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always"/>
  <mc:AlternateContent xmlns:mc="http://schemas.openxmlformats.org/markup-compatibility/2006">
    <mc:Choice Requires="x15">
      <x15ac:absPath xmlns:x15ac="http://schemas.microsoft.com/office/spreadsheetml/2010/11/ac" url="C:\Users\labreu\Documents\Projects\ha-zoning-slotting\Source\Planner\"/>
    </mc:Choice>
  </mc:AlternateContent>
  <xr:revisionPtr revIDLastSave="0" documentId="8_{3989B21E-6719-43AB-9153-B88DC63F9143}" xr6:coauthVersionLast="47" xr6:coauthVersionMax="47" xr10:uidLastSave="{00000000-0000-0000-0000-000000000000}"/>
  <bookViews>
    <workbookView xWindow="1095" yWindow="750" windowWidth="26070" windowHeight="14355" firstSheet="12" activeTab="12" xr2:uid="{00000000-000D-0000-FFFF-FFFF00000000}"/>
  </bookViews>
  <sheets>
    <sheet name="SOS Topics &amp; Reminders" sheetId="94" r:id="rId1"/>
    <sheet name="Sheet1" sheetId="98" state="hidden" r:id="rId2"/>
    <sheet name="Monday Deployment" sheetId="91" r:id="rId3"/>
    <sheet name="1st Shift" sheetId="53" r:id="rId4"/>
    <sheet name="2nd Shift" sheetId="23" r:id="rId5"/>
    <sheet name="Wknd Shift" sheetId="54" r:id="rId6"/>
    <sheet name="Inbound SOS &amp; EOD" sheetId="31" r:id="rId7"/>
    <sheet name="5S Projects To-Do!" sheetId="93" r:id="rId8"/>
    <sheet name="2026 Matrix" sheetId="96" r:id="rId9"/>
    <sheet name="D4MT Scorecard" sheetId="107" r:id="rId10"/>
    <sheet name="Weekend Scorecard" sheetId="106" r:id="rId11"/>
    <sheet name="2NDST Scorecard" sheetId="103" r:id="rId12"/>
    <sheet name="Outbound" sheetId="1" r:id="rId13"/>
    <sheet name="Sheet2" sheetId="108" r:id="rId14"/>
    <sheet name="Inbound" sheetId="4" r:id="rId15"/>
    <sheet name="Data" sheetId="7" r:id="rId16"/>
    <sheet name="Deployment needs" sheetId="3" r:id="rId17"/>
    <sheet name="Cycle count &amp; Return errors" sheetId="95" r:id="rId18"/>
    <sheet name="Adjustment journal data" sheetId="78" r:id="rId19"/>
    <sheet name="Device Mgmt" sheetId="76" state="hidden" r:id="rId20"/>
    <sheet name="VTO Tracking" sheetId="92" state="hidden" r:id="rId21"/>
    <sheet name="Inventory" sheetId="6" state="hidden" r:id="rId22"/>
    <sheet name="Peak Deployment" sheetId="74" state="hidden" r:id="rId23"/>
    <sheet name="2025 Audits" sheetId="60" state="hidden" r:id="rId24"/>
    <sheet name="GIG Attendance" sheetId="89" state="hidden" r:id="rId25"/>
    <sheet name="DC Links" sheetId="90" state="hidden" r:id="rId26"/>
    <sheet name="Returns" sheetId="2" r:id="rId27"/>
    <sheet name="Outbound EOD" sheetId="79" state="hidden" r:id="rId28"/>
    <sheet name="Project Hours" sheetId="14" state="hidden" r:id="rId29"/>
    <sheet name="FiscalCalendar" sheetId="22" r:id="rId30"/>
    <sheet name="IT downtime reporting" sheetId="70" r:id="rId31"/>
    <sheet name="Flue Space Audit" sheetId="81" state="hidden" r:id="rId32"/>
    <sheet name="SLA Impact" sheetId="97" state="hidden" r:id="rId33"/>
    <sheet name="Accessories Mgmt" sheetId="88" state="hidden" r:id="rId34"/>
    <sheet name="KPI DC Forecast link file" sheetId="69" r:id="rId35"/>
    <sheet name="2nd Shift Peak " sheetId="75" state="hidden" r:id="rId36"/>
  </sheets>
  <externalReferences>
    <externalReference r:id="rId37"/>
    <externalReference r:id="rId38"/>
    <externalReference r:id="rId39"/>
    <externalReference r:id="rId40"/>
  </externalReferences>
  <definedNames>
    <definedName name="_1st_shift_percentage">Data!$B$60</definedName>
    <definedName name="_2nd_shift_percentage">Data!$B$59</definedName>
    <definedName name="_xlnm._FilterDatabase" localSheetId="3" hidden="1">'1st Shift'!$Q$1:$Q$451</definedName>
    <definedName name="_xlnm._FilterDatabase" localSheetId="8" hidden="1">'2026 Matrix'!$A$8:$AJ$69</definedName>
    <definedName name="_xlnm._FilterDatabase" localSheetId="4" hidden="1">'2nd Shift'!$A$1:$B$133</definedName>
    <definedName name="_xlnm._FilterDatabase" localSheetId="35" hidden="1">'2nd Shift Peak '!$D$4:$I$4</definedName>
    <definedName name="_xlnm._FilterDatabase" localSheetId="33" hidden="1">'Accessories Mgmt'!$A$1:$E$1</definedName>
    <definedName name="_xlnm._FilterDatabase" localSheetId="18" hidden="1">'Adjustment journal data'!$A$1:$N$8283</definedName>
    <definedName name="_xlnm._FilterDatabase" localSheetId="19" hidden="1">'Device Mgmt'!$AA$4:$AA$51</definedName>
    <definedName name="_xlnm._FilterDatabase" localSheetId="29" hidden="1">FiscalCalendar!$A$1:$A$365</definedName>
    <definedName name="_xlnm._FilterDatabase" localSheetId="6" hidden="1">'Inbound SOS &amp; EOD'!#REF!</definedName>
    <definedName name="_xlnm._FilterDatabase" localSheetId="22" hidden="1">'Peak Deployment'!$A$1:$A$1048499</definedName>
    <definedName name="_xlnm._FilterDatabase" localSheetId="28" hidden="1">'Project Hours'!$A$1:$K$1</definedName>
    <definedName name="Amazon_Replen">Data!$B$58</definedName>
    <definedName name="Autobagger_Bander" localSheetId="11">[1]Data!$B$28</definedName>
    <definedName name="Autobagger_Bander" localSheetId="9">[2]Data!$B$28</definedName>
    <definedName name="Autobagger_Bander" localSheetId="10">[2]Data!$B$28</definedName>
    <definedName name="Autobagger_Bander">Data!$B$28</definedName>
    <definedName name="Autobagger_Operator" localSheetId="11">[1]Data!$B$27</definedName>
    <definedName name="Autobagger_Operator" localSheetId="9">[2]Data!$B$27</definedName>
    <definedName name="Autobagger_Operator" localSheetId="10">[2]Data!$B$27</definedName>
    <definedName name="Autobagger_Operator">Data!$B$27</definedName>
    <definedName name="Average_units_per_bin">Data!$B$52</definedName>
    <definedName name="Cartbuilding">Data!$B$18</definedName>
    <definedName name="Cartons_per_hour_Cubiscan">Data!$B$38</definedName>
    <definedName name="Cubiscan">Data!$B$36</definedName>
    <definedName name="DD">#REF!</definedName>
    <definedName name="DTC">Data!$B$9</definedName>
    <definedName name="DTC_to_replen">Data!$B$35</definedName>
    <definedName name="Exceptions" localSheetId="11">[1]Data!$B$42</definedName>
    <definedName name="Exceptions" localSheetId="9">[2]Data!$B$42</definedName>
    <definedName name="Exceptions" localSheetId="10">[2]Data!$B$42</definedName>
    <definedName name="Exceptions">Data!$B$42</definedName>
    <definedName name="Gift_cards">Data!$B$21</definedName>
    <definedName name="Gift_cards_per_hour">Data!$B$26</definedName>
    <definedName name="Hours_1st">Data!$B$3</definedName>
    <definedName name="Hours_2nd">Data!$B$4</definedName>
    <definedName name="Inventory">Data!$B$50</definedName>
    <definedName name="Narvar" localSheetId="11">[1]Data!$B$41</definedName>
    <definedName name="Narvar" localSheetId="9">[2]Data!$B$41</definedName>
    <definedName name="Narvar" localSheetId="10">[2]Data!$B$41</definedName>
    <definedName name="Narvar">Data!$B$41</definedName>
    <definedName name="Open_orders">Data!$B$54</definedName>
    <definedName name="Overstock" localSheetId="11">[1]Data!$B$33</definedName>
    <definedName name="Overstock" localSheetId="9">[2]Data!$B$33</definedName>
    <definedName name="Overstock" localSheetId="10">[2]Data!$B$33</definedName>
    <definedName name="Overstock">Data!$B$33</definedName>
    <definedName name="Overstock_cycle_count">Data!$B$53</definedName>
    <definedName name="Pecentage_of_goal_2nd">Data!$B$6</definedName>
    <definedName name="Percentage_1st_Goal">Data!$B$43</definedName>
    <definedName name="Percentage_2nd_Goal">Data!$B$44</definedName>
    <definedName name="Percentage_Exceptions">Data!$B$47</definedName>
    <definedName name="Percentage_Narvar">Data!$B$45</definedName>
    <definedName name="Percentage_Non_Narvar">Data!$B$46</definedName>
    <definedName name="Percentage_of_goal_1st">Data!$B$5</definedName>
    <definedName name="Percentage_regular">Data!$B$14</definedName>
    <definedName name="Percentage_singles">Data!$B$15</definedName>
    <definedName name="Picking_cycle_count">Data!$B$51</definedName>
    <definedName name="Pieces_per_package">Data!$B$48</definedName>
    <definedName name="Planning">Data!$B$2</definedName>
    <definedName name="_xlnm.Print_Area" localSheetId="0">'SOS Topics &amp; Reminders'!$A$4:$F$9</definedName>
    <definedName name="Receiving" localSheetId="11">[1]Data!$B$34</definedName>
    <definedName name="Receiving" localSheetId="9">[2]Data!$B$34</definedName>
    <definedName name="Receiving" localSheetId="10">[2]Data!$B$34</definedName>
    <definedName name="Receiving">Data!$B$34</definedName>
    <definedName name="Receiving_DD">#REF!</definedName>
    <definedName name="Region_1">Data!$B$10</definedName>
    <definedName name="Region_2">Data!$B$11</definedName>
    <definedName name="Region_7">Data!$B$12</definedName>
    <definedName name="Repack">Data!$B$22</definedName>
    <definedName name="Repack_goal">Data!$B$23</definedName>
    <definedName name="Replenishment_pull" localSheetId="11">[1]Data!$B$31</definedName>
    <definedName name="Replenishment_pull" localSheetId="9">[2]Data!$B$31</definedName>
    <definedName name="Replenishment_pull" localSheetId="10">[2]Data!$B$31</definedName>
    <definedName name="Replenishment_pull">Data!$B$31</definedName>
    <definedName name="Replenishment_throw" localSheetId="11">[1]Data!$B$32</definedName>
    <definedName name="Replenishment_throw" localSheetId="9">[2]Data!$B$32</definedName>
    <definedName name="Replenishment_throw" localSheetId="10">[2]Data!$B$32</definedName>
    <definedName name="Replenishment_throw">Data!$B$32</definedName>
    <definedName name="Resets">Data!$B$24</definedName>
    <definedName name="Resets_per_hour" localSheetId="11">[1]Data!$B$25</definedName>
    <definedName name="Resets_per_hour" localSheetId="9">[2]Data!$B$25</definedName>
    <definedName name="Resets_per_hour" localSheetId="10">[2]Data!$B$25</definedName>
    <definedName name="Resets_per_hour">Data!$B$25</definedName>
    <definedName name="Returns">Data!$B$39</definedName>
    <definedName name="Returns_put_away" localSheetId="11">[1]Data!$B$40</definedName>
    <definedName name="Returns_put_away" localSheetId="9">[2]Data!$B$40</definedName>
    <definedName name="Returns_put_away" localSheetId="10">[2]Data!$B$40</definedName>
    <definedName name="Returns_put_away">Data!$B$40</definedName>
    <definedName name="Ship_bulk">Data!$B$16</definedName>
    <definedName name="Ship_singles">Data!$B$17</definedName>
    <definedName name="Stocking">Data!$B$30</definedName>
    <definedName name="Taper">Data!$B$19</definedName>
    <definedName name="Truck_loader">Data!$B$20</definedName>
    <definedName name="Units_per_carton">Data!$B$37</definedName>
    <definedName name="UPT">Data!$B$13</definedName>
    <definedName name="Wholesale">Data!$B$57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Q37" i="91" l="1"/>
  <c r="Q34" i="91"/>
  <c r="Q35" i="91"/>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AW3" i="3"/>
  <c r="AX3" i="3"/>
  <c r="AY3" i="3"/>
  <c r="AZ3" i="3"/>
  <c r="BA3" i="3"/>
  <c r="BB3" i="3"/>
  <c r="BC3" i="3"/>
  <c r="BD3" i="3"/>
  <c r="BE3" i="3"/>
  <c r="BF3" i="3"/>
  <c r="BG3" i="3"/>
  <c r="BH3" i="3"/>
  <c r="BI3" i="3"/>
  <c r="BJ3" i="3"/>
  <c r="BK3" i="3"/>
  <c r="BL3" i="3"/>
  <c r="BM3" i="3"/>
  <c r="BN3" i="3"/>
  <c r="BO3" i="3"/>
  <c r="BP3" i="3"/>
  <c r="BQ3" i="3"/>
  <c r="BR3" i="3"/>
  <c r="BS3" i="3"/>
  <c r="BT3" i="3"/>
  <c r="BU3" i="3"/>
  <c r="BV3" i="3"/>
  <c r="BW3" i="3"/>
  <c r="BX3" i="3"/>
  <c r="BY3" i="3"/>
  <c r="BZ3" i="3"/>
  <c r="CA3" i="3"/>
  <c r="CB3" i="3"/>
  <c r="CC3" i="3"/>
  <c r="CD3" i="3"/>
  <c r="CE3" i="3"/>
  <c r="CF3" i="3"/>
  <c r="CG3" i="3"/>
  <c r="CH3" i="3"/>
  <c r="CI3" i="3"/>
  <c r="CJ3" i="3"/>
  <c r="CK3" i="3"/>
  <c r="CL3" i="3"/>
  <c r="CM3" i="3"/>
  <c r="CN3" i="3"/>
  <c r="CO3" i="3"/>
  <c r="CP3" i="3"/>
  <c r="CQ3" i="3"/>
  <c r="CR3" i="3"/>
  <c r="CS3" i="3"/>
  <c r="CT3" i="3"/>
  <c r="CU3" i="3"/>
  <c r="CV3" i="3"/>
  <c r="CW3" i="3"/>
  <c r="CX3" i="3"/>
  <c r="CY3" i="3"/>
  <c r="CZ3" i="3"/>
  <c r="DA3" i="3"/>
  <c r="DB3" i="3"/>
  <c r="DC3" i="3"/>
  <c r="DD3" i="3"/>
  <c r="DE3" i="3"/>
  <c r="DF3" i="3"/>
  <c r="DG3" i="3"/>
  <c r="DH3" i="3"/>
  <c r="DI3" i="3"/>
  <c r="DJ3" i="3"/>
  <c r="DK3" i="3"/>
  <c r="DL3" i="3"/>
  <c r="DM3" i="3"/>
  <c r="DN3" i="3"/>
  <c r="DO3" i="3"/>
  <c r="DP3" i="3"/>
  <c r="DQ3" i="3"/>
  <c r="DR3" i="3"/>
  <c r="DS3" i="3"/>
  <c r="DT3" i="3"/>
  <c r="DU3" i="3"/>
  <c r="DV3" i="3"/>
  <c r="DW3" i="3"/>
  <c r="DX3" i="3"/>
  <c r="DY3" i="3"/>
  <c r="DZ3" i="3"/>
  <c r="EA3" i="3"/>
  <c r="EB3" i="3"/>
  <c r="EC3" i="3"/>
  <c r="ED3" i="3"/>
  <c r="EE3" i="3"/>
  <c r="EF3" i="3"/>
  <c r="C43" i="91" a="1"/>
  <c r="C43" i="91"/>
  <c r="B43" i="91" a="1"/>
  <c r="B43" i="91"/>
  <c r="C42" i="91" a="1"/>
  <c r="C42" i="91"/>
  <c r="B42" i="91" a="1"/>
  <c r="B42" i="91"/>
  <c r="C41" i="91" a="1"/>
  <c r="C41" i="91"/>
  <c r="B41" i="91" a="1"/>
  <c r="B41" i="91"/>
  <c r="C40" i="91" a="1"/>
  <c r="C40" i="91"/>
  <c r="B40" i="91" a="1"/>
  <c r="B40" i="91"/>
  <c r="C39" i="91" a="1"/>
  <c r="C39" i="91"/>
  <c r="B39" i="91" a="1"/>
  <c r="B39" i="91"/>
  <c r="C38" i="91" a="1"/>
  <c r="C38" i="91"/>
  <c r="B38" i="91" a="1"/>
  <c r="B38" i="91"/>
  <c r="C37" i="91" a="1"/>
  <c r="C37" i="91"/>
  <c r="B37" i="91" a="1"/>
  <c r="B37" i="91"/>
  <c r="C18" i="53" a="1"/>
  <c r="C18" i="53"/>
  <c r="C19" i="53" a="1"/>
  <c r="C19" i="53"/>
  <c r="C20" i="53" a="1"/>
  <c r="C20" i="53"/>
  <c r="C21" i="53" a="1"/>
  <c r="C21" i="53"/>
  <c r="C22" i="53" a="1"/>
  <c r="C22" i="53"/>
  <c r="C23" i="53" a="1"/>
  <c r="C23" i="53"/>
  <c r="C24" i="53" a="1"/>
  <c r="C24" i="53"/>
  <c r="C25" i="53" a="1"/>
  <c r="C25" i="53"/>
  <c r="C26" i="53" a="1"/>
  <c r="C26" i="53"/>
  <c r="C27" i="53" a="1"/>
  <c r="C27" i="53"/>
  <c r="C28" i="53" a="1"/>
  <c r="C28" i="53"/>
  <c r="C29" i="53" a="1"/>
  <c r="C29" i="53"/>
  <c r="C30" i="53" a="1"/>
  <c r="C30" i="53"/>
  <c r="C37" i="53" a="1"/>
  <c r="C37" i="53"/>
  <c r="C38" i="53" a="1"/>
  <c r="C38" i="53"/>
  <c r="C39" i="53" a="1"/>
  <c r="C39" i="53"/>
  <c r="C40" i="53" a="1"/>
  <c r="C40" i="53"/>
  <c r="C41" i="53" a="1"/>
  <c r="C41" i="53"/>
  <c r="C42" i="53" a="1"/>
  <c r="C42" i="53"/>
  <c r="C43" i="53" a="1"/>
  <c r="C43" i="53"/>
  <c r="C44" i="53" a="1"/>
  <c r="C44" i="53"/>
  <c r="C45" i="53" a="1"/>
  <c r="C45" i="53"/>
  <c r="C46" i="53" a="1"/>
  <c r="C46" i="53"/>
  <c r="C47" i="53" a="1"/>
  <c r="C47" i="53"/>
  <c r="C48" i="53" a="1"/>
  <c r="C48" i="53"/>
  <c r="C49" i="53" a="1"/>
  <c r="C49" i="53"/>
  <c r="C50" i="53" a="1"/>
  <c r="C50" i="53"/>
  <c r="C51" i="53" a="1"/>
  <c r="C51" i="53"/>
  <c r="C52" i="53" a="1"/>
  <c r="C52" i="53"/>
  <c r="C53" i="53" a="1"/>
  <c r="C53" i="53"/>
  <c r="C54" i="53" a="1"/>
  <c r="C54" i="53"/>
  <c r="C55" i="53" a="1"/>
  <c r="C55" i="53"/>
  <c r="C56" i="53" a="1"/>
  <c r="C56" i="53"/>
  <c r="C57" i="53" a="1"/>
  <c r="C57" i="53"/>
  <c r="C58" i="53" a="1"/>
  <c r="C58" i="53"/>
  <c r="C59" i="53" a="1"/>
  <c r="C59" i="53"/>
  <c r="C60" i="53" a="1"/>
  <c r="C60" i="53"/>
  <c r="C61" i="53" a="1"/>
  <c r="C61" i="53"/>
  <c r="B37" i="53" a="1"/>
  <c r="B37" i="53"/>
  <c r="B38" i="53" a="1"/>
  <c r="B38" i="53"/>
  <c r="B39" i="53" a="1"/>
  <c r="B39" i="53"/>
  <c r="B40" i="53" a="1"/>
  <c r="B40" i="53"/>
  <c r="B41" i="53" a="1"/>
  <c r="B41" i="53"/>
  <c r="B42" i="53" a="1"/>
  <c r="B42" i="53"/>
  <c r="B43" i="53" a="1"/>
  <c r="B43" i="53"/>
  <c r="B44" i="53" a="1"/>
  <c r="B44" i="53"/>
  <c r="B45" i="53" a="1"/>
  <c r="B45" i="53"/>
  <c r="B46" i="53" a="1"/>
  <c r="B46" i="53"/>
  <c r="B47" i="53" a="1"/>
  <c r="B47" i="53"/>
  <c r="B48" i="53" a="1"/>
  <c r="B48" i="53"/>
  <c r="B49" i="53" a="1"/>
  <c r="B49" i="53"/>
  <c r="B50" i="53" a="1"/>
  <c r="B50" i="53"/>
  <c r="B51" i="53" a="1"/>
  <c r="B51" i="53"/>
  <c r="B52" i="53" a="1"/>
  <c r="B52" i="53"/>
  <c r="B53" i="53" a="1"/>
  <c r="B53" i="53"/>
  <c r="B54" i="53" a="1"/>
  <c r="B54" i="53"/>
  <c r="B55" i="53" a="1"/>
  <c r="B55" i="53"/>
  <c r="B56" i="53" a="1"/>
  <c r="B56" i="53"/>
  <c r="B57" i="53" a="1"/>
  <c r="B57" i="53"/>
  <c r="B58" i="53" a="1"/>
  <c r="B58" i="53"/>
  <c r="B59" i="53" a="1"/>
  <c r="B59" i="53"/>
  <c r="B60" i="53" a="1"/>
  <c r="B60" i="53"/>
  <c r="B61" i="53" a="1"/>
  <c r="B61" i="53"/>
  <c r="B36" i="53" a="1"/>
  <c r="B36" i="53"/>
  <c r="B18" i="53" a="1"/>
  <c r="B18" i="53"/>
  <c r="B19" i="53" a="1"/>
  <c r="B19" i="53"/>
  <c r="B20" i="53" a="1"/>
  <c r="B20" i="53"/>
  <c r="B21" i="53" a="1"/>
  <c r="B21" i="53"/>
  <c r="B22" i="53" a="1"/>
  <c r="B22" i="53"/>
  <c r="B23" i="53" a="1"/>
  <c r="B23" i="53"/>
  <c r="B24" i="53" a="1"/>
  <c r="B24" i="53"/>
  <c r="B25" i="53" a="1"/>
  <c r="B25" i="53"/>
  <c r="B26" i="53" a="1"/>
  <c r="B26" i="53"/>
  <c r="B27" i="53" a="1"/>
  <c r="B27" i="53"/>
  <c r="B28" i="53" a="1"/>
  <c r="B28" i="53"/>
  <c r="B29" i="53" a="1"/>
  <c r="B29" i="53"/>
  <c r="B30" i="53" a="1"/>
  <c r="B30" i="53"/>
  <c r="EF18" i="31"/>
  <c r="EG18" i="31"/>
  <c r="EH18" i="31"/>
  <c r="EI18" i="31"/>
  <c r="EJ18" i="31"/>
  <c r="EK18" i="31"/>
  <c r="EL18" i="31"/>
  <c r="EM18" i="31"/>
  <c r="EN18" i="31"/>
  <c r="EO18" i="31"/>
  <c r="EP18" i="31"/>
  <c r="EQ18" i="31"/>
  <c r="ER18" i="31"/>
  <c r="ES18" i="31"/>
  <c r="ET18" i="31"/>
  <c r="EU18" i="31"/>
  <c r="EV18" i="31"/>
  <c r="EW18" i="31"/>
  <c r="EX18" i="31"/>
  <c r="EY18" i="31"/>
  <c r="EZ18" i="31"/>
  <c r="FA18" i="31"/>
  <c r="EF19" i="31"/>
  <c r="EG19" i="31"/>
  <c r="EH19" i="31"/>
  <c r="EI19" i="31"/>
  <c r="EJ19" i="31"/>
  <c r="EK19" i="31"/>
  <c r="EL19" i="31"/>
  <c r="EM19" i="31"/>
  <c r="EN19" i="31"/>
  <c r="EO19" i="31"/>
  <c r="EP19" i="31"/>
  <c r="EQ19" i="31"/>
  <c r="ER19" i="31"/>
  <c r="ES19" i="31"/>
  <c r="ET19" i="31"/>
  <c r="EU19" i="31"/>
  <c r="EV19" i="31"/>
  <c r="EW19" i="31"/>
  <c r="EX19" i="31"/>
  <c r="EY19" i="31"/>
  <c r="EZ19" i="31"/>
  <c r="FA19" i="31"/>
  <c r="ER76" i="31"/>
  <c r="ES76" i="31"/>
  <c r="ET76" i="31"/>
  <c r="EU76" i="31"/>
  <c r="EV76" i="31"/>
  <c r="EW76" i="31"/>
  <c r="EX76" i="31"/>
  <c r="EY76" i="31"/>
  <c r="EZ76" i="31"/>
  <c r="EO47" i="31"/>
  <c r="EP47" i="31"/>
  <c r="EQ47" i="31"/>
  <c r="ER47" i="31"/>
  <c r="ES47" i="31"/>
  <c r="ET47" i="31"/>
  <c r="EU47" i="31"/>
  <c r="EV47" i="31"/>
  <c r="EW47" i="31"/>
  <c r="EX47" i="31"/>
  <c r="EO53" i="31"/>
  <c r="EP53" i="31"/>
  <c r="EQ53" i="31"/>
  <c r="ER53" i="31"/>
  <c r="ES53" i="31"/>
  <c r="ET53" i="31"/>
  <c r="EU53" i="31"/>
  <c r="EV53" i="31"/>
  <c r="EW53" i="31"/>
  <c r="EX53" i="31"/>
  <c r="AI70" i="96"/>
  <c r="AI71" i="96"/>
  <c r="AI72" i="96"/>
  <c r="AI73" i="96"/>
  <c r="AJ70" i="96"/>
  <c r="AJ71" i="96"/>
  <c r="AJ72" i="96"/>
  <c r="AJ73" i="96"/>
  <c r="M84" i="106"/>
  <c r="M83" i="106"/>
  <c r="M82" i="106"/>
  <c r="M81" i="106"/>
  <c r="F84" i="106"/>
  <c r="F83" i="106"/>
  <c r="F82" i="106"/>
  <c r="F81" i="106"/>
  <c r="M79" i="106"/>
  <c r="M78" i="106"/>
  <c r="M77" i="106"/>
  <c r="F79" i="106"/>
  <c r="F78" i="106"/>
  <c r="F77" i="106"/>
  <c r="M74" i="106"/>
  <c r="M73" i="106"/>
  <c r="M72" i="106"/>
  <c r="F75" i="106"/>
  <c r="F74" i="106"/>
  <c r="F73" i="106"/>
  <c r="F72" i="106"/>
  <c r="M70" i="106"/>
  <c r="M69" i="106"/>
  <c r="M68" i="106"/>
  <c r="F70" i="106"/>
  <c r="F69" i="106"/>
  <c r="F68" i="106"/>
  <c r="M57" i="106"/>
  <c r="I57" i="106"/>
  <c r="K55" i="106"/>
  <c r="H55" i="106"/>
  <c r="E55" i="106"/>
  <c r="A55" i="106"/>
  <c r="DY76" i="31"/>
  <c r="M905" i="103"/>
  <c r="F906" i="103"/>
  <c r="M906" i="103"/>
  <c r="F907" i="103"/>
  <c r="M907" i="103"/>
  <c r="F908" i="103"/>
  <c r="F910" i="103"/>
  <c r="M910" i="103"/>
  <c r="F911" i="103"/>
  <c r="M911" i="103"/>
  <c r="F912" i="103"/>
  <c r="M912" i="103"/>
  <c r="F914" i="103"/>
  <c r="M914" i="103"/>
  <c r="F915" i="103"/>
  <c r="M915" i="103"/>
  <c r="F916" i="103"/>
  <c r="M916" i="103"/>
  <c r="F917" i="103"/>
  <c r="M917" i="103"/>
  <c r="A940" i="103"/>
  <c r="E940" i="103"/>
  <c r="H940" i="103"/>
  <c r="K940" i="103"/>
  <c r="I942" i="103"/>
  <c r="M942" i="103"/>
  <c r="F953" i="103"/>
  <c r="M953" i="103"/>
  <c r="F954" i="103"/>
  <c r="M954" i="103"/>
  <c r="F955" i="103"/>
  <c r="M955" i="103"/>
  <c r="F957" i="103"/>
  <c r="M957" i="103"/>
  <c r="F958" i="103"/>
  <c r="M958" i="103"/>
  <c r="F959" i="103"/>
  <c r="M959" i="103"/>
  <c r="F960" i="103"/>
  <c r="F962" i="103"/>
  <c r="M962" i="103"/>
  <c r="F963" i="103"/>
  <c r="M963" i="103"/>
  <c r="F964" i="103"/>
  <c r="M964" i="103"/>
  <c r="F966" i="103"/>
  <c r="M966" i="103"/>
  <c r="F967" i="103"/>
  <c r="M967" i="103"/>
  <c r="F968" i="103"/>
  <c r="M968" i="103"/>
  <c r="F969" i="103"/>
  <c r="M969" i="103"/>
  <c r="A992" i="103"/>
  <c r="E992" i="103"/>
  <c r="H992" i="103"/>
  <c r="K992" i="103"/>
  <c r="I994" i="103"/>
  <c r="M994" i="103"/>
  <c r="F1005" i="103"/>
  <c r="M1005" i="103"/>
  <c r="F1006" i="103"/>
  <c r="M1006" i="103"/>
  <c r="F1007" i="103"/>
  <c r="M1007" i="103"/>
  <c r="F1009" i="103"/>
  <c r="M1009" i="103"/>
  <c r="F1010" i="103"/>
  <c r="M1010" i="103"/>
  <c r="F1011" i="103"/>
  <c r="M1011" i="103"/>
  <c r="F1012" i="103"/>
  <c r="F1014" i="103"/>
  <c r="M1014" i="103"/>
  <c r="F1015" i="103"/>
  <c r="M1015" i="103"/>
  <c r="F1016" i="103"/>
  <c r="M1016" i="103"/>
  <c r="F1018" i="103"/>
  <c r="M1018" i="103"/>
  <c r="F1019" i="103"/>
  <c r="M1019" i="103"/>
  <c r="F1020" i="103"/>
  <c r="M1020" i="103"/>
  <c r="F1021" i="103"/>
  <c r="M1021" i="103"/>
  <c r="A4" i="103"/>
  <c r="E4" i="103"/>
  <c r="H4" i="103"/>
  <c r="K4" i="103"/>
  <c r="I6" i="103"/>
  <c r="M6" i="103"/>
  <c r="F17" i="103"/>
  <c r="M17" i="103"/>
  <c r="F18" i="103"/>
  <c r="M18" i="103"/>
  <c r="F19" i="103"/>
  <c r="M19" i="103"/>
  <c r="F21" i="103"/>
  <c r="M21" i="103"/>
  <c r="F22" i="103"/>
  <c r="M22" i="103"/>
  <c r="F23" i="103"/>
  <c r="M23" i="103"/>
  <c r="F24" i="103"/>
  <c r="F26" i="103"/>
  <c r="M26" i="103"/>
  <c r="F27" i="103"/>
  <c r="M27" i="103"/>
  <c r="F28" i="103"/>
  <c r="M28" i="103"/>
  <c r="F30" i="103"/>
  <c r="M30" i="103"/>
  <c r="F31" i="103"/>
  <c r="M31" i="103"/>
  <c r="F32" i="103"/>
  <c r="M32" i="103"/>
  <c r="F33" i="103"/>
  <c r="M33" i="103"/>
  <c r="A56" i="103"/>
  <c r="E56" i="103"/>
  <c r="H56" i="103"/>
  <c r="K56" i="103"/>
  <c r="I58" i="103"/>
  <c r="M58" i="103"/>
  <c r="F69" i="103"/>
  <c r="M69" i="103"/>
  <c r="F70" i="103"/>
  <c r="M70" i="103"/>
  <c r="F71" i="103"/>
  <c r="M71" i="103"/>
  <c r="F73" i="103"/>
  <c r="M73" i="103"/>
  <c r="F74" i="103"/>
  <c r="M74" i="103"/>
  <c r="F75" i="103"/>
  <c r="M75" i="103"/>
  <c r="F76" i="103"/>
  <c r="F78" i="103"/>
  <c r="M78" i="103"/>
  <c r="F79" i="103"/>
  <c r="M79" i="103"/>
  <c r="F80" i="103"/>
  <c r="M80" i="103"/>
  <c r="F82" i="103"/>
  <c r="M82" i="103"/>
  <c r="F83" i="103"/>
  <c r="M83" i="103"/>
  <c r="F84" i="103"/>
  <c r="M84" i="103"/>
  <c r="F85" i="103"/>
  <c r="M85" i="103"/>
  <c r="A108" i="103"/>
  <c r="E108" i="103"/>
  <c r="H108" i="103"/>
  <c r="K108" i="103"/>
  <c r="I110" i="103"/>
  <c r="M110" i="103"/>
  <c r="F121" i="103"/>
  <c r="M121" i="103"/>
  <c r="F122" i="103"/>
  <c r="M122" i="103"/>
  <c r="F123" i="103"/>
  <c r="M123" i="103"/>
  <c r="F125" i="103"/>
  <c r="M125" i="103"/>
  <c r="F126" i="103"/>
  <c r="M126" i="103"/>
  <c r="F127" i="103"/>
  <c r="M127" i="103"/>
  <c r="F128" i="103"/>
  <c r="F130" i="103"/>
  <c r="M130" i="103"/>
  <c r="F131" i="103"/>
  <c r="M131" i="103"/>
  <c r="F132" i="103"/>
  <c r="M132" i="103"/>
  <c r="F134" i="103"/>
  <c r="M134" i="103"/>
  <c r="F135" i="103"/>
  <c r="M135" i="103"/>
  <c r="F136" i="103"/>
  <c r="M136" i="103"/>
  <c r="F137" i="103"/>
  <c r="M137" i="103"/>
  <c r="A160" i="103"/>
  <c r="E160" i="103"/>
  <c r="H160" i="103"/>
  <c r="K160" i="103"/>
  <c r="I162" i="103"/>
  <c r="M162" i="103"/>
  <c r="F173" i="103"/>
  <c r="M173" i="103"/>
  <c r="F174" i="103"/>
  <c r="M174" i="103"/>
  <c r="F175" i="103"/>
  <c r="M175" i="103"/>
  <c r="F177" i="103"/>
  <c r="M177" i="103"/>
  <c r="F178" i="103"/>
  <c r="M178" i="103"/>
  <c r="F179" i="103"/>
  <c r="M179" i="103"/>
  <c r="F180" i="103"/>
  <c r="F182" i="103"/>
  <c r="M182" i="103"/>
  <c r="F183" i="103"/>
  <c r="M183" i="103"/>
  <c r="F184" i="103"/>
  <c r="M184" i="103"/>
  <c r="F186" i="103"/>
  <c r="M186" i="103"/>
  <c r="F187" i="103"/>
  <c r="M187" i="103"/>
  <c r="F188" i="103"/>
  <c r="M188" i="103"/>
  <c r="F189" i="103"/>
  <c r="M189" i="103"/>
  <c r="A212" i="103"/>
  <c r="E212" i="103"/>
  <c r="H212" i="103"/>
  <c r="K212" i="103"/>
  <c r="I214" i="103"/>
  <c r="M214" i="103"/>
  <c r="F225" i="103"/>
  <c r="M225" i="103"/>
  <c r="F226" i="103"/>
  <c r="M226" i="103"/>
  <c r="F227" i="103"/>
  <c r="M227" i="103"/>
  <c r="F229" i="103"/>
  <c r="M229" i="103"/>
  <c r="F230" i="103"/>
  <c r="M230" i="103"/>
  <c r="F231" i="103"/>
  <c r="M231" i="103"/>
  <c r="F232" i="103"/>
  <c r="F234" i="103"/>
  <c r="M234" i="103"/>
  <c r="F235" i="103"/>
  <c r="M235" i="103"/>
  <c r="F236" i="103"/>
  <c r="M236" i="103"/>
  <c r="F238" i="103"/>
  <c r="M238" i="103"/>
  <c r="F239" i="103"/>
  <c r="M239" i="103"/>
  <c r="F240" i="103"/>
  <c r="M240" i="103"/>
  <c r="F241" i="103"/>
  <c r="M241" i="103"/>
  <c r="A264" i="103"/>
  <c r="E264" i="103"/>
  <c r="H264" i="103"/>
  <c r="K264" i="103"/>
  <c r="I266" i="103"/>
  <c r="M266" i="103"/>
  <c r="F277" i="103"/>
  <c r="M277" i="103"/>
  <c r="F278" i="103"/>
  <c r="M278" i="103"/>
  <c r="F279" i="103"/>
  <c r="M279" i="103"/>
  <c r="F281" i="103"/>
  <c r="M281" i="103"/>
  <c r="F282" i="103"/>
  <c r="M282" i="103"/>
  <c r="F283" i="103"/>
  <c r="M283" i="103"/>
  <c r="F284" i="103"/>
  <c r="F286" i="103"/>
  <c r="M286" i="103"/>
  <c r="F287" i="103"/>
  <c r="M287" i="103"/>
  <c r="F288" i="103"/>
  <c r="M288" i="103"/>
  <c r="F290" i="103"/>
  <c r="M290" i="103"/>
  <c r="F291" i="103"/>
  <c r="M291" i="103"/>
  <c r="F292" i="103"/>
  <c r="M292" i="103"/>
  <c r="F293" i="103"/>
  <c r="M293" i="103"/>
  <c r="A316" i="103"/>
  <c r="E316" i="103"/>
  <c r="H316" i="103"/>
  <c r="K316" i="103"/>
  <c r="I318" i="103"/>
  <c r="M318" i="103"/>
  <c r="F329" i="103"/>
  <c r="M329" i="103"/>
  <c r="F330" i="103"/>
  <c r="M330" i="103"/>
  <c r="F331" i="103"/>
  <c r="M331" i="103"/>
  <c r="F333" i="103"/>
  <c r="M333" i="103"/>
  <c r="F334" i="103"/>
  <c r="M334" i="103"/>
  <c r="F335" i="103"/>
  <c r="M335" i="103"/>
  <c r="F336" i="103"/>
  <c r="F338" i="103"/>
  <c r="M338" i="103"/>
  <c r="F339" i="103"/>
  <c r="M339" i="103"/>
  <c r="F340" i="103"/>
  <c r="M340" i="103"/>
  <c r="F342" i="103"/>
  <c r="M342" i="103"/>
  <c r="F343" i="103"/>
  <c r="M343" i="103"/>
  <c r="F344" i="103"/>
  <c r="M344" i="103"/>
  <c r="F345" i="103"/>
  <c r="M345" i="103"/>
  <c r="A368" i="103"/>
  <c r="E368" i="103"/>
  <c r="H368" i="103"/>
  <c r="K368" i="103"/>
  <c r="I370" i="103"/>
  <c r="M370" i="103"/>
  <c r="F381" i="103"/>
  <c r="M381" i="103"/>
  <c r="F382" i="103"/>
  <c r="M382" i="103"/>
  <c r="F383" i="103"/>
  <c r="M383" i="103"/>
  <c r="F385" i="103"/>
  <c r="M385" i="103"/>
  <c r="F386" i="103"/>
  <c r="M386" i="103"/>
  <c r="F387" i="103"/>
  <c r="M387" i="103"/>
  <c r="F388" i="103"/>
  <c r="F390" i="103"/>
  <c r="M390" i="103"/>
  <c r="F391" i="103"/>
  <c r="M391" i="103"/>
  <c r="F392" i="103"/>
  <c r="M392" i="103"/>
  <c r="F394" i="103"/>
  <c r="M394" i="103"/>
  <c r="F395" i="103"/>
  <c r="M395" i="103"/>
  <c r="F396" i="103"/>
  <c r="M396" i="103"/>
  <c r="F397" i="103"/>
  <c r="M397" i="103"/>
  <c r="A420" i="103"/>
  <c r="E420" i="103"/>
  <c r="H420" i="103"/>
  <c r="K420" i="103"/>
  <c r="I422" i="103"/>
  <c r="M422" i="103"/>
  <c r="F433" i="103"/>
  <c r="M433" i="103"/>
  <c r="F434" i="103"/>
  <c r="M434" i="103"/>
  <c r="F435" i="103"/>
  <c r="M435" i="103"/>
  <c r="F437" i="103"/>
  <c r="M437" i="103"/>
  <c r="F438" i="103"/>
  <c r="M438" i="103"/>
  <c r="F439" i="103"/>
  <c r="M439" i="103"/>
  <c r="F440" i="103"/>
  <c r="F442" i="103"/>
  <c r="M442" i="103"/>
  <c r="F443" i="103"/>
  <c r="M443" i="103"/>
  <c r="F444" i="103"/>
  <c r="M444" i="103"/>
  <c r="F446" i="103"/>
  <c r="M446" i="103"/>
  <c r="F447" i="103"/>
  <c r="M447" i="103"/>
  <c r="F448" i="103"/>
  <c r="M448" i="103"/>
  <c r="F449" i="103"/>
  <c r="M449" i="103"/>
  <c r="A472" i="103"/>
  <c r="E472" i="103"/>
  <c r="H472" i="103"/>
  <c r="K472" i="103"/>
  <c r="I474" i="103"/>
  <c r="M474" i="103"/>
  <c r="F485" i="103"/>
  <c r="M485" i="103"/>
  <c r="F486" i="103"/>
  <c r="M486" i="103"/>
  <c r="F487" i="103"/>
  <c r="M487" i="103"/>
  <c r="F489" i="103"/>
  <c r="M489" i="103"/>
  <c r="F490" i="103"/>
  <c r="M490" i="103"/>
  <c r="F491" i="103"/>
  <c r="M491" i="103"/>
  <c r="F492" i="103"/>
  <c r="F494" i="103"/>
  <c r="M494" i="103"/>
  <c r="F495" i="103"/>
  <c r="M495" i="103"/>
  <c r="F496" i="103"/>
  <c r="M496" i="103"/>
  <c r="F498" i="103"/>
  <c r="M498" i="103"/>
  <c r="F499" i="103"/>
  <c r="M499" i="103"/>
  <c r="F500" i="103"/>
  <c r="M500" i="103"/>
  <c r="F501" i="103"/>
  <c r="M501" i="103"/>
  <c r="A524" i="103"/>
  <c r="E524" i="103"/>
  <c r="H524" i="103"/>
  <c r="K524" i="103"/>
  <c r="I526" i="103"/>
  <c r="M526" i="103"/>
  <c r="F537" i="103"/>
  <c r="M537" i="103"/>
  <c r="F538" i="103"/>
  <c r="M538" i="103"/>
  <c r="F539" i="103"/>
  <c r="M539" i="103"/>
  <c r="F541" i="103"/>
  <c r="M541" i="103"/>
  <c r="F542" i="103"/>
  <c r="M542" i="103"/>
  <c r="F543" i="103"/>
  <c r="M543" i="103"/>
  <c r="F544" i="103"/>
  <c r="F546" i="103"/>
  <c r="M546" i="103"/>
  <c r="F547" i="103"/>
  <c r="M547" i="103"/>
  <c r="F548" i="103"/>
  <c r="M548" i="103"/>
  <c r="F550" i="103"/>
  <c r="M550" i="103"/>
  <c r="F551" i="103"/>
  <c r="M551" i="103"/>
  <c r="F552" i="103"/>
  <c r="M552" i="103"/>
  <c r="F553" i="103"/>
  <c r="M553" i="103"/>
  <c r="A576" i="103"/>
  <c r="E576" i="103"/>
  <c r="H576" i="103"/>
  <c r="K576" i="103"/>
  <c r="I578" i="103"/>
  <c r="M578" i="103"/>
  <c r="F589" i="103"/>
  <c r="M589" i="103"/>
  <c r="F590" i="103"/>
  <c r="M590" i="103"/>
  <c r="F591" i="103"/>
  <c r="M591" i="103"/>
  <c r="F593" i="103"/>
  <c r="M593" i="103"/>
  <c r="F594" i="103"/>
  <c r="M594" i="103"/>
  <c r="F595" i="103"/>
  <c r="M595" i="103"/>
  <c r="F596" i="103"/>
  <c r="F598" i="103"/>
  <c r="M598" i="103"/>
  <c r="F599" i="103"/>
  <c r="M599" i="103"/>
  <c r="F600" i="103"/>
  <c r="M600" i="103"/>
  <c r="F602" i="103"/>
  <c r="M602" i="103"/>
  <c r="F603" i="103"/>
  <c r="M603" i="103"/>
  <c r="F604" i="103"/>
  <c r="M604" i="103"/>
  <c r="F605" i="103"/>
  <c r="M605" i="103"/>
  <c r="A628" i="103"/>
  <c r="E628" i="103"/>
  <c r="H628" i="103"/>
  <c r="K628" i="103"/>
  <c r="I630" i="103"/>
  <c r="M630" i="103"/>
  <c r="F641" i="103"/>
  <c r="M641" i="103"/>
  <c r="F642" i="103"/>
  <c r="M642" i="103"/>
  <c r="F643" i="103"/>
  <c r="M643" i="103"/>
  <c r="F645" i="103"/>
  <c r="M645" i="103"/>
  <c r="F646" i="103"/>
  <c r="M646" i="103"/>
  <c r="F647" i="103"/>
  <c r="M647" i="103"/>
  <c r="F648" i="103"/>
  <c r="F650" i="103"/>
  <c r="M650" i="103"/>
  <c r="F651" i="103"/>
  <c r="M651" i="103"/>
  <c r="F652" i="103"/>
  <c r="M652" i="103"/>
  <c r="F654" i="103"/>
  <c r="M654" i="103"/>
  <c r="F655" i="103"/>
  <c r="M655" i="103"/>
  <c r="F656" i="103"/>
  <c r="M656" i="103"/>
  <c r="F657" i="103"/>
  <c r="M657" i="103"/>
  <c r="A680" i="103"/>
  <c r="E680" i="103"/>
  <c r="H680" i="103"/>
  <c r="K680" i="103"/>
  <c r="I682" i="103"/>
  <c r="M682" i="103"/>
  <c r="F693" i="103"/>
  <c r="M693" i="103"/>
  <c r="F694" i="103"/>
  <c r="M694" i="103"/>
  <c r="F695" i="103"/>
  <c r="M695" i="103"/>
  <c r="F697" i="103"/>
  <c r="M697" i="103"/>
  <c r="F698" i="103"/>
  <c r="M698" i="103"/>
  <c r="F699" i="103"/>
  <c r="M699" i="103"/>
  <c r="F700" i="103"/>
  <c r="F702" i="103"/>
  <c r="M702" i="103"/>
  <c r="F703" i="103"/>
  <c r="M703" i="103"/>
  <c r="F704" i="103"/>
  <c r="M704" i="103"/>
  <c r="F706" i="103"/>
  <c r="M706" i="103"/>
  <c r="F707" i="103"/>
  <c r="M707" i="103"/>
  <c r="F708" i="103"/>
  <c r="M708" i="103"/>
  <c r="F709" i="103"/>
  <c r="M709" i="103"/>
  <c r="A732" i="103"/>
  <c r="E732" i="103"/>
  <c r="H732" i="103"/>
  <c r="K732" i="103"/>
  <c r="I734" i="103"/>
  <c r="M734" i="103"/>
  <c r="F745" i="103"/>
  <c r="M745" i="103"/>
  <c r="F746" i="103"/>
  <c r="M746" i="103"/>
  <c r="F747" i="103"/>
  <c r="M747" i="103"/>
  <c r="F749" i="103"/>
  <c r="M749" i="103"/>
  <c r="F750" i="103"/>
  <c r="M750" i="103"/>
  <c r="F751" i="103"/>
  <c r="M751" i="103"/>
  <c r="F752" i="103"/>
  <c r="F754" i="103"/>
  <c r="M754" i="103"/>
  <c r="F755" i="103"/>
  <c r="M755" i="103"/>
  <c r="F756" i="103"/>
  <c r="M756" i="103"/>
  <c r="F758" i="103"/>
  <c r="M758" i="103"/>
  <c r="F759" i="103"/>
  <c r="M759" i="103"/>
  <c r="F760" i="103"/>
  <c r="M760" i="103"/>
  <c r="F761" i="103"/>
  <c r="M761" i="103"/>
  <c r="A784" i="103"/>
  <c r="E784" i="103"/>
  <c r="H784" i="103"/>
  <c r="K784" i="103"/>
  <c r="I786" i="103"/>
  <c r="M786" i="103"/>
  <c r="F797" i="103"/>
  <c r="M797" i="103"/>
  <c r="F798" i="103"/>
  <c r="M798" i="103"/>
  <c r="F799" i="103"/>
  <c r="M799" i="103"/>
  <c r="F801" i="103"/>
  <c r="M801" i="103"/>
  <c r="F802" i="103"/>
  <c r="M802" i="103"/>
  <c r="F803" i="103"/>
  <c r="M803" i="103"/>
  <c r="F804" i="103"/>
  <c r="F806" i="103"/>
  <c r="M806" i="103"/>
  <c r="F807" i="103"/>
  <c r="M807" i="103"/>
  <c r="F808" i="103"/>
  <c r="M808" i="103"/>
  <c r="F810" i="103"/>
  <c r="M810" i="103"/>
  <c r="F811" i="103"/>
  <c r="M811" i="103"/>
  <c r="F812" i="103"/>
  <c r="M812" i="103"/>
  <c r="F813" i="103"/>
  <c r="M813" i="103"/>
  <c r="A836" i="103"/>
  <c r="E836" i="103"/>
  <c r="H836" i="103"/>
  <c r="K836" i="103"/>
  <c r="I838" i="103"/>
  <c r="M838" i="103"/>
  <c r="F849" i="103"/>
  <c r="M849" i="103"/>
  <c r="F850" i="103"/>
  <c r="M850" i="103"/>
  <c r="F851" i="103"/>
  <c r="M851" i="103"/>
  <c r="F853" i="103"/>
  <c r="M853" i="103"/>
  <c r="F854" i="103"/>
  <c r="M854" i="103"/>
  <c r="F855" i="103"/>
  <c r="M855" i="103"/>
  <c r="F856" i="103"/>
  <c r="F858" i="103"/>
  <c r="M858" i="103"/>
  <c r="F859" i="103"/>
  <c r="M859" i="103"/>
  <c r="F860" i="103"/>
  <c r="M860" i="103"/>
  <c r="F862" i="103"/>
  <c r="M862" i="103"/>
  <c r="F863" i="103"/>
  <c r="M863" i="103"/>
  <c r="F864" i="103"/>
  <c r="M864" i="103"/>
  <c r="F865" i="103"/>
  <c r="M865" i="103"/>
  <c r="A888" i="103"/>
  <c r="E888" i="103"/>
  <c r="H888" i="103"/>
  <c r="K888" i="103"/>
  <c r="I890" i="103"/>
  <c r="M890" i="103"/>
  <c r="F901" i="103"/>
  <c r="M901" i="103"/>
  <c r="F902" i="103"/>
  <c r="M902" i="103"/>
  <c r="F903" i="103"/>
  <c r="M903" i="103"/>
  <c r="F905" i="103"/>
  <c r="M18" i="106"/>
  <c r="F19" i="106"/>
  <c r="M19" i="106"/>
  <c r="F21" i="106"/>
  <c r="M21" i="106"/>
  <c r="F22" i="106"/>
  <c r="M22" i="106"/>
  <c r="F23" i="106"/>
  <c r="M23" i="106"/>
  <c r="F24" i="106"/>
  <c r="F26" i="106"/>
  <c r="M26" i="106"/>
  <c r="F27" i="106"/>
  <c r="M27" i="106"/>
  <c r="F28" i="106"/>
  <c r="M28" i="106"/>
  <c r="F30" i="106"/>
  <c r="M30" i="106"/>
  <c r="F31" i="106"/>
  <c r="M31" i="106"/>
  <c r="F32" i="106"/>
  <c r="M32" i="106"/>
  <c r="F33" i="106"/>
  <c r="M33" i="106"/>
  <c r="A108" i="106"/>
  <c r="E108" i="106"/>
  <c r="H108" i="106"/>
  <c r="K108" i="106"/>
  <c r="I110" i="106"/>
  <c r="M110" i="106"/>
  <c r="F121" i="106"/>
  <c r="M121" i="106"/>
  <c r="F122" i="106"/>
  <c r="M122" i="106"/>
  <c r="F123" i="106"/>
  <c r="M123" i="106"/>
  <c r="F125" i="106"/>
  <c r="M125" i="106"/>
  <c r="F126" i="106"/>
  <c r="M126" i="106"/>
  <c r="F127" i="106"/>
  <c r="M127" i="106"/>
  <c r="F128" i="106"/>
  <c r="F130" i="106"/>
  <c r="M130" i="106"/>
  <c r="F131" i="106"/>
  <c r="M131" i="106"/>
  <c r="F132" i="106"/>
  <c r="M132" i="106"/>
  <c r="F134" i="106"/>
  <c r="M134" i="106"/>
  <c r="F135" i="106"/>
  <c r="M135" i="106"/>
  <c r="F136" i="106"/>
  <c r="M136" i="106"/>
  <c r="F137" i="106"/>
  <c r="M137" i="106"/>
  <c r="A160" i="106"/>
  <c r="E160" i="106"/>
  <c r="H160" i="106"/>
  <c r="K160" i="106"/>
  <c r="I162" i="106"/>
  <c r="M162" i="106"/>
  <c r="F173" i="106"/>
  <c r="M173" i="106"/>
  <c r="F174" i="106"/>
  <c r="M174" i="106"/>
  <c r="F175" i="106"/>
  <c r="M175" i="106"/>
  <c r="F177" i="106"/>
  <c r="M177" i="106"/>
  <c r="F178" i="106"/>
  <c r="M178" i="106"/>
  <c r="F179" i="106"/>
  <c r="M179" i="106"/>
  <c r="F180" i="106"/>
  <c r="F182" i="106"/>
  <c r="M182" i="106"/>
  <c r="F183" i="106"/>
  <c r="M183" i="106"/>
  <c r="F184" i="106"/>
  <c r="M184" i="106"/>
  <c r="F186" i="106"/>
  <c r="M186" i="106"/>
  <c r="F187" i="106"/>
  <c r="M187" i="106"/>
  <c r="F188" i="106"/>
  <c r="M188" i="106"/>
  <c r="F189" i="106"/>
  <c r="M189" i="106"/>
  <c r="A212" i="106"/>
  <c r="E212" i="106"/>
  <c r="H212" i="106"/>
  <c r="K212" i="106"/>
  <c r="I214" i="106"/>
  <c r="M214" i="106"/>
  <c r="F225" i="106"/>
  <c r="M225" i="106"/>
  <c r="F226" i="106"/>
  <c r="M226" i="106"/>
  <c r="F227" i="106"/>
  <c r="M227" i="106"/>
  <c r="F229" i="106"/>
  <c r="M229" i="106"/>
  <c r="F230" i="106"/>
  <c r="M230" i="106"/>
  <c r="F231" i="106"/>
  <c r="M231" i="106"/>
  <c r="F232" i="106"/>
  <c r="F234" i="106"/>
  <c r="M234" i="106"/>
  <c r="F235" i="106"/>
  <c r="M235" i="106"/>
  <c r="F236" i="106"/>
  <c r="M236" i="106"/>
  <c r="F238" i="106"/>
  <c r="M238" i="106"/>
  <c r="F239" i="106"/>
  <c r="M239" i="106"/>
  <c r="F240" i="106"/>
  <c r="M240" i="106"/>
  <c r="F241" i="106"/>
  <c r="M241" i="106"/>
  <c r="A264" i="106"/>
  <c r="E264" i="106"/>
  <c r="H264" i="106"/>
  <c r="K264" i="106"/>
  <c r="I266" i="106"/>
  <c r="M266" i="106"/>
  <c r="F277" i="106"/>
  <c r="M277" i="106"/>
  <c r="F278" i="106"/>
  <c r="M278" i="106"/>
  <c r="F279" i="106"/>
  <c r="M279" i="106"/>
  <c r="F281" i="106"/>
  <c r="M281" i="106"/>
  <c r="F282" i="106"/>
  <c r="M282" i="106"/>
  <c r="F283" i="106"/>
  <c r="M283" i="106"/>
  <c r="F284" i="106"/>
  <c r="F286" i="106"/>
  <c r="M286" i="106"/>
  <c r="F287" i="106"/>
  <c r="M287" i="106"/>
  <c r="F288" i="106"/>
  <c r="M288" i="106"/>
  <c r="F290" i="106"/>
  <c r="M290" i="106"/>
  <c r="F291" i="106"/>
  <c r="M291" i="106"/>
  <c r="F292" i="106"/>
  <c r="M292" i="106"/>
  <c r="F293" i="106"/>
  <c r="M293" i="106"/>
  <c r="A316" i="106"/>
  <c r="E316" i="106"/>
  <c r="H316" i="106"/>
  <c r="K316" i="106"/>
  <c r="I318" i="106"/>
  <c r="M318" i="106"/>
  <c r="F329" i="106"/>
  <c r="M329" i="106"/>
  <c r="F330" i="106"/>
  <c r="M330" i="106"/>
  <c r="F331" i="106"/>
  <c r="M331" i="106"/>
  <c r="F333" i="106"/>
  <c r="M333" i="106"/>
  <c r="F334" i="106"/>
  <c r="M334" i="106"/>
  <c r="F335" i="106"/>
  <c r="M335" i="106"/>
  <c r="F336" i="106"/>
  <c r="F338" i="106"/>
  <c r="M338" i="106"/>
  <c r="F339" i="106"/>
  <c r="M339" i="106"/>
  <c r="F340" i="106"/>
  <c r="M340" i="106"/>
  <c r="F342" i="106"/>
  <c r="M342" i="106"/>
  <c r="F343" i="106"/>
  <c r="M343" i="106"/>
  <c r="F344" i="106"/>
  <c r="M344" i="106"/>
  <c r="F345" i="106"/>
  <c r="M345" i="106"/>
  <c r="A370" i="106"/>
  <c r="E370" i="106"/>
  <c r="H370" i="106"/>
  <c r="K370" i="106"/>
  <c r="I372" i="106"/>
  <c r="M372" i="106"/>
  <c r="F383" i="106"/>
  <c r="M383" i="106"/>
  <c r="F384" i="106"/>
  <c r="M384" i="106"/>
  <c r="F385" i="106"/>
  <c r="M385" i="106"/>
  <c r="F387" i="106"/>
  <c r="M387" i="106"/>
  <c r="F388" i="106"/>
  <c r="M388" i="106"/>
  <c r="F389" i="106"/>
  <c r="M389" i="106"/>
  <c r="F390" i="106"/>
  <c r="F392" i="106"/>
  <c r="M392" i="106"/>
  <c r="F393" i="106"/>
  <c r="M393" i="106"/>
  <c r="F394" i="106"/>
  <c r="M394" i="106"/>
  <c r="F396" i="106"/>
  <c r="M396" i="106"/>
  <c r="F397" i="106"/>
  <c r="M397" i="106"/>
  <c r="F398" i="106"/>
  <c r="M398" i="106"/>
  <c r="F399" i="106"/>
  <c r="M399" i="106"/>
  <c r="A422" i="106"/>
  <c r="E422" i="106"/>
  <c r="H422" i="106"/>
  <c r="K422" i="106"/>
  <c r="I424" i="106"/>
  <c r="M424" i="106"/>
  <c r="F435" i="106"/>
  <c r="M435" i="106"/>
  <c r="F436" i="106"/>
  <c r="M436" i="106"/>
  <c r="F437" i="106"/>
  <c r="M437" i="106"/>
  <c r="F439" i="106"/>
  <c r="M439" i="106"/>
  <c r="F440" i="106"/>
  <c r="M440" i="106"/>
  <c r="F441" i="106"/>
  <c r="M441" i="106"/>
  <c r="F442" i="106"/>
  <c r="F444" i="106"/>
  <c r="M444" i="106"/>
  <c r="F445" i="106"/>
  <c r="M445" i="106"/>
  <c r="F446" i="106"/>
  <c r="M446" i="106"/>
  <c r="F448" i="106"/>
  <c r="M448" i="106"/>
  <c r="F449" i="106"/>
  <c r="M449" i="106"/>
  <c r="F450" i="106"/>
  <c r="M450" i="106"/>
  <c r="F451" i="106"/>
  <c r="M451" i="106"/>
  <c r="A474" i="106"/>
  <c r="E474" i="106"/>
  <c r="H474" i="106"/>
  <c r="K474" i="106"/>
  <c r="I476" i="106"/>
  <c r="M476" i="106"/>
  <c r="F487" i="106"/>
  <c r="M487" i="106"/>
  <c r="F488" i="106"/>
  <c r="M488" i="106"/>
  <c r="F489" i="106"/>
  <c r="M489" i="106"/>
  <c r="F491" i="106"/>
  <c r="M491" i="106"/>
  <c r="F492" i="106"/>
  <c r="M492" i="106"/>
  <c r="F493" i="106"/>
  <c r="M493" i="106"/>
  <c r="F494" i="106"/>
  <c r="F496" i="106"/>
  <c r="M496" i="106"/>
  <c r="F497" i="106"/>
  <c r="M497" i="106"/>
  <c r="F498" i="106"/>
  <c r="M498" i="106"/>
  <c r="F500" i="106"/>
  <c r="M500" i="106"/>
  <c r="F501" i="106"/>
  <c r="M501" i="106"/>
  <c r="F502" i="106"/>
  <c r="M502" i="106"/>
  <c r="F503" i="106"/>
  <c r="M503" i="106"/>
  <c r="A526" i="106"/>
  <c r="E526" i="106"/>
  <c r="H526" i="106"/>
  <c r="K526" i="106"/>
  <c r="I528" i="106"/>
  <c r="M528" i="106"/>
  <c r="F539" i="106"/>
  <c r="M539" i="106"/>
  <c r="F540" i="106"/>
  <c r="M540" i="106"/>
  <c r="F541" i="106"/>
  <c r="M541" i="106"/>
  <c r="F543" i="106"/>
  <c r="M543" i="106"/>
  <c r="F544" i="106"/>
  <c r="M544" i="106"/>
  <c r="F545" i="106"/>
  <c r="M545" i="106"/>
  <c r="F546" i="106"/>
  <c r="F548" i="106"/>
  <c r="M548" i="106"/>
  <c r="F549" i="106"/>
  <c r="M549" i="106"/>
  <c r="F550" i="106"/>
  <c r="M550" i="106"/>
  <c r="F552" i="106"/>
  <c r="M552" i="106"/>
  <c r="F553" i="106"/>
  <c r="M553" i="106"/>
  <c r="F554" i="106"/>
  <c r="M554" i="106"/>
  <c r="F555" i="106"/>
  <c r="M555" i="106"/>
  <c r="A580" i="106"/>
  <c r="E580" i="106"/>
  <c r="H580" i="106"/>
  <c r="K580" i="106"/>
  <c r="I582" i="106"/>
  <c r="M582" i="106"/>
  <c r="F593" i="106"/>
  <c r="M593" i="106"/>
  <c r="F594" i="106"/>
  <c r="M594" i="106"/>
  <c r="F595" i="106"/>
  <c r="M595" i="106"/>
  <c r="F597" i="106"/>
  <c r="M597" i="106"/>
  <c r="F598" i="106"/>
  <c r="M598" i="106"/>
  <c r="F599" i="106"/>
  <c r="M599" i="106"/>
  <c r="F600" i="106"/>
  <c r="F602" i="106"/>
  <c r="M602" i="106"/>
  <c r="F603" i="106"/>
  <c r="M603" i="106"/>
  <c r="F604" i="106"/>
  <c r="M604" i="106"/>
  <c r="F606" i="106"/>
  <c r="M606" i="106"/>
  <c r="F607" i="106"/>
  <c r="M607" i="106"/>
  <c r="F608" i="106"/>
  <c r="M608" i="106"/>
  <c r="F609" i="106"/>
  <c r="M609" i="106"/>
  <c r="A632" i="106"/>
  <c r="E632" i="106"/>
  <c r="H632" i="106"/>
  <c r="K632" i="106"/>
  <c r="I634" i="106"/>
  <c r="M634" i="106"/>
  <c r="F645" i="106"/>
  <c r="M645" i="106"/>
  <c r="F646" i="106"/>
  <c r="M646" i="106"/>
  <c r="F647" i="106"/>
  <c r="M647" i="106"/>
  <c r="F649" i="106"/>
  <c r="M649" i="106"/>
  <c r="F650" i="106"/>
  <c r="M650" i="106"/>
  <c r="F651" i="106"/>
  <c r="M651" i="106"/>
  <c r="F652" i="106"/>
  <c r="F654" i="106"/>
  <c r="M654" i="106"/>
  <c r="F655" i="106"/>
  <c r="M655" i="106"/>
  <c r="F656" i="106"/>
  <c r="M656" i="106"/>
  <c r="F658" i="106"/>
  <c r="M658" i="106"/>
  <c r="F659" i="106"/>
  <c r="M659" i="106"/>
  <c r="F660" i="106"/>
  <c r="M660" i="106"/>
  <c r="F661" i="106"/>
  <c r="M661" i="106"/>
  <c r="A684" i="106"/>
  <c r="E684" i="106"/>
  <c r="H684" i="106"/>
  <c r="K684" i="106"/>
  <c r="I686" i="106"/>
  <c r="M686" i="106"/>
  <c r="F697" i="106"/>
  <c r="M697" i="106"/>
  <c r="F698" i="106"/>
  <c r="M698" i="106"/>
  <c r="F699" i="106"/>
  <c r="M699" i="106"/>
  <c r="F701" i="106"/>
  <c r="M701" i="106"/>
  <c r="F702" i="106"/>
  <c r="M702" i="106"/>
  <c r="F703" i="106"/>
  <c r="M703" i="106"/>
  <c r="F704" i="106"/>
  <c r="F706" i="106"/>
  <c r="M706" i="106"/>
  <c r="F707" i="106"/>
  <c r="M707" i="106"/>
  <c r="F708" i="106"/>
  <c r="M708" i="106"/>
  <c r="F710" i="106"/>
  <c r="M710" i="106"/>
  <c r="F711" i="106"/>
  <c r="M711" i="106"/>
  <c r="F712" i="106"/>
  <c r="M712" i="106"/>
  <c r="F713" i="106"/>
  <c r="M713" i="106"/>
  <c r="A736" i="106"/>
  <c r="E736" i="106"/>
  <c r="H736" i="106"/>
  <c r="K736" i="106"/>
  <c r="I738" i="106"/>
  <c r="M738" i="106"/>
  <c r="F749" i="106"/>
  <c r="M749" i="106"/>
  <c r="F750" i="106"/>
  <c r="M750" i="106"/>
  <c r="F751" i="106"/>
  <c r="M751" i="106"/>
  <c r="F753" i="106"/>
  <c r="M753" i="106"/>
  <c r="F754" i="106"/>
  <c r="M754" i="106"/>
  <c r="F755" i="106"/>
  <c r="M755" i="106"/>
  <c r="F756" i="106"/>
  <c r="F758" i="106"/>
  <c r="M758" i="106"/>
  <c r="F759" i="106"/>
  <c r="M759" i="106"/>
  <c r="F760" i="106"/>
  <c r="M760" i="106"/>
  <c r="F762" i="106"/>
  <c r="M762" i="106"/>
  <c r="F763" i="106"/>
  <c r="M763" i="106"/>
  <c r="F764" i="106"/>
  <c r="M764" i="106"/>
  <c r="F765" i="106"/>
  <c r="M765" i="106"/>
  <c r="A788" i="106"/>
  <c r="E788" i="106"/>
  <c r="H788" i="106"/>
  <c r="K788" i="106"/>
  <c r="I790" i="106"/>
  <c r="M790" i="106"/>
  <c r="F801" i="106"/>
  <c r="M801" i="106"/>
  <c r="F802" i="106"/>
  <c r="M802" i="106"/>
  <c r="F803" i="106"/>
  <c r="M803" i="106"/>
  <c r="F805" i="106"/>
  <c r="M805" i="106"/>
  <c r="F806" i="106"/>
  <c r="M806" i="106"/>
  <c r="F807" i="106"/>
  <c r="M807" i="106"/>
  <c r="F808" i="106"/>
  <c r="F810" i="106"/>
  <c r="M810" i="106"/>
  <c r="F811" i="106"/>
  <c r="M811" i="106"/>
  <c r="F812" i="106"/>
  <c r="M812" i="106"/>
  <c r="F814" i="106"/>
  <c r="M814" i="106"/>
  <c r="F815" i="106"/>
  <c r="M815" i="106"/>
  <c r="F816" i="106"/>
  <c r="M816" i="106"/>
  <c r="F817" i="106"/>
  <c r="M817" i="106"/>
  <c r="A840" i="106"/>
  <c r="E840" i="106"/>
  <c r="H840" i="106"/>
  <c r="K840" i="106"/>
  <c r="I842" i="106"/>
  <c r="M842" i="106"/>
  <c r="F853" i="106"/>
  <c r="M853" i="106"/>
  <c r="F854" i="106"/>
  <c r="M854" i="106"/>
  <c r="F855" i="106"/>
  <c r="M855" i="106"/>
  <c r="F857" i="106"/>
  <c r="M857" i="106"/>
  <c r="F858" i="106"/>
  <c r="M858" i="106"/>
  <c r="F859" i="106"/>
  <c r="M859" i="106"/>
  <c r="F860" i="106"/>
  <c r="F862" i="106"/>
  <c r="M862" i="106"/>
  <c r="F863" i="106"/>
  <c r="M863" i="106"/>
  <c r="F864" i="106"/>
  <c r="M864" i="106"/>
  <c r="F866" i="106"/>
  <c r="M866" i="106"/>
  <c r="F867" i="106"/>
  <c r="M867" i="106"/>
  <c r="F868" i="106"/>
  <c r="M868" i="106"/>
  <c r="F869" i="106"/>
  <c r="M869" i="106"/>
  <c r="A892" i="106"/>
  <c r="E892" i="106"/>
  <c r="H892" i="106"/>
  <c r="K892" i="106"/>
  <c r="I894" i="106"/>
  <c r="M894" i="106"/>
  <c r="F905" i="106"/>
  <c r="M905" i="106"/>
  <c r="F906" i="106"/>
  <c r="M906" i="106"/>
  <c r="F907" i="106"/>
  <c r="M907" i="106"/>
  <c r="F909" i="106"/>
  <c r="M909" i="106"/>
  <c r="F910" i="106"/>
  <c r="M910" i="106"/>
  <c r="F911" i="106"/>
  <c r="M911" i="106"/>
  <c r="F912" i="106"/>
  <c r="F914" i="106"/>
  <c r="M914" i="106"/>
  <c r="F915" i="106"/>
  <c r="M915" i="106"/>
  <c r="F916" i="106"/>
  <c r="M916" i="106"/>
  <c r="F918" i="106"/>
  <c r="M918" i="106"/>
  <c r="F919" i="106"/>
  <c r="M919" i="106"/>
  <c r="F920" i="106"/>
  <c r="M920" i="106"/>
  <c r="F921" i="106"/>
  <c r="M921" i="106"/>
  <c r="A944" i="106"/>
  <c r="E944" i="106"/>
  <c r="H944" i="106"/>
  <c r="K944" i="106"/>
  <c r="I946" i="106"/>
  <c r="M946" i="106"/>
  <c r="F957" i="106"/>
  <c r="M957" i="106"/>
  <c r="F958" i="106"/>
  <c r="M958" i="106"/>
  <c r="F959" i="106"/>
  <c r="M959" i="106"/>
  <c r="F961" i="106"/>
  <c r="M961" i="106"/>
  <c r="F962" i="106"/>
  <c r="M962" i="106"/>
  <c r="F963" i="106"/>
  <c r="M963" i="106"/>
  <c r="F964" i="106"/>
  <c r="F966" i="106"/>
  <c r="M966" i="106"/>
  <c r="F967" i="106"/>
  <c r="M967" i="106"/>
  <c r="F968" i="106"/>
  <c r="M968" i="106"/>
  <c r="F970" i="106"/>
  <c r="M970" i="106"/>
  <c r="F971" i="106"/>
  <c r="M971" i="106"/>
  <c r="F972" i="106"/>
  <c r="M972" i="106"/>
  <c r="F973" i="106"/>
  <c r="M973" i="106"/>
  <c r="A996" i="106"/>
  <c r="E996" i="106"/>
  <c r="H996" i="106"/>
  <c r="K996" i="106"/>
  <c r="I998" i="106"/>
  <c r="M998" i="106"/>
  <c r="F1009" i="106"/>
  <c r="M1009" i="106"/>
  <c r="F1010" i="106"/>
  <c r="M1010" i="106"/>
  <c r="F1011" i="106"/>
  <c r="M1011" i="106"/>
  <c r="F1013" i="106"/>
  <c r="M1013" i="106"/>
  <c r="F1014" i="106"/>
  <c r="M1014" i="106"/>
  <c r="F1015" i="106"/>
  <c r="M1015" i="106"/>
  <c r="F1016" i="106"/>
  <c r="F1018" i="106"/>
  <c r="M1018" i="106"/>
  <c r="F1019" i="106"/>
  <c r="M1019" i="106"/>
  <c r="F1020" i="106"/>
  <c r="M1020" i="106"/>
  <c r="F1022" i="106"/>
  <c r="M1022" i="106"/>
  <c r="F1023" i="106"/>
  <c r="M1023" i="106"/>
  <c r="F1024" i="106"/>
  <c r="M1024" i="106"/>
  <c r="F1025" i="106"/>
  <c r="M1025" i="106"/>
  <c r="A4" i="106"/>
  <c r="E4" i="106"/>
  <c r="H4" i="106"/>
  <c r="K4" i="106"/>
  <c r="I6" i="106"/>
  <c r="M6" i="106"/>
  <c r="F17" i="106"/>
  <c r="M17" i="106"/>
  <c r="F18" i="106"/>
  <c r="F22" i="107"/>
  <c r="M22" i="107"/>
  <c r="F23" i="107"/>
  <c r="M23" i="107"/>
  <c r="F24" i="107"/>
  <c r="F26" i="107"/>
  <c r="M26" i="107"/>
  <c r="F27" i="107"/>
  <c r="M27" i="107"/>
  <c r="F28" i="107"/>
  <c r="M28" i="107"/>
  <c r="F30" i="107"/>
  <c r="M30" i="107"/>
  <c r="F31" i="107"/>
  <c r="M31" i="107"/>
  <c r="F32" i="107"/>
  <c r="M32" i="107"/>
  <c r="F33" i="107"/>
  <c r="M33" i="107"/>
  <c r="A56" i="107"/>
  <c r="E56" i="107"/>
  <c r="H56" i="107"/>
  <c r="K56" i="107"/>
  <c r="I58" i="107"/>
  <c r="M58" i="107"/>
  <c r="F69" i="107"/>
  <c r="M69" i="107"/>
  <c r="F70" i="107"/>
  <c r="M70" i="107"/>
  <c r="F71" i="107"/>
  <c r="M71" i="107"/>
  <c r="F73" i="107"/>
  <c r="M73" i="107"/>
  <c r="F74" i="107"/>
  <c r="M74" i="107"/>
  <c r="F75" i="107"/>
  <c r="M75" i="107"/>
  <c r="F76" i="107"/>
  <c r="F78" i="107"/>
  <c r="M78" i="107"/>
  <c r="F79" i="107"/>
  <c r="M79" i="107"/>
  <c r="F80" i="107"/>
  <c r="M80" i="107"/>
  <c r="F82" i="107"/>
  <c r="M82" i="107"/>
  <c r="F83" i="107"/>
  <c r="M83" i="107"/>
  <c r="F84" i="107"/>
  <c r="M84" i="107"/>
  <c r="F85" i="107"/>
  <c r="M85" i="107"/>
  <c r="A108" i="107"/>
  <c r="E108" i="107"/>
  <c r="H108" i="107"/>
  <c r="K108" i="107"/>
  <c r="I110" i="107"/>
  <c r="M110" i="107"/>
  <c r="F121" i="107"/>
  <c r="M121" i="107"/>
  <c r="F122" i="107"/>
  <c r="M122" i="107"/>
  <c r="F123" i="107"/>
  <c r="M123" i="107"/>
  <c r="F125" i="107"/>
  <c r="M125" i="107"/>
  <c r="F126" i="107"/>
  <c r="M126" i="107"/>
  <c r="F127" i="107"/>
  <c r="M127" i="107"/>
  <c r="F128" i="107"/>
  <c r="F130" i="107"/>
  <c r="M130" i="107"/>
  <c r="F131" i="107"/>
  <c r="M131" i="107"/>
  <c r="F132" i="107"/>
  <c r="M132" i="107"/>
  <c r="F134" i="107"/>
  <c r="M134" i="107"/>
  <c r="F135" i="107"/>
  <c r="M135" i="107"/>
  <c r="F136" i="107"/>
  <c r="M136" i="107"/>
  <c r="F137" i="107"/>
  <c r="M137" i="107"/>
  <c r="A160" i="107"/>
  <c r="E160" i="107"/>
  <c r="H160" i="107"/>
  <c r="K160" i="107"/>
  <c r="I162" i="107"/>
  <c r="M162" i="107"/>
  <c r="F173" i="107"/>
  <c r="M173" i="107"/>
  <c r="F174" i="107"/>
  <c r="M174" i="107"/>
  <c r="F175" i="107"/>
  <c r="M175" i="107"/>
  <c r="F177" i="107"/>
  <c r="M177" i="107"/>
  <c r="F178" i="107"/>
  <c r="M178" i="107"/>
  <c r="F179" i="107"/>
  <c r="M179" i="107"/>
  <c r="F180" i="107"/>
  <c r="F182" i="107"/>
  <c r="M182" i="107"/>
  <c r="F183" i="107"/>
  <c r="M183" i="107"/>
  <c r="F184" i="107"/>
  <c r="M184" i="107"/>
  <c r="F186" i="107"/>
  <c r="M186" i="107"/>
  <c r="F187" i="107"/>
  <c r="M187" i="107"/>
  <c r="F188" i="107"/>
  <c r="M188" i="107"/>
  <c r="F189" i="107"/>
  <c r="M189" i="107"/>
  <c r="A212" i="107"/>
  <c r="E212" i="107"/>
  <c r="H212" i="107"/>
  <c r="K212" i="107"/>
  <c r="I214" i="107"/>
  <c r="M214" i="107"/>
  <c r="F225" i="107"/>
  <c r="M225" i="107"/>
  <c r="F226" i="107"/>
  <c r="M226" i="107"/>
  <c r="F227" i="107"/>
  <c r="M227" i="107"/>
  <c r="F229" i="107"/>
  <c r="M229" i="107"/>
  <c r="F230" i="107"/>
  <c r="M230" i="107"/>
  <c r="F231" i="107"/>
  <c r="M231" i="107"/>
  <c r="F232" i="107"/>
  <c r="F234" i="107"/>
  <c r="M234" i="107"/>
  <c r="F235" i="107"/>
  <c r="M235" i="107"/>
  <c r="F236" i="107"/>
  <c r="M236" i="107"/>
  <c r="F238" i="107"/>
  <c r="M238" i="107"/>
  <c r="F239" i="107"/>
  <c r="M239" i="107"/>
  <c r="F240" i="107"/>
  <c r="M240" i="107"/>
  <c r="F241" i="107"/>
  <c r="M241" i="107"/>
  <c r="A264" i="107"/>
  <c r="E264" i="107"/>
  <c r="H264" i="107"/>
  <c r="K264" i="107"/>
  <c r="I266" i="107"/>
  <c r="M266" i="107"/>
  <c r="F277" i="107"/>
  <c r="M277" i="107"/>
  <c r="F278" i="107"/>
  <c r="M278" i="107"/>
  <c r="F279" i="107"/>
  <c r="M279" i="107"/>
  <c r="F281" i="107"/>
  <c r="M281" i="107"/>
  <c r="F282" i="107"/>
  <c r="M282" i="107"/>
  <c r="F283" i="107"/>
  <c r="M283" i="107"/>
  <c r="F284" i="107"/>
  <c r="F286" i="107"/>
  <c r="M286" i="107"/>
  <c r="F287" i="107"/>
  <c r="M287" i="107"/>
  <c r="F288" i="107"/>
  <c r="M288" i="107"/>
  <c r="F290" i="107"/>
  <c r="M290" i="107"/>
  <c r="F291" i="107"/>
  <c r="M291" i="107"/>
  <c r="F292" i="107"/>
  <c r="M292" i="107"/>
  <c r="F293" i="107"/>
  <c r="M293" i="107"/>
  <c r="A316" i="107"/>
  <c r="E316" i="107"/>
  <c r="H316" i="107"/>
  <c r="K316" i="107"/>
  <c r="I318" i="107"/>
  <c r="M318" i="107"/>
  <c r="F329" i="107"/>
  <c r="M329" i="107"/>
  <c r="F330" i="107"/>
  <c r="M330" i="107"/>
  <c r="F331" i="107"/>
  <c r="M331" i="107"/>
  <c r="F333" i="107"/>
  <c r="M333" i="107"/>
  <c r="F334" i="107"/>
  <c r="M334" i="107"/>
  <c r="F335" i="107"/>
  <c r="M335" i="107"/>
  <c r="F336" i="107"/>
  <c r="F338" i="107"/>
  <c r="M338" i="107"/>
  <c r="F339" i="107"/>
  <c r="M339" i="107"/>
  <c r="F340" i="107"/>
  <c r="M340" i="107"/>
  <c r="F342" i="107"/>
  <c r="M342" i="107"/>
  <c r="F343" i="107"/>
  <c r="M343" i="107"/>
  <c r="F344" i="107"/>
  <c r="M344" i="107"/>
  <c r="F345" i="107"/>
  <c r="M345" i="107"/>
  <c r="A368" i="107"/>
  <c r="E368" i="107"/>
  <c r="H368" i="107"/>
  <c r="K368" i="107"/>
  <c r="I370" i="107"/>
  <c r="M370" i="107"/>
  <c r="F381" i="107"/>
  <c r="M381" i="107"/>
  <c r="F382" i="107"/>
  <c r="M382" i="107"/>
  <c r="F383" i="107"/>
  <c r="M383" i="107"/>
  <c r="F385" i="107"/>
  <c r="M385" i="107"/>
  <c r="F386" i="107"/>
  <c r="M386" i="107"/>
  <c r="F387" i="107"/>
  <c r="M387" i="107"/>
  <c r="F388" i="107"/>
  <c r="F390" i="107"/>
  <c r="M390" i="107"/>
  <c r="F391" i="107"/>
  <c r="M391" i="107"/>
  <c r="F392" i="107"/>
  <c r="M392" i="107"/>
  <c r="F394" i="107"/>
  <c r="M394" i="107"/>
  <c r="F395" i="107"/>
  <c r="M395" i="107"/>
  <c r="F396" i="107"/>
  <c r="M396" i="107"/>
  <c r="F397" i="107"/>
  <c r="M397" i="107"/>
  <c r="A420" i="107"/>
  <c r="E420" i="107"/>
  <c r="H420" i="107"/>
  <c r="K420" i="107"/>
  <c r="I422" i="107"/>
  <c r="M422" i="107"/>
  <c r="F433" i="107"/>
  <c r="M433" i="107"/>
  <c r="F434" i="107"/>
  <c r="M434" i="107"/>
  <c r="F435" i="107"/>
  <c r="M435" i="107"/>
  <c r="F437" i="107"/>
  <c r="M437" i="107"/>
  <c r="F438" i="107"/>
  <c r="M438" i="107"/>
  <c r="F439" i="107"/>
  <c r="M439" i="107"/>
  <c r="F440" i="107"/>
  <c r="F442" i="107"/>
  <c r="M442" i="107"/>
  <c r="F443" i="107"/>
  <c r="M443" i="107"/>
  <c r="F444" i="107"/>
  <c r="M444" i="107"/>
  <c r="F446" i="107"/>
  <c r="M446" i="107"/>
  <c r="F447" i="107"/>
  <c r="M447" i="107"/>
  <c r="F448" i="107"/>
  <c r="M448" i="107"/>
  <c r="F449" i="107"/>
  <c r="M449" i="107"/>
  <c r="A472" i="107"/>
  <c r="E472" i="107"/>
  <c r="H472" i="107"/>
  <c r="K472" i="107"/>
  <c r="I474" i="107"/>
  <c r="M474" i="107"/>
  <c r="F485" i="107"/>
  <c r="M485" i="107"/>
  <c r="F486" i="107"/>
  <c r="M486" i="107"/>
  <c r="F487" i="107"/>
  <c r="M487" i="107"/>
  <c r="F489" i="107"/>
  <c r="M489" i="107"/>
  <c r="F490" i="107"/>
  <c r="M490" i="107"/>
  <c r="F491" i="107"/>
  <c r="M491" i="107"/>
  <c r="F492" i="107"/>
  <c r="F494" i="107"/>
  <c r="M494" i="107"/>
  <c r="F495" i="107"/>
  <c r="M495" i="107"/>
  <c r="F496" i="107"/>
  <c r="M496" i="107"/>
  <c r="F498" i="107"/>
  <c r="M498" i="107"/>
  <c r="F499" i="107"/>
  <c r="M499" i="107"/>
  <c r="F500" i="107"/>
  <c r="M500" i="107"/>
  <c r="F501" i="107"/>
  <c r="M501" i="107"/>
  <c r="A524" i="107"/>
  <c r="E524" i="107"/>
  <c r="H524" i="107"/>
  <c r="K524" i="107"/>
  <c r="I526" i="107"/>
  <c r="M526" i="107"/>
  <c r="F537" i="107"/>
  <c r="M537" i="107"/>
  <c r="F538" i="107"/>
  <c r="M538" i="107"/>
  <c r="F539" i="107"/>
  <c r="M539" i="107"/>
  <c r="F541" i="107"/>
  <c r="M541" i="107"/>
  <c r="F542" i="107"/>
  <c r="M542" i="107"/>
  <c r="F543" i="107"/>
  <c r="M543" i="107"/>
  <c r="F544" i="107"/>
  <c r="F546" i="107"/>
  <c r="M546" i="107"/>
  <c r="F547" i="107"/>
  <c r="M547" i="107"/>
  <c r="F548" i="107"/>
  <c r="M548" i="107"/>
  <c r="F550" i="107"/>
  <c r="M550" i="107"/>
  <c r="F551" i="107"/>
  <c r="M551" i="107"/>
  <c r="F552" i="107"/>
  <c r="M552" i="107"/>
  <c r="F553" i="107"/>
  <c r="M553" i="107"/>
  <c r="A576" i="107"/>
  <c r="E576" i="107"/>
  <c r="H576" i="107"/>
  <c r="K576" i="107"/>
  <c r="I578" i="107"/>
  <c r="M578" i="107"/>
  <c r="F589" i="107"/>
  <c r="M589" i="107"/>
  <c r="F590" i="107"/>
  <c r="M590" i="107"/>
  <c r="F591" i="107"/>
  <c r="M591" i="107"/>
  <c r="F593" i="107"/>
  <c r="M593" i="107"/>
  <c r="F594" i="107"/>
  <c r="M594" i="107"/>
  <c r="F595" i="107"/>
  <c r="M595" i="107"/>
  <c r="F596" i="107"/>
  <c r="F598" i="107"/>
  <c r="M598" i="107"/>
  <c r="F599" i="107"/>
  <c r="M599" i="107"/>
  <c r="F600" i="107"/>
  <c r="M600" i="107"/>
  <c r="F602" i="107"/>
  <c r="M602" i="107"/>
  <c r="F603" i="107"/>
  <c r="M603" i="107"/>
  <c r="F604" i="107"/>
  <c r="M604" i="107"/>
  <c r="F605" i="107"/>
  <c r="M605" i="107"/>
  <c r="A628" i="107"/>
  <c r="E628" i="107"/>
  <c r="H628" i="107"/>
  <c r="K628" i="107"/>
  <c r="I630" i="107"/>
  <c r="M630" i="107"/>
  <c r="F641" i="107"/>
  <c r="M641" i="107"/>
  <c r="F642" i="107"/>
  <c r="M642" i="107"/>
  <c r="F643" i="107"/>
  <c r="M643" i="107"/>
  <c r="F645" i="107"/>
  <c r="M645" i="107"/>
  <c r="F646" i="107"/>
  <c r="M646" i="107"/>
  <c r="F647" i="107"/>
  <c r="M647" i="107"/>
  <c r="F648" i="107"/>
  <c r="F650" i="107"/>
  <c r="M650" i="107"/>
  <c r="F651" i="107"/>
  <c r="M651" i="107"/>
  <c r="F652" i="107"/>
  <c r="M652" i="107"/>
  <c r="F654" i="107"/>
  <c r="M654" i="107"/>
  <c r="F655" i="107"/>
  <c r="M655" i="107"/>
  <c r="F656" i="107"/>
  <c r="M656" i="107"/>
  <c r="F657" i="107"/>
  <c r="M657" i="107"/>
  <c r="A680" i="107"/>
  <c r="E680" i="107"/>
  <c r="H680" i="107"/>
  <c r="K680" i="107"/>
  <c r="I682" i="107"/>
  <c r="M682" i="107"/>
  <c r="F693" i="107"/>
  <c r="M693" i="107"/>
  <c r="F694" i="107"/>
  <c r="M694" i="107"/>
  <c r="F695" i="107"/>
  <c r="M695" i="107"/>
  <c r="F697" i="107"/>
  <c r="M697" i="107"/>
  <c r="F698" i="107"/>
  <c r="M698" i="107"/>
  <c r="F699" i="107"/>
  <c r="M699" i="107"/>
  <c r="F700" i="107"/>
  <c r="F702" i="107"/>
  <c r="M702" i="107"/>
  <c r="F703" i="107"/>
  <c r="M703" i="107"/>
  <c r="F704" i="107"/>
  <c r="M704" i="107"/>
  <c r="F706" i="107"/>
  <c r="M706" i="107"/>
  <c r="F707" i="107"/>
  <c r="M707" i="107"/>
  <c r="F708" i="107"/>
  <c r="M708" i="107"/>
  <c r="F709" i="107"/>
  <c r="M709" i="107"/>
  <c r="A732" i="107"/>
  <c r="E732" i="107"/>
  <c r="H732" i="107"/>
  <c r="K732" i="107"/>
  <c r="I734" i="107"/>
  <c r="M734" i="107"/>
  <c r="F745" i="107"/>
  <c r="M745" i="107"/>
  <c r="F746" i="107"/>
  <c r="M746" i="107"/>
  <c r="F747" i="107"/>
  <c r="M747" i="107"/>
  <c r="F749" i="107"/>
  <c r="M749" i="107"/>
  <c r="F750" i="107"/>
  <c r="M750" i="107"/>
  <c r="F751" i="107"/>
  <c r="M751" i="107"/>
  <c r="F752" i="107"/>
  <c r="F754" i="107"/>
  <c r="M754" i="107"/>
  <c r="F755" i="107"/>
  <c r="M755" i="107"/>
  <c r="F756" i="107"/>
  <c r="M756" i="107"/>
  <c r="F758" i="107"/>
  <c r="M758" i="107"/>
  <c r="F759" i="107"/>
  <c r="M759" i="107"/>
  <c r="F760" i="107"/>
  <c r="M760" i="107"/>
  <c r="F761" i="107"/>
  <c r="M761" i="107"/>
  <c r="A784" i="107"/>
  <c r="E784" i="107"/>
  <c r="H784" i="107"/>
  <c r="K784" i="107"/>
  <c r="I786" i="107"/>
  <c r="M786" i="107"/>
  <c r="F797" i="107"/>
  <c r="M797" i="107"/>
  <c r="F798" i="107"/>
  <c r="M798" i="107"/>
  <c r="F799" i="107"/>
  <c r="M799" i="107"/>
  <c r="F801" i="107"/>
  <c r="M801" i="107"/>
  <c r="F802" i="107"/>
  <c r="M802" i="107"/>
  <c r="F803" i="107"/>
  <c r="M803" i="107"/>
  <c r="F804" i="107"/>
  <c r="F806" i="107"/>
  <c r="M806" i="107"/>
  <c r="F807" i="107"/>
  <c r="M807" i="107"/>
  <c r="F808" i="107"/>
  <c r="M808" i="107"/>
  <c r="F810" i="107"/>
  <c r="M810" i="107"/>
  <c r="F811" i="107"/>
  <c r="M811" i="107"/>
  <c r="F812" i="107"/>
  <c r="M812" i="107"/>
  <c r="F813" i="107"/>
  <c r="M813" i="107"/>
  <c r="A836" i="107"/>
  <c r="E836" i="107"/>
  <c r="H836" i="107"/>
  <c r="K836" i="107"/>
  <c r="I838" i="107"/>
  <c r="M838" i="107"/>
  <c r="F849" i="107"/>
  <c r="M849" i="107"/>
  <c r="F850" i="107"/>
  <c r="M850" i="107"/>
  <c r="F851" i="107"/>
  <c r="M851" i="107"/>
  <c r="F853" i="107"/>
  <c r="M853" i="107"/>
  <c r="F854" i="107"/>
  <c r="M854" i="107"/>
  <c r="F855" i="107"/>
  <c r="M855" i="107"/>
  <c r="F856" i="107"/>
  <c r="F858" i="107"/>
  <c r="M858" i="107"/>
  <c r="F859" i="107"/>
  <c r="M859" i="107"/>
  <c r="F860" i="107"/>
  <c r="M860" i="107"/>
  <c r="F862" i="107"/>
  <c r="M862" i="107"/>
  <c r="F863" i="107"/>
  <c r="M863" i="107"/>
  <c r="F864" i="107"/>
  <c r="M864" i="107"/>
  <c r="F865" i="107"/>
  <c r="M865" i="107"/>
  <c r="A888" i="107"/>
  <c r="E888" i="107"/>
  <c r="H888" i="107"/>
  <c r="K888" i="107"/>
  <c r="I890" i="107"/>
  <c r="M890" i="107"/>
  <c r="F901" i="107"/>
  <c r="M901" i="107"/>
  <c r="F902" i="107"/>
  <c r="M902" i="107"/>
  <c r="F903" i="107"/>
  <c r="M903" i="107"/>
  <c r="F905" i="107"/>
  <c r="M905" i="107"/>
  <c r="F906" i="107"/>
  <c r="M906" i="107"/>
  <c r="F907" i="107"/>
  <c r="M907" i="107"/>
  <c r="F908" i="107"/>
  <c r="F910" i="107"/>
  <c r="M910" i="107"/>
  <c r="F911" i="107"/>
  <c r="M911" i="107"/>
  <c r="F912" i="107"/>
  <c r="M912" i="107"/>
  <c r="F914" i="107"/>
  <c r="M914" i="107"/>
  <c r="F915" i="107"/>
  <c r="M915" i="107"/>
  <c r="F916" i="107"/>
  <c r="M916" i="107"/>
  <c r="F917" i="107"/>
  <c r="M917" i="107"/>
  <c r="A940" i="107"/>
  <c r="E940" i="107"/>
  <c r="H940" i="107"/>
  <c r="K940" i="107"/>
  <c r="I942" i="107"/>
  <c r="M942" i="107"/>
  <c r="F953" i="107"/>
  <c r="M953" i="107"/>
  <c r="F954" i="107"/>
  <c r="M954" i="107"/>
  <c r="F955" i="107"/>
  <c r="M955" i="107"/>
  <c r="F957" i="107"/>
  <c r="M957" i="107"/>
  <c r="F958" i="107"/>
  <c r="M958" i="107"/>
  <c r="F959" i="107"/>
  <c r="M959" i="107"/>
  <c r="F960" i="107"/>
  <c r="F962" i="107"/>
  <c r="M962" i="107"/>
  <c r="F963" i="107"/>
  <c r="M963" i="107"/>
  <c r="F964" i="107"/>
  <c r="M964" i="107"/>
  <c r="F966" i="107"/>
  <c r="M966" i="107"/>
  <c r="F967" i="107"/>
  <c r="M967" i="107"/>
  <c r="F968" i="107"/>
  <c r="M968" i="107"/>
  <c r="F969" i="107"/>
  <c r="M969" i="107"/>
  <c r="A4" i="107"/>
  <c r="E4" i="107"/>
  <c r="H4" i="107"/>
  <c r="K4" i="107"/>
  <c r="I6" i="107"/>
  <c r="M6" i="107"/>
  <c r="F17" i="107"/>
  <c r="M17" i="107"/>
  <c r="F18" i="107"/>
  <c r="M18" i="107"/>
  <c r="F19" i="107"/>
  <c r="M19" i="107"/>
  <c r="F21" i="107"/>
  <c r="M21" i="107"/>
  <c r="AI10" i="96"/>
  <c r="AJ10" i="96"/>
  <c r="R29" i="23" a="1"/>
  <c r="R29" i="23" s="1"/>
  <c r="R27" i="23"/>
  <c r="R25" i="23"/>
  <c r="R22" i="23"/>
  <c r="R21" i="23" s="1"/>
  <c r="AC20" i="23" s="1"/>
  <c r="R20" i="23"/>
  <c r="R19" i="23"/>
  <c r="X29" i="74" a="1"/>
  <c r="X29" i="74" s="1"/>
  <c r="AI16" i="74" s="1"/>
  <c r="X28" i="74" a="1"/>
  <c r="X28" i="74" s="1"/>
  <c r="D66" i="74" s="1"/>
  <c r="X26" i="74" a="1"/>
  <c r="X26" i="74" s="1"/>
  <c r="AM17" i="74" s="1"/>
  <c r="X23" i="74" a="1"/>
  <c r="X23" i="74" s="1"/>
  <c r="X22" i="74" s="1" a="1"/>
  <c r="X22" i="74" s="1"/>
  <c r="D64" i="74" s="1"/>
  <c r="X21" i="74" a="1"/>
  <c r="X21" i="74" s="1"/>
  <c r="AI20" i="74" s="1"/>
  <c r="X20" i="74" a="1"/>
  <c r="X20" i="74" s="1"/>
  <c r="D65" i="74" s="1"/>
  <c r="X25" i="74"/>
  <c r="R28" i="75" a="1"/>
  <c r="R28" i="75" s="1"/>
  <c r="AC16" i="75" s="1"/>
  <c r="R27" i="75"/>
  <c r="AA19" i="75" s="1"/>
  <c r="R25" i="75"/>
  <c r="AF17" i="75" s="1"/>
  <c r="R22" i="75"/>
  <c r="R21" i="75" s="1"/>
  <c r="AD20" i="75" s="1"/>
  <c r="R20" i="75"/>
  <c r="AC20" i="75" s="1"/>
  <c r="R19" i="75"/>
  <c r="EN11" i="31"/>
  <c r="EO11" i="31"/>
  <c r="EP11" i="31"/>
  <c r="EQ11" i="31"/>
  <c r="ER11" i="31"/>
  <c r="ES11" i="31"/>
  <c r="ET11" i="31"/>
  <c r="EU11" i="31"/>
  <c r="EV11" i="31"/>
  <c r="EW11" i="31"/>
  <c r="EX11" i="31"/>
  <c r="EY11" i="31"/>
  <c r="EZ11" i="31"/>
  <c r="FA11" i="31"/>
  <c r="EN12" i="31"/>
  <c r="EO12" i="31"/>
  <c r="EP12" i="31"/>
  <c r="EQ12" i="31"/>
  <c r="ER12" i="31"/>
  <c r="ES12" i="31"/>
  <c r="ET12" i="31"/>
  <c r="EU12" i="31"/>
  <c r="EV12" i="31"/>
  <c r="EW12" i="31"/>
  <c r="EX12" i="31"/>
  <c r="EY12" i="31"/>
  <c r="EZ12" i="31"/>
  <c r="FA12" i="31"/>
  <c r="EN13" i="31"/>
  <c r="EO13" i="31"/>
  <c r="EP13" i="31"/>
  <c r="EQ13" i="31"/>
  <c r="ER13" i="31"/>
  <c r="ES13" i="31"/>
  <c r="ET13" i="31"/>
  <c r="EU13" i="31"/>
  <c r="EV13" i="31"/>
  <c r="EW13" i="31"/>
  <c r="EX13" i="31"/>
  <c r="EY13" i="31"/>
  <c r="EZ13" i="31"/>
  <c r="FA13" i="31"/>
  <c r="EM25" i="31"/>
  <c r="EN25" i="31"/>
  <c r="EO25" i="31"/>
  <c r="EP25" i="31"/>
  <c r="EQ25" i="31"/>
  <c r="ER25" i="31"/>
  <c r="ES25" i="31"/>
  <c r="ET25" i="31"/>
  <c r="EU25" i="31"/>
  <c r="EV25" i="31"/>
  <c r="EW25" i="31"/>
  <c r="EX25" i="31"/>
  <c r="EY25" i="31"/>
  <c r="EM26" i="31"/>
  <c r="EN26" i="31"/>
  <c r="EO26" i="31"/>
  <c r="EP26" i="31"/>
  <c r="EQ26" i="31"/>
  <c r="ER26" i="31"/>
  <c r="ES26" i="31"/>
  <c r="ET26" i="31"/>
  <c r="EU26" i="31"/>
  <c r="EV26" i="31"/>
  <c r="EW26" i="31"/>
  <c r="EX26" i="31"/>
  <c r="EY26" i="31"/>
  <c r="EO28" i="31"/>
  <c r="EP28" i="31"/>
  <c r="EQ28" i="31"/>
  <c r="ER28" i="31"/>
  <c r="ES28" i="31"/>
  <c r="ET28" i="31"/>
  <c r="EU28" i="31"/>
  <c r="EV28" i="31"/>
  <c r="EW28" i="31"/>
  <c r="EX28" i="31"/>
  <c r="EY28" i="31"/>
  <c r="EL32" i="31"/>
  <c r="EM32" i="31"/>
  <c r="EN32" i="31"/>
  <c r="EO32" i="31"/>
  <c r="EP32" i="31"/>
  <c r="EQ32" i="31"/>
  <c r="ER32" i="31"/>
  <c r="ES32" i="31"/>
  <c r="ET32" i="31"/>
  <c r="EU32" i="31"/>
  <c r="EV32" i="31"/>
  <c r="EW32" i="31"/>
  <c r="EX32" i="31"/>
  <c r="EL33" i="31"/>
  <c r="EM33" i="31"/>
  <c r="EN33" i="31"/>
  <c r="EO33" i="31"/>
  <c r="EP33" i="31"/>
  <c r="EQ33" i="31"/>
  <c r="ER33" i="31"/>
  <c r="ES33" i="31"/>
  <c r="ET33" i="31"/>
  <c r="EU33" i="31"/>
  <c r="EV33" i="31"/>
  <c r="EW33" i="31"/>
  <c r="EX33" i="31"/>
  <c r="EL34" i="31"/>
  <c r="EM34" i="31"/>
  <c r="EN34" i="31"/>
  <c r="EO34" i="31"/>
  <c r="EP34" i="31"/>
  <c r="EQ34" i="31"/>
  <c r="ER34" i="31"/>
  <c r="ES34" i="31"/>
  <c r="ET34" i="31"/>
  <c r="EU34" i="31"/>
  <c r="EV34" i="31"/>
  <c r="EW34" i="31"/>
  <c r="EX34" i="31"/>
  <c r="EF25" i="31"/>
  <c r="EG25" i="31"/>
  <c r="EH25" i="31"/>
  <c r="EI25" i="31"/>
  <c r="EJ25" i="31"/>
  <c r="EK25" i="31"/>
  <c r="EL25" i="31"/>
  <c r="EF26" i="31"/>
  <c r="EG26" i="31"/>
  <c r="EH26" i="31"/>
  <c r="EI26" i="31"/>
  <c r="EJ26" i="31"/>
  <c r="EK26" i="31"/>
  <c r="EL26" i="31"/>
  <c r="DQ14" i="3"/>
  <c r="DR14" i="3"/>
  <c r="DS14" i="3"/>
  <c r="DT14" i="3"/>
  <c r="DU14" i="3"/>
  <c r="DV14" i="3"/>
  <c r="DW14" i="3"/>
  <c r="DX14" i="3"/>
  <c r="DY14" i="3"/>
  <c r="DZ14" i="3"/>
  <c r="EA14" i="3"/>
  <c r="EB14" i="3"/>
  <c r="EC14" i="3"/>
  <c r="ED14" i="3"/>
  <c r="EE14" i="3"/>
  <c r="EF14" i="3"/>
  <c r="EG14" i="3"/>
  <c r="EH14" i="3"/>
  <c r="EI14" i="3"/>
  <c r="EJ14" i="3"/>
  <c r="EK14" i="3"/>
  <c r="EL14" i="3"/>
  <c r="EM14" i="3"/>
  <c r="EN14" i="3"/>
  <c r="EO14" i="3"/>
  <c r="EP14" i="3"/>
  <c r="EQ14" i="3"/>
  <c r="ER14" i="3"/>
  <c r="ES14" i="3"/>
  <c r="ET14" i="3"/>
  <c r="EU14" i="3"/>
  <c r="EV14" i="3"/>
  <c r="EW14" i="3"/>
  <c r="EX14" i="3"/>
  <c r="EY14" i="3"/>
  <c r="EZ14" i="3"/>
  <c r="FA14" i="3"/>
  <c r="FB14" i="3"/>
  <c r="FC14" i="3"/>
  <c r="FD14" i="3"/>
  <c r="FE14" i="3"/>
  <c r="FF14" i="3"/>
  <c r="FG14" i="3"/>
  <c r="FH14" i="3"/>
  <c r="FI14" i="3"/>
  <c r="FJ14" i="3"/>
  <c r="FK14" i="3"/>
  <c r="FL14" i="3"/>
  <c r="FM14" i="3"/>
  <c r="FN14" i="3"/>
  <c r="FO14" i="3"/>
  <c r="FP14" i="3"/>
  <c r="FQ14" i="3"/>
  <c r="FR14" i="3"/>
  <c r="FS14" i="3"/>
  <c r="FT14" i="3"/>
  <c r="FU14" i="3"/>
  <c r="FV14" i="3"/>
  <c r="FW14" i="3"/>
  <c r="FX14" i="3"/>
  <c r="FY14" i="3"/>
  <c r="FZ14" i="3"/>
  <c r="GA14" i="3"/>
  <c r="GB14" i="3"/>
  <c r="GC14" i="3"/>
  <c r="GD14" i="3"/>
  <c r="GE14" i="3"/>
  <c r="GF14" i="3"/>
  <c r="GG14" i="3"/>
  <c r="GH14" i="3"/>
  <c r="GI14" i="3"/>
  <c r="GJ14" i="3"/>
  <c r="GK14" i="3"/>
  <c r="GL14" i="3"/>
  <c r="GM14" i="3"/>
  <c r="GN14" i="3"/>
  <c r="GO14" i="3"/>
  <c r="GP14" i="3"/>
  <c r="GQ14" i="3"/>
  <c r="GR14" i="3"/>
  <c r="GS14" i="3"/>
  <c r="GT14" i="3"/>
  <c r="GU14" i="3"/>
  <c r="GV14" i="3"/>
  <c r="GW14" i="3"/>
  <c r="GX14" i="3"/>
  <c r="GY14" i="3"/>
  <c r="GZ14" i="3"/>
  <c r="HA14" i="3"/>
  <c r="HB14" i="3"/>
  <c r="HC14" i="3"/>
  <c r="HD14" i="3"/>
  <c r="HE14" i="3"/>
  <c r="HF14" i="3"/>
  <c r="HG14" i="3"/>
  <c r="HH14" i="3"/>
  <c r="HI14" i="3"/>
  <c r="HJ14" i="3"/>
  <c r="HK14" i="3"/>
  <c r="HL14" i="3"/>
  <c r="HM14" i="3"/>
  <c r="HN14" i="3"/>
  <c r="HO14" i="3"/>
  <c r="HP14" i="3"/>
  <c r="HQ14" i="3"/>
  <c r="HR14" i="3"/>
  <c r="HS14" i="3"/>
  <c r="HT14" i="3"/>
  <c r="HU14" i="3"/>
  <c r="HV14" i="3"/>
  <c r="HW14" i="3"/>
  <c r="HX14" i="3"/>
  <c r="HY14" i="3"/>
  <c r="HZ14" i="3"/>
  <c r="IA14" i="3"/>
  <c r="IB14" i="3"/>
  <c r="IC14" i="3"/>
  <c r="ID14" i="3"/>
  <c r="IE14" i="3"/>
  <c r="IF14" i="3"/>
  <c r="IG14" i="3"/>
  <c r="IH14" i="3"/>
  <c r="II14" i="3"/>
  <c r="IJ14" i="3"/>
  <c r="IK14" i="3"/>
  <c r="IL14" i="3"/>
  <c r="IM14" i="3"/>
  <c r="IN14" i="3"/>
  <c r="IO14" i="3"/>
  <c r="IP14" i="3"/>
  <c r="IQ14" i="3"/>
  <c r="IR14" i="3"/>
  <c r="IS14" i="3"/>
  <c r="IT14" i="3"/>
  <c r="IU14" i="3"/>
  <c r="IV14" i="3"/>
  <c r="IW14" i="3"/>
  <c r="IX14" i="3"/>
  <c r="IY14" i="3"/>
  <c r="IZ14" i="3"/>
  <c r="JA14" i="3"/>
  <c r="JB14" i="3"/>
  <c r="JC14" i="3"/>
  <c r="JD14" i="3"/>
  <c r="JE14" i="3"/>
  <c r="JF14" i="3"/>
  <c r="JG14" i="3"/>
  <c r="JH14" i="3"/>
  <c r="JI14" i="3"/>
  <c r="JJ14" i="3"/>
  <c r="JK14" i="3"/>
  <c r="JL14" i="3"/>
  <c r="JM14" i="3"/>
  <c r="JN14" i="3"/>
  <c r="JO14" i="3"/>
  <c r="JP14" i="3"/>
  <c r="JQ14" i="3"/>
  <c r="JR14" i="3"/>
  <c r="JS14" i="3"/>
  <c r="JT14" i="3"/>
  <c r="JU14" i="3"/>
  <c r="JV14" i="3"/>
  <c r="JW14" i="3"/>
  <c r="JX14" i="3"/>
  <c r="JY14" i="3"/>
  <c r="JZ14" i="3"/>
  <c r="KA14" i="3"/>
  <c r="KB14" i="3"/>
  <c r="KC14" i="3"/>
  <c r="KD14" i="3"/>
  <c r="KE14" i="3"/>
  <c r="KF14" i="3"/>
  <c r="KG14" i="3"/>
  <c r="KH14" i="3"/>
  <c r="KI14" i="3"/>
  <c r="KJ14" i="3"/>
  <c r="KK14" i="3"/>
  <c r="KL14" i="3"/>
  <c r="KM14" i="3"/>
  <c r="KN14" i="3"/>
  <c r="KO14" i="3"/>
  <c r="KP14" i="3"/>
  <c r="KQ14" i="3"/>
  <c r="KR14" i="3"/>
  <c r="KS14" i="3"/>
  <c r="KT14" i="3"/>
  <c r="KU14" i="3"/>
  <c r="KV14" i="3"/>
  <c r="KW14" i="3"/>
  <c r="KX14" i="3"/>
  <c r="KY14" i="3"/>
  <c r="KZ14" i="3"/>
  <c r="LA14" i="3"/>
  <c r="LB14" i="3"/>
  <c r="LC14" i="3"/>
  <c r="LD14" i="3"/>
  <c r="LE14" i="3"/>
  <c r="LF14" i="3"/>
  <c r="LG14" i="3"/>
  <c r="LH14" i="3"/>
  <c r="LI14" i="3"/>
  <c r="LJ14" i="3"/>
  <c r="LK14" i="3"/>
  <c r="LL14" i="3"/>
  <c r="LM14" i="3"/>
  <c r="LN14" i="3"/>
  <c r="LO14" i="3"/>
  <c r="LP14" i="3"/>
  <c r="LQ14" i="3"/>
  <c r="LR14" i="3"/>
  <c r="LS14" i="3"/>
  <c r="LT14" i="3"/>
  <c r="LU14" i="3"/>
  <c r="LV14" i="3"/>
  <c r="LW14" i="3"/>
  <c r="LX14" i="3"/>
  <c r="LY14" i="3"/>
  <c r="LZ14" i="3"/>
  <c r="MA14" i="3"/>
  <c r="MB14" i="3"/>
  <c r="MC14" i="3"/>
  <c r="MD14" i="3"/>
  <c r="ME14" i="3"/>
  <c r="MF14" i="3"/>
  <c r="MG14" i="3"/>
  <c r="MH14" i="3"/>
  <c r="MI14" i="3"/>
  <c r="MJ14" i="3"/>
  <c r="MK14" i="3"/>
  <c r="ML14" i="3"/>
  <c r="MM14" i="3"/>
  <c r="MN14" i="3"/>
  <c r="MO14" i="3"/>
  <c r="MP14" i="3"/>
  <c r="MQ14" i="3"/>
  <c r="MR14" i="3"/>
  <c r="MS14" i="3"/>
  <c r="MT14" i="3"/>
  <c r="MU14" i="3"/>
  <c r="MV14" i="3"/>
  <c r="MW14" i="3"/>
  <c r="MX14" i="3"/>
  <c r="MY14" i="3"/>
  <c r="MZ14" i="3"/>
  <c r="NA14" i="3"/>
  <c r="NB14" i="3"/>
  <c r="NC14" i="3"/>
  <c r="ND14" i="3"/>
  <c r="NE14" i="3"/>
  <c r="NF14" i="3"/>
  <c r="NG14" i="3"/>
  <c r="NH14" i="3"/>
  <c r="NI14" i="3"/>
  <c r="DP14" i="3"/>
  <c r="DZ16" i="3"/>
  <c r="EA16" i="3"/>
  <c r="EB16" i="3"/>
  <c r="EC16" i="3"/>
  <c r="ED16" i="3"/>
  <c r="EE16" i="3"/>
  <c r="EF16" i="3"/>
  <c r="EG16" i="3"/>
  <c r="EH16" i="3"/>
  <c r="EI16" i="3"/>
  <c r="EJ16" i="3"/>
  <c r="EK16" i="3"/>
  <c r="EL16" i="3"/>
  <c r="EM16" i="3"/>
  <c r="EN16" i="3"/>
  <c r="EO16" i="3"/>
  <c r="EP16" i="3"/>
  <c r="EQ16" i="3"/>
  <c r="ER16" i="3"/>
  <c r="ES16" i="3"/>
  <c r="ET16" i="3"/>
  <c r="EU16" i="3"/>
  <c r="EV16" i="3"/>
  <c r="EW16" i="3"/>
  <c r="EX16" i="3"/>
  <c r="EY16" i="3"/>
  <c r="EZ16" i="3"/>
  <c r="FA16" i="3"/>
  <c r="FB16" i="3"/>
  <c r="FC16" i="3"/>
  <c r="FD16" i="3"/>
  <c r="FE16" i="3"/>
  <c r="FF16" i="3"/>
  <c r="FG16" i="3"/>
  <c r="FH16" i="3"/>
  <c r="FI16" i="3"/>
  <c r="FJ16" i="3"/>
  <c r="FK16" i="3"/>
  <c r="FL16" i="3"/>
  <c r="FM16" i="3"/>
  <c r="FN16" i="3"/>
  <c r="FO16" i="3"/>
  <c r="FP16" i="3"/>
  <c r="FQ16" i="3"/>
  <c r="FR16" i="3"/>
  <c r="FS16" i="3"/>
  <c r="FT16" i="3"/>
  <c r="FU16" i="3"/>
  <c r="FV16" i="3"/>
  <c r="FW16" i="3"/>
  <c r="FX16" i="3"/>
  <c r="FY16" i="3"/>
  <c r="FZ16" i="3"/>
  <c r="GA16" i="3"/>
  <c r="GB16" i="3"/>
  <c r="GC16" i="3"/>
  <c r="GD16" i="3"/>
  <c r="GE16" i="3"/>
  <c r="GF16" i="3"/>
  <c r="GG16" i="3"/>
  <c r="GH16" i="3"/>
  <c r="GI16" i="3"/>
  <c r="GJ16" i="3"/>
  <c r="GK16" i="3"/>
  <c r="GL16" i="3"/>
  <c r="GM16" i="3"/>
  <c r="GN16" i="3"/>
  <c r="GO16" i="3"/>
  <c r="GP16" i="3"/>
  <c r="GQ16" i="3"/>
  <c r="GR16" i="3"/>
  <c r="GS16" i="3"/>
  <c r="GT16" i="3"/>
  <c r="GU16" i="3"/>
  <c r="GV16" i="3"/>
  <c r="GW16" i="3"/>
  <c r="GX16" i="3"/>
  <c r="GY16" i="3"/>
  <c r="GZ16" i="3"/>
  <c r="HA16" i="3"/>
  <c r="HB16" i="3"/>
  <c r="HC16" i="3"/>
  <c r="HD16" i="3"/>
  <c r="HE16" i="3"/>
  <c r="HF16" i="3"/>
  <c r="HG16" i="3"/>
  <c r="HH16" i="3"/>
  <c r="HI16" i="3"/>
  <c r="HJ16" i="3"/>
  <c r="HK16" i="3"/>
  <c r="HL16" i="3"/>
  <c r="HM16" i="3"/>
  <c r="HN16" i="3"/>
  <c r="HO16" i="3"/>
  <c r="HP16" i="3"/>
  <c r="HQ16" i="3"/>
  <c r="HR16" i="3"/>
  <c r="HS16" i="3"/>
  <c r="HT16" i="3"/>
  <c r="HU16" i="3"/>
  <c r="HV16" i="3"/>
  <c r="HW16" i="3"/>
  <c r="HX16" i="3"/>
  <c r="HY16" i="3"/>
  <c r="HZ16" i="3"/>
  <c r="IA16" i="3"/>
  <c r="IB16" i="3"/>
  <c r="IC16" i="3"/>
  <c r="ID16" i="3"/>
  <c r="IE16" i="3"/>
  <c r="IF16" i="3"/>
  <c r="IG16" i="3"/>
  <c r="IH16" i="3"/>
  <c r="II16" i="3"/>
  <c r="IJ16" i="3"/>
  <c r="IK16" i="3"/>
  <c r="IL16" i="3"/>
  <c r="IM16" i="3"/>
  <c r="IN16" i="3"/>
  <c r="IO16" i="3"/>
  <c r="IP16" i="3"/>
  <c r="IQ16" i="3"/>
  <c r="IR16" i="3"/>
  <c r="IS16" i="3"/>
  <c r="IT16" i="3"/>
  <c r="IU16" i="3"/>
  <c r="IV16" i="3"/>
  <c r="IW16" i="3"/>
  <c r="IX16" i="3"/>
  <c r="IY16" i="3"/>
  <c r="IZ16" i="3"/>
  <c r="JA16" i="3"/>
  <c r="JB16" i="3"/>
  <c r="JC16" i="3"/>
  <c r="JD16" i="3"/>
  <c r="JE16" i="3"/>
  <c r="JF16" i="3"/>
  <c r="JG16" i="3"/>
  <c r="JH16" i="3"/>
  <c r="JI16" i="3"/>
  <c r="JJ16" i="3"/>
  <c r="JK16" i="3"/>
  <c r="JL16" i="3"/>
  <c r="JM16" i="3"/>
  <c r="JN16" i="3"/>
  <c r="JO16" i="3"/>
  <c r="JP16" i="3"/>
  <c r="JQ16" i="3"/>
  <c r="JR16" i="3"/>
  <c r="JS16" i="3"/>
  <c r="JT16" i="3"/>
  <c r="JU16" i="3"/>
  <c r="JV16" i="3"/>
  <c r="JW16" i="3"/>
  <c r="JX16" i="3"/>
  <c r="JY16" i="3"/>
  <c r="JZ16" i="3"/>
  <c r="KA16" i="3"/>
  <c r="KB16" i="3"/>
  <c r="KC16" i="3"/>
  <c r="KD16" i="3"/>
  <c r="KE16" i="3"/>
  <c r="KF16" i="3"/>
  <c r="KG16" i="3"/>
  <c r="KH16" i="3"/>
  <c r="KI16" i="3"/>
  <c r="KJ16" i="3"/>
  <c r="KK16" i="3"/>
  <c r="KL16" i="3"/>
  <c r="KM16" i="3"/>
  <c r="KN16" i="3"/>
  <c r="KO16" i="3"/>
  <c r="KP16" i="3"/>
  <c r="KQ16" i="3"/>
  <c r="KR16" i="3"/>
  <c r="KS16" i="3"/>
  <c r="KT16" i="3"/>
  <c r="KU16" i="3"/>
  <c r="KV16" i="3"/>
  <c r="KW16" i="3"/>
  <c r="KX16" i="3"/>
  <c r="KY16" i="3"/>
  <c r="KZ16" i="3"/>
  <c r="LA16" i="3"/>
  <c r="LB16" i="3"/>
  <c r="LC16" i="3"/>
  <c r="LD16" i="3"/>
  <c r="LE16" i="3"/>
  <c r="LF16" i="3"/>
  <c r="LG16" i="3"/>
  <c r="LH16" i="3"/>
  <c r="LI16" i="3"/>
  <c r="LJ16" i="3"/>
  <c r="LK16" i="3"/>
  <c r="LL16" i="3"/>
  <c r="LM16" i="3"/>
  <c r="LN16" i="3"/>
  <c r="LO16" i="3"/>
  <c r="LP16" i="3"/>
  <c r="LQ16" i="3"/>
  <c r="LR16" i="3"/>
  <c r="LS16" i="3"/>
  <c r="LT16" i="3"/>
  <c r="LU16" i="3"/>
  <c r="LV16" i="3"/>
  <c r="LW16" i="3"/>
  <c r="LX16" i="3"/>
  <c r="LY16" i="3"/>
  <c r="LZ16" i="3"/>
  <c r="MA16" i="3"/>
  <c r="MB16" i="3"/>
  <c r="MC16" i="3"/>
  <c r="MD16" i="3"/>
  <c r="ME16" i="3"/>
  <c r="MF16" i="3"/>
  <c r="MG16" i="3"/>
  <c r="MH16" i="3"/>
  <c r="MI16" i="3"/>
  <c r="MJ16" i="3"/>
  <c r="MK16" i="3"/>
  <c r="ML16" i="3"/>
  <c r="MM16" i="3"/>
  <c r="MN16" i="3"/>
  <c r="MO16" i="3"/>
  <c r="MP16" i="3"/>
  <c r="MQ16" i="3"/>
  <c r="MR16" i="3"/>
  <c r="MS16" i="3"/>
  <c r="MT16" i="3"/>
  <c r="MU16" i="3"/>
  <c r="MV16" i="3"/>
  <c r="MW16" i="3"/>
  <c r="MX16" i="3"/>
  <c r="MY16" i="3"/>
  <c r="MZ16" i="3"/>
  <c r="NA16" i="3"/>
  <c r="NB16" i="3"/>
  <c r="NC16" i="3"/>
  <c r="ND16" i="3"/>
  <c r="NE16" i="3"/>
  <c r="NF16" i="3"/>
  <c r="NG16" i="3"/>
  <c r="NH16" i="3"/>
  <c r="NI16" i="3"/>
  <c r="DQ16" i="3"/>
  <c r="DR16" i="3"/>
  <c r="DS16" i="3"/>
  <c r="DT16" i="3"/>
  <c r="DU16" i="3"/>
  <c r="DV16" i="3"/>
  <c r="DW16" i="3"/>
  <c r="DX16" i="3"/>
  <c r="DY16" i="3"/>
  <c r="DP16" i="3"/>
  <c r="DE10" i="31"/>
  <c r="DF10" i="31"/>
  <c r="DG10" i="31"/>
  <c r="DH10" i="31"/>
  <c r="DI10" i="31"/>
  <c r="DJ10" i="31"/>
  <c r="DK10" i="31"/>
  <c r="DL10" i="31"/>
  <c r="DM10" i="31"/>
  <c r="DN10" i="31"/>
  <c r="DO10" i="31"/>
  <c r="DP10" i="31"/>
  <c r="DQ10" i="31"/>
  <c r="DR10" i="31"/>
  <c r="DD10" i="31"/>
  <c r="EF47" i="31"/>
  <c r="EF28" i="31" s="1"/>
  <c r="EG47" i="31"/>
  <c r="EG28" i="31" s="1"/>
  <c r="EH47" i="31"/>
  <c r="EH28" i="31" s="1"/>
  <c r="EI47" i="31"/>
  <c r="EI28" i="31" s="1"/>
  <c r="EJ47" i="31"/>
  <c r="EJ28" i="31" s="1"/>
  <c r="EK47" i="31"/>
  <c r="EK28" i="31" s="1"/>
  <c r="EL47" i="31"/>
  <c r="EL28" i="31" s="1"/>
  <c r="EM47" i="31"/>
  <c r="EM28" i="31" s="1"/>
  <c r="EN47" i="31"/>
  <c r="EN28" i="31" s="1"/>
  <c r="EF53" i="31"/>
  <c r="EG53" i="31"/>
  <c r="EH53" i="31"/>
  <c r="EI53" i="31"/>
  <c r="EJ53" i="31"/>
  <c r="EK53" i="31"/>
  <c r="EL53" i="31"/>
  <c r="EM53" i="31"/>
  <c r="EN53" i="31"/>
  <c r="B1" i="54" a="1"/>
  <c r="B1" i="54"/>
  <c r="B2" i="54" a="1"/>
  <c r="B2" i="54"/>
  <c r="B3" i="54" a="1"/>
  <c r="B3" i="54"/>
  <c r="B4" i="54" a="1"/>
  <c r="B4" i="54"/>
  <c r="B6" i="54" a="1"/>
  <c r="B6" i="54"/>
  <c r="B7" i="54" a="1"/>
  <c r="B7" i="54"/>
  <c r="B8" i="54" a="1"/>
  <c r="B8" i="54"/>
  <c r="B9" i="54" a="1"/>
  <c r="B9" i="54"/>
  <c r="B10" i="54" a="1"/>
  <c r="B10" i="54"/>
  <c r="B11" i="54" a="1"/>
  <c r="B11" i="54"/>
  <c r="B12" i="54" a="1"/>
  <c r="B12" i="54"/>
  <c r="B46" i="54" a="1"/>
  <c r="B46" i="54"/>
  <c r="B47" i="54" a="1"/>
  <c r="B47" i="54"/>
  <c r="B48" i="54" a="1"/>
  <c r="B48" i="54"/>
  <c r="B49" i="54" a="1"/>
  <c r="B49" i="54"/>
  <c r="B50" i="54" a="1"/>
  <c r="B50" i="54"/>
  <c r="B51" i="54" a="1"/>
  <c r="B51" i="54"/>
  <c r="B52" i="54" a="1"/>
  <c r="B52" i="54"/>
  <c r="B53" i="54" a="1"/>
  <c r="B53" i="54"/>
  <c r="B54" i="54" a="1"/>
  <c r="B54" i="54"/>
  <c r="B55" i="54" a="1"/>
  <c r="B55" i="54"/>
  <c r="DE67" i="3"/>
  <c r="DE75" i="3"/>
  <c r="DE115" i="3"/>
  <c r="DE123" i="3"/>
  <c r="DE27" i="3"/>
  <c r="DE30" i="3"/>
  <c r="DF67" i="3"/>
  <c r="DF75" i="3"/>
  <c r="DF115" i="3"/>
  <c r="DF123" i="3"/>
  <c r="DF27" i="3"/>
  <c r="DF30" i="3"/>
  <c r="DG67" i="3"/>
  <c r="DG75" i="3"/>
  <c r="DG115" i="3"/>
  <c r="DG123" i="3"/>
  <c r="DG27" i="3"/>
  <c r="DG30" i="3"/>
  <c r="DH67" i="3"/>
  <c r="DH75" i="3"/>
  <c r="DH115" i="3"/>
  <c r="DH123" i="3"/>
  <c r="DH27" i="3"/>
  <c r="DH30" i="3"/>
  <c r="DI67" i="3"/>
  <c r="DI75" i="3"/>
  <c r="DI115" i="3"/>
  <c r="DI123" i="3"/>
  <c r="DI27" i="3"/>
  <c r="DI30" i="3"/>
  <c r="DM67" i="3"/>
  <c r="DM75" i="3"/>
  <c r="DM115" i="3"/>
  <c r="DM123" i="3"/>
  <c r="DM27" i="3"/>
  <c r="DM30" i="3"/>
  <c r="DO67" i="3"/>
  <c r="DO75" i="3"/>
  <c r="DO115" i="3"/>
  <c r="DO123" i="3"/>
  <c r="DO27" i="3"/>
  <c r="DO30" i="3"/>
  <c r="DS5" i="3"/>
  <c r="DS20" i="3"/>
  <c r="DS68" i="3"/>
  <c r="DS70" i="3"/>
  <c r="DS116" i="3"/>
  <c r="DS118" i="3"/>
  <c r="DS22" i="3"/>
  <c r="DS71" i="3"/>
  <c r="DS119" i="3"/>
  <c r="DS23" i="3"/>
  <c r="DS67" i="3"/>
  <c r="DS75" i="3"/>
  <c r="DS115" i="3"/>
  <c r="DS123" i="3"/>
  <c r="DS27" i="3"/>
  <c r="DV67" i="3"/>
  <c r="DV75" i="3"/>
  <c r="DV115" i="3"/>
  <c r="DV123" i="3"/>
  <c r="DV27" i="3"/>
  <c r="DW67" i="3"/>
  <c r="DW75" i="3"/>
  <c r="DW115" i="3"/>
  <c r="DW123" i="3"/>
  <c r="DW27" i="3"/>
  <c r="DX67" i="3"/>
  <c r="DX75" i="3"/>
  <c r="DX115" i="3"/>
  <c r="DX123" i="3"/>
  <c r="DX27" i="3"/>
  <c r="DD67" i="3"/>
  <c r="DD75" i="3"/>
  <c r="DD115" i="3"/>
  <c r="DD123" i="3"/>
  <c r="DD27" i="3"/>
  <c r="DD30" i="3"/>
  <c r="DD28" i="3"/>
  <c r="DD47" i="31"/>
  <c r="DD5" i="3"/>
  <c r="U1" i="54"/>
  <c r="S12" i="54" s="1"/>
  <c r="DA47" i="31"/>
  <c r="AF43" i="23" a="1"/>
  <c r="AF43" i="23"/>
  <c r="AF44" i="23" a="1"/>
  <c r="AF44" i="23"/>
  <c r="AF45" i="23" a="1"/>
  <c r="AF45" i="23"/>
  <c r="AF46" i="23" a="1"/>
  <c r="AF46" i="23"/>
  <c r="AF47" i="23" a="1"/>
  <c r="AF47" i="23"/>
  <c r="AF48" i="23" a="1"/>
  <c r="AF48" i="23"/>
  <c r="AF49" i="23" a="1"/>
  <c r="AF49" i="23"/>
  <c r="AF50" i="23" a="1"/>
  <c r="AF50" i="23"/>
  <c r="AF51" i="23" a="1"/>
  <c r="AF51" i="23"/>
  <c r="AF52" i="23" a="1"/>
  <c r="AF52" i="23"/>
  <c r="AF53" i="23" a="1"/>
  <c r="AF53" i="23"/>
  <c r="AF54" i="23" a="1"/>
  <c r="AF54" i="23"/>
  <c r="AF55" i="23" a="1"/>
  <c r="AF55" i="23"/>
  <c r="AF56" i="23" a="1"/>
  <c r="AF56" i="23"/>
  <c r="AF57" i="23" a="1"/>
  <c r="AF57" i="23"/>
  <c r="AF58" i="23" a="1"/>
  <c r="AF58" i="23"/>
  <c r="AF42" i="23" a="1"/>
  <c r="AF42" i="23"/>
  <c r="AE43" i="23" a="1"/>
  <c r="AE43" i="23"/>
  <c r="AE44" i="23" a="1"/>
  <c r="AE44" i="23"/>
  <c r="AE45" i="23" a="1"/>
  <c r="AE45" i="23"/>
  <c r="AE46" i="23" a="1"/>
  <c r="AE46" i="23"/>
  <c r="AE47" i="23" a="1"/>
  <c r="AE47" i="23"/>
  <c r="AE48" i="23" a="1"/>
  <c r="AE48" i="23"/>
  <c r="AE49" i="23" a="1"/>
  <c r="AE49" i="23"/>
  <c r="AE50" i="23" a="1"/>
  <c r="AE50" i="23"/>
  <c r="AE51" i="23" a="1"/>
  <c r="AE51" i="23"/>
  <c r="AE52" i="23" a="1"/>
  <c r="AE52" i="23"/>
  <c r="AE53" i="23" a="1"/>
  <c r="AE53" i="23"/>
  <c r="AE54" i="23" a="1"/>
  <c r="AE54" i="23"/>
  <c r="AE55" i="23" a="1"/>
  <c r="AE55" i="23"/>
  <c r="AE56" i="23" a="1"/>
  <c r="AE56" i="23"/>
  <c r="AE57" i="23" a="1"/>
  <c r="AE57" i="23"/>
  <c r="AE58" i="23" a="1"/>
  <c r="AE58" i="23"/>
  <c r="AE42" i="23" a="1"/>
  <c r="AE42" i="23"/>
  <c r="B19" i="23" a="1"/>
  <c r="B19" i="23"/>
  <c r="B20" i="23" a="1"/>
  <c r="B20" i="23"/>
  <c r="B18" i="23" a="1"/>
  <c r="B18" i="23"/>
  <c r="A20" i="23" a="1"/>
  <c r="A20" i="23"/>
  <c r="A19" i="23" a="1"/>
  <c r="A19" i="23"/>
  <c r="A18" i="23" a="1"/>
  <c r="A18" i="23"/>
  <c r="G35" i="23"/>
  <c r="CY18" i="31"/>
  <c r="CS53" i="31"/>
  <c r="U1" i="53"/>
  <c r="S10" i="53" s="1"/>
  <c r="U1" i="91"/>
  <c r="S10" i="91" s="1"/>
  <c r="CN11" i="31"/>
  <c r="CO11" i="31"/>
  <c r="CP11" i="31"/>
  <c r="CQ11" i="31"/>
  <c r="CR11" i="31"/>
  <c r="CS11" i="31"/>
  <c r="CT11" i="31"/>
  <c r="CU11" i="31"/>
  <c r="CV11" i="31"/>
  <c r="CW11" i="31"/>
  <c r="CX11" i="31"/>
  <c r="CY11" i="31"/>
  <c r="CZ11" i="31"/>
  <c r="DA11" i="31"/>
  <c r="DB11" i="31"/>
  <c r="DC11" i="31"/>
  <c r="DD11" i="31"/>
  <c r="DE11" i="31"/>
  <c r="DF11" i="31"/>
  <c r="DG11" i="31"/>
  <c r="DH11" i="31"/>
  <c r="DI11" i="31"/>
  <c r="DJ11" i="31"/>
  <c r="DK11" i="31"/>
  <c r="DL11" i="31"/>
  <c r="DM11" i="31"/>
  <c r="DN11" i="31"/>
  <c r="DO11" i="31"/>
  <c r="DP11" i="31"/>
  <c r="DQ11" i="31"/>
  <c r="DR11" i="31"/>
  <c r="DS11" i="31"/>
  <c r="DT11" i="31"/>
  <c r="DU11" i="31"/>
  <c r="DV11" i="31"/>
  <c r="DW11" i="31"/>
  <c r="DX11" i="31"/>
  <c r="DY11" i="31"/>
  <c r="DZ11" i="31"/>
  <c r="EA11" i="31"/>
  <c r="EB11" i="31"/>
  <c r="EC11" i="31"/>
  <c r="ED11" i="31"/>
  <c r="EE11" i="31"/>
  <c r="EF11" i="31"/>
  <c r="EG11" i="31"/>
  <c r="EH11" i="31"/>
  <c r="EI11" i="31"/>
  <c r="EJ11" i="31"/>
  <c r="EK11" i="31"/>
  <c r="EL11" i="31"/>
  <c r="EM11" i="31"/>
  <c r="CN12" i="31"/>
  <c r="CO12" i="31"/>
  <c r="CP12" i="31"/>
  <c r="CQ12" i="31"/>
  <c r="CR12" i="31"/>
  <c r="CS12" i="31"/>
  <c r="CT12" i="31"/>
  <c r="CU12" i="31"/>
  <c r="CV12" i="31"/>
  <c r="CW12" i="31"/>
  <c r="CX12" i="31"/>
  <c r="CY12" i="31"/>
  <c r="CZ12" i="31"/>
  <c r="DA12" i="31"/>
  <c r="DB12" i="31"/>
  <c r="DC12" i="31"/>
  <c r="DD12" i="31"/>
  <c r="DE12" i="31"/>
  <c r="DF12" i="31"/>
  <c r="DG12" i="31"/>
  <c r="DH12" i="31"/>
  <c r="DI12" i="31"/>
  <c r="DJ12" i="31"/>
  <c r="DK12" i="31"/>
  <c r="DL12" i="31"/>
  <c r="DM12" i="31"/>
  <c r="DN12" i="31"/>
  <c r="DO12" i="31"/>
  <c r="DP12" i="31"/>
  <c r="DQ12" i="31"/>
  <c r="DR12" i="31"/>
  <c r="DS12" i="31"/>
  <c r="DT12" i="31"/>
  <c r="DU12" i="31"/>
  <c r="DV12" i="31"/>
  <c r="DW12" i="31"/>
  <c r="DX12" i="31"/>
  <c r="DY12" i="31"/>
  <c r="DZ12" i="31"/>
  <c r="EA12" i="31"/>
  <c r="EB12" i="31"/>
  <c r="EC12" i="31"/>
  <c r="ED12" i="31"/>
  <c r="EE12" i="31"/>
  <c r="EF12" i="31"/>
  <c r="EG12" i="31"/>
  <c r="EH12" i="31"/>
  <c r="EI12" i="31"/>
  <c r="EJ12" i="31"/>
  <c r="EK12" i="31"/>
  <c r="EL12" i="31"/>
  <c r="EM12" i="31"/>
  <c r="CN13" i="31"/>
  <c r="CO13" i="31"/>
  <c r="CP13" i="31"/>
  <c r="CQ13" i="31"/>
  <c r="CR13" i="31"/>
  <c r="CS13" i="31"/>
  <c r="CT13" i="31"/>
  <c r="CU13" i="31"/>
  <c r="CV13" i="31"/>
  <c r="CW13" i="31"/>
  <c r="CX13" i="31"/>
  <c r="CY13" i="31"/>
  <c r="CZ13" i="31"/>
  <c r="DA13" i="31"/>
  <c r="DB13" i="31"/>
  <c r="DC13" i="31"/>
  <c r="DD13" i="31"/>
  <c r="DE13" i="31"/>
  <c r="DF13" i="31"/>
  <c r="DG13" i="31"/>
  <c r="DH13" i="31"/>
  <c r="DI13" i="31"/>
  <c r="DJ13" i="31"/>
  <c r="DK13" i="31"/>
  <c r="DL13" i="31"/>
  <c r="DM13" i="31"/>
  <c r="DN13" i="31"/>
  <c r="DO13" i="31"/>
  <c r="DP13" i="31"/>
  <c r="DQ13" i="31"/>
  <c r="DR13" i="31"/>
  <c r="DS13" i="31"/>
  <c r="DT13" i="31"/>
  <c r="DU13" i="31"/>
  <c r="DV13" i="31"/>
  <c r="DW13" i="31"/>
  <c r="DX13" i="31"/>
  <c r="DY13" i="31"/>
  <c r="DZ13" i="31"/>
  <c r="EA13" i="31"/>
  <c r="EB13" i="31"/>
  <c r="EC13" i="31"/>
  <c r="ED13" i="31"/>
  <c r="EE13" i="31"/>
  <c r="EF13" i="31"/>
  <c r="EG13" i="31"/>
  <c r="EH13" i="31"/>
  <c r="EI13" i="31"/>
  <c r="EJ13" i="31"/>
  <c r="EK13" i="31"/>
  <c r="EL13" i="31"/>
  <c r="EM13" i="31"/>
  <c r="CL76" i="31"/>
  <c r="R24" i="23"/>
  <c r="R23" i="23"/>
  <c r="X24" i="74"/>
  <c r="D61" i="74" s="1"/>
  <c r="R24" i="75"/>
  <c r="AE26" i="75" s="1"/>
  <c r="R23" i="75"/>
  <c r="CC41" i="31"/>
  <c r="CD76" i="31"/>
  <c r="CE76" i="31"/>
  <c r="CF76" i="31"/>
  <c r="CG76" i="31"/>
  <c r="CH76" i="31"/>
  <c r="CI76" i="31"/>
  <c r="CJ76" i="31"/>
  <c r="CK76" i="31"/>
  <c r="CM76" i="31"/>
  <c r="CN76" i="31"/>
  <c r="CO76" i="31"/>
  <c r="CP76" i="31"/>
  <c r="CQ76" i="31"/>
  <c r="CR76" i="31"/>
  <c r="CS76" i="31"/>
  <c r="CT76" i="31"/>
  <c r="CU76" i="31"/>
  <c r="CV76" i="31"/>
  <c r="CW76" i="31"/>
  <c r="CX76" i="31"/>
  <c r="CY76" i="31"/>
  <c r="CZ76" i="31"/>
  <c r="DA76" i="31"/>
  <c r="DB76" i="31"/>
  <c r="DC76" i="31"/>
  <c r="DD76" i="31"/>
  <c r="DE76" i="31"/>
  <c r="DF76" i="31"/>
  <c r="DG76" i="31"/>
  <c r="DH76" i="31"/>
  <c r="DI76" i="31"/>
  <c r="DJ76" i="31"/>
  <c r="DK76" i="31"/>
  <c r="DL76" i="31"/>
  <c r="DM76" i="31"/>
  <c r="DN76" i="31"/>
  <c r="DO76" i="31"/>
  <c r="DP76" i="31"/>
  <c r="DQ76" i="31"/>
  <c r="DR76" i="31"/>
  <c r="DS76" i="31"/>
  <c r="DT76" i="31"/>
  <c r="DV76" i="31"/>
  <c r="DW76" i="31"/>
  <c r="DX76" i="31"/>
  <c r="DZ76" i="31"/>
  <c r="EA76" i="31"/>
  <c r="EB76" i="31"/>
  <c r="EC76" i="31"/>
  <c r="ED76" i="31"/>
  <c r="EE76" i="31"/>
  <c r="EF76" i="31"/>
  <c r="EG76" i="31"/>
  <c r="EH76" i="31"/>
  <c r="EI76" i="31"/>
  <c r="EJ76" i="31"/>
  <c r="EK76" i="31"/>
  <c r="EL76" i="31"/>
  <c r="EM76" i="31"/>
  <c r="EN76" i="31"/>
  <c r="EO76" i="31"/>
  <c r="EP76" i="31"/>
  <c r="EQ76" i="31"/>
  <c r="CB76" i="31"/>
  <c r="CA76" i="31"/>
  <c r="CB33" i="31"/>
  <c r="CC33" i="31"/>
  <c r="CD33" i="31"/>
  <c r="CE33" i="31"/>
  <c r="CF33" i="31"/>
  <c r="CG33" i="31"/>
  <c r="CH33" i="31"/>
  <c r="CI33" i="31"/>
  <c r="CJ33" i="31"/>
  <c r="CK33" i="31"/>
  <c r="CL33" i="31"/>
  <c r="CM33" i="31"/>
  <c r="CN33" i="31"/>
  <c r="CO33" i="31"/>
  <c r="CP33" i="31"/>
  <c r="CQ33" i="31"/>
  <c r="CR33" i="31"/>
  <c r="CS33" i="31"/>
  <c r="CT33" i="31"/>
  <c r="CU33" i="31"/>
  <c r="CV33" i="31"/>
  <c r="CW33" i="31"/>
  <c r="CX33" i="31"/>
  <c r="CY33" i="31"/>
  <c r="CZ33" i="31"/>
  <c r="DA33" i="31"/>
  <c r="DB33" i="31"/>
  <c r="DC33" i="31"/>
  <c r="DD33" i="31"/>
  <c r="DE33" i="31"/>
  <c r="DF33" i="31"/>
  <c r="DG33" i="31"/>
  <c r="DH33" i="31"/>
  <c r="DI33" i="31"/>
  <c r="DJ33" i="31"/>
  <c r="DK33" i="31"/>
  <c r="DL33" i="31"/>
  <c r="DM33" i="31"/>
  <c r="DN33" i="31"/>
  <c r="DO33" i="31"/>
  <c r="DP33" i="31"/>
  <c r="DQ33" i="31"/>
  <c r="DR33" i="31"/>
  <c r="DS33" i="31"/>
  <c r="DT33" i="31"/>
  <c r="DU33" i="31"/>
  <c r="DV33" i="31"/>
  <c r="DW33" i="31"/>
  <c r="DX33" i="31"/>
  <c r="DY33" i="31"/>
  <c r="DZ33" i="31"/>
  <c r="EA33" i="31"/>
  <c r="EB33" i="31"/>
  <c r="EC33" i="31"/>
  <c r="ED33" i="31"/>
  <c r="EE33" i="31"/>
  <c r="EF33" i="31"/>
  <c r="EG33" i="31"/>
  <c r="EH33" i="31"/>
  <c r="EI33" i="31"/>
  <c r="EJ33" i="31"/>
  <c r="EK33" i="31"/>
  <c r="CW32" i="31"/>
  <c r="CW34" i="31"/>
  <c r="CX32" i="31"/>
  <c r="CX34" i="31"/>
  <c r="CY32" i="31"/>
  <c r="CY34" i="31"/>
  <c r="CZ32" i="31"/>
  <c r="CZ34" i="31"/>
  <c r="DA32" i="31"/>
  <c r="DA34" i="31"/>
  <c r="DB32" i="31"/>
  <c r="DB34" i="31"/>
  <c r="DC32" i="31"/>
  <c r="DC34" i="31"/>
  <c r="DD32" i="31"/>
  <c r="DD34" i="31"/>
  <c r="DE32" i="31"/>
  <c r="DE34" i="31"/>
  <c r="DF32" i="31"/>
  <c r="DF34" i="31"/>
  <c r="DG32" i="31"/>
  <c r="DG34" i="31"/>
  <c r="DH32" i="31"/>
  <c r="DH34" i="31"/>
  <c r="DI32" i="31"/>
  <c r="DI34" i="31"/>
  <c r="DJ32" i="31"/>
  <c r="DJ34" i="31"/>
  <c r="DK32" i="31"/>
  <c r="DK34" i="31"/>
  <c r="DL32" i="31"/>
  <c r="DL34" i="31"/>
  <c r="DM32" i="31"/>
  <c r="DM34" i="31"/>
  <c r="DN32" i="31"/>
  <c r="DN34" i="31"/>
  <c r="DO32" i="31"/>
  <c r="DO34" i="31"/>
  <c r="DP32" i="31"/>
  <c r="DP34" i="31"/>
  <c r="DQ32" i="31"/>
  <c r="DQ34" i="31"/>
  <c r="DR32" i="31"/>
  <c r="DR34" i="31"/>
  <c r="DS32" i="31"/>
  <c r="DS34" i="31"/>
  <c r="DT32" i="31"/>
  <c r="DT34" i="31"/>
  <c r="DU32" i="31"/>
  <c r="DU34" i="31"/>
  <c r="DV32" i="31"/>
  <c r="DV34" i="31"/>
  <c r="DW32" i="31"/>
  <c r="DW34" i="31"/>
  <c r="DX32" i="31"/>
  <c r="DX34" i="31"/>
  <c r="DY32" i="31"/>
  <c r="DY34" i="31"/>
  <c r="DZ32" i="31"/>
  <c r="DZ34" i="31"/>
  <c r="EA32" i="31"/>
  <c r="EA34" i="31"/>
  <c r="EB32" i="31"/>
  <c r="EB34" i="31"/>
  <c r="EC32" i="31"/>
  <c r="EC34" i="31"/>
  <c r="ED32" i="31"/>
  <c r="ED34" i="31"/>
  <c r="EE32" i="31"/>
  <c r="EE34" i="31"/>
  <c r="EF32" i="31"/>
  <c r="EF34" i="31"/>
  <c r="EG32" i="31"/>
  <c r="EG34" i="31"/>
  <c r="EH32" i="31"/>
  <c r="EH34" i="31"/>
  <c r="EI32" i="31"/>
  <c r="EI34" i="31"/>
  <c r="EJ32" i="31"/>
  <c r="EJ34" i="31"/>
  <c r="EK32" i="31"/>
  <c r="EK34" i="31"/>
  <c r="CB32" i="31"/>
  <c r="CB34" i="31"/>
  <c r="CC32" i="31"/>
  <c r="CC34" i="31"/>
  <c r="CD32" i="31"/>
  <c r="CD34" i="31"/>
  <c r="CE32" i="31"/>
  <c r="CE34" i="31"/>
  <c r="CF32" i="31"/>
  <c r="CF34" i="31"/>
  <c r="CG32" i="31"/>
  <c r="CG34" i="31"/>
  <c r="CH32" i="31"/>
  <c r="CH34" i="31"/>
  <c r="CI32" i="31"/>
  <c r="CI34" i="31"/>
  <c r="CJ32" i="31"/>
  <c r="CJ34" i="31"/>
  <c r="CK32" i="31"/>
  <c r="CK34" i="31"/>
  <c r="CL32" i="31"/>
  <c r="CL34" i="31"/>
  <c r="CM32" i="31"/>
  <c r="CM34" i="31"/>
  <c r="CN32" i="31"/>
  <c r="CN34" i="31"/>
  <c r="CO32" i="31"/>
  <c r="CO34" i="31"/>
  <c r="CP32" i="31"/>
  <c r="CP34" i="31"/>
  <c r="CQ32" i="31"/>
  <c r="CQ34" i="31"/>
  <c r="CR32" i="31"/>
  <c r="CR34" i="31"/>
  <c r="CS32" i="31"/>
  <c r="CS34" i="31"/>
  <c r="CT32" i="31"/>
  <c r="CT34" i="31"/>
  <c r="CU32" i="31"/>
  <c r="CU34" i="31"/>
  <c r="CV32" i="31"/>
  <c r="CV34" i="31"/>
  <c r="CA32" i="31"/>
  <c r="EE8" i="31"/>
  <c r="EE18" i="31"/>
  <c r="EE19" i="31"/>
  <c r="EE25" i="31"/>
  <c r="EE26" i="31"/>
  <c r="EE47" i="31"/>
  <c r="EE28" i="31"/>
  <c r="EE53" i="31"/>
  <c r="DW47" i="31"/>
  <c r="DW28" i="31"/>
  <c r="DX47" i="31"/>
  <c r="DX28" i="31"/>
  <c r="DY47" i="31"/>
  <c r="DY28" i="31"/>
  <c r="DZ47" i="31"/>
  <c r="DZ28" i="31"/>
  <c r="EA47" i="31"/>
  <c r="EA28" i="31"/>
  <c r="EB47" i="31"/>
  <c r="EB28" i="31"/>
  <c r="EC47" i="31"/>
  <c r="EC28" i="31"/>
  <c r="ED47" i="31"/>
  <c r="ED28" i="31"/>
  <c r="DW53" i="31"/>
  <c r="DX53" i="31"/>
  <c r="DY53" i="31"/>
  <c r="DZ53" i="31"/>
  <c r="EA53" i="31"/>
  <c r="EC53" i="31"/>
  <c r="ED53" i="31"/>
  <c r="EA25" i="31"/>
  <c r="EB25" i="31"/>
  <c r="EC25" i="31"/>
  <c r="ED25" i="31"/>
  <c r="EA26" i="31"/>
  <c r="EB26" i="31"/>
  <c r="EC26" i="31"/>
  <c r="ED26" i="31"/>
  <c r="DZ18" i="31"/>
  <c r="EA18" i="31"/>
  <c r="EB18" i="31"/>
  <c r="EC18" i="31"/>
  <c r="ED18" i="31"/>
  <c r="DZ8" i="31"/>
  <c r="DZ19" i="31"/>
  <c r="EA19" i="31"/>
  <c r="EB8" i="31"/>
  <c r="EB19" i="31"/>
  <c r="EC8" i="31"/>
  <c r="EC19" i="31"/>
  <c r="ED8" i="31"/>
  <c r="ED19" i="31"/>
  <c r="CW53" i="31"/>
  <c r="CX53" i="31"/>
  <c r="CY53" i="31"/>
  <c r="CZ53" i="31"/>
  <c r="DA53" i="31"/>
  <c r="DB53" i="31"/>
  <c r="DC53" i="31"/>
  <c r="DD53" i="31"/>
  <c r="DE53" i="31"/>
  <c r="DF53" i="31"/>
  <c r="DH53" i="31"/>
  <c r="DK53" i="31"/>
  <c r="DL53" i="31"/>
  <c r="DM53" i="31"/>
  <c r="DN53" i="31"/>
  <c r="DO53" i="31"/>
  <c r="DP53" i="31"/>
  <c r="DQ53" i="31"/>
  <c r="DR53" i="31"/>
  <c r="DS53" i="31"/>
  <c r="DT53" i="31"/>
  <c r="DU53" i="31"/>
  <c r="DV53" i="31"/>
  <c r="CV53" i="31"/>
  <c r="DJ47" i="31"/>
  <c r="DK47" i="31"/>
  <c r="DL47" i="31"/>
  <c r="DM47" i="31"/>
  <c r="DN47" i="31"/>
  <c r="DO47" i="31"/>
  <c r="DP47" i="31"/>
  <c r="DQ47" i="31"/>
  <c r="DR47" i="31"/>
  <c r="DS47" i="31"/>
  <c r="DT47" i="31"/>
  <c r="DU47" i="31"/>
  <c r="DV47" i="31"/>
  <c r="DP8" i="31"/>
  <c r="DQ8" i="31"/>
  <c r="DR8" i="31"/>
  <c r="DS8" i="31"/>
  <c r="DU8" i="31"/>
  <c r="DV8" i="31"/>
  <c r="DW8" i="31"/>
  <c r="DX8" i="31"/>
  <c r="DY8" i="31"/>
  <c r="DP18" i="31"/>
  <c r="DQ18" i="31"/>
  <c r="DR18" i="31"/>
  <c r="DT18" i="31"/>
  <c r="DU18" i="31"/>
  <c r="DV18" i="31"/>
  <c r="DW18" i="31"/>
  <c r="DX18" i="31"/>
  <c r="DY18" i="31"/>
  <c r="DP19" i="31"/>
  <c r="DQ19" i="31"/>
  <c r="DR19" i="31"/>
  <c r="DT19" i="31"/>
  <c r="DU19" i="31"/>
  <c r="DV19" i="31"/>
  <c r="DW19" i="31"/>
  <c r="DX19" i="31"/>
  <c r="DY19" i="31"/>
  <c r="DP25" i="31"/>
  <c r="DQ25" i="31"/>
  <c r="DR25" i="31"/>
  <c r="DS25" i="31"/>
  <c r="DT25" i="31"/>
  <c r="DU25" i="31"/>
  <c r="DV25" i="31"/>
  <c r="DW25" i="31"/>
  <c r="DX25" i="31"/>
  <c r="DY25" i="31"/>
  <c r="DZ25" i="31"/>
  <c r="DP26" i="31"/>
  <c r="DQ26" i="31"/>
  <c r="DR26" i="31"/>
  <c r="DS26" i="31"/>
  <c r="DT26" i="31"/>
  <c r="DU26" i="31"/>
  <c r="DV26" i="31"/>
  <c r="DW26" i="31"/>
  <c r="DX26" i="31"/>
  <c r="DY26" i="31"/>
  <c r="DZ26" i="31"/>
  <c r="DP28" i="31"/>
  <c r="DQ28" i="31"/>
  <c r="DR28" i="31"/>
  <c r="DS28" i="31"/>
  <c r="DT28" i="31"/>
  <c r="DU28" i="31"/>
  <c r="DV28" i="31"/>
  <c r="DC25" i="31"/>
  <c r="DD25" i="31"/>
  <c r="DE25" i="31"/>
  <c r="DF25" i="31"/>
  <c r="DG25" i="31"/>
  <c r="DH25" i="31"/>
  <c r="DI25" i="31"/>
  <c r="DJ25" i="31"/>
  <c r="DK25" i="31"/>
  <c r="DL25" i="31"/>
  <c r="DM25" i="31"/>
  <c r="DN25" i="31"/>
  <c r="DO25" i="31"/>
  <c r="DC26" i="31"/>
  <c r="DD26" i="31"/>
  <c r="DE26" i="31"/>
  <c r="DF26" i="31"/>
  <c r="DG26" i="31"/>
  <c r="DH26" i="31"/>
  <c r="DI26" i="31"/>
  <c r="DJ26" i="31"/>
  <c r="DK26" i="31"/>
  <c r="DL26" i="31"/>
  <c r="DM26" i="31"/>
  <c r="DN26" i="31"/>
  <c r="DO26" i="31"/>
  <c r="DJ28" i="31"/>
  <c r="DK28" i="31"/>
  <c r="DL28" i="31"/>
  <c r="DM28" i="31"/>
  <c r="DN28" i="31"/>
  <c r="DO28" i="31"/>
  <c r="DA8" i="31"/>
  <c r="DB8" i="31"/>
  <c r="DC8" i="31"/>
  <c r="DD8" i="31"/>
  <c r="DF8" i="31"/>
  <c r="DG8" i="31"/>
  <c r="DH8" i="31"/>
  <c r="DI8" i="31"/>
  <c r="DJ8" i="31"/>
  <c r="DL8" i="31"/>
  <c r="DM8" i="31"/>
  <c r="DN8" i="31"/>
  <c r="DO8" i="31"/>
  <c r="CW18" i="31"/>
  <c r="CX18" i="31"/>
  <c r="CZ18" i="31"/>
  <c r="DA18" i="31"/>
  <c r="DB18" i="31"/>
  <c r="DC18" i="31"/>
  <c r="DD18" i="31"/>
  <c r="DE18" i="31"/>
  <c r="DK18" i="31"/>
  <c r="DM18" i="31"/>
  <c r="DO18" i="31"/>
  <c r="DA19" i="31"/>
  <c r="DB19" i="31"/>
  <c r="DC19" i="31"/>
  <c r="DD19" i="31"/>
  <c r="DE19" i="31"/>
  <c r="DF19" i="31"/>
  <c r="DG19" i="31"/>
  <c r="DH19" i="31"/>
  <c r="DI19" i="31"/>
  <c r="DJ19" i="31"/>
  <c r="DK19" i="31"/>
  <c r="DL19" i="31"/>
  <c r="DM19" i="31"/>
  <c r="DN19" i="31"/>
  <c r="DO19" i="31"/>
  <c r="CP8" i="31"/>
  <c r="CQ8" i="31"/>
  <c r="CR8" i="31"/>
  <c r="CS8" i="31"/>
  <c r="CT8" i="31"/>
  <c r="CU8" i="31"/>
  <c r="CV8" i="31"/>
  <c r="CW8" i="31"/>
  <c r="CW19" i="31"/>
  <c r="CX8" i="31"/>
  <c r="CX19" i="31"/>
  <c r="CY8" i="31"/>
  <c r="CY19" i="31"/>
  <c r="CZ8" i="31"/>
  <c r="CZ19" i="31"/>
  <c r="CV18" i="31"/>
  <c r="CV19" i="31"/>
  <c r="CV25" i="31"/>
  <c r="CV26" i="31"/>
  <c r="BV8" i="31"/>
  <c r="BW8" i="31"/>
  <c r="BX8" i="31"/>
  <c r="BY8" i="31"/>
  <c r="BZ8" i="31"/>
  <c r="CA8" i="31"/>
  <c r="CB8" i="31"/>
  <c r="CC8" i="31"/>
  <c r="CD8" i="31"/>
  <c r="CE8" i="31"/>
  <c r="CF8" i="31"/>
  <c r="CG8" i="31"/>
  <c r="CH8" i="31"/>
  <c r="CI8" i="31"/>
  <c r="CJ8" i="31"/>
  <c r="CK8" i="31"/>
  <c r="CL8" i="31"/>
  <c r="CM8" i="31"/>
  <c r="CN8" i="31"/>
  <c r="CO8" i="31"/>
  <c r="R5" i="23"/>
  <c r="R6" i="23"/>
  <c r="BS11" i="31"/>
  <c r="BT11" i="31"/>
  <c r="BU11" i="31"/>
  <c r="BV11" i="31"/>
  <c r="BW11" i="31"/>
  <c r="BX11" i="31"/>
  <c r="BY11" i="31"/>
  <c r="BZ11" i="31"/>
  <c r="CA11" i="31"/>
  <c r="CB11" i="31"/>
  <c r="CC11" i="31"/>
  <c r="CD11" i="31"/>
  <c r="CE11" i="31"/>
  <c r="CF11" i="31"/>
  <c r="CG11" i="31"/>
  <c r="CH11" i="31"/>
  <c r="CI11" i="31"/>
  <c r="CJ11" i="31"/>
  <c r="CK11" i="31"/>
  <c r="CL11" i="31"/>
  <c r="CM11" i="31"/>
  <c r="BS12" i="31"/>
  <c r="BT12" i="31"/>
  <c r="BU12" i="31"/>
  <c r="BV12" i="31"/>
  <c r="BW12" i="31"/>
  <c r="BX12" i="31"/>
  <c r="BY12" i="31"/>
  <c r="BZ12" i="31"/>
  <c r="CA12" i="31"/>
  <c r="CB12" i="31"/>
  <c r="CC12" i="31"/>
  <c r="CD12" i="31"/>
  <c r="CE12" i="31"/>
  <c r="CF12" i="31"/>
  <c r="CG12" i="31"/>
  <c r="CH12" i="31"/>
  <c r="CI12" i="31"/>
  <c r="CJ12" i="31"/>
  <c r="CK12" i="31"/>
  <c r="CL12" i="31"/>
  <c r="CM12" i="31"/>
  <c r="BS13" i="31"/>
  <c r="BT13" i="31"/>
  <c r="BU13" i="31"/>
  <c r="BV13" i="31"/>
  <c r="BW13" i="31"/>
  <c r="BX13" i="31"/>
  <c r="BY13" i="31"/>
  <c r="BZ13" i="31"/>
  <c r="CA13" i="31"/>
  <c r="CB13" i="31"/>
  <c r="CC13" i="31"/>
  <c r="CD13" i="31"/>
  <c r="CE13" i="31"/>
  <c r="CF13" i="31"/>
  <c r="CG13" i="31"/>
  <c r="CH13" i="31"/>
  <c r="CI13" i="31"/>
  <c r="CJ13" i="31"/>
  <c r="CK13" i="31"/>
  <c r="CL13" i="31"/>
  <c r="CM13" i="31"/>
  <c r="BT76" i="31"/>
  <c r="BU76" i="31"/>
  <c r="BV76" i="31"/>
  <c r="BW76" i="31"/>
  <c r="BX76" i="31"/>
  <c r="BY76" i="31"/>
  <c r="BZ76" i="31"/>
  <c r="CC76" i="31"/>
  <c r="BN8" i="31"/>
  <c r="AY3" i="23"/>
  <c r="BJ53" i="31"/>
  <c r="R6" i="54"/>
  <c r="R5" i="54"/>
  <c r="R13" i="54"/>
  <c r="R11" i="54"/>
  <c r="BI47" i="31"/>
  <c r="BH8" i="31"/>
  <c r="X35" i="53"/>
  <c r="X36" i="53"/>
  <c r="BD76" i="31"/>
  <c r="BE76" i="31"/>
  <c r="BF76" i="31"/>
  <c r="BG76" i="31"/>
  <c r="BH76" i="31"/>
  <c r="BI76" i="31"/>
  <c r="BJ76" i="31"/>
  <c r="BK76" i="31"/>
  <c r="BL76" i="31"/>
  <c r="BM76" i="31"/>
  <c r="BN76" i="31"/>
  <c r="BO76" i="31"/>
  <c r="BP76" i="31"/>
  <c r="BQ76" i="31"/>
  <c r="BR76" i="31"/>
  <c r="BS76" i="31"/>
  <c r="BS53" i="31"/>
  <c r="BT53" i="31"/>
  <c r="BU53" i="31"/>
  <c r="BY53" i="31"/>
  <c r="BZ53" i="31"/>
  <c r="CA53" i="31"/>
  <c r="CB53" i="31"/>
  <c r="CE53" i="31"/>
  <c r="CF53" i="31"/>
  <c r="CG53" i="31"/>
  <c r="CH53" i="31"/>
  <c r="CI53" i="31"/>
  <c r="CJ53" i="31"/>
  <c r="CK53" i="31"/>
  <c r="CL53" i="31"/>
  <c r="CM53" i="31"/>
  <c r="CN53" i="31"/>
  <c r="CO53" i="31"/>
  <c r="CP53" i="31"/>
  <c r="CQ53" i="31"/>
  <c r="CR53" i="31"/>
  <c r="CT53" i="31"/>
  <c r="CU53" i="31"/>
  <c r="AY53" i="31"/>
  <c r="AZ53" i="31"/>
  <c r="BA53" i="31"/>
  <c r="BB53" i="31"/>
  <c r="BC53" i="31"/>
  <c r="BD53" i="31"/>
  <c r="BE53" i="31"/>
  <c r="BF53" i="31"/>
  <c r="BG53" i="31"/>
  <c r="BH53" i="31"/>
  <c r="BI53" i="31"/>
  <c r="BK53" i="31"/>
  <c r="BL53" i="31"/>
  <c r="BM53" i="31"/>
  <c r="BN53" i="31"/>
  <c r="BO53" i="31"/>
  <c r="BP53" i="31"/>
  <c r="BQ53" i="31"/>
  <c r="BR53" i="31"/>
  <c r="BH11" i="31"/>
  <c r="BI11" i="31"/>
  <c r="BJ11" i="31"/>
  <c r="BK11" i="31"/>
  <c r="BL11" i="31"/>
  <c r="BM11" i="31"/>
  <c r="BN11" i="31"/>
  <c r="BO11" i="31"/>
  <c r="BP11" i="31"/>
  <c r="BQ11" i="31"/>
  <c r="BR11" i="31"/>
  <c r="BH12" i="31"/>
  <c r="BI12" i="31"/>
  <c r="BJ12" i="31"/>
  <c r="BK12" i="31"/>
  <c r="BL12" i="31"/>
  <c r="BM12" i="31"/>
  <c r="BN12" i="31"/>
  <c r="BO12" i="31"/>
  <c r="BP12" i="31"/>
  <c r="BQ12" i="31"/>
  <c r="BR12" i="31"/>
  <c r="BH13" i="31"/>
  <c r="BI13" i="31"/>
  <c r="BJ13" i="31"/>
  <c r="BK13" i="31"/>
  <c r="BL13" i="31"/>
  <c r="BM13" i="31"/>
  <c r="BN13" i="31"/>
  <c r="BO13" i="31"/>
  <c r="BP13" i="31"/>
  <c r="BQ13" i="31"/>
  <c r="BR13" i="31"/>
  <c r="CV47" i="31"/>
  <c r="CV28" i="31"/>
  <c r="CW47" i="31"/>
  <c r="CX47" i="31"/>
  <c r="CY47" i="31"/>
  <c r="CZ47" i="31"/>
  <c r="DB47" i="31"/>
  <c r="DC47" i="31"/>
  <c r="DC28" i="31"/>
  <c r="DD28" i="31"/>
  <c r="DE47" i="31"/>
  <c r="DE28" i="31"/>
  <c r="DF47" i="31"/>
  <c r="DF28" i="31"/>
  <c r="DG47" i="31"/>
  <c r="DG28" i="31"/>
  <c r="DH47" i="31"/>
  <c r="DH28" i="31"/>
  <c r="DI28" i="31"/>
  <c r="CA33" i="31"/>
  <c r="CA34" i="31"/>
  <c r="CA47" i="31"/>
  <c r="CB47" i="31"/>
  <c r="CC47" i="31"/>
  <c r="CD47" i="31"/>
  <c r="CE47" i="31"/>
  <c r="CF47" i="31"/>
  <c r="CG47" i="31"/>
  <c r="CH47" i="31"/>
  <c r="CI47" i="31"/>
  <c r="CJ47" i="31"/>
  <c r="CK47" i="31"/>
  <c r="CL47" i="31"/>
  <c r="CM47" i="31"/>
  <c r="CN47" i="31"/>
  <c r="CO47" i="31"/>
  <c r="CP47" i="31"/>
  <c r="CQ47" i="31"/>
  <c r="CR47" i="31"/>
  <c r="CS47" i="31"/>
  <c r="CT47" i="31"/>
  <c r="CU47" i="31"/>
  <c r="BH18" i="31"/>
  <c r="BI18" i="31"/>
  <c r="BK18" i="31"/>
  <c r="BL18" i="31"/>
  <c r="BM18" i="31"/>
  <c r="BN18" i="31"/>
  <c r="BO18" i="31"/>
  <c r="BP18" i="31"/>
  <c r="BQ18" i="31"/>
  <c r="BR18" i="31"/>
  <c r="BS18" i="31"/>
  <c r="BT18" i="31"/>
  <c r="BU18" i="31"/>
  <c r="BV18" i="31"/>
  <c r="BW18" i="31"/>
  <c r="BX18" i="31"/>
  <c r="BY18" i="31"/>
  <c r="BZ18" i="31"/>
  <c r="CA18" i="31"/>
  <c r="CB18" i="31"/>
  <c r="CC18" i="31"/>
  <c r="CD18" i="31"/>
  <c r="CE18" i="31"/>
  <c r="CF18" i="31"/>
  <c r="CG18" i="31"/>
  <c r="CH18" i="31"/>
  <c r="CI18" i="31"/>
  <c r="CJ18" i="31"/>
  <c r="CK18" i="31"/>
  <c r="CL18" i="31"/>
  <c r="CM18" i="31"/>
  <c r="CN18" i="31"/>
  <c r="CO18" i="31"/>
  <c r="CP18" i="31"/>
  <c r="CQ18" i="31"/>
  <c r="CR18" i="31"/>
  <c r="CS18" i="31"/>
  <c r="CT18" i="31"/>
  <c r="CU18" i="31"/>
  <c r="BV19" i="31"/>
  <c r="BW19" i="31"/>
  <c r="BX19" i="31"/>
  <c r="BY19" i="31"/>
  <c r="BZ19" i="31"/>
  <c r="CA19" i="31"/>
  <c r="CB19" i="31"/>
  <c r="CC19" i="31"/>
  <c r="CD19" i="31"/>
  <c r="CE19" i="31"/>
  <c r="CF19" i="31"/>
  <c r="CG19" i="31"/>
  <c r="CH19" i="31"/>
  <c r="CI19" i="31"/>
  <c r="CJ19" i="31"/>
  <c r="CK19" i="31"/>
  <c r="CL19" i="31"/>
  <c r="CM19" i="31"/>
  <c r="CN19" i="31"/>
  <c r="CO19" i="31"/>
  <c r="CP19" i="31"/>
  <c r="CQ19" i="31"/>
  <c r="CR19" i="31"/>
  <c r="CS19" i="31"/>
  <c r="CT19" i="31"/>
  <c r="CU19" i="31"/>
  <c r="BN25" i="31"/>
  <c r="BO25" i="31"/>
  <c r="BP25" i="31"/>
  <c r="BQ25" i="31"/>
  <c r="BR25" i="31"/>
  <c r="BS25" i="31"/>
  <c r="BT25" i="31"/>
  <c r="BU25" i="31"/>
  <c r="BV25" i="31"/>
  <c r="BW25" i="31"/>
  <c r="BX25" i="31"/>
  <c r="BY25" i="31"/>
  <c r="BZ25" i="31"/>
  <c r="CA25" i="31"/>
  <c r="CB25" i="31"/>
  <c r="CC25" i="31"/>
  <c r="CD25" i="31"/>
  <c r="CE25" i="31"/>
  <c r="CF25" i="31"/>
  <c r="CG25" i="31"/>
  <c r="CH25" i="31"/>
  <c r="CI25" i="31"/>
  <c r="CJ25" i="31"/>
  <c r="CK25" i="31"/>
  <c r="CL25" i="31"/>
  <c r="CM25" i="31"/>
  <c r="CN25" i="31"/>
  <c r="CO25" i="31"/>
  <c r="CP25" i="31"/>
  <c r="CQ25" i="31"/>
  <c r="CR25" i="31"/>
  <c r="CS25" i="31"/>
  <c r="CT25" i="31"/>
  <c r="CU25" i="31"/>
  <c r="CW25" i="31"/>
  <c r="CX25" i="31"/>
  <c r="CY25" i="31"/>
  <c r="CZ25" i="31"/>
  <c r="DA25" i="31"/>
  <c r="DB25" i="31"/>
  <c r="BN26" i="31"/>
  <c r="BO26" i="31"/>
  <c r="BP26" i="31"/>
  <c r="BQ26" i="31"/>
  <c r="BR26" i="31"/>
  <c r="BS26" i="31"/>
  <c r="BT26" i="31"/>
  <c r="BU26" i="31"/>
  <c r="BV26" i="31"/>
  <c r="BW26" i="31"/>
  <c r="BX26" i="31"/>
  <c r="BY26" i="31"/>
  <c r="BZ26" i="31"/>
  <c r="CA26" i="31"/>
  <c r="CB26" i="31"/>
  <c r="CC26" i="31"/>
  <c r="CD26" i="31"/>
  <c r="CE26" i="31"/>
  <c r="CF26" i="31"/>
  <c r="CG26" i="31"/>
  <c r="CH26" i="31"/>
  <c r="CI26" i="31"/>
  <c r="CJ26" i="31"/>
  <c r="CK26" i="31"/>
  <c r="CL26" i="31"/>
  <c r="CM26" i="31"/>
  <c r="CN26" i="31"/>
  <c r="CO26" i="31"/>
  <c r="CP26" i="31"/>
  <c r="CQ26" i="31"/>
  <c r="CR26" i="31"/>
  <c r="CS26" i="31"/>
  <c r="CT26" i="31"/>
  <c r="CU26" i="31"/>
  <c r="CW26" i="31"/>
  <c r="CX26" i="31"/>
  <c r="CY26" i="31"/>
  <c r="CZ26" i="31"/>
  <c r="DA26" i="31"/>
  <c r="DB26" i="31"/>
  <c r="CA28" i="31"/>
  <c r="CB28" i="31"/>
  <c r="CC28" i="31"/>
  <c r="CE28" i="31"/>
  <c r="CF28" i="31"/>
  <c r="CG28" i="31"/>
  <c r="CH28" i="31"/>
  <c r="CI28" i="31"/>
  <c r="CJ28" i="31"/>
  <c r="CK28" i="31"/>
  <c r="CL28" i="31"/>
  <c r="CM28" i="31"/>
  <c r="CN28" i="31"/>
  <c r="CO28" i="31"/>
  <c r="CP28" i="31"/>
  <c r="CQ28" i="31"/>
  <c r="CR28" i="31"/>
  <c r="CS28" i="31"/>
  <c r="CT28" i="31"/>
  <c r="CU28" i="31"/>
  <c r="CW28" i="31"/>
  <c r="CX28" i="31"/>
  <c r="CY28" i="31"/>
  <c r="CZ28" i="31"/>
  <c r="DA28" i="31"/>
  <c r="DB28" i="31"/>
  <c r="BF8" i="31"/>
  <c r="BG8" i="31"/>
  <c r="BH19" i="31"/>
  <c r="BI8" i="31"/>
  <c r="BI19" i="31"/>
  <c r="BK8" i="31"/>
  <c r="BK19" i="31"/>
  <c r="BL8" i="31"/>
  <c r="BL19" i="31"/>
  <c r="BM8" i="31"/>
  <c r="BM19" i="31"/>
  <c r="BN19" i="31"/>
  <c r="BO8" i="31"/>
  <c r="BO19" i="31"/>
  <c r="BP8" i="31"/>
  <c r="BP19" i="31"/>
  <c r="BQ8" i="31"/>
  <c r="BQ19" i="31"/>
  <c r="BR8" i="31"/>
  <c r="BR19" i="31"/>
  <c r="BS8" i="31"/>
  <c r="BS19" i="31"/>
  <c r="BT8" i="31"/>
  <c r="BT19" i="31"/>
  <c r="BU8" i="31"/>
  <c r="BU19" i="31"/>
  <c r="AV76" i="31"/>
  <c r="AS8" i="2"/>
  <c r="AN76" i="31"/>
  <c r="AM76" i="31"/>
  <c r="AM8" i="31"/>
  <c r="AJ64" i="96"/>
  <c r="E838" i="103" s="1"/>
  <c r="AJ65" i="96"/>
  <c r="E890" i="103" s="1"/>
  <c r="AJ66" i="96"/>
  <c r="AJ67" i="96"/>
  <c r="E994" i="103" s="1"/>
  <c r="AJ68" i="96"/>
  <c r="E998" i="106" s="1"/>
  <c r="AI64" i="96"/>
  <c r="A838" i="103" s="1"/>
  <c r="AI65" i="96"/>
  <c r="A890" i="103" s="1"/>
  <c r="AI66" i="96"/>
  <c r="AI67" i="96"/>
  <c r="A994" i="103" s="1"/>
  <c r="AI68" i="96"/>
  <c r="A998" i="106" s="1"/>
  <c r="G69" i="96"/>
  <c r="AJ63" i="96"/>
  <c r="E786" i="103" s="1"/>
  <c r="AI63" i="96"/>
  <c r="A786" i="103" s="1"/>
  <c r="AJ62" i="96"/>
  <c r="E734" i="103" s="1"/>
  <c r="AI62" i="96"/>
  <c r="A734" i="103" s="1"/>
  <c r="AJ61" i="96"/>
  <c r="E946" i="106" s="1"/>
  <c r="AI61" i="96"/>
  <c r="A946" i="106" s="1"/>
  <c r="AJ60" i="96"/>
  <c r="E894" i="106" s="1"/>
  <c r="AI60" i="96"/>
  <c r="A894" i="106" s="1"/>
  <c r="AJ59" i="96"/>
  <c r="E942" i="107" s="1"/>
  <c r="AI59" i="96"/>
  <c r="A942" i="107" s="1"/>
  <c r="AJ58" i="96"/>
  <c r="E682" i="103" s="1"/>
  <c r="AI58" i="96"/>
  <c r="A682" i="103" s="1"/>
  <c r="AJ57" i="96"/>
  <c r="E842" i="106" s="1"/>
  <c r="AI57" i="96"/>
  <c r="A842" i="106" s="1"/>
  <c r="AJ56" i="96"/>
  <c r="E790" i="106" s="1"/>
  <c r="AI56" i="96"/>
  <c r="A790" i="106" s="1"/>
  <c r="AJ55" i="96"/>
  <c r="E738" i="106" s="1"/>
  <c r="AI55" i="96"/>
  <c r="A738" i="106" s="1"/>
  <c r="AJ54" i="96"/>
  <c r="E686" i="106" s="1"/>
  <c r="AI54" i="96"/>
  <c r="A686" i="106" s="1"/>
  <c r="AJ53" i="96"/>
  <c r="E634" i="106" s="1"/>
  <c r="AI53" i="96"/>
  <c r="A634" i="106" s="1"/>
  <c r="AJ52" i="96"/>
  <c r="E630" i="103" s="1"/>
  <c r="AI52" i="96"/>
  <c r="A630" i="103" s="1"/>
  <c r="AJ51" i="96"/>
  <c r="E890" i="107" s="1"/>
  <c r="AI51" i="96"/>
  <c r="A890" i="107" s="1"/>
  <c r="AJ50" i="96"/>
  <c r="E578" i="103" s="1"/>
  <c r="AI50" i="96"/>
  <c r="A578" i="103" s="1"/>
  <c r="AJ49" i="96"/>
  <c r="E526" i="103" s="1"/>
  <c r="AI49" i="96"/>
  <c r="A526" i="103" s="1"/>
  <c r="AJ48" i="96"/>
  <c r="E582" i="106" s="1"/>
  <c r="AI48" i="96"/>
  <c r="A582" i="106" s="1"/>
  <c r="AJ47" i="96"/>
  <c r="E528" i="106" s="1"/>
  <c r="AI47" i="96"/>
  <c r="A528" i="106" s="1"/>
  <c r="AJ46" i="96"/>
  <c r="E476" i="106" s="1"/>
  <c r="AI46" i="96"/>
  <c r="A476" i="106" s="1"/>
  <c r="AJ45" i="96"/>
  <c r="E424" i="106" s="1"/>
  <c r="AI45" i="96"/>
  <c r="A424" i="106" s="1"/>
  <c r="AJ44" i="96"/>
  <c r="E372" i="106" s="1"/>
  <c r="AI44" i="96"/>
  <c r="A372" i="106" s="1"/>
  <c r="AJ43" i="96"/>
  <c r="E318" i="106" s="1"/>
  <c r="AI43" i="96"/>
  <c r="A318" i="106" s="1"/>
  <c r="AJ42" i="96"/>
  <c r="E266" i="106" s="1"/>
  <c r="AI42" i="96"/>
  <c r="A266" i="106" s="1"/>
  <c r="AJ41" i="96"/>
  <c r="E214" i="106" s="1"/>
  <c r="AI41" i="96"/>
  <c r="A214" i="106" s="1"/>
  <c r="AJ40" i="96"/>
  <c r="E162" i="106" s="1"/>
  <c r="AI40" i="96"/>
  <c r="A162" i="106" s="1"/>
  <c r="AJ39" i="96"/>
  <c r="E110" i="106" s="1"/>
  <c r="AI39" i="96"/>
  <c r="A110" i="106" s="1"/>
  <c r="AJ38" i="96"/>
  <c r="E474" i="103" s="1"/>
  <c r="AI38" i="96"/>
  <c r="A474" i="103" s="1"/>
  <c r="AJ37" i="96"/>
  <c r="AI37" i="96"/>
  <c r="AJ36" i="96"/>
  <c r="E422" i="103" s="1"/>
  <c r="AI36" i="96"/>
  <c r="A422" i="103" s="1"/>
  <c r="AJ35" i="96"/>
  <c r="E370" i="103" s="1"/>
  <c r="AI35" i="96"/>
  <c r="A370" i="103" s="1"/>
  <c r="AJ34" i="96"/>
  <c r="E318" i="103" s="1"/>
  <c r="AI34" i="96"/>
  <c r="A318" i="103" s="1"/>
  <c r="AJ33" i="96"/>
  <c r="E266" i="103" s="1"/>
  <c r="AI33" i="96"/>
  <c r="A266" i="103" s="1"/>
  <c r="AJ32" i="96"/>
  <c r="E214" i="103" s="1"/>
  <c r="AI32" i="96"/>
  <c r="A214" i="103" s="1"/>
  <c r="AJ31" i="96"/>
  <c r="E838" i="107" s="1"/>
  <c r="AI31" i="96"/>
  <c r="A838" i="107" s="1"/>
  <c r="AJ30" i="96"/>
  <c r="E162" i="103" s="1"/>
  <c r="AI30" i="96"/>
  <c r="A162" i="103" s="1"/>
  <c r="AJ29" i="96"/>
  <c r="E786" i="107" s="1"/>
  <c r="AI29" i="96"/>
  <c r="A786" i="107" s="1"/>
  <c r="AJ28" i="96"/>
  <c r="E110" i="103" s="1"/>
  <c r="AI28" i="96"/>
  <c r="A110" i="103" s="1"/>
  <c r="AJ27" i="96"/>
  <c r="E734" i="107" s="1"/>
  <c r="AI27" i="96"/>
  <c r="A734" i="107" s="1"/>
  <c r="AJ26" i="96"/>
  <c r="E682" i="107" s="1"/>
  <c r="AI26" i="96"/>
  <c r="A682" i="107" s="1"/>
  <c r="AJ25" i="96"/>
  <c r="E630" i="107" s="1"/>
  <c r="AI25" i="96"/>
  <c r="A630" i="107" s="1"/>
  <c r="AJ24" i="96"/>
  <c r="E578" i="107" s="1"/>
  <c r="AI24" i="96"/>
  <c r="A578" i="107" s="1"/>
  <c r="AJ23" i="96"/>
  <c r="E58" i="103" s="1"/>
  <c r="AI23" i="96"/>
  <c r="A58" i="103" s="1"/>
  <c r="AJ22" i="96"/>
  <c r="E526" i="107" s="1"/>
  <c r="AI22" i="96"/>
  <c r="A526" i="107" s="1"/>
  <c r="AJ21" i="96"/>
  <c r="E474" i="107" s="1"/>
  <c r="AI21" i="96"/>
  <c r="A474" i="107" s="1"/>
  <c r="AJ20" i="96"/>
  <c r="E6" i="106" s="1"/>
  <c r="AI20" i="96"/>
  <c r="A6" i="106" s="1"/>
  <c r="AJ19" i="96"/>
  <c r="E6" i="103" s="1"/>
  <c r="AI19" i="96"/>
  <c r="A6" i="103" s="1"/>
  <c r="AJ18" i="96"/>
  <c r="E422" i="107" s="1"/>
  <c r="AI18" i="96"/>
  <c r="A422" i="107" s="1"/>
  <c r="AJ17" i="96"/>
  <c r="E370" i="107" s="1"/>
  <c r="AI17" i="96"/>
  <c r="A370" i="107" s="1"/>
  <c r="AJ16" i="96"/>
  <c r="E318" i="107" s="1"/>
  <c r="AI16" i="96"/>
  <c r="A318" i="107" s="1"/>
  <c r="AJ15" i="96"/>
  <c r="E266" i="107" s="1"/>
  <c r="AI15" i="96"/>
  <c r="A266" i="107" s="1"/>
  <c r="AJ14" i="96"/>
  <c r="E214" i="107" s="1"/>
  <c r="AI14" i="96"/>
  <c r="A214" i="107" s="1"/>
  <c r="AJ13" i="96"/>
  <c r="E162" i="107" s="1"/>
  <c r="AI13" i="96"/>
  <c r="A162" i="107" s="1"/>
  <c r="AJ12" i="96"/>
  <c r="E110" i="107" s="1"/>
  <c r="AI12" i="96"/>
  <c r="A110" i="107" s="1"/>
  <c r="AJ11" i="96"/>
  <c r="E58" i="107" s="1"/>
  <c r="AI11" i="96"/>
  <c r="A58" i="107" s="1"/>
  <c r="AJ9" i="96"/>
  <c r="E6" i="107" s="1"/>
  <c r="AI9" i="96"/>
  <c r="A6" i="107" s="1"/>
  <c r="AW76" i="31"/>
  <c r="AX76" i="31"/>
  <c r="AY76" i="31"/>
  <c r="AZ76" i="31"/>
  <c r="BA76" i="31"/>
  <c r="BB76" i="31"/>
  <c r="BC76" i="31"/>
  <c r="AG76" i="31"/>
  <c r="AH76" i="31"/>
  <c r="AI76" i="31"/>
  <c r="AJ76" i="31"/>
  <c r="AK76" i="31"/>
  <c r="AL76" i="31"/>
  <c r="AO76" i="31"/>
  <c r="AP76" i="31"/>
  <c r="AQ76" i="31"/>
  <c r="AR76" i="31"/>
  <c r="AS76" i="31"/>
  <c r="AT76" i="31"/>
  <c r="AU76" i="31"/>
  <c r="AI53" i="31"/>
  <c r="AJ53" i="31"/>
  <c r="AK53" i="31"/>
  <c r="AL53" i="31"/>
  <c r="AM53" i="31"/>
  <c r="AN53" i="31"/>
  <c r="AO53" i="31"/>
  <c r="AP53" i="31"/>
  <c r="AQ53" i="31"/>
  <c r="AR53" i="31"/>
  <c r="AS53" i="31"/>
  <c r="AT53" i="31"/>
  <c r="AU53" i="31"/>
  <c r="AV53" i="31"/>
  <c r="AW53" i="31"/>
  <c r="AX53" i="31"/>
  <c r="I35" i="23"/>
  <c r="Q6" i="23"/>
  <c r="Y53" i="31"/>
  <c r="Q43" i="54"/>
  <c r="C65" i="69"/>
  <c r="C64" i="69"/>
  <c r="C66" i="69"/>
  <c r="C67" i="69"/>
  <c r="C68" i="69"/>
  <c r="NE24" i="1"/>
  <c r="NF24" i="1"/>
  <c r="NG24" i="1"/>
  <c r="NH24" i="1"/>
  <c r="NE25" i="1"/>
  <c r="NF25" i="1"/>
  <c r="NG25" i="1"/>
  <c r="NH25" i="1"/>
  <c r="NE7" i="1"/>
  <c r="NF7" i="1"/>
  <c r="NF12" i="1"/>
  <c r="NG7" i="1"/>
  <c r="NG12" i="1"/>
  <c r="NH7" i="1"/>
  <c r="NH12" i="1"/>
  <c r="NE1" i="1"/>
  <c r="NF1" i="1"/>
  <c r="NG1" i="1"/>
  <c r="NH1" i="1"/>
  <c r="NB24" i="1"/>
  <c r="NC24" i="1"/>
  <c r="ND24" i="1"/>
  <c r="NB25" i="1"/>
  <c r="NC25" i="1"/>
  <c r="ND25" i="1"/>
  <c r="NB7" i="1"/>
  <c r="NC7" i="1"/>
  <c r="NC12" i="1"/>
  <c r="ND7" i="1"/>
  <c r="ND12" i="1"/>
  <c r="NB1" i="1"/>
  <c r="NC1" i="1"/>
  <c r="ND1" i="1"/>
  <c r="MW24" i="1"/>
  <c r="MX24" i="1"/>
  <c r="MY24" i="1"/>
  <c r="MZ24" i="1"/>
  <c r="NA24" i="1"/>
  <c r="MW25" i="1"/>
  <c r="MX25" i="1"/>
  <c r="MY25" i="1"/>
  <c r="MZ25" i="1"/>
  <c r="NA25" i="1"/>
  <c r="MW7" i="1"/>
  <c r="MX7" i="1"/>
  <c r="MX12" i="1"/>
  <c r="MY7" i="1"/>
  <c r="MY12" i="1"/>
  <c r="MZ7" i="1"/>
  <c r="MZ12" i="1"/>
  <c r="NA7" i="1"/>
  <c r="NA12" i="1"/>
  <c r="MW1" i="1"/>
  <c r="MX1" i="1"/>
  <c r="MY1" i="1"/>
  <c r="MZ1" i="1"/>
  <c r="NA1" i="1"/>
  <c r="JV24" i="1"/>
  <c r="JW24" i="1"/>
  <c r="JX24" i="1"/>
  <c r="JY24" i="1"/>
  <c r="JZ24" i="1"/>
  <c r="KA24" i="1"/>
  <c r="KB24" i="1"/>
  <c r="KC24" i="1"/>
  <c r="KD24" i="1"/>
  <c r="KE24" i="1"/>
  <c r="KF24" i="1"/>
  <c r="KG24" i="1"/>
  <c r="KH24" i="1"/>
  <c r="KI24" i="1"/>
  <c r="KJ24" i="1"/>
  <c r="KK24" i="1"/>
  <c r="KL24" i="1"/>
  <c r="KM24" i="1"/>
  <c r="KN24" i="1"/>
  <c r="KO24" i="1"/>
  <c r="KP24" i="1"/>
  <c r="KQ24" i="1"/>
  <c r="KR24" i="1"/>
  <c r="KS24" i="1"/>
  <c r="KT24" i="1"/>
  <c r="KU24" i="1"/>
  <c r="KV24" i="1"/>
  <c r="KW24" i="1"/>
  <c r="KX24" i="1"/>
  <c r="KY24" i="1"/>
  <c r="KZ24" i="1"/>
  <c r="LA24" i="1"/>
  <c r="LB24" i="1"/>
  <c r="LC24" i="1"/>
  <c r="LD24" i="1"/>
  <c r="LE24" i="1"/>
  <c r="LF24" i="1"/>
  <c r="LG24" i="1"/>
  <c r="LH24" i="1"/>
  <c r="LI24" i="1"/>
  <c r="LJ24" i="1"/>
  <c r="LK24" i="1"/>
  <c r="LL24" i="1"/>
  <c r="LM24" i="1"/>
  <c r="LN24" i="1"/>
  <c r="LO24" i="1"/>
  <c r="LP24" i="1"/>
  <c r="LQ24" i="1"/>
  <c r="LR24" i="1"/>
  <c r="LS24" i="1"/>
  <c r="LT24" i="1"/>
  <c r="LU24" i="1"/>
  <c r="LV24" i="1"/>
  <c r="LW24" i="1"/>
  <c r="LX24" i="1"/>
  <c r="LY24" i="1"/>
  <c r="LZ24" i="1"/>
  <c r="MA24" i="1"/>
  <c r="MB24" i="1"/>
  <c r="MC24" i="1"/>
  <c r="MD24" i="1"/>
  <c r="ME24" i="1"/>
  <c r="MF24" i="1"/>
  <c r="MG24" i="1"/>
  <c r="MH24" i="1"/>
  <c r="MI24" i="1"/>
  <c r="MJ24" i="1"/>
  <c r="MK24" i="1"/>
  <c r="ML24" i="1"/>
  <c r="MM24" i="1"/>
  <c r="MN24" i="1"/>
  <c r="MO24" i="1"/>
  <c r="MP24" i="1"/>
  <c r="MQ24" i="1"/>
  <c r="MR24" i="1"/>
  <c r="MS24" i="1"/>
  <c r="MT24" i="1"/>
  <c r="MU24" i="1"/>
  <c r="MV24" i="1"/>
  <c r="JV25" i="1"/>
  <c r="JW25" i="1"/>
  <c r="JX25" i="1"/>
  <c r="JY25" i="1"/>
  <c r="JZ25" i="1"/>
  <c r="KA25" i="1"/>
  <c r="KB25" i="1"/>
  <c r="KC25" i="1"/>
  <c r="KD25" i="1"/>
  <c r="KE25" i="1"/>
  <c r="KF25" i="1"/>
  <c r="KG25" i="1"/>
  <c r="KH25" i="1"/>
  <c r="KI25" i="1"/>
  <c r="KJ25" i="1"/>
  <c r="KK25" i="1"/>
  <c r="KL25" i="1"/>
  <c r="KM25" i="1"/>
  <c r="KN25" i="1"/>
  <c r="KO25" i="1"/>
  <c r="KP25" i="1"/>
  <c r="KQ25" i="1"/>
  <c r="KR25" i="1"/>
  <c r="KS25" i="1"/>
  <c r="KT25" i="1"/>
  <c r="KU25" i="1"/>
  <c r="KV25" i="1"/>
  <c r="KW25" i="1"/>
  <c r="KX25" i="1"/>
  <c r="KY25" i="1"/>
  <c r="KZ25" i="1"/>
  <c r="LA25" i="1"/>
  <c r="LB25" i="1"/>
  <c r="LC25" i="1"/>
  <c r="LD25" i="1"/>
  <c r="LE25" i="1"/>
  <c r="LF25" i="1"/>
  <c r="LG25" i="1"/>
  <c r="LH25" i="1"/>
  <c r="LI25" i="1"/>
  <c r="LJ25" i="1"/>
  <c r="LK25" i="1"/>
  <c r="LL25" i="1"/>
  <c r="LM25" i="1"/>
  <c r="LN25" i="1"/>
  <c r="LO25" i="1"/>
  <c r="LP25" i="1"/>
  <c r="LQ25" i="1"/>
  <c r="LR25" i="1"/>
  <c r="LS25" i="1"/>
  <c r="LT25" i="1"/>
  <c r="LU25" i="1"/>
  <c r="LV25" i="1"/>
  <c r="LW25" i="1"/>
  <c r="LX25" i="1"/>
  <c r="LY25" i="1"/>
  <c r="LZ25" i="1"/>
  <c r="MA25" i="1"/>
  <c r="MB25" i="1"/>
  <c r="MC25" i="1"/>
  <c r="MD25" i="1"/>
  <c r="ME25" i="1"/>
  <c r="MF25" i="1"/>
  <c r="MG25" i="1"/>
  <c r="MH25" i="1"/>
  <c r="MI25" i="1"/>
  <c r="MJ25" i="1"/>
  <c r="MK25" i="1"/>
  <c r="ML25" i="1"/>
  <c r="MM25" i="1"/>
  <c r="MN25" i="1"/>
  <c r="MO25" i="1"/>
  <c r="MP25" i="1"/>
  <c r="MQ25" i="1"/>
  <c r="MR25" i="1"/>
  <c r="MS25" i="1"/>
  <c r="MT25" i="1"/>
  <c r="MU25" i="1"/>
  <c r="MV25" i="1"/>
  <c r="JV7" i="1"/>
  <c r="JW7" i="1"/>
  <c r="JW12" i="1"/>
  <c r="JX7" i="1"/>
  <c r="JX12" i="1"/>
  <c r="JY7" i="1"/>
  <c r="JY12" i="1"/>
  <c r="JZ7" i="1"/>
  <c r="JZ12" i="1"/>
  <c r="KA7" i="1"/>
  <c r="KA12" i="1"/>
  <c r="KB7" i="1"/>
  <c r="KB12" i="1"/>
  <c r="KC7" i="1"/>
  <c r="KC12" i="1"/>
  <c r="KD7" i="1"/>
  <c r="KD12" i="1"/>
  <c r="KE7" i="1"/>
  <c r="KE12" i="1"/>
  <c r="KF7" i="1"/>
  <c r="KF12" i="1"/>
  <c r="KG7" i="1"/>
  <c r="KG12" i="1"/>
  <c r="KH7" i="1"/>
  <c r="KH12" i="1"/>
  <c r="KI7" i="1"/>
  <c r="KI12" i="1"/>
  <c r="KJ7" i="1"/>
  <c r="KJ12" i="1"/>
  <c r="KK7" i="1"/>
  <c r="KK12" i="1"/>
  <c r="KL7" i="1"/>
  <c r="KL12" i="1"/>
  <c r="KM7" i="1"/>
  <c r="KM12" i="1"/>
  <c r="KN7" i="1"/>
  <c r="KN12" i="1"/>
  <c r="KO7" i="1"/>
  <c r="KO12" i="1"/>
  <c r="KP7" i="1"/>
  <c r="KP12" i="1"/>
  <c r="KQ7" i="1"/>
  <c r="KQ12" i="1"/>
  <c r="KR7" i="1"/>
  <c r="KR12" i="1"/>
  <c r="KS7" i="1"/>
  <c r="KS12" i="1"/>
  <c r="KT7" i="1"/>
  <c r="KT12" i="1"/>
  <c r="KU7" i="1"/>
  <c r="KU12" i="1"/>
  <c r="KV7" i="1"/>
  <c r="KV12" i="1"/>
  <c r="KW7" i="1"/>
  <c r="KW12" i="1"/>
  <c r="KX7" i="1"/>
  <c r="KX12" i="1"/>
  <c r="KY7" i="1"/>
  <c r="KY12" i="1"/>
  <c r="KZ7" i="1"/>
  <c r="KZ12" i="1"/>
  <c r="LA7" i="1"/>
  <c r="LA12" i="1"/>
  <c r="LB7" i="1"/>
  <c r="LB12" i="1"/>
  <c r="LC7" i="1"/>
  <c r="LC12" i="1"/>
  <c r="LD7" i="1"/>
  <c r="LD12" i="1"/>
  <c r="LE7" i="1"/>
  <c r="LE12" i="1"/>
  <c r="LF7" i="1"/>
  <c r="LF12" i="1"/>
  <c r="LG7" i="1"/>
  <c r="LG12" i="1"/>
  <c r="LH7" i="1"/>
  <c r="LH12" i="1"/>
  <c r="LI7" i="1"/>
  <c r="LI12" i="1"/>
  <c r="LJ7" i="1"/>
  <c r="LJ12" i="1"/>
  <c r="LK7" i="1"/>
  <c r="LK12" i="1"/>
  <c r="LL7" i="1"/>
  <c r="LL12" i="1"/>
  <c r="LM7" i="1"/>
  <c r="LM12" i="1"/>
  <c r="LN7" i="1"/>
  <c r="LN12" i="1"/>
  <c r="LO7" i="1"/>
  <c r="LO12" i="1"/>
  <c r="LP7" i="1"/>
  <c r="LP12" i="1"/>
  <c r="LQ7" i="1"/>
  <c r="LQ12" i="1"/>
  <c r="LR7" i="1"/>
  <c r="LR12" i="1"/>
  <c r="LS7" i="1"/>
  <c r="LS12" i="1"/>
  <c r="LT7" i="1"/>
  <c r="LT12" i="1"/>
  <c r="LU7" i="1"/>
  <c r="LU12" i="1"/>
  <c r="LV7" i="1"/>
  <c r="LV12" i="1"/>
  <c r="LW7" i="1"/>
  <c r="LW12" i="1"/>
  <c r="LX7" i="1"/>
  <c r="LX12" i="1"/>
  <c r="LY7" i="1"/>
  <c r="LY12" i="1"/>
  <c r="LZ7" i="1"/>
  <c r="LZ12" i="1"/>
  <c r="MA7" i="1"/>
  <c r="MA12" i="1"/>
  <c r="MB7" i="1"/>
  <c r="MB12" i="1"/>
  <c r="MC7" i="1"/>
  <c r="MC12" i="1"/>
  <c r="MD7" i="1"/>
  <c r="MD12" i="1"/>
  <c r="ME7" i="1"/>
  <c r="ME12" i="1"/>
  <c r="MF7" i="1"/>
  <c r="MF12" i="1"/>
  <c r="MG7" i="1"/>
  <c r="MG12" i="1"/>
  <c r="MH7" i="1"/>
  <c r="MH12" i="1"/>
  <c r="MI7" i="1"/>
  <c r="MI12" i="1"/>
  <c r="MJ7" i="1"/>
  <c r="MJ12" i="1"/>
  <c r="MK7" i="1"/>
  <c r="MK12" i="1"/>
  <c r="ML7" i="1"/>
  <c r="ML12" i="1"/>
  <c r="MM7" i="1"/>
  <c r="MM12" i="1"/>
  <c r="MN7" i="1"/>
  <c r="MN12" i="1"/>
  <c r="MO7" i="1"/>
  <c r="MO12" i="1"/>
  <c r="MP7" i="1"/>
  <c r="MP12" i="1"/>
  <c r="MQ7" i="1"/>
  <c r="MQ12" i="1"/>
  <c r="MR7" i="1"/>
  <c r="MR12" i="1"/>
  <c r="MS7" i="1"/>
  <c r="MS12" i="1"/>
  <c r="MT7" i="1"/>
  <c r="MT12" i="1"/>
  <c r="MU7" i="1"/>
  <c r="MU12" i="1"/>
  <c r="MV7" i="1"/>
  <c r="MV12" i="1"/>
  <c r="JV1" i="1"/>
  <c r="JW1" i="1"/>
  <c r="JX1" i="1"/>
  <c r="JY1" i="1"/>
  <c r="JZ1" i="1"/>
  <c r="KA1" i="1"/>
  <c r="KB1" i="1"/>
  <c r="KC1" i="1"/>
  <c r="KD1" i="1"/>
  <c r="KE1" i="1"/>
  <c r="KF1" i="1"/>
  <c r="KG1" i="1"/>
  <c r="KH1" i="1"/>
  <c r="KI1" i="1"/>
  <c r="KJ1" i="1"/>
  <c r="KK1" i="1"/>
  <c r="KL1" i="1"/>
  <c r="KM1" i="1"/>
  <c r="KN1" i="1"/>
  <c r="KO1" i="1"/>
  <c r="KP1" i="1"/>
  <c r="KQ1" i="1"/>
  <c r="KR1" i="1"/>
  <c r="KS1" i="1"/>
  <c r="KT1" i="1"/>
  <c r="KU1" i="1"/>
  <c r="KV1" i="1"/>
  <c r="KW1" i="1"/>
  <c r="KX1" i="1"/>
  <c r="KY1" i="1"/>
  <c r="KZ1" i="1"/>
  <c r="LA1" i="1"/>
  <c r="LB1" i="1"/>
  <c r="LC1" i="1"/>
  <c r="LD1" i="1"/>
  <c r="LE1" i="1"/>
  <c r="LF1" i="1"/>
  <c r="LG1" i="1"/>
  <c r="LH1" i="1"/>
  <c r="LI1" i="1"/>
  <c r="LJ1" i="1"/>
  <c r="LK1" i="1"/>
  <c r="LL1" i="1"/>
  <c r="LM1" i="1"/>
  <c r="LN1" i="1"/>
  <c r="LO1" i="1"/>
  <c r="LP1" i="1"/>
  <c r="LQ1" i="1"/>
  <c r="LR1" i="1"/>
  <c r="LS1" i="1"/>
  <c r="LT1" i="1"/>
  <c r="LU1" i="1"/>
  <c r="LV1" i="1"/>
  <c r="LW1" i="1"/>
  <c r="LX1" i="1"/>
  <c r="LY1" i="1"/>
  <c r="LZ1" i="1"/>
  <c r="MA1" i="1"/>
  <c r="MB1" i="1"/>
  <c r="MC1" i="1"/>
  <c r="MD1" i="1"/>
  <c r="ME1" i="1"/>
  <c r="MF1" i="1"/>
  <c r="MG1" i="1"/>
  <c r="MH1" i="1"/>
  <c r="MI1" i="1"/>
  <c r="MJ1" i="1"/>
  <c r="MK1" i="1"/>
  <c r="ML1" i="1"/>
  <c r="MM1" i="1"/>
  <c r="MN1" i="1"/>
  <c r="MO1" i="1"/>
  <c r="MP1" i="1"/>
  <c r="MQ1" i="1"/>
  <c r="MR1" i="1"/>
  <c r="MS1" i="1"/>
  <c r="MT1" i="1"/>
  <c r="MU1" i="1"/>
  <c r="MV1" i="1"/>
  <c r="GS24" i="1"/>
  <c r="GT24" i="1"/>
  <c r="GU24" i="1"/>
  <c r="GV24" i="1"/>
  <c r="GW24" i="1"/>
  <c r="GX24" i="1"/>
  <c r="GY24" i="1"/>
  <c r="GZ24" i="1"/>
  <c r="HA24" i="1"/>
  <c r="HB24" i="1"/>
  <c r="HC24" i="1"/>
  <c r="HD24" i="1"/>
  <c r="HE24" i="1"/>
  <c r="HF24" i="1"/>
  <c r="HG24" i="1"/>
  <c r="HH24" i="1"/>
  <c r="HI24" i="1"/>
  <c r="HJ24" i="1"/>
  <c r="HK24" i="1"/>
  <c r="HL24" i="1"/>
  <c r="HM24" i="1"/>
  <c r="HN24" i="1"/>
  <c r="HO24" i="1"/>
  <c r="HP24" i="1"/>
  <c r="HQ24" i="1"/>
  <c r="HR24" i="1"/>
  <c r="HS24" i="1"/>
  <c r="HT24" i="1"/>
  <c r="HU24" i="1"/>
  <c r="HV24" i="1"/>
  <c r="HW24" i="1"/>
  <c r="HX24" i="1"/>
  <c r="HY24" i="1"/>
  <c r="HZ24" i="1"/>
  <c r="IA24" i="1"/>
  <c r="IB24" i="1"/>
  <c r="IC24" i="1"/>
  <c r="ID24" i="1"/>
  <c r="IE24" i="1"/>
  <c r="IF24" i="1"/>
  <c r="IG24" i="1"/>
  <c r="IH24" i="1"/>
  <c r="II24" i="1"/>
  <c r="IJ24" i="1"/>
  <c r="IK24" i="1"/>
  <c r="IL24" i="1"/>
  <c r="IM24" i="1"/>
  <c r="IN24" i="1"/>
  <c r="IO24" i="1"/>
  <c r="IP24" i="1"/>
  <c r="IQ24" i="1"/>
  <c r="IR24" i="1"/>
  <c r="IS24" i="1"/>
  <c r="IT24" i="1"/>
  <c r="IU24" i="1"/>
  <c r="IV24" i="1"/>
  <c r="IW24" i="1"/>
  <c r="IX24" i="1"/>
  <c r="IY24" i="1"/>
  <c r="IZ24" i="1"/>
  <c r="JA24" i="1"/>
  <c r="JB24" i="1"/>
  <c r="JC24" i="1"/>
  <c r="JD24" i="1"/>
  <c r="JE24" i="1"/>
  <c r="JF24" i="1"/>
  <c r="JG24" i="1"/>
  <c r="JH24" i="1"/>
  <c r="JI24" i="1"/>
  <c r="JJ24" i="1"/>
  <c r="JK24" i="1"/>
  <c r="JL24" i="1"/>
  <c r="JM24" i="1"/>
  <c r="JN24" i="1"/>
  <c r="JO24" i="1"/>
  <c r="JP24" i="1"/>
  <c r="JQ24" i="1"/>
  <c r="JR24" i="1"/>
  <c r="JS24" i="1"/>
  <c r="JT24" i="1"/>
  <c r="JU24" i="1"/>
  <c r="GS25" i="1"/>
  <c r="GT25" i="1"/>
  <c r="GU25" i="1"/>
  <c r="GV25" i="1"/>
  <c r="GW25" i="1"/>
  <c r="GX25" i="1"/>
  <c r="GY25" i="1"/>
  <c r="GZ25" i="1"/>
  <c r="HA25" i="1"/>
  <c r="HB25" i="1"/>
  <c r="HC25" i="1"/>
  <c r="HD25" i="1"/>
  <c r="HE25" i="1"/>
  <c r="HF25" i="1"/>
  <c r="HG25" i="1"/>
  <c r="HH25" i="1"/>
  <c r="HI25" i="1"/>
  <c r="HJ25" i="1"/>
  <c r="HK25" i="1"/>
  <c r="HL25" i="1"/>
  <c r="HM25" i="1"/>
  <c r="HN25" i="1"/>
  <c r="HO25" i="1"/>
  <c r="HP25" i="1"/>
  <c r="HQ25" i="1"/>
  <c r="HR25" i="1"/>
  <c r="HS25" i="1"/>
  <c r="HT25" i="1"/>
  <c r="HU25" i="1"/>
  <c r="HV25" i="1"/>
  <c r="HW25" i="1"/>
  <c r="HX25" i="1"/>
  <c r="HY25" i="1"/>
  <c r="HZ25" i="1"/>
  <c r="IA25" i="1"/>
  <c r="IB25" i="1"/>
  <c r="IC25" i="1"/>
  <c r="ID25" i="1"/>
  <c r="IE25" i="1"/>
  <c r="IF25" i="1"/>
  <c r="IG25" i="1"/>
  <c r="IH25" i="1"/>
  <c r="II25" i="1"/>
  <c r="IJ25" i="1"/>
  <c r="IK25" i="1"/>
  <c r="IL25" i="1"/>
  <c r="IM25" i="1"/>
  <c r="IN25" i="1"/>
  <c r="IO25" i="1"/>
  <c r="IP25" i="1"/>
  <c r="IQ25" i="1"/>
  <c r="IR25" i="1"/>
  <c r="IS25" i="1"/>
  <c r="IT25" i="1"/>
  <c r="IU25" i="1"/>
  <c r="IV25" i="1"/>
  <c r="IW25" i="1"/>
  <c r="IX25" i="1"/>
  <c r="IY25" i="1"/>
  <c r="IZ25" i="1"/>
  <c r="JA25" i="1"/>
  <c r="JB25" i="1"/>
  <c r="JC25" i="1"/>
  <c r="JD25" i="1"/>
  <c r="JE25" i="1"/>
  <c r="JF25" i="1"/>
  <c r="JG25" i="1"/>
  <c r="JH25" i="1"/>
  <c r="JI25" i="1"/>
  <c r="JJ25" i="1"/>
  <c r="JK25" i="1"/>
  <c r="JL25" i="1"/>
  <c r="JM25" i="1"/>
  <c r="JN25" i="1"/>
  <c r="JO25" i="1"/>
  <c r="JP25" i="1"/>
  <c r="JQ25" i="1"/>
  <c r="JR25" i="1"/>
  <c r="JS25" i="1"/>
  <c r="JT25" i="1"/>
  <c r="JU25" i="1"/>
  <c r="GS7" i="1"/>
  <c r="GT7" i="1"/>
  <c r="GT12" i="1"/>
  <c r="GU7" i="1"/>
  <c r="GU12" i="1"/>
  <c r="GV7" i="1"/>
  <c r="GV12" i="1"/>
  <c r="GW7" i="1"/>
  <c r="GW12" i="1"/>
  <c r="GX7" i="1"/>
  <c r="GX12" i="1"/>
  <c r="GY7" i="1"/>
  <c r="GY12" i="1"/>
  <c r="GZ7" i="1"/>
  <c r="GZ12" i="1"/>
  <c r="HA7" i="1"/>
  <c r="HA12" i="1"/>
  <c r="HB7" i="1"/>
  <c r="HB12" i="1"/>
  <c r="HC7" i="1"/>
  <c r="HC12" i="1"/>
  <c r="HD7" i="1"/>
  <c r="HD12" i="1"/>
  <c r="HE7" i="1"/>
  <c r="HE12" i="1"/>
  <c r="HF7" i="1"/>
  <c r="HF12" i="1"/>
  <c r="HG7" i="1"/>
  <c r="HG12" i="1"/>
  <c r="HH7" i="1"/>
  <c r="HH12" i="1"/>
  <c r="HI7" i="1"/>
  <c r="HI12" i="1"/>
  <c r="HJ7" i="1"/>
  <c r="HJ12" i="1"/>
  <c r="HK7" i="1"/>
  <c r="HK12" i="1"/>
  <c r="HL7" i="1"/>
  <c r="HL12" i="1"/>
  <c r="HM7" i="1"/>
  <c r="HM12" i="1"/>
  <c r="HN7" i="1"/>
  <c r="HN12" i="1"/>
  <c r="HO7" i="1"/>
  <c r="HO12" i="1"/>
  <c r="HP7" i="1"/>
  <c r="HP12" i="1"/>
  <c r="HQ7" i="1"/>
  <c r="HQ12" i="1"/>
  <c r="HR7" i="1"/>
  <c r="HR12" i="1"/>
  <c r="HS7" i="1"/>
  <c r="HS12" i="1"/>
  <c r="HT7" i="1"/>
  <c r="HT12" i="1"/>
  <c r="HU7" i="1"/>
  <c r="HU12" i="1"/>
  <c r="HV7" i="1"/>
  <c r="HV12" i="1"/>
  <c r="HW7" i="1"/>
  <c r="HW12" i="1"/>
  <c r="HX7" i="1"/>
  <c r="HX12" i="1"/>
  <c r="HY7" i="1"/>
  <c r="HY12" i="1"/>
  <c r="HZ7" i="1"/>
  <c r="HZ12" i="1"/>
  <c r="IA7" i="1"/>
  <c r="IA12" i="1"/>
  <c r="IB7" i="1"/>
  <c r="IB12" i="1"/>
  <c r="IC7" i="1"/>
  <c r="IC12" i="1"/>
  <c r="ID7" i="1"/>
  <c r="ID12" i="1"/>
  <c r="IE7" i="1"/>
  <c r="IE12" i="1"/>
  <c r="IF7" i="1"/>
  <c r="IF12" i="1"/>
  <c r="IG7" i="1"/>
  <c r="IG12" i="1"/>
  <c r="IH7" i="1"/>
  <c r="IH12" i="1"/>
  <c r="II7" i="1"/>
  <c r="II12" i="1"/>
  <c r="IJ7" i="1"/>
  <c r="IJ12" i="1"/>
  <c r="IK7" i="1"/>
  <c r="IK12" i="1"/>
  <c r="IL7" i="1"/>
  <c r="IL12" i="1"/>
  <c r="IM7" i="1"/>
  <c r="IM12" i="1"/>
  <c r="IN7" i="1"/>
  <c r="IN12" i="1"/>
  <c r="IO7" i="1"/>
  <c r="IO12" i="1"/>
  <c r="IP7" i="1"/>
  <c r="IP12" i="1"/>
  <c r="IQ7" i="1"/>
  <c r="IQ12" i="1"/>
  <c r="IR7" i="1"/>
  <c r="IR12" i="1"/>
  <c r="IS7" i="1"/>
  <c r="IS12" i="1"/>
  <c r="IT7" i="1"/>
  <c r="IT12" i="1"/>
  <c r="IU7" i="1"/>
  <c r="IU12" i="1"/>
  <c r="IV7" i="1"/>
  <c r="IV12" i="1"/>
  <c r="IW7" i="1"/>
  <c r="IW12" i="1"/>
  <c r="IX7" i="1"/>
  <c r="IX12" i="1"/>
  <c r="IY7" i="1"/>
  <c r="IY12" i="1"/>
  <c r="IZ7" i="1"/>
  <c r="IZ12" i="1"/>
  <c r="JA7" i="1"/>
  <c r="JA12" i="1"/>
  <c r="JB7" i="1"/>
  <c r="JB12" i="1"/>
  <c r="JC7" i="1"/>
  <c r="JC12" i="1"/>
  <c r="JD7" i="1"/>
  <c r="JD12" i="1"/>
  <c r="JE7" i="1"/>
  <c r="JE12" i="1"/>
  <c r="JF7" i="1"/>
  <c r="JF12" i="1"/>
  <c r="JG7" i="1"/>
  <c r="JG12" i="1"/>
  <c r="JH7" i="1"/>
  <c r="JH12" i="1"/>
  <c r="JI7" i="1"/>
  <c r="JI12" i="1"/>
  <c r="JJ7" i="1"/>
  <c r="JJ12" i="1"/>
  <c r="JK7" i="1"/>
  <c r="JK12" i="1"/>
  <c r="JL7" i="1"/>
  <c r="JL12" i="1"/>
  <c r="JM7" i="1"/>
  <c r="JM12" i="1"/>
  <c r="JN7" i="1"/>
  <c r="JN12" i="1"/>
  <c r="JO7" i="1"/>
  <c r="JO12" i="1"/>
  <c r="JP7" i="1"/>
  <c r="JP12" i="1"/>
  <c r="JQ7" i="1"/>
  <c r="JQ12" i="1"/>
  <c r="JR7" i="1"/>
  <c r="JR12" i="1"/>
  <c r="JS7" i="1"/>
  <c r="JS12" i="1"/>
  <c r="JT7" i="1"/>
  <c r="JT12" i="1"/>
  <c r="JU7" i="1"/>
  <c r="JU12" i="1"/>
  <c r="GS1" i="1"/>
  <c r="GT1" i="1"/>
  <c r="GU1" i="1"/>
  <c r="GV1" i="1"/>
  <c r="GW1" i="1"/>
  <c r="GX1" i="1"/>
  <c r="GY1" i="1"/>
  <c r="GZ1" i="1"/>
  <c r="HA1" i="1"/>
  <c r="HB1" i="1"/>
  <c r="HC1" i="1"/>
  <c r="HD1" i="1"/>
  <c r="HE1" i="1"/>
  <c r="HF1" i="1"/>
  <c r="HG1" i="1"/>
  <c r="HH1" i="1"/>
  <c r="HI1" i="1"/>
  <c r="HJ1" i="1"/>
  <c r="HK1" i="1"/>
  <c r="HL1" i="1"/>
  <c r="HM1" i="1"/>
  <c r="HN1" i="1"/>
  <c r="HO1" i="1"/>
  <c r="HP1" i="1"/>
  <c r="HQ1" i="1"/>
  <c r="HR1" i="1"/>
  <c r="HS1" i="1"/>
  <c r="HT1" i="1"/>
  <c r="HU1" i="1"/>
  <c r="HV1" i="1"/>
  <c r="HW1" i="1"/>
  <c r="HX1" i="1"/>
  <c r="HY1" i="1"/>
  <c r="HZ1" i="1"/>
  <c r="IA1" i="1"/>
  <c r="IB1" i="1"/>
  <c r="IC1" i="1"/>
  <c r="ID1" i="1"/>
  <c r="IE1" i="1"/>
  <c r="IF1" i="1"/>
  <c r="IG1" i="1"/>
  <c r="IH1" i="1"/>
  <c r="II1" i="1"/>
  <c r="IJ1" i="1"/>
  <c r="IK1" i="1"/>
  <c r="IL1" i="1"/>
  <c r="IM1" i="1"/>
  <c r="IN1" i="1"/>
  <c r="IO1" i="1"/>
  <c r="IP1" i="1"/>
  <c r="IQ1" i="1"/>
  <c r="IR1" i="1"/>
  <c r="IS1" i="1"/>
  <c r="IT1" i="1"/>
  <c r="IU1" i="1"/>
  <c r="IV1" i="1"/>
  <c r="IW1" i="1"/>
  <c r="IX1" i="1"/>
  <c r="IY1" i="1"/>
  <c r="IZ1" i="1"/>
  <c r="JA1" i="1"/>
  <c r="JB1" i="1"/>
  <c r="JC1" i="1"/>
  <c r="JD1" i="1"/>
  <c r="JE1" i="1"/>
  <c r="JF1" i="1"/>
  <c r="JG1" i="1"/>
  <c r="JH1" i="1"/>
  <c r="JI1" i="1"/>
  <c r="JJ1" i="1"/>
  <c r="JK1" i="1"/>
  <c r="JL1" i="1"/>
  <c r="JM1" i="1"/>
  <c r="JN1" i="1"/>
  <c r="JO1" i="1"/>
  <c r="JP1" i="1"/>
  <c r="JQ1" i="1"/>
  <c r="JR1" i="1"/>
  <c r="JS1" i="1"/>
  <c r="JT1" i="1"/>
  <c r="JU1" i="1"/>
  <c r="CU24" i="1"/>
  <c r="CV24" i="1"/>
  <c r="CW24" i="1"/>
  <c r="CX24" i="1"/>
  <c r="CY24" i="1"/>
  <c r="CZ24" i="1"/>
  <c r="DA24" i="1"/>
  <c r="DB24" i="1"/>
  <c r="DC24" i="1"/>
  <c r="DD24" i="1"/>
  <c r="DE24" i="1"/>
  <c r="DF24" i="1"/>
  <c r="DG24" i="1"/>
  <c r="DH24" i="1"/>
  <c r="DI24" i="1"/>
  <c r="DJ24" i="1"/>
  <c r="DK24" i="1"/>
  <c r="DL24" i="1"/>
  <c r="DM24" i="1"/>
  <c r="DN24" i="1"/>
  <c r="DO24" i="1"/>
  <c r="DP24" i="1"/>
  <c r="DQ24" i="1"/>
  <c r="DR24" i="1"/>
  <c r="DS24" i="1"/>
  <c r="DT24" i="1"/>
  <c r="DU24" i="1"/>
  <c r="DV24" i="1"/>
  <c r="DW24" i="1"/>
  <c r="DX24" i="1"/>
  <c r="DY24" i="1"/>
  <c r="DZ24" i="1"/>
  <c r="EA24" i="1"/>
  <c r="EB24" i="1"/>
  <c r="EC24" i="1"/>
  <c r="ED24" i="1"/>
  <c r="EE24" i="1"/>
  <c r="EF24" i="1"/>
  <c r="EG24" i="1"/>
  <c r="EH24" i="1"/>
  <c r="EI24" i="1"/>
  <c r="EJ24" i="1"/>
  <c r="EK24" i="1"/>
  <c r="EL24" i="1"/>
  <c r="EM24" i="1"/>
  <c r="EN24" i="1"/>
  <c r="EO24" i="1"/>
  <c r="EP24" i="1"/>
  <c r="EQ24" i="1"/>
  <c r="ER24" i="1"/>
  <c r="ES24" i="1"/>
  <c r="ET24" i="1"/>
  <c r="EU24" i="1"/>
  <c r="EV24" i="1"/>
  <c r="EW24" i="1"/>
  <c r="EX24" i="1"/>
  <c r="EY24" i="1"/>
  <c r="EZ24" i="1"/>
  <c r="FA24" i="1"/>
  <c r="FB24" i="1"/>
  <c r="FC24" i="1"/>
  <c r="FD24" i="1"/>
  <c r="FE24" i="1"/>
  <c r="FF24" i="1"/>
  <c r="FG24" i="1"/>
  <c r="FH24" i="1"/>
  <c r="FI24" i="1"/>
  <c r="FJ24" i="1"/>
  <c r="FK24" i="1"/>
  <c r="FL24" i="1"/>
  <c r="FM24" i="1"/>
  <c r="FN24" i="1"/>
  <c r="FO24" i="1"/>
  <c r="FP24" i="1"/>
  <c r="FQ24" i="1"/>
  <c r="FR24" i="1"/>
  <c r="FS24" i="1"/>
  <c r="FT24" i="1"/>
  <c r="FU24" i="1"/>
  <c r="FV24" i="1"/>
  <c r="FW24" i="1"/>
  <c r="FX24" i="1"/>
  <c r="FY24" i="1"/>
  <c r="FZ24" i="1"/>
  <c r="GA24" i="1"/>
  <c r="GB24" i="1"/>
  <c r="GC24" i="1"/>
  <c r="GD24" i="1"/>
  <c r="GE24" i="1"/>
  <c r="GF24" i="1"/>
  <c r="GG24" i="1"/>
  <c r="GH24" i="1"/>
  <c r="GI24" i="1"/>
  <c r="GJ24" i="1"/>
  <c r="GK24" i="1"/>
  <c r="GL24" i="1"/>
  <c r="GM24" i="1"/>
  <c r="GN24" i="1"/>
  <c r="GO24" i="1"/>
  <c r="GP24" i="1"/>
  <c r="GQ24" i="1"/>
  <c r="GR24" i="1"/>
  <c r="CU25" i="1"/>
  <c r="CV25" i="1"/>
  <c r="CW25" i="1"/>
  <c r="CX25" i="1"/>
  <c r="CY25" i="1"/>
  <c r="CZ25" i="1"/>
  <c r="DA25" i="1"/>
  <c r="DB25" i="1"/>
  <c r="DC25" i="1"/>
  <c r="DD25" i="1"/>
  <c r="DE25" i="1"/>
  <c r="DF25" i="1"/>
  <c r="DG25" i="1"/>
  <c r="DH25" i="1"/>
  <c r="DI25" i="1"/>
  <c r="DJ25" i="1"/>
  <c r="DK25" i="1"/>
  <c r="DL25" i="1"/>
  <c r="DM25" i="1"/>
  <c r="DN25" i="1"/>
  <c r="DO25" i="1"/>
  <c r="DP25" i="1"/>
  <c r="DQ25" i="1"/>
  <c r="DR25" i="1"/>
  <c r="DS25" i="1"/>
  <c r="DT25" i="1"/>
  <c r="DU25" i="1"/>
  <c r="DV25" i="1"/>
  <c r="DW25" i="1"/>
  <c r="DX25" i="1"/>
  <c r="DY25" i="1"/>
  <c r="DZ25" i="1"/>
  <c r="EA25" i="1"/>
  <c r="EB25" i="1"/>
  <c r="EC25" i="1"/>
  <c r="ED25" i="1"/>
  <c r="EE25" i="1"/>
  <c r="EF25" i="1"/>
  <c r="EG25" i="1"/>
  <c r="EH25" i="1"/>
  <c r="EI25" i="1"/>
  <c r="EJ25" i="1"/>
  <c r="EK25" i="1"/>
  <c r="EL25" i="1"/>
  <c r="EM25" i="1"/>
  <c r="EN25" i="1"/>
  <c r="EO25" i="1"/>
  <c r="EP25" i="1"/>
  <c r="EQ25" i="1"/>
  <c r="ER25" i="1"/>
  <c r="ES25" i="1"/>
  <c r="ET25" i="1"/>
  <c r="EU25" i="1"/>
  <c r="EV25" i="1"/>
  <c r="EW25" i="1"/>
  <c r="EX25" i="1"/>
  <c r="EY25" i="1"/>
  <c r="EZ25" i="1"/>
  <c r="FA25" i="1"/>
  <c r="FB25" i="1"/>
  <c r="FC25" i="1"/>
  <c r="FD25" i="1"/>
  <c r="FE25" i="1"/>
  <c r="FF25" i="1"/>
  <c r="FG25" i="1"/>
  <c r="FH25" i="1"/>
  <c r="FI25" i="1"/>
  <c r="FJ25" i="1"/>
  <c r="FK25" i="1"/>
  <c r="FL25" i="1"/>
  <c r="FM25" i="1"/>
  <c r="FN25" i="1"/>
  <c r="FO25" i="1"/>
  <c r="FP25" i="1"/>
  <c r="FQ25" i="1"/>
  <c r="FR25" i="1"/>
  <c r="FS25" i="1"/>
  <c r="FT25" i="1"/>
  <c r="FU25" i="1"/>
  <c r="FV25" i="1"/>
  <c r="FW25" i="1"/>
  <c r="FX25" i="1"/>
  <c r="FY25" i="1"/>
  <c r="FZ25" i="1"/>
  <c r="GA25" i="1"/>
  <c r="GB25" i="1"/>
  <c r="GC25" i="1"/>
  <c r="GD25" i="1"/>
  <c r="GE25" i="1"/>
  <c r="GF25" i="1"/>
  <c r="GG25" i="1"/>
  <c r="GH25" i="1"/>
  <c r="GI25" i="1"/>
  <c r="GJ25" i="1"/>
  <c r="GK25" i="1"/>
  <c r="GL25" i="1"/>
  <c r="GM25" i="1"/>
  <c r="GN25" i="1"/>
  <c r="GO25" i="1"/>
  <c r="GP25" i="1"/>
  <c r="GQ25" i="1"/>
  <c r="GR25" i="1"/>
  <c r="CV7" i="1"/>
  <c r="CV12" i="1"/>
  <c r="CW12" i="1"/>
  <c r="CX12" i="1"/>
  <c r="CY12" i="1"/>
  <c r="CZ12" i="1"/>
  <c r="DA12" i="1"/>
  <c r="DB12" i="1"/>
  <c r="DC12" i="1"/>
  <c r="DD12" i="1"/>
  <c r="DE12" i="1"/>
  <c r="DF12" i="1"/>
  <c r="DG12" i="1"/>
  <c r="DH12" i="1"/>
  <c r="DI12" i="1"/>
  <c r="DJ12" i="1"/>
  <c r="DK12" i="1"/>
  <c r="DL12" i="1"/>
  <c r="DM12" i="1"/>
  <c r="DN12" i="1"/>
  <c r="DO12" i="1"/>
  <c r="DP12" i="1"/>
  <c r="DQ12" i="1"/>
  <c r="DR12" i="1"/>
  <c r="DS12" i="1"/>
  <c r="DT12" i="1"/>
  <c r="DU12" i="1"/>
  <c r="DV12" i="1"/>
  <c r="DW12" i="1"/>
  <c r="DX12" i="1"/>
  <c r="DY12" i="1"/>
  <c r="DZ12" i="1"/>
  <c r="EA12" i="1"/>
  <c r="EB12" i="1"/>
  <c r="EC12" i="1"/>
  <c r="ED12" i="1"/>
  <c r="EE12" i="1"/>
  <c r="EF7" i="1"/>
  <c r="EF12" i="1"/>
  <c r="EG7" i="1"/>
  <c r="EG12" i="1"/>
  <c r="EH7" i="1"/>
  <c r="EH12" i="1"/>
  <c r="EI7" i="1"/>
  <c r="EI12" i="1"/>
  <c r="EJ7" i="1"/>
  <c r="EJ12" i="1"/>
  <c r="EK7" i="1"/>
  <c r="EK12" i="1"/>
  <c r="EL7" i="1"/>
  <c r="EL12" i="1"/>
  <c r="EM7" i="1"/>
  <c r="EM12" i="1"/>
  <c r="EN7" i="1"/>
  <c r="EN12" i="1"/>
  <c r="EO7" i="1"/>
  <c r="EO12" i="1"/>
  <c r="EP7" i="1"/>
  <c r="EP12" i="1"/>
  <c r="EQ7" i="1"/>
  <c r="EQ12" i="1"/>
  <c r="ER7" i="1"/>
  <c r="ER12" i="1"/>
  <c r="ES7" i="1"/>
  <c r="ES12" i="1"/>
  <c r="ET7" i="1"/>
  <c r="ET12" i="1"/>
  <c r="EU7" i="1"/>
  <c r="EU12" i="1"/>
  <c r="EV7" i="1"/>
  <c r="EV12" i="1"/>
  <c r="EW7" i="1"/>
  <c r="EW12" i="1"/>
  <c r="EX7" i="1"/>
  <c r="EX12" i="1"/>
  <c r="EY7" i="1"/>
  <c r="EY12" i="1"/>
  <c r="EZ7" i="1"/>
  <c r="EZ12" i="1"/>
  <c r="FA7" i="1"/>
  <c r="FA12" i="1"/>
  <c r="FB7" i="1"/>
  <c r="FB12" i="1"/>
  <c r="FC7" i="1"/>
  <c r="FC12" i="1"/>
  <c r="FD7" i="1"/>
  <c r="FD12" i="1"/>
  <c r="FE7" i="1"/>
  <c r="FE12" i="1"/>
  <c r="FF7" i="1"/>
  <c r="FF12" i="1"/>
  <c r="FG7" i="1"/>
  <c r="FG12" i="1"/>
  <c r="FH7" i="1"/>
  <c r="FH12" i="1"/>
  <c r="FI7" i="1"/>
  <c r="FI12" i="1"/>
  <c r="FJ7" i="1"/>
  <c r="FJ12" i="1"/>
  <c r="FK7" i="1"/>
  <c r="FK12" i="1"/>
  <c r="FL7" i="1"/>
  <c r="FL12" i="1"/>
  <c r="FM7" i="1"/>
  <c r="FM12" i="1"/>
  <c r="FN7" i="1"/>
  <c r="FN12" i="1"/>
  <c r="FO7" i="1"/>
  <c r="FO12" i="1"/>
  <c r="FP7" i="1"/>
  <c r="FP12" i="1"/>
  <c r="FQ7" i="1"/>
  <c r="FQ12" i="1"/>
  <c r="FR7" i="1"/>
  <c r="FR12" i="1"/>
  <c r="FS7" i="1"/>
  <c r="FS12" i="1"/>
  <c r="FT7" i="1"/>
  <c r="FT12" i="1"/>
  <c r="FU7" i="1"/>
  <c r="FU12" i="1"/>
  <c r="FV7" i="1"/>
  <c r="FV12" i="1"/>
  <c r="FW7" i="1"/>
  <c r="FW12" i="1"/>
  <c r="FX7" i="1"/>
  <c r="FX12" i="1"/>
  <c r="FY7" i="1"/>
  <c r="FY12" i="1"/>
  <c r="FZ7" i="1"/>
  <c r="FZ12" i="1"/>
  <c r="GA7" i="1"/>
  <c r="GA12" i="1"/>
  <c r="GB7" i="1"/>
  <c r="GB12" i="1"/>
  <c r="GC7" i="1"/>
  <c r="GC12" i="1"/>
  <c r="GD7" i="1"/>
  <c r="GD12" i="1"/>
  <c r="GE7" i="1"/>
  <c r="GE12" i="1"/>
  <c r="GF7" i="1"/>
  <c r="GF12" i="1"/>
  <c r="GG7" i="1"/>
  <c r="GG12" i="1"/>
  <c r="GH7" i="1"/>
  <c r="GH12" i="1"/>
  <c r="GI7" i="1"/>
  <c r="GI12" i="1"/>
  <c r="GJ7" i="1"/>
  <c r="GJ12" i="1"/>
  <c r="GK7" i="1"/>
  <c r="GK12" i="1"/>
  <c r="GL7" i="1"/>
  <c r="GL12" i="1"/>
  <c r="GM7" i="1"/>
  <c r="GM12" i="1"/>
  <c r="GN7" i="1"/>
  <c r="GN12" i="1"/>
  <c r="GO7" i="1"/>
  <c r="GO12" i="1"/>
  <c r="GP7" i="1"/>
  <c r="GP12" i="1"/>
  <c r="GQ7" i="1"/>
  <c r="GQ12" i="1"/>
  <c r="GR7" i="1"/>
  <c r="GR12" i="1"/>
  <c r="CU1" i="1"/>
  <c r="CV1" i="1"/>
  <c r="CW1" i="1"/>
  <c r="CX1" i="1"/>
  <c r="CY1" i="1"/>
  <c r="CZ1" i="1"/>
  <c r="DA1" i="1"/>
  <c r="DB1" i="1"/>
  <c r="DC1" i="1"/>
  <c r="DD1" i="1"/>
  <c r="DE1" i="1"/>
  <c r="DF1" i="1"/>
  <c r="DG1" i="1"/>
  <c r="DH1" i="1"/>
  <c r="DI1" i="1"/>
  <c r="DJ1" i="1"/>
  <c r="DK1" i="1"/>
  <c r="DL1" i="1"/>
  <c r="DM1" i="1"/>
  <c r="DN1" i="1"/>
  <c r="DO1" i="1"/>
  <c r="DP1" i="1"/>
  <c r="DQ1" i="1"/>
  <c r="DR1" i="1"/>
  <c r="DS1" i="1"/>
  <c r="DT1" i="1"/>
  <c r="DU1" i="1"/>
  <c r="DV1" i="1"/>
  <c r="DW1" i="1"/>
  <c r="DX1" i="1"/>
  <c r="DY1" i="1"/>
  <c r="DZ1" i="1"/>
  <c r="EA1" i="1"/>
  <c r="EB1" i="1"/>
  <c r="EC1" i="1"/>
  <c r="ED1" i="1"/>
  <c r="EE1" i="1"/>
  <c r="EF1" i="1"/>
  <c r="EG1" i="1"/>
  <c r="EH1" i="1"/>
  <c r="EI1" i="1"/>
  <c r="EJ1" i="1"/>
  <c r="EK1" i="1"/>
  <c r="EL1" i="1"/>
  <c r="EM1" i="1"/>
  <c r="EN1" i="1"/>
  <c r="EO1" i="1"/>
  <c r="EP1" i="1"/>
  <c r="EQ1" i="1"/>
  <c r="ER1" i="1"/>
  <c r="ES1" i="1"/>
  <c r="ET1" i="1"/>
  <c r="EU1" i="1"/>
  <c r="EV1" i="1"/>
  <c r="EW1" i="1"/>
  <c r="EX1" i="1"/>
  <c r="EY1" i="1"/>
  <c r="EZ1" i="1"/>
  <c r="FA1" i="1"/>
  <c r="FB1" i="1"/>
  <c r="FC1" i="1"/>
  <c r="FD1" i="1"/>
  <c r="FE1" i="1"/>
  <c r="FF1" i="1"/>
  <c r="FG1" i="1"/>
  <c r="FH1" i="1"/>
  <c r="FI1" i="1"/>
  <c r="FJ1" i="1"/>
  <c r="FK1" i="1"/>
  <c r="FL1" i="1"/>
  <c r="FM1" i="1"/>
  <c r="FN1" i="1"/>
  <c r="FO1" i="1"/>
  <c r="FP1" i="1"/>
  <c r="FQ1" i="1"/>
  <c r="FR1" i="1"/>
  <c r="FS1" i="1"/>
  <c r="FT1" i="1"/>
  <c r="FU1" i="1"/>
  <c r="FV1" i="1"/>
  <c r="FW1" i="1"/>
  <c r="FX1" i="1"/>
  <c r="FY1" i="1"/>
  <c r="FZ1" i="1"/>
  <c r="GA1" i="1"/>
  <c r="GB1" i="1"/>
  <c r="GC1" i="1"/>
  <c r="GD1" i="1"/>
  <c r="GE1" i="1"/>
  <c r="GF1" i="1"/>
  <c r="GG1" i="1"/>
  <c r="GH1" i="1"/>
  <c r="GI1" i="1"/>
  <c r="GJ1" i="1"/>
  <c r="GK1" i="1"/>
  <c r="GL1" i="1"/>
  <c r="GM1" i="1"/>
  <c r="GN1" i="1"/>
  <c r="GO1" i="1"/>
  <c r="GP1" i="1"/>
  <c r="GQ1" i="1"/>
  <c r="GR1" i="1"/>
  <c r="T24" i="1"/>
  <c r="U24" i="1"/>
  <c r="V24" i="1"/>
  <c r="W24" i="1"/>
  <c r="X24" i="1"/>
  <c r="Y24" i="1"/>
  <c r="Z24" i="1"/>
  <c r="AA24" i="1"/>
  <c r="AB24" i="1"/>
  <c r="AC24" i="1"/>
  <c r="AD24" i="1"/>
  <c r="AE24" i="1"/>
  <c r="AF24" i="1"/>
  <c r="AG24" i="1"/>
  <c r="AH24" i="1"/>
  <c r="AI24" i="1"/>
  <c r="AJ24" i="1"/>
  <c r="AK24" i="1"/>
  <c r="AL24" i="1"/>
  <c r="AM24" i="1"/>
  <c r="AN24" i="1"/>
  <c r="AO24" i="1"/>
  <c r="AP24" i="1"/>
  <c r="AQ24" i="1"/>
  <c r="AR24" i="1"/>
  <c r="AS24" i="1"/>
  <c r="AT24" i="1"/>
  <c r="AU24" i="1"/>
  <c r="AV24" i="1"/>
  <c r="AW24" i="1"/>
  <c r="AX24" i="1"/>
  <c r="AY24" i="1"/>
  <c r="AZ24" i="1"/>
  <c r="BA24" i="1"/>
  <c r="BB24" i="1"/>
  <c r="BC24" i="1"/>
  <c r="BD24" i="1"/>
  <c r="BE24" i="1"/>
  <c r="BF24" i="1"/>
  <c r="BG24" i="1"/>
  <c r="BH24" i="1"/>
  <c r="BI24" i="1"/>
  <c r="BJ24" i="1"/>
  <c r="BK24" i="1"/>
  <c r="BL24" i="1"/>
  <c r="BM24" i="1"/>
  <c r="BN24" i="1"/>
  <c r="BO24" i="1"/>
  <c r="BP24" i="1"/>
  <c r="BQ24" i="1"/>
  <c r="BR24" i="1"/>
  <c r="BS24" i="1"/>
  <c r="BT24" i="1"/>
  <c r="BU24" i="1"/>
  <c r="BV24" i="1"/>
  <c r="BW24" i="1"/>
  <c r="BX24" i="1"/>
  <c r="BY24" i="1"/>
  <c r="BZ24" i="1"/>
  <c r="CA24" i="1"/>
  <c r="CB24" i="1"/>
  <c r="CC24" i="1"/>
  <c r="CD24" i="1"/>
  <c r="CE24" i="1"/>
  <c r="CF24" i="1"/>
  <c r="CG24" i="1"/>
  <c r="CH24" i="1"/>
  <c r="CI24" i="1"/>
  <c r="CJ24" i="1"/>
  <c r="CK24" i="1"/>
  <c r="CL24" i="1"/>
  <c r="CM24" i="1"/>
  <c r="CN24" i="1"/>
  <c r="CO24" i="1"/>
  <c r="CP24" i="1"/>
  <c r="CQ24" i="1"/>
  <c r="CR24" i="1"/>
  <c r="CS24" i="1"/>
  <c r="CT24" i="1"/>
  <c r="T25" i="1"/>
  <c r="U25" i="1"/>
  <c r="V25" i="1"/>
  <c r="W25" i="1"/>
  <c r="X25" i="1"/>
  <c r="Y25" i="1"/>
  <c r="Z25" i="1"/>
  <c r="AA25" i="1"/>
  <c r="AB25" i="1"/>
  <c r="AC25" i="1"/>
  <c r="AD25" i="1"/>
  <c r="AE25" i="1"/>
  <c r="AF25" i="1"/>
  <c r="AG25" i="1"/>
  <c r="AH25" i="1"/>
  <c r="AI25" i="1"/>
  <c r="AJ25" i="1"/>
  <c r="AK25" i="1"/>
  <c r="AL25" i="1"/>
  <c r="AM25" i="1"/>
  <c r="AN25" i="1"/>
  <c r="AO25" i="1"/>
  <c r="AP25" i="1"/>
  <c r="AQ25" i="1"/>
  <c r="AR25" i="1"/>
  <c r="AS25" i="1"/>
  <c r="AT25" i="1"/>
  <c r="AU25" i="1"/>
  <c r="AV25" i="1"/>
  <c r="AW25" i="1"/>
  <c r="AX25" i="1"/>
  <c r="AY25" i="1"/>
  <c r="AZ25" i="1"/>
  <c r="BA25" i="1"/>
  <c r="BB25" i="1"/>
  <c r="BC25" i="1"/>
  <c r="BD25" i="1"/>
  <c r="BE25" i="1"/>
  <c r="BF25" i="1"/>
  <c r="BG25" i="1"/>
  <c r="BH25" i="1"/>
  <c r="BI25" i="1"/>
  <c r="BJ25" i="1"/>
  <c r="BK25" i="1"/>
  <c r="BL25" i="1"/>
  <c r="BM25" i="1"/>
  <c r="BN25" i="1"/>
  <c r="BO25" i="1"/>
  <c r="BP25" i="1"/>
  <c r="BQ25" i="1"/>
  <c r="BR25" i="1"/>
  <c r="BS25" i="1"/>
  <c r="BT25" i="1"/>
  <c r="BU25" i="1"/>
  <c r="BV25" i="1"/>
  <c r="BW25" i="1"/>
  <c r="BX25" i="1"/>
  <c r="BY25" i="1"/>
  <c r="BZ25" i="1"/>
  <c r="CA25" i="1"/>
  <c r="CB25" i="1"/>
  <c r="CC25" i="1"/>
  <c r="CD25" i="1"/>
  <c r="CE25" i="1"/>
  <c r="CF25" i="1"/>
  <c r="CG25" i="1"/>
  <c r="CH25" i="1"/>
  <c r="CI25" i="1"/>
  <c r="CJ25" i="1"/>
  <c r="CK25" i="1"/>
  <c r="CL25" i="1"/>
  <c r="CM25" i="1"/>
  <c r="CN25" i="1"/>
  <c r="CO25" i="1"/>
  <c r="CP25" i="1"/>
  <c r="CQ25" i="1"/>
  <c r="CR25" i="1"/>
  <c r="CS25" i="1"/>
  <c r="CT25" i="1"/>
  <c r="D134" i="3"/>
  <c r="E134" i="3"/>
  <c r="F134" i="3"/>
  <c r="G134" i="3"/>
  <c r="H134" i="3"/>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O134" i="3"/>
  <c r="AP134" i="3"/>
  <c r="AQ134" i="3"/>
  <c r="AR134" i="3"/>
  <c r="AS134" i="3"/>
  <c r="AT134" i="3"/>
  <c r="AU134" i="3"/>
  <c r="AV134" i="3"/>
  <c r="AW134" i="3"/>
  <c r="AX134" i="3"/>
  <c r="AY134" i="3"/>
  <c r="AZ134" i="3"/>
  <c r="BA134" i="3"/>
  <c r="BB134" i="3"/>
  <c r="BC134" i="3"/>
  <c r="BD134" i="3"/>
  <c r="BE134" i="3"/>
  <c r="BF134" i="3"/>
  <c r="BG134" i="3"/>
  <c r="BH134" i="3"/>
  <c r="BI134" i="3"/>
  <c r="BJ134" i="3"/>
  <c r="BK134" i="3"/>
  <c r="BL134" i="3"/>
  <c r="BM134" i="3"/>
  <c r="BN134" i="3"/>
  <c r="BO134" i="3"/>
  <c r="BP134" i="3"/>
  <c r="BQ134" i="3"/>
  <c r="BR134" i="3"/>
  <c r="BS134" i="3"/>
  <c r="BT134" i="3"/>
  <c r="BU134" i="3"/>
  <c r="BV134" i="3"/>
  <c r="BW134" i="3"/>
  <c r="BX134" i="3"/>
  <c r="BY134" i="3"/>
  <c r="BZ134" i="3"/>
  <c r="CA134" i="3"/>
  <c r="CB134" i="3"/>
  <c r="CC134" i="3"/>
  <c r="CD134" i="3"/>
  <c r="CE134" i="3"/>
  <c r="CF134" i="3"/>
  <c r="CG134" i="3"/>
  <c r="CH134" i="3"/>
  <c r="CI134" i="3"/>
  <c r="CJ134" i="3"/>
  <c r="CK134" i="3"/>
  <c r="CL134" i="3"/>
  <c r="CM134" i="3"/>
  <c r="CN134" i="3"/>
  <c r="CO134" i="3"/>
  <c r="CP134" i="3"/>
  <c r="CQ134" i="3"/>
  <c r="CR134" i="3"/>
  <c r="CS134" i="3"/>
  <c r="CT134" i="3"/>
  <c r="CU134" i="3"/>
  <c r="CV134" i="3"/>
  <c r="CW134" i="3"/>
  <c r="CX134" i="3"/>
  <c r="CY134" i="3"/>
  <c r="CZ134" i="3"/>
  <c r="DA134" i="3"/>
  <c r="DB134" i="3"/>
  <c r="DC134" i="3"/>
  <c r="DD134" i="3"/>
  <c r="DE134" i="3"/>
  <c r="DF134" i="3"/>
  <c r="DG134" i="3"/>
  <c r="DH134" i="3"/>
  <c r="DI134" i="3"/>
  <c r="DJ134" i="3"/>
  <c r="DK134" i="3"/>
  <c r="DL134" i="3"/>
  <c r="DM134" i="3"/>
  <c r="DN134" i="3"/>
  <c r="DO134" i="3"/>
  <c r="DP134" i="3"/>
  <c r="DQ134" i="3"/>
  <c r="DR134" i="3"/>
  <c r="DS134" i="3"/>
  <c r="DT134" i="3"/>
  <c r="DU134" i="3"/>
  <c r="DV134" i="3"/>
  <c r="DW134" i="3"/>
  <c r="DX134" i="3"/>
  <c r="DY134" i="3"/>
  <c r="DZ134" i="3"/>
  <c r="EA134" i="3"/>
  <c r="EB134" i="3"/>
  <c r="EC134" i="3"/>
  <c r="ED134" i="3"/>
  <c r="EE134" i="3"/>
  <c r="EF134" i="3"/>
  <c r="EG134" i="3"/>
  <c r="EH134" i="3"/>
  <c r="EI134" i="3"/>
  <c r="EJ134" i="3"/>
  <c r="EK134" i="3"/>
  <c r="EL134" i="3"/>
  <c r="EM134" i="3"/>
  <c r="EN134" i="3"/>
  <c r="EO134" i="3"/>
  <c r="EP134" i="3"/>
  <c r="EQ134" i="3"/>
  <c r="ER134" i="3"/>
  <c r="ES134" i="3"/>
  <c r="ET134" i="3"/>
  <c r="EU134" i="3"/>
  <c r="EV134" i="3"/>
  <c r="EW134" i="3"/>
  <c r="EX134" i="3"/>
  <c r="EY134" i="3"/>
  <c r="EZ134" i="3"/>
  <c r="FA134" i="3"/>
  <c r="FB134" i="3"/>
  <c r="FC134" i="3"/>
  <c r="FD134" i="3"/>
  <c r="FE134" i="3"/>
  <c r="FF134" i="3"/>
  <c r="FG134" i="3"/>
  <c r="FH134" i="3"/>
  <c r="FI134" i="3"/>
  <c r="FJ134" i="3"/>
  <c r="FK134" i="3"/>
  <c r="FL134" i="3"/>
  <c r="FM134" i="3"/>
  <c r="FN134" i="3"/>
  <c r="FO134" i="3"/>
  <c r="FP134" i="3"/>
  <c r="FQ134" i="3"/>
  <c r="FR134" i="3"/>
  <c r="FS134" i="3"/>
  <c r="FT134" i="3"/>
  <c r="FU134" i="3"/>
  <c r="FV134" i="3"/>
  <c r="FW134" i="3"/>
  <c r="FX134" i="3"/>
  <c r="FY134" i="3"/>
  <c r="FZ134" i="3"/>
  <c r="GA134" i="3"/>
  <c r="GB134" i="3"/>
  <c r="GC134" i="3"/>
  <c r="GD134" i="3"/>
  <c r="GE134" i="3"/>
  <c r="GF134" i="3"/>
  <c r="GG134" i="3"/>
  <c r="GH134" i="3"/>
  <c r="GI134" i="3"/>
  <c r="GJ134" i="3"/>
  <c r="GK134" i="3"/>
  <c r="GL134" i="3"/>
  <c r="GM134" i="3"/>
  <c r="GN134" i="3"/>
  <c r="GO134" i="3"/>
  <c r="GP134" i="3"/>
  <c r="GQ134" i="3"/>
  <c r="GR134" i="3"/>
  <c r="GS134" i="3"/>
  <c r="GT134" i="3"/>
  <c r="GU134" i="3"/>
  <c r="GV134" i="3"/>
  <c r="GW134" i="3"/>
  <c r="GX134" i="3"/>
  <c r="GY134" i="3"/>
  <c r="GZ134" i="3"/>
  <c r="HA134" i="3"/>
  <c r="HB134" i="3"/>
  <c r="HC134" i="3"/>
  <c r="HD134" i="3"/>
  <c r="HE134" i="3"/>
  <c r="HF134" i="3"/>
  <c r="HG134" i="3"/>
  <c r="HH134" i="3"/>
  <c r="HI134" i="3"/>
  <c r="HJ134" i="3"/>
  <c r="HK134" i="3"/>
  <c r="HL134" i="3"/>
  <c r="HM134" i="3"/>
  <c r="HN134" i="3"/>
  <c r="HO134" i="3"/>
  <c r="HP134" i="3"/>
  <c r="HQ134" i="3"/>
  <c r="HR134" i="3"/>
  <c r="HS134" i="3"/>
  <c r="HT134" i="3"/>
  <c r="HU134" i="3"/>
  <c r="HV134" i="3"/>
  <c r="HW134" i="3"/>
  <c r="HX134" i="3"/>
  <c r="HY134" i="3"/>
  <c r="HZ134" i="3"/>
  <c r="IA134" i="3"/>
  <c r="IB134" i="3"/>
  <c r="IC134" i="3"/>
  <c r="ID134" i="3"/>
  <c r="IE134" i="3"/>
  <c r="IF134" i="3"/>
  <c r="IG134" i="3"/>
  <c r="IH134" i="3"/>
  <c r="II134" i="3"/>
  <c r="IJ134" i="3"/>
  <c r="IK134" i="3"/>
  <c r="IL134" i="3"/>
  <c r="IM134" i="3"/>
  <c r="IN134" i="3"/>
  <c r="IO134" i="3"/>
  <c r="IP134" i="3"/>
  <c r="IQ134" i="3"/>
  <c r="IR134" i="3"/>
  <c r="IS134" i="3"/>
  <c r="IT134" i="3"/>
  <c r="IU134" i="3"/>
  <c r="IV134" i="3"/>
  <c r="IW134" i="3"/>
  <c r="IX134" i="3"/>
  <c r="IY134" i="3"/>
  <c r="IZ134" i="3"/>
  <c r="JA134" i="3"/>
  <c r="JB134" i="3"/>
  <c r="JC134" i="3"/>
  <c r="JD134" i="3"/>
  <c r="JE134" i="3"/>
  <c r="JF134" i="3"/>
  <c r="JG134" i="3"/>
  <c r="JH134" i="3"/>
  <c r="JI134" i="3"/>
  <c r="JJ134" i="3"/>
  <c r="JK134" i="3"/>
  <c r="JL134" i="3"/>
  <c r="JM134" i="3"/>
  <c r="JN134" i="3"/>
  <c r="JO134" i="3"/>
  <c r="JP134" i="3"/>
  <c r="JQ134" i="3"/>
  <c r="JR134" i="3"/>
  <c r="JS134" i="3"/>
  <c r="JT134" i="3"/>
  <c r="JU134" i="3"/>
  <c r="JV134" i="3"/>
  <c r="JW134" i="3"/>
  <c r="JX134" i="3"/>
  <c r="JY134" i="3"/>
  <c r="JZ134" i="3"/>
  <c r="KA134" i="3"/>
  <c r="KB134" i="3"/>
  <c r="KC134" i="3"/>
  <c r="KD134" i="3"/>
  <c r="KE134" i="3"/>
  <c r="KF134" i="3"/>
  <c r="KG134" i="3"/>
  <c r="KH134" i="3"/>
  <c r="KI134" i="3"/>
  <c r="KJ134" i="3"/>
  <c r="KK134" i="3"/>
  <c r="KL134" i="3"/>
  <c r="KM134" i="3"/>
  <c r="KN134" i="3"/>
  <c r="KO134" i="3"/>
  <c r="KP134" i="3"/>
  <c r="KQ134" i="3"/>
  <c r="KR134" i="3"/>
  <c r="KS134" i="3"/>
  <c r="KT134" i="3"/>
  <c r="KU134" i="3"/>
  <c r="KV134" i="3"/>
  <c r="KW134" i="3"/>
  <c r="KX134" i="3"/>
  <c r="KY134" i="3"/>
  <c r="KZ134" i="3"/>
  <c r="LA134" i="3"/>
  <c r="LB134" i="3"/>
  <c r="LC134" i="3"/>
  <c r="LD134" i="3"/>
  <c r="LE134" i="3"/>
  <c r="LF134" i="3"/>
  <c r="LG134" i="3"/>
  <c r="LH134" i="3"/>
  <c r="LI134" i="3"/>
  <c r="LJ134" i="3"/>
  <c r="LK134" i="3"/>
  <c r="LL134" i="3"/>
  <c r="LM134" i="3"/>
  <c r="LN134" i="3"/>
  <c r="LO134" i="3"/>
  <c r="LP134" i="3"/>
  <c r="LQ134" i="3"/>
  <c r="LR134" i="3"/>
  <c r="LS134" i="3"/>
  <c r="LT134" i="3"/>
  <c r="LU134" i="3"/>
  <c r="LV134" i="3"/>
  <c r="LW134" i="3"/>
  <c r="LX134" i="3"/>
  <c r="LY134" i="3"/>
  <c r="LZ134" i="3"/>
  <c r="MA134" i="3"/>
  <c r="MB134" i="3"/>
  <c r="MC134" i="3"/>
  <c r="MD134" i="3"/>
  <c r="ME134" i="3"/>
  <c r="MF134" i="3"/>
  <c r="MG134" i="3"/>
  <c r="MH134" i="3"/>
  <c r="MI134" i="3"/>
  <c r="MJ134" i="3"/>
  <c r="MK134" i="3"/>
  <c r="ML134" i="3"/>
  <c r="MM134" i="3"/>
  <c r="MN134" i="3"/>
  <c r="MO134" i="3"/>
  <c r="MP134" i="3"/>
  <c r="MQ134" i="3"/>
  <c r="MR134" i="3"/>
  <c r="MS134" i="3"/>
  <c r="MT134" i="3"/>
  <c r="MU134" i="3"/>
  <c r="MV134" i="3"/>
  <c r="MW134" i="3"/>
  <c r="MX134" i="3"/>
  <c r="MY134" i="3"/>
  <c r="MZ134" i="3"/>
  <c r="NA134" i="3"/>
  <c r="NB134" i="3"/>
  <c r="NC134" i="3"/>
  <c r="ND134" i="3"/>
  <c r="NE134" i="3"/>
  <c r="NF134" i="3"/>
  <c r="NG134" i="3"/>
  <c r="NH134" i="3"/>
  <c r="NI134" i="3"/>
  <c r="C134" i="3"/>
  <c r="C136" i="3"/>
  <c r="D136" i="3"/>
  <c r="E136" i="3"/>
  <c r="F136" i="3"/>
  <c r="G136" i="3"/>
  <c r="H136"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O136" i="3"/>
  <c r="AP136" i="3"/>
  <c r="AQ136" i="3"/>
  <c r="AR136" i="3"/>
  <c r="AS136" i="3"/>
  <c r="AT136" i="3"/>
  <c r="AU136" i="3"/>
  <c r="AV136" i="3"/>
  <c r="AW136" i="3"/>
  <c r="AX136" i="3"/>
  <c r="AY136" i="3"/>
  <c r="AZ136" i="3"/>
  <c r="BA136" i="3"/>
  <c r="BB136" i="3"/>
  <c r="BC136" i="3"/>
  <c r="BD136" i="3"/>
  <c r="BE136" i="3"/>
  <c r="BF136" i="3"/>
  <c r="BG136" i="3"/>
  <c r="BH136" i="3"/>
  <c r="BI136" i="3"/>
  <c r="BJ136" i="3"/>
  <c r="BK136" i="3"/>
  <c r="BL136" i="3"/>
  <c r="BM136" i="3"/>
  <c r="BN136" i="3"/>
  <c r="BO136" i="3"/>
  <c r="BP136" i="3"/>
  <c r="BQ136" i="3"/>
  <c r="BR136" i="3"/>
  <c r="BS136" i="3"/>
  <c r="BT136" i="3"/>
  <c r="BU136" i="3"/>
  <c r="BV136" i="3"/>
  <c r="BW136" i="3"/>
  <c r="BX136" i="3"/>
  <c r="BY136" i="3"/>
  <c r="BZ136" i="3"/>
  <c r="CA136" i="3"/>
  <c r="CB136" i="3"/>
  <c r="CC136" i="3"/>
  <c r="CD136" i="3"/>
  <c r="CE136" i="3"/>
  <c r="CF136" i="3"/>
  <c r="CG136" i="3"/>
  <c r="CH136" i="3"/>
  <c r="CI136" i="3"/>
  <c r="CJ136" i="3"/>
  <c r="CK136" i="3"/>
  <c r="CL136" i="3"/>
  <c r="CM136" i="3"/>
  <c r="CN136" i="3"/>
  <c r="CO136" i="3"/>
  <c r="CP136" i="3"/>
  <c r="CQ136" i="3"/>
  <c r="CR136" i="3"/>
  <c r="CS136" i="3"/>
  <c r="CT136" i="3"/>
  <c r="CU136" i="3"/>
  <c r="CV136" i="3"/>
  <c r="CW136" i="3"/>
  <c r="CX136" i="3"/>
  <c r="CY136" i="3"/>
  <c r="CZ136" i="3"/>
  <c r="DA136" i="3"/>
  <c r="DB136" i="3"/>
  <c r="DC136" i="3"/>
  <c r="DD136" i="3"/>
  <c r="DE136" i="3"/>
  <c r="DF136" i="3"/>
  <c r="DG136" i="3"/>
  <c r="DH136" i="3"/>
  <c r="DI136" i="3"/>
  <c r="DJ136" i="3"/>
  <c r="DK136" i="3"/>
  <c r="DL136" i="3"/>
  <c r="DM136" i="3"/>
  <c r="DN136" i="3"/>
  <c r="DO136" i="3"/>
  <c r="DP136" i="3"/>
  <c r="DQ136" i="3"/>
  <c r="DR136" i="3"/>
  <c r="DS136" i="3"/>
  <c r="DT136" i="3"/>
  <c r="DU136" i="3"/>
  <c r="DV136" i="3"/>
  <c r="DW136" i="3"/>
  <c r="DX136" i="3"/>
  <c r="DY136" i="3"/>
  <c r="DZ136" i="3"/>
  <c r="EA136" i="3"/>
  <c r="EB136" i="3"/>
  <c r="EC136" i="3"/>
  <c r="ED136" i="3"/>
  <c r="EE136" i="3"/>
  <c r="EF136" i="3"/>
  <c r="EG136" i="3"/>
  <c r="EH136" i="3"/>
  <c r="EI136" i="3"/>
  <c r="EJ136" i="3"/>
  <c r="EK136" i="3"/>
  <c r="EL136" i="3"/>
  <c r="EM136" i="3"/>
  <c r="EN136" i="3"/>
  <c r="EO136" i="3"/>
  <c r="EP136" i="3"/>
  <c r="EQ136" i="3"/>
  <c r="ER136" i="3"/>
  <c r="ES136" i="3"/>
  <c r="ET136" i="3"/>
  <c r="EU136" i="3"/>
  <c r="EV136" i="3"/>
  <c r="EW136" i="3"/>
  <c r="EX136" i="3"/>
  <c r="EY136" i="3"/>
  <c r="EZ136" i="3"/>
  <c r="FA136" i="3"/>
  <c r="FB136" i="3"/>
  <c r="FC136" i="3"/>
  <c r="FD136" i="3"/>
  <c r="FE136" i="3"/>
  <c r="FF136" i="3"/>
  <c r="FG136" i="3"/>
  <c r="FH136" i="3"/>
  <c r="FI136" i="3"/>
  <c r="FJ136" i="3"/>
  <c r="FK136" i="3"/>
  <c r="FL136" i="3"/>
  <c r="FM136" i="3"/>
  <c r="FN136" i="3"/>
  <c r="FO136" i="3"/>
  <c r="FP136" i="3"/>
  <c r="FQ136" i="3"/>
  <c r="FR136" i="3"/>
  <c r="FS136" i="3"/>
  <c r="FT136" i="3"/>
  <c r="FU136" i="3"/>
  <c r="FV136" i="3"/>
  <c r="FW136" i="3"/>
  <c r="FX136" i="3"/>
  <c r="FY136" i="3"/>
  <c r="FZ136" i="3"/>
  <c r="GA136" i="3"/>
  <c r="GB136" i="3"/>
  <c r="GC136" i="3"/>
  <c r="GD136" i="3"/>
  <c r="GE136" i="3"/>
  <c r="GF136" i="3"/>
  <c r="GG136" i="3"/>
  <c r="GH136" i="3"/>
  <c r="GI136" i="3"/>
  <c r="GJ136" i="3"/>
  <c r="GK136" i="3"/>
  <c r="GL136" i="3"/>
  <c r="GM136" i="3"/>
  <c r="GN136" i="3"/>
  <c r="GO136" i="3"/>
  <c r="GP136" i="3"/>
  <c r="GQ136" i="3"/>
  <c r="GR136" i="3"/>
  <c r="GS136" i="3"/>
  <c r="GT136" i="3"/>
  <c r="GU136" i="3"/>
  <c r="GV136" i="3"/>
  <c r="GW136" i="3"/>
  <c r="GX136" i="3"/>
  <c r="GY136" i="3"/>
  <c r="GZ136" i="3"/>
  <c r="HA136" i="3"/>
  <c r="HB136" i="3"/>
  <c r="HC136" i="3"/>
  <c r="HD136" i="3"/>
  <c r="HE136" i="3"/>
  <c r="HF136" i="3"/>
  <c r="HG136" i="3"/>
  <c r="HH136" i="3"/>
  <c r="HI136" i="3"/>
  <c r="HJ136" i="3"/>
  <c r="HK136" i="3"/>
  <c r="HL136" i="3"/>
  <c r="HM136" i="3"/>
  <c r="HN136" i="3"/>
  <c r="HO136" i="3"/>
  <c r="HP136" i="3"/>
  <c r="HQ136" i="3"/>
  <c r="HR136" i="3"/>
  <c r="HS136" i="3"/>
  <c r="HT136" i="3"/>
  <c r="HU136" i="3"/>
  <c r="HV136" i="3"/>
  <c r="HW136" i="3"/>
  <c r="HX136" i="3"/>
  <c r="HY136" i="3"/>
  <c r="HZ136" i="3"/>
  <c r="IA136" i="3"/>
  <c r="IB136" i="3"/>
  <c r="IC136" i="3"/>
  <c r="ID136" i="3"/>
  <c r="IE136" i="3"/>
  <c r="IF136" i="3"/>
  <c r="IG136" i="3"/>
  <c r="IH136" i="3"/>
  <c r="II136" i="3"/>
  <c r="IJ136" i="3"/>
  <c r="IK136" i="3"/>
  <c r="IL136" i="3"/>
  <c r="IM136" i="3"/>
  <c r="IN136" i="3"/>
  <c r="IO136" i="3"/>
  <c r="IP136" i="3"/>
  <c r="IQ136" i="3"/>
  <c r="IR136" i="3"/>
  <c r="IS136" i="3"/>
  <c r="IT136" i="3"/>
  <c r="IU136" i="3"/>
  <c r="IV136" i="3"/>
  <c r="IW136" i="3"/>
  <c r="IX136" i="3"/>
  <c r="IY136" i="3"/>
  <c r="IZ136" i="3"/>
  <c r="JA136" i="3"/>
  <c r="JB136" i="3"/>
  <c r="JC136" i="3"/>
  <c r="JD136" i="3"/>
  <c r="JE136" i="3"/>
  <c r="JF136" i="3"/>
  <c r="JG136" i="3"/>
  <c r="JH136" i="3"/>
  <c r="JI136" i="3"/>
  <c r="JJ136" i="3"/>
  <c r="JK136" i="3"/>
  <c r="JL136" i="3"/>
  <c r="JM136" i="3"/>
  <c r="JN136" i="3"/>
  <c r="JO136" i="3"/>
  <c r="JP136" i="3"/>
  <c r="JQ136" i="3"/>
  <c r="JR136" i="3"/>
  <c r="JS136" i="3"/>
  <c r="JT136" i="3"/>
  <c r="JU136" i="3"/>
  <c r="JV136" i="3"/>
  <c r="JW136" i="3"/>
  <c r="JX136" i="3"/>
  <c r="JY136" i="3"/>
  <c r="JZ136" i="3"/>
  <c r="KA136" i="3"/>
  <c r="KB136" i="3"/>
  <c r="KC136" i="3"/>
  <c r="KD136" i="3"/>
  <c r="KE136" i="3"/>
  <c r="KF136" i="3"/>
  <c r="KG136" i="3"/>
  <c r="KH136" i="3"/>
  <c r="KI136" i="3"/>
  <c r="KJ136" i="3"/>
  <c r="KK136" i="3"/>
  <c r="KL136" i="3"/>
  <c r="KM136" i="3"/>
  <c r="KN136" i="3"/>
  <c r="KO136" i="3"/>
  <c r="KP136" i="3"/>
  <c r="KQ136" i="3"/>
  <c r="KR136" i="3"/>
  <c r="KS136" i="3"/>
  <c r="KT136" i="3"/>
  <c r="KU136" i="3"/>
  <c r="KV136" i="3"/>
  <c r="KW136" i="3"/>
  <c r="KX136" i="3"/>
  <c r="KY136" i="3"/>
  <c r="KZ136" i="3"/>
  <c r="LA136" i="3"/>
  <c r="LB136" i="3"/>
  <c r="LC136" i="3"/>
  <c r="LD136" i="3"/>
  <c r="LE136" i="3"/>
  <c r="LF136" i="3"/>
  <c r="LG136" i="3"/>
  <c r="LH136" i="3"/>
  <c r="LI136" i="3"/>
  <c r="LJ136" i="3"/>
  <c r="LK136" i="3"/>
  <c r="LL136" i="3"/>
  <c r="LM136" i="3"/>
  <c r="LN136" i="3"/>
  <c r="LO136" i="3"/>
  <c r="LP136" i="3"/>
  <c r="LQ136" i="3"/>
  <c r="LR136" i="3"/>
  <c r="LS136" i="3"/>
  <c r="LT136" i="3"/>
  <c r="LU136" i="3"/>
  <c r="LV136" i="3"/>
  <c r="LW136" i="3"/>
  <c r="LX136" i="3"/>
  <c r="LY136" i="3"/>
  <c r="LZ136" i="3"/>
  <c r="MA136" i="3"/>
  <c r="MB136" i="3"/>
  <c r="MC136" i="3"/>
  <c r="MD136" i="3"/>
  <c r="ME136" i="3"/>
  <c r="MF136" i="3"/>
  <c r="MG136" i="3"/>
  <c r="MH136" i="3"/>
  <c r="MI136" i="3"/>
  <c r="MJ136" i="3"/>
  <c r="MK136" i="3"/>
  <c r="ML136" i="3"/>
  <c r="MM136" i="3"/>
  <c r="MN136" i="3"/>
  <c r="MO136" i="3"/>
  <c r="MP136" i="3"/>
  <c r="MQ136" i="3"/>
  <c r="MR136" i="3"/>
  <c r="MS136" i="3"/>
  <c r="MT136" i="3"/>
  <c r="MU136" i="3"/>
  <c r="MV136" i="3"/>
  <c r="MW136" i="3"/>
  <c r="MX136" i="3"/>
  <c r="MY136" i="3"/>
  <c r="MZ136" i="3"/>
  <c r="NA136" i="3"/>
  <c r="NB136" i="3"/>
  <c r="NC136" i="3"/>
  <c r="ND136" i="3"/>
  <c r="NE136" i="3"/>
  <c r="NF136" i="3"/>
  <c r="NG136" i="3"/>
  <c r="NH136" i="3"/>
  <c r="NI136" i="3"/>
  <c r="D115" i="3"/>
  <c r="D123" i="3"/>
  <c r="E115" i="3"/>
  <c r="E123" i="3"/>
  <c r="F115" i="3"/>
  <c r="F123" i="3"/>
  <c r="G115" i="3"/>
  <c r="G123" i="3"/>
  <c r="H115" i="3"/>
  <c r="H123" i="3"/>
  <c r="I115" i="3"/>
  <c r="I123" i="3"/>
  <c r="J115" i="3"/>
  <c r="J123" i="3"/>
  <c r="K115" i="3"/>
  <c r="K123" i="3"/>
  <c r="L115" i="3"/>
  <c r="L123" i="3"/>
  <c r="M115" i="3"/>
  <c r="M123" i="3"/>
  <c r="N115" i="3"/>
  <c r="N123" i="3"/>
  <c r="O115" i="3"/>
  <c r="O123" i="3"/>
  <c r="P115" i="3"/>
  <c r="P123" i="3"/>
  <c r="Q115" i="3"/>
  <c r="Q123" i="3"/>
  <c r="R115" i="3"/>
  <c r="R123" i="3"/>
  <c r="S115" i="3"/>
  <c r="S123" i="3"/>
  <c r="T115" i="3"/>
  <c r="T123" i="3"/>
  <c r="U115" i="3"/>
  <c r="U123" i="3"/>
  <c r="V115" i="3"/>
  <c r="V123" i="3"/>
  <c r="W115" i="3"/>
  <c r="W123" i="3"/>
  <c r="X115" i="3"/>
  <c r="X123" i="3"/>
  <c r="Y115" i="3"/>
  <c r="Y123" i="3"/>
  <c r="Z115" i="3"/>
  <c r="Z123" i="3"/>
  <c r="AA115" i="3"/>
  <c r="AA123" i="3"/>
  <c r="AB115" i="3"/>
  <c r="AB123" i="3"/>
  <c r="AC115" i="3"/>
  <c r="AC123" i="3"/>
  <c r="AD115" i="3"/>
  <c r="AD123" i="3"/>
  <c r="AE115" i="3"/>
  <c r="AE123" i="3"/>
  <c r="AF115" i="3"/>
  <c r="AF123" i="3"/>
  <c r="AG115" i="3"/>
  <c r="AG123" i="3"/>
  <c r="AH115" i="3"/>
  <c r="AH123" i="3"/>
  <c r="AI115" i="3"/>
  <c r="AI123" i="3"/>
  <c r="AJ115" i="3"/>
  <c r="AJ123" i="3"/>
  <c r="AK115" i="3"/>
  <c r="AK123" i="3"/>
  <c r="AL115" i="3"/>
  <c r="AL123" i="3"/>
  <c r="AM115" i="3"/>
  <c r="AM123" i="3"/>
  <c r="AN115" i="3"/>
  <c r="AN123" i="3"/>
  <c r="AO115" i="3"/>
  <c r="AO123" i="3"/>
  <c r="AP115" i="3"/>
  <c r="AP123" i="3"/>
  <c r="AQ115" i="3"/>
  <c r="AQ123" i="3"/>
  <c r="AR115" i="3"/>
  <c r="AR123" i="3"/>
  <c r="AS115" i="3"/>
  <c r="AS123" i="3"/>
  <c r="AT115" i="3"/>
  <c r="AT123" i="3"/>
  <c r="AU115" i="3"/>
  <c r="AU123" i="3"/>
  <c r="AV115" i="3"/>
  <c r="AV123" i="3"/>
  <c r="AW115" i="3"/>
  <c r="AW123" i="3"/>
  <c r="AX115" i="3"/>
  <c r="AX123" i="3"/>
  <c r="AY115" i="3"/>
  <c r="AY123" i="3"/>
  <c r="AZ115" i="3"/>
  <c r="AZ123" i="3"/>
  <c r="BA115" i="3"/>
  <c r="BA123" i="3"/>
  <c r="BB115" i="3"/>
  <c r="BB123" i="3"/>
  <c r="BC115" i="3"/>
  <c r="BC123" i="3"/>
  <c r="BD115" i="3"/>
  <c r="BD123" i="3"/>
  <c r="BE115" i="3"/>
  <c r="BE123" i="3"/>
  <c r="BF115" i="3"/>
  <c r="BF123" i="3"/>
  <c r="BG115" i="3"/>
  <c r="BG123" i="3"/>
  <c r="BH115" i="3"/>
  <c r="BH123" i="3"/>
  <c r="BI115" i="3"/>
  <c r="BI123" i="3"/>
  <c r="BJ115" i="3"/>
  <c r="BJ123" i="3"/>
  <c r="BK115" i="3"/>
  <c r="BK123" i="3"/>
  <c r="BL115" i="3"/>
  <c r="BL123" i="3"/>
  <c r="BM115" i="3"/>
  <c r="BM123" i="3"/>
  <c r="BN115" i="3"/>
  <c r="BN123" i="3"/>
  <c r="BO115" i="3"/>
  <c r="BO123" i="3"/>
  <c r="BP115" i="3"/>
  <c r="BP123" i="3"/>
  <c r="BQ115" i="3"/>
  <c r="BQ123" i="3"/>
  <c r="BR115" i="3"/>
  <c r="BR123" i="3"/>
  <c r="BS115" i="3"/>
  <c r="BS123" i="3"/>
  <c r="BT115" i="3"/>
  <c r="BT123" i="3"/>
  <c r="BU115" i="3"/>
  <c r="BU123" i="3"/>
  <c r="BV115" i="3"/>
  <c r="BV123" i="3"/>
  <c r="BW115" i="3"/>
  <c r="BW123" i="3"/>
  <c r="BX115" i="3"/>
  <c r="BX123" i="3"/>
  <c r="BY115" i="3"/>
  <c r="BY123" i="3"/>
  <c r="BZ115" i="3"/>
  <c r="BZ123" i="3"/>
  <c r="CA115" i="3"/>
  <c r="CA123" i="3"/>
  <c r="CB115" i="3"/>
  <c r="CB123" i="3"/>
  <c r="CC115" i="3"/>
  <c r="CC123" i="3"/>
  <c r="CD115" i="3"/>
  <c r="CD123" i="3"/>
  <c r="CE115" i="3"/>
  <c r="CE123" i="3"/>
  <c r="CF115" i="3"/>
  <c r="CF123" i="3"/>
  <c r="CG115" i="3"/>
  <c r="CG123" i="3"/>
  <c r="CH115" i="3"/>
  <c r="CH123" i="3"/>
  <c r="CI115" i="3"/>
  <c r="CI123" i="3"/>
  <c r="CJ115" i="3"/>
  <c r="CJ123" i="3"/>
  <c r="CK115" i="3"/>
  <c r="CK123" i="3"/>
  <c r="CL115" i="3"/>
  <c r="CL123" i="3"/>
  <c r="CM115" i="3"/>
  <c r="CM123" i="3"/>
  <c r="CN115" i="3"/>
  <c r="CN123" i="3"/>
  <c r="CO115" i="3"/>
  <c r="CO123" i="3"/>
  <c r="CP115" i="3"/>
  <c r="CP123" i="3"/>
  <c r="CQ115" i="3"/>
  <c r="CQ123" i="3"/>
  <c r="CR115" i="3"/>
  <c r="CR123" i="3"/>
  <c r="CS115" i="3"/>
  <c r="CS123" i="3"/>
  <c r="CT115" i="3"/>
  <c r="CT123" i="3"/>
  <c r="CU115" i="3"/>
  <c r="CU123" i="3"/>
  <c r="CV115" i="3"/>
  <c r="CV123" i="3"/>
  <c r="CW115" i="3"/>
  <c r="CW123" i="3"/>
  <c r="CX115" i="3"/>
  <c r="CX123" i="3"/>
  <c r="CY115" i="3"/>
  <c r="CY123" i="3"/>
  <c r="CZ115" i="3"/>
  <c r="CZ123" i="3"/>
  <c r="DA115" i="3"/>
  <c r="DA123" i="3"/>
  <c r="DB115" i="3"/>
  <c r="DB123" i="3"/>
  <c r="DC115" i="3"/>
  <c r="DC123" i="3"/>
  <c r="DJ115" i="3"/>
  <c r="DJ123" i="3"/>
  <c r="DK115" i="3"/>
  <c r="DK123" i="3"/>
  <c r="DL115" i="3"/>
  <c r="DL123" i="3"/>
  <c r="DN115" i="3"/>
  <c r="DN123" i="3"/>
  <c r="DP115" i="3"/>
  <c r="DP123" i="3"/>
  <c r="DQ115" i="3"/>
  <c r="DQ123" i="3"/>
  <c r="DR115" i="3"/>
  <c r="DR123" i="3"/>
  <c r="DT115" i="3"/>
  <c r="DT123" i="3"/>
  <c r="DU115" i="3"/>
  <c r="DU123" i="3"/>
  <c r="DY115" i="3"/>
  <c r="DY123" i="3"/>
  <c r="DZ115" i="3"/>
  <c r="DZ123" i="3"/>
  <c r="EA115" i="3"/>
  <c r="EA123" i="3"/>
  <c r="EB115" i="3"/>
  <c r="EB123" i="3"/>
  <c r="EC115" i="3"/>
  <c r="EC123" i="3"/>
  <c r="ED115" i="3"/>
  <c r="ED123" i="3"/>
  <c r="EE115" i="3"/>
  <c r="EE123" i="3"/>
  <c r="EF115" i="3"/>
  <c r="EF123" i="3"/>
  <c r="EG115" i="3"/>
  <c r="EG123" i="3"/>
  <c r="EH115" i="3"/>
  <c r="EH123" i="3"/>
  <c r="EI115" i="3"/>
  <c r="EI123" i="3"/>
  <c r="EJ115" i="3"/>
  <c r="EJ123" i="3"/>
  <c r="EK115" i="3"/>
  <c r="EK123" i="3"/>
  <c r="EL115" i="3"/>
  <c r="EL123" i="3"/>
  <c r="EM115" i="3"/>
  <c r="EM123" i="3"/>
  <c r="EN115" i="3"/>
  <c r="EN123" i="3"/>
  <c r="EO115" i="3"/>
  <c r="EO123" i="3"/>
  <c r="EP115" i="3"/>
  <c r="EP123" i="3"/>
  <c r="EQ115" i="3"/>
  <c r="EQ123" i="3"/>
  <c r="ER115" i="3"/>
  <c r="ER123" i="3"/>
  <c r="ES115" i="3"/>
  <c r="ES123" i="3"/>
  <c r="ET115" i="3"/>
  <c r="ET123" i="3"/>
  <c r="EU115" i="3"/>
  <c r="EU123" i="3"/>
  <c r="EV115" i="3"/>
  <c r="EV123" i="3"/>
  <c r="EW115" i="3"/>
  <c r="EW123" i="3"/>
  <c r="EX115" i="3"/>
  <c r="EX123" i="3"/>
  <c r="EY115" i="3"/>
  <c r="EY123" i="3"/>
  <c r="EZ115" i="3"/>
  <c r="EZ123" i="3"/>
  <c r="FA115" i="3"/>
  <c r="FA123" i="3"/>
  <c r="FB115" i="3"/>
  <c r="FB123" i="3"/>
  <c r="FC115" i="3"/>
  <c r="FC123" i="3"/>
  <c r="FD115" i="3"/>
  <c r="FD123" i="3"/>
  <c r="FE115" i="3"/>
  <c r="FE123" i="3"/>
  <c r="FF115" i="3"/>
  <c r="FF123" i="3"/>
  <c r="FG115" i="3"/>
  <c r="FG123" i="3"/>
  <c r="FH115" i="3"/>
  <c r="FH123" i="3"/>
  <c r="FI115" i="3"/>
  <c r="FI123" i="3"/>
  <c r="FJ115" i="3"/>
  <c r="FJ123" i="3"/>
  <c r="FK115" i="3"/>
  <c r="FK123" i="3"/>
  <c r="FL115" i="3"/>
  <c r="FL123" i="3"/>
  <c r="FM115" i="3"/>
  <c r="FM123" i="3"/>
  <c r="FN115" i="3"/>
  <c r="FN123" i="3"/>
  <c r="FO115" i="3"/>
  <c r="FO123" i="3"/>
  <c r="FP115" i="3"/>
  <c r="FP123" i="3"/>
  <c r="FQ115" i="3"/>
  <c r="FQ123" i="3"/>
  <c r="FR115" i="3"/>
  <c r="FR123" i="3"/>
  <c r="FS115" i="3"/>
  <c r="FS123" i="3"/>
  <c r="FT115" i="3"/>
  <c r="FT123" i="3"/>
  <c r="FU115" i="3"/>
  <c r="FU123" i="3"/>
  <c r="FV115" i="3"/>
  <c r="FV123" i="3"/>
  <c r="FW115" i="3"/>
  <c r="FW123" i="3"/>
  <c r="FX115" i="3"/>
  <c r="FX123" i="3"/>
  <c r="FY115" i="3"/>
  <c r="FY123" i="3"/>
  <c r="FZ115" i="3"/>
  <c r="FZ123" i="3"/>
  <c r="GA115" i="3"/>
  <c r="GA123" i="3"/>
  <c r="GB115" i="3"/>
  <c r="GB123" i="3"/>
  <c r="GC115" i="3"/>
  <c r="GC123" i="3"/>
  <c r="GD115" i="3"/>
  <c r="GD123" i="3"/>
  <c r="GE115" i="3"/>
  <c r="GE123" i="3"/>
  <c r="GF115" i="3"/>
  <c r="GF123" i="3"/>
  <c r="GG115" i="3"/>
  <c r="GG123" i="3"/>
  <c r="GH115" i="3"/>
  <c r="GH123" i="3"/>
  <c r="GI115" i="3"/>
  <c r="GI123" i="3"/>
  <c r="GJ115" i="3"/>
  <c r="GJ123" i="3"/>
  <c r="GK115" i="3"/>
  <c r="GK123" i="3"/>
  <c r="GL115" i="3"/>
  <c r="GL123" i="3"/>
  <c r="GM115" i="3"/>
  <c r="GM123" i="3"/>
  <c r="GN115" i="3"/>
  <c r="GN123" i="3"/>
  <c r="GO115" i="3"/>
  <c r="GO123" i="3"/>
  <c r="GP115" i="3"/>
  <c r="GP123" i="3"/>
  <c r="GQ115" i="3"/>
  <c r="GQ123" i="3"/>
  <c r="GR115" i="3"/>
  <c r="GR123" i="3"/>
  <c r="GS115" i="3"/>
  <c r="GS123" i="3"/>
  <c r="GT115" i="3"/>
  <c r="GT123" i="3"/>
  <c r="GU115" i="3"/>
  <c r="GU123" i="3"/>
  <c r="GV115" i="3"/>
  <c r="GV123" i="3"/>
  <c r="GW115" i="3"/>
  <c r="GW123" i="3"/>
  <c r="GX115" i="3"/>
  <c r="GX123" i="3"/>
  <c r="GY115" i="3"/>
  <c r="GY123" i="3"/>
  <c r="GZ115" i="3"/>
  <c r="GZ123" i="3"/>
  <c r="HA115" i="3"/>
  <c r="HA123" i="3"/>
  <c r="HB115" i="3"/>
  <c r="HB123" i="3"/>
  <c r="HC115" i="3"/>
  <c r="HC123" i="3"/>
  <c r="HD115" i="3"/>
  <c r="HD123" i="3"/>
  <c r="HE115" i="3"/>
  <c r="HE123" i="3"/>
  <c r="HF115" i="3"/>
  <c r="HF123" i="3"/>
  <c r="HG115" i="3"/>
  <c r="HG123" i="3"/>
  <c r="HH115" i="3"/>
  <c r="HH123" i="3"/>
  <c r="HI115" i="3"/>
  <c r="HI123" i="3"/>
  <c r="HJ115" i="3"/>
  <c r="HJ123" i="3"/>
  <c r="HK115" i="3"/>
  <c r="HK123" i="3"/>
  <c r="HL115" i="3"/>
  <c r="HL123" i="3"/>
  <c r="HM115" i="3"/>
  <c r="HM123" i="3"/>
  <c r="HN115" i="3"/>
  <c r="HN123" i="3"/>
  <c r="HO115" i="3"/>
  <c r="HO123" i="3"/>
  <c r="HP115" i="3"/>
  <c r="HP123" i="3"/>
  <c r="HQ115" i="3"/>
  <c r="HQ123" i="3"/>
  <c r="HR115" i="3"/>
  <c r="HR123" i="3"/>
  <c r="HS115" i="3"/>
  <c r="HS123" i="3"/>
  <c r="HT115" i="3"/>
  <c r="HT123" i="3"/>
  <c r="HU115" i="3"/>
  <c r="HU123" i="3"/>
  <c r="HV115" i="3"/>
  <c r="HV123" i="3"/>
  <c r="HW115" i="3"/>
  <c r="HW123" i="3"/>
  <c r="HX115" i="3"/>
  <c r="HX123" i="3"/>
  <c r="HY115" i="3"/>
  <c r="HY123" i="3"/>
  <c r="HZ115" i="3"/>
  <c r="HZ123" i="3"/>
  <c r="IA115" i="3"/>
  <c r="IA123" i="3"/>
  <c r="IB115" i="3"/>
  <c r="IB123" i="3"/>
  <c r="IC115" i="3"/>
  <c r="IC123" i="3"/>
  <c r="ID115" i="3"/>
  <c r="ID123" i="3"/>
  <c r="IE115" i="3"/>
  <c r="IE123" i="3"/>
  <c r="IF115" i="3"/>
  <c r="IF123" i="3"/>
  <c r="IG115" i="3"/>
  <c r="IG123" i="3"/>
  <c r="IH115" i="3"/>
  <c r="IH123" i="3"/>
  <c r="II115" i="3"/>
  <c r="II123" i="3"/>
  <c r="IJ115" i="3"/>
  <c r="IJ123" i="3"/>
  <c r="IK115" i="3"/>
  <c r="IK123" i="3"/>
  <c r="IL115" i="3"/>
  <c r="IL123" i="3"/>
  <c r="IM115" i="3"/>
  <c r="IM123" i="3"/>
  <c r="IN115" i="3"/>
  <c r="IN123" i="3"/>
  <c r="IO115" i="3"/>
  <c r="IO123" i="3"/>
  <c r="IP115" i="3"/>
  <c r="IP123" i="3"/>
  <c r="IQ115" i="3"/>
  <c r="IQ123" i="3"/>
  <c r="IR115" i="3"/>
  <c r="IR123" i="3"/>
  <c r="IS115" i="3"/>
  <c r="IS123" i="3"/>
  <c r="IT115" i="3"/>
  <c r="IT123" i="3"/>
  <c r="IU115" i="3"/>
  <c r="IU123" i="3"/>
  <c r="IV115" i="3"/>
  <c r="IV123" i="3"/>
  <c r="IW115" i="3"/>
  <c r="IW123" i="3"/>
  <c r="IX115" i="3"/>
  <c r="IX123" i="3"/>
  <c r="IY115" i="3"/>
  <c r="IY123" i="3"/>
  <c r="IZ115" i="3"/>
  <c r="IZ123" i="3"/>
  <c r="JA115" i="3"/>
  <c r="JA123" i="3"/>
  <c r="JB115" i="3"/>
  <c r="JB123" i="3"/>
  <c r="JC115" i="3"/>
  <c r="JC123" i="3"/>
  <c r="JD115" i="3"/>
  <c r="JD123" i="3"/>
  <c r="JE115" i="3"/>
  <c r="JE123" i="3"/>
  <c r="JF115" i="3"/>
  <c r="JF123" i="3"/>
  <c r="JG115" i="3"/>
  <c r="JG123" i="3"/>
  <c r="JH115" i="3"/>
  <c r="JH123" i="3"/>
  <c r="JI115" i="3"/>
  <c r="JI123" i="3"/>
  <c r="JJ115" i="3"/>
  <c r="JJ123" i="3"/>
  <c r="JK115" i="3"/>
  <c r="JK123" i="3"/>
  <c r="JL115" i="3"/>
  <c r="JL123" i="3"/>
  <c r="JM115" i="3"/>
  <c r="JM123" i="3"/>
  <c r="JN115" i="3"/>
  <c r="JN123" i="3"/>
  <c r="JO115" i="3"/>
  <c r="JO123" i="3"/>
  <c r="JP115" i="3"/>
  <c r="JP123" i="3"/>
  <c r="JQ115" i="3"/>
  <c r="JQ123" i="3"/>
  <c r="JR115" i="3"/>
  <c r="JR123" i="3"/>
  <c r="JS115" i="3"/>
  <c r="JS123" i="3"/>
  <c r="JT115" i="3"/>
  <c r="JT123" i="3"/>
  <c r="JU115" i="3"/>
  <c r="JU123" i="3"/>
  <c r="JV115" i="3"/>
  <c r="JV123" i="3"/>
  <c r="JW115" i="3"/>
  <c r="JW123" i="3"/>
  <c r="JX115" i="3"/>
  <c r="JX123" i="3"/>
  <c r="JY115" i="3"/>
  <c r="JY123" i="3"/>
  <c r="JZ115" i="3"/>
  <c r="JZ123" i="3"/>
  <c r="KA115" i="3"/>
  <c r="KA123" i="3"/>
  <c r="KB115" i="3"/>
  <c r="KB123" i="3"/>
  <c r="KC115" i="3"/>
  <c r="KC123" i="3"/>
  <c r="KD115" i="3"/>
  <c r="KD123" i="3"/>
  <c r="KE115" i="3"/>
  <c r="KE123" i="3"/>
  <c r="KF115" i="3"/>
  <c r="KF123" i="3"/>
  <c r="KG115" i="3"/>
  <c r="KG123" i="3"/>
  <c r="KH115" i="3"/>
  <c r="KH123" i="3"/>
  <c r="KI115" i="3"/>
  <c r="KI123" i="3"/>
  <c r="KJ115" i="3"/>
  <c r="KJ123" i="3"/>
  <c r="KK115" i="3"/>
  <c r="KK123" i="3"/>
  <c r="KL115" i="3"/>
  <c r="KL123" i="3"/>
  <c r="KM115" i="3"/>
  <c r="KM123" i="3"/>
  <c r="KN115" i="3"/>
  <c r="KN123" i="3"/>
  <c r="KO115" i="3"/>
  <c r="KO123" i="3"/>
  <c r="KP115" i="3"/>
  <c r="KP123" i="3"/>
  <c r="KQ115" i="3"/>
  <c r="KQ123" i="3"/>
  <c r="KR115" i="3"/>
  <c r="KR123" i="3"/>
  <c r="KS115" i="3"/>
  <c r="KS123" i="3"/>
  <c r="KT115" i="3"/>
  <c r="KT123" i="3"/>
  <c r="KU115" i="3"/>
  <c r="KU123" i="3"/>
  <c r="KV115" i="3"/>
  <c r="KV123" i="3"/>
  <c r="KW115" i="3"/>
  <c r="KW123" i="3"/>
  <c r="KX115" i="3"/>
  <c r="KX123" i="3"/>
  <c r="KY115" i="3"/>
  <c r="KY123" i="3"/>
  <c r="KZ115" i="3"/>
  <c r="KZ123" i="3"/>
  <c r="LA115" i="3"/>
  <c r="LA123" i="3"/>
  <c r="LB115" i="3"/>
  <c r="LB123" i="3"/>
  <c r="LC115" i="3"/>
  <c r="LC123" i="3"/>
  <c r="LD115" i="3"/>
  <c r="LD123" i="3"/>
  <c r="LE115" i="3"/>
  <c r="LE123" i="3"/>
  <c r="LF115" i="3"/>
  <c r="LF123" i="3"/>
  <c r="LG115" i="3"/>
  <c r="LG123" i="3"/>
  <c r="LH115" i="3"/>
  <c r="LH123" i="3"/>
  <c r="LI115" i="3"/>
  <c r="LI123" i="3"/>
  <c r="LJ115" i="3"/>
  <c r="LJ123" i="3"/>
  <c r="LK115" i="3"/>
  <c r="LK123" i="3"/>
  <c r="LL115" i="3"/>
  <c r="LL123" i="3"/>
  <c r="LM115" i="3"/>
  <c r="LM123" i="3"/>
  <c r="LN115" i="3"/>
  <c r="LN123" i="3"/>
  <c r="LO115" i="3"/>
  <c r="LO123" i="3"/>
  <c r="LP115" i="3"/>
  <c r="LP123" i="3"/>
  <c r="LQ115" i="3"/>
  <c r="LQ123" i="3"/>
  <c r="LR115" i="3"/>
  <c r="LR123" i="3"/>
  <c r="LS115" i="3"/>
  <c r="LS123" i="3"/>
  <c r="LT115" i="3"/>
  <c r="LT123" i="3"/>
  <c r="LU115" i="3"/>
  <c r="LU123" i="3"/>
  <c r="LV115" i="3"/>
  <c r="LV123" i="3"/>
  <c r="LW115" i="3"/>
  <c r="LW123" i="3"/>
  <c r="LX115" i="3"/>
  <c r="LX123" i="3"/>
  <c r="LY115" i="3"/>
  <c r="LY123" i="3"/>
  <c r="LZ115" i="3"/>
  <c r="LZ123" i="3"/>
  <c r="MA115" i="3"/>
  <c r="MA123" i="3"/>
  <c r="MB115" i="3"/>
  <c r="MB123" i="3"/>
  <c r="MC115" i="3"/>
  <c r="MC123" i="3"/>
  <c r="MD115" i="3"/>
  <c r="MD123" i="3"/>
  <c r="ME115" i="3"/>
  <c r="ME123" i="3"/>
  <c r="MF115" i="3"/>
  <c r="MF123" i="3"/>
  <c r="MG115" i="3"/>
  <c r="MG123" i="3"/>
  <c r="MH115" i="3"/>
  <c r="MH123" i="3"/>
  <c r="MI115" i="3"/>
  <c r="MI123" i="3"/>
  <c r="MJ115" i="3"/>
  <c r="MJ123" i="3"/>
  <c r="MK115" i="3"/>
  <c r="MK123" i="3"/>
  <c r="ML115" i="3"/>
  <c r="ML123" i="3"/>
  <c r="MM115" i="3"/>
  <c r="MM123" i="3"/>
  <c r="MN115" i="3"/>
  <c r="MN123" i="3"/>
  <c r="MO115" i="3"/>
  <c r="MO123" i="3"/>
  <c r="MP115" i="3"/>
  <c r="MP123" i="3"/>
  <c r="MQ115" i="3"/>
  <c r="MQ123" i="3"/>
  <c r="MR115" i="3"/>
  <c r="MR123" i="3"/>
  <c r="MS115" i="3"/>
  <c r="MS123" i="3"/>
  <c r="MT115" i="3"/>
  <c r="MT123" i="3"/>
  <c r="MU115" i="3"/>
  <c r="MU123" i="3"/>
  <c r="MV115" i="3"/>
  <c r="MV123" i="3"/>
  <c r="MW115" i="3"/>
  <c r="MW123" i="3"/>
  <c r="MX115" i="3"/>
  <c r="MX123" i="3"/>
  <c r="MY115" i="3"/>
  <c r="MY123" i="3"/>
  <c r="MZ115" i="3"/>
  <c r="MZ123" i="3"/>
  <c r="NA115" i="3"/>
  <c r="NA123" i="3"/>
  <c r="NB115" i="3"/>
  <c r="NB123" i="3"/>
  <c r="NC115" i="3"/>
  <c r="NC123" i="3"/>
  <c r="ND115" i="3"/>
  <c r="ND123" i="3"/>
  <c r="NE115" i="3"/>
  <c r="NE123" i="3"/>
  <c r="NF115" i="3"/>
  <c r="NF123" i="3"/>
  <c r="NG115" i="3"/>
  <c r="NG123" i="3"/>
  <c r="NH115" i="3"/>
  <c r="NH123" i="3"/>
  <c r="NI115" i="3"/>
  <c r="NI123" i="3"/>
  <c r="C115" i="3"/>
  <c r="C123" i="3"/>
  <c r="D86" i="3"/>
  <c r="D88" i="3"/>
  <c r="E86" i="3"/>
  <c r="E88" i="3"/>
  <c r="F86" i="3"/>
  <c r="F88" i="3"/>
  <c r="G86" i="3"/>
  <c r="G88" i="3"/>
  <c r="H86" i="3"/>
  <c r="H88" i="3"/>
  <c r="I86" i="3"/>
  <c r="I88" i="3"/>
  <c r="J86" i="3"/>
  <c r="J88" i="3"/>
  <c r="K86" i="3"/>
  <c r="K88" i="3"/>
  <c r="L86" i="3"/>
  <c r="L88" i="3"/>
  <c r="M86" i="3"/>
  <c r="M88" i="3"/>
  <c r="N86" i="3"/>
  <c r="N88" i="3"/>
  <c r="O86" i="3"/>
  <c r="O88" i="3"/>
  <c r="P86" i="3"/>
  <c r="P88" i="3"/>
  <c r="Q86" i="3"/>
  <c r="Q88" i="3"/>
  <c r="R86" i="3"/>
  <c r="R88" i="3"/>
  <c r="S86" i="3"/>
  <c r="S88" i="3"/>
  <c r="T86" i="3"/>
  <c r="T88" i="3"/>
  <c r="U86" i="3"/>
  <c r="U88" i="3"/>
  <c r="V86" i="3"/>
  <c r="V88" i="3"/>
  <c r="W86" i="3"/>
  <c r="W88" i="3"/>
  <c r="X86" i="3"/>
  <c r="X88" i="3"/>
  <c r="Y86" i="3"/>
  <c r="Y88" i="3"/>
  <c r="Z86" i="3"/>
  <c r="Z88" i="3"/>
  <c r="AA86" i="3"/>
  <c r="AA88" i="3"/>
  <c r="AB86" i="3"/>
  <c r="AB88" i="3"/>
  <c r="AC86" i="3"/>
  <c r="AC88" i="3"/>
  <c r="AD86" i="3"/>
  <c r="AD88" i="3"/>
  <c r="AE86" i="3"/>
  <c r="AE88" i="3"/>
  <c r="AF86" i="3"/>
  <c r="AF88" i="3"/>
  <c r="AG86" i="3"/>
  <c r="AG88" i="3"/>
  <c r="AH86" i="3"/>
  <c r="AH88" i="3"/>
  <c r="AI86" i="3"/>
  <c r="AI88" i="3"/>
  <c r="AJ86" i="3"/>
  <c r="AJ88" i="3"/>
  <c r="AK86" i="3"/>
  <c r="AK88" i="3"/>
  <c r="AL86" i="3"/>
  <c r="AL88" i="3"/>
  <c r="AM86" i="3"/>
  <c r="AM88" i="3"/>
  <c r="AN86" i="3"/>
  <c r="AN88" i="3"/>
  <c r="AO86" i="3"/>
  <c r="AO88" i="3"/>
  <c r="AP86" i="3"/>
  <c r="AP88" i="3"/>
  <c r="AQ86" i="3"/>
  <c r="AQ88" i="3"/>
  <c r="AR86" i="3"/>
  <c r="AR88" i="3"/>
  <c r="AS86" i="3"/>
  <c r="AS88" i="3"/>
  <c r="AT86" i="3"/>
  <c r="AT88" i="3"/>
  <c r="AU86" i="3"/>
  <c r="AU88" i="3"/>
  <c r="AV86" i="3"/>
  <c r="AV88" i="3"/>
  <c r="AW86" i="3"/>
  <c r="AW88" i="3"/>
  <c r="AX86" i="3"/>
  <c r="AX88" i="3"/>
  <c r="AY86" i="3"/>
  <c r="AY88" i="3"/>
  <c r="AZ86" i="3"/>
  <c r="AZ88" i="3"/>
  <c r="BA86" i="3"/>
  <c r="BA88" i="3"/>
  <c r="BB86" i="3"/>
  <c r="BB88" i="3"/>
  <c r="BC86" i="3"/>
  <c r="BC88" i="3"/>
  <c r="BD86" i="3"/>
  <c r="BD88" i="3"/>
  <c r="BE86" i="3"/>
  <c r="BE88" i="3"/>
  <c r="BF86" i="3"/>
  <c r="BF88" i="3"/>
  <c r="BG86" i="3"/>
  <c r="BG88" i="3"/>
  <c r="BH86" i="3"/>
  <c r="BH88" i="3"/>
  <c r="BI86" i="3"/>
  <c r="BI88" i="3"/>
  <c r="BJ86" i="3"/>
  <c r="BJ88" i="3"/>
  <c r="BK86" i="3"/>
  <c r="BK88" i="3"/>
  <c r="BL86" i="3"/>
  <c r="BL88" i="3"/>
  <c r="BM86" i="3"/>
  <c r="BM88" i="3"/>
  <c r="BN86" i="3"/>
  <c r="BN88" i="3"/>
  <c r="BO86" i="3"/>
  <c r="BO88" i="3"/>
  <c r="BP86" i="3"/>
  <c r="BP88" i="3"/>
  <c r="BQ86" i="3"/>
  <c r="BQ88" i="3"/>
  <c r="BR86" i="3"/>
  <c r="BR88" i="3"/>
  <c r="BS86" i="3"/>
  <c r="BS88" i="3"/>
  <c r="BT86" i="3"/>
  <c r="BT88" i="3"/>
  <c r="BU86" i="3"/>
  <c r="BU88" i="3"/>
  <c r="BV86" i="3"/>
  <c r="BV88" i="3"/>
  <c r="BW86" i="3"/>
  <c r="BW88" i="3"/>
  <c r="BX86" i="3"/>
  <c r="BX88" i="3"/>
  <c r="BY86" i="3"/>
  <c r="BY88" i="3"/>
  <c r="BZ86" i="3"/>
  <c r="BZ88" i="3"/>
  <c r="CA86" i="3"/>
  <c r="CA88" i="3"/>
  <c r="CB86" i="3"/>
  <c r="CB88" i="3"/>
  <c r="CC86" i="3"/>
  <c r="CC88" i="3"/>
  <c r="CD86" i="3"/>
  <c r="CD88" i="3"/>
  <c r="CE86" i="3"/>
  <c r="CE88" i="3"/>
  <c r="CF86" i="3"/>
  <c r="CF88" i="3"/>
  <c r="CG86" i="3"/>
  <c r="CG88" i="3"/>
  <c r="CH86" i="3"/>
  <c r="CH88" i="3"/>
  <c r="CI86" i="3"/>
  <c r="CI88" i="3"/>
  <c r="CJ86" i="3"/>
  <c r="CJ88" i="3"/>
  <c r="CK86" i="3"/>
  <c r="CK88" i="3"/>
  <c r="CL86" i="3"/>
  <c r="CL88" i="3"/>
  <c r="CM86" i="3"/>
  <c r="CM88" i="3"/>
  <c r="CN86" i="3"/>
  <c r="CN88" i="3"/>
  <c r="CO86" i="3"/>
  <c r="CO88" i="3"/>
  <c r="CP86" i="3"/>
  <c r="CP88" i="3"/>
  <c r="CQ86" i="3"/>
  <c r="CQ88" i="3"/>
  <c r="CR86" i="3"/>
  <c r="CR88" i="3"/>
  <c r="CS86" i="3"/>
  <c r="CS88" i="3"/>
  <c r="CT86" i="3"/>
  <c r="CT88" i="3"/>
  <c r="CU86" i="3"/>
  <c r="CU88" i="3"/>
  <c r="CV86" i="3"/>
  <c r="CV88" i="3"/>
  <c r="CW86" i="3"/>
  <c r="CW88" i="3"/>
  <c r="CX86" i="3"/>
  <c r="CX88" i="3"/>
  <c r="CY86" i="3"/>
  <c r="CY88" i="3"/>
  <c r="CZ86" i="3"/>
  <c r="CZ88" i="3"/>
  <c r="DA86" i="3"/>
  <c r="DA88" i="3"/>
  <c r="DB88" i="3"/>
  <c r="DC88" i="3"/>
  <c r="DD88" i="3"/>
  <c r="DE86" i="3"/>
  <c r="DE88" i="3"/>
  <c r="DF86" i="3"/>
  <c r="DF88" i="3"/>
  <c r="DG86" i="3"/>
  <c r="DG88" i="3"/>
  <c r="DH86" i="3"/>
  <c r="DH88" i="3"/>
  <c r="DI86" i="3"/>
  <c r="DI88" i="3"/>
  <c r="DJ86" i="3"/>
  <c r="DJ88" i="3"/>
  <c r="DK86" i="3"/>
  <c r="DK88" i="3"/>
  <c r="DL86" i="3"/>
  <c r="DL88" i="3"/>
  <c r="DM86" i="3"/>
  <c r="DM88" i="3"/>
  <c r="DN86" i="3"/>
  <c r="DN88" i="3"/>
  <c r="DO86" i="3"/>
  <c r="DO88" i="3"/>
  <c r="DP86" i="3"/>
  <c r="DP88" i="3"/>
  <c r="DQ86" i="3"/>
  <c r="DQ88" i="3"/>
  <c r="DR86" i="3"/>
  <c r="DR88" i="3"/>
  <c r="DS86" i="3"/>
  <c r="DS88" i="3"/>
  <c r="DT86" i="3"/>
  <c r="DT88" i="3"/>
  <c r="DU86" i="3"/>
  <c r="DU88" i="3"/>
  <c r="DV86" i="3"/>
  <c r="DV88" i="3"/>
  <c r="DW86" i="3"/>
  <c r="DW88" i="3"/>
  <c r="DX86" i="3"/>
  <c r="DX88" i="3"/>
  <c r="DY86" i="3"/>
  <c r="DY88" i="3"/>
  <c r="DZ86" i="3"/>
  <c r="DZ88" i="3"/>
  <c r="EA86" i="3"/>
  <c r="EA88" i="3"/>
  <c r="EB86" i="3"/>
  <c r="EB88" i="3"/>
  <c r="EC86" i="3"/>
  <c r="EC88" i="3"/>
  <c r="ED86" i="3"/>
  <c r="ED88" i="3"/>
  <c r="EE86" i="3"/>
  <c r="EE88" i="3"/>
  <c r="EF86" i="3"/>
  <c r="EF88" i="3"/>
  <c r="EG86" i="3"/>
  <c r="EG88" i="3"/>
  <c r="EH86" i="3"/>
  <c r="EH88" i="3"/>
  <c r="EI86" i="3"/>
  <c r="EI88" i="3"/>
  <c r="EJ86" i="3"/>
  <c r="EJ88" i="3"/>
  <c r="EK86" i="3"/>
  <c r="EK88" i="3"/>
  <c r="EL86" i="3"/>
  <c r="EL88" i="3"/>
  <c r="EM86" i="3"/>
  <c r="EM88" i="3"/>
  <c r="EN86" i="3"/>
  <c r="EN88" i="3"/>
  <c r="EO86" i="3"/>
  <c r="EO88" i="3"/>
  <c r="EP86" i="3"/>
  <c r="EP88" i="3"/>
  <c r="EQ86" i="3"/>
  <c r="EQ88" i="3"/>
  <c r="ER86" i="3"/>
  <c r="ER88" i="3"/>
  <c r="ES86" i="3"/>
  <c r="ES88" i="3"/>
  <c r="ET86" i="3"/>
  <c r="ET88" i="3"/>
  <c r="EU86" i="3"/>
  <c r="EU88" i="3"/>
  <c r="EV86" i="3"/>
  <c r="EV88" i="3"/>
  <c r="EW86" i="3"/>
  <c r="EW88" i="3"/>
  <c r="EX86" i="3"/>
  <c r="EX88" i="3"/>
  <c r="EY86" i="3"/>
  <c r="EY88" i="3"/>
  <c r="EZ86" i="3"/>
  <c r="EZ88" i="3"/>
  <c r="FA86" i="3"/>
  <c r="FA88" i="3"/>
  <c r="FB86" i="3"/>
  <c r="FB88" i="3"/>
  <c r="FC86" i="3"/>
  <c r="FC88" i="3"/>
  <c r="FD86" i="3"/>
  <c r="FD88" i="3"/>
  <c r="FE86" i="3"/>
  <c r="FE88" i="3"/>
  <c r="FF86" i="3"/>
  <c r="FF88" i="3"/>
  <c r="FG86" i="3"/>
  <c r="FG88" i="3"/>
  <c r="FH86" i="3"/>
  <c r="FH88" i="3"/>
  <c r="FI86" i="3"/>
  <c r="FI88" i="3"/>
  <c r="FJ86" i="3"/>
  <c r="FJ88" i="3"/>
  <c r="FK86" i="3"/>
  <c r="FK88" i="3"/>
  <c r="FL86" i="3"/>
  <c r="FL88" i="3"/>
  <c r="FM86" i="3"/>
  <c r="FM88" i="3"/>
  <c r="FN86" i="3"/>
  <c r="FN88" i="3"/>
  <c r="FO86" i="3"/>
  <c r="FO88" i="3"/>
  <c r="FP86" i="3"/>
  <c r="FP88" i="3"/>
  <c r="FQ86" i="3"/>
  <c r="FQ88" i="3"/>
  <c r="FR86" i="3"/>
  <c r="FR88" i="3"/>
  <c r="FS86" i="3"/>
  <c r="FS88" i="3"/>
  <c r="FT86" i="3"/>
  <c r="FT88" i="3"/>
  <c r="FU86" i="3"/>
  <c r="FU88" i="3"/>
  <c r="FV86" i="3"/>
  <c r="FV88" i="3"/>
  <c r="FW86" i="3"/>
  <c r="FW88" i="3"/>
  <c r="FX86" i="3"/>
  <c r="FX88" i="3"/>
  <c r="FY86" i="3"/>
  <c r="FY88" i="3"/>
  <c r="FZ86" i="3"/>
  <c r="FZ88" i="3"/>
  <c r="GA86" i="3"/>
  <c r="GA88" i="3"/>
  <c r="GB86" i="3"/>
  <c r="GB88" i="3"/>
  <c r="GC86" i="3"/>
  <c r="GC88" i="3"/>
  <c r="GD86" i="3"/>
  <c r="GD88" i="3"/>
  <c r="GE86" i="3"/>
  <c r="GE88" i="3"/>
  <c r="GF86" i="3"/>
  <c r="GF88" i="3"/>
  <c r="GG86" i="3"/>
  <c r="GG88" i="3"/>
  <c r="GH86" i="3"/>
  <c r="GH88" i="3"/>
  <c r="GI86" i="3"/>
  <c r="GI88" i="3"/>
  <c r="GJ86" i="3"/>
  <c r="GJ88" i="3"/>
  <c r="GK86" i="3"/>
  <c r="GK88" i="3"/>
  <c r="GL86" i="3"/>
  <c r="GL88" i="3"/>
  <c r="GM86" i="3"/>
  <c r="GM88" i="3"/>
  <c r="GN86" i="3"/>
  <c r="GN88" i="3"/>
  <c r="GO86" i="3"/>
  <c r="GO88" i="3"/>
  <c r="GP86" i="3"/>
  <c r="GP88" i="3"/>
  <c r="GQ86" i="3"/>
  <c r="GQ88" i="3"/>
  <c r="GR86" i="3"/>
  <c r="GR88" i="3"/>
  <c r="GS86" i="3"/>
  <c r="GS88" i="3"/>
  <c r="GT86" i="3"/>
  <c r="GT88" i="3"/>
  <c r="GU86" i="3"/>
  <c r="GU88" i="3"/>
  <c r="GV86" i="3"/>
  <c r="GV88" i="3"/>
  <c r="GW86" i="3"/>
  <c r="GW88" i="3"/>
  <c r="GX86" i="3"/>
  <c r="GX88" i="3"/>
  <c r="GY86" i="3"/>
  <c r="GY88" i="3"/>
  <c r="GZ86" i="3"/>
  <c r="GZ88" i="3"/>
  <c r="HA86" i="3"/>
  <c r="HA88" i="3"/>
  <c r="HB86" i="3"/>
  <c r="HB88" i="3"/>
  <c r="HC86" i="3"/>
  <c r="HC88" i="3"/>
  <c r="HD86" i="3"/>
  <c r="HD88" i="3"/>
  <c r="HE86" i="3"/>
  <c r="HE88" i="3"/>
  <c r="HF86" i="3"/>
  <c r="HF88" i="3"/>
  <c r="HG86" i="3"/>
  <c r="HG88" i="3"/>
  <c r="HH86" i="3"/>
  <c r="HH88" i="3"/>
  <c r="HI86" i="3"/>
  <c r="HI88" i="3"/>
  <c r="HJ86" i="3"/>
  <c r="HJ88" i="3"/>
  <c r="HK86" i="3"/>
  <c r="HK88" i="3"/>
  <c r="HL86" i="3"/>
  <c r="HL88" i="3"/>
  <c r="HM86" i="3"/>
  <c r="HM88" i="3"/>
  <c r="HN86" i="3"/>
  <c r="HN88" i="3"/>
  <c r="HO86" i="3"/>
  <c r="HO88" i="3"/>
  <c r="HP86" i="3"/>
  <c r="HP88" i="3"/>
  <c r="HQ86" i="3"/>
  <c r="HQ88" i="3"/>
  <c r="HR86" i="3"/>
  <c r="HR88" i="3"/>
  <c r="HS86" i="3"/>
  <c r="HS88" i="3"/>
  <c r="HT86" i="3"/>
  <c r="HT88" i="3"/>
  <c r="HU86" i="3"/>
  <c r="HU88" i="3"/>
  <c r="HV86" i="3"/>
  <c r="HV88" i="3"/>
  <c r="HW86" i="3"/>
  <c r="HW88" i="3"/>
  <c r="HX86" i="3"/>
  <c r="HX88" i="3"/>
  <c r="HY86" i="3"/>
  <c r="HY88" i="3"/>
  <c r="HZ86" i="3"/>
  <c r="HZ88" i="3"/>
  <c r="IA86" i="3"/>
  <c r="IA88" i="3"/>
  <c r="IB86" i="3"/>
  <c r="IB88" i="3"/>
  <c r="IC86" i="3"/>
  <c r="IC88" i="3"/>
  <c r="ID86" i="3"/>
  <c r="ID88" i="3"/>
  <c r="IE86" i="3"/>
  <c r="IE88" i="3"/>
  <c r="IF86" i="3"/>
  <c r="IF88" i="3"/>
  <c r="IG86" i="3"/>
  <c r="IG88" i="3"/>
  <c r="IH86" i="3"/>
  <c r="IH88" i="3"/>
  <c r="II86" i="3"/>
  <c r="II88" i="3"/>
  <c r="IJ86" i="3"/>
  <c r="IJ88" i="3"/>
  <c r="IK86" i="3"/>
  <c r="IK88" i="3"/>
  <c r="IL86" i="3"/>
  <c r="IL88" i="3"/>
  <c r="IM86" i="3"/>
  <c r="IM88" i="3"/>
  <c r="IN86" i="3"/>
  <c r="IN88" i="3"/>
  <c r="IO86" i="3"/>
  <c r="IO88" i="3"/>
  <c r="IP86" i="3"/>
  <c r="IP88" i="3"/>
  <c r="IQ86" i="3"/>
  <c r="IQ88" i="3"/>
  <c r="IR86" i="3"/>
  <c r="IR88" i="3"/>
  <c r="IS86" i="3"/>
  <c r="IS88" i="3"/>
  <c r="IT86" i="3"/>
  <c r="IT88" i="3"/>
  <c r="IU86" i="3"/>
  <c r="IU88" i="3"/>
  <c r="IV86" i="3"/>
  <c r="IV88" i="3"/>
  <c r="IW86" i="3"/>
  <c r="IW88" i="3"/>
  <c r="IX86" i="3"/>
  <c r="IX88" i="3"/>
  <c r="IY86" i="3"/>
  <c r="IY88" i="3"/>
  <c r="IZ86" i="3"/>
  <c r="IZ88" i="3"/>
  <c r="JA86" i="3"/>
  <c r="JA88" i="3"/>
  <c r="JB86" i="3"/>
  <c r="JB88" i="3"/>
  <c r="JC86" i="3"/>
  <c r="JC88" i="3"/>
  <c r="JD86" i="3"/>
  <c r="JD88" i="3"/>
  <c r="JE86" i="3"/>
  <c r="JE88" i="3"/>
  <c r="JF86" i="3"/>
  <c r="JF88" i="3"/>
  <c r="JG86" i="3"/>
  <c r="JG88" i="3"/>
  <c r="JH86" i="3"/>
  <c r="JH88" i="3"/>
  <c r="JI86" i="3"/>
  <c r="JI88" i="3"/>
  <c r="JJ86" i="3"/>
  <c r="JJ88" i="3"/>
  <c r="JK86" i="3"/>
  <c r="JK88" i="3"/>
  <c r="JL86" i="3"/>
  <c r="JL88" i="3"/>
  <c r="JM86" i="3"/>
  <c r="JM88" i="3"/>
  <c r="JN86" i="3"/>
  <c r="JN88" i="3"/>
  <c r="JO86" i="3"/>
  <c r="JO88" i="3"/>
  <c r="JP86" i="3"/>
  <c r="JP88" i="3"/>
  <c r="JQ86" i="3"/>
  <c r="JQ88" i="3"/>
  <c r="JR86" i="3"/>
  <c r="JR88" i="3"/>
  <c r="JS86" i="3"/>
  <c r="JS88" i="3"/>
  <c r="JT86" i="3"/>
  <c r="JT88" i="3"/>
  <c r="JU86" i="3"/>
  <c r="JU88" i="3"/>
  <c r="JV86" i="3"/>
  <c r="JV88" i="3"/>
  <c r="JW86" i="3"/>
  <c r="JW88" i="3"/>
  <c r="JX86" i="3"/>
  <c r="JX88" i="3"/>
  <c r="JY86" i="3"/>
  <c r="JY88" i="3"/>
  <c r="JZ86" i="3"/>
  <c r="JZ88" i="3"/>
  <c r="KA86" i="3"/>
  <c r="KA88" i="3"/>
  <c r="KB86" i="3"/>
  <c r="KB88" i="3"/>
  <c r="KC86" i="3"/>
  <c r="KC88" i="3"/>
  <c r="KD86" i="3"/>
  <c r="KD88" i="3"/>
  <c r="KE86" i="3"/>
  <c r="KE88" i="3"/>
  <c r="KF86" i="3"/>
  <c r="KF88" i="3"/>
  <c r="KG86" i="3"/>
  <c r="KG88" i="3"/>
  <c r="KH86" i="3"/>
  <c r="KH88" i="3"/>
  <c r="KI86" i="3"/>
  <c r="KI88" i="3"/>
  <c r="KJ86" i="3"/>
  <c r="KJ88" i="3"/>
  <c r="KK86" i="3"/>
  <c r="KK88" i="3"/>
  <c r="KL86" i="3"/>
  <c r="KL88" i="3"/>
  <c r="KM86" i="3"/>
  <c r="KM88" i="3"/>
  <c r="KN86" i="3"/>
  <c r="KN88" i="3"/>
  <c r="KO86" i="3"/>
  <c r="KO88" i="3"/>
  <c r="KP86" i="3"/>
  <c r="KP88" i="3"/>
  <c r="KQ86" i="3"/>
  <c r="KQ88" i="3"/>
  <c r="KR86" i="3"/>
  <c r="KR88" i="3"/>
  <c r="KS86" i="3"/>
  <c r="KS88" i="3"/>
  <c r="KT86" i="3"/>
  <c r="KT88" i="3"/>
  <c r="KU86" i="3"/>
  <c r="KU88" i="3"/>
  <c r="KV86" i="3"/>
  <c r="KV88" i="3"/>
  <c r="KW86" i="3"/>
  <c r="KW88" i="3"/>
  <c r="KX86" i="3"/>
  <c r="KX88" i="3"/>
  <c r="KY86" i="3"/>
  <c r="KY88" i="3"/>
  <c r="KZ86" i="3"/>
  <c r="KZ88" i="3"/>
  <c r="LA86" i="3"/>
  <c r="LA88" i="3"/>
  <c r="LB86" i="3"/>
  <c r="LB88" i="3"/>
  <c r="LC86" i="3"/>
  <c r="LC88" i="3"/>
  <c r="LD86" i="3"/>
  <c r="LD88" i="3"/>
  <c r="LE86" i="3"/>
  <c r="LE88" i="3"/>
  <c r="LF86" i="3"/>
  <c r="LF88" i="3"/>
  <c r="LG86" i="3"/>
  <c r="LG88" i="3"/>
  <c r="LH86" i="3"/>
  <c r="LH88" i="3"/>
  <c r="LI86" i="3"/>
  <c r="LI88" i="3"/>
  <c r="LJ86" i="3"/>
  <c r="LJ88" i="3"/>
  <c r="LK86" i="3"/>
  <c r="LK88" i="3"/>
  <c r="LL86" i="3"/>
  <c r="LL88" i="3"/>
  <c r="LM86" i="3"/>
  <c r="LM88" i="3"/>
  <c r="LN86" i="3"/>
  <c r="LN88" i="3"/>
  <c r="LO86" i="3"/>
  <c r="LO88" i="3"/>
  <c r="LP86" i="3"/>
  <c r="LP88" i="3"/>
  <c r="LQ86" i="3"/>
  <c r="LQ88" i="3"/>
  <c r="LR86" i="3"/>
  <c r="LR88" i="3"/>
  <c r="LS86" i="3"/>
  <c r="LS88" i="3"/>
  <c r="LT86" i="3"/>
  <c r="LT88" i="3"/>
  <c r="LU86" i="3"/>
  <c r="LU88" i="3"/>
  <c r="LV86" i="3"/>
  <c r="LV88" i="3"/>
  <c r="LW86" i="3"/>
  <c r="LW88" i="3"/>
  <c r="LX86" i="3"/>
  <c r="LX88" i="3"/>
  <c r="LY86" i="3"/>
  <c r="LY88" i="3"/>
  <c r="LZ86" i="3"/>
  <c r="LZ88" i="3"/>
  <c r="MA86" i="3"/>
  <c r="MA88" i="3"/>
  <c r="MB86" i="3"/>
  <c r="MB88" i="3"/>
  <c r="MC86" i="3"/>
  <c r="MC88" i="3"/>
  <c r="MD86" i="3"/>
  <c r="MD88" i="3"/>
  <c r="ME86" i="3"/>
  <c r="ME88" i="3"/>
  <c r="MF86" i="3"/>
  <c r="MF88" i="3"/>
  <c r="MG86" i="3"/>
  <c r="MG88" i="3"/>
  <c r="MH86" i="3"/>
  <c r="MH88" i="3"/>
  <c r="MI86" i="3"/>
  <c r="MI88" i="3"/>
  <c r="MJ86" i="3"/>
  <c r="MJ88" i="3"/>
  <c r="MK86" i="3"/>
  <c r="MK88" i="3"/>
  <c r="ML86" i="3"/>
  <c r="ML88" i="3"/>
  <c r="MM86" i="3"/>
  <c r="MM88" i="3"/>
  <c r="MN86" i="3"/>
  <c r="MN88" i="3"/>
  <c r="MO86" i="3"/>
  <c r="MO88" i="3"/>
  <c r="MP86" i="3"/>
  <c r="MP88" i="3"/>
  <c r="MQ86" i="3"/>
  <c r="MQ88" i="3"/>
  <c r="MR86" i="3"/>
  <c r="MR88" i="3"/>
  <c r="MS86" i="3"/>
  <c r="MS88" i="3"/>
  <c r="MT86" i="3"/>
  <c r="MT88" i="3"/>
  <c r="MU86" i="3"/>
  <c r="MU88" i="3"/>
  <c r="MV86" i="3"/>
  <c r="MV88" i="3"/>
  <c r="MW86" i="3"/>
  <c r="MW88" i="3"/>
  <c r="MX86" i="3"/>
  <c r="MX88" i="3"/>
  <c r="MY86" i="3"/>
  <c r="MY88" i="3"/>
  <c r="MZ86" i="3"/>
  <c r="MZ88" i="3"/>
  <c r="NA86" i="3"/>
  <c r="NA88" i="3"/>
  <c r="NB86" i="3"/>
  <c r="NB88" i="3"/>
  <c r="NC86" i="3"/>
  <c r="NC88" i="3"/>
  <c r="ND86" i="3"/>
  <c r="ND88" i="3"/>
  <c r="NE86" i="3"/>
  <c r="NE88" i="3"/>
  <c r="NF86" i="3"/>
  <c r="NF88" i="3"/>
  <c r="NG86" i="3"/>
  <c r="NG88" i="3"/>
  <c r="NH86" i="3"/>
  <c r="NH88" i="3"/>
  <c r="NI86" i="3"/>
  <c r="NI88" i="3"/>
  <c r="C86" i="3"/>
  <c r="C88" i="3"/>
  <c r="D67" i="3"/>
  <c r="D75" i="3"/>
  <c r="E67" i="3"/>
  <c r="E75" i="3"/>
  <c r="F67" i="3"/>
  <c r="F75" i="3"/>
  <c r="G67" i="3"/>
  <c r="G75" i="3"/>
  <c r="H67" i="3"/>
  <c r="H75" i="3"/>
  <c r="I67" i="3"/>
  <c r="I75" i="3"/>
  <c r="J67" i="3"/>
  <c r="J75" i="3"/>
  <c r="K67" i="3"/>
  <c r="K75" i="3"/>
  <c r="L67" i="3"/>
  <c r="L75" i="3"/>
  <c r="M67" i="3"/>
  <c r="M75" i="3"/>
  <c r="N67" i="3"/>
  <c r="N75" i="3"/>
  <c r="O67" i="3"/>
  <c r="O75" i="3"/>
  <c r="P67" i="3"/>
  <c r="P75" i="3"/>
  <c r="Q67" i="3"/>
  <c r="Q75" i="3"/>
  <c r="R67" i="3"/>
  <c r="R75" i="3"/>
  <c r="S67" i="3"/>
  <c r="S75" i="3"/>
  <c r="T67" i="3"/>
  <c r="T75" i="3"/>
  <c r="U67" i="3"/>
  <c r="U75" i="3"/>
  <c r="V67" i="3"/>
  <c r="V75" i="3"/>
  <c r="W67" i="3"/>
  <c r="W75" i="3"/>
  <c r="X67" i="3"/>
  <c r="X75" i="3"/>
  <c r="Y67" i="3"/>
  <c r="Y75" i="3"/>
  <c r="Z67" i="3"/>
  <c r="Z75" i="3"/>
  <c r="AA67" i="3"/>
  <c r="AA75" i="3"/>
  <c r="AB67" i="3"/>
  <c r="AB75" i="3"/>
  <c r="AC67" i="3"/>
  <c r="AC75" i="3"/>
  <c r="AD67" i="3"/>
  <c r="AD75" i="3"/>
  <c r="AE67" i="3"/>
  <c r="AE75" i="3"/>
  <c r="AF67" i="3"/>
  <c r="AF75" i="3"/>
  <c r="AG67" i="3"/>
  <c r="AG75" i="3"/>
  <c r="AH67" i="3"/>
  <c r="AH75" i="3"/>
  <c r="AI67" i="3"/>
  <c r="AI75" i="3"/>
  <c r="AJ67" i="3"/>
  <c r="AJ75" i="3"/>
  <c r="AK67" i="3"/>
  <c r="AK75" i="3"/>
  <c r="AL67" i="3"/>
  <c r="AL75" i="3"/>
  <c r="AM67" i="3"/>
  <c r="AM75" i="3"/>
  <c r="AN67" i="3"/>
  <c r="AN75" i="3"/>
  <c r="AO67" i="3"/>
  <c r="AO75" i="3"/>
  <c r="AP67" i="3"/>
  <c r="AP75" i="3"/>
  <c r="AQ67" i="3"/>
  <c r="AQ75" i="3"/>
  <c r="AR67" i="3"/>
  <c r="AR75" i="3"/>
  <c r="AS67" i="3"/>
  <c r="AS75" i="3"/>
  <c r="AT67" i="3"/>
  <c r="AT75" i="3"/>
  <c r="AU67" i="3"/>
  <c r="AU75" i="3"/>
  <c r="AV67" i="3"/>
  <c r="AV75" i="3"/>
  <c r="AW67" i="3"/>
  <c r="AW75" i="3"/>
  <c r="AX67" i="3"/>
  <c r="AX75" i="3"/>
  <c r="AY67" i="3"/>
  <c r="AY75" i="3"/>
  <c r="AZ67" i="3"/>
  <c r="AZ75" i="3"/>
  <c r="BA67" i="3"/>
  <c r="BA75" i="3"/>
  <c r="BB67" i="3"/>
  <c r="BB75" i="3"/>
  <c r="BC67" i="3"/>
  <c r="BC75" i="3"/>
  <c r="BD67" i="3"/>
  <c r="BD75" i="3"/>
  <c r="BE67" i="3"/>
  <c r="BE75" i="3"/>
  <c r="BF67" i="3"/>
  <c r="BF75" i="3"/>
  <c r="BG67" i="3"/>
  <c r="BG75" i="3"/>
  <c r="BH67" i="3"/>
  <c r="BH75" i="3"/>
  <c r="BI67" i="3"/>
  <c r="BI75" i="3"/>
  <c r="BJ67" i="3"/>
  <c r="BJ75" i="3"/>
  <c r="BK67" i="3"/>
  <c r="BK75" i="3"/>
  <c r="BL67" i="3"/>
  <c r="BL75" i="3"/>
  <c r="BM67" i="3"/>
  <c r="BM75" i="3"/>
  <c r="BN67" i="3"/>
  <c r="BN75" i="3"/>
  <c r="BO67" i="3"/>
  <c r="BO75" i="3"/>
  <c r="BP67" i="3"/>
  <c r="BP75" i="3"/>
  <c r="BQ67" i="3"/>
  <c r="BQ75" i="3"/>
  <c r="BR67" i="3"/>
  <c r="BR75" i="3"/>
  <c r="BS67" i="3"/>
  <c r="BS75" i="3"/>
  <c r="BT67" i="3"/>
  <c r="BT75" i="3"/>
  <c r="BU67" i="3"/>
  <c r="BU75" i="3"/>
  <c r="BV67" i="3"/>
  <c r="BV75" i="3"/>
  <c r="BW67" i="3"/>
  <c r="BW75" i="3"/>
  <c r="BX67" i="3"/>
  <c r="BX75" i="3"/>
  <c r="BY67" i="3"/>
  <c r="BY75" i="3"/>
  <c r="BZ67" i="3"/>
  <c r="BZ75" i="3"/>
  <c r="CA67" i="3"/>
  <c r="CA75" i="3"/>
  <c r="CB67" i="3"/>
  <c r="CB75" i="3"/>
  <c r="CC67" i="3"/>
  <c r="CC75" i="3"/>
  <c r="CD67" i="3"/>
  <c r="CD75" i="3"/>
  <c r="CE67" i="3"/>
  <c r="CE75" i="3"/>
  <c r="CF67" i="3"/>
  <c r="CF75" i="3"/>
  <c r="CG67" i="3"/>
  <c r="CG75" i="3"/>
  <c r="CH67" i="3"/>
  <c r="CH75" i="3"/>
  <c r="CI67" i="3"/>
  <c r="CI75" i="3"/>
  <c r="CJ67" i="3"/>
  <c r="CJ75" i="3"/>
  <c r="CK67" i="3"/>
  <c r="CK75" i="3"/>
  <c r="CL67" i="3"/>
  <c r="CL75" i="3"/>
  <c r="CM67" i="3"/>
  <c r="CM75" i="3"/>
  <c r="CN67" i="3"/>
  <c r="CN75" i="3"/>
  <c r="CO67" i="3"/>
  <c r="CO75" i="3"/>
  <c r="CP67" i="3"/>
  <c r="CP75" i="3"/>
  <c r="CQ67" i="3"/>
  <c r="CQ75" i="3"/>
  <c r="CR67" i="3"/>
  <c r="CR75" i="3"/>
  <c r="CS67" i="3"/>
  <c r="CS75" i="3"/>
  <c r="CT67" i="3"/>
  <c r="CT75" i="3"/>
  <c r="CU67" i="3"/>
  <c r="CU75" i="3"/>
  <c r="CV67" i="3"/>
  <c r="CV75" i="3"/>
  <c r="CW67" i="3"/>
  <c r="CW75" i="3"/>
  <c r="CX67" i="3"/>
  <c r="CX75" i="3"/>
  <c r="CY67" i="3"/>
  <c r="CY75" i="3"/>
  <c r="CZ67" i="3"/>
  <c r="CZ75" i="3"/>
  <c r="DA67" i="3"/>
  <c r="DA75" i="3"/>
  <c r="DB67" i="3"/>
  <c r="DB75" i="3"/>
  <c r="DC67" i="3"/>
  <c r="DC75" i="3"/>
  <c r="DJ67" i="3"/>
  <c r="DJ75" i="3"/>
  <c r="DK67" i="3"/>
  <c r="DK75" i="3"/>
  <c r="DL67" i="3"/>
  <c r="DL75" i="3"/>
  <c r="DN67" i="3"/>
  <c r="DN75" i="3"/>
  <c r="DP67" i="3"/>
  <c r="DP75" i="3"/>
  <c r="DQ67" i="3"/>
  <c r="DQ75" i="3"/>
  <c r="DR67" i="3"/>
  <c r="DR75" i="3"/>
  <c r="DT67" i="3"/>
  <c r="DT75" i="3"/>
  <c r="DU67" i="3"/>
  <c r="DU75" i="3"/>
  <c r="DY67" i="3"/>
  <c r="DY75" i="3"/>
  <c r="DZ67" i="3"/>
  <c r="DZ75" i="3"/>
  <c r="EA67" i="3"/>
  <c r="EA75" i="3"/>
  <c r="EB67" i="3"/>
  <c r="EB75" i="3"/>
  <c r="EC67" i="3"/>
  <c r="EC75" i="3"/>
  <c r="ED67" i="3"/>
  <c r="ED75" i="3"/>
  <c r="EE67" i="3"/>
  <c r="EE75" i="3"/>
  <c r="EF67" i="3"/>
  <c r="EF75" i="3"/>
  <c r="EG67" i="3"/>
  <c r="EG75" i="3"/>
  <c r="EH67" i="3"/>
  <c r="EH75" i="3"/>
  <c r="EI67" i="3"/>
  <c r="EI75" i="3"/>
  <c r="EJ67" i="3"/>
  <c r="EJ75" i="3"/>
  <c r="EK67" i="3"/>
  <c r="EK75" i="3"/>
  <c r="EL67" i="3"/>
  <c r="EL75" i="3"/>
  <c r="EM67" i="3"/>
  <c r="EM75" i="3"/>
  <c r="EN67" i="3"/>
  <c r="EN75" i="3"/>
  <c r="EO67" i="3"/>
  <c r="EO75" i="3"/>
  <c r="EP67" i="3"/>
  <c r="EP75" i="3"/>
  <c r="EQ67" i="3"/>
  <c r="EQ75" i="3"/>
  <c r="ER67" i="3"/>
  <c r="ER75" i="3"/>
  <c r="ES67" i="3"/>
  <c r="ES75" i="3"/>
  <c r="ET67" i="3"/>
  <c r="ET75" i="3"/>
  <c r="EU67" i="3"/>
  <c r="EU75" i="3"/>
  <c r="EV67" i="3"/>
  <c r="EV75" i="3"/>
  <c r="EW67" i="3"/>
  <c r="EW75" i="3"/>
  <c r="EX67" i="3"/>
  <c r="EX75" i="3"/>
  <c r="EY67" i="3"/>
  <c r="EY75" i="3"/>
  <c r="EZ67" i="3"/>
  <c r="EZ75" i="3"/>
  <c r="FA67" i="3"/>
  <c r="FA75" i="3"/>
  <c r="FB67" i="3"/>
  <c r="FB75" i="3"/>
  <c r="FC67" i="3"/>
  <c r="FC75" i="3"/>
  <c r="FD67" i="3"/>
  <c r="FD75" i="3"/>
  <c r="FE67" i="3"/>
  <c r="FE75" i="3"/>
  <c r="FF67" i="3"/>
  <c r="FF75" i="3"/>
  <c r="FG67" i="3"/>
  <c r="FG75" i="3"/>
  <c r="FH67" i="3"/>
  <c r="FH75" i="3"/>
  <c r="FI67" i="3"/>
  <c r="FI75" i="3"/>
  <c r="FJ67" i="3"/>
  <c r="FJ75" i="3"/>
  <c r="FK67" i="3"/>
  <c r="FK75" i="3"/>
  <c r="FL67" i="3"/>
  <c r="FL75" i="3"/>
  <c r="FM67" i="3"/>
  <c r="FM75" i="3"/>
  <c r="FN67" i="3"/>
  <c r="FN75" i="3"/>
  <c r="FO67" i="3"/>
  <c r="FO75" i="3"/>
  <c r="FP67" i="3"/>
  <c r="FP75" i="3"/>
  <c r="FQ67" i="3"/>
  <c r="FQ75" i="3"/>
  <c r="FR67" i="3"/>
  <c r="FR75" i="3"/>
  <c r="FS67" i="3"/>
  <c r="FS75" i="3"/>
  <c r="FT67" i="3"/>
  <c r="FT75" i="3"/>
  <c r="FU67" i="3"/>
  <c r="FU75" i="3"/>
  <c r="FV67" i="3"/>
  <c r="FV75" i="3"/>
  <c r="FW67" i="3"/>
  <c r="FW75" i="3"/>
  <c r="FX67" i="3"/>
  <c r="FX75" i="3"/>
  <c r="FY67" i="3"/>
  <c r="FY75" i="3"/>
  <c r="FZ67" i="3"/>
  <c r="FZ75" i="3"/>
  <c r="GA67" i="3"/>
  <c r="GA75" i="3"/>
  <c r="GB67" i="3"/>
  <c r="GB75" i="3"/>
  <c r="GC67" i="3"/>
  <c r="GC75" i="3"/>
  <c r="GD67" i="3"/>
  <c r="GD75" i="3"/>
  <c r="GE67" i="3"/>
  <c r="GE75" i="3"/>
  <c r="GF67" i="3"/>
  <c r="GF75" i="3"/>
  <c r="GG67" i="3"/>
  <c r="GG75" i="3"/>
  <c r="GH67" i="3"/>
  <c r="GH75" i="3"/>
  <c r="GI67" i="3"/>
  <c r="GI75" i="3"/>
  <c r="GJ67" i="3"/>
  <c r="GJ75" i="3"/>
  <c r="GK67" i="3"/>
  <c r="GK75" i="3"/>
  <c r="GL67" i="3"/>
  <c r="GL75" i="3"/>
  <c r="GM67" i="3"/>
  <c r="GM75" i="3"/>
  <c r="GN67" i="3"/>
  <c r="GN75" i="3"/>
  <c r="GO67" i="3"/>
  <c r="GO75" i="3"/>
  <c r="GP67" i="3"/>
  <c r="GP75" i="3"/>
  <c r="GQ67" i="3"/>
  <c r="GQ75" i="3"/>
  <c r="GR67" i="3"/>
  <c r="GR75" i="3"/>
  <c r="GS67" i="3"/>
  <c r="GS75" i="3"/>
  <c r="GT67" i="3"/>
  <c r="GT75" i="3"/>
  <c r="GU67" i="3"/>
  <c r="GU75" i="3"/>
  <c r="GV67" i="3"/>
  <c r="GV75" i="3"/>
  <c r="GW67" i="3"/>
  <c r="GW75" i="3"/>
  <c r="GX67" i="3"/>
  <c r="GX75" i="3"/>
  <c r="GY67" i="3"/>
  <c r="GY75" i="3"/>
  <c r="GZ67" i="3"/>
  <c r="GZ75" i="3"/>
  <c r="HA67" i="3"/>
  <c r="HA75" i="3"/>
  <c r="HB67" i="3"/>
  <c r="HB75" i="3"/>
  <c r="HC67" i="3"/>
  <c r="HC75" i="3"/>
  <c r="HD67" i="3"/>
  <c r="HD75" i="3"/>
  <c r="HE67" i="3"/>
  <c r="HE75" i="3"/>
  <c r="HF67" i="3"/>
  <c r="HF75" i="3"/>
  <c r="HG67" i="3"/>
  <c r="HG75" i="3"/>
  <c r="HH67" i="3"/>
  <c r="HH75" i="3"/>
  <c r="HI67" i="3"/>
  <c r="HI75" i="3"/>
  <c r="HJ67" i="3"/>
  <c r="HJ75" i="3"/>
  <c r="HK67" i="3"/>
  <c r="HK75" i="3"/>
  <c r="HL67" i="3"/>
  <c r="HL75" i="3"/>
  <c r="HM67" i="3"/>
  <c r="HM75" i="3"/>
  <c r="HN67" i="3"/>
  <c r="HN75" i="3"/>
  <c r="HO67" i="3"/>
  <c r="HO75" i="3"/>
  <c r="HP67" i="3"/>
  <c r="HP75" i="3"/>
  <c r="HQ67" i="3"/>
  <c r="HQ75" i="3"/>
  <c r="HR67" i="3"/>
  <c r="HR75" i="3"/>
  <c r="HS67" i="3"/>
  <c r="HS75" i="3"/>
  <c r="HT67" i="3"/>
  <c r="HT75" i="3"/>
  <c r="HU67" i="3"/>
  <c r="HU75" i="3"/>
  <c r="HV67" i="3"/>
  <c r="HV75" i="3"/>
  <c r="HW67" i="3"/>
  <c r="HW75" i="3"/>
  <c r="HX67" i="3"/>
  <c r="HX75" i="3"/>
  <c r="HY67" i="3"/>
  <c r="HY75" i="3"/>
  <c r="HZ67" i="3"/>
  <c r="HZ75" i="3"/>
  <c r="IA67" i="3"/>
  <c r="IA75" i="3"/>
  <c r="IB67" i="3"/>
  <c r="IB75" i="3"/>
  <c r="IC67" i="3"/>
  <c r="IC75" i="3"/>
  <c r="ID67" i="3"/>
  <c r="ID75" i="3"/>
  <c r="IE67" i="3"/>
  <c r="IE75" i="3"/>
  <c r="IF67" i="3"/>
  <c r="IF75" i="3"/>
  <c r="IG67" i="3"/>
  <c r="IG75" i="3"/>
  <c r="IH67" i="3"/>
  <c r="IH75" i="3"/>
  <c r="II67" i="3"/>
  <c r="II75" i="3"/>
  <c r="IJ67" i="3"/>
  <c r="IJ75" i="3"/>
  <c r="IK67" i="3"/>
  <c r="IK75" i="3"/>
  <c r="IL67" i="3"/>
  <c r="IL75" i="3"/>
  <c r="IM67" i="3"/>
  <c r="IM75" i="3"/>
  <c r="IN67" i="3"/>
  <c r="IN75" i="3"/>
  <c r="IO67" i="3"/>
  <c r="IO75" i="3"/>
  <c r="IP67" i="3"/>
  <c r="IP75" i="3"/>
  <c r="IQ67" i="3"/>
  <c r="IQ75" i="3"/>
  <c r="IR67" i="3"/>
  <c r="IR75" i="3"/>
  <c r="IS67" i="3"/>
  <c r="IS75" i="3"/>
  <c r="IT67" i="3"/>
  <c r="IT75" i="3"/>
  <c r="IU67" i="3"/>
  <c r="IU75" i="3"/>
  <c r="IV67" i="3"/>
  <c r="IV75" i="3"/>
  <c r="IW67" i="3"/>
  <c r="IW75" i="3"/>
  <c r="IX67" i="3"/>
  <c r="IX75" i="3"/>
  <c r="IY67" i="3"/>
  <c r="IY75" i="3"/>
  <c r="IZ67" i="3"/>
  <c r="IZ75" i="3"/>
  <c r="JA67" i="3"/>
  <c r="JA75" i="3"/>
  <c r="JB67" i="3"/>
  <c r="JB75" i="3"/>
  <c r="JC67" i="3"/>
  <c r="JC75" i="3"/>
  <c r="JD67" i="3"/>
  <c r="JD75" i="3"/>
  <c r="JE67" i="3"/>
  <c r="JE75" i="3"/>
  <c r="JF67" i="3"/>
  <c r="JF75" i="3"/>
  <c r="JG67" i="3"/>
  <c r="JG75" i="3"/>
  <c r="JH67" i="3"/>
  <c r="JH75" i="3"/>
  <c r="JI67" i="3"/>
  <c r="JI75" i="3"/>
  <c r="JJ67" i="3"/>
  <c r="JJ75" i="3"/>
  <c r="JK67" i="3"/>
  <c r="JK75" i="3"/>
  <c r="JL67" i="3"/>
  <c r="JL75" i="3"/>
  <c r="JM67" i="3"/>
  <c r="JM75" i="3"/>
  <c r="JN67" i="3"/>
  <c r="JN75" i="3"/>
  <c r="JO67" i="3"/>
  <c r="JO75" i="3"/>
  <c r="JP67" i="3"/>
  <c r="JP75" i="3"/>
  <c r="JQ67" i="3"/>
  <c r="JQ75" i="3"/>
  <c r="JR67" i="3"/>
  <c r="JR75" i="3"/>
  <c r="JS67" i="3"/>
  <c r="JS75" i="3"/>
  <c r="JT67" i="3"/>
  <c r="JT75" i="3"/>
  <c r="JU67" i="3"/>
  <c r="JU75" i="3"/>
  <c r="JV67" i="3"/>
  <c r="JV75" i="3"/>
  <c r="JW67" i="3"/>
  <c r="JW75" i="3"/>
  <c r="JX67" i="3"/>
  <c r="JX75" i="3"/>
  <c r="JY67" i="3"/>
  <c r="JY75" i="3"/>
  <c r="JZ67" i="3"/>
  <c r="JZ75" i="3"/>
  <c r="KA67" i="3"/>
  <c r="KA75" i="3"/>
  <c r="KB67" i="3"/>
  <c r="KB75" i="3"/>
  <c r="KC67" i="3"/>
  <c r="KC75" i="3"/>
  <c r="KD67" i="3"/>
  <c r="KD75" i="3"/>
  <c r="KE67" i="3"/>
  <c r="KE75" i="3"/>
  <c r="KF67" i="3"/>
  <c r="KF75" i="3"/>
  <c r="KG67" i="3"/>
  <c r="KG75" i="3"/>
  <c r="KH67" i="3"/>
  <c r="KH75" i="3"/>
  <c r="KI67" i="3"/>
  <c r="KI75" i="3"/>
  <c r="KJ67" i="3"/>
  <c r="KJ75" i="3"/>
  <c r="KK67" i="3"/>
  <c r="KK75" i="3"/>
  <c r="KL67" i="3"/>
  <c r="KL75" i="3"/>
  <c r="KM67" i="3"/>
  <c r="KM75" i="3"/>
  <c r="KN67" i="3"/>
  <c r="KN75" i="3"/>
  <c r="KO67" i="3"/>
  <c r="KO75" i="3"/>
  <c r="KP67" i="3"/>
  <c r="KP75" i="3"/>
  <c r="KQ67" i="3"/>
  <c r="KQ75" i="3"/>
  <c r="KR67" i="3"/>
  <c r="KR75" i="3"/>
  <c r="KS67" i="3"/>
  <c r="KS75" i="3"/>
  <c r="KT67" i="3"/>
  <c r="KT75" i="3"/>
  <c r="KU67" i="3"/>
  <c r="KU75" i="3"/>
  <c r="KV67" i="3"/>
  <c r="KV75" i="3"/>
  <c r="KW67" i="3"/>
  <c r="KW75" i="3"/>
  <c r="KX67" i="3"/>
  <c r="KX75" i="3"/>
  <c r="KY67" i="3"/>
  <c r="KY75" i="3"/>
  <c r="KZ67" i="3"/>
  <c r="KZ75" i="3"/>
  <c r="LA67" i="3"/>
  <c r="LA75" i="3"/>
  <c r="LB67" i="3"/>
  <c r="LB75" i="3"/>
  <c r="LC67" i="3"/>
  <c r="LC75" i="3"/>
  <c r="LD67" i="3"/>
  <c r="LD75" i="3"/>
  <c r="LE67" i="3"/>
  <c r="LE75" i="3"/>
  <c r="LF67" i="3"/>
  <c r="LF75" i="3"/>
  <c r="LG67" i="3"/>
  <c r="LG75" i="3"/>
  <c r="LH67" i="3"/>
  <c r="LH75" i="3"/>
  <c r="LI67" i="3"/>
  <c r="LI75" i="3"/>
  <c r="LJ67" i="3"/>
  <c r="LJ75" i="3"/>
  <c r="LK67" i="3"/>
  <c r="LK75" i="3"/>
  <c r="LL67" i="3"/>
  <c r="LL75" i="3"/>
  <c r="LM67" i="3"/>
  <c r="LM75" i="3"/>
  <c r="LN67" i="3"/>
  <c r="LN75" i="3"/>
  <c r="LO67" i="3"/>
  <c r="LO75" i="3"/>
  <c r="LP67" i="3"/>
  <c r="LP75" i="3"/>
  <c r="LQ67" i="3"/>
  <c r="LQ75" i="3"/>
  <c r="LR67" i="3"/>
  <c r="LR75" i="3"/>
  <c r="LS67" i="3"/>
  <c r="LS75" i="3"/>
  <c r="LT67" i="3"/>
  <c r="LT75" i="3"/>
  <c r="LU67" i="3"/>
  <c r="LU75" i="3"/>
  <c r="LV67" i="3"/>
  <c r="LV75" i="3"/>
  <c r="LW67" i="3"/>
  <c r="LW75" i="3"/>
  <c r="LX67" i="3"/>
  <c r="LX75" i="3"/>
  <c r="LY67" i="3"/>
  <c r="LY75" i="3"/>
  <c r="LZ67" i="3"/>
  <c r="LZ75" i="3"/>
  <c r="MA67" i="3"/>
  <c r="MA75" i="3"/>
  <c r="MB67" i="3"/>
  <c r="MB75" i="3"/>
  <c r="MC67" i="3"/>
  <c r="MC75" i="3"/>
  <c r="MD67" i="3"/>
  <c r="MD75" i="3"/>
  <c r="ME67" i="3"/>
  <c r="ME75" i="3"/>
  <c r="MF67" i="3"/>
  <c r="MF75" i="3"/>
  <c r="MG67" i="3"/>
  <c r="MG75" i="3"/>
  <c r="MH67" i="3"/>
  <c r="MH75" i="3"/>
  <c r="MI67" i="3"/>
  <c r="MI75" i="3"/>
  <c r="MJ67" i="3"/>
  <c r="MJ75" i="3"/>
  <c r="MK67" i="3"/>
  <c r="MK75" i="3"/>
  <c r="ML67" i="3"/>
  <c r="ML75" i="3"/>
  <c r="MM67" i="3"/>
  <c r="MM75" i="3"/>
  <c r="MN67" i="3"/>
  <c r="MN75" i="3"/>
  <c r="MO67" i="3"/>
  <c r="MO75" i="3"/>
  <c r="MP67" i="3"/>
  <c r="MP75" i="3"/>
  <c r="MQ67" i="3"/>
  <c r="MQ75" i="3"/>
  <c r="MR67" i="3"/>
  <c r="MR75" i="3"/>
  <c r="MS67" i="3"/>
  <c r="MS75" i="3"/>
  <c r="MT67" i="3"/>
  <c r="MT75" i="3"/>
  <c r="MU67" i="3"/>
  <c r="MU75" i="3"/>
  <c r="MV67" i="3"/>
  <c r="MV75" i="3"/>
  <c r="MW67" i="3"/>
  <c r="MW75" i="3"/>
  <c r="MX67" i="3"/>
  <c r="MX75" i="3"/>
  <c r="MY67" i="3"/>
  <c r="MY75" i="3"/>
  <c r="MZ67" i="3"/>
  <c r="MZ75" i="3"/>
  <c r="NA67" i="3"/>
  <c r="NA75" i="3"/>
  <c r="NB67" i="3"/>
  <c r="NB75" i="3"/>
  <c r="NC67" i="3"/>
  <c r="NC75" i="3"/>
  <c r="ND67" i="3"/>
  <c r="ND75" i="3"/>
  <c r="NE67" i="3"/>
  <c r="NE75" i="3"/>
  <c r="NF67" i="3"/>
  <c r="NF75" i="3"/>
  <c r="NG67" i="3"/>
  <c r="NG75" i="3"/>
  <c r="NH67" i="3"/>
  <c r="NH75" i="3"/>
  <c r="NI67" i="3"/>
  <c r="NI75" i="3"/>
  <c r="C67" i="3"/>
  <c r="C75" i="3"/>
  <c r="Y47" i="31"/>
  <c r="Z47" i="31"/>
  <c r="AA47" i="31"/>
  <c r="AB47" i="31"/>
  <c r="AC47" i="31"/>
  <c r="AD47" i="31"/>
  <c r="AE47" i="31"/>
  <c r="AF47" i="31"/>
  <c r="AG47" i="31"/>
  <c r="AI47" i="31"/>
  <c r="AJ47" i="31"/>
  <c r="AK47" i="31"/>
  <c r="AL47" i="31"/>
  <c r="AM47" i="31"/>
  <c r="AN47" i="31"/>
  <c r="AO47" i="31"/>
  <c r="AP47" i="31"/>
  <c r="AQ47" i="31"/>
  <c r="AR47" i="31"/>
  <c r="AS47" i="31"/>
  <c r="AT47" i="31"/>
  <c r="AU47" i="31"/>
  <c r="AV47" i="31"/>
  <c r="AW47" i="31"/>
  <c r="AX47" i="31"/>
  <c r="AY47" i="31"/>
  <c r="AZ47" i="31"/>
  <c r="BA47" i="31"/>
  <c r="BB47" i="31"/>
  <c r="BC47" i="31"/>
  <c r="BD47" i="31"/>
  <c r="BE47" i="31"/>
  <c r="BF47" i="31"/>
  <c r="BG47" i="31"/>
  <c r="BH47" i="31"/>
  <c r="BJ47" i="31"/>
  <c r="BK47" i="31"/>
  <c r="BL47" i="31"/>
  <c r="BM47" i="31"/>
  <c r="BN47" i="31"/>
  <c r="BN28" i="31"/>
  <c r="BO47" i="31"/>
  <c r="BO28" i="31"/>
  <c r="BP47" i="31"/>
  <c r="BP28" i="31"/>
  <c r="BQ47" i="31"/>
  <c r="BQ28" i="31"/>
  <c r="BR47" i="31"/>
  <c r="BR28" i="31"/>
  <c r="BS47" i="31"/>
  <c r="BS28" i="31"/>
  <c r="BT47" i="31"/>
  <c r="BT28" i="31"/>
  <c r="BU47" i="31"/>
  <c r="BU28" i="31"/>
  <c r="BV47" i="31"/>
  <c r="BV28" i="31"/>
  <c r="BW47" i="31"/>
  <c r="BW28" i="31"/>
  <c r="BX47" i="31"/>
  <c r="BX28" i="31"/>
  <c r="BY47" i="31"/>
  <c r="BY28" i="31"/>
  <c r="BZ47" i="31"/>
  <c r="BZ28" i="31"/>
  <c r="AM18" i="31"/>
  <c r="AN18" i="31"/>
  <c r="AO18" i="31"/>
  <c r="AP18" i="31"/>
  <c r="AQ18" i="31"/>
  <c r="AR18" i="31"/>
  <c r="AS18" i="31"/>
  <c r="AT18" i="31"/>
  <c r="AU18" i="31"/>
  <c r="AV18" i="31"/>
  <c r="AW18" i="31"/>
  <c r="AX18" i="31"/>
  <c r="AY18" i="31"/>
  <c r="AZ18" i="31"/>
  <c r="BA18" i="31"/>
  <c r="BB18" i="31"/>
  <c r="BC18" i="31"/>
  <c r="BD18" i="31"/>
  <c r="BE18" i="31"/>
  <c r="BF18" i="31"/>
  <c r="BG18" i="31"/>
  <c r="Y8" i="31"/>
  <c r="AA8" i="31"/>
  <c r="AB8" i="31"/>
  <c r="AC8" i="31"/>
  <c r="AD8" i="31"/>
  <c r="AE8" i="31"/>
  <c r="AG8" i="31"/>
  <c r="AH8" i="31"/>
  <c r="AI8" i="31"/>
  <c r="AJ8" i="31"/>
  <c r="AK8" i="31"/>
  <c r="AL8" i="31"/>
  <c r="AM19" i="31"/>
  <c r="AN8" i="31"/>
  <c r="AN19" i="31"/>
  <c r="AO8" i="31"/>
  <c r="AO19" i="31"/>
  <c r="AP8" i="31"/>
  <c r="AP19" i="31"/>
  <c r="AQ8" i="31"/>
  <c r="AQ19" i="31"/>
  <c r="AR8" i="31"/>
  <c r="AR19" i="31"/>
  <c r="AS8" i="31"/>
  <c r="AS19" i="31"/>
  <c r="AT8" i="31"/>
  <c r="AT19" i="31"/>
  <c r="AU8" i="31"/>
  <c r="AU19" i="31"/>
  <c r="AV8" i="31"/>
  <c r="AV19" i="31"/>
  <c r="AW8" i="31"/>
  <c r="AW19" i="31"/>
  <c r="AX8" i="31"/>
  <c r="AX19" i="31"/>
  <c r="AY8" i="31"/>
  <c r="AY19" i="31"/>
  <c r="AZ8" i="31"/>
  <c r="AZ19" i="31"/>
  <c r="BA8" i="31"/>
  <c r="BA19" i="31"/>
  <c r="BB19" i="31"/>
  <c r="BC8" i="31"/>
  <c r="BC19" i="31"/>
  <c r="BD8" i="31"/>
  <c r="BD19" i="31"/>
  <c r="BE8" i="31"/>
  <c r="BE19" i="31"/>
  <c r="BF19" i="31"/>
  <c r="BG19" i="31"/>
  <c r="Y11" i="31"/>
  <c r="Z11" i="31"/>
  <c r="AA11" i="31"/>
  <c r="AB11" i="31"/>
  <c r="AC11" i="31"/>
  <c r="AD11" i="31"/>
  <c r="AE11" i="31"/>
  <c r="AF11" i="31"/>
  <c r="AG11" i="31"/>
  <c r="AH11" i="31"/>
  <c r="AI11" i="31"/>
  <c r="AJ11" i="31"/>
  <c r="AK11" i="31"/>
  <c r="AL11" i="31"/>
  <c r="AM11" i="31"/>
  <c r="AN11" i="31"/>
  <c r="AO11" i="31"/>
  <c r="AP11" i="31"/>
  <c r="AQ11" i="31"/>
  <c r="AR11" i="31"/>
  <c r="AS11" i="31"/>
  <c r="AT11" i="31"/>
  <c r="AU11" i="31"/>
  <c r="AV11" i="31"/>
  <c r="AW11" i="31"/>
  <c r="AX11" i="31"/>
  <c r="AY11" i="31"/>
  <c r="AZ11" i="31"/>
  <c r="BA11" i="31"/>
  <c r="BB11" i="31"/>
  <c r="BC11" i="31"/>
  <c r="BD11" i="31"/>
  <c r="BE11" i="31"/>
  <c r="BF11" i="31"/>
  <c r="BG11" i="31"/>
  <c r="Y12" i="31"/>
  <c r="Z12" i="31"/>
  <c r="AA12" i="31"/>
  <c r="AB12" i="31"/>
  <c r="AC12" i="31"/>
  <c r="AD12" i="31"/>
  <c r="AE12" i="31"/>
  <c r="AF12" i="31"/>
  <c r="AG12" i="31"/>
  <c r="AH12" i="31"/>
  <c r="AI12" i="31"/>
  <c r="AJ12" i="31"/>
  <c r="AK12" i="31"/>
  <c r="AL12" i="31"/>
  <c r="AM12" i="31"/>
  <c r="AN12" i="31"/>
  <c r="AO12" i="31"/>
  <c r="AP12" i="31"/>
  <c r="AQ12" i="31"/>
  <c r="AR12" i="31"/>
  <c r="AS12" i="31"/>
  <c r="AT12" i="31"/>
  <c r="AU12" i="31"/>
  <c r="AV12" i="31"/>
  <c r="AW12" i="31"/>
  <c r="AX12" i="31"/>
  <c r="AY12" i="31"/>
  <c r="AZ12" i="31"/>
  <c r="BA12" i="31"/>
  <c r="BB12" i="31"/>
  <c r="BC12" i="31"/>
  <c r="BD12" i="31"/>
  <c r="BE12" i="31"/>
  <c r="BF12" i="31"/>
  <c r="BG12" i="31"/>
  <c r="Y13" i="31"/>
  <c r="Z13" i="31"/>
  <c r="AA13" i="31"/>
  <c r="AB13" i="31"/>
  <c r="AC13" i="31"/>
  <c r="AD13" i="31"/>
  <c r="AE13" i="31"/>
  <c r="AF13" i="31"/>
  <c r="AG13" i="31"/>
  <c r="AH13" i="31"/>
  <c r="AI13" i="31"/>
  <c r="AJ13" i="31"/>
  <c r="AK13" i="31"/>
  <c r="AL13" i="31"/>
  <c r="AM13" i="31"/>
  <c r="AN13" i="31"/>
  <c r="AO13" i="31"/>
  <c r="AP13" i="31"/>
  <c r="AQ13" i="31"/>
  <c r="AR13" i="31"/>
  <c r="AS13" i="31"/>
  <c r="AT13" i="31"/>
  <c r="AU13" i="31"/>
  <c r="AV13" i="31"/>
  <c r="AW13" i="31"/>
  <c r="AX13" i="31"/>
  <c r="AY13" i="31"/>
  <c r="AZ13" i="31"/>
  <c r="BA13" i="31"/>
  <c r="BB13" i="31"/>
  <c r="BC13" i="31"/>
  <c r="BD13" i="31"/>
  <c r="BE13" i="31"/>
  <c r="BF13" i="31"/>
  <c r="BG13" i="31"/>
  <c r="Z32" i="31"/>
  <c r="AA32" i="31"/>
  <c r="AB32" i="31"/>
  <c r="AC32" i="31"/>
  <c r="AD32" i="31"/>
  <c r="AE32" i="31"/>
  <c r="AF32" i="31"/>
  <c r="AG32" i="31"/>
  <c r="AH32" i="31"/>
  <c r="AI32" i="31"/>
  <c r="AJ32" i="31"/>
  <c r="AK32" i="31"/>
  <c r="AL32" i="31"/>
  <c r="AM32" i="31"/>
  <c r="AN32" i="31"/>
  <c r="AO32" i="31"/>
  <c r="AP32" i="31"/>
  <c r="AQ32" i="31"/>
  <c r="AR32" i="31"/>
  <c r="AS32" i="31"/>
  <c r="AT32" i="31"/>
  <c r="AU32" i="31"/>
  <c r="AV32" i="31"/>
  <c r="AW32" i="31"/>
  <c r="AX32" i="31"/>
  <c r="AY32" i="31"/>
  <c r="AZ32" i="31"/>
  <c r="BA32" i="31"/>
  <c r="BB32" i="31"/>
  <c r="BC32" i="31"/>
  <c r="BD32" i="31"/>
  <c r="BE32" i="31"/>
  <c r="BF32" i="31"/>
  <c r="BG32" i="31"/>
  <c r="BH32" i="31"/>
  <c r="BI32" i="31"/>
  <c r="BJ32" i="31"/>
  <c r="BK32" i="31"/>
  <c r="BL32" i="31"/>
  <c r="BM32" i="31"/>
  <c r="BN32" i="31"/>
  <c r="BO32" i="31"/>
  <c r="BP32" i="31"/>
  <c r="BQ32" i="31"/>
  <c r="BR32" i="31"/>
  <c r="BS32" i="31"/>
  <c r="BT32" i="31"/>
  <c r="BU32" i="31"/>
  <c r="BV32" i="31"/>
  <c r="BW32" i="31"/>
  <c r="BX32" i="31"/>
  <c r="BY32" i="31"/>
  <c r="BZ32" i="31"/>
  <c r="Z33" i="31"/>
  <c r="AA33" i="31"/>
  <c r="AB33" i="31"/>
  <c r="AC33" i="31"/>
  <c r="AD33" i="31"/>
  <c r="AE33" i="31"/>
  <c r="AF33" i="31"/>
  <c r="AG33" i="31"/>
  <c r="AH33" i="31"/>
  <c r="AI33" i="31"/>
  <c r="AJ33" i="31"/>
  <c r="AK33" i="31"/>
  <c r="AL33" i="31"/>
  <c r="AM33" i="31"/>
  <c r="AN33" i="31"/>
  <c r="AO33" i="31"/>
  <c r="AP33" i="31"/>
  <c r="AQ33" i="31"/>
  <c r="AR33" i="31"/>
  <c r="AS33" i="31"/>
  <c r="AT33" i="31"/>
  <c r="AU33" i="31"/>
  <c r="AV33" i="31"/>
  <c r="AW33" i="31"/>
  <c r="AX33" i="31"/>
  <c r="AY33" i="31"/>
  <c r="AZ33" i="31"/>
  <c r="BA33" i="31"/>
  <c r="BB33" i="31"/>
  <c r="BC33" i="31"/>
  <c r="BD33" i="31"/>
  <c r="BE33" i="31"/>
  <c r="BF33" i="31"/>
  <c r="BG33" i="31"/>
  <c r="BH33" i="31"/>
  <c r="BI33" i="31"/>
  <c r="BJ33" i="31"/>
  <c r="BK33" i="31"/>
  <c r="BL33" i="31"/>
  <c r="BM33" i="31"/>
  <c r="BN33" i="31"/>
  <c r="BO33" i="31"/>
  <c r="BP33" i="31"/>
  <c r="BQ33" i="31"/>
  <c r="BR33" i="31"/>
  <c r="BS33" i="31"/>
  <c r="BT33" i="31"/>
  <c r="BU33" i="31"/>
  <c r="BV33" i="31"/>
  <c r="BW33" i="31"/>
  <c r="BX33" i="31"/>
  <c r="BY33" i="31"/>
  <c r="BZ33" i="31"/>
  <c r="Z34" i="31"/>
  <c r="AA34" i="31"/>
  <c r="AB34" i="31"/>
  <c r="AC34" i="31"/>
  <c r="AD34" i="31"/>
  <c r="AE34" i="31"/>
  <c r="AF34" i="31"/>
  <c r="AG34" i="31"/>
  <c r="AH34" i="31"/>
  <c r="AI34" i="31"/>
  <c r="AJ34" i="31"/>
  <c r="AK34" i="31"/>
  <c r="AL34" i="31"/>
  <c r="AM34" i="31"/>
  <c r="AN34" i="31"/>
  <c r="AO34" i="31"/>
  <c r="AP34" i="31"/>
  <c r="AQ34" i="31"/>
  <c r="AR34" i="31"/>
  <c r="AS34" i="31"/>
  <c r="AT34" i="31"/>
  <c r="AU34" i="31"/>
  <c r="AV34" i="31"/>
  <c r="AW34" i="31"/>
  <c r="AX34" i="31"/>
  <c r="AY34" i="31"/>
  <c r="AZ34" i="31"/>
  <c r="BA34" i="31"/>
  <c r="BB34" i="31"/>
  <c r="BC34" i="31"/>
  <c r="BD34" i="31"/>
  <c r="BE34" i="31"/>
  <c r="BF34" i="31"/>
  <c r="BG34" i="31"/>
  <c r="BH34" i="31"/>
  <c r="BI34" i="31"/>
  <c r="BJ34" i="31"/>
  <c r="BK34" i="31"/>
  <c r="BL34" i="31"/>
  <c r="BM34" i="31"/>
  <c r="BN34" i="31"/>
  <c r="BO34" i="31"/>
  <c r="BP34" i="31"/>
  <c r="BQ34" i="31"/>
  <c r="BR34" i="31"/>
  <c r="BS34" i="31"/>
  <c r="BT34" i="31"/>
  <c r="BU34" i="31"/>
  <c r="BV34" i="31"/>
  <c r="BW34" i="31"/>
  <c r="BX34" i="31"/>
  <c r="BY34" i="31"/>
  <c r="BZ34" i="31"/>
  <c r="AE25" i="31"/>
  <c r="AF25" i="31"/>
  <c r="AG25" i="31"/>
  <c r="AH25" i="31"/>
  <c r="AI25" i="31"/>
  <c r="AJ25" i="31"/>
  <c r="AK25" i="31"/>
  <c r="AL25" i="31"/>
  <c r="AM25" i="31"/>
  <c r="AN25" i="31"/>
  <c r="AO25" i="31"/>
  <c r="AP25" i="31"/>
  <c r="AQ25" i="31"/>
  <c r="AR25" i="31"/>
  <c r="AS25" i="31"/>
  <c r="AT25" i="31"/>
  <c r="AU25" i="31"/>
  <c r="AV25" i="31"/>
  <c r="AW25" i="31"/>
  <c r="AX25" i="31"/>
  <c r="AY25" i="31"/>
  <c r="AZ25" i="31"/>
  <c r="BA25" i="31"/>
  <c r="BB25" i="31"/>
  <c r="BC25" i="31"/>
  <c r="BD25" i="31"/>
  <c r="BE25" i="31"/>
  <c r="BF25" i="31"/>
  <c r="BG25" i="31"/>
  <c r="BH25" i="31"/>
  <c r="BI25" i="31"/>
  <c r="BJ25" i="31"/>
  <c r="BK25" i="31"/>
  <c r="BL25" i="31"/>
  <c r="BM25" i="31"/>
  <c r="AE26" i="31"/>
  <c r="AF26" i="31"/>
  <c r="AG26" i="31"/>
  <c r="AH26" i="31"/>
  <c r="AI26" i="31"/>
  <c r="AJ26" i="31"/>
  <c r="AK26" i="31"/>
  <c r="AL26" i="31"/>
  <c r="AM26" i="31"/>
  <c r="AN26" i="31"/>
  <c r="AO26" i="31"/>
  <c r="AP26" i="31"/>
  <c r="AQ26" i="31"/>
  <c r="AR26" i="31"/>
  <c r="AS26" i="31"/>
  <c r="AT26" i="31"/>
  <c r="AU26" i="31"/>
  <c r="AV26" i="31"/>
  <c r="AW26" i="31"/>
  <c r="AX26" i="31"/>
  <c r="AY26" i="31"/>
  <c r="AZ26" i="31"/>
  <c r="BA26" i="31"/>
  <c r="BB26" i="31"/>
  <c r="BC26" i="31"/>
  <c r="BD26" i="31"/>
  <c r="BE26" i="31"/>
  <c r="BF26" i="31"/>
  <c r="BG26" i="31"/>
  <c r="BH26" i="31"/>
  <c r="BI26" i="31"/>
  <c r="BJ26" i="31"/>
  <c r="BK26" i="31"/>
  <c r="BL26" i="31"/>
  <c r="BM26" i="31"/>
  <c r="AE28" i="31"/>
  <c r="AF28" i="31"/>
  <c r="AG28" i="31"/>
  <c r="AH28" i="31"/>
  <c r="AI28" i="31"/>
  <c r="AJ28" i="31"/>
  <c r="AK28" i="31"/>
  <c r="AL28" i="31"/>
  <c r="AM28" i="31"/>
  <c r="AN28" i="31"/>
  <c r="AO28" i="31"/>
  <c r="AP28" i="31"/>
  <c r="AQ28" i="31"/>
  <c r="AR28" i="31"/>
  <c r="AS28" i="31"/>
  <c r="AT28" i="31"/>
  <c r="AU28" i="31"/>
  <c r="AW28" i="31"/>
  <c r="AX28" i="31"/>
  <c r="AY28" i="31"/>
  <c r="AZ28" i="31"/>
  <c r="BA28" i="31"/>
  <c r="BB28" i="31"/>
  <c r="BC28" i="31"/>
  <c r="BD28" i="31"/>
  <c r="BE28" i="31"/>
  <c r="BF28" i="31"/>
  <c r="BG28" i="31"/>
  <c r="BH28" i="31"/>
  <c r="BI28" i="31"/>
  <c r="BJ28" i="31"/>
  <c r="BK28" i="31"/>
  <c r="BL28" i="31"/>
  <c r="BM28" i="31"/>
  <c r="Y18" i="31"/>
  <c r="Z18" i="31"/>
  <c r="AA18" i="31"/>
  <c r="AB18" i="31"/>
  <c r="AC18" i="31"/>
  <c r="AD18" i="31"/>
  <c r="AE18" i="31"/>
  <c r="AF18" i="31"/>
  <c r="AI18" i="31"/>
  <c r="AJ18" i="31"/>
  <c r="AK18" i="31"/>
  <c r="AL18" i="31"/>
  <c r="Y19" i="31"/>
  <c r="Z19" i="31"/>
  <c r="AA19" i="31"/>
  <c r="AB19" i="31"/>
  <c r="AC19" i="31"/>
  <c r="AD19" i="31"/>
  <c r="AE19" i="31"/>
  <c r="AF19" i="31"/>
  <c r="AG19" i="31"/>
  <c r="AH19" i="31"/>
  <c r="AI19" i="31"/>
  <c r="AJ19" i="31"/>
  <c r="AK19" i="31"/>
  <c r="AL19" i="31"/>
  <c r="L76" i="31"/>
  <c r="L53" i="31"/>
  <c r="Y25" i="31"/>
  <c r="Z25" i="31"/>
  <c r="AA25" i="31"/>
  <c r="AB25" i="31"/>
  <c r="AC25" i="31"/>
  <c r="AD25" i="31"/>
  <c r="Y26" i="31"/>
  <c r="Z26" i="31"/>
  <c r="AA26" i="31"/>
  <c r="AB26" i="31"/>
  <c r="AC26" i="31"/>
  <c r="AD26" i="31"/>
  <c r="Y28" i="31"/>
  <c r="Z28" i="31"/>
  <c r="AA28" i="31"/>
  <c r="AB28" i="31"/>
  <c r="AC28" i="31"/>
  <c r="AD28" i="31"/>
  <c r="W76" i="31"/>
  <c r="X76" i="31"/>
  <c r="Y76" i="31"/>
  <c r="Z76" i="31"/>
  <c r="AA76" i="31"/>
  <c r="AB76" i="31"/>
  <c r="AC76" i="31"/>
  <c r="AD76" i="31"/>
  <c r="AE76" i="31"/>
  <c r="AF76" i="31"/>
  <c r="X53" i="31"/>
  <c r="Z53" i="31"/>
  <c r="AA53" i="31"/>
  <c r="AB53" i="31"/>
  <c r="AC53" i="31"/>
  <c r="AD53" i="31"/>
  <c r="AE53" i="31"/>
  <c r="D120" i="3"/>
  <c r="E120" i="3"/>
  <c r="F120" i="3"/>
  <c r="G120" i="3"/>
  <c r="H120"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R120" i="3"/>
  <c r="AS120" i="3"/>
  <c r="AY120" i="3"/>
  <c r="AZ120" i="3"/>
  <c r="BF120" i="3"/>
  <c r="BG120" i="3"/>
  <c r="BM120" i="3"/>
  <c r="BN120" i="3"/>
  <c r="BT120" i="3"/>
  <c r="BU120" i="3"/>
  <c r="CA120" i="3"/>
  <c r="CB120" i="3"/>
  <c r="CH120" i="3"/>
  <c r="CI120" i="3"/>
  <c r="CO120" i="3"/>
  <c r="CP120" i="3"/>
  <c r="CV120" i="3"/>
  <c r="CW120" i="3"/>
  <c r="DC120" i="3"/>
  <c r="DD120" i="3"/>
  <c r="DK120" i="3"/>
  <c r="DQ120" i="3"/>
  <c r="DR120" i="3"/>
  <c r="DX120" i="3"/>
  <c r="DY120" i="3"/>
  <c r="EE120" i="3"/>
  <c r="EF120" i="3"/>
  <c r="EL120" i="3"/>
  <c r="EM120" i="3"/>
  <c r="ES120" i="3"/>
  <c r="ET120" i="3"/>
  <c r="EZ120" i="3"/>
  <c r="FA120" i="3"/>
  <c r="FG120" i="3"/>
  <c r="FH120" i="3"/>
  <c r="FN120" i="3"/>
  <c r="FO120" i="3"/>
  <c r="FU120" i="3"/>
  <c r="FV120" i="3"/>
  <c r="GB120" i="3"/>
  <c r="GC120" i="3"/>
  <c r="GI120" i="3"/>
  <c r="GJ120" i="3"/>
  <c r="GP120" i="3"/>
  <c r="GQ120" i="3"/>
  <c r="GW120" i="3"/>
  <c r="GX120" i="3"/>
  <c r="HD120" i="3"/>
  <c r="HE120" i="3"/>
  <c r="HK120" i="3"/>
  <c r="HL120" i="3"/>
  <c r="HR120" i="3"/>
  <c r="HS120" i="3"/>
  <c r="HY120" i="3"/>
  <c r="HZ120" i="3"/>
  <c r="IN120" i="3"/>
  <c r="IT120" i="3"/>
  <c r="IU120" i="3"/>
  <c r="JA120" i="3"/>
  <c r="JB120" i="3"/>
  <c r="JH120" i="3"/>
  <c r="JI120" i="3"/>
  <c r="JO120" i="3"/>
  <c r="JP120" i="3"/>
  <c r="JV120" i="3"/>
  <c r="JW120" i="3"/>
  <c r="KC120" i="3"/>
  <c r="KD120" i="3"/>
  <c r="KJ120" i="3"/>
  <c r="KK120" i="3"/>
  <c r="KL120" i="3"/>
  <c r="KM120" i="3"/>
  <c r="KN120" i="3"/>
  <c r="KO120" i="3"/>
  <c r="KP120" i="3"/>
  <c r="KQ120" i="3"/>
  <c r="KR120" i="3"/>
  <c r="KX120" i="3"/>
  <c r="KY120" i="3"/>
  <c r="LE120" i="3"/>
  <c r="LF120" i="3"/>
  <c r="LL120" i="3"/>
  <c r="LM120" i="3"/>
  <c r="LS120" i="3"/>
  <c r="LT120" i="3"/>
  <c r="LZ120" i="3"/>
  <c r="MA120" i="3"/>
  <c r="MG120" i="3"/>
  <c r="MH120" i="3"/>
  <c r="MN120" i="3"/>
  <c r="MO120" i="3"/>
  <c r="MU120" i="3"/>
  <c r="MV120" i="3"/>
  <c r="NB120" i="3"/>
  <c r="NC120" i="3"/>
  <c r="ND120" i="3"/>
  <c r="NE120" i="3"/>
  <c r="NF120" i="3"/>
  <c r="NG120" i="3"/>
  <c r="NH120" i="3"/>
  <c r="NI120" i="3"/>
  <c r="D121" i="3"/>
  <c r="E121" i="3"/>
  <c r="F121" i="3"/>
  <c r="G121" i="3"/>
  <c r="H121"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R121" i="3"/>
  <c r="AS121" i="3"/>
  <c r="AY121" i="3"/>
  <c r="AZ121" i="3"/>
  <c r="BF121" i="3"/>
  <c r="BG121" i="3"/>
  <c r="BM121" i="3"/>
  <c r="BN121" i="3"/>
  <c r="BT121" i="3"/>
  <c r="BU121" i="3"/>
  <c r="CA121" i="3"/>
  <c r="CB121" i="3"/>
  <c r="CH121" i="3"/>
  <c r="CI121" i="3"/>
  <c r="CO121" i="3"/>
  <c r="CP121" i="3"/>
  <c r="CV121" i="3"/>
  <c r="CW121" i="3"/>
  <c r="DC121" i="3"/>
  <c r="DD121" i="3"/>
  <c r="DK121" i="3"/>
  <c r="DQ121" i="3"/>
  <c r="DR121" i="3"/>
  <c r="DX121" i="3"/>
  <c r="DY121" i="3"/>
  <c r="EE121" i="3"/>
  <c r="EF121" i="3"/>
  <c r="EL121" i="3"/>
  <c r="EM121" i="3"/>
  <c r="ES121" i="3"/>
  <c r="ET121" i="3"/>
  <c r="EZ121" i="3"/>
  <c r="FA121" i="3"/>
  <c r="FG121" i="3"/>
  <c r="FH121" i="3"/>
  <c r="FN121" i="3"/>
  <c r="FO121" i="3"/>
  <c r="FU121" i="3"/>
  <c r="FV121" i="3"/>
  <c r="GB121" i="3"/>
  <c r="GC121" i="3"/>
  <c r="GI121" i="3"/>
  <c r="GJ121" i="3"/>
  <c r="GP121" i="3"/>
  <c r="GQ121" i="3"/>
  <c r="GW121" i="3"/>
  <c r="GX121" i="3"/>
  <c r="HD121" i="3"/>
  <c r="HE121" i="3"/>
  <c r="HK121" i="3"/>
  <c r="HL121" i="3"/>
  <c r="HR121" i="3"/>
  <c r="HS121" i="3"/>
  <c r="HY121" i="3"/>
  <c r="HZ121" i="3"/>
  <c r="IN121" i="3"/>
  <c r="IT121" i="3"/>
  <c r="IU121" i="3"/>
  <c r="JA121" i="3"/>
  <c r="JB121" i="3"/>
  <c r="JH121" i="3"/>
  <c r="JI121" i="3"/>
  <c r="JO121" i="3"/>
  <c r="JP121" i="3"/>
  <c r="JV121" i="3"/>
  <c r="JW121" i="3"/>
  <c r="KC121" i="3"/>
  <c r="KD121" i="3"/>
  <c r="KJ121" i="3"/>
  <c r="KK121" i="3"/>
  <c r="KL121" i="3"/>
  <c r="KM121" i="3"/>
  <c r="KN121" i="3"/>
  <c r="KO121" i="3"/>
  <c r="KP121" i="3"/>
  <c r="KQ121" i="3"/>
  <c r="KR121" i="3"/>
  <c r="KX121" i="3"/>
  <c r="KY121" i="3"/>
  <c r="LE121" i="3"/>
  <c r="LF121" i="3"/>
  <c r="LL121" i="3"/>
  <c r="LM121" i="3"/>
  <c r="LS121" i="3"/>
  <c r="LT121" i="3"/>
  <c r="LZ121" i="3"/>
  <c r="MA121" i="3"/>
  <c r="MG121" i="3"/>
  <c r="MH121" i="3"/>
  <c r="MN121" i="3"/>
  <c r="MO121" i="3"/>
  <c r="MU121" i="3"/>
  <c r="MV121" i="3"/>
  <c r="NB121" i="3"/>
  <c r="NC121" i="3"/>
  <c r="ND121" i="3"/>
  <c r="NE121" i="3"/>
  <c r="NF121" i="3"/>
  <c r="NG121" i="3"/>
  <c r="NH121" i="3"/>
  <c r="NI121" i="3"/>
  <c r="C121" i="3"/>
  <c r="C120" i="3"/>
  <c r="LV69" i="3"/>
  <c r="LW69" i="3"/>
  <c r="LX69" i="3"/>
  <c r="LY69" i="3"/>
  <c r="LZ69" i="3"/>
  <c r="MA69" i="3"/>
  <c r="MB69" i="3"/>
  <c r="MC69" i="3"/>
  <c r="MD69" i="3"/>
  <c r="ME69" i="3"/>
  <c r="MF69" i="3"/>
  <c r="MG69" i="3"/>
  <c r="MH69" i="3"/>
  <c r="MI69" i="3"/>
  <c r="MJ69" i="3"/>
  <c r="MK69" i="3"/>
  <c r="ML69" i="3"/>
  <c r="MM69" i="3"/>
  <c r="MN69" i="3"/>
  <c r="MO69" i="3"/>
  <c r="MP69" i="3"/>
  <c r="MQ69" i="3"/>
  <c r="MR69" i="3"/>
  <c r="MS69" i="3"/>
  <c r="MT69" i="3"/>
  <c r="MU69" i="3"/>
  <c r="MV69" i="3"/>
  <c r="MW69" i="3"/>
  <c r="MX69" i="3"/>
  <c r="MY69" i="3"/>
  <c r="MZ69" i="3"/>
  <c r="NA69" i="3"/>
  <c r="NB69" i="3"/>
  <c r="NC69" i="3"/>
  <c r="ND69" i="3"/>
  <c r="NE69" i="3"/>
  <c r="NF69" i="3"/>
  <c r="NG69" i="3"/>
  <c r="NH69" i="3"/>
  <c r="NI69" i="3"/>
  <c r="LZ72" i="3"/>
  <c r="MA72" i="3"/>
  <c r="MG72" i="3"/>
  <c r="MH72" i="3"/>
  <c r="MN72" i="3"/>
  <c r="MO72" i="3"/>
  <c r="MU72" i="3"/>
  <c r="MV72" i="3"/>
  <c r="NB72" i="3"/>
  <c r="NC72" i="3"/>
  <c r="ND72" i="3"/>
  <c r="NE72" i="3"/>
  <c r="NF72" i="3"/>
  <c r="NG72" i="3"/>
  <c r="NH72" i="3"/>
  <c r="NI72" i="3"/>
  <c r="LZ73" i="3"/>
  <c r="MA73" i="3"/>
  <c r="MG73" i="3"/>
  <c r="MH73" i="3"/>
  <c r="MN73" i="3"/>
  <c r="MO73" i="3"/>
  <c r="MU73" i="3"/>
  <c r="MV73" i="3"/>
  <c r="NB73" i="3"/>
  <c r="NC73" i="3"/>
  <c r="ND73" i="3"/>
  <c r="NE73" i="3"/>
  <c r="NF73" i="3"/>
  <c r="NG73" i="3"/>
  <c r="NH73" i="3"/>
  <c r="NI73" i="3"/>
  <c r="LZ74" i="3"/>
  <c r="MA74" i="3"/>
  <c r="MG74" i="3"/>
  <c r="MH74" i="3"/>
  <c r="MN74" i="3"/>
  <c r="MO74" i="3"/>
  <c r="MU74" i="3"/>
  <c r="MV74" i="3"/>
  <c r="NB74" i="3"/>
  <c r="NC74" i="3"/>
  <c r="ND74" i="3"/>
  <c r="NE74" i="3"/>
  <c r="NF74" i="3"/>
  <c r="NG74" i="3"/>
  <c r="NH74" i="3"/>
  <c r="NI74" i="3"/>
  <c r="LV40" i="3"/>
  <c r="LW40" i="3"/>
  <c r="LX40" i="3"/>
  <c r="LY40" i="3"/>
  <c r="LZ40" i="3"/>
  <c r="MA40" i="3"/>
  <c r="MB40" i="3"/>
  <c r="MC40" i="3"/>
  <c r="MD40" i="3"/>
  <c r="ME40" i="3"/>
  <c r="MF40" i="3"/>
  <c r="MG40" i="3"/>
  <c r="MH40" i="3"/>
  <c r="MI40" i="3"/>
  <c r="MJ40" i="3"/>
  <c r="MK40" i="3"/>
  <c r="ML40" i="3"/>
  <c r="MM40" i="3"/>
  <c r="MN40" i="3"/>
  <c r="MO40" i="3"/>
  <c r="MP40" i="3"/>
  <c r="MQ40" i="3"/>
  <c r="MR40" i="3"/>
  <c r="MS40" i="3"/>
  <c r="MT40" i="3"/>
  <c r="MU40" i="3"/>
  <c r="MV40" i="3"/>
  <c r="MW40" i="3"/>
  <c r="MX40" i="3"/>
  <c r="MY40" i="3"/>
  <c r="MZ40" i="3"/>
  <c r="NA40" i="3"/>
  <c r="NB40" i="3"/>
  <c r="NC40" i="3"/>
  <c r="ND40" i="3"/>
  <c r="NE40" i="3"/>
  <c r="NF40" i="3"/>
  <c r="NG40" i="3"/>
  <c r="NH40" i="3"/>
  <c r="NI40" i="3"/>
  <c r="LV41" i="3"/>
  <c r="LW41" i="3"/>
  <c r="LX41" i="3"/>
  <c r="LY41" i="3"/>
  <c r="LZ41" i="3"/>
  <c r="MA41" i="3"/>
  <c r="MB41" i="3"/>
  <c r="MC41" i="3"/>
  <c r="MD41" i="3"/>
  <c r="ME41" i="3"/>
  <c r="MF41" i="3"/>
  <c r="MG41" i="3"/>
  <c r="MH41" i="3"/>
  <c r="MI41" i="3"/>
  <c r="MJ41" i="3"/>
  <c r="MK41" i="3"/>
  <c r="ML41" i="3"/>
  <c r="MM41" i="3"/>
  <c r="MN41" i="3"/>
  <c r="MO41" i="3"/>
  <c r="MP41" i="3"/>
  <c r="MQ41" i="3"/>
  <c r="MR41" i="3"/>
  <c r="MS41" i="3"/>
  <c r="MT41" i="3"/>
  <c r="MU41" i="3"/>
  <c r="MV41" i="3"/>
  <c r="MW41" i="3"/>
  <c r="MX41" i="3"/>
  <c r="MY41" i="3"/>
  <c r="MZ41" i="3"/>
  <c r="NA41" i="3"/>
  <c r="NB41" i="3"/>
  <c r="NC41" i="3"/>
  <c r="ND41" i="3"/>
  <c r="NE41" i="3"/>
  <c r="NF41" i="3"/>
  <c r="NG41" i="3"/>
  <c r="NH41" i="3"/>
  <c r="NI41" i="3"/>
  <c r="LV42" i="3"/>
  <c r="LW42" i="3"/>
  <c r="LX42" i="3"/>
  <c r="LY42" i="3"/>
  <c r="LZ42" i="3"/>
  <c r="MA42" i="3"/>
  <c r="MB42" i="3"/>
  <c r="MC42" i="3"/>
  <c r="MD42" i="3"/>
  <c r="ME42" i="3"/>
  <c r="MF42" i="3"/>
  <c r="MG42" i="3"/>
  <c r="MH42" i="3"/>
  <c r="MI42" i="3"/>
  <c r="MJ42" i="3"/>
  <c r="MK42" i="3"/>
  <c r="ML42" i="3"/>
  <c r="MM42" i="3"/>
  <c r="MN42" i="3"/>
  <c r="MO42" i="3"/>
  <c r="MP42" i="3"/>
  <c r="MQ42" i="3"/>
  <c r="MR42" i="3"/>
  <c r="MS42" i="3"/>
  <c r="MT42" i="3"/>
  <c r="MU42" i="3"/>
  <c r="MV42" i="3"/>
  <c r="MW42" i="3"/>
  <c r="MX42" i="3"/>
  <c r="MY42" i="3"/>
  <c r="MZ42" i="3"/>
  <c r="NA42" i="3"/>
  <c r="NB42" i="3"/>
  <c r="NC42" i="3"/>
  <c r="ND42" i="3"/>
  <c r="NE42" i="3"/>
  <c r="NF42" i="3"/>
  <c r="NG42" i="3"/>
  <c r="NH42" i="3"/>
  <c r="NI42" i="3"/>
  <c r="LV43" i="3"/>
  <c r="LW43" i="3"/>
  <c r="LX43" i="3"/>
  <c r="LY43" i="3"/>
  <c r="LZ43" i="3"/>
  <c r="MA43" i="3"/>
  <c r="MB43" i="3"/>
  <c r="MC43" i="3"/>
  <c r="MD43" i="3"/>
  <c r="ME43" i="3"/>
  <c r="MF43" i="3"/>
  <c r="MG43" i="3"/>
  <c r="MH43" i="3"/>
  <c r="MI43" i="3"/>
  <c r="MJ43" i="3"/>
  <c r="MK43" i="3"/>
  <c r="ML43" i="3"/>
  <c r="MM43" i="3"/>
  <c r="MN43" i="3"/>
  <c r="MO43" i="3"/>
  <c r="MP43" i="3"/>
  <c r="MQ43" i="3"/>
  <c r="MR43" i="3"/>
  <c r="MS43" i="3"/>
  <c r="MT43" i="3"/>
  <c r="MU43" i="3"/>
  <c r="MV43" i="3"/>
  <c r="MW43" i="3"/>
  <c r="MX43" i="3"/>
  <c r="MY43" i="3"/>
  <c r="MZ43" i="3"/>
  <c r="NA43" i="3"/>
  <c r="NB43" i="3"/>
  <c r="NC43" i="3"/>
  <c r="ND43" i="3"/>
  <c r="NE43" i="3"/>
  <c r="NF43" i="3"/>
  <c r="NG43" i="3"/>
  <c r="NH43" i="3"/>
  <c r="NI43" i="3"/>
  <c r="LV44" i="3"/>
  <c r="LW44" i="3"/>
  <c r="LX44" i="3"/>
  <c r="LY44" i="3"/>
  <c r="LZ44" i="3"/>
  <c r="MA44" i="3"/>
  <c r="MB44" i="3"/>
  <c r="MC44" i="3"/>
  <c r="MD44" i="3"/>
  <c r="ME44" i="3"/>
  <c r="MF44" i="3"/>
  <c r="MG44" i="3"/>
  <c r="MH44" i="3"/>
  <c r="MI44" i="3"/>
  <c r="MJ44" i="3"/>
  <c r="MK44" i="3"/>
  <c r="ML44" i="3"/>
  <c r="MM44" i="3"/>
  <c r="MN44" i="3"/>
  <c r="MO44" i="3"/>
  <c r="MP44" i="3"/>
  <c r="MQ44" i="3"/>
  <c r="MR44" i="3"/>
  <c r="MS44" i="3"/>
  <c r="MT44" i="3"/>
  <c r="MU44" i="3"/>
  <c r="MV44" i="3"/>
  <c r="MW44" i="3"/>
  <c r="MX44" i="3"/>
  <c r="MY44" i="3"/>
  <c r="MZ44" i="3"/>
  <c r="NA44" i="3"/>
  <c r="NB44" i="3"/>
  <c r="NC44" i="3"/>
  <c r="ND44" i="3"/>
  <c r="NE44" i="3"/>
  <c r="NF44" i="3"/>
  <c r="NG44" i="3"/>
  <c r="NH44" i="3"/>
  <c r="NI44" i="3"/>
  <c r="LV46" i="3"/>
  <c r="LW46" i="3"/>
  <c r="LX46" i="3"/>
  <c r="LY46" i="3"/>
  <c r="LZ46" i="3"/>
  <c r="MA46" i="3"/>
  <c r="MB46" i="3"/>
  <c r="MC46" i="3"/>
  <c r="MD46" i="3"/>
  <c r="ME46" i="3"/>
  <c r="MF46" i="3"/>
  <c r="MG46" i="3"/>
  <c r="MH46" i="3"/>
  <c r="MI46" i="3"/>
  <c r="MJ46" i="3"/>
  <c r="MK46" i="3"/>
  <c r="ML46" i="3"/>
  <c r="MM46" i="3"/>
  <c r="MN46" i="3"/>
  <c r="MO46" i="3"/>
  <c r="MP46" i="3"/>
  <c r="MQ46" i="3"/>
  <c r="MR46" i="3"/>
  <c r="MS46" i="3"/>
  <c r="MT46" i="3"/>
  <c r="MU46" i="3"/>
  <c r="MV46" i="3"/>
  <c r="MW46" i="3"/>
  <c r="MX46" i="3"/>
  <c r="MY46" i="3"/>
  <c r="MZ46" i="3"/>
  <c r="NA46" i="3"/>
  <c r="NB46" i="3"/>
  <c r="NC46" i="3"/>
  <c r="ND46" i="3"/>
  <c r="NE46" i="3"/>
  <c r="NF46" i="3"/>
  <c r="NG46" i="3"/>
  <c r="NH46" i="3"/>
  <c r="NI46" i="3"/>
  <c r="LV47" i="3"/>
  <c r="LW47" i="3"/>
  <c r="LX47" i="3"/>
  <c r="LY47" i="3"/>
  <c r="LZ47" i="3"/>
  <c r="MA47" i="3"/>
  <c r="MB47" i="3"/>
  <c r="MC47" i="3"/>
  <c r="MD47" i="3"/>
  <c r="ME47" i="3"/>
  <c r="MF47" i="3"/>
  <c r="MG47" i="3"/>
  <c r="MH47" i="3"/>
  <c r="MI47" i="3"/>
  <c r="MJ47" i="3"/>
  <c r="MK47" i="3"/>
  <c r="ML47" i="3"/>
  <c r="MM47" i="3"/>
  <c r="MN47" i="3"/>
  <c r="MO47" i="3"/>
  <c r="MP47" i="3"/>
  <c r="MQ47" i="3"/>
  <c r="MR47" i="3"/>
  <c r="MS47" i="3"/>
  <c r="MT47" i="3"/>
  <c r="MU47" i="3"/>
  <c r="MV47" i="3"/>
  <c r="MW47" i="3"/>
  <c r="MX47" i="3"/>
  <c r="MY47" i="3"/>
  <c r="MZ47" i="3"/>
  <c r="NA47" i="3"/>
  <c r="NB47" i="3"/>
  <c r="NC47" i="3"/>
  <c r="ND47" i="3"/>
  <c r="NE47" i="3"/>
  <c r="NF47" i="3"/>
  <c r="NG47" i="3"/>
  <c r="NH47" i="3"/>
  <c r="NI47" i="3"/>
  <c r="LV48" i="3"/>
  <c r="LW48" i="3"/>
  <c r="LX48" i="3"/>
  <c r="LY48" i="3"/>
  <c r="LZ48" i="3"/>
  <c r="MA48" i="3"/>
  <c r="MB48" i="3"/>
  <c r="MC48" i="3"/>
  <c r="MD48" i="3"/>
  <c r="ME48" i="3"/>
  <c r="MF48" i="3"/>
  <c r="MG48" i="3"/>
  <c r="MH48" i="3"/>
  <c r="MI48" i="3"/>
  <c r="MJ48" i="3"/>
  <c r="MK48" i="3"/>
  <c r="ML48" i="3"/>
  <c r="MM48" i="3"/>
  <c r="MN48" i="3"/>
  <c r="MO48" i="3"/>
  <c r="MP48" i="3"/>
  <c r="MQ48" i="3"/>
  <c r="MR48" i="3"/>
  <c r="MS48" i="3"/>
  <c r="MT48" i="3"/>
  <c r="MU48" i="3"/>
  <c r="MV48" i="3"/>
  <c r="MW48" i="3"/>
  <c r="MX48" i="3"/>
  <c r="MY48" i="3"/>
  <c r="MZ48" i="3"/>
  <c r="NA48" i="3"/>
  <c r="NB48" i="3"/>
  <c r="NC48" i="3"/>
  <c r="ND48" i="3"/>
  <c r="NE48" i="3"/>
  <c r="NF48" i="3"/>
  <c r="NG48" i="3"/>
  <c r="NH48" i="3"/>
  <c r="NI48" i="3"/>
  <c r="LZ24" i="3"/>
  <c r="MA24" i="3"/>
  <c r="MG24" i="3"/>
  <c r="MH24" i="3"/>
  <c r="MN24" i="3"/>
  <c r="MO24" i="3"/>
  <c r="MU24" i="3"/>
  <c r="MV24" i="3"/>
  <c r="NB24" i="3"/>
  <c r="NC24" i="3"/>
  <c r="ND24" i="3"/>
  <c r="NE24" i="3"/>
  <c r="NF24" i="3"/>
  <c r="NG24" i="3"/>
  <c r="NH24" i="3"/>
  <c r="NI24" i="3"/>
  <c r="LZ25" i="3"/>
  <c r="MA25" i="3"/>
  <c r="MG25" i="3"/>
  <c r="MH25" i="3"/>
  <c r="MN25" i="3"/>
  <c r="MO25" i="3"/>
  <c r="MU25" i="3"/>
  <c r="MV25" i="3"/>
  <c r="NB25" i="3"/>
  <c r="NC25" i="3"/>
  <c r="ND25" i="3"/>
  <c r="NE25" i="3"/>
  <c r="NF25" i="3"/>
  <c r="NG25" i="3"/>
  <c r="NH25" i="3"/>
  <c r="NI25" i="3"/>
  <c r="LZ26" i="3"/>
  <c r="MA26" i="3"/>
  <c r="MG26" i="3"/>
  <c r="MH26" i="3"/>
  <c r="MN26" i="3"/>
  <c r="MO26" i="3"/>
  <c r="MU26" i="3"/>
  <c r="MV26" i="3"/>
  <c r="NB26" i="3"/>
  <c r="NC26" i="3"/>
  <c r="ND26" i="3"/>
  <c r="NE26" i="3"/>
  <c r="NF26" i="3"/>
  <c r="NG26" i="3"/>
  <c r="NH26" i="3"/>
  <c r="NI26" i="3"/>
  <c r="LV27" i="3"/>
  <c r="LW27" i="3"/>
  <c r="LX27" i="3"/>
  <c r="LY27" i="3"/>
  <c r="LZ27" i="3"/>
  <c r="MA27" i="3"/>
  <c r="MB27" i="3"/>
  <c r="MC27" i="3"/>
  <c r="MD27" i="3"/>
  <c r="ME27" i="3"/>
  <c r="MF27" i="3"/>
  <c r="MG27" i="3"/>
  <c r="MH27" i="3"/>
  <c r="MI27" i="3"/>
  <c r="MJ27" i="3"/>
  <c r="MK27" i="3"/>
  <c r="ML27" i="3"/>
  <c r="MM27" i="3"/>
  <c r="MN27" i="3"/>
  <c r="MO27" i="3"/>
  <c r="MP27" i="3"/>
  <c r="MQ27" i="3"/>
  <c r="MR27" i="3"/>
  <c r="MS27" i="3"/>
  <c r="MT27" i="3"/>
  <c r="MU27" i="3"/>
  <c r="MV27" i="3"/>
  <c r="MW27" i="3"/>
  <c r="MX27" i="3"/>
  <c r="MY27" i="3"/>
  <c r="MZ27" i="3"/>
  <c r="NA27" i="3"/>
  <c r="NB27" i="3"/>
  <c r="NC27" i="3"/>
  <c r="ND27" i="3"/>
  <c r="NE27" i="3"/>
  <c r="NF27" i="3"/>
  <c r="NG27" i="3"/>
  <c r="NH27" i="3"/>
  <c r="NI27" i="3"/>
  <c r="LV28" i="3"/>
  <c r="LW28" i="3"/>
  <c r="LX28" i="3"/>
  <c r="LY28" i="3"/>
  <c r="LZ28" i="3"/>
  <c r="MA28" i="3"/>
  <c r="MB28" i="3"/>
  <c r="MC28" i="3"/>
  <c r="MD28" i="3"/>
  <c r="ME28" i="3"/>
  <c r="MF28" i="3"/>
  <c r="MG28" i="3"/>
  <c r="MH28" i="3"/>
  <c r="MI28" i="3"/>
  <c r="MJ28" i="3"/>
  <c r="MK28" i="3"/>
  <c r="ML28" i="3"/>
  <c r="MM28" i="3"/>
  <c r="MN28" i="3"/>
  <c r="MO28" i="3"/>
  <c r="MP28" i="3"/>
  <c r="MQ28" i="3"/>
  <c r="MR28" i="3"/>
  <c r="MS28" i="3"/>
  <c r="MT28" i="3"/>
  <c r="MU28" i="3"/>
  <c r="MV28" i="3"/>
  <c r="MW28" i="3"/>
  <c r="MX28" i="3"/>
  <c r="MY28" i="3"/>
  <c r="MZ28" i="3"/>
  <c r="NA28" i="3"/>
  <c r="NB28" i="3"/>
  <c r="NC28" i="3"/>
  <c r="ND28" i="3"/>
  <c r="NE28" i="3"/>
  <c r="NF28" i="3"/>
  <c r="NG28" i="3"/>
  <c r="NH28" i="3"/>
  <c r="NI28" i="3"/>
  <c r="LV29" i="3"/>
  <c r="LW29" i="3"/>
  <c r="LX29" i="3"/>
  <c r="LY29" i="3"/>
  <c r="LZ29" i="3"/>
  <c r="MA29" i="3"/>
  <c r="MB29" i="3"/>
  <c r="MC29" i="3"/>
  <c r="MD29" i="3"/>
  <c r="ME29" i="3"/>
  <c r="MF29" i="3"/>
  <c r="MG29" i="3"/>
  <c r="MH29" i="3"/>
  <c r="MI29" i="3"/>
  <c r="MJ29" i="3"/>
  <c r="MK29" i="3"/>
  <c r="ML29" i="3"/>
  <c r="MM29" i="3"/>
  <c r="MN29" i="3"/>
  <c r="MO29" i="3"/>
  <c r="MP29" i="3"/>
  <c r="MQ29" i="3"/>
  <c r="MR29" i="3"/>
  <c r="MS29" i="3"/>
  <c r="MT29" i="3"/>
  <c r="MU29" i="3"/>
  <c r="MV29" i="3"/>
  <c r="MW29" i="3"/>
  <c r="MX29" i="3"/>
  <c r="MY29" i="3"/>
  <c r="MZ29" i="3"/>
  <c r="NA29" i="3"/>
  <c r="NB29" i="3"/>
  <c r="NC29" i="3"/>
  <c r="ND29" i="3"/>
  <c r="NE29" i="3"/>
  <c r="NF29" i="3"/>
  <c r="NG29" i="3"/>
  <c r="NH29" i="3"/>
  <c r="NI29" i="3"/>
  <c r="LV5" i="3"/>
  <c r="LW5" i="3"/>
  <c r="LX5" i="3"/>
  <c r="LY5" i="3"/>
  <c r="LZ5" i="3"/>
  <c r="MA5" i="3"/>
  <c r="MB5" i="3"/>
  <c r="MC5" i="3"/>
  <c r="MD5" i="3"/>
  <c r="ME5" i="3"/>
  <c r="MF5" i="3"/>
  <c r="MG5" i="3"/>
  <c r="MH5" i="3"/>
  <c r="MI5" i="3"/>
  <c r="MJ5" i="3"/>
  <c r="MK5" i="3"/>
  <c r="ML5" i="3"/>
  <c r="MM5" i="3"/>
  <c r="MN5" i="3"/>
  <c r="MO5" i="3"/>
  <c r="MP5" i="3"/>
  <c r="MQ5" i="3"/>
  <c r="MR5" i="3"/>
  <c r="MS5" i="3"/>
  <c r="MT5" i="3"/>
  <c r="MU5" i="3"/>
  <c r="MV5" i="3"/>
  <c r="MW5" i="3"/>
  <c r="MX5" i="3"/>
  <c r="MY5" i="3"/>
  <c r="MZ5" i="3"/>
  <c r="NA5" i="3"/>
  <c r="NB5" i="3"/>
  <c r="NC5" i="3"/>
  <c r="ND5" i="3"/>
  <c r="NE5" i="3"/>
  <c r="NF5" i="3"/>
  <c r="NG5" i="3"/>
  <c r="NH5" i="3"/>
  <c r="NI5" i="3"/>
  <c r="IW69" i="3"/>
  <c r="IX69" i="3"/>
  <c r="IY69" i="3"/>
  <c r="IZ69" i="3"/>
  <c r="JA69" i="3"/>
  <c r="JB69" i="3"/>
  <c r="JC69" i="3"/>
  <c r="JD69" i="3"/>
  <c r="JE69" i="3"/>
  <c r="JF69" i="3"/>
  <c r="JG69" i="3"/>
  <c r="JH69" i="3"/>
  <c r="JI69" i="3"/>
  <c r="JJ69" i="3"/>
  <c r="JK69" i="3"/>
  <c r="JL69" i="3"/>
  <c r="JM69" i="3"/>
  <c r="JN69" i="3"/>
  <c r="JO69" i="3"/>
  <c r="JP69" i="3"/>
  <c r="JQ69" i="3"/>
  <c r="JR69" i="3"/>
  <c r="JS69" i="3"/>
  <c r="JT69" i="3"/>
  <c r="JU69" i="3"/>
  <c r="JV69" i="3"/>
  <c r="JW69" i="3"/>
  <c r="JX69" i="3"/>
  <c r="JY69" i="3"/>
  <c r="JZ69" i="3"/>
  <c r="KA69" i="3"/>
  <c r="KB69" i="3"/>
  <c r="KC69" i="3"/>
  <c r="KD69" i="3"/>
  <c r="KE69" i="3"/>
  <c r="KF69" i="3"/>
  <c r="KG69" i="3"/>
  <c r="KH69" i="3"/>
  <c r="KI69" i="3"/>
  <c r="KJ69" i="3"/>
  <c r="KK69" i="3"/>
  <c r="KL69" i="3"/>
  <c r="KM69" i="3"/>
  <c r="KN69" i="3"/>
  <c r="KO69" i="3"/>
  <c r="KP69" i="3"/>
  <c r="KQ69" i="3"/>
  <c r="KR69" i="3"/>
  <c r="KS69" i="3"/>
  <c r="KT69" i="3"/>
  <c r="KU69" i="3"/>
  <c r="KV69" i="3"/>
  <c r="KW69" i="3"/>
  <c r="KX69" i="3"/>
  <c r="KY69" i="3"/>
  <c r="KZ69" i="3"/>
  <c r="LA69" i="3"/>
  <c r="LB69" i="3"/>
  <c r="LC69" i="3"/>
  <c r="LD69" i="3"/>
  <c r="LE69" i="3"/>
  <c r="LF69" i="3"/>
  <c r="LG69" i="3"/>
  <c r="LH69" i="3"/>
  <c r="LI69" i="3"/>
  <c r="LJ69" i="3"/>
  <c r="LK69" i="3"/>
  <c r="LL69" i="3"/>
  <c r="LM69" i="3"/>
  <c r="LN69" i="3"/>
  <c r="LO69" i="3"/>
  <c r="LP69" i="3"/>
  <c r="LQ69" i="3"/>
  <c r="LR69" i="3"/>
  <c r="LS69" i="3"/>
  <c r="LT69" i="3"/>
  <c r="LU69" i="3"/>
  <c r="JA72" i="3"/>
  <c r="JB72" i="3"/>
  <c r="JH72" i="3"/>
  <c r="JI72" i="3"/>
  <c r="JO72" i="3"/>
  <c r="JP72" i="3"/>
  <c r="JV72" i="3"/>
  <c r="JW72" i="3"/>
  <c r="KC72" i="3"/>
  <c r="KD72" i="3"/>
  <c r="KJ72" i="3"/>
  <c r="KK72" i="3"/>
  <c r="KL72" i="3"/>
  <c r="KM72" i="3"/>
  <c r="KN72" i="3"/>
  <c r="KO72" i="3"/>
  <c r="KP72" i="3"/>
  <c r="KQ72" i="3"/>
  <c r="KR72" i="3"/>
  <c r="KX72" i="3"/>
  <c r="KY72" i="3"/>
  <c r="LE72" i="3"/>
  <c r="LF72" i="3"/>
  <c r="LL72" i="3"/>
  <c r="LM72" i="3"/>
  <c r="LS72" i="3"/>
  <c r="LT72" i="3"/>
  <c r="JA73" i="3"/>
  <c r="JB73" i="3"/>
  <c r="JH73" i="3"/>
  <c r="JI73" i="3"/>
  <c r="JO73" i="3"/>
  <c r="JP73" i="3"/>
  <c r="JV73" i="3"/>
  <c r="JW73" i="3"/>
  <c r="KC73" i="3"/>
  <c r="KD73" i="3"/>
  <c r="KJ73" i="3"/>
  <c r="KK73" i="3"/>
  <c r="KL73" i="3"/>
  <c r="KM73" i="3"/>
  <c r="KN73" i="3"/>
  <c r="KO73" i="3"/>
  <c r="KP73" i="3"/>
  <c r="KQ73" i="3"/>
  <c r="KR73" i="3"/>
  <c r="KX73" i="3"/>
  <c r="KY73" i="3"/>
  <c r="LE73" i="3"/>
  <c r="LF73" i="3"/>
  <c r="LL73" i="3"/>
  <c r="LM73" i="3"/>
  <c r="LS73" i="3"/>
  <c r="LT73" i="3"/>
  <c r="JA74" i="3"/>
  <c r="JB74" i="3"/>
  <c r="JH74" i="3"/>
  <c r="JI74" i="3"/>
  <c r="JO74" i="3"/>
  <c r="JP74" i="3"/>
  <c r="JV74" i="3"/>
  <c r="JW74" i="3"/>
  <c r="KC74" i="3"/>
  <c r="KD74" i="3"/>
  <c r="KJ74" i="3"/>
  <c r="KK74" i="3"/>
  <c r="KL74" i="3"/>
  <c r="KM74" i="3"/>
  <c r="KN74" i="3"/>
  <c r="KO74" i="3"/>
  <c r="KP74" i="3"/>
  <c r="KQ74" i="3"/>
  <c r="KR74" i="3"/>
  <c r="KX74" i="3"/>
  <c r="KY74" i="3"/>
  <c r="LE74" i="3"/>
  <c r="LF74" i="3"/>
  <c r="LL74" i="3"/>
  <c r="LM74" i="3"/>
  <c r="LS74" i="3"/>
  <c r="LT74" i="3"/>
  <c r="IW40" i="3"/>
  <c r="IX40" i="3"/>
  <c r="IY40" i="3"/>
  <c r="IZ40" i="3"/>
  <c r="JA40" i="3"/>
  <c r="JB40" i="3"/>
  <c r="JC40" i="3"/>
  <c r="JD40" i="3"/>
  <c r="JE40" i="3"/>
  <c r="JF40" i="3"/>
  <c r="JG40" i="3"/>
  <c r="JH40" i="3"/>
  <c r="JI40" i="3"/>
  <c r="JJ40" i="3"/>
  <c r="JK40" i="3"/>
  <c r="JL40" i="3"/>
  <c r="JM40" i="3"/>
  <c r="JN40" i="3"/>
  <c r="JO40" i="3"/>
  <c r="JP40" i="3"/>
  <c r="JQ40" i="3"/>
  <c r="JR40" i="3"/>
  <c r="JS40" i="3"/>
  <c r="JT40" i="3"/>
  <c r="JU40" i="3"/>
  <c r="JV40" i="3"/>
  <c r="JW40" i="3"/>
  <c r="JX40" i="3"/>
  <c r="JY40" i="3"/>
  <c r="JZ40" i="3"/>
  <c r="KA40" i="3"/>
  <c r="KB40" i="3"/>
  <c r="KC40" i="3"/>
  <c r="KD40" i="3"/>
  <c r="KE40" i="3"/>
  <c r="KF40" i="3"/>
  <c r="KG40" i="3"/>
  <c r="KH40" i="3"/>
  <c r="KI40" i="3"/>
  <c r="KJ40" i="3"/>
  <c r="KK40" i="3"/>
  <c r="KL40" i="3"/>
  <c r="KM40" i="3"/>
  <c r="KN40" i="3"/>
  <c r="KO40" i="3"/>
  <c r="KP40" i="3"/>
  <c r="KQ40" i="3"/>
  <c r="KR40" i="3"/>
  <c r="KS40" i="3"/>
  <c r="KT40" i="3"/>
  <c r="KU40" i="3"/>
  <c r="KV40" i="3"/>
  <c r="KW40" i="3"/>
  <c r="KX40" i="3"/>
  <c r="KY40" i="3"/>
  <c r="KZ40" i="3"/>
  <c r="LA40" i="3"/>
  <c r="LB40" i="3"/>
  <c r="LC40" i="3"/>
  <c r="LD40" i="3"/>
  <c r="LE40" i="3"/>
  <c r="LF40" i="3"/>
  <c r="LG40" i="3"/>
  <c r="LH40" i="3"/>
  <c r="LI40" i="3"/>
  <c r="LJ40" i="3"/>
  <c r="LK40" i="3"/>
  <c r="LL40" i="3"/>
  <c r="LM40" i="3"/>
  <c r="LN40" i="3"/>
  <c r="LO40" i="3"/>
  <c r="LP40" i="3"/>
  <c r="LQ40" i="3"/>
  <c r="LR40" i="3"/>
  <c r="LS40" i="3"/>
  <c r="LT40" i="3"/>
  <c r="LU40" i="3"/>
  <c r="IW41" i="3"/>
  <c r="IX41" i="3"/>
  <c r="IY41" i="3"/>
  <c r="IZ41" i="3"/>
  <c r="JA41" i="3"/>
  <c r="JB41" i="3"/>
  <c r="JC41" i="3"/>
  <c r="JD41" i="3"/>
  <c r="JE41" i="3"/>
  <c r="JF41" i="3"/>
  <c r="JG41" i="3"/>
  <c r="JH41" i="3"/>
  <c r="JI41" i="3"/>
  <c r="JJ41" i="3"/>
  <c r="JK41" i="3"/>
  <c r="JL41" i="3"/>
  <c r="JM41" i="3"/>
  <c r="JN41" i="3"/>
  <c r="JO41" i="3"/>
  <c r="JP41" i="3"/>
  <c r="JQ41" i="3"/>
  <c r="JR41" i="3"/>
  <c r="JS41" i="3"/>
  <c r="JT41" i="3"/>
  <c r="JU41" i="3"/>
  <c r="JV41" i="3"/>
  <c r="JW41" i="3"/>
  <c r="JX41" i="3"/>
  <c r="JY41" i="3"/>
  <c r="JZ41" i="3"/>
  <c r="KA41" i="3"/>
  <c r="KB41" i="3"/>
  <c r="KC41" i="3"/>
  <c r="KD41" i="3"/>
  <c r="KE41" i="3"/>
  <c r="KF41" i="3"/>
  <c r="KG41" i="3"/>
  <c r="KH41" i="3"/>
  <c r="KI41" i="3"/>
  <c r="KJ41" i="3"/>
  <c r="KK41" i="3"/>
  <c r="KL41" i="3"/>
  <c r="KM41" i="3"/>
  <c r="KN41" i="3"/>
  <c r="KO41" i="3"/>
  <c r="KP41" i="3"/>
  <c r="KQ41" i="3"/>
  <c r="KR41" i="3"/>
  <c r="KS41" i="3"/>
  <c r="KT41" i="3"/>
  <c r="KU41" i="3"/>
  <c r="KV41" i="3"/>
  <c r="KW41" i="3"/>
  <c r="KX41" i="3"/>
  <c r="KY41" i="3"/>
  <c r="KZ41" i="3"/>
  <c r="LA41" i="3"/>
  <c r="LB41" i="3"/>
  <c r="LC41" i="3"/>
  <c r="LD41" i="3"/>
  <c r="LE41" i="3"/>
  <c r="LF41" i="3"/>
  <c r="LG41" i="3"/>
  <c r="LH41" i="3"/>
  <c r="LI41" i="3"/>
  <c r="LJ41" i="3"/>
  <c r="LK41" i="3"/>
  <c r="LL41" i="3"/>
  <c r="LM41" i="3"/>
  <c r="LN41" i="3"/>
  <c r="LO41" i="3"/>
  <c r="LP41" i="3"/>
  <c r="LQ41" i="3"/>
  <c r="LR41" i="3"/>
  <c r="LS41" i="3"/>
  <c r="LT41" i="3"/>
  <c r="LU41" i="3"/>
  <c r="IW42" i="3"/>
  <c r="IX42" i="3"/>
  <c r="IY42" i="3"/>
  <c r="IZ42" i="3"/>
  <c r="JA42" i="3"/>
  <c r="JB42" i="3"/>
  <c r="JC42" i="3"/>
  <c r="JD42" i="3"/>
  <c r="JE42" i="3"/>
  <c r="JF42" i="3"/>
  <c r="JG42" i="3"/>
  <c r="JH42" i="3"/>
  <c r="JI42" i="3"/>
  <c r="JJ42" i="3"/>
  <c r="JK42" i="3"/>
  <c r="JL42" i="3"/>
  <c r="JM42" i="3"/>
  <c r="JN42" i="3"/>
  <c r="JO42" i="3"/>
  <c r="JP42" i="3"/>
  <c r="JQ42" i="3"/>
  <c r="JR42" i="3"/>
  <c r="JS42" i="3"/>
  <c r="JT42" i="3"/>
  <c r="JU42" i="3"/>
  <c r="JV42" i="3"/>
  <c r="JW42" i="3"/>
  <c r="JX42" i="3"/>
  <c r="JY42" i="3"/>
  <c r="JZ42" i="3"/>
  <c r="KA42" i="3"/>
  <c r="KB42" i="3"/>
  <c r="KC42" i="3"/>
  <c r="KD42" i="3"/>
  <c r="KE42" i="3"/>
  <c r="KF42" i="3"/>
  <c r="KG42" i="3"/>
  <c r="KH42" i="3"/>
  <c r="KI42" i="3"/>
  <c r="KJ42" i="3"/>
  <c r="KK42" i="3"/>
  <c r="KL42" i="3"/>
  <c r="KM42" i="3"/>
  <c r="KN42" i="3"/>
  <c r="KO42" i="3"/>
  <c r="KP42" i="3"/>
  <c r="KQ42" i="3"/>
  <c r="KR42" i="3"/>
  <c r="KS42" i="3"/>
  <c r="KT42" i="3"/>
  <c r="KU42" i="3"/>
  <c r="KV42" i="3"/>
  <c r="KW42" i="3"/>
  <c r="KX42" i="3"/>
  <c r="KY42" i="3"/>
  <c r="KZ42" i="3"/>
  <c r="LA42" i="3"/>
  <c r="LB42" i="3"/>
  <c r="LC42" i="3"/>
  <c r="LD42" i="3"/>
  <c r="LE42" i="3"/>
  <c r="LF42" i="3"/>
  <c r="LG42" i="3"/>
  <c r="LH42" i="3"/>
  <c r="LI42" i="3"/>
  <c r="LJ42" i="3"/>
  <c r="LK42" i="3"/>
  <c r="LL42" i="3"/>
  <c r="LM42" i="3"/>
  <c r="LN42" i="3"/>
  <c r="LO42" i="3"/>
  <c r="LP42" i="3"/>
  <c r="LQ42" i="3"/>
  <c r="LR42" i="3"/>
  <c r="LS42" i="3"/>
  <c r="LT42" i="3"/>
  <c r="LU42" i="3"/>
  <c r="IW43" i="3"/>
  <c r="IX43" i="3"/>
  <c r="IY43" i="3"/>
  <c r="IZ43" i="3"/>
  <c r="JA43" i="3"/>
  <c r="JB43" i="3"/>
  <c r="JC43" i="3"/>
  <c r="JD43" i="3"/>
  <c r="JE43" i="3"/>
  <c r="JF43" i="3"/>
  <c r="JG43" i="3"/>
  <c r="JH43" i="3"/>
  <c r="JI43" i="3"/>
  <c r="JJ43" i="3"/>
  <c r="JK43" i="3"/>
  <c r="JL43" i="3"/>
  <c r="JM43" i="3"/>
  <c r="JN43" i="3"/>
  <c r="JO43" i="3"/>
  <c r="JP43" i="3"/>
  <c r="JQ43" i="3"/>
  <c r="JR43" i="3"/>
  <c r="JS43" i="3"/>
  <c r="JT43" i="3"/>
  <c r="JU43" i="3"/>
  <c r="JV43" i="3"/>
  <c r="JW43" i="3"/>
  <c r="JX43" i="3"/>
  <c r="JY43" i="3"/>
  <c r="JZ43" i="3"/>
  <c r="KA43" i="3"/>
  <c r="KB43" i="3"/>
  <c r="KC43" i="3"/>
  <c r="KD43" i="3"/>
  <c r="KE43" i="3"/>
  <c r="KF43" i="3"/>
  <c r="KG43" i="3"/>
  <c r="KH43" i="3"/>
  <c r="KI43" i="3"/>
  <c r="KJ43" i="3"/>
  <c r="KK43" i="3"/>
  <c r="KL43" i="3"/>
  <c r="KM43" i="3"/>
  <c r="KN43" i="3"/>
  <c r="KO43" i="3"/>
  <c r="KP43" i="3"/>
  <c r="KQ43" i="3"/>
  <c r="KR43" i="3"/>
  <c r="KS43" i="3"/>
  <c r="KT43" i="3"/>
  <c r="KU43" i="3"/>
  <c r="KV43" i="3"/>
  <c r="KW43" i="3"/>
  <c r="KX43" i="3"/>
  <c r="KY43" i="3"/>
  <c r="KZ43" i="3"/>
  <c r="LA43" i="3"/>
  <c r="LB43" i="3"/>
  <c r="LC43" i="3"/>
  <c r="LD43" i="3"/>
  <c r="LE43" i="3"/>
  <c r="LF43" i="3"/>
  <c r="LG43" i="3"/>
  <c r="LH43" i="3"/>
  <c r="LI43" i="3"/>
  <c r="LJ43" i="3"/>
  <c r="LK43" i="3"/>
  <c r="LL43" i="3"/>
  <c r="LM43" i="3"/>
  <c r="LN43" i="3"/>
  <c r="LO43" i="3"/>
  <c r="LP43" i="3"/>
  <c r="LQ43" i="3"/>
  <c r="LR43" i="3"/>
  <c r="LS43" i="3"/>
  <c r="LT43" i="3"/>
  <c r="LU43" i="3"/>
  <c r="IW44" i="3"/>
  <c r="IX44" i="3"/>
  <c r="IY44" i="3"/>
  <c r="IZ44" i="3"/>
  <c r="JA44" i="3"/>
  <c r="JB44" i="3"/>
  <c r="JC44" i="3"/>
  <c r="JD44" i="3"/>
  <c r="JE44" i="3"/>
  <c r="JF44" i="3"/>
  <c r="JG44" i="3"/>
  <c r="JH44" i="3"/>
  <c r="JI44" i="3"/>
  <c r="JJ44" i="3"/>
  <c r="JK44" i="3"/>
  <c r="JL44" i="3"/>
  <c r="JM44" i="3"/>
  <c r="JN44" i="3"/>
  <c r="JO44" i="3"/>
  <c r="JP44" i="3"/>
  <c r="JQ44" i="3"/>
  <c r="JR44" i="3"/>
  <c r="JS44" i="3"/>
  <c r="JT44" i="3"/>
  <c r="JU44" i="3"/>
  <c r="JV44" i="3"/>
  <c r="JW44" i="3"/>
  <c r="JX44" i="3"/>
  <c r="JY44" i="3"/>
  <c r="JZ44" i="3"/>
  <c r="KA44" i="3"/>
  <c r="KB44" i="3"/>
  <c r="KC44" i="3"/>
  <c r="KD44" i="3"/>
  <c r="KE44" i="3"/>
  <c r="KF44" i="3"/>
  <c r="KG44" i="3"/>
  <c r="KH44" i="3"/>
  <c r="KI44" i="3"/>
  <c r="KJ44" i="3"/>
  <c r="KK44" i="3"/>
  <c r="KL44" i="3"/>
  <c r="KM44" i="3"/>
  <c r="KN44" i="3"/>
  <c r="KO44" i="3"/>
  <c r="KP44" i="3"/>
  <c r="KQ44" i="3"/>
  <c r="KR44" i="3"/>
  <c r="KS44" i="3"/>
  <c r="KT44" i="3"/>
  <c r="KU44" i="3"/>
  <c r="KV44" i="3"/>
  <c r="KW44" i="3"/>
  <c r="KX44" i="3"/>
  <c r="KY44" i="3"/>
  <c r="KZ44" i="3"/>
  <c r="LA44" i="3"/>
  <c r="LB44" i="3"/>
  <c r="LC44" i="3"/>
  <c r="LD44" i="3"/>
  <c r="LE44" i="3"/>
  <c r="LF44" i="3"/>
  <c r="LG44" i="3"/>
  <c r="LH44" i="3"/>
  <c r="LI44" i="3"/>
  <c r="LJ44" i="3"/>
  <c r="LK44" i="3"/>
  <c r="LL44" i="3"/>
  <c r="LM44" i="3"/>
  <c r="LN44" i="3"/>
  <c r="LO44" i="3"/>
  <c r="LP44" i="3"/>
  <c r="LQ44" i="3"/>
  <c r="LR44" i="3"/>
  <c r="LS44" i="3"/>
  <c r="LT44" i="3"/>
  <c r="LU44" i="3"/>
  <c r="IW46" i="3"/>
  <c r="IX46" i="3"/>
  <c r="IY46" i="3"/>
  <c r="IZ46" i="3"/>
  <c r="JA46" i="3"/>
  <c r="JB46" i="3"/>
  <c r="JC46" i="3"/>
  <c r="JD46" i="3"/>
  <c r="JE46" i="3"/>
  <c r="JF46" i="3"/>
  <c r="JG46" i="3"/>
  <c r="JH46" i="3"/>
  <c r="JI46" i="3"/>
  <c r="JJ46" i="3"/>
  <c r="JK46" i="3"/>
  <c r="JL46" i="3"/>
  <c r="JM46" i="3"/>
  <c r="JN46" i="3"/>
  <c r="JO46" i="3"/>
  <c r="JP46" i="3"/>
  <c r="JQ46" i="3"/>
  <c r="JR46" i="3"/>
  <c r="JS46" i="3"/>
  <c r="JT46" i="3"/>
  <c r="JU46" i="3"/>
  <c r="JV46" i="3"/>
  <c r="JW46" i="3"/>
  <c r="JX46" i="3"/>
  <c r="JY46" i="3"/>
  <c r="JZ46" i="3"/>
  <c r="KA46" i="3"/>
  <c r="KB46" i="3"/>
  <c r="KC46" i="3"/>
  <c r="KD46" i="3"/>
  <c r="KE46" i="3"/>
  <c r="KF46" i="3"/>
  <c r="KG46" i="3"/>
  <c r="KH46" i="3"/>
  <c r="KI46" i="3"/>
  <c r="KJ46" i="3"/>
  <c r="KK46" i="3"/>
  <c r="KL46" i="3"/>
  <c r="KM46" i="3"/>
  <c r="KN46" i="3"/>
  <c r="KO46" i="3"/>
  <c r="KP46" i="3"/>
  <c r="KQ46" i="3"/>
  <c r="KR46" i="3"/>
  <c r="KS46" i="3"/>
  <c r="KT46" i="3"/>
  <c r="KU46" i="3"/>
  <c r="KV46" i="3"/>
  <c r="KW46" i="3"/>
  <c r="KX46" i="3"/>
  <c r="KY46" i="3"/>
  <c r="KZ46" i="3"/>
  <c r="LA46" i="3"/>
  <c r="LB46" i="3"/>
  <c r="LC46" i="3"/>
  <c r="LD46" i="3"/>
  <c r="LE46" i="3"/>
  <c r="LF46" i="3"/>
  <c r="LG46" i="3"/>
  <c r="LH46" i="3"/>
  <c r="LI46" i="3"/>
  <c r="LJ46" i="3"/>
  <c r="LK46" i="3"/>
  <c r="LL46" i="3"/>
  <c r="LM46" i="3"/>
  <c r="LN46" i="3"/>
  <c r="LO46" i="3"/>
  <c r="LP46" i="3"/>
  <c r="LQ46" i="3"/>
  <c r="LR46" i="3"/>
  <c r="LS46" i="3"/>
  <c r="LT46" i="3"/>
  <c r="LU46" i="3"/>
  <c r="IW47" i="3"/>
  <c r="IX47" i="3"/>
  <c r="IY47" i="3"/>
  <c r="IZ47" i="3"/>
  <c r="JA47" i="3"/>
  <c r="JB47" i="3"/>
  <c r="JC47" i="3"/>
  <c r="JD47" i="3"/>
  <c r="JE47" i="3"/>
  <c r="JF47" i="3"/>
  <c r="JG47" i="3"/>
  <c r="JH47" i="3"/>
  <c r="JI47" i="3"/>
  <c r="JJ47" i="3"/>
  <c r="JK47" i="3"/>
  <c r="JL47" i="3"/>
  <c r="JM47" i="3"/>
  <c r="JN47" i="3"/>
  <c r="JO47" i="3"/>
  <c r="JP47" i="3"/>
  <c r="JQ47" i="3"/>
  <c r="JR47" i="3"/>
  <c r="JS47" i="3"/>
  <c r="JT47" i="3"/>
  <c r="JU47" i="3"/>
  <c r="JV47" i="3"/>
  <c r="JW47" i="3"/>
  <c r="JX47" i="3"/>
  <c r="JY47" i="3"/>
  <c r="JZ47" i="3"/>
  <c r="KA47" i="3"/>
  <c r="KB47" i="3"/>
  <c r="KC47" i="3"/>
  <c r="KD47" i="3"/>
  <c r="KE47" i="3"/>
  <c r="KF47" i="3"/>
  <c r="KG47" i="3"/>
  <c r="KH47" i="3"/>
  <c r="KI47" i="3"/>
  <c r="KJ47" i="3"/>
  <c r="KK47" i="3"/>
  <c r="KL47" i="3"/>
  <c r="KM47" i="3"/>
  <c r="KN47" i="3"/>
  <c r="KO47" i="3"/>
  <c r="KP47" i="3"/>
  <c r="KQ47" i="3"/>
  <c r="KR47" i="3"/>
  <c r="KS47" i="3"/>
  <c r="KT47" i="3"/>
  <c r="KU47" i="3"/>
  <c r="KV47" i="3"/>
  <c r="KW47" i="3"/>
  <c r="KX47" i="3"/>
  <c r="KY47" i="3"/>
  <c r="KZ47" i="3"/>
  <c r="LA47" i="3"/>
  <c r="LB47" i="3"/>
  <c r="LC47" i="3"/>
  <c r="LD47" i="3"/>
  <c r="LE47" i="3"/>
  <c r="LF47" i="3"/>
  <c r="LG47" i="3"/>
  <c r="LH47" i="3"/>
  <c r="LI47" i="3"/>
  <c r="LJ47" i="3"/>
  <c r="LK47" i="3"/>
  <c r="LL47" i="3"/>
  <c r="LM47" i="3"/>
  <c r="LN47" i="3"/>
  <c r="LO47" i="3"/>
  <c r="LP47" i="3"/>
  <c r="LQ47" i="3"/>
  <c r="LR47" i="3"/>
  <c r="LS47" i="3"/>
  <c r="LT47" i="3"/>
  <c r="LU47" i="3"/>
  <c r="IW48" i="3"/>
  <c r="IX48" i="3"/>
  <c r="IY48" i="3"/>
  <c r="IZ48" i="3"/>
  <c r="JA48" i="3"/>
  <c r="JB48" i="3"/>
  <c r="JC48" i="3"/>
  <c r="JD48" i="3"/>
  <c r="JE48" i="3"/>
  <c r="JF48" i="3"/>
  <c r="JG48" i="3"/>
  <c r="JH48" i="3"/>
  <c r="JI48" i="3"/>
  <c r="JJ48" i="3"/>
  <c r="JK48" i="3"/>
  <c r="JL48" i="3"/>
  <c r="JM48" i="3"/>
  <c r="JN48" i="3"/>
  <c r="JO48" i="3"/>
  <c r="JP48" i="3"/>
  <c r="JQ48" i="3"/>
  <c r="JR48" i="3"/>
  <c r="JS48" i="3"/>
  <c r="JT48" i="3"/>
  <c r="JU48" i="3"/>
  <c r="JV48" i="3"/>
  <c r="JW48" i="3"/>
  <c r="JX48" i="3"/>
  <c r="JY48" i="3"/>
  <c r="JZ48" i="3"/>
  <c r="KA48" i="3"/>
  <c r="KB48" i="3"/>
  <c r="KC48" i="3"/>
  <c r="KD48" i="3"/>
  <c r="KE48" i="3"/>
  <c r="KF48" i="3"/>
  <c r="KG48" i="3"/>
  <c r="KH48" i="3"/>
  <c r="KI48" i="3"/>
  <c r="KJ48" i="3"/>
  <c r="KK48" i="3"/>
  <c r="KL48" i="3"/>
  <c r="KM48" i="3"/>
  <c r="KN48" i="3"/>
  <c r="KO48" i="3"/>
  <c r="KP48" i="3"/>
  <c r="KQ48" i="3"/>
  <c r="KR48" i="3"/>
  <c r="KS48" i="3"/>
  <c r="KT48" i="3"/>
  <c r="KU48" i="3"/>
  <c r="KV48" i="3"/>
  <c r="KW48" i="3"/>
  <c r="KX48" i="3"/>
  <c r="KY48" i="3"/>
  <c r="KZ48" i="3"/>
  <c r="LA48" i="3"/>
  <c r="LB48" i="3"/>
  <c r="LC48" i="3"/>
  <c r="LD48" i="3"/>
  <c r="LE48" i="3"/>
  <c r="LF48" i="3"/>
  <c r="LG48" i="3"/>
  <c r="LH48" i="3"/>
  <c r="LI48" i="3"/>
  <c r="LJ48" i="3"/>
  <c r="LK48" i="3"/>
  <c r="LL48" i="3"/>
  <c r="LM48" i="3"/>
  <c r="LN48" i="3"/>
  <c r="LO48" i="3"/>
  <c r="LP48" i="3"/>
  <c r="LQ48" i="3"/>
  <c r="LR48" i="3"/>
  <c r="LS48" i="3"/>
  <c r="LT48" i="3"/>
  <c r="LU48" i="3"/>
  <c r="JA24" i="3"/>
  <c r="JB24" i="3"/>
  <c r="JH24" i="3"/>
  <c r="JI24" i="3"/>
  <c r="JO24" i="3"/>
  <c r="JP24" i="3"/>
  <c r="JV24" i="3"/>
  <c r="JW24" i="3"/>
  <c r="KC24" i="3"/>
  <c r="KD24" i="3"/>
  <c r="KJ24" i="3"/>
  <c r="KK24" i="3"/>
  <c r="KL24" i="3"/>
  <c r="KM24" i="3"/>
  <c r="KN24" i="3"/>
  <c r="KO24" i="3"/>
  <c r="KP24" i="3"/>
  <c r="KQ24" i="3"/>
  <c r="KR24" i="3"/>
  <c r="KX24" i="3"/>
  <c r="KY24" i="3"/>
  <c r="LE24" i="3"/>
  <c r="LF24" i="3"/>
  <c r="LL24" i="3"/>
  <c r="LM24" i="3"/>
  <c r="LS24" i="3"/>
  <c r="LT24" i="3"/>
  <c r="JA25" i="3"/>
  <c r="JB25" i="3"/>
  <c r="JH25" i="3"/>
  <c r="JI25" i="3"/>
  <c r="JO25" i="3"/>
  <c r="JP25" i="3"/>
  <c r="JV25" i="3"/>
  <c r="JW25" i="3"/>
  <c r="KC25" i="3"/>
  <c r="KD25" i="3"/>
  <c r="KJ25" i="3"/>
  <c r="KK25" i="3"/>
  <c r="KL25" i="3"/>
  <c r="KM25" i="3"/>
  <c r="KN25" i="3"/>
  <c r="KO25" i="3"/>
  <c r="KP25" i="3"/>
  <c r="KQ25" i="3"/>
  <c r="KR25" i="3"/>
  <c r="KX25" i="3"/>
  <c r="KY25" i="3"/>
  <c r="LE25" i="3"/>
  <c r="LF25" i="3"/>
  <c r="LL25" i="3"/>
  <c r="LM25" i="3"/>
  <c r="LS25" i="3"/>
  <c r="LT25" i="3"/>
  <c r="JA26" i="3"/>
  <c r="JB26" i="3"/>
  <c r="JH26" i="3"/>
  <c r="JI26" i="3"/>
  <c r="JO26" i="3"/>
  <c r="JP26" i="3"/>
  <c r="JV26" i="3"/>
  <c r="JW26" i="3"/>
  <c r="KC26" i="3"/>
  <c r="KD26" i="3"/>
  <c r="KJ26" i="3"/>
  <c r="KK26" i="3"/>
  <c r="KL26" i="3"/>
  <c r="KM26" i="3"/>
  <c r="KN26" i="3"/>
  <c r="KO26" i="3"/>
  <c r="KP26" i="3"/>
  <c r="KQ26" i="3"/>
  <c r="KR26" i="3"/>
  <c r="KX26" i="3"/>
  <c r="KY26" i="3"/>
  <c r="LE26" i="3"/>
  <c r="LF26" i="3"/>
  <c r="LL26" i="3"/>
  <c r="LM26" i="3"/>
  <c r="LS26" i="3"/>
  <c r="LT26" i="3"/>
  <c r="IW27" i="3"/>
  <c r="IX27" i="3"/>
  <c r="IY27" i="3"/>
  <c r="IZ27" i="3"/>
  <c r="JA27" i="3"/>
  <c r="JB27" i="3"/>
  <c r="JC27" i="3"/>
  <c r="JD27" i="3"/>
  <c r="JE27" i="3"/>
  <c r="JF27" i="3"/>
  <c r="JG27" i="3"/>
  <c r="JH27" i="3"/>
  <c r="JI27" i="3"/>
  <c r="JJ27" i="3"/>
  <c r="JK27" i="3"/>
  <c r="JL27" i="3"/>
  <c r="JM27" i="3"/>
  <c r="JN27" i="3"/>
  <c r="JO27" i="3"/>
  <c r="JP27" i="3"/>
  <c r="JQ27" i="3"/>
  <c r="JR27" i="3"/>
  <c r="JS27" i="3"/>
  <c r="JT27" i="3"/>
  <c r="JU27" i="3"/>
  <c r="JV27" i="3"/>
  <c r="JW27" i="3"/>
  <c r="JX27" i="3"/>
  <c r="JY27" i="3"/>
  <c r="JZ27" i="3"/>
  <c r="KA27" i="3"/>
  <c r="KB27" i="3"/>
  <c r="KC27" i="3"/>
  <c r="KD27" i="3"/>
  <c r="KE27" i="3"/>
  <c r="KF27" i="3"/>
  <c r="KG27" i="3"/>
  <c r="KH27" i="3"/>
  <c r="KI27" i="3"/>
  <c r="KJ27" i="3"/>
  <c r="KK27" i="3"/>
  <c r="KL27" i="3"/>
  <c r="KM27" i="3"/>
  <c r="KN27" i="3"/>
  <c r="KO27" i="3"/>
  <c r="KP27" i="3"/>
  <c r="KQ27" i="3"/>
  <c r="KR27" i="3"/>
  <c r="KS27" i="3"/>
  <c r="KT27" i="3"/>
  <c r="KU27" i="3"/>
  <c r="KV27" i="3"/>
  <c r="KW27" i="3"/>
  <c r="KX27" i="3"/>
  <c r="KY27" i="3"/>
  <c r="KZ27" i="3"/>
  <c r="LA27" i="3"/>
  <c r="LB27" i="3"/>
  <c r="LC27" i="3"/>
  <c r="LD27" i="3"/>
  <c r="LE27" i="3"/>
  <c r="LF27" i="3"/>
  <c r="LG27" i="3"/>
  <c r="LH27" i="3"/>
  <c r="LI27" i="3"/>
  <c r="LJ27" i="3"/>
  <c r="LK27" i="3"/>
  <c r="LL27" i="3"/>
  <c r="LM27" i="3"/>
  <c r="LN27" i="3"/>
  <c r="LO27" i="3"/>
  <c r="LP27" i="3"/>
  <c r="LQ27" i="3"/>
  <c r="LR27" i="3"/>
  <c r="LS27" i="3"/>
  <c r="LT27" i="3"/>
  <c r="LU27" i="3"/>
  <c r="IW28" i="3"/>
  <c r="IX28" i="3"/>
  <c r="IY28" i="3"/>
  <c r="IZ28" i="3"/>
  <c r="JA28" i="3"/>
  <c r="JB28" i="3"/>
  <c r="JC28" i="3"/>
  <c r="JD28" i="3"/>
  <c r="JE28" i="3"/>
  <c r="JF28" i="3"/>
  <c r="JG28" i="3"/>
  <c r="JH28" i="3"/>
  <c r="JI28" i="3"/>
  <c r="JJ28" i="3"/>
  <c r="JK28" i="3"/>
  <c r="JL28" i="3"/>
  <c r="JM28" i="3"/>
  <c r="JN28" i="3"/>
  <c r="JO28" i="3"/>
  <c r="JP28" i="3"/>
  <c r="JQ28" i="3"/>
  <c r="JR28" i="3"/>
  <c r="JS28" i="3"/>
  <c r="JT28" i="3"/>
  <c r="JU28" i="3"/>
  <c r="JV28" i="3"/>
  <c r="JW28" i="3"/>
  <c r="JX28" i="3"/>
  <c r="JY28" i="3"/>
  <c r="JZ28" i="3"/>
  <c r="KA28" i="3"/>
  <c r="KB28" i="3"/>
  <c r="KC28" i="3"/>
  <c r="KD28" i="3"/>
  <c r="KE28" i="3"/>
  <c r="KF28" i="3"/>
  <c r="KG28" i="3"/>
  <c r="KH28" i="3"/>
  <c r="KI28" i="3"/>
  <c r="KJ28" i="3"/>
  <c r="KK28" i="3"/>
  <c r="KL28" i="3"/>
  <c r="KM28" i="3"/>
  <c r="KN28" i="3"/>
  <c r="KO28" i="3"/>
  <c r="KP28" i="3"/>
  <c r="KQ28" i="3"/>
  <c r="KR28" i="3"/>
  <c r="KS28" i="3"/>
  <c r="KT28" i="3"/>
  <c r="KU28" i="3"/>
  <c r="KV28" i="3"/>
  <c r="KW28" i="3"/>
  <c r="KX28" i="3"/>
  <c r="KY28" i="3"/>
  <c r="KZ28" i="3"/>
  <c r="LA28" i="3"/>
  <c r="LB28" i="3"/>
  <c r="LC28" i="3"/>
  <c r="LD28" i="3"/>
  <c r="LE28" i="3"/>
  <c r="LF28" i="3"/>
  <c r="LG28" i="3"/>
  <c r="LH28" i="3"/>
  <c r="LI28" i="3"/>
  <c r="LJ28" i="3"/>
  <c r="LK28" i="3"/>
  <c r="LL28" i="3"/>
  <c r="LM28" i="3"/>
  <c r="LN28" i="3"/>
  <c r="LO28" i="3"/>
  <c r="LP28" i="3"/>
  <c r="LQ28" i="3"/>
  <c r="LR28" i="3"/>
  <c r="LS28" i="3"/>
  <c r="LT28" i="3"/>
  <c r="LU28" i="3"/>
  <c r="IW29" i="3"/>
  <c r="IX29" i="3"/>
  <c r="IY29" i="3"/>
  <c r="IZ29" i="3"/>
  <c r="JA29" i="3"/>
  <c r="JB29" i="3"/>
  <c r="JC29" i="3"/>
  <c r="JD29" i="3"/>
  <c r="JE29" i="3"/>
  <c r="JF29" i="3"/>
  <c r="JG29" i="3"/>
  <c r="JH29" i="3"/>
  <c r="JI29" i="3"/>
  <c r="JJ29" i="3"/>
  <c r="JK29" i="3"/>
  <c r="JL29" i="3"/>
  <c r="JM29" i="3"/>
  <c r="JN29" i="3"/>
  <c r="JO29" i="3"/>
  <c r="JP29" i="3"/>
  <c r="JQ29" i="3"/>
  <c r="JR29" i="3"/>
  <c r="JS29" i="3"/>
  <c r="JT29" i="3"/>
  <c r="JU29" i="3"/>
  <c r="JV29" i="3"/>
  <c r="JW29" i="3"/>
  <c r="JX29" i="3"/>
  <c r="JY29" i="3"/>
  <c r="JZ29" i="3"/>
  <c r="KA29" i="3"/>
  <c r="KB29" i="3"/>
  <c r="KC29" i="3"/>
  <c r="KD29" i="3"/>
  <c r="KE29" i="3"/>
  <c r="KF29" i="3"/>
  <c r="KG29" i="3"/>
  <c r="KH29" i="3"/>
  <c r="KI29" i="3"/>
  <c r="KJ29" i="3"/>
  <c r="KK29" i="3"/>
  <c r="KL29" i="3"/>
  <c r="KM29" i="3"/>
  <c r="KN29" i="3"/>
  <c r="KO29" i="3"/>
  <c r="KP29" i="3"/>
  <c r="KQ29" i="3"/>
  <c r="KR29" i="3"/>
  <c r="KS29" i="3"/>
  <c r="KT29" i="3"/>
  <c r="KU29" i="3"/>
  <c r="KV29" i="3"/>
  <c r="KW29" i="3"/>
  <c r="KX29" i="3"/>
  <c r="KY29" i="3"/>
  <c r="KZ29" i="3"/>
  <c r="LA29" i="3"/>
  <c r="LB29" i="3"/>
  <c r="LC29" i="3"/>
  <c r="LD29" i="3"/>
  <c r="LE29" i="3"/>
  <c r="LF29" i="3"/>
  <c r="LG29" i="3"/>
  <c r="LH29" i="3"/>
  <c r="LI29" i="3"/>
  <c r="LJ29" i="3"/>
  <c r="LK29" i="3"/>
  <c r="LL29" i="3"/>
  <c r="LM29" i="3"/>
  <c r="LN29" i="3"/>
  <c r="LO29" i="3"/>
  <c r="LP29" i="3"/>
  <c r="LQ29" i="3"/>
  <c r="LR29" i="3"/>
  <c r="LS29" i="3"/>
  <c r="LT29" i="3"/>
  <c r="LU29" i="3"/>
  <c r="IW5" i="3"/>
  <c r="IX5" i="3"/>
  <c r="IY5" i="3"/>
  <c r="IZ5" i="3"/>
  <c r="JA5" i="3"/>
  <c r="JB5" i="3"/>
  <c r="JC5" i="3"/>
  <c r="JD5" i="3"/>
  <c r="JE5" i="3"/>
  <c r="JF5" i="3"/>
  <c r="JG5" i="3"/>
  <c r="JH5" i="3"/>
  <c r="JI5" i="3"/>
  <c r="JJ5" i="3"/>
  <c r="JK5" i="3"/>
  <c r="JL5" i="3"/>
  <c r="JM5" i="3"/>
  <c r="JN5" i="3"/>
  <c r="JO5" i="3"/>
  <c r="JP5" i="3"/>
  <c r="JQ5" i="3"/>
  <c r="JR5" i="3"/>
  <c r="JS5" i="3"/>
  <c r="JT5" i="3"/>
  <c r="JU5" i="3"/>
  <c r="JV5" i="3"/>
  <c r="JW5" i="3"/>
  <c r="JX5" i="3"/>
  <c r="JY5" i="3"/>
  <c r="JZ5" i="3"/>
  <c r="KA5" i="3"/>
  <c r="KB5" i="3"/>
  <c r="KC5" i="3"/>
  <c r="KD5" i="3"/>
  <c r="KE5" i="3"/>
  <c r="KF5" i="3"/>
  <c r="KG5" i="3"/>
  <c r="KH5" i="3"/>
  <c r="KI5" i="3"/>
  <c r="KJ5" i="3"/>
  <c r="KK5" i="3"/>
  <c r="KL5" i="3"/>
  <c r="KM5" i="3"/>
  <c r="KN5" i="3"/>
  <c r="KO5" i="3"/>
  <c r="KP5" i="3"/>
  <c r="KQ5" i="3"/>
  <c r="KR5" i="3"/>
  <c r="KS5" i="3"/>
  <c r="KT5" i="3"/>
  <c r="KU5" i="3"/>
  <c r="KV5" i="3"/>
  <c r="KW5" i="3"/>
  <c r="KX5" i="3"/>
  <c r="KY5" i="3"/>
  <c r="KZ5" i="3"/>
  <c r="LA5" i="3"/>
  <c r="LB5" i="3"/>
  <c r="LC5" i="3"/>
  <c r="LD5" i="3"/>
  <c r="LE5" i="3"/>
  <c r="LF5" i="3"/>
  <c r="LG5" i="3"/>
  <c r="LH5" i="3"/>
  <c r="LI5" i="3"/>
  <c r="LJ5" i="3"/>
  <c r="LK5" i="3"/>
  <c r="LL5" i="3"/>
  <c r="LM5" i="3"/>
  <c r="LN5" i="3"/>
  <c r="LO5" i="3"/>
  <c r="LP5" i="3"/>
  <c r="LQ5" i="3"/>
  <c r="LR5" i="3"/>
  <c r="LS5" i="3"/>
  <c r="LT5" i="3"/>
  <c r="LU5" i="3"/>
  <c r="DQ69" i="3"/>
  <c r="DR69" i="3"/>
  <c r="DS69" i="3"/>
  <c r="DT69" i="3"/>
  <c r="DU69" i="3"/>
  <c r="DV69" i="3"/>
  <c r="DW69" i="3"/>
  <c r="DX69" i="3"/>
  <c r="DY69" i="3"/>
  <c r="DZ69" i="3"/>
  <c r="EA69" i="3"/>
  <c r="EB69" i="3"/>
  <c r="EC69" i="3"/>
  <c r="ED69" i="3"/>
  <c r="EE69" i="3"/>
  <c r="EF69" i="3"/>
  <c r="EG69" i="3"/>
  <c r="EH69" i="3"/>
  <c r="EI69" i="3"/>
  <c r="EJ69" i="3"/>
  <c r="EK69" i="3"/>
  <c r="EL69" i="3"/>
  <c r="EM69" i="3"/>
  <c r="EN69" i="3"/>
  <c r="EO69" i="3"/>
  <c r="EP69" i="3"/>
  <c r="EQ69" i="3"/>
  <c r="ER69" i="3"/>
  <c r="ES69" i="3"/>
  <c r="ET69" i="3"/>
  <c r="EU69" i="3"/>
  <c r="EV69" i="3"/>
  <c r="EW69" i="3"/>
  <c r="EX69" i="3"/>
  <c r="EY69" i="3"/>
  <c r="EZ69" i="3"/>
  <c r="FA69" i="3"/>
  <c r="FB69" i="3"/>
  <c r="FC69" i="3"/>
  <c r="FD69" i="3"/>
  <c r="FE69" i="3"/>
  <c r="FF69" i="3"/>
  <c r="FG69" i="3"/>
  <c r="FH69" i="3"/>
  <c r="FI69" i="3"/>
  <c r="FJ69" i="3"/>
  <c r="FK69" i="3"/>
  <c r="FL69" i="3"/>
  <c r="FM69" i="3"/>
  <c r="FN69" i="3"/>
  <c r="FO69" i="3"/>
  <c r="FP69" i="3"/>
  <c r="FQ69" i="3"/>
  <c r="FR69" i="3"/>
  <c r="FS69" i="3"/>
  <c r="FT69" i="3"/>
  <c r="FU69" i="3"/>
  <c r="FV69" i="3"/>
  <c r="FW69" i="3"/>
  <c r="FX69" i="3"/>
  <c r="FY69" i="3"/>
  <c r="FZ69" i="3"/>
  <c r="GA69" i="3"/>
  <c r="GB69" i="3"/>
  <c r="GC69" i="3"/>
  <c r="GD69" i="3"/>
  <c r="GE69" i="3"/>
  <c r="GF69" i="3"/>
  <c r="GG69" i="3"/>
  <c r="GH69" i="3"/>
  <c r="GI69" i="3"/>
  <c r="GJ69" i="3"/>
  <c r="GK69" i="3"/>
  <c r="GL69" i="3"/>
  <c r="GM69" i="3"/>
  <c r="GN69" i="3"/>
  <c r="GO69" i="3"/>
  <c r="GP69" i="3"/>
  <c r="GQ69" i="3"/>
  <c r="GR69" i="3"/>
  <c r="GS69" i="3"/>
  <c r="GT69" i="3"/>
  <c r="GU69" i="3"/>
  <c r="GV69" i="3"/>
  <c r="GW69" i="3"/>
  <c r="GX69" i="3"/>
  <c r="GY69" i="3"/>
  <c r="GZ69" i="3"/>
  <c r="HA69" i="3"/>
  <c r="HB69" i="3"/>
  <c r="HC69" i="3"/>
  <c r="HD69" i="3"/>
  <c r="HE69" i="3"/>
  <c r="HF69" i="3"/>
  <c r="HG69" i="3"/>
  <c r="HH69" i="3"/>
  <c r="HI69" i="3"/>
  <c r="HJ69" i="3"/>
  <c r="HK69" i="3"/>
  <c r="HL69" i="3"/>
  <c r="HM69" i="3"/>
  <c r="HN69" i="3"/>
  <c r="HO69" i="3"/>
  <c r="HP69" i="3"/>
  <c r="HQ69" i="3"/>
  <c r="HR69" i="3"/>
  <c r="HS69" i="3"/>
  <c r="HT69" i="3"/>
  <c r="HU69" i="3"/>
  <c r="HV69" i="3"/>
  <c r="HW69" i="3"/>
  <c r="HX69" i="3"/>
  <c r="HY69" i="3"/>
  <c r="HZ69" i="3"/>
  <c r="IA69" i="3"/>
  <c r="IB69" i="3"/>
  <c r="IC69" i="3"/>
  <c r="ID69" i="3"/>
  <c r="IE69" i="3"/>
  <c r="IF69" i="3"/>
  <c r="IG69" i="3"/>
  <c r="IH69" i="3"/>
  <c r="II69" i="3"/>
  <c r="IJ69" i="3"/>
  <c r="IK69" i="3"/>
  <c r="IL69" i="3"/>
  <c r="IM69" i="3"/>
  <c r="IN69" i="3"/>
  <c r="IO69" i="3"/>
  <c r="IP69" i="3"/>
  <c r="IQ69" i="3"/>
  <c r="IR69" i="3"/>
  <c r="IS69" i="3"/>
  <c r="IT69" i="3"/>
  <c r="IU69" i="3"/>
  <c r="IV69" i="3"/>
  <c r="DQ72" i="3"/>
  <c r="DR72" i="3"/>
  <c r="DX72" i="3"/>
  <c r="DY72" i="3"/>
  <c r="EE72" i="3"/>
  <c r="EF72" i="3"/>
  <c r="EL72" i="3"/>
  <c r="EM72" i="3"/>
  <c r="ES72" i="3"/>
  <c r="ET72" i="3"/>
  <c r="EZ72" i="3"/>
  <c r="FA72" i="3"/>
  <c r="FG72" i="3"/>
  <c r="FH72" i="3"/>
  <c r="FN72" i="3"/>
  <c r="FO72" i="3"/>
  <c r="FU72" i="3"/>
  <c r="FV72" i="3"/>
  <c r="GB72" i="3"/>
  <c r="GC72" i="3"/>
  <c r="GI72" i="3"/>
  <c r="GJ72" i="3"/>
  <c r="GP72" i="3"/>
  <c r="GQ72" i="3"/>
  <c r="GW72" i="3"/>
  <c r="GX72" i="3"/>
  <c r="HD72" i="3"/>
  <c r="HE72" i="3"/>
  <c r="HK72" i="3"/>
  <c r="HL72" i="3"/>
  <c r="HR72" i="3"/>
  <c r="HS72" i="3"/>
  <c r="HY72" i="3"/>
  <c r="HZ72" i="3"/>
  <c r="IN72" i="3"/>
  <c r="IT72" i="3"/>
  <c r="IU72" i="3"/>
  <c r="DQ73" i="3"/>
  <c r="DR73" i="3"/>
  <c r="DX73" i="3"/>
  <c r="DY73" i="3"/>
  <c r="EE73" i="3"/>
  <c r="EF73" i="3"/>
  <c r="EL73" i="3"/>
  <c r="EM73" i="3"/>
  <c r="ES73" i="3"/>
  <c r="ET73" i="3"/>
  <c r="EZ73" i="3"/>
  <c r="FA73" i="3"/>
  <c r="FG73" i="3"/>
  <c r="FH73" i="3"/>
  <c r="FN73" i="3"/>
  <c r="FO73" i="3"/>
  <c r="FU73" i="3"/>
  <c r="FV73" i="3"/>
  <c r="GB73" i="3"/>
  <c r="GC73" i="3"/>
  <c r="GI73" i="3"/>
  <c r="GJ73" i="3"/>
  <c r="GP73" i="3"/>
  <c r="GQ73" i="3"/>
  <c r="GW73" i="3"/>
  <c r="GX73" i="3"/>
  <c r="HD73" i="3"/>
  <c r="HE73" i="3"/>
  <c r="HK73" i="3"/>
  <c r="HL73" i="3"/>
  <c r="HR73" i="3"/>
  <c r="HS73" i="3"/>
  <c r="HY73" i="3"/>
  <c r="HZ73" i="3"/>
  <c r="IN73" i="3"/>
  <c r="IT73" i="3"/>
  <c r="IU73" i="3"/>
  <c r="DQ74" i="3"/>
  <c r="DR74" i="3"/>
  <c r="DX74" i="3"/>
  <c r="DY74" i="3"/>
  <c r="EE74" i="3"/>
  <c r="EF74" i="3"/>
  <c r="EL74" i="3"/>
  <c r="EM74" i="3"/>
  <c r="ES74" i="3"/>
  <c r="ET74" i="3"/>
  <c r="EZ74" i="3"/>
  <c r="FA74" i="3"/>
  <c r="FG74" i="3"/>
  <c r="FH74" i="3"/>
  <c r="FN74" i="3"/>
  <c r="FO74" i="3"/>
  <c r="FU74" i="3"/>
  <c r="FV74" i="3"/>
  <c r="GB74" i="3"/>
  <c r="GC74" i="3"/>
  <c r="GI74" i="3"/>
  <c r="GJ74" i="3"/>
  <c r="GP74" i="3"/>
  <c r="GQ74" i="3"/>
  <c r="GW74" i="3"/>
  <c r="GX74" i="3"/>
  <c r="HD74" i="3"/>
  <c r="HE74" i="3"/>
  <c r="HK74" i="3"/>
  <c r="HL74" i="3"/>
  <c r="HR74" i="3"/>
  <c r="HS74" i="3"/>
  <c r="HY74" i="3"/>
  <c r="HZ74" i="3"/>
  <c r="IN74" i="3"/>
  <c r="IT74" i="3"/>
  <c r="IU74" i="3"/>
  <c r="DQ40" i="3"/>
  <c r="DR40" i="3"/>
  <c r="DS40" i="3"/>
  <c r="DT40" i="3"/>
  <c r="DU40" i="3"/>
  <c r="DV40" i="3"/>
  <c r="DW40" i="3"/>
  <c r="DX40" i="3"/>
  <c r="DY40" i="3"/>
  <c r="DZ40" i="3"/>
  <c r="EA40" i="3"/>
  <c r="EB40" i="3"/>
  <c r="EC40" i="3"/>
  <c r="ED40" i="3"/>
  <c r="EE40" i="3"/>
  <c r="EF40" i="3"/>
  <c r="EG40" i="3"/>
  <c r="EH40" i="3"/>
  <c r="EI40" i="3"/>
  <c r="EJ40" i="3"/>
  <c r="EK40" i="3"/>
  <c r="EL40" i="3"/>
  <c r="EM40" i="3"/>
  <c r="EN40" i="3"/>
  <c r="EO40" i="3"/>
  <c r="EP40" i="3"/>
  <c r="EQ40" i="3"/>
  <c r="ER40" i="3"/>
  <c r="ES40" i="3"/>
  <c r="ET40" i="3"/>
  <c r="EU40" i="3"/>
  <c r="EV40" i="3"/>
  <c r="EW40" i="3"/>
  <c r="EX40" i="3"/>
  <c r="EY40" i="3"/>
  <c r="EZ40" i="3"/>
  <c r="FA40" i="3"/>
  <c r="FB40" i="3"/>
  <c r="FC40" i="3"/>
  <c r="FD40" i="3"/>
  <c r="FE40" i="3"/>
  <c r="FF40" i="3"/>
  <c r="FG40" i="3"/>
  <c r="FH40" i="3"/>
  <c r="FI40" i="3"/>
  <c r="FJ40" i="3"/>
  <c r="FK40" i="3"/>
  <c r="FL40" i="3"/>
  <c r="FM40" i="3"/>
  <c r="FN40" i="3"/>
  <c r="FO40" i="3"/>
  <c r="FP40" i="3"/>
  <c r="FQ40" i="3"/>
  <c r="FR40" i="3"/>
  <c r="FS40" i="3"/>
  <c r="FT40" i="3"/>
  <c r="FU40" i="3"/>
  <c r="FV40" i="3"/>
  <c r="FW40" i="3"/>
  <c r="FX40" i="3"/>
  <c r="FY40" i="3"/>
  <c r="FZ40" i="3"/>
  <c r="GA40" i="3"/>
  <c r="GB40" i="3"/>
  <c r="GC40" i="3"/>
  <c r="GD40" i="3"/>
  <c r="GE40" i="3"/>
  <c r="GF40" i="3"/>
  <c r="GG40" i="3"/>
  <c r="GH40" i="3"/>
  <c r="GI40" i="3"/>
  <c r="GJ40" i="3"/>
  <c r="GK40" i="3"/>
  <c r="GL40" i="3"/>
  <c r="GM40" i="3"/>
  <c r="GN40" i="3"/>
  <c r="GO40" i="3"/>
  <c r="GP40" i="3"/>
  <c r="GQ40" i="3"/>
  <c r="GR40" i="3"/>
  <c r="GS40" i="3"/>
  <c r="GT40" i="3"/>
  <c r="GU40" i="3"/>
  <c r="GV40" i="3"/>
  <c r="GW40" i="3"/>
  <c r="GX40" i="3"/>
  <c r="GY40" i="3"/>
  <c r="GZ40" i="3"/>
  <c r="HA40" i="3"/>
  <c r="HB40" i="3"/>
  <c r="HC40" i="3"/>
  <c r="HD40" i="3"/>
  <c r="HE40" i="3"/>
  <c r="HF40" i="3"/>
  <c r="HG40" i="3"/>
  <c r="HH40" i="3"/>
  <c r="HI40" i="3"/>
  <c r="HJ40" i="3"/>
  <c r="HK40" i="3"/>
  <c r="HL40" i="3"/>
  <c r="HM40" i="3"/>
  <c r="HN40" i="3"/>
  <c r="HO40" i="3"/>
  <c r="HP40" i="3"/>
  <c r="HQ40" i="3"/>
  <c r="HR40" i="3"/>
  <c r="HS40" i="3"/>
  <c r="HT40" i="3"/>
  <c r="HU40" i="3"/>
  <c r="HV40" i="3"/>
  <c r="HW40" i="3"/>
  <c r="HX40" i="3"/>
  <c r="HY40" i="3"/>
  <c r="HZ40" i="3"/>
  <c r="IA40" i="3"/>
  <c r="IB40" i="3"/>
  <c r="IC40" i="3"/>
  <c r="ID40" i="3"/>
  <c r="IE40" i="3"/>
  <c r="IF40" i="3"/>
  <c r="IG40" i="3"/>
  <c r="IH40" i="3"/>
  <c r="II40" i="3"/>
  <c r="IJ40" i="3"/>
  <c r="IK40" i="3"/>
  <c r="IL40" i="3"/>
  <c r="IM40" i="3"/>
  <c r="IN40" i="3"/>
  <c r="IO40" i="3"/>
  <c r="IP40" i="3"/>
  <c r="IQ40" i="3"/>
  <c r="IR40" i="3"/>
  <c r="IS40" i="3"/>
  <c r="IT40" i="3"/>
  <c r="IU40" i="3"/>
  <c r="IV40" i="3"/>
  <c r="DQ41" i="3"/>
  <c r="DR41" i="3"/>
  <c r="DS41" i="3"/>
  <c r="DT41" i="3"/>
  <c r="DU41" i="3"/>
  <c r="DV41" i="3"/>
  <c r="DW41" i="3"/>
  <c r="DX41" i="3"/>
  <c r="DY41" i="3"/>
  <c r="DZ41" i="3"/>
  <c r="EA41" i="3"/>
  <c r="EB41" i="3"/>
  <c r="EC41" i="3"/>
  <c r="ED41" i="3"/>
  <c r="EE41" i="3"/>
  <c r="EF41" i="3"/>
  <c r="EG41" i="3"/>
  <c r="EH41" i="3"/>
  <c r="EI41" i="3"/>
  <c r="EJ41" i="3"/>
  <c r="EK41" i="3"/>
  <c r="EL41" i="3"/>
  <c r="EM41" i="3"/>
  <c r="EN41" i="3"/>
  <c r="EO41" i="3"/>
  <c r="EP41" i="3"/>
  <c r="EQ41" i="3"/>
  <c r="ER41" i="3"/>
  <c r="ES41" i="3"/>
  <c r="ET41" i="3"/>
  <c r="EU41" i="3"/>
  <c r="EV41" i="3"/>
  <c r="EW41" i="3"/>
  <c r="EX41" i="3"/>
  <c r="EY41" i="3"/>
  <c r="EZ41" i="3"/>
  <c r="FA41" i="3"/>
  <c r="FB41" i="3"/>
  <c r="FC41" i="3"/>
  <c r="FD41" i="3"/>
  <c r="FE41" i="3"/>
  <c r="FF41" i="3"/>
  <c r="FG41" i="3"/>
  <c r="FH41" i="3"/>
  <c r="FI41" i="3"/>
  <c r="FJ41" i="3"/>
  <c r="FK41" i="3"/>
  <c r="FL41" i="3"/>
  <c r="FM41" i="3"/>
  <c r="FN41" i="3"/>
  <c r="FO41" i="3"/>
  <c r="FP41" i="3"/>
  <c r="FQ41" i="3"/>
  <c r="FR41" i="3"/>
  <c r="FS41" i="3"/>
  <c r="FT41" i="3"/>
  <c r="FU41" i="3"/>
  <c r="FV41" i="3"/>
  <c r="FW41" i="3"/>
  <c r="FX41" i="3"/>
  <c r="FY41" i="3"/>
  <c r="FZ41" i="3"/>
  <c r="GA41" i="3"/>
  <c r="GB41" i="3"/>
  <c r="GC41" i="3"/>
  <c r="GD41" i="3"/>
  <c r="GE41" i="3"/>
  <c r="GF41" i="3"/>
  <c r="GG41" i="3"/>
  <c r="GH41" i="3"/>
  <c r="GI41" i="3"/>
  <c r="GJ41" i="3"/>
  <c r="GK41" i="3"/>
  <c r="GL41" i="3"/>
  <c r="GM41" i="3"/>
  <c r="GN41" i="3"/>
  <c r="GO41" i="3"/>
  <c r="GP41" i="3"/>
  <c r="GQ41" i="3"/>
  <c r="GR41" i="3"/>
  <c r="GS41" i="3"/>
  <c r="GT41" i="3"/>
  <c r="GU41" i="3"/>
  <c r="GV41" i="3"/>
  <c r="GW41" i="3"/>
  <c r="GX41" i="3"/>
  <c r="GY41" i="3"/>
  <c r="GZ41" i="3"/>
  <c r="HA41" i="3"/>
  <c r="HB41" i="3"/>
  <c r="HC41" i="3"/>
  <c r="HD41" i="3"/>
  <c r="HE41" i="3"/>
  <c r="HF41" i="3"/>
  <c r="HG41" i="3"/>
  <c r="HH41" i="3"/>
  <c r="HI41" i="3"/>
  <c r="HJ41" i="3"/>
  <c r="HK41" i="3"/>
  <c r="HL41" i="3"/>
  <c r="HM41" i="3"/>
  <c r="HN41" i="3"/>
  <c r="HO41" i="3"/>
  <c r="HP41" i="3"/>
  <c r="HQ41" i="3"/>
  <c r="HR41" i="3"/>
  <c r="HS41" i="3"/>
  <c r="HT41" i="3"/>
  <c r="HU41" i="3"/>
  <c r="HV41" i="3"/>
  <c r="HW41" i="3"/>
  <c r="HX41" i="3"/>
  <c r="HY41" i="3"/>
  <c r="HZ41" i="3"/>
  <c r="IA41" i="3"/>
  <c r="IB41" i="3"/>
  <c r="IC41" i="3"/>
  <c r="ID41" i="3"/>
  <c r="IE41" i="3"/>
  <c r="IF41" i="3"/>
  <c r="IG41" i="3"/>
  <c r="IH41" i="3"/>
  <c r="II41" i="3"/>
  <c r="IJ41" i="3"/>
  <c r="IK41" i="3"/>
  <c r="IL41" i="3"/>
  <c r="IM41" i="3"/>
  <c r="IN41" i="3"/>
  <c r="IO41" i="3"/>
  <c r="IP41" i="3"/>
  <c r="IQ41" i="3"/>
  <c r="IR41" i="3"/>
  <c r="IS41" i="3"/>
  <c r="IT41" i="3"/>
  <c r="IU41" i="3"/>
  <c r="IV41" i="3"/>
  <c r="DQ42" i="3"/>
  <c r="DR42" i="3"/>
  <c r="DS42" i="3"/>
  <c r="DT42" i="3"/>
  <c r="DU42" i="3"/>
  <c r="DV42" i="3"/>
  <c r="DW42" i="3"/>
  <c r="DX42" i="3"/>
  <c r="DY42" i="3"/>
  <c r="DZ42" i="3"/>
  <c r="EA42" i="3"/>
  <c r="EB42" i="3"/>
  <c r="EC42" i="3"/>
  <c r="ED42" i="3"/>
  <c r="EE42" i="3"/>
  <c r="EF42" i="3"/>
  <c r="EG42" i="3"/>
  <c r="EH42" i="3"/>
  <c r="EI42" i="3"/>
  <c r="EJ42" i="3"/>
  <c r="EK42" i="3"/>
  <c r="EL42" i="3"/>
  <c r="EM42" i="3"/>
  <c r="EN42" i="3"/>
  <c r="EO42" i="3"/>
  <c r="EP42" i="3"/>
  <c r="EQ42" i="3"/>
  <c r="ER42" i="3"/>
  <c r="ES42" i="3"/>
  <c r="ET42" i="3"/>
  <c r="EU42" i="3"/>
  <c r="EV42" i="3"/>
  <c r="EW42" i="3"/>
  <c r="EX42" i="3"/>
  <c r="EY42" i="3"/>
  <c r="EZ42" i="3"/>
  <c r="FA42" i="3"/>
  <c r="FB42" i="3"/>
  <c r="FC42" i="3"/>
  <c r="FD42" i="3"/>
  <c r="FE42" i="3"/>
  <c r="FF42" i="3"/>
  <c r="FG42" i="3"/>
  <c r="FH42" i="3"/>
  <c r="FI42" i="3"/>
  <c r="FJ42" i="3"/>
  <c r="FK42" i="3"/>
  <c r="FL42" i="3"/>
  <c r="FM42" i="3"/>
  <c r="FN42" i="3"/>
  <c r="FO42" i="3"/>
  <c r="FP42" i="3"/>
  <c r="FQ42" i="3"/>
  <c r="FR42" i="3"/>
  <c r="FS42" i="3"/>
  <c r="FT42" i="3"/>
  <c r="FU42" i="3"/>
  <c r="FV42" i="3"/>
  <c r="FW42" i="3"/>
  <c r="FX42" i="3"/>
  <c r="FY42" i="3"/>
  <c r="FZ42" i="3"/>
  <c r="GA42" i="3"/>
  <c r="GB42" i="3"/>
  <c r="GC42" i="3"/>
  <c r="GD42" i="3"/>
  <c r="GE42" i="3"/>
  <c r="GF42" i="3"/>
  <c r="GG42" i="3"/>
  <c r="GH42" i="3"/>
  <c r="GI42" i="3"/>
  <c r="GJ42" i="3"/>
  <c r="GK42" i="3"/>
  <c r="GL42" i="3"/>
  <c r="GM42" i="3"/>
  <c r="GN42" i="3"/>
  <c r="GO42" i="3"/>
  <c r="GP42" i="3"/>
  <c r="GQ42" i="3"/>
  <c r="GR42" i="3"/>
  <c r="GS42" i="3"/>
  <c r="GT42" i="3"/>
  <c r="GU42" i="3"/>
  <c r="GV42" i="3"/>
  <c r="GW42" i="3"/>
  <c r="GX42" i="3"/>
  <c r="GY42" i="3"/>
  <c r="GZ42" i="3"/>
  <c r="HA42" i="3"/>
  <c r="HB42" i="3"/>
  <c r="HC42" i="3"/>
  <c r="HD42" i="3"/>
  <c r="HE42" i="3"/>
  <c r="HF42" i="3"/>
  <c r="HG42" i="3"/>
  <c r="HH42" i="3"/>
  <c r="HI42" i="3"/>
  <c r="HJ42" i="3"/>
  <c r="HK42" i="3"/>
  <c r="HL42" i="3"/>
  <c r="HM42" i="3"/>
  <c r="HN42" i="3"/>
  <c r="HO42" i="3"/>
  <c r="HP42" i="3"/>
  <c r="HQ42" i="3"/>
  <c r="HR42" i="3"/>
  <c r="HS42" i="3"/>
  <c r="HT42" i="3"/>
  <c r="HU42" i="3"/>
  <c r="HV42" i="3"/>
  <c r="HW42" i="3"/>
  <c r="HX42" i="3"/>
  <c r="HY42" i="3"/>
  <c r="HZ42" i="3"/>
  <c r="IA42" i="3"/>
  <c r="IB42" i="3"/>
  <c r="IC42" i="3"/>
  <c r="ID42" i="3"/>
  <c r="IE42" i="3"/>
  <c r="IF42" i="3"/>
  <c r="IG42" i="3"/>
  <c r="IH42" i="3"/>
  <c r="II42" i="3"/>
  <c r="IJ42" i="3"/>
  <c r="IK42" i="3"/>
  <c r="IL42" i="3"/>
  <c r="IM42" i="3"/>
  <c r="IN42" i="3"/>
  <c r="IO42" i="3"/>
  <c r="IP42" i="3"/>
  <c r="IQ42" i="3"/>
  <c r="IR42" i="3"/>
  <c r="IS42" i="3"/>
  <c r="IT42" i="3"/>
  <c r="IU42" i="3"/>
  <c r="IV42" i="3"/>
  <c r="DQ43" i="3"/>
  <c r="DR43" i="3"/>
  <c r="DS43" i="3"/>
  <c r="DT43" i="3"/>
  <c r="DU43" i="3"/>
  <c r="DV43" i="3"/>
  <c r="DW43" i="3"/>
  <c r="DX43" i="3"/>
  <c r="DY43" i="3"/>
  <c r="DZ43" i="3"/>
  <c r="EA43" i="3"/>
  <c r="EB43" i="3"/>
  <c r="EC43" i="3"/>
  <c r="ED43" i="3"/>
  <c r="EE43" i="3"/>
  <c r="EF43" i="3"/>
  <c r="EG43" i="3"/>
  <c r="EH43" i="3"/>
  <c r="EI43" i="3"/>
  <c r="EJ43" i="3"/>
  <c r="EK43" i="3"/>
  <c r="EL43" i="3"/>
  <c r="EM43" i="3"/>
  <c r="EN43" i="3"/>
  <c r="EO43" i="3"/>
  <c r="EP43" i="3"/>
  <c r="EQ43" i="3"/>
  <c r="ER43" i="3"/>
  <c r="ES43" i="3"/>
  <c r="ET43" i="3"/>
  <c r="EU43" i="3"/>
  <c r="EV43" i="3"/>
  <c r="EW43" i="3"/>
  <c r="EX43" i="3"/>
  <c r="EY43" i="3"/>
  <c r="EZ43" i="3"/>
  <c r="FA43" i="3"/>
  <c r="FB43" i="3"/>
  <c r="FC43" i="3"/>
  <c r="FD43" i="3"/>
  <c r="FE43" i="3"/>
  <c r="FF43" i="3"/>
  <c r="FG43" i="3"/>
  <c r="FH43" i="3"/>
  <c r="FI43" i="3"/>
  <c r="FJ43" i="3"/>
  <c r="FK43" i="3"/>
  <c r="FL43" i="3"/>
  <c r="FM43" i="3"/>
  <c r="FN43" i="3"/>
  <c r="FO43" i="3"/>
  <c r="FP43" i="3"/>
  <c r="FQ43" i="3"/>
  <c r="FR43" i="3"/>
  <c r="FS43" i="3"/>
  <c r="FT43" i="3"/>
  <c r="FU43" i="3"/>
  <c r="FV43" i="3"/>
  <c r="FW43" i="3"/>
  <c r="FX43" i="3"/>
  <c r="FY43" i="3"/>
  <c r="FZ43" i="3"/>
  <c r="GA43" i="3"/>
  <c r="GB43" i="3"/>
  <c r="GC43" i="3"/>
  <c r="GD43" i="3"/>
  <c r="GE43" i="3"/>
  <c r="GF43" i="3"/>
  <c r="GG43" i="3"/>
  <c r="GH43" i="3"/>
  <c r="GI43" i="3"/>
  <c r="GJ43" i="3"/>
  <c r="GK43" i="3"/>
  <c r="GL43" i="3"/>
  <c r="GM43" i="3"/>
  <c r="GN43" i="3"/>
  <c r="GO43" i="3"/>
  <c r="GP43" i="3"/>
  <c r="GQ43" i="3"/>
  <c r="GR43" i="3"/>
  <c r="GS43" i="3"/>
  <c r="GT43" i="3"/>
  <c r="GU43" i="3"/>
  <c r="GV43" i="3"/>
  <c r="GW43" i="3"/>
  <c r="GX43" i="3"/>
  <c r="GY43" i="3"/>
  <c r="GZ43" i="3"/>
  <c r="HA43" i="3"/>
  <c r="HB43" i="3"/>
  <c r="HC43" i="3"/>
  <c r="HD43" i="3"/>
  <c r="HE43" i="3"/>
  <c r="HF43" i="3"/>
  <c r="HG43" i="3"/>
  <c r="HH43" i="3"/>
  <c r="HI43" i="3"/>
  <c r="HJ43" i="3"/>
  <c r="HK43" i="3"/>
  <c r="HL43" i="3"/>
  <c r="HM43" i="3"/>
  <c r="HN43" i="3"/>
  <c r="HO43" i="3"/>
  <c r="HP43" i="3"/>
  <c r="HQ43" i="3"/>
  <c r="HR43" i="3"/>
  <c r="HS43" i="3"/>
  <c r="HT43" i="3"/>
  <c r="HU43" i="3"/>
  <c r="HV43" i="3"/>
  <c r="HW43" i="3"/>
  <c r="HX43" i="3"/>
  <c r="HY43" i="3"/>
  <c r="HZ43" i="3"/>
  <c r="IA43" i="3"/>
  <c r="IB43" i="3"/>
  <c r="IC43" i="3"/>
  <c r="ID43" i="3"/>
  <c r="IE43" i="3"/>
  <c r="IF43" i="3"/>
  <c r="IG43" i="3"/>
  <c r="IH43" i="3"/>
  <c r="II43" i="3"/>
  <c r="IJ43" i="3"/>
  <c r="IK43" i="3"/>
  <c r="IL43" i="3"/>
  <c r="IM43" i="3"/>
  <c r="IN43" i="3"/>
  <c r="IO43" i="3"/>
  <c r="IP43" i="3"/>
  <c r="IQ43" i="3"/>
  <c r="IR43" i="3"/>
  <c r="IS43" i="3"/>
  <c r="IT43" i="3"/>
  <c r="IU43" i="3"/>
  <c r="IV43" i="3"/>
  <c r="DQ44" i="3"/>
  <c r="DR44" i="3"/>
  <c r="DS44" i="3"/>
  <c r="DT44" i="3"/>
  <c r="DU44" i="3"/>
  <c r="DV44" i="3"/>
  <c r="DW44" i="3"/>
  <c r="DX44" i="3"/>
  <c r="DY44" i="3"/>
  <c r="DZ44" i="3"/>
  <c r="EA44" i="3"/>
  <c r="EB44" i="3"/>
  <c r="EC44" i="3"/>
  <c r="ED44" i="3"/>
  <c r="EE44" i="3"/>
  <c r="EF44" i="3"/>
  <c r="EG44" i="3"/>
  <c r="EH44" i="3"/>
  <c r="EI44" i="3"/>
  <c r="EJ44" i="3"/>
  <c r="EK44" i="3"/>
  <c r="EL44" i="3"/>
  <c r="EM44" i="3"/>
  <c r="EN44" i="3"/>
  <c r="EO44" i="3"/>
  <c r="EP44" i="3"/>
  <c r="EQ44" i="3"/>
  <c r="ER44" i="3"/>
  <c r="ES44" i="3"/>
  <c r="ET44" i="3"/>
  <c r="EU44" i="3"/>
  <c r="EV44" i="3"/>
  <c r="EW44" i="3"/>
  <c r="EX44" i="3"/>
  <c r="EY44" i="3"/>
  <c r="EZ44" i="3"/>
  <c r="FA44" i="3"/>
  <c r="FB44" i="3"/>
  <c r="FC44" i="3"/>
  <c r="FD44" i="3"/>
  <c r="FE44" i="3"/>
  <c r="FF44" i="3"/>
  <c r="FG44" i="3"/>
  <c r="FH44" i="3"/>
  <c r="FI44" i="3"/>
  <c r="FJ44" i="3"/>
  <c r="FK44" i="3"/>
  <c r="FL44" i="3"/>
  <c r="FM44" i="3"/>
  <c r="FN44" i="3"/>
  <c r="FO44" i="3"/>
  <c r="FP44" i="3"/>
  <c r="FQ44" i="3"/>
  <c r="FR44" i="3"/>
  <c r="FS44" i="3"/>
  <c r="FT44" i="3"/>
  <c r="FU44" i="3"/>
  <c r="FV44" i="3"/>
  <c r="FW44" i="3"/>
  <c r="FX44" i="3"/>
  <c r="FY44" i="3"/>
  <c r="FZ44" i="3"/>
  <c r="GA44" i="3"/>
  <c r="GB44" i="3"/>
  <c r="GC44" i="3"/>
  <c r="GD44" i="3"/>
  <c r="GE44" i="3"/>
  <c r="GF44" i="3"/>
  <c r="GG44" i="3"/>
  <c r="GH44" i="3"/>
  <c r="GI44" i="3"/>
  <c r="GJ44" i="3"/>
  <c r="GK44" i="3"/>
  <c r="GL44" i="3"/>
  <c r="GM44" i="3"/>
  <c r="GN44" i="3"/>
  <c r="GO44" i="3"/>
  <c r="GP44" i="3"/>
  <c r="GQ44" i="3"/>
  <c r="GR44" i="3"/>
  <c r="GS44" i="3"/>
  <c r="GT44" i="3"/>
  <c r="GU44" i="3"/>
  <c r="GV44" i="3"/>
  <c r="GW44" i="3"/>
  <c r="GX44" i="3"/>
  <c r="GY44" i="3"/>
  <c r="GZ44" i="3"/>
  <c r="HA44" i="3"/>
  <c r="HB44" i="3"/>
  <c r="HC44" i="3"/>
  <c r="HD44" i="3"/>
  <c r="HE44" i="3"/>
  <c r="HF44" i="3"/>
  <c r="HG44" i="3"/>
  <c r="HH44" i="3"/>
  <c r="HI44" i="3"/>
  <c r="HJ44" i="3"/>
  <c r="HK44" i="3"/>
  <c r="HL44" i="3"/>
  <c r="HM44" i="3"/>
  <c r="HN44" i="3"/>
  <c r="HO44" i="3"/>
  <c r="HP44" i="3"/>
  <c r="HQ44" i="3"/>
  <c r="HR44" i="3"/>
  <c r="HS44" i="3"/>
  <c r="HT44" i="3"/>
  <c r="HU44" i="3"/>
  <c r="HV44" i="3"/>
  <c r="HW44" i="3"/>
  <c r="HX44" i="3"/>
  <c r="HY44" i="3"/>
  <c r="HZ44" i="3"/>
  <c r="IA44" i="3"/>
  <c r="IB44" i="3"/>
  <c r="IC44" i="3"/>
  <c r="ID44" i="3"/>
  <c r="IE44" i="3"/>
  <c r="IF44" i="3"/>
  <c r="IG44" i="3"/>
  <c r="IH44" i="3"/>
  <c r="II44" i="3"/>
  <c r="IJ44" i="3"/>
  <c r="IK44" i="3"/>
  <c r="IL44" i="3"/>
  <c r="IM44" i="3"/>
  <c r="IN44" i="3"/>
  <c r="IO44" i="3"/>
  <c r="IP44" i="3"/>
  <c r="IQ44" i="3"/>
  <c r="IR44" i="3"/>
  <c r="IS44" i="3"/>
  <c r="IT44" i="3"/>
  <c r="IU44" i="3"/>
  <c r="IV44" i="3"/>
  <c r="DQ46" i="3"/>
  <c r="DR46" i="3"/>
  <c r="DS46" i="3"/>
  <c r="DT46" i="3"/>
  <c r="DU46" i="3"/>
  <c r="DV46" i="3"/>
  <c r="DW46" i="3"/>
  <c r="DX46" i="3"/>
  <c r="DY46" i="3"/>
  <c r="DZ46" i="3"/>
  <c r="EA46" i="3"/>
  <c r="EB46" i="3"/>
  <c r="EC46" i="3"/>
  <c r="ED46" i="3"/>
  <c r="EE46" i="3"/>
  <c r="EF46" i="3"/>
  <c r="EG46" i="3"/>
  <c r="EH46" i="3"/>
  <c r="EI46" i="3"/>
  <c r="EJ46" i="3"/>
  <c r="EK46" i="3"/>
  <c r="EL46" i="3"/>
  <c r="EM46" i="3"/>
  <c r="EN46" i="3"/>
  <c r="EO46" i="3"/>
  <c r="EP46" i="3"/>
  <c r="EQ46" i="3"/>
  <c r="ER46" i="3"/>
  <c r="ES46" i="3"/>
  <c r="ET46" i="3"/>
  <c r="EU46" i="3"/>
  <c r="EV46" i="3"/>
  <c r="EW46" i="3"/>
  <c r="EX46" i="3"/>
  <c r="EY46" i="3"/>
  <c r="EZ46" i="3"/>
  <c r="FA46" i="3"/>
  <c r="FB46" i="3"/>
  <c r="FC46" i="3"/>
  <c r="FD46" i="3"/>
  <c r="FE46" i="3"/>
  <c r="FF46" i="3"/>
  <c r="FG46" i="3"/>
  <c r="FH46" i="3"/>
  <c r="FI46" i="3"/>
  <c r="FJ46" i="3"/>
  <c r="FK46" i="3"/>
  <c r="FL46" i="3"/>
  <c r="FM46" i="3"/>
  <c r="FN46" i="3"/>
  <c r="FO46" i="3"/>
  <c r="FP46" i="3"/>
  <c r="FQ46" i="3"/>
  <c r="FR46" i="3"/>
  <c r="FS46" i="3"/>
  <c r="FT46" i="3"/>
  <c r="FU46" i="3"/>
  <c r="FV46" i="3"/>
  <c r="FW46" i="3"/>
  <c r="FX46" i="3"/>
  <c r="FY46" i="3"/>
  <c r="FZ46" i="3"/>
  <c r="GA46" i="3"/>
  <c r="GB46" i="3"/>
  <c r="GC46" i="3"/>
  <c r="GD46" i="3"/>
  <c r="GE46" i="3"/>
  <c r="GF46" i="3"/>
  <c r="GG46" i="3"/>
  <c r="GH46" i="3"/>
  <c r="GI46" i="3"/>
  <c r="GJ46" i="3"/>
  <c r="GK46" i="3"/>
  <c r="GL46" i="3"/>
  <c r="GM46" i="3"/>
  <c r="GN46" i="3"/>
  <c r="GO46" i="3"/>
  <c r="GP46" i="3"/>
  <c r="GQ46" i="3"/>
  <c r="GR46" i="3"/>
  <c r="GS46" i="3"/>
  <c r="GT46" i="3"/>
  <c r="GU46" i="3"/>
  <c r="GV46" i="3"/>
  <c r="GW46" i="3"/>
  <c r="GX46" i="3"/>
  <c r="GY46" i="3"/>
  <c r="GZ46" i="3"/>
  <c r="HA46" i="3"/>
  <c r="HB46" i="3"/>
  <c r="HC46" i="3"/>
  <c r="HD46" i="3"/>
  <c r="HE46" i="3"/>
  <c r="HF46" i="3"/>
  <c r="HG46" i="3"/>
  <c r="HH46" i="3"/>
  <c r="HI46" i="3"/>
  <c r="HJ46" i="3"/>
  <c r="HK46" i="3"/>
  <c r="HL46" i="3"/>
  <c r="HM46" i="3"/>
  <c r="HN46" i="3"/>
  <c r="HO46" i="3"/>
  <c r="HP46" i="3"/>
  <c r="HQ46" i="3"/>
  <c r="HR46" i="3"/>
  <c r="HS46" i="3"/>
  <c r="HT46" i="3"/>
  <c r="HU46" i="3"/>
  <c r="HV46" i="3"/>
  <c r="HW46" i="3"/>
  <c r="HX46" i="3"/>
  <c r="HY46" i="3"/>
  <c r="HZ46" i="3"/>
  <c r="IA46" i="3"/>
  <c r="IB46" i="3"/>
  <c r="IC46" i="3"/>
  <c r="ID46" i="3"/>
  <c r="IE46" i="3"/>
  <c r="IF46" i="3"/>
  <c r="IG46" i="3"/>
  <c r="IH46" i="3"/>
  <c r="II46" i="3"/>
  <c r="IJ46" i="3"/>
  <c r="IK46" i="3"/>
  <c r="IL46" i="3"/>
  <c r="IM46" i="3"/>
  <c r="IN46" i="3"/>
  <c r="IO46" i="3"/>
  <c r="IP46" i="3"/>
  <c r="IQ46" i="3"/>
  <c r="IR46" i="3"/>
  <c r="IS46" i="3"/>
  <c r="IT46" i="3"/>
  <c r="IU46" i="3"/>
  <c r="IV46" i="3"/>
  <c r="DQ47" i="3"/>
  <c r="DR47" i="3"/>
  <c r="DS47" i="3"/>
  <c r="DT47" i="3"/>
  <c r="DU47" i="3"/>
  <c r="DV47" i="3"/>
  <c r="DW47" i="3"/>
  <c r="DX47" i="3"/>
  <c r="DY47" i="3"/>
  <c r="DZ47" i="3"/>
  <c r="EA47" i="3"/>
  <c r="EB47" i="3"/>
  <c r="EC47" i="3"/>
  <c r="ED47" i="3"/>
  <c r="EE47" i="3"/>
  <c r="EF47" i="3"/>
  <c r="EG47" i="3"/>
  <c r="EH47" i="3"/>
  <c r="EI47" i="3"/>
  <c r="EJ47" i="3"/>
  <c r="EK47" i="3"/>
  <c r="EL47" i="3"/>
  <c r="EM47" i="3"/>
  <c r="EN47" i="3"/>
  <c r="EO47" i="3"/>
  <c r="EP47" i="3"/>
  <c r="EQ47" i="3"/>
  <c r="ER47" i="3"/>
  <c r="ES47" i="3"/>
  <c r="ET47" i="3"/>
  <c r="EU47" i="3"/>
  <c r="EV47" i="3"/>
  <c r="EW47" i="3"/>
  <c r="EX47" i="3"/>
  <c r="EY47" i="3"/>
  <c r="EZ47" i="3"/>
  <c r="FA47" i="3"/>
  <c r="FB47" i="3"/>
  <c r="FC47" i="3"/>
  <c r="FD47" i="3"/>
  <c r="FE47" i="3"/>
  <c r="FF47" i="3"/>
  <c r="FG47" i="3"/>
  <c r="FH47" i="3"/>
  <c r="FI47" i="3"/>
  <c r="FJ47" i="3"/>
  <c r="FK47" i="3"/>
  <c r="FL47" i="3"/>
  <c r="FM47" i="3"/>
  <c r="FN47" i="3"/>
  <c r="FO47" i="3"/>
  <c r="FP47" i="3"/>
  <c r="FQ47" i="3"/>
  <c r="FR47" i="3"/>
  <c r="FS47" i="3"/>
  <c r="FT47" i="3"/>
  <c r="FU47" i="3"/>
  <c r="FV47" i="3"/>
  <c r="FW47" i="3"/>
  <c r="FX47" i="3"/>
  <c r="FY47" i="3"/>
  <c r="FZ47" i="3"/>
  <c r="GA47" i="3"/>
  <c r="GB47" i="3"/>
  <c r="GC47" i="3"/>
  <c r="GD47" i="3"/>
  <c r="GE47" i="3"/>
  <c r="GF47" i="3"/>
  <c r="GG47" i="3"/>
  <c r="GH47" i="3"/>
  <c r="GI47" i="3"/>
  <c r="GJ47" i="3"/>
  <c r="GK47" i="3"/>
  <c r="GL47" i="3"/>
  <c r="GM47" i="3"/>
  <c r="GN47" i="3"/>
  <c r="GO47" i="3"/>
  <c r="GP47" i="3"/>
  <c r="GQ47" i="3"/>
  <c r="GR47" i="3"/>
  <c r="GS47" i="3"/>
  <c r="GT47" i="3"/>
  <c r="GU47" i="3"/>
  <c r="GV47" i="3"/>
  <c r="GW47" i="3"/>
  <c r="GX47" i="3"/>
  <c r="GY47" i="3"/>
  <c r="GZ47" i="3"/>
  <c r="HA47" i="3"/>
  <c r="HB47" i="3"/>
  <c r="HC47" i="3"/>
  <c r="HD47" i="3"/>
  <c r="HE47" i="3"/>
  <c r="HF47" i="3"/>
  <c r="HG47" i="3"/>
  <c r="HH47" i="3"/>
  <c r="HI47" i="3"/>
  <c r="HJ47" i="3"/>
  <c r="HK47" i="3"/>
  <c r="HL47" i="3"/>
  <c r="HM47" i="3"/>
  <c r="HN47" i="3"/>
  <c r="HO47" i="3"/>
  <c r="HP47" i="3"/>
  <c r="HQ47" i="3"/>
  <c r="HR47" i="3"/>
  <c r="HS47" i="3"/>
  <c r="HT47" i="3"/>
  <c r="HU47" i="3"/>
  <c r="HV47" i="3"/>
  <c r="HW47" i="3"/>
  <c r="HX47" i="3"/>
  <c r="HY47" i="3"/>
  <c r="HZ47" i="3"/>
  <c r="IA47" i="3"/>
  <c r="IB47" i="3"/>
  <c r="IC47" i="3"/>
  <c r="ID47" i="3"/>
  <c r="IE47" i="3"/>
  <c r="IF47" i="3"/>
  <c r="IG47" i="3"/>
  <c r="IH47" i="3"/>
  <c r="II47" i="3"/>
  <c r="IJ47" i="3"/>
  <c r="IK47" i="3"/>
  <c r="IL47" i="3"/>
  <c r="IM47" i="3"/>
  <c r="IN47" i="3"/>
  <c r="IO47" i="3"/>
  <c r="IP47" i="3"/>
  <c r="IQ47" i="3"/>
  <c r="IR47" i="3"/>
  <c r="IS47" i="3"/>
  <c r="IT47" i="3"/>
  <c r="IU47" i="3"/>
  <c r="IV47" i="3"/>
  <c r="DQ48" i="3"/>
  <c r="DR48" i="3"/>
  <c r="DS48" i="3"/>
  <c r="DT48" i="3"/>
  <c r="DU48" i="3"/>
  <c r="DV48" i="3"/>
  <c r="DW48" i="3"/>
  <c r="DX48" i="3"/>
  <c r="DY48" i="3"/>
  <c r="DZ48" i="3"/>
  <c r="EA48" i="3"/>
  <c r="EB48" i="3"/>
  <c r="EC48" i="3"/>
  <c r="ED48" i="3"/>
  <c r="EE48" i="3"/>
  <c r="EF48" i="3"/>
  <c r="EG48" i="3"/>
  <c r="EH48" i="3"/>
  <c r="EI48" i="3"/>
  <c r="EJ48" i="3"/>
  <c r="EK48" i="3"/>
  <c r="EL48" i="3"/>
  <c r="EM48" i="3"/>
  <c r="EN48" i="3"/>
  <c r="EO48" i="3"/>
  <c r="EP48" i="3"/>
  <c r="EQ48" i="3"/>
  <c r="ER48" i="3"/>
  <c r="ES48" i="3"/>
  <c r="ET48" i="3"/>
  <c r="EU48" i="3"/>
  <c r="EV48" i="3"/>
  <c r="EW48" i="3"/>
  <c r="EX48" i="3"/>
  <c r="EY48" i="3"/>
  <c r="EZ48" i="3"/>
  <c r="FA48" i="3"/>
  <c r="FB48" i="3"/>
  <c r="FC48" i="3"/>
  <c r="FD48" i="3"/>
  <c r="FE48" i="3"/>
  <c r="FF48" i="3"/>
  <c r="FG48" i="3"/>
  <c r="FH48" i="3"/>
  <c r="FI48" i="3"/>
  <c r="FJ48" i="3"/>
  <c r="FK48" i="3"/>
  <c r="FL48" i="3"/>
  <c r="FM48" i="3"/>
  <c r="FN48" i="3"/>
  <c r="FO48" i="3"/>
  <c r="FP48" i="3"/>
  <c r="FQ48" i="3"/>
  <c r="FR48" i="3"/>
  <c r="FS48" i="3"/>
  <c r="FT48" i="3"/>
  <c r="FU48" i="3"/>
  <c r="FV48" i="3"/>
  <c r="FW48" i="3"/>
  <c r="FX48" i="3"/>
  <c r="FY48" i="3"/>
  <c r="FZ48" i="3"/>
  <c r="GA48" i="3"/>
  <c r="GB48" i="3"/>
  <c r="GC48" i="3"/>
  <c r="GD48" i="3"/>
  <c r="GE48" i="3"/>
  <c r="GF48" i="3"/>
  <c r="GG48" i="3"/>
  <c r="GH48" i="3"/>
  <c r="GI48" i="3"/>
  <c r="GJ48" i="3"/>
  <c r="GK48" i="3"/>
  <c r="GL48" i="3"/>
  <c r="GM48" i="3"/>
  <c r="GN48" i="3"/>
  <c r="GO48" i="3"/>
  <c r="GP48" i="3"/>
  <c r="GQ48" i="3"/>
  <c r="GR48" i="3"/>
  <c r="GS48" i="3"/>
  <c r="GT48" i="3"/>
  <c r="GU48" i="3"/>
  <c r="GV48" i="3"/>
  <c r="GW48" i="3"/>
  <c r="GX48" i="3"/>
  <c r="GY48" i="3"/>
  <c r="GZ48" i="3"/>
  <c r="HA48" i="3"/>
  <c r="HB48" i="3"/>
  <c r="HC48" i="3"/>
  <c r="HD48" i="3"/>
  <c r="HE48" i="3"/>
  <c r="HF48" i="3"/>
  <c r="HG48" i="3"/>
  <c r="HH48" i="3"/>
  <c r="HI48" i="3"/>
  <c r="HJ48" i="3"/>
  <c r="HK48" i="3"/>
  <c r="HL48" i="3"/>
  <c r="HM48" i="3"/>
  <c r="HN48" i="3"/>
  <c r="HO48" i="3"/>
  <c r="HP48" i="3"/>
  <c r="HQ48" i="3"/>
  <c r="HR48" i="3"/>
  <c r="HS48" i="3"/>
  <c r="HT48" i="3"/>
  <c r="HU48" i="3"/>
  <c r="HV48" i="3"/>
  <c r="HW48" i="3"/>
  <c r="HX48" i="3"/>
  <c r="HY48" i="3"/>
  <c r="HZ48" i="3"/>
  <c r="IA48" i="3"/>
  <c r="IB48" i="3"/>
  <c r="IC48" i="3"/>
  <c r="ID48" i="3"/>
  <c r="IE48" i="3"/>
  <c r="IF48" i="3"/>
  <c r="IG48" i="3"/>
  <c r="IH48" i="3"/>
  <c r="II48" i="3"/>
  <c r="IJ48" i="3"/>
  <c r="IK48" i="3"/>
  <c r="IL48" i="3"/>
  <c r="IM48" i="3"/>
  <c r="IN48" i="3"/>
  <c r="IO48" i="3"/>
  <c r="IP48" i="3"/>
  <c r="IQ48" i="3"/>
  <c r="IR48" i="3"/>
  <c r="IS48" i="3"/>
  <c r="IT48" i="3"/>
  <c r="IU48" i="3"/>
  <c r="IV48" i="3"/>
  <c r="DQ24" i="3"/>
  <c r="DR24" i="3"/>
  <c r="DX24" i="3"/>
  <c r="DY24" i="3"/>
  <c r="EE24" i="3"/>
  <c r="EF24" i="3"/>
  <c r="EL24" i="3"/>
  <c r="EM24" i="3"/>
  <c r="ES24" i="3"/>
  <c r="ET24" i="3"/>
  <c r="EZ24" i="3"/>
  <c r="FA24" i="3"/>
  <c r="FG24" i="3"/>
  <c r="FH24" i="3"/>
  <c r="FN24" i="3"/>
  <c r="FO24" i="3"/>
  <c r="FU24" i="3"/>
  <c r="FV24" i="3"/>
  <c r="GB24" i="3"/>
  <c r="GC24" i="3"/>
  <c r="GI24" i="3"/>
  <c r="GJ24" i="3"/>
  <c r="GP24" i="3"/>
  <c r="GQ24" i="3"/>
  <c r="GW24" i="3"/>
  <c r="GX24" i="3"/>
  <c r="HD24" i="3"/>
  <c r="HE24" i="3"/>
  <c r="HK24" i="3"/>
  <c r="HL24" i="3"/>
  <c r="HR24" i="3"/>
  <c r="HS24" i="3"/>
  <c r="HY24" i="3"/>
  <c r="HZ24" i="3"/>
  <c r="IN24" i="3"/>
  <c r="IT24" i="3"/>
  <c r="IU24" i="3"/>
  <c r="DQ25" i="3"/>
  <c r="DR25" i="3"/>
  <c r="DX25" i="3"/>
  <c r="DY25" i="3"/>
  <c r="EE25" i="3"/>
  <c r="EF25" i="3"/>
  <c r="EL25" i="3"/>
  <c r="EM25" i="3"/>
  <c r="ES25" i="3"/>
  <c r="ET25" i="3"/>
  <c r="EZ25" i="3"/>
  <c r="FA25" i="3"/>
  <c r="FG25" i="3"/>
  <c r="FH25" i="3"/>
  <c r="FN25" i="3"/>
  <c r="FO25" i="3"/>
  <c r="FU25" i="3"/>
  <c r="FV25" i="3"/>
  <c r="GB25" i="3"/>
  <c r="GC25" i="3"/>
  <c r="GI25" i="3"/>
  <c r="GJ25" i="3"/>
  <c r="GP25" i="3"/>
  <c r="GQ25" i="3"/>
  <c r="GW25" i="3"/>
  <c r="GX25" i="3"/>
  <c r="HD25" i="3"/>
  <c r="HE25" i="3"/>
  <c r="HK25" i="3"/>
  <c r="HL25" i="3"/>
  <c r="HR25" i="3"/>
  <c r="HS25" i="3"/>
  <c r="HY25" i="3"/>
  <c r="HZ25" i="3"/>
  <c r="IN25" i="3"/>
  <c r="IT25" i="3"/>
  <c r="IU25" i="3"/>
  <c r="DQ26" i="3"/>
  <c r="DR26" i="3"/>
  <c r="DX26" i="3"/>
  <c r="DY26" i="3"/>
  <c r="EE26" i="3"/>
  <c r="EF26" i="3"/>
  <c r="EL26" i="3"/>
  <c r="EM26" i="3"/>
  <c r="ES26" i="3"/>
  <c r="ET26" i="3"/>
  <c r="EZ26" i="3"/>
  <c r="FA26" i="3"/>
  <c r="FG26" i="3"/>
  <c r="FH26" i="3"/>
  <c r="FN26" i="3"/>
  <c r="FO26" i="3"/>
  <c r="FU26" i="3"/>
  <c r="FV26" i="3"/>
  <c r="GB26" i="3"/>
  <c r="GC26" i="3"/>
  <c r="GI26" i="3"/>
  <c r="GJ26" i="3"/>
  <c r="GP26" i="3"/>
  <c r="GQ26" i="3"/>
  <c r="GW26" i="3"/>
  <c r="GX26" i="3"/>
  <c r="HD26" i="3"/>
  <c r="HE26" i="3"/>
  <c r="HK26" i="3"/>
  <c r="HL26" i="3"/>
  <c r="HR26" i="3"/>
  <c r="HS26" i="3"/>
  <c r="HY26" i="3"/>
  <c r="HZ26" i="3"/>
  <c r="IN26" i="3"/>
  <c r="IT26" i="3"/>
  <c r="IU26" i="3"/>
  <c r="DQ27" i="3"/>
  <c r="DR27" i="3"/>
  <c r="DT27" i="3"/>
  <c r="DU27" i="3"/>
  <c r="DY27" i="3"/>
  <c r="DZ27" i="3"/>
  <c r="EA27" i="3"/>
  <c r="EB27" i="3"/>
  <c r="EC27" i="3"/>
  <c r="ED27" i="3"/>
  <c r="EE27" i="3"/>
  <c r="EF27" i="3"/>
  <c r="EG27" i="3"/>
  <c r="EH27" i="3"/>
  <c r="EI27" i="3"/>
  <c r="EJ27" i="3"/>
  <c r="EK27" i="3"/>
  <c r="EL27" i="3"/>
  <c r="EM27" i="3"/>
  <c r="EN27" i="3"/>
  <c r="EO27" i="3"/>
  <c r="EP27" i="3"/>
  <c r="EQ27" i="3"/>
  <c r="ER27" i="3"/>
  <c r="ES27" i="3"/>
  <c r="ET27" i="3"/>
  <c r="EU27" i="3"/>
  <c r="EV27" i="3"/>
  <c r="EW27" i="3"/>
  <c r="EX27" i="3"/>
  <c r="EY27" i="3"/>
  <c r="EZ27" i="3"/>
  <c r="FA27" i="3"/>
  <c r="FB27" i="3"/>
  <c r="FC27" i="3"/>
  <c r="FD27" i="3"/>
  <c r="FE27" i="3"/>
  <c r="FF27" i="3"/>
  <c r="FG27" i="3"/>
  <c r="FH27" i="3"/>
  <c r="FI27" i="3"/>
  <c r="FJ27" i="3"/>
  <c r="FK27" i="3"/>
  <c r="FL27" i="3"/>
  <c r="FM27" i="3"/>
  <c r="FN27" i="3"/>
  <c r="FO27" i="3"/>
  <c r="FP27" i="3"/>
  <c r="FQ27" i="3"/>
  <c r="FR27" i="3"/>
  <c r="FS27" i="3"/>
  <c r="FT27" i="3"/>
  <c r="FU27" i="3"/>
  <c r="FV27" i="3"/>
  <c r="FW27" i="3"/>
  <c r="FX27" i="3"/>
  <c r="FY27" i="3"/>
  <c r="FZ27" i="3"/>
  <c r="GA27" i="3"/>
  <c r="GB27" i="3"/>
  <c r="GC27" i="3"/>
  <c r="GD27" i="3"/>
  <c r="GE27" i="3"/>
  <c r="GF27" i="3"/>
  <c r="GG27" i="3"/>
  <c r="GH27" i="3"/>
  <c r="GI27" i="3"/>
  <c r="GJ27" i="3"/>
  <c r="GK27" i="3"/>
  <c r="GL27" i="3"/>
  <c r="GM27" i="3"/>
  <c r="GN27" i="3"/>
  <c r="GO27" i="3"/>
  <c r="GP27" i="3"/>
  <c r="GQ27" i="3"/>
  <c r="GR27" i="3"/>
  <c r="GS27" i="3"/>
  <c r="GT27" i="3"/>
  <c r="GU27" i="3"/>
  <c r="GV27" i="3"/>
  <c r="GW27" i="3"/>
  <c r="GX27" i="3"/>
  <c r="GY27" i="3"/>
  <c r="GZ27" i="3"/>
  <c r="HA27" i="3"/>
  <c r="HB27" i="3"/>
  <c r="HC27" i="3"/>
  <c r="HD27" i="3"/>
  <c r="HE27" i="3"/>
  <c r="HF27" i="3"/>
  <c r="HG27" i="3"/>
  <c r="HH27" i="3"/>
  <c r="HI27" i="3"/>
  <c r="HJ27" i="3"/>
  <c r="HK27" i="3"/>
  <c r="HL27" i="3"/>
  <c r="HM27" i="3"/>
  <c r="HN27" i="3"/>
  <c r="HO27" i="3"/>
  <c r="HP27" i="3"/>
  <c r="HQ27" i="3"/>
  <c r="HR27" i="3"/>
  <c r="HS27" i="3"/>
  <c r="HT27" i="3"/>
  <c r="HU27" i="3"/>
  <c r="HV27" i="3"/>
  <c r="HW27" i="3"/>
  <c r="HX27" i="3"/>
  <c r="HY27" i="3"/>
  <c r="HZ27" i="3"/>
  <c r="IA27" i="3"/>
  <c r="IB27" i="3"/>
  <c r="IC27" i="3"/>
  <c r="ID27" i="3"/>
  <c r="IE27" i="3"/>
  <c r="IF27" i="3"/>
  <c r="IG27" i="3"/>
  <c r="IH27" i="3"/>
  <c r="II27" i="3"/>
  <c r="IJ27" i="3"/>
  <c r="IK27" i="3"/>
  <c r="IL27" i="3"/>
  <c r="IM27" i="3"/>
  <c r="IN27" i="3"/>
  <c r="IO27" i="3"/>
  <c r="IP27" i="3"/>
  <c r="IQ27" i="3"/>
  <c r="IR27" i="3"/>
  <c r="IS27" i="3"/>
  <c r="IT27" i="3"/>
  <c r="IU27" i="3"/>
  <c r="IV27" i="3"/>
  <c r="DQ28" i="3"/>
  <c r="DR28" i="3"/>
  <c r="DS28" i="3"/>
  <c r="DT28" i="3"/>
  <c r="DU28" i="3"/>
  <c r="DV28" i="3"/>
  <c r="DW28" i="3"/>
  <c r="DX28" i="3"/>
  <c r="DY28" i="3"/>
  <c r="DZ28" i="3"/>
  <c r="EA28" i="3"/>
  <c r="EB28" i="3"/>
  <c r="EC28" i="3"/>
  <c r="ED28" i="3"/>
  <c r="EE28" i="3"/>
  <c r="EF28" i="3"/>
  <c r="EG28" i="3"/>
  <c r="EH28" i="3"/>
  <c r="EI28" i="3"/>
  <c r="EJ28" i="3"/>
  <c r="EK28" i="3"/>
  <c r="EL28" i="3"/>
  <c r="EM28" i="3"/>
  <c r="EN28" i="3"/>
  <c r="EO28" i="3"/>
  <c r="EP28" i="3"/>
  <c r="EQ28" i="3"/>
  <c r="ER28" i="3"/>
  <c r="ES28" i="3"/>
  <c r="ET28" i="3"/>
  <c r="EU28" i="3"/>
  <c r="EV28" i="3"/>
  <c r="EW28" i="3"/>
  <c r="EX28" i="3"/>
  <c r="EY28" i="3"/>
  <c r="EZ28" i="3"/>
  <c r="FA28" i="3"/>
  <c r="FB28" i="3"/>
  <c r="FC28" i="3"/>
  <c r="FD28" i="3"/>
  <c r="FE28" i="3"/>
  <c r="FF28" i="3"/>
  <c r="FG28" i="3"/>
  <c r="FH28" i="3"/>
  <c r="FI28" i="3"/>
  <c r="FJ28" i="3"/>
  <c r="FK28" i="3"/>
  <c r="FL28" i="3"/>
  <c r="FM28" i="3"/>
  <c r="FN28" i="3"/>
  <c r="FO28" i="3"/>
  <c r="FP28" i="3"/>
  <c r="FQ28" i="3"/>
  <c r="FR28" i="3"/>
  <c r="FS28" i="3"/>
  <c r="FT28" i="3"/>
  <c r="FU28" i="3"/>
  <c r="FV28" i="3"/>
  <c r="FW28" i="3"/>
  <c r="FX28" i="3"/>
  <c r="FY28" i="3"/>
  <c r="FZ28" i="3"/>
  <c r="GA28" i="3"/>
  <c r="GB28" i="3"/>
  <c r="GC28" i="3"/>
  <c r="GD28" i="3"/>
  <c r="GE28" i="3"/>
  <c r="GF28" i="3"/>
  <c r="GG28" i="3"/>
  <c r="GH28" i="3"/>
  <c r="GI28" i="3"/>
  <c r="GJ28" i="3"/>
  <c r="GK28" i="3"/>
  <c r="GL28" i="3"/>
  <c r="GM28" i="3"/>
  <c r="GN28" i="3"/>
  <c r="GO28" i="3"/>
  <c r="GP28" i="3"/>
  <c r="GQ28" i="3"/>
  <c r="GR28" i="3"/>
  <c r="GS28" i="3"/>
  <c r="GT28" i="3"/>
  <c r="GU28" i="3"/>
  <c r="GV28" i="3"/>
  <c r="GW28" i="3"/>
  <c r="GX28" i="3"/>
  <c r="GY28" i="3"/>
  <c r="GZ28" i="3"/>
  <c r="HA28" i="3"/>
  <c r="HB28" i="3"/>
  <c r="HC28" i="3"/>
  <c r="HD28" i="3"/>
  <c r="HE28" i="3"/>
  <c r="HF28" i="3"/>
  <c r="HG28" i="3"/>
  <c r="HH28" i="3"/>
  <c r="HI28" i="3"/>
  <c r="HJ28" i="3"/>
  <c r="HK28" i="3"/>
  <c r="HL28" i="3"/>
  <c r="HM28" i="3"/>
  <c r="HN28" i="3"/>
  <c r="HO28" i="3"/>
  <c r="HP28" i="3"/>
  <c r="HQ28" i="3"/>
  <c r="HR28" i="3"/>
  <c r="HS28" i="3"/>
  <c r="HT28" i="3"/>
  <c r="HU28" i="3"/>
  <c r="HV28" i="3"/>
  <c r="HW28" i="3"/>
  <c r="HX28" i="3"/>
  <c r="HY28" i="3"/>
  <c r="HZ28" i="3"/>
  <c r="IA28" i="3"/>
  <c r="IB28" i="3"/>
  <c r="IC28" i="3"/>
  <c r="ID28" i="3"/>
  <c r="IE28" i="3"/>
  <c r="IF28" i="3"/>
  <c r="IG28" i="3"/>
  <c r="IH28" i="3"/>
  <c r="II28" i="3"/>
  <c r="IJ28" i="3"/>
  <c r="IK28" i="3"/>
  <c r="IL28" i="3"/>
  <c r="IM28" i="3"/>
  <c r="IN28" i="3"/>
  <c r="IO28" i="3"/>
  <c r="IP28" i="3"/>
  <c r="IQ28" i="3"/>
  <c r="IR28" i="3"/>
  <c r="IS28" i="3"/>
  <c r="IT28" i="3"/>
  <c r="IU28" i="3"/>
  <c r="IV28" i="3"/>
  <c r="DQ29" i="3"/>
  <c r="DR29" i="3"/>
  <c r="DS29" i="3"/>
  <c r="DT29" i="3"/>
  <c r="DU29" i="3"/>
  <c r="DV29" i="3"/>
  <c r="DW29" i="3"/>
  <c r="DX29" i="3"/>
  <c r="DY29" i="3"/>
  <c r="DZ29" i="3"/>
  <c r="EA29" i="3"/>
  <c r="EB29" i="3"/>
  <c r="EC29" i="3"/>
  <c r="ED29" i="3"/>
  <c r="EE29" i="3"/>
  <c r="EF29" i="3"/>
  <c r="EG29" i="3"/>
  <c r="EH29" i="3"/>
  <c r="EI29" i="3"/>
  <c r="EJ29" i="3"/>
  <c r="EK29" i="3"/>
  <c r="EL29" i="3"/>
  <c r="EM29" i="3"/>
  <c r="EN29" i="3"/>
  <c r="EO29" i="3"/>
  <c r="EP29" i="3"/>
  <c r="EQ29" i="3"/>
  <c r="ER29" i="3"/>
  <c r="ES29" i="3"/>
  <c r="ET29" i="3"/>
  <c r="EU29" i="3"/>
  <c r="EV29" i="3"/>
  <c r="EW29" i="3"/>
  <c r="EX29" i="3"/>
  <c r="EY29" i="3"/>
  <c r="EZ29" i="3"/>
  <c r="FA29" i="3"/>
  <c r="FB29" i="3"/>
  <c r="FC29" i="3"/>
  <c r="FD29" i="3"/>
  <c r="FE29" i="3"/>
  <c r="FF29" i="3"/>
  <c r="FG29" i="3"/>
  <c r="FH29" i="3"/>
  <c r="FI29" i="3"/>
  <c r="FJ29" i="3"/>
  <c r="FK29" i="3"/>
  <c r="FL29" i="3"/>
  <c r="FM29" i="3"/>
  <c r="FN29" i="3"/>
  <c r="FO29" i="3"/>
  <c r="FP29" i="3"/>
  <c r="FQ29" i="3"/>
  <c r="FR29" i="3"/>
  <c r="FS29" i="3"/>
  <c r="FT29" i="3"/>
  <c r="FU29" i="3"/>
  <c r="FV29" i="3"/>
  <c r="FW29" i="3"/>
  <c r="FX29" i="3"/>
  <c r="FY29" i="3"/>
  <c r="FZ29" i="3"/>
  <c r="GA29" i="3"/>
  <c r="GB29" i="3"/>
  <c r="GC29" i="3"/>
  <c r="GD29" i="3"/>
  <c r="GE29" i="3"/>
  <c r="GF29" i="3"/>
  <c r="GG29" i="3"/>
  <c r="GH29" i="3"/>
  <c r="GI29" i="3"/>
  <c r="GJ29" i="3"/>
  <c r="GK29" i="3"/>
  <c r="GL29" i="3"/>
  <c r="GM29" i="3"/>
  <c r="GN29" i="3"/>
  <c r="GO29" i="3"/>
  <c r="GP29" i="3"/>
  <c r="GQ29" i="3"/>
  <c r="GR29" i="3"/>
  <c r="GS29" i="3"/>
  <c r="GT29" i="3"/>
  <c r="GU29" i="3"/>
  <c r="GV29" i="3"/>
  <c r="GW29" i="3"/>
  <c r="GX29" i="3"/>
  <c r="GY29" i="3"/>
  <c r="GZ29" i="3"/>
  <c r="HA29" i="3"/>
  <c r="HB29" i="3"/>
  <c r="HC29" i="3"/>
  <c r="HD29" i="3"/>
  <c r="HE29" i="3"/>
  <c r="HF29" i="3"/>
  <c r="HG29" i="3"/>
  <c r="HH29" i="3"/>
  <c r="HI29" i="3"/>
  <c r="HJ29" i="3"/>
  <c r="HK29" i="3"/>
  <c r="HL29" i="3"/>
  <c r="HM29" i="3"/>
  <c r="HN29" i="3"/>
  <c r="HO29" i="3"/>
  <c r="HP29" i="3"/>
  <c r="HQ29" i="3"/>
  <c r="HR29" i="3"/>
  <c r="HS29" i="3"/>
  <c r="HT29" i="3"/>
  <c r="HU29" i="3"/>
  <c r="HV29" i="3"/>
  <c r="HW29" i="3"/>
  <c r="HX29" i="3"/>
  <c r="HY29" i="3"/>
  <c r="HZ29" i="3"/>
  <c r="IA29" i="3"/>
  <c r="IB29" i="3"/>
  <c r="IC29" i="3"/>
  <c r="ID29" i="3"/>
  <c r="IE29" i="3"/>
  <c r="IF29" i="3"/>
  <c r="IG29" i="3"/>
  <c r="IH29" i="3"/>
  <c r="II29" i="3"/>
  <c r="IJ29" i="3"/>
  <c r="IK29" i="3"/>
  <c r="IL29" i="3"/>
  <c r="IM29" i="3"/>
  <c r="IN29" i="3"/>
  <c r="IO29" i="3"/>
  <c r="IP29" i="3"/>
  <c r="IQ29" i="3"/>
  <c r="IR29" i="3"/>
  <c r="IS29" i="3"/>
  <c r="IT29" i="3"/>
  <c r="IU29" i="3"/>
  <c r="IV29" i="3"/>
  <c r="DQ5" i="3"/>
  <c r="DR5" i="3"/>
  <c r="DT5" i="3"/>
  <c r="DU5" i="3"/>
  <c r="DV5" i="3"/>
  <c r="DW5" i="3"/>
  <c r="DX5" i="3"/>
  <c r="DY5" i="3"/>
  <c r="DZ5" i="3"/>
  <c r="EA5" i="3"/>
  <c r="EB5" i="3"/>
  <c r="EC5" i="3"/>
  <c r="ED5" i="3"/>
  <c r="EE5" i="3"/>
  <c r="EF5" i="3"/>
  <c r="EG5" i="3"/>
  <c r="EH5" i="3"/>
  <c r="EI5" i="3"/>
  <c r="EJ5" i="3"/>
  <c r="EK5" i="3"/>
  <c r="EL5" i="3"/>
  <c r="EM5" i="3"/>
  <c r="EN5" i="3"/>
  <c r="EO5" i="3"/>
  <c r="EP5" i="3"/>
  <c r="EQ5" i="3"/>
  <c r="ER5" i="3"/>
  <c r="ES5" i="3"/>
  <c r="ET5" i="3"/>
  <c r="EU5" i="3"/>
  <c r="EV5" i="3"/>
  <c r="EW5" i="3"/>
  <c r="EX5" i="3"/>
  <c r="EY5" i="3"/>
  <c r="EZ5" i="3"/>
  <c r="FA5" i="3"/>
  <c r="FB5" i="3"/>
  <c r="FC5" i="3"/>
  <c r="FD5" i="3"/>
  <c r="FE5" i="3"/>
  <c r="FF5" i="3"/>
  <c r="FG5" i="3"/>
  <c r="FH5" i="3"/>
  <c r="FI5" i="3"/>
  <c r="FJ5" i="3"/>
  <c r="FK5" i="3"/>
  <c r="FL5" i="3"/>
  <c r="FM5" i="3"/>
  <c r="FN5" i="3"/>
  <c r="FO5" i="3"/>
  <c r="FP5" i="3"/>
  <c r="FQ5" i="3"/>
  <c r="FR5" i="3"/>
  <c r="FS5" i="3"/>
  <c r="FT5" i="3"/>
  <c r="FU5" i="3"/>
  <c r="FV5" i="3"/>
  <c r="FW5" i="3"/>
  <c r="FX5" i="3"/>
  <c r="FY5" i="3"/>
  <c r="FZ5" i="3"/>
  <c r="GA5" i="3"/>
  <c r="GB5" i="3"/>
  <c r="GC5" i="3"/>
  <c r="GD5" i="3"/>
  <c r="GE5" i="3"/>
  <c r="GF5" i="3"/>
  <c r="GG5" i="3"/>
  <c r="GH5" i="3"/>
  <c r="GI5" i="3"/>
  <c r="GJ5" i="3"/>
  <c r="GK5" i="3"/>
  <c r="GL5" i="3"/>
  <c r="GM5" i="3"/>
  <c r="GN5" i="3"/>
  <c r="GO5" i="3"/>
  <c r="GP5" i="3"/>
  <c r="GQ5" i="3"/>
  <c r="GR5" i="3"/>
  <c r="GS5" i="3"/>
  <c r="GT5" i="3"/>
  <c r="GU5" i="3"/>
  <c r="GV5" i="3"/>
  <c r="GW5" i="3"/>
  <c r="GX5" i="3"/>
  <c r="GY5" i="3"/>
  <c r="GZ5" i="3"/>
  <c r="HA5" i="3"/>
  <c r="HB5" i="3"/>
  <c r="HC5" i="3"/>
  <c r="HD5" i="3"/>
  <c r="HE5" i="3"/>
  <c r="HF5" i="3"/>
  <c r="HG5" i="3"/>
  <c r="HH5" i="3"/>
  <c r="HI5" i="3"/>
  <c r="HJ5" i="3"/>
  <c r="HK5" i="3"/>
  <c r="HL5" i="3"/>
  <c r="HM5" i="3"/>
  <c r="HN5" i="3"/>
  <c r="HO5" i="3"/>
  <c r="HP5" i="3"/>
  <c r="HQ5" i="3"/>
  <c r="HR5" i="3"/>
  <c r="HS5" i="3"/>
  <c r="HT5" i="3"/>
  <c r="HU5" i="3"/>
  <c r="HV5" i="3"/>
  <c r="HW5" i="3"/>
  <c r="HX5" i="3"/>
  <c r="HY5" i="3"/>
  <c r="HZ5" i="3"/>
  <c r="IA5" i="3"/>
  <c r="IB5" i="3"/>
  <c r="IC5" i="3"/>
  <c r="ID5" i="3"/>
  <c r="IE5" i="3"/>
  <c r="IF5" i="3"/>
  <c r="IG5" i="3"/>
  <c r="IH5" i="3"/>
  <c r="II5" i="3"/>
  <c r="IJ5" i="3"/>
  <c r="IK5" i="3"/>
  <c r="IL5" i="3"/>
  <c r="IM5" i="3"/>
  <c r="IN5" i="3"/>
  <c r="IO5" i="3"/>
  <c r="IP5" i="3"/>
  <c r="IQ5" i="3"/>
  <c r="IR5" i="3"/>
  <c r="IS5" i="3"/>
  <c r="IT5" i="3"/>
  <c r="IU5" i="3"/>
  <c r="IV5" i="3"/>
  <c r="D72" i="3"/>
  <c r="E72" i="3"/>
  <c r="F72" i="3"/>
  <c r="G72" i="3"/>
  <c r="H72" i="3"/>
  <c r="I72" i="3"/>
  <c r="J72" i="3"/>
  <c r="K72" i="3"/>
  <c r="L72" i="3"/>
  <c r="M72" i="3"/>
  <c r="N72" i="3"/>
  <c r="O72" i="3"/>
  <c r="P72" i="3"/>
  <c r="Q72" i="3"/>
  <c r="R72" i="3"/>
  <c r="S72" i="3"/>
  <c r="T72" i="3"/>
  <c r="U72" i="3"/>
  <c r="V72" i="3"/>
  <c r="W72" i="3"/>
  <c r="X72" i="3"/>
  <c r="Y72" i="3"/>
  <c r="Z72" i="3"/>
  <c r="AA72" i="3"/>
  <c r="AB72" i="3"/>
  <c r="AC72" i="3"/>
  <c r="AD72" i="3"/>
  <c r="AE72" i="3"/>
  <c r="AF72" i="3"/>
  <c r="AG72" i="3"/>
  <c r="AH72" i="3"/>
  <c r="AI72" i="3"/>
  <c r="AJ72" i="3"/>
  <c r="AK72" i="3"/>
  <c r="AL72" i="3"/>
  <c r="AR72" i="3"/>
  <c r="AS72" i="3"/>
  <c r="AY72" i="3"/>
  <c r="AZ72" i="3"/>
  <c r="BF72" i="3"/>
  <c r="BG72" i="3"/>
  <c r="BM72" i="3"/>
  <c r="BN72" i="3"/>
  <c r="BT72" i="3"/>
  <c r="BU72" i="3"/>
  <c r="CA72" i="3"/>
  <c r="CB72" i="3"/>
  <c r="CH72" i="3"/>
  <c r="CI72" i="3"/>
  <c r="CO72" i="3"/>
  <c r="CP72" i="3"/>
  <c r="CV72" i="3"/>
  <c r="CW72" i="3"/>
  <c r="DC72" i="3"/>
  <c r="DD72" i="3"/>
  <c r="DJ72" i="3"/>
  <c r="DK72" i="3"/>
  <c r="D73" i="3"/>
  <c r="E73" i="3"/>
  <c r="F73" i="3"/>
  <c r="G73" i="3"/>
  <c r="H73" i="3"/>
  <c r="I73" i="3"/>
  <c r="J73" i="3"/>
  <c r="K73" i="3"/>
  <c r="L73" i="3"/>
  <c r="M73" i="3"/>
  <c r="N73" i="3"/>
  <c r="O73" i="3"/>
  <c r="P73" i="3"/>
  <c r="Q73" i="3"/>
  <c r="R73" i="3"/>
  <c r="S73" i="3"/>
  <c r="T73" i="3"/>
  <c r="U73" i="3"/>
  <c r="V73" i="3"/>
  <c r="W73" i="3"/>
  <c r="X73" i="3"/>
  <c r="Y73" i="3"/>
  <c r="Z73" i="3"/>
  <c r="AA73" i="3"/>
  <c r="AB73" i="3"/>
  <c r="AC73" i="3"/>
  <c r="AD73" i="3"/>
  <c r="AE73" i="3"/>
  <c r="AF73" i="3"/>
  <c r="AG73" i="3"/>
  <c r="AH73" i="3"/>
  <c r="AI73" i="3"/>
  <c r="AJ73" i="3"/>
  <c r="AK73" i="3"/>
  <c r="AL73" i="3"/>
  <c r="AR73" i="3"/>
  <c r="AS73" i="3"/>
  <c r="AY73" i="3"/>
  <c r="AZ73" i="3"/>
  <c r="BF73" i="3"/>
  <c r="BG73" i="3"/>
  <c r="BM73" i="3"/>
  <c r="BN73" i="3"/>
  <c r="BT73" i="3"/>
  <c r="BU73" i="3"/>
  <c r="CA73" i="3"/>
  <c r="CB73" i="3"/>
  <c r="CH73" i="3"/>
  <c r="CI73" i="3"/>
  <c r="CO73" i="3"/>
  <c r="CP73" i="3"/>
  <c r="CV73" i="3"/>
  <c r="CW73" i="3"/>
  <c r="DC73" i="3"/>
  <c r="DD73" i="3"/>
  <c r="DJ73" i="3"/>
  <c r="DK73" i="3"/>
  <c r="D74" i="3"/>
  <c r="E74" i="3"/>
  <c r="F74" i="3"/>
  <c r="G74" i="3"/>
  <c r="H74" i="3"/>
  <c r="I74" i="3"/>
  <c r="J74" i="3"/>
  <c r="K74" i="3"/>
  <c r="L74" i="3"/>
  <c r="M74" i="3"/>
  <c r="N74" i="3"/>
  <c r="O74" i="3"/>
  <c r="P74" i="3"/>
  <c r="Q74" i="3"/>
  <c r="R74" i="3"/>
  <c r="S74" i="3"/>
  <c r="T74" i="3"/>
  <c r="U74" i="3"/>
  <c r="V74" i="3"/>
  <c r="W74" i="3"/>
  <c r="X74" i="3"/>
  <c r="Y74" i="3"/>
  <c r="Z74" i="3"/>
  <c r="AA74" i="3"/>
  <c r="AB74" i="3"/>
  <c r="AC74" i="3"/>
  <c r="AD74" i="3"/>
  <c r="AE74" i="3"/>
  <c r="AF74" i="3"/>
  <c r="AG74" i="3"/>
  <c r="AH74" i="3"/>
  <c r="AI74" i="3"/>
  <c r="AJ74" i="3"/>
  <c r="AK74" i="3"/>
  <c r="AL74" i="3"/>
  <c r="AR74" i="3"/>
  <c r="AS74" i="3"/>
  <c r="AY74" i="3"/>
  <c r="AZ74" i="3"/>
  <c r="BF74" i="3"/>
  <c r="BG74" i="3"/>
  <c r="BM74" i="3"/>
  <c r="BN74" i="3"/>
  <c r="BT74" i="3"/>
  <c r="BU74" i="3"/>
  <c r="CA74" i="3"/>
  <c r="CB74" i="3"/>
  <c r="CH74" i="3"/>
  <c r="CI74" i="3"/>
  <c r="CO74" i="3"/>
  <c r="CP74" i="3"/>
  <c r="CV74" i="3"/>
  <c r="CW74" i="3"/>
  <c r="DC74" i="3"/>
  <c r="DD74" i="3"/>
  <c r="DJ74" i="3"/>
  <c r="DK74" i="3"/>
  <c r="C74" i="3"/>
  <c r="C73" i="3"/>
  <c r="C72" i="3"/>
  <c r="ND9" i="4"/>
  <c r="NE9" i="4"/>
  <c r="NF9" i="4"/>
  <c r="NG9" i="4"/>
  <c r="NC9" i="4"/>
  <c r="MW9" i="4"/>
  <c r="MX9" i="4"/>
  <c r="MY9" i="4"/>
  <c r="MZ9" i="4"/>
  <c r="MV9" i="4"/>
  <c r="MP9" i="4"/>
  <c r="MQ9" i="4"/>
  <c r="MR9" i="4"/>
  <c r="MS9" i="4"/>
  <c r="MO9" i="4"/>
  <c r="MI9" i="4"/>
  <c r="MJ9" i="4"/>
  <c r="MK9" i="4"/>
  <c r="ML9" i="4"/>
  <c r="MH9" i="4"/>
  <c r="MB9" i="4"/>
  <c r="MC9" i="4"/>
  <c r="MD9" i="4"/>
  <c r="ME9" i="4"/>
  <c r="MA9" i="4"/>
  <c r="LU9" i="4"/>
  <c r="LV9" i="4"/>
  <c r="LW9" i="4"/>
  <c r="LX9" i="4"/>
  <c r="LT9" i="4"/>
  <c r="LN9" i="4"/>
  <c r="LO9" i="4"/>
  <c r="LP9" i="4"/>
  <c r="LQ9" i="4"/>
  <c r="LM9" i="4"/>
  <c r="LG9" i="4"/>
  <c r="LH9" i="4"/>
  <c r="LI9" i="4"/>
  <c r="LJ9" i="4"/>
  <c r="LF9" i="4"/>
  <c r="KZ9" i="4"/>
  <c r="LA9" i="4"/>
  <c r="LB9" i="4"/>
  <c r="LC9" i="4"/>
  <c r="KY9" i="4"/>
  <c r="KS9" i="4"/>
  <c r="KT9" i="4"/>
  <c r="KU9" i="4"/>
  <c r="KV9" i="4"/>
  <c r="KR9" i="4"/>
  <c r="KL9" i="4"/>
  <c r="KM9" i="4"/>
  <c r="KN9" i="4"/>
  <c r="KO9" i="4"/>
  <c r="KK9" i="4"/>
  <c r="KE9" i="4"/>
  <c r="KF9" i="4"/>
  <c r="KG9" i="4"/>
  <c r="KH9" i="4"/>
  <c r="KD9" i="4"/>
  <c r="JX9" i="4"/>
  <c r="JY9" i="4"/>
  <c r="JZ9" i="4"/>
  <c r="KA9" i="4"/>
  <c r="JW9" i="4"/>
  <c r="JQ9" i="4"/>
  <c r="JR9" i="4"/>
  <c r="JS9" i="4"/>
  <c r="JT9" i="4"/>
  <c r="JP9" i="4"/>
  <c r="IA9" i="4"/>
  <c r="IB9" i="4"/>
  <c r="IC9" i="4"/>
  <c r="ID9" i="4"/>
  <c r="IE9" i="4"/>
  <c r="IF9" i="4"/>
  <c r="IG9" i="4"/>
  <c r="IH9" i="4"/>
  <c r="II9" i="4"/>
  <c r="IJ9" i="4"/>
  <c r="IK9" i="4"/>
  <c r="IL9" i="4"/>
  <c r="IN9" i="4"/>
  <c r="IO9" i="4"/>
  <c r="IP9" i="4"/>
  <c r="IQ9" i="4"/>
  <c r="IR9" i="4"/>
  <c r="HZ9" i="4"/>
  <c r="HT9" i="4"/>
  <c r="HU9" i="4"/>
  <c r="HV9" i="4"/>
  <c r="HW9" i="4"/>
  <c r="HS9" i="4"/>
  <c r="HM9" i="4"/>
  <c r="HN9" i="4"/>
  <c r="HO9" i="4"/>
  <c r="HP9" i="4"/>
  <c r="HL9" i="4"/>
  <c r="HF9" i="4"/>
  <c r="HG9" i="4"/>
  <c r="HH9" i="4"/>
  <c r="HI9" i="4"/>
  <c r="HE9" i="4"/>
  <c r="GY9" i="4"/>
  <c r="GZ9" i="4"/>
  <c r="HA9" i="4"/>
  <c r="HB9" i="4"/>
  <c r="GX9" i="4"/>
  <c r="GR9" i="4"/>
  <c r="GS9" i="4"/>
  <c r="GT9" i="4"/>
  <c r="GU9" i="4"/>
  <c r="GQ9" i="4"/>
  <c r="GK9" i="4"/>
  <c r="GL9" i="4"/>
  <c r="GM9" i="4"/>
  <c r="GN9" i="4"/>
  <c r="GJ9" i="4"/>
  <c r="GD9" i="4"/>
  <c r="GE9" i="4"/>
  <c r="GF9" i="4"/>
  <c r="GG9" i="4"/>
  <c r="GC9" i="4"/>
  <c r="FW9" i="4"/>
  <c r="FX9" i="4"/>
  <c r="FY9" i="4"/>
  <c r="FZ9" i="4"/>
  <c r="FV9" i="4"/>
  <c r="FP9" i="4"/>
  <c r="FQ9" i="4"/>
  <c r="FR9" i="4"/>
  <c r="FS9" i="4"/>
  <c r="FO9" i="4"/>
  <c r="FI9" i="4"/>
  <c r="FJ9" i="4"/>
  <c r="FK9" i="4"/>
  <c r="FL9" i="4"/>
  <c r="FH9" i="4"/>
  <c r="FB9" i="4"/>
  <c r="FC9" i="4"/>
  <c r="FD9" i="4"/>
  <c r="FE9" i="4"/>
  <c r="FA9" i="4"/>
  <c r="EU9" i="4"/>
  <c r="EV9" i="4"/>
  <c r="EW9" i="4"/>
  <c r="EX9" i="4"/>
  <c r="ET9" i="4"/>
  <c r="EN9" i="4"/>
  <c r="EO9" i="4"/>
  <c r="EP9" i="4"/>
  <c r="EQ9" i="4"/>
  <c r="EM9" i="4"/>
  <c r="EG9" i="4"/>
  <c r="EH9" i="4"/>
  <c r="EI9" i="4"/>
  <c r="EJ9" i="4"/>
  <c r="EF9" i="4"/>
  <c r="DZ9" i="4"/>
  <c r="EA9" i="4"/>
  <c r="EB9" i="4"/>
  <c r="EC9" i="4"/>
  <c r="DY9" i="4"/>
  <c r="DS9" i="4"/>
  <c r="DT9" i="4"/>
  <c r="DU9" i="4"/>
  <c r="DV9" i="4"/>
  <c r="DR9" i="4"/>
  <c r="DL9" i="4"/>
  <c r="DM9" i="4"/>
  <c r="DN9" i="4"/>
  <c r="DO9" i="4"/>
  <c r="DK9" i="4"/>
  <c r="DE9" i="4"/>
  <c r="DF9" i="4"/>
  <c r="DG9" i="4"/>
  <c r="DH9" i="4"/>
  <c r="DD9" i="4"/>
  <c r="CX9" i="4"/>
  <c r="CY9" i="4"/>
  <c r="CZ9" i="4"/>
  <c r="DA9" i="4"/>
  <c r="CW9" i="4"/>
  <c r="CQ9" i="4"/>
  <c r="CR9" i="4"/>
  <c r="CS9" i="4"/>
  <c r="CT9" i="4"/>
  <c r="CP9" i="4"/>
  <c r="G115" i="31"/>
  <c r="H104" i="31"/>
  <c r="J110" i="31"/>
  <c r="K110" i="31"/>
  <c r="J104" i="31"/>
  <c r="K104" i="31"/>
  <c r="J106" i="31"/>
  <c r="K106" i="31"/>
  <c r="J107" i="31"/>
  <c r="K107" i="31"/>
  <c r="A55" i="54" a="1"/>
  <c r="A55" i="54"/>
  <c r="C95" i="31"/>
  <c r="D95" i="31"/>
  <c r="E95" i="31"/>
  <c r="F95" i="31"/>
  <c r="G95" i="31"/>
  <c r="H95" i="31"/>
  <c r="I95" i="31"/>
  <c r="J95" i="31"/>
  <c r="K95" i="31"/>
  <c r="B53" i="31"/>
  <c r="C53" i="31"/>
  <c r="D53" i="31"/>
  <c r="E53" i="31"/>
  <c r="F53" i="31"/>
  <c r="DN5" i="2"/>
  <c r="DO5" i="2"/>
  <c r="DP5" i="2"/>
  <c r="DQ5" i="2"/>
  <c r="DR5" i="2"/>
  <c r="DS5" i="2"/>
  <c r="DT5" i="2"/>
  <c r="DU5" i="2"/>
  <c r="DV5" i="2"/>
  <c r="DW5" i="2"/>
  <c r="DX5" i="2"/>
  <c r="DY5" i="2"/>
  <c r="DZ5" i="2"/>
  <c r="EA5" i="2"/>
  <c r="EB5" i="2"/>
  <c r="EC5" i="2"/>
  <c r="ED5" i="2"/>
  <c r="EE5" i="2"/>
  <c r="EF5" i="2"/>
  <c r="EG5" i="2"/>
  <c r="EH5" i="2"/>
  <c r="EI5" i="2"/>
  <c r="EJ5" i="2"/>
  <c r="EK5" i="2"/>
  <c r="EL5" i="2"/>
  <c r="EM5" i="2"/>
  <c r="EN5" i="2"/>
  <c r="EO5" i="2"/>
  <c r="EP5" i="2"/>
  <c r="EQ5" i="2"/>
  <c r="ER5" i="2"/>
  <c r="ES5" i="2"/>
  <c r="ET5" i="2"/>
  <c r="EU5" i="2"/>
  <c r="EV5" i="2"/>
  <c r="EW5" i="2"/>
  <c r="EX5" i="2"/>
  <c r="EY5" i="2"/>
  <c r="EZ5" i="2"/>
  <c r="FA5" i="2"/>
  <c r="FB5" i="2"/>
  <c r="FC5" i="2"/>
  <c r="FD5" i="2"/>
  <c r="FE5" i="2"/>
  <c r="FF5" i="2"/>
  <c r="FG5" i="2"/>
  <c r="FH5" i="2"/>
  <c r="FI5" i="2"/>
  <c r="FJ5" i="2"/>
  <c r="FK5" i="2"/>
  <c r="FL5" i="2"/>
  <c r="FM5" i="2"/>
  <c r="FN5" i="2"/>
  <c r="FO5" i="2"/>
  <c r="FP5" i="2"/>
  <c r="FQ5" i="2"/>
  <c r="FR5" i="2"/>
  <c r="FS5" i="2"/>
  <c r="FT5" i="2"/>
  <c r="FU5" i="2"/>
  <c r="FV5" i="2"/>
  <c r="FW5" i="2"/>
  <c r="FX5" i="2"/>
  <c r="FY5" i="2"/>
  <c r="FZ5" i="2"/>
  <c r="GA5" i="2"/>
  <c r="GB5" i="2"/>
  <c r="GC5" i="2"/>
  <c r="GD5" i="2"/>
  <c r="GE5" i="2"/>
  <c r="GF5" i="2"/>
  <c r="GG5" i="2"/>
  <c r="GH5" i="2"/>
  <c r="GI5" i="2"/>
  <c r="GJ5" i="2"/>
  <c r="GK5" i="2"/>
  <c r="GL5" i="2"/>
  <c r="GM5" i="2"/>
  <c r="GN5" i="2"/>
  <c r="GO5" i="2"/>
  <c r="GP5" i="2"/>
  <c r="GQ5" i="2"/>
  <c r="GR5" i="2"/>
  <c r="GS5" i="2"/>
  <c r="GT5" i="2"/>
  <c r="GU5" i="2"/>
  <c r="GV5" i="2"/>
  <c r="GW5" i="2"/>
  <c r="GX5" i="2"/>
  <c r="GY5" i="2"/>
  <c r="GZ5" i="2"/>
  <c r="HA5" i="2"/>
  <c r="HB5" i="2"/>
  <c r="HC5" i="2"/>
  <c r="HD5" i="2"/>
  <c r="HE5" i="2"/>
  <c r="HF5" i="2"/>
  <c r="HG5" i="2"/>
  <c r="HH5" i="2"/>
  <c r="HI5" i="2"/>
  <c r="HJ5" i="2"/>
  <c r="HK5" i="2"/>
  <c r="HL5" i="2"/>
  <c r="HM5" i="2"/>
  <c r="HN5" i="2"/>
  <c r="HO5" i="2"/>
  <c r="HP5" i="2"/>
  <c r="HQ5" i="2"/>
  <c r="HR5" i="2"/>
  <c r="HS5" i="2"/>
  <c r="HT5" i="2"/>
  <c r="HU5" i="2"/>
  <c r="HV5" i="2"/>
  <c r="HW5" i="2"/>
  <c r="HX5" i="2"/>
  <c r="HY5" i="2"/>
  <c r="HZ5" i="2"/>
  <c r="IA5" i="2"/>
  <c r="IB5" i="2"/>
  <c r="IC5" i="2"/>
  <c r="ID5" i="2"/>
  <c r="IE5" i="2"/>
  <c r="IF5" i="2"/>
  <c r="IG5" i="2"/>
  <c r="IH5" i="2"/>
  <c r="II5" i="2"/>
  <c r="IJ5" i="2"/>
  <c r="IK5" i="2"/>
  <c r="IL5" i="2"/>
  <c r="IM5" i="2"/>
  <c r="IN5" i="2"/>
  <c r="IO5" i="2"/>
  <c r="IP5" i="2"/>
  <c r="IQ5" i="2"/>
  <c r="IR5" i="2"/>
  <c r="IS5" i="2"/>
  <c r="IT5" i="2"/>
  <c r="IU5" i="2"/>
  <c r="IV5" i="2"/>
  <c r="IW5" i="2"/>
  <c r="IX5" i="2"/>
  <c r="IY5" i="2"/>
  <c r="IZ5" i="2"/>
  <c r="JA5" i="2"/>
  <c r="JB5" i="2"/>
  <c r="JC5" i="2"/>
  <c r="JD5" i="2"/>
  <c r="JE5" i="2"/>
  <c r="JF5" i="2"/>
  <c r="JG5" i="2"/>
  <c r="JH5" i="2"/>
  <c r="JI5" i="2"/>
  <c r="JJ5" i="2"/>
  <c r="JK5" i="2"/>
  <c r="JL5" i="2"/>
  <c r="JM5" i="2"/>
  <c r="JN5" i="2"/>
  <c r="JO5" i="2"/>
  <c r="JP5" i="2"/>
  <c r="JQ5" i="2"/>
  <c r="JR5" i="2"/>
  <c r="JS5" i="2"/>
  <c r="JT5" i="2"/>
  <c r="JU5" i="2"/>
  <c r="JV5" i="2"/>
  <c r="JW5" i="2"/>
  <c r="JX5" i="2"/>
  <c r="JY5" i="2"/>
  <c r="JZ5" i="2"/>
  <c r="KA5" i="2"/>
  <c r="KB5" i="2"/>
  <c r="KC5" i="2"/>
  <c r="KD5" i="2"/>
  <c r="KE5" i="2"/>
  <c r="KF5" i="2"/>
  <c r="KG5" i="2"/>
  <c r="KH5" i="2"/>
  <c r="KI5" i="2"/>
  <c r="KJ5" i="2"/>
  <c r="KK5" i="2"/>
  <c r="KL5" i="2"/>
  <c r="KM5" i="2"/>
  <c r="KN5" i="2"/>
  <c r="KO5" i="2"/>
  <c r="KP5" i="2"/>
  <c r="KQ5" i="2"/>
  <c r="KR5" i="2"/>
  <c r="KS5" i="2"/>
  <c r="KT5" i="2"/>
  <c r="KU5" i="2"/>
  <c r="KV5" i="2"/>
  <c r="KW5" i="2"/>
  <c r="KX5" i="2"/>
  <c r="KY5" i="2"/>
  <c r="KZ5" i="2"/>
  <c r="LA5" i="2"/>
  <c r="LB5" i="2"/>
  <c r="LC5" i="2"/>
  <c r="LD5" i="2"/>
  <c r="LE5" i="2"/>
  <c r="LF5" i="2"/>
  <c r="LG5" i="2"/>
  <c r="LH5" i="2"/>
  <c r="LI5" i="2"/>
  <c r="LJ5" i="2"/>
  <c r="LK5" i="2"/>
  <c r="LL5" i="2"/>
  <c r="LM5" i="2"/>
  <c r="LN5" i="2"/>
  <c r="LO5" i="2"/>
  <c r="LP5" i="2"/>
  <c r="LQ5" i="2"/>
  <c r="LR5" i="2"/>
  <c r="LS5" i="2"/>
  <c r="LT5" i="2"/>
  <c r="LU5" i="2"/>
  <c r="LV5" i="2"/>
  <c r="LW5" i="2"/>
  <c r="LX5" i="2"/>
  <c r="LY5" i="2"/>
  <c r="LZ5" i="2"/>
  <c r="MA5" i="2"/>
  <c r="MB5" i="2"/>
  <c r="MC5" i="2"/>
  <c r="MD5" i="2"/>
  <c r="ME5" i="2"/>
  <c r="MF5" i="2"/>
  <c r="MG5" i="2"/>
  <c r="MH5" i="2"/>
  <c r="MI5" i="2"/>
  <c r="MJ5" i="2"/>
  <c r="MK5" i="2"/>
  <c r="ML5" i="2"/>
  <c r="MM5" i="2"/>
  <c r="MN5" i="2"/>
  <c r="MO5" i="2"/>
  <c r="MP5" i="2"/>
  <c r="MQ5" i="2"/>
  <c r="MR5" i="2"/>
  <c r="MS5" i="2"/>
  <c r="MT5" i="2"/>
  <c r="MU5" i="2"/>
  <c r="MV5" i="2"/>
  <c r="MW5" i="2"/>
  <c r="MX5" i="2"/>
  <c r="MY5" i="2"/>
  <c r="MZ5" i="2"/>
  <c r="NA5" i="2"/>
  <c r="NB5" i="2"/>
  <c r="NC5" i="2"/>
  <c r="ND5" i="2"/>
  <c r="NE5" i="2"/>
  <c r="NF5" i="2"/>
  <c r="NG5" i="2"/>
  <c r="NH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AG5" i="2"/>
  <c r="AH5" i="2"/>
  <c r="AI5" i="2"/>
  <c r="AJ5" i="2"/>
  <c r="AK5" i="2"/>
  <c r="AL5" i="2"/>
  <c r="AM5" i="2"/>
  <c r="AN5" i="2"/>
  <c r="AO5" i="2"/>
  <c r="AP5" i="2"/>
  <c r="AQ5" i="2"/>
  <c r="AR5" i="2"/>
  <c r="AS5" i="2"/>
  <c r="AT5" i="2"/>
  <c r="AU5" i="2"/>
  <c r="AV5" i="2"/>
  <c r="AW5" i="2"/>
  <c r="AX5" i="2"/>
  <c r="AY5" i="2"/>
  <c r="AZ5" i="2"/>
  <c r="BA5" i="2"/>
  <c r="BB5" i="2"/>
  <c r="BC5" i="2"/>
  <c r="BD5" i="2"/>
  <c r="BE5" i="2"/>
  <c r="BF5" i="2"/>
  <c r="BG5" i="2"/>
  <c r="BH5" i="2"/>
  <c r="BI5" i="2"/>
  <c r="BJ5" i="2"/>
  <c r="BK5" i="2"/>
  <c r="BL5" i="2"/>
  <c r="BM5" i="2"/>
  <c r="BN5" i="2"/>
  <c r="BO5" i="2"/>
  <c r="BP5" i="2"/>
  <c r="BQ5" i="2"/>
  <c r="BR5" i="2"/>
  <c r="BS5" i="2"/>
  <c r="BT5" i="2"/>
  <c r="BU5" i="2"/>
  <c r="BV5" i="2"/>
  <c r="BW5" i="2"/>
  <c r="BX5" i="2"/>
  <c r="BY5" i="2"/>
  <c r="BZ5" i="2"/>
  <c r="CA5" i="2"/>
  <c r="CB5" i="2"/>
  <c r="CC5" i="2"/>
  <c r="CD5" i="2"/>
  <c r="CE5" i="2"/>
  <c r="CF5" i="2"/>
  <c r="CG5" i="2"/>
  <c r="CH5" i="2"/>
  <c r="CI5" i="2"/>
  <c r="CJ5" i="2"/>
  <c r="CK5" i="2"/>
  <c r="CL5" i="2"/>
  <c r="CM5" i="2"/>
  <c r="CN5" i="2"/>
  <c r="CO5" i="2"/>
  <c r="CP5" i="2"/>
  <c r="CQ5" i="2"/>
  <c r="CR5" i="2"/>
  <c r="CS5" i="2"/>
  <c r="CT5" i="2"/>
  <c r="CU5" i="2"/>
  <c r="CV5" i="2"/>
  <c r="CW5" i="2"/>
  <c r="CX5" i="2"/>
  <c r="CY5" i="2"/>
  <c r="CZ5" i="2"/>
  <c r="DA5" i="2"/>
  <c r="DB5" i="2"/>
  <c r="DC5" i="2"/>
  <c r="DD5" i="2"/>
  <c r="DE5" i="2"/>
  <c r="DF5" i="2"/>
  <c r="DG5" i="2"/>
  <c r="DH5" i="2"/>
  <c r="DI5" i="2"/>
  <c r="DJ5" i="2"/>
  <c r="DK5" i="2"/>
  <c r="DL5" i="2"/>
  <c r="DM5" i="2"/>
  <c r="B5" i="2"/>
  <c r="C6" i="2"/>
  <c r="D6" i="2"/>
  <c r="E6" i="2"/>
  <c r="B6" i="2"/>
  <c r="F11" i="31"/>
  <c r="G11" i="31"/>
  <c r="Q39" i="53"/>
  <c r="Q40" i="53"/>
  <c r="Q41" i="53"/>
  <c r="Q42" i="53"/>
  <c r="Q43" i="53"/>
  <c r="Q44" i="53"/>
  <c r="Q45" i="53"/>
  <c r="Q38" i="53"/>
  <c r="Q38" i="91"/>
  <c r="C21" i="91" a="1"/>
  <c r="C21" i="91"/>
  <c r="B21" i="91" a="1"/>
  <c r="B21" i="91"/>
  <c r="C20" i="91" a="1"/>
  <c r="C20" i="91"/>
  <c r="B20" i="91" a="1"/>
  <c r="B20" i="91"/>
  <c r="C19" i="91" a="1"/>
  <c r="C19" i="91"/>
  <c r="B19" i="91" a="1"/>
  <c r="B19" i="91"/>
  <c r="B18" i="91" a="1"/>
  <c r="B18" i="91"/>
  <c r="G110" i="31"/>
  <c r="H111" i="31"/>
  <c r="H110" i="31"/>
  <c r="I110" i="31"/>
  <c r="G112" i="31"/>
  <c r="H112" i="31"/>
  <c r="H113" i="31"/>
  <c r="H115" i="31"/>
  <c r="G104" i="31"/>
  <c r="I104" i="31"/>
  <c r="G106" i="31"/>
  <c r="H106" i="31"/>
  <c r="I106" i="31"/>
  <c r="G107" i="31"/>
  <c r="H107" i="31"/>
  <c r="I107" i="31"/>
  <c r="Q39" i="91"/>
  <c r="Q40" i="91"/>
  <c r="Q41" i="91"/>
  <c r="Q42" i="91"/>
  <c r="Q43" i="91"/>
  <c r="Q44" i="91"/>
  <c r="Q45" i="91"/>
  <c r="C36" i="91" a="1"/>
  <c r="C36" i="91"/>
  <c r="B36" i="91" a="1"/>
  <c r="B36" i="91"/>
  <c r="C35" i="91" a="1"/>
  <c r="C35" i="91"/>
  <c r="B35" i="91" a="1"/>
  <c r="B35" i="91"/>
  <c r="C34" i="91" a="1"/>
  <c r="C34" i="91"/>
  <c r="B34" i="91" a="1"/>
  <c r="B34" i="91"/>
  <c r="C33" i="91" a="1"/>
  <c r="C33" i="91"/>
  <c r="B33" i="91" a="1"/>
  <c r="B33" i="91"/>
  <c r="C32" i="91" a="1"/>
  <c r="C32" i="91"/>
  <c r="B32" i="91" a="1"/>
  <c r="B32" i="91"/>
  <c r="C17" i="91" a="1"/>
  <c r="C17" i="91"/>
  <c r="B17" i="91" a="1"/>
  <c r="B17" i="91"/>
  <c r="C16" i="91" a="1"/>
  <c r="C16" i="91"/>
  <c r="B16" i="91" a="1"/>
  <c r="B16" i="91"/>
  <c r="C15" i="91" a="1"/>
  <c r="C15" i="91"/>
  <c r="B15" i="91" a="1"/>
  <c r="B15" i="91"/>
  <c r="C14" i="91" a="1"/>
  <c r="C14" i="91"/>
  <c r="B14" i="91" a="1"/>
  <c r="B14" i="91"/>
  <c r="C13" i="91" a="1"/>
  <c r="C13" i="91"/>
  <c r="B13" i="91" a="1"/>
  <c r="B13" i="91"/>
  <c r="C12" i="91" a="1"/>
  <c r="C12" i="91"/>
  <c r="B12" i="91" a="1"/>
  <c r="B12" i="91"/>
  <c r="C11" i="91" a="1"/>
  <c r="C11" i="91"/>
  <c r="B11" i="91" a="1"/>
  <c r="B11" i="91"/>
  <c r="C10" i="91" a="1"/>
  <c r="C10" i="91"/>
  <c r="B10" i="91" a="1"/>
  <c r="B10" i="91"/>
  <c r="C9" i="91" a="1"/>
  <c r="C9" i="91"/>
  <c r="B9" i="91" a="1"/>
  <c r="B9" i="91"/>
  <c r="B8" i="91" a="1"/>
  <c r="B8" i="91"/>
  <c r="C7" i="91" a="1"/>
  <c r="C7" i="91"/>
  <c r="B7" i="91" a="1"/>
  <c r="B7" i="91"/>
  <c r="C6" i="91" a="1"/>
  <c r="C6" i="91"/>
  <c r="B6" i="91" a="1"/>
  <c r="B6" i="91"/>
  <c r="C5" i="91" a="1"/>
  <c r="C5" i="91"/>
  <c r="B5" i="91" a="1"/>
  <c r="B5" i="91"/>
  <c r="C4" i="91" a="1"/>
  <c r="C4" i="91"/>
  <c r="B4" i="91" a="1"/>
  <c r="B4" i="91"/>
  <c r="C3" i="91" a="1"/>
  <c r="C3" i="91"/>
  <c r="B3" i="91" a="1"/>
  <c r="B3" i="91"/>
  <c r="C2" i="91" a="1"/>
  <c r="C2" i="91"/>
  <c r="B2" i="91" a="1"/>
  <c r="B2" i="91"/>
  <c r="C1" i="91" a="1"/>
  <c r="C1" i="91"/>
  <c r="B1" i="91" a="1"/>
  <c r="B1" i="91"/>
  <c r="B426" i="91"/>
  <c r="C426" i="91"/>
  <c r="B427" i="91"/>
  <c r="C427" i="91"/>
  <c r="B428" i="91"/>
  <c r="C428" i="91"/>
  <c r="B429" i="91"/>
  <c r="C429" i="91"/>
  <c r="B430" i="91"/>
  <c r="C430" i="91"/>
  <c r="B431" i="91"/>
  <c r="C431" i="91"/>
  <c r="B432" i="91"/>
  <c r="C432" i="91"/>
  <c r="B433" i="91"/>
  <c r="C433" i="91"/>
  <c r="B434" i="91"/>
  <c r="C434" i="91"/>
  <c r="B435" i="91"/>
  <c r="C435" i="91"/>
  <c r="B436" i="91"/>
  <c r="C436" i="91"/>
  <c r="B437" i="91"/>
  <c r="C437" i="91"/>
  <c r="B438" i="91"/>
  <c r="C438" i="91"/>
  <c r="B439" i="91"/>
  <c r="C439" i="91"/>
  <c r="B440" i="91"/>
  <c r="C440" i="91"/>
  <c r="B441" i="91"/>
  <c r="C441" i="91"/>
  <c r="B442" i="91"/>
  <c r="C442" i="91"/>
  <c r="B443" i="91"/>
  <c r="C443" i="91"/>
  <c r="B444" i="91"/>
  <c r="C444" i="91"/>
  <c r="B445" i="91"/>
  <c r="C445" i="91"/>
  <c r="B446" i="91"/>
  <c r="C446" i="91"/>
  <c r="B447" i="91"/>
  <c r="C447" i="91"/>
  <c r="B448" i="91"/>
  <c r="C448" i="91"/>
  <c r="B449" i="91"/>
  <c r="C449" i="91"/>
  <c r="B450" i="91"/>
  <c r="C450" i="91"/>
  <c r="B451" i="91"/>
  <c r="C451" i="91"/>
  <c r="X227" i="91"/>
  <c r="X228" i="91"/>
  <c r="X229" i="91"/>
  <c r="X230" i="91"/>
  <c r="X223" i="91"/>
  <c r="X224" i="91"/>
  <c r="X225" i="91"/>
  <c r="X232" i="91"/>
  <c r="Q2" i="91"/>
  <c r="R3" i="91"/>
  <c r="R4" i="91"/>
  <c r="AA23" i="91"/>
  <c r="AF28" i="91"/>
  <c r="R28" i="91"/>
  <c r="AB32" i="91"/>
  <c r="J33" i="91"/>
  <c r="W38" i="91"/>
  <c r="W39" i="91"/>
  <c r="W40" i="91"/>
  <c r="W41" i="91"/>
  <c r="W42" i="91"/>
  <c r="E33" i="91"/>
  <c r="F33" i="91"/>
  <c r="G33" i="91"/>
  <c r="I33" i="91"/>
  <c r="Q9" i="91"/>
  <c r="W43" i="91"/>
  <c r="W44" i="91"/>
  <c r="W45" i="91"/>
  <c r="W46" i="91"/>
  <c r="W47" i="91"/>
  <c r="L46" i="91"/>
  <c r="Y56" i="91"/>
  <c r="Y57" i="91"/>
  <c r="Y58" i="91"/>
  <c r="Y60" i="91"/>
  <c r="Y61" i="91"/>
  <c r="Y62" i="91"/>
  <c r="Y63" i="91"/>
  <c r="Y65" i="91"/>
  <c r="B70" i="75" a="1"/>
  <c r="B70" i="75"/>
  <c r="A70" i="75" a="1"/>
  <c r="A70" i="75"/>
  <c r="B69" i="75" a="1"/>
  <c r="B69" i="75"/>
  <c r="A69" i="75" a="1"/>
  <c r="A69" i="75"/>
  <c r="B68" i="75" a="1"/>
  <c r="B68" i="75"/>
  <c r="A68" i="75" a="1"/>
  <c r="A68" i="75"/>
  <c r="B67" i="75" a="1"/>
  <c r="B67" i="75"/>
  <c r="A67" i="75" a="1"/>
  <c r="A67" i="75"/>
  <c r="B66" i="75" a="1"/>
  <c r="B66" i="75"/>
  <c r="A66" i="75" a="1"/>
  <c r="A66" i="75"/>
  <c r="B65" i="75" a="1"/>
  <c r="B65" i="75"/>
  <c r="A65" i="75" a="1"/>
  <c r="A65" i="75"/>
  <c r="B64" i="75" a="1"/>
  <c r="B64" i="75"/>
  <c r="A64" i="75" a="1"/>
  <c r="A64" i="75"/>
  <c r="E70" i="75" a="1"/>
  <c r="E70" i="75"/>
  <c r="E69" i="75" a="1"/>
  <c r="E69" i="75"/>
  <c r="I45" i="75"/>
  <c r="B28" i="75" a="1"/>
  <c r="B28" i="75"/>
  <c r="A28" i="75" a="1"/>
  <c r="A28" i="75"/>
  <c r="B27" i="75" a="1"/>
  <c r="B27" i="75"/>
  <c r="A27" i="75" a="1"/>
  <c r="A27" i="75"/>
  <c r="B26" i="75" a="1"/>
  <c r="B26" i="75"/>
  <c r="A26" i="75" a="1"/>
  <c r="A26" i="75"/>
  <c r="B25" i="75" a="1"/>
  <c r="B25" i="75"/>
  <c r="A25" i="75" a="1"/>
  <c r="A25" i="75"/>
  <c r="B24" i="75" a="1"/>
  <c r="B24" i="75"/>
  <c r="A24" i="75" a="1"/>
  <c r="A24" i="75"/>
  <c r="B23" i="75" a="1"/>
  <c r="B23" i="75"/>
  <c r="A23" i="75" a="1"/>
  <c r="A23" i="75"/>
  <c r="B22" i="75" a="1"/>
  <c r="B22" i="75"/>
  <c r="A22" i="75" a="1"/>
  <c r="A22" i="75"/>
  <c r="A102" i="75" a="1"/>
  <c r="A102" i="75"/>
  <c r="A101" i="75" a="1"/>
  <c r="A101" i="75"/>
  <c r="A100" i="75" a="1"/>
  <c r="A100" i="75"/>
  <c r="A99" i="75" a="1"/>
  <c r="A99" i="75"/>
  <c r="M36" i="75"/>
  <c r="M37" i="75"/>
  <c r="M38" i="75"/>
  <c r="M39" i="75"/>
  <c r="M40" i="75"/>
  <c r="M41" i="75"/>
  <c r="A103" i="75" a="1"/>
  <c r="A103" i="75"/>
  <c r="J44" i="75"/>
  <c r="M43" i="75"/>
  <c r="A98" i="75" a="1"/>
  <c r="A98" i="75"/>
  <c r="A97" i="75" a="1"/>
  <c r="A97" i="75"/>
  <c r="A96" i="75" a="1"/>
  <c r="A96" i="75"/>
  <c r="A95" i="75" a="1"/>
  <c r="A95" i="75"/>
  <c r="A94" i="75" a="1"/>
  <c r="A94" i="75"/>
  <c r="A93" i="75" a="1"/>
  <c r="A93" i="75"/>
  <c r="A92" i="75" a="1"/>
  <c r="A92" i="75"/>
  <c r="A91" i="75" a="1"/>
  <c r="A91" i="75"/>
  <c r="M24" i="75"/>
  <c r="M28" i="75"/>
  <c r="M29" i="75"/>
  <c r="M30" i="75"/>
  <c r="M31" i="75"/>
  <c r="M32" i="75"/>
  <c r="M33" i="75"/>
  <c r="M34" i="75"/>
  <c r="M35" i="75"/>
  <c r="B80" i="75" a="1"/>
  <c r="B80" i="75"/>
  <c r="A80" i="75" a="1"/>
  <c r="A80" i="75"/>
  <c r="B79" i="75" a="1"/>
  <c r="B79" i="75"/>
  <c r="A79" i="75" a="1"/>
  <c r="A79" i="75"/>
  <c r="B78" i="75" a="1"/>
  <c r="B78" i="75"/>
  <c r="A78" i="75" a="1"/>
  <c r="A78" i="75"/>
  <c r="B77" i="75" a="1"/>
  <c r="B77" i="75"/>
  <c r="A77" i="75" a="1"/>
  <c r="A77" i="75"/>
  <c r="B76" i="75" a="1"/>
  <c r="B76" i="75"/>
  <c r="A76" i="75" a="1"/>
  <c r="A76" i="75"/>
  <c r="B75" i="75" a="1"/>
  <c r="B75" i="75"/>
  <c r="A75" i="75" a="1"/>
  <c r="A75" i="75"/>
  <c r="B74" i="75" a="1"/>
  <c r="B74" i="75"/>
  <c r="A74" i="75" a="1"/>
  <c r="A74" i="75"/>
  <c r="B73" i="75" a="1"/>
  <c r="B73" i="75"/>
  <c r="A73" i="75" a="1"/>
  <c r="A73" i="75"/>
  <c r="B72" i="75" a="1"/>
  <c r="B72" i="75"/>
  <c r="A72" i="75" a="1"/>
  <c r="A72" i="75"/>
  <c r="B71" i="75" a="1"/>
  <c r="B71" i="75"/>
  <c r="A71" i="75" a="1"/>
  <c r="A71" i="75"/>
  <c r="B63" i="75" a="1"/>
  <c r="B63" i="75"/>
  <c r="A63" i="75" a="1"/>
  <c r="A63" i="75"/>
  <c r="B62" i="75" a="1"/>
  <c r="B62" i="75"/>
  <c r="A62" i="75" a="1"/>
  <c r="A62" i="75"/>
  <c r="B40" i="75" a="1"/>
  <c r="B40" i="75"/>
  <c r="B39" i="75" a="1"/>
  <c r="B39" i="75"/>
  <c r="A39" i="75" a="1"/>
  <c r="A39" i="75"/>
  <c r="B38" i="75" a="1"/>
  <c r="B38" i="75"/>
  <c r="A38" i="75" a="1"/>
  <c r="A38" i="75"/>
  <c r="B37" i="75" a="1"/>
  <c r="B37" i="75"/>
  <c r="A37" i="75" a="1"/>
  <c r="A37" i="75"/>
  <c r="B36" i="75" a="1"/>
  <c r="B36" i="75"/>
  <c r="A36" i="75" a="1"/>
  <c r="A36" i="75"/>
  <c r="B35" i="75" a="1"/>
  <c r="B35" i="75"/>
  <c r="A35" i="75" a="1"/>
  <c r="A35" i="75"/>
  <c r="B34" i="75" a="1"/>
  <c r="B34" i="75"/>
  <c r="A34" i="75" a="1"/>
  <c r="A34" i="75"/>
  <c r="B33" i="75" a="1"/>
  <c r="B33" i="75"/>
  <c r="A33" i="75" a="1"/>
  <c r="A33" i="75"/>
  <c r="B32" i="75" a="1"/>
  <c r="B32" i="75"/>
  <c r="A32" i="75" a="1"/>
  <c r="A32" i="75"/>
  <c r="B31" i="75" a="1"/>
  <c r="B31" i="75"/>
  <c r="A31" i="75" a="1"/>
  <c r="A31" i="75"/>
  <c r="B30" i="75" a="1"/>
  <c r="B30" i="75"/>
  <c r="A30" i="75" a="1"/>
  <c r="A30" i="75"/>
  <c r="B29" i="75" a="1"/>
  <c r="B29" i="75"/>
  <c r="A29" i="75" a="1"/>
  <c r="A29" i="75"/>
  <c r="G44" i="75"/>
  <c r="D44" i="75"/>
  <c r="B21" i="75" a="1"/>
  <c r="B21" i="75"/>
  <c r="A21" i="75" a="1"/>
  <c r="A21" i="75"/>
  <c r="B20" i="75" a="1"/>
  <c r="B20" i="75"/>
  <c r="A20" i="75" a="1"/>
  <c r="A20" i="75"/>
  <c r="E110" i="31"/>
  <c r="F110" i="31"/>
  <c r="E112" i="31"/>
  <c r="E114" i="31"/>
  <c r="F112" i="31"/>
  <c r="F114" i="31"/>
  <c r="E113" i="31"/>
  <c r="F113" i="31"/>
  <c r="E115" i="31"/>
  <c r="F115" i="31"/>
  <c r="E104" i="31"/>
  <c r="F104" i="31"/>
  <c r="E106" i="31"/>
  <c r="F106" i="31"/>
  <c r="E107" i="31"/>
  <c r="F107" i="31"/>
  <c r="B110" i="31"/>
  <c r="C110" i="31"/>
  <c r="D110" i="31"/>
  <c r="B112" i="31"/>
  <c r="B114" i="31"/>
  <c r="C112" i="31"/>
  <c r="C114" i="31"/>
  <c r="D112" i="31"/>
  <c r="D114" i="31"/>
  <c r="B113" i="31"/>
  <c r="C113" i="31"/>
  <c r="D113" i="31"/>
  <c r="B115" i="31"/>
  <c r="C115" i="31"/>
  <c r="D115" i="31"/>
  <c r="B104" i="31"/>
  <c r="C104" i="31"/>
  <c r="D104" i="31"/>
  <c r="B106" i="31"/>
  <c r="C106" i="31"/>
  <c r="D106" i="31"/>
  <c r="B107" i="31"/>
  <c r="C107" i="31"/>
  <c r="D107" i="31"/>
  <c r="B34" i="31"/>
  <c r="D18" i="31"/>
  <c r="E18" i="31"/>
  <c r="G18" i="31"/>
  <c r="H18" i="31"/>
  <c r="I18" i="31"/>
  <c r="J18" i="31"/>
  <c r="K18" i="31"/>
  <c r="L18" i="31"/>
  <c r="M18" i="31"/>
  <c r="N18" i="31"/>
  <c r="O18" i="31"/>
  <c r="P18" i="31"/>
  <c r="Q18" i="31"/>
  <c r="R18" i="31"/>
  <c r="S18" i="31"/>
  <c r="T18" i="31"/>
  <c r="U18" i="31"/>
  <c r="V18" i="31"/>
  <c r="W18" i="31"/>
  <c r="X18" i="31"/>
  <c r="B19" i="31"/>
  <c r="C18" i="31"/>
  <c r="B13" i="31"/>
  <c r="D8" i="31"/>
  <c r="D19" i="31"/>
  <c r="E8" i="31"/>
  <c r="E19" i="31"/>
  <c r="F8" i="31"/>
  <c r="F19" i="31"/>
  <c r="G8" i="31"/>
  <c r="G19" i="31"/>
  <c r="H8" i="31"/>
  <c r="H19" i="31"/>
  <c r="I8" i="31"/>
  <c r="I19" i="31"/>
  <c r="J19" i="31"/>
  <c r="K8" i="31"/>
  <c r="K19" i="31"/>
  <c r="L8" i="31"/>
  <c r="L19" i="31"/>
  <c r="M8" i="31"/>
  <c r="M19" i="31"/>
  <c r="N8" i="31"/>
  <c r="N19" i="31"/>
  <c r="O8" i="31"/>
  <c r="O19" i="31"/>
  <c r="P8" i="31"/>
  <c r="P19" i="31"/>
  <c r="Q8" i="31"/>
  <c r="Q19" i="31"/>
  <c r="R19" i="31"/>
  <c r="S19" i="31"/>
  <c r="T19" i="31"/>
  <c r="U8" i="31"/>
  <c r="U19" i="31"/>
  <c r="V8" i="31"/>
  <c r="V19" i="31"/>
  <c r="W8" i="31"/>
  <c r="W19" i="31"/>
  <c r="X8" i="31"/>
  <c r="X19" i="31"/>
  <c r="C25" i="31"/>
  <c r="D25" i="31"/>
  <c r="E25" i="31"/>
  <c r="F25" i="31"/>
  <c r="G25" i="31"/>
  <c r="H25" i="31"/>
  <c r="I25" i="31"/>
  <c r="J25" i="31"/>
  <c r="K25" i="31"/>
  <c r="L25" i="31"/>
  <c r="M25" i="31"/>
  <c r="N25" i="31"/>
  <c r="O25" i="31"/>
  <c r="P25" i="31"/>
  <c r="Q25" i="31"/>
  <c r="R25" i="31"/>
  <c r="S25" i="31"/>
  <c r="T25" i="31"/>
  <c r="U25" i="31"/>
  <c r="V25" i="31"/>
  <c r="W25" i="31"/>
  <c r="X25" i="31"/>
  <c r="C26" i="31"/>
  <c r="D26" i="31"/>
  <c r="E26" i="31"/>
  <c r="F26" i="31"/>
  <c r="G26" i="31"/>
  <c r="H26" i="31"/>
  <c r="I26" i="31"/>
  <c r="J26" i="31"/>
  <c r="K26" i="31"/>
  <c r="L26" i="31"/>
  <c r="M26" i="31"/>
  <c r="N26" i="31"/>
  <c r="O26" i="31"/>
  <c r="P26" i="31"/>
  <c r="Q26" i="31"/>
  <c r="R26" i="31"/>
  <c r="S26" i="31"/>
  <c r="T26" i="31"/>
  <c r="U26" i="31"/>
  <c r="V26" i="31"/>
  <c r="W26" i="31"/>
  <c r="X26" i="31"/>
  <c r="C12" i="31"/>
  <c r="C11" i="31"/>
  <c r="C13" i="31"/>
  <c r="C8" i="31"/>
  <c r="D32" i="31"/>
  <c r="E32" i="31"/>
  <c r="F32" i="31"/>
  <c r="G32" i="31"/>
  <c r="H32" i="31"/>
  <c r="I32" i="31"/>
  <c r="J32" i="31"/>
  <c r="K32" i="31"/>
  <c r="L32" i="31"/>
  <c r="M32" i="31"/>
  <c r="N32" i="31"/>
  <c r="O32" i="31"/>
  <c r="P32" i="31"/>
  <c r="Q32" i="31"/>
  <c r="R32" i="31"/>
  <c r="S32" i="31"/>
  <c r="T32" i="31"/>
  <c r="U32" i="31"/>
  <c r="V32" i="31"/>
  <c r="W32" i="31"/>
  <c r="X32" i="31"/>
  <c r="Y32" i="31"/>
  <c r="D33" i="31"/>
  <c r="E33" i="31"/>
  <c r="F33" i="31"/>
  <c r="G33" i="31"/>
  <c r="H33" i="31"/>
  <c r="I33" i="31"/>
  <c r="J33" i="31"/>
  <c r="K33" i="31"/>
  <c r="L33" i="31"/>
  <c r="M33" i="31"/>
  <c r="N33" i="31"/>
  <c r="O33" i="31"/>
  <c r="P33" i="31"/>
  <c r="Q33" i="31"/>
  <c r="R33" i="31"/>
  <c r="S33" i="31"/>
  <c r="T33" i="31"/>
  <c r="U33" i="31"/>
  <c r="V33" i="31"/>
  <c r="W33" i="31"/>
  <c r="X33" i="31"/>
  <c r="Y33" i="31"/>
  <c r="D34" i="31"/>
  <c r="E34" i="31"/>
  <c r="F34" i="31"/>
  <c r="G34" i="31"/>
  <c r="H34" i="31"/>
  <c r="I34" i="31"/>
  <c r="J34" i="31"/>
  <c r="K34" i="31"/>
  <c r="L34" i="31"/>
  <c r="M34" i="31"/>
  <c r="N34" i="31"/>
  <c r="O34" i="31"/>
  <c r="P34" i="31"/>
  <c r="Q34" i="31"/>
  <c r="R34" i="31"/>
  <c r="S34" i="31"/>
  <c r="T34" i="31"/>
  <c r="U34" i="31"/>
  <c r="V34" i="31"/>
  <c r="W34" i="31"/>
  <c r="X34" i="31"/>
  <c r="Y34" i="31"/>
  <c r="D11" i="31"/>
  <c r="E11" i="31"/>
  <c r="H11" i="31"/>
  <c r="I11" i="31"/>
  <c r="J11" i="31"/>
  <c r="K11" i="31"/>
  <c r="L11" i="31"/>
  <c r="M11" i="31"/>
  <c r="N11" i="31"/>
  <c r="O11" i="31"/>
  <c r="P11" i="31"/>
  <c r="Q11" i="31"/>
  <c r="R11" i="31"/>
  <c r="S11" i="31"/>
  <c r="T11" i="31"/>
  <c r="U11" i="31"/>
  <c r="V11" i="31"/>
  <c r="W11" i="31"/>
  <c r="X11" i="31"/>
  <c r="D12" i="31"/>
  <c r="E12" i="31"/>
  <c r="F12" i="31"/>
  <c r="G12" i="31"/>
  <c r="H12" i="31"/>
  <c r="I12" i="31"/>
  <c r="J12" i="31"/>
  <c r="K12" i="31"/>
  <c r="L12" i="31"/>
  <c r="M12" i="31"/>
  <c r="N12" i="31"/>
  <c r="O12" i="31"/>
  <c r="P12" i="31"/>
  <c r="Q12" i="31"/>
  <c r="R12" i="31"/>
  <c r="S12" i="31"/>
  <c r="T12" i="31"/>
  <c r="U12" i="31"/>
  <c r="V12" i="31"/>
  <c r="W12" i="31"/>
  <c r="X12" i="31"/>
  <c r="D13" i="31"/>
  <c r="E13" i="31"/>
  <c r="F13" i="31"/>
  <c r="G13" i="31"/>
  <c r="H13" i="31"/>
  <c r="I13" i="31"/>
  <c r="J13" i="31"/>
  <c r="K13" i="31"/>
  <c r="L13" i="31"/>
  <c r="M13" i="31"/>
  <c r="N13" i="31"/>
  <c r="O13" i="31"/>
  <c r="P13" i="31"/>
  <c r="Q13" i="31"/>
  <c r="R13" i="31"/>
  <c r="S13" i="31"/>
  <c r="T13" i="31"/>
  <c r="U13" i="31"/>
  <c r="V13" i="31"/>
  <c r="W13" i="31"/>
  <c r="X13" i="31"/>
  <c r="C33" i="31"/>
  <c r="C32" i="31"/>
  <c r="C34" i="31"/>
  <c r="B25" i="31"/>
  <c r="B26" i="31"/>
  <c r="C76" i="31"/>
  <c r="D76" i="31"/>
  <c r="E76" i="31"/>
  <c r="F76" i="31"/>
  <c r="G76" i="31"/>
  <c r="H76" i="31"/>
  <c r="I76" i="31"/>
  <c r="J76" i="31"/>
  <c r="K76" i="31"/>
  <c r="M76" i="31"/>
  <c r="N76" i="31"/>
  <c r="O76" i="31"/>
  <c r="P76" i="31"/>
  <c r="Q76" i="31"/>
  <c r="R76" i="31"/>
  <c r="S76" i="31"/>
  <c r="T76" i="31"/>
  <c r="U76" i="31"/>
  <c r="V76" i="31"/>
  <c r="B76" i="31"/>
  <c r="G53" i="31"/>
  <c r="H53" i="31"/>
  <c r="I53" i="31"/>
  <c r="J53" i="31"/>
  <c r="K53" i="31"/>
  <c r="M53" i="31"/>
  <c r="N53" i="31"/>
  <c r="O53" i="31"/>
  <c r="P53" i="31"/>
  <c r="Q53" i="31"/>
  <c r="R53" i="31"/>
  <c r="S53" i="31"/>
  <c r="T53" i="31"/>
  <c r="U53" i="31"/>
  <c r="V53" i="31"/>
  <c r="W53" i="31"/>
  <c r="C47" i="31"/>
  <c r="C28" i="31"/>
  <c r="D47" i="31"/>
  <c r="D28" i="31"/>
  <c r="E47" i="31"/>
  <c r="E28" i="31"/>
  <c r="F47" i="31"/>
  <c r="F28" i="31"/>
  <c r="G47" i="31"/>
  <c r="G28" i="31"/>
  <c r="H47" i="31"/>
  <c r="H28" i="31"/>
  <c r="I47" i="31"/>
  <c r="I28" i="31"/>
  <c r="J47" i="31"/>
  <c r="J28" i="31"/>
  <c r="K47" i="31"/>
  <c r="K28" i="31"/>
  <c r="L47" i="31"/>
  <c r="L28" i="31"/>
  <c r="M47" i="31"/>
  <c r="M28" i="31"/>
  <c r="N47" i="31"/>
  <c r="N28" i="31"/>
  <c r="O47" i="31"/>
  <c r="O28" i="31"/>
  <c r="P47" i="31"/>
  <c r="P28" i="31"/>
  <c r="Q47" i="31"/>
  <c r="Q28" i="31"/>
  <c r="R47" i="31"/>
  <c r="R28" i="31"/>
  <c r="S47" i="31"/>
  <c r="S28" i="31"/>
  <c r="T47" i="31"/>
  <c r="T28" i="31"/>
  <c r="U47" i="31"/>
  <c r="U28" i="31"/>
  <c r="V47" i="31"/>
  <c r="V28" i="31"/>
  <c r="W47" i="31"/>
  <c r="W28" i="31"/>
  <c r="X47" i="31"/>
  <c r="X28" i="31"/>
  <c r="B47" i="31"/>
  <c r="B28" i="31"/>
  <c r="C22" i="2"/>
  <c r="D22" i="2"/>
  <c r="E22" i="2"/>
  <c r="F22" i="2"/>
  <c r="G22" i="2"/>
  <c r="H22" i="2"/>
  <c r="I22" i="2"/>
  <c r="J22" i="2"/>
  <c r="K22" i="2"/>
  <c r="L22" i="2"/>
  <c r="M22" i="2"/>
  <c r="N22" i="2"/>
  <c r="O22" i="2"/>
  <c r="P22" i="2"/>
  <c r="Q22" i="2"/>
  <c r="R22" i="2"/>
  <c r="S22" i="2"/>
  <c r="T22" i="2"/>
  <c r="U22" i="2"/>
  <c r="V22" i="2"/>
  <c r="W22" i="2"/>
  <c r="X22" i="2"/>
  <c r="Y22" i="2"/>
  <c r="Z22" i="2"/>
  <c r="AA22" i="2"/>
  <c r="AB22" i="2"/>
  <c r="AC22" i="2"/>
  <c r="AD22" i="2"/>
  <c r="AE22" i="2"/>
  <c r="AF22" i="2"/>
  <c r="AG22" i="2"/>
  <c r="AH22" i="2"/>
  <c r="AI22" i="2"/>
  <c r="AJ22" i="2"/>
  <c r="AK22" i="2"/>
  <c r="AL22" i="2"/>
  <c r="AM22" i="2"/>
  <c r="AN22" i="2"/>
  <c r="AO22" i="2"/>
  <c r="AP22" i="2"/>
  <c r="AQ22" i="2"/>
  <c r="AR22" i="2"/>
  <c r="AS22" i="2"/>
  <c r="AT22" i="2"/>
  <c r="AU22" i="2"/>
  <c r="AV22" i="2"/>
  <c r="AW22" i="2"/>
  <c r="AX22" i="2"/>
  <c r="AY22" i="2"/>
  <c r="AZ22" i="2"/>
  <c r="BA22" i="2"/>
  <c r="BB22" i="2"/>
  <c r="BC22" i="2"/>
  <c r="BD22" i="2"/>
  <c r="BE22" i="2"/>
  <c r="BF22" i="2"/>
  <c r="BG22" i="2"/>
  <c r="BH22" i="2"/>
  <c r="BI22" i="2"/>
  <c r="BJ22" i="2"/>
  <c r="BK22" i="2"/>
  <c r="BL22" i="2"/>
  <c r="BM22" i="2"/>
  <c r="BN22" i="2"/>
  <c r="BO22" i="2"/>
  <c r="BP22" i="2"/>
  <c r="BQ22" i="2"/>
  <c r="BR22" i="2"/>
  <c r="BS22" i="2"/>
  <c r="BT22" i="2"/>
  <c r="BU22" i="2"/>
  <c r="BV22" i="2"/>
  <c r="BW22" i="2"/>
  <c r="BX22" i="2"/>
  <c r="BY22" i="2"/>
  <c r="BZ22" i="2"/>
  <c r="CA22" i="2"/>
  <c r="CB22" i="2"/>
  <c r="CC22" i="2"/>
  <c r="CD22" i="2"/>
  <c r="CE22" i="2"/>
  <c r="CF22" i="2"/>
  <c r="CG22" i="2"/>
  <c r="CH22" i="2"/>
  <c r="CI22" i="2"/>
  <c r="CJ22" i="2"/>
  <c r="CK22" i="2"/>
  <c r="CL22" i="2"/>
  <c r="CM22" i="2"/>
  <c r="CN22" i="2"/>
  <c r="CO22" i="2"/>
  <c r="CP22" i="2"/>
  <c r="CQ22" i="2"/>
  <c r="CR22" i="2"/>
  <c r="CS22" i="2"/>
  <c r="CT22" i="2"/>
  <c r="CU22" i="2"/>
  <c r="CV22" i="2"/>
  <c r="CW22" i="2"/>
  <c r="CX22" i="2"/>
  <c r="CY22" i="2"/>
  <c r="CZ22" i="2"/>
  <c r="DA22" i="2"/>
  <c r="DB22" i="2"/>
  <c r="DC22" i="2"/>
  <c r="DD22" i="2"/>
  <c r="DE22" i="2"/>
  <c r="DF22" i="2"/>
  <c r="DG22" i="2"/>
  <c r="DH22" i="2"/>
  <c r="DI22" i="2"/>
  <c r="DJ22" i="2"/>
  <c r="DK22" i="2"/>
  <c r="DL22" i="2"/>
  <c r="DM22" i="2"/>
  <c r="DN22" i="2"/>
  <c r="DO22" i="2"/>
  <c r="DP22" i="2"/>
  <c r="DQ22" i="2"/>
  <c r="DR22" i="2"/>
  <c r="DS22" i="2"/>
  <c r="DT22" i="2"/>
  <c r="DU22" i="2"/>
  <c r="DV22" i="2"/>
  <c r="DW22" i="2"/>
  <c r="DX22" i="2"/>
  <c r="DY22" i="2"/>
  <c r="DZ22" i="2"/>
  <c r="EA22" i="2"/>
  <c r="EB22" i="2"/>
  <c r="EC22" i="2"/>
  <c r="ED22" i="2"/>
  <c r="EE22" i="2"/>
  <c r="EF22" i="2"/>
  <c r="EG22" i="2"/>
  <c r="EH22" i="2"/>
  <c r="EI22" i="2"/>
  <c r="EJ22" i="2"/>
  <c r="EK22" i="2"/>
  <c r="EL22" i="2"/>
  <c r="EM22" i="2"/>
  <c r="EN22" i="2"/>
  <c r="EO22" i="2"/>
  <c r="EP22" i="2"/>
  <c r="EQ22" i="2"/>
  <c r="ER22" i="2"/>
  <c r="ES22" i="2"/>
  <c r="ET22" i="2"/>
  <c r="EU22" i="2"/>
  <c r="EV22" i="2"/>
  <c r="EW22" i="2"/>
  <c r="EX22" i="2"/>
  <c r="EY22" i="2"/>
  <c r="EZ22" i="2"/>
  <c r="FA22" i="2"/>
  <c r="FB22" i="2"/>
  <c r="FC22" i="2"/>
  <c r="FD22" i="2"/>
  <c r="FE22" i="2"/>
  <c r="FF22" i="2"/>
  <c r="FG22" i="2"/>
  <c r="FH22" i="2"/>
  <c r="FI22" i="2"/>
  <c r="FJ22" i="2"/>
  <c r="FK22" i="2"/>
  <c r="FL22" i="2"/>
  <c r="FM22" i="2"/>
  <c r="FN22" i="2"/>
  <c r="FO22" i="2"/>
  <c r="FP22" i="2"/>
  <c r="FQ22" i="2"/>
  <c r="FR22" i="2"/>
  <c r="FS22" i="2"/>
  <c r="FT22" i="2"/>
  <c r="FU22" i="2"/>
  <c r="FV22" i="2"/>
  <c r="FW22" i="2"/>
  <c r="FX22" i="2"/>
  <c r="FY22" i="2"/>
  <c r="FZ22" i="2"/>
  <c r="GA22" i="2"/>
  <c r="GB22" i="2"/>
  <c r="GC22" i="2"/>
  <c r="GD22" i="2"/>
  <c r="GE22" i="2"/>
  <c r="GF22" i="2"/>
  <c r="GG22" i="2"/>
  <c r="GH22" i="2"/>
  <c r="GI22" i="2"/>
  <c r="GJ22" i="2"/>
  <c r="GK22" i="2"/>
  <c r="GL22" i="2"/>
  <c r="GM22" i="2"/>
  <c r="GN22" i="2"/>
  <c r="GO22" i="2"/>
  <c r="GP22" i="2"/>
  <c r="GQ22" i="2"/>
  <c r="GR22" i="2"/>
  <c r="GS22" i="2"/>
  <c r="GT22" i="2"/>
  <c r="GU22" i="2"/>
  <c r="GV22" i="2"/>
  <c r="GW22" i="2"/>
  <c r="GX22" i="2"/>
  <c r="GY22" i="2"/>
  <c r="GZ22" i="2"/>
  <c r="HA22" i="2"/>
  <c r="HB22" i="2"/>
  <c r="HC22" i="2"/>
  <c r="HD22" i="2"/>
  <c r="HE22" i="2"/>
  <c r="HF22" i="2"/>
  <c r="HG22" i="2"/>
  <c r="HH22" i="2"/>
  <c r="HI22" i="2"/>
  <c r="HJ22" i="2"/>
  <c r="HK22" i="2"/>
  <c r="HL22" i="2"/>
  <c r="HM22" i="2"/>
  <c r="HN22" i="2"/>
  <c r="HO22" i="2"/>
  <c r="HP22" i="2"/>
  <c r="HQ22" i="2"/>
  <c r="HR22" i="2"/>
  <c r="HS22" i="2"/>
  <c r="HT22" i="2"/>
  <c r="HU22" i="2"/>
  <c r="HV22" i="2"/>
  <c r="HW22" i="2"/>
  <c r="HX22" i="2"/>
  <c r="HY22" i="2"/>
  <c r="HZ22" i="2"/>
  <c r="IA22" i="2"/>
  <c r="IB22" i="2"/>
  <c r="IC22" i="2"/>
  <c r="ID22" i="2"/>
  <c r="IE22" i="2"/>
  <c r="IF22" i="2"/>
  <c r="IG22" i="2"/>
  <c r="IH22" i="2"/>
  <c r="II22" i="2"/>
  <c r="IJ22" i="2"/>
  <c r="IK22" i="2"/>
  <c r="IL22" i="2"/>
  <c r="IM22" i="2"/>
  <c r="IN22" i="2"/>
  <c r="IO22" i="2"/>
  <c r="IP22" i="2"/>
  <c r="IQ22" i="2"/>
  <c r="IR22" i="2"/>
  <c r="IS22" i="2"/>
  <c r="IT22" i="2"/>
  <c r="IU22" i="2"/>
  <c r="IV22" i="2"/>
  <c r="IW22" i="2"/>
  <c r="IX22" i="2"/>
  <c r="IY22" i="2"/>
  <c r="IZ22" i="2"/>
  <c r="JA22" i="2"/>
  <c r="JB22" i="2"/>
  <c r="JC22" i="2"/>
  <c r="JD22" i="2"/>
  <c r="JE22" i="2"/>
  <c r="JF22" i="2"/>
  <c r="JG22" i="2"/>
  <c r="JH22" i="2"/>
  <c r="JI22" i="2"/>
  <c r="JJ22" i="2"/>
  <c r="JK22" i="2"/>
  <c r="JL22" i="2"/>
  <c r="JM22" i="2"/>
  <c r="JN22" i="2"/>
  <c r="JO22" i="2"/>
  <c r="JP22" i="2"/>
  <c r="JQ22" i="2"/>
  <c r="JR22" i="2"/>
  <c r="JS22" i="2"/>
  <c r="JT22" i="2"/>
  <c r="JU22" i="2"/>
  <c r="JV22" i="2"/>
  <c r="JW22" i="2"/>
  <c r="JX22" i="2"/>
  <c r="JY22" i="2"/>
  <c r="JZ22" i="2"/>
  <c r="KA22" i="2"/>
  <c r="KB22" i="2"/>
  <c r="KC22" i="2"/>
  <c r="KD22" i="2"/>
  <c r="KE22" i="2"/>
  <c r="KF22" i="2"/>
  <c r="KG22" i="2"/>
  <c r="KH22" i="2"/>
  <c r="KI22" i="2"/>
  <c r="KJ22" i="2"/>
  <c r="KK22" i="2"/>
  <c r="KL22" i="2"/>
  <c r="KM22" i="2"/>
  <c r="KN22" i="2"/>
  <c r="KO22" i="2"/>
  <c r="KP22" i="2"/>
  <c r="KQ22" i="2"/>
  <c r="KR22" i="2"/>
  <c r="KS22" i="2"/>
  <c r="KT22" i="2"/>
  <c r="KU22" i="2"/>
  <c r="KV22" i="2"/>
  <c r="KW22" i="2"/>
  <c r="KX22" i="2"/>
  <c r="KY22" i="2"/>
  <c r="KZ22" i="2"/>
  <c r="LA22" i="2"/>
  <c r="LB22" i="2"/>
  <c r="LC22" i="2"/>
  <c r="LD22" i="2"/>
  <c r="LE22" i="2"/>
  <c r="LF22" i="2"/>
  <c r="LG22" i="2"/>
  <c r="LH22" i="2"/>
  <c r="LI22" i="2"/>
  <c r="LJ22" i="2"/>
  <c r="LK22" i="2"/>
  <c r="LL22" i="2"/>
  <c r="LM22" i="2"/>
  <c r="LN22" i="2"/>
  <c r="LO22" i="2"/>
  <c r="LP22" i="2"/>
  <c r="LQ22" i="2"/>
  <c r="LR22" i="2"/>
  <c r="LS22" i="2"/>
  <c r="LT22" i="2"/>
  <c r="LU22" i="2"/>
  <c r="LV22" i="2"/>
  <c r="LW22" i="2"/>
  <c r="LX22" i="2"/>
  <c r="LY22" i="2"/>
  <c r="LZ22" i="2"/>
  <c r="MA22" i="2"/>
  <c r="MB22" i="2"/>
  <c r="MC22" i="2"/>
  <c r="MD22" i="2"/>
  <c r="ME22" i="2"/>
  <c r="MF22" i="2"/>
  <c r="MG22" i="2"/>
  <c r="MH22" i="2"/>
  <c r="MI22" i="2"/>
  <c r="MJ22" i="2"/>
  <c r="MK22" i="2"/>
  <c r="ML22" i="2"/>
  <c r="MM22" i="2"/>
  <c r="MN22" i="2"/>
  <c r="MO22" i="2"/>
  <c r="MP22" i="2"/>
  <c r="MQ22" i="2"/>
  <c r="MR22" i="2"/>
  <c r="MS22" i="2"/>
  <c r="MT22" i="2"/>
  <c r="MU22" i="2"/>
  <c r="MV22" i="2"/>
  <c r="MW22" i="2"/>
  <c r="MX22" i="2"/>
  <c r="MY22" i="2"/>
  <c r="MZ22" i="2"/>
  <c r="NA22" i="2"/>
  <c r="NB22" i="2"/>
  <c r="NC22" i="2"/>
  <c r="ND22" i="2"/>
  <c r="NE22" i="2"/>
  <c r="NF22" i="2"/>
  <c r="NG22" i="2"/>
  <c r="NH22" i="2"/>
  <c r="C23" i="2"/>
  <c r="D23" i="2"/>
  <c r="E23" i="2"/>
  <c r="F23" i="2"/>
  <c r="G23" i="2"/>
  <c r="H23" i="2"/>
  <c r="I23" i="2"/>
  <c r="J23" i="2"/>
  <c r="K23" i="2"/>
  <c r="L23" i="2"/>
  <c r="M23" i="2"/>
  <c r="N23" i="2"/>
  <c r="O23" i="2"/>
  <c r="P23" i="2"/>
  <c r="Q23" i="2"/>
  <c r="R23" i="2"/>
  <c r="S23"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AW23" i="2"/>
  <c r="AX23" i="2"/>
  <c r="AY23" i="2"/>
  <c r="AZ23" i="2"/>
  <c r="BA23" i="2"/>
  <c r="BB23" i="2"/>
  <c r="BC23" i="2"/>
  <c r="BD23" i="2"/>
  <c r="BE23" i="2"/>
  <c r="BF23" i="2"/>
  <c r="BG23" i="2"/>
  <c r="BH23" i="2"/>
  <c r="BI23" i="2"/>
  <c r="BJ23" i="2"/>
  <c r="BK23" i="2"/>
  <c r="BL23" i="2"/>
  <c r="BM23" i="2"/>
  <c r="BN23" i="2"/>
  <c r="BO23" i="2"/>
  <c r="BP23" i="2"/>
  <c r="BQ23" i="2"/>
  <c r="BR23" i="2"/>
  <c r="BS23" i="2"/>
  <c r="BT23" i="2"/>
  <c r="BU23" i="2"/>
  <c r="BV23" i="2"/>
  <c r="BW23" i="2"/>
  <c r="BX23" i="2"/>
  <c r="BY23" i="2"/>
  <c r="BZ23" i="2"/>
  <c r="CA23" i="2"/>
  <c r="CB23" i="2"/>
  <c r="CC23" i="2"/>
  <c r="CD23" i="2"/>
  <c r="CE23" i="2"/>
  <c r="CF23" i="2"/>
  <c r="CG23" i="2"/>
  <c r="CH23" i="2"/>
  <c r="CI23" i="2"/>
  <c r="CJ23" i="2"/>
  <c r="CK23" i="2"/>
  <c r="CL23" i="2"/>
  <c r="CM23" i="2"/>
  <c r="CN23" i="2"/>
  <c r="CO23" i="2"/>
  <c r="CP23" i="2"/>
  <c r="CQ23" i="2"/>
  <c r="CR23" i="2"/>
  <c r="CS23" i="2"/>
  <c r="CT23" i="2"/>
  <c r="CU23" i="2"/>
  <c r="CV23" i="2"/>
  <c r="CW23" i="2"/>
  <c r="CX23" i="2"/>
  <c r="CY23" i="2"/>
  <c r="CZ23" i="2"/>
  <c r="DA23" i="2"/>
  <c r="DB23" i="2"/>
  <c r="DC23" i="2"/>
  <c r="DD23" i="2"/>
  <c r="DE23" i="2"/>
  <c r="DF23" i="2"/>
  <c r="DG23" i="2"/>
  <c r="DH23" i="2"/>
  <c r="DI23" i="2"/>
  <c r="DJ23" i="2"/>
  <c r="DK23" i="2"/>
  <c r="DL23" i="2"/>
  <c r="DM23" i="2"/>
  <c r="DN23" i="2"/>
  <c r="DO23" i="2"/>
  <c r="DP23" i="2"/>
  <c r="DQ23" i="2"/>
  <c r="DR23" i="2"/>
  <c r="DS23" i="2"/>
  <c r="DT23" i="2"/>
  <c r="DU23" i="2"/>
  <c r="DV23" i="2"/>
  <c r="DW23" i="2"/>
  <c r="DX23" i="2"/>
  <c r="DY23" i="2"/>
  <c r="DZ23" i="2"/>
  <c r="EA23" i="2"/>
  <c r="EB23" i="2"/>
  <c r="EC23" i="2"/>
  <c r="ED23" i="2"/>
  <c r="EE23" i="2"/>
  <c r="EF23" i="2"/>
  <c r="EG23" i="2"/>
  <c r="EH23" i="2"/>
  <c r="EI23" i="2"/>
  <c r="EJ23" i="2"/>
  <c r="EK23" i="2"/>
  <c r="EL23" i="2"/>
  <c r="EM23" i="2"/>
  <c r="EN23" i="2"/>
  <c r="EO23" i="2"/>
  <c r="EP23" i="2"/>
  <c r="EQ23" i="2"/>
  <c r="ER23" i="2"/>
  <c r="ES23" i="2"/>
  <c r="ET23" i="2"/>
  <c r="EU23" i="2"/>
  <c r="EV23" i="2"/>
  <c r="EW23" i="2"/>
  <c r="EX23" i="2"/>
  <c r="EY23" i="2"/>
  <c r="EZ23" i="2"/>
  <c r="FA23" i="2"/>
  <c r="FB23" i="2"/>
  <c r="FC23" i="2"/>
  <c r="FD23" i="2"/>
  <c r="FE23" i="2"/>
  <c r="FF23" i="2"/>
  <c r="FG23" i="2"/>
  <c r="FH23" i="2"/>
  <c r="FI23" i="2"/>
  <c r="FJ23" i="2"/>
  <c r="FK23" i="2"/>
  <c r="FL23" i="2"/>
  <c r="FM23" i="2"/>
  <c r="FN23" i="2"/>
  <c r="FO23" i="2"/>
  <c r="FP23" i="2"/>
  <c r="FQ23" i="2"/>
  <c r="FR23" i="2"/>
  <c r="FS23" i="2"/>
  <c r="FT23" i="2"/>
  <c r="FU23" i="2"/>
  <c r="FV23" i="2"/>
  <c r="FW23" i="2"/>
  <c r="FX23" i="2"/>
  <c r="FY23" i="2"/>
  <c r="FZ23" i="2"/>
  <c r="GA23" i="2"/>
  <c r="GB23" i="2"/>
  <c r="GC23" i="2"/>
  <c r="GD23" i="2"/>
  <c r="GE23" i="2"/>
  <c r="GF23" i="2"/>
  <c r="GG23" i="2"/>
  <c r="GH23" i="2"/>
  <c r="GI23" i="2"/>
  <c r="GJ23" i="2"/>
  <c r="GK23" i="2"/>
  <c r="GL23" i="2"/>
  <c r="GM23" i="2"/>
  <c r="GN23" i="2"/>
  <c r="GO23" i="2"/>
  <c r="GP23" i="2"/>
  <c r="GQ23" i="2"/>
  <c r="GR23" i="2"/>
  <c r="GS23" i="2"/>
  <c r="GT23" i="2"/>
  <c r="GU23" i="2"/>
  <c r="GV23" i="2"/>
  <c r="GW23" i="2"/>
  <c r="GX23" i="2"/>
  <c r="GY23" i="2"/>
  <c r="GZ23" i="2"/>
  <c r="HA23" i="2"/>
  <c r="HB23" i="2"/>
  <c r="HC23" i="2"/>
  <c r="HD23" i="2"/>
  <c r="HE23" i="2"/>
  <c r="HF23" i="2"/>
  <c r="HG23" i="2"/>
  <c r="HH23" i="2"/>
  <c r="HI23" i="2"/>
  <c r="HJ23" i="2"/>
  <c r="HK23" i="2"/>
  <c r="HL23" i="2"/>
  <c r="HM23" i="2"/>
  <c r="HN23" i="2"/>
  <c r="HO23" i="2"/>
  <c r="HP23" i="2"/>
  <c r="HQ23" i="2"/>
  <c r="HR23" i="2"/>
  <c r="HS23" i="2"/>
  <c r="HT23" i="2"/>
  <c r="HU23" i="2"/>
  <c r="HV23" i="2"/>
  <c r="HW23" i="2"/>
  <c r="HX23" i="2"/>
  <c r="HY23" i="2"/>
  <c r="HZ23" i="2"/>
  <c r="IA23" i="2"/>
  <c r="IB23" i="2"/>
  <c r="IC23" i="2"/>
  <c r="ID23" i="2"/>
  <c r="IE23" i="2"/>
  <c r="IF23" i="2"/>
  <c r="IG23" i="2"/>
  <c r="IH23" i="2"/>
  <c r="II23" i="2"/>
  <c r="IJ23" i="2"/>
  <c r="IK23" i="2"/>
  <c r="IL23" i="2"/>
  <c r="IM23" i="2"/>
  <c r="IN23" i="2"/>
  <c r="IO23" i="2"/>
  <c r="IP23" i="2"/>
  <c r="IQ23" i="2"/>
  <c r="IR23" i="2"/>
  <c r="IS23" i="2"/>
  <c r="IT23" i="2"/>
  <c r="IU23" i="2"/>
  <c r="IV23" i="2"/>
  <c r="IW23" i="2"/>
  <c r="IX23" i="2"/>
  <c r="IY23" i="2"/>
  <c r="IZ23" i="2"/>
  <c r="JA23" i="2"/>
  <c r="JB23" i="2"/>
  <c r="JC23" i="2"/>
  <c r="JD23" i="2"/>
  <c r="JE23" i="2"/>
  <c r="JF23" i="2"/>
  <c r="JG23" i="2"/>
  <c r="JH23" i="2"/>
  <c r="JI23" i="2"/>
  <c r="JJ23" i="2"/>
  <c r="JK23" i="2"/>
  <c r="JL23" i="2"/>
  <c r="JM23" i="2"/>
  <c r="JN23" i="2"/>
  <c r="JO23" i="2"/>
  <c r="JP23" i="2"/>
  <c r="JQ23" i="2"/>
  <c r="JR23" i="2"/>
  <c r="JS23" i="2"/>
  <c r="JT23" i="2"/>
  <c r="JU23" i="2"/>
  <c r="JV23" i="2"/>
  <c r="JW23" i="2"/>
  <c r="JX23" i="2"/>
  <c r="JY23" i="2"/>
  <c r="JZ23" i="2"/>
  <c r="KA23" i="2"/>
  <c r="KB23" i="2"/>
  <c r="KC23" i="2"/>
  <c r="KD23" i="2"/>
  <c r="KE23" i="2"/>
  <c r="KF23" i="2"/>
  <c r="KG23" i="2"/>
  <c r="KH23" i="2"/>
  <c r="KI23" i="2"/>
  <c r="KJ23" i="2"/>
  <c r="KK23" i="2"/>
  <c r="KL23" i="2"/>
  <c r="KM23" i="2"/>
  <c r="KN23" i="2"/>
  <c r="KO23" i="2"/>
  <c r="KP23" i="2"/>
  <c r="KQ23" i="2"/>
  <c r="KR23" i="2"/>
  <c r="KS23" i="2"/>
  <c r="KT23" i="2"/>
  <c r="KU23" i="2"/>
  <c r="KV23" i="2"/>
  <c r="KW23" i="2"/>
  <c r="KX23" i="2"/>
  <c r="KY23" i="2"/>
  <c r="KZ23" i="2"/>
  <c r="LA23" i="2"/>
  <c r="LB23" i="2"/>
  <c r="LC23" i="2"/>
  <c r="LD23" i="2"/>
  <c r="LE23" i="2"/>
  <c r="LF23" i="2"/>
  <c r="LG23" i="2"/>
  <c r="LH23" i="2"/>
  <c r="LI23" i="2"/>
  <c r="LJ23" i="2"/>
  <c r="LK23" i="2"/>
  <c r="LL23" i="2"/>
  <c r="LM23" i="2"/>
  <c r="LN23" i="2"/>
  <c r="LO23" i="2"/>
  <c r="LP23" i="2"/>
  <c r="LQ23" i="2"/>
  <c r="LR23" i="2"/>
  <c r="LS23" i="2"/>
  <c r="LT23" i="2"/>
  <c r="LU23" i="2"/>
  <c r="LV23" i="2"/>
  <c r="LW23" i="2"/>
  <c r="LX23" i="2"/>
  <c r="LY23" i="2"/>
  <c r="LZ23" i="2"/>
  <c r="MA23" i="2"/>
  <c r="MB23" i="2"/>
  <c r="MC23" i="2"/>
  <c r="MD23" i="2"/>
  <c r="ME23" i="2"/>
  <c r="MF23" i="2"/>
  <c r="MG23" i="2"/>
  <c r="MH23" i="2"/>
  <c r="MI23" i="2"/>
  <c r="MJ23" i="2"/>
  <c r="MK23" i="2"/>
  <c r="ML23" i="2"/>
  <c r="MM23" i="2"/>
  <c r="MN23" i="2"/>
  <c r="MO23" i="2"/>
  <c r="MP23" i="2"/>
  <c r="MQ23" i="2"/>
  <c r="MR23" i="2"/>
  <c r="MS23" i="2"/>
  <c r="MT23" i="2"/>
  <c r="MU23" i="2"/>
  <c r="MV23" i="2"/>
  <c r="MW23" i="2"/>
  <c r="MX23" i="2"/>
  <c r="MY23" i="2"/>
  <c r="MZ23" i="2"/>
  <c r="NA23" i="2"/>
  <c r="NB23" i="2"/>
  <c r="NC23" i="2"/>
  <c r="ND23" i="2"/>
  <c r="NE23" i="2"/>
  <c r="NF23" i="2"/>
  <c r="NG23" i="2"/>
  <c r="NH23" i="2"/>
  <c r="C24" i="2"/>
  <c r="D24" i="2"/>
  <c r="E24" i="2"/>
  <c r="F24" i="2"/>
  <c r="G24" i="2"/>
  <c r="H24" i="2"/>
  <c r="I24" i="2"/>
  <c r="J24" i="2"/>
  <c r="K24" i="2"/>
  <c r="L24" i="2"/>
  <c r="M24" i="2"/>
  <c r="N24" i="2"/>
  <c r="O24" i="2"/>
  <c r="P24" i="2"/>
  <c r="Q24" i="2"/>
  <c r="R24" i="2"/>
  <c r="S24" i="2"/>
  <c r="T24" i="2"/>
  <c r="U24" i="2"/>
  <c r="V24" i="2"/>
  <c r="W24" i="2"/>
  <c r="X24" i="2"/>
  <c r="Y24" i="2"/>
  <c r="Z24" i="2"/>
  <c r="AA24" i="2"/>
  <c r="AB24" i="2"/>
  <c r="AC24" i="2"/>
  <c r="AD24" i="2"/>
  <c r="AE24" i="2"/>
  <c r="AF24" i="2"/>
  <c r="AG24" i="2"/>
  <c r="AH24" i="2"/>
  <c r="AI24" i="2"/>
  <c r="AJ24" i="2"/>
  <c r="AK24" i="2"/>
  <c r="AL24" i="2"/>
  <c r="AM24" i="2"/>
  <c r="AN24" i="2"/>
  <c r="AO24" i="2"/>
  <c r="AP24" i="2"/>
  <c r="AQ24" i="2"/>
  <c r="AR24" i="2"/>
  <c r="AS24" i="2"/>
  <c r="AT24" i="2"/>
  <c r="AU24" i="2"/>
  <c r="AV24" i="2"/>
  <c r="AW24" i="2"/>
  <c r="AX24" i="2"/>
  <c r="AY24" i="2"/>
  <c r="AZ24" i="2"/>
  <c r="BA24" i="2"/>
  <c r="BB24" i="2"/>
  <c r="BC24" i="2"/>
  <c r="BD24" i="2"/>
  <c r="BE24" i="2"/>
  <c r="BF24" i="2"/>
  <c r="BG24" i="2"/>
  <c r="BH24" i="2"/>
  <c r="BI24" i="2"/>
  <c r="BJ24" i="2"/>
  <c r="BK24" i="2"/>
  <c r="BL24" i="2"/>
  <c r="BM24" i="2"/>
  <c r="BN24" i="2"/>
  <c r="BO24" i="2"/>
  <c r="BP24" i="2"/>
  <c r="BQ24" i="2"/>
  <c r="BR24" i="2"/>
  <c r="BS24" i="2"/>
  <c r="BT24" i="2"/>
  <c r="BU24" i="2"/>
  <c r="BV24" i="2"/>
  <c r="BW24" i="2"/>
  <c r="BX24" i="2"/>
  <c r="BY24" i="2"/>
  <c r="BZ24" i="2"/>
  <c r="CA24" i="2"/>
  <c r="CB24" i="2"/>
  <c r="CC24" i="2"/>
  <c r="CD24" i="2"/>
  <c r="CE24" i="2"/>
  <c r="CF24" i="2"/>
  <c r="CG24" i="2"/>
  <c r="CH24" i="2"/>
  <c r="CI24" i="2"/>
  <c r="CJ24" i="2"/>
  <c r="CK24" i="2"/>
  <c r="CL24" i="2"/>
  <c r="CM24" i="2"/>
  <c r="CN24" i="2"/>
  <c r="CO24" i="2"/>
  <c r="CP24" i="2"/>
  <c r="CQ24" i="2"/>
  <c r="CR24" i="2"/>
  <c r="CS24" i="2"/>
  <c r="CT24" i="2"/>
  <c r="CU24" i="2"/>
  <c r="CV24" i="2"/>
  <c r="CW24" i="2"/>
  <c r="CX24" i="2"/>
  <c r="CY24" i="2"/>
  <c r="CZ24" i="2"/>
  <c r="DA24" i="2"/>
  <c r="DB24" i="2"/>
  <c r="DC24" i="2"/>
  <c r="DD24" i="2"/>
  <c r="DE24" i="2"/>
  <c r="DF24" i="2"/>
  <c r="DG24" i="2"/>
  <c r="DH24" i="2"/>
  <c r="DI24" i="2"/>
  <c r="DJ24" i="2"/>
  <c r="DK24" i="2"/>
  <c r="DL24" i="2"/>
  <c r="DM24" i="2"/>
  <c r="DN24" i="2"/>
  <c r="DO24" i="2"/>
  <c r="DP24" i="2"/>
  <c r="DQ24" i="2"/>
  <c r="DR24" i="2"/>
  <c r="DS24" i="2"/>
  <c r="DT24" i="2"/>
  <c r="DU24" i="2"/>
  <c r="DV24" i="2"/>
  <c r="DW24" i="2"/>
  <c r="DX24" i="2"/>
  <c r="DY24" i="2"/>
  <c r="DZ24" i="2"/>
  <c r="EA24" i="2"/>
  <c r="EB24" i="2"/>
  <c r="EC24" i="2"/>
  <c r="ED24" i="2"/>
  <c r="EE24" i="2"/>
  <c r="EF24" i="2"/>
  <c r="EG24" i="2"/>
  <c r="EH24" i="2"/>
  <c r="EI24" i="2"/>
  <c r="EJ24" i="2"/>
  <c r="EK24" i="2"/>
  <c r="EL24" i="2"/>
  <c r="EM24" i="2"/>
  <c r="EN24" i="2"/>
  <c r="EO24" i="2"/>
  <c r="EP24" i="2"/>
  <c r="EQ24" i="2"/>
  <c r="ER24" i="2"/>
  <c r="ES24" i="2"/>
  <c r="ET24" i="2"/>
  <c r="EU24" i="2"/>
  <c r="EV24" i="2"/>
  <c r="EW24" i="2"/>
  <c r="EX24" i="2"/>
  <c r="EY24" i="2"/>
  <c r="EZ24" i="2"/>
  <c r="FA24" i="2"/>
  <c r="FB24" i="2"/>
  <c r="FC24" i="2"/>
  <c r="FD24" i="2"/>
  <c r="FE24" i="2"/>
  <c r="FF24" i="2"/>
  <c r="FG24" i="2"/>
  <c r="FH24" i="2"/>
  <c r="FI24" i="2"/>
  <c r="FJ24" i="2"/>
  <c r="FK24" i="2"/>
  <c r="FL24" i="2"/>
  <c r="FM24" i="2"/>
  <c r="FN24" i="2"/>
  <c r="FO24" i="2"/>
  <c r="FP24" i="2"/>
  <c r="FQ24" i="2"/>
  <c r="FR24" i="2"/>
  <c r="FS24" i="2"/>
  <c r="FT24" i="2"/>
  <c r="FU24" i="2"/>
  <c r="FV24" i="2"/>
  <c r="FW24" i="2"/>
  <c r="FX24" i="2"/>
  <c r="FY24" i="2"/>
  <c r="FZ24" i="2"/>
  <c r="GA24" i="2"/>
  <c r="GB24" i="2"/>
  <c r="GC24" i="2"/>
  <c r="GD24" i="2"/>
  <c r="GE24" i="2"/>
  <c r="GF24" i="2"/>
  <c r="GG24" i="2"/>
  <c r="GH24" i="2"/>
  <c r="GI24" i="2"/>
  <c r="GJ24" i="2"/>
  <c r="GK24" i="2"/>
  <c r="GL24" i="2"/>
  <c r="GM24" i="2"/>
  <c r="GN24" i="2"/>
  <c r="GO24" i="2"/>
  <c r="GP24" i="2"/>
  <c r="GQ24" i="2"/>
  <c r="GR24" i="2"/>
  <c r="GS24" i="2"/>
  <c r="GT24" i="2"/>
  <c r="GU24" i="2"/>
  <c r="GV24" i="2"/>
  <c r="GW24" i="2"/>
  <c r="GX24" i="2"/>
  <c r="GY24" i="2"/>
  <c r="GZ24" i="2"/>
  <c r="HA24" i="2"/>
  <c r="HB24" i="2"/>
  <c r="HC24" i="2"/>
  <c r="HD24" i="2"/>
  <c r="HE24" i="2"/>
  <c r="HF24" i="2"/>
  <c r="HG24" i="2"/>
  <c r="HH24" i="2"/>
  <c r="HI24" i="2"/>
  <c r="HJ24" i="2"/>
  <c r="HK24" i="2"/>
  <c r="HL24" i="2"/>
  <c r="HM24" i="2"/>
  <c r="HN24" i="2"/>
  <c r="HO24" i="2"/>
  <c r="HP24" i="2"/>
  <c r="HQ24" i="2"/>
  <c r="HR24" i="2"/>
  <c r="HS24" i="2"/>
  <c r="HT24" i="2"/>
  <c r="HU24" i="2"/>
  <c r="HV24" i="2"/>
  <c r="HW24" i="2"/>
  <c r="HX24" i="2"/>
  <c r="HY24" i="2"/>
  <c r="HZ24" i="2"/>
  <c r="IA24" i="2"/>
  <c r="IB24" i="2"/>
  <c r="IC24" i="2"/>
  <c r="ID24" i="2"/>
  <c r="IE24" i="2"/>
  <c r="IF24" i="2"/>
  <c r="IG24" i="2"/>
  <c r="IH24" i="2"/>
  <c r="II24" i="2"/>
  <c r="IJ24" i="2"/>
  <c r="IK24" i="2"/>
  <c r="IL24" i="2"/>
  <c r="IM24" i="2"/>
  <c r="IN24" i="2"/>
  <c r="IO24" i="2"/>
  <c r="IP24" i="2"/>
  <c r="IQ24" i="2"/>
  <c r="IR24" i="2"/>
  <c r="IS24" i="2"/>
  <c r="IT24" i="2"/>
  <c r="IU24" i="2"/>
  <c r="IV24" i="2"/>
  <c r="IW24" i="2"/>
  <c r="IX24" i="2"/>
  <c r="IY24" i="2"/>
  <c r="IZ24" i="2"/>
  <c r="JA24" i="2"/>
  <c r="JB24" i="2"/>
  <c r="JC24" i="2"/>
  <c r="JD24" i="2"/>
  <c r="JE24" i="2"/>
  <c r="JF24" i="2"/>
  <c r="JG24" i="2"/>
  <c r="JH24" i="2"/>
  <c r="JI24" i="2"/>
  <c r="JJ24" i="2"/>
  <c r="JK24" i="2"/>
  <c r="JL24" i="2"/>
  <c r="JM24" i="2"/>
  <c r="JN24" i="2"/>
  <c r="JO24" i="2"/>
  <c r="JP24" i="2"/>
  <c r="JQ24" i="2"/>
  <c r="JR24" i="2"/>
  <c r="JS24" i="2"/>
  <c r="JT24" i="2"/>
  <c r="JU24" i="2"/>
  <c r="JV24" i="2"/>
  <c r="JW24" i="2"/>
  <c r="JX24" i="2"/>
  <c r="JY24" i="2"/>
  <c r="JZ24" i="2"/>
  <c r="KA24" i="2"/>
  <c r="KB24" i="2"/>
  <c r="KC24" i="2"/>
  <c r="KD24" i="2"/>
  <c r="KE24" i="2"/>
  <c r="KF24" i="2"/>
  <c r="KG24" i="2"/>
  <c r="KH24" i="2"/>
  <c r="KI24" i="2"/>
  <c r="KJ24" i="2"/>
  <c r="KK24" i="2"/>
  <c r="KL24" i="2"/>
  <c r="KM24" i="2"/>
  <c r="KN24" i="2"/>
  <c r="KO24" i="2"/>
  <c r="KP24" i="2"/>
  <c r="KQ24" i="2"/>
  <c r="KR24" i="2"/>
  <c r="KS24" i="2"/>
  <c r="KT24" i="2"/>
  <c r="KU24" i="2"/>
  <c r="KV24" i="2"/>
  <c r="KW24" i="2"/>
  <c r="KX24" i="2"/>
  <c r="KY24" i="2"/>
  <c r="KZ24" i="2"/>
  <c r="LA24" i="2"/>
  <c r="LB24" i="2"/>
  <c r="LC24" i="2"/>
  <c r="LD24" i="2"/>
  <c r="LE24" i="2"/>
  <c r="LF24" i="2"/>
  <c r="LG24" i="2"/>
  <c r="LH24" i="2"/>
  <c r="LI24" i="2"/>
  <c r="LJ24" i="2"/>
  <c r="LK24" i="2"/>
  <c r="LL24" i="2"/>
  <c r="LM24" i="2"/>
  <c r="LN24" i="2"/>
  <c r="LO24" i="2"/>
  <c r="LP24" i="2"/>
  <c r="LQ24" i="2"/>
  <c r="LR24" i="2"/>
  <c r="LS24" i="2"/>
  <c r="LT24" i="2"/>
  <c r="LU24" i="2"/>
  <c r="LV24" i="2"/>
  <c r="LW24" i="2"/>
  <c r="LX24" i="2"/>
  <c r="LY24" i="2"/>
  <c r="LZ24" i="2"/>
  <c r="MA24" i="2"/>
  <c r="MB24" i="2"/>
  <c r="MC24" i="2"/>
  <c r="MD24" i="2"/>
  <c r="ME24" i="2"/>
  <c r="MF24" i="2"/>
  <c r="MG24" i="2"/>
  <c r="MH24" i="2"/>
  <c r="MI24" i="2"/>
  <c r="MJ24" i="2"/>
  <c r="MK24" i="2"/>
  <c r="ML24" i="2"/>
  <c r="MM24" i="2"/>
  <c r="MN24" i="2"/>
  <c r="MO24" i="2"/>
  <c r="MP24" i="2"/>
  <c r="MQ24" i="2"/>
  <c r="MR24" i="2"/>
  <c r="MS24" i="2"/>
  <c r="MT24" i="2"/>
  <c r="MU24" i="2"/>
  <c r="MV24" i="2"/>
  <c r="MW24" i="2"/>
  <c r="MX24" i="2"/>
  <c r="MY24" i="2"/>
  <c r="MZ24" i="2"/>
  <c r="NA24" i="2"/>
  <c r="NB24" i="2"/>
  <c r="NC24" i="2"/>
  <c r="ND24" i="2"/>
  <c r="NE24" i="2"/>
  <c r="NF24" i="2"/>
  <c r="NG24" i="2"/>
  <c r="NH24" i="2"/>
  <c r="C25" i="2"/>
  <c r="D25" i="2"/>
  <c r="E25" i="2"/>
  <c r="F25" i="2"/>
  <c r="G25" i="2"/>
  <c r="H25" i="2"/>
  <c r="I25" i="2"/>
  <c r="J25" i="2"/>
  <c r="K25" i="2"/>
  <c r="L25" i="2"/>
  <c r="M25" i="2"/>
  <c r="N25" i="2"/>
  <c r="O25" i="2"/>
  <c r="P25" i="2"/>
  <c r="Q25" i="2"/>
  <c r="R25" i="2"/>
  <c r="S25" i="2"/>
  <c r="T25" i="2"/>
  <c r="U25" i="2"/>
  <c r="V25" i="2"/>
  <c r="W25" i="2"/>
  <c r="X25" i="2"/>
  <c r="Y25" i="2"/>
  <c r="Z25" i="2"/>
  <c r="AA25" i="2"/>
  <c r="AB25" i="2"/>
  <c r="AC25" i="2"/>
  <c r="AD25" i="2"/>
  <c r="AE25" i="2"/>
  <c r="AF25" i="2"/>
  <c r="AG25" i="2"/>
  <c r="AH25" i="2"/>
  <c r="AI25" i="2"/>
  <c r="AJ25" i="2"/>
  <c r="AK25" i="2"/>
  <c r="AL25" i="2"/>
  <c r="AM25" i="2"/>
  <c r="AN25" i="2"/>
  <c r="AO25" i="2"/>
  <c r="AP25" i="2"/>
  <c r="AQ25" i="2"/>
  <c r="AR25" i="2"/>
  <c r="AS25" i="2"/>
  <c r="AT25" i="2"/>
  <c r="AU25" i="2"/>
  <c r="AV25" i="2"/>
  <c r="AW25" i="2"/>
  <c r="AX25" i="2"/>
  <c r="AY25" i="2"/>
  <c r="AZ25" i="2"/>
  <c r="BA25" i="2"/>
  <c r="BB25" i="2"/>
  <c r="BC25" i="2"/>
  <c r="BD25" i="2"/>
  <c r="BE25" i="2"/>
  <c r="BF25" i="2"/>
  <c r="BG25" i="2"/>
  <c r="BH25" i="2"/>
  <c r="BI25" i="2"/>
  <c r="BJ25" i="2"/>
  <c r="BK25" i="2"/>
  <c r="BL25" i="2"/>
  <c r="BM25" i="2"/>
  <c r="BN25" i="2"/>
  <c r="BO25" i="2"/>
  <c r="BP25" i="2"/>
  <c r="BQ25" i="2"/>
  <c r="BR25" i="2"/>
  <c r="BS25" i="2"/>
  <c r="BT25" i="2"/>
  <c r="BU25" i="2"/>
  <c r="BV25" i="2"/>
  <c r="BW25" i="2"/>
  <c r="BX25" i="2"/>
  <c r="BY25" i="2"/>
  <c r="BZ25" i="2"/>
  <c r="CA25" i="2"/>
  <c r="CB25" i="2"/>
  <c r="CC25" i="2"/>
  <c r="CD25" i="2"/>
  <c r="CE25" i="2"/>
  <c r="CF25" i="2"/>
  <c r="CG25" i="2"/>
  <c r="CH25" i="2"/>
  <c r="CI25" i="2"/>
  <c r="CJ25" i="2"/>
  <c r="CK25" i="2"/>
  <c r="CL25" i="2"/>
  <c r="CM25" i="2"/>
  <c r="CN25" i="2"/>
  <c r="CO25" i="2"/>
  <c r="CP25" i="2"/>
  <c r="CQ25" i="2"/>
  <c r="CR25" i="2"/>
  <c r="CS25" i="2"/>
  <c r="CT25" i="2"/>
  <c r="CU25" i="2"/>
  <c r="CV25" i="2"/>
  <c r="CW25" i="2"/>
  <c r="CX25" i="2"/>
  <c r="CY25" i="2"/>
  <c r="CZ25" i="2"/>
  <c r="DA25" i="2"/>
  <c r="DB25" i="2"/>
  <c r="DC25" i="2"/>
  <c r="DD25" i="2"/>
  <c r="DE25" i="2"/>
  <c r="DF25" i="2"/>
  <c r="DG25" i="2"/>
  <c r="DH25" i="2"/>
  <c r="DI25" i="2"/>
  <c r="DJ25" i="2"/>
  <c r="DK25" i="2"/>
  <c r="DL25" i="2"/>
  <c r="DM25" i="2"/>
  <c r="DN25" i="2"/>
  <c r="DO25" i="2"/>
  <c r="DP25" i="2"/>
  <c r="DQ25" i="2"/>
  <c r="DR25" i="2"/>
  <c r="DS25" i="2"/>
  <c r="DT25" i="2"/>
  <c r="DU25" i="2"/>
  <c r="DV25" i="2"/>
  <c r="DW25" i="2"/>
  <c r="DX25" i="2"/>
  <c r="DY25" i="2"/>
  <c r="DZ25" i="2"/>
  <c r="EA25" i="2"/>
  <c r="EB25" i="2"/>
  <c r="EC25" i="2"/>
  <c r="ED25" i="2"/>
  <c r="EE25" i="2"/>
  <c r="EF25" i="2"/>
  <c r="EG25" i="2"/>
  <c r="EH25" i="2"/>
  <c r="EI25" i="2"/>
  <c r="EJ25" i="2"/>
  <c r="EK25" i="2"/>
  <c r="EL25" i="2"/>
  <c r="EM25" i="2"/>
  <c r="EN25" i="2"/>
  <c r="EO25" i="2"/>
  <c r="EP25" i="2"/>
  <c r="EQ25" i="2"/>
  <c r="ER25" i="2"/>
  <c r="ES25" i="2"/>
  <c r="ET25" i="2"/>
  <c r="EU25" i="2"/>
  <c r="EV25" i="2"/>
  <c r="EW25" i="2"/>
  <c r="EX25" i="2"/>
  <c r="EY25" i="2"/>
  <c r="EZ25" i="2"/>
  <c r="FA25" i="2"/>
  <c r="FB25" i="2"/>
  <c r="FC25" i="2"/>
  <c r="FD25" i="2"/>
  <c r="FE25" i="2"/>
  <c r="FF25" i="2"/>
  <c r="FG25" i="2"/>
  <c r="FH25" i="2"/>
  <c r="FI25" i="2"/>
  <c r="FJ25" i="2"/>
  <c r="FK25" i="2"/>
  <c r="FL25" i="2"/>
  <c r="FM25" i="2"/>
  <c r="FN25" i="2"/>
  <c r="FO25" i="2"/>
  <c r="FP25" i="2"/>
  <c r="FQ25" i="2"/>
  <c r="FR25" i="2"/>
  <c r="FS25" i="2"/>
  <c r="FT25" i="2"/>
  <c r="FU25" i="2"/>
  <c r="FV25" i="2"/>
  <c r="FW25" i="2"/>
  <c r="FX25" i="2"/>
  <c r="FY25" i="2"/>
  <c r="FZ25" i="2"/>
  <c r="GA25" i="2"/>
  <c r="GB25" i="2"/>
  <c r="GC25" i="2"/>
  <c r="GD25" i="2"/>
  <c r="GE25" i="2"/>
  <c r="GF25" i="2"/>
  <c r="GG25" i="2"/>
  <c r="GH25" i="2"/>
  <c r="GI25" i="2"/>
  <c r="GJ25" i="2"/>
  <c r="GK25" i="2"/>
  <c r="GL25" i="2"/>
  <c r="GM25" i="2"/>
  <c r="GN25" i="2"/>
  <c r="GO25" i="2"/>
  <c r="GP25" i="2"/>
  <c r="GQ25" i="2"/>
  <c r="GR25" i="2"/>
  <c r="GS25" i="2"/>
  <c r="GT25" i="2"/>
  <c r="GU25" i="2"/>
  <c r="GV25" i="2"/>
  <c r="GW25" i="2"/>
  <c r="GX25" i="2"/>
  <c r="GY25" i="2"/>
  <c r="GZ25" i="2"/>
  <c r="HA25" i="2"/>
  <c r="HB25" i="2"/>
  <c r="HC25" i="2"/>
  <c r="HD25" i="2"/>
  <c r="HE25" i="2"/>
  <c r="HF25" i="2"/>
  <c r="HG25" i="2"/>
  <c r="HH25" i="2"/>
  <c r="HI25" i="2"/>
  <c r="HJ25" i="2"/>
  <c r="HK25" i="2"/>
  <c r="HL25" i="2"/>
  <c r="HM25" i="2"/>
  <c r="HN25" i="2"/>
  <c r="HO25" i="2"/>
  <c r="HP25" i="2"/>
  <c r="HQ25" i="2"/>
  <c r="HR25" i="2"/>
  <c r="HS25" i="2"/>
  <c r="HT25" i="2"/>
  <c r="HU25" i="2"/>
  <c r="HV25" i="2"/>
  <c r="HW25" i="2"/>
  <c r="HX25" i="2"/>
  <c r="HY25" i="2"/>
  <c r="HZ25" i="2"/>
  <c r="IA25" i="2"/>
  <c r="IB25" i="2"/>
  <c r="IC25" i="2"/>
  <c r="ID25" i="2"/>
  <c r="IE25" i="2"/>
  <c r="IF25" i="2"/>
  <c r="IG25" i="2"/>
  <c r="IH25" i="2"/>
  <c r="II25" i="2"/>
  <c r="IJ25" i="2"/>
  <c r="IK25" i="2"/>
  <c r="IL25" i="2"/>
  <c r="IM25" i="2"/>
  <c r="IN25" i="2"/>
  <c r="IO25" i="2"/>
  <c r="IP25" i="2"/>
  <c r="IQ25" i="2"/>
  <c r="IR25" i="2"/>
  <c r="IS25" i="2"/>
  <c r="IT25" i="2"/>
  <c r="IU25" i="2"/>
  <c r="IV25" i="2"/>
  <c r="IW25" i="2"/>
  <c r="IX25" i="2"/>
  <c r="IY25" i="2"/>
  <c r="IZ25" i="2"/>
  <c r="JA25" i="2"/>
  <c r="JB25" i="2"/>
  <c r="JC25" i="2"/>
  <c r="JD25" i="2"/>
  <c r="JE25" i="2"/>
  <c r="JF25" i="2"/>
  <c r="JG25" i="2"/>
  <c r="JH25" i="2"/>
  <c r="JI25" i="2"/>
  <c r="JJ25" i="2"/>
  <c r="JK25" i="2"/>
  <c r="JL25" i="2"/>
  <c r="JM25" i="2"/>
  <c r="JN25" i="2"/>
  <c r="JO25" i="2"/>
  <c r="JP25" i="2"/>
  <c r="JQ25" i="2"/>
  <c r="JR25" i="2"/>
  <c r="JS25" i="2"/>
  <c r="JT25" i="2"/>
  <c r="JU25" i="2"/>
  <c r="JV25" i="2"/>
  <c r="JW25" i="2"/>
  <c r="JX25" i="2"/>
  <c r="JY25" i="2"/>
  <c r="JZ25" i="2"/>
  <c r="KA25" i="2"/>
  <c r="KB25" i="2"/>
  <c r="KC25" i="2"/>
  <c r="KD25" i="2"/>
  <c r="KE25" i="2"/>
  <c r="KF25" i="2"/>
  <c r="KG25" i="2"/>
  <c r="KH25" i="2"/>
  <c r="KI25" i="2"/>
  <c r="KJ25" i="2"/>
  <c r="KK25" i="2"/>
  <c r="KL25" i="2"/>
  <c r="KM25" i="2"/>
  <c r="KN25" i="2"/>
  <c r="KO25" i="2"/>
  <c r="KP25" i="2"/>
  <c r="KQ25" i="2"/>
  <c r="KR25" i="2"/>
  <c r="KS25" i="2"/>
  <c r="KT25" i="2"/>
  <c r="KU25" i="2"/>
  <c r="KV25" i="2"/>
  <c r="KW25" i="2"/>
  <c r="KX25" i="2"/>
  <c r="KY25" i="2"/>
  <c r="KZ25" i="2"/>
  <c r="LA25" i="2"/>
  <c r="LB25" i="2"/>
  <c r="LC25" i="2"/>
  <c r="LD25" i="2"/>
  <c r="LE25" i="2"/>
  <c r="LF25" i="2"/>
  <c r="LG25" i="2"/>
  <c r="LH25" i="2"/>
  <c r="LI25" i="2"/>
  <c r="LJ25" i="2"/>
  <c r="LK25" i="2"/>
  <c r="LL25" i="2"/>
  <c r="LM25" i="2"/>
  <c r="LN25" i="2"/>
  <c r="LO25" i="2"/>
  <c r="LP25" i="2"/>
  <c r="LQ25" i="2"/>
  <c r="LR25" i="2"/>
  <c r="LS25" i="2"/>
  <c r="LT25" i="2"/>
  <c r="LU25" i="2"/>
  <c r="LV25" i="2"/>
  <c r="LW25" i="2"/>
  <c r="LX25" i="2"/>
  <c r="LY25" i="2"/>
  <c r="LZ25" i="2"/>
  <c r="MA25" i="2"/>
  <c r="MB25" i="2"/>
  <c r="MC25" i="2"/>
  <c r="MD25" i="2"/>
  <c r="ME25" i="2"/>
  <c r="MF25" i="2"/>
  <c r="MG25" i="2"/>
  <c r="MH25" i="2"/>
  <c r="MI25" i="2"/>
  <c r="MJ25" i="2"/>
  <c r="MK25" i="2"/>
  <c r="ML25" i="2"/>
  <c r="MM25" i="2"/>
  <c r="MN25" i="2"/>
  <c r="MO25" i="2"/>
  <c r="MP25" i="2"/>
  <c r="MQ25" i="2"/>
  <c r="MR25" i="2"/>
  <c r="MS25" i="2"/>
  <c r="MT25" i="2"/>
  <c r="MU25" i="2"/>
  <c r="MV25" i="2"/>
  <c r="MW25" i="2"/>
  <c r="MX25" i="2"/>
  <c r="MY25" i="2"/>
  <c r="MZ25" i="2"/>
  <c r="NA25" i="2"/>
  <c r="NB25" i="2"/>
  <c r="NC25" i="2"/>
  <c r="ND25" i="2"/>
  <c r="NE25" i="2"/>
  <c r="NF25" i="2"/>
  <c r="NG25" i="2"/>
  <c r="NH25" i="2"/>
  <c r="B25" i="2"/>
  <c r="B24" i="2"/>
  <c r="B23" i="2"/>
  <c r="B3" i="2"/>
  <c r="B22" i="2"/>
  <c r="C10" i="2"/>
  <c r="D10" i="2"/>
  <c r="E10" i="2"/>
  <c r="F10" i="2"/>
  <c r="G10" i="2"/>
  <c r="H10" i="2"/>
  <c r="I10" i="2"/>
  <c r="J10" i="2"/>
  <c r="K10" i="2"/>
  <c r="L10" i="2"/>
  <c r="M10" i="2"/>
  <c r="N10" i="2"/>
  <c r="O10" i="2"/>
  <c r="P10" i="2"/>
  <c r="Q10" i="2"/>
  <c r="R10" i="2"/>
  <c r="S10" i="2"/>
  <c r="T10" i="2"/>
  <c r="U10" i="2"/>
  <c r="V10" i="2"/>
  <c r="W10" i="2"/>
  <c r="X10" i="2"/>
  <c r="Y10" i="2"/>
  <c r="Z10" i="2"/>
  <c r="AA10" i="2"/>
  <c r="AB10" i="2"/>
  <c r="AC10" i="2"/>
  <c r="AD10" i="2"/>
  <c r="AE10" i="2"/>
  <c r="AF10" i="2"/>
  <c r="AG10" i="2"/>
  <c r="AH10" i="2"/>
  <c r="AI10" i="2"/>
  <c r="AJ10" i="2"/>
  <c r="AK10" i="2"/>
  <c r="AL10" i="2"/>
  <c r="AM10" i="2"/>
  <c r="AN10" i="2"/>
  <c r="AO10" i="2"/>
  <c r="AP10" i="2"/>
  <c r="AQ10" i="2"/>
  <c r="AR10" i="2"/>
  <c r="AS10" i="2"/>
  <c r="AT10" i="2"/>
  <c r="AU10" i="2"/>
  <c r="AV10" i="2"/>
  <c r="AW10" i="2"/>
  <c r="AX10" i="2"/>
  <c r="AY10" i="2"/>
  <c r="AZ10" i="2"/>
  <c r="BA10" i="2"/>
  <c r="BB10" i="2"/>
  <c r="BC10" i="2"/>
  <c r="BD10" i="2"/>
  <c r="BE10" i="2"/>
  <c r="BF10" i="2"/>
  <c r="BG10" i="2"/>
  <c r="BH10" i="2"/>
  <c r="BI10" i="2"/>
  <c r="BJ10" i="2"/>
  <c r="BK10" i="2"/>
  <c r="BL10" i="2"/>
  <c r="BM10" i="2"/>
  <c r="BN10" i="2"/>
  <c r="BO10" i="2"/>
  <c r="BP10" i="2"/>
  <c r="BQ10" i="2"/>
  <c r="BR10" i="2"/>
  <c r="BS10" i="2"/>
  <c r="BT10" i="2"/>
  <c r="BU10" i="2"/>
  <c r="BV10" i="2"/>
  <c r="BW10" i="2"/>
  <c r="BX10" i="2"/>
  <c r="BY10" i="2"/>
  <c r="BZ10" i="2"/>
  <c r="CA10" i="2"/>
  <c r="CB10" i="2"/>
  <c r="CC10" i="2"/>
  <c r="CD10" i="2"/>
  <c r="CE10" i="2"/>
  <c r="CF10" i="2"/>
  <c r="CG10" i="2"/>
  <c r="CH10" i="2"/>
  <c r="CI10" i="2"/>
  <c r="CJ10" i="2"/>
  <c r="CK10" i="2"/>
  <c r="CL10" i="2"/>
  <c r="CM10" i="2"/>
  <c r="CN10" i="2"/>
  <c r="CO10" i="2"/>
  <c r="CP10" i="2"/>
  <c r="CQ10" i="2"/>
  <c r="CR10" i="2"/>
  <c r="CS10" i="2"/>
  <c r="CT10" i="2"/>
  <c r="CU10" i="2"/>
  <c r="CV10" i="2"/>
  <c r="CW10" i="2"/>
  <c r="CX10" i="2"/>
  <c r="CY10" i="2"/>
  <c r="CZ10" i="2"/>
  <c r="DA10" i="2"/>
  <c r="DB10" i="2"/>
  <c r="DC10" i="2"/>
  <c r="DD10" i="2"/>
  <c r="DE10" i="2"/>
  <c r="DF10" i="2"/>
  <c r="DG10" i="2"/>
  <c r="DH10" i="2"/>
  <c r="DI10" i="2"/>
  <c r="DJ10" i="2"/>
  <c r="DK10" i="2"/>
  <c r="DL10" i="2"/>
  <c r="DM10" i="2"/>
  <c r="DN10" i="2"/>
  <c r="DO10" i="2"/>
  <c r="DP10" i="2"/>
  <c r="DQ10" i="2"/>
  <c r="DR10" i="2"/>
  <c r="DS10" i="2"/>
  <c r="DT10" i="2"/>
  <c r="DU10" i="2"/>
  <c r="DV10" i="2"/>
  <c r="DW10" i="2"/>
  <c r="DX10" i="2"/>
  <c r="DY10" i="2"/>
  <c r="DZ10" i="2"/>
  <c r="EA10" i="2"/>
  <c r="EB10" i="2"/>
  <c r="EC10" i="2"/>
  <c r="ED10" i="2"/>
  <c r="EE10" i="2"/>
  <c r="EF10" i="2"/>
  <c r="EG10" i="2"/>
  <c r="EH10" i="2"/>
  <c r="EI10" i="2"/>
  <c r="EJ10" i="2"/>
  <c r="EK10" i="2"/>
  <c r="EL10" i="2"/>
  <c r="EM10" i="2"/>
  <c r="EN10" i="2"/>
  <c r="EO10" i="2"/>
  <c r="EP10" i="2"/>
  <c r="EQ10" i="2"/>
  <c r="ER10" i="2"/>
  <c r="ES10" i="2"/>
  <c r="ET10" i="2"/>
  <c r="EU10" i="2"/>
  <c r="EV10" i="2"/>
  <c r="EW10" i="2"/>
  <c r="EX10" i="2"/>
  <c r="EY10" i="2"/>
  <c r="EZ10" i="2"/>
  <c r="FA10" i="2"/>
  <c r="FB10" i="2"/>
  <c r="FC10" i="2"/>
  <c r="FD10" i="2"/>
  <c r="FE10" i="2"/>
  <c r="FF10" i="2"/>
  <c r="FG10" i="2"/>
  <c r="FH10" i="2"/>
  <c r="FI10" i="2"/>
  <c r="FJ10" i="2"/>
  <c r="FK10" i="2"/>
  <c r="FL10" i="2"/>
  <c r="FM10" i="2"/>
  <c r="FN10" i="2"/>
  <c r="FO10" i="2"/>
  <c r="FP10" i="2"/>
  <c r="FQ10" i="2"/>
  <c r="FR10" i="2"/>
  <c r="FS10" i="2"/>
  <c r="FT10" i="2"/>
  <c r="FU10" i="2"/>
  <c r="FV10" i="2"/>
  <c r="FW10" i="2"/>
  <c r="FX10" i="2"/>
  <c r="FY10" i="2"/>
  <c r="FZ10" i="2"/>
  <c r="GA10" i="2"/>
  <c r="GB10" i="2"/>
  <c r="GC10" i="2"/>
  <c r="GD10" i="2"/>
  <c r="GE10" i="2"/>
  <c r="GF10" i="2"/>
  <c r="GG10" i="2"/>
  <c r="GH10" i="2"/>
  <c r="GI10" i="2"/>
  <c r="GJ10" i="2"/>
  <c r="GK10" i="2"/>
  <c r="GL10" i="2"/>
  <c r="GM10" i="2"/>
  <c r="GN10" i="2"/>
  <c r="GO10" i="2"/>
  <c r="GP10" i="2"/>
  <c r="GQ10" i="2"/>
  <c r="GR10" i="2"/>
  <c r="GS10" i="2"/>
  <c r="GT10" i="2"/>
  <c r="GU10" i="2"/>
  <c r="GV10" i="2"/>
  <c r="GW10" i="2"/>
  <c r="GX10" i="2"/>
  <c r="GY10" i="2"/>
  <c r="GZ10" i="2"/>
  <c r="HA10" i="2"/>
  <c r="HB10" i="2"/>
  <c r="HC10" i="2"/>
  <c r="HD10" i="2"/>
  <c r="HE10" i="2"/>
  <c r="HF10" i="2"/>
  <c r="HG10" i="2"/>
  <c r="HH10" i="2"/>
  <c r="HI10" i="2"/>
  <c r="HJ10" i="2"/>
  <c r="HK10" i="2"/>
  <c r="HL10" i="2"/>
  <c r="HM10" i="2"/>
  <c r="HN10" i="2"/>
  <c r="HO10" i="2"/>
  <c r="HP10" i="2"/>
  <c r="HQ10" i="2"/>
  <c r="HR10" i="2"/>
  <c r="HS10" i="2"/>
  <c r="HT10" i="2"/>
  <c r="HU10" i="2"/>
  <c r="HV10" i="2"/>
  <c r="HW10" i="2"/>
  <c r="HX10" i="2"/>
  <c r="HY10" i="2"/>
  <c r="HZ10" i="2"/>
  <c r="IA10" i="2"/>
  <c r="IB10" i="2"/>
  <c r="IC10" i="2"/>
  <c r="ID10" i="2"/>
  <c r="IE10" i="2"/>
  <c r="IF10" i="2"/>
  <c r="IG10" i="2"/>
  <c r="IH10" i="2"/>
  <c r="II10" i="2"/>
  <c r="IJ10" i="2"/>
  <c r="IK10" i="2"/>
  <c r="IL10" i="2"/>
  <c r="IM10" i="2"/>
  <c r="IN10" i="2"/>
  <c r="IO10" i="2"/>
  <c r="IP10" i="2"/>
  <c r="IQ10" i="2"/>
  <c r="IR10" i="2"/>
  <c r="IS10" i="2"/>
  <c r="IT10" i="2"/>
  <c r="IU10" i="2"/>
  <c r="IV10" i="2"/>
  <c r="IW10" i="2"/>
  <c r="IX10" i="2"/>
  <c r="IY10" i="2"/>
  <c r="IZ10" i="2"/>
  <c r="JA10" i="2"/>
  <c r="JB10" i="2"/>
  <c r="JC10" i="2"/>
  <c r="JD10" i="2"/>
  <c r="JE10" i="2"/>
  <c r="JF10" i="2"/>
  <c r="JG10" i="2"/>
  <c r="JH10" i="2"/>
  <c r="JI10" i="2"/>
  <c r="JJ10" i="2"/>
  <c r="JK10" i="2"/>
  <c r="JL10" i="2"/>
  <c r="JM10" i="2"/>
  <c r="JN10" i="2"/>
  <c r="JO10" i="2"/>
  <c r="JP10" i="2"/>
  <c r="JQ10" i="2"/>
  <c r="JR10" i="2"/>
  <c r="JS10" i="2"/>
  <c r="JT10" i="2"/>
  <c r="JU10" i="2"/>
  <c r="JV10" i="2"/>
  <c r="JW10" i="2"/>
  <c r="JX10" i="2"/>
  <c r="JY10" i="2"/>
  <c r="JZ10" i="2"/>
  <c r="KA10" i="2"/>
  <c r="KB10" i="2"/>
  <c r="KC10" i="2"/>
  <c r="KD10" i="2"/>
  <c r="KE10" i="2"/>
  <c r="KF10" i="2"/>
  <c r="KG10" i="2"/>
  <c r="KH10" i="2"/>
  <c r="KI10" i="2"/>
  <c r="KJ10" i="2"/>
  <c r="KK10" i="2"/>
  <c r="KL10" i="2"/>
  <c r="KM10" i="2"/>
  <c r="KN10" i="2"/>
  <c r="KO10" i="2"/>
  <c r="KP10" i="2"/>
  <c r="KQ10" i="2"/>
  <c r="KR10" i="2"/>
  <c r="KS10" i="2"/>
  <c r="KT10" i="2"/>
  <c r="KU10" i="2"/>
  <c r="KV10" i="2"/>
  <c r="KW10" i="2"/>
  <c r="KX10" i="2"/>
  <c r="KY10" i="2"/>
  <c r="KZ10" i="2"/>
  <c r="LA10" i="2"/>
  <c r="LB10" i="2"/>
  <c r="LC10" i="2"/>
  <c r="LD10" i="2"/>
  <c r="LE10" i="2"/>
  <c r="LF10" i="2"/>
  <c r="LG10" i="2"/>
  <c r="LH10" i="2"/>
  <c r="LI10" i="2"/>
  <c r="LJ10" i="2"/>
  <c r="LK10" i="2"/>
  <c r="LL10" i="2"/>
  <c r="LM10" i="2"/>
  <c r="LN10" i="2"/>
  <c r="LO10" i="2"/>
  <c r="LP10" i="2"/>
  <c r="LQ10" i="2"/>
  <c r="LR10" i="2"/>
  <c r="LS10" i="2"/>
  <c r="LT10" i="2"/>
  <c r="LU10" i="2"/>
  <c r="LV10" i="2"/>
  <c r="LW10" i="2"/>
  <c r="LX10" i="2"/>
  <c r="LY10" i="2"/>
  <c r="LZ10" i="2"/>
  <c r="MA10" i="2"/>
  <c r="MB10" i="2"/>
  <c r="MC10" i="2"/>
  <c r="MD10" i="2"/>
  <c r="ME10" i="2"/>
  <c r="MF10" i="2"/>
  <c r="MG10" i="2"/>
  <c r="MH10" i="2"/>
  <c r="MI10" i="2"/>
  <c r="MJ10" i="2"/>
  <c r="MK10" i="2"/>
  <c r="ML10" i="2"/>
  <c r="MM10" i="2"/>
  <c r="MN10" i="2"/>
  <c r="MO10" i="2"/>
  <c r="MP10" i="2"/>
  <c r="MQ10" i="2"/>
  <c r="MR10" i="2"/>
  <c r="MS10" i="2"/>
  <c r="MT10" i="2"/>
  <c r="MU10" i="2"/>
  <c r="MV10" i="2"/>
  <c r="MW10" i="2"/>
  <c r="MX10" i="2"/>
  <c r="MY10" i="2"/>
  <c r="MZ10" i="2"/>
  <c r="NA10" i="2"/>
  <c r="NB10" i="2"/>
  <c r="NC10" i="2"/>
  <c r="ND10" i="2"/>
  <c r="NE10" i="2"/>
  <c r="NF10" i="2"/>
  <c r="NG10" i="2"/>
  <c r="NH10" i="2"/>
  <c r="C11" i="2"/>
  <c r="D11" i="2"/>
  <c r="E11" i="2"/>
  <c r="F11" i="2"/>
  <c r="G11" i="2"/>
  <c r="H11" i="2"/>
  <c r="I11" i="2"/>
  <c r="J11" i="2"/>
  <c r="K11" i="2"/>
  <c r="L11" i="2"/>
  <c r="M11" i="2"/>
  <c r="N11" i="2"/>
  <c r="O11" i="2"/>
  <c r="P11" i="2"/>
  <c r="Q11" i="2"/>
  <c r="R11" i="2"/>
  <c r="S11" i="2"/>
  <c r="T11" i="2"/>
  <c r="U11" i="2"/>
  <c r="V11" i="2"/>
  <c r="W11" i="2"/>
  <c r="X11" i="2"/>
  <c r="Y11" i="2"/>
  <c r="Z11" i="2"/>
  <c r="AA11" i="2"/>
  <c r="AB11" i="2"/>
  <c r="AC11" i="2"/>
  <c r="AD11" i="2"/>
  <c r="AE11" i="2"/>
  <c r="AF11" i="2"/>
  <c r="AG11" i="2"/>
  <c r="AH11" i="2"/>
  <c r="AI11" i="2"/>
  <c r="AJ11" i="2"/>
  <c r="AK11" i="2"/>
  <c r="AL11" i="2"/>
  <c r="AM11" i="2"/>
  <c r="AN11" i="2"/>
  <c r="AO11" i="2"/>
  <c r="AP11" i="2"/>
  <c r="AQ11" i="2"/>
  <c r="AR11" i="2"/>
  <c r="AS11" i="2"/>
  <c r="AT11" i="2"/>
  <c r="AU11" i="2"/>
  <c r="AV11" i="2"/>
  <c r="AW11" i="2"/>
  <c r="AX11" i="2"/>
  <c r="AY11" i="2"/>
  <c r="AZ11" i="2"/>
  <c r="BA11" i="2"/>
  <c r="BB11" i="2"/>
  <c r="BC11" i="2"/>
  <c r="BD11" i="2"/>
  <c r="BE11" i="2"/>
  <c r="BF11" i="2"/>
  <c r="BG11" i="2"/>
  <c r="BH11" i="2"/>
  <c r="BI11" i="2"/>
  <c r="BJ11" i="2"/>
  <c r="BK11" i="2"/>
  <c r="BL11" i="2"/>
  <c r="BM11" i="2"/>
  <c r="BN11" i="2"/>
  <c r="BO11" i="2"/>
  <c r="BP11" i="2"/>
  <c r="BQ11" i="2"/>
  <c r="BR11" i="2"/>
  <c r="BS11" i="2"/>
  <c r="BT11" i="2"/>
  <c r="BU11" i="2"/>
  <c r="BV11" i="2"/>
  <c r="BW11" i="2"/>
  <c r="BX11" i="2"/>
  <c r="BY11" i="2"/>
  <c r="BZ11" i="2"/>
  <c r="CA11" i="2"/>
  <c r="CB11" i="2"/>
  <c r="CC11" i="2"/>
  <c r="CD11" i="2"/>
  <c r="CE11" i="2"/>
  <c r="CF11" i="2"/>
  <c r="CG11" i="2"/>
  <c r="CH11" i="2"/>
  <c r="CI11" i="2"/>
  <c r="CJ11" i="2"/>
  <c r="CK11" i="2"/>
  <c r="CL11" i="2"/>
  <c r="CM11" i="2"/>
  <c r="CN11" i="2"/>
  <c r="CO11" i="2"/>
  <c r="CP11" i="2"/>
  <c r="CQ11" i="2"/>
  <c r="CR11" i="2"/>
  <c r="CS11" i="2"/>
  <c r="CT11" i="2"/>
  <c r="CU11" i="2"/>
  <c r="CV11" i="2"/>
  <c r="CW11" i="2"/>
  <c r="CX11" i="2"/>
  <c r="CY11" i="2"/>
  <c r="CZ11" i="2"/>
  <c r="DA11" i="2"/>
  <c r="DB11" i="2"/>
  <c r="DC11" i="2"/>
  <c r="DD11" i="2"/>
  <c r="DE11" i="2"/>
  <c r="DF11" i="2"/>
  <c r="DG11" i="2"/>
  <c r="DH11" i="2"/>
  <c r="DI11" i="2"/>
  <c r="DJ11" i="2"/>
  <c r="DK11" i="2"/>
  <c r="DL11" i="2"/>
  <c r="DM11" i="2"/>
  <c r="DN11" i="2"/>
  <c r="DO11" i="2"/>
  <c r="DP11" i="2"/>
  <c r="DQ11" i="2"/>
  <c r="DR11" i="2"/>
  <c r="DS11" i="2"/>
  <c r="DT11" i="2"/>
  <c r="DU11" i="2"/>
  <c r="DV11" i="2"/>
  <c r="DW11" i="2"/>
  <c r="DX11" i="2"/>
  <c r="DY11" i="2"/>
  <c r="DZ11" i="2"/>
  <c r="EA11" i="2"/>
  <c r="EB11" i="2"/>
  <c r="EC11" i="2"/>
  <c r="ED11" i="2"/>
  <c r="EE11" i="2"/>
  <c r="EF11" i="2"/>
  <c r="EG11" i="2"/>
  <c r="EH11" i="2"/>
  <c r="EI11" i="2"/>
  <c r="EJ11" i="2"/>
  <c r="EK11" i="2"/>
  <c r="EL11" i="2"/>
  <c r="EM11" i="2"/>
  <c r="EN11" i="2"/>
  <c r="EO11" i="2"/>
  <c r="EP11" i="2"/>
  <c r="EQ11" i="2"/>
  <c r="ER11" i="2"/>
  <c r="ES11" i="2"/>
  <c r="ET11" i="2"/>
  <c r="EU11" i="2"/>
  <c r="EV11" i="2"/>
  <c r="EW11" i="2"/>
  <c r="EX11" i="2"/>
  <c r="EY11" i="2"/>
  <c r="EZ11" i="2"/>
  <c r="FA11" i="2"/>
  <c r="FB11" i="2"/>
  <c r="FC11" i="2"/>
  <c r="FD11" i="2"/>
  <c r="FE11" i="2"/>
  <c r="FF11" i="2"/>
  <c r="FG11" i="2"/>
  <c r="FH11" i="2"/>
  <c r="FI11" i="2"/>
  <c r="FJ11" i="2"/>
  <c r="FK11" i="2"/>
  <c r="FL11" i="2"/>
  <c r="FM11" i="2"/>
  <c r="FN11" i="2"/>
  <c r="FO11" i="2"/>
  <c r="FP11" i="2"/>
  <c r="FQ11" i="2"/>
  <c r="FR11" i="2"/>
  <c r="FS11" i="2"/>
  <c r="FT11" i="2"/>
  <c r="FU11" i="2"/>
  <c r="FV11" i="2"/>
  <c r="FW11" i="2"/>
  <c r="FX11" i="2"/>
  <c r="FY11" i="2"/>
  <c r="FZ11" i="2"/>
  <c r="GA11" i="2"/>
  <c r="GB11" i="2"/>
  <c r="GC11" i="2"/>
  <c r="GD11" i="2"/>
  <c r="GE11" i="2"/>
  <c r="GF11" i="2"/>
  <c r="GG11" i="2"/>
  <c r="GH11" i="2"/>
  <c r="GI11" i="2"/>
  <c r="GJ11" i="2"/>
  <c r="GK11" i="2"/>
  <c r="GL11" i="2"/>
  <c r="GM11" i="2"/>
  <c r="GN11" i="2"/>
  <c r="GO11" i="2"/>
  <c r="GP11" i="2"/>
  <c r="GQ11" i="2"/>
  <c r="GR11" i="2"/>
  <c r="GS11" i="2"/>
  <c r="GT11" i="2"/>
  <c r="GU11" i="2"/>
  <c r="GV11" i="2"/>
  <c r="GW11" i="2"/>
  <c r="GX11" i="2"/>
  <c r="GY11" i="2"/>
  <c r="GZ11" i="2"/>
  <c r="HA11" i="2"/>
  <c r="HB11" i="2"/>
  <c r="HC11" i="2"/>
  <c r="HD11" i="2"/>
  <c r="HE11" i="2"/>
  <c r="HF11" i="2"/>
  <c r="HG11" i="2"/>
  <c r="HH11" i="2"/>
  <c r="HI11" i="2"/>
  <c r="HJ11" i="2"/>
  <c r="HK11" i="2"/>
  <c r="HL11" i="2"/>
  <c r="HM11" i="2"/>
  <c r="HN11" i="2"/>
  <c r="HO11" i="2"/>
  <c r="HP11" i="2"/>
  <c r="HQ11" i="2"/>
  <c r="HR11" i="2"/>
  <c r="HS11" i="2"/>
  <c r="HT11" i="2"/>
  <c r="HU11" i="2"/>
  <c r="HV11" i="2"/>
  <c r="HW11" i="2"/>
  <c r="HX11" i="2"/>
  <c r="HY11" i="2"/>
  <c r="HZ11" i="2"/>
  <c r="IA11" i="2"/>
  <c r="IB11" i="2"/>
  <c r="IC11" i="2"/>
  <c r="ID11" i="2"/>
  <c r="IE11" i="2"/>
  <c r="IF11" i="2"/>
  <c r="IG11" i="2"/>
  <c r="IH11" i="2"/>
  <c r="II11" i="2"/>
  <c r="IJ11" i="2"/>
  <c r="IK11" i="2"/>
  <c r="IL11" i="2"/>
  <c r="IM11" i="2"/>
  <c r="IN11" i="2"/>
  <c r="IO11" i="2"/>
  <c r="IP11" i="2"/>
  <c r="IQ11" i="2"/>
  <c r="IR11" i="2"/>
  <c r="IS11" i="2"/>
  <c r="IT11" i="2"/>
  <c r="IU11" i="2"/>
  <c r="IV11" i="2"/>
  <c r="IW11" i="2"/>
  <c r="IX11" i="2"/>
  <c r="IY11" i="2"/>
  <c r="IZ11" i="2"/>
  <c r="JA11" i="2"/>
  <c r="JB11" i="2"/>
  <c r="JC11" i="2"/>
  <c r="JD11" i="2"/>
  <c r="JE11" i="2"/>
  <c r="JF11" i="2"/>
  <c r="JG11" i="2"/>
  <c r="JH11" i="2"/>
  <c r="JI11" i="2"/>
  <c r="JJ11" i="2"/>
  <c r="JK11" i="2"/>
  <c r="JL11" i="2"/>
  <c r="JM11" i="2"/>
  <c r="JN11" i="2"/>
  <c r="JO11" i="2"/>
  <c r="JP11" i="2"/>
  <c r="JQ11" i="2"/>
  <c r="JR11" i="2"/>
  <c r="JS11" i="2"/>
  <c r="JT11" i="2"/>
  <c r="JU11" i="2"/>
  <c r="JV11" i="2"/>
  <c r="JW11" i="2"/>
  <c r="JX11" i="2"/>
  <c r="JY11" i="2"/>
  <c r="JZ11" i="2"/>
  <c r="KA11" i="2"/>
  <c r="KB11" i="2"/>
  <c r="KC11" i="2"/>
  <c r="KD11" i="2"/>
  <c r="KE11" i="2"/>
  <c r="KF11" i="2"/>
  <c r="KG11" i="2"/>
  <c r="KH11" i="2"/>
  <c r="KI11" i="2"/>
  <c r="KJ11" i="2"/>
  <c r="KK11" i="2"/>
  <c r="KL11" i="2"/>
  <c r="KM11" i="2"/>
  <c r="KN11" i="2"/>
  <c r="KO11" i="2"/>
  <c r="KP11" i="2"/>
  <c r="KQ11" i="2"/>
  <c r="KR11" i="2"/>
  <c r="KS11" i="2"/>
  <c r="KT11" i="2"/>
  <c r="KU11" i="2"/>
  <c r="KV11" i="2"/>
  <c r="KW11" i="2"/>
  <c r="KX11" i="2"/>
  <c r="KY11" i="2"/>
  <c r="KZ11" i="2"/>
  <c r="LA11" i="2"/>
  <c r="LB11" i="2"/>
  <c r="LC11" i="2"/>
  <c r="LD11" i="2"/>
  <c r="LE11" i="2"/>
  <c r="LF11" i="2"/>
  <c r="LG11" i="2"/>
  <c r="LH11" i="2"/>
  <c r="LI11" i="2"/>
  <c r="LJ11" i="2"/>
  <c r="LK11" i="2"/>
  <c r="LL11" i="2"/>
  <c r="LM11" i="2"/>
  <c r="LN11" i="2"/>
  <c r="LO11" i="2"/>
  <c r="LP11" i="2"/>
  <c r="LQ11" i="2"/>
  <c r="LR11" i="2"/>
  <c r="LS11" i="2"/>
  <c r="LT11" i="2"/>
  <c r="LU11" i="2"/>
  <c r="LV11" i="2"/>
  <c r="LW11" i="2"/>
  <c r="LX11" i="2"/>
  <c r="LY11" i="2"/>
  <c r="LZ11" i="2"/>
  <c r="MA11" i="2"/>
  <c r="MB11" i="2"/>
  <c r="MC11" i="2"/>
  <c r="MD11" i="2"/>
  <c r="ME11" i="2"/>
  <c r="MF11" i="2"/>
  <c r="MG11" i="2"/>
  <c r="MH11" i="2"/>
  <c r="MI11" i="2"/>
  <c r="MJ11" i="2"/>
  <c r="MK11" i="2"/>
  <c r="ML11" i="2"/>
  <c r="MM11" i="2"/>
  <c r="MN11" i="2"/>
  <c r="MO11" i="2"/>
  <c r="MP11" i="2"/>
  <c r="MQ11" i="2"/>
  <c r="MR11" i="2"/>
  <c r="MS11" i="2"/>
  <c r="MT11" i="2"/>
  <c r="MU11" i="2"/>
  <c r="MV11" i="2"/>
  <c r="MW11" i="2"/>
  <c r="MX11" i="2"/>
  <c r="MY11" i="2"/>
  <c r="MZ11" i="2"/>
  <c r="NA11" i="2"/>
  <c r="NB11" i="2"/>
  <c r="NC11" i="2"/>
  <c r="ND11" i="2"/>
  <c r="NE11" i="2"/>
  <c r="NF11" i="2"/>
  <c r="NG11" i="2"/>
  <c r="NH11" i="2"/>
  <c r="C12"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T12" i="2"/>
  <c r="BU12" i="2"/>
  <c r="BV12" i="2"/>
  <c r="BW12" i="2"/>
  <c r="BX12" i="2"/>
  <c r="BY12" i="2"/>
  <c r="BZ12" i="2"/>
  <c r="CA12" i="2"/>
  <c r="CB12" i="2"/>
  <c r="CC12" i="2"/>
  <c r="CD12" i="2"/>
  <c r="CE12" i="2"/>
  <c r="CF12" i="2"/>
  <c r="CG12" i="2"/>
  <c r="CH12" i="2"/>
  <c r="CI12" i="2"/>
  <c r="CJ12" i="2"/>
  <c r="CK12" i="2"/>
  <c r="CL12" i="2"/>
  <c r="CM12" i="2"/>
  <c r="CN12" i="2"/>
  <c r="CO12" i="2"/>
  <c r="CP12" i="2"/>
  <c r="CQ12" i="2"/>
  <c r="CR12" i="2"/>
  <c r="CS12" i="2"/>
  <c r="CT12" i="2"/>
  <c r="CU12" i="2"/>
  <c r="CV12" i="2"/>
  <c r="CW12" i="2"/>
  <c r="CX12" i="2"/>
  <c r="CY12" i="2"/>
  <c r="CZ12" i="2"/>
  <c r="DA12" i="2"/>
  <c r="DB12" i="2"/>
  <c r="DC12" i="2"/>
  <c r="DD12" i="2"/>
  <c r="DE12" i="2"/>
  <c r="DF12" i="2"/>
  <c r="DG12" i="2"/>
  <c r="DH12" i="2"/>
  <c r="DI12" i="2"/>
  <c r="DJ12" i="2"/>
  <c r="DK12" i="2"/>
  <c r="DL12" i="2"/>
  <c r="DM12" i="2"/>
  <c r="DN12" i="2"/>
  <c r="DO12" i="2"/>
  <c r="DP12" i="2"/>
  <c r="DQ12" i="2"/>
  <c r="DR12" i="2"/>
  <c r="DS12" i="2"/>
  <c r="DT12" i="2"/>
  <c r="DU12" i="2"/>
  <c r="DV12" i="2"/>
  <c r="DW12" i="2"/>
  <c r="DX12" i="2"/>
  <c r="DY12" i="2"/>
  <c r="DZ12" i="2"/>
  <c r="EA12" i="2"/>
  <c r="EB12" i="2"/>
  <c r="EC12" i="2"/>
  <c r="ED12" i="2"/>
  <c r="EE12" i="2"/>
  <c r="EF12" i="2"/>
  <c r="EG12" i="2"/>
  <c r="EH12" i="2"/>
  <c r="EI12" i="2"/>
  <c r="EJ12" i="2"/>
  <c r="EK12" i="2"/>
  <c r="EL12" i="2"/>
  <c r="EM12" i="2"/>
  <c r="EN12" i="2"/>
  <c r="EO12" i="2"/>
  <c r="EP12" i="2"/>
  <c r="EQ12" i="2"/>
  <c r="ER12" i="2"/>
  <c r="ES12" i="2"/>
  <c r="ET12" i="2"/>
  <c r="EU12" i="2"/>
  <c r="EV12" i="2"/>
  <c r="EW12" i="2"/>
  <c r="EX12" i="2"/>
  <c r="EY12" i="2"/>
  <c r="EZ12" i="2"/>
  <c r="FA12" i="2"/>
  <c r="FB12" i="2"/>
  <c r="FC12" i="2"/>
  <c r="FD12" i="2"/>
  <c r="FE12" i="2"/>
  <c r="FF12" i="2"/>
  <c r="FG12" i="2"/>
  <c r="FH12" i="2"/>
  <c r="FI12" i="2"/>
  <c r="FJ12" i="2"/>
  <c r="FK12" i="2"/>
  <c r="FL12" i="2"/>
  <c r="FM12" i="2"/>
  <c r="FN12" i="2"/>
  <c r="FO12" i="2"/>
  <c r="FP12" i="2"/>
  <c r="FQ12" i="2"/>
  <c r="FR12" i="2"/>
  <c r="FS12" i="2"/>
  <c r="FT12" i="2"/>
  <c r="FU12" i="2"/>
  <c r="FV12" i="2"/>
  <c r="FW12" i="2"/>
  <c r="FX12" i="2"/>
  <c r="FY12" i="2"/>
  <c r="FZ12" i="2"/>
  <c r="GA12" i="2"/>
  <c r="GB12" i="2"/>
  <c r="GC12" i="2"/>
  <c r="GD12" i="2"/>
  <c r="GE12" i="2"/>
  <c r="GF12" i="2"/>
  <c r="GG12" i="2"/>
  <c r="GH12" i="2"/>
  <c r="GI12" i="2"/>
  <c r="GJ12" i="2"/>
  <c r="GK12" i="2"/>
  <c r="GL12" i="2"/>
  <c r="GM12" i="2"/>
  <c r="GN12" i="2"/>
  <c r="GO12" i="2"/>
  <c r="GP12" i="2"/>
  <c r="GQ12" i="2"/>
  <c r="GR12" i="2"/>
  <c r="GS12" i="2"/>
  <c r="GT12" i="2"/>
  <c r="GU12" i="2"/>
  <c r="GV12" i="2"/>
  <c r="GW12" i="2"/>
  <c r="GX12" i="2"/>
  <c r="GY12" i="2"/>
  <c r="GZ12" i="2"/>
  <c r="HA12" i="2"/>
  <c r="HB12" i="2"/>
  <c r="HC12" i="2"/>
  <c r="HD12" i="2"/>
  <c r="HE12" i="2"/>
  <c r="HF12" i="2"/>
  <c r="HG12" i="2"/>
  <c r="HH12" i="2"/>
  <c r="HI12" i="2"/>
  <c r="HJ12" i="2"/>
  <c r="HK12" i="2"/>
  <c r="HL12" i="2"/>
  <c r="HM12" i="2"/>
  <c r="HN12" i="2"/>
  <c r="HO12" i="2"/>
  <c r="HP12" i="2"/>
  <c r="HQ12" i="2"/>
  <c r="HR12" i="2"/>
  <c r="HS12" i="2"/>
  <c r="HT12" i="2"/>
  <c r="HU12" i="2"/>
  <c r="HV12" i="2"/>
  <c r="HW12" i="2"/>
  <c r="HX12" i="2"/>
  <c r="HY12" i="2"/>
  <c r="HZ12" i="2"/>
  <c r="IA12" i="2"/>
  <c r="IB12" i="2"/>
  <c r="IC12" i="2"/>
  <c r="ID12" i="2"/>
  <c r="IE12" i="2"/>
  <c r="IF12" i="2"/>
  <c r="IG12" i="2"/>
  <c r="IH12" i="2"/>
  <c r="II12" i="2"/>
  <c r="IJ12" i="2"/>
  <c r="IK12" i="2"/>
  <c r="IL12" i="2"/>
  <c r="IM12" i="2"/>
  <c r="IN12" i="2"/>
  <c r="IO12" i="2"/>
  <c r="IP12" i="2"/>
  <c r="IQ12" i="2"/>
  <c r="IR12" i="2"/>
  <c r="IS12" i="2"/>
  <c r="IT12" i="2"/>
  <c r="IU12" i="2"/>
  <c r="IV12" i="2"/>
  <c r="IW12" i="2"/>
  <c r="IX12" i="2"/>
  <c r="IY12" i="2"/>
  <c r="IZ12" i="2"/>
  <c r="JA12" i="2"/>
  <c r="JB12" i="2"/>
  <c r="JC12" i="2"/>
  <c r="JD12" i="2"/>
  <c r="JE12" i="2"/>
  <c r="JF12" i="2"/>
  <c r="JG12" i="2"/>
  <c r="JH12" i="2"/>
  <c r="JI12" i="2"/>
  <c r="JJ12" i="2"/>
  <c r="JK12" i="2"/>
  <c r="JL12" i="2"/>
  <c r="JM12" i="2"/>
  <c r="JN12" i="2"/>
  <c r="JO12" i="2"/>
  <c r="JP12" i="2"/>
  <c r="JQ12" i="2"/>
  <c r="JR12" i="2"/>
  <c r="JS12" i="2"/>
  <c r="JT12" i="2"/>
  <c r="JU12" i="2"/>
  <c r="JV12" i="2"/>
  <c r="JW12" i="2"/>
  <c r="JX12" i="2"/>
  <c r="JY12" i="2"/>
  <c r="JZ12" i="2"/>
  <c r="KA12" i="2"/>
  <c r="KB12" i="2"/>
  <c r="KC12" i="2"/>
  <c r="KD12" i="2"/>
  <c r="KE12" i="2"/>
  <c r="KF12" i="2"/>
  <c r="KG12" i="2"/>
  <c r="KH12" i="2"/>
  <c r="KI12" i="2"/>
  <c r="KJ12" i="2"/>
  <c r="KK12" i="2"/>
  <c r="KL12" i="2"/>
  <c r="KM12" i="2"/>
  <c r="KN12" i="2"/>
  <c r="KO12" i="2"/>
  <c r="KP12" i="2"/>
  <c r="KQ12" i="2"/>
  <c r="KR12" i="2"/>
  <c r="KS12" i="2"/>
  <c r="KT12" i="2"/>
  <c r="KU12" i="2"/>
  <c r="KV12" i="2"/>
  <c r="KW12" i="2"/>
  <c r="KX12" i="2"/>
  <c r="KY12" i="2"/>
  <c r="KZ12" i="2"/>
  <c r="LA12" i="2"/>
  <c r="LB12" i="2"/>
  <c r="LC12" i="2"/>
  <c r="LD12" i="2"/>
  <c r="LE12" i="2"/>
  <c r="LF12" i="2"/>
  <c r="LG12" i="2"/>
  <c r="LH12" i="2"/>
  <c r="LI12" i="2"/>
  <c r="LJ12" i="2"/>
  <c r="LK12" i="2"/>
  <c r="LL12" i="2"/>
  <c r="LM12" i="2"/>
  <c r="LN12" i="2"/>
  <c r="LO12" i="2"/>
  <c r="LP12" i="2"/>
  <c r="LQ12" i="2"/>
  <c r="LR12" i="2"/>
  <c r="LS12" i="2"/>
  <c r="LT12" i="2"/>
  <c r="LU12" i="2"/>
  <c r="LV12" i="2"/>
  <c r="LW12" i="2"/>
  <c r="LX12" i="2"/>
  <c r="LY12" i="2"/>
  <c r="LZ12" i="2"/>
  <c r="MA12" i="2"/>
  <c r="MB12" i="2"/>
  <c r="MC12" i="2"/>
  <c r="MD12" i="2"/>
  <c r="ME12" i="2"/>
  <c r="MF12" i="2"/>
  <c r="MG12" i="2"/>
  <c r="MH12" i="2"/>
  <c r="MI12" i="2"/>
  <c r="MJ12" i="2"/>
  <c r="MK12" i="2"/>
  <c r="ML12" i="2"/>
  <c r="MM12" i="2"/>
  <c r="MN12" i="2"/>
  <c r="MO12" i="2"/>
  <c r="MP12" i="2"/>
  <c r="MQ12" i="2"/>
  <c r="MR12" i="2"/>
  <c r="MS12" i="2"/>
  <c r="MT12" i="2"/>
  <c r="MU12" i="2"/>
  <c r="MV12" i="2"/>
  <c r="MW12" i="2"/>
  <c r="MX12" i="2"/>
  <c r="MY12" i="2"/>
  <c r="MZ12" i="2"/>
  <c r="NA12" i="2"/>
  <c r="NB12" i="2"/>
  <c r="NC12" i="2"/>
  <c r="ND12" i="2"/>
  <c r="NE12" i="2"/>
  <c r="NF12" i="2"/>
  <c r="NG12" i="2"/>
  <c r="NH12" i="2"/>
  <c r="C13" i="2"/>
  <c r="D13" i="2"/>
  <c r="E13" i="2"/>
  <c r="F13" i="2"/>
  <c r="G13" i="2"/>
  <c r="H13" i="2"/>
  <c r="I13" i="2"/>
  <c r="J13" i="2"/>
  <c r="K13" i="2"/>
  <c r="L13" i="2"/>
  <c r="M13" i="2"/>
  <c r="N13" i="2"/>
  <c r="O13" i="2"/>
  <c r="P13" i="2"/>
  <c r="Q13" i="2"/>
  <c r="R13" i="2"/>
  <c r="S13" i="2"/>
  <c r="T13" i="2"/>
  <c r="U13" i="2"/>
  <c r="V13" i="2"/>
  <c r="W13" i="2"/>
  <c r="X13" i="2"/>
  <c r="Y13" i="2"/>
  <c r="Z13" i="2"/>
  <c r="AA13" i="2"/>
  <c r="AB13" i="2"/>
  <c r="AC13" i="2"/>
  <c r="AD13" i="2"/>
  <c r="AE13" i="2"/>
  <c r="AF13" i="2"/>
  <c r="AG13" i="2"/>
  <c r="AH13" i="2"/>
  <c r="AI13" i="2"/>
  <c r="AJ13" i="2"/>
  <c r="AK13" i="2"/>
  <c r="AL13" i="2"/>
  <c r="AM13" i="2"/>
  <c r="AN13" i="2"/>
  <c r="AO13" i="2"/>
  <c r="AP13" i="2"/>
  <c r="AQ13" i="2"/>
  <c r="AR13" i="2"/>
  <c r="AS13" i="2"/>
  <c r="AT13" i="2"/>
  <c r="AU13" i="2"/>
  <c r="AV13" i="2"/>
  <c r="AW13" i="2"/>
  <c r="AX13" i="2"/>
  <c r="AY13" i="2"/>
  <c r="AZ13" i="2"/>
  <c r="BA13" i="2"/>
  <c r="BB13" i="2"/>
  <c r="BC13" i="2"/>
  <c r="BD13" i="2"/>
  <c r="BE13" i="2"/>
  <c r="BF13" i="2"/>
  <c r="BG13" i="2"/>
  <c r="BH13" i="2"/>
  <c r="BI13" i="2"/>
  <c r="BJ13" i="2"/>
  <c r="BK13" i="2"/>
  <c r="BL13" i="2"/>
  <c r="BM13" i="2"/>
  <c r="BN13" i="2"/>
  <c r="BO13" i="2"/>
  <c r="BP13" i="2"/>
  <c r="BQ13" i="2"/>
  <c r="BR13" i="2"/>
  <c r="BS13" i="2"/>
  <c r="BT13" i="2"/>
  <c r="BU13" i="2"/>
  <c r="BV13" i="2"/>
  <c r="BW13" i="2"/>
  <c r="BX13" i="2"/>
  <c r="BY13" i="2"/>
  <c r="BZ13" i="2"/>
  <c r="CA13" i="2"/>
  <c r="CB13" i="2"/>
  <c r="CC13" i="2"/>
  <c r="CD13" i="2"/>
  <c r="CE13" i="2"/>
  <c r="CF13" i="2"/>
  <c r="CG13" i="2"/>
  <c r="CH13" i="2"/>
  <c r="CI13" i="2"/>
  <c r="CJ13" i="2"/>
  <c r="CK13" i="2"/>
  <c r="CL13" i="2"/>
  <c r="CM13" i="2"/>
  <c r="CN13" i="2"/>
  <c r="CO13" i="2"/>
  <c r="CP13" i="2"/>
  <c r="CQ13" i="2"/>
  <c r="CR13" i="2"/>
  <c r="CS13" i="2"/>
  <c r="CT13" i="2"/>
  <c r="CU13" i="2"/>
  <c r="CV13" i="2"/>
  <c r="CW13" i="2"/>
  <c r="CX13" i="2"/>
  <c r="CY13" i="2"/>
  <c r="CZ13" i="2"/>
  <c r="DA13" i="2"/>
  <c r="DB13" i="2"/>
  <c r="DC13" i="2"/>
  <c r="DD13" i="2"/>
  <c r="DE13" i="2"/>
  <c r="DF13" i="2"/>
  <c r="DG13" i="2"/>
  <c r="DH13" i="2"/>
  <c r="DI13" i="2"/>
  <c r="DJ13" i="2"/>
  <c r="DK13" i="2"/>
  <c r="DL13" i="2"/>
  <c r="DM13" i="2"/>
  <c r="DN13" i="2"/>
  <c r="DO13" i="2"/>
  <c r="DP13" i="2"/>
  <c r="DQ13" i="2"/>
  <c r="DR13" i="2"/>
  <c r="DS13" i="2"/>
  <c r="DT13" i="2"/>
  <c r="DU13" i="2"/>
  <c r="DV13" i="2"/>
  <c r="DW13" i="2"/>
  <c r="DX13" i="2"/>
  <c r="DY13" i="2"/>
  <c r="DZ13" i="2"/>
  <c r="EA13" i="2"/>
  <c r="EB13" i="2"/>
  <c r="EC13" i="2"/>
  <c r="ED13" i="2"/>
  <c r="EE13" i="2"/>
  <c r="EF13" i="2"/>
  <c r="EG13" i="2"/>
  <c r="EH13" i="2"/>
  <c r="EI13" i="2"/>
  <c r="EJ13" i="2"/>
  <c r="EK13" i="2"/>
  <c r="EL13" i="2"/>
  <c r="EM13" i="2"/>
  <c r="EN13" i="2"/>
  <c r="EO13" i="2"/>
  <c r="EP13" i="2"/>
  <c r="EQ13" i="2"/>
  <c r="ER13" i="2"/>
  <c r="ES13" i="2"/>
  <c r="ET13" i="2"/>
  <c r="EU13" i="2"/>
  <c r="EV13" i="2"/>
  <c r="EW13" i="2"/>
  <c r="EX13" i="2"/>
  <c r="EY13" i="2"/>
  <c r="EZ13" i="2"/>
  <c r="FA13" i="2"/>
  <c r="FB13" i="2"/>
  <c r="FC13" i="2"/>
  <c r="FD13" i="2"/>
  <c r="FE13" i="2"/>
  <c r="FF13" i="2"/>
  <c r="FG13" i="2"/>
  <c r="FH13" i="2"/>
  <c r="FI13" i="2"/>
  <c r="FJ13" i="2"/>
  <c r="FK13" i="2"/>
  <c r="FL13" i="2"/>
  <c r="FM13" i="2"/>
  <c r="FN13" i="2"/>
  <c r="FO13" i="2"/>
  <c r="FP13" i="2"/>
  <c r="FQ13" i="2"/>
  <c r="FR13" i="2"/>
  <c r="FS13" i="2"/>
  <c r="FT13" i="2"/>
  <c r="FU13" i="2"/>
  <c r="FV13" i="2"/>
  <c r="FW13" i="2"/>
  <c r="FX13" i="2"/>
  <c r="FY13" i="2"/>
  <c r="FZ13" i="2"/>
  <c r="GA13" i="2"/>
  <c r="GB13" i="2"/>
  <c r="GC13" i="2"/>
  <c r="GD13" i="2"/>
  <c r="GE13" i="2"/>
  <c r="GF13" i="2"/>
  <c r="GG13" i="2"/>
  <c r="GH13" i="2"/>
  <c r="GI13" i="2"/>
  <c r="GJ13" i="2"/>
  <c r="GK13" i="2"/>
  <c r="GL13" i="2"/>
  <c r="GM13" i="2"/>
  <c r="GN13" i="2"/>
  <c r="GO13" i="2"/>
  <c r="GP13" i="2"/>
  <c r="GQ13" i="2"/>
  <c r="GR13" i="2"/>
  <c r="GS13" i="2"/>
  <c r="GT13" i="2"/>
  <c r="GU13" i="2"/>
  <c r="GV13" i="2"/>
  <c r="GW13" i="2"/>
  <c r="GX13" i="2"/>
  <c r="GY13" i="2"/>
  <c r="GZ13" i="2"/>
  <c r="HA13" i="2"/>
  <c r="HB13" i="2"/>
  <c r="HC13" i="2"/>
  <c r="HD13" i="2"/>
  <c r="HE13" i="2"/>
  <c r="HF13" i="2"/>
  <c r="HG13" i="2"/>
  <c r="HH13" i="2"/>
  <c r="HI13" i="2"/>
  <c r="HJ13" i="2"/>
  <c r="HK13" i="2"/>
  <c r="HL13" i="2"/>
  <c r="HM13" i="2"/>
  <c r="HN13" i="2"/>
  <c r="HO13" i="2"/>
  <c r="HP13" i="2"/>
  <c r="HQ13" i="2"/>
  <c r="HR13" i="2"/>
  <c r="HS13" i="2"/>
  <c r="HT13" i="2"/>
  <c r="HU13" i="2"/>
  <c r="HV13" i="2"/>
  <c r="HW13" i="2"/>
  <c r="HX13" i="2"/>
  <c r="HY13" i="2"/>
  <c r="HZ13" i="2"/>
  <c r="IA13" i="2"/>
  <c r="IB13" i="2"/>
  <c r="IC13" i="2"/>
  <c r="ID13" i="2"/>
  <c r="IE13" i="2"/>
  <c r="IF13" i="2"/>
  <c r="IG13" i="2"/>
  <c r="IH13" i="2"/>
  <c r="II13" i="2"/>
  <c r="IJ13" i="2"/>
  <c r="IK13" i="2"/>
  <c r="IL13" i="2"/>
  <c r="IM13" i="2"/>
  <c r="IN13" i="2"/>
  <c r="IO13" i="2"/>
  <c r="IP13" i="2"/>
  <c r="IQ13" i="2"/>
  <c r="IR13" i="2"/>
  <c r="IS13" i="2"/>
  <c r="IT13" i="2"/>
  <c r="IU13" i="2"/>
  <c r="IV13" i="2"/>
  <c r="IW13" i="2"/>
  <c r="IX13" i="2"/>
  <c r="IY13" i="2"/>
  <c r="IZ13" i="2"/>
  <c r="JA13" i="2"/>
  <c r="JB13" i="2"/>
  <c r="JC13" i="2"/>
  <c r="JD13" i="2"/>
  <c r="JE13" i="2"/>
  <c r="JF13" i="2"/>
  <c r="JG13" i="2"/>
  <c r="JH13" i="2"/>
  <c r="JI13" i="2"/>
  <c r="JJ13" i="2"/>
  <c r="JK13" i="2"/>
  <c r="JL13" i="2"/>
  <c r="JM13" i="2"/>
  <c r="JN13" i="2"/>
  <c r="JO13" i="2"/>
  <c r="JP13" i="2"/>
  <c r="JQ13" i="2"/>
  <c r="JR13" i="2"/>
  <c r="JS13" i="2"/>
  <c r="JT13" i="2"/>
  <c r="JU13" i="2"/>
  <c r="JV13" i="2"/>
  <c r="JW13" i="2"/>
  <c r="JX13" i="2"/>
  <c r="JY13" i="2"/>
  <c r="JZ13" i="2"/>
  <c r="KA13" i="2"/>
  <c r="KB13" i="2"/>
  <c r="KC13" i="2"/>
  <c r="KD13" i="2"/>
  <c r="KE13" i="2"/>
  <c r="KF13" i="2"/>
  <c r="KG13" i="2"/>
  <c r="KH13" i="2"/>
  <c r="KI13" i="2"/>
  <c r="KJ13" i="2"/>
  <c r="KK13" i="2"/>
  <c r="KL13" i="2"/>
  <c r="KM13" i="2"/>
  <c r="KN13" i="2"/>
  <c r="KO13" i="2"/>
  <c r="KP13" i="2"/>
  <c r="KQ13" i="2"/>
  <c r="KR13" i="2"/>
  <c r="KS13" i="2"/>
  <c r="KT13" i="2"/>
  <c r="KU13" i="2"/>
  <c r="KV13" i="2"/>
  <c r="KW13" i="2"/>
  <c r="KX13" i="2"/>
  <c r="KY13" i="2"/>
  <c r="KZ13" i="2"/>
  <c r="LA13" i="2"/>
  <c r="LB13" i="2"/>
  <c r="LC13" i="2"/>
  <c r="LD13" i="2"/>
  <c r="LE13" i="2"/>
  <c r="LF13" i="2"/>
  <c r="LG13" i="2"/>
  <c r="LH13" i="2"/>
  <c r="LI13" i="2"/>
  <c r="LJ13" i="2"/>
  <c r="LK13" i="2"/>
  <c r="LL13" i="2"/>
  <c r="LM13" i="2"/>
  <c r="LN13" i="2"/>
  <c r="LO13" i="2"/>
  <c r="LP13" i="2"/>
  <c r="LQ13" i="2"/>
  <c r="LR13" i="2"/>
  <c r="LS13" i="2"/>
  <c r="LT13" i="2"/>
  <c r="LU13" i="2"/>
  <c r="LV13" i="2"/>
  <c r="LW13" i="2"/>
  <c r="LX13" i="2"/>
  <c r="LY13" i="2"/>
  <c r="LZ13" i="2"/>
  <c r="MA13" i="2"/>
  <c r="MB13" i="2"/>
  <c r="MC13" i="2"/>
  <c r="MD13" i="2"/>
  <c r="ME13" i="2"/>
  <c r="MF13" i="2"/>
  <c r="MG13" i="2"/>
  <c r="MH13" i="2"/>
  <c r="MI13" i="2"/>
  <c r="MJ13" i="2"/>
  <c r="MK13" i="2"/>
  <c r="ML13" i="2"/>
  <c r="MM13" i="2"/>
  <c r="MN13" i="2"/>
  <c r="MO13" i="2"/>
  <c r="MP13" i="2"/>
  <c r="MQ13" i="2"/>
  <c r="MR13" i="2"/>
  <c r="MS13" i="2"/>
  <c r="MT13" i="2"/>
  <c r="MU13" i="2"/>
  <c r="MV13" i="2"/>
  <c r="MW13" i="2"/>
  <c r="MX13" i="2"/>
  <c r="MY13" i="2"/>
  <c r="MZ13" i="2"/>
  <c r="NA13" i="2"/>
  <c r="NB13" i="2"/>
  <c r="NC13" i="2"/>
  <c r="ND13" i="2"/>
  <c r="NE13" i="2"/>
  <c r="NF13" i="2"/>
  <c r="NG13" i="2"/>
  <c r="NH13" i="2"/>
  <c r="C14" i="2"/>
  <c r="D14" i="2"/>
  <c r="E14" i="2"/>
  <c r="F14" i="2"/>
  <c r="G14" i="2"/>
  <c r="H14" i="2"/>
  <c r="I14" i="2"/>
  <c r="J14" i="2"/>
  <c r="K14" i="2"/>
  <c r="L14" i="2"/>
  <c r="M14" i="2"/>
  <c r="N14" i="2"/>
  <c r="O14" i="2"/>
  <c r="P14" i="2"/>
  <c r="Q14" i="2"/>
  <c r="R14" i="2"/>
  <c r="S14" i="2"/>
  <c r="T14" i="2"/>
  <c r="U14" i="2"/>
  <c r="V14" i="2"/>
  <c r="W14" i="2"/>
  <c r="X14" i="2"/>
  <c r="Y14" i="2"/>
  <c r="Z14" i="2"/>
  <c r="AA14" i="2"/>
  <c r="AB14" i="2"/>
  <c r="AC14" i="2"/>
  <c r="AD14" i="2"/>
  <c r="AE14" i="2"/>
  <c r="AF14" i="2"/>
  <c r="AG14" i="2"/>
  <c r="AH14" i="2"/>
  <c r="AI14" i="2"/>
  <c r="AJ14" i="2"/>
  <c r="AK14" i="2"/>
  <c r="AL14" i="2"/>
  <c r="AM14" i="2"/>
  <c r="AN14" i="2"/>
  <c r="AO14" i="2"/>
  <c r="AP14" i="2"/>
  <c r="AQ14" i="2"/>
  <c r="AR14" i="2"/>
  <c r="AS14" i="2"/>
  <c r="AT14" i="2"/>
  <c r="AU14" i="2"/>
  <c r="AV14" i="2"/>
  <c r="AW14" i="2"/>
  <c r="AX14" i="2"/>
  <c r="AY14" i="2"/>
  <c r="AZ14" i="2"/>
  <c r="BA14" i="2"/>
  <c r="BB14" i="2"/>
  <c r="BC14" i="2"/>
  <c r="BD14" i="2"/>
  <c r="BE14" i="2"/>
  <c r="BF14" i="2"/>
  <c r="BG14" i="2"/>
  <c r="BH14" i="2"/>
  <c r="BI14" i="2"/>
  <c r="BJ14" i="2"/>
  <c r="BK14" i="2"/>
  <c r="BL14" i="2"/>
  <c r="BM14" i="2"/>
  <c r="BN14" i="2"/>
  <c r="BO14" i="2"/>
  <c r="BP14" i="2"/>
  <c r="BQ14" i="2"/>
  <c r="BR14" i="2"/>
  <c r="BS14" i="2"/>
  <c r="BT14" i="2"/>
  <c r="BU14" i="2"/>
  <c r="BV14" i="2"/>
  <c r="BW14" i="2"/>
  <c r="BX14" i="2"/>
  <c r="BY14" i="2"/>
  <c r="BZ14" i="2"/>
  <c r="CA14" i="2"/>
  <c r="CB14" i="2"/>
  <c r="CC14" i="2"/>
  <c r="CD14" i="2"/>
  <c r="CE14" i="2"/>
  <c r="CF14" i="2"/>
  <c r="CG14" i="2"/>
  <c r="CH14" i="2"/>
  <c r="CI14" i="2"/>
  <c r="CJ14" i="2"/>
  <c r="CK14" i="2"/>
  <c r="CL14" i="2"/>
  <c r="CM14" i="2"/>
  <c r="CN14" i="2"/>
  <c r="CO14" i="2"/>
  <c r="CP14" i="2"/>
  <c r="CQ14" i="2"/>
  <c r="CR14" i="2"/>
  <c r="CS14" i="2"/>
  <c r="CT14" i="2"/>
  <c r="CU14" i="2"/>
  <c r="CV14" i="2"/>
  <c r="CW14" i="2"/>
  <c r="CX14" i="2"/>
  <c r="CY14" i="2"/>
  <c r="CZ14" i="2"/>
  <c r="DA14" i="2"/>
  <c r="DB14" i="2"/>
  <c r="DC14" i="2"/>
  <c r="DD14" i="2"/>
  <c r="DE14" i="2"/>
  <c r="DF14" i="2"/>
  <c r="DG14" i="2"/>
  <c r="DH14" i="2"/>
  <c r="DI14" i="2"/>
  <c r="DJ14" i="2"/>
  <c r="DK14" i="2"/>
  <c r="DL14" i="2"/>
  <c r="DM14" i="2"/>
  <c r="DN14" i="2"/>
  <c r="DO14" i="2"/>
  <c r="DP14" i="2"/>
  <c r="DQ14" i="2"/>
  <c r="DR14" i="2"/>
  <c r="DS14" i="2"/>
  <c r="DT14" i="2"/>
  <c r="DU14" i="2"/>
  <c r="DV14" i="2"/>
  <c r="DW14" i="2"/>
  <c r="DX14" i="2"/>
  <c r="DY14" i="2"/>
  <c r="DZ14" i="2"/>
  <c r="EA14" i="2"/>
  <c r="EB14" i="2"/>
  <c r="EC14" i="2"/>
  <c r="ED14" i="2"/>
  <c r="EE14" i="2"/>
  <c r="EF14" i="2"/>
  <c r="EG14" i="2"/>
  <c r="EH14" i="2"/>
  <c r="EI14" i="2"/>
  <c r="EJ14" i="2"/>
  <c r="EK14" i="2"/>
  <c r="EL14" i="2"/>
  <c r="EM14" i="2"/>
  <c r="EN14" i="2"/>
  <c r="EO14" i="2"/>
  <c r="EP14" i="2"/>
  <c r="EQ14" i="2"/>
  <c r="ER14" i="2"/>
  <c r="ES14" i="2"/>
  <c r="ET14" i="2"/>
  <c r="EU14" i="2"/>
  <c r="EV14" i="2"/>
  <c r="EW14" i="2"/>
  <c r="EX14" i="2"/>
  <c r="EY14" i="2"/>
  <c r="EZ14" i="2"/>
  <c r="FA14" i="2"/>
  <c r="FB14" i="2"/>
  <c r="FC14" i="2"/>
  <c r="FD14" i="2"/>
  <c r="FE14" i="2"/>
  <c r="FF14" i="2"/>
  <c r="FG14" i="2"/>
  <c r="FH14" i="2"/>
  <c r="FI14" i="2"/>
  <c r="FJ14" i="2"/>
  <c r="FK14" i="2"/>
  <c r="FL14" i="2"/>
  <c r="FM14" i="2"/>
  <c r="FN14" i="2"/>
  <c r="FO14" i="2"/>
  <c r="FP14" i="2"/>
  <c r="FQ14" i="2"/>
  <c r="FR14" i="2"/>
  <c r="FS14" i="2"/>
  <c r="FT14" i="2"/>
  <c r="FU14" i="2"/>
  <c r="FV14" i="2"/>
  <c r="FW14" i="2"/>
  <c r="FX14" i="2"/>
  <c r="FY14" i="2"/>
  <c r="FZ14" i="2"/>
  <c r="GA14" i="2"/>
  <c r="GB14" i="2"/>
  <c r="GC14" i="2"/>
  <c r="GD14" i="2"/>
  <c r="GE14" i="2"/>
  <c r="GF14" i="2"/>
  <c r="GG14" i="2"/>
  <c r="GH14" i="2"/>
  <c r="GI14" i="2"/>
  <c r="GJ14" i="2"/>
  <c r="GK14" i="2"/>
  <c r="GL14" i="2"/>
  <c r="GM14" i="2"/>
  <c r="GN14" i="2"/>
  <c r="GO14" i="2"/>
  <c r="GP14" i="2"/>
  <c r="GQ14" i="2"/>
  <c r="GR14" i="2"/>
  <c r="GS14" i="2"/>
  <c r="GT14" i="2"/>
  <c r="GU14" i="2"/>
  <c r="GV14" i="2"/>
  <c r="GW14" i="2"/>
  <c r="GX14" i="2"/>
  <c r="GY14" i="2"/>
  <c r="GZ14" i="2"/>
  <c r="HA14" i="2"/>
  <c r="HB14" i="2"/>
  <c r="HC14" i="2"/>
  <c r="HD14" i="2"/>
  <c r="HE14" i="2"/>
  <c r="HF14" i="2"/>
  <c r="HG14" i="2"/>
  <c r="HH14" i="2"/>
  <c r="HI14" i="2"/>
  <c r="HJ14" i="2"/>
  <c r="HK14" i="2"/>
  <c r="HL14" i="2"/>
  <c r="HM14" i="2"/>
  <c r="HN14" i="2"/>
  <c r="HO14" i="2"/>
  <c r="HP14" i="2"/>
  <c r="HQ14" i="2"/>
  <c r="HR14" i="2"/>
  <c r="HS14" i="2"/>
  <c r="HT14" i="2"/>
  <c r="HU14" i="2"/>
  <c r="HV14" i="2"/>
  <c r="HW14" i="2"/>
  <c r="HX14" i="2"/>
  <c r="HY14" i="2"/>
  <c r="HZ14" i="2"/>
  <c r="IA14" i="2"/>
  <c r="IB14" i="2"/>
  <c r="IC14" i="2"/>
  <c r="ID14" i="2"/>
  <c r="IE14" i="2"/>
  <c r="IF14" i="2"/>
  <c r="IG14" i="2"/>
  <c r="IH14" i="2"/>
  <c r="II14" i="2"/>
  <c r="IJ14" i="2"/>
  <c r="IK14" i="2"/>
  <c r="IL14" i="2"/>
  <c r="IM14" i="2"/>
  <c r="IN14" i="2"/>
  <c r="IO14" i="2"/>
  <c r="IP14" i="2"/>
  <c r="IQ14" i="2"/>
  <c r="IR14" i="2"/>
  <c r="IS14" i="2"/>
  <c r="IT14" i="2"/>
  <c r="IU14" i="2"/>
  <c r="IV14" i="2"/>
  <c r="IW14" i="2"/>
  <c r="IX14" i="2"/>
  <c r="IY14" i="2"/>
  <c r="IZ14" i="2"/>
  <c r="JA14" i="2"/>
  <c r="JB14" i="2"/>
  <c r="JC14" i="2"/>
  <c r="JD14" i="2"/>
  <c r="JE14" i="2"/>
  <c r="JF14" i="2"/>
  <c r="JG14" i="2"/>
  <c r="JH14" i="2"/>
  <c r="JI14" i="2"/>
  <c r="JJ14" i="2"/>
  <c r="JK14" i="2"/>
  <c r="JL14" i="2"/>
  <c r="JM14" i="2"/>
  <c r="JN14" i="2"/>
  <c r="JO14" i="2"/>
  <c r="JP14" i="2"/>
  <c r="JQ14" i="2"/>
  <c r="JR14" i="2"/>
  <c r="JS14" i="2"/>
  <c r="JT14" i="2"/>
  <c r="JU14" i="2"/>
  <c r="JV14" i="2"/>
  <c r="JW14" i="2"/>
  <c r="JX14" i="2"/>
  <c r="JY14" i="2"/>
  <c r="JZ14" i="2"/>
  <c r="KA14" i="2"/>
  <c r="KB14" i="2"/>
  <c r="KC14" i="2"/>
  <c r="KD14" i="2"/>
  <c r="KE14" i="2"/>
  <c r="KF14" i="2"/>
  <c r="KG14" i="2"/>
  <c r="KH14" i="2"/>
  <c r="KI14" i="2"/>
  <c r="KJ14" i="2"/>
  <c r="KK14" i="2"/>
  <c r="KL14" i="2"/>
  <c r="KM14" i="2"/>
  <c r="KN14" i="2"/>
  <c r="KO14" i="2"/>
  <c r="KP14" i="2"/>
  <c r="KQ14" i="2"/>
  <c r="KR14" i="2"/>
  <c r="KS14" i="2"/>
  <c r="KT14" i="2"/>
  <c r="KU14" i="2"/>
  <c r="KV14" i="2"/>
  <c r="KW14" i="2"/>
  <c r="KX14" i="2"/>
  <c r="KY14" i="2"/>
  <c r="KZ14" i="2"/>
  <c r="LA14" i="2"/>
  <c r="LB14" i="2"/>
  <c r="LC14" i="2"/>
  <c r="LD14" i="2"/>
  <c r="LE14" i="2"/>
  <c r="LF14" i="2"/>
  <c r="LG14" i="2"/>
  <c r="LH14" i="2"/>
  <c r="LI14" i="2"/>
  <c r="LJ14" i="2"/>
  <c r="LK14" i="2"/>
  <c r="LL14" i="2"/>
  <c r="LM14" i="2"/>
  <c r="LN14" i="2"/>
  <c r="LO14" i="2"/>
  <c r="LP14" i="2"/>
  <c r="LQ14" i="2"/>
  <c r="LR14" i="2"/>
  <c r="LS14" i="2"/>
  <c r="LT14" i="2"/>
  <c r="LU14" i="2"/>
  <c r="LV14" i="2"/>
  <c r="LW14" i="2"/>
  <c r="LX14" i="2"/>
  <c r="LY14" i="2"/>
  <c r="LZ14" i="2"/>
  <c r="MA14" i="2"/>
  <c r="MB14" i="2"/>
  <c r="MC14" i="2"/>
  <c r="MD14" i="2"/>
  <c r="ME14" i="2"/>
  <c r="MF14" i="2"/>
  <c r="MG14" i="2"/>
  <c r="MH14" i="2"/>
  <c r="MI14" i="2"/>
  <c r="MJ14" i="2"/>
  <c r="MK14" i="2"/>
  <c r="ML14" i="2"/>
  <c r="MM14" i="2"/>
  <c r="MN14" i="2"/>
  <c r="MO14" i="2"/>
  <c r="MP14" i="2"/>
  <c r="MQ14" i="2"/>
  <c r="MR14" i="2"/>
  <c r="MS14" i="2"/>
  <c r="MT14" i="2"/>
  <c r="MU14" i="2"/>
  <c r="MV14" i="2"/>
  <c r="MW14" i="2"/>
  <c r="MX14" i="2"/>
  <c r="MY14" i="2"/>
  <c r="MZ14" i="2"/>
  <c r="NA14" i="2"/>
  <c r="NB14" i="2"/>
  <c r="NC14" i="2"/>
  <c r="ND14" i="2"/>
  <c r="NE14" i="2"/>
  <c r="NF14" i="2"/>
  <c r="NG14" i="2"/>
  <c r="NH14"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G15" i="2"/>
  <c r="AH15" i="2"/>
  <c r="AI15" i="2"/>
  <c r="AJ15" i="2"/>
  <c r="AK15" i="2"/>
  <c r="AL15" i="2"/>
  <c r="AM15" i="2"/>
  <c r="AN15" i="2"/>
  <c r="AO15" i="2"/>
  <c r="AP15" i="2"/>
  <c r="AQ15" i="2"/>
  <c r="AR15" i="2"/>
  <c r="AS15" i="2"/>
  <c r="AT15" i="2"/>
  <c r="AU15" i="2"/>
  <c r="AV15" i="2"/>
  <c r="AW15" i="2"/>
  <c r="AX15" i="2"/>
  <c r="AY15" i="2"/>
  <c r="AZ15" i="2"/>
  <c r="BA15" i="2"/>
  <c r="BB15" i="2"/>
  <c r="BC15" i="2"/>
  <c r="BD15" i="2"/>
  <c r="BE15" i="2"/>
  <c r="BF15" i="2"/>
  <c r="BG15" i="2"/>
  <c r="BH15" i="2"/>
  <c r="BI15" i="2"/>
  <c r="BJ15" i="2"/>
  <c r="BK15" i="2"/>
  <c r="BL15" i="2"/>
  <c r="BM15" i="2"/>
  <c r="BN15" i="2"/>
  <c r="BO15" i="2"/>
  <c r="BP15" i="2"/>
  <c r="BQ15" i="2"/>
  <c r="BR15" i="2"/>
  <c r="BS15" i="2"/>
  <c r="BT15" i="2"/>
  <c r="BU15" i="2"/>
  <c r="BV15" i="2"/>
  <c r="BW15" i="2"/>
  <c r="BX15" i="2"/>
  <c r="BY15" i="2"/>
  <c r="BZ15" i="2"/>
  <c r="CA15" i="2"/>
  <c r="CB15" i="2"/>
  <c r="CC15" i="2"/>
  <c r="CD15" i="2"/>
  <c r="CE15" i="2"/>
  <c r="CF15" i="2"/>
  <c r="CG15" i="2"/>
  <c r="CH15" i="2"/>
  <c r="CI15" i="2"/>
  <c r="CJ15" i="2"/>
  <c r="CK15" i="2"/>
  <c r="CL15" i="2"/>
  <c r="CM15" i="2"/>
  <c r="CN15" i="2"/>
  <c r="CO15" i="2"/>
  <c r="CP15" i="2"/>
  <c r="CQ15" i="2"/>
  <c r="CR15" i="2"/>
  <c r="CS15" i="2"/>
  <c r="CT15" i="2"/>
  <c r="CU15" i="2"/>
  <c r="CV15" i="2"/>
  <c r="CW15" i="2"/>
  <c r="CX15" i="2"/>
  <c r="CY15" i="2"/>
  <c r="CZ15" i="2"/>
  <c r="DA15" i="2"/>
  <c r="DB15" i="2"/>
  <c r="DC15" i="2"/>
  <c r="DD15" i="2"/>
  <c r="DE15" i="2"/>
  <c r="DF15" i="2"/>
  <c r="DG15" i="2"/>
  <c r="DH15" i="2"/>
  <c r="DI15" i="2"/>
  <c r="DJ15" i="2"/>
  <c r="DK15" i="2"/>
  <c r="DL15" i="2"/>
  <c r="DM15" i="2"/>
  <c r="DN15" i="2"/>
  <c r="DO15" i="2"/>
  <c r="DP15" i="2"/>
  <c r="DQ15" i="2"/>
  <c r="DR15" i="2"/>
  <c r="DS15" i="2"/>
  <c r="DT15" i="2"/>
  <c r="DU15" i="2"/>
  <c r="DV15" i="2"/>
  <c r="DW15" i="2"/>
  <c r="DX15" i="2"/>
  <c r="DY15" i="2"/>
  <c r="DZ15" i="2"/>
  <c r="EA15" i="2"/>
  <c r="EB15" i="2"/>
  <c r="EC15" i="2"/>
  <c r="ED15" i="2"/>
  <c r="EE15" i="2"/>
  <c r="EF15" i="2"/>
  <c r="EG15" i="2"/>
  <c r="EH15" i="2"/>
  <c r="EI15" i="2"/>
  <c r="EJ15" i="2"/>
  <c r="EK15" i="2"/>
  <c r="EL15" i="2"/>
  <c r="EM15" i="2"/>
  <c r="EN15" i="2"/>
  <c r="EO15" i="2"/>
  <c r="EP15" i="2"/>
  <c r="EQ15" i="2"/>
  <c r="ER15" i="2"/>
  <c r="ES15" i="2"/>
  <c r="ET15" i="2"/>
  <c r="EU15" i="2"/>
  <c r="EV15" i="2"/>
  <c r="EW15" i="2"/>
  <c r="EX15" i="2"/>
  <c r="EY15" i="2"/>
  <c r="EZ15" i="2"/>
  <c r="FA15" i="2"/>
  <c r="FB15" i="2"/>
  <c r="FC15" i="2"/>
  <c r="FD15" i="2"/>
  <c r="FE15" i="2"/>
  <c r="FF15" i="2"/>
  <c r="FG15" i="2"/>
  <c r="FH15" i="2"/>
  <c r="FI15" i="2"/>
  <c r="FJ15" i="2"/>
  <c r="FK15" i="2"/>
  <c r="FL15" i="2"/>
  <c r="FM15" i="2"/>
  <c r="FN15" i="2"/>
  <c r="FO15" i="2"/>
  <c r="FP15" i="2"/>
  <c r="FQ15" i="2"/>
  <c r="FR15" i="2"/>
  <c r="FS15" i="2"/>
  <c r="FT15" i="2"/>
  <c r="FU15" i="2"/>
  <c r="FV15" i="2"/>
  <c r="FW15" i="2"/>
  <c r="FX15" i="2"/>
  <c r="FY15" i="2"/>
  <c r="FZ15" i="2"/>
  <c r="GA15" i="2"/>
  <c r="GB15" i="2"/>
  <c r="GC15" i="2"/>
  <c r="GD15" i="2"/>
  <c r="GE15" i="2"/>
  <c r="GF15" i="2"/>
  <c r="GG15" i="2"/>
  <c r="GH15" i="2"/>
  <c r="GI15" i="2"/>
  <c r="GJ15" i="2"/>
  <c r="GK15" i="2"/>
  <c r="GL15" i="2"/>
  <c r="GM15" i="2"/>
  <c r="GN15" i="2"/>
  <c r="GO15" i="2"/>
  <c r="GP15" i="2"/>
  <c r="GQ15" i="2"/>
  <c r="GR15" i="2"/>
  <c r="GS15" i="2"/>
  <c r="GT15" i="2"/>
  <c r="GU15" i="2"/>
  <c r="GV15" i="2"/>
  <c r="GW15" i="2"/>
  <c r="GX15" i="2"/>
  <c r="GY15" i="2"/>
  <c r="GZ15" i="2"/>
  <c r="HA15" i="2"/>
  <c r="HB15" i="2"/>
  <c r="HC15" i="2"/>
  <c r="HD15" i="2"/>
  <c r="HE15" i="2"/>
  <c r="HF15" i="2"/>
  <c r="HG15" i="2"/>
  <c r="HH15" i="2"/>
  <c r="HI15" i="2"/>
  <c r="HJ15" i="2"/>
  <c r="HK15" i="2"/>
  <c r="HL15" i="2"/>
  <c r="HM15" i="2"/>
  <c r="HN15" i="2"/>
  <c r="HO15" i="2"/>
  <c r="HP15" i="2"/>
  <c r="HQ15" i="2"/>
  <c r="HR15" i="2"/>
  <c r="HS15" i="2"/>
  <c r="HT15" i="2"/>
  <c r="HU15" i="2"/>
  <c r="HV15" i="2"/>
  <c r="HW15" i="2"/>
  <c r="HX15" i="2"/>
  <c r="HY15" i="2"/>
  <c r="HZ15" i="2"/>
  <c r="IA15" i="2"/>
  <c r="IB15" i="2"/>
  <c r="IC15" i="2"/>
  <c r="ID15" i="2"/>
  <c r="IE15" i="2"/>
  <c r="IF15" i="2"/>
  <c r="IG15" i="2"/>
  <c r="IH15" i="2"/>
  <c r="II15" i="2"/>
  <c r="IJ15" i="2"/>
  <c r="IK15" i="2"/>
  <c r="IL15" i="2"/>
  <c r="IM15" i="2"/>
  <c r="IN15" i="2"/>
  <c r="IO15" i="2"/>
  <c r="IP15" i="2"/>
  <c r="IQ15" i="2"/>
  <c r="IR15" i="2"/>
  <c r="IS15" i="2"/>
  <c r="IT15" i="2"/>
  <c r="IU15" i="2"/>
  <c r="IV15" i="2"/>
  <c r="IW15" i="2"/>
  <c r="IX15" i="2"/>
  <c r="IY15" i="2"/>
  <c r="IZ15" i="2"/>
  <c r="JA15" i="2"/>
  <c r="JB15" i="2"/>
  <c r="JC15" i="2"/>
  <c r="JD15" i="2"/>
  <c r="JE15" i="2"/>
  <c r="JF15" i="2"/>
  <c r="JG15" i="2"/>
  <c r="JH15" i="2"/>
  <c r="JI15" i="2"/>
  <c r="JJ15" i="2"/>
  <c r="JK15" i="2"/>
  <c r="JL15" i="2"/>
  <c r="JM15" i="2"/>
  <c r="JN15" i="2"/>
  <c r="JO15" i="2"/>
  <c r="JP15" i="2"/>
  <c r="JQ15" i="2"/>
  <c r="JR15" i="2"/>
  <c r="JS15" i="2"/>
  <c r="JT15" i="2"/>
  <c r="JU15" i="2"/>
  <c r="JV15" i="2"/>
  <c r="JW15" i="2"/>
  <c r="JX15" i="2"/>
  <c r="JY15" i="2"/>
  <c r="JZ15" i="2"/>
  <c r="KA15" i="2"/>
  <c r="KB15" i="2"/>
  <c r="KC15" i="2"/>
  <c r="KD15" i="2"/>
  <c r="KE15" i="2"/>
  <c r="KF15" i="2"/>
  <c r="KG15" i="2"/>
  <c r="KH15" i="2"/>
  <c r="KI15" i="2"/>
  <c r="KJ15" i="2"/>
  <c r="KK15" i="2"/>
  <c r="KL15" i="2"/>
  <c r="KM15" i="2"/>
  <c r="KN15" i="2"/>
  <c r="KO15" i="2"/>
  <c r="KP15" i="2"/>
  <c r="KQ15" i="2"/>
  <c r="KR15" i="2"/>
  <c r="KS15" i="2"/>
  <c r="KT15" i="2"/>
  <c r="KU15" i="2"/>
  <c r="KV15" i="2"/>
  <c r="KW15" i="2"/>
  <c r="KX15" i="2"/>
  <c r="KY15" i="2"/>
  <c r="KZ15" i="2"/>
  <c r="LA15" i="2"/>
  <c r="LB15" i="2"/>
  <c r="LC15" i="2"/>
  <c r="LD15" i="2"/>
  <c r="LE15" i="2"/>
  <c r="LF15" i="2"/>
  <c r="LG15" i="2"/>
  <c r="LH15" i="2"/>
  <c r="LI15" i="2"/>
  <c r="LJ15" i="2"/>
  <c r="LK15" i="2"/>
  <c r="LL15" i="2"/>
  <c r="LM15" i="2"/>
  <c r="LN15" i="2"/>
  <c r="LO15" i="2"/>
  <c r="LP15" i="2"/>
  <c r="LQ15" i="2"/>
  <c r="LR15" i="2"/>
  <c r="LS15" i="2"/>
  <c r="LT15" i="2"/>
  <c r="LU15" i="2"/>
  <c r="LV15" i="2"/>
  <c r="LW15" i="2"/>
  <c r="LX15" i="2"/>
  <c r="LY15" i="2"/>
  <c r="LZ15" i="2"/>
  <c r="MA15" i="2"/>
  <c r="MB15" i="2"/>
  <c r="MC15" i="2"/>
  <c r="MD15" i="2"/>
  <c r="ME15" i="2"/>
  <c r="MF15" i="2"/>
  <c r="MG15" i="2"/>
  <c r="MH15" i="2"/>
  <c r="MI15" i="2"/>
  <c r="MJ15" i="2"/>
  <c r="MK15" i="2"/>
  <c r="ML15" i="2"/>
  <c r="MM15" i="2"/>
  <c r="MN15" i="2"/>
  <c r="MO15" i="2"/>
  <c r="MP15" i="2"/>
  <c r="MQ15" i="2"/>
  <c r="MR15" i="2"/>
  <c r="MS15" i="2"/>
  <c r="MT15" i="2"/>
  <c r="MU15" i="2"/>
  <c r="MV15" i="2"/>
  <c r="MW15" i="2"/>
  <c r="MX15" i="2"/>
  <c r="MY15" i="2"/>
  <c r="MZ15" i="2"/>
  <c r="NA15" i="2"/>
  <c r="NB15" i="2"/>
  <c r="NC15" i="2"/>
  <c r="ND15" i="2"/>
  <c r="NE15" i="2"/>
  <c r="NF15" i="2"/>
  <c r="NG15" i="2"/>
  <c r="NH15" i="2"/>
  <c r="C16"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AG16" i="2"/>
  <c r="AH16" i="2"/>
  <c r="AI16" i="2"/>
  <c r="AJ16" i="2"/>
  <c r="AK16" i="2"/>
  <c r="AL16" i="2"/>
  <c r="AM16" i="2"/>
  <c r="AN16" i="2"/>
  <c r="AO16" i="2"/>
  <c r="AP16" i="2"/>
  <c r="AQ16" i="2"/>
  <c r="AR16" i="2"/>
  <c r="AS16" i="2"/>
  <c r="AT16" i="2"/>
  <c r="AU16" i="2"/>
  <c r="AV16" i="2"/>
  <c r="AW16" i="2"/>
  <c r="AX16" i="2"/>
  <c r="AY16" i="2"/>
  <c r="AZ16" i="2"/>
  <c r="BA16" i="2"/>
  <c r="BB16" i="2"/>
  <c r="BC16" i="2"/>
  <c r="BD16" i="2"/>
  <c r="BE16" i="2"/>
  <c r="BF16" i="2"/>
  <c r="BG16" i="2"/>
  <c r="BH16" i="2"/>
  <c r="BI16" i="2"/>
  <c r="BJ16" i="2"/>
  <c r="BK16" i="2"/>
  <c r="BL16" i="2"/>
  <c r="BM16" i="2"/>
  <c r="BN16" i="2"/>
  <c r="BO16" i="2"/>
  <c r="BP16" i="2"/>
  <c r="BQ16" i="2"/>
  <c r="BR16" i="2"/>
  <c r="BS16" i="2"/>
  <c r="BT16" i="2"/>
  <c r="BU16" i="2"/>
  <c r="BV16" i="2"/>
  <c r="BW16" i="2"/>
  <c r="BX16" i="2"/>
  <c r="BY16" i="2"/>
  <c r="BZ16" i="2"/>
  <c r="CA16" i="2"/>
  <c r="CB16" i="2"/>
  <c r="CC16" i="2"/>
  <c r="CD16" i="2"/>
  <c r="CE16" i="2"/>
  <c r="CF16" i="2"/>
  <c r="CG16" i="2"/>
  <c r="CH16" i="2"/>
  <c r="CI16" i="2"/>
  <c r="CJ16" i="2"/>
  <c r="CK16" i="2"/>
  <c r="CL16" i="2"/>
  <c r="CM16" i="2"/>
  <c r="CN16" i="2"/>
  <c r="CO16" i="2"/>
  <c r="CP16" i="2"/>
  <c r="CQ16" i="2"/>
  <c r="CR16" i="2"/>
  <c r="CS16" i="2"/>
  <c r="CT16" i="2"/>
  <c r="CU16" i="2"/>
  <c r="CV16" i="2"/>
  <c r="CW16" i="2"/>
  <c r="CX16" i="2"/>
  <c r="CY16" i="2"/>
  <c r="CZ16" i="2"/>
  <c r="DA16" i="2"/>
  <c r="DB16" i="2"/>
  <c r="DC16" i="2"/>
  <c r="DD16" i="2"/>
  <c r="DE16" i="2"/>
  <c r="DF16" i="2"/>
  <c r="DG16" i="2"/>
  <c r="DH16" i="2"/>
  <c r="DI16" i="2"/>
  <c r="DJ16" i="2"/>
  <c r="DK16" i="2"/>
  <c r="DL16" i="2"/>
  <c r="DM16" i="2"/>
  <c r="DN16" i="2"/>
  <c r="DO16" i="2"/>
  <c r="DP16" i="2"/>
  <c r="DQ16" i="2"/>
  <c r="DR16" i="2"/>
  <c r="DS16" i="2"/>
  <c r="DT16" i="2"/>
  <c r="DU16" i="2"/>
  <c r="DV16" i="2"/>
  <c r="DW16" i="2"/>
  <c r="DX16" i="2"/>
  <c r="DY16" i="2"/>
  <c r="DZ16" i="2"/>
  <c r="EA16" i="2"/>
  <c r="EB16" i="2"/>
  <c r="EC16" i="2"/>
  <c r="ED16" i="2"/>
  <c r="EE16" i="2"/>
  <c r="EF16" i="2"/>
  <c r="EG16" i="2"/>
  <c r="EH16" i="2"/>
  <c r="EI16" i="2"/>
  <c r="EJ16" i="2"/>
  <c r="EK16" i="2"/>
  <c r="EL16" i="2"/>
  <c r="EM16" i="2"/>
  <c r="EN16" i="2"/>
  <c r="EO16" i="2"/>
  <c r="EP16" i="2"/>
  <c r="EQ16" i="2"/>
  <c r="ER16" i="2"/>
  <c r="ES16" i="2"/>
  <c r="ET16" i="2"/>
  <c r="EU16" i="2"/>
  <c r="EV16" i="2"/>
  <c r="EW16" i="2"/>
  <c r="EX16" i="2"/>
  <c r="EY16" i="2"/>
  <c r="EZ16" i="2"/>
  <c r="FA16" i="2"/>
  <c r="FB16" i="2"/>
  <c r="FC16" i="2"/>
  <c r="FD16" i="2"/>
  <c r="FE16" i="2"/>
  <c r="FF16" i="2"/>
  <c r="FG16" i="2"/>
  <c r="FH16" i="2"/>
  <c r="FI16" i="2"/>
  <c r="FJ16" i="2"/>
  <c r="FK16" i="2"/>
  <c r="FL16" i="2"/>
  <c r="FM16" i="2"/>
  <c r="FN16" i="2"/>
  <c r="FO16" i="2"/>
  <c r="FP16" i="2"/>
  <c r="FQ16" i="2"/>
  <c r="FR16" i="2"/>
  <c r="FS16" i="2"/>
  <c r="FT16" i="2"/>
  <c r="FU16" i="2"/>
  <c r="FV16" i="2"/>
  <c r="FW16" i="2"/>
  <c r="FX16" i="2"/>
  <c r="FY16" i="2"/>
  <c r="FZ16" i="2"/>
  <c r="GA16" i="2"/>
  <c r="GB16" i="2"/>
  <c r="GC16" i="2"/>
  <c r="GD16" i="2"/>
  <c r="GE16" i="2"/>
  <c r="GF16" i="2"/>
  <c r="GG16" i="2"/>
  <c r="GH16" i="2"/>
  <c r="GI16" i="2"/>
  <c r="GJ16" i="2"/>
  <c r="GK16" i="2"/>
  <c r="GL16" i="2"/>
  <c r="GM16" i="2"/>
  <c r="GN16" i="2"/>
  <c r="GO16" i="2"/>
  <c r="GP16" i="2"/>
  <c r="GQ16" i="2"/>
  <c r="GR16" i="2"/>
  <c r="GS16" i="2"/>
  <c r="GT16" i="2"/>
  <c r="GU16" i="2"/>
  <c r="GV16" i="2"/>
  <c r="GW16" i="2"/>
  <c r="GX16" i="2"/>
  <c r="GY16" i="2"/>
  <c r="GZ16" i="2"/>
  <c r="HA16" i="2"/>
  <c r="HB16" i="2"/>
  <c r="HC16" i="2"/>
  <c r="HD16" i="2"/>
  <c r="HE16" i="2"/>
  <c r="HF16" i="2"/>
  <c r="HG16" i="2"/>
  <c r="HH16" i="2"/>
  <c r="HI16" i="2"/>
  <c r="HJ16" i="2"/>
  <c r="HK16" i="2"/>
  <c r="HL16" i="2"/>
  <c r="HM16" i="2"/>
  <c r="HN16" i="2"/>
  <c r="HO16" i="2"/>
  <c r="HP16" i="2"/>
  <c r="HQ16" i="2"/>
  <c r="HR16" i="2"/>
  <c r="HS16" i="2"/>
  <c r="HT16" i="2"/>
  <c r="HU16" i="2"/>
  <c r="HV16" i="2"/>
  <c r="HW16" i="2"/>
  <c r="HX16" i="2"/>
  <c r="HY16" i="2"/>
  <c r="HZ16" i="2"/>
  <c r="IA16" i="2"/>
  <c r="IB16" i="2"/>
  <c r="IC16" i="2"/>
  <c r="ID16" i="2"/>
  <c r="IE16" i="2"/>
  <c r="IF16" i="2"/>
  <c r="IG16" i="2"/>
  <c r="IH16" i="2"/>
  <c r="II16" i="2"/>
  <c r="IJ16" i="2"/>
  <c r="IK16" i="2"/>
  <c r="IL16" i="2"/>
  <c r="IM16" i="2"/>
  <c r="IN16" i="2"/>
  <c r="IO16" i="2"/>
  <c r="IP16" i="2"/>
  <c r="IQ16" i="2"/>
  <c r="IR16" i="2"/>
  <c r="IS16" i="2"/>
  <c r="IT16" i="2"/>
  <c r="IU16" i="2"/>
  <c r="IV16" i="2"/>
  <c r="IW16" i="2"/>
  <c r="IX16" i="2"/>
  <c r="IY16" i="2"/>
  <c r="IZ16" i="2"/>
  <c r="JA16" i="2"/>
  <c r="JB16" i="2"/>
  <c r="JC16" i="2"/>
  <c r="JD16" i="2"/>
  <c r="JE16" i="2"/>
  <c r="JF16" i="2"/>
  <c r="JG16" i="2"/>
  <c r="JH16" i="2"/>
  <c r="JI16" i="2"/>
  <c r="JJ16" i="2"/>
  <c r="JK16" i="2"/>
  <c r="JL16" i="2"/>
  <c r="JM16" i="2"/>
  <c r="JN16" i="2"/>
  <c r="JO16" i="2"/>
  <c r="JP16" i="2"/>
  <c r="JQ16" i="2"/>
  <c r="JR16" i="2"/>
  <c r="JS16" i="2"/>
  <c r="JT16" i="2"/>
  <c r="JU16" i="2"/>
  <c r="JV16" i="2"/>
  <c r="JW16" i="2"/>
  <c r="JX16" i="2"/>
  <c r="JY16" i="2"/>
  <c r="JZ16" i="2"/>
  <c r="KA16" i="2"/>
  <c r="KB16" i="2"/>
  <c r="KC16" i="2"/>
  <c r="KD16" i="2"/>
  <c r="KE16" i="2"/>
  <c r="KF16" i="2"/>
  <c r="KG16" i="2"/>
  <c r="KH16" i="2"/>
  <c r="KI16" i="2"/>
  <c r="KJ16" i="2"/>
  <c r="KK16" i="2"/>
  <c r="KL16" i="2"/>
  <c r="KM16" i="2"/>
  <c r="KN16" i="2"/>
  <c r="KO16" i="2"/>
  <c r="KP16" i="2"/>
  <c r="KQ16" i="2"/>
  <c r="KR16" i="2"/>
  <c r="KS16" i="2"/>
  <c r="KT16" i="2"/>
  <c r="KU16" i="2"/>
  <c r="KV16" i="2"/>
  <c r="KW16" i="2"/>
  <c r="KX16" i="2"/>
  <c r="KY16" i="2"/>
  <c r="KZ16" i="2"/>
  <c r="LA16" i="2"/>
  <c r="LB16" i="2"/>
  <c r="LC16" i="2"/>
  <c r="LD16" i="2"/>
  <c r="LE16" i="2"/>
  <c r="LF16" i="2"/>
  <c r="LG16" i="2"/>
  <c r="LH16" i="2"/>
  <c r="LI16" i="2"/>
  <c r="LJ16" i="2"/>
  <c r="LK16" i="2"/>
  <c r="LL16" i="2"/>
  <c r="LM16" i="2"/>
  <c r="LN16" i="2"/>
  <c r="LO16" i="2"/>
  <c r="LP16" i="2"/>
  <c r="LQ16" i="2"/>
  <c r="LR16" i="2"/>
  <c r="LS16" i="2"/>
  <c r="LT16" i="2"/>
  <c r="LU16" i="2"/>
  <c r="LV16" i="2"/>
  <c r="LW16" i="2"/>
  <c r="LX16" i="2"/>
  <c r="LY16" i="2"/>
  <c r="LZ16" i="2"/>
  <c r="MA16" i="2"/>
  <c r="MB16" i="2"/>
  <c r="MC16" i="2"/>
  <c r="MD16" i="2"/>
  <c r="ME16" i="2"/>
  <c r="MF16" i="2"/>
  <c r="MG16" i="2"/>
  <c r="MH16" i="2"/>
  <c r="MI16" i="2"/>
  <c r="MJ16" i="2"/>
  <c r="MK16" i="2"/>
  <c r="ML16" i="2"/>
  <c r="MM16" i="2"/>
  <c r="MN16" i="2"/>
  <c r="MO16" i="2"/>
  <c r="MP16" i="2"/>
  <c r="MQ16" i="2"/>
  <c r="MR16" i="2"/>
  <c r="MS16" i="2"/>
  <c r="MT16" i="2"/>
  <c r="MU16" i="2"/>
  <c r="MV16" i="2"/>
  <c r="MW16" i="2"/>
  <c r="MX16" i="2"/>
  <c r="MY16" i="2"/>
  <c r="MZ16" i="2"/>
  <c r="NA16" i="2"/>
  <c r="NB16" i="2"/>
  <c r="NC16" i="2"/>
  <c r="ND16" i="2"/>
  <c r="NE16" i="2"/>
  <c r="NF16" i="2"/>
  <c r="NG16" i="2"/>
  <c r="NH16"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AR17" i="2"/>
  <c r="AS17" i="2"/>
  <c r="AT17" i="2"/>
  <c r="AU17" i="2"/>
  <c r="AV17" i="2"/>
  <c r="AW17" i="2"/>
  <c r="AX17" i="2"/>
  <c r="AY17" i="2"/>
  <c r="AZ17" i="2"/>
  <c r="BA17" i="2"/>
  <c r="BB17" i="2"/>
  <c r="BC17" i="2"/>
  <c r="BD17" i="2"/>
  <c r="BE17" i="2"/>
  <c r="BF17" i="2"/>
  <c r="BG17" i="2"/>
  <c r="BH17" i="2"/>
  <c r="BI17" i="2"/>
  <c r="BJ17" i="2"/>
  <c r="BK17" i="2"/>
  <c r="BL17" i="2"/>
  <c r="BM17" i="2"/>
  <c r="BN17" i="2"/>
  <c r="BO17" i="2"/>
  <c r="BP17" i="2"/>
  <c r="BQ17" i="2"/>
  <c r="BR17" i="2"/>
  <c r="BS17" i="2"/>
  <c r="BT17" i="2"/>
  <c r="BU17" i="2"/>
  <c r="BV17" i="2"/>
  <c r="BW17" i="2"/>
  <c r="BX17" i="2"/>
  <c r="BY17" i="2"/>
  <c r="BZ17" i="2"/>
  <c r="CA17" i="2"/>
  <c r="CB17" i="2"/>
  <c r="CC17" i="2"/>
  <c r="CD17" i="2"/>
  <c r="CE17" i="2"/>
  <c r="CF17" i="2"/>
  <c r="CG17" i="2"/>
  <c r="CH17" i="2"/>
  <c r="CI17" i="2"/>
  <c r="CJ17" i="2"/>
  <c r="CK17" i="2"/>
  <c r="CL17" i="2"/>
  <c r="CM17" i="2"/>
  <c r="CN17" i="2"/>
  <c r="CO17" i="2"/>
  <c r="CP17" i="2"/>
  <c r="CQ17" i="2"/>
  <c r="CR17" i="2"/>
  <c r="CS17" i="2"/>
  <c r="CT17" i="2"/>
  <c r="CU17" i="2"/>
  <c r="CV17" i="2"/>
  <c r="CW17" i="2"/>
  <c r="CX17" i="2"/>
  <c r="CY17" i="2"/>
  <c r="CZ17" i="2"/>
  <c r="DA17" i="2"/>
  <c r="DB17" i="2"/>
  <c r="DC17" i="2"/>
  <c r="DD17" i="2"/>
  <c r="DE17" i="2"/>
  <c r="DF17" i="2"/>
  <c r="DG17" i="2"/>
  <c r="DH17" i="2"/>
  <c r="DI17" i="2"/>
  <c r="DJ17" i="2"/>
  <c r="DK17" i="2"/>
  <c r="DL17" i="2"/>
  <c r="DM17" i="2"/>
  <c r="DN17" i="2"/>
  <c r="DO17" i="2"/>
  <c r="DP17" i="2"/>
  <c r="DQ17" i="2"/>
  <c r="DR17" i="2"/>
  <c r="DS17" i="2"/>
  <c r="DT17" i="2"/>
  <c r="DU17" i="2"/>
  <c r="DV17" i="2"/>
  <c r="DW17" i="2"/>
  <c r="DX17" i="2"/>
  <c r="DY17" i="2"/>
  <c r="DZ17" i="2"/>
  <c r="EA17" i="2"/>
  <c r="EB17" i="2"/>
  <c r="EC17" i="2"/>
  <c r="ED17" i="2"/>
  <c r="EE17" i="2"/>
  <c r="EF17" i="2"/>
  <c r="EG17" i="2"/>
  <c r="EH17" i="2"/>
  <c r="EI17" i="2"/>
  <c r="EJ17" i="2"/>
  <c r="EK17" i="2"/>
  <c r="EL17" i="2"/>
  <c r="EM17" i="2"/>
  <c r="EN17" i="2"/>
  <c r="EO17" i="2"/>
  <c r="EP17" i="2"/>
  <c r="EQ17" i="2"/>
  <c r="ER17" i="2"/>
  <c r="ES17" i="2"/>
  <c r="ET17" i="2"/>
  <c r="EU17" i="2"/>
  <c r="EV17" i="2"/>
  <c r="EW17" i="2"/>
  <c r="EX17" i="2"/>
  <c r="EY17" i="2"/>
  <c r="EZ17" i="2"/>
  <c r="FA17" i="2"/>
  <c r="FB17" i="2"/>
  <c r="FC17" i="2"/>
  <c r="FD17" i="2"/>
  <c r="FE17" i="2"/>
  <c r="FF17" i="2"/>
  <c r="FG17" i="2"/>
  <c r="FH17" i="2"/>
  <c r="FI17" i="2"/>
  <c r="FJ17" i="2"/>
  <c r="FK17" i="2"/>
  <c r="FL17" i="2"/>
  <c r="FM17" i="2"/>
  <c r="FN17" i="2"/>
  <c r="FO17" i="2"/>
  <c r="FP17" i="2"/>
  <c r="FQ17" i="2"/>
  <c r="FR17" i="2"/>
  <c r="FS17" i="2"/>
  <c r="FT17" i="2"/>
  <c r="FU17" i="2"/>
  <c r="FV17" i="2"/>
  <c r="FW17" i="2"/>
  <c r="FX17" i="2"/>
  <c r="FY17" i="2"/>
  <c r="FZ17" i="2"/>
  <c r="GA17" i="2"/>
  <c r="GB17" i="2"/>
  <c r="GC17" i="2"/>
  <c r="GD17" i="2"/>
  <c r="GE17" i="2"/>
  <c r="GF17" i="2"/>
  <c r="GG17" i="2"/>
  <c r="GH17" i="2"/>
  <c r="GI17" i="2"/>
  <c r="GJ17" i="2"/>
  <c r="GK17" i="2"/>
  <c r="GL17" i="2"/>
  <c r="GM17" i="2"/>
  <c r="GN17" i="2"/>
  <c r="GO17" i="2"/>
  <c r="GP17" i="2"/>
  <c r="GQ17" i="2"/>
  <c r="GR17" i="2"/>
  <c r="GS17" i="2"/>
  <c r="GT17" i="2"/>
  <c r="GU17" i="2"/>
  <c r="GV17" i="2"/>
  <c r="GW17" i="2"/>
  <c r="GX17" i="2"/>
  <c r="GY17" i="2"/>
  <c r="GZ17" i="2"/>
  <c r="HA17" i="2"/>
  <c r="HB17" i="2"/>
  <c r="HC17" i="2"/>
  <c r="HD17" i="2"/>
  <c r="HE17" i="2"/>
  <c r="HF17" i="2"/>
  <c r="HG17" i="2"/>
  <c r="HH17" i="2"/>
  <c r="HI17" i="2"/>
  <c r="HJ17" i="2"/>
  <c r="HK17" i="2"/>
  <c r="HL17" i="2"/>
  <c r="HM17" i="2"/>
  <c r="HN17" i="2"/>
  <c r="HO17" i="2"/>
  <c r="HP17" i="2"/>
  <c r="HQ17" i="2"/>
  <c r="HR17" i="2"/>
  <c r="HS17" i="2"/>
  <c r="HT17" i="2"/>
  <c r="HU17" i="2"/>
  <c r="HV17" i="2"/>
  <c r="HW17" i="2"/>
  <c r="HX17" i="2"/>
  <c r="HY17" i="2"/>
  <c r="HZ17" i="2"/>
  <c r="IA17" i="2"/>
  <c r="IB17" i="2"/>
  <c r="IC17" i="2"/>
  <c r="ID17" i="2"/>
  <c r="IE17" i="2"/>
  <c r="IF17" i="2"/>
  <c r="IG17" i="2"/>
  <c r="IH17" i="2"/>
  <c r="II17" i="2"/>
  <c r="IJ17" i="2"/>
  <c r="IK17" i="2"/>
  <c r="IL17" i="2"/>
  <c r="IM17" i="2"/>
  <c r="IN17" i="2"/>
  <c r="IO17" i="2"/>
  <c r="IP17" i="2"/>
  <c r="IQ17" i="2"/>
  <c r="IR17" i="2"/>
  <c r="IS17" i="2"/>
  <c r="IT17" i="2"/>
  <c r="IU17" i="2"/>
  <c r="IV17" i="2"/>
  <c r="IW17" i="2"/>
  <c r="IX17" i="2"/>
  <c r="IY17" i="2"/>
  <c r="IZ17" i="2"/>
  <c r="JA17" i="2"/>
  <c r="JB17" i="2"/>
  <c r="JC17" i="2"/>
  <c r="JD17" i="2"/>
  <c r="JE17" i="2"/>
  <c r="JF17" i="2"/>
  <c r="JG17" i="2"/>
  <c r="JH17" i="2"/>
  <c r="JI17" i="2"/>
  <c r="JJ17" i="2"/>
  <c r="JK17" i="2"/>
  <c r="JL17" i="2"/>
  <c r="JM17" i="2"/>
  <c r="JN17" i="2"/>
  <c r="JO17" i="2"/>
  <c r="JP17" i="2"/>
  <c r="JQ17" i="2"/>
  <c r="JR17" i="2"/>
  <c r="JS17" i="2"/>
  <c r="JT17" i="2"/>
  <c r="JU17" i="2"/>
  <c r="JV17" i="2"/>
  <c r="JW17" i="2"/>
  <c r="JX17" i="2"/>
  <c r="JY17" i="2"/>
  <c r="JZ17" i="2"/>
  <c r="KA17" i="2"/>
  <c r="KB17" i="2"/>
  <c r="KC17" i="2"/>
  <c r="KD17" i="2"/>
  <c r="KE17" i="2"/>
  <c r="KF17" i="2"/>
  <c r="KG17" i="2"/>
  <c r="KH17" i="2"/>
  <c r="KI17" i="2"/>
  <c r="KJ17" i="2"/>
  <c r="KK17" i="2"/>
  <c r="KL17" i="2"/>
  <c r="KM17" i="2"/>
  <c r="KN17" i="2"/>
  <c r="KO17" i="2"/>
  <c r="KP17" i="2"/>
  <c r="KQ17" i="2"/>
  <c r="KR17" i="2"/>
  <c r="KS17" i="2"/>
  <c r="KT17" i="2"/>
  <c r="KU17" i="2"/>
  <c r="KV17" i="2"/>
  <c r="KW17" i="2"/>
  <c r="KX17" i="2"/>
  <c r="KY17" i="2"/>
  <c r="KZ17" i="2"/>
  <c r="LA17" i="2"/>
  <c r="LB17" i="2"/>
  <c r="LC17" i="2"/>
  <c r="LD17" i="2"/>
  <c r="LE17" i="2"/>
  <c r="LF17" i="2"/>
  <c r="LG17" i="2"/>
  <c r="LH17" i="2"/>
  <c r="LI17" i="2"/>
  <c r="LJ17" i="2"/>
  <c r="LK17" i="2"/>
  <c r="LL17" i="2"/>
  <c r="LM17" i="2"/>
  <c r="LN17" i="2"/>
  <c r="LO17" i="2"/>
  <c r="LP17" i="2"/>
  <c r="LQ17" i="2"/>
  <c r="LR17" i="2"/>
  <c r="LS17" i="2"/>
  <c r="LT17" i="2"/>
  <c r="LU17" i="2"/>
  <c r="LV17" i="2"/>
  <c r="LW17" i="2"/>
  <c r="LX17" i="2"/>
  <c r="LY17" i="2"/>
  <c r="LZ17" i="2"/>
  <c r="MA17" i="2"/>
  <c r="MB17" i="2"/>
  <c r="MC17" i="2"/>
  <c r="MD17" i="2"/>
  <c r="ME17" i="2"/>
  <c r="MF17" i="2"/>
  <c r="MG17" i="2"/>
  <c r="MH17" i="2"/>
  <c r="MI17" i="2"/>
  <c r="MJ17" i="2"/>
  <c r="MK17" i="2"/>
  <c r="ML17" i="2"/>
  <c r="MM17" i="2"/>
  <c r="MN17" i="2"/>
  <c r="MO17" i="2"/>
  <c r="MP17" i="2"/>
  <c r="MQ17" i="2"/>
  <c r="MR17" i="2"/>
  <c r="MS17" i="2"/>
  <c r="MT17" i="2"/>
  <c r="MU17" i="2"/>
  <c r="MV17" i="2"/>
  <c r="MW17" i="2"/>
  <c r="MX17" i="2"/>
  <c r="MY17" i="2"/>
  <c r="MZ17" i="2"/>
  <c r="NA17" i="2"/>
  <c r="NB17" i="2"/>
  <c r="NC17" i="2"/>
  <c r="ND17" i="2"/>
  <c r="NE17" i="2"/>
  <c r="NF17" i="2"/>
  <c r="NG17" i="2"/>
  <c r="NH17" i="2"/>
  <c r="C18" i="2"/>
  <c r="D18" i="2"/>
  <c r="E18" i="2"/>
  <c r="F18" i="2"/>
  <c r="G18" i="2"/>
  <c r="H18" i="2"/>
  <c r="I18" i="2"/>
  <c r="J18" i="2"/>
  <c r="K18" i="2"/>
  <c r="L18" i="2"/>
  <c r="M18" i="2"/>
  <c r="N18" i="2"/>
  <c r="O18" i="2"/>
  <c r="P18" i="2"/>
  <c r="Q18" i="2"/>
  <c r="R18" i="2"/>
  <c r="S18" i="2"/>
  <c r="T18" i="2"/>
  <c r="U18" i="2"/>
  <c r="V18" i="2"/>
  <c r="W18" i="2"/>
  <c r="X18" i="2"/>
  <c r="Y18" i="2"/>
  <c r="Z18" i="2"/>
  <c r="AA18" i="2"/>
  <c r="AB18" i="2"/>
  <c r="AC18" i="2"/>
  <c r="AD18" i="2"/>
  <c r="AE18" i="2"/>
  <c r="AF18" i="2"/>
  <c r="AG18" i="2"/>
  <c r="AH18" i="2"/>
  <c r="AI18" i="2"/>
  <c r="AJ18" i="2"/>
  <c r="AK18" i="2"/>
  <c r="AL18" i="2"/>
  <c r="AM18" i="2"/>
  <c r="AN18" i="2"/>
  <c r="AO18" i="2"/>
  <c r="AP18" i="2"/>
  <c r="AQ18" i="2"/>
  <c r="AR18" i="2"/>
  <c r="AS18" i="2"/>
  <c r="AT18" i="2"/>
  <c r="AU18" i="2"/>
  <c r="AV18" i="2"/>
  <c r="AW18" i="2"/>
  <c r="AX18" i="2"/>
  <c r="AY18" i="2"/>
  <c r="AZ18" i="2"/>
  <c r="BA18" i="2"/>
  <c r="BB18" i="2"/>
  <c r="BC18" i="2"/>
  <c r="BD18" i="2"/>
  <c r="BE18" i="2"/>
  <c r="BF18" i="2"/>
  <c r="BG18" i="2"/>
  <c r="BH18" i="2"/>
  <c r="BI18" i="2"/>
  <c r="BJ18" i="2"/>
  <c r="BK18" i="2"/>
  <c r="BL18" i="2"/>
  <c r="BM18" i="2"/>
  <c r="BN18" i="2"/>
  <c r="BO18" i="2"/>
  <c r="BP18" i="2"/>
  <c r="BQ18" i="2"/>
  <c r="BR18" i="2"/>
  <c r="BS18" i="2"/>
  <c r="BT18" i="2"/>
  <c r="BU18" i="2"/>
  <c r="BV18" i="2"/>
  <c r="BW18" i="2"/>
  <c r="BX18" i="2"/>
  <c r="BY18" i="2"/>
  <c r="BZ18" i="2"/>
  <c r="CA18" i="2"/>
  <c r="CB18" i="2"/>
  <c r="CC18" i="2"/>
  <c r="CD18" i="2"/>
  <c r="CE18" i="2"/>
  <c r="CF18" i="2"/>
  <c r="CG18" i="2"/>
  <c r="CH18" i="2"/>
  <c r="CI18" i="2"/>
  <c r="CJ18" i="2"/>
  <c r="CK18" i="2"/>
  <c r="CL18" i="2"/>
  <c r="CM18" i="2"/>
  <c r="CN18" i="2"/>
  <c r="CO18" i="2"/>
  <c r="CP18" i="2"/>
  <c r="CQ18" i="2"/>
  <c r="CR18" i="2"/>
  <c r="CS18" i="2"/>
  <c r="CT18" i="2"/>
  <c r="CU18" i="2"/>
  <c r="CV18" i="2"/>
  <c r="CW18" i="2"/>
  <c r="CX18" i="2"/>
  <c r="CY18" i="2"/>
  <c r="CZ18" i="2"/>
  <c r="DA18" i="2"/>
  <c r="DB18" i="2"/>
  <c r="DC18" i="2"/>
  <c r="DD18" i="2"/>
  <c r="DE18" i="2"/>
  <c r="DF18" i="2"/>
  <c r="DG18" i="2"/>
  <c r="DH18" i="2"/>
  <c r="DI18" i="2"/>
  <c r="DJ18" i="2"/>
  <c r="DK18" i="2"/>
  <c r="DL18" i="2"/>
  <c r="DM18" i="2"/>
  <c r="DN18" i="2"/>
  <c r="DO18" i="2"/>
  <c r="DP18" i="2"/>
  <c r="DQ18" i="2"/>
  <c r="DR18" i="2"/>
  <c r="DS18" i="2"/>
  <c r="DT18" i="2"/>
  <c r="DU18" i="2"/>
  <c r="DV18" i="2"/>
  <c r="DW18" i="2"/>
  <c r="DX18" i="2"/>
  <c r="DY18" i="2"/>
  <c r="DZ18" i="2"/>
  <c r="EA18" i="2"/>
  <c r="EB18" i="2"/>
  <c r="EC18" i="2"/>
  <c r="ED18" i="2"/>
  <c r="EE18" i="2"/>
  <c r="EF18" i="2"/>
  <c r="EG18" i="2"/>
  <c r="EH18" i="2"/>
  <c r="EI18" i="2"/>
  <c r="EJ18" i="2"/>
  <c r="EK18" i="2"/>
  <c r="EL18" i="2"/>
  <c r="EM18" i="2"/>
  <c r="EN18" i="2"/>
  <c r="EO18" i="2"/>
  <c r="EP18" i="2"/>
  <c r="EQ18" i="2"/>
  <c r="ER18" i="2"/>
  <c r="ES18" i="2"/>
  <c r="ET18" i="2"/>
  <c r="EU18" i="2"/>
  <c r="EV18" i="2"/>
  <c r="EW18" i="2"/>
  <c r="EX18" i="2"/>
  <c r="EY18" i="2"/>
  <c r="EZ18" i="2"/>
  <c r="FA18" i="2"/>
  <c r="FB18" i="2"/>
  <c r="FC18" i="2"/>
  <c r="FD18" i="2"/>
  <c r="FE18" i="2"/>
  <c r="FF18" i="2"/>
  <c r="FG18" i="2"/>
  <c r="FH18" i="2"/>
  <c r="FI18" i="2"/>
  <c r="FJ18" i="2"/>
  <c r="FK18" i="2"/>
  <c r="FL18" i="2"/>
  <c r="FM18" i="2"/>
  <c r="FN18" i="2"/>
  <c r="FO18" i="2"/>
  <c r="FP18" i="2"/>
  <c r="FQ18" i="2"/>
  <c r="FR18" i="2"/>
  <c r="FS18" i="2"/>
  <c r="FT18" i="2"/>
  <c r="FU18" i="2"/>
  <c r="FV18" i="2"/>
  <c r="FW18" i="2"/>
  <c r="FX18" i="2"/>
  <c r="FY18" i="2"/>
  <c r="FZ18" i="2"/>
  <c r="GA18" i="2"/>
  <c r="GB18" i="2"/>
  <c r="GC18" i="2"/>
  <c r="GD18" i="2"/>
  <c r="GE18" i="2"/>
  <c r="GF18" i="2"/>
  <c r="GG18" i="2"/>
  <c r="GH18" i="2"/>
  <c r="GI18" i="2"/>
  <c r="GJ18" i="2"/>
  <c r="GK18" i="2"/>
  <c r="GL18" i="2"/>
  <c r="GM18" i="2"/>
  <c r="GN18" i="2"/>
  <c r="GO18" i="2"/>
  <c r="GP18" i="2"/>
  <c r="GQ18" i="2"/>
  <c r="GR18" i="2"/>
  <c r="GS18" i="2"/>
  <c r="GT18" i="2"/>
  <c r="GU18" i="2"/>
  <c r="GV18" i="2"/>
  <c r="GW18" i="2"/>
  <c r="GX18" i="2"/>
  <c r="GY18" i="2"/>
  <c r="GZ18" i="2"/>
  <c r="HA18" i="2"/>
  <c r="HB18" i="2"/>
  <c r="HC18" i="2"/>
  <c r="HD18" i="2"/>
  <c r="HE18" i="2"/>
  <c r="HF18" i="2"/>
  <c r="HG18" i="2"/>
  <c r="HH18" i="2"/>
  <c r="HI18" i="2"/>
  <c r="HJ18" i="2"/>
  <c r="HK18" i="2"/>
  <c r="HL18" i="2"/>
  <c r="HM18" i="2"/>
  <c r="HN18" i="2"/>
  <c r="HO18" i="2"/>
  <c r="HP18" i="2"/>
  <c r="HQ18" i="2"/>
  <c r="HR18" i="2"/>
  <c r="HS18" i="2"/>
  <c r="HT18" i="2"/>
  <c r="HU18" i="2"/>
  <c r="HV18" i="2"/>
  <c r="HW18" i="2"/>
  <c r="HX18" i="2"/>
  <c r="HY18" i="2"/>
  <c r="HZ18" i="2"/>
  <c r="IA18" i="2"/>
  <c r="IB18" i="2"/>
  <c r="IC18" i="2"/>
  <c r="ID18" i="2"/>
  <c r="IE18" i="2"/>
  <c r="IF18" i="2"/>
  <c r="IG18" i="2"/>
  <c r="IH18" i="2"/>
  <c r="II18" i="2"/>
  <c r="IJ18" i="2"/>
  <c r="IK18" i="2"/>
  <c r="IL18" i="2"/>
  <c r="IM18" i="2"/>
  <c r="IN18" i="2"/>
  <c r="IO18" i="2"/>
  <c r="IP18" i="2"/>
  <c r="IQ18" i="2"/>
  <c r="IR18" i="2"/>
  <c r="IS18" i="2"/>
  <c r="IT18" i="2"/>
  <c r="IU18" i="2"/>
  <c r="IV18" i="2"/>
  <c r="IW18" i="2"/>
  <c r="IX18" i="2"/>
  <c r="IY18" i="2"/>
  <c r="IZ18" i="2"/>
  <c r="JA18" i="2"/>
  <c r="JB18" i="2"/>
  <c r="JC18" i="2"/>
  <c r="JD18" i="2"/>
  <c r="JE18" i="2"/>
  <c r="JF18" i="2"/>
  <c r="JG18" i="2"/>
  <c r="JH18" i="2"/>
  <c r="JI18" i="2"/>
  <c r="JJ18" i="2"/>
  <c r="JK18" i="2"/>
  <c r="JL18" i="2"/>
  <c r="JM18" i="2"/>
  <c r="JN18" i="2"/>
  <c r="JO18" i="2"/>
  <c r="JP18" i="2"/>
  <c r="JQ18" i="2"/>
  <c r="JR18" i="2"/>
  <c r="JS18" i="2"/>
  <c r="JT18" i="2"/>
  <c r="JU18" i="2"/>
  <c r="JV18" i="2"/>
  <c r="JW18" i="2"/>
  <c r="JX18" i="2"/>
  <c r="JY18" i="2"/>
  <c r="JZ18" i="2"/>
  <c r="KA18" i="2"/>
  <c r="KB18" i="2"/>
  <c r="KC18" i="2"/>
  <c r="KD18" i="2"/>
  <c r="KE18" i="2"/>
  <c r="KF18" i="2"/>
  <c r="KG18" i="2"/>
  <c r="KH18" i="2"/>
  <c r="KI18" i="2"/>
  <c r="KJ18" i="2"/>
  <c r="KK18" i="2"/>
  <c r="KL18" i="2"/>
  <c r="KM18" i="2"/>
  <c r="KN18" i="2"/>
  <c r="KO18" i="2"/>
  <c r="KP18" i="2"/>
  <c r="KQ18" i="2"/>
  <c r="KR18" i="2"/>
  <c r="KS18" i="2"/>
  <c r="KT18" i="2"/>
  <c r="KU18" i="2"/>
  <c r="KV18" i="2"/>
  <c r="KW18" i="2"/>
  <c r="KX18" i="2"/>
  <c r="KY18" i="2"/>
  <c r="KZ18" i="2"/>
  <c r="LA18" i="2"/>
  <c r="LB18" i="2"/>
  <c r="LC18" i="2"/>
  <c r="LD18" i="2"/>
  <c r="LE18" i="2"/>
  <c r="LF18" i="2"/>
  <c r="LG18" i="2"/>
  <c r="LH18" i="2"/>
  <c r="LI18" i="2"/>
  <c r="LJ18" i="2"/>
  <c r="LK18" i="2"/>
  <c r="LL18" i="2"/>
  <c r="LM18" i="2"/>
  <c r="LN18" i="2"/>
  <c r="LO18" i="2"/>
  <c r="LP18" i="2"/>
  <c r="LQ18" i="2"/>
  <c r="LR18" i="2"/>
  <c r="LS18" i="2"/>
  <c r="LT18" i="2"/>
  <c r="LU18" i="2"/>
  <c r="LV18" i="2"/>
  <c r="LW18" i="2"/>
  <c r="LX18" i="2"/>
  <c r="LY18" i="2"/>
  <c r="LZ18" i="2"/>
  <c r="MA18" i="2"/>
  <c r="MB18" i="2"/>
  <c r="MC18" i="2"/>
  <c r="MD18" i="2"/>
  <c r="ME18" i="2"/>
  <c r="MF18" i="2"/>
  <c r="MG18" i="2"/>
  <c r="MH18" i="2"/>
  <c r="MI18" i="2"/>
  <c r="MJ18" i="2"/>
  <c r="MK18" i="2"/>
  <c r="ML18" i="2"/>
  <c r="MM18" i="2"/>
  <c r="MN18" i="2"/>
  <c r="MO18" i="2"/>
  <c r="MP18" i="2"/>
  <c r="MQ18" i="2"/>
  <c r="MR18" i="2"/>
  <c r="MS18" i="2"/>
  <c r="MT18" i="2"/>
  <c r="MU18" i="2"/>
  <c r="MV18" i="2"/>
  <c r="MW18" i="2"/>
  <c r="MX18" i="2"/>
  <c r="MY18" i="2"/>
  <c r="MZ18" i="2"/>
  <c r="NA18" i="2"/>
  <c r="NB18" i="2"/>
  <c r="NC18" i="2"/>
  <c r="ND18" i="2"/>
  <c r="NE18" i="2"/>
  <c r="NF18" i="2"/>
  <c r="NG18" i="2"/>
  <c r="NH18" i="2"/>
  <c r="C19" i="2"/>
  <c r="D19" i="2"/>
  <c r="E19" i="2"/>
  <c r="F19" i="2"/>
  <c r="G19" i="2"/>
  <c r="H19" i="2"/>
  <c r="I19" i="2"/>
  <c r="J19" i="2"/>
  <c r="K19" i="2"/>
  <c r="L19" i="2"/>
  <c r="M19" i="2"/>
  <c r="N19" i="2"/>
  <c r="O19" i="2"/>
  <c r="P19" i="2"/>
  <c r="Q19" i="2"/>
  <c r="R19" i="2"/>
  <c r="S19"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AW19" i="2"/>
  <c r="AX19" i="2"/>
  <c r="AY19" i="2"/>
  <c r="AZ19" i="2"/>
  <c r="BA19" i="2"/>
  <c r="BB19" i="2"/>
  <c r="BC19" i="2"/>
  <c r="BD19" i="2"/>
  <c r="BE19" i="2"/>
  <c r="BF19" i="2"/>
  <c r="BG19" i="2"/>
  <c r="BH19" i="2"/>
  <c r="BI19" i="2"/>
  <c r="BJ19" i="2"/>
  <c r="BK19" i="2"/>
  <c r="BL19" i="2"/>
  <c r="BM19" i="2"/>
  <c r="BN19" i="2"/>
  <c r="BO19" i="2"/>
  <c r="BP19" i="2"/>
  <c r="BQ19" i="2"/>
  <c r="BR19" i="2"/>
  <c r="BS19" i="2"/>
  <c r="BT19" i="2"/>
  <c r="BU19" i="2"/>
  <c r="BV19" i="2"/>
  <c r="BW19" i="2"/>
  <c r="BX19" i="2"/>
  <c r="BY19" i="2"/>
  <c r="BZ19" i="2"/>
  <c r="CA19" i="2"/>
  <c r="CB19" i="2"/>
  <c r="CC19" i="2"/>
  <c r="CD19" i="2"/>
  <c r="CE19" i="2"/>
  <c r="CF19" i="2"/>
  <c r="CG19" i="2"/>
  <c r="CH19" i="2"/>
  <c r="CI19" i="2"/>
  <c r="CJ19" i="2"/>
  <c r="CK19" i="2"/>
  <c r="CL19" i="2"/>
  <c r="CM19" i="2"/>
  <c r="CN19" i="2"/>
  <c r="CO19" i="2"/>
  <c r="CP19" i="2"/>
  <c r="CQ19" i="2"/>
  <c r="CR19" i="2"/>
  <c r="CS19" i="2"/>
  <c r="CT19" i="2"/>
  <c r="CU19" i="2"/>
  <c r="CV19" i="2"/>
  <c r="CW19" i="2"/>
  <c r="CX19" i="2"/>
  <c r="CY19" i="2"/>
  <c r="CZ19" i="2"/>
  <c r="DA19" i="2"/>
  <c r="DB19" i="2"/>
  <c r="DC19" i="2"/>
  <c r="DD19" i="2"/>
  <c r="DE19" i="2"/>
  <c r="DF19" i="2"/>
  <c r="DG19" i="2"/>
  <c r="DH19" i="2"/>
  <c r="DI19" i="2"/>
  <c r="DJ19" i="2"/>
  <c r="DK19" i="2"/>
  <c r="DL19" i="2"/>
  <c r="DM19" i="2"/>
  <c r="DN19" i="2"/>
  <c r="DO19" i="2"/>
  <c r="DP19" i="2"/>
  <c r="DQ19" i="2"/>
  <c r="DR19" i="2"/>
  <c r="DS19" i="2"/>
  <c r="DT19" i="2"/>
  <c r="DU19" i="2"/>
  <c r="DV19" i="2"/>
  <c r="DW19" i="2"/>
  <c r="DX19" i="2"/>
  <c r="DY19" i="2"/>
  <c r="DZ19" i="2"/>
  <c r="EA19" i="2"/>
  <c r="EB19" i="2"/>
  <c r="EC19" i="2"/>
  <c r="ED19" i="2"/>
  <c r="EE19" i="2"/>
  <c r="EF19" i="2"/>
  <c r="EG19" i="2"/>
  <c r="EH19" i="2"/>
  <c r="EI19" i="2"/>
  <c r="EJ19" i="2"/>
  <c r="EK19" i="2"/>
  <c r="EL19" i="2"/>
  <c r="EM19" i="2"/>
  <c r="EN19" i="2"/>
  <c r="EO19" i="2"/>
  <c r="EP19" i="2"/>
  <c r="EQ19" i="2"/>
  <c r="ER19" i="2"/>
  <c r="ES19" i="2"/>
  <c r="ET19" i="2"/>
  <c r="EU19" i="2"/>
  <c r="EV19" i="2"/>
  <c r="EW19" i="2"/>
  <c r="EX19" i="2"/>
  <c r="EY19" i="2"/>
  <c r="EZ19" i="2"/>
  <c r="FA19" i="2"/>
  <c r="FB19" i="2"/>
  <c r="FC19" i="2"/>
  <c r="FD19" i="2"/>
  <c r="FE19" i="2"/>
  <c r="FF19" i="2"/>
  <c r="FG19" i="2"/>
  <c r="FH19" i="2"/>
  <c r="FI19" i="2"/>
  <c r="FJ19" i="2"/>
  <c r="FK19" i="2"/>
  <c r="FL19" i="2"/>
  <c r="FM19" i="2"/>
  <c r="FN19" i="2"/>
  <c r="FO19" i="2"/>
  <c r="FP19" i="2"/>
  <c r="FQ19" i="2"/>
  <c r="FR19" i="2"/>
  <c r="FS19" i="2"/>
  <c r="FT19" i="2"/>
  <c r="FU19" i="2"/>
  <c r="FV19" i="2"/>
  <c r="FW19" i="2"/>
  <c r="FX19" i="2"/>
  <c r="FY19" i="2"/>
  <c r="FZ19" i="2"/>
  <c r="GA19" i="2"/>
  <c r="GB19" i="2"/>
  <c r="GC19" i="2"/>
  <c r="GD19" i="2"/>
  <c r="GE19" i="2"/>
  <c r="GF19" i="2"/>
  <c r="GG19" i="2"/>
  <c r="GH19" i="2"/>
  <c r="GI19" i="2"/>
  <c r="GJ19" i="2"/>
  <c r="GK19" i="2"/>
  <c r="GL19" i="2"/>
  <c r="GM19" i="2"/>
  <c r="GN19" i="2"/>
  <c r="GO19" i="2"/>
  <c r="GP19" i="2"/>
  <c r="GQ19" i="2"/>
  <c r="GR19" i="2"/>
  <c r="GS19" i="2"/>
  <c r="GT19" i="2"/>
  <c r="GU19" i="2"/>
  <c r="GV19" i="2"/>
  <c r="GW19" i="2"/>
  <c r="GX19" i="2"/>
  <c r="GY19" i="2"/>
  <c r="GZ19" i="2"/>
  <c r="HA19" i="2"/>
  <c r="HB19" i="2"/>
  <c r="HC19" i="2"/>
  <c r="HD19" i="2"/>
  <c r="HE19" i="2"/>
  <c r="HF19" i="2"/>
  <c r="HG19" i="2"/>
  <c r="HH19" i="2"/>
  <c r="HI19" i="2"/>
  <c r="HJ19" i="2"/>
  <c r="HK19" i="2"/>
  <c r="HL19" i="2"/>
  <c r="HM19" i="2"/>
  <c r="HN19" i="2"/>
  <c r="HO19" i="2"/>
  <c r="HP19" i="2"/>
  <c r="HQ19" i="2"/>
  <c r="HR19" i="2"/>
  <c r="HS19" i="2"/>
  <c r="HT19" i="2"/>
  <c r="HU19" i="2"/>
  <c r="HV19" i="2"/>
  <c r="HW19" i="2"/>
  <c r="HX19" i="2"/>
  <c r="HY19" i="2"/>
  <c r="HZ19" i="2"/>
  <c r="IA19" i="2"/>
  <c r="IB19" i="2"/>
  <c r="IC19" i="2"/>
  <c r="ID19" i="2"/>
  <c r="IE19" i="2"/>
  <c r="IF19" i="2"/>
  <c r="IG19" i="2"/>
  <c r="IH19" i="2"/>
  <c r="II19" i="2"/>
  <c r="IJ19" i="2"/>
  <c r="IK19" i="2"/>
  <c r="IL19" i="2"/>
  <c r="IM19" i="2"/>
  <c r="IN19" i="2"/>
  <c r="IO19" i="2"/>
  <c r="IP19" i="2"/>
  <c r="IQ19" i="2"/>
  <c r="IR19" i="2"/>
  <c r="IS19" i="2"/>
  <c r="IT19" i="2"/>
  <c r="IU19" i="2"/>
  <c r="IV19" i="2"/>
  <c r="IW19" i="2"/>
  <c r="IX19" i="2"/>
  <c r="IY19" i="2"/>
  <c r="IZ19" i="2"/>
  <c r="JA19" i="2"/>
  <c r="JB19" i="2"/>
  <c r="JC19" i="2"/>
  <c r="JD19" i="2"/>
  <c r="JE19" i="2"/>
  <c r="JF19" i="2"/>
  <c r="JG19" i="2"/>
  <c r="JH19" i="2"/>
  <c r="JI19" i="2"/>
  <c r="JJ19" i="2"/>
  <c r="JK19" i="2"/>
  <c r="JL19" i="2"/>
  <c r="JM19" i="2"/>
  <c r="JN19" i="2"/>
  <c r="JO19" i="2"/>
  <c r="JP19" i="2"/>
  <c r="JQ19" i="2"/>
  <c r="JR19" i="2"/>
  <c r="JS19" i="2"/>
  <c r="JT19" i="2"/>
  <c r="JU19" i="2"/>
  <c r="JV19" i="2"/>
  <c r="JW19" i="2"/>
  <c r="JX19" i="2"/>
  <c r="JY19" i="2"/>
  <c r="JZ19" i="2"/>
  <c r="KA19" i="2"/>
  <c r="KB19" i="2"/>
  <c r="KC19" i="2"/>
  <c r="KD19" i="2"/>
  <c r="KE19" i="2"/>
  <c r="KF19" i="2"/>
  <c r="KG19" i="2"/>
  <c r="KH19" i="2"/>
  <c r="KI19" i="2"/>
  <c r="KJ19" i="2"/>
  <c r="KK19" i="2"/>
  <c r="KL19" i="2"/>
  <c r="KM19" i="2"/>
  <c r="KN19" i="2"/>
  <c r="KO19" i="2"/>
  <c r="KP19" i="2"/>
  <c r="KQ19" i="2"/>
  <c r="KR19" i="2"/>
  <c r="KS19" i="2"/>
  <c r="KT19" i="2"/>
  <c r="KU19" i="2"/>
  <c r="KV19" i="2"/>
  <c r="KW19" i="2"/>
  <c r="KX19" i="2"/>
  <c r="KY19" i="2"/>
  <c r="KZ19" i="2"/>
  <c r="LA19" i="2"/>
  <c r="LB19" i="2"/>
  <c r="LC19" i="2"/>
  <c r="LD19" i="2"/>
  <c r="LE19" i="2"/>
  <c r="LF19" i="2"/>
  <c r="LG19" i="2"/>
  <c r="LH19" i="2"/>
  <c r="LI19" i="2"/>
  <c r="LJ19" i="2"/>
  <c r="LK19" i="2"/>
  <c r="LL19" i="2"/>
  <c r="LM19" i="2"/>
  <c r="LN19" i="2"/>
  <c r="LO19" i="2"/>
  <c r="LP19" i="2"/>
  <c r="LQ19" i="2"/>
  <c r="LR19" i="2"/>
  <c r="LS19" i="2"/>
  <c r="LT19" i="2"/>
  <c r="LU19" i="2"/>
  <c r="LV19" i="2"/>
  <c r="LW19" i="2"/>
  <c r="LX19" i="2"/>
  <c r="LY19" i="2"/>
  <c r="LZ19" i="2"/>
  <c r="MA19" i="2"/>
  <c r="MB19" i="2"/>
  <c r="MC19" i="2"/>
  <c r="MD19" i="2"/>
  <c r="ME19" i="2"/>
  <c r="MF19" i="2"/>
  <c r="MG19" i="2"/>
  <c r="MH19" i="2"/>
  <c r="MI19" i="2"/>
  <c r="MJ19" i="2"/>
  <c r="MK19" i="2"/>
  <c r="ML19" i="2"/>
  <c r="MM19" i="2"/>
  <c r="MN19" i="2"/>
  <c r="MO19" i="2"/>
  <c r="MP19" i="2"/>
  <c r="MQ19" i="2"/>
  <c r="MR19" i="2"/>
  <c r="MS19" i="2"/>
  <c r="MT19" i="2"/>
  <c r="MU19" i="2"/>
  <c r="MV19" i="2"/>
  <c r="MW19" i="2"/>
  <c r="MX19" i="2"/>
  <c r="MY19" i="2"/>
  <c r="MZ19" i="2"/>
  <c r="NA19" i="2"/>
  <c r="NB19" i="2"/>
  <c r="NC19" i="2"/>
  <c r="ND19" i="2"/>
  <c r="NE19" i="2"/>
  <c r="NF19" i="2"/>
  <c r="NG19" i="2"/>
  <c r="NH19" i="2"/>
  <c r="C20" i="2"/>
  <c r="D20" i="2"/>
  <c r="E20" i="2"/>
  <c r="F20" i="2"/>
  <c r="G20" i="2"/>
  <c r="H20" i="2"/>
  <c r="I20" i="2"/>
  <c r="J20" i="2"/>
  <c r="K20" i="2"/>
  <c r="L20" i="2"/>
  <c r="M20" i="2"/>
  <c r="N20" i="2"/>
  <c r="O20" i="2"/>
  <c r="P20" i="2"/>
  <c r="Q20" i="2"/>
  <c r="R20" i="2"/>
  <c r="S20"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AW20" i="2"/>
  <c r="AX20" i="2"/>
  <c r="AY20" i="2"/>
  <c r="AZ20" i="2"/>
  <c r="BA20" i="2"/>
  <c r="BB20" i="2"/>
  <c r="BC20" i="2"/>
  <c r="BD20" i="2"/>
  <c r="BE20" i="2"/>
  <c r="BF20" i="2"/>
  <c r="BG20" i="2"/>
  <c r="BH20" i="2"/>
  <c r="BI20" i="2"/>
  <c r="BJ20" i="2"/>
  <c r="BK20" i="2"/>
  <c r="BL20" i="2"/>
  <c r="BM20" i="2"/>
  <c r="BN20" i="2"/>
  <c r="BO20" i="2"/>
  <c r="BP20" i="2"/>
  <c r="BQ20" i="2"/>
  <c r="BR20" i="2"/>
  <c r="BS20" i="2"/>
  <c r="BT20" i="2"/>
  <c r="BU20" i="2"/>
  <c r="BV20" i="2"/>
  <c r="BW20" i="2"/>
  <c r="BX20" i="2"/>
  <c r="BY20" i="2"/>
  <c r="BZ20" i="2"/>
  <c r="CA20" i="2"/>
  <c r="CB20" i="2"/>
  <c r="CC20" i="2"/>
  <c r="CD20" i="2"/>
  <c r="CE20" i="2"/>
  <c r="CF20" i="2"/>
  <c r="CG20" i="2"/>
  <c r="CH20" i="2"/>
  <c r="CI20" i="2"/>
  <c r="CJ20" i="2"/>
  <c r="CK20" i="2"/>
  <c r="CL20" i="2"/>
  <c r="CM20" i="2"/>
  <c r="CN20" i="2"/>
  <c r="CO20" i="2"/>
  <c r="CP20" i="2"/>
  <c r="CQ20" i="2"/>
  <c r="CR20" i="2"/>
  <c r="CS20" i="2"/>
  <c r="CT20" i="2"/>
  <c r="CU20" i="2"/>
  <c r="CV20" i="2"/>
  <c r="CW20" i="2"/>
  <c r="CX20" i="2"/>
  <c r="CY20" i="2"/>
  <c r="CZ20" i="2"/>
  <c r="DA20" i="2"/>
  <c r="DB20" i="2"/>
  <c r="DC20" i="2"/>
  <c r="DD20" i="2"/>
  <c r="DE20" i="2"/>
  <c r="DF20" i="2"/>
  <c r="DG20" i="2"/>
  <c r="DH20" i="2"/>
  <c r="DI20" i="2"/>
  <c r="DJ20" i="2"/>
  <c r="DK20" i="2"/>
  <c r="DL20" i="2"/>
  <c r="DM20" i="2"/>
  <c r="DN20" i="2"/>
  <c r="DO20" i="2"/>
  <c r="DP20" i="2"/>
  <c r="DQ20" i="2"/>
  <c r="DR20" i="2"/>
  <c r="DS20" i="2"/>
  <c r="DT20" i="2"/>
  <c r="DU20" i="2"/>
  <c r="DV20" i="2"/>
  <c r="DW20" i="2"/>
  <c r="DX20" i="2"/>
  <c r="DY20" i="2"/>
  <c r="DZ20" i="2"/>
  <c r="EA20" i="2"/>
  <c r="EB20" i="2"/>
  <c r="EC20" i="2"/>
  <c r="ED20" i="2"/>
  <c r="EE20" i="2"/>
  <c r="EF20" i="2"/>
  <c r="EG20" i="2"/>
  <c r="EH20" i="2"/>
  <c r="EI20" i="2"/>
  <c r="EJ20" i="2"/>
  <c r="EK20" i="2"/>
  <c r="EL20" i="2"/>
  <c r="EM20" i="2"/>
  <c r="EN20" i="2"/>
  <c r="EO20" i="2"/>
  <c r="EP20" i="2"/>
  <c r="EQ20" i="2"/>
  <c r="ER20" i="2"/>
  <c r="ES20" i="2"/>
  <c r="ET20" i="2"/>
  <c r="EU20" i="2"/>
  <c r="EV20" i="2"/>
  <c r="EW20" i="2"/>
  <c r="EX20" i="2"/>
  <c r="EY20" i="2"/>
  <c r="EZ20" i="2"/>
  <c r="FA20" i="2"/>
  <c r="FB20" i="2"/>
  <c r="FC20" i="2"/>
  <c r="FD20" i="2"/>
  <c r="FE20" i="2"/>
  <c r="FF20" i="2"/>
  <c r="FG20" i="2"/>
  <c r="FH20" i="2"/>
  <c r="FI20" i="2"/>
  <c r="FJ20" i="2"/>
  <c r="FK20" i="2"/>
  <c r="FL20" i="2"/>
  <c r="FM20" i="2"/>
  <c r="FN20" i="2"/>
  <c r="FO20" i="2"/>
  <c r="FP20" i="2"/>
  <c r="FQ20" i="2"/>
  <c r="FR20" i="2"/>
  <c r="FS20" i="2"/>
  <c r="FT20" i="2"/>
  <c r="FU20" i="2"/>
  <c r="FV20" i="2"/>
  <c r="FW20" i="2"/>
  <c r="FX20" i="2"/>
  <c r="FY20" i="2"/>
  <c r="FZ20" i="2"/>
  <c r="GA20" i="2"/>
  <c r="GB20" i="2"/>
  <c r="GC20" i="2"/>
  <c r="GD20" i="2"/>
  <c r="GE20" i="2"/>
  <c r="GF20" i="2"/>
  <c r="GG20" i="2"/>
  <c r="GH20" i="2"/>
  <c r="GI20" i="2"/>
  <c r="GJ20" i="2"/>
  <c r="GK20" i="2"/>
  <c r="GL20" i="2"/>
  <c r="GM20" i="2"/>
  <c r="GN20" i="2"/>
  <c r="GO20" i="2"/>
  <c r="GP20" i="2"/>
  <c r="GQ20" i="2"/>
  <c r="GR20" i="2"/>
  <c r="GS20" i="2"/>
  <c r="GT20" i="2"/>
  <c r="GU20" i="2"/>
  <c r="GV20" i="2"/>
  <c r="GW20" i="2"/>
  <c r="GX20" i="2"/>
  <c r="GY20" i="2"/>
  <c r="GZ20" i="2"/>
  <c r="HA20" i="2"/>
  <c r="HB20" i="2"/>
  <c r="HC20" i="2"/>
  <c r="HD20" i="2"/>
  <c r="HE20" i="2"/>
  <c r="HF20" i="2"/>
  <c r="HG20" i="2"/>
  <c r="HH20" i="2"/>
  <c r="HI20" i="2"/>
  <c r="HJ20" i="2"/>
  <c r="HK20" i="2"/>
  <c r="HL20" i="2"/>
  <c r="HM20" i="2"/>
  <c r="HN20" i="2"/>
  <c r="HO20" i="2"/>
  <c r="HP20" i="2"/>
  <c r="HQ20" i="2"/>
  <c r="HR20" i="2"/>
  <c r="HS20" i="2"/>
  <c r="HT20" i="2"/>
  <c r="HU20" i="2"/>
  <c r="HV20" i="2"/>
  <c r="HW20" i="2"/>
  <c r="HX20" i="2"/>
  <c r="HY20" i="2"/>
  <c r="HZ20" i="2"/>
  <c r="IA20" i="2"/>
  <c r="IB20" i="2"/>
  <c r="IC20" i="2"/>
  <c r="ID20" i="2"/>
  <c r="IE20" i="2"/>
  <c r="IF20" i="2"/>
  <c r="IG20" i="2"/>
  <c r="IH20" i="2"/>
  <c r="II20" i="2"/>
  <c r="IJ20" i="2"/>
  <c r="IK20" i="2"/>
  <c r="IL20" i="2"/>
  <c r="IM20" i="2"/>
  <c r="IN20" i="2"/>
  <c r="IO20" i="2"/>
  <c r="IP20" i="2"/>
  <c r="IQ20" i="2"/>
  <c r="IR20" i="2"/>
  <c r="IS20" i="2"/>
  <c r="IT20" i="2"/>
  <c r="IU20" i="2"/>
  <c r="IV20" i="2"/>
  <c r="IW20" i="2"/>
  <c r="IX20" i="2"/>
  <c r="IY20" i="2"/>
  <c r="IZ20" i="2"/>
  <c r="JA20" i="2"/>
  <c r="JB20" i="2"/>
  <c r="JC20" i="2"/>
  <c r="JD20" i="2"/>
  <c r="JE20" i="2"/>
  <c r="JF20" i="2"/>
  <c r="JG20" i="2"/>
  <c r="JH20" i="2"/>
  <c r="JI20" i="2"/>
  <c r="JJ20" i="2"/>
  <c r="JK20" i="2"/>
  <c r="JL20" i="2"/>
  <c r="JM20" i="2"/>
  <c r="JN20" i="2"/>
  <c r="JO20" i="2"/>
  <c r="JP20" i="2"/>
  <c r="JQ20" i="2"/>
  <c r="JR20" i="2"/>
  <c r="JS20" i="2"/>
  <c r="JT20" i="2"/>
  <c r="JU20" i="2"/>
  <c r="JV20" i="2"/>
  <c r="JW20" i="2"/>
  <c r="JX20" i="2"/>
  <c r="JY20" i="2"/>
  <c r="JZ20" i="2"/>
  <c r="KA20" i="2"/>
  <c r="KB20" i="2"/>
  <c r="KC20" i="2"/>
  <c r="KD20" i="2"/>
  <c r="KE20" i="2"/>
  <c r="KF20" i="2"/>
  <c r="KG20" i="2"/>
  <c r="KH20" i="2"/>
  <c r="KI20" i="2"/>
  <c r="KJ20" i="2"/>
  <c r="KK20" i="2"/>
  <c r="KL20" i="2"/>
  <c r="KM20" i="2"/>
  <c r="KN20" i="2"/>
  <c r="KO20" i="2"/>
  <c r="KP20" i="2"/>
  <c r="KQ20" i="2"/>
  <c r="KR20" i="2"/>
  <c r="KS20" i="2"/>
  <c r="KT20" i="2"/>
  <c r="KU20" i="2"/>
  <c r="KV20" i="2"/>
  <c r="KW20" i="2"/>
  <c r="KX20" i="2"/>
  <c r="KY20" i="2"/>
  <c r="KZ20" i="2"/>
  <c r="LA20" i="2"/>
  <c r="LB20" i="2"/>
  <c r="LC20" i="2"/>
  <c r="LD20" i="2"/>
  <c r="LE20" i="2"/>
  <c r="LF20" i="2"/>
  <c r="LG20" i="2"/>
  <c r="LH20" i="2"/>
  <c r="LI20" i="2"/>
  <c r="LJ20" i="2"/>
  <c r="LK20" i="2"/>
  <c r="LL20" i="2"/>
  <c r="LM20" i="2"/>
  <c r="LN20" i="2"/>
  <c r="LO20" i="2"/>
  <c r="LP20" i="2"/>
  <c r="LQ20" i="2"/>
  <c r="LR20" i="2"/>
  <c r="LS20" i="2"/>
  <c r="LT20" i="2"/>
  <c r="LU20" i="2"/>
  <c r="LV20" i="2"/>
  <c r="LW20" i="2"/>
  <c r="LX20" i="2"/>
  <c r="LY20" i="2"/>
  <c r="LZ20" i="2"/>
  <c r="MA20" i="2"/>
  <c r="MB20" i="2"/>
  <c r="MC20" i="2"/>
  <c r="MD20" i="2"/>
  <c r="ME20" i="2"/>
  <c r="MF20" i="2"/>
  <c r="MG20" i="2"/>
  <c r="MH20" i="2"/>
  <c r="MI20" i="2"/>
  <c r="MJ20" i="2"/>
  <c r="MK20" i="2"/>
  <c r="ML20" i="2"/>
  <c r="MM20" i="2"/>
  <c r="MN20" i="2"/>
  <c r="MO20" i="2"/>
  <c r="MP20" i="2"/>
  <c r="MQ20" i="2"/>
  <c r="MR20" i="2"/>
  <c r="MS20" i="2"/>
  <c r="MT20" i="2"/>
  <c r="MU20" i="2"/>
  <c r="MV20" i="2"/>
  <c r="MW20" i="2"/>
  <c r="MX20" i="2"/>
  <c r="MY20" i="2"/>
  <c r="MZ20" i="2"/>
  <c r="NA20" i="2"/>
  <c r="NB20" i="2"/>
  <c r="NC20" i="2"/>
  <c r="ND20" i="2"/>
  <c r="NE20" i="2"/>
  <c r="NF20" i="2"/>
  <c r="NG20" i="2"/>
  <c r="NH20" i="2"/>
  <c r="B18" i="2"/>
  <c r="B19" i="2"/>
  <c r="AA1" i="1"/>
  <c r="AB1" i="1"/>
  <c r="AC1" i="1"/>
  <c r="AD1" i="1"/>
  <c r="AE1" i="1"/>
  <c r="AF1" i="1"/>
  <c r="AG1" i="1"/>
  <c r="AH1" i="1"/>
  <c r="AI1" i="1"/>
  <c r="AJ1" i="1"/>
  <c r="AK1" i="1"/>
  <c r="AL1" i="1"/>
  <c r="AM1" i="1"/>
  <c r="AN1" i="1"/>
  <c r="AO1" i="1"/>
  <c r="AP1" i="1"/>
  <c r="AQ1" i="1"/>
  <c r="AR1" i="1"/>
  <c r="AS1" i="1"/>
  <c r="AT1" i="1"/>
  <c r="AU1" i="1"/>
  <c r="AV1" i="1"/>
  <c r="AW1" i="1"/>
  <c r="AX1" i="1"/>
  <c r="AY1" i="1"/>
  <c r="AZ1" i="1"/>
  <c r="BA1" i="1"/>
  <c r="BB1" i="1"/>
  <c r="BC1" i="1"/>
  <c r="BD1" i="1"/>
  <c r="BE1" i="1"/>
  <c r="BF1" i="1"/>
  <c r="BG1" i="1"/>
  <c r="BH1" i="1"/>
  <c r="BI1" i="1"/>
  <c r="BJ1" i="1"/>
  <c r="BK1" i="1"/>
  <c r="BL1" i="1"/>
  <c r="BM1" i="1"/>
  <c r="BN1" i="1"/>
  <c r="BO1" i="1"/>
  <c r="BP1" i="1"/>
  <c r="BQ1" i="1"/>
  <c r="BR1" i="1"/>
  <c r="BS1" i="1"/>
  <c r="BT1" i="1"/>
  <c r="BU1" i="1"/>
  <c r="BV1" i="1"/>
  <c r="BW1" i="1"/>
  <c r="BX1" i="1"/>
  <c r="BY1" i="1"/>
  <c r="BZ1" i="1"/>
  <c r="CA1" i="1"/>
  <c r="CB1" i="1"/>
  <c r="CC1" i="1"/>
  <c r="CD1" i="1"/>
  <c r="CE1" i="1"/>
  <c r="CF1" i="1"/>
  <c r="CG1" i="1"/>
  <c r="CH1" i="1"/>
  <c r="CI1" i="1"/>
  <c r="CJ1" i="1"/>
  <c r="CK1" i="1"/>
  <c r="CL1" i="1"/>
  <c r="CM1" i="1"/>
  <c r="CN1" i="1"/>
  <c r="CO1" i="1"/>
  <c r="CP1" i="1"/>
  <c r="CQ1" i="1"/>
  <c r="CR1" i="1"/>
  <c r="CS1" i="1"/>
  <c r="CT1"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B12" i="1"/>
  <c r="BC12" i="1"/>
  <c r="BD12" i="1"/>
  <c r="BE12" i="1"/>
  <c r="BF12" i="1"/>
  <c r="BG12" i="1"/>
  <c r="BH12" i="1"/>
  <c r="BI12" i="1"/>
  <c r="BJ12" i="1"/>
  <c r="BK12" i="1"/>
  <c r="BL12" i="1"/>
  <c r="BM12" i="1"/>
  <c r="BN12" i="1"/>
  <c r="BO12" i="1"/>
  <c r="BP12" i="1"/>
  <c r="BQ12" i="1"/>
  <c r="BR12" i="1"/>
  <c r="BS12" i="1"/>
  <c r="BT12" i="1"/>
  <c r="BU12" i="1"/>
  <c r="BV12" i="1"/>
  <c r="BW12" i="1"/>
  <c r="BX12" i="1"/>
  <c r="BY12" i="1"/>
  <c r="BZ12" i="1"/>
  <c r="CA12" i="1"/>
  <c r="CB12" i="1"/>
  <c r="CC12" i="1"/>
  <c r="CD12" i="1"/>
  <c r="CE12" i="1"/>
  <c r="CF12" i="1"/>
  <c r="CG12" i="1"/>
  <c r="CH12" i="1"/>
  <c r="CI12" i="1"/>
  <c r="CJ12" i="1"/>
  <c r="CK12" i="1"/>
  <c r="CL12" i="1"/>
  <c r="CM12" i="1"/>
  <c r="CN12" i="1"/>
  <c r="CO12" i="1"/>
  <c r="CP12" i="1"/>
  <c r="CQ12" i="1"/>
  <c r="CR12" i="1"/>
  <c r="CS12" i="1"/>
  <c r="CT12" i="1"/>
  <c r="B17" i="2"/>
  <c r="B13" i="2"/>
  <c r="B12" i="2"/>
  <c r="B11" i="2"/>
  <c r="B10"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AH7"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M7" i="2"/>
  <c r="BN7" i="2"/>
  <c r="BO7" i="2"/>
  <c r="BP7" i="2"/>
  <c r="BQ7" i="2"/>
  <c r="BR7" i="2"/>
  <c r="BS7" i="2"/>
  <c r="BT7" i="2"/>
  <c r="BU7" i="2"/>
  <c r="BV7" i="2"/>
  <c r="BW7" i="2"/>
  <c r="BX7" i="2"/>
  <c r="BY7" i="2"/>
  <c r="BZ7" i="2"/>
  <c r="CA7" i="2"/>
  <c r="CB7" i="2"/>
  <c r="CC7" i="2"/>
  <c r="CD7" i="2"/>
  <c r="CE7" i="2"/>
  <c r="CF7" i="2"/>
  <c r="CG7" i="2"/>
  <c r="CH7" i="2"/>
  <c r="CI7" i="2"/>
  <c r="CJ7" i="2"/>
  <c r="CK7" i="2"/>
  <c r="CL7" i="2"/>
  <c r="CM7" i="2"/>
  <c r="CN7" i="2"/>
  <c r="CO7" i="2"/>
  <c r="CP7" i="2"/>
  <c r="CQ7" i="2"/>
  <c r="CR7" i="2"/>
  <c r="CS7" i="2"/>
  <c r="CT7" i="2"/>
  <c r="CU7" i="2"/>
  <c r="CV7" i="2"/>
  <c r="CW7" i="2"/>
  <c r="CX7" i="2"/>
  <c r="CY7" i="2"/>
  <c r="CZ7" i="2"/>
  <c r="DA7" i="2"/>
  <c r="DB7" i="2"/>
  <c r="DC7" i="2"/>
  <c r="DD7" i="2"/>
  <c r="DE7" i="2"/>
  <c r="DF7" i="2"/>
  <c r="DG7" i="2"/>
  <c r="DH7" i="2"/>
  <c r="DI7" i="2"/>
  <c r="DJ7" i="2"/>
  <c r="DK7" i="2"/>
  <c r="DL7" i="2"/>
  <c r="DM7" i="2"/>
  <c r="DN7" i="2"/>
  <c r="DO7" i="2"/>
  <c r="DP7" i="2"/>
  <c r="DQ7" i="2"/>
  <c r="DR7" i="2"/>
  <c r="DS7" i="2"/>
  <c r="DT7" i="2"/>
  <c r="DU7" i="2"/>
  <c r="DV7" i="2"/>
  <c r="DW7" i="2"/>
  <c r="DX7" i="2"/>
  <c r="DY7" i="2"/>
  <c r="DZ7" i="2"/>
  <c r="EA7" i="2"/>
  <c r="EB7" i="2"/>
  <c r="EC7" i="2"/>
  <c r="ED7" i="2"/>
  <c r="EE7" i="2"/>
  <c r="EF7" i="2"/>
  <c r="EG7" i="2"/>
  <c r="EH7" i="2"/>
  <c r="EI7" i="2"/>
  <c r="EJ7" i="2"/>
  <c r="EK7" i="2"/>
  <c r="EL7" i="2"/>
  <c r="EM7" i="2"/>
  <c r="EN7" i="2"/>
  <c r="EO7" i="2"/>
  <c r="EP7" i="2"/>
  <c r="EQ7" i="2"/>
  <c r="ER7" i="2"/>
  <c r="ES7" i="2"/>
  <c r="ET7" i="2"/>
  <c r="EU7" i="2"/>
  <c r="EV7" i="2"/>
  <c r="EW7" i="2"/>
  <c r="EX7" i="2"/>
  <c r="EY7" i="2"/>
  <c r="EZ7" i="2"/>
  <c r="FA7" i="2"/>
  <c r="FB7" i="2"/>
  <c r="FC7" i="2"/>
  <c r="FD7" i="2"/>
  <c r="FE7" i="2"/>
  <c r="FF7" i="2"/>
  <c r="FG7" i="2"/>
  <c r="FH7" i="2"/>
  <c r="FI7" i="2"/>
  <c r="FJ7" i="2"/>
  <c r="FK7" i="2"/>
  <c r="FL7" i="2"/>
  <c r="FM7" i="2"/>
  <c r="FN7" i="2"/>
  <c r="FO7" i="2"/>
  <c r="FP7" i="2"/>
  <c r="FQ7" i="2"/>
  <c r="FR7" i="2"/>
  <c r="FS7" i="2"/>
  <c r="FT7" i="2"/>
  <c r="FU7" i="2"/>
  <c r="FV7" i="2"/>
  <c r="FW7" i="2"/>
  <c r="FX7" i="2"/>
  <c r="FY7" i="2"/>
  <c r="FZ7" i="2"/>
  <c r="GA7" i="2"/>
  <c r="GB7" i="2"/>
  <c r="GC7" i="2"/>
  <c r="GD7" i="2"/>
  <c r="GE7" i="2"/>
  <c r="GF7" i="2"/>
  <c r="GG7" i="2"/>
  <c r="GH7" i="2"/>
  <c r="GI7" i="2"/>
  <c r="GJ7" i="2"/>
  <c r="GK7" i="2"/>
  <c r="GL7" i="2"/>
  <c r="GM7" i="2"/>
  <c r="GN7" i="2"/>
  <c r="GO7" i="2"/>
  <c r="GP7" i="2"/>
  <c r="GQ7" i="2"/>
  <c r="GR7" i="2"/>
  <c r="GS7" i="2"/>
  <c r="GT7" i="2"/>
  <c r="GU7" i="2"/>
  <c r="GV7" i="2"/>
  <c r="GW7" i="2"/>
  <c r="GX7" i="2"/>
  <c r="GY7" i="2"/>
  <c r="GZ7" i="2"/>
  <c r="HA7" i="2"/>
  <c r="HB7" i="2"/>
  <c r="HC7" i="2"/>
  <c r="HD7" i="2"/>
  <c r="HE7" i="2"/>
  <c r="HF7" i="2"/>
  <c r="HG7" i="2"/>
  <c r="HH7" i="2"/>
  <c r="HI7" i="2"/>
  <c r="HJ7" i="2"/>
  <c r="HK7" i="2"/>
  <c r="HL7" i="2"/>
  <c r="HM7" i="2"/>
  <c r="HN7" i="2"/>
  <c r="HO7" i="2"/>
  <c r="HP7" i="2"/>
  <c r="HQ7" i="2"/>
  <c r="HR7" i="2"/>
  <c r="HS7" i="2"/>
  <c r="HT7" i="2"/>
  <c r="HU7" i="2"/>
  <c r="HV7" i="2"/>
  <c r="HW7" i="2"/>
  <c r="HX7" i="2"/>
  <c r="HY7" i="2"/>
  <c r="HZ7" i="2"/>
  <c r="IA7" i="2"/>
  <c r="IB7" i="2"/>
  <c r="IC7" i="2"/>
  <c r="ID7" i="2"/>
  <c r="IE7" i="2"/>
  <c r="IF7" i="2"/>
  <c r="IG7" i="2"/>
  <c r="IH7" i="2"/>
  <c r="II7" i="2"/>
  <c r="IJ7" i="2"/>
  <c r="IK7" i="2"/>
  <c r="IL7" i="2"/>
  <c r="IM7" i="2"/>
  <c r="IN7" i="2"/>
  <c r="IO7" i="2"/>
  <c r="IP7" i="2"/>
  <c r="IQ7" i="2"/>
  <c r="IR7" i="2"/>
  <c r="IS7" i="2"/>
  <c r="IT7" i="2"/>
  <c r="IU7" i="2"/>
  <c r="IV7" i="2"/>
  <c r="IW7" i="2"/>
  <c r="IX7" i="2"/>
  <c r="IY7" i="2"/>
  <c r="IZ7" i="2"/>
  <c r="JA7" i="2"/>
  <c r="JB7" i="2"/>
  <c r="JC7" i="2"/>
  <c r="JD7" i="2"/>
  <c r="JE7" i="2"/>
  <c r="JF7" i="2"/>
  <c r="JG7" i="2"/>
  <c r="JH7" i="2"/>
  <c r="JI7" i="2"/>
  <c r="JJ7" i="2"/>
  <c r="JK7" i="2"/>
  <c r="JL7" i="2"/>
  <c r="JM7" i="2"/>
  <c r="JN7" i="2"/>
  <c r="JO7" i="2"/>
  <c r="JP7" i="2"/>
  <c r="JQ7" i="2"/>
  <c r="JR7" i="2"/>
  <c r="JS7" i="2"/>
  <c r="JT7" i="2"/>
  <c r="JU7" i="2"/>
  <c r="JV7" i="2"/>
  <c r="JW7" i="2"/>
  <c r="JX7" i="2"/>
  <c r="JY7" i="2"/>
  <c r="JZ7" i="2"/>
  <c r="KA7" i="2"/>
  <c r="KB7" i="2"/>
  <c r="KC7" i="2"/>
  <c r="KD7" i="2"/>
  <c r="KE7" i="2"/>
  <c r="KF7" i="2"/>
  <c r="KG7" i="2"/>
  <c r="KH7" i="2"/>
  <c r="KI7" i="2"/>
  <c r="KJ7" i="2"/>
  <c r="KK7" i="2"/>
  <c r="KL7" i="2"/>
  <c r="KM7" i="2"/>
  <c r="KN7" i="2"/>
  <c r="KO7" i="2"/>
  <c r="KP7" i="2"/>
  <c r="KQ7" i="2"/>
  <c r="KR7" i="2"/>
  <c r="KS7" i="2"/>
  <c r="KT7" i="2"/>
  <c r="KU7" i="2"/>
  <c r="KV7" i="2"/>
  <c r="KW7" i="2"/>
  <c r="KX7" i="2"/>
  <c r="KY7" i="2"/>
  <c r="KZ7" i="2"/>
  <c r="LA7" i="2"/>
  <c r="LB7" i="2"/>
  <c r="LC7" i="2"/>
  <c r="LD7" i="2"/>
  <c r="LE7" i="2"/>
  <c r="LF7" i="2"/>
  <c r="LG7" i="2"/>
  <c r="LH7" i="2"/>
  <c r="LI7" i="2"/>
  <c r="LJ7" i="2"/>
  <c r="LK7" i="2"/>
  <c r="LL7" i="2"/>
  <c r="LM7" i="2"/>
  <c r="LN7" i="2"/>
  <c r="LO7" i="2"/>
  <c r="LP7" i="2"/>
  <c r="LQ7" i="2"/>
  <c r="LR7" i="2"/>
  <c r="LS7" i="2"/>
  <c r="LT7" i="2"/>
  <c r="LU7" i="2"/>
  <c r="LV7" i="2"/>
  <c r="LW7" i="2"/>
  <c r="LX7" i="2"/>
  <c r="LY7" i="2"/>
  <c r="LZ7" i="2"/>
  <c r="MA7" i="2"/>
  <c r="MB7" i="2"/>
  <c r="MC7" i="2"/>
  <c r="MD7" i="2"/>
  <c r="ME7" i="2"/>
  <c r="MF7" i="2"/>
  <c r="MG7" i="2"/>
  <c r="MH7" i="2"/>
  <c r="MI7" i="2"/>
  <c r="MJ7" i="2"/>
  <c r="MK7" i="2"/>
  <c r="ML7" i="2"/>
  <c r="MM7" i="2"/>
  <c r="MN7" i="2"/>
  <c r="MO7" i="2"/>
  <c r="MP7" i="2"/>
  <c r="MQ7" i="2"/>
  <c r="MR7" i="2"/>
  <c r="MS7" i="2"/>
  <c r="MT7" i="2"/>
  <c r="MU7" i="2"/>
  <c r="MV7" i="2"/>
  <c r="MW7" i="2"/>
  <c r="MX7" i="2"/>
  <c r="MY7" i="2"/>
  <c r="MZ7" i="2"/>
  <c r="NA7" i="2"/>
  <c r="NB7" i="2"/>
  <c r="NC7" i="2"/>
  <c r="ND7" i="2"/>
  <c r="NE7" i="2"/>
  <c r="NF7" i="2"/>
  <c r="NG7" i="2"/>
  <c r="NH7"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AK8" i="2"/>
  <c r="AL8" i="2"/>
  <c r="AM8" i="2"/>
  <c r="AN8" i="2"/>
  <c r="AO8" i="2"/>
  <c r="AP8" i="2"/>
  <c r="AQ8" i="2"/>
  <c r="AR8" i="2"/>
  <c r="AT8" i="2"/>
  <c r="AU8" i="2"/>
  <c r="AV8" i="2"/>
  <c r="AW8" i="2"/>
  <c r="AX8" i="2"/>
  <c r="AY8" i="2"/>
  <c r="AZ8" i="2"/>
  <c r="BA8" i="2"/>
  <c r="BB8" i="2"/>
  <c r="BC8" i="2"/>
  <c r="BD8" i="2"/>
  <c r="BE8" i="2"/>
  <c r="BF8" i="2"/>
  <c r="BH8" i="2"/>
  <c r="BI8" i="2"/>
  <c r="BK8" i="2"/>
  <c r="BL8" i="2"/>
  <c r="BM8" i="2"/>
  <c r="BN8" i="2"/>
  <c r="BO8" i="2"/>
  <c r="BP8" i="2"/>
  <c r="BQ8" i="2"/>
  <c r="BR8" i="2"/>
  <c r="BS8" i="2"/>
  <c r="BT8" i="2"/>
  <c r="BU8" i="2"/>
  <c r="BV8" i="2"/>
  <c r="BW8" i="2"/>
  <c r="BX8" i="2"/>
  <c r="BY8" i="2"/>
  <c r="BZ8" i="2"/>
  <c r="CA8" i="2"/>
  <c r="CB8" i="2"/>
  <c r="CC8" i="2"/>
  <c r="CD8" i="2"/>
  <c r="CE8" i="2"/>
  <c r="CF8" i="2"/>
  <c r="CG8" i="2"/>
  <c r="CH8" i="2"/>
  <c r="CI8" i="2"/>
  <c r="CJ8" i="2"/>
  <c r="CK8" i="2"/>
  <c r="CL8" i="2"/>
  <c r="CM8" i="2"/>
  <c r="CN8" i="2"/>
  <c r="CO8" i="2"/>
  <c r="CP8" i="2"/>
  <c r="CQ8" i="2"/>
  <c r="CR8" i="2"/>
  <c r="CS8" i="2"/>
  <c r="CT8" i="2"/>
  <c r="CU8" i="2"/>
  <c r="CV8" i="2"/>
  <c r="CW8" i="2"/>
  <c r="CX8" i="2"/>
  <c r="CY8" i="2"/>
  <c r="CZ8" i="2"/>
  <c r="DA8" i="2"/>
  <c r="DB8" i="2"/>
  <c r="DC8" i="2"/>
  <c r="DD8" i="2"/>
  <c r="DE8" i="2"/>
  <c r="DF8" i="2"/>
  <c r="DG8" i="2"/>
  <c r="DH8" i="2"/>
  <c r="DI8" i="2"/>
  <c r="DJ8" i="2"/>
  <c r="DK8" i="2"/>
  <c r="DL8" i="2"/>
  <c r="DM8" i="2"/>
  <c r="DN8" i="2"/>
  <c r="DN9" i="2"/>
  <c r="DO8" i="2"/>
  <c r="DO9" i="2"/>
  <c r="DP8" i="2"/>
  <c r="DP9" i="2"/>
  <c r="DQ8" i="2"/>
  <c r="DQ9" i="2"/>
  <c r="DR8" i="2"/>
  <c r="DR9" i="2"/>
  <c r="DS8" i="2"/>
  <c r="DS9" i="2"/>
  <c r="DT8" i="2"/>
  <c r="DT9" i="2"/>
  <c r="DU8" i="2"/>
  <c r="DU9" i="2"/>
  <c r="DV8" i="2"/>
  <c r="DV9" i="2"/>
  <c r="DW8" i="2"/>
  <c r="DW9" i="2"/>
  <c r="DX8" i="2"/>
  <c r="DX9" i="2"/>
  <c r="DY8" i="2"/>
  <c r="DY9" i="2"/>
  <c r="DZ8" i="2"/>
  <c r="DZ9" i="2"/>
  <c r="EA8" i="2"/>
  <c r="EA9" i="2"/>
  <c r="EB8" i="2"/>
  <c r="EB9" i="2"/>
  <c r="EC8" i="2"/>
  <c r="EC9" i="2"/>
  <c r="ED8" i="2"/>
  <c r="ED9" i="2"/>
  <c r="EE8" i="2"/>
  <c r="EE9" i="2"/>
  <c r="EF8" i="2"/>
  <c r="EF9" i="2"/>
  <c r="EG8" i="2"/>
  <c r="EG9" i="2"/>
  <c r="EH8" i="2"/>
  <c r="EH9" i="2"/>
  <c r="EI8" i="2"/>
  <c r="EI9" i="2"/>
  <c r="EJ8" i="2"/>
  <c r="EJ9" i="2"/>
  <c r="EK8" i="2"/>
  <c r="EK9" i="2"/>
  <c r="EL8" i="2"/>
  <c r="EL9" i="2"/>
  <c r="EM8" i="2"/>
  <c r="EM9" i="2"/>
  <c r="EN8" i="2"/>
  <c r="EN9" i="2"/>
  <c r="EO8" i="2"/>
  <c r="EO9" i="2"/>
  <c r="EP8" i="2"/>
  <c r="EP9" i="2"/>
  <c r="EQ8" i="2"/>
  <c r="EQ9" i="2"/>
  <c r="ER8" i="2"/>
  <c r="ER9" i="2"/>
  <c r="ES8" i="2"/>
  <c r="ES9" i="2"/>
  <c r="ET8" i="2"/>
  <c r="ET9" i="2"/>
  <c r="EU8" i="2"/>
  <c r="EU9" i="2"/>
  <c r="EV8" i="2"/>
  <c r="EV9" i="2"/>
  <c r="EW8" i="2"/>
  <c r="EW9" i="2"/>
  <c r="EX8" i="2"/>
  <c r="EX9" i="2"/>
  <c r="EY8" i="2"/>
  <c r="EY9" i="2"/>
  <c r="EZ8" i="2"/>
  <c r="EZ9" i="2"/>
  <c r="FA8" i="2"/>
  <c r="FA9" i="2"/>
  <c r="FB8" i="2"/>
  <c r="FB9" i="2"/>
  <c r="FC8" i="2"/>
  <c r="FC9" i="2"/>
  <c r="FD8" i="2"/>
  <c r="FD9" i="2"/>
  <c r="FE8" i="2"/>
  <c r="FE9" i="2"/>
  <c r="FF8" i="2"/>
  <c r="FF9" i="2"/>
  <c r="FG8" i="2"/>
  <c r="FG9" i="2"/>
  <c r="FH8" i="2"/>
  <c r="FH9" i="2"/>
  <c r="FI8" i="2"/>
  <c r="FI9" i="2"/>
  <c r="FJ8" i="2"/>
  <c r="FJ9" i="2"/>
  <c r="FK8" i="2"/>
  <c r="FK9" i="2"/>
  <c r="FL8" i="2"/>
  <c r="FL9" i="2"/>
  <c r="FM8" i="2"/>
  <c r="FM9" i="2"/>
  <c r="FN8" i="2"/>
  <c r="FN9" i="2"/>
  <c r="FO8" i="2"/>
  <c r="FO9" i="2"/>
  <c r="FP8" i="2"/>
  <c r="FP9" i="2"/>
  <c r="FQ8" i="2"/>
  <c r="FQ9" i="2"/>
  <c r="FR8" i="2"/>
  <c r="FR9" i="2"/>
  <c r="FS8" i="2"/>
  <c r="FS9" i="2"/>
  <c r="FT8" i="2"/>
  <c r="FT9" i="2"/>
  <c r="FU8" i="2"/>
  <c r="FU9" i="2"/>
  <c r="FV8" i="2"/>
  <c r="FV9" i="2"/>
  <c r="FW8" i="2"/>
  <c r="FW9" i="2"/>
  <c r="FX8" i="2"/>
  <c r="FX9" i="2"/>
  <c r="FY8" i="2"/>
  <c r="FY9" i="2"/>
  <c r="FZ8" i="2"/>
  <c r="FZ9" i="2"/>
  <c r="GA8" i="2"/>
  <c r="GA9" i="2"/>
  <c r="GB8" i="2"/>
  <c r="GB9" i="2"/>
  <c r="GC8" i="2"/>
  <c r="GC9" i="2"/>
  <c r="GD8" i="2"/>
  <c r="GD9" i="2"/>
  <c r="GE8" i="2"/>
  <c r="GE9" i="2"/>
  <c r="GF8" i="2"/>
  <c r="GF9" i="2"/>
  <c r="GG8" i="2"/>
  <c r="GG9" i="2"/>
  <c r="GH8" i="2"/>
  <c r="GH9" i="2"/>
  <c r="GI8" i="2"/>
  <c r="GI9" i="2"/>
  <c r="GJ8" i="2"/>
  <c r="GJ9" i="2"/>
  <c r="GK8" i="2"/>
  <c r="GK9" i="2"/>
  <c r="GL8" i="2"/>
  <c r="GL9" i="2"/>
  <c r="GM8" i="2"/>
  <c r="GM9" i="2"/>
  <c r="GN8" i="2"/>
  <c r="GN9" i="2"/>
  <c r="GO8" i="2"/>
  <c r="GO9" i="2"/>
  <c r="GP8" i="2"/>
  <c r="GP9" i="2"/>
  <c r="GQ8" i="2"/>
  <c r="GQ9" i="2"/>
  <c r="GR8" i="2"/>
  <c r="GR9" i="2"/>
  <c r="GS8" i="2"/>
  <c r="GS9" i="2"/>
  <c r="GT8" i="2"/>
  <c r="GT9" i="2"/>
  <c r="GU8" i="2"/>
  <c r="GU9" i="2"/>
  <c r="GV8" i="2"/>
  <c r="GV9" i="2"/>
  <c r="GW8" i="2"/>
  <c r="GW9" i="2"/>
  <c r="GX8" i="2"/>
  <c r="GX9" i="2"/>
  <c r="GY8" i="2"/>
  <c r="GY9" i="2"/>
  <c r="GZ8" i="2"/>
  <c r="GZ9" i="2"/>
  <c r="HA8" i="2"/>
  <c r="HA9" i="2"/>
  <c r="HB8" i="2"/>
  <c r="HB9" i="2"/>
  <c r="HC8" i="2"/>
  <c r="HC9" i="2"/>
  <c r="HD8" i="2"/>
  <c r="HD9" i="2"/>
  <c r="HE8" i="2"/>
  <c r="HE9" i="2"/>
  <c r="HF8" i="2"/>
  <c r="HF9" i="2"/>
  <c r="HG8" i="2"/>
  <c r="HG9" i="2"/>
  <c r="HH8" i="2"/>
  <c r="HH9" i="2"/>
  <c r="HI8" i="2"/>
  <c r="HI9" i="2"/>
  <c r="HJ8" i="2"/>
  <c r="HJ9" i="2"/>
  <c r="HK8" i="2"/>
  <c r="HK9" i="2"/>
  <c r="HL8" i="2"/>
  <c r="HL9" i="2"/>
  <c r="HM8" i="2"/>
  <c r="HM9" i="2"/>
  <c r="HN8" i="2"/>
  <c r="HN9" i="2"/>
  <c r="HO8" i="2"/>
  <c r="HO9" i="2"/>
  <c r="HP8" i="2"/>
  <c r="HP9" i="2"/>
  <c r="HQ8" i="2"/>
  <c r="HQ9" i="2"/>
  <c r="HR8" i="2"/>
  <c r="HR9" i="2"/>
  <c r="HS8" i="2"/>
  <c r="HS9" i="2"/>
  <c r="HT8" i="2"/>
  <c r="HT9" i="2"/>
  <c r="HU8" i="2"/>
  <c r="HU9" i="2"/>
  <c r="HV8" i="2"/>
  <c r="HV9" i="2"/>
  <c r="HW8" i="2"/>
  <c r="HW9" i="2"/>
  <c r="HX8" i="2"/>
  <c r="HX9" i="2"/>
  <c r="HY8" i="2"/>
  <c r="HY9" i="2"/>
  <c r="HZ8" i="2"/>
  <c r="HZ9" i="2"/>
  <c r="IA8" i="2"/>
  <c r="IA9" i="2"/>
  <c r="IB8" i="2"/>
  <c r="IB9" i="2"/>
  <c r="IC8" i="2"/>
  <c r="IC9" i="2"/>
  <c r="ID8" i="2"/>
  <c r="ID9" i="2"/>
  <c r="IE8" i="2"/>
  <c r="IE9" i="2"/>
  <c r="IF8" i="2"/>
  <c r="IF9" i="2"/>
  <c r="IG8" i="2"/>
  <c r="IG9" i="2"/>
  <c r="IH8" i="2"/>
  <c r="IH9" i="2"/>
  <c r="II8" i="2"/>
  <c r="II9" i="2"/>
  <c r="IJ8" i="2"/>
  <c r="IJ9" i="2"/>
  <c r="IK8" i="2"/>
  <c r="IK9" i="2"/>
  <c r="IL8" i="2"/>
  <c r="IL9" i="2"/>
  <c r="IM8" i="2"/>
  <c r="IM9" i="2"/>
  <c r="IN8" i="2"/>
  <c r="IN9" i="2"/>
  <c r="IO8" i="2"/>
  <c r="IO9" i="2"/>
  <c r="IP8" i="2"/>
  <c r="IP9" i="2"/>
  <c r="IQ8" i="2"/>
  <c r="IQ9" i="2"/>
  <c r="IR8" i="2"/>
  <c r="IR9" i="2"/>
  <c r="IS8" i="2"/>
  <c r="IS9" i="2"/>
  <c r="IT8" i="2"/>
  <c r="IT9" i="2"/>
  <c r="IU8" i="2"/>
  <c r="IU9" i="2"/>
  <c r="IV8" i="2"/>
  <c r="IV9" i="2"/>
  <c r="IW8" i="2"/>
  <c r="IW9" i="2"/>
  <c r="IX8" i="2"/>
  <c r="IX9" i="2"/>
  <c r="IY8" i="2"/>
  <c r="IY9" i="2"/>
  <c r="IZ8" i="2"/>
  <c r="IZ9" i="2"/>
  <c r="JA8" i="2"/>
  <c r="JA9" i="2"/>
  <c r="JB8" i="2"/>
  <c r="JB9" i="2"/>
  <c r="JC8" i="2"/>
  <c r="JC9" i="2"/>
  <c r="JD8" i="2"/>
  <c r="JD9" i="2"/>
  <c r="JE8" i="2"/>
  <c r="JE9" i="2"/>
  <c r="JF8" i="2"/>
  <c r="JF9" i="2"/>
  <c r="JG8" i="2"/>
  <c r="JG9" i="2"/>
  <c r="JH8" i="2"/>
  <c r="JH9" i="2"/>
  <c r="JI8" i="2"/>
  <c r="JI9" i="2"/>
  <c r="JJ8" i="2"/>
  <c r="JJ9" i="2"/>
  <c r="JK8" i="2"/>
  <c r="JK9" i="2"/>
  <c r="JL8" i="2"/>
  <c r="JL9" i="2"/>
  <c r="JM8" i="2"/>
  <c r="JM9" i="2"/>
  <c r="JN8" i="2"/>
  <c r="JN9" i="2"/>
  <c r="JO8" i="2"/>
  <c r="JO9" i="2"/>
  <c r="JP8" i="2"/>
  <c r="JP9" i="2"/>
  <c r="JQ8" i="2"/>
  <c r="JQ9" i="2"/>
  <c r="JR8" i="2"/>
  <c r="JR9" i="2"/>
  <c r="JS8" i="2"/>
  <c r="JS9" i="2"/>
  <c r="JT8" i="2"/>
  <c r="JT9" i="2"/>
  <c r="JU8" i="2"/>
  <c r="JU9" i="2"/>
  <c r="JV8" i="2"/>
  <c r="JV9" i="2"/>
  <c r="JW8" i="2"/>
  <c r="JW9" i="2"/>
  <c r="JX8" i="2"/>
  <c r="JX9" i="2"/>
  <c r="JY8" i="2"/>
  <c r="JY9" i="2"/>
  <c r="JZ8" i="2"/>
  <c r="JZ9" i="2"/>
  <c r="KA8" i="2"/>
  <c r="KA9" i="2"/>
  <c r="KB8" i="2"/>
  <c r="KB9" i="2"/>
  <c r="KC8" i="2"/>
  <c r="KC9" i="2"/>
  <c r="KD8" i="2"/>
  <c r="KD9" i="2"/>
  <c r="KE8" i="2"/>
  <c r="KE9" i="2"/>
  <c r="KF8" i="2"/>
  <c r="KF9" i="2"/>
  <c r="KG8" i="2"/>
  <c r="KG9" i="2"/>
  <c r="KH8" i="2"/>
  <c r="KH9" i="2"/>
  <c r="KI8" i="2"/>
  <c r="KI9" i="2"/>
  <c r="KJ8" i="2"/>
  <c r="KJ9" i="2"/>
  <c r="KK8" i="2"/>
  <c r="KK9" i="2"/>
  <c r="KL8" i="2"/>
  <c r="KL9" i="2"/>
  <c r="KM8" i="2"/>
  <c r="KM9" i="2"/>
  <c r="KN8" i="2"/>
  <c r="KN9" i="2"/>
  <c r="KO8" i="2"/>
  <c r="KO9" i="2"/>
  <c r="KP8" i="2"/>
  <c r="KP9" i="2"/>
  <c r="KQ8" i="2"/>
  <c r="KQ9" i="2"/>
  <c r="KR8" i="2"/>
  <c r="KR9" i="2"/>
  <c r="KS8" i="2"/>
  <c r="KS9" i="2"/>
  <c r="KT8" i="2"/>
  <c r="KT9" i="2"/>
  <c r="KU8" i="2"/>
  <c r="KU9" i="2"/>
  <c r="KV8" i="2"/>
  <c r="KV9" i="2"/>
  <c r="KW8" i="2"/>
  <c r="KW9" i="2"/>
  <c r="KX8" i="2"/>
  <c r="KX9" i="2"/>
  <c r="KY8" i="2"/>
  <c r="KY9" i="2"/>
  <c r="KZ8" i="2"/>
  <c r="KZ9" i="2"/>
  <c r="LA8" i="2"/>
  <c r="LA9" i="2"/>
  <c r="LB8" i="2"/>
  <c r="LB9" i="2"/>
  <c r="LC8" i="2"/>
  <c r="LC9" i="2"/>
  <c r="LD8" i="2"/>
  <c r="LD9" i="2"/>
  <c r="LE8" i="2"/>
  <c r="LE9" i="2"/>
  <c r="LF8" i="2"/>
  <c r="LF9" i="2"/>
  <c r="LG8" i="2"/>
  <c r="LG9" i="2"/>
  <c r="LH8" i="2"/>
  <c r="LH9" i="2"/>
  <c r="LI8" i="2"/>
  <c r="LI9" i="2"/>
  <c r="LJ8" i="2"/>
  <c r="LJ9" i="2"/>
  <c r="LK8" i="2"/>
  <c r="LK9" i="2"/>
  <c r="LL8" i="2"/>
  <c r="LL9" i="2"/>
  <c r="LM8" i="2"/>
  <c r="LM9" i="2"/>
  <c r="LN8" i="2"/>
  <c r="LN9" i="2"/>
  <c r="LO8" i="2"/>
  <c r="LO9" i="2"/>
  <c r="LP8" i="2"/>
  <c r="LP9" i="2"/>
  <c r="LQ8" i="2"/>
  <c r="LQ9" i="2"/>
  <c r="LR8" i="2"/>
  <c r="LR9" i="2"/>
  <c r="LS8" i="2"/>
  <c r="LS9" i="2"/>
  <c r="LT8" i="2"/>
  <c r="LT9" i="2"/>
  <c r="LU8" i="2"/>
  <c r="LU9" i="2"/>
  <c r="LV8" i="2"/>
  <c r="LV9" i="2"/>
  <c r="LW8" i="2"/>
  <c r="LW9" i="2"/>
  <c r="LX8" i="2"/>
  <c r="LX9" i="2"/>
  <c r="LY8" i="2"/>
  <c r="LY9" i="2"/>
  <c r="LZ8" i="2"/>
  <c r="LZ9" i="2"/>
  <c r="MA8" i="2"/>
  <c r="MA9" i="2"/>
  <c r="MB8" i="2"/>
  <c r="MB9" i="2"/>
  <c r="MC8" i="2"/>
  <c r="MC9" i="2"/>
  <c r="MD8" i="2"/>
  <c r="MD9" i="2"/>
  <c r="ME8" i="2"/>
  <c r="ME9" i="2"/>
  <c r="MF8" i="2"/>
  <c r="MF9" i="2"/>
  <c r="MG8" i="2"/>
  <c r="MG9" i="2"/>
  <c r="MH8" i="2"/>
  <c r="MH9" i="2"/>
  <c r="MI8" i="2"/>
  <c r="MI9" i="2"/>
  <c r="MJ8" i="2"/>
  <c r="MJ9" i="2"/>
  <c r="MK8" i="2"/>
  <c r="MK9" i="2"/>
  <c r="ML8" i="2"/>
  <c r="ML9" i="2"/>
  <c r="MM8" i="2"/>
  <c r="MM9" i="2"/>
  <c r="MN8" i="2"/>
  <c r="MN9" i="2"/>
  <c r="MO8" i="2"/>
  <c r="MO9" i="2"/>
  <c r="MP8" i="2"/>
  <c r="MP9" i="2"/>
  <c r="MQ8" i="2"/>
  <c r="MQ9" i="2"/>
  <c r="MR8" i="2"/>
  <c r="MR9" i="2"/>
  <c r="MS8" i="2"/>
  <c r="MS9" i="2"/>
  <c r="MT8" i="2"/>
  <c r="MT9" i="2"/>
  <c r="MU8" i="2"/>
  <c r="MU9" i="2"/>
  <c r="MV8" i="2"/>
  <c r="MV9" i="2"/>
  <c r="MW8" i="2"/>
  <c r="MW9" i="2"/>
  <c r="MX8" i="2"/>
  <c r="MX9" i="2"/>
  <c r="MY8" i="2"/>
  <c r="MY9" i="2"/>
  <c r="MZ8" i="2"/>
  <c r="MZ9" i="2"/>
  <c r="NA8" i="2"/>
  <c r="NA9" i="2"/>
  <c r="NB8" i="2"/>
  <c r="NB9" i="2"/>
  <c r="NC8" i="2"/>
  <c r="NC9" i="2"/>
  <c r="ND8" i="2"/>
  <c r="ND9" i="2"/>
  <c r="NE8" i="2"/>
  <c r="NE9" i="2"/>
  <c r="NF8" i="2"/>
  <c r="NF9" i="2"/>
  <c r="NG8" i="2"/>
  <c r="NG9" i="2"/>
  <c r="NH8" i="2"/>
  <c r="NH9" i="2"/>
  <c r="B7" i="2"/>
  <c r="B8" i="2"/>
  <c r="HU3" i="2"/>
  <c r="HU4" i="2"/>
  <c r="HV3" i="2"/>
  <c r="HV4" i="2"/>
  <c r="HW3" i="2"/>
  <c r="HW4" i="2"/>
  <c r="HX3" i="2"/>
  <c r="HX4" i="2"/>
  <c r="HY3" i="2"/>
  <c r="HY4" i="2"/>
  <c r="HZ3" i="2"/>
  <c r="HZ4" i="2"/>
  <c r="IA3" i="2"/>
  <c r="IA4" i="2"/>
  <c r="IB3" i="2"/>
  <c r="IB4" i="2"/>
  <c r="IC3" i="2"/>
  <c r="IC4" i="2"/>
  <c r="ID3" i="2"/>
  <c r="ID4" i="2"/>
  <c r="IE3" i="2"/>
  <c r="IE4" i="2"/>
  <c r="IF3" i="2"/>
  <c r="IF4" i="2"/>
  <c r="IG3" i="2"/>
  <c r="IG4" i="2"/>
  <c r="IH3" i="2"/>
  <c r="IH4" i="2"/>
  <c r="II3" i="2"/>
  <c r="II4" i="2"/>
  <c r="IJ3" i="2"/>
  <c r="IJ4" i="2"/>
  <c r="IK3" i="2"/>
  <c r="IK4" i="2"/>
  <c r="IL3" i="2"/>
  <c r="IL4" i="2"/>
  <c r="IM3" i="2"/>
  <c r="IM4" i="2"/>
  <c r="IN3" i="2"/>
  <c r="IN4" i="2"/>
  <c r="IO3" i="2"/>
  <c r="IO4" i="2"/>
  <c r="IP3" i="2"/>
  <c r="IP4" i="2"/>
  <c r="IQ3" i="2"/>
  <c r="IQ4" i="2"/>
  <c r="IR3" i="2"/>
  <c r="IR4" i="2"/>
  <c r="IS3" i="2"/>
  <c r="IS4" i="2"/>
  <c r="IT3" i="2"/>
  <c r="IT4" i="2"/>
  <c r="IU3" i="2"/>
  <c r="IU4" i="2"/>
  <c r="IV3" i="2"/>
  <c r="IV4" i="2"/>
  <c r="IW3" i="2"/>
  <c r="IW4" i="2"/>
  <c r="IX3" i="2"/>
  <c r="IX4" i="2"/>
  <c r="IY3" i="2"/>
  <c r="IY4" i="2"/>
  <c r="IZ3" i="2"/>
  <c r="IZ4" i="2"/>
  <c r="JA3" i="2"/>
  <c r="JA4" i="2"/>
  <c r="JB3" i="2"/>
  <c r="JB4" i="2"/>
  <c r="JC3" i="2"/>
  <c r="JC4" i="2"/>
  <c r="JD3" i="2"/>
  <c r="JD4" i="2"/>
  <c r="JE3" i="2"/>
  <c r="JE4" i="2"/>
  <c r="JF3" i="2"/>
  <c r="JF4" i="2"/>
  <c r="JG3" i="2"/>
  <c r="JG4" i="2"/>
  <c r="JH3" i="2"/>
  <c r="JH4" i="2"/>
  <c r="JI3" i="2"/>
  <c r="JI4" i="2"/>
  <c r="JJ3" i="2"/>
  <c r="JJ4" i="2"/>
  <c r="JK3" i="2"/>
  <c r="JK4" i="2"/>
  <c r="JL3" i="2"/>
  <c r="JL4" i="2"/>
  <c r="JM3" i="2"/>
  <c r="JM4" i="2"/>
  <c r="JN3" i="2"/>
  <c r="JN4" i="2"/>
  <c r="JO3" i="2"/>
  <c r="JO4" i="2"/>
  <c r="JP3" i="2"/>
  <c r="JP4" i="2"/>
  <c r="JQ3" i="2"/>
  <c r="JQ4" i="2"/>
  <c r="JR3" i="2"/>
  <c r="JR4" i="2"/>
  <c r="JS3" i="2"/>
  <c r="JS4" i="2"/>
  <c r="JT3" i="2"/>
  <c r="JT4" i="2"/>
  <c r="JU3" i="2"/>
  <c r="JU4" i="2"/>
  <c r="JV3" i="2"/>
  <c r="JV4" i="2"/>
  <c r="JW3" i="2"/>
  <c r="JW4" i="2"/>
  <c r="JX3" i="2"/>
  <c r="JX4" i="2"/>
  <c r="JY3" i="2"/>
  <c r="JY4" i="2"/>
  <c r="JZ3" i="2"/>
  <c r="JZ4" i="2"/>
  <c r="KA3" i="2"/>
  <c r="KA4" i="2"/>
  <c r="KB3" i="2"/>
  <c r="KB4" i="2"/>
  <c r="KC3" i="2"/>
  <c r="KC4" i="2"/>
  <c r="KD3" i="2"/>
  <c r="KD4" i="2"/>
  <c r="KE3" i="2"/>
  <c r="KE4" i="2"/>
  <c r="KF3" i="2"/>
  <c r="KF4" i="2"/>
  <c r="KG3" i="2"/>
  <c r="KG4" i="2"/>
  <c r="KH3" i="2"/>
  <c r="KH4" i="2"/>
  <c r="KI3" i="2"/>
  <c r="KI4" i="2"/>
  <c r="KJ3" i="2"/>
  <c r="KJ4" i="2"/>
  <c r="KK3" i="2"/>
  <c r="KK4" i="2"/>
  <c r="KL3" i="2"/>
  <c r="KL4" i="2"/>
  <c r="KM3" i="2"/>
  <c r="KM4" i="2"/>
  <c r="KN3" i="2"/>
  <c r="KN4" i="2"/>
  <c r="KO3" i="2"/>
  <c r="KO4" i="2"/>
  <c r="KP3" i="2"/>
  <c r="KP4" i="2"/>
  <c r="KQ3" i="2"/>
  <c r="KQ4" i="2"/>
  <c r="KR3" i="2"/>
  <c r="KR4" i="2"/>
  <c r="KS3" i="2"/>
  <c r="KS4" i="2"/>
  <c r="KT3" i="2"/>
  <c r="KT4" i="2"/>
  <c r="KU3" i="2"/>
  <c r="KU4" i="2"/>
  <c r="KV3" i="2"/>
  <c r="KV4" i="2"/>
  <c r="KW3" i="2"/>
  <c r="KW4" i="2"/>
  <c r="KX3" i="2"/>
  <c r="KX4" i="2"/>
  <c r="KY3" i="2"/>
  <c r="KY4" i="2"/>
  <c r="KZ3" i="2"/>
  <c r="KZ4" i="2"/>
  <c r="LA3" i="2"/>
  <c r="LA4" i="2"/>
  <c r="LB3" i="2"/>
  <c r="LB4" i="2"/>
  <c r="LC3" i="2"/>
  <c r="LC4" i="2"/>
  <c r="LD3" i="2"/>
  <c r="LD4" i="2"/>
  <c r="LE3" i="2"/>
  <c r="LE4" i="2"/>
  <c r="LF3" i="2"/>
  <c r="LF4" i="2"/>
  <c r="LG3" i="2"/>
  <c r="LG4" i="2"/>
  <c r="LH3" i="2"/>
  <c r="LH4" i="2"/>
  <c r="LI3" i="2"/>
  <c r="LI4" i="2"/>
  <c r="LJ3" i="2"/>
  <c r="LJ4" i="2"/>
  <c r="LK3" i="2"/>
  <c r="LK4" i="2"/>
  <c r="LL3" i="2"/>
  <c r="LL4" i="2"/>
  <c r="LM3" i="2"/>
  <c r="LM4" i="2"/>
  <c r="LN3" i="2"/>
  <c r="LN4" i="2"/>
  <c r="LO3" i="2"/>
  <c r="LO4" i="2"/>
  <c r="LP3" i="2"/>
  <c r="LP4" i="2"/>
  <c r="LQ3" i="2"/>
  <c r="LQ4" i="2"/>
  <c r="LR3" i="2"/>
  <c r="LR4" i="2"/>
  <c r="LS3" i="2"/>
  <c r="LS4" i="2"/>
  <c r="LT3" i="2"/>
  <c r="LT4" i="2"/>
  <c r="LU3" i="2"/>
  <c r="LU4" i="2"/>
  <c r="LV3" i="2"/>
  <c r="LV4" i="2"/>
  <c r="LW3" i="2"/>
  <c r="LW4" i="2"/>
  <c r="LX3" i="2"/>
  <c r="LX4" i="2"/>
  <c r="LY3" i="2"/>
  <c r="LY4" i="2"/>
  <c r="LZ3" i="2"/>
  <c r="LZ4" i="2"/>
  <c r="MA3" i="2"/>
  <c r="MA4" i="2"/>
  <c r="MB3" i="2"/>
  <c r="MB4" i="2"/>
  <c r="MC3" i="2"/>
  <c r="MC4" i="2"/>
  <c r="MD3" i="2"/>
  <c r="MD4" i="2"/>
  <c r="ME3" i="2"/>
  <c r="ME4" i="2"/>
  <c r="MF3" i="2"/>
  <c r="MF4" i="2"/>
  <c r="MG3" i="2"/>
  <c r="MG4" i="2"/>
  <c r="MH3" i="2"/>
  <c r="MH4" i="2"/>
  <c r="MI3" i="2"/>
  <c r="MI4" i="2"/>
  <c r="MJ3" i="2"/>
  <c r="MJ4" i="2"/>
  <c r="MK3" i="2"/>
  <c r="MK4" i="2"/>
  <c r="ML3" i="2"/>
  <c r="ML4" i="2"/>
  <c r="MM3" i="2"/>
  <c r="MM4" i="2"/>
  <c r="MN3" i="2"/>
  <c r="MN4" i="2"/>
  <c r="MO3" i="2"/>
  <c r="MO4" i="2"/>
  <c r="MP3" i="2"/>
  <c r="MP4" i="2"/>
  <c r="MQ3" i="2"/>
  <c r="MQ4" i="2"/>
  <c r="MR3" i="2"/>
  <c r="MR4" i="2"/>
  <c r="MS3" i="2"/>
  <c r="MS4" i="2"/>
  <c r="MT3" i="2"/>
  <c r="MT4" i="2"/>
  <c r="MU3" i="2"/>
  <c r="MU4" i="2"/>
  <c r="MV3" i="2"/>
  <c r="MV4" i="2"/>
  <c r="MW3" i="2"/>
  <c r="MW4" i="2"/>
  <c r="MX3" i="2"/>
  <c r="MX4" i="2"/>
  <c r="MY3" i="2"/>
  <c r="MY4" i="2"/>
  <c r="MZ3" i="2"/>
  <c r="MZ4" i="2"/>
  <c r="NA3" i="2"/>
  <c r="NA4" i="2"/>
  <c r="NB3" i="2"/>
  <c r="NB4" i="2"/>
  <c r="NC3" i="2"/>
  <c r="NC4" i="2"/>
  <c r="ND3" i="2"/>
  <c r="ND4" i="2"/>
  <c r="NE3" i="2"/>
  <c r="NE4" i="2"/>
  <c r="NF3" i="2"/>
  <c r="NF4" i="2"/>
  <c r="NG3" i="2"/>
  <c r="NG4" i="2"/>
  <c r="NH3" i="2"/>
  <c r="NH4"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AG3" i="2"/>
  <c r="AH3" i="2"/>
  <c r="AI3" i="2"/>
  <c r="AJ3" i="2"/>
  <c r="AK3" i="2"/>
  <c r="AL3" i="2"/>
  <c r="AM3" i="2"/>
  <c r="AN3" i="2"/>
  <c r="AO3" i="2"/>
  <c r="AP3" i="2"/>
  <c r="AQ3" i="2"/>
  <c r="AR3" i="2"/>
  <c r="AS3" i="2"/>
  <c r="AT3" i="2"/>
  <c r="AU3" i="2"/>
  <c r="AV3" i="2"/>
  <c r="AW3" i="2"/>
  <c r="AX3" i="2"/>
  <c r="AY3" i="2"/>
  <c r="AZ3" i="2"/>
  <c r="BA3" i="2"/>
  <c r="BB3" i="2"/>
  <c r="BC3" i="2"/>
  <c r="BD3" i="2"/>
  <c r="BE3" i="2"/>
  <c r="BF3" i="2"/>
  <c r="BG3" i="2"/>
  <c r="BH3" i="2"/>
  <c r="BI3" i="2"/>
  <c r="BJ3" i="2"/>
  <c r="BK3" i="2"/>
  <c r="BL3" i="2"/>
  <c r="BM3" i="2"/>
  <c r="BN3" i="2"/>
  <c r="BO3" i="2"/>
  <c r="BP3" i="2"/>
  <c r="BQ3" i="2"/>
  <c r="BR3" i="2"/>
  <c r="BS3" i="2"/>
  <c r="BT3" i="2"/>
  <c r="BU3" i="2"/>
  <c r="BV3" i="2"/>
  <c r="BW3" i="2"/>
  <c r="BX3" i="2"/>
  <c r="BY3" i="2"/>
  <c r="BZ3" i="2"/>
  <c r="CA3" i="2"/>
  <c r="CB3" i="2"/>
  <c r="CC3" i="2"/>
  <c r="CD3" i="2"/>
  <c r="CE3" i="2"/>
  <c r="CF3" i="2"/>
  <c r="CG3" i="2"/>
  <c r="CH3" i="2"/>
  <c r="CI3" i="2"/>
  <c r="CJ3" i="2"/>
  <c r="CK3" i="2"/>
  <c r="CL3" i="2"/>
  <c r="CM3" i="2"/>
  <c r="CN3" i="2"/>
  <c r="CO3" i="2"/>
  <c r="CP3" i="2"/>
  <c r="CQ3" i="2"/>
  <c r="CR3" i="2"/>
  <c r="CS3" i="2"/>
  <c r="CT3" i="2"/>
  <c r="CU3" i="2"/>
  <c r="CV3" i="2"/>
  <c r="CW3" i="2"/>
  <c r="CX3" i="2"/>
  <c r="CY3" i="2"/>
  <c r="CZ3" i="2"/>
  <c r="DA3" i="2"/>
  <c r="DB3" i="2"/>
  <c r="DC3" i="2"/>
  <c r="DD3" i="2"/>
  <c r="DE3" i="2"/>
  <c r="DF3" i="2"/>
  <c r="DG3" i="2"/>
  <c r="DH3" i="2"/>
  <c r="DI3" i="2"/>
  <c r="DJ3" i="2"/>
  <c r="DK3" i="2"/>
  <c r="DL3" i="2"/>
  <c r="DM3" i="2"/>
  <c r="DN3" i="2"/>
  <c r="DN4" i="2"/>
  <c r="DO3" i="2"/>
  <c r="DO4" i="2"/>
  <c r="DP3" i="2"/>
  <c r="DP4" i="2"/>
  <c r="DQ3" i="2"/>
  <c r="DQ4" i="2"/>
  <c r="DR3" i="2"/>
  <c r="DR4" i="2"/>
  <c r="DS3" i="2"/>
  <c r="DS4" i="2"/>
  <c r="DT3" i="2"/>
  <c r="DT4" i="2"/>
  <c r="DU3" i="2"/>
  <c r="DU4" i="2"/>
  <c r="DV3" i="2"/>
  <c r="DV4" i="2"/>
  <c r="DW3" i="2"/>
  <c r="DW4" i="2"/>
  <c r="DX3" i="2"/>
  <c r="DX4" i="2"/>
  <c r="DY3" i="2"/>
  <c r="DY4" i="2"/>
  <c r="DZ3" i="2"/>
  <c r="DZ4" i="2"/>
  <c r="EA3" i="2"/>
  <c r="EA4" i="2"/>
  <c r="EB3" i="2"/>
  <c r="EB4" i="2"/>
  <c r="EC3" i="2"/>
  <c r="EC4" i="2"/>
  <c r="ED3" i="2"/>
  <c r="ED4" i="2"/>
  <c r="EE3" i="2"/>
  <c r="EE4" i="2"/>
  <c r="EF3" i="2"/>
  <c r="EF4" i="2"/>
  <c r="EG3" i="2"/>
  <c r="EG4" i="2"/>
  <c r="EH3" i="2"/>
  <c r="EH4" i="2"/>
  <c r="EI3" i="2"/>
  <c r="EI4" i="2"/>
  <c r="EJ3" i="2"/>
  <c r="EJ4" i="2"/>
  <c r="EK3" i="2"/>
  <c r="EK4" i="2"/>
  <c r="EL3" i="2"/>
  <c r="EL4" i="2"/>
  <c r="EM3" i="2"/>
  <c r="EM4" i="2"/>
  <c r="EN3" i="2"/>
  <c r="EN4" i="2"/>
  <c r="EO3" i="2"/>
  <c r="EO4" i="2"/>
  <c r="EP3" i="2"/>
  <c r="EP4" i="2"/>
  <c r="EQ3" i="2"/>
  <c r="EQ4" i="2"/>
  <c r="ER3" i="2"/>
  <c r="ER4" i="2"/>
  <c r="ES3" i="2"/>
  <c r="ES4" i="2"/>
  <c r="ET3" i="2"/>
  <c r="ET4" i="2"/>
  <c r="EU3" i="2"/>
  <c r="EU4" i="2"/>
  <c r="EV3" i="2"/>
  <c r="EV4" i="2"/>
  <c r="EW3" i="2"/>
  <c r="EW4" i="2"/>
  <c r="EX3" i="2"/>
  <c r="EX4" i="2"/>
  <c r="EY3" i="2"/>
  <c r="EY4" i="2"/>
  <c r="EZ3" i="2"/>
  <c r="EZ4" i="2"/>
  <c r="FA3" i="2"/>
  <c r="FA4" i="2"/>
  <c r="FB3" i="2"/>
  <c r="FB4" i="2"/>
  <c r="FC3" i="2"/>
  <c r="FC4" i="2"/>
  <c r="FD3" i="2"/>
  <c r="FD4" i="2"/>
  <c r="FE3" i="2"/>
  <c r="FE4" i="2"/>
  <c r="FF3" i="2"/>
  <c r="FF4" i="2"/>
  <c r="FG3" i="2"/>
  <c r="FG4" i="2"/>
  <c r="FH3" i="2"/>
  <c r="FH4" i="2"/>
  <c r="FI3" i="2"/>
  <c r="FI4" i="2"/>
  <c r="FJ3" i="2"/>
  <c r="FJ4" i="2"/>
  <c r="FK3" i="2"/>
  <c r="FK4" i="2"/>
  <c r="FL3" i="2"/>
  <c r="FL4" i="2"/>
  <c r="FM3" i="2"/>
  <c r="FM4" i="2"/>
  <c r="FN3" i="2"/>
  <c r="FN4" i="2"/>
  <c r="FO3" i="2"/>
  <c r="FO4" i="2"/>
  <c r="FP3" i="2"/>
  <c r="FP4" i="2"/>
  <c r="FQ3" i="2"/>
  <c r="FQ4" i="2"/>
  <c r="FR3" i="2"/>
  <c r="FR4" i="2"/>
  <c r="FS3" i="2"/>
  <c r="FS4" i="2"/>
  <c r="FT3" i="2"/>
  <c r="FT4" i="2"/>
  <c r="FU3" i="2"/>
  <c r="FU4" i="2"/>
  <c r="FV3" i="2"/>
  <c r="FV4" i="2"/>
  <c r="FW3" i="2"/>
  <c r="FW4" i="2"/>
  <c r="FX3" i="2"/>
  <c r="FX4" i="2"/>
  <c r="FY3" i="2"/>
  <c r="FY4" i="2"/>
  <c r="FZ3" i="2"/>
  <c r="FZ4" i="2"/>
  <c r="GA3" i="2"/>
  <c r="GA4" i="2"/>
  <c r="GB3" i="2"/>
  <c r="GB4" i="2"/>
  <c r="GC3" i="2"/>
  <c r="GC4" i="2"/>
  <c r="GD3" i="2"/>
  <c r="GD4" i="2"/>
  <c r="GE3" i="2"/>
  <c r="GE4" i="2"/>
  <c r="GF3" i="2"/>
  <c r="GF4" i="2"/>
  <c r="GG3" i="2"/>
  <c r="GG4" i="2"/>
  <c r="GH3" i="2"/>
  <c r="GH4" i="2"/>
  <c r="GI3" i="2"/>
  <c r="GI4" i="2"/>
  <c r="GJ3" i="2"/>
  <c r="GJ4" i="2"/>
  <c r="GK3" i="2"/>
  <c r="GK4" i="2"/>
  <c r="GL3" i="2"/>
  <c r="GL4" i="2"/>
  <c r="GM3" i="2"/>
  <c r="GM4" i="2"/>
  <c r="GN3" i="2"/>
  <c r="GN4" i="2"/>
  <c r="GO3" i="2"/>
  <c r="GO4" i="2"/>
  <c r="GP3" i="2"/>
  <c r="GP4" i="2"/>
  <c r="GQ3" i="2"/>
  <c r="GQ4" i="2"/>
  <c r="GR3" i="2"/>
  <c r="GR4" i="2"/>
  <c r="GS3" i="2"/>
  <c r="GS4" i="2"/>
  <c r="GT3" i="2"/>
  <c r="GT4" i="2"/>
  <c r="GU3" i="2"/>
  <c r="GU4" i="2"/>
  <c r="GV3" i="2"/>
  <c r="GV4" i="2"/>
  <c r="GW3" i="2"/>
  <c r="GW4" i="2"/>
  <c r="GX3" i="2"/>
  <c r="GX4" i="2"/>
  <c r="GY3" i="2"/>
  <c r="GY4" i="2"/>
  <c r="GZ3" i="2"/>
  <c r="GZ4" i="2"/>
  <c r="HA3" i="2"/>
  <c r="HA4" i="2"/>
  <c r="HB3" i="2"/>
  <c r="HB4" i="2"/>
  <c r="HC3" i="2"/>
  <c r="HC4" i="2"/>
  <c r="HD3" i="2"/>
  <c r="HD4" i="2"/>
  <c r="HE3" i="2"/>
  <c r="HE4" i="2"/>
  <c r="HF3" i="2"/>
  <c r="HF4" i="2"/>
  <c r="HG3" i="2"/>
  <c r="HG4" i="2"/>
  <c r="HH3" i="2"/>
  <c r="HH4" i="2"/>
  <c r="HI3" i="2"/>
  <c r="HI4" i="2"/>
  <c r="HJ3" i="2"/>
  <c r="HJ4" i="2"/>
  <c r="HK3" i="2"/>
  <c r="HK4" i="2"/>
  <c r="HL3" i="2"/>
  <c r="HL4" i="2"/>
  <c r="HM3" i="2"/>
  <c r="HM4" i="2"/>
  <c r="HN3" i="2"/>
  <c r="HN4" i="2"/>
  <c r="HO3" i="2"/>
  <c r="HO4" i="2"/>
  <c r="HP3" i="2"/>
  <c r="HP4" i="2"/>
  <c r="HQ3" i="2"/>
  <c r="HQ4" i="2"/>
  <c r="HR3" i="2"/>
  <c r="HR4" i="2"/>
  <c r="HS3" i="2"/>
  <c r="HS4" i="2"/>
  <c r="HT3" i="2"/>
  <c r="HT4" i="2"/>
  <c r="B3" i="4"/>
  <c r="C3" i="4"/>
  <c r="D3" i="4"/>
  <c r="E3" i="4"/>
  <c r="F3" i="4"/>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AK3" i="4"/>
  <c r="AL3" i="4"/>
  <c r="AM3" i="4"/>
  <c r="AN3" i="4"/>
  <c r="AO3" i="4"/>
  <c r="AP3" i="4"/>
  <c r="AQ3" i="4"/>
  <c r="AR3" i="4"/>
  <c r="AS3" i="4"/>
  <c r="AT3" i="4"/>
  <c r="AU3" i="4"/>
  <c r="AV3" i="4"/>
  <c r="AW3" i="4"/>
  <c r="AX3" i="4"/>
  <c r="AY3" i="4"/>
  <c r="AZ3" i="4"/>
  <c r="BA3" i="4"/>
  <c r="BB3" i="4"/>
  <c r="BC3" i="4"/>
  <c r="BD3" i="4"/>
  <c r="BE3" i="4"/>
  <c r="BF3" i="4"/>
  <c r="BG3" i="4"/>
  <c r="BH3" i="4"/>
  <c r="BI3" i="4"/>
  <c r="BJ3" i="4"/>
  <c r="BK3" i="4"/>
  <c r="BL3" i="4"/>
  <c r="BM3" i="4"/>
  <c r="BN3" i="4"/>
  <c r="BO3" i="4"/>
  <c r="BP3" i="4"/>
  <c r="BQ3" i="4"/>
  <c r="BT3" i="4"/>
  <c r="BU3" i="4"/>
  <c r="BV3" i="4"/>
  <c r="BW3" i="4"/>
  <c r="BX3" i="4"/>
  <c r="BY3" i="4"/>
  <c r="BZ3" i="4"/>
  <c r="CA3" i="4"/>
  <c r="CB3" i="4"/>
  <c r="CC3" i="4"/>
  <c r="CD3" i="4"/>
  <c r="CE3" i="4"/>
  <c r="CF3" i="4"/>
  <c r="CG3" i="4"/>
  <c r="CH3" i="4"/>
  <c r="CI3" i="4"/>
  <c r="CJ3" i="4"/>
  <c r="CK3" i="4"/>
  <c r="CL3" i="4"/>
  <c r="CM3" i="4"/>
  <c r="CN3" i="4"/>
  <c r="CO3" i="4"/>
  <c r="CP3" i="4"/>
  <c r="CQ3" i="4"/>
  <c r="CR3" i="4"/>
  <c r="CS3" i="4"/>
  <c r="CT3" i="4"/>
  <c r="CU3" i="4"/>
  <c r="CV3" i="4"/>
  <c r="CW3" i="4"/>
  <c r="CX3" i="4"/>
  <c r="CY3" i="4"/>
  <c r="CZ3" i="4"/>
  <c r="DA3" i="4"/>
  <c r="DB3" i="4"/>
  <c r="DC3" i="4"/>
  <c r="DD3" i="4"/>
  <c r="DE3" i="4"/>
  <c r="DF3" i="4"/>
  <c r="DG3" i="4"/>
  <c r="DH3" i="4"/>
  <c r="DI3" i="4"/>
  <c r="DJ3" i="4"/>
  <c r="DK3" i="4"/>
  <c r="DL3" i="4"/>
  <c r="DM3" i="4"/>
  <c r="DN3" i="4"/>
  <c r="DO3" i="4"/>
  <c r="DP3" i="4"/>
  <c r="DQ3" i="4"/>
  <c r="DR3" i="4"/>
  <c r="DS3" i="4"/>
  <c r="DT3" i="4"/>
  <c r="DU3" i="4"/>
  <c r="DV3" i="4"/>
  <c r="DW3" i="4"/>
  <c r="DX3" i="4"/>
  <c r="DY3" i="4"/>
  <c r="DZ3" i="4"/>
  <c r="EA3" i="4"/>
  <c r="EB3" i="4"/>
  <c r="EC3" i="4"/>
  <c r="ED3" i="4"/>
  <c r="EE3" i="4"/>
  <c r="EF3" i="4"/>
  <c r="EG3" i="4"/>
  <c r="EH3" i="4"/>
  <c r="EI3" i="4"/>
  <c r="EJ3" i="4"/>
  <c r="EK3" i="4"/>
  <c r="EL3" i="4"/>
  <c r="EM3" i="4"/>
  <c r="EN3" i="4"/>
  <c r="EO3" i="4"/>
  <c r="EP3" i="4"/>
  <c r="EQ3" i="4"/>
  <c r="ER3" i="4"/>
  <c r="ES3" i="4"/>
  <c r="ET3" i="4"/>
  <c r="EU3" i="4"/>
  <c r="EV3" i="4"/>
  <c r="EW3" i="4"/>
  <c r="EX3" i="4"/>
  <c r="EY3" i="4"/>
  <c r="EZ3" i="4"/>
  <c r="FA3" i="4"/>
  <c r="FB3" i="4"/>
  <c r="FC3" i="4"/>
  <c r="FD3" i="4"/>
  <c r="FE3" i="4"/>
  <c r="FF3" i="4"/>
  <c r="FG3" i="4"/>
  <c r="FH3" i="4"/>
  <c r="FI3" i="4"/>
  <c r="FJ3" i="4"/>
  <c r="FK3" i="4"/>
  <c r="FL3" i="4"/>
  <c r="FM3" i="4"/>
  <c r="FN3" i="4"/>
  <c r="FO3" i="4"/>
  <c r="FP3" i="4"/>
  <c r="FQ3" i="4"/>
  <c r="FR3" i="4"/>
  <c r="FS3" i="4"/>
  <c r="FT3" i="4"/>
  <c r="FU3" i="4"/>
  <c r="FV3" i="4"/>
  <c r="FW3" i="4"/>
  <c r="FX3" i="4"/>
  <c r="FY3" i="4"/>
  <c r="FZ3" i="4"/>
  <c r="GA3" i="4"/>
  <c r="GB3" i="4"/>
  <c r="GC3" i="4"/>
  <c r="GD3" i="4"/>
  <c r="GE3" i="4"/>
  <c r="GF3" i="4"/>
  <c r="GG3" i="4"/>
  <c r="GH3" i="4"/>
  <c r="GI3" i="4"/>
  <c r="GJ3" i="4"/>
  <c r="GK3" i="4"/>
  <c r="GL3" i="4"/>
  <c r="GM3" i="4"/>
  <c r="GN3" i="4"/>
  <c r="GO3" i="4"/>
  <c r="GP3" i="4"/>
  <c r="GQ3" i="4"/>
  <c r="GR3" i="4"/>
  <c r="GS3" i="4"/>
  <c r="GT3" i="4"/>
  <c r="GU3" i="4"/>
  <c r="GV3" i="4"/>
  <c r="GW3" i="4"/>
  <c r="GX3" i="4"/>
  <c r="GY3" i="4"/>
  <c r="GZ3" i="4"/>
  <c r="HA3" i="4"/>
  <c r="HB3" i="4"/>
  <c r="HC3" i="4"/>
  <c r="HD3" i="4"/>
  <c r="HE3" i="4"/>
  <c r="HF3" i="4"/>
  <c r="HG3" i="4"/>
  <c r="HH3" i="4"/>
  <c r="HI3" i="4"/>
  <c r="HJ3" i="4"/>
  <c r="HK3" i="4"/>
  <c r="HL3" i="4"/>
  <c r="HM3" i="4"/>
  <c r="HN3" i="4"/>
  <c r="HO3" i="4"/>
  <c r="HP3" i="4"/>
  <c r="HQ3" i="4"/>
  <c r="HR3" i="4"/>
  <c r="HS3" i="4"/>
  <c r="HT3" i="4"/>
  <c r="HU3" i="4"/>
  <c r="HV3" i="4"/>
  <c r="HW3" i="4"/>
  <c r="HX3" i="4"/>
  <c r="HY3" i="4"/>
  <c r="HZ3" i="4"/>
  <c r="IA3" i="4"/>
  <c r="IB3" i="4"/>
  <c r="IC3" i="4"/>
  <c r="ID3" i="4"/>
  <c r="IE3" i="4"/>
  <c r="IF3" i="4"/>
  <c r="IG3" i="4"/>
  <c r="IH3" i="4"/>
  <c r="II3" i="4"/>
  <c r="IJ3" i="4"/>
  <c r="IK3" i="4"/>
  <c r="IL3" i="4"/>
  <c r="IM3" i="4"/>
  <c r="IN3" i="4"/>
  <c r="IO3" i="4"/>
  <c r="IP3" i="4"/>
  <c r="IQ3" i="4"/>
  <c r="IR3" i="4"/>
  <c r="IS3" i="4"/>
  <c r="IT3" i="4"/>
  <c r="IU3" i="4"/>
  <c r="IV3" i="4"/>
  <c r="IW3" i="4"/>
  <c r="IX3" i="4"/>
  <c r="IY3" i="4"/>
  <c r="IZ3" i="4"/>
  <c r="JA3" i="4"/>
  <c r="JB3" i="4"/>
  <c r="JC3" i="4"/>
  <c r="JD3" i="4"/>
  <c r="JE3" i="4"/>
  <c r="JF3" i="4"/>
  <c r="JG3" i="4"/>
  <c r="JH3" i="4"/>
  <c r="JI3" i="4"/>
  <c r="JJ3" i="4"/>
  <c r="JK3" i="4"/>
  <c r="JL3" i="4"/>
  <c r="JM3" i="4"/>
  <c r="JN3" i="4"/>
  <c r="JO3" i="4"/>
  <c r="JP3" i="4"/>
  <c r="JQ3" i="4"/>
  <c r="JR3" i="4"/>
  <c r="JS3" i="4"/>
  <c r="JT3" i="4"/>
  <c r="JU3" i="4"/>
  <c r="JV3" i="4"/>
  <c r="JW3" i="4"/>
  <c r="JX3" i="4"/>
  <c r="JY3" i="4"/>
  <c r="JZ3" i="4"/>
  <c r="KA3" i="4"/>
  <c r="KB3" i="4"/>
  <c r="KC3" i="4"/>
  <c r="KD3" i="4"/>
  <c r="KE3" i="4"/>
  <c r="KF3" i="4"/>
  <c r="KG3" i="4"/>
  <c r="KH3" i="4"/>
  <c r="KI3" i="4"/>
  <c r="KJ3" i="4"/>
  <c r="KK3" i="4"/>
  <c r="KL3" i="4"/>
  <c r="KM3" i="4"/>
  <c r="KN3" i="4"/>
  <c r="KO3" i="4"/>
  <c r="KP3" i="4"/>
  <c r="KQ3" i="4"/>
  <c r="KR3" i="4"/>
  <c r="KS3" i="4"/>
  <c r="KT3" i="4"/>
  <c r="KU3" i="4"/>
  <c r="KV3" i="4"/>
  <c r="KW3" i="4"/>
  <c r="KX3" i="4"/>
  <c r="KY3" i="4"/>
  <c r="KZ3" i="4"/>
  <c r="LA3" i="4"/>
  <c r="LB3" i="4"/>
  <c r="LC3" i="4"/>
  <c r="LD3" i="4"/>
  <c r="LE3" i="4"/>
  <c r="LF3" i="4"/>
  <c r="LG3" i="4"/>
  <c r="LH3" i="4"/>
  <c r="LI3" i="4"/>
  <c r="LJ3" i="4"/>
  <c r="LK3" i="4"/>
  <c r="LL3" i="4"/>
  <c r="LM3" i="4"/>
  <c r="LN3" i="4"/>
  <c r="LO3" i="4"/>
  <c r="LP3" i="4"/>
  <c r="LQ3" i="4"/>
  <c r="LR3" i="4"/>
  <c r="LS3" i="4"/>
  <c r="LT3" i="4"/>
  <c r="LU3" i="4"/>
  <c r="LV3" i="4"/>
  <c r="LW3" i="4"/>
  <c r="LX3" i="4"/>
  <c r="LY3" i="4"/>
  <c r="LZ3" i="4"/>
  <c r="MA3" i="4"/>
  <c r="MB3" i="4"/>
  <c r="MC3" i="4"/>
  <c r="MD3" i="4"/>
  <c r="ME3" i="4"/>
  <c r="MF3" i="4"/>
  <c r="MG3" i="4"/>
  <c r="MH3" i="4"/>
  <c r="MI3" i="4"/>
  <c r="MJ3" i="4"/>
  <c r="MK3" i="4"/>
  <c r="ML3" i="4"/>
  <c r="MM3" i="4"/>
  <c r="MN3" i="4"/>
  <c r="MO3" i="4"/>
  <c r="MP3" i="4"/>
  <c r="MQ3" i="4"/>
  <c r="MR3" i="4"/>
  <c r="MS3" i="4"/>
  <c r="MT3" i="4"/>
  <c r="MU3" i="4"/>
  <c r="MV3" i="4"/>
  <c r="MW3" i="4"/>
  <c r="MX3" i="4"/>
  <c r="MY3" i="4"/>
  <c r="MZ3" i="4"/>
  <c r="NA3" i="4"/>
  <c r="NB3" i="4"/>
  <c r="NC3" i="4"/>
  <c r="ND3" i="4"/>
  <c r="NE3" i="4"/>
  <c r="NF3" i="4"/>
  <c r="NG3" i="4"/>
  <c r="NH3" i="4"/>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Q4" i="2"/>
  <c r="BR4" i="2"/>
  <c r="BS4" i="2"/>
  <c r="BT4" i="2"/>
  <c r="BU4" i="2"/>
  <c r="BV4" i="2"/>
  <c r="BW4" i="2"/>
  <c r="BX4" i="2"/>
  <c r="BY4" i="2"/>
  <c r="BZ4" i="2"/>
  <c r="CA4" i="2"/>
  <c r="CB4" i="2"/>
  <c r="CC4" i="2"/>
  <c r="CD4" i="2"/>
  <c r="CE4" i="2"/>
  <c r="CF4" i="2"/>
  <c r="CG4" i="2"/>
  <c r="CH4" i="2"/>
  <c r="CI4" i="2"/>
  <c r="CJ4" i="2"/>
  <c r="CK4" i="2"/>
  <c r="CL4" i="2"/>
  <c r="CM4" i="2"/>
  <c r="CN4" i="2"/>
  <c r="CO4" i="2"/>
  <c r="CP4" i="2"/>
  <c r="CQ4" i="2"/>
  <c r="CR4" i="2"/>
  <c r="CS4" i="2"/>
  <c r="CT4" i="2"/>
  <c r="CU4" i="2"/>
  <c r="CV4" i="2"/>
  <c r="CW4" i="2"/>
  <c r="CX4" i="2"/>
  <c r="CY4" i="2"/>
  <c r="CZ4" i="2"/>
  <c r="DA4" i="2"/>
  <c r="DB4" i="2"/>
  <c r="DC4" i="2"/>
  <c r="DD4" i="2"/>
  <c r="DE4" i="2"/>
  <c r="DF4" i="2"/>
  <c r="DG4" i="2"/>
  <c r="DH4" i="2"/>
  <c r="DI4" i="2"/>
  <c r="DJ4" i="2"/>
  <c r="DK4" i="2"/>
  <c r="DL4" i="2"/>
  <c r="DM4"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BM9" i="2"/>
  <c r="BN9" i="2"/>
  <c r="BO9" i="2"/>
  <c r="BP9" i="2"/>
  <c r="BQ9" i="2"/>
  <c r="BR9" i="2"/>
  <c r="BS9" i="2"/>
  <c r="BT9" i="2"/>
  <c r="BU9" i="2"/>
  <c r="BV9" i="2"/>
  <c r="BW9" i="2"/>
  <c r="BX9" i="2"/>
  <c r="BY9" i="2"/>
  <c r="BZ9" i="2"/>
  <c r="CA9" i="2"/>
  <c r="CB9" i="2"/>
  <c r="CC9" i="2"/>
  <c r="CD9" i="2"/>
  <c r="CE9" i="2"/>
  <c r="CF9" i="2"/>
  <c r="CG9" i="2"/>
  <c r="CH9" i="2"/>
  <c r="CI9" i="2"/>
  <c r="CJ9" i="2"/>
  <c r="CK9" i="2"/>
  <c r="CL9" i="2"/>
  <c r="CM9" i="2"/>
  <c r="CN9" i="2"/>
  <c r="CO9" i="2"/>
  <c r="CP9" i="2"/>
  <c r="CQ9" i="2"/>
  <c r="CR9" i="2"/>
  <c r="CS9" i="2"/>
  <c r="CT9" i="2"/>
  <c r="CU9" i="2"/>
  <c r="CV9" i="2"/>
  <c r="CW9" i="2"/>
  <c r="CX9" i="2"/>
  <c r="CY9" i="2"/>
  <c r="CZ9" i="2"/>
  <c r="DA9" i="2"/>
  <c r="DB9" i="2"/>
  <c r="DC9" i="2"/>
  <c r="DD9" i="2"/>
  <c r="DE9" i="2"/>
  <c r="DF9" i="2"/>
  <c r="DG9" i="2"/>
  <c r="DH9" i="2"/>
  <c r="DI9" i="2"/>
  <c r="DJ9" i="2"/>
  <c r="DK9" i="2"/>
  <c r="DL9" i="2"/>
  <c r="DM9" i="2"/>
  <c r="B14" i="2"/>
  <c r="B15" i="2"/>
  <c r="B16" i="2"/>
  <c r="B20" i="2"/>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I5" i="3"/>
  <c r="BJ5" i="3"/>
  <c r="BK5" i="3"/>
  <c r="BL5" i="3"/>
  <c r="BM5" i="3"/>
  <c r="BN5" i="3"/>
  <c r="BO5" i="3"/>
  <c r="BP5" i="3"/>
  <c r="BQ5" i="3"/>
  <c r="BR5" i="3"/>
  <c r="BS5" i="3"/>
  <c r="BT5" i="3"/>
  <c r="BU5" i="3"/>
  <c r="BV5" i="3"/>
  <c r="BW5" i="3"/>
  <c r="BX5" i="3"/>
  <c r="BY5" i="3"/>
  <c r="BZ5" i="3"/>
  <c r="CA5" i="3"/>
  <c r="CB5" i="3"/>
  <c r="CC5" i="3"/>
  <c r="CD5" i="3"/>
  <c r="CE5" i="3"/>
  <c r="CF5" i="3"/>
  <c r="CG5" i="3"/>
  <c r="CH5" i="3"/>
  <c r="CI5" i="3"/>
  <c r="CJ5" i="3"/>
  <c r="CK5" i="3"/>
  <c r="CL5" i="3"/>
  <c r="CM5" i="3"/>
  <c r="CN5" i="3"/>
  <c r="CO5" i="3"/>
  <c r="CP5" i="3"/>
  <c r="CQ5" i="3"/>
  <c r="CR5" i="3"/>
  <c r="CS5" i="3"/>
  <c r="CT5" i="3"/>
  <c r="CU5" i="3"/>
  <c r="CV5" i="3"/>
  <c r="CW5" i="3"/>
  <c r="CX5" i="3"/>
  <c r="CY5" i="3"/>
  <c r="CZ5" i="3"/>
  <c r="DA5" i="3"/>
  <c r="DB5" i="3"/>
  <c r="DC5" i="3"/>
  <c r="DE5" i="3"/>
  <c r="DF5" i="3"/>
  <c r="DG5" i="3"/>
  <c r="DH5" i="3"/>
  <c r="DI5" i="3"/>
  <c r="DJ5" i="3"/>
  <c r="DK5" i="3"/>
  <c r="DL5" i="3"/>
  <c r="DM5" i="3"/>
  <c r="DN5" i="3"/>
  <c r="DO5" i="3"/>
  <c r="DP5" i="3"/>
  <c r="D5" i="3"/>
  <c r="E5" i="3"/>
  <c r="C5" i="3"/>
  <c r="C20" i="3"/>
  <c r="B17" i="4"/>
  <c r="D20" i="3"/>
  <c r="C17" i="4"/>
  <c r="E20" i="3"/>
  <c r="D17" i="4"/>
  <c r="F20" i="3"/>
  <c r="E17" i="4"/>
  <c r="G20" i="3"/>
  <c r="F17" i="4"/>
  <c r="H20" i="3"/>
  <c r="G17" i="4"/>
  <c r="I20" i="3"/>
  <c r="H17" i="4"/>
  <c r="J20" i="3"/>
  <c r="I17" i="4"/>
  <c r="K20" i="3"/>
  <c r="J17" i="4"/>
  <c r="L20" i="3"/>
  <c r="K17" i="4"/>
  <c r="M20" i="3"/>
  <c r="L17" i="4"/>
  <c r="N20" i="3"/>
  <c r="M17" i="4"/>
  <c r="O20" i="3"/>
  <c r="N17" i="4"/>
  <c r="P20" i="3"/>
  <c r="O17" i="4"/>
  <c r="Q20" i="3"/>
  <c r="P17" i="4"/>
  <c r="R20" i="3"/>
  <c r="Q17" i="4"/>
  <c r="S20" i="3"/>
  <c r="R17" i="4"/>
  <c r="T20" i="3"/>
  <c r="S17" i="4"/>
  <c r="U20" i="3"/>
  <c r="T17" i="4"/>
  <c r="V20" i="3"/>
  <c r="U17" i="4"/>
  <c r="W20" i="3"/>
  <c r="V17" i="4"/>
  <c r="X20" i="3"/>
  <c r="W17" i="4"/>
  <c r="Y20" i="3"/>
  <c r="X17" i="4"/>
  <c r="Z20" i="3"/>
  <c r="Y17" i="4"/>
  <c r="AA20" i="3"/>
  <c r="Z17" i="4"/>
  <c r="AB20" i="3"/>
  <c r="AA17" i="4"/>
  <c r="AC20" i="3"/>
  <c r="AB17" i="4"/>
  <c r="AD20" i="3"/>
  <c r="AC17" i="4"/>
  <c r="AE20" i="3"/>
  <c r="AD17" i="4"/>
  <c r="AF20" i="3"/>
  <c r="AE17" i="4"/>
  <c r="AG20" i="3"/>
  <c r="AF17" i="4"/>
  <c r="AH20" i="3"/>
  <c r="AG17" i="4"/>
  <c r="AI20" i="3"/>
  <c r="AH17" i="4"/>
  <c r="AJ20" i="3"/>
  <c r="AI17" i="4"/>
  <c r="AK20" i="3"/>
  <c r="AJ17" i="4"/>
  <c r="AL20" i="3"/>
  <c r="AK17" i="4"/>
  <c r="AM20" i="3"/>
  <c r="AL17" i="4"/>
  <c r="AN20" i="3"/>
  <c r="AM17" i="4"/>
  <c r="AO20" i="3"/>
  <c r="AN17" i="4"/>
  <c r="AP20" i="3"/>
  <c r="AO17" i="4"/>
  <c r="AQ20" i="3"/>
  <c r="AP17" i="4"/>
  <c r="AR20" i="3"/>
  <c r="AQ17" i="4"/>
  <c r="AS20" i="3"/>
  <c r="AR17" i="4"/>
  <c r="AT20" i="3"/>
  <c r="AS17" i="4"/>
  <c r="AU20" i="3"/>
  <c r="AT17" i="4"/>
  <c r="AV20" i="3"/>
  <c r="AU17" i="4"/>
  <c r="AW20" i="3"/>
  <c r="AV17" i="4"/>
  <c r="AX20" i="3"/>
  <c r="AW17" i="4"/>
  <c r="AY20" i="3"/>
  <c r="AX17" i="4"/>
  <c r="AZ20" i="3"/>
  <c r="AY17" i="4"/>
  <c r="BA20" i="3"/>
  <c r="AZ17" i="4"/>
  <c r="BB20" i="3"/>
  <c r="BA17" i="4"/>
  <c r="BC20" i="3"/>
  <c r="BB17" i="4"/>
  <c r="BD20" i="3"/>
  <c r="BC17" i="4"/>
  <c r="BE20" i="3"/>
  <c r="BD17" i="4"/>
  <c r="BF20" i="3"/>
  <c r="BE17" i="4"/>
  <c r="BG20" i="3"/>
  <c r="BF17" i="4"/>
  <c r="BH20" i="3"/>
  <c r="BG17" i="4"/>
  <c r="BI20" i="3"/>
  <c r="BH17" i="4"/>
  <c r="BJ20" i="3"/>
  <c r="BI17" i="4"/>
  <c r="BK20" i="3"/>
  <c r="BJ17" i="4"/>
  <c r="BL20" i="3"/>
  <c r="BK17" i="4"/>
  <c r="BM20" i="3"/>
  <c r="BL17" i="4"/>
  <c r="BN20" i="3"/>
  <c r="BM17" i="4"/>
  <c r="BO20" i="3"/>
  <c r="BN17" i="4"/>
  <c r="BP20" i="3"/>
  <c r="BO17" i="4"/>
  <c r="BQ20" i="3"/>
  <c r="BP17" i="4"/>
  <c r="BR20" i="3"/>
  <c r="BQ17" i="4"/>
  <c r="BS20" i="3"/>
  <c r="BR17" i="4"/>
  <c r="BT20" i="3"/>
  <c r="BS17" i="4"/>
  <c r="BU20" i="3"/>
  <c r="BT17" i="4"/>
  <c r="BV20" i="3"/>
  <c r="BU17" i="4"/>
  <c r="BW20" i="3"/>
  <c r="BV17" i="4"/>
  <c r="BX20" i="3"/>
  <c r="BW17" i="4"/>
  <c r="BY20" i="3"/>
  <c r="BX17" i="4"/>
  <c r="BZ20" i="3"/>
  <c r="BY17" i="4"/>
  <c r="CA20" i="3"/>
  <c r="BZ17" i="4"/>
  <c r="CB20" i="3"/>
  <c r="CA17" i="4"/>
  <c r="CC20" i="3"/>
  <c r="CB17" i="4"/>
  <c r="CD20" i="3"/>
  <c r="CC17" i="4"/>
  <c r="CE20" i="3"/>
  <c r="CD17" i="4"/>
  <c r="CF20" i="3"/>
  <c r="CE17" i="4"/>
  <c r="CG20" i="3"/>
  <c r="CF17" i="4"/>
  <c r="CH20" i="3"/>
  <c r="CG17" i="4"/>
  <c r="CI20" i="3"/>
  <c r="CH17" i="4"/>
  <c r="CJ20" i="3"/>
  <c r="CI17" i="4"/>
  <c r="CK20" i="3"/>
  <c r="CJ17" i="4"/>
  <c r="CL20" i="3"/>
  <c r="CK17" i="4"/>
  <c r="CM20" i="3"/>
  <c r="CL17" i="4"/>
  <c r="CN20" i="3"/>
  <c r="CM17" i="4"/>
  <c r="CO20" i="3"/>
  <c r="CN17" i="4"/>
  <c r="CP20" i="3"/>
  <c r="CO17" i="4"/>
  <c r="CQ20" i="3"/>
  <c r="CP17" i="4"/>
  <c r="CR20" i="3"/>
  <c r="CQ17" i="4"/>
  <c r="CS20" i="3"/>
  <c r="CR17" i="4"/>
  <c r="CT20" i="3"/>
  <c r="CS17" i="4"/>
  <c r="CU20" i="3"/>
  <c r="CT17" i="4"/>
  <c r="CV20" i="3"/>
  <c r="CU17" i="4"/>
  <c r="CW20" i="3"/>
  <c r="CV17" i="4"/>
  <c r="CX20" i="3"/>
  <c r="CW17" i="4"/>
  <c r="CY20" i="3"/>
  <c r="CX17" i="4"/>
  <c r="CZ20" i="3"/>
  <c r="CY17" i="4"/>
  <c r="DA20" i="3"/>
  <c r="CZ17" i="4"/>
  <c r="DB20" i="3"/>
  <c r="DA17" i="4"/>
  <c r="DC20" i="3"/>
  <c r="DB17" i="4"/>
  <c r="DD20" i="3"/>
  <c r="DC17" i="4"/>
  <c r="DE20" i="3"/>
  <c r="DD17" i="4"/>
  <c r="DF20" i="3"/>
  <c r="DE17" i="4"/>
  <c r="DG20" i="3"/>
  <c r="DF17" i="4"/>
  <c r="DH20" i="3"/>
  <c r="DG17" i="4"/>
  <c r="DI20" i="3"/>
  <c r="DH17" i="4"/>
  <c r="DJ20" i="3"/>
  <c r="DI17" i="4"/>
  <c r="DK20" i="3"/>
  <c r="DJ17" i="4"/>
  <c r="DL20" i="3"/>
  <c r="DK17" i="4"/>
  <c r="DM20" i="3"/>
  <c r="DL17" i="4"/>
  <c r="DN20" i="3"/>
  <c r="DM17" i="4"/>
  <c r="DO20" i="3"/>
  <c r="DN17" i="4"/>
  <c r="DP20" i="3"/>
  <c r="DO17" i="4"/>
  <c r="C27" i="3"/>
  <c r="D27" i="3"/>
  <c r="E27" i="3"/>
  <c r="F27" i="3"/>
  <c r="G27" i="3"/>
  <c r="H27" i="3"/>
  <c r="I27" i="3"/>
  <c r="J27" i="3"/>
  <c r="K27" i="3"/>
  <c r="L27" i="3"/>
  <c r="M27" i="3"/>
  <c r="N27" i="3"/>
  <c r="O27" i="3"/>
  <c r="P27" i="3"/>
  <c r="Q27" i="3"/>
  <c r="R27" i="3"/>
  <c r="S27" i="3"/>
  <c r="T27" i="3"/>
  <c r="U27" i="3"/>
  <c r="V27" i="3"/>
  <c r="W27" i="3"/>
  <c r="X27" i="3"/>
  <c r="Y27" i="3"/>
  <c r="Z27" i="3"/>
  <c r="AA27" i="3"/>
  <c r="AB27" i="3"/>
  <c r="AC27" i="3"/>
  <c r="AD27" i="3"/>
  <c r="AE27" i="3"/>
  <c r="AF27" i="3"/>
  <c r="AG27" i="3"/>
  <c r="AH27" i="3"/>
  <c r="AI27" i="3"/>
  <c r="AJ27" i="3"/>
  <c r="AK27" i="3"/>
  <c r="AL27" i="3"/>
  <c r="AM27" i="3"/>
  <c r="AN27" i="3"/>
  <c r="AO27" i="3"/>
  <c r="AP27" i="3"/>
  <c r="AQ27" i="3"/>
  <c r="AR27" i="3"/>
  <c r="AS27" i="3"/>
  <c r="AT27" i="3"/>
  <c r="AU27" i="3"/>
  <c r="AV27" i="3"/>
  <c r="AW27" i="3"/>
  <c r="AX27" i="3"/>
  <c r="AY27" i="3"/>
  <c r="AZ27" i="3"/>
  <c r="BA27" i="3"/>
  <c r="BB27" i="3"/>
  <c r="BC27" i="3"/>
  <c r="BD27" i="3"/>
  <c r="BE27" i="3"/>
  <c r="BF27" i="3"/>
  <c r="BG27" i="3"/>
  <c r="BH27" i="3"/>
  <c r="BI27" i="3"/>
  <c r="BJ27" i="3"/>
  <c r="BK27" i="3"/>
  <c r="BL27" i="3"/>
  <c r="BM27" i="3"/>
  <c r="BN27" i="3"/>
  <c r="BO27" i="3"/>
  <c r="BP27" i="3"/>
  <c r="BQ27" i="3"/>
  <c r="BR27" i="3"/>
  <c r="BS27" i="3"/>
  <c r="BT27" i="3"/>
  <c r="BU27" i="3"/>
  <c r="BV27" i="3"/>
  <c r="BW27" i="3"/>
  <c r="BX27" i="3"/>
  <c r="BY27" i="3"/>
  <c r="BZ27" i="3"/>
  <c r="CA27" i="3"/>
  <c r="CB27" i="3"/>
  <c r="CC27" i="3"/>
  <c r="CD27" i="3"/>
  <c r="CE27" i="3"/>
  <c r="CF27" i="3"/>
  <c r="CG27" i="3"/>
  <c r="CH27" i="3"/>
  <c r="CI27" i="3"/>
  <c r="CJ27" i="3"/>
  <c r="CK27" i="3"/>
  <c r="CL27" i="3"/>
  <c r="CM27" i="3"/>
  <c r="CN27" i="3"/>
  <c r="CO27" i="3"/>
  <c r="CP27" i="3"/>
  <c r="CQ27" i="3"/>
  <c r="CR27" i="3"/>
  <c r="CS27" i="3"/>
  <c r="CT27" i="3"/>
  <c r="CU27" i="3"/>
  <c r="CV27" i="3"/>
  <c r="CW27" i="3"/>
  <c r="CX27" i="3"/>
  <c r="CY27" i="3"/>
  <c r="CZ27" i="3"/>
  <c r="DA27" i="3"/>
  <c r="DB27" i="3"/>
  <c r="DC27" i="3"/>
  <c r="DJ27" i="3"/>
  <c r="DK27" i="3"/>
  <c r="DL27" i="3"/>
  <c r="DN27" i="3"/>
  <c r="DP27" i="3"/>
  <c r="C28" i="3"/>
  <c r="D28" i="3"/>
  <c r="E28" i="3"/>
  <c r="F28" i="3"/>
  <c r="G28" i="3"/>
  <c r="H28" i="3"/>
  <c r="I28" i="3"/>
  <c r="J28" i="3"/>
  <c r="K28" i="3"/>
  <c r="L28" i="3"/>
  <c r="M28" i="3"/>
  <c r="N28" i="3"/>
  <c r="O28" i="3"/>
  <c r="P28" i="3"/>
  <c r="Q28" i="3"/>
  <c r="R28" i="3"/>
  <c r="S28" i="3"/>
  <c r="T28" i="3"/>
  <c r="U28" i="3"/>
  <c r="V28" i="3"/>
  <c r="W28" i="3"/>
  <c r="X28" i="3"/>
  <c r="Y28" i="3"/>
  <c r="Z28" i="3"/>
  <c r="AA28" i="3"/>
  <c r="AB28" i="3"/>
  <c r="AC28" i="3"/>
  <c r="AD28" i="3"/>
  <c r="AE28" i="3"/>
  <c r="AF28" i="3"/>
  <c r="AG28" i="3"/>
  <c r="AH28" i="3"/>
  <c r="AI28" i="3"/>
  <c r="AJ28" i="3"/>
  <c r="AK28" i="3"/>
  <c r="AL28" i="3"/>
  <c r="AM28" i="3"/>
  <c r="AN28" i="3"/>
  <c r="AO28" i="3"/>
  <c r="AP28" i="3"/>
  <c r="AQ28" i="3"/>
  <c r="AR28" i="3"/>
  <c r="AS28" i="3"/>
  <c r="AT28" i="3"/>
  <c r="AU28" i="3"/>
  <c r="AV28" i="3"/>
  <c r="AW28" i="3"/>
  <c r="AX28" i="3"/>
  <c r="AY28" i="3"/>
  <c r="AZ28" i="3"/>
  <c r="BA28" i="3"/>
  <c r="BB28" i="3"/>
  <c r="BC28" i="3"/>
  <c r="BD28" i="3"/>
  <c r="BE28" i="3"/>
  <c r="BF28" i="3"/>
  <c r="BG28" i="3"/>
  <c r="BH28" i="3"/>
  <c r="BI28" i="3"/>
  <c r="BJ28" i="3"/>
  <c r="BK28" i="3"/>
  <c r="BL28" i="3"/>
  <c r="BM28" i="3"/>
  <c r="BN28" i="3"/>
  <c r="BO28" i="3"/>
  <c r="BP28" i="3"/>
  <c r="BQ28" i="3"/>
  <c r="BR28" i="3"/>
  <c r="BS28" i="3"/>
  <c r="BT28" i="3"/>
  <c r="BU28" i="3"/>
  <c r="BV28" i="3"/>
  <c r="BW28" i="3"/>
  <c r="BX28" i="3"/>
  <c r="BY28" i="3"/>
  <c r="BZ28" i="3"/>
  <c r="CA28" i="3"/>
  <c r="CB28" i="3"/>
  <c r="CC28" i="3"/>
  <c r="CD28" i="3"/>
  <c r="CE28" i="3"/>
  <c r="CF28" i="3"/>
  <c r="CG28" i="3"/>
  <c r="CH28" i="3"/>
  <c r="CI28" i="3"/>
  <c r="CJ28" i="3"/>
  <c r="CK28" i="3"/>
  <c r="CL28" i="3"/>
  <c r="CM28" i="3"/>
  <c r="CN28" i="3"/>
  <c r="CO28" i="3"/>
  <c r="CP28" i="3"/>
  <c r="CQ28" i="3"/>
  <c r="CR28" i="3"/>
  <c r="CS28" i="3"/>
  <c r="CT28" i="3"/>
  <c r="CU28" i="3"/>
  <c r="CV28" i="3"/>
  <c r="CW28" i="3"/>
  <c r="CX28" i="3"/>
  <c r="CY28" i="3"/>
  <c r="CZ28" i="3"/>
  <c r="DA28" i="3"/>
  <c r="DB28" i="3"/>
  <c r="DC28" i="3"/>
  <c r="DE28" i="3"/>
  <c r="DF28" i="3"/>
  <c r="DG28" i="3"/>
  <c r="DH28" i="3"/>
  <c r="DI28" i="3"/>
  <c r="DJ28" i="3"/>
  <c r="DK28" i="3"/>
  <c r="DL28" i="3"/>
  <c r="DM28" i="3"/>
  <c r="DN28" i="3"/>
  <c r="DO28" i="3"/>
  <c r="DP28" i="3"/>
  <c r="C29" i="3"/>
  <c r="D29" i="3"/>
  <c r="E29" i="3"/>
  <c r="F29" i="3"/>
  <c r="G29" i="3"/>
  <c r="H29" i="3"/>
  <c r="I29" i="3"/>
  <c r="J29" i="3"/>
  <c r="K29" i="3"/>
  <c r="L29" i="3"/>
  <c r="M29" i="3"/>
  <c r="N29" i="3"/>
  <c r="O29" i="3"/>
  <c r="P29" i="3"/>
  <c r="Q29" i="3"/>
  <c r="R29" i="3"/>
  <c r="S29" i="3"/>
  <c r="T29" i="3"/>
  <c r="U29" i="3"/>
  <c r="V29" i="3"/>
  <c r="W29" i="3"/>
  <c r="X29" i="3"/>
  <c r="Y29" i="3"/>
  <c r="Z29" i="3"/>
  <c r="AA29" i="3"/>
  <c r="AB29" i="3"/>
  <c r="AC29" i="3"/>
  <c r="AD29" i="3"/>
  <c r="AE29" i="3"/>
  <c r="AF29" i="3"/>
  <c r="AG29" i="3"/>
  <c r="AH29" i="3"/>
  <c r="AI29" i="3"/>
  <c r="AJ29" i="3"/>
  <c r="AK29" i="3"/>
  <c r="AL29" i="3"/>
  <c r="AM29" i="3"/>
  <c r="AN29" i="3"/>
  <c r="AO29" i="3"/>
  <c r="AP29" i="3"/>
  <c r="AQ29" i="3"/>
  <c r="AR29" i="3"/>
  <c r="AS29" i="3"/>
  <c r="AT29" i="3"/>
  <c r="AU29" i="3"/>
  <c r="AV29" i="3"/>
  <c r="AW29" i="3"/>
  <c r="AX29" i="3"/>
  <c r="AY29" i="3"/>
  <c r="AZ29" i="3"/>
  <c r="BA29" i="3"/>
  <c r="BB29" i="3"/>
  <c r="BC29" i="3"/>
  <c r="BD29" i="3"/>
  <c r="BE29" i="3"/>
  <c r="BF29" i="3"/>
  <c r="BG29" i="3"/>
  <c r="BH29" i="3"/>
  <c r="BI29" i="3"/>
  <c r="BJ29" i="3"/>
  <c r="BK29" i="3"/>
  <c r="BL29" i="3"/>
  <c r="BM29" i="3"/>
  <c r="BN29" i="3"/>
  <c r="BO29" i="3"/>
  <c r="BP29" i="3"/>
  <c r="BQ29" i="3"/>
  <c r="BR29" i="3"/>
  <c r="BS29" i="3"/>
  <c r="BT29" i="3"/>
  <c r="BU29" i="3"/>
  <c r="BV29" i="3"/>
  <c r="BW29" i="3"/>
  <c r="BX29" i="3"/>
  <c r="BY29" i="3"/>
  <c r="BZ29" i="3"/>
  <c r="CA29" i="3"/>
  <c r="CB29" i="3"/>
  <c r="CC29" i="3"/>
  <c r="CD29" i="3"/>
  <c r="CE29" i="3"/>
  <c r="CF29" i="3"/>
  <c r="CG29" i="3"/>
  <c r="CH29" i="3"/>
  <c r="CI29" i="3"/>
  <c r="CJ29" i="3"/>
  <c r="CK29" i="3"/>
  <c r="CL29" i="3"/>
  <c r="CM29" i="3"/>
  <c r="CN29" i="3"/>
  <c r="CO29" i="3"/>
  <c r="CP29" i="3"/>
  <c r="CQ29" i="3"/>
  <c r="CR29" i="3"/>
  <c r="CS29" i="3"/>
  <c r="CT29" i="3"/>
  <c r="CU29" i="3"/>
  <c r="CV29" i="3"/>
  <c r="CW29" i="3"/>
  <c r="CX29" i="3"/>
  <c r="CY29" i="3"/>
  <c r="CZ29" i="3"/>
  <c r="DA29" i="3"/>
  <c r="DB29" i="3"/>
  <c r="DC29" i="3"/>
  <c r="DD29" i="3"/>
  <c r="DE29" i="3"/>
  <c r="DF29" i="3"/>
  <c r="DG29" i="3"/>
  <c r="DK29" i="3"/>
  <c r="DL29" i="3"/>
  <c r="DM29" i="3"/>
  <c r="DN29" i="3"/>
  <c r="DO29" i="3"/>
  <c r="DP29"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AN40" i="3"/>
  <c r="AO40" i="3"/>
  <c r="AP40" i="3"/>
  <c r="AQ40" i="3"/>
  <c r="AR40" i="3"/>
  <c r="AS40" i="3"/>
  <c r="AT40" i="3"/>
  <c r="AU40" i="3"/>
  <c r="AV40" i="3"/>
  <c r="AW40" i="3"/>
  <c r="AX40" i="3"/>
  <c r="AY40" i="3"/>
  <c r="AZ40" i="3"/>
  <c r="BA40" i="3"/>
  <c r="BB40" i="3"/>
  <c r="BC40" i="3"/>
  <c r="BD40" i="3"/>
  <c r="BE40" i="3"/>
  <c r="BF40" i="3"/>
  <c r="BG40" i="3"/>
  <c r="BH40" i="3"/>
  <c r="BI40" i="3"/>
  <c r="BJ40" i="3"/>
  <c r="BK40" i="3"/>
  <c r="BL40" i="3"/>
  <c r="BM40" i="3"/>
  <c r="BN40" i="3"/>
  <c r="BO40" i="3"/>
  <c r="BP40" i="3"/>
  <c r="BQ40" i="3"/>
  <c r="BR40" i="3"/>
  <c r="BS40" i="3"/>
  <c r="BT40" i="3"/>
  <c r="BU40" i="3"/>
  <c r="BV40" i="3"/>
  <c r="BW40" i="3"/>
  <c r="BX40" i="3"/>
  <c r="BY40" i="3"/>
  <c r="BZ40" i="3"/>
  <c r="CA40" i="3"/>
  <c r="CB40" i="3"/>
  <c r="CC40" i="3"/>
  <c r="CD40" i="3"/>
  <c r="CE40" i="3"/>
  <c r="CF40" i="3"/>
  <c r="CG40" i="3"/>
  <c r="CH40" i="3"/>
  <c r="CI40" i="3"/>
  <c r="CJ40" i="3"/>
  <c r="CK40" i="3"/>
  <c r="CL40" i="3"/>
  <c r="CM40" i="3"/>
  <c r="CN40" i="3"/>
  <c r="CO40" i="3"/>
  <c r="CP40" i="3"/>
  <c r="CQ40" i="3"/>
  <c r="CR40" i="3"/>
  <c r="CS40" i="3"/>
  <c r="CT40" i="3"/>
  <c r="CU40" i="3"/>
  <c r="CV40" i="3"/>
  <c r="CW40" i="3"/>
  <c r="CX40" i="3"/>
  <c r="CY40" i="3"/>
  <c r="CZ40" i="3"/>
  <c r="DA40" i="3"/>
  <c r="DB40" i="3"/>
  <c r="DC40" i="3"/>
  <c r="DD40" i="3"/>
  <c r="DE40" i="3"/>
  <c r="DF40" i="3"/>
  <c r="DG40" i="3"/>
  <c r="DH40" i="3"/>
  <c r="DI40" i="3"/>
  <c r="DJ40" i="3"/>
  <c r="DK40" i="3"/>
  <c r="DL40" i="3"/>
  <c r="DM40" i="3"/>
  <c r="DN40" i="3"/>
  <c r="DO40" i="3"/>
  <c r="DP40" i="3"/>
  <c r="C41"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AH41" i="3"/>
  <c r="AI41" i="3"/>
  <c r="AJ41" i="3"/>
  <c r="AK41" i="3"/>
  <c r="AL41" i="3"/>
  <c r="AM41" i="3"/>
  <c r="AN41" i="3"/>
  <c r="AO41" i="3"/>
  <c r="AP41" i="3"/>
  <c r="AQ41" i="3"/>
  <c r="AR41" i="3"/>
  <c r="AS41" i="3"/>
  <c r="AT41" i="3"/>
  <c r="AU41" i="3"/>
  <c r="AV41" i="3"/>
  <c r="AW41" i="3"/>
  <c r="AX41" i="3"/>
  <c r="AY41" i="3"/>
  <c r="AZ41" i="3"/>
  <c r="BA41" i="3"/>
  <c r="BB41" i="3"/>
  <c r="BC41" i="3"/>
  <c r="BD41" i="3"/>
  <c r="BE41" i="3"/>
  <c r="BF41" i="3"/>
  <c r="BG41" i="3"/>
  <c r="BH41" i="3"/>
  <c r="BI41" i="3"/>
  <c r="BJ41" i="3"/>
  <c r="BK41" i="3"/>
  <c r="BL41" i="3"/>
  <c r="BM41" i="3"/>
  <c r="BN41" i="3"/>
  <c r="BO41" i="3"/>
  <c r="BP41" i="3"/>
  <c r="BQ41" i="3"/>
  <c r="BR41" i="3"/>
  <c r="BS41" i="3"/>
  <c r="BT41" i="3"/>
  <c r="BU41" i="3"/>
  <c r="BV41" i="3"/>
  <c r="BW41" i="3"/>
  <c r="BX41" i="3"/>
  <c r="BY41" i="3"/>
  <c r="BZ41" i="3"/>
  <c r="CA41" i="3"/>
  <c r="CB41" i="3"/>
  <c r="CC41" i="3"/>
  <c r="CD41" i="3"/>
  <c r="CE41" i="3"/>
  <c r="CF41" i="3"/>
  <c r="CG41" i="3"/>
  <c r="CH41" i="3"/>
  <c r="CI41" i="3"/>
  <c r="CJ41" i="3"/>
  <c r="CK41" i="3"/>
  <c r="CL41" i="3"/>
  <c r="CM41" i="3"/>
  <c r="CN41" i="3"/>
  <c r="CO41" i="3"/>
  <c r="CP41" i="3"/>
  <c r="CQ41" i="3"/>
  <c r="CR41" i="3"/>
  <c r="CS41" i="3"/>
  <c r="CT41" i="3"/>
  <c r="CU41" i="3"/>
  <c r="CV41" i="3"/>
  <c r="CW41" i="3"/>
  <c r="CX41" i="3"/>
  <c r="CY41" i="3"/>
  <c r="CZ41" i="3"/>
  <c r="DA41" i="3"/>
  <c r="DB41" i="3"/>
  <c r="DC41" i="3"/>
  <c r="DD41" i="3"/>
  <c r="DE41" i="3"/>
  <c r="DF41" i="3"/>
  <c r="DG41" i="3"/>
  <c r="DH41" i="3"/>
  <c r="DI41" i="3"/>
  <c r="DJ41" i="3"/>
  <c r="DK41" i="3"/>
  <c r="DL41" i="3"/>
  <c r="DM41" i="3"/>
  <c r="DN41" i="3"/>
  <c r="DO41" i="3"/>
  <c r="DP41" i="3"/>
  <c r="C42" i="3"/>
  <c r="D42" i="3"/>
  <c r="E42" i="3"/>
  <c r="F42" i="3"/>
  <c r="G42" i="3"/>
  <c r="H42" i="3"/>
  <c r="I42" i="3"/>
  <c r="J42" i="3"/>
  <c r="K42" i="3"/>
  <c r="L42" i="3"/>
  <c r="M42" i="3"/>
  <c r="N42" i="3"/>
  <c r="O42" i="3"/>
  <c r="P42" i="3"/>
  <c r="Q42" i="3"/>
  <c r="R42" i="3"/>
  <c r="S42" i="3"/>
  <c r="T42" i="3"/>
  <c r="U42" i="3"/>
  <c r="V42" i="3"/>
  <c r="W42" i="3"/>
  <c r="X42" i="3"/>
  <c r="Y42" i="3"/>
  <c r="Z42" i="3"/>
  <c r="AA42" i="3"/>
  <c r="AB42" i="3"/>
  <c r="AC42" i="3"/>
  <c r="AD42" i="3"/>
  <c r="AE42" i="3"/>
  <c r="AF42" i="3"/>
  <c r="AG42" i="3"/>
  <c r="AH42" i="3"/>
  <c r="AI42" i="3"/>
  <c r="AJ42" i="3"/>
  <c r="AK42" i="3"/>
  <c r="AL42" i="3"/>
  <c r="AM42" i="3"/>
  <c r="AN42" i="3"/>
  <c r="AO42" i="3"/>
  <c r="AP42" i="3"/>
  <c r="AQ42" i="3"/>
  <c r="AR42" i="3"/>
  <c r="AS42" i="3"/>
  <c r="AT42" i="3"/>
  <c r="AU42" i="3"/>
  <c r="AV42" i="3"/>
  <c r="AW42" i="3"/>
  <c r="AX42" i="3"/>
  <c r="AY42" i="3"/>
  <c r="AZ42" i="3"/>
  <c r="BA42" i="3"/>
  <c r="BB42" i="3"/>
  <c r="BC42" i="3"/>
  <c r="BD42" i="3"/>
  <c r="BE42" i="3"/>
  <c r="BF42" i="3"/>
  <c r="BG42" i="3"/>
  <c r="BH42" i="3"/>
  <c r="BI42" i="3"/>
  <c r="BJ42" i="3"/>
  <c r="BK42" i="3"/>
  <c r="BL42" i="3"/>
  <c r="BM42" i="3"/>
  <c r="BN42" i="3"/>
  <c r="BO42" i="3"/>
  <c r="BP42" i="3"/>
  <c r="BQ42" i="3"/>
  <c r="BR42" i="3"/>
  <c r="BS42" i="3"/>
  <c r="BT42" i="3"/>
  <c r="BU42" i="3"/>
  <c r="BV42" i="3"/>
  <c r="BW42" i="3"/>
  <c r="BX42" i="3"/>
  <c r="BY42" i="3"/>
  <c r="BZ42" i="3"/>
  <c r="CA42" i="3"/>
  <c r="CB42" i="3"/>
  <c r="CC42" i="3"/>
  <c r="CD42" i="3"/>
  <c r="CE42" i="3"/>
  <c r="CF42" i="3"/>
  <c r="CG42" i="3"/>
  <c r="CH42" i="3"/>
  <c r="CI42" i="3"/>
  <c r="CJ42" i="3"/>
  <c r="CK42" i="3"/>
  <c r="CL42" i="3"/>
  <c r="CM42" i="3"/>
  <c r="CN42" i="3"/>
  <c r="CO42" i="3"/>
  <c r="CP42" i="3"/>
  <c r="CQ42" i="3"/>
  <c r="CR42" i="3"/>
  <c r="CS42" i="3"/>
  <c r="CT42" i="3"/>
  <c r="CU42" i="3"/>
  <c r="CV42" i="3"/>
  <c r="CW42" i="3"/>
  <c r="CX42" i="3"/>
  <c r="CY42" i="3"/>
  <c r="CZ42" i="3"/>
  <c r="DA42" i="3"/>
  <c r="DB42" i="3"/>
  <c r="DC42" i="3"/>
  <c r="DD42" i="3"/>
  <c r="DE42" i="3"/>
  <c r="DF42" i="3"/>
  <c r="DG42" i="3"/>
  <c r="DH42" i="3"/>
  <c r="DI42" i="3"/>
  <c r="DJ42" i="3"/>
  <c r="DK42" i="3"/>
  <c r="DL42" i="3"/>
  <c r="DM42" i="3"/>
  <c r="DN42" i="3"/>
  <c r="DO42" i="3"/>
  <c r="DP42" i="3"/>
  <c r="C43"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AH43" i="3"/>
  <c r="AI43" i="3"/>
  <c r="AJ43" i="3"/>
  <c r="AK43" i="3"/>
  <c r="AL43" i="3"/>
  <c r="AM43" i="3"/>
  <c r="AN43" i="3"/>
  <c r="AO43" i="3"/>
  <c r="AP43" i="3"/>
  <c r="AQ43" i="3"/>
  <c r="AR43" i="3"/>
  <c r="AS43" i="3"/>
  <c r="AT43" i="3"/>
  <c r="AU43" i="3"/>
  <c r="AV43" i="3"/>
  <c r="AW43" i="3"/>
  <c r="AX43" i="3"/>
  <c r="AY43" i="3"/>
  <c r="AZ43" i="3"/>
  <c r="BA43" i="3"/>
  <c r="BB43" i="3"/>
  <c r="BC43" i="3"/>
  <c r="BD43" i="3"/>
  <c r="BE43" i="3"/>
  <c r="BF43" i="3"/>
  <c r="BG43" i="3"/>
  <c r="BH43" i="3"/>
  <c r="BI43" i="3"/>
  <c r="BJ43" i="3"/>
  <c r="BK43" i="3"/>
  <c r="BL43" i="3"/>
  <c r="BM43" i="3"/>
  <c r="BN43" i="3"/>
  <c r="BO43" i="3"/>
  <c r="BP43" i="3"/>
  <c r="BQ43" i="3"/>
  <c r="BR43" i="3"/>
  <c r="BS43" i="3"/>
  <c r="BT43" i="3"/>
  <c r="BU43" i="3"/>
  <c r="BV43" i="3"/>
  <c r="BW43" i="3"/>
  <c r="BX43" i="3"/>
  <c r="BY43" i="3"/>
  <c r="BZ43" i="3"/>
  <c r="CA43" i="3"/>
  <c r="CB43" i="3"/>
  <c r="CC43" i="3"/>
  <c r="CD43" i="3"/>
  <c r="CE43" i="3"/>
  <c r="CF43" i="3"/>
  <c r="CG43" i="3"/>
  <c r="CH43" i="3"/>
  <c r="CI43" i="3"/>
  <c r="CJ43" i="3"/>
  <c r="CK43" i="3"/>
  <c r="CL43" i="3"/>
  <c r="CM43" i="3"/>
  <c r="CN43" i="3"/>
  <c r="CO43" i="3"/>
  <c r="CP43" i="3"/>
  <c r="CQ43" i="3"/>
  <c r="CR43" i="3"/>
  <c r="CS43" i="3"/>
  <c r="CT43" i="3"/>
  <c r="CU43" i="3"/>
  <c r="CV43" i="3"/>
  <c r="CW43" i="3"/>
  <c r="CX43" i="3"/>
  <c r="CY43" i="3"/>
  <c r="CZ43" i="3"/>
  <c r="DA43" i="3"/>
  <c r="DB43" i="3"/>
  <c r="DC43" i="3"/>
  <c r="DD43" i="3"/>
  <c r="DE43" i="3"/>
  <c r="DF43" i="3"/>
  <c r="DG43" i="3"/>
  <c r="DH43" i="3"/>
  <c r="DI43" i="3"/>
  <c r="DJ43" i="3"/>
  <c r="DK43" i="3"/>
  <c r="DL43" i="3"/>
  <c r="DM43" i="3"/>
  <c r="DN43" i="3"/>
  <c r="DO43" i="3"/>
  <c r="DP43" i="3"/>
  <c r="C44" i="3"/>
  <c r="D44" i="3"/>
  <c r="E44" i="3"/>
  <c r="F44" i="3"/>
  <c r="G44" i="3"/>
  <c r="H44" i="3"/>
  <c r="I44" i="3"/>
  <c r="J44" i="3"/>
  <c r="K44" i="3"/>
  <c r="L44" i="3"/>
  <c r="M44" i="3"/>
  <c r="N44" i="3"/>
  <c r="O44" i="3"/>
  <c r="P44" i="3"/>
  <c r="Q44" i="3"/>
  <c r="R44" i="3"/>
  <c r="S44" i="3"/>
  <c r="T44" i="3"/>
  <c r="U44" i="3"/>
  <c r="V44" i="3"/>
  <c r="W44" i="3"/>
  <c r="X44" i="3"/>
  <c r="Y44" i="3"/>
  <c r="Z44" i="3"/>
  <c r="AA44" i="3"/>
  <c r="AB44" i="3"/>
  <c r="AC44" i="3"/>
  <c r="AD44" i="3"/>
  <c r="AE44" i="3"/>
  <c r="AF44" i="3"/>
  <c r="AG44" i="3"/>
  <c r="AH44" i="3"/>
  <c r="AI44" i="3"/>
  <c r="AJ44" i="3"/>
  <c r="AK44" i="3"/>
  <c r="AL44" i="3"/>
  <c r="AM44" i="3"/>
  <c r="AN44" i="3"/>
  <c r="AO44" i="3"/>
  <c r="AP44" i="3"/>
  <c r="AQ44" i="3"/>
  <c r="AR44" i="3"/>
  <c r="AS44" i="3"/>
  <c r="AT44" i="3"/>
  <c r="AU44" i="3"/>
  <c r="AV44" i="3"/>
  <c r="AW44" i="3"/>
  <c r="AX44" i="3"/>
  <c r="AY44" i="3"/>
  <c r="AZ44" i="3"/>
  <c r="BA44" i="3"/>
  <c r="BB44" i="3"/>
  <c r="BC44" i="3"/>
  <c r="BD44" i="3"/>
  <c r="BE44" i="3"/>
  <c r="BF44" i="3"/>
  <c r="BG44" i="3"/>
  <c r="BH44" i="3"/>
  <c r="BI44" i="3"/>
  <c r="BJ44" i="3"/>
  <c r="BK44" i="3"/>
  <c r="BL44" i="3"/>
  <c r="BM44" i="3"/>
  <c r="BN44" i="3"/>
  <c r="BO44" i="3"/>
  <c r="BP44" i="3"/>
  <c r="BQ44" i="3"/>
  <c r="BR44" i="3"/>
  <c r="BS44" i="3"/>
  <c r="BT44" i="3"/>
  <c r="BU44" i="3"/>
  <c r="BV44" i="3"/>
  <c r="BW44" i="3"/>
  <c r="BX44" i="3"/>
  <c r="BY44" i="3"/>
  <c r="BZ44" i="3"/>
  <c r="CA44" i="3"/>
  <c r="CB44" i="3"/>
  <c r="CC44" i="3"/>
  <c r="CD44" i="3"/>
  <c r="CE44" i="3"/>
  <c r="CF44" i="3"/>
  <c r="CG44" i="3"/>
  <c r="CH44" i="3"/>
  <c r="CI44" i="3"/>
  <c r="CJ44" i="3"/>
  <c r="CK44" i="3"/>
  <c r="CL44" i="3"/>
  <c r="CM44" i="3"/>
  <c r="CN44" i="3"/>
  <c r="CO44" i="3"/>
  <c r="CP44" i="3"/>
  <c r="CQ44" i="3"/>
  <c r="CR44" i="3"/>
  <c r="CS44" i="3"/>
  <c r="CT44" i="3"/>
  <c r="CU44" i="3"/>
  <c r="CV44" i="3"/>
  <c r="CW44" i="3"/>
  <c r="CX44" i="3"/>
  <c r="CY44" i="3"/>
  <c r="CZ44" i="3"/>
  <c r="DA44" i="3"/>
  <c r="DB44" i="3"/>
  <c r="DC44" i="3"/>
  <c r="DD44" i="3"/>
  <c r="DE44" i="3"/>
  <c r="DF44" i="3"/>
  <c r="DG44" i="3"/>
  <c r="DH44" i="3"/>
  <c r="DI44" i="3"/>
  <c r="DJ44" i="3"/>
  <c r="DK44" i="3"/>
  <c r="DL44" i="3"/>
  <c r="DM44" i="3"/>
  <c r="DN44" i="3"/>
  <c r="DO44" i="3"/>
  <c r="DP44" i="3"/>
  <c r="C46"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AH46" i="3"/>
  <c r="AI46" i="3"/>
  <c r="AJ46" i="3"/>
  <c r="AK46" i="3"/>
  <c r="AL46" i="3"/>
  <c r="AM46" i="3"/>
  <c r="AN46" i="3"/>
  <c r="AO46" i="3"/>
  <c r="AP46" i="3"/>
  <c r="AQ46" i="3"/>
  <c r="AR46" i="3"/>
  <c r="AS46" i="3"/>
  <c r="AT46" i="3"/>
  <c r="AU46" i="3"/>
  <c r="AV46" i="3"/>
  <c r="AW46" i="3"/>
  <c r="AX46" i="3"/>
  <c r="AY46" i="3"/>
  <c r="AZ46" i="3"/>
  <c r="BA46" i="3"/>
  <c r="BB46" i="3"/>
  <c r="BC46" i="3"/>
  <c r="BD46" i="3"/>
  <c r="BE46" i="3"/>
  <c r="BF46" i="3"/>
  <c r="BG46" i="3"/>
  <c r="BH46" i="3"/>
  <c r="BI46" i="3"/>
  <c r="BJ46" i="3"/>
  <c r="BK46" i="3"/>
  <c r="BL46" i="3"/>
  <c r="BM46" i="3"/>
  <c r="BN46" i="3"/>
  <c r="BO46" i="3"/>
  <c r="BP46" i="3"/>
  <c r="BQ46" i="3"/>
  <c r="BR46" i="3"/>
  <c r="BS46" i="3"/>
  <c r="BT46" i="3"/>
  <c r="BU46" i="3"/>
  <c r="BV46" i="3"/>
  <c r="BW46" i="3"/>
  <c r="BX46" i="3"/>
  <c r="BY46" i="3"/>
  <c r="BZ46" i="3"/>
  <c r="CA46" i="3"/>
  <c r="CB46" i="3"/>
  <c r="CC46" i="3"/>
  <c r="CD46" i="3"/>
  <c r="CE46" i="3"/>
  <c r="CF46" i="3"/>
  <c r="CG46" i="3"/>
  <c r="CH46" i="3"/>
  <c r="CI46" i="3"/>
  <c r="CJ46" i="3"/>
  <c r="CK46" i="3"/>
  <c r="CL46" i="3"/>
  <c r="CM46" i="3"/>
  <c r="CN46" i="3"/>
  <c r="CO46" i="3"/>
  <c r="CP46" i="3"/>
  <c r="CQ46" i="3"/>
  <c r="CR46" i="3"/>
  <c r="CS46" i="3"/>
  <c r="CT46" i="3"/>
  <c r="CU46" i="3"/>
  <c r="CV46" i="3"/>
  <c r="CW46" i="3"/>
  <c r="CX46" i="3"/>
  <c r="CY46" i="3"/>
  <c r="CZ46" i="3"/>
  <c r="DA46" i="3"/>
  <c r="DB46" i="3"/>
  <c r="DC46" i="3"/>
  <c r="DD46" i="3"/>
  <c r="DE46" i="3"/>
  <c r="DF46" i="3"/>
  <c r="DG46" i="3"/>
  <c r="DH46" i="3"/>
  <c r="DI46" i="3"/>
  <c r="DJ46" i="3"/>
  <c r="DK46" i="3"/>
  <c r="DL46" i="3"/>
  <c r="DM46" i="3"/>
  <c r="DN46" i="3"/>
  <c r="DO46" i="3"/>
  <c r="DP46" i="3"/>
  <c r="C47" i="3"/>
  <c r="D47" i="3"/>
  <c r="E47" i="3"/>
  <c r="F47" i="3"/>
  <c r="G47" i="3"/>
  <c r="H47" i="3"/>
  <c r="I47" i="3"/>
  <c r="J47" i="3"/>
  <c r="K47" i="3"/>
  <c r="L47" i="3"/>
  <c r="M47" i="3"/>
  <c r="N47" i="3"/>
  <c r="O47" i="3"/>
  <c r="P47" i="3"/>
  <c r="Q47" i="3"/>
  <c r="R47" i="3"/>
  <c r="S47" i="3"/>
  <c r="T47" i="3"/>
  <c r="U47" i="3"/>
  <c r="V47" i="3"/>
  <c r="W47" i="3"/>
  <c r="X47" i="3"/>
  <c r="Y47" i="3"/>
  <c r="Z47" i="3"/>
  <c r="AA47" i="3"/>
  <c r="AB47" i="3"/>
  <c r="AC47" i="3"/>
  <c r="AD47" i="3"/>
  <c r="AE47" i="3"/>
  <c r="AF47" i="3"/>
  <c r="AG47" i="3"/>
  <c r="AH47" i="3"/>
  <c r="AI47" i="3"/>
  <c r="AJ47" i="3"/>
  <c r="AK47" i="3"/>
  <c r="AL47" i="3"/>
  <c r="AM47" i="3"/>
  <c r="AN47" i="3"/>
  <c r="AO47" i="3"/>
  <c r="AP47" i="3"/>
  <c r="AQ47" i="3"/>
  <c r="AR47" i="3"/>
  <c r="AS47" i="3"/>
  <c r="AT47" i="3"/>
  <c r="AU47" i="3"/>
  <c r="AV47" i="3"/>
  <c r="AW47" i="3"/>
  <c r="AX47" i="3"/>
  <c r="AY47" i="3"/>
  <c r="AZ47" i="3"/>
  <c r="BA47" i="3"/>
  <c r="BB47" i="3"/>
  <c r="BC47" i="3"/>
  <c r="BD47" i="3"/>
  <c r="BE47" i="3"/>
  <c r="BF47" i="3"/>
  <c r="BG47" i="3"/>
  <c r="BH47" i="3"/>
  <c r="BI47" i="3"/>
  <c r="BJ47" i="3"/>
  <c r="BK47" i="3"/>
  <c r="BL47" i="3"/>
  <c r="BM47" i="3"/>
  <c r="BN47" i="3"/>
  <c r="BO47" i="3"/>
  <c r="BP47" i="3"/>
  <c r="BQ47" i="3"/>
  <c r="BR47" i="3"/>
  <c r="BS47" i="3"/>
  <c r="BT47" i="3"/>
  <c r="BU47" i="3"/>
  <c r="BV47" i="3"/>
  <c r="BW47" i="3"/>
  <c r="BX47" i="3"/>
  <c r="BY47" i="3"/>
  <c r="BZ47" i="3"/>
  <c r="CA47" i="3"/>
  <c r="CB47" i="3"/>
  <c r="CC47" i="3"/>
  <c r="CD47" i="3"/>
  <c r="CE47" i="3"/>
  <c r="CF47" i="3"/>
  <c r="CG47" i="3"/>
  <c r="CH47" i="3"/>
  <c r="CI47" i="3"/>
  <c r="CJ47" i="3"/>
  <c r="CK47" i="3"/>
  <c r="CL47" i="3"/>
  <c r="CM47" i="3"/>
  <c r="CN47" i="3"/>
  <c r="CO47" i="3"/>
  <c r="CP47" i="3"/>
  <c r="CQ47" i="3"/>
  <c r="CR47" i="3"/>
  <c r="CS47" i="3"/>
  <c r="CT47" i="3"/>
  <c r="CU47" i="3"/>
  <c r="CV47" i="3"/>
  <c r="CW47" i="3"/>
  <c r="CX47" i="3"/>
  <c r="CY47" i="3"/>
  <c r="CZ47" i="3"/>
  <c r="DA47" i="3"/>
  <c r="DB47" i="3"/>
  <c r="DC47" i="3"/>
  <c r="DD47" i="3"/>
  <c r="DE47" i="3"/>
  <c r="DF47" i="3"/>
  <c r="DG47" i="3"/>
  <c r="DH47" i="3"/>
  <c r="DI47" i="3"/>
  <c r="DJ47" i="3"/>
  <c r="DK47" i="3"/>
  <c r="DL47" i="3"/>
  <c r="DM47" i="3"/>
  <c r="DN47" i="3"/>
  <c r="DO47" i="3"/>
  <c r="DP47" i="3"/>
  <c r="C48" i="3"/>
  <c r="D48" i="3"/>
  <c r="E48" i="3"/>
  <c r="F48" i="3"/>
  <c r="G48" i="3"/>
  <c r="H48" i="3"/>
  <c r="I48" i="3"/>
  <c r="J48" i="3"/>
  <c r="K48" i="3"/>
  <c r="L48" i="3"/>
  <c r="M48" i="3"/>
  <c r="N48" i="3"/>
  <c r="O48" i="3"/>
  <c r="P48" i="3"/>
  <c r="Q48" i="3"/>
  <c r="R48" i="3"/>
  <c r="S48" i="3"/>
  <c r="T48" i="3"/>
  <c r="U48" i="3"/>
  <c r="V48" i="3"/>
  <c r="W48" i="3"/>
  <c r="X48" i="3"/>
  <c r="Y48" i="3"/>
  <c r="Z48" i="3"/>
  <c r="AA48" i="3"/>
  <c r="AB48" i="3"/>
  <c r="AC48" i="3"/>
  <c r="AD48" i="3"/>
  <c r="AE48" i="3"/>
  <c r="AF48" i="3"/>
  <c r="AG48" i="3"/>
  <c r="AH48" i="3"/>
  <c r="AI48" i="3"/>
  <c r="AJ48" i="3"/>
  <c r="AK48" i="3"/>
  <c r="AL48" i="3"/>
  <c r="AM48" i="3"/>
  <c r="AN48" i="3"/>
  <c r="AO48" i="3"/>
  <c r="AP48" i="3"/>
  <c r="AQ48" i="3"/>
  <c r="AR48" i="3"/>
  <c r="AS48" i="3"/>
  <c r="AT48" i="3"/>
  <c r="AU48" i="3"/>
  <c r="AV48" i="3"/>
  <c r="AW48" i="3"/>
  <c r="AX48" i="3"/>
  <c r="AY48" i="3"/>
  <c r="AZ48" i="3"/>
  <c r="BA48" i="3"/>
  <c r="BB48" i="3"/>
  <c r="BC48" i="3"/>
  <c r="BD48" i="3"/>
  <c r="BE48" i="3"/>
  <c r="BF48" i="3"/>
  <c r="BG48" i="3"/>
  <c r="BH48" i="3"/>
  <c r="BI48" i="3"/>
  <c r="BJ48" i="3"/>
  <c r="BK48" i="3"/>
  <c r="BL48" i="3"/>
  <c r="BM48" i="3"/>
  <c r="BN48" i="3"/>
  <c r="BO48" i="3"/>
  <c r="BP48" i="3"/>
  <c r="BQ48" i="3"/>
  <c r="BR48" i="3"/>
  <c r="BS48" i="3"/>
  <c r="BT48" i="3"/>
  <c r="BU48" i="3"/>
  <c r="BV48" i="3"/>
  <c r="BW48" i="3"/>
  <c r="BX48" i="3"/>
  <c r="BY48" i="3"/>
  <c r="BZ48" i="3"/>
  <c r="CA48" i="3"/>
  <c r="CB48" i="3"/>
  <c r="CC48" i="3"/>
  <c r="CD48" i="3"/>
  <c r="CE48" i="3"/>
  <c r="CF48" i="3"/>
  <c r="CG48" i="3"/>
  <c r="CH48" i="3"/>
  <c r="CI48" i="3"/>
  <c r="CJ48" i="3"/>
  <c r="CK48" i="3"/>
  <c r="CL48" i="3"/>
  <c r="CM48" i="3"/>
  <c r="CN48" i="3"/>
  <c r="CO48" i="3"/>
  <c r="CP48" i="3"/>
  <c r="CQ48" i="3"/>
  <c r="CR48" i="3"/>
  <c r="CS48" i="3"/>
  <c r="CT48" i="3"/>
  <c r="CU48" i="3"/>
  <c r="CV48" i="3"/>
  <c r="CW48" i="3"/>
  <c r="CX48" i="3"/>
  <c r="CY48" i="3"/>
  <c r="CZ48" i="3"/>
  <c r="DA48" i="3"/>
  <c r="DB48" i="3"/>
  <c r="DC48" i="3"/>
  <c r="DD48" i="3"/>
  <c r="DE48" i="3"/>
  <c r="DF48" i="3"/>
  <c r="DG48" i="3"/>
  <c r="DH48" i="3"/>
  <c r="DI48" i="3"/>
  <c r="DJ48" i="3"/>
  <c r="DK48" i="3"/>
  <c r="DL48" i="3"/>
  <c r="DM48" i="3"/>
  <c r="DN48" i="3"/>
  <c r="DO48" i="3"/>
  <c r="DP48" i="3"/>
  <c r="D53" i="3"/>
  <c r="D63" i="3"/>
  <c r="E53" i="3"/>
  <c r="E63" i="3"/>
  <c r="F53" i="3"/>
  <c r="F63" i="3"/>
  <c r="G53" i="3"/>
  <c r="G63" i="3"/>
  <c r="H53" i="3"/>
  <c r="H63" i="3"/>
  <c r="I53" i="3"/>
  <c r="I63" i="3"/>
  <c r="J53" i="3"/>
  <c r="J63" i="3"/>
  <c r="K53" i="3"/>
  <c r="K63" i="3"/>
  <c r="L53" i="3"/>
  <c r="L63" i="3"/>
  <c r="M53" i="3"/>
  <c r="M63" i="3"/>
  <c r="N53" i="3"/>
  <c r="N63" i="3"/>
  <c r="O53" i="3"/>
  <c r="O63" i="3"/>
  <c r="P53" i="3"/>
  <c r="P63" i="3"/>
  <c r="Q53" i="3"/>
  <c r="Q63" i="3"/>
  <c r="R53" i="3"/>
  <c r="R63" i="3"/>
  <c r="S53" i="3"/>
  <c r="S63" i="3"/>
  <c r="T53" i="3"/>
  <c r="T63" i="3"/>
  <c r="U53" i="3"/>
  <c r="U63" i="3"/>
  <c r="V53" i="3"/>
  <c r="V63" i="3"/>
  <c r="W53" i="3"/>
  <c r="W63" i="3"/>
  <c r="X53" i="3"/>
  <c r="X63" i="3"/>
  <c r="Y53" i="3"/>
  <c r="Y63" i="3"/>
  <c r="Z53" i="3"/>
  <c r="Z63" i="3"/>
  <c r="AA53" i="3"/>
  <c r="AA63" i="3"/>
  <c r="AB53" i="3"/>
  <c r="AB63" i="3"/>
  <c r="AC53" i="3"/>
  <c r="AC63" i="3"/>
  <c r="AD53" i="3"/>
  <c r="AD63" i="3"/>
  <c r="AE53" i="3"/>
  <c r="AE63" i="3"/>
  <c r="AF53" i="3"/>
  <c r="AF63" i="3"/>
  <c r="AG53" i="3"/>
  <c r="AG63" i="3"/>
  <c r="AH53" i="3"/>
  <c r="AH63" i="3"/>
  <c r="AI53" i="3"/>
  <c r="AI63" i="3"/>
  <c r="AJ53" i="3"/>
  <c r="AJ63" i="3"/>
  <c r="AK53" i="3"/>
  <c r="AK63" i="3"/>
  <c r="AL53" i="3"/>
  <c r="AL63" i="3"/>
  <c r="AM53" i="3"/>
  <c r="AM63" i="3"/>
  <c r="AN53" i="3"/>
  <c r="AN63" i="3"/>
  <c r="AO53" i="3"/>
  <c r="AO63" i="3"/>
  <c r="AP53" i="3"/>
  <c r="AP63" i="3"/>
  <c r="AQ53" i="3"/>
  <c r="AQ63" i="3"/>
  <c r="AR53" i="3"/>
  <c r="AR63" i="3"/>
  <c r="AS53" i="3"/>
  <c r="AS63" i="3"/>
  <c r="AT53" i="3"/>
  <c r="AT63" i="3"/>
  <c r="AU53" i="3"/>
  <c r="AU63" i="3"/>
  <c r="AV53" i="3"/>
  <c r="AV63" i="3"/>
  <c r="AW53" i="3"/>
  <c r="AW63" i="3"/>
  <c r="AX53" i="3"/>
  <c r="AX63" i="3"/>
  <c r="AY53" i="3"/>
  <c r="AY63" i="3"/>
  <c r="AZ53" i="3"/>
  <c r="AZ63" i="3"/>
  <c r="BA53" i="3"/>
  <c r="BA63" i="3"/>
  <c r="BB53" i="3"/>
  <c r="BB63" i="3"/>
  <c r="BC53" i="3"/>
  <c r="BC63" i="3"/>
  <c r="BD53" i="3"/>
  <c r="BD63" i="3"/>
  <c r="BE53" i="3"/>
  <c r="BE63" i="3"/>
  <c r="BF53" i="3"/>
  <c r="BF63" i="3"/>
  <c r="BG53" i="3"/>
  <c r="BG63" i="3"/>
  <c r="BH53" i="3"/>
  <c r="BH63" i="3"/>
  <c r="BI53" i="3"/>
  <c r="BI63" i="3"/>
  <c r="BJ53" i="3"/>
  <c r="BJ63" i="3"/>
  <c r="BK53" i="3"/>
  <c r="BK63" i="3"/>
  <c r="BL53" i="3"/>
  <c r="BL63" i="3"/>
  <c r="BM53" i="3"/>
  <c r="BM63" i="3"/>
  <c r="BN53" i="3"/>
  <c r="BN63" i="3"/>
  <c r="BO53" i="3"/>
  <c r="BO63" i="3"/>
  <c r="BP53" i="3"/>
  <c r="BP63" i="3"/>
  <c r="BQ53" i="3"/>
  <c r="BQ63" i="3"/>
  <c r="BR53" i="3"/>
  <c r="BR63" i="3"/>
  <c r="BS53" i="3"/>
  <c r="BS63" i="3"/>
  <c r="BT53" i="3"/>
  <c r="BT63" i="3"/>
  <c r="BU53" i="3"/>
  <c r="BU63" i="3"/>
  <c r="BV53" i="3"/>
  <c r="BV63" i="3"/>
  <c r="BW53" i="3"/>
  <c r="BW63" i="3"/>
  <c r="BX53" i="3"/>
  <c r="BX63" i="3"/>
  <c r="BY53" i="3"/>
  <c r="BY63" i="3"/>
  <c r="BZ53" i="3"/>
  <c r="BZ63" i="3"/>
  <c r="CA53" i="3"/>
  <c r="CA63" i="3"/>
  <c r="CB53" i="3"/>
  <c r="CB63" i="3"/>
  <c r="CC53" i="3"/>
  <c r="CC63" i="3"/>
  <c r="CD53" i="3"/>
  <c r="CD63" i="3"/>
  <c r="CE53" i="3"/>
  <c r="CE63" i="3"/>
  <c r="CF53" i="3"/>
  <c r="CF63" i="3"/>
  <c r="CG53" i="3"/>
  <c r="CG63" i="3"/>
  <c r="CH53" i="3"/>
  <c r="CH63" i="3"/>
  <c r="CI53" i="3"/>
  <c r="CI63" i="3"/>
  <c r="CJ53" i="3"/>
  <c r="CJ63" i="3"/>
  <c r="CK53" i="3"/>
  <c r="CK63" i="3"/>
  <c r="CL53" i="3"/>
  <c r="CL63" i="3"/>
  <c r="CM53" i="3"/>
  <c r="CM63" i="3"/>
  <c r="CN53" i="3"/>
  <c r="CN63" i="3"/>
  <c r="CO53" i="3"/>
  <c r="CO63" i="3"/>
  <c r="CP53" i="3"/>
  <c r="CP63" i="3"/>
  <c r="CQ53" i="3"/>
  <c r="CQ63" i="3"/>
  <c r="CR53" i="3"/>
  <c r="CR63" i="3"/>
  <c r="CS53" i="3"/>
  <c r="CS63" i="3"/>
  <c r="CT53" i="3"/>
  <c r="CT63" i="3"/>
  <c r="CU53" i="3"/>
  <c r="CU63" i="3"/>
  <c r="CV53" i="3"/>
  <c r="CV63" i="3"/>
  <c r="CW53" i="3"/>
  <c r="CW63" i="3"/>
  <c r="CX53" i="3"/>
  <c r="CX63" i="3"/>
  <c r="CY53" i="3"/>
  <c r="CY63" i="3"/>
  <c r="CZ53" i="3"/>
  <c r="CZ63" i="3"/>
  <c r="DA53" i="3"/>
  <c r="DA63" i="3"/>
  <c r="DB53" i="3"/>
  <c r="DB63" i="3"/>
  <c r="DC53" i="3"/>
  <c r="DC63" i="3"/>
  <c r="DD53" i="3"/>
  <c r="DD63" i="3"/>
  <c r="DE53" i="3"/>
  <c r="DE63" i="3"/>
  <c r="DF53" i="3"/>
  <c r="DF63" i="3"/>
  <c r="DG53" i="3"/>
  <c r="DG63" i="3"/>
  <c r="DH53" i="3"/>
  <c r="DH63" i="3"/>
  <c r="DI53" i="3"/>
  <c r="DI63" i="3"/>
  <c r="DJ53" i="3"/>
  <c r="DJ63" i="3"/>
  <c r="DK53" i="3"/>
  <c r="DK63" i="3"/>
  <c r="DL53" i="3"/>
  <c r="DL63" i="3"/>
  <c r="DM53" i="3"/>
  <c r="DM63" i="3"/>
  <c r="DN53" i="3"/>
  <c r="DN63" i="3"/>
  <c r="DO53" i="3"/>
  <c r="DO63" i="3"/>
  <c r="DP53" i="3"/>
  <c r="DP63" i="3"/>
  <c r="D54" i="3"/>
  <c r="E54" i="3"/>
  <c r="F54" i="3"/>
  <c r="G54" i="3"/>
  <c r="H54" i="3"/>
  <c r="I54" i="3"/>
  <c r="J54" i="3"/>
  <c r="K54" i="3"/>
  <c r="L54" i="3"/>
  <c r="M54" i="3"/>
  <c r="N54" i="3"/>
  <c r="O54" i="3"/>
  <c r="P54" i="3"/>
  <c r="Q54" i="3"/>
  <c r="R54" i="3"/>
  <c r="S54" i="3"/>
  <c r="T54" i="3"/>
  <c r="U54" i="3"/>
  <c r="V54" i="3"/>
  <c r="W54" i="3"/>
  <c r="X54" i="3"/>
  <c r="Y54" i="3"/>
  <c r="Z54" i="3"/>
  <c r="AA54" i="3"/>
  <c r="AB54" i="3"/>
  <c r="AC54" i="3"/>
  <c r="AD54" i="3"/>
  <c r="AE54" i="3"/>
  <c r="AF54" i="3"/>
  <c r="AG54" i="3"/>
  <c r="AH54" i="3"/>
  <c r="AI54" i="3"/>
  <c r="AJ54" i="3"/>
  <c r="AK54" i="3"/>
  <c r="AL54" i="3"/>
  <c r="AM54" i="3"/>
  <c r="AN54" i="3"/>
  <c r="AO54" i="3"/>
  <c r="AP54" i="3"/>
  <c r="AQ54" i="3"/>
  <c r="AR54" i="3"/>
  <c r="AS54" i="3"/>
  <c r="AT54" i="3"/>
  <c r="AU54" i="3"/>
  <c r="AV54" i="3"/>
  <c r="AW54" i="3"/>
  <c r="AX54" i="3"/>
  <c r="AY54" i="3"/>
  <c r="AZ54" i="3"/>
  <c r="BA54" i="3"/>
  <c r="BB54" i="3"/>
  <c r="BC54" i="3"/>
  <c r="BD54" i="3"/>
  <c r="BE54" i="3"/>
  <c r="BF54" i="3"/>
  <c r="BG54" i="3"/>
  <c r="BH54" i="3"/>
  <c r="BI54" i="3"/>
  <c r="BJ54" i="3"/>
  <c r="BK54" i="3"/>
  <c r="BL54" i="3"/>
  <c r="BM54" i="3"/>
  <c r="BN54" i="3"/>
  <c r="BO54" i="3"/>
  <c r="BP54" i="3"/>
  <c r="BQ54" i="3"/>
  <c r="BR54" i="3"/>
  <c r="BS54" i="3"/>
  <c r="BT54" i="3"/>
  <c r="BU54" i="3"/>
  <c r="BV54" i="3"/>
  <c r="BW54" i="3"/>
  <c r="BX54" i="3"/>
  <c r="BY54" i="3"/>
  <c r="BZ54" i="3"/>
  <c r="CA54" i="3"/>
  <c r="CB54" i="3"/>
  <c r="CC54" i="3"/>
  <c r="CD54" i="3"/>
  <c r="CE54" i="3"/>
  <c r="CF54" i="3"/>
  <c r="CG54" i="3"/>
  <c r="CH54" i="3"/>
  <c r="CI54" i="3"/>
  <c r="CJ54" i="3"/>
  <c r="CK54" i="3"/>
  <c r="CL54" i="3"/>
  <c r="CM54" i="3"/>
  <c r="CN54" i="3"/>
  <c r="CO54" i="3"/>
  <c r="CP54" i="3"/>
  <c r="CQ54" i="3"/>
  <c r="CR54" i="3"/>
  <c r="CS54" i="3"/>
  <c r="CT54" i="3"/>
  <c r="CU54" i="3"/>
  <c r="CV54" i="3"/>
  <c r="CW54" i="3"/>
  <c r="CX54" i="3"/>
  <c r="CY54" i="3"/>
  <c r="CZ54" i="3"/>
  <c r="DA54" i="3"/>
  <c r="DB54" i="3"/>
  <c r="DC54" i="3"/>
  <c r="DD54" i="3"/>
  <c r="DE54" i="3"/>
  <c r="DF54" i="3"/>
  <c r="DG54" i="3"/>
  <c r="DH54" i="3"/>
  <c r="DI54" i="3"/>
  <c r="DJ54" i="3"/>
  <c r="DK54" i="3"/>
  <c r="DL54" i="3"/>
  <c r="DM54" i="3"/>
  <c r="DN54" i="3"/>
  <c r="DO54" i="3"/>
  <c r="DP54" i="3"/>
  <c r="D55" i="3"/>
  <c r="E55" i="3"/>
  <c r="F55" i="3"/>
  <c r="G55" i="3"/>
  <c r="H55" i="3"/>
  <c r="I55" i="3"/>
  <c r="J55" i="3"/>
  <c r="K55" i="3"/>
  <c r="L55" i="3"/>
  <c r="M55" i="3"/>
  <c r="N55" i="3"/>
  <c r="O55" i="3"/>
  <c r="P55" i="3"/>
  <c r="Q55" i="3"/>
  <c r="R55" i="3"/>
  <c r="S55" i="3"/>
  <c r="T55" i="3"/>
  <c r="U55" i="3"/>
  <c r="V55" i="3"/>
  <c r="W55" i="3"/>
  <c r="X55" i="3"/>
  <c r="Y55" i="3"/>
  <c r="Z55" i="3"/>
  <c r="AA55" i="3"/>
  <c r="AB55" i="3"/>
  <c r="AC55" i="3"/>
  <c r="AD55" i="3"/>
  <c r="AE55" i="3"/>
  <c r="AF55" i="3"/>
  <c r="AG55" i="3"/>
  <c r="AH55" i="3"/>
  <c r="AI55" i="3"/>
  <c r="AJ55" i="3"/>
  <c r="AK55" i="3"/>
  <c r="AL55" i="3"/>
  <c r="AM55" i="3"/>
  <c r="AN55" i="3"/>
  <c r="AO55" i="3"/>
  <c r="AP55" i="3"/>
  <c r="AQ55" i="3"/>
  <c r="AR55" i="3"/>
  <c r="AS55" i="3"/>
  <c r="AT55" i="3"/>
  <c r="AU55" i="3"/>
  <c r="AV55" i="3"/>
  <c r="AW55" i="3"/>
  <c r="AX55" i="3"/>
  <c r="AY55" i="3"/>
  <c r="AZ55" i="3"/>
  <c r="BA55" i="3"/>
  <c r="BB55" i="3"/>
  <c r="BC55" i="3"/>
  <c r="BD55" i="3"/>
  <c r="BE55" i="3"/>
  <c r="BF55" i="3"/>
  <c r="BG55" i="3"/>
  <c r="BH55" i="3"/>
  <c r="BI55" i="3"/>
  <c r="BJ55" i="3"/>
  <c r="BK55" i="3"/>
  <c r="BL55" i="3"/>
  <c r="BM55" i="3"/>
  <c r="BN55" i="3"/>
  <c r="BO55" i="3"/>
  <c r="BP55" i="3"/>
  <c r="BQ55" i="3"/>
  <c r="BR55" i="3"/>
  <c r="BS55" i="3"/>
  <c r="BT55" i="3"/>
  <c r="BU55" i="3"/>
  <c r="BV55" i="3"/>
  <c r="BW55" i="3"/>
  <c r="BX55" i="3"/>
  <c r="BY55" i="3"/>
  <c r="BZ55" i="3"/>
  <c r="CA55" i="3"/>
  <c r="CB55" i="3"/>
  <c r="CC55" i="3"/>
  <c r="CD55" i="3"/>
  <c r="CE55" i="3"/>
  <c r="CF55" i="3"/>
  <c r="CG55" i="3"/>
  <c r="CH55" i="3"/>
  <c r="CI55" i="3"/>
  <c r="CJ55" i="3"/>
  <c r="CK55" i="3"/>
  <c r="CL55" i="3"/>
  <c r="CM55" i="3"/>
  <c r="CN55" i="3"/>
  <c r="CO55" i="3"/>
  <c r="CP55" i="3"/>
  <c r="CQ55" i="3"/>
  <c r="CR55" i="3"/>
  <c r="CS55" i="3"/>
  <c r="CT55" i="3"/>
  <c r="CU55" i="3"/>
  <c r="CV55" i="3"/>
  <c r="CW55" i="3"/>
  <c r="CX55" i="3"/>
  <c r="CY55" i="3"/>
  <c r="CZ55" i="3"/>
  <c r="DA55" i="3"/>
  <c r="DB55" i="3"/>
  <c r="DC55" i="3"/>
  <c r="DD55" i="3"/>
  <c r="DE55" i="3"/>
  <c r="DF55" i="3"/>
  <c r="DG55" i="3"/>
  <c r="DH55" i="3"/>
  <c r="DI55" i="3"/>
  <c r="DJ55" i="3"/>
  <c r="DK55" i="3"/>
  <c r="DL55" i="3"/>
  <c r="DM55" i="3"/>
  <c r="DN55" i="3"/>
  <c r="DO55" i="3"/>
  <c r="DP55" i="3"/>
  <c r="D56" i="3"/>
  <c r="E56" i="3"/>
  <c r="F56" i="3"/>
  <c r="G56" i="3"/>
  <c r="H56" i="3"/>
  <c r="I56" i="3"/>
  <c r="J56" i="3"/>
  <c r="K56" i="3"/>
  <c r="L56" i="3"/>
  <c r="M56" i="3"/>
  <c r="N56" i="3"/>
  <c r="O56" i="3"/>
  <c r="P56" i="3"/>
  <c r="Q56" i="3"/>
  <c r="R56" i="3"/>
  <c r="S56" i="3"/>
  <c r="T56" i="3"/>
  <c r="U56" i="3"/>
  <c r="V56" i="3"/>
  <c r="W56" i="3"/>
  <c r="X56" i="3"/>
  <c r="Y56" i="3"/>
  <c r="Z56" i="3"/>
  <c r="AA56" i="3"/>
  <c r="AB56" i="3"/>
  <c r="AC56" i="3"/>
  <c r="AD56" i="3"/>
  <c r="AE56" i="3"/>
  <c r="AF56" i="3"/>
  <c r="AG56" i="3"/>
  <c r="AH56" i="3"/>
  <c r="AI56" i="3"/>
  <c r="AJ56" i="3"/>
  <c r="AK56" i="3"/>
  <c r="AL56" i="3"/>
  <c r="AM56" i="3"/>
  <c r="AN56" i="3"/>
  <c r="AO56" i="3"/>
  <c r="AP56" i="3"/>
  <c r="AQ56" i="3"/>
  <c r="AR56" i="3"/>
  <c r="AS56" i="3"/>
  <c r="AT56" i="3"/>
  <c r="AU56" i="3"/>
  <c r="AV56" i="3"/>
  <c r="AW56" i="3"/>
  <c r="AX56" i="3"/>
  <c r="AY56" i="3"/>
  <c r="AZ56" i="3"/>
  <c r="BA56" i="3"/>
  <c r="BB56" i="3"/>
  <c r="BC56" i="3"/>
  <c r="BD56" i="3"/>
  <c r="BE56" i="3"/>
  <c r="BF56" i="3"/>
  <c r="BG56" i="3"/>
  <c r="BH56" i="3"/>
  <c r="BI56" i="3"/>
  <c r="BJ56" i="3"/>
  <c r="BK56" i="3"/>
  <c r="BL56" i="3"/>
  <c r="BM56" i="3"/>
  <c r="BN56" i="3"/>
  <c r="BO56" i="3"/>
  <c r="BP56" i="3"/>
  <c r="BQ56" i="3"/>
  <c r="BR56" i="3"/>
  <c r="BS56" i="3"/>
  <c r="BT56" i="3"/>
  <c r="BU56" i="3"/>
  <c r="BV56" i="3"/>
  <c r="BW56" i="3"/>
  <c r="BX56" i="3"/>
  <c r="BY56" i="3"/>
  <c r="BZ56" i="3"/>
  <c r="CA56" i="3"/>
  <c r="CB56" i="3"/>
  <c r="CC56" i="3"/>
  <c r="CD56" i="3"/>
  <c r="CE56" i="3"/>
  <c r="CF56" i="3"/>
  <c r="CG56" i="3"/>
  <c r="CH56" i="3"/>
  <c r="CI56" i="3"/>
  <c r="CJ56" i="3"/>
  <c r="CK56" i="3"/>
  <c r="CL56" i="3"/>
  <c r="CM56" i="3"/>
  <c r="CN56" i="3"/>
  <c r="CO56" i="3"/>
  <c r="CP56" i="3"/>
  <c r="CQ56" i="3"/>
  <c r="CR56" i="3"/>
  <c r="CS56" i="3"/>
  <c r="CT56" i="3"/>
  <c r="CU56" i="3"/>
  <c r="CV56" i="3"/>
  <c r="CW56" i="3"/>
  <c r="CX56" i="3"/>
  <c r="CY56" i="3"/>
  <c r="CZ56" i="3"/>
  <c r="DA56" i="3"/>
  <c r="DB56" i="3"/>
  <c r="DC56" i="3"/>
  <c r="DD56" i="3"/>
  <c r="DE56" i="3"/>
  <c r="DF56" i="3"/>
  <c r="DG56" i="3"/>
  <c r="DH56" i="3"/>
  <c r="DI56" i="3"/>
  <c r="DJ56" i="3"/>
  <c r="DK56" i="3"/>
  <c r="DL56" i="3"/>
  <c r="DM56" i="3"/>
  <c r="DN56" i="3"/>
  <c r="DO56" i="3"/>
  <c r="DP56" i="3"/>
  <c r="D57" i="3"/>
  <c r="E57" i="3"/>
  <c r="F57" i="3"/>
  <c r="G57" i="3"/>
  <c r="H57" i="3"/>
  <c r="I57" i="3"/>
  <c r="J57" i="3"/>
  <c r="K57" i="3"/>
  <c r="L57" i="3"/>
  <c r="M57" i="3"/>
  <c r="N57" i="3"/>
  <c r="O57" i="3"/>
  <c r="P57" i="3"/>
  <c r="Q57" i="3"/>
  <c r="R57" i="3"/>
  <c r="S57" i="3"/>
  <c r="T57" i="3"/>
  <c r="U57" i="3"/>
  <c r="V57" i="3"/>
  <c r="W57" i="3"/>
  <c r="X57" i="3"/>
  <c r="Y57" i="3"/>
  <c r="Z57" i="3"/>
  <c r="AA57" i="3"/>
  <c r="AB57" i="3"/>
  <c r="AC57" i="3"/>
  <c r="AD57" i="3"/>
  <c r="AE57" i="3"/>
  <c r="AF57" i="3"/>
  <c r="AG57" i="3"/>
  <c r="AH57" i="3"/>
  <c r="AI57" i="3"/>
  <c r="AJ57" i="3"/>
  <c r="AK57" i="3"/>
  <c r="AL57" i="3"/>
  <c r="AM57" i="3"/>
  <c r="AN57" i="3"/>
  <c r="AO57" i="3"/>
  <c r="AP57" i="3"/>
  <c r="AQ57" i="3"/>
  <c r="AR57" i="3"/>
  <c r="AS57" i="3"/>
  <c r="AT57" i="3"/>
  <c r="AU57" i="3"/>
  <c r="AV57" i="3"/>
  <c r="AW57" i="3"/>
  <c r="AX57" i="3"/>
  <c r="AY57" i="3"/>
  <c r="AZ57" i="3"/>
  <c r="BA57" i="3"/>
  <c r="BB57" i="3"/>
  <c r="BC57" i="3"/>
  <c r="BD57" i="3"/>
  <c r="BE57" i="3"/>
  <c r="BF57" i="3"/>
  <c r="BG57" i="3"/>
  <c r="BH57" i="3"/>
  <c r="BI57" i="3"/>
  <c r="BJ57" i="3"/>
  <c r="BK57" i="3"/>
  <c r="BL57" i="3"/>
  <c r="BM57" i="3"/>
  <c r="BN57" i="3"/>
  <c r="BO57" i="3"/>
  <c r="BP57" i="3"/>
  <c r="BQ57" i="3"/>
  <c r="BR57" i="3"/>
  <c r="BS57" i="3"/>
  <c r="BT57" i="3"/>
  <c r="BU57" i="3"/>
  <c r="BV57" i="3"/>
  <c r="BW57" i="3"/>
  <c r="BX57" i="3"/>
  <c r="BY57" i="3"/>
  <c r="BZ57" i="3"/>
  <c r="CA57" i="3"/>
  <c r="CB57" i="3"/>
  <c r="CC57" i="3"/>
  <c r="CD57" i="3"/>
  <c r="CE57" i="3"/>
  <c r="CF57" i="3"/>
  <c r="CG57" i="3"/>
  <c r="CH57" i="3"/>
  <c r="CI57" i="3"/>
  <c r="CJ57" i="3"/>
  <c r="CK57" i="3"/>
  <c r="CL57" i="3"/>
  <c r="CM57" i="3"/>
  <c r="CN57" i="3"/>
  <c r="CO57" i="3"/>
  <c r="CP57" i="3"/>
  <c r="CQ57" i="3"/>
  <c r="CR57" i="3"/>
  <c r="CS57" i="3"/>
  <c r="CT57" i="3"/>
  <c r="CU57" i="3"/>
  <c r="CV57" i="3"/>
  <c r="CW57" i="3"/>
  <c r="CX57" i="3"/>
  <c r="CY57" i="3"/>
  <c r="CZ57" i="3"/>
  <c r="DA57" i="3"/>
  <c r="DB57" i="3"/>
  <c r="DC57" i="3"/>
  <c r="DD57" i="3"/>
  <c r="DE57" i="3"/>
  <c r="DF57" i="3"/>
  <c r="DG57" i="3"/>
  <c r="DH57" i="3"/>
  <c r="DI57" i="3"/>
  <c r="DJ57" i="3"/>
  <c r="DK57" i="3"/>
  <c r="DL57" i="3"/>
  <c r="DM57" i="3"/>
  <c r="DN57" i="3"/>
  <c r="DO57" i="3"/>
  <c r="DP57" i="3"/>
  <c r="D58" i="3"/>
  <c r="E58" i="3"/>
  <c r="F58" i="3"/>
  <c r="G58" i="3"/>
  <c r="H58" i="3"/>
  <c r="I58" i="3"/>
  <c r="J58" i="3"/>
  <c r="K58" i="3"/>
  <c r="L58" i="3"/>
  <c r="M58" i="3"/>
  <c r="N58" i="3"/>
  <c r="O58" i="3"/>
  <c r="P58" i="3"/>
  <c r="Q58" i="3"/>
  <c r="R58" i="3"/>
  <c r="S58" i="3"/>
  <c r="T58" i="3"/>
  <c r="U58" i="3"/>
  <c r="V58" i="3"/>
  <c r="W58" i="3"/>
  <c r="X58" i="3"/>
  <c r="Y58" i="3"/>
  <c r="Z58" i="3"/>
  <c r="AA58" i="3"/>
  <c r="AB58" i="3"/>
  <c r="AC58" i="3"/>
  <c r="AD58" i="3"/>
  <c r="AE58" i="3"/>
  <c r="AF58" i="3"/>
  <c r="AG58" i="3"/>
  <c r="AH58" i="3"/>
  <c r="AI58" i="3"/>
  <c r="AJ58" i="3"/>
  <c r="AK58" i="3"/>
  <c r="AL58" i="3"/>
  <c r="AM58" i="3"/>
  <c r="AN58" i="3"/>
  <c r="AO58" i="3"/>
  <c r="AP58" i="3"/>
  <c r="AQ58" i="3"/>
  <c r="AR58" i="3"/>
  <c r="AS58" i="3"/>
  <c r="AT58" i="3"/>
  <c r="AU58" i="3"/>
  <c r="AV58" i="3"/>
  <c r="AW58" i="3"/>
  <c r="AX58" i="3"/>
  <c r="AY58" i="3"/>
  <c r="AZ58" i="3"/>
  <c r="BA58" i="3"/>
  <c r="BB58" i="3"/>
  <c r="BC58" i="3"/>
  <c r="BD58" i="3"/>
  <c r="BE58" i="3"/>
  <c r="BF58" i="3"/>
  <c r="BG58" i="3"/>
  <c r="BH58" i="3"/>
  <c r="BI58" i="3"/>
  <c r="BJ58" i="3"/>
  <c r="BK58" i="3"/>
  <c r="BL58" i="3"/>
  <c r="BM58" i="3"/>
  <c r="BN58" i="3"/>
  <c r="BO58" i="3"/>
  <c r="BP58" i="3"/>
  <c r="BQ58" i="3"/>
  <c r="BR58" i="3"/>
  <c r="BS58" i="3"/>
  <c r="BT58" i="3"/>
  <c r="BU58" i="3"/>
  <c r="BV58" i="3"/>
  <c r="BW58" i="3"/>
  <c r="BX58" i="3"/>
  <c r="BY58" i="3"/>
  <c r="BZ58" i="3"/>
  <c r="CA58" i="3"/>
  <c r="CB58" i="3"/>
  <c r="CC58" i="3"/>
  <c r="CD58" i="3"/>
  <c r="CE58" i="3"/>
  <c r="CF58" i="3"/>
  <c r="CG58" i="3"/>
  <c r="CH58" i="3"/>
  <c r="CI58" i="3"/>
  <c r="CJ58" i="3"/>
  <c r="CK58" i="3"/>
  <c r="CL58" i="3"/>
  <c r="CM58" i="3"/>
  <c r="CN58" i="3"/>
  <c r="CO58" i="3"/>
  <c r="CP58" i="3"/>
  <c r="CQ58" i="3"/>
  <c r="CR58" i="3"/>
  <c r="CS58" i="3"/>
  <c r="CT58" i="3"/>
  <c r="CU58" i="3"/>
  <c r="CV58" i="3"/>
  <c r="CW58" i="3"/>
  <c r="CX58" i="3"/>
  <c r="CY58" i="3"/>
  <c r="CZ58" i="3"/>
  <c r="DA58" i="3"/>
  <c r="DB58" i="3"/>
  <c r="DC58" i="3"/>
  <c r="DD58" i="3"/>
  <c r="DE58" i="3"/>
  <c r="DF58" i="3"/>
  <c r="DG58" i="3"/>
  <c r="DH58" i="3"/>
  <c r="DI58" i="3"/>
  <c r="DJ58" i="3"/>
  <c r="DK58" i="3"/>
  <c r="DL58" i="3"/>
  <c r="DM58" i="3"/>
  <c r="DN58" i="3"/>
  <c r="DO58" i="3"/>
  <c r="DP58" i="3"/>
  <c r="D59" i="3"/>
  <c r="E59" i="3"/>
  <c r="F59" i="3"/>
  <c r="G59" i="3"/>
  <c r="H59" i="3"/>
  <c r="I59" i="3"/>
  <c r="J59" i="3"/>
  <c r="K59" i="3"/>
  <c r="L59" i="3"/>
  <c r="M59" i="3"/>
  <c r="N59" i="3"/>
  <c r="O59" i="3"/>
  <c r="P59" i="3"/>
  <c r="Q59" i="3"/>
  <c r="R59" i="3"/>
  <c r="S59" i="3"/>
  <c r="T59" i="3"/>
  <c r="U59" i="3"/>
  <c r="V59" i="3"/>
  <c r="W59" i="3"/>
  <c r="X59" i="3"/>
  <c r="Y59" i="3"/>
  <c r="Z59" i="3"/>
  <c r="AA59" i="3"/>
  <c r="AB59" i="3"/>
  <c r="AC59" i="3"/>
  <c r="AD59" i="3"/>
  <c r="AE59" i="3"/>
  <c r="AF59" i="3"/>
  <c r="AG59" i="3"/>
  <c r="AH59" i="3"/>
  <c r="AI59" i="3"/>
  <c r="AJ59" i="3"/>
  <c r="AK59" i="3"/>
  <c r="AL59" i="3"/>
  <c r="AM59" i="3"/>
  <c r="AN59" i="3"/>
  <c r="AO59" i="3"/>
  <c r="AP59" i="3"/>
  <c r="AQ59" i="3"/>
  <c r="AR59" i="3"/>
  <c r="AS59" i="3"/>
  <c r="AT59" i="3"/>
  <c r="AU59" i="3"/>
  <c r="AV59" i="3"/>
  <c r="AW59" i="3"/>
  <c r="AX59" i="3"/>
  <c r="AY59" i="3"/>
  <c r="AZ59" i="3"/>
  <c r="BA59" i="3"/>
  <c r="BB59" i="3"/>
  <c r="BC59" i="3"/>
  <c r="BD59" i="3"/>
  <c r="BE59" i="3"/>
  <c r="BF59" i="3"/>
  <c r="BG59" i="3"/>
  <c r="BH59" i="3"/>
  <c r="BI59" i="3"/>
  <c r="BJ59" i="3"/>
  <c r="BK59" i="3"/>
  <c r="BL59" i="3"/>
  <c r="BM59" i="3"/>
  <c r="BN59" i="3"/>
  <c r="BO59" i="3"/>
  <c r="BP59" i="3"/>
  <c r="BQ59" i="3"/>
  <c r="BR59" i="3"/>
  <c r="BS59" i="3"/>
  <c r="BT59" i="3"/>
  <c r="BU59" i="3"/>
  <c r="BV59" i="3"/>
  <c r="BW59" i="3"/>
  <c r="BX59" i="3"/>
  <c r="BY59" i="3"/>
  <c r="BZ59" i="3"/>
  <c r="CA59" i="3"/>
  <c r="CB59" i="3"/>
  <c r="CC59" i="3"/>
  <c r="CD59" i="3"/>
  <c r="CE59" i="3"/>
  <c r="CF59" i="3"/>
  <c r="CG59" i="3"/>
  <c r="CH59" i="3"/>
  <c r="CI59" i="3"/>
  <c r="CJ59" i="3"/>
  <c r="CK59" i="3"/>
  <c r="CL59" i="3"/>
  <c r="CM59" i="3"/>
  <c r="CN59" i="3"/>
  <c r="CO59" i="3"/>
  <c r="CP59" i="3"/>
  <c r="CQ59" i="3"/>
  <c r="CR59" i="3"/>
  <c r="CS59" i="3"/>
  <c r="CT59" i="3"/>
  <c r="CU59" i="3"/>
  <c r="CV59" i="3"/>
  <c r="CW59" i="3"/>
  <c r="CX59" i="3"/>
  <c r="CY59" i="3"/>
  <c r="CZ59" i="3"/>
  <c r="DA59" i="3"/>
  <c r="DB59" i="3"/>
  <c r="DC59" i="3"/>
  <c r="DD59" i="3"/>
  <c r="DE59" i="3"/>
  <c r="DF59" i="3"/>
  <c r="DG59" i="3"/>
  <c r="DH59" i="3"/>
  <c r="DI59" i="3"/>
  <c r="DJ59" i="3"/>
  <c r="DK59" i="3"/>
  <c r="DL59" i="3"/>
  <c r="DM59" i="3"/>
  <c r="DN59" i="3"/>
  <c r="DO59" i="3"/>
  <c r="DP59" i="3"/>
  <c r="D60" i="3"/>
  <c r="E60" i="3"/>
  <c r="F60" i="3"/>
  <c r="G60" i="3"/>
  <c r="H60" i="3"/>
  <c r="I60" i="3"/>
  <c r="J60" i="3"/>
  <c r="K60" i="3"/>
  <c r="L60" i="3"/>
  <c r="M60" i="3"/>
  <c r="N60" i="3"/>
  <c r="O60" i="3"/>
  <c r="P60" i="3"/>
  <c r="Q60" i="3"/>
  <c r="R60" i="3"/>
  <c r="S60" i="3"/>
  <c r="T60" i="3"/>
  <c r="U60" i="3"/>
  <c r="V60" i="3"/>
  <c r="W60" i="3"/>
  <c r="X60" i="3"/>
  <c r="Y60" i="3"/>
  <c r="Z60" i="3"/>
  <c r="AA60" i="3"/>
  <c r="AB60" i="3"/>
  <c r="AC60" i="3"/>
  <c r="AD60" i="3"/>
  <c r="AE60" i="3"/>
  <c r="AF60" i="3"/>
  <c r="AG60" i="3"/>
  <c r="AH60" i="3"/>
  <c r="AI60" i="3"/>
  <c r="AJ60" i="3"/>
  <c r="AK60" i="3"/>
  <c r="AL60" i="3"/>
  <c r="AM60" i="3"/>
  <c r="AN60" i="3"/>
  <c r="AO60" i="3"/>
  <c r="AP60" i="3"/>
  <c r="AQ60" i="3"/>
  <c r="AR60" i="3"/>
  <c r="AS60" i="3"/>
  <c r="AT60" i="3"/>
  <c r="AU60" i="3"/>
  <c r="AV60" i="3"/>
  <c r="AW60" i="3"/>
  <c r="AX60" i="3"/>
  <c r="AY60" i="3"/>
  <c r="AZ60" i="3"/>
  <c r="BA60" i="3"/>
  <c r="BB60" i="3"/>
  <c r="BC60" i="3"/>
  <c r="BD60" i="3"/>
  <c r="BE60" i="3"/>
  <c r="BF60" i="3"/>
  <c r="BG60" i="3"/>
  <c r="BH60" i="3"/>
  <c r="BI60" i="3"/>
  <c r="BJ60" i="3"/>
  <c r="BK60" i="3"/>
  <c r="BL60" i="3"/>
  <c r="BM60" i="3"/>
  <c r="BN60" i="3"/>
  <c r="BO60" i="3"/>
  <c r="BP60" i="3"/>
  <c r="BQ60" i="3"/>
  <c r="BR60" i="3"/>
  <c r="BS60" i="3"/>
  <c r="BT60" i="3"/>
  <c r="BU60" i="3"/>
  <c r="BV60" i="3"/>
  <c r="BW60" i="3"/>
  <c r="BX60" i="3"/>
  <c r="BY60" i="3"/>
  <c r="BZ60" i="3"/>
  <c r="CA60" i="3"/>
  <c r="CB60" i="3"/>
  <c r="CC60" i="3"/>
  <c r="CD60" i="3"/>
  <c r="CE60" i="3"/>
  <c r="CF60" i="3"/>
  <c r="CG60" i="3"/>
  <c r="CH60" i="3"/>
  <c r="CI60" i="3"/>
  <c r="CJ60" i="3"/>
  <c r="CK60" i="3"/>
  <c r="CL60" i="3"/>
  <c r="CM60" i="3"/>
  <c r="CN60" i="3"/>
  <c r="CO60" i="3"/>
  <c r="CP60" i="3"/>
  <c r="CQ60" i="3"/>
  <c r="CR60" i="3"/>
  <c r="CS60" i="3"/>
  <c r="CT60" i="3"/>
  <c r="CU60" i="3"/>
  <c r="CV60" i="3"/>
  <c r="CW60" i="3"/>
  <c r="CX60" i="3"/>
  <c r="CY60" i="3"/>
  <c r="CZ60" i="3"/>
  <c r="DA60" i="3"/>
  <c r="DB60" i="3"/>
  <c r="DC60" i="3"/>
  <c r="DD60" i="3"/>
  <c r="DE60" i="3"/>
  <c r="DF60" i="3"/>
  <c r="DG60" i="3"/>
  <c r="DH60" i="3"/>
  <c r="DI60" i="3"/>
  <c r="DJ60" i="3"/>
  <c r="DK60" i="3"/>
  <c r="DL60" i="3"/>
  <c r="DM60" i="3"/>
  <c r="DN60" i="3"/>
  <c r="DO60" i="3"/>
  <c r="DP60" i="3"/>
  <c r="D61" i="3"/>
  <c r="E61" i="3"/>
  <c r="F61" i="3"/>
  <c r="G61" i="3"/>
  <c r="H61" i="3"/>
  <c r="I61" i="3"/>
  <c r="J61" i="3"/>
  <c r="K61" i="3"/>
  <c r="L61" i="3"/>
  <c r="M61" i="3"/>
  <c r="N61" i="3"/>
  <c r="O61" i="3"/>
  <c r="P61" i="3"/>
  <c r="Q61" i="3"/>
  <c r="R61" i="3"/>
  <c r="S61" i="3"/>
  <c r="T61" i="3"/>
  <c r="U61" i="3"/>
  <c r="V61" i="3"/>
  <c r="W61" i="3"/>
  <c r="X61" i="3"/>
  <c r="Y61" i="3"/>
  <c r="Z61" i="3"/>
  <c r="AA61" i="3"/>
  <c r="AB61" i="3"/>
  <c r="AC61" i="3"/>
  <c r="AD61" i="3"/>
  <c r="AE61" i="3"/>
  <c r="AF61" i="3"/>
  <c r="AG61" i="3"/>
  <c r="AH61" i="3"/>
  <c r="AI61" i="3"/>
  <c r="AJ61" i="3"/>
  <c r="AK61" i="3"/>
  <c r="AL61" i="3"/>
  <c r="AM61" i="3"/>
  <c r="AN61" i="3"/>
  <c r="AO61" i="3"/>
  <c r="AP61" i="3"/>
  <c r="AQ61" i="3"/>
  <c r="AR61" i="3"/>
  <c r="AS61" i="3"/>
  <c r="AT61" i="3"/>
  <c r="AU61" i="3"/>
  <c r="AV61" i="3"/>
  <c r="AW61" i="3"/>
  <c r="AX61" i="3"/>
  <c r="AY61" i="3"/>
  <c r="AZ61" i="3"/>
  <c r="BA61" i="3"/>
  <c r="BB61" i="3"/>
  <c r="BC61" i="3"/>
  <c r="BD61" i="3"/>
  <c r="BE61" i="3"/>
  <c r="BF61" i="3"/>
  <c r="BG61" i="3"/>
  <c r="BH61" i="3"/>
  <c r="BI61" i="3"/>
  <c r="BJ61" i="3"/>
  <c r="BK61" i="3"/>
  <c r="BL61" i="3"/>
  <c r="BM61" i="3"/>
  <c r="BN61" i="3"/>
  <c r="BO61" i="3"/>
  <c r="BP61" i="3"/>
  <c r="BQ61" i="3"/>
  <c r="BR61" i="3"/>
  <c r="BS61" i="3"/>
  <c r="BT61" i="3"/>
  <c r="BU61" i="3"/>
  <c r="BV61" i="3"/>
  <c r="BW61" i="3"/>
  <c r="BX61" i="3"/>
  <c r="BY61" i="3"/>
  <c r="BZ61" i="3"/>
  <c r="CA61" i="3"/>
  <c r="CB61" i="3"/>
  <c r="CC61" i="3"/>
  <c r="CD61" i="3"/>
  <c r="CE61" i="3"/>
  <c r="CF61" i="3"/>
  <c r="CG61" i="3"/>
  <c r="CH61" i="3"/>
  <c r="CI61" i="3"/>
  <c r="CJ61" i="3"/>
  <c r="CK61" i="3"/>
  <c r="CL61" i="3"/>
  <c r="CM61" i="3"/>
  <c r="CN61" i="3"/>
  <c r="CO61" i="3"/>
  <c r="CP61" i="3"/>
  <c r="CQ61" i="3"/>
  <c r="CR61" i="3"/>
  <c r="CS61" i="3"/>
  <c r="CT61" i="3"/>
  <c r="CU61" i="3"/>
  <c r="CV61" i="3"/>
  <c r="CW61" i="3"/>
  <c r="CX61" i="3"/>
  <c r="CY61" i="3"/>
  <c r="CZ61" i="3"/>
  <c r="DA61" i="3"/>
  <c r="DB61" i="3"/>
  <c r="DC61" i="3"/>
  <c r="DD61" i="3"/>
  <c r="DE61" i="3"/>
  <c r="DF61" i="3"/>
  <c r="DG61" i="3"/>
  <c r="DH61" i="3"/>
  <c r="DI61" i="3"/>
  <c r="DJ61" i="3"/>
  <c r="DK61" i="3"/>
  <c r="DL61" i="3"/>
  <c r="DM61" i="3"/>
  <c r="DN61" i="3"/>
  <c r="DO61" i="3"/>
  <c r="DP61" i="3"/>
  <c r="E65" i="3"/>
  <c r="F65" i="3"/>
  <c r="G65" i="3"/>
  <c r="H65" i="3"/>
  <c r="I65" i="3"/>
  <c r="J65" i="3"/>
  <c r="K65" i="3"/>
  <c r="L65" i="3"/>
  <c r="M65" i="3"/>
  <c r="N65" i="3"/>
  <c r="O65" i="3"/>
  <c r="P65" i="3"/>
  <c r="Q65" i="3"/>
  <c r="R65" i="3"/>
  <c r="S65" i="3"/>
  <c r="T65" i="3"/>
  <c r="U65" i="3"/>
  <c r="V65" i="3"/>
  <c r="W65" i="3"/>
  <c r="X65" i="3"/>
  <c r="Y65" i="3"/>
  <c r="Z65" i="3"/>
  <c r="AA65" i="3"/>
  <c r="AB65" i="3"/>
  <c r="AC65" i="3"/>
  <c r="AD65" i="3"/>
  <c r="AE65" i="3"/>
  <c r="AF65" i="3"/>
  <c r="AG65" i="3"/>
  <c r="AH65" i="3"/>
  <c r="AI65" i="3"/>
  <c r="AJ65" i="3"/>
  <c r="AK65" i="3"/>
  <c r="AL65" i="3"/>
  <c r="AM65" i="3"/>
  <c r="AN65" i="3"/>
  <c r="AO65" i="3"/>
  <c r="AP65" i="3"/>
  <c r="AQ65" i="3"/>
  <c r="AR65" i="3"/>
  <c r="AS65" i="3"/>
  <c r="AT65" i="3"/>
  <c r="AU65" i="3"/>
  <c r="AV65" i="3"/>
  <c r="AW65" i="3"/>
  <c r="AX65" i="3"/>
  <c r="AY65" i="3"/>
  <c r="AZ65" i="3"/>
  <c r="BA65" i="3"/>
  <c r="BB65" i="3"/>
  <c r="BC65" i="3"/>
  <c r="BD65" i="3"/>
  <c r="BE65" i="3"/>
  <c r="BF65" i="3"/>
  <c r="BG65" i="3"/>
  <c r="BH65" i="3"/>
  <c r="BI65" i="3"/>
  <c r="BJ65" i="3"/>
  <c r="BK65" i="3"/>
  <c r="BL65" i="3"/>
  <c r="BM65" i="3"/>
  <c r="BN65" i="3"/>
  <c r="BO65" i="3"/>
  <c r="BP65" i="3"/>
  <c r="BQ65" i="3"/>
  <c r="BR65" i="3"/>
  <c r="BS65" i="3"/>
  <c r="BT65" i="3"/>
  <c r="BU65" i="3"/>
  <c r="BV65" i="3"/>
  <c r="BW65" i="3"/>
  <c r="BX65" i="3"/>
  <c r="BY65" i="3"/>
  <c r="BZ65" i="3"/>
  <c r="CA65" i="3"/>
  <c r="CB65" i="3"/>
  <c r="CC65" i="3"/>
  <c r="CD65" i="3"/>
  <c r="CE65" i="3"/>
  <c r="CF65" i="3"/>
  <c r="CG65" i="3"/>
  <c r="CH65" i="3"/>
  <c r="CI65" i="3"/>
  <c r="CJ65" i="3"/>
  <c r="CK65" i="3"/>
  <c r="CL65" i="3"/>
  <c r="CM65" i="3"/>
  <c r="CN65" i="3"/>
  <c r="CO65" i="3"/>
  <c r="CP65" i="3"/>
  <c r="CQ65" i="3"/>
  <c r="CR65" i="3"/>
  <c r="CS65" i="3"/>
  <c r="CT65" i="3"/>
  <c r="CU65" i="3"/>
  <c r="CV65" i="3"/>
  <c r="CW65" i="3"/>
  <c r="CX65" i="3"/>
  <c r="CY65" i="3"/>
  <c r="CZ65" i="3"/>
  <c r="DA65" i="3"/>
  <c r="DB65" i="3"/>
  <c r="DC65" i="3"/>
  <c r="DD65" i="3"/>
  <c r="DE65" i="3"/>
  <c r="DF65" i="3"/>
  <c r="DG65" i="3"/>
  <c r="DH65" i="3"/>
  <c r="DI65" i="3"/>
  <c r="DJ65" i="3"/>
  <c r="DK65" i="3"/>
  <c r="DL65" i="3"/>
  <c r="DM65" i="3"/>
  <c r="DN65" i="3"/>
  <c r="DO65" i="3"/>
  <c r="DP65" i="3"/>
  <c r="C68" i="3"/>
  <c r="D68" i="3"/>
  <c r="E68" i="3"/>
  <c r="F68" i="3"/>
  <c r="G68" i="3"/>
  <c r="H68" i="3"/>
  <c r="I68" i="3"/>
  <c r="J68" i="3"/>
  <c r="K68" i="3"/>
  <c r="L68" i="3"/>
  <c r="M68" i="3"/>
  <c r="N68" i="3"/>
  <c r="O68" i="3"/>
  <c r="P68" i="3"/>
  <c r="Q68" i="3"/>
  <c r="R68" i="3"/>
  <c r="S68" i="3"/>
  <c r="T68" i="3"/>
  <c r="U68" i="3"/>
  <c r="V68" i="3"/>
  <c r="W68" i="3"/>
  <c r="X68" i="3"/>
  <c r="Y68" i="3"/>
  <c r="Z68" i="3"/>
  <c r="AA68" i="3"/>
  <c r="AB68" i="3"/>
  <c r="AC68" i="3"/>
  <c r="AD68" i="3"/>
  <c r="AE68" i="3"/>
  <c r="AF68" i="3"/>
  <c r="AG68" i="3"/>
  <c r="AH68" i="3"/>
  <c r="AI68" i="3"/>
  <c r="AJ68" i="3"/>
  <c r="AK68" i="3"/>
  <c r="AL68" i="3"/>
  <c r="AM68" i="3"/>
  <c r="AN68" i="3"/>
  <c r="AO68" i="3"/>
  <c r="AP68" i="3"/>
  <c r="AQ68" i="3"/>
  <c r="AR68" i="3"/>
  <c r="AS68" i="3"/>
  <c r="AT68" i="3"/>
  <c r="AU68" i="3"/>
  <c r="AV68" i="3"/>
  <c r="AW68" i="3"/>
  <c r="AX68" i="3"/>
  <c r="AY68" i="3"/>
  <c r="AZ68" i="3"/>
  <c r="BA68" i="3"/>
  <c r="BB68" i="3"/>
  <c r="BC68" i="3"/>
  <c r="BD68" i="3"/>
  <c r="BE68" i="3"/>
  <c r="BF68" i="3"/>
  <c r="BG68" i="3"/>
  <c r="BH68" i="3"/>
  <c r="BI68" i="3"/>
  <c r="BJ68" i="3"/>
  <c r="BK68" i="3"/>
  <c r="BL68" i="3"/>
  <c r="BM68" i="3"/>
  <c r="BN68" i="3"/>
  <c r="BO68" i="3"/>
  <c r="BP68" i="3"/>
  <c r="BQ68" i="3"/>
  <c r="BR68" i="3"/>
  <c r="BS68" i="3"/>
  <c r="BT68" i="3"/>
  <c r="BU68" i="3"/>
  <c r="BV68" i="3"/>
  <c r="BW68" i="3"/>
  <c r="BX68" i="3"/>
  <c r="BY68" i="3"/>
  <c r="BZ68" i="3"/>
  <c r="CA68" i="3"/>
  <c r="CB68" i="3"/>
  <c r="CC68" i="3"/>
  <c r="CD68" i="3"/>
  <c r="CE68" i="3"/>
  <c r="CF68" i="3"/>
  <c r="CG68" i="3"/>
  <c r="CH68" i="3"/>
  <c r="CI68" i="3"/>
  <c r="CJ68" i="3"/>
  <c r="CK68" i="3"/>
  <c r="CL68" i="3"/>
  <c r="CM68" i="3"/>
  <c r="CN68" i="3"/>
  <c r="CO68" i="3"/>
  <c r="CP68" i="3"/>
  <c r="CQ68" i="3"/>
  <c r="CR68" i="3"/>
  <c r="CS68" i="3"/>
  <c r="CT68" i="3"/>
  <c r="CU68" i="3"/>
  <c r="CV68" i="3"/>
  <c r="CW68" i="3"/>
  <c r="CX68" i="3"/>
  <c r="CY68" i="3"/>
  <c r="CZ68" i="3"/>
  <c r="DA68" i="3"/>
  <c r="DB68" i="3"/>
  <c r="DC68" i="3"/>
  <c r="DD68" i="3"/>
  <c r="DE68" i="3"/>
  <c r="DF68" i="3"/>
  <c r="DG68" i="3"/>
  <c r="DH68" i="3"/>
  <c r="DI68" i="3"/>
  <c r="DJ68" i="3"/>
  <c r="DK68" i="3"/>
  <c r="DL68" i="3"/>
  <c r="DM68" i="3"/>
  <c r="DN68" i="3"/>
  <c r="DO68" i="3"/>
  <c r="DP68" i="3"/>
  <c r="C69" i="3"/>
  <c r="D69" i="3"/>
  <c r="E69" i="3"/>
  <c r="F69" i="3"/>
  <c r="G69" i="3"/>
  <c r="H69" i="3"/>
  <c r="I69" i="3"/>
  <c r="J69" i="3"/>
  <c r="K69" i="3"/>
  <c r="L69" i="3"/>
  <c r="M69" i="3"/>
  <c r="N69" i="3"/>
  <c r="O69" i="3"/>
  <c r="P69" i="3"/>
  <c r="Q69" i="3"/>
  <c r="R69" i="3"/>
  <c r="S69" i="3"/>
  <c r="T69" i="3"/>
  <c r="U69" i="3"/>
  <c r="V69" i="3"/>
  <c r="W69" i="3"/>
  <c r="X69" i="3"/>
  <c r="Y69" i="3"/>
  <c r="Z69" i="3"/>
  <c r="AA69" i="3"/>
  <c r="AB69" i="3"/>
  <c r="AC69" i="3"/>
  <c r="AD69" i="3"/>
  <c r="AE69" i="3"/>
  <c r="AF69" i="3"/>
  <c r="AG69" i="3"/>
  <c r="AH69" i="3"/>
  <c r="AI69" i="3"/>
  <c r="AJ69" i="3"/>
  <c r="AK69" i="3"/>
  <c r="AL69" i="3"/>
  <c r="AM69" i="3"/>
  <c r="AN69" i="3"/>
  <c r="AO69" i="3"/>
  <c r="AP69" i="3"/>
  <c r="AQ69" i="3"/>
  <c r="AR69" i="3"/>
  <c r="AS69" i="3"/>
  <c r="AT69" i="3"/>
  <c r="AU69" i="3"/>
  <c r="AV69" i="3"/>
  <c r="AW69" i="3"/>
  <c r="AX69" i="3"/>
  <c r="AY69" i="3"/>
  <c r="AZ69" i="3"/>
  <c r="BA69" i="3"/>
  <c r="BB69" i="3"/>
  <c r="BC69" i="3"/>
  <c r="BD69" i="3"/>
  <c r="BE69" i="3"/>
  <c r="BF69" i="3"/>
  <c r="BG69" i="3"/>
  <c r="BH69" i="3"/>
  <c r="BI69" i="3"/>
  <c r="BJ69" i="3"/>
  <c r="BK69" i="3"/>
  <c r="BL69" i="3"/>
  <c r="BM69" i="3"/>
  <c r="BN69" i="3"/>
  <c r="BO69" i="3"/>
  <c r="BP69" i="3"/>
  <c r="BQ69" i="3"/>
  <c r="BR69" i="3"/>
  <c r="BS69" i="3"/>
  <c r="BT69" i="3"/>
  <c r="BU69" i="3"/>
  <c r="BV69" i="3"/>
  <c r="BW69" i="3"/>
  <c r="BX69" i="3"/>
  <c r="BY69" i="3"/>
  <c r="BZ69" i="3"/>
  <c r="CA69" i="3"/>
  <c r="CB69" i="3"/>
  <c r="CC69" i="3"/>
  <c r="CD69" i="3"/>
  <c r="CE69" i="3"/>
  <c r="CF69" i="3"/>
  <c r="CG69" i="3"/>
  <c r="CH69" i="3"/>
  <c r="CI69" i="3"/>
  <c r="CJ69" i="3"/>
  <c r="CK69" i="3"/>
  <c r="CL69" i="3"/>
  <c r="CM69" i="3"/>
  <c r="CN69" i="3"/>
  <c r="CO69" i="3"/>
  <c r="CP69" i="3"/>
  <c r="CQ69" i="3"/>
  <c r="CR69" i="3"/>
  <c r="CS69" i="3"/>
  <c r="CT69" i="3"/>
  <c r="CU69" i="3"/>
  <c r="CV69" i="3"/>
  <c r="CW69" i="3"/>
  <c r="CX69" i="3"/>
  <c r="CY69" i="3"/>
  <c r="CZ69" i="3"/>
  <c r="DA69" i="3"/>
  <c r="DB69" i="3"/>
  <c r="DC69" i="3"/>
  <c r="DD69" i="3"/>
  <c r="DE69" i="3"/>
  <c r="DF69" i="3"/>
  <c r="DG69" i="3"/>
  <c r="DH69" i="3"/>
  <c r="DI69" i="3"/>
  <c r="DJ69" i="3"/>
  <c r="DK69" i="3"/>
  <c r="DL69" i="3"/>
  <c r="DM69" i="3"/>
  <c r="DN69" i="3"/>
  <c r="DO69" i="3"/>
  <c r="DP69" i="3"/>
  <c r="C70" i="3"/>
  <c r="D70" i="3"/>
  <c r="E70" i="3"/>
  <c r="F70" i="3"/>
  <c r="G70" i="3"/>
  <c r="H70" i="3"/>
  <c r="I70" i="3"/>
  <c r="J70" i="3"/>
  <c r="K70" i="3"/>
  <c r="L70" i="3"/>
  <c r="M70" i="3"/>
  <c r="N70" i="3"/>
  <c r="O70" i="3"/>
  <c r="P70" i="3"/>
  <c r="Q70" i="3"/>
  <c r="R70" i="3"/>
  <c r="S70" i="3"/>
  <c r="T70" i="3"/>
  <c r="U70" i="3"/>
  <c r="V70" i="3"/>
  <c r="W70" i="3"/>
  <c r="X70" i="3"/>
  <c r="Y70" i="3"/>
  <c r="Z70" i="3"/>
  <c r="AA70" i="3"/>
  <c r="AB70" i="3"/>
  <c r="AC70" i="3"/>
  <c r="AD70" i="3"/>
  <c r="AE70" i="3"/>
  <c r="AF70" i="3"/>
  <c r="AG70" i="3"/>
  <c r="AH70" i="3"/>
  <c r="AI70" i="3"/>
  <c r="AJ70" i="3"/>
  <c r="AK70" i="3"/>
  <c r="AL70" i="3"/>
  <c r="AM70" i="3"/>
  <c r="AN70" i="3"/>
  <c r="AO70" i="3"/>
  <c r="AP70" i="3"/>
  <c r="AQ70" i="3"/>
  <c r="AR70" i="3"/>
  <c r="AS70" i="3"/>
  <c r="AT70" i="3"/>
  <c r="AU70" i="3"/>
  <c r="AV70" i="3"/>
  <c r="AW70" i="3"/>
  <c r="AX70" i="3"/>
  <c r="AY70" i="3"/>
  <c r="AZ70" i="3"/>
  <c r="BA70" i="3"/>
  <c r="BB70" i="3"/>
  <c r="BC70" i="3"/>
  <c r="BD70" i="3"/>
  <c r="BE70" i="3"/>
  <c r="BF70" i="3"/>
  <c r="BG70" i="3"/>
  <c r="BH70" i="3"/>
  <c r="BI70" i="3"/>
  <c r="BJ70" i="3"/>
  <c r="BK70" i="3"/>
  <c r="BL70" i="3"/>
  <c r="BM70" i="3"/>
  <c r="BN70" i="3"/>
  <c r="BO70" i="3"/>
  <c r="BP70" i="3"/>
  <c r="BQ70" i="3"/>
  <c r="BR70" i="3"/>
  <c r="BS70" i="3"/>
  <c r="BT70" i="3"/>
  <c r="BU70" i="3"/>
  <c r="BV70" i="3"/>
  <c r="BW70" i="3"/>
  <c r="BX70" i="3"/>
  <c r="BY70" i="3"/>
  <c r="BZ70" i="3"/>
  <c r="CA70" i="3"/>
  <c r="CB70" i="3"/>
  <c r="CC70" i="3"/>
  <c r="CD70" i="3"/>
  <c r="CE70" i="3"/>
  <c r="CF70" i="3"/>
  <c r="CG70" i="3"/>
  <c r="CH70" i="3"/>
  <c r="CI70" i="3"/>
  <c r="CJ70" i="3"/>
  <c r="CK70" i="3"/>
  <c r="CL70" i="3"/>
  <c r="CM70" i="3"/>
  <c r="CN70" i="3"/>
  <c r="CO70" i="3"/>
  <c r="CP70" i="3"/>
  <c r="CQ70" i="3"/>
  <c r="CR70" i="3"/>
  <c r="CS70" i="3"/>
  <c r="CT70" i="3"/>
  <c r="CU70" i="3"/>
  <c r="CV70" i="3"/>
  <c r="CW70" i="3"/>
  <c r="CX70" i="3"/>
  <c r="CY70" i="3"/>
  <c r="CZ70" i="3"/>
  <c r="DA70" i="3"/>
  <c r="DB70" i="3"/>
  <c r="DC70" i="3"/>
  <c r="DD70" i="3"/>
  <c r="DE70" i="3"/>
  <c r="DF70" i="3"/>
  <c r="DG70" i="3"/>
  <c r="DH70" i="3"/>
  <c r="DI70" i="3"/>
  <c r="DJ70" i="3"/>
  <c r="DK70" i="3"/>
  <c r="DL70" i="3"/>
  <c r="DM70" i="3"/>
  <c r="DN70" i="3"/>
  <c r="DO70" i="3"/>
  <c r="DP70" i="3"/>
  <c r="C71" i="3"/>
  <c r="D71" i="3"/>
  <c r="E71" i="3"/>
  <c r="F71" i="3"/>
  <c r="G71" i="3"/>
  <c r="H71" i="3"/>
  <c r="I71" i="3"/>
  <c r="J71" i="3"/>
  <c r="K71" i="3"/>
  <c r="L71" i="3"/>
  <c r="M71" i="3"/>
  <c r="N71" i="3"/>
  <c r="O71" i="3"/>
  <c r="P71" i="3"/>
  <c r="Q71" i="3"/>
  <c r="R71" i="3"/>
  <c r="S71" i="3"/>
  <c r="T71" i="3"/>
  <c r="U71" i="3"/>
  <c r="V71" i="3"/>
  <c r="W71" i="3"/>
  <c r="X71" i="3"/>
  <c r="Y71" i="3"/>
  <c r="Z71" i="3"/>
  <c r="AA71" i="3"/>
  <c r="AB71" i="3"/>
  <c r="AC71" i="3"/>
  <c r="AD71" i="3"/>
  <c r="AE71" i="3"/>
  <c r="AF71" i="3"/>
  <c r="AG71" i="3"/>
  <c r="AH71" i="3"/>
  <c r="AI71" i="3"/>
  <c r="AJ71" i="3"/>
  <c r="AK71" i="3"/>
  <c r="AL71" i="3"/>
  <c r="AM71" i="3"/>
  <c r="AN71" i="3"/>
  <c r="AO71" i="3"/>
  <c r="AP71" i="3"/>
  <c r="AQ71" i="3"/>
  <c r="AR71" i="3"/>
  <c r="AS71" i="3"/>
  <c r="AT71" i="3"/>
  <c r="AU71" i="3"/>
  <c r="AV71" i="3"/>
  <c r="AW71" i="3"/>
  <c r="AX71" i="3"/>
  <c r="AY71" i="3"/>
  <c r="AZ71" i="3"/>
  <c r="BA71" i="3"/>
  <c r="BB71" i="3"/>
  <c r="BC71" i="3"/>
  <c r="BD71" i="3"/>
  <c r="BE71" i="3"/>
  <c r="BF71" i="3"/>
  <c r="BG71" i="3"/>
  <c r="BH71" i="3"/>
  <c r="BI71" i="3"/>
  <c r="BJ71" i="3"/>
  <c r="BK71" i="3"/>
  <c r="BL71" i="3"/>
  <c r="BM71" i="3"/>
  <c r="BN71" i="3"/>
  <c r="BO71" i="3"/>
  <c r="BP71" i="3"/>
  <c r="BQ71" i="3"/>
  <c r="BR71" i="3"/>
  <c r="BS71" i="3"/>
  <c r="BT71" i="3"/>
  <c r="BU71" i="3"/>
  <c r="BV71" i="3"/>
  <c r="BW71" i="3"/>
  <c r="BX71" i="3"/>
  <c r="BY71" i="3"/>
  <c r="BZ71" i="3"/>
  <c r="CA71" i="3"/>
  <c r="CB71" i="3"/>
  <c r="CC71" i="3"/>
  <c r="CD71" i="3"/>
  <c r="CE71" i="3"/>
  <c r="CF71" i="3"/>
  <c r="CG71" i="3"/>
  <c r="CH71" i="3"/>
  <c r="CI71" i="3"/>
  <c r="CJ71" i="3"/>
  <c r="CK71" i="3"/>
  <c r="CL71" i="3"/>
  <c r="CM71" i="3"/>
  <c r="CN71" i="3"/>
  <c r="CO71" i="3"/>
  <c r="CP71" i="3"/>
  <c r="CQ71" i="3"/>
  <c r="CR71" i="3"/>
  <c r="CS71" i="3"/>
  <c r="CT71" i="3"/>
  <c r="CU71" i="3"/>
  <c r="CV71" i="3"/>
  <c r="CW71" i="3"/>
  <c r="CX71" i="3"/>
  <c r="CY71" i="3"/>
  <c r="CZ71" i="3"/>
  <c r="DA71" i="3"/>
  <c r="DB71" i="3"/>
  <c r="DC71" i="3"/>
  <c r="DD71" i="3"/>
  <c r="DE71" i="3"/>
  <c r="DF71" i="3"/>
  <c r="DG71" i="3"/>
  <c r="DH71" i="3"/>
  <c r="DI71" i="3"/>
  <c r="DJ71" i="3"/>
  <c r="DK71" i="3"/>
  <c r="DL71" i="3"/>
  <c r="DM71" i="3"/>
  <c r="DN71" i="3"/>
  <c r="DO71" i="3"/>
  <c r="DP71" i="3"/>
  <c r="C26" i="3"/>
  <c r="D26" i="3"/>
  <c r="E26" i="3"/>
  <c r="F26" i="3"/>
  <c r="G26" i="3"/>
  <c r="I26" i="3"/>
  <c r="J26" i="3"/>
  <c r="K26" i="3"/>
  <c r="L26" i="3"/>
  <c r="M26" i="3"/>
  <c r="N26" i="3"/>
  <c r="O26" i="3"/>
  <c r="P26" i="3"/>
  <c r="Q26" i="3"/>
  <c r="R26" i="3"/>
  <c r="S26" i="3"/>
  <c r="T26" i="3"/>
  <c r="U26" i="3"/>
  <c r="V26" i="3"/>
  <c r="W26" i="3"/>
  <c r="X26" i="3"/>
  <c r="Y26" i="3"/>
  <c r="Z26" i="3"/>
  <c r="AA26" i="3"/>
  <c r="AB26" i="3"/>
  <c r="AC26" i="3"/>
  <c r="AD26" i="3"/>
  <c r="AE26" i="3"/>
  <c r="AF26" i="3"/>
  <c r="AG26" i="3"/>
  <c r="AH26" i="3"/>
  <c r="AI26" i="3"/>
  <c r="AJ26" i="3"/>
  <c r="AK26" i="3"/>
  <c r="AL26" i="3"/>
  <c r="AR26" i="3"/>
  <c r="AS26" i="3"/>
  <c r="AY26" i="3"/>
  <c r="AZ26" i="3"/>
  <c r="BF26" i="3"/>
  <c r="BG26" i="3"/>
  <c r="BM26" i="3"/>
  <c r="BN26" i="3"/>
  <c r="BT26" i="3"/>
  <c r="BU26" i="3"/>
  <c r="CA26" i="3"/>
  <c r="CB26" i="3"/>
  <c r="CH26" i="3"/>
  <c r="CI26" i="3"/>
  <c r="CO26" i="3"/>
  <c r="CP26" i="3"/>
  <c r="CV26" i="3"/>
  <c r="CW26" i="3"/>
  <c r="DC26" i="3"/>
  <c r="DD26" i="3"/>
  <c r="C78" i="3"/>
  <c r="D78" i="3"/>
  <c r="E78" i="3"/>
  <c r="F78" i="3"/>
  <c r="G78" i="3"/>
  <c r="H78" i="3"/>
  <c r="I78" i="3"/>
  <c r="J78" i="3"/>
  <c r="K78" i="3"/>
  <c r="L78" i="3"/>
  <c r="M78" i="3"/>
  <c r="N78" i="3"/>
  <c r="O78" i="3"/>
  <c r="P78" i="3"/>
  <c r="Q78" i="3"/>
  <c r="R78" i="3"/>
  <c r="S78" i="3"/>
  <c r="T78" i="3"/>
  <c r="U78" i="3"/>
  <c r="V78" i="3"/>
  <c r="W78" i="3"/>
  <c r="X78" i="3"/>
  <c r="Y78" i="3"/>
  <c r="Z78" i="3"/>
  <c r="AA78" i="3"/>
  <c r="AB78" i="3"/>
  <c r="AC78" i="3"/>
  <c r="AD78" i="3"/>
  <c r="AE78" i="3"/>
  <c r="AF78" i="3"/>
  <c r="AG78" i="3"/>
  <c r="AH78" i="3"/>
  <c r="AI78" i="3"/>
  <c r="AJ78" i="3"/>
  <c r="AK78" i="3"/>
  <c r="AL78" i="3"/>
  <c r="AR78" i="3"/>
  <c r="AS78" i="3"/>
  <c r="AY78" i="3"/>
  <c r="AZ78" i="3"/>
  <c r="BF78" i="3"/>
  <c r="BG78" i="3"/>
  <c r="BM78" i="3"/>
  <c r="BN78" i="3"/>
  <c r="BT78" i="3"/>
  <c r="BU78" i="3"/>
  <c r="CA78" i="3"/>
  <c r="CB78" i="3"/>
  <c r="CH78" i="3"/>
  <c r="CI78" i="3"/>
  <c r="CO78" i="3"/>
  <c r="CP78" i="3"/>
  <c r="CV78" i="3"/>
  <c r="CW78" i="3"/>
  <c r="DC78" i="3"/>
  <c r="DD78" i="3"/>
  <c r="DJ78" i="3"/>
  <c r="DK78" i="3"/>
  <c r="C80" i="3"/>
  <c r="D80" i="3"/>
  <c r="E80" i="3"/>
  <c r="F80" i="3"/>
  <c r="G80" i="3"/>
  <c r="H80" i="3"/>
  <c r="I80" i="3"/>
  <c r="J80" i="3"/>
  <c r="K80" i="3"/>
  <c r="L80" i="3"/>
  <c r="C81" i="3"/>
  <c r="D81" i="3"/>
  <c r="E81" i="3"/>
  <c r="F81" i="3"/>
  <c r="G81" i="3"/>
  <c r="H81" i="3"/>
  <c r="I81" i="3"/>
  <c r="J81" i="3"/>
  <c r="K81" i="3"/>
  <c r="L81" i="3"/>
  <c r="C82" i="3"/>
  <c r="D82" i="3"/>
  <c r="E82" i="3"/>
  <c r="F82" i="3"/>
  <c r="G82" i="3"/>
  <c r="H82" i="3"/>
  <c r="I82" i="3"/>
  <c r="J82" i="3"/>
  <c r="K82" i="3"/>
  <c r="L82" i="3"/>
  <c r="C83" i="3"/>
  <c r="D83" i="3"/>
  <c r="E83" i="3"/>
  <c r="F83" i="3"/>
  <c r="G83" i="3"/>
  <c r="H83" i="3"/>
  <c r="I83" i="3"/>
  <c r="J83" i="3"/>
  <c r="K83" i="3"/>
  <c r="L83" i="3"/>
  <c r="C84" i="3"/>
  <c r="D84" i="3"/>
  <c r="E84" i="3"/>
  <c r="F84" i="3"/>
  <c r="G84" i="3"/>
  <c r="H84" i="3"/>
  <c r="I84" i="3"/>
  <c r="J84" i="3"/>
  <c r="K84" i="3"/>
  <c r="L84" i="3"/>
  <c r="C93" i="3"/>
  <c r="D93" i="3"/>
  <c r="E93" i="3"/>
  <c r="F93" i="3"/>
  <c r="G93" i="3"/>
  <c r="H93" i="3"/>
  <c r="I93" i="3"/>
  <c r="J93" i="3"/>
  <c r="K93" i="3"/>
  <c r="L93" i="3"/>
  <c r="M93" i="3"/>
  <c r="N93" i="3"/>
  <c r="O93" i="3"/>
  <c r="P93" i="3"/>
  <c r="Q93" i="3"/>
  <c r="R93" i="3"/>
  <c r="S93" i="3"/>
  <c r="T93" i="3"/>
  <c r="U93" i="3"/>
  <c r="V93" i="3"/>
  <c r="W93" i="3"/>
  <c r="X93" i="3"/>
  <c r="Y93" i="3"/>
  <c r="Z93" i="3"/>
  <c r="AA93" i="3"/>
  <c r="AB93" i="3"/>
  <c r="AC93" i="3"/>
  <c r="AD93" i="3"/>
  <c r="AE93" i="3"/>
  <c r="AF93" i="3"/>
  <c r="AG93" i="3"/>
  <c r="AH93" i="3"/>
  <c r="AI93" i="3"/>
  <c r="AJ93" i="3"/>
  <c r="AK93" i="3"/>
  <c r="AL93" i="3"/>
  <c r="AM93" i="3"/>
  <c r="AN93" i="3"/>
  <c r="AO93" i="3"/>
  <c r="AP93" i="3"/>
  <c r="AQ93" i="3"/>
  <c r="AR93" i="3"/>
  <c r="AS93" i="3"/>
  <c r="AT93" i="3"/>
  <c r="AU93" i="3"/>
  <c r="AV93" i="3"/>
  <c r="AW93" i="3"/>
  <c r="AX93" i="3"/>
  <c r="AY93" i="3"/>
  <c r="AZ93" i="3"/>
  <c r="BA93" i="3"/>
  <c r="BB93" i="3"/>
  <c r="BC93" i="3"/>
  <c r="BD93" i="3"/>
  <c r="BE93" i="3"/>
  <c r="BF93" i="3"/>
  <c r="BG93" i="3"/>
  <c r="BH93" i="3"/>
  <c r="BI93" i="3"/>
  <c r="BJ93" i="3"/>
  <c r="BK93" i="3"/>
  <c r="BL93" i="3"/>
  <c r="BM93" i="3"/>
  <c r="BN93" i="3"/>
  <c r="BO93" i="3"/>
  <c r="BP93" i="3"/>
  <c r="BQ93" i="3"/>
  <c r="BR93" i="3"/>
  <c r="BS93" i="3"/>
  <c r="BT93" i="3"/>
  <c r="BU93" i="3"/>
  <c r="BV93" i="3"/>
  <c r="BW93" i="3"/>
  <c r="BX93" i="3"/>
  <c r="BY93" i="3"/>
  <c r="BZ93" i="3"/>
  <c r="CA93" i="3"/>
  <c r="CB93" i="3"/>
  <c r="CC93" i="3"/>
  <c r="CD93" i="3"/>
  <c r="CE93" i="3"/>
  <c r="CF93" i="3"/>
  <c r="CG93" i="3"/>
  <c r="CH93" i="3"/>
  <c r="CI93" i="3"/>
  <c r="CJ93" i="3"/>
  <c r="CK93" i="3"/>
  <c r="CL93" i="3"/>
  <c r="CM93" i="3"/>
  <c r="CN93" i="3"/>
  <c r="CO93" i="3"/>
  <c r="CP93" i="3"/>
  <c r="CQ93" i="3"/>
  <c r="CR93" i="3"/>
  <c r="CS93" i="3"/>
  <c r="CT93" i="3"/>
  <c r="CU93" i="3"/>
  <c r="CV93" i="3"/>
  <c r="CW93" i="3"/>
  <c r="CX93" i="3"/>
  <c r="CY93" i="3"/>
  <c r="CZ93" i="3"/>
  <c r="DA93" i="3"/>
  <c r="DB93" i="3"/>
  <c r="DC93" i="3"/>
  <c r="DD93" i="3"/>
  <c r="DE93" i="3"/>
  <c r="DF93" i="3"/>
  <c r="DG93" i="3"/>
  <c r="DH93" i="3"/>
  <c r="DI93" i="3"/>
  <c r="DJ93" i="3"/>
  <c r="DK93" i="3"/>
  <c r="DL93" i="3"/>
  <c r="DM93" i="3"/>
  <c r="DN93" i="3"/>
  <c r="DO93" i="3"/>
  <c r="DP93" i="3"/>
  <c r="C97" i="3"/>
  <c r="D97" i="3"/>
  <c r="E97" i="3"/>
  <c r="F97" i="3"/>
  <c r="G97" i="3"/>
  <c r="H97" i="3"/>
  <c r="I97" i="3"/>
  <c r="J97" i="3"/>
  <c r="K97" i="3"/>
  <c r="L97" i="3"/>
  <c r="M97" i="3"/>
  <c r="N97" i="3"/>
  <c r="O97" i="3"/>
  <c r="P97" i="3"/>
  <c r="Q97" i="3"/>
  <c r="R97" i="3"/>
  <c r="S97" i="3"/>
  <c r="T97" i="3"/>
  <c r="U97" i="3"/>
  <c r="V97" i="3"/>
  <c r="W97" i="3"/>
  <c r="X97" i="3"/>
  <c r="Y97" i="3"/>
  <c r="Z97" i="3"/>
  <c r="AA97" i="3"/>
  <c r="AB97" i="3"/>
  <c r="AC97" i="3"/>
  <c r="AD97" i="3"/>
  <c r="AE97" i="3"/>
  <c r="AF97" i="3"/>
  <c r="AG97" i="3"/>
  <c r="AH97" i="3"/>
  <c r="AI97" i="3"/>
  <c r="AJ97" i="3"/>
  <c r="AK97" i="3"/>
  <c r="AL97" i="3"/>
  <c r="AM97" i="3"/>
  <c r="AN97" i="3"/>
  <c r="AO97" i="3"/>
  <c r="AP97" i="3"/>
  <c r="AQ97" i="3"/>
  <c r="AR97" i="3"/>
  <c r="AS97" i="3"/>
  <c r="AT97" i="3"/>
  <c r="AU97" i="3"/>
  <c r="AV97" i="3"/>
  <c r="AW97" i="3"/>
  <c r="AX97" i="3"/>
  <c r="AY97" i="3"/>
  <c r="AZ97" i="3"/>
  <c r="BA97" i="3"/>
  <c r="BB97" i="3"/>
  <c r="BC97" i="3"/>
  <c r="BD97" i="3"/>
  <c r="BE97" i="3"/>
  <c r="BF97" i="3"/>
  <c r="BG97" i="3"/>
  <c r="BH97" i="3"/>
  <c r="BI97" i="3"/>
  <c r="BJ97" i="3"/>
  <c r="BK97" i="3"/>
  <c r="BL97" i="3"/>
  <c r="BM97" i="3"/>
  <c r="BN97" i="3"/>
  <c r="BO97" i="3"/>
  <c r="BP97" i="3"/>
  <c r="BQ97" i="3"/>
  <c r="BR97" i="3"/>
  <c r="BS97" i="3"/>
  <c r="BT97" i="3"/>
  <c r="BU97" i="3"/>
  <c r="BV97" i="3"/>
  <c r="BW97" i="3"/>
  <c r="BX97" i="3"/>
  <c r="BY97" i="3"/>
  <c r="BZ97" i="3"/>
  <c r="CA97" i="3"/>
  <c r="CB97" i="3"/>
  <c r="CC97" i="3"/>
  <c r="CD97" i="3"/>
  <c r="CE97" i="3"/>
  <c r="CF97" i="3"/>
  <c r="CG97" i="3"/>
  <c r="CH97" i="3"/>
  <c r="CI97" i="3"/>
  <c r="CJ97" i="3"/>
  <c r="CK97" i="3"/>
  <c r="CL97" i="3"/>
  <c r="CM97" i="3"/>
  <c r="CN97" i="3"/>
  <c r="CO97" i="3"/>
  <c r="CP97" i="3"/>
  <c r="CQ97" i="3"/>
  <c r="CR97" i="3"/>
  <c r="CS97" i="3"/>
  <c r="CT97" i="3"/>
  <c r="CU97" i="3"/>
  <c r="CV97" i="3"/>
  <c r="CW97" i="3"/>
  <c r="CX97" i="3"/>
  <c r="CY97" i="3"/>
  <c r="CZ97" i="3"/>
  <c r="DA97" i="3"/>
  <c r="DB97" i="3"/>
  <c r="DC97" i="3"/>
  <c r="DD97" i="3"/>
  <c r="DE97" i="3"/>
  <c r="DF97" i="3"/>
  <c r="DG97" i="3"/>
  <c r="DH97" i="3"/>
  <c r="DI97" i="3"/>
  <c r="DJ97" i="3"/>
  <c r="DK97" i="3"/>
  <c r="DL97" i="3"/>
  <c r="DM97" i="3"/>
  <c r="DN97" i="3"/>
  <c r="DO97" i="3"/>
  <c r="DP97" i="3"/>
  <c r="D101" i="3"/>
  <c r="E101" i="3"/>
  <c r="F101" i="3"/>
  <c r="G101" i="3"/>
  <c r="H101" i="3"/>
  <c r="I101" i="3"/>
  <c r="J101" i="3"/>
  <c r="K101" i="3"/>
  <c r="L101" i="3"/>
  <c r="M101" i="3"/>
  <c r="N101" i="3"/>
  <c r="O101" i="3"/>
  <c r="P101" i="3"/>
  <c r="Q101" i="3"/>
  <c r="R101" i="3"/>
  <c r="S101" i="3"/>
  <c r="T101" i="3"/>
  <c r="U101" i="3"/>
  <c r="V101" i="3"/>
  <c r="W101" i="3"/>
  <c r="X101" i="3"/>
  <c r="Y101" i="3"/>
  <c r="Z101" i="3"/>
  <c r="AA101" i="3"/>
  <c r="AB101" i="3"/>
  <c r="AC101" i="3"/>
  <c r="AD101" i="3"/>
  <c r="AE101" i="3"/>
  <c r="AF101" i="3"/>
  <c r="AG101" i="3"/>
  <c r="AH101" i="3"/>
  <c r="AI101" i="3"/>
  <c r="AJ101" i="3"/>
  <c r="AK101" i="3"/>
  <c r="AL101" i="3"/>
  <c r="AM101" i="3"/>
  <c r="AN101" i="3"/>
  <c r="AO101" i="3"/>
  <c r="AP101" i="3"/>
  <c r="AQ101" i="3"/>
  <c r="AR101" i="3"/>
  <c r="AS101" i="3"/>
  <c r="AT101" i="3"/>
  <c r="AU101" i="3"/>
  <c r="AV101" i="3"/>
  <c r="AW101" i="3"/>
  <c r="AX101" i="3"/>
  <c r="AY101" i="3"/>
  <c r="AZ101" i="3"/>
  <c r="BA101" i="3"/>
  <c r="BB101" i="3"/>
  <c r="BC101" i="3"/>
  <c r="BD101" i="3"/>
  <c r="BE101" i="3"/>
  <c r="BF101" i="3"/>
  <c r="BG101" i="3"/>
  <c r="BH101" i="3"/>
  <c r="BI101" i="3"/>
  <c r="BJ101" i="3"/>
  <c r="BK101" i="3"/>
  <c r="BL101" i="3"/>
  <c r="BM101" i="3"/>
  <c r="BN101" i="3"/>
  <c r="BO101" i="3"/>
  <c r="BP101" i="3"/>
  <c r="BQ101" i="3"/>
  <c r="BR101" i="3"/>
  <c r="BS101" i="3"/>
  <c r="BT101" i="3"/>
  <c r="BU101" i="3"/>
  <c r="BV101" i="3"/>
  <c r="BW101" i="3"/>
  <c r="BX101" i="3"/>
  <c r="BY101" i="3"/>
  <c r="BZ101" i="3"/>
  <c r="CA101" i="3"/>
  <c r="CB101" i="3"/>
  <c r="CC101" i="3"/>
  <c r="CD101" i="3"/>
  <c r="CE101" i="3"/>
  <c r="CF101" i="3"/>
  <c r="CG101" i="3"/>
  <c r="CH101" i="3"/>
  <c r="CI101" i="3"/>
  <c r="CJ101" i="3"/>
  <c r="CK101" i="3"/>
  <c r="CL101" i="3"/>
  <c r="CM101" i="3"/>
  <c r="CN101" i="3"/>
  <c r="CO101" i="3"/>
  <c r="CP101" i="3"/>
  <c r="CQ101" i="3"/>
  <c r="CR101" i="3"/>
  <c r="CS101" i="3"/>
  <c r="CT101" i="3"/>
  <c r="CU101" i="3"/>
  <c r="CV101" i="3"/>
  <c r="CW101" i="3"/>
  <c r="CX101" i="3"/>
  <c r="CY101" i="3"/>
  <c r="CZ101" i="3"/>
  <c r="DA101" i="3"/>
  <c r="DB101" i="3"/>
  <c r="DC101" i="3"/>
  <c r="DD101" i="3"/>
  <c r="DE101" i="3"/>
  <c r="DF101" i="3"/>
  <c r="DG101" i="3"/>
  <c r="DH101" i="3"/>
  <c r="DI101" i="3"/>
  <c r="DJ101" i="3"/>
  <c r="DK101" i="3"/>
  <c r="DL101" i="3"/>
  <c r="DM101" i="3"/>
  <c r="DN101" i="3"/>
  <c r="DO101" i="3"/>
  <c r="DP101" i="3"/>
  <c r="D102" i="3"/>
  <c r="E102" i="3"/>
  <c r="F102" i="3"/>
  <c r="G102" i="3"/>
  <c r="H102" i="3"/>
  <c r="I102" i="3"/>
  <c r="J102" i="3"/>
  <c r="K102" i="3"/>
  <c r="L102" i="3"/>
  <c r="M102" i="3"/>
  <c r="N102" i="3"/>
  <c r="O102" i="3"/>
  <c r="P102" i="3"/>
  <c r="Q102" i="3"/>
  <c r="R102" i="3"/>
  <c r="S102" i="3"/>
  <c r="T102" i="3"/>
  <c r="U102" i="3"/>
  <c r="V102" i="3"/>
  <c r="W102" i="3"/>
  <c r="X102" i="3"/>
  <c r="Y102" i="3"/>
  <c r="Z102" i="3"/>
  <c r="AA102" i="3"/>
  <c r="AB102" i="3"/>
  <c r="AC102" i="3"/>
  <c r="AD102" i="3"/>
  <c r="AE102" i="3"/>
  <c r="AF102" i="3"/>
  <c r="AG102" i="3"/>
  <c r="AH102" i="3"/>
  <c r="AI102" i="3"/>
  <c r="AJ102" i="3"/>
  <c r="AK102" i="3"/>
  <c r="AL102" i="3"/>
  <c r="AM102" i="3"/>
  <c r="AN102" i="3"/>
  <c r="AO102" i="3"/>
  <c r="AP102" i="3"/>
  <c r="AQ102" i="3"/>
  <c r="AR102" i="3"/>
  <c r="AS102" i="3"/>
  <c r="AT102" i="3"/>
  <c r="AU102" i="3"/>
  <c r="AV102" i="3"/>
  <c r="AW102" i="3"/>
  <c r="AX102" i="3"/>
  <c r="AY102" i="3"/>
  <c r="AZ102" i="3"/>
  <c r="BA102" i="3"/>
  <c r="BB102" i="3"/>
  <c r="BC102" i="3"/>
  <c r="BD102" i="3"/>
  <c r="BE102" i="3"/>
  <c r="BF102" i="3"/>
  <c r="BG102" i="3"/>
  <c r="BH102" i="3"/>
  <c r="BI102" i="3"/>
  <c r="BJ102" i="3"/>
  <c r="BK102" i="3"/>
  <c r="BL102" i="3"/>
  <c r="BM102" i="3"/>
  <c r="BN102" i="3"/>
  <c r="BO102" i="3"/>
  <c r="BP102" i="3"/>
  <c r="BQ102" i="3"/>
  <c r="BR102" i="3"/>
  <c r="BS102" i="3"/>
  <c r="BT102" i="3"/>
  <c r="BU102" i="3"/>
  <c r="BV102" i="3"/>
  <c r="BW102" i="3"/>
  <c r="BX102" i="3"/>
  <c r="BY102" i="3"/>
  <c r="BZ102" i="3"/>
  <c r="CA102" i="3"/>
  <c r="CB102" i="3"/>
  <c r="CC102" i="3"/>
  <c r="CD102" i="3"/>
  <c r="CE102" i="3"/>
  <c r="CF102" i="3"/>
  <c r="CG102" i="3"/>
  <c r="CH102" i="3"/>
  <c r="CI102" i="3"/>
  <c r="CJ102" i="3"/>
  <c r="CK102" i="3"/>
  <c r="CL102" i="3"/>
  <c r="CM102" i="3"/>
  <c r="CN102" i="3"/>
  <c r="CO102" i="3"/>
  <c r="CP102" i="3"/>
  <c r="CQ102" i="3"/>
  <c r="CR102" i="3"/>
  <c r="CS102" i="3"/>
  <c r="CT102" i="3"/>
  <c r="CU102" i="3"/>
  <c r="CV102" i="3"/>
  <c r="CW102" i="3"/>
  <c r="CX102" i="3"/>
  <c r="CY102" i="3"/>
  <c r="CZ102" i="3"/>
  <c r="DA102" i="3"/>
  <c r="DB102" i="3"/>
  <c r="DC102" i="3"/>
  <c r="DD102" i="3"/>
  <c r="DE102" i="3"/>
  <c r="DF102" i="3"/>
  <c r="DG102" i="3"/>
  <c r="DH102" i="3"/>
  <c r="DI102" i="3"/>
  <c r="DJ102" i="3"/>
  <c r="DK102" i="3"/>
  <c r="DL102" i="3"/>
  <c r="DM102" i="3"/>
  <c r="DN102" i="3"/>
  <c r="DO102" i="3"/>
  <c r="DP102" i="3"/>
  <c r="D103" i="3"/>
  <c r="E103" i="3"/>
  <c r="F103" i="3"/>
  <c r="G103" i="3"/>
  <c r="H103" i="3"/>
  <c r="I103" i="3"/>
  <c r="J103" i="3"/>
  <c r="K103" i="3"/>
  <c r="L103" i="3"/>
  <c r="M103" i="3"/>
  <c r="N103" i="3"/>
  <c r="O103" i="3"/>
  <c r="P103" i="3"/>
  <c r="Q103" i="3"/>
  <c r="R103" i="3"/>
  <c r="S103" i="3"/>
  <c r="T103" i="3"/>
  <c r="U103" i="3"/>
  <c r="V103" i="3"/>
  <c r="W103" i="3"/>
  <c r="X103" i="3"/>
  <c r="Y103" i="3"/>
  <c r="Z103" i="3"/>
  <c r="AA103" i="3"/>
  <c r="AB103" i="3"/>
  <c r="AC103" i="3"/>
  <c r="AD103" i="3"/>
  <c r="AE103" i="3"/>
  <c r="AF103" i="3"/>
  <c r="AG103" i="3"/>
  <c r="AH103" i="3"/>
  <c r="AI103" i="3"/>
  <c r="AJ103" i="3"/>
  <c r="AK103" i="3"/>
  <c r="AL103" i="3"/>
  <c r="AM103" i="3"/>
  <c r="AN103" i="3"/>
  <c r="AO103" i="3"/>
  <c r="AP103" i="3"/>
  <c r="AQ103" i="3"/>
  <c r="AR103" i="3"/>
  <c r="AS103" i="3"/>
  <c r="AT103" i="3"/>
  <c r="AU103" i="3"/>
  <c r="AV103" i="3"/>
  <c r="AW103" i="3"/>
  <c r="AX103" i="3"/>
  <c r="AY103" i="3"/>
  <c r="AZ103" i="3"/>
  <c r="BA103" i="3"/>
  <c r="BB103" i="3"/>
  <c r="BC103" i="3"/>
  <c r="BD103" i="3"/>
  <c r="BE103" i="3"/>
  <c r="BF103" i="3"/>
  <c r="BG103" i="3"/>
  <c r="BH103" i="3"/>
  <c r="BI103" i="3"/>
  <c r="BJ103" i="3"/>
  <c r="BK103" i="3"/>
  <c r="BL103" i="3"/>
  <c r="BM103" i="3"/>
  <c r="BN103" i="3"/>
  <c r="BO103" i="3"/>
  <c r="BP103" i="3"/>
  <c r="BQ103" i="3"/>
  <c r="BR103" i="3"/>
  <c r="BS103" i="3"/>
  <c r="BT103" i="3"/>
  <c r="BU103" i="3"/>
  <c r="BV103" i="3"/>
  <c r="BW103" i="3"/>
  <c r="BX103" i="3"/>
  <c r="BY103" i="3"/>
  <c r="BZ103" i="3"/>
  <c r="CA103" i="3"/>
  <c r="CB103" i="3"/>
  <c r="CC103" i="3"/>
  <c r="CD103" i="3"/>
  <c r="CE103" i="3"/>
  <c r="CF103" i="3"/>
  <c r="CG103" i="3"/>
  <c r="CH103" i="3"/>
  <c r="CI103" i="3"/>
  <c r="CJ103" i="3"/>
  <c r="CK103" i="3"/>
  <c r="CL103" i="3"/>
  <c r="CM103" i="3"/>
  <c r="CN103" i="3"/>
  <c r="CO103" i="3"/>
  <c r="CP103" i="3"/>
  <c r="CQ103" i="3"/>
  <c r="CR103" i="3"/>
  <c r="CS103" i="3"/>
  <c r="CT103" i="3"/>
  <c r="CU103" i="3"/>
  <c r="CV103" i="3"/>
  <c r="CW103" i="3"/>
  <c r="CX103" i="3"/>
  <c r="CY103" i="3"/>
  <c r="CZ103" i="3"/>
  <c r="DA103" i="3"/>
  <c r="DB103" i="3"/>
  <c r="DC103" i="3"/>
  <c r="DD103" i="3"/>
  <c r="DE103" i="3"/>
  <c r="DF103" i="3"/>
  <c r="DG103" i="3"/>
  <c r="DH103" i="3"/>
  <c r="DI103" i="3"/>
  <c r="DJ103" i="3"/>
  <c r="DK103" i="3"/>
  <c r="DL103" i="3"/>
  <c r="DM103" i="3"/>
  <c r="DN103" i="3"/>
  <c r="DO103" i="3"/>
  <c r="DP103" i="3"/>
  <c r="D104" i="3"/>
  <c r="E104" i="3"/>
  <c r="F104"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K104" i="3"/>
  <c r="AL104" i="3"/>
  <c r="AM104" i="3"/>
  <c r="AN104" i="3"/>
  <c r="AO104" i="3"/>
  <c r="AP104" i="3"/>
  <c r="AQ104" i="3"/>
  <c r="AR104" i="3"/>
  <c r="AS104" i="3"/>
  <c r="AT104" i="3"/>
  <c r="AU104" i="3"/>
  <c r="AV104" i="3"/>
  <c r="AW104" i="3"/>
  <c r="AX104" i="3"/>
  <c r="AY104" i="3"/>
  <c r="AZ104" i="3"/>
  <c r="BA104" i="3"/>
  <c r="BB104" i="3"/>
  <c r="BC104" i="3"/>
  <c r="BD104" i="3"/>
  <c r="BE104" i="3"/>
  <c r="BF104" i="3"/>
  <c r="BG104" i="3"/>
  <c r="BH104" i="3"/>
  <c r="BI104" i="3"/>
  <c r="BJ104" i="3"/>
  <c r="BK104" i="3"/>
  <c r="BL104" i="3"/>
  <c r="BM104" i="3"/>
  <c r="BN104" i="3"/>
  <c r="BO104" i="3"/>
  <c r="BP104" i="3"/>
  <c r="BQ104" i="3"/>
  <c r="BR104" i="3"/>
  <c r="BS104" i="3"/>
  <c r="BT104" i="3"/>
  <c r="BU104" i="3"/>
  <c r="BV104" i="3"/>
  <c r="BW104" i="3"/>
  <c r="BX104" i="3"/>
  <c r="BY104" i="3"/>
  <c r="BZ104" i="3"/>
  <c r="CA104" i="3"/>
  <c r="CB104" i="3"/>
  <c r="CC104" i="3"/>
  <c r="CD104" i="3"/>
  <c r="CE104" i="3"/>
  <c r="CF104" i="3"/>
  <c r="CG104" i="3"/>
  <c r="CH104" i="3"/>
  <c r="CI104" i="3"/>
  <c r="CJ104" i="3"/>
  <c r="CK104" i="3"/>
  <c r="CL104" i="3"/>
  <c r="CM104" i="3"/>
  <c r="CN104" i="3"/>
  <c r="CO104" i="3"/>
  <c r="CP104" i="3"/>
  <c r="CQ104" i="3"/>
  <c r="CR104" i="3"/>
  <c r="CS104" i="3"/>
  <c r="CT104" i="3"/>
  <c r="CU104" i="3"/>
  <c r="CV104" i="3"/>
  <c r="CW104" i="3"/>
  <c r="CX104" i="3"/>
  <c r="CY104" i="3"/>
  <c r="CZ104" i="3"/>
  <c r="DA104" i="3"/>
  <c r="DB104" i="3"/>
  <c r="DC104" i="3"/>
  <c r="DD104" i="3"/>
  <c r="DE104" i="3"/>
  <c r="DF104" i="3"/>
  <c r="DG104" i="3"/>
  <c r="DH104" i="3"/>
  <c r="DI104" i="3"/>
  <c r="DJ104" i="3"/>
  <c r="DK104" i="3"/>
  <c r="DL104" i="3"/>
  <c r="DM104" i="3"/>
  <c r="DN104" i="3"/>
  <c r="DO104" i="3"/>
  <c r="DP104" i="3"/>
  <c r="D105" i="3"/>
  <c r="E105" i="3"/>
  <c r="F105"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K105" i="3"/>
  <c r="AL105" i="3"/>
  <c r="AM105" i="3"/>
  <c r="AN105" i="3"/>
  <c r="AO105" i="3"/>
  <c r="AP105" i="3"/>
  <c r="AQ105" i="3"/>
  <c r="AR105" i="3"/>
  <c r="AS105" i="3"/>
  <c r="AT105" i="3"/>
  <c r="AU105" i="3"/>
  <c r="AV105" i="3"/>
  <c r="AW105" i="3"/>
  <c r="AX105" i="3"/>
  <c r="AY105" i="3"/>
  <c r="AZ105" i="3"/>
  <c r="BA105" i="3"/>
  <c r="BB105" i="3"/>
  <c r="BC105" i="3"/>
  <c r="BD105" i="3"/>
  <c r="BE105" i="3"/>
  <c r="BF105" i="3"/>
  <c r="BG105" i="3"/>
  <c r="BH105" i="3"/>
  <c r="BI105" i="3"/>
  <c r="BJ105" i="3"/>
  <c r="BK105" i="3"/>
  <c r="BL105" i="3"/>
  <c r="BM105" i="3"/>
  <c r="BN105" i="3"/>
  <c r="BO105" i="3"/>
  <c r="BP105" i="3"/>
  <c r="BQ105" i="3"/>
  <c r="BR105" i="3"/>
  <c r="BS105" i="3"/>
  <c r="BT105" i="3"/>
  <c r="BU105" i="3"/>
  <c r="BV105" i="3"/>
  <c r="BW105" i="3"/>
  <c r="BX105" i="3"/>
  <c r="BY105" i="3"/>
  <c r="BZ105" i="3"/>
  <c r="CA105" i="3"/>
  <c r="CB105" i="3"/>
  <c r="CC105" i="3"/>
  <c r="CD105" i="3"/>
  <c r="CE105" i="3"/>
  <c r="CF105" i="3"/>
  <c r="CG105" i="3"/>
  <c r="CH105" i="3"/>
  <c r="CI105" i="3"/>
  <c r="CJ105" i="3"/>
  <c r="CK105" i="3"/>
  <c r="CL105" i="3"/>
  <c r="CM105" i="3"/>
  <c r="CN105" i="3"/>
  <c r="CO105" i="3"/>
  <c r="CP105" i="3"/>
  <c r="CQ105" i="3"/>
  <c r="CR105" i="3"/>
  <c r="CS105" i="3"/>
  <c r="CT105" i="3"/>
  <c r="CU105" i="3"/>
  <c r="CV105" i="3"/>
  <c r="CW105" i="3"/>
  <c r="CX105" i="3"/>
  <c r="CY105" i="3"/>
  <c r="CZ105" i="3"/>
  <c r="DA105" i="3"/>
  <c r="DB105" i="3"/>
  <c r="DC105" i="3"/>
  <c r="DD105" i="3"/>
  <c r="DE105" i="3"/>
  <c r="DF105" i="3"/>
  <c r="DG105" i="3"/>
  <c r="DH105" i="3"/>
  <c r="DI105" i="3"/>
  <c r="DJ105" i="3"/>
  <c r="DK105" i="3"/>
  <c r="DL105" i="3"/>
  <c r="DM105" i="3"/>
  <c r="DN105" i="3"/>
  <c r="DO105" i="3"/>
  <c r="DP105" i="3"/>
  <c r="D106" i="3"/>
  <c r="E106" i="3"/>
  <c r="F106"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K106" i="3"/>
  <c r="AL106" i="3"/>
  <c r="AM106" i="3"/>
  <c r="AN106" i="3"/>
  <c r="AO106" i="3"/>
  <c r="AP106" i="3"/>
  <c r="AQ106" i="3"/>
  <c r="AR106" i="3"/>
  <c r="AS106" i="3"/>
  <c r="AT106" i="3"/>
  <c r="AU106" i="3"/>
  <c r="AV106" i="3"/>
  <c r="AW106" i="3"/>
  <c r="AX106" i="3"/>
  <c r="AY106" i="3"/>
  <c r="AZ106" i="3"/>
  <c r="BA106" i="3"/>
  <c r="BB106" i="3"/>
  <c r="BC106" i="3"/>
  <c r="BD106" i="3"/>
  <c r="BE106" i="3"/>
  <c r="BF106" i="3"/>
  <c r="BG106" i="3"/>
  <c r="BH106" i="3"/>
  <c r="BI106" i="3"/>
  <c r="BJ106" i="3"/>
  <c r="BK106" i="3"/>
  <c r="BL106" i="3"/>
  <c r="BM106" i="3"/>
  <c r="BN106" i="3"/>
  <c r="BO106" i="3"/>
  <c r="BP106" i="3"/>
  <c r="BQ106" i="3"/>
  <c r="BR106" i="3"/>
  <c r="BS106" i="3"/>
  <c r="BT106" i="3"/>
  <c r="BU106" i="3"/>
  <c r="BV106" i="3"/>
  <c r="BW106" i="3"/>
  <c r="BX106" i="3"/>
  <c r="BY106" i="3"/>
  <c r="BZ106" i="3"/>
  <c r="CA106" i="3"/>
  <c r="CB106" i="3"/>
  <c r="CC106" i="3"/>
  <c r="CD106" i="3"/>
  <c r="CE106" i="3"/>
  <c r="CF106" i="3"/>
  <c r="CG106" i="3"/>
  <c r="CH106" i="3"/>
  <c r="CI106" i="3"/>
  <c r="CJ106" i="3"/>
  <c r="CK106" i="3"/>
  <c r="CL106" i="3"/>
  <c r="CM106" i="3"/>
  <c r="CN106" i="3"/>
  <c r="CO106" i="3"/>
  <c r="CP106" i="3"/>
  <c r="CQ106" i="3"/>
  <c r="CR106" i="3"/>
  <c r="CS106" i="3"/>
  <c r="CT106" i="3"/>
  <c r="CU106" i="3"/>
  <c r="CV106" i="3"/>
  <c r="CW106" i="3"/>
  <c r="CX106" i="3"/>
  <c r="CY106" i="3"/>
  <c r="CZ106" i="3"/>
  <c r="DA106" i="3"/>
  <c r="DB106" i="3"/>
  <c r="DC106" i="3"/>
  <c r="DD106" i="3"/>
  <c r="DE106" i="3"/>
  <c r="DF106" i="3"/>
  <c r="DG106" i="3"/>
  <c r="DH106" i="3"/>
  <c r="DI106" i="3"/>
  <c r="DJ106" i="3"/>
  <c r="DK106" i="3"/>
  <c r="DL106" i="3"/>
  <c r="DM106" i="3"/>
  <c r="DN106" i="3"/>
  <c r="DO106" i="3"/>
  <c r="DP106" i="3"/>
  <c r="D107" i="3"/>
  <c r="E107" i="3"/>
  <c r="F107"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K107" i="3"/>
  <c r="AL107" i="3"/>
  <c r="AM107" i="3"/>
  <c r="AN107" i="3"/>
  <c r="AO107" i="3"/>
  <c r="AP107" i="3"/>
  <c r="AQ107" i="3"/>
  <c r="AR107" i="3"/>
  <c r="AS107" i="3"/>
  <c r="AT107" i="3"/>
  <c r="AU107" i="3"/>
  <c r="AV107" i="3"/>
  <c r="AW107" i="3"/>
  <c r="AX107" i="3"/>
  <c r="AY107" i="3"/>
  <c r="AZ107" i="3"/>
  <c r="BA107" i="3"/>
  <c r="BB107" i="3"/>
  <c r="BC107" i="3"/>
  <c r="BD107" i="3"/>
  <c r="BE107" i="3"/>
  <c r="BF107" i="3"/>
  <c r="BG107" i="3"/>
  <c r="BH107" i="3"/>
  <c r="BI107" i="3"/>
  <c r="BJ107" i="3"/>
  <c r="BK107" i="3"/>
  <c r="BL107" i="3"/>
  <c r="BM107" i="3"/>
  <c r="BN107" i="3"/>
  <c r="BO107" i="3"/>
  <c r="BP107" i="3"/>
  <c r="BQ107" i="3"/>
  <c r="BR107" i="3"/>
  <c r="BS107" i="3"/>
  <c r="BT107" i="3"/>
  <c r="BU107" i="3"/>
  <c r="BV107" i="3"/>
  <c r="BW107" i="3"/>
  <c r="BX107" i="3"/>
  <c r="BY107" i="3"/>
  <c r="BZ107" i="3"/>
  <c r="CA107" i="3"/>
  <c r="CB107" i="3"/>
  <c r="CC107" i="3"/>
  <c r="CD107" i="3"/>
  <c r="CE107" i="3"/>
  <c r="CF107" i="3"/>
  <c r="CG107" i="3"/>
  <c r="CH107" i="3"/>
  <c r="CI107" i="3"/>
  <c r="CJ107" i="3"/>
  <c r="CK107" i="3"/>
  <c r="CL107" i="3"/>
  <c r="CM107" i="3"/>
  <c r="CN107" i="3"/>
  <c r="CO107" i="3"/>
  <c r="CP107" i="3"/>
  <c r="CQ107" i="3"/>
  <c r="CR107" i="3"/>
  <c r="CS107" i="3"/>
  <c r="CT107" i="3"/>
  <c r="CU107" i="3"/>
  <c r="CV107" i="3"/>
  <c r="CW107" i="3"/>
  <c r="CX107" i="3"/>
  <c r="CY107" i="3"/>
  <c r="CZ107" i="3"/>
  <c r="DA107" i="3"/>
  <c r="DB107" i="3"/>
  <c r="DC107" i="3"/>
  <c r="DD107" i="3"/>
  <c r="DE107" i="3"/>
  <c r="DF107" i="3"/>
  <c r="DG107" i="3"/>
  <c r="DH107" i="3"/>
  <c r="DI107" i="3"/>
  <c r="DJ107" i="3"/>
  <c r="DK107" i="3"/>
  <c r="DL107" i="3"/>
  <c r="DM107" i="3"/>
  <c r="DN107" i="3"/>
  <c r="DO107" i="3"/>
  <c r="DP107" i="3"/>
  <c r="D108" i="3"/>
  <c r="E108" i="3"/>
  <c r="F108"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K108" i="3"/>
  <c r="AL108" i="3"/>
  <c r="AM108" i="3"/>
  <c r="AN108" i="3"/>
  <c r="AO108" i="3"/>
  <c r="AP108" i="3"/>
  <c r="AQ108" i="3"/>
  <c r="AR108" i="3"/>
  <c r="AS108" i="3"/>
  <c r="AT108" i="3"/>
  <c r="AU108" i="3"/>
  <c r="AV108" i="3"/>
  <c r="AW108" i="3"/>
  <c r="AX108" i="3"/>
  <c r="AY108" i="3"/>
  <c r="AZ108" i="3"/>
  <c r="BA108" i="3"/>
  <c r="BB108" i="3"/>
  <c r="BC108" i="3"/>
  <c r="BD108" i="3"/>
  <c r="BE108" i="3"/>
  <c r="BF108" i="3"/>
  <c r="BG108" i="3"/>
  <c r="BH108" i="3"/>
  <c r="BI108" i="3"/>
  <c r="BJ108" i="3"/>
  <c r="BK108" i="3"/>
  <c r="BL108" i="3"/>
  <c r="BM108" i="3"/>
  <c r="BN108" i="3"/>
  <c r="BO108" i="3"/>
  <c r="BP108" i="3"/>
  <c r="BQ108" i="3"/>
  <c r="BR108" i="3"/>
  <c r="BS108" i="3"/>
  <c r="BT108" i="3"/>
  <c r="BU108" i="3"/>
  <c r="BV108" i="3"/>
  <c r="BW108" i="3"/>
  <c r="BX108" i="3"/>
  <c r="BY108" i="3"/>
  <c r="BZ108" i="3"/>
  <c r="CA108" i="3"/>
  <c r="CB108" i="3"/>
  <c r="CC108" i="3"/>
  <c r="CD108" i="3"/>
  <c r="CE108" i="3"/>
  <c r="CF108" i="3"/>
  <c r="CG108" i="3"/>
  <c r="CH108" i="3"/>
  <c r="CI108" i="3"/>
  <c r="CJ108" i="3"/>
  <c r="CK108" i="3"/>
  <c r="CL108" i="3"/>
  <c r="CM108" i="3"/>
  <c r="CN108" i="3"/>
  <c r="CO108" i="3"/>
  <c r="CP108" i="3"/>
  <c r="CQ108" i="3"/>
  <c r="CR108" i="3"/>
  <c r="CS108" i="3"/>
  <c r="CT108" i="3"/>
  <c r="CU108" i="3"/>
  <c r="CV108" i="3"/>
  <c r="CW108" i="3"/>
  <c r="CX108" i="3"/>
  <c r="CY108" i="3"/>
  <c r="CZ108" i="3"/>
  <c r="DA108" i="3"/>
  <c r="DB108" i="3"/>
  <c r="DC108" i="3"/>
  <c r="DD108" i="3"/>
  <c r="DE108" i="3"/>
  <c r="DF108" i="3"/>
  <c r="DG108" i="3"/>
  <c r="DH108" i="3"/>
  <c r="DI108" i="3"/>
  <c r="DJ108" i="3"/>
  <c r="DK108" i="3"/>
  <c r="DL108" i="3"/>
  <c r="DM108" i="3"/>
  <c r="DN108" i="3"/>
  <c r="DO108" i="3"/>
  <c r="DP108" i="3"/>
  <c r="D109" i="3"/>
  <c r="E109" i="3"/>
  <c r="F109"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K109" i="3"/>
  <c r="AL109" i="3"/>
  <c r="AM109" i="3"/>
  <c r="AN109" i="3"/>
  <c r="AO109" i="3"/>
  <c r="AP109" i="3"/>
  <c r="AQ109" i="3"/>
  <c r="AR109" i="3"/>
  <c r="AS109" i="3"/>
  <c r="AT109" i="3"/>
  <c r="AU109" i="3"/>
  <c r="AV109" i="3"/>
  <c r="AW109" i="3"/>
  <c r="AX109" i="3"/>
  <c r="AY109" i="3"/>
  <c r="AZ109" i="3"/>
  <c r="BA109" i="3"/>
  <c r="BB109" i="3"/>
  <c r="BC109" i="3"/>
  <c r="BD109" i="3"/>
  <c r="BE109" i="3"/>
  <c r="BF109" i="3"/>
  <c r="BG109" i="3"/>
  <c r="BH109" i="3"/>
  <c r="BI109" i="3"/>
  <c r="BJ109" i="3"/>
  <c r="BK109" i="3"/>
  <c r="BL109" i="3"/>
  <c r="BM109" i="3"/>
  <c r="BN109" i="3"/>
  <c r="BO109" i="3"/>
  <c r="BP109" i="3"/>
  <c r="BQ109" i="3"/>
  <c r="BR109" i="3"/>
  <c r="BS109" i="3"/>
  <c r="BT109" i="3"/>
  <c r="BU109" i="3"/>
  <c r="BV109" i="3"/>
  <c r="BW109" i="3"/>
  <c r="BX109" i="3"/>
  <c r="BY109" i="3"/>
  <c r="BZ109" i="3"/>
  <c r="CA109" i="3"/>
  <c r="CB109" i="3"/>
  <c r="CC109" i="3"/>
  <c r="CD109" i="3"/>
  <c r="CE109" i="3"/>
  <c r="CF109" i="3"/>
  <c r="CG109" i="3"/>
  <c r="CH109" i="3"/>
  <c r="CI109" i="3"/>
  <c r="CJ109" i="3"/>
  <c r="CK109" i="3"/>
  <c r="CL109" i="3"/>
  <c r="CM109" i="3"/>
  <c r="CN109" i="3"/>
  <c r="CO109" i="3"/>
  <c r="CP109" i="3"/>
  <c r="CQ109" i="3"/>
  <c r="CR109" i="3"/>
  <c r="CS109" i="3"/>
  <c r="CT109" i="3"/>
  <c r="CU109" i="3"/>
  <c r="CV109" i="3"/>
  <c r="CW109" i="3"/>
  <c r="CX109" i="3"/>
  <c r="CY109" i="3"/>
  <c r="CZ109" i="3"/>
  <c r="DA109" i="3"/>
  <c r="DB109" i="3"/>
  <c r="DC109" i="3"/>
  <c r="DD109" i="3"/>
  <c r="DE109" i="3"/>
  <c r="DF109" i="3"/>
  <c r="DG109" i="3"/>
  <c r="DH109" i="3"/>
  <c r="DI109" i="3"/>
  <c r="DJ109" i="3"/>
  <c r="DK109" i="3"/>
  <c r="DL109" i="3"/>
  <c r="DM109" i="3"/>
  <c r="DN109" i="3"/>
  <c r="DO109" i="3"/>
  <c r="DP109" i="3"/>
  <c r="D111" i="3"/>
  <c r="E111" i="3"/>
  <c r="F111"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K111" i="3"/>
  <c r="AL111" i="3"/>
  <c r="AM111" i="3"/>
  <c r="AN111" i="3"/>
  <c r="AO111" i="3"/>
  <c r="AP111" i="3"/>
  <c r="AQ111" i="3"/>
  <c r="AR111" i="3"/>
  <c r="AS111" i="3"/>
  <c r="AT111" i="3"/>
  <c r="AU111" i="3"/>
  <c r="AV111" i="3"/>
  <c r="AW111" i="3"/>
  <c r="AX111" i="3"/>
  <c r="AY111" i="3"/>
  <c r="AZ111" i="3"/>
  <c r="BA111" i="3"/>
  <c r="BB111" i="3"/>
  <c r="BC111" i="3"/>
  <c r="BD111" i="3"/>
  <c r="BE111" i="3"/>
  <c r="BF111" i="3"/>
  <c r="BG111" i="3"/>
  <c r="BH111" i="3"/>
  <c r="BI111" i="3"/>
  <c r="BJ111" i="3"/>
  <c r="BK111" i="3"/>
  <c r="BL111" i="3"/>
  <c r="BM111" i="3"/>
  <c r="BN111" i="3"/>
  <c r="BO111" i="3"/>
  <c r="BP111" i="3"/>
  <c r="BQ111" i="3"/>
  <c r="BR111" i="3"/>
  <c r="BS111" i="3"/>
  <c r="BT111" i="3"/>
  <c r="BU111" i="3"/>
  <c r="BV111" i="3"/>
  <c r="BW111" i="3"/>
  <c r="BX111" i="3"/>
  <c r="BY111" i="3"/>
  <c r="BZ111" i="3"/>
  <c r="CA111" i="3"/>
  <c r="CB111" i="3"/>
  <c r="CC111" i="3"/>
  <c r="CD111" i="3"/>
  <c r="CE111" i="3"/>
  <c r="CF111" i="3"/>
  <c r="CG111" i="3"/>
  <c r="CH111" i="3"/>
  <c r="CI111" i="3"/>
  <c r="CJ111" i="3"/>
  <c r="CK111" i="3"/>
  <c r="CL111" i="3"/>
  <c r="CM111" i="3"/>
  <c r="CN111" i="3"/>
  <c r="CO111" i="3"/>
  <c r="CP111" i="3"/>
  <c r="CQ111" i="3"/>
  <c r="CR111" i="3"/>
  <c r="CS111" i="3"/>
  <c r="CT111" i="3"/>
  <c r="CU111" i="3"/>
  <c r="CV111" i="3"/>
  <c r="CW111" i="3"/>
  <c r="CX111" i="3"/>
  <c r="CY111" i="3"/>
  <c r="CZ111" i="3"/>
  <c r="DA111" i="3"/>
  <c r="DB111" i="3"/>
  <c r="DC111" i="3"/>
  <c r="DD111" i="3"/>
  <c r="DE111" i="3"/>
  <c r="DF111" i="3"/>
  <c r="DG111" i="3"/>
  <c r="DH111" i="3"/>
  <c r="DI111" i="3"/>
  <c r="DJ111" i="3"/>
  <c r="DK111" i="3"/>
  <c r="DL111" i="3"/>
  <c r="DM111" i="3"/>
  <c r="DN111" i="3"/>
  <c r="DO111" i="3"/>
  <c r="DP111" i="3"/>
  <c r="D113" i="3"/>
  <c r="E113" i="3"/>
  <c r="F113"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K113" i="3"/>
  <c r="AL113" i="3"/>
  <c r="AM113" i="3"/>
  <c r="AN113" i="3"/>
  <c r="AO113" i="3"/>
  <c r="AP113" i="3"/>
  <c r="AQ113" i="3"/>
  <c r="AR113" i="3"/>
  <c r="AS113" i="3"/>
  <c r="AT113" i="3"/>
  <c r="AU113" i="3"/>
  <c r="AV113" i="3"/>
  <c r="AW113" i="3"/>
  <c r="AX113" i="3"/>
  <c r="AY113" i="3"/>
  <c r="AZ113" i="3"/>
  <c r="BA113" i="3"/>
  <c r="BB113" i="3"/>
  <c r="BC113" i="3"/>
  <c r="BD113" i="3"/>
  <c r="BE113" i="3"/>
  <c r="BF113" i="3"/>
  <c r="BG113" i="3"/>
  <c r="BH113" i="3"/>
  <c r="BI113" i="3"/>
  <c r="BJ113" i="3"/>
  <c r="BK113" i="3"/>
  <c r="BL113" i="3"/>
  <c r="BM113" i="3"/>
  <c r="BN113" i="3"/>
  <c r="BO113" i="3"/>
  <c r="BP113" i="3"/>
  <c r="BQ113" i="3"/>
  <c r="BR113" i="3"/>
  <c r="BS113" i="3"/>
  <c r="BT113" i="3"/>
  <c r="BU113" i="3"/>
  <c r="BV113" i="3"/>
  <c r="BW113" i="3"/>
  <c r="BX113" i="3"/>
  <c r="BY113" i="3"/>
  <c r="BZ113" i="3"/>
  <c r="CA113" i="3"/>
  <c r="CB113" i="3"/>
  <c r="CC113" i="3"/>
  <c r="CD113" i="3"/>
  <c r="CE113" i="3"/>
  <c r="CF113" i="3"/>
  <c r="CG113" i="3"/>
  <c r="CH113" i="3"/>
  <c r="CI113" i="3"/>
  <c r="CJ113" i="3"/>
  <c r="CK113" i="3"/>
  <c r="CL113" i="3"/>
  <c r="CM113" i="3"/>
  <c r="CN113" i="3"/>
  <c r="CO113" i="3"/>
  <c r="CP113" i="3"/>
  <c r="CQ113" i="3"/>
  <c r="CR113" i="3"/>
  <c r="CS113" i="3"/>
  <c r="CT113" i="3"/>
  <c r="CU113" i="3"/>
  <c r="CV113" i="3"/>
  <c r="CW113" i="3"/>
  <c r="CX113" i="3"/>
  <c r="CY113" i="3"/>
  <c r="CZ113" i="3"/>
  <c r="DA113" i="3"/>
  <c r="DB113" i="3"/>
  <c r="DC113" i="3"/>
  <c r="DD113" i="3"/>
  <c r="DE113" i="3"/>
  <c r="DF113" i="3"/>
  <c r="DG113" i="3"/>
  <c r="DH113" i="3"/>
  <c r="DI113" i="3"/>
  <c r="DJ113" i="3"/>
  <c r="DK113" i="3"/>
  <c r="DL113" i="3"/>
  <c r="DM113" i="3"/>
  <c r="DN113" i="3"/>
  <c r="DO113" i="3"/>
  <c r="DP113" i="3"/>
  <c r="C116" i="3"/>
  <c r="D116" i="3"/>
  <c r="E116" i="3"/>
  <c r="F116" i="3"/>
  <c r="G116" i="3"/>
  <c r="H116" i="3"/>
  <c r="I116" i="3"/>
  <c r="J116" i="3"/>
  <c r="K116" i="3"/>
  <c r="L116" i="3"/>
  <c r="M116" i="3"/>
  <c r="N116" i="3"/>
  <c r="O116" i="3"/>
  <c r="P116" i="3"/>
  <c r="Q116" i="3"/>
  <c r="R116" i="3"/>
  <c r="S116" i="3"/>
  <c r="T116" i="3"/>
  <c r="U116" i="3"/>
  <c r="V116" i="3"/>
  <c r="W116" i="3"/>
  <c r="X116" i="3"/>
  <c r="Y116" i="3"/>
  <c r="Z116" i="3"/>
  <c r="AA116" i="3"/>
  <c r="AB116" i="3"/>
  <c r="AC116" i="3"/>
  <c r="AD116" i="3"/>
  <c r="AE116" i="3"/>
  <c r="AF116" i="3"/>
  <c r="AG116" i="3"/>
  <c r="AH116" i="3"/>
  <c r="AI116" i="3"/>
  <c r="AJ116" i="3"/>
  <c r="AK116" i="3"/>
  <c r="AL116" i="3"/>
  <c r="AM116" i="3"/>
  <c r="AN116" i="3"/>
  <c r="AO116" i="3"/>
  <c r="AP116" i="3"/>
  <c r="AQ116" i="3"/>
  <c r="AR116" i="3"/>
  <c r="AS116" i="3"/>
  <c r="AT116" i="3"/>
  <c r="AU116" i="3"/>
  <c r="AV116" i="3"/>
  <c r="AW116" i="3"/>
  <c r="AX116" i="3"/>
  <c r="AY116" i="3"/>
  <c r="AZ116" i="3"/>
  <c r="BA116" i="3"/>
  <c r="BB116" i="3"/>
  <c r="BC116" i="3"/>
  <c r="BD116" i="3"/>
  <c r="BE116" i="3"/>
  <c r="BF116" i="3"/>
  <c r="BG116" i="3"/>
  <c r="BH116" i="3"/>
  <c r="BI116" i="3"/>
  <c r="BJ116" i="3"/>
  <c r="BK116" i="3"/>
  <c r="BL116" i="3"/>
  <c r="BM116" i="3"/>
  <c r="BN116" i="3"/>
  <c r="BO116" i="3"/>
  <c r="BP116" i="3"/>
  <c r="BQ116" i="3"/>
  <c r="BR116" i="3"/>
  <c r="BS116" i="3"/>
  <c r="BT116" i="3"/>
  <c r="BU116" i="3"/>
  <c r="BV116" i="3"/>
  <c r="BW116" i="3"/>
  <c r="BX116" i="3"/>
  <c r="BY116" i="3"/>
  <c r="BZ116" i="3"/>
  <c r="CA116" i="3"/>
  <c r="CB116" i="3"/>
  <c r="CC116" i="3"/>
  <c r="CD116" i="3"/>
  <c r="CE116" i="3"/>
  <c r="CF116" i="3"/>
  <c r="CG116" i="3"/>
  <c r="CH116" i="3"/>
  <c r="CI116" i="3"/>
  <c r="CJ116" i="3"/>
  <c r="CK116" i="3"/>
  <c r="CL116" i="3"/>
  <c r="CM116" i="3"/>
  <c r="CN116" i="3"/>
  <c r="CO116" i="3"/>
  <c r="CP116" i="3"/>
  <c r="CQ116" i="3"/>
  <c r="CR116" i="3"/>
  <c r="CS116" i="3"/>
  <c r="CT116" i="3"/>
  <c r="CU116" i="3"/>
  <c r="CV116" i="3"/>
  <c r="CW116" i="3"/>
  <c r="CX116" i="3"/>
  <c r="CY116" i="3"/>
  <c r="CZ116" i="3"/>
  <c r="DA116" i="3"/>
  <c r="DD116" i="3"/>
  <c r="DE116" i="3"/>
  <c r="DF116" i="3"/>
  <c r="DG116" i="3"/>
  <c r="DH116" i="3"/>
  <c r="DI116" i="3"/>
  <c r="DJ116" i="3"/>
  <c r="DK116" i="3"/>
  <c r="DL116" i="3"/>
  <c r="DM116" i="3"/>
  <c r="DN116" i="3"/>
  <c r="DO116" i="3"/>
  <c r="DP116" i="3"/>
  <c r="C118" i="3"/>
  <c r="D118" i="3"/>
  <c r="E118" i="3"/>
  <c r="F118" i="3"/>
  <c r="G118" i="3"/>
  <c r="H118" i="3"/>
  <c r="I118" i="3"/>
  <c r="J118" i="3"/>
  <c r="K118" i="3"/>
  <c r="L118" i="3"/>
  <c r="M118" i="3"/>
  <c r="N118" i="3"/>
  <c r="O118" i="3"/>
  <c r="P118" i="3"/>
  <c r="Q118" i="3"/>
  <c r="R118" i="3"/>
  <c r="S118" i="3"/>
  <c r="T118" i="3"/>
  <c r="U118" i="3"/>
  <c r="V118" i="3"/>
  <c r="W118" i="3"/>
  <c r="X118" i="3"/>
  <c r="Y118" i="3"/>
  <c r="Z118" i="3"/>
  <c r="AA118" i="3"/>
  <c r="AB118" i="3"/>
  <c r="AC118" i="3"/>
  <c r="AD118" i="3"/>
  <c r="AE118" i="3"/>
  <c r="AF118" i="3"/>
  <c r="AG118" i="3"/>
  <c r="AH118" i="3"/>
  <c r="AI118" i="3"/>
  <c r="AJ118" i="3"/>
  <c r="AK118" i="3"/>
  <c r="AL118" i="3"/>
  <c r="AM118" i="3"/>
  <c r="AN118" i="3"/>
  <c r="AO118" i="3"/>
  <c r="AP118" i="3"/>
  <c r="AQ118" i="3"/>
  <c r="AR118" i="3"/>
  <c r="AS118" i="3"/>
  <c r="AT118" i="3"/>
  <c r="AU118" i="3"/>
  <c r="AV118" i="3"/>
  <c r="AW118" i="3"/>
  <c r="AX118" i="3"/>
  <c r="AY118" i="3"/>
  <c r="AZ118" i="3"/>
  <c r="BA118" i="3"/>
  <c r="BB118" i="3"/>
  <c r="BC118" i="3"/>
  <c r="BD118" i="3"/>
  <c r="BE118" i="3"/>
  <c r="BF118" i="3"/>
  <c r="BG118" i="3"/>
  <c r="BH118" i="3"/>
  <c r="BI118" i="3"/>
  <c r="BJ118" i="3"/>
  <c r="BK118" i="3"/>
  <c r="BL118" i="3"/>
  <c r="BM118" i="3"/>
  <c r="BN118" i="3"/>
  <c r="BO118" i="3"/>
  <c r="BP118" i="3"/>
  <c r="BQ118" i="3"/>
  <c r="BR118" i="3"/>
  <c r="BS118" i="3"/>
  <c r="BT118" i="3"/>
  <c r="BU118" i="3"/>
  <c r="BV118" i="3"/>
  <c r="BW118" i="3"/>
  <c r="BX118" i="3"/>
  <c r="BY118" i="3"/>
  <c r="BZ118" i="3"/>
  <c r="CA118" i="3"/>
  <c r="CB118" i="3"/>
  <c r="CC118" i="3"/>
  <c r="CD118" i="3"/>
  <c r="CE118" i="3"/>
  <c r="CF118" i="3"/>
  <c r="CG118" i="3"/>
  <c r="CH118" i="3"/>
  <c r="CI118" i="3"/>
  <c r="CJ118" i="3"/>
  <c r="CK118" i="3"/>
  <c r="CL118" i="3"/>
  <c r="CM118" i="3"/>
  <c r="CN118" i="3"/>
  <c r="CO118" i="3"/>
  <c r="CP118" i="3"/>
  <c r="CQ118" i="3"/>
  <c r="CR118" i="3"/>
  <c r="CS118" i="3"/>
  <c r="CT118" i="3"/>
  <c r="CU118" i="3"/>
  <c r="CV118" i="3"/>
  <c r="CW118" i="3"/>
  <c r="CX118" i="3"/>
  <c r="CY118" i="3"/>
  <c r="CZ118" i="3"/>
  <c r="DA118" i="3"/>
  <c r="DB118" i="3"/>
  <c r="DD118" i="3"/>
  <c r="DE118" i="3"/>
  <c r="DF118" i="3"/>
  <c r="DG118" i="3"/>
  <c r="DH118" i="3"/>
  <c r="DI118" i="3"/>
  <c r="DK118" i="3"/>
  <c r="DL118" i="3"/>
  <c r="DM118" i="3"/>
  <c r="DN118" i="3"/>
  <c r="DO118" i="3"/>
  <c r="DP118" i="3"/>
  <c r="C119" i="3"/>
  <c r="D119" i="3"/>
  <c r="E119" i="3"/>
  <c r="F119" i="3"/>
  <c r="G119" i="3"/>
  <c r="H119"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O119" i="3"/>
  <c r="AP119" i="3"/>
  <c r="AQ119" i="3"/>
  <c r="AR119" i="3"/>
  <c r="AS119" i="3"/>
  <c r="AT119" i="3"/>
  <c r="AU119" i="3"/>
  <c r="AV119" i="3"/>
  <c r="AW119" i="3"/>
  <c r="AX119" i="3"/>
  <c r="AY119" i="3"/>
  <c r="AZ119" i="3"/>
  <c r="BA119" i="3"/>
  <c r="BB119" i="3"/>
  <c r="BC119" i="3"/>
  <c r="BD119" i="3"/>
  <c r="BE119" i="3"/>
  <c r="BF119" i="3"/>
  <c r="BG119" i="3"/>
  <c r="BH119" i="3"/>
  <c r="BI119" i="3"/>
  <c r="BJ119" i="3"/>
  <c r="BK119" i="3"/>
  <c r="BL119" i="3"/>
  <c r="BM119" i="3"/>
  <c r="BN119" i="3"/>
  <c r="BO119" i="3"/>
  <c r="BP119" i="3"/>
  <c r="BQ119" i="3"/>
  <c r="BR119" i="3"/>
  <c r="BS119" i="3"/>
  <c r="BT119" i="3"/>
  <c r="BU119" i="3"/>
  <c r="BV119" i="3"/>
  <c r="BW119" i="3"/>
  <c r="BX119" i="3"/>
  <c r="BY119" i="3"/>
  <c r="BZ119" i="3"/>
  <c r="CA119" i="3"/>
  <c r="CB119" i="3"/>
  <c r="CC119" i="3"/>
  <c r="CD119" i="3"/>
  <c r="CE119" i="3"/>
  <c r="CF119" i="3"/>
  <c r="CG119" i="3"/>
  <c r="CH119" i="3"/>
  <c r="CI119" i="3"/>
  <c r="CJ119" i="3"/>
  <c r="CK119" i="3"/>
  <c r="CL119" i="3"/>
  <c r="CM119" i="3"/>
  <c r="CN119" i="3"/>
  <c r="CO119" i="3"/>
  <c r="CP119" i="3"/>
  <c r="CQ119" i="3"/>
  <c r="CR119" i="3"/>
  <c r="CS119" i="3"/>
  <c r="CT119" i="3"/>
  <c r="CU119" i="3"/>
  <c r="CV119" i="3"/>
  <c r="CW119" i="3"/>
  <c r="CX119" i="3"/>
  <c r="CY119" i="3"/>
  <c r="CZ119" i="3"/>
  <c r="DA119" i="3"/>
  <c r="DB119" i="3"/>
  <c r="DD119" i="3"/>
  <c r="DE119" i="3"/>
  <c r="DF119" i="3"/>
  <c r="DG119" i="3"/>
  <c r="DH119" i="3"/>
  <c r="DI119" i="3"/>
  <c r="DK119" i="3"/>
  <c r="DL119" i="3"/>
  <c r="DM119" i="3"/>
  <c r="DN119" i="3"/>
  <c r="DO119" i="3"/>
  <c r="DP119" i="3"/>
  <c r="C126" i="3"/>
  <c r="D126" i="3"/>
  <c r="E126" i="3"/>
  <c r="F126" i="3"/>
  <c r="G126" i="3"/>
  <c r="H126" i="3"/>
  <c r="I126" i="3"/>
  <c r="J126" i="3"/>
  <c r="K126" i="3"/>
  <c r="L126" i="3"/>
  <c r="M126" i="3"/>
  <c r="N126" i="3"/>
  <c r="O126" i="3"/>
  <c r="P126" i="3"/>
  <c r="Q126" i="3"/>
  <c r="R126" i="3"/>
  <c r="S126" i="3"/>
  <c r="T126" i="3"/>
  <c r="T30" i="3"/>
  <c r="U126" i="3"/>
  <c r="U30" i="3"/>
  <c r="V126" i="3"/>
  <c r="V30" i="3"/>
  <c r="W126" i="3"/>
  <c r="W30" i="3"/>
  <c r="X126" i="3"/>
  <c r="Y126" i="3"/>
  <c r="Z126" i="3"/>
  <c r="AA126" i="3"/>
  <c r="AB126" i="3"/>
  <c r="AC126" i="3"/>
  <c r="AD126" i="3"/>
  <c r="AE126" i="3"/>
  <c r="AF126" i="3"/>
  <c r="AG126" i="3"/>
  <c r="AH126" i="3"/>
  <c r="AI126" i="3"/>
  <c r="AJ126" i="3"/>
  <c r="AK126" i="3"/>
  <c r="AL126" i="3"/>
  <c r="AR126" i="3"/>
  <c r="AS126" i="3"/>
  <c r="AY126" i="3"/>
  <c r="AZ126" i="3"/>
  <c r="BF126" i="3"/>
  <c r="BG126" i="3"/>
  <c r="BM126" i="3"/>
  <c r="BN126" i="3"/>
  <c r="BT126" i="3"/>
  <c r="BU126" i="3"/>
  <c r="CA126" i="3"/>
  <c r="CB126" i="3"/>
  <c r="CH126" i="3"/>
  <c r="CI126" i="3"/>
  <c r="CO126" i="3"/>
  <c r="CP126" i="3"/>
  <c r="CV126" i="3"/>
  <c r="CW126" i="3"/>
  <c r="DC126" i="3"/>
  <c r="DD126" i="3"/>
  <c r="DJ126" i="3"/>
  <c r="DK126" i="3"/>
  <c r="C128" i="3"/>
  <c r="D128" i="3"/>
  <c r="E128" i="3"/>
  <c r="F128" i="3"/>
  <c r="G128" i="3"/>
  <c r="H128" i="3"/>
  <c r="I128" i="3"/>
  <c r="J128" i="3"/>
  <c r="K128" i="3"/>
  <c r="L128" i="3"/>
  <c r="C129" i="3"/>
  <c r="D129" i="3"/>
  <c r="E129" i="3"/>
  <c r="F129" i="3"/>
  <c r="G129" i="3"/>
  <c r="H129" i="3"/>
  <c r="I129" i="3"/>
  <c r="J129" i="3"/>
  <c r="K129" i="3"/>
  <c r="L129" i="3"/>
  <c r="C130" i="3"/>
  <c r="D130" i="3"/>
  <c r="E130" i="3"/>
  <c r="F130" i="3"/>
  <c r="G130" i="3"/>
  <c r="H130" i="3"/>
  <c r="I130" i="3"/>
  <c r="J130" i="3"/>
  <c r="K130" i="3"/>
  <c r="L130" i="3"/>
  <c r="C131" i="3"/>
  <c r="D131" i="3"/>
  <c r="E131" i="3"/>
  <c r="F131" i="3"/>
  <c r="G131" i="3"/>
  <c r="H131" i="3"/>
  <c r="I131" i="3"/>
  <c r="J131" i="3"/>
  <c r="K131" i="3"/>
  <c r="L131" i="3"/>
  <c r="C132" i="3"/>
  <c r="D132" i="3"/>
  <c r="E132" i="3"/>
  <c r="F132" i="3"/>
  <c r="G132" i="3"/>
  <c r="H132" i="3"/>
  <c r="I132" i="3"/>
  <c r="J132" i="3"/>
  <c r="K132" i="3"/>
  <c r="L132" i="3"/>
  <c r="C141" i="3"/>
  <c r="D141" i="3"/>
  <c r="E141" i="3"/>
  <c r="F141" i="3"/>
  <c r="G141" i="3"/>
  <c r="H141"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O141" i="3"/>
  <c r="AP141" i="3"/>
  <c r="AQ141" i="3"/>
  <c r="AR141" i="3"/>
  <c r="AS141" i="3"/>
  <c r="AT141" i="3"/>
  <c r="AU141" i="3"/>
  <c r="AV141" i="3"/>
  <c r="AW141" i="3"/>
  <c r="AX141" i="3"/>
  <c r="AY141" i="3"/>
  <c r="AZ141" i="3"/>
  <c r="BA141" i="3"/>
  <c r="BB141" i="3"/>
  <c r="BC141" i="3"/>
  <c r="BD141" i="3"/>
  <c r="BE141" i="3"/>
  <c r="BF141" i="3"/>
  <c r="BG141" i="3"/>
  <c r="BH141" i="3"/>
  <c r="BI141" i="3"/>
  <c r="BJ141" i="3"/>
  <c r="BK141" i="3"/>
  <c r="BL141" i="3"/>
  <c r="BM141" i="3"/>
  <c r="BN141" i="3"/>
  <c r="BO141" i="3"/>
  <c r="BP141" i="3"/>
  <c r="BQ141" i="3"/>
  <c r="BR141" i="3"/>
  <c r="BS141" i="3"/>
  <c r="BT141" i="3"/>
  <c r="BU141" i="3"/>
  <c r="BV141" i="3"/>
  <c r="BW141" i="3"/>
  <c r="BX141" i="3"/>
  <c r="BY141" i="3"/>
  <c r="BZ141" i="3"/>
  <c r="CA141" i="3"/>
  <c r="CB141" i="3"/>
  <c r="CC141" i="3"/>
  <c r="CD141" i="3"/>
  <c r="CE141" i="3"/>
  <c r="CF141" i="3"/>
  <c r="CG141" i="3"/>
  <c r="CH141" i="3"/>
  <c r="CI141" i="3"/>
  <c r="CJ141" i="3"/>
  <c r="CK141" i="3"/>
  <c r="CL141" i="3"/>
  <c r="CM141" i="3"/>
  <c r="CN141" i="3"/>
  <c r="CO141" i="3"/>
  <c r="CP141" i="3"/>
  <c r="CQ141" i="3"/>
  <c r="CR141" i="3"/>
  <c r="CS141" i="3"/>
  <c r="CT141" i="3"/>
  <c r="CU141" i="3"/>
  <c r="CV141" i="3"/>
  <c r="CW141" i="3"/>
  <c r="CX141" i="3"/>
  <c r="CY141" i="3"/>
  <c r="CZ141" i="3"/>
  <c r="DA141" i="3"/>
  <c r="DD141" i="3"/>
  <c r="DE141" i="3"/>
  <c r="DF141" i="3"/>
  <c r="DG141" i="3"/>
  <c r="DH141" i="3"/>
  <c r="DI141" i="3"/>
  <c r="DK141" i="3"/>
  <c r="DL141" i="3"/>
  <c r="DM141" i="3"/>
  <c r="DN141" i="3"/>
  <c r="DO141" i="3"/>
  <c r="DP141" i="3"/>
  <c r="D145" i="3"/>
  <c r="E145" i="3"/>
  <c r="F145" i="3"/>
  <c r="G145" i="3"/>
  <c r="H145" i="3"/>
  <c r="I145" i="3"/>
  <c r="J145" i="3"/>
  <c r="K145" i="3"/>
  <c r="L145" i="3"/>
  <c r="M145" i="3"/>
  <c r="N145" i="3"/>
  <c r="O145" i="3"/>
  <c r="P145" i="3"/>
  <c r="Q145" i="3"/>
  <c r="R145" i="3"/>
  <c r="S145" i="3"/>
  <c r="T145" i="3"/>
  <c r="U145" i="3"/>
  <c r="V145" i="3"/>
  <c r="W145" i="3"/>
  <c r="X145" i="3"/>
  <c r="Y145" i="3"/>
  <c r="Z145" i="3"/>
  <c r="AA145" i="3"/>
  <c r="AB145" i="3"/>
  <c r="AC145" i="3"/>
  <c r="AD145" i="3"/>
  <c r="AE145" i="3"/>
  <c r="AF145" i="3"/>
  <c r="AG145" i="3"/>
  <c r="AH145" i="3"/>
  <c r="AI145" i="3"/>
  <c r="AJ145" i="3"/>
  <c r="AK145" i="3"/>
  <c r="AL145" i="3"/>
  <c r="AM145" i="3"/>
  <c r="AN145" i="3"/>
  <c r="AO145" i="3"/>
  <c r="AP145" i="3"/>
  <c r="AQ145" i="3"/>
  <c r="AR145" i="3"/>
  <c r="AS145" i="3"/>
  <c r="AT145" i="3"/>
  <c r="AU145" i="3"/>
  <c r="AV145" i="3"/>
  <c r="AW145" i="3"/>
  <c r="AX145" i="3"/>
  <c r="AY145" i="3"/>
  <c r="AZ145" i="3"/>
  <c r="BA145" i="3"/>
  <c r="BB145" i="3"/>
  <c r="BC145" i="3"/>
  <c r="BD145" i="3"/>
  <c r="BE145" i="3"/>
  <c r="BF145" i="3"/>
  <c r="BG145" i="3"/>
  <c r="BH145" i="3"/>
  <c r="BI145" i="3"/>
  <c r="BJ145" i="3"/>
  <c r="BK145" i="3"/>
  <c r="BL145" i="3"/>
  <c r="BM145" i="3"/>
  <c r="BN145" i="3"/>
  <c r="BO145" i="3"/>
  <c r="BP145" i="3"/>
  <c r="BQ145" i="3"/>
  <c r="BR145" i="3"/>
  <c r="BS145" i="3"/>
  <c r="BT145" i="3"/>
  <c r="BU145" i="3"/>
  <c r="BV145" i="3"/>
  <c r="BW145" i="3"/>
  <c r="BX145" i="3"/>
  <c r="BY145" i="3"/>
  <c r="BZ145" i="3"/>
  <c r="CA145" i="3"/>
  <c r="CB145" i="3"/>
  <c r="CC145" i="3"/>
  <c r="CD145" i="3"/>
  <c r="CE145" i="3"/>
  <c r="CF145" i="3"/>
  <c r="CG145" i="3"/>
  <c r="CH145" i="3"/>
  <c r="CI145" i="3"/>
  <c r="CJ145" i="3"/>
  <c r="CK145" i="3"/>
  <c r="CL145" i="3"/>
  <c r="CM145" i="3"/>
  <c r="CN145" i="3"/>
  <c r="CO145" i="3"/>
  <c r="CP145" i="3"/>
  <c r="CQ145" i="3"/>
  <c r="CR145" i="3"/>
  <c r="CS145" i="3"/>
  <c r="CT145" i="3"/>
  <c r="CU145" i="3"/>
  <c r="CV145" i="3"/>
  <c r="CW145" i="3"/>
  <c r="CX145" i="3"/>
  <c r="CY145" i="3"/>
  <c r="CZ145" i="3"/>
  <c r="DA145" i="3"/>
  <c r="DB145" i="3"/>
  <c r="DC145" i="3"/>
  <c r="DD145" i="3"/>
  <c r="DE145" i="3"/>
  <c r="DF145" i="3"/>
  <c r="DG145" i="3"/>
  <c r="DH145" i="3"/>
  <c r="DI145" i="3"/>
  <c r="DJ145" i="3"/>
  <c r="DK145" i="3"/>
  <c r="DL145" i="3"/>
  <c r="DM145" i="3"/>
  <c r="DN145" i="3"/>
  <c r="DO145" i="3"/>
  <c r="DP145" i="3"/>
  <c r="C3" i="69"/>
  <c r="C4" i="69"/>
  <c r="C5" i="69"/>
  <c r="C6" i="69"/>
  <c r="C7" i="69"/>
  <c r="C8" i="69"/>
  <c r="C9" i="69"/>
  <c r="C10" i="69"/>
  <c r="C11" i="69"/>
  <c r="C12" i="69"/>
  <c r="C13" i="69"/>
  <c r="C14" i="69"/>
  <c r="C15" i="69"/>
  <c r="C16" i="69"/>
  <c r="C17" i="69"/>
  <c r="C18" i="69"/>
  <c r="C19" i="69"/>
  <c r="C20" i="69"/>
  <c r="C21" i="69"/>
  <c r="C22" i="69"/>
  <c r="C23" i="69"/>
  <c r="C24" i="69"/>
  <c r="C25" i="69"/>
  <c r="C26" i="69"/>
  <c r="C27" i="69"/>
  <c r="C28" i="69"/>
  <c r="C29" i="69"/>
  <c r="C30" i="69"/>
  <c r="C31" i="69"/>
  <c r="C32" i="69"/>
  <c r="C33" i="69"/>
  <c r="C34" i="69"/>
  <c r="C35" i="69"/>
  <c r="C36" i="69"/>
  <c r="C37" i="69"/>
  <c r="C38" i="69"/>
  <c r="C39" i="69"/>
  <c r="C40" i="69"/>
  <c r="C41" i="69"/>
  <c r="C42" i="69"/>
  <c r="C43" i="69"/>
  <c r="C44" i="69"/>
  <c r="C45" i="69"/>
  <c r="C46" i="69"/>
  <c r="C47" i="69"/>
  <c r="C48" i="69"/>
  <c r="C49" i="69"/>
  <c r="C50" i="69"/>
  <c r="C51" i="69"/>
  <c r="C52" i="69"/>
  <c r="C53" i="69"/>
  <c r="C54" i="69"/>
  <c r="C55" i="69"/>
  <c r="C56" i="69"/>
  <c r="C57" i="69"/>
  <c r="C58" i="69"/>
  <c r="C59" i="69"/>
  <c r="C60" i="69"/>
  <c r="C61" i="69"/>
  <c r="C62" i="69"/>
  <c r="C63" i="69"/>
  <c r="C69" i="69"/>
  <c r="C70" i="69"/>
  <c r="C71" i="69"/>
  <c r="C72" i="69"/>
  <c r="C73" i="69"/>
  <c r="C74" i="69"/>
  <c r="C75" i="69"/>
  <c r="C76" i="69"/>
  <c r="C77" i="69"/>
  <c r="C78" i="69"/>
  <c r="C79" i="69"/>
  <c r="C80" i="69"/>
  <c r="C81" i="69"/>
  <c r="C82" i="69"/>
  <c r="C83" i="69"/>
  <c r="C84" i="69"/>
  <c r="C85" i="69"/>
  <c r="C86" i="69"/>
  <c r="C87" i="69"/>
  <c r="C88" i="69"/>
  <c r="C89" i="69"/>
  <c r="C90" i="69"/>
  <c r="C91" i="69"/>
  <c r="C92" i="69"/>
  <c r="C93" i="69"/>
  <c r="C94" i="69"/>
  <c r="C95" i="69"/>
  <c r="C96" i="69"/>
  <c r="C97" i="69"/>
  <c r="C98" i="69"/>
  <c r="C99" i="69"/>
  <c r="C100" i="69"/>
  <c r="C101" i="69"/>
  <c r="C102" i="69"/>
  <c r="C103" i="69"/>
  <c r="C104" i="69"/>
  <c r="C105" i="69"/>
  <c r="C106" i="69"/>
  <c r="C107" i="69"/>
  <c r="C108" i="69"/>
  <c r="C109" i="69"/>
  <c r="C110" i="69"/>
  <c r="C111" i="69"/>
  <c r="C112" i="69"/>
  <c r="C113" i="69"/>
  <c r="C114" i="69"/>
  <c r="C115" i="69"/>
  <c r="C116" i="69"/>
  <c r="C117" i="69"/>
  <c r="C118" i="69"/>
  <c r="C119" i="69"/>
  <c r="C120" i="69"/>
  <c r="C121" i="69"/>
  <c r="C122" i="69"/>
  <c r="C123" i="69"/>
  <c r="C124" i="69"/>
  <c r="C125" i="69"/>
  <c r="C126" i="69"/>
  <c r="C127" i="69"/>
  <c r="C128" i="69"/>
  <c r="C129" i="69"/>
  <c r="C130" i="69"/>
  <c r="C131" i="69"/>
  <c r="C132" i="69"/>
  <c r="C133" i="69"/>
  <c r="C134" i="69"/>
  <c r="C135" i="69"/>
  <c r="C136" i="69"/>
  <c r="C137" i="69"/>
  <c r="C138" i="69"/>
  <c r="C139" i="69"/>
  <c r="C140" i="69"/>
  <c r="C141" i="69"/>
  <c r="C142" i="69"/>
  <c r="C143" i="69"/>
  <c r="C144" i="69"/>
  <c r="C145" i="69"/>
  <c r="C146" i="69"/>
  <c r="C147" i="69"/>
  <c r="C148" i="69"/>
  <c r="C149" i="69"/>
  <c r="C150" i="69"/>
  <c r="C151" i="69"/>
  <c r="C152" i="69"/>
  <c r="C153" i="69"/>
  <c r="C154" i="69"/>
  <c r="C155" i="69"/>
  <c r="C156" i="69"/>
  <c r="C157" i="69"/>
  <c r="C158" i="69"/>
  <c r="C159" i="69"/>
  <c r="C160" i="69"/>
  <c r="C161" i="69"/>
  <c r="C162" i="69"/>
  <c r="C163" i="69"/>
  <c r="C164" i="69"/>
  <c r="C165" i="69"/>
  <c r="C166" i="69"/>
  <c r="C167" i="69"/>
  <c r="C168" i="69"/>
  <c r="C169" i="69"/>
  <c r="C170" i="69"/>
  <c r="C171" i="69"/>
  <c r="C172" i="69"/>
  <c r="C173" i="69"/>
  <c r="C174" i="69"/>
  <c r="C175" i="69"/>
  <c r="C176" i="69"/>
  <c r="C177" i="69"/>
  <c r="C178" i="69"/>
  <c r="C179" i="69"/>
  <c r="C180" i="69"/>
  <c r="C181" i="69"/>
  <c r="C182" i="69"/>
  <c r="C183" i="69"/>
  <c r="C184" i="69"/>
  <c r="C185" i="69"/>
  <c r="C186" i="69"/>
  <c r="C187" i="69"/>
  <c r="C188" i="69"/>
  <c r="C189" i="69"/>
  <c r="C190" i="69"/>
  <c r="C191" i="69"/>
  <c r="C192" i="69"/>
  <c r="C193" i="69"/>
  <c r="C194" i="69"/>
  <c r="C195" i="69"/>
  <c r="C196" i="69"/>
  <c r="C197" i="69"/>
  <c r="C198" i="69"/>
  <c r="C199" i="69"/>
  <c r="C200" i="69"/>
  <c r="C201" i="69"/>
  <c r="C202" i="69"/>
  <c r="C203" i="69"/>
  <c r="C204" i="69"/>
  <c r="C205" i="69"/>
  <c r="C206" i="69"/>
  <c r="C207" i="69"/>
  <c r="C208" i="69"/>
  <c r="C209" i="69"/>
  <c r="C210" i="69"/>
  <c r="C211" i="69"/>
  <c r="C212" i="69"/>
  <c r="C213" i="69"/>
  <c r="C214" i="69"/>
  <c r="C215" i="69"/>
  <c r="C216" i="69"/>
  <c r="C217" i="69"/>
  <c r="C218" i="69"/>
  <c r="C219" i="69"/>
  <c r="C220" i="69"/>
  <c r="C221" i="69"/>
  <c r="C222" i="69"/>
  <c r="C223" i="69"/>
  <c r="C224" i="69"/>
  <c r="C225" i="69"/>
  <c r="C226" i="69"/>
  <c r="C227" i="69"/>
  <c r="C228" i="69"/>
  <c r="C229" i="69"/>
  <c r="C230" i="69"/>
  <c r="C231" i="69"/>
  <c r="C232" i="69"/>
  <c r="C233" i="69"/>
  <c r="C234" i="69"/>
  <c r="C235" i="69"/>
  <c r="C236" i="69"/>
  <c r="C237" i="69"/>
  <c r="C238" i="69"/>
  <c r="C239" i="69"/>
  <c r="C240" i="69"/>
  <c r="C241" i="69"/>
  <c r="C242" i="69"/>
  <c r="C243" i="69"/>
  <c r="C244" i="69"/>
  <c r="C245" i="69"/>
  <c r="C246" i="69"/>
  <c r="C247" i="69"/>
  <c r="C248" i="69"/>
  <c r="C249" i="69"/>
  <c r="C250" i="69"/>
  <c r="C251" i="69"/>
  <c r="C252" i="69"/>
  <c r="C253" i="69"/>
  <c r="C254" i="69"/>
  <c r="C255" i="69"/>
  <c r="C256" i="69"/>
  <c r="C257" i="69"/>
  <c r="C258" i="69"/>
  <c r="C259" i="69"/>
  <c r="C260" i="69"/>
  <c r="C261" i="69"/>
  <c r="C262" i="69"/>
  <c r="C263" i="69"/>
  <c r="C264" i="69"/>
  <c r="C265" i="69"/>
  <c r="C266" i="69"/>
  <c r="C267" i="69"/>
  <c r="C268" i="69"/>
  <c r="C269" i="69"/>
  <c r="C270" i="69"/>
  <c r="C271" i="69"/>
  <c r="C272" i="69"/>
  <c r="C273" i="69"/>
  <c r="C274" i="69"/>
  <c r="C275" i="69"/>
  <c r="C276" i="69"/>
  <c r="C277" i="69"/>
  <c r="C278" i="69"/>
  <c r="C279" i="69"/>
  <c r="C280" i="69"/>
  <c r="C281" i="69"/>
  <c r="C282" i="69"/>
  <c r="C283" i="69"/>
  <c r="C284" i="69"/>
  <c r="C285" i="69"/>
  <c r="C286" i="69"/>
  <c r="C287" i="69"/>
  <c r="C288" i="69"/>
  <c r="C289" i="69"/>
  <c r="C290" i="69"/>
  <c r="C291" i="69"/>
  <c r="C292" i="69"/>
  <c r="C293" i="69"/>
  <c r="C294" i="69"/>
  <c r="C295" i="69"/>
  <c r="C296" i="69"/>
  <c r="C297" i="69"/>
  <c r="C298" i="69"/>
  <c r="C299" i="69"/>
  <c r="C300" i="69"/>
  <c r="C301" i="69"/>
  <c r="C302" i="69"/>
  <c r="C303" i="69"/>
  <c r="C304" i="69"/>
  <c r="C305" i="69"/>
  <c r="C306" i="69"/>
  <c r="C307" i="69"/>
  <c r="C308" i="69"/>
  <c r="C309" i="69"/>
  <c r="C310" i="69"/>
  <c r="C311" i="69"/>
  <c r="C312" i="69"/>
  <c r="C313" i="69"/>
  <c r="C314" i="69"/>
  <c r="C315" i="69"/>
  <c r="C316" i="69"/>
  <c r="C317" i="69"/>
  <c r="C318" i="69"/>
  <c r="C319" i="69"/>
  <c r="C320" i="69"/>
  <c r="C321" i="69"/>
  <c r="C322" i="69"/>
  <c r="C323" i="69"/>
  <c r="C324" i="69"/>
  <c r="C325" i="69"/>
  <c r="C326" i="69"/>
  <c r="C327" i="69"/>
  <c r="C328" i="69"/>
  <c r="C329" i="69"/>
  <c r="C330" i="69"/>
  <c r="C331" i="69"/>
  <c r="C332" i="69"/>
  <c r="C333" i="69"/>
  <c r="C334" i="69"/>
  <c r="C335" i="69"/>
  <c r="C336" i="69"/>
  <c r="C337" i="69"/>
  <c r="C338" i="69"/>
  <c r="C339" i="69"/>
  <c r="C340" i="69"/>
  <c r="C341" i="69"/>
  <c r="C342" i="69"/>
  <c r="C343" i="69"/>
  <c r="C344" i="69"/>
  <c r="C345" i="69"/>
  <c r="C346" i="69"/>
  <c r="C347" i="69"/>
  <c r="C348" i="69"/>
  <c r="C349" i="69"/>
  <c r="C350" i="69"/>
  <c r="C351" i="69"/>
  <c r="C352" i="69"/>
  <c r="C353" i="69"/>
  <c r="C354" i="69"/>
  <c r="C355" i="69"/>
  <c r="C356" i="69"/>
  <c r="C357" i="69"/>
  <c r="C358" i="69"/>
  <c r="C359" i="69"/>
  <c r="C360" i="69"/>
  <c r="C361" i="69"/>
  <c r="C362" i="69"/>
  <c r="C363" i="69"/>
  <c r="C364" i="69"/>
  <c r="C365" i="69"/>
  <c r="C2"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144" i="69"/>
  <c r="B145" i="69"/>
  <c r="B146" i="69"/>
  <c r="B147" i="69"/>
  <c r="B148" i="69"/>
  <c r="B149" i="69"/>
  <c r="B150" i="69"/>
  <c r="B151" i="69"/>
  <c r="B152" i="69"/>
  <c r="B153" i="69"/>
  <c r="B154" i="69"/>
  <c r="B155" i="69"/>
  <c r="B156" i="69"/>
  <c r="B157" i="69"/>
  <c r="B158" i="69"/>
  <c r="B159" i="69"/>
  <c r="B160" i="69"/>
  <c r="B161" i="69"/>
  <c r="B162" i="69"/>
  <c r="B163" i="69"/>
  <c r="B164" i="69"/>
  <c r="B165" i="69"/>
  <c r="B166" i="69"/>
  <c r="B167" i="69"/>
  <c r="B168" i="69"/>
  <c r="B169" i="69"/>
  <c r="B170" i="69"/>
  <c r="B171" i="69"/>
  <c r="B172" i="69"/>
  <c r="B173" i="69"/>
  <c r="B174" i="69"/>
  <c r="B175" i="69"/>
  <c r="B176" i="69"/>
  <c r="B177" i="69"/>
  <c r="B178" i="69"/>
  <c r="B179" i="69"/>
  <c r="B180" i="69"/>
  <c r="B181" i="69"/>
  <c r="B182" i="69"/>
  <c r="B183" i="69"/>
  <c r="B184" i="69"/>
  <c r="B185" i="69"/>
  <c r="B186" i="69"/>
  <c r="B187" i="69"/>
  <c r="B188" i="69"/>
  <c r="B189" i="69"/>
  <c r="B190" i="69"/>
  <c r="B191" i="69"/>
  <c r="B192" i="69"/>
  <c r="B193" i="69"/>
  <c r="B194" i="69"/>
  <c r="B195" i="69"/>
  <c r="B196" i="69"/>
  <c r="B197" i="69"/>
  <c r="B198" i="69"/>
  <c r="B199" i="69"/>
  <c r="B200" i="69"/>
  <c r="B201" i="69"/>
  <c r="B202" i="69"/>
  <c r="B203" i="69"/>
  <c r="B204" i="69"/>
  <c r="B205" i="69"/>
  <c r="B206" i="69"/>
  <c r="B207" i="69"/>
  <c r="B208" i="69"/>
  <c r="B209" i="69"/>
  <c r="B210" i="69"/>
  <c r="B211" i="69"/>
  <c r="B212" i="69"/>
  <c r="B213" i="69"/>
  <c r="B214" i="69"/>
  <c r="B215" i="69"/>
  <c r="B216" i="69"/>
  <c r="B217" i="69"/>
  <c r="B218" i="69"/>
  <c r="B219" i="69"/>
  <c r="B220" i="69"/>
  <c r="B221" i="69"/>
  <c r="B222" i="69"/>
  <c r="B223" i="69"/>
  <c r="B224" i="69"/>
  <c r="B225" i="69"/>
  <c r="B226" i="69"/>
  <c r="B227" i="69"/>
  <c r="B228" i="69"/>
  <c r="B229" i="69"/>
  <c r="B230" i="69"/>
  <c r="B231" i="69"/>
  <c r="B232" i="69"/>
  <c r="B233" i="69"/>
  <c r="B234" i="69"/>
  <c r="B235" i="69"/>
  <c r="B236" i="69"/>
  <c r="B237" i="69"/>
  <c r="B238" i="69"/>
  <c r="B239" i="69"/>
  <c r="B240" i="69"/>
  <c r="B241" i="69"/>
  <c r="B242" i="69"/>
  <c r="B243" i="69"/>
  <c r="B244" i="69"/>
  <c r="B245" i="69"/>
  <c r="B246" i="69"/>
  <c r="B247" i="69"/>
  <c r="B248" i="69"/>
  <c r="B249" i="69"/>
  <c r="B250" i="69"/>
  <c r="B251" i="69"/>
  <c r="B252" i="69"/>
  <c r="B253" i="69"/>
  <c r="B254" i="69"/>
  <c r="B255" i="69"/>
  <c r="B256" i="69"/>
  <c r="B257" i="69"/>
  <c r="B258" i="69"/>
  <c r="B259" i="69"/>
  <c r="B260" i="69"/>
  <c r="B261" i="69"/>
  <c r="B262" i="69"/>
  <c r="B263" i="69"/>
  <c r="B264" i="69"/>
  <c r="B265" i="69"/>
  <c r="B266" i="69"/>
  <c r="B267" i="69"/>
  <c r="B268" i="69"/>
  <c r="B269" i="69"/>
  <c r="B270" i="69"/>
  <c r="B271" i="69"/>
  <c r="B272" i="69"/>
  <c r="B273" i="69"/>
  <c r="B274" i="69"/>
  <c r="B275" i="69"/>
  <c r="B276" i="69"/>
  <c r="B277" i="69"/>
  <c r="B278" i="69"/>
  <c r="B279" i="69"/>
  <c r="B280" i="69"/>
  <c r="B281" i="69"/>
  <c r="B282" i="69"/>
  <c r="B283" i="69"/>
  <c r="B284" i="69"/>
  <c r="B285" i="69"/>
  <c r="B286" i="69"/>
  <c r="B287" i="69"/>
  <c r="B288" i="69"/>
  <c r="B289" i="69"/>
  <c r="B290" i="69"/>
  <c r="B291" i="69"/>
  <c r="B292" i="69"/>
  <c r="B293" i="69"/>
  <c r="B294" i="69"/>
  <c r="B295" i="69"/>
  <c r="B296" i="69"/>
  <c r="B297" i="69"/>
  <c r="B298" i="69"/>
  <c r="B299" i="69"/>
  <c r="B300" i="69"/>
  <c r="B301" i="69"/>
  <c r="B302" i="69"/>
  <c r="B303" i="69"/>
  <c r="B304" i="69"/>
  <c r="B305" i="69"/>
  <c r="B306" i="69"/>
  <c r="B307" i="69"/>
  <c r="B308" i="69"/>
  <c r="B309" i="69"/>
  <c r="B310" i="69"/>
  <c r="B311" i="69"/>
  <c r="B312" i="69"/>
  <c r="B313" i="69"/>
  <c r="B314" i="69"/>
  <c r="B315" i="69"/>
  <c r="B316" i="69"/>
  <c r="B317" i="69"/>
  <c r="B318" i="69"/>
  <c r="B319" i="69"/>
  <c r="B320" i="69"/>
  <c r="B321" i="69"/>
  <c r="B322" i="69"/>
  <c r="B323" i="69"/>
  <c r="B324" i="69"/>
  <c r="B325" i="69"/>
  <c r="B326" i="69"/>
  <c r="B327" i="69"/>
  <c r="B328" i="69"/>
  <c r="B329" i="69"/>
  <c r="B330" i="69"/>
  <c r="B331" i="69"/>
  <c r="B332" i="69"/>
  <c r="B333" i="69"/>
  <c r="B334" i="69"/>
  <c r="B335" i="69"/>
  <c r="B336" i="69"/>
  <c r="B337" i="69"/>
  <c r="B338" i="69"/>
  <c r="B339" i="69"/>
  <c r="B340" i="69"/>
  <c r="B341" i="69"/>
  <c r="B342" i="69"/>
  <c r="B343" i="69"/>
  <c r="B344" i="69"/>
  <c r="B345" i="69"/>
  <c r="B346" i="69"/>
  <c r="B347" i="69"/>
  <c r="B348" i="69"/>
  <c r="B349" i="69"/>
  <c r="B350" i="69"/>
  <c r="B351" i="69"/>
  <c r="B352" i="69"/>
  <c r="B353" i="69"/>
  <c r="B354" i="69"/>
  <c r="B355" i="69"/>
  <c r="B356" i="69"/>
  <c r="B357" i="69"/>
  <c r="B358" i="69"/>
  <c r="B359" i="69"/>
  <c r="B360" i="69"/>
  <c r="B361" i="69"/>
  <c r="B362" i="69"/>
  <c r="B363" i="69"/>
  <c r="B364" i="69"/>
  <c r="B365" i="69"/>
  <c r="B3" i="69"/>
  <c r="B4" i="69"/>
  <c r="B5" i="69"/>
  <c r="B6" i="69"/>
  <c r="B7" i="69"/>
  <c r="B8" i="69"/>
  <c r="B9" i="69"/>
  <c r="B10" i="69"/>
  <c r="B11" i="69"/>
  <c r="B12" i="69"/>
  <c r="B13" i="69"/>
  <c r="B14" i="69"/>
  <c r="B15" i="69"/>
  <c r="B16" i="69"/>
  <c r="B2" i="69"/>
  <c r="Y1" i="1"/>
  <c r="Z1" i="1"/>
  <c r="Y12" i="1"/>
  <c r="Z12" i="1"/>
  <c r="W1" i="1"/>
  <c r="X1" i="1"/>
  <c r="F12" i="1"/>
  <c r="G12" i="1"/>
  <c r="H12" i="1"/>
  <c r="I12" i="1"/>
  <c r="J12" i="1"/>
  <c r="K12" i="1"/>
  <c r="L12" i="1"/>
  <c r="M12" i="1"/>
  <c r="N12" i="1"/>
  <c r="O12" i="1"/>
  <c r="P12" i="1"/>
  <c r="Q12" i="1"/>
  <c r="R12" i="1"/>
  <c r="S12" i="1"/>
  <c r="T12" i="1"/>
  <c r="U12" i="1"/>
  <c r="V12" i="1"/>
  <c r="W12" i="1"/>
  <c r="X12" i="1"/>
  <c r="F24" i="1"/>
  <c r="G24" i="1"/>
  <c r="H24" i="1"/>
  <c r="I24" i="1"/>
  <c r="J24" i="1"/>
  <c r="K24" i="1"/>
  <c r="L24" i="1"/>
  <c r="M24" i="1"/>
  <c r="N24" i="1"/>
  <c r="O24" i="1"/>
  <c r="P24" i="1"/>
  <c r="Q24" i="1"/>
  <c r="R24" i="1"/>
  <c r="S24" i="1"/>
  <c r="F25" i="1"/>
  <c r="G25" i="1"/>
  <c r="H25" i="1"/>
  <c r="I25" i="1"/>
  <c r="J25" i="1"/>
  <c r="K25" i="1"/>
  <c r="L25" i="1"/>
  <c r="M25" i="1"/>
  <c r="N25" i="1"/>
  <c r="O25" i="1"/>
  <c r="P25" i="1"/>
  <c r="Q25" i="1"/>
  <c r="R25" i="1"/>
  <c r="S25" i="1"/>
  <c r="B12" i="1"/>
  <c r="C12" i="1"/>
  <c r="D12" i="1"/>
  <c r="E12" i="1"/>
  <c r="B24" i="1"/>
  <c r="C24" i="1"/>
  <c r="D24" i="1"/>
  <c r="E24" i="1"/>
  <c r="B25" i="1"/>
  <c r="C25" i="1"/>
  <c r="D25" i="1"/>
  <c r="E25" i="1"/>
  <c r="Q40" i="54"/>
  <c r="Q41" i="54"/>
  <c r="I37" i="53"/>
  <c r="F37" i="53"/>
  <c r="F35" i="23"/>
  <c r="J37" i="53"/>
  <c r="G37" i="53"/>
  <c r="E37" i="53"/>
  <c r="F40" i="53" s="1"/>
  <c r="F28" i="54"/>
  <c r="G28" i="54"/>
  <c r="Q6" i="54"/>
  <c r="Y62" i="53"/>
  <c r="Y61" i="53"/>
  <c r="Y60" i="53"/>
  <c r="Y63" i="53"/>
  <c r="Y57" i="53"/>
  <c r="Y56" i="53"/>
  <c r="Y58" i="53"/>
  <c r="Y65" i="53"/>
  <c r="W53" i="53"/>
  <c r="W52" i="53"/>
  <c r="W50" i="53"/>
  <c r="W49" i="53"/>
  <c r="W48" i="53"/>
  <c r="W47" i="53"/>
  <c r="W46" i="53"/>
  <c r="W45" i="53"/>
  <c r="W44" i="53"/>
  <c r="W43" i="53"/>
  <c r="X26" i="23"/>
  <c r="Q7" i="54"/>
  <c r="M14" i="54"/>
  <c r="M15" i="54"/>
  <c r="M16" i="54"/>
  <c r="M17" i="54"/>
  <c r="M18" i="54"/>
  <c r="M19" i="54"/>
  <c r="M20" i="54"/>
  <c r="M21" i="54"/>
  <c r="M22" i="54"/>
  <c r="M23" i="54"/>
  <c r="C8" i="70"/>
  <c r="B2" i="23" a="1"/>
  <c r="B2" i="23"/>
  <c r="B3" i="23" a="1"/>
  <c r="B3" i="23"/>
  <c r="B4" i="23" a="1"/>
  <c r="B4" i="23"/>
  <c r="B5" i="23" a="1"/>
  <c r="B5" i="23"/>
  <c r="B6" i="23" a="1"/>
  <c r="B6" i="23"/>
  <c r="B7" i="23" a="1"/>
  <c r="B7" i="23"/>
  <c r="B8" i="23" a="1"/>
  <c r="B8" i="23"/>
  <c r="B9" i="23" a="1"/>
  <c r="B9" i="23"/>
  <c r="B10" i="23" a="1"/>
  <c r="B10" i="23"/>
  <c r="B11" i="23" a="1"/>
  <c r="B11" i="23"/>
  <c r="B12" i="23" a="1"/>
  <c r="B12" i="23"/>
  <c r="B13" i="23" a="1"/>
  <c r="B13" i="23"/>
  <c r="B14" i="23" a="1"/>
  <c r="B14" i="23"/>
  <c r="B15" i="23" a="1"/>
  <c r="B15" i="23"/>
  <c r="B16" i="23" a="1"/>
  <c r="B16" i="23"/>
  <c r="B17" i="23" a="1"/>
  <c r="B17" i="23"/>
  <c r="Q45" i="54"/>
  <c r="Q18" i="54"/>
  <c r="Q19" i="54"/>
  <c r="Q7" i="23"/>
  <c r="Q8" i="23"/>
  <c r="Q9" i="23"/>
  <c r="Q10" i="23"/>
  <c r="Q11" i="23"/>
  <c r="Q12" i="23"/>
  <c r="Q13" i="23"/>
  <c r="Q14" i="23"/>
  <c r="Q15" i="23"/>
  <c r="Q16" i="23"/>
  <c r="Q17" i="23"/>
  <c r="Q18" i="23"/>
  <c r="Q19" i="23"/>
  <c r="Q20" i="23"/>
  <c r="Q21" i="23"/>
  <c r="Q22" i="23"/>
  <c r="Q23" i="23"/>
  <c r="Q24" i="23"/>
  <c r="Q25" i="23"/>
  <c r="Q26" i="23"/>
  <c r="Q27" i="23"/>
  <c r="Q28" i="23"/>
  <c r="Q29" i="23"/>
  <c r="Q30" i="23"/>
  <c r="Q31" i="23"/>
  <c r="Q32" i="23"/>
  <c r="Q33" i="23"/>
  <c r="Q5" i="23"/>
  <c r="Q34" i="23"/>
  <c r="Q22" i="54"/>
  <c r="V35" i="54"/>
  <c r="Q24" i="54"/>
  <c r="B14" i="54" a="1"/>
  <c r="B14" i="54"/>
  <c r="B15" i="54" a="1"/>
  <c r="B15" i="54"/>
  <c r="B56" i="54" a="1"/>
  <c r="B56" i="54"/>
  <c r="B78" i="54" a="1"/>
  <c r="B78" i="54"/>
  <c r="B5" i="54" a="1"/>
  <c r="B5" i="54"/>
  <c r="B13" i="54" a="1"/>
  <c r="B13" i="54"/>
  <c r="B16" i="54" a="1"/>
  <c r="B16" i="54"/>
  <c r="B57" i="54" a="1"/>
  <c r="B57" i="54"/>
  <c r="B58" i="54" a="1"/>
  <c r="B58" i="54"/>
  <c r="B59" i="54" a="1"/>
  <c r="B59" i="54"/>
  <c r="B60" i="54" a="1"/>
  <c r="B60" i="54"/>
  <c r="A18" i="54" a="1"/>
  <c r="A18" i="54"/>
  <c r="A19" i="54" a="1"/>
  <c r="A19" i="54"/>
  <c r="A20" i="54" a="1"/>
  <c r="A20" i="54"/>
  <c r="A21" i="54" a="1"/>
  <c r="A21" i="54"/>
  <c r="A22" i="54" a="1"/>
  <c r="A22" i="54"/>
  <c r="A23" i="54" a="1"/>
  <c r="A23" i="54"/>
  <c r="A25" i="54" a="1"/>
  <c r="A25" i="54"/>
  <c r="A26" i="54" a="1"/>
  <c r="A26" i="54"/>
  <c r="A27" i="54" a="1"/>
  <c r="A27" i="54"/>
  <c r="A28" i="54" a="1"/>
  <c r="A28" i="54"/>
  <c r="A29" i="54" a="1"/>
  <c r="A29" i="54"/>
  <c r="A30" i="54" a="1"/>
  <c r="A30" i="54"/>
  <c r="A31" i="54" a="1"/>
  <c r="A31" i="54"/>
  <c r="A33" i="54" a="1"/>
  <c r="A33" i="54"/>
  <c r="A34" i="54" a="1"/>
  <c r="A34" i="54"/>
  <c r="A35" i="54" a="1"/>
  <c r="A35" i="54"/>
  <c r="A36" i="54" a="1"/>
  <c r="A36" i="54"/>
  <c r="A37" i="54" a="1"/>
  <c r="A37" i="54"/>
  <c r="A38" i="54" a="1"/>
  <c r="A38" i="54"/>
  <c r="A39" i="54" a="1"/>
  <c r="A39" i="54"/>
  <c r="D28" i="54"/>
  <c r="A17" i="54" a="1"/>
  <c r="A17" i="54"/>
  <c r="A16" i="54" a="1"/>
  <c r="A16" i="54"/>
  <c r="Q21" i="54"/>
  <c r="V34" i="54"/>
  <c r="L35" i="23"/>
  <c r="Q11" i="54"/>
  <c r="Q8" i="54"/>
  <c r="V39" i="54"/>
  <c r="M5" i="54"/>
  <c r="M6" i="54"/>
  <c r="W41" i="23"/>
  <c r="B20" i="54" a="1"/>
  <c r="B20" i="54"/>
  <c r="B21" i="54" a="1"/>
  <c r="B21" i="54"/>
  <c r="C1" i="53" a="1"/>
  <c r="C1" i="53"/>
  <c r="B1" i="53" a="1"/>
  <c r="B1" i="53"/>
  <c r="C7" i="53" a="1"/>
  <c r="C7" i="53"/>
  <c r="C32" i="53" a="1"/>
  <c r="C32" i="53"/>
  <c r="C33" i="53" a="1"/>
  <c r="C33" i="53"/>
  <c r="C34" i="53" a="1"/>
  <c r="C34" i="53"/>
  <c r="C35" i="53" a="1"/>
  <c r="C35" i="53"/>
  <c r="C36" i="53" a="1"/>
  <c r="C36" i="53"/>
  <c r="C31" i="53" a="1"/>
  <c r="C31" i="53"/>
  <c r="B32" i="53" a="1"/>
  <c r="B32" i="53"/>
  <c r="B33" i="53" a="1"/>
  <c r="B33" i="53"/>
  <c r="B34" i="53" a="1"/>
  <c r="B34" i="53"/>
  <c r="B35" i="53" a="1"/>
  <c r="B35" i="53"/>
  <c r="B31" i="53" a="1"/>
  <c r="B31" i="53"/>
  <c r="B72" i="74" a="1"/>
  <c r="B72" i="74"/>
  <c r="B71" i="74" a="1"/>
  <c r="B71" i="74"/>
  <c r="B70" i="74" a="1"/>
  <c r="B70" i="74"/>
  <c r="B73" i="74" a="1"/>
  <c r="B73" i="74"/>
  <c r="B74" i="74" a="1"/>
  <c r="B74" i="74"/>
  <c r="B69" i="74" a="1"/>
  <c r="B69" i="74"/>
  <c r="B122" i="74" a="1"/>
  <c r="B122" i="74"/>
  <c r="B121" i="74" a="1"/>
  <c r="B121" i="74"/>
  <c r="B120" i="74" a="1"/>
  <c r="B120" i="74"/>
  <c r="B119" i="74" a="1"/>
  <c r="B119" i="74"/>
  <c r="B118" i="74" a="1"/>
  <c r="B118" i="74"/>
  <c r="B117" i="74" a="1"/>
  <c r="B117" i="74"/>
  <c r="B116" i="74" a="1"/>
  <c r="B116" i="74"/>
  <c r="B115" i="74" a="1"/>
  <c r="B115" i="74"/>
  <c r="B114" i="74" a="1"/>
  <c r="B114" i="74"/>
  <c r="B113" i="74" a="1"/>
  <c r="B113" i="74"/>
  <c r="B112" i="74" a="1"/>
  <c r="B112" i="74"/>
  <c r="B111" i="74" a="1"/>
  <c r="B111" i="74"/>
  <c r="B110" i="74" a="1"/>
  <c r="B110" i="74"/>
  <c r="B109" i="74" a="1"/>
  <c r="B109" i="74"/>
  <c r="B108" i="74" a="1"/>
  <c r="B108" i="74"/>
  <c r="B107" i="74" a="1"/>
  <c r="B107" i="74"/>
  <c r="B106" i="74" a="1"/>
  <c r="B106" i="74"/>
  <c r="B105" i="74" a="1"/>
  <c r="B105" i="74"/>
  <c r="B104" i="74" a="1"/>
  <c r="B104" i="74"/>
  <c r="B103" i="74" a="1"/>
  <c r="B103" i="74"/>
  <c r="B102" i="74" a="1"/>
  <c r="B102" i="74"/>
  <c r="B101" i="74" a="1"/>
  <c r="B101" i="74"/>
  <c r="B100" i="74" a="1"/>
  <c r="B100" i="74"/>
  <c r="B99" i="74" a="1"/>
  <c r="B99" i="74"/>
  <c r="B98" i="74" a="1"/>
  <c r="B98" i="74"/>
  <c r="B97" i="74" a="1"/>
  <c r="B97" i="74"/>
  <c r="B96" i="74" a="1"/>
  <c r="B96" i="74"/>
  <c r="B95" i="74" a="1"/>
  <c r="B95" i="74"/>
  <c r="B94" i="74" a="1"/>
  <c r="B94" i="74"/>
  <c r="B93" i="74" a="1"/>
  <c r="B93" i="74"/>
  <c r="B92" i="74" a="1"/>
  <c r="B92" i="74"/>
  <c r="B91" i="74" a="1"/>
  <c r="B91" i="74"/>
  <c r="B90" i="74" a="1"/>
  <c r="B90" i="74"/>
  <c r="B89" i="74" a="1"/>
  <c r="B89" i="74"/>
  <c r="B88" i="74" a="1"/>
  <c r="B88" i="74"/>
  <c r="B87" i="74" a="1"/>
  <c r="B87" i="74"/>
  <c r="B86" i="74" a="1"/>
  <c r="B86" i="74"/>
  <c r="B84" i="74" a="1"/>
  <c r="B84" i="74"/>
  <c r="B80" i="74" a="1"/>
  <c r="B80" i="74"/>
  <c r="B78" i="74" a="1"/>
  <c r="B78" i="74"/>
  <c r="B77" i="74" a="1"/>
  <c r="B77" i="74"/>
  <c r="B76" i="74" a="1"/>
  <c r="B76" i="74"/>
  <c r="B75" i="74" a="1"/>
  <c r="B75" i="74"/>
  <c r="B38" i="74" a="1"/>
  <c r="B38" i="74"/>
  <c r="B39" i="74" a="1"/>
  <c r="B39" i="74"/>
  <c r="B40" i="74" a="1"/>
  <c r="B40" i="74"/>
  <c r="B41" i="74" a="1"/>
  <c r="B41" i="74"/>
  <c r="B42" i="74" a="1"/>
  <c r="B42" i="74"/>
  <c r="B43" i="74" a="1"/>
  <c r="B43" i="74"/>
  <c r="B44" i="74" a="1"/>
  <c r="B44" i="74"/>
  <c r="B45" i="74" a="1"/>
  <c r="B45" i="74"/>
  <c r="B46" i="74" a="1"/>
  <c r="B46" i="74"/>
  <c r="B47" i="74" a="1"/>
  <c r="B47" i="74"/>
  <c r="B48" i="74" a="1"/>
  <c r="B48" i="74"/>
  <c r="B49" i="74" a="1"/>
  <c r="B49" i="74"/>
  <c r="B50" i="74" a="1"/>
  <c r="B50" i="74"/>
  <c r="B51" i="74" a="1"/>
  <c r="B51" i="74"/>
  <c r="B52" i="74" a="1"/>
  <c r="B52" i="74"/>
  <c r="B53" i="74" a="1"/>
  <c r="B53" i="74"/>
  <c r="B54" i="74" a="1"/>
  <c r="B54" i="74"/>
  <c r="B55" i="74" a="1"/>
  <c r="B55" i="74"/>
  <c r="B56" i="74" a="1"/>
  <c r="B56" i="74"/>
  <c r="B57" i="74" a="1"/>
  <c r="B57" i="74"/>
  <c r="B58" i="74" a="1"/>
  <c r="B58" i="74"/>
  <c r="B59" i="74" a="1"/>
  <c r="B59" i="74"/>
  <c r="B60" i="74" a="1"/>
  <c r="B60" i="74"/>
  <c r="B61" i="74" a="1"/>
  <c r="B61" i="74"/>
  <c r="B62" i="74" a="1"/>
  <c r="B62" i="74"/>
  <c r="B63" i="74" a="1"/>
  <c r="B63" i="74"/>
  <c r="B64" i="74" a="1"/>
  <c r="B64" i="74"/>
  <c r="B65" i="74" a="1"/>
  <c r="B65" i="74"/>
  <c r="B66" i="74" a="1"/>
  <c r="B66" i="74"/>
  <c r="B67" i="74" a="1"/>
  <c r="B67" i="74"/>
  <c r="B68" i="74" a="1"/>
  <c r="B68" i="74"/>
  <c r="B37" i="74" a="1"/>
  <c r="B37" i="74"/>
  <c r="B2" i="74" a="1"/>
  <c r="B2" i="74"/>
  <c r="B3" i="74" a="1"/>
  <c r="B3" i="74"/>
  <c r="B4" i="74" a="1"/>
  <c r="B4" i="74"/>
  <c r="B5" i="74" a="1"/>
  <c r="B5" i="74"/>
  <c r="B6" i="74" a="1"/>
  <c r="B6" i="74"/>
  <c r="B7" i="74" a="1"/>
  <c r="B7" i="74"/>
  <c r="B8" i="74" a="1"/>
  <c r="B8" i="74"/>
  <c r="B9" i="74" a="1"/>
  <c r="B9" i="74"/>
  <c r="B10" i="74" a="1"/>
  <c r="B10" i="74"/>
  <c r="B11" i="74" a="1"/>
  <c r="B11" i="74"/>
  <c r="B12" i="74" a="1"/>
  <c r="B12" i="74"/>
  <c r="B13" i="74" a="1"/>
  <c r="B13" i="74"/>
  <c r="B14" i="74" a="1"/>
  <c r="B14" i="74"/>
  <c r="B15" i="74" a="1"/>
  <c r="B15" i="74"/>
  <c r="B16" i="74" a="1"/>
  <c r="B16" i="74"/>
  <c r="B17" i="74" a="1"/>
  <c r="B17" i="74"/>
  <c r="B18" i="74" a="1"/>
  <c r="B18" i="74"/>
  <c r="B19" i="74" a="1"/>
  <c r="B19" i="74"/>
  <c r="B20" i="74" a="1"/>
  <c r="B20" i="74"/>
  <c r="B21" i="74" a="1"/>
  <c r="B21" i="74"/>
  <c r="B22" i="74" a="1"/>
  <c r="B22" i="74"/>
  <c r="B23" i="74" a="1"/>
  <c r="B23" i="74"/>
  <c r="B24" i="74" a="1"/>
  <c r="B24" i="74"/>
  <c r="B25" i="74" a="1"/>
  <c r="B25" i="74"/>
  <c r="B26" i="74" a="1"/>
  <c r="B26" i="74"/>
  <c r="B27" i="74" a="1"/>
  <c r="B27" i="74"/>
  <c r="B28" i="74" a="1"/>
  <c r="B28" i="74"/>
  <c r="B29" i="74" a="1"/>
  <c r="B29" i="74"/>
  <c r="B30" i="74" a="1"/>
  <c r="B30" i="74"/>
  <c r="B31" i="74" a="1"/>
  <c r="B31" i="74"/>
  <c r="B32" i="74" a="1"/>
  <c r="B32" i="74"/>
  <c r="B33" i="74" a="1"/>
  <c r="B33" i="74"/>
  <c r="B34" i="74" a="1"/>
  <c r="B34" i="74"/>
  <c r="B35" i="74" a="1"/>
  <c r="B35" i="74"/>
  <c r="B36" i="74" a="1"/>
  <c r="B36" i="74"/>
  <c r="B1" i="74" a="1"/>
  <c r="B1" i="74"/>
  <c r="B45" i="54" a="1"/>
  <c r="B45" i="54"/>
  <c r="B61" i="54" a="1"/>
  <c r="B61" i="54"/>
  <c r="B81" i="54" a="1"/>
  <c r="B81" i="54"/>
  <c r="A88" i="54" a="1"/>
  <c r="A88" i="54"/>
  <c r="A89" i="54" a="1"/>
  <c r="A89" i="54"/>
  <c r="A87" i="54" a="1"/>
  <c r="A87" i="54"/>
  <c r="A78" i="54" a="1"/>
  <c r="A78" i="54"/>
  <c r="A82" i="54" a="1"/>
  <c r="A82" i="54"/>
  <c r="A81" i="54" a="1"/>
  <c r="A81" i="54"/>
  <c r="A79" i="54" a="1"/>
  <c r="A79" i="54"/>
  <c r="A15" i="54" a="1"/>
  <c r="A15" i="54"/>
  <c r="A14" i="54" a="1"/>
  <c r="A14" i="54"/>
  <c r="A11" i="54" a="1"/>
  <c r="A11" i="54"/>
  <c r="A10" i="54" a="1"/>
  <c r="A10" i="54"/>
  <c r="R24" i="74"/>
  <c r="J42" i="74"/>
  <c r="F42" i="74"/>
  <c r="Q26" i="74"/>
  <c r="O26" i="74"/>
  <c r="N26" i="74"/>
  <c r="L26" i="74"/>
  <c r="D42" i="74"/>
  <c r="K18" i="74"/>
  <c r="K14" i="74"/>
  <c r="AF26" i="23"/>
  <c r="E49" i="74"/>
  <c r="Y8" i="23"/>
  <c r="Y13" i="23"/>
  <c r="X25" i="23"/>
  <c r="W33" i="23"/>
  <c r="W34" i="23"/>
  <c r="W35" i="23"/>
  <c r="W36" i="23"/>
  <c r="W37" i="23"/>
  <c r="X37" i="23"/>
  <c r="W39" i="23"/>
  <c r="W40" i="23"/>
  <c r="W42" i="23"/>
  <c r="W43" i="23"/>
  <c r="JZ22" i="4"/>
  <c r="M9" i="54"/>
  <c r="M10" i="54"/>
  <c r="M11" i="54"/>
  <c r="M12" i="54"/>
  <c r="M13" i="54"/>
  <c r="M8" i="54"/>
  <c r="M7" i="54"/>
  <c r="C35" i="23"/>
  <c r="B64" i="54" a="1"/>
  <c r="B64" i="54"/>
  <c r="A64" i="54" a="1"/>
  <c r="A64" i="54"/>
  <c r="B366" i="53"/>
  <c r="A65" i="54" a="1"/>
  <c r="A65" i="54"/>
  <c r="B367" i="53"/>
  <c r="B324" i="53"/>
  <c r="B323" i="53"/>
  <c r="A86" i="54" a="1"/>
  <c r="A86" i="54"/>
  <c r="A85" i="54" a="1"/>
  <c r="A85" i="54"/>
  <c r="B86" i="54" a="1"/>
  <c r="B86" i="54"/>
  <c r="B85" i="54" a="1"/>
  <c r="B85" i="54"/>
  <c r="B84" i="54" a="1"/>
  <c r="B84" i="54"/>
  <c r="B83" i="54" a="1"/>
  <c r="B83" i="54"/>
  <c r="B82" i="54" a="1"/>
  <c r="B82" i="54"/>
  <c r="B80" i="54" a="1"/>
  <c r="B80" i="54"/>
  <c r="B79" i="54" a="1"/>
  <c r="B79" i="54"/>
  <c r="B77" i="54" a="1"/>
  <c r="B77" i="54"/>
  <c r="B76" i="54" a="1"/>
  <c r="B76" i="54"/>
  <c r="B75" i="54" a="1"/>
  <c r="B75" i="54"/>
  <c r="B74" i="54" a="1"/>
  <c r="B74" i="54"/>
  <c r="B73" i="54" a="1"/>
  <c r="B73" i="54"/>
  <c r="B72" i="54" a="1"/>
  <c r="B72" i="54"/>
  <c r="B71" i="54" a="1"/>
  <c r="B71" i="54"/>
  <c r="B70" i="54" a="1"/>
  <c r="B70" i="54"/>
  <c r="B69" i="54" a="1"/>
  <c r="B69" i="54"/>
  <c r="Q5" i="54"/>
  <c r="Q33" i="54"/>
  <c r="Q32" i="54"/>
  <c r="Q27" i="54"/>
  <c r="Q26" i="54"/>
  <c r="Q14" i="54"/>
  <c r="Q13" i="54"/>
  <c r="Q10" i="54"/>
  <c r="V38" i="54"/>
  <c r="Q17" i="54"/>
  <c r="V41" i="54"/>
  <c r="Q16" i="54"/>
  <c r="Q23" i="54"/>
  <c r="B65" i="54" a="1"/>
  <c r="B65" i="54"/>
  <c r="B63" i="54" a="1"/>
  <c r="B63" i="54"/>
  <c r="B62" i="54" a="1"/>
  <c r="B62" i="54"/>
  <c r="B325" i="53"/>
  <c r="B322" i="53"/>
  <c r="B68" i="54" a="1"/>
  <c r="B68" i="54"/>
  <c r="A84" i="54" a="1"/>
  <c r="A84" i="54"/>
  <c r="A83" i="54" a="1"/>
  <c r="A83" i="54"/>
  <c r="B19" i="54" a="1"/>
  <c r="B19" i="54"/>
  <c r="B18" i="54" a="1"/>
  <c r="B18" i="54"/>
  <c r="B17" i="54" a="1"/>
  <c r="B17" i="54"/>
  <c r="J35" i="23"/>
  <c r="D39" i="23"/>
  <c r="R4" i="53"/>
  <c r="R3" i="53"/>
  <c r="CY22" i="4"/>
  <c r="DA22" i="4"/>
  <c r="DF22" i="4"/>
  <c r="DG22" i="4"/>
  <c r="DM22" i="4"/>
  <c r="DN22" i="4"/>
  <c r="DS22" i="4"/>
  <c r="EU22" i="4"/>
  <c r="FB22" i="4"/>
  <c r="FD22" i="4"/>
  <c r="FI22" i="4"/>
  <c r="FJ22" i="4"/>
  <c r="GK22" i="4"/>
  <c r="GL22" i="4"/>
  <c r="GN22" i="4"/>
  <c r="GO22" i="4"/>
  <c r="GP22" i="4"/>
  <c r="HG22" i="4"/>
  <c r="II22" i="4"/>
  <c r="NB22" i="4"/>
  <c r="NC22" i="4"/>
  <c r="ND22" i="4"/>
  <c r="NE22" i="4"/>
  <c r="NF22" i="4"/>
  <c r="NG22" i="4"/>
  <c r="NH22" i="4"/>
  <c r="JD22" i="4"/>
  <c r="JC22" i="4"/>
  <c r="B66" i="54" a="1"/>
  <c r="B66" i="54"/>
  <c r="C451" i="53"/>
  <c r="C450" i="53"/>
  <c r="C449" i="53"/>
  <c r="C448" i="53"/>
  <c r="C447" i="53"/>
  <c r="C446" i="53"/>
  <c r="C445" i="53"/>
  <c r="C444" i="53"/>
  <c r="C443" i="53"/>
  <c r="C442" i="53"/>
  <c r="C441" i="53"/>
  <c r="C440" i="53"/>
  <c r="C439" i="53"/>
  <c r="C438" i="53"/>
  <c r="C437" i="53"/>
  <c r="C436" i="53"/>
  <c r="C435" i="53"/>
  <c r="C434" i="53"/>
  <c r="C433" i="53"/>
  <c r="C432" i="53"/>
  <c r="C431" i="53"/>
  <c r="C430" i="53"/>
  <c r="C429" i="53"/>
  <c r="C428" i="53"/>
  <c r="C427" i="53"/>
  <c r="C426" i="53"/>
  <c r="B23" i="54" a="1"/>
  <c r="B23" i="54"/>
  <c r="C21" i="70"/>
  <c r="C18" i="70"/>
  <c r="C2" i="53" a="1"/>
  <c r="C2" i="53"/>
  <c r="C3" i="53" a="1"/>
  <c r="C3" i="53"/>
  <c r="AF27" i="53"/>
  <c r="C15" i="53" a="1"/>
  <c r="C15" i="53"/>
  <c r="C16" i="53" a="1"/>
  <c r="C16" i="53"/>
  <c r="C17" i="53" a="1"/>
  <c r="C17" i="53"/>
  <c r="AA23" i="53"/>
  <c r="AB31" i="53"/>
  <c r="B15" i="53" a="1"/>
  <c r="B15" i="53"/>
  <c r="B16" i="53" a="1"/>
  <c r="B16" i="53"/>
  <c r="B17" i="53" a="1"/>
  <c r="B17" i="53"/>
  <c r="AD1" i="76"/>
  <c r="A69" i="54" a="1"/>
  <c r="A69" i="54"/>
  <c r="A70" i="54" a="1"/>
  <c r="A70" i="54"/>
  <c r="A71" i="54" a="1"/>
  <c r="A71" i="54"/>
  <c r="A72" i="54" a="1"/>
  <c r="A72" i="54"/>
  <c r="A73" i="54" a="1"/>
  <c r="A73" i="54"/>
  <c r="A74" i="54" a="1"/>
  <c r="A74" i="54"/>
  <c r="A75" i="54" a="1"/>
  <c r="A75" i="54"/>
  <c r="A76" i="54" a="1"/>
  <c r="A76" i="54"/>
  <c r="A77" i="54" a="1"/>
  <c r="A77" i="54"/>
  <c r="A80" i="54" a="1"/>
  <c r="A80" i="54"/>
  <c r="A68" i="54" a="1"/>
  <c r="A68" i="54"/>
  <c r="A46" i="54" a="1"/>
  <c r="A46" i="54"/>
  <c r="A47" i="54" a="1"/>
  <c r="A47" i="54"/>
  <c r="A48" i="54" a="1"/>
  <c r="A48" i="54"/>
  <c r="A49" i="54" a="1"/>
  <c r="A49" i="54"/>
  <c r="A50" i="54" a="1"/>
  <c r="A50" i="54"/>
  <c r="A51" i="54" a="1"/>
  <c r="A51" i="54"/>
  <c r="A52" i="54" a="1"/>
  <c r="A52" i="54"/>
  <c r="A53" i="54" a="1"/>
  <c r="A53" i="54"/>
  <c r="A54" i="54" a="1"/>
  <c r="A54" i="54"/>
  <c r="A56" i="54" a="1"/>
  <c r="A56" i="54"/>
  <c r="A57" i="54" a="1"/>
  <c r="A57" i="54"/>
  <c r="A58" i="54" a="1"/>
  <c r="A58" i="54"/>
  <c r="A59" i="54" a="1"/>
  <c r="A59" i="54"/>
  <c r="A60" i="54" a="1"/>
  <c r="A60" i="54"/>
  <c r="A61" i="54" a="1"/>
  <c r="A61" i="54"/>
  <c r="A62" i="54" a="1"/>
  <c r="A62" i="54"/>
  <c r="A63" i="54" a="1"/>
  <c r="A63" i="54"/>
  <c r="B365" i="53"/>
  <c r="A2" i="54" a="1"/>
  <c r="A2" i="54"/>
  <c r="A3" i="54" a="1"/>
  <c r="A3" i="54"/>
  <c r="A4" i="54" a="1"/>
  <c r="A4" i="54"/>
  <c r="A5" i="54" a="1"/>
  <c r="A5" i="54"/>
  <c r="A6" i="54" a="1"/>
  <c r="A6" i="54"/>
  <c r="A7" i="54" a="1"/>
  <c r="A7" i="54"/>
  <c r="A8" i="54" a="1"/>
  <c r="A8" i="54"/>
  <c r="A9" i="54" a="1"/>
  <c r="A9" i="54"/>
  <c r="A12" i="54" a="1"/>
  <c r="A12" i="54"/>
  <c r="A13" i="54" a="1"/>
  <c r="A13" i="54"/>
  <c r="B320" i="53"/>
  <c r="B321" i="53"/>
  <c r="AI1" i="76"/>
  <c r="V42" i="54"/>
  <c r="A124" i="54" a="1"/>
  <c r="A124" i="54"/>
  <c r="A123" i="54" a="1"/>
  <c r="A123" i="54"/>
  <c r="C18" i="4"/>
  <c r="D18" i="4"/>
  <c r="E18" i="4"/>
  <c r="F18" i="4"/>
  <c r="G18" i="4"/>
  <c r="H18" i="4"/>
  <c r="I18" i="4"/>
  <c r="J18" i="4"/>
  <c r="K18" i="4"/>
  <c r="L18" i="4"/>
  <c r="M18" i="4"/>
  <c r="N18" i="4"/>
  <c r="O18" i="4"/>
  <c r="P18" i="4"/>
  <c r="Q18" i="4"/>
  <c r="R18" i="4"/>
  <c r="S18" i="4"/>
  <c r="T18" i="4"/>
  <c r="U18" i="4"/>
  <c r="V18" i="4"/>
  <c r="W18" i="4"/>
  <c r="X18" i="4"/>
  <c r="Y18" i="4"/>
  <c r="Z18" i="4"/>
  <c r="AA18" i="4"/>
  <c r="AB18" i="4"/>
  <c r="AC18" i="4"/>
  <c r="AD18" i="4"/>
  <c r="AE18" i="4"/>
  <c r="AF18" i="4"/>
  <c r="AG18" i="4"/>
  <c r="AH18" i="4"/>
  <c r="AI18" i="4"/>
  <c r="AJ18" i="4"/>
  <c r="AK18" i="4"/>
  <c r="AL18" i="4"/>
  <c r="AM18" i="4"/>
  <c r="AN18" i="4"/>
  <c r="AO18" i="4"/>
  <c r="AP18" i="4"/>
  <c r="AQ18" i="4"/>
  <c r="AR18" i="4"/>
  <c r="AS18" i="4"/>
  <c r="AT18" i="4"/>
  <c r="AU18" i="4"/>
  <c r="AV18" i="4"/>
  <c r="AW18" i="4"/>
  <c r="AX18" i="4"/>
  <c r="AY18" i="4"/>
  <c r="AZ18" i="4"/>
  <c r="BA18" i="4"/>
  <c r="BB18" i="4"/>
  <c r="BC18" i="4"/>
  <c r="BD18" i="4"/>
  <c r="BE18" i="4"/>
  <c r="BF18" i="4"/>
  <c r="BG18" i="4"/>
  <c r="BH18" i="4"/>
  <c r="BI18" i="4"/>
  <c r="BJ18" i="4"/>
  <c r="BK18" i="4"/>
  <c r="BL18" i="4"/>
  <c r="BM18" i="4"/>
  <c r="BN18" i="4"/>
  <c r="BO18" i="4"/>
  <c r="BP18" i="4"/>
  <c r="BQ18" i="4"/>
  <c r="BR18" i="4"/>
  <c r="BS18" i="4"/>
  <c r="BT18" i="4"/>
  <c r="BU18" i="4"/>
  <c r="BV18" i="4"/>
  <c r="BW18" i="4"/>
  <c r="BX18" i="4"/>
  <c r="BY18" i="4"/>
  <c r="BZ18" i="4"/>
  <c r="CA18" i="4"/>
  <c r="CB18" i="4"/>
  <c r="CC18" i="4"/>
  <c r="CD18" i="4"/>
  <c r="CE18" i="4"/>
  <c r="CF18" i="4"/>
  <c r="CG18" i="4"/>
  <c r="CH18" i="4"/>
  <c r="CI18" i="4"/>
  <c r="CJ18" i="4"/>
  <c r="CK18" i="4"/>
  <c r="CL18" i="4"/>
  <c r="CM18" i="4"/>
  <c r="CN18" i="4"/>
  <c r="CO18" i="4"/>
  <c r="CP18" i="4"/>
  <c r="CQ18" i="4"/>
  <c r="CR18" i="4"/>
  <c r="CS18" i="4"/>
  <c r="CT18" i="4"/>
  <c r="CU18" i="4"/>
  <c r="CV18" i="4"/>
  <c r="CW18" i="4"/>
  <c r="CX18" i="4"/>
  <c r="CY18" i="4"/>
  <c r="CZ18" i="4"/>
  <c r="DA18" i="4"/>
  <c r="DB18" i="4"/>
  <c r="DC18" i="4"/>
  <c r="DD18" i="4"/>
  <c r="DE18" i="4"/>
  <c r="DF18" i="4"/>
  <c r="DG18" i="4"/>
  <c r="DH18" i="4"/>
  <c r="DI18" i="4"/>
  <c r="DJ18" i="4"/>
  <c r="DK18" i="4"/>
  <c r="DL18" i="4"/>
  <c r="DM18" i="4"/>
  <c r="DN18" i="4"/>
  <c r="DO18" i="4"/>
  <c r="DP18" i="4"/>
  <c r="DQ18" i="4"/>
  <c r="DR18" i="4"/>
  <c r="DS18" i="4"/>
  <c r="DT18" i="4"/>
  <c r="DU18" i="4"/>
  <c r="DV18" i="4"/>
  <c r="DW18" i="4"/>
  <c r="DX18" i="4"/>
  <c r="DY18" i="4"/>
  <c r="DZ18" i="4"/>
  <c r="EA18" i="4"/>
  <c r="EB18" i="4"/>
  <c r="EC18" i="4"/>
  <c r="ED18" i="4"/>
  <c r="EE18" i="4"/>
  <c r="EF18" i="4"/>
  <c r="EG18" i="4"/>
  <c r="EH18" i="4"/>
  <c r="EI18" i="4"/>
  <c r="EJ18" i="4"/>
  <c r="EK18" i="4"/>
  <c r="EL18" i="4"/>
  <c r="EM18" i="4"/>
  <c r="EN18" i="4"/>
  <c r="EO18" i="4"/>
  <c r="EP18" i="4"/>
  <c r="EQ18" i="4"/>
  <c r="ER18" i="4"/>
  <c r="ES18" i="4"/>
  <c r="ET18" i="4"/>
  <c r="EU18" i="4"/>
  <c r="EV18" i="4"/>
  <c r="EW18" i="4"/>
  <c r="EX18" i="4"/>
  <c r="EY18" i="4"/>
  <c r="EZ18" i="4"/>
  <c r="FA18" i="4"/>
  <c r="FB18" i="4"/>
  <c r="FC18" i="4"/>
  <c r="FD18" i="4"/>
  <c r="FE18" i="4"/>
  <c r="FF18" i="4"/>
  <c r="FG18" i="4"/>
  <c r="FH18" i="4"/>
  <c r="FI18" i="4"/>
  <c r="FJ18" i="4"/>
  <c r="FK18" i="4"/>
  <c r="FL18" i="4"/>
  <c r="FM18" i="4"/>
  <c r="FN18" i="4"/>
  <c r="FO18" i="4"/>
  <c r="FP18" i="4"/>
  <c r="FQ18" i="4"/>
  <c r="FR18" i="4"/>
  <c r="FS18" i="4"/>
  <c r="FT18" i="4"/>
  <c r="FU18" i="4"/>
  <c r="FV18" i="4"/>
  <c r="FW18" i="4"/>
  <c r="FX18" i="4"/>
  <c r="FY18" i="4"/>
  <c r="FZ18" i="4"/>
  <c r="GA18" i="4"/>
  <c r="GB18" i="4"/>
  <c r="GC18" i="4"/>
  <c r="GD18" i="4"/>
  <c r="GE18" i="4"/>
  <c r="GF18" i="4"/>
  <c r="GG18" i="4"/>
  <c r="GH18" i="4"/>
  <c r="GI18" i="4"/>
  <c r="GJ18" i="4"/>
  <c r="GK18" i="4"/>
  <c r="GL18" i="4"/>
  <c r="GM18" i="4"/>
  <c r="GN18" i="4"/>
  <c r="GO18" i="4"/>
  <c r="GP18" i="4"/>
  <c r="GQ18" i="4"/>
  <c r="GR18" i="4"/>
  <c r="GS18" i="4"/>
  <c r="GT18" i="4"/>
  <c r="GU18" i="4"/>
  <c r="GV18" i="4"/>
  <c r="GW18" i="4"/>
  <c r="GX18" i="4"/>
  <c r="GY18" i="4"/>
  <c r="GZ18" i="4"/>
  <c r="HA18" i="4"/>
  <c r="HB18" i="4"/>
  <c r="HC18" i="4"/>
  <c r="HD18" i="4"/>
  <c r="HE18" i="4"/>
  <c r="HF18" i="4"/>
  <c r="HG18" i="4"/>
  <c r="HH18" i="4"/>
  <c r="HI18" i="4"/>
  <c r="HJ18" i="4"/>
  <c r="HK18" i="4"/>
  <c r="HL18" i="4"/>
  <c r="HM18" i="4"/>
  <c r="HN18" i="4"/>
  <c r="HO18" i="4"/>
  <c r="HP18" i="4"/>
  <c r="HQ18" i="4"/>
  <c r="HR18" i="4"/>
  <c r="HS18" i="4"/>
  <c r="HT18" i="4"/>
  <c r="HU18" i="4"/>
  <c r="HV18" i="4"/>
  <c r="HW18" i="4"/>
  <c r="HX18" i="4"/>
  <c r="HY18" i="4"/>
  <c r="HZ18" i="4"/>
  <c r="IA18" i="4"/>
  <c r="IB18" i="4"/>
  <c r="IC18" i="4"/>
  <c r="ID18" i="4"/>
  <c r="IE18" i="4"/>
  <c r="IF18" i="4"/>
  <c r="IG18" i="4"/>
  <c r="IH18" i="4"/>
  <c r="II18" i="4"/>
  <c r="IJ18" i="4"/>
  <c r="IK18" i="4"/>
  <c r="IL18" i="4"/>
  <c r="IM18" i="4"/>
  <c r="IN18" i="4"/>
  <c r="IO18" i="4"/>
  <c r="IP18" i="4"/>
  <c r="IQ18" i="4"/>
  <c r="IR18" i="4"/>
  <c r="IS18" i="4"/>
  <c r="IT18" i="4"/>
  <c r="IU18" i="4"/>
  <c r="IV18" i="4"/>
  <c r="IW18" i="4"/>
  <c r="IX18" i="4"/>
  <c r="IY18" i="4"/>
  <c r="IZ18" i="4"/>
  <c r="JA18" i="4"/>
  <c r="JB18" i="4"/>
  <c r="JC18" i="4"/>
  <c r="JD18" i="4"/>
  <c r="JE18" i="4"/>
  <c r="JF18" i="4"/>
  <c r="JG18" i="4"/>
  <c r="JH18" i="4"/>
  <c r="JI18" i="4"/>
  <c r="JJ18" i="4"/>
  <c r="JK18" i="4"/>
  <c r="JL18" i="4"/>
  <c r="JM18" i="4"/>
  <c r="JN18" i="4"/>
  <c r="JO18" i="4"/>
  <c r="JP18" i="4"/>
  <c r="JQ18" i="4"/>
  <c r="JR18" i="4"/>
  <c r="JS18" i="4"/>
  <c r="JT18" i="4"/>
  <c r="JU18" i="4"/>
  <c r="JV18" i="4"/>
  <c r="JW18" i="4"/>
  <c r="JX18" i="4"/>
  <c r="JY18" i="4"/>
  <c r="JZ18" i="4"/>
  <c r="KA18" i="4"/>
  <c r="KB18" i="4"/>
  <c r="KC18" i="4"/>
  <c r="KD18" i="4"/>
  <c r="KE18" i="4"/>
  <c r="KF18" i="4"/>
  <c r="KG18" i="4"/>
  <c r="KH18" i="4"/>
  <c r="KI18" i="4"/>
  <c r="KJ18" i="4"/>
  <c r="KK18" i="4"/>
  <c r="KL18" i="4"/>
  <c r="KM18" i="4"/>
  <c r="KN18" i="4"/>
  <c r="KO18" i="4"/>
  <c r="KP18" i="4"/>
  <c r="KQ18" i="4"/>
  <c r="KR18" i="4"/>
  <c r="KS18" i="4"/>
  <c r="KT18" i="4"/>
  <c r="KU18" i="4"/>
  <c r="KV18" i="4"/>
  <c r="KW18" i="4"/>
  <c r="KX18" i="4"/>
  <c r="KY18" i="4"/>
  <c r="KZ18" i="4"/>
  <c r="LA18" i="4"/>
  <c r="LB18" i="4"/>
  <c r="LC18" i="4"/>
  <c r="LD18" i="4"/>
  <c r="LE18" i="4"/>
  <c r="LF18" i="4"/>
  <c r="LG18" i="4"/>
  <c r="LH18" i="4"/>
  <c r="LI18" i="4"/>
  <c r="LJ18" i="4"/>
  <c r="LK18" i="4"/>
  <c r="LL18" i="4"/>
  <c r="LM18" i="4"/>
  <c r="LN18" i="4"/>
  <c r="LO18" i="4"/>
  <c r="LP18" i="4"/>
  <c r="LQ18" i="4"/>
  <c r="LR18" i="4"/>
  <c r="LS18" i="4"/>
  <c r="LT18" i="4"/>
  <c r="LU18" i="4"/>
  <c r="LV18" i="4"/>
  <c r="LW18" i="4"/>
  <c r="LX18" i="4"/>
  <c r="LY18" i="4"/>
  <c r="LZ18" i="4"/>
  <c r="MA18" i="4"/>
  <c r="MB18" i="4"/>
  <c r="MC18" i="4"/>
  <c r="MD18" i="4"/>
  <c r="ME18" i="4"/>
  <c r="MF18" i="4"/>
  <c r="MG18" i="4"/>
  <c r="MH18" i="4"/>
  <c r="MI18" i="4"/>
  <c r="MJ18" i="4"/>
  <c r="MK18" i="4"/>
  <c r="ML18" i="4"/>
  <c r="MM18" i="4"/>
  <c r="MN18" i="4"/>
  <c r="MO18" i="4"/>
  <c r="MP18" i="4"/>
  <c r="MQ18" i="4"/>
  <c r="MR18" i="4"/>
  <c r="MS18" i="4"/>
  <c r="MT18" i="4"/>
  <c r="MU18" i="4"/>
  <c r="MV18" i="4"/>
  <c r="MW18" i="4"/>
  <c r="MX18" i="4"/>
  <c r="MY18" i="4"/>
  <c r="MZ18" i="4"/>
  <c r="NA18" i="4"/>
  <c r="NB18" i="4"/>
  <c r="NC18" i="4"/>
  <c r="ND18" i="4"/>
  <c r="NE18" i="4"/>
  <c r="NF18" i="4"/>
  <c r="NG18" i="4"/>
  <c r="NH18" i="4"/>
  <c r="B18" i="4"/>
  <c r="JM9" i="4"/>
  <c r="JL9" i="4"/>
  <c r="JK9" i="4"/>
  <c r="JJ9" i="4"/>
  <c r="JI9" i="4"/>
  <c r="JF9" i="4"/>
  <c r="JE9" i="4"/>
  <c r="JD9" i="4"/>
  <c r="JC9" i="4"/>
  <c r="JB9" i="4"/>
  <c r="IY9" i="4"/>
  <c r="IX9" i="4"/>
  <c r="IW9" i="4"/>
  <c r="IV9" i="4"/>
  <c r="IU9" i="4"/>
  <c r="CM9" i="4"/>
  <c r="CL9" i="4"/>
  <c r="CK9" i="4"/>
  <c r="CJ9" i="4"/>
  <c r="CI9" i="4"/>
  <c r="AP1" i="76"/>
  <c r="G1" i="81"/>
  <c r="AB33" i="54"/>
  <c r="O1" i="81"/>
  <c r="K1" i="81"/>
  <c r="FZ22" i="4"/>
  <c r="C27" i="70"/>
  <c r="C30" i="70"/>
  <c r="D1" i="79"/>
  <c r="E3" i="79"/>
  <c r="AY4" i="23"/>
  <c r="AY5" i="23"/>
  <c r="AY6" i="23"/>
  <c r="AY7" i="23"/>
  <c r="AY8" i="23"/>
  <c r="AY9" i="23"/>
  <c r="AY10" i="23"/>
  <c r="AY11" i="23"/>
  <c r="AY12" i="23"/>
  <c r="AY13" i="23"/>
  <c r="AY14" i="23"/>
  <c r="AY15" i="23"/>
  <c r="AY16" i="23"/>
  <c r="AY17" i="23"/>
  <c r="AY18" i="23"/>
  <c r="AY19" i="23"/>
  <c r="AY20" i="23"/>
  <c r="AY21" i="23"/>
  <c r="A1" i="79"/>
  <c r="R30" i="54"/>
  <c r="R28" i="53"/>
  <c r="B364" i="53"/>
  <c r="B362" i="53"/>
  <c r="B361" i="53"/>
  <c r="CZ22" i="4"/>
  <c r="CX22" i="4"/>
  <c r="M14" i="75"/>
  <c r="CA22" i="4"/>
  <c r="BH22" i="4"/>
  <c r="AX10" i="4"/>
  <c r="Q39" i="23"/>
  <c r="D40" i="23"/>
  <c r="CC9" i="4"/>
  <c r="CD9" i="4"/>
  <c r="CE9" i="4"/>
  <c r="CF9" i="4"/>
  <c r="CB9" i="4"/>
  <c r="BV9" i="4"/>
  <c r="BW9" i="4"/>
  <c r="BX9" i="4"/>
  <c r="BY9" i="4"/>
  <c r="BU9" i="4"/>
  <c r="BO9" i="4"/>
  <c r="BP9" i="4"/>
  <c r="BQ9" i="4"/>
  <c r="BR9" i="4"/>
  <c r="BN9" i="4"/>
  <c r="BH9" i="4"/>
  <c r="BI9" i="4"/>
  <c r="BJ9" i="4"/>
  <c r="BK9" i="4"/>
  <c r="BG9" i="4"/>
  <c r="BA9" i="4"/>
  <c r="BB9" i="4"/>
  <c r="BC9" i="4"/>
  <c r="BD9" i="4"/>
  <c r="AZ9" i="4"/>
  <c r="AT9" i="4"/>
  <c r="AU9" i="4"/>
  <c r="AV9" i="4"/>
  <c r="AW9" i="4"/>
  <c r="AS9" i="4"/>
  <c r="AM9" i="4"/>
  <c r="AN9" i="4"/>
  <c r="AO9" i="4"/>
  <c r="AP9" i="4"/>
  <c r="AL9" i="4"/>
  <c r="AF9" i="4"/>
  <c r="AG9" i="4"/>
  <c r="AH9" i="4"/>
  <c r="AI9" i="4"/>
  <c r="AJ9" i="4"/>
  <c r="AE9" i="4"/>
  <c r="Y9" i="4"/>
  <c r="Z9" i="4"/>
  <c r="AA9" i="4"/>
  <c r="AB9" i="4"/>
  <c r="X9" i="4"/>
  <c r="R9" i="4"/>
  <c r="S9" i="4"/>
  <c r="T9" i="4"/>
  <c r="U9" i="4"/>
  <c r="Q9" i="4"/>
  <c r="K9" i="4"/>
  <c r="L9" i="4"/>
  <c r="M9" i="4"/>
  <c r="N9" i="4"/>
  <c r="J9" i="4"/>
  <c r="D9" i="4"/>
  <c r="E9" i="4"/>
  <c r="F9" i="4"/>
  <c r="G9" i="4"/>
  <c r="H9" i="4"/>
  <c r="C9" i="4"/>
  <c r="C10" i="4"/>
  <c r="D10" i="4"/>
  <c r="E10" i="4"/>
  <c r="F10" i="4"/>
  <c r="G10" i="4"/>
  <c r="H10" i="4"/>
  <c r="I10" i="4"/>
  <c r="J10" i="4"/>
  <c r="K10" i="4"/>
  <c r="L10" i="4"/>
  <c r="M10" i="4"/>
  <c r="N10" i="4"/>
  <c r="O10" i="4"/>
  <c r="P10" i="4"/>
  <c r="Q10"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Y10" i="4"/>
  <c r="AZ10" i="4"/>
  <c r="BA10" i="4"/>
  <c r="BB10" i="4"/>
  <c r="BC10" i="4"/>
  <c r="BD10" i="4"/>
  <c r="BE10" i="4"/>
  <c r="BF10" i="4"/>
  <c r="BG10" i="4"/>
  <c r="BH10" i="4"/>
  <c r="BI10" i="4"/>
  <c r="BJ10" i="4"/>
  <c r="BK10" i="4"/>
  <c r="BL10" i="4"/>
  <c r="BM10" i="4"/>
  <c r="BN10" i="4"/>
  <c r="BO10" i="4"/>
  <c r="BP10" i="4"/>
  <c r="BQ10" i="4"/>
  <c r="BR10" i="4"/>
  <c r="BS10" i="4"/>
  <c r="BT10" i="4"/>
  <c r="BU10" i="4"/>
  <c r="BV10" i="4"/>
  <c r="BW10" i="4"/>
  <c r="BX10" i="4"/>
  <c r="BY10" i="4"/>
  <c r="BZ10" i="4"/>
  <c r="CA10" i="4"/>
  <c r="CB10" i="4"/>
  <c r="CC10" i="4"/>
  <c r="CD10" i="4"/>
  <c r="CE10" i="4"/>
  <c r="CF10" i="4"/>
  <c r="CG10" i="4"/>
  <c r="CH10" i="4"/>
  <c r="CI10" i="4"/>
  <c r="CJ10" i="4"/>
  <c r="CK10" i="4"/>
  <c r="CL10" i="4"/>
  <c r="CM10" i="4"/>
  <c r="CN10" i="4"/>
  <c r="CO10" i="4"/>
  <c r="CP10" i="4"/>
  <c r="CQ10" i="4"/>
  <c r="CR10" i="4"/>
  <c r="CS10" i="4"/>
  <c r="CT10" i="4"/>
  <c r="CU10" i="4"/>
  <c r="CV10" i="4"/>
  <c r="CW10" i="4"/>
  <c r="CX10" i="4"/>
  <c r="CY10" i="4"/>
  <c r="CZ10" i="4"/>
  <c r="DA10" i="4"/>
  <c r="DB10" i="4"/>
  <c r="DC10" i="4"/>
  <c r="DD10" i="4"/>
  <c r="DE10" i="4"/>
  <c r="DF10" i="4"/>
  <c r="DG10" i="4"/>
  <c r="DH10" i="4"/>
  <c r="DI10" i="4"/>
  <c r="DJ10" i="4"/>
  <c r="DK10" i="4"/>
  <c r="DL10" i="4"/>
  <c r="DM10" i="4"/>
  <c r="DN10" i="4"/>
  <c r="DO10" i="4"/>
  <c r="DP10" i="4"/>
  <c r="DQ10" i="4"/>
  <c r="DR10" i="4"/>
  <c r="DS10" i="4"/>
  <c r="DT10" i="4"/>
  <c r="DU10" i="4"/>
  <c r="DV10" i="4"/>
  <c r="DW10" i="4"/>
  <c r="DX10" i="4"/>
  <c r="DY10" i="4"/>
  <c r="DZ10" i="4"/>
  <c r="EA10" i="4"/>
  <c r="EB10" i="4"/>
  <c r="EC10" i="4"/>
  <c r="ED10" i="4"/>
  <c r="EE10" i="4"/>
  <c r="EF10" i="4"/>
  <c r="EG10" i="4"/>
  <c r="EH10" i="4"/>
  <c r="EI10" i="4"/>
  <c r="EJ10" i="4"/>
  <c r="EK10" i="4"/>
  <c r="EL10" i="4"/>
  <c r="EM10" i="4"/>
  <c r="EN10" i="4"/>
  <c r="EO10" i="4"/>
  <c r="EP10" i="4"/>
  <c r="EQ10" i="4"/>
  <c r="ER10" i="4"/>
  <c r="ES10" i="4"/>
  <c r="ET10" i="4"/>
  <c r="EU10" i="4"/>
  <c r="EV10" i="4"/>
  <c r="EW10" i="4"/>
  <c r="EX10" i="4"/>
  <c r="EY10" i="4"/>
  <c r="EZ10" i="4"/>
  <c r="FA10" i="4"/>
  <c r="FB10" i="4"/>
  <c r="FC10" i="4"/>
  <c r="FD10" i="4"/>
  <c r="FE10" i="4"/>
  <c r="FF10" i="4"/>
  <c r="FG10" i="4"/>
  <c r="FH10" i="4"/>
  <c r="FI10" i="4"/>
  <c r="FJ10" i="4"/>
  <c r="FK10" i="4"/>
  <c r="FL10" i="4"/>
  <c r="FM10" i="4"/>
  <c r="FN10" i="4"/>
  <c r="FO10" i="4"/>
  <c r="FP10" i="4"/>
  <c r="FQ10" i="4"/>
  <c r="FR10" i="4"/>
  <c r="FS10" i="4"/>
  <c r="FT10" i="4"/>
  <c r="FU10" i="4"/>
  <c r="FV10" i="4"/>
  <c r="FW10" i="4"/>
  <c r="FX10" i="4"/>
  <c r="FY10" i="4"/>
  <c r="FZ10" i="4"/>
  <c r="GA10" i="4"/>
  <c r="GB10" i="4"/>
  <c r="GC10" i="4"/>
  <c r="GD10" i="4"/>
  <c r="GE10" i="4"/>
  <c r="GF10" i="4"/>
  <c r="GG10" i="4"/>
  <c r="GH10" i="4"/>
  <c r="GI10" i="4"/>
  <c r="GJ10" i="4"/>
  <c r="GK10" i="4"/>
  <c r="GL10" i="4"/>
  <c r="GM10" i="4"/>
  <c r="GN10" i="4"/>
  <c r="GO10" i="4"/>
  <c r="GP10" i="4"/>
  <c r="GQ10" i="4"/>
  <c r="GR10" i="4"/>
  <c r="GS10" i="4"/>
  <c r="GT10" i="4"/>
  <c r="GU10" i="4"/>
  <c r="GV10" i="4"/>
  <c r="GW10" i="4"/>
  <c r="GX10" i="4"/>
  <c r="GY10" i="4"/>
  <c r="GZ10" i="4"/>
  <c r="HA10" i="4"/>
  <c r="HB10" i="4"/>
  <c r="HC10" i="4"/>
  <c r="HD10" i="4"/>
  <c r="HE10" i="4"/>
  <c r="HF10" i="4"/>
  <c r="HG10" i="4"/>
  <c r="HH10" i="4"/>
  <c r="HI10" i="4"/>
  <c r="HJ10" i="4"/>
  <c r="HK10" i="4"/>
  <c r="HL10" i="4"/>
  <c r="HM10" i="4"/>
  <c r="HN10" i="4"/>
  <c r="HO10" i="4"/>
  <c r="HP10" i="4"/>
  <c r="HQ10" i="4"/>
  <c r="HR10" i="4"/>
  <c r="HS10" i="4"/>
  <c r="HT10" i="4"/>
  <c r="HU10" i="4"/>
  <c r="HV10" i="4"/>
  <c r="HW10" i="4"/>
  <c r="HX10" i="4"/>
  <c r="HY10" i="4"/>
  <c r="HZ10" i="4"/>
  <c r="IA10" i="4"/>
  <c r="IB10" i="4"/>
  <c r="IC10" i="4"/>
  <c r="ID10" i="4"/>
  <c r="IE10" i="4"/>
  <c r="IF10" i="4"/>
  <c r="IG10" i="4"/>
  <c r="IH10" i="4"/>
  <c r="II10" i="4"/>
  <c r="IJ10" i="4"/>
  <c r="IK10" i="4"/>
  <c r="IL10" i="4"/>
  <c r="IM10" i="4"/>
  <c r="IN10" i="4"/>
  <c r="IO10" i="4"/>
  <c r="IP10" i="4"/>
  <c r="IQ10" i="4"/>
  <c r="IR10" i="4"/>
  <c r="IS10" i="4"/>
  <c r="IT10" i="4"/>
  <c r="IU10" i="4"/>
  <c r="IV10" i="4"/>
  <c r="IW10" i="4"/>
  <c r="IX10" i="4"/>
  <c r="IY10" i="4"/>
  <c r="IZ10" i="4"/>
  <c r="JA10" i="4"/>
  <c r="JB10" i="4"/>
  <c r="JC10" i="4"/>
  <c r="JD10" i="4"/>
  <c r="JE10" i="4"/>
  <c r="JF10" i="4"/>
  <c r="JG10" i="4"/>
  <c r="JH10" i="4"/>
  <c r="JI10" i="4"/>
  <c r="JJ10" i="4"/>
  <c r="JK10" i="4"/>
  <c r="JL10" i="4"/>
  <c r="JM10" i="4"/>
  <c r="JN10" i="4"/>
  <c r="JO10" i="4"/>
  <c r="JP10" i="4"/>
  <c r="JQ10" i="4"/>
  <c r="JR10" i="4"/>
  <c r="JS10" i="4"/>
  <c r="JT10" i="4"/>
  <c r="JU10" i="4"/>
  <c r="JV10" i="4"/>
  <c r="JW10" i="4"/>
  <c r="JX10" i="4"/>
  <c r="JY10" i="4"/>
  <c r="JZ10" i="4"/>
  <c r="KA10" i="4"/>
  <c r="KB10" i="4"/>
  <c r="KC10" i="4"/>
  <c r="KD10" i="4"/>
  <c r="KE10" i="4"/>
  <c r="KF10" i="4"/>
  <c r="KG10" i="4"/>
  <c r="KH10" i="4"/>
  <c r="KI10" i="4"/>
  <c r="KJ10" i="4"/>
  <c r="KK10" i="4"/>
  <c r="KL10" i="4"/>
  <c r="KM10" i="4"/>
  <c r="KN10" i="4"/>
  <c r="KO10" i="4"/>
  <c r="KP10" i="4"/>
  <c r="KQ10" i="4"/>
  <c r="KR10" i="4"/>
  <c r="KS10" i="4"/>
  <c r="KT10" i="4"/>
  <c r="KU10" i="4"/>
  <c r="KV10" i="4"/>
  <c r="KW10" i="4"/>
  <c r="KX10" i="4"/>
  <c r="KY10" i="4"/>
  <c r="KZ10" i="4"/>
  <c r="LA10" i="4"/>
  <c r="LB10" i="4"/>
  <c r="LC10" i="4"/>
  <c r="LD10" i="4"/>
  <c r="LE10" i="4"/>
  <c r="LF10" i="4"/>
  <c r="LG10" i="4"/>
  <c r="LH10" i="4"/>
  <c r="LI10" i="4"/>
  <c r="LJ10" i="4"/>
  <c r="LK10" i="4"/>
  <c r="LL10" i="4"/>
  <c r="LM10" i="4"/>
  <c r="LN10" i="4"/>
  <c r="LO10" i="4"/>
  <c r="LP10" i="4"/>
  <c r="LQ10" i="4"/>
  <c r="LR10" i="4"/>
  <c r="LS10" i="4"/>
  <c r="LT10" i="4"/>
  <c r="LU10" i="4"/>
  <c r="LV10" i="4"/>
  <c r="LW10" i="4"/>
  <c r="LX10" i="4"/>
  <c r="LY10" i="4"/>
  <c r="LZ10" i="4"/>
  <c r="MA10" i="4"/>
  <c r="MB10" i="4"/>
  <c r="MC10" i="4"/>
  <c r="MD10" i="4"/>
  <c r="ME10" i="4"/>
  <c r="MF10" i="4"/>
  <c r="MG10" i="4"/>
  <c r="MH10" i="4"/>
  <c r="MI10" i="4"/>
  <c r="MJ10" i="4"/>
  <c r="MK10" i="4"/>
  <c r="ML10" i="4"/>
  <c r="MM10" i="4"/>
  <c r="MN10" i="4"/>
  <c r="MO10" i="4"/>
  <c r="MP10" i="4"/>
  <c r="MQ10" i="4"/>
  <c r="MR10" i="4"/>
  <c r="MS10" i="4"/>
  <c r="MT10" i="4"/>
  <c r="MU10" i="4"/>
  <c r="MV10" i="4"/>
  <c r="MW10" i="4"/>
  <c r="MX10" i="4"/>
  <c r="MY10" i="4"/>
  <c r="MZ10" i="4"/>
  <c r="NA10" i="4"/>
  <c r="NB10" i="4"/>
  <c r="NC10" i="4"/>
  <c r="ND10" i="4"/>
  <c r="NE10" i="4"/>
  <c r="NF10" i="4"/>
  <c r="NG10" i="4"/>
  <c r="NH10" i="4"/>
  <c r="NB11" i="4"/>
  <c r="NC11" i="4"/>
  <c r="ND11" i="4"/>
  <c r="NE11" i="4"/>
  <c r="NF11" i="4"/>
  <c r="NG11" i="4"/>
  <c r="NH11" i="4"/>
  <c r="B11" i="4"/>
  <c r="B10" i="4"/>
  <c r="C19" i="4"/>
  <c r="D19" i="4"/>
  <c r="E19" i="4"/>
  <c r="F19" i="4"/>
  <c r="G19" i="4"/>
  <c r="H19" i="4"/>
  <c r="I19" i="4"/>
  <c r="J19" i="4"/>
  <c r="K19" i="4"/>
  <c r="L19" i="4"/>
  <c r="M19" i="4"/>
  <c r="N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BX19" i="4"/>
  <c r="BY19" i="4"/>
  <c r="BZ19" i="4"/>
  <c r="CA19" i="4"/>
  <c r="CB19" i="4"/>
  <c r="CC19" i="4"/>
  <c r="CD19" i="4"/>
  <c r="CE19" i="4"/>
  <c r="CF19" i="4"/>
  <c r="CG19" i="4"/>
  <c r="CH19" i="4"/>
  <c r="CI19" i="4"/>
  <c r="CJ19" i="4"/>
  <c r="CK19" i="4"/>
  <c r="CL19" i="4"/>
  <c r="CM19" i="4"/>
  <c r="CN19" i="4"/>
  <c r="CO19" i="4"/>
  <c r="CP19" i="4"/>
  <c r="CQ19" i="4"/>
  <c r="CR19" i="4"/>
  <c r="CS19" i="4"/>
  <c r="CT19" i="4"/>
  <c r="CU19" i="4"/>
  <c r="CV19" i="4"/>
  <c r="CW19" i="4"/>
  <c r="CX19" i="4"/>
  <c r="CY19" i="4"/>
  <c r="CZ19" i="4"/>
  <c r="DA19" i="4"/>
  <c r="DB19" i="4"/>
  <c r="DC19" i="4"/>
  <c r="DD19" i="4"/>
  <c r="DE19" i="4"/>
  <c r="DF19" i="4"/>
  <c r="DG19" i="4"/>
  <c r="DH19" i="4"/>
  <c r="DI19" i="4"/>
  <c r="DJ19" i="4"/>
  <c r="DK19" i="4"/>
  <c r="DL19" i="4"/>
  <c r="DM19" i="4"/>
  <c r="DN19" i="4"/>
  <c r="DO19" i="4"/>
  <c r="DP19" i="4"/>
  <c r="DQ19" i="4"/>
  <c r="DR19" i="4"/>
  <c r="DS19" i="4"/>
  <c r="DT19" i="4"/>
  <c r="DU19" i="4"/>
  <c r="DV19" i="4"/>
  <c r="DW19" i="4"/>
  <c r="DX19" i="4"/>
  <c r="DY19" i="4"/>
  <c r="DZ19" i="4"/>
  <c r="EA19" i="4"/>
  <c r="EB19" i="4"/>
  <c r="EC19" i="4"/>
  <c r="ED19" i="4"/>
  <c r="EE19" i="4"/>
  <c r="EF19" i="4"/>
  <c r="EG19" i="4"/>
  <c r="EH19" i="4"/>
  <c r="EI19" i="4"/>
  <c r="EJ19" i="4"/>
  <c r="EK19" i="4"/>
  <c r="EL19" i="4"/>
  <c r="EM19" i="4"/>
  <c r="EN19" i="4"/>
  <c r="EO19" i="4"/>
  <c r="EP19" i="4"/>
  <c r="EQ19" i="4"/>
  <c r="ER19" i="4"/>
  <c r="ES19" i="4"/>
  <c r="ET19" i="4"/>
  <c r="EU19" i="4"/>
  <c r="EV19" i="4"/>
  <c r="EW19" i="4"/>
  <c r="EX19" i="4"/>
  <c r="EY19" i="4"/>
  <c r="EZ19" i="4"/>
  <c r="FA19" i="4"/>
  <c r="FB19" i="4"/>
  <c r="FC19" i="4"/>
  <c r="FD19" i="4"/>
  <c r="FE19" i="4"/>
  <c r="FF19" i="4"/>
  <c r="FG19" i="4"/>
  <c r="FH19" i="4"/>
  <c r="FI19" i="4"/>
  <c r="FJ19" i="4"/>
  <c r="FK19" i="4"/>
  <c r="FL19" i="4"/>
  <c r="FM19" i="4"/>
  <c r="FN19" i="4"/>
  <c r="FO19" i="4"/>
  <c r="FP19" i="4"/>
  <c r="FQ19" i="4"/>
  <c r="FR19" i="4"/>
  <c r="FS19" i="4"/>
  <c r="FT19" i="4"/>
  <c r="FU19" i="4"/>
  <c r="FV19" i="4"/>
  <c r="FW19" i="4"/>
  <c r="FX19" i="4"/>
  <c r="FY19" i="4"/>
  <c r="FZ19" i="4"/>
  <c r="GA19" i="4"/>
  <c r="GB19" i="4"/>
  <c r="GC19" i="4"/>
  <c r="GD19" i="4"/>
  <c r="GE19" i="4"/>
  <c r="GF19" i="4"/>
  <c r="GG19" i="4"/>
  <c r="GH19" i="4"/>
  <c r="GI19" i="4"/>
  <c r="GJ19" i="4"/>
  <c r="GK19" i="4"/>
  <c r="GL19" i="4"/>
  <c r="GM19" i="4"/>
  <c r="GN19" i="4"/>
  <c r="GO19" i="4"/>
  <c r="GP19" i="4"/>
  <c r="GQ19" i="4"/>
  <c r="GR19" i="4"/>
  <c r="GS19" i="4"/>
  <c r="GT19" i="4"/>
  <c r="GU19" i="4"/>
  <c r="GV19" i="4"/>
  <c r="GW19" i="4"/>
  <c r="GX19" i="4"/>
  <c r="GY19" i="4"/>
  <c r="GZ19" i="4"/>
  <c r="HA19" i="4"/>
  <c r="HB19" i="4"/>
  <c r="HC19" i="4"/>
  <c r="HD19" i="4"/>
  <c r="HE19" i="4"/>
  <c r="HF19" i="4"/>
  <c r="HG19" i="4"/>
  <c r="HH19" i="4"/>
  <c r="HI19" i="4"/>
  <c r="HJ19" i="4"/>
  <c r="HK19" i="4"/>
  <c r="HL19" i="4"/>
  <c r="HM19" i="4"/>
  <c r="HN19" i="4"/>
  <c r="HO19" i="4"/>
  <c r="HP19" i="4"/>
  <c r="HQ19" i="4"/>
  <c r="HR19" i="4"/>
  <c r="HS19" i="4"/>
  <c r="HT19" i="4"/>
  <c r="HU19" i="4"/>
  <c r="HV19" i="4"/>
  <c r="HW19" i="4"/>
  <c r="HX19" i="4"/>
  <c r="HY19" i="4"/>
  <c r="HZ19" i="4"/>
  <c r="IA19" i="4"/>
  <c r="IB19" i="4"/>
  <c r="IC19" i="4"/>
  <c r="ID19" i="4"/>
  <c r="IE19" i="4"/>
  <c r="IF19" i="4"/>
  <c r="IG19" i="4"/>
  <c r="IH19" i="4"/>
  <c r="II19" i="4"/>
  <c r="IJ19" i="4"/>
  <c r="IK19" i="4"/>
  <c r="IL19" i="4"/>
  <c r="IM19" i="4"/>
  <c r="IN19" i="4"/>
  <c r="IO19" i="4"/>
  <c r="IP19" i="4"/>
  <c r="IQ19" i="4"/>
  <c r="IR19" i="4"/>
  <c r="IS19" i="4"/>
  <c r="IT19" i="4"/>
  <c r="IU19" i="4"/>
  <c r="IV19" i="4"/>
  <c r="IW19" i="4"/>
  <c r="IX19" i="4"/>
  <c r="IY19" i="4"/>
  <c r="IZ19" i="4"/>
  <c r="JA19" i="4"/>
  <c r="JB19" i="4"/>
  <c r="JC19" i="4"/>
  <c r="JD19" i="4"/>
  <c r="JE19" i="4"/>
  <c r="JF19" i="4"/>
  <c r="JG19" i="4"/>
  <c r="JH19" i="4"/>
  <c r="JI19" i="4"/>
  <c r="JJ19" i="4"/>
  <c r="JK19" i="4"/>
  <c r="JL19" i="4"/>
  <c r="JM19" i="4"/>
  <c r="JN19" i="4"/>
  <c r="JO19" i="4"/>
  <c r="JP19" i="4"/>
  <c r="JQ19" i="4"/>
  <c r="JR19" i="4"/>
  <c r="JS19" i="4"/>
  <c r="JT19" i="4"/>
  <c r="JU19" i="4"/>
  <c r="JV19" i="4"/>
  <c r="JW19" i="4"/>
  <c r="JX19" i="4"/>
  <c r="JY19" i="4"/>
  <c r="JZ19" i="4"/>
  <c r="KA19" i="4"/>
  <c r="KB19" i="4"/>
  <c r="KC19" i="4"/>
  <c r="KD19" i="4"/>
  <c r="KE19" i="4"/>
  <c r="KF19" i="4"/>
  <c r="KG19" i="4"/>
  <c r="KH19" i="4"/>
  <c r="KI19" i="4"/>
  <c r="KJ19" i="4"/>
  <c r="KK19" i="4"/>
  <c r="KL19" i="4"/>
  <c r="KM19" i="4"/>
  <c r="KN19" i="4"/>
  <c r="KO19" i="4"/>
  <c r="KP19" i="4"/>
  <c r="KQ19" i="4"/>
  <c r="KR19" i="4"/>
  <c r="KS19" i="4"/>
  <c r="KT19" i="4"/>
  <c r="KU19" i="4"/>
  <c r="KV19" i="4"/>
  <c r="KW19" i="4"/>
  <c r="KX19" i="4"/>
  <c r="KY19" i="4"/>
  <c r="KZ19" i="4"/>
  <c r="LA19" i="4"/>
  <c r="LB19" i="4"/>
  <c r="LC19" i="4"/>
  <c r="LD19" i="4"/>
  <c r="LE19" i="4"/>
  <c r="LF19" i="4"/>
  <c r="LG19" i="4"/>
  <c r="LH19" i="4"/>
  <c r="LI19" i="4"/>
  <c r="LJ19" i="4"/>
  <c r="LK19" i="4"/>
  <c r="LL19" i="4"/>
  <c r="LM19" i="4"/>
  <c r="LN19" i="4"/>
  <c r="LO19" i="4"/>
  <c r="LP19" i="4"/>
  <c r="LQ19" i="4"/>
  <c r="LR19" i="4"/>
  <c r="LS19" i="4"/>
  <c r="LT19" i="4"/>
  <c r="LU19" i="4"/>
  <c r="LV19" i="4"/>
  <c r="LW19" i="4"/>
  <c r="LX19" i="4"/>
  <c r="LY19" i="4"/>
  <c r="LZ19" i="4"/>
  <c r="MA19" i="4"/>
  <c r="MB19" i="4"/>
  <c r="MC19" i="4"/>
  <c r="MD19" i="4"/>
  <c r="ME19" i="4"/>
  <c r="MF19" i="4"/>
  <c r="MG19" i="4"/>
  <c r="MH19" i="4"/>
  <c r="MI19" i="4"/>
  <c r="MJ19" i="4"/>
  <c r="MK19" i="4"/>
  <c r="ML19" i="4"/>
  <c r="MM19" i="4"/>
  <c r="MN19" i="4"/>
  <c r="MO19" i="4"/>
  <c r="MP19" i="4"/>
  <c r="MQ19" i="4"/>
  <c r="MR19" i="4"/>
  <c r="MS19" i="4"/>
  <c r="MT19" i="4"/>
  <c r="MU19" i="4"/>
  <c r="MV19" i="4"/>
  <c r="MW19" i="4"/>
  <c r="MX19" i="4"/>
  <c r="MY19" i="4"/>
  <c r="MZ19" i="4"/>
  <c r="NA19" i="4"/>
  <c r="NB19" i="4"/>
  <c r="NC19" i="4"/>
  <c r="ND19" i="4"/>
  <c r="NE19" i="4"/>
  <c r="NF19" i="4"/>
  <c r="NG19" i="4"/>
  <c r="NH19" i="4"/>
  <c r="C20" i="4"/>
  <c r="D20" i="4"/>
  <c r="E20" i="4"/>
  <c r="F20" i="4"/>
  <c r="G20" i="4"/>
  <c r="H20" i="4"/>
  <c r="I20" i="4"/>
  <c r="J20" i="4"/>
  <c r="K20" i="4"/>
  <c r="L20" i="4"/>
  <c r="M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M20" i="4"/>
  <c r="BN20" i="4"/>
  <c r="BO20" i="4"/>
  <c r="BP20" i="4"/>
  <c r="BQ20" i="4"/>
  <c r="BR20" i="4"/>
  <c r="BS20" i="4"/>
  <c r="BT20" i="4"/>
  <c r="BU20" i="4"/>
  <c r="BV20" i="4"/>
  <c r="BW20" i="4"/>
  <c r="BX20" i="4"/>
  <c r="BY20" i="4"/>
  <c r="BZ20" i="4"/>
  <c r="CA20" i="4"/>
  <c r="CB20" i="4"/>
  <c r="CC20" i="4"/>
  <c r="CD20" i="4"/>
  <c r="CE20" i="4"/>
  <c r="CF20" i="4"/>
  <c r="CG20" i="4"/>
  <c r="CH20" i="4"/>
  <c r="CI20" i="4"/>
  <c r="CJ20" i="4"/>
  <c r="CK20" i="4"/>
  <c r="CL20" i="4"/>
  <c r="CM20" i="4"/>
  <c r="CN20" i="4"/>
  <c r="CO20" i="4"/>
  <c r="CP20" i="4"/>
  <c r="CQ20" i="4"/>
  <c r="CR20" i="4"/>
  <c r="CS20" i="4"/>
  <c r="CT20" i="4"/>
  <c r="CU20" i="4"/>
  <c r="CV20" i="4"/>
  <c r="CW20" i="4"/>
  <c r="CX20" i="4"/>
  <c r="CY20" i="4"/>
  <c r="CZ20" i="4"/>
  <c r="DA20" i="4"/>
  <c r="DB20" i="4"/>
  <c r="DC20" i="4"/>
  <c r="DD20" i="4"/>
  <c r="DE20" i="4"/>
  <c r="DF20" i="4"/>
  <c r="DG20" i="4"/>
  <c r="DH20" i="4"/>
  <c r="DI20" i="4"/>
  <c r="DJ20" i="4"/>
  <c r="DK20" i="4"/>
  <c r="DL20" i="4"/>
  <c r="DM20" i="4"/>
  <c r="DN20" i="4"/>
  <c r="DO20" i="4"/>
  <c r="DP20" i="4"/>
  <c r="DQ20" i="4"/>
  <c r="DR20" i="4"/>
  <c r="DS20" i="4"/>
  <c r="DT20" i="4"/>
  <c r="DU20" i="4"/>
  <c r="DV20" i="4"/>
  <c r="DW20" i="4"/>
  <c r="DX20" i="4"/>
  <c r="DY20" i="4"/>
  <c r="DZ20" i="4"/>
  <c r="EA20" i="4"/>
  <c r="EB20" i="4"/>
  <c r="EC20" i="4"/>
  <c r="ED20" i="4"/>
  <c r="EE20" i="4"/>
  <c r="EF20" i="4"/>
  <c r="EG20" i="4"/>
  <c r="EH20" i="4"/>
  <c r="EI20" i="4"/>
  <c r="EJ20" i="4"/>
  <c r="EK20" i="4"/>
  <c r="EL20" i="4"/>
  <c r="EM20" i="4"/>
  <c r="EN20" i="4"/>
  <c r="EO20" i="4"/>
  <c r="EP20" i="4"/>
  <c r="EQ20" i="4"/>
  <c r="ER20" i="4"/>
  <c r="ES20" i="4"/>
  <c r="ET20" i="4"/>
  <c r="EU20" i="4"/>
  <c r="EV20" i="4"/>
  <c r="EW20" i="4"/>
  <c r="EX20" i="4"/>
  <c r="EY20" i="4"/>
  <c r="EZ20" i="4"/>
  <c r="FA20" i="4"/>
  <c r="FB20" i="4"/>
  <c r="FC20" i="4"/>
  <c r="FD20" i="4"/>
  <c r="FE20" i="4"/>
  <c r="FF20" i="4"/>
  <c r="FG20" i="4"/>
  <c r="FH20" i="4"/>
  <c r="FI20" i="4"/>
  <c r="FJ20" i="4"/>
  <c r="FK20" i="4"/>
  <c r="FL20" i="4"/>
  <c r="FM20" i="4"/>
  <c r="FN20" i="4"/>
  <c r="FO20" i="4"/>
  <c r="FP20" i="4"/>
  <c r="FQ20" i="4"/>
  <c r="FR20" i="4"/>
  <c r="FS20" i="4"/>
  <c r="FT20" i="4"/>
  <c r="FU20" i="4"/>
  <c r="FV20" i="4"/>
  <c r="FW20" i="4"/>
  <c r="FX20" i="4"/>
  <c r="FY20" i="4"/>
  <c r="FZ20" i="4"/>
  <c r="GA20" i="4"/>
  <c r="GB20" i="4"/>
  <c r="GC20" i="4"/>
  <c r="GD20" i="4"/>
  <c r="GE20" i="4"/>
  <c r="GF20" i="4"/>
  <c r="GG20" i="4"/>
  <c r="GH20" i="4"/>
  <c r="GI20" i="4"/>
  <c r="GJ20" i="4"/>
  <c r="GK20" i="4"/>
  <c r="GL20" i="4"/>
  <c r="GM20" i="4"/>
  <c r="GN20" i="4"/>
  <c r="GO20" i="4"/>
  <c r="GP20" i="4"/>
  <c r="GQ20" i="4"/>
  <c r="GR20" i="4"/>
  <c r="GS20" i="4"/>
  <c r="GT20" i="4"/>
  <c r="GU20" i="4"/>
  <c r="GV20" i="4"/>
  <c r="GW20" i="4"/>
  <c r="GX20" i="4"/>
  <c r="GY20" i="4"/>
  <c r="GZ20" i="4"/>
  <c r="HA20" i="4"/>
  <c r="HB20" i="4"/>
  <c r="HC20" i="4"/>
  <c r="HD20" i="4"/>
  <c r="HE20" i="4"/>
  <c r="HF20" i="4"/>
  <c r="HG20" i="4"/>
  <c r="HH20" i="4"/>
  <c r="HI20" i="4"/>
  <c r="HJ20" i="4"/>
  <c r="HK20" i="4"/>
  <c r="HL20" i="4"/>
  <c r="HM20" i="4"/>
  <c r="HN20" i="4"/>
  <c r="HO20" i="4"/>
  <c r="HP20" i="4"/>
  <c r="HQ20" i="4"/>
  <c r="HR20" i="4"/>
  <c r="HS20" i="4"/>
  <c r="HT20" i="4"/>
  <c r="HU20" i="4"/>
  <c r="HV20" i="4"/>
  <c r="HW20" i="4"/>
  <c r="HX20" i="4"/>
  <c r="HY20" i="4"/>
  <c r="HZ20" i="4"/>
  <c r="IA20" i="4"/>
  <c r="IB20" i="4"/>
  <c r="IC20" i="4"/>
  <c r="ID20" i="4"/>
  <c r="IE20" i="4"/>
  <c r="IF20" i="4"/>
  <c r="IG20" i="4"/>
  <c r="IH20" i="4"/>
  <c r="II20" i="4"/>
  <c r="IJ20" i="4"/>
  <c r="IK20" i="4"/>
  <c r="IL20" i="4"/>
  <c r="IM20" i="4"/>
  <c r="IN20" i="4"/>
  <c r="IO20" i="4"/>
  <c r="IP20" i="4"/>
  <c r="IQ20" i="4"/>
  <c r="IR20" i="4"/>
  <c r="IS20" i="4"/>
  <c r="IT20" i="4"/>
  <c r="IU20" i="4"/>
  <c r="IV20" i="4"/>
  <c r="IW20" i="4"/>
  <c r="IX20" i="4"/>
  <c r="IY20" i="4"/>
  <c r="IZ20" i="4"/>
  <c r="JA20" i="4"/>
  <c r="JB20" i="4"/>
  <c r="JC20" i="4"/>
  <c r="JD20" i="4"/>
  <c r="JE20" i="4"/>
  <c r="JF20" i="4"/>
  <c r="JG20" i="4"/>
  <c r="JH20" i="4"/>
  <c r="JI20" i="4"/>
  <c r="JJ20" i="4"/>
  <c r="JK20" i="4"/>
  <c r="JL20" i="4"/>
  <c r="JM20" i="4"/>
  <c r="JN20" i="4"/>
  <c r="JO20" i="4"/>
  <c r="JP20" i="4"/>
  <c r="JQ20" i="4"/>
  <c r="JR20" i="4"/>
  <c r="JS20" i="4"/>
  <c r="JT20" i="4"/>
  <c r="JU20" i="4"/>
  <c r="JV20" i="4"/>
  <c r="JW20" i="4"/>
  <c r="JX20" i="4"/>
  <c r="JY20" i="4"/>
  <c r="JZ20" i="4"/>
  <c r="KA20" i="4"/>
  <c r="KB20" i="4"/>
  <c r="KC20" i="4"/>
  <c r="KD20" i="4"/>
  <c r="KE20" i="4"/>
  <c r="KF20" i="4"/>
  <c r="KG20" i="4"/>
  <c r="KH20" i="4"/>
  <c r="KI20" i="4"/>
  <c r="KJ20" i="4"/>
  <c r="KK20" i="4"/>
  <c r="KL20" i="4"/>
  <c r="KM20" i="4"/>
  <c r="KN20" i="4"/>
  <c r="KO20" i="4"/>
  <c r="KP20" i="4"/>
  <c r="KQ20" i="4"/>
  <c r="KR20" i="4"/>
  <c r="KS20" i="4"/>
  <c r="KT20" i="4"/>
  <c r="KU20" i="4"/>
  <c r="KV20" i="4"/>
  <c r="KW20" i="4"/>
  <c r="KX20" i="4"/>
  <c r="KY20" i="4"/>
  <c r="KZ20" i="4"/>
  <c r="LA20" i="4"/>
  <c r="LB20" i="4"/>
  <c r="LC20" i="4"/>
  <c r="LD20" i="4"/>
  <c r="LE20" i="4"/>
  <c r="LF20" i="4"/>
  <c r="LG20" i="4"/>
  <c r="LH20" i="4"/>
  <c r="LI20" i="4"/>
  <c r="LJ20" i="4"/>
  <c r="LK20" i="4"/>
  <c r="LL20" i="4"/>
  <c r="LM20" i="4"/>
  <c r="LN20" i="4"/>
  <c r="LO20" i="4"/>
  <c r="LP20" i="4"/>
  <c r="LQ20" i="4"/>
  <c r="LR20" i="4"/>
  <c r="LS20" i="4"/>
  <c r="LT20" i="4"/>
  <c r="LU20" i="4"/>
  <c r="LV20" i="4"/>
  <c r="LW20" i="4"/>
  <c r="LX20" i="4"/>
  <c r="LY20" i="4"/>
  <c r="LZ20" i="4"/>
  <c r="MA20" i="4"/>
  <c r="MB20" i="4"/>
  <c r="MC20" i="4"/>
  <c r="MD20" i="4"/>
  <c r="ME20" i="4"/>
  <c r="MF20" i="4"/>
  <c r="MG20" i="4"/>
  <c r="MH20" i="4"/>
  <c r="MI20" i="4"/>
  <c r="MJ20" i="4"/>
  <c r="MK20" i="4"/>
  <c r="ML20" i="4"/>
  <c r="MM20" i="4"/>
  <c r="MN20" i="4"/>
  <c r="MO20" i="4"/>
  <c r="MP20" i="4"/>
  <c r="MQ20" i="4"/>
  <c r="MR20" i="4"/>
  <c r="MS20" i="4"/>
  <c r="MT20" i="4"/>
  <c r="MU20" i="4"/>
  <c r="MV20" i="4"/>
  <c r="MW20" i="4"/>
  <c r="MX20" i="4"/>
  <c r="MY20" i="4"/>
  <c r="MZ20" i="4"/>
  <c r="NA20" i="4"/>
  <c r="NB20" i="4"/>
  <c r="NC20" i="4"/>
  <c r="ND20" i="4"/>
  <c r="NE20" i="4"/>
  <c r="NF20" i="4"/>
  <c r="NG20" i="4"/>
  <c r="NH20" i="4"/>
  <c r="C21" i="4"/>
  <c r="D21" i="4"/>
  <c r="E21" i="4"/>
  <c r="F21" i="4"/>
  <c r="G21" i="4"/>
  <c r="H21" i="4"/>
  <c r="I21" i="4"/>
  <c r="J21" i="4"/>
  <c r="K21" i="4"/>
  <c r="L21" i="4"/>
  <c r="M21"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BW21" i="4"/>
  <c r="BX21" i="4"/>
  <c r="BY21" i="4"/>
  <c r="BZ21" i="4"/>
  <c r="CA21" i="4"/>
  <c r="CB21" i="4"/>
  <c r="CC21" i="4"/>
  <c r="CD21" i="4"/>
  <c r="CE21" i="4"/>
  <c r="CF21" i="4"/>
  <c r="CG21" i="4"/>
  <c r="CH21" i="4"/>
  <c r="CI21" i="4"/>
  <c r="CJ21" i="4"/>
  <c r="CK21" i="4"/>
  <c r="CL21" i="4"/>
  <c r="CM21" i="4"/>
  <c r="CN21" i="4"/>
  <c r="CO21" i="4"/>
  <c r="CP21" i="4"/>
  <c r="CQ21" i="4"/>
  <c r="CR21" i="4"/>
  <c r="CS21" i="4"/>
  <c r="CT21" i="4"/>
  <c r="CU21" i="4"/>
  <c r="CV21" i="4"/>
  <c r="CW21" i="4"/>
  <c r="CX21" i="4"/>
  <c r="CY21" i="4"/>
  <c r="CZ21" i="4"/>
  <c r="DA21" i="4"/>
  <c r="DB21" i="4"/>
  <c r="DC21" i="4"/>
  <c r="DD21" i="4"/>
  <c r="DE21" i="4"/>
  <c r="DF21" i="4"/>
  <c r="DG21" i="4"/>
  <c r="DH21" i="4"/>
  <c r="DI21" i="4"/>
  <c r="DJ21" i="4"/>
  <c r="DK21" i="4"/>
  <c r="DL21" i="4"/>
  <c r="DM21" i="4"/>
  <c r="DN21" i="4"/>
  <c r="DO21" i="4"/>
  <c r="DP21" i="4"/>
  <c r="DQ21" i="4"/>
  <c r="DR21" i="4"/>
  <c r="DS21" i="4"/>
  <c r="DT21" i="4"/>
  <c r="DU21" i="4"/>
  <c r="DV21" i="4"/>
  <c r="DW21" i="4"/>
  <c r="DX21" i="4"/>
  <c r="DY21" i="4"/>
  <c r="DZ21" i="4"/>
  <c r="EA21" i="4"/>
  <c r="EB21" i="4"/>
  <c r="EC21" i="4"/>
  <c r="ED21" i="4"/>
  <c r="EE21" i="4"/>
  <c r="EF21" i="4"/>
  <c r="EG21" i="4"/>
  <c r="EH21" i="4"/>
  <c r="EI21" i="4"/>
  <c r="EJ21" i="4"/>
  <c r="EK21" i="4"/>
  <c r="EL21" i="4"/>
  <c r="EM21" i="4"/>
  <c r="EN21" i="4"/>
  <c r="EO21" i="4"/>
  <c r="EP21" i="4"/>
  <c r="EQ21" i="4"/>
  <c r="ER21" i="4"/>
  <c r="ES21" i="4"/>
  <c r="ET21" i="4"/>
  <c r="EU21" i="4"/>
  <c r="EV21" i="4"/>
  <c r="EW21" i="4"/>
  <c r="EX21" i="4"/>
  <c r="EY21" i="4"/>
  <c r="EZ21" i="4"/>
  <c r="FA21" i="4"/>
  <c r="FB21" i="4"/>
  <c r="FC21" i="4"/>
  <c r="FD21" i="4"/>
  <c r="FE21" i="4"/>
  <c r="FF21" i="4"/>
  <c r="FG21" i="4"/>
  <c r="FH21" i="4"/>
  <c r="FI21" i="4"/>
  <c r="FJ21" i="4"/>
  <c r="FK21" i="4"/>
  <c r="FL21" i="4"/>
  <c r="FM21" i="4"/>
  <c r="FN21" i="4"/>
  <c r="FO21" i="4"/>
  <c r="FP21" i="4"/>
  <c r="FQ21" i="4"/>
  <c r="FR21" i="4"/>
  <c r="FS21" i="4"/>
  <c r="FT21" i="4"/>
  <c r="FU21" i="4"/>
  <c r="FV21" i="4"/>
  <c r="FW21" i="4"/>
  <c r="FX21" i="4"/>
  <c r="FY21" i="4"/>
  <c r="FZ21" i="4"/>
  <c r="GA21" i="4"/>
  <c r="GB21" i="4"/>
  <c r="GC21" i="4"/>
  <c r="GD21" i="4"/>
  <c r="GE21" i="4"/>
  <c r="GF21" i="4"/>
  <c r="GG21" i="4"/>
  <c r="GH21" i="4"/>
  <c r="GI21" i="4"/>
  <c r="GJ21" i="4"/>
  <c r="GK21" i="4"/>
  <c r="GL21" i="4"/>
  <c r="GM21" i="4"/>
  <c r="GN21" i="4"/>
  <c r="GO21" i="4"/>
  <c r="GP21" i="4"/>
  <c r="GQ21" i="4"/>
  <c r="GR21" i="4"/>
  <c r="GS21" i="4"/>
  <c r="GT21" i="4"/>
  <c r="GU21" i="4"/>
  <c r="GV21" i="4"/>
  <c r="GW21" i="4"/>
  <c r="GX21" i="4"/>
  <c r="GY21" i="4"/>
  <c r="GZ21" i="4"/>
  <c r="HA21" i="4"/>
  <c r="HB21" i="4"/>
  <c r="HC21" i="4"/>
  <c r="HD21" i="4"/>
  <c r="HE21" i="4"/>
  <c r="HF21" i="4"/>
  <c r="HG21" i="4"/>
  <c r="HH21" i="4"/>
  <c r="HI21" i="4"/>
  <c r="HJ21" i="4"/>
  <c r="HK21" i="4"/>
  <c r="HL21" i="4"/>
  <c r="HM21" i="4"/>
  <c r="HN21" i="4"/>
  <c r="HO21" i="4"/>
  <c r="HP21" i="4"/>
  <c r="HQ21" i="4"/>
  <c r="HR21" i="4"/>
  <c r="HS21" i="4"/>
  <c r="HT21" i="4"/>
  <c r="HU21" i="4"/>
  <c r="HV21" i="4"/>
  <c r="HW21" i="4"/>
  <c r="HX21" i="4"/>
  <c r="HY21" i="4"/>
  <c r="HZ21" i="4"/>
  <c r="IA21" i="4"/>
  <c r="IB21" i="4"/>
  <c r="IC21" i="4"/>
  <c r="ID21" i="4"/>
  <c r="IE21" i="4"/>
  <c r="IF21" i="4"/>
  <c r="IG21" i="4"/>
  <c r="IH21" i="4"/>
  <c r="II21" i="4"/>
  <c r="IJ21" i="4"/>
  <c r="IK21" i="4"/>
  <c r="IL21" i="4"/>
  <c r="IM21" i="4"/>
  <c r="IN21" i="4"/>
  <c r="IO21" i="4"/>
  <c r="IP21" i="4"/>
  <c r="IQ21" i="4"/>
  <c r="IR21" i="4"/>
  <c r="IS21" i="4"/>
  <c r="IT21" i="4"/>
  <c r="IU21" i="4"/>
  <c r="IV21" i="4"/>
  <c r="IW21" i="4"/>
  <c r="IX21" i="4"/>
  <c r="IY21" i="4"/>
  <c r="IZ21" i="4"/>
  <c r="JA21" i="4"/>
  <c r="JB21" i="4"/>
  <c r="JC21" i="4"/>
  <c r="JD21" i="4"/>
  <c r="JE21" i="4"/>
  <c r="JF21" i="4"/>
  <c r="JG21" i="4"/>
  <c r="JH21" i="4"/>
  <c r="JI21" i="4"/>
  <c r="JJ21" i="4"/>
  <c r="JK21" i="4"/>
  <c r="JL21" i="4"/>
  <c r="JM21" i="4"/>
  <c r="JN21" i="4"/>
  <c r="JO21" i="4"/>
  <c r="JP21" i="4"/>
  <c r="JQ21" i="4"/>
  <c r="JR21" i="4"/>
  <c r="JS21" i="4"/>
  <c r="JT21" i="4"/>
  <c r="JU21" i="4"/>
  <c r="JV21" i="4"/>
  <c r="JW21" i="4"/>
  <c r="JX21" i="4"/>
  <c r="JY21" i="4"/>
  <c r="JZ21" i="4"/>
  <c r="KA21" i="4"/>
  <c r="KB21" i="4"/>
  <c r="KC21" i="4"/>
  <c r="KD21" i="4"/>
  <c r="KE21" i="4"/>
  <c r="KF21" i="4"/>
  <c r="KG21" i="4"/>
  <c r="KH21" i="4"/>
  <c r="KI21" i="4"/>
  <c r="KJ21" i="4"/>
  <c r="KK21" i="4"/>
  <c r="KL21" i="4"/>
  <c r="KM21" i="4"/>
  <c r="KN21" i="4"/>
  <c r="KO21" i="4"/>
  <c r="KP21" i="4"/>
  <c r="KQ21" i="4"/>
  <c r="KR21" i="4"/>
  <c r="KS21" i="4"/>
  <c r="KT21" i="4"/>
  <c r="KU21" i="4"/>
  <c r="KV21" i="4"/>
  <c r="KW21" i="4"/>
  <c r="KX21" i="4"/>
  <c r="KY21" i="4"/>
  <c r="KZ21" i="4"/>
  <c r="LA21" i="4"/>
  <c r="LB21" i="4"/>
  <c r="LC21" i="4"/>
  <c r="LD21" i="4"/>
  <c r="LE21" i="4"/>
  <c r="LF21" i="4"/>
  <c r="LG21" i="4"/>
  <c r="LH21" i="4"/>
  <c r="LI21" i="4"/>
  <c r="LJ21" i="4"/>
  <c r="LK21" i="4"/>
  <c r="LL21" i="4"/>
  <c r="LM21" i="4"/>
  <c r="LN21" i="4"/>
  <c r="LO21" i="4"/>
  <c r="LP21" i="4"/>
  <c r="LQ21" i="4"/>
  <c r="LR21" i="4"/>
  <c r="LS21" i="4"/>
  <c r="LT21" i="4"/>
  <c r="LU21" i="4"/>
  <c r="LV21" i="4"/>
  <c r="LW21" i="4"/>
  <c r="LX21" i="4"/>
  <c r="LY21" i="4"/>
  <c r="LZ21" i="4"/>
  <c r="MA21" i="4"/>
  <c r="MB21" i="4"/>
  <c r="MC21" i="4"/>
  <c r="MD21" i="4"/>
  <c r="ME21" i="4"/>
  <c r="MF21" i="4"/>
  <c r="MG21" i="4"/>
  <c r="MH21" i="4"/>
  <c r="MI21" i="4"/>
  <c r="MJ21" i="4"/>
  <c r="MK21" i="4"/>
  <c r="ML21" i="4"/>
  <c r="MM21" i="4"/>
  <c r="MN21" i="4"/>
  <c r="MO21" i="4"/>
  <c r="MP21" i="4"/>
  <c r="MQ21" i="4"/>
  <c r="MR21" i="4"/>
  <c r="MS21" i="4"/>
  <c r="MT21" i="4"/>
  <c r="MU21" i="4"/>
  <c r="MV21" i="4"/>
  <c r="MW21" i="4"/>
  <c r="MX21" i="4"/>
  <c r="MY21" i="4"/>
  <c r="MZ21" i="4"/>
  <c r="NA21" i="4"/>
  <c r="NB21" i="4"/>
  <c r="NC21" i="4"/>
  <c r="ND21" i="4"/>
  <c r="NE21" i="4"/>
  <c r="NF21" i="4"/>
  <c r="NG21" i="4"/>
  <c r="NH21" i="4"/>
  <c r="C14" i="4"/>
  <c r="D14" i="4"/>
  <c r="E14" i="4"/>
  <c r="F14" i="4"/>
  <c r="G14" i="4"/>
  <c r="H14" i="4"/>
  <c r="I14" i="4"/>
  <c r="J14" i="4"/>
  <c r="K14" i="4"/>
  <c r="L14" i="4"/>
  <c r="M14" i="4"/>
  <c r="N14" i="4"/>
  <c r="O14" i="4"/>
  <c r="P14" i="4"/>
  <c r="Q14" i="4"/>
  <c r="R14" i="4"/>
  <c r="S14" i="4"/>
  <c r="T14"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BF14" i="4"/>
  <c r="BG14" i="4"/>
  <c r="BH14" i="4"/>
  <c r="BI14" i="4"/>
  <c r="BJ14" i="4"/>
  <c r="BK14" i="4"/>
  <c r="BL14" i="4"/>
  <c r="BM14" i="4"/>
  <c r="BN14" i="4"/>
  <c r="BO14" i="4"/>
  <c r="BP14" i="4"/>
  <c r="BQ14" i="4"/>
  <c r="BR14" i="4"/>
  <c r="BS14" i="4"/>
  <c r="BT14" i="4"/>
  <c r="BU14" i="4"/>
  <c r="BV14" i="4"/>
  <c r="BW14" i="4"/>
  <c r="BX14" i="4"/>
  <c r="BY14" i="4"/>
  <c r="BZ14" i="4"/>
  <c r="CA14" i="4"/>
  <c r="CB14" i="4"/>
  <c r="CC14" i="4"/>
  <c r="CD14" i="4"/>
  <c r="CE14" i="4"/>
  <c r="CF14" i="4"/>
  <c r="CG14" i="4"/>
  <c r="CH14" i="4"/>
  <c r="CI14" i="4"/>
  <c r="CJ14" i="4"/>
  <c r="CK14" i="4"/>
  <c r="CL14" i="4"/>
  <c r="CM14" i="4"/>
  <c r="CN14" i="4"/>
  <c r="CO14" i="4"/>
  <c r="CP14" i="4"/>
  <c r="CQ14" i="4"/>
  <c r="CR14" i="4"/>
  <c r="CS14" i="4"/>
  <c r="CT14" i="4"/>
  <c r="CU14" i="4"/>
  <c r="CV14" i="4"/>
  <c r="CW14" i="4"/>
  <c r="CX14" i="4"/>
  <c r="CY14" i="4"/>
  <c r="CZ14" i="4"/>
  <c r="DA14" i="4"/>
  <c r="DB14" i="4"/>
  <c r="DC14" i="4"/>
  <c r="DD14" i="4"/>
  <c r="DE14" i="4"/>
  <c r="DF14" i="4"/>
  <c r="DG14" i="4"/>
  <c r="DH14" i="4"/>
  <c r="DI14" i="4"/>
  <c r="DJ14" i="4"/>
  <c r="DK14" i="4"/>
  <c r="DL14" i="4"/>
  <c r="DM14" i="4"/>
  <c r="DN14" i="4"/>
  <c r="DO14" i="4"/>
  <c r="DP14" i="4"/>
  <c r="DQ14" i="4"/>
  <c r="DR14" i="4"/>
  <c r="DS14" i="4"/>
  <c r="DT14" i="4"/>
  <c r="DU14" i="4"/>
  <c r="DV14" i="4"/>
  <c r="DW14" i="4"/>
  <c r="DX14" i="4"/>
  <c r="DY14" i="4"/>
  <c r="DZ14" i="4"/>
  <c r="EA14" i="4"/>
  <c r="EB14" i="4"/>
  <c r="EC14" i="4"/>
  <c r="ED14" i="4"/>
  <c r="EE14" i="4"/>
  <c r="EF14" i="4"/>
  <c r="EG14" i="4"/>
  <c r="EH14" i="4"/>
  <c r="EI14" i="4"/>
  <c r="EJ14" i="4"/>
  <c r="EK14" i="4"/>
  <c r="EL14" i="4"/>
  <c r="EM14" i="4"/>
  <c r="EN14" i="4"/>
  <c r="EO14" i="4"/>
  <c r="EP14" i="4"/>
  <c r="EQ14" i="4"/>
  <c r="ER14" i="4"/>
  <c r="ES14" i="4"/>
  <c r="ET14" i="4"/>
  <c r="EU14" i="4"/>
  <c r="EV14" i="4"/>
  <c r="EW14" i="4"/>
  <c r="EX14" i="4"/>
  <c r="EY14" i="4"/>
  <c r="EZ14" i="4"/>
  <c r="FA14" i="4"/>
  <c r="FB14" i="4"/>
  <c r="FC14" i="4"/>
  <c r="FD14" i="4"/>
  <c r="FE14" i="4"/>
  <c r="FF14" i="4"/>
  <c r="FG14" i="4"/>
  <c r="FH14" i="4"/>
  <c r="FI14" i="4"/>
  <c r="FJ14" i="4"/>
  <c r="FK14" i="4"/>
  <c r="FL14" i="4"/>
  <c r="FM14" i="4"/>
  <c r="FN14" i="4"/>
  <c r="FO14" i="4"/>
  <c r="FP14" i="4"/>
  <c r="FQ14" i="4"/>
  <c r="FR14" i="4"/>
  <c r="FS14" i="4"/>
  <c r="FT14" i="4"/>
  <c r="FU14" i="4"/>
  <c r="FV14" i="4"/>
  <c r="FW14" i="4"/>
  <c r="FX14" i="4"/>
  <c r="FY14" i="4"/>
  <c r="FZ14" i="4"/>
  <c r="GA14" i="4"/>
  <c r="GB14" i="4"/>
  <c r="GC14" i="4"/>
  <c r="GD14" i="4"/>
  <c r="GE14" i="4"/>
  <c r="GF14" i="4"/>
  <c r="GG14" i="4"/>
  <c r="GH14" i="4"/>
  <c r="GI14" i="4"/>
  <c r="GJ14" i="4"/>
  <c r="GK14" i="4"/>
  <c r="GL14" i="4"/>
  <c r="GM14" i="4"/>
  <c r="GN14" i="4"/>
  <c r="GO14" i="4"/>
  <c r="GP14" i="4"/>
  <c r="GQ14" i="4"/>
  <c r="GR14" i="4"/>
  <c r="GS14" i="4"/>
  <c r="GT14" i="4"/>
  <c r="GU14" i="4"/>
  <c r="GV14" i="4"/>
  <c r="GW14" i="4"/>
  <c r="GX14" i="4"/>
  <c r="GY14" i="4"/>
  <c r="GZ14" i="4"/>
  <c r="HA14" i="4"/>
  <c r="HB14" i="4"/>
  <c r="HC14" i="4"/>
  <c r="HD14" i="4"/>
  <c r="HE14" i="4"/>
  <c r="HF14" i="4"/>
  <c r="HG14" i="4"/>
  <c r="HH14" i="4"/>
  <c r="HI14" i="4"/>
  <c r="HJ14" i="4"/>
  <c r="HK14" i="4"/>
  <c r="HL14" i="4"/>
  <c r="HM14" i="4"/>
  <c r="HN14" i="4"/>
  <c r="HO14" i="4"/>
  <c r="HP14" i="4"/>
  <c r="HQ14" i="4"/>
  <c r="HR14" i="4"/>
  <c r="HS14" i="4"/>
  <c r="HT14" i="4"/>
  <c r="HU14" i="4"/>
  <c r="HV14" i="4"/>
  <c r="HW14" i="4"/>
  <c r="HX14" i="4"/>
  <c r="HY14" i="4"/>
  <c r="HZ14" i="4"/>
  <c r="IA14" i="4"/>
  <c r="IB14" i="4"/>
  <c r="IC14" i="4"/>
  <c r="ID14" i="4"/>
  <c r="IE14" i="4"/>
  <c r="IF14" i="4"/>
  <c r="IG14" i="4"/>
  <c r="IH14" i="4"/>
  <c r="II14" i="4"/>
  <c r="IJ14" i="4"/>
  <c r="IK14" i="4"/>
  <c r="IL14" i="4"/>
  <c r="IM14" i="4"/>
  <c r="IN14" i="4"/>
  <c r="IO14" i="4"/>
  <c r="IP14" i="4"/>
  <c r="IQ14" i="4"/>
  <c r="IR14" i="4"/>
  <c r="IS14" i="4"/>
  <c r="IT14" i="4"/>
  <c r="IU14" i="4"/>
  <c r="IV14" i="4"/>
  <c r="IW14" i="4"/>
  <c r="IX14" i="4"/>
  <c r="IY14" i="4"/>
  <c r="IZ14" i="4"/>
  <c r="JA14" i="4"/>
  <c r="JB14" i="4"/>
  <c r="JC14" i="4"/>
  <c r="JD14" i="4"/>
  <c r="JE14" i="4"/>
  <c r="JF14" i="4"/>
  <c r="JG14" i="4"/>
  <c r="JH14" i="4"/>
  <c r="JI14" i="4"/>
  <c r="JJ14" i="4"/>
  <c r="JK14" i="4"/>
  <c r="JL14" i="4"/>
  <c r="JM14" i="4"/>
  <c r="JN14" i="4"/>
  <c r="JO14" i="4"/>
  <c r="JP14" i="4"/>
  <c r="JQ14" i="4"/>
  <c r="JR14" i="4"/>
  <c r="JS14" i="4"/>
  <c r="JT14" i="4"/>
  <c r="JU14" i="4"/>
  <c r="JV14" i="4"/>
  <c r="JW14" i="4"/>
  <c r="JX14" i="4"/>
  <c r="JY14" i="4"/>
  <c r="JZ14" i="4"/>
  <c r="KA14" i="4"/>
  <c r="KB14" i="4"/>
  <c r="KC14" i="4"/>
  <c r="KD14" i="4"/>
  <c r="KE14" i="4"/>
  <c r="KF14" i="4"/>
  <c r="KG14" i="4"/>
  <c r="KH14" i="4"/>
  <c r="KI14" i="4"/>
  <c r="KJ14" i="4"/>
  <c r="KK14" i="4"/>
  <c r="KL14" i="4"/>
  <c r="KM14" i="4"/>
  <c r="KN14" i="4"/>
  <c r="KO14" i="4"/>
  <c r="KP14" i="4"/>
  <c r="KQ14" i="4"/>
  <c r="KR14" i="4"/>
  <c r="KS14" i="4"/>
  <c r="KT14" i="4"/>
  <c r="KU14" i="4"/>
  <c r="KV14" i="4"/>
  <c r="KW14" i="4"/>
  <c r="KX14" i="4"/>
  <c r="KY14" i="4"/>
  <c r="KZ14" i="4"/>
  <c r="LA14" i="4"/>
  <c r="LB14" i="4"/>
  <c r="LC14" i="4"/>
  <c r="LD14" i="4"/>
  <c r="LE14" i="4"/>
  <c r="LF14" i="4"/>
  <c r="LG14" i="4"/>
  <c r="LH14" i="4"/>
  <c r="LI14" i="4"/>
  <c r="LJ14" i="4"/>
  <c r="LK14" i="4"/>
  <c r="LL14" i="4"/>
  <c r="LM14" i="4"/>
  <c r="LN14" i="4"/>
  <c r="LO14" i="4"/>
  <c r="LP14" i="4"/>
  <c r="LQ14" i="4"/>
  <c r="LR14" i="4"/>
  <c r="LS14" i="4"/>
  <c r="LT14" i="4"/>
  <c r="LU14" i="4"/>
  <c r="LV14" i="4"/>
  <c r="LW14" i="4"/>
  <c r="LX14" i="4"/>
  <c r="LY14" i="4"/>
  <c r="LZ14" i="4"/>
  <c r="MA14" i="4"/>
  <c r="MB14" i="4"/>
  <c r="MC14" i="4"/>
  <c r="MD14" i="4"/>
  <c r="ME14" i="4"/>
  <c r="MF14" i="4"/>
  <c r="MG14" i="4"/>
  <c r="MH14" i="4"/>
  <c r="MI14" i="4"/>
  <c r="MJ14" i="4"/>
  <c r="MK14" i="4"/>
  <c r="ML14" i="4"/>
  <c r="MM14" i="4"/>
  <c r="MN14" i="4"/>
  <c r="MO14" i="4"/>
  <c r="MP14" i="4"/>
  <c r="MQ14" i="4"/>
  <c r="MR14" i="4"/>
  <c r="MS14" i="4"/>
  <c r="MT14" i="4"/>
  <c r="MU14" i="4"/>
  <c r="MV14" i="4"/>
  <c r="MW14" i="4"/>
  <c r="MX14" i="4"/>
  <c r="MY14" i="4"/>
  <c r="MZ14" i="4"/>
  <c r="NA14" i="4"/>
  <c r="NB14" i="4"/>
  <c r="NC14" i="4"/>
  <c r="ND14" i="4"/>
  <c r="NE14" i="4"/>
  <c r="NF14" i="4"/>
  <c r="NG14" i="4"/>
  <c r="NH14" i="4"/>
  <c r="C15" i="4"/>
  <c r="D15" i="4"/>
  <c r="E15" i="4"/>
  <c r="F15" i="4"/>
  <c r="G15" i="4"/>
  <c r="H15" i="4"/>
  <c r="I15" i="4"/>
  <c r="J15" i="4"/>
  <c r="K15" i="4"/>
  <c r="K16" i="4"/>
  <c r="L15" i="4"/>
  <c r="M15" i="4"/>
  <c r="N15" i="4"/>
  <c r="O15" i="4"/>
  <c r="P15" i="4"/>
  <c r="Q15" i="4"/>
  <c r="R15" i="4"/>
  <c r="S15" i="4"/>
  <c r="T15" i="4"/>
  <c r="U15" i="4"/>
  <c r="V15" i="4"/>
  <c r="W15" i="4"/>
  <c r="X15" i="4"/>
  <c r="Y15" i="4"/>
  <c r="Z15" i="4"/>
  <c r="AA15" i="4"/>
  <c r="AB15" i="4"/>
  <c r="AC15" i="4"/>
  <c r="AD15" i="4"/>
  <c r="AE15" i="4"/>
  <c r="AF15" i="4"/>
  <c r="AG15" i="4"/>
  <c r="AH15" i="4"/>
  <c r="AI15" i="4"/>
  <c r="AJ15" i="4"/>
  <c r="AK15" i="4"/>
  <c r="AL15" i="4"/>
  <c r="AM15" i="4"/>
  <c r="AN15" i="4"/>
  <c r="AO15" i="4"/>
  <c r="AP15" i="4"/>
  <c r="AQ15" i="4"/>
  <c r="AR15" i="4"/>
  <c r="AS15" i="4"/>
  <c r="AT15" i="4"/>
  <c r="AU15" i="4"/>
  <c r="AV15" i="4"/>
  <c r="AW15" i="4"/>
  <c r="AX15" i="4"/>
  <c r="AY15" i="4"/>
  <c r="AY16" i="4"/>
  <c r="AZ15" i="4"/>
  <c r="BA15" i="4"/>
  <c r="BB15" i="4"/>
  <c r="BB16" i="4"/>
  <c r="BC15" i="4"/>
  <c r="BD15" i="4"/>
  <c r="BE15" i="4"/>
  <c r="BF15" i="4"/>
  <c r="BG15" i="4"/>
  <c r="BH15" i="4"/>
  <c r="BI15" i="4"/>
  <c r="BJ15" i="4"/>
  <c r="BK15" i="4"/>
  <c r="BL15" i="4"/>
  <c r="BM15" i="4"/>
  <c r="BN15" i="4"/>
  <c r="BO15" i="4"/>
  <c r="BP15" i="4"/>
  <c r="BQ15" i="4"/>
  <c r="BR15" i="4"/>
  <c r="BS15" i="4"/>
  <c r="BT15" i="4"/>
  <c r="BU15" i="4"/>
  <c r="BV15" i="4"/>
  <c r="BW15" i="4"/>
  <c r="BX15" i="4"/>
  <c r="BY15" i="4"/>
  <c r="BZ15" i="4"/>
  <c r="CA15" i="4"/>
  <c r="CB15" i="4"/>
  <c r="CC15" i="4"/>
  <c r="CD15" i="4"/>
  <c r="CE15" i="4"/>
  <c r="CF15" i="4"/>
  <c r="CG15" i="4"/>
  <c r="CH15" i="4"/>
  <c r="CI15" i="4"/>
  <c r="CJ15" i="4"/>
  <c r="CK15" i="4"/>
  <c r="CL15" i="4"/>
  <c r="CM15" i="4"/>
  <c r="CM16" i="4"/>
  <c r="CN15" i="4"/>
  <c r="CO15" i="4"/>
  <c r="CP15" i="4"/>
  <c r="CP16" i="4"/>
  <c r="CQ15" i="4"/>
  <c r="CR15" i="4"/>
  <c r="CS15" i="4"/>
  <c r="CT15" i="4"/>
  <c r="CU15" i="4"/>
  <c r="CV15" i="4"/>
  <c r="CW15" i="4"/>
  <c r="CX15" i="4"/>
  <c r="CY15" i="4"/>
  <c r="CZ15" i="4"/>
  <c r="DA15" i="4"/>
  <c r="DB15" i="4"/>
  <c r="DC15" i="4"/>
  <c r="DD15" i="4"/>
  <c r="DE15" i="4"/>
  <c r="DF15" i="4"/>
  <c r="DG15" i="4"/>
  <c r="DH15" i="4"/>
  <c r="DI15" i="4"/>
  <c r="DJ15" i="4"/>
  <c r="DK15" i="4"/>
  <c r="DL15" i="4"/>
  <c r="DM15" i="4"/>
  <c r="DN15" i="4"/>
  <c r="DO15" i="4"/>
  <c r="DP15" i="4"/>
  <c r="DQ15" i="4"/>
  <c r="DR15" i="4"/>
  <c r="DS15" i="4"/>
  <c r="DT15" i="4"/>
  <c r="DU15" i="4"/>
  <c r="DV15" i="4"/>
  <c r="DW15" i="4"/>
  <c r="DX15" i="4"/>
  <c r="DY15" i="4"/>
  <c r="DZ15" i="4"/>
  <c r="EA15" i="4"/>
  <c r="EB15" i="4"/>
  <c r="EC15" i="4"/>
  <c r="ED15" i="4"/>
  <c r="ED16" i="4"/>
  <c r="EE15" i="4"/>
  <c r="EF15" i="4"/>
  <c r="EG15" i="4"/>
  <c r="EH15" i="4"/>
  <c r="EI15" i="4"/>
  <c r="EJ15" i="4"/>
  <c r="EK15" i="4"/>
  <c r="EL15" i="4"/>
  <c r="EM15" i="4"/>
  <c r="EN15" i="4"/>
  <c r="EO15" i="4"/>
  <c r="EP15" i="4"/>
  <c r="EQ15" i="4"/>
  <c r="ER15" i="4"/>
  <c r="ES15" i="4"/>
  <c r="ET15" i="4"/>
  <c r="EU15" i="4"/>
  <c r="EV15" i="4"/>
  <c r="EW15" i="4"/>
  <c r="EX15" i="4"/>
  <c r="EY15" i="4"/>
  <c r="EZ15" i="4"/>
  <c r="FA15" i="4"/>
  <c r="FB15" i="4"/>
  <c r="FC15" i="4"/>
  <c r="FD15" i="4"/>
  <c r="FE15" i="4"/>
  <c r="FF15" i="4"/>
  <c r="FG15" i="4"/>
  <c r="FH15" i="4"/>
  <c r="FI15" i="4"/>
  <c r="FJ15" i="4"/>
  <c r="FK15" i="4"/>
  <c r="FL15" i="4"/>
  <c r="FM15" i="4"/>
  <c r="FN15" i="4"/>
  <c r="FO15" i="4"/>
  <c r="FP15" i="4"/>
  <c r="FQ15" i="4"/>
  <c r="FR15" i="4"/>
  <c r="FS15" i="4"/>
  <c r="FT15" i="4"/>
  <c r="FU15" i="4"/>
  <c r="FV15" i="4"/>
  <c r="FW15" i="4"/>
  <c r="FX15" i="4"/>
  <c r="FY15" i="4"/>
  <c r="FZ15" i="4"/>
  <c r="GA15" i="4"/>
  <c r="GB15" i="4"/>
  <c r="GC15" i="4"/>
  <c r="GD15" i="4"/>
  <c r="GE15" i="4"/>
  <c r="GF15" i="4"/>
  <c r="GG15" i="4"/>
  <c r="GH15" i="4"/>
  <c r="GI15" i="4"/>
  <c r="GJ15" i="4"/>
  <c r="GK15" i="4"/>
  <c r="GL15" i="4"/>
  <c r="GM15" i="4"/>
  <c r="GN15" i="4"/>
  <c r="GO15" i="4"/>
  <c r="GP15" i="4"/>
  <c r="GQ15" i="4"/>
  <c r="GR15" i="4"/>
  <c r="GS15" i="4"/>
  <c r="GT15" i="4"/>
  <c r="GU15" i="4"/>
  <c r="GV15" i="4"/>
  <c r="GW15" i="4"/>
  <c r="GX15" i="4"/>
  <c r="GY15" i="4"/>
  <c r="GZ15" i="4"/>
  <c r="HA15" i="4"/>
  <c r="HB15" i="4"/>
  <c r="HC15" i="4"/>
  <c r="HD15" i="4"/>
  <c r="HE15" i="4"/>
  <c r="HF15" i="4"/>
  <c r="HF16" i="4"/>
  <c r="HG15" i="4"/>
  <c r="HH15" i="4"/>
  <c r="HI15" i="4"/>
  <c r="HJ15" i="4"/>
  <c r="HK15" i="4"/>
  <c r="HL15" i="4"/>
  <c r="HM15" i="4"/>
  <c r="HN15" i="4"/>
  <c r="HO15" i="4"/>
  <c r="HP15" i="4"/>
  <c r="HQ15" i="4"/>
  <c r="HR15" i="4"/>
  <c r="HS15" i="4"/>
  <c r="HT15" i="4"/>
  <c r="HU15" i="4"/>
  <c r="HV15" i="4"/>
  <c r="HW15" i="4"/>
  <c r="HX15" i="4"/>
  <c r="HY15" i="4"/>
  <c r="HZ15" i="4"/>
  <c r="IA15" i="4"/>
  <c r="IB15" i="4"/>
  <c r="IC15" i="4"/>
  <c r="ID15" i="4"/>
  <c r="IE15" i="4"/>
  <c r="IF15" i="4"/>
  <c r="IG15" i="4"/>
  <c r="IH15" i="4"/>
  <c r="II15" i="4"/>
  <c r="IJ15" i="4"/>
  <c r="IK15" i="4"/>
  <c r="IL15" i="4"/>
  <c r="IM15" i="4"/>
  <c r="IN15" i="4"/>
  <c r="IO15" i="4"/>
  <c r="IP15" i="4"/>
  <c r="IQ15" i="4"/>
  <c r="IR15" i="4"/>
  <c r="IS15" i="4"/>
  <c r="IT15" i="4"/>
  <c r="IT16" i="4"/>
  <c r="IU15" i="4"/>
  <c r="IV15" i="4"/>
  <c r="IW15" i="4"/>
  <c r="IX15" i="4"/>
  <c r="IY15" i="4"/>
  <c r="IZ15" i="4"/>
  <c r="JA15" i="4"/>
  <c r="JB15" i="4"/>
  <c r="JB16" i="4"/>
  <c r="JC15" i="4"/>
  <c r="JD15" i="4"/>
  <c r="JE15" i="4"/>
  <c r="JE16" i="4"/>
  <c r="JF15" i="4"/>
  <c r="JG15" i="4"/>
  <c r="JH15" i="4"/>
  <c r="JI15" i="4"/>
  <c r="JJ15" i="4"/>
  <c r="JK15" i="4"/>
  <c r="JL15" i="4"/>
  <c r="JM15" i="4"/>
  <c r="JN15" i="4"/>
  <c r="JO15" i="4"/>
  <c r="JP15" i="4"/>
  <c r="JP16" i="4"/>
  <c r="JQ15" i="4"/>
  <c r="JR15" i="4"/>
  <c r="JS15" i="4"/>
  <c r="JT15" i="4"/>
  <c r="JU15" i="4"/>
  <c r="JV15" i="4"/>
  <c r="JV16" i="4"/>
  <c r="JW15" i="4"/>
  <c r="JX15" i="4"/>
  <c r="JY15" i="4"/>
  <c r="JZ15" i="4"/>
  <c r="KA15" i="4"/>
  <c r="KB15" i="4"/>
  <c r="KC15" i="4"/>
  <c r="KD15" i="4"/>
  <c r="KE15" i="4"/>
  <c r="KF15" i="4"/>
  <c r="KG15" i="4"/>
  <c r="KH15" i="4"/>
  <c r="KH16" i="4"/>
  <c r="KI15" i="4"/>
  <c r="KJ15" i="4"/>
  <c r="KK15" i="4"/>
  <c r="KL15" i="4"/>
  <c r="KM15" i="4"/>
  <c r="KN15" i="4"/>
  <c r="KO15" i="4"/>
  <c r="KP15" i="4"/>
  <c r="KP16" i="4"/>
  <c r="KQ15" i="4"/>
  <c r="KR15" i="4"/>
  <c r="KS15" i="4"/>
  <c r="KT15" i="4"/>
  <c r="KU15" i="4"/>
  <c r="KV15" i="4"/>
  <c r="KW15" i="4"/>
  <c r="KX15" i="4"/>
  <c r="KY15" i="4"/>
  <c r="KZ15" i="4"/>
  <c r="LA15" i="4"/>
  <c r="LB15" i="4"/>
  <c r="LC15" i="4"/>
  <c r="LD15" i="4"/>
  <c r="LE15" i="4"/>
  <c r="LF15" i="4"/>
  <c r="LG15" i="4"/>
  <c r="LH15" i="4"/>
  <c r="LI15" i="4"/>
  <c r="LJ15" i="4"/>
  <c r="LK15" i="4"/>
  <c r="LL15" i="4"/>
  <c r="LM15" i="4"/>
  <c r="LN15" i="4"/>
  <c r="LO15" i="4"/>
  <c r="LP15" i="4"/>
  <c r="LQ15" i="4"/>
  <c r="LR15" i="4"/>
  <c r="LS15" i="4"/>
  <c r="LT15" i="4"/>
  <c r="LU15" i="4"/>
  <c r="LV15" i="4"/>
  <c r="LV16" i="4"/>
  <c r="LW15" i="4"/>
  <c r="LX15" i="4"/>
  <c r="LY15" i="4"/>
  <c r="LZ15" i="4"/>
  <c r="MA15" i="4"/>
  <c r="MB15" i="4"/>
  <c r="MB16" i="4"/>
  <c r="MC15" i="4"/>
  <c r="MD15" i="4"/>
  <c r="ME15" i="4"/>
  <c r="MF15" i="4"/>
  <c r="MG15" i="4"/>
  <c r="MH15" i="4"/>
  <c r="MI15" i="4"/>
  <c r="MJ15" i="4"/>
  <c r="MK15" i="4"/>
  <c r="ML15" i="4"/>
  <c r="MM15" i="4"/>
  <c r="MN15" i="4"/>
  <c r="MO15" i="4"/>
  <c r="MP15" i="4"/>
  <c r="MQ15" i="4"/>
  <c r="MR15" i="4"/>
  <c r="MR16" i="4"/>
  <c r="MS15" i="4"/>
  <c r="MT15" i="4"/>
  <c r="MU15" i="4"/>
  <c r="MV15" i="4"/>
  <c r="MW15" i="4"/>
  <c r="MX15" i="4"/>
  <c r="MY15" i="4"/>
  <c r="MZ15" i="4"/>
  <c r="NA15" i="4"/>
  <c r="NB15" i="4"/>
  <c r="NC15" i="4"/>
  <c r="ND15" i="4"/>
  <c r="NE15" i="4"/>
  <c r="NF15" i="4"/>
  <c r="NG15" i="4"/>
  <c r="NH15" i="4"/>
  <c r="B21" i="4"/>
  <c r="B20" i="4"/>
  <c r="B19" i="4"/>
  <c r="B15" i="4"/>
  <c r="B14" i="4"/>
  <c r="JF22" i="4"/>
  <c r="JG22" i="4"/>
  <c r="JH22" i="4"/>
  <c r="JI22" i="4"/>
  <c r="JJ22" i="4"/>
  <c r="JK22" i="4"/>
  <c r="JL22" i="4"/>
  <c r="JM22" i="4"/>
  <c r="JN22" i="4"/>
  <c r="JO22" i="4"/>
  <c r="JP22" i="4"/>
  <c r="JQ22" i="4"/>
  <c r="JR22" i="4"/>
  <c r="JS22" i="4"/>
  <c r="JT22" i="4"/>
  <c r="JU22" i="4"/>
  <c r="JV22" i="4"/>
  <c r="JW22" i="4"/>
  <c r="JX22" i="4"/>
  <c r="JY22" i="4"/>
  <c r="KA22" i="4"/>
  <c r="KB22" i="4"/>
  <c r="KC22" i="4"/>
  <c r="KD22" i="4"/>
  <c r="KE22" i="4"/>
  <c r="KF22" i="4"/>
  <c r="KG22" i="4"/>
  <c r="KH22" i="4"/>
  <c r="KI22" i="4"/>
  <c r="KJ22" i="4"/>
  <c r="KK22" i="4"/>
  <c r="KL22" i="4"/>
  <c r="KM22" i="4"/>
  <c r="KN22" i="4"/>
  <c r="KO22" i="4"/>
  <c r="KP22" i="4"/>
  <c r="KQ22" i="4"/>
  <c r="KR22" i="4"/>
  <c r="KS22" i="4"/>
  <c r="KT22" i="4"/>
  <c r="KU22" i="4"/>
  <c r="KV22" i="4"/>
  <c r="KW22" i="4"/>
  <c r="KX22" i="4"/>
  <c r="KY22" i="4"/>
  <c r="KZ22" i="4"/>
  <c r="LA22" i="4"/>
  <c r="LB22" i="4"/>
  <c r="LC22" i="4"/>
  <c r="LD22" i="4"/>
  <c r="LE22" i="4"/>
  <c r="LF22" i="4"/>
  <c r="LG22" i="4"/>
  <c r="LH22" i="4"/>
  <c r="LI22" i="4"/>
  <c r="LJ22" i="4"/>
  <c r="LK22" i="4"/>
  <c r="LL22" i="4"/>
  <c r="LM22" i="4"/>
  <c r="LN22" i="4"/>
  <c r="LO22" i="4"/>
  <c r="LP22" i="4"/>
  <c r="LQ22" i="4"/>
  <c r="LR22" i="4"/>
  <c r="LS22" i="4"/>
  <c r="LT22" i="4"/>
  <c r="LU22" i="4"/>
  <c r="LV22" i="4"/>
  <c r="LW22" i="4"/>
  <c r="LX22" i="4"/>
  <c r="LY22" i="4"/>
  <c r="LZ22" i="4"/>
  <c r="MA22" i="4"/>
  <c r="MB22" i="4"/>
  <c r="MC22" i="4"/>
  <c r="MD22" i="4"/>
  <c r="ME22" i="4"/>
  <c r="MF22" i="4"/>
  <c r="MG22" i="4"/>
  <c r="MH22" i="4"/>
  <c r="MI22" i="4"/>
  <c r="MJ22" i="4"/>
  <c r="MK22" i="4"/>
  <c r="ML22" i="4"/>
  <c r="MM22" i="4"/>
  <c r="MN22" i="4"/>
  <c r="MO22" i="4"/>
  <c r="MP22" i="4"/>
  <c r="MQ22" i="4"/>
  <c r="MR22" i="4"/>
  <c r="MS22" i="4"/>
  <c r="MT22" i="4"/>
  <c r="MU22" i="4"/>
  <c r="MV22" i="4"/>
  <c r="MW22" i="4"/>
  <c r="MX22" i="4"/>
  <c r="MY22" i="4"/>
  <c r="MZ22" i="4"/>
  <c r="NA22" i="4"/>
  <c r="JF11" i="4"/>
  <c r="JH11" i="4"/>
  <c r="JI11" i="4"/>
  <c r="JJ11" i="4"/>
  <c r="JK11" i="4"/>
  <c r="JL11" i="4"/>
  <c r="JM11" i="4"/>
  <c r="JN11" i="4"/>
  <c r="JR11" i="4"/>
  <c r="JV11" i="4"/>
  <c r="JW11" i="4"/>
  <c r="JX11" i="4"/>
  <c r="JY11" i="4"/>
  <c r="JZ11" i="4"/>
  <c r="KA11" i="4"/>
  <c r="KB11" i="4"/>
  <c r="KC11" i="4"/>
  <c r="KD11" i="4"/>
  <c r="KE11" i="4"/>
  <c r="KF11" i="4"/>
  <c r="KG11" i="4"/>
  <c r="KH11" i="4"/>
  <c r="KJ11" i="4"/>
  <c r="KK11" i="4"/>
  <c r="KL11" i="4"/>
  <c r="KP11" i="4"/>
  <c r="KQ11" i="4"/>
  <c r="KR11" i="4"/>
  <c r="KS11" i="4"/>
  <c r="KT11" i="4"/>
  <c r="KU11" i="4"/>
  <c r="KV11" i="4"/>
  <c r="KW11" i="4"/>
  <c r="KX11" i="4"/>
  <c r="KY11" i="4"/>
  <c r="KZ11" i="4"/>
  <c r="LA11" i="4"/>
  <c r="LC11" i="4"/>
  <c r="LD11" i="4"/>
  <c r="LE11" i="4"/>
  <c r="LF11" i="4"/>
  <c r="LH11" i="4"/>
  <c r="LI11" i="4"/>
  <c r="LJ11" i="4"/>
  <c r="LL11" i="4"/>
  <c r="LO11" i="4"/>
  <c r="LQ11" i="4"/>
  <c r="LS11" i="4"/>
  <c r="LT11" i="4"/>
  <c r="LU11" i="4"/>
  <c r="LV11" i="4"/>
  <c r="LX11" i="4"/>
  <c r="LZ11" i="4"/>
  <c r="MC11" i="4"/>
  <c r="ME11" i="4"/>
  <c r="MF11" i="4"/>
  <c r="MG11" i="4"/>
  <c r="MH11" i="4"/>
  <c r="MI11" i="4"/>
  <c r="MK11" i="4"/>
  <c r="ML11" i="4"/>
  <c r="MN11" i="4"/>
  <c r="MO11" i="4"/>
  <c r="MP11" i="4"/>
  <c r="MQ11" i="4"/>
  <c r="MR11" i="4"/>
  <c r="MT11" i="4"/>
  <c r="MV11" i="4"/>
  <c r="MW11" i="4"/>
  <c r="MY11" i="4"/>
  <c r="NA11"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I22" i="4"/>
  <c r="BJ22" i="4"/>
  <c r="BK22" i="4"/>
  <c r="BL22" i="4"/>
  <c r="BM22" i="4"/>
  <c r="BN22" i="4"/>
  <c r="BO22" i="4"/>
  <c r="BP22" i="4"/>
  <c r="BQ22" i="4"/>
  <c r="BR22" i="4"/>
  <c r="BS22" i="4"/>
  <c r="BT22" i="4"/>
  <c r="BU22" i="4"/>
  <c r="BV22" i="4"/>
  <c r="BW22" i="4"/>
  <c r="BX22" i="4"/>
  <c r="BY22" i="4"/>
  <c r="BZ22" i="4"/>
  <c r="CB22" i="4"/>
  <c r="CC22" i="4"/>
  <c r="CD22" i="4"/>
  <c r="CE22" i="4"/>
  <c r="CF22" i="4"/>
  <c r="CG22" i="4"/>
  <c r="CH22" i="4"/>
  <c r="CI22" i="4"/>
  <c r="CJ22" i="4"/>
  <c r="CK22" i="4"/>
  <c r="CL22" i="4"/>
  <c r="CM22" i="4"/>
  <c r="CN22" i="4"/>
  <c r="CO22" i="4"/>
  <c r="CP22" i="4"/>
  <c r="CQ22" i="4"/>
  <c r="CR22" i="4"/>
  <c r="CS22" i="4"/>
  <c r="CT22" i="4"/>
  <c r="CU22" i="4"/>
  <c r="CV22" i="4"/>
  <c r="CW22" i="4"/>
  <c r="DB22" i="4"/>
  <c r="DC22" i="4"/>
  <c r="DD22" i="4"/>
  <c r="DE22" i="4"/>
  <c r="DH22" i="4"/>
  <c r="DI22" i="4"/>
  <c r="DJ22" i="4"/>
  <c r="DK22" i="4"/>
  <c r="DL22" i="4"/>
  <c r="DO22" i="4"/>
  <c r="DP22" i="4"/>
  <c r="DQ22" i="4"/>
  <c r="DR22" i="4"/>
  <c r="DT22" i="4"/>
  <c r="DU22" i="4"/>
  <c r="DV22" i="4"/>
  <c r="DW22" i="4"/>
  <c r="DX22" i="4"/>
  <c r="DY22" i="4"/>
  <c r="DZ22" i="4"/>
  <c r="EA22" i="4"/>
  <c r="EB22" i="4"/>
  <c r="EC22" i="4"/>
  <c r="ED22" i="4"/>
  <c r="EE22" i="4"/>
  <c r="EF22" i="4"/>
  <c r="EG22" i="4"/>
  <c r="EH22" i="4"/>
  <c r="EI22" i="4"/>
  <c r="EJ22" i="4"/>
  <c r="EK22" i="4"/>
  <c r="EL22" i="4"/>
  <c r="EM22" i="4"/>
  <c r="EN22" i="4"/>
  <c r="EO22" i="4"/>
  <c r="EP22" i="4"/>
  <c r="EQ22" i="4"/>
  <c r="ER22" i="4"/>
  <c r="ES22" i="4"/>
  <c r="ET22" i="4"/>
  <c r="EV22" i="4"/>
  <c r="EW22" i="4"/>
  <c r="EX22" i="4"/>
  <c r="EY22" i="4"/>
  <c r="EZ22" i="4"/>
  <c r="FA22" i="4"/>
  <c r="FC22" i="4"/>
  <c r="FE22" i="4"/>
  <c r="FF22" i="4"/>
  <c r="FG22" i="4"/>
  <c r="FH22" i="4"/>
  <c r="FK22" i="4"/>
  <c r="FL22" i="4"/>
  <c r="FM22" i="4"/>
  <c r="FN22" i="4"/>
  <c r="FO22" i="4"/>
  <c r="FP22" i="4"/>
  <c r="FQ22" i="4"/>
  <c r="FR22" i="4"/>
  <c r="FS22" i="4"/>
  <c r="FT22" i="4"/>
  <c r="FU22" i="4"/>
  <c r="FV22" i="4"/>
  <c r="FW22" i="4"/>
  <c r="FX22" i="4"/>
  <c r="FY22" i="4"/>
  <c r="GA22" i="4"/>
  <c r="GB22" i="4"/>
  <c r="GC22" i="4"/>
  <c r="GD22" i="4"/>
  <c r="GE22" i="4"/>
  <c r="GF22" i="4"/>
  <c r="GG22" i="4"/>
  <c r="GH22" i="4"/>
  <c r="GI22" i="4"/>
  <c r="GJ22" i="4"/>
  <c r="GM22" i="4"/>
  <c r="GQ22" i="4"/>
  <c r="GR22" i="4"/>
  <c r="GS22" i="4"/>
  <c r="GT22" i="4"/>
  <c r="GU22" i="4"/>
  <c r="GV22" i="4"/>
  <c r="GW22" i="4"/>
  <c r="GX22" i="4"/>
  <c r="GY22" i="4"/>
  <c r="GZ22" i="4"/>
  <c r="HA22" i="4"/>
  <c r="HB22" i="4"/>
  <c r="HC22" i="4"/>
  <c r="HD22" i="4"/>
  <c r="HE22" i="4"/>
  <c r="HF22" i="4"/>
  <c r="HH22" i="4"/>
  <c r="HI22" i="4"/>
  <c r="HJ22" i="4"/>
  <c r="HK22" i="4"/>
  <c r="HL22" i="4"/>
  <c r="HM22" i="4"/>
  <c r="HN22" i="4"/>
  <c r="HO22" i="4"/>
  <c r="HP22" i="4"/>
  <c r="HQ22" i="4"/>
  <c r="HR22" i="4"/>
  <c r="HS22" i="4"/>
  <c r="HT22" i="4"/>
  <c r="HU22" i="4"/>
  <c r="HV22" i="4"/>
  <c r="HW22" i="4"/>
  <c r="HX22" i="4"/>
  <c r="HY22" i="4"/>
  <c r="HZ22" i="4"/>
  <c r="IA22" i="4"/>
  <c r="IB22" i="4"/>
  <c r="IC22" i="4"/>
  <c r="ID22" i="4"/>
  <c r="IE22" i="4"/>
  <c r="IF22" i="4"/>
  <c r="IG22" i="4"/>
  <c r="IH22" i="4"/>
  <c r="IJ22" i="4"/>
  <c r="IK22" i="4"/>
  <c r="IL22" i="4"/>
  <c r="IM22" i="4"/>
  <c r="IN22" i="4"/>
  <c r="IO22" i="4"/>
  <c r="IP22" i="4"/>
  <c r="IQ22" i="4"/>
  <c r="IR22" i="4"/>
  <c r="IS22" i="4"/>
  <c r="IT22" i="4"/>
  <c r="IU22" i="4"/>
  <c r="IV22" i="4"/>
  <c r="IW22" i="4"/>
  <c r="IX22" i="4"/>
  <c r="IY22" i="4"/>
  <c r="IZ22" i="4"/>
  <c r="JA22" i="4"/>
  <c r="JB22" i="4"/>
  <c r="JE22" i="4"/>
  <c r="N11" i="4"/>
  <c r="O11" i="4"/>
  <c r="P11" i="4"/>
  <c r="Q11" i="4"/>
  <c r="R11" i="4"/>
  <c r="S11" i="4"/>
  <c r="T11" i="4"/>
  <c r="U11" i="4"/>
  <c r="V11" i="4"/>
  <c r="W11" i="4"/>
  <c r="X11" i="4"/>
  <c r="Y11" i="4"/>
  <c r="Z11" i="4"/>
  <c r="AA11" i="4"/>
  <c r="AB11" i="4"/>
  <c r="AC11" i="4"/>
  <c r="AD11" i="4"/>
  <c r="AF11" i="4"/>
  <c r="AG11" i="4"/>
  <c r="AH11" i="4"/>
  <c r="AL11" i="4"/>
  <c r="AM11" i="4"/>
  <c r="AN11" i="4"/>
  <c r="AO11" i="4"/>
  <c r="AP11" i="4"/>
  <c r="AS11" i="4"/>
  <c r="AT11" i="4"/>
  <c r="AU11" i="4"/>
  <c r="AV11" i="4"/>
  <c r="AW11" i="4"/>
  <c r="AZ11" i="4"/>
  <c r="BB11" i="4"/>
  <c r="BF11" i="4"/>
  <c r="BG11" i="4"/>
  <c r="BJ11" i="4"/>
  <c r="BK11" i="4"/>
  <c r="BM11" i="4"/>
  <c r="BN11" i="4"/>
  <c r="BO11" i="4"/>
  <c r="BQ11" i="4"/>
  <c r="BS11" i="4"/>
  <c r="BT11" i="4"/>
  <c r="BU11" i="4"/>
  <c r="BV11" i="4"/>
  <c r="BW11" i="4"/>
  <c r="BZ11" i="4"/>
  <c r="CA11" i="4"/>
  <c r="CB11" i="4"/>
  <c r="CC11" i="4"/>
  <c r="CD11" i="4"/>
  <c r="CE11" i="4"/>
  <c r="CG11" i="4"/>
  <c r="CH11" i="4"/>
  <c r="CI11" i="4"/>
  <c r="CJ11" i="4"/>
  <c r="CK11" i="4"/>
  <c r="CL11" i="4"/>
  <c r="CN11" i="4"/>
  <c r="CP11" i="4"/>
  <c r="CR11" i="4"/>
  <c r="CS11" i="4"/>
  <c r="CT11" i="4"/>
  <c r="CU11" i="4"/>
  <c r="CX11" i="4"/>
  <c r="CY11" i="4"/>
  <c r="CZ11" i="4"/>
  <c r="DB11" i="4"/>
  <c r="DC11" i="4"/>
  <c r="DD11" i="4"/>
  <c r="DE11" i="4"/>
  <c r="DG11" i="4"/>
  <c r="DH11" i="4"/>
  <c r="DK11" i="4"/>
  <c r="DL11" i="4"/>
  <c r="DO11" i="4"/>
  <c r="DP11" i="4"/>
  <c r="DR11" i="4"/>
  <c r="DS11" i="4"/>
  <c r="DT11" i="4"/>
  <c r="DU11" i="4"/>
  <c r="EB11" i="4"/>
  <c r="EC11" i="4"/>
  <c r="ED11" i="4"/>
  <c r="EE11" i="4"/>
  <c r="EG11" i="4"/>
  <c r="EH11" i="4"/>
  <c r="EI11" i="4"/>
  <c r="EL11" i="4"/>
  <c r="EP11" i="4"/>
  <c r="EQ11" i="4"/>
  <c r="ER11" i="4"/>
  <c r="ES11" i="4"/>
  <c r="ET11" i="4"/>
  <c r="EU11" i="4"/>
  <c r="EW11" i="4"/>
  <c r="EX11" i="4"/>
  <c r="EY11" i="4"/>
  <c r="EZ11" i="4"/>
  <c r="FC11" i="4"/>
  <c r="FD11" i="4"/>
  <c r="FF11" i="4"/>
  <c r="FH11" i="4"/>
  <c r="FI11" i="4"/>
  <c r="FK11" i="4"/>
  <c r="FM11" i="4"/>
  <c r="FN11" i="4"/>
  <c r="FO11" i="4"/>
  <c r="FP11" i="4"/>
  <c r="FQ11" i="4"/>
  <c r="FR11" i="4"/>
  <c r="FS11" i="4"/>
  <c r="FT11" i="4"/>
  <c r="FV11" i="4"/>
  <c r="FW11" i="4"/>
  <c r="FY11" i="4"/>
  <c r="FZ11" i="4"/>
  <c r="GA11" i="4"/>
  <c r="GB11" i="4"/>
  <c r="GD11" i="4"/>
  <c r="GF11" i="4"/>
  <c r="GG11" i="4"/>
  <c r="GH11" i="4"/>
  <c r="GJ11" i="4"/>
  <c r="GK11" i="4"/>
  <c r="GL11" i="4"/>
  <c r="GM11" i="4"/>
  <c r="GN11" i="4"/>
  <c r="GR11" i="4"/>
  <c r="GT11" i="4"/>
  <c r="GU11" i="4"/>
  <c r="GV11" i="4"/>
  <c r="GX11" i="4"/>
  <c r="GY11" i="4"/>
  <c r="GZ11" i="4"/>
  <c r="HA11" i="4"/>
  <c r="HB11" i="4"/>
  <c r="HC11" i="4"/>
  <c r="HD11" i="4"/>
  <c r="HE11" i="4"/>
  <c r="HF11" i="4"/>
  <c r="HH11" i="4"/>
  <c r="HJ11" i="4"/>
  <c r="HK11" i="4"/>
  <c r="HL11" i="4"/>
  <c r="HM11" i="4"/>
  <c r="HP11" i="4"/>
  <c r="HR11" i="4"/>
  <c r="HS11" i="4"/>
  <c r="HT11" i="4"/>
  <c r="HU11" i="4"/>
  <c r="HV11" i="4"/>
  <c r="HW11" i="4"/>
  <c r="HX11" i="4"/>
  <c r="HY11" i="4"/>
  <c r="HZ11" i="4"/>
  <c r="IA11" i="4"/>
  <c r="IB11" i="4"/>
  <c r="IE11" i="4"/>
  <c r="IF11" i="4"/>
  <c r="IG11" i="4"/>
  <c r="IH11" i="4"/>
  <c r="II11" i="4"/>
  <c r="IJ11" i="4"/>
  <c r="IL11" i="4"/>
  <c r="IM11" i="4"/>
  <c r="IN11" i="4"/>
  <c r="IO11" i="4"/>
  <c r="IP11" i="4"/>
  <c r="IR11" i="4"/>
  <c r="IT11" i="4"/>
  <c r="IV11" i="4"/>
  <c r="IW11" i="4"/>
  <c r="IX11" i="4"/>
  <c r="IY11" i="4"/>
  <c r="IZ11" i="4"/>
  <c r="JA11" i="4"/>
  <c r="JB11" i="4"/>
  <c r="JC11" i="4"/>
  <c r="JD11" i="4"/>
  <c r="A16" i="23" a="1"/>
  <c r="A16" i="23"/>
  <c r="AB32" i="23"/>
  <c r="A2" i="23" a="1"/>
  <c r="A2" i="23"/>
  <c r="A3" i="23" a="1"/>
  <c r="A3" i="23"/>
  <c r="A4" i="23" a="1"/>
  <c r="A4" i="23"/>
  <c r="A5" i="23" a="1"/>
  <c r="A5" i="23"/>
  <c r="A6" i="23" a="1"/>
  <c r="A6" i="23"/>
  <c r="A7" i="23" a="1"/>
  <c r="A7" i="23"/>
  <c r="A8" i="23" a="1"/>
  <c r="A8" i="23"/>
  <c r="A9" i="23" a="1"/>
  <c r="A9" i="23"/>
  <c r="A10" i="23" a="1"/>
  <c r="A10" i="23"/>
  <c r="A11" i="23" a="1"/>
  <c r="A11" i="23"/>
  <c r="A12" i="23" a="1"/>
  <c r="A12" i="23"/>
  <c r="A13" i="23" a="1"/>
  <c r="A13" i="23"/>
  <c r="A14" i="23" a="1"/>
  <c r="A14" i="23"/>
  <c r="A15" i="23" a="1"/>
  <c r="A15" i="23"/>
  <c r="A17" i="23" a="1"/>
  <c r="A17" i="23"/>
  <c r="AA23" i="23"/>
  <c r="R1" i="23"/>
  <c r="S32" i="23" s="1"/>
  <c r="C11" i="4"/>
  <c r="D11" i="4"/>
  <c r="F11" i="4"/>
  <c r="G11" i="4"/>
  <c r="H11" i="4"/>
  <c r="I11" i="4"/>
  <c r="J11" i="4"/>
  <c r="K11" i="4"/>
  <c r="L11" i="4"/>
  <c r="M11" i="4"/>
  <c r="C22" i="4"/>
  <c r="D22" i="4"/>
  <c r="E22" i="4"/>
  <c r="F22" i="4"/>
  <c r="G22" i="4"/>
  <c r="H22" i="4"/>
  <c r="I22" i="4"/>
  <c r="J22" i="4"/>
  <c r="K22" i="4"/>
  <c r="L22" i="4"/>
  <c r="M22" i="4"/>
  <c r="B22" i="4"/>
  <c r="AG17" i="23"/>
  <c r="AC16" i="23"/>
  <c r="B2" i="53" a="1"/>
  <c r="B2" i="53"/>
  <c r="B3" i="53" a="1"/>
  <c r="B3" i="53"/>
  <c r="B4" i="53" a="1"/>
  <c r="B4" i="53"/>
  <c r="C4" i="53" a="1"/>
  <c r="C4" i="53"/>
  <c r="B5" i="53" a="1"/>
  <c r="B5" i="53"/>
  <c r="C5" i="53" a="1"/>
  <c r="C5" i="53"/>
  <c r="B6" i="53" a="1"/>
  <c r="B6" i="53"/>
  <c r="C6" i="53" a="1"/>
  <c r="C6" i="53"/>
  <c r="B7" i="53" a="1"/>
  <c r="B7" i="53"/>
  <c r="B8" i="53" a="1"/>
  <c r="B8" i="53"/>
  <c r="C8" i="53" a="1"/>
  <c r="C8" i="53"/>
  <c r="B9" i="53" a="1"/>
  <c r="B9" i="53"/>
  <c r="C9" i="53" a="1"/>
  <c r="C9" i="53"/>
  <c r="B10" i="53" a="1"/>
  <c r="B10" i="53"/>
  <c r="C10" i="53" a="1"/>
  <c r="C10" i="53"/>
  <c r="B11" i="53" a="1"/>
  <c r="B11" i="53"/>
  <c r="C11" i="53" a="1"/>
  <c r="C11" i="53"/>
  <c r="B12" i="53" a="1"/>
  <c r="B12" i="53"/>
  <c r="C12" i="53" a="1"/>
  <c r="C12" i="53"/>
  <c r="B13" i="53" a="1"/>
  <c r="B13" i="53"/>
  <c r="C13" i="53" a="1"/>
  <c r="C13" i="53"/>
  <c r="B14" i="53" a="1"/>
  <c r="B14" i="53"/>
  <c r="C14" i="53" a="1"/>
  <c r="C14" i="53"/>
  <c r="W43" i="54"/>
  <c r="W42" i="54"/>
  <c r="W41" i="54"/>
  <c r="W40" i="54"/>
  <c r="W39" i="54"/>
  <c r="W38" i="54"/>
  <c r="W37" i="54"/>
  <c r="W36" i="54"/>
  <c r="W35" i="54"/>
  <c r="W34" i="54"/>
  <c r="Q42" i="54"/>
  <c r="Q44" i="54"/>
  <c r="Q46" i="54"/>
  <c r="Q47" i="54"/>
  <c r="Q37" i="54"/>
  <c r="Q9" i="54"/>
  <c r="V40" i="54"/>
  <c r="Q12" i="54"/>
  <c r="Q15" i="54"/>
  <c r="V43" i="54"/>
  <c r="Q20" i="54"/>
  <c r="X35" i="54"/>
  <c r="V36" i="54"/>
  <c r="Q25" i="54"/>
  <c r="V37" i="54"/>
  <c r="Q28" i="54"/>
  <c r="Q29" i="54"/>
  <c r="Q30" i="54"/>
  <c r="Q31" i="54"/>
  <c r="Q34" i="54"/>
  <c r="Q35" i="54"/>
  <c r="AA23" i="54"/>
  <c r="C276" i="53" a="1"/>
  <c r="C276" i="53"/>
  <c r="C277" i="53" a="1"/>
  <c r="C277" i="53"/>
  <c r="C278" i="53" a="1"/>
  <c r="C278" i="53"/>
  <c r="C279" i="53" a="1"/>
  <c r="C279" i="53"/>
  <c r="C280" i="53" a="1"/>
  <c r="C280" i="53"/>
  <c r="C281" i="53" a="1"/>
  <c r="C281" i="53"/>
  <c r="C282" i="53" a="1"/>
  <c r="C282" i="53"/>
  <c r="B283" i="53" a="1"/>
  <c r="B283" i="53"/>
  <c r="C283" i="53" a="1"/>
  <c r="C283" i="53"/>
  <c r="B284" i="53" a="1"/>
  <c r="B284" i="53"/>
  <c r="C284" i="53" a="1"/>
  <c r="C284" i="53"/>
  <c r="B285" i="53" a="1"/>
  <c r="B285" i="53"/>
  <c r="C285" i="53" a="1"/>
  <c r="C285" i="53"/>
  <c r="B286" i="53" a="1"/>
  <c r="B286" i="53"/>
  <c r="C286" i="53" a="1"/>
  <c r="C286" i="53"/>
  <c r="B287" i="53" a="1"/>
  <c r="B287" i="53"/>
  <c r="C287" i="53" a="1"/>
  <c r="C287" i="53"/>
  <c r="B288" i="53" a="1"/>
  <c r="B288" i="53"/>
  <c r="C288" i="53" a="1"/>
  <c r="C288" i="53"/>
  <c r="B289" i="53" a="1"/>
  <c r="B289" i="53"/>
  <c r="C289" i="53" a="1"/>
  <c r="C289" i="53"/>
  <c r="B290" i="53" a="1"/>
  <c r="B290" i="53"/>
  <c r="C290" i="53" a="1"/>
  <c r="C290" i="53"/>
  <c r="Q2" i="53"/>
  <c r="Q4" i="54"/>
  <c r="A125" i="54" a="1"/>
  <c r="A125" i="54"/>
  <c r="B426" i="53"/>
  <c r="B427" i="53"/>
  <c r="B428" i="53"/>
  <c r="B429" i="53"/>
  <c r="B430" i="53"/>
  <c r="B431" i="53"/>
  <c r="B432" i="53"/>
  <c r="B433" i="53"/>
  <c r="B434" i="53"/>
  <c r="B435" i="53"/>
  <c r="B436" i="53"/>
  <c r="B437" i="53"/>
  <c r="B438" i="53"/>
  <c r="B439" i="53"/>
  <c r="B440" i="53"/>
  <c r="B441" i="53"/>
  <c r="B442" i="53"/>
  <c r="B443" i="53"/>
  <c r="B444" i="53"/>
  <c r="B445" i="53"/>
  <c r="B446" i="53"/>
  <c r="B447" i="53"/>
  <c r="B448" i="53"/>
  <c r="B449" i="53"/>
  <c r="B450" i="53"/>
  <c r="B451" i="53"/>
  <c r="L50" i="53"/>
  <c r="GP5" i="4"/>
  <c r="GI5" i="4"/>
  <c r="GB5" i="4"/>
  <c r="FU5" i="4"/>
  <c r="FN5" i="4"/>
  <c r="FG5" i="4"/>
  <c r="EZ5" i="4"/>
  <c r="ES5" i="4"/>
  <c r="EL5" i="4"/>
  <c r="EE5" i="4"/>
  <c r="DX5" i="4"/>
  <c r="DQ5" i="4"/>
  <c r="DJ5" i="4"/>
  <c r="DC5" i="4"/>
  <c r="CV5" i="4"/>
  <c r="CO5" i="4"/>
  <c r="CH5" i="4"/>
  <c r="CA5" i="4"/>
  <c r="BT5" i="4"/>
  <c r="BM5" i="4"/>
  <c r="BF5" i="4"/>
  <c r="AY5" i="4"/>
  <c r="AR5" i="4"/>
  <c r="AK5" i="4"/>
  <c r="AD5" i="4"/>
  <c r="W5" i="4"/>
  <c r="P5" i="4"/>
  <c r="I5" i="4"/>
  <c r="B5" i="4"/>
  <c r="GI4" i="4"/>
  <c r="GJ4" i="4"/>
  <c r="GK4" i="4"/>
  <c r="GL4" i="4"/>
  <c r="GM4" i="4"/>
  <c r="GN4" i="4"/>
  <c r="GO4" i="4"/>
  <c r="GP4" i="4"/>
  <c r="GQ4" i="4"/>
  <c r="GR4" i="4"/>
  <c r="GS4" i="4"/>
  <c r="GT4" i="4"/>
  <c r="GU4" i="4"/>
  <c r="GV4" i="4"/>
  <c r="GW4" i="4"/>
  <c r="GX4" i="4"/>
  <c r="GY4" i="4"/>
  <c r="GZ4" i="4"/>
  <c r="HA4" i="4"/>
  <c r="HB4" i="4"/>
  <c r="HC4" i="4"/>
  <c r="HD4" i="4"/>
  <c r="HE4" i="4"/>
  <c r="HF4" i="4"/>
  <c r="HG4" i="4"/>
  <c r="HH4" i="4"/>
  <c r="HI4" i="4"/>
  <c r="HJ4" i="4"/>
  <c r="HK4" i="4"/>
  <c r="HL4" i="4"/>
  <c r="HM4" i="4"/>
  <c r="HN4" i="4"/>
  <c r="HO4" i="4"/>
  <c r="HP4" i="4"/>
  <c r="HQ4" i="4"/>
  <c r="HR4" i="4"/>
  <c r="HS4" i="4"/>
  <c r="HT4" i="4"/>
  <c r="HU4" i="4"/>
  <c r="HV4" i="4"/>
  <c r="HW4" i="4"/>
  <c r="HX4" i="4"/>
  <c r="HY4" i="4"/>
  <c r="HZ4" i="4"/>
  <c r="IA4" i="4"/>
  <c r="IB4" i="4"/>
  <c r="IC4" i="4"/>
  <c r="ID4" i="4"/>
  <c r="IE4" i="4"/>
  <c r="IF4" i="4"/>
  <c r="IG4" i="4"/>
  <c r="IH4" i="4"/>
  <c r="II4" i="4"/>
  <c r="IJ4" i="4"/>
  <c r="IK4" i="4"/>
  <c r="IL4" i="4"/>
  <c r="IM4" i="4"/>
  <c r="IN4" i="4"/>
  <c r="IO4" i="4"/>
  <c r="IP4" i="4"/>
  <c r="IQ4" i="4"/>
  <c r="IR4" i="4"/>
  <c r="IS4" i="4"/>
  <c r="IT4" i="4"/>
  <c r="IU4" i="4"/>
  <c r="IV4" i="4"/>
  <c r="IW4" i="4"/>
  <c r="IX4" i="4"/>
  <c r="IY4" i="4"/>
  <c r="IZ4" i="4"/>
  <c r="JA4" i="4"/>
  <c r="JB4" i="4"/>
  <c r="JC4" i="4"/>
  <c r="JD4" i="4"/>
  <c r="JE4" i="4"/>
  <c r="JF4" i="4"/>
  <c r="JG4" i="4"/>
  <c r="JH4" i="4"/>
  <c r="JI4" i="4"/>
  <c r="JJ4" i="4"/>
  <c r="JK4" i="4"/>
  <c r="JL4" i="4"/>
  <c r="JM4" i="4"/>
  <c r="JN4" i="4"/>
  <c r="JO4" i="4"/>
  <c r="JP4" i="4"/>
  <c r="JQ4" i="4"/>
  <c r="JR4" i="4"/>
  <c r="JS4" i="4"/>
  <c r="JT4" i="4"/>
  <c r="JU4" i="4"/>
  <c r="JV4" i="4"/>
  <c r="JW4" i="4"/>
  <c r="JX4" i="4"/>
  <c r="JY4" i="4"/>
  <c r="JZ4" i="4"/>
  <c r="KA4" i="4"/>
  <c r="KB4" i="4"/>
  <c r="KC4" i="4"/>
  <c r="KD4" i="4"/>
  <c r="KE4" i="4"/>
  <c r="KF4" i="4"/>
  <c r="KG4" i="4"/>
  <c r="KH4" i="4"/>
  <c r="KI4" i="4"/>
  <c r="KJ4" i="4"/>
  <c r="KK4" i="4"/>
  <c r="KL4" i="4"/>
  <c r="KM4" i="4"/>
  <c r="KN4" i="4"/>
  <c r="KO4" i="4"/>
  <c r="KP4" i="4"/>
  <c r="KQ4" i="4"/>
  <c r="KR4" i="4"/>
  <c r="KS4" i="4"/>
  <c r="KT4" i="4"/>
  <c r="KU4" i="4"/>
  <c r="KV4" i="4"/>
  <c r="KW4" i="4"/>
  <c r="KX4" i="4"/>
  <c r="KY4" i="4"/>
  <c r="KZ4" i="4"/>
  <c r="LA4" i="4"/>
  <c r="LB4" i="4"/>
  <c r="LC4" i="4"/>
  <c r="LD4" i="4"/>
  <c r="LE4" i="4"/>
  <c r="LF4" i="4"/>
  <c r="LG4" i="4"/>
  <c r="LH4" i="4"/>
  <c r="LI4" i="4"/>
  <c r="LJ4" i="4"/>
  <c r="LK4" i="4"/>
  <c r="LL4" i="4"/>
  <c r="LM4" i="4"/>
  <c r="LN4" i="4"/>
  <c r="LO4" i="4"/>
  <c r="LP4" i="4"/>
  <c r="LQ4" i="4"/>
  <c r="LR4" i="4"/>
  <c r="LS4" i="4"/>
  <c r="LT4" i="4"/>
  <c r="LU4" i="4"/>
  <c r="LV4" i="4"/>
  <c r="LW4" i="4"/>
  <c r="LX4" i="4"/>
  <c r="LY4" i="4"/>
  <c r="LZ4" i="4"/>
  <c r="MA4" i="4"/>
  <c r="MB4" i="4"/>
  <c r="MC4" i="4"/>
  <c r="MD4" i="4"/>
  <c r="ME4" i="4"/>
  <c r="MF4" i="4"/>
  <c r="MG4" i="4"/>
  <c r="MH4" i="4"/>
  <c r="MI4" i="4"/>
  <c r="MJ4" i="4"/>
  <c r="MK4" i="4"/>
  <c r="ML4" i="4"/>
  <c r="MM4" i="4"/>
  <c r="MN4" i="4"/>
  <c r="MO4" i="4"/>
  <c r="MP4" i="4"/>
  <c r="MQ4" i="4"/>
  <c r="MR4" i="4"/>
  <c r="MS4" i="4"/>
  <c r="MT4" i="4"/>
  <c r="MU4" i="4"/>
  <c r="MV4" i="4"/>
  <c r="MW4" i="4"/>
  <c r="MX4" i="4"/>
  <c r="MY4" i="4"/>
  <c r="MZ4" i="4"/>
  <c r="NA4" i="4"/>
  <c r="NB4" i="4"/>
  <c r="NC4" i="4"/>
  <c r="ND4" i="4"/>
  <c r="NE4" i="4"/>
  <c r="NF4" i="4"/>
  <c r="NG4" i="4"/>
  <c r="NH4" i="4"/>
  <c r="GI13" i="4"/>
  <c r="GJ13" i="4"/>
  <c r="GK13" i="4"/>
  <c r="GL13" i="4"/>
  <c r="GM13" i="4"/>
  <c r="GN13" i="4"/>
  <c r="GO13" i="4"/>
  <c r="GP13" i="4"/>
  <c r="GQ13" i="4"/>
  <c r="GR13" i="4"/>
  <c r="GS13" i="4"/>
  <c r="GT13" i="4"/>
  <c r="GU13" i="4"/>
  <c r="GV13" i="4"/>
  <c r="GW13" i="4"/>
  <c r="GX13" i="4"/>
  <c r="GY13" i="4"/>
  <c r="GZ13" i="4"/>
  <c r="HA13" i="4"/>
  <c r="HB13" i="4"/>
  <c r="HC13" i="4"/>
  <c r="HD13" i="4"/>
  <c r="HE13" i="4"/>
  <c r="HF13" i="4"/>
  <c r="HG13" i="4"/>
  <c r="HH13" i="4"/>
  <c r="HI13" i="4"/>
  <c r="HJ13" i="4"/>
  <c r="HK13" i="4"/>
  <c r="HL13" i="4"/>
  <c r="HM13" i="4"/>
  <c r="HN13" i="4"/>
  <c r="HO13" i="4"/>
  <c r="HP13" i="4"/>
  <c r="HQ13" i="4"/>
  <c r="HR13" i="4"/>
  <c r="HS13" i="4"/>
  <c r="HT13" i="4"/>
  <c r="HU13" i="4"/>
  <c r="HV13" i="4"/>
  <c r="HW13" i="4"/>
  <c r="HX13" i="4"/>
  <c r="HY13" i="4"/>
  <c r="HZ13" i="4"/>
  <c r="IA13" i="4"/>
  <c r="IB13" i="4"/>
  <c r="IC13" i="4"/>
  <c r="ID13" i="4"/>
  <c r="IE13" i="4"/>
  <c r="IF13" i="4"/>
  <c r="IG13" i="4"/>
  <c r="IH13" i="4"/>
  <c r="II13" i="4"/>
  <c r="IJ13" i="4"/>
  <c r="IK13" i="4"/>
  <c r="IL13" i="4"/>
  <c r="IM13" i="4"/>
  <c r="IN13" i="4"/>
  <c r="IO13" i="4"/>
  <c r="IP13" i="4"/>
  <c r="IQ13" i="4"/>
  <c r="IR13" i="4"/>
  <c r="IS13" i="4"/>
  <c r="IT13" i="4"/>
  <c r="IU13" i="4"/>
  <c r="IV13" i="4"/>
  <c r="IW13" i="4"/>
  <c r="IX13" i="4"/>
  <c r="IY13" i="4"/>
  <c r="IZ13" i="4"/>
  <c r="JA13" i="4"/>
  <c r="JB13" i="4"/>
  <c r="JC13" i="4"/>
  <c r="JD13" i="4"/>
  <c r="JE13" i="4"/>
  <c r="JF13" i="4"/>
  <c r="JG13" i="4"/>
  <c r="JH13" i="4"/>
  <c r="JI13" i="4"/>
  <c r="JJ13" i="4"/>
  <c r="JK13" i="4"/>
  <c r="JL13" i="4"/>
  <c r="JM13" i="4"/>
  <c r="JN13" i="4"/>
  <c r="JO13" i="4"/>
  <c r="JP13" i="4"/>
  <c r="JQ13" i="4"/>
  <c r="JR13" i="4"/>
  <c r="JS13" i="4"/>
  <c r="JT13" i="4"/>
  <c r="JU13" i="4"/>
  <c r="JV13" i="4"/>
  <c r="JW13" i="4"/>
  <c r="JX13" i="4"/>
  <c r="JY13" i="4"/>
  <c r="JZ13" i="4"/>
  <c r="KA13" i="4"/>
  <c r="KB13" i="4"/>
  <c r="KC13" i="4"/>
  <c r="KD13" i="4"/>
  <c r="KE13" i="4"/>
  <c r="KF13" i="4"/>
  <c r="KG13" i="4"/>
  <c r="KH13" i="4"/>
  <c r="KI13" i="4"/>
  <c r="KJ13" i="4"/>
  <c r="KK13" i="4"/>
  <c r="KL13" i="4"/>
  <c r="KM13" i="4"/>
  <c r="KN13" i="4"/>
  <c r="KO13" i="4"/>
  <c r="KP13" i="4"/>
  <c r="KQ13" i="4"/>
  <c r="KR13" i="4"/>
  <c r="KS13" i="4"/>
  <c r="KT13" i="4"/>
  <c r="KU13" i="4"/>
  <c r="KV13" i="4"/>
  <c r="KW13" i="4"/>
  <c r="KX13" i="4"/>
  <c r="KY13" i="4"/>
  <c r="KZ13" i="4"/>
  <c r="LA13" i="4"/>
  <c r="LB13" i="4"/>
  <c r="LC13" i="4"/>
  <c r="LD13" i="4"/>
  <c r="LE13" i="4"/>
  <c r="LF13" i="4"/>
  <c r="LG13" i="4"/>
  <c r="LH13" i="4"/>
  <c r="LI13" i="4"/>
  <c r="LJ13" i="4"/>
  <c r="LK13" i="4"/>
  <c r="LL13" i="4"/>
  <c r="LM13" i="4"/>
  <c r="LN13" i="4"/>
  <c r="LO13" i="4"/>
  <c r="LP13" i="4"/>
  <c r="LQ13" i="4"/>
  <c r="LR13" i="4"/>
  <c r="LS13" i="4"/>
  <c r="LT13" i="4"/>
  <c r="LU13" i="4"/>
  <c r="LV13" i="4"/>
  <c r="LW13" i="4"/>
  <c r="LX13" i="4"/>
  <c r="LY13" i="4"/>
  <c r="LZ13" i="4"/>
  <c r="MA13" i="4"/>
  <c r="MB13" i="4"/>
  <c r="MC13" i="4"/>
  <c r="MD13" i="4"/>
  <c r="ME13" i="4"/>
  <c r="MF13" i="4"/>
  <c r="MG13" i="4"/>
  <c r="MH13" i="4"/>
  <c r="MI13" i="4"/>
  <c r="MJ13" i="4"/>
  <c r="MK13" i="4"/>
  <c r="ML13" i="4"/>
  <c r="MM13" i="4"/>
  <c r="MN13" i="4"/>
  <c r="MO13" i="4"/>
  <c r="MP13" i="4"/>
  <c r="MQ13" i="4"/>
  <c r="MR13" i="4"/>
  <c r="MS13" i="4"/>
  <c r="MT13" i="4"/>
  <c r="MU13" i="4"/>
  <c r="MV13" i="4"/>
  <c r="MW13" i="4"/>
  <c r="MX13" i="4"/>
  <c r="MY13" i="4"/>
  <c r="MZ13" i="4"/>
  <c r="NA13" i="4"/>
  <c r="NB13" i="4"/>
  <c r="NC13" i="4"/>
  <c r="ND13" i="4"/>
  <c r="NE13" i="4"/>
  <c r="NF13" i="4"/>
  <c r="NG13" i="4"/>
  <c r="NH13" i="4"/>
  <c r="CA4" i="4"/>
  <c r="CB4" i="4"/>
  <c r="CC4" i="4"/>
  <c r="CD4" i="4"/>
  <c r="CE4" i="4"/>
  <c r="CF4" i="4"/>
  <c r="CG4" i="4"/>
  <c r="CH4" i="4"/>
  <c r="CI4" i="4"/>
  <c r="CJ4" i="4"/>
  <c r="CK4" i="4"/>
  <c r="CL4" i="4"/>
  <c r="CM4" i="4"/>
  <c r="CN4" i="4"/>
  <c r="CO4" i="4"/>
  <c r="CP4" i="4"/>
  <c r="CQ4" i="4"/>
  <c r="CR4" i="4"/>
  <c r="CS4" i="4"/>
  <c r="CT4" i="4"/>
  <c r="CU4" i="4"/>
  <c r="CV4" i="4"/>
  <c r="CW4" i="4"/>
  <c r="CX4" i="4"/>
  <c r="CY4" i="4"/>
  <c r="CZ4" i="4"/>
  <c r="DA4" i="4"/>
  <c r="DB4" i="4"/>
  <c r="DC4" i="4"/>
  <c r="DD4" i="4"/>
  <c r="DE4" i="4"/>
  <c r="DF4" i="4"/>
  <c r="DG4" i="4"/>
  <c r="DH4" i="4"/>
  <c r="DI4" i="4"/>
  <c r="DJ4" i="4"/>
  <c r="DK4" i="4"/>
  <c r="DL4" i="4"/>
  <c r="DM4" i="4"/>
  <c r="DN4" i="4"/>
  <c r="DO4" i="4"/>
  <c r="DP4" i="4"/>
  <c r="DQ4" i="4"/>
  <c r="DR4" i="4"/>
  <c r="DS4" i="4"/>
  <c r="DT4" i="4"/>
  <c r="DU4" i="4"/>
  <c r="DV4" i="4"/>
  <c r="DW4" i="4"/>
  <c r="DX4" i="4"/>
  <c r="DY4" i="4"/>
  <c r="DZ4" i="4"/>
  <c r="EA4" i="4"/>
  <c r="EB4" i="4"/>
  <c r="EC4" i="4"/>
  <c r="ED4" i="4"/>
  <c r="EE4" i="4"/>
  <c r="EF4" i="4"/>
  <c r="EG4" i="4"/>
  <c r="EH4" i="4"/>
  <c r="EI4" i="4"/>
  <c r="EJ4" i="4"/>
  <c r="EK4" i="4"/>
  <c r="EL4" i="4"/>
  <c r="EM4" i="4"/>
  <c r="EN4" i="4"/>
  <c r="EO4" i="4"/>
  <c r="EP4" i="4"/>
  <c r="EQ4" i="4"/>
  <c r="ER4" i="4"/>
  <c r="ES4" i="4"/>
  <c r="ET4" i="4"/>
  <c r="EU4" i="4"/>
  <c r="EV4" i="4"/>
  <c r="EW4" i="4"/>
  <c r="EX4" i="4"/>
  <c r="EY4" i="4"/>
  <c r="EZ4" i="4"/>
  <c r="FA4" i="4"/>
  <c r="FB4" i="4"/>
  <c r="FC4" i="4"/>
  <c r="FD4" i="4"/>
  <c r="FE4" i="4"/>
  <c r="FF4" i="4"/>
  <c r="FG4" i="4"/>
  <c r="FH4" i="4"/>
  <c r="FI4" i="4"/>
  <c r="FJ4" i="4"/>
  <c r="FK4" i="4"/>
  <c r="FL4" i="4"/>
  <c r="FM4" i="4"/>
  <c r="FN4" i="4"/>
  <c r="FO4" i="4"/>
  <c r="FP4" i="4"/>
  <c r="FQ4" i="4"/>
  <c r="FR4" i="4"/>
  <c r="FS4" i="4"/>
  <c r="FT4" i="4"/>
  <c r="FU4" i="4"/>
  <c r="FV4" i="4"/>
  <c r="FW4" i="4"/>
  <c r="FX4" i="4"/>
  <c r="FY4" i="4"/>
  <c r="FZ4" i="4"/>
  <c r="GA4" i="4"/>
  <c r="GB4" i="4"/>
  <c r="GC4" i="4"/>
  <c r="GD4" i="4"/>
  <c r="GE4" i="4"/>
  <c r="GF4" i="4"/>
  <c r="GG4" i="4"/>
  <c r="GH4" i="4"/>
  <c r="CA13" i="4"/>
  <c r="CB13" i="4"/>
  <c r="CC13" i="4"/>
  <c r="CD13" i="4"/>
  <c r="CE13" i="4"/>
  <c r="CF13" i="4"/>
  <c r="CG13" i="4"/>
  <c r="CH13" i="4"/>
  <c r="CI13" i="4"/>
  <c r="CJ13" i="4"/>
  <c r="CK13" i="4"/>
  <c r="CL13" i="4"/>
  <c r="CM13" i="4"/>
  <c r="CN13" i="4"/>
  <c r="CO13" i="4"/>
  <c r="CP13" i="4"/>
  <c r="CQ13" i="4"/>
  <c r="CR13" i="4"/>
  <c r="CS13" i="4"/>
  <c r="CT13" i="4"/>
  <c r="CU13" i="4"/>
  <c r="CV13" i="4"/>
  <c r="CW13" i="4"/>
  <c r="CX13" i="4"/>
  <c r="CY13" i="4"/>
  <c r="CZ13" i="4"/>
  <c r="DA13" i="4"/>
  <c r="DB13" i="4"/>
  <c r="DC13" i="4"/>
  <c r="DD13" i="4"/>
  <c r="DE13" i="4"/>
  <c r="DF13" i="4"/>
  <c r="DG13" i="4"/>
  <c r="DH13" i="4"/>
  <c r="DI13" i="4"/>
  <c r="DJ13" i="4"/>
  <c r="DK13" i="4"/>
  <c r="DL13" i="4"/>
  <c r="DM13" i="4"/>
  <c r="DN13" i="4"/>
  <c r="DO13" i="4"/>
  <c r="DP13" i="4"/>
  <c r="DQ13" i="4"/>
  <c r="DR13" i="4"/>
  <c r="DS13" i="4"/>
  <c r="DT13" i="4"/>
  <c r="DU13" i="4"/>
  <c r="DV13" i="4"/>
  <c r="DW13" i="4"/>
  <c r="DX13" i="4"/>
  <c r="DY13" i="4"/>
  <c r="DZ13" i="4"/>
  <c r="EA13" i="4"/>
  <c r="EB13" i="4"/>
  <c r="EC13" i="4"/>
  <c r="ED13" i="4"/>
  <c r="EE13" i="4"/>
  <c r="EF13" i="4"/>
  <c r="EG13" i="4"/>
  <c r="EH13" i="4"/>
  <c r="EI13" i="4"/>
  <c r="EJ13" i="4"/>
  <c r="EK13" i="4"/>
  <c r="EL13" i="4"/>
  <c r="EM13" i="4"/>
  <c r="EN13" i="4"/>
  <c r="EO13" i="4"/>
  <c r="EP13" i="4"/>
  <c r="EQ13" i="4"/>
  <c r="ER13" i="4"/>
  <c r="ES13" i="4"/>
  <c r="ET13" i="4"/>
  <c r="EU13" i="4"/>
  <c r="EV13" i="4"/>
  <c r="EW13" i="4"/>
  <c r="EX13" i="4"/>
  <c r="EY13" i="4"/>
  <c r="EZ13" i="4"/>
  <c r="FA13" i="4"/>
  <c r="FB13" i="4"/>
  <c r="FC13" i="4"/>
  <c r="FD13" i="4"/>
  <c r="FE13" i="4"/>
  <c r="FF13" i="4"/>
  <c r="FG13" i="4"/>
  <c r="FH13" i="4"/>
  <c r="FI13" i="4"/>
  <c r="FJ13" i="4"/>
  <c r="FK13" i="4"/>
  <c r="FL13" i="4"/>
  <c r="FM13" i="4"/>
  <c r="FN13" i="4"/>
  <c r="FO13" i="4"/>
  <c r="FP13" i="4"/>
  <c r="FQ13" i="4"/>
  <c r="FR13" i="4"/>
  <c r="FS13" i="4"/>
  <c r="FT13" i="4"/>
  <c r="FU13" i="4"/>
  <c r="FV13" i="4"/>
  <c r="FW13" i="4"/>
  <c r="FX13" i="4"/>
  <c r="FY13" i="4"/>
  <c r="FZ13" i="4"/>
  <c r="GA13" i="4"/>
  <c r="GB13" i="4"/>
  <c r="GC13" i="4"/>
  <c r="GD13" i="4"/>
  <c r="GE13" i="4"/>
  <c r="GF13" i="4"/>
  <c r="GG13" i="4"/>
  <c r="GH13" i="4"/>
  <c r="W4" i="4"/>
  <c r="X4" i="4"/>
  <c r="Y4" i="4"/>
  <c r="Z4" i="4"/>
  <c r="AA4" i="4"/>
  <c r="AB4" i="4"/>
  <c r="AC4" i="4"/>
  <c r="AD4" i="4"/>
  <c r="AE4" i="4"/>
  <c r="AF4" i="4"/>
  <c r="AG4" i="4"/>
  <c r="AH4" i="4"/>
  <c r="AI4" i="4"/>
  <c r="AJ4" i="4"/>
  <c r="AK4" i="4"/>
  <c r="AL4" i="4"/>
  <c r="AM4" i="4"/>
  <c r="AN4" i="4"/>
  <c r="AO4" i="4"/>
  <c r="AP4" i="4"/>
  <c r="AQ4" i="4"/>
  <c r="AR4" i="4"/>
  <c r="AS4" i="4"/>
  <c r="AT4" i="4"/>
  <c r="AU4" i="4"/>
  <c r="AV4" i="4"/>
  <c r="AW4" i="4"/>
  <c r="AX4" i="4"/>
  <c r="AY4" i="4"/>
  <c r="AZ4" i="4"/>
  <c r="BA4" i="4"/>
  <c r="BB4" i="4"/>
  <c r="BC4" i="4"/>
  <c r="BD4" i="4"/>
  <c r="BE4" i="4"/>
  <c r="BF4" i="4"/>
  <c r="BG4" i="4"/>
  <c r="BH4" i="4"/>
  <c r="BI4" i="4"/>
  <c r="BJ4" i="4"/>
  <c r="BK4" i="4"/>
  <c r="BL4" i="4"/>
  <c r="BM4" i="4"/>
  <c r="BN4" i="4"/>
  <c r="BO4" i="4"/>
  <c r="BP4" i="4"/>
  <c r="BQ4" i="4"/>
  <c r="BR4" i="4"/>
  <c r="BS4" i="4"/>
  <c r="BT4" i="4"/>
  <c r="BU4" i="4"/>
  <c r="BV4" i="4"/>
  <c r="BW4" i="4"/>
  <c r="BX4" i="4"/>
  <c r="BY4" i="4"/>
  <c r="BZ4"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BF13" i="4"/>
  <c r="BG13" i="4"/>
  <c r="BH13" i="4"/>
  <c r="BI13" i="4"/>
  <c r="BJ13" i="4"/>
  <c r="BK13" i="4"/>
  <c r="BL13" i="4"/>
  <c r="BM13" i="4"/>
  <c r="BN13" i="4"/>
  <c r="BO13" i="4"/>
  <c r="BP13" i="4"/>
  <c r="BQ13" i="4"/>
  <c r="BR13" i="4"/>
  <c r="BS13" i="4"/>
  <c r="BT13" i="4"/>
  <c r="BU13" i="4"/>
  <c r="BV13" i="4"/>
  <c r="BW13" i="4"/>
  <c r="BX13" i="4"/>
  <c r="BY13" i="4"/>
  <c r="BZ13" i="4"/>
  <c r="B4" i="4"/>
  <c r="C4" i="4"/>
  <c r="D4" i="4"/>
  <c r="E4" i="4"/>
  <c r="F4" i="4"/>
  <c r="G4" i="4"/>
  <c r="H4" i="4"/>
  <c r="I4" i="4"/>
  <c r="J4" i="4"/>
  <c r="K4" i="4"/>
  <c r="L4" i="4"/>
  <c r="M4" i="4"/>
  <c r="N4" i="4"/>
  <c r="O4" i="4"/>
  <c r="P4" i="4"/>
  <c r="Q4" i="4"/>
  <c r="R4" i="4"/>
  <c r="S4" i="4"/>
  <c r="T4" i="4"/>
  <c r="U4" i="4"/>
  <c r="V4" i="4"/>
  <c r="B13" i="4"/>
  <c r="C13" i="4"/>
  <c r="D13" i="4"/>
  <c r="E13" i="4"/>
  <c r="F13" i="4"/>
  <c r="G13" i="4"/>
  <c r="H13" i="4"/>
  <c r="I13" i="4"/>
  <c r="J13" i="4"/>
  <c r="K13" i="4"/>
  <c r="L13" i="4"/>
  <c r="M13" i="4"/>
  <c r="N13" i="4"/>
  <c r="O13" i="4"/>
  <c r="P13" i="4"/>
  <c r="Q13" i="4"/>
  <c r="R13" i="4"/>
  <c r="S13" i="4"/>
  <c r="T13" i="4"/>
  <c r="U13" i="4"/>
  <c r="V13" i="4"/>
  <c r="AA1" i="74"/>
  <c r="Y35" i="74" s="1"/>
  <c r="GP11" i="4"/>
  <c r="FL11" i="4"/>
  <c r="EO11" i="4"/>
  <c r="EN11" i="4"/>
  <c r="DI11" i="4"/>
  <c r="DF11" i="4"/>
  <c r="AI11" i="4"/>
  <c r="B2" i="31"/>
  <c r="A163" i="74" a="1"/>
  <c r="A163" i="74"/>
  <c r="A162" i="74" a="1"/>
  <c r="A162" i="74"/>
  <c r="A161" i="74" a="1"/>
  <c r="A161" i="74"/>
  <c r="A160" i="74" a="1"/>
  <c r="A160" i="74"/>
  <c r="A159" i="74" a="1"/>
  <c r="A159" i="74"/>
  <c r="A158" i="74" a="1"/>
  <c r="A158" i="74"/>
  <c r="A157" i="74" a="1"/>
  <c r="A157" i="74"/>
  <c r="A156" i="74" a="1"/>
  <c r="A156" i="74"/>
  <c r="A155" i="74" a="1"/>
  <c r="A155" i="74"/>
  <c r="A154" i="74" a="1"/>
  <c r="A154" i="74"/>
  <c r="A153" i="74" a="1"/>
  <c r="A153" i="74"/>
  <c r="A152" i="74" a="1"/>
  <c r="A152" i="74"/>
  <c r="A151" i="74" a="1"/>
  <c r="A151" i="74"/>
  <c r="A150" i="74" a="1"/>
  <c r="A150" i="74"/>
  <c r="A149" i="74" a="1"/>
  <c r="A149" i="74"/>
  <c r="A148" i="74" a="1"/>
  <c r="A148" i="74"/>
  <c r="A147" i="74" a="1"/>
  <c r="A147" i="74"/>
  <c r="A146" i="74" a="1"/>
  <c r="A146" i="74"/>
  <c r="A145" i="74" a="1"/>
  <c r="A145" i="74"/>
  <c r="A144" i="74" a="1"/>
  <c r="A144" i="74"/>
  <c r="A143" i="74" a="1"/>
  <c r="A143" i="74"/>
  <c r="A142" i="74" a="1"/>
  <c r="A142" i="74"/>
  <c r="A141" i="74" a="1"/>
  <c r="A141" i="74"/>
  <c r="A140" i="74" a="1"/>
  <c r="A140" i="74"/>
  <c r="A139" i="74" a="1"/>
  <c r="A139" i="74"/>
  <c r="A138" i="74" a="1"/>
  <c r="A138" i="74"/>
  <c r="A137" i="74" a="1"/>
  <c r="A137" i="74"/>
  <c r="A136" i="74" a="1"/>
  <c r="A136" i="74"/>
  <c r="A135" i="74" a="1"/>
  <c r="A135" i="74"/>
  <c r="A134" i="74" a="1"/>
  <c r="A134" i="74"/>
  <c r="A133" i="74" a="1"/>
  <c r="A133" i="74"/>
  <c r="A132" i="74" a="1"/>
  <c r="A132" i="74"/>
  <c r="A130" i="74" a="1"/>
  <c r="A130" i="74"/>
  <c r="A129" i="74" a="1"/>
  <c r="A129" i="74"/>
  <c r="A128" i="74" a="1"/>
  <c r="A128" i="74"/>
  <c r="A127" i="74" a="1"/>
  <c r="A127" i="74"/>
  <c r="A126" i="74" a="1"/>
  <c r="A126" i="74"/>
  <c r="A125" i="74" a="1"/>
  <c r="A125" i="74"/>
  <c r="A124" i="74" a="1"/>
  <c r="A124" i="74"/>
  <c r="A123" i="74" a="1"/>
  <c r="A123" i="74"/>
  <c r="C12" i="70"/>
  <c r="C34" i="70"/>
  <c r="B105" i="75" a="1"/>
  <c r="B105" i="75" s="1"/>
  <c r="AI18" i="75" s="1" a="1"/>
  <c r="AI18" i="75" s="1"/>
  <c r="A105" i="75" a="1"/>
  <c r="A105" i="75"/>
  <c r="B103" i="75" a="1"/>
  <c r="B103" i="75"/>
  <c r="B102" i="75" a="1"/>
  <c r="B102" i="75"/>
  <c r="B101" i="75" a="1"/>
  <c r="B101" i="75"/>
  <c r="B100" i="75" a="1"/>
  <c r="B100" i="75"/>
  <c r="B99" i="75" a="1"/>
  <c r="B99" i="75"/>
  <c r="B98" i="75" a="1"/>
  <c r="B98" i="75"/>
  <c r="B97" i="75" a="1"/>
  <c r="B97" i="75"/>
  <c r="B96" i="75" a="1"/>
  <c r="B96" i="75"/>
  <c r="B95" i="75" a="1"/>
  <c r="B95" i="75"/>
  <c r="B94" i="75" a="1"/>
  <c r="B94" i="75"/>
  <c r="B93" i="75" a="1"/>
  <c r="B93" i="75"/>
  <c r="B92" i="75" a="1"/>
  <c r="B92" i="75"/>
  <c r="B91" i="75" a="1"/>
  <c r="B91" i="75"/>
  <c r="B90" i="75" a="1"/>
  <c r="B90" i="75"/>
  <c r="A90" i="75" a="1"/>
  <c r="A90" i="75"/>
  <c r="B89" i="75" a="1"/>
  <c r="B89" i="75"/>
  <c r="A89" i="75" a="1"/>
  <c r="A89" i="75"/>
  <c r="B88" i="75" a="1"/>
  <c r="B88" i="75"/>
  <c r="A88" i="75" a="1"/>
  <c r="A88" i="75"/>
  <c r="B87" i="75" a="1"/>
  <c r="B87" i="75"/>
  <c r="A87" i="75" a="1"/>
  <c r="A87" i="75"/>
  <c r="B86" i="75" a="1"/>
  <c r="B86" i="75"/>
  <c r="A86" i="75" a="1"/>
  <c r="A86" i="75"/>
  <c r="B85" i="75" a="1"/>
  <c r="B85" i="75"/>
  <c r="A85" i="75" a="1"/>
  <c r="A85" i="75"/>
  <c r="A84" i="75" a="1"/>
  <c r="A84" i="75"/>
  <c r="A82" i="75" a="1"/>
  <c r="A82" i="75"/>
  <c r="B81" i="75" a="1"/>
  <c r="B81" i="75"/>
  <c r="B61" i="75" a="1"/>
  <c r="B61" i="75"/>
  <c r="A61" i="75" a="1"/>
  <c r="A61" i="75"/>
  <c r="B60" i="75" a="1"/>
  <c r="B60" i="75"/>
  <c r="A60" i="75" a="1"/>
  <c r="A60" i="75"/>
  <c r="B59" i="75" a="1"/>
  <c r="B59" i="75"/>
  <c r="A59" i="75" a="1"/>
  <c r="A59" i="75"/>
  <c r="B58" i="75" a="1"/>
  <c r="B58" i="75"/>
  <c r="A58" i="75" a="1"/>
  <c r="A58" i="75"/>
  <c r="B57" i="75" a="1"/>
  <c r="B57" i="75"/>
  <c r="A57" i="75" a="1"/>
  <c r="A57" i="75"/>
  <c r="B56" i="75" a="1"/>
  <c r="B56" i="75"/>
  <c r="A56" i="75" a="1"/>
  <c r="A56" i="75"/>
  <c r="B55" i="75" a="1"/>
  <c r="B55" i="75"/>
  <c r="A55" i="75" a="1"/>
  <c r="A55" i="75"/>
  <c r="B54" i="75" a="1"/>
  <c r="B54" i="75"/>
  <c r="A54" i="75" a="1"/>
  <c r="A54" i="75"/>
  <c r="B53" i="75" a="1"/>
  <c r="B53" i="75"/>
  <c r="A53" i="75" a="1"/>
  <c r="A53" i="75"/>
  <c r="B52" i="75" a="1"/>
  <c r="B52" i="75"/>
  <c r="A52" i="75" a="1"/>
  <c r="A52" i="75"/>
  <c r="B51" i="75" a="1"/>
  <c r="B51" i="75"/>
  <c r="A51" i="75" a="1"/>
  <c r="A51" i="75"/>
  <c r="B50" i="75" a="1"/>
  <c r="B50" i="75"/>
  <c r="A50" i="75" a="1"/>
  <c r="A50" i="75"/>
  <c r="B49" i="75" a="1"/>
  <c r="B49" i="75"/>
  <c r="A49" i="75" a="1"/>
  <c r="A49" i="75"/>
  <c r="B48" i="75" a="1"/>
  <c r="B48" i="75"/>
  <c r="A48" i="75" a="1"/>
  <c r="A48" i="75"/>
  <c r="B47" i="75" a="1"/>
  <c r="B47" i="75"/>
  <c r="A47" i="75" a="1"/>
  <c r="A47" i="75"/>
  <c r="B46" i="75" a="1"/>
  <c r="B46" i="75"/>
  <c r="A46" i="75" a="1"/>
  <c r="A46" i="75"/>
  <c r="B82" i="75" a="1"/>
  <c r="B82" i="75"/>
  <c r="F45" i="75"/>
  <c r="B45" i="75" a="1"/>
  <c r="B45" i="75"/>
  <c r="A45" i="75" a="1"/>
  <c r="A45" i="75"/>
  <c r="A81" i="75" a="1"/>
  <c r="A81" i="75"/>
  <c r="B44" i="75" a="1"/>
  <c r="B44" i="75"/>
  <c r="A44" i="75" a="1"/>
  <c r="A44" i="75"/>
  <c r="B43" i="75" a="1"/>
  <c r="B43" i="75"/>
  <c r="A43" i="75" a="1"/>
  <c r="A43" i="75"/>
  <c r="W41" i="75"/>
  <c r="X41" i="75" s="1"/>
  <c r="W40" i="75"/>
  <c r="A40" i="75" a="1"/>
  <c r="A40" i="75"/>
  <c r="W39" i="75"/>
  <c r="X39" i="75" s="1"/>
  <c r="W38" i="75"/>
  <c r="X38" i="75" s="1"/>
  <c r="W37" i="75"/>
  <c r="X37" i="75" s="1"/>
  <c r="W36" i="75"/>
  <c r="X36" i="75" s="1"/>
  <c r="W35" i="75"/>
  <c r="X35" i="75" s="1"/>
  <c r="AA34" i="75"/>
  <c r="W34" i="75"/>
  <c r="X34" i="75" s="1"/>
  <c r="W33" i="75"/>
  <c r="X33" i="75" s="1"/>
  <c r="Q33" i="75"/>
  <c r="W32" i="75"/>
  <c r="X32" i="75" s="1"/>
  <c r="S31" i="75"/>
  <c r="S29" i="75"/>
  <c r="AB26" i="75"/>
  <c r="X25" i="75"/>
  <c r="X23" i="75"/>
  <c r="X26" i="75"/>
  <c r="M23" i="75"/>
  <c r="M22" i="75"/>
  <c r="S21" i="75"/>
  <c r="M21" i="75"/>
  <c r="M20" i="75"/>
  <c r="M19" i="75"/>
  <c r="B19" i="75" a="1"/>
  <c r="B19" i="75"/>
  <c r="A19" i="75" a="1"/>
  <c r="A19" i="75"/>
  <c r="M18" i="75"/>
  <c r="B18" i="75" a="1"/>
  <c r="B18" i="75"/>
  <c r="A18" i="75" a="1"/>
  <c r="A18" i="75"/>
  <c r="S17" i="75"/>
  <c r="M17" i="75"/>
  <c r="B17" i="75" a="1"/>
  <c r="B17" i="75"/>
  <c r="A17" i="75" a="1"/>
  <c r="A17" i="75"/>
  <c r="S16" i="75"/>
  <c r="M16" i="75"/>
  <c r="B16" i="75" a="1"/>
  <c r="B16" i="75"/>
  <c r="A16" i="75" a="1"/>
  <c r="A16" i="75"/>
  <c r="M15" i="75"/>
  <c r="B15" i="75" a="1"/>
  <c r="B15" i="75"/>
  <c r="A15" i="75" a="1"/>
  <c r="A15" i="75"/>
  <c r="B14" i="75" a="1"/>
  <c r="B14" i="75"/>
  <c r="A14" i="75" a="1"/>
  <c r="A14" i="75"/>
  <c r="M13" i="75"/>
  <c r="B13" i="75" a="1"/>
  <c r="B13" i="75"/>
  <c r="A13" i="75" a="1"/>
  <c r="A13" i="75"/>
  <c r="M12" i="75"/>
  <c r="B12" i="75" a="1"/>
  <c r="B12" i="75"/>
  <c r="A12" i="75" a="1"/>
  <c r="A12" i="75"/>
  <c r="M11" i="75"/>
  <c r="B11" i="75" a="1"/>
  <c r="B11" i="75"/>
  <c r="A11" i="75" a="1"/>
  <c r="A11" i="75"/>
  <c r="U10" i="75"/>
  <c r="U13" i="75"/>
  <c r="M10" i="75"/>
  <c r="B10" i="75" a="1"/>
  <c r="B10" i="75"/>
  <c r="A10" i="75" a="1"/>
  <c r="A10" i="75"/>
  <c r="M9" i="75"/>
  <c r="B9" i="75" a="1"/>
  <c r="B9" i="75"/>
  <c r="A9" i="75" a="1"/>
  <c r="A9" i="75"/>
  <c r="M8" i="75"/>
  <c r="B8" i="75" a="1"/>
  <c r="B8" i="75"/>
  <c r="A8" i="75" a="1"/>
  <c r="A8" i="75"/>
  <c r="M7" i="75"/>
  <c r="B7" i="75" a="1"/>
  <c r="B7" i="75"/>
  <c r="A7" i="75" a="1"/>
  <c r="A7" i="75"/>
  <c r="M6" i="75"/>
  <c r="B6" i="75" a="1"/>
  <c r="B6" i="75"/>
  <c r="A6" i="75" a="1"/>
  <c r="A6" i="75"/>
  <c r="M5" i="75"/>
  <c r="B5" i="75" a="1"/>
  <c r="B5" i="75"/>
  <c r="A5" i="75" a="1"/>
  <c r="A5" i="75"/>
  <c r="Q4" i="75"/>
  <c r="S15" i="75" s="1"/>
  <c r="B4" i="75" a="1"/>
  <c r="B4" i="75"/>
  <c r="A4" i="75" a="1"/>
  <c r="A4" i="75"/>
  <c r="Q3" i="75"/>
  <c r="B3" i="75" a="1"/>
  <c r="B3" i="75"/>
  <c r="A3" i="75" a="1"/>
  <c r="A3" i="75"/>
  <c r="AI2" i="75" a="1"/>
  <c r="AI2" i="75"/>
  <c r="B2" i="75" a="1"/>
  <c r="B2" i="75"/>
  <c r="A2" i="75" a="1"/>
  <c r="A2" i="75"/>
  <c r="B1" i="75" a="1"/>
  <c r="B1" i="75"/>
  <c r="A1" i="75" a="1"/>
  <c r="A1" i="75"/>
  <c r="AW27" i="74" a="1"/>
  <c r="AW27" i="74"/>
  <c r="AW26" i="74" a="1"/>
  <c r="AW26" i="74"/>
  <c r="AW23" i="74" a="1"/>
  <c r="AW23" i="74"/>
  <c r="AW24" i="74" a="1"/>
  <c r="AW24" i="74"/>
  <c r="AW25" i="74" a="1"/>
  <c r="AW25" i="74"/>
  <c r="AW22" i="74" a="1"/>
  <c r="AW22" i="74"/>
  <c r="AW21" i="74" a="1"/>
  <c r="AW21" i="74"/>
  <c r="AW20" i="74" a="1"/>
  <c r="AW20" i="74"/>
  <c r="AW17" i="74" a="1"/>
  <c r="AW17" i="74"/>
  <c r="AW18" i="74" a="1"/>
  <c r="AW18" i="74"/>
  <c r="AW19" i="74" a="1"/>
  <c r="AW19" i="74"/>
  <c r="AW16" i="74" a="1"/>
  <c r="AW16" i="74"/>
  <c r="AW15" i="74" a="1"/>
  <c r="AW15" i="74"/>
  <c r="AW14" i="74" a="1"/>
  <c r="AW14" i="74"/>
  <c r="AW12" i="74" a="1"/>
  <c r="AW12" i="74"/>
  <c r="AW13" i="74" a="1"/>
  <c r="AW13" i="74"/>
  <c r="AW9" i="74" a="1"/>
  <c r="AW9" i="74"/>
  <c r="AW8" i="74" a="1"/>
  <c r="AW8" i="74"/>
  <c r="AW5" i="74" a="1"/>
  <c r="AW5" i="74"/>
  <c r="AW6" i="74" a="1"/>
  <c r="AW6" i="74"/>
  <c r="AW7" i="74" a="1"/>
  <c r="AW7" i="74"/>
  <c r="AW4" i="74" a="1"/>
  <c r="AW4" i="74"/>
  <c r="AV21" i="74" a="1"/>
  <c r="AV21" i="74"/>
  <c r="AV20" i="74" a="1"/>
  <c r="AV20" i="74"/>
  <c r="A131" i="74" a="1"/>
  <c r="A131" i="74"/>
  <c r="A192" i="74" a="1"/>
  <c r="A192" i="74"/>
  <c r="A191" i="74" a="1"/>
  <c r="A191" i="74"/>
  <c r="A190" i="74" a="1"/>
  <c r="A190" i="74"/>
  <c r="A189" i="74" a="1"/>
  <c r="A189" i="74"/>
  <c r="A188" i="74" a="1"/>
  <c r="A188" i="74"/>
  <c r="A187" i="74" a="1"/>
  <c r="A187" i="74"/>
  <c r="A186" i="74" a="1"/>
  <c r="A186" i="74"/>
  <c r="A185" i="74" a="1"/>
  <c r="A185" i="74"/>
  <c r="A184" i="74" a="1"/>
  <c r="A184" i="74"/>
  <c r="A183" i="74" a="1"/>
  <c r="A183" i="74"/>
  <c r="A182" i="74" a="1"/>
  <c r="A182" i="74"/>
  <c r="A181" i="74" a="1"/>
  <c r="A181" i="74"/>
  <c r="A180" i="74" a="1"/>
  <c r="A180" i="74"/>
  <c r="A179" i="74" a="1"/>
  <c r="A179" i="74"/>
  <c r="A178" i="74" a="1"/>
  <c r="A178" i="74"/>
  <c r="A177" i="74" a="1"/>
  <c r="A177" i="74"/>
  <c r="A176" i="74" a="1"/>
  <c r="A176" i="74"/>
  <c r="A175" i="74" a="1"/>
  <c r="A175" i="74"/>
  <c r="A174" i="74" a="1"/>
  <c r="A174" i="74"/>
  <c r="A173" i="74" a="1"/>
  <c r="A173" i="74"/>
  <c r="A172" i="74" a="1"/>
  <c r="A172" i="74"/>
  <c r="A171" i="74" a="1"/>
  <c r="A171" i="74"/>
  <c r="A170" i="74" a="1"/>
  <c r="A170" i="74"/>
  <c r="A169" i="74" a="1"/>
  <c r="A169" i="74"/>
  <c r="A168" i="74" a="1"/>
  <c r="A168" i="74"/>
  <c r="A167" i="74" a="1"/>
  <c r="A167" i="74"/>
  <c r="A166" i="74" a="1"/>
  <c r="A166" i="74"/>
  <c r="A165" i="74" a="1"/>
  <c r="A165" i="74"/>
  <c r="A164" i="74" a="1"/>
  <c r="A164" i="74"/>
  <c r="J46" i="74"/>
  <c r="X233" i="53"/>
  <c r="X234" i="53"/>
  <c r="AD54" i="74"/>
  <c r="AD53" i="74"/>
  <c r="AD50" i="74"/>
  <c r="AD49" i="74"/>
  <c r="AD51" i="74"/>
  <c r="AC44" i="74"/>
  <c r="AD44" i="74" s="1"/>
  <c r="AC43" i="74"/>
  <c r="AD43" i="74" s="1"/>
  <c r="AC42" i="74"/>
  <c r="AD42" i="74" s="1"/>
  <c r="AC41" i="74"/>
  <c r="AD41" i="74" s="1"/>
  <c r="AC40" i="74"/>
  <c r="AC39" i="74"/>
  <c r="AD39" i="74" s="1"/>
  <c r="AG39" i="74"/>
  <c r="AC38" i="74"/>
  <c r="AD38" i="74" s="1"/>
  <c r="AC37" i="74"/>
  <c r="AD37" i="74" s="1"/>
  <c r="AC36" i="74"/>
  <c r="AD36" i="74" s="1"/>
  <c r="AC35" i="74"/>
  <c r="AD35" i="74" s="1"/>
  <c r="AH31" i="74"/>
  <c r="AL26" i="74"/>
  <c r="AG23" i="74"/>
  <c r="X13" i="74"/>
  <c r="X11" i="74"/>
  <c r="X6" i="74"/>
  <c r="X5" i="74"/>
  <c r="W4" i="74"/>
  <c r="AD55" i="74"/>
  <c r="AD57" i="74"/>
  <c r="BG37" i="74"/>
  <c r="BG39" i="74"/>
  <c r="BG42" i="74"/>
  <c r="BG8" i="74"/>
  <c r="BG11" i="74"/>
  <c r="BG12" i="74"/>
  <c r="BG13" i="74"/>
  <c r="BG15" i="74"/>
  <c r="BG32" i="74"/>
  <c r="BG30" i="74"/>
  <c r="BG29" i="74"/>
  <c r="BG28" i="74"/>
  <c r="BG27" i="74"/>
  <c r="BG26" i="74"/>
  <c r="BG25" i="74"/>
  <c r="BG24" i="74"/>
  <c r="BG23" i="74"/>
  <c r="BG22" i="74"/>
  <c r="BG21" i="74"/>
  <c r="BG20" i="74"/>
  <c r="BG19" i="74"/>
  <c r="BG18" i="74"/>
  <c r="BG17" i="74"/>
  <c r="BG34" i="74"/>
  <c r="BG33" i="74"/>
  <c r="BG31" i="74"/>
  <c r="BG2" i="74"/>
  <c r="BG3" i="74"/>
  <c r="BG4" i="74"/>
  <c r="BG5" i="74"/>
  <c r="BG6" i="74"/>
  <c r="BG7" i="74"/>
  <c r="BG9" i="74"/>
  <c r="BG10" i="74"/>
  <c r="BG14" i="74"/>
  <c r="BG16" i="74"/>
  <c r="BG40" i="74"/>
  <c r="BG41" i="74"/>
  <c r="BG43" i="74"/>
  <c r="BG44" i="74"/>
  <c r="BG47" i="74"/>
  <c r="BG49" i="74"/>
  <c r="BG50" i="74"/>
  <c r="BG51" i="74"/>
  <c r="BG45" i="74"/>
  <c r="BG46" i="74"/>
  <c r="BG48" i="74"/>
  <c r="BG38" i="74"/>
  <c r="AF48" i="75" a="1"/>
  <c r="AF48" i="75" s="1"/>
  <c r="AE46" i="75" a="1"/>
  <c r="AE46" i="75" s="1"/>
  <c r="AC45" i="75" a="1"/>
  <c r="AC45" i="75" s="1"/>
  <c r="AA44" i="75" a="1"/>
  <c r="AA44" i="75" s="1"/>
  <c r="AD43" i="75" a="1"/>
  <c r="AD43" i="75" s="1"/>
  <c r="AH41" i="75" a="1"/>
  <c r="AH41" i="75"/>
  <c r="AH40" i="75" a="1"/>
  <c r="AH40" i="75"/>
  <c r="AE40" i="75" a="1"/>
  <c r="AE40" i="75" s="1"/>
  <c r="AH39" i="75" a="1"/>
  <c r="AH39" i="75"/>
  <c r="AD39" i="75" a="1"/>
  <c r="AD39" i="75" s="1"/>
  <c r="AH38" i="75" a="1"/>
  <c r="AH38" i="75"/>
  <c r="AB38" i="75" a="1"/>
  <c r="AB38" i="75" s="1"/>
  <c r="AA38" i="75" a="1"/>
  <c r="AA38" i="75" s="1"/>
  <c r="AH37" i="75" a="1"/>
  <c r="AH37" i="75"/>
  <c r="AD37" i="75" a="1"/>
  <c r="AD37" i="75" s="1"/>
  <c r="AH36" i="75" a="1"/>
  <c r="AH36" i="75"/>
  <c r="AD36" i="75" a="1"/>
  <c r="AD36" i="75" s="1"/>
  <c r="AC36" i="75" a="1"/>
  <c r="AC36" i="75" s="1"/>
  <c r="AH35" i="75" a="1"/>
  <c r="AH35" i="75"/>
  <c r="AF35" i="75" a="1"/>
  <c r="AF35" i="75" s="1"/>
  <c r="AB35" i="75" a="1"/>
  <c r="AB35" i="75" s="1"/>
  <c r="AH34" i="75" a="1"/>
  <c r="AH34" i="75"/>
  <c r="AH33" i="75" a="1"/>
  <c r="AH33" i="75"/>
  <c r="AH32" i="75" a="1"/>
  <c r="AH32" i="75"/>
  <c r="AH31" i="75" a="1"/>
  <c r="AH31" i="75"/>
  <c r="AH30" i="75" a="1"/>
  <c r="AH30" i="75"/>
  <c r="AE30" i="75" a="1"/>
  <c r="AE30" i="75" s="1"/>
  <c r="AH29" i="75" a="1"/>
  <c r="AH29" i="75"/>
  <c r="AF29" i="75" a="1"/>
  <c r="AF29" i="75" s="1"/>
  <c r="AA29" i="75" a="1"/>
  <c r="AA29" i="75" s="1"/>
  <c r="AH28" i="75" a="1"/>
  <c r="AH28" i="75"/>
  <c r="AB28" i="75" a="1"/>
  <c r="AB28" i="75" s="1"/>
  <c r="AH27" i="75" a="1"/>
  <c r="AH27" i="75"/>
  <c r="AH26" i="75" a="1"/>
  <c r="AH26" i="75"/>
  <c r="AH25" i="75" a="1"/>
  <c r="AH25" i="75"/>
  <c r="AG25" i="75" a="1"/>
  <c r="AG25" i="75" s="1"/>
  <c r="AH24" i="75" a="1"/>
  <c r="AH24" i="75"/>
  <c r="AC24" i="75" a="1"/>
  <c r="AC24" i="75" s="1"/>
  <c r="AH23" i="75" a="1"/>
  <c r="AH23" i="75"/>
  <c r="AB23" i="75" a="1"/>
  <c r="AB23" i="75" s="1"/>
  <c r="AA23" i="75" a="1"/>
  <c r="AA23" i="75" s="1"/>
  <c r="AH22" i="75" a="1"/>
  <c r="AH22" i="75"/>
  <c r="AH21" i="75" a="1"/>
  <c r="AH21" i="75"/>
  <c r="AG21" i="75" a="1"/>
  <c r="AG21" i="75" s="1"/>
  <c r="AH20" i="75" a="1"/>
  <c r="AH20" i="75"/>
  <c r="AB20" i="75" a="1"/>
  <c r="AB20" i="75" s="1"/>
  <c r="AH19" i="75" a="1"/>
  <c r="AH19" i="75"/>
  <c r="AB19" i="75" a="1"/>
  <c r="AB19" i="75" s="1"/>
  <c r="AH18" i="75" a="1"/>
  <c r="AH18" i="75"/>
  <c r="AE18" i="75" a="1"/>
  <c r="AE18" i="75" s="1"/>
  <c r="AB18" i="75" a="1"/>
  <c r="AB18" i="75" s="1"/>
  <c r="AH17" i="75" a="1"/>
  <c r="AH17" i="75"/>
  <c r="AC17" i="75" a="1"/>
  <c r="AC17" i="75" s="1"/>
  <c r="AB17" i="75" a="1"/>
  <c r="AB17" i="75" s="1"/>
  <c r="AH16" i="75" a="1"/>
  <c r="AH16" i="75"/>
  <c r="AH15" i="75" a="1"/>
  <c r="AH15" i="75"/>
  <c r="AC15" i="75" a="1"/>
  <c r="AC15" i="75" s="1"/>
  <c r="AH14" i="75" a="1"/>
  <c r="AH14" i="75"/>
  <c r="AB14" i="75" a="1"/>
  <c r="AB14" i="75" s="1"/>
  <c r="AH13" i="75" a="1"/>
  <c r="AH13" i="75"/>
  <c r="AB13" i="75" a="1"/>
  <c r="AB13" i="75" s="1"/>
  <c r="AA13" i="75" a="1"/>
  <c r="AA13" i="75" s="1"/>
  <c r="AH12" i="75" a="1"/>
  <c r="AH12" i="75"/>
  <c r="AH11" i="75" a="1"/>
  <c r="AH11" i="75"/>
  <c r="AC11" i="75" a="1"/>
  <c r="AC11" i="75" s="1"/>
  <c r="AA11" i="75" a="1"/>
  <c r="AA11" i="75" s="1"/>
  <c r="AH10" i="75" a="1"/>
  <c r="AH10" i="75"/>
  <c r="AC10" i="75" a="1"/>
  <c r="AC10" i="75" s="1"/>
  <c r="AH9" i="75" a="1"/>
  <c r="AH9" i="75"/>
  <c r="AG9" i="75" a="1"/>
  <c r="AG9" i="75" s="1"/>
  <c r="AF9" i="75" a="1"/>
  <c r="AF9" i="75" s="1"/>
  <c r="AH8" i="75" a="1"/>
  <c r="AH8" i="75"/>
  <c r="AD8" i="75" a="1"/>
  <c r="AD8" i="75" s="1"/>
  <c r="AC8" i="75" a="1"/>
  <c r="AC8" i="75" s="1"/>
  <c r="AH7" i="75" a="1"/>
  <c r="AH7" i="75"/>
  <c r="AD7" i="75" a="1"/>
  <c r="AD7" i="75" s="1"/>
  <c r="AH6" i="75" a="1"/>
  <c r="AH6" i="75"/>
  <c r="AB6" i="75" a="1"/>
  <c r="AB6" i="75" s="1"/>
  <c r="AA6" i="75" a="1"/>
  <c r="AA6" i="75" s="1"/>
  <c r="AH5" i="75" a="1"/>
  <c r="AH5" i="75"/>
  <c r="AD5" i="75" a="1"/>
  <c r="AD5" i="75" s="1"/>
  <c r="AH4" i="75" a="1"/>
  <c r="AH4" i="75"/>
  <c r="AE4" i="75" a="1"/>
  <c r="AE4" i="75" s="1"/>
  <c r="AD4" i="75" a="1"/>
  <c r="AD4" i="75" s="1"/>
  <c r="AH3" i="75" a="1"/>
  <c r="AH3" i="75"/>
  <c r="AG3" i="75" a="1"/>
  <c r="AG3" i="75" s="1"/>
  <c r="AB3" i="75" a="1"/>
  <c r="AB3" i="75" s="1"/>
  <c r="AA3" i="75" a="1"/>
  <c r="AA3" i="75" s="1"/>
  <c r="AH2" i="75" a="1"/>
  <c r="AH2" i="75"/>
  <c r="AH1" i="75"/>
  <c r="AG2" i="75" a="1"/>
  <c r="AG2" i="75" s="1"/>
  <c r="AA2" i="75" a="1"/>
  <c r="AA2" i="75" s="1"/>
  <c r="X28" i="75"/>
  <c r="B1" i="23" a="1"/>
  <c r="B1" i="23"/>
  <c r="X229" i="53"/>
  <c r="X230" i="53"/>
  <c r="X235" i="53"/>
  <c r="C11" i="70"/>
  <c r="C13" i="70"/>
  <c r="E8" i="6"/>
  <c r="F8" i="6"/>
  <c r="G8" i="6"/>
  <c r="H8" i="6"/>
  <c r="I8" i="6"/>
  <c r="J8" i="6"/>
  <c r="K8" i="6"/>
  <c r="L8" i="6"/>
  <c r="M8" i="6"/>
  <c r="N8" i="6"/>
  <c r="O8" i="6"/>
  <c r="P8" i="6"/>
  <c r="Q8" i="6"/>
  <c r="R8" i="6"/>
  <c r="S8" i="6"/>
  <c r="T8" i="6"/>
  <c r="U8" i="6"/>
  <c r="V8" i="6"/>
  <c r="W8" i="6"/>
  <c r="X8" i="6"/>
  <c r="Y8" i="6"/>
  <c r="Z8" i="6"/>
  <c r="AA8" i="6"/>
  <c r="AB8" i="6"/>
  <c r="AC8" i="6"/>
  <c r="AD8" i="6"/>
  <c r="AE8" i="6"/>
  <c r="AF8" i="6"/>
  <c r="AG8" i="6"/>
  <c r="AH8" i="6"/>
  <c r="AI8" i="6"/>
  <c r="AJ8" i="6"/>
  <c r="AK8" i="6"/>
  <c r="AL8" i="6"/>
  <c r="AM8" i="6"/>
  <c r="AN8" i="6"/>
  <c r="AO8" i="6"/>
  <c r="AP8" i="6"/>
  <c r="AQ8" i="6"/>
  <c r="AR8" i="6"/>
  <c r="AS8" i="6"/>
  <c r="AT8" i="6"/>
  <c r="AU8" i="6"/>
  <c r="AV8" i="6"/>
  <c r="AW8" i="6"/>
  <c r="AX8" i="6"/>
  <c r="AY8" i="6"/>
  <c r="AZ8" i="6"/>
  <c r="BA8" i="6"/>
  <c r="BB8" i="6"/>
  <c r="BC8" i="6"/>
  <c r="BD8" i="6"/>
  <c r="BE8" i="6"/>
  <c r="BF8" i="6"/>
  <c r="BG8" i="6"/>
  <c r="BH8" i="6"/>
  <c r="BI8" i="6"/>
  <c r="BJ8" i="6"/>
  <c r="BK8" i="6"/>
  <c r="BL8" i="6"/>
  <c r="BM8" i="6"/>
  <c r="BN8" i="6"/>
  <c r="BO8" i="6"/>
  <c r="BP8" i="6"/>
  <c r="BQ8" i="6"/>
  <c r="BR8" i="6"/>
  <c r="BS8" i="6"/>
  <c r="BT8" i="6"/>
  <c r="BU8" i="6"/>
  <c r="BV8" i="6"/>
  <c r="BW8" i="6"/>
  <c r="BX8" i="6"/>
  <c r="BY8" i="6"/>
  <c r="BZ8" i="6"/>
  <c r="CA8" i="6"/>
  <c r="CB8" i="6"/>
  <c r="CC8" i="6"/>
  <c r="CD8" i="6"/>
  <c r="CE8" i="6"/>
  <c r="CF8" i="6"/>
  <c r="CG8" i="6"/>
  <c r="CH8" i="6"/>
  <c r="CI8" i="6"/>
  <c r="CJ8" i="6"/>
  <c r="CK8" i="6"/>
  <c r="CL8" i="6"/>
  <c r="CM8" i="6"/>
  <c r="CN8" i="6"/>
  <c r="CO8" i="6"/>
  <c r="CP8" i="6"/>
  <c r="CQ8" i="6"/>
  <c r="CR8" i="6"/>
  <c r="CS8" i="6"/>
  <c r="CT8" i="6"/>
  <c r="CU8" i="6"/>
  <c r="CV8" i="6"/>
  <c r="CW8" i="6"/>
  <c r="CX8" i="6"/>
  <c r="CY8" i="6"/>
  <c r="CZ8" i="6"/>
  <c r="DA8" i="6"/>
  <c r="DB8" i="6"/>
  <c r="DC8" i="6"/>
  <c r="DD8" i="6"/>
  <c r="DE8" i="6"/>
  <c r="DF8" i="6"/>
  <c r="DG8" i="6"/>
  <c r="DH8" i="6"/>
  <c r="DI8" i="6"/>
  <c r="DJ8" i="6"/>
  <c r="DK8" i="6"/>
  <c r="DL8" i="6"/>
  <c r="DM8" i="6"/>
  <c r="DN8" i="6"/>
  <c r="DO8" i="6"/>
  <c r="DP8" i="6"/>
  <c r="DQ8" i="6"/>
  <c r="DR8" i="6"/>
  <c r="DS8" i="6"/>
  <c r="DT8" i="6"/>
  <c r="DU8" i="6"/>
  <c r="DV8" i="6"/>
  <c r="DW8" i="6"/>
  <c r="DX8" i="6"/>
  <c r="DY8" i="6"/>
  <c r="DZ8" i="6"/>
  <c r="EA8" i="6"/>
  <c r="EB8" i="6"/>
  <c r="EC8" i="6"/>
  <c r="ED8" i="6"/>
  <c r="EE8" i="6"/>
  <c r="EF8" i="6"/>
  <c r="EG8" i="6"/>
  <c r="EH8" i="6"/>
  <c r="EI8" i="6"/>
  <c r="EJ8" i="6"/>
  <c r="EK8" i="6"/>
  <c r="EL8" i="6"/>
  <c r="EM8" i="6"/>
  <c r="EN8" i="6"/>
  <c r="C8" i="6"/>
  <c r="D8" i="6"/>
  <c r="B8" i="6"/>
  <c r="C33" i="70"/>
  <c r="C24" i="70"/>
  <c r="C275" i="53" a="1"/>
  <c r="C275" i="53"/>
  <c r="CO35" i="6"/>
  <c r="CP35" i="6"/>
  <c r="CQ35" i="6"/>
  <c r="CR35" i="6"/>
  <c r="CS35" i="6"/>
  <c r="CT35" i="6"/>
  <c r="CU35" i="6"/>
  <c r="CV35" i="6"/>
  <c r="CW35" i="6"/>
  <c r="CX35" i="6"/>
  <c r="CY35" i="6"/>
  <c r="CZ35" i="6"/>
  <c r="DA35" i="6"/>
  <c r="DB35" i="6"/>
  <c r="DC35" i="6"/>
  <c r="DD35" i="6"/>
  <c r="DE35" i="6"/>
  <c r="DF35" i="6"/>
  <c r="DG35" i="6"/>
  <c r="DH35" i="6"/>
  <c r="DI35" i="6"/>
  <c r="DJ35" i="6"/>
  <c r="DK35" i="6"/>
  <c r="DL35" i="6"/>
  <c r="DM35" i="6"/>
  <c r="DN35" i="6"/>
  <c r="DO35" i="6"/>
  <c r="DP35" i="6"/>
  <c r="DQ35" i="6"/>
  <c r="DR35" i="6"/>
  <c r="DS35" i="6"/>
  <c r="DT35" i="6"/>
  <c r="DU35" i="6"/>
  <c r="DV35" i="6"/>
  <c r="DW35" i="6"/>
  <c r="DX35" i="6"/>
  <c r="DY35" i="6"/>
  <c r="DZ35" i="6"/>
  <c r="EA35" i="6"/>
  <c r="EB35" i="6"/>
  <c r="EC35" i="6"/>
  <c r="ED35" i="6"/>
  <c r="EE35" i="6"/>
  <c r="EF35" i="6"/>
  <c r="EG35" i="6"/>
  <c r="EH35" i="6"/>
  <c r="EI35" i="6"/>
  <c r="EJ35" i="6"/>
  <c r="EK35" i="6"/>
  <c r="EL35" i="6"/>
  <c r="EM35" i="6"/>
  <c r="EN35" i="6"/>
  <c r="EO35" i="6"/>
  <c r="EP35" i="6"/>
  <c r="EQ35" i="6"/>
  <c r="ER35" i="6"/>
  <c r="ES35" i="6"/>
  <c r="ET35" i="6"/>
  <c r="EU35" i="6"/>
  <c r="EV35" i="6"/>
  <c r="EW35" i="6"/>
  <c r="EX35" i="6"/>
  <c r="EY35" i="6"/>
  <c r="EZ35" i="6"/>
  <c r="FA35" i="6"/>
  <c r="FB35" i="6"/>
  <c r="FC35" i="6"/>
  <c r="FD35" i="6"/>
  <c r="FE35" i="6"/>
  <c r="FF35" i="6"/>
  <c r="FG35" i="6"/>
  <c r="FH35" i="6"/>
  <c r="FI35" i="6"/>
  <c r="FJ35" i="6"/>
  <c r="FK35" i="6"/>
  <c r="FL35" i="6"/>
  <c r="FM35" i="6"/>
  <c r="FN35" i="6"/>
  <c r="FO35" i="6"/>
  <c r="FP35" i="6"/>
  <c r="FQ35" i="6"/>
  <c r="FR35" i="6"/>
  <c r="FS35" i="6"/>
  <c r="FT35" i="6"/>
  <c r="FU35" i="6"/>
  <c r="FV35" i="6"/>
  <c r="FW35" i="6"/>
  <c r="FX35" i="6"/>
  <c r="FY35" i="6"/>
  <c r="FZ35" i="6"/>
  <c r="GA35" i="6"/>
  <c r="GB35" i="6"/>
  <c r="GC35" i="6"/>
  <c r="GD35" i="6"/>
  <c r="GE35" i="6"/>
  <c r="GF35" i="6"/>
  <c r="GG35" i="6"/>
  <c r="GH35" i="6"/>
  <c r="GI35" i="6"/>
  <c r="GJ35" i="6"/>
  <c r="GK35" i="6"/>
  <c r="GL35" i="6"/>
  <c r="GM35" i="6"/>
  <c r="GN35" i="6"/>
  <c r="GO35" i="6"/>
  <c r="GP35" i="6"/>
  <c r="GQ35" i="6"/>
  <c r="GR35" i="6"/>
  <c r="GS35" i="6"/>
  <c r="GT35" i="6"/>
  <c r="GU35" i="6"/>
  <c r="GV35" i="6"/>
  <c r="GW35" i="6"/>
  <c r="GX35" i="6"/>
  <c r="GY35" i="6"/>
  <c r="GZ35" i="6"/>
  <c r="HA35" i="6"/>
  <c r="HB35" i="6"/>
  <c r="HC35" i="6"/>
  <c r="HD35" i="6"/>
  <c r="HE35" i="6"/>
  <c r="HF35" i="6"/>
  <c r="HG35" i="6"/>
  <c r="HH35" i="6"/>
  <c r="HI35" i="6"/>
  <c r="HJ35" i="6"/>
  <c r="HK35" i="6"/>
  <c r="HL35" i="6"/>
  <c r="HM35" i="6"/>
  <c r="HN35" i="6"/>
  <c r="HO35" i="6"/>
  <c r="HP35" i="6"/>
  <c r="HQ35" i="6"/>
  <c r="HR35" i="6"/>
  <c r="HS35" i="6"/>
  <c r="HT35" i="6"/>
  <c r="HU35" i="6"/>
  <c r="HV35" i="6"/>
  <c r="HW35" i="6"/>
  <c r="HX35" i="6"/>
  <c r="HY35" i="6"/>
  <c r="HZ35" i="6"/>
  <c r="IA35" i="6"/>
  <c r="IB35" i="6"/>
  <c r="IC35" i="6"/>
  <c r="ID35" i="6"/>
  <c r="IE35" i="6"/>
  <c r="IF35" i="6"/>
  <c r="IG35" i="6"/>
  <c r="IH35" i="6"/>
  <c r="II35" i="6"/>
  <c r="IJ35" i="6"/>
  <c r="IK35" i="6"/>
  <c r="IL35" i="6"/>
  <c r="IM35" i="6"/>
  <c r="IN35" i="6"/>
  <c r="IO35" i="6"/>
  <c r="IP35" i="6"/>
  <c r="IQ35" i="6"/>
  <c r="IR35" i="6"/>
  <c r="IS35" i="6"/>
  <c r="IT35" i="6"/>
  <c r="IU35" i="6"/>
  <c r="IV35" i="6"/>
  <c r="CO37" i="6"/>
  <c r="CP37" i="6"/>
  <c r="CQ37" i="6"/>
  <c r="CR37" i="6"/>
  <c r="CS37" i="6"/>
  <c r="CT37" i="6"/>
  <c r="CU37" i="6"/>
  <c r="CV37" i="6"/>
  <c r="CW37" i="6"/>
  <c r="CX37" i="6"/>
  <c r="CY37" i="6"/>
  <c r="CZ37" i="6"/>
  <c r="DA37" i="6"/>
  <c r="DB37" i="6"/>
  <c r="DC37" i="6"/>
  <c r="DD37" i="6"/>
  <c r="DE37" i="6"/>
  <c r="DF37" i="6"/>
  <c r="DG37" i="6"/>
  <c r="DH37" i="6"/>
  <c r="DI37" i="6"/>
  <c r="DJ37" i="6"/>
  <c r="DK37" i="6"/>
  <c r="DL37" i="6"/>
  <c r="DM37" i="6"/>
  <c r="DN37" i="6"/>
  <c r="DO37" i="6"/>
  <c r="DP37" i="6"/>
  <c r="DQ37" i="6"/>
  <c r="DR37" i="6"/>
  <c r="DS37" i="6"/>
  <c r="DT37" i="6"/>
  <c r="DU37" i="6"/>
  <c r="DV37" i="6"/>
  <c r="DW37" i="6"/>
  <c r="DX37" i="6"/>
  <c r="DY37" i="6"/>
  <c r="DZ37" i="6"/>
  <c r="EA37" i="6"/>
  <c r="EB37" i="6"/>
  <c r="EC37" i="6"/>
  <c r="ED37" i="6"/>
  <c r="EE37" i="6"/>
  <c r="EF37" i="6"/>
  <c r="EG37" i="6"/>
  <c r="EH37" i="6"/>
  <c r="EI37" i="6"/>
  <c r="EJ37" i="6"/>
  <c r="EK37" i="6"/>
  <c r="EL37" i="6"/>
  <c r="EM37" i="6"/>
  <c r="EN37" i="6"/>
  <c r="EO37" i="6"/>
  <c r="EP37" i="6"/>
  <c r="EQ37" i="6"/>
  <c r="ER37" i="6"/>
  <c r="ES37" i="6"/>
  <c r="ET37" i="6"/>
  <c r="EU37" i="6"/>
  <c r="EV37" i="6"/>
  <c r="EW37" i="6"/>
  <c r="EX37" i="6"/>
  <c r="EY37" i="6"/>
  <c r="EZ37" i="6"/>
  <c r="FA37" i="6"/>
  <c r="FB37" i="6"/>
  <c r="FC37" i="6"/>
  <c r="FD37" i="6"/>
  <c r="FE37" i="6"/>
  <c r="FF37" i="6"/>
  <c r="FG37" i="6"/>
  <c r="FH37" i="6"/>
  <c r="FI37" i="6"/>
  <c r="FJ37" i="6"/>
  <c r="FK37" i="6"/>
  <c r="FL37" i="6"/>
  <c r="FM37" i="6"/>
  <c r="FN37" i="6"/>
  <c r="FO37" i="6"/>
  <c r="FP37" i="6"/>
  <c r="FQ37" i="6"/>
  <c r="FR37" i="6"/>
  <c r="FS37" i="6"/>
  <c r="FT37" i="6"/>
  <c r="FU37" i="6"/>
  <c r="FV37" i="6"/>
  <c r="FW37" i="6"/>
  <c r="FX37" i="6"/>
  <c r="FY37" i="6"/>
  <c r="FZ37" i="6"/>
  <c r="GA37" i="6"/>
  <c r="GB37" i="6"/>
  <c r="GC37" i="6"/>
  <c r="GD37" i="6"/>
  <c r="GE37" i="6"/>
  <c r="GF37" i="6"/>
  <c r="GG37" i="6"/>
  <c r="GH37" i="6"/>
  <c r="GI37" i="6"/>
  <c r="GJ37" i="6"/>
  <c r="GK37" i="6"/>
  <c r="GL37" i="6"/>
  <c r="GM37" i="6"/>
  <c r="GN37" i="6"/>
  <c r="GO37" i="6"/>
  <c r="GP37" i="6"/>
  <c r="GQ37" i="6"/>
  <c r="GR37" i="6"/>
  <c r="GS37" i="6"/>
  <c r="GT37" i="6"/>
  <c r="GU37" i="6"/>
  <c r="GV37" i="6"/>
  <c r="GW37" i="6"/>
  <c r="GX37" i="6"/>
  <c r="GY37" i="6"/>
  <c r="GZ37" i="6"/>
  <c r="HA37" i="6"/>
  <c r="HB37" i="6"/>
  <c r="HC37" i="6"/>
  <c r="HD37" i="6"/>
  <c r="HE37" i="6"/>
  <c r="HF37" i="6"/>
  <c r="HG37" i="6"/>
  <c r="HH37" i="6"/>
  <c r="HI37" i="6"/>
  <c r="HJ37" i="6"/>
  <c r="HK37" i="6"/>
  <c r="HL37" i="6"/>
  <c r="HM37" i="6"/>
  <c r="HN37" i="6"/>
  <c r="HO37" i="6"/>
  <c r="HP37" i="6"/>
  <c r="HQ37" i="6"/>
  <c r="HR37" i="6"/>
  <c r="HS37" i="6"/>
  <c r="HT37" i="6"/>
  <c r="HU37" i="6"/>
  <c r="HV37" i="6"/>
  <c r="HW37" i="6"/>
  <c r="HX37" i="6"/>
  <c r="HY37" i="6"/>
  <c r="HZ37" i="6"/>
  <c r="IA37" i="6"/>
  <c r="IB37" i="6"/>
  <c r="IC37" i="6"/>
  <c r="ID37" i="6"/>
  <c r="IE37" i="6"/>
  <c r="IF37" i="6"/>
  <c r="IG37" i="6"/>
  <c r="IH37" i="6"/>
  <c r="II37" i="6"/>
  <c r="IJ37" i="6"/>
  <c r="IK37" i="6"/>
  <c r="IL37" i="6"/>
  <c r="IM37" i="6"/>
  <c r="IN37" i="6"/>
  <c r="IO37" i="6"/>
  <c r="IP37" i="6"/>
  <c r="IQ37" i="6"/>
  <c r="IR37" i="6"/>
  <c r="IS37" i="6"/>
  <c r="IT37" i="6"/>
  <c r="IU37" i="6"/>
  <c r="IV37" i="6"/>
  <c r="CO41" i="6"/>
  <c r="CP41" i="6"/>
  <c r="CQ41" i="6"/>
  <c r="CR41" i="6"/>
  <c r="CS41" i="6"/>
  <c r="CT41" i="6"/>
  <c r="CU41" i="6"/>
  <c r="CV41" i="6"/>
  <c r="CW41" i="6"/>
  <c r="CX41" i="6"/>
  <c r="CY41" i="6"/>
  <c r="CZ41" i="6"/>
  <c r="DA41" i="6"/>
  <c r="DB41" i="6"/>
  <c r="DC41" i="6"/>
  <c r="DD41" i="6"/>
  <c r="DE41" i="6"/>
  <c r="DF41" i="6"/>
  <c r="DG41" i="6"/>
  <c r="DH41" i="6"/>
  <c r="DI41" i="6"/>
  <c r="DJ41" i="6"/>
  <c r="DK41" i="6"/>
  <c r="DL41" i="6"/>
  <c r="DM41" i="6"/>
  <c r="DN41" i="6"/>
  <c r="DO41" i="6"/>
  <c r="DP41" i="6"/>
  <c r="DQ41" i="6"/>
  <c r="DR41" i="6"/>
  <c r="DS41" i="6"/>
  <c r="DT41" i="6"/>
  <c r="DU41" i="6"/>
  <c r="DV41" i="6"/>
  <c r="DW41" i="6"/>
  <c r="DX41" i="6"/>
  <c r="DY41" i="6"/>
  <c r="DZ41" i="6"/>
  <c r="EA41" i="6"/>
  <c r="EB41" i="6"/>
  <c r="EC41" i="6"/>
  <c r="ED41" i="6"/>
  <c r="EE41" i="6"/>
  <c r="EF41" i="6"/>
  <c r="EG41" i="6"/>
  <c r="EH41" i="6"/>
  <c r="EI41" i="6"/>
  <c r="EJ41" i="6"/>
  <c r="EK41" i="6"/>
  <c r="EL41" i="6"/>
  <c r="EM41" i="6"/>
  <c r="EN41" i="6"/>
  <c r="EO41" i="6"/>
  <c r="EP41" i="6"/>
  <c r="EQ41" i="6"/>
  <c r="ER41" i="6"/>
  <c r="ES41" i="6"/>
  <c r="ET41" i="6"/>
  <c r="EU41" i="6"/>
  <c r="EV41" i="6"/>
  <c r="EW41" i="6"/>
  <c r="EX41" i="6"/>
  <c r="EY41" i="6"/>
  <c r="EZ41" i="6"/>
  <c r="FA41" i="6"/>
  <c r="FB41" i="6"/>
  <c r="FC41" i="6"/>
  <c r="FD41" i="6"/>
  <c r="FE41" i="6"/>
  <c r="FF41" i="6"/>
  <c r="FG41" i="6"/>
  <c r="FH41" i="6"/>
  <c r="FI41" i="6"/>
  <c r="FJ41" i="6"/>
  <c r="FK41" i="6"/>
  <c r="FL41" i="6"/>
  <c r="FM41" i="6"/>
  <c r="FN41" i="6"/>
  <c r="FO41" i="6"/>
  <c r="FP41" i="6"/>
  <c r="FQ41" i="6"/>
  <c r="FR41" i="6"/>
  <c r="FS41" i="6"/>
  <c r="FT41" i="6"/>
  <c r="FU41" i="6"/>
  <c r="FV41" i="6"/>
  <c r="FW41" i="6"/>
  <c r="FX41" i="6"/>
  <c r="FY41" i="6"/>
  <c r="FZ41" i="6"/>
  <c r="GA41" i="6"/>
  <c r="GB41" i="6"/>
  <c r="GC41" i="6"/>
  <c r="GD41" i="6"/>
  <c r="GE41" i="6"/>
  <c r="GF41" i="6"/>
  <c r="GG41" i="6"/>
  <c r="GH41" i="6"/>
  <c r="GI41" i="6"/>
  <c r="GJ41" i="6"/>
  <c r="GK41" i="6"/>
  <c r="GL41" i="6"/>
  <c r="GM41" i="6"/>
  <c r="GN41" i="6"/>
  <c r="GO41" i="6"/>
  <c r="GP41" i="6"/>
  <c r="GQ41" i="6"/>
  <c r="GR41" i="6"/>
  <c r="GS41" i="6"/>
  <c r="GT41" i="6"/>
  <c r="GU41" i="6"/>
  <c r="GV41" i="6"/>
  <c r="GW41" i="6"/>
  <c r="GX41" i="6"/>
  <c r="GY41" i="6"/>
  <c r="GZ41" i="6"/>
  <c r="HA41" i="6"/>
  <c r="HB41" i="6"/>
  <c r="HC41" i="6"/>
  <c r="HD41" i="6"/>
  <c r="HE41" i="6"/>
  <c r="HF41" i="6"/>
  <c r="HG41" i="6"/>
  <c r="HH41" i="6"/>
  <c r="HI41" i="6"/>
  <c r="HJ41" i="6"/>
  <c r="HK41" i="6"/>
  <c r="HL41" i="6"/>
  <c r="HM41" i="6"/>
  <c r="HN41" i="6"/>
  <c r="HO41" i="6"/>
  <c r="HP41" i="6"/>
  <c r="HQ41" i="6"/>
  <c r="HR41" i="6"/>
  <c r="HS41" i="6"/>
  <c r="HT41" i="6"/>
  <c r="HU41" i="6"/>
  <c r="HV41" i="6"/>
  <c r="HW41" i="6"/>
  <c r="HX41" i="6"/>
  <c r="HY41" i="6"/>
  <c r="HZ41" i="6"/>
  <c r="IA41" i="6"/>
  <c r="IB41" i="6"/>
  <c r="IC41" i="6"/>
  <c r="ID41" i="6"/>
  <c r="IE41" i="6"/>
  <c r="IF41" i="6"/>
  <c r="IG41" i="6"/>
  <c r="IH41" i="6"/>
  <c r="II41" i="6"/>
  <c r="IJ41" i="6"/>
  <c r="IK41" i="6"/>
  <c r="IL41" i="6"/>
  <c r="IM41" i="6"/>
  <c r="IN41" i="6"/>
  <c r="IO41" i="6"/>
  <c r="IP41" i="6"/>
  <c r="IQ41" i="6"/>
  <c r="IR41" i="6"/>
  <c r="IS41" i="6"/>
  <c r="IT41" i="6"/>
  <c r="IU41" i="6"/>
  <c r="IV41" i="6"/>
  <c r="CO43" i="6"/>
  <c r="CP43" i="6"/>
  <c r="CQ43" i="6"/>
  <c r="CR43" i="6"/>
  <c r="CS43" i="6"/>
  <c r="CT43" i="6"/>
  <c r="CU43" i="6"/>
  <c r="CV43" i="6"/>
  <c r="CW43" i="6"/>
  <c r="CX43" i="6"/>
  <c r="CY43" i="6"/>
  <c r="CZ43" i="6"/>
  <c r="DA43" i="6"/>
  <c r="DB43" i="6"/>
  <c r="DC43" i="6"/>
  <c r="DD43" i="6"/>
  <c r="DE43" i="6"/>
  <c r="DF43" i="6"/>
  <c r="DG43" i="6"/>
  <c r="DH43" i="6"/>
  <c r="DI43" i="6"/>
  <c r="DJ43" i="6"/>
  <c r="DK43" i="6"/>
  <c r="DL43" i="6"/>
  <c r="DM43" i="6"/>
  <c r="DN43" i="6"/>
  <c r="DO43" i="6"/>
  <c r="DP43" i="6"/>
  <c r="DQ43" i="6"/>
  <c r="DR43" i="6"/>
  <c r="DS43" i="6"/>
  <c r="DT43" i="6"/>
  <c r="DU43" i="6"/>
  <c r="DV43" i="6"/>
  <c r="DW43" i="6"/>
  <c r="DX43" i="6"/>
  <c r="DY43" i="6"/>
  <c r="DZ43" i="6"/>
  <c r="EA43" i="6"/>
  <c r="EB43" i="6"/>
  <c r="EC43" i="6"/>
  <c r="ED43" i="6"/>
  <c r="EE43" i="6"/>
  <c r="EF43" i="6"/>
  <c r="EG43" i="6"/>
  <c r="EH43" i="6"/>
  <c r="EI43" i="6"/>
  <c r="EJ43" i="6"/>
  <c r="EK43" i="6"/>
  <c r="EL43" i="6"/>
  <c r="EM43" i="6"/>
  <c r="EN43" i="6"/>
  <c r="EO43" i="6"/>
  <c r="EP43" i="6"/>
  <c r="EQ43" i="6"/>
  <c r="ER43" i="6"/>
  <c r="ES43" i="6"/>
  <c r="ET43" i="6"/>
  <c r="EU43" i="6"/>
  <c r="EV43" i="6"/>
  <c r="EW43" i="6"/>
  <c r="EX43" i="6"/>
  <c r="EY43" i="6"/>
  <c r="EZ43" i="6"/>
  <c r="FA43" i="6"/>
  <c r="FB43" i="6"/>
  <c r="FC43" i="6"/>
  <c r="FD43" i="6"/>
  <c r="FE43" i="6"/>
  <c r="FF43" i="6"/>
  <c r="FG43" i="6"/>
  <c r="FH43" i="6"/>
  <c r="FI43" i="6"/>
  <c r="FJ43" i="6"/>
  <c r="FK43" i="6"/>
  <c r="FL43" i="6"/>
  <c r="FM43" i="6"/>
  <c r="FN43" i="6"/>
  <c r="FO43" i="6"/>
  <c r="FP43" i="6"/>
  <c r="FQ43" i="6"/>
  <c r="FR43" i="6"/>
  <c r="FS43" i="6"/>
  <c r="FT43" i="6"/>
  <c r="FU43" i="6"/>
  <c r="FV43" i="6"/>
  <c r="FW43" i="6"/>
  <c r="FX43" i="6"/>
  <c r="FY43" i="6"/>
  <c r="FZ43" i="6"/>
  <c r="GA43" i="6"/>
  <c r="GB43" i="6"/>
  <c r="GC43" i="6"/>
  <c r="GD43" i="6"/>
  <c r="GE43" i="6"/>
  <c r="GF43" i="6"/>
  <c r="GG43" i="6"/>
  <c r="GH43" i="6"/>
  <c r="GI43" i="6"/>
  <c r="GJ43" i="6"/>
  <c r="GK43" i="6"/>
  <c r="GL43" i="6"/>
  <c r="GM43" i="6"/>
  <c r="GN43" i="6"/>
  <c r="GO43" i="6"/>
  <c r="GP43" i="6"/>
  <c r="GQ43" i="6"/>
  <c r="GR43" i="6"/>
  <c r="GS43" i="6"/>
  <c r="GT43" i="6"/>
  <c r="GU43" i="6"/>
  <c r="GV43" i="6"/>
  <c r="GW43" i="6"/>
  <c r="GX43" i="6"/>
  <c r="GY43" i="6"/>
  <c r="GZ43" i="6"/>
  <c r="HA43" i="6"/>
  <c r="HB43" i="6"/>
  <c r="HC43" i="6"/>
  <c r="HD43" i="6"/>
  <c r="HE43" i="6"/>
  <c r="HF43" i="6"/>
  <c r="HG43" i="6"/>
  <c r="HH43" i="6"/>
  <c r="HI43" i="6"/>
  <c r="HJ43" i="6"/>
  <c r="HK43" i="6"/>
  <c r="HL43" i="6"/>
  <c r="HM43" i="6"/>
  <c r="HN43" i="6"/>
  <c r="HO43" i="6"/>
  <c r="HP43" i="6"/>
  <c r="HQ43" i="6"/>
  <c r="HR43" i="6"/>
  <c r="HS43" i="6"/>
  <c r="HT43" i="6"/>
  <c r="HU43" i="6"/>
  <c r="HV43" i="6"/>
  <c r="HW43" i="6"/>
  <c r="HX43" i="6"/>
  <c r="HY43" i="6"/>
  <c r="HZ43" i="6"/>
  <c r="IA43" i="6"/>
  <c r="IB43" i="6"/>
  <c r="IC43" i="6"/>
  <c r="ID43" i="6"/>
  <c r="IE43" i="6"/>
  <c r="IF43" i="6"/>
  <c r="IG43" i="6"/>
  <c r="IH43" i="6"/>
  <c r="II43" i="6"/>
  <c r="IJ43" i="6"/>
  <c r="IK43" i="6"/>
  <c r="IL43" i="6"/>
  <c r="IM43" i="6"/>
  <c r="IN43" i="6"/>
  <c r="IO43" i="6"/>
  <c r="IP43" i="6"/>
  <c r="IQ43" i="6"/>
  <c r="IR43" i="6"/>
  <c r="IS43" i="6"/>
  <c r="IT43" i="6"/>
  <c r="IU43" i="6"/>
  <c r="IV43" i="6"/>
  <c r="CO47" i="6"/>
  <c r="CP47" i="6"/>
  <c r="CQ47" i="6"/>
  <c r="CR47" i="6"/>
  <c r="CS47" i="6"/>
  <c r="CT47" i="6"/>
  <c r="CU47" i="6"/>
  <c r="CV47" i="6"/>
  <c r="CW47" i="6"/>
  <c r="CX47" i="6"/>
  <c r="CY47" i="6"/>
  <c r="CZ47" i="6"/>
  <c r="DA47" i="6"/>
  <c r="DB47" i="6"/>
  <c r="DC47" i="6"/>
  <c r="DD47" i="6"/>
  <c r="DE47" i="6"/>
  <c r="DF47" i="6"/>
  <c r="DG47" i="6"/>
  <c r="DH47" i="6"/>
  <c r="DI47" i="6"/>
  <c r="DJ47" i="6"/>
  <c r="DK47" i="6"/>
  <c r="DL47" i="6"/>
  <c r="DM47" i="6"/>
  <c r="DN47" i="6"/>
  <c r="DO47" i="6"/>
  <c r="DP47" i="6"/>
  <c r="DQ47" i="6"/>
  <c r="DR47" i="6"/>
  <c r="DS47" i="6"/>
  <c r="DT47" i="6"/>
  <c r="DU47" i="6"/>
  <c r="DV47" i="6"/>
  <c r="DW47" i="6"/>
  <c r="DX47" i="6"/>
  <c r="DY47" i="6"/>
  <c r="DZ47" i="6"/>
  <c r="EA47" i="6"/>
  <c r="EB47" i="6"/>
  <c r="EC47" i="6"/>
  <c r="ED47" i="6"/>
  <c r="EE47" i="6"/>
  <c r="EF47" i="6"/>
  <c r="EG47" i="6"/>
  <c r="EH47" i="6"/>
  <c r="EI47" i="6"/>
  <c r="EJ47" i="6"/>
  <c r="EK47" i="6"/>
  <c r="EL47" i="6"/>
  <c r="EM47" i="6"/>
  <c r="EN47" i="6"/>
  <c r="EO47" i="6"/>
  <c r="EP47" i="6"/>
  <c r="EQ47" i="6"/>
  <c r="ER47" i="6"/>
  <c r="ES47" i="6"/>
  <c r="ET47" i="6"/>
  <c r="EU47" i="6"/>
  <c r="EV47" i="6"/>
  <c r="EW47" i="6"/>
  <c r="EX47" i="6"/>
  <c r="EY47" i="6"/>
  <c r="EZ47" i="6"/>
  <c r="FA47" i="6"/>
  <c r="FB47" i="6"/>
  <c r="FC47" i="6"/>
  <c r="FD47" i="6"/>
  <c r="FE47" i="6"/>
  <c r="FF47" i="6"/>
  <c r="FG47" i="6"/>
  <c r="FH47" i="6"/>
  <c r="FI47" i="6"/>
  <c r="FJ47" i="6"/>
  <c r="FK47" i="6"/>
  <c r="FL47" i="6"/>
  <c r="FM47" i="6"/>
  <c r="FN47" i="6"/>
  <c r="FO47" i="6"/>
  <c r="FP47" i="6"/>
  <c r="FQ47" i="6"/>
  <c r="FR47" i="6"/>
  <c r="FS47" i="6"/>
  <c r="FT47" i="6"/>
  <c r="FU47" i="6"/>
  <c r="FV47" i="6"/>
  <c r="FW47" i="6"/>
  <c r="FX47" i="6"/>
  <c r="FY47" i="6"/>
  <c r="FZ47" i="6"/>
  <c r="GA47" i="6"/>
  <c r="GB47" i="6"/>
  <c r="GC47" i="6"/>
  <c r="GD47" i="6"/>
  <c r="GE47" i="6"/>
  <c r="GF47" i="6"/>
  <c r="GG47" i="6"/>
  <c r="GH47" i="6"/>
  <c r="GI47" i="6"/>
  <c r="GJ47" i="6"/>
  <c r="GK47" i="6"/>
  <c r="GL47" i="6"/>
  <c r="GM47" i="6"/>
  <c r="GN47" i="6"/>
  <c r="GO47" i="6"/>
  <c r="GP47" i="6"/>
  <c r="GQ47" i="6"/>
  <c r="GR47" i="6"/>
  <c r="GS47" i="6"/>
  <c r="GT47" i="6"/>
  <c r="GU47" i="6"/>
  <c r="GV47" i="6"/>
  <c r="GW47" i="6"/>
  <c r="GX47" i="6"/>
  <c r="GY47" i="6"/>
  <c r="GZ47" i="6"/>
  <c r="HA47" i="6"/>
  <c r="HB47" i="6"/>
  <c r="HC47" i="6"/>
  <c r="HD47" i="6"/>
  <c r="HE47" i="6"/>
  <c r="HF47" i="6"/>
  <c r="HG47" i="6"/>
  <c r="HH47" i="6"/>
  <c r="HI47" i="6"/>
  <c r="HJ47" i="6"/>
  <c r="HK47" i="6"/>
  <c r="HL47" i="6"/>
  <c r="HM47" i="6"/>
  <c r="HN47" i="6"/>
  <c r="HO47" i="6"/>
  <c r="HP47" i="6"/>
  <c r="HQ47" i="6"/>
  <c r="HR47" i="6"/>
  <c r="HS47" i="6"/>
  <c r="HT47" i="6"/>
  <c r="HU47" i="6"/>
  <c r="HV47" i="6"/>
  <c r="HW47" i="6"/>
  <c r="HX47" i="6"/>
  <c r="HY47" i="6"/>
  <c r="HZ47" i="6"/>
  <c r="IA47" i="6"/>
  <c r="IB47" i="6"/>
  <c r="IC47" i="6"/>
  <c r="ID47" i="6"/>
  <c r="IE47" i="6"/>
  <c r="IF47" i="6"/>
  <c r="IG47" i="6"/>
  <c r="IH47" i="6"/>
  <c r="II47" i="6"/>
  <c r="IJ47" i="6"/>
  <c r="IK47" i="6"/>
  <c r="IL47" i="6"/>
  <c r="IM47" i="6"/>
  <c r="IN47" i="6"/>
  <c r="IO47" i="6"/>
  <c r="IP47" i="6"/>
  <c r="IQ47" i="6"/>
  <c r="IR47" i="6"/>
  <c r="IS47" i="6"/>
  <c r="IT47" i="6"/>
  <c r="IU47" i="6"/>
  <c r="IV47" i="6"/>
  <c r="CO49" i="6"/>
  <c r="CP49" i="6"/>
  <c r="CQ49" i="6"/>
  <c r="CR49" i="6"/>
  <c r="CS49" i="6"/>
  <c r="CT49" i="6"/>
  <c r="CU49" i="6"/>
  <c r="CV49" i="6"/>
  <c r="CW49" i="6"/>
  <c r="CX49" i="6"/>
  <c r="CY49" i="6"/>
  <c r="CZ49" i="6"/>
  <c r="DA49" i="6"/>
  <c r="DB49" i="6"/>
  <c r="DC49" i="6"/>
  <c r="DD49" i="6"/>
  <c r="DE49" i="6"/>
  <c r="DF49" i="6"/>
  <c r="DG49" i="6"/>
  <c r="DH49" i="6"/>
  <c r="DI49" i="6"/>
  <c r="DJ49" i="6"/>
  <c r="DK49" i="6"/>
  <c r="DL49" i="6"/>
  <c r="DM49" i="6"/>
  <c r="DN49" i="6"/>
  <c r="DO49" i="6"/>
  <c r="DP49" i="6"/>
  <c r="DQ49" i="6"/>
  <c r="DR49" i="6"/>
  <c r="DS49" i="6"/>
  <c r="DT49" i="6"/>
  <c r="DU49" i="6"/>
  <c r="DV49" i="6"/>
  <c r="DW49" i="6"/>
  <c r="DX49" i="6"/>
  <c r="DY49" i="6"/>
  <c r="DZ49" i="6"/>
  <c r="EA49" i="6"/>
  <c r="EB49" i="6"/>
  <c r="EC49" i="6"/>
  <c r="ED49" i="6"/>
  <c r="EE49" i="6"/>
  <c r="EF49" i="6"/>
  <c r="EG49" i="6"/>
  <c r="EH49" i="6"/>
  <c r="EI49" i="6"/>
  <c r="EJ49" i="6"/>
  <c r="EK49" i="6"/>
  <c r="EL49" i="6"/>
  <c r="EM49" i="6"/>
  <c r="EN49" i="6"/>
  <c r="EO49" i="6"/>
  <c r="EP49" i="6"/>
  <c r="EQ49" i="6"/>
  <c r="ER49" i="6"/>
  <c r="ES49" i="6"/>
  <c r="ET49" i="6"/>
  <c r="EU49" i="6"/>
  <c r="EV49" i="6"/>
  <c r="EW49" i="6"/>
  <c r="EX49" i="6"/>
  <c r="EY49" i="6"/>
  <c r="EZ49" i="6"/>
  <c r="FA49" i="6"/>
  <c r="FB49" i="6"/>
  <c r="FC49" i="6"/>
  <c r="FD49" i="6"/>
  <c r="FE49" i="6"/>
  <c r="FF49" i="6"/>
  <c r="FG49" i="6"/>
  <c r="FH49" i="6"/>
  <c r="FI49" i="6"/>
  <c r="FJ49" i="6"/>
  <c r="FK49" i="6"/>
  <c r="FL49" i="6"/>
  <c r="FM49" i="6"/>
  <c r="FN49" i="6"/>
  <c r="FO49" i="6"/>
  <c r="FP49" i="6"/>
  <c r="FQ49" i="6"/>
  <c r="FR49" i="6"/>
  <c r="FS49" i="6"/>
  <c r="FT49" i="6"/>
  <c r="FU49" i="6"/>
  <c r="FV49" i="6"/>
  <c r="FW49" i="6"/>
  <c r="FX49" i="6"/>
  <c r="FY49" i="6"/>
  <c r="FZ49" i="6"/>
  <c r="GA49" i="6"/>
  <c r="GB49" i="6"/>
  <c r="GC49" i="6"/>
  <c r="GD49" i="6"/>
  <c r="GE49" i="6"/>
  <c r="GF49" i="6"/>
  <c r="GG49" i="6"/>
  <c r="GH49" i="6"/>
  <c r="GI49" i="6"/>
  <c r="GJ49" i="6"/>
  <c r="GK49" i="6"/>
  <c r="GL49" i="6"/>
  <c r="GM49" i="6"/>
  <c r="GN49" i="6"/>
  <c r="GO49" i="6"/>
  <c r="GP49" i="6"/>
  <c r="GQ49" i="6"/>
  <c r="GR49" i="6"/>
  <c r="GS49" i="6"/>
  <c r="GT49" i="6"/>
  <c r="GU49" i="6"/>
  <c r="GV49" i="6"/>
  <c r="GW49" i="6"/>
  <c r="GX49" i="6"/>
  <c r="GY49" i="6"/>
  <c r="GZ49" i="6"/>
  <c r="HA49" i="6"/>
  <c r="HB49" i="6"/>
  <c r="HC49" i="6"/>
  <c r="HD49" i="6"/>
  <c r="HE49" i="6"/>
  <c r="HF49" i="6"/>
  <c r="HG49" i="6"/>
  <c r="HH49" i="6"/>
  <c r="HI49" i="6"/>
  <c r="HJ49" i="6"/>
  <c r="HK49" i="6"/>
  <c r="HL49" i="6"/>
  <c r="HM49" i="6"/>
  <c r="HN49" i="6"/>
  <c r="HO49" i="6"/>
  <c r="HP49" i="6"/>
  <c r="HQ49" i="6"/>
  <c r="HR49" i="6"/>
  <c r="HS49" i="6"/>
  <c r="HT49" i="6"/>
  <c r="HU49" i="6"/>
  <c r="HV49" i="6"/>
  <c r="HW49" i="6"/>
  <c r="HX49" i="6"/>
  <c r="HY49" i="6"/>
  <c r="HZ49" i="6"/>
  <c r="IA49" i="6"/>
  <c r="IB49" i="6"/>
  <c r="IC49" i="6"/>
  <c r="ID49" i="6"/>
  <c r="IE49" i="6"/>
  <c r="IF49" i="6"/>
  <c r="IG49" i="6"/>
  <c r="IH49" i="6"/>
  <c r="II49" i="6"/>
  <c r="IJ49" i="6"/>
  <c r="IK49" i="6"/>
  <c r="IL49" i="6"/>
  <c r="IM49" i="6"/>
  <c r="IN49" i="6"/>
  <c r="IO49" i="6"/>
  <c r="IP49" i="6"/>
  <c r="IQ49" i="6"/>
  <c r="IR49" i="6"/>
  <c r="IS49" i="6"/>
  <c r="IT49" i="6"/>
  <c r="IU49" i="6"/>
  <c r="IV49" i="6"/>
  <c r="CO53" i="6"/>
  <c r="CP53" i="6"/>
  <c r="CQ53" i="6"/>
  <c r="CR53" i="6"/>
  <c r="CS53" i="6"/>
  <c r="CT53" i="6"/>
  <c r="CU53" i="6"/>
  <c r="CV53" i="6"/>
  <c r="CW53" i="6"/>
  <c r="CX53" i="6"/>
  <c r="CY53" i="6"/>
  <c r="CZ53" i="6"/>
  <c r="DA53" i="6"/>
  <c r="DB53" i="6"/>
  <c r="DC53" i="6"/>
  <c r="DD53" i="6"/>
  <c r="DE53" i="6"/>
  <c r="DF53" i="6"/>
  <c r="DG53" i="6"/>
  <c r="DH53" i="6"/>
  <c r="DI53" i="6"/>
  <c r="DJ53" i="6"/>
  <c r="DK53" i="6"/>
  <c r="DL53" i="6"/>
  <c r="DM53" i="6"/>
  <c r="DN53" i="6"/>
  <c r="DO53" i="6"/>
  <c r="DP53" i="6"/>
  <c r="DQ53" i="6"/>
  <c r="DR53" i="6"/>
  <c r="DS53" i="6"/>
  <c r="DT53" i="6"/>
  <c r="DU53" i="6"/>
  <c r="DV53" i="6"/>
  <c r="DW53" i="6"/>
  <c r="DX53" i="6"/>
  <c r="DY53" i="6"/>
  <c r="DZ53" i="6"/>
  <c r="EA53" i="6"/>
  <c r="EB53" i="6"/>
  <c r="EC53" i="6"/>
  <c r="ED53" i="6"/>
  <c r="EE53" i="6"/>
  <c r="EF53" i="6"/>
  <c r="EG53" i="6"/>
  <c r="EH53" i="6"/>
  <c r="EI53" i="6"/>
  <c r="EJ53" i="6"/>
  <c r="EK53" i="6"/>
  <c r="EL53" i="6"/>
  <c r="EM53" i="6"/>
  <c r="EN53" i="6"/>
  <c r="EO53" i="6"/>
  <c r="EP53" i="6"/>
  <c r="EQ53" i="6"/>
  <c r="ER53" i="6"/>
  <c r="ES53" i="6"/>
  <c r="ET53" i="6"/>
  <c r="EU53" i="6"/>
  <c r="EV53" i="6"/>
  <c r="EW53" i="6"/>
  <c r="EX53" i="6"/>
  <c r="EY53" i="6"/>
  <c r="EZ53" i="6"/>
  <c r="FA53" i="6"/>
  <c r="FB53" i="6"/>
  <c r="FC53" i="6"/>
  <c r="FD53" i="6"/>
  <c r="FE53" i="6"/>
  <c r="FF53" i="6"/>
  <c r="FG53" i="6"/>
  <c r="FH53" i="6"/>
  <c r="FI53" i="6"/>
  <c r="FJ53" i="6"/>
  <c r="FK53" i="6"/>
  <c r="FL53" i="6"/>
  <c r="FM53" i="6"/>
  <c r="FN53" i="6"/>
  <c r="FO53" i="6"/>
  <c r="FP53" i="6"/>
  <c r="FQ53" i="6"/>
  <c r="FR53" i="6"/>
  <c r="FS53" i="6"/>
  <c r="FT53" i="6"/>
  <c r="FU53" i="6"/>
  <c r="FV53" i="6"/>
  <c r="FW53" i="6"/>
  <c r="FX53" i="6"/>
  <c r="FY53" i="6"/>
  <c r="FZ53" i="6"/>
  <c r="GA53" i="6"/>
  <c r="GB53" i="6"/>
  <c r="GC53" i="6"/>
  <c r="GD53" i="6"/>
  <c r="GE53" i="6"/>
  <c r="GF53" i="6"/>
  <c r="GG53" i="6"/>
  <c r="GH53" i="6"/>
  <c r="GI53" i="6"/>
  <c r="GJ53" i="6"/>
  <c r="GK53" i="6"/>
  <c r="GL53" i="6"/>
  <c r="GM53" i="6"/>
  <c r="GN53" i="6"/>
  <c r="GO53" i="6"/>
  <c r="GP53" i="6"/>
  <c r="GQ53" i="6"/>
  <c r="GR53" i="6"/>
  <c r="GS53" i="6"/>
  <c r="GT53" i="6"/>
  <c r="GU53" i="6"/>
  <c r="GV53" i="6"/>
  <c r="GW53" i="6"/>
  <c r="GX53" i="6"/>
  <c r="GY53" i="6"/>
  <c r="GZ53" i="6"/>
  <c r="HA53" i="6"/>
  <c r="HB53" i="6"/>
  <c r="HC53" i="6"/>
  <c r="HD53" i="6"/>
  <c r="HE53" i="6"/>
  <c r="HF53" i="6"/>
  <c r="HG53" i="6"/>
  <c r="HH53" i="6"/>
  <c r="HI53" i="6"/>
  <c r="HJ53" i="6"/>
  <c r="HK53" i="6"/>
  <c r="HL53" i="6"/>
  <c r="HM53" i="6"/>
  <c r="HN53" i="6"/>
  <c r="HO53" i="6"/>
  <c r="HP53" i="6"/>
  <c r="HQ53" i="6"/>
  <c r="HR53" i="6"/>
  <c r="HS53" i="6"/>
  <c r="HT53" i="6"/>
  <c r="HU53" i="6"/>
  <c r="HV53" i="6"/>
  <c r="HW53" i="6"/>
  <c r="HX53" i="6"/>
  <c r="HY53" i="6"/>
  <c r="HZ53" i="6"/>
  <c r="IA53" i="6"/>
  <c r="IB53" i="6"/>
  <c r="IC53" i="6"/>
  <c r="ID53" i="6"/>
  <c r="IE53" i="6"/>
  <c r="IF53" i="6"/>
  <c r="IG53" i="6"/>
  <c r="IH53" i="6"/>
  <c r="II53" i="6"/>
  <c r="IJ53" i="6"/>
  <c r="IK53" i="6"/>
  <c r="IL53" i="6"/>
  <c r="IM53" i="6"/>
  <c r="IN53" i="6"/>
  <c r="IO53" i="6"/>
  <c r="IP53" i="6"/>
  <c r="IQ53" i="6"/>
  <c r="IR53" i="6"/>
  <c r="IS53" i="6"/>
  <c r="IT53" i="6"/>
  <c r="IU53" i="6"/>
  <c r="IV53" i="6"/>
  <c r="CO4" i="6"/>
  <c r="CP4" i="6"/>
  <c r="CQ4" i="6"/>
  <c r="CR4" i="6"/>
  <c r="CS4" i="6"/>
  <c r="CT4" i="6"/>
  <c r="CU4" i="6"/>
  <c r="CV4" i="6"/>
  <c r="CW4" i="6"/>
  <c r="CX4" i="6"/>
  <c r="CY4" i="6"/>
  <c r="CZ4" i="6"/>
  <c r="DA4" i="6"/>
  <c r="DB4" i="6"/>
  <c r="DC4" i="6"/>
  <c r="DD4" i="6"/>
  <c r="DE4" i="6"/>
  <c r="DF4" i="6"/>
  <c r="DG4" i="6"/>
  <c r="DH4" i="6"/>
  <c r="DI4" i="6"/>
  <c r="DJ4" i="6"/>
  <c r="DK4" i="6"/>
  <c r="DL4" i="6"/>
  <c r="DM4" i="6"/>
  <c r="DN4" i="6"/>
  <c r="DO4" i="6"/>
  <c r="DP4" i="6"/>
  <c r="DQ4" i="6"/>
  <c r="DR4" i="6"/>
  <c r="DS4" i="6"/>
  <c r="DT4" i="6"/>
  <c r="DU4" i="6"/>
  <c r="DV4" i="6"/>
  <c r="DW4" i="6"/>
  <c r="DX4" i="6"/>
  <c r="DY4" i="6"/>
  <c r="DZ4" i="6"/>
  <c r="EA4" i="6"/>
  <c r="EB4" i="6"/>
  <c r="EC4" i="6"/>
  <c r="ED4" i="6"/>
  <c r="EE4" i="6"/>
  <c r="EF4" i="6"/>
  <c r="EG4" i="6"/>
  <c r="EH4" i="6"/>
  <c r="EI4" i="6"/>
  <c r="EJ4" i="6"/>
  <c r="EK4" i="6"/>
  <c r="EL4" i="6"/>
  <c r="EM4" i="6"/>
  <c r="EN4" i="6"/>
  <c r="EO4" i="6"/>
  <c r="EP4" i="6"/>
  <c r="EQ4" i="6"/>
  <c r="ER4" i="6"/>
  <c r="ES4" i="6"/>
  <c r="ET4" i="6"/>
  <c r="EU4" i="6"/>
  <c r="EV4" i="6"/>
  <c r="EW4" i="6"/>
  <c r="EX4" i="6"/>
  <c r="EY4" i="6"/>
  <c r="EZ4" i="6"/>
  <c r="FA4" i="6"/>
  <c r="FB4" i="6"/>
  <c r="FC4" i="6"/>
  <c r="FD4" i="6"/>
  <c r="FE4" i="6"/>
  <c r="FF4" i="6"/>
  <c r="FG4" i="6"/>
  <c r="FH4" i="6"/>
  <c r="FI4" i="6"/>
  <c r="FJ4" i="6"/>
  <c r="FK4" i="6"/>
  <c r="FL4" i="6"/>
  <c r="FM4" i="6"/>
  <c r="FN4" i="6"/>
  <c r="FO4" i="6"/>
  <c r="FP4" i="6"/>
  <c r="FQ4" i="6"/>
  <c r="FR4" i="6"/>
  <c r="FS4" i="6"/>
  <c r="FT4" i="6"/>
  <c r="FU4" i="6"/>
  <c r="FV4" i="6"/>
  <c r="FW4" i="6"/>
  <c r="FX4" i="6"/>
  <c r="FY4" i="6"/>
  <c r="FZ4" i="6"/>
  <c r="GA4" i="6"/>
  <c r="GB4" i="6"/>
  <c r="GC4" i="6"/>
  <c r="GD4" i="6"/>
  <c r="GE4" i="6"/>
  <c r="GF4" i="6"/>
  <c r="GG4" i="6"/>
  <c r="GH4" i="6"/>
  <c r="GI4" i="6"/>
  <c r="GJ4" i="6"/>
  <c r="GK4" i="6"/>
  <c r="GL4" i="6"/>
  <c r="GM4" i="6"/>
  <c r="GN4" i="6"/>
  <c r="GO4" i="6"/>
  <c r="GP4" i="6"/>
  <c r="GQ4" i="6"/>
  <c r="GR4" i="6"/>
  <c r="GS4" i="6"/>
  <c r="GT4" i="6"/>
  <c r="GU4" i="6"/>
  <c r="GV4" i="6"/>
  <c r="GW4" i="6"/>
  <c r="GX4" i="6"/>
  <c r="GY4" i="6"/>
  <c r="GZ4" i="6"/>
  <c r="HA4" i="6"/>
  <c r="HB4" i="6"/>
  <c r="HC4" i="6"/>
  <c r="HD4" i="6"/>
  <c r="HE4" i="6"/>
  <c r="HF4" i="6"/>
  <c r="HG4" i="6"/>
  <c r="HH4" i="6"/>
  <c r="HI4" i="6"/>
  <c r="HJ4" i="6"/>
  <c r="HK4" i="6"/>
  <c r="HL4" i="6"/>
  <c r="HM4" i="6"/>
  <c r="HN4" i="6"/>
  <c r="HO4" i="6"/>
  <c r="HP4" i="6"/>
  <c r="HQ4" i="6"/>
  <c r="HR4" i="6"/>
  <c r="HS4" i="6"/>
  <c r="HT4" i="6"/>
  <c r="HU4" i="6"/>
  <c r="HV4" i="6"/>
  <c r="HW4" i="6"/>
  <c r="HX4" i="6"/>
  <c r="HY4" i="6"/>
  <c r="HZ4" i="6"/>
  <c r="IA4" i="6"/>
  <c r="IB4" i="6"/>
  <c r="IC4" i="6"/>
  <c r="ID4" i="6"/>
  <c r="IE4" i="6"/>
  <c r="IF4" i="6"/>
  <c r="IG4" i="6"/>
  <c r="IH4" i="6"/>
  <c r="II4" i="6"/>
  <c r="IJ4" i="6"/>
  <c r="IK4" i="6"/>
  <c r="IL4" i="6"/>
  <c r="IM4" i="6"/>
  <c r="IN4" i="6"/>
  <c r="IO4" i="6"/>
  <c r="IP4" i="6"/>
  <c r="IQ4" i="6"/>
  <c r="IR4" i="6"/>
  <c r="IS4" i="6"/>
  <c r="IT4" i="6"/>
  <c r="IU4" i="6"/>
  <c r="IV4" i="6"/>
  <c r="EO8" i="6"/>
  <c r="EP8" i="6"/>
  <c r="EQ8" i="6"/>
  <c r="ER8" i="6"/>
  <c r="ES8" i="6"/>
  <c r="ET8" i="6"/>
  <c r="EU8" i="6"/>
  <c r="EV8" i="6"/>
  <c r="EW8" i="6"/>
  <c r="EX8" i="6"/>
  <c r="EY8" i="6"/>
  <c r="EZ8" i="6"/>
  <c r="FA8" i="6"/>
  <c r="FB8" i="6"/>
  <c r="FC8" i="6"/>
  <c r="FD8" i="6"/>
  <c r="FE8" i="6"/>
  <c r="FF8" i="6"/>
  <c r="FG8" i="6"/>
  <c r="FH8" i="6"/>
  <c r="FI8" i="6"/>
  <c r="FJ8" i="6"/>
  <c r="FK8" i="6"/>
  <c r="FL8" i="6"/>
  <c r="FM8" i="6"/>
  <c r="FN8" i="6"/>
  <c r="FO8" i="6"/>
  <c r="FP8" i="6"/>
  <c r="FQ8" i="6"/>
  <c r="FR8" i="6"/>
  <c r="FS8" i="6"/>
  <c r="FT8" i="6"/>
  <c r="FU8" i="6"/>
  <c r="FV8" i="6"/>
  <c r="FW8" i="6"/>
  <c r="FX8" i="6"/>
  <c r="FY8" i="6"/>
  <c r="FZ8" i="6"/>
  <c r="GA8" i="6"/>
  <c r="GB8" i="6"/>
  <c r="GC8" i="6"/>
  <c r="GD8" i="6"/>
  <c r="GE8" i="6"/>
  <c r="GF8" i="6"/>
  <c r="GG8" i="6"/>
  <c r="GH8" i="6"/>
  <c r="GI8" i="6"/>
  <c r="GJ8" i="6"/>
  <c r="GK8" i="6"/>
  <c r="GL8" i="6"/>
  <c r="GM8" i="6"/>
  <c r="GN8" i="6"/>
  <c r="GO8" i="6"/>
  <c r="GP8" i="6"/>
  <c r="GQ8" i="6"/>
  <c r="GR8" i="6"/>
  <c r="GS8" i="6"/>
  <c r="GT8" i="6"/>
  <c r="GU8" i="6"/>
  <c r="GV8" i="6"/>
  <c r="GW8" i="6"/>
  <c r="GX8" i="6"/>
  <c r="GY8" i="6"/>
  <c r="GZ8" i="6"/>
  <c r="HA8" i="6"/>
  <c r="HB8" i="6"/>
  <c r="HC8" i="6"/>
  <c r="HD8" i="6"/>
  <c r="HE8" i="6"/>
  <c r="HF8" i="6"/>
  <c r="HG8" i="6"/>
  <c r="HH8" i="6"/>
  <c r="HI8" i="6"/>
  <c r="HJ8" i="6"/>
  <c r="HK8" i="6"/>
  <c r="HL8" i="6"/>
  <c r="HM8" i="6"/>
  <c r="HN8" i="6"/>
  <c r="HO8" i="6"/>
  <c r="HP8" i="6"/>
  <c r="HQ8" i="6"/>
  <c r="HR8" i="6"/>
  <c r="HS8" i="6"/>
  <c r="HT8" i="6"/>
  <c r="HU8" i="6"/>
  <c r="HV8" i="6"/>
  <c r="HW8" i="6"/>
  <c r="HX8" i="6"/>
  <c r="HY8" i="6"/>
  <c r="HZ8" i="6"/>
  <c r="IA8" i="6"/>
  <c r="IB8" i="6"/>
  <c r="IC8" i="6"/>
  <c r="ID8" i="6"/>
  <c r="IE8" i="6"/>
  <c r="IF8" i="6"/>
  <c r="IG8" i="6"/>
  <c r="IH8" i="6"/>
  <c r="II8" i="6"/>
  <c r="IJ8" i="6"/>
  <c r="IK8" i="6"/>
  <c r="IL8" i="6"/>
  <c r="IM8" i="6"/>
  <c r="IN8" i="6"/>
  <c r="IO8" i="6"/>
  <c r="IP8" i="6"/>
  <c r="IQ8" i="6"/>
  <c r="IR8" i="6"/>
  <c r="IS8" i="6"/>
  <c r="IT8" i="6"/>
  <c r="IU8" i="6"/>
  <c r="IV8" i="6"/>
  <c r="CO9" i="6"/>
  <c r="CP9" i="6"/>
  <c r="CQ9" i="6"/>
  <c r="CR9" i="6"/>
  <c r="CS9" i="6"/>
  <c r="CT9" i="6"/>
  <c r="CU9" i="6"/>
  <c r="CV9" i="6"/>
  <c r="CW9" i="6"/>
  <c r="CX9" i="6"/>
  <c r="CY9" i="6"/>
  <c r="CY10" i="6"/>
  <c r="CZ9" i="6"/>
  <c r="DA9" i="6"/>
  <c r="DB9" i="6"/>
  <c r="DC9" i="6"/>
  <c r="DD9" i="6"/>
  <c r="DE9" i="6"/>
  <c r="DF9" i="6"/>
  <c r="DG9" i="6"/>
  <c r="DH9" i="6"/>
  <c r="DI9" i="6"/>
  <c r="DJ9" i="6"/>
  <c r="DK9" i="6"/>
  <c r="DL9" i="6"/>
  <c r="DM9" i="6"/>
  <c r="DN9" i="6"/>
  <c r="DO9" i="6"/>
  <c r="DP9" i="6"/>
  <c r="DQ9" i="6"/>
  <c r="DR9" i="6"/>
  <c r="DS9" i="6"/>
  <c r="DT9" i="6"/>
  <c r="DU9" i="6"/>
  <c r="DV9" i="6"/>
  <c r="DW9" i="6"/>
  <c r="DX9" i="6"/>
  <c r="DY9" i="6"/>
  <c r="DZ9" i="6"/>
  <c r="EA9" i="6"/>
  <c r="EB9" i="6"/>
  <c r="EC9" i="6"/>
  <c r="ED9" i="6"/>
  <c r="EE9" i="6"/>
  <c r="EF9" i="6"/>
  <c r="EG9" i="6"/>
  <c r="EH9" i="6"/>
  <c r="EI9" i="6"/>
  <c r="EJ9" i="6"/>
  <c r="EK9" i="6"/>
  <c r="EL9" i="6"/>
  <c r="EM9" i="6"/>
  <c r="EN9" i="6"/>
  <c r="EO9" i="6"/>
  <c r="EP9" i="6"/>
  <c r="EQ9" i="6"/>
  <c r="EQ10" i="6"/>
  <c r="ER9" i="6"/>
  <c r="ER10" i="6"/>
  <c r="ES9" i="6"/>
  <c r="ET9" i="6"/>
  <c r="ET10" i="6"/>
  <c r="EU9" i="6"/>
  <c r="EV9" i="6"/>
  <c r="EW9" i="6"/>
  <c r="EX9" i="6"/>
  <c r="EY9" i="6"/>
  <c r="EZ9" i="6"/>
  <c r="FA9" i="6"/>
  <c r="FB9" i="6"/>
  <c r="FC9" i="6"/>
  <c r="FD9" i="6"/>
  <c r="FE9" i="6"/>
  <c r="FF9" i="6"/>
  <c r="FG9" i="6"/>
  <c r="FH9" i="6"/>
  <c r="FI9" i="6"/>
  <c r="FJ9" i="6"/>
  <c r="FK9" i="6"/>
  <c r="FL9" i="6"/>
  <c r="FM9" i="6"/>
  <c r="FN9" i="6"/>
  <c r="FO9" i="6"/>
  <c r="FP9" i="6"/>
  <c r="FQ9" i="6"/>
  <c r="FR9" i="6"/>
  <c r="FS9" i="6"/>
  <c r="FT9" i="6"/>
  <c r="FU9" i="6"/>
  <c r="FV9" i="6"/>
  <c r="FW9" i="6"/>
  <c r="FX9" i="6"/>
  <c r="FY9" i="6"/>
  <c r="FZ9" i="6"/>
  <c r="GA9" i="6"/>
  <c r="GB9" i="6"/>
  <c r="GC9" i="6"/>
  <c r="GD9" i="6"/>
  <c r="GE9" i="6"/>
  <c r="GF9" i="6"/>
  <c r="GG9" i="6"/>
  <c r="GH9" i="6"/>
  <c r="GI9" i="6"/>
  <c r="GJ9" i="6"/>
  <c r="GK9" i="6"/>
  <c r="GL9" i="6"/>
  <c r="GM9" i="6"/>
  <c r="GN9" i="6"/>
  <c r="GO9" i="6"/>
  <c r="GP9" i="6"/>
  <c r="GQ9" i="6"/>
  <c r="GR9" i="6"/>
  <c r="GS9" i="6"/>
  <c r="GT9" i="6"/>
  <c r="GU9" i="6"/>
  <c r="GV9" i="6"/>
  <c r="GW9" i="6"/>
  <c r="GX9" i="6"/>
  <c r="GY9" i="6"/>
  <c r="GZ9" i="6"/>
  <c r="HA9" i="6"/>
  <c r="HB9" i="6"/>
  <c r="HC9" i="6"/>
  <c r="HD9" i="6"/>
  <c r="HE9" i="6"/>
  <c r="HF9" i="6"/>
  <c r="HG9" i="6"/>
  <c r="HH9" i="6"/>
  <c r="HI9" i="6"/>
  <c r="HJ9" i="6"/>
  <c r="HK9" i="6"/>
  <c r="HL9" i="6"/>
  <c r="HM9" i="6"/>
  <c r="HN9" i="6"/>
  <c r="HO9" i="6"/>
  <c r="HP9" i="6"/>
  <c r="HQ9" i="6"/>
  <c r="HR9" i="6"/>
  <c r="HR10" i="6"/>
  <c r="HS9" i="6"/>
  <c r="HT9" i="6"/>
  <c r="HU9" i="6"/>
  <c r="HV9" i="6"/>
  <c r="HW9" i="6"/>
  <c r="HX9" i="6"/>
  <c r="HY9" i="6"/>
  <c r="HZ9" i="6"/>
  <c r="IA9" i="6"/>
  <c r="IB9" i="6"/>
  <c r="IC9" i="6"/>
  <c r="ID9" i="6"/>
  <c r="IE9" i="6"/>
  <c r="IF9" i="6"/>
  <c r="IG9" i="6"/>
  <c r="IH9" i="6"/>
  <c r="II9" i="6"/>
  <c r="IJ9" i="6"/>
  <c r="IK9" i="6"/>
  <c r="IL9" i="6"/>
  <c r="IM9" i="6"/>
  <c r="IN9" i="6"/>
  <c r="IO9" i="6"/>
  <c r="IP9" i="6"/>
  <c r="IQ9" i="6"/>
  <c r="IR9" i="6"/>
  <c r="IS9" i="6"/>
  <c r="IT9" i="6"/>
  <c r="IU9" i="6"/>
  <c r="IV9" i="6"/>
  <c r="CO10" i="6"/>
  <c r="CP10" i="6"/>
  <c r="CQ10" i="6"/>
  <c r="CR10" i="6"/>
  <c r="CS10" i="6"/>
  <c r="CT10" i="6"/>
  <c r="CU10" i="6"/>
  <c r="CV10" i="6"/>
  <c r="CW10" i="6"/>
  <c r="CX10" i="6"/>
  <c r="CZ10" i="6"/>
  <c r="DA10" i="6"/>
  <c r="DB10" i="6"/>
  <c r="DC10" i="6"/>
  <c r="DD10" i="6"/>
  <c r="DE10" i="6"/>
  <c r="DF10" i="6"/>
  <c r="DG10" i="6"/>
  <c r="DH10" i="6"/>
  <c r="DI10" i="6"/>
  <c r="DJ10" i="6"/>
  <c r="DK10" i="6"/>
  <c r="DL10" i="6"/>
  <c r="DM10" i="6"/>
  <c r="DN10" i="6"/>
  <c r="DO10" i="6"/>
  <c r="DP10" i="6"/>
  <c r="DQ10" i="6"/>
  <c r="DR10" i="6"/>
  <c r="DS10" i="6"/>
  <c r="DT10" i="6"/>
  <c r="DU10" i="6"/>
  <c r="DV10" i="6"/>
  <c r="DW10" i="6"/>
  <c r="DX10" i="6"/>
  <c r="DY10" i="6"/>
  <c r="DZ10" i="6"/>
  <c r="EA10" i="6"/>
  <c r="EB10" i="6"/>
  <c r="EC10" i="6"/>
  <c r="ED10" i="6"/>
  <c r="EE10" i="6"/>
  <c r="EF10" i="6"/>
  <c r="EG10" i="6"/>
  <c r="EH10" i="6"/>
  <c r="EI10" i="6"/>
  <c r="EJ10" i="6"/>
  <c r="EK10" i="6"/>
  <c r="EL10" i="6"/>
  <c r="EM10" i="6"/>
  <c r="EN10" i="6"/>
  <c r="EO10" i="6"/>
  <c r="EP10" i="6"/>
  <c r="ES10" i="6"/>
  <c r="EU10" i="6"/>
  <c r="EV10" i="6"/>
  <c r="EW10" i="6"/>
  <c r="EX10" i="6"/>
  <c r="EY10" i="6"/>
  <c r="EZ10" i="6"/>
  <c r="FA10" i="6"/>
  <c r="FB10" i="6"/>
  <c r="FC10" i="6"/>
  <c r="FD10" i="6"/>
  <c r="FE10" i="6"/>
  <c r="FF10" i="6"/>
  <c r="FG10" i="6"/>
  <c r="FH10" i="6"/>
  <c r="FI10" i="6"/>
  <c r="FJ10" i="6"/>
  <c r="FK10" i="6"/>
  <c r="FL10" i="6"/>
  <c r="FM10" i="6"/>
  <c r="FN10" i="6"/>
  <c r="FO10" i="6"/>
  <c r="FP10" i="6"/>
  <c r="FQ10" i="6"/>
  <c r="FR10" i="6"/>
  <c r="FS10" i="6"/>
  <c r="FT10" i="6"/>
  <c r="FU10" i="6"/>
  <c r="FV10" i="6"/>
  <c r="FW10" i="6"/>
  <c r="FX10" i="6"/>
  <c r="FY10" i="6"/>
  <c r="FZ10" i="6"/>
  <c r="GA10" i="6"/>
  <c r="GB10" i="6"/>
  <c r="GC10" i="6"/>
  <c r="GD10" i="6"/>
  <c r="GE10" i="6"/>
  <c r="GF10" i="6"/>
  <c r="GG10" i="6"/>
  <c r="GH10" i="6"/>
  <c r="GI10" i="6"/>
  <c r="GJ10" i="6"/>
  <c r="GK10" i="6"/>
  <c r="GL10" i="6"/>
  <c r="GM10" i="6"/>
  <c r="GN10" i="6"/>
  <c r="GO10" i="6"/>
  <c r="GP10" i="6"/>
  <c r="GQ10" i="6"/>
  <c r="GR10" i="6"/>
  <c r="GS10" i="6"/>
  <c r="GT10" i="6"/>
  <c r="GU10" i="6"/>
  <c r="GV10" i="6"/>
  <c r="GW10" i="6"/>
  <c r="GX10" i="6"/>
  <c r="GY10" i="6"/>
  <c r="GZ10" i="6"/>
  <c r="HA10" i="6"/>
  <c r="HB10" i="6"/>
  <c r="HC10" i="6"/>
  <c r="HD10" i="6"/>
  <c r="HE10" i="6"/>
  <c r="HF10" i="6"/>
  <c r="HG10" i="6"/>
  <c r="HH10" i="6"/>
  <c r="HI10" i="6"/>
  <c r="HJ10" i="6"/>
  <c r="HK10" i="6"/>
  <c r="HL10" i="6"/>
  <c r="HM10" i="6"/>
  <c r="HN10" i="6"/>
  <c r="HO10" i="6"/>
  <c r="HP10" i="6"/>
  <c r="HQ10" i="6"/>
  <c r="HS10" i="6"/>
  <c r="HT10" i="6"/>
  <c r="HU10" i="6"/>
  <c r="HV10" i="6"/>
  <c r="HW10" i="6"/>
  <c r="HX10" i="6"/>
  <c r="HY10" i="6"/>
  <c r="HZ10" i="6"/>
  <c r="IA10" i="6"/>
  <c r="IB10" i="6"/>
  <c r="IC10" i="6"/>
  <c r="ID10" i="6"/>
  <c r="IE10" i="6"/>
  <c r="IF10" i="6"/>
  <c r="IG10" i="6"/>
  <c r="IH10" i="6"/>
  <c r="II10" i="6"/>
  <c r="IJ10" i="6"/>
  <c r="IK10" i="6"/>
  <c r="IL10" i="6"/>
  <c r="IM10" i="6"/>
  <c r="IN10" i="6"/>
  <c r="IO10" i="6"/>
  <c r="IP10" i="6"/>
  <c r="IQ10" i="6"/>
  <c r="IR10" i="6"/>
  <c r="IS10" i="6"/>
  <c r="IT10" i="6"/>
  <c r="IU10" i="6"/>
  <c r="IV10" i="6"/>
  <c r="GZ11" i="6"/>
  <c r="CP12" i="6"/>
  <c r="CQ12" i="6"/>
  <c r="CR12" i="6"/>
  <c r="CS12" i="6"/>
  <c r="CT12" i="6"/>
  <c r="CU12" i="6"/>
  <c r="CV12" i="6"/>
  <c r="CW12" i="6"/>
  <c r="CX12" i="6"/>
  <c r="CY12" i="6"/>
  <c r="CZ12" i="6"/>
  <c r="DA12" i="6"/>
  <c r="DB12" i="6"/>
  <c r="DC12" i="6"/>
  <c r="DD12" i="6"/>
  <c r="DE12" i="6"/>
  <c r="DF12" i="6"/>
  <c r="DG12" i="6"/>
  <c r="DH12" i="6"/>
  <c r="DI12" i="6"/>
  <c r="DJ12" i="6"/>
  <c r="DK12" i="6"/>
  <c r="DL12" i="6"/>
  <c r="DM12" i="6"/>
  <c r="DN12" i="6"/>
  <c r="DO12" i="6"/>
  <c r="DP12" i="6"/>
  <c r="DQ12" i="6"/>
  <c r="DR12" i="6"/>
  <c r="DS12" i="6"/>
  <c r="DT12" i="6"/>
  <c r="DU12" i="6"/>
  <c r="DV12" i="6"/>
  <c r="DW12" i="6"/>
  <c r="DX12" i="6"/>
  <c r="DY12" i="6"/>
  <c r="DZ12" i="6"/>
  <c r="EA12" i="6"/>
  <c r="EB12" i="6"/>
  <c r="EC12" i="6"/>
  <c r="ED12" i="6"/>
  <c r="EE12" i="6"/>
  <c r="EF12" i="6"/>
  <c r="EG12" i="6"/>
  <c r="EH12" i="6"/>
  <c r="EI12" i="6"/>
  <c r="EJ12" i="6"/>
  <c r="EK12" i="6"/>
  <c r="EL12" i="6"/>
  <c r="EM12" i="6"/>
  <c r="EN12" i="6"/>
  <c r="EO12" i="6"/>
  <c r="EP12" i="6"/>
  <c r="EQ12" i="6"/>
  <c r="ER12" i="6"/>
  <c r="ES12" i="6"/>
  <c r="ET12" i="6"/>
  <c r="EU12" i="6"/>
  <c r="EV12" i="6"/>
  <c r="EW12" i="6"/>
  <c r="EX12" i="6"/>
  <c r="EY12" i="6"/>
  <c r="EZ12" i="6"/>
  <c r="FA12" i="6"/>
  <c r="FB12" i="6"/>
  <c r="FC12" i="6"/>
  <c r="FD12" i="6"/>
  <c r="FE12" i="6"/>
  <c r="FF12" i="6"/>
  <c r="FG12" i="6"/>
  <c r="FH12" i="6"/>
  <c r="FI12" i="6"/>
  <c r="FJ12" i="6"/>
  <c r="FK12" i="6"/>
  <c r="FL12" i="6"/>
  <c r="FM12" i="6"/>
  <c r="FN12" i="6"/>
  <c r="FO12" i="6"/>
  <c r="FP12" i="6"/>
  <c r="FQ12" i="6"/>
  <c r="FR12" i="6"/>
  <c r="FS12" i="6"/>
  <c r="FT12" i="6"/>
  <c r="FU12" i="6"/>
  <c r="FV12" i="6"/>
  <c r="FW12" i="6"/>
  <c r="FX12" i="6"/>
  <c r="FY12" i="6"/>
  <c r="FZ12" i="6"/>
  <c r="GA12" i="6"/>
  <c r="GB12" i="6"/>
  <c r="GC12" i="6"/>
  <c r="GD12" i="6"/>
  <c r="GE12" i="6"/>
  <c r="GF12" i="6"/>
  <c r="GK12" i="6"/>
  <c r="GL12" i="6"/>
  <c r="GM12" i="6"/>
  <c r="GN12" i="6"/>
  <c r="GO12" i="6"/>
  <c r="GP12" i="6"/>
  <c r="GQ12" i="6"/>
  <c r="GR12" i="6"/>
  <c r="GS12" i="6"/>
  <c r="GT12" i="6"/>
  <c r="GU12" i="6"/>
  <c r="GV12" i="6"/>
  <c r="GW12" i="6"/>
  <c r="GX12" i="6"/>
  <c r="GY12" i="6"/>
  <c r="GZ12" i="6"/>
  <c r="HA12" i="6"/>
  <c r="HB12" i="6"/>
  <c r="HC12" i="6"/>
  <c r="HD12" i="6"/>
  <c r="HE12" i="6"/>
  <c r="HF12" i="6"/>
  <c r="HG12" i="6"/>
  <c r="HH12" i="6"/>
  <c r="HI12" i="6"/>
  <c r="HJ12" i="6"/>
  <c r="HK12" i="6"/>
  <c r="HL12" i="6"/>
  <c r="HM12" i="6"/>
  <c r="HN12" i="6"/>
  <c r="HO12" i="6"/>
  <c r="HP12" i="6"/>
  <c r="HQ12" i="6"/>
  <c r="HR12" i="6"/>
  <c r="HS12" i="6"/>
  <c r="HT12" i="6"/>
  <c r="HU12" i="6"/>
  <c r="HV12" i="6"/>
  <c r="HW12" i="6"/>
  <c r="HX12" i="6"/>
  <c r="HY12" i="6"/>
  <c r="HZ12" i="6"/>
  <c r="IA12" i="6"/>
  <c r="IB12" i="6"/>
  <c r="IC12" i="6"/>
  <c r="ID12" i="6"/>
  <c r="IE12" i="6"/>
  <c r="IF12" i="6"/>
  <c r="IG12" i="6"/>
  <c r="IH12" i="6"/>
  <c r="II12" i="6"/>
  <c r="IJ12" i="6"/>
  <c r="IK12" i="6"/>
  <c r="IL12" i="6"/>
  <c r="IM12" i="6"/>
  <c r="IN12" i="6"/>
  <c r="IO12" i="6"/>
  <c r="IP12" i="6"/>
  <c r="IQ12" i="6"/>
  <c r="IR12" i="6"/>
  <c r="IS12" i="6"/>
  <c r="IT12" i="6"/>
  <c r="IU12" i="6"/>
  <c r="IV12" i="6"/>
  <c r="GZ14" i="6"/>
  <c r="C35" i="6"/>
  <c r="D35" i="6"/>
  <c r="E35" i="6"/>
  <c r="F35" i="6"/>
  <c r="G35" i="6"/>
  <c r="H35" i="6"/>
  <c r="I35" i="6"/>
  <c r="J35" i="6"/>
  <c r="K35" i="6"/>
  <c r="L35" i="6"/>
  <c r="M35" i="6"/>
  <c r="N35" i="6"/>
  <c r="O35" i="6"/>
  <c r="P35" i="6"/>
  <c r="Q35" i="6"/>
  <c r="R35" i="6"/>
  <c r="S35" i="6"/>
  <c r="T35" i="6"/>
  <c r="U35" i="6"/>
  <c r="V35" i="6"/>
  <c r="W35" i="6"/>
  <c r="X35" i="6"/>
  <c r="Y35" i="6"/>
  <c r="Z35" i="6"/>
  <c r="AA35" i="6"/>
  <c r="AB35" i="6"/>
  <c r="AC35" i="6"/>
  <c r="AD35" i="6"/>
  <c r="AE35" i="6"/>
  <c r="AF35" i="6"/>
  <c r="AG35" i="6"/>
  <c r="AH35" i="6"/>
  <c r="AI35" i="6"/>
  <c r="AJ35" i="6"/>
  <c r="AK35" i="6"/>
  <c r="AL35" i="6"/>
  <c r="AM35" i="6"/>
  <c r="AN35" i="6"/>
  <c r="AO35" i="6"/>
  <c r="AP35" i="6"/>
  <c r="AQ35" i="6"/>
  <c r="AR35" i="6"/>
  <c r="AS35" i="6"/>
  <c r="AT35" i="6"/>
  <c r="AU35" i="6"/>
  <c r="AV35" i="6"/>
  <c r="AW35" i="6"/>
  <c r="AX35" i="6"/>
  <c r="AY35" i="6"/>
  <c r="AZ35" i="6"/>
  <c r="BA35" i="6"/>
  <c r="BB35" i="6"/>
  <c r="BC35" i="6"/>
  <c r="BD35" i="6"/>
  <c r="BE35" i="6"/>
  <c r="BF35" i="6"/>
  <c r="BG35" i="6"/>
  <c r="BH35" i="6"/>
  <c r="BI35" i="6"/>
  <c r="BJ35" i="6"/>
  <c r="BK35" i="6"/>
  <c r="BL35" i="6"/>
  <c r="BM35" i="6"/>
  <c r="BN35" i="6"/>
  <c r="BO35" i="6"/>
  <c r="BP35" i="6"/>
  <c r="BQ35" i="6"/>
  <c r="BR35" i="6"/>
  <c r="BS35" i="6"/>
  <c r="BT35" i="6"/>
  <c r="BU35" i="6"/>
  <c r="BV35" i="6"/>
  <c r="BW35" i="6"/>
  <c r="BX35" i="6"/>
  <c r="BY35" i="6"/>
  <c r="BZ35" i="6"/>
  <c r="CA35" i="6"/>
  <c r="CB35" i="6"/>
  <c r="CC35" i="6"/>
  <c r="CD35" i="6"/>
  <c r="CE35" i="6"/>
  <c r="CF35" i="6"/>
  <c r="CG35" i="6"/>
  <c r="CH35" i="6"/>
  <c r="CI35" i="6"/>
  <c r="CJ35" i="6"/>
  <c r="CK35" i="6"/>
  <c r="CL35" i="6"/>
  <c r="CM35" i="6"/>
  <c r="CN35" i="6"/>
  <c r="C37" i="6"/>
  <c r="D37" i="6"/>
  <c r="E37" i="6"/>
  <c r="F37" i="6"/>
  <c r="G37" i="6"/>
  <c r="H37" i="6"/>
  <c r="I37" i="6"/>
  <c r="J37" i="6"/>
  <c r="K37" i="6"/>
  <c r="L37" i="6"/>
  <c r="M37" i="6"/>
  <c r="N37" i="6"/>
  <c r="O37" i="6"/>
  <c r="P37" i="6"/>
  <c r="Q37" i="6"/>
  <c r="R37" i="6"/>
  <c r="S37" i="6"/>
  <c r="T37" i="6"/>
  <c r="U37" i="6"/>
  <c r="V37" i="6"/>
  <c r="W37" i="6"/>
  <c r="X37" i="6"/>
  <c r="Y37" i="6"/>
  <c r="Z37" i="6"/>
  <c r="AA37" i="6"/>
  <c r="AB37" i="6"/>
  <c r="AC37" i="6"/>
  <c r="AD37" i="6"/>
  <c r="AE37" i="6"/>
  <c r="AF37" i="6"/>
  <c r="AG37" i="6"/>
  <c r="AH37" i="6"/>
  <c r="AI37" i="6"/>
  <c r="AJ37" i="6"/>
  <c r="AK37" i="6"/>
  <c r="AL37" i="6"/>
  <c r="AM37" i="6"/>
  <c r="AN37" i="6"/>
  <c r="AO37" i="6"/>
  <c r="AP37" i="6"/>
  <c r="AQ37" i="6"/>
  <c r="AR37" i="6"/>
  <c r="AS37" i="6"/>
  <c r="AT37" i="6"/>
  <c r="AU37" i="6"/>
  <c r="AV37" i="6"/>
  <c r="AW37" i="6"/>
  <c r="AX37" i="6"/>
  <c r="AY37" i="6"/>
  <c r="AZ37" i="6"/>
  <c r="BA37" i="6"/>
  <c r="BB37" i="6"/>
  <c r="BC37" i="6"/>
  <c r="BD37" i="6"/>
  <c r="BE37" i="6"/>
  <c r="BF37" i="6"/>
  <c r="BG37" i="6"/>
  <c r="BH37" i="6"/>
  <c r="BI37" i="6"/>
  <c r="BJ37" i="6"/>
  <c r="BK37" i="6"/>
  <c r="BL37" i="6"/>
  <c r="BM37" i="6"/>
  <c r="BN37" i="6"/>
  <c r="BO37" i="6"/>
  <c r="BP37" i="6"/>
  <c r="BQ37" i="6"/>
  <c r="BR37" i="6"/>
  <c r="BS37" i="6"/>
  <c r="BT37" i="6"/>
  <c r="BU37" i="6"/>
  <c r="BV37" i="6"/>
  <c r="BW37" i="6"/>
  <c r="BX37" i="6"/>
  <c r="BY37" i="6"/>
  <c r="BZ37" i="6"/>
  <c r="CA37" i="6"/>
  <c r="CB37" i="6"/>
  <c r="CC37" i="6"/>
  <c r="CD37" i="6"/>
  <c r="CE37" i="6"/>
  <c r="CF37" i="6"/>
  <c r="CG37" i="6"/>
  <c r="CH37" i="6"/>
  <c r="CI37" i="6"/>
  <c r="CJ37" i="6"/>
  <c r="CK37" i="6"/>
  <c r="CL37" i="6"/>
  <c r="CM37" i="6"/>
  <c r="CN37" i="6"/>
  <c r="C41" i="6"/>
  <c r="D41" i="6"/>
  <c r="E41" i="6"/>
  <c r="F41" i="6"/>
  <c r="G41" i="6"/>
  <c r="H41" i="6"/>
  <c r="I41" i="6"/>
  <c r="J41" i="6"/>
  <c r="K41" i="6"/>
  <c r="L41" i="6"/>
  <c r="M41" i="6"/>
  <c r="N41" i="6"/>
  <c r="O41" i="6"/>
  <c r="P41" i="6"/>
  <c r="Q41" i="6"/>
  <c r="R41" i="6"/>
  <c r="S41" i="6"/>
  <c r="T41" i="6"/>
  <c r="U41" i="6"/>
  <c r="V41" i="6"/>
  <c r="W41" i="6"/>
  <c r="X41" i="6"/>
  <c r="Y41" i="6"/>
  <c r="Z41" i="6"/>
  <c r="AA41" i="6"/>
  <c r="AB41" i="6"/>
  <c r="AC41" i="6"/>
  <c r="AD41" i="6"/>
  <c r="AE41" i="6"/>
  <c r="AF41" i="6"/>
  <c r="AG41" i="6"/>
  <c r="AH41" i="6"/>
  <c r="AI41" i="6"/>
  <c r="AJ41" i="6"/>
  <c r="AK41" i="6"/>
  <c r="AL41" i="6"/>
  <c r="AM41" i="6"/>
  <c r="AN41" i="6"/>
  <c r="AO41" i="6"/>
  <c r="AP41" i="6"/>
  <c r="AQ41" i="6"/>
  <c r="AR41" i="6"/>
  <c r="AS41" i="6"/>
  <c r="AT41" i="6"/>
  <c r="AU41" i="6"/>
  <c r="AV41" i="6"/>
  <c r="AW41" i="6"/>
  <c r="AX41" i="6"/>
  <c r="AY41" i="6"/>
  <c r="AZ41" i="6"/>
  <c r="BA41" i="6"/>
  <c r="BB41" i="6"/>
  <c r="BC41" i="6"/>
  <c r="BD41" i="6"/>
  <c r="BE41" i="6"/>
  <c r="BF41" i="6"/>
  <c r="BG41" i="6"/>
  <c r="BH41" i="6"/>
  <c r="BI41" i="6"/>
  <c r="BJ41" i="6"/>
  <c r="BK41" i="6"/>
  <c r="BL41" i="6"/>
  <c r="BM41" i="6"/>
  <c r="BN41" i="6"/>
  <c r="BO41" i="6"/>
  <c r="BP41" i="6"/>
  <c r="BQ41" i="6"/>
  <c r="BR41" i="6"/>
  <c r="BS41" i="6"/>
  <c r="BT41" i="6"/>
  <c r="BU41" i="6"/>
  <c r="BV41" i="6"/>
  <c r="BW41" i="6"/>
  <c r="BX41" i="6"/>
  <c r="BY41" i="6"/>
  <c r="BZ41" i="6"/>
  <c r="CA41" i="6"/>
  <c r="CB41" i="6"/>
  <c r="CC41" i="6"/>
  <c r="CD41" i="6"/>
  <c r="CE41" i="6"/>
  <c r="CF41" i="6"/>
  <c r="CG41" i="6"/>
  <c r="CH41" i="6"/>
  <c r="CI41" i="6"/>
  <c r="CJ41" i="6"/>
  <c r="CK41" i="6"/>
  <c r="CL41" i="6"/>
  <c r="CM41" i="6"/>
  <c r="CN41" i="6"/>
  <c r="C43" i="6"/>
  <c r="D43" i="6"/>
  <c r="E43" i="6"/>
  <c r="F43" i="6"/>
  <c r="G43" i="6"/>
  <c r="H43" i="6"/>
  <c r="I43" i="6"/>
  <c r="J43" i="6"/>
  <c r="K43" i="6"/>
  <c r="L43" i="6"/>
  <c r="M43" i="6"/>
  <c r="N43" i="6"/>
  <c r="O43" i="6"/>
  <c r="P43" i="6"/>
  <c r="Q43" i="6"/>
  <c r="R43" i="6"/>
  <c r="S43" i="6"/>
  <c r="T43" i="6"/>
  <c r="U43" i="6"/>
  <c r="V43" i="6"/>
  <c r="W43" i="6"/>
  <c r="X43" i="6"/>
  <c r="Y43" i="6"/>
  <c r="Z43" i="6"/>
  <c r="AA43" i="6"/>
  <c r="AB43" i="6"/>
  <c r="AC43" i="6"/>
  <c r="AD43" i="6"/>
  <c r="AE43" i="6"/>
  <c r="AF43" i="6"/>
  <c r="AG43" i="6"/>
  <c r="AH43" i="6"/>
  <c r="AI43" i="6"/>
  <c r="AJ43" i="6"/>
  <c r="AK43" i="6"/>
  <c r="AL43" i="6"/>
  <c r="AM43" i="6"/>
  <c r="AN43" i="6"/>
  <c r="AO43" i="6"/>
  <c r="AP43" i="6"/>
  <c r="AQ43" i="6"/>
  <c r="AR43" i="6"/>
  <c r="AS43" i="6"/>
  <c r="AT43" i="6"/>
  <c r="AU43" i="6"/>
  <c r="AV43" i="6"/>
  <c r="AW43" i="6"/>
  <c r="AX43" i="6"/>
  <c r="AY43" i="6"/>
  <c r="AZ43" i="6"/>
  <c r="BA43" i="6"/>
  <c r="BB43" i="6"/>
  <c r="BC43" i="6"/>
  <c r="BD43" i="6"/>
  <c r="BE43" i="6"/>
  <c r="BF43" i="6"/>
  <c r="BG43" i="6"/>
  <c r="BH43" i="6"/>
  <c r="BI43" i="6"/>
  <c r="BJ43" i="6"/>
  <c r="BK43" i="6"/>
  <c r="BL43" i="6"/>
  <c r="BM43" i="6"/>
  <c r="BN43" i="6"/>
  <c r="BO43" i="6"/>
  <c r="BP43" i="6"/>
  <c r="BQ43" i="6"/>
  <c r="BR43" i="6"/>
  <c r="BS43" i="6"/>
  <c r="BT43" i="6"/>
  <c r="BU43" i="6"/>
  <c r="BV43" i="6"/>
  <c r="BW43" i="6"/>
  <c r="BX43" i="6"/>
  <c r="BY43" i="6"/>
  <c r="BZ43" i="6"/>
  <c r="CA43" i="6"/>
  <c r="CB43" i="6"/>
  <c r="CC43" i="6"/>
  <c r="CD43" i="6"/>
  <c r="CE43" i="6"/>
  <c r="CF43" i="6"/>
  <c r="CG43" i="6"/>
  <c r="CH43" i="6"/>
  <c r="CI43" i="6"/>
  <c r="CJ43" i="6"/>
  <c r="CK43" i="6"/>
  <c r="CL43" i="6"/>
  <c r="CM43" i="6"/>
  <c r="CN43" i="6"/>
  <c r="C47" i="6"/>
  <c r="D47" i="6"/>
  <c r="E47" i="6"/>
  <c r="F47" i="6"/>
  <c r="G47" i="6"/>
  <c r="H47" i="6"/>
  <c r="I47" i="6"/>
  <c r="J47" i="6"/>
  <c r="K47" i="6"/>
  <c r="L47" i="6"/>
  <c r="M47" i="6"/>
  <c r="N47" i="6"/>
  <c r="O47" i="6"/>
  <c r="P47" i="6"/>
  <c r="Q47" i="6"/>
  <c r="R47" i="6"/>
  <c r="S47" i="6"/>
  <c r="T47" i="6"/>
  <c r="U47" i="6"/>
  <c r="V47" i="6"/>
  <c r="W47" i="6"/>
  <c r="X47" i="6"/>
  <c r="Y47" i="6"/>
  <c r="Z47" i="6"/>
  <c r="AA47" i="6"/>
  <c r="AB47" i="6"/>
  <c r="AC47" i="6"/>
  <c r="AD47" i="6"/>
  <c r="AE47" i="6"/>
  <c r="AF47" i="6"/>
  <c r="AG47" i="6"/>
  <c r="AH47" i="6"/>
  <c r="AI47" i="6"/>
  <c r="AJ47" i="6"/>
  <c r="AK47" i="6"/>
  <c r="AL47" i="6"/>
  <c r="AM47" i="6"/>
  <c r="AN47" i="6"/>
  <c r="AO47" i="6"/>
  <c r="AP47" i="6"/>
  <c r="AQ47" i="6"/>
  <c r="AR47" i="6"/>
  <c r="AS47" i="6"/>
  <c r="AT47" i="6"/>
  <c r="AU47" i="6"/>
  <c r="AV47" i="6"/>
  <c r="AW47" i="6"/>
  <c r="AX47" i="6"/>
  <c r="AY47" i="6"/>
  <c r="AZ47" i="6"/>
  <c r="BA47" i="6"/>
  <c r="BB47" i="6"/>
  <c r="BC47" i="6"/>
  <c r="BD47" i="6"/>
  <c r="BE47" i="6"/>
  <c r="BF47" i="6"/>
  <c r="BG47" i="6"/>
  <c r="BH47" i="6"/>
  <c r="BI47" i="6"/>
  <c r="BJ47" i="6"/>
  <c r="BK47" i="6"/>
  <c r="BL47" i="6"/>
  <c r="BM47" i="6"/>
  <c r="BN47" i="6"/>
  <c r="BO47" i="6"/>
  <c r="BP47" i="6"/>
  <c r="BQ47" i="6"/>
  <c r="BR47" i="6"/>
  <c r="BS47" i="6"/>
  <c r="BT47" i="6"/>
  <c r="BU47" i="6"/>
  <c r="BV47" i="6"/>
  <c r="BW47" i="6"/>
  <c r="BX47" i="6"/>
  <c r="BY47" i="6"/>
  <c r="BZ47" i="6"/>
  <c r="CA47" i="6"/>
  <c r="CB47" i="6"/>
  <c r="CC47" i="6"/>
  <c r="CD47" i="6"/>
  <c r="CE47" i="6"/>
  <c r="CF47" i="6"/>
  <c r="CG47" i="6"/>
  <c r="CH47" i="6"/>
  <c r="CI47" i="6"/>
  <c r="CJ47" i="6"/>
  <c r="CK47" i="6"/>
  <c r="CL47" i="6"/>
  <c r="CM47" i="6"/>
  <c r="CN47" i="6"/>
  <c r="C49" i="6"/>
  <c r="D49" i="6"/>
  <c r="E49" i="6"/>
  <c r="F49" i="6"/>
  <c r="G49" i="6"/>
  <c r="H49" i="6"/>
  <c r="I49" i="6"/>
  <c r="J49" i="6"/>
  <c r="K49" i="6"/>
  <c r="L49" i="6"/>
  <c r="M49" i="6"/>
  <c r="N49" i="6"/>
  <c r="O49" i="6"/>
  <c r="P49" i="6"/>
  <c r="Q49" i="6"/>
  <c r="R49" i="6"/>
  <c r="S49" i="6"/>
  <c r="T49" i="6"/>
  <c r="U49" i="6"/>
  <c r="V49" i="6"/>
  <c r="W49" i="6"/>
  <c r="X49" i="6"/>
  <c r="Y49" i="6"/>
  <c r="Z49" i="6"/>
  <c r="AA49" i="6"/>
  <c r="AB49" i="6"/>
  <c r="AC49" i="6"/>
  <c r="AD49" i="6"/>
  <c r="AE49" i="6"/>
  <c r="AF49" i="6"/>
  <c r="AG49" i="6"/>
  <c r="AH49" i="6"/>
  <c r="AI49" i="6"/>
  <c r="AJ49" i="6"/>
  <c r="AK49" i="6"/>
  <c r="AL49" i="6"/>
  <c r="AM49" i="6"/>
  <c r="AN49" i="6"/>
  <c r="AO49" i="6"/>
  <c r="AP49" i="6"/>
  <c r="AQ49" i="6"/>
  <c r="AR49" i="6"/>
  <c r="AS49" i="6"/>
  <c r="AT49" i="6"/>
  <c r="AU49" i="6"/>
  <c r="AV49" i="6"/>
  <c r="AW49" i="6"/>
  <c r="AX49" i="6"/>
  <c r="AY49" i="6"/>
  <c r="AZ49" i="6"/>
  <c r="BA49" i="6"/>
  <c r="BB49" i="6"/>
  <c r="BC49" i="6"/>
  <c r="BD49" i="6"/>
  <c r="BE49" i="6"/>
  <c r="BF49" i="6"/>
  <c r="BG49" i="6"/>
  <c r="BH49" i="6"/>
  <c r="BI49" i="6"/>
  <c r="BJ49" i="6"/>
  <c r="BK49" i="6"/>
  <c r="BL49" i="6"/>
  <c r="BM49" i="6"/>
  <c r="BN49" i="6"/>
  <c r="BO49" i="6"/>
  <c r="BP49" i="6"/>
  <c r="BQ49" i="6"/>
  <c r="BR49" i="6"/>
  <c r="BS49" i="6"/>
  <c r="BT49" i="6"/>
  <c r="BU49" i="6"/>
  <c r="BV49" i="6"/>
  <c r="BW49" i="6"/>
  <c r="BX49" i="6"/>
  <c r="BY49" i="6"/>
  <c r="BZ49" i="6"/>
  <c r="CA49" i="6"/>
  <c r="CB49" i="6"/>
  <c r="CC49" i="6"/>
  <c r="CD49" i="6"/>
  <c r="CE49" i="6"/>
  <c r="CF49" i="6"/>
  <c r="CG49" i="6"/>
  <c r="CH49" i="6"/>
  <c r="CI49" i="6"/>
  <c r="CJ49" i="6"/>
  <c r="CK49" i="6"/>
  <c r="CL49" i="6"/>
  <c r="CM49" i="6"/>
  <c r="CN49" i="6"/>
  <c r="C53" i="6"/>
  <c r="D53" i="6"/>
  <c r="E53" i="6"/>
  <c r="F53" i="6"/>
  <c r="G53" i="6"/>
  <c r="H53" i="6"/>
  <c r="I53" i="6"/>
  <c r="J53" i="6"/>
  <c r="K53" i="6"/>
  <c r="L53" i="6"/>
  <c r="M53" i="6"/>
  <c r="N53" i="6"/>
  <c r="O53" i="6"/>
  <c r="P53" i="6"/>
  <c r="Q53" i="6"/>
  <c r="R53" i="6"/>
  <c r="S53" i="6"/>
  <c r="T53" i="6"/>
  <c r="U53" i="6"/>
  <c r="V53" i="6"/>
  <c r="W53" i="6"/>
  <c r="X53" i="6"/>
  <c r="Y53" i="6"/>
  <c r="Z53" i="6"/>
  <c r="AA53" i="6"/>
  <c r="AB53" i="6"/>
  <c r="AC53" i="6"/>
  <c r="AD53" i="6"/>
  <c r="AE53" i="6"/>
  <c r="AF53" i="6"/>
  <c r="AG53" i="6"/>
  <c r="AH53" i="6"/>
  <c r="AI53" i="6"/>
  <c r="AJ53" i="6"/>
  <c r="AK53" i="6"/>
  <c r="AL53" i="6"/>
  <c r="AM53" i="6"/>
  <c r="AN53" i="6"/>
  <c r="AO53" i="6"/>
  <c r="AP53" i="6"/>
  <c r="AQ53" i="6"/>
  <c r="AR53" i="6"/>
  <c r="AS53" i="6"/>
  <c r="AT53" i="6"/>
  <c r="AU53" i="6"/>
  <c r="AV53" i="6"/>
  <c r="AW53" i="6"/>
  <c r="AX53" i="6"/>
  <c r="AY53" i="6"/>
  <c r="AZ53" i="6"/>
  <c r="BA53" i="6"/>
  <c r="BB53" i="6"/>
  <c r="BC53" i="6"/>
  <c r="BD53" i="6"/>
  <c r="BE53" i="6"/>
  <c r="BF53" i="6"/>
  <c r="BG53" i="6"/>
  <c r="BH53" i="6"/>
  <c r="BI53" i="6"/>
  <c r="BJ53" i="6"/>
  <c r="BK53" i="6"/>
  <c r="BL53" i="6"/>
  <c r="BM53" i="6"/>
  <c r="BN53" i="6"/>
  <c r="BO53" i="6"/>
  <c r="BP53" i="6"/>
  <c r="BQ53" i="6"/>
  <c r="BR53" i="6"/>
  <c r="BS53" i="6"/>
  <c r="BT53" i="6"/>
  <c r="BU53" i="6"/>
  <c r="BV53" i="6"/>
  <c r="BW53" i="6"/>
  <c r="BX53" i="6"/>
  <c r="BY53" i="6"/>
  <c r="BZ53" i="6"/>
  <c r="CA53" i="6"/>
  <c r="CB53" i="6"/>
  <c r="CC53" i="6"/>
  <c r="CD53" i="6"/>
  <c r="CE53" i="6"/>
  <c r="CF53" i="6"/>
  <c r="CG53" i="6"/>
  <c r="CH53" i="6"/>
  <c r="CI53" i="6"/>
  <c r="CJ53" i="6"/>
  <c r="CK53" i="6"/>
  <c r="CL53" i="6"/>
  <c r="CM53" i="6"/>
  <c r="CN53" i="6"/>
  <c r="C4" i="6"/>
  <c r="D4" i="6"/>
  <c r="E4" i="6"/>
  <c r="F4" i="6"/>
  <c r="G4" i="6"/>
  <c r="H4" i="6"/>
  <c r="I4" i="6"/>
  <c r="J4" i="6"/>
  <c r="K4" i="6"/>
  <c r="L4" i="6"/>
  <c r="M4" i="6"/>
  <c r="N4" i="6"/>
  <c r="O4" i="6"/>
  <c r="P4" i="6"/>
  <c r="Q4" i="6"/>
  <c r="R4" i="6"/>
  <c r="S4" i="6"/>
  <c r="T4" i="6"/>
  <c r="U4" i="6"/>
  <c r="V4" i="6"/>
  <c r="W4" i="6"/>
  <c r="X4" i="6"/>
  <c r="Y4" i="6"/>
  <c r="Z4" i="6"/>
  <c r="AA4" i="6"/>
  <c r="AB4" i="6"/>
  <c r="AC4" i="6"/>
  <c r="AD4" i="6"/>
  <c r="AE4" i="6"/>
  <c r="AF4" i="6"/>
  <c r="AG4" i="6"/>
  <c r="AH4" i="6"/>
  <c r="AI4" i="6"/>
  <c r="AJ4" i="6"/>
  <c r="AK4" i="6"/>
  <c r="AL4" i="6"/>
  <c r="AM4" i="6"/>
  <c r="AN4" i="6"/>
  <c r="AO4" i="6"/>
  <c r="AP4" i="6"/>
  <c r="AQ4" i="6"/>
  <c r="AR4" i="6"/>
  <c r="AS4" i="6"/>
  <c r="AT4" i="6"/>
  <c r="AU4" i="6"/>
  <c r="AV4" i="6"/>
  <c r="AW4" i="6"/>
  <c r="AX4" i="6"/>
  <c r="AY4" i="6"/>
  <c r="AZ4" i="6"/>
  <c r="BA4" i="6"/>
  <c r="BB4" i="6"/>
  <c r="BC4" i="6"/>
  <c r="BD4" i="6"/>
  <c r="BE4" i="6"/>
  <c r="BF4" i="6"/>
  <c r="BG4" i="6"/>
  <c r="BH4" i="6"/>
  <c r="BI4" i="6"/>
  <c r="BJ4" i="6"/>
  <c r="BK4" i="6"/>
  <c r="BL4" i="6"/>
  <c r="BM4" i="6"/>
  <c r="BN4" i="6"/>
  <c r="BO4" i="6"/>
  <c r="BP4" i="6"/>
  <c r="BQ4" i="6"/>
  <c r="BR4" i="6"/>
  <c r="BS4" i="6"/>
  <c r="BT4" i="6"/>
  <c r="BU4" i="6"/>
  <c r="BV4" i="6"/>
  <c r="BW4" i="6"/>
  <c r="BX4" i="6"/>
  <c r="BY4" i="6"/>
  <c r="BZ4" i="6"/>
  <c r="CA4" i="6"/>
  <c r="CB4" i="6"/>
  <c r="CC4" i="6"/>
  <c r="CD4" i="6"/>
  <c r="CE4" i="6"/>
  <c r="CF4" i="6"/>
  <c r="CG4" i="6"/>
  <c r="CH4" i="6"/>
  <c r="CI4" i="6"/>
  <c r="CJ4" i="6"/>
  <c r="CK4" i="6"/>
  <c r="CL4" i="6"/>
  <c r="CM4" i="6"/>
  <c r="CN4" i="6"/>
  <c r="C9" i="6"/>
  <c r="D9" i="6"/>
  <c r="E9" i="6"/>
  <c r="F9" i="6"/>
  <c r="G9" i="6"/>
  <c r="H9" i="6"/>
  <c r="I9" i="6"/>
  <c r="J9" i="6"/>
  <c r="K9" i="6"/>
  <c r="L9" i="6"/>
  <c r="M9" i="6"/>
  <c r="N9" i="6"/>
  <c r="O9" i="6"/>
  <c r="P9" i="6"/>
  <c r="Q9" i="6"/>
  <c r="R9" i="6"/>
  <c r="S9" i="6"/>
  <c r="T9" i="6"/>
  <c r="U9" i="6"/>
  <c r="V9" i="6"/>
  <c r="W9" i="6"/>
  <c r="X9" i="6"/>
  <c r="Y9" i="6"/>
  <c r="Z9" i="6"/>
  <c r="AA9" i="6"/>
  <c r="AB9" i="6"/>
  <c r="AC9" i="6"/>
  <c r="AD9" i="6"/>
  <c r="AE9" i="6"/>
  <c r="AF9" i="6"/>
  <c r="AG9" i="6"/>
  <c r="AH9" i="6"/>
  <c r="AI9" i="6"/>
  <c r="AJ9" i="6"/>
  <c r="AK9" i="6"/>
  <c r="AL9" i="6"/>
  <c r="AM9" i="6"/>
  <c r="AN9" i="6"/>
  <c r="AO9" i="6"/>
  <c r="AP9" i="6"/>
  <c r="AQ9" i="6"/>
  <c r="AR9" i="6"/>
  <c r="AS9" i="6"/>
  <c r="AT9" i="6"/>
  <c r="AU9" i="6"/>
  <c r="AV9" i="6"/>
  <c r="AW9" i="6"/>
  <c r="AX9" i="6"/>
  <c r="AY9" i="6"/>
  <c r="AZ9" i="6"/>
  <c r="BA9" i="6"/>
  <c r="BB9" i="6"/>
  <c r="BC9" i="6"/>
  <c r="BD9" i="6"/>
  <c r="BE9" i="6"/>
  <c r="BF9" i="6"/>
  <c r="BG9" i="6"/>
  <c r="BH9" i="6"/>
  <c r="BI9" i="6"/>
  <c r="BJ9" i="6"/>
  <c r="BK9" i="6"/>
  <c r="BL9" i="6"/>
  <c r="BM9" i="6"/>
  <c r="BN9" i="6"/>
  <c r="BO9" i="6"/>
  <c r="BP9" i="6"/>
  <c r="BQ9" i="6"/>
  <c r="BR9" i="6"/>
  <c r="BS9" i="6"/>
  <c r="BT9" i="6"/>
  <c r="BU9" i="6"/>
  <c r="BV9" i="6"/>
  <c r="BW9" i="6"/>
  <c r="BX9" i="6"/>
  <c r="BY9" i="6"/>
  <c r="BZ9" i="6"/>
  <c r="CA9" i="6"/>
  <c r="CB9" i="6"/>
  <c r="CC9" i="6"/>
  <c r="CD9" i="6"/>
  <c r="CE9" i="6"/>
  <c r="CF9" i="6"/>
  <c r="CG9" i="6"/>
  <c r="CH9" i="6"/>
  <c r="CI9" i="6"/>
  <c r="CJ9" i="6"/>
  <c r="CK9" i="6"/>
  <c r="CL9" i="6"/>
  <c r="CM9" i="6"/>
  <c r="CN9" i="6"/>
  <c r="C10" i="6"/>
  <c r="D10" i="6"/>
  <c r="E10" i="6"/>
  <c r="F10" i="6"/>
  <c r="G10" i="6"/>
  <c r="H10" i="6"/>
  <c r="I10" i="6"/>
  <c r="J10" i="6"/>
  <c r="K10" i="6"/>
  <c r="L10" i="6"/>
  <c r="M10" i="6"/>
  <c r="N10" i="6"/>
  <c r="O10" i="6"/>
  <c r="P10" i="6"/>
  <c r="Q10" i="6"/>
  <c r="R10" i="6"/>
  <c r="S10" i="6"/>
  <c r="T10" i="6"/>
  <c r="U10" i="6"/>
  <c r="V10" i="6"/>
  <c r="W10" i="6"/>
  <c r="X10" i="6"/>
  <c r="Y10" i="6"/>
  <c r="Z10" i="6"/>
  <c r="AA10" i="6"/>
  <c r="AB10" i="6"/>
  <c r="AC10" i="6"/>
  <c r="AD10" i="6"/>
  <c r="AE10" i="6"/>
  <c r="AF10" i="6"/>
  <c r="AG10" i="6"/>
  <c r="AH10" i="6"/>
  <c r="AI10" i="6"/>
  <c r="AJ10" i="6"/>
  <c r="AK10" i="6"/>
  <c r="AL10" i="6"/>
  <c r="AM10" i="6"/>
  <c r="AN10" i="6"/>
  <c r="AO10" i="6"/>
  <c r="AP10" i="6"/>
  <c r="AQ10" i="6"/>
  <c r="AR10" i="6"/>
  <c r="AS10" i="6"/>
  <c r="AT10" i="6"/>
  <c r="AU10" i="6"/>
  <c r="AV10" i="6"/>
  <c r="AW10" i="6"/>
  <c r="AX10" i="6"/>
  <c r="AY10" i="6"/>
  <c r="AZ10" i="6"/>
  <c r="BA10" i="6"/>
  <c r="BB10" i="6"/>
  <c r="BC10" i="6"/>
  <c r="BD10" i="6"/>
  <c r="BE10" i="6"/>
  <c r="BG10" i="6"/>
  <c r="BH10" i="6"/>
  <c r="BI10" i="6"/>
  <c r="BJ10" i="6"/>
  <c r="BK10" i="6"/>
  <c r="BL10" i="6"/>
  <c r="BM10" i="6"/>
  <c r="BN10" i="6"/>
  <c r="BO10" i="6"/>
  <c r="BP10" i="6"/>
  <c r="BQ10" i="6"/>
  <c r="BR10" i="6"/>
  <c r="BS10" i="6"/>
  <c r="BT10" i="6"/>
  <c r="BU10" i="6"/>
  <c r="BV10" i="6"/>
  <c r="BW10" i="6"/>
  <c r="BX10" i="6"/>
  <c r="BY10" i="6"/>
  <c r="BZ10" i="6"/>
  <c r="CA10" i="6"/>
  <c r="CB10" i="6"/>
  <c r="CC10" i="6"/>
  <c r="CD10" i="6"/>
  <c r="CE10" i="6"/>
  <c r="CF10" i="6"/>
  <c r="CG10" i="6"/>
  <c r="CH10" i="6"/>
  <c r="CI10" i="6"/>
  <c r="CJ10" i="6"/>
  <c r="CK10" i="6"/>
  <c r="CL10" i="6"/>
  <c r="CM10" i="6"/>
  <c r="CN10" i="6"/>
  <c r="M25" i="7"/>
  <c r="M26" i="7"/>
  <c r="M27" i="7"/>
  <c r="M28" i="7"/>
  <c r="M29" i="7"/>
  <c r="M30" i="7"/>
  <c r="M24" i="7"/>
  <c r="L34" i="54"/>
  <c r="A45" i="54" a="1"/>
  <c r="A45" i="54"/>
  <c r="A1" i="54" a="1"/>
  <c r="A1" i="54"/>
  <c r="B9" i="6"/>
  <c r="B10" i="6"/>
  <c r="IW8" i="6"/>
  <c r="IX8" i="6"/>
  <c r="IY8" i="6"/>
  <c r="IZ8" i="6"/>
  <c r="JA8" i="6"/>
  <c r="JB8" i="6"/>
  <c r="JC8" i="6"/>
  <c r="JD8" i="6"/>
  <c r="JE8" i="6"/>
  <c r="JF8" i="6"/>
  <c r="JG8" i="6"/>
  <c r="JH8" i="6"/>
  <c r="JI8" i="6"/>
  <c r="JJ8" i="6"/>
  <c r="JK8" i="6"/>
  <c r="JL8" i="6"/>
  <c r="JM8" i="6"/>
  <c r="JN8" i="6"/>
  <c r="JO8" i="6"/>
  <c r="JP8" i="6"/>
  <c r="JQ8" i="6"/>
  <c r="JR8" i="6"/>
  <c r="JS8" i="6"/>
  <c r="JT8" i="6"/>
  <c r="JU8" i="6"/>
  <c r="JV8" i="6"/>
  <c r="JW8" i="6"/>
  <c r="JX8" i="6"/>
  <c r="JY8" i="6"/>
  <c r="JZ8" i="6"/>
  <c r="KA8" i="6"/>
  <c r="KB8" i="6"/>
  <c r="KC8" i="6"/>
  <c r="KD8" i="6"/>
  <c r="KE8" i="6"/>
  <c r="KF8" i="6"/>
  <c r="KG8" i="6"/>
  <c r="KH8" i="6"/>
  <c r="KI8" i="6"/>
  <c r="KJ8" i="6"/>
  <c r="KK8" i="6"/>
  <c r="KL8" i="6"/>
  <c r="KM8" i="6"/>
  <c r="KN8" i="6"/>
  <c r="KO8" i="6"/>
  <c r="KP8" i="6"/>
  <c r="KQ8" i="6"/>
  <c r="KR8" i="6"/>
  <c r="KS8" i="6"/>
  <c r="KT8" i="6"/>
  <c r="KU8" i="6"/>
  <c r="KV8" i="6"/>
  <c r="KW8" i="6"/>
  <c r="KX8" i="6"/>
  <c r="KY8" i="6"/>
  <c r="KZ8" i="6"/>
  <c r="LA8" i="6"/>
  <c r="LB8" i="6"/>
  <c r="LC8" i="6"/>
  <c r="LD8" i="6"/>
  <c r="LE8" i="6"/>
  <c r="LF8" i="6"/>
  <c r="LG8" i="6"/>
  <c r="LH8" i="6"/>
  <c r="LI8" i="6"/>
  <c r="LJ8" i="6"/>
  <c r="LK8" i="6"/>
  <c r="LL8" i="6"/>
  <c r="LM8" i="6"/>
  <c r="LN8" i="6"/>
  <c r="LO8" i="6"/>
  <c r="LP8" i="6"/>
  <c r="LQ8" i="6"/>
  <c r="LR8" i="6"/>
  <c r="LS8" i="6"/>
  <c r="LT8" i="6"/>
  <c r="LU8" i="6"/>
  <c r="LV8" i="6"/>
  <c r="LW8" i="6"/>
  <c r="LX8" i="6"/>
  <c r="LY8" i="6"/>
  <c r="LZ8" i="6"/>
  <c r="MA8" i="6"/>
  <c r="MB8" i="6"/>
  <c r="MC8" i="6"/>
  <c r="MD8" i="6"/>
  <c r="ME8" i="6"/>
  <c r="MF8" i="6"/>
  <c r="MG8" i="6"/>
  <c r="MH8" i="6"/>
  <c r="MI8" i="6"/>
  <c r="MJ8" i="6"/>
  <c r="MK8" i="6"/>
  <c r="ML8" i="6"/>
  <c r="MM8" i="6"/>
  <c r="MN8" i="6"/>
  <c r="MO8" i="6"/>
  <c r="MP8" i="6"/>
  <c r="MQ8" i="6"/>
  <c r="MR8" i="6"/>
  <c r="MS8" i="6"/>
  <c r="MT8" i="6"/>
  <c r="MU8" i="6"/>
  <c r="MV8" i="6"/>
  <c r="MW8" i="6"/>
  <c r="MX8" i="6"/>
  <c r="MY8" i="6"/>
  <c r="MZ8" i="6"/>
  <c r="NA8" i="6"/>
  <c r="NB8" i="6"/>
  <c r="NC8" i="6"/>
  <c r="ND8" i="6"/>
  <c r="NE8" i="6"/>
  <c r="NF8" i="6"/>
  <c r="NG8" i="6"/>
  <c r="NH8" i="6"/>
  <c r="NI8" i="6"/>
  <c r="NJ8" i="6"/>
  <c r="NK8" i="6"/>
  <c r="NL8" i="6"/>
  <c r="NM8" i="6"/>
  <c r="NN8" i="6"/>
  <c r="NO8" i="6"/>
  <c r="NP8" i="6"/>
  <c r="NQ8" i="6"/>
  <c r="NR8" i="6"/>
  <c r="NS8" i="6"/>
  <c r="NT8" i="6"/>
  <c r="NU8" i="6"/>
  <c r="NV8" i="6"/>
  <c r="NW8" i="6"/>
  <c r="NX8" i="6"/>
  <c r="NY8" i="6"/>
  <c r="NZ8" i="6"/>
  <c r="OA8" i="6"/>
  <c r="OB8" i="6"/>
  <c r="OC8" i="6"/>
  <c r="OD8" i="6"/>
  <c r="OE8" i="6"/>
  <c r="OF8" i="6"/>
  <c r="OG8" i="6"/>
  <c r="OH8" i="6"/>
  <c r="OI8" i="6"/>
  <c r="OJ8" i="6"/>
  <c r="OK8" i="6"/>
  <c r="OL8" i="6"/>
  <c r="OM8" i="6"/>
  <c r="ON8" i="6"/>
  <c r="OO8" i="6"/>
  <c r="OP8" i="6"/>
  <c r="OQ8" i="6"/>
  <c r="OR8" i="6"/>
  <c r="OS8" i="6"/>
  <c r="OT8" i="6"/>
  <c r="OU8" i="6"/>
  <c r="OV8" i="6"/>
  <c r="OW8" i="6"/>
  <c r="OX8" i="6"/>
  <c r="OY8" i="6"/>
  <c r="OZ8" i="6"/>
  <c r="PA8" i="6"/>
  <c r="PB8" i="6"/>
  <c r="PC8" i="6"/>
  <c r="PD8" i="6"/>
  <c r="PE8" i="6"/>
  <c r="PF8" i="6"/>
  <c r="PG8" i="6"/>
  <c r="PH8" i="6"/>
  <c r="PI8" i="6"/>
  <c r="PJ8" i="6"/>
  <c r="PK8" i="6"/>
  <c r="PL8" i="6"/>
  <c r="PM8" i="6"/>
  <c r="PN8" i="6"/>
  <c r="PO8" i="6"/>
  <c r="PP8" i="6"/>
  <c r="PQ8" i="6"/>
  <c r="PR8" i="6"/>
  <c r="IW55" i="6"/>
  <c r="IX55" i="6"/>
  <c r="IY55" i="6"/>
  <c r="IZ55" i="6"/>
  <c r="JA55" i="6"/>
  <c r="JB55" i="6"/>
  <c r="JC55" i="6"/>
  <c r="JD55" i="6"/>
  <c r="JE55" i="6"/>
  <c r="JF55" i="6"/>
  <c r="JG55" i="6"/>
  <c r="JH55" i="6"/>
  <c r="JI55" i="6"/>
  <c r="JJ55" i="6"/>
  <c r="JK55" i="6"/>
  <c r="JL55" i="6"/>
  <c r="JM55" i="6"/>
  <c r="JN55" i="6"/>
  <c r="JO55" i="6"/>
  <c r="JP55" i="6"/>
  <c r="JQ55" i="6"/>
  <c r="JR55" i="6"/>
  <c r="JS55" i="6"/>
  <c r="JT55" i="6"/>
  <c r="JU55" i="6"/>
  <c r="JV55" i="6"/>
  <c r="JW55" i="6"/>
  <c r="JX55" i="6"/>
  <c r="JY55" i="6"/>
  <c r="JZ55" i="6"/>
  <c r="KA55" i="6"/>
  <c r="KB55" i="6"/>
  <c r="KC55" i="6"/>
  <c r="KD55" i="6"/>
  <c r="KE55" i="6"/>
  <c r="KF55" i="6"/>
  <c r="KG55" i="6"/>
  <c r="KH55" i="6"/>
  <c r="KI55" i="6"/>
  <c r="KJ55" i="6"/>
  <c r="KK55" i="6"/>
  <c r="KL55" i="6"/>
  <c r="KM55" i="6"/>
  <c r="KN55" i="6"/>
  <c r="KO55" i="6"/>
  <c r="KP55" i="6"/>
  <c r="KQ55" i="6"/>
  <c r="KR55" i="6"/>
  <c r="KS55" i="6"/>
  <c r="KT55" i="6"/>
  <c r="KU55" i="6"/>
  <c r="KV55" i="6"/>
  <c r="KW55" i="6"/>
  <c r="KX55" i="6"/>
  <c r="KY55" i="6"/>
  <c r="KZ55" i="6"/>
  <c r="LA55" i="6"/>
  <c r="LB55" i="6"/>
  <c r="LC55" i="6"/>
  <c r="LD55" i="6"/>
  <c r="LE55" i="6"/>
  <c r="LF55" i="6"/>
  <c r="LG55" i="6"/>
  <c r="LH55" i="6"/>
  <c r="LI55" i="6"/>
  <c r="LJ55" i="6"/>
  <c r="LK55" i="6"/>
  <c r="LL55" i="6"/>
  <c r="LM55" i="6"/>
  <c r="LN55" i="6"/>
  <c r="LO55" i="6"/>
  <c r="LP55" i="6"/>
  <c r="LQ55" i="6"/>
  <c r="LR55" i="6"/>
  <c r="LS55" i="6"/>
  <c r="LT55" i="6"/>
  <c r="LU55" i="6"/>
  <c r="LV55" i="6"/>
  <c r="LW55" i="6"/>
  <c r="LX55" i="6"/>
  <c r="LY55" i="6"/>
  <c r="LZ55" i="6"/>
  <c r="MA55" i="6"/>
  <c r="MB55" i="6"/>
  <c r="MC55" i="6"/>
  <c r="MD55" i="6"/>
  <c r="ME55" i="6"/>
  <c r="MF55" i="6"/>
  <c r="MG55" i="6"/>
  <c r="MH55" i="6"/>
  <c r="MI55" i="6"/>
  <c r="MJ55" i="6"/>
  <c r="MK55" i="6"/>
  <c r="ML55" i="6"/>
  <c r="MM55" i="6"/>
  <c r="MN55" i="6"/>
  <c r="MO55" i="6"/>
  <c r="MP55" i="6"/>
  <c r="MQ55" i="6"/>
  <c r="MR55" i="6"/>
  <c r="MS55" i="6"/>
  <c r="MT55" i="6"/>
  <c r="MU55" i="6"/>
  <c r="MV55" i="6"/>
  <c r="MW55" i="6"/>
  <c r="MX55" i="6"/>
  <c r="MY55" i="6"/>
  <c r="MZ55" i="6"/>
  <c r="NA55" i="6"/>
  <c r="NB55" i="6"/>
  <c r="NC55" i="6"/>
  <c r="ND55" i="6"/>
  <c r="NE55" i="6"/>
  <c r="NF55" i="6"/>
  <c r="NG55" i="6"/>
  <c r="NH55" i="6"/>
  <c r="NI55" i="6"/>
  <c r="NJ55" i="6"/>
  <c r="NK55" i="6"/>
  <c r="NL55" i="6"/>
  <c r="NM55" i="6"/>
  <c r="NN55" i="6"/>
  <c r="NO55" i="6"/>
  <c r="NP55" i="6"/>
  <c r="NQ55" i="6"/>
  <c r="NR55" i="6"/>
  <c r="NS55" i="6"/>
  <c r="NT55" i="6"/>
  <c r="NU55" i="6"/>
  <c r="NV55" i="6"/>
  <c r="NW55" i="6"/>
  <c r="NX55" i="6"/>
  <c r="NY55" i="6"/>
  <c r="NZ55" i="6"/>
  <c r="OA55" i="6"/>
  <c r="OB55" i="6"/>
  <c r="OC55" i="6"/>
  <c r="OD55" i="6"/>
  <c r="OE55" i="6"/>
  <c r="OF55" i="6"/>
  <c r="OG55" i="6"/>
  <c r="OH55" i="6"/>
  <c r="OI55" i="6"/>
  <c r="OJ55" i="6"/>
  <c r="OK55" i="6"/>
  <c r="OL55" i="6"/>
  <c r="OM55" i="6"/>
  <c r="ON55" i="6"/>
  <c r="OO55" i="6"/>
  <c r="OP55" i="6"/>
  <c r="OQ55" i="6"/>
  <c r="OR55" i="6"/>
  <c r="OS55" i="6"/>
  <c r="OT55" i="6"/>
  <c r="OU55" i="6"/>
  <c r="OV55" i="6"/>
  <c r="OW55" i="6"/>
  <c r="OX55" i="6"/>
  <c r="OY55" i="6"/>
  <c r="OZ55" i="6"/>
  <c r="PA55" i="6"/>
  <c r="PB55" i="6"/>
  <c r="PC55" i="6"/>
  <c r="PD55" i="6"/>
  <c r="PE55" i="6"/>
  <c r="PF55" i="6"/>
  <c r="PG55" i="6"/>
  <c r="PH55" i="6"/>
  <c r="PI55" i="6"/>
  <c r="PJ55" i="6"/>
  <c r="PK55" i="6"/>
  <c r="PL55" i="6"/>
  <c r="PM55" i="6"/>
  <c r="PN55" i="6"/>
  <c r="PO55" i="6"/>
  <c r="PP55" i="6"/>
  <c r="PQ55" i="6"/>
  <c r="PR55" i="6"/>
  <c r="PS55" i="6"/>
  <c r="PT55" i="6"/>
  <c r="PU55" i="6"/>
  <c r="PV55" i="6"/>
  <c r="PW55" i="6"/>
  <c r="PX55" i="6"/>
  <c r="PY55" i="6"/>
  <c r="PZ55" i="6"/>
  <c r="QA55" i="6"/>
  <c r="QB55" i="6"/>
  <c r="QC55" i="6"/>
  <c r="QD55" i="6"/>
  <c r="QE55" i="6"/>
  <c r="QF55" i="6"/>
  <c r="QG55" i="6"/>
  <c r="QH55" i="6"/>
  <c r="QI55" i="6"/>
  <c r="QJ55" i="6"/>
  <c r="QK55" i="6"/>
  <c r="QL55" i="6"/>
  <c r="QM55" i="6"/>
  <c r="QN55" i="6"/>
  <c r="QO55" i="6"/>
  <c r="QP55" i="6"/>
  <c r="QQ55" i="6"/>
  <c r="QR55" i="6"/>
  <c r="QS55" i="6"/>
  <c r="QT55" i="6"/>
  <c r="QU55" i="6"/>
  <c r="VMI7" i="2"/>
  <c r="VMH7" i="2"/>
  <c r="VMG7" i="2"/>
  <c r="VMF7" i="2"/>
  <c r="VME7" i="2"/>
  <c r="VMD7" i="2"/>
  <c r="VMC7" i="2"/>
  <c r="VMB7" i="2"/>
  <c r="VMA7" i="2"/>
  <c r="VLZ7" i="2"/>
  <c r="VLY7" i="2"/>
  <c r="VLX7" i="2"/>
  <c r="VLW7" i="2"/>
  <c r="VLV7" i="2"/>
  <c r="VLU7" i="2"/>
  <c r="VLT7" i="2"/>
  <c r="VLS7" i="2"/>
  <c r="VLR7" i="2"/>
  <c r="VLQ7" i="2"/>
  <c r="VLP7" i="2"/>
  <c r="VLO7" i="2"/>
  <c r="VLN7" i="2"/>
  <c r="VLM7" i="2"/>
  <c r="VLL7" i="2"/>
  <c r="VLK7" i="2"/>
  <c r="VLJ7" i="2"/>
  <c r="VLI7" i="2"/>
  <c r="VLH7" i="2"/>
  <c r="VLG7" i="2"/>
  <c r="VLF7" i="2"/>
  <c r="VLE7" i="2"/>
  <c r="VLD7" i="2"/>
  <c r="VLC7" i="2"/>
  <c r="VLB7" i="2"/>
  <c r="VLA7" i="2"/>
  <c r="VKZ7" i="2"/>
  <c r="VKY7" i="2"/>
  <c r="VKX7" i="2"/>
  <c r="VKW7" i="2"/>
  <c r="VKV7" i="2"/>
  <c r="VKU7" i="2"/>
  <c r="VKT7" i="2"/>
  <c r="VKS7" i="2"/>
  <c r="VKR7" i="2"/>
  <c r="VKQ7" i="2"/>
  <c r="VKP7" i="2"/>
  <c r="VKO7" i="2"/>
  <c r="VKN7" i="2"/>
  <c r="VKM7" i="2"/>
  <c r="VKL7" i="2"/>
  <c r="VKK7" i="2"/>
  <c r="VKJ7" i="2"/>
  <c r="VKI7" i="2"/>
  <c r="VKH7" i="2"/>
  <c r="VKG7" i="2"/>
  <c r="VKF7" i="2"/>
  <c r="VKE7" i="2"/>
  <c r="VKD7" i="2"/>
  <c r="VKC7" i="2"/>
  <c r="VKB7" i="2"/>
  <c r="VKA7" i="2"/>
  <c r="VJZ7" i="2"/>
  <c r="VJY7" i="2"/>
  <c r="VJX7" i="2"/>
  <c r="VJW7" i="2"/>
  <c r="VJV7" i="2"/>
  <c r="VJU7" i="2"/>
  <c r="VJT7" i="2"/>
  <c r="VJS7" i="2"/>
  <c r="VJR7" i="2"/>
  <c r="VJQ7" i="2"/>
  <c r="VJP7" i="2"/>
  <c r="VJO7" i="2"/>
  <c r="VJN7" i="2"/>
  <c r="VJM7" i="2"/>
  <c r="VJL7" i="2"/>
  <c r="VJK7" i="2"/>
  <c r="VJJ7" i="2"/>
  <c r="VJI7" i="2"/>
  <c r="VJH7" i="2"/>
  <c r="VJG7" i="2"/>
  <c r="VJF7" i="2"/>
  <c r="VJE7" i="2"/>
  <c r="VJD7" i="2"/>
  <c r="VJC7" i="2"/>
  <c r="VJB7" i="2"/>
  <c r="VJA7" i="2"/>
  <c r="VIZ7" i="2"/>
  <c r="VIY7" i="2"/>
  <c r="VIX7" i="2"/>
  <c r="VIW7" i="2"/>
  <c r="VIV7" i="2"/>
  <c r="VIU7" i="2"/>
  <c r="VIT7" i="2"/>
  <c r="VIS7" i="2"/>
  <c r="VIR7" i="2"/>
  <c r="VIQ7" i="2"/>
  <c r="VIP7" i="2"/>
  <c r="VIO7" i="2"/>
  <c r="VIN7" i="2"/>
  <c r="VIM7" i="2"/>
  <c r="VIL7" i="2"/>
  <c r="VIK7" i="2"/>
  <c r="VIJ7" i="2"/>
  <c r="VII7" i="2"/>
  <c r="VIH7" i="2"/>
  <c r="VIG7" i="2"/>
  <c r="VIF7" i="2"/>
  <c r="VIE7" i="2"/>
  <c r="VID7" i="2"/>
  <c r="VIC7" i="2"/>
  <c r="VIB7" i="2"/>
  <c r="VIA7" i="2"/>
  <c r="VHZ7" i="2"/>
  <c r="VHY7" i="2"/>
  <c r="VHX7" i="2"/>
  <c r="VHW7" i="2"/>
  <c r="VHV7" i="2"/>
  <c r="VHU7" i="2"/>
  <c r="VHT7" i="2"/>
  <c r="VHS7" i="2"/>
  <c r="VHR7" i="2"/>
  <c r="VHQ7" i="2"/>
  <c r="VHP7" i="2"/>
  <c r="VHO7" i="2"/>
  <c r="VHN7" i="2"/>
  <c r="VHM7" i="2"/>
  <c r="VHL7" i="2"/>
  <c r="VHK7" i="2"/>
  <c r="VHJ7" i="2"/>
  <c r="VHI7" i="2"/>
  <c r="VHH7" i="2"/>
  <c r="VHG7" i="2"/>
  <c r="VHF7" i="2"/>
  <c r="VHE7" i="2"/>
  <c r="VHD7" i="2"/>
  <c r="VHC7" i="2"/>
  <c r="VHB7" i="2"/>
  <c r="VHA7" i="2"/>
  <c r="VGZ7" i="2"/>
  <c r="VGY7" i="2"/>
  <c r="VGX7" i="2"/>
  <c r="VGW7" i="2"/>
  <c r="VGV7" i="2"/>
  <c r="VGU7" i="2"/>
  <c r="VGT7" i="2"/>
  <c r="VGS7" i="2"/>
  <c r="VGR7" i="2"/>
  <c r="VGQ7" i="2"/>
  <c r="VGP7" i="2"/>
  <c r="VGO7" i="2"/>
  <c r="VGN7" i="2"/>
  <c r="VGM7" i="2"/>
  <c r="VGL7" i="2"/>
  <c r="VGK7" i="2"/>
  <c r="VGJ7" i="2"/>
  <c r="VGI7" i="2"/>
  <c r="VGH7" i="2"/>
  <c r="VGG7" i="2"/>
  <c r="VGF7" i="2"/>
  <c r="VGE7" i="2"/>
  <c r="VGD7" i="2"/>
  <c r="VGC7" i="2"/>
  <c r="VGB7" i="2"/>
  <c r="VGA7" i="2"/>
  <c r="VFZ7" i="2"/>
  <c r="VFY7" i="2"/>
  <c r="VFX7" i="2"/>
  <c r="VFW7" i="2"/>
  <c r="VFV7" i="2"/>
  <c r="VFU7" i="2"/>
  <c r="VFT7" i="2"/>
  <c r="VFS7" i="2"/>
  <c r="VFR7" i="2"/>
  <c r="VFQ7" i="2"/>
  <c r="VFP7" i="2"/>
  <c r="VFO7" i="2"/>
  <c r="VFN7" i="2"/>
  <c r="VFM7" i="2"/>
  <c r="VFL7" i="2"/>
  <c r="VFK7" i="2"/>
  <c r="VFJ7" i="2"/>
  <c r="VFI7" i="2"/>
  <c r="VFH7" i="2"/>
  <c r="VFG7" i="2"/>
  <c r="VFF7" i="2"/>
  <c r="VFE7" i="2"/>
  <c r="VFD7" i="2"/>
  <c r="VFC7" i="2"/>
  <c r="VFB7" i="2"/>
  <c r="VFA7" i="2"/>
  <c r="VEZ7" i="2"/>
  <c r="VEY7" i="2"/>
  <c r="VEX7" i="2"/>
  <c r="VEW7" i="2"/>
  <c r="VEV7" i="2"/>
  <c r="VEU7" i="2"/>
  <c r="VET7" i="2"/>
  <c r="VES7" i="2"/>
  <c r="VER7" i="2"/>
  <c r="VEQ7" i="2"/>
  <c r="VEP7" i="2"/>
  <c r="VEO7" i="2"/>
  <c r="VEN7" i="2"/>
  <c r="VEM7" i="2"/>
  <c r="VEL7" i="2"/>
  <c r="VEK7" i="2"/>
  <c r="VEJ7" i="2"/>
  <c r="VEI7" i="2"/>
  <c r="VEH7" i="2"/>
  <c r="VEG7" i="2"/>
  <c r="VEF7" i="2"/>
  <c r="VEE7" i="2"/>
  <c r="VED7" i="2"/>
  <c r="VEC7" i="2"/>
  <c r="VEB7" i="2"/>
  <c r="VEA7" i="2"/>
  <c r="VDZ7" i="2"/>
  <c r="VDY7" i="2"/>
  <c r="VDX7" i="2"/>
  <c r="VDW7" i="2"/>
  <c r="VDV7" i="2"/>
  <c r="VDU7" i="2"/>
  <c r="VDT7" i="2"/>
  <c r="VDS7" i="2"/>
  <c r="VDR7" i="2"/>
  <c r="VDQ7" i="2"/>
  <c r="VDP7" i="2"/>
  <c r="VDO7" i="2"/>
  <c r="VDN7" i="2"/>
  <c r="VDM7" i="2"/>
  <c r="VDL7" i="2"/>
  <c r="VDK7" i="2"/>
  <c r="VDJ7" i="2"/>
  <c r="VDI7" i="2"/>
  <c r="VDH7" i="2"/>
  <c r="VDG7" i="2"/>
  <c r="VDF7" i="2"/>
  <c r="VDE7" i="2"/>
  <c r="VDD7" i="2"/>
  <c r="VDC7" i="2"/>
  <c r="VDB7" i="2"/>
  <c r="VDA7" i="2"/>
  <c r="VCZ7" i="2"/>
  <c r="VCY7" i="2"/>
  <c r="VCX7" i="2"/>
  <c r="VCW7" i="2"/>
  <c r="VCV7" i="2"/>
  <c r="VCU7" i="2"/>
  <c r="VCT7" i="2"/>
  <c r="VCS7" i="2"/>
  <c r="VCR7" i="2"/>
  <c r="VCQ7" i="2"/>
  <c r="VCP7" i="2"/>
  <c r="VCO7" i="2"/>
  <c r="VCN7" i="2"/>
  <c r="VCM7" i="2"/>
  <c r="VCL7" i="2"/>
  <c r="VCK7" i="2"/>
  <c r="VCJ7" i="2"/>
  <c r="VCI7" i="2"/>
  <c r="VCH7" i="2"/>
  <c r="VCG7" i="2"/>
  <c r="VCF7" i="2"/>
  <c r="VCE7" i="2"/>
  <c r="VCD7" i="2"/>
  <c r="VCC7" i="2"/>
  <c r="VCB7" i="2"/>
  <c r="VCA7" i="2"/>
  <c r="VBZ7" i="2"/>
  <c r="VBY7" i="2"/>
  <c r="VBX7" i="2"/>
  <c r="VBW7" i="2"/>
  <c r="VBV7" i="2"/>
  <c r="VBU7" i="2"/>
  <c r="VBT7" i="2"/>
  <c r="VBS7" i="2"/>
  <c r="VBR7" i="2"/>
  <c r="VBQ7" i="2"/>
  <c r="VBP7" i="2"/>
  <c r="VBO7" i="2"/>
  <c r="VBN7" i="2"/>
  <c r="VBM7" i="2"/>
  <c r="VBL7" i="2"/>
  <c r="VBK7" i="2"/>
  <c r="VBJ7" i="2"/>
  <c r="VBI7" i="2"/>
  <c r="VBH7" i="2"/>
  <c r="VBG7" i="2"/>
  <c r="VBF7" i="2"/>
  <c r="VBE7" i="2"/>
  <c r="VBD7" i="2"/>
  <c r="VBC7" i="2"/>
  <c r="VBB7" i="2"/>
  <c r="VBA7" i="2"/>
  <c r="VAZ7" i="2"/>
  <c r="VAY7" i="2"/>
  <c r="VAX7" i="2"/>
  <c r="VAW7" i="2"/>
  <c r="VAV7" i="2"/>
  <c r="VAU7" i="2"/>
  <c r="VAT7" i="2"/>
  <c r="VAS7" i="2"/>
  <c r="VAR7" i="2"/>
  <c r="VAQ7" i="2"/>
  <c r="VAP7" i="2"/>
  <c r="VAO7" i="2"/>
  <c r="VAN7" i="2"/>
  <c r="VAM7" i="2"/>
  <c r="VAL7" i="2"/>
  <c r="VAK7" i="2"/>
  <c r="VAJ7" i="2"/>
  <c r="VAI7" i="2"/>
  <c r="VAH7" i="2"/>
  <c r="VAG7" i="2"/>
  <c r="VAF7" i="2"/>
  <c r="VAE7" i="2"/>
  <c r="VAD7" i="2"/>
  <c r="VAC7" i="2"/>
  <c r="VAB7" i="2"/>
  <c r="VAA7" i="2"/>
  <c r="UZZ7" i="2"/>
  <c r="UZY7" i="2"/>
  <c r="UZX7" i="2"/>
  <c r="UZW7" i="2"/>
  <c r="UZV7" i="2"/>
  <c r="UZU7" i="2"/>
  <c r="UZT7" i="2"/>
  <c r="UZS7" i="2"/>
  <c r="UZR7" i="2"/>
  <c r="UZQ7" i="2"/>
  <c r="UZP7" i="2"/>
  <c r="UZO7" i="2"/>
  <c r="UZN7" i="2"/>
  <c r="UZM7" i="2"/>
  <c r="UZL7" i="2"/>
  <c r="UZK7" i="2"/>
  <c r="UZJ7" i="2"/>
  <c r="UZI7" i="2"/>
  <c r="UZH7" i="2"/>
  <c r="UZG7" i="2"/>
  <c r="UZF7" i="2"/>
  <c r="UZE7" i="2"/>
  <c r="UZD7" i="2"/>
  <c r="UZC7" i="2"/>
  <c r="UZB7" i="2"/>
  <c r="UZA7" i="2"/>
  <c r="UYZ7" i="2"/>
  <c r="UYY7" i="2"/>
  <c r="UYX7" i="2"/>
  <c r="UYW7" i="2"/>
  <c r="UYV7" i="2"/>
  <c r="UYU7" i="2"/>
  <c r="UYT7" i="2"/>
  <c r="UYS7" i="2"/>
  <c r="UYR7" i="2"/>
  <c r="UYQ7" i="2"/>
  <c r="UYP7" i="2"/>
  <c r="UYO7" i="2"/>
  <c r="UYN7" i="2"/>
  <c r="UYM7" i="2"/>
  <c r="UYL7" i="2"/>
  <c r="UYK7" i="2"/>
  <c r="UYJ7" i="2"/>
  <c r="UYI7" i="2"/>
  <c r="UYH7" i="2"/>
  <c r="UYG7" i="2"/>
  <c r="UYF7" i="2"/>
  <c r="UYE7" i="2"/>
  <c r="UYD7" i="2"/>
  <c r="UYC7" i="2"/>
  <c r="UYB7" i="2"/>
  <c r="UYA7" i="2"/>
  <c r="UXZ7" i="2"/>
  <c r="UXY7" i="2"/>
  <c r="UXX7" i="2"/>
  <c r="UXW7" i="2"/>
  <c r="UXV7" i="2"/>
  <c r="UXU7" i="2"/>
  <c r="UXT7" i="2"/>
  <c r="UXS7" i="2"/>
  <c r="UXR7" i="2"/>
  <c r="UXQ7" i="2"/>
  <c r="UXP7" i="2"/>
  <c r="UXO7" i="2"/>
  <c r="UXN7" i="2"/>
  <c r="UXM7" i="2"/>
  <c r="UXL7" i="2"/>
  <c r="UXK7" i="2"/>
  <c r="UXJ7" i="2"/>
  <c r="UXI7" i="2"/>
  <c r="UXH7" i="2"/>
  <c r="UXG7" i="2"/>
  <c r="UXF7" i="2"/>
  <c r="UXE7" i="2"/>
  <c r="UXD7" i="2"/>
  <c r="UXC7" i="2"/>
  <c r="UXB7" i="2"/>
  <c r="UXA7" i="2"/>
  <c r="UWZ7" i="2"/>
  <c r="UWY7" i="2"/>
  <c r="UWX7" i="2"/>
  <c r="UWW7" i="2"/>
  <c r="UWV7" i="2"/>
  <c r="UWU7" i="2"/>
  <c r="UWT7" i="2"/>
  <c r="UWS7" i="2"/>
  <c r="UWR7" i="2"/>
  <c r="UWQ7" i="2"/>
  <c r="UWP7" i="2"/>
  <c r="UWO7" i="2"/>
  <c r="UWN7" i="2"/>
  <c r="UWM7" i="2"/>
  <c r="UWL7" i="2"/>
  <c r="UWK7" i="2"/>
  <c r="UWJ7" i="2"/>
  <c r="UWI7" i="2"/>
  <c r="UWH7" i="2"/>
  <c r="UWG7" i="2"/>
  <c r="UWF7" i="2"/>
  <c r="UWE7" i="2"/>
  <c r="UWD7" i="2"/>
  <c r="UWC7" i="2"/>
  <c r="UWB7" i="2"/>
  <c r="UWA7" i="2"/>
  <c r="UVZ7" i="2"/>
  <c r="UVY7" i="2"/>
  <c r="UVX7" i="2"/>
  <c r="UVW7" i="2"/>
  <c r="UVV7" i="2"/>
  <c r="UVU7" i="2"/>
  <c r="UVT7" i="2"/>
  <c r="UVS7" i="2"/>
  <c r="UVR7" i="2"/>
  <c r="UVQ7" i="2"/>
  <c r="UVP7" i="2"/>
  <c r="UVO7" i="2"/>
  <c r="UVN7" i="2"/>
  <c r="UVM7" i="2"/>
  <c r="UVL7" i="2"/>
  <c r="UVK7" i="2"/>
  <c r="UVJ7" i="2"/>
  <c r="UVI7" i="2"/>
  <c r="UVH7" i="2"/>
  <c r="UVG7" i="2"/>
  <c r="UVF7" i="2"/>
  <c r="UVE7" i="2"/>
  <c r="UVD7" i="2"/>
  <c r="UVC7" i="2"/>
  <c r="UVB7" i="2"/>
  <c r="UVA7" i="2"/>
  <c r="UUZ7" i="2"/>
  <c r="UUY7" i="2"/>
  <c r="UUX7" i="2"/>
  <c r="UUW7" i="2"/>
  <c r="UUV7" i="2"/>
  <c r="UUU7" i="2"/>
  <c r="UUT7" i="2"/>
  <c r="UUS7" i="2"/>
  <c r="UUR7" i="2"/>
  <c r="UUQ7" i="2"/>
  <c r="UUP7" i="2"/>
  <c r="UUO7" i="2"/>
  <c r="UUN7" i="2"/>
  <c r="UUM7" i="2"/>
  <c r="UUL7" i="2"/>
  <c r="UUK7" i="2"/>
  <c r="UUJ7" i="2"/>
  <c r="UUI7" i="2"/>
  <c r="UUH7" i="2"/>
  <c r="UUG7" i="2"/>
  <c r="UUF7" i="2"/>
  <c r="UUE7" i="2"/>
  <c r="UUD7" i="2"/>
  <c r="UUC7" i="2"/>
  <c r="UUB7" i="2"/>
  <c r="UUA7" i="2"/>
  <c r="UTZ7" i="2"/>
  <c r="UTY7" i="2"/>
  <c r="UTX7" i="2"/>
  <c r="UTW7" i="2"/>
  <c r="UTV7" i="2"/>
  <c r="UTU7" i="2"/>
  <c r="UTT7" i="2"/>
  <c r="UTS7" i="2"/>
  <c r="UTR7" i="2"/>
  <c r="UTQ7" i="2"/>
  <c r="UTP7" i="2"/>
  <c r="UTO7" i="2"/>
  <c r="UTN7" i="2"/>
  <c r="UTM7" i="2"/>
  <c r="UTL7" i="2"/>
  <c r="UTK7" i="2"/>
  <c r="UTJ7" i="2"/>
  <c r="UTI7" i="2"/>
  <c r="UTH7" i="2"/>
  <c r="UTG7" i="2"/>
  <c r="UTF7" i="2"/>
  <c r="UTE7" i="2"/>
  <c r="UTD7" i="2"/>
  <c r="UTC7" i="2"/>
  <c r="UTB7" i="2"/>
  <c r="UTA7" i="2"/>
  <c r="USZ7" i="2"/>
  <c r="USY7" i="2"/>
  <c r="USX7" i="2"/>
  <c r="USW7" i="2"/>
  <c r="USV7" i="2"/>
  <c r="USU7" i="2"/>
  <c r="UST7" i="2"/>
  <c r="USS7" i="2"/>
  <c r="USR7" i="2"/>
  <c r="USQ7" i="2"/>
  <c r="USP7" i="2"/>
  <c r="USO7" i="2"/>
  <c r="USN7" i="2"/>
  <c r="USM7" i="2"/>
  <c r="USL7" i="2"/>
  <c r="USK7" i="2"/>
  <c r="USJ7" i="2"/>
  <c r="USI7" i="2"/>
  <c r="USH7" i="2"/>
  <c r="USG7" i="2"/>
  <c r="USF7" i="2"/>
  <c r="USE7" i="2"/>
  <c r="USD7" i="2"/>
  <c r="USC7" i="2"/>
  <c r="USB7" i="2"/>
  <c r="USA7" i="2"/>
  <c r="URZ7" i="2"/>
  <c r="URY7" i="2"/>
  <c r="URX7" i="2"/>
  <c r="URW7" i="2"/>
  <c r="URV7" i="2"/>
  <c r="URU7" i="2"/>
  <c r="URT7" i="2"/>
  <c r="URS7" i="2"/>
  <c r="URR7" i="2"/>
  <c r="URQ7" i="2"/>
  <c r="URP7" i="2"/>
  <c r="URO7" i="2"/>
  <c r="URN7" i="2"/>
  <c r="URM7" i="2"/>
  <c r="URL7" i="2"/>
  <c r="URK7" i="2"/>
  <c r="URJ7" i="2"/>
  <c r="URI7" i="2"/>
  <c r="URH7" i="2"/>
  <c r="URG7" i="2"/>
  <c r="URF7" i="2"/>
  <c r="URE7" i="2"/>
  <c r="URD7" i="2"/>
  <c r="URC7" i="2"/>
  <c r="URB7" i="2"/>
  <c r="URA7" i="2"/>
  <c r="UQZ7" i="2"/>
  <c r="UQY7" i="2"/>
  <c r="UQX7" i="2"/>
  <c r="UQW7" i="2"/>
  <c r="UQV7" i="2"/>
  <c r="UQU7" i="2"/>
  <c r="UQT7" i="2"/>
  <c r="UQS7" i="2"/>
  <c r="UQR7" i="2"/>
  <c r="UQQ7" i="2"/>
  <c r="UQP7" i="2"/>
  <c r="UQO7" i="2"/>
  <c r="UQN7" i="2"/>
  <c r="UQM7" i="2"/>
  <c r="UQL7" i="2"/>
  <c r="UQK7" i="2"/>
  <c r="UQJ7" i="2"/>
  <c r="UQI7" i="2"/>
  <c r="UQH7" i="2"/>
  <c r="UQG7" i="2"/>
  <c r="UQF7" i="2"/>
  <c r="UQE7" i="2"/>
  <c r="UQD7" i="2"/>
  <c r="UQC7" i="2"/>
  <c r="UQB7" i="2"/>
  <c r="UQA7" i="2"/>
  <c r="UPZ7" i="2"/>
  <c r="UPY7" i="2"/>
  <c r="UPX7" i="2"/>
  <c r="UPW7" i="2"/>
  <c r="UPV7" i="2"/>
  <c r="UPU7" i="2"/>
  <c r="UPT7" i="2"/>
  <c r="UPS7" i="2"/>
  <c r="UPR7" i="2"/>
  <c r="UPQ7" i="2"/>
  <c r="UPP7" i="2"/>
  <c r="UPO7" i="2"/>
  <c r="UPN7" i="2"/>
  <c r="UPM7" i="2"/>
  <c r="UPL7" i="2"/>
  <c r="UPK7" i="2"/>
  <c r="UPJ7" i="2"/>
  <c r="UPI7" i="2"/>
  <c r="UPH7" i="2"/>
  <c r="UPG7" i="2"/>
  <c r="UPF7" i="2"/>
  <c r="UPE7" i="2"/>
  <c r="UPD7" i="2"/>
  <c r="UPC7" i="2"/>
  <c r="UPB7" i="2"/>
  <c r="UPA7" i="2"/>
  <c r="UOZ7" i="2"/>
  <c r="UOY7" i="2"/>
  <c r="UOX7" i="2"/>
  <c r="UOW7" i="2"/>
  <c r="UOV7" i="2"/>
  <c r="UOU7" i="2"/>
  <c r="UOT7" i="2"/>
  <c r="UOS7" i="2"/>
  <c r="UOR7" i="2"/>
  <c r="UOQ7" i="2"/>
  <c r="UOP7" i="2"/>
  <c r="UOO7" i="2"/>
  <c r="UON7" i="2"/>
  <c r="UOM7" i="2"/>
  <c r="UOL7" i="2"/>
  <c r="UOK7" i="2"/>
  <c r="UOJ7" i="2"/>
  <c r="UOI7" i="2"/>
  <c r="UOH7" i="2"/>
  <c r="UOG7" i="2"/>
  <c r="UOF7" i="2"/>
  <c r="UOE7" i="2"/>
  <c r="UOD7" i="2"/>
  <c r="UOC7" i="2"/>
  <c r="UOB7" i="2"/>
  <c r="UOA7" i="2"/>
  <c r="UNZ7" i="2"/>
  <c r="UNY7" i="2"/>
  <c r="UNX7" i="2"/>
  <c r="UNW7" i="2"/>
  <c r="UNV7" i="2"/>
  <c r="UNU7" i="2"/>
  <c r="UNT7" i="2"/>
  <c r="UNS7" i="2"/>
  <c r="UNR7" i="2"/>
  <c r="UNQ7" i="2"/>
  <c r="UNP7" i="2"/>
  <c r="UNO7" i="2"/>
  <c r="UNN7" i="2"/>
  <c r="UNM7" i="2"/>
  <c r="UNL7" i="2"/>
  <c r="UNK7" i="2"/>
  <c r="UNJ7" i="2"/>
  <c r="UNI7" i="2"/>
  <c r="UNH7" i="2"/>
  <c r="UNG7" i="2"/>
  <c r="UNF7" i="2"/>
  <c r="UNE7" i="2"/>
  <c r="UND7" i="2"/>
  <c r="UNC7" i="2"/>
  <c r="UNB7" i="2"/>
  <c r="UNA7" i="2"/>
  <c r="UMZ7" i="2"/>
  <c r="UMY7" i="2"/>
  <c r="UMX7" i="2"/>
  <c r="UMW7" i="2"/>
  <c r="UMV7" i="2"/>
  <c r="UMU7" i="2"/>
  <c r="UMT7" i="2"/>
  <c r="UMS7" i="2"/>
  <c r="UMR7" i="2"/>
  <c r="UMQ7" i="2"/>
  <c r="UMP7" i="2"/>
  <c r="UMO7" i="2"/>
  <c r="UMN7" i="2"/>
  <c r="UMM7" i="2"/>
  <c r="UML7" i="2"/>
  <c r="UMK7" i="2"/>
  <c r="UMJ7" i="2"/>
  <c r="UMI7" i="2"/>
  <c r="UMH7" i="2"/>
  <c r="UMG7" i="2"/>
  <c r="UMF7" i="2"/>
  <c r="UME7" i="2"/>
  <c r="UMD7" i="2"/>
  <c r="UMC7" i="2"/>
  <c r="UMB7" i="2"/>
  <c r="UMA7" i="2"/>
  <c r="ULZ7" i="2"/>
  <c r="ULY7" i="2"/>
  <c r="ULX7" i="2"/>
  <c r="ULW7" i="2"/>
  <c r="ULV7" i="2"/>
  <c r="ULU7" i="2"/>
  <c r="ULT7" i="2"/>
  <c r="ULS7" i="2"/>
  <c r="ULR7" i="2"/>
  <c r="ULQ7" i="2"/>
  <c r="ULP7" i="2"/>
  <c r="ULO7" i="2"/>
  <c r="ULN7" i="2"/>
  <c r="ULM7" i="2"/>
  <c r="ULL7" i="2"/>
  <c r="ULK7" i="2"/>
  <c r="ULJ7" i="2"/>
  <c r="ULI7" i="2"/>
  <c r="ULH7" i="2"/>
  <c r="ULG7" i="2"/>
  <c r="ULF7" i="2"/>
  <c r="ULE7" i="2"/>
  <c r="ULD7" i="2"/>
  <c r="ULC7" i="2"/>
  <c r="ULB7" i="2"/>
  <c r="ULA7" i="2"/>
  <c r="UKZ7" i="2"/>
  <c r="UKY7" i="2"/>
  <c r="UKX7" i="2"/>
  <c r="UKW7" i="2"/>
  <c r="UKV7" i="2"/>
  <c r="UKU7" i="2"/>
  <c r="UKT7" i="2"/>
  <c r="UKS7" i="2"/>
  <c r="UKR7" i="2"/>
  <c r="UKQ7" i="2"/>
  <c r="UKP7" i="2"/>
  <c r="UKO7" i="2"/>
  <c r="UKN7" i="2"/>
  <c r="UKM7" i="2"/>
  <c r="UKL7" i="2"/>
  <c r="UKK7" i="2"/>
  <c r="UKJ7" i="2"/>
  <c r="UKI7" i="2"/>
  <c r="UKH7" i="2"/>
  <c r="UKG7" i="2"/>
  <c r="UKF7" i="2"/>
  <c r="UKE7" i="2"/>
  <c r="UKD7" i="2"/>
  <c r="UKC7" i="2"/>
  <c r="UKB7" i="2"/>
  <c r="UKA7" i="2"/>
  <c r="UJZ7" i="2"/>
  <c r="UJY7" i="2"/>
  <c r="UJX7" i="2"/>
  <c r="UJW7" i="2"/>
  <c r="UJV7" i="2"/>
  <c r="UJU7" i="2"/>
  <c r="UJT7" i="2"/>
  <c r="UJS7" i="2"/>
  <c r="UJR7" i="2"/>
  <c r="UJQ7" i="2"/>
  <c r="UJP7" i="2"/>
  <c r="UJO7" i="2"/>
  <c r="UJN7" i="2"/>
  <c r="UJM7" i="2"/>
  <c r="UJL7" i="2"/>
  <c r="UJK7" i="2"/>
  <c r="UJJ7" i="2"/>
  <c r="UJI7" i="2"/>
  <c r="UJH7" i="2"/>
  <c r="UJG7" i="2"/>
  <c r="UJF7" i="2"/>
  <c r="UJE7" i="2"/>
  <c r="UJD7" i="2"/>
  <c r="UJC7" i="2"/>
  <c r="UJB7" i="2"/>
  <c r="UJA7" i="2"/>
  <c r="UIZ7" i="2"/>
  <c r="UIY7" i="2"/>
  <c r="UIX7" i="2"/>
  <c r="UIW7" i="2"/>
  <c r="UIV7" i="2"/>
  <c r="UIU7" i="2"/>
  <c r="UIT7" i="2"/>
  <c r="UIS7" i="2"/>
  <c r="UIR7" i="2"/>
  <c r="UIQ7" i="2"/>
  <c r="UIP7" i="2"/>
  <c r="UIO7" i="2"/>
  <c r="UIN7" i="2"/>
  <c r="UIM7" i="2"/>
  <c r="UIL7" i="2"/>
  <c r="UIK7" i="2"/>
  <c r="UIJ7" i="2"/>
  <c r="UII7" i="2"/>
  <c r="UIH7" i="2"/>
  <c r="UIG7" i="2"/>
  <c r="UIF7" i="2"/>
  <c r="UIE7" i="2"/>
  <c r="UID7" i="2"/>
  <c r="UIC7" i="2"/>
  <c r="UIB7" i="2"/>
  <c r="UIA7" i="2"/>
  <c r="UHZ7" i="2"/>
  <c r="UHY7" i="2"/>
  <c r="UHX7" i="2"/>
  <c r="UHW7" i="2"/>
  <c r="UHV7" i="2"/>
  <c r="UHU7" i="2"/>
  <c r="UHT7" i="2"/>
  <c r="UHS7" i="2"/>
  <c r="UHR7" i="2"/>
  <c r="UHQ7" i="2"/>
  <c r="UHP7" i="2"/>
  <c r="UHO7" i="2"/>
  <c r="UHN7" i="2"/>
  <c r="UHM7" i="2"/>
  <c r="UHL7" i="2"/>
  <c r="UHK7" i="2"/>
  <c r="UHJ7" i="2"/>
  <c r="UHI7" i="2"/>
  <c r="UHH7" i="2"/>
  <c r="UHG7" i="2"/>
  <c r="UHF7" i="2"/>
  <c r="UHE7" i="2"/>
  <c r="UHD7" i="2"/>
  <c r="UHC7" i="2"/>
  <c r="UHB7" i="2"/>
  <c r="UHA7" i="2"/>
  <c r="UGZ7" i="2"/>
  <c r="UGY7" i="2"/>
  <c r="UGX7" i="2"/>
  <c r="UGW7" i="2"/>
  <c r="UGV7" i="2"/>
  <c r="UGU7" i="2"/>
  <c r="UGT7" i="2"/>
  <c r="UGS7" i="2"/>
  <c r="UGR7" i="2"/>
  <c r="UGQ7" i="2"/>
  <c r="UGP7" i="2"/>
  <c r="UGO7" i="2"/>
  <c r="UGN7" i="2"/>
  <c r="UGM7" i="2"/>
  <c r="UGL7" i="2"/>
  <c r="UGK7" i="2"/>
  <c r="UGJ7" i="2"/>
  <c r="UGI7" i="2"/>
  <c r="UGH7" i="2"/>
  <c r="UGG7" i="2"/>
  <c r="UGF7" i="2"/>
  <c r="UGE7" i="2"/>
  <c r="UGD7" i="2"/>
  <c r="UGC7" i="2"/>
  <c r="UGB7" i="2"/>
  <c r="UGA7" i="2"/>
  <c r="UFZ7" i="2"/>
  <c r="UFY7" i="2"/>
  <c r="UFX7" i="2"/>
  <c r="UFW7" i="2"/>
  <c r="UFV7" i="2"/>
  <c r="UFU7" i="2"/>
  <c r="UFT7" i="2"/>
  <c r="UFS7" i="2"/>
  <c r="UFR7" i="2"/>
  <c r="UFQ7" i="2"/>
  <c r="UFP7" i="2"/>
  <c r="UFO7" i="2"/>
  <c r="UFN7" i="2"/>
  <c r="UFM7" i="2"/>
  <c r="UFL7" i="2"/>
  <c r="UFK7" i="2"/>
  <c r="UFJ7" i="2"/>
  <c r="UFI7" i="2"/>
  <c r="UFH7" i="2"/>
  <c r="UFG7" i="2"/>
  <c r="UFF7" i="2"/>
  <c r="UFE7" i="2"/>
  <c r="UFD7" i="2"/>
  <c r="UFC7" i="2"/>
  <c r="UFB7" i="2"/>
  <c r="UFA7" i="2"/>
  <c r="UEZ7" i="2"/>
  <c r="UEY7" i="2"/>
  <c r="UEX7" i="2"/>
  <c r="UEW7" i="2"/>
  <c r="UEV7" i="2"/>
  <c r="UEU7" i="2"/>
  <c r="UET7" i="2"/>
  <c r="UES7" i="2"/>
  <c r="UER7" i="2"/>
  <c r="UEQ7" i="2"/>
  <c r="UEP7" i="2"/>
  <c r="UEO7" i="2"/>
  <c r="UEN7" i="2"/>
  <c r="UEM7" i="2"/>
  <c r="UEL7" i="2"/>
  <c r="UEK7" i="2"/>
  <c r="UEJ7" i="2"/>
  <c r="UEI7" i="2"/>
  <c r="UEH7" i="2"/>
  <c r="UEG7" i="2"/>
  <c r="UEF7" i="2"/>
  <c r="UEE7" i="2"/>
  <c r="UED7" i="2"/>
  <c r="UEC7" i="2"/>
  <c r="UEB7" i="2"/>
  <c r="UEA7" i="2"/>
  <c r="UDZ7" i="2"/>
  <c r="UDY7" i="2"/>
  <c r="UDX7" i="2"/>
  <c r="UDW7" i="2"/>
  <c r="UDV7" i="2"/>
  <c r="UDU7" i="2"/>
  <c r="UDT7" i="2"/>
  <c r="UDS7" i="2"/>
  <c r="UDR7" i="2"/>
  <c r="UDQ7" i="2"/>
  <c r="UDP7" i="2"/>
  <c r="UDO7" i="2"/>
  <c r="UDN7" i="2"/>
  <c r="UDM7" i="2"/>
  <c r="UDL7" i="2"/>
  <c r="UDK7" i="2"/>
  <c r="UDJ7" i="2"/>
  <c r="UDI7" i="2"/>
  <c r="UDH7" i="2"/>
  <c r="UDG7" i="2"/>
  <c r="UDF7" i="2"/>
  <c r="UDE7" i="2"/>
  <c r="UDD7" i="2"/>
  <c r="UDC7" i="2"/>
  <c r="UDB7" i="2"/>
  <c r="UDA7" i="2"/>
  <c r="UCZ7" i="2"/>
  <c r="UCY7" i="2"/>
  <c r="UCX7" i="2"/>
  <c r="UCW7" i="2"/>
  <c r="UCV7" i="2"/>
  <c r="UCU7" i="2"/>
  <c r="UCT7" i="2"/>
  <c r="UCS7" i="2"/>
  <c r="UCR7" i="2"/>
  <c r="UCQ7" i="2"/>
  <c r="UCP7" i="2"/>
  <c r="UCO7" i="2"/>
  <c r="UCN7" i="2"/>
  <c r="UCM7" i="2"/>
  <c r="UCL7" i="2"/>
  <c r="UCK7" i="2"/>
  <c r="UCJ7" i="2"/>
  <c r="UCI7" i="2"/>
  <c r="UCH7" i="2"/>
  <c r="UCG7" i="2"/>
  <c r="UCF7" i="2"/>
  <c r="UCE7" i="2"/>
  <c r="UCD7" i="2"/>
  <c r="UCC7" i="2"/>
  <c r="UCB7" i="2"/>
  <c r="UCA7" i="2"/>
  <c r="UBZ7" i="2"/>
  <c r="UBY7" i="2"/>
  <c r="UBX7" i="2"/>
  <c r="UBW7" i="2"/>
  <c r="UBV7" i="2"/>
  <c r="UBU7" i="2"/>
  <c r="UBT7" i="2"/>
  <c r="UBS7" i="2"/>
  <c r="UBR7" i="2"/>
  <c r="UBQ7" i="2"/>
  <c r="UBP7" i="2"/>
  <c r="UBO7" i="2"/>
  <c r="UBN7" i="2"/>
  <c r="UBM7" i="2"/>
  <c r="UBL7" i="2"/>
  <c r="UBK7" i="2"/>
  <c r="UBJ7" i="2"/>
  <c r="UBI7" i="2"/>
  <c r="UBH7" i="2"/>
  <c r="UBG7" i="2"/>
  <c r="UBF7" i="2"/>
  <c r="UBE7" i="2"/>
  <c r="UBD7" i="2"/>
  <c r="UBC7" i="2"/>
  <c r="UBB7" i="2"/>
  <c r="UBA7" i="2"/>
  <c r="UAZ7" i="2"/>
  <c r="UAY7" i="2"/>
  <c r="UAX7" i="2"/>
  <c r="UAW7" i="2"/>
  <c r="UAV7" i="2"/>
  <c r="UAU7" i="2"/>
  <c r="UAT7" i="2"/>
  <c r="UAS7" i="2"/>
  <c r="UAR7" i="2"/>
  <c r="UAQ7" i="2"/>
  <c r="UAP7" i="2"/>
  <c r="UAO7" i="2"/>
  <c r="UAN7" i="2"/>
  <c r="UAM7" i="2"/>
  <c r="UAL7" i="2"/>
  <c r="UAK7" i="2"/>
  <c r="UAJ7" i="2"/>
  <c r="UAI7" i="2"/>
  <c r="UAH7" i="2"/>
  <c r="UAG7" i="2"/>
  <c r="UAF7" i="2"/>
  <c r="UAE7" i="2"/>
  <c r="UAD7" i="2"/>
  <c r="UAC7" i="2"/>
  <c r="UAB7" i="2"/>
  <c r="UAA7" i="2"/>
  <c r="TZZ7" i="2"/>
  <c r="TZY7" i="2"/>
  <c r="TZX7" i="2"/>
  <c r="TZW7" i="2"/>
  <c r="TZV7" i="2"/>
  <c r="TZU7" i="2"/>
  <c r="TZT7" i="2"/>
  <c r="TZS7" i="2"/>
  <c r="TZR7" i="2"/>
  <c r="TZQ7" i="2"/>
  <c r="TZP7" i="2"/>
  <c r="TZO7" i="2"/>
  <c r="TZN7" i="2"/>
  <c r="TZM7" i="2"/>
  <c r="TZL7" i="2"/>
  <c r="TZK7" i="2"/>
  <c r="TZJ7" i="2"/>
  <c r="TZI7" i="2"/>
  <c r="TZH7" i="2"/>
  <c r="TZG7" i="2"/>
  <c r="TZF7" i="2"/>
  <c r="TZE7" i="2"/>
  <c r="TZD7" i="2"/>
  <c r="TZC7" i="2"/>
  <c r="TZB7" i="2"/>
  <c r="TZA7" i="2"/>
  <c r="TYZ7" i="2"/>
  <c r="TYY7" i="2"/>
  <c r="TYX7" i="2"/>
  <c r="TYW7" i="2"/>
  <c r="TYV7" i="2"/>
  <c r="TYU7" i="2"/>
  <c r="TYT7" i="2"/>
  <c r="TYS7" i="2"/>
  <c r="TYR7" i="2"/>
  <c r="TYQ7" i="2"/>
  <c r="TYP7" i="2"/>
  <c r="TYO7" i="2"/>
  <c r="TYN7" i="2"/>
  <c r="TYM7" i="2"/>
  <c r="TYL7" i="2"/>
  <c r="TYK7" i="2"/>
  <c r="TYJ7" i="2"/>
  <c r="TYI7" i="2"/>
  <c r="TYH7" i="2"/>
  <c r="TYG7" i="2"/>
  <c r="TYF7" i="2"/>
  <c r="TYE7" i="2"/>
  <c r="TYD7" i="2"/>
  <c r="TYC7" i="2"/>
  <c r="TYB7" i="2"/>
  <c r="TYA7" i="2"/>
  <c r="TXZ7" i="2"/>
  <c r="TXY7" i="2"/>
  <c r="TXX7" i="2"/>
  <c r="TXW7" i="2"/>
  <c r="TXV7" i="2"/>
  <c r="TXU7" i="2"/>
  <c r="TXT7" i="2"/>
  <c r="TXS7" i="2"/>
  <c r="TXR7" i="2"/>
  <c r="TXQ7" i="2"/>
  <c r="TXP7" i="2"/>
  <c r="TXO7" i="2"/>
  <c r="TXN7" i="2"/>
  <c r="TXM7" i="2"/>
  <c r="TXL7" i="2"/>
  <c r="TXK7" i="2"/>
  <c r="TXJ7" i="2"/>
  <c r="TXI7" i="2"/>
  <c r="TXH7" i="2"/>
  <c r="TXG7" i="2"/>
  <c r="TXF7" i="2"/>
  <c r="TXE7" i="2"/>
  <c r="TXD7" i="2"/>
  <c r="TXC7" i="2"/>
  <c r="TXB7" i="2"/>
  <c r="TXA7" i="2"/>
  <c r="TWZ7" i="2"/>
  <c r="TWY7" i="2"/>
  <c r="TWX7" i="2"/>
  <c r="TWW7" i="2"/>
  <c r="TWV7" i="2"/>
  <c r="TWU7" i="2"/>
  <c r="TWT7" i="2"/>
  <c r="TWS7" i="2"/>
  <c r="TWR7" i="2"/>
  <c r="TWQ7" i="2"/>
  <c r="TWP7" i="2"/>
  <c r="TWO7" i="2"/>
  <c r="TWN7" i="2"/>
  <c r="TWM7" i="2"/>
  <c r="TWL7" i="2"/>
  <c r="TWK7" i="2"/>
  <c r="TWJ7" i="2"/>
  <c r="TWI7" i="2"/>
  <c r="TWH7" i="2"/>
  <c r="TWG7" i="2"/>
  <c r="TWF7" i="2"/>
  <c r="TWE7" i="2"/>
  <c r="TWD7" i="2"/>
  <c r="TWC7" i="2"/>
  <c r="TWB7" i="2"/>
  <c r="TWA7" i="2"/>
  <c r="TVZ7" i="2"/>
  <c r="TVY7" i="2"/>
  <c r="TVX7" i="2"/>
  <c r="TVW7" i="2"/>
  <c r="TVV7" i="2"/>
  <c r="TVU7" i="2"/>
  <c r="TVT7" i="2"/>
  <c r="TVS7" i="2"/>
  <c r="TVR7" i="2"/>
  <c r="TVQ7" i="2"/>
  <c r="TVP7" i="2"/>
  <c r="TVO7" i="2"/>
  <c r="TVN7" i="2"/>
  <c r="TVM7" i="2"/>
  <c r="TVL7" i="2"/>
  <c r="TVK7" i="2"/>
  <c r="TVJ7" i="2"/>
  <c r="TVI7" i="2"/>
  <c r="TVH7" i="2"/>
  <c r="TVG7" i="2"/>
  <c r="TVF7" i="2"/>
  <c r="TVE7" i="2"/>
  <c r="TVD7" i="2"/>
  <c r="TVC7" i="2"/>
  <c r="TVB7" i="2"/>
  <c r="TVA7" i="2"/>
  <c r="TUZ7" i="2"/>
  <c r="TUY7" i="2"/>
  <c r="TUX7" i="2"/>
  <c r="TUW7" i="2"/>
  <c r="TUV7" i="2"/>
  <c r="TUU7" i="2"/>
  <c r="TUT7" i="2"/>
  <c r="TUS7" i="2"/>
  <c r="TUR7" i="2"/>
  <c r="TUQ7" i="2"/>
  <c r="TUP7" i="2"/>
  <c r="TUO7" i="2"/>
  <c r="TUN7" i="2"/>
  <c r="TUM7" i="2"/>
  <c r="TUL7" i="2"/>
  <c r="TUK7" i="2"/>
  <c r="TUJ7" i="2"/>
  <c r="TUI7" i="2"/>
  <c r="TUH7" i="2"/>
  <c r="TUG7" i="2"/>
  <c r="TUF7" i="2"/>
  <c r="TUE7" i="2"/>
  <c r="TUD7" i="2"/>
  <c r="TUC7" i="2"/>
  <c r="TUB7" i="2"/>
  <c r="TUA7" i="2"/>
  <c r="TTZ7" i="2"/>
  <c r="TTY7" i="2"/>
  <c r="TTX7" i="2"/>
  <c r="TTW7" i="2"/>
  <c r="TTV7" i="2"/>
  <c r="TTU7" i="2"/>
  <c r="TTT7" i="2"/>
  <c r="TTS7" i="2"/>
  <c r="TTR7" i="2"/>
  <c r="TTQ7" i="2"/>
  <c r="TTP7" i="2"/>
  <c r="TTO7" i="2"/>
  <c r="TTN7" i="2"/>
  <c r="TTM7" i="2"/>
  <c r="TTL7" i="2"/>
  <c r="TTK7" i="2"/>
  <c r="TTJ7" i="2"/>
  <c r="TTI7" i="2"/>
  <c r="TTH7" i="2"/>
  <c r="TTG7" i="2"/>
  <c r="TTF7" i="2"/>
  <c r="TTE7" i="2"/>
  <c r="TTD7" i="2"/>
  <c r="TTC7" i="2"/>
  <c r="TTB7" i="2"/>
  <c r="TTA7" i="2"/>
  <c r="TSZ7" i="2"/>
  <c r="TSY7" i="2"/>
  <c r="TSX7" i="2"/>
  <c r="TSW7" i="2"/>
  <c r="TSV7" i="2"/>
  <c r="TSU7" i="2"/>
  <c r="TST7" i="2"/>
  <c r="TSS7" i="2"/>
  <c r="TSR7" i="2"/>
  <c r="TSQ7" i="2"/>
  <c r="TSP7" i="2"/>
  <c r="TSO7" i="2"/>
  <c r="TSN7" i="2"/>
  <c r="TSM7" i="2"/>
  <c r="TSL7" i="2"/>
  <c r="TSK7" i="2"/>
  <c r="TSJ7" i="2"/>
  <c r="TSI7" i="2"/>
  <c r="TSH7" i="2"/>
  <c r="TSG7" i="2"/>
  <c r="TSF7" i="2"/>
  <c r="TSE7" i="2"/>
  <c r="TSD7" i="2"/>
  <c r="TSC7" i="2"/>
  <c r="TSB7" i="2"/>
  <c r="TSA7" i="2"/>
  <c r="TRZ7" i="2"/>
  <c r="TRY7" i="2"/>
  <c r="TRX7" i="2"/>
  <c r="TRW7" i="2"/>
  <c r="TRV7" i="2"/>
  <c r="TRU7" i="2"/>
  <c r="TRT7" i="2"/>
  <c r="TRS7" i="2"/>
  <c r="TRR7" i="2"/>
  <c r="TRQ7" i="2"/>
  <c r="TRP7" i="2"/>
  <c r="TRO7" i="2"/>
  <c r="TRN7" i="2"/>
  <c r="TRM7" i="2"/>
  <c r="TRL7" i="2"/>
  <c r="TRK7" i="2"/>
  <c r="TRJ7" i="2"/>
  <c r="TRI7" i="2"/>
  <c r="TRH7" i="2"/>
  <c r="TRG7" i="2"/>
  <c r="TRF7" i="2"/>
  <c r="TRE7" i="2"/>
  <c r="TRD7" i="2"/>
  <c r="TRC7" i="2"/>
  <c r="TRB7" i="2"/>
  <c r="TRA7" i="2"/>
  <c r="TQZ7" i="2"/>
  <c r="TQY7" i="2"/>
  <c r="TQX7" i="2"/>
  <c r="TQW7" i="2"/>
  <c r="TQV7" i="2"/>
  <c r="TQU7" i="2"/>
  <c r="TQT7" i="2"/>
  <c r="TQS7" i="2"/>
  <c r="TQR7" i="2"/>
  <c r="TQQ7" i="2"/>
  <c r="TQP7" i="2"/>
  <c r="TQO7" i="2"/>
  <c r="TQN7" i="2"/>
  <c r="TQM7" i="2"/>
  <c r="TQL7" i="2"/>
  <c r="TQK7" i="2"/>
  <c r="TQJ7" i="2"/>
  <c r="TQI7" i="2"/>
  <c r="TQH7" i="2"/>
  <c r="TQG7" i="2"/>
  <c r="TQF7" i="2"/>
  <c r="TQE7" i="2"/>
  <c r="TQD7" i="2"/>
  <c r="TQC7" i="2"/>
  <c r="TQB7" i="2"/>
  <c r="TQA7" i="2"/>
  <c r="TPZ7" i="2"/>
  <c r="TPY7" i="2"/>
  <c r="TPX7" i="2"/>
  <c r="TPW7" i="2"/>
  <c r="TPV7" i="2"/>
  <c r="TPU7" i="2"/>
  <c r="TPT7" i="2"/>
  <c r="TPS7" i="2"/>
  <c r="TPR7" i="2"/>
  <c r="TPQ7" i="2"/>
  <c r="TPP7" i="2"/>
  <c r="TPO7" i="2"/>
  <c r="TPN7" i="2"/>
  <c r="TPM7" i="2"/>
  <c r="TPL7" i="2"/>
  <c r="TPK7" i="2"/>
  <c r="TPJ7" i="2"/>
  <c r="TPI7" i="2"/>
  <c r="TPH7" i="2"/>
  <c r="TPG7" i="2"/>
  <c r="TPF7" i="2"/>
  <c r="TPE7" i="2"/>
  <c r="TPD7" i="2"/>
  <c r="TPC7" i="2"/>
  <c r="TPB7" i="2"/>
  <c r="TPA7" i="2"/>
  <c r="TOZ7" i="2"/>
  <c r="TOY7" i="2"/>
  <c r="TOX7" i="2"/>
  <c r="TOW7" i="2"/>
  <c r="TOV7" i="2"/>
  <c r="TOU7" i="2"/>
  <c r="TOT7" i="2"/>
  <c r="TOS7" i="2"/>
  <c r="TOR7" i="2"/>
  <c r="TOQ7" i="2"/>
  <c r="TOP7" i="2"/>
  <c r="TOO7" i="2"/>
  <c r="TON7" i="2"/>
  <c r="TOM7" i="2"/>
  <c r="TOL7" i="2"/>
  <c r="TOK7" i="2"/>
  <c r="TOJ7" i="2"/>
  <c r="TOI7" i="2"/>
  <c r="TOH7" i="2"/>
  <c r="TOG7" i="2"/>
  <c r="TOF7" i="2"/>
  <c r="TOE7" i="2"/>
  <c r="TOD7" i="2"/>
  <c r="TOC7" i="2"/>
  <c r="TOB7" i="2"/>
  <c r="TOA7" i="2"/>
  <c r="TNZ7" i="2"/>
  <c r="TNY7" i="2"/>
  <c r="TNX7" i="2"/>
  <c r="TNW7" i="2"/>
  <c r="TNV7" i="2"/>
  <c r="TNU7" i="2"/>
  <c r="TNT7" i="2"/>
  <c r="TNS7" i="2"/>
  <c r="TNR7" i="2"/>
  <c r="TNQ7" i="2"/>
  <c r="TNP7" i="2"/>
  <c r="TNO7" i="2"/>
  <c r="TNN7" i="2"/>
  <c r="TNM7" i="2"/>
  <c r="TNL7" i="2"/>
  <c r="TNK7" i="2"/>
  <c r="TNJ7" i="2"/>
  <c r="TNI7" i="2"/>
  <c r="TNH7" i="2"/>
  <c r="TNG7" i="2"/>
  <c r="TNF7" i="2"/>
  <c r="TNE7" i="2"/>
  <c r="TND7" i="2"/>
  <c r="TNC7" i="2"/>
  <c r="TNB7" i="2"/>
  <c r="TNA7" i="2"/>
  <c r="TMZ7" i="2"/>
  <c r="TMY7" i="2"/>
  <c r="TMX7" i="2"/>
  <c r="TMW7" i="2"/>
  <c r="TMV7" i="2"/>
  <c r="TMU7" i="2"/>
  <c r="TMT7" i="2"/>
  <c r="TMS7" i="2"/>
  <c r="TMR7" i="2"/>
  <c r="TMQ7" i="2"/>
  <c r="TMP7" i="2"/>
  <c r="TMO7" i="2"/>
  <c r="TMN7" i="2"/>
  <c r="TMM7" i="2"/>
  <c r="TML7" i="2"/>
  <c r="TMK7" i="2"/>
  <c r="TMJ7" i="2"/>
  <c r="TMI7" i="2"/>
  <c r="TMH7" i="2"/>
  <c r="TMG7" i="2"/>
  <c r="TMF7" i="2"/>
  <c r="TME7" i="2"/>
  <c r="TMD7" i="2"/>
  <c r="TMC7" i="2"/>
  <c r="TMB7" i="2"/>
  <c r="TMA7" i="2"/>
  <c r="TLZ7" i="2"/>
  <c r="TLY7" i="2"/>
  <c r="TLX7" i="2"/>
  <c r="TLW7" i="2"/>
  <c r="TLV7" i="2"/>
  <c r="TLU7" i="2"/>
  <c r="TLT7" i="2"/>
  <c r="TLS7" i="2"/>
  <c r="TLR7" i="2"/>
  <c r="TLQ7" i="2"/>
  <c r="TLP7" i="2"/>
  <c r="TLO7" i="2"/>
  <c r="TLN7" i="2"/>
  <c r="TLM7" i="2"/>
  <c r="TLL7" i="2"/>
  <c r="TLK7" i="2"/>
  <c r="TLJ7" i="2"/>
  <c r="TLI7" i="2"/>
  <c r="TLH7" i="2"/>
  <c r="TLG7" i="2"/>
  <c r="TLF7" i="2"/>
  <c r="TLE7" i="2"/>
  <c r="TLD7" i="2"/>
  <c r="TLC7" i="2"/>
  <c r="TLB7" i="2"/>
  <c r="TLA7" i="2"/>
  <c r="TKZ7" i="2"/>
  <c r="TKY7" i="2"/>
  <c r="TKX7" i="2"/>
  <c r="TKW7" i="2"/>
  <c r="TKV7" i="2"/>
  <c r="TKU7" i="2"/>
  <c r="TKT7" i="2"/>
  <c r="TKS7" i="2"/>
  <c r="TKR7" i="2"/>
  <c r="TKQ7" i="2"/>
  <c r="TKP7" i="2"/>
  <c r="TKO7" i="2"/>
  <c r="TKN7" i="2"/>
  <c r="TKM7" i="2"/>
  <c r="TKL7" i="2"/>
  <c r="TKK7" i="2"/>
  <c r="TKJ7" i="2"/>
  <c r="TKI7" i="2"/>
  <c r="TKH7" i="2"/>
  <c r="TKG7" i="2"/>
  <c r="TKF7" i="2"/>
  <c r="TKE7" i="2"/>
  <c r="TKD7" i="2"/>
  <c r="TKC7" i="2"/>
  <c r="TKB7" i="2"/>
  <c r="TKA7" i="2"/>
  <c r="TJZ7" i="2"/>
  <c r="TJY7" i="2"/>
  <c r="TJX7" i="2"/>
  <c r="TJW7" i="2"/>
  <c r="TJV7" i="2"/>
  <c r="TJU7" i="2"/>
  <c r="TJT7" i="2"/>
  <c r="TJS7" i="2"/>
  <c r="TJR7" i="2"/>
  <c r="TJQ7" i="2"/>
  <c r="TJP7" i="2"/>
  <c r="TJO7" i="2"/>
  <c r="TJN7" i="2"/>
  <c r="TJM7" i="2"/>
  <c r="TJL7" i="2"/>
  <c r="TJK7" i="2"/>
  <c r="TJJ7" i="2"/>
  <c r="TJI7" i="2"/>
  <c r="TJH7" i="2"/>
  <c r="TJG7" i="2"/>
  <c r="TJF7" i="2"/>
  <c r="TJE7" i="2"/>
  <c r="TJD7" i="2"/>
  <c r="TJC7" i="2"/>
  <c r="TJB7" i="2"/>
  <c r="TJA7" i="2"/>
  <c r="TIZ7" i="2"/>
  <c r="TIY7" i="2"/>
  <c r="TIX7" i="2"/>
  <c r="TIW7" i="2"/>
  <c r="TIV7" i="2"/>
  <c r="TIU7" i="2"/>
  <c r="TIT7" i="2"/>
  <c r="TIS7" i="2"/>
  <c r="TIR7" i="2"/>
  <c r="TIQ7" i="2"/>
  <c r="TIP7" i="2"/>
  <c r="TIO7" i="2"/>
  <c r="TIN7" i="2"/>
  <c r="TIM7" i="2"/>
  <c r="TIL7" i="2"/>
  <c r="TIK7" i="2"/>
  <c r="TIJ7" i="2"/>
  <c r="TII7" i="2"/>
  <c r="TIH7" i="2"/>
  <c r="TIG7" i="2"/>
  <c r="TIF7" i="2"/>
  <c r="TIE7" i="2"/>
  <c r="TID7" i="2"/>
  <c r="TIC7" i="2"/>
  <c r="TIB7" i="2"/>
  <c r="TIA7" i="2"/>
  <c r="THZ7" i="2"/>
  <c r="THY7" i="2"/>
  <c r="THX7" i="2"/>
  <c r="THW7" i="2"/>
  <c r="THV7" i="2"/>
  <c r="THU7" i="2"/>
  <c r="THT7" i="2"/>
  <c r="THS7" i="2"/>
  <c r="THR7" i="2"/>
  <c r="THQ7" i="2"/>
  <c r="THP7" i="2"/>
  <c r="THO7" i="2"/>
  <c r="THN7" i="2"/>
  <c r="THM7" i="2"/>
  <c r="THL7" i="2"/>
  <c r="THK7" i="2"/>
  <c r="THJ7" i="2"/>
  <c r="THI7" i="2"/>
  <c r="THH7" i="2"/>
  <c r="THG7" i="2"/>
  <c r="THF7" i="2"/>
  <c r="THE7" i="2"/>
  <c r="THD7" i="2"/>
  <c r="THC7" i="2"/>
  <c r="THB7" i="2"/>
  <c r="THA7" i="2"/>
  <c r="TGZ7" i="2"/>
  <c r="TGY7" i="2"/>
  <c r="TGX7" i="2"/>
  <c r="TGW7" i="2"/>
  <c r="TGV7" i="2"/>
  <c r="TGU7" i="2"/>
  <c r="TGT7" i="2"/>
  <c r="TGS7" i="2"/>
  <c r="TGR7" i="2"/>
  <c r="TGQ7" i="2"/>
  <c r="TGP7" i="2"/>
  <c r="TGO7" i="2"/>
  <c r="TGN7" i="2"/>
  <c r="TGM7" i="2"/>
  <c r="TGL7" i="2"/>
  <c r="TGK7" i="2"/>
  <c r="TGJ7" i="2"/>
  <c r="TGI7" i="2"/>
  <c r="TGH7" i="2"/>
  <c r="TGG7" i="2"/>
  <c r="TGF7" i="2"/>
  <c r="TGE7" i="2"/>
  <c r="TGD7" i="2"/>
  <c r="TGC7" i="2"/>
  <c r="TGB7" i="2"/>
  <c r="TGA7" i="2"/>
  <c r="TFZ7" i="2"/>
  <c r="TFY7" i="2"/>
  <c r="TFX7" i="2"/>
  <c r="TFW7" i="2"/>
  <c r="TFV7" i="2"/>
  <c r="TFU7" i="2"/>
  <c r="TFT7" i="2"/>
  <c r="TFS7" i="2"/>
  <c r="TFR7" i="2"/>
  <c r="TFQ7" i="2"/>
  <c r="TFP7" i="2"/>
  <c r="TFO7" i="2"/>
  <c r="TFN7" i="2"/>
  <c r="TFM7" i="2"/>
  <c r="TFL7" i="2"/>
  <c r="TFK7" i="2"/>
  <c r="TFJ7" i="2"/>
  <c r="TFI7" i="2"/>
  <c r="TFH7" i="2"/>
  <c r="TFG7" i="2"/>
  <c r="TFF7" i="2"/>
  <c r="TFE7" i="2"/>
  <c r="TFD7" i="2"/>
  <c r="TFC7" i="2"/>
  <c r="TFB7" i="2"/>
  <c r="TFA7" i="2"/>
  <c r="TEZ7" i="2"/>
  <c r="TEY7" i="2"/>
  <c r="TEX7" i="2"/>
  <c r="TEW7" i="2"/>
  <c r="TEV7" i="2"/>
  <c r="TEU7" i="2"/>
  <c r="TET7" i="2"/>
  <c r="TES7" i="2"/>
  <c r="TER7" i="2"/>
  <c r="TEQ7" i="2"/>
  <c r="TEP7" i="2"/>
  <c r="TEO7" i="2"/>
  <c r="TEN7" i="2"/>
  <c r="TEM7" i="2"/>
  <c r="TEL7" i="2"/>
  <c r="TEK7" i="2"/>
  <c r="TEJ7" i="2"/>
  <c r="TEI7" i="2"/>
  <c r="TEH7" i="2"/>
  <c r="TEG7" i="2"/>
  <c r="TEF7" i="2"/>
  <c r="TEE7" i="2"/>
  <c r="TED7" i="2"/>
  <c r="TEC7" i="2"/>
  <c r="TEB7" i="2"/>
  <c r="TEA7" i="2"/>
  <c r="TDZ7" i="2"/>
  <c r="TDY7" i="2"/>
  <c r="TDX7" i="2"/>
  <c r="TDW7" i="2"/>
  <c r="TDV7" i="2"/>
  <c r="TDU7" i="2"/>
  <c r="TDT7" i="2"/>
  <c r="TDS7" i="2"/>
  <c r="TDR7" i="2"/>
  <c r="TDQ7" i="2"/>
  <c r="TDP7" i="2"/>
  <c r="TDO7" i="2"/>
  <c r="TDN7" i="2"/>
  <c r="TDM7" i="2"/>
  <c r="TDL7" i="2"/>
  <c r="TDK7" i="2"/>
  <c r="TDJ7" i="2"/>
  <c r="TDI7" i="2"/>
  <c r="TDH7" i="2"/>
  <c r="TDG7" i="2"/>
  <c r="TDF7" i="2"/>
  <c r="TDE7" i="2"/>
  <c r="TDD7" i="2"/>
  <c r="TDC7" i="2"/>
  <c r="TDB7" i="2"/>
  <c r="TDA7" i="2"/>
  <c r="TCZ7" i="2"/>
  <c r="TCY7" i="2"/>
  <c r="TCX7" i="2"/>
  <c r="TCW7" i="2"/>
  <c r="TCV7" i="2"/>
  <c r="TCU7" i="2"/>
  <c r="TCT7" i="2"/>
  <c r="TCS7" i="2"/>
  <c r="TCR7" i="2"/>
  <c r="TCQ7" i="2"/>
  <c r="TCP7" i="2"/>
  <c r="TCO7" i="2"/>
  <c r="TCN7" i="2"/>
  <c r="TCM7" i="2"/>
  <c r="TCL7" i="2"/>
  <c r="TCK7" i="2"/>
  <c r="TCJ7" i="2"/>
  <c r="TCI7" i="2"/>
  <c r="TCH7" i="2"/>
  <c r="TCG7" i="2"/>
  <c r="TCF7" i="2"/>
  <c r="TCE7" i="2"/>
  <c r="TCD7" i="2"/>
  <c r="TCC7" i="2"/>
  <c r="TCB7" i="2"/>
  <c r="TCA7" i="2"/>
  <c r="TBZ7" i="2"/>
  <c r="TBY7" i="2"/>
  <c r="TBX7" i="2"/>
  <c r="TBW7" i="2"/>
  <c r="TBV7" i="2"/>
  <c r="TBU7" i="2"/>
  <c r="TBT7" i="2"/>
  <c r="TBS7" i="2"/>
  <c r="TBR7" i="2"/>
  <c r="TBQ7" i="2"/>
  <c r="TBP7" i="2"/>
  <c r="TBO7" i="2"/>
  <c r="TBN7" i="2"/>
  <c r="TBM7" i="2"/>
  <c r="TBL7" i="2"/>
  <c r="TBK7" i="2"/>
  <c r="TBJ7" i="2"/>
  <c r="TBI7" i="2"/>
  <c r="TBH7" i="2"/>
  <c r="TBG7" i="2"/>
  <c r="TBF7" i="2"/>
  <c r="TBE7" i="2"/>
  <c r="TBD7" i="2"/>
  <c r="TBC7" i="2"/>
  <c r="TBB7" i="2"/>
  <c r="TBA7" i="2"/>
  <c r="TAZ7" i="2"/>
  <c r="TAY7" i="2"/>
  <c r="TAX7" i="2"/>
  <c r="TAW7" i="2"/>
  <c r="TAV7" i="2"/>
  <c r="TAU7" i="2"/>
  <c r="TAT7" i="2"/>
  <c r="TAS7" i="2"/>
  <c r="TAR7" i="2"/>
  <c r="TAQ7" i="2"/>
  <c r="TAP7" i="2"/>
  <c r="TAO7" i="2"/>
  <c r="TAN7" i="2"/>
  <c r="TAM7" i="2"/>
  <c r="TAL7" i="2"/>
  <c r="TAK7" i="2"/>
  <c r="TAJ7" i="2"/>
  <c r="TAI7" i="2"/>
  <c r="TAH7" i="2"/>
  <c r="TAG7" i="2"/>
  <c r="TAF7" i="2"/>
  <c r="TAE7" i="2"/>
  <c r="TAD7" i="2"/>
  <c r="TAC7" i="2"/>
  <c r="TAB7" i="2"/>
  <c r="TAA7" i="2"/>
  <c r="SZZ7" i="2"/>
  <c r="SZY7" i="2"/>
  <c r="SZX7" i="2"/>
  <c r="SZW7" i="2"/>
  <c r="SZV7" i="2"/>
  <c r="SZU7" i="2"/>
  <c r="SZT7" i="2"/>
  <c r="SZS7" i="2"/>
  <c r="SZR7" i="2"/>
  <c r="SZQ7" i="2"/>
  <c r="SZP7" i="2"/>
  <c r="SZO7" i="2"/>
  <c r="SZN7" i="2"/>
  <c r="SZM7" i="2"/>
  <c r="SZL7" i="2"/>
  <c r="SZK7" i="2"/>
  <c r="SZJ7" i="2"/>
  <c r="SZI7" i="2"/>
  <c r="SZH7" i="2"/>
  <c r="SZG7" i="2"/>
  <c r="SZF7" i="2"/>
  <c r="SZE7" i="2"/>
  <c r="SZD7" i="2"/>
  <c r="SZC7" i="2"/>
  <c r="SZB7" i="2"/>
  <c r="SZA7" i="2"/>
  <c r="SYZ7" i="2"/>
  <c r="SYY7" i="2"/>
  <c r="SYX7" i="2"/>
  <c r="SYW7" i="2"/>
  <c r="SYV7" i="2"/>
  <c r="SYU7" i="2"/>
  <c r="SYT7" i="2"/>
  <c r="SYS7" i="2"/>
  <c r="SYR7" i="2"/>
  <c r="SYQ7" i="2"/>
  <c r="SYP7" i="2"/>
  <c r="SYO7" i="2"/>
  <c r="SYN7" i="2"/>
  <c r="SYM7" i="2"/>
  <c r="SYL7" i="2"/>
  <c r="SYK7" i="2"/>
  <c r="SYJ7" i="2"/>
  <c r="SYI7" i="2"/>
  <c r="SYH7" i="2"/>
  <c r="SYG7" i="2"/>
  <c r="SYF7" i="2"/>
  <c r="SYE7" i="2"/>
  <c r="SYD7" i="2"/>
  <c r="SYC7" i="2"/>
  <c r="SYB7" i="2"/>
  <c r="SYA7" i="2"/>
  <c r="SXZ7" i="2"/>
  <c r="SXY7" i="2"/>
  <c r="SXX7" i="2"/>
  <c r="SXW7" i="2"/>
  <c r="SXV7" i="2"/>
  <c r="SXU7" i="2"/>
  <c r="SXT7" i="2"/>
  <c r="SXS7" i="2"/>
  <c r="SXR7" i="2"/>
  <c r="SXQ7" i="2"/>
  <c r="SXP7" i="2"/>
  <c r="SXO7" i="2"/>
  <c r="SXN7" i="2"/>
  <c r="SXM7" i="2"/>
  <c r="SXL7" i="2"/>
  <c r="SXK7" i="2"/>
  <c r="SXJ7" i="2"/>
  <c r="SXI7" i="2"/>
  <c r="SXH7" i="2"/>
  <c r="SXG7" i="2"/>
  <c r="SXF7" i="2"/>
  <c r="SXE7" i="2"/>
  <c r="SXD7" i="2"/>
  <c r="SXC7" i="2"/>
  <c r="SXB7" i="2"/>
  <c r="SXA7" i="2"/>
  <c r="SWZ7" i="2"/>
  <c r="SWY7" i="2"/>
  <c r="SWX7" i="2"/>
  <c r="SWW7" i="2"/>
  <c r="SWV7" i="2"/>
  <c r="SWU7" i="2"/>
  <c r="SWT7" i="2"/>
  <c r="SWS7" i="2"/>
  <c r="SWR7" i="2"/>
  <c r="SWQ7" i="2"/>
  <c r="SWP7" i="2"/>
  <c r="SWO7" i="2"/>
  <c r="SWN7" i="2"/>
  <c r="SWM7" i="2"/>
  <c r="SWL7" i="2"/>
  <c r="SWK7" i="2"/>
  <c r="SWJ7" i="2"/>
  <c r="SWI7" i="2"/>
  <c r="SWH7" i="2"/>
  <c r="SWG7" i="2"/>
  <c r="SWF7" i="2"/>
  <c r="SWE7" i="2"/>
  <c r="SWD7" i="2"/>
  <c r="SWC7" i="2"/>
  <c r="SWB7" i="2"/>
  <c r="SWA7" i="2"/>
  <c r="SVZ7" i="2"/>
  <c r="SVY7" i="2"/>
  <c r="SVX7" i="2"/>
  <c r="SVW7" i="2"/>
  <c r="SVV7" i="2"/>
  <c r="SVU7" i="2"/>
  <c r="SVT7" i="2"/>
  <c r="SVS7" i="2"/>
  <c r="SVR7" i="2"/>
  <c r="SVQ7" i="2"/>
  <c r="SVP7" i="2"/>
  <c r="SVO7" i="2"/>
  <c r="SVN7" i="2"/>
  <c r="SVM7" i="2"/>
  <c r="SVL7" i="2"/>
  <c r="SVK7" i="2"/>
  <c r="SVJ7" i="2"/>
  <c r="SVI7" i="2"/>
  <c r="SVH7" i="2"/>
  <c r="SVG7" i="2"/>
  <c r="SVF7" i="2"/>
  <c r="SVE7" i="2"/>
  <c r="SVD7" i="2"/>
  <c r="SVC7" i="2"/>
  <c r="SVB7" i="2"/>
  <c r="SVA7" i="2"/>
  <c r="SUZ7" i="2"/>
  <c r="SUY7" i="2"/>
  <c r="SUX7" i="2"/>
  <c r="SUW7" i="2"/>
  <c r="SUV7" i="2"/>
  <c r="SUU7" i="2"/>
  <c r="SUT7" i="2"/>
  <c r="SUS7" i="2"/>
  <c r="SUR7" i="2"/>
  <c r="SUQ7" i="2"/>
  <c r="SUP7" i="2"/>
  <c r="SUO7" i="2"/>
  <c r="SUN7" i="2"/>
  <c r="SUM7" i="2"/>
  <c r="SUL7" i="2"/>
  <c r="SUK7" i="2"/>
  <c r="SUJ7" i="2"/>
  <c r="SUI7" i="2"/>
  <c r="SUH7" i="2"/>
  <c r="SUG7" i="2"/>
  <c r="SUF7" i="2"/>
  <c r="SUE7" i="2"/>
  <c r="SUD7" i="2"/>
  <c r="SUC7" i="2"/>
  <c r="SUB7" i="2"/>
  <c r="SUA7" i="2"/>
  <c r="STZ7" i="2"/>
  <c r="STY7" i="2"/>
  <c r="STX7" i="2"/>
  <c r="STW7" i="2"/>
  <c r="STV7" i="2"/>
  <c r="STU7" i="2"/>
  <c r="STT7" i="2"/>
  <c r="STS7" i="2"/>
  <c r="STR7" i="2"/>
  <c r="STQ7" i="2"/>
  <c r="STP7" i="2"/>
  <c r="STO7" i="2"/>
  <c r="STN7" i="2"/>
  <c r="STM7" i="2"/>
  <c r="STL7" i="2"/>
  <c r="STK7" i="2"/>
  <c r="STJ7" i="2"/>
  <c r="STI7" i="2"/>
  <c r="STH7" i="2"/>
  <c r="STG7" i="2"/>
  <c r="STF7" i="2"/>
  <c r="STE7" i="2"/>
  <c r="STD7" i="2"/>
  <c r="STC7" i="2"/>
  <c r="STB7" i="2"/>
  <c r="STA7" i="2"/>
  <c r="SSZ7" i="2"/>
  <c r="SSY7" i="2"/>
  <c r="SSX7" i="2"/>
  <c r="SSW7" i="2"/>
  <c r="SSV7" i="2"/>
  <c r="SSU7" i="2"/>
  <c r="SST7" i="2"/>
  <c r="SSS7" i="2"/>
  <c r="SSR7" i="2"/>
  <c r="SSQ7" i="2"/>
  <c r="SSP7" i="2"/>
  <c r="SSO7" i="2"/>
  <c r="SSN7" i="2"/>
  <c r="SSM7" i="2"/>
  <c r="SSL7" i="2"/>
  <c r="SSK7" i="2"/>
  <c r="SSJ7" i="2"/>
  <c r="SSI7" i="2"/>
  <c r="SSH7" i="2"/>
  <c r="SSG7" i="2"/>
  <c r="SSF7" i="2"/>
  <c r="SSE7" i="2"/>
  <c r="SSD7" i="2"/>
  <c r="SSC7" i="2"/>
  <c r="SSB7" i="2"/>
  <c r="SSA7" i="2"/>
  <c r="SRZ7" i="2"/>
  <c r="SRY7" i="2"/>
  <c r="SRX7" i="2"/>
  <c r="SRW7" i="2"/>
  <c r="SRV7" i="2"/>
  <c r="SRU7" i="2"/>
  <c r="SRT7" i="2"/>
  <c r="SRS7" i="2"/>
  <c r="SRR7" i="2"/>
  <c r="SRQ7" i="2"/>
  <c r="SRP7" i="2"/>
  <c r="SRO7" i="2"/>
  <c r="SRN7" i="2"/>
  <c r="SRM7" i="2"/>
  <c r="SRL7" i="2"/>
  <c r="SRK7" i="2"/>
  <c r="SRJ7" i="2"/>
  <c r="SRI7" i="2"/>
  <c r="SRH7" i="2"/>
  <c r="SRG7" i="2"/>
  <c r="SRF7" i="2"/>
  <c r="SRE7" i="2"/>
  <c r="SRD7" i="2"/>
  <c r="SRC7" i="2"/>
  <c r="SRB7" i="2"/>
  <c r="SRA7" i="2"/>
  <c r="SQZ7" i="2"/>
  <c r="SQY7" i="2"/>
  <c r="SQX7" i="2"/>
  <c r="SQW7" i="2"/>
  <c r="SQV7" i="2"/>
  <c r="SQU7" i="2"/>
  <c r="SQT7" i="2"/>
  <c r="SQS7" i="2"/>
  <c r="SQR7" i="2"/>
  <c r="SQQ7" i="2"/>
  <c r="SQP7" i="2"/>
  <c r="SQO7" i="2"/>
  <c r="SQN7" i="2"/>
  <c r="SQM7" i="2"/>
  <c r="SQL7" i="2"/>
  <c r="SQK7" i="2"/>
  <c r="SQJ7" i="2"/>
  <c r="SQI7" i="2"/>
  <c r="SQH7" i="2"/>
  <c r="SQG7" i="2"/>
  <c r="SQF7" i="2"/>
  <c r="SQE7" i="2"/>
  <c r="SQD7" i="2"/>
  <c r="SQC7" i="2"/>
  <c r="SQB7" i="2"/>
  <c r="SQA7" i="2"/>
  <c r="SPZ7" i="2"/>
  <c r="SPY7" i="2"/>
  <c r="SPX7" i="2"/>
  <c r="SPW7" i="2"/>
  <c r="SPV7" i="2"/>
  <c r="SPU7" i="2"/>
  <c r="SPT7" i="2"/>
  <c r="SPS7" i="2"/>
  <c r="SPR7" i="2"/>
  <c r="SPQ7" i="2"/>
  <c r="SPP7" i="2"/>
  <c r="SPO7" i="2"/>
  <c r="SPN7" i="2"/>
  <c r="SPM7" i="2"/>
  <c r="SPL7" i="2"/>
  <c r="SPK7" i="2"/>
  <c r="SPJ7" i="2"/>
  <c r="SPI7" i="2"/>
  <c r="SPH7" i="2"/>
  <c r="SPG7" i="2"/>
  <c r="SPF7" i="2"/>
  <c r="SPE7" i="2"/>
  <c r="SPD7" i="2"/>
  <c r="SPC7" i="2"/>
  <c r="SPB7" i="2"/>
  <c r="SPA7" i="2"/>
  <c r="SOZ7" i="2"/>
  <c r="SOY7" i="2"/>
  <c r="SOX7" i="2"/>
  <c r="SOW7" i="2"/>
  <c r="SOV7" i="2"/>
  <c r="SOU7" i="2"/>
  <c r="SOT7" i="2"/>
  <c r="SOS7" i="2"/>
  <c r="SOR7" i="2"/>
  <c r="SOQ7" i="2"/>
  <c r="SOP7" i="2"/>
  <c r="SOO7" i="2"/>
  <c r="SON7" i="2"/>
  <c r="SOM7" i="2"/>
  <c r="SOL7" i="2"/>
  <c r="SOK7" i="2"/>
  <c r="SOJ7" i="2"/>
  <c r="SOI7" i="2"/>
  <c r="SOH7" i="2"/>
  <c r="SOG7" i="2"/>
  <c r="SOF7" i="2"/>
  <c r="SOE7" i="2"/>
  <c r="SOD7" i="2"/>
  <c r="SOC7" i="2"/>
  <c r="SOB7" i="2"/>
  <c r="SOA7" i="2"/>
  <c r="SNZ7" i="2"/>
  <c r="SNY7" i="2"/>
  <c r="SNX7" i="2"/>
  <c r="SNW7" i="2"/>
  <c r="SNV7" i="2"/>
  <c r="SNU7" i="2"/>
  <c r="SNT7" i="2"/>
  <c r="SNS7" i="2"/>
  <c r="SNR7" i="2"/>
  <c r="SNQ7" i="2"/>
  <c r="SNP7" i="2"/>
  <c r="SNO7" i="2"/>
  <c r="SNN7" i="2"/>
  <c r="SNM7" i="2"/>
  <c r="SNL7" i="2"/>
  <c r="SNK7" i="2"/>
  <c r="SNJ7" i="2"/>
  <c r="SNI7" i="2"/>
  <c r="SNH7" i="2"/>
  <c r="SNG7" i="2"/>
  <c r="SNF7" i="2"/>
  <c r="SNE7" i="2"/>
  <c r="SND7" i="2"/>
  <c r="SNC7" i="2"/>
  <c r="SNB7" i="2"/>
  <c r="SNA7" i="2"/>
  <c r="SMZ7" i="2"/>
  <c r="SMY7" i="2"/>
  <c r="SMX7" i="2"/>
  <c r="SMW7" i="2"/>
  <c r="SMV7" i="2"/>
  <c r="SMU7" i="2"/>
  <c r="SMT7" i="2"/>
  <c r="SMS7" i="2"/>
  <c r="SMR7" i="2"/>
  <c r="SMQ7" i="2"/>
  <c r="SMP7" i="2"/>
  <c r="SMO7" i="2"/>
  <c r="SMN7" i="2"/>
  <c r="SMM7" i="2"/>
  <c r="SML7" i="2"/>
  <c r="SMK7" i="2"/>
  <c r="SMJ7" i="2"/>
  <c r="SMI7" i="2"/>
  <c r="SMH7" i="2"/>
  <c r="SMG7" i="2"/>
  <c r="SMF7" i="2"/>
  <c r="SME7" i="2"/>
  <c r="SMD7" i="2"/>
  <c r="SMC7" i="2"/>
  <c r="SMB7" i="2"/>
  <c r="SMA7" i="2"/>
  <c r="SLZ7" i="2"/>
  <c r="SLY7" i="2"/>
  <c r="SLX7" i="2"/>
  <c r="SLW7" i="2"/>
  <c r="SLV7" i="2"/>
  <c r="SLU7" i="2"/>
  <c r="SLT7" i="2"/>
  <c r="SLS7" i="2"/>
  <c r="SLR7" i="2"/>
  <c r="SLQ7" i="2"/>
  <c r="SLP7" i="2"/>
  <c r="SLO7" i="2"/>
  <c r="SLN7" i="2"/>
  <c r="SLM7" i="2"/>
  <c r="SLL7" i="2"/>
  <c r="SLK7" i="2"/>
  <c r="SLJ7" i="2"/>
  <c r="SLI7" i="2"/>
  <c r="SLH7" i="2"/>
  <c r="SLG7" i="2"/>
  <c r="SLF7" i="2"/>
  <c r="SLE7" i="2"/>
  <c r="SLD7" i="2"/>
  <c r="SLC7" i="2"/>
  <c r="SLB7" i="2"/>
  <c r="SLA7" i="2"/>
  <c r="SKZ7" i="2"/>
  <c r="SKY7" i="2"/>
  <c r="SKX7" i="2"/>
  <c r="SKW7" i="2"/>
  <c r="SKV7" i="2"/>
  <c r="SKU7" i="2"/>
  <c r="SKT7" i="2"/>
  <c r="SKS7" i="2"/>
  <c r="SKR7" i="2"/>
  <c r="SKQ7" i="2"/>
  <c r="SKP7" i="2"/>
  <c r="SKO7" i="2"/>
  <c r="SKN7" i="2"/>
  <c r="SKM7" i="2"/>
  <c r="SKL7" i="2"/>
  <c r="SKK7" i="2"/>
  <c r="SKJ7" i="2"/>
  <c r="SKI7" i="2"/>
  <c r="SKH7" i="2"/>
  <c r="SKG7" i="2"/>
  <c r="SKF7" i="2"/>
  <c r="SKE7" i="2"/>
  <c r="SKD7" i="2"/>
  <c r="SKC7" i="2"/>
  <c r="SKB7" i="2"/>
  <c r="SKA7" i="2"/>
  <c r="SJZ7" i="2"/>
  <c r="SJY7" i="2"/>
  <c r="SJX7" i="2"/>
  <c r="SJW7" i="2"/>
  <c r="SJV7" i="2"/>
  <c r="SJU7" i="2"/>
  <c r="SJT7" i="2"/>
  <c r="SJS7" i="2"/>
  <c r="SJR7" i="2"/>
  <c r="SJQ7" i="2"/>
  <c r="SJP7" i="2"/>
  <c r="SJO7" i="2"/>
  <c r="SJN7" i="2"/>
  <c r="SJM7" i="2"/>
  <c r="SJL7" i="2"/>
  <c r="SJK7" i="2"/>
  <c r="SJJ7" i="2"/>
  <c r="SJI7" i="2"/>
  <c r="SJH7" i="2"/>
  <c r="SJG7" i="2"/>
  <c r="SJF7" i="2"/>
  <c r="SJE7" i="2"/>
  <c r="SJD7" i="2"/>
  <c r="SJC7" i="2"/>
  <c r="SJB7" i="2"/>
  <c r="SJA7" i="2"/>
  <c r="SIZ7" i="2"/>
  <c r="SIY7" i="2"/>
  <c r="SIX7" i="2"/>
  <c r="SIW7" i="2"/>
  <c r="SIV7" i="2"/>
  <c r="SIU7" i="2"/>
  <c r="SIT7" i="2"/>
  <c r="SIS7" i="2"/>
  <c r="SIR7" i="2"/>
  <c r="SIQ7" i="2"/>
  <c r="SIP7" i="2"/>
  <c r="SIO7" i="2"/>
  <c r="SIN7" i="2"/>
  <c r="SIM7" i="2"/>
  <c r="SIL7" i="2"/>
  <c r="SIK7" i="2"/>
  <c r="SIJ7" i="2"/>
  <c r="SII7" i="2"/>
  <c r="SIH7" i="2"/>
  <c r="SIG7" i="2"/>
  <c r="SIF7" i="2"/>
  <c r="SIE7" i="2"/>
  <c r="SID7" i="2"/>
  <c r="SIC7" i="2"/>
  <c r="SIB7" i="2"/>
  <c r="SIA7" i="2"/>
  <c r="SHZ7" i="2"/>
  <c r="SHY7" i="2"/>
  <c r="SHX7" i="2"/>
  <c r="SHW7" i="2"/>
  <c r="SHV7" i="2"/>
  <c r="SHU7" i="2"/>
  <c r="SHT7" i="2"/>
  <c r="SHS7" i="2"/>
  <c r="SHR7" i="2"/>
  <c r="SHQ7" i="2"/>
  <c r="SHP7" i="2"/>
  <c r="SHO7" i="2"/>
  <c r="SHN7" i="2"/>
  <c r="SHM7" i="2"/>
  <c r="SHL7" i="2"/>
  <c r="SHK7" i="2"/>
  <c r="SHJ7" i="2"/>
  <c r="SHI7" i="2"/>
  <c r="SHH7" i="2"/>
  <c r="SHG7" i="2"/>
  <c r="SHF7" i="2"/>
  <c r="SHE7" i="2"/>
  <c r="SHD7" i="2"/>
  <c r="SHC7" i="2"/>
  <c r="SHB7" i="2"/>
  <c r="SHA7" i="2"/>
  <c r="SGZ7" i="2"/>
  <c r="SGY7" i="2"/>
  <c r="SGX7" i="2"/>
  <c r="SGW7" i="2"/>
  <c r="SGV7" i="2"/>
  <c r="SGU7" i="2"/>
  <c r="SGT7" i="2"/>
  <c r="SGS7" i="2"/>
  <c r="SGR7" i="2"/>
  <c r="SGQ7" i="2"/>
  <c r="SGP7" i="2"/>
  <c r="SGO7" i="2"/>
  <c r="SGN7" i="2"/>
  <c r="SGM7" i="2"/>
  <c r="SGL7" i="2"/>
  <c r="SGK7" i="2"/>
  <c r="SGJ7" i="2"/>
  <c r="SGI7" i="2"/>
  <c r="SGH7" i="2"/>
  <c r="SGG7" i="2"/>
  <c r="SGF7" i="2"/>
  <c r="SGE7" i="2"/>
  <c r="SGD7" i="2"/>
  <c r="SGC7" i="2"/>
  <c r="SGB7" i="2"/>
  <c r="SGA7" i="2"/>
  <c r="SFZ7" i="2"/>
  <c r="SFY7" i="2"/>
  <c r="SFX7" i="2"/>
  <c r="SFW7" i="2"/>
  <c r="SFV7" i="2"/>
  <c r="SFU7" i="2"/>
  <c r="SFT7" i="2"/>
  <c r="SFS7" i="2"/>
  <c r="SFR7" i="2"/>
  <c r="SFQ7" i="2"/>
  <c r="SFP7" i="2"/>
  <c r="SFO7" i="2"/>
  <c r="SFN7" i="2"/>
  <c r="SFM7" i="2"/>
  <c r="SFL7" i="2"/>
  <c r="SFK7" i="2"/>
  <c r="SFJ7" i="2"/>
  <c r="SFI7" i="2"/>
  <c r="SFH7" i="2"/>
  <c r="SFG7" i="2"/>
  <c r="SFF7" i="2"/>
  <c r="SFE7" i="2"/>
  <c r="SFD7" i="2"/>
  <c r="SFC7" i="2"/>
  <c r="SFB7" i="2"/>
  <c r="SFA7" i="2"/>
  <c r="SEZ7" i="2"/>
  <c r="SEY7" i="2"/>
  <c r="SEX7" i="2"/>
  <c r="SEW7" i="2"/>
  <c r="SEV7" i="2"/>
  <c r="SEU7" i="2"/>
  <c r="SET7" i="2"/>
  <c r="SES7" i="2"/>
  <c r="SER7" i="2"/>
  <c r="SEQ7" i="2"/>
  <c r="SEP7" i="2"/>
  <c r="SEO7" i="2"/>
  <c r="SEN7" i="2"/>
  <c r="SEM7" i="2"/>
  <c r="SEL7" i="2"/>
  <c r="SEK7" i="2"/>
  <c r="SEJ7" i="2"/>
  <c r="SEI7" i="2"/>
  <c r="SEH7" i="2"/>
  <c r="SEG7" i="2"/>
  <c r="SEF7" i="2"/>
  <c r="SEE7" i="2"/>
  <c r="SED7" i="2"/>
  <c r="SEC7" i="2"/>
  <c r="SEB7" i="2"/>
  <c r="SEA7" i="2"/>
  <c r="SDZ7" i="2"/>
  <c r="SDY7" i="2"/>
  <c r="SDX7" i="2"/>
  <c r="SDW7" i="2"/>
  <c r="SDV7" i="2"/>
  <c r="SDU7" i="2"/>
  <c r="SDT7" i="2"/>
  <c r="SDS7" i="2"/>
  <c r="SDR7" i="2"/>
  <c r="SDQ7" i="2"/>
  <c r="SDP7" i="2"/>
  <c r="SDO7" i="2"/>
  <c r="SDN7" i="2"/>
  <c r="SDM7" i="2"/>
  <c r="SDL7" i="2"/>
  <c r="SDK7" i="2"/>
  <c r="SDJ7" i="2"/>
  <c r="SDI7" i="2"/>
  <c r="SDH7" i="2"/>
  <c r="SDG7" i="2"/>
  <c r="SDF7" i="2"/>
  <c r="SDE7" i="2"/>
  <c r="SDD7" i="2"/>
  <c r="SDC7" i="2"/>
  <c r="SDB7" i="2"/>
  <c r="SDA7" i="2"/>
  <c r="SCZ7" i="2"/>
  <c r="SCY7" i="2"/>
  <c r="SCX7" i="2"/>
  <c r="SCW7" i="2"/>
  <c r="SCV7" i="2"/>
  <c r="SCU7" i="2"/>
  <c r="SCT7" i="2"/>
  <c r="SCS7" i="2"/>
  <c r="SCR7" i="2"/>
  <c r="SCQ7" i="2"/>
  <c r="SCP7" i="2"/>
  <c r="SCO7" i="2"/>
  <c r="SCN7" i="2"/>
  <c r="SCM7" i="2"/>
  <c r="SCL7" i="2"/>
  <c r="SCK7" i="2"/>
  <c r="SCJ7" i="2"/>
  <c r="SCI7" i="2"/>
  <c r="SCH7" i="2"/>
  <c r="SCG7" i="2"/>
  <c r="SCF7" i="2"/>
  <c r="SCE7" i="2"/>
  <c r="SCD7" i="2"/>
  <c r="SCC7" i="2"/>
  <c r="SCB7" i="2"/>
  <c r="SCA7" i="2"/>
  <c r="SBZ7" i="2"/>
  <c r="SBY7" i="2"/>
  <c r="SBX7" i="2"/>
  <c r="SBW7" i="2"/>
  <c r="SBV7" i="2"/>
  <c r="SBU7" i="2"/>
  <c r="SBT7" i="2"/>
  <c r="SBS7" i="2"/>
  <c r="SBR7" i="2"/>
  <c r="SBQ7" i="2"/>
  <c r="SBP7" i="2"/>
  <c r="SBO7" i="2"/>
  <c r="SBN7" i="2"/>
  <c r="SBM7" i="2"/>
  <c r="SBL7" i="2"/>
  <c r="SBK7" i="2"/>
  <c r="SBJ7" i="2"/>
  <c r="SBI7" i="2"/>
  <c r="SBH7" i="2"/>
  <c r="SBG7" i="2"/>
  <c r="SBF7" i="2"/>
  <c r="SBE7" i="2"/>
  <c r="SBD7" i="2"/>
  <c r="SBC7" i="2"/>
  <c r="SBB7" i="2"/>
  <c r="SBA7" i="2"/>
  <c r="SAZ7" i="2"/>
  <c r="SAY7" i="2"/>
  <c r="SAX7" i="2"/>
  <c r="SAW7" i="2"/>
  <c r="SAV7" i="2"/>
  <c r="SAU7" i="2"/>
  <c r="SAT7" i="2"/>
  <c r="SAS7" i="2"/>
  <c r="SAR7" i="2"/>
  <c r="SAQ7" i="2"/>
  <c r="SAP7" i="2"/>
  <c r="SAO7" i="2"/>
  <c r="SAN7" i="2"/>
  <c r="SAM7" i="2"/>
  <c r="SAL7" i="2"/>
  <c r="SAK7" i="2"/>
  <c r="SAJ7" i="2"/>
  <c r="SAI7" i="2"/>
  <c r="SAH7" i="2"/>
  <c r="SAG7" i="2"/>
  <c r="SAF7" i="2"/>
  <c r="SAE7" i="2"/>
  <c r="SAD7" i="2"/>
  <c r="SAC7" i="2"/>
  <c r="SAB7" i="2"/>
  <c r="SAA7" i="2"/>
  <c r="RZZ7" i="2"/>
  <c r="RZY7" i="2"/>
  <c r="RZX7" i="2"/>
  <c r="RZW7" i="2"/>
  <c r="RZV7" i="2"/>
  <c r="RZU7" i="2"/>
  <c r="RZT7" i="2"/>
  <c r="RZS7" i="2"/>
  <c r="RZR7" i="2"/>
  <c r="RZQ7" i="2"/>
  <c r="RZP7" i="2"/>
  <c r="RZO7" i="2"/>
  <c r="RZN7" i="2"/>
  <c r="RZM7" i="2"/>
  <c r="RZL7" i="2"/>
  <c r="RZK7" i="2"/>
  <c r="RZJ7" i="2"/>
  <c r="RZI7" i="2"/>
  <c r="RZH7" i="2"/>
  <c r="RZG7" i="2"/>
  <c r="RZF7" i="2"/>
  <c r="RZE7" i="2"/>
  <c r="RZD7" i="2"/>
  <c r="RZC7" i="2"/>
  <c r="RZB7" i="2"/>
  <c r="RZA7" i="2"/>
  <c r="RYZ7" i="2"/>
  <c r="RYY7" i="2"/>
  <c r="RYX7" i="2"/>
  <c r="RYW7" i="2"/>
  <c r="RYV7" i="2"/>
  <c r="RYU7" i="2"/>
  <c r="RYT7" i="2"/>
  <c r="RYS7" i="2"/>
  <c r="RYR7" i="2"/>
  <c r="RYQ7" i="2"/>
  <c r="RYP7" i="2"/>
  <c r="RYO7" i="2"/>
  <c r="RYN7" i="2"/>
  <c r="RYM7" i="2"/>
  <c r="RYL7" i="2"/>
  <c r="RYK7" i="2"/>
  <c r="RYJ7" i="2"/>
  <c r="RYI7" i="2"/>
  <c r="RYH7" i="2"/>
  <c r="RYG7" i="2"/>
  <c r="RYF7" i="2"/>
  <c r="RYE7" i="2"/>
  <c r="RYD7" i="2"/>
  <c r="RYC7" i="2"/>
  <c r="RYB7" i="2"/>
  <c r="RYA7" i="2"/>
  <c r="RXZ7" i="2"/>
  <c r="RXY7" i="2"/>
  <c r="RXX7" i="2"/>
  <c r="RXW7" i="2"/>
  <c r="RXV7" i="2"/>
  <c r="RXU7" i="2"/>
  <c r="RXT7" i="2"/>
  <c r="RXS7" i="2"/>
  <c r="RXR7" i="2"/>
  <c r="RXQ7" i="2"/>
  <c r="RXP7" i="2"/>
  <c r="RXO7" i="2"/>
  <c r="RXN7" i="2"/>
  <c r="RXM7" i="2"/>
  <c r="RXL7" i="2"/>
  <c r="RXK7" i="2"/>
  <c r="RXJ7" i="2"/>
  <c r="RXI7" i="2"/>
  <c r="RXH7" i="2"/>
  <c r="RXG7" i="2"/>
  <c r="RXF7" i="2"/>
  <c r="RXE7" i="2"/>
  <c r="RXD7" i="2"/>
  <c r="RXC7" i="2"/>
  <c r="RXB7" i="2"/>
  <c r="RXA7" i="2"/>
  <c r="RWZ7" i="2"/>
  <c r="RWY7" i="2"/>
  <c r="RWX7" i="2"/>
  <c r="RWW7" i="2"/>
  <c r="RWV7" i="2"/>
  <c r="RWU7" i="2"/>
  <c r="RWT7" i="2"/>
  <c r="RWS7" i="2"/>
  <c r="RWR7" i="2"/>
  <c r="RWQ7" i="2"/>
  <c r="RWP7" i="2"/>
  <c r="RWO7" i="2"/>
  <c r="RWN7" i="2"/>
  <c r="RWM7" i="2"/>
  <c r="RWL7" i="2"/>
  <c r="RWK7" i="2"/>
  <c r="RWJ7" i="2"/>
  <c r="RWI7" i="2"/>
  <c r="RWH7" i="2"/>
  <c r="RWG7" i="2"/>
  <c r="RWF7" i="2"/>
  <c r="RWE7" i="2"/>
  <c r="RWD7" i="2"/>
  <c r="RWC7" i="2"/>
  <c r="RWB7" i="2"/>
  <c r="RWA7" i="2"/>
  <c r="RVZ7" i="2"/>
  <c r="RVY7" i="2"/>
  <c r="RVX7" i="2"/>
  <c r="RVW7" i="2"/>
  <c r="RVV7" i="2"/>
  <c r="RVU7" i="2"/>
  <c r="RVT7" i="2"/>
  <c r="RVS7" i="2"/>
  <c r="RVR7" i="2"/>
  <c r="RVQ7" i="2"/>
  <c r="RVP7" i="2"/>
  <c r="RVO7" i="2"/>
  <c r="RVN7" i="2"/>
  <c r="RVM7" i="2"/>
  <c r="RVL7" i="2"/>
  <c r="RVK7" i="2"/>
  <c r="RVJ7" i="2"/>
  <c r="RVI7" i="2"/>
  <c r="RVH7" i="2"/>
  <c r="RVG7" i="2"/>
  <c r="RVF7" i="2"/>
  <c r="RVE7" i="2"/>
  <c r="RVD7" i="2"/>
  <c r="RVC7" i="2"/>
  <c r="RVB7" i="2"/>
  <c r="RVA7" i="2"/>
  <c r="RUZ7" i="2"/>
  <c r="RUY7" i="2"/>
  <c r="RUX7" i="2"/>
  <c r="RUW7" i="2"/>
  <c r="RUV7" i="2"/>
  <c r="RUU7" i="2"/>
  <c r="RUT7" i="2"/>
  <c r="RUS7" i="2"/>
  <c r="RUR7" i="2"/>
  <c r="RUQ7" i="2"/>
  <c r="RUP7" i="2"/>
  <c r="RUO7" i="2"/>
  <c r="RUN7" i="2"/>
  <c r="RUM7" i="2"/>
  <c r="RUL7" i="2"/>
  <c r="RUK7" i="2"/>
  <c r="RUJ7" i="2"/>
  <c r="RUI7" i="2"/>
  <c r="RUH7" i="2"/>
  <c r="RUG7" i="2"/>
  <c r="RUF7" i="2"/>
  <c r="RUE7" i="2"/>
  <c r="RUD7" i="2"/>
  <c r="RUC7" i="2"/>
  <c r="RUB7" i="2"/>
  <c r="RUA7" i="2"/>
  <c r="RTZ7" i="2"/>
  <c r="RTY7" i="2"/>
  <c r="RTX7" i="2"/>
  <c r="RTW7" i="2"/>
  <c r="RTV7" i="2"/>
  <c r="RTU7" i="2"/>
  <c r="RTT7" i="2"/>
  <c r="RTS7" i="2"/>
  <c r="RTR7" i="2"/>
  <c r="RTQ7" i="2"/>
  <c r="RTP7" i="2"/>
  <c r="RTO7" i="2"/>
  <c r="RTN7" i="2"/>
  <c r="RTM7" i="2"/>
  <c r="RTL7" i="2"/>
  <c r="RTK7" i="2"/>
  <c r="RTJ7" i="2"/>
  <c r="RTI7" i="2"/>
  <c r="RTH7" i="2"/>
  <c r="RTG7" i="2"/>
  <c r="RTF7" i="2"/>
  <c r="RTE7" i="2"/>
  <c r="RTD7" i="2"/>
  <c r="RTC7" i="2"/>
  <c r="RTB7" i="2"/>
  <c r="RTA7" i="2"/>
  <c r="RSZ7" i="2"/>
  <c r="RSY7" i="2"/>
  <c r="RSX7" i="2"/>
  <c r="RSW7" i="2"/>
  <c r="RSV7" i="2"/>
  <c r="RSU7" i="2"/>
  <c r="RST7" i="2"/>
  <c r="RSS7" i="2"/>
  <c r="RSR7" i="2"/>
  <c r="RSQ7" i="2"/>
  <c r="RSP7" i="2"/>
  <c r="RSO7" i="2"/>
  <c r="RSN7" i="2"/>
  <c r="RSM7" i="2"/>
  <c r="RSL7" i="2"/>
  <c r="RSK7" i="2"/>
  <c r="RSJ7" i="2"/>
  <c r="RSI7" i="2"/>
  <c r="RSH7" i="2"/>
  <c r="RSG7" i="2"/>
  <c r="RSF7" i="2"/>
  <c r="RSE7" i="2"/>
  <c r="RSD7" i="2"/>
  <c r="RSC7" i="2"/>
  <c r="RSB7" i="2"/>
  <c r="RSA7" i="2"/>
  <c r="RRZ7" i="2"/>
  <c r="RRY7" i="2"/>
  <c r="RRX7" i="2"/>
  <c r="RRW7" i="2"/>
  <c r="RRV7" i="2"/>
  <c r="RRU7" i="2"/>
  <c r="RRT7" i="2"/>
  <c r="RRS7" i="2"/>
  <c r="RRR7" i="2"/>
  <c r="RRQ7" i="2"/>
  <c r="RRP7" i="2"/>
  <c r="RRO7" i="2"/>
  <c r="RRN7" i="2"/>
  <c r="RRM7" i="2"/>
  <c r="RRL7" i="2"/>
  <c r="RRK7" i="2"/>
  <c r="RRJ7" i="2"/>
  <c r="RRI7" i="2"/>
  <c r="RRH7" i="2"/>
  <c r="RRG7" i="2"/>
  <c r="RRF7" i="2"/>
  <c r="RRE7" i="2"/>
  <c r="RRD7" i="2"/>
  <c r="RRC7" i="2"/>
  <c r="RRB7" i="2"/>
  <c r="RRA7" i="2"/>
  <c r="RQZ7" i="2"/>
  <c r="RQY7" i="2"/>
  <c r="RQX7" i="2"/>
  <c r="RQW7" i="2"/>
  <c r="RQV7" i="2"/>
  <c r="RQU7" i="2"/>
  <c r="RQT7" i="2"/>
  <c r="RQS7" i="2"/>
  <c r="RQR7" i="2"/>
  <c r="RQQ7" i="2"/>
  <c r="RQP7" i="2"/>
  <c r="RQO7" i="2"/>
  <c r="RQN7" i="2"/>
  <c r="RQM7" i="2"/>
  <c r="RQL7" i="2"/>
  <c r="RQK7" i="2"/>
  <c r="RQJ7" i="2"/>
  <c r="RQI7" i="2"/>
  <c r="RQH7" i="2"/>
  <c r="RQG7" i="2"/>
  <c r="RQF7" i="2"/>
  <c r="RQE7" i="2"/>
  <c r="RQD7" i="2"/>
  <c r="RQC7" i="2"/>
  <c r="RQB7" i="2"/>
  <c r="RQA7" i="2"/>
  <c r="RPZ7" i="2"/>
  <c r="RPY7" i="2"/>
  <c r="RPX7" i="2"/>
  <c r="RPW7" i="2"/>
  <c r="RPV7" i="2"/>
  <c r="RPU7" i="2"/>
  <c r="RPT7" i="2"/>
  <c r="RPS7" i="2"/>
  <c r="RPR7" i="2"/>
  <c r="RPQ7" i="2"/>
  <c r="RPP7" i="2"/>
  <c r="RPO7" i="2"/>
  <c r="RPN7" i="2"/>
  <c r="RPM7" i="2"/>
  <c r="RPL7" i="2"/>
  <c r="RPK7" i="2"/>
  <c r="RPJ7" i="2"/>
  <c r="RPI7" i="2"/>
  <c r="RPH7" i="2"/>
  <c r="RPG7" i="2"/>
  <c r="RPF7" i="2"/>
  <c r="RPE7" i="2"/>
  <c r="RPD7" i="2"/>
  <c r="RPC7" i="2"/>
  <c r="RPB7" i="2"/>
  <c r="RPA7" i="2"/>
  <c r="ROZ7" i="2"/>
  <c r="ROY7" i="2"/>
  <c r="ROX7" i="2"/>
  <c r="ROW7" i="2"/>
  <c r="ROV7" i="2"/>
  <c r="ROU7" i="2"/>
  <c r="ROT7" i="2"/>
  <c r="ROS7" i="2"/>
  <c r="ROR7" i="2"/>
  <c r="ROQ7" i="2"/>
  <c r="ROP7" i="2"/>
  <c r="ROO7" i="2"/>
  <c r="RON7" i="2"/>
  <c r="ROM7" i="2"/>
  <c r="ROL7" i="2"/>
  <c r="ROK7" i="2"/>
  <c r="ROJ7" i="2"/>
  <c r="ROI7" i="2"/>
  <c r="ROH7" i="2"/>
  <c r="ROG7" i="2"/>
  <c r="ROF7" i="2"/>
  <c r="ROE7" i="2"/>
  <c r="ROD7" i="2"/>
  <c r="ROC7" i="2"/>
  <c r="ROB7" i="2"/>
  <c r="ROA7" i="2"/>
  <c r="RNZ7" i="2"/>
  <c r="RNY7" i="2"/>
  <c r="RNX7" i="2"/>
  <c r="RNW7" i="2"/>
  <c r="RNV7" i="2"/>
  <c r="RNU7" i="2"/>
  <c r="RNT7" i="2"/>
  <c r="RNS7" i="2"/>
  <c r="RNR7" i="2"/>
  <c r="RNQ7" i="2"/>
  <c r="RNP7" i="2"/>
  <c r="RNO7" i="2"/>
  <c r="RNN7" i="2"/>
  <c r="RNM7" i="2"/>
  <c r="RNL7" i="2"/>
  <c r="RNK7" i="2"/>
  <c r="RNJ7" i="2"/>
  <c r="RNI7" i="2"/>
  <c r="RNH7" i="2"/>
  <c r="RNG7" i="2"/>
  <c r="RNF7" i="2"/>
  <c r="RNE7" i="2"/>
  <c r="RND7" i="2"/>
  <c r="RNC7" i="2"/>
  <c r="RNB7" i="2"/>
  <c r="RNA7" i="2"/>
  <c r="RMZ7" i="2"/>
  <c r="RMY7" i="2"/>
  <c r="RMX7" i="2"/>
  <c r="RMW7" i="2"/>
  <c r="RMV7" i="2"/>
  <c r="RMU7" i="2"/>
  <c r="RMT7" i="2"/>
  <c r="RMS7" i="2"/>
  <c r="RMR7" i="2"/>
  <c r="RMQ7" i="2"/>
  <c r="RMP7" i="2"/>
  <c r="RMO7" i="2"/>
  <c r="RMN7" i="2"/>
  <c r="RMM7" i="2"/>
  <c r="RML7" i="2"/>
  <c r="RMK7" i="2"/>
  <c r="RMJ7" i="2"/>
  <c r="RMI7" i="2"/>
  <c r="RMH7" i="2"/>
  <c r="RMG7" i="2"/>
  <c r="RMF7" i="2"/>
  <c r="RME7" i="2"/>
  <c r="RMD7" i="2"/>
  <c r="RMC7" i="2"/>
  <c r="RMB7" i="2"/>
  <c r="RMA7" i="2"/>
  <c r="RLZ7" i="2"/>
  <c r="RLY7" i="2"/>
  <c r="RLX7" i="2"/>
  <c r="RLW7" i="2"/>
  <c r="RLV7" i="2"/>
  <c r="RLU7" i="2"/>
  <c r="RLT7" i="2"/>
  <c r="RLS7" i="2"/>
  <c r="RLR7" i="2"/>
  <c r="RLQ7" i="2"/>
  <c r="RLP7" i="2"/>
  <c r="RLO7" i="2"/>
  <c r="RLN7" i="2"/>
  <c r="RLM7" i="2"/>
  <c r="RLL7" i="2"/>
  <c r="RLK7" i="2"/>
  <c r="RLJ7" i="2"/>
  <c r="RLI7" i="2"/>
  <c r="RLH7" i="2"/>
  <c r="RLG7" i="2"/>
  <c r="RLF7" i="2"/>
  <c r="RLE7" i="2"/>
  <c r="RLD7" i="2"/>
  <c r="RLC7" i="2"/>
  <c r="RLB7" i="2"/>
  <c r="RLA7" i="2"/>
  <c r="RKZ7" i="2"/>
  <c r="RKY7" i="2"/>
  <c r="RKX7" i="2"/>
  <c r="RKW7" i="2"/>
  <c r="RKV7" i="2"/>
  <c r="RKU7" i="2"/>
  <c r="RKT7" i="2"/>
  <c r="RKS7" i="2"/>
  <c r="RKR7" i="2"/>
  <c r="RKQ7" i="2"/>
  <c r="RKP7" i="2"/>
  <c r="RKO7" i="2"/>
  <c r="RKN7" i="2"/>
  <c r="RKM7" i="2"/>
  <c r="RKL7" i="2"/>
  <c r="RKK7" i="2"/>
  <c r="RKJ7" i="2"/>
  <c r="RKI7" i="2"/>
  <c r="RKH7" i="2"/>
  <c r="RKG7" i="2"/>
  <c r="RKF7" i="2"/>
  <c r="RKE7" i="2"/>
  <c r="RKD7" i="2"/>
  <c r="RKC7" i="2"/>
  <c r="RKB7" i="2"/>
  <c r="RKA7" i="2"/>
  <c r="RJZ7" i="2"/>
  <c r="RJY7" i="2"/>
  <c r="RJX7" i="2"/>
  <c r="RJW7" i="2"/>
  <c r="RJV7" i="2"/>
  <c r="RJU7" i="2"/>
  <c r="RJT7" i="2"/>
  <c r="RJS7" i="2"/>
  <c r="RJR7" i="2"/>
  <c r="RJQ7" i="2"/>
  <c r="RJP7" i="2"/>
  <c r="RJO7" i="2"/>
  <c r="RJN7" i="2"/>
  <c r="RJM7" i="2"/>
  <c r="RJL7" i="2"/>
  <c r="RJK7" i="2"/>
  <c r="RJJ7" i="2"/>
  <c r="RJI7" i="2"/>
  <c r="RJH7" i="2"/>
  <c r="RJG7" i="2"/>
  <c r="RJF7" i="2"/>
  <c r="RJE7" i="2"/>
  <c r="RJD7" i="2"/>
  <c r="RJC7" i="2"/>
  <c r="RJB7" i="2"/>
  <c r="RJA7" i="2"/>
  <c r="RIZ7" i="2"/>
  <c r="RIY7" i="2"/>
  <c r="RIX7" i="2"/>
  <c r="RIW7" i="2"/>
  <c r="RIV7" i="2"/>
  <c r="RIU7" i="2"/>
  <c r="RIT7" i="2"/>
  <c r="RIS7" i="2"/>
  <c r="RIR7" i="2"/>
  <c r="RIQ7" i="2"/>
  <c r="RIP7" i="2"/>
  <c r="RIO7" i="2"/>
  <c r="RIN7" i="2"/>
  <c r="RIM7" i="2"/>
  <c r="RIL7" i="2"/>
  <c r="RIK7" i="2"/>
  <c r="RIJ7" i="2"/>
  <c r="RII7" i="2"/>
  <c r="RIH7" i="2"/>
  <c r="RIG7" i="2"/>
  <c r="RIF7" i="2"/>
  <c r="RIE7" i="2"/>
  <c r="RID7" i="2"/>
  <c r="RIC7" i="2"/>
  <c r="RIB7" i="2"/>
  <c r="RIA7" i="2"/>
  <c r="RHZ7" i="2"/>
  <c r="RHY7" i="2"/>
  <c r="RHX7" i="2"/>
  <c r="RHW7" i="2"/>
  <c r="RHV7" i="2"/>
  <c r="RHU7" i="2"/>
  <c r="RHT7" i="2"/>
  <c r="RHS7" i="2"/>
  <c r="RHR7" i="2"/>
  <c r="RHQ7" i="2"/>
  <c r="RHP7" i="2"/>
  <c r="RHO7" i="2"/>
  <c r="RHN7" i="2"/>
  <c r="RHM7" i="2"/>
  <c r="RHL7" i="2"/>
  <c r="RHK7" i="2"/>
  <c r="RHJ7" i="2"/>
  <c r="RHI7" i="2"/>
  <c r="RHH7" i="2"/>
  <c r="RHG7" i="2"/>
  <c r="RHF7" i="2"/>
  <c r="RHE7" i="2"/>
  <c r="RHD7" i="2"/>
  <c r="RHC7" i="2"/>
  <c r="RHB7" i="2"/>
  <c r="RHA7" i="2"/>
  <c r="RGZ7" i="2"/>
  <c r="RGY7" i="2"/>
  <c r="RGX7" i="2"/>
  <c r="RGW7" i="2"/>
  <c r="RGV7" i="2"/>
  <c r="RGU7" i="2"/>
  <c r="RGT7" i="2"/>
  <c r="RGS7" i="2"/>
  <c r="RGR7" i="2"/>
  <c r="RGQ7" i="2"/>
  <c r="RGP7" i="2"/>
  <c r="RGO7" i="2"/>
  <c r="RGN7" i="2"/>
  <c r="RGM7" i="2"/>
  <c r="RGL7" i="2"/>
  <c r="RGK7" i="2"/>
  <c r="RGJ7" i="2"/>
  <c r="RGI7" i="2"/>
  <c r="RGH7" i="2"/>
  <c r="RGG7" i="2"/>
  <c r="RGF7" i="2"/>
  <c r="RGE7" i="2"/>
  <c r="RGD7" i="2"/>
  <c r="RGC7" i="2"/>
  <c r="RGB7" i="2"/>
  <c r="RGA7" i="2"/>
  <c r="RFZ7" i="2"/>
  <c r="RFY7" i="2"/>
  <c r="RFX7" i="2"/>
  <c r="RFW7" i="2"/>
  <c r="RFV7" i="2"/>
  <c r="RFU7" i="2"/>
  <c r="RFT7" i="2"/>
  <c r="RFS7" i="2"/>
  <c r="RFR7" i="2"/>
  <c r="RFQ7" i="2"/>
  <c r="RFP7" i="2"/>
  <c r="RFO7" i="2"/>
  <c r="RFN7" i="2"/>
  <c r="RFM7" i="2"/>
  <c r="RFL7" i="2"/>
  <c r="RFK7" i="2"/>
  <c r="RFJ7" i="2"/>
  <c r="RFI7" i="2"/>
  <c r="RFH7" i="2"/>
  <c r="RFG7" i="2"/>
  <c r="RFF7" i="2"/>
  <c r="RFE7" i="2"/>
  <c r="RFD7" i="2"/>
  <c r="RFC7" i="2"/>
  <c r="RFB7" i="2"/>
  <c r="RFA7" i="2"/>
  <c r="REZ7" i="2"/>
  <c r="REY7" i="2"/>
  <c r="REX7" i="2"/>
  <c r="REW7" i="2"/>
  <c r="REV7" i="2"/>
  <c r="REU7" i="2"/>
  <c r="RET7" i="2"/>
  <c r="RES7" i="2"/>
  <c r="RER7" i="2"/>
  <c r="REQ7" i="2"/>
  <c r="REP7" i="2"/>
  <c r="REO7" i="2"/>
  <c r="REN7" i="2"/>
  <c r="REM7" i="2"/>
  <c r="REL7" i="2"/>
  <c r="REK7" i="2"/>
  <c r="REJ7" i="2"/>
  <c r="REI7" i="2"/>
  <c r="REH7" i="2"/>
  <c r="REG7" i="2"/>
  <c r="REF7" i="2"/>
  <c r="REE7" i="2"/>
  <c r="RED7" i="2"/>
  <c r="REC7" i="2"/>
  <c r="REB7" i="2"/>
  <c r="REA7" i="2"/>
  <c r="RDZ7" i="2"/>
  <c r="RDY7" i="2"/>
  <c r="RDX7" i="2"/>
  <c r="RDW7" i="2"/>
  <c r="RDV7" i="2"/>
  <c r="RDU7" i="2"/>
  <c r="RDT7" i="2"/>
  <c r="RDS7" i="2"/>
  <c r="RDR7" i="2"/>
  <c r="RDQ7" i="2"/>
  <c r="RDP7" i="2"/>
  <c r="RDO7" i="2"/>
  <c r="RDN7" i="2"/>
  <c r="RDM7" i="2"/>
  <c r="RDL7" i="2"/>
  <c r="RDK7" i="2"/>
  <c r="RDJ7" i="2"/>
  <c r="RDI7" i="2"/>
  <c r="RDH7" i="2"/>
  <c r="RDG7" i="2"/>
  <c r="RDF7" i="2"/>
  <c r="RDE7" i="2"/>
  <c r="RDD7" i="2"/>
  <c r="RDC7" i="2"/>
  <c r="RDB7" i="2"/>
  <c r="RDA7" i="2"/>
  <c r="RCZ7" i="2"/>
  <c r="RCY7" i="2"/>
  <c r="RCX7" i="2"/>
  <c r="RCW7" i="2"/>
  <c r="RCV7" i="2"/>
  <c r="RCU7" i="2"/>
  <c r="RCT7" i="2"/>
  <c r="RCS7" i="2"/>
  <c r="RCR7" i="2"/>
  <c r="RCQ7" i="2"/>
  <c r="RCP7" i="2"/>
  <c r="RCO7" i="2"/>
  <c r="RCN7" i="2"/>
  <c r="RCM7" i="2"/>
  <c r="RCL7" i="2"/>
  <c r="RCK7" i="2"/>
  <c r="RCJ7" i="2"/>
  <c r="RCI7" i="2"/>
  <c r="RCH7" i="2"/>
  <c r="RCG7" i="2"/>
  <c r="RCF7" i="2"/>
  <c r="RCE7" i="2"/>
  <c r="RCD7" i="2"/>
  <c r="RCC7" i="2"/>
  <c r="RCB7" i="2"/>
  <c r="RCA7" i="2"/>
  <c r="RBZ7" i="2"/>
  <c r="RBY7" i="2"/>
  <c r="RBX7" i="2"/>
  <c r="RBW7" i="2"/>
  <c r="RBV7" i="2"/>
  <c r="RBU7" i="2"/>
  <c r="RBT7" i="2"/>
  <c r="RBS7" i="2"/>
  <c r="RBR7" i="2"/>
  <c r="RBQ7" i="2"/>
  <c r="RBP7" i="2"/>
  <c r="RBO7" i="2"/>
  <c r="RBN7" i="2"/>
  <c r="RBM7" i="2"/>
  <c r="RBL7" i="2"/>
  <c r="RBK7" i="2"/>
  <c r="RBJ7" i="2"/>
  <c r="RBI7" i="2"/>
  <c r="RBH7" i="2"/>
  <c r="RBG7" i="2"/>
  <c r="RBF7" i="2"/>
  <c r="RBE7" i="2"/>
  <c r="RBD7" i="2"/>
  <c r="RBC7" i="2"/>
  <c r="RBB7" i="2"/>
  <c r="RBA7" i="2"/>
  <c r="RAZ7" i="2"/>
  <c r="RAY7" i="2"/>
  <c r="RAX7" i="2"/>
  <c r="RAW7" i="2"/>
  <c r="RAV7" i="2"/>
  <c r="RAU7" i="2"/>
  <c r="RAT7" i="2"/>
  <c r="RAS7" i="2"/>
  <c r="RAR7" i="2"/>
  <c r="RAQ7" i="2"/>
  <c r="RAP7" i="2"/>
  <c r="RAO7" i="2"/>
  <c r="RAN7" i="2"/>
  <c r="RAM7" i="2"/>
  <c r="RAL7" i="2"/>
  <c r="RAK7" i="2"/>
  <c r="RAJ7" i="2"/>
  <c r="RAI7" i="2"/>
  <c r="RAH7" i="2"/>
  <c r="RAG7" i="2"/>
  <c r="RAF7" i="2"/>
  <c r="RAE7" i="2"/>
  <c r="RAD7" i="2"/>
  <c r="RAC7" i="2"/>
  <c r="RAB7" i="2"/>
  <c r="RAA7" i="2"/>
  <c r="QZZ7" i="2"/>
  <c r="QZY7" i="2"/>
  <c r="QZX7" i="2"/>
  <c r="QZW7" i="2"/>
  <c r="QZV7" i="2"/>
  <c r="QZU7" i="2"/>
  <c r="QZT7" i="2"/>
  <c r="QZS7" i="2"/>
  <c r="QZR7" i="2"/>
  <c r="QZQ7" i="2"/>
  <c r="QZP7" i="2"/>
  <c r="QZO7" i="2"/>
  <c r="QZN7" i="2"/>
  <c r="QZM7" i="2"/>
  <c r="QZL7" i="2"/>
  <c r="QZK7" i="2"/>
  <c r="QZJ7" i="2"/>
  <c r="QZI7" i="2"/>
  <c r="QZH7" i="2"/>
  <c r="QZG7" i="2"/>
  <c r="QZF7" i="2"/>
  <c r="QZE7" i="2"/>
  <c r="QZD7" i="2"/>
  <c r="QZC7" i="2"/>
  <c r="QZB7" i="2"/>
  <c r="QZA7" i="2"/>
  <c r="QYZ7" i="2"/>
  <c r="QYY7" i="2"/>
  <c r="QYX7" i="2"/>
  <c r="QYW7" i="2"/>
  <c r="QYV7" i="2"/>
  <c r="QYU7" i="2"/>
  <c r="QYT7" i="2"/>
  <c r="QYS7" i="2"/>
  <c r="QYR7" i="2"/>
  <c r="QYQ7" i="2"/>
  <c r="QYP7" i="2"/>
  <c r="QYO7" i="2"/>
  <c r="QYN7" i="2"/>
  <c r="QYM7" i="2"/>
  <c r="QYL7" i="2"/>
  <c r="QYK7" i="2"/>
  <c r="QYJ7" i="2"/>
  <c r="QYI7" i="2"/>
  <c r="QYH7" i="2"/>
  <c r="QYG7" i="2"/>
  <c r="QYF7" i="2"/>
  <c r="QYE7" i="2"/>
  <c r="QYD7" i="2"/>
  <c r="QYC7" i="2"/>
  <c r="QYB7" i="2"/>
  <c r="QYA7" i="2"/>
  <c r="QXZ7" i="2"/>
  <c r="QXY7" i="2"/>
  <c r="QXX7" i="2"/>
  <c r="QXW7" i="2"/>
  <c r="QXV7" i="2"/>
  <c r="QXU7" i="2"/>
  <c r="QXT7" i="2"/>
  <c r="QXS7" i="2"/>
  <c r="QXR7" i="2"/>
  <c r="QXQ7" i="2"/>
  <c r="QXP7" i="2"/>
  <c r="QXO7" i="2"/>
  <c r="QXN7" i="2"/>
  <c r="QXM7" i="2"/>
  <c r="QXL7" i="2"/>
  <c r="QXK7" i="2"/>
  <c r="QXJ7" i="2"/>
  <c r="QXI7" i="2"/>
  <c r="QXH7" i="2"/>
  <c r="QXG7" i="2"/>
  <c r="QXF7" i="2"/>
  <c r="QXE7" i="2"/>
  <c r="QXD7" i="2"/>
  <c r="QXC7" i="2"/>
  <c r="QXB7" i="2"/>
  <c r="QXA7" i="2"/>
  <c r="QWZ7" i="2"/>
  <c r="QWY7" i="2"/>
  <c r="QWX7" i="2"/>
  <c r="QWW7" i="2"/>
  <c r="QWV7" i="2"/>
  <c r="QWU7" i="2"/>
  <c r="QWT7" i="2"/>
  <c r="QWS7" i="2"/>
  <c r="QWR7" i="2"/>
  <c r="QWQ7" i="2"/>
  <c r="QWP7" i="2"/>
  <c r="QWO7" i="2"/>
  <c r="QWN7" i="2"/>
  <c r="QWM7" i="2"/>
  <c r="QWL7" i="2"/>
  <c r="QWK7" i="2"/>
  <c r="QWJ7" i="2"/>
  <c r="QWI7" i="2"/>
  <c r="QWH7" i="2"/>
  <c r="QWG7" i="2"/>
  <c r="QWF7" i="2"/>
  <c r="QWE7" i="2"/>
  <c r="QWD7" i="2"/>
  <c r="QWC7" i="2"/>
  <c r="QWB7" i="2"/>
  <c r="QWA7" i="2"/>
  <c r="QVZ7" i="2"/>
  <c r="QVY7" i="2"/>
  <c r="QVX7" i="2"/>
  <c r="QVW7" i="2"/>
  <c r="QVV7" i="2"/>
  <c r="QVU7" i="2"/>
  <c r="QVT7" i="2"/>
  <c r="QVS7" i="2"/>
  <c r="QVR7" i="2"/>
  <c r="QVQ7" i="2"/>
  <c r="QVP7" i="2"/>
  <c r="QVO7" i="2"/>
  <c r="QVN7" i="2"/>
  <c r="QVM7" i="2"/>
  <c r="QVL7" i="2"/>
  <c r="QVK7" i="2"/>
  <c r="QVJ7" i="2"/>
  <c r="QVI7" i="2"/>
  <c r="QVH7" i="2"/>
  <c r="QVG7" i="2"/>
  <c r="QVF7" i="2"/>
  <c r="QVE7" i="2"/>
  <c r="QVD7" i="2"/>
  <c r="QVC7" i="2"/>
  <c r="QVB7" i="2"/>
  <c r="QVA7" i="2"/>
  <c r="QUZ7" i="2"/>
  <c r="QUY7" i="2"/>
  <c r="QUX7" i="2"/>
  <c r="QUW7" i="2"/>
  <c r="QUV7" i="2"/>
  <c r="QUU7" i="2"/>
  <c r="QUT7" i="2"/>
  <c r="QUS7" i="2"/>
  <c r="QUR7" i="2"/>
  <c r="QUQ7" i="2"/>
  <c r="QUP7" i="2"/>
  <c r="QUO7" i="2"/>
  <c r="QUN7" i="2"/>
  <c r="QUM7" i="2"/>
  <c r="QUL7" i="2"/>
  <c r="QUK7" i="2"/>
  <c r="QUJ7" i="2"/>
  <c r="QUI7" i="2"/>
  <c r="QUH7" i="2"/>
  <c r="QUG7" i="2"/>
  <c r="QUF7" i="2"/>
  <c r="QUE7" i="2"/>
  <c r="QUD7" i="2"/>
  <c r="QUC7" i="2"/>
  <c r="QUB7" i="2"/>
  <c r="QUA7" i="2"/>
  <c r="QTZ7" i="2"/>
  <c r="QTY7" i="2"/>
  <c r="QTX7" i="2"/>
  <c r="QTW7" i="2"/>
  <c r="QTV7" i="2"/>
  <c r="QTU7" i="2"/>
  <c r="QTT7" i="2"/>
  <c r="QTS7" i="2"/>
  <c r="QTR7" i="2"/>
  <c r="QTQ7" i="2"/>
  <c r="QTP7" i="2"/>
  <c r="QTO7" i="2"/>
  <c r="QTN7" i="2"/>
  <c r="QTM7" i="2"/>
  <c r="QTL7" i="2"/>
  <c r="QTK7" i="2"/>
  <c r="QTJ7" i="2"/>
  <c r="QTI7" i="2"/>
  <c r="QTH7" i="2"/>
  <c r="QTG7" i="2"/>
  <c r="QTF7" i="2"/>
  <c r="QTE7" i="2"/>
  <c r="QTD7" i="2"/>
  <c r="QTC7" i="2"/>
  <c r="QTB7" i="2"/>
  <c r="QTA7" i="2"/>
  <c r="QSZ7" i="2"/>
  <c r="QSY7" i="2"/>
  <c r="QSX7" i="2"/>
  <c r="QSW7" i="2"/>
  <c r="QSV7" i="2"/>
  <c r="QSU7" i="2"/>
  <c r="QST7" i="2"/>
  <c r="QSS7" i="2"/>
  <c r="QSR7" i="2"/>
  <c r="QSQ7" i="2"/>
  <c r="QSP7" i="2"/>
  <c r="QSO7" i="2"/>
  <c r="QSN7" i="2"/>
  <c r="QSM7" i="2"/>
  <c r="QSL7" i="2"/>
  <c r="QSK7" i="2"/>
  <c r="QSJ7" i="2"/>
  <c r="QSI7" i="2"/>
  <c r="QSH7" i="2"/>
  <c r="QSG7" i="2"/>
  <c r="QSF7" i="2"/>
  <c r="QSE7" i="2"/>
  <c r="QSD7" i="2"/>
  <c r="QSC7" i="2"/>
  <c r="QSB7" i="2"/>
  <c r="QSA7" i="2"/>
  <c r="QRZ7" i="2"/>
  <c r="QRY7" i="2"/>
  <c r="QRX7" i="2"/>
  <c r="QRW7" i="2"/>
  <c r="QRV7" i="2"/>
  <c r="QRU7" i="2"/>
  <c r="QRT7" i="2"/>
  <c r="QRS7" i="2"/>
  <c r="QRR7" i="2"/>
  <c r="QRQ7" i="2"/>
  <c r="QRP7" i="2"/>
  <c r="QRO7" i="2"/>
  <c r="QRN7" i="2"/>
  <c r="QRM7" i="2"/>
  <c r="QRL7" i="2"/>
  <c r="QRK7" i="2"/>
  <c r="QRJ7" i="2"/>
  <c r="QRI7" i="2"/>
  <c r="QRH7" i="2"/>
  <c r="QRG7" i="2"/>
  <c r="QRF7" i="2"/>
  <c r="QRE7" i="2"/>
  <c r="QRD7" i="2"/>
  <c r="QRC7" i="2"/>
  <c r="QRB7" i="2"/>
  <c r="QRA7" i="2"/>
  <c r="QQZ7" i="2"/>
  <c r="QQY7" i="2"/>
  <c r="QQX7" i="2"/>
  <c r="QQW7" i="2"/>
  <c r="QQV7" i="2"/>
  <c r="QQU7" i="2"/>
  <c r="QQT7" i="2"/>
  <c r="QQS7" i="2"/>
  <c r="QQR7" i="2"/>
  <c r="QQQ7" i="2"/>
  <c r="QQP7" i="2"/>
  <c r="QQO7" i="2"/>
  <c r="QQN7" i="2"/>
  <c r="QQM7" i="2"/>
  <c r="QQL7" i="2"/>
  <c r="QQK7" i="2"/>
  <c r="QQJ7" i="2"/>
  <c r="QQI7" i="2"/>
  <c r="QQH7" i="2"/>
  <c r="QQG7" i="2"/>
  <c r="QQF7" i="2"/>
  <c r="QQE7" i="2"/>
  <c r="QQD7" i="2"/>
  <c r="QQC7" i="2"/>
  <c r="QQB7" i="2"/>
  <c r="QQA7" i="2"/>
  <c r="QPZ7" i="2"/>
  <c r="QPY7" i="2"/>
  <c r="QPX7" i="2"/>
  <c r="QPW7" i="2"/>
  <c r="QPV7" i="2"/>
  <c r="QPU7" i="2"/>
  <c r="QPT7" i="2"/>
  <c r="QPS7" i="2"/>
  <c r="QPR7" i="2"/>
  <c r="QPQ7" i="2"/>
  <c r="QPP7" i="2"/>
  <c r="QPO7" i="2"/>
  <c r="QPN7" i="2"/>
  <c r="QPM7" i="2"/>
  <c r="QPL7" i="2"/>
  <c r="QPK7" i="2"/>
  <c r="QPJ7" i="2"/>
  <c r="QPI7" i="2"/>
  <c r="QPH7" i="2"/>
  <c r="QPG7" i="2"/>
  <c r="QPF7" i="2"/>
  <c r="QPE7" i="2"/>
  <c r="QPD7" i="2"/>
  <c r="QPC7" i="2"/>
  <c r="QPB7" i="2"/>
  <c r="QPA7" i="2"/>
  <c r="QOZ7" i="2"/>
  <c r="QOY7" i="2"/>
  <c r="QOX7" i="2"/>
  <c r="QOW7" i="2"/>
  <c r="QOV7" i="2"/>
  <c r="QOU7" i="2"/>
  <c r="QOT7" i="2"/>
  <c r="QOS7" i="2"/>
  <c r="QOR7" i="2"/>
  <c r="QOQ7" i="2"/>
  <c r="QOP7" i="2"/>
  <c r="QOO7" i="2"/>
  <c r="QON7" i="2"/>
  <c r="QOM7" i="2"/>
  <c r="QOL7" i="2"/>
  <c r="QOK7" i="2"/>
  <c r="QOJ7" i="2"/>
  <c r="QOI7" i="2"/>
  <c r="QOH7" i="2"/>
  <c r="QOG7" i="2"/>
  <c r="QOF7" i="2"/>
  <c r="QOE7" i="2"/>
  <c r="QOD7" i="2"/>
  <c r="QOC7" i="2"/>
  <c r="QOB7" i="2"/>
  <c r="QOA7" i="2"/>
  <c r="QNZ7" i="2"/>
  <c r="QNY7" i="2"/>
  <c r="QNX7" i="2"/>
  <c r="QNW7" i="2"/>
  <c r="QNV7" i="2"/>
  <c r="QNU7" i="2"/>
  <c r="QNT7" i="2"/>
  <c r="QNS7" i="2"/>
  <c r="QNR7" i="2"/>
  <c r="QNQ7" i="2"/>
  <c r="QNP7" i="2"/>
  <c r="QNO7" i="2"/>
  <c r="QNN7" i="2"/>
  <c r="QNM7" i="2"/>
  <c r="QNL7" i="2"/>
  <c r="QNK7" i="2"/>
  <c r="QNJ7" i="2"/>
  <c r="QNI7" i="2"/>
  <c r="QNH7" i="2"/>
  <c r="QNG7" i="2"/>
  <c r="QNF7" i="2"/>
  <c r="QNE7" i="2"/>
  <c r="QND7" i="2"/>
  <c r="QNC7" i="2"/>
  <c r="QNB7" i="2"/>
  <c r="QNA7" i="2"/>
  <c r="QMZ7" i="2"/>
  <c r="QMY7" i="2"/>
  <c r="QMX7" i="2"/>
  <c r="QMW7" i="2"/>
  <c r="QMV7" i="2"/>
  <c r="QMU7" i="2"/>
  <c r="QMT7" i="2"/>
  <c r="QMS7" i="2"/>
  <c r="QMR7" i="2"/>
  <c r="QMQ7" i="2"/>
  <c r="QMP7" i="2"/>
  <c r="QMO7" i="2"/>
  <c r="QMN7" i="2"/>
  <c r="QMM7" i="2"/>
  <c r="QML7" i="2"/>
  <c r="QMK7" i="2"/>
  <c r="QMJ7" i="2"/>
  <c r="QMI7" i="2"/>
  <c r="QMH7" i="2"/>
  <c r="QMG7" i="2"/>
  <c r="QMF7" i="2"/>
  <c r="QME7" i="2"/>
  <c r="QMD7" i="2"/>
  <c r="QMC7" i="2"/>
  <c r="QMB7" i="2"/>
  <c r="QMA7" i="2"/>
  <c r="QLZ7" i="2"/>
  <c r="QLY7" i="2"/>
  <c r="QLX7" i="2"/>
  <c r="QLW7" i="2"/>
  <c r="QLV7" i="2"/>
  <c r="QLU7" i="2"/>
  <c r="QLT7" i="2"/>
  <c r="QLS7" i="2"/>
  <c r="QLR7" i="2"/>
  <c r="QLQ7" i="2"/>
  <c r="QLP7" i="2"/>
  <c r="QLO7" i="2"/>
  <c r="QLN7" i="2"/>
  <c r="QLM7" i="2"/>
  <c r="QLL7" i="2"/>
  <c r="QLK7" i="2"/>
  <c r="QLJ7" i="2"/>
  <c r="QLI7" i="2"/>
  <c r="QLH7" i="2"/>
  <c r="QLG7" i="2"/>
  <c r="QLF7" i="2"/>
  <c r="QLE7" i="2"/>
  <c r="QLD7" i="2"/>
  <c r="QLC7" i="2"/>
  <c r="QLB7" i="2"/>
  <c r="QLA7" i="2"/>
  <c r="QKZ7" i="2"/>
  <c r="QKY7" i="2"/>
  <c r="QKX7" i="2"/>
  <c r="QKW7" i="2"/>
  <c r="QKV7" i="2"/>
  <c r="QKU7" i="2"/>
  <c r="QKT7" i="2"/>
  <c r="QKS7" i="2"/>
  <c r="QKR7" i="2"/>
  <c r="QKQ7" i="2"/>
  <c r="QKP7" i="2"/>
  <c r="QKO7" i="2"/>
  <c r="QKN7" i="2"/>
  <c r="QKM7" i="2"/>
  <c r="QKL7" i="2"/>
  <c r="QKK7" i="2"/>
  <c r="QKJ7" i="2"/>
  <c r="QKI7" i="2"/>
  <c r="QKH7" i="2"/>
  <c r="QKG7" i="2"/>
  <c r="QKF7" i="2"/>
  <c r="QKE7" i="2"/>
  <c r="QKD7" i="2"/>
  <c r="QKC7" i="2"/>
  <c r="QKB7" i="2"/>
  <c r="QKA7" i="2"/>
  <c r="QJZ7" i="2"/>
  <c r="QJY7" i="2"/>
  <c r="QJX7" i="2"/>
  <c r="QJW7" i="2"/>
  <c r="QJV7" i="2"/>
  <c r="QJU7" i="2"/>
  <c r="QJT7" i="2"/>
  <c r="QJS7" i="2"/>
  <c r="QJR7" i="2"/>
  <c r="QJQ7" i="2"/>
  <c r="QJP7" i="2"/>
  <c r="QJO7" i="2"/>
  <c r="QJN7" i="2"/>
  <c r="QJM7" i="2"/>
  <c r="QJL7" i="2"/>
  <c r="QJK7" i="2"/>
  <c r="QJJ7" i="2"/>
  <c r="QJI7" i="2"/>
  <c r="QJH7" i="2"/>
  <c r="QJG7" i="2"/>
  <c r="QJF7" i="2"/>
  <c r="QJE7" i="2"/>
  <c r="QJD7" i="2"/>
  <c r="QJC7" i="2"/>
  <c r="QJB7" i="2"/>
  <c r="QJA7" i="2"/>
  <c r="QIZ7" i="2"/>
  <c r="QIY7" i="2"/>
  <c r="QIX7" i="2"/>
  <c r="QIW7" i="2"/>
  <c r="QIV7" i="2"/>
  <c r="QIU7" i="2"/>
  <c r="QIT7" i="2"/>
  <c r="QIS7" i="2"/>
  <c r="QIR7" i="2"/>
  <c r="QIQ7" i="2"/>
  <c r="QIP7" i="2"/>
  <c r="QIO7" i="2"/>
  <c r="QIN7" i="2"/>
  <c r="QIM7" i="2"/>
  <c r="QIL7" i="2"/>
  <c r="QIK7" i="2"/>
  <c r="QIJ7" i="2"/>
  <c r="QII7" i="2"/>
  <c r="QIH7" i="2"/>
  <c r="QIG7" i="2"/>
  <c r="QIF7" i="2"/>
  <c r="QIE7" i="2"/>
  <c r="QID7" i="2"/>
  <c r="QIC7" i="2"/>
  <c r="QIB7" i="2"/>
  <c r="QIA7" i="2"/>
  <c r="QHZ7" i="2"/>
  <c r="QHY7" i="2"/>
  <c r="QHX7" i="2"/>
  <c r="QHW7" i="2"/>
  <c r="QHV7" i="2"/>
  <c r="QHU7" i="2"/>
  <c r="QHT7" i="2"/>
  <c r="QHS7" i="2"/>
  <c r="QHR7" i="2"/>
  <c r="QHQ7" i="2"/>
  <c r="QHP7" i="2"/>
  <c r="QHO7" i="2"/>
  <c r="QHN7" i="2"/>
  <c r="QHM7" i="2"/>
  <c r="QHL7" i="2"/>
  <c r="QHK7" i="2"/>
  <c r="QHJ7" i="2"/>
  <c r="QHI7" i="2"/>
  <c r="QHH7" i="2"/>
  <c r="QHG7" i="2"/>
  <c r="QHF7" i="2"/>
  <c r="QHE7" i="2"/>
  <c r="QHD7" i="2"/>
  <c r="QHC7" i="2"/>
  <c r="QHB7" i="2"/>
  <c r="QHA7" i="2"/>
  <c r="QGZ7" i="2"/>
  <c r="QGY7" i="2"/>
  <c r="QGX7" i="2"/>
  <c r="QGW7" i="2"/>
  <c r="QGV7" i="2"/>
  <c r="QGU7" i="2"/>
  <c r="QGT7" i="2"/>
  <c r="QGS7" i="2"/>
  <c r="QGR7" i="2"/>
  <c r="QGQ7" i="2"/>
  <c r="QGP7" i="2"/>
  <c r="QGO7" i="2"/>
  <c r="QGN7" i="2"/>
  <c r="QGM7" i="2"/>
  <c r="QGL7" i="2"/>
  <c r="QGK7" i="2"/>
  <c r="QGJ7" i="2"/>
  <c r="QGI7" i="2"/>
  <c r="QGH7" i="2"/>
  <c r="QGG7" i="2"/>
  <c r="QGF7" i="2"/>
  <c r="QGE7" i="2"/>
  <c r="QGD7" i="2"/>
  <c r="QGC7" i="2"/>
  <c r="QGB7" i="2"/>
  <c r="QGA7" i="2"/>
  <c r="QFZ7" i="2"/>
  <c r="QFY7" i="2"/>
  <c r="QFX7" i="2"/>
  <c r="QFW7" i="2"/>
  <c r="QFV7" i="2"/>
  <c r="QFU7" i="2"/>
  <c r="QFT7" i="2"/>
  <c r="QFS7" i="2"/>
  <c r="QFR7" i="2"/>
  <c r="QFQ7" i="2"/>
  <c r="QFP7" i="2"/>
  <c r="QFO7" i="2"/>
  <c r="QFN7" i="2"/>
  <c r="QFM7" i="2"/>
  <c r="QFL7" i="2"/>
  <c r="QFK7" i="2"/>
  <c r="QFJ7" i="2"/>
  <c r="QFI7" i="2"/>
  <c r="QFH7" i="2"/>
  <c r="QFG7" i="2"/>
  <c r="QFF7" i="2"/>
  <c r="QFE7" i="2"/>
  <c r="QFD7" i="2"/>
  <c r="QFC7" i="2"/>
  <c r="QFB7" i="2"/>
  <c r="QFA7" i="2"/>
  <c r="QEZ7" i="2"/>
  <c r="QEY7" i="2"/>
  <c r="QEX7" i="2"/>
  <c r="QEW7" i="2"/>
  <c r="QEV7" i="2"/>
  <c r="QEU7" i="2"/>
  <c r="QET7" i="2"/>
  <c r="QES7" i="2"/>
  <c r="QER7" i="2"/>
  <c r="QEQ7" i="2"/>
  <c r="QEP7" i="2"/>
  <c r="QEO7" i="2"/>
  <c r="QEN7" i="2"/>
  <c r="QEM7" i="2"/>
  <c r="QEL7" i="2"/>
  <c r="QEK7" i="2"/>
  <c r="QEJ7" i="2"/>
  <c r="QEI7" i="2"/>
  <c r="QEH7" i="2"/>
  <c r="QEG7" i="2"/>
  <c r="QEF7" i="2"/>
  <c r="QEE7" i="2"/>
  <c r="QED7" i="2"/>
  <c r="QEC7" i="2"/>
  <c r="QEB7" i="2"/>
  <c r="QEA7" i="2"/>
  <c r="QDZ7" i="2"/>
  <c r="QDY7" i="2"/>
  <c r="QDX7" i="2"/>
  <c r="QDW7" i="2"/>
  <c r="QDV7" i="2"/>
  <c r="QDU7" i="2"/>
  <c r="QDT7" i="2"/>
  <c r="QDS7" i="2"/>
  <c r="QDR7" i="2"/>
  <c r="QDQ7" i="2"/>
  <c r="QDP7" i="2"/>
  <c r="QDO7" i="2"/>
  <c r="QDN7" i="2"/>
  <c r="QDM7" i="2"/>
  <c r="QDL7" i="2"/>
  <c r="QDK7" i="2"/>
  <c r="QDJ7" i="2"/>
  <c r="QDI7" i="2"/>
  <c r="QDH7" i="2"/>
  <c r="QDG7" i="2"/>
  <c r="QDF7" i="2"/>
  <c r="QDE7" i="2"/>
  <c r="QDD7" i="2"/>
  <c r="QDC7" i="2"/>
  <c r="QDB7" i="2"/>
  <c r="QDA7" i="2"/>
  <c r="QCZ7" i="2"/>
  <c r="QCY7" i="2"/>
  <c r="QCX7" i="2"/>
  <c r="QCW7" i="2"/>
  <c r="QCV7" i="2"/>
  <c r="QCU7" i="2"/>
  <c r="QCT7" i="2"/>
  <c r="QCS7" i="2"/>
  <c r="QCR7" i="2"/>
  <c r="QCQ7" i="2"/>
  <c r="QCP7" i="2"/>
  <c r="QCO7" i="2"/>
  <c r="QCN7" i="2"/>
  <c r="QCM7" i="2"/>
  <c r="QCL7" i="2"/>
  <c r="QCK7" i="2"/>
  <c r="QCJ7" i="2"/>
  <c r="QCI7" i="2"/>
  <c r="QCH7" i="2"/>
  <c r="QCG7" i="2"/>
  <c r="QCF7" i="2"/>
  <c r="QCE7" i="2"/>
  <c r="QCD7" i="2"/>
  <c r="QCC7" i="2"/>
  <c r="QCB7" i="2"/>
  <c r="QCA7" i="2"/>
  <c r="QBZ7" i="2"/>
  <c r="QBY7" i="2"/>
  <c r="QBX7" i="2"/>
  <c r="QBW7" i="2"/>
  <c r="QBV7" i="2"/>
  <c r="QBU7" i="2"/>
  <c r="QBT7" i="2"/>
  <c r="QBS7" i="2"/>
  <c r="QBR7" i="2"/>
  <c r="QBQ7" i="2"/>
  <c r="QBP7" i="2"/>
  <c r="QBO7" i="2"/>
  <c r="QBN7" i="2"/>
  <c r="QBM7" i="2"/>
  <c r="QBL7" i="2"/>
  <c r="QBK7" i="2"/>
  <c r="QBJ7" i="2"/>
  <c r="QBI7" i="2"/>
  <c r="QBH7" i="2"/>
  <c r="QBG7" i="2"/>
  <c r="QBF7" i="2"/>
  <c r="QBE7" i="2"/>
  <c r="QBD7" i="2"/>
  <c r="QBC7" i="2"/>
  <c r="QBB7" i="2"/>
  <c r="QBA7" i="2"/>
  <c r="QAZ7" i="2"/>
  <c r="QAY7" i="2"/>
  <c r="QAX7" i="2"/>
  <c r="QAW7" i="2"/>
  <c r="QAV7" i="2"/>
  <c r="QAU7" i="2"/>
  <c r="QAT7" i="2"/>
  <c r="QAS7" i="2"/>
  <c r="QAR7" i="2"/>
  <c r="QAQ7" i="2"/>
  <c r="QAP7" i="2"/>
  <c r="QAO7" i="2"/>
  <c r="QAN7" i="2"/>
  <c r="QAM7" i="2"/>
  <c r="QAL7" i="2"/>
  <c r="QAK7" i="2"/>
  <c r="QAJ7" i="2"/>
  <c r="QAI7" i="2"/>
  <c r="QAH7" i="2"/>
  <c r="QAG7" i="2"/>
  <c r="QAF7" i="2"/>
  <c r="QAE7" i="2"/>
  <c r="QAD7" i="2"/>
  <c r="QAC7" i="2"/>
  <c r="QAB7" i="2"/>
  <c r="QAA7" i="2"/>
  <c r="PZZ7" i="2"/>
  <c r="PZY7" i="2"/>
  <c r="PZX7" i="2"/>
  <c r="PZW7" i="2"/>
  <c r="PZV7" i="2"/>
  <c r="PZU7" i="2"/>
  <c r="PZT7" i="2"/>
  <c r="PZS7" i="2"/>
  <c r="PZR7" i="2"/>
  <c r="PZQ7" i="2"/>
  <c r="PZP7" i="2"/>
  <c r="PZO7" i="2"/>
  <c r="PZN7" i="2"/>
  <c r="PZM7" i="2"/>
  <c r="PZL7" i="2"/>
  <c r="PZK7" i="2"/>
  <c r="PZJ7" i="2"/>
  <c r="PZI7" i="2"/>
  <c r="PZH7" i="2"/>
  <c r="PZG7" i="2"/>
  <c r="PZF7" i="2"/>
  <c r="PZE7" i="2"/>
  <c r="PZD7" i="2"/>
  <c r="PZC7" i="2"/>
  <c r="PZB7" i="2"/>
  <c r="PZA7" i="2"/>
  <c r="PYZ7" i="2"/>
  <c r="PYY7" i="2"/>
  <c r="PYX7" i="2"/>
  <c r="PYW7" i="2"/>
  <c r="PYV7" i="2"/>
  <c r="PYU7" i="2"/>
  <c r="PYT7" i="2"/>
  <c r="PYS7" i="2"/>
  <c r="PYR7" i="2"/>
  <c r="PYQ7" i="2"/>
  <c r="PYP7" i="2"/>
  <c r="PYO7" i="2"/>
  <c r="PYN7" i="2"/>
  <c r="PYM7" i="2"/>
  <c r="PYL7" i="2"/>
  <c r="PYK7" i="2"/>
  <c r="PYJ7" i="2"/>
  <c r="PYI7" i="2"/>
  <c r="PYH7" i="2"/>
  <c r="PYG7" i="2"/>
  <c r="PYF7" i="2"/>
  <c r="PYE7" i="2"/>
  <c r="PYD7" i="2"/>
  <c r="PYC7" i="2"/>
  <c r="PYB7" i="2"/>
  <c r="PYA7" i="2"/>
  <c r="PXZ7" i="2"/>
  <c r="PXY7" i="2"/>
  <c r="PXX7" i="2"/>
  <c r="PXW7" i="2"/>
  <c r="PXV7" i="2"/>
  <c r="PXU7" i="2"/>
  <c r="PXT7" i="2"/>
  <c r="PXS7" i="2"/>
  <c r="PXR7" i="2"/>
  <c r="PXQ7" i="2"/>
  <c r="PXP7" i="2"/>
  <c r="PXO7" i="2"/>
  <c r="PXN7" i="2"/>
  <c r="PXM7" i="2"/>
  <c r="PXL7" i="2"/>
  <c r="PXK7" i="2"/>
  <c r="PXJ7" i="2"/>
  <c r="PXI7" i="2"/>
  <c r="PXH7" i="2"/>
  <c r="PXG7" i="2"/>
  <c r="PXF7" i="2"/>
  <c r="PXE7" i="2"/>
  <c r="PXD7" i="2"/>
  <c r="PXC7" i="2"/>
  <c r="PXB7" i="2"/>
  <c r="PXA7" i="2"/>
  <c r="PWZ7" i="2"/>
  <c r="PWY7" i="2"/>
  <c r="PWX7" i="2"/>
  <c r="PWW7" i="2"/>
  <c r="PWV7" i="2"/>
  <c r="PWU7" i="2"/>
  <c r="PWT7" i="2"/>
  <c r="PWS7" i="2"/>
  <c r="PWR7" i="2"/>
  <c r="PWQ7" i="2"/>
  <c r="PWP7" i="2"/>
  <c r="PWO7" i="2"/>
  <c r="PWN7" i="2"/>
  <c r="PWM7" i="2"/>
  <c r="PWL7" i="2"/>
  <c r="PWK7" i="2"/>
  <c r="PWJ7" i="2"/>
  <c r="PWI7" i="2"/>
  <c r="PWH7" i="2"/>
  <c r="PWG7" i="2"/>
  <c r="PWF7" i="2"/>
  <c r="PWE7" i="2"/>
  <c r="PWD7" i="2"/>
  <c r="PWC7" i="2"/>
  <c r="PWB7" i="2"/>
  <c r="PWA7" i="2"/>
  <c r="PVZ7" i="2"/>
  <c r="PVY7" i="2"/>
  <c r="PVX7" i="2"/>
  <c r="PVW7" i="2"/>
  <c r="PVV7" i="2"/>
  <c r="PVU7" i="2"/>
  <c r="PVT7" i="2"/>
  <c r="PVS7" i="2"/>
  <c r="PVR7" i="2"/>
  <c r="PVQ7" i="2"/>
  <c r="PVP7" i="2"/>
  <c r="PVO7" i="2"/>
  <c r="PVN7" i="2"/>
  <c r="PVM7" i="2"/>
  <c r="PVL7" i="2"/>
  <c r="PVK7" i="2"/>
  <c r="PVJ7" i="2"/>
  <c r="PVI7" i="2"/>
  <c r="PVH7" i="2"/>
  <c r="PVG7" i="2"/>
  <c r="PVF7" i="2"/>
  <c r="PVE7" i="2"/>
  <c r="PVD7" i="2"/>
  <c r="PVC7" i="2"/>
  <c r="PVB7" i="2"/>
  <c r="PVA7" i="2"/>
  <c r="PUZ7" i="2"/>
  <c r="PUY7" i="2"/>
  <c r="PUX7" i="2"/>
  <c r="PUW7" i="2"/>
  <c r="PUV7" i="2"/>
  <c r="PUU7" i="2"/>
  <c r="PUT7" i="2"/>
  <c r="PUS7" i="2"/>
  <c r="PUR7" i="2"/>
  <c r="PUQ7" i="2"/>
  <c r="PUP7" i="2"/>
  <c r="PUO7" i="2"/>
  <c r="PUN7" i="2"/>
  <c r="PUM7" i="2"/>
  <c r="PUL7" i="2"/>
  <c r="PUK7" i="2"/>
  <c r="PUJ7" i="2"/>
  <c r="PUI7" i="2"/>
  <c r="PUH7" i="2"/>
  <c r="PUG7" i="2"/>
  <c r="PUF7" i="2"/>
  <c r="PUE7" i="2"/>
  <c r="PUD7" i="2"/>
  <c r="PUC7" i="2"/>
  <c r="PUB7" i="2"/>
  <c r="PUA7" i="2"/>
  <c r="PTZ7" i="2"/>
  <c r="PTY7" i="2"/>
  <c r="PTX7" i="2"/>
  <c r="PTW7" i="2"/>
  <c r="PTV7" i="2"/>
  <c r="PTU7" i="2"/>
  <c r="PTT7" i="2"/>
  <c r="PTS7" i="2"/>
  <c r="PTR7" i="2"/>
  <c r="PTQ7" i="2"/>
  <c r="PTP7" i="2"/>
  <c r="PTO7" i="2"/>
  <c r="PTN7" i="2"/>
  <c r="PTM7" i="2"/>
  <c r="PTL7" i="2"/>
  <c r="PTK7" i="2"/>
  <c r="PTJ7" i="2"/>
  <c r="PTI7" i="2"/>
  <c r="PTH7" i="2"/>
  <c r="PTG7" i="2"/>
  <c r="PTF7" i="2"/>
  <c r="PTE7" i="2"/>
  <c r="PTD7" i="2"/>
  <c r="PTC7" i="2"/>
  <c r="PTB7" i="2"/>
  <c r="PTA7" i="2"/>
  <c r="PSZ7" i="2"/>
  <c r="PSY7" i="2"/>
  <c r="PSX7" i="2"/>
  <c r="PSW7" i="2"/>
  <c r="PSV7" i="2"/>
  <c r="PSU7" i="2"/>
  <c r="PST7" i="2"/>
  <c r="PSS7" i="2"/>
  <c r="PSR7" i="2"/>
  <c r="PSQ7" i="2"/>
  <c r="PSP7" i="2"/>
  <c r="PSO7" i="2"/>
  <c r="PSN7" i="2"/>
  <c r="PSM7" i="2"/>
  <c r="PSL7" i="2"/>
  <c r="PSK7" i="2"/>
  <c r="PSJ7" i="2"/>
  <c r="PSI7" i="2"/>
  <c r="PSH7" i="2"/>
  <c r="PSG7" i="2"/>
  <c r="PSF7" i="2"/>
  <c r="PSE7" i="2"/>
  <c r="PSD7" i="2"/>
  <c r="PSC7" i="2"/>
  <c r="PSB7" i="2"/>
  <c r="PSA7" i="2"/>
  <c r="PRZ7" i="2"/>
  <c r="PRY7" i="2"/>
  <c r="PRX7" i="2"/>
  <c r="PRW7" i="2"/>
  <c r="PRV7" i="2"/>
  <c r="PRU7" i="2"/>
  <c r="PRT7" i="2"/>
  <c r="PRS7" i="2"/>
  <c r="PRR7" i="2"/>
  <c r="PRQ7" i="2"/>
  <c r="PRP7" i="2"/>
  <c r="PRO7" i="2"/>
  <c r="PRN7" i="2"/>
  <c r="PRM7" i="2"/>
  <c r="PRL7" i="2"/>
  <c r="PRK7" i="2"/>
  <c r="PRJ7" i="2"/>
  <c r="PRI7" i="2"/>
  <c r="PRH7" i="2"/>
  <c r="PRG7" i="2"/>
  <c r="PRF7" i="2"/>
  <c r="PRE7" i="2"/>
  <c r="PRD7" i="2"/>
  <c r="PRC7" i="2"/>
  <c r="PRB7" i="2"/>
  <c r="PRA7" i="2"/>
  <c r="PQZ7" i="2"/>
  <c r="PQY7" i="2"/>
  <c r="PQX7" i="2"/>
  <c r="PQW7" i="2"/>
  <c r="PQV7" i="2"/>
  <c r="PQU7" i="2"/>
  <c r="PQT7" i="2"/>
  <c r="PQS7" i="2"/>
  <c r="PQR7" i="2"/>
  <c r="PQQ7" i="2"/>
  <c r="PQP7" i="2"/>
  <c r="PQO7" i="2"/>
  <c r="PQN7" i="2"/>
  <c r="PQM7" i="2"/>
  <c r="PQL7" i="2"/>
  <c r="PQK7" i="2"/>
  <c r="PQJ7" i="2"/>
  <c r="PQI7" i="2"/>
  <c r="PQH7" i="2"/>
  <c r="PQG7" i="2"/>
  <c r="PQF7" i="2"/>
  <c r="PQE7" i="2"/>
  <c r="PQD7" i="2"/>
  <c r="PQC7" i="2"/>
  <c r="PQB7" i="2"/>
  <c r="PQA7" i="2"/>
  <c r="PPZ7" i="2"/>
  <c r="PPY7" i="2"/>
  <c r="PPX7" i="2"/>
  <c r="PPW7" i="2"/>
  <c r="PPV7" i="2"/>
  <c r="PPU7" i="2"/>
  <c r="PPT7" i="2"/>
  <c r="PPS7" i="2"/>
  <c r="PPR7" i="2"/>
  <c r="PPQ7" i="2"/>
  <c r="PPP7" i="2"/>
  <c r="PPO7" i="2"/>
  <c r="PPN7" i="2"/>
  <c r="PPM7" i="2"/>
  <c r="PPL7" i="2"/>
  <c r="PPK7" i="2"/>
  <c r="PPJ7" i="2"/>
  <c r="PPI7" i="2"/>
  <c r="PPH7" i="2"/>
  <c r="PPG7" i="2"/>
  <c r="PPF7" i="2"/>
  <c r="PPE7" i="2"/>
  <c r="PPD7" i="2"/>
  <c r="PPC7" i="2"/>
  <c r="PPB7" i="2"/>
  <c r="PPA7" i="2"/>
  <c r="POZ7" i="2"/>
  <c r="POY7" i="2"/>
  <c r="POX7" i="2"/>
  <c r="POW7" i="2"/>
  <c r="POV7" i="2"/>
  <c r="POU7" i="2"/>
  <c r="POT7" i="2"/>
  <c r="POS7" i="2"/>
  <c r="POR7" i="2"/>
  <c r="POQ7" i="2"/>
  <c r="POP7" i="2"/>
  <c r="POO7" i="2"/>
  <c r="PON7" i="2"/>
  <c r="POM7" i="2"/>
  <c r="POL7" i="2"/>
  <c r="POK7" i="2"/>
  <c r="POJ7" i="2"/>
  <c r="POI7" i="2"/>
  <c r="POH7" i="2"/>
  <c r="POG7" i="2"/>
  <c r="POF7" i="2"/>
  <c r="POE7" i="2"/>
  <c r="POD7" i="2"/>
  <c r="POC7" i="2"/>
  <c r="POB7" i="2"/>
  <c r="POA7" i="2"/>
  <c r="PNZ7" i="2"/>
  <c r="PNY7" i="2"/>
  <c r="PNX7" i="2"/>
  <c r="PNW7" i="2"/>
  <c r="PNV7" i="2"/>
  <c r="PNU7" i="2"/>
  <c r="PNT7" i="2"/>
  <c r="PNS7" i="2"/>
  <c r="PNR7" i="2"/>
  <c r="PNQ7" i="2"/>
  <c r="PNP7" i="2"/>
  <c r="PNO7" i="2"/>
  <c r="PNN7" i="2"/>
  <c r="PNM7" i="2"/>
  <c r="PNL7" i="2"/>
  <c r="PNK7" i="2"/>
  <c r="PNJ7" i="2"/>
  <c r="PNI7" i="2"/>
  <c r="PNH7" i="2"/>
  <c r="PNG7" i="2"/>
  <c r="PNF7" i="2"/>
  <c r="PNE7" i="2"/>
  <c r="PND7" i="2"/>
  <c r="PNC7" i="2"/>
  <c r="PNB7" i="2"/>
  <c r="PNA7" i="2"/>
  <c r="PMZ7" i="2"/>
  <c r="PMY7" i="2"/>
  <c r="PMX7" i="2"/>
  <c r="PMW7" i="2"/>
  <c r="PMV7" i="2"/>
  <c r="PMU7" i="2"/>
  <c r="PMT7" i="2"/>
  <c r="PMS7" i="2"/>
  <c r="PMR7" i="2"/>
  <c r="PMQ7" i="2"/>
  <c r="PMP7" i="2"/>
  <c r="PMO7" i="2"/>
  <c r="PMN7" i="2"/>
  <c r="PMM7" i="2"/>
  <c r="PML7" i="2"/>
  <c r="PMK7" i="2"/>
  <c r="PMJ7" i="2"/>
  <c r="PMI7" i="2"/>
  <c r="PMH7" i="2"/>
  <c r="PMG7" i="2"/>
  <c r="PMF7" i="2"/>
  <c r="PME7" i="2"/>
  <c r="PMD7" i="2"/>
  <c r="PMC7" i="2"/>
  <c r="PMB7" i="2"/>
  <c r="PMA7" i="2"/>
  <c r="PLZ7" i="2"/>
  <c r="PLY7" i="2"/>
  <c r="PLX7" i="2"/>
  <c r="PLW7" i="2"/>
  <c r="PLV7" i="2"/>
  <c r="PLU7" i="2"/>
  <c r="PLT7" i="2"/>
  <c r="PLS7" i="2"/>
  <c r="PLR7" i="2"/>
  <c r="PLQ7" i="2"/>
  <c r="PLP7" i="2"/>
  <c r="PLO7" i="2"/>
  <c r="PLN7" i="2"/>
  <c r="PLM7" i="2"/>
  <c r="PLL7" i="2"/>
  <c r="PLK7" i="2"/>
  <c r="PLJ7" i="2"/>
  <c r="PLI7" i="2"/>
  <c r="PLH7" i="2"/>
  <c r="PLG7" i="2"/>
  <c r="PLF7" i="2"/>
  <c r="PLE7" i="2"/>
  <c r="PLD7" i="2"/>
  <c r="PLC7" i="2"/>
  <c r="PLB7" i="2"/>
  <c r="PLA7" i="2"/>
  <c r="PKZ7" i="2"/>
  <c r="PKY7" i="2"/>
  <c r="PKX7" i="2"/>
  <c r="PKW7" i="2"/>
  <c r="PKV7" i="2"/>
  <c r="PKU7" i="2"/>
  <c r="PKT7" i="2"/>
  <c r="PKS7" i="2"/>
  <c r="PKR7" i="2"/>
  <c r="PKQ7" i="2"/>
  <c r="PKP7" i="2"/>
  <c r="PKO7" i="2"/>
  <c r="PKN7" i="2"/>
  <c r="PKM7" i="2"/>
  <c r="PKL7" i="2"/>
  <c r="PKK7" i="2"/>
  <c r="PKJ7" i="2"/>
  <c r="PKI7" i="2"/>
  <c r="PKH7" i="2"/>
  <c r="PKG7" i="2"/>
  <c r="PKF7" i="2"/>
  <c r="PKE7" i="2"/>
  <c r="PKD7" i="2"/>
  <c r="PKC7" i="2"/>
  <c r="PKB7" i="2"/>
  <c r="PKA7" i="2"/>
  <c r="PJZ7" i="2"/>
  <c r="PJY7" i="2"/>
  <c r="PJX7" i="2"/>
  <c r="PJW7" i="2"/>
  <c r="PJV7" i="2"/>
  <c r="PJU7" i="2"/>
  <c r="PJT7" i="2"/>
  <c r="PJS7" i="2"/>
  <c r="PJR7" i="2"/>
  <c r="PJQ7" i="2"/>
  <c r="PJP7" i="2"/>
  <c r="PJO7" i="2"/>
  <c r="PJN7" i="2"/>
  <c r="PJM7" i="2"/>
  <c r="PJL7" i="2"/>
  <c r="PJK7" i="2"/>
  <c r="PJJ7" i="2"/>
  <c r="PJI7" i="2"/>
  <c r="PJH7" i="2"/>
  <c r="PJG7" i="2"/>
  <c r="PJF7" i="2"/>
  <c r="PJE7" i="2"/>
  <c r="PJD7" i="2"/>
  <c r="PJC7" i="2"/>
  <c r="PJB7" i="2"/>
  <c r="PJA7" i="2"/>
  <c r="PIZ7" i="2"/>
  <c r="PIY7" i="2"/>
  <c r="PIX7" i="2"/>
  <c r="PIW7" i="2"/>
  <c r="PIV7" i="2"/>
  <c r="PIU7" i="2"/>
  <c r="PIT7" i="2"/>
  <c r="PIS7" i="2"/>
  <c r="PIR7" i="2"/>
  <c r="PIQ7" i="2"/>
  <c r="PIP7" i="2"/>
  <c r="PIO7" i="2"/>
  <c r="PIN7" i="2"/>
  <c r="PIM7" i="2"/>
  <c r="PIL7" i="2"/>
  <c r="PIK7" i="2"/>
  <c r="PIJ7" i="2"/>
  <c r="PII7" i="2"/>
  <c r="PIH7" i="2"/>
  <c r="PIG7" i="2"/>
  <c r="PIF7" i="2"/>
  <c r="PIE7" i="2"/>
  <c r="PID7" i="2"/>
  <c r="PIC7" i="2"/>
  <c r="PIB7" i="2"/>
  <c r="PIA7" i="2"/>
  <c r="PHZ7" i="2"/>
  <c r="PHY7" i="2"/>
  <c r="PHX7" i="2"/>
  <c r="PHW7" i="2"/>
  <c r="PHV7" i="2"/>
  <c r="PHU7" i="2"/>
  <c r="PHT7" i="2"/>
  <c r="PHS7" i="2"/>
  <c r="PHR7" i="2"/>
  <c r="PHQ7" i="2"/>
  <c r="PHP7" i="2"/>
  <c r="PHO7" i="2"/>
  <c r="PHN7" i="2"/>
  <c r="PHM7" i="2"/>
  <c r="PHL7" i="2"/>
  <c r="PHK7" i="2"/>
  <c r="PHJ7" i="2"/>
  <c r="PHI7" i="2"/>
  <c r="PHH7" i="2"/>
  <c r="PHG7" i="2"/>
  <c r="PHF7" i="2"/>
  <c r="PHE7" i="2"/>
  <c r="PHD7" i="2"/>
  <c r="PHC7" i="2"/>
  <c r="PHB7" i="2"/>
  <c r="PHA7" i="2"/>
  <c r="PGZ7" i="2"/>
  <c r="PGY7" i="2"/>
  <c r="PGX7" i="2"/>
  <c r="PGW7" i="2"/>
  <c r="PGV7" i="2"/>
  <c r="PGU7" i="2"/>
  <c r="PGT7" i="2"/>
  <c r="PGS7" i="2"/>
  <c r="PGR7" i="2"/>
  <c r="PGQ7" i="2"/>
  <c r="PGP7" i="2"/>
  <c r="PGO7" i="2"/>
  <c r="PGN7" i="2"/>
  <c r="PGM7" i="2"/>
  <c r="PGL7" i="2"/>
  <c r="PGK7" i="2"/>
  <c r="PGJ7" i="2"/>
  <c r="PGI7" i="2"/>
  <c r="PGH7" i="2"/>
  <c r="PGG7" i="2"/>
  <c r="PGF7" i="2"/>
  <c r="PGE7" i="2"/>
  <c r="PGD7" i="2"/>
  <c r="PGC7" i="2"/>
  <c r="PGB7" i="2"/>
  <c r="PGA7" i="2"/>
  <c r="PFZ7" i="2"/>
  <c r="PFY7" i="2"/>
  <c r="PFX7" i="2"/>
  <c r="PFW7" i="2"/>
  <c r="PFV7" i="2"/>
  <c r="PFU7" i="2"/>
  <c r="PFT7" i="2"/>
  <c r="PFS7" i="2"/>
  <c r="PFR7" i="2"/>
  <c r="PFQ7" i="2"/>
  <c r="PFP7" i="2"/>
  <c r="PFO7" i="2"/>
  <c r="PFN7" i="2"/>
  <c r="PFM7" i="2"/>
  <c r="PFL7" i="2"/>
  <c r="PFK7" i="2"/>
  <c r="PFJ7" i="2"/>
  <c r="PFI7" i="2"/>
  <c r="PFH7" i="2"/>
  <c r="PFG7" i="2"/>
  <c r="PFF7" i="2"/>
  <c r="PFE7" i="2"/>
  <c r="PFD7" i="2"/>
  <c r="PFC7" i="2"/>
  <c r="PFB7" i="2"/>
  <c r="PFA7" i="2"/>
  <c r="PEZ7" i="2"/>
  <c r="PEY7" i="2"/>
  <c r="PEX7" i="2"/>
  <c r="PEW7" i="2"/>
  <c r="PEV7" i="2"/>
  <c r="PEU7" i="2"/>
  <c r="PET7" i="2"/>
  <c r="PES7" i="2"/>
  <c r="PER7" i="2"/>
  <c r="PEQ7" i="2"/>
  <c r="PEP7" i="2"/>
  <c r="PEO7" i="2"/>
  <c r="PEN7" i="2"/>
  <c r="PEM7" i="2"/>
  <c r="PEL7" i="2"/>
  <c r="PEK7" i="2"/>
  <c r="PEJ7" i="2"/>
  <c r="PEI7" i="2"/>
  <c r="PEH7" i="2"/>
  <c r="PEG7" i="2"/>
  <c r="PEF7" i="2"/>
  <c r="PEE7" i="2"/>
  <c r="PED7" i="2"/>
  <c r="PEC7" i="2"/>
  <c r="PEB7" i="2"/>
  <c r="PEA7" i="2"/>
  <c r="PDZ7" i="2"/>
  <c r="PDY7" i="2"/>
  <c r="PDX7" i="2"/>
  <c r="PDW7" i="2"/>
  <c r="PDV7" i="2"/>
  <c r="PDU7" i="2"/>
  <c r="PDT7" i="2"/>
  <c r="PDS7" i="2"/>
  <c r="PDR7" i="2"/>
  <c r="PDQ7" i="2"/>
  <c r="PDP7" i="2"/>
  <c r="PDO7" i="2"/>
  <c r="PDN7" i="2"/>
  <c r="PDM7" i="2"/>
  <c r="PDL7" i="2"/>
  <c r="PDK7" i="2"/>
  <c r="PDJ7" i="2"/>
  <c r="PDI7" i="2"/>
  <c r="PDH7" i="2"/>
  <c r="PDG7" i="2"/>
  <c r="PDF7" i="2"/>
  <c r="PDE7" i="2"/>
  <c r="PDD7" i="2"/>
  <c r="PDC7" i="2"/>
  <c r="PDB7" i="2"/>
  <c r="PDA7" i="2"/>
  <c r="PCZ7" i="2"/>
  <c r="PCY7" i="2"/>
  <c r="PCX7" i="2"/>
  <c r="PCW7" i="2"/>
  <c r="PCV7" i="2"/>
  <c r="PCU7" i="2"/>
  <c r="PCT7" i="2"/>
  <c r="PCS7" i="2"/>
  <c r="PCR7" i="2"/>
  <c r="PCQ7" i="2"/>
  <c r="PCP7" i="2"/>
  <c r="PCO7" i="2"/>
  <c r="PCN7" i="2"/>
  <c r="PCM7" i="2"/>
  <c r="PCL7" i="2"/>
  <c r="PCK7" i="2"/>
  <c r="PCJ7" i="2"/>
  <c r="PCI7" i="2"/>
  <c r="PCH7" i="2"/>
  <c r="PCG7" i="2"/>
  <c r="PCF7" i="2"/>
  <c r="PCE7" i="2"/>
  <c r="PCD7" i="2"/>
  <c r="PCC7" i="2"/>
  <c r="PCB7" i="2"/>
  <c r="PCA7" i="2"/>
  <c r="PBZ7" i="2"/>
  <c r="PBY7" i="2"/>
  <c r="PBX7" i="2"/>
  <c r="PBW7" i="2"/>
  <c r="PBV7" i="2"/>
  <c r="PBU7" i="2"/>
  <c r="PBT7" i="2"/>
  <c r="PBS7" i="2"/>
  <c r="PBR7" i="2"/>
  <c r="PBQ7" i="2"/>
  <c r="PBP7" i="2"/>
  <c r="PBO7" i="2"/>
  <c r="PBN7" i="2"/>
  <c r="PBM7" i="2"/>
  <c r="PBL7" i="2"/>
  <c r="PBK7" i="2"/>
  <c r="PBJ7" i="2"/>
  <c r="PBI7" i="2"/>
  <c r="PBH7" i="2"/>
  <c r="PBG7" i="2"/>
  <c r="PBF7" i="2"/>
  <c r="PBE7" i="2"/>
  <c r="PBD7" i="2"/>
  <c r="PBC7" i="2"/>
  <c r="PBB7" i="2"/>
  <c r="PBA7" i="2"/>
  <c r="PAZ7" i="2"/>
  <c r="PAY7" i="2"/>
  <c r="PAX7" i="2"/>
  <c r="PAW7" i="2"/>
  <c r="PAV7" i="2"/>
  <c r="PAU7" i="2"/>
  <c r="PAT7" i="2"/>
  <c r="PAS7" i="2"/>
  <c r="PAR7" i="2"/>
  <c r="PAQ7" i="2"/>
  <c r="PAP7" i="2"/>
  <c r="PAO7" i="2"/>
  <c r="PAN7" i="2"/>
  <c r="PAM7" i="2"/>
  <c r="PAL7" i="2"/>
  <c r="PAK7" i="2"/>
  <c r="PAJ7" i="2"/>
  <c r="PAI7" i="2"/>
  <c r="PAH7" i="2"/>
  <c r="PAG7" i="2"/>
  <c r="PAF7" i="2"/>
  <c r="PAE7" i="2"/>
  <c r="PAD7" i="2"/>
  <c r="PAC7" i="2"/>
  <c r="PAB7" i="2"/>
  <c r="PAA7" i="2"/>
  <c r="OZZ7" i="2"/>
  <c r="OZY7" i="2"/>
  <c r="OZX7" i="2"/>
  <c r="OZW7" i="2"/>
  <c r="OZV7" i="2"/>
  <c r="OZU7" i="2"/>
  <c r="OZT7" i="2"/>
  <c r="OZS7" i="2"/>
  <c r="OZR7" i="2"/>
  <c r="OZQ7" i="2"/>
  <c r="OZP7" i="2"/>
  <c r="OZO7" i="2"/>
  <c r="OZN7" i="2"/>
  <c r="OZM7" i="2"/>
  <c r="OZL7" i="2"/>
  <c r="OZK7" i="2"/>
  <c r="OZJ7" i="2"/>
  <c r="OZI7" i="2"/>
  <c r="OZH7" i="2"/>
  <c r="OZG7" i="2"/>
  <c r="OZF7" i="2"/>
  <c r="OZE7" i="2"/>
  <c r="OZD7" i="2"/>
  <c r="OZC7" i="2"/>
  <c r="OZB7" i="2"/>
  <c r="OZA7" i="2"/>
  <c r="OYZ7" i="2"/>
  <c r="OYY7" i="2"/>
  <c r="OYX7" i="2"/>
  <c r="OYW7" i="2"/>
  <c r="OYV7" i="2"/>
  <c r="OYU7" i="2"/>
  <c r="OYT7" i="2"/>
  <c r="OYS7" i="2"/>
  <c r="OYR7" i="2"/>
  <c r="OYQ7" i="2"/>
  <c r="OYP7" i="2"/>
  <c r="OYO7" i="2"/>
  <c r="OYN7" i="2"/>
  <c r="OYM7" i="2"/>
  <c r="OYL7" i="2"/>
  <c r="OYK7" i="2"/>
  <c r="OYJ7" i="2"/>
  <c r="OYI7" i="2"/>
  <c r="OYH7" i="2"/>
  <c r="OYG7" i="2"/>
  <c r="OYF7" i="2"/>
  <c r="OYE7" i="2"/>
  <c r="OYD7" i="2"/>
  <c r="OYC7" i="2"/>
  <c r="OYB7" i="2"/>
  <c r="OYA7" i="2"/>
  <c r="OXZ7" i="2"/>
  <c r="OXY7" i="2"/>
  <c r="OXX7" i="2"/>
  <c r="OXW7" i="2"/>
  <c r="OXV7" i="2"/>
  <c r="OXU7" i="2"/>
  <c r="OXT7" i="2"/>
  <c r="OXS7" i="2"/>
  <c r="OXR7" i="2"/>
  <c r="OXQ7" i="2"/>
  <c r="OXP7" i="2"/>
  <c r="OXO7" i="2"/>
  <c r="OXN7" i="2"/>
  <c r="OXM7" i="2"/>
  <c r="OXL7" i="2"/>
  <c r="OXK7" i="2"/>
  <c r="OXJ7" i="2"/>
  <c r="OXI7" i="2"/>
  <c r="OXH7" i="2"/>
  <c r="OXG7" i="2"/>
  <c r="OXF7" i="2"/>
  <c r="OXE7" i="2"/>
  <c r="OXD7" i="2"/>
  <c r="OXC7" i="2"/>
  <c r="OXB7" i="2"/>
  <c r="OXA7" i="2"/>
  <c r="OWZ7" i="2"/>
  <c r="OWY7" i="2"/>
  <c r="OWX7" i="2"/>
  <c r="OWW7" i="2"/>
  <c r="OWV7" i="2"/>
  <c r="OWU7" i="2"/>
  <c r="OWT7" i="2"/>
  <c r="OWS7" i="2"/>
  <c r="OWR7" i="2"/>
  <c r="OWQ7" i="2"/>
  <c r="OWP7" i="2"/>
  <c r="OWO7" i="2"/>
  <c r="OWN7" i="2"/>
  <c r="OWM7" i="2"/>
  <c r="OWL7" i="2"/>
  <c r="OWK7" i="2"/>
  <c r="OWJ7" i="2"/>
  <c r="OWI7" i="2"/>
  <c r="OWH7" i="2"/>
  <c r="OWG7" i="2"/>
  <c r="OWF7" i="2"/>
  <c r="OWE7" i="2"/>
  <c r="OWD7" i="2"/>
  <c r="OWC7" i="2"/>
  <c r="OWB7" i="2"/>
  <c r="OWA7" i="2"/>
  <c r="OVZ7" i="2"/>
  <c r="OVY7" i="2"/>
  <c r="OVX7" i="2"/>
  <c r="OVW7" i="2"/>
  <c r="OVV7" i="2"/>
  <c r="OVU7" i="2"/>
  <c r="OVT7" i="2"/>
  <c r="OVS7" i="2"/>
  <c r="OVR7" i="2"/>
  <c r="OVQ7" i="2"/>
  <c r="OVP7" i="2"/>
  <c r="OVO7" i="2"/>
  <c r="OVN7" i="2"/>
  <c r="OVM7" i="2"/>
  <c r="OVL7" i="2"/>
  <c r="OVK7" i="2"/>
  <c r="OVJ7" i="2"/>
  <c r="OVI7" i="2"/>
  <c r="OVH7" i="2"/>
  <c r="OVG7" i="2"/>
  <c r="OVF7" i="2"/>
  <c r="OVE7" i="2"/>
  <c r="OVD7" i="2"/>
  <c r="OVC7" i="2"/>
  <c r="OVB7" i="2"/>
  <c r="OVA7" i="2"/>
  <c r="OUZ7" i="2"/>
  <c r="OUY7" i="2"/>
  <c r="OUX7" i="2"/>
  <c r="OUW7" i="2"/>
  <c r="OUV7" i="2"/>
  <c r="OUU7" i="2"/>
  <c r="OUT7" i="2"/>
  <c r="OUS7" i="2"/>
  <c r="OUR7" i="2"/>
  <c r="OUQ7" i="2"/>
  <c r="OUP7" i="2"/>
  <c r="OUO7" i="2"/>
  <c r="OUN7" i="2"/>
  <c r="OUM7" i="2"/>
  <c r="OUL7" i="2"/>
  <c r="OUK7" i="2"/>
  <c r="OUJ7" i="2"/>
  <c r="OUI7" i="2"/>
  <c r="OUH7" i="2"/>
  <c r="OUG7" i="2"/>
  <c r="OUF7" i="2"/>
  <c r="OUE7" i="2"/>
  <c r="OUD7" i="2"/>
  <c r="OUC7" i="2"/>
  <c r="OUB7" i="2"/>
  <c r="OUA7" i="2"/>
  <c r="OTZ7" i="2"/>
  <c r="OTY7" i="2"/>
  <c r="OTX7" i="2"/>
  <c r="OTW7" i="2"/>
  <c r="OTV7" i="2"/>
  <c r="OTU7" i="2"/>
  <c r="OTT7" i="2"/>
  <c r="OTS7" i="2"/>
  <c r="OTR7" i="2"/>
  <c r="OTQ7" i="2"/>
  <c r="OTP7" i="2"/>
  <c r="OTO7" i="2"/>
  <c r="OTN7" i="2"/>
  <c r="OTM7" i="2"/>
  <c r="OTL7" i="2"/>
  <c r="OTK7" i="2"/>
  <c r="OTJ7" i="2"/>
  <c r="OTI7" i="2"/>
  <c r="OTH7" i="2"/>
  <c r="OTG7" i="2"/>
  <c r="OTF7" i="2"/>
  <c r="OTE7" i="2"/>
  <c r="OTD7" i="2"/>
  <c r="OTC7" i="2"/>
  <c r="OTB7" i="2"/>
  <c r="OTA7" i="2"/>
  <c r="OSZ7" i="2"/>
  <c r="OSY7" i="2"/>
  <c r="OSX7" i="2"/>
  <c r="OSW7" i="2"/>
  <c r="OSV7" i="2"/>
  <c r="OSU7" i="2"/>
  <c r="OST7" i="2"/>
  <c r="OSS7" i="2"/>
  <c r="OSR7" i="2"/>
  <c r="OSQ7" i="2"/>
  <c r="OSP7" i="2"/>
  <c r="OSO7" i="2"/>
  <c r="OSN7" i="2"/>
  <c r="OSM7" i="2"/>
  <c r="OSL7" i="2"/>
  <c r="OSK7" i="2"/>
  <c r="OSJ7" i="2"/>
  <c r="OSI7" i="2"/>
  <c r="OSH7" i="2"/>
  <c r="OSG7" i="2"/>
  <c r="OSF7" i="2"/>
  <c r="OSE7" i="2"/>
  <c r="OSD7" i="2"/>
  <c r="OSC7" i="2"/>
  <c r="OSB7" i="2"/>
  <c r="OSA7" i="2"/>
  <c r="ORZ7" i="2"/>
  <c r="ORY7" i="2"/>
  <c r="ORX7" i="2"/>
  <c r="ORW7" i="2"/>
  <c r="ORV7" i="2"/>
  <c r="ORU7" i="2"/>
  <c r="ORT7" i="2"/>
  <c r="ORS7" i="2"/>
  <c r="ORR7" i="2"/>
  <c r="ORQ7" i="2"/>
  <c r="ORP7" i="2"/>
  <c r="ORO7" i="2"/>
  <c r="ORN7" i="2"/>
  <c r="ORM7" i="2"/>
  <c r="ORL7" i="2"/>
  <c r="ORK7" i="2"/>
  <c r="ORJ7" i="2"/>
  <c r="ORI7" i="2"/>
  <c r="ORH7" i="2"/>
  <c r="ORG7" i="2"/>
  <c r="ORF7" i="2"/>
  <c r="ORE7" i="2"/>
  <c r="ORD7" i="2"/>
  <c r="ORC7" i="2"/>
  <c r="ORB7" i="2"/>
  <c r="ORA7" i="2"/>
  <c r="OQZ7" i="2"/>
  <c r="OQY7" i="2"/>
  <c r="OQX7" i="2"/>
  <c r="OQW7" i="2"/>
  <c r="OQV7" i="2"/>
  <c r="OQU7" i="2"/>
  <c r="OQT7" i="2"/>
  <c r="OQS7" i="2"/>
  <c r="OQR7" i="2"/>
  <c r="OQQ7" i="2"/>
  <c r="OQP7" i="2"/>
  <c r="OQO7" i="2"/>
  <c r="OQN7" i="2"/>
  <c r="OQM7" i="2"/>
  <c r="OQL7" i="2"/>
  <c r="OQK7" i="2"/>
  <c r="OQJ7" i="2"/>
  <c r="OQI7" i="2"/>
  <c r="OQH7" i="2"/>
  <c r="OQG7" i="2"/>
  <c r="OQF7" i="2"/>
  <c r="OQE7" i="2"/>
  <c r="OQD7" i="2"/>
  <c r="OQC7" i="2"/>
  <c r="OQB7" i="2"/>
  <c r="OQA7" i="2"/>
  <c r="OPZ7" i="2"/>
  <c r="OPY7" i="2"/>
  <c r="OPX7" i="2"/>
  <c r="OPW7" i="2"/>
  <c r="OPV7" i="2"/>
  <c r="OPU7" i="2"/>
  <c r="OPT7" i="2"/>
  <c r="OPS7" i="2"/>
  <c r="OPR7" i="2"/>
  <c r="OPQ7" i="2"/>
  <c r="OPP7" i="2"/>
  <c r="OPO7" i="2"/>
  <c r="OPN7" i="2"/>
  <c r="OPM7" i="2"/>
  <c r="OPL7" i="2"/>
  <c r="OPK7" i="2"/>
  <c r="OPJ7" i="2"/>
  <c r="OPI7" i="2"/>
  <c r="OPH7" i="2"/>
  <c r="OPG7" i="2"/>
  <c r="OPF7" i="2"/>
  <c r="OPE7" i="2"/>
  <c r="OPD7" i="2"/>
  <c r="OPC7" i="2"/>
  <c r="OPB7" i="2"/>
  <c r="OPA7" i="2"/>
  <c r="OOZ7" i="2"/>
  <c r="OOY7" i="2"/>
  <c r="OOX7" i="2"/>
  <c r="OOW7" i="2"/>
  <c r="OOV7" i="2"/>
  <c r="OOU7" i="2"/>
  <c r="OOT7" i="2"/>
  <c r="OOS7" i="2"/>
  <c r="OOR7" i="2"/>
  <c r="OOQ7" i="2"/>
  <c r="OOP7" i="2"/>
  <c r="OOO7" i="2"/>
  <c r="OON7" i="2"/>
  <c r="OOM7" i="2"/>
  <c r="OOL7" i="2"/>
  <c r="OOK7" i="2"/>
  <c r="OOJ7" i="2"/>
  <c r="OOI7" i="2"/>
  <c r="OOH7" i="2"/>
  <c r="OOG7" i="2"/>
  <c r="OOF7" i="2"/>
  <c r="OOE7" i="2"/>
  <c r="OOD7" i="2"/>
  <c r="OOC7" i="2"/>
  <c r="OOB7" i="2"/>
  <c r="OOA7" i="2"/>
  <c r="ONZ7" i="2"/>
  <c r="ONY7" i="2"/>
  <c r="ONX7" i="2"/>
  <c r="ONW7" i="2"/>
  <c r="ONV7" i="2"/>
  <c r="ONU7" i="2"/>
  <c r="ONT7" i="2"/>
  <c r="ONS7" i="2"/>
  <c r="ONR7" i="2"/>
  <c r="ONQ7" i="2"/>
  <c r="ONP7" i="2"/>
  <c r="ONO7" i="2"/>
  <c r="ONN7" i="2"/>
  <c r="ONM7" i="2"/>
  <c r="ONL7" i="2"/>
  <c r="ONK7" i="2"/>
  <c r="ONJ7" i="2"/>
  <c r="ONI7" i="2"/>
  <c r="ONH7" i="2"/>
  <c r="ONG7" i="2"/>
  <c r="ONF7" i="2"/>
  <c r="ONE7" i="2"/>
  <c r="OND7" i="2"/>
  <c r="ONC7" i="2"/>
  <c r="ONB7" i="2"/>
  <c r="ONA7" i="2"/>
  <c r="OMZ7" i="2"/>
  <c r="OMY7" i="2"/>
  <c r="OMX7" i="2"/>
  <c r="OMW7" i="2"/>
  <c r="OMV7" i="2"/>
  <c r="OMU7" i="2"/>
  <c r="OMT7" i="2"/>
  <c r="OMS7" i="2"/>
  <c r="OMR7" i="2"/>
  <c r="OMQ7" i="2"/>
  <c r="OMP7" i="2"/>
  <c r="OMO7" i="2"/>
  <c r="OMN7" i="2"/>
  <c r="OMM7" i="2"/>
  <c r="OML7" i="2"/>
  <c r="OMK7" i="2"/>
  <c r="OMJ7" i="2"/>
  <c r="OMI7" i="2"/>
  <c r="OMH7" i="2"/>
  <c r="OMG7" i="2"/>
  <c r="OMF7" i="2"/>
  <c r="OME7" i="2"/>
  <c r="OMD7" i="2"/>
  <c r="OMC7" i="2"/>
  <c r="OMB7" i="2"/>
  <c r="OMA7" i="2"/>
  <c r="OLZ7" i="2"/>
  <c r="OLY7" i="2"/>
  <c r="OLX7" i="2"/>
  <c r="OLW7" i="2"/>
  <c r="OLV7" i="2"/>
  <c r="OLU7" i="2"/>
  <c r="OLT7" i="2"/>
  <c r="OLS7" i="2"/>
  <c r="OLR7" i="2"/>
  <c r="OLQ7" i="2"/>
  <c r="OLP7" i="2"/>
  <c r="OLO7" i="2"/>
  <c r="OLN7" i="2"/>
  <c r="OLM7" i="2"/>
  <c r="OLL7" i="2"/>
  <c r="OLK7" i="2"/>
  <c r="OLJ7" i="2"/>
  <c r="OLI7" i="2"/>
  <c r="OLH7" i="2"/>
  <c r="OLG7" i="2"/>
  <c r="OLF7" i="2"/>
  <c r="OLE7" i="2"/>
  <c r="OLD7" i="2"/>
  <c r="OLC7" i="2"/>
  <c r="OLB7" i="2"/>
  <c r="OLA7" i="2"/>
  <c r="OKZ7" i="2"/>
  <c r="OKY7" i="2"/>
  <c r="OKX7" i="2"/>
  <c r="OKW7" i="2"/>
  <c r="OKV7" i="2"/>
  <c r="OKU7" i="2"/>
  <c r="OKT7" i="2"/>
  <c r="OKS7" i="2"/>
  <c r="OKR7" i="2"/>
  <c r="OKQ7" i="2"/>
  <c r="OKP7" i="2"/>
  <c r="OKO7" i="2"/>
  <c r="OKN7" i="2"/>
  <c r="OKM7" i="2"/>
  <c r="OKL7" i="2"/>
  <c r="OKK7" i="2"/>
  <c r="OKJ7" i="2"/>
  <c r="OKI7" i="2"/>
  <c r="OKH7" i="2"/>
  <c r="OKG7" i="2"/>
  <c r="OKF7" i="2"/>
  <c r="OKE7" i="2"/>
  <c r="OKD7" i="2"/>
  <c r="OKC7" i="2"/>
  <c r="OKB7" i="2"/>
  <c r="OKA7" i="2"/>
  <c r="OJZ7" i="2"/>
  <c r="OJY7" i="2"/>
  <c r="OJX7" i="2"/>
  <c r="OJW7" i="2"/>
  <c r="OJV7" i="2"/>
  <c r="OJU7" i="2"/>
  <c r="OJT7" i="2"/>
  <c r="OJS7" i="2"/>
  <c r="OJR7" i="2"/>
  <c r="OJQ7" i="2"/>
  <c r="OJP7" i="2"/>
  <c r="OJO7" i="2"/>
  <c r="OJN7" i="2"/>
  <c r="OJM7" i="2"/>
  <c r="OJL7" i="2"/>
  <c r="OJK7" i="2"/>
  <c r="OJJ7" i="2"/>
  <c r="OJI7" i="2"/>
  <c r="OJH7" i="2"/>
  <c r="OJG7" i="2"/>
  <c r="OJF7" i="2"/>
  <c r="OJE7" i="2"/>
  <c r="OJD7" i="2"/>
  <c r="OJC7" i="2"/>
  <c r="OJB7" i="2"/>
  <c r="OJA7" i="2"/>
  <c r="OIZ7" i="2"/>
  <c r="OIY7" i="2"/>
  <c r="OIX7" i="2"/>
  <c r="OIW7" i="2"/>
  <c r="OIV7" i="2"/>
  <c r="OIU7" i="2"/>
  <c r="OIT7" i="2"/>
  <c r="OIS7" i="2"/>
  <c r="OIR7" i="2"/>
  <c r="OIQ7" i="2"/>
  <c r="OIP7" i="2"/>
  <c r="OIO7" i="2"/>
  <c r="OIN7" i="2"/>
  <c r="OIM7" i="2"/>
  <c r="OIL7" i="2"/>
  <c r="OIK7" i="2"/>
  <c r="OIJ7" i="2"/>
  <c r="OII7" i="2"/>
  <c r="OIH7" i="2"/>
  <c r="OIG7" i="2"/>
  <c r="OIF7" i="2"/>
  <c r="OIE7" i="2"/>
  <c r="OID7" i="2"/>
  <c r="OIC7" i="2"/>
  <c r="OIB7" i="2"/>
  <c r="OIA7" i="2"/>
  <c r="OHZ7" i="2"/>
  <c r="OHY7" i="2"/>
  <c r="OHX7" i="2"/>
  <c r="OHW7" i="2"/>
  <c r="OHV7" i="2"/>
  <c r="OHU7" i="2"/>
  <c r="OHT7" i="2"/>
  <c r="OHS7" i="2"/>
  <c r="OHR7" i="2"/>
  <c r="OHQ7" i="2"/>
  <c r="OHP7" i="2"/>
  <c r="OHO7" i="2"/>
  <c r="OHN7" i="2"/>
  <c r="OHM7" i="2"/>
  <c r="OHL7" i="2"/>
  <c r="OHK7" i="2"/>
  <c r="OHJ7" i="2"/>
  <c r="OHI7" i="2"/>
  <c r="OHH7" i="2"/>
  <c r="OHG7" i="2"/>
  <c r="OHF7" i="2"/>
  <c r="OHE7" i="2"/>
  <c r="OHD7" i="2"/>
  <c r="OHC7" i="2"/>
  <c r="OHB7" i="2"/>
  <c r="OHA7" i="2"/>
  <c r="OGZ7" i="2"/>
  <c r="OGY7" i="2"/>
  <c r="OGX7" i="2"/>
  <c r="OGW7" i="2"/>
  <c r="OGV7" i="2"/>
  <c r="OGU7" i="2"/>
  <c r="OGT7" i="2"/>
  <c r="OGS7" i="2"/>
  <c r="OGR7" i="2"/>
  <c r="OGQ7" i="2"/>
  <c r="OGP7" i="2"/>
  <c r="OGO7" i="2"/>
  <c r="OGN7" i="2"/>
  <c r="OGM7" i="2"/>
  <c r="OGL7" i="2"/>
  <c r="OGK7" i="2"/>
  <c r="OGJ7" i="2"/>
  <c r="OGI7" i="2"/>
  <c r="OGH7" i="2"/>
  <c r="OGG7" i="2"/>
  <c r="OGF7" i="2"/>
  <c r="OGE7" i="2"/>
  <c r="OGD7" i="2"/>
  <c r="OGC7" i="2"/>
  <c r="OGB7" i="2"/>
  <c r="OGA7" i="2"/>
  <c r="OFZ7" i="2"/>
  <c r="OFY7" i="2"/>
  <c r="OFX7" i="2"/>
  <c r="OFW7" i="2"/>
  <c r="OFV7" i="2"/>
  <c r="OFU7" i="2"/>
  <c r="OFT7" i="2"/>
  <c r="OFS7" i="2"/>
  <c r="OFR7" i="2"/>
  <c r="OFQ7" i="2"/>
  <c r="OFP7" i="2"/>
  <c r="OFO7" i="2"/>
  <c r="OFN7" i="2"/>
  <c r="OFM7" i="2"/>
  <c r="OFL7" i="2"/>
  <c r="OFK7" i="2"/>
  <c r="OFJ7" i="2"/>
  <c r="OFI7" i="2"/>
  <c r="OFH7" i="2"/>
  <c r="OFG7" i="2"/>
  <c r="OFF7" i="2"/>
  <c r="OFE7" i="2"/>
  <c r="OFD7" i="2"/>
  <c r="OFC7" i="2"/>
  <c r="OFB7" i="2"/>
  <c r="OFA7" i="2"/>
  <c r="OEZ7" i="2"/>
  <c r="OEY7" i="2"/>
  <c r="OEX7" i="2"/>
  <c r="OEW7" i="2"/>
  <c r="OEV7" i="2"/>
  <c r="OEU7" i="2"/>
  <c r="OET7" i="2"/>
  <c r="OES7" i="2"/>
  <c r="OER7" i="2"/>
  <c r="OEQ7" i="2"/>
  <c r="OEP7" i="2"/>
  <c r="OEO7" i="2"/>
  <c r="OEN7" i="2"/>
  <c r="OEM7" i="2"/>
  <c r="OEL7" i="2"/>
  <c r="OEK7" i="2"/>
  <c r="OEJ7" i="2"/>
  <c r="OEI7" i="2"/>
  <c r="OEH7" i="2"/>
  <c r="OEG7" i="2"/>
  <c r="OEF7" i="2"/>
  <c r="OEE7" i="2"/>
  <c r="OED7" i="2"/>
  <c r="OEC7" i="2"/>
  <c r="OEB7" i="2"/>
  <c r="OEA7" i="2"/>
  <c r="ODZ7" i="2"/>
  <c r="ODY7" i="2"/>
  <c r="ODX7" i="2"/>
  <c r="ODW7" i="2"/>
  <c r="ODV7" i="2"/>
  <c r="ODU7" i="2"/>
  <c r="ODT7" i="2"/>
  <c r="ODS7" i="2"/>
  <c r="ODR7" i="2"/>
  <c r="ODQ7" i="2"/>
  <c r="ODP7" i="2"/>
  <c r="ODO7" i="2"/>
  <c r="ODN7" i="2"/>
  <c r="ODM7" i="2"/>
  <c r="ODL7" i="2"/>
  <c r="ODK7" i="2"/>
  <c r="ODJ7" i="2"/>
  <c r="ODI7" i="2"/>
  <c r="ODH7" i="2"/>
  <c r="ODG7" i="2"/>
  <c r="ODF7" i="2"/>
  <c r="ODE7" i="2"/>
  <c r="ODD7" i="2"/>
  <c r="ODC7" i="2"/>
  <c r="ODB7" i="2"/>
  <c r="ODA7" i="2"/>
  <c r="OCZ7" i="2"/>
  <c r="OCY7" i="2"/>
  <c r="OCX7" i="2"/>
  <c r="OCW7" i="2"/>
  <c r="OCV7" i="2"/>
  <c r="OCU7" i="2"/>
  <c r="OCT7" i="2"/>
  <c r="OCS7" i="2"/>
  <c r="OCR7" i="2"/>
  <c r="OCQ7" i="2"/>
  <c r="OCP7" i="2"/>
  <c r="OCO7" i="2"/>
  <c r="OCN7" i="2"/>
  <c r="OCM7" i="2"/>
  <c r="OCL7" i="2"/>
  <c r="OCK7" i="2"/>
  <c r="OCJ7" i="2"/>
  <c r="OCI7" i="2"/>
  <c r="OCH7" i="2"/>
  <c r="OCG7" i="2"/>
  <c r="OCF7" i="2"/>
  <c r="OCE7" i="2"/>
  <c r="OCD7" i="2"/>
  <c r="OCC7" i="2"/>
  <c r="OCB7" i="2"/>
  <c r="OCA7" i="2"/>
  <c r="OBZ7" i="2"/>
  <c r="OBY7" i="2"/>
  <c r="OBX7" i="2"/>
  <c r="OBW7" i="2"/>
  <c r="OBV7" i="2"/>
  <c r="OBU7" i="2"/>
  <c r="OBT7" i="2"/>
  <c r="OBS7" i="2"/>
  <c r="OBR7" i="2"/>
  <c r="OBQ7" i="2"/>
  <c r="OBP7" i="2"/>
  <c r="OBO7" i="2"/>
  <c r="OBN7" i="2"/>
  <c r="OBM7" i="2"/>
  <c r="OBL7" i="2"/>
  <c r="OBK7" i="2"/>
  <c r="OBJ7" i="2"/>
  <c r="OBI7" i="2"/>
  <c r="OBH7" i="2"/>
  <c r="OBG7" i="2"/>
  <c r="OBF7" i="2"/>
  <c r="OBE7" i="2"/>
  <c r="OBD7" i="2"/>
  <c r="OBC7" i="2"/>
  <c r="OBB7" i="2"/>
  <c r="OBA7" i="2"/>
  <c r="OAZ7" i="2"/>
  <c r="OAY7" i="2"/>
  <c r="OAX7" i="2"/>
  <c r="OAW7" i="2"/>
  <c r="OAV7" i="2"/>
  <c r="OAU7" i="2"/>
  <c r="OAT7" i="2"/>
  <c r="OAS7" i="2"/>
  <c r="OAR7" i="2"/>
  <c r="OAQ7" i="2"/>
  <c r="OAP7" i="2"/>
  <c r="OAO7" i="2"/>
  <c r="OAN7" i="2"/>
  <c r="OAM7" i="2"/>
  <c r="OAL7" i="2"/>
  <c r="OAK7" i="2"/>
  <c r="OAJ7" i="2"/>
  <c r="OAI7" i="2"/>
  <c r="OAH7" i="2"/>
  <c r="OAG7" i="2"/>
  <c r="OAF7" i="2"/>
  <c r="OAE7" i="2"/>
  <c r="OAD7" i="2"/>
  <c r="OAC7" i="2"/>
  <c r="OAB7" i="2"/>
  <c r="OAA7" i="2"/>
  <c r="NZZ7" i="2"/>
  <c r="NZY7" i="2"/>
  <c r="NZX7" i="2"/>
  <c r="NZW7" i="2"/>
  <c r="NZV7" i="2"/>
  <c r="NZU7" i="2"/>
  <c r="NZT7" i="2"/>
  <c r="NZS7" i="2"/>
  <c r="NZR7" i="2"/>
  <c r="NZQ7" i="2"/>
  <c r="NZP7" i="2"/>
  <c r="NZO7" i="2"/>
  <c r="NZN7" i="2"/>
  <c r="NZM7" i="2"/>
  <c r="NZL7" i="2"/>
  <c r="NZK7" i="2"/>
  <c r="NZJ7" i="2"/>
  <c r="NZI7" i="2"/>
  <c r="NZH7" i="2"/>
  <c r="NZG7" i="2"/>
  <c r="NZF7" i="2"/>
  <c r="NZE7" i="2"/>
  <c r="NZD7" i="2"/>
  <c r="NZC7" i="2"/>
  <c r="NZB7" i="2"/>
  <c r="NZA7" i="2"/>
  <c r="NYZ7" i="2"/>
  <c r="NYY7" i="2"/>
  <c r="NYX7" i="2"/>
  <c r="NYW7" i="2"/>
  <c r="NYV7" i="2"/>
  <c r="NYU7" i="2"/>
  <c r="NYT7" i="2"/>
  <c r="NYS7" i="2"/>
  <c r="NYR7" i="2"/>
  <c r="NYQ7" i="2"/>
  <c r="NYP7" i="2"/>
  <c r="NYO7" i="2"/>
  <c r="NYN7" i="2"/>
  <c r="NYM7" i="2"/>
  <c r="NYL7" i="2"/>
  <c r="NYK7" i="2"/>
  <c r="NYJ7" i="2"/>
  <c r="NYI7" i="2"/>
  <c r="NYH7" i="2"/>
  <c r="NYG7" i="2"/>
  <c r="NYF7" i="2"/>
  <c r="NYE7" i="2"/>
  <c r="NYD7" i="2"/>
  <c r="NYC7" i="2"/>
  <c r="NYB7" i="2"/>
  <c r="NYA7" i="2"/>
  <c r="NXZ7" i="2"/>
  <c r="NXY7" i="2"/>
  <c r="NXX7" i="2"/>
  <c r="NXW7" i="2"/>
  <c r="NXV7" i="2"/>
  <c r="NXU7" i="2"/>
  <c r="NXT7" i="2"/>
  <c r="NXS7" i="2"/>
  <c r="NXR7" i="2"/>
  <c r="NXQ7" i="2"/>
  <c r="NXP7" i="2"/>
  <c r="NXO7" i="2"/>
  <c r="NXN7" i="2"/>
  <c r="NXM7" i="2"/>
  <c r="NXL7" i="2"/>
  <c r="NXK7" i="2"/>
  <c r="NXJ7" i="2"/>
  <c r="NXI7" i="2"/>
  <c r="NXH7" i="2"/>
  <c r="NXG7" i="2"/>
  <c r="NXF7" i="2"/>
  <c r="NXE7" i="2"/>
  <c r="NXD7" i="2"/>
  <c r="NXC7" i="2"/>
  <c r="NXB7" i="2"/>
  <c r="NXA7" i="2"/>
  <c r="NWZ7" i="2"/>
  <c r="NWY7" i="2"/>
  <c r="NWX7" i="2"/>
  <c r="NWW7" i="2"/>
  <c r="NWV7" i="2"/>
  <c r="NWU7" i="2"/>
  <c r="NWT7" i="2"/>
  <c r="NWS7" i="2"/>
  <c r="NWR7" i="2"/>
  <c r="NWQ7" i="2"/>
  <c r="NWP7" i="2"/>
  <c r="NWO7" i="2"/>
  <c r="NWN7" i="2"/>
  <c r="NWM7" i="2"/>
  <c r="NWL7" i="2"/>
  <c r="NWK7" i="2"/>
  <c r="NWJ7" i="2"/>
  <c r="NWI7" i="2"/>
  <c r="NWH7" i="2"/>
  <c r="NWG7" i="2"/>
  <c r="NWF7" i="2"/>
  <c r="NWE7" i="2"/>
  <c r="NWD7" i="2"/>
  <c r="NWC7" i="2"/>
  <c r="NWB7" i="2"/>
  <c r="NWA7" i="2"/>
  <c r="NVZ7" i="2"/>
  <c r="NVY7" i="2"/>
  <c r="NVX7" i="2"/>
  <c r="NVW7" i="2"/>
  <c r="NVV7" i="2"/>
  <c r="NVU7" i="2"/>
  <c r="NVT7" i="2"/>
  <c r="NVS7" i="2"/>
  <c r="NVR7" i="2"/>
  <c r="NVQ7" i="2"/>
  <c r="NVP7" i="2"/>
  <c r="NVO7" i="2"/>
  <c r="NVN7" i="2"/>
  <c r="NVM7" i="2"/>
  <c r="NVL7" i="2"/>
  <c r="NVK7" i="2"/>
  <c r="NVJ7" i="2"/>
  <c r="NVI7" i="2"/>
  <c r="NVH7" i="2"/>
  <c r="NVG7" i="2"/>
  <c r="NVF7" i="2"/>
  <c r="NVE7" i="2"/>
  <c r="NVD7" i="2"/>
  <c r="NVC7" i="2"/>
  <c r="NVB7" i="2"/>
  <c r="NVA7" i="2"/>
  <c r="NUZ7" i="2"/>
  <c r="NUY7" i="2"/>
  <c r="NUX7" i="2"/>
  <c r="NUW7" i="2"/>
  <c r="NUV7" i="2"/>
  <c r="NUU7" i="2"/>
  <c r="NUT7" i="2"/>
  <c r="NUS7" i="2"/>
  <c r="NUR7" i="2"/>
  <c r="NUQ7" i="2"/>
  <c r="NUP7" i="2"/>
  <c r="NUO7" i="2"/>
  <c r="NUN7" i="2"/>
  <c r="NUM7" i="2"/>
  <c r="NUL7" i="2"/>
  <c r="NUK7" i="2"/>
  <c r="NUJ7" i="2"/>
  <c r="NUI7" i="2"/>
  <c r="NUH7" i="2"/>
  <c r="NUG7" i="2"/>
  <c r="NUF7" i="2"/>
  <c r="NUE7" i="2"/>
  <c r="NUD7" i="2"/>
  <c r="NUC7" i="2"/>
  <c r="NUB7" i="2"/>
  <c r="NUA7" i="2"/>
  <c r="NTZ7" i="2"/>
  <c r="NTY7" i="2"/>
  <c r="NTX7" i="2"/>
  <c r="NTW7" i="2"/>
  <c r="NTV7" i="2"/>
  <c r="NTU7" i="2"/>
  <c r="NTT7" i="2"/>
  <c r="NTS7" i="2"/>
  <c r="NTR7" i="2"/>
  <c r="NTQ7" i="2"/>
  <c r="NTP7" i="2"/>
  <c r="NTO7" i="2"/>
  <c r="NTN7" i="2"/>
  <c r="NTM7" i="2"/>
  <c r="NTL7" i="2"/>
  <c r="NTK7" i="2"/>
  <c r="NTJ7" i="2"/>
  <c r="NTI7" i="2"/>
  <c r="NTH7" i="2"/>
  <c r="NTG7" i="2"/>
  <c r="NTF7" i="2"/>
  <c r="NTE7" i="2"/>
  <c r="NTD7" i="2"/>
  <c r="NTC7" i="2"/>
  <c r="NTB7" i="2"/>
  <c r="NTA7" i="2"/>
  <c r="NSZ7" i="2"/>
  <c r="NSY7" i="2"/>
  <c r="NSX7" i="2"/>
  <c r="NSW7" i="2"/>
  <c r="NSV7" i="2"/>
  <c r="NSU7" i="2"/>
  <c r="NST7" i="2"/>
  <c r="NSS7" i="2"/>
  <c r="NSR7" i="2"/>
  <c r="NSQ7" i="2"/>
  <c r="NSP7" i="2"/>
  <c r="NSO7" i="2"/>
  <c r="NSN7" i="2"/>
  <c r="NSM7" i="2"/>
  <c r="NSL7" i="2"/>
  <c r="NSK7" i="2"/>
  <c r="NSJ7" i="2"/>
  <c r="NSI7" i="2"/>
  <c r="NSH7" i="2"/>
  <c r="NSG7" i="2"/>
  <c r="NSF7" i="2"/>
  <c r="NSE7" i="2"/>
  <c r="NSD7" i="2"/>
  <c r="NSC7" i="2"/>
  <c r="NSB7" i="2"/>
  <c r="NSA7" i="2"/>
  <c r="NRZ7" i="2"/>
  <c r="NRY7" i="2"/>
  <c r="NRX7" i="2"/>
  <c r="NRW7" i="2"/>
  <c r="NRV7" i="2"/>
  <c r="NRU7" i="2"/>
  <c r="NRT7" i="2"/>
  <c r="NRS7" i="2"/>
  <c r="NRR7" i="2"/>
  <c r="NRQ7" i="2"/>
  <c r="NRP7" i="2"/>
  <c r="NRO7" i="2"/>
  <c r="NRN7" i="2"/>
  <c r="NRM7" i="2"/>
  <c r="NRL7" i="2"/>
  <c r="NRK7" i="2"/>
  <c r="NRJ7" i="2"/>
  <c r="NRI7" i="2"/>
  <c r="NRH7" i="2"/>
  <c r="NRG7" i="2"/>
  <c r="NRF7" i="2"/>
  <c r="NRE7" i="2"/>
  <c r="NRD7" i="2"/>
  <c r="NRC7" i="2"/>
  <c r="NRB7" i="2"/>
  <c r="NRA7" i="2"/>
  <c r="NQZ7" i="2"/>
  <c r="NQY7" i="2"/>
  <c r="NQX7" i="2"/>
  <c r="NQW7" i="2"/>
  <c r="NQV7" i="2"/>
  <c r="NQU7" i="2"/>
  <c r="NQT7" i="2"/>
  <c r="NQS7" i="2"/>
  <c r="NQR7" i="2"/>
  <c r="NQQ7" i="2"/>
  <c r="NQP7" i="2"/>
  <c r="NQO7" i="2"/>
  <c r="NQN7" i="2"/>
  <c r="NQM7" i="2"/>
  <c r="NQL7" i="2"/>
  <c r="NQK7" i="2"/>
  <c r="NQJ7" i="2"/>
  <c r="NQI7" i="2"/>
  <c r="NQH7" i="2"/>
  <c r="NQG7" i="2"/>
  <c r="NQF7" i="2"/>
  <c r="NQE7" i="2"/>
  <c r="NQD7" i="2"/>
  <c r="NQC7" i="2"/>
  <c r="NQB7" i="2"/>
  <c r="NQA7" i="2"/>
  <c r="NPZ7" i="2"/>
  <c r="NPY7" i="2"/>
  <c r="NPX7" i="2"/>
  <c r="NPW7" i="2"/>
  <c r="NPV7" i="2"/>
  <c r="NPU7" i="2"/>
  <c r="NPT7" i="2"/>
  <c r="NPS7" i="2"/>
  <c r="NPR7" i="2"/>
  <c r="NPQ7" i="2"/>
  <c r="NPP7" i="2"/>
  <c r="NPO7" i="2"/>
  <c r="NPN7" i="2"/>
  <c r="NPM7" i="2"/>
  <c r="NPL7" i="2"/>
  <c r="NPK7" i="2"/>
  <c r="NPJ7" i="2"/>
  <c r="NPI7" i="2"/>
  <c r="NPH7" i="2"/>
  <c r="NPG7" i="2"/>
  <c r="NPF7" i="2"/>
  <c r="NPE7" i="2"/>
  <c r="NPD7" i="2"/>
  <c r="NPC7" i="2"/>
  <c r="NPB7" i="2"/>
  <c r="NPA7" i="2"/>
  <c r="NOZ7" i="2"/>
  <c r="NOY7" i="2"/>
  <c r="NOX7" i="2"/>
  <c r="NOW7" i="2"/>
  <c r="NOV7" i="2"/>
  <c r="NOU7" i="2"/>
  <c r="NOT7" i="2"/>
  <c r="NOS7" i="2"/>
  <c r="NOR7" i="2"/>
  <c r="NOQ7" i="2"/>
  <c r="NOP7" i="2"/>
  <c r="NOO7" i="2"/>
  <c r="NON7" i="2"/>
  <c r="NOM7" i="2"/>
  <c r="NOL7" i="2"/>
  <c r="NOK7" i="2"/>
  <c r="NOJ7" i="2"/>
  <c r="NOI7" i="2"/>
  <c r="NOH7" i="2"/>
  <c r="NOG7" i="2"/>
  <c r="NOF7" i="2"/>
  <c r="NOE7" i="2"/>
  <c r="NOD7" i="2"/>
  <c r="NOC7" i="2"/>
  <c r="NOB7" i="2"/>
  <c r="NOA7" i="2"/>
  <c r="NNZ7" i="2"/>
  <c r="NNY7" i="2"/>
  <c r="NNX7" i="2"/>
  <c r="NNW7" i="2"/>
  <c r="NNV7" i="2"/>
  <c r="NNU7" i="2"/>
  <c r="NNT7" i="2"/>
  <c r="NNS7" i="2"/>
  <c r="NNR7" i="2"/>
  <c r="NNQ7" i="2"/>
  <c r="NNP7" i="2"/>
  <c r="NNO7" i="2"/>
  <c r="NNN7" i="2"/>
  <c r="NNM7" i="2"/>
  <c r="NNL7" i="2"/>
  <c r="NNK7" i="2"/>
  <c r="NNJ7" i="2"/>
  <c r="NNI7" i="2"/>
  <c r="NNH7" i="2"/>
  <c r="NNG7" i="2"/>
  <c r="NNF7" i="2"/>
  <c r="NNE7" i="2"/>
  <c r="NND7" i="2"/>
  <c r="NNC7" i="2"/>
  <c r="NNB7" i="2"/>
  <c r="NNA7" i="2"/>
  <c r="NMZ7" i="2"/>
  <c r="NMY7" i="2"/>
  <c r="NMX7" i="2"/>
  <c r="NMW7" i="2"/>
  <c r="NMV7" i="2"/>
  <c r="NMU7" i="2"/>
  <c r="NMT7" i="2"/>
  <c r="NMS7" i="2"/>
  <c r="NMR7" i="2"/>
  <c r="NMQ7" i="2"/>
  <c r="NMP7" i="2"/>
  <c r="NMO7" i="2"/>
  <c r="NMN7" i="2"/>
  <c r="NMM7" i="2"/>
  <c r="NML7" i="2"/>
  <c r="NMK7" i="2"/>
  <c r="NMJ7" i="2"/>
  <c r="NMI7" i="2"/>
  <c r="NMH7" i="2"/>
  <c r="NMG7" i="2"/>
  <c r="NMF7" i="2"/>
  <c r="NME7" i="2"/>
  <c r="NMD7" i="2"/>
  <c r="NMC7" i="2"/>
  <c r="NMB7" i="2"/>
  <c r="NMA7" i="2"/>
  <c r="NLZ7" i="2"/>
  <c r="NLY7" i="2"/>
  <c r="NLX7" i="2"/>
  <c r="NLW7" i="2"/>
  <c r="NLV7" i="2"/>
  <c r="NLU7" i="2"/>
  <c r="NLT7" i="2"/>
  <c r="NLS7" i="2"/>
  <c r="NLR7" i="2"/>
  <c r="NLQ7" i="2"/>
  <c r="NLP7" i="2"/>
  <c r="NLO7" i="2"/>
  <c r="NLN7" i="2"/>
  <c r="NLM7" i="2"/>
  <c r="NLL7" i="2"/>
  <c r="NLK7" i="2"/>
  <c r="NLJ7" i="2"/>
  <c r="NLI7" i="2"/>
  <c r="NLH7" i="2"/>
  <c r="NLG7" i="2"/>
  <c r="NLF7" i="2"/>
  <c r="NLE7" i="2"/>
  <c r="NLD7" i="2"/>
  <c r="NLC7" i="2"/>
  <c r="NLB7" i="2"/>
  <c r="NLA7" i="2"/>
  <c r="NKZ7" i="2"/>
  <c r="NKY7" i="2"/>
  <c r="NKX7" i="2"/>
  <c r="NKW7" i="2"/>
  <c r="NKV7" i="2"/>
  <c r="NKU7" i="2"/>
  <c r="NKT7" i="2"/>
  <c r="NKS7" i="2"/>
  <c r="NKR7" i="2"/>
  <c r="NKQ7" i="2"/>
  <c r="NKP7" i="2"/>
  <c r="NKO7" i="2"/>
  <c r="NKN7" i="2"/>
  <c r="NKM7" i="2"/>
  <c r="NKL7" i="2"/>
  <c r="NKK7" i="2"/>
  <c r="NKJ7" i="2"/>
  <c r="NKI7" i="2"/>
  <c r="NKH7" i="2"/>
  <c r="NKG7" i="2"/>
  <c r="NKF7" i="2"/>
  <c r="NKE7" i="2"/>
  <c r="NKD7" i="2"/>
  <c r="NKC7" i="2"/>
  <c r="NKB7" i="2"/>
  <c r="NKA7" i="2"/>
  <c r="NJZ7" i="2"/>
  <c r="NJY7" i="2"/>
  <c r="NJX7" i="2"/>
  <c r="NJW7" i="2"/>
  <c r="NJV7" i="2"/>
  <c r="NJU7" i="2"/>
  <c r="NJT7" i="2"/>
  <c r="NJS7" i="2"/>
  <c r="NJR7" i="2"/>
  <c r="NJQ7" i="2"/>
  <c r="NJP7" i="2"/>
  <c r="NJO7" i="2"/>
  <c r="NJN7" i="2"/>
  <c r="NJM7" i="2"/>
  <c r="NJL7" i="2"/>
  <c r="NJK7" i="2"/>
  <c r="NJJ7" i="2"/>
  <c r="NJI7" i="2"/>
  <c r="NJH7" i="2"/>
  <c r="NJG7" i="2"/>
  <c r="NJF7" i="2"/>
  <c r="NJE7" i="2"/>
  <c r="NJD7" i="2"/>
  <c r="NJC7" i="2"/>
  <c r="NJB7" i="2"/>
  <c r="NJA7" i="2"/>
  <c r="NIZ7" i="2"/>
  <c r="NIY7" i="2"/>
  <c r="NIX7" i="2"/>
  <c r="NIW7" i="2"/>
  <c r="NIV7" i="2"/>
  <c r="NIU7" i="2"/>
  <c r="NIT7" i="2"/>
  <c r="NIS7" i="2"/>
  <c r="NIR7" i="2"/>
  <c r="NIQ7" i="2"/>
  <c r="NIP7" i="2"/>
  <c r="NIO7" i="2"/>
  <c r="NIN7" i="2"/>
  <c r="NIM7" i="2"/>
  <c r="NIL7" i="2"/>
  <c r="NIK7" i="2"/>
  <c r="NIJ7" i="2"/>
  <c r="NII7" i="2"/>
  <c r="NIH7" i="2"/>
  <c r="NIG7" i="2"/>
  <c r="NIF7" i="2"/>
  <c r="NIE7" i="2"/>
  <c r="NID7" i="2"/>
  <c r="NIC7" i="2"/>
  <c r="NIB7" i="2"/>
  <c r="NIA7" i="2"/>
  <c r="NHZ7" i="2"/>
  <c r="NHY7" i="2"/>
  <c r="NHX7" i="2"/>
  <c r="NHW7" i="2"/>
  <c r="NHV7" i="2"/>
  <c r="NHU7" i="2"/>
  <c r="NHT7" i="2"/>
  <c r="NHS7" i="2"/>
  <c r="NHR7" i="2"/>
  <c r="NHQ7" i="2"/>
  <c r="NHP7" i="2"/>
  <c r="NHO7" i="2"/>
  <c r="NHN7" i="2"/>
  <c r="NHM7" i="2"/>
  <c r="NHL7" i="2"/>
  <c r="NHK7" i="2"/>
  <c r="NHJ7" i="2"/>
  <c r="NHI7" i="2"/>
  <c r="NHH7" i="2"/>
  <c r="NHG7" i="2"/>
  <c r="NHF7" i="2"/>
  <c r="NHE7" i="2"/>
  <c r="NHD7" i="2"/>
  <c r="NHC7" i="2"/>
  <c r="NHB7" i="2"/>
  <c r="NHA7" i="2"/>
  <c r="NGZ7" i="2"/>
  <c r="NGY7" i="2"/>
  <c r="NGX7" i="2"/>
  <c r="NGW7" i="2"/>
  <c r="NGV7" i="2"/>
  <c r="NGU7" i="2"/>
  <c r="NGT7" i="2"/>
  <c r="NGS7" i="2"/>
  <c r="NGR7" i="2"/>
  <c r="NGQ7" i="2"/>
  <c r="NGP7" i="2"/>
  <c r="NGO7" i="2"/>
  <c r="NGN7" i="2"/>
  <c r="NGM7" i="2"/>
  <c r="NGL7" i="2"/>
  <c r="NGK7" i="2"/>
  <c r="NGJ7" i="2"/>
  <c r="NGI7" i="2"/>
  <c r="NGH7" i="2"/>
  <c r="NGG7" i="2"/>
  <c r="NGF7" i="2"/>
  <c r="NGE7" i="2"/>
  <c r="NGD7" i="2"/>
  <c r="NGC7" i="2"/>
  <c r="NGB7" i="2"/>
  <c r="NGA7" i="2"/>
  <c r="NFZ7" i="2"/>
  <c r="NFY7" i="2"/>
  <c r="NFX7" i="2"/>
  <c r="NFW7" i="2"/>
  <c r="NFV7" i="2"/>
  <c r="NFU7" i="2"/>
  <c r="NFT7" i="2"/>
  <c r="NFS7" i="2"/>
  <c r="NFR7" i="2"/>
  <c r="NFQ7" i="2"/>
  <c r="NFP7" i="2"/>
  <c r="NFO7" i="2"/>
  <c r="NFN7" i="2"/>
  <c r="NFM7" i="2"/>
  <c r="NFL7" i="2"/>
  <c r="NFK7" i="2"/>
  <c r="NFJ7" i="2"/>
  <c r="NFI7" i="2"/>
  <c r="NFH7" i="2"/>
  <c r="NFG7" i="2"/>
  <c r="NFF7" i="2"/>
  <c r="NFE7" i="2"/>
  <c r="NFD7" i="2"/>
  <c r="NFC7" i="2"/>
  <c r="NFB7" i="2"/>
  <c r="NFA7" i="2"/>
  <c r="NEZ7" i="2"/>
  <c r="NEY7" i="2"/>
  <c r="NEX7" i="2"/>
  <c r="NEW7" i="2"/>
  <c r="NEV7" i="2"/>
  <c r="NEU7" i="2"/>
  <c r="NET7" i="2"/>
  <c r="NES7" i="2"/>
  <c r="NER7" i="2"/>
  <c r="NEQ7" i="2"/>
  <c r="NEP7" i="2"/>
  <c r="NEO7" i="2"/>
  <c r="NEN7" i="2"/>
  <c r="NEM7" i="2"/>
  <c r="NEL7" i="2"/>
  <c r="NEK7" i="2"/>
  <c r="NEJ7" i="2"/>
  <c r="NEI7" i="2"/>
  <c r="NEH7" i="2"/>
  <c r="NEG7" i="2"/>
  <c r="NEF7" i="2"/>
  <c r="NEE7" i="2"/>
  <c r="NED7" i="2"/>
  <c r="NEC7" i="2"/>
  <c r="NEB7" i="2"/>
  <c r="NEA7" i="2"/>
  <c r="NDZ7" i="2"/>
  <c r="NDY7" i="2"/>
  <c r="NDX7" i="2"/>
  <c r="NDW7" i="2"/>
  <c r="NDV7" i="2"/>
  <c r="NDU7" i="2"/>
  <c r="NDT7" i="2"/>
  <c r="NDS7" i="2"/>
  <c r="NDR7" i="2"/>
  <c r="NDQ7" i="2"/>
  <c r="NDP7" i="2"/>
  <c r="NDO7" i="2"/>
  <c r="NDN7" i="2"/>
  <c r="NDM7" i="2"/>
  <c r="NDL7" i="2"/>
  <c r="NDK7" i="2"/>
  <c r="NDJ7" i="2"/>
  <c r="NDI7" i="2"/>
  <c r="NDH7" i="2"/>
  <c r="NDG7" i="2"/>
  <c r="NDF7" i="2"/>
  <c r="NDE7" i="2"/>
  <c r="NDD7" i="2"/>
  <c r="NDC7" i="2"/>
  <c r="NDB7" i="2"/>
  <c r="NDA7" i="2"/>
  <c r="NCZ7" i="2"/>
  <c r="NCY7" i="2"/>
  <c r="NCX7" i="2"/>
  <c r="NCW7" i="2"/>
  <c r="NCV7" i="2"/>
  <c r="NCU7" i="2"/>
  <c r="NCT7" i="2"/>
  <c r="NCS7" i="2"/>
  <c r="NCR7" i="2"/>
  <c r="NCQ7" i="2"/>
  <c r="NCP7" i="2"/>
  <c r="NCO7" i="2"/>
  <c r="NCN7" i="2"/>
  <c r="NCM7" i="2"/>
  <c r="NCL7" i="2"/>
  <c r="NCK7" i="2"/>
  <c r="NCJ7" i="2"/>
  <c r="NCI7" i="2"/>
  <c r="NCH7" i="2"/>
  <c r="NCG7" i="2"/>
  <c r="NCF7" i="2"/>
  <c r="NCE7" i="2"/>
  <c r="NCD7" i="2"/>
  <c r="NCC7" i="2"/>
  <c r="NCB7" i="2"/>
  <c r="NCA7" i="2"/>
  <c r="NBZ7" i="2"/>
  <c r="NBY7" i="2"/>
  <c r="NBX7" i="2"/>
  <c r="NBW7" i="2"/>
  <c r="NBV7" i="2"/>
  <c r="NBU7" i="2"/>
  <c r="NBT7" i="2"/>
  <c r="NBS7" i="2"/>
  <c r="NBR7" i="2"/>
  <c r="NBQ7" i="2"/>
  <c r="NBP7" i="2"/>
  <c r="NBO7" i="2"/>
  <c r="NBN7" i="2"/>
  <c r="NBM7" i="2"/>
  <c r="NBL7" i="2"/>
  <c r="NBK7" i="2"/>
  <c r="NBJ7" i="2"/>
  <c r="NBI7" i="2"/>
  <c r="NBH7" i="2"/>
  <c r="NBG7" i="2"/>
  <c r="NBF7" i="2"/>
  <c r="NBE7" i="2"/>
  <c r="NBD7" i="2"/>
  <c r="NBC7" i="2"/>
  <c r="NBB7" i="2"/>
  <c r="NBA7" i="2"/>
  <c r="NAZ7" i="2"/>
  <c r="NAY7" i="2"/>
  <c r="NAX7" i="2"/>
  <c r="NAW7" i="2"/>
  <c r="NAV7" i="2"/>
  <c r="NAU7" i="2"/>
  <c r="NAT7" i="2"/>
  <c r="NAS7" i="2"/>
  <c r="NAR7" i="2"/>
  <c r="NAQ7" i="2"/>
  <c r="NAP7" i="2"/>
  <c r="NAO7" i="2"/>
  <c r="NAN7" i="2"/>
  <c r="NAM7" i="2"/>
  <c r="NAL7" i="2"/>
  <c r="NAK7" i="2"/>
  <c r="NAJ7" i="2"/>
  <c r="NAI7" i="2"/>
  <c r="NAH7" i="2"/>
  <c r="NAG7" i="2"/>
  <c r="NAF7" i="2"/>
  <c r="NAE7" i="2"/>
  <c r="NAD7" i="2"/>
  <c r="NAC7" i="2"/>
  <c r="NAB7" i="2"/>
  <c r="NAA7" i="2"/>
  <c r="MZZ7" i="2"/>
  <c r="MZY7" i="2"/>
  <c r="MZX7" i="2"/>
  <c r="MZW7" i="2"/>
  <c r="MZV7" i="2"/>
  <c r="MZU7" i="2"/>
  <c r="MZT7" i="2"/>
  <c r="MZS7" i="2"/>
  <c r="MZR7" i="2"/>
  <c r="MZQ7" i="2"/>
  <c r="MZP7" i="2"/>
  <c r="MZO7" i="2"/>
  <c r="MZN7" i="2"/>
  <c r="MZM7" i="2"/>
  <c r="MZL7" i="2"/>
  <c r="MZK7" i="2"/>
  <c r="MZJ7" i="2"/>
  <c r="MZI7" i="2"/>
  <c r="MZH7" i="2"/>
  <c r="MZG7" i="2"/>
  <c r="MZF7" i="2"/>
  <c r="MZE7" i="2"/>
  <c r="MZD7" i="2"/>
  <c r="MZC7" i="2"/>
  <c r="MZB7" i="2"/>
  <c r="MZA7" i="2"/>
  <c r="MYZ7" i="2"/>
  <c r="MYY7" i="2"/>
  <c r="MYX7" i="2"/>
  <c r="MYW7" i="2"/>
  <c r="MYV7" i="2"/>
  <c r="MYU7" i="2"/>
  <c r="MYT7" i="2"/>
  <c r="MYS7" i="2"/>
  <c r="MYR7" i="2"/>
  <c r="MYQ7" i="2"/>
  <c r="MYP7" i="2"/>
  <c r="MYO7" i="2"/>
  <c r="MYN7" i="2"/>
  <c r="MYM7" i="2"/>
  <c r="MYL7" i="2"/>
  <c r="MYK7" i="2"/>
  <c r="MYJ7" i="2"/>
  <c r="MYI7" i="2"/>
  <c r="MYH7" i="2"/>
  <c r="MYG7" i="2"/>
  <c r="MYF7" i="2"/>
  <c r="MYE7" i="2"/>
  <c r="MYD7" i="2"/>
  <c r="MYC7" i="2"/>
  <c r="MYB7" i="2"/>
  <c r="MYA7" i="2"/>
  <c r="MXZ7" i="2"/>
  <c r="MXY7" i="2"/>
  <c r="MXX7" i="2"/>
  <c r="MXW7" i="2"/>
  <c r="MXV7" i="2"/>
  <c r="MXU7" i="2"/>
  <c r="MXT7" i="2"/>
  <c r="MXS7" i="2"/>
  <c r="MXR7" i="2"/>
  <c r="MXQ7" i="2"/>
  <c r="MXP7" i="2"/>
  <c r="MXO7" i="2"/>
  <c r="MXN7" i="2"/>
  <c r="MXM7" i="2"/>
  <c r="MXL7" i="2"/>
  <c r="MXK7" i="2"/>
  <c r="MXJ7" i="2"/>
  <c r="MXI7" i="2"/>
  <c r="MXH7" i="2"/>
  <c r="MXG7" i="2"/>
  <c r="MXF7" i="2"/>
  <c r="MXE7" i="2"/>
  <c r="MXD7" i="2"/>
  <c r="MXC7" i="2"/>
  <c r="MXB7" i="2"/>
  <c r="MXA7" i="2"/>
  <c r="MWZ7" i="2"/>
  <c r="MWY7" i="2"/>
  <c r="MWX7" i="2"/>
  <c r="MWW7" i="2"/>
  <c r="MWV7" i="2"/>
  <c r="MWU7" i="2"/>
  <c r="MWT7" i="2"/>
  <c r="MWS7" i="2"/>
  <c r="MWR7" i="2"/>
  <c r="MWQ7" i="2"/>
  <c r="MWP7" i="2"/>
  <c r="MWO7" i="2"/>
  <c r="MWN7" i="2"/>
  <c r="MWM7" i="2"/>
  <c r="MWL7" i="2"/>
  <c r="MWK7" i="2"/>
  <c r="MWJ7" i="2"/>
  <c r="MWI7" i="2"/>
  <c r="MWH7" i="2"/>
  <c r="MWG7" i="2"/>
  <c r="MWF7" i="2"/>
  <c r="MWE7" i="2"/>
  <c r="MWD7" i="2"/>
  <c r="MWC7" i="2"/>
  <c r="MWB7" i="2"/>
  <c r="MWA7" i="2"/>
  <c r="MVZ7" i="2"/>
  <c r="MVY7" i="2"/>
  <c r="MVX7" i="2"/>
  <c r="MVW7" i="2"/>
  <c r="MVV7" i="2"/>
  <c r="MVU7" i="2"/>
  <c r="MVT7" i="2"/>
  <c r="MVS7" i="2"/>
  <c r="MVR7" i="2"/>
  <c r="MVQ7" i="2"/>
  <c r="MVP7" i="2"/>
  <c r="MVO7" i="2"/>
  <c r="MVN7" i="2"/>
  <c r="MVM7" i="2"/>
  <c r="MVL7" i="2"/>
  <c r="MVK7" i="2"/>
  <c r="MVJ7" i="2"/>
  <c r="MVI7" i="2"/>
  <c r="MVH7" i="2"/>
  <c r="MVG7" i="2"/>
  <c r="MVF7" i="2"/>
  <c r="MVE7" i="2"/>
  <c r="MVD7" i="2"/>
  <c r="MVC7" i="2"/>
  <c r="MVB7" i="2"/>
  <c r="MVA7" i="2"/>
  <c r="MUZ7" i="2"/>
  <c r="MUY7" i="2"/>
  <c r="MUX7" i="2"/>
  <c r="MUW7" i="2"/>
  <c r="MUV7" i="2"/>
  <c r="MUU7" i="2"/>
  <c r="MUT7" i="2"/>
  <c r="MUS7" i="2"/>
  <c r="MUR7" i="2"/>
  <c r="MUQ7" i="2"/>
  <c r="MUP7" i="2"/>
  <c r="MUO7" i="2"/>
  <c r="MUN7" i="2"/>
  <c r="MUM7" i="2"/>
  <c r="MUL7" i="2"/>
  <c r="MUK7" i="2"/>
  <c r="MUJ7" i="2"/>
  <c r="MUI7" i="2"/>
  <c r="MUH7" i="2"/>
  <c r="MUG7" i="2"/>
  <c r="MUF7" i="2"/>
  <c r="MUE7" i="2"/>
  <c r="MUD7" i="2"/>
  <c r="MUC7" i="2"/>
  <c r="MUB7" i="2"/>
  <c r="MUA7" i="2"/>
  <c r="MTZ7" i="2"/>
  <c r="MTY7" i="2"/>
  <c r="MTX7" i="2"/>
  <c r="MTW7" i="2"/>
  <c r="MTV7" i="2"/>
  <c r="MTU7" i="2"/>
  <c r="MTT7" i="2"/>
  <c r="MTS7" i="2"/>
  <c r="MTR7" i="2"/>
  <c r="MTQ7" i="2"/>
  <c r="MTP7" i="2"/>
  <c r="MTO7" i="2"/>
  <c r="MTN7" i="2"/>
  <c r="MTM7" i="2"/>
  <c r="MTL7" i="2"/>
  <c r="MTK7" i="2"/>
  <c r="MTJ7" i="2"/>
  <c r="MTI7" i="2"/>
  <c r="MTH7" i="2"/>
  <c r="MTG7" i="2"/>
  <c r="MTF7" i="2"/>
  <c r="MTE7" i="2"/>
  <c r="MTD7" i="2"/>
  <c r="MTC7" i="2"/>
  <c r="MTB7" i="2"/>
  <c r="MTA7" i="2"/>
  <c r="MSZ7" i="2"/>
  <c r="MSY7" i="2"/>
  <c r="MSX7" i="2"/>
  <c r="MSW7" i="2"/>
  <c r="MSV7" i="2"/>
  <c r="MSU7" i="2"/>
  <c r="MST7" i="2"/>
  <c r="MSS7" i="2"/>
  <c r="MSR7" i="2"/>
  <c r="MSQ7" i="2"/>
  <c r="MSP7" i="2"/>
  <c r="MSO7" i="2"/>
  <c r="MSN7" i="2"/>
  <c r="MSM7" i="2"/>
  <c r="MSL7" i="2"/>
  <c r="MSK7" i="2"/>
  <c r="MSJ7" i="2"/>
  <c r="MSI7" i="2"/>
  <c r="MSH7" i="2"/>
  <c r="MSG7" i="2"/>
  <c r="MSF7" i="2"/>
  <c r="MSE7" i="2"/>
  <c r="MSD7" i="2"/>
  <c r="MSC7" i="2"/>
  <c r="MSB7" i="2"/>
  <c r="MSA7" i="2"/>
  <c r="MRZ7" i="2"/>
  <c r="MRY7" i="2"/>
  <c r="MRX7" i="2"/>
  <c r="MRW7" i="2"/>
  <c r="MRV7" i="2"/>
  <c r="MRU7" i="2"/>
  <c r="MRT7" i="2"/>
  <c r="MRS7" i="2"/>
  <c r="MRR7" i="2"/>
  <c r="MRQ7" i="2"/>
  <c r="MRP7" i="2"/>
  <c r="MRO7" i="2"/>
  <c r="MRN7" i="2"/>
  <c r="MRM7" i="2"/>
  <c r="MRL7" i="2"/>
  <c r="MRK7" i="2"/>
  <c r="MRJ7" i="2"/>
  <c r="MRI7" i="2"/>
  <c r="MRH7" i="2"/>
  <c r="MRG7" i="2"/>
  <c r="MRF7" i="2"/>
  <c r="MRE7" i="2"/>
  <c r="MRD7" i="2"/>
  <c r="MRC7" i="2"/>
  <c r="MRB7" i="2"/>
  <c r="MRA7" i="2"/>
  <c r="MQZ7" i="2"/>
  <c r="MQY7" i="2"/>
  <c r="MQX7" i="2"/>
  <c r="MQW7" i="2"/>
  <c r="MQV7" i="2"/>
  <c r="MQU7" i="2"/>
  <c r="MQT7" i="2"/>
  <c r="MQS7" i="2"/>
  <c r="MQR7" i="2"/>
  <c r="MQQ7" i="2"/>
  <c r="MQP7" i="2"/>
  <c r="MQO7" i="2"/>
  <c r="MQN7" i="2"/>
  <c r="MQM7" i="2"/>
  <c r="MQL7" i="2"/>
  <c r="MQK7" i="2"/>
  <c r="MQJ7" i="2"/>
  <c r="MQI7" i="2"/>
  <c r="MQH7" i="2"/>
  <c r="MQG7" i="2"/>
  <c r="MQF7" i="2"/>
  <c r="MQE7" i="2"/>
  <c r="MQD7" i="2"/>
  <c r="MQC7" i="2"/>
  <c r="MQB7" i="2"/>
  <c r="MQA7" i="2"/>
  <c r="MPZ7" i="2"/>
  <c r="MPY7" i="2"/>
  <c r="MPX7" i="2"/>
  <c r="MPW7" i="2"/>
  <c r="MPV7" i="2"/>
  <c r="MPU7" i="2"/>
  <c r="MPT7" i="2"/>
  <c r="MPS7" i="2"/>
  <c r="MPR7" i="2"/>
  <c r="MPQ7" i="2"/>
  <c r="MPP7" i="2"/>
  <c r="MPO7" i="2"/>
  <c r="MPN7" i="2"/>
  <c r="MPM7" i="2"/>
  <c r="MPL7" i="2"/>
  <c r="MPK7" i="2"/>
  <c r="MPJ7" i="2"/>
  <c r="MPI7" i="2"/>
  <c r="MPH7" i="2"/>
  <c r="MPG7" i="2"/>
  <c r="MPF7" i="2"/>
  <c r="MPE7" i="2"/>
  <c r="MPD7" i="2"/>
  <c r="MPC7" i="2"/>
  <c r="MPB7" i="2"/>
  <c r="MPA7" i="2"/>
  <c r="MOZ7" i="2"/>
  <c r="MOY7" i="2"/>
  <c r="MOX7" i="2"/>
  <c r="MOW7" i="2"/>
  <c r="MOV7" i="2"/>
  <c r="MOU7" i="2"/>
  <c r="MOT7" i="2"/>
  <c r="MOS7" i="2"/>
  <c r="MOR7" i="2"/>
  <c r="MOQ7" i="2"/>
  <c r="MOP7" i="2"/>
  <c r="MOO7" i="2"/>
  <c r="MON7" i="2"/>
  <c r="MOM7" i="2"/>
  <c r="MOL7" i="2"/>
  <c r="MOK7" i="2"/>
  <c r="MOJ7" i="2"/>
  <c r="MOI7" i="2"/>
  <c r="MOH7" i="2"/>
  <c r="MOG7" i="2"/>
  <c r="MOF7" i="2"/>
  <c r="MOE7" i="2"/>
  <c r="MOD7" i="2"/>
  <c r="MOC7" i="2"/>
  <c r="MOB7" i="2"/>
  <c r="MOA7" i="2"/>
  <c r="MNZ7" i="2"/>
  <c r="MNY7" i="2"/>
  <c r="MNX7" i="2"/>
  <c r="MNW7" i="2"/>
  <c r="MNV7" i="2"/>
  <c r="MNU7" i="2"/>
  <c r="MNT7" i="2"/>
  <c r="MNS7" i="2"/>
  <c r="MNR7" i="2"/>
  <c r="MNQ7" i="2"/>
  <c r="MNP7" i="2"/>
  <c r="MNO7" i="2"/>
  <c r="MNN7" i="2"/>
  <c r="MNM7" i="2"/>
  <c r="MNL7" i="2"/>
  <c r="MNK7" i="2"/>
  <c r="MNJ7" i="2"/>
  <c r="MNI7" i="2"/>
  <c r="MNH7" i="2"/>
  <c r="MNG7" i="2"/>
  <c r="MNF7" i="2"/>
  <c r="MNE7" i="2"/>
  <c r="MND7" i="2"/>
  <c r="MNC7" i="2"/>
  <c r="MNB7" i="2"/>
  <c r="MNA7" i="2"/>
  <c r="MMZ7" i="2"/>
  <c r="MMY7" i="2"/>
  <c r="MMX7" i="2"/>
  <c r="MMW7" i="2"/>
  <c r="MMV7" i="2"/>
  <c r="MMU7" i="2"/>
  <c r="MMT7" i="2"/>
  <c r="MMS7" i="2"/>
  <c r="MMR7" i="2"/>
  <c r="MMQ7" i="2"/>
  <c r="MMP7" i="2"/>
  <c r="MMO7" i="2"/>
  <c r="MMN7" i="2"/>
  <c r="MMM7" i="2"/>
  <c r="MML7" i="2"/>
  <c r="MMK7" i="2"/>
  <c r="MMJ7" i="2"/>
  <c r="MMI7" i="2"/>
  <c r="MMH7" i="2"/>
  <c r="MMG7" i="2"/>
  <c r="MMF7" i="2"/>
  <c r="MME7" i="2"/>
  <c r="MMD7" i="2"/>
  <c r="MMC7" i="2"/>
  <c r="MMB7" i="2"/>
  <c r="MMA7" i="2"/>
  <c r="MLZ7" i="2"/>
  <c r="MLY7" i="2"/>
  <c r="MLX7" i="2"/>
  <c r="MLW7" i="2"/>
  <c r="MLV7" i="2"/>
  <c r="MLU7" i="2"/>
  <c r="MLT7" i="2"/>
  <c r="MLS7" i="2"/>
  <c r="MLR7" i="2"/>
  <c r="MLQ7" i="2"/>
  <c r="MLP7" i="2"/>
  <c r="MLO7" i="2"/>
  <c r="MLN7" i="2"/>
  <c r="MLM7" i="2"/>
  <c r="MLL7" i="2"/>
  <c r="MLK7" i="2"/>
  <c r="MLJ7" i="2"/>
  <c r="MLI7" i="2"/>
  <c r="MLH7" i="2"/>
  <c r="MLG7" i="2"/>
  <c r="MLF7" i="2"/>
  <c r="MLE7" i="2"/>
  <c r="MLD7" i="2"/>
  <c r="MLC7" i="2"/>
  <c r="MLB7" i="2"/>
  <c r="MLA7" i="2"/>
  <c r="MKZ7" i="2"/>
  <c r="MKY7" i="2"/>
  <c r="MKX7" i="2"/>
  <c r="MKW7" i="2"/>
  <c r="MKV7" i="2"/>
  <c r="MKU7" i="2"/>
  <c r="MKT7" i="2"/>
  <c r="MKS7" i="2"/>
  <c r="MKR7" i="2"/>
  <c r="MKQ7" i="2"/>
  <c r="MKP7" i="2"/>
  <c r="MKO7" i="2"/>
  <c r="MKN7" i="2"/>
  <c r="MKM7" i="2"/>
  <c r="MKL7" i="2"/>
  <c r="MKK7" i="2"/>
  <c r="MKJ7" i="2"/>
  <c r="MKI7" i="2"/>
  <c r="MKH7" i="2"/>
  <c r="MKG7" i="2"/>
  <c r="MKF7" i="2"/>
  <c r="MKE7" i="2"/>
  <c r="MKD7" i="2"/>
  <c r="MKC7" i="2"/>
  <c r="MKB7" i="2"/>
  <c r="MKA7" i="2"/>
  <c r="MJZ7" i="2"/>
  <c r="MJY7" i="2"/>
  <c r="MJX7" i="2"/>
  <c r="MJW7" i="2"/>
  <c r="MJV7" i="2"/>
  <c r="MJU7" i="2"/>
  <c r="MJT7" i="2"/>
  <c r="MJS7" i="2"/>
  <c r="MJR7" i="2"/>
  <c r="MJQ7" i="2"/>
  <c r="MJP7" i="2"/>
  <c r="MJO7" i="2"/>
  <c r="MJN7" i="2"/>
  <c r="MJM7" i="2"/>
  <c r="MJL7" i="2"/>
  <c r="MJK7" i="2"/>
  <c r="MJJ7" i="2"/>
  <c r="MJI7" i="2"/>
  <c r="MJH7" i="2"/>
  <c r="MJG7" i="2"/>
  <c r="MJF7" i="2"/>
  <c r="MJE7" i="2"/>
  <c r="MJD7" i="2"/>
  <c r="MJC7" i="2"/>
  <c r="MJB7" i="2"/>
  <c r="MJA7" i="2"/>
  <c r="MIZ7" i="2"/>
  <c r="MIY7" i="2"/>
  <c r="MIX7" i="2"/>
  <c r="MIW7" i="2"/>
  <c r="MIV7" i="2"/>
  <c r="MIU7" i="2"/>
  <c r="MIT7" i="2"/>
  <c r="MIS7" i="2"/>
  <c r="MIR7" i="2"/>
  <c r="MIQ7" i="2"/>
  <c r="MIP7" i="2"/>
  <c r="MIO7" i="2"/>
  <c r="MIN7" i="2"/>
  <c r="MIM7" i="2"/>
  <c r="MIL7" i="2"/>
  <c r="MIK7" i="2"/>
  <c r="MIJ7" i="2"/>
  <c r="MII7" i="2"/>
  <c r="MIH7" i="2"/>
  <c r="MIG7" i="2"/>
  <c r="MIF7" i="2"/>
  <c r="MIE7" i="2"/>
  <c r="MID7" i="2"/>
  <c r="MIC7" i="2"/>
  <c r="MIB7" i="2"/>
  <c r="MIA7" i="2"/>
  <c r="MHZ7" i="2"/>
  <c r="MHY7" i="2"/>
  <c r="MHX7" i="2"/>
  <c r="MHW7" i="2"/>
  <c r="MHV7" i="2"/>
  <c r="MHU7" i="2"/>
  <c r="MHT7" i="2"/>
  <c r="MHS7" i="2"/>
  <c r="MHR7" i="2"/>
  <c r="MHQ7" i="2"/>
  <c r="MHP7" i="2"/>
  <c r="MHO7" i="2"/>
  <c r="MHN7" i="2"/>
  <c r="MHM7" i="2"/>
  <c r="MHL7" i="2"/>
  <c r="MHK7" i="2"/>
  <c r="MHJ7" i="2"/>
  <c r="MHI7" i="2"/>
  <c r="MHH7" i="2"/>
  <c r="MHG7" i="2"/>
  <c r="MHF7" i="2"/>
  <c r="MHE7" i="2"/>
  <c r="MHD7" i="2"/>
  <c r="MHC7" i="2"/>
  <c r="MHB7" i="2"/>
  <c r="MHA7" i="2"/>
  <c r="MGZ7" i="2"/>
  <c r="MGY7" i="2"/>
  <c r="MGX7" i="2"/>
  <c r="MGW7" i="2"/>
  <c r="MGV7" i="2"/>
  <c r="MGU7" i="2"/>
  <c r="MGT7" i="2"/>
  <c r="MGS7" i="2"/>
  <c r="MGR7" i="2"/>
  <c r="MGQ7" i="2"/>
  <c r="MGP7" i="2"/>
  <c r="MGO7" i="2"/>
  <c r="MGN7" i="2"/>
  <c r="MGM7" i="2"/>
  <c r="MGL7" i="2"/>
  <c r="MGK7" i="2"/>
  <c r="MGJ7" i="2"/>
  <c r="MGI7" i="2"/>
  <c r="MGH7" i="2"/>
  <c r="MGG7" i="2"/>
  <c r="MGF7" i="2"/>
  <c r="MGE7" i="2"/>
  <c r="MGD7" i="2"/>
  <c r="MGC7" i="2"/>
  <c r="MGB7" i="2"/>
  <c r="MGA7" i="2"/>
  <c r="MFZ7" i="2"/>
  <c r="MFY7" i="2"/>
  <c r="MFX7" i="2"/>
  <c r="MFW7" i="2"/>
  <c r="MFV7" i="2"/>
  <c r="MFU7" i="2"/>
  <c r="MFT7" i="2"/>
  <c r="MFS7" i="2"/>
  <c r="MFR7" i="2"/>
  <c r="MFQ7" i="2"/>
  <c r="MFP7" i="2"/>
  <c r="MFO7" i="2"/>
  <c r="MFN7" i="2"/>
  <c r="MFM7" i="2"/>
  <c r="MFL7" i="2"/>
  <c r="MFK7" i="2"/>
  <c r="MFJ7" i="2"/>
  <c r="MFI7" i="2"/>
  <c r="MFH7" i="2"/>
  <c r="MFG7" i="2"/>
  <c r="MFF7" i="2"/>
  <c r="MFE7" i="2"/>
  <c r="MFD7" i="2"/>
  <c r="MFC7" i="2"/>
  <c r="MFB7" i="2"/>
  <c r="MFA7" i="2"/>
  <c r="MEZ7" i="2"/>
  <c r="MEY7" i="2"/>
  <c r="MEX7" i="2"/>
  <c r="MEW7" i="2"/>
  <c r="MEV7" i="2"/>
  <c r="MEU7" i="2"/>
  <c r="MET7" i="2"/>
  <c r="MES7" i="2"/>
  <c r="MER7" i="2"/>
  <c r="MEQ7" i="2"/>
  <c r="MEP7" i="2"/>
  <c r="MEO7" i="2"/>
  <c r="MEN7" i="2"/>
  <c r="MEM7" i="2"/>
  <c r="MEL7" i="2"/>
  <c r="MEK7" i="2"/>
  <c r="MEJ7" i="2"/>
  <c r="MEI7" i="2"/>
  <c r="MEH7" i="2"/>
  <c r="MEG7" i="2"/>
  <c r="MEF7" i="2"/>
  <c r="MEE7" i="2"/>
  <c r="MED7" i="2"/>
  <c r="MEC7" i="2"/>
  <c r="MEB7" i="2"/>
  <c r="MEA7" i="2"/>
  <c r="MDZ7" i="2"/>
  <c r="MDY7" i="2"/>
  <c r="MDX7" i="2"/>
  <c r="MDW7" i="2"/>
  <c r="MDV7" i="2"/>
  <c r="MDU7" i="2"/>
  <c r="MDT7" i="2"/>
  <c r="MDS7" i="2"/>
  <c r="MDR7" i="2"/>
  <c r="MDQ7" i="2"/>
  <c r="MDP7" i="2"/>
  <c r="MDO7" i="2"/>
  <c r="MDN7" i="2"/>
  <c r="MDM7" i="2"/>
  <c r="MDL7" i="2"/>
  <c r="MDK7" i="2"/>
  <c r="MDJ7" i="2"/>
  <c r="MDI7" i="2"/>
  <c r="MDH7" i="2"/>
  <c r="MDG7" i="2"/>
  <c r="MDF7" i="2"/>
  <c r="MDE7" i="2"/>
  <c r="MDD7" i="2"/>
  <c r="MDC7" i="2"/>
  <c r="MDB7" i="2"/>
  <c r="MDA7" i="2"/>
  <c r="MCZ7" i="2"/>
  <c r="MCY7" i="2"/>
  <c r="MCX7" i="2"/>
  <c r="MCW7" i="2"/>
  <c r="MCV7" i="2"/>
  <c r="MCU7" i="2"/>
  <c r="MCT7" i="2"/>
  <c r="MCS7" i="2"/>
  <c r="MCR7" i="2"/>
  <c r="MCQ7" i="2"/>
  <c r="MCP7" i="2"/>
  <c r="MCO7" i="2"/>
  <c r="MCN7" i="2"/>
  <c r="MCM7" i="2"/>
  <c r="MCL7" i="2"/>
  <c r="MCK7" i="2"/>
  <c r="MCJ7" i="2"/>
  <c r="MCI7" i="2"/>
  <c r="MCH7" i="2"/>
  <c r="MCG7" i="2"/>
  <c r="MCF7" i="2"/>
  <c r="MCE7" i="2"/>
  <c r="MCD7" i="2"/>
  <c r="MCC7" i="2"/>
  <c r="MCB7" i="2"/>
  <c r="MCA7" i="2"/>
  <c r="MBZ7" i="2"/>
  <c r="MBY7" i="2"/>
  <c r="MBX7" i="2"/>
  <c r="MBW7" i="2"/>
  <c r="MBV7" i="2"/>
  <c r="MBU7" i="2"/>
  <c r="MBT7" i="2"/>
  <c r="MBS7" i="2"/>
  <c r="MBR7" i="2"/>
  <c r="MBQ7" i="2"/>
  <c r="MBP7" i="2"/>
  <c r="MBO7" i="2"/>
  <c r="MBN7" i="2"/>
  <c r="MBM7" i="2"/>
  <c r="MBL7" i="2"/>
  <c r="MBK7" i="2"/>
  <c r="MBJ7" i="2"/>
  <c r="MBI7" i="2"/>
  <c r="MBH7" i="2"/>
  <c r="MBG7" i="2"/>
  <c r="MBF7" i="2"/>
  <c r="MBE7" i="2"/>
  <c r="MBD7" i="2"/>
  <c r="MBC7" i="2"/>
  <c r="MBB7" i="2"/>
  <c r="MBA7" i="2"/>
  <c r="MAZ7" i="2"/>
  <c r="MAY7" i="2"/>
  <c r="MAX7" i="2"/>
  <c r="MAW7" i="2"/>
  <c r="MAV7" i="2"/>
  <c r="MAU7" i="2"/>
  <c r="MAT7" i="2"/>
  <c r="MAS7" i="2"/>
  <c r="MAR7" i="2"/>
  <c r="MAQ7" i="2"/>
  <c r="MAP7" i="2"/>
  <c r="MAO7" i="2"/>
  <c r="MAN7" i="2"/>
  <c r="MAM7" i="2"/>
  <c r="MAL7" i="2"/>
  <c r="MAK7" i="2"/>
  <c r="MAJ7" i="2"/>
  <c r="MAI7" i="2"/>
  <c r="MAH7" i="2"/>
  <c r="MAG7" i="2"/>
  <c r="MAF7" i="2"/>
  <c r="MAE7" i="2"/>
  <c r="MAD7" i="2"/>
  <c r="MAC7" i="2"/>
  <c r="MAB7" i="2"/>
  <c r="MAA7" i="2"/>
  <c r="LZZ7" i="2"/>
  <c r="LZY7" i="2"/>
  <c r="LZX7" i="2"/>
  <c r="LZW7" i="2"/>
  <c r="LZV7" i="2"/>
  <c r="LZU7" i="2"/>
  <c r="LZT7" i="2"/>
  <c r="LZS7" i="2"/>
  <c r="LZR7" i="2"/>
  <c r="LZQ7" i="2"/>
  <c r="LZP7" i="2"/>
  <c r="LZO7" i="2"/>
  <c r="LZN7" i="2"/>
  <c r="LZM7" i="2"/>
  <c r="LZL7" i="2"/>
  <c r="LZK7" i="2"/>
  <c r="LZJ7" i="2"/>
  <c r="LZI7" i="2"/>
  <c r="LZH7" i="2"/>
  <c r="LZG7" i="2"/>
  <c r="LZF7" i="2"/>
  <c r="LZE7" i="2"/>
  <c r="LZD7" i="2"/>
  <c r="LZC7" i="2"/>
  <c r="LZB7" i="2"/>
  <c r="LZA7" i="2"/>
  <c r="LYZ7" i="2"/>
  <c r="LYY7" i="2"/>
  <c r="LYX7" i="2"/>
  <c r="LYW7" i="2"/>
  <c r="LYV7" i="2"/>
  <c r="LYU7" i="2"/>
  <c r="LYT7" i="2"/>
  <c r="LYS7" i="2"/>
  <c r="LYR7" i="2"/>
  <c r="LYQ7" i="2"/>
  <c r="LYP7" i="2"/>
  <c r="LYO7" i="2"/>
  <c r="LYN7" i="2"/>
  <c r="LYM7" i="2"/>
  <c r="LYL7" i="2"/>
  <c r="LYK7" i="2"/>
  <c r="LYJ7" i="2"/>
  <c r="LYI7" i="2"/>
  <c r="LYH7" i="2"/>
  <c r="LYG7" i="2"/>
  <c r="LYF7" i="2"/>
  <c r="LYE7" i="2"/>
  <c r="LYD7" i="2"/>
  <c r="LYC7" i="2"/>
  <c r="LYB7" i="2"/>
  <c r="LYA7" i="2"/>
  <c r="LXZ7" i="2"/>
  <c r="LXY7" i="2"/>
  <c r="LXX7" i="2"/>
  <c r="LXW7" i="2"/>
  <c r="LXV7" i="2"/>
  <c r="LXU7" i="2"/>
  <c r="LXT7" i="2"/>
  <c r="LXS7" i="2"/>
  <c r="LXR7" i="2"/>
  <c r="LXQ7" i="2"/>
  <c r="LXP7" i="2"/>
  <c r="LXO7" i="2"/>
  <c r="LXN7" i="2"/>
  <c r="LXM7" i="2"/>
  <c r="LXL7" i="2"/>
  <c r="LXK7" i="2"/>
  <c r="LXJ7" i="2"/>
  <c r="LXI7" i="2"/>
  <c r="LXH7" i="2"/>
  <c r="LXG7" i="2"/>
  <c r="LXF7" i="2"/>
  <c r="LXE7" i="2"/>
  <c r="LXD7" i="2"/>
  <c r="LXC7" i="2"/>
  <c r="LXB7" i="2"/>
  <c r="LXA7" i="2"/>
  <c r="LWZ7" i="2"/>
  <c r="LWY7" i="2"/>
  <c r="LWX7" i="2"/>
  <c r="LWW7" i="2"/>
  <c r="LWV7" i="2"/>
  <c r="LWU7" i="2"/>
  <c r="LWT7" i="2"/>
  <c r="LWS7" i="2"/>
  <c r="LWR7" i="2"/>
  <c r="LWQ7" i="2"/>
  <c r="LWP7" i="2"/>
  <c r="LWO7" i="2"/>
  <c r="LWN7" i="2"/>
  <c r="LWM7" i="2"/>
  <c r="LWL7" i="2"/>
  <c r="LWK7" i="2"/>
  <c r="LWJ7" i="2"/>
  <c r="LWI7" i="2"/>
  <c r="LWH7" i="2"/>
  <c r="LWG7" i="2"/>
  <c r="LWF7" i="2"/>
  <c r="LWE7" i="2"/>
  <c r="LWD7" i="2"/>
  <c r="LWC7" i="2"/>
  <c r="LWB7" i="2"/>
  <c r="LWA7" i="2"/>
  <c r="LVZ7" i="2"/>
  <c r="LVY7" i="2"/>
  <c r="LVX7" i="2"/>
  <c r="LVW7" i="2"/>
  <c r="LVV7" i="2"/>
  <c r="LVU7" i="2"/>
  <c r="LVT7" i="2"/>
  <c r="LVS7" i="2"/>
  <c r="LVR7" i="2"/>
  <c r="LVQ7" i="2"/>
  <c r="LVP7" i="2"/>
  <c r="LVO7" i="2"/>
  <c r="LVN7" i="2"/>
  <c r="LVM7" i="2"/>
  <c r="LVL7" i="2"/>
  <c r="LVK7" i="2"/>
  <c r="LVJ7" i="2"/>
  <c r="LVI7" i="2"/>
  <c r="LVH7" i="2"/>
  <c r="LVG7" i="2"/>
  <c r="LVF7" i="2"/>
  <c r="LVE7" i="2"/>
  <c r="LVD7" i="2"/>
  <c r="LVC7" i="2"/>
  <c r="LVB7" i="2"/>
  <c r="LVA7" i="2"/>
  <c r="LUZ7" i="2"/>
  <c r="LUY7" i="2"/>
  <c r="LUX7" i="2"/>
  <c r="LUW7" i="2"/>
  <c r="LUV7" i="2"/>
  <c r="LUU7" i="2"/>
  <c r="LUT7" i="2"/>
  <c r="LUS7" i="2"/>
  <c r="LUR7" i="2"/>
  <c r="LUQ7" i="2"/>
  <c r="LUP7" i="2"/>
  <c r="LUO7" i="2"/>
  <c r="LUN7" i="2"/>
  <c r="LUM7" i="2"/>
  <c r="LUL7" i="2"/>
  <c r="LUK7" i="2"/>
  <c r="LUJ7" i="2"/>
  <c r="LUI7" i="2"/>
  <c r="LUH7" i="2"/>
  <c r="LUG7" i="2"/>
  <c r="LUF7" i="2"/>
  <c r="LUE7" i="2"/>
  <c r="LUD7" i="2"/>
  <c r="LUC7" i="2"/>
  <c r="LUB7" i="2"/>
  <c r="LUA7" i="2"/>
  <c r="LTZ7" i="2"/>
  <c r="LTY7" i="2"/>
  <c r="LTX7" i="2"/>
  <c r="LTW7" i="2"/>
  <c r="LTV7" i="2"/>
  <c r="LTU7" i="2"/>
  <c r="LTT7" i="2"/>
  <c r="LTS7" i="2"/>
  <c r="LTR7" i="2"/>
  <c r="LTQ7" i="2"/>
  <c r="LTP7" i="2"/>
  <c r="LTO7" i="2"/>
  <c r="LTN7" i="2"/>
  <c r="LTM7" i="2"/>
  <c r="LTL7" i="2"/>
  <c r="LTK7" i="2"/>
  <c r="LTJ7" i="2"/>
  <c r="LTI7" i="2"/>
  <c r="LTH7" i="2"/>
  <c r="LTG7" i="2"/>
  <c r="LTF7" i="2"/>
  <c r="LTE7" i="2"/>
  <c r="LTD7" i="2"/>
  <c r="LTC7" i="2"/>
  <c r="LTB7" i="2"/>
  <c r="LTA7" i="2"/>
  <c r="LSZ7" i="2"/>
  <c r="LSY7" i="2"/>
  <c r="LSX7" i="2"/>
  <c r="LSW7" i="2"/>
  <c r="LSV7" i="2"/>
  <c r="LSU7" i="2"/>
  <c r="LST7" i="2"/>
  <c r="LSS7" i="2"/>
  <c r="LSR7" i="2"/>
  <c r="LSQ7" i="2"/>
  <c r="LSP7" i="2"/>
  <c r="LSO7" i="2"/>
  <c r="LSN7" i="2"/>
  <c r="LSM7" i="2"/>
  <c r="LSL7" i="2"/>
  <c r="LSK7" i="2"/>
  <c r="LSJ7" i="2"/>
  <c r="LSI7" i="2"/>
  <c r="LSH7" i="2"/>
  <c r="LSG7" i="2"/>
  <c r="LSF7" i="2"/>
  <c r="LSE7" i="2"/>
  <c r="LSD7" i="2"/>
  <c r="LSC7" i="2"/>
  <c r="LSB7" i="2"/>
  <c r="LSA7" i="2"/>
  <c r="LRZ7" i="2"/>
  <c r="LRY7" i="2"/>
  <c r="LRX7" i="2"/>
  <c r="LRW7" i="2"/>
  <c r="LRV7" i="2"/>
  <c r="LRU7" i="2"/>
  <c r="LRT7" i="2"/>
  <c r="LRS7" i="2"/>
  <c r="LRR7" i="2"/>
  <c r="LRQ7" i="2"/>
  <c r="LRP7" i="2"/>
  <c r="LRO7" i="2"/>
  <c r="LRN7" i="2"/>
  <c r="LRM7" i="2"/>
  <c r="LRL7" i="2"/>
  <c r="LRK7" i="2"/>
  <c r="LRJ7" i="2"/>
  <c r="LRI7" i="2"/>
  <c r="LRH7" i="2"/>
  <c r="LRG7" i="2"/>
  <c r="LRF7" i="2"/>
  <c r="LRE7" i="2"/>
  <c r="LRD7" i="2"/>
  <c r="LRC7" i="2"/>
  <c r="LRB7" i="2"/>
  <c r="LRA7" i="2"/>
  <c r="LQZ7" i="2"/>
  <c r="LQY7" i="2"/>
  <c r="LQX7" i="2"/>
  <c r="LQW7" i="2"/>
  <c r="LQV7" i="2"/>
  <c r="LQU7" i="2"/>
  <c r="LQT7" i="2"/>
  <c r="LQS7" i="2"/>
  <c r="LQR7" i="2"/>
  <c r="LQQ7" i="2"/>
  <c r="LQP7" i="2"/>
  <c r="LQO7" i="2"/>
  <c r="LQN7" i="2"/>
  <c r="LQM7" i="2"/>
  <c r="LQL7" i="2"/>
  <c r="LQK7" i="2"/>
  <c r="LQJ7" i="2"/>
  <c r="LQI7" i="2"/>
  <c r="LQH7" i="2"/>
  <c r="LQG7" i="2"/>
  <c r="LQF7" i="2"/>
  <c r="LQE7" i="2"/>
  <c r="LQD7" i="2"/>
  <c r="LQC7" i="2"/>
  <c r="LQB7" i="2"/>
  <c r="LQA7" i="2"/>
  <c r="LPZ7" i="2"/>
  <c r="LPY7" i="2"/>
  <c r="LPX7" i="2"/>
  <c r="LPW7" i="2"/>
  <c r="LPV7" i="2"/>
  <c r="LPU7" i="2"/>
  <c r="LPT7" i="2"/>
  <c r="LPS7" i="2"/>
  <c r="LPR7" i="2"/>
  <c r="LPQ7" i="2"/>
  <c r="LPP7" i="2"/>
  <c r="LPO7" i="2"/>
  <c r="LPN7" i="2"/>
  <c r="LPM7" i="2"/>
  <c r="LPL7" i="2"/>
  <c r="LPK7" i="2"/>
  <c r="LPJ7" i="2"/>
  <c r="LPI7" i="2"/>
  <c r="LPH7" i="2"/>
  <c r="LPG7" i="2"/>
  <c r="LPF7" i="2"/>
  <c r="LPE7" i="2"/>
  <c r="LPD7" i="2"/>
  <c r="LPC7" i="2"/>
  <c r="LPB7" i="2"/>
  <c r="LPA7" i="2"/>
  <c r="LOZ7" i="2"/>
  <c r="LOY7" i="2"/>
  <c r="LOX7" i="2"/>
  <c r="LOW7" i="2"/>
  <c r="LOV7" i="2"/>
  <c r="LOU7" i="2"/>
  <c r="LOT7" i="2"/>
  <c r="LOS7" i="2"/>
  <c r="LOR7" i="2"/>
  <c r="LOQ7" i="2"/>
  <c r="LOP7" i="2"/>
  <c r="LOO7" i="2"/>
  <c r="LON7" i="2"/>
  <c r="LOM7" i="2"/>
  <c r="LOL7" i="2"/>
  <c r="LOK7" i="2"/>
  <c r="LOJ7" i="2"/>
  <c r="LOI7" i="2"/>
  <c r="LOH7" i="2"/>
  <c r="LOG7" i="2"/>
  <c r="LOF7" i="2"/>
  <c r="LOE7" i="2"/>
  <c r="LOD7" i="2"/>
  <c r="LOC7" i="2"/>
  <c r="LOB7" i="2"/>
  <c r="LOA7" i="2"/>
  <c r="LNZ7" i="2"/>
  <c r="LNY7" i="2"/>
  <c r="LNX7" i="2"/>
  <c r="LNW7" i="2"/>
  <c r="LNV7" i="2"/>
  <c r="LNU7" i="2"/>
  <c r="LNT7" i="2"/>
  <c r="LNS7" i="2"/>
  <c r="LNR7" i="2"/>
  <c r="LNQ7" i="2"/>
  <c r="LNP7" i="2"/>
  <c r="LNO7" i="2"/>
  <c r="LNN7" i="2"/>
  <c r="LNM7" i="2"/>
  <c r="LNL7" i="2"/>
  <c r="LNK7" i="2"/>
  <c r="LNJ7" i="2"/>
  <c r="LNI7" i="2"/>
  <c r="LNH7" i="2"/>
  <c r="LNG7" i="2"/>
  <c r="LNF7" i="2"/>
  <c r="LNE7" i="2"/>
  <c r="LND7" i="2"/>
  <c r="LNC7" i="2"/>
  <c r="LNB7" i="2"/>
  <c r="LNA7" i="2"/>
  <c r="LMZ7" i="2"/>
  <c r="LMY7" i="2"/>
  <c r="LMX7" i="2"/>
  <c r="LMW7" i="2"/>
  <c r="LMV7" i="2"/>
  <c r="LMU7" i="2"/>
  <c r="LMT7" i="2"/>
  <c r="LMS7" i="2"/>
  <c r="LMR7" i="2"/>
  <c r="LMQ7" i="2"/>
  <c r="LMP7" i="2"/>
  <c r="LMO7" i="2"/>
  <c r="LMN7" i="2"/>
  <c r="LMM7" i="2"/>
  <c r="LML7" i="2"/>
  <c r="LMK7" i="2"/>
  <c r="LMJ7" i="2"/>
  <c r="LMI7" i="2"/>
  <c r="LMH7" i="2"/>
  <c r="LMG7" i="2"/>
  <c r="LMF7" i="2"/>
  <c r="LME7" i="2"/>
  <c r="LMD7" i="2"/>
  <c r="LMC7" i="2"/>
  <c r="LMB7" i="2"/>
  <c r="LMA7" i="2"/>
  <c r="LLZ7" i="2"/>
  <c r="LLY7" i="2"/>
  <c r="LLX7" i="2"/>
  <c r="LLW7" i="2"/>
  <c r="LLV7" i="2"/>
  <c r="LLU7" i="2"/>
  <c r="LLT7" i="2"/>
  <c r="LLS7" i="2"/>
  <c r="LLR7" i="2"/>
  <c r="LLQ7" i="2"/>
  <c r="LLP7" i="2"/>
  <c r="LLO7" i="2"/>
  <c r="LLN7" i="2"/>
  <c r="LLM7" i="2"/>
  <c r="LLL7" i="2"/>
  <c r="LLK7" i="2"/>
  <c r="LLJ7" i="2"/>
  <c r="LLI7" i="2"/>
  <c r="LLH7" i="2"/>
  <c r="LLG7" i="2"/>
  <c r="LLF7" i="2"/>
  <c r="LLE7" i="2"/>
  <c r="LLD7" i="2"/>
  <c r="LLC7" i="2"/>
  <c r="LLB7" i="2"/>
  <c r="LLA7" i="2"/>
  <c r="LKZ7" i="2"/>
  <c r="LKY7" i="2"/>
  <c r="LKX7" i="2"/>
  <c r="LKW7" i="2"/>
  <c r="LKV7" i="2"/>
  <c r="LKU7" i="2"/>
  <c r="LKT7" i="2"/>
  <c r="LKS7" i="2"/>
  <c r="LKR7" i="2"/>
  <c r="LKQ7" i="2"/>
  <c r="LKP7" i="2"/>
  <c r="LKO7" i="2"/>
  <c r="LKN7" i="2"/>
  <c r="LKM7" i="2"/>
  <c r="LKL7" i="2"/>
  <c r="LKK7" i="2"/>
  <c r="LKJ7" i="2"/>
  <c r="LKI7" i="2"/>
  <c r="LKH7" i="2"/>
  <c r="LKG7" i="2"/>
  <c r="LKF7" i="2"/>
  <c r="LKE7" i="2"/>
  <c r="LKD7" i="2"/>
  <c r="LKC7" i="2"/>
  <c r="LKB7" i="2"/>
  <c r="LKA7" i="2"/>
  <c r="LJZ7" i="2"/>
  <c r="LJY7" i="2"/>
  <c r="LJX7" i="2"/>
  <c r="LJW7" i="2"/>
  <c r="LJV7" i="2"/>
  <c r="LJU7" i="2"/>
  <c r="LJT7" i="2"/>
  <c r="LJS7" i="2"/>
  <c r="LJR7" i="2"/>
  <c r="LJQ7" i="2"/>
  <c r="LJP7" i="2"/>
  <c r="LJO7" i="2"/>
  <c r="LJN7" i="2"/>
  <c r="LJM7" i="2"/>
  <c r="LJL7" i="2"/>
  <c r="LJK7" i="2"/>
  <c r="LJJ7" i="2"/>
  <c r="LJI7" i="2"/>
  <c r="LJH7" i="2"/>
  <c r="LJG7" i="2"/>
  <c r="LJF7" i="2"/>
  <c r="LJE7" i="2"/>
  <c r="LJD7" i="2"/>
  <c r="LJC7" i="2"/>
  <c r="LJB7" i="2"/>
  <c r="LJA7" i="2"/>
  <c r="LIZ7" i="2"/>
  <c r="LIY7" i="2"/>
  <c r="LIX7" i="2"/>
  <c r="LIW7" i="2"/>
  <c r="LIV7" i="2"/>
  <c r="LIU7" i="2"/>
  <c r="LIT7" i="2"/>
  <c r="LIS7" i="2"/>
  <c r="LIR7" i="2"/>
  <c r="LIQ7" i="2"/>
  <c r="LIP7" i="2"/>
  <c r="LIO7" i="2"/>
  <c r="LIN7" i="2"/>
  <c r="LIM7" i="2"/>
  <c r="LIL7" i="2"/>
  <c r="LIK7" i="2"/>
  <c r="LIJ7" i="2"/>
  <c r="LII7" i="2"/>
  <c r="LIH7" i="2"/>
  <c r="LIG7" i="2"/>
  <c r="LIF7" i="2"/>
  <c r="LIE7" i="2"/>
  <c r="LID7" i="2"/>
  <c r="LIC7" i="2"/>
  <c r="LIB7" i="2"/>
  <c r="LIA7" i="2"/>
  <c r="LHZ7" i="2"/>
  <c r="LHY7" i="2"/>
  <c r="LHX7" i="2"/>
  <c r="LHW7" i="2"/>
  <c r="LHV7" i="2"/>
  <c r="LHU7" i="2"/>
  <c r="LHT7" i="2"/>
  <c r="LHS7" i="2"/>
  <c r="LHR7" i="2"/>
  <c r="LHQ7" i="2"/>
  <c r="LHP7" i="2"/>
  <c r="LHO7" i="2"/>
  <c r="LHN7" i="2"/>
  <c r="LHM7" i="2"/>
  <c r="LHL7" i="2"/>
  <c r="LHK7" i="2"/>
  <c r="LHJ7" i="2"/>
  <c r="LHI7" i="2"/>
  <c r="LHH7" i="2"/>
  <c r="LHG7" i="2"/>
  <c r="LHF7" i="2"/>
  <c r="LHE7" i="2"/>
  <c r="LHD7" i="2"/>
  <c r="LHC7" i="2"/>
  <c r="LHB7" i="2"/>
  <c r="LHA7" i="2"/>
  <c r="LGZ7" i="2"/>
  <c r="LGY7" i="2"/>
  <c r="LGX7" i="2"/>
  <c r="LGW7" i="2"/>
  <c r="LGV7" i="2"/>
  <c r="LGU7" i="2"/>
  <c r="LGT7" i="2"/>
  <c r="LGS7" i="2"/>
  <c r="LGR7" i="2"/>
  <c r="LGQ7" i="2"/>
  <c r="LGP7" i="2"/>
  <c r="LGO7" i="2"/>
  <c r="LGN7" i="2"/>
  <c r="LGM7" i="2"/>
  <c r="LGL7" i="2"/>
  <c r="LGK7" i="2"/>
  <c r="LGJ7" i="2"/>
  <c r="LGI7" i="2"/>
  <c r="LGH7" i="2"/>
  <c r="LGG7" i="2"/>
  <c r="LGF7" i="2"/>
  <c r="LGE7" i="2"/>
  <c r="LGD7" i="2"/>
  <c r="LGC7" i="2"/>
  <c r="LGB7" i="2"/>
  <c r="LGA7" i="2"/>
  <c r="LFZ7" i="2"/>
  <c r="LFY7" i="2"/>
  <c r="LFX7" i="2"/>
  <c r="LFW7" i="2"/>
  <c r="LFV7" i="2"/>
  <c r="LFU7" i="2"/>
  <c r="LFT7" i="2"/>
  <c r="LFS7" i="2"/>
  <c r="LFR7" i="2"/>
  <c r="LFQ7" i="2"/>
  <c r="LFP7" i="2"/>
  <c r="LFO7" i="2"/>
  <c r="LFN7" i="2"/>
  <c r="LFM7" i="2"/>
  <c r="LFL7" i="2"/>
  <c r="LFK7" i="2"/>
  <c r="LFJ7" i="2"/>
  <c r="LFI7" i="2"/>
  <c r="LFH7" i="2"/>
  <c r="LFG7" i="2"/>
  <c r="LFF7" i="2"/>
  <c r="LFE7" i="2"/>
  <c r="LFD7" i="2"/>
  <c r="LFC7" i="2"/>
  <c r="LFB7" i="2"/>
  <c r="LFA7" i="2"/>
  <c r="LEZ7" i="2"/>
  <c r="LEY7" i="2"/>
  <c r="LEX7" i="2"/>
  <c r="LEW7" i="2"/>
  <c r="LEV7" i="2"/>
  <c r="LEU7" i="2"/>
  <c r="LET7" i="2"/>
  <c r="LES7" i="2"/>
  <c r="LER7" i="2"/>
  <c r="LEQ7" i="2"/>
  <c r="LEP7" i="2"/>
  <c r="LEO7" i="2"/>
  <c r="LEN7" i="2"/>
  <c r="LEM7" i="2"/>
  <c r="LEL7" i="2"/>
  <c r="LEK7" i="2"/>
  <c r="LEJ7" i="2"/>
  <c r="LEI7" i="2"/>
  <c r="LEH7" i="2"/>
  <c r="LEG7" i="2"/>
  <c r="LEF7" i="2"/>
  <c r="LEE7" i="2"/>
  <c r="LED7" i="2"/>
  <c r="LEC7" i="2"/>
  <c r="LEB7" i="2"/>
  <c r="LEA7" i="2"/>
  <c r="LDZ7" i="2"/>
  <c r="LDY7" i="2"/>
  <c r="LDX7" i="2"/>
  <c r="LDW7" i="2"/>
  <c r="LDV7" i="2"/>
  <c r="LDU7" i="2"/>
  <c r="LDT7" i="2"/>
  <c r="LDS7" i="2"/>
  <c r="LDR7" i="2"/>
  <c r="LDQ7" i="2"/>
  <c r="LDP7" i="2"/>
  <c r="LDO7" i="2"/>
  <c r="LDN7" i="2"/>
  <c r="LDM7" i="2"/>
  <c r="LDL7" i="2"/>
  <c r="LDK7" i="2"/>
  <c r="LDJ7" i="2"/>
  <c r="LDI7" i="2"/>
  <c r="LDH7" i="2"/>
  <c r="LDG7" i="2"/>
  <c r="LDF7" i="2"/>
  <c r="LDE7" i="2"/>
  <c r="LDD7" i="2"/>
  <c r="LDC7" i="2"/>
  <c r="LDB7" i="2"/>
  <c r="LDA7" i="2"/>
  <c r="LCZ7" i="2"/>
  <c r="LCY7" i="2"/>
  <c r="LCX7" i="2"/>
  <c r="LCW7" i="2"/>
  <c r="LCV7" i="2"/>
  <c r="LCU7" i="2"/>
  <c r="LCT7" i="2"/>
  <c r="LCS7" i="2"/>
  <c r="LCR7" i="2"/>
  <c r="LCQ7" i="2"/>
  <c r="LCP7" i="2"/>
  <c r="LCO7" i="2"/>
  <c r="LCN7" i="2"/>
  <c r="LCM7" i="2"/>
  <c r="LCL7" i="2"/>
  <c r="LCK7" i="2"/>
  <c r="LCJ7" i="2"/>
  <c r="LCI7" i="2"/>
  <c r="LCH7" i="2"/>
  <c r="LCG7" i="2"/>
  <c r="LCF7" i="2"/>
  <c r="LCE7" i="2"/>
  <c r="LCD7" i="2"/>
  <c r="LCC7" i="2"/>
  <c r="LCB7" i="2"/>
  <c r="LCA7" i="2"/>
  <c r="LBZ7" i="2"/>
  <c r="LBY7" i="2"/>
  <c r="LBX7" i="2"/>
  <c r="LBW7" i="2"/>
  <c r="LBV7" i="2"/>
  <c r="LBU7" i="2"/>
  <c r="LBT7" i="2"/>
  <c r="LBS7" i="2"/>
  <c r="LBR7" i="2"/>
  <c r="LBQ7" i="2"/>
  <c r="LBP7" i="2"/>
  <c r="LBO7" i="2"/>
  <c r="LBN7" i="2"/>
  <c r="LBM7" i="2"/>
  <c r="LBL7" i="2"/>
  <c r="LBK7" i="2"/>
  <c r="LBJ7" i="2"/>
  <c r="LBI7" i="2"/>
  <c r="LBH7" i="2"/>
  <c r="LBG7" i="2"/>
  <c r="LBF7" i="2"/>
  <c r="LBE7" i="2"/>
  <c r="LBD7" i="2"/>
  <c r="LBC7" i="2"/>
  <c r="LBB7" i="2"/>
  <c r="LBA7" i="2"/>
  <c r="LAZ7" i="2"/>
  <c r="LAY7" i="2"/>
  <c r="LAX7" i="2"/>
  <c r="LAW7" i="2"/>
  <c r="LAV7" i="2"/>
  <c r="LAU7" i="2"/>
  <c r="LAT7" i="2"/>
  <c r="LAS7" i="2"/>
  <c r="LAR7" i="2"/>
  <c r="LAQ7" i="2"/>
  <c r="LAP7" i="2"/>
  <c r="LAO7" i="2"/>
  <c r="LAN7" i="2"/>
  <c r="LAM7" i="2"/>
  <c r="LAL7" i="2"/>
  <c r="LAK7" i="2"/>
  <c r="LAJ7" i="2"/>
  <c r="LAI7" i="2"/>
  <c r="LAH7" i="2"/>
  <c r="LAG7" i="2"/>
  <c r="LAF7" i="2"/>
  <c r="LAE7" i="2"/>
  <c r="LAD7" i="2"/>
  <c r="LAC7" i="2"/>
  <c r="LAB7" i="2"/>
  <c r="LAA7" i="2"/>
  <c r="KZZ7" i="2"/>
  <c r="KZY7" i="2"/>
  <c r="KZX7" i="2"/>
  <c r="KZW7" i="2"/>
  <c r="KZV7" i="2"/>
  <c r="KZU7" i="2"/>
  <c r="KZT7" i="2"/>
  <c r="KZS7" i="2"/>
  <c r="KZR7" i="2"/>
  <c r="KZQ7" i="2"/>
  <c r="KZP7" i="2"/>
  <c r="KZO7" i="2"/>
  <c r="KZN7" i="2"/>
  <c r="KZM7" i="2"/>
  <c r="KZL7" i="2"/>
  <c r="KZK7" i="2"/>
  <c r="KZJ7" i="2"/>
  <c r="KZI7" i="2"/>
  <c r="KZH7" i="2"/>
  <c r="KZG7" i="2"/>
  <c r="KZF7" i="2"/>
  <c r="KZE7" i="2"/>
  <c r="KZD7" i="2"/>
  <c r="KZC7" i="2"/>
  <c r="KZB7" i="2"/>
  <c r="KZA7" i="2"/>
  <c r="KYZ7" i="2"/>
  <c r="KYY7" i="2"/>
  <c r="KYX7" i="2"/>
  <c r="KYW7" i="2"/>
  <c r="KYV7" i="2"/>
  <c r="KYU7" i="2"/>
  <c r="KYT7" i="2"/>
  <c r="KYS7" i="2"/>
  <c r="KYR7" i="2"/>
  <c r="KYQ7" i="2"/>
  <c r="KYP7" i="2"/>
  <c r="KYO7" i="2"/>
  <c r="KYN7" i="2"/>
  <c r="KYM7" i="2"/>
  <c r="KYL7" i="2"/>
  <c r="KYK7" i="2"/>
  <c r="KYJ7" i="2"/>
  <c r="KYI7" i="2"/>
  <c r="KYH7" i="2"/>
  <c r="KYG7" i="2"/>
  <c r="KYF7" i="2"/>
  <c r="KYE7" i="2"/>
  <c r="KYD7" i="2"/>
  <c r="KYC7" i="2"/>
  <c r="KYB7" i="2"/>
  <c r="KYA7" i="2"/>
  <c r="KXZ7" i="2"/>
  <c r="KXY7" i="2"/>
  <c r="KXX7" i="2"/>
  <c r="KXW7" i="2"/>
  <c r="KXV7" i="2"/>
  <c r="KXU7" i="2"/>
  <c r="KXT7" i="2"/>
  <c r="KXS7" i="2"/>
  <c r="KXR7" i="2"/>
  <c r="KXQ7" i="2"/>
  <c r="KXP7" i="2"/>
  <c r="KXO7" i="2"/>
  <c r="KXN7" i="2"/>
  <c r="KXM7" i="2"/>
  <c r="KXL7" i="2"/>
  <c r="KXK7" i="2"/>
  <c r="KXJ7" i="2"/>
  <c r="KXI7" i="2"/>
  <c r="KXH7" i="2"/>
  <c r="KXG7" i="2"/>
  <c r="KXF7" i="2"/>
  <c r="KXE7" i="2"/>
  <c r="KXD7" i="2"/>
  <c r="KXC7" i="2"/>
  <c r="KXB7" i="2"/>
  <c r="KXA7" i="2"/>
  <c r="KWZ7" i="2"/>
  <c r="KWY7" i="2"/>
  <c r="KWX7" i="2"/>
  <c r="KWW7" i="2"/>
  <c r="KWV7" i="2"/>
  <c r="KWU7" i="2"/>
  <c r="KWT7" i="2"/>
  <c r="KWS7" i="2"/>
  <c r="KWR7" i="2"/>
  <c r="KWQ7" i="2"/>
  <c r="KWP7" i="2"/>
  <c r="KWO7" i="2"/>
  <c r="KWN7" i="2"/>
  <c r="KWM7" i="2"/>
  <c r="KWL7" i="2"/>
  <c r="KWK7" i="2"/>
  <c r="KWJ7" i="2"/>
  <c r="KWI7" i="2"/>
  <c r="KWH7" i="2"/>
  <c r="KWG7" i="2"/>
  <c r="KWF7" i="2"/>
  <c r="KWE7" i="2"/>
  <c r="KWD7" i="2"/>
  <c r="KWC7" i="2"/>
  <c r="KWB7" i="2"/>
  <c r="KWA7" i="2"/>
  <c r="KVZ7" i="2"/>
  <c r="KVY7" i="2"/>
  <c r="KVX7" i="2"/>
  <c r="KVW7" i="2"/>
  <c r="KVV7" i="2"/>
  <c r="KVU7" i="2"/>
  <c r="KVT7" i="2"/>
  <c r="KVS7" i="2"/>
  <c r="KVR7" i="2"/>
  <c r="KVQ7" i="2"/>
  <c r="KVP7" i="2"/>
  <c r="KVO7" i="2"/>
  <c r="KVN7" i="2"/>
  <c r="KVM7" i="2"/>
  <c r="KVL7" i="2"/>
  <c r="KVK7" i="2"/>
  <c r="KVJ7" i="2"/>
  <c r="KVI7" i="2"/>
  <c r="KVH7" i="2"/>
  <c r="KVG7" i="2"/>
  <c r="KVF7" i="2"/>
  <c r="KVE7" i="2"/>
  <c r="KVD7" i="2"/>
  <c r="KVC7" i="2"/>
  <c r="KVB7" i="2"/>
  <c r="KVA7" i="2"/>
  <c r="KUZ7" i="2"/>
  <c r="KUY7" i="2"/>
  <c r="KUX7" i="2"/>
  <c r="KUW7" i="2"/>
  <c r="KUV7" i="2"/>
  <c r="KUU7" i="2"/>
  <c r="KUT7" i="2"/>
  <c r="KUS7" i="2"/>
  <c r="KUR7" i="2"/>
  <c r="KUQ7" i="2"/>
  <c r="KUP7" i="2"/>
  <c r="KUO7" i="2"/>
  <c r="KUN7" i="2"/>
  <c r="KUM7" i="2"/>
  <c r="KUL7" i="2"/>
  <c r="KUK7" i="2"/>
  <c r="KUJ7" i="2"/>
  <c r="KUI7" i="2"/>
  <c r="KUH7" i="2"/>
  <c r="KUG7" i="2"/>
  <c r="KUF7" i="2"/>
  <c r="KUE7" i="2"/>
  <c r="KUD7" i="2"/>
  <c r="KUC7" i="2"/>
  <c r="KUB7" i="2"/>
  <c r="KUA7" i="2"/>
  <c r="KTZ7" i="2"/>
  <c r="KTY7" i="2"/>
  <c r="KTX7" i="2"/>
  <c r="KTW7" i="2"/>
  <c r="KTV7" i="2"/>
  <c r="KTU7" i="2"/>
  <c r="KTT7" i="2"/>
  <c r="KTS7" i="2"/>
  <c r="KTR7" i="2"/>
  <c r="KTQ7" i="2"/>
  <c r="KTP7" i="2"/>
  <c r="KTO7" i="2"/>
  <c r="KTN7" i="2"/>
  <c r="KTM7" i="2"/>
  <c r="KTL7" i="2"/>
  <c r="KTK7" i="2"/>
  <c r="KTJ7" i="2"/>
  <c r="KTI7" i="2"/>
  <c r="KTH7" i="2"/>
  <c r="KTG7" i="2"/>
  <c r="KTF7" i="2"/>
  <c r="KTE7" i="2"/>
  <c r="KTD7" i="2"/>
  <c r="KTC7" i="2"/>
  <c r="KTB7" i="2"/>
  <c r="KTA7" i="2"/>
  <c r="KSZ7" i="2"/>
  <c r="KSY7" i="2"/>
  <c r="KSX7" i="2"/>
  <c r="KSW7" i="2"/>
  <c r="KSV7" i="2"/>
  <c r="KSU7" i="2"/>
  <c r="KST7" i="2"/>
  <c r="KSS7" i="2"/>
  <c r="KSR7" i="2"/>
  <c r="KSQ7" i="2"/>
  <c r="KSP7" i="2"/>
  <c r="KSO7" i="2"/>
  <c r="KSN7" i="2"/>
  <c r="KSM7" i="2"/>
  <c r="KSL7" i="2"/>
  <c r="KSK7" i="2"/>
  <c r="KSJ7" i="2"/>
  <c r="KSI7" i="2"/>
  <c r="KSH7" i="2"/>
  <c r="KSG7" i="2"/>
  <c r="KSF7" i="2"/>
  <c r="KSE7" i="2"/>
  <c r="KSD7" i="2"/>
  <c r="KSC7" i="2"/>
  <c r="KSB7" i="2"/>
  <c r="KSA7" i="2"/>
  <c r="KRZ7" i="2"/>
  <c r="KRY7" i="2"/>
  <c r="KRX7" i="2"/>
  <c r="KRW7" i="2"/>
  <c r="KRV7" i="2"/>
  <c r="KRU7" i="2"/>
  <c r="KRT7" i="2"/>
  <c r="KRS7" i="2"/>
  <c r="KRR7" i="2"/>
  <c r="KRQ7" i="2"/>
  <c r="KRP7" i="2"/>
  <c r="KRO7" i="2"/>
  <c r="KRN7" i="2"/>
  <c r="KRM7" i="2"/>
  <c r="KRL7" i="2"/>
  <c r="KRK7" i="2"/>
  <c r="KRJ7" i="2"/>
  <c r="KRI7" i="2"/>
  <c r="KRH7" i="2"/>
  <c r="KRG7" i="2"/>
  <c r="KRF7" i="2"/>
  <c r="KRE7" i="2"/>
  <c r="KRD7" i="2"/>
  <c r="KRC7" i="2"/>
  <c r="KRB7" i="2"/>
  <c r="KRA7" i="2"/>
  <c r="KQZ7" i="2"/>
  <c r="KQY7" i="2"/>
  <c r="KQX7" i="2"/>
  <c r="KQW7" i="2"/>
  <c r="KQV7" i="2"/>
  <c r="KQU7" i="2"/>
  <c r="KQT7" i="2"/>
  <c r="KQS7" i="2"/>
  <c r="KQR7" i="2"/>
  <c r="KQQ7" i="2"/>
  <c r="KQP7" i="2"/>
  <c r="KQO7" i="2"/>
  <c r="KQN7" i="2"/>
  <c r="KQM7" i="2"/>
  <c r="KQL7" i="2"/>
  <c r="KQK7" i="2"/>
  <c r="KQJ7" i="2"/>
  <c r="KQI7" i="2"/>
  <c r="KQH7" i="2"/>
  <c r="KQG7" i="2"/>
  <c r="KQF7" i="2"/>
  <c r="KQE7" i="2"/>
  <c r="KQD7" i="2"/>
  <c r="KQC7" i="2"/>
  <c r="KQB7" i="2"/>
  <c r="KQA7" i="2"/>
  <c r="KPZ7" i="2"/>
  <c r="KPY7" i="2"/>
  <c r="KPX7" i="2"/>
  <c r="KPW7" i="2"/>
  <c r="KPV7" i="2"/>
  <c r="KPU7" i="2"/>
  <c r="KPT7" i="2"/>
  <c r="KPS7" i="2"/>
  <c r="KPR7" i="2"/>
  <c r="KPQ7" i="2"/>
  <c r="KPP7" i="2"/>
  <c r="KPO7" i="2"/>
  <c r="KPN7" i="2"/>
  <c r="KPM7" i="2"/>
  <c r="KPL7" i="2"/>
  <c r="KPK7" i="2"/>
  <c r="KPJ7" i="2"/>
  <c r="KPI7" i="2"/>
  <c r="KPH7" i="2"/>
  <c r="KPG7" i="2"/>
  <c r="KPF7" i="2"/>
  <c r="KPE7" i="2"/>
  <c r="KPD7" i="2"/>
  <c r="KPC7" i="2"/>
  <c r="KPB7" i="2"/>
  <c r="KPA7" i="2"/>
  <c r="KOZ7" i="2"/>
  <c r="KOY7" i="2"/>
  <c r="KOX7" i="2"/>
  <c r="KOW7" i="2"/>
  <c r="KOV7" i="2"/>
  <c r="KOU7" i="2"/>
  <c r="KOT7" i="2"/>
  <c r="KOS7" i="2"/>
  <c r="KOR7" i="2"/>
  <c r="KOQ7" i="2"/>
  <c r="KOP7" i="2"/>
  <c r="KOO7" i="2"/>
  <c r="KON7" i="2"/>
  <c r="KOM7" i="2"/>
  <c r="KOL7" i="2"/>
  <c r="KOK7" i="2"/>
  <c r="KOJ7" i="2"/>
  <c r="KOI7" i="2"/>
  <c r="KOH7" i="2"/>
  <c r="KOG7" i="2"/>
  <c r="KOF7" i="2"/>
  <c r="KOE7" i="2"/>
  <c r="KOD7" i="2"/>
  <c r="KOC7" i="2"/>
  <c r="KOB7" i="2"/>
  <c r="KOA7" i="2"/>
  <c r="KNZ7" i="2"/>
  <c r="KNY7" i="2"/>
  <c r="KNX7" i="2"/>
  <c r="KNW7" i="2"/>
  <c r="KNV7" i="2"/>
  <c r="KNU7" i="2"/>
  <c r="KNT7" i="2"/>
  <c r="KNS7" i="2"/>
  <c r="KNR7" i="2"/>
  <c r="KNQ7" i="2"/>
  <c r="KNP7" i="2"/>
  <c r="KNO7" i="2"/>
  <c r="KNN7" i="2"/>
  <c r="KNM7" i="2"/>
  <c r="KNL7" i="2"/>
  <c r="KNK7" i="2"/>
  <c r="KNJ7" i="2"/>
  <c r="KNI7" i="2"/>
  <c r="KNH7" i="2"/>
  <c r="KNG7" i="2"/>
  <c r="KNF7" i="2"/>
  <c r="KNE7" i="2"/>
  <c r="KND7" i="2"/>
  <c r="KNC7" i="2"/>
  <c r="KNB7" i="2"/>
  <c r="KNA7" i="2"/>
  <c r="KMZ7" i="2"/>
  <c r="KMY7" i="2"/>
  <c r="KMX7" i="2"/>
  <c r="KMW7" i="2"/>
  <c r="KMV7" i="2"/>
  <c r="KMU7" i="2"/>
  <c r="KMT7" i="2"/>
  <c r="KMS7" i="2"/>
  <c r="KMR7" i="2"/>
  <c r="KMQ7" i="2"/>
  <c r="KMP7" i="2"/>
  <c r="KMO7" i="2"/>
  <c r="KMN7" i="2"/>
  <c r="KMM7" i="2"/>
  <c r="KML7" i="2"/>
  <c r="KMK7" i="2"/>
  <c r="KMJ7" i="2"/>
  <c r="KMI7" i="2"/>
  <c r="KMH7" i="2"/>
  <c r="KMG7" i="2"/>
  <c r="KMF7" i="2"/>
  <c r="KME7" i="2"/>
  <c r="KMD7" i="2"/>
  <c r="KMC7" i="2"/>
  <c r="KMB7" i="2"/>
  <c r="KMA7" i="2"/>
  <c r="KLZ7" i="2"/>
  <c r="KLY7" i="2"/>
  <c r="KLX7" i="2"/>
  <c r="KLW7" i="2"/>
  <c r="KLV7" i="2"/>
  <c r="KLU7" i="2"/>
  <c r="KLT7" i="2"/>
  <c r="KLS7" i="2"/>
  <c r="KLR7" i="2"/>
  <c r="KLQ7" i="2"/>
  <c r="KLP7" i="2"/>
  <c r="KLO7" i="2"/>
  <c r="KLN7" i="2"/>
  <c r="KLM7" i="2"/>
  <c r="KLL7" i="2"/>
  <c r="KLK7" i="2"/>
  <c r="KLJ7" i="2"/>
  <c r="KLI7" i="2"/>
  <c r="KLH7" i="2"/>
  <c r="KLG7" i="2"/>
  <c r="KLF7" i="2"/>
  <c r="KLE7" i="2"/>
  <c r="KLD7" i="2"/>
  <c r="KLC7" i="2"/>
  <c r="KLB7" i="2"/>
  <c r="KLA7" i="2"/>
  <c r="KKZ7" i="2"/>
  <c r="KKY7" i="2"/>
  <c r="KKX7" i="2"/>
  <c r="KKW7" i="2"/>
  <c r="KKV7" i="2"/>
  <c r="KKU7" i="2"/>
  <c r="KKT7" i="2"/>
  <c r="KKS7" i="2"/>
  <c r="KKR7" i="2"/>
  <c r="KKQ7" i="2"/>
  <c r="KKP7" i="2"/>
  <c r="KKO7" i="2"/>
  <c r="KKN7" i="2"/>
  <c r="KKM7" i="2"/>
  <c r="KKL7" i="2"/>
  <c r="KKK7" i="2"/>
  <c r="KKJ7" i="2"/>
  <c r="KKI7" i="2"/>
  <c r="KKH7" i="2"/>
  <c r="KKG7" i="2"/>
  <c r="KKF7" i="2"/>
  <c r="KKE7" i="2"/>
  <c r="KKD7" i="2"/>
  <c r="KKC7" i="2"/>
  <c r="KKB7" i="2"/>
  <c r="KKA7" i="2"/>
  <c r="KJZ7" i="2"/>
  <c r="KJY7" i="2"/>
  <c r="KJX7" i="2"/>
  <c r="KJW7" i="2"/>
  <c r="KJV7" i="2"/>
  <c r="KJU7" i="2"/>
  <c r="KJT7" i="2"/>
  <c r="KJS7" i="2"/>
  <c r="KJR7" i="2"/>
  <c r="KJQ7" i="2"/>
  <c r="KJP7" i="2"/>
  <c r="KJO7" i="2"/>
  <c r="KJN7" i="2"/>
  <c r="KJM7" i="2"/>
  <c r="KJL7" i="2"/>
  <c r="KJK7" i="2"/>
  <c r="KJJ7" i="2"/>
  <c r="KJI7" i="2"/>
  <c r="KJH7" i="2"/>
  <c r="KJG7" i="2"/>
  <c r="KJF7" i="2"/>
  <c r="KJE7" i="2"/>
  <c r="KJD7" i="2"/>
  <c r="KJC7" i="2"/>
  <c r="KJB7" i="2"/>
  <c r="KJA7" i="2"/>
  <c r="KIZ7" i="2"/>
  <c r="KIY7" i="2"/>
  <c r="KIX7" i="2"/>
  <c r="KIW7" i="2"/>
  <c r="KIV7" i="2"/>
  <c r="KIU7" i="2"/>
  <c r="KIT7" i="2"/>
  <c r="KIS7" i="2"/>
  <c r="KIR7" i="2"/>
  <c r="KIQ7" i="2"/>
  <c r="KIP7" i="2"/>
  <c r="KIO7" i="2"/>
  <c r="KIN7" i="2"/>
  <c r="KIM7" i="2"/>
  <c r="KIL7" i="2"/>
  <c r="KIK7" i="2"/>
  <c r="KIJ7" i="2"/>
  <c r="KII7" i="2"/>
  <c r="KIH7" i="2"/>
  <c r="KIG7" i="2"/>
  <c r="KIF7" i="2"/>
  <c r="KIE7" i="2"/>
  <c r="KID7" i="2"/>
  <c r="KIC7" i="2"/>
  <c r="KIB7" i="2"/>
  <c r="KIA7" i="2"/>
  <c r="KHZ7" i="2"/>
  <c r="KHY7" i="2"/>
  <c r="KHX7" i="2"/>
  <c r="KHW7" i="2"/>
  <c r="KHV7" i="2"/>
  <c r="KHU7" i="2"/>
  <c r="KHT7" i="2"/>
  <c r="KHS7" i="2"/>
  <c r="KHR7" i="2"/>
  <c r="KHQ7" i="2"/>
  <c r="KHP7" i="2"/>
  <c r="KHO7" i="2"/>
  <c r="KHN7" i="2"/>
  <c r="KHM7" i="2"/>
  <c r="KHL7" i="2"/>
  <c r="KHK7" i="2"/>
  <c r="KHJ7" i="2"/>
  <c r="KHI7" i="2"/>
  <c r="KHH7" i="2"/>
  <c r="KHG7" i="2"/>
  <c r="KHF7" i="2"/>
  <c r="KHE7" i="2"/>
  <c r="KHD7" i="2"/>
  <c r="KHC7" i="2"/>
  <c r="KHB7" i="2"/>
  <c r="KHA7" i="2"/>
  <c r="KGZ7" i="2"/>
  <c r="KGY7" i="2"/>
  <c r="KGX7" i="2"/>
  <c r="KGW7" i="2"/>
  <c r="KGV7" i="2"/>
  <c r="KGU7" i="2"/>
  <c r="KGT7" i="2"/>
  <c r="KGS7" i="2"/>
  <c r="KGR7" i="2"/>
  <c r="KGQ7" i="2"/>
  <c r="KGP7" i="2"/>
  <c r="KGO7" i="2"/>
  <c r="KGN7" i="2"/>
  <c r="KGM7" i="2"/>
  <c r="KGL7" i="2"/>
  <c r="KGK7" i="2"/>
  <c r="KGJ7" i="2"/>
  <c r="KGI7" i="2"/>
  <c r="KGH7" i="2"/>
  <c r="KGG7" i="2"/>
  <c r="KGF7" i="2"/>
  <c r="KGE7" i="2"/>
  <c r="KGD7" i="2"/>
  <c r="KGC7" i="2"/>
  <c r="KGB7" i="2"/>
  <c r="KGA7" i="2"/>
  <c r="KFZ7" i="2"/>
  <c r="KFY7" i="2"/>
  <c r="KFX7" i="2"/>
  <c r="KFW7" i="2"/>
  <c r="KFV7" i="2"/>
  <c r="KFU7" i="2"/>
  <c r="KFT7" i="2"/>
  <c r="KFS7" i="2"/>
  <c r="KFR7" i="2"/>
  <c r="KFQ7" i="2"/>
  <c r="KFP7" i="2"/>
  <c r="KFO7" i="2"/>
  <c r="KFN7" i="2"/>
  <c r="KFM7" i="2"/>
  <c r="KFL7" i="2"/>
  <c r="KFK7" i="2"/>
  <c r="KFJ7" i="2"/>
  <c r="KFI7" i="2"/>
  <c r="KFH7" i="2"/>
  <c r="KFG7" i="2"/>
  <c r="KFF7" i="2"/>
  <c r="KFE7" i="2"/>
  <c r="KFD7" i="2"/>
  <c r="KFC7" i="2"/>
  <c r="KFB7" i="2"/>
  <c r="KFA7" i="2"/>
  <c r="KEZ7" i="2"/>
  <c r="KEY7" i="2"/>
  <c r="KEX7" i="2"/>
  <c r="KEW7" i="2"/>
  <c r="KEV7" i="2"/>
  <c r="KEU7" i="2"/>
  <c r="KET7" i="2"/>
  <c r="KES7" i="2"/>
  <c r="KER7" i="2"/>
  <c r="KEQ7" i="2"/>
  <c r="KEP7" i="2"/>
  <c r="KEO7" i="2"/>
  <c r="KEN7" i="2"/>
  <c r="KEM7" i="2"/>
  <c r="KEL7" i="2"/>
  <c r="KEK7" i="2"/>
  <c r="KEJ7" i="2"/>
  <c r="KEI7" i="2"/>
  <c r="KEH7" i="2"/>
  <c r="KEG7" i="2"/>
  <c r="KEF7" i="2"/>
  <c r="KEE7" i="2"/>
  <c r="KED7" i="2"/>
  <c r="KEC7" i="2"/>
  <c r="KEB7" i="2"/>
  <c r="KEA7" i="2"/>
  <c r="KDZ7" i="2"/>
  <c r="KDY7" i="2"/>
  <c r="KDX7" i="2"/>
  <c r="KDW7" i="2"/>
  <c r="KDV7" i="2"/>
  <c r="KDU7" i="2"/>
  <c r="KDT7" i="2"/>
  <c r="KDS7" i="2"/>
  <c r="KDR7" i="2"/>
  <c r="KDQ7" i="2"/>
  <c r="KDP7" i="2"/>
  <c r="KDO7" i="2"/>
  <c r="KDN7" i="2"/>
  <c r="KDM7" i="2"/>
  <c r="KDL7" i="2"/>
  <c r="KDK7" i="2"/>
  <c r="KDJ7" i="2"/>
  <c r="KDI7" i="2"/>
  <c r="KDH7" i="2"/>
  <c r="KDG7" i="2"/>
  <c r="KDF7" i="2"/>
  <c r="KDE7" i="2"/>
  <c r="KDD7" i="2"/>
  <c r="KDC7" i="2"/>
  <c r="KDB7" i="2"/>
  <c r="KDA7" i="2"/>
  <c r="KCZ7" i="2"/>
  <c r="KCY7" i="2"/>
  <c r="KCX7" i="2"/>
  <c r="KCW7" i="2"/>
  <c r="KCV7" i="2"/>
  <c r="KCU7" i="2"/>
  <c r="KCT7" i="2"/>
  <c r="KCS7" i="2"/>
  <c r="KCR7" i="2"/>
  <c r="KCQ7" i="2"/>
  <c r="KCP7" i="2"/>
  <c r="KCO7" i="2"/>
  <c r="KCN7" i="2"/>
  <c r="KCM7" i="2"/>
  <c r="KCL7" i="2"/>
  <c r="KCK7" i="2"/>
  <c r="KCJ7" i="2"/>
  <c r="KCI7" i="2"/>
  <c r="KCH7" i="2"/>
  <c r="KCG7" i="2"/>
  <c r="KCF7" i="2"/>
  <c r="KCE7" i="2"/>
  <c r="KCD7" i="2"/>
  <c r="KCC7" i="2"/>
  <c r="KCB7" i="2"/>
  <c r="KCA7" i="2"/>
  <c r="KBZ7" i="2"/>
  <c r="KBY7" i="2"/>
  <c r="KBX7" i="2"/>
  <c r="KBW7" i="2"/>
  <c r="KBV7" i="2"/>
  <c r="KBU7" i="2"/>
  <c r="KBT7" i="2"/>
  <c r="KBS7" i="2"/>
  <c r="KBR7" i="2"/>
  <c r="KBQ7" i="2"/>
  <c r="KBP7" i="2"/>
  <c r="KBO7" i="2"/>
  <c r="KBN7" i="2"/>
  <c r="KBM7" i="2"/>
  <c r="KBL7" i="2"/>
  <c r="KBK7" i="2"/>
  <c r="KBJ7" i="2"/>
  <c r="KBI7" i="2"/>
  <c r="KBH7" i="2"/>
  <c r="KBG7" i="2"/>
  <c r="KBF7" i="2"/>
  <c r="KBE7" i="2"/>
  <c r="KBD7" i="2"/>
  <c r="KBC7" i="2"/>
  <c r="KBB7" i="2"/>
  <c r="KBA7" i="2"/>
  <c r="KAZ7" i="2"/>
  <c r="KAY7" i="2"/>
  <c r="KAX7" i="2"/>
  <c r="KAW7" i="2"/>
  <c r="KAV7" i="2"/>
  <c r="KAU7" i="2"/>
  <c r="KAT7" i="2"/>
  <c r="KAS7" i="2"/>
  <c r="KAR7" i="2"/>
  <c r="KAQ7" i="2"/>
  <c r="KAP7" i="2"/>
  <c r="KAO7" i="2"/>
  <c r="KAN7" i="2"/>
  <c r="KAM7" i="2"/>
  <c r="KAL7" i="2"/>
  <c r="KAK7" i="2"/>
  <c r="KAJ7" i="2"/>
  <c r="KAI7" i="2"/>
  <c r="KAH7" i="2"/>
  <c r="KAG7" i="2"/>
  <c r="KAF7" i="2"/>
  <c r="KAE7" i="2"/>
  <c r="KAD7" i="2"/>
  <c r="KAC7" i="2"/>
  <c r="KAB7" i="2"/>
  <c r="KAA7" i="2"/>
  <c r="JZZ7" i="2"/>
  <c r="JZY7" i="2"/>
  <c r="JZX7" i="2"/>
  <c r="JZW7" i="2"/>
  <c r="JZV7" i="2"/>
  <c r="JZU7" i="2"/>
  <c r="JZT7" i="2"/>
  <c r="JZS7" i="2"/>
  <c r="JZR7" i="2"/>
  <c r="JZQ7" i="2"/>
  <c r="JZP7" i="2"/>
  <c r="JZO7" i="2"/>
  <c r="JZN7" i="2"/>
  <c r="JZM7" i="2"/>
  <c r="JZL7" i="2"/>
  <c r="JZK7" i="2"/>
  <c r="JZJ7" i="2"/>
  <c r="JZI7" i="2"/>
  <c r="JZH7" i="2"/>
  <c r="JZG7" i="2"/>
  <c r="JZF7" i="2"/>
  <c r="JZE7" i="2"/>
  <c r="JZD7" i="2"/>
  <c r="JZC7" i="2"/>
  <c r="JZB7" i="2"/>
  <c r="JZA7" i="2"/>
  <c r="JYZ7" i="2"/>
  <c r="JYY7" i="2"/>
  <c r="JYX7" i="2"/>
  <c r="JYW7" i="2"/>
  <c r="JYV7" i="2"/>
  <c r="JYU7" i="2"/>
  <c r="JYT7" i="2"/>
  <c r="JYS7" i="2"/>
  <c r="JYR7" i="2"/>
  <c r="JYQ7" i="2"/>
  <c r="JYP7" i="2"/>
  <c r="JYO7" i="2"/>
  <c r="JYN7" i="2"/>
  <c r="JYM7" i="2"/>
  <c r="JYL7" i="2"/>
  <c r="JYK7" i="2"/>
  <c r="JYJ7" i="2"/>
  <c r="JYI7" i="2"/>
  <c r="JYH7" i="2"/>
  <c r="JYG7" i="2"/>
  <c r="JYF7" i="2"/>
  <c r="JYE7" i="2"/>
  <c r="JYD7" i="2"/>
  <c r="JYC7" i="2"/>
  <c r="JYB7" i="2"/>
  <c r="JYA7" i="2"/>
  <c r="JXZ7" i="2"/>
  <c r="JXY7" i="2"/>
  <c r="JXX7" i="2"/>
  <c r="JXW7" i="2"/>
  <c r="JXV7" i="2"/>
  <c r="JXU7" i="2"/>
  <c r="JXT7" i="2"/>
  <c r="JXS7" i="2"/>
  <c r="JXR7" i="2"/>
  <c r="JXQ7" i="2"/>
  <c r="JXP7" i="2"/>
  <c r="JXO7" i="2"/>
  <c r="JXN7" i="2"/>
  <c r="JXM7" i="2"/>
  <c r="JXL7" i="2"/>
  <c r="JXK7" i="2"/>
  <c r="JXJ7" i="2"/>
  <c r="JXI7" i="2"/>
  <c r="JXH7" i="2"/>
  <c r="JXG7" i="2"/>
  <c r="JXF7" i="2"/>
  <c r="JXE7" i="2"/>
  <c r="JXD7" i="2"/>
  <c r="JXC7" i="2"/>
  <c r="JXB7" i="2"/>
  <c r="JXA7" i="2"/>
  <c r="JWZ7" i="2"/>
  <c r="JWY7" i="2"/>
  <c r="JWX7" i="2"/>
  <c r="JWW7" i="2"/>
  <c r="JWV7" i="2"/>
  <c r="JWU7" i="2"/>
  <c r="JWT7" i="2"/>
  <c r="JWS7" i="2"/>
  <c r="JWR7" i="2"/>
  <c r="JWQ7" i="2"/>
  <c r="JWP7" i="2"/>
  <c r="JWO7" i="2"/>
  <c r="JWN7" i="2"/>
  <c r="JWM7" i="2"/>
  <c r="JWL7" i="2"/>
  <c r="JWK7" i="2"/>
  <c r="JWJ7" i="2"/>
  <c r="JWI7" i="2"/>
  <c r="JWH7" i="2"/>
  <c r="JWG7" i="2"/>
  <c r="JWF7" i="2"/>
  <c r="JWE7" i="2"/>
  <c r="JWD7" i="2"/>
  <c r="JWC7" i="2"/>
  <c r="JWB7" i="2"/>
  <c r="JWA7" i="2"/>
  <c r="JVZ7" i="2"/>
  <c r="JVY7" i="2"/>
  <c r="JVX7" i="2"/>
  <c r="JVW7" i="2"/>
  <c r="JVV7" i="2"/>
  <c r="JVU7" i="2"/>
  <c r="JVT7" i="2"/>
  <c r="JVS7" i="2"/>
  <c r="JVR7" i="2"/>
  <c r="JVQ7" i="2"/>
  <c r="JVP7" i="2"/>
  <c r="JVO7" i="2"/>
  <c r="JVN7" i="2"/>
  <c r="JVM7" i="2"/>
  <c r="JVL7" i="2"/>
  <c r="JVK7" i="2"/>
  <c r="JVJ7" i="2"/>
  <c r="JVI7" i="2"/>
  <c r="JVH7" i="2"/>
  <c r="JVG7" i="2"/>
  <c r="JVF7" i="2"/>
  <c r="JVE7" i="2"/>
  <c r="JVD7" i="2"/>
  <c r="JVC7" i="2"/>
  <c r="JVB7" i="2"/>
  <c r="JVA7" i="2"/>
  <c r="JUZ7" i="2"/>
  <c r="JUY7" i="2"/>
  <c r="JUX7" i="2"/>
  <c r="JUW7" i="2"/>
  <c r="JUV7" i="2"/>
  <c r="JUU7" i="2"/>
  <c r="JUT7" i="2"/>
  <c r="JUS7" i="2"/>
  <c r="JUR7" i="2"/>
  <c r="JUQ7" i="2"/>
  <c r="JUP7" i="2"/>
  <c r="JUO7" i="2"/>
  <c r="JUN7" i="2"/>
  <c r="JUM7" i="2"/>
  <c r="JUL7" i="2"/>
  <c r="JUK7" i="2"/>
  <c r="JUJ7" i="2"/>
  <c r="JUI7" i="2"/>
  <c r="JUH7" i="2"/>
  <c r="JUG7" i="2"/>
  <c r="JUF7" i="2"/>
  <c r="JUE7" i="2"/>
  <c r="JUD7" i="2"/>
  <c r="JUC7" i="2"/>
  <c r="JUB7" i="2"/>
  <c r="JUA7" i="2"/>
  <c r="JTZ7" i="2"/>
  <c r="JTY7" i="2"/>
  <c r="JTX7" i="2"/>
  <c r="JTW7" i="2"/>
  <c r="JTV7" i="2"/>
  <c r="JTU7" i="2"/>
  <c r="JTT7" i="2"/>
  <c r="JTS7" i="2"/>
  <c r="JTR7" i="2"/>
  <c r="JTQ7" i="2"/>
  <c r="JTP7" i="2"/>
  <c r="JTO7" i="2"/>
  <c r="JTN7" i="2"/>
  <c r="JTM7" i="2"/>
  <c r="JTL7" i="2"/>
  <c r="JTK7" i="2"/>
  <c r="JTJ7" i="2"/>
  <c r="JTI7" i="2"/>
  <c r="JTH7" i="2"/>
  <c r="JTG7" i="2"/>
  <c r="JTF7" i="2"/>
  <c r="JTE7" i="2"/>
  <c r="JTD7" i="2"/>
  <c r="JTC7" i="2"/>
  <c r="JTB7" i="2"/>
  <c r="JTA7" i="2"/>
  <c r="JSZ7" i="2"/>
  <c r="JSY7" i="2"/>
  <c r="JSX7" i="2"/>
  <c r="JSW7" i="2"/>
  <c r="JSV7" i="2"/>
  <c r="JSU7" i="2"/>
  <c r="JST7" i="2"/>
  <c r="JSS7" i="2"/>
  <c r="JSR7" i="2"/>
  <c r="JSQ7" i="2"/>
  <c r="JSP7" i="2"/>
  <c r="JSO7" i="2"/>
  <c r="JSN7" i="2"/>
  <c r="JSM7" i="2"/>
  <c r="JSL7" i="2"/>
  <c r="JSK7" i="2"/>
  <c r="JSJ7" i="2"/>
  <c r="JSI7" i="2"/>
  <c r="JSH7" i="2"/>
  <c r="JSG7" i="2"/>
  <c r="JSF7" i="2"/>
  <c r="JSE7" i="2"/>
  <c r="JSD7" i="2"/>
  <c r="JSC7" i="2"/>
  <c r="JSB7" i="2"/>
  <c r="JSA7" i="2"/>
  <c r="JRZ7" i="2"/>
  <c r="JRY7" i="2"/>
  <c r="JRX7" i="2"/>
  <c r="JRW7" i="2"/>
  <c r="JRV7" i="2"/>
  <c r="JRU7" i="2"/>
  <c r="JRT7" i="2"/>
  <c r="JRS7" i="2"/>
  <c r="JRR7" i="2"/>
  <c r="JRQ7" i="2"/>
  <c r="JRP7" i="2"/>
  <c r="JRO7" i="2"/>
  <c r="JRN7" i="2"/>
  <c r="JRM7" i="2"/>
  <c r="JRL7" i="2"/>
  <c r="JRK7" i="2"/>
  <c r="JRJ7" i="2"/>
  <c r="JRI7" i="2"/>
  <c r="JRH7" i="2"/>
  <c r="JRG7" i="2"/>
  <c r="JRF7" i="2"/>
  <c r="JRE7" i="2"/>
  <c r="JRD7" i="2"/>
  <c r="JRC7" i="2"/>
  <c r="JRB7" i="2"/>
  <c r="JRA7" i="2"/>
  <c r="JQZ7" i="2"/>
  <c r="JQY7" i="2"/>
  <c r="JQX7" i="2"/>
  <c r="JQW7" i="2"/>
  <c r="JQV7" i="2"/>
  <c r="JQU7" i="2"/>
  <c r="JQT7" i="2"/>
  <c r="JQS7" i="2"/>
  <c r="JQR7" i="2"/>
  <c r="JQQ7" i="2"/>
  <c r="JQP7" i="2"/>
  <c r="JQO7" i="2"/>
  <c r="JQN7" i="2"/>
  <c r="JQM7" i="2"/>
  <c r="JQL7" i="2"/>
  <c r="JQK7" i="2"/>
  <c r="JQJ7" i="2"/>
  <c r="JQI7" i="2"/>
  <c r="JQH7" i="2"/>
  <c r="JQG7" i="2"/>
  <c r="JQF7" i="2"/>
  <c r="JQE7" i="2"/>
  <c r="JQD7" i="2"/>
  <c r="JQC7" i="2"/>
  <c r="JQB7" i="2"/>
  <c r="JQA7" i="2"/>
  <c r="JPZ7" i="2"/>
  <c r="JPY7" i="2"/>
  <c r="JPX7" i="2"/>
  <c r="JPW7" i="2"/>
  <c r="JPV7" i="2"/>
  <c r="JPU7" i="2"/>
  <c r="JPT7" i="2"/>
  <c r="JPS7" i="2"/>
  <c r="JPR7" i="2"/>
  <c r="JPQ7" i="2"/>
  <c r="JPP7" i="2"/>
  <c r="JPO7" i="2"/>
  <c r="JPN7" i="2"/>
  <c r="JPM7" i="2"/>
  <c r="JPL7" i="2"/>
  <c r="JPK7" i="2"/>
  <c r="JPJ7" i="2"/>
  <c r="JPI7" i="2"/>
  <c r="JPH7" i="2"/>
  <c r="JPG7" i="2"/>
  <c r="JPF7" i="2"/>
  <c r="JPE7" i="2"/>
  <c r="JPD7" i="2"/>
  <c r="JPC7" i="2"/>
  <c r="JPB7" i="2"/>
  <c r="JPA7" i="2"/>
  <c r="JOZ7" i="2"/>
  <c r="JOY7" i="2"/>
  <c r="JOX7" i="2"/>
  <c r="JOW7" i="2"/>
  <c r="JOV7" i="2"/>
  <c r="JOU7" i="2"/>
  <c r="JOT7" i="2"/>
  <c r="JOS7" i="2"/>
  <c r="JOR7" i="2"/>
  <c r="JOQ7" i="2"/>
  <c r="JOP7" i="2"/>
  <c r="JOO7" i="2"/>
  <c r="JON7" i="2"/>
  <c r="JOM7" i="2"/>
  <c r="JOL7" i="2"/>
  <c r="JOK7" i="2"/>
  <c r="JOJ7" i="2"/>
  <c r="JOI7" i="2"/>
  <c r="JOH7" i="2"/>
  <c r="JOG7" i="2"/>
  <c r="JOF7" i="2"/>
  <c r="JOE7" i="2"/>
  <c r="JOD7" i="2"/>
  <c r="JOC7" i="2"/>
  <c r="JOB7" i="2"/>
  <c r="JOA7" i="2"/>
  <c r="JNZ7" i="2"/>
  <c r="JNY7" i="2"/>
  <c r="JNX7" i="2"/>
  <c r="JNW7" i="2"/>
  <c r="JNV7" i="2"/>
  <c r="JNU7" i="2"/>
  <c r="JNT7" i="2"/>
  <c r="JNS7" i="2"/>
  <c r="JNR7" i="2"/>
  <c r="JNQ7" i="2"/>
  <c r="JNP7" i="2"/>
  <c r="JNO7" i="2"/>
  <c r="JNN7" i="2"/>
  <c r="JNM7" i="2"/>
  <c r="JNL7" i="2"/>
  <c r="JNK7" i="2"/>
  <c r="JNJ7" i="2"/>
  <c r="JNI7" i="2"/>
  <c r="JNH7" i="2"/>
  <c r="JNG7" i="2"/>
  <c r="JNF7" i="2"/>
  <c r="JNE7" i="2"/>
  <c r="JND7" i="2"/>
  <c r="JNC7" i="2"/>
  <c r="JNB7" i="2"/>
  <c r="JNA7" i="2"/>
  <c r="JMZ7" i="2"/>
  <c r="JMY7" i="2"/>
  <c r="JMX7" i="2"/>
  <c r="JMW7" i="2"/>
  <c r="JMV7" i="2"/>
  <c r="JMU7" i="2"/>
  <c r="JMT7" i="2"/>
  <c r="JMS7" i="2"/>
  <c r="JMR7" i="2"/>
  <c r="JMQ7" i="2"/>
  <c r="JMP7" i="2"/>
  <c r="JMO7" i="2"/>
  <c r="JMN7" i="2"/>
  <c r="JMM7" i="2"/>
  <c r="JML7" i="2"/>
  <c r="JMK7" i="2"/>
  <c r="JMJ7" i="2"/>
  <c r="JMI7" i="2"/>
  <c r="JMH7" i="2"/>
  <c r="JMG7" i="2"/>
  <c r="JMF7" i="2"/>
  <c r="JME7" i="2"/>
  <c r="JMD7" i="2"/>
  <c r="JMC7" i="2"/>
  <c r="JMB7" i="2"/>
  <c r="JMA7" i="2"/>
  <c r="JLZ7" i="2"/>
  <c r="JLY7" i="2"/>
  <c r="JLX7" i="2"/>
  <c r="JLW7" i="2"/>
  <c r="JLV7" i="2"/>
  <c r="JLU7" i="2"/>
  <c r="JLT7" i="2"/>
  <c r="JLS7" i="2"/>
  <c r="JLR7" i="2"/>
  <c r="JLQ7" i="2"/>
  <c r="JLP7" i="2"/>
  <c r="JLO7" i="2"/>
  <c r="JLN7" i="2"/>
  <c r="JLM7" i="2"/>
  <c r="JLL7" i="2"/>
  <c r="JLK7" i="2"/>
  <c r="JLJ7" i="2"/>
  <c r="JLI7" i="2"/>
  <c r="JLH7" i="2"/>
  <c r="JLG7" i="2"/>
  <c r="JLF7" i="2"/>
  <c r="JLE7" i="2"/>
  <c r="JLD7" i="2"/>
  <c r="JLC7" i="2"/>
  <c r="JLB7" i="2"/>
  <c r="JLA7" i="2"/>
  <c r="JKZ7" i="2"/>
  <c r="JKY7" i="2"/>
  <c r="JKX7" i="2"/>
  <c r="JKW7" i="2"/>
  <c r="JKV7" i="2"/>
  <c r="JKU7" i="2"/>
  <c r="JKT7" i="2"/>
  <c r="JKS7" i="2"/>
  <c r="JKR7" i="2"/>
  <c r="JKQ7" i="2"/>
  <c r="JKP7" i="2"/>
  <c r="JKO7" i="2"/>
  <c r="JKN7" i="2"/>
  <c r="JKM7" i="2"/>
  <c r="JKL7" i="2"/>
  <c r="JKK7" i="2"/>
  <c r="JKJ7" i="2"/>
  <c r="JKI7" i="2"/>
  <c r="JKH7" i="2"/>
  <c r="JKG7" i="2"/>
  <c r="JKF7" i="2"/>
  <c r="JKE7" i="2"/>
  <c r="JKD7" i="2"/>
  <c r="JKC7" i="2"/>
  <c r="JKB7" i="2"/>
  <c r="JKA7" i="2"/>
  <c r="JJZ7" i="2"/>
  <c r="JJY7" i="2"/>
  <c r="JJX7" i="2"/>
  <c r="JJW7" i="2"/>
  <c r="JJV7" i="2"/>
  <c r="JJU7" i="2"/>
  <c r="JJT7" i="2"/>
  <c r="JJS7" i="2"/>
  <c r="JJR7" i="2"/>
  <c r="JJQ7" i="2"/>
  <c r="JJP7" i="2"/>
  <c r="JJO7" i="2"/>
  <c r="JJN7" i="2"/>
  <c r="JJM7" i="2"/>
  <c r="JJL7" i="2"/>
  <c r="JJK7" i="2"/>
  <c r="JJJ7" i="2"/>
  <c r="JJI7" i="2"/>
  <c r="JJH7" i="2"/>
  <c r="JJG7" i="2"/>
  <c r="JJF7" i="2"/>
  <c r="JJE7" i="2"/>
  <c r="JJD7" i="2"/>
  <c r="JJC7" i="2"/>
  <c r="JJB7" i="2"/>
  <c r="JJA7" i="2"/>
  <c r="JIZ7" i="2"/>
  <c r="JIY7" i="2"/>
  <c r="JIX7" i="2"/>
  <c r="JIW7" i="2"/>
  <c r="JIV7" i="2"/>
  <c r="JIU7" i="2"/>
  <c r="JIT7" i="2"/>
  <c r="JIS7" i="2"/>
  <c r="JIR7" i="2"/>
  <c r="JIQ7" i="2"/>
  <c r="JIP7" i="2"/>
  <c r="JIO7" i="2"/>
  <c r="JIN7" i="2"/>
  <c r="JIM7" i="2"/>
  <c r="JIL7" i="2"/>
  <c r="JIK7" i="2"/>
  <c r="JIJ7" i="2"/>
  <c r="JII7" i="2"/>
  <c r="JIH7" i="2"/>
  <c r="JIG7" i="2"/>
  <c r="JIF7" i="2"/>
  <c r="JIE7" i="2"/>
  <c r="JID7" i="2"/>
  <c r="JIC7" i="2"/>
  <c r="JIB7" i="2"/>
  <c r="JIA7" i="2"/>
  <c r="JHZ7" i="2"/>
  <c r="JHY7" i="2"/>
  <c r="JHX7" i="2"/>
  <c r="JHW7" i="2"/>
  <c r="JHV7" i="2"/>
  <c r="JHU7" i="2"/>
  <c r="JHT7" i="2"/>
  <c r="JHS7" i="2"/>
  <c r="JHR7" i="2"/>
  <c r="JHQ7" i="2"/>
  <c r="JHP7" i="2"/>
  <c r="JHO7" i="2"/>
  <c r="JHN7" i="2"/>
  <c r="JHM7" i="2"/>
  <c r="JHL7" i="2"/>
  <c r="JHK7" i="2"/>
  <c r="JHJ7" i="2"/>
  <c r="JHI7" i="2"/>
  <c r="JHH7" i="2"/>
  <c r="JHG7" i="2"/>
  <c r="JHF7" i="2"/>
  <c r="JHE7" i="2"/>
  <c r="JHD7" i="2"/>
  <c r="JHC7" i="2"/>
  <c r="JHB7" i="2"/>
  <c r="JHA7" i="2"/>
  <c r="JGZ7" i="2"/>
  <c r="JGY7" i="2"/>
  <c r="JGX7" i="2"/>
  <c r="JGW7" i="2"/>
  <c r="JGV7" i="2"/>
  <c r="JGU7" i="2"/>
  <c r="JGT7" i="2"/>
  <c r="JGS7" i="2"/>
  <c r="JGR7" i="2"/>
  <c r="JGQ7" i="2"/>
  <c r="JGP7" i="2"/>
  <c r="JGO7" i="2"/>
  <c r="JGN7" i="2"/>
  <c r="JGM7" i="2"/>
  <c r="JGL7" i="2"/>
  <c r="JGK7" i="2"/>
  <c r="JGJ7" i="2"/>
  <c r="JGI7" i="2"/>
  <c r="JGH7" i="2"/>
  <c r="JGG7" i="2"/>
  <c r="JGF7" i="2"/>
  <c r="JGE7" i="2"/>
  <c r="JGD7" i="2"/>
  <c r="JGC7" i="2"/>
  <c r="JGB7" i="2"/>
  <c r="JGA7" i="2"/>
  <c r="JFZ7" i="2"/>
  <c r="JFY7" i="2"/>
  <c r="JFX7" i="2"/>
  <c r="JFW7" i="2"/>
  <c r="JFV7" i="2"/>
  <c r="JFU7" i="2"/>
  <c r="JFT7" i="2"/>
  <c r="JFS7" i="2"/>
  <c r="JFR7" i="2"/>
  <c r="JFQ7" i="2"/>
  <c r="JFP7" i="2"/>
  <c r="JFO7" i="2"/>
  <c r="JFN7" i="2"/>
  <c r="JFM7" i="2"/>
  <c r="JFL7" i="2"/>
  <c r="JFK7" i="2"/>
  <c r="JFJ7" i="2"/>
  <c r="JFI7" i="2"/>
  <c r="JFH7" i="2"/>
  <c r="JFG7" i="2"/>
  <c r="JFF7" i="2"/>
  <c r="JFE7" i="2"/>
  <c r="JFD7" i="2"/>
  <c r="JFC7" i="2"/>
  <c r="JFB7" i="2"/>
  <c r="JFA7" i="2"/>
  <c r="JEZ7" i="2"/>
  <c r="JEY7" i="2"/>
  <c r="JEX7" i="2"/>
  <c r="JEW7" i="2"/>
  <c r="JEV7" i="2"/>
  <c r="JEU7" i="2"/>
  <c r="JET7" i="2"/>
  <c r="JES7" i="2"/>
  <c r="JER7" i="2"/>
  <c r="JEQ7" i="2"/>
  <c r="JEP7" i="2"/>
  <c r="JEO7" i="2"/>
  <c r="JEN7" i="2"/>
  <c r="JEM7" i="2"/>
  <c r="JEL7" i="2"/>
  <c r="JEK7" i="2"/>
  <c r="JEJ7" i="2"/>
  <c r="JEI7" i="2"/>
  <c r="JEH7" i="2"/>
  <c r="JEG7" i="2"/>
  <c r="JEF7" i="2"/>
  <c r="JEE7" i="2"/>
  <c r="JED7" i="2"/>
  <c r="JEC7" i="2"/>
  <c r="JEB7" i="2"/>
  <c r="JEA7" i="2"/>
  <c r="JDZ7" i="2"/>
  <c r="JDY7" i="2"/>
  <c r="JDX7" i="2"/>
  <c r="JDW7" i="2"/>
  <c r="JDV7" i="2"/>
  <c r="JDU7" i="2"/>
  <c r="JDT7" i="2"/>
  <c r="JDS7" i="2"/>
  <c r="JDR7" i="2"/>
  <c r="JDQ7" i="2"/>
  <c r="JDP7" i="2"/>
  <c r="JDO7" i="2"/>
  <c r="JDN7" i="2"/>
  <c r="JDM7" i="2"/>
  <c r="JDL7" i="2"/>
  <c r="JDK7" i="2"/>
  <c r="JDJ7" i="2"/>
  <c r="JDI7" i="2"/>
  <c r="JDH7" i="2"/>
  <c r="JDG7" i="2"/>
  <c r="JDF7" i="2"/>
  <c r="JDE7" i="2"/>
  <c r="JDD7" i="2"/>
  <c r="JDC7" i="2"/>
  <c r="JDB7" i="2"/>
  <c r="JDA7" i="2"/>
  <c r="JCZ7" i="2"/>
  <c r="JCY7" i="2"/>
  <c r="JCX7" i="2"/>
  <c r="JCW7" i="2"/>
  <c r="JCV7" i="2"/>
  <c r="JCU7" i="2"/>
  <c r="JCT7" i="2"/>
  <c r="JCS7" i="2"/>
  <c r="JCR7" i="2"/>
  <c r="JCQ7" i="2"/>
  <c r="JCP7" i="2"/>
  <c r="JCO7" i="2"/>
  <c r="JCN7" i="2"/>
  <c r="JCM7" i="2"/>
  <c r="JCL7" i="2"/>
  <c r="JCK7" i="2"/>
  <c r="JCJ7" i="2"/>
  <c r="JCI7" i="2"/>
  <c r="JCH7" i="2"/>
  <c r="JCG7" i="2"/>
  <c r="JCF7" i="2"/>
  <c r="JCE7" i="2"/>
  <c r="JCD7" i="2"/>
  <c r="JCC7" i="2"/>
  <c r="JCB7" i="2"/>
  <c r="JCA7" i="2"/>
  <c r="JBZ7" i="2"/>
  <c r="JBY7" i="2"/>
  <c r="JBX7" i="2"/>
  <c r="JBW7" i="2"/>
  <c r="JBV7" i="2"/>
  <c r="JBU7" i="2"/>
  <c r="JBT7" i="2"/>
  <c r="JBS7" i="2"/>
  <c r="JBR7" i="2"/>
  <c r="JBQ7" i="2"/>
  <c r="JBP7" i="2"/>
  <c r="JBO7" i="2"/>
  <c r="JBN7" i="2"/>
  <c r="JBM7" i="2"/>
  <c r="JBL7" i="2"/>
  <c r="JBK7" i="2"/>
  <c r="JBJ7" i="2"/>
  <c r="JBI7" i="2"/>
  <c r="JBH7" i="2"/>
  <c r="JBG7" i="2"/>
  <c r="JBF7" i="2"/>
  <c r="JBE7" i="2"/>
  <c r="JBD7" i="2"/>
  <c r="JBC7" i="2"/>
  <c r="JBB7" i="2"/>
  <c r="JBA7" i="2"/>
  <c r="JAZ7" i="2"/>
  <c r="JAY7" i="2"/>
  <c r="JAX7" i="2"/>
  <c r="JAW7" i="2"/>
  <c r="JAV7" i="2"/>
  <c r="JAU7" i="2"/>
  <c r="JAT7" i="2"/>
  <c r="JAS7" i="2"/>
  <c r="JAR7" i="2"/>
  <c r="JAQ7" i="2"/>
  <c r="JAP7" i="2"/>
  <c r="JAO7" i="2"/>
  <c r="JAN7" i="2"/>
  <c r="JAM7" i="2"/>
  <c r="JAL7" i="2"/>
  <c r="JAK7" i="2"/>
  <c r="JAJ7" i="2"/>
  <c r="JAI7" i="2"/>
  <c r="JAH7" i="2"/>
  <c r="JAG7" i="2"/>
  <c r="JAF7" i="2"/>
  <c r="JAE7" i="2"/>
  <c r="JAD7" i="2"/>
  <c r="JAC7" i="2"/>
  <c r="JAB7" i="2"/>
  <c r="JAA7" i="2"/>
  <c r="IZZ7" i="2"/>
  <c r="IZY7" i="2"/>
  <c r="IZX7" i="2"/>
  <c r="IZW7" i="2"/>
  <c r="IZV7" i="2"/>
  <c r="IZU7" i="2"/>
  <c r="IZT7" i="2"/>
  <c r="IZS7" i="2"/>
  <c r="IZR7" i="2"/>
  <c r="IZQ7" i="2"/>
  <c r="IZP7" i="2"/>
  <c r="IZO7" i="2"/>
  <c r="IZN7" i="2"/>
  <c r="IZM7" i="2"/>
  <c r="IZL7" i="2"/>
  <c r="IZK7" i="2"/>
  <c r="IZJ7" i="2"/>
  <c r="IZI7" i="2"/>
  <c r="IZH7" i="2"/>
  <c r="IZG7" i="2"/>
  <c r="IZF7" i="2"/>
  <c r="IZE7" i="2"/>
  <c r="IZD7" i="2"/>
  <c r="IZC7" i="2"/>
  <c r="IZB7" i="2"/>
  <c r="IZA7" i="2"/>
  <c r="IYZ7" i="2"/>
  <c r="IYY7" i="2"/>
  <c r="IYX7" i="2"/>
  <c r="IYW7" i="2"/>
  <c r="IYV7" i="2"/>
  <c r="IYU7" i="2"/>
  <c r="IYT7" i="2"/>
  <c r="IYS7" i="2"/>
  <c r="IYR7" i="2"/>
  <c r="IYQ7" i="2"/>
  <c r="IYP7" i="2"/>
  <c r="IYO7" i="2"/>
  <c r="IYN7" i="2"/>
  <c r="IYM7" i="2"/>
  <c r="IYL7" i="2"/>
  <c r="IYK7" i="2"/>
  <c r="IYJ7" i="2"/>
  <c r="IYI7" i="2"/>
  <c r="IYH7" i="2"/>
  <c r="IYG7" i="2"/>
  <c r="IYF7" i="2"/>
  <c r="IYE7" i="2"/>
  <c r="IYD7" i="2"/>
  <c r="IYC7" i="2"/>
  <c r="IYB7" i="2"/>
  <c r="IYA7" i="2"/>
  <c r="IXZ7" i="2"/>
  <c r="IXY7" i="2"/>
  <c r="IXX7" i="2"/>
  <c r="IXW7" i="2"/>
  <c r="IXV7" i="2"/>
  <c r="IXU7" i="2"/>
  <c r="IXT7" i="2"/>
  <c r="IXS7" i="2"/>
  <c r="IXR7" i="2"/>
  <c r="IXQ7" i="2"/>
  <c r="IXP7" i="2"/>
  <c r="IXO7" i="2"/>
  <c r="IXN7" i="2"/>
  <c r="IXM7" i="2"/>
  <c r="IXL7" i="2"/>
  <c r="IXK7" i="2"/>
  <c r="IXJ7" i="2"/>
  <c r="IXI7" i="2"/>
  <c r="IXH7" i="2"/>
  <c r="IXG7" i="2"/>
  <c r="IXF7" i="2"/>
  <c r="IXE7" i="2"/>
  <c r="IXD7" i="2"/>
  <c r="IXC7" i="2"/>
  <c r="IXB7" i="2"/>
  <c r="IXA7" i="2"/>
  <c r="IWZ7" i="2"/>
  <c r="IWY7" i="2"/>
  <c r="IWX7" i="2"/>
  <c r="IWW7" i="2"/>
  <c r="IWV7" i="2"/>
  <c r="IWU7" i="2"/>
  <c r="IWT7" i="2"/>
  <c r="IWS7" i="2"/>
  <c r="IWR7" i="2"/>
  <c r="IWQ7" i="2"/>
  <c r="IWP7" i="2"/>
  <c r="IWO7" i="2"/>
  <c r="IWN7" i="2"/>
  <c r="IWM7" i="2"/>
  <c r="IWL7" i="2"/>
  <c r="IWK7" i="2"/>
  <c r="IWJ7" i="2"/>
  <c r="IWI7" i="2"/>
  <c r="IWH7" i="2"/>
  <c r="IWG7" i="2"/>
  <c r="IWF7" i="2"/>
  <c r="IWE7" i="2"/>
  <c r="IWD7" i="2"/>
  <c r="IWC7" i="2"/>
  <c r="IWB7" i="2"/>
  <c r="IWA7" i="2"/>
  <c r="IVZ7" i="2"/>
  <c r="IVY7" i="2"/>
  <c r="IVX7" i="2"/>
  <c r="IVW7" i="2"/>
  <c r="IVV7" i="2"/>
  <c r="IVU7" i="2"/>
  <c r="IVT7" i="2"/>
  <c r="IVS7" i="2"/>
  <c r="IVR7" i="2"/>
  <c r="IVQ7" i="2"/>
  <c r="IVP7" i="2"/>
  <c r="IVO7" i="2"/>
  <c r="IVN7" i="2"/>
  <c r="IVM7" i="2"/>
  <c r="IVL7" i="2"/>
  <c r="IVK7" i="2"/>
  <c r="IVJ7" i="2"/>
  <c r="IVI7" i="2"/>
  <c r="IVH7" i="2"/>
  <c r="IVG7" i="2"/>
  <c r="IVF7" i="2"/>
  <c r="IVE7" i="2"/>
  <c r="IVD7" i="2"/>
  <c r="IVC7" i="2"/>
  <c r="IVB7" i="2"/>
  <c r="IVA7" i="2"/>
  <c r="IUZ7" i="2"/>
  <c r="IUY7" i="2"/>
  <c r="IUX7" i="2"/>
  <c r="IUW7" i="2"/>
  <c r="IUV7" i="2"/>
  <c r="IUU7" i="2"/>
  <c r="IUT7" i="2"/>
  <c r="IUS7" i="2"/>
  <c r="IUR7" i="2"/>
  <c r="IUQ7" i="2"/>
  <c r="IUP7" i="2"/>
  <c r="IUO7" i="2"/>
  <c r="IUN7" i="2"/>
  <c r="IUM7" i="2"/>
  <c r="IUL7" i="2"/>
  <c r="IUK7" i="2"/>
  <c r="IUJ7" i="2"/>
  <c r="IUI7" i="2"/>
  <c r="IUH7" i="2"/>
  <c r="IUG7" i="2"/>
  <c r="IUF7" i="2"/>
  <c r="IUE7" i="2"/>
  <c r="IUD7" i="2"/>
  <c r="IUC7" i="2"/>
  <c r="IUB7" i="2"/>
  <c r="IUA7" i="2"/>
  <c r="ITZ7" i="2"/>
  <c r="ITY7" i="2"/>
  <c r="ITX7" i="2"/>
  <c r="ITW7" i="2"/>
  <c r="ITV7" i="2"/>
  <c r="ITU7" i="2"/>
  <c r="ITT7" i="2"/>
  <c r="ITS7" i="2"/>
  <c r="ITR7" i="2"/>
  <c r="ITQ7" i="2"/>
  <c r="ITP7" i="2"/>
  <c r="ITO7" i="2"/>
  <c r="ITN7" i="2"/>
  <c r="ITM7" i="2"/>
  <c r="ITL7" i="2"/>
  <c r="ITK7" i="2"/>
  <c r="ITJ7" i="2"/>
  <c r="ITI7" i="2"/>
  <c r="ITH7" i="2"/>
  <c r="ITG7" i="2"/>
  <c r="ITF7" i="2"/>
  <c r="ITE7" i="2"/>
  <c r="ITD7" i="2"/>
  <c r="ITC7" i="2"/>
  <c r="ITB7" i="2"/>
  <c r="ITA7" i="2"/>
  <c r="ISZ7" i="2"/>
  <c r="ISY7" i="2"/>
  <c r="ISX7" i="2"/>
  <c r="ISW7" i="2"/>
  <c r="ISV7" i="2"/>
  <c r="ISU7" i="2"/>
  <c r="IST7" i="2"/>
  <c r="ISS7" i="2"/>
  <c r="ISR7" i="2"/>
  <c r="ISQ7" i="2"/>
  <c r="ISP7" i="2"/>
  <c r="ISO7" i="2"/>
  <c r="ISN7" i="2"/>
  <c r="ISM7" i="2"/>
  <c r="ISL7" i="2"/>
  <c r="ISK7" i="2"/>
  <c r="ISJ7" i="2"/>
  <c r="ISI7" i="2"/>
  <c r="ISH7" i="2"/>
  <c r="ISG7" i="2"/>
  <c r="ISF7" i="2"/>
  <c r="ISE7" i="2"/>
  <c r="ISD7" i="2"/>
  <c r="ISC7" i="2"/>
  <c r="ISB7" i="2"/>
  <c r="ISA7" i="2"/>
  <c r="IRZ7" i="2"/>
  <c r="IRY7" i="2"/>
  <c r="IRX7" i="2"/>
  <c r="IRW7" i="2"/>
  <c r="IRV7" i="2"/>
  <c r="IRU7" i="2"/>
  <c r="IRT7" i="2"/>
  <c r="IRS7" i="2"/>
  <c r="IRR7" i="2"/>
  <c r="IRQ7" i="2"/>
  <c r="IRP7" i="2"/>
  <c r="IRO7" i="2"/>
  <c r="IRN7" i="2"/>
  <c r="IRM7" i="2"/>
  <c r="IRL7" i="2"/>
  <c r="IRK7" i="2"/>
  <c r="IRJ7" i="2"/>
  <c r="IRI7" i="2"/>
  <c r="IRH7" i="2"/>
  <c r="IRG7" i="2"/>
  <c r="IRF7" i="2"/>
  <c r="IRE7" i="2"/>
  <c r="IRD7" i="2"/>
  <c r="IRC7" i="2"/>
  <c r="IRB7" i="2"/>
  <c r="IRA7" i="2"/>
  <c r="IQZ7" i="2"/>
  <c r="IQY7" i="2"/>
  <c r="IQX7" i="2"/>
  <c r="IQW7" i="2"/>
  <c r="IQV7" i="2"/>
  <c r="IQU7" i="2"/>
  <c r="IQT7" i="2"/>
  <c r="IQS7" i="2"/>
  <c r="IQR7" i="2"/>
  <c r="IQQ7" i="2"/>
  <c r="IQP7" i="2"/>
  <c r="IQO7" i="2"/>
  <c r="IQN7" i="2"/>
  <c r="IQM7" i="2"/>
  <c r="IQL7" i="2"/>
  <c r="IQK7" i="2"/>
  <c r="IQJ7" i="2"/>
  <c r="IQI7" i="2"/>
  <c r="IQH7" i="2"/>
  <c r="IQG7" i="2"/>
  <c r="IQF7" i="2"/>
  <c r="IQE7" i="2"/>
  <c r="IQD7" i="2"/>
  <c r="IQC7" i="2"/>
  <c r="IQB7" i="2"/>
  <c r="IQA7" i="2"/>
  <c r="IPZ7" i="2"/>
  <c r="IPY7" i="2"/>
  <c r="IPX7" i="2"/>
  <c r="IPW7" i="2"/>
  <c r="IPV7" i="2"/>
  <c r="IPU7" i="2"/>
  <c r="IPT7" i="2"/>
  <c r="IPS7" i="2"/>
  <c r="IPR7" i="2"/>
  <c r="IPQ7" i="2"/>
  <c r="IPP7" i="2"/>
  <c r="IPO7" i="2"/>
  <c r="IPN7" i="2"/>
  <c r="IPM7" i="2"/>
  <c r="IPL7" i="2"/>
  <c r="IPK7" i="2"/>
  <c r="IPJ7" i="2"/>
  <c r="IPI7" i="2"/>
  <c r="IPH7" i="2"/>
  <c r="IPG7" i="2"/>
  <c r="IPF7" i="2"/>
  <c r="IPE7" i="2"/>
  <c r="IPD7" i="2"/>
  <c r="IPC7" i="2"/>
  <c r="IPB7" i="2"/>
  <c r="IPA7" i="2"/>
  <c r="IOZ7" i="2"/>
  <c r="IOY7" i="2"/>
  <c r="IOX7" i="2"/>
  <c r="IOW7" i="2"/>
  <c r="IOV7" i="2"/>
  <c r="IOU7" i="2"/>
  <c r="IOT7" i="2"/>
  <c r="IOS7" i="2"/>
  <c r="IOR7" i="2"/>
  <c r="IOQ7" i="2"/>
  <c r="IOP7" i="2"/>
  <c r="IOO7" i="2"/>
  <c r="ION7" i="2"/>
  <c r="IOM7" i="2"/>
  <c r="IOL7" i="2"/>
  <c r="IOK7" i="2"/>
  <c r="IOJ7" i="2"/>
  <c r="IOI7" i="2"/>
  <c r="IOH7" i="2"/>
  <c r="IOG7" i="2"/>
  <c r="IOF7" i="2"/>
  <c r="IOE7" i="2"/>
  <c r="IOD7" i="2"/>
  <c r="IOC7" i="2"/>
  <c r="IOB7" i="2"/>
  <c r="IOA7" i="2"/>
  <c r="INZ7" i="2"/>
  <c r="INY7" i="2"/>
  <c r="INX7" i="2"/>
  <c r="INW7" i="2"/>
  <c r="INV7" i="2"/>
  <c r="INU7" i="2"/>
  <c r="INT7" i="2"/>
  <c r="INS7" i="2"/>
  <c r="INR7" i="2"/>
  <c r="INQ7" i="2"/>
  <c r="INP7" i="2"/>
  <c r="INO7" i="2"/>
  <c r="INN7" i="2"/>
  <c r="INM7" i="2"/>
  <c r="INL7" i="2"/>
  <c r="INK7" i="2"/>
  <c r="INJ7" i="2"/>
  <c r="INI7" i="2"/>
  <c r="INH7" i="2"/>
  <c r="ING7" i="2"/>
  <c r="INF7" i="2"/>
  <c r="INE7" i="2"/>
  <c r="IND7" i="2"/>
  <c r="INC7" i="2"/>
  <c r="INB7" i="2"/>
  <c r="INA7" i="2"/>
  <c r="IMZ7" i="2"/>
  <c r="IMY7" i="2"/>
  <c r="IMX7" i="2"/>
  <c r="IMW7" i="2"/>
  <c r="IMV7" i="2"/>
  <c r="IMU7" i="2"/>
  <c r="IMT7" i="2"/>
  <c r="IMS7" i="2"/>
  <c r="IMR7" i="2"/>
  <c r="IMQ7" i="2"/>
  <c r="IMP7" i="2"/>
  <c r="IMO7" i="2"/>
  <c r="IMN7" i="2"/>
  <c r="IMM7" i="2"/>
  <c r="IML7" i="2"/>
  <c r="IMK7" i="2"/>
  <c r="IMJ7" i="2"/>
  <c r="IMI7" i="2"/>
  <c r="IMH7" i="2"/>
  <c r="IMG7" i="2"/>
  <c r="IMF7" i="2"/>
  <c r="IME7" i="2"/>
  <c r="IMD7" i="2"/>
  <c r="IMC7" i="2"/>
  <c r="IMB7" i="2"/>
  <c r="IMA7" i="2"/>
  <c r="ILZ7" i="2"/>
  <c r="ILY7" i="2"/>
  <c r="ILX7" i="2"/>
  <c r="ILW7" i="2"/>
  <c r="ILV7" i="2"/>
  <c r="ILU7" i="2"/>
  <c r="ILT7" i="2"/>
  <c r="ILS7" i="2"/>
  <c r="ILR7" i="2"/>
  <c r="ILQ7" i="2"/>
  <c r="ILP7" i="2"/>
  <c r="ILO7" i="2"/>
  <c r="ILN7" i="2"/>
  <c r="ILM7" i="2"/>
  <c r="ILL7" i="2"/>
  <c r="ILK7" i="2"/>
  <c r="ILJ7" i="2"/>
  <c r="ILI7" i="2"/>
  <c r="ILH7" i="2"/>
  <c r="ILG7" i="2"/>
  <c r="ILF7" i="2"/>
  <c r="ILE7" i="2"/>
  <c r="ILD7" i="2"/>
  <c r="ILC7" i="2"/>
  <c r="ILB7" i="2"/>
  <c r="ILA7" i="2"/>
  <c r="IKZ7" i="2"/>
  <c r="IKY7" i="2"/>
  <c r="IKX7" i="2"/>
  <c r="IKW7" i="2"/>
  <c r="IKV7" i="2"/>
  <c r="IKU7" i="2"/>
  <c r="IKT7" i="2"/>
  <c r="IKS7" i="2"/>
  <c r="IKR7" i="2"/>
  <c r="IKQ7" i="2"/>
  <c r="IKP7" i="2"/>
  <c r="IKO7" i="2"/>
  <c r="IKN7" i="2"/>
  <c r="IKM7" i="2"/>
  <c r="IKL7" i="2"/>
  <c r="IKK7" i="2"/>
  <c r="IKJ7" i="2"/>
  <c r="IKI7" i="2"/>
  <c r="IKH7" i="2"/>
  <c r="IKG7" i="2"/>
  <c r="IKF7" i="2"/>
  <c r="IKE7" i="2"/>
  <c r="IKD7" i="2"/>
  <c r="IKC7" i="2"/>
  <c r="IKB7" i="2"/>
  <c r="IKA7" i="2"/>
  <c r="IJZ7" i="2"/>
  <c r="IJY7" i="2"/>
  <c r="IJX7" i="2"/>
  <c r="IJW7" i="2"/>
  <c r="IJV7" i="2"/>
  <c r="IJU7" i="2"/>
  <c r="IJT7" i="2"/>
  <c r="IJS7" i="2"/>
  <c r="IJR7" i="2"/>
  <c r="IJQ7" i="2"/>
  <c r="IJP7" i="2"/>
  <c r="IJO7" i="2"/>
  <c r="IJN7" i="2"/>
  <c r="IJM7" i="2"/>
  <c r="IJL7" i="2"/>
  <c r="IJK7" i="2"/>
  <c r="IJJ7" i="2"/>
  <c r="IJI7" i="2"/>
  <c r="IJH7" i="2"/>
  <c r="IJG7" i="2"/>
  <c r="IJF7" i="2"/>
  <c r="IJE7" i="2"/>
  <c r="IJD7" i="2"/>
  <c r="IJC7" i="2"/>
  <c r="IJB7" i="2"/>
  <c r="IJA7" i="2"/>
  <c r="IIZ7" i="2"/>
  <c r="IIY7" i="2"/>
  <c r="IIX7" i="2"/>
  <c r="IIW7" i="2"/>
  <c r="IIV7" i="2"/>
  <c r="IIU7" i="2"/>
  <c r="IIT7" i="2"/>
  <c r="IIS7" i="2"/>
  <c r="IIR7" i="2"/>
  <c r="IIQ7" i="2"/>
  <c r="IIP7" i="2"/>
  <c r="IIO7" i="2"/>
  <c r="IIN7" i="2"/>
  <c r="IIM7" i="2"/>
  <c r="IIL7" i="2"/>
  <c r="IIK7" i="2"/>
  <c r="IIJ7" i="2"/>
  <c r="III7" i="2"/>
  <c r="IIH7" i="2"/>
  <c r="IIG7" i="2"/>
  <c r="IIF7" i="2"/>
  <c r="IIE7" i="2"/>
  <c r="IID7" i="2"/>
  <c r="IIC7" i="2"/>
  <c r="IIB7" i="2"/>
  <c r="IIA7" i="2"/>
  <c r="IHZ7" i="2"/>
  <c r="IHY7" i="2"/>
  <c r="IHX7" i="2"/>
  <c r="IHW7" i="2"/>
  <c r="IHV7" i="2"/>
  <c r="IHU7" i="2"/>
  <c r="IHT7" i="2"/>
  <c r="IHS7" i="2"/>
  <c r="IHR7" i="2"/>
  <c r="IHQ7" i="2"/>
  <c r="IHP7" i="2"/>
  <c r="IHO7" i="2"/>
  <c r="IHN7" i="2"/>
  <c r="IHM7" i="2"/>
  <c r="IHL7" i="2"/>
  <c r="IHK7" i="2"/>
  <c r="IHJ7" i="2"/>
  <c r="IHI7" i="2"/>
  <c r="IHH7" i="2"/>
  <c r="IHG7" i="2"/>
  <c r="IHF7" i="2"/>
  <c r="IHE7" i="2"/>
  <c r="IHD7" i="2"/>
  <c r="IHC7" i="2"/>
  <c r="IHB7" i="2"/>
  <c r="IHA7" i="2"/>
  <c r="IGZ7" i="2"/>
  <c r="IGY7" i="2"/>
  <c r="IGX7" i="2"/>
  <c r="IGW7" i="2"/>
  <c r="IGV7" i="2"/>
  <c r="IGU7" i="2"/>
  <c r="IGT7" i="2"/>
  <c r="IGS7" i="2"/>
  <c r="IGR7" i="2"/>
  <c r="IGQ7" i="2"/>
  <c r="IGP7" i="2"/>
  <c r="IGO7" i="2"/>
  <c r="IGN7" i="2"/>
  <c r="IGM7" i="2"/>
  <c r="IGL7" i="2"/>
  <c r="IGK7" i="2"/>
  <c r="IGJ7" i="2"/>
  <c r="IGI7" i="2"/>
  <c r="IGH7" i="2"/>
  <c r="IGG7" i="2"/>
  <c r="IGF7" i="2"/>
  <c r="IGE7" i="2"/>
  <c r="IGD7" i="2"/>
  <c r="IGC7" i="2"/>
  <c r="IGB7" i="2"/>
  <c r="IGA7" i="2"/>
  <c r="IFZ7" i="2"/>
  <c r="IFY7" i="2"/>
  <c r="IFX7" i="2"/>
  <c r="IFW7" i="2"/>
  <c r="IFV7" i="2"/>
  <c r="IFU7" i="2"/>
  <c r="IFT7" i="2"/>
  <c r="IFS7" i="2"/>
  <c r="IFR7" i="2"/>
  <c r="IFQ7" i="2"/>
  <c r="IFP7" i="2"/>
  <c r="IFO7" i="2"/>
  <c r="IFN7" i="2"/>
  <c r="IFM7" i="2"/>
  <c r="IFL7" i="2"/>
  <c r="IFK7" i="2"/>
  <c r="IFJ7" i="2"/>
  <c r="IFI7" i="2"/>
  <c r="IFH7" i="2"/>
  <c r="IFG7" i="2"/>
  <c r="IFF7" i="2"/>
  <c r="IFE7" i="2"/>
  <c r="IFD7" i="2"/>
  <c r="IFC7" i="2"/>
  <c r="IFB7" i="2"/>
  <c r="IFA7" i="2"/>
  <c r="IEZ7" i="2"/>
  <c r="IEY7" i="2"/>
  <c r="IEX7" i="2"/>
  <c r="IEW7" i="2"/>
  <c r="IEV7" i="2"/>
  <c r="IEU7" i="2"/>
  <c r="IET7" i="2"/>
  <c r="IES7" i="2"/>
  <c r="IER7" i="2"/>
  <c r="IEQ7" i="2"/>
  <c r="IEP7" i="2"/>
  <c r="IEO7" i="2"/>
  <c r="IEN7" i="2"/>
  <c r="IEM7" i="2"/>
  <c r="IEL7" i="2"/>
  <c r="IEK7" i="2"/>
  <c r="IEJ7" i="2"/>
  <c r="IEI7" i="2"/>
  <c r="IEH7" i="2"/>
  <c r="IEG7" i="2"/>
  <c r="IEF7" i="2"/>
  <c r="IEE7" i="2"/>
  <c r="IED7" i="2"/>
  <c r="IEC7" i="2"/>
  <c r="IEB7" i="2"/>
  <c r="IEA7" i="2"/>
  <c r="IDZ7" i="2"/>
  <c r="IDY7" i="2"/>
  <c r="IDX7" i="2"/>
  <c r="IDW7" i="2"/>
  <c r="IDV7" i="2"/>
  <c r="IDU7" i="2"/>
  <c r="IDT7" i="2"/>
  <c r="IDS7" i="2"/>
  <c r="IDR7" i="2"/>
  <c r="IDQ7" i="2"/>
  <c r="IDP7" i="2"/>
  <c r="IDO7" i="2"/>
  <c r="IDN7" i="2"/>
  <c r="IDM7" i="2"/>
  <c r="IDL7" i="2"/>
  <c r="IDK7" i="2"/>
  <c r="IDJ7" i="2"/>
  <c r="IDI7" i="2"/>
  <c r="IDH7" i="2"/>
  <c r="IDG7" i="2"/>
  <c r="IDF7" i="2"/>
  <c r="IDE7" i="2"/>
  <c r="IDD7" i="2"/>
  <c r="IDC7" i="2"/>
  <c r="IDB7" i="2"/>
  <c r="IDA7" i="2"/>
  <c r="ICZ7" i="2"/>
  <c r="ICY7" i="2"/>
  <c r="ICX7" i="2"/>
  <c r="ICW7" i="2"/>
  <c r="ICV7" i="2"/>
  <c r="ICU7" i="2"/>
  <c r="ICT7" i="2"/>
  <c r="ICS7" i="2"/>
  <c r="ICR7" i="2"/>
  <c r="ICQ7" i="2"/>
  <c r="ICP7" i="2"/>
  <c r="ICO7" i="2"/>
  <c r="ICN7" i="2"/>
  <c r="ICM7" i="2"/>
  <c r="ICL7" i="2"/>
  <c r="ICK7" i="2"/>
  <c r="ICJ7" i="2"/>
  <c r="ICI7" i="2"/>
  <c r="ICH7" i="2"/>
  <c r="ICG7" i="2"/>
  <c r="ICF7" i="2"/>
  <c r="ICE7" i="2"/>
  <c r="ICD7" i="2"/>
  <c r="ICC7" i="2"/>
  <c r="ICB7" i="2"/>
  <c r="ICA7" i="2"/>
  <c r="IBZ7" i="2"/>
  <c r="IBY7" i="2"/>
  <c r="IBX7" i="2"/>
  <c r="IBW7" i="2"/>
  <c r="IBV7" i="2"/>
  <c r="IBU7" i="2"/>
  <c r="IBT7" i="2"/>
  <c r="IBS7" i="2"/>
  <c r="IBR7" i="2"/>
  <c r="IBQ7" i="2"/>
  <c r="IBP7" i="2"/>
  <c r="IBO7" i="2"/>
  <c r="IBN7" i="2"/>
  <c r="IBM7" i="2"/>
  <c r="IBL7" i="2"/>
  <c r="IBK7" i="2"/>
  <c r="IBJ7" i="2"/>
  <c r="IBI7" i="2"/>
  <c r="IBH7" i="2"/>
  <c r="IBG7" i="2"/>
  <c r="IBF7" i="2"/>
  <c r="IBE7" i="2"/>
  <c r="IBD7" i="2"/>
  <c r="IBC7" i="2"/>
  <c r="IBB7" i="2"/>
  <c r="IBA7" i="2"/>
  <c r="IAZ7" i="2"/>
  <c r="IAY7" i="2"/>
  <c r="IAX7" i="2"/>
  <c r="IAW7" i="2"/>
  <c r="IAV7" i="2"/>
  <c r="IAU7" i="2"/>
  <c r="IAT7" i="2"/>
  <c r="IAS7" i="2"/>
  <c r="IAR7" i="2"/>
  <c r="IAQ7" i="2"/>
  <c r="IAP7" i="2"/>
  <c r="IAO7" i="2"/>
  <c r="IAN7" i="2"/>
  <c r="IAM7" i="2"/>
  <c r="IAL7" i="2"/>
  <c r="IAK7" i="2"/>
  <c r="IAJ7" i="2"/>
  <c r="IAI7" i="2"/>
  <c r="IAH7" i="2"/>
  <c r="IAG7" i="2"/>
  <c r="IAF7" i="2"/>
  <c r="IAE7" i="2"/>
  <c r="IAD7" i="2"/>
  <c r="IAC7" i="2"/>
  <c r="IAB7" i="2"/>
  <c r="IAA7" i="2"/>
  <c r="HZZ7" i="2"/>
  <c r="HZY7" i="2"/>
  <c r="HZX7" i="2"/>
  <c r="HZW7" i="2"/>
  <c r="HZV7" i="2"/>
  <c r="HZU7" i="2"/>
  <c r="HZT7" i="2"/>
  <c r="HZS7" i="2"/>
  <c r="HZR7" i="2"/>
  <c r="HZQ7" i="2"/>
  <c r="HZP7" i="2"/>
  <c r="HZO7" i="2"/>
  <c r="HZN7" i="2"/>
  <c r="HZM7" i="2"/>
  <c r="HZL7" i="2"/>
  <c r="HZK7" i="2"/>
  <c r="HZJ7" i="2"/>
  <c r="HZI7" i="2"/>
  <c r="HZH7" i="2"/>
  <c r="HZG7" i="2"/>
  <c r="HZF7" i="2"/>
  <c r="HZE7" i="2"/>
  <c r="HZD7" i="2"/>
  <c r="HZC7" i="2"/>
  <c r="HZB7" i="2"/>
  <c r="HZA7" i="2"/>
  <c r="HYZ7" i="2"/>
  <c r="HYY7" i="2"/>
  <c r="HYX7" i="2"/>
  <c r="HYW7" i="2"/>
  <c r="HYV7" i="2"/>
  <c r="HYU7" i="2"/>
  <c r="HYT7" i="2"/>
  <c r="HYS7" i="2"/>
  <c r="HYR7" i="2"/>
  <c r="HYQ7" i="2"/>
  <c r="HYP7" i="2"/>
  <c r="HYO7" i="2"/>
  <c r="HYN7" i="2"/>
  <c r="HYM7" i="2"/>
  <c r="HYL7" i="2"/>
  <c r="HYK7" i="2"/>
  <c r="HYJ7" i="2"/>
  <c r="HYI7" i="2"/>
  <c r="HYH7" i="2"/>
  <c r="HYG7" i="2"/>
  <c r="HYF7" i="2"/>
  <c r="HYE7" i="2"/>
  <c r="HYD7" i="2"/>
  <c r="HYC7" i="2"/>
  <c r="HYB7" i="2"/>
  <c r="HYA7" i="2"/>
  <c r="HXZ7" i="2"/>
  <c r="HXY7" i="2"/>
  <c r="HXX7" i="2"/>
  <c r="HXW7" i="2"/>
  <c r="HXV7" i="2"/>
  <c r="HXU7" i="2"/>
  <c r="HXT7" i="2"/>
  <c r="HXS7" i="2"/>
  <c r="HXR7" i="2"/>
  <c r="HXQ7" i="2"/>
  <c r="HXP7" i="2"/>
  <c r="HXO7" i="2"/>
  <c r="HXN7" i="2"/>
  <c r="HXM7" i="2"/>
  <c r="HXL7" i="2"/>
  <c r="HXK7" i="2"/>
  <c r="HXJ7" i="2"/>
  <c r="HXI7" i="2"/>
  <c r="HXH7" i="2"/>
  <c r="HXG7" i="2"/>
  <c r="HXF7" i="2"/>
  <c r="HXE7" i="2"/>
  <c r="HXD7" i="2"/>
  <c r="HXC7" i="2"/>
  <c r="HXB7" i="2"/>
  <c r="HXA7" i="2"/>
  <c r="HWZ7" i="2"/>
  <c r="HWY7" i="2"/>
  <c r="HWX7" i="2"/>
  <c r="HWW7" i="2"/>
  <c r="HWV7" i="2"/>
  <c r="HWU7" i="2"/>
  <c r="HWT7" i="2"/>
  <c r="HWS7" i="2"/>
  <c r="HWR7" i="2"/>
  <c r="HWQ7" i="2"/>
  <c r="HWP7" i="2"/>
  <c r="HWO7" i="2"/>
  <c r="HWN7" i="2"/>
  <c r="HWM7" i="2"/>
  <c r="HWL7" i="2"/>
  <c r="HWK7" i="2"/>
  <c r="HWJ7" i="2"/>
  <c r="HWI7" i="2"/>
  <c r="HWH7" i="2"/>
  <c r="HWG7" i="2"/>
  <c r="HWF7" i="2"/>
  <c r="HWE7" i="2"/>
  <c r="HWD7" i="2"/>
  <c r="HWC7" i="2"/>
  <c r="HWB7" i="2"/>
  <c r="HWA7" i="2"/>
  <c r="HVZ7" i="2"/>
  <c r="HVY7" i="2"/>
  <c r="HVX7" i="2"/>
  <c r="HVW7" i="2"/>
  <c r="HVV7" i="2"/>
  <c r="HVU7" i="2"/>
  <c r="HVT7" i="2"/>
  <c r="HVS7" i="2"/>
  <c r="HVR7" i="2"/>
  <c r="HVQ7" i="2"/>
  <c r="HVP7" i="2"/>
  <c r="HVO7" i="2"/>
  <c r="HVN7" i="2"/>
  <c r="HVM7" i="2"/>
  <c r="HVL7" i="2"/>
  <c r="HVK7" i="2"/>
  <c r="HVJ7" i="2"/>
  <c r="HVI7" i="2"/>
  <c r="HVH7" i="2"/>
  <c r="HVG7" i="2"/>
  <c r="HVF7" i="2"/>
  <c r="HVE7" i="2"/>
  <c r="HVD7" i="2"/>
  <c r="HVC7" i="2"/>
  <c r="HVB7" i="2"/>
  <c r="HVA7" i="2"/>
  <c r="HUZ7" i="2"/>
  <c r="HUY7" i="2"/>
  <c r="HUX7" i="2"/>
  <c r="HUW7" i="2"/>
  <c r="HUV7" i="2"/>
  <c r="HUU7" i="2"/>
  <c r="HUT7" i="2"/>
  <c r="HUS7" i="2"/>
  <c r="HUR7" i="2"/>
  <c r="HUQ7" i="2"/>
  <c r="HUP7" i="2"/>
  <c r="HUO7" i="2"/>
  <c r="HUN7" i="2"/>
  <c r="HUM7" i="2"/>
  <c r="HUL7" i="2"/>
  <c r="HUK7" i="2"/>
  <c r="HUJ7" i="2"/>
  <c r="HUI7" i="2"/>
  <c r="HUH7" i="2"/>
  <c r="HUG7" i="2"/>
  <c r="HUF7" i="2"/>
  <c r="HUE7" i="2"/>
  <c r="HUD7" i="2"/>
  <c r="HUC7" i="2"/>
  <c r="HUB7" i="2"/>
  <c r="HUA7" i="2"/>
  <c r="HTZ7" i="2"/>
  <c r="HTY7" i="2"/>
  <c r="HTX7" i="2"/>
  <c r="HTW7" i="2"/>
  <c r="HTV7" i="2"/>
  <c r="HTU7" i="2"/>
  <c r="HTT7" i="2"/>
  <c r="HTS7" i="2"/>
  <c r="HTR7" i="2"/>
  <c r="HTQ7" i="2"/>
  <c r="HTP7" i="2"/>
  <c r="HTO7" i="2"/>
  <c r="HTN7" i="2"/>
  <c r="HTM7" i="2"/>
  <c r="HTL7" i="2"/>
  <c r="HTK7" i="2"/>
  <c r="HTJ7" i="2"/>
  <c r="HTI7" i="2"/>
  <c r="HTH7" i="2"/>
  <c r="HTG7" i="2"/>
  <c r="HTF7" i="2"/>
  <c r="HTE7" i="2"/>
  <c r="HTD7" i="2"/>
  <c r="HTC7" i="2"/>
  <c r="HTB7" i="2"/>
  <c r="HTA7" i="2"/>
  <c r="HSZ7" i="2"/>
  <c r="HSY7" i="2"/>
  <c r="HSX7" i="2"/>
  <c r="HSW7" i="2"/>
  <c r="HSV7" i="2"/>
  <c r="HSU7" i="2"/>
  <c r="HST7" i="2"/>
  <c r="HSS7" i="2"/>
  <c r="HSR7" i="2"/>
  <c r="HSQ7" i="2"/>
  <c r="HSP7" i="2"/>
  <c r="HSO7" i="2"/>
  <c r="HSN7" i="2"/>
  <c r="HSM7" i="2"/>
  <c r="HSL7" i="2"/>
  <c r="HSK7" i="2"/>
  <c r="HSJ7" i="2"/>
  <c r="HSI7" i="2"/>
  <c r="HSH7" i="2"/>
  <c r="HSG7" i="2"/>
  <c r="HSF7" i="2"/>
  <c r="HSE7" i="2"/>
  <c r="HSD7" i="2"/>
  <c r="HSC7" i="2"/>
  <c r="HSB7" i="2"/>
  <c r="HSA7" i="2"/>
  <c r="HRZ7" i="2"/>
  <c r="HRY7" i="2"/>
  <c r="HRX7" i="2"/>
  <c r="HRW7" i="2"/>
  <c r="HRV7" i="2"/>
  <c r="HRU7" i="2"/>
  <c r="HRT7" i="2"/>
  <c r="HRS7" i="2"/>
  <c r="HRR7" i="2"/>
  <c r="HRQ7" i="2"/>
  <c r="HRP7" i="2"/>
  <c r="HRO7" i="2"/>
  <c r="HRN7" i="2"/>
  <c r="HRM7" i="2"/>
  <c r="HRL7" i="2"/>
  <c r="HRK7" i="2"/>
  <c r="HRJ7" i="2"/>
  <c r="HRI7" i="2"/>
  <c r="HRH7" i="2"/>
  <c r="HRG7" i="2"/>
  <c r="HRF7" i="2"/>
  <c r="HRE7" i="2"/>
  <c r="HRD7" i="2"/>
  <c r="HRC7" i="2"/>
  <c r="HRB7" i="2"/>
  <c r="HRA7" i="2"/>
  <c r="HQZ7" i="2"/>
  <c r="HQY7" i="2"/>
  <c r="HQX7" i="2"/>
  <c r="HQW7" i="2"/>
  <c r="HQV7" i="2"/>
  <c r="HQU7" i="2"/>
  <c r="HQT7" i="2"/>
  <c r="HQS7" i="2"/>
  <c r="HQR7" i="2"/>
  <c r="HQQ7" i="2"/>
  <c r="HQP7" i="2"/>
  <c r="HQO7" i="2"/>
  <c r="HQN7" i="2"/>
  <c r="HQM7" i="2"/>
  <c r="HQL7" i="2"/>
  <c r="HQK7" i="2"/>
  <c r="HQJ7" i="2"/>
  <c r="HQI7" i="2"/>
  <c r="HQH7" i="2"/>
  <c r="HQG7" i="2"/>
  <c r="HQF7" i="2"/>
  <c r="HQE7" i="2"/>
  <c r="HQD7" i="2"/>
  <c r="HQC7" i="2"/>
  <c r="HQB7" i="2"/>
  <c r="HQA7" i="2"/>
  <c r="HPZ7" i="2"/>
  <c r="HPY7" i="2"/>
  <c r="HPX7" i="2"/>
  <c r="HPW7" i="2"/>
  <c r="HPV7" i="2"/>
  <c r="HPU7" i="2"/>
  <c r="HPT7" i="2"/>
  <c r="HPS7" i="2"/>
  <c r="HPR7" i="2"/>
  <c r="HPQ7" i="2"/>
  <c r="HPP7" i="2"/>
  <c r="HPO7" i="2"/>
  <c r="HPN7" i="2"/>
  <c r="HPM7" i="2"/>
  <c r="HPL7" i="2"/>
  <c r="HPK7" i="2"/>
  <c r="HPJ7" i="2"/>
  <c r="HPI7" i="2"/>
  <c r="HPH7" i="2"/>
  <c r="HPG7" i="2"/>
  <c r="HPF7" i="2"/>
  <c r="HPE7" i="2"/>
  <c r="HPD7" i="2"/>
  <c r="HPC7" i="2"/>
  <c r="HPB7" i="2"/>
  <c r="HPA7" i="2"/>
  <c r="HOZ7" i="2"/>
  <c r="HOY7" i="2"/>
  <c r="HOX7" i="2"/>
  <c r="HOW7" i="2"/>
  <c r="HOV7" i="2"/>
  <c r="HOU7" i="2"/>
  <c r="HOT7" i="2"/>
  <c r="HOS7" i="2"/>
  <c r="HOR7" i="2"/>
  <c r="HOQ7" i="2"/>
  <c r="HOP7" i="2"/>
  <c r="HOO7" i="2"/>
  <c r="HON7" i="2"/>
  <c r="HOM7" i="2"/>
  <c r="HOL7" i="2"/>
  <c r="HOK7" i="2"/>
  <c r="HOJ7" i="2"/>
  <c r="HOI7" i="2"/>
  <c r="HOH7" i="2"/>
  <c r="HOG7" i="2"/>
  <c r="HOF7" i="2"/>
  <c r="HOE7" i="2"/>
  <c r="HOD7" i="2"/>
  <c r="HOC7" i="2"/>
  <c r="HOB7" i="2"/>
  <c r="HOA7" i="2"/>
  <c r="HNZ7" i="2"/>
  <c r="HNY7" i="2"/>
  <c r="HNX7" i="2"/>
  <c r="HNW7" i="2"/>
  <c r="HNV7" i="2"/>
  <c r="HNU7" i="2"/>
  <c r="HNT7" i="2"/>
  <c r="HNS7" i="2"/>
  <c r="HNR7" i="2"/>
  <c r="HNQ7" i="2"/>
  <c r="HNP7" i="2"/>
  <c r="HNO7" i="2"/>
  <c r="HNN7" i="2"/>
  <c r="HNM7" i="2"/>
  <c r="HNL7" i="2"/>
  <c r="HNK7" i="2"/>
  <c r="HNJ7" i="2"/>
  <c r="HNI7" i="2"/>
  <c r="HNH7" i="2"/>
  <c r="HNG7" i="2"/>
  <c r="HNF7" i="2"/>
  <c r="HNE7" i="2"/>
  <c r="HND7" i="2"/>
  <c r="HNC7" i="2"/>
  <c r="HNB7" i="2"/>
  <c r="HNA7" i="2"/>
  <c r="HMZ7" i="2"/>
  <c r="HMY7" i="2"/>
  <c r="HMX7" i="2"/>
  <c r="HMW7" i="2"/>
  <c r="HMV7" i="2"/>
  <c r="HMU7" i="2"/>
  <c r="HMT7" i="2"/>
  <c r="HMS7" i="2"/>
  <c r="HMR7" i="2"/>
  <c r="HMQ7" i="2"/>
  <c r="HMP7" i="2"/>
  <c r="HMO7" i="2"/>
  <c r="HMN7" i="2"/>
  <c r="HMM7" i="2"/>
  <c r="HML7" i="2"/>
  <c r="HMK7" i="2"/>
  <c r="HMJ7" i="2"/>
  <c r="HMI7" i="2"/>
  <c r="HMH7" i="2"/>
  <c r="HMG7" i="2"/>
  <c r="HMF7" i="2"/>
  <c r="HME7" i="2"/>
  <c r="HMD7" i="2"/>
  <c r="HMC7" i="2"/>
  <c r="HMB7" i="2"/>
  <c r="HMA7" i="2"/>
  <c r="HLZ7" i="2"/>
  <c r="HLY7" i="2"/>
  <c r="HLX7" i="2"/>
  <c r="HLW7" i="2"/>
  <c r="HLV7" i="2"/>
  <c r="HLU7" i="2"/>
  <c r="HLT7" i="2"/>
  <c r="HLS7" i="2"/>
  <c r="HLR7" i="2"/>
  <c r="HLQ7" i="2"/>
  <c r="HLP7" i="2"/>
  <c r="HLO7" i="2"/>
  <c r="HLN7" i="2"/>
  <c r="HLM7" i="2"/>
  <c r="HLL7" i="2"/>
  <c r="HLK7" i="2"/>
  <c r="HLJ7" i="2"/>
  <c r="HLI7" i="2"/>
  <c r="HLH7" i="2"/>
  <c r="HLG7" i="2"/>
  <c r="HLF7" i="2"/>
  <c r="HLE7" i="2"/>
  <c r="HLD7" i="2"/>
  <c r="HLC7" i="2"/>
  <c r="HLB7" i="2"/>
  <c r="HLA7" i="2"/>
  <c r="HKZ7" i="2"/>
  <c r="HKY7" i="2"/>
  <c r="HKX7" i="2"/>
  <c r="HKW7" i="2"/>
  <c r="HKV7" i="2"/>
  <c r="HKU7" i="2"/>
  <c r="HKT7" i="2"/>
  <c r="HKS7" i="2"/>
  <c r="HKR7" i="2"/>
  <c r="HKQ7" i="2"/>
  <c r="HKP7" i="2"/>
  <c r="HKO7" i="2"/>
  <c r="HKN7" i="2"/>
  <c r="HKM7" i="2"/>
  <c r="HKL7" i="2"/>
  <c r="HKK7" i="2"/>
  <c r="HKJ7" i="2"/>
  <c r="HKI7" i="2"/>
  <c r="HKH7" i="2"/>
  <c r="HKG7" i="2"/>
  <c r="HKF7" i="2"/>
  <c r="HKE7" i="2"/>
  <c r="HKD7" i="2"/>
  <c r="HKC7" i="2"/>
  <c r="HKB7" i="2"/>
  <c r="HKA7" i="2"/>
  <c r="HJZ7" i="2"/>
  <c r="HJY7" i="2"/>
  <c r="HJX7" i="2"/>
  <c r="HJW7" i="2"/>
  <c r="HJV7" i="2"/>
  <c r="HJU7" i="2"/>
  <c r="HJT7" i="2"/>
  <c r="HJS7" i="2"/>
  <c r="HJR7" i="2"/>
  <c r="HJQ7" i="2"/>
  <c r="HJP7" i="2"/>
  <c r="HJO7" i="2"/>
  <c r="HJN7" i="2"/>
  <c r="HJM7" i="2"/>
  <c r="HJL7" i="2"/>
  <c r="HJK7" i="2"/>
  <c r="HJJ7" i="2"/>
  <c r="HJI7" i="2"/>
  <c r="HJH7" i="2"/>
  <c r="HJG7" i="2"/>
  <c r="HJF7" i="2"/>
  <c r="HJE7" i="2"/>
  <c r="HJD7" i="2"/>
  <c r="HJC7" i="2"/>
  <c r="HJB7" i="2"/>
  <c r="HJA7" i="2"/>
  <c r="HIZ7" i="2"/>
  <c r="HIY7" i="2"/>
  <c r="HIX7" i="2"/>
  <c r="HIW7" i="2"/>
  <c r="HIV7" i="2"/>
  <c r="HIU7" i="2"/>
  <c r="HIT7" i="2"/>
  <c r="HIS7" i="2"/>
  <c r="HIR7" i="2"/>
  <c r="HIQ7" i="2"/>
  <c r="HIP7" i="2"/>
  <c r="HIO7" i="2"/>
  <c r="HIN7" i="2"/>
  <c r="HIM7" i="2"/>
  <c r="HIL7" i="2"/>
  <c r="HIK7" i="2"/>
  <c r="HIJ7" i="2"/>
  <c r="HII7" i="2"/>
  <c r="HIH7" i="2"/>
  <c r="HIG7" i="2"/>
  <c r="HIF7" i="2"/>
  <c r="HIE7" i="2"/>
  <c r="HID7" i="2"/>
  <c r="HIC7" i="2"/>
  <c r="HIB7" i="2"/>
  <c r="HIA7" i="2"/>
  <c r="HHZ7" i="2"/>
  <c r="HHY7" i="2"/>
  <c r="HHX7" i="2"/>
  <c r="HHW7" i="2"/>
  <c r="HHV7" i="2"/>
  <c r="HHU7" i="2"/>
  <c r="HHT7" i="2"/>
  <c r="HHS7" i="2"/>
  <c r="HHR7" i="2"/>
  <c r="HHQ7" i="2"/>
  <c r="HHP7" i="2"/>
  <c r="HHO7" i="2"/>
  <c r="HHN7" i="2"/>
  <c r="HHM7" i="2"/>
  <c r="HHL7" i="2"/>
  <c r="HHK7" i="2"/>
  <c r="HHJ7" i="2"/>
  <c r="HHI7" i="2"/>
  <c r="HHH7" i="2"/>
  <c r="HHG7" i="2"/>
  <c r="HHF7" i="2"/>
  <c r="HHE7" i="2"/>
  <c r="HHD7" i="2"/>
  <c r="HHC7" i="2"/>
  <c r="HHB7" i="2"/>
  <c r="HHA7" i="2"/>
  <c r="HGZ7" i="2"/>
  <c r="HGY7" i="2"/>
  <c r="HGX7" i="2"/>
  <c r="HGW7" i="2"/>
  <c r="HGV7" i="2"/>
  <c r="HGU7" i="2"/>
  <c r="HGT7" i="2"/>
  <c r="HGS7" i="2"/>
  <c r="HGR7" i="2"/>
  <c r="HGQ7" i="2"/>
  <c r="HGP7" i="2"/>
  <c r="HGO7" i="2"/>
  <c r="HGN7" i="2"/>
  <c r="HGM7" i="2"/>
  <c r="HGL7" i="2"/>
  <c r="HGK7" i="2"/>
  <c r="HGJ7" i="2"/>
  <c r="HGI7" i="2"/>
  <c r="HGH7" i="2"/>
  <c r="HGG7" i="2"/>
  <c r="HGF7" i="2"/>
  <c r="HGE7" i="2"/>
  <c r="HGD7" i="2"/>
  <c r="HGC7" i="2"/>
  <c r="HGB7" i="2"/>
  <c r="HGA7" i="2"/>
  <c r="HFZ7" i="2"/>
  <c r="HFY7" i="2"/>
  <c r="HFX7" i="2"/>
  <c r="HFW7" i="2"/>
  <c r="HFV7" i="2"/>
  <c r="HFU7" i="2"/>
  <c r="HFT7" i="2"/>
  <c r="HFS7" i="2"/>
  <c r="HFR7" i="2"/>
  <c r="HFQ7" i="2"/>
  <c r="HFP7" i="2"/>
  <c r="HFO7" i="2"/>
  <c r="HFN7" i="2"/>
  <c r="HFM7" i="2"/>
  <c r="HFL7" i="2"/>
  <c r="HFK7" i="2"/>
  <c r="HFJ7" i="2"/>
  <c r="HFI7" i="2"/>
  <c r="HFH7" i="2"/>
  <c r="HFG7" i="2"/>
  <c r="HFF7" i="2"/>
  <c r="HFE7" i="2"/>
  <c r="HFD7" i="2"/>
  <c r="HFC7" i="2"/>
  <c r="HFB7" i="2"/>
  <c r="HFA7" i="2"/>
  <c r="HEZ7" i="2"/>
  <c r="HEY7" i="2"/>
  <c r="HEX7" i="2"/>
  <c r="HEW7" i="2"/>
  <c r="HEV7" i="2"/>
  <c r="HEU7" i="2"/>
  <c r="HET7" i="2"/>
  <c r="HES7" i="2"/>
  <c r="HER7" i="2"/>
  <c r="HEQ7" i="2"/>
  <c r="HEP7" i="2"/>
  <c r="HEO7" i="2"/>
  <c r="HEN7" i="2"/>
  <c r="HEM7" i="2"/>
  <c r="HEL7" i="2"/>
  <c r="HEK7" i="2"/>
  <c r="HEJ7" i="2"/>
  <c r="HEI7" i="2"/>
  <c r="HEH7" i="2"/>
  <c r="HEG7" i="2"/>
  <c r="HEF7" i="2"/>
  <c r="HEE7" i="2"/>
  <c r="HED7" i="2"/>
  <c r="HEC7" i="2"/>
  <c r="HEB7" i="2"/>
  <c r="HEA7" i="2"/>
  <c r="HDZ7" i="2"/>
  <c r="HDY7" i="2"/>
  <c r="HDX7" i="2"/>
  <c r="HDW7" i="2"/>
  <c r="HDV7" i="2"/>
  <c r="HDU7" i="2"/>
  <c r="HDT7" i="2"/>
  <c r="HDS7" i="2"/>
  <c r="HDR7" i="2"/>
  <c r="HDQ7" i="2"/>
  <c r="HDP7" i="2"/>
  <c r="HDO7" i="2"/>
  <c r="HDN7" i="2"/>
  <c r="HDM7" i="2"/>
  <c r="HDL7" i="2"/>
  <c r="HDK7" i="2"/>
  <c r="HDJ7" i="2"/>
  <c r="HDI7" i="2"/>
  <c r="HDH7" i="2"/>
  <c r="HDG7" i="2"/>
  <c r="HDF7" i="2"/>
  <c r="HDE7" i="2"/>
  <c r="HDD7" i="2"/>
  <c r="HDC7" i="2"/>
  <c r="HDB7" i="2"/>
  <c r="HDA7" i="2"/>
  <c r="HCZ7" i="2"/>
  <c r="HCY7" i="2"/>
  <c r="HCX7" i="2"/>
  <c r="HCW7" i="2"/>
  <c r="HCV7" i="2"/>
  <c r="HCU7" i="2"/>
  <c r="HCT7" i="2"/>
  <c r="HCS7" i="2"/>
  <c r="HCR7" i="2"/>
  <c r="HCQ7" i="2"/>
  <c r="HCP7" i="2"/>
  <c r="HCO7" i="2"/>
  <c r="HCN7" i="2"/>
  <c r="HCM7" i="2"/>
  <c r="HCL7" i="2"/>
  <c r="HCK7" i="2"/>
  <c r="HCJ7" i="2"/>
  <c r="HCI7" i="2"/>
  <c r="HCH7" i="2"/>
  <c r="HCG7" i="2"/>
  <c r="HCF7" i="2"/>
  <c r="HCE7" i="2"/>
  <c r="HCD7" i="2"/>
  <c r="HCC7" i="2"/>
  <c r="HCB7" i="2"/>
  <c r="HCA7" i="2"/>
  <c r="HBZ7" i="2"/>
  <c r="HBY7" i="2"/>
  <c r="HBX7" i="2"/>
  <c r="HBW7" i="2"/>
  <c r="HBV7" i="2"/>
  <c r="HBU7" i="2"/>
  <c r="HBT7" i="2"/>
  <c r="HBS7" i="2"/>
  <c r="HBR7" i="2"/>
  <c r="HBQ7" i="2"/>
  <c r="HBP7" i="2"/>
  <c r="HBO7" i="2"/>
  <c r="HBN7" i="2"/>
  <c r="HBM7" i="2"/>
  <c r="HBL7" i="2"/>
  <c r="HBK7" i="2"/>
  <c r="HBJ7" i="2"/>
  <c r="HBI7" i="2"/>
  <c r="HBH7" i="2"/>
  <c r="HBG7" i="2"/>
  <c r="HBF7" i="2"/>
  <c r="HBE7" i="2"/>
  <c r="HBD7" i="2"/>
  <c r="HBC7" i="2"/>
  <c r="HBB7" i="2"/>
  <c r="HBA7" i="2"/>
  <c r="HAZ7" i="2"/>
  <c r="HAY7" i="2"/>
  <c r="HAX7" i="2"/>
  <c r="HAW7" i="2"/>
  <c r="HAV7" i="2"/>
  <c r="HAU7" i="2"/>
  <c r="HAT7" i="2"/>
  <c r="HAS7" i="2"/>
  <c r="HAR7" i="2"/>
  <c r="HAQ7" i="2"/>
  <c r="HAP7" i="2"/>
  <c r="HAO7" i="2"/>
  <c r="HAN7" i="2"/>
  <c r="HAM7" i="2"/>
  <c r="HAL7" i="2"/>
  <c r="HAK7" i="2"/>
  <c r="HAJ7" i="2"/>
  <c r="HAI7" i="2"/>
  <c r="HAH7" i="2"/>
  <c r="HAG7" i="2"/>
  <c r="HAF7" i="2"/>
  <c r="HAE7" i="2"/>
  <c r="HAD7" i="2"/>
  <c r="HAC7" i="2"/>
  <c r="HAB7" i="2"/>
  <c r="HAA7" i="2"/>
  <c r="GZZ7" i="2"/>
  <c r="GZY7" i="2"/>
  <c r="GZX7" i="2"/>
  <c r="GZW7" i="2"/>
  <c r="GZV7" i="2"/>
  <c r="GZU7" i="2"/>
  <c r="GZT7" i="2"/>
  <c r="GZS7" i="2"/>
  <c r="GZR7" i="2"/>
  <c r="GZQ7" i="2"/>
  <c r="GZP7" i="2"/>
  <c r="GZO7" i="2"/>
  <c r="GZN7" i="2"/>
  <c r="GZM7" i="2"/>
  <c r="GZL7" i="2"/>
  <c r="GZK7" i="2"/>
  <c r="GZJ7" i="2"/>
  <c r="GZI7" i="2"/>
  <c r="GZH7" i="2"/>
  <c r="GZG7" i="2"/>
  <c r="GZF7" i="2"/>
  <c r="GZE7" i="2"/>
  <c r="GZD7" i="2"/>
  <c r="GZC7" i="2"/>
  <c r="GZB7" i="2"/>
  <c r="GZA7" i="2"/>
  <c r="GYZ7" i="2"/>
  <c r="GYY7" i="2"/>
  <c r="GYX7" i="2"/>
  <c r="GYW7" i="2"/>
  <c r="GYV7" i="2"/>
  <c r="GYU7" i="2"/>
  <c r="GYT7" i="2"/>
  <c r="GYS7" i="2"/>
  <c r="GYR7" i="2"/>
  <c r="GYQ7" i="2"/>
  <c r="GYP7" i="2"/>
  <c r="GYO7" i="2"/>
  <c r="GYN7" i="2"/>
  <c r="GYM7" i="2"/>
  <c r="GYL7" i="2"/>
  <c r="GYK7" i="2"/>
  <c r="GYJ7" i="2"/>
  <c r="GYI7" i="2"/>
  <c r="GYH7" i="2"/>
  <c r="GYG7" i="2"/>
  <c r="GYF7" i="2"/>
  <c r="GYE7" i="2"/>
  <c r="GYD7" i="2"/>
  <c r="GYC7" i="2"/>
  <c r="GYB7" i="2"/>
  <c r="GYA7" i="2"/>
  <c r="GXZ7" i="2"/>
  <c r="GXY7" i="2"/>
  <c r="GXX7" i="2"/>
  <c r="GXW7" i="2"/>
  <c r="GXV7" i="2"/>
  <c r="GXU7" i="2"/>
  <c r="GXT7" i="2"/>
  <c r="GXS7" i="2"/>
  <c r="GXR7" i="2"/>
  <c r="GXQ7" i="2"/>
  <c r="GXP7" i="2"/>
  <c r="GXO7" i="2"/>
  <c r="GXN7" i="2"/>
  <c r="GXM7" i="2"/>
  <c r="GXL7" i="2"/>
  <c r="GXK7" i="2"/>
  <c r="GXJ7" i="2"/>
  <c r="GXI7" i="2"/>
  <c r="GXH7" i="2"/>
  <c r="GXG7" i="2"/>
  <c r="GXF7" i="2"/>
  <c r="GXE7" i="2"/>
  <c r="GXD7" i="2"/>
  <c r="GXC7" i="2"/>
  <c r="GXB7" i="2"/>
  <c r="GXA7" i="2"/>
  <c r="GWZ7" i="2"/>
  <c r="GWY7" i="2"/>
  <c r="GWX7" i="2"/>
  <c r="GWW7" i="2"/>
  <c r="GWV7" i="2"/>
  <c r="GWU7" i="2"/>
  <c r="GWT7" i="2"/>
  <c r="GWS7" i="2"/>
  <c r="GWR7" i="2"/>
  <c r="GWQ7" i="2"/>
  <c r="GWP7" i="2"/>
  <c r="GWO7" i="2"/>
  <c r="GWN7" i="2"/>
  <c r="GWM7" i="2"/>
  <c r="GWL7" i="2"/>
  <c r="GWK7" i="2"/>
  <c r="GWJ7" i="2"/>
  <c r="GWI7" i="2"/>
  <c r="GWH7" i="2"/>
  <c r="GWG7" i="2"/>
  <c r="GWF7" i="2"/>
  <c r="GWE7" i="2"/>
  <c r="GWD7" i="2"/>
  <c r="GWC7" i="2"/>
  <c r="GWB7" i="2"/>
  <c r="GWA7" i="2"/>
  <c r="GVZ7" i="2"/>
  <c r="GVY7" i="2"/>
  <c r="GVX7" i="2"/>
  <c r="GVW7" i="2"/>
  <c r="GVV7" i="2"/>
  <c r="GVU7" i="2"/>
  <c r="GVT7" i="2"/>
  <c r="GVS7" i="2"/>
  <c r="GVR7" i="2"/>
  <c r="GVQ7" i="2"/>
  <c r="GVP7" i="2"/>
  <c r="GVO7" i="2"/>
  <c r="GVN7" i="2"/>
  <c r="GVM7" i="2"/>
  <c r="GVL7" i="2"/>
  <c r="GVK7" i="2"/>
  <c r="GVJ7" i="2"/>
  <c r="GVI7" i="2"/>
  <c r="GVH7" i="2"/>
  <c r="GVG7" i="2"/>
  <c r="GVF7" i="2"/>
  <c r="GVE7" i="2"/>
  <c r="GVD7" i="2"/>
  <c r="GVC7" i="2"/>
  <c r="GVB7" i="2"/>
  <c r="GVA7" i="2"/>
  <c r="GUZ7" i="2"/>
  <c r="GUY7" i="2"/>
  <c r="GUX7" i="2"/>
  <c r="GUW7" i="2"/>
  <c r="GUV7" i="2"/>
  <c r="GUU7" i="2"/>
  <c r="GUT7" i="2"/>
  <c r="GUS7" i="2"/>
  <c r="GUR7" i="2"/>
  <c r="GUQ7" i="2"/>
  <c r="GUP7" i="2"/>
  <c r="GUO7" i="2"/>
  <c r="GUN7" i="2"/>
  <c r="GUM7" i="2"/>
  <c r="GUL7" i="2"/>
  <c r="GUK7" i="2"/>
  <c r="GUJ7" i="2"/>
  <c r="GUI7" i="2"/>
  <c r="GUH7" i="2"/>
  <c r="GUG7" i="2"/>
  <c r="GUF7" i="2"/>
  <c r="GUE7" i="2"/>
  <c r="GUD7" i="2"/>
  <c r="GUC7" i="2"/>
  <c r="GUB7" i="2"/>
  <c r="GUA7" i="2"/>
  <c r="GTZ7" i="2"/>
  <c r="GTY7" i="2"/>
  <c r="GTX7" i="2"/>
  <c r="GTW7" i="2"/>
  <c r="GTV7" i="2"/>
  <c r="GTU7" i="2"/>
  <c r="GTT7" i="2"/>
  <c r="GTS7" i="2"/>
  <c r="GTR7" i="2"/>
  <c r="GTQ7" i="2"/>
  <c r="GTP7" i="2"/>
  <c r="GTO7" i="2"/>
  <c r="GTN7" i="2"/>
  <c r="GTM7" i="2"/>
  <c r="GTL7" i="2"/>
  <c r="GTK7" i="2"/>
  <c r="GTJ7" i="2"/>
  <c r="GTI7" i="2"/>
  <c r="GTH7" i="2"/>
  <c r="GTG7" i="2"/>
  <c r="GTF7" i="2"/>
  <c r="GTE7" i="2"/>
  <c r="GTD7" i="2"/>
  <c r="GTC7" i="2"/>
  <c r="GTB7" i="2"/>
  <c r="GTA7" i="2"/>
  <c r="GSZ7" i="2"/>
  <c r="GSY7" i="2"/>
  <c r="GSX7" i="2"/>
  <c r="GSW7" i="2"/>
  <c r="GSV7" i="2"/>
  <c r="GSU7" i="2"/>
  <c r="GST7" i="2"/>
  <c r="GSS7" i="2"/>
  <c r="GSR7" i="2"/>
  <c r="GSQ7" i="2"/>
  <c r="GSP7" i="2"/>
  <c r="GSO7" i="2"/>
  <c r="GSN7" i="2"/>
  <c r="GSM7" i="2"/>
  <c r="GSL7" i="2"/>
  <c r="GSK7" i="2"/>
  <c r="GSJ7" i="2"/>
  <c r="GSI7" i="2"/>
  <c r="GSH7" i="2"/>
  <c r="GSG7" i="2"/>
  <c r="GSF7" i="2"/>
  <c r="GSE7" i="2"/>
  <c r="GSD7" i="2"/>
  <c r="GSC7" i="2"/>
  <c r="GSB7" i="2"/>
  <c r="GSA7" i="2"/>
  <c r="GRZ7" i="2"/>
  <c r="GRY7" i="2"/>
  <c r="GRX7" i="2"/>
  <c r="GRW7" i="2"/>
  <c r="GRV7" i="2"/>
  <c r="GRU7" i="2"/>
  <c r="GRT7" i="2"/>
  <c r="GRS7" i="2"/>
  <c r="GRR7" i="2"/>
  <c r="GRQ7" i="2"/>
  <c r="GRP7" i="2"/>
  <c r="GRO7" i="2"/>
  <c r="GRN7" i="2"/>
  <c r="GRM7" i="2"/>
  <c r="GRL7" i="2"/>
  <c r="GRK7" i="2"/>
  <c r="GRJ7" i="2"/>
  <c r="GRI7" i="2"/>
  <c r="GRH7" i="2"/>
  <c r="GRG7" i="2"/>
  <c r="GRF7" i="2"/>
  <c r="GRE7" i="2"/>
  <c r="GRD7" i="2"/>
  <c r="GRC7" i="2"/>
  <c r="GRB7" i="2"/>
  <c r="GRA7" i="2"/>
  <c r="GQZ7" i="2"/>
  <c r="GQY7" i="2"/>
  <c r="GQX7" i="2"/>
  <c r="GQW7" i="2"/>
  <c r="GQV7" i="2"/>
  <c r="GQU7" i="2"/>
  <c r="GQT7" i="2"/>
  <c r="GQS7" i="2"/>
  <c r="GQR7" i="2"/>
  <c r="GQQ7" i="2"/>
  <c r="GQP7" i="2"/>
  <c r="GQO7" i="2"/>
  <c r="GQN7" i="2"/>
  <c r="GQM7" i="2"/>
  <c r="GQL7" i="2"/>
  <c r="GQK7" i="2"/>
  <c r="GQJ7" i="2"/>
  <c r="GQI7" i="2"/>
  <c r="GQH7" i="2"/>
  <c r="GQG7" i="2"/>
  <c r="GQF7" i="2"/>
  <c r="GQE7" i="2"/>
  <c r="GQD7" i="2"/>
  <c r="GQC7" i="2"/>
  <c r="GQB7" i="2"/>
  <c r="GQA7" i="2"/>
  <c r="GPZ7" i="2"/>
  <c r="GPY7" i="2"/>
  <c r="GPX7" i="2"/>
  <c r="GPW7" i="2"/>
  <c r="GPV7" i="2"/>
  <c r="GPU7" i="2"/>
  <c r="GPT7" i="2"/>
  <c r="GPS7" i="2"/>
  <c r="GPR7" i="2"/>
  <c r="GPQ7" i="2"/>
  <c r="GPP7" i="2"/>
  <c r="GPO7" i="2"/>
  <c r="GPN7" i="2"/>
  <c r="GPM7" i="2"/>
  <c r="GPL7" i="2"/>
  <c r="GPK7" i="2"/>
  <c r="GPJ7" i="2"/>
  <c r="GPI7" i="2"/>
  <c r="GPH7" i="2"/>
  <c r="GPG7" i="2"/>
  <c r="GPF7" i="2"/>
  <c r="GPE7" i="2"/>
  <c r="GPD7" i="2"/>
  <c r="GPC7" i="2"/>
  <c r="GPB7" i="2"/>
  <c r="GPA7" i="2"/>
  <c r="GOZ7" i="2"/>
  <c r="GOY7" i="2"/>
  <c r="GOX7" i="2"/>
  <c r="GOW7" i="2"/>
  <c r="GOV7" i="2"/>
  <c r="GOU7" i="2"/>
  <c r="GOT7" i="2"/>
  <c r="GOS7" i="2"/>
  <c r="GOR7" i="2"/>
  <c r="GOQ7" i="2"/>
  <c r="GOP7" i="2"/>
  <c r="GOO7" i="2"/>
  <c r="GON7" i="2"/>
  <c r="GOM7" i="2"/>
  <c r="GOL7" i="2"/>
  <c r="GOK7" i="2"/>
  <c r="GOJ7" i="2"/>
  <c r="GOI7" i="2"/>
  <c r="GOH7" i="2"/>
  <c r="GOG7" i="2"/>
  <c r="GOF7" i="2"/>
  <c r="GOE7" i="2"/>
  <c r="GOD7" i="2"/>
  <c r="GOC7" i="2"/>
  <c r="GOB7" i="2"/>
  <c r="GOA7" i="2"/>
  <c r="GNZ7" i="2"/>
  <c r="GNY7" i="2"/>
  <c r="GNX7" i="2"/>
  <c r="GNW7" i="2"/>
  <c r="GNV7" i="2"/>
  <c r="GNU7" i="2"/>
  <c r="GNT7" i="2"/>
  <c r="GNS7" i="2"/>
  <c r="GNR7" i="2"/>
  <c r="GNQ7" i="2"/>
  <c r="GNP7" i="2"/>
  <c r="GNO7" i="2"/>
  <c r="GNN7" i="2"/>
  <c r="GNM7" i="2"/>
  <c r="GNL7" i="2"/>
  <c r="GNK7" i="2"/>
  <c r="GNJ7" i="2"/>
  <c r="GNI7" i="2"/>
  <c r="GNH7" i="2"/>
  <c r="GNG7" i="2"/>
  <c r="GNF7" i="2"/>
  <c r="GNE7" i="2"/>
  <c r="GND7" i="2"/>
  <c r="GNC7" i="2"/>
  <c r="GNB7" i="2"/>
  <c r="GNA7" i="2"/>
  <c r="GMZ7" i="2"/>
  <c r="GMY7" i="2"/>
  <c r="GMX7" i="2"/>
  <c r="GMW7" i="2"/>
  <c r="GMV7" i="2"/>
  <c r="GMU7" i="2"/>
  <c r="GMT7" i="2"/>
  <c r="GMS7" i="2"/>
  <c r="GMR7" i="2"/>
  <c r="GMQ7" i="2"/>
  <c r="GMP7" i="2"/>
  <c r="GMO7" i="2"/>
  <c r="GMN7" i="2"/>
  <c r="GMM7" i="2"/>
  <c r="GML7" i="2"/>
  <c r="GMK7" i="2"/>
  <c r="GMJ7" i="2"/>
  <c r="GMI7" i="2"/>
  <c r="GMH7" i="2"/>
  <c r="GMG7" i="2"/>
  <c r="GMF7" i="2"/>
  <c r="GME7" i="2"/>
  <c r="GMD7" i="2"/>
  <c r="GMC7" i="2"/>
  <c r="GMB7" i="2"/>
  <c r="GMA7" i="2"/>
  <c r="GLZ7" i="2"/>
  <c r="GLY7" i="2"/>
  <c r="GLX7" i="2"/>
  <c r="GLW7" i="2"/>
  <c r="GLV7" i="2"/>
  <c r="GLU7" i="2"/>
  <c r="GLT7" i="2"/>
  <c r="GLS7" i="2"/>
  <c r="GLR7" i="2"/>
  <c r="GLQ7" i="2"/>
  <c r="GLP7" i="2"/>
  <c r="GLO7" i="2"/>
  <c r="GLN7" i="2"/>
  <c r="GLM7" i="2"/>
  <c r="GLL7" i="2"/>
  <c r="GLK7" i="2"/>
  <c r="GLJ7" i="2"/>
  <c r="GLI7" i="2"/>
  <c r="GLH7" i="2"/>
  <c r="GLG7" i="2"/>
  <c r="GLF7" i="2"/>
  <c r="GLE7" i="2"/>
  <c r="GLD7" i="2"/>
  <c r="GLC7" i="2"/>
  <c r="GLB7" i="2"/>
  <c r="GLA7" i="2"/>
  <c r="GKZ7" i="2"/>
  <c r="GKY7" i="2"/>
  <c r="GKX7" i="2"/>
  <c r="GKW7" i="2"/>
  <c r="GKV7" i="2"/>
  <c r="GKU7" i="2"/>
  <c r="GKT7" i="2"/>
  <c r="GKS7" i="2"/>
  <c r="GKR7" i="2"/>
  <c r="GKQ7" i="2"/>
  <c r="GKP7" i="2"/>
  <c r="GKO7" i="2"/>
  <c r="GKN7" i="2"/>
  <c r="GKM7" i="2"/>
  <c r="GKL7" i="2"/>
  <c r="GKK7" i="2"/>
  <c r="GKJ7" i="2"/>
  <c r="GKI7" i="2"/>
  <c r="GKH7" i="2"/>
  <c r="GKG7" i="2"/>
  <c r="GKF7" i="2"/>
  <c r="GKE7" i="2"/>
  <c r="GKD7" i="2"/>
  <c r="GKC7" i="2"/>
  <c r="GKB7" i="2"/>
  <c r="GKA7" i="2"/>
  <c r="GJZ7" i="2"/>
  <c r="GJY7" i="2"/>
  <c r="GJX7" i="2"/>
  <c r="GJW7" i="2"/>
  <c r="GJV7" i="2"/>
  <c r="GJU7" i="2"/>
  <c r="GJT7" i="2"/>
  <c r="GJS7" i="2"/>
  <c r="GJR7" i="2"/>
  <c r="GJQ7" i="2"/>
  <c r="GJP7" i="2"/>
  <c r="GJO7" i="2"/>
  <c r="GJN7" i="2"/>
  <c r="GJM7" i="2"/>
  <c r="GJL7" i="2"/>
  <c r="GJK7" i="2"/>
  <c r="GJJ7" i="2"/>
  <c r="GJI7" i="2"/>
  <c r="GJH7" i="2"/>
  <c r="GJG7" i="2"/>
  <c r="GJF7" i="2"/>
  <c r="GJE7" i="2"/>
  <c r="GJD7" i="2"/>
  <c r="GJC7" i="2"/>
  <c r="GJB7" i="2"/>
  <c r="GJA7" i="2"/>
  <c r="GIZ7" i="2"/>
  <c r="GIY7" i="2"/>
  <c r="GIX7" i="2"/>
  <c r="GIW7" i="2"/>
  <c r="GIV7" i="2"/>
  <c r="GIU7" i="2"/>
  <c r="GIT7" i="2"/>
  <c r="GIS7" i="2"/>
  <c r="GIR7" i="2"/>
  <c r="GIQ7" i="2"/>
  <c r="GIP7" i="2"/>
  <c r="GIO7" i="2"/>
  <c r="GIN7" i="2"/>
  <c r="GIM7" i="2"/>
  <c r="GIL7" i="2"/>
  <c r="GIK7" i="2"/>
  <c r="GIJ7" i="2"/>
  <c r="GII7" i="2"/>
  <c r="GIH7" i="2"/>
  <c r="GIG7" i="2"/>
  <c r="GIF7" i="2"/>
  <c r="GIE7" i="2"/>
  <c r="GID7" i="2"/>
  <c r="GIC7" i="2"/>
  <c r="GIB7" i="2"/>
  <c r="GIA7" i="2"/>
  <c r="GHZ7" i="2"/>
  <c r="GHY7" i="2"/>
  <c r="GHX7" i="2"/>
  <c r="GHW7" i="2"/>
  <c r="GHV7" i="2"/>
  <c r="GHU7" i="2"/>
  <c r="GHT7" i="2"/>
  <c r="GHS7" i="2"/>
  <c r="GHR7" i="2"/>
  <c r="GHQ7" i="2"/>
  <c r="GHP7" i="2"/>
  <c r="GHO7" i="2"/>
  <c r="GHN7" i="2"/>
  <c r="GHM7" i="2"/>
  <c r="GHL7" i="2"/>
  <c r="GHK7" i="2"/>
  <c r="GHJ7" i="2"/>
  <c r="GHI7" i="2"/>
  <c r="GHH7" i="2"/>
  <c r="GHG7" i="2"/>
  <c r="GHF7" i="2"/>
  <c r="GHE7" i="2"/>
  <c r="GHD7" i="2"/>
  <c r="GHC7" i="2"/>
  <c r="GHB7" i="2"/>
  <c r="GHA7" i="2"/>
  <c r="GGZ7" i="2"/>
  <c r="GGY7" i="2"/>
  <c r="GGX7" i="2"/>
  <c r="GGW7" i="2"/>
  <c r="GGV7" i="2"/>
  <c r="GGU7" i="2"/>
  <c r="GGT7" i="2"/>
  <c r="GGS7" i="2"/>
  <c r="GGR7" i="2"/>
  <c r="GGQ7" i="2"/>
  <c r="GGP7" i="2"/>
  <c r="GGO7" i="2"/>
  <c r="GGN7" i="2"/>
  <c r="GGM7" i="2"/>
  <c r="GGL7" i="2"/>
  <c r="GGK7" i="2"/>
  <c r="GGJ7" i="2"/>
  <c r="GGI7" i="2"/>
  <c r="GGH7" i="2"/>
  <c r="GGG7" i="2"/>
  <c r="GGF7" i="2"/>
  <c r="GGE7" i="2"/>
  <c r="GGD7" i="2"/>
  <c r="GGC7" i="2"/>
  <c r="GGB7" i="2"/>
  <c r="GGA7" i="2"/>
  <c r="GFZ7" i="2"/>
  <c r="GFY7" i="2"/>
  <c r="GFX7" i="2"/>
  <c r="GFW7" i="2"/>
  <c r="GFV7" i="2"/>
  <c r="GFU7" i="2"/>
  <c r="GFT7" i="2"/>
  <c r="GFS7" i="2"/>
  <c r="GFR7" i="2"/>
  <c r="GFQ7" i="2"/>
  <c r="GFP7" i="2"/>
  <c r="GFO7" i="2"/>
  <c r="GFN7" i="2"/>
  <c r="GFM7" i="2"/>
  <c r="GFL7" i="2"/>
  <c r="GFK7" i="2"/>
  <c r="GFJ7" i="2"/>
  <c r="GFI7" i="2"/>
  <c r="GFH7" i="2"/>
  <c r="GFG7" i="2"/>
  <c r="GFF7" i="2"/>
  <c r="GFE7" i="2"/>
  <c r="GFD7" i="2"/>
  <c r="GFC7" i="2"/>
  <c r="GFB7" i="2"/>
  <c r="GFA7" i="2"/>
  <c r="GEZ7" i="2"/>
  <c r="GEY7" i="2"/>
  <c r="GEX7" i="2"/>
  <c r="GEW7" i="2"/>
  <c r="GEV7" i="2"/>
  <c r="GEU7" i="2"/>
  <c r="GET7" i="2"/>
  <c r="GES7" i="2"/>
  <c r="GER7" i="2"/>
  <c r="GEQ7" i="2"/>
  <c r="GEP7" i="2"/>
  <c r="GEO7" i="2"/>
  <c r="GEN7" i="2"/>
  <c r="GEM7" i="2"/>
  <c r="GEL7" i="2"/>
  <c r="GEK7" i="2"/>
  <c r="GEJ7" i="2"/>
  <c r="GEI7" i="2"/>
  <c r="GEH7" i="2"/>
  <c r="GEG7" i="2"/>
  <c r="GEF7" i="2"/>
  <c r="GEE7" i="2"/>
  <c r="GED7" i="2"/>
  <c r="GEC7" i="2"/>
  <c r="GEB7" i="2"/>
  <c r="GEA7" i="2"/>
  <c r="GDZ7" i="2"/>
  <c r="GDY7" i="2"/>
  <c r="GDX7" i="2"/>
  <c r="GDW7" i="2"/>
  <c r="GDV7" i="2"/>
  <c r="GDU7" i="2"/>
  <c r="GDT7" i="2"/>
  <c r="GDS7" i="2"/>
  <c r="GDR7" i="2"/>
  <c r="GDQ7" i="2"/>
  <c r="GDP7" i="2"/>
  <c r="GDO7" i="2"/>
  <c r="GDN7" i="2"/>
  <c r="GDM7" i="2"/>
  <c r="GDL7" i="2"/>
  <c r="GDK7" i="2"/>
  <c r="GDJ7" i="2"/>
  <c r="GDI7" i="2"/>
  <c r="GDH7" i="2"/>
  <c r="GDG7" i="2"/>
  <c r="GDF7" i="2"/>
  <c r="GDE7" i="2"/>
  <c r="GDD7" i="2"/>
  <c r="GDC7" i="2"/>
  <c r="GDB7" i="2"/>
  <c r="GDA7" i="2"/>
  <c r="GCZ7" i="2"/>
  <c r="GCY7" i="2"/>
  <c r="GCX7" i="2"/>
  <c r="GCW7" i="2"/>
  <c r="GCV7" i="2"/>
  <c r="GCU7" i="2"/>
  <c r="GCT7" i="2"/>
  <c r="GCS7" i="2"/>
  <c r="GCR7" i="2"/>
  <c r="GCQ7" i="2"/>
  <c r="GCP7" i="2"/>
  <c r="GCO7" i="2"/>
  <c r="GCN7" i="2"/>
  <c r="GCM7" i="2"/>
  <c r="GCL7" i="2"/>
  <c r="GCK7" i="2"/>
  <c r="GCJ7" i="2"/>
  <c r="GCI7" i="2"/>
  <c r="GCH7" i="2"/>
  <c r="GCG7" i="2"/>
  <c r="GCF7" i="2"/>
  <c r="GCE7" i="2"/>
  <c r="GCD7" i="2"/>
  <c r="GCC7" i="2"/>
  <c r="GCB7" i="2"/>
  <c r="GCA7" i="2"/>
  <c r="GBZ7" i="2"/>
  <c r="GBY7" i="2"/>
  <c r="GBX7" i="2"/>
  <c r="GBW7" i="2"/>
  <c r="GBV7" i="2"/>
  <c r="GBU7" i="2"/>
  <c r="GBT7" i="2"/>
  <c r="GBS7" i="2"/>
  <c r="GBR7" i="2"/>
  <c r="GBQ7" i="2"/>
  <c r="GBP7" i="2"/>
  <c r="GBO7" i="2"/>
  <c r="GBN7" i="2"/>
  <c r="GBM7" i="2"/>
  <c r="GBL7" i="2"/>
  <c r="GBK7" i="2"/>
  <c r="GBJ7" i="2"/>
  <c r="GBI7" i="2"/>
  <c r="GBH7" i="2"/>
  <c r="GBG7" i="2"/>
  <c r="GBF7" i="2"/>
  <c r="GBE7" i="2"/>
  <c r="GBD7" i="2"/>
  <c r="GBC7" i="2"/>
  <c r="GBB7" i="2"/>
  <c r="GBA7" i="2"/>
  <c r="GAZ7" i="2"/>
  <c r="GAY7" i="2"/>
  <c r="GAX7" i="2"/>
  <c r="GAW7" i="2"/>
  <c r="GAV7" i="2"/>
  <c r="GAU7" i="2"/>
  <c r="GAT7" i="2"/>
  <c r="GAS7" i="2"/>
  <c r="GAR7" i="2"/>
  <c r="GAQ7" i="2"/>
  <c r="GAP7" i="2"/>
  <c r="GAO7" i="2"/>
  <c r="GAN7" i="2"/>
  <c r="GAM7" i="2"/>
  <c r="GAL7" i="2"/>
  <c r="GAK7" i="2"/>
  <c r="GAJ7" i="2"/>
  <c r="GAI7" i="2"/>
  <c r="GAH7" i="2"/>
  <c r="GAG7" i="2"/>
  <c r="GAF7" i="2"/>
  <c r="GAE7" i="2"/>
  <c r="GAD7" i="2"/>
  <c r="GAC7" i="2"/>
  <c r="GAB7" i="2"/>
  <c r="GAA7" i="2"/>
  <c r="FZZ7" i="2"/>
  <c r="FZY7" i="2"/>
  <c r="FZX7" i="2"/>
  <c r="FZW7" i="2"/>
  <c r="FZV7" i="2"/>
  <c r="FZU7" i="2"/>
  <c r="FZT7" i="2"/>
  <c r="FZS7" i="2"/>
  <c r="FZR7" i="2"/>
  <c r="FZQ7" i="2"/>
  <c r="FZP7" i="2"/>
  <c r="FZO7" i="2"/>
  <c r="FZN7" i="2"/>
  <c r="FZM7" i="2"/>
  <c r="FZL7" i="2"/>
  <c r="FZK7" i="2"/>
  <c r="FZJ7" i="2"/>
  <c r="FZI7" i="2"/>
  <c r="FZH7" i="2"/>
  <c r="FZG7" i="2"/>
  <c r="FZF7" i="2"/>
  <c r="FZE7" i="2"/>
  <c r="FZD7" i="2"/>
  <c r="FZC7" i="2"/>
  <c r="FZB7" i="2"/>
  <c r="FZA7" i="2"/>
  <c r="FYZ7" i="2"/>
  <c r="FYY7" i="2"/>
  <c r="FYX7" i="2"/>
  <c r="FYW7" i="2"/>
  <c r="FYV7" i="2"/>
  <c r="FYU7" i="2"/>
  <c r="FYT7" i="2"/>
  <c r="FYS7" i="2"/>
  <c r="FYR7" i="2"/>
  <c r="FYQ7" i="2"/>
  <c r="FYP7" i="2"/>
  <c r="FYO7" i="2"/>
  <c r="FYN7" i="2"/>
  <c r="FYM7" i="2"/>
  <c r="FYL7" i="2"/>
  <c r="FYK7" i="2"/>
  <c r="FYJ7" i="2"/>
  <c r="FYI7" i="2"/>
  <c r="FYH7" i="2"/>
  <c r="FYG7" i="2"/>
  <c r="FYF7" i="2"/>
  <c r="FYE7" i="2"/>
  <c r="FYD7" i="2"/>
  <c r="FYC7" i="2"/>
  <c r="FYB7" i="2"/>
  <c r="FYA7" i="2"/>
  <c r="FXZ7" i="2"/>
  <c r="FXY7" i="2"/>
  <c r="FXX7" i="2"/>
  <c r="FXW7" i="2"/>
  <c r="FXV7" i="2"/>
  <c r="FXU7" i="2"/>
  <c r="FXT7" i="2"/>
  <c r="FXS7" i="2"/>
  <c r="FXR7" i="2"/>
  <c r="FXQ7" i="2"/>
  <c r="FXP7" i="2"/>
  <c r="FXO7" i="2"/>
  <c r="FXN7" i="2"/>
  <c r="FXM7" i="2"/>
  <c r="FXL7" i="2"/>
  <c r="FXK7" i="2"/>
  <c r="FXJ7" i="2"/>
  <c r="FXI7" i="2"/>
  <c r="FXH7" i="2"/>
  <c r="FXG7" i="2"/>
  <c r="FXF7" i="2"/>
  <c r="FXE7" i="2"/>
  <c r="FXD7" i="2"/>
  <c r="FXC7" i="2"/>
  <c r="FXB7" i="2"/>
  <c r="FXA7" i="2"/>
  <c r="FWZ7" i="2"/>
  <c r="FWY7" i="2"/>
  <c r="FWX7" i="2"/>
  <c r="FWW7" i="2"/>
  <c r="FWV7" i="2"/>
  <c r="FWU7" i="2"/>
  <c r="FWT7" i="2"/>
  <c r="FWS7" i="2"/>
  <c r="FWR7" i="2"/>
  <c r="FWQ7" i="2"/>
  <c r="FWP7" i="2"/>
  <c r="FWO7" i="2"/>
  <c r="FWN7" i="2"/>
  <c r="FWM7" i="2"/>
  <c r="FWL7" i="2"/>
  <c r="FWK7" i="2"/>
  <c r="FWJ7" i="2"/>
  <c r="FWI7" i="2"/>
  <c r="FWH7" i="2"/>
  <c r="FWG7" i="2"/>
  <c r="FWF7" i="2"/>
  <c r="FWE7" i="2"/>
  <c r="FWD7" i="2"/>
  <c r="FWC7" i="2"/>
  <c r="FWB7" i="2"/>
  <c r="FWA7" i="2"/>
  <c r="FVZ7" i="2"/>
  <c r="FVY7" i="2"/>
  <c r="FVX7" i="2"/>
  <c r="FVW7" i="2"/>
  <c r="FVV7" i="2"/>
  <c r="FVU7" i="2"/>
  <c r="FVT7" i="2"/>
  <c r="FVS7" i="2"/>
  <c r="FVR7" i="2"/>
  <c r="FVQ7" i="2"/>
  <c r="FVP7" i="2"/>
  <c r="FVO7" i="2"/>
  <c r="FVN7" i="2"/>
  <c r="FVM7" i="2"/>
  <c r="FVL7" i="2"/>
  <c r="FVK7" i="2"/>
  <c r="FVJ7" i="2"/>
  <c r="FVI7" i="2"/>
  <c r="FVH7" i="2"/>
  <c r="FVG7" i="2"/>
  <c r="FVF7" i="2"/>
  <c r="FVE7" i="2"/>
  <c r="FVD7" i="2"/>
  <c r="FVC7" i="2"/>
  <c r="FVB7" i="2"/>
  <c r="FVA7" i="2"/>
  <c r="FUZ7" i="2"/>
  <c r="FUY7" i="2"/>
  <c r="FUX7" i="2"/>
  <c r="FUW7" i="2"/>
  <c r="FUV7" i="2"/>
  <c r="FUU7" i="2"/>
  <c r="FUT7" i="2"/>
  <c r="FUS7" i="2"/>
  <c r="FUR7" i="2"/>
  <c r="FUQ7" i="2"/>
  <c r="FUP7" i="2"/>
  <c r="FUO7" i="2"/>
  <c r="FUN7" i="2"/>
  <c r="FUM7" i="2"/>
  <c r="FUL7" i="2"/>
  <c r="FUK7" i="2"/>
  <c r="FUJ7" i="2"/>
  <c r="FUI7" i="2"/>
  <c r="FUH7" i="2"/>
  <c r="FUG7" i="2"/>
  <c r="FUF7" i="2"/>
  <c r="FUE7" i="2"/>
  <c r="FUD7" i="2"/>
  <c r="FUC7" i="2"/>
  <c r="FUB7" i="2"/>
  <c r="FUA7" i="2"/>
  <c r="FTZ7" i="2"/>
  <c r="FTY7" i="2"/>
  <c r="FTX7" i="2"/>
  <c r="FTW7" i="2"/>
  <c r="FTV7" i="2"/>
  <c r="FTU7" i="2"/>
  <c r="FTT7" i="2"/>
  <c r="FTS7" i="2"/>
  <c r="FTR7" i="2"/>
  <c r="FTQ7" i="2"/>
  <c r="FTP7" i="2"/>
  <c r="FTO7" i="2"/>
  <c r="FTN7" i="2"/>
  <c r="FTM7" i="2"/>
  <c r="FTL7" i="2"/>
  <c r="FTK7" i="2"/>
  <c r="FTJ7" i="2"/>
  <c r="FTI7" i="2"/>
  <c r="FTH7" i="2"/>
  <c r="FTG7" i="2"/>
  <c r="FTF7" i="2"/>
  <c r="FTE7" i="2"/>
  <c r="FTD7" i="2"/>
  <c r="FTC7" i="2"/>
  <c r="FTB7" i="2"/>
  <c r="FTA7" i="2"/>
  <c r="FSZ7" i="2"/>
  <c r="FSY7" i="2"/>
  <c r="FSX7" i="2"/>
  <c r="FSW7" i="2"/>
  <c r="FSV7" i="2"/>
  <c r="FSU7" i="2"/>
  <c r="FST7" i="2"/>
  <c r="FSS7" i="2"/>
  <c r="FSR7" i="2"/>
  <c r="FSQ7" i="2"/>
  <c r="FSP7" i="2"/>
  <c r="FSO7" i="2"/>
  <c r="FSN7" i="2"/>
  <c r="FSM7" i="2"/>
  <c r="FSL7" i="2"/>
  <c r="FSK7" i="2"/>
  <c r="FSJ7" i="2"/>
  <c r="FSI7" i="2"/>
  <c r="FSH7" i="2"/>
  <c r="FSG7" i="2"/>
  <c r="FSF7" i="2"/>
  <c r="FSE7" i="2"/>
  <c r="FSD7" i="2"/>
  <c r="FSC7" i="2"/>
  <c r="FSB7" i="2"/>
  <c r="FSA7" i="2"/>
  <c r="FRZ7" i="2"/>
  <c r="FRY7" i="2"/>
  <c r="FRX7" i="2"/>
  <c r="FRW7" i="2"/>
  <c r="FRV7" i="2"/>
  <c r="FRU7" i="2"/>
  <c r="FRT7" i="2"/>
  <c r="FRS7" i="2"/>
  <c r="FRR7" i="2"/>
  <c r="FRQ7" i="2"/>
  <c r="FRP7" i="2"/>
  <c r="FRO7" i="2"/>
  <c r="FRN7" i="2"/>
  <c r="FRM7" i="2"/>
  <c r="FRL7" i="2"/>
  <c r="FRK7" i="2"/>
  <c r="FRJ7" i="2"/>
  <c r="FRI7" i="2"/>
  <c r="FRH7" i="2"/>
  <c r="FRG7" i="2"/>
  <c r="FRF7" i="2"/>
  <c r="FRE7" i="2"/>
  <c r="FRD7" i="2"/>
  <c r="FRC7" i="2"/>
  <c r="FRB7" i="2"/>
  <c r="FRA7" i="2"/>
  <c r="FQZ7" i="2"/>
  <c r="FQY7" i="2"/>
  <c r="FQX7" i="2"/>
  <c r="FQW7" i="2"/>
  <c r="FQV7" i="2"/>
  <c r="FQU7" i="2"/>
  <c r="FQT7" i="2"/>
  <c r="FQS7" i="2"/>
  <c r="FQR7" i="2"/>
  <c r="FQQ7" i="2"/>
  <c r="FQP7" i="2"/>
  <c r="FQO7" i="2"/>
  <c r="FQN7" i="2"/>
  <c r="FQM7" i="2"/>
  <c r="FQL7" i="2"/>
  <c r="FQK7" i="2"/>
  <c r="FQJ7" i="2"/>
  <c r="FQI7" i="2"/>
  <c r="FQH7" i="2"/>
  <c r="FQG7" i="2"/>
  <c r="FQF7" i="2"/>
  <c r="FQE7" i="2"/>
  <c r="FQD7" i="2"/>
  <c r="FQC7" i="2"/>
  <c r="FQB7" i="2"/>
  <c r="FQA7" i="2"/>
  <c r="FPZ7" i="2"/>
  <c r="FPY7" i="2"/>
  <c r="FPX7" i="2"/>
  <c r="FPW7" i="2"/>
  <c r="FPV7" i="2"/>
  <c r="FPU7" i="2"/>
  <c r="FPT7" i="2"/>
  <c r="FPS7" i="2"/>
  <c r="FPR7" i="2"/>
  <c r="FPQ7" i="2"/>
  <c r="FPP7" i="2"/>
  <c r="FPO7" i="2"/>
  <c r="FPN7" i="2"/>
  <c r="FPM7" i="2"/>
  <c r="FPL7" i="2"/>
  <c r="FPK7" i="2"/>
  <c r="FPJ7" i="2"/>
  <c r="FPI7" i="2"/>
  <c r="FPH7" i="2"/>
  <c r="FPG7" i="2"/>
  <c r="FPF7" i="2"/>
  <c r="FPE7" i="2"/>
  <c r="FPD7" i="2"/>
  <c r="FPC7" i="2"/>
  <c r="FPB7" i="2"/>
  <c r="FPA7" i="2"/>
  <c r="FOZ7" i="2"/>
  <c r="FOY7" i="2"/>
  <c r="FOX7" i="2"/>
  <c r="FOW7" i="2"/>
  <c r="FOV7" i="2"/>
  <c r="FOU7" i="2"/>
  <c r="FOT7" i="2"/>
  <c r="FOS7" i="2"/>
  <c r="FOR7" i="2"/>
  <c r="FOQ7" i="2"/>
  <c r="FOP7" i="2"/>
  <c r="FOO7" i="2"/>
  <c r="FON7" i="2"/>
  <c r="FOM7" i="2"/>
  <c r="FOL7" i="2"/>
  <c r="FOK7" i="2"/>
  <c r="FOJ7" i="2"/>
  <c r="FOI7" i="2"/>
  <c r="FOH7" i="2"/>
  <c r="FOG7" i="2"/>
  <c r="FOF7" i="2"/>
  <c r="FOE7" i="2"/>
  <c r="FOD7" i="2"/>
  <c r="FOC7" i="2"/>
  <c r="FOB7" i="2"/>
  <c r="FOA7" i="2"/>
  <c r="FNZ7" i="2"/>
  <c r="FNY7" i="2"/>
  <c r="FNX7" i="2"/>
  <c r="FNW7" i="2"/>
  <c r="FNV7" i="2"/>
  <c r="FNU7" i="2"/>
  <c r="FNT7" i="2"/>
  <c r="FNS7" i="2"/>
  <c r="FNR7" i="2"/>
  <c r="FNQ7" i="2"/>
  <c r="FNP7" i="2"/>
  <c r="FNO7" i="2"/>
  <c r="FNN7" i="2"/>
  <c r="FNM7" i="2"/>
  <c r="FNL7" i="2"/>
  <c r="FNK7" i="2"/>
  <c r="FNJ7" i="2"/>
  <c r="FNI7" i="2"/>
  <c r="FNH7" i="2"/>
  <c r="FNG7" i="2"/>
  <c r="FNF7" i="2"/>
  <c r="FNE7" i="2"/>
  <c r="FND7" i="2"/>
  <c r="FNC7" i="2"/>
  <c r="FNB7" i="2"/>
  <c r="FNA7" i="2"/>
  <c r="FMZ7" i="2"/>
  <c r="FMY7" i="2"/>
  <c r="FMX7" i="2"/>
  <c r="FMW7" i="2"/>
  <c r="FMV7" i="2"/>
  <c r="FMU7" i="2"/>
  <c r="FMT7" i="2"/>
  <c r="FMS7" i="2"/>
  <c r="FMR7" i="2"/>
  <c r="FMQ7" i="2"/>
  <c r="FMP7" i="2"/>
  <c r="FMO7" i="2"/>
  <c r="FMN7" i="2"/>
  <c r="FMM7" i="2"/>
  <c r="FML7" i="2"/>
  <c r="FMK7" i="2"/>
  <c r="FMJ7" i="2"/>
  <c r="FMI7" i="2"/>
  <c r="FMH7" i="2"/>
  <c r="FMG7" i="2"/>
  <c r="FMF7" i="2"/>
  <c r="FME7" i="2"/>
  <c r="FMD7" i="2"/>
  <c r="FMC7" i="2"/>
  <c r="FMB7" i="2"/>
  <c r="FMA7" i="2"/>
  <c r="FLZ7" i="2"/>
  <c r="FLY7" i="2"/>
  <c r="FLX7" i="2"/>
  <c r="FLW7" i="2"/>
  <c r="FLV7" i="2"/>
  <c r="FLU7" i="2"/>
  <c r="FLT7" i="2"/>
  <c r="FLS7" i="2"/>
  <c r="FLR7" i="2"/>
  <c r="FLQ7" i="2"/>
  <c r="FLP7" i="2"/>
  <c r="FLO7" i="2"/>
  <c r="FLN7" i="2"/>
  <c r="FLM7" i="2"/>
  <c r="FLL7" i="2"/>
  <c r="FLK7" i="2"/>
  <c r="FLJ7" i="2"/>
  <c r="FLI7" i="2"/>
  <c r="FLH7" i="2"/>
  <c r="FLG7" i="2"/>
  <c r="FLF7" i="2"/>
  <c r="FLE7" i="2"/>
  <c r="FLD7" i="2"/>
  <c r="FLC7" i="2"/>
  <c r="FLB7" i="2"/>
  <c r="FLA7" i="2"/>
  <c r="FKZ7" i="2"/>
  <c r="FKY7" i="2"/>
  <c r="FKX7" i="2"/>
  <c r="FKW7" i="2"/>
  <c r="FKV7" i="2"/>
  <c r="FKU7" i="2"/>
  <c r="FKT7" i="2"/>
  <c r="FKS7" i="2"/>
  <c r="FKR7" i="2"/>
  <c r="FKQ7" i="2"/>
  <c r="FKP7" i="2"/>
  <c r="FKO7" i="2"/>
  <c r="FKN7" i="2"/>
  <c r="FKM7" i="2"/>
  <c r="FKL7" i="2"/>
  <c r="FKK7" i="2"/>
  <c r="FKJ7" i="2"/>
  <c r="FKI7" i="2"/>
  <c r="FKH7" i="2"/>
  <c r="FKG7" i="2"/>
  <c r="FKF7" i="2"/>
  <c r="FKE7" i="2"/>
  <c r="FKD7" i="2"/>
  <c r="FKC7" i="2"/>
  <c r="FKB7" i="2"/>
  <c r="FKA7" i="2"/>
  <c r="FJZ7" i="2"/>
  <c r="FJY7" i="2"/>
  <c r="FJX7" i="2"/>
  <c r="FJW7" i="2"/>
  <c r="FJV7" i="2"/>
  <c r="FJU7" i="2"/>
  <c r="FJT7" i="2"/>
  <c r="FJS7" i="2"/>
  <c r="FJR7" i="2"/>
  <c r="FJQ7" i="2"/>
  <c r="FJP7" i="2"/>
  <c r="FJO7" i="2"/>
  <c r="FJN7" i="2"/>
  <c r="FJM7" i="2"/>
  <c r="FJL7" i="2"/>
  <c r="FJK7" i="2"/>
  <c r="FJJ7" i="2"/>
  <c r="FJI7" i="2"/>
  <c r="FJH7" i="2"/>
  <c r="FJG7" i="2"/>
  <c r="FJF7" i="2"/>
  <c r="FJE7" i="2"/>
  <c r="FJD7" i="2"/>
  <c r="FJC7" i="2"/>
  <c r="FJB7" i="2"/>
  <c r="FJA7" i="2"/>
  <c r="FIZ7" i="2"/>
  <c r="FIY7" i="2"/>
  <c r="FIX7" i="2"/>
  <c r="FIW7" i="2"/>
  <c r="FIV7" i="2"/>
  <c r="FIU7" i="2"/>
  <c r="FIT7" i="2"/>
  <c r="FIS7" i="2"/>
  <c r="FIR7" i="2"/>
  <c r="FIQ7" i="2"/>
  <c r="FIP7" i="2"/>
  <c r="FIO7" i="2"/>
  <c r="FIN7" i="2"/>
  <c r="FIM7" i="2"/>
  <c r="FIL7" i="2"/>
  <c r="FIK7" i="2"/>
  <c r="FIJ7" i="2"/>
  <c r="FII7" i="2"/>
  <c r="FIH7" i="2"/>
  <c r="FIG7" i="2"/>
  <c r="FIF7" i="2"/>
  <c r="FIE7" i="2"/>
  <c r="FID7" i="2"/>
  <c r="FIC7" i="2"/>
  <c r="FIB7" i="2"/>
  <c r="FIA7" i="2"/>
  <c r="FHZ7" i="2"/>
  <c r="FHY7" i="2"/>
  <c r="FHX7" i="2"/>
  <c r="FHW7" i="2"/>
  <c r="FHV7" i="2"/>
  <c r="FHU7" i="2"/>
  <c r="FHT7" i="2"/>
  <c r="FHS7" i="2"/>
  <c r="FHR7" i="2"/>
  <c r="FHQ7" i="2"/>
  <c r="FHP7" i="2"/>
  <c r="FHO7" i="2"/>
  <c r="FHN7" i="2"/>
  <c r="FHM7" i="2"/>
  <c r="FHL7" i="2"/>
  <c r="FHK7" i="2"/>
  <c r="FHJ7" i="2"/>
  <c r="FHI7" i="2"/>
  <c r="FHH7" i="2"/>
  <c r="FHG7" i="2"/>
  <c r="FHF7" i="2"/>
  <c r="FHE7" i="2"/>
  <c r="FHD7" i="2"/>
  <c r="FHC7" i="2"/>
  <c r="FHB7" i="2"/>
  <c r="FHA7" i="2"/>
  <c r="FGZ7" i="2"/>
  <c r="FGY7" i="2"/>
  <c r="FGX7" i="2"/>
  <c r="FGW7" i="2"/>
  <c r="FGV7" i="2"/>
  <c r="FGU7" i="2"/>
  <c r="FGT7" i="2"/>
  <c r="FGS7" i="2"/>
  <c r="FGR7" i="2"/>
  <c r="FGQ7" i="2"/>
  <c r="FGP7" i="2"/>
  <c r="FGO7" i="2"/>
  <c r="FGN7" i="2"/>
  <c r="FGM7" i="2"/>
  <c r="FGL7" i="2"/>
  <c r="FGK7" i="2"/>
  <c r="FGJ7" i="2"/>
  <c r="FGI7" i="2"/>
  <c r="FGH7" i="2"/>
  <c r="FGG7" i="2"/>
  <c r="FGF7" i="2"/>
  <c r="FGE7" i="2"/>
  <c r="FGD7" i="2"/>
  <c r="FGC7" i="2"/>
  <c r="FGB7" i="2"/>
  <c r="FGA7" i="2"/>
  <c r="FFZ7" i="2"/>
  <c r="FFY7" i="2"/>
  <c r="FFX7" i="2"/>
  <c r="FFW7" i="2"/>
  <c r="FFV7" i="2"/>
  <c r="FFU7" i="2"/>
  <c r="FFT7" i="2"/>
  <c r="FFS7" i="2"/>
  <c r="FFR7" i="2"/>
  <c r="FFQ7" i="2"/>
  <c r="FFP7" i="2"/>
  <c r="FFO7" i="2"/>
  <c r="FFN7" i="2"/>
  <c r="FFM7" i="2"/>
  <c r="FFL7" i="2"/>
  <c r="FFK7" i="2"/>
  <c r="FFJ7" i="2"/>
  <c r="FFI7" i="2"/>
  <c r="FFH7" i="2"/>
  <c r="FFG7" i="2"/>
  <c r="FFF7" i="2"/>
  <c r="FFE7" i="2"/>
  <c r="FFD7" i="2"/>
  <c r="FFC7" i="2"/>
  <c r="FFB7" i="2"/>
  <c r="FFA7" i="2"/>
  <c r="FEZ7" i="2"/>
  <c r="FEY7" i="2"/>
  <c r="FEX7" i="2"/>
  <c r="FEW7" i="2"/>
  <c r="FEV7" i="2"/>
  <c r="FEU7" i="2"/>
  <c r="FET7" i="2"/>
  <c r="FES7" i="2"/>
  <c r="FER7" i="2"/>
  <c r="FEQ7" i="2"/>
  <c r="FEP7" i="2"/>
  <c r="FEO7" i="2"/>
  <c r="FEN7" i="2"/>
  <c r="FEM7" i="2"/>
  <c r="FEL7" i="2"/>
  <c r="FEK7" i="2"/>
  <c r="FEJ7" i="2"/>
  <c r="FEI7" i="2"/>
  <c r="FEH7" i="2"/>
  <c r="FEG7" i="2"/>
  <c r="FEF7" i="2"/>
  <c r="FEE7" i="2"/>
  <c r="FED7" i="2"/>
  <c r="FEC7" i="2"/>
  <c r="FEB7" i="2"/>
  <c r="FEA7" i="2"/>
  <c r="FDZ7" i="2"/>
  <c r="FDY7" i="2"/>
  <c r="FDX7" i="2"/>
  <c r="FDW7" i="2"/>
  <c r="FDV7" i="2"/>
  <c r="FDU7" i="2"/>
  <c r="FDT7" i="2"/>
  <c r="FDS7" i="2"/>
  <c r="FDR7" i="2"/>
  <c r="FDQ7" i="2"/>
  <c r="FDP7" i="2"/>
  <c r="FDO7" i="2"/>
  <c r="FDN7" i="2"/>
  <c r="FDM7" i="2"/>
  <c r="FDL7" i="2"/>
  <c r="FDK7" i="2"/>
  <c r="FDJ7" i="2"/>
  <c r="FDI7" i="2"/>
  <c r="FDH7" i="2"/>
  <c r="FDG7" i="2"/>
  <c r="FDF7" i="2"/>
  <c r="FDE7" i="2"/>
  <c r="FDD7" i="2"/>
  <c r="FDC7" i="2"/>
  <c r="FDB7" i="2"/>
  <c r="FDA7" i="2"/>
  <c r="FCZ7" i="2"/>
  <c r="FCY7" i="2"/>
  <c r="FCX7" i="2"/>
  <c r="FCW7" i="2"/>
  <c r="FCV7" i="2"/>
  <c r="FCU7" i="2"/>
  <c r="FCT7" i="2"/>
  <c r="FCS7" i="2"/>
  <c r="FCR7" i="2"/>
  <c r="FCQ7" i="2"/>
  <c r="FCP7" i="2"/>
  <c r="FCO7" i="2"/>
  <c r="FCN7" i="2"/>
  <c r="FCM7" i="2"/>
  <c r="FCL7" i="2"/>
  <c r="FCK7" i="2"/>
  <c r="FCJ7" i="2"/>
  <c r="FCI7" i="2"/>
  <c r="FCH7" i="2"/>
  <c r="FCG7" i="2"/>
  <c r="FCF7" i="2"/>
  <c r="FCE7" i="2"/>
  <c r="FCD7" i="2"/>
  <c r="FCC7" i="2"/>
  <c r="FCB7" i="2"/>
  <c r="FCA7" i="2"/>
  <c r="FBZ7" i="2"/>
  <c r="FBY7" i="2"/>
  <c r="FBX7" i="2"/>
  <c r="FBW7" i="2"/>
  <c r="FBV7" i="2"/>
  <c r="FBU7" i="2"/>
  <c r="FBT7" i="2"/>
  <c r="FBS7" i="2"/>
  <c r="FBR7" i="2"/>
  <c r="FBQ7" i="2"/>
  <c r="FBP7" i="2"/>
  <c r="FBO7" i="2"/>
  <c r="FBN7" i="2"/>
  <c r="FBM7" i="2"/>
  <c r="FBL7" i="2"/>
  <c r="FBK7" i="2"/>
  <c r="FBJ7" i="2"/>
  <c r="FBI7" i="2"/>
  <c r="FBH7" i="2"/>
  <c r="FBG7" i="2"/>
  <c r="FBF7" i="2"/>
  <c r="FBE7" i="2"/>
  <c r="FBD7" i="2"/>
  <c r="FBC7" i="2"/>
  <c r="FBB7" i="2"/>
  <c r="FBA7" i="2"/>
  <c r="FAZ7" i="2"/>
  <c r="FAY7" i="2"/>
  <c r="FAX7" i="2"/>
  <c r="FAW7" i="2"/>
  <c r="FAV7" i="2"/>
  <c r="FAU7" i="2"/>
  <c r="FAT7" i="2"/>
  <c r="FAS7" i="2"/>
  <c r="FAR7" i="2"/>
  <c r="FAQ7" i="2"/>
  <c r="FAP7" i="2"/>
  <c r="FAO7" i="2"/>
  <c r="FAN7" i="2"/>
  <c r="FAM7" i="2"/>
  <c r="FAL7" i="2"/>
  <c r="FAK7" i="2"/>
  <c r="FAJ7" i="2"/>
  <c r="FAI7" i="2"/>
  <c r="FAH7" i="2"/>
  <c r="FAG7" i="2"/>
  <c r="FAF7" i="2"/>
  <c r="FAE7" i="2"/>
  <c r="FAD7" i="2"/>
  <c r="FAC7" i="2"/>
  <c r="FAB7" i="2"/>
  <c r="FAA7" i="2"/>
  <c r="EZZ7" i="2"/>
  <c r="EZY7" i="2"/>
  <c r="EZX7" i="2"/>
  <c r="EZW7" i="2"/>
  <c r="EZV7" i="2"/>
  <c r="EZU7" i="2"/>
  <c r="EZT7" i="2"/>
  <c r="EZS7" i="2"/>
  <c r="EZR7" i="2"/>
  <c r="EZQ7" i="2"/>
  <c r="EZP7" i="2"/>
  <c r="EZO7" i="2"/>
  <c r="EZN7" i="2"/>
  <c r="EZM7" i="2"/>
  <c r="EZL7" i="2"/>
  <c r="EZK7" i="2"/>
  <c r="EZJ7" i="2"/>
  <c r="EZI7" i="2"/>
  <c r="EZH7" i="2"/>
  <c r="EZG7" i="2"/>
  <c r="EZF7" i="2"/>
  <c r="EZE7" i="2"/>
  <c r="EZD7" i="2"/>
  <c r="EZC7" i="2"/>
  <c r="EZB7" i="2"/>
  <c r="EZA7" i="2"/>
  <c r="EYZ7" i="2"/>
  <c r="EYY7" i="2"/>
  <c r="EYX7" i="2"/>
  <c r="EYW7" i="2"/>
  <c r="EYV7" i="2"/>
  <c r="EYU7" i="2"/>
  <c r="EYT7" i="2"/>
  <c r="EYS7" i="2"/>
  <c r="EYR7" i="2"/>
  <c r="EYQ7" i="2"/>
  <c r="EYP7" i="2"/>
  <c r="EYO7" i="2"/>
  <c r="EYN7" i="2"/>
  <c r="EYM7" i="2"/>
  <c r="EYL7" i="2"/>
  <c r="EYK7" i="2"/>
  <c r="EYJ7" i="2"/>
  <c r="EYI7" i="2"/>
  <c r="EYH7" i="2"/>
  <c r="EYG7" i="2"/>
  <c r="EYF7" i="2"/>
  <c r="EYE7" i="2"/>
  <c r="EYD7" i="2"/>
  <c r="EYC7" i="2"/>
  <c r="EYB7" i="2"/>
  <c r="EYA7" i="2"/>
  <c r="EXZ7" i="2"/>
  <c r="EXY7" i="2"/>
  <c r="EXX7" i="2"/>
  <c r="EXW7" i="2"/>
  <c r="EXV7" i="2"/>
  <c r="EXU7" i="2"/>
  <c r="EXT7" i="2"/>
  <c r="EXS7" i="2"/>
  <c r="EXR7" i="2"/>
  <c r="EXQ7" i="2"/>
  <c r="EXP7" i="2"/>
  <c r="EXO7" i="2"/>
  <c r="EXN7" i="2"/>
  <c r="EXM7" i="2"/>
  <c r="EXL7" i="2"/>
  <c r="EXK7" i="2"/>
  <c r="EXJ7" i="2"/>
  <c r="EXI7" i="2"/>
  <c r="EXH7" i="2"/>
  <c r="EXG7" i="2"/>
  <c r="EXF7" i="2"/>
  <c r="EXE7" i="2"/>
  <c r="EXD7" i="2"/>
  <c r="EXC7" i="2"/>
  <c r="EXB7" i="2"/>
  <c r="EXA7" i="2"/>
  <c r="EWZ7" i="2"/>
  <c r="EWY7" i="2"/>
  <c r="EWX7" i="2"/>
  <c r="EWW7" i="2"/>
  <c r="EWV7" i="2"/>
  <c r="EWU7" i="2"/>
  <c r="EWT7" i="2"/>
  <c r="EWS7" i="2"/>
  <c r="EWR7" i="2"/>
  <c r="EWQ7" i="2"/>
  <c r="EWP7" i="2"/>
  <c r="EWO7" i="2"/>
  <c r="EWN7" i="2"/>
  <c r="EWM7" i="2"/>
  <c r="EWL7" i="2"/>
  <c r="EWK7" i="2"/>
  <c r="EWJ7" i="2"/>
  <c r="EWI7" i="2"/>
  <c r="EWH7" i="2"/>
  <c r="EWG7" i="2"/>
  <c r="EWF7" i="2"/>
  <c r="EWE7" i="2"/>
  <c r="EWD7" i="2"/>
  <c r="EWC7" i="2"/>
  <c r="EWB7" i="2"/>
  <c r="EWA7" i="2"/>
  <c r="EVZ7" i="2"/>
  <c r="EVY7" i="2"/>
  <c r="EVX7" i="2"/>
  <c r="EVW7" i="2"/>
  <c r="EVV7" i="2"/>
  <c r="EVU7" i="2"/>
  <c r="EVT7" i="2"/>
  <c r="EVS7" i="2"/>
  <c r="EVR7" i="2"/>
  <c r="EVQ7" i="2"/>
  <c r="EVP7" i="2"/>
  <c r="EVO7" i="2"/>
  <c r="EVN7" i="2"/>
  <c r="EVM7" i="2"/>
  <c r="EVL7" i="2"/>
  <c r="EVK7" i="2"/>
  <c r="EVJ7" i="2"/>
  <c r="EVI7" i="2"/>
  <c r="EVH7" i="2"/>
  <c r="EVG7" i="2"/>
  <c r="EVF7" i="2"/>
  <c r="EVE7" i="2"/>
  <c r="EVD7" i="2"/>
  <c r="EVC7" i="2"/>
  <c r="EVB7" i="2"/>
  <c r="EVA7" i="2"/>
  <c r="EUZ7" i="2"/>
  <c r="EUY7" i="2"/>
  <c r="EUX7" i="2"/>
  <c r="EUW7" i="2"/>
  <c r="EUV7" i="2"/>
  <c r="EUU7" i="2"/>
  <c r="EUT7" i="2"/>
  <c r="EUS7" i="2"/>
  <c r="EUR7" i="2"/>
  <c r="EUQ7" i="2"/>
  <c r="EUP7" i="2"/>
  <c r="EUO7" i="2"/>
  <c r="EUN7" i="2"/>
  <c r="EUM7" i="2"/>
  <c r="EUL7" i="2"/>
  <c r="EUK7" i="2"/>
  <c r="EUJ7" i="2"/>
  <c r="EUI7" i="2"/>
  <c r="EUH7" i="2"/>
  <c r="EUG7" i="2"/>
  <c r="EUF7" i="2"/>
  <c r="EUE7" i="2"/>
  <c r="EUD7" i="2"/>
  <c r="EUC7" i="2"/>
  <c r="EUB7" i="2"/>
  <c r="EUA7" i="2"/>
  <c r="ETZ7" i="2"/>
  <c r="ETY7" i="2"/>
  <c r="ETX7" i="2"/>
  <c r="ETW7" i="2"/>
  <c r="ETV7" i="2"/>
  <c r="ETU7" i="2"/>
  <c r="ETT7" i="2"/>
  <c r="ETS7" i="2"/>
  <c r="ETR7" i="2"/>
  <c r="ETQ7" i="2"/>
  <c r="ETP7" i="2"/>
  <c r="ETO7" i="2"/>
  <c r="ETN7" i="2"/>
  <c r="ETM7" i="2"/>
  <c r="ETL7" i="2"/>
  <c r="ETK7" i="2"/>
  <c r="ETJ7" i="2"/>
  <c r="ETI7" i="2"/>
  <c r="ETH7" i="2"/>
  <c r="ETG7" i="2"/>
  <c r="ETF7" i="2"/>
  <c r="ETE7" i="2"/>
  <c r="ETD7" i="2"/>
  <c r="ETC7" i="2"/>
  <c r="ETB7" i="2"/>
  <c r="ETA7" i="2"/>
  <c r="ESZ7" i="2"/>
  <c r="ESY7" i="2"/>
  <c r="ESX7" i="2"/>
  <c r="ESW7" i="2"/>
  <c r="ESV7" i="2"/>
  <c r="ESU7" i="2"/>
  <c r="EST7" i="2"/>
  <c r="ESS7" i="2"/>
  <c r="ESR7" i="2"/>
  <c r="ESQ7" i="2"/>
  <c r="ESP7" i="2"/>
  <c r="ESO7" i="2"/>
  <c r="ESN7" i="2"/>
  <c r="ESM7" i="2"/>
  <c r="ESL7" i="2"/>
  <c r="ESK7" i="2"/>
  <c r="ESJ7" i="2"/>
  <c r="ESI7" i="2"/>
  <c r="ESH7" i="2"/>
  <c r="ESG7" i="2"/>
  <c r="ESF7" i="2"/>
  <c r="ESE7" i="2"/>
  <c r="ESD7" i="2"/>
  <c r="ESC7" i="2"/>
  <c r="ESB7" i="2"/>
  <c r="ESA7" i="2"/>
  <c r="ERZ7" i="2"/>
  <c r="ERY7" i="2"/>
  <c r="ERX7" i="2"/>
  <c r="ERW7" i="2"/>
  <c r="ERV7" i="2"/>
  <c r="ERU7" i="2"/>
  <c r="ERT7" i="2"/>
  <c r="ERS7" i="2"/>
  <c r="ERR7" i="2"/>
  <c r="ERQ7" i="2"/>
  <c r="ERP7" i="2"/>
  <c r="ERO7" i="2"/>
  <c r="ERN7" i="2"/>
  <c r="ERM7" i="2"/>
  <c r="ERL7" i="2"/>
  <c r="ERK7" i="2"/>
  <c r="ERJ7" i="2"/>
  <c r="ERI7" i="2"/>
  <c r="ERH7" i="2"/>
  <c r="ERG7" i="2"/>
  <c r="ERF7" i="2"/>
  <c r="ERE7" i="2"/>
  <c r="ERD7" i="2"/>
  <c r="ERC7" i="2"/>
  <c r="ERB7" i="2"/>
  <c r="ERA7" i="2"/>
  <c r="EQZ7" i="2"/>
  <c r="EQY7" i="2"/>
  <c r="EQX7" i="2"/>
  <c r="EQW7" i="2"/>
  <c r="EQV7" i="2"/>
  <c r="EQU7" i="2"/>
  <c r="EQT7" i="2"/>
  <c r="EQS7" i="2"/>
  <c r="EQR7" i="2"/>
  <c r="EQQ7" i="2"/>
  <c r="EQP7" i="2"/>
  <c r="EQO7" i="2"/>
  <c r="EQN7" i="2"/>
  <c r="EQM7" i="2"/>
  <c r="EQL7" i="2"/>
  <c r="EQK7" i="2"/>
  <c r="EQJ7" i="2"/>
  <c r="EQI7" i="2"/>
  <c r="EQH7" i="2"/>
  <c r="EQG7" i="2"/>
  <c r="EQF7" i="2"/>
  <c r="EQE7" i="2"/>
  <c r="EQD7" i="2"/>
  <c r="EQC7" i="2"/>
  <c r="EQB7" i="2"/>
  <c r="EQA7" i="2"/>
  <c r="EPZ7" i="2"/>
  <c r="EPY7" i="2"/>
  <c r="EPX7" i="2"/>
  <c r="EPW7" i="2"/>
  <c r="EPV7" i="2"/>
  <c r="EPU7" i="2"/>
  <c r="EPT7" i="2"/>
  <c r="EPS7" i="2"/>
  <c r="EPR7" i="2"/>
  <c r="EPQ7" i="2"/>
  <c r="EPP7" i="2"/>
  <c r="EPO7" i="2"/>
  <c r="EPN7" i="2"/>
  <c r="EPM7" i="2"/>
  <c r="EPL7" i="2"/>
  <c r="EPK7" i="2"/>
  <c r="EPJ7" i="2"/>
  <c r="EPI7" i="2"/>
  <c r="EPH7" i="2"/>
  <c r="EPG7" i="2"/>
  <c r="EPF7" i="2"/>
  <c r="EPE7" i="2"/>
  <c r="EPD7" i="2"/>
  <c r="EPC7" i="2"/>
  <c r="EPB7" i="2"/>
  <c r="EPA7" i="2"/>
  <c r="EOZ7" i="2"/>
  <c r="EOY7" i="2"/>
  <c r="EOX7" i="2"/>
  <c r="EOW7" i="2"/>
  <c r="EOV7" i="2"/>
  <c r="EOU7" i="2"/>
  <c r="EOT7" i="2"/>
  <c r="EOS7" i="2"/>
  <c r="EOR7" i="2"/>
  <c r="EOQ7" i="2"/>
  <c r="EOP7" i="2"/>
  <c r="EOO7" i="2"/>
  <c r="EON7" i="2"/>
  <c r="EOM7" i="2"/>
  <c r="EOL7" i="2"/>
  <c r="EOK7" i="2"/>
  <c r="EOJ7" i="2"/>
  <c r="EOI7" i="2"/>
  <c r="EOH7" i="2"/>
  <c r="EOG7" i="2"/>
  <c r="EOF7" i="2"/>
  <c r="EOE7" i="2"/>
  <c r="EOD7" i="2"/>
  <c r="EOC7" i="2"/>
  <c r="EOB7" i="2"/>
  <c r="EOA7" i="2"/>
  <c r="ENZ7" i="2"/>
  <c r="ENY7" i="2"/>
  <c r="ENX7" i="2"/>
  <c r="ENW7" i="2"/>
  <c r="ENV7" i="2"/>
  <c r="ENU7" i="2"/>
  <c r="ENT7" i="2"/>
  <c r="ENS7" i="2"/>
  <c r="ENR7" i="2"/>
  <c r="ENQ7" i="2"/>
  <c r="ENP7" i="2"/>
  <c r="ENO7" i="2"/>
  <c r="ENN7" i="2"/>
  <c r="ENM7" i="2"/>
  <c r="ENL7" i="2"/>
  <c r="ENK7" i="2"/>
  <c r="ENJ7" i="2"/>
  <c r="ENI7" i="2"/>
  <c r="ENH7" i="2"/>
  <c r="ENG7" i="2"/>
  <c r="ENF7" i="2"/>
  <c r="ENE7" i="2"/>
  <c r="END7" i="2"/>
  <c r="ENC7" i="2"/>
  <c r="ENB7" i="2"/>
  <c r="ENA7" i="2"/>
  <c r="EMZ7" i="2"/>
  <c r="EMY7" i="2"/>
  <c r="EMX7" i="2"/>
  <c r="EMW7" i="2"/>
  <c r="EMV7" i="2"/>
  <c r="EMU7" i="2"/>
  <c r="EMT7" i="2"/>
  <c r="EMS7" i="2"/>
  <c r="EMR7" i="2"/>
  <c r="EMQ7" i="2"/>
  <c r="EMP7" i="2"/>
  <c r="EMO7" i="2"/>
  <c r="EMN7" i="2"/>
  <c r="EMM7" i="2"/>
  <c r="EML7" i="2"/>
  <c r="EMK7" i="2"/>
  <c r="EMJ7" i="2"/>
  <c r="EMI7" i="2"/>
  <c r="EMH7" i="2"/>
  <c r="EMG7" i="2"/>
  <c r="EMF7" i="2"/>
  <c r="EME7" i="2"/>
  <c r="EMD7" i="2"/>
  <c r="EMC7" i="2"/>
  <c r="EMB7" i="2"/>
  <c r="EMA7" i="2"/>
  <c r="ELZ7" i="2"/>
  <c r="ELY7" i="2"/>
  <c r="ELX7" i="2"/>
  <c r="ELW7" i="2"/>
  <c r="ELV7" i="2"/>
  <c r="ELU7" i="2"/>
  <c r="ELT7" i="2"/>
  <c r="ELS7" i="2"/>
  <c r="ELR7" i="2"/>
  <c r="ELQ7" i="2"/>
  <c r="ELP7" i="2"/>
  <c r="ELO7" i="2"/>
  <c r="ELN7" i="2"/>
  <c r="ELM7" i="2"/>
  <c r="ELL7" i="2"/>
  <c r="ELK7" i="2"/>
  <c r="ELJ7" i="2"/>
  <c r="ELI7" i="2"/>
  <c r="ELH7" i="2"/>
  <c r="ELG7" i="2"/>
  <c r="ELF7" i="2"/>
  <c r="ELE7" i="2"/>
  <c r="ELD7" i="2"/>
  <c r="ELC7" i="2"/>
  <c r="ELB7" i="2"/>
  <c r="ELA7" i="2"/>
  <c r="EKZ7" i="2"/>
  <c r="EKY7" i="2"/>
  <c r="EKX7" i="2"/>
  <c r="EKW7" i="2"/>
  <c r="EKV7" i="2"/>
  <c r="EKU7" i="2"/>
  <c r="EKT7" i="2"/>
  <c r="EKS7" i="2"/>
  <c r="EKR7" i="2"/>
  <c r="EKQ7" i="2"/>
  <c r="EKP7" i="2"/>
  <c r="EKO7" i="2"/>
  <c r="EKN7" i="2"/>
  <c r="EKM7" i="2"/>
  <c r="EKL7" i="2"/>
  <c r="EKK7" i="2"/>
  <c r="EKJ7" i="2"/>
  <c r="EKI7" i="2"/>
  <c r="EKH7" i="2"/>
  <c r="EKG7" i="2"/>
  <c r="EKF7" i="2"/>
  <c r="EKE7" i="2"/>
  <c r="EKD7" i="2"/>
  <c r="EKC7" i="2"/>
  <c r="EKB7" i="2"/>
  <c r="EKA7" i="2"/>
  <c r="EJZ7" i="2"/>
  <c r="EJY7" i="2"/>
  <c r="EJX7" i="2"/>
  <c r="EJW7" i="2"/>
  <c r="EJV7" i="2"/>
  <c r="EJU7" i="2"/>
  <c r="EJT7" i="2"/>
  <c r="EJS7" i="2"/>
  <c r="EJR7" i="2"/>
  <c r="EJQ7" i="2"/>
  <c r="EJP7" i="2"/>
  <c r="EJO7" i="2"/>
  <c r="EJN7" i="2"/>
  <c r="EJM7" i="2"/>
  <c r="EJL7" i="2"/>
  <c r="EJK7" i="2"/>
  <c r="EJJ7" i="2"/>
  <c r="EJI7" i="2"/>
  <c r="EJH7" i="2"/>
  <c r="EJG7" i="2"/>
  <c r="EJF7" i="2"/>
  <c r="EJE7" i="2"/>
  <c r="EJD7" i="2"/>
  <c r="EJC7" i="2"/>
  <c r="EJB7" i="2"/>
  <c r="EJA7" i="2"/>
  <c r="EIZ7" i="2"/>
  <c r="EIY7" i="2"/>
  <c r="EIX7" i="2"/>
  <c r="EIW7" i="2"/>
  <c r="EIV7" i="2"/>
  <c r="EIU7" i="2"/>
  <c r="EIT7" i="2"/>
  <c r="EIS7" i="2"/>
  <c r="EIR7" i="2"/>
  <c r="EIQ7" i="2"/>
  <c r="EIP7" i="2"/>
  <c r="EIO7" i="2"/>
  <c r="EIN7" i="2"/>
  <c r="EIM7" i="2"/>
  <c r="EIL7" i="2"/>
  <c r="EIK7" i="2"/>
  <c r="EIJ7" i="2"/>
  <c r="EII7" i="2"/>
  <c r="EIH7" i="2"/>
  <c r="EIG7" i="2"/>
  <c r="EIF7" i="2"/>
  <c r="EIE7" i="2"/>
  <c r="EID7" i="2"/>
  <c r="EIC7" i="2"/>
  <c r="EIB7" i="2"/>
  <c r="EIA7" i="2"/>
  <c r="EHZ7" i="2"/>
  <c r="EHY7" i="2"/>
  <c r="EHX7" i="2"/>
  <c r="EHW7" i="2"/>
  <c r="EHV7" i="2"/>
  <c r="EHU7" i="2"/>
  <c r="EHT7" i="2"/>
  <c r="EHS7" i="2"/>
  <c r="EHR7" i="2"/>
  <c r="EHQ7" i="2"/>
  <c r="EHP7" i="2"/>
  <c r="EHO7" i="2"/>
  <c r="EHN7" i="2"/>
  <c r="EHM7" i="2"/>
  <c r="EHL7" i="2"/>
  <c r="EHK7" i="2"/>
  <c r="EHJ7" i="2"/>
  <c r="EHI7" i="2"/>
  <c r="EHH7" i="2"/>
  <c r="EHG7" i="2"/>
  <c r="EHF7" i="2"/>
  <c r="EHE7" i="2"/>
  <c r="EHD7" i="2"/>
  <c r="EHC7" i="2"/>
  <c r="EHB7" i="2"/>
  <c r="EHA7" i="2"/>
  <c r="EGZ7" i="2"/>
  <c r="EGY7" i="2"/>
  <c r="EGX7" i="2"/>
  <c r="EGW7" i="2"/>
  <c r="EGV7" i="2"/>
  <c r="EGU7" i="2"/>
  <c r="EGT7" i="2"/>
  <c r="EGS7" i="2"/>
  <c r="EGR7" i="2"/>
  <c r="EGQ7" i="2"/>
  <c r="EGP7" i="2"/>
  <c r="EGO7" i="2"/>
  <c r="EGN7" i="2"/>
  <c r="EGM7" i="2"/>
  <c r="EGL7" i="2"/>
  <c r="EGK7" i="2"/>
  <c r="EGJ7" i="2"/>
  <c r="EGI7" i="2"/>
  <c r="EGH7" i="2"/>
  <c r="EGG7" i="2"/>
  <c r="EGF7" i="2"/>
  <c r="EGE7" i="2"/>
  <c r="EGD7" i="2"/>
  <c r="EGC7" i="2"/>
  <c r="EGB7" i="2"/>
  <c r="EGA7" i="2"/>
  <c r="EFZ7" i="2"/>
  <c r="EFY7" i="2"/>
  <c r="EFX7" i="2"/>
  <c r="EFW7" i="2"/>
  <c r="EFV7" i="2"/>
  <c r="EFU7" i="2"/>
  <c r="EFT7" i="2"/>
  <c r="EFS7" i="2"/>
  <c r="EFR7" i="2"/>
  <c r="EFQ7" i="2"/>
  <c r="EFP7" i="2"/>
  <c r="EFO7" i="2"/>
  <c r="EFN7" i="2"/>
  <c r="EFM7" i="2"/>
  <c r="EFL7" i="2"/>
  <c r="EFK7" i="2"/>
  <c r="EFJ7" i="2"/>
  <c r="EFI7" i="2"/>
  <c r="EFH7" i="2"/>
  <c r="EFG7" i="2"/>
  <c r="EFF7" i="2"/>
  <c r="EFE7" i="2"/>
  <c r="EFD7" i="2"/>
  <c r="EFC7" i="2"/>
  <c r="EFB7" i="2"/>
  <c r="EFA7" i="2"/>
  <c r="EEZ7" i="2"/>
  <c r="EEY7" i="2"/>
  <c r="EEX7" i="2"/>
  <c r="EEW7" i="2"/>
  <c r="EEV7" i="2"/>
  <c r="EEU7" i="2"/>
  <c r="EET7" i="2"/>
  <c r="EES7" i="2"/>
  <c r="EER7" i="2"/>
  <c r="EEQ7" i="2"/>
  <c r="EEP7" i="2"/>
  <c r="EEO7" i="2"/>
  <c r="EEN7" i="2"/>
  <c r="EEM7" i="2"/>
  <c r="EEL7" i="2"/>
  <c r="EEK7" i="2"/>
  <c r="EEJ7" i="2"/>
  <c r="EEI7" i="2"/>
  <c r="EEH7" i="2"/>
  <c r="EEG7" i="2"/>
  <c r="EEF7" i="2"/>
  <c r="EEE7" i="2"/>
  <c r="EED7" i="2"/>
  <c r="EEC7" i="2"/>
  <c r="EEB7" i="2"/>
  <c r="EEA7" i="2"/>
  <c r="EDZ7" i="2"/>
  <c r="EDY7" i="2"/>
  <c r="EDX7" i="2"/>
  <c r="EDW7" i="2"/>
  <c r="EDV7" i="2"/>
  <c r="EDU7" i="2"/>
  <c r="EDT7" i="2"/>
  <c r="EDS7" i="2"/>
  <c r="EDR7" i="2"/>
  <c r="EDQ7" i="2"/>
  <c r="EDP7" i="2"/>
  <c r="EDO7" i="2"/>
  <c r="EDN7" i="2"/>
  <c r="EDM7" i="2"/>
  <c r="EDL7" i="2"/>
  <c r="EDK7" i="2"/>
  <c r="EDJ7" i="2"/>
  <c r="EDI7" i="2"/>
  <c r="EDH7" i="2"/>
  <c r="EDG7" i="2"/>
  <c r="EDF7" i="2"/>
  <c r="EDE7" i="2"/>
  <c r="EDD7" i="2"/>
  <c r="EDC7" i="2"/>
  <c r="EDB7" i="2"/>
  <c r="EDA7" i="2"/>
  <c r="ECZ7" i="2"/>
  <c r="ECY7" i="2"/>
  <c r="ECX7" i="2"/>
  <c r="ECW7" i="2"/>
  <c r="ECV7" i="2"/>
  <c r="ECU7" i="2"/>
  <c r="ECT7" i="2"/>
  <c r="ECS7" i="2"/>
  <c r="ECR7" i="2"/>
  <c r="ECQ7" i="2"/>
  <c r="ECP7" i="2"/>
  <c r="ECO7" i="2"/>
  <c r="ECN7" i="2"/>
  <c r="ECM7" i="2"/>
  <c r="ECL7" i="2"/>
  <c r="ECK7" i="2"/>
  <c r="ECJ7" i="2"/>
  <c r="ECI7" i="2"/>
  <c r="ECH7" i="2"/>
  <c r="ECG7" i="2"/>
  <c r="ECF7" i="2"/>
  <c r="ECE7" i="2"/>
  <c r="ECD7" i="2"/>
  <c r="ECC7" i="2"/>
  <c r="ECB7" i="2"/>
  <c r="ECA7" i="2"/>
  <c r="EBZ7" i="2"/>
  <c r="EBY7" i="2"/>
  <c r="EBX7" i="2"/>
  <c r="EBW7" i="2"/>
  <c r="EBV7" i="2"/>
  <c r="EBU7" i="2"/>
  <c r="EBT7" i="2"/>
  <c r="EBS7" i="2"/>
  <c r="EBR7" i="2"/>
  <c r="EBQ7" i="2"/>
  <c r="EBP7" i="2"/>
  <c r="EBO7" i="2"/>
  <c r="EBN7" i="2"/>
  <c r="EBM7" i="2"/>
  <c r="EBL7" i="2"/>
  <c r="EBK7" i="2"/>
  <c r="EBJ7" i="2"/>
  <c r="EBI7" i="2"/>
  <c r="EBH7" i="2"/>
  <c r="EBG7" i="2"/>
  <c r="EBF7" i="2"/>
  <c r="EBE7" i="2"/>
  <c r="EBD7" i="2"/>
  <c r="EBC7" i="2"/>
  <c r="EBB7" i="2"/>
  <c r="EBA7" i="2"/>
  <c r="EAZ7" i="2"/>
  <c r="EAY7" i="2"/>
  <c r="EAX7" i="2"/>
  <c r="EAW7" i="2"/>
  <c r="EAV7" i="2"/>
  <c r="EAU7" i="2"/>
  <c r="EAT7" i="2"/>
  <c r="EAS7" i="2"/>
  <c r="EAR7" i="2"/>
  <c r="EAQ7" i="2"/>
  <c r="EAP7" i="2"/>
  <c r="EAO7" i="2"/>
  <c r="EAN7" i="2"/>
  <c r="EAM7" i="2"/>
  <c r="EAL7" i="2"/>
  <c r="EAK7" i="2"/>
  <c r="EAJ7" i="2"/>
  <c r="EAI7" i="2"/>
  <c r="EAH7" i="2"/>
  <c r="EAG7" i="2"/>
  <c r="EAF7" i="2"/>
  <c r="EAE7" i="2"/>
  <c r="EAD7" i="2"/>
  <c r="EAC7" i="2"/>
  <c r="EAB7" i="2"/>
  <c r="EAA7" i="2"/>
  <c r="DZZ7" i="2"/>
  <c r="DZY7" i="2"/>
  <c r="DZX7" i="2"/>
  <c r="DZW7" i="2"/>
  <c r="DZV7" i="2"/>
  <c r="DZU7" i="2"/>
  <c r="DZT7" i="2"/>
  <c r="DZS7" i="2"/>
  <c r="DZR7" i="2"/>
  <c r="DZQ7" i="2"/>
  <c r="DZP7" i="2"/>
  <c r="DZO7" i="2"/>
  <c r="DZN7" i="2"/>
  <c r="DZM7" i="2"/>
  <c r="DZL7" i="2"/>
  <c r="DZK7" i="2"/>
  <c r="DZJ7" i="2"/>
  <c r="DZI7" i="2"/>
  <c r="DZH7" i="2"/>
  <c r="DZG7" i="2"/>
  <c r="DZF7" i="2"/>
  <c r="DZE7" i="2"/>
  <c r="DZD7" i="2"/>
  <c r="DZC7" i="2"/>
  <c r="DZB7" i="2"/>
  <c r="DZA7" i="2"/>
  <c r="DYZ7" i="2"/>
  <c r="DYY7" i="2"/>
  <c r="DYX7" i="2"/>
  <c r="DYW7" i="2"/>
  <c r="DYV7" i="2"/>
  <c r="DYU7" i="2"/>
  <c r="DYT7" i="2"/>
  <c r="DYS7" i="2"/>
  <c r="DYR7" i="2"/>
  <c r="DYQ7" i="2"/>
  <c r="DYP7" i="2"/>
  <c r="DYO7" i="2"/>
  <c r="DYN7" i="2"/>
  <c r="DYM7" i="2"/>
  <c r="DYL7" i="2"/>
  <c r="DYK7" i="2"/>
  <c r="DYJ7" i="2"/>
  <c r="DYI7" i="2"/>
  <c r="DYH7" i="2"/>
  <c r="DYG7" i="2"/>
  <c r="DYF7" i="2"/>
  <c r="DYE7" i="2"/>
  <c r="DYD7" i="2"/>
  <c r="DYC7" i="2"/>
  <c r="DYB7" i="2"/>
  <c r="DYA7" i="2"/>
  <c r="DXZ7" i="2"/>
  <c r="DXY7" i="2"/>
  <c r="DXX7" i="2"/>
  <c r="DXW7" i="2"/>
  <c r="DXV7" i="2"/>
  <c r="DXU7" i="2"/>
  <c r="DXT7" i="2"/>
  <c r="DXS7" i="2"/>
  <c r="DXR7" i="2"/>
  <c r="DXQ7" i="2"/>
  <c r="DXP7" i="2"/>
  <c r="DXO7" i="2"/>
  <c r="DXN7" i="2"/>
  <c r="DXM7" i="2"/>
  <c r="DXL7" i="2"/>
  <c r="DXK7" i="2"/>
  <c r="DXJ7" i="2"/>
  <c r="DXI7" i="2"/>
  <c r="DXH7" i="2"/>
  <c r="DXG7" i="2"/>
  <c r="DXF7" i="2"/>
  <c r="DXE7" i="2"/>
  <c r="DXD7" i="2"/>
  <c r="DXC7" i="2"/>
  <c r="DXB7" i="2"/>
  <c r="DXA7" i="2"/>
  <c r="DWZ7" i="2"/>
  <c r="DWY7" i="2"/>
  <c r="DWX7" i="2"/>
  <c r="DWW7" i="2"/>
  <c r="DWV7" i="2"/>
  <c r="DWU7" i="2"/>
  <c r="DWT7" i="2"/>
  <c r="DWS7" i="2"/>
  <c r="DWR7" i="2"/>
  <c r="DWQ7" i="2"/>
  <c r="DWP7" i="2"/>
  <c r="DWO7" i="2"/>
  <c r="DWN7" i="2"/>
  <c r="DWM7" i="2"/>
  <c r="DWL7" i="2"/>
  <c r="DWK7" i="2"/>
  <c r="DWJ7" i="2"/>
  <c r="DWI7" i="2"/>
  <c r="DWH7" i="2"/>
  <c r="DWG7" i="2"/>
  <c r="DWF7" i="2"/>
  <c r="DWE7" i="2"/>
  <c r="DWD7" i="2"/>
  <c r="DWC7" i="2"/>
  <c r="DWB7" i="2"/>
  <c r="DWA7" i="2"/>
  <c r="DVZ7" i="2"/>
  <c r="DVY7" i="2"/>
  <c r="DVX7" i="2"/>
  <c r="DVW7" i="2"/>
  <c r="DVV7" i="2"/>
  <c r="DVU7" i="2"/>
  <c r="DVT7" i="2"/>
  <c r="DVS7" i="2"/>
  <c r="DVR7" i="2"/>
  <c r="DVQ7" i="2"/>
  <c r="DVP7" i="2"/>
  <c r="DVO7" i="2"/>
  <c r="DVN7" i="2"/>
  <c r="DVM7" i="2"/>
  <c r="DVL7" i="2"/>
  <c r="DVK7" i="2"/>
  <c r="DVJ7" i="2"/>
  <c r="DVI7" i="2"/>
  <c r="DVH7" i="2"/>
  <c r="DVG7" i="2"/>
  <c r="DVF7" i="2"/>
  <c r="DVE7" i="2"/>
  <c r="DVD7" i="2"/>
  <c r="DVC7" i="2"/>
  <c r="DVB7" i="2"/>
  <c r="DVA7" i="2"/>
  <c r="DUZ7" i="2"/>
  <c r="DUY7" i="2"/>
  <c r="DUX7" i="2"/>
  <c r="DUW7" i="2"/>
  <c r="DUV7" i="2"/>
  <c r="DUU7" i="2"/>
  <c r="DUT7" i="2"/>
  <c r="DUS7" i="2"/>
  <c r="DUR7" i="2"/>
  <c r="DUQ7" i="2"/>
  <c r="DUP7" i="2"/>
  <c r="DUO7" i="2"/>
  <c r="DUN7" i="2"/>
  <c r="DUM7" i="2"/>
  <c r="DUL7" i="2"/>
  <c r="DUK7" i="2"/>
  <c r="DUJ7" i="2"/>
  <c r="DUI7" i="2"/>
  <c r="DUH7" i="2"/>
  <c r="DUG7" i="2"/>
  <c r="DUF7" i="2"/>
  <c r="DUE7" i="2"/>
  <c r="DUD7" i="2"/>
  <c r="DUC7" i="2"/>
  <c r="DUB7" i="2"/>
  <c r="DUA7" i="2"/>
  <c r="DTZ7" i="2"/>
  <c r="DTY7" i="2"/>
  <c r="DTX7" i="2"/>
  <c r="DTW7" i="2"/>
  <c r="DTV7" i="2"/>
  <c r="DTU7" i="2"/>
  <c r="DTT7" i="2"/>
  <c r="DTS7" i="2"/>
  <c r="DTR7" i="2"/>
  <c r="DTQ7" i="2"/>
  <c r="DTP7" i="2"/>
  <c r="DTO7" i="2"/>
  <c r="DTN7" i="2"/>
  <c r="DTM7" i="2"/>
  <c r="DTL7" i="2"/>
  <c r="DTK7" i="2"/>
  <c r="DTJ7" i="2"/>
  <c r="DTI7" i="2"/>
  <c r="DTH7" i="2"/>
  <c r="DTG7" i="2"/>
  <c r="DTF7" i="2"/>
  <c r="DTE7" i="2"/>
  <c r="DTD7" i="2"/>
  <c r="DTC7" i="2"/>
  <c r="DTB7" i="2"/>
  <c r="DTA7" i="2"/>
  <c r="DSZ7" i="2"/>
  <c r="DSY7" i="2"/>
  <c r="DSX7" i="2"/>
  <c r="DSW7" i="2"/>
  <c r="DSV7" i="2"/>
  <c r="DSU7" i="2"/>
  <c r="DST7" i="2"/>
  <c r="DSS7" i="2"/>
  <c r="DSR7" i="2"/>
  <c r="DSQ7" i="2"/>
  <c r="DSP7" i="2"/>
  <c r="DSO7" i="2"/>
  <c r="DSN7" i="2"/>
  <c r="DSM7" i="2"/>
  <c r="DSL7" i="2"/>
  <c r="DSK7" i="2"/>
  <c r="DSJ7" i="2"/>
  <c r="DSI7" i="2"/>
  <c r="DSH7" i="2"/>
  <c r="DSG7" i="2"/>
  <c r="DSF7" i="2"/>
  <c r="DSE7" i="2"/>
  <c r="DSD7" i="2"/>
  <c r="DSC7" i="2"/>
  <c r="DSB7" i="2"/>
  <c r="DSA7" i="2"/>
  <c r="DRZ7" i="2"/>
  <c r="DRY7" i="2"/>
  <c r="DRX7" i="2"/>
  <c r="DRW7" i="2"/>
  <c r="DRV7" i="2"/>
  <c r="DRU7" i="2"/>
  <c r="DRT7" i="2"/>
  <c r="DRS7" i="2"/>
  <c r="DRR7" i="2"/>
  <c r="DRQ7" i="2"/>
  <c r="DRP7" i="2"/>
  <c r="DRO7" i="2"/>
  <c r="DRN7" i="2"/>
  <c r="DRM7" i="2"/>
  <c r="DRL7" i="2"/>
  <c r="DRK7" i="2"/>
  <c r="DRJ7" i="2"/>
  <c r="DRI7" i="2"/>
  <c r="DRH7" i="2"/>
  <c r="DRG7" i="2"/>
  <c r="DRF7" i="2"/>
  <c r="DRE7" i="2"/>
  <c r="DRD7" i="2"/>
  <c r="DRC7" i="2"/>
  <c r="DRB7" i="2"/>
  <c r="DRA7" i="2"/>
  <c r="DQZ7" i="2"/>
  <c r="DQY7" i="2"/>
  <c r="DQX7" i="2"/>
  <c r="DQW7" i="2"/>
  <c r="DQV7" i="2"/>
  <c r="DQU7" i="2"/>
  <c r="DQT7" i="2"/>
  <c r="DQS7" i="2"/>
  <c r="DQR7" i="2"/>
  <c r="DQQ7" i="2"/>
  <c r="DQP7" i="2"/>
  <c r="DQO7" i="2"/>
  <c r="DQN7" i="2"/>
  <c r="DQM7" i="2"/>
  <c r="DQL7" i="2"/>
  <c r="DQK7" i="2"/>
  <c r="DQJ7" i="2"/>
  <c r="DQI7" i="2"/>
  <c r="DQH7" i="2"/>
  <c r="DQG7" i="2"/>
  <c r="DQF7" i="2"/>
  <c r="DQE7" i="2"/>
  <c r="DQD7" i="2"/>
  <c r="DQC7" i="2"/>
  <c r="DQB7" i="2"/>
  <c r="DQA7" i="2"/>
  <c r="DPZ7" i="2"/>
  <c r="DPY7" i="2"/>
  <c r="DPX7" i="2"/>
  <c r="DPW7" i="2"/>
  <c r="DPV7" i="2"/>
  <c r="DPU7" i="2"/>
  <c r="DPT7" i="2"/>
  <c r="DPS7" i="2"/>
  <c r="DPR7" i="2"/>
  <c r="DPQ7" i="2"/>
  <c r="DPP7" i="2"/>
  <c r="DPO7" i="2"/>
  <c r="DPN7" i="2"/>
  <c r="DPM7" i="2"/>
  <c r="DPL7" i="2"/>
  <c r="DPK7" i="2"/>
  <c r="DPJ7" i="2"/>
  <c r="DPI7" i="2"/>
  <c r="DPH7" i="2"/>
  <c r="DPG7" i="2"/>
  <c r="DPF7" i="2"/>
  <c r="DPE7" i="2"/>
  <c r="DPD7" i="2"/>
  <c r="DPC7" i="2"/>
  <c r="DPB7" i="2"/>
  <c r="DPA7" i="2"/>
  <c r="DOZ7" i="2"/>
  <c r="DOY7" i="2"/>
  <c r="DOX7" i="2"/>
  <c r="DOW7" i="2"/>
  <c r="DOV7" i="2"/>
  <c r="DOU7" i="2"/>
  <c r="DOT7" i="2"/>
  <c r="DOS7" i="2"/>
  <c r="DOR7" i="2"/>
  <c r="DOQ7" i="2"/>
  <c r="DOP7" i="2"/>
  <c r="DOO7" i="2"/>
  <c r="DON7" i="2"/>
  <c r="DOM7" i="2"/>
  <c r="DOL7" i="2"/>
  <c r="DOK7" i="2"/>
  <c r="DOJ7" i="2"/>
  <c r="DOI7" i="2"/>
  <c r="DOH7" i="2"/>
  <c r="DOG7" i="2"/>
  <c r="DOF7" i="2"/>
  <c r="DOE7" i="2"/>
  <c r="DOD7" i="2"/>
  <c r="DOC7" i="2"/>
  <c r="DOB7" i="2"/>
  <c r="DOA7" i="2"/>
  <c r="DNZ7" i="2"/>
  <c r="DNY7" i="2"/>
  <c r="DNX7" i="2"/>
  <c r="DNW7" i="2"/>
  <c r="DNV7" i="2"/>
  <c r="DNU7" i="2"/>
  <c r="DNT7" i="2"/>
  <c r="DNS7" i="2"/>
  <c r="DNR7" i="2"/>
  <c r="DNQ7" i="2"/>
  <c r="DNP7" i="2"/>
  <c r="DNO7" i="2"/>
  <c r="DNN7" i="2"/>
  <c r="DNM7" i="2"/>
  <c r="DNL7" i="2"/>
  <c r="DNK7" i="2"/>
  <c r="DNJ7" i="2"/>
  <c r="DNI7" i="2"/>
  <c r="DNH7" i="2"/>
  <c r="DNG7" i="2"/>
  <c r="DNF7" i="2"/>
  <c r="DNE7" i="2"/>
  <c r="DND7" i="2"/>
  <c r="DNC7" i="2"/>
  <c r="DNB7" i="2"/>
  <c r="DNA7" i="2"/>
  <c r="DMZ7" i="2"/>
  <c r="DMY7" i="2"/>
  <c r="DMX7" i="2"/>
  <c r="DMW7" i="2"/>
  <c r="DMV7" i="2"/>
  <c r="DMU7" i="2"/>
  <c r="DMT7" i="2"/>
  <c r="DMS7" i="2"/>
  <c r="DMR7" i="2"/>
  <c r="DMQ7" i="2"/>
  <c r="DMP7" i="2"/>
  <c r="DMO7" i="2"/>
  <c r="DMN7" i="2"/>
  <c r="DMM7" i="2"/>
  <c r="DML7" i="2"/>
  <c r="DMK7" i="2"/>
  <c r="DMJ7" i="2"/>
  <c r="DMI7" i="2"/>
  <c r="DMH7" i="2"/>
  <c r="DMG7" i="2"/>
  <c r="DMF7" i="2"/>
  <c r="DME7" i="2"/>
  <c r="DMD7" i="2"/>
  <c r="DMC7" i="2"/>
  <c r="DMB7" i="2"/>
  <c r="DMA7" i="2"/>
  <c r="DLZ7" i="2"/>
  <c r="DLY7" i="2"/>
  <c r="DLX7" i="2"/>
  <c r="DLW7" i="2"/>
  <c r="DLV7" i="2"/>
  <c r="DLU7" i="2"/>
  <c r="DLT7" i="2"/>
  <c r="DLS7" i="2"/>
  <c r="DLR7" i="2"/>
  <c r="DLQ7" i="2"/>
  <c r="DLP7" i="2"/>
  <c r="DLO7" i="2"/>
  <c r="DLN7" i="2"/>
  <c r="DLM7" i="2"/>
  <c r="DLL7" i="2"/>
  <c r="DLK7" i="2"/>
  <c r="DLJ7" i="2"/>
  <c r="DLI7" i="2"/>
  <c r="DLH7" i="2"/>
  <c r="DLG7" i="2"/>
  <c r="DLF7" i="2"/>
  <c r="DLE7" i="2"/>
  <c r="DLD7" i="2"/>
  <c r="DLC7" i="2"/>
  <c r="DLB7" i="2"/>
  <c r="DLA7" i="2"/>
  <c r="DKZ7" i="2"/>
  <c r="DKY7" i="2"/>
  <c r="DKX7" i="2"/>
  <c r="DKW7" i="2"/>
  <c r="DKV7" i="2"/>
  <c r="DKU7" i="2"/>
  <c r="DKT7" i="2"/>
  <c r="DKS7" i="2"/>
  <c r="DKR7" i="2"/>
  <c r="DKQ7" i="2"/>
  <c r="DKP7" i="2"/>
  <c r="DKO7" i="2"/>
  <c r="DKN7" i="2"/>
  <c r="DKM7" i="2"/>
  <c r="DKL7" i="2"/>
  <c r="DKK7" i="2"/>
  <c r="DKJ7" i="2"/>
  <c r="DKI7" i="2"/>
  <c r="DKH7" i="2"/>
  <c r="DKG7" i="2"/>
  <c r="DKF7" i="2"/>
  <c r="DKE7" i="2"/>
  <c r="DKD7" i="2"/>
  <c r="DKC7" i="2"/>
  <c r="DKB7" i="2"/>
  <c r="DKA7" i="2"/>
  <c r="DJZ7" i="2"/>
  <c r="DJY7" i="2"/>
  <c r="DJX7" i="2"/>
  <c r="DJW7" i="2"/>
  <c r="DJV7" i="2"/>
  <c r="DJU7" i="2"/>
  <c r="DJT7" i="2"/>
  <c r="DJS7" i="2"/>
  <c r="DJR7" i="2"/>
  <c r="DJQ7" i="2"/>
  <c r="DJP7" i="2"/>
  <c r="DJO7" i="2"/>
  <c r="DJN7" i="2"/>
  <c r="DJM7" i="2"/>
  <c r="DJL7" i="2"/>
  <c r="DJK7" i="2"/>
  <c r="DJJ7" i="2"/>
  <c r="DJI7" i="2"/>
  <c r="DJH7" i="2"/>
  <c r="DJG7" i="2"/>
  <c r="DJF7" i="2"/>
  <c r="DJE7" i="2"/>
  <c r="DJD7" i="2"/>
  <c r="DJC7" i="2"/>
  <c r="DJB7" i="2"/>
  <c r="DJA7" i="2"/>
  <c r="DIZ7" i="2"/>
  <c r="DIY7" i="2"/>
  <c r="DIX7" i="2"/>
  <c r="DIW7" i="2"/>
  <c r="DIV7" i="2"/>
  <c r="DIU7" i="2"/>
  <c r="DIT7" i="2"/>
  <c r="DIS7" i="2"/>
  <c r="DIR7" i="2"/>
  <c r="DIQ7" i="2"/>
  <c r="DIP7" i="2"/>
  <c r="DIO7" i="2"/>
  <c r="DIN7" i="2"/>
  <c r="DIM7" i="2"/>
  <c r="DIL7" i="2"/>
  <c r="DIK7" i="2"/>
  <c r="DIJ7" i="2"/>
  <c r="DII7" i="2"/>
  <c r="DIH7" i="2"/>
  <c r="DIG7" i="2"/>
  <c r="DIF7" i="2"/>
  <c r="DIE7" i="2"/>
  <c r="DID7" i="2"/>
  <c r="DIC7" i="2"/>
  <c r="DIB7" i="2"/>
  <c r="DIA7" i="2"/>
  <c r="DHZ7" i="2"/>
  <c r="DHY7" i="2"/>
  <c r="DHX7" i="2"/>
  <c r="DHW7" i="2"/>
  <c r="DHV7" i="2"/>
  <c r="DHU7" i="2"/>
  <c r="DHT7" i="2"/>
  <c r="DHS7" i="2"/>
  <c r="DHR7" i="2"/>
  <c r="DHQ7" i="2"/>
  <c r="DHP7" i="2"/>
  <c r="DHO7" i="2"/>
  <c r="DHN7" i="2"/>
  <c r="DHM7" i="2"/>
  <c r="DHL7" i="2"/>
  <c r="DHK7" i="2"/>
  <c r="DHJ7" i="2"/>
  <c r="DHI7" i="2"/>
  <c r="DHH7" i="2"/>
  <c r="DHG7" i="2"/>
  <c r="DHF7" i="2"/>
  <c r="DHE7" i="2"/>
  <c r="DHD7" i="2"/>
  <c r="DHC7" i="2"/>
  <c r="DHB7" i="2"/>
  <c r="DHA7" i="2"/>
  <c r="DGZ7" i="2"/>
  <c r="DGY7" i="2"/>
  <c r="DGX7" i="2"/>
  <c r="DGW7" i="2"/>
  <c r="DGV7" i="2"/>
  <c r="DGU7" i="2"/>
  <c r="DGT7" i="2"/>
  <c r="DGS7" i="2"/>
  <c r="DGR7" i="2"/>
  <c r="DGQ7" i="2"/>
  <c r="DGP7" i="2"/>
  <c r="DGO7" i="2"/>
  <c r="DGN7" i="2"/>
  <c r="DGM7" i="2"/>
  <c r="DGL7" i="2"/>
  <c r="DGK7" i="2"/>
  <c r="DGJ7" i="2"/>
  <c r="DGI7" i="2"/>
  <c r="DGH7" i="2"/>
  <c r="DGG7" i="2"/>
  <c r="DGF7" i="2"/>
  <c r="DGE7" i="2"/>
  <c r="DGD7" i="2"/>
  <c r="DGC7" i="2"/>
  <c r="DGB7" i="2"/>
  <c r="DGA7" i="2"/>
  <c r="DFZ7" i="2"/>
  <c r="DFY7" i="2"/>
  <c r="DFX7" i="2"/>
  <c r="DFW7" i="2"/>
  <c r="DFV7" i="2"/>
  <c r="DFU7" i="2"/>
  <c r="DFT7" i="2"/>
  <c r="DFS7" i="2"/>
  <c r="DFR7" i="2"/>
  <c r="DFQ7" i="2"/>
  <c r="DFP7" i="2"/>
  <c r="DFO7" i="2"/>
  <c r="DFN7" i="2"/>
  <c r="DFM7" i="2"/>
  <c r="DFL7" i="2"/>
  <c r="DFK7" i="2"/>
  <c r="DFJ7" i="2"/>
  <c r="DFI7" i="2"/>
  <c r="DFH7" i="2"/>
  <c r="DFG7" i="2"/>
  <c r="DFF7" i="2"/>
  <c r="DFE7" i="2"/>
  <c r="DFD7" i="2"/>
  <c r="DFC7" i="2"/>
  <c r="DFB7" i="2"/>
  <c r="DFA7" i="2"/>
  <c r="DEZ7" i="2"/>
  <c r="DEY7" i="2"/>
  <c r="DEX7" i="2"/>
  <c r="DEW7" i="2"/>
  <c r="DEV7" i="2"/>
  <c r="DEU7" i="2"/>
  <c r="DET7" i="2"/>
  <c r="DES7" i="2"/>
  <c r="DER7" i="2"/>
  <c r="DEQ7" i="2"/>
  <c r="DEP7" i="2"/>
  <c r="DEO7" i="2"/>
  <c r="DEN7" i="2"/>
  <c r="DEM7" i="2"/>
  <c r="DEL7" i="2"/>
  <c r="DEK7" i="2"/>
  <c r="DEJ7" i="2"/>
  <c r="DEI7" i="2"/>
  <c r="DEH7" i="2"/>
  <c r="DEG7" i="2"/>
  <c r="DEF7" i="2"/>
  <c r="DEE7" i="2"/>
  <c r="DED7" i="2"/>
  <c r="DEC7" i="2"/>
  <c r="DEB7" i="2"/>
  <c r="DEA7" i="2"/>
  <c r="DDZ7" i="2"/>
  <c r="DDY7" i="2"/>
  <c r="DDX7" i="2"/>
  <c r="DDW7" i="2"/>
  <c r="DDV7" i="2"/>
  <c r="DDU7" i="2"/>
  <c r="DDT7" i="2"/>
  <c r="DDS7" i="2"/>
  <c r="DDR7" i="2"/>
  <c r="DDQ7" i="2"/>
  <c r="DDP7" i="2"/>
  <c r="DDO7" i="2"/>
  <c r="DDN7" i="2"/>
  <c r="DDM7" i="2"/>
  <c r="DDL7" i="2"/>
  <c r="DDK7" i="2"/>
  <c r="DDJ7" i="2"/>
  <c r="DDI7" i="2"/>
  <c r="DDH7" i="2"/>
  <c r="DDG7" i="2"/>
  <c r="DDF7" i="2"/>
  <c r="DDE7" i="2"/>
  <c r="DDD7" i="2"/>
  <c r="DDC7" i="2"/>
  <c r="DDB7" i="2"/>
  <c r="DDA7" i="2"/>
  <c r="DCZ7" i="2"/>
  <c r="DCY7" i="2"/>
  <c r="DCX7" i="2"/>
  <c r="DCW7" i="2"/>
  <c r="DCV7" i="2"/>
  <c r="DCU7" i="2"/>
  <c r="DCT7" i="2"/>
  <c r="DCS7" i="2"/>
  <c r="DCR7" i="2"/>
  <c r="DCQ7" i="2"/>
  <c r="DCP7" i="2"/>
  <c r="DCO7" i="2"/>
  <c r="DCN7" i="2"/>
  <c r="DCM7" i="2"/>
  <c r="DCL7" i="2"/>
  <c r="DCK7" i="2"/>
  <c r="DCJ7" i="2"/>
  <c r="DCI7" i="2"/>
  <c r="DCH7" i="2"/>
  <c r="DCG7" i="2"/>
  <c r="DCF7" i="2"/>
  <c r="DCE7" i="2"/>
  <c r="DCD7" i="2"/>
  <c r="DCC7" i="2"/>
  <c r="DCB7" i="2"/>
  <c r="DCA7" i="2"/>
  <c r="DBZ7" i="2"/>
  <c r="DBY7" i="2"/>
  <c r="DBX7" i="2"/>
  <c r="DBW7" i="2"/>
  <c r="DBV7" i="2"/>
  <c r="DBU7" i="2"/>
  <c r="DBT7" i="2"/>
  <c r="DBS7" i="2"/>
  <c r="DBR7" i="2"/>
  <c r="DBQ7" i="2"/>
  <c r="DBP7" i="2"/>
  <c r="DBO7" i="2"/>
  <c r="DBN7" i="2"/>
  <c r="DBM7" i="2"/>
  <c r="DBL7" i="2"/>
  <c r="DBK7" i="2"/>
  <c r="DBJ7" i="2"/>
  <c r="DBI7" i="2"/>
  <c r="DBH7" i="2"/>
  <c r="DBG7" i="2"/>
  <c r="DBF7" i="2"/>
  <c r="DBE7" i="2"/>
  <c r="DBD7" i="2"/>
  <c r="DBC7" i="2"/>
  <c r="DBB7" i="2"/>
  <c r="DBA7" i="2"/>
  <c r="DAZ7" i="2"/>
  <c r="DAY7" i="2"/>
  <c r="DAX7" i="2"/>
  <c r="DAW7" i="2"/>
  <c r="DAV7" i="2"/>
  <c r="DAU7" i="2"/>
  <c r="DAT7" i="2"/>
  <c r="DAS7" i="2"/>
  <c r="DAR7" i="2"/>
  <c r="DAQ7" i="2"/>
  <c r="DAP7" i="2"/>
  <c r="DAO7" i="2"/>
  <c r="DAN7" i="2"/>
  <c r="DAM7" i="2"/>
  <c r="DAL7" i="2"/>
  <c r="DAK7" i="2"/>
  <c r="DAJ7" i="2"/>
  <c r="DAI7" i="2"/>
  <c r="DAH7" i="2"/>
  <c r="DAG7" i="2"/>
  <c r="DAF7" i="2"/>
  <c r="DAE7" i="2"/>
  <c r="DAD7" i="2"/>
  <c r="DAC7" i="2"/>
  <c r="DAB7" i="2"/>
  <c r="DAA7" i="2"/>
  <c r="CZZ7" i="2"/>
  <c r="CZY7" i="2"/>
  <c r="CZX7" i="2"/>
  <c r="CZW7" i="2"/>
  <c r="CZV7" i="2"/>
  <c r="CZU7" i="2"/>
  <c r="CZT7" i="2"/>
  <c r="CZS7" i="2"/>
  <c r="CZR7" i="2"/>
  <c r="CZQ7" i="2"/>
  <c r="CZP7" i="2"/>
  <c r="CZO7" i="2"/>
  <c r="CZN7" i="2"/>
  <c r="CZM7" i="2"/>
  <c r="CZL7" i="2"/>
  <c r="CZK7" i="2"/>
  <c r="CZJ7" i="2"/>
  <c r="CZI7" i="2"/>
  <c r="CZH7" i="2"/>
  <c r="CZG7" i="2"/>
  <c r="CZF7" i="2"/>
  <c r="CZE7" i="2"/>
  <c r="CZD7" i="2"/>
  <c r="CZC7" i="2"/>
  <c r="CZB7" i="2"/>
  <c r="CZA7" i="2"/>
  <c r="CYZ7" i="2"/>
  <c r="CYY7" i="2"/>
  <c r="CYX7" i="2"/>
  <c r="CYW7" i="2"/>
  <c r="CYV7" i="2"/>
  <c r="CYU7" i="2"/>
  <c r="CYT7" i="2"/>
  <c r="CYS7" i="2"/>
  <c r="CYR7" i="2"/>
  <c r="CYQ7" i="2"/>
  <c r="CYP7" i="2"/>
  <c r="CYO7" i="2"/>
  <c r="CYN7" i="2"/>
  <c r="CYM7" i="2"/>
  <c r="CYL7" i="2"/>
  <c r="CYK7" i="2"/>
  <c r="CYJ7" i="2"/>
  <c r="CYI7" i="2"/>
  <c r="CYH7" i="2"/>
  <c r="CYG7" i="2"/>
  <c r="CYF7" i="2"/>
  <c r="CYE7" i="2"/>
  <c r="CYD7" i="2"/>
  <c r="CYC7" i="2"/>
  <c r="CYB7" i="2"/>
  <c r="CYA7" i="2"/>
  <c r="CXZ7" i="2"/>
  <c r="CXY7" i="2"/>
  <c r="CXX7" i="2"/>
  <c r="CXW7" i="2"/>
  <c r="CXV7" i="2"/>
  <c r="CXU7" i="2"/>
  <c r="CXT7" i="2"/>
  <c r="CXS7" i="2"/>
  <c r="CXR7" i="2"/>
  <c r="CXQ7" i="2"/>
  <c r="CXP7" i="2"/>
  <c r="CXO7" i="2"/>
  <c r="CXN7" i="2"/>
  <c r="CXM7" i="2"/>
  <c r="CXL7" i="2"/>
  <c r="CXK7" i="2"/>
  <c r="CXJ7" i="2"/>
  <c r="CXI7" i="2"/>
  <c r="CXH7" i="2"/>
  <c r="CXG7" i="2"/>
  <c r="CXF7" i="2"/>
  <c r="CXE7" i="2"/>
  <c r="CXD7" i="2"/>
  <c r="CXC7" i="2"/>
  <c r="CXB7" i="2"/>
  <c r="CXA7" i="2"/>
  <c r="CWZ7" i="2"/>
  <c r="CWY7" i="2"/>
  <c r="CWX7" i="2"/>
  <c r="CWW7" i="2"/>
  <c r="CWV7" i="2"/>
  <c r="CWU7" i="2"/>
  <c r="CWT7" i="2"/>
  <c r="CWS7" i="2"/>
  <c r="CWR7" i="2"/>
  <c r="CWQ7" i="2"/>
  <c r="CWP7" i="2"/>
  <c r="CWO7" i="2"/>
  <c r="CWN7" i="2"/>
  <c r="CWM7" i="2"/>
  <c r="CWL7" i="2"/>
  <c r="CWK7" i="2"/>
  <c r="CWJ7" i="2"/>
  <c r="CWI7" i="2"/>
  <c r="CWH7" i="2"/>
  <c r="CWG7" i="2"/>
  <c r="CWF7" i="2"/>
  <c r="CWE7" i="2"/>
  <c r="CWD7" i="2"/>
  <c r="CWC7" i="2"/>
  <c r="CWB7" i="2"/>
  <c r="CWA7" i="2"/>
  <c r="CVZ7" i="2"/>
  <c r="CVY7" i="2"/>
  <c r="CVX7" i="2"/>
  <c r="CVW7" i="2"/>
  <c r="CVV7" i="2"/>
  <c r="CVU7" i="2"/>
  <c r="CVT7" i="2"/>
  <c r="CVS7" i="2"/>
  <c r="CVR7" i="2"/>
  <c r="CVQ7" i="2"/>
  <c r="CVP7" i="2"/>
  <c r="CVO7" i="2"/>
  <c r="CVN7" i="2"/>
  <c r="CVM7" i="2"/>
  <c r="CVL7" i="2"/>
  <c r="CVK7" i="2"/>
  <c r="CVJ7" i="2"/>
  <c r="CVI7" i="2"/>
  <c r="CVH7" i="2"/>
  <c r="CVG7" i="2"/>
  <c r="CVF7" i="2"/>
  <c r="CVE7" i="2"/>
  <c r="CVD7" i="2"/>
  <c r="CVC7" i="2"/>
  <c r="CVB7" i="2"/>
  <c r="CVA7" i="2"/>
  <c r="CUZ7" i="2"/>
  <c r="CUY7" i="2"/>
  <c r="CUX7" i="2"/>
  <c r="CUW7" i="2"/>
  <c r="CUV7" i="2"/>
  <c r="CUU7" i="2"/>
  <c r="CUT7" i="2"/>
  <c r="CUS7" i="2"/>
  <c r="CUR7" i="2"/>
  <c r="CUQ7" i="2"/>
  <c r="CUP7" i="2"/>
  <c r="CUO7" i="2"/>
  <c r="CUN7" i="2"/>
  <c r="CUM7" i="2"/>
  <c r="CUL7" i="2"/>
  <c r="CUK7" i="2"/>
  <c r="CUJ7" i="2"/>
  <c r="CUI7" i="2"/>
  <c r="CUH7" i="2"/>
  <c r="CUG7" i="2"/>
  <c r="CUF7" i="2"/>
  <c r="CUE7" i="2"/>
  <c r="CUD7" i="2"/>
  <c r="CUC7" i="2"/>
  <c r="CUB7" i="2"/>
  <c r="CUA7" i="2"/>
  <c r="CTZ7" i="2"/>
  <c r="CTY7" i="2"/>
  <c r="CTX7" i="2"/>
  <c r="CTW7" i="2"/>
  <c r="CTV7" i="2"/>
  <c r="CTU7" i="2"/>
  <c r="CTT7" i="2"/>
  <c r="CTS7" i="2"/>
  <c r="CTR7" i="2"/>
  <c r="CTQ7" i="2"/>
  <c r="CTP7" i="2"/>
  <c r="CTO7" i="2"/>
  <c r="CTN7" i="2"/>
  <c r="CTM7" i="2"/>
  <c r="CTL7" i="2"/>
  <c r="CTK7" i="2"/>
  <c r="CTJ7" i="2"/>
  <c r="CTI7" i="2"/>
  <c r="CTH7" i="2"/>
  <c r="CTG7" i="2"/>
  <c r="CTF7" i="2"/>
  <c r="CTE7" i="2"/>
  <c r="CTD7" i="2"/>
  <c r="CTC7" i="2"/>
  <c r="CTB7" i="2"/>
  <c r="CTA7" i="2"/>
  <c r="CSZ7" i="2"/>
  <c r="CSY7" i="2"/>
  <c r="CSX7" i="2"/>
  <c r="CSW7" i="2"/>
  <c r="CSV7" i="2"/>
  <c r="CSU7" i="2"/>
  <c r="CST7" i="2"/>
  <c r="CSS7" i="2"/>
  <c r="CSR7" i="2"/>
  <c r="CSQ7" i="2"/>
  <c r="CSP7" i="2"/>
  <c r="CSO7" i="2"/>
  <c r="CSN7" i="2"/>
  <c r="CSM7" i="2"/>
  <c r="CSL7" i="2"/>
  <c r="CSK7" i="2"/>
  <c r="CSJ7" i="2"/>
  <c r="CSI7" i="2"/>
  <c r="CSH7" i="2"/>
  <c r="CSG7" i="2"/>
  <c r="CSF7" i="2"/>
  <c r="CSE7" i="2"/>
  <c r="CSD7" i="2"/>
  <c r="CSC7" i="2"/>
  <c r="CSB7" i="2"/>
  <c r="CSA7" i="2"/>
  <c r="CRZ7" i="2"/>
  <c r="CRY7" i="2"/>
  <c r="CRX7" i="2"/>
  <c r="CRW7" i="2"/>
  <c r="CRV7" i="2"/>
  <c r="CRU7" i="2"/>
  <c r="CRT7" i="2"/>
  <c r="CRS7" i="2"/>
  <c r="CRR7" i="2"/>
  <c r="CRQ7" i="2"/>
  <c r="CRP7" i="2"/>
  <c r="CRO7" i="2"/>
  <c r="CRN7" i="2"/>
  <c r="CRM7" i="2"/>
  <c r="CRL7" i="2"/>
  <c r="CRK7" i="2"/>
  <c r="CRJ7" i="2"/>
  <c r="CRI7" i="2"/>
  <c r="CRH7" i="2"/>
  <c r="CRG7" i="2"/>
  <c r="CRF7" i="2"/>
  <c r="CRE7" i="2"/>
  <c r="CRD7" i="2"/>
  <c r="CRC7" i="2"/>
  <c r="CRB7" i="2"/>
  <c r="CRA7" i="2"/>
  <c r="CQZ7" i="2"/>
  <c r="CQY7" i="2"/>
  <c r="CQX7" i="2"/>
  <c r="CQW7" i="2"/>
  <c r="CQV7" i="2"/>
  <c r="CQU7" i="2"/>
  <c r="CQT7" i="2"/>
  <c r="CQS7" i="2"/>
  <c r="CQR7" i="2"/>
  <c r="CQQ7" i="2"/>
  <c r="CQP7" i="2"/>
  <c r="CQO7" i="2"/>
  <c r="CQN7" i="2"/>
  <c r="CQM7" i="2"/>
  <c r="CQL7" i="2"/>
  <c r="CQK7" i="2"/>
  <c r="CQJ7" i="2"/>
  <c r="CQI7" i="2"/>
  <c r="CQH7" i="2"/>
  <c r="CQG7" i="2"/>
  <c r="CQF7" i="2"/>
  <c r="CQE7" i="2"/>
  <c r="CQD7" i="2"/>
  <c r="CQC7" i="2"/>
  <c r="CQB7" i="2"/>
  <c r="CQA7" i="2"/>
  <c r="CPZ7" i="2"/>
  <c r="CPY7" i="2"/>
  <c r="CPX7" i="2"/>
  <c r="CPW7" i="2"/>
  <c r="CPV7" i="2"/>
  <c r="CPU7" i="2"/>
  <c r="CPT7" i="2"/>
  <c r="CPS7" i="2"/>
  <c r="CPR7" i="2"/>
  <c r="CPQ7" i="2"/>
  <c r="CPP7" i="2"/>
  <c r="CPO7" i="2"/>
  <c r="CPN7" i="2"/>
  <c r="CPM7" i="2"/>
  <c r="CPL7" i="2"/>
  <c r="CPK7" i="2"/>
  <c r="CPJ7" i="2"/>
  <c r="CPI7" i="2"/>
  <c r="CPH7" i="2"/>
  <c r="CPG7" i="2"/>
  <c r="CPF7" i="2"/>
  <c r="CPE7" i="2"/>
  <c r="CPD7" i="2"/>
  <c r="CPC7" i="2"/>
  <c r="CPB7" i="2"/>
  <c r="CPA7" i="2"/>
  <c r="COZ7" i="2"/>
  <c r="COY7" i="2"/>
  <c r="COX7" i="2"/>
  <c r="COW7" i="2"/>
  <c r="COV7" i="2"/>
  <c r="COU7" i="2"/>
  <c r="COT7" i="2"/>
  <c r="COS7" i="2"/>
  <c r="COR7" i="2"/>
  <c r="COQ7" i="2"/>
  <c r="COP7" i="2"/>
  <c r="COO7" i="2"/>
  <c r="CON7" i="2"/>
  <c r="COM7" i="2"/>
  <c r="COL7" i="2"/>
  <c r="COK7" i="2"/>
  <c r="COJ7" i="2"/>
  <c r="COI7" i="2"/>
  <c r="COH7" i="2"/>
  <c r="COG7" i="2"/>
  <c r="COF7" i="2"/>
  <c r="COE7" i="2"/>
  <c r="COD7" i="2"/>
  <c r="COC7" i="2"/>
  <c r="COB7" i="2"/>
  <c r="COA7" i="2"/>
  <c r="CNZ7" i="2"/>
  <c r="CNY7" i="2"/>
  <c r="CNX7" i="2"/>
  <c r="CNW7" i="2"/>
  <c r="CNV7" i="2"/>
  <c r="CNU7" i="2"/>
  <c r="CNT7" i="2"/>
  <c r="CNS7" i="2"/>
  <c r="CNR7" i="2"/>
  <c r="CNQ7" i="2"/>
  <c r="CNP7" i="2"/>
  <c r="CNO7" i="2"/>
  <c r="CNN7" i="2"/>
  <c r="CNM7" i="2"/>
  <c r="CNL7" i="2"/>
  <c r="CNK7" i="2"/>
  <c r="CNJ7" i="2"/>
  <c r="CNI7" i="2"/>
  <c r="CNH7" i="2"/>
  <c r="CNG7" i="2"/>
  <c r="CNF7" i="2"/>
  <c r="CNE7" i="2"/>
  <c r="CND7" i="2"/>
  <c r="CNC7" i="2"/>
  <c r="CNB7" i="2"/>
  <c r="CNA7" i="2"/>
  <c r="CMZ7" i="2"/>
  <c r="CMY7" i="2"/>
  <c r="CMX7" i="2"/>
  <c r="CMW7" i="2"/>
  <c r="CMV7" i="2"/>
  <c r="CMU7" i="2"/>
  <c r="CMT7" i="2"/>
  <c r="CMS7" i="2"/>
  <c r="CMR7" i="2"/>
  <c r="CMQ7" i="2"/>
  <c r="CMP7" i="2"/>
  <c r="CMO7" i="2"/>
  <c r="CMN7" i="2"/>
  <c r="CMM7" i="2"/>
  <c r="CML7" i="2"/>
  <c r="CMK7" i="2"/>
  <c r="CMJ7" i="2"/>
  <c r="CMI7" i="2"/>
  <c r="CMH7" i="2"/>
  <c r="CMG7" i="2"/>
  <c r="CMF7" i="2"/>
  <c r="CME7" i="2"/>
  <c r="CMD7" i="2"/>
  <c r="CMC7" i="2"/>
  <c r="CMB7" i="2"/>
  <c r="CMA7" i="2"/>
  <c r="CLZ7" i="2"/>
  <c r="CLY7" i="2"/>
  <c r="CLX7" i="2"/>
  <c r="CLW7" i="2"/>
  <c r="CLV7" i="2"/>
  <c r="CLU7" i="2"/>
  <c r="CLT7" i="2"/>
  <c r="CLS7" i="2"/>
  <c r="CLR7" i="2"/>
  <c r="CLQ7" i="2"/>
  <c r="CLP7" i="2"/>
  <c r="CLO7" i="2"/>
  <c r="CLN7" i="2"/>
  <c r="CLM7" i="2"/>
  <c r="CLL7" i="2"/>
  <c r="CLK7" i="2"/>
  <c r="CLJ7" i="2"/>
  <c r="CLI7" i="2"/>
  <c r="CLH7" i="2"/>
  <c r="CLG7" i="2"/>
  <c r="CLF7" i="2"/>
  <c r="CLE7" i="2"/>
  <c r="CLD7" i="2"/>
  <c r="CLC7" i="2"/>
  <c r="CLB7" i="2"/>
  <c r="CLA7" i="2"/>
  <c r="CKZ7" i="2"/>
  <c r="CKY7" i="2"/>
  <c r="CKX7" i="2"/>
  <c r="CKW7" i="2"/>
  <c r="CKV7" i="2"/>
  <c r="CKU7" i="2"/>
  <c r="CKT7" i="2"/>
  <c r="CKS7" i="2"/>
  <c r="CKR7" i="2"/>
  <c r="CKQ7" i="2"/>
  <c r="CKP7" i="2"/>
  <c r="CKO7" i="2"/>
  <c r="CKN7" i="2"/>
  <c r="CKM7" i="2"/>
  <c r="CKL7" i="2"/>
  <c r="CKK7" i="2"/>
  <c r="CKJ7" i="2"/>
  <c r="CKI7" i="2"/>
  <c r="CKH7" i="2"/>
  <c r="CKG7" i="2"/>
  <c r="CKF7" i="2"/>
  <c r="CKE7" i="2"/>
  <c r="CKD7" i="2"/>
  <c r="CKC7" i="2"/>
  <c r="CKB7" i="2"/>
  <c r="CKA7" i="2"/>
  <c r="CJZ7" i="2"/>
  <c r="CJY7" i="2"/>
  <c r="CJX7" i="2"/>
  <c r="CJW7" i="2"/>
  <c r="CJV7" i="2"/>
  <c r="CJU7" i="2"/>
  <c r="CJT7" i="2"/>
  <c r="CJS7" i="2"/>
  <c r="CJR7" i="2"/>
  <c r="CJQ7" i="2"/>
  <c r="CJP7" i="2"/>
  <c r="CJO7" i="2"/>
  <c r="CJN7" i="2"/>
  <c r="CJM7" i="2"/>
  <c r="CJL7" i="2"/>
  <c r="CJK7" i="2"/>
  <c r="CJJ7" i="2"/>
  <c r="CJI7" i="2"/>
  <c r="CJH7" i="2"/>
  <c r="CJG7" i="2"/>
  <c r="CJF7" i="2"/>
  <c r="CJE7" i="2"/>
  <c r="CJD7" i="2"/>
  <c r="CJC7" i="2"/>
  <c r="CJB7" i="2"/>
  <c r="CJA7" i="2"/>
  <c r="CIZ7" i="2"/>
  <c r="CIY7" i="2"/>
  <c r="CIX7" i="2"/>
  <c r="CIW7" i="2"/>
  <c r="CIV7" i="2"/>
  <c r="CIU7" i="2"/>
  <c r="CIT7" i="2"/>
  <c r="CIS7" i="2"/>
  <c r="CIR7" i="2"/>
  <c r="CIQ7" i="2"/>
  <c r="CIP7" i="2"/>
  <c r="CIO7" i="2"/>
  <c r="CIN7" i="2"/>
  <c r="CIM7" i="2"/>
  <c r="CIL7" i="2"/>
  <c r="CIK7" i="2"/>
  <c r="CIJ7" i="2"/>
  <c r="CII7" i="2"/>
  <c r="CIH7" i="2"/>
  <c r="CIG7" i="2"/>
  <c r="CIF7" i="2"/>
  <c r="CIE7" i="2"/>
  <c r="CID7" i="2"/>
  <c r="CIC7" i="2"/>
  <c r="CIB7" i="2"/>
  <c r="CIA7" i="2"/>
  <c r="CHZ7" i="2"/>
  <c r="CHY7" i="2"/>
  <c r="CHX7" i="2"/>
  <c r="CHW7" i="2"/>
  <c r="CHV7" i="2"/>
  <c r="CHU7" i="2"/>
  <c r="CHT7" i="2"/>
  <c r="CHS7" i="2"/>
  <c r="CHR7" i="2"/>
  <c r="CHQ7" i="2"/>
  <c r="CHP7" i="2"/>
  <c r="CHO7" i="2"/>
  <c r="CHN7" i="2"/>
  <c r="CHM7" i="2"/>
  <c r="CHL7" i="2"/>
  <c r="CHK7" i="2"/>
  <c r="CHJ7" i="2"/>
  <c r="CHI7" i="2"/>
  <c r="CHH7" i="2"/>
  <c r="CHG7" i="2"/>
  <c r="CHF7" i="2"/>
  <c r="CHE7" i="2"/>
  <c r="CHD7" i="2"/>
  <c r="CHC7" i="2"/>
  <c r="CHB7" i="2"/>
  <c r="CHA7" i="2"/>
  <c r="CGZ7" i="2"/>
  <c r="CGY7" i="2"/>
  <c r="CGX7" i="2"/>
  <c r="CGW7" i="2"/>
  <c r="CGV7" i="2"/>
  <c r="CGU7" i="2"/>
  <c r="CGT7" i="2"/>
  <c r="CGS7" i="2"/>
  <c r="CGR7" i="2"/>
  <c r="CGQ7" i="2"/>
  <c r="CGP7" i="2"/>
  <c r="CGO7" i="2"/>
  <c r="CGN7" i="2"/>
  <c r="CGM7" i="2"/>
  <c r="CGL7" i="2"/>
  <c r="CGK7" i="2"/>
  <c r="CGJ7" i="2"/>
  <c r="CGI7" i="2"/>
  <c r="CGH7" i="2"/>
  <c r="CGG7" i="2"/>
  <c r="CGF7" i="2"/>
  <c r="CGE7" i="2"/>
  <c r="CGD7" i="2"/>
  <c r="CGC7" i="2"/>
  <c r="CGB7" i="2"/>
  <c r="CGA7" i="2"/>
  <c r="CFZ7" i="2"/>
  <c r="CFY7" i="2"/>
  <c r="CFX7" i="2"/>
  <c r="CFW7" i="2"/>
  <c r="CFV7" i="2"/>
  <c r="CFU7" i="2"/>
  <c r="CFT7" i="2"/>
  <c r="CFS7" i="2"/>
  <c r="CFR7" i="2"/>
  <c r="CFQ7" i="2"/>
  <c r="CFP7" i="2"/>
  <c r="CFO7" i="2"/>
  <c r="CFN7" i="2"/>
  <c r="CFM7" i="2"/>
  <c r="CFL7" i="2"/>
  <c r="CFK7" i="2"/>
  <c r="CFJ7" i="2"/>
  <c r="CFI7" i="2"/>
  <c r="CFH7" i="2"/>
  <c r="CFG7" i="2"/>
  <c r="CFF7" i="2"/>
  <c r="CFE7" i="2"/>
  <c r="CFD7" i="2"/>
  <c r="CFC7" i="2"/>
  <c r="CFB7" i="2"/>
  <c r="CFA7" i="2"/>
  <c r="CEZ7" i="2"/>
  <c r="CEY7" i="2"/>
  <c r="CEX7" i="2"/>
  <c r="CEW7" i="2"/>
  <c r="CEV7" i="2"/>
  <c r="CEU7" i="2"/>
  <c r="CET7" i="2"/>
  <c r="CES7" i="2"/>
  <c r="CER7" i="2"/>
  <c r="CEQ7" i="2"/>
  <c r="CEP7" i="2"/>
  <c r="CEO7" i="2"/>
  <c r="CEN7" i="2"/>
  <c r="CEM7" i="2"/>
  <c r="CEL7" i="2"/>
  <c r="CEK7" i="2"/>
  <c r="CEJ7" i="2"/>
  <c r="CEI7" i="2"/>
  <c r="CEH7" i="2"/>
  <c r="CEG7" i="2"/>
  <c r="CEF7" i="2"/>
  <c r="CEE7" i="2"/>
  <c r="CED7" i="2"/>
  <c r="CEC7" i="2"/>
  <c r="CEB7" i="2"/>
  <c r="CEA7" i="2"/>
  <c r="CDZ7" i="2"/>
  <c r="CDY7" i="2"/>
  <c r="CDX7" i="2"/>
  <c r="CDW7" i="2"/>
  <c r="CDV7" i="2"/>
  <c r="CDU7" i="2"/>
  <c r="CDT7" i="2"/>
  <c r="CDS7" i="2"/>
  <c r="CDR7" i="2"/>
  <c r="CDQ7" i="2"/>
  <c r="CDP7" i="2"/>
  <c r="CDO7" i="2"/>
  <c r="CDN7" i="2"/>
  <c r="CDM7" i="2"/>
  <c r="CDL7" i="2"/>
  <c r="CDK7" i="2"/>
  <c r="CDJ7" i="2"/>
  <c r="CDI7" i="2"/>
  <c r="CDH7" i="2"/>
  <c r="CDG7" i="2"/>
  <c r="CDF7" i="2"/>
  <c r="CDE7" i="2"/>
  <c r="CDD7" i="2"/>
  <c r="CDC7" i="2"/>
  <c r="CDB7" i="2"/>
  <c r="CDA7" i="2"/>
  <c r="CCZ7" i="2"/>
  <c r="CCY7" i="2"/>
  <c r="CCX7" i="2"/>
  <c r="CCW7" i="2"/>
  <c r="CCV7" i="2"/>
  <c r="CCU7" i="2"/>
  <c r="CCT7" i="2"/>
  <c r="CCS7" i="2"/>
  <c r="CCR7" i="2"/>
  <c r="CCQ7" i="2"/>
  <c r="CCP7" i="2"/>
  <c r="CCO7" i="2"/>
  <c r="CCN7" i="2"/>
  <c r="CCM7" i="2"/>
  <c r="CCL7" i="2"/>
  <c r="CCK7" i="2"/>
  <c r="CCJ7" i="2"/>
  <c r="CCI7" i="2"/>
  <c r="CCH7" i="2"/>
  <c r="CCG7" i="2"/>
  <c r="CCF7" i="2"/>
  <c r="CCE7" i="2"/>
  <c r="CCD7" i="2"/>
  <c r="CCC7" i="2"/>
  <c r="CCB7" i="2"/>
  <c r="CCA7" i="2"/>
  <c r="CBZ7" i="2"/>
  <c r="CBY7" i="2"/>
  <c r="CBX7" i="2"/>
  <c r="CBW7" i="2"/>
  <c r="CBV7" i="2"/>
  <c r="CBU7" i="2"/>
  <c r="CBT7" i="2"/>
  <c r="CBS7" i="2"/>
  <c r="CBR7" i="2"/>
  <c r="CBQ7" i="2"/>
  <c r="CBP7" i="2"/>
  <c r="CBO7" i="2"/>
  <c r="CBN7" i="2"/>
  <c r="CBM7" i="2"/>
  <c r="CBL7" i="2"/>
  <c r="CBK7" i="2"/>
  <c r="CBJ7" i="2"/>
  <c r="CBI7" i="2"/>
  <c r="CBH7" i="2"/>
  <c r="CBG7" i="2"/>
  <c r="CBF7" i="2"/>
  <c r="CBE7" i="2"/>
  <c r="CBD7" i="2"/>
  <c r="CBC7" i="2"/>
  <c r="CBB7" i="2"/>
  <c r="CBA7" i="2"/>
  <c r="CAZ7" i="2"/>
  <c r="CAY7" i="2"/>
  <c r="CAX7" i="2"/>
  <c r="CAW7" i="2"/>
  <c r="CAV7" i="2"/>
  <c r="CAU7" i="2"/>
  <c r="CAT7" i="2"/>
  <c r="CAS7" i="2"/>
  <c r="CAR7" i="2"/>
  <c r="CAQ7" i="2"/>
  <c r="CAP7" i="2"/>
  <c r="CAO7" i="2"/>
  <c r="CAN7" i="2"/>
  <c r="CAM7" i="2"/>
  <c r="CAL7" i="2"/>
  <c r="CAK7" i="2"/>
  <c r="CAJ7" i="2"/>
  <c r="CAI7" i="2"/>
  <c r="CAH7" i="2"/>
  <c r="CAG7" i="2"/>
  <c r="CAF7" i="2"/>
  <c r="CAE7" i="2"/>
  <c r="CAD7" i="2"/>
  <c r="CAC7" i="2"/>
  <c r="CAB7" i="2"/>
  <c r="CAA7" i="2"/>
  <c r="BZZ7" i="2"/>
  <c r="BZY7" i="2"/>
  <c r="BZX7" i="2"/>
  <c r="BZW7" i="2"/>
  <c r="BZV7" i="2"/>
  <c r="BZU7" i="2"/>
  <c r="BZT7" i="2"/>
  <c r="BZS7" i="2"/>
  <c r="BZR7" i="2"/>
  <c r="BZQ7" i="2"/>
  <c r="BZP7" i="2"/>
  <c r="BZO7" i="2"/>
  <c r="BZN7" i="2"/>
  <c r="BZM7" i="2"/>
  <c r="BZL7" i="2"/>
  <c r="BZK7" i="2"/>
  <c r="BZJ7" i="2"/>
  <c r="BZI7" i="2"/>
  <c r="BZH7" i="2"/>
  <c r="BZG7" i="2"/>
  <c r="BZF7" i="2"/>
  <c r="BZE7" i="2"/>
  <c r="BZD7" i="2"/>
  <c r="BZC7" i="2"/>
  <c r="BZB7" i="2"/>
  <c r="BZA7" i="2"/>
  <c r="BYZ7" i="2"/>
  <c r="BYY7" i="2"/>
  <c r="BYX7" i="2"/>
  <c r="BYW7" i="2"/>
  <c r="BYV7" i="2"/>
  <c r="BYU7" i="2"/>
  <c r="BYT7" i="2"/>
  <c r="BYS7" i="2"/>
  <c r="BYR7" i="2"/>
  <c r="BYQ7" i="2"/>
  <c r="BYP7" i="2"/>
  <c r="BYO7" i="2"/>
  <c r="BYN7" i="2"/>
  <c r="BYM7" i="2"/>
  <c r="BYL7" i="2"/>
  <c r="BYK7" i="2"/>
  <c r="BYJ7" i="2"/>
  <c r="BYI7" i="2"/>
  <c r="BYH7" i="2"/>
  <c r="BYG7" i="2"/>
  <c r="BYF7" i="2"/>
  <c r="BYE7" i="2"/>
  <c r="BYD7" i="2"/>
  <c r="BYC7" i="2"/>
  <c r="BYB7" i="2"/>
  <c r="BYA7" i="2"/>
  <c r="BXZ7" i="2"/>
  <c r="BXY7" i="2"/>
  <c r="BXX7" i="2"/>
  <c r="BXW7" i="2"/>
  <c r="BXV7" i="2"/>
  <c r="BXU7" i="2"/>
  <c r="BXT7" i="2"/>
  <c r="BXS7" i="2"/>
  <c r="BXR7" i="2"/>
  <c r="BXQ7" i="2"/>
  <c r="BXP7" i="2"/>
  <c r="BXO7" i="2"/>
  <c r="BXN7" i="2"/>
  <c r="BXM7" i="2"/>
  <c r="BXL7" i="2"/>
  <c r="BXK7" i="2"/>
  <c r="BXJ7" i="2"/>
  <c r="BXI7" i="2"/>
  <c r="BXH7" i="2"/>
  <c r="BXG7" i="2"/>
  <c r="BXF7" i="2"/>
  <c r="BXE7" i="2"/>
  <c r="BXD7" i="2"/>
  <c r="BXC7" i="2"/>
  <c r="BXB7" i="2"/>
  <c r="BXA7" i="2"/>
  <c r="BWZ7" i="2"/>
  <c r="BWY7" i="2"/>
  <c r="BWX7" i="2"/>
  <c r="BWW7" i="2"/>
  <c r="BWV7" i="2"/>
  <c r="BWU7" i="2"/>
  <c r="BWT7" i="2"/>
  <c r="BWS7" i="2"/>
  <c r="BWR7" i="2"/>
  <c r="BWQ7" i="2"/>
  <c r="BWP7" i="2"/>
  <c r="BWO7" i="2"/>
  <c r="BWN7" i="2"/>
  <c r="BWM7" i="2"/>
  <c r="BWL7" i="2"/>
  <c r="BWK7" i="2"/>
  <c r="BWJ7" i="2"/>
  <c r="BWI7" i="2"/>
  <c r="BWH7" i="2"/>
  <c r="BWG7" i="2"/>
  <c r="BWF7" i="2"/>
  <c r="BWE7" i="2"/>
  <c r="BWD7" i="2"/>
  <c r="BWC7" i="2"/>
  <c r="BWB7" i="2"/>
  <c r="BWA7" i="2"/>
  <c r="BVZ7" i="2"/>
  <c r="BVY7" i="2"/>
  <c r="BVX7" i="2"/>
  <c r="BVW7" i="2"/>
  <c r="BVV7" i="2"/>
  <c r="BVU7" i="2"/>
  <c r="BVT7" i="2"/>
  <c r="BVS7" i="2"/>
  <c r="BVR7" i="2"/>
  <c r="BVQ7" i="2"/>
  <c r="BVP7" i="2"/>
  <c r="BVO7" i="2"/>
  <c r="BVN7" i="2"/>
  <c r="BVM7" i="2"/>
  <c r="BVL7" i="2"/>
  <c r="BVK7" i="2"/>
  <c r="BVJ7" i="2"/>
  <c r="BVI7" i="2"/>
  <c r="BVH7" i="2"/>
  <c r="BVG7" i="2"/>
  <c r="BVF7" i="2"/>
  <c r="BVE7" i="2"/>
  <c r="BVD7" i="2"/>
  <c r="BVC7" i="2"/>
  <c r="BVB7" i="2"/>
  <c r="BVA7" i="2"/>
  <c r="BUZ7" i="2"/>
  <c r="BUY7" i="2"/>
  <c r="BUX7" i="2"/>
  <c r="BUW7" i="2"/>
  <c r="BUV7" i="2"/>
  <c r="BUU7" i="2"/>
  <c r="BUT7" i="2"/>
  <c r="BUS7" i="2"/>
  <c r="BUR7" i="2"/>
  <c r="BUQ7" i="2"/>
  <c r="BUP7" i="2"/>
  <c r="BUO7" i="2"/>
  <c r="BUN7" i="2"/>
  <c r="BUM7" i="2"/>
  <c r="BUL7" i="2"/>
  <c r="BUK7" i="2"/>
  <c r="BUJ7" i="2"/>
  <c r="BUI7" i="2"/>
  <c r="BUH7" i="2"/>
  <c r="BUG7" i="2"/>
  <c r="BUF7" i="2"/>
  <c r="BUE7" i="2"/>
  <c r="BUD7" i="2"/>
  <c r="BUC7" i="2"/>
  <c r="BUB7" i="2"/>
  <c r="BUA7" i="2"/>
  <c r="BTZ7" i="2"/>
  <c r="BTY7" i="2"/>
  <c r="BTX7" i="2"/>
  <c r="BTW7" i="2"/>
  <c r="BTV7" i="2"/>
  <c r="BTU7" i="2"/>
  <c r="BTT7" i="2"/>
  <c r="BTS7" i="2"/>
  <c r="BTR7" i="2"/>
  <c r="BTQ7" i="2"/>
  <c r="BTP7" i="2"/>
  <c r="BTO7" i="2"/>
  <c r="BTN7" i="2"/>
  <c r="BTM7" i="2"/>
  <c r="BTL7" i="2"/>
  <c r="BTK7" i="2"/>
  <c r="BTJ7" i="2"/>
  <c r="BTI7" i="2"/>
  <c r="BTH7" i="2"/>
  <c r="BTG7" i="2"/>
  <c r="BTF7" i="2"/>
  <c r="BTE7" i="2"/>
  <c r="BTD7" i="2"/>
  <c r="BTC7" i="2"/>
  <c r="BTB7" i="2"/>
  <c r="BTA7" i="2"/>
  <c r="BSZ7" i="2"/>
  <c r="BSY7" i="2"/>
  <c r="BSX7" i="2"/>
  <c r="BSW7" i="2"/>
  <c r="BSV7" i="2"/>
  <c r="BSU7" i="2"/>
  <c r="BST7" i="2"/>
  <c r="BSS7" i="2"/>
  <c r="BSR7" i="2"/>
  <c r="BSQ7" i="2"/>
  <c r="BSP7" i="2"/>
  <c r="BSO7" i="2"/>
  <c r="BSN7" i="2"/>
  <c r="BSM7" i="2"/>
  <c r="BSL7" i="2"/>
  <c r="BSK7" i="2"/>
  <c r="BSJ7" i="2"/>
  <c r="BSI7" i="2"/>
  <c r="BSH7" i="2"/>
  <c r="BSG7" i="2"/>
  <c r="BSF7" i="2"/>
  <c r="BSE7" i="2"/>
  <c r="BSD7" i="2"/>
  <c r="BSC7" i="2"/>
  <c r="BSB7" i="2"/>
  <c r="BSA7" i="2"/>
  <c r="BRZ7" i="2"/>
  <c r="BRY7" i="2"/>
  <c r="BRX7" i="2"/>
  <c r="BRW7" i="2"/>
  <c r="BRV7" i="2"/>
  <c r="BRU7" i="2"/>
  <c r="BRT7" i="2"/>
  <c r="BRS7" i="2"/>
  <c r="BRR7" i="2"/>
  <c r="BRQ7" i="2"/>
  <c r="BRP7" i="2"/>
  <c r="BRO7" i="2"/>
  <c r="BRN7" i="2"/>
  <c r="BRM7" i="2"/>
  <c r="BRL7" i="2"/>
  <c r="BRK7" i="2"/>
  <c r="BRJ7" i="2"/>
  <c r="BRI7" i="2"/>
  <c r="BRH7" i="2"/>
  <c r="BRG7" i="2"/>
  <c r="BRF7" i="2"/>
  <c r="BRE7" i="2"/>
  <c r="BRD7" i="2"/>
  <c r="BRC7" i="2"/>
  <c r="BRB7" i="2"/>
  <c r="BRA7" i="2"/>
  <c r="BQZ7" i="2"/>
  <c r="BQY7" i="2"/>
  <c r="BQX7" i="2"/>
  <c r="BQW7" i="2"/>
  <c r="BQV7" i="2"/>
  <c r="BQU7" i="2"/>
  <c r="BQT7" i="2"/>
  <c r="BQS7" i="2"/>
  <c r="BQR7" i="2"/>
  <c r="BQQ7" i="2"/>
  <c r="BQP7" i="2"/>
  <c r="BQO7" i="2"/>
  <c r="BQN7" i="2"/>
  <c r="BQM7" i="2"/>
  <c r="BQL7" i="2"/>
  <c r="BQK7" i="2"/>
  <c r="BQJ7" i="2"/>
  <c r="BQI7" i="2"/>
  <c r="BQH7" i="2"/>
  <c r="BQG7" i="2"/>
  <c r="BQF7" i="2"/>
  <c r="BQE7" i="2"/>
  <c r="BQD7" i="2"/>
  <c r="BQC7" i="2"/>
  <c r="BQB7" i="2"/>
  <c r="BQA7" i="2"/>
  <c r="BPZ7" i="2"/>
  <c r="BPY7" i="2"/>
  <c r="BPX7" i="2"/>
  <c r="BPW7" i="2"/>
  <c r="BPV7" i="2"/>
  <c r="BPU7" i="2"/>
  <c r="BPT7" i="2"/>
  <c r="BPS7" i="2"/>
  <c r="BPR7" i="2"/>
  <c r="BPQ7" i="2"/>
  <c r="BPP7" i="2"/>
  <c r="BPO7" i="2"/>
  <c r="BPN7" i="2"/>
  <c r="BPM7" i="2"/>
  <c r="BPL7" i="2"/>
  <c r="BPK7" i="2"/>
  <c r="BPJ7" i="2"/>
  <c r="BPI7" i="2"/>
  <c r="BPH7" i="2"/>
  <c r="BPG7" i="2"/>
  <c r="BPF7" i="2"/>
  <c r="BPE7" i="2"/>
  <c r="BPD7" i="2"/>
  <c r="BPC7" i="2"/>
  <c r="BPB7" i="2"/>
  <c r="BPA7" i="2"/>
  <c r="BOZ7" i="2"/>
  <c r="BOY7" i="2"/>
  <c r="BOX7" i="2"/>
  <c r="BOW7" i="2"/>
  <c r="BOV7" i="2"/>
  <c r="BOU7" i="2"/>
  <c r="BOT7" i="2"/>
  <c r="BOS7" i="2"/>
  <c r="BOR7" i="2"/>
  <c r="BOQ7" i="2"/>
  <c r="BOP7" i="2"/>
  <c r="BOO7" i="2"/>
  <c r="BON7" i="2"/>
  <c r="BOM7" i="2"/>
  <c r="BOL7" i="2"/>
  <c r="BOK7" i="2"/>
  <c r="BOJ7" i="2"/>
  <c r="BOI7" i="2"/>
  <c r="BOH7" i="2"/>
  <c r="BOG7" i="2"/>
  <c r="BOF7" i="2"/>
  <c r="BOE7" i="2"/>
  <c r="BOD7" i="2"/>
  <c r="BOC7" i="2"/>
  <c r="BOB7" i="2"/>
  <c r="BOA7" i="2"/>
  <c r="BNZ7" i="2"/>
  <c r="BNY7" i="2"/>
  <c r="BNX7" i="2"/>
  <c r="BNW7" i="2"/>
  <c r="BNV7" i="2"/>
  <c r="BNU7" i="2"/>
  <c r="BNT7" i="2"/>
  <c r="BNS7" i="2"/>
  <c r="BNR7" i="2"/>
  <c r="BNQ7" i="2"/>
  <c r="BNP7" i="2"/>
  <c r="BNO7" i="2"/>
  <c r="BNN7" i="2"/>
  <c r="BNM7" i="2"/>
  <c r="BNL7" i="2"/>
  <c r="BNK7" i="2"/>
  <c r="BNJ7" i="2"/>
  <c r="BNI7" i="2"/>
  <c r="BNH7" i="2"/>
  <c r="BNG7" i="2"/>
  <c r="BNF7" i="2"/>
  <c r="BNE7" i="2"/>
  <c r="BND7" i="2"/>
  <c r="BNC7" i="2"/>
  <c r="BNB7" i="2"/>
  <c r="BNA7" i="2"/>
  <c r="BMZ7" i="2"/>
  <c r="BMY7" i="2"/>
  <c r="BMX7" i="2"/>
  <c r="BMW7" i="2"/>
  <c r="BMV7" i="2"/>
  <c r="BMU7" i="2"/>
  <c r="BMT7" i="2"/>
  <c r="BMS7" i="2"/>
  <c r="BMR7" i="2"/>
  <c r="BMQ7" i="2"/>
  <c r="BMP7" i="2"/>
  <c r="BMO7" i="2"/>
  <c r="BMN7" i="2"/>
  <c r="BMM7" i="2"/>
  <c r="BML7" i="2"/>
  <c r="BMK7" i="2"/>
  <c r="BMJ7" i="2"/>
  <c r="BMI7" i="2"/>
  <c r="BMH7" i="2"/>
  <c r="BMG7" i="2"/>
  <c r="BMF7" i="2"/>
  <c r="BME7" i="2"/>
  <c r="BMD7" i="2"/>
  <c r="BMC7" i="2"/>
  <c r="BMB7" i="2"/>
  <c r="BMA7" i="2"/>
  <c r="BLZ7" i="2"/>
  <c r="BLY7" i="2"/>
  <c r="BLX7" i="2"/>
  <c r="BLW7" i="2"/>
  <c r="BLV7" i="2"/>
  <c r="BLU7" i="2"/>
  <c r="BLT7" i="2"/>
  <c r="BLS7" i="2"/>
  <c r="BLR7" i="2"/>
  <c r="BLQ7" i="2"/>
  <c r="BLP7" i="2"/>
  <c r="BLO7" i="2"/>
  <c r="BLN7" i="2"/>
  <c r="BLM7" i="2"/>
  <c r="BLL7" i="2"/>
  <c r="BLK7" i="2"/>
  <c r="BLJ7" i="2"/>
  <c r="BLI7" i="2"/>
  <c r="BLH7" i="2"/>
  <c r="BLG7" i="2"/>
  <c r="BLF7" i="2"/>
  <c r="BLE7" i="2"/>
  <c r="BLD7" i="2"/>
  <c r="BLC7" i="2"/>
  <c r="BLB7" i="2"/>
  <c r="BLA7" i="2"/>
  <c r="BKZ7" i="2"/>
  <c r="BKY7" i="2"/>
  <c r="BKX7" i="2"/>
  <c r="BKW7" i="2"/>
  <c r="BKV7" i="2"/>
  <c r="BKU7" i="2"/>
  <c r="BKT7" i="2"/>
  <c r="BKS7" i="2"/>
  <c r="BKR7" i="2"/>
  <c r="BKQ7" i="2"/>
  <c r="BKP7" i="2"/>
  <c r="BKO7" i="2"/>
  <c r="BKN7" i="2"/>
  <c r="BKM7" i="2"/>
  <c r="BKL7" i="2"/>
  <c r="BKK7" i="2"/>
  <c r="BKJ7" i="2"/>
  <c r="BKI7" i="2"/>
  <c r="BKH7" i="2"/>
  <c r="BKG7" i="2"/>
  <c r="BKF7" i="2"/>
  <c r="BKE7" i="2"/>
  <c r="BKD7" i="2"/>
  <c r="BKC7" i="2"/>
  <c r="BKB7" i="2"/>
  <c r="BKA7" i="2"/>
  <c r="BJZ7" i="2"/>
  <c r="BJY7" i="2"/>
  <c r="BJX7" i="2"/>
  <c r="BJW7" i="2"/>
  <c r="BJV7" i="2"/>
  <c r="BJU7" i="2"/>
  <c r="BJT7" i="2"/>
  <c r="BJS7" i="2"/>
  <c r="BJR7" i="2"/>
  <c r="BJQ7" i="2"/>
  <c r="BJP7" i="2"/>
  <c r="BJO7" i="2"/>
  <c r="BJN7" i="2"/>
  <c r="BJM7" i="2"/>
  <c r="BJL7" i="2"/>
  <c r="BJK7" i="2"/>
  <c r="BJJ7" i="2"/>
  <c r="BJI7" i="2"/>
  <c r="BJH7" i="2"/>
  <c r="BJG7" i="2"/>
  <c r="BJF7" i="2"/>
  <c r="BJE7" i="2"/>
  <c r="BJD7" i="2"/>
  <c r="BJC7" i="2"/>
  <c r="BJB7" i="2"/>
  <c r="BJA7" i="2"/>
  <c r="BIZ7" i="2"/>
  <c r="BIY7" i="2"/>
  <c r="BIX7" i="2"/>
  <c r="BIW7" i="2"/>
  <c r="BIV7" i="2"/>
  <c r="BIU7" i="2"/>
  <c r="BIT7" i="2"/>
  <c r="BIS7" i="2"/>
  <c r="BIR7" i="2"/>
  <c r="BIQ7" i="2"/>
  <c r="BIP7" i="2"/>
  <c r="BIO7" i="2"/>
  <c r="BIN7" i="2"/>
  <c r="BIM7" i="2"/>
  <c r="BIL7" i="2"/>
  <c r="BIK7" i="2"/>
  <c r="BIJ7" i="2"/>
  <c r="BII7" i="2"/>
  <c r="BIH7" i="2"/>
  <c r="BIG7" i="2"/>
  <c r="BIF7" i="2"/>
  <c r="BIE7" i="2"/>
  <c r="BID7" i="2"/>
  <c r="BIC7" i="2"/>
  <c r="BIB7" i="2"/>
  <c r="BIA7" i="2"/>
  <c r="BHZ7" i="2"/>
  <c r="BHY7" i="2"/>
  <c r="BHX7" i="2"/>
  <c r="BHW7" i="2"/>
  <c r="BHV7" i="2"/>
  <c r="BHU7" i="2"/>
  <c r="BHT7" i="2"/>
  <c r="BHS7" i="2"/>
  <c r="BHR7" i="2"/>
  <c r="BHQ7" i="2"/>
  <c r="BHP7" i="2"/>
  <c r="BHO7" i="2"/>
  <c r="BHN7" i="2"/>
  <c r="BHM7" i="2"/>
  <c r="BHL7" i="2"/>
  <c r="BHK7" i="2"/>
  <c r="BHJ7" i="2"/>
  <c r="BHI7" i="2"/>
  <c r="BHH7" i="2"/>
  <c r="BHG7" i="2"/>
  <c r="BHF7" i="2"/>
  <c r="BHE7" i="2"/>
  <c r="BHD7" i="2"/>
  <c r="BHC7" i="2"/>
  <c r="BHB7" i="2"/>
  <c r="BHA7" i="2"/>
  <c r="BGZ7" i="2"/>
  <c r="BGY7" i="2"/>
  <c r="BGX7" i="2"/>
  <c r="BGW7" i="2"/>
  <c r="BGV7" i="2"/>
  <c r="BGU7" i="2"/>
  <c r="BGT7" i="2"/>
  <c r="BGS7" i="2"/>
  <c r="BGR7" i="2"/>
  <c r="BGQ7" i="2"/>
  <c r="BGP7" i="2"/>
  <c r="BGO7" i="2"/>
  <c r="BGN7" i="2"/>
  <c r="BGM7" i="2"/>
  <c r="BGL7" i="2"/>
  <c r="BGK7" i="2"/>
  <c r="BGJ7" i="2"/>
  <c r="BGI7" i="2"/>
  <c r="BGH7" i="2"/>
  <c r="BGG7" i="2"/>
  <c r="BGF7" i="2"/>
  <c r="BGE7" i="2"/>
  <c r="BGD7" i="2"/>
  <c r="BGC7" i="2"/>
  <c r="BGB7" i="2"/>
  <c r="BGA7" i="2"/>
  <c r="BFZ7" i="2"/>
  <c r="BFY7" i="2"/>
  <c r="BFX7" i="2"/>
  <c r="BFW7" i="2"/>
  <c r="BFV7" i="2"/>
  <c r="BFU7" i="2"/>
  <c r="BFT7" i="2"/>
  <c r="BFS7" i="2"/>
  <c r="BFR7" i="2"/>
  <c r="BFQ7" i="2"/>
  <c r="BFP7" i="2"/>
  <c r="BFO7" i="2"/>
  <c r="BFN7" i="2"/>
  <c r="BFM7" i="2"/>
  <c r="BFL7" i="2"/>
  <c r="BFK7" i="2"/>
  <c r="BFJ7" i="2"/>
  <c r="BFI7" i="2"/>
  <c r="BFH7" i="2"/>
  <c r="BFG7" i="2"/>
  <c r="BFF7" i="2"/>
  <c r="BFE7" i="2"/>
  <c r="BFD7" i="2"/>
  <c r="BFC7" i="2"/>
  <c r="BFB7" i="2"/>
  <c r="BFA7" i="2"/>
  <c r="BEZ7" i="2"/>
  <c r="BEY7" i="2"/>
  <c r="BEX7" i="2"/>
  <c r="BEW7" i="2"/>
  <c r="BEV7" i="2"/>
  <c r="BEU7" i="2"/>
  <c r="BET7" i="2"/>
  <c r="BES7" i="2"/>
  <c r="BER7" i="2"/>
  <c r="BEQ7" i="2"/>
  <c r="BEP7" i="2"/>
  <c r="BEO7" i="2"/>
  <c r="BEN7" i="2"/>
  <c r="BEM7" i="2"/>
  <c r="BEL7" i="2"/>
  <c r="BEK7" i="2"/>
  <c r="BEJ7" i="2"/>
  <c r="BEI7" i="2"/>
  <c r="BEH7" i="2"/>
  <c r="BEG7" i="2"/>
  <c r="BEF7" i="2"/>
  <c r="BEE7" i="2"/>
  <c r="BED7" i="2"/>
  <c r="BEC7" i="2"/>
  <c r="BEB7" i="2"/>
  <c r="BEA7" i="2"/>
  <c r="BDZ7" i="2"/>
  <c r="BDY7" i="2"/>
  <c r="BDX7" i="2"/>
  <c r="BDW7" i="2"/>
  <c r="BDV7" i="2"/>
  <c r="BDU7" i="2"/>
  <c r="BDT7" i="2"/>
  <c r="BDS7" i="2"/>
  <c r="BDR7" i="2"/>
  <c r="BDQ7" i="2"/>
  <c r="BDP7" i="2"/>
  <c r="BDO7" i="2"/>
  <c r="BDN7" i="2"/>
  <c r="BDM7" i="2"/>
  <c r="BDL7" i="2"/>
  <c r="BDK7" i="2"/>
  <c r="BDJ7" i="2"/>
  <c r="BDI7" i="2"/>
  <c r="BDH7" i="2"/>
  <c r="BDG7" i="2"/>
  <c r="BDF7" i="2"/>
  <c r="BDE7" i="2"/>
  <c r="BDD7" i="2"/>
  <c r="BDC7" i="2"/>
  <c r="BDB7" i="2"/>
  <c r="BDA7" i="2"/>
  <c r="BCZ7" i="2"/>
  <c r="BCY7" i="2"/>
  <c r="BCX7" i="2"/>
  <c r="BCW7" i="2"/>
  <c r="BCV7" i="2"/>
  <c r="BCU7" i="2"/>
  <c r="BCT7" i="2"/>
  <c r="BCS7" i="2"/>
  <c r="BCR7" i="2"/>
  <c r="BCQ7" i="2"/>
  <c r="BCP7" i="2"/>
  <c r="BCO7" i="2"/>
  <c r="BCN7" i="2"/>
  <c r="BCM7" i="2"/>
  <c r="BCL7" i="2"/>
  <c r="BCK7" i="2"/>
  <c r="BCJ7" i="2"/>
  <c r="BCI7" i="2"/>
  <c r="BCH7" i="2"/>
  <c r="BCG7" i="2"/>
  <c r="BCF7" i="2"/>
  <c r="BCE7" i="2"/>
  <c r="BCD7" i="2"/>
  <c r="BCC7" i="2"/>
  <c r="BCB7" i="2"/>
  <c r="BCA7" i="2"/>
  <c r="BBZ7" i="2"/>
  <c r="BBY7" i="2"/>
  <c r="BBX7" i="2"/>
  <c r="BBW7" i="2"/>
  <c r="BBV7" i="2"/>
  <c r="BBU7" i="2"/>
  <c r="BBT7" i="2"/>
  <c r="BBS7" i="2"/>
  <c r="BBR7" i="2"/>
  <c r="BBQ7" i="2"/>
  <c r="BBP7" i="2"/>
  <c r="BBO7" i="2"/>
  <c r="BBN7" i="2"/>
  <c r="BBM7" i="2"/>
  <c r="BBL7" i="2"/>
  <c r="BBK7" i="2"/>
  <c r="BBJ7" i="2"/>
  <c r="BBI7" i="2"/>
  <c r="BBH7" i="2"/>
  <c r="BBG7" i="2"/>
  <c r="BBF7" i="2"/>
  <c r="BBE7" i="2"/>
  <c r="BBD7" i="2"/>
  <c r="BBC7" i="2"/>
  <c r="BBB7" i="2"/>
  <c r="BBA7" i="2"/>
  <c r="BAZ7" i="2"/>
  <c r="BAY7" i="2"/>
  <c r="BAX7" i="2"/>
  <c r="BAW7" i="2"/>
  <c r="BAV7" i="2"/>
  <c r="BAU7" i="2"/>
  <c r="BAT7" i="2"/>
  <c r="BAS7" i="2"/>
  <c r="BAR7" i="2"/>
  <c r="BAQ7" i="2"/>
  <c r="BAP7" i="2"/>
  <c r="BAO7" i="2"/>
  <c r="BAN7" i="2"/>
  <c r="BAM7" i="2"/>
  <c r="BAL7" i="2"/>
  <c r="BAK7" i="2"/>
  <c r="BAJ7" i="2"/>
  <c r="BAI7" i="2"/>
  <c r="BAH7" i="2"/>
  <c r="BAG7" i="2"/>
  <c r="BAF7" i="2"/>
  <c r="BAE7" i="2"/>
  <c r="BAD7" i="2"/>
  <c r="BAC7" i="2"/>
  <c r="BAB7" i="2"/>
  <c r="BAA7" i="2"/>
  <c r="AZZ7" i="2"/>
  <c r="AZY7" i="2"/>
  <c r="AZX7" i="2"/>
  <c r="AZW7" i="2"/>
  <c r="AZV7" i="2"/>
  <c r="AZU7" i="2"/>
  <c r="AZT7" i="2"/>
  <c r="AZS7" i="2"/>
  <c r="AZR7" i="2"/>
  <c r="AZQ7" i="2"/>
  <c r="AZP7" i="2"/>
  <c r="AZO7" i="2"/>
  <c r="AZN7" i="2"/>
  <c r="AZM7" i="2"/>
  <c r="AZL7" i="2"/>
  <c r="AZK7" i="2"/>
  <c r="AZJ7" i="2"/>
  <c r="AZI7" i="2"/>
  <c r="AZH7" i="2"/>
  <c r="AZG7" i="2"/>
  <c r="AZF7" i="2"/>
  <c r="AZE7" i="2"/>
  <c r="AZD7" i="2"/>
  <c r="AZC7" i="2"/>
  <c r="AZB7" i="2"/>
  <c r="AZA7" i="2"/>
  <c r="AYZ7" i="2"/>
  <c r="AYY7" i="2"/>
  <c r="AYX7" i="2"/>
  <c r="AYW7" i="2"/>
  <c r="AYV7" i="2"/>
  <c r="AYU7" i="2"/>
  <c r="AYT7" i="2"/>
  <c r="AYS7" i="2"/>
  <c r="AYR7" i="2"/>
  <c r="AYQ7" i="2"/>
  <c r="AYP7" i="2"/>
  <c r="AYO7" i="2"/>
  <c r="AYN7" i="2"/>
  <c r="AYM7" i="2"/>
  <c r="AYL7" i="2"/>
  <c r="AYK7" i="2"/>
  <c r="AYJ7" i="2"/>
  <c r="AYI7" i="2"/>
  <c r="AYH7" i="2"/>
  <c r="AYG7" i="2"/>
  <c r="AYF7" i="2"/>
  <c r="AYE7" i="2"/>
  <c r="AYD7" i="2"/>
  <c r="AYC7" i="2"/>
  <c r="AYB7" i="2"/>
  <c r="AYA7" i="2"/>
  <c r="AXZ7" i="2"/>
  <c r="AXY7" i="2"/>
  <c r="AXX7" i="2"/>
  <c r="AXW7" i="2"/>
  <c r="AXV7" i="2"/>
  <c r="AXU7" i="2"/>
  <c r="AXT7" i="2"/>
  <c r="AXS7" i="2"/>
  <c r="AXR7" i="2"/>
  <c r="AXQ7" i="2"/>
  <c r="AXP7" i="2"/>
  <c r="AXO7" i="2"/>
  <c r="AXN7" i="2"/>
  <c r="AXM7" i="2"/>
  <c r="AXL7" i="2"/>
  <c r="AXK7" i="2"/>
  <c r="AXJ7" i="2"/>
  <c r="AXI7" i="2"/>
  <c r="AXH7" i="2"/>
  <c r="AXG7" i="2"/>
  <c r="AXF7" i="2"/>
  <c r="AXE7" i="2"/>
  <c r="AXD7" i="2"/>
  <c r="AXC7" i="2"/>
  <c r="AXB7" i="2"/>
  <c r="AXA7" i="2"/>
  <c r="AWZ7" i="2"/>
  <c r="AWY7" i="2"/>
  <c r="AWX7" i="2"/>
  <c r="AWW7" i="2"/>
  <c r="AWV7" i="2"/>
  <c r="AWU7" i="2"/>
  <c r="AWT7" i="2"/>
  <c r="AWS7" i="2"/>
  <c r="AWR7" i="2"/>
  <c r="AWQ7" i="2"/>
  <c r="AWP7" i="2"/>
  <c r="AWO7" i="2"/>
  <c r="AWN7" i="2"/>
  <c r="AWM7" i="2"/>
  <c r="AWL7" i="2"/>
  <c r="AWK7" i="2"/>
  <c r="AWJ7" i="2"/>
  <c r="AWI7" i="2"/>
  <c r="AWH7" i="2"/>
  <c r="AWG7" i="2"/>
  <c r="AWF7" i="2"/>
  <c r="AWE7" i="2"/>
  <c r="AWD7" i="2"/>
  <c r="AWC7" i="2"/>
  <c r="AWB7" i="2"/>
  <c r="AWA7" i="2"/>
  <c r="AVZ7" i="2"/>
  <c r="AVY7" i="2"/>
  <c r="AVX7" i="2"/>
  <c r="AVW7" i="2"/>
  <c r="AVV7" i="2"/>
  <c r="AVU7" i="2"/>
  <c r="AVT7" i="2"/>
  <c r="AVS7" i="2"/>
  <c r="AVR7" i="2"/>
  <c r="AVQ7" i="2"/>
  <c r="AVP7" i="2"/>
  <c r="AVO7" i="2"/>
  <c r="AVN7" i="2"/>
  <c r="AVM7" i="2"/>
  <c r="AVL7" i="2"/>
  <c r="AVK7" i="2"/>
  <c r="AVJ7" i="2"/>
  <c r="AVI7" i="2"/>
  <c r="AVH7" i="2"/>
  <c r="AVG7" i="2"/>
  <c r="AVF7" i="2"/>
  <c r="AVE7" i="2"/>
  <c r="AVD7" i="2"/>
  <c r="AVC7" i="2"/>
  <c r="AVB7" i="2"/>
  <c r="AVA7" i="2"/>
  <c r="AUZ7" i="2"/>
  <c r="AUY7" i="2"/>
  <c r="AUX7" i="2"/>
  <c r="AUW7" i="2"/>
  <c r="AUV7" i="2"/>
  <c r="AUU7" i="2"/>
  <c r="AUT7" i="2"/>
  <c r="AUS7" i="2"/>
  <c r="AUR7" i="2"/>
  <c r="AUQ7" i="2"/>
  <c r="AUP7" i="2"/>
  <c r="AUO7" i="2"/>
  <c r="AUN7" i="2"/>
  <c r="AUM7" i="2"/>
  <c r="AUL7" i="2"/>
  <c r="AUK7" i="2"/>
  <c r="AUJ7" i="2"/>
  <c r="AUI7" i="2"/>
  <c r="AUH7" i="2"/>
  <c r="AUG7" i="2"/>
  <c r="AUF7" i="2"/>
  <c r="AUE7" i="2"/>
  <c r="AUD7" i="2"/>
  <c r="AUC7" i="2"/>
  <c r="AUB7" i="2"/>
  <c r="AUA7" i="2"/>
  <c r="ATZ7" i="2"/>
  <c r="ATY7" i="2"/>
  <c r="ATX7" i="2"/>
  <c r="ATW7" i="2"/>
  <c r="ATV7" i="2"/>
  <c r="ATU7" i="2"/>
  <c r="ATT7" i="2"/>
  <c r="ATS7" i="2"/>
  <c r="ATR7" i="2"/>
  <c r="ATQ7" i="2"/>
  <c r="ATP7" i="2"/>
  <c r="ATO7" i="2"/>
  <c r="ATN7" i="2"/>
  <c r="ATM7" i="2"/>
  <c r="ATL7" i="2"/>
  <c r="ATK7" i="2"/>
  <c r="ATJ7" i="2"/>
  <c r="ATI7" i="2"/>
  <c r="ATH7" i="2"/>
  <c r="ATG7" i="2"/>
  <c r="ATF7" i="2"/>
  <c r="ATE7" i="2"/>
  <c r="ATD7" i="2"/>
  <c r="ATC7" i="2"/>
  <c r="ATB7" i="2"/>
  <c r="ATA7" i="2"/>
  <c r="ASZ7" i="2"/>
  <c r="ASY7" i="2"/>
  <c r="ASX7" i="2"/>
  <c r="ASW7" i="2"/>
  <c r="ASV7" i="2"/>
  <c r="ASU7" i="2"/>
  <c r="AST7" i="2"/>
  <c r="ASS7" i="2"/>
  <c r="ASR7" i="2"/>
  <c r="ASQ7" i="2"/>
  <c r="ASP7" i="2"/>
  <c r="ASO7" i="2"/>
  <c r="ASN7" i="2"/>
  <c r="ASM7" i="2"/>
  <c r="ASL7" i="2"/>
  <c r="ASK7" i="2"/>
  <c r="ASJ7" i="2"/>
  <c r="ASI7" i="2"/>
  <c r="ASH7" i="2"/>
  <c r="ASG7" i="2"/>
  <c r="ASF7" i="2"/>
  <c r="ASE7" i="2"/>
  <c r="ASD7" i="2"/>
  <c r="ASC7" i="2"/>
  <c r="ASB7" i="2"/>
  <c r="ASA7" i="2"/>
  <c r="ARZ7" i="2"/>
  <c r="ARY7" i="2"/>
  <c r="ARX7" i="2"/>
  <c r="ARW7" i="2"/>
  <c r="ARV7" i="2"/>
  <c r="ARU7" i="2"/>
  <c r="ART7" i="2"/>
  <c r="ARS7" i="2"/>
  <c r="ARR7" i="2"/>
  <c r="ARQ7" i="2"/>
  <c r="ARP7" i="2"/>
  <c r="ARO7" i="2"/>
  <c r="ARN7" i="2"/>
  <c r="ARM7" i="2"/>
  <c r="ARL7" i="2"/>
  <c r="ARK7" i="2"/>
  <c r="ARJ7" i="2"/>
  <c r="ARI7" i="2"/>
  <c r="ARH7" i="2"/>
  <c r="ARG7" i="2"/>
  <c r="ARF7" i="2"/>
  <c r="ARE7" i="2"/>
  <c r="ARD7" i="2"/>
  <c r="ARC7" i="2"/>
  <c r="ARB7" i="2"/>
  <c r="ARA7" i="2"/>
  <c r="AQZ7" i="2"/>
  <c r="AQY7" i="2"/>
  <c r="AQX7" i="2"/>
  <c r="AQW7" i="2"/>
  <c r="AQV7" i="2"/>
  <c r="AQU7" i="2"/>
  <c r="AQT7" i="2"/>
  <c r="AQS7" i="2"/>
  <c r="AQR7" i="2"/>
  <c r="AQQ7" i="2"/>
  <c r="AQP7" i="2"/>
  <c r="AQO7" i="2"/>
  <c r="AQN7" i="2"/>
  <c r="AQM7" i="2"/>
  <c r="AQL7" i="2"/>
  <c r="AQK7" i="2"/>
  <c r="AQJ7" i="2"/>
  <c r="AQI7" i="2"/>
  <c r="AQH7" i="2"/>
  <c r="AQG7" i="2"/>
  <c r="AQF7" i="2"/>
  <c r="AQE7" i="2"/>
  <c r="AQD7" i="2"/>
  <c r="AQC7" i="2"/>
  <c r="AQB7" i="2"/>
  <c r="AQA7" i="2"/>
  <c r="APZ7" i="2"/>
  <c r="APY7" i="2"/>
  <c r="APX7" i="2"/>
  <c r="APW7" i="2"/>
  <c r="APV7" i="2"/>
  <c r="APU7" i="2"/>
  <c r="APT7" i="2"/>
  <c r="APS7" i="2"/>
  <c r="APR7" i="2"/>
  <c r="APQ7" i="2"/>
  <c r="APP7" i="2"/>
  <c r="APO7" i="2"/>
  <c r="APN7" i="2"/>
  <c r="APM7" i="2"/>
  <c r="APL7" i="2"/>
  <c r="APK7" i="2"/>
  <c r="APJ7" i="2"/>
  <c r="API7" i="2"/>
  <c r="APH7" i="2"/>
  <c r="APG7" i="2"/>
  <c r="APF7" i="2"/>
  <c r="APE7" i="2"/>
  <c r="APD7" i="2"/>
  <c r="APC7" i="2"/>
  <c r="APB7" i="2"/>
  <c r="APA7" i="2"/>
  <c r="AOZ7" i="2"/>
  <c r="AOY7" i="2"/>
  <c r="AOX7" i="2"/>
  <c r="AOW7" i="2"/>
  <c r="AOV7" i="2"/>
  <c r="AOU7" i="2"/>
  <c r="AOT7" i="2"/>
  <c r="AOS7" i="2"/>
  <c r="AOR7" i="2"/>
  <c r="AOQ7" i="2"/>
  <c r="AOP7" i="2"/>
  <c r="AOO7" i="2"/>
  <c r="AON7" i="2"/>
  <c r="AOM7" i="2"/>
  <c r="AOL7" i="2"/>
  <c r="AOK7" i="2"/>
  <c r="AOJ7" i="2"/>
  <c r="AOI7" i="2"/>
  <c r="AOH7" i="2"/>
  <c r="AOG7" i="2"/>
  <c r="AOF7" i="2"/>
  <c r="AOE7" i="2"/>
  <c r="AOD7" i="2"/>
  <c r="AOC7" i="2"/>
  <c r="AOB7" i="2"/>
  <c r="AOA7" i="2"/>
  <c r="ANZ7" i="2"/>
  <c r="ANY7" i="2"/>
  <c r="ANX7" i="2"/>
  <c r="ANW7" i="2"/>
  <c r="ANV7" i="2"/>
  <c r="ANU7" i="2"/>
  <c r="ANT7" i="2"/>
  <c r="ANS7" i="2"/>
  <c r="ANR7" i="2"/>
  <c r="ANQ7" i="2"/>
  <c r="ANP7" i="2"/>
  <c r="ANO7" i="2"/>
  <c r="ANN7" i="2"/>
  <c r="ANM7" i="2"/>
  <c r="ANL7" i="2"/>
  <c r="ANK7" i="2"/>
  <c r="ANJ7" i="2"/>
  <c r="ANI7" i="2"/>
  <c r="ANH7" i="2"/>
  <c r="ANG7" i="2"/>
  <c r="ANF7" i="2"/>
  <c r="ANE7" i="2"/>
  <c r="AND7" i="2"/>
  <c r="ANC7" i="2"/>
  <c r="ANB7" i="2"/>
  <c r="ANA7" i="2"/>
  <c r="AMZ7" i="2"/>
  <c r="AMY7" i="2"/>
  <c r="AMX7" i="2"/>
  <c r="AMW7" i="2"/>
  <c r="AMV7" i="2"/>
  <c r="AMU7" i="2"/>
  <c r="AMT7" i="2"/>
  <c r="AMS7" i="2"/>
  <c r="AMR7" i="2"/>
  <c r="AMQ7" i="2"/>
  <c r="AMP7" i="2"/>
  <c r="AMO7" i="2"/>
  <c r="AMN7" i="2"/>
  <c r="AMM7" i="2"/>
  <c r="AML7" i="2"/>
  <c r="AMK7" i="2"/>
  <c r="AMJ7" i="2"/>
  <c r="AMI7" i="2"/>
  <c r="AMH7" i="2"/>
  <c r="AMG7" i="2"/>
  <c r="AMF7" i="2"/>
  <c r="AME7" i="2"/>
  <c r="AMD7" i="2"/>
  <c r="AMC7" i="2"/>
  <c r="AMB7" i="2"/>
  <c r="AMA7" i="2"/>
  <c r="ALZ7" i="2"/>
  <c r="ALY7" i="2"/>
  <c r="ALX7" i="2"/>
  <c r="ALW7" i="2"/>
  <c r="ALV7" i="2"/>
  <c r="ALU7" i="2"/>
  <c r="ALT7" i="2"/>
  <c r="ALS7" i="2"/>
  <c r="ALR7" i="2"/>
  <c r="ALQ7" i="2"/>
  <c r="ALP7" i="2"/>
  <c r="ALO7" i="2"/>
  <c r="ALN7" i="2"/>
  <c r="ALM7" i="2"/>
  <c r="ALL7" i="2"/>
  <c r="ALK7" i="2"/>
  <c r="ALJ7" i="2"/>
  <c r="ALI7" i="2"/>
  <c r="ALH7" i="2"/>
  <c r="ALG7" i="2"/>
  <c r="ALF7" i="2"/>
  <c r="ALE7" i="2"/>
  <c r="ALD7" i="2"/>
  <c r="ALC7" i="2"/>
  <c r="ALB7" i="2"/>
  <c r="ALA7" i="2"/>
  <c r="AKZ7" i="2"/>
  <c r="AKY7" i="2"/>
  <c r="AKX7" i="2"/>
  <c r="AKW7" i="2"/>
  <c r="AKV7" i="2"/>
  <c r="AKU7" i="2"/>
  <c r="AKT7" i="2"/>
  <c r="AKS7" i="2"/>
  <c r="AKR7" i="2"/>
  <c r="AKQ7" i="2"/>
  <c r="AKP7" i="2"/>
  <c r="AKO7" i="2"/>
  <c r="AKN7" i="2"/>
  <c r="AKM7" i="2"/>
  <c r="AKL7" i="2"/>
  <c r="AKK7" i="2"/>
  <c r="AKJ7" i="2"/>
  <c r="AKI7" i="2"/>
  <c r="AKH7" i="2"/>
  <c r="AKG7" i="2"/>
  <c r="AKF7" i="2"/>
  <c r="AKE7" i="2"/>
  <c r="AKD7" i="2"/>
  <c r="AKC7" i="2"/>
  <c r="AKB7" i="2"/>
  <c r="AKA7" i="2"/>
  <c r="AJZ7" i="2"/>
  <c r="AJY7" i="2"/>
  <c r="AJX7" i="2"/>
  <c r="AJW7" i="2"/>
  <c r="AJV7" i="2"/>
  <c r="AJU7" i="2"/>
  <c r="AJT7" i="2"/>
  <c r="AJS7" i="2"/>
  <c r="AJR7" i="2"/>
  <c r="AJQ7" i="2"/>
  <c r="AJP7" i="2"/>
  <c r="AJO7" i="2"/>
  <c r="AJN7" i="2"/>
  <c r="AJM7" i="2"/>
  <c r="AJL7" i="2"/>
  <c r="AJK7" i="2"/>
  <c r="AJJ7" i="2"/>
  <c r="AJI7" i="2"/>
  <c r="AJH7" i="2"/>
  <c r="AJG7" i="2"/>
  <c r="AJF7" i="2"/>
  <c r="AJE7" i="2"/>
  <c r="AJD7" i="2"/>
  <c r="AJC7" i="2"/>
  <c r="AJB7" i="2"/>
  <c r="AJA7" i="2"/>
  <c r="AIZ7" i="2"/>
  <c r="AIY7" i="2"/>
  <c r="AIX7" i="2"/>
  <c r="AIW7" i="2"/>
  <c r="AIV7" i="2"/>
  <c r="AIU7" i="2"/>
  <c r="AIT7" i="2"/>
  <c r="AIS7" i="2"/>
  <c r="AIR7" i="2"/>
  <c r="AIQ7" i="2"/>
  <c r="AIP7" i="2"/>
  <c r="AIO7" i="2"/>
  <c r="AIN7" i="2"/>
  <c r="AIM7" i="2"/>
  <c r="AIL7" i="2"/>
  <c r="AIK7" i="2"/>
  <c r="AIJ7" i="2"/>
  <c r="AII7" i="2"/>
  <c r="AIH7" i="2"/>
  <c r="AIG7" i="2"/>
  <c r="AIF7" i="2"/>
  <c r="AIE7" i="2"/>
  <c r="AID7" i="2"/>
  <c r="AIC7" i="2"/>
  <c r="AIB7" i="2"/>
  <c r="AIA7" i="2"/>
  <c r="AHZ7" i="2"/>
  <c r="AHY7" i="2"/>
  <c r="AHX7" i="2"/>
  <c r="AHW7" i="2"/>
  <c r="AHV7" i="2"/>
  <c r="AHU7" i="2"/>
  <c r="AHT7" i="2"/>
  <c r="AHS7" i="2"/>
  <c r="AHR7" i="2"/>
  <c r="AHQ7" i="2"/>
  <c r="AHP7" i="2"/>
  <c r="AHO7" i="2"/>
  <c r="AHN7" i="2"/>
  <c r="AHM7" i="2"/>
  <c r="AHL7" i="2"/>
  <c r="AHK7" i="2"/>
  <c r="AHJ7" i="2"/>
  <c r="AHI7" i="2"/>
  <c r="AHH7" i="2"/>
  <c r="AHG7" i="2"/>
  <c r="AHF7" i="2"/>
  <c r="AHE7" i="2"/>
  <c r="AHD7" i="2"/>
  <c r="AHC7" i="2"/>
  <c r="AHB7" i="2"/>
  <c r="AHA7" i="2"/>
  <c r="AGZ7" i="2"/>
  <c r="AGY7" i="2"/>
  <c r="AGX7" i="2"/>
  <c r="AGW7" i="2"/>
  <c r="AGV7" i="2"/>
  <c r="AGU7" i="2"/>
  <c r="AGT7" i="2"/>
  <c r="AGS7" i="2"/>
  <c r="AGR7" i="2"/>
  <c r="AGQ7" i="2"/>
  <c r="AGP7" i="2"/>
  <c r="AGO7" i="2"/>
  <c r="AGN7" i="2"/>
  <c r="AGM7" i="2"/>
  <c r="AGL7" i="2"/>
  <c r="AGK7" i="2"/>
  <c r="AGJ7" i="2"/>
  <c r="AGI7" i="2"/>
  <c r="AGH7" i="2"/>
  <c r="AGG7" i="2"/>
  <c r="AGF7" i="2"/>
  <c r="AGE7" i="2"/>
  <c r="AGD7" i="2"/>
  <c r="AGC7" i="2"/>
  <c r="AGB7" i="2"/>
  <c r="AGA7" i="2"/>
  <c r="AFZ7" i="2"/>
  <c r="AFY7" i="2"/>
  <c r="AFX7" i="2"/>
  <c r="AFW7" i="2"/>
  <c r="AFV7" i="2"/>
  <c r="AFU7" i="2"/>
  <c r="AFT7" i="2"/>
  <c r="AFS7" i="2"/>
  <c r="AFR7" i="2"/>
  <c r="AFQ7" i="2"/>
  <c r="AFP7" i="2"/>
  <c r="AFO7" i="2"/>
  <c r="AFN7" i="2"/>
  <c r="AFM7" i="2"/>
  <c r="AFL7" i="2"/>
  <c r="AFK7" i="2"/>
  <c r="AFJ7" i="2"/>
  <c r="AFI7" i="2"/>
  <c r="AFH7" i="2"/>
  <c r="AFG7" i="2"/>
  <c r="AFF7" i="2"/>
  <c r="AFE7" i="2"/>
  <c r="AFD7" i="2"/>
  <c r="AFC7" i="2"/>
  <c r="AFB7" i="2"/>
  <c r="AFA7" i="2"/>
  <c r="AEZ7" i="2"/>
  <c r="AEY7" i="2"/>
  <c r="AEX7" i="2"/>
  <c r="AEW7" i="2"/>
  <c r="AEV7" i="2"/>
  <c r="AEU7" i="2"/>
  <c r="AET7" i="2"/>
  <c r="AES7" i="2"/>
  <c r="AER7" i="2"/>
  <c r="AEQ7" i="2"/>
  <c r="AEP7" i="2"/>
  <c r="AEO7" i="2"/>
  <c r="AEN7" i="2"/>
  <c r="AEM7" i="2"/>
  <c r="AEL7" i="2"/>
  <c r="AEK7" i="2"/>
  <c r="AEJ7" i="2"/>
  <c r="AEI7" i="2"/>
  <c r="AEH7" i="2"/>
  <c r="AEG7" i="2"/>
  <c r="AEF7" i="2"/>
  <c r="AEE7" i="2"/>
  <c r="AED7" i="2"/>
  <c r="AEC7" i="2"/>
  <c r="AEB7" i="2"/>
  <c r="AEA7" i="2"/>
  <c r="ADZ7" i="2"/>
  <c r="ADY7" i="2"/>
  <c r="ADX7" i="2"/>
  <c r="ADW7" i="2"/>
  <c r="ADV7" i="2"/>
  <c r="ADU7" i="2"/>
  <c r="ADT7" i="2"/>
  <c r="ADS7" i="2"/>
  <c r="ADR7" i="2"/>
  <c r="ADQ7" i="2"/>
  <c r="ADP7" i="2"/>
  <c r="ADO7" i="2"/>
  <c r="ADN7" i="2"/>
  <c r="ADM7" i="2"/>
  <c r="ADL7" i="2"/>
  <c r="ADK7" i="2"/>
  <c r="ADJ7" i="2"/>
  <c r="ADI7" i="2"/>
  <c r="ADH7" i="2"/>
  <c r="ADG7" i="2"/>
  <c r="ADF7" i="2"/>
  <c r="ADE7" i="2"/>
  <c r="ADD7" i="2"/>
  <c r="ADC7" i="2"/>
  <c r="ADB7" i="2"/>
  <c r="ADA7" i="2"/>
  <c r="ACZ7" i="2"/>
  <c r="ACY7" i="2"/>
  <c r="ACX7" i="2"/>
  <c r="ACW7" i="2"/>
  <c r="ACV7" i="2"/>
  <c r="ACU7" i="2"/>
  <c r="ACT7" i="2"/>
  <c r="ACS7" i="2"/>
  <c r="ACR7" i="2"/>
  <c r="ACQ7" i="2"/>
  <c r="ACP7" i="2"/>
  <c r="ACO7" i="2"/>
  <c r="ACN7" i="2"/>
  <c r="ACM7" i="2"/>
  <c r="ACL7" i="2"/>
  <c r="ACK7" i="2"/>
  <c r="ACJ7" i="2"/>
  <c r="ACI7" i="2"/>
  <c r="ACH7" i="2"/>
  <c r="ACG7" i="2"/>
  <c r="ACF7" i="2"/>
  <c r="ACE7" i="2"/>
  <c r="ACD7" i="2"/>
  <c r="ACC7" i="2"/>
  <c r="ACB7" i="2"/>
  <c r="ACA7" i="2"/>
  <c r="ABZ7" i="2"/>
  <c r="ABY7" i="2"/>
  <c r="ABX7" i="2"/>
  <c r="ABW7" i="2"/>
  <c r="ABV7" i="2"/>
  <c r="ABU7" i="2"/>
  <c r="ABT7" i="2"/>
  <c r="ABS7" i="2"/>
  <c r="ABR7" i="2"/>
  <c r="ABQ7" i="2"/>
  <c r="ABP7" i="2"/>
  <c r="ABO7" i="2"/>
  <c r="ABN7" i="2"/>
  <c r="ABM7" i="2"/>
  <c r="ABL7" i="2"/>
  <c r="ABK7" i="2"/>
  <c r="ABJ7" i="2"/>
  <c r="ABI7" i="2"/>
  <c r="ABH7" i="2"/>
  <c r="ABG7" i="2"/>
  <c r="ABF7" i="2"/>
  <c r="ABE7" i="2"/>
  <c r="ABD7" i="2"/>
  <c r="ABC7" i="2"/>
  <c r="ABB7" i="2"/>
  <c r="ABA7" i="2"/>
  <c r="AAZ7" i="2"/>
  <c r="AAY7" i="2"/>
  <c r="AAX7" i="2"/>
  <c r="AAW7" i="2"/>
  <c r="AAV7" i="2"/>
  <c r="AAU7" i="2"/>
  <c r="AAT7" i="2"/>
  <c r="AAS7" i="2"/>
  <c r="AAR7" i="2"/>
  <c r="AAQ7" i="2"/>
  <c r="AAP7" i="2"/>
  <c r="AAO7" i="2"/>
  <c r="AAN7" i="2"/>
  <c r="AAM7" i="2"/>
  <c r="AAL7" i="2"/>
  <c r="AAK7" i="2"/>
  <c r="AAJ7" i="2"/>
  <c r="AAI7" i="2"/>
  <c r="AAH7" i="2"/>
  <c r="AAG7" i="2"/>
  <c r="AAF7" i="2"/>
  <c r="AAE7" i="2"/>
  <c r="AAD7" i="2"/>
  <c r="AAC7" i="2"/>
  <c r="AAB7" i="2"/>
  <c r="AAA7" i="2"/>
  <c r="ZZ7" i="2"/>
  <c r="ZY7" i="2"/>
  <c r="ZX7" i="2"/>
  <c r="ZW7" i="2"/>
  <c r="ZV7" i="2"/>
  <c r="ZU7" i="2"/>
  <c r="ZT7" i="2"/>
  <c r="ZS7" i="2"/>
  <c r="ZR7" i="2"/>
  <c r="ZQ7" i="2"/>
  <c r="ZP7" i="2"/>
  <c r="ZO7" i="2"/>
  <c r="ZN7" i="2"/>
  <c r="ZM7" i="2"/>
  <c r="ZL7" i="2"/>
  <c r="ZK7" i="2"/>
  <c r="ZJ7" i="2"/>
  <c r="ZI7" i="2"/>
  <c r="ZH7" i="2"/>
  <c r="ZG7" i="2"/>
  <c r="ZF7" i="2"/>
  <c r="ZE7" i="2"/>
  <c r="ZD7" i="2"/>
  <c r="ZC7" i="2"/>
  <c r="ZB7" i="2"/>
  <c r="ZA7" i="2"/>
  <c r="YZ7" i="2"/>
  <c r="YY7" i="2"/>
  <c r="YX7" i="2"/>
  <c r="YW7" i="2"/>
  <c r="YV7" i="2"/>
  <c r="YU7" i="2"/>
  <c r="YT7" i="2"/>
  <c r="YS7" i="2"/>
  <c r="YR7" i="2"/>
  <c r="YQ7" i="2"/>
  <c r="YP7" i="2"/>
  <c r="YO7" i="2"/>
  <c r="YN7" i="2"/>
  <c r="YM7" i="2"/>
  <c r="YL7" i="2"/>
  <c r="YK7" i="2"/>
  <c r="YJ7" i="2"/>
  <c r="YI7" i="2"/>
  <c r="YH7" i="2"/>
  <c r="YG7" i="2"/>
  <c r="YF7" i="2"/>
  <c r="YE7" i="2"/>
  <c r="YD7" i="2"/>
  <c r="YC7" i="2"/>
  <c r="YB7" i="2"/>
  <c r="YA7" i="2"/>
  <c r="XZ7" i="2"/>
  <c r="XY7" i="2"/>
  <c r="XX7" i="2"/>
  <c r="XW7" i="2"/>
  <c r="XV7" i="2"/>
  <c r="XU7" i="2"/>
  <c r="XT7" i="2"/>
  <c r="XS7" i="2"/>
  <c r="XR7" i="2"/>
  <c r="XQ7" i="2"/>
  <c r="XP7" i="2"/>
  <c r="XO7" i="2"/>
  <c r="XN7" i="2"/>
  <c r="XM7" i="2"/>
  <c r="XL7" i="2"/>
  <c r="XK7" i="2"/>
  <c r="XJ7" i="2"/>
  <c r="XI7" i="2"/>
  <c r="XH7" i="2"/>
  <c r="XG7" i="2"/>
  <c r="XF7" i="2"/>
  <c r="XE7" i="2"/>
  <c r="XD7" i="2"/>
  <c r="XC7" i="2"/>
  <c r="XB7" i="2"/>
  <c r="XA7" i="2"/>
  <c r="WZ7" i="2"/>
  <c r="WY7" i="2"/>
  <c r="WX7" i="2"/>
  <c r="WW7" i="2"/>
  <c r="WV7" i="2"/>
  <c r="WU7" i="2"/>
  <c r="WT7" i="2"/>
  <c r="WS7" i="2"/>
  <c r="WR7" i="2"/>
  <c r="WQ7" i="2"/>
  <c r="WP7" i="2"/>
  <c r="WO7" i="2"/>
  <c r="WN7" i="2"/>
  <c r="WM7" i="2"/>
  <c r="WL7" i="2"/>
  <c r="WK7" i="2"/>
  <c r="WJ7" i="2"/>
  <c r="WI7" i="2"/>
  <c r="WH7" i="2"/>
  <c r="WG7" i="2"/>
  <c r="WF7" i="2"/>
  <c r="WE7" i="2"/>
  <c r="WD7" i="2"/>
  <c r="WC7" i="2"/>
  <c r="WB7" i="2"/>
  <c r="WA7" i="2"/>
  <c r="VZ7" i="2"/>
  <c r="VY7" i="2"/>
  <c r="VX7" i="2"/>
  <c r="VW7" i="2"/>
  <c r="VV7" i="2"/>
  <c r="VU7" i="2"/>
  <c r="VT7" i="2"/>
  <c r="VS7" i="2"/>
  <c r="VR7" i="2"/>
  <c r="VQ7" i="2"/>
  <c r="VP7" i="2"/>
  <c r="VO7" i="2"/>
  <c r="VN7" i="2"/>
  <c r="VM7" i="2"/>
  <c r="VL7" i="2"/>
  <c r="VK7" i="2"/>
  <c r="VJ7" i="2"/>
  <c r="VI7" i="2"/>
  <c r="VH7" i="2"/>
  <c r="VG7" i="2"/>
  <c r="VF7" i="2"/>
  <c r="VE7" i="2"/>
  <c r="VD7" i="2"/>
  <c r="VC7" i="2"/>
  <c r="VB7" i="2"/>
  <c r="VA7" i="2"/>
  <c r="UZ7" i="2"/>
  <c r="UY7" i="2"/>
  <c r="UX7" i="2"/>
  <c r="UW7" i="2"/>
  <c r="UV7" i="2"/>
  <c r="UU7" i="2"/>
  <c r="UT7" i="2"/>
  <c r="US7" i="2"/>
  <c r="UR7" i="2"/>
  <c r="UQ7" i="2"/>
  <c r="UP7" i="2"/>
  <c r="UO7" i="2"/>
  <c r="UN7" i="2"/>
  <c r="UM7" i="2"/>
  <c r="UL7" i="2"/>
  <c r="UK7" i="2"/>
  <c r="UJ7" i="2"/>
  <c r="UI7" i="2"/>
  <c r="UH7" i="2"/>
  <c r="UG7" i="2"/>
  <c r="UF7" i="2"/>
  <c r="UE7" i="2"/>
  <c r="UD7" i="2"/>
  <c r="UC7" i="2"/>
  <c r="UB7" i="2"/>
  <c r="UA7" i="2"/>
  <c r="TZ7" i="2"/>
  <c r="TY7" i="2"/>
  <c r="TX7" i="2"/>
  <c r="TW7" i="2"/>
  <c r="TV7" i="2"/>
  <c r="TU7" i="2"/>
  <c r="TT7" i="2"/>
  <c r="TS7" i="2"/>
  <c r="TR7" i="2"/>
  <c r="TQ7" i="2"/>
  <c r="TP7" i="2"/>
  <c r="TO7" i="2"/>
  <c r="TN7" i="2"/>
  <c r="TM7" i="2"/>
  <c r="TL7" i="2"/>
  <c r="TK7" i="2"/>
  <c r="TJ7" i="2"/>
  <c r="TI7" i="2"/>
  <c r="TH7" i="2"/>
  <c r="TG7" i="2"/>
  <c r="TF7" i="2"/>
  <c r="TE7" i="2"/>
  <c r="TD7" i="2"/>
  <c r="TC7" i="2"/>
  <c r="TB7" i="2"/>
  <c r="TA7" i="2"/>
  <c r="SZ7" i="2"/>
  <c r="SY7" i="2"/>
  <c r="SX7" i="2"/>
  <c r="SW7" i="2"/>
  <c r="SV7" i="2"/>
  <c r="SU7" i="2"/>
  <c r="ST7" i="2"/>
  <c r="SS7" i="2"/>
  <c r="SR7" i="2"/>
  <c r="SQ7" i="2"/>
  <c r="SP7" i="2"/>
  <c r="SO7" i="2"/>
  <c r="SN7" i="2"/>
  <c r="SM7" i="2"/>
  <c r="SL7" i="2"/>
  <c r="SK7" i="2"/>
  <c r="SJ7" i="2"/>
  <c r="SI7" i="2"/>
  <c r="SH7" i="2"/>
  <c r="SG7" i="2"/>
  <c r="SF7" i="2"/>
  <c r="SE7" i="2"/>
  <c r="SD7" i="2"/>
  <c r="SC7" i="2"/>
  <c r="SB7" i="2"/>
  <c r="SA7" i="2"/>
  <c r="RZ7" i="2"/>
  <c r="RY7" i="2"/>
  <c r="RX7" i="2"/>
  <c r="RW7" i="2"/>
  <c r="RV7" i="2"/>
  <c r="RU7" i="2"/>
  <c r="RT7" i="2"/>
  <c r="RS7" i="2"/>
  <c r="RR7" i="2"/>
  <c r="RQ7" i="2"/>
  <c r="RP7" i="2"/>
  <c r="RO7" i="2"/>
  <c r="RN7" i="2"/>
  <c r="RM7" i="2"/>
  <c r="RL7" i="2"/>
  <c r="RK7" i="2"/>
  <c r="RJ7" i="2"/>
  <c r="RI7" i="2"/>
  <c r="RH7" i="2"/>
  <c r="RG7" i="2"/>
  <c r="RF7" i="2"/>
  <c r="RE7" i="2"/>
  <c r="RD7" i="2"/>
  <c r="RC7" i="2"/>
  <c r="RB7" i="2"/>
  <c r="RA7" i="2"/>
  <c r="QZ7" i="2"/>
  <c r="QY7" i="2"/>
  <c r="QX7" i="2"/>
  <c r="QW7" i="2"/>
  <c r="QV7" i="2"/>
  <c r="QU7" i="2"/>
  <c r="QT7" i="2"/>
  <c r="QS7" i="2"/>
  <c r="QR7" i="2"/>
  <c r="QQ7" i="2"/>
  <c r="QP7" i="2"/>
  <c r="QO7" i="2"/>
  <c r="QN7" i="2"/>
  <c r="QM7" i="2"/>
  <c r="QL7" i="2"/>
  <c r="QK7" i="2"/>
  <c r="QJ7" i="2"/>
  <c r="QI7" i="2"/>
  <c r="QH7" i="2"/>
  <c r="QG7" i="2"/>
  <c r="QF7" i="2"/>
  <c r="QE7" i="2"/>
  <c r="QD7" i="2"/>
  <c r="QC7" i="2"/>
  <c r="QB7" i="2"/>
  <c r="QA7" i="2"/>
  <c r="PZ7" i="2"/>
  <c r="PY7" i="2"/>
  <c r="PX7" i="2"/>
  <c r="PW7" i="2"/>
  <c r="PV7" i="2"/>
  <c r="PU7" i="2"/>
  <c r="PT7" i="2"/>
  <c r="PS7" i="2"/>
  <c r="PR7" i="2"/>
  <c r="PQ7" i="2"/>
  <c r="PP7" i="2"/>
  <c r="PO7" i="2"/>
  <c r="PN7" i="2"/>
  <c r="PM7" i="2"/>
  <c r="PL7" i="2"/>
  <c r="PK7" i="2"/>
  <c r="PJ7" i="2"/>
  <c r="PI7" i="2"/>
  <c r="PH7" i="2"/>
  <c r="PG7" i="2"/>
  <c r="PF7" i="2"/>
  <c r="PE7" i="2"/>
  <c r="PD7" i="2"/>
  <c r="PC7" i="2"/>
  <c r="PB7" i="2"/>
  <c r="PA7" i="2"/>
  <c r="OZ7" i="2"/>
  <c r="OY7" i="2"/>
  <c r="OX7" i="2"/>
  <c r="OW7" i="2"/>
  <c r="OV7" i="2"/>
  <c r="OU7" i="2"/>
  <c r="OT7" i="2"/>
  <c r="OS7" i="2"/>
  <c r="OR7" i="2"/>
  <c r="OQ7" i="2"/>
  <c r="OP7" i="2"/>
  <c r="OO7" i="2"/>
  <c r="ON7" i="2"/>
  <c r="OM7" i="2"/>
  <c r="OL7" i="2"/>
  <c r="OK7" i="2"/>
  <c r="OJ7" i="2"/>
  <c r="OI7" i="2"/>
  <c r="OH7" i="2"/>
  <c r="OG7" i="2"/>
  <c r="OF7" i="2"/>
  <c r="OE7" i="2"/>
  <c r="OD7" i="2"/>
  <c r="OC7" i="2"/>
  <c r="OB7" i="2"/>
  <c r="OA7" i="2"/>
  <c r="NZ7" i="2"/>
  <c r="NY7" i="2"/>
  <c r="NX7" i="2"/>
  <c r="NW7" i="2"/>
  <c r="NV7" i="2"/>
  <c r="NU7" i="2"/>
  <c r="NT7" i="2"/>
  <c r="NS7" i="2"/>
  <c r="NR7" i="2"/>
  <c r="NQ7" i="2"/>
  <c r="NP7" i="2"/>
  <c r="NO7" i="2"/>
  <c r="NN7" i="2"/>
  <c r="NM7" i="2"/>
  <c r="NL7" i="2"/>
  <c r="NK7" i="2"/>
  <c r="NJ7" i="2"/>
  <c r="NI7" i="2"/>
  <c r="B13" i="6"/>
  <c r="A1" i="23" a="1"/>
  <c r="A1" i="23"/>
  <c r="IW31" i="6"/>
  <c r="IX31" i="6"/>
  <c r="IY31" i="6"/>
  <c r="IZ31" i="6"/>
  <c r="JA31" i="6"/>
  <c r="JB31" i="6"/>
  <c r="JC31" i="6"/>
  <c r="JD31" i="6"/>
  <c r="JE31" i="6"/>
  <c r="JF31" i="6"/>
  <c r="JG31" i="6"/>
  <c r="JH31" i="6"/>
  <c r="JI31" i="6"/>
  <c r="JJ31" i="6"/>
  <c r="JK31" i="6"/>
  <c r="JL31" i="6"/>
  <c r="JM31" i="6"/>
  <c r="JN31" i="6"/>
  <c r="JO31" i="6"/>
  <c r="JP31" i="6"/>
  <c r="JQ31" i="6"/>
  <c r="JR31" i="6"/>
  <c r="JS31" i="6"/>
  <c r="JT31" i="6"/>
  <c r="JU31" i="6"/>
  <c r="JV31" i="6"/>
  <c r="JW31" i="6"/>
  <c r="JX31" i="6"/>
  <c r="JY31" i="6"/>
  <c r="JZ31" i="6"/>
  <c r="KA31" i="6"/>
  <c r="KB31" i="6"/>
  <c r="KC31" i="6"/>
  <c r="KD31" i="6"/>
  <c r="KE31" i="6"/>
  <c r="KF31" i="6"/>
  <c r="KG31" i="6"/>
  <c r="KH31" i="6"/>
  <c r="KI31" i="6"/>
  <c r="KJ31" i="6"/>
  <c r="KK31" i="6"/>
  <c r="KL31" i="6"/>
  <c r="KM31" i="6"/>
  <c r="KN31" i="6"/>
  <c r="KO31" i="6"/>
  <c r="KP31" i="6"/>
  <c r="KQ31" i="6"/>
  <c r="KR31" i="6"/>
  <c r="KS31" i="6"/>
  <c r="KT31" i="6"/>
  <c r="KU31" i="6"/>
  <c r="KV31" i="6"/>
  <c r="KW31" i="6"/>
  <c r="KX31" i="6"/>
  <c r="KY31" i="6"/>
  <c r="KZ31" i="6"/>
  <c r="LA31" i="6"/>
  <c r="LB31" i="6"/>
  <c r="LC31" i="6"/>
  <c r="LD31" i="6"/>
  <c r="LE31" i="6"/>
  <c r="LF31" i="6"/>
  <c r="LG31" i="6"/>
  <c r="LH31" i="6"/>
  <c r="LI31" i="6"/>
  <c r="LJ31" i="6"/>
  <c r="LK31" i="6"/>
  <c r="LL31" i="6"/>
  <c r="LM31" i="6"/>
  <c r="LN31" i="6"/>
  <c r="LO31" i="6"/>
  <c r="LP31" i="6"/>
  <c r="LQ31" i="6"/>
  <c r="LR31" i="6"/>
  <c r="LS31" i="6"/>
  <c r="LT31" i="6"/>
  <c r="LU31" i="6"/>
  <c r="LV31" i="6"/>
  <c r="LW31" i="6"/>
  <c r="LX31" i="6"/>
  <c r="LY31" i="6"/>
  <c r="LZ31" i="6"/>
  <c r="MA31" i="6"/>
  <c r="MB31" i="6"/>
  <c r="MC31" i="6"/>
  <c r="MD31" i="6"/>
  <c r="ME31" i="6"/>
  <c r="MF31" i="6"/>
  <c r="MG31" i="6"/>
  <c r="MH31" i="6"/>
  <c r="MI31" i="6"/>
  <c r="MJ31" i="6"/>
  <c r="MK31" i="6"/>
  <c r="ML31" i="6"/>
  <c r="MM31" i="6"/>
  <c r="MN31" i="6"/>
  <c r="MO31" i="6"/>
  <c r="MP31" i="6"/>
  <c r="MQ31" i="6"/>
  <c r="MR31" i="6"/>
  <c r="MS31" i="6"/>
  <c r="MT31" i="6"/>
  <c r="MU31" i="6"/>
  <c r="MV31" i="6"/>
  <c r="MW31" i="6"/>
  <c r="MX31" i="6"/>
  <c r="MY31" i="6"/>
  <c r="MZ31" i="6"/>
  <c r="NA31" i="6"/>
  <c r="NB31" i="6"/>
  <c r="NC31" i="6"/>
  <c r="ND31" i="6"/>
  <c r="NE31" i="6"/>
  <c r="NF31" i="6"/>
  <c r="NG31" i="6"/>
  <c r="NH31" i="6"/>
  <c r="NI31" i="6"/>
  <c r="NJ31" i="6"/>
  <c r="NK31" i="6"/>
  <c r="NL31" i="6"/>
  <c r="NM31" i="6"/>
  <c r="NN31" i="6"/>
  <c r="NO31" i="6"/>
  <c r="NP31" i="6"/>
  <c r="NQ31" i="6"/>
  <c r="NR31" i="6"/>
  <c r="NS31" i="6"/>
  <c r="NT31" i="6"/>
  <c r="NU31" i="6"/>
  <c r="NV31" i="6"/>
  <c r="NW31" i="6"/>
  <c r="NX31" i="6"/>
  <c r="NY31" i="6"/>
  <c r="NZ31" i="6"/>
  <c r="OA31" i="6"/>
  <c r="OB31" i="6"/>
  <c r="OC31" i="6"/>
  <c r="OD31" i="6"/>
  <c r="OE31" i="6"/>
  <c r="OF31" i="6"/>
  <c r="OG31" i="6"/>
  <c r="OH31" i="6"/>
  <c r="OI31" i="6"/>
  <c r="OJ31" i="6"/>
  <c r="OK31" i="6"/>
  <c r="OL31" i="6"/>
  <c r="OM31" i="6"/>
  <c r="ON31" i="6"/>
  <c r="OO31" i="6"/>
  <c r="OP31" i="6"/>
  <c r="OQ31" i="6"/>
  <c r="OR31" i="6"/>
  <c r="OS31" i="6"/>
  <c r="OT31" i="6"/>
  <c r="OU31" i="6"/>
  <c r="OV31" i="6"/>
  <c r="OW31" i="6"/>
  <c r="OX31" i="6"/>
  <c r="OY31" i="6"/>
  <c r="OZ31" i="6"/>
  <c r="PA31" i="6"/>
  <c r="PB31" i="6"/>
  <c r="PC31" i="6"/>
  <c r="PD31" i="6"/>
  <c r="PE31" i="6"/>
  <c r="PF31" i="6"/>
  <c r="PG31" i="6"/>
  <c r="PH31" i="6"/>
  <c r="PI31" i="6"/>
  <c r="PJ31" i="6"/>
  <c r="PK31" i="6"/>
  <c r="PL31" i="6"/>
  <c r="PM31" i="6"/>
  <c r="PN31" i="6"/>
  <c r="PO31" i="6"/>
  <c r="PP31" i="6"/>
  <c r="PQ31" i="6"/>
  <c r="PR31" i="6"/>
  <c r="PS31" i="6"/>
  <c r="PT31" i="6"/>
  <c r="PU31" i="6"/>
  <c r="PV31" i="6"/>
  <c r="PW31" i="6"/>
  <c r="PX31" i="6"/>
  <c r="PY31" i="6"/>
  <c r="PZ31" i="6"/>
  <c r="QA31" i="6"/>
  <c r="QB31" i="6"/>
  <c r="QC31" i="6"/>
  <c r="QD31" i="6"/>
  <c r="QE31" i="6"/>
  <c r="QF31" i="6"/>
  <c r="QG31" i="6"/>
  <c r="QH31" i="6"/>
  <c r="QI31" i="6"/>
  <c r="QJ31" i="6"/>
  <c r="QK31" i="6"/>
  <c r="QL31" i="6"/>
  <c r="QM31" i="6"/>
  <c r="QN31" i="6"/>
  <c r="QO31" i="6"/>
  <c r="QP31" i="6"/>
  <c r="QQ31" i="6"/>
  <c r="QR31" i="6"/>
  <c r="QS31" i="6"/>
  <c r="QT31" i="6"/>
  <c r="QU31" i="6"/>
  <c r="MU35" i="6"/>
  <c r="MV35" i="6"/>
  <c r="MW35" i="6"/>
  <c r="MX35" i="6"/>
  <c r="MY35" i="6"/>
  <c r="MZ35" i="6"/>
  <c r="NA35" i="6"/>
  <c r="NB35" i="6"/>
  <c r="NC35" i="6"/>
  <c r="ND35" i="6"/>
  <c r="NE35" i="6"/>
  <c r="NF35" i="6"/>
  <c r="NG35" i="6"/>
  <c r="NH35" i="6"/>
  <c r="NI35" i="6"/>
  <c r="NJ35" i="6"/>
  <c r="NK35" i="6"/>
  <c r="NL35" i="6"/>
  <c r="NM35" i="6"/>
  <c r="NN35" i="6"/>
  <c r="NO35" i="6"/>
  <c r="NP35" i="6"/>
  <c r="NQ35" i="6"/>
  <c r="NR35" i="6"/>
  <c r="NS35" i="6"/>
  <c r="NT35" i="6"/>
  <c r="NU35" i="6"/>
  <c r="NV35" i="6"/>
  <c r="NW35" i="6"/>
  <c r="NX35" i="6"/>
  <c r="NY35" i="6"/>
  <c r="NZ35" i="6"/>
  <c r="OA35" i="6"/>
  <c r="OB35" i="6"/>
  <c r="OC35" i="6"/>
  <c r="OD35" i="6"/>
  <c r="OE35" i="6"/>
  <c r="OF35" i="6"/>
  <c r="OG35" i="6"/>
  <c r="OH35" i="6"/>
  <c r="OI35" i="6"/>
  <c r="OJ35" i="6"/>
  <c r="OK35" i="6"/>
  <c r="OL35" i="6"/>
  <c r="OM35" i="6"/>
  <c r="ON35" i="6"/>
  <c r="OO35" i="6"/>
  <c r="OP35" i="6"/>
  <c r="OQ35" i="6"/>
  <c r="OR35" i="6"/>
  <c r="OS35" i="6"/>
  <c r="OT35" i="6"/>
  <c r="OU35" i="6"/>
  <c r="OV35" i="6"/>
  <c r="OW35" i="6"/>
  <c r="OX35" i="6"/>
  <c r="OY35" i="6"/>
  <c r="OZ35" i="6"/>
  <c r="PA35" i="6"/>
  <c r="PB35" i="6"/>
  <c r="PC35" i="6"/>
  <c r="PD35" i="6"/>
  <c r="PE35" i="6"/>
  <c r="PF35" i="6"/>
  <c r="PG35" i="6"/>
  <c r="PH35" i="6"/>
  <c r="PI35" i="6"/>
  <c r="PJ35" i="6"/>
  <c r="PK35" i="6"/>
  <c r="PL35" i="6"/>
  <c r="PM35" i="6"/>
  <c r="PN35" i="6"/>
  <c r="PO35" i="6"/>
  <c r="PP35" i="6"/>
  <c r="PQ35" i="6"/>
  <c r="PR35" i="6"/>
  <c r="PS35" i="6"/>
  <c r="PT35" i="6"/>
  <c r="PU35" i="6"/>
  <c r="PV35" i="6"/>
  <c r="PW35" i="6"/>
  <c r="PX35" i="6"/>
  <c r="PY35" i="6"/>
  <c r="PZ35" i="6"/>
  <c r="QA35" i="6"/>
  <c r="QB35" i="6"/>
  <c r="QC35" i="6"/>
  <c r="QD35" i="6"/>
  <c r="QE35" i="6"/>
  <c r="QF35" i="6"/>
  <c r="QG35" i="6"/>
  <c r="MU37" i="6"/>
  <c r="MV37" i="6"/>
  <c r="MW37" i="6"/>
  <c r="MX37" i="6"/>
  <c r="MY37" i="6"/>
  <c r="MZ37" i="6"/>
  <c r="NA37" i="6"/>
  <c r="NB37" i="6"/>
  <c r="NC37" i="6"/>
  <c r="ND37" i="6"/>
  <c r="NE37" i="6"/>
  <c r="NF37" i="6"/>
  <c r="NG37" i="6"/>
  <c r="NH37" i="6"/>
  <c r="NI37" i="6"/>
  <c r="NJ37" i="6"/>
  <c r="NK37" i="6"/>
  <c r="NL37" i="6"/>
  <c r="NM37" i="6"/>
  <c r="NN37" i="6"/>
  <c r="NO37" i="6"/>
  <c r="NP37" i="6"/>
  <c r="NQ37" i="6"/>
  <c r="NR37" i="6"/>
  <c r="NS37" i="6"/>
  <c r="NT37" i="6"/>
  <c r="NU37" i="6"/>
  <c r="NV37" i="6"/>
  <c r="NW37" i="6"/>
  <c r="NX37" i="6"/>
  <c r="NY37" i="6"/>
  <c r="NZ37" i="6"/>
  <c r="OA37" i="6"/>
  <c r="OB37" i="6"/>
  <c r="OC37" i="6"/>
  <c r="OD37" i="6"/>
  <c r="OE37" i="6"/>
  <c r="OF37" i="6"/>
  <c r="OG37" i="6"/>
  <c r="OH37" i="6"/>
  <c r="OI37" i="6"/>
  <c r="OJ37" i="6"/>
  <c r="OK37" i="6"/>
  <c r="OL37" i="6"/>
  <c r="OM37" i="6"/>
  <c r="ON37" i="6"/>
  <c r="OO37" i="6"/>
  <c r="OP37" i="6"/>
  <c r="OQ37" i="6"/>
  <c r="OR37" i="6"/>
  <c r="OS37" i="6"/>
  <c r="OT37" i="6"/>
  <c r="OU37" i="6"/>
  <c r="OV37" i="6"/>
  <c r="OW37" i="6"/>
  <c r="OX37" i="6"/>
  <c r="OY37" i="6"/>
  <c r="OZ37" i="6"/>
  <c r="PA37" i="6"/>
  <c r="PB37" i="6"/>
  <c r="PC37" i="6"/>
  <c r="PD37" i="6"/>
  <c r="PE37" i="6"/>
  <c r="PF37" i="6"/>
  <c r="PG37" i="6"/>
  <c r="PH37" i="6"/>
  <c r="PI37" i="6"/>
  <c r="PJ37" i="6"/>
  <c r="PK37" i="6"/>
  <c r="PL37" i="6"/>
  <c r="PM37" i="6"/>
  <c r="PN37" i="6"/>
  <c r="PO37" i="6"/>
  <c r="PP37" i="6"/>
  <c r="PQ37" i="6"/>
  <c r="PR37" i="6"/>
  <c r="PS37" i="6"/>
  <c r="PT37" i="6"/>
  <c r="PU37" i="6"/>
  <c r="PV37" i="6"/>
  <c r="PW37" i="6"/>
  <c r="PX37" i="6"/>
  <c r="PY37" i="6"/>
  <c r="PZ37" i="6"/>
  <c r="QA37" i="6"/>
  <c r="QB37" i="6"/>
  <c r="QC37" i="6"/>
  <c r="QD37" i="6"/>
  <c r="QE37" i="6"/>
  <c r="QF37" i="6"/>
  <c r="QG37" i="6"/>
  <c r="MU41" i="6"/>
  <c r="MV41" i="6"/>
  <c r="MW41" i="6"/>
  <c r="MX41" i="6"/>
  <c r="MY41" i="6"/>
  <c r="MZ41" i="6"/>
  <c r="NA41" i="6"/>
  <c r="NB41" i="6"/>
  <c r="NC41" i="6"/>
  <c r="ND41" i="6"/>
  <c r="NE41" i="6"/>
  <c r="NF41" i="6"/>
  <c r="NG41" i="6"/>
  <c r="NH41" i="6"/>
  <c r="NI41" i="6"/>
  <c r="NJ41" i="6"/>
  <c r="NK41" i="6"/>
  <c r="NL41" i="6"/>
  <c r="NM41" i="6"/>
  <c r="NN41" i="6"/>
  <c r="NO41" i="6"/>
  <c r="NP41" i="6"/>
  <c r="NQ41" i="6"/>
  <c r="NR41" i="6"/>
  <c r="NS41" i="6"/>
  <c r="NT41" i="6"/>
  <c r="NU41" i="6"/>
  <c r="NV41" i="6"/>
  <c r="NW41" i="6"/>
  <c r="NX41" i="6"/>
  <c r="NY41" i="6"/>
  <c r="NZ41" i="6"/>
  <c r="OA41" i="6"/>
  <c r="OB41" i="6"/>
  <c r="OC41" i="6"/>
  <c r="OD41" i="6"/>
  <c r="OE41" i="6"/>
  <c r="OF41" i="6"/>
  <c r="OG41" i="6"/>
  <c r="OH41" i="6"/>
  <c r="OI41" i="6"/>
  <c r="OJ41" i="6"/>
  <c r="OK41" i="6"/>
  <c r="OL41" i="6"/>
  <c r="OM41" i="6"/>
  <c r="ON41" i="6"/>
  <c r="OO41" i="6"/>
  <c r="OP41" i="6"/>
  <c r="OQ41" i="6"/>
  <c r="OR41" i="6"/>
  <c r="OS41" i="6"/>
  <c r="OT41" i="6"/>
  <c r="OU41" i="6"/>
  <c r="OV41" i="6"/>
  <c r="OW41" i="6"/>
  <c r="OX41" i="6"/>
  <c r="OY41" i="6"/>
  <c r="OZ41" i="6"/>
  <c r="PA41" i="6"/>
  <c r="PB41" i="6"/>
  <c r="PC41" i="6"/>
  <c r="PD41" i="6"/>
  <c r="PE41" i="6"/>
  <c r="PF41" i="6"/>
  <c r="PG41" i="6"/>
  <c r="PH41" i="6"/>
  <c r="PI41" i="6"/>
  <c r="PJ41" i="6"/>
  <c r="PK41" i="6"/>
  <c r="PL41" i="6"/>
  <c r="PM41" i="6"/>
  <c r="PN41" i="6"/>
  <c r="PO41" i="6"/>
  <c r="PP41" i="6"/>
  <c r="PQ41" i="6"/>
  <c r="PR41" i="6"/>
  <c r="PS41" i="6"/>
  <c r="PT41" i="6"/>
  <c r="PU41" i="6"/>
  <c r="PV41" i="6"/>
  <c r="PW41" i="6"/>
  <c r="PX41" i="6"/>
  <c r="PY41" i="6"/>
  <c r="PZ41" i="6"/>
  <c r="QA41" i="6"/>
  <c r="QB41" i="6"/>
  <c r="QC41" i="6"/>
  <c r="QD41" i="6"/>
  <c r="QE41" i="6"/>
  <c r="QF41" i="6"/>
  <c r="QG41" i="6"/>
  <c r="MU43" i="6"/>
  <c r="MV43" i="6"/>
  <c r="MW43" i="6"/>
  <c r="MX43" i="6"/>
  <c r="MY43" i="6"/>
  <c r="MZ43" i="6"/>
  <c r="NA43" i="6"/>
  <c r="NB43" i="6"/>
  <c r="NC43" i="6"/>
  <c r="ND43" i="6"/>
  <c r="NE43" i="6"/>
  <c r="NF43" i="6"/>
  <c r="NG43" i="6"/>
  <c r="NH43" i="6"/>
  <c r="NI43" i="6"/>
  <c r="NJ43" i="6"/>
  <c r="NK43" i="6"/>
  <c r="NL43" i="6"/>
  <c r="NM43" i="6"/>
  <c r="NN43" i="6"/>
  <c r="NO43" i="6"/>
  <c r="NP43" i="6"/>
  <c r="NQ43" i="6"/>
  <c r="NR43" i="6"/>
  <c r="NS43" i="6"/>
  <c r="NT43" i="6"/>
  <c r="NU43" i="6"/>
  <c r="NV43" i="6"/>
  <c r="NW43" i="6"/>
  <c r="NX43" i="6"/>
  <c r="NY43" i="6"/>
  <c r="NZ43" i="6"/>
  <c r="OA43" i="6"/>
  <c r="OB43" i="6"/>
  <c r="OC43" i="6"/>
  <c r="OD43" i="6"/>
  <c r="OE43" i="6"/>
  <c r="OF43" i="6"/>
  <c r="OG43" i="6"/>
  <c r="OH43" i="6"/>
  <c r="OI43" i="6"/>
  <c r="OJ43" i="6"/>
  <c r="OK43" i="6"/>
  <c r="OL43" i="6"/>
  <c r="OM43" i="6"/>
  <c r="ON43" i="6"/>
  <c r="OO43" i="6"/>
  <c r="OP43" i="6"/>
  <c r="OQ43" i="6"/>
  <c r="OR43" i="6"/>
  <c r="OS43" i="6"/>
  <c r="OT43" i="6"/>
  <c r="OU43" i="6"/>
  <c r="OV43" i="6"/>
  <c r="OW43" i="6"/>
  <c r="OX43" i="6"/>
  <c r="OY43" i="6"/>
  <c r="OZ43" i="6"/>
  <c r="PA43" i="6"/>
  <c r="PB43" i="6"/>
  <c r="PC43" i="6"/>
  <c r="PD43" i="6"/>
  <c r="PE43" i="6"/>
  <c r="PF43" i="6"/>
  <c r="PG43" i="6"/>
  <c r="PH43" i="6"/>
  <c r="PI43" i="6"/>
  <c r="PJ43" i="6"/>
  <c r="PK43" i="6"/>
  <c r="PL43" i="6"/>
  <c r="PM43" i="6"/>
  <c r="PN43" i="6"/>
  <c r="PO43" i="6"/>
  <c r="PP43" i="6"/>
  <c r="PQ43" i="6"/>
  <c r="PR43" i="6"/>
  <c r="PS43" i="6"/>
  <c r="PT43" i="6"/>
  <c r="PU43" i="6"/>
  <c r="PV43" i="6"/>
  <c r="PW43" i="6"/>
  <c r="PX43" i="6"/>
  <c r="PY43" i="6"/>
  <c r="PZ43" i="6"/>
  <c r="QA43" i="6"/>
  <c r="QB43" i="6"/>
  <c r="QC43" i="6"/>
  <c r="QD43" i="6"/>
  <c r="QE43" i="6"/>
  <c r="QF43" i="6"/>
  <c r="QG43" i="6"/>
  <c r="MU47" i="6"/>
  <c r="MV47" i="6"/>
  <c r="MW47" i="6"/>
  <c r="MX47" i="6"/>
  <c r="MY47" i="6"/>
  <c r="MZ47" i="6"/>
  <c r="NA47" i="6"/>
  <c r="NB47" i="6"/>
  <c r="NC47" i="6"/>
  <c r="ND47" i="6"/>
  <c r="NE47" i="6"/>
  <c r="NF47" i="6"/>
  <c r="NG47" i="6"/>
  <c r="NH47" i="6"/>
  <c r="NI47" i="6"/>
  <c r="NJ47" i="6"/>
  <c r="NK47" i="6"/>
  <c r="NL47" i="6"/>
  <c r="NM47" i="6"/>
  <c r="NN47" i="6"/>
  <c r="NO47" i="6"/>
  <c r="NP47" i="6"/>
  <c r="NQ47" i="6"/>
  <c r="NR47" i="6"/>
  <c r="NS47" i="6"/>
  <c r="NT47" i="6"/>
  <c r="NU47" i="6"/>
  <c r="NV47" i="6"/>
  <c r="NW47" i="6"/>
  <c r="NX47" i="6"/>
  <c r="NY47" i="6"/>
  <c r="NZ47" i="6"/>
  <c r="OA47" i="6"/>
  <c r="OB47" i="6"/>
  <c r="OC47" i="6"/>
  <c r="OD47" i="6"/>
  <c r="OE47" i="6"/>
  <c r="OF47" i="6"/>
  <c r="OG47" i="6"/>
  <c r="OH47" i="6"/>
  <c r="OI47" i="6"/>
  <c r="OJ47" i="6"/>
  <c r="OK47" i="6"/>
  <c r="OL47" i="6"/>
  <c r="OM47" i="6"/>
  <c r="ON47" i="6"/>
  <c r="OO47" i="6"/>
  <c r="OP47" i="6"/>
  <c r="OQ47" i="6"/>
  <c r="OR47" i="6"/>
  <c r="OS47" i="6"/>
  <c r="OT47" i="6"/>
  <c r="OU47" i="6"/>
  <c r="OV47" i="6"/>
  <c r="OW47" i="6"/>
  <c r="OX47" i="6"/>
  <c r="OY47" i="6"/>
  <c r="OZ47" i="6"/>
  <c r="PA47" i="6"/>
  <c r="PB47" i="6"/>
  <c r="PC47" i="6"/>
  <c r="PD47" i="6"/>
  <c r="PE47" i="6"/>
  <c r="PF47" i="6"/>
  <c r="PG47" i="6"/>
  <c r="PH47" i="6"/>
  <c r="PI47" i="6"/>
  <c r="PJ47" i="6"/>
  <c r="PK47" i="6"/>
  <c r="PL47" i="6"/>
  <c r="PM47" i="6"/>
  <c r="PN47" i="6"/>
  <c r="PO47" i="6"/>
  <c r="PP47" i="6"/>
  <c r="PQ47" i="6"/>
  <c r="PR47" i="6"/>
  <c r="PS47" i="6"/>
  <c r="PT47" i="6"/>
  <c r="PU47" i="6"/>
  <c r="PV47" i="6"/>
  <c r="PW47" i="6"/>
  <c r="PX47" i="6"/>
  <c r="PY47" i="6"/>
  <c r="PZ47" i="6"/>
  <c r="QA47" i="6"/>
  <c r="QB47" i="6"/>
  <c r="QC47" i="6"/>
  <c r="QD47" i="6"/>
  <c r="QE47" i="6"/>
  <c r="QF47" i="6"/>
  <c r="QG47" i="6"/>
  <c r="MU49" i="6"/>
  <c r="MV49" i="6"/>
  <c r="MW49" i="6"/>
  <c r="MX49" i="6"/>
  <c r="MY49" i="6"/>
  <c r="MZ49" i="6"/>
  <c r="NA49" i="6"/>
  <c r="NB49" i="6"/>
  <c r="NC49" i="6"/>
  <c r="ND49" i="6"/>
  <c r="NE49" i="6"/>
  <c r="NF49" i="6"/>
  <c r="NG49" i="6"/>
  <c r="NH49" i="6"/>
  <c r="NI49" i="6"/>
  <c r="NJ49" i="6"/>
  <c r="NK49" i="6"/>
  <c r="NL49" i="6"/>
  <c r="NM49" i="6"/>
  <c r="NN49" i="6"/>
  <c r="NO49" i="6"/>
  <c r="NP49" i="6"/>
  <c r="NQ49" i="6"/>
  <c r="NR49" i="6"/>
  <c r="NS49" i="6"/>
  <c r="NT49" i="6"/>
  <c r="NU49" i="6"/>
  <c r="NV49" i="6"/>
  <c r="NW49" i="6"/>
  <c r="NX49" i="6"/>
  <c r="NY49" i="6"/>
  <c r="NZ49" i="6"/>
  <c r="OA49" i="6"/>
  <c r="OB49" i="6"/>
  <c r="OC49" i="6"/>
  <c r="OD49" i="6"/>
  <c r="OE49" i="6"/>
  <c r="OF49" i="6"/>
  <c r="OG49" i="6"/>
  <c r="OH49" i="6"/>
  <c r="OI49" i="6"/>
  <c r="OJ49" i="6"/>
  <c r="OK49" i="6"/>
  <c r="OL49" i="6"/>
  <c r="OM49" i="6"/>
  <c r="ON49" i="6"/>
  <c r="OO49" i="6"/>
  <c r="OP49" i="6"/>
  <c r="OQ49" i="6"/>
  <c r="OR49" i="6"/>
  <c r="OS49" i="6"/>
  <c r="OT49" i="6"/>
  <c r="OU49" i="6"/>
  <c r="OV49" i="6"/>
  <c r="OW49" i="6"/>
  <c r="OX49" i="6"/>
  <c r="OY49" i="6"/>
  <c r="OZ49" i="6"/>
  <c r="PA49" i="6"/>
  <c r="PB49" i="6"/>
  <c r="PC49" i="6"/>
  <c r="PD49" i="6"/>
  <c r="PE49" i="6"/>
  <c r="PF49" i="6"/>
  <c r="PG49" i="6"/>
  <c r="PH49" i="6"/>
  <c r="PI49" i="6"/>
  <c r="PJ49" i="6"/>
  <c r="PK49" i="6"/>
  <c r="PL49" i="6"/>
  <c r="PM49" i="6"/>
  <c r="PN49" i="6"/>
  <c r="PO49" i="6"/>
  <c r="PP49" i="6"/>
  <c r="PQ49" i="6"/>
  <c r="PR49" i="6"/>
  <c r="PS49" i="6"/>
  <c r="PT49" i="6"/>
  <c r="PU49" i="6"/>
  <c r="PV49" i="6"/>
  <c r="PW49" i="6"/>
  <c r="PX49" i="6"/>
  <c r="PY49" i="6"/>
  <c r="PZ49" i="6"/>
  <c r="QA49" i="6"/>
  <c r="QB49" i="6"/>
  <c r="QC49" i="6"/>
  <c r="QD49" i="6"/>
  <c r="QE49" i="6"/>
  <c r="QF49" i="6"/>
  <c r="QG49" i="6"/>
  <c r="MU53" i="6"/>
  <c r="MV53" i="6"/>
  <c r="MW53" i="6"/>
  <c r="MX53" i="6"/>
  <c r="MY53" i="6"/>
  <c r="MZ53" i="6"/>
  <c r="NA53" i="6"/>
  <c r="NB53" i="6"/>
  <c r="NC53" i="6"/>
  <c r="ND53" i="6"/>
  <c r="NE53" i="6"/>
  <c r="NF53" i="6"/>
  <c r="NG53" i="6"/>
  <c r="NH53" i="6"/>
  <c r="NI53" i="6"/>
  <c r="NJ53" i="6"/>
  <c r="NK53" i="6"/>
  <c r="NL53" i="6"/>
  <c r="NM53" i="6"/>
  <c r="NN53" i="6"/>
  <c r="NO53" i="6"/>
  <c r="NP53" i="6"/>
  <c r="NQ53" i="6"/>
  <c r="NR53" i="6"/>
  <c r="NS53" i="6"/>
  <c r="NT53" i="6"/>
  <c r="NU53" i="6"/>
  <c r="NV53" i="6"/>
  <c r="NW53" i="6"/>
  <c r="NX53" i="6"/>
  <c r="NY53" i="6"/>
  <c r="NZ53" i="6"/>
  <c r="OA53" i="6"/>
  <c r="OB53" i="6"/>
  <c r="OC53" i="6"/>
  <c r="OD53" i="6"/>
  <c r="OE53" i="6"/>
  <c r="OF53" i="6"/>
  <c r="OG53" i="6"/>
  <c r="OH53" i="6"/>
  <c r="OI53" i="6"/>
  <c r="OJ53" i="6"/>
  <c r="OK53" i="6"/>
  <c r="OL53" i="6"/>
  <c r="OM53" i="6"/>
  <c r="ON53" i="6"/>
  <c r="OO53" i="6"/>
  <c r="OP53" i="6"/>
  <c r="OQ53" i="6"/>
  <c r="OR53" i="6"/>
  <c r="OS53" i="6"/>
  <c r="OT53" i="6"/>
  <c r="OU53" i="6"/>
  <c r="OV53" i="6"/>
  <c r="OW53" i="6"/>
  <c r="OX53" i="6"/>
  <c r="OY53" i="6"/>
  <c r="OZ53" i="6"/>
  <c r="PA53" i="6"/>
  <c r="PB53" i="6"/>
  <c r="PC53" i="6"/>
  <c r="PD53" i="6"/>
  <c r="PE53" i="6"/>
  <c r="PF53" i="6"/>
  <c r="PG53" i="6"/>
  <c r="PH53" i="6"/>
  <c r="PI53" i="6"/>
  <c r="PJ53" i="6"/>
  <c r="PK53" i="6"/>
  <c r="PL53" i="6"/>
  <c r="PM53" i="6"/>
  <c r="PN53" i="6"/>
  <c r="PO53" i="6"/>
  <c r="PP53" i="6"/>
  <c r="PQ53" i="6"/>
  <c r="PR53" i="6"/>
  <c r="PS53" i="6"/>
  <c r="PT53" i="6"/>
  <c r="PU53" i="6"/>
  <c r="PV53" i="6"/>
  <c r="PW53" i="6"/>
  <c r="PX53" i="6"/>
  <c r="PY53" i="6"/>
  <c r="PZ53" i="6"/>
  <c r="QA53" i="6"/>
  <c r="QB53" i="6"/>
  <c r="QC53" i="6"/>
  <c r="QD53" i="6"/>
  <c r="QE53" i="6"/>
  <c r="QF53" i="6"/>
  <c r="QG53" i="6"/>
  <c r="MG35" i="6"/>
  <c r="MH35" i="6"/>
  <c r="MI35" i="6"/>
  <c r="MJ35" i="6"/>
  <c r="MK35" i="6"/>
  <c r="ML35" i="6"/>
  <c r="MM35" i="6"/>
  <c r="MN35" i="6"/>
  <c r="MO35" i="6"/>
  <c r="MP35" i="6"/>
  <c r="MQ35" i="6"/>
  <c r="MR35" i="6"/>
  <c r="MS35" i="6"/>
  <c r="MT35" i="6"/>
  <c r="MG37" i="6"/>
  <c r="MH37" i="6"/>
  <c r="MI37" i="6"/>
  <c r="MJ37" i="6"/>
  <c r="MK37" i="6"/>
  <c r="ML37" i="6"/>
  <c r="MM37" i="6"/>
  <c r="MN37" i="6"/>
  <c r="MO37" i="6"/>
  <c r="MP37" i="6"/>
  <c r="MQ37" i="6"/>
  <c r="MR37" i="6"/>
  <c r="MS37" i="6"/>
  <c r="MT37" i="6"/>
  <c r="MG41" i="6"/>
  <c r="MH41" i="6"/>
  <c r="MI41" i="6"/>
  <c r="MJ41" i="6"/>
  <c r="MK41" i="6"/>
  <c r="ML41" i="6"/>
  <c r="MM41" i="6"/>
  <c r="MN41" i="6"/>
  <c r="MO41" i="6"/>
  <c r="MP41" i="6"/>
  <c r="MQ41" i="6"/>
  <c r="MR41" i="6"/>
  <c r="MS41" i="6"/>
  <c r="MT41" i="6"/>
  <c r="MG43" i="6"/>
  <c r="MH43" i="6"/>
  <c r="MI43" i="6"/>
  <c r="MJ43" i="6"/>
  <c r="MK43" i="6"/>
  <c r="ML43" i="6"/>
  <c r="MM43" i="6"/>
  <c r="MN43" i="6"/>
  <c r="MO43" i="6"/>
  <c r="MP43" i="6"/>
  <c r="MQ43" i="6"/>
  <c r="MR43" i="6"/>
  <c r="MS43" i="6"/>
  <c r="MT43" i="6"/>
  <c r="MG47" i="6"/>
  <c r="MH47" i="6"/>
  <c r="MI47" i="6"/>
  <c r="MJ47" i="6"/>
  <c r="MK47" i="6"/>
  <c r="ML47" i="6"/>
  <c r="MM47" i="6"/>
  <c r="MN47" i="6"/>
  <c r="MO47" i="6"/>
  <c r="MP47" i="6"/>
  <c r="MQ47" i="6"/>
  <c r="MR47" i="6"/>
  <c r="MS47" i="6"/>
  <c r="MT47" i="6"/>
  <c r="MG49" i="6"/>
  <c r="MH49" i="6"/>
  <c r="MI49" i="6"/>
  <c r="MJ49" i="6"/>
  <c r="MK49" i="6"/>
  <c r="ML49" i="6"/>
  <c r="MM49" i="6"/>
  <c r="MN49" i="6"/>
  <c r="MO49" i="6"/>
  <c r="MP49" i="6"/>
  <c r="MQ49" i="6"/>
  <c r="MR49" i="6"/>
  <c r="MS49" i="6"/>
  <c r="MT49" i="6"/>
  <c r="MG53" i="6"/>
  <c r="MH53" i="6"/>
  <c r="MI53" i="6"/>
  <c r="MJ53" i="6"/>
  <c r="MK53" i="6"/>
  <c r="ML53" i="6"/>
  <c r="MM53" i="6"/>
  <c r="MN53" i="6"/>
  <c r="MO53" i="6"/>
  <c r="MP53" i="6"/>
  <c r="MQ53" i="6"/>
  <c r="MR53" i="6"/>
  <c r="MS53" i="6"/>
  <c r="MT53" i="6"/>
  <c r="MC35" i="6"/>
  <c r="MD35" i="6"/>
  <c r="ME35" i="6"/>
  <c r="MF35" i="6"/>
  <c r="MC37" i="6"/>
  <c r="MD37" i="6"/>
  <c r="ME37" i="6"/>
  <c r="MF37" i="6"/>
  <c r="MC41" i="6"/>
  <c r="MD41" i="6"/>
  <c r="ME41" i="6"/>
  <c r="MF41" i="6"/>
  <c r="MC43" i="6"/>
  <c r="MD43" i="6"/>
  <c r="ME43" i="6"/>
  <c r="MF43" i="6"/>
  <c r="MC47" i="6"/>
  <c r="MD47" i="6"/>
  <c r="ME47" i="6"/>
  <c r="MF47" i="6"/>
  <c r="MC49" i="6"/>
  <c r="MD49" i="6"/>
  <c r="ME49" i="6"/>
  <c r="MF49" i="6"/>
  <c r="MC53" i="6"/>
  <c r="MD53" i="6"/>
  <c r="ME53" i="6"/>
  <c r="MF53" i="6"/>
  <c r="LS35" i="6"/>
  <c r="LT35" i="6"/>
  <c r="LU35" i="6"/>
  <c r="LV35" i="6"/>
  <c r="LW35" i="6"/>
  <c r="LX35" i="6"/>
  <c r="LY35" i="6"/>
  <c r="LZ35" i="6"/>
  <c r="MA35" i="6"/>
  <c r="MB35" i="6"/>
  <c r="LS37" i="6"/>
  <c r="LT37" i="6"/>
  <c r="LU37" i="6"/>
  <c r="LV37" i="6"/>
  <c r="LW37" i="6"/>
  <c r="LX37" i="6"/>
  <c r="LY37" i="6"/>
  <c r="LZ37" i="6"/>
  <c r="MA37" i="6"/>
  <c r="MB37" i="6"/>
  <c r="LS41" i="6"/>
  <c r="LT41" i="6"/>
  <c r="LU41" i="6"/>
  <c r="LV41" i="6"/>
  <c r="LW41" i="6"/>
  <c r="LX41" i="6"/>
  <c r="LY41" i="6"/>
  <c r="LZ41" i="6"/>
  <c r="MA41" i="6"/>
  <c r="MB41" i="6"/>
  <c r="LS43" i="6"/>
  <c r="LT43" i="6"/>
  <c r="LU43" i="6"/>
  <c r="LV43" i="6"/>
  <c r="LW43" i="6"/>
  <c r="LX43" i="6"/>
  <c r="LY43" i="6"/>
  <c r="LZ43" i="6"/>
  <c r="MA43" i="6"/>
  <c r="MB43" i="6"/>
  <c r="LS47" i="6"/>
  <c r="LT47" i="6"/>
  <c r="LU47" i="6"/>
  <c r="LV47" i="6"/>
  <c r="LW47" i="6"/>
  <c r="LX47" i="6"/>
  <c r="LY47" i="6"/>
  <c r="LZ47" i="6"/>
  <c r="MA47" i="6"/>
  <c r="MB47" i="6"/>
  <c r="LS49" i="6"/>
  <c r="LT49" i="6"/>
  <c r="LU49" i="6"/>
  <c r="LV49" i="6"/>
  <c r="LW49" i="6"/>
  <c r="LX49" i="6"/>
  <c r="LY49" i="6"/>
  <c r="LZ49" i="6"/>
  <c r="MA49" i="6"/>
  <c r="MB49" i="6"/>
  <c r="LS53" i="6"/>
  <c r="LT53" i="6"/>
  <c r="LU53" i="6"/>
  <c r="LV53" i="6"/>
  <c r="LW53" i="6"/>
  <c r="LX53" i="6"/>
  <c r="LY53" i="6"/>
  <c r="LZ53" i="6"/>
  <c r="MA53" i="6"/>
  <c r="MB53" i="6"/>
  <c r="LK35" i="6"/>
  <c r="LL35" i="6"/>
  <c r="LM35" i="6"/>
  <c r="LN35" i="6"/>
  <c r="LO35" i="6"/>
  <c r="LP35" i="6"/>
  <c r="LQ35" i="6"/>
  <c r="LR35" i="6"/>
  <c r="LK37" i="6"/>
  <c r="LL37" i="6"/>
  <c r="LM37" i="6"/>
  <c r="LN37" i="6"/>
  <c r="LO37" i="6"/>
  <c r="LP37" i="6"/>
  <c r="LQ37" i="6"/>
  <c r="LR37" i="6"/>
  <c r="LK41" i="6"/>
  <c r="LL41" i="6"/>
  <c r="LM41" i="6"/>
  <c r="LN41" i="6"/>
  <c r="LO41" i="6"/>
  <c r="LP41" i="6"/>
  <c r="LQ41" i="6"/>
  <c r="LR41" i="6"/>
  <c r="LK43" i="6"/>
  <c r="LL43" i="6"/>
  <c r="LM43" i="6"/>
  <c r="LN43" i="6"/>
  <c r="LO43" i="6"/>
  <c r="LP43" i="6"/>
  <c r="LQ43" i="6"/>
  <c r="LR43" i="6"/>
  <c r="LK47" i="6"/>
  <c r="LL47" i="6"/>
  <c r="LM47" i="6"/>
  <c r="LN47" i="6"/>
  <c r="LO47" i="6"/>
  <c r="LP47" i="6"/>
  <c r="LQ47" i="6"/>
  <c r="LR47" i="6"/>
  <c r="LK49" i="6"/>
  <c r="LL49" i="6"/>
  <c r="LM49" i="6"/>
  <c r="LN49" i="6"/>
  <c r="LO49" i="6"/>
  <c r="LP49" i="6"/>
  <c r="LQ49" i="6"/>
  <c r="LR49" i="6"/>
  <c r="LK53" i="6"/>
  <c r="LL53" i="6"/>
  <c r="LM53" i="6"/>
  <c r="LN53" i="6"/>
  <c r="LO53" i="6"/>
  <c r="LP53" i="6"/>
  <c r="LQ53" i="6"/>
  <c r="LR53" i="6"/>
  <c r="LA35" i="6"/>
  <c r="LB35" i="6"/>
  <c r="LC35" i="6"/>
  <c r="LD35" i="6"/>
  <c r="LE35" i="6"/>
  <c r="LF35" i="6"/>
  <c r="LG35" i="6"/>
  <c r="LH35" i="6"/>
  <c r="LI35" i="6"/>
  <c r="LJ35" i="6"/>
  <c r="LA37" i="6"/>
  <c r="LB37" i="6"/>
  <c r="LC37" i="6"/>
  <c r="LD37" i="6"/>
  <c r="LE37" i="6"/>
  <c r="LF37" i="6"/>
  <c r="LG37" i="6"/>
  <c r="LH37" i="6"/>
  <c r="LI37" i="6"/>
  <c r="LJ37" i="6"/>
  <c r="LA41" i="6"/>
  <c r="LB41" i="6"/>
  <c r="LC41" i="6"/>
  <c r="LD41" i="6"/>
  <c r="LE41" i="6"/>
  <c r="LF41" i="6"/>
  <c r="LG41" i="6"/>
  <c r="LH41" i="6"/>
  <c r="LI41" i="6"/>
  <c r="LJ41" i="6"/>
  <c r="LA43" i="6"/>
  <c r="LB43" i="6"/>
  <c r="LC43" i="6"/>
  <c r="LD43" i="6"/>
  <c r="LE43" i="6"/>
  <c r="LF43" i="6"/>
  <c r="LG43" i="6"/>
  <c r="LH43" i="6"/>
  <c r="LI43" i="6"/>
  <c r="LJ43" i="6"/>
  <c r="LA47" i="6"/>
  <c r="LB47" i="6"/>
  <c r="LC47" i="6"/>
  <c r="LD47" i="6"/>
  <c r="LE47" i="6"/>
  <c r="LF47" i="6"/>
  <c r="LG47" i="6"/>
  <c r="LH47" i="6"/>
  <c r="LI47" i="6"/>
  <c r="LJ47" i="6"/>
  <c r="LA49" i="6"/>
  <c r="LB49" i="6"/>
  <c r="LC49" i="6"/>
  <c r="LD49" i="6"/>
  <c r="LE49" i="6"/>
  <c r="LF49" i="6"/>
  <c r="LG49" i="6"/>
  <c r="LH49" i="6"/>
  <c r="LI49" i="6"/>
  <c r="LJ49" i="6"/>
  <c r="LA53" i="6"/>
  <c r="LB53" i="6"/>
  <c r="LC53" i="6"/>
  <c r="LD53" i="6"/>
  <c r="LE53" i="6"/>
  <c r="LF53" i="6"/>
  <c r="LG53" i="6"/>
  <c r="LH53" i="6"/>
  <c r="LI53" i="6"/>
  <c r="LJ53" i="6"/>
  <c r="KB35" i="6"/>
  <c r="KC35" i="6"/>
  <c r="KD35" i="6"/>
  <c r="KE35" i="6"/>
  <c r="KF35" i="6"/>
  <c r="KG35" i="6"/>
  <c r="KH35" i="6"/>
  <c r="KI35" i="6"/>
  <c r="KJ35" i="6"/>
  <c r="KK35" i="6"/>
  <c r="KL35" i="6"/>
  <c r="KM35" i="6"/>
  <c r="KN35" i="6"/>
  <c r="KO35" i="6"/>
  <c r="KP35" i="6"/>
  <c r="KQ35" i="6"/>
  <c r="KR35" i="6"/>
  <c r="KS35" i="6"/>
  <c r="KT35" i="6"/>
  <c r="KU35" i="6"/>
  <c r="KV35" i="6"/>
  <c r="KW35" i="6"/>
  <c r="KX35" i="6"/>
  <c r="KY35" i="6"/>
  <c r="KZ35" i="6"/>
  <c r="KQ37" i="6"/>
  <c r="KR37" i="6"/>
  <c r="KS37" i="6"/>
  <c r="KT37" i="6"/>
  <c r="KU37" i="6"/>
  <c r="KV37" i="6"/>
  <c r="KW37" i="6"/>
  <c r="KX37" i="6"/>
  <c r="KY37" i="6"/>
  <c r="KZ37" i="6"/>
  <c r="KQ41" i="6"/>
  <c r="KR41" i="6"/>
  <c r="KS41" i="6"/>
  <c r="KT41" i="6"/>
  <c r="KU41" i="6"/>
  <c r="KV41" i="6"/>
  <c r="KW41" i="6"/>
  <c r="KX41" i="6"/>
  <c r="KY41" i="6"/>
  <c r="KZ41" i="6"/>
  <c r="KQ43" i="6"/>
  <c r="KR43" i="6"/>
  <c r="KS43" i="6"/>
  <c r="KT43" i="6"/>
  <c r="KU43" i="6"/>
  <c r="KV43" i="6"/>
  <c r="KW43" i="6"/>
  <c r="KX43" i="6"/>
  <c r="KY43" i="6"/>
  <c r="KZ43" i="6"/>
  <c r="KQ47" i="6"/>
  <c r="KR47" i="6"/>
  <c r="KS47" i="6"/>
  <c r="KT47" i="6"/>
  <c r="KU47" i="6"/>
  <c r="KV47" i="6"/>
  <c r="KW47" i="6"/>
  <c r="KX47" i="6"/>
  <c r="KY47" i="6"/>
  <c r="KZ47" i="6"/>
  <c r="KQ49" i="6"/>
  <c r="KR49" i="6"/>
  <c r="KS49" i="6"/>
  <c r="KT49" i="6"/>
  <c r="KU49" i="6"/>
  <c r="KV49" i="6"/>
  <c r="KW49" i="6"/>
  <c r="KX49" i="6"/>
  <c r="KY49" i="6"/>
  <c r="KZ49" i="6"/>
  <c r="KQ53" i="6"/>
  <c r="KR53" i="6"/>
  <c r="KS53" i="6"/>
  <c r="KT53" i="6"/>
  <c r="KU53" i="6"/>
  <c r="KV53" i="6"/>
  <c r="KW53" i="6"/>
  <c r="KX53" i="6"/>
  <c r="KY53" i="6"/>
  <c r="KZ53" i="6"/>
  <c r="KA35" i="6"/>
  <c r="JI35" i="6"/>
  <c r="JJ35" i="6"/>
  <c r="JK35" i="6"/>
  <c r="JL35" i="6"/>
  <c r="JM35" i="6"/>
  <c r="JO35" i="6"/>
  <c r="JQ35" i="6"/>
  <c r="JR35" i="6"/>
  <c r="JS35" i="6"/>
  <c r="JT35" i="6"/>
  <c r="JV35" i="6"/>
  <c r="JW35" i="6"/>
  <c r="JX35" i="6"/>
  <c r="JY35" i="6"/>
  <c r="JI37" i="6"/>
  <c r="JJ37" i="6"/>
  <c r="JK37" i="6"/>
  <c r="JL37" i="6"/>
  <c r="JM37" i="6"/>
  <c r="JN37" i="6"/>
  <c r="JO37" i="6"/>
  <c r="JP37" i="6"/>
  <c r="JQ37" i="6"/>
  <c r="JR37" i="6"/>
  <c r="JS37" i="6"/>
  <c r="JT37" i="6"/>
  <c r="JU37" i="6"/>
  <c r="JV37" i="6"/>
  <c r="JW37" i="6"/>
  <c r="JX37" i="6"/>
  <c r="JY37" i="6"/>
  <c r="JZ37" i="6"/>
  <c r="KA37" i="6"/>
  <c r="KB37" i="6"/>
  <c r="KC37" i="6"/>
  <c r="KD37" i="6"/>
  <c r="KE37" i="6"/>
  <c r="KF37" i="6"/>
  <c r="KG37" i="6"/>
  <c r="KH37" i="6"/>
  <c r="KI37" i="6"/>
  <c r="KJ37" i="6"/>
  <c r="KK37" i="6"/>
  <c r="KL37" i="6"/>
  <c r="KM37" i="6"/>
  <c r="KN37" i="6"/>
  <c r="KO37" i="6"/>
  <c r="KP37" i="6"/>
  <c r="JI41" i="6"/>
  <c r="JJ41" i="6"/>
  <c r="JK41" i="6"/>
  <c r="JL41" i="6"/>
  <c r="JM41" i="6"/>
  <c r="JN41" i="6"/>
  <c r="JO41" i="6"/>
  <c r="JP41" i="6"/>
  <c r="JQ41" i="6"/>
  <c r="JR41" i="6"/>
  <c r="JS41" i="6"/>
  <c r="JT41" i="6"/>
  <c r="JU41" i="6"/>
  <c r="JV41" i="6"/>
  <c r="JW41" i="6"/>
  <c r="JX41" i="6"/>
  <c r="JY41" i="6"/>
  <c r="JZ41" i="6"/>
  <c r="KA41" i="6"/>
  <c r="KB41" i="6"/>
  <c r="KC41" i="6"/>
  <c r="KD41" i="6"/>
  <c r="KE41" i="6"/>
  <c r="KF41" i="6"/>
  <c r="KG41" i="6"/>
  <c r="KH41" i="6"/>
  <c r="KI41" i="6"/>
  <c r="KJ41" i="6"/>
  <c r="KK41" i="6"/>
  <c r="KL41" i="6"/>
  <c r="KM41" i="6"/>
  <c r="KN41" i="6"/>
  <c r="KO41" i="6"/>
  <c r="KP41" i="6"/>
  <c r="JI43" i="6"/>
  <c r="JJ43" i="6"/>
  <c r="JK43" i="6"/>
  <c r="JL43" i="6"/>
  <c r="JM43" i="6"/>
  <c r="JN43" i="6"/>
  <c r="JO43" i="6"/>
  <c r="JP43" i="6"/>
  <c r="JQ43" i="6"/>
  <c r="JR43" i="6"/>
  <c r="JS43" i="6"/>
  <c r="JT43" i="6"/>
  <c r="JU43" i="6"/>
  <c r="JV43" i="6"/>
  <c r="JW43" i="6"/>
  <c r="JX43" i="6"/>
  <c r="JY43" i="6"/>
  <c r="JZ43" i="6"/>
  <c r="KA43" i="6"/>
  <c r="KB43" i="6"/>
  <c r="KC43" i="6"/>
  <c r="KD43" i="6"/>
  <c r="KE43" i="6"/>
  <c r="KF43" i="6"/>
  <c r="KG43" i="6"/>
  <c r="KH43" i="6"/>
  <c r="KI43" i="6"/>
  <c r="KJ43" i="6"/>
  <c r="KK43" i="6"/>
  <c r="KL43" i="6"/>
  <c r="KM43" i="6"/>
  <c r="KN43" i="6"/>
  <c r="KO43" i="6"/>
  <c r="KP43" i="6"/>
  <c r="JI47" i="6"/>
  <c r="JJ47" i="6"/>
  <c r="JK47" i="6"/>
  <c r="JL47" i="6"/>
  <c r="JM47" i="6"/>
  <c r="JN47" i="6"/>
  <c r="JO47" i="6"/>
  <c r="JP47" i="6"/>
  <c r="JQ47" i="6"/>
  <c r="JR47" i="6"/>
  <c r="JS47" i="6"/>
  <c r="JT47" i="6"/>
  <c r="JU47" i="6"/>
  <c r="JV47" i="6"/>
  <c r="JW47" i="6"/>
  <c r="JX47" i="6"/>
  <c r="JY47" i="6"/>
  <c r="JZ47" i="6"/>
  <c r="KA47" i="6"/>
  <c r="KB47" i="6"/>
  <c r="KC47" i="6"/>
  <c r="KD47" i="6"/>
  <c r="KE47" i="6"/>
  <c r="KF47" i="6"/>
  <c r="KG47" i="6"/>
  <c r="KH47" i="6"/>
  <c r="KI47" i="6"/>
  <c r="KJ47" i="6"/>
  <c r="KK47" i="6"/>
  <c r="KL47" i="6"/>
  <c r="KM47" i="6"/>
  <c r="KN47" i="6"/>
  <c r="KO47" i="6"/>
  <c r="KP47" i="6"/>
  <c r="JI49" i="6"/>
  <c r="JJ49" i="6"/>
  <c r="JK49" i="6"/>
  <c r="JL49" i="6"/>
  <c r="JM49" i="6"/>
  <c r="JN49" i="6"/>
  <c r="JO49" i="6"/>
  <c r="JP49" i="6"/>
  <c r="JQ49" i="6"/>
  <c r="JR49" i="6"/>
  <c r="JS49" i="6"/>
  <c r="JT49" i="6"/>
  <c r="JU49" i="6"/>
  <c r="JV49" i="6"/>
  <c r="JW49" i="6"/>
  <c r="JX49" i="6"/>
  <c r="JY49" i="6"/>
  <c r="JZ49" i="6"/>
  <c r="KA49" i="6"/>
  <c r="KB49" i="6"/>
  <c r="KC49" i="6"/>
  <c r="KD49" i="6"/>
  <c r="KE49" i="6"/>
  <c r="KF49" i="6"/>
  <c r="KG49" i="6"/>
  <c r="KH49" i="6"/>
  <c r="KI49" i="6"/>
  <c r="KJ49" i="6"/>
  <c r="KK49" i="6"/>
  <c r="KL49" i="6"/>
  <c r="KM49" i="6"/>
  <c r="KN49" i="6"/>
  <c r="KO49" i="6"/>
  <c r="KP49" i="6"/>
  <c r="JI53" i="6"/>
  <c r="JJ53" i="6"/>
  <c r="JK53" i="6"/>
  <c r="JL53" i="6"/>
  <c r="JM53" i="6"/>
  <c r="JN53" i="6"/>
  <c r="JO53" i="6"/>
  <c r="JP53" i="6"/>
  <c r="JQ53" i="6"/>
  <c r="JR53" i="6"/>
  <c r="JS53" i="6"/>
  <c r="JT53" i="6"/>
  <c r="JU53" i="6"/>
  <c r="JV53" i="6"/>
  <c r="JW53" i="6"/>
  <c r="JX53" i="6"/>
  <c r="JY53" i="6"/>
  <c r="JZ53" i="6"/>
  <c r="KA53" i="6"/>
  <c r="KB53" i="6"/>
  <c r="KC53" i="6"/>
  <c r="KD53" i="6"/>
  <c r="KE53" i="6"/>
  <c r="KF53" i="6"/>
  <c r="KG53" i="6"/>
  <c r="KH53" i="6"/>
  <c r="KI53" i="6"/>
  <c r="KJ53" i="6"/>
  <c r="KK53" i="6"/>
  <c r="KL53" i="6"/>
  <c r="KM53" i="6"/>
  <c r="KN53" i="6"/>
  <c r="KO53" i="6"/>
  <c r="KP53" i="6"/>
  <c r="IW35" i="6"/>
  <c r="IX35" i="6"/>
  <c r="IY35" i="6"/>
  <c r="JB35" i="6"/>
  <c r="JC35" i="6"/>
  <c r="JD35" i="6"/>
  <c r="JE35" i="6"/>
  <c r="JF35" i="6"/>
  <c r="IW37" i="6"/>
  <c r="IX37" i="6"/>
  <c r="IY37" i="6"/>
  <c r="IZ37" i="6"/>
  <c r="JA37" i="6"/>
  <c r="JB37" i="6"/>
  <c r="JC37" i="6"/>
  <c r="JD37" i="6"/>
  <c r="JE37" i="6"/>
  <c r="JF37" i="6"/>
  <c r="JG37" i="6"/>
  <c r="JH37" i="6"/>
  <c r="IW41" i="6"/>
  <c r="IX41" i="6"/>
  <c r="IY41" i="6"/>
  <c r="IZ41" i="6"/>
  <c r="JA41" i="6"/>
  <c r="JB41" i="6"/>
  <c r="JC41" i="6"/>
  <c r="JD41" i="6"/>
  <c r="JE41" i="6"/>
  <c r="JF41" i="6"/>
  <c r="JG41" i="6"/>
  <c r="JH41" i="6"/>
  <c r="IW43" i="6"/>
  <c r="IX43" i="6"/>
  <c r="IY43" i="6"/>
  <c r="IZ43" i="6"/>
  <c r="JA43" i="6"/>
  <c r="JB43" i="6"/>
  <c r="JC43" i="6"/>
  <c r="JD43" i="6"/>
  <c r="JE43" i="6"/>
  <c r="JF43" i="6"/>
  <c r="JG43" i="6"/>
  <c r="JH43" i="6"/>
  <c r="IW47" i="6"/>
  <c r="IX47" i="6"/>
  <c r="IY47" i="6"/>
  <c r="IZ47" i="6"/>
  <c r="JA47" i="6"/>
  <c r="JB47" i="6"/>
  <c r="JC47" i="6"/>
  <c r="JD47" i="6"/>
  <c r="JE47" i="6"/>
  <c r="JF47" i="6"/>
  <c r="JG47" i="6"/>
  <c r="JH47" i="6"/>
  <c r="IW49" i="6"/>
  <c r="IX49" i="6"/>
  <c r="IY49" i="6"/>
  <c r="IZ49" i="6"/>
  <c r="JA49" i="6"/>
  <c r="JB49" i="6"/>
  <c r="JC49" i="6"/>
  <c r="JD49" i="6"/>
  <c r="JE49" i="6"/>
  <c r="JF49" i="6"/>
  <c r="JG49" i="6"/>
  <c r="JH49" i="6"/>
  <c r="IW53" i="6"/>
  <c r="IX53" i="6"/>
  <c r="IY53" i="6"/>
  <c r="IZ53" i="6"/>
  <c r="JA53" i="6"/>
  <c r="JB53" i="6"/>
  <c r="JC53" i="6"/>
  <c r="JD53" i="6"/>
  <c r="JE53" i="6"/>
  <c r="JF53" i="6"/>
  <c r="JG53" i="6"/>
  <c r="JH53" i="6"/>
  <c r="B53" i="6"/>
  <c r="B49" i="6"/>
  <c r="B47" i="6"/>
  <c r="B43" i="6"/>
  <c r="B41" i="6"/>
  <c r="B37" i="6"/>
  <c r="B35" i="6"/>
  <c r="B4" i="6"/>
  <c r="IW2" i="6"/>
  <c r="IX2" i="6"/>
  <c r="IY2" i="6"/>
  <c r="IZ2" i="6"/>
  <c r="JA2" i="6"/>
  <c r="JB2" i="6"/>
  <c r="JC2" i="6"/>
  <c r="JD2" i="6"/>
  <c r="JE2" i="6"/>
  <c r="JF2" i="6"/>
  <c r="JG2" i="6"/>
  <c r="JH2" i="6"/>
  <c r="JI2" i="6"/>
  <c r="JJ2" i="6"/>
  <c r="JK2" i="6"/>
  <c r="JL2" i="6"/>
  <c r="JM2" i="6"/>
  <c r="JN2" i="6"/>
  <c r="JO2" i="6"/>
  <c r="JP2" i="6"/>
  <c r="JQ2" i="6"/>
  <c r="JR2" i="6"/>
  <c r="JS2" i="6"/>
  <c r="JT2" i="6"/>
  <c r="JU2" i="6"/>
  <c r="JV2" i="6"/>
  <c r="JW2" i="6"/>
  <c r="JX2" i="6"/>
  <c r="JY2" i="6"/>
  <c r="JZ2" i="6"/>
  <c r="KA2" i="6"/>
  <c r="KB2" i="6"/>
  <c r="KC2" i="6"/>
  <c r="KD2" i="6"/>
  <c r="KE2" i="6"/>
  <c r="KF2" i="6"/>
  <c r="KG2" i="6"/>
  <c r="KH2" i="6"/>
  <c r="KI2" i="6"/>
  <c r="KJ2" i="6"/>
  <c r="KK2" i="6"/>
  <c r="KL2" i="6"/>
  <c r="KM2" i="6"/>
  <c r="KN2" i="6"/>
  <c r="KO2" i="6"/>
  <c r="KP2" i="6"/>
  <c r="KQ2" i="6"/>
  <c r="KR2" i="6"/>
  <c r="KS2" i="6"/>
  <c r="KT2" i="6"/>
  <c r="KU2" i="6"/>
  <c r="KV2" i="6"/>
  <c r="KW2" i="6"/>
  <c r="KX2" i="6"/>
  <c r="KY2" i="6"/>
  <c r="KZ2" i="6"/>
  <c r="LA2" i="6"/>
  <c r="LB2" i="6"/>
  <c r="LC2" i="6"/>
  <c r="LD2" i="6"/>
  <c r="LE2" i="6"/>
  <c r="LF2" i="6"/>
  <c r="LG2" i="6"/>
  <c r="LH2" i="6"/>
  <c r="LI2" i="6"/>
  <c r="LJ2" i="6"/>
  <c r="LK2" i="6"/>
  <c r="LL2" i="6"/>
  <c r="LM2" i="6"/>
  <c r="LN2" i="6"/>
  <c r="LO2" i="6"/>
  <c r="LP2" i="6"/>
  <c r="LQ2" i="6"/>
  <c r="LR2" i="6"/>
  <c r="LS2" i="6"/>
  <c r="LT2" i="6"/>
  <c r="LU2" i="6"/>
  <c r="LV2" i="6"/>
  <c r="LW2" i="6"/>
  <c r="LX2" i="6"/>
  <c r="LY2" i="6"/>
  <c r="LZ2" i="6"/>
  <c r="MA2" i="6"/>
  <c r="MB2" i="6"/>
  <c r="MC2" i="6"/>
  <c r="MD2" i="6"/>
  <c r="ME2" i="6"/>
  <c r="MF2" i="6"/>
  <c r="MG2" i="6"/>
  <c r="MH2" i="6"/>
  <c r="MI2" i="6"/>
  <c r="MJ2" i="6"/>
  <c r="MK2" i="6"/>
  <c r="ML2" i="6"/>
  <c r="MM2" i="6"/>
  <c r="MN2" i="6"/>
  <c r="MO2" i="6"/>
  <c r="MP2" i="6"/>
  <c r="MQ2" i="6"/>
  <c r="MR2" i="6"/>
  <c r="MS2" i="6"/>
  <c r="MT2" i="6"/>
  <c r="MU2" i="6"/>
  <c r="MV2" i="6"/>
  <c r="MW2" i="6"/>
  <c r="MX2" i="6"/>
  <c r="MY2" i="6"/>
  <c r="MZ2" i="6"/>
  <c r="NA2" i="6"/>
  <c r="NB2" i="6"/>
  <c r="NC2" i="6"/>
  <c r="ND2" i="6"/>
  <c r="NE2" i="6"/>
  <c r="NF2" i="6"/>
  <c r="NG2" i="6"/>
  <c r="NH2" i="6"/>
  <c r="NI2" i="6"/>
  <c r="NJ2" i="6"/>
  <c r="NK2" i="6"/>
  <c r="NL2" i="6"/>
  <c r="NM2" i="6"/>
  <c r="NN2" i="6"/>
  <c r="NO2" i="6"/>
  <c r="NP2" i="6"/>
  <c r="NQ2" i="6"/>
  <c r="NR2" i="6"/>
  <c r="NS2" i="6"/>
  <c r="NT2" i="6"/>
  <c r="NU2" i="6"/>
  <c r="NV2" i="6"/>
  <c r="NW2" i="6"/>
  <c r="NX2" i="6"/>
  <c r="NY2" i="6"/>
  <c r="NZ2" i="6"/>
  <c r="OA2" i="6"/>
  <c r="OB2" i="6"/>
  <c r="OC2" i="6"/>
  <c r="OD2" i="6"/>
  <c r="OE2" i="6"/>
  <c r="OF2" i="6"/>
  <c r="OG2" i="6"/>
  <c r="OH2" i="6"/>
  <c r="OI2" i="6"/>
  <c r="OJ2" i="6"/>
  <c r="OK2" i="6"/>
  <c r="OL2" i="6"/>
  <c r="OM2" i="6"/>
  <c r="ON2" i="6"/>
  <c r="OO2" i="6"/>
  <c r="OP2" i="6"/>
  <c r="OQ2" i="6"/>
  <c r="OR2" i="6"/>
  <c r="OS2" i="6"/>
  <c r="OT2" i="6"/>
  <c r="OU2" i="6"/>
  <c r="OV2" i="6"/>
  <c r="OW2" i="6"/>
  <c r="OX2" i="6"/>
  <c r="OY2" i="6"/>
  <c r="OZ2" i="6"/>
  <c r="PA2" i="6"/>
  <c r="PB2" i="6"/>
  <c r="PC2" i="6"/>
  <c r="PD2" i="6"/>
  <c r="PE2" i="6"/>
  <c r="PF2" i="6"/>
  <c r="PG2" i="6"/>
  <c r="PH2" i="6"/>
  <c r="PI2" i="6"/>
  <c r="PJ2" i="6"/>
  <c r="PK2" i="6"/>
  <c r="PL2" i="6"/>
  <c r="PM2" i="6"/>
  <c r="PN2" i="6"/>
  <c r="PO2" i="6"/>
  <c r="PP2" i="6"/>
  <c r="PQ2" i="6"/>
  <c r="PR2" i="6"/>
  <c r="PS2" i="6"/>
  <c r="PT2" i="6"/>
  <c r="PU2" i="6"/>
  <c r="PV2" i="6"/>
  <c r="PW2" i="6"/>
  <c r="PX2" i="6"/>
  <c r="PY2" i="6"/>
  <c r="PZ2" i="6"/>
  <c r="QA2" i="6"/>
  <c r="QB2" i="6"/>
  <c r="QC2" i="6"/>
  <c r="QD2" i="6"/>
  <c r="QE2" i="6"/>
  <c r="QF2" i="6"/>
  <c r="QG2" i="6"/>
  <c r="QH2" i="6"/>
  <c r="QI2" i="6"/>
  <c r="QJ2" i="6"/>
  <c r="QK2" i="6"/>
  <c r="QL2" i="6"/>
  <c r="QM2" i="6"/>
  <c r="QN2" i="6"/>
  <c r="QO2" i="6"/>
  <c r="QP2" i="6"/>
  <c r="QQ2" i="6"/>
  <c r="QR2" i="6"/>
  <c r="QS2" i="6"/>
  <c r="QT2" i="6"/>
  <c r="QU2" i="6"/>
  <c r="D12" i="6"/>
  <c r="C12" i="6"/>
  <c r="E12" i="6"/>
  <c r="F12" i="6"/>
  <c r="G12" i="6"/>
  <c r="H12" i="6"/>
  <c r="I12" i="6"/>
  <c r="J12" i="6"/>
  <c r="K12" i="6"/>
  <c r="L12" i="6"/>
  <c r="M12" i="6"/>
  <c r="N12" i="6"/>
  <c r="O12" i="6"/>
  <c r="P12" i="6"/>
  <c r="Q12" i="6"/>
  <c r="R12" i="6"/>
  <c r="S12" i="6"/>
  <c r="T12" i="6"/>
  <c r="U12" i="6"/>
  <c r="V12" i="6"/>
  <c r="W12" i="6"/>
  <c r="X12" i="6"/>
  <c r="Y12" i="6"/>
  <c r="Z12" i="6"/>
  <c r="AA12" i="6"/>
  <c r="AB12" i="6"/>
  <c r="AC12" i="6"/>
  <c r="AD12" i="6"/>
  <c r="AE12" i="6"/>
  <c r="AF12" i="6"/>
  <c r="AG12" i="6"/>
  <c r="AH12" i="6"/>
  <c r="AI12" i="6"/>
  <c r="AJ12" i="6"/>
  <c r="AK12" i="6"/>
  <c r="AL12" i="6"/>
  <c r="AM12" i="6"/>
  <c r="AN12" i="6"/>
  <c r="AO12" i="6"/>
  <c r="AP12" i="6"/>
  <c r="AQ12" i="6"/>
  <c r="AR12" i="6"/>
  <c r="AS12" i="6"/>
  <c r="AT12" i="6"/>
  <c r="AU12" i="6"/>
  <c r="AV12" i="6"/>
  <c r="AW12" i="6"/>
  <c r="AX12" i="6"/>
  <c r="AY12" i="6"/>
  <c r="AZ12" i="6"/>
  <c r="BA12" i="6"/>
  <c r="BB12" i="6"/>
  <c r="BC12" i="6"/>
  <c r="BD12" i="6"/>
  <c r="BE12" i="6"/>
  <c r="BF12" i="6"/>
  <c r="BG12" i="6"/>
  <c r="BH12" i="6"/>
  <c r="BI12" i="6"/>
  <c r="BJ12" i="6"/>
  <c r="BK12" i="6"/>
  <c r="BL12" i="6"/>
  <c r="BM12" i="6"/>
  <c r="BN12" i="6"/>
  <c r="BO12" i="6"/>
  <c r="BP12" i="6"/>
  <c r="BQ12" i="6"/>
  <c r="BR12" i="6"/>
  <c r="BS12" i="6"/>
  <c r="BT12" i="6"/>
  <c r="BU12" i="6"/>
  <c r="BV12" i="6"/>
  <c r="BW12" i="6"/>
  <c r="BX12" i="6"/>
  <c r="BY12" i="6"/>
  <c r="BZ12" i="6"/>
  <c r="CA12" i="6"/>
  <c r="CB12" i="6"/>
  <c r="CC12" i="6"/>
  <c r="CD12" i="6"/>
  <c r="CE12" i="6"/>
  <c r="CF12" i="6"/>
  <c r="CG12" i="6"/>
  <c r="CH12" i="6"/>
  <c r="CI12" i="6"/>
  <c r="CJ12" i="6"/>
  <c r="CK12" i="6"/>
  <c r="CL12" i="6"/>
  <c r="CM12" i="6"/>
  <c r="CN12" i="6"/>
  <c r="B12" i="6"/>
  <c r="C13" i="6"/>
  <c r="D13" i="6"/>
  <c r="E13" i="6"/>
  <c r="F13" i="6"/>
  <c r="G13" i="6"/>
  <c r="H13" i="6"/>
  <c r="I13" i="6"/>
  <c r="J13" i="6"/>
  <c r="K13" i="6"/>
  <c r="L13" i="6"/>
  <c r="M13" i="6"/>
  <c r="N13" i="6"/>
  <c r="O13" i="6"/>
  <c r="P13" i="6"/>
  <c r="Q13" i="6"/>
  <c r="R13" i="6"/>
  <c r="S13" i="6"/>
  <c r="T13" i="6"/>
  <c r="U13" i="6"/>
  <c r="V13" i="6"/>
  <c r="W13" i="6"/>
  <c r="X13" i="6"/>
  <c r="Y13" i="6"/>
  <c r="Z13" i="6"/>
  <c r="AA13" i="6"/>
  <c r="AB13" i="6"/>
  <c r="AC13" i="6"/>
  <c r="AD13" i="6"/>
  <c r="AE13" i="6"/>
  <c r="AF13" i="6"/>
  <c r="AG13" i="6"/>
  <c r="AH13" i="6"/>
  <c r="AI13" i="6"/>
  <c r="AJ13" i="6"/>
  <c r="AK13" i="6"/>
  <c r="AL13" i="6"/>
  <c r="AM13" i="6"/>
  <c r="AN13" i="6"/>
  <c r="AO13" i="6"/>
  <c r="AP13" i="6"/>
  <c r="AQ13" i="6"/>
  <c r="AR13" i="6"/>
  <c r="AS13" i="6"/>
  <c r="AT13" i="6"/>
  <c r="AU13" i="6"/>
  <c r="AV13" i="6"/>
  <c r="AW13" i="6"/>
  <c r="AX13" i="6"/>
  <c r="AY13" i="6"/>
  <c r="AZ13" i="6"/>
  <c r="BA13" i="6"/>
  <c r="BB13" i="6"/>
  <c r="BC13" i="6"/>
  <c r="BD13" i="6"/>
  <c r="BE13" i="6"/>
  <c r="BF13" i="6"/>
  <c r="BG13" i="6"/>
  <c r="BH13" i="6"/>
  <c r="BI13" i="6"/>
  <c r="BJ13" i="6"/>
  <c r="BK13" i="6"/>
  <c r="BL13" i="6"/>
  <c r="BM13" i="6"/>
  <c r="BN13" i="6"/>
  <c r="BO13" i="6"/>
  <c r="BP13" i="6"/>
  <c r="BQ13" i="6"/>
  <c r="BR13" i="6"/>
  <c r="BS13" i="6"/>
  <c r="BT13" i="6"/>
  <c r="BU13" i="6"/>
  <c r="CD13" i="6"/>
  <c r="CE13" i="6"/>
  <c r="CF13" i="6"/>
  <c r="CG13" i="6"/>
  <c r="CH13" i="6"/>
  <c r="CI13" i="6"/>
  <c r="CJ13" i="6"/>
  <c r="CK13" i="6"/>
  <c r="CL13" i="6"/>
  <c r="CM13" i="6"/>
  <c r="CN13" i="6"/>
  <c r="S30" i="75"/>
  <c r="O24" i="7"/>
  <c r="N24" i="7"/>
  <c r="O30" i="7"/>
  <c r="N30" i="7"/>
  <c r="O29" i="7"/>
  <c r="N29" i="7"/>
  <c r="O28" i="7"/>
  <c r="N28" i="7"/>
  <c r="O27" i="7"/>
  <c r="N27" i="7"/>
  <c r="O26" i="7"/>
  <c r="N26" i="7"/>
  <c r="O25" i="7"/>
  <c r="N25" i="7"/>
  <c r="CO12" i="6"/>
  <c r="BV13" i="6"/>
  <c r="BW13" i="6"/>
  <c r="BX13" i="6"/>
  <c r="BY13" i="6"/>
  <c r="BZ13" i="6"/>
  <c r="CA13" i="6"/>
  <c r="CB13" i="6"/>
  <c r="CC13" i="6"/>
  <c r="CO13" i="6"/>
  <c r="CP13" i="6"/>
  <c r="BC11" i="6"/>
  <c r="BC14" i="6"/>
  <c r="BF11" i="6"/>
  <c r="BF14" i="6"/>
  <c r="BR11" i="6"/>
  <c r="BR14" i="6"/>
  <c r="C11" i="6"/>
  <c r="C14" i="6"/>
  <c r="CC11" i="6"/>
  <c r="CC14" i="6"/>
  <c r="BH11" i="6"/>
  <c r="BH14" i="6"/>
  <c r="B11" i="6"/>
  <c r="B14" i="6"/>
  <c r="R11" i="6"/>
  <c r="R14" i="6"/>
  <c r="AL11" i="6"/>
  <c r="AL14" i="6"/>
  <c r="BZ11" i="6"/>
  <c r="BZ14" i="6"/>
  <c r="CG11" i="6"/>
  <c r="CG14" i="6"/>
  <c r="AP11" i="6"/>
  <c r="AP14" i="6"/>
  <c r="BJ11" i="6"/>
  <c r="BJ14" i="6"/>
  <c r="AH11" i="6"/>
  <c r="AH14" i="6"/>
  <c r="H11" i="6"/>
  <c r="H14" i="6"/>
  <c r="N11" i="6"/>
  <c r="N14" i="6"/>
  <c r="AI11" i="6"/>
  <c r="AI14" i="6"/>
  <c r="AV11" i="6"/>
  <c r="AV14" i="6"/>
  <c r="BB11" i="6"/>
  <c r="BB14" i="6"/>
  <c r="D11" i="6"/>
  <c r="D14" i="6"/>
  <c r="CE11" i="6"/>
  <c r="CE14" i="6"/>
  <c r="AK11" i="6"/>
  <c r="AK14" i="6"/>
  <c r="CF11" i="6"/>
  <c r="CF14" i="6"/>
  <c r="BG11" i="6"/>
  <c r="BG14" i="6"/>
  <c r="BN11" i="6"/>
  <c r="BN14" i="6"/>
  <c r="AT11" i="6"/>
  <c r="AT14" i="6"/>
  <c r="BQ11" i="6"/>
  <c r="BQ14" i="6"/>
  <c r="AJ11" i="6"/>
  <c r="AJ14" i="6"/>
  <c r="BX11" i="6"/>
  <c r="BX14" i="6"/>
  <c r="BV11" i="6"/>
  <c r="BV14" i="6"/>
  <c r="AQ11" i="6"/>
  <c r="AQ14" i="6"/>
  <c r="W11" i="6"/>
  <c r="W14" i="6"/>
  <c r="CI11" i="6"/>
  <c r="CI14" i="6"/>
  <c r="AM11" i="6"/>
  <c r="AM14" i="6"/>
  <c r="F11" i="6"/>
  <c r="F14" i="6"/>
  <c r="AF11" i="6"/>
  <c r="AF14" i="6"/>
  <c r="E11" i="6"/>
  <c r="E14" i="6"/>
  <c r="AE11" i="6"/>
  <c r="AE14" i="6"/>
  <c r="J11" i="6"/>
  <c r="J14" i="6"/>
  <c r="BO11" i="6"/>
  <c r="BO14" i="6"/>
  <c r="BY11" i="6"/>
  <c r="BY14" i="6"/>
  <c r="AN11" i="6"/>
  <c r="AN14" i="6"/>
  <c r="AS11" i="6"/>
  <c r="AS14" i="6"/>
  <c r="BW11" i="6"/>
  <c r="BW14" i="6"/>
  <c r="P11" i="6"/>
  <c r="P14" i="6"/>
  <c r="O11" i="6"/>
  <c r="O14" i="6"/>
  <c r="CL11" i="6"/>
  <c r="CL14" i="6"/>
  <c r="AC11" i="6"/>
  <c r="AC14" i="6"/>
  <c r="AR11" i="6"/>
  <c r="AR14" i="6"/>
  <c r="BS11" i="6"/>
  <c r="BS14" i="6"/>
  <c r="BK11" i="6"/>
  <c r="BK14" i="6"/>
  <c r="CH11" i="6"/>
  <c r="CH14" i="6"/>
  <c r="BM11" i="6"/>
  <c r="BM14" i="6"/>
  <c r="U11" i="6"/>
  <c r="U14" i="6"/>
  <c r="CJ11" i="6"/>
  <c r="CJ14" i="6"/>
  <c r="AG11" i="6"/>
  <c r="AG14" i="6"/>
  <c r="AU11" i="6"/>
  <c r="AU14" i="6"/>
  <c r="CA11" i="6"/>
  <c r="CA14" i="6"/>
  <c r="BL11" i="6"/>
  <c r="BL14" i="6"/>
  <c r="I11" i="6"/>
  <c r="I14" i="6"/>
  <c r="S11" i="6"/>
  <c r="S14" i="6"/>
  <c r="BD11" i="6"/>
  <c r="BD14" i="6"/>
  <c r="X11" i="6"/>
  <c r="X14" i="6"/>
  <c r="M11" i="6"/>
  <c r="M14" i="6"/>
  <c r="BA11" i="6"/>
  <c r="BA14" i="6"/>
  <c r="AY11" i="6"/>
  <c r="AY14" i="6"/>
  <c r="Z11" i="6"/>
  <c r="Z14" i="6"/>
  <c r="CK11" i="6"/>
  <c r="CK14" i="6"/>
  <c r="L11" i="6"/>
  <c r="L14" i="6"/>
  <c r="AA11" i="6"/>
  <c r="AA14" i="6"/>
  <c r="AW11" i="6"/>
  <c r="AW14" i="6"/>
  <c r="CN11" i="6"/>
  <c r="CN14" i="6"/>
  <c r="Q11" i="6"/>
  <c r="Q14" i="6"/>
  <c r="G11" i="6"/>
  <c r="G14" i="6"/>
  <c r="BP11" i="6"/>
  <c r="BP14" i="6"/>
  <c r="AX11" i="6"/>
  <c r="AX14" i="6"/>
  <c r="CM11" i="6"/>
  <c r="CM14" i="6"/>
  <c r="BU11" i="6"/>
  <c r="BU14" i="6"/>
  <c r="BE11" i="6"/>
  <c r="BE14" i="6"/>
  <c r="K11" i="6"/>
  <c r="K14" i="6"/>
  <c r="AD11" i="6"/>
  <c r="AD14" i="6"/>
  <c r="Y11" i="6"/>
  <c r="Y14" i="6"/>
  <c r="CB11" i="6"/>
  <c r="CB14" i="6"/>
  <c r="AZ11" i="6"/>
  <c r="AZ14" i="6"/>
  <c r="AB11" i="6"/>
  <c r="AB14" i="6"/>
  <c r="V11" i="6"/>
  <c r="V14" i="6"/>
  <c r="AO11" i="6"/>
  <c r="AO14" i="6"/>
  <c r="BI11" i="6"/>
  <c r="BI14" i="6"/>
  <c r="BT11" i="6"/>
  <c r="BT14" i="6"/>
  <c r="T11" i="6"/>
  <c r="T14" i="6"/>
  <c r="CD11" i="6"/>
  <c r="CD14" i="6"/>
  <c r="CQ13" i="6"/>
  <c r="CR13" i="6"/>
  <c r="CS13" i="6"/>
  <c r="AP39" i="74" a="1"/>
  <c r="AP39" i="74"/>
  <c r="AP37" i="74" a="1"/>
  <c r="AP37" i="74"/>
  <c r="AP32" i="74" a="1"/>
  <c r="AP32" i="74"/>
  <c r="AP43" i="74" a="1"/>
  <c r="AP43" i="74"/>
  <c r="AP38" i="74" a="1"/>
  <c r="AP38" i="74"/>
  <c r="AP51" i="74" a="1"/>
  <c r="AP51" i="74"/>
  <c r="AP49" i="74" a="1"/>
  <c r="AP49" i="74"/>
  <c r="AP46" i="74" a="1"/>
  <c r="AP46" i="74"/>
  <c r="AP50" i="74" a="1"/>
  <c r="AP50" i="74"/>
  <c r="AP36" i="74" a="1"/>
  <c r="AP36" i="74"/>
  <c r="AP48" i="74" a="1"/>
  <c r="AP48" i="74"/>
  <c r="AP30" i="74" a="1"/>
  <c r="AP30" i="74"/>
  <c r="AP40" i="74" a="1"/>
  <c r="AP40" i="74"/>
  <c r="AP34" i="74" a="1"/>
  <c r="AP34" i="74"/>
  <c r="AP33" i="74" a="1"/>
  <c r="AP33" i="74"/>
  <c r="AP31" i="74" a="1"/>
  <c r="AP31" i="74"/>
  <c r="AP54" i="74" a="1"/>
  <c r="AP54" i="74"/>
  <c r="AP45" i="74" a="1"/>
  <c r="AP45" i="74"/>
  <c r="AP42" i="74" a="1"/>
  <c r="AP42" i="74"/>
  <c r="AP47" i="74" a="1"/>
  <c r="AP47" i="74"/>
  <c r="AP53" i="74" a="1"/>
  <c r="AP53" i="74"/>
  <c r="AP44" i="74" a="1"/>
  <c r="AP44" i="74"/>
  <c r="AP52" i="74" a="1"/>
  <c r="AP52" i="74"/>
  <c r="AP35" i="74" a="1"/>
  <c r="AP35" i="74"/>
  <c r="AP41" i="74" a="1"/>
  <c r="AP41" i="74"/>
  <c r="CT13" i="6"/>
  <c r="CU13" i="6"/>
  <c r="CV13" i="6"/>
  <c r="CW13" i="6"/>
  <c r="CX13" i="6"/>
  <c r="CY13" i="6"/>
  <c r="CZ13" i="6"/>
  <c r="DA13" i="6"/>
  <c r="DB13" i="6"/>
  <c r="DC13" i="6"/>
  <c r="DD13" i="6"/>
  <c r="DE13" i="6"/>
  <c r="DF13" i="6"/>
  <c r="DG13" i="6"/>
  <c r="DH13" i="6"/>
  <c r="DI13" i="6"/>
  <c r="DJ13" i="6"/>
  <c r="DK13" i="6"/>
  <c r="DL13" i="6"/>
  <c r="DM13" i="6"/>
  <c r="DN13" i="6"/>
  <c r="DO13" i="6"/>
  <c r="DP13" i="6"/>
  <c r="DQ13" i="6"/>
  <c r="DR13" i="6"/>
  <c r="DS13" i="6"/>
  <c r="DT13" i="6"/>
  <c r="DU13" i="6"/>
  <c r="DV13" i="6"/>
  <c r="DW13" i="6"/>
  <c r="DX13" i="6"/>
  <c r="DY13" i="6"/>
  <c r="DZ13" i="6"/>
  <c r="EA13" i="6"/>
  <c r="EB13" i="6"/>
  <c r="EC13" i="6"/>
  <c r="ED13" i="6"/>
  <c r="EE13" i="6"/>
  <c r="EF13" i="6"/>
  <c r="EG13" i="6"/>
  <c r="EH13" i="6"/>
  <c r="EI13" i="6"/>
  <c r="EJ13" i="6"/>
  <c r="EK13" i="6"/>
  <c r="EL13" i="6"/>
  <c r="EM13" i="6"/>
  <c r="EN13" i="6"/>
  <c r="EO13" i="6"/>
  <c r="EP13" i="6"/>
  <c r="EQ13" i="6"/>
  <c r="ER13" i="6"/>
  <c r="ES13" i="6"/>
  <c r="ET13" i="6"/>
  <c r="EU13" i="6"/>
  <c r="EV13" i="6"/>
  <c r="EW13" i="6"/>
  <c r="EX13" i="6"/>
  <c r="AK1" i="54"/>
  <c r="AF8" i="53" a="1"/>
  <c r="AF8" i="53"/>
  <c r="AF10" i="53" a="1"/>
  <c r="AF10" i="53"/>
  <c r="X231" i="53"/>
  <c r="X236" i="53"/>
  <c r="IJ16" i="4"/>
  <c r="NH16" i="4"/>
  <c r="JL16" i="4"/>
  <c r="IR16" i="4"/>
  <c r="HD16" i="4"/>
  <c r="FP16" i="4"/>
  <c r="CN16" i="4"/>
  <c r="L16" i="4"/>
  <c r="NG16" i="4"/>
  <c r="LS16" i="4"/>
  <c r="KE16" i="4"/>
  <c r="IQ16" i="4"/>
  <c r="MD16" i="4"/>
  <c r="HN16" i="4"/>
  <c r="FZ16" i="4"/>
  <c r="EL16" i="4"/>
  <c r="CX16" i="4"/>
  <c r="V16" i="4"/>
  <c r="CP11" i="6"/>
  <c r="CP14" i="6"/>
  <c r="MT16" i="4"/>
  <c r="LF16" i="4"/>
  <c r="JR16" i="4"/>
  <c r="ID16" i="4"/>
  <c r="GP16" i="4"/>
  <c r="FB16" i="4"/>
  <c r="DN16" i="4"/>
  <c r="BZ16" i="4"/>
  <c r="AL16" i="4"/>
  <c r="R16" i="4"/>
  <c r="R6" i="75"/>
  <c r="R11" i="75"/>
  <c r="R5" i="75"/>
  <c r="KX16" i="4"/>
  <c r="FR16" i="4"/>
  <c r="N16" i="4"/>
  <c r="B16" i="4"/>
  <c r="CV11" i="4"/>
  <c r="AD7" i="4"/>
  <c r="AD8" i="4"/>
  <c r="BR11" i="4"/>
  <c r="MS11" i="4"/>
  <c r="FA11" i="4"/>
  <c r="NB16" i="4"/>
  <c r="JZ16" i="4"/>
  <c r="IL16" i="4"/>
  <c r="FJ16" i="4"/>
  <c r="DV16" i="4"/>
  <c r="CH16" i="4"/>
  <c r="AT16" i="4"/>
  <c r="IC16" i="4"/>
  <c r="GI11" i="4"/>
  <c r="JQ11" i="4"/>
  <c r="LR11" i="4"/>
  <c r="IM7" i="4"/>
  <c r="IM8" i="4"/>
  <c r="MD11" i="4"/>
  <c r="IC11" i="4"/>
  <c r="FE11" i="4"/>
  <c r="KD16" i="4"/>
  <c r="BX11" i="4"/>
  <c r="MZ11" i="4"/>
  <c r="HI11" i="4"/>
  <c r="JU11" i="4"/>
  <c r="NF16" i="4"/>
  <c r="ML16" i="4"/>
  <c r="JJ16" i="4"/>
  <c r="BR16" i="4"/>
  <c r="AD16" i="4"/>
  <c r="JH7" i="4"/>
  <c r="JH8" i="4"/>
  <c r="GI7" i="4"/>
  <c r="GI8" i="4"/>
  <c r="BW16" i="4"/>
  <c r="AI16" i="4"/>
  <c r="CB16" i="4"/>
  <c r="EJ11" i="4"/>
  <c r="JP11" i="4"/>
  <c r="LK11" i="4"/>
  <c r="GL16" i="4"/>
  <c r="EX16" i="4"/>
  <c r="GC11" i="4"/>
  <c r="GS11" i="4"/>
  <c r="HA16" i="4"/>
  <c r="LP11" i="4"/>
  <c r="MB11" i="4"/>
  <c r="BY16" i="4"/>
  <c r="Q16" i="4"/>
  <c r="JG11" i="4"/>
  <c r="DW11" i="4"/>
  <c r="JN16" i="4"/>
  <c r="JT11" i="4"/>
  <c r="AE11" i="4"/>
  <c r="GE11" i="4"/>
  <c r="KI11" i="4"/>
  <c r="MU7" i="4"/>
  <c r="MU8" i="4"/>
  <c r="BA11" i="4"/>
  <c r="HV16" i="4"/>
  <c r="HB16" i="4"/>
  <c r="GH16" i="4"/>
  <c r="FN16" i="4"/>
  <c r="ET16" i="4"/>
  <c r="DF16" i="4"/>
  <c r="CL16" i="4"/>
  <c r="AX16" i="4"/>
  <c r="J16" i="4"/>
  <c r="EA11" i="4"/>
  <c r="MH16" i="4"/>
  <c r="LN16" i="4"/>
  <c r="KT16" i="4"/>
  <c r="HK16" i="4"/>
  <c r="FW16" i="4"/>
  <c r="CU16" i="4"/>
  <c r="CQ11" i="4"/>
  <c r="NA16" i="4"/>
  <c r="GE16" i="4"/>
  <c r="HJ16" i="4"/>
  <c r="CT16" i="4"/>
  <c r="BF16" i="4"/>
  <c r="LW11" i="4"/>
  <c r="MJ11" i="4"/>
  <c r="DM11" i="4"/>
  <c r="JO11" i="4"/>
  <c r="KN11" i="4"/>
  <c r="JX16" i="4"/>
  <c r="DN11" i="4"/>
  <c r="LL16" i="4"/>
  <c r="FB11" i="4"/>
  <c r="EK11" i="4"/>
  <c r="HG11" i="4"/>
  <c r="MI16" i="4"/>
  <c r="F16" i="4"/>
  <c r="BE11" i="4"/>
  <c r="HZ16" i="4"/>
  <c r="CF16" i="4"/>
  <c r="AJ11" i="4"/>
  <c r="GW11" i="4"/>
  <c r="IQ11" i="4"/>
  <c r="BL11" i="4"/>
  <c r="DA11" i="4"/>
  <c r="AK11" i="4"/>
  <c r="BY11" i="4"/>
  <c r="CM11" i="4"/>
  <c r="FU11" i="4"/>
  <c r="CA7" i="4"/>
  <c r="CA8" i="4"/>
  <c r="FG11" i="4"/>
  <c r="BD16" i="4"/>
  <c r="AJ16" i="4"/>
  <c r="MN7" i="4"/>
  <c r="MN8" i="4"/>
  <c r="EE7" i="4"/>
  <c r="EE8" i="4"/>
  <c r="BT7" i="4"/>
  <c r="BT8" i="4"/>
  <c r="ID11" i="4"/>
  <c r="BP11" i="4"/>
  <c r="DQ11" i="4"/>
  <c r="IU11" i="4"/>
  <c r="GO11" i="4"/>
  <c r="AQ11" i="4"/>
  <c r="CF11" i="4"/>
  <c r="LZ16" i="4"/>
  <c r="EQ16" i="4"/>
  <c r="BO16" i="4"/>
  <c r="BH11" i="4"/>
  <c r="MU11" i="4"/>
  <c r="MA11" i="4"/>
  <c r="LG11" i="4"/>
  <c r="KM11" i="4"/>
  <c r="JS11" i="4"/>
  <c r="KU16" i="4"/>
  <c r="JG16" i="4"/>
  <c r="EF11" i="4"/>
  <c r="CO11" i="4"/>
  <c r="LB11" i="4"/>
  <c r="MJ16" i="4"/>
  <c r="IF7" i="4"/>
  <c r="IF8" i="4"/>
  <c r="KJ7" i="4"/>
  <c r="KJ8" i="4"/>
  <c r="MX16" i="4"/>
  <c r="JW16" i="4"/>
  <c r="GX16" i="4"/>
  <c r="LJ16" i="4"/>
  <c r="II16" i="4"/>
  <c r="KM16" i="4"/>
  <c r="IY16" i="4"/>
  <c r="FF16" i="4"/>
  <c r="DR16" i="4"/>
  <c r="BJ16" i="4"/>
  <c r="C16" i="4"/>
  <c r="IN16" i="4"/>
  <c r="HC16" i="4"/>
  <c r="AH16" i="4"/>
  <c r="EN16" i="4"/>
  <c r="DT16" i="4"/>
  <c r="AA16" i="4"/>
  <c r="MA16" i="4"/>
  <c r="GU16" i="4"/>
  <c r="HL16" i="4"/>
  <c r="AQ16" i="4"/>
  <c r="D16" i="4"/>
  <c r="MQ16" i="4"/>
  <c r="LC16" i="4"/>
  <c r="JO16" i="4"/>
  <c r="FV16" i="4"/>
  <c r="EH16" i="4"/>
  <c r="DX7" i="4"/>
  <c r="DX8" i="4"/>
  <c r="BG16" i="4"/>
  <c r="GN16" i="4"/>
  <c r="DL16" i="4"/>
  <c r="S16" i="4"/>
  <c r="NC16" i="4"/>
  <c r="MS16" i="4"/>
  <c r="MM16" i="4"/>
  <c r="LU16" i="4"/>
  <c r="LM16" i="4"/>
  <c r="LG16" i="4"/>
  <c r="KZ16" i="4"/>
  <c r="KR16" i="4"/>
  <c r="KQ16" i="4"/>
  <c r="KJ16" i="4"/>
  <c r="KB16" i="4"/>
  <c r="JM16" i="4"/>
  <c r="JK16" i="4"/>
  <c r="IW16" i="4"/>
  <c r="IP16" i="4"/>
  <c r="IO16" i="4"/>
  <c r="IE16" i="4"/>
  <c r="HY16" i="4"/>
  <c r="HS16" i="4"/>
  <c r="HQ16" i="4"/>
  <c r="HO16" i="4"/>
  <c r="GM16" i="4"/>
  <c r="GI16" i="4"/>
  <c r="FI16" i="4"/>
  <c r="FA16" i="4"/>
  <c r="ES16" i="4"/>
  <c r="EM16" i="4"/>
  <c r="EK16" i="4"/>
  <c r="EC16" i="4"/>
  <c r="DW16" i="4"/>
  <c r="DU16" i="4"/>
  <c r="DM16" i="4"/>
  <c r="DK16" i="4"/>
  <c r="DG16" i="4"/>
  <c r="DE16" i="4"/>
  <c r="CW16" i="4"/>
  <c r="CO16" i="4"/>
  <c r="CG16" i="4"/>
  <c r="CE16" i="4"/>
  <c r="CA16" i="4"/>
  <c r="BQ16" i="4"/>
  <c r="BK16" i="4"/>
  <c r="BI16" i="4"/>
  <c r="BA16" i="4"/>
  <c r="AS16" i="4"/>
  <c r="AP16" i="4"/>
  <c r="AK16" i="4"/>
  <c r="AF16" i="4"/>
  <c r="AE16" i="4"/>
  <c r="X16" i="4"/>
  <c r="NB7" i="4"/>
  <c r="NB8" i="4"/>
  <c r="MG7" i="4"/>
  <c r="MG8" i="4"/>
  <c r="LZ7" i="4"/>
  <c r="LZ8" i="4"/>
  <c r="LS7" i="4"/>
  <c r="LS8" i="4"/>
  <c r="LL7" i="4"/>
  <c r="LL8" i="4"/>
  <c r="LE7" i="4"/>
  <c r="LE8" i="4"/>
  <c r="KX7" i="4"/>
  <c r="KX8" i="4"/>
  <c r="KC7" i="4"/>
  <c r="KC8" i="4"/>
  <c r="JV7" i="4"/>
  <c r="JV8" i="4"/>
  <c r="JO7" i="4"/>
  <c r="JO8" i="4"/>
  <c r="JA7" i="4"/>
  <c r="JA8" i="4"/>
  <c r="IT7" i="4"/>
  <c r="IT8" i="4"/>
  <c r="HY7" i="4"/>
  <c r="HY8" i="4"/>
  <c r="HR7" i="4"/>
  <c r="HR8" i="4"/>
  <c r="HK7" i="4"/>
  <c r="HK8" i="4"/>
  <c r="HD7" i="4"/>
  <c r="HD8" i="4"/>
  <c r="GP7" i="4"/>
  <c r="GP8" i="4"/>
  <c r="FU7" i="4"/>
  <c r="FU8" i="4"/>
  <c r="FN7" i="4"/>
  <c r="FN8" i="4"/>
  <c r="FG7" i="4"/>
  <c r="FG8" i="4"/>
  <c r="EZ7" i="4"/>
  <c r="EZ8" i="4"/>
  <c r="DQ7" i="4"/>
  <c r="DQ8" i="4"/>
  <c r="DJ7" i="4"/>
  <c r="DJ8" i="4"/>
  <c r="CV7" i="4"/>
  <c r="CV8" i="4"/>
  <c r="CO7" i="4"/>
  <c r="CO8" i="4"/>
  <c r="CH7" i="4"/>
  <c r="CH8" i="4"/>
  <c r="AY7" i="4"/>
  <c r="AY8" i="4"/>
  <c r="AR7" i="4"/>
  <c r="AR8" i="4"/>
  <c r="AK7" i="4"/>
  <c r="AK8" i="4"/>
  <c r="P7" i="4"/>
  <c r="P8" i="4"/>
  <c r="I7" i="4"/>
  <c r="I8" i="4"/>
  <c r="B7" i="4"/>
  <c r="B8" i="4"/>
  <c r="BI11" i="4"/>
  <c r="BF7" i="4"/>
  <c r="BF8" i="4"/>
  <c r="GY16" i="4"/>
  <c r="GQ16" i="4"/>
  <c r="GA16" i="4"/>
  <c r="FS16" i="4"/>
  <c r="LK16" i="4"/>
  <c r="HW16" i="4"/>
  <c r="HG16" i="4"/>
  <c r="ND16" i="4"/>
  <c r="MV16" i="4"/>
  <c r="LX16" i="4"/>
  <c r="JD16" i="4"/>
  <c r="HX16" i="4"/>
  <c r="GZ16" i="4"/>
  <c r="GB16" i="4"/>
  <c r="FL16" i="4"/>
  <c r="FD16" i="4"/>
  <c r="EV16" i="4"/>
  <c r="EF16" i="4"/>
  <c r="DX16" i="4"/>
  <c r="DP16" i="4"/>
  <c r="CZ16" i="4"/>
  <c r="CR16" i="4"/>
  <c r="BT16" i="4"/>
  <c r="MU16" i="4"/>
  <c r="FK16" i="4"/>
  <c r="FC16" i="4"/>
  <c r="EU16" i="4"/>
  <c r="EE16" i="4"/>
  <c r="DO16" i="4"/>
  <c r="CY16" i="4"/>
  <c r="CQ16" i="4"/>
  <c r="CI16" i="4"/>
  <c r="ME16" i="4"/>
  <c r="MK16" i="4"/>
  <c r="MC16" i="4"/>
  <c r="LE16" i="4"/>
  <c r="KW16" i="4"/>
  <c r="KO16" i="4"/>
  <c r="KG16" i="4"/>
  <c r="JY16" i="4"/>
  <c r="JQ16" i="4"/>
  <c r="JI16" i="4"/>
  <c r="JA16" i="4"/>
  <c r="IS16" i="4"/>
  <c r="IK16" i="4"/>
  <c r="HU16" i="4"/>
  <c r="GW16" i="4"/>
  <c r="GO16" i="4"/>
  <c r="AC16" i="4"/>
  <c r="U16" i="4"/>
  <c r="M16" i="4"/>
  <c r="E16" i="4"/>
  <c r="LW16" i="4"/>
  <c r="LO16" i="4"/>
  <c r="IA16" i="4"/>
  <c r="BS16" i="4"/>
  <c r="BC16" i="4"/>
  <c r="AU16" i="4"/>
  <c r="AM16" i="4"/>
  <c r="LT16" i="4"/>
  <c r="KV16" i="4"/>
  <c r="KN16" i="4"/>
  <c r="KF16" i="4"/>
  <c r="JH16" i="4"/>
  <c r="IB16" i="4"/>
  <c r="FH16" i="4"/>
  <c r="EJ16" i="4"/>
  <c r="DD16" i="4"/>
  <c r="CV16" i="4"/>
  <c r="BX16" i="4"/>
  <c r="BP16" i="4"/>
  <c r="AZ16" i="4"/>
  <c r="AR16" i="4"/>
  <c r="KY16" i="4"/>
  <c r="KI16" i="4"/>
  <c r="KA16" i="4"/>
  <c r="JS16" i="4"/>
  <c r="W16" i="4"/>
  <c r="O16" i="4"/>
  <c r="G16" i="4"/>
  <c r="MY16" i="4"/>
  <c r="JC16" i="4"/>
  <c r="IU16" i="4"/>
  <c r="IM16" i="4"/>
  <c r="FO16" i="4"/>
  <c r="FG16" i="4"/>
  <c r="EY16" i="4"/>
  <c r="EI16" i="4"/>
  <c r="EA16" i="4"/>
  <c r="DS16" i="4"/>
  <c r="DC16" i="4"/>
  <c r="MP16" i="4"/>
  <c r="IX16" i="4"/>
  <c r="HR16" i="4"/>
  <c r="EP16" i="4"/>
  <c r="DJ16" i="4"/>
  <c r="CD16" i="4"/>
  <c r="MW16" i="4"/>
  <c r="MO16" i="4"/>
  <c r="MG16" i="4"/>
  <c r="LA16" i="4"/>
  <c r="KS16" i="4"/>
  <c r="KK16" i="4"/>
  <c r="KC16" i="4"/>
  <c r="JU16" i="4"/>
  <c r="GS16" i="4"/>
  <c r="FU16" i="4"/>
  <c r="FM16" i="4"/>
  <c r="FE16" i="4"/>
  <c r="EW16" i="4"/>
  <c r="EO16" i="4"/>
  <c r="EG16" i="4"/>
  <c r="DY16" i="4"/>
  <c r="DQ16" i="4"/>
  <c r="DI16" i="4"/>
  <c r="DA16" i="4"/>
  <c r="CS16" i="4"/>
  <c r="CK16" i="4"/>
  <c r="BU16" i="4"/>
  <c r="BM16" i="4"/>
  <c r="BE16" i="4"/>
  <c r="AW16" i="4"/>
  <c r="AG16" i="4"/>
  <c r="Y16" i="4"/>
  <c r="E11" i="4"/>
  <c r="HM16" i="4"/>
  <c r="HE16" i="4"/>
  <c r="GG16" i="4"/>
  <c r="FY16" i="4"/>
  <c r="FQ16" i="4"/>
  <c r="DC7" i="4"/>
  <c r="DC8" i="4"/>
  <c r="NE16" i="4"/>
  <c r="LY16" i="4"/>
  <c r="LQ16" i="4"/>
  <c r="LI16" i="4"/>
  <c r="IG16" i="4"/>
  <c r="HI16" i="4"/>
  <c r="GK16" i="4"/>
  <c r="GC16" i="4"/>
  <c r="CC16" i="4"/>
  <c r="AO16" i="4"/>
  <c r="I16" i="4"/>
  <c r="MZ16" i="4"/>
  <c r="IZ16" i="4"/>
  <c r="HT16" i="4"/>
  <c r="GV16" i="4"/>
  <c r="FX16" i="4"/>
  <c r="ER16" i="4"/>
  <c r="EB16" i="4"/>
  <c r="T16" i="4"/>
  <c r="MN16" i="4"/>
  <c r="MF16" i="4"/>
  <c r="LP16" i="4"/>
  <c r="LH16" i="4"/>
  <c r="JT16" i="4"/>
  <c r="IV16" i="4"/>
  <c r="IF16" i="4"/>
  <c r="HP16" i="4"/>
  <c r="HH16" i="4"/>
  <c r="GR16" i="4"/>
  <c r="GJ16" i="4"/>
  <c r="FT16" i="4"/>
  <c r="DH16" i="4"/>
  <c r="CJ16" i="4"/>
  <c r="BL16" i="4"/>
  <c r="AV16" i="4"/>
  <c r="AN16" i="4"/>
  <c r="P16" i="4"/>
  <c r="H16" i="4"/>
  <c r="EZ16" i="4"/>
  <c r="AB16" i="4"/>
  <c r="LB16" i="4"/>
  <c r="KL16" i="4"/>
  <c r="IH16" i="4"/>
  <c r="GD16" i="4"/>
  <c r="DZ16" i="4"/>
  <c r="DB16" i="4"/>
  <c r="BN16" i="4"/>
  <c r="Z16" i="4"/>
  <c r="JF16" i="4"/>
  <c r="GT16" i="4"/>
  <c r="GF16" i="4"/>
  <c r="LR16" i="4"/>
  <c r="LD16" i="4"/>
  <c r="BV16" i="4"/>
  <c r="BH16" i="4"/>
  <c r="C2" i="31"/>
  <c r="X238" i="53"/>
  <c r="CO11" i="6"/>
  <c r="CO14" i="6"/>
  <c r="EW11" i="6"/>
  <c r="EW14" i="6"/>
  <c r="D2" i="31"/>
  <c r="EY13" i="6"/>
  <c r="EZ13" i="6"/>
  <c r="FA13" i="6"/>
  <c r="FB13" i="6"/>
  <c r="FC13" i="6"/>
  <c r="FD13" i="6"/>
  <c r="FE13" i="6"/>
  <c r="FF13" i="6"/>
  <c r="FG13" i="6"/>
  <c r="FH13" i="6"/>
  <c r="FI13" i="6"/>
  <c r="FJ13" i="6"/>
  <c r="FK13" i="6"/>
  <c r="FL13" i="6"/>
  <c r="FM13" i="6"/>
  <c r="FN13" i="6"/>
  <c r="FO13" i="6"/>
  <c r="FP13" i="6"/>
  <c r="FQ13" i="6"/>
  <c r="FR13" i="6"/>
  <c r="FS13" i="6"/>
  <c r="FT13" i="6"/>
  <c r="FU13" i="6"/>
  <c r="FV13" i="6"/>
  <c r="FW13" i="6"/>
  <c r="FX13" i="6"/>
  <c r="FY13" i="6"/>
  <c r="FZ13" i="6"/>
  <c r="GA13" i="6"/>
  <c r="GB13" i="6"/>
  <c r="GC13" i="6"/>
  <c r="GD13" i="6"/>
  <c r="GE13" i="6"/>
  <c r="GF13" i="6"/>
  <c r="GG13" i="6"/>
  <c r="GH13" i="6"/>
  <c r="GI13" i="6"/>
  <c r="GJ13" i="6"/>
  <c r="GK13" i="6"/>
  <c r="GL13" i="6"/>
  <c r="GM13" i="6"/>
  <c r="GN13" i="6"/>
  <c r="GO13" i="6"/>
  <c r="GP13" i="6"/>
  <c r="GQ13" i="6"/>
  <c r="GR13" i="6"/>
  <c r="GS13" i="6"/>
  <c r="GT13" i="6"/>
  <c r="GU13" i="6"/>
  <c r="GV13" i="6"/>
  <c r="GW13" i="6"/>
  <c r="GX13" i="6"/>
  <c r="GY13" i="6"/>
  <c r="GZ13" i="6"/>
  <c r="HA13" i="6"/>
  <c r="HB13" i="6"/>
  <c r="HC13" i="6"/>
  <c r="HD13" i="6"/>
  <c r="HE13" i="6"/>
  <c r="HF13" i="6"/>
  <c r="HG13" i="6"/>
  <c r="HH13" i="6"/>
  <c r="HI13" i="6"/>
  <c r="HJ13" i="6"/>
  <c r="HK13" i="6"/>
  <c r="HL13" i="6"/>
  <c r="HM13" i="6"/>
  <c r="HN13" i="6"/>
  <c r="HO13" i="6"/>
  <c r="HP13" i="6"/>
  <c r="HQ13" i="6"/>
  <c r="HR13" i="6"/>
  <c r="HS13" i="6"/>
  <c r="HT13" i="6"/>
  <c r="HU13" i="6"/>
  <c r="HV13" i="6"/>
  <c r="HW13" i="6"/>
  <c r="HX13" i="6"/>
  <c r="HY13" i="6"/>
  <c r="HZ13" i="6"/>
  <c r="IA13" i="6"/>
  <c r="IB13" i="6"/>
  <c r="IC13" i="6"/>
  <c r="ID13" i="6"/>
  <c r="IE13" i="6"/>
  <c r="IF13" i="6"/>
  <c r="IG13" i="6"/>
  <c r="IH13" i="6"/>
  <c r="II13" i="6"/>
  <c r="IJ13" i="6"/>
  <c r="IK13" i="6"/>
  <c r="IL13" i="6"/>
  <c r="IM13" i="6"/>
  <c r="IN13" i="6"/>
  <c r="IO13" i="6"/>
  <c r="IP13" i="6"/>
  <c r="IQ13" i="6"/>
  <c r="IR13" i="6"/>
  <c r="IS13" i="6"/>
  <c r="IT13" i="6"/>
  <c r="IU13" i="6"/>
  <c r="IV13" i="6"/>
  <c r="B363" i="53"/>
  <c r="C35" i="70"/>
  <c r="D42" i="23"/>
  <c r="D38" i="23"/>
  <c r="E2" i="31"/>
  <c r="AF9" i="53" a="1"/>
  <c r="AF9" i="53"/>
  <c r="F2" i="31"/>
  <c r="G2" i="31"/>
  <c r="AF20" i="54"/>
  <c r="AH17" i="54"/>
  <c r="AC20" i="54"/>
  <c r="AM8" i="74" a="1"/>
  <c r="AM8" i="74"/>
  <c r="AM11" i="74" a="1"/>
  <c r="AM11" i="74"/>
  <c r="AM10" i="74" a="1"/>
  <c r="AM10" i="74"/>
  <c r="AM9" i="74" a="1"/>
  <c r="AM9" i="74"/>
  <c r="AM7" i="74" a="1"/>
  <c r="AM7" i="74"/>
  <c r="AI28" i="74" a="1"/>
  <c r="AI28" i="74"/>
  <c r="AI29" i="74" a="1"/>
  <c r="AI29" i="74"/>
  <c r="AI30" i="74" a="1"/>
  <c r="AI30" i="74"/>
  <c r="AI31" i="74" a="1"/>
  <c r="AI31" i="74"/>
  <c r="AI32" i="74" a="1"/>
  <c r="AI32" i="74"/>
  <c r="AI33" i="74" a="1"/>
  <c r="AI33" i="74"/>
  <c r="AI34" i="74" a="1"/>
  <c r="AI34" i="74"/>
  <c r="AI35" i="74" a="1"/>
  <c r="AI35" i="74"/>
  <c r="AI36" i="74" a="1"/>
  <c r="AI36" i="74"/>
  <c r="AI37" i="74" a="1"/>
  <c r="AI37" i="74"/>
  <c r="AI27" i="74" a="1"/>
  <c r="AI27" i="74"/>
  <c r="AI18" i="74" a="1"/>
  <c r="AI18" i="74"/>
  <c r="AI19" i="74" a="1"/>
  <c r="AI19" i="74"/>
  <c r="AI3" i="74" a="1"/>
  <c r="AI3" i="74"/>
  <c r="AI4" i="74" a="1"/>
  <c r="AI4" i="74"/>
  <c r="AI5" i="74" a="1"/>
  <c r="AI5" i="74"/>
  <c r="AI6" i="74" a="1"/>
  <c r="AI6" i="74"/>
  <c r="AI7" i="74" a="1"/>
  <c r="AI7" i="74"/>
  <c r="AI8" i="74" a="1"/>
  <c r="AI8" i="74"/>
  <c r="AI9" i="74" a="1"/>
  <c r="AI9" i="74"/>
  <c r="AI10" i="74" a="1"/>
  <c r="AI10" i="74"/>
  <c r="AI11" i="74" a="1"/>
  <c r="AI11" i="74"/>
  <c r="AH11" i="74" a="1"/>
  <c r="AH11" i="74"/>
  <c r="AH10" i="74" a="1"/>
  <c r="AH10" i="74"/>
  <c r="AH9" i="74" a="1"/>
  <c r="AH9" i="74"/>
  <c r="AH8" i="74" a="1"/>
  <c r="AH8" i="74"/>
  <c r="AH6" i="74" a="1"/>
  <c r="AH6" i="74"/>
  <c r="AI21" i="74" a="1"/>
  <c r="AI21" i="74"/>
  <c r="AK22" i="74" a="1"/>
  <c r="AK22" i="74"/>
  <c r="AK23" i="74" a="1"/>
  <c r="AK23" i="74"/>
  <c r="AK24" i="74" a="1"/>
  <c r="AK24" i="74"/>
  <c r="AK25" i="74" a="1"/>
  <c r="AK25" i="74"/>
  <c r="AK26" i="74" a="1"/>
  <c r="AK26" i="74"/>
  <c r="AK27" i="74" a="1"/>
  <c r="AK27" i="74"/>
  <c r="AK28" i="74" a="1"/>
  <c r="AK28" i="74"/>
  <c r="AK37" i="74" a="1"/>
  <c r="AK37" i="74"/>
  <c r="AK36" i="74" a="1"/>
  <c r="AK36" i="74"/>
  <c r="AK35" i="74" a="1"/>
  <c r="AK35" i="74"/>
  <c r="AK34" i="74" a="1"/>
  <c r="AK34" i="74"/>
  <c r="AH5" i="74" a="1"/>
  <c r="AH5" i="74"/>
  <c r="AH4" i="74" a="1"/>
  <c r="AH4" i="74"/>
  <c r="AH3" i="74" a="1"/>
  <c r="AH3" i="74"/>
  <c r="AH2" i="74" a="1"/>
  <c r="AH2" i="74"/>
  <c r="AO45" i="74" a="1"/>
  <c r="AO45" i="74"/>
  <c r="AO49" i="74" a="1"/>
  <c r="AO49" i="74"/>
  <c r="AO47" i="74" a="1"/>
  <c r="AO47" i="74"/>
  <c r="AO52" i="74" a="1"/>
  <c r="AO52" i="74"/>
  <c r="AO40" i="74" a="1"/>
  <c r="AO40" i="74"/>
  <c r="AO39" i="74" a="1"/>
  <c r="AO39" i="74"/>
  <c r="AO53" i="74" a="1"/>
  <c r="AO53" i="74"/>
  <c r="AO41" i="74" a="1"/>
  <c r="AO41" i="74"/>
  <c r="AO51" i="74" a="1"/>
  <c r="AO51" i="74"/>
  <c r="AO50" i="74" a="1"/>
  <c r="AO50" i="74"/>
  <c r="AO54" i="74" a="1"/>
  <c r="AO54" i="74"/>
  <c r="AO48" i="74" a="1"/>
  <c r="AO48" i="74"/>
  <c r="AO43" i="74" a="1"/>
  <c r="AO43" i="74"/>
  <c r="AO44" i="74" a="1"/>
  <c r="AO44" i="74"/>
  <c r="AO42" i="74" a="1"/>
  <c r="AO42" i="74"/>
  <c r="AO38" i="74" a="1"/>
  <c r="AO38" i="74"/>
  <c r="AO46" i="74" a="1"/>
  <c r="AO46" i="74"/>
  <c r="AL27" i="74" a="1"/>
  <c r="AL27" i="74"/>
  <c r="AN35" i="74" a="1"/>
  <c r="AN35" i="74"/>
  <c r="AG49" i="74" a="1"/>
  <c r="AG49" i="74"/>
  <c r="AK5" i="74" a="1"/>
  <c r="AK5" i="74"/>
  <c r="AL52" i="74" a="1"/>
  <c r="AL52" i="74"/>
  <c r="AK50" i="74" a="1"/>
  <c r="AK50" i="74"/>
  <c r="AL46" i="74" a="1"/>
  <c r="AL46" i="74"/>
  <c r="AK41" i="74" a="1"/>
  <c r="AK41" i="74"/>
  <c r="AN28" i="74" a="1"/>
  <c r="AN28" i="74"/>
  <c r="AN41" i="74" a="1"/>
  <c r="AN41" i="74"/>
  <c r="AL7" i="74" a="1"/>
  <c r="AL7" i="74"/>
  <c r="AN11" i="74" a="1"/>
  <c r="AN11" i="74"/>
  <c r="AN24" i="74" a="1"/>
  <c r="AN24" i="74"/>
  <c r="AN14" i="74" a="1"/>
  <c r="AN14" i="74"/>
  <c r="AH33" i="74" a="1"/>
  <c r="AH33" i="74"/>
  <c r="AN50" i="74" a="1"/>
  <c r="AN50" i="74"/>
  <c r="AH50" i="74" a="1"/>
  <c r="AH50" i="74"/>
  <c r="AI24" i="74" a="1"/>
  <c r="AI24" i="74"/>
  <c r="AK45" i="74" a="1"/>
  <c r="AK45" i="74"/>
  <c r="AL50" i="74" a="1"/>
  <c r="AL50" i="74"/>
  <c r="AN26" i="74" a="1"/>
  <c r="AN26" i="74"/>
  <c r="AN8" i="74" a="1"/>
  <c r="AN8" i="74"/>
  <c r="AH52" i="74" a="1"/>
  <c r="AH52" i="74"/>
  <c r="AN18" i="74" a="1"/>
  <c r="AN18" i="74"/>
  <c r="AI47" i="74" a="1"/>
  <c r="AI47" i="74"/>
  <c r="AN22" i="74" a="1"/>
  <c r="AN22" i="74"/>
  <c r="AI14" i="74" a="1"/>
  <c r="AI14" i="74"/>
  <c r="AL13" i="74" a="1"/>
  <c r="AL13" i="74"/>
  <c r="AM19" i="74" a="1"/>
  <c r="AM19" i="74"/>
  <c r="AH34" i="74" a="1"/>
  <c r="AH34" i="74"/>
  <c r="AM34" i="74" a="1"/>
  <c r="AM34" i="74"/>
  <c r="AM20" i="74" a="1"/>
  <c r="AM20" i="74"/>
  <c r="AN6" i="74" a="1"/>
  <c r="AN6" i="74"/>
  <c r="AM43" i="74" a="1"/>
  <c r="AM43" i="74"/>
  <c r="AM14" i="74" a="1"/>
  <c r="AM14" i="74"/>
  <c r="AN51" i="74" a="1"/>
  <c r="AN51" i="74"/>
  <c r="AN45" i="74" a="1"/>
  <c r="AN45" i="74"/>
  <c r="AM35" i="74" a="1"/>
  <c r="AM35" i="74"/>
  <c r="AN44" i="74" a="1"/>
  <c r="AN44" i="74"/>
  <c r="AN31" i="74" a="1"/>
  <c r="AN31" i="74"/>
  <c r="AL43" i="74" a="1"/>
  <c r="AL43" i="74"/>
  <c r="AL19" i="74" a="1"/>
  <c r="AL19" i="74"/>
  <c r="AL25" i="74" a="1"/>
  <c r="AL25" i="74"/>
  <c r="AN32" i="74" a="1"/>
  <c r="AN32" i="74"/>
  <c r="AI54" i="74" a="1"/>
  <c r="AI54" i="74"/>
  <c r="AG27" i="74" a="1"/>
  <c r="AG27" i="74"/>
  <c r="AM36" i="74" a="1"/>
  <c r="AM36" i="74"/>
  <c r="AM40" i="74" a="1"/>
  <c r="AM40" i="74"/>
  <c r="AN17" i="74" a="1"/>
  <c r="AN17" i="74"/>
  <c r="AL35" i="74" a="1"/>
  <c r="AL35" i="74"/>
  <c r="AL51" i="74" a="1"/>
  <c r="AL51" i="74"/>
  <c r="AK31" i="74" a="1"/>
  <c r="AK31" i="74"/>
  <c r="AK29" i="74" a="1"/>
  <c r="AK29" i="74"/>
  <c r="AM4" i="74" a="1"/>
  <c r="AM4" i="74"/>
  <c r="AH46" i="74" a="1"/>
  <c r="AH46" i="74"/>
  <c r="AG46" i="74" a="1"/>
  <c r="AG46" i="74"/>
  <c r="AN33" i="74" a="1"/>
  <c r="AN33" i="74"/>
  <c r="AN19" i="74" a="1"/>
  <c r="AN19" i="74"/>
  <c r="AN40" i="74" a="1"/>
  <c r="AN40" i="74"/>
  <c r="AG26" i="74" a="1"/>
  <c r="AG26" i="74"/>
  <c r="AK8" i="74" a="1"/>
  <c r="AK8" i="74"/>
  <c r="AL3" i="74" a="1"/>
  <c r="AL3" i="74"/>
  <c r="AN16" i="74" a="1"/>
  <c r="AN16" i="74"/>
  <c r="AI50" i="74" a="1"/>
  <c r="AI50" i="74"/>
  <c r="AN3" i="74" a="1"/>
  <c r="AN3" i="74"/>
  <c r="AI17" i="74" a="1"/>
  <c r="AI17" i="74"/>
  <c r="AM13" i="74" a="1"/>
  <c r="AM13" i="74"/>
  <c r="AH42" i="74" a="1"/>
  <c r="AH42" i="74"/>
  <c r="AM23" i="74" a="1"/>
  <c r="AM23" i="74"/>
  <c r="AI43" i="74" a="1"/>
  <c r="AI43" i="74"/>
  <c r="AL24" i="74" a="1"/>
  <c r="AL24" i="74"/>
  <c r="AL31" i="74" a="1"/>
  <c r="AL31" i="74"/>
  <c r="AG35" i="74" a="1"/>
  <c r="AG35" i="74"/>
  <c r="AM42" i="74" a="1"/>
  <c r="AM42" i="74"/>
  <c r="AK18" i="74" a="1"/>
  <c r="AK18" i="74"/>
  <c r="AN21" i="74" a="1"/>
  <c r="AN21" i="74"/>
  <c r="AL53" i="74" a="1"/>
  <c r="AL53" i="74"/>
  <c r="AI41" i="74" a="1"/>
  <c r="AI41" i="74"/>
  <c r="AM52" i="74" a="1"/>
  <c r="AM52" i="74"/>
  <c r="AK44" i="74" a="1"/>
  <c r="AK44" i="74"/>
  <c r="AG41" i="74" a="1"/>
  <c r="AG41" i="74"/>
  <c r="AN48" i="74" a="1"/>
  <c r="AN48" i="74"/>
  <c r="AL21" i="74" a="1"/>
  <c r="AL21" i="74"/>
  <c r="AL34" i="74" a="1"/>
  <c r="AL34" i="74"/>
  <c r="AI53" i="74" a="1"/>
  <c r="AI53" i="74"/>
  <c r="AK42" i="74" a="1"/>
  <c r="AK42" i="74"/>
  <c r="AK2" i="74" a="1"/>
  <c r="AK2" i="74"/>
  <c r="AM27" i="74" a="1"/>
  <c r="AM27" i="74"/>
  <c r="AM54" i="74" a="1"/>
  <c r="AM54" i="74"/>
  <c r="AN10" i="74" a="1"/>
  <c r="AN10" i="74"/>
  <c r="AK7" i="74" a="1"/>
  <c r="AK7" i="74"/>
  <c r="AG32" i="74" a="1"/>
  <c r="AG32" i="74"/>
  <c r="AK46" i="74" a="1"/>
  <c r="AK46" i="74"/>
  <c r="AG42" i="74" a="1"/>
  <c r="AG42" i="74"/>
  <c r="AN49" i="74" a="1"/>
  <c r="AN49" i="74"/>
  <c r="AL4" i="74" a="1"/>
  <c r="AL4" i="74"/>
  <c r="AG25" i="74" a="1"/>
  <c r="AG25" i="74"/>
  <c r="AL37" i="74" a="1"/>
  <c r="AL37" i="74"/>
  <c r="AI48" i="74" a="1"/>
  <c r="AI48" i="74"/>
  <c r="AN23" i="74" a="1"/>
  <c r="AN23" i="74"/>
  <c r="AL5" i="74" a="1"/>
  <c r="AL5" i="74"/>
  <c r="AI42" i="74" a="1"/>
  <c r="AI42" i="74"/>
  <c r="AK17" i="74" a="1"/>
  <c r="AK17" i="74"/>
  <c r="AG44" i="74" a="1"/>
  <c r="AG44" i="74"/>
  <c r="AL33" i="74" a="1"/>
  <c r="AL33" i="74"/>
  <c r="AI52" i="74" a="1"/>
  <c r="AI52" i="74"/>
  <c r="AH54" i="74" a="1"/>
  <c r="AH54" i="74"/>
  <c r="AL14" i="74" a="1"/>
  <c r="AL14" i="74"/>
  <c r="AM18" i="74" a="1"/>
  <c r="AM18" i="74"/>
  <c r="AK3" i="74" a="1"/>
  <c r="AK3" i="74"/>
  <c r="AM45" i="74" a="1"/>
  <c r="AM45" i="74"/>
  <c r="AN42" i="74" a="1"/>
  <c r="AN42" i="74"/>
  <c r="AM29" i="74" a="1"/>
  <c r="AM29" i="74"/>
  <c r="AG29" i="74" a="1"/>
  <c r="AG29" i="74"/>
  <c r="AL47" i="74" a="1"/>
  <c r="AL47" i="74"/>
  <c r="AK21" i="74" a="1"/>
  <c r="AK21" i="74"/>
  <c r="AG52" i="74" a="1"/>
  <c r="AG52" i="74"/>
  <c r="AG50" i="74" a="1"/>
  <c r="AG50" i="74"/>
  <c r="AN15" i="74" a="1"/>
  <c r="AN15" i="74"/>
  <c r="AI44" i="74" a="1"/>
  <c r="AI44" i="74"/>
  <c r="AM25" i="74" a="1"/>
  <c r="AM25" i="74"/>
  <c r="AN27" i="74" a="1"/>
  <c r="AN27" i="74"/>
  <c r="AH36" i="74" a="1"/>
  <c r="AH36" i="74"/>
  <c r="AG34" i="74" a="1"/>
  <c r="AG34" i="74"/>
  <c r="AL16" i="74" a="1"/>
  <c r="AL16" i="74"/>
  <c r="AM22" i="74" a="1"/>
  <c r="AM22" i="74"/>
  <c r="AH47" i="74" a="1"/>
  <c r="AH47" i="74"/>
  <c r="AI15" i="74" a="1"/>
  <c r="AI15" i="74"/>
  <c r="AH41" i="74" a="1"/>
  <c r="AH41" i="74"/>
  <c r="AN43" i="74" a="1"/>
  <c r="AN43" i="74"/>
  <c r="AM31" i="74" a="1"/>
  <c r="AM31" i="74"/>
  <c r="AG28" i="74" a="1"/>
  <c r="AG28" i="74"/>
  <c r="AN53" i="74" a="1"/>
  <c r="AN53" i="74"/>
  <c r="AN9" i="74" a="1"/>
  <c r="AN9" i="74"/>
  <c r="AI46" i="74" a="1"/>
  <c r="AI46" i="74"/>
  <c r="AL18" i="74" a="1"/>
  <c r="AL18" i="74"/>
  <c r="AI13" i="74" a="1"/>
  <c r="AI13" i="74"/>
  <c r="AG54" i="74" a="1"/>
  <c r="AG54" i="74"/>
  <c r="AM51" i="74" a="1"/>
  <c r="AM51" i="74"/>
  <c r="AG36" i="74" a="1"/>
  <c r="AG36" i="74"/>
  <c r="AI25" i="74" a="1"/>
  <c r="AI25" i="74"/>
  <c r="AL28" i="74" a="1"/>
  <c r="AL28" i="74"/>
  <c r="AM32" i="74" a="1"/>
  <c r="AM32" i="74"/>
  <c r="AN13" i="74" a="1"/>
  <c r="AN13" i="74"/>
  <c r="AH37" i="74" a="1"/>
  <c r="AH37" i="74"/>
  <c r="AI40" i="74" a="1"/>
  <c r="AI40" i="74"/>
  <c r="AH45" i="74" a="1"/>
  <c r="AH45" i="74"/>
  <c r="AI22" i="74" a="1"/>
  <c r="AI22" i="74"/>
  <c r="AI49" i="74" a="1"/>
  <c r="AI49" i="74"/>
  <c r="AI51" i="74" a="1"/>
  <c r="AI51" i="74"/>
  <c r="AL8" i="74" a="1"/>
  <c r="AL8" i="74"/>
  <c r="AL11" i="74" a="1"/>
  <c r="AL11" i="74"/>
  <c r="AK47" i="74" a="1"/>
  <c r="AK47" i="74"/>
  <c r="AK11" i="74" a="1"/>
  <c r="AK11" i="74"/>
  <c r="AM49" i="74" a="1"/>
  <c r="AM49" i="74"/>
  <c r="AH48" i="74" a="1"/>
  <c r="AH48" i="74"/>
  <c r="AN34" i="74" a="1"/>
  <c r="AN34" i="74"/>
  <c r="AL49" i="74" a="1"/>
  <c r="AL49" i="74"/>
  <c r="AK30" i="74" a="1"/>
  <c r="AK30" i="74"/>
  <c r="AN47" i="74" a="1"/>
  <c r="AN47" i="74"/>
  <c r="AM47" i="74" a="1"/>
  <c r="AM47" i="74"/>
  <c r="AM50" i="74" a="1"/>
  <c r="AM50" i="74"/>
  <c r="AL10" i="74" a="1"/>
  <c r="AL10" i="74"/>
  <c r="AN2" i="74" a="1"/>
  <c r="AN2" i="74"/>
  <c r="AG30" i="74" a="1"/>
  <c r="AG30" i="74"/>
  <c r="AL2" i="74" a="1"/>
  <c r="AL2" i="74"/>
  <c r="AK6" i="74" a="1"/>
  <c r="AK6" i="74"/>
  <c r="AL29" i="74" a="1"/>
  <c r="AL29" i="74"/>
  <c r="AN5" i="74" a="1"/>
  <c r="AN5" i="74"/>
  <c r="AK53" i="74" a="1"/>
  <c r="AK53" i="74"/>
  <c r="AL20" i="74" a="1"/>
  <c r="AL20" i="74"/>
  <c r="AG47" i="74" a="1"/>
  <c r="AG47" i="74"/>
  <c r="AL41" i="74" a="1"/>
  <c r="AL41" i="74"/>
  <c r="AG48" i="74" a="1"/>
  <c r="AG48" i="74"/>
  <c r="AM46" i="74" a="1"/>
  <c r="AM46" i="74"/>
  <c r="AK40" i="74" a="1"/>
  <c r="AK40" i="74"/>
  <c r="AK9" i="74" a="1"/>
  <c r="AK9" i="74"/>
  <c r="AN20" i="74" a="1"/>
  <c r="AN20" i="74"/>
  <c r="AN29" i="74" a="1"/>
  <c r="AN29" i="74"/>
  <c r="AL44" i="74" a="1"/>
  <c r="AL44" i="74"/>
  <c r="AM3" i="74" a="1"/>
  <c r="AM3" i="74"/>
  <c r="AH35" i="74" a="1"/>
  <c r="AH35" i="74"/>
  <c r="AM26" i="74" a="1"/>
  <c r="AM26" i="74"/>
  <c r="AK19" i="74" a="1"/>
  <c r="AK19" i="74"/>
  <c r="AL22" i="74" a="1"/>
  <c r="AL22" i="74"/>
  <c r="AM21" i="74" a="1"/>
  <c r="AM21" i="74"/>
  <c r="AG45" i="74" a="1"/>
  <c r="AG45" i="74"/>
  <c r="AK10" i="74" a="1"/>
  <c r="AK10" i="74"/>
  <c r="AM33" i="74" a="1"/>
  <c r="AM33" i="74"/>
  <c r="AH40" i="74" a="1"/>
  <c r="AH40" i="74"/>
  <c r="AL17" i="74" a="1"/>
  <c r="AL17" i="74"/>
  <c r="AI45" i="74" a="1"/>
  <c r="AI45" i="74"/>
  <c r="AN52" i="74" a="1"/>
  <c r="AN52" i="74"/>
  <c r="AM24" i="74" a="1"/>
  <c r="AM24" i="74"/>
  <c r="AL42" i="74" a="1"/>
  <c r="AL42" i="74"/>
  <c r="AN4" i="74" a="1"/>
  <c r="AN4" i="74"/>
  <c r="AK4" i="74" a="1"/>
  <c r="AK4" i="74"/>
  <c r="AH53" i="74" a="1"/>
  <c r="AH53" i="74"/>
  <c r="AK49" i="74" a="1"/>
  <c r="AK49" i="74"/>
  <c r="AM28" i="74" a="1"/>
  <c r="AM28" i="74"/>
  <c r="AL15" i="74" a="1"/>
  <c r="AL15" i="74"/>
  <c r="AM2" i="74" a="1"/>
  <c r="AM2" i="74"/>
  <c r="AH43" i="74" a="1"/>
  <c r="AH43" i="74"/>
  <c r="AK48" i="74" a="1"/>
  <c r="AK48" i="74"/>
  <c r="AK52" i="74" a="1"/>
  <c r="AK52" i="74"/>
  <c r="AM44" i="74" a="1"/>
  <c r="AM44" i="74"/>
  <c r="AG43" i="74" a="1"/>
  <c r="AG43" i="74"/>
  <c r="AK54" i="74" a="1"/>
  <c r="AK54" i="74"/>
  <c r="AM16" i="74" a="1"/>
  <c r="AM16" i="74"/>
  <c r="AG40" i="74" a="1"/>
  <c r="AG40" i="74"/>
  <c r="AK51" i="74" a="1"/>
  <c r="AK51" i="74"/>
  <c r="AH51" i="74" a="1"/>
  <c r="AH51" i="74"/>
  <c r="AM5" i="74" a="1"/>
  <c r="AM5" i="74"/>
  <c r="AL40" i="74" a="1"/>
  <c r="AL40" i="74"/>
  <c r="AN46" i="74" a="1"/>
  <c r="AN46" i="74"/>
  <c r="AL45" i="74" a="1"/>
  <c r="AL45" i="74"/>
  <c r="AM53" i="74" a="1"/>
  <c r="AM53" i="74"/>
  <c r="AN36" i="74" a="1"/>
  <c r="AN36" i="74"/>
  <c r="AM30" i="74" a="1"/>
  <c r="AM30" i="74"/>
  <c r="AN7" i="74" a="1"/>
  <c r="AN7" i="74"/>
  <c r="AN30" i="74" a="1"/>
  <c r="AN30" i="74"/>
  <c r="AL48" i="74" a="1"/>
  <c r="AL48" i="74"/>
  <c r="AH49" i="74" a="1"/>
  <c r="AH49" i="74"/>
  <c r="AM15" i="74" a="1"/>
  <c r="AM15" i="74"/>
  <c r="AL54" i="74" a="1"/>
  <c r="AL54" i="74"/>
  <c r="AI2" i="74" a="1"/>
  <c r="AI2" i="74"/>
  <c r="AL32" i="74" a="1"/>
  <c r="AL32" i="74"/>
  <c r="AK32" i="74" a="1"/>
  <c r="AK32" i="74"/>
  <c r="AN54" i="74" a="1"/>
  <c r="AN54" i="74"/>
  <c r="AG24" i="74" a="1"/>
  <c r="AG24" i="74"/>
  <c r="AI23" i="74" a="1"/>
  <c r="AI23" i="74"/>
  <c r="AL30" i="74" a="1"/>
  <c r="AL30" i="74"/>
  <c r="AG51" i="74" a="1"/>
  <c r="AG51" i="74"/>
  <c r="AH32" i="74" a="1"/>
  <c r="AH32" i="74"/>
  <c r="AH44" i="74" a="1"/>
  <c r="AH44" i="74"/>
  <c r="AL9" i="74" a="1"/>
  <c r="AL9" i="74"/>
  <c r="AN25" i="74" a="1"/>
  <c r="AN25" i="74"/>
  <c r="AG53" i="74" a="1"/>
  <c r="AG53" i="74"/>
  <c r="AL36" i="74" a="1"/>
  <c r="AL36" i="74"/>
  <c r="AL23" i="74" a="1"/>
  <c r="AL23" i="74"/>
  <c r="AK43" i="74" a="1"/>
  <c r="AK43" i="74"/>
  <c r="AG33" i="74" a="1"/>
  <c r="AG33" i="74"/>
  <c r="AG37" i="74" a="1"/>
  <c r="AG37" i="74"/>
  <c r="AM48" i="74" a="1"/>
  <c r="AM48" i="74"/>
  <c r="AP3" i="74" a="1"/>
  <c r="AP3" i="74"/>
  <c r="AP4" i="74" a="1"/>
  <c r="AP4" i="74"/>
  <c r="AP5" i="74" a="1"/>
  <c r="AP5" i="74"/>
  <c r="AP6" i="74" a="1"/>
  <c r="AP6" i="74"/>
  <c r="AP7" i="74" a="1"/>
  <c r="AP7" i="74"/>
  <c r="AP8" i="74" a="1"/>
  <c r="AP8" i="74"/>
  <c r="AP9" i="74" a="1"/>
  <c r="AP9" i="74"/>
  <c r="AP10" i="74" a="1"/>
  <c r="AP10" i="74"/>
  <c r="AP11" i="74" a="1"/>
  <c r="AP11" i="74"/>
  <c r="AP12" i="74" a="1"/>
  <c r="AP12" i="74"/>
  <c r="AP13" i="74" a="1"/>
  <c r="AP13" i="74"/>
  <c r="AP14" i="74" a="1"/>
  <c r="AP14" i="74"/>
  <c r="AP15" i="74" a="1"/>
  <c r="AP15" i="74"/>
  <c r="AP16" i="74" a="1"/>
  <c r="AP16" i="74"/>
  <c r="AP17" i="74" a="1"/>
  <c r="AP17" i="74"/>
  <c r="AP18" i="74" a="1"/>
  <c r="AP18" i="74"/>
  <c r="AP19" i="74" a="1"/>
  <c r="AP19" i="74"/>
  <c r="AP20" i="74" a="1"/>
  <c r="AP20" i="74"/>
  <c r="AP21" i="74" a="1"/>
  <c r="AP21" i="74"/>
  <c r="AP22" i="74" a="1"/>
  <c r="AP22" i="74"/>
  <c r="AP23" i="74" a="1"/>
  <c r="AP23" i="74"/>
  <c r="AP24" i="74" a="1"/>
  <c r="AP24" i="74"/>
  <c r="AP25" i="74" a="1"/>
  <c r="AP25" i="74"/>
  <c r="AP26" i="74" a="1"/>
  <c r="AP26" i="74"/>
  <c r="AP27" i="74" a="1"/>
  <c r="AP27" i="74"/>
  <c r="AP28" i="74" a="1"/>
  <c r="AP28" i="74"/>
  <c r="AP29" i="74" a="1"/>
  <c r="AP29" i="74"/>
  <c r="AP2" i="74" a="1"/>
  <c r="AP2" i="74"/>
  <c r="AP1" i="74"/>
  <c r="AG22" i="74" a="1"/>
  <c r="AG22" i="74"/>
  <c r="AG21" i="74" a="1"/>
  <c r="AG21" i="74"/>
  <c r="AG20" i="74" a="1"/>
  <c r="AG20" i="74"/>
  <c r="AG13" i="74" a="1"/>
  <c r="AG13" i="74"/>
  <c r="AH22" i="74" a="1"/>
  <c r="AH22" i="74"/>
  <c r="AH21" i="74" a="1"/>
  <c r="AH21" i="74"/>
  <c r="AH20" i="74" a="1"/>
  <c r="AH20" i="74"/>
  <c r="AH19" i="74" a="1"/>
  <c r="AH19" i="74"/>
  <c r="AH18" i="74" a="1"/>
  <c r="AH18" i="74"/>
  <c r="AH17" i="74" a="1"/>
  <c r="AH17" i="74"/>
  <c r="AH16" i="74" a="1"/>
  <c r="AH16" i="74"/>
  <c r="AH15" i="74" a="1"/>
  <c r="AH15" i="74"/>
  <c r="AH14" i="74" a="1"/>
  <c r="AH14" i="74"/>
  <c r="AH13" i="74" a="1"/>
  <c r="AH13" i="74"/>
  <c r="AG14" i="74" a="1"/>
  <c r="AG14" i="74"/>
  <c r="AG15" i="74" a="1"/>
  <c r="AG15" i="74"/>
  <c r="AG16" i="74" a="1"/>
  <c r="AG16" i="74"/>
  <c r="AG17" i="74" a="1"/>
  <c r="AG17" i="74"/>
  <c r="AG18" i="74" a="1"/>
  <c r="AG18" i="74"/>
  <c r="AG10" i="74" a="1"/>
  <c r="AG10" i="74"/>
  <c r="AG11" i="74" a="1"/>
  <c r="AG11" i="74"/>
  <c r="AG2" i="74" a="1"/>
  <c r="AG2" i="74"/>
  <c r="AO2" i="74" a="1"/>
  <c r="AO2" i="74"/>
  <c r="AO3" i="74" a="1"/>
  <c r="AO3" i="74"/>
  <c r="AO4" i="74" a="1"/>
  <c r="AO4" i="74"/>
  <c r="AO5" i="74" a="1"/>
  <c r="AO5" i="74"/>
  <c r="AO6" i="74" a="1"/>
  <c r="AO6" i="74"/>
  <c r="AO7" i="74" a="1"/>
  <c r="AO7" i="74"/>
  <c r="AO8" i="74" a="1"/>
  <c r="AO8" i="74"/>
  <c r="AO9" i="74" a="1"/>
  <c r="AO9" i="74"/>
  <c r="AO10" i="74" a="1"/>
  <c r="AO10" i="74"/>
  <c r="AO11" i="74" a="1"/>
  <c r="AO11" i="74"/>
  <c r="AO12" i="74" a="1"/>
  <c r="AO12" i="74"/>
  <c r="AO13" i="74" a="1"/>
  <c r="AO13" i="74"/>
  <c r="AO14" i="74" a="1"/>
  <c r="AO14" i="74"/>
  <c r="AO15" i="74" a="1"/>
  <c r="AO15" i="74"/>
  <c r="AO16" i="74" a="1"/>
  <c r="AO16" i="74"/>
  <c r="AO17" i="74" a="1"/>
  <c r="AO17" i="74"/>
  <c r="AO18" i="74" a="1"/>
  <c r="AO18" i="74"/>
  <c r="AO19" i="74" a="1"/>
  <c r="AO19" i="74"/>
  <c r="AO20" i="74" a="1"/>
  <c r="AO20" i="74"/>
  <c r="AO21" i="74" a="1"/>
  <c r="AO21" i="74"/>
  <c r="AO22" i="74" a="1"/>
  <c r="AO22" i="74"/>
  <c r="AO23" i="74" a="1"/>
  <c r="AO23" i="74"/>
  <c r="AO24" i="74" a="1"/>
  <c r="AO24" i="74"/>
  <c r="AO25" i="74" a="1"/>
  <c r="AO25" i="74"/>
  <c r="AO26" i="74" a="1"/>
  <c r="AO26" i="74"/>
  <c r="AO27" i="74" a="1"/>
  <c r="AO27" i="74"/>
  <c r="AO28" i="74" a="1"/>
  <c r="AO28" i="74"/>
  <c r="AO29" i="74" a="1"/>
  <c r="AO29" i="74"/>
  <c r="AO30" i="74" a="1"/>
  <c r="AO30" i="74"/>
  <c r="AO31" i="74" a="1"/>
  <c r="AO31" i="74"/>
  <c r="AO32" i="74" a="1"/>
  <c r="AO32" i="74"/>
  <c r="AO33" i="74" a="1"/>
  <c r="AO33" i="74"/>
  <c r="AO34" i="74" a="1"/>
  <c r="AO34" i="74"/>
  <c r="AO35" i="74" a="1"/>
  <c r="AO35" i="74"/>
  <c r="AO36" i="74" a="1"/>
  <c r="AO36" i="74"/>
  <c r="AO37" i="74" a="1"/>
  <c r="AO37" i="74"/>
  <c r="AG6" i="74" a="1"/>
  <c r="AG6" i="74"/>
  <c r="AG3" i="74" a="1"/>
  <c r="AG3" i="74"/>
  <c r="AG4" i="74" a="1"/>
  <c r="AG4" i="74"/>
  <c r="AG5" i="74" a="1"/>
  <c r="AG5" i="74"/>
  <c r="AG7" i="74" a="1"/>
  <c r="AG7" i="74"/>
  <c r="AG8" i="74" a="1"/>
  <c r="AG8" i="74"/>
  <c r="W6" i="74"/>
  <c r="W7" i="74"/>
  <c r="W8" i="74"/>
  <c r="W9" i="74"/>
  <c r="W10" i="74"/>
  <c r="W11" i="74"/>
  <c r="AB40" i="74"/>
  <c r="AD40" i="74"/>
  <c r="W12" i="74"/>
  <c r="AB41" i="74"/>
  <c r="W13" i="74"/>
  <c r="AB39" i="74"/>
  <c r="W14" i="74"/>
  <c r="W15" i="74"/>
  <c r="W16" i="74"/>
  <c r="W17" i="74"/>
  <c r="W18" i="74"/>
  <c r="W19" i="74"/>
  <c r="W20" i="74"/>
  <c r="AB42" i="74"/>
  <c r="W21" i="74"/>
  <c r="AB43" i="74"/>
  <c r="W22" i="74"/>
  <c r="AB44" i="74"/>
  <c r="W23" i="74"/>
  <c r="W24" i="74"/>
  <c r="AB35" i="74"/>
  <c r="W25" i="74"/>
  <c r="AB36" i="74"/>
  <c r="W26" i="74"/>
  <c r="W27" i="74"/>
  <c r="AB37" i="74"/>
  <c r="W28" i="74"/>
  <c r="AB38" i="74"/>
  <c r="W29" i="74"/>
  <c r="W30" i="74"/>
  <c r="W31" i="74"/>
  <c r="W32" i="74"/>
  <c r="W33" i="74"/>
  <c r="W34" i="74"/>
  <c r="W35" i="74"/>
  <c r="W5" i="74"/>
  <c r="W36" i="74"/>
  <c r="W40" i="74"/>
  <c r="W41" i="74"/>
  <c r="W42" i="74"/>
  <c r="W43" i="74"/>
  <c r="W44" i="74"/>
  <c r="W45" i="74"/>
  <c r="W46" i="74"/>
  <c r="W47" i="74"/>
  <c r="AB28" i="74"/>
  <c r="AD28" i="74"/>
  <c r="AB29" i="74"/>
  <c r="AD29" i="74"/>
  <c r="AO1" i="74"/>
  <c r="W38" i="74"/>
  <c r="W37" i="74"/>
  <c r="AD31" i="74"/>
  <c r="B275" i="53" a="1"/>
  <c r="B275" i="53"/>
  <c r="B276" i="53" a="1"/>
  <c r="B276" i="53"/>
  <c r="B277" i="53" a="1"/>
  <c r="B277" i="53"/>
  <c r="B278" i="53" a="1"/>
  <c r="B278" i="53"/>
  <c r="B279" i="53" a="1"/>
  <c r="B279" i="53"/>
  <c r="B280" i="53" a="1"/>
  <c r="B280" i="53"/>
  <c r="B281" i="53" a="1"/>
  <c r="B281" i="53"/>
  <c r="B282" i="53" a="1"/>
  <c r="B282" i="53"/>
  <c r="V40" i="23"/>
  <c r="V41" i="23"/>
  <c r="V42" i="23"/>
  <c r="V43" i="23"/>
  <c r="V33" i="23"/>
  <c r="V34" i="23"/>
  <c r="V35" i="23"/>
  <c r="V36" i="23"/>
  <c r="X36" i="23"/>
  <c r="X28" i="23"/>
  <c r="V39" i="23"/>
  <c r="V26" i="54"/>
  <c r="X26" i="54"/>
  <c r="Q38" i="54"/>
  <c r="I2" i="31"/>
  <c r="H2" i="31"/>
  <c r="HN11" i="4"/>
  <c r="CW11" i="4"/>
  <c r="BC11" i="4"/>
  <c r="KO11" i="4"/>
  <c r="AX11" i="4"/>
  <c r="IK11" i="4"/>
  <c r="AY11" i="4"/>
  <c r="LN11" i="4"/>
  <c r="LM11" i="4"/>
  <c r="BD11" i="4"/>
  <c r="MM11" i="4"/>
  <c r="DV11" i="4"/>
  <c r="JE11" i="4"/>
  <c r="HQ11" i="4"/>
  <c r="FX11" i="4"/>
  <c r="FJ11" i="4"/>
  <c r="EV11" i="4"/>
  <c r="HO11" i="4"/>
  <c r="AR11" i="4"/>
  <c r="IS11" i="4"/>
  <c r="DZ11" i="4"/>
  <c r="DJ11" i="4"/>
  <c r="LY11" i="4"/>
  <c r="EM11" i="4"/>
  <c r="DY11" i="4"/>
  <c r="MX11" i="4"/>
  <c r="GQ11" i="4"/>
  <c r="DX11" i="4"/>
  <c r="ER11" i="6"/>
  <c r="ER14" i="6"/>
  <c r="FL11" i="6"/>
  <c r="FL14" i="6"/>
  <c r="HL11" i="6"/>
  <c r="IQ11" i="6"/>
  <c r="IQ14" i="6"/>
  <c r="DL11" i="6"/>
  <c r="DL14" i="6"/>
  <c r="DO11" i="6"/>
  <c r="DO14" i="6"/>
  <c r="GK11" i="6"/>
  <c r="GK14" i="6"/>
  <c r="GA11" i="6"/>
  <c r="GA14" i="6"/>
  <c r="EN11" i="6"/>
  <c r="EN14" i="6"/>
  <c r="CZ11" i="6"/>
  <c r="CZ14" i="6"/>
  <c r="EC11" i="6"/>
  <c r="EC14" i="6"/>
  <c r="IR11" i="6"/>
  <c r="IR14" i="6"/>
  <c r="HK11" i="6"/>
  <c r="HK14" i="6"/>
  <c r="GI11" i="6"/>
  <c r="GI14" i="6"/>
  <c r="DJ11" i="6"/>
  <c r="DJ14" i="6"/>
  <c r="HS11" i="6"/>
  <c r="HS14" i="6"/>
  <c r="IH11" i="6"/>
  <c r="IH14" i="6"/>
  <c r="DX11" i="6"/>
  <c r="FA11" i="6"/>
  <c r="FA14" i="6"/>
  <c r="FN11" i="6"/>
  <c r="FN14" i="6"/>
  <c r="DC11" i="6"/>
  <c r="FV11" i="6"/>
  <c r="FV14" i="6"/>
  <c r="GE11" i="6"/>
  <c r="GE14" i="6"/>
  <c r="EA11" i="6"/>
  <c r="EA14" i="6"/>
  <c r="AH5" i="53" a="1"/>
  <c r="AH5" i="53"/>
  <c r="AA7" i="53" a="1"/>
  <c r="AA7" i="53"/>
  <c r="AH7" i="53" a="1"/>
  <c r="AH7" i="53"/>
  <c r="AH22" i="53" a="1"/>
  <c r="AH22" i="53"/>
  <c r="AC9" i="53" a="1"/>
  <c r="AC9" i="53"/>
  <c r="AG4" i="53" a="1"/>
  <c r="AG4" i="53"/>
  <c r="AH20" i="53" a="1"/>
  <c r="AH20" i="53"/>
  <c r="AA10" i="53" a="1"/>
  <c r="AA10" i="53"/>
  <c r="AE20" i="53" a="1"/>
  <c r="AE20" i="53"/>
  <c r="AC26" i="53" a="1"/>
  <c r="AC26" i="53"/>
  <c r="AA11" i="53" a="1"/>
  <c r="AA11" i="53"/>
  <c r="AH18" i="53" a="1"/>
  <c r="AH18" i="53"/>
  <c r="AG11" i="53" a="1"/>
  <c r="AG11" i="53"/>
  <c r="AC15" i="53" a="1"/>
  <c r="AC15" i="53"/>
  <c r="AA15" i="53" a="1"/>
  <c r="AA15" i="53"/>
  <c r="AH17" i="53" a="1"/>
  <c r="AH17" i="53"/>
  <c r="AB18" i="53" a="1"/>
  <c r="AB18" i="53"/>
  <c r="AE2" i="53" a="1"/>
  <c r="AE2" i="53"/>
  <c r="AE8" i="53" a="1"/>
  <c r="AE8" i="53"/>
  <c r="AC37" i="53" a="1"/>
  <c r="AC37" i="53"/>
  <c r="AA33" i="53" a="1"/>
  <c r="AA33" i="53"/>
  <c r="AE23" i="53" a="1"/>
  <c r="AE23" i="53"/>
  <c r="AH27" i="53" a="1"/>
  <c r="AH27" i="53"/>
  <c r="AG29" i="53" a="1"/>
  <c r="AG29" i="53"/>
  <c r="AE31" i="53" a="1"/>
  <c r="AE31" i="53"/>
  <c r="AG31" i="53" a="1"/>
  <c r="AG31" i="53"/>
  <c r="AG25" i="53" a="1"/>
  <c r="AG25" i="53"/>
  <c r="AA34" i="53" a="1"/>
  <c r="AA34" i="53"/>
  <c r="AB37" i="53" a="1"/>
  <c r="AB37" i="53"/>
  <c r="AA36" i="53" a="1"/>
  <c r="AA36" i="53"/>
  <c r="AH32" i="53" a="1"/>
  <c r="AH32" i="53"/>
  <c r="AG19" i="53" a="1"/>
  <c r="AG19" i="53"/>
  <c r="AN4" i="53" a="1"/>
  <c r="AN4" i="53"/>
  <c r="AH34" i="53" a="1"/>
  <c r="AH34" i="53"/>
  <c r="AC27" i="53" a="1"/>
  <c r="AC27" i="53"/>
  <c r="AH35" i="53" a="1"/>
  <c r="AH35" i="53"/>
  <c r="AA17" i="53" a="1"/>
  <c r="AA17" i="53"/>
  <c r="AH36" i="53" a="1"/>
  <c r="AH36" i="53"/>
  <c r="AC2" i="53" a="1"/>
  <c r="AC2" i="53"/>
  <c r="AG37" i="53" a="1"/>
  <c r="AG37" i="53"/>
  <c r="AF3" i="53" a="1"/>
  <c r="AF3" i="53"/>
  <c r="AC4" i="53" a="1"/>
  <c r="AC4" i="53"/>
  <c r="AC5" i="53" a="1"/>
  <c r="AC5" i="53"/>
  <c r="AH15" i="53" a="1"/>
  <c r="AH15" i="53"/>
  <c r="AE26" i="53" a="1"/>
  <c r="AE26" i="53"/>
  <c r="AH24" i="53" a="1"/>
  <c r="AH24" i="53"/>
  <c r="AE28" i="53" a="1"/>
  <c r="AE28" i="53"/>
  <c r="AC8" i="54" a="1"/>
  <c r="AC8" i="54"/>
  <c r="AI36" i="54" a="1"/>
  <c r="AI36" i="54"/>
  <c r="AJ18" i="54" a="1"/>
  <c r="AJ18" i="54"/>
  <c r="AC7" i="54" a="1"/>
  <c r="AC7" i="54"/>
  <c r="AH36" i="54" a="1"/>
  <c r="AH36" i="54"/>
  <c r="AI18" i="54" a="1"/>
  <c r="AI18" i="54"/>
  <c r="AJ34" i="54" a="1"/>
  <c r="AJ34" i="54"/>
  <c r="AF17" i="54" a="1"/>
  <c r="AF17" i="54"/>
  <c r="AC52" i="54" a="1"/>
  <c r="AC52" i="54"/>
  <c r="AI34" i="54" a="1"/>
  <c r="AI34" i="54"/>
  <c r="AJ31" i="54" a="1"/>
  <c r="AJ31" i="54"/>
  <c r="AJ15" i="54" a="1"/>
  <c r="AJ15" i="54"/>
  <c r="AB9" i="54" a="1"/>
  <c r="AB9" i="54"/>
  <c r="AI31" i="54" a="1"/>
  <c r="AI31" i="54"/>
  <c r="AI15" i="54" a="1"/>
  <c r="AI15" i="54"/>
  <c r="AH48" i="54" a="1"/>
  <c r="AH48" i="54"/>
  <c r="AF23" i="54" a="1"/>
  <c r="AF23" i="54"/>
  <c r="AH50" i="54" a="1"/>
  <c r="AH50" i="54"/>
  <c r="AF30" i="54" a="1"/>
  <c r="AF30" i="54"/>
  <c r="AG14" i="54" a="1"/>
  <c r="AG14" i="54"/>
  <c r="AH21" i="54" a="1"/>
  <c r="AH21" i="54"/>
  <c r="AG50" i="54" a="1"/>
  <c r="AG50" i="54"/>
  <c r="AC14" i="54" a="1"/>
  <c r="AC14" i="54"/>
  <c r="AH46" i="54" a="1"/>
  <c r="AH46" i="54"/>
  <c r="AC42" i="54" a="1"/>
  <c r="AC42" i="54"/>
  <c r="AF25" i="54" a="1"/>
  <c r="AF25" i="54"/>
  <c r="AF51" i="54" a="1"/>
  <c r="AF51" i="54"/>
  <c r="AI3" i="54" a="1"/>
  <c r="AI3" i="54"/>
  <c r="AF39" i="54" a="1"/>
  <c r="AF39" i="54"/>
  <c r="AF21" i="54" a="1"/>
  <c r="AF21" i="54"/>
  <c r="AH3" i="54" a="1"/>
  <c r="AH3" i="54"/>
  <c r="AC48" i="54" a="1"/>
  <c r="AC48" i="54"/>
  <c r="AA30" i="54" a="1"/>
  <c r="AA30" i="54"/>
  <c r="AJ12" i="54" a="1"/>
  <c r="AJ12" i="54"/>
  <c r="AJ27" i="54" a="1"/>
  <c r="AJ27" i="54"/>
  <c r="AF4" i="54" a="1"/>
  <c r="AF4" i="54"/>
  <c r="AJ47" i="54" a="1"/>
  <c r="AJ47" i="54"/>
  <c r="AI27" i="54" a="1"/>
  <c r="AI27" i="54"/>
  <c r="AI45" i="54" a="1"/>
  <c r="AI45" i="54"/>
  <c r="AG26" i="54" a="1"/>
  <c r="AG26" i="54"/>
  <c r="AC10" i="54" a="1"/>
  <c r="AC10" i="54"/>
  <c r="AC18" i="54" a="1"/>
  <c r="AC18" i="54"/>
  <c r="AG19" i="54" a="1"/>
  <c r="AG19" i="54"/>
  <c r="AF26" i="54" a="1"/>
  <c r="AF26" i="54"/>
  <c r="AB10" i="54" a="1"/>
  <c r="AB10" i="54"/>
  <c r="AC43" i="54" a="1"/>
  <c r="AC43" i="54"/>
  <c r="AH24" i="54" a="1"/>
  <c r="AH24" i="54"/>
  <c r="AG8" i="54" a="1"/>
  <c r="AG8" i="54"/>
  <c r="AH19" i="54" a="1"/>
  <c r="AH19" i="54"/>
  <c r="AJ42" i="54" a="1"/>
  <c r="AJ42" i="54"/>
  <c r="AG24" i="54" a="1"/>
  <c r="AG24" i="54"/>
  <c r="AB8" i="54" a="1"/>
  <c r="AB8" i="54"/>
  <c r="AF50" i="54" a="1"/>
  <c r="AF50" i="54"/>
  <c r="AH39" i="54" a="1"/>
  <c r="AH39" i="54"/>
  <c r="AI22" i="54" a="1"/>
  <c r="AI22" i="54"/>
  <c r="AH5" i="54" a="1"/>
  <c r="AH5" i="54"/>
  <c r="AI4" i="54" a="1"/>
  <c r="AI4" i="54"/>
  <c r="AI65" i="54" a="1"/>
  <c r="AI65" i="54"/>
  <c r="AH22" i="54" a="1"/>
  <c r="AH22" i="54"/>
  <c r="AG5" i="54" a="1"/>
  <c r="AG5" i="54"/>
  <c r="AF10" i="54" a="1"/>
  <c r="AF10" i="54"/>
  <c r="AI64" i="54" a="1"/>
  <c r="AI64" i="54"/>
  <c r="AC38" i="54" a="1"/>
  <c r="AC38" i="54"/>
  <c r="AG3" i="54" a="1"/>
  <c r="AG3" i="54"/>
  <c r="AF9" i="54" a="1"/>
  <c r="AF9" i="54"/>
  <c r="AB38" i="54" a="1"/>
  <c r="AB38" i="54"/>
  <c r="AF52" i="54" a="1"/>
  <c r="AF52" i="54"/>
  <c r="AI2" i="54" a="1"/>
  <c r="AI2" i="54"/>
  <c r="AF8" i="54" a="1"/>
  <c r="AF8" i="54"/>
  <c r="AC6" i="54" a="1"/>
  <c r="AC6" i="54"/>
  <c r="AI19" i="54" a="1"/>
  <c r="AI19" i="54"/>
  <c r="AI63" i="54" a="1"/>
  <c r="AI63" i="54"/>
  <c r="AI56" i="54" a="1"/>
  <c r="AI56" i="54"/>
  <c r="AI53" i="54" a="1"/>
  <c r="AI53" i="54"/>
  <c r="AA52" i="54" a="1"/>
  <c r="AA52" i="54"/>
  <c r="AC50" i="54" a="1"/>
  <c r="AC50" i="54"/>
  <c r="AI47" i="54" a="1"/>
  <c r="AI47" i="54"/>
  <c r="AC45" i="54" a="1"/>
  <c r="AC45" i="54"/>
  <c r="AI42" i="54" a="1"/>
  <c r="AI42" i="54"/>
  <c r="AC39" i="54" a="1"/>
  <c r="AC39" i="54"/>
  <c r="AJ37" i="54" a="1"/>
  <c r="AJ37" i="54"/>
  <c r="AG36" i="54" a="1"/>
  <c r="AG36" i="54"/>
  <c r="AH34" i="54" a="1"/>
  <c r="AH34" i="54"/>
  <c r="AH31" i="54" a="1"/>
  <c r="AH31" i="54"/>
  <c r="AJ29" i="54" a="1"/>
  <c r="AJ29" i="54"/>
  <c r="AH27" i="54" a="1"/>
  <c r="AH27" i="54"/>
  <c r="AA26" i="54" a="1"/>
  <c r="AA26" i="54"/>
  <c r="AC24" i="54" a="1"/>
  <c r="AC24" i="54"/>
  <c r="AG22" i="54" a="1"/>
  <c r="AG22" i="54"/>
  <c r="AB21" i="54" a="1"/>
  <c r="AB21" i="54"/>
  <c r="AH18" i="54" a="1"/>
  <c r="AH18" i="54"/>
  <c r="AB17" i="54" a="1"/>
  <c r="AB17" i="54"/>
  <c r="AH15" i="54" a="1"/>
  <c r="AH15" i="54"/>
  <c r="AB14" i="54" a="1"/>
  <c r="AB14" i="54"/>
  <c r="AJ11" i="54" a="1"/>
  <c r="AJ11" i="54"/>
  <c r="AA10" i="54" a="1"/>
  <c r="AA10" i="54"/>
  <c r="AJ7" i="54" a="1"/>
  <c r="AJ7" i="54"/>
  <c r="AB5" i="54" a="1"/>
  <c r="AB5" i="54"/>
  <c r="AB3" i="54" a="1"/>
  <c r="AB3" i="54"/>
  <c r="AH57" i="54" a="1"/>
  <c r="AH57" i="54"/>
  <c r="AH44" i="54" a="1"/>
  <c r="AH44" i="54"/>
  <c r="AF24" i="54" a="1"/>
  <c r="AF24" i="54"/>
  <c r="AH45" i="54" a="1"/>
  <c r="AH45" i="54"/>
  <c r="AF53" i="54" a="1"/>
  <c r="AF53" i="54"/>
  <c r="AG2" i="54" a="1"/>
  <c r="AG2" i="54"/>
  <c r="AF7" i="54" a="1"/>
  <c r="AF7" i="54"/>
  <c r="AJ19" i="54" a="1"/>
  <c r="AJ19" i="54"/>
  <c r="AI62" i="54" a="1"/>
  <c r="AI62" i="54"/>
  <c r="AG56" i="54" a="1"/>
  <c r="AG56" i="54"/>
  <c r="AG53" i="54" a="1"/>
  <c r="AG53" i="54"/>
  <c r="AJ51" i="54" a="1"/>
  <c r="AJ51" i="54"/>
  <c r="AJ49" i="54" a="1"/>
  <c r="AJ49" i="54"/>
  <c r="AJ44" i="54" a="1"/>
  <c r="AJ44" i="54"/>
  <c r="AG42" i="54" a="1"/>
  <c r="AG42" i="54"/>
  <c r="AB39" i="54" a="1"/>
  <c r="AB39" i="54"/>
  <c r="AI37" i="54" a="1"/>
  <c r="AI37" i="54"/>
  <c r="AF36" i="54" a="1"/>
  <c r="AF36" i="54"/>
  <c r="AG34" i="54" a="1"/>
  <c r="AG34" i="54"/>
  <c r="AG31" i="54" a="1"/>
  <c r="AG31" i="54"/>
  <c r="AI29" i="54" a="1"/>
  <c r="AI29" i="54"/>
  <c r="AG27" i="54" a="1"/>
  <c r="AG27" i="54"/>
  <c r="AJ25" i="54" a="1"/>
  <c r="AJ25" i="54"/>
  <c r="AF22" i="54" a="1"/>
  <c r="AF22" i="54"/>
  <c r="AA21" i="54" a="1"/>
  <c r="AA21" i="54"/>
  <c r="AG18" i="54" a="1"/>
  <c r="AG18" i="54"/>
  <c r="AA17" i="54" a="1"/>
  <c r="AA17" i="54"/>
  <c r="AG15" i="54" a="1"/>
  <c r="AG15" i="54"/>
  <c r="AA14" i="54" a="1"/>
  <c r="AA14" i="54"/>
  <c r="AH11" i="54" a="1"/>
  <c r="AH11" i="54"/>
  <c r="AJ9" i="54" a="1"/>
  <c r="AJ9" i="54"/>
  <c r="AH7" i="54" a="1"/>
  <c r="AH7" i="54"/>
  <c r="AA5" i="54" a="1"/>
  <c r="AA5" i="54"/>
  <c r="AA3" i="54" a="1"/>
  <c r="AA3" i="54"/>
  <c r="AH56" i="54" a="1"/>
  <c r="AH56" i="54"/>
  <c r="AF54" i="54" a="1"/>
  <c r="AF54" i="54"/>
  <c r="AF2" i="54" a="1"/>
  <c r="AF2" i="54"/>
  <c r="AF6" i="54" a="1"/>
  <c r="AF6" i="54"/>
  <c r="AI61" i="54" a="1"/>
  <c r="AI61" i="54"/>
  <c r="AC56" i="54" a="1"/>
  <c r="AC56" i="54"/>
  <c r="AC53" i="54" a="1"/>
  <c r="AC53" i="54"/>
  <c r="AI51" i="54" a="1"/>
  <c r="AI51" i="54"/>
  <c r="AI49" i="54" a="1"/>
  <c r="AI49" i="54"/>
  <c r="AC47" i="54" a="1"/>
  <c r="AC47" i="54"/>
  <c r="AI44" i="54" a="1"/>
  <c r="AI44" i="54"/>
  <c r="AA39" i="54" a="1"/>
  <c r="AA39" i="54"/>
  <c r="AH37" i="54" a="1"/>
  <c r="AH37" i="54"/>
  <c r="AF34" i="54" a="1"/>
  <c r="AF34" i="54"/>
  <c r="AF31" i="54" a="1"/>
  <c r="AF31" i="54"/>
  <c r="AH29" i="54" a="1"/>
  <c r="AH29" i="54"/>
  <c r="AF27" i="54" a="1"/>
  <c r="AF27" i="54"/>
  <c r="AI25" i="54" a="1"/>
  <c r="AI25" i="54"/>
  <c r="AJ23" i="54" a="1"/>
  <c r="AJ23" i="54"/>
  <c r="AC22" i="54" a="1"/>
  <c r="AC22" i="54"/>
  <c r="AJ20" i="54" a="1"/>
  <c r="AJ20" i="54"/>
  <c r="AF18" i="54" a="1"/>
  <c r="AF18" i="54"/>
  <c r="AJ16" i="54" a="1"/>
  <c r="AJ16" i="54"/>
  <c r="AC15" i="54" a="1"/>
  <c r="AC15" i="54"/>
  <c r="AJ13" i="54" a="1"/>
  <c r="AJ13" i="54"/>
  <c r="AC11" i="54" a="1"/>
  <c r="AC11" i="54"/>
  <c r="AH9" i="54" a="1"/>
  <c r="AH9" i="54"/>
  <c r="AG7" i="54" a="1"/>
  <c r="AG7" i="54"/>
  <c r="AJ4" i="54" a="1"/>
  <c r="AJ4" i="54"/>
  <c r="AJ2" i="54" a="1"/>
  <c r="AJ2" i="54"/>
  <c r="AH55" i="54" a="1"/>
  <c r="AH55" i="54"/>
  <c r="AA13" i="54" a="1"/>
  <c r="AA13" i="54"/>
  <c r="AF55" i="54" a="1"/>
  <c r="AF55" i="54"/>
  <c r="AI11" i="54" a="1"/>
  <c r="AI11" i="54"/>
  <c r="AC5" i="54" a="1"/>
  <c r="AC5" i="54"/>
  <c r="AF5" i="54" a="1"/>
  <c r="AF5" i="54"/>
  <c r="AI60" i="54" a="1"/>
  <c r="AI60" i="54"/>
  <c r="AH51" i="54" a="1"/>
  <c r="AH51" i="54"/>
  <c r="AJ46" i="54" a="1"/>
  <c r="AJ46" i="54"/>
  <c r="AJ41" i="54" a="1"/>
  <c r="AJ41" i="54"/>
  <c r="AJ38" i="54" a="1"/>
  <c r="AJ38" i="54"/>
  <c r="AG37" i="54" a="1"/>
  <c r="AG37" i="54"/>
  <c r="AJ35" i="54" a="1"/>
  <c r="AJ35" i="54"/>
  <c r="AJ33" i="54" a="1"/>
  <c r="AJ33" i="54"/>
  <c r="AA31" i="54" a="1"/>
  <c r="AA31" i="54"/>
  <c r="AG29" i="54" a="1"/>
  <c r="AG29" i="54"/>
  <c r="AC27" i="54" a="1"/>
  <c r="AC27" i="54"/>
  <c r="AH25" i="54" a="1"/>
  <c r="AH25" i="54"/>
  <c r="AI23" i="54" a="1"/>
  <c r="AI23" i="54"/>
  <c r="AB22" i="54" a="1"/>
  <c r="AB22" i="54"/>
  <c r="AI20" i="54" a="1"/>
  <c r="AI20" i="54"/>
  <c r="AB18" i="54" a="1"/>
  <c r="AB18" i="54"/>
  <c r="AI16" i="54" a="1"/>
  <c r="AI16" i="54"/>
  <c r="AB15" i="54" a="1"/>
  <c r="AB15" i="54"/>
  <c r="AI13" i="54" a="1"/>
  <c r="AI13" i="54"/>
  <c r="AB11" i="54" a="1"/>
  <c r="AB11" i="54"/>
  <c r="AG9" i="54" a="1"/>
  <c r="AG9" i="54"/>
  <c r="AA7" i="54" a="1"/>
  <c r="AA7" i="54"/>
  <c r="AH4" i="54" a="1"/>
  <c r="AH4" i="54"/>
  <c r="AH2" i="54" a="1"/>
  <c r="AH2" i="54"/>
  <c r="AH53" i="54" a="1"/>
  <c r="AH53" i="54"/>
  <c r="AH47" i="54" a="1"/>
  <c r="AH47" i="54"/>
  <c r="AF56" i="54" a="1"/>
  <c r="AF56" i="54"/>
  <c r="AI10" i="54" a="1"/>
  <c r="AI10" i="54"/>
  <c r="AC4" i="54" a="1"/>
  <c r="AC4" i="54"/>
  <c r="AF3" i="54" a="1"/>
  <c r="AF3" i="54"/>
  <c r="AI59" i="54" a="1"/>
  <c r="AI59" i="54"/>
  <c r="AG51" i="54" a="1"/>
  <c r="AG51" i="54"/>
  <c r="AC49" i="54" a="1"/>
  <c r="AC49" i="54"/>
  <c r="AI46" i="54" a="1"/>
  <c r="AI46" i="54"/>
  <c r="AC44" i="54" a="1"/>
  <c r="AC44" i="54"/>
  <c r="AI38" i="54" a="1"/>
  <c r="AI38" i="54"/>
  <c r="AF37" i="54" a="1"/>
  <c r="AF37" i="54"/>
  <c r="AI35" i="54" a="1"/>
  <c r="AI35" i="54"/>
  <c r="AI33" i="54" a="1"/>
  <c r="AI33" i="54"/>
  <c r="AJ30" i="54" a="1"/>
  <c r="AJ30" i="54"/>
  <c r="AF29" i="54" a="1"/>
  <c r="AF29" i="54"/>
  <c r="AA27" i="54" a="1"/>
  <c r="AA27" i="54"/>
  <c r="AC25" i="54" a="1"/>
  <c r="AC25" i="54"/>
  <c r="AH23" i="54" a="1"/>
  <c r="AH23" i="54"/>
  <c r="AA22" i="54" a="1"/>
  <c r="AA22" i="54"/>
  <c r="AH20" i="54" a="1"/>
  <c r="AH20" i="54"/>
  <c r="AA18" i="54" a="1"/>
  <c r="AA18" i="54"/>
  <c r="AH16" i="54" a="1"/>
  <c r="AH16" i="54"/>
  <c r="AA15" i="54" a="1"/>
  <c r="AA15" i="54"/>
  <c r="AH13" i="54" a="1"/>
  <c r="AH13" i="54"/>
  <c r="AA11" i="54" a="1"/>
  <c r="AA11" i="54"/>
  <c r="AC9" i="54" a="1"/>
  <c r="AC9" i="54"/>
  <c r="AJ6" i="54" a="1"/>
  <c r="AJ6" i="54"/>
  <c r="AG4" i="54" a="1"/>
  <c r="AG4" i="54"/>
  <c r="AB2" i="54" a="1"/>
  <c r="AB2" i="54"/>
  <c r="AH52" i="54" a="1"/>
  <c r="AH52" i="54"/>
  <c r="AF57" i="54" a="1"/>
  <c r="AF57" i="54"/>
  <c r="AI9" i="54" a="1"/>
  <c r="AI9" i="54"/>
  <c r="AC3" i="54" a="1"/>
  <c r="AC3" i="54"/>
  <c r="AI58" i="54" a="1"/>
  <c r="AI58" i="54"/>
  <c r="AI55" i="54" a="1"/>
  <c r="AI55" i="54"/>
  <c r="AJ52" i="54" a="1"/>
  <c r="AJ52" i="54"/>
  <c r="AC51" i="54" a="1"/>
  <c r="AC51" i="54"/>
  <c r="AJ48" i="54" a="1"/>
  <c r="AJ48" i="54"/>
  <c r="AJ43" i="54" a="1"/>
  <c r="AJ43" i="54"/>
  <c r="AJ40" i="54" a="1"/>
  <c r="AJ40" i="54"/>
  <c r="AH38" i="54" a="1"/>
  <c r="AH38" i="54"/>
  <c r="AH35" i="54" a="1"/>
  <c r="AH35" i="54"/>
  <c r="AH33" i="54" a="1"/>
  <c r="AH33" i="54"/>
  <c r="AI30" i="54" a="1"/>
  <c r="AI30" i="54"/>
  <c r="AA29" i="54" a="1"/>
  <c r="AA29" i="54"/>
  <c r="AJ26" i="54" a="1"/>
  <c r="AJ26" i="54"/>
  <c r="AG23" i="54" a="1"/>
  <c r="AG23" i="54"/>
  <c r="AJ21" i="54" a="1"/>
  <c r="AJ21" i="54"/>
  <c r="AG20" i="54" a="1"/>
  <c r="AG20" i="54"/>
  <c r="AJ17" i="54" a="1"/>
  <c r="AJ17" i="54"/>
  <c r="AG16" i="54" a="1"/>
  <c r="AG16" i="54"/>
  <c r="AJ14" i="54" a="1"/>
  <c r="AJ14" i="54"/>
  <c r="AJ10" i="54" a="1"/>
  <c r="AJ10" i="54"/>
  <c r="AA9" i="54" a="1"/>
  <c r="AA9" i="54"/>
  <c r="AB6" i="54" a="1"/>
  <c r="AB6" i="54"/>
  <c r="AB4" i="54" a="1"/>
  <c r="AB4" i="54"/>
  <c r="AA2" i="54" a="1"/>
  <c r="AA2" i="54"/>
  <c r="AH49" i="54" a="1"/>
  <c r="AH49" i="54"/>
  <c r="AF48" i="54" a="1"/>
  <c r="AF48" i="54"/>
  <c r="AI8" i="54" a="1"/>
  <c r="AI8" i="54"/>
  <c r="AC2" i="54" a="1"/>
  <c r="AC2" i="54"/>
  <c r="AB19" i="54" a="1"/>
  <c r="AB19" i="54"/>
  <c r="AI57" i="54" a="1"/>
  <c r="AI57" i="54"/>
  <c r="AG55" i="54" a="1"/>
  <c r="AG55" i="54"/>
  <c r="AI52" i="54" a="1"/>
  <c r="AI52" i="54"/>
  <c r="AJ50" i="54" a="1"/>
  <c r="AJ50" i="54"/>
  <c r="AI48" i="54" a="1"/>
  <c r="AI48" i="54"/>
  <c r="AC46" i="54" a="1"/>
  <c r="AC46" i="54"/>
  <c r="AI43" i="54" a="1"/>
  <c r="AI43" i="54"/>
  <c r="AJ39" i="54" a="1"/>
  <c r="AJ39" i="54"/>
  <c r="AG38" i="54" a="1"/>
  <c r="AG38" i="54"/>
  <c r="AB37" i="54" a="1"/>
  <c r="AB37" i="54"/>
  <c r="AG35" i="54" a="1"/>
  <c r="AG35" i="54"/>
  <c r="AG33" i="54" a="1"/>
  <c r="AG33" i="54"/>
  <c r="AH30" i="54" a="1"/>
  <c r="AH30" i="54"/>
  <c r="AJ28" i="54" a="1"/>
  <c r="AJ28" i="54"/>
  <c r="AI26" i="54" a="1"/>
  <c r="AI26" i="54"/>
  <c r="AJ24" i="54" a="1"/>
  <c r="AJ24" i="54"/>
  <c r="AC23" i="54" a="1"/>
  <c r="AC23" i="54"/>
  <c r="AI21" i="54" a="1"/>
  <c r="AI21" i="54"/>
  <c r="AB20" i="54" a="1"/>
  <c r="AB20" i="54"/>
  <c r="AI17" i="54" a="1"/>
  <c r="AI17" i="54"/>
  <c r="AB16" i="54" a="1"/>
  <c r="AB16" i="54"/>
  <c r="AI14" i="54" a="1"/>
  <c r="AI14" i="54"/>
  <c r="AC13" i="54" a="1"/>
  <c r="AC13" i="54"/>
  <c r="AH10" i="54" a="1"/>
  <c r="AH10" i="54"/>
  <c r="AJ8" i="54" a="1"/>
  <c r="AJ8" i="54"/>
  <c r="AA6" i="54" a="1"/>
  <c r="AA6" i="54"/>
  <c r="AA4" i="54" a="1"/>
  <c r="AA4" i="54"/>
  <c r="AF49" i="54" a="1"/>
  <c r="AF49" i="54"/>
  <c r="AI5" i="54" a="1"/>
  <c r="AI5" i="54"/>
  <c r="AF11" i="54" a="1"/>
  <c r="AF11" i="54"/>
  <c r="AF19" i="54" a="1"/>
  <c r="AF19" i="54"/>
  <c r="AI66" i="54" a="1"/>
  <c r="AI66" i="54"/>
  <c r="AC57" i="54" a="1"/>
  <c r="AC57" i="54"/>
  <c r="AC55" i="54" a="1"/>
  <c r="AC55" i="54"/>
  <c r="AG52" i="54" a="1"/>
  <c r="AG52" i="54"/>
  <c r="AI50" i="54" a="1"/>
  <c r="AI50" i="54"/>
  <c r="AJ45" i="54" a="1"/>
  <c r="AJ45" i="54"/>
  <c r="AI39" i="54" a="1"/>
  <c r="AI39" i="54"/>
  <c r="AF38" i="54" a="1"/>
  <c r="AF38" i="54"/>
  <c r="AJ36" i="54" a="1"/>
  <c r="AJ36" i="54"/>
  <c r="AF33" i="54" a="1"/>
  <c r="AF33" i="54"/>
  <c r="AG30" i="54" a="1"/>
  <c r="AG30" i="54"/>
  <c r="AA28" i="54" a="1"/>
  <c r="AA28" i="54"/>
  <c r="AH26" i="54" a="1"/>
  <c r="AH26" i="54"/>
  <c r="AI24" i="54" a="1"/>
  <c r="AI24" i="54"/>
  <c r="AJ22" i="54" a="1"/>
  <c r="AJ22" i="54"/>
  <c r="AG21" i="54" a="1"/>
  <c r="AG21" i="54"/>
  <c r="AA20" i="54" a="1"/>
  <c r="AA20" i="54"/>
  <c r="AG17" i="54" a="1"/>
  <c r="AG17" i="54"/>
  <c r="AA16" i="54" a="1"/>
  <c r="AA16" i="54"/>
  <c r="AH14" i="54" a="1"/>
  <c r="AH14" i="54"/>
  <c r="AB13" i="54" a="1"/>
  <c r="AB13" i="54"/>
  <c r="AG10" i="54" a="1"/>
  <c r="AG10" i="54"/>
  <c r="AH8" i="54" a="1"/>
  <c r="AH8" i="54"/>
  <c r="AJ5" i="54" a="1"/>
  <c r="AJ5" i="54"/>
  <c r="AJ3" i="54" a="1"/>
  <c r="AJ3" i="54"/>
  <c r="AC19" i="54" a="1"/>
  <c r="AC19" i="54"/>
  <c r="AA30" i="53" a="1"/>
  <c r="AA30" i="53"/>
  <c r="AE30" i="53" a="1"/>
  <c r="AE30" i="53"/>
  <c r="AG2" i="53" a="1"/>
  <c r="AG2" i="53"/>
  <c r="AF4" i="53" a="1"/>
  <c r="AF4" i="53"/>
  <c r="AB6" i="53" a="1"/>
  <c r="AB6" i="53"/>
  <c r="AC8" i="53" a="1"/>
  <c r="AC8" i="53"/>
  <c r="AC10" i="53" a="1"/>
  <c r="AC10" i="53"/>
  <c r="AC13" i="53" a="1"/>
  <c r="AC13" i="53"/>
  <c r="AG18" i="53" a="1"/>
  <c r="AG18" i="53"/>
  <c r="AG33" i="53" a="1"/>
  <c r="AG33" i="53"/>
  <c r="AE22" i="53" a="1"/>
  <c r="AE22" i="53"/>
  <c r="AG23" i="53" a="1"/>
  <c r="AG23" i="53"/>
  <c r="AH25" i="53" a="1"/>
  <c r="AH25" i="53"/>
  <c r="AC25" i="53" a="1"/>
  <c r="AC25" i="53"/>
  <c r="AB15" i="53" a="1"/>
  <c r="AB15" i="53"/>
  <c r="AH37" i="53" a="1"/>
  <c r="AH37" i="53"/>
  <c r="AE25" i="53" a="1"/>
  <c r="AE25" i="53"/>
  <c r="AA22" i="53" a="1"/>
  <c r="AA22" i="53"/>
  <c r="AB3" i="53" a="1"/>
  <c r="AB3" i="53"/>
  <c r="AH4" i="53" a="1"/>
  <c r="AH4" i="53"/>
  <c r="AC6" i="53" a="1"/>
  <c r="AC6" i="53"/>
  <c r="AG8" i="53" a="1"/>
  <c r="AG8" i="53"/>
  <c r="AE10" i="53" a="1"/>
  <c r="AE10" i="53"/>
  <c r="AG13" i="53" a="1"/>
  <c r="AG13" i="53"/>
  <c r="AB21" i="53" a="1"/>
  <c r="AB21" i="53"/>
  <c r="AG30" i="53" a="1"/>
  <c r="AG30" i="53"/>
  <c r="AH33" i="53" a="1"/>
  <c r="AH33" i="53"/>
  <c r="AE36" i="53" a="1"/>
  <c r="AE36" i="53"/>
  <c r="AA3" i="53" a="1"/>
  <c r="AA3" i="53"/>
  <c r="AG22" i="53" a="1"/>
  <c r="AG22" i="53"/>
  <c r="AH2" i="53" a="1"/>
  <c r="AH2" i="53"/>
  <c r="AA21" i="53" a="1"/>
  <c r="AA21" i="53"/>
  <c r="AC3" i="53" a="1"/>
  <c r="AC3" i="53"/>
  <c r="AA5" i="53" a="1"/>
  <c r="AA5" i="53"/>
  <c r="AE6" i="53" a="1"/>
  <c r="AE6" i="53"/>
  <c r="AH8" i="53" a="1"/>
  <c r="AH8" i="53"/>
  <c r="AG10" i="53" a="1"/>
  <c r="AG10" i="53"/>
  <c r="AC14" i="53" a="1"/>
  <c r="AC14" i="53"/>
  <c r="AC21" i="53" a="1"/>
  <c r="AC21" i="53"/>
  <c r="AH30" i="53" a="1"/>
  <c r="AH30" i="53"/>
  <c r="AH13" i="53" a="1"/>
  <c r="AH13" i="53"/>
  <c r="AG21" i="53" a="1"/>
  <c r="AG21" i="53"/>
  <c r="AH26" i="53" a="1"/>
  <c r="AH26" i="53"/>
  <c r="AE27" i="53" a="1"/>
  <c r="AE27" i="53"/>
  <c r="AB9" i="53" a="1"/>
  <c r="AB9" i="53"/>
  <c r="AH23" i="53" a="1"/>
  <c r="AH23" i="53"/>
  <c r="AA18" i="53" a="1"/>
  <c r="AA18" i="53"/>
  <c r="AE3" i="53" a="1"/>
  <c r="AE3" i="53"/>
  <c r="AB5" i="53" a="1"/>
  <c r="AB5" i="53"/>
  <c r="AH6" i="53" a="1"/>
  <c r="AH6" i="53"/>
  <c r="AA9" i="53" a="1"/>
  <c r="AA9" i="53"/>
  <c r="AH10" i="53" a="1"/>
  <c r="AH10" i="53"/>
  <c r="AG14" i="53" a="1"/>
  <c r="AG14" i="53"/>
  <c r="AB22" i="53" a="1"/>
  <c r="AB22" i="53"/>
  <c r="AG34" i="53" a="1"/>
  <c r="AG34" i="53"/>
  <c r="AG36" i="53" a="1"/>
  <c r="AG36" i="53"/>
  <c r="AE32" i="53" a="1"/>
  <c r="AE32" i="53"/>
  <c r="AG20" i="53" a="1"/>
  <c r="AG20" i="53"/>
  <c r="AB13" i="53" a="1"/>
  <c r="AB13" i="53"/>
  <c r="AH14" i="53" a="1"/>
  <c r="AH14" i="53"/>
  <c r="AG3" i="53" a="1"/>
  <c r="AG3" i="53"/>
  <c r="AB17" i="53" a="1"/>
  <c r="AB17" i="53"/>
  <c r="AC24" i="53" a="1"/>
  <c r="AC24" i="53"/>
  <c r="AH16" i="53" a="1"/>
  <c r="AH16" i="53"/>
  <c r="AE29" i="53" a="1"/>
  <c r="AE29" i="53"/>
  <c r="AA13" i="53" a="1"/>
  <c r="AA13" i="53"/>
  <c r="AA16" i="53" a="1"/>
  <c r="AA16" i="53"/>
  <c r="AH3" i="53" a="1"/>
  <c r="AH3" i="53"/>
  <c r="AE5" i="53" a="1"/>
  <c r="AE5" i="53"/>
  <c r="AC7" i="53" a="1"/>
  <c r="AC7" i="53"/>
  <c r="AE9" i="53" a="1"/>
  <c r="AE9" i="53"/>
  <c r="AB11" i="53" a="1"/>
  <c r="AB11" i="53"/>
  <c r="AG15" i="53" a="1"/>
  <c r="AG15" i="53"/>
  <c r="AH31" i="53" a="1"/>
  <c r="AH31" i="53"/>
  <c r="AA37" i="53" a="1"/>
  <c r="AA37" i="53"/>
  <c r="AH28" i="53" a="1"/>
  <c r="AH28" i="53"/>
  <c r="AE17" i="53" a="1"/>
  <c r="AE17" i="53"/>
  <c r="AG28" i="53" a="1"/>
  <c r="AG28" i="53"/>
  <c r="AA2" i="53" a="1"/>
  <c r="AA2" i="53"/>
  <c r="AH21" i="53" a="1"/>
  <c r="AH21" i="53"/>
  <c r="AA35" i="53" a="1"/>
  <c r="AA35" i="53"/>
  <c r="AF7" i="53" a="1"/>
  <c r="AF7" i="53"/>
  <c r="AB14" i="53" a="1"/>
  <c r="AB14" i="53"/>
  <c r="AA14" i="53" a="1"/>
  <c r="AA14" i="53"/>
  <c r="AA4" i="53" a="1"/>
  <c r="AA4" i="53"/>
  <c r="AF5" i="53" a="1"/>
  <c r="AF5" i="53"/>
  <c r="AE7" i="53" a="1"/>
  <c r="AE7" i="53"/>
  <c r="AG9" i="53" a="1"/>
  <c r="AG9" i="53"/>
  <c r="AC11" i="53" a="1"/>
  <c r="AC11" i="53"/>
  <c r="AG16" i="53" a="1"/>
  <c r="AG16" i="53"/>
  <c r="AE35" i="53" a="1"/>
  <c r="AE35" i="53"/>
  <c r="AE37" i="53" a="1"/>
  <c r="AE37" i="53"/>
  <c r="AH29" i="53" a="1"/>
  <c r="AH29" i="53"/>
  <c r="AE18" i="53" a="1"/>
  <c r="AE18" i="53"/>
  <c r="AG27" i="53" a="1"/>
  <c r="AG27" i="53"/>
  <c r="AA20" i="53" a="1"/>
  <c r="AA20" i="53"/>
  <c r="AB16" i="53" a="1"/>
  <c r="AB16" i="53"/>
  <c r="AB2" i="53" a="1"/>
  <c r="AB2" i="53"/>
  <c r="AB4" i="53" a="1"/>
  <c r="AB4" i="53"/>
  <c r="AG5" i="53" a="1"/>
  <c r="AG5" i="53"/>
  <c r="AG7" i="53" a="1"/>
  <c r="AG7" i="53"/>
  <c r="AH9" i="53" a="1"/>
  <c r="AH9" i="53"/>
  <c r="AE11" i="53" a="1"/>
  <c r="AE11" i="53"/>
  <c r="AC17" i="53" a="1"/>
  <c r="AC17" i="53"/>
  <c r="AG32" i="53" a="1"/>
  <c r="AG32" i="53"/>
  <c r="AG35" i="53" a="1"/>
  <c r="AG35" i="53"/>
  <c r="AF37" i="53" a="1"/>
  <c r="AF37" i="53"/>
  <c r="AE19" i="53" a="1"/>
  <c r="AE19" i="53"/>
  <c r="AG26" i="53" a="1"/>
  <c r="AG26" i="53"/>
  <c r="AH19" i="53" a="1"/>
  <c r="AH19" i="53"/>
  <c r="AF2" i="53" a="1"/>
  <c r="AF2" i="53"/>
  <c r="AE4" i="53" a="1"/>
  <c r="AE4" i="53"/>
  <c r="AA6" i="53" a="1"/>
  <c r="AA6" i="53"/>
  <c r="AB8" i="53" a="1"/>
  <c r="AB8" i="53"/>
  <c r="AB10" i="53" a="1"/>
  <c r="AB10" i="53"/>
  <c r="AH11" i="53" a="1"/>
  <c r="AH11" i="53"/>
  <c r="AC18" i="53" a="1"/>
  <c r="AC18" i="53"/>
  <c r="AB36" i="53" a="1"/>
  <c r="AB36" i="53"/>
  <c r="AE21" i="53" a="1"/>
  <c r="AE21" i="53"/>
  <c r="AG24" i="53" a="1"/>
  <c r="AG24" i="53"/>
  <c r="J2" i="31"/>
  <c r="EJ11" i="6"/>
  <c r="EJ14" i="6"/>
  <c r="FK11" i="6"/>
  <c r="FK14" i="6"/>
  <c r="IN11" i="6"/>
  <c r="IN14" i="6"/>
  <c r="EM11" i="6"/>
  <c r="EM14" i="6"/>
  <c r="HL14" i="6"/>
  <c r="DP11" i="6"/>
  <c r="DP14" i="6"/>
  <c r="DX14" i="6"/>
  <c r="GT11" i="6"/>
  <c r="GT14" i="6"/>
  <c r="DC14" i="6"/>
  <c r="DW11" i="6"/>
  <c r="DW14" i="6"/>
  <c r="FM11" i="6"/>
  <c r="FM14" i="6"/>
  <c r="FR11" i="6"/>
  <c r="FR14" i="6"/>
  <c r="FQ11" i="6"/>
  <c r="FQ14" i="6"/>
  <c r="HB11" i="6"/>
  <c r="HB14" i="6"/>
  <c r="K2" i="31"/>
  <c r="L2" i="31"/>
  <c r="M2" i="31"/>
  <c r="N2" i="31"/>
  <c r="O2" i="31"/>
  <c r="P2" i="31"/>
  <c r="Q2" i="31"/>
  <c r="R2" i="31"/>
  <c r="S2" i="31"/>
  <c r="T2" i="31"/>
  <c r="U2" i="31"/>
  <c r="V2" i="31"/>
  <c r="W2" i="31"/>
  <c r="X2" i="31"/>
  <c r="Y2" i="31"/>
  <c r="Z2" i="31"/>
  <c r="AA2" i="31"/>
  <c r="AB2" i="31"/>
  <c r="AC2" i="31"/>
  <c r="AD2" i="31"/>
  <c r="AE2" i="31"/>
  <c r="AF2" i="31"/>
  <c r="AG2" i="31"/>
  <c r="AH2" i="31"/>
  <c r="AI2" i="31"/>
  <c r="AJ2" i="31"/>
  <c r="AK2" i="31"/>
  <c r="AL2" i="31"/>
  <c r="AM2" i="31"/>
  <c r="AN2" i="31"/>
  <c r="AO2" i="31"/>
  <c r="AP2" i="31"/>
  <c r="AQ2" i="31"/>
  <c r="AR2" i="31"/>
  <c r="AS2" i="31"/>
  <c r="AT2" i="31"/>
  <c r="AU2" i="31"/>
  <c r="AV2" i="31"/>
  <c r="AW2" i="31"/>
  <c r="AX2" i="31"/>
  <c r="AY2" i="31"/>
  <c r="AZ2" i="31"/>
  <c r="BA2" i="31"/>
  <c r="BB2" i="31"/>
  <c r="BC2" i="31"/>
  <c r="BD2" i="31"/>
  <c r="BE2" i="31"/>
  <c r="BF2" i="31"/>
  <c r="BG2" i="31"/>
  <c r="BH2" i="31"/>
  <c r="BI2" i="31"/>
  <c r="BJ2" i="31"/>
  <c r="BK2" i="31"/>
  <c r="BL2" i="31"/>
  <c r="BM2" i="31"/>
  <c r="BN2" i="31"/>
  <c r="BO2" i="31"/>
  <c r="BP2" i="31"/>
  <c r="BQ2" i="31"/>
  <c r="BR2" i="31"/>
  <c r="BS2" i="31"/>
  <c r="BT2" i="31"/>
  <c r="BU2" i="31"/>
  <c r="BV2" i="31"/>
  <c r="BW2" i="31"/>
  <c r="BX2" i="31"/>
  <c r="BY2" i="31"/>
  <c r="BZ2" i="31"/>
  <c r="CA2" i="31"/>
  <c r="CB2" i="31"/>
  <c r="CC2" i="31"/>
  <c r="CD2" i="31"/>
  <c r="CE2" i="31"/>
  <c r="CF2" i="31"/>
  <c r="CG2" i="31"/>
  <c r="CH2" i="31"/>
  <c r="CI2" i="31"/>
  <c r="CJ2" i="31"/>
  <c r="CK2" i="31"/>
  <c r="CL2" i="31"/>
  <c r="CM2" i="31"/>
  <c r="CN2" i="31"/>
  <c r="CO2" i="31"/>
  <c r="CP2" i="31"/>
  <c r="CQ2" i="31"/>
  <c r="CR2" i="31"/>
  <c r="CS2" i="31"/>
  <c r="CT2" i="31"/>
  <c r="CU2" i="31"/>
  <c r="CV2" i="31"/>
  <c r="CW2" i="31"/>
  <c r="CX2" i="31"/>
  <c r="CY2" i="31"/>
  <c r="CZ2" i="31"/>
  <c r="DA2" i="31"/>
  <c r="DB2" i="31"/>
  <c r="DC2" i="31"/>
  <c r="DD2" i="31"/>
  <c r="DE2" i="31"/>
  <c r="DF2" i="31"/>
  <c r="DG2" i="31"/>
  <c r="DH2" i="31"/>
  <c r="DI2" i="31"/>
  <c r="DJ2" i="31"/>
  <c r="DK2" i="31"/>
  <c r="DL2" i="31"/>
  <c r="DM2" i="31"/>
  <c r="DN2" i="31"/>
  <c r="DO2" i="31"/>
  <c r="DP2" i="31"/>
  <c r="DQ2" i="31"/>
  <c r="DR2" i="31"/>
  <c r="DS2" i="31"/>
  <c r="DT2" i="31"/>
  <c r="DU2" i="31"/>
  <c r="DV2" i="31"/>
  <c r="DW2" i="31"/>
  <c r="DX2" i="31"/>
  <c r="DY2" i="31"/>
  <c r="DZ2" i="31"/>
  <c r="EA2" i="31"/>
  <c r="EB2" i="31"/>
  <c r="EC2" i="31"/>
  <c r="ED2" i="31"/>
  <c r="EE2" i="31"/>
  <c r="EF2" i="31"/>
  <c r="EG2" i="31"/>
  <c r="EH2" i="31"/>
  <c r="EI2" i="31"/>
  <c r="EJ2" i="31"/>
  <c r="EK2" i="31"/>
  <c r="EL2" i="31"/>
  <c r="EM2" i="31"/>
  <c r="EN2" i="31"/>
  <c r="EO2" i="31"/>
  <c r="EP2" i="31"/>
  <c r="EQ2" i="31"/>
  <c r="ER2" i="31"/>
  <c r="ES2" i="31"/>
  <c r="ET2" i="31"/>
  <c r="EU2" i="31"/>
  <c r="EV2" i="31"/>
  <c r="EW2" i="31"/>
  <c r="EX2" i="31"/>
  <c r="EY2" i="31"/>
  <c r="EZ2" i="31"/>
  <c r="FA2" i="31"/>
  <c r="FB2" i="31"/>
  <c r="FC2" i="31"/>
  <c r="FD2" i="31"/>
  <c r="FE2" i="31"/>
  <c r="FF2" i="31"/>
  <c r="FG2" i="31"/>
  <c r="FH2" i="31"/>
  <c r="FI2" i="31"/>
  <c r="FJ2" i="31"/>
  <c r="FK2" i="31"/>
  <c r="FL2" i="31"/>
  <c r="FM2" i="31"/>
  <c r="FN2" i="31"/>
  <c r="FO2" i="31"/>
  <c r="FP2" i="31"/>
  <c r="FQ2" i="31"/>
  <c r="FR2" i="31"/>
  <c r="FS2" i="31"/>
  <c r="FT2" i="31"/>
  <c r="FU2" i="31"/>
  <c r="FV2" i="31"/>
  <c r="FW2" i="31"/>
  <c r="FX2" i="31"/>
  <c r="FY2" i="31"/>
  <c r="FZ2" i="31"/>
  <c r="GA2" i="31"/>
  <c r="GB2" i="31"/>
  <c r="GC2" i="31"/>
  <c r="GD2" i="31"/>
  <c r="GE2" i="31"/>
  <c r="GF2" i="31"/>
  <c r="GG2" i="31"/>
  <c r="GH2" i="31"/>
  <c r="GI2" i="31"/>
  <c r="GJ2" i="31"/>
  <c r="GK2" i="31"/>
  <c r="GL2" i="31"/>
  <c r="GM2" i="31"/>
  <c r="GN2" i="31"/>
  <c r="GO2" i="31"/>
  <c r="GP2" i="31"/>
  <c r="GQ2" i="31"/>
  <c r="GR2" i="31"/>
  <c r="GS2" i="31"/>
  <c r="GT2" i="31"/>
  <c r="GU2" i="31"/>
  <c r="GV2" i="31"/>
  <c r="GW2" i="31"/>
  <c r="GX2" i="31"/>
  <c r="GY2" i="31"/>
  <c r="GZ2" i="31"/>
  <c r="HA2" i="31"/>
  <c r="HB2" i="31"/>
  <c r="HC2" i="31"/>
  <c r="HD2" i="31"/>
  <c r="HE2" i="31"/>
  <c r="HF2" i="31"/>
  <c r="HG2" i="31"/>
  <c r="HH2" i="31"/>
  <c r="HI2" i="31"/>
  <c r="HJ2" i="31"/>
  <c r="HK2" i="31"/>
  <c r="HL2" i="31"/>
  <c r="HM2" i="31"/>
  <c r="HN2" i="31"/>
  <c r="HO2" i="31"/>
  <c r="HP2" i="31"/>
  <c r="HQ2" i="31"/>
  <c r="HR2" i="31"/>
  <c r="HS2" i="31"/>
  <c r="HT2" i="31"/>
  <c r="HU2" i="31"/>
  <c r="HV2" i="31"/>
  <c r="HW2" i="31"/>
  <c r="HX2" i="31"/>
  <c r="HY2" i="31"/>
  <c r="HZ2" i="31"/>
  <c r="IA2" i="31"/>
  <c r="IB2" i="31"/>
  <c r="IC2" i="31"/>
  <c r="ID2" i="31"/>
  <c r="IE2" i="31"/>
  <c r="IF2" i="31"/>
  <c r="IG2" i="31"/>
  <c r="IH2" i="31"/>
  <c r="II2" i="31"/>
  <c r="IJ2" i="31"/>
  <c r="IK2" i="31"/>
  <c r="IL2" i="31"/>
  <c r="IM2" i="31"/>
  <c r="IN2" i="31"/>
  <c r="IO2" i="31"/>
  <c r="IP2" i="31"/>
  <c r="IQ2" i="31"/>
  <c r="IR2" i="31"/>
  <c r="IS2" i="31"/>
  <c r="IT2" i="31"/>
  <c r="IU2" i="31"/>
  <c r="IV2" i="31"/>
  <c r="IW2" i="31"/>
  <c r="IX2" i="31"/>
  <c r="IY2" i="31"/>
  <c r="IZ2" i="31"/>
  <c r="JA2" i="31"/>
  <c r="JB2" i="31"/>
  <c r="JC2" i="31"/>
  <c r="JD2" i="31"/>
  <c r="JE2" i="31"/>
  <c r="JF2" i="31"/>
  <c r="JG2" i="31"/>
  <c r="JH2" i="31"/>
  <c r="JI2" i="31"/>
  <c r="JJ2" i="31"/>
  <c r="JK2" i="31"/>
  <c r="JL2" i="31"/>
  <c r="JM2" i="31"/>
  <c r="JN2" i="31"/>
  <c r="JO2" i="31"/>
  <c r="JP2" i="31"/>
  <c r="JQ2" i="31"/>
  <c r="JR2" i="31"/>
  <c r="JS2" i="31"/>
  <c r="JT2" i="31"/>
  <c r="JU2" i="31"/>
  <c r="JV2" i="31"/>
  <c r="JW2" i="31"/>
  <c r="JX2" i="31"/>
  <c r="JY2" i="31"/>
  <c r="JZ2" i="31"/>
  <c r="KA2" i="31"/>
  <c r="KB2" i="31"/>
  <c r="KC2" i="31"/>
  <c r="KD2" i="31"/>
  <c r="KE2" i="31"/>
  <c r="KF2" i="31"/>
  <c r="KG2" i="31"/>
  <c r="KH2" i="31"/>
  <c r="KI2" i="31"/>
  <c r="KJ2" i="31"/>
  <c r="KK2" i="31"/>
  <c r="KL2" i="31"/>
  <c r="KM2" i="31"/>
  <c r="KN2" i="31"/>
  <c r="KO2" i="31"/>
  <c r="KP2" i="31"/>
  <c r="KQ2" i="31"/>
  <c r="KR2" i="31"/>
  <c r="KS2" i="31"/>
  <c r="KT2" i="31"/>
  <c r="KU2" i="31"/>
  <c r="KV2" i="31"/>
  <c r="KW2" i="31"/>
  <c r="KX2" i="31"/>
  <c r="KY2" i="31"/>
  <c r="KZ2" i="31"/>
  <c r="LA2" i="31"/>
  <c r="LB2" i="31"/>
  <c r="LC2" i="31"/>
  <c r="LD2" i="31"/>
  <c r="LE2" i="31"/>
  <c r="LF2" i="31"/>
  <c r="LG2" i="31"/>
  <c r="LH2" i="31"/>
  <c r="LI2" i="31"/>
  <c r="LJ2" i="31"/>
  <c r="LK2" i="31"/>
  <c r="LL2" i="31"/>
  <c r="LM2" i="31"/>
  <c r="LN2" i="31"/>
  <c r="LO2" i="31"/>
  <c r="LP2" i="31"/>
  <c r="LQ2" i="31"/>
  <c r="LR2" i="31"/>
  <c r="LS2" i="31"/>
  <c r="LT2" i="31"/>
  <c r="LU2" i="31"/>
  <c r="LV2" i="31"/>
  <c r="LW2" i="31"/>
  <c r="LX2" i="31"/>
  <c r="LY2" i="31"/>
  <c r="LZ2" i="31"/>
  <c r="MA2" i="31"/>
  <c r="MB2" i="31"/>
  <c r="MC2" i="31"/>
  <c r="MD2" i="31"/>
  <c r="ME2" i="31"/>
  <c r="MF2" i="31"/>
  <c r="MG2" i="31"/>
  <c r="MH2" i="31"/>
  <c r="MI2" i="31"/>
  <c r="MJ2" i="31"/>
  <c r="MK2" i="31"/>
  <c r="ML2" i="31"/>
  <c r="MM2" i="31"/>
  <c r="KQ7" i="4"/>
  <c r="KQ8" i="4"/>
  <c r="GW7" i="4"/>
  <c r="GW8" i="4"/>
  <c r="GB7" i="4"/>
  <c r="GB8" i="4"/>
  <c r="BM7" i="4"/>
  <c r="BM8" i="4"/>
  <c r="W7" i="4"/>
  <c r="W8" i="4"/>
  <c r="AB57" i="54" a="1"/>
  <c r="AB57" i="54"/>
  <c r="AB56" i="54" a="1"/>
  <c r="AB56" i="54"/>
  <c r="AB55" i="54" a="1"/>
  <c r="AB55" i="54"/>
  <c r="AB54" i="54" a="1"/>
  <c r="AB54" i="54"/>
  <c r="AB53" i="54" a="1"/>
  <c r="AB53" i="54"/>
  <c r="AB52" i="54" a="1"/>
  <c r="AB52" i="54"/>
  <c r="AB51" i="54" a="1"/>
  <c r="AB51" i="54"/>
  <c r="AA57" i="54" a="1"/>
  <c r="AA57" i="54"/>
  <c r="AA56" i="54" a="1"/>
  <c r="AA56" i="54"/>
  <c r="AA55" i="54" a="1"/>
  <c r="AA55" i="54"/>
  <c r="AA54" i="54" a="1"/>
  <c r="AA54" i="54"/>
  <c r="AA53" i="54" a="1"/>
  <c r="AA53" i="54"/>
  <c r="AA51" i="54" a="1"/>
  <c r="AA51" i="54"/>
  <c r="AA50" i="54" a="1"/>
  <c r="AA50" i="54"/>
  <c r="AA49" i="54" a="1"/>
  <c r="AA49" i="54"/>
  <c r="AA48" i="54" a="1"/>
  <c r="AA48" i="54"/>
  <c r="AA47" i="54" a="1"/>
  <c r="AA47" i="54"/>
  <c r="AA46" i="54" a="1"/>
  <c r="AA46" i="54"/>
  <c r="AA45" i="54" a="1"/>
  <c r="AA45" i="54"/>
  <c r="AA44" i="54" a="1"/>
  <c r="AA44" i="54"/>
  <c r="AA43" i="54" a="1"/>
  <c r="AA43" i="54"/>
  <c r="AI7" i="54" a="1"/>
  <c r="AI7" i="54"/>
  <c r="AI6" i="54" a="1"/>
  <c r="AI6" i="54"/>
  <c r="EO11" i="6"/>
  <c r="EO14" i="6"/>
  <c r="GM11" i="6"/>
  <c r="GM14" i="6"/>
  <c r="EI11" i="6"/>
  <c r="EI14" i="6"/>
  <c r="DU11" i="6"/>
  <c r="DU14" i="6"/>
  <c r="GB11" i="6"/>
  <c r="GB14" i="6"/>
  <c r="FG11" i="6"/>
  <c r="FG14" i="6"/>
  <c r="IC11" i="6"/>
  <c r="IC14" i="6"/>
  <c r="HI11" i="6"/>
  <c r="HI14" i="6"/>
  <c r="GP11" i="6"/>
  <c r="GP14" i="6"/>
  <c r="EG11" i="6"/>
  <c r="EG14" i="6"/>
  <c r="CQ11" i="6"/>
  <c r="CQ14" i="6"/>
  <c r="DS11" i="6"/>
  <c r="DS14" i="6"/>
  <c r="EP11" i="6"/>
  <c r="EP14" i="6"/>
  <c r="CV11" i="6"/>
  <c r="CV14" i="6"/>
  <c r="GU11" i="6"/>
  <c r="GU14" i="6"/>
  <c r="GG11" i="6"/>
  <c r="GG14" i="6"/>
  <c r="DF11" i="6"/>
  <c r="DF14" i="6"/>
  <c r="FY11" i="6"/>
  <c r="FY14" i="6"/>
  <c r="ET11" i="6"/>
  <c r="ET14" i="6"/>
  <c r="DV11" i="6"/>
  <c r="DV14" i="6"/>
  <c r="GI12" i="6"/>
  <c r="IB11" i="6"/>
  <c r="IB14" i="6"/>
  <c r="CS11" i="6"/>
  <c r="CS14" i="6"/>
  <c r="FH11" i="6"/>
  <c r="FH14" i="6"/>
  <c r="GS11" i="6"/>
  <c r="GS14" i="6"/>
  <c r="HW11" i="6"/>
  <c r="HW14" i="6"/>
  <c r="EX11" i="6"/>
  <c r="EX14" i="6"/>
  <c r="DZ11" i="6"/>
  <c r="DZ14" i="6"/>
  <c r="DN11" i="6"/>
  <c r="DN14" i="6"/>
  <c r="IJ11" i="6"/>
  <c r="IJ14" i="6"/>
  <c r="ED11" i="6"/>
  <c r="ED14" i="6"/>
  <c r="FJ11" i="6"/>
  <c r="FJ14" i="6"/>
  <c r="AB42" i="54" a="1"/>
  <c r="AB42" i="54"/>
  <c r="DB11" i="6"/>
  <c r="DB14" i="6"/>
  <c r="IG11" i="6"/>
  <c r="IG14" i="6"/>
  <c r="GR11" i="6"/>
  <c r="GR14" i="6"/>
  <c r="FT11" i="6"/>
  <c r="FT14" i="6"/>
  <c r="CR11" i="6"/>
  <c r="CR14" i="6"/>
  <c r="EZ11" i="6"/>
  <c r="EZ14" i="6"/>
  <c r="DI11" i="6"/>
  <c r="DI14" i="6"/>
  <c r="HX11" i="6"/>
  <c r="HX14" i="6"/>
  <c r="GQ11" i="6"/>
  <c r="GQ14" i="6"/>
  <c r="CX11" i="6"/>
  <c r="CX14" i="6"/>
  <c r="FC11" i="6"/>
  <c r="FC14" i="6"/>
  <c r="IV11" i="6"/>
  <c r="IV14" i="6"/>
  <c r="IK11" i="6"/>
  <c r="IK14" i="6"/>
  <c r="CU11" i="6"/>
  <c r="CU14" i="6"/>
  <c r="IA11" i="6"/>
  <c r="IA14" i="6"/>
  <c r="DR11" i="6"/>
  <c r="DR14" i="6"/>
  <c r="CT11" i="6"/>
  <c r="CT14" i="6"/>
  <c r="GL11" i="6"/>
  <c r="GL14" i="6"/>
  <c r="FW11" i="6"/>
  <c r="FW14" i="6"/>
  <c r="EF11" i="6"/>
  <c r="EF14" i="6"/>
  <c r="FS11" i="6"/>
  <c r="FS14" i="6"/>
  <c r="EQ11" i="6"/>
  <c r="EQ14" i="6"/>
  <c r="HR11" i="6"/>
  <c r="HR14" i="6"/>
  <c r="CW11" i="6"/>
  <c r="CW14" i="6"/>
  <c r="HH11" i="6"/>
  <c r="HH14" i="6"/>
  <c r="GH11" i="6"/>
  <c r="GH14" i="6"/>
  <c r="GV11" i="6"/>
  <c r="GV14" i="6"/>
  <c r="DK11" i="6"/>
  <c r="DK14" i="6"/>
  <c r="DG11" i="6"/>
  <c r="DG14" i="6"/>
  <c r="FZ11" i="6"/>
  <c r="FZ14" i="6"/>
  <c r="FX11" i="6"/>
  <c r="FX14" i="6"/>
  <c r="EB11" i="6"/>
  <c r="EB14" i="6"/>
  <c r="IU11" i="6"/>
  <c r="IU14" i="6"/>
  <c r="IT11" i="6"/>
  <c r="IT14" i="6"/>
  <c r="HO11" i="6"/>
  <c r="HO14" i="6"/>
  <c r="HT11" i="6"/>
  <c r="HT14" i="6"/>
  <c r="GC11" i="6"/>
  <c r="GC14" i="6"/>
  <c r="FP11" i="6"/>
  <c r="FP14" i="6"/>
  <c r="EE11" i="6"/>
  <c r="EE14" i="6"/>
  <c r="IF11" i="6"/>
  <c r="IF14" i="6"/>
  <c r="GG12" i="6"/>
  <c r="HG11" i="6"/>
  <c r="HG14" i="6"/>
  <c r="EK11" i="6"/>
  <c r="EK14" i="6"/>
  <c r="HV11" i="6"/>
  <c r="HV14" i="6"/>
  <c r="DD11" i="6"/>
  <c r="DD14" i="6"/>
  <c r="HZ11" i="6"/>
  <c r="HZ14" i="6"/>
  <c r="HM11" i="6"/>
  <c r="HM14" i="6"/>
  <c r="FF11" i="6"/>
  <c r="FF14" i="6"/>
  <c r="IO11" i="6"/>
  <c r="IO14" i="6"/>
  <c r="HY11" i="6"/>
  <c r="HY14" i="6"/>
  <c r="CY11" i="6"/>
  <c r="CY14" i="6"/>
  <c r="DE11" i="6"/>
  <c r="DE14" i="6"/>
  <c r="EY11" i="6"/>
  <c r="EY14" i="6"/>
  <c r="GW11" i="6"/>
  <c r="GW14" i="6"/>
  <c r="IE11" i="6"/>
  <c r="IE14" i="6"/>
  <c r="GN11" i="6"/>
  <c r="GN14" i="6"/>
  <c r="GF11" i="6"/>
  <c r="GF14" i="6"/>
  <c r="HE11" i="6"/>
  <c r="HE14" i="6"/>
  <c r="EV11" i="6"/>
  <c r="EV14" i="6"/>
  <c r="DA11" i="6"/>
  <c r="DA14" i="6"/>
  <c r="FU11" i="6"/>
  <c r="FU14" i="6"/>
  <c r="HN11" i="6"/>
  <c r="HN14" i="6"/>
  <c r="DQ11" i="6"/>
  <c r="DQ14" i="6"/>
  <c r="EU11" i="6"/>
  <c r="EU14" i="6"/>
  <c r="GX11" i="6"/>
  <c r="GX14" i="6"/>
  <c r="ES11" i="6"/>
  <c r="ES14" i="6"/>
  <c r="GJ11" i="6"/>
  <c r="GJ14" i="6"/>
  <c r="HJ11" i="6"/>
  <c r="HJ14" i="6"/>
  <c r="IP11" i="6"/>
  <c r="IP14" i="6"/>
  <c r="IM11" i="6"/>
  <c r="IM14" i="6"/>
  <c r="FE11" i="6"/>
  <c r="FE14" i="6"/>
  <c r="HU11" i="6"/>
  <c r="HU14" i="6"/>
  <c r="ID11" i="6"/>
  <c r="ID14" i="6"/>
  <c r="FB11" i="6"/>
  <c r="FB14" i="6"/>
  <c r="EH11" i="6"/>
  <c r="EH14" i="6"/>
  <c r="FI11" i="6"/>
  <c r="FI14" i="6"/>
  <c r="GY11" i="6"/>
  <c r="GY14" i="6"/>
  <c r="HC11" i="6"/>
  <c r="HC14" i="6"/>
  <c r="DH11" i="6"/>
  <c r="DH14" i="6"/>
  <c r="FO11" i="6"/>
  <c r="FO14" i="6"/>
  <c r="DM11" i="6"/>
  <c r="DM14" i="6"/>
  <c r="DY11" i="6"/>
  <c r="DY14" i="6"/>
  <c r="DT11" i="6"/>
  <c r="DT14" i="6"/>
  <c r="IS11" i="6"/>
  <c r="IS14" i="6"/>
  <c r="IL11" i="6"/>
  <c r="IL14" i="6"/>
  <c r="GD11" i="6"/>
  <c r="GD14" i="6"/>
  <c r="HQ11" i="6"/>
  <c r="HQ14" i="6"/>
  <c r="HA11" i="6"/>
  <c r="HA14" i="6"/>
  <c r="FD11" i="6"/>
  <c r="FD14" i="6"/>
  <c r="GO11" i="6"/>
  <c r="GO14" i="6"/>
  <c r="EL11" i="6"/>
  <c r="EL14" i="6"/>
  <c r="HP11" i="6"/>
  <c r="HP14" i="6"/>
  <c r="HF11" i="6"/>
  <c r="HF14" i="6"/>
  <c r="HD11" i="6"/>
  <c r="HD14" i="6"/>
  <c r="II11" i="6"/>
  <c r="II14" i="6"/>
  <c r="GH12" i="6"/>
  <c r="GJ12" i="6"/>
  <c r="AA38" i="54" a="1"/>
  <c r="AA38" i="54"/>
  <c r="Q36" i="54"/>
  <c r="AC37" i="54" a="1"/>
  <c r="AC37" i="54"/>
  <c r="AC36" i="54" a="1"/>
  <c r="AC36" i="54"/>
  <c r="AC35" i="54" a="1"/>
  <c r="AC35" i="54"/>
  <c r="AC34" i="54" a="1"/>
  <c r="AC34" i="54"/>
  <c r="AC33" i="54" a="1"/>
  <c r="AC33" i="54"/>
  <c r="AC32" i="54" a="1"/>
  <c r="AC32" i="54"/>
  <c r="AC31" i="54" a="1"/>
  <c r="AC31" i="54"/>
  <c r="AC30" i="54" a="1"/>
  <c r="AC30" i="54"/>
  <c r="AC29" i="54" a="1"/>
  <c r="AC29" i="54"/>
  <c r="AC28" i="54" a="1"/>
  <c r="AC28" i="54"/>
  <c r="AA24" i="53" a="1"/>
  <c r="AA24" i="53"/>
  <c r="AA27" i="53" a="1"/>
  <c r="AA27" i="53"/>
  <c r="AA28" i="53" a="1"/>
  <c r="AA28" i="53"/>
  <c r="AA29" i="53" a="1"/>
  <c r="AA29" i="53"/>
  <c r="AF28" i="53" a="1"/>
  <c r="AF28" i="53"/>
  <c r="AF29" i="53" a="1"/>
  <c r="AF29" i="53"/>
  <c r="AF30" i="53" a="1"/>
  <c r="AF30" i="53"/>
  <c r="AF31" i="53" a="1"/>
  <c r="AF31" i="53"/>
  <c r="AF32" i="53" a="1"/>
  <c r="AF32" i="53"/>
  <c r="AF33" i="53" a="1"/>
  <c r="AF33" i="53"/>
  <c r="AF34" i="53" a="1"/>
  <c r="AF34" i="53"/>
  <c r="AF35" i="53" a="1"/>
  <c r="AF35" i="53"/>
  <c r="AF36" i="53" a="1"/>
  <c r="AF36" i="53"/>
  <c r="AC30" i="53" a="1"/>
  <c r="AC30" i="53"/>
  <c r="AC31" i="53" a="1"/>
  <c r="AC31" i="53"/>
  <c r="AC32" i="53" a="1"/>
  <c r="AC32" i="53"/>
  <c r="AC33" i="53" a="1"/>
  <c r="AC33" i="53"/>
  <c r="AC34" i="53" a="1"/>
  <c r="AC34" i="53"/>
  <c r="AC35" i="53" a="1"/>
  <c r="AC35" i="53"/>
  <c r="AC36" i="53" a="1"/>
  <c r="AC36" i="53"/>
  <c r="AB32" i="53" a="1"/>
  <c r="AB32" i="53"/>
  <c r="AB35" i="53" a="1"/>
  <c r="AB35" i="53"/>
  <c r="AF12" i="53" a="1"/>
  <c r="AF12" i="53"/>
  <c r="V27" i="54"/>
  <c r="X27" i="54"/>
  <c r="X29" i="54"/>
  <c r="X43" i="54"/>
  <c r="X40" i="54"/>
  <c r="AG25" i="54"/>
  <c r="X34" i="54"/>
  <c r="AG12" i="54" a="1"/>
  <c r="AG12" i="54"/>
  <c r="AG13" i="54" a="1"/>
  <c r="AG13" i="54"/>
  <c r="AJ32" i="54" a="1"/>
  <c r="AJ32" i="54"/>
  <c r="AJ1" i="54"/>
  <c r="AF13" i="53" a="1"/>
  <c r="AF13" i="53"/>
  <c r="AF14" i="53" a="1"/>
  <c r="AF14" i="53"/>
  <c r="AF15" i="53" a="1"/>
  <c r="AF15" i="53"/>
  <c r="AF16" i="53" a="1"/>
  <c r="AF16" i="53"/>
  <c r="AF17" i="53" a="1"/>
  <c r="AF17" i="53"/>
  <c r="AF18" i="53" a="1"/>
  <c r="AF18" i="53"/>
  <c r="AF19" i="53" a="1"/>
  <c r="AF19" i="53"/>
  <c r="AF20" i="53" a="1"/>
  <c r="AF20" i="53"/>
  <c r="AF21" i="53" a="1"/>
  <c r="AF21" i="53"/>
  <c r="AF22" i="53" a="1"/>
  <c r="AF22" i="53"/>
  <c r="AF23" i="53" a="1"/>
  <c r="AF23" i="53"/>
  <c r="AF24" i="53" a="1"/>
  <c r="AF24" i="53"/>
  <c r="AF25" i="53" a="1"/>
  <c r="AF25" i="53"/>
  <c r="AF26" i="53" a="1"/>
  <c r="AF26" i="53"/>
  <c r="Q1" i="75"/>
  <c r="Q3" i="23"/>
  <c r="AA32" i="53" a="1"/>
  <c r="AA32" i="53"/>
  <c r="AG11" i="54"/>
  <c r="L35" i="3"/>
  <c r="K35" i="3"/>
  <c r="J35" i="3"/>
  <c r="I35" i="3"/>
  <c r="H35" i="3"/>
  <c r="G35" i="3"/>
  <c r="F35" i="3"/>
  <c r="E35" i="3"/>
  <c r="D35" i="3"/>
  <c r="C35" i="3"/>
  <c r="L34" i="3"/>
  <c r="K34" i="3"/>
  <c r="J34" i="3"/>
  <c r="I34" i="3"/>
  <c r="H34" i="3"/>
  <c r="G34" i="3"/>
  <c r="F34" i="3"/>
  <c r="E34" i="3"/>
  <c r="D34" i="3"/>
  <c r="C34" i="3"/>
  <c r="L33" i="3"/>
  <c r="L36" i="3"/>
  <c r="K33" i="3"/>
  <c r="K36" i="3"/>
  <c r="J33" i="3"/>
  <c r="J36" i="3"/>
  <c r="I33" i="3"/>
  <c r="I36" i="3"/>
  <c r="H33" i="3"/>
  <c r="H36" i="3"/>
  <c r="G33" i="3"/>
  <c r="G36" i="3"/>
  <c r="F33" i="3"/>
  <c r="F36" i="3"/>
  <c r="E33" i="3"/>
  <c r="E36" i="3"/>
  <c r="D33" i="3"/>
  <c r="D36" i="3"/>
  <c r="C33" i="3"/>
  <c r="C36" i="3"/>
  <c r="DP15" i="3"/>
  <c r="DO15" i="3"/>
  <c r="DN15" i="3"/>
  <c r="DM15" i="3"/>
  <c r="DL15" i="3"/>
  <c r="DK15" i="3"/>
  <c r="DJ15" i="3"/>
  <c r="DI15" i="3"/>
  <c r="DH15" i="3"/>
  <c r="DG15" i="3"/>
  <c r="DF15" i="3"/>
  <c r="DE15" i="3"/>
  <c r="DD15" i="3"/>
  <c r="DC15" i="3"/>
  <c r="DB15" i="3"/>
  <c r="DA15" i="3"/>
  <c r="CZ15" i="3"/>
  <c r="CY15" i="3"/>
  <c r="CX15" i="3"/>
  <c r="CW15" i="3"/>
  <c r="CV15" i="3"/>
  <c r="CU15" i="3"/>
  <c r="CT15" i="3"/>
  <c r="CS15" i="3"/>
  <c r="CR15" i="3"/>
  <c r="CQ15" i="3"/>
  <c r="CP15" i="3"/>
  <c r="CO15" i="3"/>
  <c r="CN15" i="3"/>
  <c r="CM15" i="3"/>
  <c r="CL15" i="3"/>
  <c r="CK15" i="3"/>
  <c r="CJ15" i="3"/>
  <c r="CI15" i="3"/>
  <c r="CH15" i="3"/>
  <c r="CG15" i="3"/>
  <c r="CF15" i="3"/>
  <c r="CE15" i="3"/>
  <c r="CD15" i="3"/>
  <c r="CC15" i="3"/>
  <c r="CB15" i="3"/>
  <c r="CA15" i="3"/>
  <c r="BZ15" i="3"/>
  <c r="BY15" i="3"/>
  <c r="BX15" i="3"/>
  <c r="BW15" i="3"/>
  <c r="BV15" i="3"/>
  <c r="BU15" i="3"/>
  <c r="BT15" i="3"/>
  <c r="BS15" i="3"/>
  <c r="BR15" i="3"/>
  <c r="BQ15" i="3"/>
  <c r="BP15" i="3"/>
  <c r="BO15" i="3"/>
  <c r="BN15" i="3"/>
  <c r="BM15" i="3"/>
  <c r="BL15" i="3"/>
  <c r="BK15" i="3"/>
  <c r="BJ15" i="3"/>
  <c r="BI15" i="3"/>
  <c r="BH15" i="3"/>
  <c r="BG15" i="3"/>
  <c r="BF15" i="3"/>
  <c r="BE15" i="3"/>
  <c r="BD15" i="3"/>
  <c r="BC15" i="3"/>
  <c r="BB15" i="3"/>
  <c r="BA15" i="3"/>
  <c r="AZ15" i="3"/>
  <c r="AY15" i="3"/>
  <c r="AX15" i="3"/>
  <c r="AW15" i="3"/>
  <c r="AV15" i="3"/>
  <c r="AU15" i="3"/>
  <c r="AT15" i="3"/>
  <c r="AS15" i="3"/>
  <c r="AR15" i="3"/>
  <c r="AQ15" i="3"/>
  <c r="AP15" i="3"/>
  <c r="AO15" i="3"/>
  <c r="AN15" i="3"/>
  <c r="AM15" i="3"/>
  <c r="AL15" i="3"/>
  <c r="AK15" i="3"/>
  <c r="AJ15" i="3"/>
  <c r="AI15" i="3"/>
  <c r="AH15" i="3"/>
  <c r="AG15" i="3"/>
  <c r="AF15" i="3"/>
  <c r="AE15" i="3"/>
  <c r="AD15" i="3"/>
  <c r="AC15" i="3"/>
  <c r="Z15" i="3"/>
  <c r="Y15" i="3"/>
  <c r="X15" i="3"/>
  <c r="W15" i="3"/>
  <c r="V15" i="3"/>
  <c r="U15" i="3"/>
  <c r="T15" i="3"/>
  <c r="S15" i="3"/>
  <c r="R15" i="3"/>
  <c r="Q15" i="3"/>
  <c r="P15" i="3"/>
  <c r="O15" i="3"/>
  <c r="M15" i="3"/>
  <c r="L15" i="3"/>
  <c r="I15" i="3"/>
  <c r="E15" i="3"/>
  <c r="DP13" i="3"/>
  <c r="DO13" i="3"/>
  <c r="DN13" i="3"/>
  <c r="DM13" i="3"/>
  <c r="DL13" i="3"/>
  <c r="DK13" i="3"/>
  <c r="DJ13" i="3"/>
  <c r="DI13" i="3"/>
  <c r="DH13" i="3"/>
  <c r="DG13" i="3"/>
  <c r="DF13" i="3"/>
  <c r="DE13" i="3"/>
  <c r="DD13" i="3"/>
  <c r="DC13" i="3"/>
  <c r="DB13" i="3"/>
  <c r="DA13" i="3"/>
  <c r="CZ13" i="3"/>
  <c r="CY13" i="3"/>
  <c r="CX13" i="3"/>
  <c r="CW13" i="3"/>
  <c r="CV13" i="3"/>
  <c r="CU13" i="3"/>
  <c r="CT13" i="3"/>
  <c r="CS13" i="3"/>
  <c r="CR13" i="3"/>
  <c r="CQ13" i="3"/>
  <c r="CP13" i="3"/>
  <c r="CO13" i="3"/>
  <c r="CN13" i="3"/>
  <c r="CM13" i="3"/>
  <c r="CL13" i="3"/>
  <c r="CK13" i="3"/>
  <c r="CJ13" i="3"/>
  <c r="CI13" i="3"/>
  <c r="CH13" i="3"/>
  <c r="CG13" i="3"/>
  <c r="CF13" i="3"/>
  <c r="CE13" i="3"/>
  <c r="CD13" i="3"/>
  <c r="CC13" i="3"/>
  <c r="CB13" i="3"/>
  <c r="CA13" i="3"/>
  <c r="BZ13" i="3"/>
  <c r="BY13" i="3"/>
  <c r="BX13" i="3"/>
  <c r="BW13" i="3"/>
  <c r="BV13" i="3"/>
  <c r="BU13" i="3"/>
  <c r="BT13" i="3"/>
  <c r="BS13" i="3"/>
  <c r="BR13" i="3"/>
  <c r="BQ13" i="3"/>
  <c r="BP13" i="3"/>
  <c r="BO13" i="3"/>
  <c r="BN13" i="3"/>
  <c r="BM13" i="3"/>
  <c r="BL13" i="3"/>
  <c r="BK13" i="3"/>
  <c r="BJ13" i="3"/>
  <c r="BI13" i="3"/>
  <c r="BH13" i="3"/>
  <c r="BG13" i="3"/>
  <c r="BF13" i="3"/>
  <c r="BE13" i="3"/>
  <c r="BD13" i="3"/>
  <c r="BC13" i="3"/>
  <c r="BB13" i="3"/>
  <c r="BA13" i="3"/>
  <c r="AZ13" i="3"/>
  <c r="AY13" i="3"/>
  <c r="AX13" i="3"/>
  <c r="AW13" i="3"/>
  <c r="AV13" i="3"/>
  <c r="AU13" i="3"/>
  <c r="AT13" i="3"/>
  <c r="AS13" i="3"/>
  <c r="AR13" i="3"/>
  <c r="AQ13" i="3"/>
  <c r="AP13" i="3"/>
  <c r="AO13" i="3"/>
  <c r="AN13" i="3"/>
  <c r="AM13" i="3"/>
  <c r="AL13" i="3"/>
  <c r="AK13" i="3"/>
  <c r="AJ13" i="3"/>
  <c r="AI13" i="3"/>
  <c r="AH13" i="3"/>
  <c r="AG13" i="3"/>
  <c r="AF13" i="3"/>
  <c r="AE13" i="3"/>
  <c r="AD13" i="3"/>
  <c r="AC13" i="3"/>
  <c r="Z13" i="3"/>
  <c r="Y13" i="3"/>
  <c r="X13" i="3"/>
  <c r="W13" i="3"/>
  <c r="V13" i="3"/>
  <c r="U13" i="3"/>
  <c r="T13" i="3"/>
  <c r="S13" i="3"/>
  <c r="R13" i="3"/>
  <c r="Q13" i="3"/>
  <c r="P13" i="3"/>
  <c r="O13" i="3"/>
  <c r="M13" i="3"/>
  <c r="L13" i="3"/>
  <c r="I13" i="3"/>
  <c r="E13" i="3"/>
  <c r="NI141" i="3"/>
  <c r="NI145" i="3"/>
  <c r="NI101" i="3"/>
  <c r="NI93" i="3"/>
  <c r="NI53" i="3"/>
  <c r="NI63" i="3"/>
  <c r="NI20" i="3"/>
  <c r="NH141" i="3"/>
  <c r="NH145" i="3"/>
  <c r="NH101" i="3"/>
  <c r="NH93" i="3"/>
  <c r="NH53" i="3"/>
  <c r="NH63" i="3"/>
  <c r="NH20" i="3"/>
  <c r="NG141" i="3"/>
  <c r="NG145" i="3"/>
  <c r="NG101" i="3"/>
  <c r="NG93" i="3"/>
  <c r="NG53" i="3"/>
  <c r="NG63" i="3"/>
  <c r="NG20" i="3"/>
  <c r="NF141" i="3"/>
  <c r="NF145" i="3"/>
  <c r="NF101" i="3"/>
  <c r="NF93" i="3"/>
  <c r="NF53" i="3"/>
  <c r="NF63" i="3"/>
  <c r="NF20" i="3"/>
  <c r="NE141" i="3"/>
  <c r="NE145" i="3"/>
  <c r="NE101" i="3"/>
  <c r="NE93" i="3"/>
  <c r="NE53" i="3"/>
  <c r="NE63" i="3"/>
  <c r="NE20" i="3"/>
  <c r="ND141" i="3"/>
  <c r="ND145" i="3"/>
  <c r="ND101" i="3"/>
  <c r="ND93" i="3"/>
  <c r="ND53" i="3"/>
  <c r="ND63" i="3"/>
  <c r="ND20" i="3"/>
  <c r="NC141" i="3"/>
  <c r="NC145" i="3"/>
  <c r="NC101" i="3"/>
  <c r="NC93" i="3"/>
  <c r="NC53" i="3"/>
  <c r="NC63" i="3"/>
  <c r="NC20" i="3"/>
  <c r="NB141" i="3"/>
  <c r="NB145" i="3"/>
  <c r="NB101" i="3"/>
  <c r="NB93" i="3"/>
  <c r="NB53" i="3"/>
  <c r="NB63" i="3"/>
  <c r="NB20" i="3"/>
  <c r="NA141" i="3"/>
  <c r="NA145" i="3"/>
  <c r="NA101" i="3"/>
  <c r="NA93" i="3"/>
  <c r="NA53" i="3"/>
  <c r="NA63" i="3"/>
  <c r="NA20" i="3"/>
  <c r="MZ141" i="3"/>
  <c r="MZ145" i="3"/>
  <c r="MZ101" i="3"/>
  <c r="MZ93" i="3"/>
  <c r="MZ53" i="3"/>
  <c r="MZ63" i="3"/>
  <c r="MZ20" i="3"/>
  <c r="MY141" i="3"/>
  <c r="MY145" i="3"/>
  <c r="MY101" i="3"/>
  <c r="MY93" i="3"/>
  <c r="MY53" i="3"/>
  <c r="MY63" i="3"/>
  <c r="MY20" i="3"/>
  <c r="MX141" i="3"/>
  <c r="MX145" i="3"/>
  <c r="MX101" i="3"/>
  <c r="MX93" i="3"/>
  <c r="MX53" i="3"/>
  <c r="MX63" i="3"/>
  <c r="MX20" i="3"/>
  <c r="MW141" i="3"/>
  <c r="MW145" i="3"/>
  <c r="MW101" i="3"/>
  <c r="MW93" i="3"/>
  <c r="MW53" i="3"/>
  <c r="MW63" i="3"/>
  <c r="MW20" i="3"/>
  <c r="MV141" i="3"/>
  <c r="MV145" i="3"/>
  <c r="MV101" i="3"/>
  <c r="MV93" i="3"/>
  <c r="MV53" i="3"/>
  <c r="MV63" i="3"/>
  <c r="MV20" i="3"/>
  <c r="MU141" i="3"/>
  <c r="MU145" i="3"/>
  <c r="MU101" i="3"/>
  <c r="MU93" i="3"/>
  <c r="MU53" i="3"/>
  <c r="MU63" i="3"/>
  <c r="MU20" i="3"/>
  <c r="MT141" i="3"/>
  <c r="MT145" i="3"/>
  <c r="MT101" i="3"/>
  <c r="MT93" i="3"/>
  <c r="MT53" i="3"/>
  <c r="MT63" i="3"/>
  <c r="MT20" i="3"/>
  <c r="MS141" i="3"/>
  <c r="MS145" i="3"/>
  <c r="MS101" i="3"/>
  <c r="MS93" i="3"/>
  <c r="MS53" i="3"/>
  <c r="MS63" i="3"/>
  <c r="MS20" i="3"/>
  <c r="MR141" i="3"/>
  <c r="MR145" i="3"/>
  <c r="MR101" i="3"/>
  <c r="MR93" i="3"/>
  <c r="MR53" i="3"/>
  <c r="MR63" i="3"/>
  <c r="MR20" i="3"/>
  <c r="MQ141" i="3"/>
  <c r="MQ145" i="3"/>
  <c r="MQ101" i="3"/>
  <c r="MQ93" i="3"/>
  <c r="MQ53" i="3"/>
  <c r="MQ63" i="3"/>
  <c r="MQ20" i="3"/>
  <c r="MP141" i="3"/>
  <c r="MP145" i="3"/>
  <c r="MP101" i="3"/>
  <c r="MP93" i="3"/>
  <c r="MP53" i="3"/>
  <c r="MP63" i="3"/>
  <c r="MP20" i="3"/>
  <c r="MO141" i="3"/>
  <c r="MO145" i="3"/>
  <c r="MO101" i="3"/>
  <c r="MO93" i="3"/>
  <c r="MO53" i="3"/>
  <c r="MO63" i="3"/>
  <c r="MO20" i="3"/>
  <c r="MN141" i="3"/>
  <c r="MN145" i="3"/>
  <c r="MN101" i="3"/>
  <c r="MN93" i="3"/>
  <c r="MN53" i="3"/>
  <c r="MN63" i="3"/>
  <c r="MN20" i="3"/>
  <c r="MM141" i="3"/>
  <c r="MM145" i="3"/>
  <c r="MM101" i="3"/>
  <c r="MM93" i="3"/>
  <c r="MM53" i="3"/>
  <c r="MM63" i="3"/>
  <c r="MM20" i="3"/>
  <c r="ML141" i="3"/>
  <c r="ML145" i="3"/>
  <c r="ML101" i="3"/>
  <c r="ML93" i="3"/>
  <c r="ML53" i="3"/>
  <c r="ML63" i="3"/>
  <c r="ML20" i="3"/>
  <c r="MK141" i="3"/>
  <c r="MK145" i="3"/>
  <c r="MK101" i="3"/>
  <c r="MK93" i="3"/>
  <c r="MK53" i="3"/>
  <c r="MK63" i="3"/>
  <c r="MK20" i="3"/>
  <c r="MJ141" i="3"/>
  <c r="MJ145" i="3"/>
  <c r="MJ101" i="3"/>
  <c r="MJ93" i="3"/>
  <c r="MJ53" i="3"/>
  <c r="MJ63" i="3"/>
  <c r="MJ20" i="3"/>
  <c r="MI141" i="3"/>
  <c r="MI145" i="3"/>
  <c r="MI101" i="3"/>
  <c r="MI93" i="3"/>
  <c r="MI53" i="3"/>
  <c r="MI63" i="3"/>
  <c r="MI20" i="3"/>
  <c r="MH141" i="3"/>
  <c r="MH145" i="3"/>
  <c r="MH101" i="3"/>
  <c r="MH93" i="3"/>
  <c r="MH53" i="3"/>
  <c r="MH63" i="3"/>
  <c r="MH20" i="3"/>
  <c r="MG141" i="3"/>
  <c r="MG145" i="3"/>
  <c r="MG101" i="3"/>
  <c r="MG93" i="3"/>
  <c r="MG53" i="3"/>
  <c r="MG63" i="3"/>
  <c r="MG20" i="3"/>
  <c r="MF141" i="3"/>
  <c r="MF145" i="3"/>
  <c r="MF101" i="3"/>
  <c r="MF93" i="3"/>
  <c r="MF53" i="3"/>
  <c r="MF63" i="3"/>
  <c r="MF20" i="3"/>
  <c r="ME141" i="3"/>
  <c r="ME145" i="3"/>
  <c r="ME101" i="3"/>
  <c r="ME93" i="3"/>
  <c r="ME53" i="3"/>
  <c r="ME63" i="3"/>
  <c r="ME20" i="3"/>
  <c r="MD141" i="3"/>
  <c r="MD145" i="3"/>
  <c r="MD101" i="3"/>
  <c r="MD93" i="3"/>
  <c r="MD53" i="3"/>
  <c r="MD63" i="3"/>
  <c r="MD20" i="3"/>
  <c r="MC141" i="3"/>
  <c r="MC145" i="3"/>
  <c r="MC101" i="3"/>
  <c r="MC93" i="3"/>
  <c r="MC53" i="3"/>
  <c r="MC63" i="3"/>
  <c r="MC20" i="3"/>
  <c r="MB141" i="3"/>
  <c r="MB145" i="3"/>
  <c r="MB101" i="3"/>
  <c r="MB93" i="3"/>
  <c r="MB53" i="3"/>
  <c r="MB63" i="3"/>
  <c r="MB20" i="3"/>
  <c r="MA141" i="3"/>
  <c r="MA145" i="3"/>
  <c r="MA101" i="3"/>
  <c r="MA93" i="3"/>
  <c r="MA53" i="3"/>
  <c r="MA63" i="3"/>
  <c r="MA20" i="3"/>
  <c r="LZ141" i="3"/>
  <c r="LZ145" i="3"/>
  <c r="LZ101" i="3"/>
  <c r="LZ93" i="3"/>
  <c r="LZ53" i="3"/>
  <c r="LZ63" i="3"/>
  <c r="LZ20" i="3"/>
  <c r="LY141" i="3"/>
  <c r="LY145" i="3"/>
  <c r="LY101" i="3"/>
  <c r="LY93" i="3"/>
  <c r="LY53" i="3"/>
  <c r="LY63" i="3"/>
  <c r="LY20" i="3"/>
  <c r="LX141" i="3"/>
  <c r="LX145" i="3"/>
  <c r="LX101" i="3"/>
  <c r="LX93" i="3"/>
  <c r="LX53" i="3"/>
  <c r="LX63" i="3"/>
  <c r="LX20" i="3"/>
  <c r="LW141" i="3"/>
  <c r="LW145" i="3"/>
  <c r="LW101" i="3"/>
  <c r="LW93" i="3"/>
  <c r="LW53" i="3"/>
  <c r="LW63" i="3"/>
  <c r="LW20" i="3"/>
  <c r="LV141" i="3"/>
  <c r="LV145" i="3"/>
  <c r="LV101" i="3"/>
  <c r="LV93" i="3"/>
  <c r="LV53" i="3"/>
  <c r="LV63" i="3"/>
  <c r="LV20" i="3"/>
  <c r="LU141" i="3"/>
  <c r="LU145" i="3"/>
  <c r="LU101" i="3"/>
  <c r="LU93" i="3"/>
  <c r="LU53" i="3"/>
  <c r="LU63" i="3"/>
  <c r="LU20" i="3"/>
  <c r="LT141" i="3"/>
  <c r="LT145" i="3"/>
  <c r="LT101" i="3"/>
  <c r="LT93" i="3"/>
  <c r="LT53" i="3"/>
  <c r="LT63" i="3"/>
  <c r="LT20" i="3"/>
  <c r="LS141" i="3"/>
  <c r="LS145" i="3"/>
  <c r="LS101" i="3"/>
  <c r="LS93" i="3"/>
  <c r="LS53" i="3"/>
  <c r="LS63" i="3"/>
  <c r="LS20" i="3"/>
  <c r="LR141" i="3"/>
  <c r="LR145" i="3"/>
  <c r="LR101" i="3"/>
  <c r="LR93" i="3"/>
  <c r="LR53" i="3"/>
  <c r="LR63" i="3"/>
  <c r="LR20" i="3"/>
  <c r="LQ141" i="3"/>
  <c r="LQ145" i="3"/>
  <c r="LQ101" i="3"/>
  <c r="LQ93" i="3"/>
  <c r="LQ53" i="3"/>
  <c r="LQ63" i="3"/>
  <c r="LQ20" i="3"/>
  <c r="LP141" i="3"/>
  <c r="LP145" i="3"/>
  <c r="LP101" i="3"/>
  <c r="LP93" i="3"/>
  <c r="LP53" i="3"/>
  <c r="LP63" i="3"/>
  <c r="LP20" i="3"/>
  <c r="LO141" i="3"/>
  <c r="LO145" i="3"/>
  <c r="LO101" i="3"/>
  <c r="LO93" i="3"/>
  <c r="LO53" i="3"/>
  <c r="LO63" i="3"/>
  <c r="LO20" i="3"/>
  <c r="LN141" i="3"/>
  <c r="LN145" i="3"/>
  <c r="LN101" i="3"/>
  <c r="LN93" i="3"/>
  <c r="LN53" i="3"/>
  <c r="LN63" i="3"/>
  <c r="LN20" i="3"/>
  <c r="LM141" i="3"/>
  <c r="LM145" i="3"/>
  <c r="LM101" i="3"/>
  <c r="LM93" i="3"/>
  <c r="LM53" i="3"/>
  <c r="LM63" i="3"/>
  <c r="LM20" i="3"/>
  <c r="LL141" i="3"/>
  <c r="LL145" i="3"/>
  <c r="LL101" i="3"/>
  <c r="LL93" i="3"/>
  <c r="LL53" i="3"/>
  <c r="LL63" i="3"/>
  <c r="LL20" i="3"/>
  <c r="LK141" i="3"/>
  <c r="LK145" i="3"/>
  <c r="LK101" i="3"/>
  <c r="LK93" i="3"/>
  <c r="LK53" i="3"/>
  <c r="LK63" i="3"/>
  <c r="LK20" i="3"/>
  <c r="LJ141" i="3"/>
  <c r="LJ145" i="3"/>
  <c r="LJ101" i="3"/>
  <c r="LJ93" i="3"/>
  <c r="LJ53" i="3"/>
  <c r="LJ63" i="3"/>
  <c r="LJ20" i="3"/>
  <c r="LI141" i="3"/>
  <c r="LI145" i="3"/>
  <c r="LI101" i="3"/>
  <c r="LI93" i="3"/>
  <c r="LI53" i="3"/>
  <c r="LI63" i="3"/>
  <c r="LI20" i="3"/>
  <c r="LH141" i="3"/>
  <c r="LH145" i="3"/>
  <c r="LH101" i="3"/>
  <c r="LH93" i="3"/>
  <c r="LH53" i="3"/>
  <c r="LH63" i="3"/>
  <c r="LH20" i="3"/>
  <c r="LG141" i="3"/>
  <c r="LG145" i="3"/>
  <c r="LG101" i="3"/>
  <c r="LG93" i="3"/>
  <c r="LG53" i="3"/>
  <c r="LG63" i="3"/>
  <c r="LG20" i="3"/>
  <c r="LF141" i="3"/>
  <c r="LF145" i="3"/>
  <c r="LF101" i="3"/>
  <c r="LF93" i="3"/>
  <c r="LF53" i="3"/>
  <c r="LF63" i="3"/>
  <c r="LF20" i="3"/>
  <c r="LE141" i="3"/>
  <c r="LE145" i="3"/>
  <c r="LE101" i="3"/>
  <c r="LE93" i="3"/>
  <c r="LE53" i="3"/>
  <c r="LE63" i="3"/>
  <c r="LE20" i="3"/>
  <c r="LD141" i="3"/>
  <c r="LD145" i="3"/>
  <c r="LD101" i="3"/>
  <c r="LD93" i="3"/>
  <c r="LD53" i="3"/>
  <c r="LD63" i="3"/>
  <c r="LD20" i="3"/>
  <c r="LC141" i="3"/>
  <c r="LC145" i="3"/>
  <c r="LC101" i="3"/>
  <c r="LC93" i="3"/>
  <c r="LC53" i="3"/>
  <c r="LC63" i="3"/>
  <c r="LC20" i="3"/>
  <c r="LB141" i="3"/>
  <c r="LB145" i="3"/>
  <c r="LB101" i="3"/>
  <c r="LB93" i="3"/>
  <c r="LB53" i="3"/>
  <c r="LB63" i="3"/>
  <c r="LB20" i="3"/>
  <c r="LA141" i="3"/>
  <c r="LA145" i="3"/>
  <c r="LA101" i="3"/>
  <c r="LA93" i="3"/>
  <c r="LA53" i="3"/>
  <c r="LA63" i="3"/>
  <c r="LA20" i="3"/>
  <c r="KZ141" i="3"/>
  <c r="KZ145" i="3"/>
  <c r="KZ101" i="3"/>
  <c r="KZ93" i="3"/>
  <c r="KZ53" i="3"/>
  <c r="KZ63" i="3"/>
  <c r="KZ20" i="3"/>
  <c r="KY141" i="3"/>
  <c r="KY145" i="3"/>
  <c r="KY101" i="3"/>
  <c r="KY93" i="3"/>
  <c r="KY53" i="3"/>
  <c r="KY63" i="3"/>
  <c r="KY20" i="3"/>
  <c r="KX141" i="3"/>
  <c r="KX145" i="3"/>
  <c r="KX101" i="3"/>
  <c r="KX93" i="3"/>
  <c r="KX53" i="3"/>
  <c r="KX63" i="3"/>
  <c r="KX20" i="3"/>
  <c r="KW141" i="3"/>
  <c r="KW145" i="3"/>
  <c r="KW101" i="3"/>
  <c r="KW93" i="3"/>
  <c r="KW53" i="3"/>
  <c r="KW63" i="3"/>
  <c r="KW20" i="3"/>
  <c r="KV141" i="3"/>
  <c r="KV145" i="3"/>
  <c r="KV101" i="3"/>
  <c r="KV93" i="3"/>
  <c r="KV53" i="3"/>
  <c r="KV63" i="3"/>
  <c r="KV20" i="3"/>
  <c r="KU141" i="3"/>
  <c r="KU145" i="3"/>
  <c r="KU101" i="3"/>
  <c r="KU93" i="3"/>
  <c r="KU53" i="3"/>
  <c r="KU63" i="3"/>
  <c r="KU20" i="3"/>
  <c r="KT141" i="3"/>
  <c r="KT145" i="3"/>
  <c r="KT101" i="3"/>
  <c r="KT93" i="3"/>
  <c r="KT53" i="3"/>
  <c r="KT63" i="3"/>
  <c r="KT20" i="3"/>
  <c r="KS141" i="3"/>
  <c r="KS145" i="3"/>
  <c r="KS101" i="3"/>
  <c r="KS93" i="3"/>
  <c r="KS53" i="3"/>
  <c r="KS63" i="3"/>
  <c r="KS20" i="3"/>
  <c r="KR141" i="3"/>
  <c r="KR145" i="3"/>
  <c r="KR101" i="3"/>
  <c r="KR93" i="3"/>
  <c r="KR53" i="3"/>
  <c r="KR63" i="3"/>
  <c r="KR20" i="3"/>
  <c r="KQ141" i="3"/>
  <c r="KQ145" i="3"/>
  <c r="KQ101" i="3"/>
  <c r="KQ93" i="3"/>
  <c r="KQ53" i="3"/>
  <c r="KQ63" i="3"/>
  <c r="KQ20" i="3"/>
  <c r="KP141" i="3"/>
  <c r="KP145" i="3"/>
  <c r="KP101" i="3"/>
  <c r="KP93" i="3"/>
  <c r="KP53" i="3"/>
  <c r="KP63" i="3"/>
  <c r="KP20" i="3"/>
  <c r="KO141" i="3"/>
  <c r="KO145" i="3"/>
  <c r="KO101" i="3"/>
  <c r="KO93" i="3"/>
  <c r="KO53" i="3"/>
  <c r="KO63" i="3"/>
  <c r="KO20" i="3"/>
  <c r="KN141" i="3"/>
  <c r="KN145" i="3"/>
  <c r="KN101" i="3"/>
  <c r="KN93" i="3"/>
  <c r="KN53" i="3"/>
  <c r="KN63" i="3"/>
  <c r="KN20" i="3"/>
  <c r="KM141" i="3"/>
  <c r="KM145" i="3"/>
  <c r="KM101" i="3"/>
  <c r="KM93" i="3"/>
  <c r="KM53" i="3"/>
  <c r="KM63" i="3"/>
  <c r="KM20" i="3"/>
  <c r="KL141" i="3"/>
  <c r="KL145" i="3"/>
  <c r="KL101" i="3"/>
  <c r="KL93" i="3"/>
  <c r="KL53" i="3"/>
  <c r="KL63" i="3"/>
  <c r="KL20" i="3"/>
  <c r="KK141" i="3"/>
  <c r="KK145" i="3"/>
  <c r="KK101" i="3"/>
  <c r="KK93" i="3"/>
  <c r="KK53" i="3"/>
  <c r="KK63" i="3"/>
  <c r="KK20" i="3"/>
  <c r="KJ141" i="3"/>
  <c r="KJ145" i="3"/>
  <c r="KJ101" i="3"/>
  <c r="KJ93" i="3"/>
  <c r="KJ53" i="3"/>
  <c r="KJ63" i="3"/>
  <c r="KJ20" i="3"/>
  <c r="KI141" i="3"/>
  <c r="KI145" i="3"/>
  <c r="KI101" i="3"/>
  <c r="KI93" i="3"/>
  <c r="KI53" i="3"/>
  <c r="KI63" i="3"/>
  <c r="KI20" i="3"/>
  <c r="KH141" i="3"/>
  <c r="KH145" i="3"/>
  <c r="KH101" i="3"/>
  <c r="KH93" i="3"/>
  <c r="KH53" i="3"/>
  <c r="KH63" i="3"/>
  <c r="KH20" i="3"/>
  <c r="KG141" i="3"/>
  <c r="KG145" i="3"/>
  <c r="KG101" i="3"/>
  <c r="KG93" i="3"/>
  <c r="KG53" i="3"/>
  <c r="KG63" i="3"/>
  <c r="KG20" i="3"/>
  <c r="KF141" i="3"/>
  <c r="KF145" i="3"/>
  <c r="KF101" i="3"/>
  <c r="KF93" i="3"/>
  <c r="KF53" i="3"/>
  <c r="KF63" i="3"/>
  <c r="KF20" i="3"/>
  <c r="KE141" i="3"/>
  <c r="KE145" i="3"/>
  <c r="KE101" i="3"/>
  <c r="KE93" i="3"/>
  <c r="KE53" i="3"/>
  <c r="KE63" i="3"/>
  <c r="KE20" i="3"/>
  <c r="KD141" i="3"/>
  <c r="KD145" i="3"/>
  <c r="KD101" i="3"/>
  <c r="KD93" i="3"/>
  <c r="KD53" i="3"/>
  <c r="KD63" i="3"/>
  <c r="KD20" i="3"/>
  <c r="KC141" i="3"/>
  <c r="KC145" i="3"/>
  <c r="KC101" i="3"/>
  <c r="KC93" i="3"/>
  <c r="KC53" i="3"/>
  <c r="KC63" i="3"/>
  <c r="KC20" i="3"/>
  <c r="KB141" i="3"/>
  <c r="KB145" i="3"/>
  <c r="KB101" i="3"/>
  <c r="KB93" i="3"/>
  <c r="KB53" i="3"/>
  <c r="KB63" i="3"/>
  <c r="KB20" i="3"/>
  <c r="KA141" i="3"/>
  <c r="KA145" i="3"/>
  <c r="KA101" i="3"/>
  <c r="KA93" i="3"/>
  <c r="KA53" i="3"/>
  <c r="KA63" i="3"/>
  <c r="KA20" i="3"/>
  <c r="JZ141" i="3"/>
  <c r="JZ145" i="3"/>
  <c r="JZ101" i="3"/>
  <c r="JZ93" i="3"/>
  <c r="JZ53" i="3"/>
  <c r="JZ63" i="3"/>
  <c r="JZ20" i="3"/>
  <c r="JY141" i="3"/>
  <c r="JY145" i="3"/>
  <c r="JY101" i="3"/>
  <c r="JY93" i="3"/>
  <c r="JY53" i="3"/>
  <c r="JY63" i="3"/>
  <c r="JY20" i="3"/>
  <c r="JX141" i="3"/>
  <c r="JX145" i="3"/>
  <c r="JX101" i="3"/>
  <c r="JX93" i="3"/>
  <c r="JX53" i="3"/>
  <c r="JX63" i="3"/>
  <c r="JX20" i="3"/>
  <c r="JW141" i="3"/>
  <c r="JW145" i="3"/>
  <c r="JW101" i="3"/>
  <c r="JW93" i="3"/>
  <c r="JW53" i="3"/>
  <c r="JW63" i="3"/>
  <c r="JW20" i="3"/>
  <c r="JV141" i="3"/>
  <c r="JV145" i="3"/>
  <c r="JV101" i="3"/>
  <c r="JV93" i="3"/>
  <c r="JV53" i="3"/>
  <c r="JV63" i="3"/>
  <c r="JV20" i="3"/>
  <c r="JU141" i="3"/>
  <c r="JU145" i="3"/>
  <c r="JU101" i="3"/>
  <c r="JU93" i="3"/>
  <c r="JU53" i="3"/>
  <c r="JU63" i="3"/>
  <c r="JU20" i="3"/>
  <c r="JT141" i="3"/>
  <c r="JT145" i="3"/>
  <c r="JT101" i="3"/>
  <c r="JT93" i="3"/>
  <c r="JT53" i="3"/>
  <c r="JT63" i="3"/>
  <c r="JT20" i="3"/>
  <c r="JS141" i="3"/>
  <c r="JS145" i="3"/>
  <c r="JS101" i="3"/>
  <c r="JS93" i="3"/>
  <c r="JS53" i="3"/>
  <c r="JS63" i="3"/>
  <c r="JS20" i="3"/>
  <c r="JR141" i="3"/>
  <c r="JR145" i="3"/>
  <c r="JR101" i="3"/>
  <c r="JR93" i="3"/>
  <c r="JR53" i="3"/>
  <c r="JR63" i="3"/>
  <c r="JR20" i="3"/>
  <c r="JQ141" i="3"/>
  <c r="JQ145" i="3"/>
  <c r="JQ101" i="3"/>
  <c r="JQ93" i="3"/>
  <c r="JQ53" i="3"/>
  <c r="JQ63" i="3"/>
  <c r="JQ20" i="3"/>
  <c r="JP141" i="3"/>
  <c r="JP145" i="3"/>
  <c r="JP101" i="3"/>
  <c r="JP93" i="3"/>
  <c r="JP53" i="3"/>
  <c r="JP63" i="3"/>
  <c r="JP20" i="3"/>
  <c r="JO141" i="3"/>
  <c r="JO145" i="3"/>
  <c r="JO101" i="3"/>
  <c r="JO93" i="3"/>
  <c r="JO53" i="3"/>
  <c r="JO63" i="3"/>
  <c r="JO20" i="3"/>
  <c r="JN141" i="3"/>
  <c r="JN145" i="3"/>
  <c r="JN101" i="3"/>
  <c r="JN93" i="3"/>
  <c r="JN53" i="3"/>
  <c r="JN63" i="3"/>
  <c r="JN20" i="3"/>
  <c r="JM141" i="3"/>
  <c r="JM145" i="3"/>
  <c r="JM101" i="3"/>
  <c r="JM93" i="3"/>
  <c r="JM53" i="3"/>
  <c r="JM63" i="3"/>
  <c r="JM20" i="3"/>
  <c r="JL141" i="3"/>
  <c r="JL145" i="3"/>
  <c r="JL101" i="3"/>
  <c r="JL93" i="3"/>
  <c r="JL53" i="3"/>
  <c r="JL63" i="3"/>
  <c r="JL20" i="3"/>
  <c r="JK141" i="3"/>
  <c r="JK145" i="3"/>
  <c r="JK101" i="3"/>
  <c r="JK93" i="3"/>
  <c r="JK53" i="3"/>
  <c r="JK63" i="3"/>
  <c r="JK20" i="3"/>
  <c r="JJ141" i="3"/>
  <c r="JJ145" i="3"/>
  <c r="JJ101" i="3"/>
  <c r="JJ93" i="3"/>
  <c r="JJ53" i="3"/>
  <c r="JJ63" i="3"/>
  <c r="JJ20" i="3"/>
  <c r="JI141" i="3"/>
  <c r="JI145" i="3"/>
  <c r="JI101" i="3"/>
  <c r="JI93" i="3"/>
  <c r="JI53" i="3"/>
  <c r="JI63" i="3"/>
  <c r="JI20" i="3"/>
  <c r="JH141" i="3"/>
  <c r="JH145" i="3"/>
  <c r="JH101" i="3"/>
  <c r="JH93" i="3"/>
  <c r="JH53" i="3"/>
  <c r="JH63" i="3"/>
  <c r="JH20" i="3"/>
  <c r="JG141" i="3"/>
  <c r="JG145" i="3"/>
  <c r="JG101" i="3"/>
  <c r="JG93" i="3"/>
  <c r="JG53" i="3"/>
  <c r="JG63" i="3"/>
  <c r="JG20" i="3"/>
  <c r="JF141" i="3"/>
  <c r="JF145" i="3"/>
  <c r="JF101" i="3"/>
  <c r="JF93" i="3"/>
  <c r="JF53" i="3"/>
  <c r="JF63" i="3"/>
  <c r="JF20" i="3"/>
  <c r="JE141" i="3"/>
  <c r="JE145" i="3"/>
  <c r="JE101" i="3"/>
  <c r="JE93" i="3"/>
  <c r="JE53" i="3"/>
  <c r="JE63" i="3"/>
  <c r="JE20" i="3"/>
  <c r="JD141" i="3"/>
  <c r="JD145" i="3"/>
  <c r="JD101" i="3"/>
  <c r="JD93" i="3"/>
  <c r="JD53" i="3"/>
  <c r="JD63" i="3"/>
  <c r="JD20" i="3"/>
  <c r="JC141" i="3"/>
  <c r="JC145" i="3"/>
  <c r="JC101" i="3"/>
  <c r="JC93" i="3"/>
  <c r="JC53" i="3"/>
  <c r="JC63" i="3"/>
  <c r="JC20" i="3"/>
  <c r="JB141" i="3"/>
  <c r="JB145" i="3"/>
  <c r="JB101" i="3"/>
  <c r="JB93" i="3"/>
  <c r="JB53" i="3"/>
  <c r="JB63" i="3"/>
  <c r="JB20" i="3"/>
  <c r="JA141" i="3"/>
  <c r="JA145" i="3"/>
  <c r="JA101" i="3"/>
  <c r="JA93" i="3"/>
  <c r="JA53" i="3"/>
  <c r="JA63" i="3"/>
  <c r="JA20" i="3"/>
  <c r="IZ141" i="3"/>
  <c r="IZ145" i="3"/>
  <c r="IZ101" i="3"/>
  <c r="IZ93" i="3"/>
  <c r="IZ53" i="3"/>
  <c r="IZ63" i="3"/>
  <c r="IZ20" i="3"/>
  <c r="IY141" i="3"/>
  <c r="IY145" i="3"/>
  <c r="IY101" i="3"/>
  <c r="IY93" i="3"/>
  <c r="IY53" i="3"/>
  <c r="IY63" i="3"/>
  <c r="IY20" i="3"/>
  <c r="IX141" i="3"/>
  <c r="IX145" i="3"/>
  <c r="IX101" i="3"/>
  <c r="IX93" i="3"/>
  <c r="IX53" i="3"/>
  <c r="IX63" i="3"/>
  <c r="IX20" i="3"/>
  <c r="IW141" i="3"/>
  <c r="IW145" i="3"/>
  <c r="IW101" i="3"/>
  <c r="IW93" i="3"/>
  <c r="IW53" i="3"/>
  <c r="IW63" i="3"/>
  <c r="IW20" i="3"/>
  <c r="IV141" i="3"/>
  <c r="IV145" i="3"/>
  <c r="IV101" i="3"/>
  <c r="IV93" i="3"/>
  <c r="IV53" i="3"/>
  <c r="IV63" i="3"/>
  <c r="IV20" i="3"/>
  <c r="IU141" i="3"/>
  <c r="IU145" i="3"/>
  <c r="IU101" i="3"/>
  <c r="IU93" i="3"/>
  <c r="IU53" i="3"/>
  <c r="IU63" i="3"/>
  <c r="IU20" i="3"/>
  <c r="IT141" i="3"/>
  <c r="IT145" i="3"/>
  <c r="IT101" i="3"/>
  <c r="IT93" i="3"/>
  <c r="IT53" i="3"/>
  <c r="IT63" i="3"/>
  <c r="IT20" i="3"/>
  <c r="IS141" i="3"/>
  <c r="IS145" i="3"/>
  <c r="IS101" i="3"/>
  <c r="IS93" i="3"/>
  <c r="IS53" i="3"/>
  <c r="IS63" i="3"/>
  <c r="IS20" i="3"/>
  <c r="IR141" i="3"/>
  <c r="IR145" i="3"/>
  <c r="IR101" i="3"/>
  <c r="IR93" i="3"/>
  <c r="IR53" i="3"/>
  <c r="IR63" i="3"/>
  <c r="IR20" i="3"/>
  <c r="IQ141" i="3"/>
  <c r="IQ145" i="3"/>
  <c r="IQ101" i="3"/>
  <c r="IQ93" i="3"/>
  <c r="IQ53" i="3"/>
  <c r="IQ63" i="3"/>
  <c r="IQ20" i="3"/>
  <c r="IP141" i="3"/>
  <c r="IP145" i="3"/>
  <c r="IP101" i="3"/>
  <c r="IP93" i="3"/>
  <c r="IP53" i="3"/>
  <c r="IP63" i="3"/>
  <c r="IP20" i="3"/>
  <c r="IO141" i="3"/>
  <c r="IO145" i="3"/>
  <c r="IO101" i="3"/>
  <c r="IO93" i="3"/>
  <c r="IO53" i="3"/>
  <c r="IO63" i="3"/>
  <c r="IO20" i="3"/>
  <c r="IN141" i="3"/>
  <c r="IN145" i="3"/>
  <c r="IN101" i="3"/>
  <c r="IN93" i="3"/>
  <c r="IN53" i="3"/>
  <c r="IN63" i="3"/>
  <c r="IN20" i="3"/>
  <c r="IM141" i="3"/>
  <c r="IM145" i="3"/>
  <c r="IM101" i="3"/>
  <c r="IM93" i="3"/>
  <c r="IM53" i="3"/>
  <c r="IM63" i="3"/>
  <c r="IM20" i="3"/>
  <c r="IL141" i="3"/>
  <c r="IL145" i="3"/>
  <c r="IL101" i="3"/>
  <c r="IL93" i="3"/>
  <c r="IL53" i="3"/>
  <c r="IL63" i="3"/>
  <c r="IL20" i="3"/>
  <c r="IK141" i="3"/>
  <c r="IK145" i="3"/>
  <c r="IK101" i="3"/>
  <c r="IK93" i="3"/>
  <c r="IK53" i="3"/>
  <c r="IK63" i="3"/>
  <c r="IK20" i="3"/>
  <c r="IJ141" i="3"/>
  <c r="IJ145" i="3"/>
  <c r="IJ101" i="3"/>
  <c r="IJ93" i="3"/>
  <c r="IJ53" i="3"/>
  <c r="IJ63" i="3"/>
  <c r="IJ20" i="3"/>
  <c r="II141" i="3"/>
  <c r="II145" i="3"/>
  <c r="II101" i="3"/>
  <c r="II93" i="3"/>
  <c r="II53" i="3"/>
  <c r="II63" i="3"/>
  <c r="II20" i="3"/>
  <c r="IH141" i="3"/>
  <c r="IH145" i="3"/>
  <c r="IH101" i="3"/>
  <c r="IH93" i="3"/>
  <c r="IH53" i="3"/>
  <c r="IH63" i="3"/>
  <c r="IH20" i="3"/>
  <c r="IG141" i="3"/>
  <c r="IG145" i="3"/>
  <c r="IG101" i="3"/>
  <c r="IG93" i="3"/>
  <c r="IG53" i="3"/>
  <c r="IG63" i="3"/>
  <c r="IG20" i="3"/>
  <c r="IF141" i="3"/>
  <c r="IF145" i="3"/>
  <c r="IF101" i="3"/>
  <c r="IF93" i="3"/>
  <c r="IF53" i="3"/>
  <c r="IF63" i="3"/>
  <c r="IF20" i="3"/>
  <c r="IE141" i="3"/>
  <c r="IE145" i="3"/>
  <c r="IE101" i="3"/>
  <c r="IE93" i="3"/>
  <c r="IE53" i="3"/>
  <c r="IE63" i="3"/>
  <c r="IE20" i="3"/>
  <c r="ID141" i="3"/>
  <c r="ID145" i="3"/>
  <c r="ID101" i="3"/>
  <c r="ID93" i="3"/>
  <c r="ID53" i="3"/>
  <c r="ID63" i="3"/>
  <c r="ID20" i="3"/>
  <c r="IC141" i="3"/>
  <c r="IC145" i="3"/>
  <c r="IC101" i="3"/>
  <c r="IC93" i="3"/>
  <c r="IC53" i="3"/>
  <c r="IC63" i="3"/>
  <c r="IC20" i="3"/>
  <c r="IB141" i="3"/>
  <c r="IB145" i="3"/>
  <c r="IB101" i="3"/>
  <c r="IB93" i="3"/>
  <c r="IB53" i="3"/>
  <c r="IB63" i="3"/>
  <c r="IB20" i="3"/>
  <c r="IA141" i="3"/>
  <c r="IA145" i="3"/>
  <c r="IA101" i="3"/>
  <c r="IA93" i="3"/>
  <c r="IA53" i="3"/>
  <c r="IA63" i="3"/>
  <c r="IA20" i="3"/>
  <c r="HZ141" i="3"/>
  <c r="HZ145" i="3"/>
  <c r="HZ101" i="3"/>
  <c r="HZ93" i="3"/>
  <c r="HZ53" i="3"/>
  <c r="HZ63" i="3"/>
  <c r="HZ20" i="3"/>
  <c r="HY141" i="3"/>
  <c r="HY145" i="3"/>
  <c r="HY101" i="3"/>
  <c r="HY93" i="3"/>
  <c r="HY53" i="3"/>
  <c r="HY63" i="3"/>
  <c r="HY20" i="3"/>
  <c r="HX141" i="3"/>
  <c r="HX145" i="3"/>
  <c r="HX101" i="3"/>
  <c r="HX93" i="3"/>
  <c r="HX53" i="3"/>
  <c r="HX63" i="3"/>
  <c r="HX20" i="3"/>
  <c r="HW141" i="3"/>
  <c r="HW145" i="3"/>
  <c r="HW101" i="3"/>
  <c r="HW93" i="3"/>
  <c r="HW53" i="3"/>
  <c r="HW63" i="3"/>
  <c r="HW20" i="3"/>
  <c r="HV141" i="3"/>
  <c r="HV145" i="3"/>
  <c r="HV101" i="3"/>
  <c r="HV93" i="3"/>
  <c r="HV53" i="3"/>
  <c r="HV63" i="3"/>
  <c r="HV20" i="3"/>
  <c r="HU141" i="3"/>
  <c r="HU145" i="3"/>
  <c r="HU101" i="3"/>
  <c r="HU93" i="3"/>
  <c r="HU53" i="3"/>
  <c r="HU63" i="3"/>
  <c r="HU20" i="3"/>
  <c r="HT141" i="3"/>
  <c r="HT145" i="3"/>
  <c r="HT101" i="3"/>
  <c r="HT93" i="3"/>
  <c r="HT53" i="3"/>
  <c r="HT63" i="3"/>
  <c r="HT20" i="3"/>
  <c r="HS141" i="3"/>
  <c r="HS145" i="3"/>
  <c r="HS101" i="3"/>
  <c r="HS93" i="3"/>
  <c r="HS53" i="3"/>
  <c r="HS63" i="3"/>
  <c r="HS20" i="3"/>
  <c r="HR141" i="3"/>
  <c r="HR145" i="3"/>
  <c r="HR101" i="3"/>
  <c r="HR93" i="3"/>
  <c r="HR53" i="3"/>
  <c r="HR63" i="3"/>
  <c r="HR20" i="3"/>
  <c r="HQ141" i="3"/>
  <c r="HQ145" i="3"/>
  <c r="HQ101" i="3"/>
  <c r="HQ93" i="3"/>
  <c r="HQ53" i="3"/>
  <c r="HQ63" i="3"/>
  <c r="HQ20" i="3"/>
  <c r="HP141" i="3"/>
  <c r="HP145" i="3"/>
  <c r="HP101" i="3"/>
  <c r="HP93" i="3"/>
  <c r="HP53" i="3"/>
  <c r="HP63" i="3"/>
  <c r="HP20" i="3"/>
  <c r="HO141" i="3"/>
  <c r="HO145" i="3"/>
  <c r="HO101" i="3"/>
  <c r="HO93" i="3"/>
  <c r="HO53" i="3"/>
  <c r="HO63" i="3"/>
  <c r="HO20" i="3"/>
  <c r="HN141" i="3"/>
  <c r="HN145" i="3"/>
  <c r="HN101" i="3"/>
  <c r="HN93" i="3"/>
  <c r="HN53" i="3"/>
  <c r="HN63" i="3"/>
  <c r="HN20" i="3"/>
  <c r="HM141" i="3"/>
  <c r="HM145" i="3"/>
  <c r="HM101" i="3"/>
  <c r="HM93" i="3"/>
  <c r="HM53" i="3"/>
  <c r="HM63" i="3"/>
  <c r="HM20" i="3"/>
  <c r="HL141" i="3"/>
  <c r="HL145" i="3"/>
  <c r="HL101" i="3"/>
  <c r="HL93" i="3"/>
  <c r="HL53" i="3"/>
  <c r="HL63" i="3"/>
  <c r="HL20" i="3"/>
  <c r="HK141" i="3"/>
  <c r="HK145" i="3"/>
  <c r="HK101" i="3"/>
  <c r="HK93" i="3"/>
  <c r="HK53" i="3"/>
  <c r="HK63" i="3"/>
  <c r="HK20" i="3"/>
  <c r="HJ141" i="3"/>
  <c r="HJ145" i="3"/>
  <c r="HJ101" i="3"/>
  <c r="HJ93" i="3"/>
  <c r="HJ53" i="3"/>
  <c r="HJ63" i="3"/>
  <c r="HJ20" i="3"/>
  <c r="HI141" i="3"/>
  <c r="HI145" i="3"/>
  <c r="HI101" i="3"/>
  <c r="HI93" i="3"/>
  <c r="HI53" i="3"/>
  <c r="HI63" i="3"/>
  <c r="HI20" i="3"/>
  <c r="HH141" i="3"/>
  <c r="HH145" i="3"/>
  <c r="HH101" i="3"/>
  <c r="HH93" i="3"/>
  <c r="HH53" i="3"/>
  <c r="HH63" i="3"/>
  <c r="HH20" i="3"/>
  <c r="HG141" i="3"/>
  <c r="HG145" i="3"/>
  <c r="HG101" i="3"/>
  <c r="HG93" i="3"/>
  <c r="HG53" i="3"/>
  <c r="HG63" i="3"/>
  <c r="HG20" i="3"/>
  <c r="HF141" i="3"/>
  <c r="HF145" i="3"/>
  <c r="HF101" i="3"/>
  <c r="HF93" i="3"/>
  <c r="HF53" i="3"/>
  <c r="HF63" i="3"/>
  <c r="HF20" i="3"/>
  <c r="HE141" i="3"/>
  <c r="HE145" i="3"/>
  <c r="HE101" i="3"/>
  <c r="HE93" i="3"/>
  <c r="HE53" i="3"/>
  <c r="HE63" i="3"/>
  <c r="HE20" i="3"/>
  <c r="HD141" i="3"/>
  <c r="HD145" i="3"/>
  <c r="HD101" i="3"/>
  <c r="HD93" i="3"/>
  <c r="HD53" i="3"/>
  <c r="HD63" i="3"/>
  <c r="HD20" i="3"/>
  <c r="HC141" i="3"/>
  <c r="HC145" i="3"/>
  <c r="HC101" i="3"/>
  <c r="HC93" i="3"/>
  <c r="HC53" i="3"/>
  <c r="HC63" i="3"/>
  <c r="HC20" i="3"/>
  <c r="HB141" i="3"/>
  <c r="HB145" i="3"/>
  <c r="HB101" i="3"/>
  <c r="HB93" i="3"/>
  <c r="HB53" i="3"/>
  <c r="HB63" i="3"/>
  <c r="HB20" i="3"/>
  <c r="HA141" i="3"/>
  <c r="HA145" i="3"/>
  <c r="HA101" i="3"/>
  <c r="HA93" i="3"/>
  <c r="HA53" i="3"/>
  <c r="HA63" i="3"/>
  <c r="HA20" i="3"/>
  <c r="GZ141" i="3"/>
  <c r="GZ145" i="3"/>
  <c r="GZ101" i="3"/>
  <c r="GZ93" i="3"/>
  <c r="GZ53" i="3"/>
  <c r="GZ63" i="3"/>
  <c r="GZ20" i="3"/>
  <c r="GY141" i="3"/>
  <c r="GY145" i="3"/>
  <c r="GY101" i="3"/>
  <c r="GY93" i="3"/>
  <c r="GY53" i="3"/>
  <c r="GY63" i="3"/>
  <c r="GY20" i="3"/>
  <c r="GX141" i="3"/>
  <c r="GX145" i="3"/>
  <c r="GX101" i="3"/>
  <c r="GX93" i="3"/>
  <c r="GX53" i="3"/>
  <c r="GX63" i="3"/>
  <c r="GX20" i="3"/>
  <c r="GW141" i="3"/>
  <c r="GW145" i="3"/>
  <c r="GW101" i="3"/>
  <c r="GW93" i="3"/>
  <c r="GW53" i="3"/>
  <c r="GW63" i="3"/>
  <c r="GW20" i="3"/>
  <c r="GV141" i="3"/>
  <c r="GV145" i="3"/>
  <c r="GV101" i="3"/>
  <c r="GV93" i="3"/>
  <c r="GV53" i="3"/>
  <c r="GV63" i="3"/>
  <c r="GV20" i="3"/>
  <c r="GU141" i="3"/>
  <c r="GU145" i="3"/>
  <c r="GU101" i="3"/>
  <c r="GU93" i="3"/>
  <c r="GU53" i="3"/>
  <c r="GU63" i="3"/>
  <c r="GU20" i="3"/>
  <c r="GT141" i="3"/>
  <c r="GT145" i="3"/>
  <c r="GT101" i="3"/>
  <c r="GT93" i="3"/>
  <c r="GT53" i="3"/>
  <c r="GT63" i="3"/>
  <c r="GT20" i="3"/>
  <c r="GS141" i="3"/>
  <c r="GS145" i="3"/>
  <c r="GS101" i="3"/>
  <c r="GS93" i="3"/>
  <c r="GS53" i="3"/>
  <c r="GS63" i="3"/>
  <c r="GS20" i="3"/>
  <c r="GR141" i="3"/>
  <c r="GR145" i="3"/>
  <c r="GR101" i="3"/>
  <c r="GR93" i="3"/>
  <c r="GR53" i="3"/>
  <c r="GR63" i="3"/>
  <c r="GR20" i="3"/>
  <c r="GQ141" i="3"/>
  <c r="GQ145" i="3"/>
  <c r="GQ101" i="3"/>
  <c r="GQ93" i="3"/>
  <c r="GQ53" i="3"/>
  <c r="GQ63" i="3"/>
  <c r="GQ20" i="3"/>
  <c r="GP141" i="3"/>
  <c r="GP145" i="3"/>
  <c r="GP101" i="3"/>
  <c r="GP93" i="3"/>
  <c r="GP53" i="3"/>
  <c r="GP63" i="3"/>
  <c r="GP20" i="3"/>
  <c r="GO141" i="3"/>
  <c r="GO145" i="3"/>
  <c r="GO101" i="3"/>
  <c r="GO93" i="3"/>
  <c r="GO53" i="3"/>
  <c r="GO63" i="3"/>
  <c r="GO20" i="3"/>
  <c r="GN141" i="3"/>
  <c r="GN145" i="3"/>
  <c r="GN101" i="3"/>
  <c r="GN93" i="3"/>
  <c r="GN53" i="3"/>
  <c r="GN63" i="3"/>
  <c r="GN20" i="3"/>
  <c r="GM141" i="3"/>
  <c r="GM145" i="3"/>
  <c r="GM101" i="3"/>
  <c r="GM93" i="3"/>
  <c r="GM53" i="3"/>
  <c r="GM63" i="3"/>
  <c r="GM20" i="3"/>
  <c r="GL141" i="3"/>
  <c r="GL145" i="3"/>
  <c r="GL101" i="3"/>
  <c r="GL93" i="3"/>
  <c r="GL53" i="3"/>
  <c r="GL63" i="3"/>
  <c r="GL20" i="3"/>
  <c r="GK141" i="3"/>
  <c r="GK145" i="3"/>
  <c r="GK101" i="3"/>
  <c r="GK93" i="3"/>
  <c r="GK53" i="3"/>
  <c r="GK63" i="3"/>
  <c r="GK20" i="3"/>
  <c r="GJ141" i="3"/>
  <c r="GJ145" i="3"/>
  <c r="GJ101" i="3"/>
  <c r="GJ93" i="3"/>
  <c r="GJ53" i="3"/>
  <c r="GJ63" i="3"/>
  <c r="GJ20" i="3"/>
  <c r="GI141" i="3"/>
  <c r="GI145" i="3"/>
  <c r="GI101" i="3"/>
  <c r="GI93" i="3"/>
  <c r="GI53" i="3"/>
  <c r="GI63" i="3"/>
  <c r="GI20" i="3"/>
  <c r="GH141" i="3"/>
  <c r="GH145" i="3"/>
  <c r="GH101" i="3"/>
  <c r="GH93" i="3"/>
  <c r="GH53" i="3"/>
  <c r="GH63" i="3"/>
  <c r="GH20" i="3"/>
  <c r="GG141" i="3"/>
  <c r="GG145" i="3"/>
  <c r="GG101" i="3"/>
  <c r="GG93" i="3"/>
  <c r="GG53" i="3"/>
  <c r="GG63" i="3"/>
  <c r="GG20" i="3"/>
  <c r="GF141" i="3"/>
  <c r="GF145" i="3"/>
  <c r="GF101" i="3"/>
  <c r="GF93" i="3"/>
  <c r="GF53" i="3"/>
  <c r="GF63" i="3"/>
  <c r="GF20" i="3"/>
  <c r="GE141" i="3"/>
  <c r="GE145" i="3"/>
  <c r="GE101" i="3"/>
  <c r="GE93" i="3"/>
  <c r="GE53" i="3"/>
  <c r="GE63" i="3"/>
  <c r="GE20" i="3"/>
  <c r="GD141" i="3"/>
  <c r="GD145" i="3"/>
  <c r="GD101" i="3"/>
  <c r="GD93" i="3"/>
  <c r="GD53" i="3"/>
  <c r="GD63" i="3"/>
  <c r="GD20" i="3"/>
  <c r="GC141" i="3"/>
  <c r="GC145" i="3"/>
  <c r="GC101" i="3"/>
  <c r="GC93" i="3"/>
  <c r="GC53" i="3"/>
  <c r="GC63" i="3"/>
  <c r="GC20" i="3"/>
  <c r="GB141" i="3"/>
  <c r="GB145" i="3"/>
  <c r="GB101" i="3"/>
  <c r="GB93" i="3"/>
  <c r="GB53" i="3"/>
  <c r="GB63" i="3"/>
  <c r="GB20" i="3"/>
  <c r="GA141" i="3"/>
  <c r="GA145" i="3"/>
  <c r="GA101" i="3"/>
  <c r="GA93" i="3"/>
  <c r="GA53" i="3"/>
  <c r="GA63" i="3"/>
  <c r="GA20" i="3"/>
  <c r="FZ141" i="3"/>
  <c r="FZ145" i="3"/>
  <c r="FZ101" i="3"/>
  <c r="FZ93" i="3"/>
  <c r="FZ53" i="3"/>
  <c r="FZ63" i="3"/>
  <c r="FZ20" i="3"/>
  <c r="FY141" i="3"/>
  <c r="FY145" i="3"/>
  <c r="FY101" i="3"/>
  <c r="FY93" i="3"/>
  <c r="FY53" i="3"/>
  <c r="FY63" i="3"/>
  <c r="FY20" i="3"/>
  <c r="FX141" i="3"/>
  <c r="FX145" i="3"/>
  <c r="FX101" i="3"/>
  <c r="FX93" i="3"/>
  <c r="FX53" i="3"/>
  <c r="FX63" i="3"/>
  <c r="FX20" i="3"/>
  <c r="FW141" i="3"/>
  <c r="FW145" i="3"/>
  <c r="FW101" i="3"/>
  <c r="FW93" i="3"/>
  <c r="FW53" i="3"/>
  <c r="FW63" i="3"/>
  <c r="FW20" i="3"/>
  <c r="FV141" i="3"/>
  <c r="FV145" i="3"/>
  <c r="FV101" i="3"/>
  <c r="FV93" i="3"/>
  <c r="FV53" i="3"/>
  <c r="FV63" i="3"/>
  <c r="FV20" i="3"/>
  <c r="FU141" i="3"/>
  <c r="FU145" i="3"/>
  <c r="FU101" i="3"/>
  <c r="FU93" i="3"/>
  <c r="FU53" i="3"/>
  <c r="FU63" i="3"/>
  <c r="FU20" i="3"/>
  <c r="FT141" i="3"/>
  <c r="FT145" i="3"/>
  <c r="FT101" i="3"/>
  <c r="FT93" i="3"/>
  <c r="FT53" i="3"/>
  <c r="FT63" i="3"/>
  <c r="FT20" i="3"/>
  <c r="FS141" i="3"/>
  <c r="FS145" i="3"/>
  <c r="FS101" i="3"/>
  <c r="FS93" i="3"/>
  <c r="FS53" i="3"/>
  <c r="FS63" i="3"/>
  <c r="FS20" i="3"/>
  <c r="FR141" i="3"/>
  <c r="FR145" i="3"/>
  <c r="FR101" i="3"/>
  <c r="FR93" i="3"/>
  <c r="FR53" i="3"/>
  <c r="FR63" i="3"/>
  <c r="FR20" i="3"/>
  <c r="FQ141" i="3"/>
  <c r="FQ145" i="3"/>
  <c r="FQ101" i="3"/>
  <c r="FQ93" i="3"/>
  <c r="FQ53" i="3"/>
  <c r="FQ63" i="3"/>
  <c r="FQ20" i="3"/>
  <c r="FP141" i="3"/>
  <c r="FP145" i="3"/>
  <c r="FP101" i="3"/>
  <c r="FP93" i="3"/>
  <c r="FP53" i="3"/>
  <c r="FP63" i="3"/>
  <c r="FP20" i="3"/>
  <c r="FO141" i="3"/>
  <c r="FO145" i="3"/>
  <c r="FO101" i="3"/>
  <c r="FO93" i="3"/>
  <c r="FO53" i="3"/>
  <c r="FO63" i="3"/>
  <c r="FO20" i="3"/>
  <c r="FN141" i="3"/>
  <c r="FN145" i="3"/>
  <c r="FN101" i="3"/>
  <c r="FN93" i="3"/>
  <c r="FN53" i="3"/>
  <c r="FN63" i="3"/>
  <c r="FN20" i="3"/>
  <c r="FM141" i="3"/>
  <c r="FM145" i="3"/>
  <c r="FM101" i="3"/>
  <c r="FM93" i="3"/>
  <c r="FM53" i="3"/>
  <c r="FM63" i="3"/>
  <c r="FM20" i="3"/>
  <c r="FL141" i="3"/>
  <c r="FL145" i="3"/>
  <c r="FL101" i="3"/>
  <c r="FL93" i="3"/>
  <c r="FL53" i="3"/>
  <c r="FL63" i="3"/>
  <c r="FL20" i="3"/>
  <c r="FK141" i="3"/>
  <c r="FK145" i="3"/>
  <c r="FK101" i="3"/>
  <c r="FK93" i="3"/>
  <c r="FK53" i="3"/>
  <c r="FK63" i="3"/>
  <c r="FK20" i="3"/>
  <c r="FJ141" i="3"/>
  <c r="FJ145" i="3"/>
  <c r="FJ101" i="3"/>
  <c r="FJ93" i="3"/>
  <c r="FJ53" i="3"/>
  <c r="FJ63" i="3"/>
  <c r="FJ20" i="3"/>
  <c r="FI141" i="3"/>
  <c r="FI145" i="3"/>
  <c r="FI101" i="3"/>
  <c r="FI93" i="3"/>
  <c r="FI53" i="3"/>
  <c r="FI63" i="3"/>
  <c r="FI20" i="3"/>
  <c r="FH141" i="3"/>
  <c r="FH145" i="3"/>
  <c r="FH101" i="3"/>
  <c r="FH93" i="3"/>
  <c r="FH53" i="3"/>
  <c r="FH63" i="3"/>
  <c r="FH20" i="3"/>
  <c r="FG141" i="3"/>
  <c r="FG145" i="3"/>
  <c r="FG101" i="3"/>
  <c r="FG93" i="3"/>
  <c r="FG53" i="3"/>
  <c r="FG63" i="3"/>
  <c r="FG20" i="3"/>
  <c r="FF141" i="3"/>
  <c r="FF145" i="3"/>
  <c r="FF101" i="3"/>
  <c r="FF93" i="3"/>
  <c r="FF53" i="3"/>
  <c r="FF63" i="3"/>
  <c r="FF20" i="3"/>
  <c r="FE141" i="3"/>
  <c r="FE145" i="3"/>
  <c r="FE101" i="3"/>
  <c r="FE93" i="3"/>
  <c r="FE53" i="3"/>
  <c r="FE63" i="3"/>
  <c r="FE20" i="3"/>
  <c r="FD141" i="3"/>
  <c r="FD145" i="3"/>
  <c r="FD101" i="3"/>
  <c r="FD93" i="3"/>
  <c r="FD53" i="3"/>
  <c r="FD63" i="3"/>
  <c r="FD20" i="3"/>
  <c r="FC141" i="3"/>
  <c r="FC145" i="3"/>
  <c r="FC101" i="3"/>
  <c r="FC93" i="3"/>
  <c r="FC53" i="3"/>
  <c r="FC63" i="3"/>
  <c r="FC20" i="3"/>
  <c r="FB141" i="3"/>
  <c r="FB145" i="3"/>
  <c r="FB101" i="3"/>
  <c r="FB93" i="3"/>
  <c r="FB53" i="3"/>
  <c r="FB63" i="3"/>
  <c r="FB20" i="3"/>
  <c r="FA141" i="3"/>
  <c r="FA145" i="3"/>
  <c r="FA101" i="3"/>
  <c r="FA93" i="3"/>
  <c r="FA53" i="3"/>
  <c r="FA63" i="3"/>
  <c r="FA20" i="3"/>
  <c r="EZ141" i="3"/>
  <c r="EZ145" i="3"/>
  <c r="EZ101" i="3"/>
  <c r="EZ93" i="3"/>
  <c r="EZ53" i="3"/>
  <c r="EZ63" i="3"/>
  <c r="EZ20" i="3"/>
  <c r="EY141" i="3"/>
  <c r="EY145" i="3"/>
  <c r="EY101" i="3"/>
  <c r="EY93" i="3"/>
  <c r="EY53" i="3"/>
  <c r="EY63" i="3"/>
  <c r="EY20" i="3"/>
  <c r="EX141" i="3"/>
  <c r="EX145" i="3"/>
  <c r="EX101" i="3"/>
  <c r="EX93" i="3"/>
  <c r="EX53" i="3"/>
  <c r="EX63" i="3"/>
  <c r="EX20" i="3"/>
  <c r="EW141" i="3"/>
  <c r="EW145" i="3"/>
  <c r="EW101" i="3"/>
  <c r="EW93" i="3"/>
  <c r="EW53" i="3"/>
  <c r="EW63" i="3"/>
  <c r="EW20" i="3"/>
  <c r="EV141" i="3"/>
  <c r="EV145" i="3"/>
  <c r="EV101" i="3"/>
  <c r="EV93" i="3"/>
  <c r="EV53" i="3"/>
  <c r="EV63" i="3"/>
  <c r="EV20" i="3"/>
  <c r="EU141" i="3"/>
  <c r="EU145" i="3"/>
  <c r="EU101" i="3"/>
  <c r="EU93" i="3"/>
  <c r="EU53" i="3"/>
  <c r="EU63" i="3"/>
  <c r="EU20" i="3"/>
  <c r="ET141" i="3"/>
  <c r="ET145" i="3"/>
  <c r="ET101" i="3"/>
  <c r="ET93" i="3"/>
  <c r="ET53" i="3"/>
  <c r="ET63" i="3"/>
  <c r="ET20" i="3"/>
  <c r="ES141" i="3"/>
  <c r="ES145" i="3"/>
  <c r="ES101" i="3"/>
  <c r="ES93" i="3"/>
  <c r="ES53" i="3"/>
  <c r="ES63" i="3"/>
  <c r="ES20" i="3"/>
  <c r="ER141" i="3"/>
  <c r="ER145" i="3"/>
  <c r="ER101" i="3"/>
  <c r="ER93" i="3"/>
  <c r="ER53" i="3"/>
  <c r="ER63" i="3"/>
  <c r="ER20" i="3"/>
  <c r="EQ141" i="3"/>
  <c r="EQ145" i="3"/>
  <c r="EQ101" i="3"/>
  <c r="EQ93" i="3"/>
  <c r="EQ53" i="3"/>
  <c r="EQ63" i="3"/>
  <c r="EQ20" i="3"/>
  <c r="EP141" i="3"/>
  <c r="EP145" i="3"/>
  <c r="EP101" i="3"/>
  <c r="EP93" i="3"/>
  <c r="EP53" i="3"/>
  <c r="EP63" i="3"/>
  <c r="EP20" i="3"/>
  <c r="EO141" i="3"/>
  <c r="EO145" i="3"/>
  <c r="EO101" i="3"/>
  <c r="EO93" i="3"/>
  <c r="EO53" i="3"/>
  <c r="EO63" i="3"/>
  <c r="EO20" i="3"/>
  <c r="EN141" i="3"/>
  <c r="EN145" i="3"/>
  <c r="EN101" i="3"/>
  <c r="EN93" i="3"/>
  <c r="EN53" i="3"/>
  <c r="EN63" i="3"/>
  <c r="EN20" i="3"/>
  <c r="EM141" i="3"/>
  <c r="EM145" i="3"/>
  <c r="EM101" i="3"/>
  <c r="EM93" i="3"/>
  <c r="EM53" i="3"/>
  <c r="EM63" i="3"/>
  <c r="EM20" i="3"/>
  <c r="EL141" i="3"/>
  <c r="EL145" i="3"/>
  <c r="EL101" i="3"/>
  <c r="EL93" i="3"/>
  <c r="EL53" i="3"/>
  <c r="EL63" i="3"/>
  <c r="EL20" i="3"/>
  <c r="EK141" i="3"/>
  <c r="EK145" i="3"/>
  <c r="EK101" i="3"/>
  <c r="EK93" i="3"/>
  <c r="EK53" i="3"/>
  <c r="EK63" i="3"/>
  <c r="EK20" i="3"/>
  <c r="EJ141" i="3"/>
  <c r="EJ145" i="3"/>
  <c r="EJ101" i="3"/>
  <c r="EJ93" i="3"/>
  <c r="EJ53" i="3"/>
  <c r="EJ63" i="3"/>
  <c r="EJ20" i="3"/>
  <c r="EH141" i="3"/>
  <c r="EH145" i="3"/>
  <c r="EH101" i="3"/>
  <c r="EH103" i="3" s="1"/>
  <c r="EH93" i="3"/>
  <c r="EH53" i="3"/>
  <c r="EH54" i="3" s="1"/>
  <c r="EH20" i="3"/>
  <c r="EG17" i="4" s="1"/>
  <c r="EG141" i="3"/>
  <c r="EG145" i="3"/>
  <c r="EG101" i="3"/>
  <c r="EG93" i="3"/>
  <c r="EG53" i="3"/>
  <c r="EG63" i="3"/>
  <c r="EG20" i="3"/>
  <c r="EF141" i="3"/>
  <c r="EF145" i="3"/>
  <c r="EF101" i="3"/>
  <c r="EF93" i="3"/>
  <c r="EF53" i="3"/>
  <c r="EF63" i="3"/>
  <c r="EF20" i="3"/>
  <c r="EE141" i="3"/>
  <c r="EE145" i="3"/>
  <c r="EE101" i="3"/>
  <c r="EE93" i="3"/>
  <c r="EE53" i="3"/>
  <c r="EE63" i="3"/>
  <c r="EE20" i="3"/>
  <c r="ED141" i="3"/>
  <c r="ED145" i="3"/>
  <c r="ED101" i="3"/>
  <c r="ED93" i="3"/>
  <c r="ED53" i="3"/>
  <c r="ED63" i="3"/>
  <c r="ED20" i="3"/>
  <c r="EC141" i="3"/>
  <c r="EC145" i="3"/>
  <c r="EC101" i="3"/>
  <c r="EC93" i="3"/>
  <c r="EC53" i="3"/>
  <c r="EC63" i="3"/>
  <c r="EC20" i="3"/>
  <c r="EB141" i="3"/>
  <c r="EB145" i="3"/>
  <c r="EB101" i="3"/>
  <c r="EB93" i="3"/>
  <c r="EB53" i="3"/>
  <c r="EB63" i="3"/>
  <c r="EB20" i="3"/>
  <c r="EA141" i="3"/>
  <c r="EA145" i="3"/>
  <c r="EA101" i="3"/>
  <c r="EA93" i="3"/>
  <c r="EA53" i="3"/>
  <c r="EA63" i="3"/>
  <c r="EA20" i="3"/>
  <c r="DZ141" i="3"/>
  <c r="DZ145" i="3"/>
  <c r="DZ101" i="3"/>
  <c r="DZ93" i="3"/>
  <c r="DZ53" i="3"/>
  <c r="DZ63" i="3"/>
  <c r="DZ20" i="3"/>
  <c r="DY141" i="3"/>
  <c r="DY145" i="3"/>
  <c r="DY101" i="3"/>
  <c r="DY93" i="3"/>
  <c r="DY53" i="3"/>
  <c r="DY63" i="3"/>
  <c r="DY20" i="3"/>
  <c r="DX141" i="3"/>
  <c r="DX145" i="3"/>
  <c r="DX101" i="3"/>
  <c r="DX93" i="3"/>
  <c r="DX53" i="3"/>
  <c r="DX63" i="3"/>
  <c r="DX20" i="3"/>
  <c r="DW141" i="3"/>
  <c r="DW145" i="3"/>
  <c r="DW101" i="3"/>
  <c r="DW93" i="3"/>
  <c r="DW53" i="3"/>
  <c r="DW63" i="3"/>
  <c r="DW20" i="3"/>
  <c r="DV141" i="3"/>
  <c r="DV145" i="3"/>
  <c r="DV101" i="3"/>
  <c r="DV93" i="3"/>
  <c r="DV53" i="3"/>
  <c r="DV63" i="3"/>
  <c r="DV20" i="3"/>
  <c r="DU141" i="3"/>
  <c r="DU145" i="3"/>
  <c r="DU101" i="3"/>
  <c r="DU93" i="3"/>
  <c r="DU53" i="3"/>
  <c r="DU63" i="3"/>
  <c r="DU20" i="3"/>
  <c r="DT141" i="3"/>
  <c r="DT145" i="3"/>
  <c r="DT101" i="3"/>
  <c r="DT93" i="3"/>
  <c r="DT53" i="3"/>
  <c r="DT63" i="3"/>
  <c r="DT20" i="3"/>
  <c r="DS141" i="3"/>
  <c r="DS145" i="3"/>
  <c r="DS101" i="3"/>
  <c r="Q2" i="75" s="1"/>
  <c r="X22" i="75" s="1"/>
  <c r="DS93" i="3"/>
  <c r="DS53" i="3"/>
  <c r="DS63" i="3"/>
  <c r="DR141" i="3"/>
  <c r="DR145" i="3"/>
  <c r="DR101" i="3"/>
  <c r="DR93" i="3"/>
  <c r="DR53" i="3"/>
  <c r="DR63" i="3"/>
  <c r="DR20" i="3"/>
  <c r="DQ141" i="3"/>
  <c r="DQ145" i="3"/>
  <c r="DQ101" i="3"/>
  <c r="DQ93" i="3"/>
  <c r="DQ53" i="3"/>
  <c r="DQ63" i="3"/>
  <c r="DQ20" i="3"/>
  <c r="H26" i="3"/>
  <c r="K15" i="3"/>
  <c r="K13" i="3"/>
  <c r="I111" i="31"/>
  <c r="I112" i="31"/>
  <c r="H15" i="3"/>
  <c r="H13" i="3"/>
  <c r="F30" i="54"/>
  <c r="Q35" i="23"/>
  <c r="AB15" i="3"/>
  <c r="AB13" i="3"/>
  <c r="AA15" i="3"/>
  <c r="AA13" i="3"/>
  <c r="N15" i="3"/>
  <c r="N13" i="3"/>
  <c r="AA44" i="91" a="1"/>
  <c r="AA44" i="91"/>
  <c r="AH44" i="91" a="1"/>
  <c r="AH44" i="91"/>
  <c r="AG44" i="91" a="1"/>
  <c r="AG44" i="91"/>
  <c r="AE44" i="91" a="1"/>
  <c r="AE44" i="91"/>
  <c r="AB44" i="91" a="1"/>
  <c r="AB44" i="91"/>
  <c r="AI43" i="53" a="1"/>
  <c r="AI43" i="53"/>
  <c r="AH43" i="53" a="1"/>
  <c r="AH43" i="53"/>
  <c r="AG43" i="53" a="1"/>
  <c r="AG43" i="53"/>
  <c r="AF43" i="53" a="1"/>
  <c r="AF43" i="53"/>
  <c r="AE43" i="53" a="1"/>
  <c r="AE43" i="53"/>
  <c r="AB43" i="53" a="1"/>
  <c r="AB43" i="53"/>
  <c r="AA43" i="53" a="1"/>
  <c r="AA43" i="53"/>
  <c r="AF20" i="91" a="1"/>
  <c r="AF20" i="91"/>
  <c r="AF21" i="91" a="1"/>
  <c r="AF21" i="91"/>
  <c r="AF22" i="91" a="1"/>
  <c r="AF22" i="91"/>
  <c r="AF23" i="91" a="1"/>
  <c r="AF23" i="91"/>
  <c r="AF25" i="91" a="1"/>
  <c r="AF25" i="91"/>
  <c r="AF26" i="91" a="1"/>
  <c r="AF26" i="91"/>
  <c r="AF27" i="91" a="1"/>
  <c r="AF27" i="91"/>
  <c r="Q4" i="91"/>
  <c r="X30" i="91"/>
  <c r="Q5" i="91"/>
  <c r="X31" i="91"/>
  <c r="Q6" i="91"/>
  <c r="Q7" i="91"/>
  <c r="Q8" i="91"/>
  <c r="Q10" i="91"/>
  <c r="Q11" i="91"/>
  <c r="Q12" i="91"/>
  <c r="Q13" i="91"/>
  <c r="Q14" i="91"/>
  <c r="Q15" i="91"/>
  <c r="Q16" i="91"/>
  <c r="Q17" i="91"/>
  <c r="Q18" i="91"/>
  <c r="Q19" i="91"/>
  <c r="Q20" i="91"/>
  <c r="Q21" i="91"/>
  <c r="Q22" i="91"/>
  <c r="Q23" i="91"/>
  <c r="Q24" i="91"/>
  <c r="Q25" i="91"/>
  <c r="Q26" i="91"/>
  <c r="Q27" i="91"/>
  <c r="Q28" i="91"/>
  <c r="Q29" i="91"/>
  <c r="Q30" i="91"/>
  <c r="Q31" i="91"/>
  <c r="Q32" i="91"/>
  <c r="Q33" i="91"/>
  <c r="Q3" i="91"/>
  <c r="J15" i="3"/>
  <c r="J13" i="3"/>
  <c r="G15" i="3"/>
  <c r="G13" i="3"/>
  <c r="F15" i="3"/>
  <c r="F13" i="3"/>
  <c r="V43" i="91"/>
  <c r="V44" i="91"/>
  <c r="X44" i="91"/>
  <c r="V42" i="91"/>
  <c r="V45" i="91"/>
  <c r="X45" i="91"/>
  <c r="V46" i="91"/>
  <c r="V47" i="91"/>
  <c r="X47" i="91"/>
  <c r="V38" i="91"/>
  <c r="X38" i="91"/>
  <c r="V39" i="91"/>
  <c r="X39" i="91"/>
  <c r="V40" i="91"/>
  <c r="V50" i="91"/>
  <c r="X50" i="91"/>
  <c r="AH38" i="91" a="1"/>
  <c r="AH38" i="91"/>
  <c r="AG38" i="91" a="1"/>
  <c r="AG38" i="91"/>
  <c r="AF38" i="91" a="1"/>
  <c r="AF38" i="91"/>
  <c r="AE38" i="91" a="1"/>
  <c r="AE38" i="91"/>
  <c r="AC38" i="91" a="1"/>
  <c r="AC38" i="91"/>
  <c r="AB38" i="91" a="1"/>
  <c r="AB38" i="91"/>
  <c r="AA38" i="91" a="1"/>
  <c r="AA38" i="91"/>
  <c r="AH37" i="91" a="1"/>
  <c r="AH37" i="91"/>
  <c r="AG37" i="91" a="1"/>
  <c r="AG37" i="91"/>
  <c r="AF37" i="91" a="1"/>
  <c r="AF37" i="91"/>
  <c r="AE37" i="91" a="1"/>
  <c r="AE37" i="91"/>
  <c r="AC37" i="91" a="1"/>
  <c r="AC37" i="91"/>
  <c r="AB37" i="91" a="1"/>
  <c r="AB37" i="91"/>
  <c r="AA37" i="91" a="1"/>
  <c r="AA37" i="91"/>
  <c r="AH36" i="91" a="1"/>
  <c r="AH36" i="91"/>
  <c r="AG36" i="91" a="1"/>
  <c r="AG36" i="91"/>
  <c r="AF36" i="91" a="1"/>
  <c r="AF36" i="91"/>
  <c r="AE36" i="91" a="1"/>
  <c r="AE36" i="91"/>
  <c r="AC36" i="91" a="1"/>
  <c r="AC36" i="91"/>
  <c r="AB36" i="91" a="1"/>
  <c r="AB36" i="91"/>
  <c r="AA36" i="91" a="1"/>
  <c r="AA36" i="91"/>
  <c r="AH35" i="91" a="1"/>
  <c r="AH35" i="91"/>
  <c r="AG35" i="91" a="1"/>
  <c r="AG35" i="91"/>
  <c r="AF35" i="91" a="1"/>
  <c r="AF35" i="91"/>
  <c r="AE35" i="91" a="1"/>
  <c r="AE35" i="91"/>
  <c r="AC35" i="91" a="1"/>
  <c r="AC35" i="91"/>
  <c r="AB35" i="91" a="1"/>
  <c r="AB35" i="91"/>
  <c r="AA35" i="91" a="1"/>
  <c r="AA35" i="91"/>
  <c r="AH34" i="91" a="1"/>
  <c r="AH34" i="91"/>
  <c r="AG34" i="91" a="1"/>
  <c r="AG34" i="91"/>
  <c r="AF34" i="91" a="1"/>
  <c r="AF34" i="91"/>
  <c r="AC34" i="91" a="1"/>
  <c r="AC34" i="91"/>
  <c r="AB34" i="91" a="1"/>
  <c r="AB34" i="91"/>
  <c r="AA34" i="91" a="1"/>
  <c r="AA34" i="91"/>
  <c r="AH33" i="91" a="1"/>
  <c r="AH33" i="91"/>
  <c r="AG33" i="91" a="1"/>
  <c r="AG33" i="91"/>
  <c r="AF33" i="91" a="1"/>
  <c r="AF33" i="91"/>
  <c r="AE33" i="91" a="1"/>
  <c r="AE33" i="91"/>
  <c r="AC33" i="91" a="1"/>
  <c r="AC33" i="91"/>
  <c r="AB33" i="91" a="1"/>
  <c r="AB33" i="91"/>
  <c r="AA33" i="91" a="1"/>
  <c r="AA33" i="91"/>
  <c r="AH32" i="91" a="1"/>
  <c r="AH32" i="91"/>
  <c r="AG32" i="91" a="1"/>
  <c r="AG32" i="91"/>
  <c r="AF32" i="91" a="1"/>
  <c r="AF32" i="91"/>
  <c r="AE32" i="91" a="1"/>
  <c r="AE32" i="91"/>
  <c r="AC32" i="91" a="1"/>
  <c r="AC32" i="91"/>
  <c r="AH31" i="91" a="1"/>
  <c r="AH31" i="91"/>
  <c r="AG31" i="91" a="1"/>
  <c r="AG31" i="91"/>
  <c r="AF31" i="91" a="1"/>
  <c r="AF31" i="91"/>
  <c r="AE31" i="91" a="1"/>
  <c r="AE31" i="91"/>
  <c r="AC31" i="91" a="1"/>
  <c r="AC31" i="91"/>
  <c r="AA31" i="91" a="1"/>
  <c r="AA31" i="91"/>
  <c r="AH30" i="91" a="1"/>
  <c r="AH30" i="91"/>
  <c r="AG30" i="91" a="1"/>
  <c r="AG30" i="91"/>
  <c r="AF30" i="91" a="1"/>
  <c r="AF30" i="91"/>
  <c r="AE30" i="91" a="1"/>
  <c r="AE30" i="91"/>
  <c r="AC30" i="91" a="1"/>
  <c r="AC30" i="91"/>
  <c r="AA30" i="91" a="1"/>
  <c r="AA30" i="91"/>
  <c r="AH29" i="91" a="1"/>
  <c r="AH29" i="91"/>
  <c r="AG29" i="91" a="1"/>
  <c r="AG29" i="91"/>
  <c r="AF29" i="91" a="1"/>
  <c r="AF29" i="91"/>
  <c r="AE29" i="91" a="1"/>
  <c r="AE29" i="91"/>
  <c r="AA29" i="91" a="1"/>
  <c r="AA29" i="91"/>
  <c r="AH28" i="91" a="1"/>
  <c r="AH28" i="91"/>
  <c r="AG28" i="91" a="1"/>
  <c r="AG28" i="91"/>
  <c r="AE28" i="91" a="1"/>
  <c r="AE28" i="91"/>
  <c r="AC28" i="91" a="1"/>
  <c r="AC28" i="91"/>
  <c r="AA28" i="91" a="1"/>
  <c r="AA28" i="91"/>
  <c r="AH27" i="91" a="1"/>
  <c r="AH27" i="91"/>
  <c r="AG27" i="91" a="1"/>
  <c r="AG27" i="91"/>
  <c r="AE27" i="91" a="1"/>
  <c r="AE27" i="91"/>
  <c r="AC27" i="91" a="1"/>
  <c r="AC27" i="91"/>
  <c r="AA27" i="91" a="1"/>
  <c r="AA27" i="91"/>
  <c r="AH26" i="91" a="1"/>
  <c r="AH26" i="91"/>
  <c r="AG26" i="91" a="1"/>
  <c r="AG26" i="91"/>
  <c r="AE26" i="91" a="1"/>
  <c r="AE26" i="91"/>
  <c r="AC26" i="91" a="1"/>
  <c r="AC26" i="91"/>
  <c r="AA26" i="91" a="1"/>
  <c r="AA26" i="91"/>
  <c r="AH25" i="91" a="1"/>
  <c r="AH25" i="91"/>
  <c r="AG25" i="91" a="1"/>
  <c r="AG25" i="91"/>
  <c r="AC25" i="91" a="1"/>
  <c r="AC25" i="91"/>
  <c r="AA25" i="91" a="1"/>
  <c r="AA25" i="91"/>
  <c r="AH23" i="91" a="1"/>
  <c r="AH23" i="91"/>
  <c r="AG23" i="91" a="1"/>
  <c r="AG23" i="91"/>
  <c r="AE23" i="91" a="1"/>
  <c r="AE23" i="91"/>
  <c r="AC23" i="91" a="1"/>
  <c r="AC23" i="91"/>
  <c r="AH22" i="91" a="1"/>
  <c r="AH22" i="91"/>
  <c r="AG22" i="91" a="1"/>
  <c r="AG22" i="91"/>
  <c r="AE22" i="91" a="1"/>
  <c r="AE22" i="91"/>
  <c r="AB22" i="91" a="1"/>
  <c r="AB22" i="91"/>
  <c r="AA22" i="91" a="1"/>
  <c r="AA22" i="91"/>
  <c r="AH21" i="91" a="1"/>
  <c r="AH21" i="91"/>
  <c r="AG21" i="91" a="1"/>
  <c r="AG21" i="91"/>
  <c r="AE21" i="91" a="1"/>
  <c r="AE21" i="91"/>
  <c r="AC21" i="91" a="1"/>
  <c r="AC21" i="91"/>
  <c r="AB21" i="91" a="1"/>
  <c r="AB21" i="91"/>
  <c r="AA21" i="91" a="1"/>
  <c r="AA21" i="91"/>
  <c r="AH20" i="91" a="1"/>
  <c r="AH20" i="91"/>
  <c r="AG20" i="91" a="1"/>
  <c r="AG20" i="91"/>
  <c r="AE20" i="91" a="1"/>
  <c r="AE20" i="91"/>
  <c r="AA20" i="91" a="1"/>
  <c r="AA20" i="91"/>
  <c r="AH19" i="91" a="1"/>
  <c r="AH19" i="91"/>
  <c r="AG19" i="91" a="1"/>
  <c r="AG19" i="91"/>
  <c r="AF19" i="91" a="1"/>
  <c r="AF19" i="91"/>
  <c r="AE19" i="91" a="1"/>
  <c r="AE19" i="91"/>
  <c r="AH18" i="91" a="1"/>
  <c r="AH18" i="91"/>
  <c r="AG18" i="91" a="1"/>
  <c r="AG18" i="91"/>
  <c r="AF18" i="91" a="1"/>
  <c r="AF18" i="91"/>
  <c r="AE18" i="91" a="1"/>
  <c r="AE18" i="91"/>
  <c r="AC18" i="91" a="1"/>
  <c r="AC18" i="91"/>
  <c r="AB18" i="91" a="1"/>
  <c r="AB18" i="91"/>
  <c r="AA18" i="91" a="1"/>
  <c r="AA18" i="91"/>
  <c r="AH17" i="91" a="1"/>
  <c r="AH17" i="91"/>
  <c r="AF17" i="91" a="1"/>
  <c r="AF17" i="91"/>
  <c r="AE17" i="91" a="1"/>
  <c r="AE17" i="91"/>
  <c r="AC17" i="91" a="1"/>
  <c r="AC17" i="91"/>
  <c r="AB17" i="91" a="1"/>
  <c r="AB17" i="91"/>
  <c r="AA17" i="91" a="1"/>
  <c r="AA17" i="91"/>
  <c r="AH16" i="91" a="1"/>
  <c r="AH16" i="91"/>
  <c r="AG16" i="91" a="1"/>
  <c r="AG16" i="91"/>
  <c r="AF16" i="91" a="1"/>
  <c r="AF16" i="91"/>
  <c r="AB16" i="91" a="1"/>
  <c r="AB16" i="91"/>
  <c r="AA16" i="91" a="1"/>
  <c r="AA16" i="91"/>
  <c r="AH15" i="91" a="1"/>
  <c r="AH15" i="91"/>
  <c r="AG15" i="91" a="1"/>
  <c r="AG15" i="91"/>
  <c r="AF15" i="91" a="1"/>
  <c r="AF15" i="91"/>
  <c r="AC15" i="91" a="1"/>
  <c r="AC15" i="91"/>
  <c r="AB15" i="91" a="1"/>
  <c r="AB15" i="91"/>
  <c r="AA15" i="91" a="1"/>
  <c r="AA15" i="91"/>
  <c r="AH14" i="91" a="1"/>
  <c r="AH14" i="91"/>
  <c r="AG14" i="91" a="1"/>
  <c r="AG14" i="91"/>
  <c r="AF14" i="91" a="1"/>
  <c r="AF14" i="91"/>
  <c r="AC14" i="91" a="1"/>
  <c r="AC14" i="91"/>
  <c r="AB14" i="91" a="1"/>
  <c r="AB14" i="91"/>
  <c r="AA14" i="91" a="1"/>
  <c r="AA14" i="91"/>
  <c r="AH13" i="91" a="1"/>
  <c r="AH13" i="91"/>
  <c r="AG13" i="91" a="1"/>
  <c r="AG13" i="91"/>
  <c r="AF13" i="91" a="1"/>
  <c r="AF13" i="91"/>
  <c r="AC13" i="91" a="1"/>
  <c r="AC13" i="91"/>
  <c r="AB13" i="91" a="1"/>
  <c r="AB13" i="91"/>
  <c r="AA13" i="91" a="1"/>
  <c r="AA13" i="91"/>
  <c r="AF12" i="91" a="1"/>
  <c r="AF12" i="91"/>
  <c r="AH11" i="91" a="1"/>
  <c r="AH11" i="91"/>
  <c r="AG11" i="91" a="1"/>
  <c r="AG11" i="91"/>
  <c r="AE11" i="91" a="1"/>
  <c r="AE11" i="91"/>
  <c r="AC11" i="91" a="1"/>
  <c r="AC11" i="91"/>
  <c r="AB11" i="91" a="1"/>
  <c r="AB11" i="91"/>
  <c r="AA11" i="91" a="1"/>
  <c r="AA11" i="91"/>
  <c r="AH10" i="91" a="1"/>
  <c r="AH10" i="91"/>
  <c r="AG10" i="91" a="1"/>
  <c r="AG10" i="91"/>
  <c r="AF10" i="91" a="1"/>
  <c r="AF10" i="91"/>
  <c r="AE10" i="91" a="1"/>
  <c r="AE10" i="91"/>
  <c r="AC10" i="91" a="1"/>
  <c r="AC10" i="91"/>
  <c r="AB10" i="91" a="1"/>
  <c r="AB10" i="91"/>
  <c r="AA10" i="91" a="1"/>
  <c r="AA10" i="91"/>
  <c r="AH9" i="91" a="1"/>
  <c r="AH9" i="91"/>
  <c r="AG9" i="91" a="1"/>
  <c r="AG9" i="91"/>
  <c r="AF9" i="91" a="1"/>
  <c r="AF9" i="91"/>
  <c r="AE9" i="91" a="1"/>
  <c r="AE9" i="91"/>
  <c r="AC9" i="91" a="1"/>
  <c r="AC9" i="91"/>
  <c r="AB9" i="91" a="1"/>
  <c r="AB9" i="91"/>
  <c r="AA9" i="91" a="1"/>
  <c r="AA9" i="91"/>
  <c r="AH8" i="91" a="1"/>
  <c r="AH8" i="91"/>
  <c r="AG8" i="91" a="1"/>
  <c r="AG8" i="91"/>
  <c r="AF8" i="91" a="1"/>
  <c r="AF8" i="91"/>
  <c r="AE8" i="91" a="1"/>
  <c r="AE8" i="91"/>
  <c r="AC8" i="91" a="1"/>
  <c r="AC8" i="91"/>
  <c r="AB8" i="91" a="1"/>
  <c r="AB8" i="91"/>
  <c r="AH7" i="91" a="1"/>
  <c r="AH7" i="91"/>
  <c r="AG7" i="91" a="1"/>
  <c r="AG7" i="91"/>
  <c r="AF7" i="91" a="1"/>
  <c r="AF7" i="91"/>
  <c r="AE7" i="91" a="1"/>
  <c r="AE7" i="91"/>
  <c r="AC7" i="91" a="1"/>
  <c r="AC7" i="91"/>
  <c r="AA7" i="91" a="1"/>
  <c r="AA7" i="91"/>
  <c r="AH6" i="91" a="1"/>
  <c r="AH6" i="91"/>
  <c r="AE6" i="91" a="1"/>
  <c r="AE6" i="91"/>
  <c r="AC6" i="91" a="1"/>
  <c r="AC6" i="91"/>
  <c r="AB6" i="91" a="1"/>
  <c r="AB6" i="91"/>
  <c r="AA6" i="91" a="1"/>
  <c r="AA6" i="91"/>
  <c r="AH5" i="91" a="1"/>
  <c r="AH5" i="91"/>
  <c r="AG5" i="91" a="1"/>
  <c r="AG5" i="91"/>
  <c r="AF5" i="91" a="1"/>
  <c r="AF5" i="91"/>
  <c r="AE5" i="91" a="1"/>
  <c r="AE5" i="91"/>
  <c r="AC5" i="91" a="1"/>
  <c r="AC5" i="91"/>
  <c r="AB5" i="91" a="1"/>
  <c r="AB5" i="91"/>
  <c r="AA5" i="91" a="1"/>
  <c r="AA5" i="91"/>
  <c r="AH4" i="91" a="1"/>
  <c r="AH4" i="91"/>
  <c r="AG4" i="91" a="1"/>
  <c r="AG4" i="91"/>
  <c r="AF4" i="91" a="1"/>
  <c r="AF4" i="91"/>
  <c r="AE4" i="91" a="1"/>
  <c r="AE4" i="91"/>
  <c r="AC4" i="91" a="1"/>
  <c r="AC4" i="91"/>
  <c r="AB4" i="91" a="1"/>
  <c r="AB4" i="91"/>
  <c r="AA4" i="91" a="1"/>
  <c r="AA4" i="91"/>
  <c r="AH3" i="91" a="1"/>
  <c r="AH3" i="91"/>
  <c r="AG3" i="91" a="1"/>
  <c r="AG3" i="91"/>
  <c r="AF3" i="91" a="1"/>
  <c r="AF3" i="91"/>
  <c r="AE3" i="91" a="1"/>
  <c r="AE3" i="91"/>
  <c r="AC3" i="91" a="1"/>
  <c r="AC3" i="91"/>
  <c r="AB3" i="91" a="1"/>
  <c r="AB3" i="91"/>
  <c r="AA3" i="91" a="1"/>
  <c r="AA3" i="91"/>
  <c r="AH2" i="91" a="1"/>
  <c r="AH2" i="91"/>
  <c r="AG2" i="91" a="1"/>
  <c r="AG2" i="91"/>
  <c r="AF2" i="91" a="1"/>
  <c r="AF2" i="91"/>
  <c r="AE2" i="91" a="1"/>
  <c r="AE2" i="91"/>
  <c r="AC2" i="91" a="1"/>
  <c r="AC2" i="91"/>
  <c r="AB2" i="91" a="1"/>
  <c r="AB2" i="91"/>
  <c r="D101" i="31"/>
  <c r="H101" i="31"/>
  <c r="I101" i="31"/>
  <c r="J101" i="31"/>
  <c r="K101" i="31"/>
  <c r="E32" i="54"/>
  <c r="E33" i="54"/>
  <c r="C19" i="31"/>
  <c r="D15" i="3"/>
  <c r="D13" i="3"/>
  <c r="L100" i="3"/>
  <c r="K100" i="3"/>
  <c r="J100" i="3"/>
  <c r="I100" i="3"/>
  <c r="H100" i="3"/>
  <c r="G100" i="3"/>
  <c r="F100" i="3"/>
  <c r="DP45" i="3"/>
  <c r="DP49" i="3"/>
  <c r="DO45" i="3"/>
  <c r="DO49" i="3"/>
  <c r="DN45" i="3"/>
  <c r="DN49" i="3"/>
  <c r="DM45" i="3"/>
  <c r="DM49" i="3"/>
  <c r="DL45" i="3"/>
  <c r="DL49" i="3"/>
  <c r="DK45" i="3"/>
  <c r="DK49" i="3"/>
  <c r="DJ45" i="3"/>
  <c r="DJ49" i="3"/>
  <c r="DI45" i="3"/>
  <c r="DI49" i="3"/>
  <c r="DH45" i="3"/>
  <c r="DH49" i="3"/>
  <c r="DG45" i="3"/>
  <c r="DG49" i="3"/>
  <c r="DF45" i="3"/>
  <c r="DF49" i="3"/>
  <c r="DE45" i="3"/>
  <c r="DE49" i="3"/>
  <c r="DD45" i="3"/>
  <c r="DD49" i="3"/>
  <c r="DC45" i="3"/>
  <c r="DC49" i="3"/>
  <c r="DB45" i="3"/>
  <c r="DB49" i="3"/>
  <c r="DA45" i="3"/>
  <c r="DA49" i="3"/>
  <c r="CZ45" i="3"/>
  <c r="CZ49" i="3"/>
  <c r="CY45" i="3"/>
  <c r="CY49" i="3"/>
  <c r="CX45" i="3"/>
  <c r="CX49" i="3"/>
  <c r="CW45" i="3"/>
  <c r="CW49" i="3"/>
  <c r="CV45" i="3"/>
  <c r="CV49" i="3"/>
  <c r="CU45" i="3"/>
  <c r="CU49" i="3"/>
  <c r="CT45" i="3"/>
  <c r="CT49" i="3"/>
  <c r="CS45" i="3"/>
  <c r="CS49" i="3"/>
  <c r="CR45" i="3"/>
  <c r="CR49" i="3"/>
  <c r="CQ45" i="3"/>
  <c r="CQ49" i="3"/>
  <c r="CP45" i="3"/>
  <c r="CP49" i="3"/>
  <c r="CO45" i="3"/>
  <c r="CO49" i="3"/>
  <c r="CN45" i="3"/>
  <c r="CN49" i="3"/>
  <c r="CM45" i="3"/>
  <c r="CM49" i="3"/>
  <c r="CL45" i="3"/>
  <c r="CL49" i="3"/>
  <c r="CK45" i="3"/>
  <c r="CK49" i="3"/>
  <c r="CJ45" i="3"/>
  <c r="CJ49" i="3"/>
  <c r="CI45" i="3"/>
  <c r="CI49" i="3"/>
  <c r="CH45" i="3"/>
  <c r="CH49" i="3"/>
  <c r="CG45" i="3"/>
  <c r="CG49" i="3"/>
  <c r="CF45" i="3"/>
  <c r="CF49" i="3"/>
  <c r="CE45" i="3"/>
  <c r="CE49" i="3"/>
  <c r="CD45" i="3"/>
  <c r="CD49" i="3"/>
  <c r="CC45" i="3"/>
  <c r="CC49" i="3"/>
  <c r="CB45" i="3"/>
  <c r="CB49" i="3"/>
  <c r="CA45" i="3"/>
  <c r="CA49" i="3"/>
  <c r="BZ45" i="3"/>
  <c r="BZ49" i="3"/>
  <c r="BY45" i="3"/>
  <c r="BY49" i="3"/>
  <c r="BX45" i="3"/>
  <c r="BX49" i="3"/>
  <c r="BW45" i="3"/>
  <c r="BW49" i="3"/>
  <c r="BV45" i="3"/>
  <c r="BV49" i="3"/>
  <c r="BU45" i="3"/>
  <c r="BU49" i="3"/>
  <c r="BT45" i="3"/>
  <c r="BT49" i="3"/>
  <c r="BS45" i="3"/>
  <c r="BS49" i="3"/>
  <c r="BR45" i="3"/>
  <c r="BR49" i="3"/>
  <c r="BQ45" i="3"/>
  <c r="BQ49" i="3"/>
  <c r="BP45" i="3"/>
  <c r="BP49" i="3"/>
  <c r="BO45" i="3"/>
  <c r="BO49" i="3"/>
  <c r="BN45" i="3"/>
  <c r="BN49" i="3"/>
  <c r="BM45" i="3"/>
  <c r="BM49" i="3"/>
  <c r="BL45" i="3"/>
  <c r="BL49" i="3"/>
  <c r="BK45" i="3"/>
  <c r="BK49" i="3"/>
  <c r="BJ45" i="3"/>
  <c r="BJ49" i="3"/>
  <c r="BI45" i="3"/>
  <c r="BI49" i="3"/>
  <c r="BH45" i="3"/>
  <c r="BH49" i="3"/>
  <c r="BG45" i="3"/>
  <c r="BG49" i="3"/>
  <c r="BF45" i="3"/>
  <c r="BF49" i="3"/>
  <c r="BE45" i="3"/>
  <c r="BE49" i="3"/>
  <c r="BD45" i="3"/>
  <c r="BD49" i="3"/>
  <c r="BC45" i="3"/>
  <c r="BC49" i="3"/>
  <c r="BB45" i="3"/>
  <c r="BB49" i="3"/>
  <c r="BA45" i="3"/>
  <c r="BA49" i="3"/>
  <c r="AZ45" i="3"/>
  <c r="AZ49" i="3"/>
  <c r="AY45" i="3"/>
  <c r="AY49" i="3"/>
  <c r="AX45" i="3"/>
  <c r="AX49" i="3"/>
  <c r="AW45" i="3"/>
  <c r="AW49" i="3"/>
  <c r="AV45" i="3"/>
  <c r="AV49" i="3"/>
  <c r="AU45" i="3"/>
  <c r="AU49" i="3"/>
  <c r="AT45" i="3"/>
  <c r="AT49" i="3"/>
  <c r="AS45" i="3"/>
  <c r="AS49" i="3"/>
  <c r="AR45" i="3"/>
  <c r="AR49" i="3"/>
  <c r="AQ45" i="3"/>
  <c r="AQ49" i="3"/>
  <c r="AP45" i="3"/>
  <c r="AP49" i="3"/>
  <c r="AO45" i="3"/>
  <c r="AO49" i="3"/>
  <c r="AN45" i="3"/>
  <c r="AN49" i="3"/>
  <c r="AM45" i="3"/>
  <c r="AM49" i="3"/>
  <c r="AL45" i="3"/>
  <c r="AL49" i="3"/>
  <c r="AK45" i="3"/>
  <c r="AK49" i="3"/>
  <c r="AJ45" i="3"/>
  <c r="AJ49" i="3"/>
  <c r="AI45" i="3"/>
  <c r="AI49" i="3"/>
  <c r="AH45" i="3"/>
  <c r="AH49" i="3"/>
  <c r="AG45" i="3"/>
  <c r="AG49" i="3"/>
  <c r="AF45" i="3"/>
  <c r="AF49" i="3"/>
  <c r="AE45" i="3"/>
  <c r="AE49" i="3"/>
  <c r="AD45" i="3"/>
  <c r="AD49" i="3"/>
  <c r="AC45" i="3"/>
  <c r="AC49" i="3"/>
  <c r="AB45" i="3"/>
  <c r="AB49" i="3"/>
  <c r="AA45" i="3"/>
  <c r="AA49" i="3"/>
  <c r="Z45" i="3"/>
  <c r="Z49" i="3"/>
  <c r="Y45" i="3"/>
  <c r="Y49" i="3"/>
  <c r="X45" i="3"/>
  <c r="X49" i="3"/>
  <c r="W45" i="3"/>
  <c r="W49" i="3"/>
  <c r="V45" i="3"/>
  <c r="V49" i="3"/>
  <c r="U45" i="3"/>
  <c r="U49" i="3"/>
  <c r="T45" i="3"/>
  <c r="T49" i="3"/>
  <c r="S45" i="3"/>
  <c r="S49" i="3"/>
  <c r="R45" i="3"/>
  <c r="R49" i="3"/>
  <c r="Q45" i="3"/>
  <c r="Q49" i="3"/>
  <c r="P45" i="3"/>
  <c r="P49" i="3"/>
  <c r="O45" i="3"/>
  <c r="O49" i="3"/>
  <c r="N45" i="3"/>
  <c r="N49" i="3"/>
  <c r="M45" i="3"/>
  <c r="M49" i="3"/>
  <c r="L45" i="3"/>
  <c r="L49" i="3"/>
  <c r="K45" i="3"/>
  <c r="K49" i="3"/>
  <c r="J45" i="3"/>
  <c r="J49" i="3"/>
  <c r="I45" i="3"/>
  <c r="I49" i="3"/>
  <c r="H45" i="3"/>
  <c r="H49" i="3"/>
  <c r="G45" i="3"/>
  <c r="G49" i="3"/>
  <c r="F45" i="3"/>
  <c r="F49" i="3"/>
  <c r="DP23" i="3"/>
  <c r="DO23" i="3"/>
  <c r="DN23" i="3"/>
  <c r="DM23" i="3"/>
  <c r="DL23" i="3"/>
  <c r="DK23" i="3"/>
  <c r="DJ23" i="3"/>
  <c r="DI23" i="3"/>
  <c r="DH23" i="3"/>
  <c r="DG23" i="3"/>
  <c r="DF23" i="3"/>
  <c r="DE23" i="3"/>
  <c r="DD23" i="3"/>
  <c r="DC23" i="3"/>
  <c r="DB23" i="3"/>
  <c r="DA23" i="3"/>
  <c r="CZ23" i="3"/>
  <c r="CY23" i="3"/>
  <c r="CX23" i="3"/>
  <c r="CW23" i="3"/>
  <c r="CV23" i="3"/>
  <c r="CU23" i="3"/>
  <c r="CT23" i="3"/>
  <c r="CS23" i="3"/>
  <c r="CR23" i="3"/>
  <c r="CQ23" i="3"/>
  <c r="CP23" i="3"/>
  <c r="CO23" i="3"/>
  <c r="CN23" i="3"/>
  <c r="CM23" i="3"/>
  <c r="CL23" i="3"/>
  <c r="CK23" i="3"/>
  <c r="CJ23" i="3"/>
  <c r="CI23" i="3"/>
  <c r="CH23" i="3"/>
  <c r="CG23" i="3"/>
  <c r="CF23" i="3"/>
  <c r="CE23" i="3"/>
  <c r="CD23" i="3"/>
  <c r="CC23" i="3"/>
  <c r="CB23" i="3"/>
  <c r="CA23" i="3"/>
  <c r="BZ23" i="3"/>
  <c r="BY23" i="3"/>
  <c r="BX23" i="3"/>
  <c r="BW23" i="3"/>
  <c r="BV23" i="3"/>
  <c r="BU23" i="3"/>
  <c r="BT23" i="3"/>
  <c r="BS23" i="3"/>
  <c r="BR23" i="3"/>
  <c r="BQ23" i="3"/>
  <c r="BP23" i="3"/>
  <c r="BO23" i="3"/>
  <c r="BN23" i="3"/>
  <c r="BM23" i="3"/>
  <c r="BL23" i="3"/>
  <c r="BK23" i="3"/>
  <c r="BJ23" i="3"/>
  <c r="BI23" i="3"/>
  <c r="BH23" i="3"/>
  <c r="BG23" i="3"/>
  <c r="BF23" i="3"/>
  <c r="BE23" i="3"/>
  <c r="BD23" i="3"/>
  <c r="BC23" i="3"/>
  <c r="BB23" i="3"/>
  <c r="BA23" i="3"/>
  <c r="AZ23" i="3"/>
  <c r="AY23" i="3"/>
  <c r="AX23"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T23" i="3"/>
  <c r="S23" i="3"/>
  <c r="R23" i="3"/>
  <c r="Q23" i="3"/>
  <c r="P23" i="3"/>
  <c r="O23" i="3"/>
  <c r="N23" i="3"/>
  <c r="M23" i="3"/>
  <c r="L23" i="3"/>
  <c r="K23" i="3"/>
  <c r="J23" i="3"/>
  <c r="I23" i="3"/>
  <c r="H23" i="3"/>
  <c r="G23" i="3"/>
  <c r="F23" i="3"/>
  <c r="DP22" i="3"/>
  <c r="DP30" i="3"/>
  <c r="DO22" i="3"/>
  <c r="DN22" i="3"/>
  <c r="DN30" i="3"/>
  <c r="DM22" i="3"/>
  <c r="DL22" i="3"/>
  <c r="DL30" i="3"/>
  <c r="DK22" i="3"/>
  <c r="DK30" i="3"/>
  <c r="DJ22" i="3"/>
  <c r="DI22" i="3"/>
  <c r="DH22" i="3"/>
  <c r="DG22" i="3"/>
  <c r="DF22" i="3"/>
  <c r="DE22" i="3"/>
  <c r="DD22" i="3"/>
  <c r="DC22" i="3"/>
  <c r="DB22" i="3"/>
  <c r="DA22" i="3"/>
  <c r="CZ22" i="3"/>
  <c r="CY22" i="3"/>
  <c r="CX22" i="3"/>
  <c r="CW22" i="3"/>
  <c r="CV22" i="3"/>
  <c r="CU22" i="3"/>
  <c r="CT22" i="3"/>
  <c r="CS22" i="3"/>
  <c r="CR22" i="3"/>
  <c r="CQ22" i="3"/>
  <c r="CP22" i="3"/>
  <c r="CO22" i="3"/>
  <c r="CN22" i="3"/>
  <c r="CM22" i="3"/>
  <c r="CL22" i="3"/>
  <c r="CK22" i="3"/>
  <c r="CJ22" i="3"/>
  <c r="CI22" i="3"/>
  <c r="CH22" i="3"/>
  <c r="CG22" i="3"/>
  <c r="CF22" i="3"/>
  <c r="CE22" i="3"/>
  <c r="CD22" i="3"/>
  <c r="CC22" i="3"/>
  <c r="CB22" i="3"/>
  <c r="CA22" i="3"/>
  <c r="BZ22" i="3"/>
  <c r="BY22" i="3"/>
  <c r="BX22" i="3"/>
  <c r="BW22" i="3"/>
  <c r="BV22" i="3"/>
  <c r="BU22" i="3"/>
  <c r="BT22" i="3"/>
  <c r="BS22" i="3"/>
  <c r="BR22" i="3"/>
  <c r="BQ22" i="3"/>
  <c r="BP22" i="3"/>
  <c r="BO22" i="3"/>
  <c r="BN22" i="3"/>
  <c r="BM22" i="3"/>
  <c r="BL22" i="3"/>
  <c r="BK22" i="3"/>
  <c r="BJ22" i="3"/>
  <c r="BI22" i="3"/>
  <c r="BH22" i="3"/>
  <c r="BG22" i="3"/>
  <c r="BF22" i="3"/>
  <c r="BE22" i="3"/>
  <c r="BD22" i="3"/>
  <c r="BC22" i="3"/>
  <c r="BB22" i="3"/>
  <c r="BA22" i="3"/>
  <c r="AZ22" i="3"/>
  <c r="AY22" i="3"/>
  <c r="AX22"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T22" i="3"/>
  <c r="S22" i="3"/>
  <c r="R22" i="3"/>
  <c r="Q22" i="3"/>
  <c r="P22" i="3"/>
  <c r="O22" i="3"/>
  <c r="N22" i="3"/>
  <c r="M22" i="3"/>
  <c r="L22" i="3"/>
  <c r="K22" i="3"/>
  <c r="J22" i="3"/>
  <c r="I22" i="3"/>
  <c r="H22" i="3"/>
  <c r="G22" i="3"/>
  <c r="F22" i="3"/>
  <c r="L52" i="3"/>
  <c r="K52" i="3"/>
  <c r="J52" i="3"/>
  <c r="I52" i="3"/>
  <c r="H52" i="3"/>
  <c r="G52" i="3"/>
  <c r="F52" i="3"/>
  <c r="DP12" i="3"/>
  <c r="DO12" i="3"/>
  <c r="DN12" i="3"/>
  <c r="DM12" i="3"/>
  <c r="DL12" i="3"/>
  <c r="DK12" i="3"/>
  <c r="DJ12" i="3"/>
  <c r="DI12" i="3"/>
  <c r="DH12" i="3"/>
  <c r="DG12" i="3"/>
  <c r="DF12" i="3"/>
  <c r="DE12" i="3"/>
  <c r="DD12" i="3"/>
  <c r="DC12" i="3"/>
  <c r="DB12" i="3"/>
  <c r="DA12" i="3"/>
  <c r="CZ12" i="3"/>
  <c r="CY12" i="3"/>
  <c r="CX12" i="3"/>
  <c r="CW12" i="3"/>
  <c r="CV12" i="3"/>
  <c r="CU12" i="3"/>
  <c r="CT12" i="3"/>
  <c r="CS12" i="3"/>
  <c r="CR12" i="3"/>
  <c r="CQ12" i="3"/>
  <c r="CP12" i="3"/>
  <c r="CO12" i="3"/>
  <c r="CN12" i="3"/>
  <c r="CM12" i="3"/>
  <c r="CL12" i="3"/>
  <c r="CK12" i="3"/>
  <c r="CJ12" i="3"/>
  <c r="CI12" i="3"/>
  <c r="CH12" i="3"/>
  <c r="CG12" i="3"/>
  <c r="CF12" i="3"/>
  <c r="CE12" i="3"/>
  <c r="CD12" i="3"/>
  <c r="CC12" i="3"/>
  <c r="CB12" i="3"/>
  <c r="CA12" i="3"/>
  <c r="BZ12" i="3"/>
  <c r="BY12" i="3"/>
  <c r="BX12" i="3"/>
  <c r="BW12" i="3"/>
  <c r="BV12" i="3"/>
  <c r="BU12" i="3"/>
  <c r="BT12" i="3"/>
  <c r="BS12" i="3"/>
  <c r="BR12" i="3"/>
  <c r="BQ12" i="3"/>
  <c r="BP12" i="3"/>
  <c r="BO12" i="3"/>
  <c r="BN12" i="3"/>
  <c r="BM12" i="3"/>
  <c r="BL12" i="3"/>
  <c r="BK12" i="3"/>
  <c r="BJ12" i="3"/>
  <c r="BI12" i="3"/>
  <c r="BH12" i="3"/>
  <c r="BG12" i="3"/>
  <c r="BF12" i="3"/>
  <c r="BE12" i="3"/>
  <c r="AY12" i="3"/>
  <c r="AX12"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T12" i="3"/>
  <c r="S12" i="3"/>
  <c r="R12" i="3"/>
  <c r="Q12" i="3"/>
  <c r="P12" i="3"/>
  <c r="O12" i="3"/>
  <c r="N12" i="3"/>
  <c r="M12" i="3"/>
  <c r="L12" i="3"/>
  <c r="K12" i="3"/>
  <c r="J12" i="3"/>
  <c r="I12" i="3"/>
  <c r="H12" i="3"/>
  <c r="G12" i="3"/>
  <c r="F12" i="3"/>
  <c r="DP11" i="3"/>
  <c r="DO11" i="3"/>
  <c r="DN11" i="3"/>
  <c r="DM11" i="3"/>
  <c r="DL11" i="3"/>
  <c r="DK11" i="3"/>
  <c r="DJ11" i="3"/>
  <c r="DI11" i="3"/>
  <c r="DH11" i="3"/>
  <c r="DG11" i="3"/>
  <c r="DF11" i="3"/>
  <c r="DE11" i="3"/>
  <c r="DD11" i="3"/>
  <c r="DC11" i="3"/>
  <c r="DB11" i="3"/>
  <c r="DA11" i="3"/>
  <c r="CZ11" i="3"/>
  <c r="CY11" i="3"/>
  <c r="CX11" i="3"/>
  <c r="CW11" i="3"/>
  <c r="CV11" i="3"/>
  <c r="CU11" i="3"/>
  <c r="CT11" i="3"/>
  <c r="CS11" i="3"/>
  <c r="CR11" i="3"/>
  <c r="CQ11" i="3"/>
  <c r="CP11" i="3"/>
  <c r="CO11" i="3"/>
  <c r="CN11" i="3"/>
  <c r="CM11" i="3"/>
  <c r="CL11" i="3"/>
  <c r="CK11" i="3"/>
  <c r="CJ11" i="3"/>
  <c r="CI11" i="3"/>
  <c r="CH11" i="3"/>
  <c r="CG11" i="3"/>
  <c r="CF11" i="3"/>
  <c r="CE11" i="3"/>
  <c r="CD11" i="3"/>
  <c r="CC11" i="3"/>
  <c r="CB11" i="3"/>
  <c r="CA11" i="3"/>
  <c r="BZ11" i="3"/>
  <c r="BY11" i="3"/>
  <c r="BX11" i="3"/>
  <c r="BW11" i="3"/>
  <c r="BV11" i="3"/>
  <c r="BU11" i="3"/>
  <c r="BT11" i="3"/>
  <c r="BS11" i="3"/>
  <c r="BR11" i="3"/>
  <c r="BQ11" i="3"/>
  <c r="BP11" i="3"/>
  <c r="BO11" i="3"/>
  <c r="BN11" i="3"/>
  <c r="BM11" i="3"/>
  <c r="BL11" i="3"/>
  <c r="BK11" i="3"/>
  <c r="BJ11" i="3"/>
  <c r="BI11" i="3"/>
  <c r="BH11" i="3"/>
  <c r="BG11" i="3"/>
  <c r="BF11" i="3"/>
  <c r="BE11" i="3"/>
  <c r="AY11" i="3"/>
  <c r="AX11" i="3"/>
  <c r="AW11" i="3"/>
  <c r="AV11" i="3"/>
  <c r="AU11" i="3"/>
  <c r="AT11" i="3"/>
  <c r="AS11" i="3"/>
  <c r="AR11" i="3"/>
  <c r="AQ11" i="3"/>
  <c r="AP11" i="3"/>
  <c r="AO11" i="3"/>
  <c r="AN11" i="3"/>
  <c r="AM11" i="3"/>
  <c r="AL11" i="3"/>
  <c r="AK11" i="3"/>
  <c r="AJ11" i="3"/>
  <c r="AI11" i="3"/>
  <c r="AH11" i="3"/>
  <c r="AG11" i="3"/>
  <c r="AF11" i="3"/>
  <c r="AE11" i="3"/>
  <c r="AD11" i="3"/>
  <c r="AC11" i="3"/>
  <c r="AB11" i="3"/>
  <c r="AA11" i="3"/>
  <c r="Z11" i="3"/>
  <c r="Y11" i="3"/>
  <c r="X11" i="3"/>
  <c r="W11" i="3"/>
  <c r="V11" i="3"/>
  <c r="U11" i="3"/>
  <c r="T11" i="3"/>
  <c r="S11" i="3"/>
  <c r="R11" i="3"/>
  <c r="Q11" i="3"/>
  <c r="P11" i="3"/>
  <c r="O11" i="3"/>
  <c r="N11" i="3"/>
  <c r="M11" i="3"/>
  <c r="L11" i="3"/>
  <c r="K11" i="3"/>
  <c r="J11" i="3"/>
  <c r="I11" i="3"/>
  <c r="H11" i="3"/>
  <c r="G11" i="3"/>
  <c r="F11" i="3"/>
  <c r="DP10" i="3"/>
  <c r="DO10" i="3"/>
  <c r="DN10" i="3"/>
  <c r="DM10" i="3"/>
  <c r="DL10" i="3"/>
  <c r="DK10" i="3"/>
  <c r="DJ10" i="3"/>
  <c r="DI10" i="3"/>
  <c r="DH10" i="3"/>
  <c r="DG10" i="3"/>
  <c r="DF10" i="3"/>
  <c r="DE10" i="3"/>
  <c r="DD10" i="3"/>
  <c r="DC10" i="3"/>
  <c r="DB10" i="3"/>
  <c r="DA10" i="3"/>
  <c r="CZ10" i="3"/>
  <c r="CY10" i="3"/>
  <c r="CX10" i="3"/>
  <c r="CW10" i="3"/>
  <c r="CV10" i="3"/>
  <c r="CU10" i="3"/>
  <c r="CT10" i="3"/>
  <c r="CS10" i="3"/>
  <c r="CR10" i="3"/>
  <c r="CQ10" i="3"/>
  <c r="CP10" i="3"/>
  <c r="CO10" i="3"/>
  <c r="CN10" i="3"/>
  <c r="CM10" i="3"/>
  <c r="CL10" i="3"/>
  <c r="CK10" i="3"/>
  <c r="CJ10" i="3"/>
  <c r="CI10" i="3"/>
  <c r="CH10" i="3"/>
  <c r="CG10" i="3"/>
  <c r="CF10" i="3"/>
  <c r="CE10" i="3"/>
  <c r="CD10" i="3"/>
  <c r="CC10" i="3"/>
  <c r="CB10" i="3"/>
  <c r="CA10" i="3"/>
  <c r="BZ10" i="3"/>
  <c r="BY10" i="3"/>
  <c r="BX10" i="3"/>
  <c r="BW10" i="3"/>
  <c r="BV10" i="3"/>
  <c r="BU10" i="3"/>
  <c r="BT10" i="3"/>
  <c r="BS10" i="3"/>
  <c r="BR10" i="3"/>
  <c r="BQ10" i="3"/>
  <c r="BP10" i="3"/>
  <c r="BO10" i="3"/>
  <c r="BN10" i="3"/>
  <c r="BM10" i="3"/>
  <c r="BL10" i="3"/>
  <c r="BK10" i="3"/>
  <c r="BJ10" i="3"/>
  <c r="BI10" i="3"/>
  <c r="BH10" i="3"/>
  <c r="BG10" i="3"/>
  <c r="BF10" i="3"/>
  <c r="BE10" i="3"/>
  <c r="BD10" i="3"/>
  <c r="BC10" i="3"/>
  <c r="BB10" i="3"/>
  <c r="BA10" i="3"/>
  <c r="AZ10" i="3"/>
  <c r="AY10" i="3"/>
  <c r="AX10" i="3"/>
  <c r="AW10" i="3"/>
  <c r="AV10" i="3"/>
  <c r="AU10" i="3"/>
  <c r="AT10" i="3"/>
  <c r="AS10" i="3"/>
  <c r="AR10" i="3"/>
  <c r="AQ10" i="3"/>
  <c r="AP10" i="3"/>
  <c r="AO10" i="3"/>
  <c r="AN10" i="3"/>
  <c r="AM10" i="3"/>
  <c r="AL10" i="3"/>
  <c r="AK10" i="3"/>
  <c r="AJ10" i="3"/>
  <c r="AI10" i="3"/>
  <c r="AH10" i="3"/>
  <c r="AG10" i="3"/>
  <c r="AF10" i="3"/>
  <c r="AE10" i="3"/>
  <c r="AD10" i="3"/>
  <c r="AC10" i="3"/>
  <c r="AB10" i="3"/>
  <c r="AA10" i="3"/>
  <c r="Z10" i="3"/>
  <c r="Y10" i="3"/>
  <c r="X10" i="3"/>
  <c r="W10" i="3"/>
  <c r="V10" i="3"/>
  <c r="U10" i="3"/>
  <c r="T10" i="3"/>
  <c r="S10" i="3"/>
  <c r="R10" i="3"/>
  <c r="Q10" i="3"/>
  <c r="P10" i="3"/>
  <c r="O10" i="3"/>
  <c r="N10" i="3"/>
  <c r="M10" i="3"/>
  <c r="L10" i="3"/>
  <c r="K10" i="3"/>
  <c r="J10" i="3"/>
  <c r="I10" i="3"/>
  <c r="H10" i="3"/>
  <c r="G10" i="3"/>
  <c r="F10" i="3"/>
  <c r="DP9" i="3"/>
  <c r="DO9" i="3"/>
  <c r="DN9" i="3"/>
  <c r="DM9" i="3"/>
  <c r="DL9" i="3"/>
  <c r="DK9" i="3"/>
  <c r="DJ9" i="3"/>
  <c r="DI9" i="3"/>
  <c r="DH9" i="3"/>
  <c r="DG9" i="3"/>
  <c r="DF9" i="3"/>
  <c r="DE9" i="3"/>
  <c r="DD9" i="3"/>
  <c r="DC9" i="3"/>
  <c r="DB9" i="3"/>
  <c r="DA9" i="3"/>
  <c r="CZ9" i="3"/>
  <c r="CY9" i="3"/>
  <c r="CX9" i="3"/>
  <c r="CW9" i="3"/>
  <c r="CV9" i="3"/>
  <c r="CU9" i="3"/>
  <c r="CT9" i="3"/>
  <c r="CS9" i="3"/>
  <c r="CR9" i="3"/>
  <c r="CQ9" i="3"/>
  <c r="CP9" i="3"/>
  <c r="CO9" i="3"/>
  <c r="CN9" i="3"/>
  <c r="CM9" i="3"/>
  <c r="CL9" i="3"/>
  <c r="CK9" i="3"/>
  <c r="CJ9" i="3"/>
  <c r="CI9" i="3"/>
  <c r="CH9" i="3"/>
  <c r="CG9" i="3"/>
  <c r="CF9" i="3"/>
  <c r="CE9" i="3"/>
  <c r="CD9" i="3"/>
  <c r="CC9" i="3"/>
  <c r="CB9" i="3"/>
  <c r="CA9" i="3"/>
  <c r="BZ9" i="3"/>
  <c r="BY9" i="3"/>
  <c r="BX9" i="3"/>
  <c r="BW9" i="3"/>
  <c r="BV9" i="3"/>
  <c r="BU9" i="3"/>
  <c r="BT9" i="3"/>
  <c r="BS9" i="3"/>
  <c r="BR9" i="3"/>
  <c r="BQ9" i="3"/>
  <c r="BP9" i="3"/>
  <c r="BO9" i="3"/>
  <c r="BN9" i="3"/>
  <c r="BM9" i="3"/>
  <c r="BL9" i="3"/>
  <c r="BK9" i="3"/>
  <c r="BJ9" i="3"/>
  <c r="BI9" i="3"/>
  <c r="BH9" i="3"/>
  <c r="BG9" i="3"/>
  <c r="BF9" i="3"/>
  <c r="BE9" i="3"/>
  <c r="BD9" i="3"/>
  <c r="BC9" i="3"/>
  <c r="BB9" i="3"/>
  <c r="BA9" i="3"/>
  <c r="AZ9" i="3"/>
  <c r="AY9" i="3"/>
  <c r="AX9" i="3"/>
  <c r="AW9" i="3"/>
  <c r="AV9" i="3"/>
  <c r="AU9" i="3"/>
  <c r="AT9" i="3"/>
  <c r="AS9" i="3"/>
  <c r="AR9" i="3"/>
  <c r="AQ9" i="3"/>
  <c r="AP9" i="3"/>
  <c r="AO9" i="3"/>
  <c r="AN9" i="3"/>
  <c r="AM9" i="3"/>
  <c r="AL9" i="3"/>
  <c r="AK9" i="3"/>
  <c r="AJ9" i="3"/>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DP8" i="3"/>
  <c r="DO8" i="3"/>
  <c r="DN8" i="3"/>
  <c r="DM8" i="3"/>
  <c r="DL8" i="3"/>
  <c r="DK8" i="3"/>
  <c r="DJ8" i="3"/>
  <c r="DI8" i="3"/>
  <c r="DH8" i="3"/>
  <c r="DG8" i="3"/>
  <c r="DF8" i="3"/>
  <c r="DE8" i="3"/>
  <c r="DD8" i="3"/>
  <c r="DC8" i="3"/>
  <c r="DB8" i="3"/>
  <c r="DA8" i="3"/>
  <c r="CZ8" i="3"/>
  <c r="CY8" i="3"/>
  <c r="CX8" i="3"/>
  <c r="CW8" i="3"/>
  <c r="CV8" i="3"/>
  <c r="CU8" i="3"/>
  <c r="CT8" i="3"/>
  <c r="CS8" i="3"/>
  <c r="CR8" i="3"/>
  <c r="CQ8" i="3"/>
  <c r="CP8" i="3"/>
  <c r="CO8"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DP7" i="3"/>
  <c r="DO7" i="3"/>
  <c r="DN7" i="3"/>
  <c r="DM7" i="3"/>
  <c r="DL7" i="3"/>
  <c r="DK7" i="3"/>
  <c r="DJ7" i="3"/>
  <c r="DI7" i="3"/>
  <c r="DH7" i="3"/>
  <c r="DG7" i="3"/>
  <c r="DF7" i="3"/>
  <c r="DE7" i="3"/>
  <c r="DD7" i="3"/>
  <c r="DC7" i="3"/>
  <c r="DB7" i="3"/>
  <c r="DA7" i="3"/>
  <c r="CZ7" i="3"/>
  <c r="CY7" i="3"/>
  <c r="CX7" i="3"/>
  <c r="CW7" i="3"/>
  <c r="CV7" i="3"/>
  <c r="CU7" i="3"/>
  <c r="CT7" i="3"/>
  <c r="CS7" i="3"/>
  <c r="CR7" i="3"/>
  <c r="CQ7" i="3"/>
  <c r="CP7" i="3"/>
  <c r="CO7" i="3"/>
  <c r="CN7" i="3"/>
  <c r="CM7" i="3"/>
  <c r="CL7" i="3"/>
  <c r="CK7" i="3"/>
  <c r="CJ7" i="3"/>
  <c r="CI7" i="3"/>
  <c r="CH7" i="3"/>
  <c r="CG7" i="3"/>
  <c r="CF7" i="3"/>
  <c r="CE7" i="3"/>
  <c r="CD7" i="3"/>
  <c r="CC7" i="3"/>
  <c r="CB7" i="3"/>
  <c r="CA7" i="3"/>
  <c r="BZ7" i="3"/>
  <c r="BY7" i="3"/>
  <c r="BX7" i="3"/>
  <c r="BW7" i="3"/>
  <c r="BV7" i="3"/>
  <c r="BU7" i="3"/>
  <c r="BT7" i="3"/>
  <c r="BS7" i="3"/>
  <c r="BR7" i="3"/>
  <c r="BQ7" i="3"/>
  <c r="BP7" i="3"/>
  <c r="BO7" i="3"/>
  <c r="BN7" i="3"/>
  <c r="BM7" i="3"/>
  <c r="BL7" i="3"/>
  <c r="BK7" i="3"/>
  <c r="BJ7" i="3"/>
  <c r="BI7" i="3"/>
  <c r="BH7" i="3"/>
  <c r="BG7" i="3"/>
  <c r="BF7" i="3"/>
  <c r="BE7" i="3"/>
  <c r="BD7" i="3"/>
  <c r="BC7" i="3"/>
  <c r="BB7" i="3"/>
  <c r="BA7" i="3"/>
  <c r="AZ7" i="3"/>
  <c r="AY7" i="3"/>
  <c r="AX7" i="3"/>
  <c r="AW7" i="3"/>
  <c r="AV7" i="3"/>
  <c r="AU7" i="3"/>
  <c r="AT7" i="3"/>
  <c r="AS7" i="3"/>
  <c r="AR7" i="3"/>
  <c r="AQ7" i="3"/>
  <c r="AP7" i="3"/>
  <c r="AO7" i="3"/>
  <c r="AN7" i="3"/>
  <c r="AM7" i="3"/>
  <c r="AL7" i="3"/>
  <c r="AK7" i="3"/>
  <c r="AJ7" i="3"/>
  <c r="AI7" i="3"/>
  <c r="AH7" i="3"/>
  <c r="AG7" i="3"/>
  <c r="AF7" i="3"/>
  <c r="AE7" i="3"/>
  <c r="AD7" i="3"/>
  <c r="AC7" i="3"/>
  <c r="AB7" i="3"/>
  <c r="AA7" i="3"/>
  <c r="Z7" i="3"/>
  <c r="Y7" i="3"/>
  <c r="X7" i="3"/>
  <c r="W7" i="3"/>
  <c r="V7" i="3"/>
  <c r="U7" i="3"/>
  <c r="T7" i="3"/>
  <c r="S7" i="3"/>
  <c r="R7" i="3"/>
  <c r="Q7" i="3"/>
  <c r="P7" i="3"/>
  <c r="O7" i="3"/>
  <c r="N7" i="3"/>
  <c r="M7" i="3"/>
  <c r="L7" i="3"/>
  <c r="K7" i="3"/>
  <c r="J7" i="3"/>
  <c r="I7" i="3"/>
  <c r="H7" i="3"/>
  <c r="G7" i="3"/>
  <c r="F7" i="3"/>
  <c r="DP6" i="3"/>
  <c r="DP17" i="3"/>
  <c r="DO6" i="3"/>
  <c r="DO17" i="3"/>
  <c r="DN6" i="3"/>
  <c r="DN17" i="3"/>
  <c r="DM6" i="3"/>
  <c r="DM17" i="3"/>
  <c r="DL6" i="3"/>
  <c r="DL17" i="3"/>
  <c r="DK6" i="3"/>
  <c r="DK17" i="3"/>
  <c r="DJ6" i="3"/>
  <c r="DJ17" i="3"/>
  <c r="DI6" i="3"/>
  <c r="DI17" i="3"/>
  <c r="DH6" i="3"/>
  <c r="DH17" i="3"/>
  <c r="DG6" i="3"/>
  <c r="DG17" i="3"/>
  <c r="DF6" i="3"/>
  <c r="DF17" i="3"/>
  <c r="DE6" i="3"/>
  <c r="DE17" i="3"/>
  <c r="DD6" i="3"/>
  <c r="DD17" i="3"/>
  <c r="DC6" i="3"/>
  <c r="DC17" i="3"/>
  <c r="DB6" i="3"/>
  <c r="DB17" i="3"/>
  <c r="DA6" i="3"/>
  <c r="DA17" i="3"/>
  <c r="CZ6" i="3"/>
  <c r="CZ17" i="3"/>
  <c r="CY6" i="3"/>
  <c r="CY17" i="3"/>
  <c r="CX6" i="3"/>
  <c r="CX17" i="3"/>
  <c r="CW6" i="3"/>
  <c r="CW17" i="3"/>
  <c r="CV6" i="3"/>
  <c r="CV17" i="3"/>
  <c r="CU6" i="3"/>
  <c r="CU17" i="3"/>
  <c r="CT6" i="3"/>
  <c r="CT17" i="3"/>
  <c r="CS6" i="3"/>
  <c r="CS17" i="3"/>
  <c r="CR6" i="3"/>
  <c r="CR17" i="3"/>
  <c r="CQ6" i="3"/>
  <c r="CQ17" i="3"/>
  <c r="CP6" i="3"/>
  <c r="CP17" i="3"/>
  <c r="CO6" i="3"/>
  <c r="CO17" i="3"/>
  <c r="CN6" i="3"/>
  <c r="CN17" i="3"/>
  <c r="CM6" i="3"/>
  <c r="CM17" i="3"/>
  <c r="CL6" i="3"/>
  <c r="CL17" i="3"/>
  <c r="CK6" i="3"/>
  <c r="CK17" i="3"/>
  <c r="CJ6" i="3"/>
  <c r="CJ17" i="3"/>
  <c r="CI6" i="3"/>
  <c r="CI17" i="3"/>
  <c r="CH6" i="3"/>
  <c r="CH17" i="3"/>
  <c r="CG6" i="3"/>
  <c r="CG17" i="3"/>
  <c r="CF6" i="3"/>
  <c r="CF17" i="3"/>
  <c r="CE6" i="3"/>
  <c r="CE17" i="3"/>
  <c r="CD6" i="3"/>
  <c r="CD17" i="3"/>
  <c r="CC6" i="3"/>
  <c r="CC17" i="3"/>
  <c r="CB6" i="3"/>
  <c r="CB17" i="3"/>
  <c r="CA6" i="3"/>
  <c r="CA17" i="3"/>
  <c r="BZ6" i="3"/>
  <c r="BZ17" i="3"/>
  <c r="BY6" i="3"/>
  <c r="BY17" i="3"/>
  <c r="BX6" i="3"/>
  <c r="BX17" i="3"/>
  <c r="BW6" i="3"/>
  <c r="BW17" i="3"/>
  <c r="BV6" i="3"/>
  <c r="BV17" i="3"/>
  <c r="BU6" i="3"/>
  <c r="BU17" i="3"/>
  <c r="BT6" i="3"/>
  <c r="BT17" i="3"/>
  <c r="BS6" i="3"/>
  <c r="BS17" i="3"/>
  <c r="BR6" i="3"/>
  <c r="BR17" i="3"/>
  <c r="BQ6" i="3"/>
  <c r="BQ17" i="3"/>
  <c r="BP6" i="3"/>
  <c r="BP17" i="3"/>
  <c r="BO6" i="3"/>
  <c r="BO17" i="3"/>
  <c r="BN6" i="3"/>
  <c r="BN17" i="3"/>
  <c r="BM6" i="3"/>
  <c r="BM17" i="3"/>
  <c r="BL6" i="3"/>
  <c r="BL17" i="3"/>
  <c r="BK6" i="3"/>
  <c r="BK17" i="3"/>
  <c r="BJ6" i="3"/>
  <c r="BJ17" i="3"/>
  <c r="BI6" i="3"/>
  <c r="BI17" i="3"/>
  <c r="BH6" i="3"/>
  <c r="BH17" i="3"/>
  <c r="BG6" i="3"/>
  <c r="BG17" i="3"/>
  <c r="BF6" i="3"/>
  <c r="BF17" i="3"/>
  <c r="BE6" i="3"/>
  <c r="BE17" i="3"/>
  <c r="BD6" i="3"/>
  <c r="BD17" i="3"/>
  <c r="BC6" i="3"/>
  <c r="BC17" i="3"/>
  <c r="BB6" i="3"/>
  <c r="BB17" i="3"/>
  <c r="BA6" i="3"/>
  <c r="BA17" i="3"/>
  <c r="AZ6" i="3"/>
  <c r="AZ17" i="3"/>
  <c r="AY6" i="3"/>
  <c r="AY17" i="3"/>
  <c r="AX6" i="3"/>
  <c r="AX17" i="3"/>
  <c r="AW6" i="3"/>
  <c r="AW17" i="3"/>
  <c r="AV6" i="3"/>
  <c r="AV17" i="3"/>
  <c r="AU6" i="3"/>
  <c r="AU17" i="3"/>
  <c r="AT6" i="3"/>
  <c r="AT17" i="3"/>
  <c r="AS6" i="3"/>
  <c r="AS17" i="3"/>
  <c r="AR6" i="3"/>
  <c r="AR17" i="3"/>
  <c r="AQ6" i="3"/>
  <c r="AQ17" i="3"/>
  <c r="AP6" i="3"/>
  <c r="AP17" i="3"/>
  <c r="AO6" i="3"/>
  <c r="AO17" i="3"/>
  <c r="AN6" i="3"/>
  <c r="AN17" i="3"/>
  <c r="AM6" i="3"/>
  <c r="AM17" i="3"/>
  <c r="AL6" i="3"/>
  <c r="AL17" i="3"/>
  <c r="AK6" i="3"/>
  <c r="AK17" i="3"/>
  <c r="AJ6" i="3"/>
  <c r="AJ17" i="3"/>
  <c r="AI6" i="3"/>
  <c r="AI17" i="3"/>
  <c r="AH6" i="3"/>
  <c r="AH17" i="3"/>
  <c r="AG6" i="3"/>
  <c r="AG17" i="3"/>
  <c r="AF6" i="3"/>
  <c r="AF17" i="3"/>
  <c r="AE6" i="3"/>
  <c r="AE17" i="3"/>
  <c r="AD6" i="3"/>
  <c r="AD17" i="3"/>
  <c r="AC6" i="3"/>
  <c r="AC17" i="3"/>
  <c r="AB6" i="3"/>
  <c r="AB17" i="3"/>
  <c r="AA6" i="3"/>
  <c r="AA17" i="3"/>
  <c r="Z6" i="3"/>
  <c r="Z17" i="3"/>
  <c r="Y6" i="3"/>
  <c r="Y17" i="3"/>
  <c r="X6" i="3"/>
  <c r="X17" i="3"/>
  <c r="W6" i="3"/>
  <c r="W17" i="3"/>
  <c r="V6" i="3"/>
  <c r="V17" i="3"/>
  <c r="U6" i="3"/>
  <c r="U17" i="3"/>
  <c r="T6" i="3"/>
  <c r="T17" i="3"/>
  <c r="S6" i="3"/>
  <c r="S17" i="3"/>
  <c r="R6" i="3"/>
  <c r="R17" i="3"/>
  <c r="Q6" i="3"/>
  <c r="Q17" i="3"/>
  <c r="P6" i="3"/>
  <c r="P17" i="3"/>
  <c r="O6" i="3"/>
  <c r="O17" i="3"/>
  <c r="N6" i="3"/>
  <c r="N17" i="3"/>
  <c r="M6" i="3"/>
  <c r="M17" i="3"/>
  <c r="L6" i="3"/>
  <c r="L17" i="3"/>
  <c r="K6" i="3"/>
  <c r="K17" i="3"/>
  <c r="J6" i="3"/>
  <c r="J17" i="3"/>
  <c r="I6" i="3"/>
  <c r="I17" i="3"/>
  <c r="H6" i="3"/>
  <c r="H17" i="3"/>
  <c r="G6" i="3"/>
  <c r="G17" i="3"/>
  <c r="F6" i="3"/>
  <c r="F17" i="3"/>
  <c r="E100" i="3"/>
  <c r="D100" i="3"/>
  <c r="E45" i="3"/>
  <c r="E49" i="3"/>
  <c r="D45" i="3"/>
  <c r="D49" i="3"/>
  <c r="E23" i="3"/>
  <c r="D23" i="3"/>
  <c r="E22" i="3"/>
  <c r="D22" i="3"/>
  <c r="E12" i="3"/>
  <c r="D12" i="3"/>
  <c r="E11" i="3"/>
  <c r="D11" i="3"/>
  <c r="E10" i="3"/>
  <c r="D10" i="3"/>
  <c r="E9" i="3"/>
  <c r="D9" i="3"/>
  <c r="E8" i="3"/>
  <c r="D8" i="3"/>
  <c r="E7" i="3"/>
  <c r="D7" i="3"/>
  <c r="E6" i="3"/>
  <c r="E17" i="3"/>
  <c r="D6" i="3"/>
  <c r="D17" i="3"/>
  <c r="C45" i="3"/>
  <c r="C23" i="3"/>
  <c r="C22" i="3"/>
  <c r="DC30" i="3"/>
  <c r="CW30" i="3"/>
  <c r="CV30" i="3"/>
  <c r="CP30" i="3"/>
  <c r="CO30" i="3"/>
  <c r="CI30" i="3"/>
  <c r="CH30" i="3"/>
  <c r="CB30" i="3"/>
  <c r="CA30" i="3"/>
  <c r="BU30" i="3"/>
  <c r="BT30" i="3"/>
  <c r="BN30" i="3"/>
  <c r="BM30" i="3"/>
  <c r="BG30" i="3"/>
  <c r="BF30" i="3"/>
  <c r="AZ30" i="3"/>
  <c r="AY30" i="3"/>
  <c r="AS30" i="3"/>
  <c r="AR30" i="3"/>
  <c r="AL30" i="3"/>
  <c r="AK30" i="3"/>
  <c r="AJ30" i="3"/>
  <c r="AI30" i="3"/>
  <c r="AH30" i="3"/>
  <c r="AG30" i="3"/>
  <c r="AF30" i="3"/>
  <c r="AE30" i="3"/>
  <c r="AD30" i="3"/>
  <c r="AC30" i="3"/>
  <c r="AB30" i="3"/>
  <c r="AA30" i="3"/>
  <c r="Z30" i="3"/>
  <c r="Y30" i="3"/>
  <c r="X30" i="3"/>
  <c r="S30" i="3"/>
  <c r="R30" i="3"/>
  <c r="Q30" i="3"/>
  <c r="P30" i="3"/>
  <c r="O30" i="3"/>
  <c r="N30" i="3"/>
  <c r="M30" i="3"/>
  <c r="L30" i="3"/>
  <c r="K30" i="3"/>
  <c r="J30" i="3"/>
  <c r="I30" i="3"/>
  <c r="H30" i="3"/>
  <c r="G30" i="3"/>
  <c r="F30" i="3"/>
  <c r="E30" i="3"/>
  <c r="D30" i="3"/>
  <c r="C30" i="3"/>
  <c r="DK25" i="3"/>
  <c r="DJ25" i="3"/>
  <c r="DD25" i="3"/>
  <c r="DC25" i="3"/>
  <c r="CW25" i="3"/>
  <c r="CV25" i="3"/>
  <c r="CP25" i="3"/>
  <c r="CO25" i="3"/>
  <c r="CI25" i="3"/>
  <c r="CH25" i="3"/>
  <c r="CB25" i="3"/>
  <c r="CA25" i="3"/>
  <c r="BU25" i="3"/>
  <c r="BT25" i="3"/>
  <c r="BN25" i="3"/>
  <c r="BM25" i="3"/>
  <c r="BG25" i="3"/>
  <c r="BF25" i="3"/>
  <c r="AZ25" i="3"/>
  <c r="AY25" i="3"/>
  <c r="AS25" i="3"/>
  <c r="AR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DK24" i="3"/>
  <c r="DJ24" i="3"/>
  <c r="DD24" i="3"/>
  <c r="DC24" i="3"/>
  <c r="CW24" i="3"/>
  <c r="CV24" i="3"/>
  <c r="CP24" i="3"/>
  <c r="CO24" i="3"/>
  <c r="CI24" i="3"/>
  <c r="CH24" i="3"/>
  <c r="CB24" i="3"/>
  <c r="CA24" i="3"/>
  <c r="BU24" i="3"/>
  <c r="BT24" i="3"/>
  <c r="BN24" i="3"/>
  <c r="BM24" i="3"/>
  <c r="BG24" i="3"/>
  <c r="BF24" i="3"/>
  <c r="AZ24" i="3"/>
  <c r="AY24" i="3"/>
  <c r="AS24" i="3"/>
  <c r="AR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MN2" i="31"/>
  <c r="B10" i="1"/>
  <c r="C10" i="1"/>
  <c r="D10" i="1"/>
  <c r="E10" i="1"/>
  <c r="X33" i="91"/>
  <c r="LV116" i="3"/>
  <c r="LV68" i="3"/>
  <c r="LU17" i="4"/>
  <c r="LV54" i="3"/>
  <c r="LV55" i="3"/>
  <c r="LV56" i="3"/>
  <c r="LV57" i="3"/>
  <c r="LV61" i="3"/>
  <c r="LV97" i="3"/>
  <c r="LV45" i="3"/>
  <c r="LV49" i="3"/>
  <c r="LV102" i="3"/>
  <c r="LV103" i="3"/>
  <c r="LV104" i="3"/>
  <c r="LV105" i="3"/>
  <c r="LV109" i="3"/>
  <c r="LV111" i="3"/>
  <c r="LW116" i="3"/>
  <c r="LW68" i="3"/>
  <c r="LV17" i="4"/>
  <c r="LW54" i="3"/>
  <c r="LW55" i="3"/>
  <c r="LW56" i="3"/>
  <c r="LW57" i="3"/>
  <c r="LW61" i="3"/>
  <c r="LW97" i="3"/>
  <c r="LW45" i="3"/>
  <c r="LW49" i="3"/>
  <c r="LW102" i="3"/>
  <c r="LW103" i="3"/>
  <c r="LW104" i="3"/>
  <c r="LW105" i="3"/>
  <c r="LW109" i="3"/>
  <c r="LW111" i="3"/>
  <c r="LX116" i="3"/>
  <c r="LX68" i="3"/>
  <c r="LW17" i="4"/>
  <c r="LX54" i="3"/>
  <c r="LX55" i="3"/>
  <c r="LX56" i="3"/>
  <c r="LX57" i="3"/>
  <c r="LX61" i="3"/>
  <c r="LX97" i="3"/>
  <c r="LX45" i="3"/>
  <c r="LX49" i="3"/>
  <c r="LX102" i="3"/>
  <c r="LX103" i="3"/>
  <c r="LX104" i="3"/>
  <c r="LX105" i="3"/>
  <c r="LX109" i="3"/>
  <c r="LX111" i="3"/>
  <c r="LY116" i="3"/>
  <c r="LY68" i="3"/>
  <c r="LX17" i="4"/>
  <c r="LY54" i="3"/>
  <c r="LY55" i="3"/>
  <c r="LY56" i="3"/>
  <c r="LY57" i="3"/>
  <c r="LY61" i="3"/>
  <c r="LY97" i="3"/>
  <c r="LY45" i="3"/>
  <c r="LY49" i="3"/>
  <c r="LY102" i="3"/>
  <c r="LY103" i="3"/>
  <c r="LY104" i="3"/>
  <c r="LY105" i="3"/>
  <c r="LY109" i="3"/>
  <c r="LY111" i="3"/>
  <c r="LZ116" i="3"/>
  <c r="LZ68" i="3"/>
  <c r="LY17" i="4"/>
  <c r="LZ54" i="3"/>
  <c r="LZ55" i="3"/>
  <c r="LZ56" i="3"/>
  <c r="LZ57" i="3"/>
  <c r="LZ61" i="3"/>
  <c r="LZ97" i="3"/>
  <c r="LZ45" i="3"/>
  <c r="LZ49" i="3"/>
  <c r="LZ102" i="3"/>
  <c r="LZ103" i="3"/>
  <c r="LZ104" i="3"/>
  <c r="LZ105" i="3"/>
  <c r="LZ109" i="3"/>
  <c r="LZ111" i="3"/>
  <c r="MA116" i="3"/>
  <c r="MA68" i="3"/>
  <c r="LZ17" i="4"/>
  <c r="MA54" i="3"/>
  <c r="MA55" i="3"/>
  <c r="MA56" i="3"/>
  <c r="MA57" i="3"/>
  <c r="MA61" i="3"/>
  <c r="MA97" i="3"/>
  <c r="MA45" i="3"/>
  <c r="MA49" i="3"/>
  <c r="MA102" i="3"/>
  <c r="MA103" i="3"/>
  <c r="MA104" i="3"/>
  <c r="MA105" i="3"/>
  <c r="MA109" i="3"/>
  <c r="MA111" i="3"/>
  <c r="MB116" i="3"/>
  <c r="MB68" i="3"/>
  <c r="MA17" i="4"/>
  <c r="MB54" i="3"/>
  <c r="MB55" i="3"/>
  <c r="MB56" i="3"/>
  <c r="MB57" i="3"/>
  <c r="MB61" i="3"/>
  <c r="MB97" i="3"/>
  <c r="MB45" i="3"/>
  <c r="MB49" i="3"/>
  <c r="MB102" i="3"/>
  <c r="MB103" i="3"/>
  <c r="MB104" i="3"/>
  <c r="MB105" i="3"/>
  <c r="MB109" i="3"/>
  <c r="MB111" i="3"/>
  <c r="MC116" i="3"/>
  <c r="MC68" i="3"/>
  <c r="MB17" i="4"/>
  <c r="MC54" i="3"/>
  <c r="MC55" i="3"/>
  <c r="MC56" i="3"/>
  <c r="MC57" i="3"/>
  <c r="MC61" i="3"/>
  <c r="MC97" i="3"/>
  <c r="MC45" i="3"/>
  <c r="MC49" i="3"/>
  <c r="MC102" i="3"/>
  <c r="MC103" i="3"/>
  <c r="MC104" i="3"/>
  <c r="MC105" i="3"/>
  <c r="MC109" i="3"/>
  <c r="MC111" i="3"/>
  <c r="MD116" i="3"/>
  <c r="MD68" i="3"/>
  <c r="MC17" i="4"/>
  <c r="MD54" i="3"/>
  <c r="MD55" i="3"/>
  <c r="MD56" i="3"/>
  <c r="MD57" i="3"/>
  <c r="MD61" i="3"/>
  <c r="MD97" i="3"/>
  <c r="MD45" i="3"/>
  <c r="MD49" i="3"/>
  <c r="MD102" i="3"/>
  <c r="MD103" i="3"/>
  <c r="MD104" i="3"/>
  <c r="MD105" i="3"/>
  <c r="MD109" i="3"/>
  <c r="MD111" i="3"/>
  <c r="ME116" i="3"/>
  <c r="ME68" i="3"/>
  <c r="MD17" i="4"/>
  <c r="ME54" i="3"/>
  <c r="ME55" i="3"/>
  <c r="ME56" i="3"/>
  <c r="ME57" i="3"/>
  <c r="ME61" i="3"/>
  <c r="ME97" i="3"/>
  <c r="ME45" i="3"/>
  <c r="ME49" i="3"/>
  <c r="ME102" i="3"/>
  <c r="ME103" i="3"/>
  <c r="ME104" i="3"/>
  <c r="ME105" i="3"/>
  <c r="ME109" i="3"/>
  <c r="ME111" i="3"/>
  <c r="MF116" i="3"/>
  <c r="MF68" i="3"/>
  <c r="ME17" i="4"/>
  <c r="MF54" i="3"/>
  <c r="MF55" i="3"/>
  <c r="MF56" i="3"/>
  <c r="MF57" i="3"/>
  <c r="MF61" i="3"/>
  <c r="MF97" i="3"/>
  <c r="MF45" i="3"/>
  <c r="MF49" i="3"/>
  <c r="MF102" i="3"/>
  <c r="MF103" i="3"/>
  <c r="MF104" i="3"/>
  <c r="MF105" i="3"/>
  <c r="MF109" i="3"/>
  <c r="MF111" i="3"/>
  <c r="MG116" i="3"/>
  <c r="MG68" i="3"/>
  <c r="MF17" i="4"/>
  <c r="MG54" i="3"/>
  <c r="MG55" i="3"/>
  <c r="MG56" i="3"/>
  <c r="MG57" i="3"/>
  <c r="MG61" i="3"/>
  <c r="MG97" i="3"/>
  <c r="MG45" i="3"/>
  <c r="MG49" i="3"/>
  <c r="MG102" i="3"/>
  <c r="MG103" i="3"/>
  <c r="MG104" i="3"/>
  <c r="MG105" i="3"/>
  <c r="MG109" i="3"/>
  <c r="MG111" i="3"/>
  <c r="MH116" i="3"/>
  <c r="MH68" i="3"/>
  <c r="MG17" i="4"/>
  <c r="MH54" i="3"/>
  <c r="MH55" i="3"/>
  <c r="MH56" i="3"/>
  <c r="MH57" i="3"/>
  <c r="MH61" i="3"/>
  <c r="MH97" i="3"/>
  <c r="MH45" i="3"/>
  <c r="MH49" i="3"/>
  <c r="MH102" i="3"/>
  <c r="MH103" i="3"/>
  <c r="MH104" i="3"/>
  <c r="MH105" i="3"/>
  <c r="MH109" i="3"/>
  <c r="MH111" i="3"/>
  <c r="MI116" i="3"/>
  <c r="MI68" i="3"/>
  <c r="MH17" i="4"/>
  <c r="MI54" i="3"/>
  <c r="MI55" i="3"/>
  <c r="MI56" i="3"/>
  <c r="MI57" i="3"/>
  <c r="MI61" i="3"/>
  <c r="MI97" i="3"/>
  <c r="MI45" i="3"/>
  <c r="MI49" i="3"/>
  <c r="MI102" i="3"/>
  <c r="MI103" i="3"/>
  <c r="MI104" i="3"/>
  <c r="MI105" i="3"/>
  <c r="MI109" i="3"/>
  <c r="MI111" i="3"/>
  <c r="MJ116" i="3"/>
  <c r="MJ68" i="3"/>
  <c r="MI17" i="4"/>
  <c r="MJ54" i="3"/>
  <c r="MJ55" i="3"/>
  <c r="MJ56" i="3"/>
  <c r="MJ57" i="3"/>
  <c r="MJ61" i="3"/>
  <c r="MJ97" i="3"/>
  <c r="MJ45" i="3"/>
  <c r="MJ49" i="3"/>
  <c r="MJ102" i="3"/>
  <c r="MJ103" i="3"/>
  <c r="MJ104" i="3"/>
  <c r="MJ105" i="3"/>
  <c r="MJ109" i="3"/>
  <c r="MJ111" i="3"/>
  <c r="MK116" i="3"/>
  <c r="MK68" i="3"/>
  <c r="MJ17" i="4"/>
  <c r="MK54" i="3"/>
  <c r="MK55" i="3"/>
  <c r="MK56" i="3"/>
  <c r="MK57" i="3"/>
  <c r="MK61" i="3"/>
  <c r="MK97" i="3"/>
  <c r="MK45" i="3"/>
  <c r="MK49" i="3"/>
  <c r="MK102" i="3"/>
  <c r="MK103" i="3"/>
  <c r="MK104" i="3"/>
  <c r="MK105" i="3"/>
  <c r="MK109" i="3"/>
  <c r="MK111" i="3"/>
  <c r="ML116" i="3"/>
  <c r="ML68" i="3"/>
  <c r="MK17" i="4"/>
  <c r="ML54" i="3"/>
  <c r="ML55" i="3"/>
  <c r="ML56" i="3"/>
  <c r="ML57" i="3"/>
  <c r="ML61" i="3"/>
  <c r="ML97" i="3"/>
  <c r="ML45" i="3"/>
  <c r="ML49" i="3"/>
  <c r="ML102" i="3"/>
  <c r="ML103" i="3"/>
  <c r="ML104" i="3"/>
  <c r="ML105" i="3"/>
  <c r="ML109" i="3"/>
  <c r="ML111" i="3"/>
  <c r="MM116" i="3"/>
  <c r="MM68" i="3"/>
  <c r="ML17" i="4"/>
  <c r="MM54" i="3"/>
  <c r="MM55" i="3"/>
  <c r="MM56" i="3"/>
  <c r="MM57" i="3"/>
  <c r="MM61" i="3"/>
  <c r="MM97" i="3"/>
  <c r="MM45" i="3"/>
  <c r="MM49" i="3"/>
  <c r="MM102" i="3"/>
  <c r="MM103" i="3"/>
  <c r="MM104" i="3"/>
  <c r="MM105" i="3"/>
  <c r="MM109" i="3"/>
  <c r="MM111" i="3"/>
  <c r="MN116" i="3"/>
  <c r="MN68" i="3"/>
  <c r="MM17" i="4"/>
  <c r="MN54" i="3"/>
  <c r="MN55" i="3"/>
  <c r="MN56" i="3"/>
  <c r="MN57" i="3"/>
  <c r="MN61" i="3"/>
  <c r="MN97" i="3"/>
  <c r="MN45" i="3"/>
  <c r="MN49" i="3"/>
  <c r="MN102" i="3"/>
  <c r="MN103" i="3"/>
  <c r="MN104" i="3"/>
  <c r="MN105" i="3"/>
  <c r="MN109" i="3"/>
  <c r="MN111" i="3"/>
  <c r="MO116" i="3"/>
  <c r="MO68" i="3"/>
  <c r="MN17" i="4"/>
  <c r="MO54" i="3"/>
  <c r="MO55" i="3"/>
  <c r="MO56" i="3"/>
  <c r="MO57" i="3"/>
  <c r="MO61" i="3"/>
  <c r="MO97" i="3"/>
  <c r="MO45" i="3"/>
  <c r="MO49" i="3"/>
  <c r="MO102" i="3"/>
  <c r="MO103" i="3"/>
  <c r="MO104" i="3"/>
  <c r="MO105" i="3"/>
  <c r="MO109" i="3"/>
  <c r="MO111" i="3"/>
  <c r="MP116" i="3"/>
  <c r="MP68" i="3"/>
  <c r="MO17" i="4"/>
  <c r="MP54" i="3"/>
  <c r="MP55" i="3"/>
  <c r="MP56" i="3"/>
  <c r="MP57" i="3"/>
  <c r="MP61" i="3"/>
  <c r="MP97" i="3"/>
  <c r="MP45" i="3"/>
  <c r="MP49" i="3"/>
  <c r="MP102" i="3"/>
  <c r="MP103" i="3"/>
  <c r="MP104" i="3"/>
  <c r="MP105" i="3"/>
  <c r="MP109" i="3"/>
  <c r="MP111" i="3"/>
  <c r="MQ116" i="3"/>
  <c r="MQ68" i="3"/>
  <c r="MP17" i="4"/>
  <c r="MQ54" i="3"/>
  <c r="MQ55" i="3"/>
  <c r="MQ56" i="3"/>
  <c r="MQ57" i="3"/>
  <c r="MQ61" i="3"/>
  <c r="MQ97" i="3"/>
  <c r="MQ45" i="3"/>
  <c r="MQ49" i="3"/>
  <c r="MQ102" i="3"/>
  <c r="MQ103" i="3"/>
  <c r="MQ104" i="3"/>
  <c r="MQ105" i="3"/>
  <c r="MQ109" i="3"/>
  <c r="MQ111" i="3"/>
  <c r="MR116" i="3"/>
  <c r="MR68" i="3"/>
  <c r="MQ17" i="4"/>
  <c r="MR54" i="3"/>
  <c r="MR55" i="3"/>
  <c r="MR56" i="3"/>
  <c r="MR57" i="3"/>
  <c r="MR61" i="3"/>
  <c r="MR97" i="3"/>
  <c r="MR45" i="3"/>
  <c r="MR49" i="3"/>
  <c r="MR102" i="3"/>
  <c r="MR103" i="3"/>
  <c r="MR104" i="3"/>
  <c r="MR105" i="3"/>
  <c r="MR109" i="3"/>
  <c r="MR111" i="3"/>
  <c r="MS116" i="3"/>
  <c r="MS68" i="3"/>
  <c r="MR17" i="4"/>
  <c r="MS54" i="3"/>
  <c r="MS55" i="3"/>
  <c r="MS56" i="3"/>
  <c r="MS57" i="3"/>
  <c r="MS61" i="3"/>
  <c r="MS97" i="3"/>
  <c r="MS45" i="3"/>
  <c r="MS49" i="3"/>
  <c r="MS102" i="3"/>
  <c r="MS103" i="3"/>
  <c r="MS104" i="3"/>
  <c r="MS105" i="3"/>
  <c r="MS109" i="3"/>
  <c r="MS111" i="3"/>
  <c r="MT116" i="3"/>
  <c r="MT68" i="3"/>
  <c r="MS17" i="4"/>
  <c r="MT54" i="3"/>
  <c r="MT55" i="3"/>
  <c r="MT56" i="3"/>
  <c r="MT57" i="3"/>
  <c r="MT61" i="3"/>
  <c r="MT97" i="3"/>
  <c r="MT45" i="3"/>
  <c r="MT49" i="3"/>
  <c r="MT102" i="3"/>
  <c r="MT103" i="3"/>
  <c r="MT104" i="3"/>
  <c r="MT105" i="3"/>
  <c r="MT109" i="3"/>
  <c r="MT111" i="3"/>
  <c r="MU116" i="3"/>
  <c r="MU68" i="3"/>
  <c r="MT17" i="4"/>
  <c r="MU54" i="3"/>
  <c r="MU55" i="3"/>
  <c r="MU56" i="3"/>
  <c r="MU57" i="3"/>
  <c r="MU61" i="3"/>
  <c r="MU97" i="3"/>
  <c r="MU45" i="3"/>
  <c r="MU49" i="3"/>
  <c r="MU102" i="3"/>
  <c r="MU103" i="3"/>
  <c r="MU104" i="3"/>
  <c r="MU105" i="3"/>
  <c r="MU109" i="3"/>
  <c r="MU111" i="3"/>
  <c r="MV116" i="3"/>
  <c r="MV68" i="3"/>
  <c r="MU17" i="4"/>
  <c r="MV54" i="3"/>
  <c r="MV55" i="3"/>
  <c r="MV56" i="3"/>
  <c r="MV57" i="3"/>
  <c r="MV61" i="3"/>
  <c r="MV97" i="3"/>
  <c r="MV45" i="3"/>
  <c r="MV49" i="3"/>
  <c r="MV102" i="3"/>
  <c r="MV103" i="3"/>
  <c r="MV104" i="3"/>
  <c r="MV105" i="3"/>
  <c r="MV109" i="3"/>
  <c r="MV111" i="3"/>
  <c r="MW116" i="3"/>
  <c r="MW68" i="3"/>
  <c r="MV17" i="4"/>
  <c r="MW54" i="3"/>
  <c r="MW55" i="3"/>
  <c r="MW56" i="3"/>
  <c r="MW57" i="3"/>
  <c r="MW61" i="3"/>
  <c r="MW97" i="3"/>
  <c r="MW45" i="3"/>
  <c r="MW49" i="3"/>
  <c r="MW102" i="3"/>
  <c r="MW103" i="3"/>
  <c r="MW104" i="3"/>
  <c r="MW105" i="3"/>
  <c r="MW109" i="3"/>
  <c r="MW111" i="3"/>
  <c r="MX116" i="3"/>
  <c r="MX68" i="3"/>
  <c r="MW17" i="4"/>
  <c r="MX54" i="3"/>
  <c r="MX55" i="3"/>
  <c r="MX56" i="3"/>
  <c r="MX57" i="3"/>
  <c r="MX61" i="3"/>
  <c r="MX97" i="3"/>
  <c r="MX45" i="3"/>
  <c r="MX49" i="3"/>
  <c r="MX102" i="3"/>
  <c r="MX103" i="3"/>
  <c r="MX104" i="3"/>
  <c r="MX105" i="3"/>
  <c r="MX109" i="3"/>
  <c r="MX111" i="3"/>
  <c r="MY116" i="3"/>
  <c r="MY68" i="3"/>
  <c r="MX17" i="4"/>
  <c r="MY54" i="3"/>
  <c r="MY55" i="3"/>
  <c r="MY56" i="3"/>
  <c r="MY57" i="3"/>
  <c r="MY61" i="3"/>
  <c r="MY97" i="3"/>
  <c r="MY45" i="3"/>
  <c r="MY49" i="3"/>
  <c r="MY102" i="3"/>
  <c r="MY103" i="3"/>
  <c r="MY104" i="3"/>
  <c r="MY105" i="3"/>
  <c r="MY109" i="3"/>
  <c r="MY111" i="3"/>
  <c r="MZ116" i="3"/>
  <c r="MZ68" i="3"/>
  <c r="MY17" i="4"/>
  <c r="MZ54" i="3"/>
  <c r="MZ55" i="3"/>
  <c r="MZ56" i="3"/>
  <c r="MZ57" i="3"/>
  <c r="MZ61" i="3"/>
  <c r="MZ97" i="3"/>
  <c r="MZ45" i="3"/>
  <c r="MZ49" i="3"/>
  <c r="MZ102" i="3"/>
  <c r="MZ103" i="3"/>
  <c r="MZ104" i="3"/>
  <c r="MZ105" i="3"/>
  <c r="MZ109" i="3"/>
  <c r="MZ111" i="3"/>
  <c r="NA116" i="3"/>
  <c r="NA68" i="3"/>
  <c r="MZ17" i="4"/>
  <c r="NA54" i="3"/>
  <c r="NA55" i="3"/>
  <c r="NA56" i="3"/>
  <c r="NA57" i="3"/>
  <c r="NA61" i="3"/>
  <c r="NA97" i="3"/>
  <c r="NA45" i="3"/>
  <c r="NA49" i="3"/>
  <c r="NA102" i="3"/>
  <c r="NA103" i="3"/>
  <c r="NA104" i="3"/>
  <c r="NA105" i="3"/>
  <c r="NA109" i="3"/>
  <c r="NA111" i="3"/>
  <c r="NB116" i="3"/>
  <c r="NB68" i="3"/>
  <c r="NA17" i="4"/>
  <c r="NB54" i="3"/>
  <c r="NB55" i="3"/>
  <c r="NB56" i="3"/>
  <c r="NB57" i="3"/>
  <c r="NB61" i="3"/>
  <c r="NB97" i="3"/>
  <c r="NB45" i="3"/>
  <c r="NB49" i="3"/>
  <c r="NB102" i="3"/>
  <c r="NB103" i="3"/>
  <c r="NB104" i="3"/>
  <c r="NB105" i="3"/>
  <c r="NB109" i="3"/>
  <c r="NB111" i="3"/>
  <c r="NC116" i="3"/>
  <c r="NC68" i="3"/>
  <c r="NB17" i="4"/>
  <c r="NC54" i="3"/>
  <c r="NC55" i="3"/>
  <c r="NC56" i="3"/>
  <c r="NC57" i="3"/>
  <c r="NC61" i="3"/>
  <c r="NC97" i="3"/>
  <c r="NC45" i="3"/>
  <c r="NC49" i="3"/>
  <c r="NC102" i="3"/>
  <c r="NC103" i="3"/>
  <c r="NC104" i="3"/>
  <c r="NC105" i="3"/>
  <c r="NC109" i="3"/>
  <c r="NC111" i="3"/>
  <c r="ND116" i="3"/>
  <c r="ND68" i="3"/>
  <c r="NC17" i="4"/>
  <c r="ND54" i="3"/>
  <c r="ND55" i="3"/>
  <c r="ND56" i="3"/>
  <c r="ND57" i="3"/>
  <c r="ND61" i="3"/>
  <c r="ND97" i="3"/>
  <c r="ND45" i="3"/>
  <c r="ND49" i="3"/>
  <c r="ND102" i="3"/>
  <c r="ND103" i="3"/>
  <c r="ND104" i="3"/>
  <c r="ND105" i="3"/>
  <c r="ND109" i="3"/>
  <c r="ND111" i="3"/>
  <c r="NE116" i="3"/>
  <c r="NE68" i="3"/>
  <c r="ND17" i="4"/>
  <c r="NE54" i="3"/>
  <c r="NE55" i="3"/>
  <c r="NE56" i="3"/>
  <c r="NE57" i="3"/>
  <c r="NE61" i="3"/>
  <c r="NE97" i="3"/>
  <c r="NE45" i="3"/>
  <c r="NE49" i="3"/>
  <c r="NE102" i="3"/>
  <c r="NE103" i="3"/>
  <c r="NE104" i="3"/>
  <c r="NE105" i="3"/>
  <c r="NE109" i="3"/>
  <c r="NE111" i="3"/>
  <c r="NF116" i="3"/>
  <c r="NF68" i="3"/>
  <c r="NE17" i="4"/>
  <c r="NF54" i="3"/>
  <c r="NF55" i="3"/>
  <c r="NF56" i="3"/>
  <c r="NF57" i="3"/>
  <c r="NF61" i="3"/>
  <c r="NF97" i="3"/>
  <c r="NF45" i="3"/>
  <c r="NF49" i="3"/>
  <c r="NF102" i="3"/>
  <c r="NF103" i="3"/>
  <c r="NF104" i="3"/>
  <c r="NF105" i="3"/>
  <c r="NF109" i="3"/>
  <c r="NF111" i="3"/>
  <c r="NG116" i="3"/>
  <c r="NG68" i="3"/>
  <c r="NF17" i="4"/>
  <c r="NG54" i="3"/>
  <c r="NG55" i="3"/>
  <c r="NG56" i="3"/>
  <c r="NG57" i="3"/>
  <c r="NG61" i="3"/>
  <c r="NG97" i="3"/>
  <c r="NG45" i="3"/>
  <c r="NG49" i="3"/>
  <c r="NG102" i="3"/>
  <c r="NG103" i="3"/>
  <c r="NG104" i="3"/>
  <c r="NG105" i="3"/>
  <c r="NG109" i="3"/>
  <c r="NG111" i="3"/>
  <c r="NH116" i="3"/>
  <c r="NH68" i="3"/>
  <c r="NG17" i="4"/>
  <c r="NH54" i="3"/>
  <c r="NH55" i="3"/>
  <c r="NH56" i="3"/>
  <c r="NH57" i="3"/>
  <c r="NH61" i="3"/>
  <c r="NH97" i="3"/>
  <c r="NH45" i="3"/>
  <c r="NH49" i="3"/>
  <c r="NH102" i="3"/>
  <c r="NH103" i="3"/>
  <c r="NH104" i="3"/>
  <c r="NH105" i="3"/>
  <c r="NH109" i="3"/>
  <c r="NH111" i="3"/>
  <c r="NI116" i="3"/>
  <c r="NI68" i="3"/>
  <c r="NH17" i="4"/>
  <c r="NI54" i="3"/>
  <c r="NI55" i="3"/>
  <c r="NI56" i="3"/>
  <c r="NI57" i="3"/>
  <c r="NI61" i="3"/>
  <c r="NI97" i="3"/>
  <c r="NI45" i="3"/>
  <c r="NI49" i="3"/>
  <c r="NI102" i="3"/>
  <c r="NI103" i="3"/>
  <c r="NI104" i="3"/>
  <c r="NI105" i="3"/>
  <c r="NI109" i="3"/>
  <c r="NI111" i="3"/>
  <c r="IW116" i="3"/>
  <c r="IW68" i="3"/>
  <c r="IV17" i="4"/>
  <c r="IW54" i="3"/>
  <c r="IW55" i="3"/>
  <c r="IW56" i="3"/>
  <c r="IW57" i="3"/>
  <c r="IW61" i="3"/>
  <c r="IW97" i="3"/>
  <c r="IW45" i="3"/>
  <c r="IW49" i="3"/>
  <c r="IW102" i="3"/>
  <c r="IW103" i="3"/>
  <c r="IW104" i="3"/>
  <c r="IW105" i="3"/>
  <c r="IW109" i="3"/>
  <c r="IW111" i="3"/>
  <c r="IX116" i="3"/>
  <c r="IX68" i="3"/>
  <c r="IW17" i="4"/>
  <c r="IX54" i="3"/>
  <c r="IX55" i="3"/>
  <c r="IX56" i="3"/>
  <c r="IX57" i="3"/>
  <c r="IX61" i="3"/>
  <c r="IX97" i="3"/>
  <c r="IX45" i="3"/>
  <c r="IX49" i="3"/>
  <c r="IX102" i="3"/>
  <c r="IX103" i="3"/>
  <c r="IX104" i="3"/>
  <c r="IX105" i="3"/>
  <c r="IX109" i="3"/>
  <c r="IX111" i="3"/>
  <c r="IY116" i="3"/>
  <c r="IY68" i="3"/>
  <c r="IX17" i="4"/>
  <c r="IY54" i="3"/>
  <c r="IY55" i="3"/>
  <c r="IY56" i="3"/>
  <c r="IY57" i="3"/>
  <c r="IY61" i="3"/>
  <c r="IY97" i="3"/>
  <c r="IY45" i="3"/>
  <c r="IY49" i="3"/>
  <c r="IY102" i="3"/>
  <c r="IY103" i="3"/>
  <c r="IY104" i="3"/>
  <c r="IY105" i="3"/>
  <c r="IY109" i="3"/>
  <c r="IY111" i="3"/>
  <c r="IZ116" i="3"/>
  <c r="IZ68" i="3"/>
  <c r="IY17" i="4"/>
  <c r="IZ54" i="3"/>
  <c r="IZ55" i="3"/>
  <c r="IZ56" i="3"/>
  <c r="IZ57" i="3"/>
  <c r="IZ61" i="3"/>
  <c r="IZ97" i="3"/>
  <c r="IZ45" i="3"/>
  <c r="IZ49" i="3"/>
  <c r="IZ102" i="3"/>
  <c r="IZ103" i="3"/>
  <c r="IZ104" i="3"/>
  <c r="IZ105" i="3"/>
  <c r="IZ109" i="3"/>
  <c r="IZ111" i="3"/>
  <c r="JA116" i="3"/>
  <c r="JA68" i="3"/>
  <c r="IZ17" i="4"/>
  <c r="JA54" i="3"/>
  <c r="JA55" i="3"/>
  <c r="JA56" i="3"/>
  <c r="JA57" i="3"/>
  <c r="JA61" i="3"/>
  <c r="JA97" i="3"/>
  <c r="JA45" i="3"/>
  <c r="JA49" i="3"/>
  <c r="JA102" i="3"/>
  <c r="JA103" i="3"/>
  <c r="JA104" i="3"/>
  <c r="JA105" i="3"/>
  <c r="JA109" i="3"/>
  <c r="JA111" i="3"/>
  <c r="JB116" i="3"/>
  <c r="JB68" i="3"/>
  <c r="JA17" i="4"/>
  <c r="JB54" i="3"/>
  <c r="JB55" i="3"/>
  <c r="JB56" i="3"/>
  <c r="JB57" i="3"/>
  <c r="JB61" i="3"/>
  <c r="JB97" i="3"/>
  <c r="JB45" i="3"/>
  <c r="JB49" i="3"/>
  <c r="JB102" i="3"/>
  <c r="JB103" i="3"/>
  <c r="JB104" i="3"/>
  <c r="JB105" i="3"/>
  <c r="JB109" i="3"/>
  <c r="JB111" i="3"/>
  <c r="JC116" i="3"/>
  <c r="JC68" i="3"/>
  <c r="JB17" i="4"/>
  <c r="JC54" i="3"/>
  <c r="JC55" i="3"/>
  <c r="JC56" i="3"/>
  <c r="JC57" i="3"/>
  <c r="JC61" i="3"/>
  <c r="JC97" i="3"/>
  <c r="JC45" i="3"/>
  <c r="JC49" i="3"/>
  <c r="JC102" i="3"/>
  <c r="JC103" i="3"/>
  <c r="JC104" i="3"/>
  <c r="JC105" i="3"/>
  <c r="JC109" i="3"/>
  <c r="JC111" i="3"/>
  <c r="JD116" i="3"/>
  <c r="JD68" i="3"/>
  <c r="JC17" i="4"/>
  <c r="JD54" i="3"/>
  <c r="JD55" i="3"/>
  <c r="JD56" i="3"/>
  <c r="JD57" i="3"/>
  <c r="JD61" i="3"/>
  <c r="JD97" i="3"/>
  <c r="JD45" i="3"/>
  <c r="JD49" i="3"/>
  <c r="JD102" i="3"/>
  <c r="JD103" i="3"/>
  <c r="JD104" i="3"/>
  <c r="JD105" i="3"/>
  <c r="JD109" i="3"/>
  <c r="JD111" i="3"/>
  <c r="JE116" i="3"/>
  <c r="JE68" i="3"/>
  <c r="JD17" i="4"/>
  <c r="JE54" i="3"/>
  <c r="JE55" i="3"/>
  <c r="JE56" i="3"/>
  <c r="JE57" i="3"/>
  <c r="JE61" i="3"/>
  <c r="JE97" i="3"/>
  <c r="JE45" i="3"/>
  <c r="JE49" i="3"/>
  <c r="JE102" i="3"/>
  <c r="JE103" i="3"/>
  <c r="JE104" i="3"/>
  <c r="JE105" i="3"/>
  <c r="JE109" i="3"/>
  <c r="JE111" i="3"/>
  <c r="JF116" i="3"/>
  <c r="JF68" i="3"/>
  <c r="JE17" i="4"/>
  <c r="JF54" i="3"/>
  <c r="JF55" i="3"/>
  <c r="JF56" i="3"/>
  <c r="JF57" i="3"/>
  <c r="JF61" i="3"/>
  <c r="JF97" i="3"/>
  <c r="JF45" i="3"/>
  <c r="JF49" i="3"/>
  <c r="JF102" i="3"/>
  <c r="JF103" i="3"/>
  <c r="JF104" i="3"/>
  <c r="JF105" i="3"/>
  <c r="JF109" i="3"/>
  <c r="JF111" i="3"/>
  <c r="JG116" i="3"/>
  <c r="JG68" i="3"/>
  <c r="JF17" i="4"/>
  <c r="JG54" i="3"/>
  <c r="JG55" i="3"/>
  <c r="JG56" i="3"/>
  <c r="JG57" i="3"/>
  <c r="JG61" i="3"/>
  <c r="JG97" i="3"/>
  <c r="JG45" i="3"/>
  <c r="JG49" i="3"/>
  <c r="JG102" i="3"/>
  <c r="JG103" i="3"/>
  <c r="JG104" i="3"/>
  <c r="JG105" i="3"/>
  <c r="JG109" i="3"/>
  <c r="JG111" i="3"/>
  <c r="JH116" i="3"/>
  <c r="JH68" i="3"/>
  <c r="JG17" i="4"/>
  <c r="JH54" i="3"/>
  <c r="JH55" i="3"/>
  <c r="JH56" i="3"/>
  <c r="JH57" i="3"/>
  <c r="JH61" i="3"/>
  <c r="JH97" i="3"/>
  <c r="JH45" i="3"/>
  <c r="JH49" i="3"/>
  <c r="JH102" i="3"/>
  <c r="JH103" i="3"/>
  <c r="JH104" i="3"/>
  <c r="JH105" i="3"/>
  <c r="JH109" i="3"/>
  <c r="JH111" i="3"/>
  <c r="JI116" i="3"/>
  <c r="JI68" i="3"/>
  <c r="JH17" i="4"/>
  <c r="JI54" i="3"/>
  <c r="JI55" i="3"/>
  <c r="JI56" i="3"/>
  <c r="JI57" i="3"/>
  <c r="JI61" i="3"/>
  <c r="JI97" i="3"/>
  <c r="JI45" i="3"/>
  <c r="JI49" i="3"/>
  <c r="JI102" i="3"/>
  <c r="JI103" i="3"/>
  <c r="JI104" i="3"/>
  <c r="JI105" i="3"/>
  <c r="JI109" i="3"/>
  <c r="JI111" i="3"/>
  <c r="JJ116" i="3"/>
  <c r="JJ68" i="3"/>
  <c r="JI17" i="4"/>
  <c r="JJ54" i="3"/>
  <c r="JJ55" i="3"/>
  <c r="JJ56" i="3"/>
  <c r="JJ57" i="3"/>
  <c r="JJ61" i="3"/>
  <c r="JJ97" i="3"/>
  <c r="JJ45" i="3"/>
  <c r="JJ49" i="3"/>
  <c r="JJ102" i="3"/>
  <c r="JJ103" i="3"/>
  <c r="JJ104" i="3"/>
  <c r="JJ105" i="3"/>
  <c r="JJ109" i="3"/>
  <c r="JJ111" i="3"/>
  <c r="JK116" i="3"/>
  <c r="JK68" i="3"/>
  <c r="JJ17" i="4"/>
  <c r="JK54" i="3"/>
  <c r="JK55" i="3"/>
  <c r="JK56" i="3"/>
  <c r="JK57" i="3"/>
  <c r="JK61" i="3"/>
  <c r="JK97" i="3"/>
  <c r="JK45" i="3"/>
  <c r="JK49" i="3"/>
  <c r="JK102" i="3"/>
  <c r="JK103" i="3"/>
  <c r="JK104" i="3"/>
  <c r="JK105" i="3"/>
  <c r="JK109" i="3"/>
  <c r="JK111" i="3"/>
  <c r="JL116" i="3"/>
  <c r="JL68" i="3"/>
  <c r="JK17" i="4"/>
  <c r="JL54" i="3"/>
  <c r="JL55" i="3"/>
  <c r="JL56" i="3"/>
  <c r="JL57" i="3"/>
  <c r="JL61" i="3"/>
  <c r="JL97" i="3"/>
  <c r="JL45" i="3"/>
  <c r="JL49" i="3"/>
  <c r="JL102" i="3"/>
  <c r="JL103" i="3"/>
  <c r="JL104" i="3"/>
  <c r="JL105" i="3"/>
  <c r="JL109" i="3"/>
  <c r="JL111" i="3"/>
  <c r="JM116" i="3"/>
  <c r="JM68" i="3"/>
  <c r="JL17" i="4"/>
  <c r="JM54" i="3"/>
  <c r="JM55" i="3"/>
  <c r="JM56" i="3"/>
  <c r="JM57" i="3"/>
  <c r="JM61" i="3"/>
  <c r="JM97" i="3"/>
  <c r="JM45" i="3"/>
  <c r="JM49" i="3"/>
  <c r="JM102" i="3"/>
  <c r="JM103" i="3"/>
  <c r="JM104" i="3"/>
  <c r="JM105" i="3"/>
  <c r="JM109" i="3"/>
  <c r="JM111" i="3"/>
  <c r="JN116" i="3"/>
  <c r="JN68" i="3"/>
  <c r="JM17" i="4"/>
  <c r="JN54" i="3"/>
  <c r="JN55" i="3"/>
  <c r="JN56" i="3"/>
  <c r="JN57" i="3"/>
  <c r="JN61" i="3"/>
  <c r="JN97" i="3"/>
  <c r="JN45" i="3"/>
  <c r="JN49" i="3"/>
  <c r="JN102" i="3"/>
  <c r="JN103" i="3"/>
  <c r="JN104" i="3"/>
  <c r="JN105" i="3"/>
  <c r="JN109" i="3"/>
  <c r="JN111" i="3"/>
  <c r="JO116" i="3"/>
  <c r="JO68" i="3"/>
  <c r="JN17" i="4"/>
  <c r="JO54" i="3"/>
  <c r="JO55" i="3"/>
  <c r="JO56" i="3"/>
  <c r="JO57" i="3"/>
  <c r="JO61" i="3"/>
  <c r="JO97" i="3"/>
  <c r="JO45" i="3"/>
  <c r="JO49" i="3"/>
  <c r="JO102" i="3"/>
  <c r="JO103" i="3"/>
  <c r="JO104" i="3"/>
  <c r="JO105" i="3"/>
  <c r="JO109" i="3"/>
  <c r="JO111" i="3"/>
  <c r="JP116" i="3"/>
  <c r="JP68" i="3"/>
  <c r="JO17" i="4"/>
  <c r="JP54" i="3"/>
  <c r="JP55" i="3"/>
  <c r="JP56" i="3"/>
  <c r="JP57" i="3"/>
  <c r="JP61" i="3"/>
  <c r="JP97" i="3"/>
  <c r="JP45" i="3"/>
  <c r="JP49" i="3"/>
  <c r="JP102" i="3"/>
  <c r="JP103" i="3"/>
  <c r="JP104" i="3"/>
  <c r="JP105" i="3"/>
  <c r="JP109" i="3"/>
  <c r="JP111" i="3"/>
  <c r="JQ116" i="3"/>
  <c r="JQ68" i="3"/>
  <c r="JP17" i="4"/>
  <c r="JQ54" i="3"/>
  <c r="JQ55" i="3"/>
  <c r="JQ56" i="3"/>
  <c r="JQ57" i="3"/>
  <c r="JQ61" i="3"/>
  <c r="JQ97" i="3"/>
  <c r="JQ45" i="3"/>
  <c r="JQ49" i="3"/>
  <c r="JQ102" i="3"/>
  <c r="JQ103" i="3"/>
  <c r="JQ104" i="3"/>
  <c r="JQ105" i="3"/>
  <c r="JQ109" i="3"/>
  <c r="JQ111" i="3"/>
  <c r="JR116" i="3"/>
  <c r="JR68" i="3"/>
  <c r="JQ17" i="4"/>
  <c r="JR54" i="3"/>
  <c r="JR55" i="3"/>
  <c r="JR56" i="3"/>
  <c r="JR57" i="3"/>
  <c r="JR61" i="3"/>
  <c r="JR97" i="3"/>
  <c r="JR45" i="3"/>
  <c r="JR49" i="3"/>
  <c r="JR102" i="3"/>
  <c r="JR103" i="3"/>
  <c r="JR104" i="3"/>
  <c r="JR105" i="3"/>
  <c r="JR109" i="3"/>
  <c r="JR111" i="3"/>
  <c r="JS116" i="3"/>
  <c r="JS68" i="3"/>
  <c r="JR17" i="4"/>
  <c r="JS54" i="3"/>
  <c r="JS55" i="3"/>
  <c r="JS56" i="3"/>
  <c r="JS57" i="3"/>
  <c r="JS61" i="3"/>
  <c r="JS97" i="3"/>
  <c r="JS45" i="3"/>
  <c r="JS49" i="3"/>
  <c r="JS102" i="3"/>
  <c r="JS103" i="3"/>
  <c r="JS104" i="3"/>
  <c r="JS105" i="3"/>
  <c r="JS109" i="3"/>
  <c r="JS111" i="3"/>
  <c r="JT116" i="3"/>
  <c r="JT68" i="3"/>
  <c r="JS17" i="4"/>
  <c r="JT54" i="3"/>
  <c r="JT55" i="3"/>
  <c r="JT56" i="3"/>
  <c r="JT57" i="3"/>
  <c r="JT61" i="3"/>
  <c r="JT97" i="3"/>
  <c r="JT45" i="3"/>
  <c r="JT49" i="3"/>
  <c r="JT102" i="3"/>
  <c r="JT103" i="3"/>
  <c r="JT104" i="3"/>
  <c r="JT105" i="3"/>
  <c r="JT109" i="3"/>
  <c r="JT111" i="3"/>
  <c r="JU116" i="3"/>
  <c r="JU68" i="3"/>
  <c r="JT17" i="4"/>
  <c r="JU54" i="3"/>
  <c r="JU55" i="3"/>
  <c r="JU56" i="3"/>
  <c r="JU57" i="3"/>
  <c r="JU61" i="3"/>
  <c r="JU97" i="3"/>
  <c r="JU45" i="3"/>
  <c r="JU49" i="3"/>
  <c r="JU102" i="3"/>
  <c r="JU103" i="3"/>
  <c r="JU104" i="3"/>
  <c r="JU105" i="3"/>
  <c r="JU109" i="3"/>
  <c r="JU111" i="3"/>
  <c r="JV116" i="3"/>
  <c r="JV68" i="3"/>
  <c r="JU17" i="4"/>
  <c r="JV54" i="3"/>
  <c r="JV55" i="3"/>
  <c r="JV56" i="3"/>
  <c r="JV57" i="3"/>
  <c r="JV61" i="3"/>
  <c r="JV97" i="3"/>
  <c r="JV45" i="3"/>
  <c r="JV49" i="3"/>
  <c r="JV102" i="3"/>
  <c r="JV103" i="3"/>
  <c r="JV104" i="3"/>
  <c r="JV105" i="3"/>
  <c r="JV109" i="3"/>
  <c r="JV111" i="3"/>
  <c r="JW116" i="3"/>
  <c r="JW68" i="3"/>
  <c r="JV17" i="4"/>
  <c r="JW54" i="3"/>
  <c r="JW55" i="3"/>
  <c r="JW56" i="3"/>
  <c r="JW57" i="3"/>
  <c r="JW61" i="3"/>
  <c r="JW97" i="3"/>
  <c r="JW45" i="3"/>
  <c r="JW49" i="3"/>
  <c r="JW102" i="3"/>
  <c r="JW103" i="3"/>
  <c r="JW104" i="3"/>
  <c r="JW105" i="3"/>
  <c r="JW109" i="3"/>
  <c r="JW111" i="3"/>
  <c r="JX116" i="3"/>
  <c r="JX68" i="3"/>
  <c r="JW17" i="4"/>
  <c r="JX54" i="3"/>
  <c r="JX55" i="3"/>
  <c r="JX56" i="3"/>
  <c r="JX57" i="3"/>
  <c r="JX61" i="3"/>
  <c r="JX97" i="3"/>
  <c r="JX45" i="3"/>
  <c r="JX49" i="3"/>
  <c r="JX102" i="3"/>
  <c r="JX103" i="3"/>
  <c r="JX104" i="3"/>
  <c r="JX105" i="3"/>
  <c r="JX109" i="3"/>
  <c r="JX111" i="3"/>
  <c r="JY116" i="3"/>
  <c r="JY68" i="3"/>
  <c r="JX17" i="4"/>
  <c r="JY54" i="3"/>
  <c r="JY55" i="3"/>
  <c r="JY56" i="3"/>
  <c r="JY57" i="3"/>
  <c r="JY61" i="3"/>
  <c r="JY97" i="3"/>
  <c r="JY45" i="3"/>
  <c r="JY49" i="3"/>
  <c r="JY102" i="3"/>
  <c r="JY103" i="3"/>
  <c r="JY104" i="3"/>
  <c r="JY105" i="3"/>
  <c r="JY109" i="3"/>
  <c r="JY111" i="3"/>
  <c r="JZ116" i="3"/>
  <c r="JZ68" i="3"/>
  <c r="JY17" i="4"/>
  <c r="JZ54" i="3"/>
  <c r="JZ55" i="3"/>
  <c r="JZ56" i="3"/>
  <c r="JZ57" i="3"/>
  <c r="JZ61" i="3"/>
  <c r="JZ97" i="3"/>
  <c r="JZ45" i="3"/>
  <c r="JZ49" i="3"/>
  <c r="JZ102" i="3"/>
  <c r="JZ103" i="3"/>
  <c r="JZ104" i="3"/>
  <c r="JZ105" i="3"/>
  <c r="JZ109" i="3"/>
  <c r="JZ111" i="3"/>
  <c r="KA116" i="3"/>
  <c r="KA68" i="3"/>
  <c r="JZ17" i="4"/>
  <c r="KA54" i="3"/>
  <c r="KA55" i="3"/>
  <c r="KA56" i="3"/>
  <c r="KA57" i="3"/>
  <c r="KA61" i="3"/>
  <c r="KA97" i="3"/>
  <c r="KA45" i="3"/>
  <c r="KA49" i="3"/>
  <c r="KA102" i="3"/>
  <c r="KA103" i="3"/>
  <c r="KA104" i="3"/>
  <c r="KA105" i="3"/>
  <c r="KA109" i="3"/>
  <c r="KA111" i="3"/>
  <c r="KB116" i="3"/>
  <c r="KB68" i="3"/>
  <c r="KA17" i="4"/>
  <c r="KB54" i="3"/>
  <c r="KB55" i="3"/>
  <c r="KB56" i="3"/>
  <c r="KB57" i="3"/>
  <c r="KB61" i="3"/>
  <c r="KB97" i="3"/>
  <c r="KB45" i="3"/>
  <c r="KB49" i="3"/>
  <c r="KB102" i="3"/>
  <c r="KB103" i="3"/>
  <c r="KB104" i="3"/>
  <c r="KB105" i="3"/>
  <c r="KB109" i="3"/>
  <c r="KB111" i="3"/>
  <c r="KC116" i="3"/>
  <c r="KC68" i="3"/>
  <c r="KB17" i="4"/>
  <c r="KC54" i="3"/>
  <c r="KC55" i="3"/>
  <c r="KC56" i="3"/>
  <c r="KC57" i="3"/>
  <c r="KC61" i="3"/>
  <c r="KC97" i="3"/>
  <c r="KC45" i="3"/>
  <c r="KC49" i="3"/>
  <c r="KC102" i="3"/>
  <c r="KC103" i="3"/>
  <c r="KC104" i="3"/>
  <c r="KC105" i="3"/>
  <c r="KC109" i="3"/>
  <c r="KC111" i="3"/>
  <c r="KD116" i="3"/>
  <c r="KD68" i="3"/>
  <c r="KC17" i="4"/>
  <c r="KD54" i="3"/>
  <c r="KD55" i="3"/>
  <c r="KD56" i="3"/>
  <c r="KD57" i="3"/>
  <c r="KD61" i="3"/>
  <c r="KD97" i="3"/>
  <c r="KD45" i="3"/>
  <c r="KD49" i="3"/>
  <c r="KD102" i="3"/>
  <c r="KD103" i="3"/>
  <c r="KD104" i="3"/>
  <c r="KD105" i="3"/>
  <c r="KD109" i="3"/>
  <c r="KD111" i="3"/>
  <c r="KE116" i="3"/>
  <c r="KE68" i="3"/>
  <c r="KD17" i="4"/>
  <c r="KE54" i="3"/>
  <c r="KE55" i="3"/>
  <c r="KE56" i="3"/>
  <c r="KE57" i="3"/>
  <c r="KE61" i="3"/>
  <c r="KE97" i="3"/>
  <c r="KE45" i="3"/>
  <c r="KE49" i="3"/>
  <c r="KE102" i="3"/>
  <c r="KE103" i="3"/>
  <c r="KE104" i="3"/>
  <c r="KE105" i="3"/>
  <c r="KE109" i="3"/>
  <c r="KE111" i="3"/>
  <c r="KF116" i="3"/>
  <c r="KF68" i="3"/>
  <c r="KE17" i="4"/>
  <c r="KF54" i="3"/>
  <c r="KF55" i="3"/>
  <c r="KF56" i="3"/>
  <c r="KF57" i="3"/>
  <c r="KF61" i="3"/>
  <c r="KF97" i="3"/>
  <c r="KF45" i="3"/>
  <c r="KF49" i="3"/>
  <c r="KF102" i="3"/>
  <c r="KF103" i="3"/>
  <c r="KF104" i="3"/>
  <c r="KF105" i="3"/>
  <c r="KF109" i="3"/>
  <c r="KF111" i="3"/>
  <c r="KG116" i="3"/>
  <c r="KG68" i="3"/>
  <c r="KF17" i="4"/>
  <c r="KG54" i="3"/>
  <c r="KG55" i="3"/>
  <c r="KG56" i="3"/>
  <c r="KG57" i="3"/>
  <c r="KG61" i="3"/>
  <c r="KG97" i="3"/>
  <c r="KG45" i="3"/>
  <c r="KG49" i="3"/>
  <c r="KG102" i="3"/>
  <c r="KG103" i="3"/>
  <c r="KG104" i="3"/>
  <c r="KG105" i="3"/>
  <c r="KG109" i="3"/>
  <c r="KG111" i="3"/>
  <c r="KH116" i="3"/>
  <c r="KH68" i="3"/>
  <c r="KG17" i="4"/>
  <c r="KH54" i="3"/>
  <c r="KH55" i="3"/>
  <c r="KH56" i="3"/>
  <c r="KH57" i="3"/>
  <c r="KH61" i="3"/>
  <c r="KH97" i="3"/>
  <c r="KH45" i="3"/>
  <c r="KH49" i="3"/>
  <c r="KH102" i="3"/>
  <c r="KH103" i="3"/>
  <c r="KH104" i="3"/>
  <c r="KH105" i="3"/>
  <c r="KH109" i="3"/>
  <c r="KH111" i="3"/>
  <c r="KI116" i="3"/>
  <c r="KI68" i="3"/>
  <c r="KH17" i="4"/>
  <c r="KI54" i="3"/>
  <c r="KI55" i="3"/>
  <c r="KI56" i="3"/>
  <c r="KI57" i="3"/>
  <c r="KI61" i="3"/>
  <c r="KI97" i="3"/>
  <c r="KI45" i="3"/>
  <c r="KI49" i="3"/>
  <c r="KI102" i="3"/>
  <c r="KI103" i="3"/>
  <c r="KI104" i="3"/>
  <c r="KI105" i="3"/>
  <c r="KI109" i="3"/>
  <c r="KI111" i="3"/>
  <c r="KJ116" i="3"/>
  <c r="KJ68" i="3"/>
  <c r="KI17" i="4"/>
  <c r="KJ54" i="3"/>
  <c r="KJ55" i="3"/>
  <c r="KJ56" i="3"/>
  <c r="KJ57" i="3"/>
  <c r="KJ61" i="3"/>
  <c r="KJ97" i="3"/>
  <c r="KJ45" i="3"/>
  <c r="KJ49" i="3"/>
  <c r="KJ102" i="3"/>
  <c r="KJ103" i="3"/>
  <c r="KJ104" i="3"/>
  <c r="KJ105" i="3"/>
  <c r="KJ109" i="3"/>
  <c r="KJ111" i="3"/>
  <c r="KK116" i="3"/>
  <c r="KK68" i="3"/>
  <c r="KJ17" i="4"/>
  <c r="KK54" i="3"/>
  <c r="KK55" i="3"/>
  <c r="KK56" i="3"/>
  <c r="KK57" i="3"/>
  <c r="KK61" i="3"/>
  <c r="KK97" i="3"/>
  <c r="KK45" i="3"/>
  <c r="KK49" i="3"/>
  <c r="KK102" i="3"/>
  <c r="KK103" i="3"/>
  <c r="KK104" i="3"/>
  <c r="KK105" i="3"/>
  <c r="KK109" i="3"/>
  <c r="KK111" i="3"/>
  <c r="KL116" i="3"/>
  <c r="KL68" i="3"/>
  <c r="KK17" i="4"/>
  <c r="KL54" i="3"/>
  <c r="KL55" i="3"/>
  <c r="KL56" i="3"/>
  <c r="KL57" i="3"/>
  <c r="KL61" i="3"/>
  <c r="KL97" i="3"/>
  <c r="KL45" i="3"/>
  <c r="KL49" i="3"/>
  <c r="KL102" i="3"/>
  <c r="KL103" i="3"/>
  <c r="KL104" i="3"/>
  <c r="KL105" i="3"/>
  <c r="KL109" i="3"/>
  <c r="KL111" i="3"/>
  <c r="KM116" i="3"/>
  <c r="KM68" i="3"/>
  <c r="KL17" i="4"/>
  <c r="KM54" i="3"/>
  <c r="KM55" i="3"/>
  <c r="KM56" i="3"/>
  <c r="KM57" i="3"/>
  <c r="KM61" i="3"/>
  <c r="KM97" i="3"/>
  <c r="KM45" i="3"/>
  <c r="KM49" i="3"/>
  <c r="KM102" i="3"/>
  <c r="KM103" i="3"/>
  <c r="KM104" i="3"/>
  <c r="KM105" i="3"/>
  <c r="KM109" i="3"/>
  <c r="KM111" i="3"/>
  <c r="KN116" i="3"/>
  <c r="KN68" i="3"/>
  <c r="KM17" i="4"/>
  <c r="KN54" i="3"/>
  <c r="KN55" i="3"/>
  <c r="KN56" i="3"/>
  <c r="KN57" i="3"/>
  <c r="KN61" i="3"/>
  <c r="KN97" i="3"/>
  <c r="KN45" i="3"/>
  <c r="KN49" i="3"/>
  <c r="KN102" i="3"/>
  <c r="KN103" i="3"/>
  <c r="KN104" i="3"/>
  <c r="KN105" i="3"/>
  <c r="KN109" i="3"/>
  <c r="KN111" i="3"/>
  <c r="KO116" i="3"/>
  <c r="KO68" i="3"/>
  <c r="KN17" i="4"/>
  <c r="KO54" i="3"/>
  <c r="KO55" i="3"/>
  <c r="KO56" i="3"/>
  <c r="KO57" i="3"/>
  <c r="KO61" i="3"/>
  <c r="KO97" i="3"/>
  <c r="KO45" i="3"/>
  <c r="KO49" i="3"/>
  <c r="KO102" i="3"/>
  <c r="KO103" i="3"/>
  <c r="KO104" i="3"/>
  <c r="KO105" i="3"/>
  <c r="KO109" i="3"/>
  <c r="KO111" i="3"/>
  <c r="KP116" i="3"/>
  <c r="KP68" i="3"/>
  <c r="KO17" i="4"/>
  <c r="KP54" i="3"/>
  <c r="KP55" i="3"/>
  <c r="KP56" i="3"/>
  <c r="KP57" i="3"/>
  <c r="KP61" i="3"/>
  <c r="KP97" i="3"/>
  <c r="KP45" i="3"/>
  <c r="KP49" i="3"/>
  <c r="KP102" i="3"/>
  <c r="KP103" i="3"/>
  <c r="KP104" i="3"/>
  <c r="KP105" i="3"/>
  <c r="KP109" i="3"/>
  <c r="KP111" i="3"/>
  <c r="KQ116" i="3"/>
  <c r="KQ68" i="3"/>
  <c r="KP17" i="4"/>
  <c r="KQ54" i="3"/>
  <c r="KQ55" i="3"/>
  <c r="KQ56" i="3"/>
  <c r="KQ57" i="3"/>
  <c r="KQ61" i="3"/>
  <c r="KQ97" i="3"/>
  <c r="KQ45" i="3"/>
  <c r="KQ49" i="3"/>
  <c r="KQ102" i="3"/>
  <c r="KQ103" i="3"/>
  <c r="KQ104" i="3"/>
  <c r="KQ105" i="3"/>
  <c r="KQ109" i="3"/>
  <c r="KQ111" i="3"/>
  <c r="KR116" i="3"/>
  <c r="KR68" i="3"/>
  <c r="KQ17" i="4"/>
  <c r="KR54" i="3"/>
  <c r="KR55" i="3"/>
  <c r="KR56" i="3"/>
  <c r="KR57" i="3"/>
  <c r="KR61" i="3"/>
  <c r="KR97" i="3"/>
  <c r="KR45" i="3"/>
  <c r="KR49" i="3"/>
  <c r="KR102" i="3"/>
  <c r="KR103" i="3"/>
  <c r="KR104" i="3"/>
  <c r="KR105" i="3"/>
  <c r="KR109" i="3"/>
  <c r="KR111" i="3"/>
  <c r="KS116" i="3"/>
  <c r="KS68" i="3"/>
  <c r="KR17" i="4"/>
  <c r="KS54" i="3"/>
  <c r="KS55" i="3"/>
  <c r="KS56" i="3"/>
  <c r="KS57" i="3"/>
  <c r="KS61" i="3"/>
  <c r="KS97" i="3"/>
  <c r="KS45" i="3"/>
  <c r="KS49" i="3"/>
  <c r="KS102" i="3"/>
  <c r="KS103" i="3"/>
  <c r="KS104" i="3"/>
  <c r="KS105" i="3"/>
  <c r="KS109" i="3"/>
  <c r="KS111" i="3"/>
  <c r="KT116" i="3"/>
  <c r="KT68" i="3"/>
  <c r="KS17" i="4"/>
  <c r="KT54" i="3"/>
  <c r="KT55" i="3"/>
  <c r="KT56" i="3"/>
  <c r="KT57" i="3"/>
  <c r="KT61" i="3"/>
  <c r="KT97" i="3"/>
  <c r="KT45" i="3"/>
  <c r="KT49" i="3"/>
  <c r="KT102" i="3"/>
  <c r="KT103" i="3"/>
  <c r="KT104" i="3"/>
  <c r="KT105" i="3"/>
  <c r="KT109" i="3"/>
  <c r="KT111" i="3"/>
  <c r="KU116" i="3"/>
  <c r="KU68" i="3"/>
  <c r="KT17" i="4"/>
  <c r="KU54" i="3"/>
  <c r="KU55" i="3"/>
  <c r="KU56" i="3"/>
  <c r="KU57" i="3"/>
  <c r="KU61" i="3"/>
  <c r="KU97" i="3"/>
  <c r="KU45" i="3"/>
  <c r="KU49" i="3"/>
  <c r="KU102" i="3"/>
  <c r="KU103" i="3"/>
  <c r="KU104" i="3"/>
  <c r="KU105" i="3"/>
  <c r="KU109" i="3"/>
  <c r="KU111" i="3"/>
  <c r="KV116" i="3"/>
  <c r="KV68" i="3"/>
  <c r="KU17" i="4"/>
  <c r="KV54" i="3"/>
  <c r="KV55" i="3"/>
  <c r="KV56" i="3"/>
  <c r="KV57" i="3"/>
  <c r="KV61" i="3"/>
  <c r="KV97" i="3"/>
  <c r="KV45" i="3"/>
  <c r="KV49" i="3"/>
  <c r="KV102" i="3"/>
  <c r="KV103" i="3"/>
  <c r="KV104" i="3"/>
  <c r="KV105" i="3"/>
  <c r="KV109" i="3"/>
  <c r="KV111" i="3"/>
  <c r="KW116" i="3"/>
  <c r="KW68" i="3"/>
  <c r="KV17" i="4"/>
  <c r="KW54" i="3"/>
  <c r="KW55" i="3"/>
  <c r="KW56" i="3"/>
  <c r="KW57" i="3"/>
  <c r="KW61" i="3"/>
  <c r="KW97" i="3"/>
  <c r="KW45" i="3"/>
  <c r="KW49" i="3"/>
  <c r="KW102" i="3"/>
  <c r="KW103" i="3"/>
  <c r="KW104" i="3"/>
  <c r="KW105" i="3"/>
  <c r="KW109" i="3"/>
  <c r="KW111" i="3"/>
  <c r="KX116" i="3"/>
  <c r="KX68" i="3"/>
  <c r="KW17" i="4"/>
  <c r="KX54" i="3"/>
  <c r="KX55" i="3"/>
  <c r="KX56" i="3"/>
  <c r="KX57" i="3"/>
  <c r="KX61" i="3"/>
  <c r="KX97" i="3"/>
  <c r="KX45" i="3"/>
  <c r="KX49" i="3"/>
  <c r="KX102" i="3"/>
  <c r="KX103" i="3"/>
  <c r="KX104" i="3"/>
  <c r="KX105" i="3"/>
  <c r="KX109" i="3"/>
  <c r="KX111" i="3"/>
  <c r="KY116" i="3"/>
  <c r="KY68" i="3"/>
  <c r="KX17" i="4"/>
  <c r="KY54" i="3"/>
  <c r="KY55" i="3"/>
  <c r="KY56" i="3"/>
  <c r="KY57" i="3"/>
  <c r="KY61" i="3"/>
  <c r="KY97" i="3"/>
  <c r="KY45" i="3"/>
  <c r="KY49" i="3"/>
  <c r="KY102" i="3"/>
  <c r="KY103" i="3"/>
  <c r="KY104" i="3"/>
  <c r="KY105" i="3"/>
  <c r="KY109" i="3"/>
  <c r="KY111" i="3"/>
  <c r="KZ116" i="3"/>
  <c r="KZ68" i="3"/>
  <c r="KY17" i="4"/>
  <c r="KZ54" i="3"/>
  <c r="KZ55" i="3"/>
  <c r="KZ56" i="3"/>
  <c r="KZ57" i="3"/>
  <c r="KZ61" i="3"/>
  <c r="KZ97" i="3"/>
  <c r="KZ45" i="3"/>
  <c r="KZ49" i="3"/>
  <c r="KZ102" i="3"/>
  <c r="KZ103" i="3"/>
  <c r="KZ104" i="3"/>
  <c r="KZ105" i="3"/>
  <c r="KZ109" i="3"/>
  <c r="KZ111" i="3"/>
  <c r="LA116" i="3"/>
  <c r="LA68" i="3"/>
  <c r="KZ17" i="4"/>
  <c r="LA54" i="3"/>
  <c r="LA55" i="3"/>
  <c r="LA56" i="3"/>
  <c r="LA57" i="3"/>
  <c r="LA61" i="3"/>
  <c r="LA97" i="3"/>
  <c r="LA45" i="3"/>
  <c r="LA49" i="3"/>
  <c r="LA102" i="3"/>
  <c r="LA103" i="3"/>
  <c r="LA104" i="3"/>
  <c r="LA105" i="3"/>
  <c r="LA109" i="3"/>
  <c r="LA111" i="3"/>
  <c r="LB116" i="3"/>
  <c r="LB68" i="3"/>
  <c r="LA17" i="4"/>
  <c r="LB54" i="3"/>
  <c r="LB55" i="3"/>
  <c r="LB56" i="3"/>
  <c r="LB57" i="3"/>
  <c r="LB61" i="3"/>
  <c r="LB97" i="3"/>
  <c r="LB45" i="3"/>
  <c r="LB49" i="3"/>
  <c r="LB102" i="3"/>
  <c r="LB103" i="3"/>
  <c r="LB104" i="3"/>
  <c r="LB105" i="3"/>
  <c r="LB109" i="3"/>
  <c r="LB111" i="3"/>
  <c r="LC116" i="3"/>
  <c r="LC68" i="3"/>
  <c r="LB17" i="4"/>
  <c r="LC54" i="3"/>
  <c r="LC55" i="3"/>
  <c r="LC56" i="3"/>
  <c r="LC57" i="3"/>
  <c r="LC61" i="3"/>
  <c r="LC97" i="3"/>
  <c r="LC45" i="3"/>
  <c r="LC49" i="3"/>
  <c r="LC102" i="3"/>
  <c r="LC103" i="3"/>
  <c r="LC104" i="3"/>
  <c r="LC105" i="3"/>
  <c r="LC109" i="3"/>
  <c r="LC111" i="3"/>
  <c r="LD116" i="3"/>
  <c r="LD68" i="3"/>
  <c r="LC17" i="4"/>
  <c r="LD54" i="3"/>
  <c r="LD55" i="3"/>
  <c r="LD56" i="3"/>
  <c r="LD57" i="3"/>
  <c r="LD61" i="3"/>
  <c r="LD97" i="3"/>
  <c r="LD45" i="3"/>
  <c r="LD49" i="3"/>
  <c r="LD102" i="3"/>
  <c r="LD103" i="3"/>
  <c r="LD104" i="3"/>
  <c r="LD105" i="3"/>
  <c r="LD109" i="3"/>
  <c r="LD111" i="3"/>
  <c r="LE116" i="3"/>
  <c r="LE68" i="3"/>
  <c r="LD17" i="4"/>
  <c r="LE54" i="3"/>
  <c r="LE55" i="3"/>
  <c r="LE56" i="3"/>
  <c r="LE57" i="3"/>
  <c r="LE61" i="3"/>
  <c r="LE97" i="3"/>
  <c r="LE45" i="3"/>
  <c r="LE49" i="3"/>
  <c r="LE102" i="3"/>
  <c r="LE103" i="3"/>
  <c r="LE104" i="3"/>
  <c r="LE105" i="3"/>
  <c r="LE109" i="3"/>
  <c r="LE111" i="3"/>
  <c r="LF116" i="3"/>
  <c r="LF68" i="3"/>
  <c r="LE17" i="4"/>
  <c r="LF54" i="3"/>
  <c r="LF55" i="3"/>
  <c r="LF56" i="3"/>
  <c r="LF57" i="3"/>
  <c r="LF61" i="3"/>
  <c r="LF97" i="3"/>
  <c r="LF45" i="3"/>
  <c r="LF49" i="3"/>
  <c r="LF102" i="3"/>
  <c r="LF103" i="3"/>
  <c r="LF104" i="3"/>
  <c r="LF105" i="3"/>
  <c r="LF109" i="3"/>
  <c r="LF111" i="3"/>
  <c r="LG116" i="3"/>
  <c r="LG68" i="3"/>
  <c r="LF17" i="4"/>
  <c r="LG54" i="3"/>
  <c r="LG55" i="3"/>
  <c r="LG56" i="3"/>
  <c r="LG57" i="3"/>
  <c r="LG61" i="3"/>
  <c r="LG97" i="3"/>
  <c r="LG45" i="3"/>
  <c r="LG49" i="3"/>
  <c r="LG102" i="3"/>
  <c r="LG103" i="3"/>
  <c r="LG104" i="3"/>
  <c r="LG105" i="3"/>
  <c r="LG109" i="3"/>
  <c r="LG111" i="3"/>
  <c r="LH116" i="3"/>
  <c r="LH68" i="3"/>
  <c r="LG17" i="4"/>
  <c r="LH54" i="3"/>
  <c r="LH55" i="3"/>
  <c r="LH56" i="3"/>
  <c r="LH57" i="3"/>
  <c r="LH61" i="3"/>
  <c r="LH97" i="3"/>
  <c r="LH45" i="3"/>
  <c r="LH49" i="3"/>
  <c r="LH102" i="3"/>
  <c r="LH103" i="3"/>
  <c r="LH104" i="3"/>
  <c r="LH105" i="3"/>
  <c r="LH109" i="3"/>
  <c r="LH111" i="3"/>
  <c r="LI116" i="3"/>
  <c r="LI68" i="3"/>
  <c r="LH17" i="4"/>
  <c r="LI54" i="3"/>
  <c r="LI55" i="3"/>
  <c r="LI56" i="3"/>
  <c r="LI57" i="3"/>
  <c r="LI61" i="3"/>
  <c r="LI97" i="3"/>
  <c r="LI45" i="3"/>
  <c r="LI49" i="3"/>
  <c r="LI102" i="3"/>
  <c r="LI103" i="3"/>
  <c r="LI104" i="3"/>
  <c r="LI105" i="3"/>
  <c r="LI109" i="3"/>
  <c r="LI111" i="3"/>
  <c r="LJ116" i="3"/>
  <c r="LJ68" i="3"/>
  <c r="LI17" i="4"/>
  <c r="LJ54" i="3"/>
  <c r="LJ55" i="3"/>
  <c r="LJ56" i="3"/>
  <c r="LJ57" i="3"/>
  <c r="LJ61" i="3"/>
  <c r="LJ97" i="3"/>
  <c r="LJ45" i="3"/>
  <c r="LJ49" i="3"/>
  <c r="LJ102" i="3"/>
  <c r="LJ103" i="3"/>
  <c r="LJ104" i="3"/>
  <c r="LJ105" i="3"/>
  <c r="LJ109" i="3"/>
  <c r="LJ111" i="3"/>
  <c r="LK116" i="3"/>
  <c r="LK68" i="3"/>
  <c r="LJ17" i="4"/>
  <c r="LK54" i="3"/>
  <c r="LK55" i="3"/>
  <c r="LK56" i="3"/>
  <c r="LK57" i="3"/>
  <c r="LK61" i="3"/>
  <c r="LK97" i="3"/>
  <c r="LK45" i="3"/>
  <c r="LK49" i="3"/>
  <c r="LK102" i="3"/>
  <c r="LK103" i="3"/>
  <c r="LK104" i="3"/>
  <c r="LK105" i="3"/>
  <c r="LK109" i="3"/>
  <c r="LK111" i="3"/>
  <c r="LL116" i="3"/>
  <c r="LL68" i="3"/>
  <c r="LK17" i="4"/>
  <c r="LL54" i="3"/>
  <c r="LL55" i="3"/>
  <c r="LL56" i="3"/>
  <c r="LL57" i="3"/>
  <c r="LL61" i="3"/>
  <c r="LL97" i="3"/>
  <c r="LL45" i="3"/>
  <c r="LL49" i="3"/>
  <c r="LL102" i="3"/>
  <c r="LL103" i="3"/>
  <c r="LL104" i="3"/>
  <c r="LL105" i="3"/>
  <c r="LL109" i="3"/>
  <c r="LL111" i="3"/>
  <c r="LM116" i="3"/>
  <c r="LM68" i="3"/>
  <c r="LL17" i="4"/>
  <c r="LM54" i="3"/>
  <c r="LM55" i="3"/>
  <c r="LM56" i="3"/>
  <c r="LM57" i="3"/>
  <c r="LM61" i="3"/>
  <c r="LM97" i="3"/>
  <c r="LM45" i="3"/>
  <c r="LM49" i="3"/>
  <c r="LM102" i="3"/>
  <c r="LM103" i="3"/>
  <c r="LM104" i="3"/>
  <c r="LM105" i="3"/>
  <c r="LM109" i="3"/>
  <c r="LM111" i="3"/>
  <c r="LN116" i="3"/>
  <c r="LN68" i="3"/>
  <c r="LM17" i="4"/>
  <c r="LN54" i="3"/>
  <c r="LN55" i="3"/>
  <c r="LN56" i="3"/>
  <c r="LN57" i="3"/>
  <c r="LN61" i="3"/>
  <c r="LN97" i="3"/>
  <c r="LN45" i="3"/>
  <c r="LN49" i="3"/>
  <c r="LN102" i="3"/>
  <c r="LN103" i="3"/>
  <c r="LN104" i="3"/>
  <c r="LN105" i="3"/>
  <c r="LN109" i="3"/>
  <c r="LN111" i="3"/>
  <c r="LO116" i="3"/>
  <c r="LO68" i="3"/>
  <c r="LN17" i="4"/>
  <c r="LO54" i="3"/>
  <c r="LO55" i="3"/>
  <c r="LO56" i="3"/>
  <c r="LO57" i="3"/>
  <c r="LO61" i="3"/>
  <c r="LO97" i="3"/>
  <c r="LO45" i="3"/>
  <c r="LO49" i="3"/>
  <c r="LO102" i="3"/>
  <c r="LO103" i="3"/>
  <c r="LO104" i="3"/>
  <c r="LO105" i="3"/>
  <c r="LO109" i="3"/>
  <c r="LO111" i="3"/>
  <c r="LP116" i="3"/>
  <c r="LP68" i="3"/>
  <c r="LO17" i="4"/>
  <c r="LP54" i="3"/>
  <c r="LP55" i="3"/>
  <c r="LP56" i="3"/>
  <c r="LP57" i="3"/>
  <c r="LP61" i="3"/>
  <c r="LP97" i="3"/>
  <c r="LP45" i="3"/>
  <c r="LP49" i="3"/>
  <c r="LP102" i="3"/>
  <c r="LP103" i="3"/>
  <c r="LP104" i="3"/>
  <c r="LP105" i="3"/>
  <c r="LP109" i="3"/>
  <c r="LP111" i="3"/>
  <c r="LQ116" i="3"/>
  <c r="LQ68" i="3"/>
  <c r="LP17" i="4"/>
  <c r="LQ54" i="3"/>
  <c r="LQ55" i="3"/>
  <c r="LQ56" i="3"/>
  <c r="LQ57" i="3"/>
  <c r="LQ61" i="3"/>
  <c r="LQ97" i="3"/>
  <c r="LQ45" i="3"/>
  <c r="LQ49" i="3"/>
  <c r="LQ102" i="3"/>
  <c r="LQ103" i="3"/>
  <c r="LQ104" i="3"/>
  <c r="LQ105" i="3"/>
  <c r="LQ109" i="3"/>
  <c r="LQ111" i="3"/>
  <c r="LR116" i="3"/>
  <c r="LR68" i="3"/>
  <c r="LQ17" i="4"/>
  <c r="LR54" i="3"/>
  <c r="LR55" i="3"/>
  <c r="LR56" i="3"/>
  <c r="LR57" i="3"/>
  <c r="LR61" i="3"/>
  <c r="LR97" i="3"/>
  <c r="LR45" i="3"/>
  <c r="LR49" i="3"/>
  <c r="LR102" i="3"/>
  <c r="LR103" i="3"/>
  <c r="LR104" i="3"/>
  <c r="LR105" i="3"/>
  <c r="LR109" i="3"/>
  <c r="LR111" i="3"/>
  <c r="LS116" i="3"/>
  <c r="LS68" i="3"/>
  <c r="LR17" i="4"/>
  <c r="LS54" i="3"/>
  <c r="LS55" i="3"/>
  <c r="LS56" i="3"/>
  <c r="LS57" i="3"/>
  <c r="LS61" i="3"/>
  <c r="LS97" i="3"/>
  <c r="LS45" i="3"/>
  <c r="LS49" i="3"/>
  <c r="LS102" i="3"/>
  <c r="LS103" i="3"/>
  <c r="LS104" i="3"/>
  <c r="LS105" i="3"/>
  <c r="LS109" i="3"/>
  <c r="LS111" i="3"/>
  <c r="LT116" i="3"/>
  <c r="LT68" i="3"/>
  <c r="LS17" i="4"/>
  <c r="LT54" i="3"/>
  <c r="LT55" i="3"/>
  <c r="LT56" i="3"/>
  <c r="LT57" i="3"/>
  <c r="LT61" i="3"/>
  <c r="LT97" i="3"/>
  <c r="LT45" i="3"/>
  <c r="LT49" i="3"/>
  <c r="LT102" i="3"/>
  <c r="LT103" i="3"/>
  <c r="LT104" i="3"/>
  <c r="LT105" i="3"/>
  <c r="LT109" i="3"/>
  <c r="LT111" i="3"/>
  <c r="LU116" i="3"/>
  <c r="LU68" i="3"/>
  <c r="LT17" i="4"/>
  <c r="LU54" i="3"/>
  <c r="LU55" i="3"/>
  <c r="LU56" i="3"/>
  <c r="LU57" i="3"/>
  <c r="LU61" i="3"/>
  <c r="LU97" i="3"/>
  <c r="LU45" i="3"/>
  <c r="LU49" i="3"/>
  <c r="LU102" i="3"/>
  <c r="LU103" i="3"/>
  <c r="LU104" i="3"/>
  <c r="LU105" i="3"/>
  <c r="LU109" i="3"/>
  <c r="LU111" i="3"/>
  <c r="DQ116" i="3"/>
  <c r="DQ68" i="3"/>
  <c r="DP17" i="4"/>
  <c r="DQ54" i="3"/>
  <c r="DQ55" i="3"/>
  <c r="DQ56" i="3"/>
  <c r="DQ57" i="3"/>
  <c r="DQ61" i="3"/>
  <c r="DQ97" i="3"/>
  <c r="DQ45" i="3"/>
  <c r="DQ49" i="3"/>
  <c r="DQ102" i="3"/>
  <c r="DQ103" i="3"/>
  <c r="DQ104" i="3"/>
  <c r="DQ105" i="3"/>
  <c r="DQ109" i="3"/>
  <c r="DQ111" i="3"/>
  <c r="DR116" i="3"/>
  <c r="DR68" i="3"/>
  <c r="DQ17" i="4"/>
  <c r="DR54" i="3"/>
  <c r="DR55" i="3"/>
  <c r="DR56" i="3"/>
  <c r="DR57" i="3"/>
  <c r="DR61" i="3"/>
  <c r="DR97" i="3"/>
  <c r="DR45" i="3"/>
  <c r="DR49" i="3"/>
  <c r="DR102" i="3"/>
  <c r="DR103" i="3"/>
  <c r="DR104" i="3"/>
  <c r="DR105" i="3"/>
  <c r="DR109" i="3"/>
  <c r="DR111" i="3"/>
  <c r="DR17" i="4"/>
  <c r="DS54" i="3"/>
  <c r="DS55" i="3"/>
  <c r="DS56" i="3"/>
  <c r="DS57" i="3"/>
  <c r="DS61" i="3"/>
  <c r="DS97" i="3"/>
  <c r="DS45" i="3"/>
  <c r="DS49" i="3"/>
  <c r="DS102" i="3"/>
  <c r="DS103" i="3"/>
  <c r="DS104" i="3"/>
  <c r="DS105" i="3"/>
  <c r="DS109" i="3"/>
  <c r="DS111" i="3"/>
  <c r="DT116" i="3"/>
  <c r="DT68" i="3"/>
  <c r="DS17" i="4"/>
  <c r="DT54" i="3"/>
  <c r="DT55" i="3"/>
  <c r="DT56" i="3"/>
  <c r="DT57" i="3"/>
  <c r="DT61" i="3"/>
  <c r="DT97" i="3"/>
  <c r="DT45" i="3"/>
  <c r="DT49" i="3"/>
  <c r="DT102" i="3"/>
  <c r="DT103" i="3"/>
  <c r="DT104" i="3"/>
  <c r="DT105" i="3"/>
  <c r="DT109" i="3"/>
  <c r="DT111" i="3"/>
  <c r="DU116" i="3"/>
  <c r="DU68" i="3"/>
  <c r="DT17" i="4"/>
  <c r="DU54" i="3"/>
  <c r="DU55" i="3"/>
  <c r="DU56" i="3"/>
  <c r="DU57" i="3"/>
  <c r="DU61" i="3"/>
  <c r="DU97" i="3"/>
  <c r="DU45" i="3"/>
  <c r="DU49" i="3"/>
  <c r="DU102" i="3"/>
  <c r="DU103" i="3"/>
  <c r="DU104" i="3"/>
  <c r="DU105" i="3"/>
  <c r="DU109" i="3"/>
  <c r="DU111" i="3"/>
  <c r="DV116" i="3"/>
  <c r="DV68" i="3"/>
  <c r="DU17" i="4"/>
  <c r="DV54" i="3"/>
  <c r="DV55" i="3"/>
  <c r="DV56" i="3"/>
  <c r="DV57" i="3"/>
  <c r="DV61" i="3"/>
  <c r="DV97" i="3"/>
  <c r="DV45" i="3"/>
  <c r="DV49" i="3"/>
  <c r="DV102" i="3"/>
  <c r="DV103" i="3"/>
  <c r="DV104" i="3"/>
  <c r="DV105" i="3"/>
  <c r="DV109" i="3"/>
  <c r="DV111" i="3"/>
  <c r="DW116" i="3"/>
  <c r="DW68" i="3"/>
  <c r="DV17" i="4"/>
  <c r="DW54" i="3"/>
  <c r="DW55" i="3"/>
  <c r="DW56" i="3"/>
  <c r="DW57" i="3"/>
  <c r="DW61" i="3"/>
  <c r="DW97" i="3"/>
  <c r="DW45" i="3"/>
  <c r="DW49" i="3"/>
  <c r="DW102" i="3"/>
  <c r="DW103" i="3"/>
  <c r="DW104" i="3"/>
  <c r="DW105" i="3"/>
  <c r="DW109" i="3"/>
  <c r="DW111" i="3"/>
  <c r="DX116" i="3"/>
  <c r="DX68" i="3"/>
  <c r="DW17" i="4"/>
  <c r="DX54" i="3"/>
  <c r="DX55" i="3"/>
  <c r="DX56" i="3"/>
  <c r="DX57" i="3"/>
  <c r="DX61" i="3"/>
  <c r="DX97" i="3"/>
  <c r="DX45" i="3"/>
  <c r="DX49" i="3"/>
  <c r="DX102" i="3"/>
  <c r="DX103" i="3"/>
  <c r="DX104" i="3"/>
  <c r="DX105" i="3"/>
  <c r="DX109" i="3"/>
  <c r="DX111" i="3"/>
  <c r="DY116" i="3"/>
  <c r="DY68" i="3"/>
  <c r="DX17" i="4"/>
  <c r="DY54" i="3"/>
  <c r="DY55" i="3"/>
  <c r="DY56" i="3"/>
  <c r="DY57" i="3"/>
  <c r="DY61" i="3"/>
  <c r="DY97" i="3"/>
  <c r="DY45" i="3"/>
  <c r="DY49" i="3"/>
  <c r="DY102" i="3"/>
  <c r="DY103" i="3"/>
  <c r="DY104" i="3"/>
  <c r="DY105" i="3"/>
  <c r="DY109" i="3"/>
  <c r="DY111" i="3"/>
  <c r="DZ116" i="3"/>
  <c r="DZ68" i="3"/>
  <c r="DY17" i="4"/>
  <c r="DZ54" i="3"/>
  <c r="DZ55" i="3"/>
  <c r="DZ56" i="3"/>
  <c r="DZ57" i="3"/>
  <c r="DZ61" i="3"/>
  <c r="DZ97" i="3"/>
  <c r="DZ45" i="3"/>
  <c r="DZ49" i="3"/>
  <c r="DZ102" i="3"/>
  <c r="DZ103" i="3"/>
  <c r="DZ104" i="3"/>
  <c r="DZ105" i="3"/>
  <c r="DZ109" i="3"/>
  <c r="DZ111" i="3"/>
  <c r="EA116" i="3"/>
  <c r="EA68" i="3"/>
  <c r="DZ17" i="4"/>
  <c r="EA54" i="3"/>
  <c r="EA55" i="3"/>
  <c r="EA56" i="3"/>
  <c r="EA57" i="3"/>
  <c r="EA61" i="3"/>
  <c r="EA97" i="3"/>
  <c r="EA45" i="3"/>
  <c r="EA49" i="3"/>
  <c r="EA102" i="3"/>
  <c r="EA103" i="3"/>
  <c r="EA104" i="3"/>
  <c r="EA105" i="3"/>
  <c r="EA109" i="3"/>
  <c r="EA111" i="3"/>
  <c r="EB116" i="3"/>
  <c r="EB68" i="3"/>
  <c r="EA17" i="4"/>
  <c r="EB54" i="3"/>
  <c r="EB55" i="3"/>
  <c r="EB56" i="3"/>
  <c r="EB57" i="3"/>
  <c r="EB61" i="3"/>
  <c r="EB97" i="3"/>
  <c r="EB45" i="3"/>
  <c r="EB49" i="3"/>
  <c r="EB102" i="3"/>
  <c r="EB103" i="3"/>
  <c r="EB104" i="3"/>
  <c r="EB105" i="3"/>
  <c r="EB109" i="3"/>
  <c r="EB111" i="3"/>
  <c r="EC116" i="3"/>
  <c r="EC68" i="3"/>
  <c r="EB17" i="4"/>
  <c r="EC54" i="3"/>
  <c r="EC55" i="3"/>
  <c r="EC56" i="3"/>
  <c r="EC57" i="3"/>
  <c r="EC61" i="3"/>
  <c r="EC97" i="3"/>
  <c r="EC45" i="3"/>
  <c r="EC49" i="3"/>
  <c r="EC102" i="3"/>
  <c r="EC103" i="3"/>
  <c r="EC104" i="3"/>
  <c r="EC105" i="3"/>
  <c r="EC109" i="3"/>
  <c r="EC111" i="3"/>
  <c r="ED116" i="3"/>
  <c r="ED68" i="3"/>
  <c r="EC17" i="4"/>
  <c r="ED54" i="3"/>
  <c r="ED55" i="3"/>
  <c r="ED56" i="3"/>
  <c r="ED57" i="3"/>
  <c r="ED61" i="3"/>
  <c r="ED97" i="3"/>
  <c r="ED45" i="3"/>
  <c r="ED49" i="3"/>
  <c r="ED102" i="3"/>
  <c r="ED103" i="3"/>
  <c r="ED104" i="3"/>
  <c r="ED105" i="3"/>
  <c r="ED109" i="3"/>
  <c r="ED111" i="3"/>
  <c r="EE116" i="3"/>
  <c r="EE68" i="3"/>
  <c r="ED17" i="4"/>
  <c r="EE54" i="3"/>
  <c r="EE55" i="3"/>
  <c r="EE56" i="3"/>
  <c r="EE57" i="3"/>
  <c r="EE61" i="3"/>
  <c r="EE97" i="3"/>
  <c r="EE45" i="3"/>
  <c r="EE49" i="3"/>
  <c r="EE102" i="3"/>
  <c r="EE103" i="3"/>
  <c r="EE104" i="3"/>
  <c r="EE105" i="3"/>
  <c r="EE109" i="3"/>
  <c r="EE111" i="3"/>
  <c r="EF116" i="3"/>
  <c r="EF68" i="3"/>
  <c r="EE17" i="4"/>
  <c r="EF54" i="3"/>
  <c r="EF55" i="3"/>
  <c r="EF56" i="3"/>
  <c r="EF57" i="3"/>
  <c r="EF61" i="3"/>
  <c r="EF97" i="3"/>
  <c r="EF45" i="3"/>
  <c r="EF49" i="3"/>
  <c r="EF102" i="3"/>
  <c r="EF103" i="3"/>
  <c r="EF104" i="3"/>
  <c r="EF105" i="3"/>
  <c r="EF109" i="3"/>
  <c r="EF111" i="3"/>
  <c r="EG116" i="3"/>
  <c r="EG68" i="3"/>
  <c r="EF17" i="4"/>
  <c r="EG54" i="3"/>
  <c r="EG55" i="3"/>
  <c r="EG56" i="3"/>
  <c r="EG57" i="3"/>
  <c r="EG61" i="3"/>
  <c r="EG97" i="3"/>
  <c r="EG45" i="3"/>
  <c r="EG49" i="3"/>
  <c r="EG102" i="3"/>
  <c r="EG103" i="3"/>
  <c r="EG104" i="3"/>
  <c r="EG105" i="3"/>
  <c r="EG109" i="3"/>
  <c r="EG111" i="3"/>
  <c r="EH116" i="3"/>
  <c r="EH118" i="3" s="1"/>
  <c r="EH68" i="3"/>
  <c r="EH57" i="3"/>
  <c r="EH61" i="3"/>
  <c r="EH97" i="3"/>
  <c r="EH45" i="3"/>
  <c r="EH49" i="3" s="1"/>
  <c r="EH102" i="3"/>
  <c r="EJ116" i="3"/>
  <c r="EJ68" i="3"/>
  <c r="EI17" i="4"/>
  <c r="EJ54" i="3"/>
  <c r="EJ55" i="3"/>
  <c r="EJ56" i="3"/>
  <c r="EJ57" i="3"/>
  <c r="EJ61" i="3"/>
  <c r="EJ97" i="3"/>
  <c r="EJ45" i="3"/>
  <c r="EJ49" i="3"/>
  <c r="EJ102" i="3"/>
  <c r="EJ103" i="3"/>
  <c r="EJ104" i="3"/>
  <c r="EJ105" i="3"/>
  <c r="EJ109" i="3"/>
  <c r="EJ111" i="3"/>
  <c r="EK116" i="3"/>
  <c r="EK68" i="3"/>
  <c r="EJ17" i="4"/>
  <c r="EK54" i="3"/>
  <c r="EK55" i="3"/>
  <c r="EK56" i="3"/>
  <c r="EK57" i="3"/>
  <c r="EK61" i="3"/>
  <c r="EK97" i="3"/>
  <c r="EK45" i="3"/>
  <c r="EK49" i="3"/>
  <c r="EK102" i="3"/>
  <c r="EK103" i="3"/>
  <c r="EK104" i="3"/>
  <c r="EK105" i="3"/>
  <c r="EK109" i="3"/>
  <c r="EK111" i="3"/>
  <c r="EL116" i="3"/>
  <c r="EL68" i="3"/>
  <c r="EK17" i="4"/>
  <c r="EL54" i="3"/>
  <c r="EL55" i="3"/>
  <c r="EL56" i="3"/>
  <c r="EL57" i="3"/>
  <c r="EL61" i="3"/>
  <c r="EL97" i="3"/>
  <c r="EL45" i="3"/>
  <c r="EL49" i="3"/>
  <c r="EL102" i="3"/>
  <c r="EL103" i="3"/>
  <c r="EL104" i="3"/>
  <c r="EL105" i="3"/>
  <c r="EL109" i="3"/>
  <c r="EL111" i="3"/>
  <c r="EM116" i="3"/>
  <c r="EM68" i="3"/>
  <c r="EL17" i="4"/>
  <c r="EM54" i="3"/>
  <c r="EM55" i="3"/>
  <c r="EM56" i="3"/>
  <c r="EM57" i="3"/>
  <c r="EM61" i="3"/>
  <c r="EM97" i="3"/>
  <c r="EM45" i="3"/>
  <c r="EM49" i="3"/>
  <c r="EM102" i="3"/>
  <c r="EM103" i="3"/>
  <c r="EM104" i="3"/>
  <c r="EM105" i="3"/>
  <c r="EM109" i="3"/>
  <c r="EM111" i="3"/>
  <c r="EN116" i="3"/>
  <c r="EN68" i="3"/>
  <c r="EM17" i="4"/>
  <c r="EN54" i="3"/>
  <c r="EN55" i="3"/>
  <c r="EN56" i="3"/>
  <c r="EN57" i="3"/>
  <c r="EN61" i="3"/>
  <c r="EN97" i="3"/>
  <c r="EN45" i="3"/>
  <c r="EN49" i="3"/>
  <c r="EN102" i="3"/>
  <c r="EN103" i="3"/>
  <c r="EN104" i="3"/>
  <c r="EN105" i="3"/>
  <c r="EN109" i="3"/>
  <c r="EN111" i="3"/>
  <c r="EO116" i="3"/>
  <c r="EO68" i="3"/>
  <c r="EN17" i="4"/>
  <c r="EO54" i="3"/>
  <c r="EO55" i="3"/>
  <c r="EO56" i="3"/>
  <c r="EO57" i="3"/>
  <c r="EO61" i="3"/>
  <c r="EO97" i="3"/>
  <c r="EO45" i="3"/>
  <c r="EO49" i="3"/>
  <c r="EO102" i="3"/>
  <c r="EO103" i="3"/>
  <c r="EO104" i="3"/>
  <c r="EO105" i="3"/>
  <c r="EO109" i="3"/>
  <c r="EO111" i="3"/>
  <c r="EP116" i="3"/>
  <c r="EP68" i="3"/>
  <c r="EO17" i="4"/>
  <c r="EP54" i="3"/>
  <c r="EP55" i="3"/>
  <c r="EP56" i="3"/>
  <c r="EP57" i="3"/>
  <c r="EP61" i="3"/>
  <c r="EP97" i="3"/>
  <c r="EP45" i="3"/>
  <c r="EP49" i="3"/>
  <c r="EP102" i="3"/>
  <c r="EP103" i="3"/>
  <c r="EP104" i="3"/>
  <c r="EP105" i="3"/>
  <c r="EP109" i="3"/>
  <c r="EP111" i="3"/>
  <c r="EQ116" i="3"/>
  <c r="EQ68" i="3"/>
  <c r="EP17" i="4"/>
  <c r="EQ54" i="3"/>
  <c r="EQ55" i="3"/>
  <c r="EQ56" i="3"/>
  <c r="EQ57" i="3"/>
  <c r="EQ61" i="3"/>
  <c r="EQ97" i="3"/>
  <c r="EQ45" i="3"/>
  <c r="EQ49" i="3"/>
  <c r="EQ102" i="3"/>
  <c r="EQ103" i="3"/>
  <c r="EQ104" i="3"/>
  <c r="EQ105" i="3"/>
  <c r="EQ109" i="3"/>
  <c r="EQ111" i="3"/>
  <c r="ER116" i="3"/>
  <c r="ER68" i="3"/>
  <c r="EQ17" i="4"/>
  <c r="ER54" i="3"/>
  <c r="ER55" i="3"/>
  <c r="ER56" i="3"/>
  <c r="ER57" i="3"/>
  <c r="ER61" i="3"/>
  <c r="ER97" i="3"/>
  <c r="ER45" i="3"/>
  <c r="ER49" i="3"/>
  <c r="ER102" i="3"/>
  <c r="ER103" i="3"/>
  <c r="ER104" i="3"/>
  <c r="ER105" i="3"/>
  <c r="ER109" i="3"/>
  <c r="ER111" i="3"/>
  <c r="ES116" i="3"/>
  <c r="ES68" i="3"/>
  <c r="ER17" i="4"/>
  <c r="ES54" i="3"/>
  <c r="ES55" i="3"/>
  <c r="ES56" i="3"/>
  <c r="ES57" i="3"/>
  <c r="ES61" i="3"/>
  <c r="ES97" i="3"/>
  <c r="ES45" i="3"/>
  <c r="ES49" i="3"/>
  <c r="ES102" i="3"/>
  <c r="ES103" i="3"/>
  <c r="ES104" i="3"/>
  <c r="ES105" i="3"/>
  <c r="ES109" i="3"/>
  <c r="ES111" i="3"/>
  <c r="ET116" i="3"/>
  <c r="ET68" i="3"/>
  <c r="ES17" i="4"/>
  <c r="ET54" i="3"/>
  <c r="ET55" i="3"/>
  <c r="ET56" i="3"/>
  <c r="ET57" i="3"/>
  <c r="ET61" i="3"/>
  <c r="ET97" i="3"/>
  <c r="ET45" i="3"/>
  <c r="ET49" i="3"/>
  <c r="ET102" i="3"/>
  <c r="ET103" i="3"/>
  <c r="ET104" i="3"/>
  <c r="ET105" i="3"/>
  <c r="ET109" i="3"/>
  <c r="ET111" i="3"/>
  <c r="EU116" i="3"/>
  <c r="EU68" i="3"/>
  <c r="ET17" i="4"/>
  <c r="EU54" i="3"/>
  <c r="EU55" i="3"/>
  <c r="EU56" i="3"/>
  <c r="EU57" i="3"/>
  <c r="EU61" i="3"/>
  <c r="EU97" i="3"/>
  <c r="EU45" i="3"/>
  <c r="EU49" i="3"/>
  <c r="EU102" i="3"/>
  <c r="EU103" i="3"/>
  <c r="EU104" i="3"/>
  <c r="EU105" i="3"/>
  <c r="EU109" i="3"/>
  <c r="EU111" i="3"/>
  <c r="EV116" i="3"/>
  <c r="EV68" i="3"/>
  <c r="EU17" i="4"/>
  <c r="EV54" i="3"/>
  <c r="EV55" i="3"/>
  <c r="EV56" i="3"/>
  <c r="EV57" i="3"/>
  <c r="EV61" i="3"/>
  <c r="EV97" i="3"/>
  <c r="EV45" i="3"/>
  <c r="EV49" i="3"/>
  <c r="EV102" i="3"/>
  <c r="EV103" i="3"/>
  <c r="EV104" i="3"/>
  <c r="EV105" i="3"/>
  <c r="EV109" i="3"/>
  <c r="EV111" i="3"/>
  <c r="EW116" i="3"/>
  <c r="EW68" i="3"/>
  <c r="EV17" i="4"/>
  <c r="EW54" i="3"/>
  <c r="EW55" i="3"/>
  <c r="EW56" i="3"/>
  <c r="EW57" i="3"/>
  <c r="EW61" i="3"/>
  <c r="EW97" i="3"/>
  <c r="EW45" i="3"/>
  <c r="EW49" i="3"/>
  <c r="EW102" i="3"/>
  <c r="EW103" i="3"/>
  <c r="EW104" i="3"/>
  <c r="EW105" i="3"/>
  <c r="EW109" i="3"/>
  <c r="EW111" i="3"/>
  <c r="EX116" i="3"/>
  <c r="EX68" i="3"/>
  <c r="EW17" i="4"/>
  <c r="EX54" i="3"/>
  <c r="EX55" i="3"/>
  <c r="EX56" i="3"/>
  <c r="EX57" i="3"/>
  <c r="EX61" i="3"/>
  <c r="EX97" i="3"/>
  <c r="EX45" i="3"/>
  <c r="EX49" i="3"/>
  <c r="EX102" i="3"/>
  <c r="EX103" i="3"/>
  <c r="EX104" i="3"/>
  <c r="EX105" i="3"/>
  <c r="EX109" i="3"/>
  <c r="EX111" i="3"/>
  <c r="EY116" i="3"/>
  <c r="EY68" i="3"/>
  <c r="EX17" i="4"/>
  <c r="EY54" i="3"/>
  <c r="EY55" i="3"/>
  <c r="EY56" i="3"/>
  <c r="EY57" i="3"/>
  <c r="EY61" i="3"/>
  <c r="EY97" i="3"/>
  <c r="EY45" i="3"/>
  <c r="EY49" i="3"/>
  <c r="EY102" i="3"/>
  <c r="EY103" i="3"/>
  <c r="EY104" i="3"/>
  <c r="EY105" i="3"/>
  <c r="EY109" i="3"/>
  <c r="EY111" i="3"/>
  <c r="EZ116" i="3"/>
  <c r="EZ68" i="3"/>
  <c r="EY17" i="4"/>
  <c r="EZ54" i="3"/>
  <c r="EZ55" i="3"/>
  <c r="EZ56" i="3"/>
  <c r="EZ57" i="3"/>
  <c r="EZ61" i="3"/>
  <c r="EZ97" i="3"/>
  <c r="EZ45" i="3"/>
  <c r="EZ49" i="3"/>
  <c r="EZ102" i="3"/>
  <c r="EZ103" i="3"/>
  <c r="EZ104" i="3"/>
  <c r="EZ105" i="3"/>
  <c r="EZ109" i="3"/>
  <c r="EZ111" i="3"/>
  <c r="FA116" i="3"/>
  <c r="FA68" i="3"/>
  <c r="EZ17" i="4"/>
  <c r="FA54" i="3"/>
  <c r="FA55" i="3"/>
  <c r="FA56" i="3"/>
  <c r="FA57" i="3"/>
  <c r="FA61" i="3"/>
  <c r="FA97" i="3"/>
  <c r="FA45" i="3"/>
  <c r="FA49" i="3"/>
  <c r="FA102" i="3"/>
  <c r="FA103" i="3"/>
  <c r="FA104" i="3"/>
  <c r="FA105" i="3"/>
  <c r="FA109" i="3"/>
  <c r="FA111" i="3"/>
  <c r="FB116" i="3"/>
  <c r="FB68" i="3"/>
  <c r="FA17" i="4"/>
  <c r="FB54" i="3"/>
  <c r="FB55" i="3"/>
  <c r="FB56" i="3"/>
  <c r="FB57" i="3"/>
  <c r="FB61" i="3"/>
  <c r="FB97" i="3"/>
  <c r="FB45" i="3"/>
  <c r="FB49" i="3"/>
  <c r="FB102" i="3"/>
  <c r="FB103" i="3"/>
  <c r="FB104" i="3"/>
  <c r="FB105" i="3"/>
  <c r="FB109" i="3"/>
  <c r="FB111" i="3"/>
  <c r="FC116" i="3"/>
  <c r="FC68" i="3"/>
  <c r="FB17" i="4"/>
  <c r="FC54" i="3"/>
  <c r="FC55" i="3"/>
  <c r="FC56" i="3"/>
  <c r="FC57" i="3"/>
  <c r="FC61" i="3"/>
  <c r="FC97" i="3"/>
  <c r="FC45" i="3"/>
  <c r="FC49" i="3"/>
  <c r="FC102" i="3"/>
  <c r="FC103" i="3"/>
  <c r="FC104" i="3"/>
  <c r="FC105" i="3"/>
  <c r="FC109" i="3"/>
  <c r="FC111" i="3"/>
  <c r="FD116" i="3"/>
  <c r="FD68" i="3"/>
  <c r="FC17" i="4"/>
  <c r="FD54" i="3"/>
  <c r="FD55" i="3"/>
  <c r="FD56" i="3"/>
  <c r="FD57" i="3"/>
  <c r="FD61" i="3"/>
  <c r="FD97" i="3"/>
  <c r="FD45" i="3"/>
  <c r="FD49" i="3"/>
  <c r="FD102" i="3"/>
  <c r="FD103" i="3"/>
  <c r="FD104" i="3"/>
  <c r="FD105" i="3"/>
  <c r="FD109" i="3"/>
  <c r="FD111" i="3"/>
  <c r="FE116" i="3"/>
  <c r="FE68" i="3"/>
  <c r="FD17" i="4"/>
  <c r="FE54" i="3"/>
  <c r="FE55" i="3"/>
  <c r="FE56" i="3"/>
  <c r="FE57" i="3"/>
  <c r="FE61" i="3"/>
  <c r="FE97" i="3"/>
  <c r="FE45" i="3"/>
  <c r="FE49" i="3"/>
  <c r="FE102" i="3"/>
  <c r="FE103" i="3"/>
  <c r="FE104" i="3"/>
  <c r="FE105" i="3"/>
  <c r="FE109" i="3"/>
  <c r="FE111" i="3"/>
  <c r="FF116" i="3"/>
  <c r="FF68" i="3"/>
  <c r="FE17" i="4"/>
  <c r="FF54" i="3"/>
  <c r="FF55" i="3"/>
  <c r="FF56" i="3"/>
  <c r="FF57" i="3"/>
  <c r="FF61" i="3"/>
  <c r="FF97" i="3"/>
  <c r="FF45" i="3"/>
  <c r="FF49" i="3"/>
  <c r="FF102" i="3"/>
  <c r="FF103" i="3"/>
  <c r="FF104" i="3"/>
  <c r="FF105" i="3"/>
  <c r="FF109" i="3"/>
  <c r="FF111" i="3"/>
  <c r="FG116" i="3"/>
  <c r="FG68" i="3"/>
  <c r="FF17" i="4"/>
  <c r="FG54" i="3"/>
  <c r="FG55" i="3"/>
  <c r="FG56" i="3"/>
  <c r="FG57" i="3"/>
  <c r="FG61" i="3"/>
  <c r="FG97" i="3"/>
  <c r="FG45" i="3"/>
  <c r="FG49" i="3"/>
  <c r="FG102" i="3"/>
  <c r="FG103" i="3"/>
  <c r="FG104" i="3"/>
  <c r="FG105" i="3"/>
  <c r="FG109" i="3"/>
  <c r="FG111" i="3"/>
  <c r="FH116" i="3"/>
  <c r="FH68" i="3"/>
  <c r="FG17" i="4"/>
  <c r="FH54" i="3"/>
  <c r="FH55" i="3"/>
  <c r="FH56" i="3"/>
  <c r="FH57" i="3"/>
  <c r="FH61" i="3"/>
  <c r="FH97" i="3"/>
  <c r="FH45" i="3"/>
  <c r="FH49" i="3"/>
  <c r="FH102" i="3"/>
  <c r="FH103" i="3"/>
  <c r="FH104" i="3"/>
  <c r="FH105" i="3"/>
  <c r="FH109" i="3"/>
  <c r="FH111" i="3"/>
  <c r="FI116" i="3"/>
  <c r="FI68" i="3"/>
  <c r="FH17" i="4"/>
  <c r="FI54" i="3"/>
  <c r="FI55" i="3"/>
  <c r="FI56" i="3"/>
  <c r="FI57" i="3"/>
  <c r="FI61" i="3"/>
  <c r="FI97" i="3"/>
  <c r="FI45" i="3"/>
  <c r="FI49" i="3"/>
  <c r="FI102" i="3"/>
  <c r="FI103" i="3"/>
  <c r="FI104" i="3"/>
  <c r="FI105" i="3"/>
  <c r="FI109" i="3"/>
  <c r="FI111" i="3"/>
  <c r="FJ116" i="3"/>
  <c r="FJ68" i="3"/>
  <c r="FI17" i="4"/>
  <c r="FJ54" i="3"/>
  <c r="FJ55" i="3"/>
  <c r="FJ56" i="3"/>
  <c r="FJ57" i="3"/>
  <c r="FJ61" i="3"/>
  <c r="FJ97" i="3"/>
  <c r="FJ45" i="3"/>
  <c r="FJ49" i="3"/>
  <c r="FJ102" i="3"/>
  <c r="FJ103" i="3"/>
  <c r="FJ104" i="3"/>
  <c r="FJ105" i="3"/>
  <c r="FJ109" i="3"/>
  <c r="FJ111" i="3"/>
  <c r="FK116" i="3"/>
  <c r="FK68" i="3"/>
  <c r="FJ17" i="4"/>
  <c r="FK54" i="3"/>
  <c r="FK55" i="3"/>
  <c r="FK56" i="3"/>
  <c r="FK57" i="3"/>
  <c r="FK61" i="3"/>
  <c r="FK97" i="3"/>
  <c r="FK45" i="3"/>
  <c r="FK49" i="3"/>
  <c r="FK102" i="3"/>
  <c r="FK103" i="3"/>
  <c r="FK104" i="3"/>
  <c r="FK105" i="3"/>
  <c r="FK109" i="3"/>
  <c r="FK111" i="3"/>
  <c r="FL116" i="3"/>
  <c r="FL68" i="3"/>
  <c r="FK17" i="4"/>
  <c r="FL54" i="3"/>
  <c r="FL55" i="3"/>
  <c r="FL56" i="3"/>
  <c r="FL57" i="3"/>
  <c r="FL61" i="3"/>
  <c r="FL97" i="3"/>
  <c r="FL45" i="3"/>
  <c r="FL49" i="3"/>
  <c r="FL102" i="3"/>
  <c r="FL103" i="3"/>
  <c r="FL104" i="3"/>
  <c r="FL105" i="3"/>
  <c r="FL109" i="3"/>
  <c r="FL111" i="3"/>
  <c r="FM116" i="3"/>
  <c r="FM68" i="3"/>
  <c r="FL17" i="4"/>
  <c r="FM54" i="3"/>
  <c r="FM55" i="3"/>
  <c r="FM56" i="3"/>
  <c r="FM57" i="3"/>
  <c r="FM61" i="3"/>
  <c r="FM97" i="3"/>
  <c r="FM45" i="3"/>
  <c r="FM49" i="3"/>
  <c r="FM102" i="3"/>
  <c r="FM103" i="3"/>
  <c r="FM104" i="3"/>
  <c r="FM105" i="3"/>
  <c r="FM109" i="3"/>
  <c r="FM111" i="3"/>
  <c r="FN116" i="3"/>
  <c r="FN68" i="3"/>
  <c r="FM17" i="4"/>
  <c r="FN54" i="3"/>
  <c r="FN55" i="3"/>
  <c r="FN56" i="3"/>
  <c r="FN57" i="3"/>
  <c r="FN61" i="3"/>
  <c r="FN97" i="3"/>
  <c r="FN45" i="3"/>
  <c r="FN49" i="3"/>
  <c r="FN102" i="3"/>
  <c r="FN103" i="3"/>
  <c r="FN104" i="3"/>
  <c r="FN105" i="3"/>
  <c r="FN109" i="3"/>
  <c r="FN111" i="3"/>
  <c r="FO116" i="3"/>
  <c r="FO68" i="3"/>
  <c r="FN17" i="4"/>
  <c r="FO54" i="3"/>
  <c r="FO55" i="3"/>
  <c r="FO56" i="3"/>
  <c r="FO57" i="3"/>
  <c r="FO61" i="3"/>
  <c r="FO97" i="3"/>
  <c r="FO45" i="3"/>
  <c r="FO49" i="3"/>
  <c r="FO102" i="3"/>
  <c r="FO103" i="3"/>
  <c r="FO104" i="3"/>
  <c r="FO105" i="3"/>
  <c r="FO109" i="3"/>
  <c r="FO111" i="3"/>
  <c r="FP116" i="3"/>
  <c r="FP68" i="3"/>
  <c r="FO17" i="4"/>
  <c r="FP54" i="3"/>
  <c r="FP55" i="3"/>
  <c r="FP56" i="3"/>
  <c r="FP57" i="3"/>
  <c r="FP61" i="3"/>
  <c r="FP97" i="3"/>
  <c r="FP45" i="3"/>
  <c r="FP49" i="3"/>
  <c r="FP102" i="3"/>
  <c r="FP103" i="3"/>
  <c r="FP104" i="3"/>
  <c r="FP105" i="3"/>
  <c r="FP109" i="3"/>
  <c r="FP111" i="3"/>
  <c r="FQ116" i="3"/>
  <c r="FQ68" i="3"/>
  <c r="FP17" i="4"/>
  <c r="FQ54" i="3"/>
  <c r="FQ55" i="3"/>
  <c r="FQ56" i="3"/>
  <c r="FQ57" i="3"/>
  <c r="FQ61" i="3"/>
  <c r="FQ97" i="3"/>
  <c r="FQ45" i="3"/>
  <c r="FQ49" i="3"/>
  <c r="FQ102" i="3"/>
  <c r="FQ103" i="3"/>
  <c r="FQ104" i="3"/>
  <c r="FQ105" i="3"/>
  <c r="FQ109" i="3"/>
  <c r="FQ111" i="3"/>
  <c r="FR116" i="3"/>
  <c r="FR68" i="3"/>
  <c r="FQ17" i="4"/>
  <c r="FR54" i="3"/>
  <c r="FR55" i="3"/>
  <c r="FR56" i="3"/>
  <c r="FR57" i="3"/>
  <c r="FR61" i="3"/>
  <c r="FR97" i="3"/>
  <c r="FR45" i="3"/>
  <c r="FR49" i="3"/>
  <c r="FR102" i="3"/>
  <c r="FR103" i="3"/>
  <c r="FR104" i="3"/>
  <c r="FR105" i="3"/>
  <c r="FR109" i="3"/>
  <c r="FR111" i="3"/>
  <c r="FS116" i="3"/>
  <c r="FS68" i="3"/>
  <c r="FR17" i="4"/>
  <c r="FS54" i="3"/>
  <c r="FS55" i="3"/>
  <c r="FS56" i="3"/>
  <c r="FS57" i="3"/>
  <c r="FS61" i="3"/>
  <c r="FS97" i="3"/>
  <c r="FS45" i="3"/>
  <c r="FS49" i="3"/>
  <c r="FS102" i="3"/>
  <c r="FS103" i="3"/>
  <c r="FS104" i="3"/>
  <c r="FS105" i="3"/>
  <c r="FS109" i="3"/>
  <c r="FS111" i="3"/>
  <c r="FT116" i="3"/>
  <c r="FT68" i="3"/>
  <c r="FS17" i="4"/>
  <c r="FT54" i="3"/>
  <c r="FT55" i="3"/>
  <c r="FT56" i="3"/>
  <c r="FT57" i="3"/>
  <c r="FT61" i="3"/>
  <c r="FT97" i="3"/>
  <c r="FT45" i="3"/>
  <c r="FT49" i="3"/>
  <c r="FT102" i="3"/>
  <c r="FT103" i="3"/>
  <c r="FT104" i="3"/>
  <c r="FT105" i="3"/>
  <c r="FT109" i="3"/>
  <c r="FT111" i="3"/>
  <c r="FU116" i="3"/>
  <c r="FU68" i="3"/>
  <c r="FT17" i="4"/>
  <c r="FU54" i="3"/>
  <c r="FU55" i="3"/>
  <c r="FU56" i="3"/>
  <c r="FU57" i="3"/>
  <c r="FU61" i="3"/>
  <c r="FU97" i="3"/>
  <c r="FU45" i="3"/>
  <c r="FU49" i="3"/>
  <c r="FU102" i="3"/>
  <c r="FU103" i="3"/>
  <c r="FU104" i="3"/>
  <c r="FU105" i="3"/>
  <c r="FU109" i="3"/>
  <c r="FU111" i="3"/>
  <c r="FV116" i="3"/>
  <c r="FV68" i="3"/>
  <c r="FU17" i="4"/>
  <c r="FV54" i="3"/>
  <c r="FV55" i="3"/>
  <c r="FV56" i="3"/>
  <c r="FV57" i="3"/>
  <c r="FV61" i="3"/>
  <c r="FV97" i="3"/>
  <c r="FV45" i="3"/>
  <c r="FV49" i="3"/>
  <c r="FV102" i="3"/>
  <c r="FV103" i="3"/>
  <c r="FV104" i="3"/>
  <c r="FV105" i="3"/>
  <c r="FV109" i="3"/>
  <c r="FV111" i="3"/>
  <c r="FW116" i="3"/>
  <c r="FW68" i="3"/>
  <c r="FV17" i="4"/>
  <c r="FW54" i="3"/>
  <c r="FW55" i="3"/>
  <c r="FW56" i="3"/>
  <c r="FW57" i="3"/>
  <c r="FW61" i="3"/>
  <c r="FW97" i="3"/>
  <c r="FW45" i="3"/>
  <c r="FW49" i="3"/>
  <c r="FW102" i="3"/>
  <c r="FW103" i="3"/>
  <c r="FW104" i="3"/>
  <c r="FW105" i="3"/>
  <c r="FW109" i="3"/>
  <c r="FW111" i="3"/>
  <c r="FX116" i="3"/>
  <c r="FX68" i="3"/>
  <c r="FW17" i="4"/>
  <c r="FX54" i="3"/>
  <c r="FX55" i="3"/>
  <c r="FX56" i="3"/>
  <c r="FX57" i="3"/>
  <c r="FX61" i="3"/>
  <c r="FX97" i="3"/>
  <c r="FX45" i="3"/>
  <c r="FX49" i="3"/>
  <c r="FX102" i="3"/>
  <c r="FX103" i="3"/>
  <c r="FX104" i="3"/>
  <c r="FX105" i="3"/>
  <c r="FX109" i="3"/>
  <c r="FX111" i="3"/>
  <c r="FY116" i="3"/>
  <c r="FY68" i="3"/>
  <c r="FX17" i="4"/>
  <c r="FY54" i="3"/>
  <c r="FY55" i="3"/>
  <c r="FY56" i="3"/>
  <c r="FY57" i="3"/>
  <c r="FY61" i="3"/>
  <c r="FY97" i="3"/>
  <c r="FY45" i="3"/>
  <c r="FY49" i="3"/>
  <c r="FY102" i="3"/>
  <c r="FY103" i="3"/>
  <c r="FY104" i="3"/>
  <c r="FY105" i="3"/>
  <c r="FY109" i="3"/>
  <c r="FY111" i="3"/>
  <c r="FZ116" i="3"/>
  <c r="FZ68" i="3"/>
  <c r="FY17" i="4"/>
  <c r="FZ54" i="3"/>
  <c r="FZ55" i="3"/>
  <c r="FZ56" i="3"/>
  <c r="FZ57" i="3"/>
  <c r="FZ61" i="3"/>
  <c r="FZ97" i="3"/>
  <c r="FZ45" i="3"/>
  <c r="FZ49" i="3"/>
  <c r="FZ102" i="3"/>
  <c r="FZ103" i="3"/>
  <c r="FZ104" i="3"/>
  <c r="FZ105" i="3"/>
  <c r="FZ109" i="3"/>
  <c r="FZ111" i="3"/>
  <c r="GA116" i="3"/>
  <c r="GA68" i="3"/>
  <c r="FZ17" i="4"/>
  <c r="GA54" i="3"/>
  <c r="GA55" i="3"/>
  <c r="GA56" i="3"/>
  <c r="GA57" i="3"/>
  <c r="GA61" i="3"/>
  <c r="GA97" i="3"/>
  <c r="GA45" i="3"/>
  <c r="GA49" i="3"/>
  <c r="GA102" i="3"/>
  <c r="GA103" i="3"/>
  <c r="GA104" i="3"/>
  <c r="GA105" i="3"/>
  <c r="GA109" i="3"/>
  <c r="GA111" i="3"/>
  <c r="GB116" i="3"/>
  <c r="GB68" i="3"/>
  <c r="GA17" i="4"/>
  <c r="GB54" i="3"/>
  <c r="GB55" i="3"/>
  <c r="GB56" i="3"/>
  <c r="GB57" i="3"/>
  <c r="GB61" i="3"/>
  <c r="GB97" i="3"/>
  <c r="GB45" i="3"/>
  <c r="GB49" i="3"/>
  <c r="GB102" i="3"/>
  <c r="GB103" i="3"/>
  <c r="GB104" i="3"/>
  <c r="GB105" i="3"/>
  <c r="GB109" i="3"/>
  <c r="GB111" i="3"/>
  <c r="GC116" i="3"/>
  <c r="GC68" i="3"/>
  <c r="GB17" i="4"/>
  <c r="GC54" i="3"/>
  <c r="GC55" i="3"/>
  <c r="GC56" i="3"/>
  <c r="GC57" i="3"/>
  <c r="GC61" i="3"/>
  <c r="GC97" i="3"/>
  <c r="GC45" i="3"/>
  <c r="GC49" i="3"/>
  <c r="GC102" i="3"/>
  <c r="GC103" i="3"/>
  <c r="GC104" i="3"/>
  <c r="GC105" i="3"/>
  <c r="GC109" i="3"/>
  <c r="GC111" i="3"/>
  <c r="GD116" i="3"/>
  <c r="GD68" i="3"/>
  <c r="GC17" i="4"/>
  <c r="GD54" i="3"/>
  <c r="GD55" i="3"/>
  <c r="GD56" i="3"/>
  <c r="GD57" i="3"/>
  <c r="GD61" i="3"/>
  <c r="GD97" i="3"/>
  <c r="GD45" i="3"/>
  <c r="GD49" i="3"/>
  <c r="GD102" i="3"/>
  <c r="GD103" i="3"/>
  <c r="GD104" i="3"/>
  <c r="GD105" i="3"/>
  <c r="GD109" i="3"/>
  <c r="GD111" i="3"/>
  <c r="GE116" i="3"/>
  <c r="GE68" i="3"/>
  <c r="GD17" i="4"/>
  <c r="GE54" i="3"/>
  <c r="GE55" i="3"/>
  <c r="GE56" i="3"/>
  <c r="GE57" i="3"/>
  <c r="GE61" i="3"/>
  <c r="GE97" i="3"/>
  <c r="GE45" i="3"/>
  <c r="GE49" i="3"/>
  <c r="GE102" i="3"/>
  <c r="GE103" i="3"/>
  <c r="GE104" i="3"/>
  <c r="GE105" i="3"/>
  <c r="GE109" i="3"/>
  <c r="GE111" i="3"/>
  <c r="GF116" i="3"/>
  <c r="GF68" i="3"/>
  <c r="GE17" i="4"/>
  <c r="GF54" i="3"/>
  <c r="GF55" i="3"/>
  <c r="GF56" i="3"/>
  <c r="GF57" i="3"/>
  <c r="GF61" i="3"/>
  <c r="GF97" i="3"/>
  <c r="GF45" i="3"/>
  <c r="GF49" i="3"/>
  <c r="GF102" i="3"/>
  <c r="GF103" i="3"/>
  <c r="GF104" i="3"/>
  <c r="GF105" i="3"/>
  <c r="GF109" i="3"/>
  <c r="GF111" i="3"/>
  <c r="GG116" i="3"/>
  <c r="GG68" i="3"/>
  <c r="GF17" i="4"/>
  <c r="GG54" i="3"/>
  <c r="GG55" i="3"/>
  <c r="GG56" i="3"/>
  <c r="GG57" i="3"/>
  <c r="GG61" i="3"/>
  <c r="GG97" i="3"/>
  <c r="GG45" i="3"/>
  <c r="GG49" i="3"/>
  <c r="GG102" i="3"/>
  <c r="GG103" i="3"/>
  <c r="GG104" i="3"/>
  <c r="GG105" i="3"/>
  <c r="GG109" i="3"/>
  <c r="GG111" i="3"/>
  <c r="GH116" i="3"/>
  <c r="GH68" i="3"/>
  <c r="GG17" i="4"/>
  <c r="GH54" i="3"/>
  <c r="GH55" i="3"/>
  <c r="GH56" i="3"/>
  <c r="GH57" i="3"/>
  <c r="GH61" i="3"/>
  <c r="GH97" i="3"/>
  <c r="GH45" i="3"/>
  <c r="GH49" i="3"/>
  <c r="GH102" i="3"/>
  <c r="GH103" i="3"/>
  <c r="GH104" i="3"/>
  <c r="GH105" i="3"/>
  <c r="GH109" i="3"/>
  <c r="GH111" i="3"/>
  <c r="GI116" i="3"/>
  <c r="GI68" i="3"/>
  <c r="GH17" i="4"/>
  <c r="GI54" i="3"/>
  <c r="GI55" i="3"/>
  <c r="GI56" i="3"/>
  <c r="GI57" i="3"/>
  <c r="GI61" i="3"/>
  <c r="GI97" i="3"/>
  <c r="GI45" i="3"/>
  <c r="GI49" i="3"/>
  <c r="GI102" i="3"/>
  <c r="GI103" i="3"/>
  <c r="GI104" i="3"/>
  <c r="GI105" i="3"/>
  <c r="GI109" i="3"/>
  <c r="GI111" i="3"/>
  <c r="GJ116" i="3"/>
  <c r="GJ68" i="3"/>
  <c r="GI17" i="4"/>
  <c r="GJ54" i="3"/>
  <c r="GJ55" i="3"/>
  <c r="GJ56" i="3"/>
  <c r="GJ57" i="3"/>
  <c r="GJ61" i="3"/>
  <c r="GJ97" i="3"/>
  <c r="GJ45" i="3"/>
  <c r="GJ49" i="3"/>
  <c r="GJ102" i="3"/>
  <c r="GJ103" i="3"/>
  <c r="GJ104" i="3"/>
  <c r="GJ105" i="3"/>
  <c r="GJ109" i="3"/>
  <c r="GJ111" i="3"/>
  <c r="GK116" i="3"/>
  <c r="GK68" i="3"/>
  <c r="GJ17" i="4"/>
  <c r="GK54" i="3"/>
  <c r="GK55" i="3"/>
  <c r="GK56" i="3"/>
  <c r="GK57" i="3"/>
  <c r="GK61" i="3"/>
  <c r="GK97" i="3"/>
  <c r="GK45" i="3"/>
  <c r="GK49" i="3"/>
  <c r="GK102" i="3"/>
  <c r="GK103" i="3"/>
  <c r="GK104" i="3"/>
  <c r="GK105" i="3"/>
  <c r="GK109" i="3"/>
  <c r="GK111" i="3"/>
  <c r="GL116" i="3"/>
  <c r="GL68" i="3"/>
  <c r="GK17" i="4"/>
  <c r="GL54" i="3"/>
  <c r="GL55" i="3"/>
  <c r="GL56" i="3"/>
  <c r="GL57" i="3"/>
  <c r="GL61" i="3"/>
  <c r="GL97" i="3"/>
  <c r="GL45" i="3"/>
  <c r="GL49" i="3"/>
  <c r="GL102" i="3"/>
  <c r="GL103" i="3"/>
  <c r="GL104" i="3"/>
  <c r="GL105" i="3"/>
  <c r="GL109" i="3"/>
  <c r="GL111" i="3"/>
  <c r="GM116" i="3"/>
  <c r="GM68" i="3"/>
  <c r="GL17" i="4"/>
  <c r="GM54" i="3"/>
  <c r="GM55" i="3"/>
  <c r="GM56" i="3"/>
  <c r="GM57" i="3"/>
  <c r="GM61" i="3"/>
  <c r="GM97" i="3"/>
  <c r="GM45" i="3"/>
  <c r="GM49" i="3"/>
  <c r="GM102" i="3"/>
  <c r="GM103" i="3"/>
  <c r="GM104" i="3"/>
  <c r="GM105" i="3"/>
  <c r="GM109" i="3"/>
  <c r="GM111" i="3"/>
  <c r="GN116" i="3"/>
  <c r="GN68" i="3"/>
  <c r="GM17" i="4"/>
  <c r="GN54" i="3"/>
  <c r="GN55" i="3"/>
  <c r="GN56" i="3"/>
  <c r="GN57" i="3"/>
  <c r="GN61" i="3"/>
  <c r="GN97" i="3"/>
  <c r="GN45" i="3"/>
  <c r="GN49" i="3"/>
  <c r="GN102" i="3"/>
  <c r="GN103" i="3"/>
  <c r="GN104" i="3"/>
  <c r="GN105" i="3"/>
  <c r="GN109" i="3"/>
  <c r="GN111" i="3"/>
  <c r="GO116" i="3"/>
  <c r="GO68" i="3"/>
  <c r="GN17" i="4"/>
  <c r="GO54" i="3"/>
  <c r="GO55" i="3"/>
  <c r="GO56" i="3"/>
  <c r="GO57" i="3"/>
  <c r="GO61" i="3"/>
  <c r="GO97" i="3"/>
  <c r="GO45" i="3"/>
  <c r="GO49" i="3"/>
  <c r="GO102" i="3"/>
  <c r="GO103" i="3"/>
  <c r="GO104" i="3"/>
  <c r="GO105" i="3"/>
  <c r="GO109" i="3"/>
  <c r="GO111" i="3"/>
  <c r="GP116" i="3"/>
  <c r="GP68" i="3"/>
  <c r="GO17" i="4"/>
  <c r="GP54" i="3"/>
  <c r="GP55" i="3"/>
  <c r="GP56" i="3"/>
  <c r="GP57" i="3"/>
  <c r="GP61" i="3"/>
  <c r="GP97" i="3"/>
  <c r="GP45" i="3"/>
  <c r="GP49" i="3"/>
  <c r="GP102" i="3"/>
  <c r="GP103" i="3"/>
  <c r="GP104" i="3"/>
  <c r="GP105" i="3"/>
  <c r="GP109" i="3"/>
  <c r="GP111" i="3"/>
  <c r="GQ116" i="3"/>
  <c r="GQ68" i="3"/>
  <c r="GP17" i="4"/>
  <c r="GQ54" i="3"/>
  <c r="GQ55" i="3"/>
  <c r="GQ56" i="3"/>
  <c r="GQ57" i="3"/>
  <c r="GQ61" i="3"/>
  <c r="GQ97" i="3"/>
  <c r="GQ45" i="3"/>
  <c r="GQ49" i="3"/>
  <c r="GQ102" i="3"/>
  <c r="GQ103" i="3"/>
  <c r="GQ104" i="3"/>
  <c r="GQ105" i="3"/>
  <c r="GQ109" i="3"/>
  <c r="GQ111" i="3"/>
  <c r="GR116" i="3"/>
  <c r="GR68" i="3"/>
  <c r="GQ17" i="4"/>
  <c r="GR54" i="3"/>
  <c r="GR55" i="3"/>
  <c r="GR56" i="3"/>
  <c r="GR57" i="3"/>
  <c r="GR61" i="3"/>
  <c r="GR97" i="3"/>
  <c r="GR45" i="3"/>
  <c r="GR49" i="3"/>
  <c r="GR102" i="3"/>
  <c r="GR103" i="3"/>
  <c r="GR104" i="3"/>
  <c r="GR105" i="3"/>
  <c r="GR109" i="3"/>
  <c r="GR111" i="3"/>
  <c r="GS116" i="3"/>
  <c r="GS68" i="3"/>
  <c r="GR17" i="4"/>
  <c r="GS54" i="3"/>
  <c r="GS55" i="3"/>
  <c r="GS56" i="3"/>
  <c r="GS57" i="3"/>
  <c r="GS61" i="3"/>
  <c r="GS97" i="3"/>
  <c r="GS45" i="3"/>
  <c r="GS49" i="3"/>
  <c r="GS102" i="3"/>
  <c r="GS103" i="3"/>
  <c r="GS104" i="3"/>
  <c r="GS105" i="3"/>
  <c r="GS109" i="3"/>
  <c r="GS111" i="3"/>
  <c r="GT116" i="3"/>
  <c r="GT68" i="3"/>
  <c r="GS17" i="4"/>
  <c r="GT54" i="3"/>
  <c r="GT55" i="3"/>
  <c r="GT56" i="3"/>
  <c r="GT57" i="3"/>
  <c r="GT61" i="3"/>
  <c r="GT97" i="3"/>
  <c r="GT45" i="3"/>
  <c r="GT49" i="3"/>
  <c r="GT102" i="3"/>
  <c r="GT103" i="3"/>
  <c r="GT104" i="3"/>
  <c r="GT105" i="3"/>
  <c r="GT109" i="3"/>
  <c r="GT111" i="3"/>
  <c r="GU116" i="3"/>
  <c r="GU68" i="3"/>
  <c r="GT17" i="4"/>
  <c r="GU54" i="3"/>
  <c r="GU55" i="3"/>
  <c r="GU56" i="3"/>
  <c r="GU57" i="3"/>
  <c r="GU61" i="3"/>
  <c r="GU97" i="3"/>
  <c r="GU45" i="3"/>
  <c r="GU49" i="3"/>
  <c r="GU102" i="3"/>
  <c r="GU103" i="3"/>
  <c r="GU104" i="3"/>
  <c r="GU105" i="3"/>
  <c r="GU109" i="3"/>
  <c r="GU111" i="3"/>
  <c r="GV116" i="3"/>
  <c r="GV68" i="3"/>
  <c r="GU17" i="4"/>
  <c r="GV54" i="3"/>
  <c r="GV55" i="3"/>
  <c r="GV56" i="3"/>
  <c r="GV57" i="3"/>
  <c r="GV61" i="3"/>
  <c r="GV97" i="3"/>
  <c r="GV45" i="3"/>
  <c r="GV49" i="3"/>
  <c r="GV102" i="3"/>
  <c r="GV103" i="3"/>
  <c r="GV104" i="3"/>
  <c r="GV105" i="3"/>
  <c r="GV109" i="3"/>
  <c r="GV111" i="3"/>
  <c r="GW116" i="3"/>
  <c r="GW68" i="3"/>
  <c r="GV17" i="4"/>
  <c r="GW54" i="3"/>
  <c r="GW55" i="3"/>
  <c r="GW56" i="3"/>
  <c r="GW57" i="3"/>
  <c r="GW61" i="3"/>
  <c r="GW97" i="3"/>
  <c r="GW45" i="3"/>
  <c r="GW49" i="3"/>
  <c r="GW102" i="3"/>
  <c r="GW103" i="3"/>
  <c r="GW104" i="3"/>
  <c r="GW105" i="3"/>
  <c r="GW109" i="3"/>
  <c r="GW111" i="3"/>
  <c r="GX116" i="3"/>
  <c r="GX68" i="3"/>
  <c r="GW17" i="4"/>
  <c r="GX54" i="3"/>
  <c r="GX55" i="3"/>
  <c r="GX56" i="3"/>
  <c r="GX57" i="3"/>
  <c r="GX61" i="3"/>
  <c r="GX97" i="3"/>
  <c r="GX45" i="3"/>
  <c r="GX49" i="3"/>
  <c r="GX102" i="3"/>
  <c r="GX103" i="3"/>
  <c r="GX104" i="3"/>
  <c r="GX105" i="3"/>
  <c r="GX109" i="3"/>
  <c r="GX111" i="3"/>
  <c r="GY116" i="3"/>
  <c r="GY68" i="3"/>
  <c r="GX17" i="4"/>
  <c r="GY54" i="3"/>
  <c r="GY55" i="3"/>
  <c r="GY56" i="3"/>
  <c r="GY57" i="3"/>
  <c r="GY61" i="3"/>
  <c r="GY97" i="3"/>
  <c r="GY45" i="3"/>
  <c r="GY49" i="3"/>
  <c r="GY102" i="3"/>
  <c r="GY103" i="3"/>
  <c r="GY104" i="3"/>
  <c r="GY105" i="3"/>
  <c r="GY109" i="3"/>
  <c r="GY111" i="3"/>
  <c r="GZ116" i="3"/>
  <c r="GZ68" i="3"/>
  <c r="GY17" i="4"/>
  <c r="GZ54" i="3"/>
  <c r="GZ55" i="3"/>
  <c r="GZ56" i="3"/>
  <c r="GZ57" i="3"/>
  <c r="GZ61" i="3"/>
  <c r="GZ97" i="3"/>
  <c r="GZ45" i="3"/>
  <c r="GZ49" i="3"/>
  <c r="GZ102" i="3"/>
  <c r="GZ103" i="3"/>
  <c r="GZ104" i="3"/>
  <c r="GZ105" i="3"/>
  <c r="GZ109" i="3"/>
  <c r="GZ111" i="3"/>
  <c r="HA116" i="3"/>
  <c r="HA68" i="3"/>
  <c r="GZ17" i="4"/>
  <c r="HA54" i="3"/>
  <c r="HA55" i="3"/>
  <c r="HA56" i="3"/>
  <c r="HA57" i="3"/>
  <c r="HA61" i="3"/>
  <c r="HA97" i="3"/>
  <c r="HA45" i="3"/>
  <c r="HA49" i="3"/>
  <c r="HA102" i="3"/>
  <c r="HA103" i="3"/>
  <c r="HA104" i="3"/>
  <c r="HA105" i="3"/>
  <c r="HA109" i="3"/>
  <c r="HA111" i="3"/>
  <c r="HB116" i="3"/>
  <c r="HB68" i="3"/>
  <c r="HA17" i="4"/>
  <c r="HB54" i="3"/>
  <c r="HB55" i="3"/>
  <c r="HB56" i="3"/>
  <c r="HB57" i="3"/>
  <c r="HB61" i="3"/>
  <c r="HB97" i="3"/>
  <c r="HB45" i="3"/>
  <c r="HB49" i="3"/>
  <c r="HB102" i="3"/>
  <c r="HB103" i="3"/>
  <c r="HB104" i="3"/>
  <c r="HB105" i="3"/>
  <c r="HB109" i="3"/>
  <c r="HB111" i="3"/>
  <c r="HC116" i="3"/>
  <c r="HC68" i="3"/>
  <c r="HB17" i="4"/>
  <c r="HC54" i="3"/>
  <c r="HC55" i="3"/>
  <c r="HC56" i="3"/>
  <c r="HC57" i="3"/>
  <c r="HC61" i="3"/>
  <c r="HC97" i="3"/>
  <c r="HC45" i="3"/>
  <c r="HC49" i="3"/>
  <c r="HC102" i="3"/>
  <c r="HC103" i="3"/>
  <c r="HC104" i="3"/>
  <c r="HC105" i="3"/>
  <c r="HC109" i="3"/>
  <c r="HC111" i="3"/>
  <c r="HD116" i="3"/>
  <c r="HD68" i="3"/>
  <c r="HC17" i="4"/>
  <c r="HD54" i="3"/>
  <c r="HD55" i="3"/>
  <c r="HD56" i="3"/>
  <c r="HD57" i="3"/>
  <c r="HD61" i="3"/>
  <c r="HD97" i="3"/>
  <c r="HD45" i="3"/>
  <c r="HD49" i="3"/>
  <c r="HD102" i="3"/>
  <c r="HD103" i="3"/>
  <c r="HD104" i="3"/>
  <c r="HD105" i="3"/>
  <c r="HD109" i="3"/>
  <c r="HD111" i="3"/>
  <c r="HE116" i="3"/>
  <c r="HE68" i="3"/>
  <c r="HD17" i="4"/>
  <c r="HE54" i="3"/>
  <c r="HE55" i="3"/>
  <c r="HE56" i="3"/>
  <c r="HE57" i="3"/>
  <c r="HE61" i="3"/>
  <c r="HE97" i="3"/>
  <c r="HE45" i="3"/>
  <c r="HE49" i="3"/>
  <c r="HE102" i="3"/>
  <c r="HE103" i="3"/>
  <c r="HE104" i="3"/>
  <c r="HE105" i="3"/>
  <c r="HE109" i="3"/>
  <c r="HE111" i="3"/>
  <c r="HF116" i="3"/>
  <c r="HF68" i="3"/>
  <c r="HE17" i="4"/>
  <c r="HF54" i="3"/>
  <c r="HF55" i="3"/>
  <c r="HF56" i="3"/>
  <c r="HF57" i="3"/>
  <c r="HF61" i="3"/>
  <c r="HF97" i="3"/>
  <c r="HF45" i="3"/>
  <c r="HF49" i="3"/>
  <c r="HF102" i="3"/>
  <c r="HF103" i="3"/>
  <c r="HF104" i="3"/>
  <c r="HF105" i="3"/>
  <c r="HF109" i="3"/>
  <c r="HF111" i="3"/>
  <c r="HG116" i="3"/>
  <c r="HG68" i="3"/>
  <c r="HF17" i="4"/>
  <c r="HG54" i="3"/>
  <c r="HG55" i="3"/>
  <c r="HG56" i="3"/>
  <c r="HG57" i="3"/>
  <c r="HG61" i="3"/>
  <c r="HG97" i="3"/>
  <c r="HG45" i="3"/>
  <c r="HG49" i="3"/>
  <c r="HG102" i="3"/>
  <c r="HG103" i="3"/>
  <c r="HG104" i="3"/>
  <c r="HG105" i="3"/>
  <c r="HG109" i="3"/>
  <c r="HG111" i="3"/>
  <c r="HH116" i="3"/>
  <c r="HH68" i="3"/>
  <c r="HG17" i="4"/>
  <c r="HH54" i="3"/>
  <c r="HH55" i="3"/>
  <c r="HH56" i="3"/>
  <c r="HH57" i="3"/>
  <c r="HH61" i="3"/>
  <c r="HH97" i="3"/>
  <c r="HH45" i="3"/>
  <c r="HH49" i="3"/>
  <c r="HH102" i="3"/>
  <c r="HH103" i="3"/>
  <c r="HH104" i="3"/>
  <c r="HH105" i="3"/>
  <c r="HH109" i="3"/>
  <c r="HH111" i="3"/>
  <c r="HI116" i="3"/>
  <c r="HI68" i="3"/>
  <c r="HH17" i="4"/>
  <c r="HI54" i="3"/>
  <c r="HI55" i="3"/>
  <c r="HI56" i="3"/>
  <c r="HI57" i="3"/>
  <c r="HI61" i="3"/>
  <c r="HI97" i="3"/>
  <c r="HI45" i="3"/>
  <c r="HI49" i="3"/>
  <c r="HI102" i="3"/>
  <c r="HI103" i="3"/>
  <c r="HI104" i="3"/>
  <c r="HI105" i="3"/>
  <c r="HI109" i="3"/>
  <c r="HI111" i="3"/>
  <c r="HJ116" i="3"/>
  <c r="HJ68" i="3"/>
  <c r="HI17" i="4"/>
  <c r="HJ54" i="3"/>
  <c r="HJ55" i="3"/>
  <c r="HJ56" i="3"/>
  <c r="HJ57" i="3"/>
  <c r="HJ61" i="3"/>
  <c r="HJ97" i="3"/>
  <c r="HJ45" i="3"/>
  <c r="HJ49" i="3"/>
  <c r="HJ102" i="3"/>
  <c r="HJ103" i="3"/>
  <c r="HJ104" i="3"/>
  <c r="HJ105" i="3"/>
  <c r="HJ109" i="3"/>
  <c r="HJ111" i="3"/>
  <c r="HK116" i="3"/>
  <c r="HK68" i="3"/>
  <c r="HJ17" i="4"/>
  <c r="HK54" i="3"/>
  <c r="HK55" i="3"/>
  <c r="HK56" i="3"/>
  <c r="HK57" i="3"/>
  <c r="HK61" i="3"/>
  <c r="HK97" i="3"/>
  <c r="HK45" i="3"/>
  <c r="HK49" i="3"/>
  <c r="HK102" i="3"/>
  <c r="HK103" i="3"/>
  <c r="HK104" i="3"/>
  <c r="HK105" i="3"/>
  <c r="HK109" i="3"/>
  <c r="HK111" i="3"/>
  <c r="HL116" i="3"/>
  <c r="HL68" i="3"/>
  <c r="HK17" i="4"/>
  <c r="HL54" i="3"/>
  <c r="HL55" i="3"/>
  <c r="HL56" i="3"/>
  <c r="HL57" i="3"/>
  <c r="HL61" i="3"/>
  <c r="HL97" i="3"/>
  <c r="HL45" i="3"/>
  <c r="HL49" i="3"/>
  <c r="HL102" i="3"/>
  <c r="HL103" i="3"/>
  <c r="HL104" i="3"/>
  <c r="HL105" i="3"/>
  <c r="HL109" i="3"/>
  <c r="HL111" i="3"/>
  <c r="HM116" i="3"/>
  <c r="HM68" i="3"/>
  <c r="HL17" i="4"/>
  <c r="HM54" i="3"/>
  <c r="HM55" i="3"/>
  <c r="HM56" i="3"/>
  <c r="HM57" i="3"/>
  <c r="HM61" i="3"/>
  <c r="HM97" i="3"/>
  <c r="HM45" i="3"/>
  <c r="HM49" i="3"/>
  <c r="HM102" i="3"/>
  <c r="HM103" i="3"/>
  <c r="HM104" i="3"/>
  <c r="HM105" i="3"/>
  <c r="HM109" i="3"/>
  <c r="HM111" i="3"/>
  <c r="HN116" i="3"/>
  <c r="HN68" i="3"/>
  <c r="HM17" i="4"/>
  <c r="HN54" i="3"/>
  <c r="HN55" i="3"/>
  <c r="HN56" i="3"/>
  <c r="HN57" i="3"/>
  <c r="HN61" i="3"/>
  <c r="HN97" i="3"/>
  <c r="HN45" i="3"/>
  <c r="HN49" i="3"/>
  <c r="HN102" i="3"/>
  <c r="HN103" i="3"/>
  <c r="HN104" i="3"/>
  <c r="HN105" i="3"/>
  <c r="HN109" i="3"/>
  <c r="HN111" i="3"/>
  <c r="HO116" i="3"/>
  <c r="HO68" i="3"/>
  <c r="HN17" i="4"/>
  <c r="HO54" i="3"/>
  <c r="HO55" i="3"/>
  <c r="HO56" i="3"/>
  <c r="HO57" i="3"/>
  <c r="HO61" i="3"/>
  <c r="HO97" i="3"/>
  <c r="HO45" i="3"/>
  <c r="HO49" i="3"/>
  <c r="HO102" i="3"/>
  <c r="HO103" i="3"/>
  <c r="HO104" i="3"/>
  <c r="HO105" i="3"/>
  <c r="HO109" i="3"/>
  <c r="HO111" i="3"/>
  <c r="HP116" i="3"/>
  <c r="HP68" i="3"/>
  <c r="HO17" i="4"/>
  <c r="HP54" i="3"/>
  <c r="HP55" i="3"/>
  <c r="HP56" i="3"/>
  <c r="HP57" i="3"/>
  <c r="HP61" i="3"/>
  <c r="HP97" i="3"/>
  <c r="HP45" i="3"/>
  <c r="HP49" i="3"/>
  <c r="HP102" i="3"/>
  <c r="HP103" i="3"/>
  <c r="HP104" i="3"/>
  <c r="HP105" i="3"/>
  <c r="HP109" i="3"/>
  <c r="HP111" i="3"/>
  <c r="HQ116" i="3"/>
  <c r="HQ68" i="3"/>
  <c r="HP17" i="4"/>
  <c r="HQ54" i="3"/>
  <c r="HQ55" i="3"/>
  <c r="HQ56" i="3"/>
  <c r="HQ57" i="3"/>
  <c r="HQ61" i="3"/>
  <c r="HQ97" i="3"/>
  <c r="HQ45" i="3"/>
  <c r="HQ49" i="3"/>
  <c r="HQ102" i="3"/>
  <c r="HQ103" i="3"/>
  <c r="HQ104" i="3"/>
  <c r="HQ105" i="3"/>
  <c r="HQ109" i="3"/>
  <c r="HQ111" i="3"/>
  <c r="HR116" i="3"/>
  <c r="HR68" i="3"/>
  <c r="HQ17" i="4"/>
  <c r="HR54" i="3"/>
  <c r="HR55" i="3"/>
  <c r="HR56" i="3"/>
  <c r="HR57" i="3"/>
  <c r="HR61" i="3"/>
  <c r="HR97" i="3"/>
  <c r="HR45" i="3"/>
  <c r="HR49" i="3"/>
  <c r="HR102" i="3"/>
  <c r="HR103" i="3"/>
  <c r="HR104" i="3"/>
  <c r="HR105" i="3"/>
  <c r="HR109" i="3"/>
  <c r="HR111" i="3"/>
  <c r="HS116" i="3"/>
  <c r="HS68" i="3"/>
  <c r="HR17" i="4"/>
  <c r="HS54" i="3"/>
  <c r="HS55" i="3"/>
  <c r="HS56" i="3"/>
  <c r="HS57" i="3"/>
  <c r="HS61" i="3"/>
  <c r="HS97" i="3"/>
  <c r="HS45" i="3"/>
  <c r="HS49" i="3"/>
  <c r="HS102" i="3"/>
  <c r="HS103" i="3"/>
  <c r="HS104" i="3"/>
  <c r="HS105" i="3"/>
  <c r="HS109" i="3"/>
  <c r="HS111" i="3"/>
  <c r="HT116" i="3"/>
  <c r="HT68" i="3"/>
  <c r="HS17" i="4"/>
  <c r="HT54" i="3"/>
  <c r="HT55" i="3"/>
  <c r="HT56" i="3"/>
  <c r="HT57" i="3"/>
  <c r="HT61" i="3"/>
  <c r="HT97" i="3"/>
  <c r="HT45" i="3"/>
  <c r="HT49" i="3"/>
  <c r="HT102" i="3"/>
  <c r="HT103" i="3"/>
  <c r="HT104" i="3"/>
  <c r="HT105" i="3"/>
  <c r="HT109" i="3"/>
  <c r="HT111" i="3"/>
  <c r="HU116" i="3"/>
  <c r="HU68" i="3"/>
  <c r="HT17" i="4"/>
  <c r="HU54" i="3"/>
  <c r="HU55" i="3"/>
  <c r="HU56" i="3"/>
  <c r="HU57" i="3"/>
  <c r="HU61" i="3"/>
  <c r="HU97" i="3"/>
  <c r="HU45" i="3"/>
  <c r="HU49" i="3"/>
  <c r="HU102" i="3"/>
  <c r="HU103" i="3"/>
  <c r="HU104" i="3"/>
  <c r="HU105" i="3"/>
  <c r="HU109" i="3"/>
  <c r="HU111" i="3"/>
  <c r="HV116" i="3"/>
  <c r="HV68" i="3"/>
  <c r="HU17" i="4"/>
  <c r="HV54" i="3"/>
  <c r="HV55" i="3"/>
  <c r="HV56" i="3"/>
  <c r="HV57" i="3"/>
  <c r="HV61" i="3"/>
  <c r="HV97" i="3"/>
  <c r="HV45" i="3"/>
  <c r="HV49" i="3"/>
  <c r="HV102" i="3"/>
  <c r="HV103" i="3"/>
  <c r="HV104" i="3"/>
  <c r="HV105" i="3"/>
  <c r="HV109" i="3"/>
  <c r="HV111" i="3"/>
  <c r="HW116" i="3"/>
  <c r="HW68" i="3"/>
  <c r="HV17" i="4"/>
  <c r="HW54" i="3"/>
  <c r="HW55" i="3"/>
  <c r="HW56" i="3"/>
  <c r="HW57" i="3"/>
  <c r="HW61" i="3"/>
  <c r="HW97" i="3"/>
  <c r="HW45" i="3"/>
  <c r="HW49" i="3"/>
  <c r="HW102" i="3"/>
  <c r="HW103" i="3"/>
  <c r="HW104" i="3"/>
  <c r="HW105" i="3"/>
  <c r="HW109" i="3"/>
  <c r="HW111" i="3"/>
  <c r="HX116" i="3"/>
  <c r="HX68" i="3"/>
  <c r="HW17" i="4"/>
  <c r="HX54" i="3"/>
  <c r="HX55" i="3"/>
  <c r="HX56" i="3"/>
  <c r="HX57" i="3"/>
  <c r="HX61" i="3"/>
  <c r="HX97" i="3"/>
  <c r="HX45" i="3"/>
  <c r="HX49" i="3"/>
  <c r="HX102" i="3"/>
  <c r="HX103" i="3"/>
  <c r="HX104" i="3"/>
  <c r="HX105" i="3"/>
  <c r="HX109" i="3"/>
  <c r="HX111" i="3"/>
  <c r="HY116" i="3"/>
  <c r="HY68" i="3"/>
  <c r="HX17" i="4"/>
  <c r="HY54" i="3"/>
  <c r="HY55" i="3"/>
  <c r="HY56" i="3"/>
  <c r="HY57" i="3"/>
  <c r="HY61" i="3"/>
  <c r="HY97" i="3"/>
  <c r="HY45" i="3"/>
  <c r="HY49" i="3"/>
  <c r="HY102" i="3"/>
  <c r="HY103" i="3"/>
  <c r="HY104" i="3"/>
  <c r="HY105" i="3"/>
  <c r="HY109" i="3"/>
  <c r="HY111" i="3"/>
  <c r="HZ116" i="3"/>
  <c r="HZ68" i="3"/>
  <c r="HY17" i="4"/>
  <c r="HZ54" i="3"/>
  <c r="HZ55" i="3"/>
  <c r="HZ56" i="3"/>
  <c r="HZ57" i="3"/>
  <c r="HZ61" i="3"/>
  <c r="HZ97" i="3"/>
  <c r="HZ45" i="3"/>
  <c r="HZ49" i="3"/>
  <c r="HZ102" i="3"/>
  <c r="HZ103" i="3"/>
  <c r="HZ104" i="3"/>
  <c r="HZ105" i="3"/>
  <c r="HZ109" i="3"/>
  <c r="HZ111" i="3"/>
  <c r="IA116" i="3"/>
  <c r="IA68" i="3"/>
  <c r="HZ17" i="4"/>
  <c r="IA54" i="3"/>
  <c r="IA55" i="3"/>
  <c r="IA56" i="3"/>
  <c r="IA57" i="3"/>
  <c r="IA61" i="3"/>
  <c r="IA97" i="3"/>
  <c r="IA45" i="3"/>
  <c r="IA49" i="3"/>
  <c r="IA102" i="3"/>
  <c r="IA103" i="3"/>
  <c r="IA104" i="3"/>
  <c r="IA105" i="3"/>
  <c r="IA109" i="3"/>
  <c r="IA111" i="3"/>
  <c r="IB116" i="3"/>
  <c r="IB68" i="3"/>
  <c r="IA17" i="4"/>
  <c r="IB54" i="3"/>
  <c r="IB55" i="3"/>
  <c r="IB56" i="3"/>
  <c r="IB57" i="3"/>
  <c r="IB61" i="3"/>
  <c r="IB97" i="3"/>
  <c r="IB45" i="3"/>
  <c r="IB49" i="3"/>
  <c r="IB102" i="3"/>
  <c r="IB103" i="3"/>
  <c r="IB104" i="3"/>
  <c r="IB105" i="3"/>
  <c r="IB109" i="3"/>
  <c r="IB111" i="3"/>
  <c r="IC116" i="3"/>
  <c r="IC68" i="3"/>
  <c r="IB17" i="4"/>
  <c r="IC54" i="3"/>
  <c r="IC55" i="3"/>
  <c r="IC56" i="3"/>
  <c r="IC57" i="3"/>
  <c r="IC61" i="3"/>
  <c r="IC97" i="3"/>
  <c r="IC45" i="3"/>
  <c r="IC49" i="3"/>
  <c r="IC102" i="3"/>
  <c r="IC103" i="3"/>
  <c r="IC104" i="3"/>
  <c r="IC105" i="3"/>
  <c r="IC109" i="3"/>
  <c r="IC111" i="3"/>
  <c r="ID116" i="3"/>
  <c r="ID68" i="3"/>
  <c r="IC17" i="4"/>
  <c r="ID54" i="3"/>
  <c r="ID55" i="3"/>
  <c r="ID56" i="3"/>
  <c r="ID57" i="3"/>
  <c r="ID61" i="3"/>
  <c r="ID97" i="3"/>
  <c r="ID45" i="3"/>
  <c r="ID49" i="3"/>
  <c r="ID102" i="3"/>
  <c r="ID103" i="3"/>
  <c r="ID104" i="3"/>
  <c r="ID105" i="3"/>
  <c r="ID109" i="3"/>
  <c r="ID111" i="3"/>
  <c r="IE116" i="3"/>
  <c r="IE68" i="3"/>
  <c r="ID17" i="4"/>
  <c r="IE54" i="3"/>
  <c r="IE55" i="3"/>
  <c r="IE56" i="3"/>
  <c r="IE57" i="3"/>
  <c r="IE61" i="3"/>
  <c r="IE97" i="3"/>
  <c r="IE45" i="3"/>
  <c r="IE49" i="3"/>
  <c r="IE102" i="3"/>
  <c r="IE103" i="3"/>
  <c r="IE104" i="3"/>
  <c r="IE105" i="3"/>
  <c r="IE109" i="3"/>
  <c r="IE111" i="3"/>
  <c r="IF116" i="3"/>
  <c r="IF68" i="3"/>
  <c r="IE17" i="4"/>
  <c r="IF54" i="3"/>
  <c r="IF55" i="3"/>
  <c r="IF56" i="3"/>
  <c r="IF57" i="3"/>
  <c r="IF61" i="3"/>
  <c r="IF97" i="3"/>
  <c r="IF45" i="3"/>
  <c r="IF49" i="3"/>
  <c r="IF102" i="3"/>
  <c r="IF103" i="3"/>
  <c r="IF104" i="3"/>
  <c r="IF105" i="3"/>
  <c r="IF109" i="3"/>
  <c r="IF111" i="3"/>
  <c r="IG116" i="3"/>
  <c r="IG68" i="3"/>
  <c r="IF17" i="4"/>
  <c r="IG54" i="3"/>
  <c r="IG55" i="3"/>
  <c r="IG56" i="3"/>
  <c r="IG57" i="3"/>
  <c r="IG61" i="3"/>
  <c r="IG97" i="3"/>
  <c r="IG45" i="3"/>
  <c r="IG49" i="3"/>
  <c r="IG102" i="3"/>
  <c r="IG103" i="3"/>
  <c r="IG104" i="3"/>
  <c r="IG105" i="3"/>
  <c r="IG109" i="3"/>
  <c r="IG111" i="3"/>
  <c r="IH116" i="3"/>
  <c r="IH68" i="3"/>
  <c r="IG17" i="4"/>
  <c r="IH54" i="3"/>
  <c r="IH55" i="3"/>
  <c r="IH56" i="3"/>
  <c r="IH57" i="3"/>
  <c r="IH61" i="3"/>
  <c r="IH97" i="3"/>
  <c r="IH45" i="3"/>
  <c r="IH49" i="3"/>
  <c r="IH102" i="3"/>
  <c r="IH103" i="3"/>
  <c r="IH104" i="3"/>
  <c r="IH105" i="3"/>
  <c r="IH109" i="3"/>
  <c r="IH111" i="3"/>
  <c r="II116" i="3"/>
  <c r="II68" i="3"/>
  <c r="IH17" i="4"/>
  <c r="II54" i="3"/>
  <c r="II55" i="3"/>
  <c r="II56" i="3"/>
  <c r="II57" i="3"/>
  <c r="II61" i="3"/>
  <c r="II97" i="3"/>
  <c r="II45" i="3"/>
  <c r="II49" i="3"/>
  <c r="II102" i="3"/>
  <c r="II103" i="3"/>
  <c r="II104" i="3"/>
  <c r="II105" i="3"/>
  <c r="II109" i="3"/>
  <c r="II111" i="3"/>
  <c r="IJ116" i="3"/>
  <c r="IJ68" i="3"/>
  <c r="II17" i="4"/>
  <c r="IJ54" i="3"/>
  <c r="IJ55" i="3"/>
  <c r="IJ56" i="3"/>
  <c r="IJ57" i="3"/>
  <c r="IJ61" i="3"/>
  <c r="IJ97" i="3"/>
  <c r="IJ45" i="3"/>
  <c r="IJ49" i="3"/>
  <c r="IJ102" i="3"/>
  <c r="IJ103" i="3"/>
  <c r="IJ104" i="3"/>
  <c r="IJ105" i="3"/>
  <c r="IJ109" i="3"/>
  <c r="IJ111" i="3"/>
  <c r="IK116" i="3"/>
  <c r="IK68" i="3"/>
  <c r="IJ17" i="4"/>
  <c r="IK54" i="3"/>
  <c r="IK55" i="3"/>
  <c r="IK56" i="3"/>
  <c r="IK57" i="3"/>
  <c r="IK61" i="3"/>
  <c r="IK97" i="3"/>
  <c r="IK45" i="3"/>
  <c r="IK49" i="3"/>
  <c r="IK102" i="3"/>
  <c r="IK103" i="3"/>
  <c r="IK104" i="3"/>
  <c r="IK105" i="3"/>
  <c r="IK109" i="3"/>
  <c r="IK111" i="3"/>
  <c r="IL116" i="3"/>
  <c r="IL68" i="3"/>
  <c r="IK17" i="4"/>
  <c r="IL54" i="3"/>
  <c r="IL55" i="3"/>
  <c r="IL56" i="3"/>
  <c r="IL57" i="3"/>
  <c r="IL61" i="3"/>
  <c r="IL97" i="3"/>
  <c r="IL45" i="3"/>
  <c r="IL49" i="3"/>
  <c r="IL102" i="3"/>
  <c r="IL103" i="3"/>
  <c r="IL104" i="3"/>
  <c r="IL105" i="3"/>
  <c r="IL109" i="3"/>
  <c r="IL111" i="3"/>
  <c r="IM116" i="3"/>
  <c r="IM68" i="3"/>
  <c r="IL17" i="4"/>
  <c r="IM54" i="3"/>
  <c r="IM55" i="3"/>
  <c r="IM56" i="3"/>
  <c r="IM57" i="3"/>
  <c r="IM61" i="3"/>
  <c r="IM97" i="3"/>
  <c r="IM45" i="3"/>
  <c r="IM49" i="3"/>
  <c r="IM102" i="3"/>
  <c r="IM103" i="3"/>
  <c r="IM104" i="3"/>
  <c r="IM105" i="3"/>
  <c r="IM109" i="3"/>
  <c r="IM111" i="3"/>
  <c r="IN116" i="3"/>
  <c r="IN68" i="3"/>
  <c r="IM17" i="4"/>
  <c r="IN54" i="3"/>
  <c r="IN55" i="3"/>
  <c r="IN56" i="3"/>
  <c r="IN57" i="3"/>
  <c r="IN61" i="3"/>
  <c r="IN97" i="3"/>
  <c r="IN45" i="3"/>
  <c r="IN49" i="3"/>
  <c r="IN102" i="3"/>
  <c r="IN103" i="3"/>
  <c r="IN104" i="3"/>
  <c r="IN105" i="3"/>
  <c r="IN109" i="3"/>
  <c r="IN111" i="3"/>
  <c r="IO116" i="3"/>
  <c r="IO68" i="3"/>
  <c r="IN17" i="4"/>
  <c r="IO54" i="3"/>
  <c r="IO55" i="3"/>
  <c r="IO56" i="3"/>
  <c r="IO57" i="3"/>
  <c r="IO61" i="3"/>
  <c r="IO97" i="3"/>
  <c r="IO45" i="3"/>
  <c r="IO49" i="3"/>
  <c r="IO102" i="3"/>
  <c r="IO103" i="3"/>
  <c r="IO104" i="3"/>
  <c r="IO105" i="3"/>
  <c r="IO109" i="3"/>
  <c r="IO111" i="3"/>
  <c r="IP116" i="3"/>
  <c r="IP68" i="3"/>
  <c r="IO17" i="4"/>
  <c r="IP54" i="3"/>
  <c r="IP55" i="3"/>
  <c r="IP56" i="3"/>
  <c r="IP57" i="3"/>
  <c r="IP61" i="3"/>
  <c r="IP97" i="3"/>
  <c r="IP45" i="3"/>
  <c r="IP49" i="3"/>
  <c r="IP102" i="3"/>
  <c r="IP103" i="3"/>
  <c r="IP104" i="3"/>
  <c r="IP105" i="3"/>
  <c r="IP109" i="3"/>
  <c r="IP111" i="3"/>
  <c r="IQ116" i="3"/>
  <c r="IQ68" i="3"/>
  <c r="IP17" i="4"/>
  <c r="IQ54" i="3"/>
  <c r="IQ55" i="3"/>
  <c r="IQ56" i="3"/>
  <c r="IQ57" i="3"/>
  <c r="IQ61" i="3"/>
  <c r="IQ97" i="3"/>
  <c r="IQ45" i="3"/>
  <c r="IQ49" i="3"/>
  <c r="IQ102" i="3"/>
  <c r="IQ103" i="3"/>
  <c r="IQ104" i="3"/>
  <c r="IQ105" i="3"/>
  <c r="IQ109" i="3"/>
  <c r="IQ111" i="3"/>
  <c r="IR116" i="3"/>
  <c r="IR68" i="3"/>
  <c r="IQ17" i="4"/>
  <c r="IR54" i="3"/>
  <c r="IR55" i="3"/>
  <c r="IR56" i="3"/>
  <c r="IR57" i="3"/>
  <c r="IR61" i="3"/>
  <c r="IR97" i="3"/>
  <c r="IR45" i="3"/>
  <c r="IR49" i="3"/>
  <c r="IR102" i="3"/>
  <c r="IR103" i="3"/>
  <c r="IR104" i="3"/>
  <c r="IR105" i="3"/>
  <c r="IR109" i="3"/>
  <c r="IR111" i="3"/>
  <c r="IS116" i="3"/>
  <c r="IS68" i="3"/>
  <c r="IR17" i="4"/>
  <c r="IS54" i="3"/>
  <c r="IS55" i="3"/>
  <c r="IS56" i="3"/>
  <c r="IS57" i="3"/>
  <c r="IS61" i="3"/>
  <c r="IS97" i="3"/>
  <c r="IS45" i="3"/>
  <c r="IS49" i="3"/>
  <c r="IS102" i="3"/>
  <c r="IS103" i="3"/>
  <c r="IS104" i="3"/>
  <c r="IS105" i="3"/>
  <c r="IS109" i="3"/>
  <c r="IS111" i="3"/>
  <c r="IT116" i="3"/>
  <c r="IT68" i="3"/>
  <c r="IS17" i="4"/>
  <c r="IT54" i="3"/>
  <c r="IT55" i="3"/>
  <c r="IT56" i="3"/>
  <c r="IT57" i="3"/>
  <c r="IT61" i="3"/>
  <c r="IT97" i="3"/>
  <c r="IT45" i="3"/>
  <c r="IT49" i="3"/>
  <c r="IT102" i="3"/>
  <c r="IT103" i="3"/>
  <c r="IT104" i="3"/>
  <c r="IT105" i="3"/>
  <c r="IT109" i="3"/>
  <c r="IT111" i="3"/>
  <c r="IU116" i="3"/>
  <c r="IU68" i="3"/>
  <c r="IT17" i="4"/>
  <c r="IU54" i="3"/>
  <c r="IU55" i="3"/>
  <c r="IU56" i="3"/>
  <c r="IU57" i="3"/>
  <c r="IU61" i="3"/>
  <c r="IU97" i="3"/>
  <c r="IU45" i="3"/>
  <c r="IU49" i="3"/>
  <c r="IU102" i="3"/>
  <c r="IU103" i="3"/>
  <c r="IU104" i="3"/>
  <c r="IU105" i="3"/>
  <c r="IU109" i="3"/>
  <c r="IU111" i="3"/>
  <c r="IV116" i="3"/>
  <c r="IV68" i="3"/>
  <c r="IU17" i="4"/>
  <c r="IV54" i="3"/>
  <c r="IV55" i="3"/>
  <c r="IV56" i="3"/>
  <c r="IV57" i="3"/>
  <c r="IV61" i="3"/>
  <c r="IV97" i="3"/>
  <c r="IV45" i="3"/>
  <c r="IV49" i="3"/>
  <c r="IV102" i="3"/>
  <c r="IV103" i="3"/>
  <c r="IV104" i="3"/>
  <c r="IV105" i="3"/>
  <c r="IV109" i="3"/>
  <c r="IV111" i="3"/>
  <c r="I114" i="31"/>
  <c r="I113" i="31"/>
  <c r="Z10" i="1"/>
  <c r="Z6" i="2"/>
  <c r="AA32" i="3"/>
  <c r="Y10" i="1"/>
  <c r="Y6" i="2"/>
  <c r="Z32" i="3"/>
  <c r="X10" i="1"/>
  <c r="X6" i="2"/>
  <c r="Y32" i="3"/>
  <c r="W10" i="1"/>
  <c r="W6" i="2"/>
  <c r="X32" i="3"/>
  <c r="V10" i="1"/>
  <c r="V6" i="2"/>
  <c r="W32" i="3"/>
  <c r="U10" i="1"/>
  <c r="U6" i="2"/>
  <c r="V32" i="3"/>
  <c r="T10" i="1"/>
  <c r="T6" i="2"/>
  <c r="U32" i="3"/>
  <c r="S10" i="1"/>
  <c r="S6" i="2"/>
  <c r="T32" i="3"/>
  <c r="R10" i="1"/>
  <c r="R6" i="2"/>
  <c r="Q10" i="1"/>
  <c r="Q6" i="2"/>
  <c r="P10" i="1"/>
  <c r="P6" i="2"/>
  <c r="O10" i="1"/>
  <c r="O6" i="2"/>
  <c r="N10" i="1"/>
  <c r="N6" i="2"/>
  <c r="M10" i="1"/>
  <c r="M6" i="2"/>
  <c r="N32" i="3"/>
  <c r="L10" i="1"/>
  <c r="L6" i="2"/>
  <c r="M32" i="3"/>
  <c r="K10" i="1"/>
  <c r="K6" i="2"/>
  <c r="J10" i="1"/>
  <c r="J6" i="2"/>
  <c r="I10" i="1"/>
  <c r="I6" i="2"/>
  <c r="H10" i="1"/>
  <c r="H6" i="2"/>
  <c r="G10" i="1"/>
  <c r="G6" i="2"/>
  <c r="F10" i="1"/>
  <c r="F6" i="2"/>
  <c r="BL10" i="1"/>
  <c r="BL6" i="2"/>
  <c r="BM32" i="3"/>
  <c r="BK10" i="1"/>
  <c r="BK6" i="2"/>
  <c r="BL32" i="3"/>
  <c r="BJ10" i="1"/>
  <c r="BJ6" i="2"/>
  <c r="BK32" i="3"/>
  <c r="BI10" i="1"/>
  <c r="BI6" i="2"/>
  <c r="BJ32" i="3"/>
  <c r="BH10" i="1"/>
  <c r="BH6" i="2"/>
  <c r="BI32" i="3"/>
  <c r="BG10" i="1"/>
  <c r="BG6" i="2"/>
  <c r="BH32" i="3"/>
  <c r="BF10" i="1"/>
  <c r="BF6" i="2"/>
  <c r="BG32" i="3"/>
  <c r="BE10" i="1"/>
  <c r="BE6" i="2"/>
  <c r="BF32" i="3"/>
  <c r="BD10" i="1"/>
  <c r="BD6" i="2"/>
  <c r="BE32" i="3"/>
  <c r="BC10" i="1"/>
  <c r="BC6" i="2"/>
  <c r="BD32" i="3"/>
  <c r="BB10" i="1"/>
  <c r="BB6" i="2"/>
  <c r="BC32" i="3"/>
  <c r="BA10" i="1"/>
  <c r="BA6" i="2"/>
  <c r="AZ10" i="1"/>
  <c r="AZ6" i="2"/>
  <c r="AY10" i="1"/>
  <c r="AY6" i="2"/>
  <c r="AZ32" i="3"/>
  <c r="AX10" i="1"/>
  <c r="AX6" i="2"/>
  <c r="AY32" i="3"/>
  <c r="AW10" i="1"/>
  <c r="AW6" i="2"/>
  <c r="AX32" i="3"/>
  <c r="AV10" i="1"/>
  <c r="AV6" i="2"/>
  <c r="AW32" i="3"/>
  <c r="AU10" i="1"/>
  <c r="AU6" i="2"/>
  <c r="AV32" i="3"/>
  <c r="AT10" i="1"/>
  <c r="AT6" i="2"/>
  <c r="AU32" i="3"/>
  <c r="AS10" i="1"/>
  <c r="AS6" i="2"/>
  <c r="AT32" i="3"/>
  <c r="AR10" i="1"/>
  <c r="AR6" i="2"/>
  <c r="AS32" i="3"/>
  <c r="AQ10" i="1"/>
  <c r="AQ6" i="2"/>
  <c r="AR32" i="3"/>
  <c r="AP10" i="1"/>
  <c r="AP6" i="2"/>
  <c r="AQ32" i="3"/>
  <c r="AO10" i="1"/>
  <c r="AO6" i="2"/>
  <c r="AP32" i="3"/>
  <c r="AN10" i="1"/>
  <c r="AN6" i="2"/>
  <c r="AO32" i="3"/>
  <c r="AM10" i="1"/>
  <c r="AM6" i="2"/>
  <c r="AN32" i="3"/>
  <c r="AL10" i="1"/>
  <c r="AL6" i="2"/>
  <c r="AK10" i="1"/>
  <c r="AK6" i="2"/>
  <c r="AL32" i="3"/>
  <c r="AJ10" i="1"/>
  <c r="AJ6" i="2"/>
  <c r="AK32" i="3"/>
  <c r="AI10" i="1"/>
  <c r="AI6" i="2"/>
  <c r="AJ32" i="3"/>
  <c r="AH10" i="1"/>
  <c r="AH6" i="2"/>
  <c r="AI32" i="3"/>
  <c r="AG10" i="1"/>
  <c r="AG6" i="2"/>
  <c r="AH32" i="3"/>
  <c r="AF10" i="1"/>
  <c r="AF6" i="2"/>
  <c r="AG32" i="3"/>
  <c r="AE10" i="1"/>
  <c r="AE6" i="2"/>
  <c r="AF32" i="3"/>
  <c r="AD10" i="1"/>
  <c r="AD6" i="2"/>
  <c r="AE32" i="3"/>
  <c r="AC10" i="1"/>
  <c r="AC6" i="2"/>
  <c r="AD32" i="3"/>
  <c r="AB10" i="1"/>
  <c r="AB6" i="2"/>
  <c r="AC32" i="3"/>
  <c r="AA10" i="1"/>
  <c r="AA6" i="2"/>
  <c r="AB32" i="3"/>
  <c r="V41" i="91"/>
  <c r="V49" i="91"/>
  <c r="X49" i="91"/>
  <c r="X52" i="91"/>
  <c r="F31" i="54"/>
  <c r="MO2" i="31"/>
  <c r="NI107" i="3"/>
  <c r="NI108" i="3"/>
  <c r="NI106" i="3"/>
  <c r="NI113" i="3"/>
  <c r="NI15" i="3"/>
  <c r="NI13" i="3"/>
  <c r="NI9" i="3"/>
  <c r="NI59" i="3"/>
  <c r="NI11" i="3"/>
  <c r="NI60" i="3"/>
  <c r="NI12" i="3"/>
  <c r="NI8" i="3"/>
  <c r="NI7" i="3"/>
  <c r="NI58" i="3"/>
  <c r="NI10" i="3"/>
  <c r="NI65" i="3"/>
  <c r="NI6" i="3"/>
  <c r="NI17" i="3"/>
  <c r="NI70" i="3"/>
  <c r="NI71" i="3"/>
  <c r="NI118" i="3"/>
  <c r="NI119" i="3"/>
  <c r="NH107" i="3"/>
  <c r="NH108" i="3"/>
  <c r="NH106" i="3"/>
  <c r="NH113" i="3"/>
  <c r="NH15" i="3"/>
  <c r="NH13" i="3"/>
  <c r="NH9" i="3"/>
  <c r="NH59" i="3"/>
  <c r="NH11" i="3"/>
  <c r="NH60" i="3"/>
  <c r="NH12" i="3"/>
  <c r="NH8" i="3"/>
  <c r="NH7" i="3"/>
  <c r="NH58" i="3"/>
  <c r="NH10" i="3"/>
  <c r="NH65" i="3"/>
  <c r="NH6" i="3"/>
  <c r="NH17" i="3"/>
  <c r="NH70" i="3"/>
  <c r="NH71" i="3"/>
  <c r="NH118" i="3"/>
  <c r="NH119" i="3"/>
  <c r="NG107" i="3"/>
  <c r="NG108" i="3"/>
  <c r="NG106" i="3"/>
  <c r="NG113" i="3"/>
  <c r="NG15" i="3"/>
  <c r="NG13" i="3"/>
  <c r="NG9" i="3"/>
  <c r="NG59" i="3"/>
  <c r="NG11" i="3"/>
  <c r="NG60" i="3"/>
  <c r="NG12" i="3"/>
  <c r="NG8" i="3"/>
  <c r="NG7" i="3"/>
  <c r="NG58" i="3"/>
  <c r="NG10" i="3"/>
  <c r="NG65" i="3"/>
  <c r="NG6" i="3"/>
  <c r="NG17" i="3"/>
  <c r="NG70" i="3"/>
  <c r="NG71" i="3"/>
  <c r="NG118" i="3"/>
  <c r="NG119" i="3"/>
  <c r="NF107" i="3"/>
  <c r="NF108" i="3"/>
  <c r="NF106" i="3"/>
  <c r="NF113" i="3"/>
  <c r="NF15" i="3"/>
  <c r="NF13" i="3"/>
  <c r="NF9" i="3"/>
  <c r="NF59" i="3"/>
  <c r="NF11" i="3"/>
  <c r="NF60" i="3"/>
  <c r="NF12" i="3"/>
  <c r="NF8" i="3"/>
  <c r="NF7" i="3"/>
  <c r="NF58" i="3"/>
  <c r="NF10" i="3"/>
  <c r="NF65" i="3"/>
  <c r="NF6" i="3"/>
  <c r="NF17" i="3"/>
  <c r="NF70" i="3"/>
  <c r="NF71" i="3"/>
  <c r="NF118" i="3"/>
  <c r="NF119" i="3"/>
  <c r="NE107" i="3"/>
  <c r="NE108" i="3"/>
  <c r="NE106" i="3"/>
  <c r="NE113" i="3"/>
  <c r="NE15" i="3"/>
  <c r="NE13" i="3"/>
  <c r="NE9" i="3"/>
  <c r="NE59" i="3"/>
  <c r="NE11" i="3"/>
  <c r="NE60" i="3"/>
  <c r="NE12" i="3"/>
  <c r="NE8" i="3"/>
  <c r="NE7" i="3"/>
  <c r="NE58" i="3"/>
  <c r="NE10" i="3"/>
  <c r="NE65" i="3"/>
  <c r="NE6" i="3"/>
  <c r="NE17" i="3"/>
  <c r="NE70" i="3"/>
  <c r="NE71" i="3"/>
  <c r="NE118" i="3"/>
  <c r="NE119" i="3"/>
  <c r="ND107" i="3"/>
  <c r="ND108" i="3"/>
  <c r="ND106" i="3"/>
  <c r="ND113" i="3"/>
  <c r="ND15" i="3"/>
  <c r="ND13" i="3"/>
  <c r="ND9" i="3"/>
  <c r="ND59" i="3"/>
  <c r="ND11" i="3"/>
  <c r="ND60" i="3"/>
  <c r="ND12" i="3"/>
  <c r="ND8" i="3"/>
  <c r="ND7" i="3"/>
  <c r="ND58" i="3"/>
  <c r="ND10" i="3"/>
  <c r="ND65" i="3"/>
  <c r="ND6" i="3"/>
  <c r="ND17" i="3"/>
  <c r="ND70" i="3"/>
  <c r="ND71" i="3"/>
  <c r="ND118" i="3"/>
  <c r="ND119" i="3"/>
  <c r="NC107" i="3"/>
  <c r="NC108" i="3"/>
  <c r="NC106" i="3"/>
  <c r="NC113" i="3"/>
  <c r="NC15" i="3"/>
  <c r="NC13" i="3"/>
  <c r="NC9" i="3"/>
  <c r="NC59" i="3"/>
  <c r="NC11" i="3"/>
  <c r="NC60" i="3"/>
  <c r="NC12" i="3"/>
  <c r="NC8" i="3"/>
  <c r="NC7" i="3"/>
  <c r="NC58" i="3"/>
  <c r="NC10" i="3"/>
  <c r="NC65" i="3"/>
  <c r="NC6" i="3"/>
  <c r="NC17" i="3"/>
  <c r="NC70" i="3"/>
  <c r="NC71" i="3"/>
  <c r="NC118" i="3"/>
  <c r="NC119" i="3"/>
  <c r="NB107" i="3"/>
  <c r="NB108" i="3"/>
  <c r="NB106" i="3"/>
  <c r="NB113" i="3"/>
  <c r="NB15" i="3"/>
  <c r="NB13" i="3"/>
  <c r="NB9" i="3"/>
  <c r="NB59" i="3"/>
  <c r="NB11" i="3"/>
  <c r="NB60" i="3"/>
  <c r="NB12" i="3"/>
  <c r="NB8" i="3"/>
  <c r="NB7" i="3"/>
  <c r="NB58" i="3"/>
  <c r="NB10" i="3"/>
  <c r="NB65" i="3"/>
  <c r="NB6" i="3"/>
  <c r="NB17" i="3"/>
  <c r="NB70" i="3"/>
  <c r="NB71" i="3"/>
  <c r="NB118" i="3"/>
  <c r="NB119" i="3"/>
  <c r="NA107" i="3"/>
  <c r="NA108" i="3"/>
  <c r="NA106" i="3"/>
  <c r="NA113" i="3"/>
  <c r="NA15" i="3"/>
  <c r="NA13" i="3"/>
  <c r="NA9" i="3"/>
  <c r="NA59" i="3"/>
  <c r="NA11" i="3"/>
  <c r="NA60" i="3"/>
  <c r="NA12" i="3"/>
  <c r="NA8" i="3"/>
  <c r="NA7" i="3"/>
  <c r="NA58" i="3"/>
  <c r="NA10" i="3"/>
  <c r="NA65" i="3"/>
  <c r="NA6" i="3"/>
  <c r="NA17" i="3"/>
  <c r="NA70" i="3"/>
  <c r="NA71" i="3"/>
  <c r="NA118" i="3"/>
  <c r="NA119" i="3"/>
  <c r="MZ107" i="3"/>
  <c r="MZ108" i="3"/>
  <c r="MZ106" i="3"/>
  <c r="MZ113" i="3"/>
  <c r="MZ15" i="3"/>
  <c r="MZ13" i="3"/>
  <c r="MZ9" i="3"/>
  <c r="MZ59" i="3"/>
  <c r="MZ11" i="3"/>
  <c r="MZ60" i="3"/>
  <c r="MZ12" i="3"/>
  <c r="MZ8" i="3"/>
  <c r="MZ7" i="3"/>
  <c r="MZ58" i="3"/>
  <c r="MZ10" i="3"/>
  <c r="MZ65" i="3"/>
  <c r="MZ6" i="3"/>
  <c r="MZ17" i="3"/>
  <c r="MZ70" i="3"/>
  <c r="MZ71" i="3"/>
  <c r="MZ118" i="3"/>
  <c r="MZ119" i="3"/>
  <c r="MY107" i="3"/>
  <c r="MY108" i="3"/>
  <c r="MY106" i="3"/>
  <c r="MY113" i="3"/>
  <c r="MY15" i="3"/>
  <c r="MY13" i="3"/>
  <c r="MY9" i="3"/>
  <c r="MY59" i="3"/>
  <c r="MY11" i="3"/>
  <c r="MY60" i="3"/>
  <c r="MY12" i="3"/>
  <c r="MY8" i="3"/>
  <c r="MY7" i="3"/>
  <c r="MY58" i="3"/>
  <c r="MY10" i="3"/>
  <c r="MY65" i="3"/>
  <c r="MY6" i="3"/>
  <c r="MY17" i="3"/>
  <c r="MY70" i="3"/>
  <c r="MY71" i="3"/>
  <c r="MY118" i="3"/>
  <c r="MY119" i="3"/>
  <c r="MX107" i="3"/>
  <c r="MX108" i="3"/>
  <c r="MX106" i="3"/>
  <c r="MX113" i="3"/>
  <c r="MX15" i="3"/>
  <c r="MX13" i="3"/>
  <c r="MX9" i="3"/>
  <c r="MX59" i="3"/>
  <c r="MX11" i="3"/>
  <c r="MX60" i="3"/>
  <c r="MX12" i="3"/>
  <c r="MX8" i="3"/>
  <c r="MX7" i="3"/>
  <c r="MX58" i="3"/>
  <c r="MX10" i="3"/>
  <c r="MX65" i="3"/>
  <c r="MX6" i="3"/>
  <c r="MX17" i="3"/>
  <c r="MX70" i="3"/>
  <c r="MX71" i="3"/>
  <c r="MX118" i="3"/>
  <c r="MX119" i="3"/>
  <c r="MW107" i="3"/>
  <c r="MW108" i="3"/>
  <c r="MW106" i="3"/>
  <c r="MW113" i="3"/>
  <c r="MW15" i="3"/>
  <c r="MW13" i="3"/>
  <c r="MW9" i="3"/>
  <c r="MW59" i="3"/>
  <c r="MW11" i="3"/>
  <c r="MW60" i="3"/>
  <c r="MW12" i="3"/>
  <c r="MW8" i="3"/>
  <c r="MW7" i="3"/>
  <c r="MW58" i="3"/>
  <c r="MW10" i="3"/>
  <c r="MW65" i="3"/>
  <c r="MW6" i="3"/>
  <c r="MW17" i="3"/>
  <c r="MW70" i="3"/>
  <c r="MW71" i="3"/>
  <c r="MW118" i="3"/>
  <c r="MW119" i="3"/>
  <c r="MV107" i="3"/>
  <c r="MV108" i="3"/>
  <c r="MV106" i="3"/>
  <c r="MV113" i="3"/>
  <c r="MV15" i="3"/>
  <c r="MV13" i="3"/>
  <c r="MV9" i="3"/>
  <c r="MV59" i="3"/>
  <c r="MV11" i="3"/>
  <c r="MV60" i="3"/>
  <c r="MV12" i="3"/>
  <c r="MV8" i="3"/>
  <c r="MV7" i="3"/>
  <c r="MV58" i="3"/>
  <c r="MV10" i="3"/>
  <c r="MV65" i="3"/>
  <c r="MV6" i="3"/>
  <c r="MV17" i="3"/>
  <c r="MV70" i="3"/>
  <c r="MV71" i="3"/>
  <c r="MV118" i="3"/>
  <c r="MV119" i="3"/>
  <c r="MU107" i="3"/>
  <c r="MU108" i="3"/>
  <c r="MU106" i="3"/>
  <c r="MU113" i="3"/>
  <c r="MU15" i="3"/>
  <c r="MU13" i="3"/>
  <c r="MU9" i="3"/>
  <c r="MU59" i="3"/>
  <c r="MU11" i="3"/>
  <c r="MU60" i="3"/>
  <c r="MU12" i="3"/>
  <c r="MU8" i="3"/>
  <c r="MU7" i="3"/>
  <c r="MU58" i="3"/>
  <c r="MU10" i="3"/>
  <c r="MU65" i="3"/>
  <c r="MU6" i="3"/>
  <c r="MU17" i="3"/>
  <c r="MU70" i="3"/>
  <c r="MU71" i="3"/>
  <c r="MU118" i="3"/>
  <c r="MU119" i="3"/>
  <c r="MT107" i="3"/>
  <c r="MT108" i="3"/>
  <c r="MT106" i="3"/>
  <c r="MT113" i="3"/>
  <c r="MT15" i="3"/>
  <c r="MT13" i="3"/>
  <c r="MT9" i="3"/>
  <c r="MT59" i="3"/>
  <c r="MT11" i="3"/>
  <c r="MT60" i="3"/>
  <c r="MT12" i="3"/>
  <c r="MT8" i="3"/>
  <c r="MT7" i="3"/>
  <c r="MT58" i="3"/>
  <c r="MT10" i="3"/>
  <c r="MT65" i="3"/>
  <c r="MT6" i="3"/>
  <c r="MT17" i="3"/>
  <c r="MT70" i="3"/>
  <c r="MT71" i="3"/>
  <c r="MT118" i="3"/>
  <c r="MT119" i="3"/>
  <c r="MS107" i="3"/>
  <c r="MS108" i="3"/>
  <c r="MS106" i="3"/>
  <c r="MS113" i="3"/>
  <c r="MS15" i="3"/>
  <c r="MS13" i="3"/>
  <c r="MS9" i="3"/>
  <c r="MS59" i="3"/>
  <c r="MS11" i="3"/>
  <c r="MS60" i="3"/>
  <c r="MS12" i="3"/>
  <c r="MS8" i="3"/>
  <c r="MS7" i="3"/>
  <c r="MS58" i="3"/>
  <c r="MS10" i="3"/>
  <c r="MS65" i="3"/>
  <c r="MS6" i="3"/>
  <c r="MS17" i="3"/>
  <c r="MS70" i="3"/>
  <c r="MS71" i="3"/>
  <c r="MS118" i="3"/>
  <c r="MS119" i="3"/>
  <c r="MR107" i="3"/>
  <c r="MR108" i="3"/>
  <c r="MR106" i="3"/>
  <c r="MR113" i="3"/>
  <c r="MR15" i="3"/>
  <c r="MR13" i="3"/>
  <c r="MR9" i="3"/>
  <c r="MR59" i="3"/>
  <c r="MR11" i="3"/>
  <c r="MR60" i="3"/>
  <c r="MR12" i="3"/>
  <c r="MR8" i="3"/>
  <c r="MR7" i="3"/>
  <c r="MR58" i="3"/>
  <c r="MR10" i="3"/>
  <c r="MR65" i="3"/>
  <c r="MR6" i="3"/>
  <c r="MR17" i="3"/>
  <c r="MR70" i="3"/>
  <c r="MR71" i="3"/>
  <c r="MR118" i="3"/>
  <c r="MR119" i="3"/>
  <c r="MQ107" i="3"/>
  <c r="MQ108" i="3"/>
  <c r="MQ106" i="3"/>
  <c r="MQ113" i="3"/>
  <c r="MQ15" i="3"/>
  <c r="MQ13" i="3"/>
  <c r="MQ9" i="3"/>
  <c r="MQ59" i="3"/>
  <c r="MQ11" i="3"/>
  <c r="MQ60" i="3"/>
  <c r="MQ12" i="3"/>
  <c r="MQ8" i="3"/>
  <c r="MQ7" i="3"/>
  <c r="MQ58" i="3"/>
  <c r="MQ10" i="3"/>
  <c r="MQ65" i="3"/>
  <c r="MQ6" i="3"/>
  <c r="MQ17" i="3"/>
  <c r="MQ70" i="3"/>
  <c r="MQ71" i="3"/>
  <c r="MQ118" i="3"/>
  <c r="MQ119" i="3"/>
  <c r="MP107" i="3"/>
  <c r="MP108" i="3"/>
  <c r="MP106" i="3"/>
  <c r="MP113" i="3"/>
  <c r="MP15" i="3"/>
  <c r="MP13" i="3"/>
  <c r="MP9" i="3"/>
  <c r="MP59" i="3"/>
  <c r="MP11" i="3"/>
  <c r="MP60" i="3"/>
  <c r="MP12" i="3"/>
  <c r="MP8" i="3"/>
  <c r="MP7" i="3"/>
  <c r="MP58" i="3"/>
  <c r="MP10" i="3"/>
  <c r="MP65" i="3"/>
  <c r="MP6" i="3"/>
  <c r="MP17" i="3"/>
  <c r="MP70" i="3"/>
  <c r="MP71" i="3"/>
  <c r="MP118" i="3"/>
  <c r="MP119" i="3"/>
  <c r="MO107" i="3"/>
  <c r="MO108" i="3"/>
  <c r="MO106" i="3"/>
  <c r="MO113" i="3"/>
  <c r="MO15" i="3"/>
  <c r="MO13" i="3"/>
  <c r="MO9" i="3"/>
  <c r="MO59" i="3"/>
  <c r="MO11" i="3"/>
  <c r="MO60" i="3"/>
  <c r="MO12" i="3"/>
  <c r="MO8" i="3"/>
  <c r="MO7" i="3"/>
  <c r="MO58" i="3"/>
  <c r="MO10" i="3"/>
  <c r="MO65" i="3"/>
  <c r="MO6" i="3"/>
  <c r="MO17" i="3"/>
  <c r="MO70" i="3"/>
  <c r="MO71" i="3"/>
  <c r="MO118" i="3"/>
  <c r="MO119" i="3"/>
  <c r="MN107" i="3"/>
  <c r="MN108" i="3"/>
  <c r="MN106" i="3"/>
  <c r="MN113" i="3"/>
  <c r="MN15" i="3"/>
  <c r="MN13" i="3"/>
  <c r="MN9" i="3"/>
  <c r="MN59" i="3"/>
  <c r="MN11" i="3"/>
  <c r="MN60" i="3"/>
  <c r="MN12" i="3"/>
  <c r="MN8" i="3"/>
  <c r="MN7" i="3"/>
  <c r="MN58" i="3"/>
  <c r="MN10" i="3"/>
  <c r="MN65" i="3"/>
  <c r="MN6" i="3"/>
  <c r="MN17" i="3"/>
  <c r="MN70" i="3"/>
  <c r="MN71" i="3"/>
  <c r="MN118" i="3"/>
  <c r="MN119" i="3"/>
  <c r="MM107" i="3"/>
  <c r="MM108" i="3"/>
  <c r="MM106" i="3"/>
  <c r="MM113" i="3"/>
  <c r="MM15" i="3"/>
  <c r="MM13" i="3"/>
  <c r="MM9" i="3"/>
  <c r="MM59" i="3"/>
  <c r="MM11" i="3"/>
  <c r="MM60" i="3"/>
  <c r="MM12" i="3"/>
  <c r="MM8" i="3"/>
  <c r="MM7" i="3"/>
  <c r="MM58" i="3"/>
  <c r="MM10" i="3"/>
  <c r="MM65" i="3"/>
  <c r="MM6" i="3"/>
  <c r="MM17" i="3"/>
  <c r="MM70" i="3"/>
  <c r="MM71" i="3"/>
  <c r="MM118" i="3"/>
  <c r="MM119" i="3"/>
  <c r="ML107" i="3"/>
  <c r="ML108" i="3"/>
  <c r="ML106" i="3"/>
  <c r="ML113" i="3"/>
  <c r="ML15" i="3"/>
  <c r="ML13" i="3"/>
  <c r="ML9" i="3"/>
  <c r="ML59" i="3"/>
  <c r="ML11" i="3"/>
  <c r="ML60" i="3"/>
  <c r="ML12" i="3"/>
  <c r="ML8" i="3"/>
  <c r="ML7" i="3"/>
  <c r="ML58" i="3"/>
  <c r="ML10" i="3"/>
  <c r="ML65" i="3"/>
  <c r="ML6" i="3"/>
  <c r="ML17" i="3"/>
  <c r="ML70" i="3"/>
  <c r="ML71" i="3"/>
  <c r="ML118" i="3"/>
  <c r="ML119" i="3"/>
  <c r="MK107" i="3"/>
  <c r="MK108" i="3"/>
  <c r="MK106" i="3"/>
  <c r="MK113" i="3"/>
  <c r="MK15" i="3"/>
  <c r="MK13" i="3"/>
  <c r="MK9" i="3"/>
  <c r="MK59" i="3"/>
  <c r="MK11" i="3"/>
  <c r="MK60" i="3"/>
  <c r="MK12" i="3"/>
  <c r="MK8" i="3"/>
  <c r="MK7" i="3"/>
  <c r="MK58" i="3"/>
  <c r="MK10" i="3"/>
  <c r="MK65" i="3"/>
  <c r="MK6" i="3"/>
  <c r="MK17" i="3"/>
  <c r="MK70" i="3"/>
  <c r="MK71" i="3"/>
  <c r="MK118" i="3"/>
  <c r="MK119" i="3"/>
  <c r="MJ107" i="3"/>
  <c r="MJ108" i="3"/>
  <c r="MJ106" i="3"/>
  <c r="MJ113" i="3"/>
  <c r="MJ15" i="3"/>
  <c r="MJ13" i="3"/>
  <c r="MJ9" i="3"/>
  <c r="MJ59" i="3"/>
  <c r="MJ11" i="3"/>
  <c r="MJ60" i="3"/>
  <c r="MJ12" i="3"/>
  <c r="MJ8" i="3"/>
  <c r="MJ7" i="3"/>
  <c r="MJ58" i="3"/>
  <c r="MJ10" i="3"/>
  <c r="MJ65" i="3"/>
  <c r="MJ6" i="3"/>
  <c r="MJ17" i="3"/>
  <c r="MJ70" i="3"/>
  <c r="MJ71" i="3"/>
  <c r="MJ118" i="3"/>
  <c r="MJ119" i="3"/>
  <c r="MI107" i="3"/>
  <c r="MI108" i="3"/>
  <c r="MI106" i="3"/>
  <c r="MI113" i="3"/>
  <c r="MI15" i="3"/>
  <c r="MI13" i="3"/>
  <c r="MI9" i="3"/>
  <c r="MI59" i="3"/>
  <c r="MI11" i="3"/>
  <c r="MI60" i="3"/>
  <c r="MI12" i="3"/>
  <c r="MI8" i="3"/>
  <c r="MI7" i="3"/>
  <c r="MI58" i="3"/>
  <c r="MI10" i="3"/>
  <c r="MI65" i="3"/>
  <c r="MI6" i="3"/>
  <c r="MI17" i="3"/>
  <c r="MI70" i="3"/>
  <c r="MI71" i="3"/>
  <c r="MI118" i="3"/>
  <c r="MI119" i="3"/>
  <c r="MH107" i="3"/>
  <c r="MH108" i="3"/>
  <c r="MH106" i="3"/>
  <c r="MH113" i="3"/>
  <c r="MH15" i="3"/>
  <c r="MH13" i="3"/>
  <c r="MH9" i="3"/>
  <c r="MH59" i="3"/>
  <c r="MH11" i="3"/>
  <c r="MH60" i="3"/>
  <c r="MH12" i="3"/>
  <c r="MH8" i="3"/>
  <c r="MH7" i="3"/>
  <c r="MH58" i="3"/>
  <c r="MH10" i="3"/>
  <c r="MH65" i="3"/>
  <c r="MH6" i="3"/>
  <c r="MH17" i="3"/>
  <c r="MH70" i="3"/>
  <c r="MH71" i="3"/>
  <c r="MH118" i="3"/>
  <c r="MH119" i="3"/>
  <c r="MG107" i="3"/>
  <c r="MG108" i="3"/>
  <c r="MG106" i="3"/>
  <c r="MG113" i="3"/>
  <c r="MG15" i="3"/>
  <c r="MG13" i="3"/>
  <c r="MG9" i="3"/>
  <c r="MG59" i="3"/>
  <c r="MG11" i="3"/>
  <c r="MG60" i="3"/>
  <c r="MG12" i="3"/>
  <c r="MG8" i="3"/>
  <c r="MG7" i="3"/>
  <c r="MG58" i="3"/>
  <c r="MG10" i="3"/>
  <c r="MG65" i="3"/>
  <c r="MG6" i="3"/>
  <c r="MG17" i="3"/>
  <c r="MG70" i="3"/>
  <c r="MG71" i="3"/>
  <c r="MG118" i="3"/>
  <c r="MG119" i="3"/>
  <c r="MF107" i="3"/>
  <c r="MF108" i="3"/>
  <c r="MF106" i="3"/>
  <c r="MF113" i="3"/>
  <c r="MF15" i="3"/>
  <c r="MF13" i="3"/>
  <c r="MF9" i="3"/>
  <c r="MF59" i="3"/>
  <c r="MF11" i="3"/>
  <c r="MF60" i="3"/>
  <c r="MF12" i="3"/>
  <c r="MF8" i="3"/>
  <c r="MF7" i="3"/>
  <c r="MF58" i="3"/>
  <c r="MF10" i="3"/>
  <c r="MF65" i="3"/>
  <c r="MF6" i="3"/>
  <c r="MF17" i="3"/>
  <c r="MF70" i="3"/>
  <c r="MF71" i="3"/>
  <c r="MF118" i="3"/>
  <c r="MF119" i="3"/>
  <c r="ME107" i="3"/>
  <c r="ME108" i="3"/>
  <c r="ME106" i="3"/>
  <c r="ME113" i="3"/>
  <c r="ME15" i="3"/>
  <c r="ME13" i="3"/>
  <c r="ME9" i="3"/>
  <c r="ME59" i="3"/>
  <c r="ME11" i="3"/>
  <c r="ME60" i="3"/>
  <c r="ME12" i="3"/>
  <c r="ME8" i="3"/>
  <c r="ME7" i="3"/>
  <c r="ME58" i="3"/>
  <c r="ME10" i="3"/>
  <c r="ME65" i="3"/>
  <c r="ME6" i="3"/>
  <c r="ME17" i="3"/>
  <c r="ME70" i="3"/>
  <c r="ME71" i="3"/>
  <c r="ME118" i="3"/>
  <c r="ME119" i="3"/>
  <c r="MD107" i="3"/>
  <c r="MD108" i="3"/>
  <c r="MD106" i="3"/>
  <c r="MD113" i="3"/>
  <c r="MD15" i="3"/>
  <c r="MD13" i="3"/>
  <c r="MD9" i="3"/>
  <c r="MD59" i="3"/>
  <c r="MD11" i="3"/>
  <c r="MD60" i="3"/>
  <c r="MD12" i="3"/>
  <c r="MD8" i="3"/>
  <c r="MD7" i="3"/>
  <c r="MD58" i="3"/>
  <c r="MD10" i="3"/>
  <c r="MD65" i="3"/>
  <c r="MD6" i="3"/>
  <c r="MD17" i="3"/>
  <c r="MD70" i="3"/>
  <c r="MD71" i="3"/>
  <c r="MD118" i="3"/>
  <c r="MD119" i="3"/>
  <c r="MC107" i="3"/>
  <c r="MC108" i="3"/>
  <c r="MC106" i="3"/>
  <c r="MC113" i="3"/>
  <c r="MC15" i="3"/>
  <c r="MC13" i="3"/>
  <c r="MC9" i="3"/>
  <c r="MC59" i="3"/>
  <c r="MC11" i="3"/>
  <c r="MC60" i="3"/>
  <c r="MC12" i="3"/>
  <c r="MC8" i="3"/>
  <c r="MC7" i="3"/>
  <c r="MC58" i="3"/>
  <c r="MC10" i="3"/>
  <c r="MC65" i="3"/>
  <c r="MC6" i="3"/>
  <c r="MC17" i="3"/>
  <c r="MC70" i="3"/>
  <c r="MC71" i="3"/>
  <c r="MC118" i="3"/>
  <c r="MC119" i="3"/>
  <c r="MB107" i="3"/>
  <c r="MB108" i="3"/>
  <c r="MB106" i="3"/>
  <c r="MB113" i="3"/>
  <c r="MB15" i="3"/>
  <c r="MB13" i="3"/>
  <c r="MB9" i="3"/>
  <c r="MB59" i="3"/>
  <c r="MB11" i="3"/>
  <c r="MB60" i="3"/>
  <c r="MB12" i="3"/>
  <c r="MB8" i="3"/>
  <c r="MB7" i="3"/>
  <c r="MB58" i="3"/>
  <c r="MB10" i="3"/>
  <c r="MB65" i="3"/>
  <c r="MB6" i="3"/>
  <c r="MB17" i="3"/>
  <c r="MB70" i="3"/>
  <c r="MB71" i="3"/>
  <c r="MB118" i="3"/>
  <c r="MB119" i="3"/>
  <c r="MA107" i="3"/>
  <c r="MA108" i="3"/>
  <c r="MA106" i="3"/>
  <c r="MA113" i="3"/>
  <c r="MA15" i="3"/>
  <c r="MA13" i="3"/>
  <c r="MA9" i="3"/>
  <c r="MA59" i="3"/>
  <c r="MA11" i="3"/>
  <c r="MA60" i="3"/>
  <c r="MA12" i="3"/>
  <c r="MA8" i="3"/>
  <c r="MA7" i="3"/>
  <c r="MA58" i="3"/>
  <c r="MA10" i="3"/>
  <c r="MA65" i="3"/>
  <c r="MA6" i="3"/>
  <c r="MA17" i="3"/>
  <c r="MA70" i="3"/>
  <c r="MA71" i="3"/>
  <c r="MA118" i="3"/>
  <c r="MA119" i="3"/>
  <c r="LZ107" i="3"/>
  <c r="LZ108" i="3"/>
  <c r="LZ106" i="3"/>
  <c r="LZ113" i="3"/>
  <c r="LZ15" i="3"/>
  <c r="LZ13" i="3"/>
  <c r="LZ9" i="3"/>
  <c r="LZ59" i="3"/>
  <c r="LZ11" i="3"/>
  <c r="LZ60" i="3"/>
  <c r="LZ12" i="3"/>
  <c r="LZ8" i="3"/>
  <c r="LZ7" i="3"/>
  <c r="LZ58" i="3"/>
  <c r="LZ10" i="3"/>
  <c r="LZ65" i="3"/>
  <c r="LZ6" i="3"/>
  <c r="LZ17" i="3"/>
  <c r="LZ70" i="3"/>
  <c r="LZ71" i="3"/>
  <c r="LZ118" i="3"/>
  <c r="LZ119" i="3"/>
  <c r="LY107" i="3"/>
  <c r="LY108" i="3"/>
  <c r="LY106" i="3"/>
  <c r="LY113" i="3"/>
  <c r="LY15" i="3"/>
  <c r="LY13" i="3"/>
  <c r="LY9" i="3"/>
  <c r="LY59" i="3"/>
  <c r="LY11" i="3"/>
  <c r="LY60" i="3"/>
  <c r="LY12" i="3"/>
  <c r="LY8" i="3"/>
  <c r="LY7" i="3"/>
  <c r="LY58" i="3"/>
  <c r="LY10" i="3"/>
  <c r="LY65" i="3"/>
  <c r="LY6" i="3"/>
  <c r="LY17" i="3"/>
  <c r="LY70" i="3"/>
  <c r="LY71" i="3"/>
  <c r="LY118" i="3"/>
  <c r="LY119" i="3"/>
  <c r="LX107" i="3"/>
  <c r="LX108" i="3"/>
  <c r="LX106" i="3"/>
  <c r="LX113" i="3"/>
  <c r="LX15" i="3"/>
  <c r="LX13" i="3"/>
  <c r="LX9" i="3"/>
  <c r="LX59" i="3"/>
  <c r="LX11" i="3"/>
  <c r="LX60" i="3"/>
  <c r="LX12" i="3"/>
  <c r="LX8" i="3"/>
  <c r="LX7" i="3"/>
  <c r="LX58" i="3"/>
  <c r="LX10" i="3"/>
  <c r="LX65" i="3"/>
  <c r="LX6" i="3"/>
  <c r="LX17" i="3"/>
  <c r="LX70" i="3"/>
  <c r="LX71" i="3"/>
  <c r="LX118" i="3"/>
  <c r="LX119" i="3"/>
  <c r="LW107" i="3"/>
  <c r="LW108" i="3"/>
  <c r="LW106" i="3"/>
  <c r="LW113" i="3"/>
  <c r="LW15" i="3"/>
  <c r="LW13" i="3"/>
  <c r="LW9" i="3"/>
  <c r="LW59" i="3"/>
  <c r="LW11" i="3"/>
  <c r="LW60" i="3"/>
  <c r="LW12" i="3"/>
  <c r="LW8" i="3"/>
  <c r="LW7" i="3"/>
  <c r="LW58" i="3"/>
  <c r="LW10" i="3"/>
  <c r="LW65" i="3"/>
  <c r="LW6" i="3"/>
  <c r="LW17" i="3"/>
  <c r="LW70" i="3"/>
  <c r="LW71" i="3"/>
  <c r="LW118" i="3"/>
  <c r="LW119" i="3"/>
  <c r="LV107" i="3"/>
  <c r="LV108" i="3"/>
  <c r="LV106" i="3"/>
  <c r="LV113" i="3"/>
  <c r="LV15" i="3"/>
  <c r="LV13" i="3"/>
  <c r="LV9" i="3"/>
  <c r="LV59" i="3"/>
  <c r="LV11" i="3"/>
  <c r="LV60" i="3"/>
  <c r="LV12" i="3"/>
  <c r="LV8" i="3"/>
  <c r="LV7" i="3"/>
  <c r="LV58" i="3"/>
  <c r="LV10" i="3"/>
  <c r="LV65" i="3"/>
  <c r="LV6" i="3"/>
  <c r="LV17" i="3"/>
  <c r="LV70" i="3"/>
  <c r="LV71" i="3"/>
  <c r="LV118" i="3"/>
  <c r="LV119" i="3"/>
  <c r="LU107" i="3"/>
  <c r="LU108" i="3"/>
  <c r="LU106" i="3"/>
  <c r="LU113" i="3"/>
  <c r="LU15" i="3"/>
  <c r="LU13" i="3"/>
  <c r="LU9" i="3"/>
  <c r="LU59" i="3"/>
  <c r="LU11" i="3"/>
  <c r="LU60" i="3"/>
  <c r="LU12" i="3"/>
  <c r="LU8" i="3"/>
  <c r="LU7" i="3"/>
  <c r="LU58" i="3"/>
  <c r="LU10" i="3"/>
  <c r="LU65" i="3"/>
  <c r="LU6" i="3"/>
  <c r="LU17" i="3"/>
  <c r="LU70" i="3"/>
  <c r="LU71" i="3"/>
  <c r="LU118" i="3"/>
  <c r="LU119" i="3"/>
  <c r="LT107" i="3"/>
  <c r="LT108" i="3"/>
  <c r="LT106" i="3"/>
  <c r="LT113" i="3"/>
  <c r="LT15" i="3"/>
  <c r="LT13" i="3"/>
  <c r="LT9" i="3"/>
  <c r="LT59" i="3"/>
  <c r="LT11" i="3"/>
  <c r="LT60" i="3"/>
  <c r="LT12" i="3"/>
  <c r="LT8" i="3"/>
  <c r="LT7" i="3"/>
  <c r="LT58" i="3"/>
  <c r="LT10" i="3"/>
  <c r="LT65" i="3"/>
  <c r="LT6" i="3"/>
  <c r="LT17" i="3"/>
  <c r="LT70" i="3"/>
  <c r="LT71" i="3"/>
  <c r="LT118" i="3"/>
  <c r="LT119" i="3"/>
  <c r="LS107" i="3"/>
  <c r="LS108" i="3"/>
  <c r="LS106" i="3"/>
  <c r="LS113" i="3"/>
  <c r="LS15" i="3"/>
  <c r="LS13" i="3"/>
  <c r="LS9" i="3"/>
  <c r="LS59" i="3"/>
  <c r="LS11" i="3"/>
  <c r="LS60" i="3"/>
  <c r="LS12" i="3"/>
  <c r="LS8" i="3"/>
  <c r="LS7" i="3"/>
  <c r="LS58" i="3"/>
  <c r="LS10" i="3"/>
  <c r="LS65" i="3"/>
  <c r="LS6" i="3"/>
  <c r="LS17" i="3"/>
  <c r="LS70" i="3"/>
  <c r="LS71" i="3"/>
  <c r="LS118" i="3"/>
  <c r="LS119" i="3"/>
  <c r="LR107" i="3"/>
  <c r="LR108" i="3"/>
  <c r="LR106" i="3"/>
  <c r="LR113" i="3"/>
  <c r="LR15" i="3"/>
  <c r="LR13" i="3"/>
  <c r="LR9" i="3"/>
  <c r="LR59" i="3"/>
  <c r="LR11" i="3"/>
  <c r="LR60" i="3"/>
  <c r="LR12" i="3"/>
  <c r="LR8" i="3"/>
  <c r="LR7" i="3"/>
  <c r="LR58" i="3"/>
  <c r="LR10" i="3"/>
  <c r="LR65" i="3"/>
  <c r="LR6" i="3"/>
  <c r="LR17" i="3"/>
  <c r="LR70" i="3"/>
  <c r="LR71" i="3"/>
  <c r="LR118" i="3"/>
  <c r="LR119" i="3"/>
  <c r="LQ107" i="3"/>
  <c r="LQ108" i="3"/>
  <c r="LQ106" i="3"/>
  <c r="LQ113" i="3"/>
  <c r="LQ15" i="3"/>
  <c r="LQ13" i="3"/>
  <c r="LQ9" i="3"/>
  <c r="LQ59" i="3"/>
  <c r="LQ11" i="3"/>
  <c r="LQ60" i="3"/>
  <c r="LQ12" i="3"/>
  <c r="LQ8" i="3"/>
  <c r="LQ7" i="3"/>
  <c r="LQ58" i="3"/>
  <c r="LQ10" i="3"/>
  <c r="LQ65" i="3"/>
  <c r="LQ6" i="3"/>
  <c r="LQ17" i="3"/>
  <c r="LQ70" i="3"/>
  <c r="LQ71" i="3"/>
  <c r="LQ118" i="3"/>
  <c r="LQ119" i="3"/>
  <c r="LP107" i="3"/>
  <c r="LP108" i="3"/>
  <c r="LP106" i="3"/>
  <c r="LP113" i="3"/>
  <c r="LP15" i="3"/>
  <c r="LP13" i="3"/>
  <c r="LP9" i="3"/>
  <c r="LP59" i="3"/>
  <c r="LP11" i="3"/>
  <c r="LP60" i="3"/>
  <c r="LP12" i="3"/>
  <c r="LP8" i="3"/>
  <c r="LP7" i="3"/>
  <c r="LP58" i="3"/>
  <c r="LP10" i="3"/>
  <c r="LP65" i="3"/>
  <c r="LP6" i="3"/>
  <c r="LP17" i="3"/>
  <c r="LP70" i="3"/>
  <c r="LP71" i="3"/>
  <c r="LP118" i="3"/>
  <c r="LP119" i="3"/>
  <c r="LO107" i="3"/>
  <c r="LO108" i="3"/>
  <c r="LO106" i="3"/>
  <c r="LO113" i="3"/>
  <c r="LO15" i="3"/>
  <c r="LO13" i="3"/>
  <c r="LO9" i="3"/>
  <c r="LO59" i="3"/>
  <c r="LO11" i="3"/>
  <c r="LO60" i="3"/>
  <c r="LO12" i="3"/>
  <c r="LO8" i="3"/>
  <c r="LO7" i="3"/>
  <c r="LO58" i="3"/>
  <c r="LO10" i="3"/>
  <c r="LO65" i="3"/>
  <c r="LO6" i="3"/>
  <c r="LO17" i="3"/>
  <c r="LO70" i="3"/>
  <c r="LO71" i="3"/>
  <c r="LO118" i="3"/>
  <c r="LO119" i="3"/>
  <c r="LN107" i="3"/>
  <c r="LN108" i="3"/>
  <c r="LN106" i="3"/>
  <c r="LN113" i="3"/>
  <c r="LN15" i="3"/>
  <c r="LN13" i="3"/>
  <c r="LN9" i="3"/>
  <c r="LN59" i="3"/>
  <c r="LN11" i="3"/>
  <c r="LN60" i="3"/>
  <c r="LN12" i="3"/>
  <c r="LN8" i="3"/>
  <c r="LN7" i="3"/>
  <c r="LN58" i="3"/>
  <c r="LN10" i="3"/>
  <c r="LN65" i="3"/>
  <c r="LN6" i="3"/>
  <c r="LN17" i="3"/>
  <c r="LN70" i="3"/>
  <c r="LN71" i="3"/>
  <c r="LN118" i="3"/>
  <c r="LN119" i="3"/>
  <c r="LM107" i="3"/>
  <c r="LM108" i="3"/>
  <c r="LM106" i="3"/>
  <c r="LM113" i="3"/>
  <c r="LM15" i="3"/>
  <c r="LM13" i="3"/>
  <c r="LM9" i="3"/>
  <c r="LM59" i="3"/>
  <c r="LM11" i="3"/>
  <c r="LM60" i="3"/>
  <c r="LM12" i="3"/>
  <c r="LM8" i="3"/>
  <c r="LM7" i="3"/>
  <c r="LM58" i="3"/>
  <c r="LM10" i="3"/>
  <c r="LM65" i="3"/>
  <c r="LM6" i="3"/>
  <c r="LM17" i="3"/>
  <c r="LM70" i="3"/>
  <c r="LM71" i="3"/>
  <c r="LM118" i="3"/>
  <c r="LM119" i="3"/>
  <c r="LL107" i="3"/>
  <c r="LL108" i="3"/>
  <c r="LL106" i="3"/>
  <c r="LL113" i="3"/>
  <c r="LL15" i="3"/>
  <c r="LL13" i="3"/>
  <c r="LL9" i="3"/>
  <c r="LL59" i="3"/>
  <c r="LL11" i="3"/>
  <c r="LL60" i="3"/>
  <c r="LL12" i="3"/>
  <c r="LL8" i="3"/>
  <c r="LL7" i="3"/>
  <c r="LL58" i="3"/>
  <c r="LL10" i="3"/>
  <c r="LL65" i="3"/>
  <c r="LL6" i="3"/>
  <c r="LL17" i="3"/>
  <c r="LL70" i="3"/>
  <c r="LL71" i="3"/>
  <c r="LL118" i="3"/>
  <c r="LL119" i="3"/>
  <c r="LK107" i="3"/>
  <c r="LK108" i="3"/>
  <c r="LK106" i="3"/>
  <c r="LK113" i="3"/>
  <c r="LK15" i="3"/>
  <c r="LK13" i="3"/>
  <c r="LK9" i="3"/>
  <c r="LK59" i="3"/>
  <c r="LK11" i="3"/>
  <c r="LK60" i="3"/>
  <c r="LK12" i="3"/>
  <c r="LK8" i="3"/>
  <c r="LK7" i="3"/>
  <c r="LK58" i="3"/>
  <c r="LK10" i="3"/>
  <c r="LK65" i="3"/>
  <c r="LK6" i="3"/>
  <c r="LK17" i="3"/>
  <c r="LK70" i="3"/>
  <c r="LK71" i="3"/>
  <c r="LK118" i="3"/>
  <c r="LK119" i="3"/>
  <c r="LJ107" i="3"/>
  <c r="LJ108" i="3"/>
  <c r="LJ106" i="3"/>
  <c r="LJ113" i="3"/>
  <c r="LJ15" i="3"/>
  <c r="LJ13" i="3"/>
  <c r="LJ9" i="3"/>
  <c r="LJ59" i="3"/>
  <c r="LJ11" i="3"/>
  <c r="LJ60" i="3"/>
  <c r="LJ12" i="3"/>
  <c r="LJ8" i="3"/>
  <c r="LJ7" i="3"/>
  <c r="LJ58" i="3"/>
  <c r="LJ10" i="3"/>
  <c r="LJ65" i="3"/>
  <c r="LJ6" i="3"/>
  <c r="LJ17" i="3"/>
  <c r="LJ70" i="3"/>
  <c r="LJ71" i="3"/>
  <c r="LJ118" i="3"/>
  <c r="LJ119" i="3"/>
  <c r="LI107" i="3"/>
  <c r="LI108" i="3"/>
  <c r="LI106" i="3"/>
  <c r="LI113" i="3"/>
  <c r="LI15" i="3"/>
  <c r="LI13" i="3"/>
  <c r="LI9" i="3"/>
  <c r="LI59" i="3"/>
  <c r="LI11" i="3"/>
  <c r="LI60" i="3"/>
  <c r="LI12" i="3"/>
  <c r="LI8" i="3"/>
  <c r="LI7" i="3"/>
  <c r="LI58" i="3"/>
  <c r="LI10" i="3"/>
  <c r="LI65" i="3"/>
  <c r="LI6" i="3"/>
  <c r="LI17" i="3"/>
  <c r="LI70" i="3"/>
  <c r="LI71" i="3"/>
  <c r="LI118" i="3"/>
  <c r="LI119" i="3"/>
  <c r="LH107" i="3"/>
  <c r="LH108" i="3"/>
  <c r="LH106" i="3"/>
  <c r="LH113" i="3"/>
  <c r="LH15" i="3"/>
  <c r="LH13" i="3"/>
  <c r="LH9" i="3"/>
  <c r="LH59" i="3"/>
  <c r="LH11" i="3"/>
  <c r="LH60" i="3"/>
  <c r="LH12" i="3"/>
  <c r="LH8" i="3"/>
  <c r="LH7" i="3"/>
  <c r="LH58" i="3"/>
  <c r="LH10" i="3"/>
  <c r="LH65" i="3"/>
  <c r="LH6" i="3"/>
  <c r="LH17" i="3"/>
  <c r="LH70" i="3"/>
  <c r="LH71" i="3"/>
  <c r="LH118" i="3"/>
  <c r="LH119" i="3"/>
  <c r="LG107" i="3"/>
  <c r="LG108" i="3"/>
  <c r="LG106" i="3"/>
  <c r="LG113" i="3"/>
  <c r="LG15" i="3"/>
  <c r="LG13" i="3"/>
  <c r="LG9" i="3"/>
  <c r="LG59" i="3"/>
  <c r="LG11" i="3"/>
  <c r="LG60" i="3"/>
  <c r="LG12" i="3"/>
  <c r="LG8" i="3"/>
  <c r="LG7" i="3"/>
  <c r="LG58" i="3"/>
  <c r="LG10" i="3"/>
  <c r="LG65" i="3"/>
  <c r="LG6" i="3"/>
  <c r="LG17" i="3"/>
  <c r="LG70" i="3"/>
  <c r="LG71" i="3"/>
  <c r="LG118" i="3"/>
  <c r="LG119" i="3"/>
  <c r="LF107" i="3"/>
  <c r="LF108" i="3"/>
  <c r="LF106" i="3"/>
  <c r="LF113" i="3"/>
  <c r="LF15" i="3"/>
  <c r="LF13" i="3"/>
  <c r="LF9" i="3"/>
  <c r="LF59" i="3"/>
  <c r="LF11" i="3"/>
  <c r="LF60" i="3"/>
  <c r="LF12" i="3"/>
  <c r="LF8" i="3"/>
  <c r="LF7" i="3"/>
  <c r="LF58" i="3"/>
  <c r="LF10" i="3"/>
  <c r="LF65" i="3"/>
  <c r="LF6" i="3"/>
  <c r="LF17" i="3"/>
  <c r="LF70" i="3"/>
  <c r="LF71" i="3"/>
  <c r="LF118" i="3"/>
  <c r="LF119" i="3"/>
  <c r="LE107" i="3"/>
  <c r="LE108" i="3"/>
  <c r="LE106" i="3"/>
  <c r="LE113" i="3"/>
  <c r="LE15" i="3"/>
  <c r="LE13" i="3"/>
  <c r="LE9" i="3"/>
  <c r="LE59" i="3"/>
  <c r="LE11" i="3"/>
  <c r="LE60" i="3"/>
  <c r="LE12" i="3"/>
  <c r="LE8" i="3"/>
  <c r="LE7" i="3"/>
  <c r="LE58" i="3"/>
  <c r="LE10" i="3"/>
  <c r="LE65" i="3"/>
  <c r="LE6" i="3"/>
  <c r="LE17" i="3"/>
  <c r="LE70" i="3"/>
  <c r="LE71" i="3"/>
  <c r="LE118" i="3"/>
  <c r="LE119" i="3"/>
  <c r="LD107" i="3"/>
  <c r="LD108" i="3"/>
  <c r="LD106" i="3"/>
  <c r="LD113" i="3"/>
  <c r="LD15" i="3"/>
  <c r="LD13" i="3"/>
  <c r="LD9" i="3"/>
  <c r="LD59" i="3"/>
  <c r="LD11" i="3"/>
  <c r="LD60" i="3"/>
  <c r="LD12" i="3"/>
  <c r="LD8" i="3"/>
  <c r="LD7" i="3"/>
  <c r="LD58" i="3"/>
  <c r="LD10" i="3"/>
  <c r="LD65" i="3"/>
  <c r="LD6" i="3"/>
  <c r="LD17" i="3"/>
  <c r="LD70" i="3"/>
  <c r="LD71" i="3"/>
  <c r="LD118" i="3"/>
  <c r="LD119" i="3"/>
  <c r="LC107" i="3"/>
  <c r="LC108" i="3"/>
  <c r="LC106" i="3"/>
  <c r="LC113" i="3"/>
  <c r="LC15" i="3"/>
  <c r="LC13" i="3"/>
  <c r="LC9" i="3"/>
  <c r="LC59" i="3"/>
  <c r="LC11" i="3"/>
  <c r="LC60" i="3"/>
  <c r="LC12" i="3"/>
  <c r="LC8" i="3"/>
  <c r="LC7" i="3"/>
  <c r="LC58" i="3"/>
  <c r="LC10" i="3"/>
  <c r="LC65" i="3"/>
  <c r="LC6" i="3"/>
  <c r="LC17" i="3"/>
  <c r="LC70" i="3"/>
  <c r="LC71" i="3"/>
  <c r="LC118" i="3"/>
  <c r="LC119" i="3"/>
  <c r="LB107" i="3"/>
  <c r="LB108" i="3"/>
  <c r="LB106" i="3"/>
  <c r="LB113" i="3"/>
  <c r="LB15" i="3"/>
  <c r="LB13" i="3"/>
  <c r="LB9" i="3"/>
  <c r="LB59" i="3"/>
  <c r="LB11" i="3"/>
  <c r="LB60" i="3"/>
  <c r="LB12" i="3"/>
  <c r="LB8" i="3"/>
  <c r="LB7" i="3"/>
  <c r="LB58" i="3"/>
  <c r="LB10" i="3"/>
  <c r="LB65" i="3"/>
  <c r="LB6" i="3"/>
  <c r="LB17" i="3"/>
  <c r="LB70" i="3"/>
  <c r="LB71" i="3"/>
  <c r="LB118" i="3"/>
  <c r="LB119" i="3"/>
  <c r="LA107" i="3"/>
  <c r="LA108" i="3"/>
  <c r="LA106" i="3"/>
  <c r="LA113" i="3"/>
  <c r="LA15" i="3"/>
  <c r="LA13" i="3"/>
  <c r="LA9" i="3"/>
  <c r="LA59" i="3"/>
  <c r="LA11" i="3"/>
  <c r="LA60" i="3"/>
  <c r="LA12" i="3"/>
  <c r="LA8" i="3"/>
  <c r="LA7" i="3"/>
  <c r="LA58" i="3"/>
  <c r="LA10" i="3"/>
  <c r="LA65" i="3"/>
  <c r="LA6" i="3"/>
  <c r="LA17" i="3"/>
  <c r="LA70" i="3"/>
  <c r="LA71" i="3"/>
  <c r="LA118" i="3"/>
  <c r="LA119" i="3"/>
  <c r="KZ107" i="3"/>
  <c r="KZ108" i="3"/>
  <c r="KZ106" i="3"/>
  <c r="KZ113" i="3"/>
  <c r="KZ15" i="3"/>
  <c r="KZ13" i="3"/>
  <c r="KZ9" i="3"/>
  <c r="KZ59" i="3"/>
  <c r="KZ11" i="3"/>
  <c r="KZ60" i="3"/>
  <c r="KZ12" i="3"/>
  <c r="KZ8" i="3"/>
  <c r="KZ7" i="3"/>
  <c r="KZ58" i="3"/>
  <c r="KZ10" i="3"/>
  <c r="KZ65" i="3"/>
  <c r="KZ6" i="3"/>
  <c r="KZ17" i="3"/>
  <c r="KZ70" i="3"/>
  <c r="KZ71" i="3"/>
  <c r="KZ118" i="3"/>
  <c r="KZ119" i="3"/>
  <c r="KY107" i="3"/>
  <c r="KY108" i="3"/>
  <c r="KY106" i="3"/>
  <c r="KY113" i="3"/>
  <c r="KY15" i="3"/>
  <c r="KY13" i="3"/>
  <c r="KY9" i="3"/>
  <c r="KY59" i="3"/>
  <c r="KY11" i="3"/>
  <c r="KY60" i="3"/>
  <c r="KY12" i="3"/>
  <c r="KY8" i="3"/>
  <c r="KY7" i="3"/>
  <c r="KY58" i="3"/>
  <c r="KY10" i="3"/>
  <c r="KY65" i="3"/>
  <c r="KY6" i="3"/>
  <c r="KY17" i="3"/>
  <c r="KY70" i="3"/>
  <c r="KY71" i="3"/>
  <c r="KY118" i="3"/>
  <c r="KY119" i="3"/>
  <c r="KX107" i="3"/>
  <c r="KX108" i="3"/>
  <c r="KX106" i="3"/>
  <c r="KX113" i="3"/>
  <c r="KX15" i="3"/>
  <c r="KX13" i="3"/>
  <c r="KX9" i="3"/>
  <c r="KX59" i="3"/>
  <c r="KX11" i="3"/>
  <c r="KX60" i="3"/>
  <c r="KX12" i="3"/>
  <c r="KX8" i="3"/>
  <c r="KX7" i="3"/>
  <c r="KX58" i="3"/>
  <c r="KX10" i="3"/>
  <c r="KX65" i="3"/>
  <c r="KX6" i="3"/>
  <c r="KX17" i="3"/>
  <c r="KX70" i="3"/>
  <c r="KX71" i="3"/>
  <c r="KX118" i="3"/>
  <c r="KX119" i="3"/>
  <c r="KW107" i="3"/>
  <c r="KW108" i="3"/>
  <c r="KW106" i="3"/>
  <c r="KW113" i="3"/>
  <c r="KW15" i="3"/>
  <c r="KW13" i="3"/>
  <c r="KW9" i="3"/>
  <c r="KW59" i="3"/>
  <c r="KW11" i="3"/>
  <c r="KW60" i="3"/>
  <c r="KW12" i="3"/>
  <c r="KW8" i="3"/>
  <c r="KW7" i="3"/>
  <c r="KW58" i="3"/>
  <c r="KW10" i="3"/>
  <c r="KW65" i="3"/>
  <c r="KW6" i="3"/>
  <c r="KW17" i="3"/>
  <c r="KW70" i="3"/>
  <c r="KW71" i="3"/>
  <c r="KW118" i="3"/>
  <c r="KW119" i="3"/>
  <c r="KV107" i="3"/>
  <c r="KV108" i="3"/>
  <c r="KV106" i="3"/>
  <c r="KV113" i="3"/>
  <c r="KV15" i="3"/>
  <c r="KV13" i="3"/>
  <c r="KV9" i="3"/>
  <c r="KV59" i="3"/>
  <c r="KV11" i="3"/>
  <c r="KV60" i="3"/>
  <c r="KV12" i="3"/>
  <c r="KV8" i="3"/>
  <c r="KV7" i="3"/>
  <c r="KV58" i="3"/>
  <c r="KV10" i="3"/>
  <c r="KV65" i="3"/>
  <c r="KV6" i="3"/>
  <c r="KV17" i="3"/>
  <c r="KV70" i="3"/>
  <c r="KV71" i="3"/>
  <c r="KV118" i="3"/>
  <c r="KV119" i="3"/>
  <c r="KU107" i="3"/>
  <c r="KU108" i="3"/>
  <c r="KU106" i="3"/>
  <c r="KU113" i="3"/>
  <c r="KU15" i="3"/>
  <c r="KU13" i="3"/>
  <c r="KU9" i="3"/>
  <c r="KU59" i="3"/>
  <c r="KU11" i="3"/>
  <c r="KU60" i="3"/>
  <c r="KU12" i="3"/>
  <c r="KU8" i="3"/>
  <c r="KU7" i="3"/>
  <c r="KU58" i="3"/>
  <c r="KU10" i="3"/>
  <c r="KU65" i="3"/>
  <c r="KU6" i="3"/>
  <c r="KU17" i="3"/>
  <c r="KU70" i="3"/>
  <c r="KU71" i="3"/>
  <c r="KU118" i="3"/>
  <c r="KU119" i="3"/>
  <c r="KT107" i="3"/>
  <c r="KT108" i="3"/>
  <c r="KT106" i="3"/>
  <c r="KT113" i="3"/>
  <c r="KT15" i="3"/>
  <c r="KT13" i="3"/>
  <c r="KT9" i="3"/>
  <c r="KT59" i="3"/>
  <c r="KT11" i="3"/>
  <c r="KT60" i="3"/>
  <c r="KT12" i="3"/>
  <c r="KT8" i="3"/>
  <c r="KT7" i="3"/>
  <c r="KT58" i="3"/>
  <c r="KT10" i="3"/>
  <c r="KT65" i="3"/>
  <c r="KT6" i="3"/>
  <c r="KT17" i="3"/>
  <c r="KT70" i="3"/>
  <c r="KT71" i="3"/>
  <c r="KT118" i="3"/>
  <c r="KT119" i="3"/>
  <c r="KS107" i="3"/>
  <c r="KS108" i="3"/>
  <c r="KS106" i="3"/>
  <c r="KS113" i="3"/>
  <c r="KS15" i="3"/>
  <c r="KS13" i="3"/>
  <c r="KS9" i="3"/>
  <c r="KS59" i="3"/>
  <c r="KS11" i="3"/>
  <c r="KS60" i="3"/>
  <c r="KS12" i="3"/>
  <c r="KS8" i="3"/>
  <c r="KS7" i="3"/>
  <c r="KS58" i="3"/>
  <c r="KS10" i="3"/>
  <c r="KS65" i="3"/>
  <c r="KS6" i="3"/>
  <c r="KS17" i="3"/>
  <c r="KS70" i="3"/>
  <c r="KS71" i="3"/>
  <c r="KS118" i="3"/>
  <c r="KS119" i="3"/>
  <c r="KR107" i="3"/>
  <c r="KR108" i="3"/>
  <c r="KR106" i="3"/>
  <c r="KR113" i="3"/>
  <c r="KR15" i="3"/>
  <c r="KR13" i="3"/>
  <c r="KR9" i="3"/>
  <c r="KR59" i="3"/>
  <c r="KR11" i="3"/>
  <c r="KR60" i="3"/>
  <c r="KR12" i="3"/>
  <c r="KR8" i="3"/>
  <c r="KR7" i="3"/>
  <c r="KR58" i="3"/>
  <c r="KR10" i="3"/>
  <c r="KR65" i="3"/>
  <c r="KR6" i="3"/>
  <c r="KR17" i="3"/>
  <c r="KR70" i="3"/>
  <c r="KR71" i="3"/>
  <c r="KR118" i="3"/>
  <c r="KR119" i="3"/>
  <c r="KQ107" i="3"/>
  <c r="KQ108" i="3"/>
  <c r="KQ106" i="3"/>
  <c r="KQ113" i="3"/>
  <c r="KQ15" i="3"/>
  <c r="KQ13" i="3"/>
  <c r="KQ9" i="3"/>
  <c r="KQ59" i="3"/>
  <c r="KQ11" i="3"/>
  <c r="KQ60" i="3"/>
  <c r="KQ12" i="3"/>
  <c r="KQ8" i="3"/>
  <c r="KQ7" i="3"/>
  <c r="KQ58" i="3"/>
  <c r="KQ10" i="3"/>
  <c r="KQ65" i="3"/>
  <c r="KQ6" i="3"/>
  <c r="KQ17" i="3"/>
  <c r="KQ70" i="3"/>
  <c r="KQ71" i="3"/>
  <c r="KQ118" i="3"/>
  <c r="KQ119" i="3"/>
  <c r="KP107" i="3"/>
  <c r="KP108" i="3"/>
  <c r="KP106" i="3"/>
  <c r="KP113" i="3"/>
  <c r="KP15" i="3"/>
  <c r="KP13" i="3"/>
  <c r="KP9" i="3"/>
  <c r="KP59" i="3"/>
  <c r="KP11" i="3"/>
  <c r="KP60" i="3"/>
  <c r="KP12" i="3"/>
  <c r="KP8" i="3"/>
  <c r="KP7" i="3"/>
  <c r="KP58" i="3"/>
  <c r="KP10" i="3"/>
  <c r="KP65" i="3"/>
  <c r="KP6" i="3"/>
  <c r="KP17" i="3"/>
  <c r="KP70" i="3"/>
  <c r="KP71" i="3"/>
  <c r="KP118" i="3"/>
  <c r="KP119" i="3"/>
  <c r="KO107" i="3"/>
  <c r="KO108" i="3"/>
  <c r="KO106" i="3"/>
  <c r="KO113" i="3"/>
  <c r="KO15" i="3"/>
  <c r="KO13" i="3"/>
  <c r="KO9" i="3"/>
  <c r="KO59" i="3"/>
  <c r="KO11" i="3"/>
  <c r="KO60" i="3"/>
  <c r="KO12" i="3"/>
  <c r="KO8" i="3"/>
  <c r="KO7" i="3"/>
  <c r="KO58" i="3"/>
  <c r="KO10" i="3"/>
  <c r="KO65" i="3"/>
  <c r="KO6" i="3"/>
  <c r="KO17" i="3"/>
  <c r="KO70" i="3"/>
  <c r="KO71" i="3"/>
  <c r="KO118" i="3"/>
  <c r="KO119" i="3"/>
  <c r="KN107" i="3"/>
  <c r="KN108" i="3"/>
  <c r="KN106" i="3"/>
  <c r="KN113" i="3"/>
  <c r="KN15" i="3"/>
  <c r="KN13" i="3"/>
  <c r="KN9" i="3"/>
  <c r="KN59" i="3"/>
  <c r="KN11" i="3"/>
  <c r="KN60" i="3"/>
  <c r="KN12" i="3"/>
  <c r="KN8" i="3"/>
  <c r="KN7" i="3"/>
  <c r="KN58" i="3"/>
  <c r="KN10" i="3"/>
  <c r="KN65" i="3"/>
  <c r="KN6" i="3"/>
  <c r="KN17" i="3"/>
  <c r="KN70" i="3"/>
  <c r="KN71" i="3"/>
  <c r="KN118" i="3"/>
  <c r="KN119" i="3"/>
  <c r="KM107" i="3"/>
  <c r="KM108" i="3"/>
  <c r="KM106" i="3"/>
  <c r="KM113" i="3"/>
  <c r="KM15" i="3"/>
  <c r="KM13" i="3"/>
  <c r="KM9" i="3"/>
  <c r="KM59" i="3"/>
  <c r="KM11" i="3"/>
  <c r="KM60" i="3"/>
  <c r="KM12" i="3"/>
  <c r="KM8" i="3"/>
  <c r="KM7" i="3"/>
  <c r="KM58" i="3"/>
  <c r="KM10" i="3"/>
  <c r="KM65" i="3"/>
  <c r="KM6" i="3"/>
  <c r="KM17" i="3"/>
  <c r="KM70" i="3"/>
  <c r="KM71" i="3"/>
  <c r="KM118" i="3"/>
  <c r="KM119" i="3"/>
  <c r="KL107" i="3"/>
  <c r="KL108" i="3"/>
  <c r="KL106" i="3"/>
  <c r="KL113" i="3"/>
  <c r="KL15" i="3"/>
  <c r="KL13" i="3"/>
  <c r="KL9" i="3"/>
  <c r="KL59" i="3"/>
  <c r="KL11" i="3"/>
  <c r="KL60" i="3"/>
  <c r="KL12" i="3"/>
  <c r="KL8" i="3"/>
  <c r="KL7" i="3"/>
  <c r="KL58" i="3"/>
  <c r="KL10" i="3"/>
  <c r="KL65" i="3"/>
  <c r="KL6" i="3"/>
  <c r="KL17" i="3"/>
  <c r="KL70" i="3"/>
  <c r="KL71" i="3"/>
  <c r="KL118" i="3"/>
  <c r="KL119" i="3"/>
  <c r="KK107" i="3"/>
  <c r="KK108" i="3"/>
  <c r="KK106" i="3"/>
  <c r="KK113" i="3"/>
  <c r="KK15" i="3"/>
  <c r="KK13" i="3"/>
  <c r="KK9" i="3"/>
  <c r="KK59" i="3"/>
  <c r="KK11" i="3"/>
  <c r="KK60" i="3"/>
  <c r="KK12" i="3"/>
  <c r="KK8" i="3"/>
  <c r="KK7" i="3"/>
  <c r="KK58" i="3"/>
  <c r="KK10" i="3"/>
  <c r="KK65" i="3"/>
  <c r="KK6" i="3"/>
  <c r="KK17" i="3"/>
  <c r="KK70" i="3"/>
  <c r="KK71" i="3"/>
  <c r="KK118" i="3"/>
  <c r="KK119" i="3"/>
  <c r="KJ107" i="3"/>
  <c r="KJ108" i="3"/>
  <c r="KJ106" i="3"/>
  <c r="KJ113" i="3"/>
  <c r="KJ15" i="3"/>
  <c r="KJ13" i="3"/>
  <c r="KJ9" i="3"/>
  <c r="KJ59" i="3"/>
  <c r="KJ11" i="3"/>
  <c r="KJ60" i="3"/>
  <c r="KJ12" i="3"/>
  <c r="KJ8" i="3"/>
  <c r="KJ7" i="3"/>
  <c r="KJ58" i="3"/>
  <c r="KJ10" i="3"/>
  <c r="KJ65" i="3"/>
  <c r="KJ6" i="3"/>
  <c r="KJ17" i="3"/>
  <c r="KJ70" i="3"/>
  <c r="KJ71" i="3"/>
  <c r="KJ118" i="3"/>
  <c r="KJ119" i="3"/>
  <c r="KI107" i="3"/>
  <c r="KI108" i="3"/>
  <c r="KI106" i="3"/>
  <c r="KI113" i="3"/>
  <c r="KI15" i="3"/>
  <c r="KI13" i="3"/>
  <c r="KI9" i="3"/>
  <c r="KI59" i="3"/>
  <c r="KI11" i="3"/>
  <c r="KI60" i="3"/>
  <c r="KI12" i="3"/>
  <c r="KI8" i="3"/>
  <c r="KI7" i="3"/>
  <c r="KI58" i="3"/>
  <c r="KI10" i="3"/>
  <c r="KI65" i="3"/>
  <c r="KI6" i="3"/>
  <c r="KI17" i="3"/>
  <c r="KI70" i="3"/>
  <c r="KI71" i="3"/>
  <c r="KI118" i="3"/>
  <c r="KI119" i="3"/>
  <c r="KH107" i="3"/>
  <c r="KH108" i="3"/>
  <c r="KH106" i="3"/>
  <c r="KH113" i="3"/>
  <c r="KH15" i="3"/>
  <c r="KH13" i="3"/>
  <c r="KH9" i="3"/>
  <c r="KH59" i="3"/>
  <c r="KH11" i="3"/>
  <c r="KH60" i="3"/>
  <c r="KH12" i="3"/>
  <c r="KH8" i="3"/>
  <c r="KH7" i="3"/>
  <c r="KH58" i="3"/>
  <c r="KH10" i="3"/>
  <c r="KH65" i="3"/>
  <c r="KH6" i="3"/>
  <c r="KH17" i="3"/>
  <c r="KH70" i="3"/>
  <c r="KH71" i="3"/>
  <c r="KH118" i="3"/>
  <c r="KH119" i="3"/>
  <c r="KG107" i="3"/>
  <c r="KG108" i="3"/>
  <c r="KG106" i="3"/>
  <c r="KG113" i="3"/>
  <c r="KG15" i="3"/>
  <c r="KG13" i="3"/>
  <c r="KG9" i="3"/>
  <c r="KG59" i="3"/>
  <c r="KG11" i="3"/>
  <c r="KG60" i="3"/>
  <c r="KG12" i="3"/>
  <c r="KG8" i="3"/>
  <c r="KG7" i="3"/>
  <c r="KG58" i="3"/>
  <c r="KG10" i="3"/>
  <c r="KG65" i="3"/>
  <c r="KG6" i="3"/>
  <c r="KG17" i="3"/>
  <c r="KG70" i="3"/>
  <c r="KG71" i="3"/>
  <c r="KG118" i="3"/>
  <c r="KG119" i="3"/>
  <c r="KF107" i="3"/>
  <c r="KF108" i="3"/>
  <c r="KF106" i="3"/>
  <c r="KF113" i="3"/>
  <c r="KF15" i="3"/>
  <c r="KF13" i="3"/>
  <c r="KF9" i="3"/>
  <c r="KF59" i="3"/>
  <c r="KF11" i="3"/>
  <c r="KF60" i="3"/>
  <c r="KF12" i="3"/>
  <c r="KF8" i="3"/>
  <c r="KF7" i="3"/>
  <c r="KF58" i="3"/>
  <c r="KF10" i="3"/>
  <c r="KF65" i="3"/>
  <c r="KF6" i="3"/>
  <c r="KF17" i="3"/>
  <c r="KF70" i="3"/>
  <c r="KF71" i="3"/>
  <c r="KF118" i="3"/>
  <c r="KF119" i="3"/>
  <c r="KE107" i="3"/>
  <c r="KE108" i="3"/>
  <c r="KE106" i="3"/>
  <c r="KE113" i="3"/>
  <c r="KE15" i="3"/>
  <c r="KE13" i="3"/>
  <c r="KE9" i="3"/>
  <c r="KE59" i="3"/>
  <c r="KE11" i="3"/>
  <c r="KE60" i="3"/>
  <c r="KE12" i="3"/>
  <c r="KE8" i="3"/>
  <c r="KE7" i="3"/>
  <c r="KE58" i="3"/>
  <c r="KE10" i="3"/>
  <c r="KE65" i="3"/>
  <c r="KE6" i="3"/>
  <c r="KE17" i="3"/>
  <c r="KE70" i="3"/>
  <c r="KE71" i="3"/>
  <c r="KE118" i="3"/>
  <c r="KE119" i="3"/>
  <c r="KD107" i="3"/>
  <c r="KD108" i="3"/>
  <c r="KD106" i="3"/>
  <c r="KD113" i="3"/>
  <c r="KD15" i="3"/>
  <c r="KD13" i="3"/>
  <c r="KD9" i="3"/>
  <c r="KD59" i="3"/>
  <c r="KD11" i="3"/>
  <c r="KD60" i="3"/>
  <c r="KD12" i="3"/>
  <c r="KD8" i="3"/>
  <c r="KD7" i="3"/>
  <c r="KD58" i="3"/>
  <c r="KD10" i="3"/>
  <c r="KD65" i="3"/>
  <c r="KD6" i="3"/>
  <c r="KD17" i="3"/>
  <c r="KD70" i="3"/>
  <c r="KD71" i="3"/>
  <c r="KD118" i="3"/>
  <c r="KD119" i="3"/>
  <c r="KC107" i="3"/>
  <c r="KC108" i="3"/>
  <c r="KC106" i="3"/>
  <c r="KC113" i="3"/>
  <c r="KC15" i="3"/>
  <c r="KC13" i="3"/>
  <c r="KC9" i="3"/>
  <c r="KC59" i="3"/>
  <c r="KC11" i="3"/>
  <c r="KC60" i="3"/>
  <c r="KC12" i="3"/>
  <c r="KC8" i="3"/>
  <c r="KC7" i="3"/>
  <c r="KC58" i="3"/>
  <c r="KC10" i="3"/>
  <c r="KC65" i="3"/>
  <c r="KC6" i="3"/>
  <c r="KC17" i="3"/>
  <c r="KC70" i="3"/>
  <c r="KC71" i="3"/>
  <c r="KC118" i="3"/>
  <c r="KC119" i="3"/>
  <c r="KB107" i="3"/>
  <c r="KB108" i="3"/>
  <c r="KB106" i="3"/>
  <c r="KB113" i="3"/>
  <c r="KB15" i="3"/>
  <c r="KB13" i="3"/>
  <c r="KB9" i="3"/>
  <c r="KB59" i="3"/>
  <c r="KB11" i="3"/>
  <c r="KB60" i="3"/>
  <c r="KB12" i="3"/>
  <c r="KB8" i="3"/>
  <c r="KB7" i="3"/>
  <c r="KB58" i="3"/>
  <c r="KB10" i="3"/>
  <c r="KB65" i="3"/>
  <c r="KB6" i="3"/>
  <c r="KB17" i="3"/>
  <c r="KB70" i="3"/>
  <c r="KB71" i="3"/>
  <c r="KB118" i="3"/>
  <c r="KB119" i="3"/>
  <c r="KA107" i="3"/>
  <c r="KA108" i="3"/>
  <c r="KA106" i="3"/>
  <c r="KA113" i="3"/>
  <c r="KA15" i="3"/>
  <c r="KA13" i="3"/>
  <c r="KA9" i="3"/>
  <c r="KA59" i="3"/>
  <c r="KA11" i="3"/>
  <c r="KA60" i="3"/>
  <c r="KA12" i="3"/>
  <c r="KA8" i="3"/>
  <c r="KA7" i="3"/>
  <c r="KA58" i="3"/>
  <c r="KA10" i="3"/>
  <c r="KA65" i="3"/>
  <c r="KA6" i="3"/>
  <c r="KA17" i="3"/>
  <c r="KA70" i="3"/>
  <c r="KA71" i="3"/>
  <c r="KA118" i="3"/>
  <c r="KA119" i="3"/>
  <c r="JZ107" i="3"/>
  <c r="JZ108" i="3"/>
  <c r="JZ106" i="3"/>
  <c r="JZ113" i="3"/>
  <c r="JZ15" i="3"/>
  <c r="JZ13" i="3"/>
  <c r="JZ9" i="3"/>
  <c r="JZ59" i="3"/>
  <c r="JZ11" i="3"/>
  <c r="JZ60" i="3"/>
  <c r="JZ12" i="3"/>
  <c r="JZ8" i="3"/>
  <c r="JZ7" i="3"/>
  <c r="JZ58" i="3"/>
  <c r="JZ10" i="3"/>
  <c r="JZ65" i="3"/>
  <c r="JZ6" i="3"/>
  <c r="JZ17" i="3"/>
  <c r="JZ70" i="3"/>
  <c r="JZ71" i="3"/>
  <c r="JZ118" i="3"/>
  <c r="JZ119" i="3"/>
  <c r="JY107" i="3"/>
  <c r="JY108" i="3"/>
  <c r="JY106" i="3"/>
  <c r="JY113" i="3"/>
  <c r="JY15" i="3"/>
  <c r="JY13" i="3"/>
  <c r="JY9" i="3"/>
  <c r="JY59" i="3"/>
  <c r="JY11" i="3"/>
  <c r="JY60" i="3"/>
  <c r="JY12" i="3"/>
  <c r="JY8" i="3"/>
  <c r="JY7" i="3"/>
  <c r="JY58" i="3"/>
  <c r="JY10" i="3"/>
  <c r="JY65" i="3"/>
  <c r="JY6" i="3"/>
  <c r="JY17" i="3"/>
  <c r="JY70" i="3"/>
  <c r="JY71" i="3"/>
  <c r="JY118" i="3"/>
  <c r="JY119" i="3"/>
  <c r="JX107" i="3"/>
  <c r="JX108" i="3"/>
  <c r="JX106" i="3"/>
  <c r="JX113" i="3"/>
  <c r="JX15" i="3"/>
  <c r="JX13" i="3"/>
  <c r="JX9" i="3"/>
  <c r="JX59" i="3"/>
  <c r="JX11" i="3"/>
  <c r="JX60" i="3"/>
  <c r="JX12" i="3"/>
  <c r="JX8" i="3"/>
  <c r="JX7" i="3"/>
  <c r="JX58" i="3"/>
  <c r="JX10" i="3"/>
  <c r="JX65" i="3"/>
  <c r="JX6" i="3"/>
  <c r="JX17" i="3"/>
  <c r="JX70" i="3"/>
  <c r="JX71" i="3"/>
  <c r="JX118" i="3"/>
  <c r="JX119" i="3"/>
  <c r="JW107" i="3"/>
  <c r="JW108" i="3"/>
  <c r="JW106" i="3"/>
  <c r="JW113" i="3"/>
  <c r="JW15" i="3"/>
  <c r="JW13" i="3"/>
  <c r="JW9" i="3"/>
  <c r="JW59" i="3"/>
  <c r="JW11" i="3"/>
  <c r="JW60" i="3"/>
  <c r="JW12" i="3"/>
  <c r="JW8" i="3"/>
  <c r="JW7" i="3"/>
  <c r="JW58" i="3"/>
  <c r="JW10" i="3"/>
  <c r="JW65" i="3"/>
  <c r="JW6" i="3"/>
  <c r="JW17" i="3"/>
  <c r="JW70" i="3"/>
  <c r="JW71" i="3"/>
  <c r="JW118" i="3"/>
  <c r="JW119" i="3"/>
  <c r="JV107" i="3"/>
  <c r="JV108" i="3"/>
  <c r="JV106" i="3"/>
  <c r="JV113" i="3"/>
  <c r="JV15" i="3"/>
  <c r="JV13" i="3"/>
  <c r="JV9" i="3"/>
  <c r="JV59" i="3"/>
  <c r="JV11" i="3"/>
  <c r="JV60" i="3"/>
  <c r="JV12" i="3"/>
  <c r="JV8" i="3"/>
  <c r="JV7" i="3"/>
  <c r="JV58" i="3"/>
  <c r="JV10" i="3"/>
  <c r="JV65" i="3"/>
  <c r="JV6" i="3"/>
  <c r="JV17" i="3"/>
  <c r="JV70" i="3"/>
  <c r="JV71" i="3"/>
  <c r="JV118" i="3"/>
  <c r="JV119" i="3"/>
  <c r="JU107" i="3"/>
  <c r="JU108" i="3"/>
  <c r="JU106" i="3"/>
  <c r="JU113" i="3"/>
  <c r="JU15" i="3"/>
  <c r="JU13" i="3"/>
  <c r="JU9" i="3"/>
  <c r="JU59" i="3"/>
  <c r="JU11" i="3"/>
  <c r="JU60" i="3"/>
  <c r="JU12" i="3"/>
  <c r="JU8" i="3"/>
  <c r="JU7" i="3"/>
  <c r="JU58" i="3"/>
  <c r="JU10" i="3"/>
  <c r="JU65" i="3"/>
  <c r="JU6" i="3"/>
  <c r="JU17" i="3"/>
  <c r="JU70" i="3"/>
  <c r="JU71" i="3"/>
  <c r="JU118" i="3"/>
  <c r="JU119" i="3"/>
  <c r="JT107" i="3"/>
  <c r="JT108" i="3"/>
  <c r="JT106" i="3"/>
  <c r="JT113" i="3"/>
  <c r="JT15" i="3"/>
  <c r="JT13" i="3"/>
  <c r="JT9" i="3"/>
  <c r="JT59" i="3"/>
  <c r="JT11" i="3"/>
  <c r="JT60" i="3"/>
  <c r="JT12" i="3"/>
  <c r="JT8" i="3"/>
  <c r="JT7" i="3"/>
  <c r="JT58" i="3"/>
  <c r="JT10" i="3"/>
  <c r="JT65" i="3"/>
  <c r="JT6" i="3"/>
  <c r="JT17" i="3"/>
  <c r="JT70" i="3"/>
  <c r="JT71" i="3"/>
  <c r="JT118" i="3"/>
  <c r="JT119" i="3"/>
  <c r="JS107" i="3"/>
  <c r="JS108" i="3"/>
  <c r="JS106" i="3"/>
  <c r="JS113" i="3"/>
  <c r="JS15" i="3"/>
  <c r="JS13" i="3"/>
  <c r="JS9" i="3"/>
  <c r="JS59" i="3"/>
  <c r="JS11" i="3"/>
  <c r="JS60" i="3"/>
  <c r="JS12" i="3"/>
  <c r="JS8" i="3"/>
  <c r="JS7" i="3"/>
  <c r="JS58" i="3"/>
  <c r="JS10" i="3"/>
  <c r="JS65" i="3"/>
  <c r="JS6" i="3"/>
  <c r="JS17" i="3"/>
  <c r="JS70" i="3"/>
  <c r="JS71" i="3"/>
  <c r="JS118" i="3"/>
  <c r="JS119" i="3"/>
  <c r="JR107" i="3"/>
  <c r="JR108" i="3"/>
  <c r="JR106" i="3"/>
  <c r="JR113" i="3"/>
  <c r="JR15" i="3"/>
  <c r="JR13" i="3"/>
  <c r="JR9" i="3"/>
  <c r="JR59" i="3"/>
  <c r="JR11" i="3"/>
  <c r="JR60" i="3"/>
  <c r="JR12" i="3"/>
  <c r="JR8" i="3"/>
  <c r="JR7" i="3"/>
  <c r="JR58" i="3"/>
  <c r="JR10" i="3"/>
  <c r="JR65" i="3"/>
  <c r="JR6" i="3"/>
  <c r="JR17" i="3"/>
  <c r="JR70" i="3"/>
  <c r="JR71" i="3"/>
  <c r="JR118" i="3"/>
  <c r="JR119" i="3"/>
  <c r="JQ107" i="3"/>
  <c r="JQ108" i="3"/>
  <c r="JQ106" i="3"/>
  <c r="JQ113" i="3"/>
  <c r="JQ15" i="3"/>
  <c r="JQ13" i="3"/>
  <c r="JQ9" i="3"/>
  <c r="JQ59" i="3"/>
  <c r="JQ11" i="3"/>
  <c r="JQ60" i="3"/>
  <c r="JQ12" i="3"/>
  <c r="JQ8" i="3"/>
  <c r="JQ7" i="3"/>
  <c r="JQ58" i="3"/>
  <c r="JQ10" i="3"/>
  <c r="JQ65" i="3"/>
  <c r="JQ6" i="3"/>
  <c r="JQ17" i="3"/>
  <c r="JQ70" i="3"/>
  <c r="JQ71" i="3"/>
  <c r="JQ118" i="3"/>
  <c r="JQ119" i="3"/>
  <c r="JP107" i="3"/>
  <c r="JP108" i="3"/>
  <c r="JP106" i="3"/>
  <c r="JP113" i="3"/>
  <c r="JP15" i="3"/>
  <c r="JP13" i="3"/>
  <c r="JP9" i="3"/>
  <c r="JP59" i="3"/>
  <c r="JP11" i="3"/>
  <c r="JP60" i="3"/>
  <c r="JP12" i="3"/>
  <c r="JP8" i="3"/>
  <c r="JP7" i="3"/>
  <c r="JP58" i="3"/>
  <c r="JP10" i="3"/>
  <c r="JP65" i="3"/>
  <c r="JP6" i="3"/>
  <c r="JP17" i="3"/>
  <c r="JP70" i="3"/>
  <c r="JP71" i="3"/>
  <c r="JP118" i="3"/>
  <c r="JP119" i="3"/>
  <c r="JO107" i="3"/>
  <c r="JO108" i="3"/>
  <c r="JO106" i="3"/>
  <c r="JO113" i="3"/>
  <c r="JO15" i="3"/>
  <c r="JO13" i="3"/>
  <c r="JO9" i="3"/>
  <c r="JO59" i="3"/>
  <c r="JO11" i="3"/>
  <c r="JO60" i="3"/>
  <c r="JO12" i="3"/>
  <c r="JO8" i="3"/>
  <c r="JO7" i="3"/>
  <c r="JO58" i="3"/>
  <c r="JO10" i="3"/>
  <c r="JO65" i="3"/>
  <c r="JO6" i="3"/>
  <c r="JO17" i="3"/>
  <c r="JO70" i="3"/>
  <c r="JO71" i="3"/>
  <c r="JO118" i="3"/>
  <c r="JO119" i="3"/>
  <c r="JN107" i="3"/>
  <c r="JN108" i="3"/>
  <c r="JN106" i="3"/>
  <c r="JN113" i="3"/>
  <c r="JN15" i="3"/>
  <c r="JN13" i="3"/>
  <c r="JN9" i="3"/>
  <c r="JN59" i="3"/>
  <c r="JN11" i="3"/>
  <c r="JN60" i="3"/>
  <c r="JN12" i="3"/>
  <c r="JN8" i="3"/>
  <c r="JN7" i="3"/>
  <c r="JN58" i="3"/>
  <c r="JN10" i="3"/>
  <c r="JN65" i="3"/>
  <c r="JN6" i="3"/>
  <c r="JN17" i="3"/>
  <c r="JN70" i="3"/>
  <c r="JN71" i="3"/>
  <c r="JN118" i="3"/>
  <c r="JN119" i="3"/>
  <c r="JM107" i="3"/>
  <c r="JM108" i="3"/>
  <c r="JM106" i="3"/>
  <c r="JM113" i="3"/>
  <c r="JM15" i="3"/>
  <c r="JM13" i="3"/>
  <c r="JM9" i="3"/>
  <c r="JM59" i="3"/>
  <c r="JM11" i="3"/>
  <c r="JM60" i="3"/>
  <c r="JM12" i="3"/>
  <c r="JM8" i="3"/>
  <c r="JM7" i="3"/>
  <c r="JM58" i="3"/>
  <c r="JM10" i="3"/>
  <c r="JM65" i="3"/>
  <c r="JM6" i="3"/>
  <c r="JM17" i="3"/>
  <c r="JM70" i="3"/>
  <c r="JM71" i="3"/>
  <c r="JM118" i="3"/>
  <c r="JM119" i="3"/>
  <c r="JL107" i="3"/>
  <c r="JL108" i="3"/>
  <c r="JL106" i="3"/>
  <c r="JL113" i="3"/>
  <c r="JL15" i="3"/>
  <c r="JL13" i="3"/>
  <c r="JL9" i="3"/>
  <c r="JL59" i="3"/>
  <c r="JL11" i="3"/>
  <c r="JL60" i="3"/>
  <c r="JL12" i="3"/>
  <c r="JL8" i="3"/>
  <c r="JL7" i="3"/>
  <c r="JL58" i="3"/>
  <c r="JL10" i="3"/>
  <c r="JL65" i="3"/>
  <c r="JL6" i="3"/>
  <c r="JL17" i="3"/>
  <c r="JL70" i="3"/>
  <c r="JL71" i="3"/>
  <c r="JL118" i="3"/>
  <c r="JL119" i="3"/>
  <c r="JK107" i="3"/>
  <c r="JK108" i="3"/>
  <c r="JK106" i="3"/>
  <c r="JK113" i="3"/>
  <c r="JK15" i="3"/>
  <c r="JK13" i="3"/>
  <c r="JK9" i="3"/>
  <c r="JK59" i="3"/>
  <c r="JK11" i="3"/>
  <c r="JK60" i="3"/>
  <c r="JK12" i="3"/>
  <c r="JK8" i="3"/>
  <c r="JK7" i="3"/>
  <c r="JK58" i="3"/>
  <c r="JK10" i="3"/>
  <c r="JK65" i="3"/>
  <c r="JK6" i="3"/>
  <c r="JK17" i="3"/>
  <c r="JK70" i="3"/>
  <c r="JK71" i="3"/>
  <c r="JK118" i="3"/>
  <c r="JK119" i="3"/>
  <c r="JJ107" i="3"/>
  <c r="JJ108" i="3"/>
  <c r="JJ106" i="3"/>
  <c r="JJ113" i="3"/>
  <c r="JJ15" i="3"/>
  <c r="JJ13" i="3"/>
  <c r="JJ9" i="3"/>
  <c r="JJ59" i="3"/>
  <c r="JJ11" i="3"/>
  <c r="JJ60" i="3"/>
  <c r="JJ12" i="3"/>
  <c r="JJ8" i="3"/>
  <c r="JJ7" i="3"/>
  <c r="JJ58" i="3"/>
  <c r="JJ10" i="3"/>
  <c r="JJ65" i="3"/>
  <c r="JJ6" i="3"/>
  <c r="JJ17" i="3"/>
  <c r="JJ70" i="3"/>
  <c r="JJ71" i="3"/>
  <c r="JJ118" i="3"/>
  <c r="JJ119" i="3"/>
  <c r="JI107" i="3"/>
  <c r="JI108" i="3"/>
  <c r="JI106" i="3"/>
  <c r="JI113" i="3"/>
  <c r="JI15" i="3"/>
  <c r="JI13" i="3"/>
  <c r="JI9" i="3"/>
  <c r="JI59" i="3"/>
  <c r="JI11" i="3"/>
  <c r="JI60" i="3"/>
  <c r="JI12" i="3"/>
  <c r="JI8" i="3"/>
  <c r="JI7" i="3"/>
  <c r="JI58" i="3"/>
  <c r="JI10" i="3"/>
  <c r="JI65" i="3"/>
  <c r="JI6" i="3"/>
  <c r="JI17" i="3"/>
  <c r="JI70" i="3"/>
  <c r="JI71" i="3"/>
  <c r="JI118" i="3"/>
  <c r="JI119" i="3"/>
  <c r="JH107" i="3"/>
  <c r="JH108" i="3"/>
  <c r="JH106" i="3"/>
  <c r="JH113" i="3"/>
  <c r="JH15" i="3"/>
  <c r="JH13" i="3"/>
  <c r="JH9" i="3"/>
  <c r="JH59" i="3"/>
  <c r="JH11" i="3"/>
  <c r="JH60" i="3"/>
  <c r="JH12" i="3"/>
  <c r="JH8" i="3"/>
  <c r="JH7" i="3"/>
  <c r="JH58" i="3"/>
  <c r="JH10" i="3"/>
  <c r="JH65" i="3"/>
  <c r="JH6" i="3"/>
  <c r="JH17" i="3"/>
  <c r="JH70" i="3"/>
  <c r="JH71" i="3"/>
  <c r="JH118" i="3"/>
  <c r="JH119" i="3"/>
  <c r="JG107" i="3"/>
  <c r="JG108" i="3"/>
  <c r="JG106" i="3"/>
  <c r="JG113" i="3"/>
  <c r="JG15" i="3"/>
  <c r="JG13" i="3"/>
  <c r="JG9" i="3"/>
  <c r="JG59" i="3"/>
  <c r="JG11" i="3"/>
  <c r="JG60" i="3"/>
  <c r="JG12" i="3"/>
  <c r="JG8" i="3"/>
  <c r="JG7" i="3"/>
  <c r="JG58" i="3"/>
  <c r="JG10" i="3"/>
  <c r="JG65" i="3"/>
  <c r="JG6" i="3"/>
  <c r="JG17" i="3"/>
  <c r="JG70" i="3"/>
  <c r="JG71" i="3"/>
  <c r="JG118" i="3"/>
  <c r="JG119" i="3"/>
  <c r="JF107" i="3"/>
  <c r="JF108" i="3"/>
  <c r="JF106" i="3"/>
  <c r="JF113" i="3"/>
  <c r="JF15" i="3"/>
  <c r="JF13" i="3"/>
  <c r="JF9" i="3"/>
  <c r="JF59" i="3"/>
  <c r="JF11" i="3"/>
  <c r="JF60" i="3"/>
  <c r="JF12" i="3"/>
  <c r="JF8" i="3"/>
  <c r="JF7" i="3"/>
  <c r="JF58" i="3"/>
  <c r="JF10" i="3"/>
  <c r="JF65" i="3"/>
  <c r="JF6" i="3"/>
  <c r="JF17" i="3"/>
  <c r="JF70" i="3"/>
  <c r="JF71" i="3"/>
  <c r="JF118" i="3"/>
  <c r="JF119" i="3"/>
  <c r="JE107" i="3"/>
  <c r="JE108" i="3"/>
  <c r="JE106" i="3"/>
  <c r="JE113" i="3"/>
  <c r="JE15" i="3"/>
  <c r="JE13" i="3"/>
  <c r="JE9" i="3"/>
  <c r="JE59" i="3"/>
  <c r="JE11" i="3"/>
  <c r="JE60" i="3"/>
  <c r="JE12" i="3"/>
  <c r="JE8" i="3"/>
  <c r="JE7" i="3"/>
  <c r="JE58" i="3"/>
  <c r="JE10" i="3"/>
  <c r="JE65" i="3"/>
  <c r="JE6" i="3"/>
  <c r="JE17" i="3"/>
  <c r="JE70" i="3"/>
  <c r="JE71" i="3"/>
  <c r="JE118" i="3"/>
  <c r="JE119" i="3"/>
  <c r="JD107" i="3"/>
  <c r="JD108" i="3"/>
  <c r="JD106" i="3"/>
  <c r="JD113" i="3"/>
  <c r="JD15" i="3"/>
  <c r="JD13" i="3"/>
  <c r="JD9" i="3"/>
  <c r="JD59" i="3"/>
  <c r="JD11" i="3"/>
  <c r="JD60" i="3"/>
  <c r="JD12" i="3"/>
  <c r="JD8" i="3"/>
  <c r="JD7" i="3"/>
  <c r="JD58" i="3"/>
  <c r="JD10" i="3"/>
  <c r="JD65" i="3"/>
  <c r="JD6" i="3"/>
  <c r="JD17" i="3"/>
  <c r="JD70" i="3"/>
  <c r="JD71" i="3"/>
  <c r="JD118" i="3"/>
  <c r="JD119" i="3"/>
  <c r="JC107" i="3"/>
  <c r="JC108" i="3"/>
  <c r="JC106" i="3"/>
  <c r="JC113" i="3"/>
  <c r="JC15" i="3"/>
  <c r="JC13" i="3"/>
  <c r="JC9" i="3"/>
  <c r="JC59" i="3"/>
  <c r="JC11" i="3"/>
  <c r="JC60" i="3"/>
  <c r="JC12" i="3"/>
  <c r="JC8" i="3"/>
  <c r="JC7" i="3"/>
  <c r="JC58" i="3"/>
  <c r="JC10" i="3"/>
  <c r="JC65" i="3"/>
  <c r="JC6" i="3"/>
  <c r="JC17" i="3"/>
  <c r="JC70" i="3"/>
  <c r="JC71" i="3"/>
  <c r="JC118" i="3"/>
  <c r="JC119" i="3"/>
  <c r="JB107" i="3"/>
  <c r="JB108" i="3"/>
  <c r="JB106" i="3"/>
  <c r="JB113" i="3"/>
  <c r="JB15" i="3"/>
  <c r="JB13" i="3"/>
  <c r="JB9" i="3"/>
  <c r="JB59" i="3"/>
  <c r="JB11" i="3"/>
  <c r="JB60" i="3"/>
  <c r="JB12" i="3"/>
  <c r="JB8" i="3"/>
  <c r="JB7" i="3"/>
  <c r="JB58" i="3"/>
  <c r="JB10" i="3"/>
  <c r="JB65" i="3"/>
  <c r="JB6" i="3"/>
  <c r="JB17" i="3"/>
  <c r="JB70" i="3"/>
  <c r="JB71" i="3"/>
  <c r="JB118" i="3"/>
  <c r="JB119" i="3"/>
  <c r="JA107" i="3"/>
  <c r="JA108" i="3"/>
  <c r="JA106" i="3"/>
  <c r="JA113" i="3"/>
  <c r="JA15" i="3"/>
  <c r="JA13" i="3"/>
  <c r="JA9" i="3"/>
  <c r="JA59" i="3"/>
  <c r="JA11" i="3"/>
  <c r="JA60" i="3"/>
  <c r="JA12" i="3"/>
  <c r="JA8" i="3"/>
  <c r="JA7" i="3"/>
  <c r="JA58" i="3"/>
  <c r="JA10" i="3"/>
  <c r="JA65" i="3"/>
  <c r="JA6" i="3"/>
  <c r="JA17" i="3"/>
  <c r="JA70" i="3"/>
  <c r="JA71" i="3"/>
  <c r="JA118" i="3"/>
  <c r="JA119" i="3"/>
  <c r="IZ107" i="3"/>
  <c r="IZ108" i="3"/>
  <c r="IZ106" i="3"/>
  <c r="IZ113" i="3"/>
  <c r="IZ15" i="3"/>
  <c r="IZ13" i="3"/>
  <c r="IZ9" i="3"/>
  <c r="IZ59" i="3"/>
  <c r="IZ11" i="3"/>
  <c r="IZ60" i="3"/>
  <c r="IZ12" i="3"/>
  <c r="IZ8" i="3"/>
  <c r="IZ7" i="3"/>
  <c r="IZ58" i="3"/>
  <c r="IZ10" i="3"/>
  <c r="IZ65" i="3"/>
  <c r="IZ6" i="3"/>
  <c r="IZ17" i="3"/>
  <c r="IZ70" i="3"/>
  <c r="IZ71" i="3"/>
  <c r="IZ118" i="3"/>
  <c r="IZ119" i="3"/>
  <c r="IY107" i="3"/>
  <c r="IY108" i="3"/>
  <c r="IY106" i="3"/>
  <c r="IY113" i="3"/>
  <c r="IY15" i="3"/>
  <c r="IY13" i="3"/>
  <c r="IY9" i="3"/>
  <c r="IY59" i="3"/>
  <c r="IY11" i="3"/>
  <c r="IY60" i="3"/>
  <c r="IY12" i="3"/>
  <c r="IY8" i="3"/>
  <c r="IY7" i="3"/>
  <c r="IY58" i="3"/>
  <c r="IY10" i="3"/>
  <c r="IY65" i="3"/>
  <c r="IY6" i="3"/>
  <c r="IY17" i="3"/>
  <c r="IY70" i="3"/>
  <c r="IY71" i="3"/>
  <c r="IY118" i="3"/>
  <c r="IY119" i="3"/>
  <c r="IX107" i="3"/>
  <c r="IX108" i="3"/>
  <c r="IX106" i="3"/>
  <c r="IX113" i="3"/>
  <c r="IX15" i="3"/>
  <c r="IX13" i="3"/>
  <c r="IX9" i="3"/>
  <c r="IX59" i="3"/>
  <c r="IX11" i="3"/>
  <c r="IX60" i="3"/>
  <c r="IX12" i="3"/>
  <c r="IX8" i="3"/>
  <c r="IX7" i="3"/>
  <c r="IX58" i="3"/>
  <c r="IX10" i="3"/>
  <c r="IX65" i="3"/>
  <c r="IX6" i="3"/>
  <c r="IX17" i="3"/>
  <c r="IX70" i="3"/>
  <c r="IX71" i="3"/>
  <c r="IX118" i="3"/>
  <c r="IX119" i="3"/>
  <c r="IW107" i="3"/>
  <c r="IW108" i="3"/>
  <c r="IW106" i="3"/>
  <c r="IW113" i="3"/>
  <c r="IW15" i="3"/>
  <c r="IW13" i="3"/>
  <c r="IW9" i="3"/>
  <c r="IW59" i="3"/>
  <c r="IW11" i="3"/>
  <c r="IW60" i="3"/>
  <c r="IW12" i="3"/>
  <c r="IW8" i="3"/>
  <c r="IW7" i="3"/>
  <c r="IW58" i="3"/>
  <c r="IW10" i="3"/>
  <c r="IW65" i="3"/>
  <c r="IW6" i="3"/>
  <c r="IW17" i="3"/>
  <c r="IW70" i="3"/>
  <c r="IW71" i="3"/>
  <c r="IW118" i="3"/>
  <c r="IW119" i="3"/>
  <c r="IV107" i="3"/>
  <c r="IV108" i="3"/>
  <c r="IV106" i="3"/>
  <c r="IV113" i="3"/>
  <c r="IV15" i="3"/>
  <c r="IV13" i="3"/>
  <c r="IV9" i="3"/>
  <c r="IV59" i="3"/>
  <c r="IV11" i="3"/>
  <c r="IV60" i="3"/>
  <c r="IV12" i="3"/>
  <c r="IV8" i="3"/>
  <c r="IV7" i="3"/>
  <c r="IV58" i="3"/>
  <c r="IV10" i="3"/>
  <c r="IV65" i="3"/>
  <c r="IV6" i="3"/>
  <c r="IV17" i="3"/>
  <c r="IV70" i="3"/>
  <c r="IV71" i="3"/>
  <c r="IV118" i="3"/>
  <c r="IV119" i="3"/>
  <c r="IU107" i="3"/>
  <c r="IU108" i="3"/>
  <c r="IU106" i="3"/>
  <c r="IU113" i="3"/>
  <c r="IU15" i="3"/>
  <c r="IU13" i="3"/>
  <c r="IU9" i="3"/>
  <c r="IU59" i="3"/>
  <c r="IU11" i="3"/>
  <c r="IU60" i="3"/>
  <c r="IU12" i="3"/>
  <c r="IU8" i="3"/>
  <c r="IU7" i="3"/>
  <c r="IU58" i="3"/>
  <c r="IU10" i="3"/>
  <c r="IU65" i="3"/>
  <c r="IU6" i="3"/>
  <c r="IU17" i="3"/>
  <c r="IU70" i="3"/>
  <c r="IU71" i="3"/>
  <c r="IU118" i="3"/>
  <c r="IU119" i="3"/>
  <c r="IT107" i="3"/>
  <c r="IT108" i="3"/>
  <c r="IT106" i="3"/>
  <c r="IT113" i="3"/>
  <c r="IT15" i="3"/>
  <c r="IT13" i="3"/>
  <c r="IT9" i="3"/>
  <c r="IT59" i="3"/>
  <c r="IT11" i="3"/>
  <c r="IT60" i="3"/>
  <c r="IT12" i="3"/>
  <c r="IT8" i="3"/>
  <c r="IT7" i="3"/>
  <c r="IT58" i="3"/>
  <c r="IT10" i="3"/>
  <c r="IT65" i="3"/>
  <c r="IT6" i="3"/>
  <c r="IT17" i="3"/>
  <c r="IT70" i="3"/>
  <c r="IT71" i="3"/>
  <c r="IT118" i="3"/>
  <c r="IT119" i="3"/>
  <c r="IS107" i="3"/>
  <c r="IS108" i="3"/>
  <c r="IS106" i="3"/>
  <c r="IS113" i="3"/>
  <c r="IS15" i="3"/>
  <c r="IS13" i="3"/>
  <c r="IS9" i="3"/>
  <c r="IS59" i="3"/>
  <c r="IS11" i="3"/>
  <c r="IS60" i="3"/>
  <c r="IS12" i="3"/>
  <c r="IS8" i="3"/>
  <c r="IS7" i="3"/>
  <c r="IS58" i="3"/>
  <c r="IS10" i="3"/>
  <c r="IS65" i="3"/>
  <c r="IS6" i="3"/>
  <c r="IS17" i="3"/>
  <c r="IS70" i="3"/>
  <c r="IS71" i="3"/>
  <c r="IS118" i="3"/>
  <c r="IS119" i="3"/>
  <c r="IR107" i="3"/>
  <c r="IR108" i="3"/>
  <c r="IR106" i="3"/>
  <c r="IR113" i="3"/>
  <c r="IR15" i="3"/>
  <c r="IR13" i="3"/>
  <c r="IR9" i="3"/>
  <c r="IR59" i="3"/>
  <c r="IR11" i="3"/>
  <c r="IR60" i="3"/>
  <c r="IR12" i="3"/>
  <c r="IR8" i="3"/>
  <c r="IR7" i="3"/>
  <c r="IR58" i="3"/>
  <c r="IR10" i="3"/>
  <c r="IR65" i="3"/>
  <c r="IR6" i="3"/>
  <c r="IR17" i="3"/>
  <c r="IR70" i="3"/>
  <c r="IR71" i="3"/>
  <c r="IR118" i="3"/>
  <c r="IR119" i="3"/>
  <c r="IQ107" i="3"/>
  <c r="IQ108" i="3"/>
  <c r="IQ106" i="3"/>
  <c r="IQ113" i="3"/>
  <c r="IQ15" i="3"/>
  <c r="IQ13" i="3"/>
  <c r="IQ9" i="3"/>
  <c r="IQ59" i="3"/>
  <c r="IQ11" i="3"/>
  <c r="IQ60" i="3"/>
  <c r="IQ12" i="3"/>
  <c r="IQ8" i="3"/>
  <c r="IQ7" i="3"/>
  <c r="IQ58" i="3"/>
  <c r="IQ10" i="3"/>
  <c r="IQ65" i="3"/>
  <c r="IQ6" i="3"/>
  <c r="IQ17" i="3"/>
  <c r="IQ70" i="3"/>
  <c r="IQ71" i="3"/>
  <c r="IQ118" i="3"/>
  <c r="IQ119" i="3"/>
  <c r="IP107" i="3"/>
  <c r="IP108" i="3"/>
  <c r="IP106" i="3"/>
  <c r="IP113" i="3"/>
  <c r="IP15" i="3"/>
  <c r="IP13" i="3"/>
  <c r="IP9" i="3"/>
  <c r="IP59" i="3"/>
  <c r="IP11" i="3"/>
  <c r="IP60" i="3"/>
  <c r="IP12" i="3"/>
  <c r="IP8" i="3"/>
  <c r="IP7" i="3"/>
  <c r="IP58" i="3"/>
  <c r="IP10" i="3"/>
  <c r="IP65" i="3"/>
  <c r="IP6" i="3"/>
  <c r="IP17" i="3"/>
  <c r="IP70" i="3"/>
  <c r="IP71" i="3"/>
  <c r="IP118" i="3"/>
  <c r="IP119" i="3"/>
  <c r="IO107" i="3"/>
  <c r="IO108" i="3"/>
  <c r="IO106" i="3"/>
  <c r="IO113" i="3"/>
  <c r="IO15" i="3"/>
  <c r="IO13" i="3"/>
  <c r="IO9" i="3"/>
  <c r="IO59" i="3"/>
  <c r="IO11" i="3"/>
  <c r="IO60" i="3"/>
  <c r="IO12" i="3"/>
  <c r="IO8" i="3"/>
  <c r="IO7" i="3"/>
  <c r="IO58" i="3"/>
  <c r="IO10" i="3"/>
  <c r="IO65" i="3"/>
  <c r="IO6" i="3"/>
  <c r="IO17" i="3"/>
  <c r="IO70" i="3"/>
  <c r="IO71" i="3"/>
  <c r="IO118" i="3"/>
  <c r="IO119" i="3"/>
  <c r="IN107" i="3"/>
  <c r="IN108" i="3"/>
  <c r="IN106" i="3"/>
  <c r="IN113" i="3"/>
  <c r="IN15" i="3"/>
  <c r="IN13" i="3"/>
  <c r="IN9" i="3"/>
  <c r="IN59" i="3"/>
  <c r="IN11" i="3"/>
  <c r="IN60" i="3"/>
  <c r="IN12" i="3"/>
  <c r="IN8" i="3"/>
  <c r="IN7" i="3"/>
  <c r="IN58" i="3"/>
  <c r="IN10" i="3"/>
  <c r="IN65" i="3"/>
  <c r="IN6" i="3"/>
  <c r="IN17" i="3"/>
  <c r="IN70" i="3"/>
  <c r="IN71" i="3"/>
  <c r="IN118" i="3"/>
  <c r="IN119" i="3"/>
  <c r="IM107" i="3"/>
  <c r="IM108" i="3"/>
  <c r="IM106" i="3"/>
  <c r="IM113" i="3"/>
  <c r="IM15" i="3"/>
  <c r="IM13" i="3"/>
  <c r="IM9" i="3"/>
  <c r="IM59" i="3"/>
  <c r="IM11" i="3"/>
  <c r="IM60" i="3"/>
  <c r="IM12" i="3"/>
  <c r="IM8" i="3"/>
  <c r="IM7" i="3"/>
  <c r="IM58" i="3"/>
  <c r="IM10" i="3"/>
  <c r="IM65" i="3"/>
  <c r="IM6" i="3"/>
  <c r="IM17" i="3"/>
  <c r="IM70" i="3"/>
  <c r="IM71" i="3"/>
  <c r="IM118" i="3"/>
  <c r="IM119" i="3"/>
  <c r="IL107" i="3"/>
  <c r="IL108" i="3"/>
  <c r="IL106" i="3"/>
  <c r="IL113" i="3"/>
  <c r="IL15" i="3"/>
  <c r="IL13" i="3"/>
  <c r="IL9" i="3"/>
  <c r="IL59" i="3"/>
  <c r="IL11" i="3"/>
  <c r="IL60" i="3"/>
  <c r="IL12" i="3"/>
  <c r="IL8" i="3"/>
  <c r="IL7" i="3"/>
  <c r="IL58" i="3"/>
  <c r="IL10" i="3"/>
  <c r="IL65" i="3"/>
  <c r="IL6" i="3"/>
  <c r="IL17" i="3"/>
  <c r="IL70" i="3"/>
  <c r="IL71" i="3"/>
  <c r="IL118" i="3"/>
  <c r="IL119" i="3"/>
  <c r="IK107" i="3"/>
  <c r="IK108" i="3"/>
  <c r="IK106" i="3"/>
  <c r="IK113" i="3"/>
  <c r="IK15" i="3"/>
  <c r="IK13" i="3"/>
  <c r="IK9" i="3"/>
  <c r="IK59" i="3"/>
  <c r="IK11" i="3"/>
  <c r="IK60" i="3"/>
  <c r="IK12" i="3"/>
  <c r="IK8" i="3"/>
  <c r="IK7" i="3"/>
  <c r="IK58" i="3"/>
  <c r="IK10" i="3"/>
  <c r="IK65" i="3"/>
  <c r="IK6" i="3"/>
  <c r="IK17" i="3"/>
  <c r="IK70" i="3"/>
  <c r="IK71" i="3"/>
  <c r="IK118" i="3"/>
  <c r="IK119" i="3"/>
  <c r="IJ107" i="3"/>
  <c r="IJ108" i="3"/>
  <c r="IJ106" i="3"/>
  <c r="IJ113" i="3"/>
  <c r="IJ15" i="3"/>
  <c r="IJ13" i="3"/>
  <c r="IJ9" i="3"/>
  <c r="IJ59" i="3"/>
  <c r="IJ11" i="3"/>
  <c r="IJ60" i="3"/>
  <c r="IJ12" i="3"/>
  <c r="IJ8" i="3"/>
  <c r="IJ7" i="3"/>
  <c r="IJ58" i="3"/>
  <c r="IJ10" i="3"/>
  <c r="IJ65" i="3"/>
  <c r="IJ6" i="3"/>
  <c r="IJ17" i="3"/>
  <c r="IJ70" i="3"/>
  <c r="IJ71" i="3"/>
  <c r="IJ118" i="3"/>
  <c r="IJ119" i="3"/>
  <c r="II107" i="3"/>
  <c r="II108" i="3"/>
  <c r="II106" i="3"/>
  <c r="II113" i="3"/>
  <c r="II15" i="3"/>
  <c r="II13" i="3"/>
  <c r="II9" i="3"/>
  <c r="II59" i="3"/>
  <c r="II11" i="3"/>
  <c r="II60" i="3"/>
  <c r="II12" i="3"/>
  <c r="II8" i="3"/>
  <c r="II7" i="3"/>
  <c r="II58" i="3"/>
  <c r="II10" i="3"/>
  <c r="II65" i="3"/>
  <c r="II6" i="3"/>
  <c r="II17" i="3"/>
  <c r="II70" i="3"/>
  <c r="II71" i="3"/>
  <c r="II118" i="3"/>
  <c r="II119" i="3"/>
  <c r="IH107" i="3"/>
  <c r="IH108" i="3"/>
  <c r="IH106" i="3"/>
  <c r="IH113" i="3"/>
  <c r="IH15" i="3"/>
  <c r="IH13" i="3"/>
  <c r="IH9" i="3"/>
  <c r="IH59" i="3"/>
  <c r="IH11" i="3"/>
  <c r="IH60" i="3"/>
  <c r="IH12" i="3"/>
  <c r="IH8" i="3"/>
  <c r="IH7" i="3"/>
  <c r="IH58" i="3"/>
  <c r="IH10" i="3"/>
  <c r="IH65" i="3"/>
  <c r="IH6" i="3"/>
  <c r="IH17" i="3"/>
  <c r="IH70" i="3"/>
  <c r="IH71" i="3"/>
  <c r="IH118" i="3"/>
  <c r="IH119" i="3"/>
  <c r="IG107" i="3"/>
  <c r="IG108" i="3"/>
  <c r="IG106" i="3"/>
  <c r="IG113" i="3"/>
  <c r="IG15" i="3"/>
  <c r="IG13" i="3"/>
  <c r="IG9" i="3"/>
  <c r="IG59" i="3"/>
  <c r="IG11" i="3"/>
  <c r="IG60" i="3"/>
  <c r="IG12" i="3"/>
  <c r="IG8" i="3"/>
  <c r="IG7" i="3"/>
  <c r="IG58" i="3"/>
  <c r="IG10" i="3"/>
  <c r="IG65" i="3"/>
  <c r="IG6" i="3"/>
  <c r="IG17" i="3"/>
  <c r="IG70" i="3"/>
  <c r="IG71" i="3"/>
  <c r="IG118" i="3"/>
  <c r="IG119" i="3"/>
  <c r="IF107" i="3"/>
  <c r="IF108" i="3"/>
  <c r="IF106" i="3"/>
  <c r="IF113" i="3"/>
  <c r="IF15" i="3"/>
  <c r="IF13" i="3"/>
  <c r="IF9" i="3"/>
  <c r="IF59" i="3"/>
  <c r="IF11" i="3"/>
  <c r="IF60" i="3"/>
  <c r="IF12" i="3"/>
  <c r="IF8" i="3"/>
  <c r="IF7" i="3"/>
  <c r="IF58" i="3"/>
  <c r="IF10" i="3"/>
  <c r="IF65" i="3"/>
  <c r="IF6" i="3"/>
  <c r="IF17" i="3"/>
  <c r="IF70" i="3"/>
  <c r="IF71" i="3"/>
  <c r="IF118" i="3"/>
  <c r="IF119" i="3"/>
  <c r="IE107" i="3"/>
  <c r="IE108" i="3"/>
  <c r="IE106" i="3"/>
  <c r="IE113" i="3"/>
  <c r="IE15" i="3"/>
  <c r="IE13" i="3"/>
  <c r="IE9" i="3"/>
  <c r="IE59" i="3"/>
  <c r="IE11" i="3"/>
  <c r="IE60" i="3"/>
  <c r="IE12" i="3"/>
  <c r="IE8" i="3"/>
  <c r="IE7" i="3"/>
  <c r="IE58" i="3"/>
  <c r="IE10" i="3"/>
  <c r="IE65" i="3"/>
  <c r="IE6" i="3"/>
  <c r="IE17" i="3"/>
  <c r="IE70" i="3"/>
  <c r="IE71" i="3"/>
  <c r="IE118" i="3"/>
  <c r="IE119" i="3"/>
  <c r="ID107" i="3"/>
  <c r="ID108" i="3"/>
  <c r="ID106" i="3"/>
  <c r="ID113" i="3"/>
  <c r="ID15" i="3"/>
  <c r="ID13" i="3"/>
  <c r="ID9" i="3"/>
  <c r="ID59" i="3"/>
  <c r="ID11" i="3"/>
  <c r="ID60" i="3"/>
  <c r="ID12" i="3"/>
  <c r="ID8" i="3"/>
  <c r="ID7" i="3"/>
  <c r="ID58" i="3"/>
  <c r="ID10" i="3"/>
  <c r="ID65" i="3"/>
  <c r="ID6" i="3"/>
  <c r="ID17" i="3"/>
  <c r="ID70" i="3"/>
  <c r="ID71" i="3"/>
  <c r="ID118" i="3"/>
  <c r="ID119" i="3"/>
  <c r="IC107" i="3"/>
  <c r="IC108" i="3"/>
  <c r="IC106" i="3"/>
  <c r="IC113" i="3"/>
  <c r="IC15" i="3"/>
  <c r="IC13" i="3"/>
  <c r="IC9" i="3"/>
  <c r="IC59" i="3"/>
  <c r="IC11" i="3"/>
  <c r="IC60" i="3"/>
  <c r="IC12" i="3"/>
  <c r="IC8" i="3"/>
  <c r="IC7" i="3"/>
  <c r="IC58" i="3"/>
  <c r="IC10" i="3"/>
  <c r="IC65" i="3"/>
  <c r="IC6" i="3"/>
  <c r="IC17" i="3"/>
  <c r="IC70" i="3"/>
  <c r="IC71" i="3"/>
  <c r="IC118" i="3"/>
  <c r="IC119" i="3"/>
  <c r="IB107" i="3"/>
  <c r="IB108" i="3"/>
  <c r="IB106" i="3"/>
  <c r="IB113" i="3"/>
  <c r="IB15" i="3"/>
  <c r="IB13" i="3"/>
  <c r="IB9" i="3"/>
  <c r="IB59" i="3"/>
  <c r="IB11" i="3"/>
  <c r="IB60" i="3"/>
  <c r="IB12" i="3"/>
  <c r="IB8" i="3"/>
  <c r="IB7" i="3"/>
  <c r="IB58" i="3"/>
  <c r="IB10" i="3"/>
  <c r="IB65" i="3"/>
  <c r="IB6" i="3"/>
  <c r="IB17" i="3"/>
  <c r="IB70" i="3"/>
  <c r="IB71" i="3"/>
  <c r="IB118" i="3"/>
  <c r="IB119" i="3"/>
  <c r="IA107" i="3"/>
  <c r="IA108" i="3"/>
  <c r="IA106" i="3"/>
  <c r="IA113" i="3"/>
  <c r="IA15" i="3"/>
  <c r="IA13" i="3"/>
  <c r="IA9" i="3"/>
  <c r="IA59" i="3"/>
  <c r="IA11" i="3"/>
  <c r="IA60" i="3"/>
  <c r="IA12" i="3"/>
  <c r="IA8" i="3"/>
  <c r="IA7" i="3"/>
  <c r="IA58" i="3"/>
  <c r="IA10" i="3"/>
  <c r="IA65" i="3"/>
  <c r="IA6" i="3"/>
  <c r="IA17" i="3"/>
  <c r="IA70" i="3"/>
  <c r="IA71" i="3"/>
  <c r="IA118" i="3"/>
  <c r="IA119" i="3"/>
  <c r="HZ107" i="3"/>
  <c r="HZ108" i="3"/>
  <c r="HZ106" i="3"/>
  <c r="HZ113" i="3"/>
  <c r="HZ15" i="3"/>
  <c r="HZ13" i="3"/>
  <c r="HZ9" i="3"/>
  <c r="HZ59" i="3"/>
  <c r="HZ11" i="3"/>
  <c r="HZ60" i="3"/>
  <c r="HZ12" i="3"/>
  <c r="HZ8" i="3"/>
  <c r="HZ7" i="3"/>
  <c r="HZ58" i="3"/>
  <c r="HZ10" i="3"/>
  <c r="HZ65" i="3"/>
  <c r="HZ6" i="3"/>
  <c r="HZ17" i="3"/>
  <c r="HZ70" i="3"/>
  <c r="HZ71" i="3"/>
  <c r="HZ118" i="3"/>
  <c r="HZ119" i="3"/>
  <c r="HY107" i="3"/>
  <c r="HY108" i="3"/>
  <c r="HY106" i="3"/>
  <c r="HY113" i="3"/>
  <c r="HY15" i="3"/>
  <c r="HY13" i="3"/>
  <c r="HY9" i="3"/>
  <c r="HY59" i="3"/>
  <c r="HY11" i="3"/>
  <c r="HY60" i="3"/>
  <c r="HY12" i="3"/>
  <c r="HY8" i="3"/>
  <c r="HY7" i="3"/>
  <c r="HY58" i="3"/>
  <c r="HY10" i="3"/>
  <c r="HY65" i="3"/>
  <c r="HY6" i="3"/>
  <c r="HY17" i="3"/>
  <c r="HY70" i="3"/>
  <c r="HY71" i="3"/>
  <c r="HY118" i="3"/>
  <c r="HY119" i="3"/>
  <c r="HX107" i="3"/>
  <c r="HX108" i="3"/>
  <c r="HX106" i="3"/>
  <c r="HX113" i="3"/>
  <c r="HX15" i="3"/>
  <c r="HX13" i="3"/>
  <c r="HX9" i="3"/>
  <c r="HX59" i="3"/>
  <c r="HX11" i="3"/>
  <c r="HX60" i="3"/>
  <c r="HX12" i="3"/>
  <c r="HX8" i="3"/>
  <c r="HX7" i="3"/>
  <c r="HX58" i="3"/>
  <c r="HX10" i="3"/>
  <c r="HX65" i="3"/>
  <c r="HX6" i="3"/>
  <c r="HX17" i="3"/>
  <c r="HX70" i="3"/>
  <c r="HX71" i="3"/>
  <c r="HX118" i="3"/>
  <c r="HX119" i="3"/>
  <c r="HW107" i="3"/>
  <c r="HW108" i="3"/>
  <c r="HW106" i="3"/>
  <c r="HW113" i="3"/>
  <c r="HW15" i="3"/>
  <c r="HW13" i="3"/>
  <c r="HW9" i="3"/>
  <c r="HW59" i="3"/>
  <c r="HW11" i="3"/>
  <c r="HW60" i="3"/>
  <c r="HW12" i="3"/>
  <c r="HW8" i="3"/>
  <c r="HW7" i="3"/>
  <c r="HW58" i="3"/>
  <c r="HW10" i="3"/>
  <c r="HW65" i="3"/>
  <c r="HW6" i="3"/>
  <c r="HW17" i="3"/>
  <c r="HW70" i="3"/>
  <c r="HW71" i="3"/>
  <c r="HW118" i="3"/>
  <c r="HW119" i="3"/>
  <c r="HV107" i="3"/>
  <c r="HV108" i="3"/>
  <c r="HV106" i="3"/>
  <c r="HV113" i="3"/>
  <c r="HV15" i="3"/>
  <c r="HV13" i="3"/>
  <c r="HV9" i="3"/>
  <c r="HV59" i="3"/>
  <c r="HV11" i="3"/>
  <c r="HV60" i="3"/>
  <c r="HV12" i="3"/>
  <c r="HV8" i="3"/>
  <c r="HV7" i="3"/>
  <c r="HV58" i="3"/>
  <c r="HV10" i="3"/>
  <c r="HV65" i="3"/>
  <c r="HV6" i="3"/>
  <c r="HV17" i="3"/>
  <c r="HV70" i="3"/>
  <c r="HV71" i="3"/>
  <c r="HV118" i="3"/>
  <c r="HV119" i="3"/>
  <c r="HU107" i="3"/>
  <c r="HU108" i="3"/>
  <c r="HU106" i="3"/>
  <c r="HU113" i="3"/>
  <c r="HU15" i="3"/>
  <c r="HU13" i="3"/>
  <c r="HU9" i="3"/>
  <c r="HU59" i="3"/>
  <c r="HU11" i="3"/>
  <c r="HU60" i="3"/>
  <c r="HU12" i="3"/>
  <c r="HU8" i="3"/>
  <c r="HU7" i="3"/>
  <c r="HU58" i="3"/>
  <c r="HU10" i="3"/>
  <c r="HU65" i="3"/>
  <c r="HU6" i="3"/>
  <c r="HU17" i="3"/>
  <c r="HU70" i="3"/>
  <c r="HU71" i="3"/>
  <c r="HU118" i="3"/>
  <c r="HU119" i="3"/>
  <c r="HT107" i="3"/>
  <c r="HT108" i="3"/>
  <c r="HT106" i="3"/>
  <c r="HT113" i="3"/>
  <c r="HT15" i="3"/>
  <c r="HT13" i="3"/>
  <c r="HT9" i="3"/>
  <c r="HT59" i="3"/>
  <c r="HT11" i="3"/>
  <c r="HT60" i="3"/>
  <c r="HT12" i="3"/>
  <c r="HT8" i="3"/>
  <c r="HT7" i="3"/>
  <c r="HT58" i="3"/>
  <c r="HT10" i="3"/>
  <c r="HT65" i="3"/>
  <c r="HT6" i="3"/>
  <c r="HT17" i="3"/>
  <c r="HT70" i="3"/>
  <c r="HT71" i="3"/>
  <c r="HT118" i="3"/>
  <c r="HT119" i="3"/>
  <c r="HS107" i="3"/>
  <c r="HS108" i="3"/>
  <c r="HS106" i="3"/>
  <c r="HS113" i="3"/>
  <c r="HS15" i="3"/>
  <c r="HS13" i="3"/>
  <c r="HS9" i="3"/>
  <c r="HS59" i="3"/>
  <c r="HS11" i="3"/>
  <c r="HS60" i="3"/>
  <c r="HS12" i="3"/>
  <c r="HS8" i="3"/>
  <c r="HS7" i="3"/>
  <c r="HS58" i="3"/>
  <c r="HS10" i="3"/>
  <c r="HS65" i="3"/>
  <c r="HS6" i="3"/>
  <c r="HS17" i="3"/>
  <c r="HS70" i="3"/>
  <c r="HS71" i="3"/>
  <c r="HS118" i="3"/>
  <c r="HS119" i="3"/>
  <c r="HR107" i="3"/>
  <c r="HR108" i="3"/>
  <c r="HR106" i="3"/>
  <c r="HR113" i="3"/>
  <c r="HR15" i="3"/>
  <c r="HR13" i="3"/>
  <c r="HR9" i="3"/>
  <c r="HR59" i="3"/>
  <c r="HR11" i="3"/>
  <c r="HR60" i="3"/>
  <c r="HR12" i="3"/>
  <c r="HR8" i="3"/>
  <c r="HR7" i="3"/>
  <c r="HR58" i="3"/>
  <c r="HR10" i="3"/>
  <c r="HR65" i="3"/>
  <c r="HR6" i="3"/>
  <c r="HR17" i="3"/>
  <c r="HR70" i="3"/>
  <c r="HR71" i="3"/>
  <c r="HR118" i="3"/>
  <c r="HR119" i="3"/>
  <c r="HQ107" i="3"/>
  <c r="HQ108" i="3"/>
  <c r="HQ106" i="3"/>
  <c r="HQ113" i="3"/>
  <c r="HQ15" i="3"/>
  <c r="HQ13" i="3"/>
  <c r="HQ9" i="3"/>
  <c r="HQ59" i="3"/>
  <c r="HQ11" i="3"/>
  <c r="HQ60" i="3"/>
  <c r="HQ12" i="3"/>
  <c r="HQ8" i="3"/>
  <c r="HQ7" i="3"/>
  <c r="HQ58" i="3"/>
  <c r="HQ10" i="3"/>
  <c r="HQ65" i="3"/>
  <c r="HQ6" i="3"/>
  <c r="HQ17" i="3"/>
  <c r="HQ70" i="3"/>
  <c r="HQ71" i="3"/>
  <c r="HQ118" i="3"/>
  <c r="HQ119" i="3"/>
  <c r="HP107" i="3"/>
  <c r="HP108" i="3"/>
  <c r="HP106" i="3"/>
  <c r="HP113" i="3"/>
  <c r="HP15" i="3"/>
  <c r="HP13" i="3"/>
  <c r="HP9" i="3"/>
  <c r="HP59" i="3"/>
  <c r="HP11" i="3"/>
  <c r="HP60" i="3"/>
  <c r="HP12" i="3"/>
  <c r="HP8" i="3"/>
  <c r="HP7" i="3"/>
  <c r="HP58" i="3"/>
  <c r="HP10" i="3"/>
  <c r="HP65" i="3"/>
  <c r="HP6" i="3"/>
  <c r="HP17" i="3"/>
  <c r="HP70" i="3"/>
  <c r="HP71" i="3"/>
  <c r="HP118" i="3"/>
  <c r="HP119" i="3"/>
  <c r="HO107" i="3"/>
  <c r="HO108" i="3"/>
  <c r="HO106" i="3"/>
  <c r="HO113" i="3"/>
  <c r="HO15" i="3"/>
  <c r="HO13" i="3"/>
  <c r="HO9" i="3"/>
  <c r="HO59" i="3"/>
  <c r="HO11" i="3"/>
  <c r="HO60" i="3"/>
  <c r="HO12" i="3"/>
  <c r="HO8" i="3"/>
  <c r="HO7" i="3"/>
  <c r="HO58" i="3"/>
  <c r="HO10" i="3"/>
  <c r="HO65" i="3"/>
  <c r="HO6" i="3"/>
  <c r="HO17" i="3"/>
  <c r="HO70" i="3"/>
  <c r="HO71" i="3"/>
  <c r="HO118" i="3"/>
  <c r="HO119" i="3"/>
  <c r="HN107" i="3"/>
  <c r="HN108" i="3"/>
  <c r="HN106" i="3"/>
  <c r="HN113" i="3"/>
  <c r="HN15" i="3"/>
  <c r="HN13" i="3"/>
  <c r="HN9" i="3"/>
  <c r="HN59" i="3"/>
  <c r="HN11" i="3"/>
  <c r="HN60" i="3"/>
  <c r="HN12" i="3"/>
  <c r="HN8" i="3"/>
  <c r="HN7" i="3"/>
  <c r="HN58" i="3"/>
  <c r="HN10" i="3"/>
  <c r="HN65" i="3"/>
  <c r="HN6" i="3"/>
  <c r="HN17" i="3"/>
  <c r="HN70" i="3"/>
  <c r="HN71" i="3"/>
  <c r="HN118" i="3"/>
  <c r="HN119" i="3"/>
  <c r="HM107" i="3"/>
  <c r="HM108" i="3"/>
  <c r="HM106" i="3"/>
  <c r="HM113" i="3"/>
  <c r="HM15" i="3"/>
  <c r="HM13" i="3"/>
  <c r="HM9" i="3"/>
  <c r="HM59" i="3"/>
  <c r="HM11" i="3"/>
  <c r="HM60" i="3"/>
  <c r="HM12" i="3"/>
  <c r="HM8" i="3"/>
  <c r="HM7" i="3"/>
  <c r="HM58" i="3"/>
  <c r="HM10" i="3"/>
  <c r="HM65" i="3"/>
  <c r="HM6" i="3"/>
  <c r="HM17" i="3"/>
  <c r="HM70" i="3"/>
  <c r="HM71" i="3"/>
  <c r="HM118" i="3"/>
  <c r="HM119" i="3"/>
  <c r="HL107" i="3"/>
  <c r="HL108" i="3"/>
  <c r="HL106" i="3"/>
  <c r="HL113" i="3"/>
  <c r="HL15" i="3"/>
  <c r="HL13" i="3"/>
  <c r="HL9" i="3"/>
  <c r="HL59" i="3"/>
  <c r="HL11" i="3"/>
  <c r="HL60" i="3"/>
  <c r="HL12" i="3"/>
  <c r="HL8" i="3"/>
  <c r="HL7" i="3"/>
  <c r="HL58" i="3"/>
  <c r="HL10" i="3"/>
  <c r="HL65" i="3"/>
  <c r="HL6" i="3"/>
  <c r="HL17" i="3"/>
  <c r="HL70" i="3"/>
  <c r="HL71" i="3"/>
  <c r="HL118" i="3"/>
  <c r="HL119" i="3"/>
  <c r="HK107" i="3"/>
  <c r="HK108" i="3"/>
  <c r="HK106" i="3"/>
  <c r="HK113" i="3"/>
  <c r="HK15" i="3"/>
  <c r="HK13" i="3"/>
  <c r="HK9" i="3"/>
  <c r="HK59" i="3"/>
  <c r="HK11" i="3"/>
  <c r="HK60" i="3"/>
  <c r="HK12" i="3"/>
  <c r="HK8" i="3"/>
  <c r="HK7" i="3"/>
  <c r="HK58" i="3"/>
  <c r="HK10" i="3"/>
  <c r="HK65" i="3"/>
  <c r="HK6" i="3"/>
  <c r="HK17" i="3"/>
  <c r="HK70" i="3"/>
  <c r="HK71" i="3"/>
  <c r="HK118" i="3"/>
  <c r="HK119" i="3"/>
  <c r="HJ107" i="3"/>
  <c r="HJ108" i="3"/>
  <c r="HJ106" i="3"/>
  <c r="HJ113" i="3"/>
  <c r="HJ15" i="3"/>
  <c r="HJ13" i="3"/>
  <c r="HJ9" i="3"/>
  <c r="HJ59" i="3"/>
  <c r="HJ11" i="3"/>
  <c r="HJ60" i="3"/>
  <c r="HJ12" i="3"/>
  <c r="HJ8" i="3"/>
  <c r="HJ7" i="3"/>
  <c r="HJ58" i="3"/>
  <c r="HJ10" i="3"/>
  <c r="HJ65" i="3"/>
  <c r="HJ6" i="3"/>
  <c r="HJ17" i="3"/>
  <c r="HJ70" i="3"/>
  <c r="HJ71" i="3"/>
  <c r="HJ118" i="3"/>
  <c r="HJ119" i="3"/>
  <c r="HI107" i="3"/>
  <c r="HI108" i="3"/>
  <c r="HI106" i="3"/>
  <c r="HI113" i="3"/>
  <c r="HI15" i="3"/>
  <c r="HI13" i="3"/>
  <c r="HI9" i="3"/>
  <c r="HI59" i="3"/>
  <c r="HI11" i="3"/>
  <c r="HI60" i="3"/>
  <c r="HI12" i="3"/>
  <c r="HI8" i="3"/>
  <c r="HI7" i="3"/>
  <c r="HI58" i="3"/>
  <c r="HI10" i="3"/>
  <c r="HI65" i="3"/>
  <c r="HI6" i="3"/>
  <c r="HI17" i="3"/>
  <c r="HI70" i="3"/>
  <c r="HI71" i="3"/>
  <c r="HI118" i="3"/>
  <c r="HI119" i="3"/>
  <c r="HH107" i="3"/>
  <c r="HH108" i="3"/>
  <c r="HH106" i="3"/>
  <c r="HH113" i="3"/>
  <c r="HH15" i="3"/>
  <c r="HH13" i="3"/>
  <c r="HH9" i="3"/>
  <c r="HH59" i="3"/>
  <c r="HH11" i="3"/>
  <c r="HH60" i="3"/>
  <c r="HH12" i="3"/>
  <c r="HH8" i="3"/>
  <c r="HH7" i="3"/>
  <c r="HH58" i="3"/>
  <c r="HH10" i="3"/>
  <c r="HH65" i="3"/>
  <c r="HH6" i="3"/>
  <c r="HH17" i="3"/>
  <c r="HH70" i="3"/>
  <c r="HH71" i="3"/>
  <c r="HH118" i="3"/>
  <c r="HH119" i="3"/>
  <c r="HG107" i="3"/>
  <c r="HG108" i="3"/>
  <c r="HG106" i="3"/>
  <c r="HG113" i="3"/>
  <c r="HG15" i="3"/>
  <c r="HG13" i="3"/>
  <c r="HG9" i="3"/>
  <c r="HG59" i="3"/>
  <c r="HG11" i="3"/>
  <c r="HG60" i="3"/>
  <c r="HG12" i="3"/>
  <c r="HG8" i="3"/>
  <c r="HG7" i="3"/>
  <c r="HG58" i="3"/>
  <c r="HG10" i="3"/>
  <c r="HG65" i="3"/>
  <c r="HG6" i="3"/>
  <c r="HG17" i="3"/>
  <c r="HG70" i="3"/>
  <c r="HG71" i="3"/>
  <c r="HG118" i="3"/>
  <c r="HG119" i="3"/>
  <c r="HF107" i="3"/>
  <c r="HF108" i="3"/>
  <c r="HF106" i="3"/>
  <c r="HF113" i="3"/>
  <c r="HF15" i="3"/>
  <c r="HF13" i="3"/>
  <c r="HF9" i="3"/>
  <c r="HF59" i="3"/>
  <c r="HF11" i="3"/>
  <c r="HF60" i="3"/>
  <c r="HF12" i="3"/>
  <c r="HF8" i="3"/>
  <c r="HF7" i="3"/>
  <c r="HF58" i="3"/>
  <c r="HF10" i="3"/>
  <c r="HF65" i="3"/>
  <c r="HF6" i="3"/>
  <c r="HF17" i="3"/>
  <c r="HF70" i="3"/>
  <c r="HF71" i="3"/>
  <c r="HF118" i="3"/>
  <c r="HF119" i="3"/>
  <c r="HE107" i="3"/>
  <c r="HE108" i="3"/>
  <c r="HE106" i="3"/>
  <c r="HE113" i="3"/>
  <c r="HE15" i="3"/>
  <c r="HE13" i="3"/>
  <c r="HE9" i="3"/>
  <c r="HE59" i="3"/>
  <c r="HE11" i="3"/>
  <c r="HE60" i="3"/>
  <c r="HE12" i="3"/>
  <c r="HE8" i="3"/>
  <c r="HE7" i="3"/>
  <c r="HE58" i="3"/>
  <c r="HE10" i="3"/>
  <c r="HE65" i="3"/>
  <c r="HE6" i="3"/>
  <c r="HE17" i="3"/>
  <c r="HE70" i="3"/>
  <c r="HE71" i="3"/>
  <c r="HE118" i="3"/>
  <c r="HE119" i="3"/>
  <c r="HD107" i="3"/>
  <c r="HD108" i="3"/>
  <c r="HD106" i="3"/>
  <c r="HD113" i="3"/>
  <c r="HD15" i="3"/>
  <c r="HD13" i="3"/>
  <c r="HD9" i="3"/>
  <c r="HD59" i="3"/>
  <c r="HD11" i="3"/>
  <c r="HD60" i="3"/>
  <c r="HD12" i="3"/>
  <c r="HD8" i="3"/>
  <c r="HD7" i="3"/>
  <c r="HD58" i="3"/>
  <c r="HD10" i="3"/>
  <c r="HD65" i="3"/>
  <c r="HD6" i="3"/>
  <c r="HD17" i="3"/>
  <c r="HD70" i="3"/>
  <c r="HD71" i="3"/>
  <c r="HD118" i="3"/>
  <c r="HD119" i="3"/>
  <c r="HC107" i="3"/>
  <c r="HC108" i="3"/>
  <c r="HC106" i="3"/>
  <c r="HC113" i="3"/>
  <c r="HC15" i="3"/>
  <c r="HC13" i="3"/>
  <c r="HC9" i="3"/>
  <c r="HC59" i="3"/>
  <c r="HC11" i="3"/>
  <c r="HC60" i="3"/>
  <c r="HC12" i="3"/>
  <c r="HC8" i="3"/>
  <c r="HC7" i="3"/>
  <c r="HC58" i="3"/>
  <c r="HC10" i="3"/>
  <c r="HC65" i="3"/>
  <c r="HC6" i="3"/>
  <c r="HC17" i="3"/>
  <c r="HC70" i="3"/>
  <c r="HC71" i="3"/>
  <c r="HC118" i="3"/>
  <c r="HC119" i="3"/>
  <c r="HB107" i="3"/>
  <c r="HB108" i="3"/>
  <c r="HB106" i="3"/>
  <c r="HB113" i="3"/>
  <c r="HB15" i="3"/>
  <c r="HB13" i="3"/>
  <c r="HB9" i="3"/>
  <c r="HB59" i="3"/>
  <c r="HB11" i="3"/>
  <c r="HB60" i="3"/>
  <c r="HB12" i="3"/>
  <c r="HB8" i="3"/>
  <c r="HB7" i="3"/>
  <c r="HB58" i="3"/>
  <c r="HB10" i="3"/>
  <c r="HB65" i="3"/>
  <c r="HB6" i="3"/>
  <c r="HB17" i="3"/>
  <c r="HB70" i="3"/>
  <c r="HB71" i="3"/>
  <c r="HB118" i="3"/>
  <c r="HB119" i="3"/>
  <c r="HA107" i="3"/>
  <c r="HA108" i="3"/>
  <c r="HA106" i="3"/>
  <c r="HA113" i="3"/>
  <c r="HA15" i="3"/>
  <c r="HA13" i="3"/>
  <c r="HA9" i="3"/>
  <c r="HA59" i="3"/>
  <c r="HA11" i="3"/>
  <c r="HA60" i="3"/>
  <c r="HA12" i="3"/>
  <c r="HA8" i="3"/>
  <c r="HA7" i="3"/>
  <c r="HA58" i="3"/>
  <c r="HA10" i="3"/>
  <c r="HA65" i="3"/>
  <c r="HA6" i="3"/>
  <c r="HA17" i="3"/>
  <c r="HA70" i="3"/>
  <c r="HA71" i="3"/>
  <c r="HA118" i="3"/>
  <c r="HA119" i="3"/>
  <c r="GZ107" i="3"/>
  <c r="GZ108" i="3"/>
  <c r="GZ106" i="3"/>
  <c r="GZ113" i="3"/>
  <c r="GZ15" i="3"/>
  <c r="GZ13" i="3"/>
  <c r="GZ9" i="3"/>
  <c r="GZ59" i="3"/>
  <c r="GZ11" i="3"/>
  <c r="GZ60" i="3"/>
  <c r="GZ12" i="3"/>
  <c r="GZ8" i="3"/>
  <c r="GZ7" i="3"/>
  <c r="GZ58" i="3"/>
  <c r="GZ10" i="3"/>
  <c r="GZ65" i="3"/>
  <c r="GZ6" i="3"/>
  <c r="GZ17" i="3"/>
  <c r="GZ70" i="3"/>
  <c r="GZ71" i="3"/>
  <c r="GZ118" i="3"/>
  <c r="GZ119" i="3"/>
  <c r="GY107" i="3"/>
  <c r="GY108" i="3"/>
  <c r="GY106" i="3"/>
  <c r="GY113" i="3"/>
  <c r="GY15" i="3"/>
  <c r="GY13" i="3"/>
  <c r="GY9" i="3"/>
  <c r="GY59" i="3"/>
  <c r="GY11" i="3"/>
  <c r="GY60" i="3"/>
  <c r="GY12" i="3"/>
  <c r="GY8" i="3"/>
  <c r="GY7" i="3"/>
  <c r="GY58" i="3"/>
  <c r="GY10" i="3"/>
  <c r="GY65" i="3"/>
  <c r="GY6" i="3"/>
  <c r="GY17" i="3"/>
  <c r="GY70" i="3"/>
  <c r="GY71" i="3"/>
  <c r="GY118" i="3"/>
  <c r="GY119" i="3"/>
  <c r="GX107" i="3"/>
  <c r="GX108" i="3"/>
  <c r="GX106" i="3"/>
  <c r="GX113" i="3"/>
  <c r="GX15" i="3"/>
  <c r="GX13" i="3"/>
  <c r="GX9" i="3"/>
  <c r="GX59" i="3"/>
  <c r="GX11" i="3"/>
  <c r="GX60" i="3"/>
  <c r="GX12" i="3"/>
  <c r="GX8" i="3"/>
  <c r="GX7" i="3"/>
  <c r="GX58" i="3"/>
  <c r="GX10" i="3"/>
  <c r="GX65" i="3"/>
  <c r="GX6" i="3"/>
  <c r="GX17" i="3"/>
  <c r="GX70" i="3"/>
  <c r="GX71" i="3"/>
  <c r="GX118" i="3"/>
  <c r="GX119" i="3"/>
  <c r="GW107" i="3"/>
  <c r="GW108" i="3"/>
  <c r="GW106" i="3"/>
  <c r="GW113" i="3"/>
  <c r="GW15" i="3"/>
  <c r="GW13" i="3"/>
  <c r="GW9" i="3"/>
  <c r="GW59" i="3"/>
  <c r="GW11" i="3"/>
  <c r="GW60" i="3"/>
  <c r="GW12" i="3"/>
  <c r="GW8" i="3"/>
  <c r="GW7" i="3"/>
  <c r="GW58" i="3"/>
  <c r="GW10" i="3"/>
  <c r="GW65" i="3"/>
  <c r="GW6" i="3"/>
  <c r="GW17" i="3"/>
  <c r="GW70" i="3"/>
  <c r="GW71" i="3"/>
  <c r="GW118" i="3"/>
  <c r="GW119" i="3"/>
  <c r="GV107" i="3"/>
  <c r="GV108" i="3"/>
  <c r="GV106" i="3"/>
  <c r="GV113" i="3"/>
  <c r="GV15" i="3"/>
  <c r="GV13" i="3"/>
  <c r="GV9" i="3"/>
  <c r="GV59" i="3"/>
  <c r="GV11" i="3"/>
  <c r="GV60" i="3"/>
  <c r="GV12" i="3"/>
  <c r="GV8" i="3"/>
  <c r="GV7" i="3"/>
  <c r="GV58" i="3"/>
  <c r="GV10" i="3"/>
  <c r="GV65" i="3"/>
  <c r="GV6" i="3"/>
  <c r="GV17" i="3"/>
  <c r="GV70" i="3"/>
  <c r="GV71" i="3"/>
  <c r="GV118" i="3"/>
  <c r="GV119" i="3"/>
  <c r="GU107" i="3"/>
  <c r="GU108" i="3"/>
  <c r="GU106" i="3"/>
  <c r="GU113" i="3"/>
  <c r="GU15" i="3"/>
  <c r="GU13" i="3"/>
  <c r="GU9" i="3"/>
  <c r="GU59" i="3"/>
  <c r="GU11" i="3"/>
  <c r="GU60" i="3"/>
  <c r="GU12" i="3"/>
  <c r="GU8" i="3"/>
  <c r="GU7" i="3"/>
  <c r="GU58" i="3"/>
  <c r="GU10" i="3"/>
  <c r="GU65" i="3"/>
  <c r="GU6" i="3"/>
  <c r="GU17" i="3"/>
  <c r="GU70" i="3"/>
  <c r="GU71" i="3"/>
  <c r="GU118" i="3"/>
  <c r="GU119" i="3"/>
  <c r="GT107" i="3"/>
  <c r="GT108" i="3"/>
  <c r="GT106" i="3"/>
  <c r="GT113" i="3"/>
  <c r="GT15" i="3"/>
  <c r="GT13" i="3"/>
  <c r="GT9" i="3"/>
  <c r="GT59" i="3"/>
  <c r="GT11" i="3"/>
  <c r="GT60" i="3"/>
  <c r="GT12" i="3"/>
  <c r="GT8" i="3"/>
  <c r="GT7" i="3"/>
  <c r="GT58" i="3"/>
  <c r="GT10" i="3"/>
  <c r="GT65" i="3"/>
  <c r="GT6" i="3"/>
  <c r="GT17" i="3"/>
  <c r="GT70" i="3"/>
  <c r="GT71" i="3"/>
  <c r="GT118" i="3"/>
  <c r="GT119" i="3"/>
  <c r="GS107" i="3"/>
  <c r="GS108" i="3"/>
  <c r="GS106" i="3"/>
  <c r="GS113" i="3"/>
  <c r="GS15" i="3"/>
  <c r="GS13" i="3"/>
  <c r="GS9" i="3"/>
  <c r="GS59" i="3"/>
  <c r="GS11" i="3"/>
  <c r="GS60" i="3"/>
  <c r="GS12" i="3"/>
  <c r="GS8" i="3"/>
  <c r="GS7" i="3"/>
  <c r="GS58" i="3"/>
  <c r="GS10" i="3"/>
  <c r="GS65" i="3"/>
  <c r="GS6" i="3"/>
  <c r="GS17" i="3"/>
  <c r="GS70" i="3"/>
  <c r="GS71" i="3"/>
  <c r="GS118" i="3"/>
  <c r="GS119" i="3"/>
  <c r="GR107" i="3"/>
  <c r="GR108" i="3"/>
  <c r="GR106" i="3"/>
  <c r="GR113" i="3"/>
  <c r="GR15" i="3"/>
  <c r="GR13" i="3"/>
  <c r="GR9" i="3"/>
  <c r="GR59" i="3"/>
  <c r="GR11" i="3"/>
  <c r="GR60" i="3"/>
  <c r="GR12" i="3"/>
  <c r="GR8" i="3"/>
  <c r="GR7" i="3"/>
  <c r="GR58" i="3"/>
  <c r="GR10" i="3"/>
  <c r="GR65" i="3"/>
  <c r="GR6" i="3"/>
  <c r="GR17" i="3"/>
  <c r="GR70" i="3"/>
  <c r="GR71" i="3"/>
  <c r="GR118" i="3"/>
  <c r="GR119" i="3"/>
  <c r="GQ107" i="3"/>
  <c r="GQ108" i="3"/>
  <c r="GQ106" i="3"/>
  <c r="GQ113" i="3"/>
  <c r="GQ15" i="3"/>
  <c r="GQ13" i="3"/>
  <c r="GQ9" i="3"/>
  <c r="GQ59" i="3"/>
  <c r="GQ11" i="3"/>
  <c r="GQ60" i="3"/>
  <c r="GQ12" i="3"/>
  <c r="GQ8" i="3"/>
  <c r="GQ7" i="3"/>
  <c r="GQ58" i="3"/>
  <c r="GQ10" i="3"/>
  <c r="GQ65" i="3"/>
  <c r="GQ6" i="3"/>
  <c r="GQ17" i="3"/>
  <c r="GQ70" i="3"/>
  <c r="GQ71" i="3"/>
  <c r="GQ118" i="3"/>
  <c r="GQ119" i="3"/>
  <c r="GP107" i="3"/>
  <c r="GP108" i="3"/>
  <c r="GP106" i="3"/>
  <c r="GP113" i="3"/>
  <c r="GP15" i="3"/>
  <c r="GP13" i="3"/>
  <c r="GP9" i="3"/>
  <c r="GP59" i="3"/>
  <c r="GP11" i="3"/>
  <c r="GP60" i="3"/>
  <c r="GP12" i="3"/>
  <c r="GP8" i="3"/>
  <c r="GP7" i="3"/>
  <c r="GP58" i="3"/>
  <c r="GP10" i="3"/>
  <c r="GP65" i="3"/>
  <c r="GP6" i="3"/>
  <c r="GP17" i="3"/>
  <c r="GP70" i="3"/>
  <c r="GP71" i="3"/>
  <c r="GP118" i="3"/>
  <c r="GP119" i="3"/>
  <c r="GO107" i="3"/>
  <c r="GO108" i="3"/>
  <c r="GO106" i="3"/>
  <c r="GO113" i="3"/>
  <c r="GO15" i="3"/>
  <c r="GO13" i="3"/>
  <c r="GO9" i="3"/>
  <c r="GO59" i="3"/>
  <c r="GO11" i="3"/>
  <c r="GO60" i="3"/>
  <c r="GO12" i="3"/>
  <c r="GO8" i="3"/>
  <c r="GO7" i="3"/>
  <c r="GO58" i="3"/>
  <c r="GO10" i="3"/>
  <c r="GO65" i="3"/>
  <c r="GO6" i="3"/>
  <c r="GO17" i="3"/>
  <c r="GO70" i="3"/>
  <c r="GO71" i="3"/>
  <c r="GO118" i="3"/>
  <c r="GO119" i="3"/>
  <c r="GN107" i="3"/>
  <c r="GN108" i="3"/>
  <c r="GN106" i="3"/>
  <c r="GN113" i="3"/>
  <c r="GN15" i="3"/>
  <c r="GN13" i="3"/>
  <c r="GN9" i="3"/>
  <c r="GN59" i="3"/>
  <c r="GN11" i="3"/>
  <c r="GN60" i="3"/>
  <c r="GN12" i="3"/>
  <c r="GN8" i="3"/>
  <c r="GN7" i="3"/>
  <c r="GN58" i="3"/>
  <c r="GN10" i="3"/>
  <c r="GN65" i="3"/>
  <c r="GN6" i="3"/>
  <c r="GN17" i="3"/>
  <c r="GN70" i="3"/>
  <c r="GN71" i="3"/>
  <c r="GN118" i="3"/>
  <c r="GN119" i="3"/>
  <c r="GM107" i="3"/>
  <c r="GM108" i="3"/>
  <c r="GM106" i="3"/>
  <c r="GM113" i="3"/>
  <c r="GM15" i="3"/>
  <c r="GM13" i="3"/>
  <c r="GM9" i="3"/>
  <c r="GM59" i="3"/>
  <c r="GM11" i="3"/>
  <c r="GM60" i="3"/>
  <c r="GM12" i="3"/>
  <c r="GM8" i="3"/>
  <c r="GM7" i="3"/>
  <c r="GM58" i="3"/>
  <c r="GM10" i="3"/>
  <c r="GM65" i="3"/>
  <c r="GM6" i="3"/>
  <c r="GM17" i="3"/>
  <c r="GM70" i="3"/>
  <c r="GM71" i="3"/>
  <c r="GM118" i="3"/>
  <c r="GM119" i="3"/>
  <c r="GL107" i="3"/>
  <c r="GL108" i="3"/>
  <c r="GL106" i="3"/>
  <c r="GL113" i="3"/>
  <c r="GL15" i="3"/>
  <c r="GL13" i="3"/>
  <c r="GL9" i="3"/>
  <c r="GL59" i="3"/>
  <c r="GL11" i="3"/>
  <c r="GL60" i="3"/>
  <c r="GL12" i="3"/>
  <c r="GL8" i="3"/>
  <c r="GL7" i="3"/>
  <c r="GL58" i="3"/>
  <c r="GL10" i="3"/>
  <c r="GL65" i="3"/>
  <c r="GL6" i="3"/>
  <c r="GL17" i="3"/>
  <c r="GL70" i="3"/>
  <c r="GL71" i="3"/>
  <c r="GL118" i="3"/>
  <c r="GL119" i="3"/>
  <c r="GK107" i="3"/>
  <c r="GK108" i="3"/>
  <c r="GK106" i="3"/>
  <c r="GK113" i="3"/>
  <c r="GK15" i="3"/>
  <c r="GK13" i="3"/>
  <c r="GK9" i="3"/>
  <c r="GK59" i="3"/>
  <c r="GK11" i="3"/>
  <c r="GK60" i="3"/>
  <c r="GK12" i="3"/>
  <c r="GK8" i="3"/>
  <c r="GK7" i="3"/>
  <c r="GK58" i="3"/>
  <c r="GK10" i="3"/>
  <c r="GK65" i="3"/>
  <c r="GK6" i="3"/>
  <c r="GK17" i="3"/>
  <c r="GK70" i="3"/>
  <c r="GK71" i="3"/>
  <c r="GK118" i="3"/>
  <c r="GK119" i="3"/>
  <c r="GJ107" i="3"/>
  <c r="GJ108" i="3"/>
  <c r="GJ106" i="3"/>
  <c r="GJ113" i="3"/>
  <c r="GJ15" i="3"/>
  <c r="GJ13" i="3"/>
  <c r="GJ9" i="3"/>
  <c r="GJ59" i="3"/>
  <c r="GJ11" i="3"/>
  <c r="GJ60" i="3"/>
  <c r="GJ12" i="3"/>
  <c r="GJ8" i="3"/>
  <c r="GJ7" i="3"/>
  <c r="GJ58" i="3"/>
  <c r="GJ10" i="3"/>
  <c r="GJ65" i="3"/>
  <c r="GJ6" i="3"/>
  <c r="GJ17" i="3"/>
  <c r="GJ70" i="3"/>
  <c r="GJ71" i="3"/>
  <c r="GJ118" i="3"/>
  <c r="GJ119" i="3"/>
  <c r="GI107" i="3"/>
  <c r="GI108" i="3"/>
  <c r="GI106" i="3"/>
  <c r="GI113" i="3"/>
  <c r="GI15" i="3"/>
  <c r="GI13" i="3"/>
  <c r="GI9" i="3"/>
  <c r="GI59" i="3"/>
  <c r="GI11" i="3"/>
  <c r="GI60" i="3"/>
  <c r="GI12" i="3"/>
  <c r="GI8" i="3"/>
  <c r="GI7" i="3"/>
  <c r="GI58" i="3"/>
  <c r="GI10" i="3"/>
  <c r="GI65" i="3"/>
  <c r="GI6" i="3"/>
  <c r="GI17" i="3"/>
  <c r="GI70" i="3"/>
  <c r="GI71" i="3"/>
  <c r="GI118" i="3"/>
  <c r="GI119" i="3"/>
  <c r="GH107" i="3"/>
  <c r="GH108" i="3"/>
  <c r="GH106" i="3"/>
  <c r="GH113" i="3"/>
  <c r="GH15" i="3"/>
  <c r="GH13" i="3"/>
  <c r="GH9" i="3"/>
  <c r="GH59" i="3"/>
  <c r="GH11" i="3"/>
  <c r="GH60" i="3"/>
  <c r="GH12" i="3"/>
  <c r="GH8" i="3"/>
  <c r="GH7" i="3"/>
  <c r="GH58" i="3"/>
  <c r="GH10" i="3"/>
  <c r="GH65" i="3"/>
  <c r="GH6" i="3"/>
  <c r="GH17" i="3"/>
  <c r="GH70" i="3"/>
  <c r="GH71" i="3"/>
  <c r="GH118" i="3"/>
  <c r="GH119" i="3"/>
  <c r="GG107" i="3"/>
  <c r="GG108" i="3"/>
  <c r="GG106" i="3"/>
  <c r="GG113" i="3"/>
  <c r="GG15" i="3"/>
  <c r="GG13" i="3"/>
  <c r="GG9" i="3"/>
  <c r="GG59" i="3"/>
  <c r="GG11" i="3"/>
  <c r="GG60" i="3"/>
  <c r="GG12" i="3"/>
  <c r="GG8" i="3"/>
  <c r="GG7" i="3"/>
  <c r="GG58" i="3"/>
  <c r="GG10" i="3"/>
  <c r="GG65" i="3"/>
  <c r="GG6" i="3"/>
  <c r="GG17" i="3"/>
  <c r="GG70" i="3"/>
  <c r="GG71" i="3"/>
  <c r="GG118" i="3"/>
  <c r="GG119" i="3"/>
  <c r="GF107" i="3"/>
  <c r="GF108" i="3"/>
  <c r="GF106" i="3"/>
  <c r="GF113" i="3"/>
  <c r="GF15" i="3"/>
  <c r="GF13" i="3"/>
  <c r="GF9" i="3"/>
  <c r="GF59" i="3"/>
  <c r="GF11" i="3"/>
  <c r="GF60" i="3"/>
  <c r="GF12" i="3"/>
  <c r="GF8" i="3"/>
  <c r="GF7" i="3"/>
  <c r="GF58" i="3"/>
  <c r="GF10" i="3"/>
  <c r="GF65" i="3"/>
  <c r="GF6" i="3"/>
  <c r="GF17" i="3"/>
  <c r="GF70" i="3"/>
  <c r="GF71" i="3"/>
  <c r="GF118" i="3"/>
  <c r="GF119" i="3"/>
  <c r="GE107" i="3"/>
  <c r="GE108" i="3"/>
  <c r="GE106" i="3"/>
  <c r="GE113" i="3"/>
  <c r="GE15" i="3"/>
  <c r="GE13" i="3"/>
  <c r="GE9" i="3"/>
  <c r="GE59" i="3"/>
  <c r="GE11" i="3"/>
  <c r="GE60" i="3"/>
  <c r="GE12" i="3"/>
  <c r="GE8" i="3"/>
  <c r="GE7" i="3"/>
  <c r="GE58" i="3"/>
  <c r="GE10" i="3"/>
  <c r="GE65" i="3"/>
  <c r="GE6" i="3"/>
  <c r="GE17" i="3"/>
  <c r="GE70" i="3"/>
  <c r="GE71" i="3"/>
  <c r="GE118" i="3"/>
  <c r="GE119" i="3"/>
  <c r="GD107" i="3"/>
  <c r="GD108" i="3"/>
  <c r="GD106" i="3"/>
  <c r="GD113" i="3"/>
  <c r="GD15" i="3"/>
  <c r="GD13" i="3"/>
  <c r="GD9" i="3"/>
  <c r="GD59" i="3"/>
  <c r="GD11" i="3"/>
  <c r="GD60" i="3"/>
  <c r="GD12" i="3"/>
  <c r="GD8" i="3"/>
  <c r="GD7" i="3"/>
  <c r="GD58" i="3"/>
  <c r="GD10" i="3"/>
  <c r="GD65" i="3"/>
  <c r="GD6" i="3"/>
  <c r="GD17" i="3"/>
  <c r="GD70" i="3"/>
  <c r="GD71" i="3"/>
  <c r="GD118" i="3"/>
  <c r="GD119" i="3"/>
  <c r="GC107" i="3"/>
  <c r="GC108" i="3"/>
  <c r="GC106" i="3"/>
  <c r="GC113" i="3"/>
  <c r="GC15" i="3"/>
  <c r="GC13" i="3"/>
  <c r="GC9" i="3"/>
  <c r="GC59" i="3"/>
  <c r="GC11" i="3"/>
  <c r="GC60" i="3"/>
  <c r="GC12" i="3"/>
  <c r="GC8" i="3"/>
  <c r="GC7" i="3"/>
  <c r="GC58" i="3"/>
  <c r="GC10" i="3"/>
  <c r="GC65" i="3"/>
  <c r="GC6" i="3"/>
  <c r="GC17" i="3"/>
  <c r="GC70" i="3"/>
  <c r="GC71" i="3"/>
  <c r="GC118" i="3"/>
  <c r="GC119" i="3"/>
  <c r="GB107" i="3"/>
  <c r="GB108" i="3"/>
  <c r="GB106" i="3"/>
  <c r="GB113" i="3"/>
  <c r="GB15" i="3"/>
  <c r="GB13" i="3"/>
  <c r="GB9" i="3"/>
  <c r="GB59" i="3"/>
  <c r="GB11" i="3"/>
  <c r="GB60" i="3"/>
  <c r="GB12" i="3"/>
  <c r="GB8" i="3"/>
  <c r="GB7" i="3"/>
  <c r="GB58" i="3"/>
  <c r="GB10" i="3"/>
  <c r="GB65" i="3"/>
  <c r="GB6" i="3"/>
  <c r="GB17" i="3"/>
  <c r="GB70" i="3"/>
  <c r="GB71" i="3"/>
  <c r="GB118" i="3"/>
  <c r="GB119" i="3"/>
  <c r="GA107" i="3"/>
  <c r="GA108" i="3"/>
  <c r="GA106" i="3"/>
  <c r="GA113" i="3"/>
  <c r="GA15" i="3"/>
  <c r="GA13" i="3"/>
  <c r="GA9" i="3"/>
  <c r="GA59" i="3"/>
  <c r="GA11" i="3"/>
  <c r="GA60" i="3"/>
  <c r="GA12" i="3"/>
  <c r="GA8" i="3"/>
  <c r="GA7" i="3"/>
  <c r="GA58" i="3"/>
  <c r="GA10" i="3"/>
  <c r="GA65" i="3"/>
  <c r="GA6" i="3"/>
  <c r="GA17" i="3"/>
  <c r="GA70" i="3"/>
  <c r="GA71" i="3"/>
  <c r="GA118" i="3"/>
  <c r="GA119" i="3"/>
  <c r="FZ107" i="3"/>
  <c r="FZ108" i="3"/>
  <c r="FZ106" i="3"/>
  <c r="FZ113" i="3"/>
  <c r="FZ15" i="3"/>
  <c r="FZ13" i="3"/>
  <c r="FZ9" i="3"/>
  <c r="FZ59" i="3"/>
  <c r="FZ11" i="3"/>
  <c r="FZ60" i="3"/>
  <c r="FZ12" i="3"/>
  <c r="FZ8" i="3"/>
  <c r="FZ7" i="3"/>
  <c r="FZ58" i="3"/>
  <c r="FZ10" i="3"/>
  <c r="FZ65" i="3"/>
  <c r="FZ6" i="3"/>
  <c r="FZ17" i="3"/>
  <c r="FZ70" i="3"/>
  <c r="FZ71" i="3"/>
  <c r="FZ118" i="3"/>
  <c r="FZ119" i="3"/>
  <c r="FY107" i="3"/>
  <c r="FY108" i="3"/>
  <c r="FY106" i="3"/>
  <c r="FY113" i="3"/>
  <c r="FY15" i="3"/>
  <c r="FY13" i="3"/>
  <c r="FY9" i="3"/>
  <c r="FY59" i="3"/>
  <c r="FY11" i="3"/>
  <c r="FY60" i="3"/>
  <c r="FY12" i="3"/>
  <c r="FY8" i="3"/>
  <c r="FY7" i="3"/>
  <c r="FY58" i="3"/>
  <c r="FY10" i="3"/>
  <c r="FY65" i="3"/>
  <c r="FY6" i="3"/>
  <c r="FY17" i="3"/>
  <c r="FY70" i="3"/>
  <c r="FY71" i="3"/>
  <c r="FY118" i="3"/>
  <c r="FY119" i="3"/>
  <c r="FX107" i="3"/>
  <c r="FX108" i="3"/>
  <c r="FX106" i="3"/>
  <c r="FX113" i="3"/>
  <c r="FX15" i="3"/>
  <c r="FX13" i="3"/>
  <c r="FX9" i="3"/>
  <c r="FX59" i="3"/>
  <c r="FX11" i="3"/>
  <c r="FX60" i="3"/>
  <c r="FX12" i="3"/>
  <c r="FX8" i="3"/>
  <c r="FX7" i="3"/>
  <c r="FX58" i="3"/>
  <c r="FX10" i="3"/>
  <c r="FX65" i="3"/>
  <c r="FX6" i="3"/>
  <c r="FX17" i="3"/>
  <c r="FX70" i="3"/>
  <c r="FX71" i="3"/>
  <c r="FX118" i="3"/>
  <c r="FX119" i="3"/>
  <c r="FW107" i="3"/>
  <c r="FW108" i="3"/>
  <c r="FW106" i="3"/>
  <c r="FW113" i="3"/>
  <c r="FW15" i="3"/>
  <c r="FW13" i="3"/>
  <c r="FW9" i="3"/>
  <c r="FW59" i="3"/>
  <c r="FW11" i="3"/>
  <c r="FW60" i="3"/>
  <c r="FW12" i="3"/>
  <c r="FW8" i="3"/>
  <c r="FW7" i="3"/>
  <c r="FW58" i="3"/>
  <c r="FW10" i="3"/>
  <c r="FW65" i="3"/>
  <c r="FW6" i="3"/>
  <c r="FW17" i="3"/>
  <c r="FW70" i="3"/>
  <c r="FW71" i="3"/>
  <c r="FW118" i="3"/>
  <c r="FW119" i="3"/>
  <c r="FV107" i="3"/>
  <c r="FV108" i="3"/>
  <c r="FV106" i="3"/>
  <c r="FV113" i="3"/>
  <c r="FV15" i="3"/>
  <c r="FV13" i="3"/>
  <c r="FV9" i="3"/>
  <c r="FV59" i="3"/>
  <c r="FV11" i="3"/>
  <c r="FV60" i="3"/>
  <c r="FV12" i="3"/>
  <c r="FV8" i="3"/>
  <c r="FV7" i="3"/>
  <c r="FV58" i="3"/>
  <c r="FV10" i="3"/>
  <c r="FV65" i="3"/>
  <c r="FV6" i="3"/>
  <c r="FV17" i="3"/>
  <c r="FV70" i="3"/>
  <c r="FV71" i="3"/>
  <c r="FV118" i="3"/>
  <c r="FV119" i="3"/>
  <c r="FU107" i="3"/>
  <c r="FU108" i="3"/>
  <c r="FU106" i="3"/>
  <c r="FU113" i="3"/>
  <c r="FU15" i="3"/>
  <c r="FU13" i="3"/>
  <c r="FU9" i="3"/>
  <c r="FU59" i="3"/>
  <c r="FU11" i="3"/>
  <c r="FU60" i="3"/>
  <c r="FU12" i="3"/>
  <c r="FU8" i="3"/>
  <c r="FU7" i="3"/>
  <c r="FU58" i="3"/>
  <c r="FU10" i="3"/>
  <c r="FU65" i="3"/>
  <c r="FU6" i="3"/>
  <c r="FU17" i="3"/>
  <c r="FU70" i="3"/>
  <c r="FU71" i="3"/>
  <c r="FU118" i="3"/>
  <c r="FU119" i="3"/>
  <c r="FT107" i="3"/>
  <c r="FT108" i="3"/>
  <c r="FT106" i="3"/>
  <c r="FT113" i="3"/>
  <c r="FT15" i="3"/>
  <c r="FT13" i="3"/>
  <c r="FT9" i="3"/>
  <c r="FT59" i="3"/>
  <c r="FT11" i="3"/>
  <c r="FT60" i="3"/>
  <c r="FT12" i="3"/>
  <c r="FT8" i="3"/>
  <c r="FT7" i="3"/>
  <c r="FT58" i="3"/>
  <c r="FT10" i="3"/>
  <c r="FT65" i="3"/>
  <c r="FT6" i="3"/>
  <c r="FT17" i="3"/>
  <c r="FT70" i="3"/>
  <c r="FT71" i="3"/>
  <c r="FT118" i="3"/>
  <c r="FT119" i="3"/>
  <c r="FS107" i="3"/>
  <c r="FS108" i="3"/>
  <c r="FS106" i="3"/>
  <c r="FS113" i="3"/>
  <c r="FS15" i="3"/>
  <c r="FS13" i="3"/>
  <c r="FS9" i="3"/>
  <c r="FS59" i="3"/>
  <c r="FS11" i="3"/>
  <c r="FS60" i="3"/>
  <c r="FS12" i="3"/>
  <c r="FS8" i="3"/>
  <c r="FS7" i="3"/>
  <c r="FS58" i="3"/>
  <c r="FS10" i="3"/>
  <c r="FS65" i="3"/>
  <c r="FS6" i="3"/>
  <c r="FS17" i="3"/>
  <c r="FS70" i="3"/>
  <c r="FS71" i="3"/>
  <c r="FS118" i="3"/>
  <c r="FS119" i="3"/>
  <c r="FR107" i="3"/>
  <c r="FR108" i="3"/>
  <c r="FR106" i="3"/>
  <c r="FR113" i="3"/>
  <c r="FR15" i="3"/>
  <c r="FR13" i="3"/>
  <c r="FR9" i="3"/>
  <c r="FR59" i="3"/>
  <c r="FR11" i="3"/>
  <c r="FR60" i="3"/>
  <c r="FR12" i="3"/>
  <c r="FR8" i="3"/>
  <c r="FR7" i="3"/>
  <c r="FR58" i="3"/>
  <c r="FR10" i="3"/>
  <c r="FR65" i="3"/>
  <c r="FR6" i="3"/>
  <c r="FR17" i="3"/>
  <c r="FR70" i="3"/>
  <c r="FR71" i="3"/>
  <c r="FR118" i="3"/>
  <c r="FR119" i="3"/>
  <c r="FQ107" i="3"/>
  <c r="FQ108" i="3"/>
  <c r="FQ106" i="3"/>
  <c r="FQ113" i="3"/>
  <c r="FQ15" i="3"/>
  <c r="FQ13" i="3"/>
  <c r="FQ9" i="3"/>
  <c r="FQ59" i="3"/>
  <c r="FQ11" i="3"/>
  <c r="FQ60" i="3"/>
  <c r="FQ12" i="3"/>
  <c r="FQ8" i="3"/>
  <c r="FQ7" i="3"/>
  <c r="FQ58" i="3"/>
  <c r="FQ10" i="3"/>
  <c r="FQ65" i="3"/>
  <c r="FQ6" i="3"/>
  <c r="FQ17" i="3"/>
  <c r="FQ70" i="3"/>
  <c r="FQ71" i="3"/>
  <c r="FQ118" i="3"/>
  <c r="FQ119" i="3"/>
  <c r="FP107" i="3"/>
  <c r="FP108" i="3"/>
  <c r="FP106" i="3"/>
  <c r="FP113" i="3"/>
  <c r="FP15" i="3"/>
  <c r="FP13" i="3"/>
  <c r="FP9" i="3"/>
  <c r="FP59" i="3"/>
  <c r="FP11" i="3"/>
  <c r="FP60" i="3"/>
  <c r="FP12" i="3"/>
  <c r="FP8" i="3"/>
  <c r="FP7" i="3"/>
  <c r="FP58" i="3"/>
  <c r="FP10" i="3"/>
  <c r="FP65" i="3"/>
  <c r="FP6" i="3"/>
  <c r="FP17" i="3"/>
  <c r="FP70" i="3"/>
  <c r="FP71" i="3"/>
  <c r="FP118" i="3"/>
  <c r="FP119" i="3"/>
  <c r="FO107" i="3"/>
  <c r="FO108" i="3"/>
  <c r="FO106" i="3"/>
  <c r="FO113" i="3"/>
  <c r="FO15" i="3"/>
  <c r="FO13" i="3"/>
  <c r="FO9" i="3"/>
  <c r="FO59" i="3"/>
  <c r="FO11" i="3"/>
  <c r="FO60" i="3"/>
  <c r="FO12" i="3"/>
  <c r="FO8" i="3"/>
  <c r="FO7" i="3"/>
  <c r="FO58" i="3"/>
  <c r="FO10" i="3"/>
  <c r="FO65" i="3"/>
  <c r="FO6" i="3"/>
  <c r="FO17" i="3"/>
  <c r="FO70" i="3"/>
  <c r="FO71" i="3"/>
  <c r="FO118" i="3"/>
  <c r="FO119" i="3"/>
  <c r="FN107" i="3"/>
  <c r="FN108" i="3"/>
  <c r="FN106" i="3"/>
  <c r="FN113" i="3"/>
  <c r="FN15" i="3"/>
  <c r="FN13" i="3"/>
  <c r="FN9" i="3"/>
  <c r="FN59" i="3"/>
  <c r="FN11" i="3"/>
  <c r="FN60" i="3"/>
  <c r="FN12" i="3"/>
  <c r="FN8" i="3"/>
  <c r="FN7" i="3"/>
  <c r="FN58" i="3"/>
  <c r="FN10" i="3"/>
  <c r="FN65" i="3"/>
  <c r="FN6" i="3"/>
  <c r="FN17" i="3"/>
  <c r="FN70" i="3"/>
  <c r="FN71" i="3"/>
  <c r="FN118" i="3"/>
  <c r="FN119" i="3"/>
  <c r="FM107" i="3"/>
  <c r="FM108" i="3"/>
  <c r="FM106" i="3"/>
  <c r="FM113" i="3"/>
  <c r="FM15" i="3"/>
  <c r="FM13" i="3"/>
  <c r="FM9" i="3"/>
  <c r="FM59" i="3"/>
  <c r="FM11" i="3"/>
  <c r="FM60" i="3"/>
  <c r="FM12" i="3"/>
  <c r="FM8" i="3"/>
  <c r="FM7" i="3"/>
  <c r="FM58" i="3"/>
  <c r="FM10" i="3"/>
  <c r="FM65" i="3"/>
  <c r="FM6" i="3"/>
  <c r="FM17" i="3"/>
  <c r="FM70" i="3"/>
  <c r="FM71" i="3"/>
  <c r="FM118" i="3"/>
  <c r="FM119" i="3"/>
  <c r="FL107" i="3"/>
  <c r="FL108" i="3"/>
  <c r="FL106" i="3"/>
  <c r="FL113" i="3"/>
  <c r="FL15" i="3"/>
  <c r="FL13" i="3"/>
  <c r="FL9" i="3"/>
  <c r="FL59" i="3"/>
  <c r="FL11" i="3"/>
  <c r="FL60" i="3"/>
  <c r="FL12" i="3"/>
  <c r="FL8" i="3"/>
  <c r="FL7" i="3"/>
  <c r="FL58" i="3"/>
  <c r="FL10" i="3"/>
  <c r="FL65" i="3"/>
  <c r="FL6" i="3"/>
  <c r="FL17" i="3"/>
  <c r="FL70" i="3"/>
  <c r="FL71" i="3"/>
  <c r="FL118" i="3"/>
  <c r="FL119" i="3"/>
  <c r="FK107" i="3"/>
  <c r="FK108" i="3"/>
  <c r="FK106" i="3"/>
  <c r="FK113" i="3"/>
  <c r="FK15" i="3"/>
  <c r="FK13" i="3"/>
  <c r="FK9" i="3"/>
  <c r="FK59" i="3"/>
  <c r="FK11" i="3"/>
  <c r="FK60" i="3"/>
  <c r="FK12" i="3"/>
  <c r="FK8" i="3"/>
  <c r="FK7" i="3"/>
  <c r="FK58" i="3"/>
  <c r="FK10" i="3"/>
  <c r="FK65" i="3"/>
  <c r="FK6" i="3"/>
  <c r="FK17" i="3"/>
  <c r="FK70" i="3"/>
  <c r="FK71" i="3"/>
  <c r="FK118" i="3"/>
  <c r="FK119" i="3"/>
  <c r="FJ107" i="3"/>
  <c r="FJ108" i="3"/>
  <c r="FJ106" i="3"/>
  <c r="FJ113" i="3"/>
  <c r="FJ15" i="3"/>
  <c r="FJ13" i="3"/>
  <c r="FJ9" i="3"/>
  <c r="FJ59" i="3"/>
  <c r="FJ11" i="3"/>
  <c r="FJ60" i="3"/>
  <c r="FJ12" i="3"/>
  <c r="FJ8" i="3"/>
  <c r="FJ7" i="3"/>
  <c r="FJ58" i="3"/>
  <c r="FJ10" i="3"/>
  <c r="FJ65" i="3"/>
  <c r="FJ6" i="3"/>
  <c r="FJ17" i="3"/>
  <c r="FJ70" i="3"/>
  <c r="FJ71" i="3"/>
  <c r="FJ118" i="3"/>
  <c r="FJ119" i="3"/>
  <c r="FI107" i="3"/>
  <c r="FI108" i="3"/>
  <c r="FI106" i="3"/>
  <c r="FI113" i="3"/>
  <c r="FI15" i="3"/>
  <c r="FI13" i="3"/>
  <c r="FI9" i="3"/>
  <c r="FI59" i="3"/>
  <c r="FI11" i="3"/>
  <c r="FI60" i="3"/>
  <c r="FI12" i="3"/>
  <c r="FI8" i="3"/>
  <c r="FI7" i="3"/>
  <c r="FI58" i="3"/>
  <c r="FI10" i="3"/>
  <c r="FI65" i="3"/>
  <c r="FI6" i="3"/>
  <c r="FI17" i="3"/>
  <c r="FI70" i="3"/>
  <c r="FI71" i="3"/>
  <c r="FI118" i="3"/>
  <c r="FI119" i="3"/>
  <c r="FH107" i="3"/>
  <c r="FH108" i="3"/>
  <c r="FH106" i="3"/>
  <c r="FH113" i="3"/>
  <c r="FH15" i="3"/>
  <c r="FH13" i="3"/>
  <c r="FH9" i="3"/>
  <c r="FH59" i="3"/>
  <c r="FH11" i="3"/>
  <c r="FH60" i="3"/>
  <c r="FH12" i="3"/>
  <c r="FH8" i="3"/>
  <c r="FH7" i="3"/>
  <c r="FH58" i="3"/>
  <c r="FH10" i="3"/>
  <c r="FH65" i="3"/>
  <c r="FH6" i="3"/>
  <c r="FH17" i="3"/>
  <c r="FH70" i="3"/>
  <c r="FH71" i="3"/>
  <c r="FH118" i="3"/>
  <c r="FH119" i="3"/>
  <c r="FG107" i="3"/>
  <c r="FG108" i="3"/>
  <c r="FG106" i="3"/>
  <c r="FG113" i="3"/>
  <c r="FG15" i="3"/>
  <c r="FG13" i="3"/>
  <c r="FG9" i="3"/>
  <c r="FG59" i="3"/>
  <c r="FG11" i="3"/>
  <c r="FG60" i="3"/>
  <c r="FG12" i="3"/>
  <c r="FG8" i="3"/>
  <c r="FG7" i="3"/>
  <c r="FG58" i="3"/>
  <c r="FG10" i="3"/>
  <c r="FG65" i="3"/>
  <c r="FG6" i="3"/>
  <c r="FG17" i="3"/>
  <c r="FG70" i="3"/>
  <c r="FG71" i="3"/>
  <c r="FG118" i="3"/>
  <c r="FG119" i="3"/>
  <c r="FF107" i="3"/>
  <c r="FF108" i="3"/>
  <c r="FF106" i="3"/>
  <c r="FF113" i="3"/>
  <c r="FF15" i="3"/>
  <c r="FF13" i="3"/>
  <c r="FF9" i="3"/>
  <c r="FF59" i="3"/>
  <c r="FF11" i="3"/>
  <c r="FF60" i="3"/>
  <c r="FF12" i="3"/>
  <c r="FF8" i="3"/>
  <c r="FF7" i="3"/>
  <c r="FF58" i="3"/>
  <c r="FF10" i="3"/>
  <c r="FF65" i="3"/>
  <c r="FF6" i="3"/>
  <c r="FF17" i="3"/>
  <c r="FF70" i="3"/>
  <c r="FF71" i="3"/>
  <c r="FF118" i="3"/>
  <c r="FF119" i="3"/>
  <c r="FE107" i="3"/>
  <c r="FE108" i="3"/>
  <c r="FE106" i="3"/>
  <c r="FE113" i="3"/>
  <c r="FE15" i="3"/>
  <c r="FE13" i="3"/>
  <c r="FE9" i="3"/>
  <c r="FE59" i="3"/>
  <c r="FE11" i="3"/>
  <c r="FE60" i="3"/>
  <c r="FE12" i="3"/>
  <c r="FE8" i="3"/>
  <c r="FE7" i="3"/>
  <c r="FE58" i="3"/>
  <c r="FE10" i="3"/>
  <c r="FE65" i="3"/>
  <c r="FE6" i="3"/>
  <c r="FE17" i="3"/>
  <c r="FE70" i="3"/>
  <c r="FE71" i="3"/>
  <c r="FE118" i="3"/>
  <c r="FE119" i="3"/>
  <c r="FD107" i="3"/>
  <c r="FD108" i="3"/>
  <c r="FD106" i="3"/>
  <c r="FD113" i="3"/>
  <c r="FD15" i="3"/>
  <c r="FD13" i="3"/>
  <c r="FD9" i="3"/>
  <c r="FD59" i="3"/>
  <c r="FD11" i="3"/>
  <c r="FD60" i="3"/>
  <c r="FD12" i="3"/>
  <c r="FD8" i="3"/>
  <c r="FD7" i="3"/>
  <c r="FD58" i="3"/>
  <c r="FD10" i="3"/>
  <c r="FD65" i="3"/>
  <c r="FD6" i="3"/>
  <c r="FD17" i="3"/>
  <c r="FD70" i="3"/>
  <c r="FD71" i="3"/>
  <c r="FD118" i="3"/>
  <c r="FD119" i="3"/>
  <c r="FC107" i="3"/>
  <c r="FC108" i="3"/>
  <c r="FC106" i="3"/>
  <c r="FC113" i="3"/>
  <c r="FC15" i="3"/>
  <c r="FC13" i="3"/>
  <c r="FC9" i="3"/>
  <c r="FC59" i="3"/>
  <c r="FC11" i="3"/>
  <c r="FC60" i="3"/>
  <c r="FC12" i="3"/>
  <c r="FC8" i="3"/>
  <c r="FC7" i="3"/>
  <c r="FC58" i="3"/>
  <c r="FC10" i="3"/>
  <c r="FC65" i="3"/>
  <c r="FC6" i="3"/>
  <c r="FC17" i="3"/>
  <c r="FC70" i="3"/>
  <c r="FC71" i="3"/>
  <c r="FC118" i="3"/>
  <c r="FC119" i="3"/>
  <c r="FB107" i="3"/>
  <c r="FB108" i="3"/>
  <c r="FB106" i="3"/>
  <c r="FB113" i="3"/>
  <c r="FB15" i="3"/>
  <c r="FB13" i="3"/>
  <c r="FB9" i="3"/>
  <c r="FB59" i="3"/>
  <c r="FB11" i="3"/>
  <c r="FB60" i="3"/>
  <c r="FB12" i="3"/>
  <c r="FB8" i="3"/>
  <c r="FB7" i="3"/>
  <c r="FB58" i="3"/>
  <c r="FB10" i="3"/>
  <c r="FB65" i="3"/>
  <c r="FB6" i="3"/>
  <c r="FB17" i="3"/>
  <c r="FB70" i="3"/>
  <c r="FB71" i="3"/>
  <c r="FB118" i="3"/>
  <c r="FB119" i="3"/>
  <c r="FA107" i="3"/>
  <c r="FA108" i="3"/>
  <c r="FA106" i="3"/>
  <c r="FA113" i="3"/>
  <c r="FA15" i="3"/>
  <c r="FA13" i="3"/>
  <c r="FA9" i="3"/>
  <c r="FA59" i="3"/>
  <c r="FA11" i="3"/>
  <c r="FA60" i="3"/>
  <c r="FA12" i="3"/>
  <c r="FA8" i="3"/>
  <c r="FA7" i="3"/>
  <c r="FA58" i="3"/>
  <c r="FA10" i="3"/>
  <c r="FA65" i="3"/>
  <c r="FA6" i="3"/>
  <c r="FA17" i="3"/>
  <c r="FA70" i="3"/>
  <c r="FA71" i="3"/>
  <c r="FA118" i="3"/>
  <c r="FA119" i="3"/>
  <c r="EZ107" i="3"/>
  <c r="EZ108" i="3"/>
  <c r="EZ106" i="3"/>
  <c r="EZ113" i="3"/>
  <c r="EZ15" i="3"/>
  <c r="EZ13" i="3"/>
  <c r="EZ9" i="3"/>
  <c r="EZ59" i="3"/>
  <c r="EZ11" i="3"/>
  <c r="EZ60" i="3"/>
  <c r="EZ12" i="3"/>
  <c r="EZ8" i="3"/>
  <c r="EZ7" i="3"/>
  <c r="EZ58" i="3"/>
  <c r="EZ10" i="3"/>
  <c r="EZ65" i="3"/>
  <c r="EZ6" i="3"/>
  <c r="EZ17" i="3"/>
  <c r="EZ70" i="3"/>
  <c r="EZ71" i="3"/>
  <c r="EZ118" i="3"/>
  <c r="EZ119" i="3"/>
  <c r="EY107" i="3"/>
  <c r="EY108" i="3"/>
  <c r="EY106" i="3"/>
  <c r="EY113" i="3"/>
  <c r="EY15" i="3"/>
  <c r="EY13" i="3"/>
  <c r="EY9" i="3"/>
  <c r="EY59" i="3"/>
  <c r="EY11" i="3"/>
  <c r="EY60" i="3"/>
  <c r="EY12" i="3"/>
  <c r="EY8" i="3"/>
  <c r="EY7" i="3"/>
  <c r="EY58" i="3"/>
  <c r="EY10" i="3"/>
  <c r="EY65" i="3"/>
  <c r="EY6" i="3"/>
  <c r="EY17" i="3"/>
  <c r="EY70" i="3"/>
  <c r="EY71" i="3"/>
  <c r="EY118" i="3"/>
  <c r="EY119" i="3"/>
  <c r="EX107" i="3"/>
  <c r="EX108" i="3"/>
  <c r="EX106" i="3"/>
  <c r="EX113" i="3"/>
  <c r="EX15" i="3"/>
  <c r="EX13" i="3"/>
  <c r="EX9" i="3"/>
  <c r="EX59" i="3"/>
  <c r="EX11" i="3"/>
  <c r="EX60" i="3"/>
  <c r="EX12" i="3"/>
  <c r="EX8" i="3"/>
  <c r="EX7" i="3"/>
  <c r="EX58" i="3"/>
  <c r="EX10" i="3"/>
  <c r="EX65" i="3"/>
  <c r="EX6" i="3"/>
  <c r="EX17" i="3"/>
  <c r="EX70" i="3"/>
  <c r="EX71" i="3"/>
  <c r="EX118" i="3"/>
  <c r="EX119" i="3"/>
  <c r="EW107" i="3"/>
  <c r="EW108" i="3"/>
  <c r="EW106" i="3"/>
  <c r="EW113" i="3"/>
  <c r="EW15" i="3"/>
  <c r="EW13" i="3"/>
  <c r="EW9" i="3"/>
  <c r="EW59" i="3"/>
  <c r="EW11" i="3"/>
  <c r="EW60" i="3"/>
  <c r="EW12" i="3"/>
  <c r="EW8" i="3"/>
  <c r="EW7" i="3"/>
  <c r="EW58" i="3"/>
  <c r="EW10" i="3"/>
  <c r="EW65" i="3"/>
  <c r="EW6" i="3"/>
  <c r="EW17" i="3"/>
  <c r="EW70" i="3"/>
  <c r="EW71" i="3"/>
  <c r="EW118" i="3"/>
  <c r="EW119" i="3"/>
  <c r="EV107" i="3"/>
  <c r="EV108" i="3"/>
  <c r="EV106" i="3"/>
  <c r="EV113" i="3"/>
  <c r="EV15" i="3"/>
  <c r="EV13" i="3"/>
  <c r="EV9" i="3"/>
  <c r="EV59" i="3"/>
  <c r="EV11" i="3"/>
  <c r="EV60" i="3"/>
  <c r="EV12" i="3"/>
  <c r="EV8" i="3"/>
  <c r="EV7" i="3"/>
  <c r="EV58" i="3"/>
  <c r="EV10" i="3"/>
  <c r="EV65" i="3"/>
  <c r="EV6" i="3"/>
  <c r="EV17" i="3"/>
  <c r="EV70" i="3"/>
  <c r="EV71" i="3"/>
  <c r="EV118" i="3"/>
  <c r="EV119" i="3"/>
  <c r="EU107" i="3"/>
  <c r="EU108" i="3"/>
  <c r="EU106" i="3"/>
  <c r="EU113" i="3"/>
  <c r="EU15" i="3"/>
  <c r="EU13" i="3"/>
  <c r="EU9" i="3"/>
  <c r="EU59" i="3"/>
  <c r="EU11" i="3"/>
  <c r="EU60" i="3"/>
  <c r="EU12" i="3"/>
  <c r="EU8" i="3"/>
  <c r="EU7" i="3"/>
  <c r="EU58" i="3"/>
  <c r="EU10" i="3"/>
  <c r="EU65" i="3"/>
  <c r="EU6" i="3"/>
  <c r="EU17" i="3"/>
  <c r="EU70" i="3"/>
  <c r="EU71" i="3"/>
  <c r="EU118" i="3"/>
  <c r="EU119" i="3"/>
  <c r="ET107" i="3"/>
  <c r="ET108" i="3"/>
  <c r="ET106" i="3"/>
  <c r="ET113" i="3"/>
  <c r="ET15" i="3"/>
  <c r="ET13" i="3"/>
  <c r="ET9" i="3"/>
  <c r="ET59" i="3"/>
  <c r="ET11" i="3"/>
  <c r="ET60" i="3"/>
  <c r="ET12" i="3"/>
  <c r="ET8" i="3"/>
  <c r="ET7" i="3"/>
  <c r="ET58" i="3"/>
  <c r="ET10" i="3"/>
  <c r="ET65" i="3"/>
  <c r="ET6" i="3"/>
  <c r="ET17" i="3"/>
  <c r="ET70" i="3"/>
  <c r="ET71" i="3"/>
  <c r="ET118" i="3"/>
  <c r="ET119" i="3"/>
  <c r="ES107" i="3"/>
  <c r="ES108" i="3"/>
  <c r="ES106" i="3"/>
  <c r="ES113" i="3"/>
  <c r="ES15" i="3"/>
  <c r="ES13" i="3"/>
  <c r="ES9" i="3"/>
  <c r="ES59" i="3"/>
  <c r="ES11" i="3"/>
  <c r="ES60" i="3"/>
  <c r="ES12" i="3"/>
  <c r="ES8" i="3"/>
  <c r="ES7" i="3"/>
  <c r="ES58" i="3"/>
  <c r="ES10" i="3"/>
  <c r="ES65" i="3"/>
  <c r="ES6" i="3"/>
  <c r="ES17" i="3"/>
  <c r="ES70" i="3"/>
  <c r="ES71" i="3"/>
  <c r="ES118" i="3"/>
  <c r="ES119" i="3"/>
  <c r="ER107" i="3"/>
  <c r="ER108" i="3"/>
  <c r="ER106" i="3"/>
  <c r="ER113" i="3"/>
  <c r="ER15" i="3"/>
  <c r="ER13" i="3"/>
  <c r="ER9" i="3"/>
  <c r="ER59" i="3"/>
  <c r="ER11" i="3"/>
  <c r="ER60" i="3"/>
  <c r="ER12" i="3"/>
  <c r="ER8" i="3"/>
  <c r="ER7" i="3"/>
  <c r="ER58" i="3"/>
  <c r="ER10" i="3"/>
  <c r="ER65" i="3"/>
  <c r="ER6" i="3"/>
  <c r="ER17" i="3"/>
  <c r="ER70" i="3"/>
  <c r="ER71" i="3"/>
  <c r="ER118" i="3"/>
  <c r="ER119" i="3"/>
  <c r="EQ107" i="3"/>
  <c r="EQ108" i="3"/>
  <c r="EQ106" i="3"/>
  <c r="EQ113" i="3"/>
  <c r="EQ15" i="3"/>
  <c r="EQ13" i="3"/>
  <c r="EQ9" i="3"/>
  <c r="EQ59" i="3"/>
  <c r="EQ11" i="3"/>
  <c r="EQ60" i="3"/>
  <c r="EQ12" i="3"/>
  <c r="EQ8" i="3"/>
  <c r="EQ7" i="3"/>
  <c r="EQ58" i="3"/>
  <c r="EQ10" i="3"/>
  <c r="EQ65" i="3"/>
  <c r="EQ6" i="3"/>
  <c r="EQ17" i="3"/>
  <c r="EQ70" i="3"/>
  <c r="EQ71" i="3"/>
  <c r="EQ118" i="3"/>
  <c r="EQ119" i="3"/>
  <c r="EP107" i="3"/>
  <c r="EP108" i="3"/>
  <c r="EP106" i="3"/>
  <c r="EP113" i="3"/>
  <c r="EP15" i="3"/>
  <c r="EP13" i="3"/>
  <c r="EP9" i="3"/>
  <c r="EP59" i="3"/>
  <c r="EP11" i="3"/>
  <c r="EP60" i="3"/>
  <c r="EP12" i="3"/>
  <c r="EP8" i="3"/>
  <c r="EP7" i="3"/>
  <c r="EP58" i="3"/>
  <c r="EP10" i="3"/>
  <c r="EP65" i="3"/>
  <c r="EP6" i="3"/>
  <c r="EP17" i="3"/>
  <c r="EP70" i="3"/>
  <c r="EP71" i="3"/>
  <c r="EP118" i="3"/>
  <c r="EP119" i="3"/>
  <c r="EO107" i="3"/>
  <c r="EO108" i="3"/>
  <c r="EO106" i="3"/>
  <c r="EO113" i="3"/>
  <c r="EO15" i="3"/>
  <c r="EO13" i="3"/>
  <c r="EO9" i="3"/>
  <c r="EO59" i="3"/>
  <c r="EO11" i="3"/>
  <c r="EO60" i="3"/>
  <c r="EO12" i="3"/>
  <c r="EO8" i="3"/>
  <c r="EO7" i="3"/>
  <c r="EO58" i="3"/>
  <c r="EO10" i="3"/>
  <c r="EO65" i="3"/>
  <c r="EO6" i="3"/>
  <c r="EO17" i="3"/>
  <c r="EO70" i="3"/>
  <c r="EO71" i="3"/>
  <c r="EO118" i="3"/>
  <c r="EO119" i="3"/>
  <c r="EN107" i="3"/>
  <c r="EN108" i="3"/>
  <c r="EN106" i="3"/>
  <c r="EN113" i="3"/>
  <c r="EN15" i="3"/>
  <c r="EN13" i="3"/>
  <c r="EN9" i="3"/>
  <c r="EN59" i="3"/>
  <c r="EN11" i="3"/>
  <c r="EN60" i="3"/>
  <c r="EN12" i="3"/>
  <c r="EN8" i="3"/>
  <c r="EN7" i="3"/>
  <c r="EN58" i="3"/>
  <c r="EN10" i="3"/>
  <c r="EN65" i="3"/>
  <c r="EN6" i="3"/>
  <c r="EN17" i="3"/>
  <c r="EN70" i="3"/>
  <c r="EN71" i="3"/>
  <c r="EN118" i="3"/>
  <c r="EN119" i="3"/>
  <c r="EM107" i="3"/>
  <c r="EM108" i="3"/>
  <c r="EM106" i="3"/>
  <c r="EM113" i="3"/>
  <c r="EM15" i="3"/>
  <c r="EM13" i="3"/>
  <c r="EM9" i="3"/>
  <c r="EM59" i="3"/>
  <c r="EM11" i="3"/>
  <c r="EM60" i="3"/>
  <c r="EM12" i="3"/>
  <c r="EM8" i="3"/>
  <c r="EM7" i="3"/>
  <c r="EM58" i="3"/>
  <c r="EM10" i="3"/>
  <c r="EM65" i="3"/>
  <c r="EM6" i="3"/>
  <c r="EM17" i="3"/>
  <c r="EM70" i="3"/>
  <c r="EM71" i="3"/>
  <c r="EM118" i="3"/>
  <c r="EM119" i="3"/>
  <c r="EL107" i="3"/>
  <c r="EL108" i="3"/>
  <c r="EL106" i="3"/>
  <c r="EL113" i="3"/>
  <c r="EL15" i="3"/>
  <c r="EL13" i="3"/>
  <c r="EL9" i="3"/>
  <c r="EL59" i="3"/>
  <c r="EL11" i="3"/>
  <c r="EL60" i="3"/>
  <c r="EL12" i="3"/>
  <c r="EL8" i="3"/>
  <c r="EL7" i="3"/>
  <c r="EL58" i="3"/>
  <c r="EL10" i="3"/>
  <c r="EL65" i="3"/>
  <c r="EL6" i="3"/>
  <c r="EL17" i="3"/>
  <c r="EL70" i="3"/>
  <c r="EL71" i="3"/>
  <c r="EL118" i="3"/>
  <c r="EL119" i="3"/>
  <c r="EK107" i="3"/>
  <c r="EK108" i="3"/>
  <c r="EK106" i="3"/>
  <c r="EK113" i="3"/>
  <c r="EK15" i="3"/>
  <c r="EK13" i="3"/>
  <c r="EK9" i="3"/>
  <c r="EK59" i="3"/>
  <c r="EK11" i="3"/>
  <c r="EK60" i="3"/>
  <c r="EK12" i="3"/>
  <c r="EK8" i="3"/>
  <c r="EK7" i="3"/>
  <c r="EK58" i="3"/>
  <c r="EK10" i="3"/>
  <c r="EK65" i="3"/>
  <c r="EK6" i="3"/>
  <c r="EK17" i="3"/>
  <c r="EK70" i="3"/>
  <c r="EK71" i="3"/>
  <c r="EK118" i="3"/>
  <c r="EK119" i="3"/>
  <c r="EJ107" i="3"/>
  <c r="EJ108" i="3"/>
  <c r="EJ106" i="3"/>
  <c r="EJ113" i="3"/>
  <c r="EJ15" i="3"/>
  <c r="EJ13" i="3"/>
  <c r="EJ9" i="3"/>
  <c r="EJ59" i="3"/>
  <c r="EJ11" i="3"/>
  <c r="EJ60" i="3"/>
  <c r="EJ12" i="3"/>
  <c r="EJ8" i="3"/>
  <c r="EJ7" i="3"/>
  <c r="EJ58" i="3"/>
  <c r="EJ10" i="3"/>
  <c r="EJ65" i="3"/>
  <c r="EJ6" i="3"/>
  <c r="EJ17" i="3"/>
  <c r="EJ70" i="3"/>
  <c r="EJ71" i="3"/>
  <c r="EJ118" i="3"/>
  <c r="EJ119" i="3"/>
  <c r="EH106" i="3"/>
  <c r="EG107" i="3"/>
  <c r="EG108" i="3"/>
  <c r="EG106" i="3"/>
  <c r="EG113" i="3"/>
  <c r="EG15" i="3"/>
  <c r="EG13" i="3"/>
  <c r="EG9" i="3"/>
  <c r="EG59" i="3"/>
  <c r="EG11" i="3"/>
  <c r="EG60" i="3"/>
  <c r="EG12" i="3"/>
  <c r="EG8" i="3"/>
  <c r="EG7" i="3"/>
  <c r="EG58" i="3"/>
  <c r="EG10" i="3"/>
  <c r="EG65" i="3"/>
  <c r="EG6" i="3"/>
  <c r="EG17" i="3"/>
  <c r="EG70" i="3"/>
  <c r="EG71" i="3"/>
  <c r="EG118" i="3"/>
  <c r="EG119" i="3"/>
  <c r="EF107" i="3"/>
  <c r="EF108" i="3"/>
  <c r="EF106" i="3"/>
  <c r="EF113" i="3"/>
  <c r="EF15" i="3"/>
  <c r="EF13" i="3"/>
  <c r="EF9" i="3"/>
  <c r="EF59" i="3"/>
  <c r="EF11" i="3"/>
  <c r="EF60" i="3"/>
  <c r="EF12" i="3"/>
  <c r="EF8" i="3"/>
  <c r="EF7" i="3"/>
  <c r="EF58" i="3"/>
  <c r="EF10" i="3"/>
  <c r="EF65" i="3"/>
  <c r="EF6" i="3"/>
  <c r="EF17" i="3"/>
  <c r="EF70" i="3"/>
  <c r="EF71" i="3"/>
  <c r="EF118" i="3"/>
  <c r="EF119" i="3"/>
  <c r="EE107" i="3"/>
  <c r="EE108" i="3"/>
  <c r="EE106" i="3"/>
  <c r="EE113" i="3"/>
  <c r="EE15" i="3"/>
  <c r="EE13" i="3"/>
  <c r="EE9" i="3"/>
  <c r="EE59" i="3"/>
  <c r="EE11" i="3"/>
  <c r="EE60" i="3"/>
  <c r="EE12" i="3"/>
  <c r="EE8" i="3"/>
  <c r="EE7" i="3"/>
  <c r="EE58" i="3"/>
  <c r="EE10" i="3"/>
  <c r="EE65" i="3"/>
  <c r="EE6" i="3"/>
  <c r="EE17" i="3"/>
  <c r="EE70" i="3"/>
  <c r="EE71" i="3"/>
  <c r="EE118" i="3"/>
  <c r="EE119" i="3"/>
  <c r="ED107" i="3"/>
  <c r="ED108" i="3"/>
  <c r="ED106" i="3"/>
  <c r="ED113" i="3"/>
  <c r="ED15" i="3"/>
  <c r="ED13" i="3"/>
  <c r="ED9" i="3"/>
  <c r="ED59" i="3"/>
  <c r="ED11" i="3"/>
  <c r="ED60" i="3"/>
  <c r="ED12" i="3"/>
  <c r="ED8" i="3"/>
  <c r="ED7" i="3"/>
  <c r="ED58" i="3"/>
  <c r="ED10" i="3"/>
  <c r="ED65" i="3"/>
  <c r="ED6" i="3"/>
  <c r="ED17" i="3"/>
  <c r="ED70" i="3"/>
  <c r="ED71" i="3"/>
  <c r="ED118" i="3"/>
  <c r="ED119" i="3"/>
  <c r="EC107" i="3"/>
  <c r="EC108" i="3"/>
  <c r="EC106" i="3"/>
  <c r="EC113" i="3"/>
  <c r="EC15" i="3"/>
  <c r="EC13" i="3"/>
  <c r="EC9" i="3"/>
  <c r="EC59" i="3"/>
  <c r="EC11" i="3"/>
  <c r="EC60" i="3"/>
  <c r="EC12" i="3"/>
  <c r="EC8" i="3"/>
  <c r="EC7" i="3"/>
  <c r="EC58" i="3"/>
  <c r="EC10" i="3"/>
  <c r="EC65" i="3"/>
  <c r="EC6" i="3"/>
  <c r="EC17" i="3"/>
  <c r="EC70" i="3"/>
  <c r="EC71" i="3"/>
  <c r="EC118" i="3"/>
  <c r="EC119" i="3"/>
  <c r="EB107" i="3"/>
  <c r="EB108" i="3"/>
  <c r="EB106" i="3"/>
  <c r="EB113" i="3"/>
  <c r="EB15" i="3"/>
  <c r="EB13" i="3"/>
  <c r="EB9" i="3"/>
  <c r="EB59" i="3"/>
  <c r="EB11" i="3"/>
  <c r="EB60" i="3"/>
  <c r="EB12" i="3"/>
  <c r="EB8" i="3"/>
  <c r="EB7" i="3"/>
  <c r="EB58" i="3"/>
  <c r="EB10" i="3"/>
  <c r="EB65" i="3"/>
  <c r="EB6" i="3"/>
  <c r="EB17" i="3"/>
  <c r="EB70" i="3"/>
  <c r="EB71" i="3"/>
  <c r="EB118" i="3"/>
  <c r="EB119" i="3"/>
  <c r="EA107" i="3"/>
  <c r="EA108" i="3"/>
  <c r="EA106" i="3"/>
  <c r="EA113" i="3"/>
  <c r="EA15" i="3"/>
  <c r="EA13" i="3"/>
  <c r="EA9" i="3"/>
  <c r="EA59" i="3"/>
  <c r="EA11" i="3"/>
  <c r="EA60" i="3"/>
  <c r="EA12" i="3"/>
  <c r="EA8" i="3"/>
  <c r="EA7" i="3"/>
  <c r="EA58" i="3"/>
  <c r="EA10" i="3"/>
  <c r="EA65" i="3"/>
  <c r="EA6" i="3"/>
  <c r="EA17" i="3"/>
  <c r="EA70" i="3"/>
  <c r="EA71" i="3"/>
  <c r="EA118" i="3"/>
  <c r="EA119" i="3"/>
  <c r="DZ107" i="3"/>
  <c r="DZ108" i="3"/>
  <c r="DZ106" i="3"/>
  <c r="DZ113" i="3"/>
  <c r="DZ15" i="3"/>
  <c r="DZ13" i="3"/>
  <c r="DZ9" i="3"/>
  <c r="DZ59" i="3"/>
  <c r="DZ11" i="3"/>
  <c r="DZ60" i="3"/>
  <c r="DZ12" i="3"/>
  <c r="DZ8" i="3"/>
  <c r="DZ7" i="3"/>
  <c r="DZ58" i="3"/>
  <c r="DZ10" i="3"/>
  <c r="DZ65" i="3"/>
  <c r="DZ6" i="3"/>
  <c r="DZ17" i="3"/>
  <c r="DZ70" i="3"/>
  <c r="DZ71" i="3"/>
  <c r="DZ118" i="3"/>
  <c r="DZ119" i="3"/>
  <c r="DY107" i="3"/>
  <c r="DY108" i="3"/>
  <c r="DY106" i="3"/>
  <c r="DY113" i="3"/>
  <c r="DY15" i="3"/>
  <c r="DY13" i="3"/>
  <c r="DY9" i="3"/>
  <c r="DY59" i="3"/>
  <c r="DY11" i="3"/>
  <c r="DY60" i="3"/>
  <c r="DY12" i="3"/>
  <c r="DY8" i="3"/>
  <c r="DY7" i="3"/>
  <c r="DY58" i="3"/>
  <c r="DY10" i="3"/>
  <c r="DY65" i="3"/>
  <c r="DY6" i="3"/>
  <c r="DY17" i="3"/>
  <c r="DY70" i="3"/>
  <c r="DY71" i="3"/>
  <c r="DY118" i="3"/>
  <c r="DY119" i="3"/>
  <c r="DX107" i="3"/>
  <c r="DX108" i="3"/>
  <c r="DX106" i="3"/>
  <c r="DX113" i="3"/>
  <c r="DX15" i="3"/>
  <c r="DX13" i="3"/>
  <c r="DX9" i="3"/>
  <c r="DX59" i="3"/>
  <c r="DX11" i="3"/>
  <c r="DX60" i="3"/>
  <c r="DX12" i="3"/>
  <c r="DX8" i="3"/>
  <c r="DX7" i="3"/>
  <c r="DX58" i="3"/>
  <c r="DX10" i="3"/>
  <c r="DX65" i="3"/>
  <c r="DX6" i="3"/>
  <c r="DX17" i="3"/>
  <c r="DX70" i="3"/>
  <c r="DX71" i="3"/>
  <c r="DX118" i="3"/>
  <c r="DX119" i="3"/>
  <c r="DW107" i="3"/>
  <c r="DW108" i="3"/>
  <c r="DW106" i="3"/>
  <c r="DW113" i="3"/>
  <c r="DW15" i="3"/>
  <c r="DW13" i="3"/>
  <c r="DW9" i="3"/>
  <c r="DW59" i="3"/>
  <c r="DW11" i="3"/>
  <c r="DW60" i="3"/>
  <c r="DW12" i="3"/>
  <c r="DW8" i="3"/>
  <c r="DW7" i="3"/>
  <c r="DW58" i="3"/>
  <c r="DW10" i="3"/>
  <c r="DW65" i="3"/>
  <c r="DW6" i="3"/>
  <c r="DW17" i="3"/>
  <c r="DW70" i="3"/>
  <c r="DW71" i="3"/>
  <c r="DW118" i="3"/>
  <c r="DW119" i="3"/>
  <c r="DV107" i="3"/>
  <c r="DV108" i="3"/>
  <c r="DV106" i="3"/>
  <c r="DV113" i="3"/>
  <c r="DV15" i="3"/>
  <c r="DV13" i="3"/>
  <c r="DV9" i="3"/>
  <c r="DV59" i="3"/>
  <c r="DV11" i="3"/>
  <c r="DV60" i="3"/>
  <c r="DV12" i="3"/>
  <c r="DV8" i="3"/>
  <c r="DV7" i="3"/>
  <c r="DV58" i="3"/>
  <c r="DV10" i="3"/>
  <c r="DV65" i="3"/>
  <c r="DV6" i="3"/>
  <c r="DV17" i="3"/>
  <c r="DV70" i="3"/>
  <c r="DV71" i="3"/>
  <c r="DV118" i="3"/>
  <c r="DV119" i="3"/>
  <c r="DU107" i="3"/>
  <c r="DU108" i="3"/>
  <c r="DU106" i="3"/>
  <c r="DU113" i="3"/>
  <c r="DU15" i="3"/>
  <c r="DU13" i="3"/>
  <c r="DU9" i="3"/>
  <c r="DU59" i="3"/>
  <c r="DU11" i="3"/>
  <c r="DU60" i="3"/>
  <c r="DU12" i="3"/>
  <c r="DU8" i="3"/>
  <c r="DU7" i="3"/>
  <c r="DU58" i="3"/>
  <c r="DU10" i="3"/>
  <c r="DU65" i="3"/>
  <c r="DU6" i="3"/>
  <c r="DU17" i="3"/>
  <c r="DU70" i="3"/>
  <c r="DU71" i="3"/>
  <c r="DU118" i="3"/>
  <c r="DU119" i="3"/>
  <c r="DT107" i="3"/>
  <c r="DT108" i="3"/>
  <c r="DT106" i="3"/>
  <c r="DT113" i="3"/>
  <c r="DT15" i="3"/>
  <c r="DT13" i="3"/>
  <c r="DT9" i="3"/>
  <c r="DT59" i="3"/>
  <c r="DT11" i="3"/>
  <c r="DT60" i="3"/>
  <c r="DT12" i="3"/>
  <c r="DT8" i="3"/>
  <c r="DT7" i="3"/>
  <c r="DT58" i="3"/>
  <c r="DT10" i="3"/>
  <c r="DT65" i="3"/>
  <c r="DT6" i="3"/>
  <c r="DT17" i="3"/>
  <c r="DT70" i="3"/>
  <c r="DT71" i="3"/>
  <c r="DT118" i="3"/>
  <c r="DT119" i="3"/>
  <c r="DS107" i="3"/>
  <c r="DS108" i="3"/>
  <c r="DS106" i="3"/>
  <c r="DS113" i="3"/>
  <c r="DS15" i="3"/>
  <c r="DS13" i="3"/>
  <c r="DS9" i="3"/>
  <c r="DS59" i="3"/>
  <c r="DS11" i="3"/>
  <c r="DS60" i="3"/>
  <c r="DS12" i="3"/>
  <c r="DS8" i="3"/>
  <c r="DS7" i="3"/>
  <c r="DS58" i="3"/>
  <c r="DS10" i="3"/>
  <c r="DS65" i="3"/>
  <c r="DS6" i="3"/>
  <c r="DS17" i="3"/>
  <c r="DR107" i="3"/>
  <c r="DR108" i="3"/>
  <c r="DR106" i="3"/>
  <c r="DR113" i="3"/>
  <c r="DR15" i="3"/>
  <c r="DR13" i="3"/>
  <c r="DR9" i="3"/>
  <c r="DR59" i="3"/>
  <c r="DR11" i="3"/>
  <c r="DR60" i="3"/>
  <c r="DR12" i="3"/>
  <c r="DR8" i="3"/>
  <c r="DR7" i="3"/>
  <c r="DR58" i="3"/>
  <c r="DR10" i="3"/>
  <c r="DR65" i="3"/>
  <c r="DR6" i="3"/>
  <c r="DR17" i="3"/>
  <c r="DR70" i="3"/>
  <c r="DR71" i="3"/>
  <c r="DR118" i="3"/>
  <c r="DR119" i="3"/>
  <c r="DQ107" i="3"/>
  <c r="DQ108" i="3"/>
  <c r="DQ106" i="3"/>
  <c r="DQ113" i="3"/>
  <c r="DQ15" i="3"/>
  <c r="DQ13" i="3"/>
  <c r="DQ9" i="3"/>
  <c r="DQ59" i="3"/>
  <c r="DQ11" i="3"/>
  <c r="DQ60" i="3"/>
  <c r="DQ12" i="3"/>
  <c r="DQ8" i="3"/>
  <c r="DQ7" i="3"/>
  <c r="DQ58" i="3"/>
  <c r="DQ10" i="3"/>
  <c r="DQ65" i="3"/>
  <c r="DQ6" i="3"/>
  <c r="DQ17" i="3"/>
  <c r="DQ70" i="3"/>
  <c r="DQ71" i="3"/>
  <c r="DQ118" i="3"/>
  <c r="DQ119" i="3"/>
  <c r="I115" i="31"/>
  <c r="J111" i="31"/>
  <c r="J112" i="31"/>
  <c r="AB80" i="3"/>
  <c r="AB128" i="3"/>
  <c r="AC80" i="3"/>
  <c r="AC128" i="3"/>
  <c r="AD80" i="3"/>
  <c r="AD128" i="3"/>
  <c r="AE80" i="3"/>
  <c r="AE128" i="3"/>
  <c r="AF80" i="3"/>
  <c r="AF128" i="3"/>
  <c r="AG80" i="3"/>
  <c r="AG128" i="3"/>
  <c r="AH80" i="3"/>
  <c r="AH128" i="3"/>
  <c r="AI80" i="3"/>
  <c r="AI128" i="3"/>
  <c r="AJ80" i="3"/>
  <c r="AJ128" i="3"/>
  <c r="AK80" i="3"/>
  <c r="AK128" i="3"/>
  <c r="AL80" i="3"/>
  <c r="AL128" i="3"/>
  <c r="AM80" i="3"/>
  <c r="AM128" i="3"/>
  <c r="AN80" i="3"/>
  <c r="AN128" i="3"/>
  <c r="AO80" i="3"/>
  <c r="AO128" i="3"/>
  <c r="AP80" i="3"/>
  <c r="AP128" i="3"/>
  <c r="AQ80" i="3"/>
  <c r="AQ128" i="3"/>
  <c r="AR80" i="3"/>
  <c r="AR128" i="3"/>
  <c r="AS80" i="3"/>
  <c r="AS128" i="3"/>
  <c r="AT80" i="3"/>
  <c r="AT128" i="3"/>
  <c r="AU80" i="3"/>
  <c r="AU128" i="3"/>
  <c r="AV80" i="3"/>
  <c r="AV128" i="3"/>
  <c r="AW80" i="3"/>
  <c r="AW128" i="3"/>
  <c r="AX80" i="3"/>
  <c r="AX128" i="3"/>
  <c r="AY80" i="3"/>
  <c r="AY128" i="3"/>
  <c r="AZ80" i="3"/>
  <c r="AZ128" i="3"/>
  <c r="BA80" i="3"/>
  <c r="BA128" i="3"/>
  <c r="BB80" i="3"/>
  <c r="BB128" i="3"/>
  <c r="BC80" i="3"/>
  <c r="BC128" i="3"/>
  <c r="BD80" i="3"/>
  <c r="BD128" i="3"/>
  <c r="BE80" i="3"/>
  <c r="BE128" i="3"/>
  <c r="BF80" i="3"/>
  <c r="BF128" i="3"/>
  <c r="BG80" i="3"/>
  <c r="BG128" i="3"/>
  <c r="BH80" i="3"/>
  <c r="BH128" i="3"/>
  <c r="BI80" i="3"/>
  <c r="BI128" i="3"/>
  <c r="BJ80" i="3"/>
  <c r="BJ128" i="3"/>
  <c r="BK80" i="3"/>
  <c r="BK128" i="3"/>
  <c r="BL80" i="3"/>
  <c r="BL128" i="3"/>
  <c r="BM80" i="3"/>
  <c r="BM128" i="3"/>
  <c r="M80" i="3"/>
  <c r="M128" i="3"/>
  <c r="N80" i="3"/>
  <c r="N128" i="3"/>
  <c r="O80" i="3"/>
  <c r="O128" i="3"/>
  <c r="P80" i="3"/>
  <c r="P128" i="3"/>
  <c r="Q80" i="3"/>
  <c r="Q128" i="3"/>
  <c r="R80" i="3"/>
  <c r="R128" i="3"/>
  <c r="S80" i="3"/>
  <c r="S128" i="3"/>
  <c r="T80" i="3"/>
  <c r="T128" i="3"/>
  <c r="U80" i="3"/>
  <c r="U128" i="3"/>
  <c r="V80" i="3"/>
  <c r="V128" i="3"/>
  <c r="W80" i="3"/>
  <c r="W128" i="3"/>
  <c r="X80" i="3"/>
  <c r="X128" i="3"/>
  <c r="Y80" i="3"/>
  <c r="Y128" i="3"/>
  <c r="Z80" i="3"/>
  <c r="Z128" i="3"/>
  <c r="AA80" i="3"/>
  <c r="AA128" i="3"/>
  <c r="X34" i="53"/>
  <c r="X38" i="53"/>
  <c r="MP2" i="31"/>
  <c r="LV23" i="3"/>
  <c r="LV22" i="3"/>
  <c r="LW23" i="3"/>
  <c r="LW22" i="3"/>
  <c r="LX23" i="3"/>
  <c r="LX22" i="3"/>
  <c r="LY23" i="3"/>
  <c r="LY22" i="3"/>
  <c r="LZ126" i="3"/>
  <c r="LZ23" i="3"/>
  <c r="LZ78" i="3"/>
  <c r="LZ30" i="3"/>
  <c r="LZ22" i="3"/>
  <c r="MA126" i="3"/>
  <c r="MA23" i="3"/>
  <c r="MA78" i="3"/>
  <c r="MA30" i="3"/>
  <c r="MA22" i="3"/>
  <c r="MB23" i="3"/>
  <c r="MB22" i="3"/>
  <c r="MC23" i="3"/>
  <c r="MC22" i="3"/>
  <c r="MD23" i="3"/>
  <c r="MD22" i="3"/>
  <c r="ME23" i="3"/>
  <c r="ME22" i="3"/>
  <c r="MF23" i="3"/>
  <c r="MF22" i="3"/>
  <c r="MG126" i="3"/>
  <c r="MG23" i="3"/>
  <c r="MG78" i="3"/>
  <c r="MG30" i="3"/>
  <c r="MG22" i="3"/>
  <c r="MH126" i="3"/>
  <c r="MH23" i="3"/>
  <c r="MH78" i="3"/>
  <c r="MH30" i="3"/>
  <c r="MH22" i="3"/>
  <c r="MI23" i="3"/>
  <c r="MI22" i="3"/>
  <c r="MJ23" i="3"/>
  <c r="MJ22" i="3"/>
  <c r="MK23" i="3"/>
  <c r="MK22" i="3"/>
  <c r="ML23" i="3"/>
  <c r="ML22" i="3"/>
  <c r="MM23" i="3"/>
  <c r="MM22" i="3"/>
  <c r="MN126" i="3"/>
  <c r="MN23" i="3"/>
  <c r="MN78" i="3"/>
  <c r="MN30" i="3"/>
  <c r="MN22" i="3"/>
  <c r="MO126" i="3"/>
  <c r="MO23" i="3"/>
  <c r="MO78" i="3"/>
  <c r="MO30" i="3"/>
  <c r="MO22" i="3"/>
  <c r="MP23" i="3"/>
  <c r="MP22" i="3"/>
  <c r="MQ23" i="3"/>
  <c r="MQ22" i="3"/>
  <c r="MR23" i="3"/>
  <c r="MR22" i="3"/>
  <c r="MS23" i="3"/>
  <c r="MS22" i="3"/>
  <c r="MT23" i="3"/>
  <c r="MT22" i="3"/>
  <c r="MU126" i="3"/>
  <c r="MU23" i="3"/>
  <c r="MU78" i="3"/>
  <c r="MU30" i="3"/>
  <c r="MU22" i="3"/>
  <c r="MV126" i="3"/>
  <c r="MV23" i="3"/>
  <c r="MV78" i="3"/>
  <c r="MV30" i="3"/>
  <c r="MV22" i="3"/>
  <c r="MW23" i="3"/>
  <c r="MW22" i="3"/>
  <c r="MX23" i="3"/>
  <c r="MX22" i="3"/>
  <c r="MY23" i="3"/>
  <c r="MY22" i="3"/>
  <c r="MZ23" i="3"/>
  <c r="MZ22" i="3"/>
  <c r="NA23" i="3"/>
  <c r="NA22" i="3"/>
  <c r="NB126" i="3"/>
  <c r="NB23" i="3"/>
  <c r="NB78" i="3"/>
  <c r="NB30" i="3"/>
  <c r="NB22" i="3"/>
  <c r="NC126" i="3"/>
  <c r="NC23" i="3"/>
  <c r="NC78" i="3"/>
  <c r="NC30" i="3"/>
  <c r="NC22" i="3"/>
  <c r="ND126" i="3"/>
  <c r="ND23" i="3"/>
  <c r="ND78" i="3"/>
  <c r="ND30" i="3"/>
  <c r="ND22" i="3"/>
  <c r="NE126" i="3"/>
  <c r="NE23" i="3"/>
  <c r="NE78" i="3"/>
  <c r="NE30" i="3"/>
  <c r="NE22" i="3"/>
  <c r="NF126" i="3"/>
  <c r="NF23" i="3"/>
  <c r="NF78" i="3"/>
  <c r="NF30" i="3"/>
  <c r="NF22" i="3"/>
  <c r="NG126" i="3"/>
  <c r="NG23" i="3"/>
  <c r="NG78" i="3"/>
  <c r="NG30" i="3"/>
  <c r="NG22" i="3"/>
  <c r="NH126" i="3"/>
  <c r="NH23" i="3"/>
  <c r="NH78" i="3"/>
  <c r="NH30" i="3"/>
  <c r="NH22" i="3"/>
  <c r="NI126" i="3"/>
  <c r="NI23" i="3"/>
  <c r="NI78" i="3"/>
  <c r="NI30" i="3"/>
  <c r="NI22" i="3"/>
  <c r="IW23" i="3"/>
  <c r="IW22" i="3"/>
  <c r="IX23" i="3"/>
  <c r="IX22" i="3"/>
  <c r="IY23" i="3"/>
  <c r="IY22" i="3"/>
  <c r="IZ23" i="3"/>
  <c r="IZ22" i="3"/>
  <c r="JA126" i="3"/>
  <c r="JA23" i="3"/>
  <c r="JA78" i="3"/>
  <c r="JA30" i="3"/>
  <c r="JA22" i="3"/>
  <c r="JB126" i="3"/>
  <c r="JB23" i="3"/>
  <c r="JB78" i="3"/>
  <c r="JB30" i="3"/>
  <c r="JB22" i="3"/>
  <c r="JC23" i="3"/>
  <c r="JC22" i="3"/>
  <c r="JD23" i="3"/>
  <c r="JD22" i="3"/>
  <c r="JE23" i="3"/>
  <c r="JE22" i="3"/>
  <c r="JF23" i="3"/>
  <c r="JF22" i="3"/>
  <c r="JG23" i="3"/>
  <c r="JG22" i="3"/>
  <c r="JH126" i="3"/>
  <c r="JH23" i="3"/>
  <c r="JH78" i="3"/>
  <c r="JH30" i="3"/>
  <c r="JH22" i="3"/>
  <c r="JI126" i="3"/>
  <c r="JI23" i="3"/>
  <c r="JI78" i="3"/>
  <c r="JI30" i="3"/>
  <c r="JI22" i="3"/>
  <c r="JJ23" i="3"/>
  <c r="JJ22" i="3"/>
  <c r="JK23" i="3"/>
  <c r="JK22" i="3"/>
  <c r="JL23" i="3"/>
  <c r="JL22" i="3"/>
  <c r="JM23" i="3"/>
  <c r="JM22" i="3"/>
  <c r="JN23" i="3"/>
  <c r="JN22" i="3"/>
  <c r="JO126" i="3"/>
  <c r="JO23" i="3"/>
  <c r="JO78" i="3"/>
  <c r="JO30" i="3"/>
  <c r="JO22" i="3"/>
  <c r="JP126" i="3"/>
  <c r="JP23" i="3"/>
  <c r="JP78" i="3"/>
  <c r="JP30" i="3"/>
  <c r="JP22" i="3"/>
  <c r="JQ23" i="3"/>
  <c r="JQ22" i="3"/>
  <c r="JR23" i="3"/>
  <c r="JR22" i="3"/>
  <c r="JS23" i="3"/>
  <c r="JS22" i="3"/>
  <c r="JT23" i="3"/>
  <c r="JT22" i="3"/>
  <c r="JU23" i="3"/>
  <c r="JU22" i="3"/>
  <c r="JV126" i="3"/>
  <c r="JV23" i="3"/>
  <c r="JV78" i="3"/>
  <c r="JV30" i="3"/>
  <c r="JV22" i="3"/>
  <c r="JW126" i="3"/>
  <c r="JW23" i="3"/>
  <c r="JW78" i="3"/>
  <c r="JW30" i="3"/>
  <c r="JW22" i="3"/>
  <c r="JX23" i="3"/>
  <c r="JX22" i="3"/>
  <c r="JY23" i="3"/>
  <c r="JY22" i="3"/>
  <c r="JZ23" i="3"/>
  <c r="JZ22" i="3"/>
  <c r="KA23" i="3"/>
  <c r="KA22" i="3"/>
  <c r="KB23" i="3"/>
  <c r="KB22" i="3"/>
  <c r="KC126" i="3"/>
  <c r="KC23" i="3"/>
  <c r="KC78" i="3"/>
  <c r="KC30" i="3"/>
  <c r="KC22" i="3"/>
  <c r="KD126" i="3"/>
  <c r="KD23" i="3"/>
  <c r="KD78" i="3"/>
  <c r="KD30" i="3"/>
  <c r="KD22" i="3"/>
  <c r="KE23" i="3"/>
  <c r="KE22" i="3"/>
  <c r="KF23" i="3"/>
  <c r="KF22" i="3"/>
  <c r="KG23" i="3"/>
  <c r="KG22" i="3"/>
  <c r="KH23" i="3"/>
  <c r="KH22" i="3"/>
  <c r="KI23" i="3"/>
  <c r="KI22" i="3"/>
  <c r="KJ126" i="3"/>
  <c r="KJ23" i="3"/>
  <c r="KJ78" i="3"/>
  <c r="KJ30" i="3"/>
  <c r="KJ22" i="3"/>
  <c r="KK126" i="3"/>
  <c r="KK23" i="3"/>
  <c r="KK78" i="3"/>
  <c r="KK30" i="3"/>
  <c r="KK22" i="3"/>
  <c r="KL126" i="3"/>
  <c r="KL23" i="3"/>
  <c r="KL78" i="3"/>
  <c r="KL30" i="3"/>
  <c r="KL22" i="3"/>
  <c r="KM126" i="3"/>
  <c r="KM23" i="3"/>
  <c r="KM78" i="3"/>
  <c r="KM30" i="3"/>
  <c r="KM22" i="3"/>
  <c r="KN126" i="3"/>
  <c r="KN23" i="3"/>
  <c r="KN78" i="3"/>
  <c r="KN30" i="3"/>
  <c r="KN22" i="3"/>
  <c r="KO126" i="3"/>
  <c r="KO23" i="3"/>
  <c r="KO78" i="3"/>
  <c r="KO30" i="3"/>
  <c r="KO22" i="3"/>
  <c r="KP126" i="3"/>
  <c r="KP23" i="3"/>
  <c r="KP78" i="3"/>
  <c r="KP30" i="3"/>
  <c r="KP22" i="3"/>
  <c r="KQ126" i="3"/>
  <c r="KQ23" i="3"/>
  <c r="KQ78" i="3"/>
  <c r="KQ30" i="3"/>
  <c r="KQ22" i="3"/>
  <c r="KR126" i="3"/>
  <c r="KR23" i="3"/>
  <c r="KR78" i="3"/>
  <c r="KR30" i="3"/>
  <c r="KR22" i="3"/>
  <c r="KS23" i="3"/>
  <c r="KS22" i="3"/>
  <c r="KT23" i="3"/>
  <c r="KT22" i="3"/>
  <c r="KU23" i="3"/>
  <c r="KU22" i="3"/>
  <c r="KV23" i="3"/>
  <c r="KV22" i="3"/>
  <c r="KW23" i="3"/>
  <c r="KW22" i="3"/>
  <c r="KX126" i="3"/>
  <c r="KX23" i="3"/>
  <c r="KX78" i="3"/>
  <c r="KX30" i="3"/>
  <c r="KX22" i="3"/>
  <c r="KY126" i="3"/>
  <c r="KY23" i="3"/>
  <c r="KY78" i="3"/>
  <c r="KY30" i="3"/>
  <c r="KY22" i="3"/>
  <c r="KZ23" i="3"/>
  <c r="KZ22" i="3"/>
  <c r="LA23" i="3"/>
  <c r="LA22" i="3"/>
  <c r="LB23" i="3"/>
  <c r="LB22" i="3"/>
  <c r="LC23" i="3"/>
  <c r="LC22" i="3"/>
  <c r="LD23" i="3"/>
  <c r="LD22" i="3"/>
  <c r="LE126" i="3"/>
  <c r="LE23" i="3"/>
  <c r="LE78" i="3"/>
  <c r="LE30" i="3"/>
  <c r="LE22" i="3"/>
  <c r="LF126" i="3"/>
  <c r="LF23" i="3"/>
  <c r="LF78" i="3"/>
  <c r="LF30" i="3"/>
  <c r="LF22" i="3"/>
  <c r="LG23" i="3"/>
  <c r="LG22" i="3"/>
  <c r="LH23" i="3"/>
  <c r="LH22" i="3"/>
  <c r="LI23" i="3"/>
  <c r="LI22" i="3"/>
  <c r="LJ23" i="3"/>
  <c r="LJ22" i="3"/>
  <c r="LK23" i="3"/>
  <c r="LK22" i="3"/>
  <c r="LL126" i="3"/>
  <c r="LL23" i="3"/>
  <c r="LL78" i="3"/>
  <c r="LL30" i="3"/>
  <c r="LL22" i="3"/>
  <c r="LM126" i="3"/>
  <c r="LM23" i="3"/>
  <c r="LM78" i="3"/>
  <c r="LM30" i="3"/>
  <c r="LM22" i="3"/>
  <c r="LN23" i="3"/>
  <c r="LN22" i="3"/>
  <c r="LO23" i="3"/>
  <c r="LO22" i="3"/>
  <c r="LP23" i="3"/>
  <c r="LP22" i="3"/>
  <c r="LQ23" i="3"/>
  <c r="LQ22" i="3"/>
  <c r="LR23" i="3"/>
  <c r="LR22" i="3"/>
  <c r="LS126" i="3"/>
  <c r="LS23" i="3"/>
  <c r="LS78" i="3"/>
  <c r="LS30" i="3"/>
  <c r="LS22" i="3"/>
  <c r="LT126" i="3"/>
  <c r="LT23" i="3"/>
  <c r="LT78" i="3"/>
  <c r="LT30" i="3"/>
  <c r="LT22" i="3"/>
  <c r="LU23" i="3"/>
  <c r="LU22" i="3"/>
  <c r="DQ126" i="3"/>
  <c r="DQ23" i="3"/>
  <c r="DQ78" i="3"/>
  <c r="DQ22" i="3"/>
  <c r="DQ30" i="3"/>
  <c r="DR126" i="3"/>
  <c r="DR23" i="3"/>
  <c r="DR78" i="3"/>
  <c r="DR22" i="3"/>
  <c r="DR30" i="3"/>
  <c r="DT23" i="3"/>
  <c r="DT22" i="3"/>
  <c r="DU23" i="3"/>
  <c r="DU22" i="3"/>
  <c r="DV23" i="3"/>
  <c r="DV22" i="3"/>
  <c r="DW23" i="3"/>
  <c r="DW22" i="3"/>
  <c r="DX126" i="3"/>
  <c r="DX23" i="3"/>
  <c r="DX78" i="3"/>
  <c r="DX22" i="3"/>
  <c r="DX30" i="3" s="1"/>
  <c r="DY126" i="3"/>
  <c r="DY23" i="3"/>
  <c r="DY78" i="3"/>
  <c r="DY30" i="3"/>
  <c r="DY22" i="3"/>
  <c r="DZ23" i="3"/>
  <c r="DZ22" i="3"/>
  <c r="EA23" i="3"/>
  <c r="EA22" i="3"/>
  <c r="EB23" i="3"/>
  <c r="EB22" i="3"/>
  <c r="EC23" i="3"/>
  <c r="EC22" i="3"/>
  <c r="ED23" i="3"/>
  <c r="ED22" i="3"/>
  <c r="EE126" i="3"/>
  <c r="EE23" i="3"/>
  <c r="EE78" i="3"/>
  <c r="EE30" i="3"/>
  <c r="EE22" i="3"/>
  <c r="EF126" i="3"/>
  <c r="EF23" i="3"/>
  <c r="EF78" i="3"/>
  <c r="EF30" i="3"/>
  <c r="EF22" i="3"/>
  <c r="EG23" i="3"/>
  <c r="EG22" i="3"/>
  <c r="EJ23" i="3"/>
  <c r="EJ22" i="3"/>
  <c r="EK23" i="3"/>
  <c r="EK22" i="3"/>
  <c r="EL126" i="3"/>
  <c r="EL23" i="3"/>
  <c r="EL78" i="3"/>
  <c r="EL30" i="3"/>
  <c r="EL22" i="3"/>
  <c r="EM126" i="3"/>
  <c r="EM23" i="3"/>
  <c r="EM78" i="3"/>
  <c r="EM30" i="3"/>
  <c r="EM22" i="3"/>
  <c r="EN23" i="3"/>
  <c r="EN22" i="3"/>
  <c r="EO23" i="3"/>
  <c r="EO22" i="3"/>
  <c r="EP23" i="3"/>
  <c r="EP22" i="3"/>
  <c r="EQ23" i="3"/>
  <c r="EQ22" i="3"/>
  <c r="ER23" i="3"/>
  <c r="ER22" i="3"/>
  <c r="ES126" i="3"/>
  <c r="ES23" i="3"/>
  <c r="ES78" i="3"/>
  <c r="ES30" i="3"/>
  <c r="ES22" i="3"/>
  <c r="ET126" i="3"/>
  <c r="ET23" i="3"/>
  <c r="ET78" i="3"/>
  <c r="ET30" i="3"/>
  <c r="ET22" i="3"/>
  <c r="EU23" i="3"/>
  <c r="EU22" i="3"/>
  <c r="EV23" i="3"/>
  <c r="EV22" i="3"/>
  <c r="EW23" i="3"/>
  <c r="EW22" i="3"/>
  <c r="EX23" i="3"/>
  <c r="EX22" i="3"/>
  <c r="EY23" i="3"/>
  <c r="EY22" i="3"/>
  <c r="EZ126" i="3"/>
  <c r="EZ23" i="3"/>
  <c r="EZ78" i="3"/>
  <c r="EZ30" i="3"/>
  <c r="EZ22" i="3"/>
  <c r="FA126" i="3"/>
  <c r="FA23" i="3"/>
  <c r="FA78" i="3"/>
  <c r="FA30" i="3"/>
  <c r="FA22" i="3"/>
  <c r="FB23" i="3"/>
  <c r="FB22" i="3"/>
  <c r="FC23" i="3"/>
  <c r="FC22" i="3"/>
  <c r="FD23" i="3"/>
  <c r="FD22" i="3"/>
  <c r="FE23" i="3"/>
  <c r="FE22" i="3"/>
  <c r="FF23" i="3"/>
  <c r="FF22" i="3"/>
  <c r="FG126" i="3"/>
  <c r="FG23" i="3"/>
  <c r="FG78" i="3"/>
  <c r="FG30" i="3"/>
  <c r="FG22" i="3"/>
  <c r="FH126" i="3"/>
  <c r="FH23" i="3"/>
  <c r="FH78" i="3"/>
  <c r="FH30" i="3"/>
  <c r="FH22" i="3"/>
  <c r="FI23" i="3"/>
  <c r="FI22" i="3"/>
  <c r="FJ23" i="3"/>
  <c r="FJ22" i="3"/>
  <c r="FK23" i="3"/>
  <c r="FK22" i="3"/>
  <c r="FL23" i="3"/>
  <c r="FL22" i="3"/>
  <c r="FM23" i="3"/>
  <c r="FM22" i="3"/>
  <c r="FN126" i="3"/>
  <c r="FN23" i="3"/>
  <c r="FN78" i="3"/>
  <c r="FN30" i="3"/>
  <c r="FN22" i="3"/>
  <c r="FO126" i="3"/>
  <c r="FO23" i="3"/>
  <c r="FO78" i="3"/>
  <c r="FO30" i="3"/>
  <c r="FO22" i="3"/>
  <c r="FP23" i="3"/>
  <c r="FP22" i="3"/>
  <c r="FQ23" i="3"/>
  <c r="FQ22" i="3"/>
  <c r="FR23" i="3"/>
  <c r="FR22" i="3"/>
  <c r="FS23" i="3"/>
  <c r="FS22" i="3"/>
  <c r="FT23" i="3"/>
  <c r="FT22" i="3"/>
  <c r="FU126" i="3"/>
  <c r="FU23" i="3"/>
  <c r="FU78" i="3"/>
  <c r="FU30" i="3"/>
  <c r="FU22" i="3"/>
  <c r="FV126" i="3"/>
  <c r="FV23" i="3"/>
  <c r="FV78" i="3"/>
  <c r="FV30" i="3"/>
  <c r="FV22" i="3"/>
  <c r="FW23" i="3"/>
  <c r="FW22" i="3"/>
  <c r="FX23" i="3"/>
  <c r="FX22" i="3"/>
  <c r="FY23" i="3"/>
  <c r="FY22" i="3"/>
  <c r="FZ23" i="3"/>
  <c r="FZ22" i="3"/>
  <c r="GA23" i="3"/>
  <c r="GA22" i="3"/>
  <c r="GB126" i="3"/>
  <c r="GB23" i="3"/>
  <c r="GB78" i="3"/>
  <c r="GB30" i="3"/>
  <c r="GB22" i="3"/>
  <c r="GC126" i="3"/>
  <c r="GC23" i="3"/>
  <c r="GC78" i="3"/>
  <c r="GC30" i="3"/>
  <c r="GC22" i="3"/>
  <c r="GD23" i="3"/>
  <c r="GD22" i="3"/>
  <c r="GE23" i="3"/>
  <c r="GE22" i="3"/>
  <c r="GF23" i="3"/>
  <c r="GF22" i="3"/>
  <c r="GG23" i="3"/>
  <c r="GG22" i="3"/>
  <c r="GH23" i="3"/>
  <c r="GH22" i="3"/>
  <c r="GI126" i="3"/>
  <c r="GI23" i="3"/>
  <c r="GI78" i="3"/>
  <c r="GI30" i="3"/>
  <c r="GI22" i="3"/>
  <c r="GJ126" i="3"/>
  <c r="GJ23" i="3"/>
  <c r="GJ78" i="3"/>
  <c r="GJ30" i="3"/>
  <c r="GJ22" i="3"/>
  <c r="GK23" i="3"/>
  <c r="GK22" i="3"/>
  <c r="GL23" i="3"/>
  <c r="GL22" i="3"/>
  <c r="GM23" i="3"/>
  <c r="GM22" i="3"/>
  <c r="GN23" i="3"/>
  <c r="GN22" i="3"/>
  <c r="GO23" i="3"/>
  <c r="GO22" i="3"/>
  <c r="GP126" i="3"/>
  <c r="GP23" i="3"/>
  <c r="GP78" i="3"/>
  <c r="GP30" i="3"/>
  <c r="GP22" i="3"/>
  <c r="GQ126" i="3"/>
  <c r="GQ23" i="3"/>
  <c r="GQ78" i="3"/>
  <c r="GQ30" i="3"/>
  <c r="GQ22" i="3"/>
  <c r="GR23" i="3"/>
  <c r="GR22" i="3"/>
  <c r="GS23" i="3"/>
  <c r="GS22" i="3"/>
  <c r="GT23" i="3"/>
  <c r="GT22" i="3"/>
  <c r="GU23" i="3"/>
  <c r="GU22" i="3"/>
  <c r="GV23" i="3"/>
  <c r="GV22" i="3"/>
  <c r="GW126" i="3"/>
  <c r="GW23" i="3"/>
  <c r="GW78" i="3"/>
  <c r="GW30" i="3"/>
  <c r="GW22" i="3"/>
  <c r="GX126" i="3"/>
  <c r="GX23" i="3"/>
  <c r="GX78" i="3"/>
  <c r="GX30" i="3"/>
  <c r="GX22" i="3"/>
  <c r="GY23" i="3"/>
  <c r="GY22" i="3"/>
  <c r="GZ23" i="3"/>
  <c r="GZ22" i="3"/>
  <c r="HA23" i="3"/>
  <c r="HA22" i="3"/>
  <c r="HB23" i="3"/>
  <c r="HB22" i="3"/>
  <c r="HC23" i="3"/>
  <c r="HC22" i="3"/>
  <c r="HD126" i="3"/>
  <c r="HD23" i="3"/>
  <c r="HD78" i="3"/>
  <c r="HD30" i="3"/>
  <c r="HD22" i="3"/>
  <c r="HE126" i="3"/>
  <c r="HE23" i="3"/>
  <c r="HE78" i="3"/>
  <c r="HE30" i="3"/>
  <c r="HE22" i="3"/>
  <c r="HF23" i="3"/>
  <c r="HF22" i="3"/>
  <c r="HG23" i="3"/>
  <c r="HG22" i="3"/>
  <c r="HH23" i="3"/>
  <c r="HH22" i="3"/>
  <c r="HI23" i="3"/>
  <c r="HI22" i="3"/>
  <c r="HJ23" i="3"/>
  <c r="HJ22" i="3"/>
  <c r="HK126" i="3"/>
  <c r="HK23" i="3"/>
  <c r="HK78" i="3"/>
  <c r="HK30" i="3"/>
  <c r="HK22" i="3"/>
  <c r="HL126" i="3"/>
  <c r="HL23" i="3"/>
  <c r="HL78" i="3"/>
  <c r="HL30" i="3"/>
  <c r="HL22" i="3"/>
  <c r="HM23" i="3"/>
  <c r="HM22" i="3"/>
  <c r="HN23" i="3"/>
  <c r="HN22" i="3"/>
  <c r="HO23" i="3"/>
  <c r="HO22" i="3"/>
  <c r="HP23" i="3"/>
  <c r="HP22" i="3"/>
  <c r="HQ23" i="3"/>
  <c r="HQ22" i="3"/>
  <c r="HR126" i="3"/>
  <c r="HR23" i="3"/>
  <c r="HR78" i="3"/>
  <c r="HR30" i="3"/>
  <c r="HR22" i="3"/>
  <c r="HS126" i="3"/>
  <c r="HS23" i="3"/>
  <c r="HS78" i="3"/>
  <c r="HS30" i="3"/>
  <c r="HS22" i="3"/>
  <c r="HT23" i="3"/>
  <c r="HT22" i="3"/>
  <c r="HU23" i="3"/>
  <c r="HU22" i="3"/>
  <c r="HV23" i="3"/>
  <c r="HV22" i="3"/>
  <c r="HW23" i="3"/>
  <c r="HW22" i="3"/>
  <c r="HX23" i="3"/>
  <c r="HX22" i="3"/>
  <c r="HY126" i="3"/>
  <c r="HY23" i="3"/>
  <c r="HY78" i="3"/>
  <c r="HY30" i="3"/>
  <c r="HY22" i="3"/>
  <c r="HZ126" i="3"/>
  <c r="HZ23" i="3"/>
  <c r="HZ78" i="3"/>
  <c r="HZ30" i="3"/>
  <c r="HZ22" i="3"/>
  <c r="IA23" i="3"/>
  <c r="IA22" i="3"/>
  <c r="IB23" i="3"/>
  <c r="IB22" i="3"/>
  <c r="IC23" i="3"/>
  <c r="IC22" i="3"/>
  <c r="ID23" i="3"/>
  <c r="ID22" i="3"/>
  <c r="IE23" i="3"/>
  <c r="IE22" i="3"/>
  <c r="IF23" i="3"/>
  <c r="IF22" i="3"/>
  <c r="IG23" i="3"/>
  <c r="IG22" i="3"/>
  <c r="IH23" i="3"/>
  <c r="IH22" i="3"/>
  <c r="II23" i="3"/>
  <c r="II22" i="3"/>
  <c r="IJ23" i="3"/>
  <c r="IJ22" i="3"/>
  <c r="IK23" i="3"/>
  <c r="IK22" i="3"/>
  <c r="IL23" i="3"/>
  <c r="IL22" i="3"/>
  <c r="IM23" i="3"/>
  <c r="IM22" i="3"/>
  <c r="IN126" i="3"/>
  <c r="IN23" i="3"/>
  <c r="IN78" i="3"/>
  <c r="IN30" i="3"/>
  <c r="IN22" i="3"/>
  <c r="IO23" i="3"/>
  <c r="IO22" i="3"/>
  <c r="IP23" i="3"/>
  <c r="IP22" i="3"/>
  <c r="IQ23" i="3"/>
  <c r="IQ22" i="3"/>
  <c r="IR23" i="3"/>
  <c r="IR22" i="3"/>
  <c r="IS23" i="3"/>
  <c r="IS22" i="3"/>
  <c r="IT126" i="3"/>
  <c r="IT23" i="3"/>
  <c r="IT78" i="3"/>
  <c r="IT30" i="3"/>
  <c r="IT22" i="3"/>
  <c r="IU126" i="3"/>
  <c r="IU23" i="3"/>
  <c r="IU78" i="3"/>
  <c r="IU30" i="3"/>
  <c r="IU22" i="3"/>
  <c r="IV23" i="3"/>
  <c r="IV22" i="3"/>
  <c r="J113" i="31"/>
  <c r="J114" i="31"/>
  <c r="AA129" i="3"/>
  <c r="AA130" i="3"/>
  <c r="AA131" i="3"/>
  <c r="AA81" i="3"/>
  <c r="AA33" i="3"/>
  <c r="AA82" i="3"/>
  <c r="AA34" i="3"/>
  <c r="AA83" i="3"/>
  <c r="AA35" i="3"/>
  <c r="Z129" i="3"/>
  <c r="Z130" i="3"/>
  <c r="Z131" i="3"/>
  <c r="Z81" i="3"/>
  <c r="Z33" i="3"/>
  <c r="Z82" i="3"/>
  <c r="Z34" i="3"/>
  <c r="Z83" i="3"/>
  <c r="Z35" i="3"/>
  <c r="Y129" i="3"/>
  <c r="Y130" i="3"/>
  <c r="Y131" i="3"/>
  <c r="Y81" i="3"/>
  <c r="Y33" i="3"/>
  <c r="Y82" i="3"/>
  <c r="Y34" i="3"/>
  <c r="Y83" i="3"/>
  <c r="Y35" i="3"/>
  <c r="X129" i="3"/>
  <c r="X130" i="3"/>
  <c r="X131" i="3"/>
  <c r="X81" i="3"/>
  <c r="X33" i="3"/>
  <c r="X82" i="3"/>
  <c r="X34" i="3"/>
  <c r="X83" i="3"/>
  <c r="X35" i="3"/>
  <c r="W129" i="3"/>
  <c r="W130" i="3"/>
  <c r="W131" i="3"/>
  <c r="W81" i="3"/>
  <c r="W33" i="3"/>
  <c r="W82" i="3"/>
  <c r="W34" i="3"/>
  <c r="W83" i="3"/>
  <c r="W35" i="3"/>
  <c r="V129" i="3"/>
  <c r="V130" i="3"/>
  <c r="V131" i="3"/>
  <c r="V81" i="3"/>
  <c r="V33" i="3"/>
  <c r="V82" i="3"/>
  <c r="V34" i="3"/>
  <c r="V83" i="3"/>
  <c r="V35" i="3"/>
  <c r="U129" i="3"/>
  <c r="U130" i="3"/>
  <c r="U131" i="3"/>
  <c r="U81" i="3"/>
  <c r="U33" i="3"/>
  <c r="U82" i="3"/>
  <c r="U34" i="3"/>
  <c r="U83" i="3"/>
  <c r="U35" i="3"/>
  <c r="T129" i="3"/>
  <c r="T130" i="3"/>
  <c r="T131" i="3"/>
  <c r="T81" i="3"/>
  <c r="T33" i="3"/>
  <c r="T82" i="3"/>
  <c r="T34" i="3"/>
  <c r="T83" i="3"/>
  <c r="T35" i="3"/>
  <c r="S129" i="3"/>
  <c r="S130" i="3"/>
  <c r="S131" i="3"/>
  <c r="S81" i="3"/>
  <c r="S82" i="3"/>
  <c r="S34" i="3"/>
  <c r="S83" i="3"/>
  <c r="S35" i="3"/>
  <c r="R129" i="3"/>
  <c r="R130" i="3"/>
  <c r="R131" i="3"/>
  <c r="R81" i="3"/>
  <c r="R82" i="3"/>
  <c r="R34" i="3"/>
  <c r="R83" i="3"/>
  <c r="R35" i="3"/>
  <c r="Q129" i="3"/>
  <c r="Q130" i="3"/>
  <c r="Q131" i="3"/>
  <c r="Q81" i="3"/>
  <c r="Q82" i="3"/>
  <c r="Q34" i="3"/>
  <c r="Q83" i="3"/>
  <c r="Q35" i="3"/>
  <c r="P129" i="3"/>
  <c r="P130" i="3"/>
  <c r="P131" i="3"/>
  <c r="P81" i="3"/>
  <c r="P82" i="3"/>
  <c r="P34" i="3"/>
  <c r="P83" i="3"/>
  <c r="P35" i="3"/>
  <c r="O129" i="3"/>
  <c r="O130" i="3"/>
  <c r="O131" i="3"/>
  <c r="O81" i="3"/>
  <c r="O82" i="3"/>
  <c r="O34" i="3"/>
  <c r="O83" i="3"/>
  <c r="O35" i="3"/>
  <c r="N129" i="3"/>
  <c r="N130" i="3"/>
  <c r="N131" i="3"/>
  <c r="N81" i="3"/>
  <c r="N82" i="3"/>
  <c r="N34" i="3"/>
  <c r="N83" i="3"/>
  <c r="N35" i="3"/>
  <c r="M129" i="3"/>
  <c r="M130" i="3"/>
  <c r="M131" i="3"/>
  <c r="M81" i="3"/>
  <c r="M82" i="3"/>
  <c r="M34" i="3"/>
  <c r="M83" i="3"/>
  <c r="M35" i="3"/>
  <c r="BM129" i="3"/>
  <c r="BM130" i="3"/>
  <c r="BM131" i="3"/>
  <c r="BM81" i="3"/>
  <c r="BM33" i="3"/>
  <c r="BM82" i="3"/>
  <c r="BM34" i="3"/>
  <c r="BM83" i="3"/>
  <c r="BM35" i="3"/>
  <c r="BL129" i="3"/>
  <c r="BL130" i="3"/>
  <c r="BL131" i="3"/>
  <c r="BL81" i="3"/>
  <c r="BL33" i="3"/>
  <c r="BL82" i="3"/>
  <c r="BL34" i="3"/>
  <c r="BL83" i="3"/>
  <c r="BL35" i="3"/>
  <c r="BK129" i="3"/>
  <c r="BK130" i="3"/>
  <c r="BK131" i="3"/>
  <c r="BK81" i="3"/>
  <c r="BK33" i="3"/>
  <c r="BK82" i="3"/>
  <c r="BK34" i="3"/>
  <c r="BK83" i="3"/>
  <c r="BK35" i="3"/>
  <c r="BJ129" i="3"/>
  <c r="BJ130" i="3"/>
  <c r="BJ131" i="3"/>
  <c r="BJ81" i="3"/>
  <c r="BJ33" i="3"/>
  <c r="BJ82" i="3"/>
  <c r="BJ34" i="3"/>
  <c r="BJ83" i="3"/>
  <c r="BJ35" i="3"/>
  <c r="BI129" i="3"/>
  <c r="BI130" i="3"/>
  <c r="BI131" i="3"/>
  <c r="BI81" i="3"/>
  <c r="BI33" i="3"/>
  <c r="BI82" i="3"/>
  <c r="BI34" i="3"/>
  <c r="BI83" i="3"/>
  <c r="BI35" i="3"/>
  <c r="BH129" i="3"/>
  <c r="BH130" i="3"/>
  <c r="BH131" i="3"/>
  <c r="BH81" i="3"/>
  <c r="BH33" i="3"/>
  <c r="BH82" i="3"/>
  <c r="BH34" i="3"/>
  <c r="BH83" i="3"/>
  <c r="BH35" i="3"/>
  <c r="BG129" i="3"/>
  <c r="BG130" i="3"/>
  <c r="BG131" i="3"/>
  <c r="BG81" i="3"/>
  <c r="BG33" i="3"/>
  <c r="BG82" i="3"/>
  <c r="BG34" i="3"/>
  <c r="BG83" i="3"/>
  <c r="BG35" i="3"/>
  <c r="BF129" i="3"/>
  <c r="BF130" i="3"/>
  <c r="BF131" i="3"/>
  <c r="BF81" i="3"/>
  <c r="BF33" i="3"/>
  <c r="BF82" i="3"/>
  <c r="BF34" i="3"/>
  <c r="BF83" i="3"/>
  <c r="BF35" i="3"/>
  <c r="BE129" i="3"/>
  <c r="BE130" i="3"/>
  <c r="BE131" i="3"/>
  <c r="BE81" i="3"/>
  <c r="BE33" i="3"/>
  <c r="BE82" i="3"/>
  <c r="BE34" i="3"/>
  <c r="BE83" i="3"/>
  <c r="BE35" i="3"/>
  <c r="BD129" i="3"/>
  <c r="BD130" i="3"/>
  <c r="BD131" i="3"/>
  <c r="BD81" i="3"/>
  <c r="BD33" i="3"/>
  <c r="BD82" i="3"/>
  <c r="BD34" i="3"/>
  <c r="BD83" i="3"/>
  <c r="BD35" i="3"/>
  <c r="BC129" i="3"/>
  <c r="BC130" i="3"/>
  <c r="BC131" i="3"/>
  <c r="BC81" i="3"/>
  <c r="BC33" i="3"/>
  <c r="BC82" i="3"/>
  <c r="BC34" i="3"/>
  <c r="BC83" i="3"/>
  <c r="BC35" i="3"/>
  <c r="BB129" i="3"/>
  <c r="BB130" i="3"/>
  <c r="BB131" i="3"/>
  <c r="BB81" i="3"/>
  <c r="BB33" i="3"/>
  <c r="BB82" i="3"/>
  <c r="BB34" i="3"/>
  <c r="BB83" i="3"/>
  <c r="BB35" i="3"/>
  <c r="BA129" i="3"/>
  <c r="BA130" i="3"/>
  <c r="BA131" i="3"/>
  <c r="BA81" i="3"/>
  <c r="BA33" i="3"/>
  <c r="BA82" i="3"/>
  <c r="BA34" i="3"/>
  <c r="BA83" i="3"/>
  <c r="BA35" i="3"/>
  <c r="AZ129" i="3"/>
  <c r="AZ130" i="3"/>
  <c r="AZ131" i="3"/>
  <c r="AZ81" i="3"/>
  <c r="AZ33" i="3"/>
  <c r="AZ82" i="3"/>
  <c r="AZ34" i="3"/>
  <c r="AZ83" i="3"/>
  <c r="AZ35" i="3"/>
  <c r="AY129" i="3"/>
  <c r="AY130" i="3"/>
  <c r="AY131" i="3"/>
  <c r="AY81" i="3"/>
  <c r="AY33" i="3"/>
  <c r="AY82" i="3"/>
  <c r="AY34" i="3"/>
  <c r="AY83" i="3"/>
  <c r="AY35" i="3"/>
  <c r="AX129" i="3"/>
  <c r="AX130" i="3"/>
  <c r="AX131" i="3"/>
  <c r="AX81" i="3"/>
  <c r="AX33" i="3"/>
  <c r="AX82" i="3"/>
  <c r="AX34" i="3"/>
  <c r="AX83" i="3"/>
  <c r="AX35" i="3"/>
  <c r="AW129" i="3"/>
  <c r="AW130" i="3"/>
  <c r="AW131" i="3"/>
  <c r="AW81" i="3"/>
  <c r="AW33" i="3"/>
  <c r="AW82" i="3"/>
  <c r="AW34" i="3"/>
  <c r="AW83" i="3"/>
  <c r="AW35" i="3"/>
  <c r="AV129" i="3"/>
  <c r="AV130" i="3"/>
  <c r="AV131" i="3"/>
  <c r="AV81" i="3"/>
  <c r="AV33" i="3"/>
  <c r="AV82" i="3"/>
  <c r="AV34" i="3"/>
  <c r="AV83" i="3"/>
  <c r="AV35" i="3"/>
  <c r="AU129" i="3"/>
  <c r="AU130" i="3"/>
  <c r="AU131" i="3"/>
  <c r="AU81" i="3"/>
  <c r="AU33" i="3"/>
  <c r="AU82" i="3"/>
  <c r="AU34" i="3"/>
  <c r="AU83" i="3"/>
  <c r="AU35" i="3"/>
  <c r="AT129" i="3"/>
  <c r="AT130" i="3"/>
  <c r="AT131" i="3"/>
  <c r="AT81" i="3"/>
  <c r="AT33" i="3"/>
  <c r="AT82" i="3"/>
  <c r="AT34" i="3"/>
  <c r="AT83" i="3"/>
  <c r="AT35" i="3"/>
  <c r="AS129" i="3"/>
  <c r="AS130" i="3"/>
  <c r="AS131" i="3"/>
  <c r="AS81" i="3"/>
  <c r="AS33" i="3"/>
  <c r="AS82" i="3"/>
  <c r="AS34" i="3"/>
  <c r="AS83" i="3"/>
  <c r="AS35" i="3"/>
  <c r="AR129" i="3"/>
  <c r="AR130" i="3"/>
  <c r="AR131" i="3"/>
  <c r="AR81" i="3"/>
  <c r="AR33" i="3"/>
  <c r="AR82" i="3"/>
  <c r="AR34" i="3"/>
  <c r="AR83" i="3"/>
  <c r="AR35" i="3"/>
  <c r="AQ129" i="3"/>
  <c r="AQ130" i="3"/>
  <c r="AQ131" i="3"/>
  <c r="AQ81" i="3"/>
  <c r="AQ33" i="3"/>
  <c r="AQ82" i="3"/>
  <c r="AQ34" i="3"/>
  <c r="AQ83" i="3"/>
  <c r="AQ35" i="3"/>
  <c r="AP129" i="3"/>
  <c r="AP130" i="3"/>
  <c r="AP131" i="3"/>
  <c r="AP81" i="3"/>
  <c r="AP33" i="3"/>
  <c r="AP82" i="3"/>
  <c r="AP34" i="3"/>
  <c r="AP83" i="3"/>
  <c r="AP35" i="3"/>
  <c r="AO129" i="3"/>
  <c r="AO130" i="3"/>
  <c r="AO131" i="3"/>
  <c r="AO81" i="3"/>
  <c r="AO33" i="3"/>
  <c r="AO82" i="3"/>
  <c r="AO34" i="3"/>
  <c r="AO83" i="3"/>
  <c r="AO35" i="3"/>
  <c r="AN129" i="3"/>
  <c r="AN130" i="3"/>
  <c r="AN131" i="3"/>
  <c r="AN81" i="3"/>
  <c r="AN33" i="3"/>
  <c r="AN82" i="3"/>
  <c r="AN34" i="3"/>
  <c r="AN83" i="3"/>
  <c r="AN35" i="3"/>
  <c r="AM129" i="3"/>
  <c r="AM130" i="3"/>
  <c r="AM131" i="3"/>
  <c r="AM81" i="3"/>
  <c r="AM33" i="3"/>
  <c r="AM82" i="3"/>
  <c r="AM34" i="3"/>
  <c r="AM83" i="3"/>
  <c r="AM35" i="3"/>
  <c r="AL129" i="3"/>
  <c r="AL130" i="3"/>
  <c r="AL131" i="3"/>
  <c r="AL81" i="3"/>
  <c r="AL33" i="3"/>
  <c r="AL82" i="3"/>
  <c r="AL34" i="3"/>
  <c r="AL83" i="3"/>
  <c r="AL35" i="3"/>
  <c r="AK129" i="3"/>
  <c r="AK130" i="3"/>
  <c r="AK131" i="3"/>
  <c r="AK81" i="3"/>
  <c r="AK33" i="3"/>
  <c r="AK82" i="3"/>
  <c r="AK34" i="3"/>
  <c r="AK83" i="3"/>
  <c r="AK35" i="3"/>
  <c r="AJ129" i="3"/>
  <c r="AJ130" i="3"/>
  <c r="AJ131" i="3"/>
  <c r="AJ81" i="3"/>
  <c r="AJ33" i="3"/>
  <c r="AJ82" i="3"/>
  <c r="AJ34" i="3"/>
  <c r="AJ83" i="3"/>
  <c r="AJ35" i="3"/>
  <c r="AI129" i="3"/>
  <c r="AI130" i="3"/>
  <c r="AI131" i="3"/>
  <c r="AI81" i="3"/>
  <c r="AI33" i="3"/>
  <c r="AI82" i="3"/>
  <c r="AI34" i="3"/>
  <c r="AI83" i="3"/>
  <c r="AI35" i="3"/>
  <c r="AH129" i="3"/>
  <c r="AH130" i="3"/>
  <c r="AH131" i="3"/>
  <c r="AH81" i="3"/>
  <c r="AH33" i="3"/>
  <c r="AH82" i="3"/>
  <c r="AH34" i="3"/>
  <c r="AH83" i="3"/>
  <c r="AH35" i="3"/>
  <c r="AG129" i="3"/>
  <c r="AG130" i="3"/>
  <c r="AG131" i="3"/>
  <c r="AG81" i="3"/>
  <c r="AG33" i="3"/>
  <c r="AG82" i="3"/>
  <c r="AG34" i="3"/>
  <c r="AG83" i="3"/>
  <c r="AG35" i="3"/>
  <c r="AF129" i="3"/>
  <c r="AF130" i="3"/>
  <c r="AF131" i="3"/>
  <c r="AF81" i="3"/>
  <c r="AF33" i="3"/>
  <c r="AF82" i="3"/>
  <c r="AF34" i="3"/>
  <c r="AF83" i="3"/>
  <c r="AF35" i="3"/>
  <c r="AE129" i="3"/>
  <c r="AE130" i="3"/>
  <c r="AE131" i="3"/>
  <c r="AE81" i="3"/>
  <c r="AE33" i="3"/>
  <c r="AE82" i="3"/>
  <c r="AE34" i="3"/>
  <c r="AE83" i="3"/>
  <c r="AE35" i="3"/>
  <c r="AD129" i="3"/>
  <c r="AD130" i="3"/>
  <c r="AD131" i="3"/>
  <c r="AD81" i="3"/>
  <c r="AD33" i="3"/>
  <c r="AD82" i="3"/>
  <c r="AD34" i="3"/>
  <c r="AD83" i="3"/>
  <c r="AD35" i="3"/>
  <c r="AC129" i="3"/>
  <c r="AC130" i="3"/>
  <c r="AC131" i="3"/>
  <c r="AC81" i="3"/>
  <c r="AC33" i="3"/>
  <c r="AC82" i="3"/>
  <c r="AC34" i="3"/>
  <c r="AC83" i="3"/>
  <c r="AC35" i="3"/>
  <c r="AB129" i="3"/>
  <c r="AB130" i="3"/>
  <c r="AB131" i="3"/>
  <c r="AB81" i="3"/>
  <c r="AB33" i="3"/>
  <c r="AB82" i="3"/>
  <c r="AB34" i="3"/>
  <c r="AB83" i="3"/>
  <c r="AB35" i="3"/>
  <c r="MQ2" i="31"/>
  <c r="J115" i="31"/>
  <c r="K111" i="31"/>
  <c r="K112" i="31"/>
  <c r="AB84" i="3"/>
  <c r="AB52" i="3"/>
  <c r="AB132" i="3"/>
  <c r="AB100" i="3"/>
  <c r="AC84" i="3"/>
  <c r="AC52" i="3"/>
  <c r="AC132" i="3"/>
  <c r="AC100" i="3"/>
  <c r="AD84" i="3"/>
  <c r="AD52" i="3"/>
  <c r="AD132" i="3"/>
  <c r="AD100" i="3"/>
  <c r="AE84" i="3"/>
  <c r="AE52" i="3"/>
  <c r="AE132" i="3"/>
  <c r="AE100" i="3"/>
  <c r="AF84" i="3"/>
  <c r="AF52" i="3"/>
  <c r="AF132" i="3"/>
  <c r="AF100" i="3"/>
  <c r="AG84" i="3"/>
  <c r="AG52" i="3"/>
  <c r="AG132" i="3"/>
  <c r="AG100" i="3"/>
  <c r="AH84" i="3"/>
  <c r="AH52" i="3"/>
  <c r="AH132" i="3"/>
  <c r="AH100" i="3"/>
  <c r="AI84" i="3"/>
  <c r="AI52" i="3"/>
  <c r="AI132" i="3"/>
  <c r="AI100" i="3"/>
  <c r="AJ84" i="3"/>
  <c r="AJ52" i="3"/>
  <c r="AJ132" i="3"/>
  <c r="AJ100" i="3"/>
  <c r="AK84" i="3"/>
  <c r="AK52" i="3"/>
  <c r="AK132" i="3"/>
  <c r="AK100" i="3"/>
  <c r="AL84" i="3"/>
  <c r="AL52" i="3"/>
  <c r="AL132" i="3"/>
  <c r="AL100" i="3"/>
  <c r="AM84" i="3"/>
  <c r="AM132" i="3"/>
  <c r="AN84" i="3"/>
  <c r="AN132" i="3"/>
  <c r="AO84" i="3"/>
  <c r="AO132" i="3"/>
  <c r="AP84" i="3"/>
  <c r="AP132" i="3"/>
  <c r="AQ84" i="3"/>
  <c r="AQ132" i="3"/>
  <c r="AR84" i="3"/>
  <c r="AR52" i="3"/>
  <c r="AR132" i="3"/>
  <c r="AR100" i="3"/>
  <c r="AS84" i="3"/>
  <c r="AS52" i="3"/>
  <c r="AS132" i="3"/>
  <c r="AS100" i="3"/>
  <c r="AT84" i="3"/>
  <c r="AT132" i="3"/>
  <c r="AU84" i="3"/>
  <c r="AU132" i="3"/>
  <c r="AV84" i="3"/>
  <c r="AV132" i="3"/>
  <c r="AW84" i="3"/>
  <c r="AW132" i="3"/>
  <c r="AX84" i="3"/>
  <c r="AX132" i="3"/>
  <c r="AY84" i="3"/>
  <c r="AY52" i="3"/>
  <c r="AY132" i="3"/>
  <c r="AY100" i="3"/>
  <c r="AZ84" i="3"/>
  <c r="AZ52" i="3"/>
  <c r="AZ132" i="3"/>
  <c r="AZ100" i="3"/>
  <c r="BA84" i="3"/>
  <c r="BA132" i="3"/>
  <c r="BB84" i="3"/>
  <c r="BB132" i="3"/>
  <c r="BC84" i="3"/>
  <c r="BC132" i="3"/>
  <c r="BD84" i="3"/>
  <c r="BD132" i="3"/>
  <c r="BE84" i="3"/>
  <c r="BE132" i="3"/>
  <c r="BF84" i="3"/>
  <c r="BF52" i="3"/>
  <c r="BF132" i="3"/>
  <c r="BF100" i="3"/>
  <c r="BG84" i="3"/>
  <c r="BG52" i="3"/>
  <c r="BG132" i="3"/>
  <c r="BG100" i="3"/>
  <c r="BH84" i="3"/>
  <c r="BH132" i="3"/>
  <c r="BI84" i="3"/>
  <c r="BI132" i="3"/>
  <c r="BJ84" i="3"/>
  <c r="BJ132" i="3"/>
  <c r="BK84" i="3"/>
  <c r="BK132" i="3"/>
  <c r="BL84" i="3"/>
  <c r="BL132" i="3"/>
  <c r="BM84" i="3"/>
  <c r="BM52" i="3"/>
  <c r="BM132" i="3"/>
  <c r="BM100" i="3"/>
  <c r="M84" i="3"/>
  <c r="M52" i="3"/>
  <c r="M33" i="3"/>
  <c r="M36" i="3"/>
  <c r="M132" i="3"/>
  <c r="M100" i="3"/>
  <c r="N84" i="3"/>
  <c r="N52" i="3"/>
  <c r="N33" i="3"/>
  <c r="N36" i="3"/>
  <c r="N132" i="3"/>
  <c r="N100" i="3"/>
  <c r="O84" i="3"/>
  <c r="O52" i="3"/>
  <c r="O33" i="3"/>
  <c r="O36" i="3"/>
  <c r="O132" i="3"/>
  <c r="O100" i="3"/>
  <c r="P84" i="3"/>
  <c r="P52" i="3"/>
  <c r="P33" i="3"/>
  <c r="P36" i="3"/>
  <c r="P132" i="3"/>
  <c r="P100" i="3"/>
  <c r="Q84" i="3"/>
  <c r="Q52" i="3"/>
  <c r="Q33" i="3"/>
  <c r="Q36" i="3"/>
  <c r="Q132" i="3"/>
  <c r="Q100" i="3"/>
  <c r="R84" i="3"/>
  <c r="R52" i="3"/>
  <c r="R33" i="3"/>
  <c r="R36" i="3"/>
  <c r="R132" i="3"/>
  <c r="R100" i="3"/>
  <c r="S84" i="3"/>
  <c r="S52" i="3"/>
  <c r="S33" i="3"/>
  <c r="S36" i="3"/>
  <c r="S132" i="3"/>
  <c r="S100" i="3"/>
  <c r="T84" i="3"/>
  <c r="T52" i="3"/>
  <c r="T132" i="3"/>
  <c r="T100" i="3"/>
  <c r="U84" i="3"/>
  <c r="U52" i="3"/>
  <c r="U132" i="3"/>
  <c r="U100" i="3"/>
  <c r="V84" i="3"/>
  <c r="V52" i="3"/>
  <c r="V132" i="3"/>
  <c r="V100" i="3"/>
  <c r="W84" i="3"/>
  <c r="W52" i="3"/>
  <c r="W132" i="3"/>
  <c r="W100" i="3"/>
  <c r="X84" i="3"/>
  <c r="X52" i="3"/>
  <c r="X132" i="3"/>
  <c r="X100" i="3"/>
  <c r="Y84" i="3"/>
  <c r="Y52" i="3"/>
  <c r="Y132" i="3"/>
  <c r="Y100" i="3"/>
  <c r="Z84" i="3"/>
  <c r="Z52" i="3"/>
  <c r="Z132" i="3"/>
  <c r="Z100" i="3"/>
  <c r="AA84" i="3"/>
  <c r="AA52" i="3"/>
  <c r="AA132" i="3"/>
  <c r="AA100" i="3"/>
  <c r="MR2" i="31"/>
  <c r="K113" i="31"/>
  <c r="K114" i="31"/>
  <c r="MT2" i="31"/>
  <c r="MS2" i="31"/>
  <c r="K115" i="31"/>
  <c r="MU2" i="31"/>
  <c r="MV2" i="31"/>
  <c r="C5" i="1"/>
  <c r="MW2" i="31"/>
  <c r="MX2" i="31"/>
  <c r="E5" i="1"/>
  <c r="F5" i="1"/>
  <c r="D14" i="1"/>
  <c r="MY2" i="31"/>
  <c r="F14" i="1"/>
  <c r="F15" i="1"/>
  <c r="F16" i="1"/>
  <c r="E14" i="1"/>
  <c r="MZ2" i="31"/>
  <c r="H5" i="1"/>
  <c r="G14" i="1"/>
  <c r="G15" i="1"/>
  <c r="G16" i="1"/>
  <c r="G17" i="1"/>
  <c r="NA2" i="31"/>
  <c r="I5" i="1"/>
  <c r="H14" i="1"/>
  <c r="H15" i="1"/>
  <c r="H16" i="1"/>
  <c r="H17" i="1"/>
  <c r="H18" i="1"/>
  <c r="NB2" i="31"/>
  <c r="J5" i="1"/>
  <c r="I14" i="1"/>
  <c r="I15" i="1"/>
  <c r="I16" i="1"/>
  <c r="I17" i="1"/>
  <c r="I18" i="1"/>
  <c r="NC2" i="31"/>
  <c r="K5" i="1"/>
  <c r="J14" i="1"/>
  <c r="J15" i="1"/>
  <c r="J16" i="1"/>
  <c r="J17" i="1"/>
  <c r="J18" i="1"/>
  <c r="ND2" i="31"/>
  <c r="L5" i="1"/>
  <c r="K14" i="1"/>
  <c r="K15" i="1"/>
  <c r="K16" i="1"/>
  <c r="K17" i="1"/>
  <c r="K18" i="1"/>
  <c r="NE2" i="31"/>
  <c r="M5" i="1"/>
  <c r="L14" i="1"/>
  <c r="L15" i="1"/>
  <c r="L16" i="1"/>
  <c r="L17" i="1"/>
  <c r="L18" i="1"/>
  <c r="NF2" i="31"/>
  <c r="N5" i="1"/>
  <c r="M14" i="1"/>
  <c r="M15" i="1"/>
  <c r="M16" i="1"/>
  <c r="M17" i="1"/>
  <c r="M18" i="1"/>
  <c r="NG2" i="31"/>
  <c r="O5" i="1"/>
  <c r="N14" i="1"/>
  <c r="N15" i="1"/>
  <c r="N16" i="1"/>
  <c r="N17" i="1"/>
  <c r="N18" i="1"/>
  <c r="NH2" i="31"/>
  <c r="P5" i="1"/>
  <c r="O14" i="1"/>
  <c r="O15" i="1"/>
  <c r="O16" i="1"/>
  <c r="O17" i="1"/>
  <c r="O18" i="1"/>
  <c r="Q5" i="1"/>
  <c r="P14" i="1"/>
  <c r="P15" i="1"/>
  <c r="P16" i="1"/>
  <c r="P17" i="1"/>
  <c r="P18" i="1"/>
  <c r="R5" i="1"/>
  <c r="Q14" i="1"/>
  <c r="Q15" i="1"/>
  <c r="Q16" i="1"/>
  <c r="Q17" i="1"/>
  <c r="Q18" i="1"/>
  <c r="S5" i="1"/>
  <c r="R14" i="1"/>
  <c r="R15" i="1"/>
  <c r="R16" i="1"/>
  <c r="R17" i="1"/>
  <c r="R18" i="1"/>
  <c r="T5" i="1"/>
  <c r="S14" i="1"/>
  <c r="S15" i="1"/>
  <c r="S16" i="1"/>
  <c r="S17" i="1"/>
  <c r="S18" i="1"/>
  <c r="U5" i="1"/>
  <c r="V5" i="1"/>
  <c r="W5" i="1"/>
  <c r="X5" i="1"/>
  <c r="T14" i="1"/>
  <c r="T15" i="1"/>
  <c r="T16" i="1"/>
  <c r="T17" i="1"/>
  <c r="T18" i="1"/>
  <c r="U14" i="1"/>
  <c r="U15" i="1"/>
  <c r="U16" i="1"/>
  <c r="U17" i="1"/>
  <c r="U18" i="1"/>
  <c r="V14" i="1"/>
  <c r="V15" i="1"/>
  <c r="V16" i="1"/>
  <c r="V17" i="1"/>
  <c r="V18" i="1"/>
  <c r="W14" i="1"/>
  <c r="W15" i="1"/>
  <c r="W16" i="1"/>
  <c r="W17" i="1"/>
  <c r="W18" i="1"/>
  <c r="Y5" i="1"/>
  <c r="X14" i="1"/>
  <c r="X15" i="1"/>
  <c r="X16" i="1"/>
  <c r="X17" i="1"/>
  <c r="X18" i="1"/>
  <c r="Y14" i="1"/>
  <c r="Y15" i="1"/>
  <c r="Y16" i="1"/>
  <c r="Y17" i="1"/>
  <c r="Y18" i="1"/>
  <c r="Z5" i="1"/>
  <c r="AA5" i="1"/>
  <c r="AA14" i="1"/>
  <c r="AA15" i="1"/>
  <c r="AA16" i="1"/>
  <c r="AA17" i="1"/>
  <c r="AA18" i="1"/>
  <c r="AB5" i="1"/>
  <c r="Z14" i="1"/>
  <c r="Z15" i="1"/>
  <c r="Z16" i="1"/>
  <c r="Z17" i="1"/>
  <c r="Z18" i="1"/>
  <c r="AC5" i="1"/>
  <c r="AB14" i="1"/>
  <c r="AB15" i="1"/>
  <c r="AB16" i="1"/>
  <c r="AB17" i="1"/>
  <c r="AB18" i="1"/>
  <c r="AC16" i="54"/>
  <c r="D62" i="74"/>
  <c r="AD5" i="1"/>
  <c r="AC14" i="1"/>
  <c r="AC15" i="1"/>
  <c r="AC16" i="1"/>
  <c r="AC17" i="1"/>
  <c r="AC18" i="1"/>
  <c r="AE5" i="1"/>
  <c r="AD14" i="1"/>
  <c r="AD15" i="1"/>
  <c r="AD16" i="1"/>
  <c r="AD17" i="1"/>
  <c r="AD18" i="1"/>
  <c r="AF5" i="1"/>
  <c r="AE14" i="1"/>
  <c r="AE15" i="1"/>
  <c r="AE16" i="1"/>
  <c r="AE17" i="1"/>
  <c r="AE18" i="1"/>
  <c r="AF14" i="1"/>
  <c r="AF15" i="1"/>
  <c r="AF16" i="1"/>
  <c r="AF17" i="1"/>
  <c r="AF18" i="1"/>
  <c r="AH5" i="1"/>
  <c r="AG14" i="1"/>
  <c r="AG15" i="1"/>
  <c r="AG16" i="1"/>
  <c r="AG17" i="1"/>
  <c r="AG18" i="1"/>
  <c r="AI5" i="1"/>
  <c r="AH14" i="1"/>
  <c r="AH15" i="1"/>
  <c r="AH16" i="1"/>
  <c r="AH17" i="1"/>
  <c r="AH18" i="1"/>
  <c r="AJ5" i="1"/>
  <c r="AI14" i="1"/>
  <c r="AI15" i="1"/>
  <c r="AI16" i="1"/>
  <c r="AI17" i="1"/>
  <c r="AI18" i="1"/>
  <c r="AK5" i="1"/>
  <c r="AJ14" i="1"/>
  <c r="AJ15" i="1"/>
  <c r="AJ16" i="1"/>
  <c r="AJ17" i="1"/>
  <c r="AJ18" i="1"/>
  <c r="AL5" i="1"/>
  <c r="AK14" i="1"/>
  <c r="AK15" i="1"/>
  <c r="AK16" i="1"/>
  <c r="AK17" i="1"/>
  <c r="AK18" i="1"/>
  <c r="AM5" i="1"/>
  <c r="AL14" i="1"/>
  <c r="AL15" i="1"/>
  <c r="AL16" i="1"/>
  <c r="AL17" i="1"/>
  <c r="AL18" i="1"/>
  <c r="AM14" i="1"/>
  <c r="AM15" i="1"/>
  <c r="AM16" i="1"/>
  <c r="AM17" i="1"/>
  <c r="AM18" i="1"/>
  <c r="AO5" i="1"/>
  <c r="AN14" i="1"/>
  <c r="AN15" i="1"/>
  <c r="AN16" i="1"/>
  <c r="AN17" i="1"/>
  <c r="AN18" i="1"/>
  <c r="AP5" i="1"/>
  <c r="AO14" i="1"/>
  <c r="AO15" i="1"/>
  <c r="AO16" i="1"/>
  <c r="AO17" i="1"/>
  <c r="AO18" i="1"/>
  <c r="AQ5" i="1"/>
  <c r="AP14" i="1"/>
  <c r="AP15" i="1"/>
  <c r="AP16" i="1"/>
  <c r="AP17" i="1"/>
  <c r="AP18" i="1"/>
  <c r="AR5" i="1"/>
  <c r="AQ14" i="1"/>
  <c r="AQ15" i="1"/>
  <c r="AQ16" i="1"/>
  <c r="AQ17" i="1"/>
  <c r="AQ18" i="1"/>
  <c r="AS5" i="1"/>
  <c r="AR14" i="1"/>
  <c r="AR15" i="1"/>
  <c r="AR16" i="1"/>
  <c r="AR17" i="1"/>
  <c r="AR18" i="1"/>
  <c r="AT5" i="1"/>
  <c r="AS14" i="1"/>
  <c r="AS15" i="1"/>
  <c r="AS16" i="1"/>
  <c r="AS17" i="1"/>
  <c r="AS18" i="1"/>
  <c r="AU5" i="1"/>
  <c r="AT14" i="1"/>
  <c r="AT15" i="1"/>
  <c r="AT16" i="1"/>
  <c r="AT17" i="1"/>
  <c r="AT18" i="1"/>
  <c r="AV5" i="1"/>
  <c r="AU14" i="1"/>
  <c r="AU15" i="1"/>
  <c r="AU16" i="1"/>
  <c r="AU17" i="1"/>
  <c r="AU18" i="1"/>
  <c r="AV14" i="1"/>
  <c r="AV15" i="1"/>
  <c r="AV16" i="1"/>
  <c r="AV17" i="1"/>
  <c r="AV18" i="1"/>
  <c r="Q37" i="75"/>
  <c r="Q24" i="75"/>
  <c r="V33" i="75"/>
  <c r="Q26" i="75"/>
  <c r="V34" i="75"/>
  <c r="Q27" i="75"/>
  <c r="V35" i="75"/>
  <c r="Q19" i="75"/>
  <c r="V39" i="75"/>
  <c r="Q20" i="75"/>
  <c r="V40" i="75"/>
  <c r="X40" i="75"/>
  <c r="Q21" i="75"/>
  <c r="V41" i="75"/>
  <c r="Q25" i="75"/>
  <c r="Q28" i="75"/>
  <c r="Q29" i="75"/>
  <c r="Q30" i="75"/>
  <c r="Q31" i="75"/>
  <c r="Q32" i="75"/>
  <c r="Q38" i="75"/>
  <c r="Q39" i="75"/>
  <c r="Q40" i="75"/>
  <c r="Q41" i="75"/>
  <c r="Q43" i="75"/>
  <c r="Q44" i="75"/>
  <c r="Q45" i="75"/>
  <c r="Q46" i="75"/>
  <c r="Q5" i="75"/>
  <c r="Q6" i="75"/>
  <c r="Q7" i="75"/>
  <c r="R7" i="75"/>
  <c r="Q8" i="75"/>
  <c r="Q9" i="75"/>
  <c r="Q10" i="75"/>
  <c r="Q11" i="75"/>
  <c r="Q12" i="75"/>
  <c r="Q13" i="75"/>
  <c r="Q14" i="75"/>
  <c r="Q15" i="75"/>
  <c r="Q16" i="75"/>
  <c r="Q17" i="75"/>
  <c r="Q18" i="75"/>
  <c r="Q23" i="75"/>
  <c r="V32" i="75"/>
  <c r="Q35" i="75"/>
  <c r="Q34" i="75"/>
  <c r="R35" i="75"/>
  <c r="AE34" i="53" a="1"/>
  <c r="AE34" i="53"/>
  <c r="E52" i="3"/>
  <c r="D65" i="3"/>
  <c r="D52" i="3"/>
  <c r="NE8" i="1"/>
  <c r="NE9" i="1"/>
  <c r="NF8" i="1"/>
  <c r="NF9" i="1"/>
  <c r="NG8" i="1"/>
  <c r="NG9" i="1"/>
  <c r="NH8" i="1"/>
  <c r="NH9" i="1"/>
  <c r="NB8" i="1"/>
  <c r="NB9" i="1"/>
  <c r="NC8" i="1"/>
  <c r="NC9" i="1"/>
  <c r="ND8" i="1"/>
  <c r="ND9" i="1"/>
  <c r="MW8" i="1"/>
  <c r="MW9" i="1"/>
  <c r="MX8" i="1"/>
  <c r="MX9" i="1"/>
  <c r="MY8" i="1"/>
  <c r="MY9" i="1"/>
  <c r="MZ8" i="1"/>
  <c r="MZ9" i="1"/>
  <c r="NA8" i="1"/>
  <c r="NA9" i="1"/>
  <c r="JV8" i="1"/>
  <c r="JV9" i="1"/>
  <c r="JW8" i="1"/>
  <c r="JW9" i="1"/>
  <c r="JX8" i="1"/>
  <c r="JX9" i="1"/>
  <c r="JY8" i="1"/>
  <c r="JY9" i="1"/>
  <c r="JZ8" i="1"/>
  <c r="JZ9" i="1"/>
  <c r="KA8" i="1"/>
  <c r="KA9" i="1"/>
  <c r="KB8" i="1"/>
  <c r="KB9" i="1"/>
  <c r="KC8" i="1"/>
  <c r="KC9" i="1"/>
  <c r="KD8" i="1"/>
  <c r="KD9" i="1"/>
  <c r="KE8" i="1"/>
  <c r="KE9" i="1"/>
  <c r="KF8" i="1"/>
  <c r="KF9" i="1"/>
  <c r="KG8" i="1"/>
  <c r="KG9" i="1"/>
  <c r="KH8" i="1"/>
  <c r="KH9" i="1"/>
  <c r="KI8" i="1"/>
  <c r="KI9" i="1"/>
  <c r="KJ8" i="1"/>
  <c r="KJ9" i="1"/>
  <c r="KK8" i="1"/>
  <c r="KK9" i="1"/>
  <c r="KL8" i="1"/>
  <c r="KL9" i="1"/>
  <c r="KM8" i="1"/>
  <c r="KM9" i="1"/>
  <c r="KN8" i="1"/>
  <c r="KN9" i="1"/>
  <c r="KO8" i="1"/>
  <c r="KO9" i="1"/>
  <c r="KP8" i="1"/>
  <c r="KP9" i="1"/>
  <c r="KQ8" i="1"/>
  <c r="KQ9" i="1"/>
  <c r="KR8" i="1"/>
  <c r="KR9" i="1"/>
  <c r="KS8" i="1"/>
  <c r="KS9" i="1"/>
  <c r="KT8" i="1"/>
  <c r="KT9" i="1"/>
  <c r="KU8" i="1"/>
  <c r="KU9" i="1"/>
  <c r="KV8" i="1"/>
  <c r="KV9" i="1"/>
  <c r="KW8" i="1"/>
  <c r="KW9" i="1"/>
  <c r="KX8" i="1"/>
  <c r="KX9" i="1"/>
  <c r="KY8" i="1"/>
  <c r="KY9" i="1"/>
  <c r="KZ8" i="1"/>
  <c r="KZ9" i="1"/>
  <c r="LA8" i="1"/>
  <c r="LA9" i="1"/>
  <c r="LB8" i="1"/>
  <c r="LB9" i="1"/>
  <c r="LC8" i="1"/>
  <c r="LC9" i="1"/>
  <c r="LD8" i="1"/>
  <c r="LD9" i="1"/>
  <c r="LE8" i="1"/>
  <c r="LE9" i="1"/>
  <c r="LF8" i="1"/>
  <c r="LF9" i="1"/>
  <c r="LG8" i="1"/>
  <c r="LG9" i="1"/>
  <c r="LH8" i="1"/>
  <c r="LH9" i="1"/>
  <c r="LI8" i="1"/>
  <c r="LI9" i="1"/>
  <c r="LJ8" i="1"/>
  <c r="LJ9" i="1"/>
  <c r="LK8" i="1"/>
  <c r="LK9" i="1"/>
  <c r="LL8" i="1"/>
  <c r="LL9" i="1"/>
  <c r="LM8" i="1"/>
  <c r="LM9" i="1"/>
  <c r="LN8" i="1"/>
  <c r="LN9" i="1"/>
  <c r="LO8" i="1"/>
  <c r="LO9" i="1"/>
  <c r="LP8" i="1"/>
  <c r="LP9" i="1"/>
  <c r="LQ8" i="1"/>
  <c r="LQ9" i="1"/>
  <c r="LR8" i="1"/>
  <c r="LR9" i="1"/>
  <c r="LS8" i="1"/>
  <c r="LS9" i="1"/>
  <c r="LT8" i="1"/>
  <c r="LT9" i="1"/>
  <c r="LU8" i="1"/>
  <c r="LU9" i="1"/>
  <c r="LV8" i="1"/>
  <c r="LV9" i="1"/>
  <c r="LW8" i="1"/>
  <c r="LW9" i="1"/>
  <c r="LX8" i="1"/>
  <c r="LX9" i="1"/>
  <c r="LY8" i="1"/>
  <c r="LY9" i="1"/>
  <c r="LZ8" i="1"/>
  <c r="LZ9" i="1"/>
  <c r="MA8" i="1"/>
  <c r="MA9" i="1"/>
  <c r="MB8" i="1"/>
  <c r="MB9" i="1"/>
  <c r="MC8" i="1"/>
  <c r="MC9" i="1"/>
  <c r="MD8" i="1"/>
  <c r="MD9" i="1"/>
  <c r="ME8" i="1"/>
  <c r="ME9" i="1"/>
  <c r="MF8" i="1"/>
  <c r="MF9" i="1"/>
  <c r="MG8" i="1"/>
  <c r="MG9" i="1"/>
  <c r="MH8" i="1"/>
  <c r="MH9" i="1"/>
  <c r="MI8" i="1"/>
  <c r="MI9" i="1"/>
  <c r="MJ8" i="1"/>
  <c r="MJ9" i="1"/>
  <c r="MK8" i="1"/>
  <c r="MK9" i="1"/>
  <c r="ML8" i="1"/>
  <c r="ML9" i="1"/>
  <c r="MM8" i="1"/>
  <c r="MM9" i="1"/>
  <c r="MN8" i="1"/>
  <c r="MN9" i="1"/>
  <c r="MO8" i="1"/>
  <c r="MO9" i="1"/>
  <c r="MP8" i="1"/>
  <c r="MP9" i="1"/>
  <c r="MQ8" i="1"/>
  <c r="MQ9" i="1"/>
  <c r="MR8" i="1"/>
  <c r="MR9" i="1"/>
  <c r="MS8" i="1"/>
  <c r="MS9" i="1"/>
  <c r="MT8" i="1"/>
  <c r="MT9" i="1"/>
  <c r="MU8" i="1"/>
  <c r="MU9" i="1"/>
  <c r="MV8" i="1"/>
  <c r="MV9" i="1"/>
  <c r="GS8" i="1"/>
  <c r="GS9" i="1"/>
  <c r="GT8" i="1"/>
  <c r="GT9" i="1"/>
  <c r="GU8" i="1"/>
  <c r="GU9" i="1"/>
  <c r="GV8" i="1"/>
  <c r="GV9" i="1"/>
  <c r="GW8" i="1"/>
  <c r="GW9" i="1"/>
  <c r="GX8" i="1"/>
  <c r="GX9" i="1"/>
  <c r="GY8" i="1"/>
  <c r="GY9" i="1"/>
  <c r="GZ8" i="1"/>
  <c r="GZ9" i="1"/>
  <c r="HA8" i="1"/>
  <c r="HA9" i="1"/>
  <c r="HB8" i="1"/>
  <c r="HB9" i="1"/>
  <c r="HC8" i="1"/>
  <c r="HC9" i="1"/>
  <c r="HD8" i="1"/>
  <c r="HD9" i="1"/>
  <c r="HE8" i="1"/>
  <c r="HE9" i="1"/>
  <c r="HF8" i="1"/>
  <c r="HF9" i="1"/>
  <c r="HG8" i="1"/>
  <c r="HG9" i="1"/>
  <c r="HH8" i="1"/>
  <c r="HH9" i="1"/>
  <c r="HI8" i="1"/>
  <c r="HI9" i="1"/>
  <c r="HJ8" i="1"/>
  <c r="HJ9" i="1"/>
  <c r="HK8" i="1"/>
  <c r="HK9" i="1"/>
  <c r="HL8" i="1"/>
  <c r="HL9" i="1"/>
  <c r="HM8" i="1"/>
  <c r="HM9" i="1"/>
  <c r="HN8" i="1"/>
  <c r="HN9" i="1"/>
  <c r="HO8" i="1"/>
  <c r="HO9" i="1"/>
  <c r="HP8" i="1"/>
  <c r="HP9" i="1"/>
  <c r="HQ8" i="1"/>
  <c r="HQ9" i="1"/>
  <c r="HR8" i="1"/>
  <c r="HR9" i="1"/>
  <c r="HS8" i="1"/>
  <c r="HS9" i="1"/>
  <c r="HT8" i="1"/>
  <c r="HT9" i="1"/>
  <c r="HU8" i="1"/>
  <c r="HU9" i="1"/>
  <c r="HV8" i="1"/>
  <c r="HV9" i="1"/>
  <c r="HW8" i="1"/>
  <c r="HW9" i="1"/>
  <c r="HX8" i="1"/>
  <c r="HX9" i="1"/>
  <c r="HY8" i="1"/>
  <c r="HY9" i="1"/>
  <c r="HZ8" i="1"/>
  <c r="HZ9" i="1"/>
  <c r="IA8" i="1"/>
  <c r="IA9" i="1"/>
  <c r="IB8" i="1"/>
  <c r="IB9" i="1"/>
  <c r="IC8" i="1"/>
  <c r="IC9" i="1"/>
  <c r="ID8" i="1"/>
  <c r="ID9" i="1"/>
  <c r="IE8" i="1"/>
  <c r="IE9" i="1"/>
  <c r="IF8" i="1"/>
  <c r="IF9" i="1"/>
  <c r="IG8" i="1"/>
  <c r="IG9" i="1"/>
  <c r="IH8" i="1"/>
  <c r="IH9" i="1"/>
  <c r="II8" i="1"/>
  <c r="II9" i="1"/>
  <c r="IJ8" i="1"/>
  <c r="IJ9" i="1"/>
  <c r="IK8" i="1"/>
  <c r="IK9" i="1"/>
  <c r="IL8" i="1"/>
  <c r="IL9" i="1"/>
  <c r="IM8" i="1"/>
  <c r="IM9" i="1"/>
  <c r="IN8" i="1"/>
  <c r="IN9" i="1"/>
  <c r="IO8" i="1"/>
  <c r="IO9" i="1"/>
  <c r="IP8" i="1"/>
  <c r="IP9" i="1"/>
  <c r="IQ8" i="1"/>
  <c r="IQ9" i="1"/>
  <c r="IR8" i="1"/>
  <c r="IR9" i="1"/>
  <c r="IS8" i="1"/>
  <c r="IS9" i="1"/>
  <c r="IT8" i="1"/>
  <c r="IT9" i="1"/>
  <c r="IU8" i="1"/>
  <c r="IU9" i="1"/>
  <c r="IV8" i="1"/>
  <c r="IV9" i="1"/>
  <c r="IW8" i="1"/>
  <c r="IW9" i="1"/>
  <c r="IX8" i="1"/>
  <c r="IX9" i="1"/>
  <c r="IY8" i="1"/>
  <c r="IY9" i="1"/>
  <c r="IZ8" i="1"/>
  <c r="IZ9" i="1"/>
  <c r="JA8" i="1"/>
  <c r="JA9" i="1"/>
  <c r="JB8" i="1"/>
  <c r="JB9" i="1"/>
  <c r="JC8" i="1"/>
  <c r="JC9" i="1"/>
  <c r="JD8" i="1"/>
  <c r="JD9" i="1"/>
  <c r="JE8" i="1"/>
  <c r="JE9" i="1"/>
  <c r="JF8" i="1"/>
  <c r="JF9" i="1"/>
  <c r="JG8" i="1"/>
  <c r="JG9" i="1"/>
  <c r="JH8" i="1"/>
  <c r="JH9" i="1"/>
  <c r="JI8" i="1"/>
  <c r="JI9" i="1"/>
  <c r="JJ8" i="1"/>
  <c r="JJ9" i="1"/>
  <c r="JK8" i="1"/>
  <c r="JK9" i="1"/>
  <c r="JL8" i="1"/>
  <c r="JL9" i="1"/>
  <c r="JM8" i="1"/>
  <c r="JM9" i="1"/>
  <c r="JN8" i="1"/>
  <c r="JN9" i="1"/>
  <c r="JO8" i="1"/>
  <c r="JO9" i="1"/>
  <c r="JP8" i="1"/>
  <c r="JP9" i="1"/>
  <c r="JQ8" i="1"/>
  <c r="JQ9" i="1"/>
  <c r="JR8" i="1"/>
  <c r="JR9" i="1"/>
  <c r="JS8" i="1"/>
  <c r="JS9" i="1"/>
  <c r="JT8" i="1"/>
  <c r="JT9" i="1"/>
  <c r="JU8" i="1"/>
  <c r="JU9" i="1"/>
  <c r="EF9" i="1"/>
  <c r="EG9" i="1"/>
  <c r="EH9" i="1"/>
  <c r="EI8" i="1"/>
  <c r="EI9" i="1"/>
  <c r="EJ8" i="1"/>
  <c r="EJ9" i="1"/>
  <c r="EK8" i="1"/>
  <c r="EK9" i="1"/>
  <c r="EL8" i="1"/>
  <c r="EL9" i="1"/>
  <c r="EM8" i="1"/>
  <c r="EM9" i="1"/>
  <c r="EN8" i="1"/>
  <c r="EN9" i="1"/>
  <c r="EO8" i="1"/>
  <c r="EO9" i="1"/>
  <c r="EP8" i="1"/>
  <c r="EP9" i="1"/>
  <c r="EQ8" i="1"/>
  <c r="EQ9" i="1"/>
  <c r="ER8" i="1"/>
  <c r="ER9" i="1"/>
  <c r="ES8" i="1"/>
  <c r="ES9" i="1"/>
  <c r="ET8" i="1"/>
  <c r="ET9" i="1"/>
  <c r="EU8" i="1"/>
  <c r="EU9" i="1"/>
  <c r="EV8" i="1"/>
  <c r="EV9" i="1"/>
  <c r="EW8" i="1"/>
  <c r="EW9" i="1"/>
  <c r="EX8" i="1"/>
  <c r="EX9" i="1"/>
  <c r="EY8" i="1"/>
  <c r="EY9" i="1"/>
  <c r="EZ8" i="1"/>
  <c r="EZ9" i="1"/>
  <c r="FA8" i="1"/>
  <c r="FA9" i="1"/>
  <c r="FB8" i="1"/>
  <c r="FB9" i="1"/>
  <c r="FC8" i="1"/>
  <c r="FC9" i="1"/>
  <c r="FD8" i="1"/>
  <c r="FD9" i="1"/>
  <c r="FE8" i="1"/>
  <c r="FE9" i="1"/>
  <c r="FF8" i="1"/>
  <c r="FF9" i="1"/>
  <c r="FG8" i="1"/>
  <c r="FG9" i="1"/>
  <c r="FH8" i="1"/>
  <c r="FH9" i="1"/>
  <c r="FI8" i="1"/>
  <c r="FI9" i="1"/>
  <c r="FJ8" i="1"/>
  <c r="FJ9" i="1"/>
  <c r="FK8" i="1"/>
  <c r="FK9" i="1"/>
  <c r="FL8" i="1"/>
  <c r="FL9" i="1"/>
  <c r="FM8" i="1"/>
  <c r="FM9" i="1"/>
  <c r="FN8" i="1"/>
  <c r="FN9" i="1"/>
  <c r="FO8" i="1"/>
  <c r="FO9" i="1"/>
  <c r="FP8" i="1"/>
  <c r="FP9" i="1"/>
  <c r="FQ8" i="1"/>
  <c r="FQ9" i="1"/>
  <c r="FR8" i="1"/>
  <c r="FR9" i="1"/>
  <c r="FS8" i="1"/>
  <c r="FS9" i="1"/>
  <c r="FT8" i="1"/>
  <c r="FT9" i="1"/>
  <c r="FU8" i="1"/>
  <c r="FU9" i="1"/>
  <c r="FV8" i="1"/>
  <c r="FV9" i="1"/>
  <c r="FW8" i="1"/>
  <c r="FW9" i="1"/>
  <c r="FX8" i="1"/>
  <c r="FX9" i="1"/>
  <c r="FY8" i="1"/>
  <c r="FY9" i="1"/>
  <c r="FZ8" i="1"/>
  <c r="FZ9" i="1"/>
  <c r="GA8" i="1"/>
  <c r="GA9" i="1"/>
  <c r="GB8" i="1"/>
  <c r="GB9" i="1"/>
  <c r="GC8" i="1"/>
  <c r="GC9" i="1"/>
  <c r="GD8" i="1"/>
  <c r="GD9" i="1"/>
  <c r="GE8" i="1"/>
  <c r="GE9" i="1"/>
  <c r="GF8" i="1"/>
  <c r="GF9" i="1"/>
  <c r="GG8" i="1"/>
  <c r="GG9" i="1"/>
  <c r="GH8" i="1"/>
  <c r="GH9" i="1"/>
  <c r="GI8" i="1"/>
  <c r="GI9" i="1"/>
  <c r="GJ8" i="1"/>
  <c r="GJ9" i="1"/>
  <c r="GK8" i="1"/>
  <c r="GK9" i="1"/>
  <c r="GL8" i="1"/>
  <c r="GL9" i="1"/>
  <c r="GM8" i="1"/>
  <c r="GM9" i="1"/>
  <c r="GN8" i="1"/>
  <c r="GN9" i="1"/>
  <c r="GO8" i="1"/>
  <c r="GO9" i="1"/>
  <c r="GP8" i="1"/>
  <c r="GP9" i="1"/>
  <c r="GQ8" i="1"/>
  <c r="GQ9" i="1"/>
  <c r="GR8" i="1"/>
  <c r="GR9" i="1"/>
  <c r="NE12" i="1"/>
  <c r="NB12" i="1"/>
  <c r="MW12" i="1"/>
  <c r="JV12" i="1"/>
  <c r="GS12" i="1"/>
  <c r="CU12" i="1"/>
  <c r="AN4" i="91" a="1"/>
  <c r="AN4" i="91"/>
  <c r="AI44" i="91" a="1"/>
  <c r="AI44" i="91"/>
  <c r="C40" i="3"/>
  <c r="C49" i="3"/>
  <c r="C145" i="3"/>
  <c r="CT6" i="2"/>
  <c r="CU32" i="3"/>
  <c r="CT10" i="1"/>
  <c r="CS6" i="2"/>
  <c r="CT32" i="3"/>
  <c r="CS10" i="1"/>
  <c r="CR6" i="2"/>
  <c r="CR10" i="1"/>
  <c r="CQ6" i="2"/>
  <c r="CR32" i="3"/>
  <c r="CQ10" i="1"/>
  <c r="CP6" i="2"/>
  <c r="CQ32" i="3"/>
  <c r="CP10" i="1"/>
  <c r="CO6" i="2"/>
  <c r="CO10" i="1"/>
  <c r="CN6" i="2"/>
  <c r="CN10" i="1"/>
  <c r="CM6" i="2"/>
  <c r="CM10" i="1"/>
  <c r="CL6" i="2"/>
  <c r="CL10" i="1"/>
  <c r="CK6" i="2"/>
  <c r="CK10" i="1"/>
  <c r="CJ6" i="2"/>
  <c r="CJ10" i="1"/>
  <c r="CI6" i="2"/>
  <c r="CI10" i="1"/>
  <c r="CH6" i="2"/>
  <c r="CH10" i="1"/>
  <c r="CG6" i="2"/>
  <c r="CG10" i="1"/>
  <c r="CF6" i="2"/>
  <c r="CF10" i="1"/>
  <c r="CE6" i="2"/>
  <c r="CE10" i="1"/>
  <c r="CD6" i="2"/>
  <c r="CD10" i="1"/>
  <c r="CC6" i="2"/>
  <c r="CC10" i="1"/>
  <c r="CB6" i="2"/>
  <c r="CC32" i="3"/>
  <c r="CB10" i="1"/>
  <c r="CA6" i="2"/>
  <c r="CB32" i="3"/>
  <c r="CA10" i="1"/>
  <c r="BZ6" i="2"/>
  <c r="CA32" i="3"/>
  <c r="BZ10" i="1"/>
  <c r="BY6" i="2"/>
  <c r="BZ32" i="3"/>
  <c r="BY10" i="1"/>
  <c r="BX6" i="2"/>
  <c r="BY32" i="3"/>
  <c r="BX10" i="1"/>
  <c r="BW6" i="2"/>
  <c r="BX32" i="3"/>
  <c r="BW10" i="1"/>
  <c r="BV6" i="2"/>
  <c r="BW32" i="3"/>
  <c r="BV10" i="1"/>
  <c r="BU6" i="2"/>
  <c r="BV32" i="3"/>
  <c r="BU10" i="1"/>
  <c r="BT6" i="2"/>
  <c r="BU32" i="3"/>
  <c r="BT10" i="1"/>
  <c r="BS6" i="2"/>
  <c r="BT32" i="3"/>
  <c r="BS10" i="1"/>
  <c r="BR6" i="2"/>
  <c r="BS32" i="3"/>
  <c r="BR10" i="1"/>
  <c r="BQ6" i="2"/>
  <c r="BR32" i="3"/>
  <c r="BQ10" i="1"/>
  <c r="BP6" i="2"/>
  <c r="BQ32" i="3"/>
  <c r="BP10" i="1"/>
  <c r="BO6" i="2"/>
  <c r="BP32" i="3"/>
  <c r="BO10" i="1"/>
  <c r="BN6" i="2"/>
  <c r="BO32" i="3"/>
  <c r="BN10" i="1"/>
  <c r="BM6" i="2"/>
  <c r="BN32" i="3"/>
  <c r="BM10" i="1"/>
  <c r="GR10" i="1"/>
  <c r="GR6" i="2"/>
  <c r="GS32" i="3"/>
  <c r="GQ10" i="1"/>
  <c r="GQ6" i="2"/>
  <c r="GR32" i="3"/>
  <c r="GP10" i="1"/>
  <c r="GP6" i="2"/>
  <c r="GQ32" i="3"/>
  <c r="GO10" i="1"/>
  <c r="GO6" i="2"/>
  <c r="GP32" i="3"/>
  <c r="GN10" i="1"/>
  <c r="GN6" i="2"/>
  <c r="GO32" i="3"/>
  <c r="GM10" i="1"/>
  <c r="GM6" i="2"/>
  <c r="GN32" i="3"/>
  <c r="GL10" i="1"/>
  <c r="GL6" i="2"/>
  <c r="GM32" i="3"/>
  <c r="GK10" i="1"/>
  <c r="GK6" i="2"/>
  <c r="GL32" i="3"/>
  <c r="GJ10" i="1"/>
  <c r="GJ6" i="2"/>
  <c r="GK32" i="3"/>
  <c r="GI10" i="1"/>
  <c r="GI6" i="2"/>
  <c r="GJ32" i="3"/>
  <c r="GH10" i="1"/>
  <c r="GH6" i="2"/>
  <c r="GI32" i="3"/>
  <c r="GG10" i="1"/>
  <c r="GG6" i="2"/>
  <c r="GH32" i="3"/>
  <c r="GF10" i="1"/>
  <c r="GF6" i="2"/>
  <c r="GG32" i="3"/>
  <c r="GE10" i="1"/>
  <c r="GE6" i="2"/>
  <c r="GF32" i="3"/>
  <c r="GD10" i="1"/>
  <c r="GD6" i="2"/>
  <c r="GE32" i="3"/>
  <c r="GC10" i="1"/>
  <c r="GC6" i="2"/>
  <c r="GD32" i="3"/>
  <c r="GB10" i="1"/>
  <c r="GB6" i="2"/>
  <c r="GC32" i="3"/>
  <c r="GA10" i="1"/>
  <c r="GA6" i="2"/>
  <c r="GB32" i="3"/>
  <c r="FZ10" i="1"/>
  <c r="FZ6" i="2"/>
  <c r="GA32" i="3"/>
  <c r="FY10" i="1"/>
  <c r="FY6" i="2"/>
  <c r="FZ32" i="3"/>
  <c r="FX10" i="1"/>
  <c r="FX6" i="2"/>
  <c r="FY32" i="3"/>
  <c r="FW10" i="1"/>
  <c r="FW6" i="2"/>
  <c r="FX32" i="3"/>
  <c r="FV10" i="1"/>
  <c r="FV6" i="2"/>
  <c r="FW32" i="3"/>
  <c r="FU10" i="1"/>
  <c r="FU6" i="2"/>
  <c r="FV32" i="3"/>
  <c r="FT10" i="1"/>
  <c r="FT6" i="2"/>
  <c r="FU32" i="3"/>
  <c r="FS10" i="1"/>
  <c r="FS6" i="2"/>
  <c r="FT32" i="3"/>
  <c r="FR10" i="1"/>
  <c r="FR6" i="2"/>
  <c r="FS32" i="3"/>
  <c r="FQ10" i="1"/>
  <c r="FQ6" i="2"/>
  <c r="FR32" i="3"/>
  <c r="FP10" i="1"/>
  <c r="FP6" i="2"/>
  <c r="FQ32" i="3"/>
  <c r="FO10" i="1"/>
  <c r="FO6" i="2"/>
  <c r="FP32" i="3"/>
  <c r="FN10" i="1"/>
  <c r="FN6" i="2"/>
  <c r="FO32" i="3"/>
  <c r="FM10" i="1"/>
  <c r="FM6" i="2"/>
  <c r="FN32" i="3"/>
  <c r="FL10" i="1"/>
  <c r="FL6" i="2"/>
  <c r="FM32" i="3"/>
  <c r="FK10" i="1"/>
  <c r="FK6" i="2"/>
  <c r="FL32" i="3"/>
  <c r="FJ10" i="1"/>
  <c r="FJ6" i="2"/>
  <c r="FK32" i="3"/>
  <c r="FI10" i="1"/>
  <c r="FI6" i="2"/>
  <c r="FJ32" i="3"/>
  <c r="FH10" i="1"/>
  <c r="FH6" i="2"/>
  <c r="FI32" i="3"/>
  <c r="FG10" i="1"/>
  <c r="FG6" i="2"/>
  <c r="FH32" i="3"/>
  <c r="FF10" i="1"/>
  <c r="FF6" i="2"/>
  <c r="FG32" i="3"/>
  <c r="FE10" i="1"/>
  <c r="FE6" i="2"/>
  <c r="FF32" i="3"/>
  <c r="FD10" i="1"/>
  <c r="FD6" i="2"/>
  <c r="FE32" i="3"/>
  <c r="FC10" i="1"/>
  <c r="FC6" i="2"/>
  <c r="FD32" i="3"/>
  <c r="FB10" i="1"/>
  <c r="FB6" i="2"/>
  <c r="FC32" i="3"/>
  <c r="FA10" i="1"/>
  <c r="FA6" i="2"/>
  <c r="FB32" i="3"/>
  <c r="EZ10" i="1"/>
  <c r="EZ6" i="2"/>
  <c r="FA32" i="3"/>
  <c r="EY10" i="1"/>
  <c r="EY6" i="2"/>
  <c r="EZ32" i="3"/>
  <c r="EX10" i="1"/>
  <c r="EX6" i="2"/>
  <c r="EY32" i="3"/>
  <c r="EW10" i="1"/>
  <c r="EW6" i="2"/>
  <c r="EX32" i="3"/>
  <c r="EV10" i="1"/>
  <c r="EV6" i="2"/>
  <c r="EW32" i="3"/>
  <c r="EU10" i="1"/>
  <c r="EU6" i="2"/>
  <c r="EV32" i="3"/>
  <c r="ET10" i="1"/>
  <c r="ET6" i="2"/>
  <c r="EU32" i="3"/>
  <c r="ES10" i="1"/>
  <c r="ES6" i="2"/>
  <c r="ET32" i="3"/>
  <c r="ER10" i="1"/>
  <c r="ER6" i="2"/>
  <c r="ES32" i="3"/>
  <c r="EQ10" i="1"/>
  <c r="EQ6" i="2"/>
  <c r="ER32" i="3"/>
  <c r="EP10" i="1"/>
  <c r="EP6" i="2"/>
  <c r="EQ32" i="3"/>
  <c r="EO10" i="1"/>
  <c r="EO6" i="2"/>
  <c r="EP32" i="3"/>
  <c r="EN10" i="1"/>
  <c r="EN6" i="2"/>
  <c r="EO32" i="3"/>
  <c r="EM10" i="1"/>
  <c r="EM6" i="2"/>
  <c r="EN32" i="3"/>
  <c r="EL10" i="1"/>
  <c r="EL6" i="2"/>
  <c r="EM32" i="3"/>
  <c r="EK10" i="1"/>
  <c r="EK6" i="2"/>
  <c r="EL32" i="3"/>
  <c r="EJ10" i="1"/>
  <c r="EJ6" i="2"/>
  <c r="EK32" i="3"/>
  <c r="EI10" i="1"/>
  <c r="EI6" i="2"/>
  <c r="EJ32" i="3"/>
  <c r="EH10" i="1"/>
  <c r="EH6" i="2"/>
  <c r="EI32" i="3"/>
  <c r="EG10" i="1"/>
  <c r="EG6" i="2"/>
  <c r="EH32" i="3"/>
  <c r="EF10" i="1"/>
  <c r="EF6" i="2"/>
  <c r="EG32" i="3"/>
  <c r="EE10" i="1"/>
  <c r="EE6" i="2"/>
  <c r="EF32" i="3"/>
  <c r="ED10" i="1"/>
  <c r="ED6" i="2"/>
  <c r="EE32" i="3"/>
  <c r="EC10" i="1"/>
  <c r="EC6" i="2"/>
  <c r="ED32" i="3"/>
  <c r="EB10" i="1"/>
  <c r="EB6" i="2"/>
  <c r="EC32" i="3"/>
  <c r="EA10" i="1"/>
  <c r="EA6" i="2"/>
  <c r="EB32" i="3"/>
  <c r="DZ10" i="1"/>
  <c r="DZ6" i="2"/>
  <c r="EA32" i="3"/>
  <c r="DY10" i="1"/>
  <c r="DY6" i="2"/>
  <c r="DZ32" i="3"/>
  <c r="DX10" i="1"/>
  <c r="DX6" i="2"/>
  <c r="DY32" i="3"/>
  <c r="DW10" i="1"/>
  <c r="DW6" i="2"/>
  <c r="DX32" i="3"/>
  <c r="DV10" i="1"/>
  <c r="DV6" i="2"/>
  <c r="DW32" i="3"/>
  <c r="DU10" i="1"/>
  <c r="DU6" i="2"/>
  <c r="DV32" i="3"/>
  <c r="DT10" i="1"/>
  <c r="DT6" i="2"/>
  <c r="DU32" i="3"/>
  <c r="DS10" i="1"/>
  <c r="DS6" i="2"/>
  <c r="DT32" i="3"/>
  <c r="DR10" i="1"/>
  <c r="DR6" i="2"/>
  <c r="DS32" i="3"/>
  <c r="DQ10" i="1"/>
  <c r="DQ6" i="2"/>
  <c r="DR32" i="3"/>
  <c r="DP10" i="1"/>
  <c r="DP6" i="2"/>
  <c r="DQ32" i="3"/>
  <c r="DO10" i="1"/>
  <c r="DO6" i="2"/>
  <c r="DP32" i="3"/>
  <c r="DN10" i="1"/>
  <c r="DN6" i="2"/>
  <c r="DO32" i="3"/>
  <c r="DM10" i="1"/>
  <c r="DM6" i="2"/>
  <c r="DN32" i="3"/>
  <c r="DL10" i="1"/>
  <c r="DL6" i="2"/>
  <c r="DM32" i="3"/>
  <c r="DK10" i="1"/>
  <c r="DK6" i="2"/>
  <c r="DL32" i="3"/>
  <c r="DJ10" i="1"/>
  <c r="DJ6" i="2"/>
  <c r="DI10" i="1"/>
  <c r="DI6" i="2"/>
  <c r="DH10" i="1"/>
  <c r="DH6" i="2"/>
  <c r="DG10" i="1"/>
  <c r="DG6" i="2"/>
  <c r="DH32" i="3"/>
  <c r="DF10" i="1"/>
  <c r="DF6" i="2"/>
  <c r="DG32" i="3"/>
  <c r="DE10" i="1"/>
  <c r="DE6" i="2"/>
  <c r="DF32" i="3"/>
  <c r="DD10" i="1"/>
  <c r="DD6" i="2"/>
  <c r="DE32" i="3"/>
  <c r="DC10" i="1"/>
  <c r="DC6" i="2"/>
  <c r="DB10" i="1"/>
  <c r="DB6" i="2"/>
  <c r="DA10" i="1"/>
  <c r="DA6" i="2"/>
  <c r="CZ10" i="1"/>
  <c r="CZ6" i="2"/>
  <c r="DA32" i="3"/>
  <c r="CY10" i="1"/>
  <c r="CY6" i="2"/>
  <c r="CZ32" i="3"/>
  <c r="CX10" i="1"/>
  <c r="CX6" i="2"/>
  <c r="CY32" i="3"/>
  <c r="CW10" i="1"/>
  <c r="CW6" i="2"/>
  <c r="CX32" i="3"/>
  <c r="CV10" i="1"/>
  <c r="CV6" i="2"/>
  <c r="CW32" i="3"/>
  <c r="CU10" i="1"/>
  <c r="CU6" i="2"/>
  <c r="CV32" i="3"/>
  <c r="JU10" i="1"/>
  <c r="JU6" i="2"/>
  <c r="JV32" i="3"/>
  <c r="JT10" i="1"/>
  <c r="JT6" i="2"/>
  <c r="JU32" i="3"/>
  <c r="JS10" i="1"/>
  <c r="JS6" i="2"/>
  <c r="JT32" i="3"/>
  <c r="JR10" i="1"/>
  <c r="JR6" i="2"/>
  <c r="JS32" i="3"/>
  <c r="JQ10" i="1"/>
  <c r="JQ6" i="2"/>
  <c r="JR32" i="3"/>
  <c r="JP10" i="1"/>
  <c r="JP6" i="2"/>
  <c r="JQ32" i="3"/>
  <c r="JO10" i="1"/>
  <c r="JO6" i="2"/>
  <c r="JP32" i="3"/>
  <c r="JN10" i="1"/>
  <c r="JN6" i="2"/>
  <c r="JO32" i="3"/>
  <c r="JM10" i="1"/>
  <c r="JM6" i="2"/>
  <c r="JN32" i="3"/>
  <c r="JL10" i="1"/>
  <c r="JL6" i="2"/>
  <c r="JM32" i="3"/>
  <c r="JK10" i="1"/>
  <c r="JK6" i="2"/>
  <c r="JL32" i="3"/>
  <c r="JJ10" i="1"/>
  <c r="JJ6" i="2"/>
  <c r="JK32" i="3"/>
  <c r="JI10" i="1"/>
  <c r="JI6" i="2"/>
  <c r="JJ32" i="3"/>
  <c r="JH10" i="1"/>
  <c r="JH6" i="2"/>
  <c r="JI32" i="3"/>
  <c r="JG10" i="1"/>
  <c r="JG6" i="2"/>
  <c r="JH32" i="3"/>
  <c r="JF10" i="1"/>
  <c r="JF6" i="2"/>
  <c r="JG32" i="3"/>
  <c r="JE10" i="1"/>
  <c r="JE6" i="2"/>
  <c r="JF32" i="3"/>
  <c r="JD10" i="1"/>
  <c r="JD6" i="2"/>
  <c r="JE32" i="3"/>
  <c r="JC10" i="1"/>
  <c r="JC6" i="2"/>
  <c r="JD32" i="3"/>
  <c r="JB10" i="1"/>
  <c r="JB6" i="2"/>
  <c r="JC32" i="3"/>
  <c r="JA10" i="1"/>
  <c r="JA6" i="2"/>
  <c r="JB32" i="3"/>
  <c r="IZ10" i="1"/>
  <c r="IZ6" i="2"/>
  <c r="JA32" i="3"/>
  <c r="IY10" i="1"/>
  <c r="IY6" i="2"/>
  <c r="IZ32" i="3"/>
  <c r="IX10" i="1"/>
  <c r="IX6" i="2"/>
  <c r="IY32" i="3"/>
  <c r="IW10" i="1"/>
  <c r="IW6" i="2"/>
  <c r="IX32" i="3"/>
  <c r="IV10" i="1"/>
  <c r="IV6" i="2"/>
  <c r="IW32" i="3"/>
  <c r="IU10" i="1"/>
  <c r="IU6" i="2"/>
  <c r="IV32" i="3"/>
  <c r="IT10" i="1"/>
  <c r="IT6" i="2"/>
  <c r="IU32" i="3"/>
  <c r="IS10" i="1"/>
  <c r="IS6" i="2"/>
  <c r="IT32" i="3"/>
  <c r="IR10" i="1"/>
  <c r="IR6" i="2"/>
  <c r="IS32" i="3"/>
  <c r="IQ10" i="1"/>
  <c r="IQ6" i="2"/>
  <c r="IR32" i="3"/>
  <c r="IP10" i="1"/>
  <c r="IP6" i="2"/>
  <c r="IQ32" i="3"/>
  <c r="IO10" i="1"/>
  <c r="IO6" i="2"/>
  <c r="IP32" i="3"/>
  <c r="IN10" i="1"/>
  <c r="IN6" i="2"/>
  <c r="IO32" i="3"/>
  <c r="IM10" i="1"/>
  <c r="IM6" i="2"/>
  <c r="IN32" i="3"/>
  <c r="IL10" i="1"/>
  <c r="IL6" i="2"/>
  <c r="IM32" i="3"/>
  <c r="IK10" i="1"/>
  <c r="IK6" i="2"/>
  <c r="IL32" i="3"/>
  <c r="IJ10" i="1"/>
  <c r="IJ6" i="2"/>
  <c r="IK32" i="3"/>
  <c r="II10" i="1"/>
  <c r="II6" i="2"/>
  <c r="IJ32" i="3"/>
  <c r="IH10" i="1"/>
  <c r="IH6" i="2"/>
  <c r="II32" i="3"/>
  <c r="IG10" i="1"/>
  <c r="IG6" i="2"/>
  <c r="IH32" i="3"/>
  <c r="IF10" i="1"/>
  <c r="IF6" i="2"/>
  <c r="IG32" i="3"/>
  <c r="IE10" i="1"/>
  <c r="IE6" i="2"/>
  <c r="IF32" i="3"/>
  <c r="ID10" i="1"/>
  <c r="ID6" i="2"/>
  <c r="IE32" i="3"/>
  <c r="IC10" i="1"/>
  <c r="IC6" i="2"/>
  <c r="ID32" i="3"/>
  <c r="IB10" i="1"/>
  <c r="IB6" i="2"/>
  <c r="IC32" i="3"/>
  <c r="IA10" i="1"/>
  <c r="IA6" i="2"/>
  <c r="IB32" i="3"/>
  <c r="HZ10" i="1"/>
  <c r="HZ6" i="2"/>
  <c r="IA32" i="3"/>
  <c r="HY10" i="1"/>
  <c r="HY6" i="2"/>
  <c r="HZ32" i="3"/>
  <c r="HX10" i="1"/>
  <c r="HX6" i="2"/>
  <c r="HY32" i="3"/>
  <c r="HW10" i="1"/>
  <c r="HW6" i="2"/>
  <c r="HX32" i="3"/>
  <c r="HV10" i="1"/>
  <c r="HV6" i="2"/>
  <c r="HW32" i="3"/>
  <c r="HU10" i="1"/>
  <c r="HU6" i="2"/>
  <c r="HV32" i="3"/>
  <c r="HT10" i="1"/>
  <c r="HT6" i="2"/>
  <c r="HU32" i="3"/>
  <c r="HS10" i="1"/>
  <c r="HS6" i="2"/>
  <c r="HT32" i="3"/>
  <c r="HR10" i="1"/>
  <c r="HR6" i="2"/>
  <c r="HS32" i="3"/>
  <c r="HQ10" i="1"/>
  <c r="HQ6" i="2"/>
  <c r="HR32" i="3"/>
  <c r="HP10" i="1"/>
  <c r="HP6" i="2"/>
  <c r="HQ32" i="3"/>
  <c r="HO10" i="1"/>
  <c r="HO6" i="2"/>
  <c r="HP32" i="3"/>
  <c r="HN10" i="1"/>
  <c r="HN6" i="2"/>
  <c r="HO32" i="3"/>
  <c r="HM10" i="1"/>
  <c r="HM6" i="2"/>
  <c r="HN32" i="3"/>
  <c r="HL10" i="1"/>
  <c r="HL6" i="2"/>
  <c r="HM32" i="3"/>
  <c r="HK10" i="1"/>
  <c r="HK6" i="2"/>
  <c r="HL32" i="3"/>
  <c r="HJ10" i="1"/>
  <c r="HJ6" i="2"/>
  <c r="HK32" i="3"/>
  <c r="HI10" i="1"/>
  <c r="HI6" i="2"/>
  <c r="HJ32" i="3"/>
  <c r="HH10" i="1"/>
  <c r="HH6" i="2"/>
  <c r="HI32" i="3"/>
  <c r="HG10" i="1"/>
  <c r="HG6" i="2"/>
  <c r="HH32" i="3"/>
  <c r="HF10" i="1"/>
  <c r="HF6" i="2"/>
  <c r="HG32" i="3"/>
  <c r="HE10" i="1"/>
  <c r="HE6" i="2"/>
  <c r="HF32" i="3"/>
  <c r="HD10" i="1"/>
  <c r="HD6" i="2"/>
  <c r="HE32" i="3"/>
  <c r="HC10" i="1"/>
  <c r="HC6" i="2"/>
  <c r="HD32" i="3"/>
  <c r="HB10" i="1"/>
  <c r="HB6" i="2"/>
  <c r="HC32" i="3"/>
  <c r="HA10" i="1"/>
  <c r="HA6" i="2"/>
  <c r="HB32" i="3"/>
  <c r="GZ10" i="1"/>
  <c r="GZ6" i="2"/>
  <c r="HA32" i="3"/>
  <c r="GY10" i="1"/>
  <c r="GY6" i="2"/>
  <c r="GZ32" i="3"/>
  <c r="GX10" i="1"/>
  <c r="GX6" i="2"/>
  <c r="GY32" i="3"/>
  <c r="GW10" i="1"/>
  <c r="GW6" i="2"/>
  <c r="GX32" i="3"/>
  <c r="GV10" i="1"/>
  <c r="GV6" i="2"/>
  <c r="GW32" i="3"/>
  <c r="GU10" i="1"/>
  <c r="GU6" i="2"/>
  <c r="GV32" i="3"/>
  <c r="GT10" i="1"/>
  <c r="GT6" i="2"/>
  <c r="GU32" i="3"/>
  <c r="GS10" i="1"/>
  <c r="GS6" i="2"/>
  <c r="GT32" i="3"/>
  <c r="MV10" i="1"/>
  <c r="MV6" i="2"/>
  <c r="MW32" i="3"/>
  <c r="MU10" i="1"/>
  <c r="MU6" i="2"/>
  <c r="MV32" i="3"/>
  <c r="MT10" i="1"/>
  <c r="MT6" i="2"/>
  <c r="MU32" i="3"/>
  <c r="MS10" i="1"/>
  <c r="MS6" i="2"/>
  <c r="MT32" i="3"/>
  <c r="MR10" i="1"/>
  <c r="MR6" i="2"/>
  <c r="MS32" i="3"/>
  <c r="MQ10" i="1"/>
  <c r="MQ6" i="2"/>
  <c r="MR32" i="3"/>
  <c r="MP10" i="1"/>
  <c r="MP6" i="2"/>
  <c r="MQ32" i="3"/>
  <c r="MO10" i="1"/>
  <c r="MO6" i="2"/>
  <c r="MP32" i="3"/>
  <c r="MN10" i="1"/>
  <c r="MN6" i="2"/>
  <c r="MO32" i="3"/>
  <c r="MM10" i="1"/>
  <c r="MM6" i="2"/>
  <c r="MN32" i="3"/>
  <c r="ML10" i="1"/>
  <c r="ML6" i="2"/>
  <c r="MM32" i="3"/>
  <c r="MK10" i="1"/>
  <c r="MK6" i="2"/>
  <c r="ML32" i="3"/>
  <c r="MJ10" i="1"/>
  <c r="MJ6" i="2"/>
  <c r="MK32" i="3"/>
  <c r="MI10" i="1"/>
  <c r="MI6" i="2"/>
  <c r="MJ32" i="3"/>
  <c r="MH10" i="1"/>
  <c r="MH6" i="2"/>
  <c r="MI32" i="3"/>
  <c r="MG10" i="1"/>
  <c r="MG6" i="2"/>
  <c r="MH32" i="3"/>
  <c r="MF10" i="1"/>
  <c r="MF6" i="2"/>
  <c r="MG32" i="3"/>
  <c r="ME10" i="1"/>
  <c r="ME6" i="2"/>
  <c r="MF32" i="3"/>
  <c r="MD10" i="1"/>
  <c r="MD6" i="2"/>
  <c r="ME32" i="3"/>
  <c r="MC10" i="1"/>
  <c r="MC6" i="2"/>
  <c r="MD32" i="3"/>
  <c r="MB10" i="1"/>
  <c r="MB6" i="2"/>
  <c r="MC32" i="3"/>
  <c r="MA10" i="1"/>
  <c r="MA6" i="2"/>
  <c r="MB32" i="3"/>
  <c r="LZ10" i="1"/>
  <c r="LZ6" i="2"/>
  <c r="MA32" i="3"/>
  <c r="LY10" i="1"/>
  <c r="LY6" i="2"/>
  <c r="LZ32" i="3"/>
  <c r="LX10" i="1"/>
  <c r="LX6" i="2"/>
  <c r="LY32" i="3"/>
  <c r="LW10" i="1"/>
  <c r="LW6" i="2"/>
  <c r="LX32" i="3"/>
  <c r="LV10" i="1"/>
  <c r="LV6" i="2"/>
  <c r="LW32" i="3"/>
  <c r="LU10" i="1"/>
  <c r="LU6" i="2"/>
  <c r="LV32" i="3"/>
  <c r="LT10" i="1"/>
  <c r="LT6" i="2"/>
  <c r="LU32" i="3"/>
  <c r="LS10" i="1"/>
  <c r="LS6" i="2"/>
  <c r="LT32" i="3"/>
  <c r="LR10" i="1"/>
  <c r="LR6" i="2"/>
  <c r="LS32" i="3"/>
  <c r="LQ10" i="1"/>
  <c r="LQ6" i="2"/>
  <c r="LR32" i="3"/>
  <c r="LP10" i="1"/>
  <c r="LP6" i="2"/>
  <c r="LQ32" i="3"/>
  <c r="LO10" i="1"/>
  <c r="LO6" i="2"/>
  <c r="LP32" i="3"/>
  <c r="LN10" i="1"/>
  <c r="LN6" i="2"/>
  <c r="LO32" i="3"/>
  <c r="LM10" i="1"/>
  <c r="LM6" i="2"/>
  <c r="LN32" i="3"/>
  <c r="LL10" i="1"/>
  <c r="LL6" i="2"/>
  <c r="LM32" i="3"/>
  <c r="LK10" i="1"/>
  <c r="LK6" i="2"/>
  <c r="LL32" i="3"/>
  <c r="LJ10" i="1"/>
  <c r="LJ6" i="2"/>
  <c r="LK32" i="3"/>
  <c r="LI10" i="1"/>
  <c r="LI6" i="2"/>
  <c r="LJ32" i="3"/>
  <c r="LH10" i="1"/>
  <c r="LH6" i="2"/>
  <c r="LI32" i="3"/>
  <c r="LG10" i="1"/>
  <c r="LG6" i="2"/>
  <c r="LH32" i="3"/>
  <c r="LF10" i="1"/>
  <c r="LF6" i="2"/>
  <c r="LG32" i="3"/>
  <c r="LE10" i="1"/>
  <c r="LE6" i="2"/>
  <c r="LF32" i="3"/>
  <c r="LD10" i="1"/>
  <c r="LD6" i="2"/>
  <c r="LE32" i="3"/>
  <c r="LC10" i="1"/>
  <c r="LC6" i="2"/>
  <c r="LD32" i="3"/>
  <c r="LB10" i="1"/>
  <c r="LB6" i="2"/>
  <c r="LC32" i="3"/>
  <c r="LA10" i="1"/>
  <c r="LA6" i="2"/>
  <c r="LB32" i="3"/>
  <c r="KZ10" i="1"/>
  <c r="KZ6" i="2"/>
  <c r="LA32" i="3"/>
  <c r="KY10" i="1"/>
  <c r="KY6" i="2"/>
  <c r="KZ32" i="3"/>
  <c r="KX10" i="1"/>
  <c r="KX6" i="2"/>
  <c r="KY32" i="3"/>
  <c r="KW10" i="1"/>
  <c r="KW6" i="2"/>
  <c r="KX32" i="3"/>
  <c r="KV10" i="1"/>
  <c r="KV6" i="2"/>
  <c r="KW32" i="3"/>
  <c r="KU10" i="1"/>
  <c r="KU6" i="2"/>
  <c r="KV32" i="3"/>
  <c r="KT10" i="1"/>
  <c r="KT6" i="2"/>
  <c r="KU32" i="3"/>
  <c r="KS10" i="1"/>
  <c r="KS6" i="2"/>
  <c r="KT32" i="3"/>
  <c r="KR10" i="1"/>
  <c r="KR6" i="2"/>
  <c r="KS32" i="3"/>
  <c r="KQ10" i="1"/>
  <c r="KQ6" i="2"/>
  <c r="KR32" i="3"/>
  <c r="KP10" i="1"/>
  <c r="KP6" i="2"/>
  <c r="KQ32" i="3"/>
  <c r="KO10" i="1"/>
  <c r="KO6" i="2"/>
  <c r="KP32" i="3"/>
  <c r="KN10" i="1"/>
  <c r="KN6" i="2"/>
  <c r="KO32" i="3"/>
  <c r="KM10" i="1"/>
  <c r="KM6" i="2"/>
  <c r="KN32" i="3"/>
  <c r="KL10" i="1"/>
  <c r="KL6" i="2"/>
  <c r="KM32" i="3"/>
  <c r="KK10" i="1"/>
  <c r="KK6" i="2"/>
  <c r="KL32" i="3"/>
  <c r="KJ10" i="1"/>
  <c r="KJ6" i="2"/>
  <c r="KK32" i="3"/>
  <c r="KI10" i="1"/>
  <c r="KI6" i="2"/>
  <c r="KJ32" i="3"/>
  <c r="KH10" i="1"/>
  <c r="KH6" i="2"/>
  <c r="KI32" i="3"/>
  <c r="KG10" i="1"/>
  <c r="KG6" i="2"/>
  <c r="KH32" i="3"/>
  <c r="KF10" i="1"/>
  <c r="KF6" i="2"/>
  <c r="KG32" i="3"/>
  <c r="KE10" i="1"/>
  <c r="KE6" i="2"/>
  <c r="KF32" i="3"/>
  <c r="KD10" i="1"/>
  <c r="KD6" i="2"/>
  <c r="KE32" i="3"/>
  <c r="KC10" i="1"/>
  <c r="KC6" i="2"/>
  <c r="KD32" i="3"/>
  <c r="KB10" i="1"/>
  <c r="KB6" i="2"/>
  <c r="KC32" i="3"/>
  <c r="KA10" i="1"/>
  <c r="KA6" i="2"/>
  <c r="KB32" i="3"/>
  <c r="JZ10" i="1"/>
  <c r="JZ6" i="2"/>
  <c r="KA32" i="3"/>
  <c r="JY10" i="1"/>
  <c r="JY6" i="2"/>
  <c r="JZ32" i="3"/>
  <c r="JX10" i="1"/>
  <c r="JX6" i="2"/>
  <c r="JY32" i="3"/>
  <c r="JW10" i="1"/>
  <c r="JW6" i="2"/>
  <c r="JX32" i="3"/>
  <c r="JV10" i="1"/>
  <c r="JV6" i="2"/>
  <c r="JW32" i="3"/>
  <c r="NA10" i="1"/>
  <c r="NA6" i="2"/>
  <c r="NB32" i="3"/>
  <c r="MZ10" i="1"/>
  <c r="MZ6" i="2"/>
  <c r="NA32" i="3"/>
  <c r="MY10" i="1"/>
  <c r="MY6" i="2"/>
  <c r="MZ32" i="3"/>
  <c r="MX10" i="1"/>
  <c r="MX6" i="2"/>
  <c r="MY32" i="3"/>
  <c r="MW10" i="1"/>
  <c r="MW6" i="2"/>
  <c r="MX32" i="3"/>
  <c r="ND10" i="1"/>
  <c r="ND6" i="2"/>
  <c r="NE32" i="3"/>
  <c r="NC10" i="1"/>
  <c r="NC6" i="2"/>
  <c r="ND32" i="3"/>
  <c r="NB10" i="1"/>
  <c r="NB6" i="2"/>
  <c r="NC32" i="3"/>
  <c r="NH10" i="1"/>
  <c r="NH6" i="2"/>
  <c r="NI32" i="3"/>
  <c r="NG10" i="1"/>
  <c r="NG6" i="2"/>
  <c r="NH32" i="3"/>
  <c r="NF10" i="1"/>
  <c r="NF6" i="2"/>
  <c r="NG32" i="3"/>
  <c r="NE10" i="1"/>
  <c r="NE6" i="2"/>
  <c r="NF32" i="3"/>
  <c r="NF128" i="3"/>
  <c r="NF80" i="3"/>
  <c r="NG128" i="3"/>
  <c r="NG80" i="3"/>
  <c r="NH128" i="3"/>
  <c r="NH80" i="3"/>
  <c r="NI128" i="3"/>
  <c r="NI80" i="3"/>
  <c r="NC128" i="3"/>
  <c r="NC80" i="3"/>
  <c r="ND128" i="3"/>
  <c r="ND80" i="3"/>
  <c r="NE128" i="3"/>
  <c r="NE80" i="3"/>
  <c r="MX128" i="3"/>
  <c r="MX80" i="3"/>
  <c r="MY128" i="3"/>
  <c r="MY80" i="3"/>
  <c r="MZ128" i="3"/>
  <c r="MZ80" i="3"/>
  <c r="NA128" i="3"/>
  <c r="NA80" i="3"/>
  <c r="NB128" i="3"/>
  <c r="NB80" i="3"/>
  <c r="JW128" i="3"/>
  <c r="JW80" i="3"/>
  <c r="JX128" i="3"/>
  <c r="JX80" i="3"/>
  <c r="JY128" i="3"/>
  <c r="JY80" i="3"/>
  <c r="JZ128" i="3"/>
  <c r="JZ80" i="3"/>
  <c r="KA128" i="3"/>
  <c r="KA80" i="3"/>
  <c r="KB128" i="3"/>
  <c r="KB80" i="3"/>
  <c r="KC128" i="3"/>
  <c r="KC80" i="3"/>
  <c r="KD128" i="3"/>
  <c r="KD80" i="3"/>
  <c r="KE128" i="3"/>
  <c r="KE80" i="3"/>
  <c r="KF128" i="3"/>
  <c r="KF80" i="3"/>
  <c r="KG128" i="3"/>
  <c r="KG80" i="3"/>
  <c r="KH128" i="3"/>
  <c r="KH80" i="3"/>
  <c r="KI128" i="3"/>
  <c r="KI80" i="3"/>
  <c r="KJ128" i="3"/>
  <c r="KJ80" i="3"/>
  <c r="KK128" i="3"/>
  <c r="KK80" i="3"/>
  <c r="KL128" i="3"/>
  <c r="KL80" i="3"/>
  <c r="KM128" i="3"/>
  <c r="KM80" i="3"/>
  <c r="KN128" i="3"/>
  <c r="KN80" i="3"/>
  <c r="KO128" i="3"/>
  <c r="KO80" i="3"/>
  <c r="KP128" i="3"/>
  <c r="KP80" i="3"/>
  <c r="KQ128" i="3"/>
  <c r="KQ80" i="3"/>
  <c r="KR128" i="3"/>
  <c r="KR80" i="3"/>
  <c r="KS128" i="3"/>
  <c r="KS80" i="3"/>
  <c r="KT128" i="3"/>
  <c r="KT80" i="3"/>
  <c r="KU128" i="3"/>
  <c r="KU80" i="3"/>
  <c r="KV128" i="3"/>
  <c r="KV80" i="3"/>
  <c r="KW128" i="3"/>
  <c r="KW80" i="3"/>
  <c r="KX128" i="3"/>
  <c r="KX80" i="3"/>
  <c r="KY128" i="3"/>
  <c r="KY80" i="3"/>
  <c r="KZ128" i="3"/>
  <c r="KZ80" i="3"/>
  <c r="LA128" i="3"/>
  <c r="LA80" i="3"/>
  <c r="LB128" i="3"/>
  <c r="LB80" i="3"/>
  <c r="LC128" i="3"/>
  <c r="LC80" i="3"/>
  <c r="LD128" i="3"/>
  <c r="LD80" i="3"/>
  <c r="LE128" i="3"/>
  <c r="LE80" i="3"/>
  <c r="LF128" i="3"/>
  <c r="LF80" i="3"/>
  <c r="LG128" i="3"/>
  <c r="LG80" i="3"/>
  <c r="LH128" i="3"/>
  <c r="LH80" i="3"/>
  <c r="LI128" i="3"/>
  <c r="LI80" i="3"/>
  <c r="LJ128" i="3"/>
  <c r="LJ80" i="3"/>
  <c r="LK128" i="3"/>
  <c r="LK80" i="3"/>
  <c r="LL128" i="3"/>
  <c r="LL80" i="3"/>
  <c r="LM128" i="3"/>
  <c r="LM80" i="3"/>
  <c r="LN128" i="3"/>
  <c r="LN80" i="3"/>
  <c r="LO128" i="3"/>
  <c r="LO80" i="3"/>
  <c r="LP128" i="3"/>
  <c r="LP80" i="3"/>
  <c r="LQ128" i="3"/>
  <c r="LQ80" i="3"/>
  <c r="LR128" i="3"/>
  <c r="LR80" i="3"/>
  <c r="LS128" i="3"/>
  <c r="LS80" i="3"/>
  <c r="LT128" i="3"/>
  <c r="LT80" i="3"/>
  <c r="LU128" i="3"/>
  <c r="LU80" i="3"/>
  <c r="LV128" i="3"/>
  <c r="LV80" i="3"/>
  <c r="LW128" i="3"/>
  <c r="LW80" i="3"/>
  <c r="LX128" i="3"/>
  <c r="LX80" i="3"/>
  <c r="LY128" i="3"/>
  <c r="LY80" i="3"/>
  <c r="LZ128" i="3"/>
  <c r="LZ80" i="3"/>
  <c r="MA128" i="3"/>
  <c r="MA80" i="3"/>
  <c r="MB128" i="3"/>
  <c r="MB80" i="3"/>
  <c r="MC128" i="3"/>
  <c r="MC80" i="3"/>
  <c r="MD128" i="3"/>
  <c r="MD80" i="3"/>
  <c r="ME128" i="3"/>
  <c r="ME80" i="3"/>
  <c r="MF128" i="3"/>
  <c r="MF80" i="3"/>
  <c r="MG128" i="3"/>
  <c r="MG80" i="3"/>
  <c r="MH128" i="3"/>
  <c r="MH80" i="3"/>
  <c r="MI128" i="3"/>
  <c r="MI80" i="3"/>
  <c r="MJ128" i="3"/>
  <c r="MJ80" i="3"/>
  <c r="MK128" i="3"/>
  <c r="MK80" i="3"/>
  <c r="ML128" i="3"/>
  <c r="ML80" i="3"/>
  <c r="MM128" i="3"/>
  <c r="MM80" i="3"/>
  <c r="MN128" i="3"/>
  <c r="MN80" i="3"/>
  <c r="MO128" i="3"/>
  <c r="MO80" i="3"/>
  <c r="MP128" i="3"/>
  <c r="MP80" i="3"/>
  <c r="MQ128" i="3"/>
  <c r="MQ80" i="3"/>
  <c r="MR128" i="3"/>
  <c r="MR80" i="3"/>
  <c r="MS128" i="3"/>
  <c r="MS80" i="3"/>
  <c r="MT128" i="3"/>
  <c r="MT80" i="3"/>
  <c r="MU128" i="3"/>
  <c r="MU80" i="3"/>
  <c r="MV128" i="3"/>
  <c r="MV80" i="3"/>
  <c r="MW128" i="3"/>
  <c r="MW80" i="3"/>
  <c r="GT128" i="3"/>
  <c r="GT80" i="3"/>
  <c r="GU128" i="3"/>
  <c r="GU80" i="3"/>
  <c r="GV128" i="3"/>
  <c r="GV80" i="3"/>
  <c r="GW128" i="3"/>
  <c r="GW80" i="3"/>
  <c r="GX128" i="3"/>
  <c r="GX80" i="3"/>
  <c r="GY128" i="3"/>
  <c r="GY80" i="3"/>
  <c r="GZ128" i="3"/>
  <c r="GZ80" i="3"/>
  <c r="HA128" i="3"/>
  <c r="HA80" i="3"/>
  <c r="HB128" i="3"/>
  <c r="HB80" i="3"/>
  <c r="HC128" i="3"/>
  <c r="HC80" i="3"/>
  <c r="HD128" i="3"/>
  <c r="HD80" i="3"/>
  <c r="HE128" i="3"/>
  <c r="HE80" i="3"/>
  <c r="HF128" i="3"/>
  <c r="HF80" i="3"/>
  <c r="HG128" i="3"/>
  <c r="HG80" i="3"/>
  <c r="HH128" i="3"/>
  <c r="HH80" i="3"/>
  <c r="HI128" i="3"/>
  <c r="HI80" i="3"/>
  <c r="HJ128" i="3"/>
  <c r="HJ80" i="3"/>
  <c r="HK128" i="3"/>
  <c r="HK80" i="3"/>
  <c r="HL128" i="3"/>
  <c r="HL80" i="3"/>
  <c r="HM128" i="3"/>
  <c r="HM80" i="3"/>
  <c r="HN128" i="3"/>
  <c r="HN80" i="3"/>
  <c r="HO128" i="3"/>
  <c r="HO80" i="3"/>
  <c r="HP128" i="3"/>
  <c r="HP80" i="3"/>
  <c r="HQ128" i="3"/>
  <c r="HQ80" i="3"/>
  <c r="HR128" i="3"/>
  <c r="HR80" i="3"/>
  <c r="HS128" i="3"/>
  <c r="HS80" i="3"/>
  <c r="HT128" i="3"/>
  <c r="HT80" i="3"/>
  <c r="HU128" i="3"/>
  <c r="HU80" i="3"/>
  <c r="HV128" i="3"/>
  <c r="HV80" i="3"/>
  <c r="HW128" i="3"/>
  <c r="HW80" i="3"/>
  <c r="HX128" i="3"/>
  <c r="HX80" i="3"/>
  <c r="HY128" i="3"/>
  <c r="HY80" i="3"/>
  <c r="HZ128" i="3"/>
  <c r="HZ80" i="3"/>
  <c r="IA128" i="3"/>
  <c r="IA80" i="3"/>
  <c r="IB128" i="3"/>
  <c r="IB80" i="3"/>
  <c r="IC128" i="3"/>
  <c r="IC80" i="3"/>
  <c r="ID128" i="3"/>
  <c r="ID80" i="3"/>
  <c r="IE128" i="3"/>
  <c r="IE80" i="3"/>
  <c r="IF128" i="3"/>
  <c r="IF80" i="3"/>
  <c r="IG128" i="3"/>
  <c r="IG80" i="3"/>
  <c r="IH128" i="3"/>
  <c r="IH80" i="3"/>
  <c r="II128" i="3"/>
  <c r="II80" i="3"/>
  <c r="IJ128" i="3"/>
  <c r="IJ80" i="3"/>
  <c r="IK128" i="3"/>
  <c r="IK80" i="3"/>
  <c r="IL128" i="3"/>
  <c r="IL80" i="3"/>
  <c r="IM128" i="3"/>
  <c r="IM80" i="3"/>
  <c r="IN128" i="3"/>
  <c r="IN80" i="3"/>
  <c r="IO128" i="3"/>
  <c r="IO80" i="3"/>
  <c r="IP128" i="3"/>
  <c r="IP80" i="3"/>
  <c r="IQ128" i="3"/>
  <c r="IQ80" i="3"/>
  <c r="IR128" i="3"/>
  <c r="IR80" i="3"/>
  <c r="IS128" i="3"/>
  <c r="IS80" i="3"/>
  <c r="IT128" i="3"/>
  <c r="IT80" i="3"/>
  <c r="IU128" i="3"/>
  <c r="IU80" i="3"/>
  <c r="IV128" i="3"/>
  <c r="IV80" i="3"/>
  <c r="IW128" i="3"/>
  <c r="IW80" i="3"/>
  <c r="IX128" i="3"/>
  <c r="IX80" i="3"/>
  <c r="IY128" i="3"/>
  <c r="IY80" i="3"/>
  <c r="IZ128" i="3"/>
  <c r="IZ80" i="3"/>
  <c r="JA128" i="3"/>
  <c r="JA80" i="3"/>
  <c r="JB128" i="3"/>
  <c r="JB80" i="3"/>
  <c r="JC128" i="3"/>
  <c r="JC80" i="3"/>
  <c r="JD128" i="3"/>
  <c r="JD80" i="3"/>
  <c r="JE128" i="3"/>
  <c r="JE80" i="3"/>
  <c r="JF128" i="3"/>
  <c r="JF80" i="3"/>
  <c r="JG128" i="3"/>
  <c r="JG80" i="3"/>
  <c r="JH128" i="3"/>
  <c r="JH80" i="3"/>
  <c r="JI128" i="3"/>
  <c r="JI80" i="3"/>
  <c r="JJ128" i="3"/>
  <c r="JJ80" i="3"/>
  <c r="JK128" i="3"/>
  <c r="JK80" i="3"/>
  <c r="JL128" i="3"/>
  <c r="JL80" i="3"/>
  <c r="JM128" i="3"/>
  <c r="JM80" i="3"/>
  <c r="JN128" i="3"/>
  <c r="JN80" i="3"/>
  <c r="JO128" i="3"/>
  <c r="JO80" i="3"/>
  <c r="JP128" i="3"/>
  <c r="JP80" i="3"/>
  <c r="JQ128" i="3"/>
  <c r="JQ80" i="3"/>
  <c r="JR128" i="3"/>
  <c r="JR80" i="3"/>
  <c r="JS128" i="3"/>
  <c r="JS80" i="3"/>
  <c r="JT128" i="3"/>
  <c r="JT80" i="3"/>
  <c r="JU128" i="3"/>
  <c r="JU80" i="3"/>
  <c r="JV128" i="3"/>
  <c r="JV80" i="3"/>
  <c r="CV80" i="3"/>
  <c r="CV128" i="3"/>
  <c r="CW80" i="3"/>
  <c r="CW128" i="3"/>
  <c r="CX80" i="3"/>
  <c r="CX128" i="3"/>
  <c r="CY80" i="3"/>
  <c r="CY128" i="3"/>
  <c r="CZ80" i="3"/>
  <c r="CZ128" i="3"/>
  <c r="DA80" i="3"/>
  <c r="DA128" i="3"/>
  <c r="DB80" i="3"/>
  <c r="DC80" i="3"/>
  <c r="DD80" i="3"/>
  <c r="DD128" i="3"/>
  <c r="DE80" i="3"/>
  <c r="DE128" i="3"/>
  <c r="DF80" i="3"/>
  <c r="DF128" i="3"/>
  <c r="DG80" i="3"/>
  <c r="DG128" i="3"/>
  <c r="DH80" i="3"/>
  <c r="DH128" i="3"/>
  <c r="DI80" i="3"/>
  <c r="DI128" i="3"/>
  <c r="DJ80" i="3"/>
  <c r="DK80" i="3"/>
  <c r="DK128" i="3"/>
  <c r="DL80" i="3"/>
  <c r="DL128" i="3"/>
  <c r="DM80" i="3"/>
  <c r="DM128" i="3"/>
  <c r="DN80" i="3"/>
  <c r="DN128" i="3"/>
  <c r="DO80" i="3"/>
  <c r="DO128" i="3"/>
  <c r="DP80" i="3"/>
  <c r="DP128" i="3"/>
  <c r="DQ128" i="3"/>
  <c r="DQ80" i="3"/>
  <c r="DR128" i="3"/>
  <c r="DR80" i="3"/>
  <c r="DS128" i="3"/>
  <c r="DS80" i="3"/>
  <c r="DT128" i="3"/>
  <c r="DT80" i="3"/>
  <c r="DU128" i="3"/>
  <c r="DU80" i="3"/>
  <c r="DV128" i="3"/>
  <c r="DV80" i="3"/>
  <c r="DW128" i="3"/>
  <c r="DW80" i="3"/>
  <c r="DX128" i="3"/>
  <c r="DX80" i="3"/>
  <c r="DY128" i="3"/>
  <c r="DY80" i="3"/>
  <c r="DZ128" i="3"/>
  <c r="DZ80" i="3"/>
  <c r="EA128" i="3"/>
  <c r="EA80" i="3"/>
  <c r="EB128" i="3"/>
  <c r="EB80" i="3"/>
  <c r="EC128" i="3"/>
  <c r="EC80" i="3"/>
  <c r="ED128" i="3"/>
  <c r="ED80" i="3"/>
  <c r="EE128" i="3"/>
  <c r="EE80" i="3"/>
  <c r="EF128" i="3"/>
  <c r="EF80" i="3"/>
  <c r="EG128" i="3"/>
  <c r="EG80" i="3"/>
  <c r="EH128" i="3"/>
  <c r="EH80" i="3"/>
  <c r="EI128" i="3"/>
  <c r="EI80" i="3"/>
  <c r="EJ128" i="3"/>
  <c r="EJ80" i="3"/>
  <c r="EK128" i="3"/>
  <c r="EK80" i="3"/>
  <c r="EL128" i="3"/>
  <c r="EL80" i="3"/>
  <c r="EM128" i="3"/>
  <c r="EM80" i="3"/>
  <c r="EN128" i="3"/>
  <c r="EN80" i="3"/>
  <c r="EO128" i="3"/>
  <c r="EO80" i="3"/>
  <c r="EP128" i="3"/>
  <c r="EP80" i="3"/>
  <c r="EQ128" i="3"/>
  <c r="EQ80" i="3"/>
  <c r="ER128" i="3"/>
  <c r="ER80" i="3"/>
  <c r="ES128" i="3"/>
  <c r="ES80" i="3"/>
  <c r="ET128" i="3"/>
  <c r="ET80" i="3"/>
  <c r="EU128" i="3"/>
  <c r="EU80" i="3"/>
  <c r="EV128" i="3"/>
  <c r="EV80" i="3"/>
  <c r="EW128" i="3"/>
  <c r="EW80" i="3"/>
  <c r="EX128" i="3"/>
  <c r="EX80" i="3"/>
  <c r="EY128" i="3"/>
  <c r="EY80" i="3"/>
  <c r="EZ128" i="3"/>
  <c r="EZ80" i="3"/>
  <c r="FA128" i="3"/>
  <c r="FA80" i="3"/>
  <c r="FB128" i="3"/>
  <c r="FB80" i="3"/>
  <c r="FC128" i="3"/>
  <c r="FC80" i="3"/>
  <c r="FD128" i="3"/>
  <c r="FD80" i="3"/>
  <c r="FE128" i="3"/>
  <c r="FE80" i="3"/>
  <c r="FF128" i="3"/>
  <c r="FF80" i="3"/>
  <c r="FG128" i="3"/>
  <c r="FG80" i="3"/>
  <c r="FH128" i="3"/>
  <c r="FH80" i="3"/>
  <c r="FI128" i="3"/>
  <c r="FI80" i="3"/>
  <c r="FJ128" i="3"/>
  <c r="FJ80" i="3"/>
  <c r="FK128" i="3"/>
  <c r="FK80" i="3"/>
  <c r="FL128" i="3"/>
  <c r="FL80" i="3"/>
  <c r="FM128" i="3"/>
  <c r="FM80" i="3"/>
  <c r="FN128" i="3"/>
  <c r="FN80" i="3"/>
  <c r="FO128" i="3"/>
  <c r="FO80" i="3"/>
  <c r="FP128" i="3"/>
  <c r="FP80" i="3"/>
  <c r="FQ128" i="3"/>
  <c r="FQ80" i="3"/>
  <c r="FR128" i="3"/>
  <c r="FR80" i="3"/>
  <c r="FS128" i="3"/>
  <c r="FS80" i="3"/>
  <c r="FT128" i="3"/>
  <c r="FT80" i="3"/>
  <c r="FU128" i="3"/>
  <c r="FU80" i="3"/>
  <c r="FV128" i="3"/>
  <c r="FV80" i="3"/>
  <c r="FW128" i="3"/>
  <c r="FW80" i="3"/>
  <c r="FX128" i="3"/>
  <c r="FX80" i="3"/>
  <c r="FY128" i="3"/>
  <c r="FY80" i="3"/>
  <c r="FZ128" i="3"/>
  <c r="FZ80" i="3"/>
  <c r="GA128" i="3"/>
  <c r="GA80" i="3"/>
  <c r="GB128" i="3"/>
  <c r="GB80" i="3"/>
  <c r="GC128" i="3"/>
  <c r="GC80" i="3"/>
  <c r="GD128" i="3"/>
  <c r="GD80" i="3"/>
  <c r="GE128" i="3"/>
  <c r="GE80" i="3"/>
  <c r="GF128" i="3"/>
  <c r="GF80" i="3"/>
  <c r="GG128" i="3"/>
  <c r="GG80" i="3"/>
  <c r="GH128" i="3"/>
  <c r="GH80" i="3"/>
  <c r="GI128" i="3"/>
  <c r="GI80" i="3"/>
  <c r="GJ128" i="3"/>
  <c r="GJ80" i="3"/>
  <c r="GK128" i="3"/>
  <c r="GK80" i="3"/>
  <c r="GL128" i="3"/>
  <c r="GL80" i="3"/>
  <c r="GM128" i="3"/>
  <c r="GM80" i="3"/>
  <c r="GN128" i="3"/>
  <c r="GN80" i="3"/>
  <c r="GO128" i="3"/>
  <c r="GO80" i="3"/>
  <c r="GP128" i="3"/>
  <c r="GP80" i="3"/>
  <c r="GQ128" i="3"/>
  <c r="GQ80" i="3"/>
  <c r="GR128" i="3"/>
  <c r="GR80" i="3"/>
  <c r="GS128" i="3"/>
  <c r="GS80" i="3"/>
  <c r="BQ80" i="3"/>
  <c r="BQ128" i="3"/>
  <c r="BR80" i="3"/>
  <c r="BR128" i="3"/>
  <c r="BS80" i="3"/>
  <c r="BS128" i="3"/>
  <c r="BT80" i="3"/>
  <c r="BT128" i="3"/>
  <c r="BU80" i="3"/>
  <c r="BU128" i="3"/>
  <c r="BV80" i="3"/>
  <c r="BV128" i="3"/>
  <c r="BW80" i="3"/>
  <c r="BW128" i="3"/>
  <c r="BX80" i="3"/>
  <c r="BX128" i="3"/>
  <c r="BY80" i="3"/>
  <c r="BY128" i="3"/>
  <c r="BZ80" i="3"/>
  <c r="BZ128" i="3"/>
  <c r="CA80" i="3"/>
  <c r="CA128" i="3"/>
  <c r="CB80" i="3"/>
  <c r="CB128" i="3"/>
  <c r="CC80" i="3"/>
  <c r="CC128" i="3"/>
  <c r="CD80" i="3"/>
  <c r="CD128" i="3"/>
  <c r="CE80" i="3"/>
  <c r="CE128" i="3"/>
  <c r="CF80" i="3"/>
  <c r="CF128" i="3"/>
  <c r="CG80" i="3"/>
  <c r="CG128" i="3"/>
  <c r="CH80" i="3"/>
  <c r="CH128" i="3"/>
  <c r="CI80" i="3"/>
  <c r="CI128" i="3"/>
  <c r="CJ80" i="3"/>
  <c r="CJ128" i="3"/>
  <c r="CK80" i="3"/>
  <c r="CK128" i="3"/>
  <c r="CL80" i="3"/>
  <c r="CL128" i="3"/>
  <c r="CM80" i="3"/>
  <c r="CM128" i="3"/>
  <c r="CN80" i="3"/>
  <c r="CN128" i="3"/>
  <c r="CO80" i="3"/>
  <c r="CO128" i="3"/>
  <c r="CP80" i="3"/>
  <c r="CP128" i="3"/>
  <c r="CQ80" i="3"/>
  <c r="CQ128" i="3"/>
  <c r="CR80" i="3"/>
  <c r="CR128" i="3"/>
  <c r="CS80" i="3"/>
  <c r="CS128" i="3"/>
  <c r="CT80" i="3"/>
  <c r="CT128" i="3"/>
  <c r="CU80" i="3"/>
  <c r="CU128" i="3"/>
  <c r="CU129" i="3"/>
  <c r="CU130" i="3"/>
  <c r="CU131" i="3"/>
  <c r="CU81" i="3"/>
  <c r="CU33" i="3"/>
  <c r="CU82" i="3"/>
  <c r="CU34" i="3"/>
  <c r="CU83" i="3"/>
  <c r="CU35" i="3"/>
  <c r="CT129" i="3"/>
  <c r="CT130" i="3"/>
  <c r="CT131" i="3"/>
  <c r="CT81" i="3"/>
  <c r="CT33" i="3"/>
  <c r="CT82" i="3"/>
  <c r="CT34" i="3"/>
  <c r="CT83" i="3"/>
  <c r="CT35" i="3"/>
  <c r="CS129" i="3"/>
  <c r="CS130" i="3"/>
  <c r="CS131" i="3"/>
  <c r="CS81" i="3"/>
  <c r="CS33" i="3"/>
  <c r="CS82" i="3"/>
  <c r="CS34" i="3"/>
  <c r="CS83" i="3"/>
  <c r="CS35" i="3"/>
  <c r="CR129" i="3"/>
  <c r="CR130" i="3"/>
  <c r="CR131" i="3"/>
  <c r="CR81" i="3"/>
  <c r="CR33" i="3"/>
  <c r="CR82" i="3"/>
  <c r="CR34" i="3"/>
  <c r="CR83" i="3"/>
  <c r="CR35" i="3"/>
  <c r="CQ129" i="3"/>
  <c r="CQ130" i="3"/>
  <c r="CQ131" i="3"/>
  <c r="CQ81" i="3"/>
  <c r="CQ33" i="3"/>
  <c r="CQ82" i="3"/>
  <c r="CQ34" i="3"/>
  <c r="CQ83" i="3"/>
  <c r="CQ35" i="3"/>
  <c r="CP129" i="3"/>
  <c r="CP130" i="3"/>
  <c r="CP131" i="3"/>
  <c r="CP81" i="3"/>
  <c r="CP33" i="3"/>
  <c r="CP82" i="3"/>
  <c r="CP34" i="3"/>
  <c r="CP83" i="3"/>
  <c r="CP35" i="3"/>
  <c r="CO129" i="3"/>
  <c r="CO130" i="3"/>
  <c r="CO131" i="3"/>
  <c r="CO81" i="3"/>
  <c r="CO33" i="3"/>
  <c r="CO82" i="3"/>
  <c r="CO34" i="3"/>
  <c r="CO83" i="3"/>
  <c r="CO35" i="3"/>
  <c r="CN129" i="3"/>
  <c r="CN130" i="3"/>
  <c r="CN131" i="3"/>
  <c r="CN81" i="3"/>
  <c r="CN33" i="3"/>
  <c r="CN82" i="3"/>
  <c r="CN34" i="3"/>
  <c r="CN83" i="3"/>
  <c r="CN35" i="3"/>
  <c r="CM129" i="3"/>
  <c r="CM130" i="3"/>
  <c r="CM131" i="3"/>
  <c r="CM81" i="3"/>
  <c r="CM33" i="3"/>
  <c r="CM82" i="3"/>
  <c r="CM34" i="3"/>
  <c r="CM83" i="3"/>
  <c r="CM35" i="3"/>
  <c r="CL129" i="3"/>
  <c r="CL130" i="3"/>
  <c r="CL131" i="3"/>
  <c r="CL81" i="3"/>
  <c r="CL33" i="3"/>
  <c r="CL82" i="3"/>
  <c r="CL34" i="3"/>
  <c r="CL83" i="3"/>
  <c r="CL35" i="3"/>
  <c r="CK129" i="3"/>
  <c r="CK130" i="3"/>
  <c r="CK131" i="3"/>
  <c r="CK81" i="3"/>
  <c r="CK33" i="3"/>
  <c r="CK82" i="3"/>
  <c r="CK34" i="3"/>
  <c r="CK83" i="3"/>
  <c r="CK35" i="3"/>
  <c r="CJ129" i="3"/>
  <c r="CJ130" i="3"/>
  <c r="CJ131" i="3"/>
  <c r="CJ81" i="3"/>
  <c r="CJ33" i="3"/>
  <c r="CJ82" i="3"/>
  <c r="CJ34" i="3"/>
  <c r="CJ83" i="3"/>
  <c r="CJ35" i="3"/>
  <c r="CI129" i="3"/>
  <c r="CI130" i="3"/>
  <c r="CI131" i="3"/>
  <c r="CI81" i="3"/>
  <c r="CI33" i="3"/>
  <c r="CI82" i="3"/>
  <c r="CI34" i="3"/>
  <c r="CI83" i="3"/>
  <c r="CI35" i="3"/>
  <c r="CH129" i="3"/>
  <c r="CH130" i="3"/>
  <c r="CH131" i="3"/>
  <c r="CH81" i="3"/>
  <c r="CH33" i="3"/>
  <c r="CH82" i="3"/>
  <c r="CH34" i="3"/>
  <c r="CH83" i="3"/>
  <c r="CH35" i="3"/>
  <c r="CG129" i="3"/>
  <c r="CG130" i="3"/>
  <c r="CG131" i="3"/>
  <c r="CG81" i="3"/>
  <c r="CG33" i="3"/>
  <c r="CG82" i="3"/>
  <c r="CG34" i="3"/>
  <c r="CG83" i="3"/>
  <c r="CG35" i="3"/>
  <c r="CF129" i="3"/>
  <c r="CF130" i="3"/>
  <c r="CF131" i="3"/>
  <c r="CF81" i="3"/>
  <c r="CF33" i="3"/>
  <c r="CF82" i="3"/>
  <c r="CF34" i="3"/>
  <c r="CF83" i="3"/>
  <c r="CF35" i="3"/>
  <c r="CE129" i="3"/>
  <c r="CE130" i="3"/>
  <c r="CE131" i="3"/>
  <c r="CE81" i="3"/>
  <c r="CE33" i="3"/>
  <c r="CE82" i="3"/>
  <c r="CE34" i="3"/>
  <c r="CE83" i="3"/>
  <c r="CE35" i="3"/>
  <c r="CD129" i="3"/>
  <c r="CD130" i="3"/>
  <c r="CD131" i="3"/>
  <c r="CD81" i="3"/>
  <c r="CD33" i="3"/>
  <c r="CD82" i="3"/>
  <c r="CD34" i="3"/>
  <c r="CD83" i="3"/>
  <c r="CD35" i="3"/>
  <c r="CC129" i="3"/>
  <c r="CC130" i="3"/>
  <c r="CC131" i="3"/>
  <c r="CC81" i="3"/>
  <c r="CC33" i="3"/>
  <c r="CC82" i="3"/>
  <c r="CC34" i="3"/>
  <c r="CC83" i="3"/>
  <c r="CC35" i="3"/>
  <c r="CB129" i="3"/>
  <c r="CB130" i="3"/>
  <c r="CB131" i="3"/>
  <c r="CB81" i="3"/>
  <c r="CB33" i="3"/>
  <c r="CB82" i="3"/>
  <c r="CB34" i="3"/>
  <c r="CB83" i="3"/>
  <c r="CB35" i="3"/>
  <c r="CA129" i="3"/>
  <c r="CA130" i="3"/>
  <c r="CA131" i="3"/>
  <c r="CA81" i="3"/>
  <c r="CA33" i="3"/>
  <c r="CA82" i="3"/>
  <c r="CA34" i="3"/>
  <c r="CA83" i="3"/>
  <c r="CA35" i="3"/>
  <c r="BZ129" i="3"/>
  <c r="BZ130" i="3"/>
  <c r="BZ131" i="3"/>
  <c r="BZ81" i="3"/>
  <c r="BZ33" i="3"/>
  <c r="BZ82" i="3"/>
  <c r="BZ34" i="3"/>
  <c r="BZ83" i="3"/>
  <c r="BZ35" i="3"/>
  <c r="BY129" i="3"/>
  <c r="BY130" i="3"/>
  <c r="BY131" i="3"/>
  <c r="BY81" i="3"/>
  <c r="BY33" i="3"/>
  <c r="BY82" i="3"/>
  <c r="BY34" i="3"/>
  <c r="BY83" i="3"/>
  <c r="BY35" i="3"/>
  <c r="BX129" i="3"/>
  <c r="BX130" i="3"/>
  <c r="BX131" i="3"/>
  <c r="BX81" i="3"/>
  <c r="BX33" i="3"/>
  <c r="BX82" i="3"/>
  <c r="BX34" i="3"/>
  <c r="BX83" i="3"/>
  <c r="BX35" i="3"/>
  <c r="BW129" i="3"/>
  <c r="BW130" i="3"/>
  <c r="BW131" i="3"/>
  <c r="BW81" i="3"/>
  <c r="BW33" i="3"/>
  <c r="BW82" i="3"/>
  <c r="BW34" i="3"/>
  <c r="BW83" i="3"/>
  <c r="BW35" i="3"/>
  <c r="BV129" i="3"/>
  <c r="BV130" i="3"/>
  <c r="BV131" i="3"/>
  <c r="BV81" i="3"/>
  <c r="BV33" i="3"/>
  <c r="BV82" i="3"/>
  <c r="BV34" i="3"/>
  <c r="BV83" i="3"/>
  <c r="BV35" i="3"/>
  <c r="BU129" i="3"/>
  <c r="BU130" i="3"/>
  <c r="BU131" i="3"/>
  <c r="BU81" i="3"/>
  <c r="BU33" i="3"/>
  <c r="BU82" i="3"/>
  <c r="BU34" i="3"/>
  <c r="BU83" i="3"/>
  <c r="BU35" i="3"/>
  <c r="BT129" i="3"/>
  <c r="BT130" i="3"/>
  <c r="BT131" i="3"/>
  <c r="BT81" i="3"/>
  <c r="BT33" i="3"/>
  <c r="BT82" i="3"/>
  <c r="BT34" i="3"/>
  <c r="BT83" i="3"/>
  <c r="BT35" i="3"/>
  <c r="BS129" i="3"/>
  <c r="BS130" i="3"/>
  <c r="BS131" i="3"/>
  <c r="BS81" i="3"/>
  <c r="BS33" i="3"/>
  <c r="BS82" i="3"/>
  <c r="BS34" i="3"/>
  <c r="BS83" i="3"/>
  <c r="BS35" i="3"/>
  <c r="BR129" i="3"/>
  <c r="BR130" i="3"/>
  <c r="BR131" i="3"/>
  <c r="BR81" i="3"/>
  <c r="BR33" i="3"/>
  <c r="BR82" i="3"/>
  <c r="BR34" i="3"/>
  <c r="BR83" i="3"/>
  <c r="BR35" i="3"/>
  <c r="BQ129" i="3"/>
  <c r="BQ130" i="3"/>
  <c r="BQ131" i="3"/>
  <c r="BQ81" i="3"/>
  <c r="BQ33" i="3"/>
  <c r="BQ82" i="3"/>
  <c r="BQ34" i="3"/>
  <c r="BQ83" i="3"/>
  <c r="BQ35" i="3"/>
  <c r="GS81" i="3"/>
  <c r="GS82" i="3"/>
  <c r="GS83" i="3"/>
  <c r="GS129" i="3"/>
  <c r="GS130" i="3"/>
  <c r="GS131" i="3"/>
  <c r="GS35" i="3"/>
  <c r="GR81" i="3"/>
  <c r="GR82" i="3"/>
  <c r="GR83" i="3"/>
  <c r="GR129" i="3"/>
  <c r="GR130" i="3"/>
  <c r="GR131" i="3"/>
  <c r="GR35" i="3"/>
  <c r="GQ81" i="3"/>
  <c r="GQ82" i="3"/>
  <c r="GQ83" i="3"/>
  <c r="GQ129" i="3"/>
  <c r="GQ130" i="3"/>
  <c r="GQ131" i="3"/>
  <c r="GQ35" i="3"/>
  <c r="GP81" i="3"/>
  <c r="GP82" i="3"/>
  <c r="GP83" i="3"/>
  <c r="GP129" i="3"/>
  <c r="GP130" i="3"/>
  <c r="GP131" i="3"/>
  <c r="GP35" i="3"/>
  <c r="GO81" i="3"/>
  <c r="GO82" i="3"/>
  <c r="GO83" i="3"/>
  <c r="GO129" i="3"/>
  <c r="GO130" i="3"/>
  <c r="GO131" i="3"/>
  <c r="GO35" i="3"/>
  <c r="GN81" i="3"/>
  <c r="GN82" i="3"/>
  <c r="GN83" i="3"/>
  <c r="GN129" i="3"/>
  <c r="GN130" i="3"/>
  <c r="GN131" i="3"/>
  <c r="GN35" i="3"/>
  <c r="GM81" i="3"/>
  <c r="GM82" i="3"/>
  <c r="GM83" i="3"/>
  <c r="GM129" i="3"/>
  <c r="GM130" i="3"/>
  <c r="GM131" i="3"/>
  <c r="GM35" i="3"/>
  <c r="GL81" i="3"/>
  <c r="GL82" i="3"/>
  <c r="GL83" i="3"/>
  <c r="GL129" i="3"/>
  <c r="GL130" i="3"/>
  <c r="GL131" i="3"/>
  <c r="GL35" i="3"/>
  <c r="GK81" i="3"/>
  <c r="GK82" i="3"/>
  <c r="GK83" i="3"/>
  <c r="GK129" i="3"/>
  <c r="GK130" i="3"/>
  <c r="GK131" i="3"/>
  <c r="GK35" i="3"/>
  <c r="GJ81" i="3"/>
  <c r="GJ82" i="3"/>
  <c r="GJ83" i="3"/>
  <c r="GJ129" i="3"/>
  <c r="GJ130" i="3"/>
  <c r="GJ131" i="3"/>
  <c r="GJ35" i="3"/>
  <c r="GI81" i="3"/>
  <c r="GI82" i="3"/>
  <c r="GI83" i="3"/>
  <c r="GI129" i="3"/>
  <c r="GI130" i="3"/>
  <c r="GI131" i="3"/>
  <c r="GI35" i="3"/>
  <c r="GH81" i="3"/>
  <c r="GH82" i="3"/>
  <c r="GH83" i="3"/>
  <c r="GH129" i="3"/>
  <c r="GH130" i="3"/>
  <c r="GH131" i="3"/>
  <c r="GH35" i="3"/>
  <c r="GG81" i="3"/>
  <c r="GG82" i="3"/>
  <c r="GG83" i="3"/>
  <c r="GG129" i="3"/>
  <c r="GG130" i="3"/>
  <c r="GG131" i="3"/>
  <c r="GG35" i="3"/>
  <c r="GF81" i="3"/>
  <c r="GF82" i="3"/>
  <c r="GF83" i="3"/>
  <c r="GF129" i="3"/>
  <c r="GF130" i="3"/>
  <c r="GF131" i="3"/>
  <c r="GF35" i="3"/>
  <c r="GE81" i="3"/>
  <c r="GE82" i="3"/>
  <c r="GE83" i="3"/>
  <c r="GE129" i="3"/>
  <c r="GE130" i="3"/>
  <c r="GE131" i="3"/>
  <c r="GE35" i="3"/>
  <c r="GD81" i="3"/>
  <c r="GD82" i="3"/>
  <c r="GD83" i="3"/>
  <c r="GD129" i="3"/>
  <c r="GD130" i="3"/>
  <c r="GD131" i="3"/>
  <c r="GD35" i="3"/>
  <c r="GC81" i="3"/>
  <c r="GC82" i="3"/>
  <c r="GC83" i="3"/>
  <c r="GC129" i="3"/>
  <c r="GC130" i="3"/>
  <c r="GC131" i="3"/>
  <c r="GC35" i="3"/>
  <c r="GB81" i="3"/>
  <c r="GB82" i="3"/>
  <c r="GB83" i="3"/>
  <c r="GB129" i="3"/>
  <c r="GB130" i="3"/>
  <c r="GB131" i="3"/>
  <c r="GB35" i="3"/>
  <c r="GA81" i="3"/>
  <c r="GA82" i="3"/>
  <c r="GA83" i="3"/>
  <c r="GA129" i="3"/>
  <c r="GA130" i="3"/>
  <c r="GA131" i="3"/>
  <c r="GA35" i="3"/>
  <c r="FZ81" i="3"/>
  <c r="FZ82" i="3"/>
  <c r="FZ83" i="3"/>
  <c r="FZ129" i="3"/>
  <c r="FZ130" i="3"/>
  <c r="FZ131" i="3"/>
  <c r="FZ35" i="3"/>
  <c r="FY81" i="3"/>
  <c r="FY82" i="3"/>
  <c r="FY83" i="3"/>
  <c r="FY129" i="3"/>
  <c r="FY130" i="3"/>
  <c r="FY131" i="3"/>
  <c r="FY35" i="3"/>
  <c r="FX81" i="3"/>
  <c r="FX82" i="3"/>
  <c r="FX83" i="3"/>
  <c r="FX129" i="3"/>
  <c r="FX130" i="3"/>
  <c r="FX131" i="3"/>
  <c r="FX35" i="3"/>
  <c r="FW81" i="3"/>
  <c r="FW82" i="3"/>
  <c r="FW83" i="3"/>
  <c r="FW129" i="3"/>
  <c r="FW130" i="3"/>
  <c r="FW131" i="3"/>
  <c r="FW35" i="3"/>
  <c r="FV81" i="3"/>
  <c r="FV82" i="3"/>
  <c r="FV83" i="3"/>
  <c r="FV129" i="3"/>
  <c r="FV130" i="3"/>
  <c r="FV131" i="3"/>
  <c r="FV35" i="3"/>
  <c r="FU81" i="3"/>
  <c r="FU82" i="3"/>
  <c r="FU83" i="3"/>
  <c r="FU129" i="3"/>
  <c r="FU130" i="3"/>
  <c r="FU131" i="3"/>
  <c r="FU35" i="3"/>
  <c r="FT81" i="3"/>
  <c r="FT82" i="3"/>
  <c r="FT83" i="3"/>
  <c r="FT129" i="3"/>
  <c r="FT130" i="3"/>
  <c r="FT131" i="3"/>
  <c r="FT35" i="3"/>
  <c r="FS81" i="3"/>
  <c r="FS82" i="3"/>
  <c r="FS83" i="3"/>
  <c r="FS129" i="3"/>
  <c r="FS130" i="3"/>
  <c r="FS131" i="3"/>
  <c r="FS35" i="3"/>
  <c r="FR81" i="3"/>
  <c r="FR82" i="3"/>
  <c r="FR83" i="3"/>
  <c r="FR129" i="3"/>
  <c r="FR130" i="3"/>
  <c r="FR131" i="3"/>
  <c r="FR35" i="3"/>
  <c r="FQ81" i="3"/>
  <c r="FQ82" i="3"/>
  <c r="FQ83" i="3"/>
  <c r="FQ129" i="3"/>
  <c r="FQ130" i="3"/>
  <c r="FQ131" i="3"/>
  <c r="FQ35" i="3"/>
  <c r="FP81" i="3"/>
  <c r="FP82" i="3"/>
  <c r="FP83" i="3"/>
  <c r="FP129" i="3"/>
  <c r="FP130" i="3"/>
  <c r="FP131" i="3"/>
  <c r="FP35" i="3"/>
  <c r="FO81" i="3"/>
  <c r="FO82" i="3"/>
  <c r="FO83" i="3"/>
  <c r="FO129" i="3"/>
  <c r="FO130" i="3"/>
  <c r="FO131" i="3"/>
  <c r="FO35" i="3"/>
  <c r="FN81" i="3"/>
  <c r="FN82" i="3"/>
  <c r="FN83" i="3"/>
  <c r="FN129" i="3"/>
  <c r="FN130" i="3"/>
  <c r="FN131" i="3"/>
  <c r="FN35" i="3"/>
  <c r="FM81" i="3"/>
  <c r="FM82" i="3"/>
  <c r="FM83" i="3"/>
  <c r="FM129" i="3"/>
  <c r="FM130" i="3"/>
  <c r="FM131" i="3"/>
  <c r="FM35" i="3"/>
  <c r="FL81" i="3"/>
  <c r="FL82" i="3"/>
  <c r="FL83" i="3"/>
  <c r="FL129" i="3"/>
  <c r="FL130" i="3"/>
  <c r="FL131" i="3"/>
  <c r="FL35" i="3"/>
  <c r="FK81" i="3"/>
  <c r="FK82" i="3"/>
  <c r="FK83" i="3"/>
  <c r="FK129" i="3"/>
  <c r="FK130" i="3"/>
  <c r="FK131" i="3"/>
  <c r="FK35" i="3"/>
  <c r="FJ81" i="3"/>
  <c r="FJ82" i="3"/>
  <c r="FJ83" i="3"/>
  <c r="FJ129" i="3"/>
  <c r="FJ130" i="3"/>
  <c r="FJ131" i="3"/>
  <c r="FJ35" i="3"/>
  <c r="FI81" i="3"/>
  <c r="FI82" i="3"/>
  <c r="FI83" i="3"/>
  <c r="FI129" i="3"/>
  <c r="FI130" i="3"/>
  <c r="FI131" i="3"/>
  <c r="FI35" i="3"/>
  <c r="FH81" i="3"/>
  <c r="FH82" i="3"/>
  <c r="FH83" i="3"/>
  <c r="FH129" i="3"/>
  <c r="FH130" i="3"/>
  <c r="FH131" i="3"/>
  <c r="FH35" i="3"/>
  <c r="FG81" i="3"/>
  <c r="FG82" i="3"/>
  <c r="FG83" i="3"/>
  <c r="FG129" i="3"/>
  <c r="FG130" i="3"/>
  <c r="FG131" i="3"/>
  <c r="FG35" i="3"/>
  <c r="FF81" i="3"/>
  <c r="FF82" i="3"/>
  <c r="FF83" i="3"/>
  <c r="FF129" i="3"/>
  <c r="FF130" i="3"/>
  <c r="FF131" i="3"/>
  <c r="FF35" i="3"/>
  <c r="FE81" i="3"/>
  <c r="FE82" i="3"/>
  <c r="FE83" i="3"/>
  <c r="FE129" i="3"/>
  <c r="FE130" i="3"/>
  <c r="FE131" i="3"/>
  <c r="FE35" i="3"/>
  <c r="FD81" i="3"/>
  <c r="FD82" i="3"/>
  <c r="FD83" i="3"/>
  <c r="FD129" i="3"/>
  <c r="FD130" i="3"/>
  <c r="FD131" i="3"/>
  <c r="FD35" i="3"/>
  <c r="FC81" i="3"/>
  <c r="FC82" i="3"/>
  <c r="FC83" i="3"/>
  <c r="FC129" i="3"/>
  <c r="FC130" i="3"/>
  <c r="FC131" i="3"/>
  <c r="FC35" i="3"/>
  <c r="FB81" i="3"/>
  <c r="FB82" i="3"/>
  <c r="FB83" i="3"/>
  <c r="FB129" i="3"/>
  <c r="FB130" i="3"/>
  <c r="FB131" i="3"/>
  <c r="FB35" i="3"/>
  <c r="FA81" i="3"/>
  <c r="FA82" i="3"/>
  <c r="FA83" i="3"/>
  <c r="FA129" i="3"/>
  <c r="FA130" i="3"/>
  <c r="FA131" i="3"/>
  <c r="FA35" i="3"/>
  <c r="EZ81" i="3"/>
  <c r="EZ82" i="3"/>
  <c r="EZ83" i="3"/>
  <c r="EZ129" i="3"/>
  <c r="EZ130" i="3"/>
  <c r="EZ131" i="3"/>
  <c r="EZ35" i="3"/>
  <c r="EY81" i="3"/>
  <c r="EY82" i="3"/>
  <c r="EY83" i="3"/>
  <c r="EY129" i="3"/>
  <c r="EY130" i="3"/>
  <c r="EY131" i="3"/>
  <c r="EY35" i="3"/>
  <c r="EX81" i="3"/>
  <c r="EX82" i="3"/>
  <c r="EX83" i="3"/>
  <c r="EX129" i="3"/>
  <c r="EX130" i="3"/>
  <c r="EX131" i="3"/>
  <c r="EX35" i="3"/>
  <c r="EW81" i="3"/>
  <c r="EW82" i="3"/>
  <c r="EW83" i="3"/>
  <c r="EW129" i="3"/>
  <c r="EW130" i="3"/>
  <c r="EW131" i="3"/>
  <c r="EW35" i="3"/>
  <c r="EV81" i="3"/>
  <c r="EV82" i="3"/>
  <c r="EV83" i="3"/>
  <c r="EV129" i="3"/>
  <c r="EV130" i="3"/>
  <c r="EV131" i="3"/>
  <c r="EV35" i="3"/>
  <c r="EU81" i="3"/>
  <c r="EU82" i="3"/>
  <c r="EU83" i="3"/>
  <c r="EU129" i="3"/>
  <c r="EU130" i="3"/>
  <c r="EU131" i="3"/>
  <c r="EU35" i="3"/>
  <c r="ET81" i="3"/>
  <c r="ET82" i="3"/>
  <c r="ET83" i="3"/>
  <c r="ET129" i="3"/>
  <c r="ET130" i="3"/>
  <c r="ET131" i="3"/>
  <c r="ET35" i="3"/>
  <c r="ES81" i="3"/>
  <c r="ES82" i="3"/>
  <c r="ES83" i="3"/>
  <c r="ES129" i="3"/>
  <c r="ES130" i="3"/>
  <c r="ES131" i="3"/>
  <c r="ES35" i="3"/>
  <c r="ER81" i="3"/>
  <c r="ER82" i="3"/>
  <c r="ER83" i="3"/>
  <c r="ER129" i="3"/>
  <c r="ER130" i="3"/>
  <c r="ER131" i="3"/>
  <c r="ER35" i="3"/>
  <c r="EQ81" i="3"/>
  <c r="EQ82" i="3"/>
  <c r="EQ83" i="3"/>
  <c r="EQ129" i="3"/>
  <c r="EQ33" i="3"/>
  <c r="EQ130" i="3"/>
  <c r="EQ131" i="3"/>
  <c r="EQ35" i="3"/>
  <c r="EP81" i="3"/>
  <c r="EP82" i="3"/>
  <c r="EP83" i="3"/>
  <c r="EP129" i="3"/>
  <c r="EP33" i="3"/>
  <c r="EP130" i="3"/>
  <c r="EP131" i="3"/>
  <c r="EP35" i="3"/>
  <c r="EO81" i="3"/>
  <c r="EO82" i="3"/>
  <c r="EO83" i="3"/>
  <c r="EO129" i="3"/>
  <c r="EO33" i="3"/>
  <c r="EO130" i="3"/>
  <c r="EO131" i="3"/>
  <c r="EO35" i="3"/>
  <c r="EN81" i="3"/>
  <c r="EN82" i="3"/>
  <c r="EN83" i="3"/>
  <c r="EN129" i="3"/>
  <c r="EN33" i="3"/>
  <c r="EN130" i="3"/>
  <c r="EN131" i="3"/>
  <c r="EN35" i="3"/>
  <c r="EM81" i="3"/>
  <c r="EM82" i="3"/>
  <c r="EM83" i="3"/>
  <c r="EM129" i="3"/>
  <c r="EM33" i="3"/>
  <c r="EM130" i="3"/>
  <c r="EM131" i="3"/>
  <c r="EM35" i="3"/>
  <c r="EL81" i="3"/>
  <c r="EL82" i="3"/>
  <c r="EL83" i="3"/>
  <c r="EL129" i="3"/>
  <c r="EL33" i="3"/>
  <c r="EL130" i="3"/>
  <c r="EL131" i="3"/>
  <c r="EL35" i="3"/>
  <c r="EK81" i="3"/>
  <c r="EK82" i="3"/>
  <c r="EK83" i="3"/>
  <c r="EK129" i="3"/>
  <c r="EK33" i="3"/>
  <c r="EK130" i="3"/>
  <c r="EK131" i="3"/>
  <c r="EK35" i="3"/>
  <c r="EJ81" i="3"/>
  <c r="EJ82" i="3"/>
  <c r="EJ83" i="3"/>
  <c r="EJ129" i="3"/>
  <c r="EJ33" i="3"/>
  <c r="EJ130" i="3"/>
  <c r="EJ131" i="3"/>
  <c r="EJ35" i="3"/>
  <c r="EI81" i="3"/>
  <c r="EI82" i="3"/>
  <c r="EI83" i="3"/>
  <c r="EI129" i="3"/>
  <c r="EI33" i="3"/>
  <c r="EI130" i="3"/>
  <c r="EI131" i="3"/>
  <c r="EI35" i="3"/>
  <c r="EH81" i="3"/>
  <c r="EH82" i="3"/>
  <c r="EH83" i="3"/>
  <c r="EH129" i="3"/>
  <c r="EH33" i="3"/>
  <c r="EH130" i="3"/>
  <c r="EH131" i="3"/>
  <c r="EH35" i="3"/>
  <c r="EG81" i="3"/>
  <c r="EG82" i="3"/>
  <c r="EG83" i="3"/>
  <c r="EG129" i="3"/>
  <c r="EG33" i="3"/>
  <c r="EG130" i="3"/>
  <c r="EG131" i="3"/>
  <c r="EG35" i="3"/>
  <c r="EF81" i="3"/>
  <c r="EF82" i="3"/>
  <c r="EF83" i="3"/>
  <c r="EF129" i="3"/>
  <c r="EF33" i="3"/>
  <c r="EF130" i="3"/>
  <c r="EF131" i="3"/>
  <c r="EF35" i="3"/>
  <c r="EE81" i="3"/>
  <c r="EE82" i="3"/>
  <c r="EE83" i="3"/>
  <c r="EE129" i="3"/>
  <c r="EE33" i="3"/>
  <c r="EE130" i="3"/>
  <c r="EE131" i="3"/>
  <c r="EE35" i="3"/>
  <c r="ED81" i="3"/>
  <c r="ED82" i="3"/>
  <c r="ED83" i="3"/>
  <c r="ED129" i="3"/>
  <c r="ED33" i="3"/>
  <c r="ED130" i="3"/>
  <c r="ED131" i="3"/>
  <c r="ED35" i="3"/>
  <c r="EC81" i="3"/>
  <c r="EC82" i="3"/>
  <c r="EC83" i="3"/>
  <c r="EC129" i="3"/>
  <c r="EC33" i="3"/>
  <c r="EC130" i="3"/>
  <c r="EC131" i="3"/>
  <c r="EC35" i="3"/>
  <c r="EB81" i="3"/>
  <c r="EB82" i="3"/>
  <c r="EB83" i="3"/>
  <c r="EB129" i="3"/>
  <c r="EB33" i="3"/>
  <c r="EB130" i="3"/>
  <c r="EB131" i="3"/>
  <c r="EB35" i="3"/>
  <c r="EA81" i="3"/>
  <c r="EA82" i="3"/>
  <c r="EA83" i="3"/>
  <c r="EA129" i="3"/>
  <c r="EA33" i="3"/>
  <c r="EA130" i="3"/>
  <c r="EA131" i="3"/>
  <c r="EA35" i="3"/>
  <c r="DZ81" i="3"/>
  <c r="DZ82" i="3"/>
  <c r="DZ83" i="3"/>
  <c r="DZ129" i="3"/>
  <c r="DZ33" i="3"/>
  <c r="DZ130" i="3"/>
  <c r="DZ131" i="3"/>
  <c r="DZ35" i="3"/>
  <c r="DY81" i="3"/>
  <c r="DY82" i="3"/>
  <c r="DY83" i="3"/>
  <c r="DY129" i="3"/>
  <c r="DY33" i="3"/>
  <c r="DY130" i="3"/>
  <c r="DY131" i="3"/>
  <c r="DY35" i="3"/>
  <c r="DX81" i="3"/>
  <c r="DX82" i="3"/>
  <c r="DX83" i="3"/>
  <c r="DX129" i="3"/>
  <c r="DX33" i="3"/>
  <c r="DX130" i="3"/>
  <c r="DX131" i="3"/>
  <c r="DX35" i="3"/>
  <c r="DW81" i="3"/>
  <c r="DW82" i="3"/>
  <c r="DW83" i="3"/>
  <c r="DW129" i="3"/>
  <c r="DW33" i="3"/>
  <c r="DW130" i="3"/>
  <c r="DW131" i="3"/>
  <c r="DW35" i="3"/>
  <c r="DV81" i="3"/>
  <c r="DV82" i="3"/>
  <c r="DV83" i="3"/>
  <c r="DV129" i="3"/>
  <c r="DV33" i="3"/>
  <c r="DV130" i="3"/>
  <c r="DV131" i="3"/>
  <c r="DV35" i="3"/>
  <c r="DU81" i="3"/>
  <c r="DU82" i="3"/>
  <c r="DU83" i="3"/>
  <c r="DU129" i="3"/>
  <c r="DU33" i="3"/>
  <c r="DU130" i="3"/>
  <c r="DU131" i="3"/>
  <c r="DU35" i="3"/>
  <c r="DT81" i="3"/>
  <c r="DT82" i="3"/>
  <c r="DT83" i="3"/>
  <c r="DT129" i="3"/>
  <c r="DT33" i="3"/>
  <c r="DT130" i="3"/>
  <c r="DT131" i="3"/>
  <c r="DT35" i="3"/>
  <c r="DS81" i="3"/>
  <c r="DS82" i="3"/>
  <c r="DS83" i="3"/>
  <c r="DS129" i="3"/>
  <c r="DS33" i="3"/>
  <c r="DS130" i="3"/>
  <c r="DS131" i="3"/>
  <c r="DS35" i="3"/>
  <c r="DR81" i="3"/>
  <c r="DR82" i="3"/>
  <c r="DR83" i="3"/>
  <c r="DR129" i="3"/>
  <c r="DR33" i="3"/>
  <c r="DR130" i="3"/>
  <c r="DR131" i="3"/>
  <c r="DR35" i="3"/>
  <c r="DQ81" i="3"/>
  <c r="DQ82" i="3"/>
  <c r="DQ83" i="3"/>
  <c r="DQ129" i="3"/>
  <c r="DQ33" i="3"/>
  <c r="DQ130" i="3"/>
  <c r="DQ131" i="3"/>
  <c r="DQ35" i="3"/>
  <c r="DP129" i="3"/>
  <c r="DP130" i="3"/>
  <c r="DP131" i="3"/>
  <c r="DP81" i="3"/>
  <c r="DP33" i="3"/>
  <c r="DP82" i="3"/>
  <c r="DP34" i="3"/>
  <c r="DP83" i="3"/>
  <c r="DP35" i="3"/>
  <c r="DO129" i="3"/>
  <c r="DO130" i="3"/>
  <c r="DO131" i="3"/>
  <c r="DO81" i="3"/>
  <c r="DO33" i="3"/>
  <c r="DO82" i="3"/>
  <c r="DO34" i="3"/>
  <c r="DO83" i="3"/>
  <c r="DO35" i="3"/>
  <c r="DN129" i="3"/>
  <c r="DN130" i="3"/>
  <c r="DN131" i="3"/>
  <c r="DN81" i="3"/>
  <c r="DN33" i="3"/>
  <c r="DN82" i="3"/>
  <c r="DN34" i="3"/>
  <c r="DN83" i="3"/>
  <c r="DN35" i="3"/>
  <c r="DM129" i="3"/>
  <c r="DM130" i="3"/>
  <c r="DM131" i="3"/>
  <c r="DM81" i="3"/>
  <c r="DM33" i="3"/>
  <c r="DM82" i="3"/>
  <c r="DM34" i="3"/>
  <c r="DM83" i="3"/>
  <c r="DM35" i="3"/>
  <c r="DL129" i="3"/>
  <c r="DL130" i="3"/>
  <c r="DL131" i="3"/>
  <c r="DL81" i="3"/>
  <c r="DL33" i="3"/>
  <c r="DL82" i="3"/>
  <c r="DL34" i="3"/>
  <c r="DL83" i="3"/>
  <c r="DL35" i="3"/>
  <c r="DK129" i="3"/>
  <c r="DK130" i="3"/>
  <c r="DK131" i="3"/>
  <c r="DK81" i="3"/>
  <c r="DK33" i="3"/>
  <c r="DK82" i="3"/>
  <c r="DK83" i="3"/>
  <c r="DK35" i="3"/>
  <c r="DJ81" i="3"/>
  <c r="DJ33" i="3"/>
  <c r="DJ82" i="3"/>
  <c r="DJ83" i="3"/>
  <c r="DJ35" i="3"/>
  <c r="DI129" i="3"/>
  <c r="DI130" i="3"/>
  <c r="DI131" i="3"/>
  <c r="DI81" i="3"/>
  <c r="DI33" i="3"/>
  <c r="DI82" i="3"/>
  <c r="DI83" i="3"/>
  <c r="DI35" i="3"/>
  <c r="DH129" i="3"/>
  <c r="DH130" i="3"/>
  <c r="DH131" i="3"/>
  <c r="DH81" i="3"/>
  <c r="DH33" i="3"/>
  <c r="DH82" i="3"/>
  <c r="DH34" i="3"/>
  <c r="DH83" i="3"/>
  <c r="DH35" i="3"/>
  <c r="DG129" i="3"/>
  <c r="DG130" i="3"/>
  <c r="DG131" i="3"/>
  <c r="DG81" i="3"/>
  <c r="DG33" i="3"/>
  <c r="DG82" i="3"/>
  <c r="DG34" i="3"/>
  <c r="DG83" i="3"/>
  <c r="DG35" i="3"/>
  <c r="DF129" i="3"/>
  <c r="DF130" i="3"/>
  <c r="DF131" i="3"/>
  <c r="DF81" i="3"/>
  <c r="DF33" i="3"/>
  <c r="DF82" i="3"/>
  <c r="DF34" i="3"/>
  <c r="DF83" i="3"/>
  <c r="DF35" i="3"/>
  <c r="DE129" i="3"/>
  <c r="DE130" i="3"/>
  <c r="DE131" i="3"/>
  <c r="DE81" i="3"/>
  <c r="DE33" i="3"/>
  <c r="DE82" i="3"/>
  <c r="DE34" i="3"/>
  <c r="DE83" i="3"/>
  <c r="DE35" i="3"/>
  <c r="DD129" i="3"/>
  <c r="DD130" i="3"/>
  <c r="DD131" i="3"/>
  <c r="DD81" i="3"/>
  <c r="DD33" i="3"/>
  <c r="DD82" i="3"/>
  <c r="DD34" i="3"/>
  <c r="DD83" i="3"/>
  <c r="DD35" i="3"/>
  <c r="DC129" i="3"/>
  <c r="DC130" i="3"/>
  <c r="DC131" i="3"/>
  <c r="DC81" i="3"/>
  <c r="DC33" i="3"/>
  <c r="DC82" i="3"/>
  <c r="DC34" i="3"/>
  <c r="DC83" i="3"/>
  <c r="DC35" i="3"/>
  <c r="DB130" i="3"/>
  <c r="DB131" i="3"/>
  <c r="DB81" i="3"/>
  <c r="DB33" i="3"/>
  <c r="DB82" i="3"/>
  <c r="DB34" i="3"/>
  <c r="DB83" i="3"/>
  <c r="DB35" i="3"/>
  <c r="DA129" i="3"/>
  <c r="DA130" i="3"/>
  <c r="DA131" i="3"/>
  <c r="DA81" i="3"/>
  <c r="DA33" i="3"/>
  <c r="DA82" i="3"/>
  <c r="DA34" i="3"/>
  <c r="DA83" i="3"/>
  <c r="DA35" i="3"/>
  <c r="CZ129" i="3"/>
  <c r="CZ130" i="3"/>
  <c r="CZ131" i="3"/>
  <c r="CZ81" i="3"/>
  <c r="CZ33" i="3"/>
  <c r="CZ82" i="3"/>
  <c r="CZ34" i="3"/>
  <c r="CZ83" i="3"/>
  <c r="CZ35" i="3"/>
  <c r="CY129" i="3"/>
  <c r="CY130" i="3"/>
  <c r="CY131" i="3"/>
  <c r="CY81" i="3"/>
  <c r="CY33" i="3"/>
  <c r="CY82" i="3"/>
  <c r="CY34" i="3"/>
  <c r="CY83" i="3"/>
  <c r="CY35" i="3"/>
  <c r="CX129" i="3"/>
  <c r="CX130" i="3"/>
  <c r="CX131" i="3"/>
  <c r="CX81" i="3"/>
  <c r="CX33" i="3"/>
  <c r="CX82" i="3"/>
  <c r="CX34" i="3"/>
  <c r="CX83" i="3"/>
  <c r="CX35" i="3"/>
  <c r="CW129" i="3"/>
  <c r="CW130" i="3"/>
  <c r="CW131" i="3"/>
  <c r="CW81" i="3"/>
  <c r="CW33" i="3"/>
  <c r="CW82" i="3"/>
  <c r="CW34" i="3"/>
  <c r="CW83" i="3"/>
  <c r="CW35" i="3"/>
  <c r="CV129" i="3"/>
  <c r="CV130" i="3"/>
  <c r="CV131" i="3"/>
  <c r="CV81" i="3"/>
  <c r="CV33" i="3"/>
  <c r="CV82" i="3"/>
  <c r="CV34" i="3"/>
  <c r="CV83" i="3"/>
  <c r="CV35" i="3"/>
  <c r="JV81" i="3"/>
  <c r="JV82" i="3"/>
  <c r="JV83" i="3"/>
  <c r="JV129" i="3"/>
  <c r="JV130" i="3"/>
  <c r="JV131" i="3"/>
  <c r="JV35" i="3"/>
  <c r="JU81" i="3"/>
  <c r="JU82" i="3"/>
  <c r="JU83" i="3"/>
  <c r="JU129" i="3"/>
  <c r="JU130" i="3"/>
  <c r="JU131" i="3"/>
  <c r="JU35" i="3"/>
  <c r="JT81" i="3"/>
  <c r="JT82" i="3"/>
  <c r="JT83" i="3"/>
  <c r="JT129" i="3"/>
  <c r="JT130" i="3"/>
  <c r="JT131" i="3"/>
  <c r="JT35" i="3"/>
  <c r="JS81" i="3"/>
  <c r="JS82" i="3"/>
  <c r="JS83" i="3"/>
  <c r="JS129" i="3"/>
  <c r="JS130" i="3"/>
  <c r="JS131" i="3"/>
  <c r="JS35" i="3"/>
  <c r="JR81" i="3"/>
  <c r="JR82" i="3"/>
  <c r="JR83" i="3"/>
  <c r="JR129" i="3"/>
  <c r="JR130" i="3"/>
  <c r="JR131" i="3"/>
  <c r="JR35" i="3"/>
  <c r="JQ81" i="3"/>
  <c r="JQ82" i="3"/>
  <c r="JQ83" i="3"/>
  <c r="JQ129" i="3"/>
  <c r="JQ130" i="3"/>
  <c r="JQ131" i="3"/>
  <c r="JQ35" i="3"/>
  <c r="JP81" i="3"/>
  <c r="JP82" i="3"/>
  <c r="JP83" i="3"/>
  <c r="JP129" i="3"/>
  <c r="JP130" i="3"/>
  <c r="JP131" i="3"/>
  <c r="JP35" i="3"/>
  <c r="JO81" i="3"/>
  <c r="JO82" i="3"/>
  <c r="JO83" i="3"/>
  <c r="JO129" i="3"/>
  <c r="JO130" i="3"/>
  <c r="JO131" i="3"/>
  <c r="JO35" i="3"/>
  <c r="JN81" i="3"/>
  <c r="JN82" i="3"/>
  <c r="JN83" i="3"/>
  <c r="JN129" i="3"/>
  <c r="JN130" i="3"/>
  <c r="JN131" i="3"/>
  <c r="JN35" i="3"/>
  <c r="JM81" i="3"/>
  <c r="JM82" i="3"/>
  <c r="JM83" i="3"/>
  <c r="JM129" i="3"/>
  <c r="JM130" i="3"/>
  <c r="JM131" i="3"/>
  <c r="JM35" i="3"/>
  <c r="JL81" i="3"/>
  <c r="JL82" i="3"/>
  <c r="JL83" i="3"/>
  <c r="JL129" i="3"/>
  <c r="JL130" i="3"/>
  <c r="JL131" i="3"/>
  <c r="JL35" i="3"/>
  <c r="JK81" i="3"/>
  <c r="JK82" i="3"/>
  <c r="JK83" i="3"/>
  <c r="JK129" i="3"/>
  <c r="JK130" i="3"/>
  <c r="JK131" i="3"/>
  <c r="JK35" i="3"/>
  <c r="JJ81" i="3"/>
  <c r="JJ82" i="3"/>
  <c r="JJ83" i="3"/>
  <c r="JJ129" i="3"/>
  <c r="JJ130" i="3"/>
  <c r="JJ131" i="3"/>
  <c r="JJ35" i="3"/>
  <c r="JI81" i="3"/>
  <c r="JI82" i="3"/>
  <c r="JI83" i="3"/>
  <c r="JI129" i="3"/>
  <c r="JI130" i="3"/>
  <c r="JI131" i="3"/>
  <c r="JI35" i="3"/>
  <c r="JH81" i="3"/>
  <c r="JH82" i="3"/>
  <c r="JH83" i="3"/>
  <c r="JH129" i="3"/>
  <c r="JH130" i="3"/>
  <c r="JH131" i="3"/>
  <c r="JH35" i="3"/>
  <c r="JG81" i="3"/>
  <c r="JG82" i="3"/>
  <c r="JG83" i="3"/>
  <c r="JG129" i="3"/>
  <c r="JG130" i="3"/>
  <c r="JG131" i="3"/>
  <c r="JG35" i="3"/>
  <c r="JF81" i="3"/>
  <c r="JF82" i="3"/>
  <c r="JF83" i="3"/>
  <c r="JF129" i="3"/>
  <c r="JF130" i="3"/>
  <c r="JF131" i="3"/>
  <c r="JF35" i="3"/>
  <c r="JE81" i="3"/>
  <c r="JE82" i="3"/>
  <c r="JE83" i="3"/>
  <c r="JE129" i="3"/>
  <c r="JE130" i="3"/>
  <c r="JE131" i="3"/>
  <c r="JE35" i="3"/>
  <c r="JD81" i="3"/>
  <c r="JD82" i="3"/>
  <c r="JD83" i="3"/>
  <c r="JD129" i="3"/>
  <c r="JD130" i="3"/>
  <c r="JD131" i="3"/>
  <c r="JD35" i="3"/>
  <c r="JC81" i="3"/>
  <c r="JC82" i="3"/>
  <c r="JC83" i="3"/>
  <c r="JC129" i="3"/>
  <c r="JC130" i="3"/>
  <c r="JC131" i="3"/>
  <c r="JC35" i="3"/>
  <c r="JB81" i="3"/>
  <c r="JB82" i="3"/>
  <c r="JB83" i="3"/>
  <c r="JB129" i="3"/>
  <c r="JB130" i="3"/>
  <c r="JB131" i="3"/>
  <c r="JB35" i="3"/>
  <c r="JA81" i="3"/>
  <c r="JA82" i="3"/>
  <c r="JA83" i="3"/>
  <c r="JA129" i="3"/>
  <c r="JA130" i="3"/>
  <c r="JA131" i="3"/>
  <c r="JA35" i="3"/>
  <c r="IZ81" i="3"/>
  <c r="IZ82" i="3"/>
  <c r="IZ83" i="3"/>
  <c r="IZ129" i="3"/>
  <c r="IZ130" i="3"/>
  <c r="IZ131" i="3"/>
  <c r="IZ35" i="3"/>
  <c r="IY81" i="3"/>
  <c r="IY82" i="3"/>
  <c r="IY83" i="3"/>
  <c r="IY129" i="3"/>
  <c r="IY130" i="3"/>
  <c r="IY131" i="3"/>
  <c r="IY35" i="3"/>
  <c r="IX81" i="3"/>
  <c r="IX82" i="3"/>
  <c r="IX83" i="3"/>
  <c r="IX129" i="3"/>
  <c r="IX130" i="3"/>
  <c r="IX131" i="3"/>
  <c r="IX35" i="3"/>
  <c r="IW81" i="3"/>
  <c r="IW82" i="3"/>
  <c r="IW83" i="3"/>
  <c r="IW129" i="3"/>
  <c r="IW130" i="3"/>
  <c r="IW131" i="3"/>
  <c r="IW35" i="3"/>
  <c r="IV81" i="3"/>
  <c r="IV82" i="3"/>
  <c r="IV83" i="3"/>
  <c r="IV129" i="3"/>
  <c r="IV130" i="3"/>
  <c r="IV131" i="3"/>
  <c r="IV35" i="3"/>
  <c r="IU81" i="3"/>
  <c r="IU82" i="3"/>
  <c r="IU83" i="3"/>
  <c r="IU129" i="3"/>
  <c r="IU130" i="3"/>
  <c r="IU131" i="3"/>
  <c r="IU35" i="3"/>
  <c r="IT81" i="3"/>
  <c r="IT82" i="3"/>
  <c r="IT83" i="3"/>
  <c r="IT129" i="3"/>
  <c r="IT130" i="3"/>
  <c r="IT131" i="3"/>
  <c r="IT35" i="3"/>
  <c r="IS81" i="3"/>
  <c r="IS82" i="3"/>
  <c r="IS83" i="3"/>
  <c r="IS129" i="3"/>
  <c r="IS130" i="3"/>
  <c r="IS131" i="3"/>
  <c r="IS35" i="3"/>
  <c r="IR81" i="3"/>
  <c r="IR82" i="3"/>
  <c r="IR83" i="3"/>
  <c r="IR129" i="3"/>
  <c r="IR130" i="3"/>
  <c r="IR131" i="3"/>
  <c r="IR35" i="3"/>
  <c r="IQ81" i="3"/>
  <c r="IQ82" i="3"/>
  <c r="IQ83" i="3"/>
  <c r="IQ129" i="3"/>
  <c r="IQ130" i="3"/>
  <c r="IQ131" i="3"/>
  <c r="IQ35" i="3"/>
  <c r="IP81" i="3"/>
  <c r="IP82" i="3"/>
  <c r="IP83" i="3"/>
  <c r="IP129" i="3"/>
  <c r="IP130" i="3"/>
  <c r="IP131" i="3"/>
  <c r="IP35" i="3"/>
  <c r="IO81" i="3"/>
  <c r="IO82" i="3"/>
  <c r="IO83" i="3"/>
  <c r="IO129" i="3"/>
  <c r="IO130" i="3"/>
  <c r="IO131" i="3"/>
  <c r="IO35" i="3"/>
  <c r="IN81" i="3"/>
  <c r="IN82" i="3"/>
  <c r="IN83" i="3"/>
  <c r="IN129" i="3"/>
  <c r="IN130" i="3"/>
  <c r="IN131" i="3"/>
  <c r="IN35" i="3"/>
  <c r="IM81" i="3"/>
  <c r="IM82" i="3"/>
  <c r="IM83" i="3"/>
  <c r="IM129" i="3"/>
  <c r="IM130" i="3"/>
  <c r="IM131" i="3"/>
  <c r="IM35" i="3"/>
  <c r="IL81" i="3"/>
  <c r="IL82" i="3"/>
  <c r="IL83" i="3"/>
  <c r="IL129" i="3"/>
  <c r="IL130" i="3"/>
  <c r="IL131" i="3"/>
  <c r="IL35" i="3"/>
  <c r="IK81" i="3"/>
  <c r="IK82" i="3"/>
  <c r="IK83" i="3"/>
  <c r="IK129" i="3"/>
  <c r="IK130" i="3"/>
  <c r="IK131" i="3"/>
  <c r="IK35" i="3"/>
  <c r="IJ81" i="3"/>
  <c r="IJ82" i="3"/>
  <c r="IJ83" i="3"/>
  <c r="IJ129" i="3"/>
  <c r="IJ130" i="3"/>
  <c r="IJ131" i="3"/>
  <c r="IJ35" i="3"/>
  <c r="II81" i="3"/>
  <c r="II82" i="3"/>
  <c r="II83" i="3"/>
  <c r="II129" i="3"/>
  <c r="II130" i="3"/>
  <c r="II131" i="3"/>
  <c r="II35" i="3"/>
  <c r="IH81" i="3"/>
  <c r="IH82" i="3"/>
  <c r="IH83" i="3"/>
  <c r="IH129" i="3"/>
  <c r="IH130" i="3"/>
  <c r="IH131" i="3"/>
  <c r="IH35" i="3"/>
  <c r="IG81" i="3"/>
  <c r="IG82" i="3"/>
  <c r="IG83" i="3"/>
  <c r="IG129" i="3"/>
  <c r="IG130" i="3"/>
  <c r="IG131" i="3"/>
  <c r="IG35" i="3"/>
  <c r="IF81" i="3"/>
  <c r="IF82" i="3"/>
  <c r="IF83" i="3"/>
  <c r="IF129" i="3"/>
  <c r="IF130" i="3"/>
  <c r="IF131" i="3"/>
  <c r="IF35" i="3"/>
  <c r="IE81" i="3"/>
  <c r="IE82" i="3"/>
  <c r="IE83" i="3"/>
  <c r="IE129" i="3"/>
  <c r="IE130" i="3"/>
  <c r="IE131" i="3"/>
  <c r="IE35" i="3"/>
  <c r="ID81" i="3"/>
  <c r="ID82" i="3"/>
  <c r="ID83" i="3"/>
  <c r="ID129" i="3"/>
  <c r="ID130" i="3"/>
  <c r="ID131" i="3"/>
  <c r="ID35" i="3"/>
  <c r="IC81" i="3"/>
  <c r="IC82" i="3"/>
  <c r="IC83" i="3"/>
  <c r="IC129" i="3"/>
  <c r="IC130" i="3"/>
  <c r="IC131" i="3"/>
  <c r="IC35" i="3"/>
  <c r="IB81" i="3"/>
  <c r="IB82" i="3"/>
  <c r="IB83" i="3"/>
  <c r="IB129" i="3"/>
  <c r="IB130" i="3"/>
  <c r="IB131" i="3"/>
  <c r="IB35" i="3"/>
  <c r="IA81" i="3"/>
  <c r="IA82" i="3"/>
  <c r="IA83" i="3"/>
  <c r="IA129" i="3"/>
  <c r="IA130" i="3"/>
  <c r="IA131" i="3"/>
  <c r="IA35" i="3"/>
  <c r="HZ81" i="3"/>
  <c r="HZ82" i="3"/>
  <c r="HZ83" i="3"/>
  <c r="HZ129" i="3"/>
  <c r="HZ130" i="3"/>
  <c r="HZ131" i="3"/>
  <c r="HZ35" i="3"/>
  <c r="HY81" i="3"/>
  <c r="HY82" i="3"/>
  <c r="HY83" i="3"/>
  <c r="HY129" i="3"/>
  <c r="HY130" i="3"/>
  <c r="HY131" i="3"/>
  <c r="HY35" i="3"/>
  <c r="HX81" i="3"/>
  <c r="HX82" i="3"/>
  <c r="HX83" i="3"/>
  <c r="HX129" i="3"/>
  <c r="HX130" i="3"/>
  <c r="HX131" i="3"/>
  <c r="HX35" i="3"/>
  <c r="HW81" i="3"/>
  <c r="HW82" i="3"/>
  <c r="HW83" i="3"/>
  <c r="HW129" i="3"/>
  <c r="HW130" i="3"/>
  <c r="HW131" i="3"/>
  <c r="HW35" i="3"/>
  <c r="HV81" i="3"/>
  <c r="HV82" i="3"/>
  <c r="HV83" i="3"/>
  <c r="HV129" i="3"/>
  <c r="HV130" i="3"/>
  <c r="HV131" i="3"/>
  <c r="HV35" i="3"/>
  <c r="HU81" i="3"/>
  <c r="HU82" i="3"/>
  <c r="HU83" i="3"/>
  <c r="HU129" i="3"/>
  <c r="HU130" i="3"/>
  <c r="HU131" i="3"/>
  <c r="HU35" i="3"/>
  <c r="HT81" i="3"/>
  <c r="HT82" i="3"/>
  <c r="HT83" i="3"/>
  <c r="HT129" i="3"/>
  <c r="HT130" i="3"/>
  <c r="HT131" i="3"/>
  <c r="HT35" i="3"/>
  <c r="HS81" i="3"/>
  <c r="HS82" i="3"/>
  <c r="HS83" i="3"/>
  <c r="HS129" i="3"/>
  <c r="HS130" i="3"/>
  <c r="HS131" i="3"/>
  <c r="HS35" i="3"/>
  <c r="HR81" i="3"/>
  <c r="HR82" i="3"/>
  <c r="HR83" i="3"/>
  <c r="HR129" i="3"/>
  <c r="HR130" i="3"/>
  <c r="HR131" i="3"/>
  <c r="HR35" i="3"/>
  <c r="HQ81" i="3"/>
  <c r="HQ82" i="3"/>
  <c r="HQ83" i="3"/>
  <c r="HQ129" i="3"/>
  <c r="HQ130" i="3"/>
  <c r="HQ131" i="3"/>
  <c r="HQ35" i="3"/>
  <c r="HP81" i="3"/>
  <c r="HP82" i="3"/>
  <c r="HP83" i="3"/>
  <c r="HP129" i="3"/>
  <c r="HP130" i="3"/>
  <c r="HP131" i="3"/>
  <c r="HP35" i="3"/>
  <c r="HO81" i="3"/>
  <c r="HO82" i="3"/>
  <c r="HO83" i="3"/>
  <c r="HO129" i="3"/>
  <c r="HO130" i="3"/>
  <c r="HO131" i="3"/>
  <c r="HO35" i="3"/>
  <c r="HN81" i="3"/>
  <c r="HN82" i="3"/>
  <c r="HN83" i="3"/>
  <c r="HN129" i="3"/>
  <c r="HN130" i="3"/>
  <c r="HN131" i="3"/>
  <c r="HN35" i="3"/>
  <c r="HM81" i="3"/>
  <c r="HM82" i="3"/>
  <c r="HM83" i="3"/>
  <c r="HM129" i="3"/>
  <c r="HM130" i="3"/>
  <c r="HM131" i="3"/>
  <c r="HM35" i="3"/>
  <c r="HL81" i="3"/>
  <c r="HL82" i="3"/>
  <c r="HL83" i="3"/>
  <c r="HL129" i="3"/>
  <c r="HL130" i="3"/>
  <c r="HL131" i="3"/>
  <c r="HL35" i="3"/>
  <c r="HK81" i="3"/>
  <c r="HK82" i="3"/>
  <c r="HK83" i="3"/>
  <c r="HK129" i="3"/>
  <c r="HK130" i="3"/>
  <c r="HK131" i="3"/>
  <c r="HK35" i="3"/>
  <c r="HJ81" i="3"/>
  <c r="HJ82" i="3"/>
  <c r="HJ83" i="3"/>
  <c r="HJ129" i="3"/>
  <c r="HJ130" i="3"/>
  <c r="HJ131" i="3"/>
  <c r="HJ35" i="3"/>
  <c r="HI81" i="3"/>
  <c r="HI82" i="3"/>
  <c r="HI83" i="3"/>
  <c r="HI129" i="3"/>
  <c r="HI130" i="3"/>
  <c r="HI131" i="3"/>
  <c r="HI35" i="3"/>
  <c r="HH81" i="3"/>
  <c r="HH82" i="3"/>
  <c r="HH83" i="3"/>
  <c r="HH129" i="3"/>
  <c r="HH130" i="3"/>
  <c r="HH131" i="3"/>
  <c r="HH35" i="3"/>
  <c r="HG81" i="3"/>
  <c r="HG82" i="3"/>
  <c r="HG83" i="3"/>
  <c r="HG129" i="3"/>
  <c r="HG130" i="3"/>
  <c r="HG131" i="3"/>
  <c r="HG35" i="3"/>
  <c r="HF81" i="3"/>
  <c r="HF82" i="3"/>
  <c r="HF83" i="3"/>
  <c r="HF129" i="3"/>
  <c r="HF130" i="3"/>
  <c r="HF131" i="3"/>
  <c r="HF35" i="3"/>
  <c r="HE81" i="3"/>
  <c r="HE82" i="3"/>
  <c r="HE83" i="3"/>
  <c r="HE129" i="3"/>
  <c r="HE130" i="3"/>
  <c r="HE131" i="3"/>
  <c r="HE35" i="3"/>
  <c r="HD81" i="3"/>
  <c r="HD82" i="3"/>
  <c r="HD83" i="3"/>
  <c r="HD129" i="3"/>
  <c r="HD130" i="3"/>
  <c r="HD131" i="3"/>
  <c r="HD35" i="3"/>
  <c r="HC81" i="3"/>
  <c r="HC82" i="3"/>
  <c r="HC83" i="3"/>
  <c r="HC129" i="3"/>
  <c r="HC130" i="3"/>
  <c r="HC131" i="3"/>
  <c r="HC35" i="3"/>
  <c r="HB81" i="3"/>
  <c r="HB82" i="3"/>
  <c r="HB83" i="3"/>
  <c r="HB129" i="3"/>
  <c r="HB130" i="3"/>
  <c r="HB131" i="3"/>
  <c r="HB35" i="3"/>
  <c r="HA81" i="3"/>
  <c r="HA82" i="3"/>
  <c r="HA83" i="3"/>
  <c r="HA129" i="3"/>
  <c r="HA130" i="3"/>
  <c r="HA131" i="3"/>
  <c r="HA35" i="3"/>
  <c r="GZ81" i="3"/>
  <c r="GZ82" i="3"/>
  <c r="GZ83" i="3"/>
  <c r="GZ129" i="3"/>
  <c r="GZ130" i="3"/>
  <c r="GZ131" i="3"/>
  <c r="GZ35" i="3"/>
  <c r="GY81" i="3"/>
  <c r="GY82" i="3"/>
  <c r="GY83" i="3"/>
  <c r="GY129" i="3"/>
  <c r="GY130" i="3"/>
  <c r="GY131" i="3"/>
  <c r="GY35" i="3"/>
  <c r="GX81" i="3"/>
  <c r="GX82" i="3"/>
  <c r="GX83" i="3"/>
  <c r="GX129" i="3"/>
  <c r="GX130" i="3"/>
  <c r="GX131" i="3"/>
  <c r="GX35" i="3"/>
  <c r="GW81" i="3"/>
  <c r="GW82" i="3"/>
  <c r="GW83" i="3"/>
  <c r="GW129" i="3"/>
  <c r="GW130" i="3"/>
  <c r="GW131" i="3"/>
  <c r="GW35" i="3"/>
  <c r="GV81" i="3"/>
  <c r="GV82" i="3"/>
  <c r="GV83" i="3"/>
  <c r="GV129" i="3"/>
  <c r="GV130" i="3"/>
  <c r="GV131" i="3"/>
  <c r="GV35" i="3"/>
  <c r="GU81" i="3"/>
  <c r="GU82" i="3"/>
  <c r="GU83" i="3"/>
  <c r="GU129" i="3"/>
  <c r="GU130" i="3"/>
  <c r="GU131" i="3"/>
  <c r="GU35" i="3"/>
  <c r="GT81" i="3"/>
  <c r="GT82" i="3"/>
  <c r="GT83" i="3"/>
  <c r="GT129" i="3"/>
  <c r="GT130" i="3"/>
  <c r="GT131" i="3"/>
  <c r="GT35" i="3"/>
  <c r="MW81" i="3"/>
  <c r="MW82" i="3"/>
  <c r="MW83" i="3"/>
  <c r="MW129" i="3"/>
  <c r="MW130" i="3"/>
  <c r="MW131" i="3"/>
  <c r="MW35" i="3"/>
  <c r="MV81" i="3"/>
  <c r="MV82" i="3"/>
  <c r="MV83" i="3"/>
  <c r="MV129" i="3"/>
  <c r="MV130" i="3"/>
  <c r="MV131" i="3"/>
  <c r="MV35" i="3"/>
  <c r="MU81" i="3"/>
  <c r="MU82" i="3"/>
  <c r="MU83" i="3"/>
  <c r="MU129" i="3"/>
  <c r="MU130" i="3"/>
  <c r="MU131" i="3"/>
  <c r="MU35" i="3"/>
  <c r="MT81" i="3"/>
  <c r="MT82" i="3"/>
  <c r="MT83" i="3"/>
  <c r="MT129" i="3"/>
  <c r="MT130" i="3"/>
  <c r="MT131" i="3"/>
  <c r="MT35" i="3"/>
  <c r="MS81" i="3"/>
  <c r="MS82" i="3"/>
  <c r="MS83" i="3"/>
  <c r="MS129" i="3"/>
  <c r="MS130" i="3"/>
  <c r="MS131" i="3"/>
  <c r="MS35" i="3"/>
  <c r="MR81" i="3"/>
  <c r="MR82" i="3"/>
  <c r="MR83" i="3"/>
  <c r="MR129" i="3"/>
  <c r="MR130" i="3"/>
  <c r="MR131" i="3"/>
  <c r="MR35" i="3"/>
  <c r="MQ81" i="3"/>
  <c r="MQ82" i="3"/>
  <c r="MQ83" i="3"/>
  <c r="MQ129" i="3"/>
  <c r="MQ130" i="3"/>
  <c r="MQ131" i="3"/>
  <c r="MQ35" i="3"/>
  <c r="MP81" i="3"/>
  <c r="MP82" i="3"/>
  <c r="MP83" i="3"/>
  <c r="MP129" i="3"/>
  <c r="MP130" i="3"/>
  <c r="MP131" i="3"/>
  <c r="MP35" i="3"/>
  <c r="MO81" i="3"/>
  <c r="MO82" i="3"/>
  <c r="MO83" i="3"/>
  <c r="MO129" i="3"/>
  <c r="MO130" i="3"/>
  <c r="MO131" i="3"/>
  <c r="MO35" i="3"/>
  <c r="MN81" i="3"/>
  <c r="MN82" i="3"/>
  <c r="MN83" i="3"/>
  <c r="MN129" i="3"/>
  <c r="MN130" i="3"/>
  <c r="MN131" i="3"/>
  <c r="MN35" i="3"/>
  <c r="MM81" i="3"/>
  <c r="MM82" i="3"/>
  <c r="MM83" i="3"/>
  <c r="MM129" i="3"/>
  <c r="MM130" i="3"/>
  <c r="MM131" i="3"/>
  <c r="MM35" i="3"/>
  <c r="ML81" i="3"/>
  <c r="ML82" i="3"/>
  <c r="ML83" i="3"/>
  <c r="ML129" i="3"/>
  <c r="ML130" i="3"/>
  <c r="ML131" i="3"/>
  <c r="ML35" i="3"/>
  <c r="MK81" i="3"/>
  <c r="MK82" i="3"/>
  <c r="MK83" i="3"/>
  <c r="MK129" i="3"/>
  <c r="MK130" i="3"/>
  <c r="MK131" i="3"/>
  <c r="MK35" i="3"/>
  <c r="MJ81" i="3"/>
  <c r="MJ82" i="3"/>
  <c r="MJ83" i="3"/>
  <c r="MJ129" i="3"/>
  <c r="MJ130" i="3"/>
  <c r="MJ131" i="3"/>
  <c r="MJ35" i="3"/>
  <c r="MI81" i="3"/>
  <c r="MI82" i="3"/>
  <c r="MI83" i="3"/>
  <c r="MI129" i="3"/>
  <c r="MI130" i="3"/>
  <c r="MI131" i="3"/>
  <c r="MI35" i="3"/>
  <c r="MH81" i="3"/>
  <c r="MH82" i="3"/>
  <c r="MH83" i="3"/>
  <c r="MH129" i="3"/>
  <c r="MH130" i="3"/>
  <c r="MH131" i="3"/>
  <c r="MH35" i="3"/>
  <c r="MG81" i="3"/>
  <c r="MG82" i="3"/>
  <c r="MG83" i="3"/>
  <c r="MG129" i="3"/>
  <c r="MG130" i="3"/>
  <c r="MG131" i="3"/>
  <c r="MG35" i="3"/>
  <c r="MF81" i="3"/>
  <c r="MF82" i="3"/>
  <c r="MF83" i="3"/>
  <c r="MF129" i="3"/>
  <c r="MF130" i="3"/>
  <c r="MF131" i="3"/>
  <c r="MF35" i="3"/>
  <c r="ME81" i="3"/>
  <c r="ME82" i="3"/>
  <c r="ME83" i="3"/>
  <c r="ME129" i="3"/>
  <c r="ME130" i="3"/>
  <c r="ME131" i="3"/>
  <c r="ME35" i="3"/>
  <c r="MD81" i="3"/>
  <c r="MD82" i="3"/>
  <c r="MD83" i="3"/>
  <c r="MD129" i="3"/>
  <c r="MD130" i="3"/>
  <c r="MD131" i="3"/>
  <c r="MD35" i="3"/>
  <c r="MC81" i="3"/>
  <c r="MC82" i="3"/>
  <c r="MC83" i="3"/>
  <c r="MC129" i="3"/>
  <c r="MC130" i="3"/>
  <c r="MC131" i="3"/>
  <c r="MC35" i="3"/>
  <c r="MB81" i="3"/>
  <c r="MB82" i="3"/>
  <c r="MB83" i="3"/>
  <c r="MB129" i="3"/>
  <c r="MB130" i="3"/>
  <c r="MB131" i="3"/>
  <c r="MB35" i="3"/>
  <c r="MA81" i="3"/>
  <c r="MA82" i="3"/>
  <c r="MA83" i="3"/>
  <c r="MA129" i="3"/>
  <c r="MA130" i="3"/>
  <c r="MA131" i="3"/>
  <c r="MA35" i="3"/>
  <c r="LZ81" i="3"/>
  <c r="LZ82" i="3"/>
  <c r="LZ83" i="3"/>
  <c r="LZ129" i="3"/>
  <c r="LZ130" i="3"/>
  <c r="LZ131" i="3"/>
  <c r="LZ35" i="3"/>
  <c r="LY81" i="3"/>
  <c r="LY82" i="3"/>
  <c r="LY83" i="3"/>
  <c r="LY129" i="3"/>
  <c r="LY130" i="3"/>
  <c r="LY131" i="3"/>
  <c r="LY35" i="3"/>
  <c r="LX81" i="3"/>
  <c r="LX82" i="3"/>
  <c r="LX83" i="3"/>
  <c r="LX129" i="3"/>
  <c r="LX130" i="3"/>
  <c r="LX131" i="3"/>
  <c r="LX35" i="3"/>
  <c r="LW81" i="3"/>
  <c r="LW82" i="3"/>
  <c r="LW83" i="3"/>
  <c r="LW129" i="3"/>
  <c r="LW130" i="3"/>
  <c r="LW131" i="3"/>
  <c r="LW35" i="3"/>
  <c r="LV81" i="3"/>
  <c r="LV82" i="3"/>
  <c r="LV83" i="3"/>
  <c r="LV129" i="3"/>
  <c r="LV130" i="3"/>
  <c r="LV131" i="3"/>
  <c r="LV35" i="3"/>
  <c r="LU81" i="3"/>
  <c r="LU82" i="3"/>
  <c r="LU83" i="3"/>
  <c r="LU129" i="3"/>
  <c r="LU130" i="3"/>
  <c r="LU131" i="3"/>
  <c r="LU35" i="3"/>
  <c r="LT81" i="3"/>
  <c r="LT82" i="3"/>
  <c r="LT83" i="3"/>
  <c r="LT129" i="3"/>
  <c r="LT130" i="3"/>
  <c r="LT131" i="3"/>
  <c r="LT35" i="3"/>
  <c r="LS81" i="3"/>
  <c r="LS82" i="3"/>
  <c r="LS83" i="3"/>
  <c r="LS129" i="3"/>
  <c r="LS130" i="3"/>
  <c r="LS131" i="3"/>
  <c r="LS35" i="3"/>
  <c r="LR81" i="3"/>
  <c r="LR82" i="3"/>
  <c r="LR83" i="3"/>
  <c r="LR129" i="3"/>
  <c r="LR130" i="3"/>
  <c r="LR131" i="3"/>
  <c r="LR35" i="3"/>
  <c r="LQ81" i="3"/>
  <c r="LQ82" i="3"/>
  <c r="LQ83" i="3"/>
  <c r="LQ129" i="3"/>
  <c r="LQ130" i="3"/>
  <c r="LQ131" i="3"/>
  <c r="LQ35" i="3"/>
  <c r="LP81" i="3"/>
  <c r="LP82" i="3"/>
  <c r="LP83" i="3"/>
  <c r="LP129" i="3"/>
  <c r="LP130" i="3"/>
  <c r="LP131" i="3"/>
  <c r="LP35" i="3"/>
  <c r="LO81" i="3"/>
  <c r="LO82" i="3"/>
  <c r="LO83" i="3"/>
  <c r="LO129" i="3"/>
  <c r="LO130" i="3"/>
  <c r="LO131" i="3"/>
  <c r="LO35" i="3"/>
  <c r="LN81" i="3"/>
  <c r="LN82" i="3"/>
  <c r="LN83" i="3"/>
  <c r="LN129" i="3"/>
  <c r="LN130" i="3"/>
  <c r="LN131" i="3"/>
  <c r="LN35" i="3"/>
  <c r="LM81" i="3"/>
  <c r="LM82" i="3"/>
  <c r="LM83" i="3"/>
  <c r="LM129" i="3"/>
  <c r="LM130" i="3"/>
  <c r="LM131" i="3"/>
  <c r="LM35" i="3"/>
  <c r="LL81" i="3"/>
  <c r="LL82" i="3"/>
  <c r="LL83" i="3"/>
  <c r="LL129" i="3"/>
  <c r="LL130" i="3"/>
  <c r="LL131" i="3"/>
  <c r="LL35" i="3"/>
  <c r="LK81" i="3"/>
  <c r="LK82" i="3"/>
  <c r="LK83" i="3"/>
  <c r="LK129" i="3"/>
  <c r="LK130" i="3"/>
  <c r="LK131" i="3"/>
  <c r="LK35" i="3"/>
  <c r="LJ81" i="3"/>
  <c r="LJ82" i="3"/>
  <c r="LJ83" i="3"/>
  <c r="LJ129" i="3"/>
  <c r="LJ130" i="3"/>
  <c r="LJ131" i="3"/>
  <c r="LJ35" i="3"/>
  <c r="LI81" i="3"/>
  <c r="LI82" i="3"/>
  <c r="LI83" i="3"/>
  <c r="LI129" i="3"/>
  <c r="LI130" i="3"/>
  <c r="LI131" i="3"/>
  <c r="LI35" i="3"/>
  <c r="LH81" i="3"/>
  <c r="LH82" i="3"/>
  <c r="LH83" i="3"/>
  <c r="LH129" i="3"/>
  <c r="LH130" i="3"/>
  <c r="LH131" i="3"/>
  <c r="LH35" i="3"/>
  <c r="LG81" i="3"/>
  <c r="LG82" i="3"/>
  <c r="LG83" i="3"/>
  <c r="LG129" i="3"/>
  <c r="LG130" i="3"/>
  <c r="LG131" i="3"/>
  <c r="LG35" i="3"/>
  <c r="LF81" i="3"/>
  <c r="LF82" i="3"/>
  <c r="LF83" i="3"/>
  <c r="LF129" i="3"/>
  <c r="LF130" i="3"/>
  <c r="LF131" i="3"/>
  <c r="LF35" i="3"/>
  <c r="LE81" i="3"/>
  <c r="LE82" i="3"/>
  <c r="LE83" i="3"/>
  <c r="LE129" i="3"/>
  <c r="LE130" i="3"/>
  <c r="LE131" i="3"/>
  <c r="LE35" i="3"/>
  <c r="LD81" i="3"/>
  <c r="LD82" i="3"/>
  <c r="LD83" i="3"/>
  <c r="LD129" i="3"/>
  <c r="LD130" i="3"/>
  <c r="LD131" i="3"/>
  <c r="LD35" i="3"/>
  <c r="LC81" i="3"/>
  <c r="LC82" i="3"/>
  <c r="LC83" i="3"/>
  <c r="LC129" i="3"/>
  <c r="LC130" i="3"/>
  <c r="LC131" i="3"/>
  <c r="LC35" i="3"/>
  <c r="LB81" i="3"/>
  <c r="LB82" i="3"/>
  <c r="LB83" i="3"/>
  <c r="LB129" i="3"/>
  <c r="LB130" i="3"/>
  <c r="LB131" i="3"/>
  <c r="LB35" i="3"/>
  <c r="LA81" i="3"/>
  <c r="LA82" i="3"/>
  <c r="LA83" i="3"/>
  <c r="LA129" i="3"/>
  <c r="LA130" i="3"/>
  <c r="LA131" i="3"/>
  <c r="LA35" i="3"/>
  <c r="KZ81" i="3"/>
  <c r="KZ82" i="3"/>
  <c r="KZ83" i="3"/>
  <c r="KZ129" i="3"/>
  <c r="KZ130" i="3"/>
  <c r="KZ131" i="3"/>
  <c r="KZ35" i="3"/>
  <c r="KY81" i="3"/>
  <c r="KY82" i="3"/>
  <c r="KY83" i="3"/>
  <c r="KY129" i="3"/>
  <c r="KY130" i="3"/>
  <c r="KY131" i="3"/>
  <c r="KY35" i="3"/>
  <c r="KX81" i="3"/>
  <c r="KX82" i="3"/>
  <c r="KX83" i="3"/>
  <c r="KX129" i="3"/>
  <c r="KX130" i="3"/>
  <c r="KX131" i="3"/>
  <c r="KX35" i="3"/>
  <c r="KW81" i="3"/>
  <c r="KW82" i="3"/>
  <c r="KW83" i="3"/>
  <c r="KW129" i="3"/>
  <c r="KW130" i="3"/>
  <c r="KW131" i="3"/>
  <c r="KW35" i="3"/>
  <c r="KV81" i="3"/>
  <c r="KV82" i="3"/>
  <c r="KV83" i="3"/>
  <c r="KV129" i="3"/>
  <c r="KV130" i="3"/>
  <c r="KV131" i="3"/>
  <c r="KV35" i="3"/>
  <c r="KU81" i="3"/>
  <c r="KU82" i="3"/>
  <c r="KU83" i="3"/>
  <c r="KU129" i="3"/>
  <c r="KU130" i="3"/>
  <c r="KU131" i="3"/>
  <c r="KU35" i="3"/>
  <c r="KT81" i="3"/>
  <c r="KT82" i="3"/>
  <c r="KT83" i="3"/>
  <c r="KT129" i="3"/>
  <c r="KT130" i="3"/>
  <c r="KT131" i="3"/>
  <c r="KT35" i="3"/>
  <c r="KS81" i="3"/>
  <c r="KS82" i="3"/>
  <c r="KS83" i="3"/>
  <c r="KS129" i="3"/>
  <c r="KS130" i="3"/>
  <c r="KS131" i="3"/>
  <c r="KS35" i="3"/>
  <c r="KR81" i="3"/>
  <c r="KR82" i="3"/>
  <c r="KR83" i="3"/>
  <c r="KR129" i="3"/>
  <c r="KR130" i="3"/>
  <c r="KR131" i="3"/>
  <c r="KR35" i="3"/>
  <c r="KQ81" i="3"/>
  <c r="KQ82" i="3"/>
  <c r="KQ83" i="3"/>
  <c r="KQ129" i="3"/>
  <c r="KQ130" i="3"/>
  <c r="KQ131" i="3"/>
  <c r="KQ35" i="3"/>
  <c r="KP81" i="3"/>
  <c r="KP82" i="3"/>
  <c r="KP83" i="3"/>
  <c r="KP129" i="3"/>
  <c r="KP130" i="3"/>
  <c r="KP131" i="3"/>
  <c r="KP35" i="3"/>
  <c r="KO81" i="3"/>
  <c r="KO82" i="3"/>
  <c r="KO83" i="3"/>
  <c r="KO129" i="3"/>
  <c r="KO130" i="3"/>
  <c r="KO131" i="3"/>
  <c r="KO35" i="3"/>
  <c r="KN81" i="3"/>
  <c r="KN82" i="3"/>
  <c r="KN83" i="3"/>
  <c r="KN129" i="3"/>
  <c r="KN130" i="3"/>
  <c r="KN131" i="3"/>
  <c r="KN35" i="3"/>
  <c r="KM81" i="3"/>
  <c r="KM82" i="3"/>
  <c r="KM83" i="3"/>
  <c r="KM129" i="3"/>
  <c r="KM130" i="3"/>
  <c r="KM131" i="3"/>
  <c r="KM35" i="3"/>
  <c r="KL81" i="3"/>
  <c r="KL82" i="3"/>
  <c r="KL83" i="3"/>
  <c r="KL129" i="3"/>
  <c r="KL130" i="3"/>
  <c r="KL131" i="3"/>
  <c r="KL35" i="3"/>
  <c r="KK81" i="3"/>
  <c r="KK82" i="3"/>
  <c r="KK83" i="3"/>
  <c r="KK129" i="3"/>
  <c r="KK130" i="3"/>
  <c r="KK131" i="3"/>
  <c r="KK35" i="3"/>
  <c r="KJ81" i="3"/>
  <c r="KJ82" i="3"/>
  <c r="KJ83" i="3"/>
  <c r="KJ129" i="3"/>
  <c r="KJ130" i="3"/>
  <c r="KJ131" i="3"/>
  <c r="KJ35" i="3"/>
  <c r="KI81" i="3"/>
  <c r="KI82" i="3"/>
  <c r="KI83" i="3"/>
  <c r="KI129" i="3"/>
  <c r="KI130" i="3"/>
  <c r="KI131" i="3"/>
  <c r="KI35" i="3"/>
  <c r="KH81" i="3"/>
  <c r="KH82" i="3"/>
  <c r="KH83" i="3"/>
  <c r="KH129" i="3"/>
  <c r="KH130" i="3"/>
  <c r="KH131" i="3"/>
  <c r="KH35" i="3"/>
  <c r="KG81" i="3"/>
  <c r="KG82" i="3"/>
  <c r="KG83" i="3"/>
  <c r="KG129" i="3"/>
  <c r="KG130" i="3"/>
  <c r="KG131" i="3"/>
  <c r="KG35" i="3"/>
  <c r="KF81" i="3"/>
  <c r="KF82" i="3"/>
  <c r="KF83" i="3"/>
  <c r="KF129" i="3"/>
  <c r="KF130" i="3"/>
  <c r="KF131" i="3"/>
  <c r="KF35" i="3"/>
  <c r="KE81" i="3"/>
  <c r="KE82" i="3"/>
  <c r="KE83" i="3"/>
  <c r="KE129" i="3"/>
  <c r="KE130" i="3"/>
  <c r="KE131" i="3"/>
  <c r="KE35" i="3"/>
  <c r="KD81" i="3"/>
  <c r="KD82" i="3"/>
  <c r="KD83" i="3"/>
  <c r="KD129" i="3"/>
  <c r="KD130" i="3"/>
  <c r="KD131" i="3"/>
  <c r="KD35" i="3"/>
  <c r="KC81" i="3"/>
  <c r="KC82" i="3"/>
  <c r="KC83" i="3"/>
  <c r="KC129" i="3"/>
  <c r="KC130" i="3"/>
  <c r="KC131" i="3"/>
  <c r="KC35" i="3"/>
  <c r="KB81" i="3"/>
  <c r="KB82" i="3"/>
  <c r="KB83" i="3"/>
  <c r="KB129" i="3"/>
  <c r="KB130" i="3"/>
  <c r="KB131" i="3"/>
  <c r="KB35" i="3"/>
  <c r="KA81" i="3"/>
  <c r="KA82" i="3"/>
  <c r="KA83" i="3"/>
  <c r="KA129" i="3"/>
  <c r="KA130" i="3"/>
  <c r="KA131" i="3"/>
  <c r="KA35" i="3"/>
  <c r="JZ81" i="3"/>
  <c r="JZ82" i="3"/>
  <c r="JZ83" i="3"/>
  <c r="JZ129" i="3"/>
  <c r="JZ130" i="3"/>
  <c r="JZ131" i="3"/>
  <c r="JZ35" i="3"/>
  <c r="JY81" i="3"/>
  <c r="JY82" i="3"/>
  <c r="JY83" i="3"/>
  <c r="JY129" i="3"/>
  <c r="JY130" i="3"/>
  <c r="JY131" i="3"/>
  <c r="JY35" i="3"/>
  <c r="JX81" i="3"/>
  <c r="JX82" i="3"/>
  <c r="JX83" i="3"/>
  <c r="JX129" i="3"/>
  <c r="JX130" i="3"/>
  <c r="JX131" i="3"/>
  <c r="JX35" i="3"/>
  <c r="JW81" i="3"/>
  <c r="JW82" i="3"/>
  <c r="JW83" i="3"/>
  <c r="JW129" i="3"/>
  <c r="JW130" i="3"/>
  <c r="JW131" i="3"/>
  <c r="JW35" i="3"/>
  <c r="NB81" i="3"/>
  <c r="NB82" i="3"/>
  <c r="NB83" i="3"/>
  <c r="NB129" i="3"/>
  <c r="NB130" i="3"/>
  <c r="NB131" i="3"/>
  <c r="NB35" i="3"/>
  <c r="NA81" i="3"/>
  <c r="NA82" i="3"/>
  <c r="NA83" i="3"/>
  <c r="NA129" i="3"/>
  <c r="NA130" i="3"/>
  <c r="NA131" i="3"/>
  <c r="NA35" i="3"/>
  <c r="MZ81" i="3"/>
  <c r="MZ82" i="3"/>
  <c r="MZ83" i="3"/>
  <c r="MZ129" i="3"/>
  <c r="MZ130" i="3"/>
  <c r="MZ131" i="3"/>
  <c r="MZ35" i="3"/>
  <c r="MY81" i="3"/>
  <c r="MY82" i="3"/>
  <c r="MY83" i="3"/>
  <c r="MY129" i="3"/>
  <c r="MY130" i="3"/>
  <c r="MY131" i="3"/>
  <c r="MY35" i="3"/>
  <c r="MX81" i="3"/>
  <c r="MX82" i="3"/>
  <c r="MX83" i="3"/>
  <c r="MX129" i="3"/>
  <c r="MX130" i="3"/>
  <c r="MX131" i="3"/>
  <c r="MX35" i="3"/>
  <c r="NE81" i="3"/>
  <c r="NE84" i="3"/>
  <c r="NE52" i="3"/>
  <c r="NE82" i="3"/>
  <c r="NE34" i="3"/>
  <c r="NE83" i="3"/>
  <c r="NE35" i="3"/>
  <c r="NE129" i="3"/>
  <c r="NE132" i="3"/>
  <c r="NE100" i="3"/>
  <c r="NE130" i="3"/>
  <c r="NE131" i="3"/>
  <c r="ND81" i="3"/>
  <c r="ND84" i="3"/>
  <c r="ND52" i="3"/>
  <c r="ND82" i="3"/>
  <c r="ND34" i="3"/>
  <c r="ND83" i="3"/>
  <c r="ND35" i="3"/>
  <c r="ND129" i="3"/>
  <c r="ND132" i="3"/>
  <c r="ND100" i="3"/>
  <c r="ND130" i="3"/>
  <c r="ND131" i="3"/>
  <c r="NC81" i="3"/>
  <c r="NC84" i="3"/>
  <c r="NC52" i="3"/>
  <c r="NC82" i="3"/>
  <c r="NC34" i="3"/>
  <c r="NC83" i="3"/>
  <c r="NC35" i="3"/>
  <c r="NC129" i="3"/>
  <c r="NC132" i="3"/>
  <c r="NC100" i="3"/>
  <c r="NC130" i="3"/>
  <c r="NC131" i="3"/>
  <c r="NI81" i="3"/>
  <c r="NI84" i="3"/>
  <c r="NI52" i="3"/>
  <c r="NI82" i="3"/>
  <c r="NI34" i="3"/>
  <c r="NI83" i="3"/>
  <c r="NI35" i="3"/>
  <c r="NI129" i="3"/>
  <c r="NI132" i="3"/>
  <c r="NI100" i="3"/>
  <c r="NI130" i="3"/>
  <c r="NI131" i="3"/>
  <c r="NH81" i="3"/>
  <c r="NH84" i="3"/>
  <c r="NH52" i="3"/>
  <c r="NH82" i="3"/>
  <c r="NH34" i="3"/>
  <c r="NH83" i="3"/>
  <c r="NH35" i="3"/>
  <c r="NH129" i="3"/>
  <c r="NH132" i="3"/>
  <c r="NH100" i="3"/>
  <c r="NH130" i="3"/>
  <c r="NH131" i="3"/>
  <c r="NG81" i="3"/>
  <c r="NG84" i="3"/>
  <c r="NG52" i="3"/>
  <c r="NG82" i="3"/>
  <c r="NG34" i="3"/>
  <c r="NG83" i="3"/>
  <c r="NG35" i="3"/>
  <c r="NG129" i="3"/>
  <c r="NG132" i="3"/>
  <c r="NG100" i="3"/>
  <c r="NG130" i="3"/>
  <c r="NG131" i="3"/>
  <c r="NF81" i="3"/>
  <c r="NF84" i="3"/>
  <c r="NF52" i="3"/>
  <c r="NF82" i="3"/>
  <c r="NF34" i="3"/>
  <c r="NF83" i="3"/>
  <c r="NF35" i="3"/>
  <c r="NF129" i="3"/>
  <c r="NF132" i="3"/>
  <c r="NF100" i="3"/>
  <c r="NF130" i="3"/>
  <c r="NF131" i="3"/>
  <c r="E48" i="74"/>
  <c r="Q40" i="23"/>
  <c r="R7" i="23"/>
  <c r="Q47" i="23"/>
  <c r="Q46" i="23"/>
  <c r="Q45" i="23"/>
  <c r="Q44" i="23"/>
  <c r="Q43" i="23"/>
  <c r="Q42" i="23"/>
  <c r="Q41" i="23"/>
  <c r="AF13" i="23" a="1"/>
  <c r="AF13" i="23"/>
  <c r="AJ2" i="23" a="1"/>
  <c r="AJ2" i="23"/>
  <c r="AI2" i="23" a="1"/>
  <c r="AI2" i="23"/>
  <c r="AE22" i="23" a="1"/>
  <c r="AE22" i="23"/>
  <c r="AE21" i="23" a="1"/>
  <c r="AE21" i="23"/>
  <c r="AF20" i="23" a="1"/>
  <c r="AF20" i="23"/>
  <c r="AF19" i="23" a="1"/>
  <c r="AF19" i="23"/>
  <c r="AH50" i="23" a="1"/>
  <c r="AH50" i="23"/>
  <c r="AI4" i="23" a="1"/>
  <c r="AI4" i="23"/>
  <c r="AI5" i="23" a="1"/>
  <c r="AI5" i="23"/>
  <c r="AI6" i="23" a="1"/>
  <c r="AI6" i="23"/>
  <c r="AI7" i="23" a="1"/>
  <c r="AI7" i="23"/>
  <c r="AI8" i="23" a="1"/>
  <c r="AI8" i="23"/>
  <c r="AI9" i="23" a="1"/>
  <c r="AI9" i="23"/>
  <c r="AI10" i="23" a="1"/>
  <c r="AI10" i="23"/>
  <c r="AI11" i="23" a="1"/>
  <c r="AI11" i="23"/>
  <c r="AI12" i="23" a="1"/>
  <c r="AI12" i="23"/>
  <c r="AI13" i="23" a="1"/>
  <c r="AI13" i="23"/>
  <c r="AI14" i="23" a="1"/>
  <c r="AI14" i="23"/>
  <c r="AI15" i="23" a="1"/>
  <c r="AI15" i="23"/>
  <c r="AI16" i="23" a="1"/>
  <c r="AI16" i="23"/>
  <c r="AI17" i="23" a="1"/>
  <c r="AI17" i="23"/>
  <c r="AI18" i="23" a="1"/>
  <c r="AI18" i="23"/>
  <c r="AI19" i="23" a="1"/>
  <c r="AI19" i="23"/>
  <c r="AI20" i="23" a="1"/>
  <c r="AI20" i="23"/>
  <c r="AI21" i="23" a="1"/>
  <c r="AI21" i="23"/>
  <c r="AI22" i="23" a="1"/>
  <c r="AI22" i="23"/>
  <c r="AI23" i="23" a="1"/>
  <c r="AI23" i="23"/>
  <c r="AI24" i="23" a="1"/>
  <c r="AI24" i="23"/>
  <c r="AI25" i="23" a="1"/>
  <c r="AI25" i="23"/>
  <c r="AI26" i="23" a="1"/>
  <c r="AI26" i="23"/>
  <c r="AI27" i="23" a="1"/>
  <c r="AI27" i="23"/>
  <c r="AI28" i="23" a="1"/>
  <c r="AI28" i="23"/>
  <c r="AI29" i="23" a="1"/>
  <c r="AI29" i="23"/>
  <c r="AI30" i="23" a="1"/>
  <c r="AI30" i="23"/>
  <c r="AI31" i="23" a="1"/>
  <c r="AI31" i="23"/>
  <c r="AI32" i="23" a="1"/>
  <c r="AI32" i="23"/>
  <c r="AI33" i="23" a="1"/>
  <c r="AI33" i="23"/>
  <c r="AI34" i="23" a="1"/>
  <c r="AI34" i="23"/>
  <c r="AI35" i="23" a="1"/>
  <c r="AI35" i="23"/>
  <c r="AI36" i="23" a="1"/>
  <c r="AI36" i="23"/>
  <c r="AI37" i="23" a="1"/>
  <c r="AI37" i="23"/>
  <c r="AI38" i="23" a="1"/>
  <c r="AI38" i="23"/>
  <c r="AI39" i="23" a="1"/>
  <c r="AI39" i="23"/>
  <c r="AI40" i="23" a="1"/>
  <c r="AI40" i="23"/>
  <c r="AH41" i="23" a="1"/>
  <c r="AH41" i="23"/>
  <c r="AH48" i="23" a="1"/>
  <c r="AH48" i="23"/>
  <c r="AH49" i="23" a="1"/>
  <c r="AH49" i="23"/>
  <c r="AH51" i="23" a="1"/>
  <c r="AH51" i="23"/>
  <c r="AH52" i="23" a="1"/>
  <c r="AH52" i="23"/>
  <c r="AH53" i="23" a="1"/>
  <c r="AH53" i="23"/>
  <c r="AH54" i="23" a="1"/>
  <c r="AH54" i="23"/>
  <c r="AH55" i="23" a="1"/>
  <c r="AH55" i="23"/>
  <c r="AH56" i="23" a="1"/>
  <c r="AH56" i="23"/>
  <c r="AH57" i="23" a="1"/>
  <c r="AH57" i="23"/>
  <c r="AH58" i="23" a="1"/>
  <c r="AH58" i="23"/>
  <c r="AI3" i="23" a="1"/>
  <c r="AI3" i="23"/>
  <c r="AE9" i="23" a="1"/>
  <c r="AE9" i="23"/>
  <c r="AI41" i="23" a="1"/>
  <c r="AI41" i="23"/>
  <c r="AH17" i="23" a="1"/>
  <c r="AH17" i="23"/>
  <c r="AC2" i="23" a="1"/>
  <c r="AC2" i="23"/>
  <c r="AA26" i="23" a="1"/>
  <c r="AA26" i="23"/>
  <c r="AB2" i="23" a="1"/>
  <c r="AB2" i="23"/>
  <c r="AA3" i="23" a="1"/>
  <c r="AA3" i="23"/>
  <c r="AA2" i="23" a="1"/>
  <c r="AA2" i="23"/>
  <c r="AH32" i="23" a="1"/>
  <c r="AH32" i="23"/>
  <c r="AG11" i="23" a="1"/>
  <c r="AG11" i="23"/>
  <c r="AB14" i="23" a="1"/>
  <c r="AB14" i="23"/>
  <c r="AH13" i="23" a="1"/>
  <c r="AH13" i="23"/>
  <c r="AG33" i="23" a="1"/>
  <c r="AG33" i="23"/>
  <c r="AE31" i="23" a="1"/>
  <c r="AE31" i="23"/>
  <c r="AH33" i="23" a="1"/>
  <c r="AH33" i="23"/>
  <c r="AC22" i="23" a="1"/>
  <c r="AC22" i="23"/>
  <c r="AF16" i="23" a="1"/>
  <c r="AF16" i="23"/>
  <c r="AC35" i="23" a="1"/>
  <c r="AC35" i="23"/>
  <c r="AH2" i="23" a="1"/>
  <c r="AH2" i="23"/>
  <c r="AC36" i="23" a="1"/>
  <c r="AC36" i="23"/>
  <c r="AF32" i="23" a="1"/>
  <c r="AF32" i="23"/>
  <c r="AF10" i="23" a="1"/>
  <c r="AF10" i="23"/>
  <c r="AB19" i="23" a="1"/>
  <c r="AB19" i="23"/>
  <c r="AB9" i="23" a="1"/>
  <c r="AB9" i="23"/>
  <c r="AB20" i="23" a="1"/>
  <c r="AB20" i="23"/>
  <c r="AF2" i="23" a="1"/>
  <c r="AF2" i="23"/>
  <c r="AG30" i="23" a="1"/>
  <c r="AG30" i="23"/>
  <c r="AC27" i="23" a="1"/>
  <c r="AC27" i="23"/>
  <c r="AH18" i="23" a="1"/>
  <c r="AH18" i="23"/>
  <c r="AF8" i="23" a="1"/>
  <c r="AF8" i="23"/>
  <c r="AH16" i="23" a="1"/>
  <c r="AH16" i="23"/>
  <c r="AH9" i="23" a="1"/>
  <c r="AH9" i="23"/>
  <c r="AC19" i="23" a="1"/>
  <c r="AC19" i="23"/>
  <c r="AF25" i="23" a="1"/>
  <c r="AF25" i="23"/>
  <c r="AC24" i="23" a="1"/>
  <c r="AC24" i="23"/>
  <c r="AG2" i="23" a="1"/>
  <c r="AG2" i="23"/>
  <c r="AF4" i="23" a="1"/>
  <c r="AF4" i="23"/>
  <c r="AC30" i="23" a="1"/>
  <c r="AC30" i="23"/>
  <c r="AG39" i="23" a="1"/>
  <c r="AG39" i="23"/>
  <c r="AE19" i="23" a="1"/>
  <c r="AE19" i="23"/>
  <c r="AH21" i="23" a="1"/>
  <c r="AH21" i="23"/>
  <c r="AH15" i="23" a="1"/>
  <c r="AH15" i="23"/>
  <c r="AC5" i="23" a="1"/>
  <c r="AC5" i="23"/>
  <c r="AA28" i="23" a="1"/>
  <c r="AA28" i="23"/>
  <c r="AA6" i="23" a="1"/>
  <c r="AA6" i="23"/>
  <c r="AB33" i="23" a="1"/>
  <c r="AB33" i="23"/>
  <c r="AB5" i="23" a="1"/>
  <c r="AB5" i="23"/>
  <c r="AH4" i="23" a="1"/>
  <c r="AH4" i="23"/>
  <c r="AH10" i="23" a="1"/>
  <c r="AH10" i="23"/>
  <c r="AF27" i="23" a="1"/>
  <c r="AF27" i="23"/>
  <c r="AB22" i="23" a="1"/>
  <c r="AB22" i="23"/>
  <c r="AE10" i="23" a="1"/>
  <c r="AE10" i="23"/>
  <c r="AG3" i="23" a="1"/>
  <c r="AG3" i="23"/>
  <c r="AB16" i="23" a="1"/>
  <c r="AB16" i="23"/>
  <c r="AA15" i="23" a="1"/>
  <c r="AA15" i="23"/>
  <c r="AG25" i="23" a="1"/>
  <c r="AG25" i="23"/>
  <c r="AE23" i="23" a="1"/>
  <c r="AE23" i="23"/>
  <c r="AH34" i="23" a="1"/>
  <c r="AH34" i="23"/>
  <c r="AG14" i="23" a="1"/>
  <c r="AG14" i="23"/>
  <c r="AG35" i="23" a="1"/>
  <c r="AG35" i="23"/>
  <c r="AE24" i="23" a="1"/>
  <c r="AE24" i="23"/>
  <c r="AH26" i="23" a="1"/>
  <c r="AH26" i="23"/>
  <c r="AC18" i="23" a="1"/>
  <c r="AC18" i="23"/>
  <c r="AF36" i="23" a="1"/>
  <c r="AF36" i="23"/>
  <c r="AC28" i="23" a="1"/>
  <c r="AC28" i="23"/>
  <c r="AG20" i="23" a="1"/>
  <c r="AG20" i="23"/>
  <c r="AG23" i="23" a="1"/>
  <c r="AG23" i="23"/>
  <c r="AG10" i="23" a="1"/>
  <c r="AG10" i="23"/>
  <c r="AA11" i="23" a="1"/>
  <c r="AA11" i="23"/>
  <c r="AC6" i="23" a="1"/>
  <c r="AC6" i="23"/>
  <c r="AF31" i="23" a="1"/>
  <c r="AF31" i="23"/>
  <c r="AF24" i="23" a="1"/>
  <c r="AF24" i="23"/>
  <c r="AB39" i="23" a="1"/>
  <c r="AB39" i="23"/>
  <c r="AC10" i="23" a="1"/>
  <c r="AC10" i="23"/>
  <c r="AE8" i="23" a="1"/>
  <c r="AE8" i="23"/>
  <c r="AE2" i="23" a="1"/>
  <c r="AE2" i="23"/>
  <c r="AB4" i="23" a="1"/>
  <c r="AB4" i="23"/>
  <c r="AH11" i="23" a="1"/>
  <c r="AH11" i="23"/>
  <c r="AF21" i="23" a="1"/>
  <c r="AF21" i="23"/>
  <c r="AA35" i="23" a="1"/>
  <c r="AA35" i="23"/>
  <c r="AF5" i="23" a="1"/>
  <c r="AF5" i="23"/>
  <c r="AF33" i="23" a="1"/>
  <c r="AF33" i="23"/>
  <c r="AB35" i="23" a="1"/>
  <c r="AB35" i="23"/>
  <c r="AB10" i="23" a="1"/>
  <c r="AB10" i="23"/>
  <c r="AE32" i="23" a="1"/>
  <c r="AE32" i="23"/>
  <c r="AA14" i="23" a="1"/>
  <c r="AA14" i="23"/>
  <c r="AB15" i="23" a="1"/>
  <c r="AB15" i="23"/>
  <c r="AE33" i="23" a="1"/>
  <c r="AE33" i="23"/>
  <c r="AH35" i="23" a="1"/>
  <c r="AH35" i="23"/>
  <c r="AH23" i="23" a="1"/>
  <c r="AH23" i="23"/>
  <c r="AF18" i="23" a="1"/>
  <c r="AF18" i="23"/>
  <c r="AH19" i="23" a="1"/>
  <c r="AH19" i="23"/>
  <c r="AF22" i="23" a="1"/>
  <c r="AF22" i="23"/>
  <c r="AE35" i="23" a="1"/>
  <c r="AE35" i="23"/>
  <c r="AH20" i="23" a="1"/>
  <c r="AH20" i="23"/>
  <c r="AE30" i="23" a="1"/>
  <c r="AE30" i="23"/>
  <c r="AB21" i="23" a="1"/>
  <c r="AB21" i="23"/>
  <c r="AH30" i="23" a="1"/>
  <c r="AH30" i="23"/>
  <c r="AH14" i="23" a="1"/>
  <c r="AH14" i="23"/>
  <c r="AC4" i="23" a="1"/>
  <c r="AC4" i="23"/>
  <c r="AE7" i="23" a="1"/>
  <c r="AE7" i="23"/>
  <c r="AA24" i="23" a="1"/>
  <c r="AA24" i="23"/>
  <c r="AA30" i="23" a="1"/>
  <c r="AA30" i="23"/>
  <c r="AA5" i="23" a="1"/>
  <c r="AA5" i="23"/>
  <c r="AB3" i="23" a="1"/>
  <c r="AB3" i="23"/>
  <c r="AH5" i="23" a="1"/>
  <c r="AH5" i="23"/>
  <c r="AG22" i="23" a="1"/>
  <c r="AG22" i="23"/>
  <c r="AC32" i="23" a="1"/>
  <c r="AC32" i="23"/>
  <c r="AE39" i="23" a="1"/>
  <c r="AE39" i="23"/>
  <c r="AF15" i="23" a="1"/>
  <c r="AF15" i="23"/>
  <c r="AG34" i="23" a="1"/>
  <c r="AG34" i="23"/>
  <c r="AC17" i="23" a="1"/>
  <c r="AC17" i="23"/>
  <c r="AA16" i="23" a="1"/>
  <c r="AA16" i="23"/>
  <c r="AG13" i="23" a="1"/>
  <c r="AG13" i="23"/>
  <c r="AC14" i="23" a="1"/>
  <c r="AC14" i="23"/>
  <c r="AA22" i="23" a="1"/>
  <c r="AA22" i="23"/>
  <c r="AA10" i="23" a="1"/>
  <c r="AA10" i="23"/>
  <c r="AG19" i="23" a="1"/>
  <c r="AG19" i="23"/>
  <c r="AE34" i="23" a="1"/>
  <c r="AE34" i="23"/>
  <c r="AH27" i="23" a="1"/>
  <c r="AH27" i="23"/>
  <c r="AA36" i="23" a="1"/>
  <c r="AA36" i="23"/>
  <c r="AG28" i="23" a="1"/>
  <c r="AG28" i="23"/>
  <c r="AE26" i="23" a="1"/>
  <c r="AE26" i="23"/>
  <c r="AH28" i="23" a="1"/>
  <c r="AH28" i="23"/>
  <c r="AC25" i="23" a="1"/>
  <c r="AC25" i="23"/>
  <c r="AF30" i="23" a="1"/>
  <c r="AF30" i="23"/>
  <c r="AA31" i="23" a="1"/>
  <c r="AA31" i="23"/>
  <c r="AH39" i="23" a="1"/>
  <c r="AH39" i="23"/>
  <c r="AA27" i="23" a="1"/>
  <c r="AA27" i="23"/>
  <c r="AH3" i="23" a="1"/>
  <c r="AH3" i="23"/>
  <c r="AG15" i="23" a="1"/>
  <c r="AG15" i="23"/>
  <c r="AG26" i="23" a="1"/>
  <c r="AG26" i="23"/>
  <c r="AF37" i="23" a="1"/>
  <c r="AF37" i="23"/>
  <c r="AC9" i="23" a="1"/>
  <c r="AC9" i="23"/>
  <c r="AE6" i="23" a="1"/>
  <c r="AE6" i="23"/>
  <c r="AC39" i="23" a="1"/>
  <c r="AC39" i="23"/>
  <c r="AH6" i="23" a="1"/>
  <c r="AH6" i="23"/>
  <c r="AG31" i="23" a="1"/>
  <c r="AG31" i="23"/>
  <c r="AE37" i="23" a="1"/>
  <c r="AE37" i="23"/>
  <c r="AH22" i="23" a="1"/>
  <c r="AH22" i="23"/>
  <c r="AC33" i="23" a="1"/>
  <c r="AC33" i="23"/>
  <c r="AF23" i="23" a="1"/>
  <c r="AF23" i="23"/>
  <c r="AA37" i="23" a="1"/>
  <c r="AA37" i="23"/>
  <c r="AF14" i="23" a="1"/>
  <c r="AF14" i="23"/>
  <c r="AG16" i="23" a="1"/>
  <c r="AG16" i="23"/>
  <c r="AB17" i="23" a="1"/>
  <c r="AB17" i="23"/>
  <c r="AA7" i="23" a="1"/>
  <c r="AA7" i="23"/>
  <c r="AF9" i="23" a="1"/>
  <c r="AF9" i="23"/>
  <c r="AG5" i="23" a="1"/>
  <c r="AG5" i="23"/>
  <c r="AB18" i="23" a="1"/>
  <c r="AB18" i="23"/>
  <c r="AA13" i="23" a="1"/>
  <c r="AA13" i="23"/>
  <c r="AC23" i="23" a="1"/>
  <c r="AC23" i="23"/>
  <c r="AG27" i="23" a="1"/>
  <c r="AG27" i="23"/>
  <c r="AH36" i="23" a="1"/>
  <c r="AH36" i="23"/>
  <c r="AF3" i="23" a="1"/>
  <c r="AF3" i="23"/>
  <c r="AG37" i="23" a="1"/>
  <c r="AG37" i="23"/>
  <c r="AH37" i="23" a="1"/>
  <c r="AH37" i="23"/>
  <c r="AF39" i="23" a="1"/>
  <c r="AF39" i="23"/>
  <c r="AA18" i="23" a="1"/>
  <c r="AA18" i="23"/>
  <c r="AE3" i="23" a="1"/>
  <c r="AE3" i="23"/>
  <c r="AB6" i="23" a="1"/>
  <c r="AB6" i="23"/>
  <c r="AA17" i="23" a="1"/>
  <c r="AA17" i="23"/>
  <c r="AH25" i="23" a="1"/>
  <c r="AH25" i="23"/>
  <c r="AC8" i="23" a="1"/>
  <c r="AC8" i="23"/>
  <c r="AC3" i="23" a="1"/>
  <c r="AC3" i="23"/>
  <c r="AE5" i="23" a="1"/>
  <c r="AE5" i="23"/>
  <c r="AA25" i="23" a="1"/>
  <c r="AA25" i="23"/>
  <c r="AA4" i="23" a="1"/>
  <c r="AA4" i="23"/>
  <c r="AC38" i="23" a="1"/>
  <c r="AC38" i="23"/>
  <c r="AH7" i="23" a="1"/>
  <c r="AH7" i="23"/>
  <c r="AG7" i="23" a="1"/>
  <c r="AG7" i="23"/>
  <c r="AG18" i="23" a="1"/>
  <c r="AG18" i="23"/>
  <c r="AE28" i="23" a="1"/>
  <c r="AE28" i="23"/>
  <c r="AC34" i="23" a="1"/>
  <c r="AC34" i="23"/>
  <c r="AG4" i="23" a="1"/>
  <c r="AG4" i="23"/>
  <c r="AB36" i="23" a="1"/>
  <c r="AB36" i="23"/>
  <c r="AA9" i="23" a="1"/>
  <c r="AA9" i="23"/>
  <c r="AF35" i="23" a="1"/>
  <c r="AF35" i="23"/>
  <c r="AB37" i="23" a="1"/>
  <c r="AB37" i="23"/>
  <c r="AC21" i="23" a="1"/>
  <c r="AC21" i="23"/>
  <c r="AG36" i="23" a="1"/>
  <c r="AG36" i="23"/>
  <c r="AE25" i="23" a="1"/>
  <c r="AE25" i="23"/>
  <c r="AA21" i="23" a="1"/>
  <c r="AA21" i="23"/>
  <c r="AG9" i="23" a="1"/>
  <c r="AG9" i="23"/>
  <c r="AE18" i="23" a="1"/>
  <c r="AE18" i="23"/>
  <c r="AA20" i="23" a="1"/>
  <c r="AA20" i="23"/>
  <c r="AE36" i="23" a="1"/>
  <c r="AE36" i="23"/>
  <c r="AA34" i="23" a="1"/>
  <c r="AA34" i="23"/>
  <c r="AB11" i="23" a="1"/>
  <c r="AB11" i="23"/>
  <c r="AA29" i="23" a="1"/>
  <c r="AA29" i="23"/>
  <c r="AC7" i="23" a="1"/>
  <c r="AC7" i="23"/>
  <c r="AE4" i="23" a="1"/>
  <c r="AE4" i="23"/>
  <c r="AC37" i="23" a="1"/>
  <c r="AC37" i="23"/>
  <c r="AH8" i="23" a="1"/>
  <c r="AH8" i="23"/>
  <c r="AB13" i="23" a="1"/>
  <c r="AB13" i="23"/>
  <c r="AE17" i="23" a="1"/>
  <c r="AE17" i="23"/>
  <c r="AH31" i="23" a="1"/>
  <c r="AH31" i="23"/>
  <c r="AG24" i="23" a="1"/>
  <c r="AG24" i="23"/>
  <c r="AH24" i="23" a="1"/>
  <c r="AH24" i="23"/>
  <c r="AB34" i="23" a="1"/>
  <c r="AB34" i="23"/>
  <c r="AF34" i="23" a="1"/>
  <c r="AF34" i="23"/>
  <c r="AA39" i="23" a="1"/>
  <c r="AA39" i="23"/>
  <c r="AF17" i="23" a="1"/>
  <c r="AF17" i="23"/>
  <c r="AG32" i="23" a="1"/>
  <c r="AG32" i="23"/>
  <c r="AG8" i="23" a="1"/>
  <c r="AG8" i="23"/>
  <c r="AC15" i="23" a="1"/>
  <c r="AC15" i="23"/>
  <c r="AE11" i="23" a="1"/>
  <c r="AE11" i="23"/>
  <c r="AF11" i="23" a="1"/>
  <c r="AF11" i="23"/>
  <c r="AF28" i="23" a="1"/>
  <c r="AF28" i="23"/>
  <c r="AC13" i="23" a="1"/>
  <c r="AC13" i="23"/>
  <c r="AC11" i="23" a="1"/>
  <c r="AC11" i="23"/>
  <c r="AG21" i="23" a="1"/>
  <c r="AG21" i="23"/>
  <c r="AE27" i="23" a="1"/>
  <c r="AE27" i="23"/>
  <c r="AC31" i="23" a="1"/>
  <c r="AC31" i="23"/>
  <c r="AI52" i="23" a="1"/>
  <c r="AI52" i="23"/>
  <c r="AI44" i="23" a="1"/>
  <c r="AI44" i="23"/>
  <c r="AJ36" i="23" a="1"/>
  <c r="AJ36" i="23"/>
  <c r="AJ27" i="23" a="1"/>
  <c r="AJ27" i="23"/>
  <c r="AJ19" i="23" a="1"/>
  <c r="AJ19" i="23"/>
  <c r="AJ11" i="23" a="1"/>
  <c r="AJ11" i="23"/>
  <c r="AJ3" i="23" a="1"/>
  <c r="AJ3" i="23"/>
  <c r="AI55" i="23" a="1"/>
  <c r="AI55" i="23"/>
  <c r="AI51" i="23" a="1"/>
  <c r="AI51" i="23"/>
  <c r="AI47" i="23" a="1"/>
  <c r="AI47" i="23"/>
  <c r="AI43" i="23" a="1"/>
  <c r="AI43" i="23"/>
  <c r="AJ39" i="23" a="1"/>
  <c r="AJ39" i="23"/>
  <c r="AJ35" i="23" a="1"/>
  <c r="AJ35" i="23"/>
  <c r="AJ31" i="23" a="1"/>
  <c r="AJ31" i="23"/>
  <c r="AJ26" i="23" a="1"/>
  <c r="AJ26" i="23"/>
  <c r="AJ22" i="23" a="1"/>
  <c r="AJ22" i="23"/>
  <c r="AJ18" i="23" a="1"/>
  <c r="AJ18" i="23"/>
  <c r="AJ14" i="23" a="1"/>
  <c r="AJ14" i="23"/>
  <c r="AJ10" i="23" a="1"/>
  <c r="AJ10" i="23"/>
  <c r="AJ6" i="23" a="1"/>
  <c r="AJ6" i="23"/>
  <c r="AI56" i="23" a="1"/>
  <c r="AI56" i="23"/>
  <c r="AI58" i="23" a="1"/>
  <c r="AI58" i="23"/>
  <c r="AJ40" i="23" a="1"/>
  <c r="AJ40" i="23"/>
  <c r="AJ32" i="23" a="1"/>
  <c r="AJ32" i="23"/>
  <c r="AJ23" i="23" a="1"/>
  <c r="AJ23" i="23"/>
  <c r="AJ15" i="23" a="1"/>
  <c r="AJ15" i="23"/>
  <c r="AJ7" i="23" a="1"/>
  <c r="AJ7" i="23"/>
  <c r="AI54" i="23" a="1"/>
  <c r="AI54" i="23"/>
  <c r="AJ13" i="23" a="1"/>
  <c r="AJ13" i="23"/>
  <c r="AI46" i="23" a="1"/>
  <c r="AI46" i="23"/>
  <c r="AJ38" i="23" a="1"/>
  <c r="AJ38" i="23"/>
  <c r="AJ30" i="23" a="1"/>
  <c r="AJ30" i="23"/>
  <c r="AJ21" i="23" a="1"/>
  <c r="AJ21" i="23"/>
  <c r="AJ5" i="23" a="1"/>
  <c r="AJ5" i="23"/>
  <c r="AI50" i="23" a="1"/>
  <c r="AI50" i="23"/>
  <c r="AI42" i="23" a="1"/>
  <c r="AI42" i="23"/>
  <c r="AJ34" i="23" a="1"/>
  <c r="AJ34" i="23"/>
  <c r="AJ25" i="23" a="1"/>
  <c r="AJ25" i="23"/>
  <c r="AJ17" i="23" a="1"/>
  <c r="AJ17" i="23"/>
  <c r="AJ9" i="23" a="1"/>
  <c r="AJ9" i="23"/>
  <c r="AJ29" i="23" a="1"/>
  <c r="AJ29" i="23"/>
  <c r="AI57" i="23" a="1"/>
  <c r="AI57" i="23"/>
  <c r="AI53" i="23" a="1"/>
  <c r="AI53" i="23"/>
  <c r="AI48" i="23" a="1"/>
  <c r="AI48" i="23"/>
  <c r="AI45" i="23" a="1"/>
  <c r="AI45" i="23"/>
  <c r="AJ37" i="23" a="1"/>
  <c r="AJ37" i="23"/>
  <c r="AJ33" i="23" a="1"/>
  <c r="AJ33" i="23"/>
  <c r="AJ28" i="23" a="1"/>
  <c r="AJ28" i="23"/>
  <c r="AJ24" i="23" a="1"/>
  <c r="AJ24" i="23"/>
  <c r="AJ20" i="23" a="1"/>
  <c r="AJ20" i="23"/>
  <c r="AJ16" i="23" a="1"/>
  <c r="AJ16" i="23"/>
  <c r="AJ12" i="23" a="1"/>
  <c r="AJ12" i="23"/>
  <c r="AJ8" i="23" a="1"/>
  <c r="AJ8" i="23"/>
  <c r="AJ4" i="23" a="1"/>
  <c r="AJ4" i="23"/>
  <c r="AB8" i="23" a="1"/>
  <c r="AB8" i="23"/>
  <c r="Q36" i="23"/>
  <c r="AI1" i="23" a="1"/>
  <c r="AI1" i="23"/>
  <c r="AJ1" i="23" a="1"/>
  <c r="AJ1" i="23"/>
  <c r="Y12" i="23"/>
  <c r="Y14" i="23"/>
  <c r="CC120" i="3"/>
  <c r="CC121" i="3"/>
  <c r="CC72" i="3"/>
  <c r="CC73" i="3"/>
  <c r="CC25" i="3"/>
  <c r="CC74" i="3"/>
  <c r="CC26" i="3"/>
  <c r="CG120" i="3"/>
  <c r="CG121" i="3"/>
  <c r="CG72" i="3"/>
  <c r="CG73" i="3"/>
  <c r="CG25" i="3"/>
  <c r="CG74" i="3"/>
  <c r="CG26" i="3"/>
  <c r="CF120" i="3"/>
  <c r="CF121" i="3"/>
  <c r="CF72" i="3"/>
  <c r="CF73" i="3"/>
  <c r="CF25" i="3"/>
  <c r="CF74" i="3"/>
  <c r="CF26" i="3"/>
  <c r="CE120" i="3"/>
  <c r="CE121" i="3"/>
  <c r="CE72" i="3"/>
  <c r="CE73" i="3"/>
  <c r="CE25" i="3"/>
  <c r="CE74" i="3"/>
  <c r="CE26" i="3"/>
  <c r="CD120" i="3"/>
  <c r="CD121" i="3"/>
  <c r="CD72" i="3"/>
  <c r="CD73" i="3"/>
  <c r="CD25" i="3"/>
  <c r="CD74" i="3"/>
  <c r="CD26" i="3"/>
  <c r="BV120" i="3"/>
  <c r="BV121" i="3"/>
  <c r="BV72" i="3"/>
  <c r="BV73" i="3"/>
  <c r="BV25" i="3"/>
  <c r="BV74" i="3"/>
  <c r="BV26" i="3"/>
  <c r="BZ120" i="3"/>
  <c r="BZ121" i="3"/>
  <c r="BZ72" i="3"/>
  <c r="BZ73" i="3"/>
  <c r="BZ25" i="3"/>
  <c r="BZ74" i="3"/>
  <c r="BZ26" i="3"/>
  <c r="BY120" i="3"/>
  <c r="BY121" i="3"/>
  <c r="BY72" i="3"/>
  <c r="BY73" i="3"/>
  <c r="BY25" i="3"/>
  <c r="BY74" i="3"/>
  <c r="BY26" i="3"/>
  <c r="BX120" i="3"/>
  <c r="BX121" i="3"/>
  <c r="BX72" i="3"/>
  <c r="BX73" i="3"/>
  <c r="BX25" i="3"/>
  <c r="BX74" i="3"/>
  <c r="BX26" i="3"/>
  <c r="BW120" i="3"/>
  <c r="BW121" i="3"/>
  <c r="BW72" i="3"/>
  <c r="BW73" i="3"/>
  <c r="BW25" i="3"/>
  <c r="BW74" i="3"/>
  <c r="BW26" i="3"/>
  <c r="BO120" i="3"/>
  <c r="BO121" i="3"/>
  <c r="BO72" i="3"/>
  <c r="BO73" i="3"/>
  <c r="BO25" i="3"/>
  <c r="BO74" i="3"/>
  <c r="BO26" i="3"/>
  <c r="BS120" i="3"/>
  <c r="BS121" i="3"/>
  <c r="BS72" i="3"/>
  <c r="BS73" i="3"/>
  <c r="BS25" i="3"/>
  <c r="BS74" i="3"/>
  <c r="BS26" i="3"/>
  <c r="BR120" i="3"/>
  <c r="BR121" i="3"/>
  <c r="BR72" i="3"/>
  <c r="BR73" i="3"/>
  <c r="BR25" i="3"/>
  <c r="BR74" i="3"/>
  <c r="BR26" i="3"/>
  <c r="BQ120" i="3"/>
  <c r="BQ121" i="3"/>
  <c r="BQ72" i="3"/>
  <c r="BQ73" i="3"/>
  <c r="BQ25" i="3"/>
  <c r="BQ74" i="3"/>
  <c r="BQ26" i="3"/>
  <c r="BP120" i="3"/>
  <c r="BP121" i="3"/>
  <c r="BP72" i="3"/>
  <c r="BP73" i="3"/>
  <c r="BP25" i="3"/>
  <c r="BP74" i="3"/>
  <c r="BP26" i="3"/>
  <c r="BH120" i="3"/>
  <c r="BH121" i="3"/>
  <c r="BH72" i="3"/>
  <c r="BH73" i="3"/>
  <c r="BH25" i="3"/>
  <c r="BH74" i="3"/>
  <c r="BH26" i="3"/>
  <c r="BL120" i="3"/>
  <c r="BL121" i="3"/>
  <c r="BL72" i="3"/>
  <c r="BL73" i="3"/>
  <c r="BL25" i="3"/>
  <c r="BL74" i="3"/>
  <c r="BL26" i="3"/>
  <c r="BK120" i="3"/>
  <c r="BK121" i="3"/>
  <c r="BK72" i="3"/>
  <c r="BK73" i="3"/>
  <c r="BK25" i="3"/>
  <c r="BK74" i="3"/>
  <c r="BK26" i="3"/>
  <c r="BJ120" i="3"/>
  <c r="BJ121" i="3"/>
  <c r="BJ72" i="3"/>
  <c r="BJ73" i="3"/>
  <c r="BJ25" i="3"/>
  <c r="BJ74" i="3"/>
  <c r="BJ26" i="3"/>
  <c r="BI120" i="3"/>
  <c r="BI121" i="3"/>
  <c r="BI72" i="3"/>
  <c r="BI73" i="3"/>
  <c r="BI25" i="3"/>
  <c r="BI74" i="3"/>
  <c r="BI26" i="3"/>
  <c r="BA120" i="3"/>
  <c r="BA121" i="3"/>
  <c r="BA72" i="3"/>
  <c r="BA73" i="3"/>
  <c r="BA25" i="3"/>
  <c r="BA74" i="3"/>
  <c r="BA26" i="3"/>
  <c r="BE120" i="3"/>
  <c r="BE121" i="3"/>
  <c r="BE72" i="3"/>
  <c r="BE73" i="3"/>
  <c r="BE25" i="3"/>
  <c r="BE74" i="3"/>
  <c r="BE26" i="3"/>
  <c r="BD120" i="3"/>
  <c r="BD121" i="3"/>
  <c r="BD72" i="3"/>
  <c r="BD73" i="3"/>
  <c r="BD25" i="3"/>
  <c r="BD74" i="3"/>
  <c r="BD26" i="3"/>
  <c r="BC120" i="3"/>
  <c r="BC121" i="3"/>
  <c r="BC72" i="3"/>
  <c r="BC73" i="3"/>
  <c r="BC25" i="3"/>
  <c r="BC74" i="3"/>
  <c r="BC26" i="3"/>
  <c r="BB120" i="3"/>
  <c r="BB121" i="3"/>
  <c r="BB72" i="3"/>
  <c r="BB73" i="3"/>
  <c r="BB25" i="3"/>
  <c r="BB74" i="3"/>
  <c r="BB26" i="3"/>
  <c r="AT120" i="3"/>
  <c r="AT121" i="3"/>
  <c r="AT72" i="3"/>
  <c r="AT73" i="3"/>
  <c r="AT25" i="3"/>
  <c r="AT74" i="3"/>
  <c r="AT26" i="3"/>
  <c r="AX120" i="3"/>
  <c r="AX121" i="3"/>
  <c r="AX72" i="3"/>
  <c r="AX73" i="3"/>
  <c r="AX25" i="3"/>
  <c r="AX74" i="3"/>
  <c r="AX26" i="3"/>
  <c r="AW120" i="3"/>
  <c r="AW121" i="3"/>
  <c r="AW72" i="3"/>
  <c r="AW73" i="3"/>
  <c r="AW25" i="3"/>
  <c r="AW74" i="3"/>
  <c r="AW26" i="3"/>
  <c r="AV120" i="3"/>
  <c r="AV121" i="3"/>
  <c r="AV72" i="3"/>
  <c r="AV73" i="3"/>
  <c r="AV25" i="3"/>
  <c r="AV74" i="3"/>
  <c r="AV26" i="3"/>
  <c r="AU120" i="3"/>
  <c r="AU121" i="3"/>
  <c r="AU72" i="3"/>
  <c r="AU73" i="3"/>
  <c r="AU25" i="3"/>
  <c r="AU74" i="3"/>
  <c r="AU26" i="3"/>
  <c r="AM120" i="3"/>
  <c r="AM121" i="3"/>
  <c r="AM72" i="3"/>
  <c r="AM73" i="3"/>
  <c r="AM74" i="3"/>
  <c r="AQ120" i="3"/>
  <c r="AQ121" i="3"/>
  <c r="AQ72" i="3"/>
  <c r="AQ73" i="3"/>
  <c r="AQ25" i="3"/>
  <c r="AQ74" i="3"/>
  <c r="AQ26" i="3"/>
  <c r="AP120" i="3"/>
  <c r="AP121" i="3"/>
  <c r="AP72" i="3"/>
  <c r="AP73" i="3"/>
  <c r="AP25" i="3"/>
  <c r="AP74" i="3"/>
  <c r="AP26" i="3"/>
  <c r="AO120" i="3"/>
  <c r="AO121" i="3"/>
  <c r="AO72" i="3"/>
  <c r="AO73" i="3"/>
  <c r="AO25" i="3"/>
  <c r="AO74" i="3"/>
  <c r="AO26" i="3"/>
  <c r="AN120" i="3"/>
  <c r="AN121" i="3"/>
  <c r="AN72" i="3"/>
  <c r="AN73" i="3"/>
  <c r="AN25" i="3"/>
  <c r="AN74" i="3"/>
  <c r="AN26" i="3"/>
  <c r="C101" i="3"/>
  <c r="C53" i="3"/>
  <c r="Y9" i="23"/>
  <c r="CD78" i="3"/>
  <c r="CD24" i="3"/>
  <c r="CD126" i="3"/>
  <c r="CE78" i="3"/>
  <c r="CE24" i="3"/>
  <c r="CE126" i="3"/>
  <c r="CF78" i="3"/>
  <c r="CF24" i="3"/>
  <c r="CF126" i="3"/>
  <c r="CG78" i="3"/>
  <c r="CG24" i="3"/>
  <c r="CG126" i="3"/>
  <c r="CC78" i="3"/>
  <c r="CC24" i="3"/>
  <c r="CC126" i="3"/>
  <c r="BW78" i="3"/>
  <c r="BW24" i="3"/>
  <c r="BW126" i="3"/>
  <c r="BX78" i="3"/>
  <c r="BX24" i="3"/>
  <c r="BX126" i="3"/>
  <c r="BY78" i="3"/>
  <c r="BY24" i="3"/>
  <c r="BY126" i="3"/>
  <c r="BZ78" i="3"/>
  <c r="BZ24" i="3"/>
  <c r="BZ126" i="3"/>
  <c r="BV78" i="3"/>
  <c r="BV24" i="3"/>
  <c r="BV126" i="3"/>
  <c r="BP78" i="3"/>
  <c r="BP24" i="3"/>
  <c r="BP126" i="3"/>
  <c r="BQ78" i="3"/>
  <c r="BQ24" i="3"/>
  <c r="BQ126" i="3"/>
  <c r="BR78" i="3"/>
  <c r="BR24" i="3"/>
  <c r="BR126" i="3"/>
  <c r="BS78" i="3"/>
  <c r="BS24" i="3"/>
  <c r="BS126" i="3"/>
  <c r="BO78" i="3"/>
  <c r="BO24" i="3"/>
  <c r="BO126" i="3"/>
  <c r="BI78" i="3"/>
  <c r="BI24" i="3"/>
  <c r="BI126" i="3"/>
  <c r="BI100" i="3"/>
  <c r="BJ78" i="3"/>
  <c r="BJ24" i="3"/>
  <c r="BJ126" i="3"/>
  <c r="BJ100" i="3"/>
  <c r="BK78" i="3"/>
  <c r="BK24" i="3"/>
  <c r="BK126" i="3"/>
  <c r="BK100" i="3"/>
  <c r="BL78" i="3"/>
  <c r="BL24" i="3"/>
  <c r="BL126" i="3"/>
  <c r="BL100" i="3"/>
  <c r="BH78" i="3"/>
  <c r="BH24" i="3"/>
  <c r="BH126" i="3"/>
  <c r="BH100" i="3"/>
  <c r="BB78" i="3"/>
  <c r="BB24" i="3"/>
  <c r="BB126" i="3"/>
  <c r="BB100" i="3"/>
  <c r="BC78" i="3"/>
  <c r="BC24" i="3"/>
  <c r="BC126" i="3"/>
  <c r="BC100" i="3"/>
  <c r="BD78" i="3"/>
  <c r="BD24" i="3"/>
  <c r="BD126" i="3"/>
  <c r="BD100" i="3"/>
  <c r="BE78" i="3"/>
  <c r="BE24" i="3"/>
  <c r="BE126" i="3"/>
  <c r="BE100" i="3"/>
  <c r="BA78" i="3"/>
  <c r="BA24" i="3"/>
  <c r="BA126" i="3"/>
  <c r="BA100" i="3"/>
  <c r="AU78" i="3"/>
  <c r="AU24" i="3"/>
  <c r="AU126" i="3"/>
  <c r="AU100" i="3"/>
  <c r="AV78" i="3"/>
  <c r="AV24" i="3"/>
  <c r="AV126" i="3"/>
  <c r="AV100" i="3"/>
  <c r="AW78" i="3"/>
  <c r="AW24" i="3"/>
  <c r="AW126" i="3"/>
  <c r="AW100" i="3"/>
  <c r="AX78" i="3"/>
  <c r="AX24" i="3"/>
  <c r="AX126" i="3"/>
  <c r="AX100" i="3"/>
  <c r="AT78" i="3"/>
  <c r="AT24" i="3"/>
  <c r="AT126" i="3"/>
  <c r="AT100" i="3"/>
  <c r="AN78" i="3"/>
  <c r="AN24" i="3"/>
  <c r="AN126" i="3"/>
  <c r="AN100" i="3"/>
  <c r="AO78" i="3"/>
  <c r="AO24" i="3"/>
  <c r="AO126" i="3"/>
  <c r="AO100" i="3"/>
  <c r="AP78" i="3"/>
  <c r="AP24" i="3"/>
  <c r="AP126" i="3"/>
  <c r="AP100" i="3"/>
  <c r="AQ78" i="3"/>
  <c r="AQ24" i="3"/>
  <c r="AQ126" i="3"/>
  <c r="AQ100" i="3"/>
  <c r="AM26" i="3"/>
  <c r="AM25" i="3"/>
  <c r="AM78" i="3"/>
  <c r="AM24" i="3"/>
  <c r="AM126" i="3"/>
  <c r="AM100" i="3"/>
  <c r="C63" i="3"/>
  <c r="C54" i="3"/>
  <c r="C55" i="3"/>
  <c r="C56" i="3"/>
  <c r="C57" i="3"/>
  <c r="C61" i="3"/>
  <c r="C111" i="3"/>
  <c r="C102" i="3"/>
  <c r="C103" i="3"/>
  <c r="C104" i="3"/>
  <c r="C105" i="3"/>
  <c r="C109" i="3"/>
  <c r="CC30" i="3"/>
  <c r="CG30" i="3"/>
  <c r="CF30" i="3"/>
  <c r="CE30" i="3"/>
  <c r="CD30" i="3"/>
  <c r="BV30" i="3"/>
  <c r="BZ30" i="3"/>
  <c r="BY30" i="3"/>
  <c r="BX30" i="3"/>
  <c r="BW30" i="3"/>
  <c r="BO30" i="3"/>
  <c r="BS30" i="3"/>
  <c r="BR30" i="3"/>
  <c r="BQ30" i="3"/>
  <c r="BP30" i="3"/>
  <c r="BH30" i="3"/>
  <c r="BH52" i="3"/>
  <c r="BL30" i="3"/>
  <c r="BL52" i="3"/>
  <c r="BK30" i="3"/>
  <c r="BK52" i="3"/>
  <c r="BJ30" i="3"/>
  <c r="BJ52" i="3"/>
  <c r="BI30" i="3"/>
  <c r="BI52" i="3"/>
  <c r="BA30" i="3"/>
  <c r="BA52" i="3"/>
  <c r="BE30" i="3"/>
  <c r="BE52" i="3"/>
  <c r="BD30" i="3"/>
  <c r="BD52" i="3"/>
  <c r="BC30" i="3"/>
  <c r="BC52" i="3"/>
  <c r="BB30" i="3"/>
  <c r="BB52" i="3"/>
  <c r="AT30" i="3"/>
  <c r="AT52" i="3"/>
  <c r="AX30" i="3"/>
  <c r="AX52" i="3"/>
  <c r="AW30" i="3"/>
  <c r="AW52" i="3"/>
  <c r="AV30" i="3"/>
  <c r="AV52" i="3"/>
  <c r="AU30" i="3"/>
  <c r="AU52" i="3"/>
  <c r="AM30" i="3"/>
  <c r="AM52" i="3"/>
  <c r="AQ30" i="3"/>
  <c r="AQ52" i="3"/>
  <c r="AP30" i="3"/>
  <c r="AP52" i="3"/>
  <c r="AO30" i="3"/>
  <c r="AO52" i="3"/>
  <c r="AN30" i="3"/>
  <c r="AN52" i="3"/>
  <c r="C107" i="3"/>
  <c r="C108" i="3"/>
  <c r="C106" i="3"/>
  <c r="C113" i="3"/>
  <c r="C100" i="3"/>
  <c r="C13" i="3"/>
  <c r="C9" i="3"/>
  <c r="C59" i="3"/>
  <c r="C11" i="3"/>
  <c r="C60" i="3"/>
  <c r="C12" i="3"/>
  <c r="C8" i="3"/>
  <c r="C7" i="3"/>
  <c r="C58" i="3"/>
  <c r="C10" i="3"/>
  <c r="C65" i="3"/>
  <c r="C52" i="3"/>
  <c r="C6" i="3"/>
  <c r="C15" i="3"/>
  <c r="C17" i="3"/>
  <c r="C3" i="3"/>
  <c r="B21" i="1"/>
  <c r="B26" i="1"/>
  <c r="B28" i="1"/>
  <c r="AB43" i="54" a="1"/>
  <c r="AB43" i="54"/>
  <c r="AB44" i="54" a="1"/>
  <c r="AB44" i="54"/>
  <c r="AB45" i="54" a="1"/>
  <c r="AB45" i="54"/>
  <c r="AB46" i="54" a="1"/>
  <c r="AB46" i="54"/>
  <c r="AB47" i="54" a="1"/>
  <c r="AB47" i="54"/>
  <c r="AB48" i="54" a="1"/>
  <c r="AB48" i="54"/>
  <c r="AB49" i="54" a="1"/>
  <c r="AB49" i="54"/>
  <c r="AB50" i="54" a="1"/>
  <c r="AB50" i="54"/>
  <c r="BB36" i="3"/>
  <c r="BA21" i="1"/>
  <c r="BA26" i="1"/>
  <c r="BA28" i="1"/>
  <c r="BE36" i="3"/>
  <c r="BD21" i="1"/>
  <c r="BD26" i="1"/>
  <c r="BD28" i="1"/>
  <c r="BH36" i="3"/>
  <c r="BG21" i="1"/>
  <c r="BG26" i="1"/>
  <c r="BG28" i="1"/>
  <c r="BK36" i="3"/>
  <c r="BJ21" i="1"/>
  <c r="BJ26" i="1"/>
  <c r="BJ28" i="1"/>
  <c r="BQ36" i="3"/>
  <c r="BP21" i="1"/>
  <c r="BP26" i="1"/>
  <c r="BP28" i="1"/>
  <c r="BT36" i="3"/>
  <c r="BS21" i="1"/>
  <c r="BS26" i="1"/>
  <c r="BS28" i="1"/>
  <c r="BW36" i="3"/>
  <c r="BV21" i="1"/>
  <c r="BV26" i="1"/>
  <c r="BV28" i="1"/>
  <c r="BZ36" i="3"/>
  <c r="BY21" i="1"/>
  <c r="BY26" i="1"/>
  <c r="BY28" i="1"/>
  <c r="CC36" i="3"/>
  <c r="CB21" i="1"/>
  <c r="CB26" i="1"/>
  <c r="CB28" i="1"/>
  <c r="CF36" i="3"/>
  <c r="CE21" i="1"/>
  <c r="CE26" i="1"/>
  <c r="CE28" i="1"/>
  <c r="CI36" i="3"/>
  <c r="CH21" i="1"/>
  <c r="CH26" i="1"/>
  <c r="CH28" i="1"/>
  <c r="CH36" i="1"/>
  <c r="CL36" i="3"/>
  <c r="CU36" i="3"/>
  <c r="BA36" i="3"/>
  <c r="AZ21" i="1"/>
  <c r="AZ26" i="1"/>
  <c r="AZ28" i="1"/>
  <c r="BD36" i="3"/>
  <c r="BC21" i="1"/>
  <c r="BC26" i="1"/>
  <c r="BC28" i="1"/>
  <c r="BG36" i="3"/>
  <c r="BF21" i="1"/>
  <c r="BF26" i="1"/>
  <c r="BF28" i="1"/>
  <c r="BJ36" i="3"/>
  <c r="BI21" i="1"/>
  <c r="BI26" i="1"/>
  <c r="BI28" i="1"/>
  <c r="BM36" i="3"/>
  <c r="BL21" i="1"/>
  <c r="BL26" i="1"/>
  <c r="BL28" i="1"/>
  <c r="BS36" i="3"/>
  <c r="BR21" i="1"/>
  <c r="BR26" i="1"/>
  <c r="BR28" i="1"/>
  <c r="BV36" i="3"/>
  <c r="BU21" i="1"/>
  <c r="BU26" i="1"/>
  <c r="BU28" i="1"/>
  <c r="BY36" i="3"/>
  <c r="BX21" i="1"/>
  <c r="BX26" i="1"/>
  <c r="BX28" i="1"/>
  <c r="CB36" i="3"/>
  <c r="CA21" i="1"/>
  <c r="CA26" i="1"/>
  <c r="CA28" i="1"/>
  <c r="CE36" i="3"/>
  <c r="CD21" i="1"/>
  <c r="CD26" i="1"/>
  <c r="CD28" i="1"/>
  <c r="CH36" i="3"/>
  <c r="CG21" i="1"/>
  <c r="CG26" i="1"/>
  <c r="CG28" i="1"/>
  <c r="CG36" i="1"/>
  <c r="CK36" i="3"/>
  <c r="CN36" i="3"/>
  <c r="CQ36" i="3"/>
  <c r="CT36" i="3"/>
  <c r="CR36" i="3"/>
  <c r="AM36" i="3"/>
  <c r="AL21" i="1"/>
  <c r="AL26" i="1"/>
  <c r="AL28" i="1"/>
  <c r="AN36" i="3"/>
  <c r="AM21" i="1"/>
  <c r="AM26" i="1"/>
  <c r="AM28" i="1"/>
  <c r="AO36" i="3"/>
  <c r="AN21" i="1"/>
  <c r="AN26" i="1"/>
  <c r="AN28" i="1"/>
  <c r="AP36" i="3"/>
  <c r="AO21" i="1"/>
  <c r="AO26" i="1"/>
  <c r="AO28" i="1"/>
  <c r="AQ36" i="3"/>
  <c r="AP21" i="1"/>
  <c r="AP26" i="1"/>
  <c r="AP28" i="1"/>
  <c r="AR36" i="3"/>
  <c r="AQ21" i="1"/>
  <c r="AQ26" i="1"/>
  <c r="AQ28" i="1"/>
  <c r="AS36" i="3"/>
  <c r="AR21" i="1"/>
  <c r="AR26" i="1"/>
  <c r="AR28" i="1"/>
  <c r="AT36" i="3"/>
  <c r="AS21" i="1"/>
  <c r="AS26" i="1"/>
  <c r="AS28" i="1"/>
  <c r="AU36" i="3"/>
  <c r="AT21" i="1"/>
  <c r="AT26" i="1"/>
  <c r="AT28" i="1"/>
  <c r="AV36" i="3"/>
  <c r="AU21" i="1"/>
  <c r="AU26" i="1"/>
  <c r="AU28" i="1"/>
  <c r="AW36" i="3"/>
  <c r="AV21" i="1"/>
  <c r="AV26" i="1"/>
  <c r="AV28" i="1"/>
  <c r="AX36" i="3"/>
  <c r="AW21" i="1"/>
  <c r="AW26" i="1"/>
  <c r="AW28" i="1"/>
  <c r="AY36" i="3"/>
  <c r="AX21" i="1"/>
  <c r="AX26" i="1"/>
  <c r="AX28" i="1"/>
  <c r="AZ36" i="3"/>
  <c r="AY21" i="1"/>
  <c r="AY26" i="1"/>
  <c r="AY28" i="1"/>
  <c r="BC36" i="3"/>
  <c r="BB21" i="1"/>
  <c r="BB26" i="1"/>
  <c r="BB28" i="1"/>
  <c r="BF36" i="3"/>
  <c r="BE21" i="1"/>
  <c r="BE26" i="1"/>
  <c r="BE28" i="1"/>
  <c r="BI36" i="3"/>
  <c r="BH21" i="1"/>
  <c r="BH26" i="1"/>
  <c r="BH28" i="1"/>
  <c r="BL36" i="3"/>
  <c r="BK21" i="1"/>
  <c r="BK26" i="1"/>
  <c r="BK28" i="1"/>
  <c r="BR36" i="3"/>
  <c r="BQ21" i="1"/>
  <c r="BQ26" i="1"/>
  <c r="BQ28" i="1"/>
  <c r="BU36" i="3"/>
  <c r="BT21" i="1"/>
  <c r="BT26" i="1"/>
  <c r="BT28" i="1"/>
  <c r="BX36" i="3"/>
  <c r="BW21" i="1"/>
  <c r="BW26" i="1"/>
  <c r="BW28" i="1"/>
  <c r="CA36" i="3"/>
  <c r="BZ21" i="1"/>
  <c r="BZ26" i="1"/>
  <c r="BZ28" i="1"/>
  <c r="CD36" i="3"/>
  <c r="CC21" i="1"/>
  <c r="CC26" i="1"/>
  <c r="CC28" i="1"/>
  <c r="CG36" i="3"/>
  <c r="CF21" i="1"/>
  <c r="CF26" i="1"/>
  <c r="CF28" i="1"/>
  <c r="CF36" i="1"/>
  <c r="CJ36" i="3"/>
  <c r="CM36" i="3"/>
  <c r="CP36" i="3"/>
  <c r="CO21" i="1"/>
  <c r="CO26" i="1"/>
  <c r="CO28" i="1"/>
  <c r="CS36" i="3"/>
  <c r="CO36" i="3"/>
  <c r="CN21" i="1"/>
  <c r="CN26" i="1"/>
  <c r="CN28" i="1"/>
  <c r="DP36" i="3"/>
  <c r="DM36" i="3"/>
  <c r="DJ36" i="3"/>
  <c r="DG36" i="3"/>
  <c r="DI36" i="3"/>
  <c r="DH36" i="3"/>
  <c r="DF36" i="3"/>
  <c r="DC36" i="3"/>
  <c r="DB21" i="1"/>
  <c r="DB26" i="1"/>
  <c r="DB28" i="1"/>
  <c r="CZ36" i="3"/>
  <c r="CW36" i="3"/>
  <c r="CV21" i="1"/>
  <c r="CV26" i="1"/>
  <c r="CV28" i="1"/>
  <c r="DL36" i="3"/>
  <c r="DK36" i="3"/>
  <c r="DJ21" i="1"/>
  <c r="DJ26" i="1"/>
  <c r="DJ28" i="1"/>
  <c r="DE36" i="3"/>
  <c r="DB36" i="3"/>
  <c r="CY36" i="3"/>
  <c r="CV36" i="3"/>
  <c r="CU21" i="1"/>
  <c r="CU26" i="1"/>
  <c r="CU28" i="1"/>
  <c r="DO36" i="3"/>
  <c r="DN36" i="3"/>
  <c r="DD36" i="3"/>
  <c r="DA36" i="3"/>
  <c r="CX36" i="3"/>
  <c r="AL36" i="3"/>
  <c r="AK21" i="1"/>
  <c r="AK26" i="1"/>
  <c r="AK28" i="1"/>
  <c r="AK36" i="3"/>
  <c r="AJ21" i="1"/>
  <c r="AJ26" i="1"/>
  <c r="AJ28" i="1"/>
  <c r="AJ36" i="3"/>
  <c r="AI21" i="1"/>
  <c r="AI26" i="1"/>
  <c r="AI28" i="1"/>
  <c r="AI36" i="3"/>
  <c r="AH21" i="1"/>
  <c r="AH26" i="1"/>
  <c r="AH28" i="1"/>
  <c r="AA24" i="54" a="1"/>
  <c r="AA24" i="54"/>
  <c r="AA25" i="54" a="1"/>
  <c r="AA25" i="54"/>
  <c r="AC17" i="54" a="1"/>
  <c r="AC17" i="54"/>
  <c r="AW5" i="1"/>
  <c r="BN128" i="3"/>
  <c r="BN80" i="3"/>
  <c r="BO128" i="3"/>
  <c r="BO80" i="3"/>
  <c r="BP128" i="3"/>
  <c r="BP80" i="3"/>
  <c r="AX5" i="1"/>
  <c r="AW14" i="1"/>
  <c r="AW15" i="1"/>
  <c r="AW16" i="1"/>
  <c r="AW17" i="1"/>
  <c r="AW18" i="1"/>
  <c r="BP83" i="3"/>
  <c r="BP82" i="3"/>
  <c r="BP81" i="3"/>
  <c r="BP129" i="3"/>
  <c r="BP130" i="3"/>
  <c r="BP131" i="3"/>
  <c r="BP35" i="3"/>
  <c r="BO83" i="3"/>
  <c r="BO82" i="3"/>
  <c r="BO81" i="3"/>
  <c r="BO129" i="3"/>
  <c r="BO130" i="3"/>
  <c r="BO131" i="3"/>
  <c r="BO35" i="3"/>
  <c r="BN83" i="3"/>
  <c r="BN82" i="3"/>
  <c r="BN81" i="3"/>
  <c r="BN129" i="3"/>
  <c r="BN130" i="3"/>
  <c r="BN131" i="3"/>
  <c r="BN35" i="3"/>
  <c r="AY5" i="1"/>
  <c r="AX14" i="1"/>
  <c r="AX15" i="1"/>
  <c r="AX16" i="1"/>
  <c r="AX17" i="1"/>
  <c r="AX18" i="1"/>
  <c r="BN33" i="3"/>
  <c r="BN84" i="3"/>
  <c r="BN52" i="3"/>
  <c r="BO33" i="3"/>
  <c r="BO84" i="3"/>
  <c r="BO52" i="3"/>
  <c r="BP33" i="3"/>
  <c r="BP84" i="3"/>
  <c r="BP52" i="3"/>
  <c r="AY14" i="1"/>
  <c r="AY15" i="1"/>
  <c r="AY16" i="1"/>
  <c r="AY17" i="1"/>
  <c r="AY18" i="1"/>
  <c r="BA5" i="1"/>
  <c r="AZ14" i="1"/>
  <c r="AZ15" i="1"/>
  <c r="AZ16" i="1"/>
  <c r="AZ17" i="1"/>
  <c r="AZ18" i="1"/>
  <c r="BA14" i="1"/>
  <c r="BA15" i="1"/>
  <c r="BA16" i="1"/>
  <c r="BA17" i="1"/>
  <c r="BA18" i="1"/>
  <c r="BB14" i="1"/>
  <c r="BB15" i="1"/>
  <c r="BB16" i="1"/>
  <c r="BB17" i="1"/>
  <c r="BB18" i="1"/>
  <c r="BD5" i="1"/>
  <c r="BC14" i="1"/>
  <c r="BC15" i="1"/>
  <c r="BC16" i="1"/>
  <c r="BC17" i="1"/>
  <c r="BC18" i="1"/>
  <c r="BD16" i="1"/>
  <c r="BE5" i="1"/>
  <c r="BD14" i="1"/>
  <c r="BD15" i="1"/>
  <c r="BD17" i="1"/>
  <c r="BD18" i="1"/>
  <c r="BF5" i="1"/>
  <c r="BE14" i="1"/>
  <c r="BE15" i="1"/>
  <c r="BE16" i="1"/>
  <c r="BE17" i="1"/>
  <c r="BE18" i="1"/>
  <c r="BG5" i="1"/>
  <c r="BF14" i="1"/>
  <c r="BF15" i="1"/>
  <c r="BF16" i="1"/>
  <c r="BF17" i="1"/>
  <c r="BF18" i="1"/>
  <c r="BH5" i="1"/>
  <c r="BG14" i="1"/>
  <c r="BG15" i="1"/>
  <c r="BG16" i="1"/>
  <c r="BG17" i="1"/>
  <c r="BG18" i="1"/>
  <c r="BH14" i="1"/>
  <c r="BH15" i="1"/>
  <c r="BH16" i="1"/>
  <c r="BH17" i="1"/>
  <c r="BH18" i="1"/>
  <c r="BJ5" i="1"/>
  <c r="BI14" i="1"/>
  <c r="BI15" i="1"/>
  <c r="BI16" i="1"/>
  <c r="BI17" i="1"/>
  <c r="BI18" i="1"/>
  <c r="BJ14" i="1"/>
  <c r="BJ15" i="1"/>
  <c r="BJ16" i="1"/>
  <c r="BJ17" i="1"/>
  <c r="BJ18" i="1"/>
  <c r="BL5" i="1"/>
  <c r="BK14" i="1"/>
  <c r="BK15" i="1"/>
  <c r="BK16" i="1"/>
  <c r="BK17" i="1"/>
  <c r="BK18" i="1"/>
  <c r="BM5" i="1"/>
  <c r="BL14" i="1"/>
  <c r="BL15" i="1"/>
  <c r="BL16" i="1"/>
  <c r="BL17" i="1"/>
  <c r="BL18" i="1"/>
  <c r="BM14" i="1"/>
  <c r="BM15" i="1"/>
  <c r="BM16" i="1"/>
  <c r="BM17" i="1"/>
  <c r="BM18" i="1"/>
  <c r="BN5" i="1"/>
  <c r="BO5" i="1"/>
  <c r="BN14" i="1"/>
  <c r="BN15" i="1"/>
  <c r="BN16" i="1"/>
  <c r="BN17" i="1"/>
  <c r="BN18" i="1"/>
  <c r="BO14" i="1"/>
  <c r="BO15" i="1"/>
  <c r="BO16" i="1"/>
  <c r="BO17" i="1"/>
  <c r="BO18" i="1"/>
  <c r="BQ5" i="1"/>
  <c r="BP14" i="1"/>
  <c r="BP15" i="1"/>
  <c r="BP16" i="1"/>
  <c r="BP17" i="1"/>
  <c r="BP18" i="1"/>
  <c r="BR5" i="1"/>
  <c r="BQ14" i="1"/>
  <c r="BQ15" i="1"/>
  <c r="BQ16" i="1"/>
  <c r="BQ17" i="1"/>
  <c r="BQ18" i="1"/>
  <c r="BS5" i="1"/>
  <c r="BR14" i="1"/>
  <c r="BR15" i="1"/>
  <c r="BR16" i="1"/>
  <c r="BR17" i="1"/>
  <c r="BR18" i="1"/>
  <c r="BT5" i="1"/>
  <c r="BS14" i="1"/>
  <c r="BS15" i="1"/>
  <c r="BS16" i="1"/>
  <c r="BS17" i="1"/>
  <c r="BS18" i="1"/>
  <c r="BU5" i="1"/>
  <c r="BT14" i="1"/>
  <c r="BT15" i="1"/>
  <c r="BT16" i="1"/>
  <c r="BT17" i="1"/>
  <c r="BT18" i="1"/>
  <c r="BV5" i="1"/>
  <c r="BU14" i="1"/>
  <c r="BU15" i="1"/>
  <c r="BU16" i="1"/>
  <c r="BU17" i="1"/>
  <c r="BU18" i="1"/>
  <c r="BV14" i="1"/>
  <c r="BV15" i="1"/>
  <c r="BV16" i="1"/>
  <c r="BV17" i="1"/>
  <c r="BV18" i="1"/>
  <c r="BX5" i="1"/>
  <c r="BW14" i="1"/>
  <c r="BW15" i="1"/>
  <c r="BW16" i="1"/>
  <c r="BW17" i="1"/>
  <c r="BW18" i="1"/>
  <c r="BY5" i="1"/>
  <c r="BX14" i="1"/>
  <c r="BX15" i="1"/>
  <c r="BX16" i="1"/>
  <c r="BX17" i="1"/>
  <c r="BX18" i="1"/>
  <c r="BZ5" i="1"/>
  <c r="BY14" i="1"/>
  <c r="BY15" i="1"/>
  <c r="BY16" i="1"/>
  <c r="BY17" i="1"/>
  <c r="BY18" i="1"/>
  <c r="CA5" i="1"/>
  <c r="BZ14" i="1"/>
  <c r="BZ15" i="1"/>
  <c r="BZ16" i="1"/>
  <c r="BZ17" i="1"/>
  <c r="BZ18" i="1"/>
  <c r="CB5" i="1"/>
  <c r="CA14" i="1"/>
  <c r="CA15" i="1"/>
  <c r="CA16" i="1"/>
  <c r="CA17" i="1"/>
  <c r="CA18" i="1"/>
  <c r="CB14" i="1"/>
  <c r="CB15" i="1"/>
  <c r="CB16" i="1"/>
  <c r="CB17" i="1"/>
  <c r="CB18" i="1"/>
  <c r="CD5" i="1"/>
  <c r="CC14" i="1"/>
  <c r="CC15" i="1"/>
  <c r="CC16" i="1"/>
  <c r="CC17" i="1"/>
  <c r="CC18" i="1"/>
  <c r="CE5" i="1"/>
  <c r="CD14" i="1"/>
  <c r="CD15" i="1"/>
  <c r="CD16" i="1"/>
  <c r="CD17" i="1"/>
  <c r="CD18" i="1"/>
  <c r="CF5" i="1"/>
  <c r="CE14" i="1"/>
  <c r="CE15" i="1"/>
  <c r="CE16" i="1"/>
  <c r="CE17" i="1"/>
  <c r="CE18" i="1"/>
  <c r="CG5" i="1"/>
  <c r="CF14" i="1"/>
  <c r="CF15" i="1"/>
  <c r="CF16" i="1"/>
  <c r="CF17" i="1"/>
  <c r="CF18" i="1"/>
  <c r="CH5" i="1"/>
  <c r="CG14" i="1"/>
  <c r="CG15" i="1"/>
  <c r="CG16" i="1"/>
  <c r="CG17" i="1"/>
  <c r="CG18" i="1"/>
  <c r="CI5" i="1"/>
  <c r="CH14" i="1"/>
  <c r="CH15" i="1"/>
  <c r="CH16" i="1"/>
  <c r="CH17" i="1"/>
  <c r="CH18" i="1"/>
  <c r="CJ5" i="1"/>
  <c r="CI14" i="1"/>
  <c r="CI15" i="1"/>
  <c r="CI16" i="1"/>
  <c r="CI17" i="1"/>
  <c r="CI18" i="1"/>
  <c r="CK5" i="1"/>
  <c r="CJ14" i="1"/>
  <c r="CJ15" i="1"/>
  <c r="CJ16" i="1"/>
  <c r="CJ17" i="1"/>
  <c r="CJ18" i="1"/>
  <c r="CL5" i="1"/>
  <c r="CK14" i="1"/>
  <c r="CK15" i="1"/>
  <c r="CK16" i="1"/>
  <c r="CK17" i="1"/>
  <c r="CK18" i="1"/>
  <c r="CM5" i="1"/>
  <c r="CL14" i="1"/>
  <c r="CL15" i="1"/>
  <c r="CL16" i="1"/>
  <c r="CL17" i="1"/>
  <c r="CL18" i="1"/>
  <c r="CN5" i="1"/>
  <c r="CM14" i="1"/>
  <c r="CM15" i="1"/>
  <c r="CM16" i="1"/>
  <c r="CM17" i="1"/>
  <c r="CM18" i="1"/>
  <c r="CO5" i="1"/>
  <c r="CP5" i="1"/>
  <c r="CN14" i="1"/>
  <c r="CN15" i="1"/>
  <c r="CN16" i="1"/>
  <c r="CN17" i="1"/>
  <c r="CN18" i="1"/>
  <c r="CO14" i="1"/>
  <c r="CO15" i="1"/>
  <c r="CO16" i="1"/>
  <c r="CO17" i="1"/>
  <c r="CO18" i="1"/>
  <c r="CQ5" i="1"/>
  <c r="CP14" i="1"/>
  <c r="CP15" i="1"/>
  <c r="CP16" i="1"/>
  <c r="CP17" i="1"/>
  <c r="CP18" i="1"/>
  <c r="CR5" i="1"/>
  <c r="CQ14" i="1"/>
  <c r="CQ15" i="1"/>
  <c r="CQ16" i="1"/>
  <c r="CQ17" i="1"/>
  <c r="CQ18" i="1"/>
  <c r="CS5" i="1"/>
  <c r="CR14" i="1"/>
  <c r="CR15" i="1"/>
  <c r="CR16" i="1"/>
  <c r="CR17" i="1"/>
  <c r="CR18" i="1"/>
  <c r="CT5" i="1"/>
  <c r="CS14" i="1"/>
  <c r="CS15" i="1"/>
  <c r="CS16" i="1"/>
  <c r="CS17" i="1"/>
  <c r="CS18" i="1"/>
  <c r="CU5" i="1"/>
  <c r="CT14" i="1"/>
  <c r="CT15" i="1"/>
  <c r="CT16" i="1"/>
  <c r="CT17" i="1"/>
  <c r="CT18" i="1"/>
  <c r="CV5" i="1"/>
  <c r="CU14" i="1"/>
  <c r="CU15" i="1"/>
  <c r="CU16" i="1"/>
  <c r="CU17" i="1"/>
  <c r="CU18" i="1"/>
  <c r="CV14" i="1"/>
  <c r="CV15" i="1"/>
  <c r="CV16" i="1"/>
  <c r="CV17" i="1"/>
  <c r="CV18" i="1"/>
  <c r="CW5" i="1"/>
  <c r="CW14" i="1"/>
  <c r="CW15" i="1"/>
  <c r="CW16" i="1"/>
  <c r="CW17" i="1"/>
  <c r="CW18" i="1"/>
  <c r="CX5" i="1"/>
  <c r="CX14" i="1"/>
  <c r="CX15" i="1"/>
  <c r="CX16" i="1"/>
  <c r="CX17" i="1"/>
  <c r="CX18" i="1"/>
  <c r="CY14" i="1"/>
  <c r="CY15" i="1"/>
  <c r="CY16" i="1"/>
  <c r="CY17" i="1"/>
  <c r="CY18" i="1"/>
  <c r="CZ14" i="1"/>
  <c r="CZ15" i="1"/>
  <c r="CZ16" i="1"/>
  <c r="CZ17" i="1"/>
  <c r="CZ18" i="1"/>
  <c r="DA14" i="1"/>
  <c r="DA15" i="1"/>
  <c r="DA16" i="1"/>
  <c r="DA17" i="1"/>
  <c r="DA18" i="1"/>
  <c r="DB5" i="1"/>
  <c r="DB14" i="1"/>
  <c r="DB15" i="1"/>
  <c r="DB16" i="1"/>
  <c r="DB17" i="1"/>
  <c r="DB18" i="1"/>
  <c r="DC5" i="1"/>
  <c r="DC14" i="1"/>
  <c r="DC15" i="1"/>
  <c r="DC16" i="1"/>
  <c r="DC17" i="1"/>
  <c r="DC18" i="1"/>
  <c r="DD5" i="1"/>
  <c r="DD14" i="1"/>
  <c r="DD15" i="1"/>
  <c r="DD16" i="1"/>
  <c r="DD17" i="1"/>
  <c r="DD18" i="1"/>
  <c r="DE5" i="1"/>
  <c r="DE14" i="1"/>
  <c r="DE15" i="1"/>
  <c r="DE16" i="1"/>
  <c r="DE17" i="1"/>
  <c r="DE18" i="1"/>
  <c r="DF5" i="1"/>
  <c r="DF14" i="1"/>
  <c r="DF15" i="1"/>
  <c r="DF16" i="1"/>
  <c r="DF17" i="1"/>
  <c r="DF18" i="1"/>
  <c r="DG14" i="1"/>
  <c r="DG15" i="1"/>
  <c r="DG16" i="1"/>
  <c r="DG17" i="1"/>
  <c r="DG18" i="1"/>
  <c r="DH14" i="1"/>
  <c r="DH15" i="1"/>
  <c r="DH16" i="1"/>
  <c r="DH17" i="1"/>
  <c r="DH18" i="1"/>
  <c r="DI5" i="1"/>
  <c r="DI14" i="1"/>
  <c r="DI15" i="1"/>
  <c r="DI16" i="1"/>
  <c r="DI17" i="1"/>
  <c r="DI18" i="1"/>
  <c r="DJ5" i="1"/>
  <c r="DJ14" i="1"/>
  <c r="DJ15" i="1"/>
  <c r="DJ16" i="1"/>
  <c r="DJ17" i="1"/>
  <c r="DJ18" i="1"/>
  <c r="DK5" i="1"/>
  <c r="DK14" i="1"/>
  <c r="DK15" i="1"/>
  <c r="DK16" i="1"/>
  <c r="DK17" i="1"/>
  <c r="DK18" i="1"/>
  <c r="DL5" i="1"/>
  <c r="DL14" i="1"/>
  <c r="DL15" i="1"/>
  <c r="DL16" i="1"/>
  <c r="DL17" i="1"/>
  <c r="DL18" i="1"/>
  <c r="DM5" i="1"/>
  <c r="DM14" i="1"/>
  <c r="DM15" i="1"/>
  <c r="DM16" i="1"/>
  <c r="DM17" i="1"/>
  <c r="DM18" i="1"/>
  <c r="DN5" i="1"/>
  <c r="DN14" i="1"/>
  <c r="DN15" i="1"/>
  <c r="DN16" i="1"/>
  <c r="DN17" i="1"/>
  <c r="DN18" i="1"/>
  <c r="DO5" i="1"/>
  <c r="DO14" i="1"/>
  <c r="DO15" i="1"/>
  <c r="DO16" i="1"/>
  <c r="DO17" i="1"/>
  <c r="DO18" i="1"/>
  <c r="DP5" i="1"/>
  <c r="DP14" i="1"/>
  <c r="DP15" i="1"/>
  <c r="DP16" i="1"/>
  <c r="DP17" i="1"/>
  <c r="DP18" i="1"/>
  <c r="DQ5" i="1"/>
  <c r="DQ14" i="1"/>
  <c r="DQ15" i="1"/>
  <c r="DQ16" i="1"/>
  <c r="DQ17" i="1"/>
  <c r="DQ18" i="1"/>
  <c r="DR5" i="1"/>
  <c r="DR14" i="1"/>
  <c r="DR15" i="1"/>
  <c r="DR16" i="1"/>
  <c r="DR17" i="1"/>
  <c r="DR18" i="1"/>
  <c r="DS5" i="1"/>
  <c r="DS14" i="1"/>
  <c r="DS15" i="1"/>
  <c r="DS16" i="1"/>
  <c r="DS17" i="1"/>
  <c r="DS18" i="1"/>
  <c r="DT5" i="1"/>
  <c r="DT14" i="1"/>
  <c r="DT15" i="1"/>
  <c r="DT16" i="1"/>
  <c r="DT17" i="1"/>
  <c r="DT18" i="1"/>
  <c r="DU5" i="1"/>
  <c r="DU14" i="1"/>
  <c r="DU15" i="1"/>
  <c r="DU16" i="1"/>
  <c r="DU17" i="1"/>
  <c r="DU18" i="1"/>
  <c r="DV5" i="1"/>
  <c r="DV14" i="1"/>
  <c r="DV15" i="1"/>
  <c r="DV16" i="1"/>
  <c r="DV17" i="1"/>
  <c r="DV18" i="1"/>
  <c r="DW5" i="1"/>
  <c r="DW14" i="1"/>
  <c r="DW15" i="1"/>
  <c r="DW16" i="1"/>
  <c r="DW17" i="1"/>
  <c r="DW18" i="1"/>
  <c r="DX5" i="1"/>
  <c r="DX14" i="1"/>
  <c r="DX15" i="1"/>
  <c r="DX16" i="1"/>
  <c r="DX17" i="1"/>
  <c r="DX18" i="1"/>
  <c r="DY5" i="1"/>
  <c r="DY14" i="1"/>
  <c r="DY15" i="1"/>
  <c r="DY16" i="1"/>
  <c r="DY17" i="1"/>
  <c r="DY18" i="1"/>
  <c r="DZ5" i="1"/>
  <c r="DZ14" i="1"/>
  <c r="DZ15" i="1"/>
  <c r="DZ16" i="1"/>
  <c r="DZ17" i="1"/>
  <c r="DZ18" i="1"/>
  <c r="EA5" i="1"/>
  <c r="EA14" i="1"/>
  <c r="EA15" i="1"/>
  <c r="EA16" i="1"/>
  <c r="EA17" i="1"/>
  <c r="EA18" i="1"/>
  <c r="EB5" i="1"/>
  <c r="EB14" i="1"/>
  <c r="EB15" i="1"/>
  <c r="EB16" i="1"/>
  <c r="EB17" i="1"/>
  <c r="EB18" i="1"/>
  <c r="EC5" i="1"/>
  <c r="EC14" i="1"/>
  <c r="EC15" i="1"/>
  <c r="EC16" i="1"/>
  <c r="EC17" i="1"/>
  <c r="EC18" i="1"/>
  <c r="ED5" i="1"/>
  <c r="ED14" i="1"/>
  <c r="ED15" i="1"/>
  <c r="ED16" i="1"/>
  <c r="ED17" i="1"/>
  <c r="ED18" i="1"/>
  <c r="EE5" i="1"/>
  <c r="EE14" i="1"/>
  <c r="EE15" i="1"/>
  <c r="EE16" i="1"/>
  <c r="EE17" i="1"/>
  <c r="EE18" i="1"/>
  <c r="EF5" i="1"/>
  <c r="EF14" i="1"/>
  <c r="EF15" i="1"/>
  <c r="EF16" i="1"/>
  <c r="EF17" i="1"/>
  <c r="EF18" i="1"/>
  <c r="EG5" i="1"/>
  <c r="EG14" i="1"/>
  <c r="EG15" i="1"/>
  <c r="EG16" i="1"/>
  <c r="EG17" i="1"/>
  <c r="EG18" i="1"/>
  <c r="EH5" i="1"/>
  <c r="EH18" i="1" s="1"/>
  <c r="AA33" i="23" a="1"/>
  <c r="AA33" i="23"/>
  <c r="AF7" i="23" a="1"/>
  <c r="AF7" i="23"/>
  <c r="AB36" i="3"/>
  <c r="AA21" i="1"/>
  <c r="AA26" i="1"/>
  <c r="AA28" i="1"/>
  <c r="AC36" i="3"/>
  <c r="AB21" i="1"/>
  <c r="AB26" i="1"/>
  <c r="AB28" i="1"/>
  <c r="AD36" i="3"/>
  <c r="AC21" i="1"/>
  <c r="AC26" i="1"/>
  <c r="AC28" i="1"/>
  <c r="AE36" i="3"/>
  <c r="AD21" i="1"/>
  <c r="AD26" i="1"/>
  <c r="AD28" i="1"/>
  <c r="AF36" i="3"/>
  <c r="AE21" i="1"/>
  <c r="AE26" i="1"/>
  <c r="AE28" i="1"/>
  <c r="AG36" i="3"/>
  <c r="AF21" i="1"/>
  <c r="AF26" i="1"/>
  <c r="AF28" i="1"/>
  <c r="AH36" i="3"/>
  <c r="AG21" i="1"/>
  <c r="AG26" i="1"/>
  <c r="AG28" i="1"/>
  <c r="T36" i="3"/>
  <c r="U36" i="3"/>
  <c r="T21" i="1"/>
  <c r="T26" i="1"/>
  <c r="T28" i="1"/>
  <c r="V36" i="3"/>
  <c r="U21" i="1"/>
  <c r="U26" i="1"/>
  <c r="U28" i="1"/>
  <c r="W36" i="3"/>
  <c r="V21" i="1"/>
  <c r="V26" i="1"/>
  <c r="V28" i="1"/>
  <c r="X36" i="3"/>
  <c r="W21" i="1"/>
  <c r="W26" i="1"/>
  <c r="W28" i="1"/>
  <c r="Y36" i="3"/>
  <c r="X21" i="1"/>
  <c r="X26" i="1"/>
  <c r="X28" i="1"/>
  <c r="Z36" i="3"/>
  <c r="Y21" i="1"/>
  <c r="Y26" i="1"/>
  <c r="Y28" i="1"/>
  <c r="AA36" i="3"/>
  <c r="Z21" i="1"/>
  <c r="Z26" i="1"/>
  <c r="Z28" i="1"/>
  <c r="D3" i="3"/>
  <c r="C21" i="1"/>
  <c r="C26" i="1"/>
  <c r="C28" i="1"/>
  <c r="E3" i="3"/>
  <c r="D21" i="1"/>
  <c r="D26" i="1"/>
  <c r="D28" i="1"/>
  <c r="F3" i="3"/>
  <c r="E21" i="1"/>
  <c r="E26" i="1"/>
  <c r="E28" i="1"/>
  <c r="G3" i="3"/>
  <c r="F21" i="1"/>
  <c r="F26" i="1"/>
  <c r="F28" i="1"/>
  <c r="G21" i="1"/>
  <c r="G26" i="1"/>
  <c r="G28" i="1"/>
  <c r="H21" i="1"/>
  <c r="H26" i="1"/>
  <c r="H28" i="1"/>
  <c r="I21" i="1"/>
  <c r="I26" i="1"/>
  <c r="I28" i="1"/>
  <c r="J21" i="1"/>
  <c r="J26" i="1"/>
  <c r="J28" i="1"/>
  <c r="K21" i="1"/>
  <c r="K26" i="1"/>
  <c r="K28" i="1"/>
  <c r="L21" i="1"/>
  <c r="L26" i="1"/>
  <c r="L28" i="1"/>
  <c r="M21" i="1"/>
  <c r="M26" i="1"/>
  <c r="M28" i="1"/>
  <c r="N21" i="1"/>
  <c r="N26" i="1"/>
  <c r="N28" i="1"/>
  <c r="O21" i="1"/>
  <c r="O26" i="1"/>
  <c r="O28" i="1"/>
  <c r="P21" i="1"/>
  <c r="P26" i="1"/>
  <c r="P28" i="1"/>
  <c r="Q21" i="1"/>
  <c r="Q26" i="1"/>
  <c r="Q28" i="1"/>
  <c r="R21" i="1"/>
  <c r="R26" i="1"/>
  <c r="R28" i="1"/>
  <c r="S21" i="1"/>
  <c r="S26" i="1"/>
  <c r="S28" i="1"/>
  <c r="DL120" i="3"/>
  <c r="DL121" i="3"/>
  <c r="DL72" i="3"/>
  <c r="DL73" i="3"/>
  <c r="DL74" i="3"/>
  <c r="DP120" i="3"/>
  <c r="DP121" i="3"/>
  <c r="DP72" i="3"/>
  <c r="DP73" i="3"/>
  <c r="DP25" i="3"/>
  <c r="DP74" i="3"/>
  <c r="DP26" i="3"/>
  <c r="DO120" i="3"/>
  <c r="DO121" i="3"/>
  <c r="DO72" i="3"/>
  <c r="DO73" i="3"/>
  <c r="DO25" i="3"/>
  <c r="DO74" i="3"/>
  <c r="DO26" i="3"/>
  <c r="DN120" i="3"/>
  <c r="DN121" i="3"/>
  <c r="DN72" i="3"/>
  <c r="DN73" i="3"/>
  <c r="DN25" i="3"/>
  <c r="DN74" i="3"/>
  <c r="DN26" i="3"/>
  <c r="DM120" i="3"/>
  <c r="DM121" i="3"/>
  <c r="DM72" i="3"/>
  <c r="DM73" i="3"/>
  <c r="DM25" i="3"/>
  <c r="DM74" i="3"/>
  <c r="DM26" i="3"/>
  <c r="DE120" i="3"/>
  <c r="DE121" i="3"/>
  <c r="DE72" i="3"/>
  <c r="DE73" i="3"/>
  <c r="DE25" i="3"/>
  <c r="DE74" i="3"/>
  <c r="DI120" i="3"/>
  <c r="DI121" i="3"/>
  <c r="DI72" i="3"/>
  <c r="DI73" i="3"/>
  <c r="DI25" i="3"/>
  <c r="DI74" i="3"/>
  <c r="DH120" i="3"/>
  <c r="DH121" i="3"/>
  <c r="DH72" i="3"/>
  <c r="DH73" i="3"/>
  <c r="DH25" i="3"/>
  <c r="DH74" i="3"/>
  <c r="DH26" i="3"/>
  <c r="DG120" i="3"/>
  <c r="DG121" i="3"/>
  <c r="DG72" i="3"/>
  <c r="DG73" i="3"/>
  <c r="DG25" i="3"/>
  <c r="DG74" i="3"/>
  <c r="DG26" i="3"/>
  <c r="DF120" i="3"/>
  <c r="DF121" i="3"/>
  <c r="DF72" i="3"/>
  <c r="DF73" i="3"/>
  <c r="DF25" i="3"/>
  <c r="DF74" i="3"/>
  <c r="CX120" i="3"/>
  <c r="CX121" i="3"/>
  <c r="CX72" i="3"/>
  <c r="CX73" i="3"/>
  <c r="CX25" i="3"/>
  <c r="CX74" i="3"/>
  <c r="CX26" i="3"/>
  <c r="DB72" i="3"/>
  <c r="DB73" i="3"/>
  <c r="DB25" i="3"/>
  <c r="DB74" i="3"/>
  <c r="DB26" i="3"/>
  <c r="DA120" i="3"/>
  <c r="DA121" i="3"/>
  <c r="DA72" i="3"/>
  <c r="DA73" i="3"/>
  <c r="DA25" i="3"/>
  <c r="DA74" i="3"/>
  <c r="DA26" i="3"/>
  <c r="CZ120" i="3"/>
  <c r="CZ121" i="3"/>
  <c r="CZ72" i="3"/>
  <c r="CZ73" i="3"/>
  <c r="CZ25" i="3"/>
  <c r="CZ74" i="3"/>
  <c r="CZ26" i="3"/>
  <c r="CY120" i="3"/>
  <c r="CY121" i="3"/>
  <c r="CY72" i="3"/>
  <c r="CY73" i="3"/>
  <c r="CY25" i="3"/>
  <c r="CY74" i="3"/>
  <c r="CY26" i="3"/>
  <c r="CQ120" i="3"/>
  <c r="CQ121" i="3"/>
  <c r="CQ72" i="3"/>
  <c r="CQ73" i="3"/>
  <c r="CQ25" i="3"/>
  <c r="CQ74" i="3"/>
  <c r="CQ26" i="3"/>
  <c r="CU120" i="3"/>
  <c r="CU121" i="3"/>
  <c r="CU72" i="3"/>
  <c r="CU73" i="3"/>
  <c r="CU25" i="3"/>
  <c r="CU74" i="3"/>
  <c r="CU26" i="3"/>
  <c r="CT120" i="3"/>
  <c r="CT121" i="3"/>
  <c r="CT72" i="3"/>
  <c r="CT73" i="3"/>
  <c r="CT25" i="3"/>
  <c r="CT74" i="3"/>
  <c r="CT26" i="3"/>
  <c r="CS120" i="3"/>
  <c r="CS121" i="3"/>
  <c r="CS72" i="3"/>
  <c r="CS73" i="3"/>
  <c r="CS25" i="3"/>
  <c r="CS74" i="3"/>
  <c r="CS26" i="3"/>
  <c r="CR120" i="3"/>
  <c r="CR121" i="3"/>
  <c r="CR72" i="3"/>
  <c r="CR73" i="3"/>
  <c r="CR25" i="3"/>
  <c r="CR74" i="3"/>
  <c r="CR26" i="3"/>
  <c r="CJ120" i="3"/>
  <c r="CJ121" i="3"/>
  <c r="CJ72" i="3"/>
  <c r="CJ73" i="3"/>
  <c r="CJ25" i="3"/>
  <c r="CJ74" i="3"/>
  <c r="CJ26" i="3"/>
  <c r="CK120" i="3"/>
  <c r="CK121" i="3"/>
  <c r="CK72" i="3"/>
  <c r="CK73" i="3"/>
  <c r="CK25" i="3"/>
  <c r="CK74" i="3"/>
  <c r="CK26" i="3"/>
  <c r="CL120" i="3"/>
  <c r="CL121" i="3"/>
  <c r="CL72" i="3"/>
  <c r="CL73" i="3"/>
  <c r="CL25" i="3"/>
  <c r="CL74" i="3"/>
  <c r="CL26" i="3"/>
  <c r="CM120" i="3"/>
  <c r="CM121" i="3"/>
  <c r="CM72" i="3"/>
  <c r="CM73" i="3"/>
  <c r="CM25" i="3"/>
  <c r="CM74" i="3"/>
  <c r="CM26" i="3"/>
  <c r="CN120" i="3"/>
  <c r="CN121" i="3"/>
  <c r="CN72" i="3"/>
  <c r="CN73" i="3"/>
  <c r="CN25" i="3"/>
  <c r="CN74" i="3"/>
  <c r="CN26" i="3"/>
  <c r="S22" i="75"/>
  <c r="S23" i="75"/>
  <c r="S25" i="75"/>
  <c r="S24" i="75"/>
  <c r="MX34" i="3"/>
  <c r="MX132" i="3"/>
  <c r="MX84" i="3"/>
  <c r="MY34" i="3"/>
  <c r="MY132" i="3"/>
  <c r="MY84" i="3"/>
  <c r="MZ34" i="3"/>
  <c r="MZ132" i="3"/>
  <c r="MZ84" i="3"/>
  <c r="NA34" i="3"/>
  <c r="NA132" i="3"/>
  <c r="NA84" i="3"/>
  <c r="NB34" i="3"/>
  <c r="NB132" i="3"/>
  <c r="NB100" i="3"/>
  <c r="NB84" i="3"/>
  <c r="NB52" i="3"/>
  <c r="JW34" i="3"/>
  <c r="JW132" i="3"/>
  <c r="JW100" i="3"/>
  <c r="JW84" i="3"/>
  <c r="JW52" i="3"/>
  <c r="JX34" i="3"/>
  <c r="JX132" i="3"/>
  <c r="JX84" i="3"/>
  <c r="JY34" i="3"/>
  <c r="JY132" i="3"/>
  <c r="JY84" i="3"/>
  <c r="JZ34" i="3"/>
  <c r="JZ132" i="3"/>
  <c r="JZ84" i="3"/>
  <c r="KA34" i="3"/>
  <c r="KA132" i="3"/>
  <c r="KA84" i="3"/>
  <c r="KB34" i="3"/>
  <c r="KB132" i="3"/>
  <c r="KB84" i="3"/>
  <c r="KC34" i="3"/>
  <c r="KC132" i="3"/>
  <c r="KC100" i="3"/>
  <c r="KC84" i="3"/>
  <c r="KC52" i="3"/>
  <c r="KD34" i="3"/>
  <c r="KD132" i="3"/>
  <c r="KD100" i="3"/>
  <c r="KD84" i="3"/>
  <c r="KD52" i="3"/>
  <c r="KE34" i="3"/>
  <c r="KE132" i="3"/>
  <c r="KE84" i="3"/>
  <c r="KF34" i="3"/>
  <c r="KF132" i="3"/>
  <c r="KF84" i="3"/>
  <c r="KG34" i="3"/>
  <c r="KG132" i="3"/>
  <c r="KG84" i="3"/>
  <c r="KH34" i="3"/>
  <c r="KH132" i="3"/>
  <c r="KH84" i="3"/>
  <c r="KI34" i="3"/>
  <c r="KI132" i="3"/>
  <c r="KI84" i="3"/>
  <c r="KJ34" i="3"/>
  <c r="KJ132" i="3"/>
  <c r="KJ100" i="3"/>
  <c r="KJ84" i="3"/>
  <c r="KJ52" i="3"/>
  <c r="KK34" i="3"/>
  <c r="KK132" i="3"/>
  <c r="KK100" i="3"/>
  <c r="KK84" i="3"/>
  <c r="KK52" i="3"/>
  <c r="KL34" i="3"/>
  <c r="KL132" i="3"/>
  <c r="KL100" i="3"/>
  <c r="KL84" i="3"/>
  <c r="KL52" i="3"/>
  <c r="KM34" i="3"/>
  <c r="KM132" i="3"/>
  <c r="KM100" i="3"/>
  <c r="KM84" i="3"/>
  <c r="KM52" i="3"/>
  <c r="KN34" i="3"/>
  <c r="KN132" i="3"/>
  <c r="KN100" i="3"/>
  <c r="KN84" i="3"/>
  <c r="KN52" i="3"/>
  <c r="KO34" i="3"/>
  <c r="KO132" i="3"/>
  <c r="KO100" i="3"/>
  <c r="KO84" i="3"/>
  <c r="KO52" i="3"/>
  <c r="KP34" i="3"/>
  <c r="KP132" i="3"/>
  <c r="KP100" i="3"/>
  <c r="KP84" i="3"/>
  <c r="KP52" i="3"/>
  <c r="KQ34" i="3"/>
  <c r="KQ132" i="3"/>
  <c r="KQ100" i="3"/>
  <c r="KQ84" i="3"/>
  <c r="KQ52" i="3"/>
  <c r="KR34" i="3"/>
  <c r="KR132" i="3"/>
  <c r="KR100" i="3"/>
  <c r="KR84" i="3"/>
  <c r="KR52" i="3"/>
  <c r="KS34" i="3"/>
  <c r="KS132" i="3"/>
  <c r="KS84" i="3"/>
  <c r="KT34" i="3"/>
  <c r="KT132" i="3"/>
  <c r="KT84" i="3"/>
  <c r="KU34" i="3"/>
  <c r="KU132" i="3"/>
  <c r="KU84" i="3"/>
  <c r="KV34" i="3"/>
  <c r="KV132" i="3"/>
  <c r="KV84" i="3"/>
  <c r="KW34" i="3"/>
  <c r="KW132" i="3"/>
  <c r="KW84" i="3"/>
  <c r="KX34" i="3"/>
  <c r="KX132" i="3"/>
  <c r="KX100" i="3"/>
  <c r="KX84" i="3"/>
  <c r="KX52" i="3"/>
  <c r="KY34" i="3"/>
  <c r="KY132" i="3"/>
  <c r="KY100" i="3"/>
  <c r="KY84" i="3"/>
  <c r="KY52" i="3"/>
  <c r="KZ34" i="3"/>
  <c r="KZ132" i="3"/>
  <c r="KZ84" i="3"/>
  <c r="LA34" i="3"/>
  <c r="LA132" i="3"/>
  <c r="LA84" i="3"/>
  <c r="LB34" i="3"/>
  <c r="LB132" i="3"/>
  <c r="LB84" i="3"/>
  <c r="LC34" i="3"/>
  <c r="LC132" i="3"/>
  <c r="LC84" i="3"/>
  <c r="LD34" i="3"/>
  <c r="LD132" i="3"/>
  <c r="LD84" i="3"/>
  <c r="LE34" i="3"/>
  <c r="LE132" i="3"/>
  <c r="LE100" i="3"/>
  <c r="LE84" i="3"/>
  <c r="LE52" i="3"/>
  <c r="LF34" i="3"/>
  <c r="LF132" i="3"/>
  <c r="LF100" i="3"/>
  <c r="LF84" i="3"/>
  <c r="LF52" i="3"/>
  <c r="LG34" i="3"/>
  <c r="LG132" i="3"/>
  <c r="LG84" i="3"/>
  <c r="LH34" i="3"/>
  <c r="LH132" i="3"/>
  <c r="LH84" i="3"/>
  <c r="LI34" i="3"/>
  <c r="LI132" i="3"/>
  <c r="LI84" i="3"/>
  <c r="LJ34" i="3"/>
  <c r="LJ132" i="3"/>
  <c r="LJ84" i="3"/>
  <c r="LK34" i="3"/>
  <c r="LK132" i="3"/>
  <c r="LK84" i="3"/>
  <c r="LL34" i="3"/>
  <c r="LL132" i="3"/>
  <c r="LL100" i="3"/>
  <c r="LL84" i="3"/>
  <c r="LL52" i="3"/>
  <c r="LM34" i="3"/>
  <c r="LM132" i="3"/>
  <c r="LM100" i="3"/>
  <c r="LM84" i="3"/>
  <c r="LM52" i="3"/>
  <c r="LN34" i="3"/>
  <c r="LN132" i="3"/>
  <c r="LN84" i="3"/>
  <c r="LO34" i="3"/>
  <c r="LO132" i="3"/>
  <c r="LO84" i="3"/>
  <c r="LP34" i="3"/>
  <c r="LP132" i="3"/>
  <c r="LP84" i="3"/>
  <c r="LQ34" i="3"/>
  <c r="LQ132" i="3"/>
  <c r="LQ84" i="3"/>
  <c r="LR34" i="3"/>
  <c r="LR132" i="3"/>
  <c r="LR84" i="3"/>
  <c r="LS34" i="3"/>
  <c r="LS132" i="3"/>
  <c r="LS100" i="3"/>
  <c r="LS84" i="3"/>
  <c r="LS52" i="3"/>
  <c r="LT34" i="3"/>
  <c r="LT132" i="3"/>
  <c r="LT100" i="3"/>
  <c r="LT84" i="3"/>
  <c r="LT52" i="3"/>
  <c r="LU34" i="3"/>
  <c r="LU132" i="3"/>
  <c r="LU84" i="3"/>
  <c r="LV34" i="3"/>
  <c r="LV132" i="3"/>
  <c r="LV84" i="3"/>
  <c r="LW34" i="3"/>
  <c r="LW132" i="3"/>
  <c r="LW84" i="3"/>
  <c r="LX34" i="3"/>
  <c r="LX132" i="3"/>
  <c r="LX84" i="3"/>
  <c r="LY34" i="3"/>
  <c r="LY132" i="3"/>
  <c r="LY84" i="3"/>
  <c r="LZ34" i="3"/>
  <c r="LZ132" i="3"/>
  <c r="LZ100" i="3"/>
  <c r="LZ84" i="3"/>
  <c r="LZ52" i="3"/>
  <c r="MA34" i="3"/>
  <c r="MA132" i="3"/>
  <c r="MA100" i="3"/>
  <c r="MA84" i="3"/>
  <c r="MA52" i="3"/>
  <c r="MB34" i="3"/>
  <c r="MB132" i="3"/>
  <c r="MB84" i="3"/>
  <c r="MC34" i="3"/>
  <c r="MC132" i="3"/>
  <c r="MC84" i="3"/>
  <c r="MD34" i="3"/>
  <c r="MD132" i="3"/>
  <c r="MD84" i="3"/>
  <c r="ME34" i="3"/>
  <c r="ME132" i="3"/>
  <c r="ME84" i="3"/>
  <c r="MF34" i="3"/>
  <c r="MF132" i="3"/>
  <c r="MF84" i="3"/>
  <c r="MG34" i="3"/>
  <c r="MG132" i="3"/>
  <c r="MG100" i="3"/>
  <c r="MG84" i="3"/>
  <c r="MG52" i="3"/>
  <c r="MH34" i="3"/>
  <c r="MH132" i="3"/>
  <c r="MH100" i="3"/>
  <c r="MH84" i="3"/>
  <c r="MH52" i="3"/>
  <c r="MI34" i="3"/>
  <c r="MI132" i="3"/>
  <c r="MI84" i="3"/>
  <c r="MJ34" i="3"/>
  <c r="MJ132" i="3"/>
  <c r="MJ84" i="3"/>
  <c r="MK34" i="3"/>
  <c r="MK132" i="3"/>
  <c r="MK84" i="3"/>
  <c r="ML34" i="3"/>
  <c r="ML132" i="3"/>
  <c r="ML84" i="3"/>
  <c r="MM34" i="3"/>
  <c r="MM132" i="3"/>
  <c r="MM84" i="3"/>
  <c r="MN34" i="3"/>
  <c r="MN132" i="3"/>
  <c r="MN100" i="3"/>
  <c r="MN84" i="3"/>
  <c r="MN52" i="3"/>
  <c r="MO34" i="3"/>
  <c r="MO132" i="3"/>
  <c r="MO100" i="3"/>
  <c r="MO84" i="3"/>
  <c r="MO52" i="3"/>
  <c r="MP34" i="3"/>
  <c r="MP132" i="3"/>
  <c r="MP84" i="3"/>
  <c r="MQ34" i="3"/>
  <c r="MQ132" i="3"/>
  <c r="MQ84" i="3"/>
  <c r="MR34" i="3"/>
  <c r="MR132" i="3"/>
  <c r="MR84" i="3"/>
  <c r="MS34" i="3"/>
  <c r="MS132" i="3"/>
  <c r="MS84" i="3"/>
  <c r="MT34" i="3"/>
  <c r="MT132" i="3"/>
  <c r="MT84" i="3"/>
  <c r="MU34" i="3"/>
  <c r="MU132" i="3"/>
  <c r="MU100" i="3"/>
  <c r="MU84" i="3"/>
  <c r="MU52" i="3"/>
  <c r="MV34" i="3"/>
  <c r="MV132" i="3"/>
  <c r="MV100" i="3"/>
  <c r="MV84" i="3"/>
  <c r="MV52" i="3"/>
  <c r="MW34" i="3"/>
  <c r="MW132" i="3"/>
  <c r="MW84" i="3"/>
  <c r="GT34" i="3"/>
  <c r="GT132" i="3"/>
  <c r="GT84" i="3"/>
  <c r="GU34" i="3"/>
  <c r="GU132" i="3"/>
  <c r="GU84" i="3"/>
  <c r="GV34" i="3"/>
  <c r="GV132" i="3"/>
  <c r="GV84" i="3"/>
  <c r="GW34" i="3"/>
  <c r="GW132" i="3"/>
  <c r="GW100" i="3"/>
  <c r="GW84" i="3"/>
  <c r="GW52" i="3"/>
  <c r="GX34" i="3"/>
  <c r="GX132" i="3"/>
  <c r="GX100" i="3"/>
  <c r="GX84" i="3"/>
  <c r="GX52" i="3"/>
  <c r="GY34" i="3"/>
  <c r="GY132" i="3"/>
  <c r="GY84" i="3"/>
  <c r="GZ34" i="3"/>
  <c r="GZ132" i="3"/>
  <c r="GZ84" i="3"/>
  <c r="HA34" i="3"/>
  <c r="HA132" i="3"/>
  <c r="HA84" i="3"/>
  <c r="HB34" i="3"/>
  <c r="HB132" i="3"/>
  <c r="HB84" i="3"/>
  <c r="HC34" i="3"/>
  <c r="HC132" i="3"/>
  <c r="HC84" i="3"/>
  <c r="HD34" i="3"/>
  <c r="HD132" i="3"/>
  <c r="HD100" i="3"/>
  <c r="HD84" i="3"/>
  <c r="HD52" i="3"/>
  <c r="HE34" i="3"/>
  <c r="HE132" i="3"/>
  <c r="HE100" i="3"/>
  <c r="HE84" i="3"/>
  <c r="HE52" i="3"/>
  <c r="HF34" i="3"/>
  <c r="HF132" i="3"/>
  <c r="HF84" i="3"/>
  <c r="HG34" i="3"/>
  <c r="HG132" i="3"/>
  <c r="HG84" i="3"/>
  <c r="HH34" i="3"/>
  <c r="HH132" i="3"/>
  <c r="HH84" i="3"/>
  <c r="HI34" i="3"/>
  <c r="HI132" i="3"/>
  <c r="HI84" i="3"/>
  <c r="HJ34" i="3"/>
  <c r="HJ132" i="3"/>
  <c r="HJ84" i="3"/>
  <c r="HK34" i="3"/>
  <c r="HK132" i="3"/>
  <c r="HK100" i="3"/>
  <c r="HK84" i="3"/>
  <c r="HK52" i="3"/>
  <c r="HL34" i="3"/>
  <c r="HL132" i="3"/>
  <c r="HL100" i="3"/>
  <c r="HL84" i="3"/>
  <c r="HL52" i="3"/>
  <c r="HM34" i="3"/>
  <c r="HM132" i="3"/>
  <c r="HM84" i="3"/>
  <c r="HN34" i="3"/>
  <c r="HN132" i="3"/>
  <c r="HN84" i="3"/>
  <c r="HO34" i="3"/>
  <c r="HO132" i="3"/>
  <c r="HO84" i="3"/>
  <c r="HP34" i="3"/>
  <c r="HP132" i="3"/>
  <c r="HP84" i="3"/>
  <c r="HQ34" i="3"/>
  <c r="HQ132" i="3"/>
  <c r="HQ84" i="3"/>
  <c r="HR34" i="3"/>
  <c r="HR132" i="3"/>
  <c r="HR100" i="3"/>
  <c r="HR84" i="3"/>
  <c r="HR52" i="3"/>
  <c r="HS34" i="3"/>
  <c r="HS132" i="3"/>
  <c r="HS100" i="3"/>
  <c r="HS84" i="3"/>
  <c r="HS52" i="3"/>
  <c r="HT34" i="3"/>
  <c r="HT132" i="3"/>
  <c r="HT84" i="3"/>
  <c r="HU34" i="3"/>
  <c r="HU132" i="3"/>
  <c r="HU84" i="3"/>
  <c r="HV34" i="3"/>
  <c r="HV132" i="3"/>
  <c r="HV84" i="3"/>
  <c r="HW34" i="3"/>
  <c r="HW132" i="3"/>
  <c r="HW84" i="3"/>
  <c r="HX34" i="3"/>
  <c r="HX132" i="3"/>
  <c r="HX84" i="3"/>
  <c r="HY34" i="3"/>
  <c r="HY132" i="3"/>
  <c r="HY100" i="3"/>
  <c r="HY84" i="3"/>
  <c r="HY52" i="3"/>
  <c r="HZ34" i="3"/>
  <c r="HZ132" i="3"/>
  <c r="HZ100" i="3"/>
  <c r="HZ84" i="3"/>
  <c r="HZ52" i="3"/>
  <c r="IA34" i="3"/>
  <c r="IA132" i="3"/>
  <c r="IA84" i="3"/>
  <c r="IB34" i="3"/>
  <c r="IB132" i="3"/>
  <c r="IB84" i="3"/>
  <c r="IC34" i="3"/>
  <c r="IC132" i="3"/>
  <c r="IC84" i="3"/>
  <c r="ID34" i="3"/>
  <c r="ID132" i="3"/>
  <c r="ID84" i="3"/>
  <c r="IE34" i="3"/>
  <c r="IE132" i="3"/>
  <c r="IE84" i="3"/>
  <c r="IF34" i="3"/>
  <c r="IF132" i="3"/>
  <c r="IF84" i="3"/>
  <c r="IG34" i="3"/>
  <c r="IG132" i="3"/>
  <c r="IG84" i="3"/>
  <c r="IH34" i="3"/>
  <c r="IH132" i="3"/>
  <c r="IH84" i="3"/>
  <c r="II34" i="3"/>
  <c r="II132" i="3"/>
  <c r="II84" i="3"/>
  <c r="IJ34" i="3"/>
  <c r="IJ132" i="3"/>
  <c r="IJ84" i="3"/>
  <c r="IK34" i="3"/>
  <c r="IK132" i="3"/>
  <c r="IK84" i="3"/>
  <c r="IL34" i="3"/>
  <c r="IL132" i="3"/>
  <c r="IL84" i="3"/>
  <c r="IM34" i="3"/>
  <c r="IM132" i="3"/>
  <c r="IM84" i="3"/>
  <c r="IN34" i="3"/>
  <c r="IN132" i="3"/>
  <c r="IN100" i="3"/>
  <c r="IN84" i="3"/>
  <c r="IN52" i="3"/>
  <c r="IO34" i="3"/>
  <c r="IO132" i="3"/>
  <c r="IO84" i="3"/>
  <c r="IP34" i="3"/>
  <c r="IP132" i="3"/>
  <c r="IP84" i="3"/>
  <c r="IQ34" i="3"/>
  <c r="IQ132" i="3"/>
  <c r="IQ84" i="3"/>
  <c r="IR34" i="3"/>
  <c r="IR132" i="3"/>
  <c r="IR84" i="3"/>
  <c r="IS34" i="3"/>
  <c r="IS132" i="3"/>
  <c r="IS84" i="3"/>
  <c r="IT34" i="3"/>
  <c r="IT132" i="3"/>
  <c r="IT100" i="3"/>
  <c r="IT84" i="3"/>
  <c r="IT52" i="3"/>
  <c r="IU34" i="3"/>
  <c r="IU132" i="3"/>
  <c r="IU100" i="3"/>
  <c r="IU84" i="3"/>
  <c r="IU52" i="3"/>
  <c r="IV34" i="3"/>
  <c r="IV132" i="3"/>
  <c r="IV84" i="3"/>
  <c r="IW34" i="3"/>
  <c r="IW132" i="3"/>
  <c r="IW84" i="3"/>
  <c r="IX34" i="3"/>
  <c r="IX132" i="3"/>
  <c r="IX84" i="3"/>
  <c r="IY34" i="3"/>
  <c r="IY132" i="3"/>
  <c r="IY84" i="3"/>
  <c r="IZ34" i="3"/>
  <c r="IZ132" i="3"/>
  <c r="IZ84" i="3"/>
  <c r="JA34" i="3"/>
  <c r="JA132" i="3"/>
  <c r="JA100" i="3"/>
  <c r="JA84" i="3"/>
  <c r="JA52" i="3"/>
  <c r="JB34" i="3"/>
  <c r="JB132" i="3"/>
  <c r="JB100" i="3"/>
  <c r="JB84" i="3"/>
  <c r="JB52" i="3"/>
  <c r="JC34" i="3"/>
  <c r="JC132" i="3"/>
  <c r="JC84" i="3"/>
  <c r="JD34" i="3"/>
  <c r="JD132" i="3"/>
  <c r="JD84" i="3"/>
  <c r="JE34" i="3"/>
  <c r="JE132" i="3"/>
  <c r="JE84" i="3"/>
  <c r="JF34" i="3"/>
  <c r="JF132" i="3"/>
  <c r="JF84" i="3"/>
  <c r="JG34" i="3"/>
  <c r="JG132" i="3"/>
  <c r="JG84" i="3"/>
  <c r="JH34" i="3"/>
  <c r="JH132" i="3"/>
  <c r="JH100" i="3"/>
  <c r="JH84" i="3"/>
  <c r="JH52" i="3"/>
  <c r="JI34" i="3"/>
  <c r="JI132" i="3"/>
  <c r="JI100" i="3"/>
  <c r="JI84" i="3"/>
  <c r="JI52" i="3"/>
  <c r="JJ34" i="3"/>
  <c r="JJ132" i="3"/>
  <c r="JJ84" i="3"/>
  <c r="JK34" i="3"/>
  <c r="JK132" i="3"/>
  <c r="JK84" i="3"/>
  <c r="JL34" i="3"/>
  <c r="JL132" i="3"/>
  <c r="JL84" i="3"/>
  <c r="JM34" i="3"/>
  <c r="JM132" i="3"/>
  <c r="JM84" i="3"/>
  <c r="JN34" i="3"/>
  <c r="JN132" i="3"/>
  <c r="JN84" i="3"/>
  <c r="JO34" i="3"/>
  <c r="JO132" i="3"/>
  <c r="JO100" i="3"/>
  <c r="JO84" i="3"/>
  <c r="JO52" i="3"/>
  <c r="JP34" i="3"/>
  <c r="JP132" i="3"/>
  <c r="JP100" i="3"/>
  <c r="JP84" i="3"/>
  <c r="JP52" i="3"/>
  <c r="JQ34" i="3"/>
  <c r="JQ132" i="3"/>
  <c r="JQ84" i="3"/>
  <c r="JR34" i="3"/>
  <c r="JR132" i="3"/>
  <c r="JR84" i="3"/>
  <c r="JS34" i="3"/>
  <c r="JS132" i="3"/>
  <c r="JS84" i="3"/>
  <c r="JT34" i="3"/>
  <c r="JT132" i="3"/>
  <c r="JT84" i="3"/>
  <c r="JU34" i="3"/>
  <c r="JU132" i="3"/>
  <c r="JU84" i="3"/>
  <c r="JV34" i="3"/>
  <c r="JV132" i="3"/>
  <c r="JV100" i="3"/>
  <c r="JV84" i="3"/>
  <c r="JV52" i="3"/>
  <c r="CV84" i="3"/>
  <c r="CV52" i="3"/>
  <c r="CV132" i="3"/>
  <c r="CV100" i="3"/>
  <c r="CW84" i="3"/>
  <c r="CW52" i="3"/>
  <c r="CW132" i="3"/>
  <c r="CW100" i="3"/>
  <c r="CX84" i="3"/>
  <c r="CX132" i="3"/>
  <c r="CY84" i="3"/>
  <c r="CY132" i="3"/>
  <c r="CZ84" i="3"/>
  <c r="CZ132" i="3"/>
  <c r="DA84" i="3"/>
  <c r="DA132" i="3"/>
  <c r="DB84" i="3"/>
  <c r="DB132" i="3"/>
  <c r="DC84" i="3"/>
  <c r="DC52" i="3"/>
  <c r="DC132" i="3"/>
  <c r="DC100" i="3"/>
  <c r="DD84" i="3"/>
  <c r="DD52" i="3"/>
  <c r="DD132" i="3"/>
  <c r="DD100" i="3"/>
  <c r="DE84" i="3"/>
  <c r="DE132" i="3"/>
  <c r="DF84" i="3"/>
  <c r="DF132" i="3"/>
  <c r="DG84" i="3"/>
  <c r="DG132" i="3"/>
  <c r="DH84" i="3"/>
  <c r="DH132" i="3"/>
  <c r="DI84" i="3"/>
  <c r="DI132" i="3"/>
  <c r="DJ84" i="3"/>
  <c r="DJ52" i="3"/>
  <c r="DJ132" i="3"/>
  <c r="DJ100" i="3"/>
  <c r="DK84" i="3"/>
  <c r="DK52" i="3"/>
  <c r="DK132" i="3"/>
  <c r="DK100" i="3"/>
  <c r="DL84" i="3"/>
  <c r="DL132" i="3"/>
  <c r="DM84" i="3"/>
  <c r="DM132" i="3"/>
  <c r="DN84" i="3"/>
  <c r="DN132" i="3"/>
  <c r="DO84" i="3"/>
  <c r="DO132" i="3"/>
  <c r="DP84" i="3"/>
  <c r="DP132" i="3"/>
  <c r="DQ34" i="3"/>
  <c r="DQ36" i="3"/>
  <c r="DP21" i="1"/>
  <c r="DP26" i="1"/>
  <c r="DP28" i="1"/>
  <c r="DQ132" i="3"/>
  <c r="DQ100" i="3"/>
  <c r="DQ84" i="3"/>
  <c r="DQ52" i="3"/>
  <c r="DR34" i="3"/>
  <c r="DR36" i="3"/>
  <c r="DQ21" i="1"/>
  <c r="DQ26" i="1"/>
  <c r="DQ28" i="1"/>
  <c r="DR132" i="3"/>
  <c r="DR100" i="3"/>
  <c r="DR84" i="3"/>
  <c r="DR52" i="3"/>
  <c r="DS34" i="3"/>
  <c r="DS36" i="3"/>
  <c r="DS132" i="3"/>
  <c r="DS84" i="3"/>
  <c r="DT34" i="3"/>
  <c r="DT36" i="3"/>
  <c r="DT132" i="3"/>
  <c r="DT84" i="3"/>
  <c r="DU34" i="3"/>
  <c r="DU36" i="3"/>
  <c r="DU132" i="3"/>
  <c r="DU84" i="3"/>
  <c r="DV34" i="3"/>
  <c r="DV36" i="3"/>
  <c r="DV132" i="3"/>
  <c r="DV84" i="3"/>
  <c r="DW34" i="3"/>
  <c r="DW36" i="3"/>
  <c r="DW132" i="3"/>
  <c r="DW84" i="3"/>
  <c r="DX34" i="3"/>
  <c r="DX36" i="3"/>
  <c r="DW21" i="1"/>
  <c r="DW26" i="1"/>
  <c r="DW28" i="1"/>
  <c r="DX132" i="3"/>
  <c r="DX100" i="3"/>
  <c r="DX84" i="3"/>
  <c r="DX52" i="3"/>
  <c r="DY34" i="3"/>
  <c r="DY36" i="3"/>
  <c r="DX21" i="1"/>
  <c r="DX26" i="1"/>
  <c r="DX28" i="1"/>
  <c r="DY132" i="3"/>
  <c r="DY100" i="3"/>
  <c r="DY84" i="3"/>
  <c r="DY52" i="3"/>
  <c r="DZ34" i="3"/>
  <c r="DZ36" i="3"/>
  <c r="DZ132" i="3"/>
  <c r="DZ84" i="3"/>
  <c r="EA34" i="3"/>
  <c r="EA36" i="3"/>
  <c r="EA132" i="3"/>
  <c r="EA84" i="3"/>
  <c r="EB34" i="3"/>
  <c r="EB36" i="3"/>
  <c r="EB132" i="3"/>
  <c r="EB84" i="3"/>
  <c r="EC34" i="3"/>
  <c r="EC36" i="3"/>
  <c r="EC132" i="3"/>
  <c r="EC84" i="3"/>
  <c r="ED34" i="3"/>
  <c r="ED36" i="3"/>
  <c r="ED132" i="3"/>
  <c r="ED84" i="3"/>
  <c r="EE34" i="3"/>
  <c r="EE36" i="3"/>
  <c r="ED21" i="1"/>
  <c r="ED26" i="1"/>
  <c r="ED28" i="1"/>
  <c r="EE132" i="3"/>
  <c r="EE100" i="3"/>
  <c r="EE84" i="3"/>
  <c r="EE52" i="3"/>
  <c r="EF34" i="3"/>
  <c r="EF36" i="3"/>
  <c r="EE21" i="1"/>
  <c r="EE26" i="1"/>
  <c r="EE28" i="1"/>
  <c r="EF132" i="3"/>
  <c r="EF100" i="3"/>
  <c r="EF84" i="3"/>
  <c r="EF52" i="3"/>
  <c r="EG34" i="3"/>
  <c r="EG36" i="3"/>
  <c r="EG3" i="3" s="1"/>
  <c r="EG132" i="3"/>
  <c r="EG84" i="3"/>
  <c r="EH34" i="3"/>
  <c r="EH36" i="3"/>
  <c r="EH132" i="3"/>
  <c r="EH84" i="3"/>
  <c r="EI34" i="3"/>
  <c r="EI36" i="3"/>
  <c r="EI132" i="3"/>
  <c r="EI84" i="3"/>
  <c r="EJ34" i="3"/>
  <c r="EJ36" i="3"/>
  <c r="EJ3" i="3" s="1"/>
  <c r="EJ132" i="3"/>
  <c r="EJ84" i="3"/>
  <c r="EK34" i="3"/>
  <c r="EK36" i="3"/>
  <c r="EK3" i="3" s="1"/>
  <c r="EK132" i="3"/>
  <c r="EK84" i="3"/>
  <c r="EL34" i="3"/>
  <c r="EL36" i="3"/>
  <c r="EL3" i="3" s="1"/>
  <c r="EK21" i="1"/>
  <c r="EK26" i="1"/>
  <c r="EK28" i="1"/>
  <c r="EL132" i="3"/>
  <c r="EL100" i="3"/>
  <c r="EL84" i="3"/>
  <c r="EL52" i="3"/>
  <c r="EM34" i="3"/>
  <c r="EM36" i="3"/>
  <c r="EM3" i="3" s="1"/>
  <c r="EL21" i="1"/>
  <c r="EL26" i="1"/>
  <c r="EL28" i="1"/>
  <c r="EM132" i="3"/>
  <c r="EM100" i="3"/>
  <c r="EM84" i="3"/>
  <c r="EM52" i="3"/>
  <c r="EN34" i="3"/>
  <c r="EN36" i="3"/>
  <c r="EN3" i="3" s="1"/>
  <c r="EN132" i="3"/>
  <c r="EN84" i="3"/>
  <c r="EO34" i="3"/>
  <c r="EO36" i="3"/>
  <c r="EO3" i="3" s="1"/>
  <c r="EO132" i="3"/>
  <c r="EO84" i="3"/>
  <c r="EP34" i="3"/>
  <c r="EP36" i="3"/>
  <c r="EP3" i="3" s="1"/>
  <c r="EP132" i="3"/>
  <c r="EP84" i="3"/>
  <c r="EQ34" i="3"/>
  <c r="EQ36" i="3"/>
  <c r="EQ3" i="3" s="1"/>
  <c r="EQ132" i="3"/>
  <c r="EQ84" i="3"/>
  <c r="ER34" i="3"/>
  <c r="ER132" i="3"/>
  <c r="ER84" i="3"/>
  <c r="ES34" i="3"/>
  <c r="ES132" i="3"/>
  <c r="ES100" i="3"/>
  <c r="ES84" i="3"/>
  <c r="ES52" i="3"/>
  <c r="ET34" i="3"/>
  <c r="ET132" i="3"/>
  <c r="ET100" i="3"/>
  <c r="ET84" i="3"/>
  <c r="ET52" i="3"/>
  <c r="EU34" i="3"/>
  <c r="EU132" i="3"/>
  <c r="EU84" i="3"/>
  <c r="EV34" i="3"/>
  <c r="EV132" i="3"/>
  <c r="EV84" i="3"/>
  <c r="EW34" i="3"/>
  <c r="EW132" i="3"/>
  <c r="EW84" i="3"/>
  <c r="EX34" i="3"/>
  <c r="EX132" i="3"/>
  <c r="EX84" i="3"/>
  <c r="EY34" i="3"/>
  <c r="EY132" i="3"/>
  <c r="EY84" i="3"/>
  <c r="EZ34" i="3"/>
  <c r="EZ132" i="3"/>
  <c r="EZ100" i="3"/>
  <c r="EZ84" i="3"/>
  <c r="EZ52" i="3"/>
  <c r="FA34" i="3"/>
  <c r="FA132" i="3"/>
  <c r="FA100" i="3"/>
  <c r="FA84" i="3"/>
  <c r="FA52" i="3"/>
  <c r="FB34" i="3"/>
  <c r="FB132" i="3"/>
  <c r="FB84" i="3"/>
  <c r="FC34" i="3"/>
  <c r="FC132" i="3"/>
  <c r="FC84" i="3"/>
  <c r="FD34" i="3"/>
  <c r="FD132" i="3"/>
  <c r="FD84" i="3"/>
  <c r="FE34" i="3"/>
  <c r="FE132" i="3"/>
  <c r="FE84" i="3"/>
  <c r="FF34" i="3"/>
  <c r="FF132" i="3"/>
  <c r="FF84" i="3"/>
  <c r="FG34" i="3"/>
  <c r="FG132" i="3"/>
  <c r="FG100" i="3"/>
  <c r="FG84" i="3"/>
  <c r="FG52" i="3"/>
  <c r="FH34" i="3"/>
  <c r="FH132" i="3"/>
  <c r="FH100" i="3"/>
  <c r="FH84" i="3"/>
  <c r="FH52" i="3"/>
  <c r="FI34" i="3"/>
  <c r="FI132" i="3"/>
  <c r="FI84" i="3"/>
  <c r="FJ34" i="3"/>
  <c r="FJ132" i="3"/>
  <c r="FJ84" i="3"/>
  <c r="FK34" i="3"/>
  <c r="FK132" i="3"/>
  <c r="FK84" i="3"/>
  <c r="FL34" i="3"/>
  <c r="FL132" i="3"/>
  <c r="FL84" i="3"/>
  <c r="FM34" i="3"/>
  <c r="FM132" i="3"/>
  <c r="FM84" i="3"/>
  <c r="FN34" i="3"/>
  <c r="FN132" i="3"/>
  <c r="FN100" i="3"/>
  <c r="FN84" i="3"/>
  <c r="FN52" i="3"/>
  <c r="FO34" i="3"/>
  <c r="FO132" i="3"/>
  <c r="FO100" i="3"/>
  <c r="FO84" i="3"/>
  <c r="FO52" i="3"/>
  <c r="FP34" i="3"/>
  <c r="FP132" i="3"/>
  <c r="FP84" i="3"/>
  <c r="FQ34" i="3"/>
  <c r="FQ132" i="3"/>
  <c r="FQ84" i="3"/>
  <c r="FR34" i="3"/>
  <c r="FR132" i="3"/>
  <c r="FR84" i="3"/>
  <c r="FS34" i="3"/>
  <c r="FS132" i="3"/>
  <c r="FS84" i="3"/>
  <c r="FT34" i="3"/>
  <c r="FT132" i="3"/>
  <c r="FT84" i="3"/>
  <c r="FU34" i="3"/>
  <c r="FU132" i="3"/>
  <c r="FU100" i="3"/>
  <c r="FU84" i="3"/>
  <c r="FU52" i="3"/>
  <c r="FV34" i="3"/>
  <c r="FV132" i="3"/>
  <c r="FV100" i="3"/>
  <c r="FV84" i="3"/>
  <c r="FV52" i="3"/>
  <c r="FW34" i="3"/>
  <c r="FW132" i="3"/>
  <c r="FW84" i="3"/>
  <c r="FX34" i="3"/>
  <c r="FX132" i="3"/>
  <c r="FX84" i="3"/>
  <c r="FY34" i="3"/>
  <c r="FY132" i="3"/>
  <c r="FY84" i="3"/>
  <c r="FZ34" i="3"/>
  <c r="FZ132" i="3"/>
  <c r="FZ84" i="3"/>
  <c r="GA34" i="3"/>
  <c r="GA132" i="3"/>
  <c r="GA84" i="3"/>
  <c r="GB34" i="3"/>
  <c r="GB132" i="3"/>
  <c r="GB100" i="3"/>
  <c r="GB84" i="3"/>
  <c r="GB52" i="3"/>
  <c r="GC34" i="3"/>
  <c r="GC132" i="3"/>
  <c r="GC100" i="3"/>
  <c r="GC84" i="3"/>
  <c r="GC52" i="3"/>
  <c r="GD34" i="3"/>
  <c r="GD132" i="3"/>
  <c r="GD84" i="3"/>
  <c r="GE34" i="3"/>
  <c r="GE132" i="3"/>
  <c r="GE84" i="3"/>
  <c r="GF34" i="3"/>
  <c r="GF132" i="3"/>
  <c r="GF84" i="3"/>
  <c r="GG34" i="3"/>
  <c r="GG132" i="3"/>
  <c r="GG84" i="3"/>
  <c r="GH34" i="3"/>
  <c r="GH132" i="3"/>
  <c r="GH84" i="3"/>
  <c r="GI34" i="3"/>
  <c r="GI132" i="3"/>
  <c r="GI100" i="3"/>
  <c r="GI84" i="3"/>
  <c r="GI52" i="3"/>
  <c r="GJ34" i="3"/>
  <c r="GJ132" i="3"/>
  <c r="GJ100" i="3"/>
  <c r="GJ84" i="3"/>
  <c r="GJ52" i="3"/>
  <c r="GK34" i="3"/>
  <c r="GK132" i="3"/>
  <c r="GK84" i="3"/>
  <c r="GL34" i="3"/>
  <c r="GL132" i="3"/>
  <c r="GL84" i="3"/>
  <c r="GM34" i="3"/>
  <c r="GM132" i="3"/>
  <c r="GM84" i="3"/>
  <c r="GN34" i="3"/>
  <c r="GN132" i="3"/>
  <c r="GN84" i="3"/>
  <c r="GO34" i="3"/>
  <c r="GO132" i="3"/>
  <c r="GO84" i="3"/>
  <c r="GP34" i="3"/>
  <c r="GP132" i="3"/>
  <c r="GP100" i="3"/>
  <c r="GP84" i="3"/>
  <c r="GP52" i="3"/>
  <c r="GQ34" i="3"/>
  <c r="GQ132" i="3"/>
  <c r="GQ100" i="3"/>
  <c r="GQ84" i="3"/>
  <c r="GQ52" i="3"/>
  <c r="GR34" i="3"/>
  <c r="GR132" i="3"/>
  <c r="GR84" i="3"/>
  <c r="GS34" i="3"/>
  <c r="GS132" i="3"/>
  <c r="GS84" i="3"/>
  <c r="CR84" i="3"/>
  <c r="CR132" i="3"/>
  <c r="CS84" i="3"/>
  <c r="CS132" i="3"/>
  <c r="CT84" i="3"/>
  <c r="CT132" i="3"/>
  <c r="CU84" i="3"/>
  <c r="CU132" i="3"/>
  <c r="AG43" i="54" a="1"/>
  <c r="AG43" i="54"/>
  <c r="AG46" i="54" a="1"/>
  <c r="AG46" i="54"/>
  <c r="AG47" i="54" a="1"/>
  <c r="AG47" i="54"/>
  <c r="AG48" i="54" a="1"/>
  <c r="AG48" i="54"/>
  <c r="AG49" i="54" a="1"/>
  <c r="AG49" i="54"/>
  <c r="AA26" i="53" a="1"/>
  <c r="AA26" i="53"/>
  <c r="AA25" i="53" a="1"/>
  <c r="AA25" i="53"/>
  <c r="BN34" i="3"/>
  <c r="BN36" i="3"/>
  <c r="BM21" i="1"/>
  <c r="BM26" i="1"/>
  <c r="BM28" i="1"/>
  <c r="BN132" i="3"/>
  <c r="BN100" i="3"/>
  <c r="BO34" i="3"/>
  <c r="BO36" i="3"/>
  <c r="BN21" i="1"/>
  <c r="BN26" i="1"/>
  <c r="BN28" i="1"/>
  <c r="BO132" i="3"/>
  <c r="BO100" i="3"/>
  <c r="BP34" i="3"/>
  <c r="BP36" i="3"/>
  <c r="BO21" i="1"/>
  <c r="BO26" i="1"/>
  <c r="BO28" i="1"/>
  <c r="BP132" i="3"/>
  <c r="BP100" i="3"/>
  <c r="BQ84" i="3"/>
  <c r="BQ52" i="3"/>
  <c r="BQ132" i="3"/>
  <c r="BQ100" i="3"/>
  <c r="BR84" i="3"/>
  <c r="BR52" i="3"/>
  <c r="BR132" i="3"/>
  <c r="BR100" i="3"/>
  <c r="BS84" i="3"/>
  <c r="BS52" i="3"/>
  <c r="BS132" i="3"/>
  <c r="BS100" i="3"/>
  <c r="BT84" i="3"/>
  <c r="BT52" i="3"/>
  <c r="BT132" i="3"/>
  <c r="BT100" i="3"/>
  <c r="BU84" i="3"/>
  <c r="BU52" i="3"/>
  <c r="BU132" i="3"/>
  <c r="BU100" i="3"/>
  <c r="BV84" i="3"/>
  <c r="BV52" i="3"/>
  <c r="BV132" i="3"/>
  <c r="BV100" i="3"/>
  <c r="BW84" i="3"/>
  <c r="BW52" i="3"/>
  <c r="BW132" i="3"/>
  <c r="BW100" i="3"/>
  <c r="BX84" i="3"/>
  <c r="BX52" i="3"/>
  <c r="BX132" i="3"/>
  <c r="BX100" i="3"/>
  <c r="BY84" i="3"/>
  <c r="BY52" i="3"/>
  <c r="BY132" i="3"/>
  <c r="BY100" i="3"/>
  <c r="BZ84" i="3"/>
  <c r="BZ52" i="3"/>
  <c r="BZ132" i="3"/>
  <c r="BZ100" i="3"/>
  <c r="CA84" i="3"/>
  <c r="CA52" i="3"/>
  <c r="CA132" i="3"/>
  <c r="CA100" i="3"/>
  <c r="CB84" i="3"/>
  <c r="CB52" i="3"/>
  <c r="CB132" i="3"/>
  <c r="CB100" i="3"/>
  <c r="CC84" i="3"/>
  <c r="CC52" i="3"/>
  <c r="CC132" i="3"/>
  <c r="CC100" i="3"/>
  <c r="CD84" i="3"/>
  <c r="CD52" i="3"/>
  <c r="CD132" i="3"/>
  <c r="CD100" i="3"/>
  <c r="CE84" i="3"/>
  <c r="CE52" i="3"/>
  <c r="CE132" i="3"/>
  <c r="CE100" i="3"/>
  <c r="CF84" i="3"/>
  <c r="CF52" i="3"/>
  <c r="CF132" i="3"/>
  <c r="CF100" i="3"/>
  <c r="CG84" i="3"/>
  <c r="CG52" i="3"/>
  <c r="CG132" i="3"/>
  <c r="CG100" i="3"/>
  <c r="CH84" i="3"/>
  <c r="CH52" i="3"/>
  <c r="CH132" i="3"/>
  <c r="CH100" i="3"/>
  <c r="CI84" i="3"/>
  <c r="CI52" i="3"/>
  <c r="CI132" i="3"/>
  <c r="CI100" i="3"/>
  <c r="CJ84" i="3"/>
  <c r="CJ132" i="3"/>
  <c r="CK84" i="3"/>
  <c r="CK132" i="3"/>
  <c r="CL84" i="3"/>
  <c r="CL132" i="3"/>
  <c r="CM84" i="3"/>
  <c r="CM132" i="3"/>
  <c r="CN84" i="3"/>
  <c r="CN132" i="3"/>
  <c r="CO84" i="3"/>
  <c r="CO52" i="3"/>
  <c r="CO132" i="3"/>
  <c r="CO100" i="3"/>
  <c r="CP84" i="3"/>
  <c r="CP52" i="3"/>
  <c r="CP132" i="3"/>
  <c r="CP100" i="3"/>
  <c r="CQ84" i="3"/>
  <c r="CQ132" i="3"/>
  <c r="DM78" i="3"/>
  <c r="DM24" i="3"/>
  <c r="DM126" i="3"/>
  <c r="DM100" i="3"/>
  <c r="DN78" i="3"/>
  <c r="DN24" i="3"/>
  <c r="DN126" i="3"/>
  <c r="DN100" i="3"/>
  <c r="DO78" i="3"/>
  <c r="DO24" i="3"/>
  <c r="DO126" i="3"/>
  <c r="DO100" i="3"/>
  <c r="DP78" i="3"/>
  <c r="DP24" i="3"/>
  <c r="DP126" i="3"/>
  <c r="DP100" i="3"/>
  <c r="DL78" i="3"/>
  <c r="DL126" i="3"/>
  <c r="DL100" i="3"/>
  <c r="DF78" i="3"/>
  <c r="DF24" i="3"/>
  <c r="DF126" i="3"/>
  <c r="DF100" i="3"/>
  <c r="DG78" i="3"/>
  <c r="DG24" i="3"/>
  <c r="DG126" i="3"/>
  <c r="DG100" i="3"/>
  <c r="DH78" i="3"/>
  <c r="DH24" i="3"/>
  <c r="DH126" i="3"/>
  <c r="DH100" i="3"/>
  <c r="DI78" i="3"/>
  <c r="DI24" i="3"/>
  <c r="DI126" i="3"/>
  <c r="DI100" i="3"/>
  <c r="DE78" i="3"/>
  <c r="DE24" i="3"/>
  <c r="DE126" i="3"/>
  <c r="DE100" i="3"/>
  <c r="CY78" i="3"/>
  <c r="CY24" i="3"/>
  <c r="CY126" i="3"/>
  <c r="CY100" i="3"/>
  <c r="CZ78" i="3"/>
  <c r="CZ24" i="3"/>
  <c r="CZ126" i="3"/>
  <c r="CZ100" i="3"/>
  <c r="DA78" i="3"/>
  <c r="DA24" i="3"/>
  <c r="DA126" i="3"/>
  <c r="DA100" i="3"/>
  <c r="DB78" i="3"/>
  <c r="DB24" i="3"/>
  <c r="DB126" i="3"/>
  <c r="DB100" i="3"/>
  <c r="CX78" i="3"/>
  <c r="CX24" i="3"/>
  <c r="CX126" i="3"/>
  <c r="CX100" i="3"/>
  <c r="CR78" i="3"/>
  <c r="CR24" i="3"/>
  <c r="CR126" i="3"/>
  <c r="CR100" i="3"/>
  <c r="CS78" i="3"/>
  <c r="CS24" i="3"/>
  <c r="CS126" i="3"/>
  <c r="CS100" i="3"/>
  <c r="CT78" i="3"/>
  <c r="CT24" i="3"/>
  <c r="CT126" i="3"/>
  <c r="CT100" i="3"/>
  <c r="CU78" i="3"/>
  <c r="CU24" i="3"/>
  <c r="CU126" i="3"/>
  <c r="CU100" i="3"/>
  <c r="CQ78" i="3"/>
  <c r="CQ24" i="3"/>
  <c r="CQ126" i="3"/>
  <c r="CQ100" i="3"/>
  <c r="CN78" i="3"/>
  <c r="CN24" i="3"/>
  <c r="CN126" i="3"/>
  <c r="CN100" i="3"/>
  <c r="CM78" i="3"/>
  <c r="CM24" i="3"/>
  <c r="CM126" i="3"/>
  <c r="CM100" i="3"/>
  <c r="CL78" i="3"/>
  <c r="CL24" i="3"/>
  <c r="CL126" i="3"/>
  <c r="CL100" i="3"/>
  <c r="CK78" i="3"/>
  <c r="CK24" i="3"/>
  <c r="CK126" i="3"/>
  <c r="CK100" i="3"/>
  <c r="CJ78" i="3"/>
  <c r="CJ24" i="3"/>
  <c r="CJ126" i="3"/>
  <c r="CJ100" i="3"/>
  <c r="DK21" i="1"/>
  <c r="DK26" i="1"/>
  <c r="DK28" i="1"/>
  <c r="DL52" i="3"/>
  <c r="DO21" i="1"/>
  <c r="DO26" i="1"/>
  <c r="DO28" i="1"/>
  <c r="DP52" i="3"/>
  <c r="DN21" i="1"/>
  <c r="DN26" i="1"/>
  <c r="DN28" i="1"/>
  <c r="DO52" i="3"/>
  <c r="DM21" i="1"/>
  <c r="DM26" i="1"/>
  <c r="DM28" i="1"/>
  <c r="DN52" i="3"/>
  <c r="DL21" i="1"/>
  <c r="DL26" i="1"/>
  <c r="DL28" i="1"/>
  <c r="DM52" i="3"/>
  <c r="DD21" i="1"/>
  <c r="DD26" i="1"/>
  <c r="DD28" i="1"/>
  <c r="DE52" i="3"/>
  <c r="DH21" i="1"/>
  <c r="DH26" i="1"/>
  <c r="DH28" i="1"/>
  <c r="DI52" i="3"/>
  <c r="DG21" i="1"/>
  <c r="DG26" i="1"/>
  <c r="DG28" i="1"/>
  <c r="DH52" i="3"/>
  <c r="DF21" i="1"/>
  <c r="DF26" i="1"/>
  <c r="DF28" i="1"/>
  <c r="DG52" i="3"/>
  <c r="DE21" i="1"/>
  <c r="DE26" i="1"/>
  <c r="DE28" i="1"/>
  <c r="DF52" i="3"/>
  <c r="CX30" i="3"/>
  <c r="CW21" i="1"/>
  <c r="CW26" i="1"/>
  <c r="CW28" i="1"/>
  <c r="CX52" i="3"/>
  <c r="DB30" i="3"/>
  <c r="DA21" i="1"/>
  <c r="DA26" i="1"/>
  <c r="DA28" i="1"/>
  <c r="DB52" i="3"/>
  <c r="DA30" i="3"/>
  <c r="CZ21" i="1"/>
  <c r="CZ26" i="1"/>
  <c r="CZ28" i="1"/>
  <c r="DA52" i="3"/>
  <c r="CZ30" i="3"/>
  <c r="CY21" i="1"/>
  <c r="CY26" i="1"/>
  <c r="CY28" i="1"/>
  <c r="CZ52" i="3"/>
  <c r="CY30" i="3"/>
  <c r="CX21" i="1"/>
  <c r="CX26" i="1"/>
  <c r="CX28" i="1"/>
  <c r="CY52" i="3"/>
  <c r="CQ30" i="3"/>
  <c r="CP21" i="1"/>
  <c r="CP26" i="1"/>
  <c r="CP28" i="1"/>
  <c r="CQ52" i="3"/>
  <c r="CU30" i="3"/>
  <c r="CT21" i="1"/>
  <c r="CT26" i="1"/>
  <c r="CT28" i="1"/>
  <c r="CU52" i="3"/>
  <c r="CT30" i="3"/>
  <c r="CS21" i="1"/>
  <c r="CS26" i="1"/>
  <c r="CS28" i="1"/>
  <c r="CT52" i="3"/>
  <c r="CS30" i="3"/>
  <c r="CR21" i="1"/>
  <c r="CR26" i="1"/>
  <c r="CR28" i="1"/>
  <c r="CS52" i="3"/>
  <c r="CR30" i="3"/>
  <c r="CQ21" i="1"/>
  <c r="CQ26" i="1"/>
  <c r="CQ28" i="1"/>
  <c r="CR52" i="3"/>
  <c r="CJ30" i="3"/>
  <c r="CI21" i="1"/>
  <c r="CI26" i="1"/>
  <c r="CI28" i="1"/>
  <c r="CI36" i="1"/>
  <c r="CJ52" i="3"/>
  <c r="CK30" i="3"/>
  <c r="CJ21" i="1"/>
  <c r="CJ26" i="1"/>
  <c r="CJ28" i="1"/>
  <c r="CJ36" i="1"/>
  <c r="CK52" i="3"/>
  <c r="CL30" i="3"/>
  <c r="CK21" i="1"/>
  <c r="CK26" i="1"/>
  <c r="CK28" i="1"/>
  <c r="CK36" i="1"/>
  <c r="CL52" i="3"/>
  <c r="CM30" i="3"/>
  <c r="CL21" i="1"/>
  <c r="CL26" i="1"/>
  <c r="CL28" i="1"/>
  <c r="CL36" i="1"/>
  <c r="CM52" i="3"/>
  <c r="CN30" i="3"/>
  <c r="CM21" i="1"/>
  <c r="CM26" i="1"/>
  <c r="CM28" i="1"/>
  <c r="CM36" i="1"/>
  <c r="CN52" i="3"/>
  <c r="Q37" i="23"/>
  <c r="DS120" i="3"/>
  <c r="DS121" i="3"/>
  <c r="DS72" i="3"/>
  <c r="DS73" i="3"/>
  <c r="DS25" i="3"/>
  <c r="DS74" i="3"/>
  <c r="DS26" i="3"/>
  <c r="DW120" i="3"/>
  <c r="DW121" i="3"/>
  <c r="DW72" i="3"/>
  <c r="DW73" i="3"/>
  <c r="DW25" i="3"/>
  <c r="DW74" i="3"/>
  <c r="DW26" i="3"/>
  <c r="DV120" i="3"/>
  <c r="DV121" i="3"/>
  <c r="DV72" i="3"/>
  <c r="DV73" i="3"/>
  <c r="DV25" i="3"/>
  <c r="DV74" i="3"/>
  <c r="DV26" i="3"/>
  <c r="DU120" i="3"/>
  <c r="DU121" i="3"/>
  <c r="DU72" i="3"/>
  <c r="DU73" i="3"/>
  <c r="DU25" i="3"/>
  <c r="DU74" i="3"/>
  <c r="DU26" i="3"/>
  <c r="DT120" i="3"/>
  <c r="DT121" i="3"/>
  <c r="DT72" i="3"/>
  <c r="DT73" i="3"/>
  <c r="DT25" i="3"/>
  <c r="DT74" i="3"/>
  <c r="DT26" i="3"/>
  <c r="AC23" i="53" a="1"/>
  <c r="AC23" i="53"/>
  <c r="DT24" i="3"/>
  <c r="DT30" i="3" s="1"/>
  <c r="DT78" i="3"/>
  <c r="DT126" i="3"/>
  <c r="DT100" i="3"/>
  <c r="DU24" i="3"/>
  <c r="DU30" i="3" s="1"/>
  <c r="DU78" i="3"/>
  <c r="DU126" i="3"/>
  <c r="DU100" i="3"/>
  <c r="DV24" i="3"/>
  <c r="DV78" i="3"/>
  <c r="DV126" i="3"/>
  <c r="DV100" i="3"/>
  <c r="DW24" i="3"/>
  <c r="DW30" i="3" s="1"/>
  <c r="DW78" i="3"/>
  <c r="DW126" i="3"/>
  <c r="DW100" i="3"/>
  <c r="DS24" i="3"/>
  <c r="DS30" i="3" s="1"/>
  <c r="DS78" i="3"/>
  <c r="DS126" i="3"/>
  <c r="DS100" i="3"/>
  <c r="DR21" i="1"/>
  <c r="DR26" i="1"/>
  <c r="DR28" i="1"/>
  <c r="DS52" i="3"/>
  <c r="DV21" i="1"/>
  <c r="DV26" i="1"/>
  <c r="DV28" i="1"/>
  <c r="DW52" i="3"/>
  <c r="DV52" i="3"/>
  <c r="DT21" i="1"/>
  <c r="DT26" i="1"/>
  <c r="DT28" i="1"/>
  <c r="DU52" i="3"/>
  <c r="DS21" i="1"/>
  <c r="DS26" i="1"/>
  <c r="DS28" i="1"/>
  <c r="DT52" i="3"/>
  <c r="AB33" i="53" a="1"/>
  <c r="AB33" i="53"/>
  <c r="AB34" i="53" a="1"/>
  <c r="AB34" i="53"/>
  <c r="F35" i="91"/>
  <c r="AF43" i="54" a="1"/>
  <c r="AF43" i="54"/>
  <c r="AF44" i="54" a="1"/>
  <c r="AF44" i="54"/>
  <c r="AF45" i="54" a="1"/>
  <c r="AF45" i="54"/>
  <c r="AF46" i="54" a="1"/>
  <c r="AF46" i="54"/>
  <c r="AF47" i="54" a="1"/>
  <c r="AF47" i="54"/>
  <c r="AF42" i="54" a="1"/>
  <c r="AF42" i="54"/>
  <c r="F41" i="53"/>
  <c r="Q35" i="53" s="1"/>
  <c r="AA54" i="23" a="1"/>
  <c r="AA54" i="23"/>
  <c r="AA55" i="23" a="1"/>
  <c r="AA55" i="23"/>
  <c r="AA56" i="23" a="1"/>
  <c r="AA56" i="23"/>
  <c r="AA57" i="23" a="1"/>
  <c r="AA57" i="23"/>
  <c r="AA58" i="23" a="1"/>
  <c r="AA58" i="23"/>
  <c r="AA53" i="23" a="1"/>
  <c r="AA53" i="23"/>
  <c r="AA42" i="23" a="1"/>
  <c r="AA42" i="23"/>
  <c r="AD42" i="23" a="1"/>
  <c r="AD42" i="23"/>
  <c r="AC42" i="23" a="1"/>
  <c r="AC42" i="23"/>
  <c r="AB42" i="23" a="1"/>
  <c r="AB42" i="23"/>
  <c r="AA43" i="23" a="1"/>
  <c r="AA43" i="23"/>
  <c r="AA44" i="23" a="1"/>
  <c r="AA44" i="23"/>
  <c r="AA45" i="23" a="1"/>
  <c r="AA45" i="23"/>
  <c r="AA46" i="23" a="1"/>
  <c r="AA46" i="23"/>
  <c r="AA47" i="23" a="1"/>
  <c r="AA47" i="23"/>
  <c r="AA48" i="23" a="1"/>
  <c r="AA48" i="23"/>
  <c r="AA49" i="23" a="1"/>
  <c r="AA49" i="23"/>
  <c r="AA50" i="23" a="1"/>
  <c r="AA50" i="23"/>
  <c r="AA51" i="23" a="1"/>
  <c r="AA51" i="23"/>
  <c r="AH42" i="23" a="1"/>
  <c r="AH42" i="23"/>
  <c r="AG42" i="23" a="1"/>
  <c r="AG42" i="23"/>
  <c r="ES7" i="4"/>
  <c r="ES8" i="4"/>
  <c r="EL7" i="4"/>
  <c r="EL8" i="4"/>
  <c r="FB120" i="3"/>
  <c r="FB121" i="3"/>
  <c r="FB72" i="3"/>
  <c r="FB73" i="3"/>
  <c r="FB25" i="3"/>
  <c r="FB74" i="3"/>
  <c r="FB26" i="3"/>
  <c r="FF120" i="3"/>
  <c r="FF121" i="3"/>
  <c r="FF72" i="3"/>
  <c r="FF73" i="3"/>
  <c r="FF25" i="3"/>
  <c r="FF74" i="3"/>
  <c r="FF26" i="3"/>
  <c r="FE120" i="3"/>
  <c r="FE121" i="3"/>
  <c r="FE72" i="3"/>
  <c r="FE73" i="3"/>
  <c r="FE25" i="3"/>
  <c r="FE74" i="3"/>
  <c r="FE26" i="3"/>
  <c r="FD120" i="3"/>
  <c r="FD121" i="3"/>
  <c r="FD72" i="3"/>
  <c r="FD73" i="3"/>
  <c r="FD25" i="3"/>
  <c r="FD74" i="3"/>
  <c r="FD26" i="3"/>
  <c r="FC120" i="3"/>
  <c r="FC121" i="3"/>
  <c r="FC72" i="3"/>
  <c r="FC73" i="3"/>
  <c r="FC25" i="3"/>
  <c r="FC74" i="3"/>
  <c r="FC26" i="3"/>
  <c r="DZ120" i="3"/>
  <c r="DZ121" i="3"/>
  <c r="DZ72" i="3"/>
  <c r="DZ73" i="3"/>
  <c r="DZ25" i="3"/>
  <c r="DZ74" i="3"/>
  <c r="DZ26" i="3"/>
  <c r="ED120" i="3"/>
  <c r="ED121" i="3"/>
  <c r="ED72" i="3"/>
  <c r="ED73" i="3"/>
  <c r="ED25" i="3"/>
  <c r="ED74" i="3"/>
  <c r="ED26" i="3"/>
  <c r="EC120" i="3"/>
  <c r="EC121" i="3"/>
  <c r="EC72" i="3"/>
  <c r="EC73" i="3"/>
  <c r="EC25" i="3"/>
  <c r="EC74" i="3"/>
  <c r="EC26" i="3"/>
  <c r="EB120" i="3"/>
  <c r="EB121" i="3"/>
  <c r="EB72" i="3"/>
  <c r="EB73" i="3"/>
  <c r="EB25" i="3"/>
  <c r="EB74" i="3"/>
  <c r="EB26" i="3"/>
  <c r="EA120" i="3"/>
  <c r="EA121" i="3"/>
  <c r="EA72" i="3"/>
  <c r="EA73" i="3"/>
  <c r="EA25" i="3"/>
  <c r="EA74" i="3"/>
  <c r="EA26" i="3"/>
  <c r="EG120" i="3"/>
  <c r="EG121" i="3"/>
  <c r="EG72" i="3"/>
  <c r="EG73" i="3"/>
  <c r="EG25" i="3"/>
  <c r="EG74" i="3"/>
  <c r="EG26" i="3"/>
  <c r="EK120" i="3"/>
  <c r="EK121" i="3"/>
  <c r="EK72" i="3"/>
  <c r="EK73" i="3"/>
  <c r="EK25" i="3"/>
  <c r="EK74" i="3"/>
  <c r="EK26" i="3"/>
  <c r="EJ120" i="3"/>
  <c r="EJ121" i="3"/>
  <c r="EJ72" i="3"/>
  <c r="EJ73" i="3"/>
  <c r="EJ25" i="3"/>
  <c r="EJ74" i="3"/>
  <c r="EJ26" i="3"/>
  <c r="EI120" i="3"/>
  <c r="EI121" i="3"/>
  <c r="EI72" i="3"/>
  <c r="EI73" i="3"/>
  <c r="EI25" i="3"/>
  <c r="EI74" i="3"/>
  <c r="EI26" i="3"/>
  <c r="EH120" i="3"/>
  <c r="EH121" i="3"/>
  <c r="EH72" i="3"/>
  <c r="EH73" i="3"/>
  <c r="EH25" i="3"/>
  <c r="EH74" i="3"/>
  <c r="EH26" i="3"/>
  <c r="EN120" i="3"/>
  <c r="EN121" i="3"/>
  <c r="EN72" i="3"/>
  <c r="EN73" i="3"/>
  <c r="EN25" i="3"/>
  <c r="EN74" i="3"/>
  <c r="EN26" i="3"/>
  <c r="ER120" i="3"/>
  <c r="ER121" i="3"/>
  <c r="ER72" i="3"/>
  <c r="ER73" i="3"/>
  <c r="ER25" i="3"/>
  <c r="ER74" i="3"/>
  <c r="ER26" i="3"/>
  <c r="EQ120" i="3"/>
  <c r="EQ121" i="3"/>
  <c r="EQ72" i="3"/>
  <c r="EQ73" i="3"/>
  <c r="EQ25" i="3"/>
  <c r="EQ74" i="3"/>
  <c r="EQ26" i="3"/>
  <c r="EP120" i="3"/>
  <c r="EP121" i="3"/>
  <c r="EP72" i="3"/>
  <c r="EP73" i="3"/>
  <c r="EP25" i="3"/>
  <c r="EP74" i="3"/>
  <c r="EP26" i="3"/>
  <c r="EO120" i="3"/>
  <c r="EO121" i="3"/>
  <c r="EO72" i="3"/>
  <c r="EO73" i="3"/>
  <c r="EO25" i="3"/>
  <c r="EO74" i="3"/>
  <c r="EO26" i="3"/>
  <c r="EU120" i="3"/>
  <c r="EU121" i="3"/>
  <c r="EU72" i="3"/>
  <c r="EU73" i="3"/>
  <c r="EU25" i="3"/>
  <c r="EU74" i="3"/>
  <c r="EU26" i="3"/>
  <c r="EY120" i="3"/>
  <c r="EY121" i="3"/>
  <c r="EY72" i="3"/>
  <c r="EY73" i="3"/>
  <c r="EY25" i="3"/>
  <c r="EY74" i="3"/>
  <c r="EY26" i="3"/>
  <c r="EX120" i="3"/>
  <c r="EX121" i="3"/>
  <c r="EX72" i="3"/>
  <c r="EX73" i="3"/>
  <c r="EX25" i="3"/>
  <c r="EX74" i="3"/>
  <c r="EX26" i="3"/>
  <c r="EW120" i="3"/>
  <c r="EW121" i="3"/>
  <c r="EW72" i="3"/>
  <c r="EW73" i="3"/>
  <c r="EW25" i="3"/>
  <c r="EW74" i="3"/>
  <c r="EW26" i="3"/>
  <c r="EV120" i="3"/>
  <c r="EV121" i="3"/>
  <c r="EV72" i="3"/>
  <c r="EV73" i="3"/>
  <c r="EV25" i="3"/>
  <c r="EV74" i="3"/>
  <c r="EV26" i="3"/>
  <c r="FC24" i="3"/>
  <c r="FC78" i="3"/>
  <c r="FC126" i="3"/>
  <c r="FC100" i="3"/>
  <c r="FD24" i="3"/>
  <c r="FD78" i="3"/>
  <c r="FD126" i="3"/>
  <c r="FD100" i="3"/>
  <c r="FE24" i="3"/>
  <c r="FE78" i="3"/>
  <c r="FE126" i="3"/>
  <c r="FE100" i="3"/>
  <c r="FF24" i="3"/>
  <c r="FF78" i="3"/>
  <c r="FF126" i="3"/>
  <c r="FF100" i="3"/>
  <c r="FB24" i="3"/>
  <c r="FB78" i="3"/>
  <c r="FB126" i="3"/>
  <c r="FB100" i="3"/>
  <c r="EV24" i="3"/>
  <c r="EV78" i="3"/>
  <c r="EV126" i="3"/>
  <c r="EV100" i="3"/>
  <c r="EW24" i="3"/>
  <c r="EW78" i="3"/>
  <c r="EW126" i="3"/>
  <c r="EW100" i="3"/>
  <c r="EX24" i="3"/>
  <c r="EX78" i="3"/>
  <c r="EX126" i="3"/>
  <c r="EX100" i="3"/>
  <c r="EY24" i="3"/>
  <c r="EY78" i="3"/>
  <c r="EY126" i="3"/>
  <c r="EY100" i="3"/>
  <c r="EU24" i="3"/>
  <c r="EU78" i="3"/>
  <c r="EU126" i="3"/>
  <c r="EU100" i="3"/>
  <c r="EO24" i="3"/>
  <c r="EO78" i="3"/>
  <c r="EO126" i="3"/>
  <c r="EO100" i="3"/>
  <c r="EP24" i="3"/>
  <c r="EP78" i="3"/>
  <c r="EP126" i="3"/>
  <c r="EP100" i="3"/>
  <c r="EQ24" i="3"/>
  <c r="EQ78" i="3"/>
  <c r="EQ126" i="3"/>
  <c r="EQ100" i="3"/>
  <c r="ER24" i="3"/>
  <c r="ER78" i="3"/>
  <c r="ER126" i="3"/>
  <c r="ER100" i="3"/>
  <c r="EN24" i="3"/>
  <c r="EN78" i="3"/>
  <c r="EN126" i="3"/>
  <c r="EN100" i="3"/>
  <c r="EH24" i="3"/>
  <c r="EI24" i="3"/>
  <c r="EJ24" i="3"/>
  <c r="EJ78" i="3"/>
  <c r="EJ126" i="3"/>
  <c r="EJ100" i="3"/>
  <c r="EK24" i="3"/>
  <c r="EK78" i="3"/>
  <c r="EK126" i="3"/>
  <c r="EK100" i="3"/>
  <c r="EG24" i="3"/>
  <c r="EG78" i="3"/>
  <c r="EG126" i="3"/>
  <c r="EG100" i="3"/>
  <c r="EA24" i="3"/>
  <c r="EA78" i="3"/>
  <c r="EA126" i="3"/>
  <c r="EA100" i="3"/>
  <c r="EB24" i="3"/>
  <c r="EB78" i="3"/>
  <c r="EB126" i="3"/>
  <c r="EB100" i="3"/>
  <c r="EC24" i="3"/>
  <c r="EC78" i="3"/>
  <c r="EC126" i="3"/>
  <c r="EC100" i="3"/>
  <c r="ED24" i="3"/>
  <c r="ED78" i="3"/>
  <c r="ED126" i="3"/>
  <c r="ED100" i="3"/>
  <c r="DZ24" i="3"/>
  <c r="DZ78" i="3"/>
  <c r="DZ126" i="3"/>
  <c r="DZ100" i="3"/>
  <c r="FB30" i="3"/>
  <c r="FB52" i="3"/>
  <c r="FF30" i="3"/>
  <c r="FF52" i="3"/>
  <c r="FE30" i="3"/>
  <c r="FE52" i="3"/>
  <c r="FD30" i="3"/>
  <c r="FD52" i="3"/>
  <c r="FC30" i="3"/>
  <c r="FC52" i="3"/>
  <c r="DZ30" i="3"/>
  <c r="DY21" i="1"/>
  <c r="DY26" i="1"/>
  <c r="DY28" i="1"/>
  <c r="DZ52" i="3"/>
  <c r="ED30" i="3"/>
  <c r="EC21" i="1"/>
  <c r="EC26" i="1"/>
  <c r="EC28" i="1"/>
  <c r="ED52" i="3"/>
  <c r="EC30" i="3"/>
  <c r="EB21" i="1"/>
  <c r="EB26" i="1"/>
  <c r="EB28" i="1"/>
  <c r="EC52" i="3"/>
  <c r="EB30" i="3"/>
  <c r="EA21" i="1"/>
  <c r="EA26" i="1"/>
  <c r="EA28" i="1"/>
  <c r="EB52" i="3"/>
  <c r="EA30" i="3"/>
  <c r="DZ21" i="1"/>
  <c r="DZ26" i="1"/>
  <c r="DZ28" i="1"/>
  <c r="EA52" i="3"/>
  <c r="EG30" i="3"/>
  <c r="EF21" i="1"/>
  <c r="EF26" i="1"/>
  <c r="EF28" i="1"/>
  <c r="EG52" i="3"/>
  <c r="EK30" i="3"/>
  <c r="EJ21" i="1"/>
  <c r="EJ26" i="1"/>
  <c r="EJ28" i="1"/>
  <c r="EK52" i="3"/>
  <c r="EJ30" i="3"/>
  <c r="EI21" i="1"/>
  <c r="EI26" i="1"/>
  <c r="EI28" i="1"/>
  <c r="EJ52" i="3"/>
  <c r="EN30" i="3"/>
  <c r="EM21" i="1"/>
  <c r="EM26" i="1"/>
  <c r="EM28" i="1"/>
  <c r="EN52" i="3"/>
  <c r="ER30" i="3"/>
  <c r="ER52" i="3"/>
  <c r="EQ30" i="3"/>
  <c r="EP21" i="1"/>
  <c r="EP26" i="1"/>
  <c r="EP28" i="1"/>
  <c r="EQ52" i="3"/>
  <c r="EP30" i="3"/>
  <c r="EO21" i="1"/>
  <c r="EO26" i="1"/>
  <c r="EO28" i="1"/>
  <c r="EP52" i="3"/>
  <c r="EO30" i="3"/>
  <c r="EN21" i="1"/>
  <c r="EN26" i="1"/>
  <c r="EN28" i="1"/>
  <c r="EO52" i="3"/>
  <c r="EU30" i="3"/>
  <c r="EU52" i="3"/>
  <c r="EY30" i="3"/>
  <c r="EY52" i="3"/>
  <c r="EX30" i="3"/>
  <c r="EX52" i="3"/>
  <c r="EW30" i="3"/>
  <c r="EW52" i="3"/>
  <c r="EV30" i="3"/>
  <c r="EV52" i="3"/>
  <c r="DJ30" i="3"/>
  <c r="DI21" i="1"/>
  <c r="DI26" i="1"/>
  <c r="DI28" i="1"/>
  <c r="Q36" i="91"/>
  <c r="AC43" i="53" a="1"/>
  <c r="AC43" i="53"/>
  <c r="MW120" i="3"/>
  <c r="MW121" i="3"/>
  <c r="MW72" i="3"/>
  <c r="MW73" i="3"/>
  <c r="MW25" i="3"/>
  <c r="MW74" i="3"/>
  <c r="MW26" i="3"/>
  <c r="NA120" i="3"/>
  <c r="NA121" i="3"/>
  <c r="NA72" i="3"/>
  <c r="NA73" i="3"/>
  <c r="NA25" i="3"/>
  <c r="NA74" i="3"/>
  <c r="NA26" i="3"/>
  <c r="MZ120" i="3"/>
  <c r="MZ121" i="3"/>
  <c r="MZ72" i="3"/>
  <c r="MZ73" i="3"/>
  <c r="MZ25" i="3"/>
  <c r="MZ74" i="3"/>
  <c r="MZ26" i="3"/>
  <c r="MY120" i="3"/>
  <c r="MY121" i="3"/>
  <c r="MY72" i="3"/>
  <c r="MY73" i="3"/>
  <c r="MY25" i="3"/>
  <c r="MY74" i="3"/>
  <c r="MY26" i="3"/>
  <c r="MX120" i="3"/>
  <c r="MX121" i="3"/>
  <c r="MX72" i="3"/>
  <c r="MX73" i="3"/>
  <c r="MX25" i="3"/>
  <c r="MX74" i="3"/>
  <c r="MX26" i="3"/>
  <c r="MP120" i="3"/>
  <c r="MP121" i="3"/>
  <c r="MP72" i="3"/>
  <c r="MP73" i="3"/>
  <c r="MP25" i="3"/>
  <c r="MP74" i="3"/>
  <c r="MP26" i="3"/>
  <c r="MT120" i="3"/>
  <c r="MT121" i="3"/>
  <c r="MT72" i="3"/>
  <c r="MT73" i="3"/>
  <c r="MT25" i="3"/>
  <c r="MT74" i="3"/>
  <c r="MT26" i="3"/>
  <c r="MS120" i="3"/>
  <c r="MS121" i="3"/>
  <c r="MS72" i="3"/>
  <c r="MS73" i="3"/>
  <c r="MS25" i="3"/>
  <c r="MS74" i="3"/>
  <c r="MS26" i="3"/>
  <c r="MR120" i="3"/>
  <c r="MR121" i="3"/>
  <c r="MR72" i="3"/>
  <c r="MR73" i="3"/>
  <c r="MR25" i="3"/>
  <c r="MR74" i="3"/>
  <c r="MR26" i="3"/>
  <c r="MQ120" i="3"/>
  <c r="MQ121" i="3"/>
  <c r="MQ72" i="3"/>
  <c r="MQ73" i="3"/>
  <c r="MQ25" i="3"/>
  <c r="MQ74" i="3"/>
  <c r="MQ26" i="3"/>
  <c r="MI120" i="3"/>
  <c r="MI121" i="3"/>
  <c r="MI72" i="3"/>
  <c r="MI73" i="3"/>
  <c r="MI25" i="3"/>
  <c r="MI74" i="3"/>
  <c r="MI26" i="3"/>
  <c r="MM120" i="3"/>
  <c r="MM121" i="3"/>
  <c r="MM72" i="3"/>
  <c r="MM73" i="3"/>
  <c r="MM25" i="3"/>
  <c r="MM74" i="3"/>
  <c r="MM26" i="3"/>
  <c r="ML120" i="3"/>
  <c r="ML121" i="3"/>
  <c r="ML72" i="3"/>
  <c r="ML73" i="3"/>
  <c r="ML25" i="3"/>
  <c r="ML74" i="3"/>
  <c r="ML26" i="3"/>
  <c r="MK120" i="3"/>
  <c r="MK121" i="3"/>
  <c r="MK72" i="3"/>
  <c r="MK73" i="3"/>
  <c r="MK25" i="3"/>
  <c r="MK74" i="3"/>
  <c r="MK26" i="3"/>
  <c r="MJ120" i="3"/>
  <c r="MJ121" i="3"/>
  <c r="MJ72" i="3"/>
  <c r="MJ73" i="3"/>
  <c r="MJ25" i="3"/>
  <c r="MJ74" i="3"/>
  <c r="MJ26" i="3"/>
  <c r="MB120" i="3"/>
  <c r="MB121" i="3"/>
  <c r="MB72" i="3"/>
  <c r="MB73" i="3"/>
  <c r="MB25" i="3"/>
  <c r="MB74" i="3"/>
  <c r="MB26" i="3"/>
  <c r="MF120" i="3"/>
  <c r="MF121" i="3"/>
  <c r="MF72" i="3"/>
  <c r="MF73" i="3"/>
  <c r="MF25" i="3"/>
  <c r="MF74" i="3"/>
  <c r="MF26" i="3"/>
  <c r="ME120" i="3"/>
  <c r="ME121" i="3"/>
  <c r="ME72" i="3"/>
  <c r="ME73" i="3"/>
  <c r="ME25" i="3"/>
  <c r="ME74" i="3"/>
  <c r="ME26" i="3"/>
  <c r="MD120" i="3"/>
  <c r="MD121" i="3"/>
  <c r="MD72" i="3"/>
  <c r="MD73" i="3"/>
  <c r="MD25" i="3"/>
  <c r="MD74" i="3"/>
  <c r="MD26" i="3"/>
  <c r="MC120" i="3"/>
  <c r="MC121" i="3"/>
  <c r="MC72" i="3"/>
  <c r="MC73" i="3"/>
  <c r="MC25" i="3"/>
  <c r="MC74" i="3"/>
  <c r="MC26" i="3"/>
  <c r="LU120" i="3"/>
  <c r="LU121" i="3"/>
  <c r="LU72" i="3"/>
  <c r="LU73" i="3"/>
  <c r="LU25" i="3"/>
  <c r="LU74" i="3"/>
  <c r="LU26" i="3"/>
  <c r="LY120" i="3"/>
  <c r="LY121" i="3"/>
  <c r="LY72" i="3"/>
  <c r="LY73" i="3"/>
  <c r="LY25" i="3"/>
  <c r="LY74" i="3"/>
  <c r="LY26" i="3"/>
  <c r="LX120" i="3"/>
  <c r="LX121" i="3"/>
  <c r="LX72" i="3"/>
  <c r="LX73" i="3"/>
  <c r="LX25" i="3"/>
  <c r="LX74" i="3"/>
  <c r="LX26" i="3"/>
  <c r="LW120" i="3"/>
  <c r="LW121" i="3"/>
  <c r="LW72" i="3"/>
  <c r="LW73" i="3"/>
  <c r="LW25" i="3"/>
  <c r="LW74" i="3"/>
  <c r="LW26" i="3"/>
  <c r="LV120" i="3"/>
  <c r="LV121" i="3"/>
  <c r="LV72" i="3"/>
  <c r="LV73" i="3"/>
  <c r="LV25" i="3"/>
  <c r="LV74" i="3"/>
  <c r="LV26" i="3"/>
  <c r="LN120" i="3"/>
  <c r="LN121" i="3"/>
  <c r="LN72" i="3"/>
  <c r="LN73" i="3"/>
  <c r="LN25" i="3"/>
  <c r="LN74" i="3"/>
  <c r="LN26" i="3"/>
  <c r="LR120" i="3"/>
  <c r="LR121" i="3"/>
  <c r="LR72" i="3"/>
  <c r="LR73" i="3"/>
  <c r="LR25" i="3"/>
  <c r="LR74" i="3"/>
  <c r="LR26" i="3"/>
  <c r="LQ120" i="3"/>
  <c r="LQ121" i="3"/>
  <c r="LQ72" i="3"/>
  <c r="LQ73" i="3"/>
  <c r="LQ25" i="3"/>
  <c r="LQ74" i="3"/>
  <c r="LQ26" i="3"/>
  <c r="LP120" i="3"/>
  <c r="LP121" i="3"/>
  <c r="LP72" i="3"/>
  <c r="LP73" i="3"/>
  <c r="LP25" i="3"/>
  <c r="LP74" i="3"/>
  <c r="LP26" i="3"/>
  <c r="LO120" i="3"/>
  <c r="LO121" i="3"/>
  <c r="LO72" i="3"/>
  <c r="LO73" i="3"/>
  <c r="LO25" i="3"/>
  <c r="LO74" i="3"/>
  <c r="LO26" i="3"/>
  <c r="LG120" i="3"/>
  <c r="LG121" i="3"/>
  <c r="LG72" i="3"/>
  <c r="LG73" i="3"/>
  <c r="LG25" i="3"/>
  <c r="LG74" i="3"/>
  <c r="LG26" i="3"/>
  <c r="LK120" i="3"/>
  <c r="LK121" i="3"/>
  <c r="LK72" i="3"/>
  <c r="LK73" i="3"/>
  <c r="LK25" i="3"/>
  <c r="LK74" i="3"/>
  <c r="LK26" i="3"/>
  <c r="LJ120" i="3"/>
  <c r="LJ121" i="3"/>
  <c r="LJ72" i="3"/>
  <c r="LJ73" i="3"/>
  <c r="LJ25" i="3"/>
  <c r="LJ74" i="3"/>
  <c r="LJ26" i="3"/>
  <c r="LI120" i="3"/>
  <c r="LI121" i="3"/>
  <c r="LI72" i="3"/>
  <c r="LI73" i="3"/>
  <c r="LI25" i="3"/>
  <c r="LI74" i="3"/>
  <c r="LI26" i="3"/>
  <c r="LH120" i="3"/>
  <c r="LH121" i="3"/>
  <c r="LH72" i="3"/>
  <c r="LH73" i="3"/>
  <c r="LH25" i="3"/>
  <c r="LH74" i="3"/>
  <c r="LH26" i="3"/>
  <c r="KZ120" i="3"/>
  <c r="KZ121" i="3"/>
  <c r="KZ72" i="3"/>
  <c r="KZ73" i="3"/>
  <c r="KZ25" i="3"/>
  <c r="KZ74" i="3"/>
  <c r="KZ26" i="3"/>
  <c r="LD120" i="3"/>
  <c r="LD121" i="3"/>
  <c r="LD72" i="3"/>
  <c r="LD73" i="3"/>
  <c r="LD25" i="3"/>
  <c r="LD74" i="3"/>
  <c r="LD26" i="3"/>
  <c r="LC120" i="3"/>
  <c r="LC121" i="3"/>
  <c r="LC72" i="3"/>
  <c r="LC73" i="3"/>
  <c r="LC25" i="3"/>
  <c r="LC74" i="3"/>
  <c r="LC26" i="3"/>
  <c r="LB120" i="3"/>
  <c r="LB121" i="3"/>
  <c r="LB72" i="3"/>
  <c r="LB73" i="3"/>
  <c r="LB25" i="3"/>
  <c r="LB74" i="3"/>
  <c r="LB26" i="3"/>
  <c r="LA120" i="3"/>
  <c r="LA121" i="3"/>
  <c r="LA72" i="3"/>
  <c r="LA73" i="3"/>
  <c r="LA25" i="3"/>
  <c r="LA74" i="3"/>
  <c r="LA26" i="3"/>
  <c r="KS120" i="3"/>
  <c r="KS121" i="3"/>
  <c r="KS72" i="3"/>
  <c r="KS73" i="3"/>
  <c r="KS25" i="3"/>
  <c r="KS74" i="3"/>
  <c r="KS26" i="3"/>
  <c r="KW120" i="3"/>
  <c r="KW121" i="3"/>
  <c r="KW72" i="3"/>
  <c r="KW73" i="3"/>
  <c r="KW25" i="3"/>
  <c r="KW74" i="3"/>
  <c r="KW26" i="3"/>
  <c r="KV120" i="3"/>
  <c r="KV121" i="3"/>
  <c r="KV72" i="3"/>
  <c r="KV73" i="3"/>
  <c r="KV25" i="3"/>
  <c r="KV74" i="3"/>
  <c r="KV26" i="3"/>
  <c r="KU120" i="3"/>
  <c r="KU121" i="3"/>
  <c r="KU72" i="3"/>
  <c r="KU73" i="3"/>
  <c r="KU25" i="3"/>
  <c r="KU74" i="3"/>
  <c r="KU26" i="3"/>
  <c r="KT120" i="3"/>
  <c r="KT121" i="3"/>
  <c r="KT72" i="3"/>
  <c r="KT73" i="3"/>
  <c r="KT25" i="3"/>
  <c r="KT74" i="3"/>
  <c r="KT26" i="3"/>
  <c r="KE120" i="3"/>
  <c r="KE121" i="3"/>
  <c r="KE72" i="3"/>
  <c r="KE73" i="3"/>
  <c r="KE25" i="3"/>
  <c r="KE74" i="3"/>
  <c r="KE26" i="3"/>
  <c r="KI120" i="3"/>
  <c r="KI121" i="3"/>
  <c r="KI72" i="3"/>
  <c r="KI73" i="3"/>
  <c r="KI25" i="3"/>
  <c r="KI74" i="3"/>
  <c r="KI26" i="3"/>
  <c r="KH120" i="3"/>
  <c r="KH121" i="3"/>
  <c r="KH72" i="3"/>
  <c r="KH73" i="3"/>
  <c r="KH25" i="3"/>
  <c r="KH74" i="3"/>
  <c r="KH26" i="3"/>
  <c r="KG120" i="3"/>
  <c r="KG121" i="3"/>
  <c r="KG72" i="3"/>
  <c r="KG73" i="3"/>
  <c r="KG25" i="3"/>
  <c r="KG74" i="3"/>
  <c r="KG26" i="3"/>
  <c r="KF120" i="3"/>
  <c r="KF121" i="3"/>
  <c r="KF72" i="3"/>
  <c r="KF73" i="3"/>
  <c r="KF25" i="3"/>
  <c r="KF74" i="3"/>
  <c r="KF26" i="3"/>
  <c r="JX120" i="3"/>
  <c r="JX121" i="3"/>
  <c r="JX72" i="3"/>
  <c r="JX73" i="3"/>
  <c r="JX25" i="3"/>
  <c r="JX74" i="3"/>
  <c r="JX26" i="3"/>
  <c r="KB120" i="3"/>
  <c r="KB121" i="3"/>
  <c r="KB72" i="3"/>
  <c r="KB73" i="3"/>
  <c r="KB25" i="3"/>
  <c r="KB74" i="3"/>
  <c r="KB26" i="3"/>
  <c r="KA120" i="3"/>
  <c r="KA121" i="3"/>
  <c r="KA72" i="3"/>
  <c r="KA73" i="3"/>
  <c r="KA25" i="3"/>
  <c r="KA74" i="3"/>
  <c r="KA26" i="3"/>
  <c r="JZ120" i="3"/>
  <c r="JZ121" i="3"/>
  <c r="JZ72" i="3"/>
  <c r="JZ73" i="3"/>
  <c r="JZ25" i="3"/>
  <c r="JZ74" i="3"/>
  <c r="JZ26" i="3"/>
  <c r="JY120" i="3"/>
  <c r="JY121" i="3"/>
  <c r="JY72" i="3"/>
  <c r="JY73" i="3"/>
  <c r="JY25" i="3"/>
  <c r="JY74" i="3"/>
  <c r="JY26" i="3"/>
  <c r="JQ120" i="3"/>
  <c r="JQ121" i="3"/>
  <c r="JQ72" i="3"/>
  <c r="JQ73" i="3"/>
  <c r="JQ25" i="3"/>
  <c r="JQ74" i="3"/>
  <c r="JQ26" i="3"/>
  <c r="JU120" i="3"/>
  <c r="JU121" i="3"/>
  <c r="JU72" i="3"/>
  <c r="JU73" i="3"/>
  <c r="JU25" i="3"/>
  <c r="JU74" i="3"/>
  <c r="JU26" i="3"/>
  <c r="JT120" i="3"/>
  <c r="JT121" i="3"/>
  <c r="JT72" i="3"/>
  <c r="JT73" i="3"/>
  <c r="JT25" i="3"/>
  <c r="JT74" i="3"/>
  <c r="JT26" i="3"/>
  <c r="JS120" i="3"/>
  <c r="JS121" i="3"/>
  <c r="JS72" i="3"/>
  <c r="JS73" i="3"/>
  <c r="JS25" i="3"/>
  <c r="JS74" i="3"/>
  <c r="JS26" i="3"/>
  <c r="JR120" i="3"/>
  <c r="JR121" i="3"/>
  <c r="JR72" i="3"/>
  <c r="JR73" i="3"/>
  <c r="JR25" i="3"/>
  <c r="JR74" i="3"/>
  <c r="JR26" i="3"/>
  <c r="JJ120" i="3"/>
  <c r="JJ121" i="3"/>
  <c r="JJ72" i="3"/>
  <c r="JJ73" i="3"/>
  <c r="JJ25" i="3"/>
  <c r="JJ74" i="3"/>
  <c r="JJ26" i="3"/>
  <c r="JK120" i="3"/>
  <c r="JK121" i="3"/>
  <c r="JK72" i="3"/>
  <c r="JK73" i="3"/>
  <c r="JK25" i="3"/>
  <c r="JK74" i="3"/>
  <c r="JK26" i="3"/>
  <c r="JL120" i="3"/>
  <c r="JL121" i="3"/>
  <c r="JL72" i="3"/>
  <c r="JL73" i="3"/>
  <c r="JL25" i="3"/>
  <c r="JL74" i="3"/>
  <c r="JL26" i="3"/>
  <c r="JM120" i="3"/>
  <c r="JM121" i="3"/>
  <c r="JM72" i="3"/>
  <c r="JM73" i="3"/>
  <c r="JM25" i="3"/>
  <c r="JM74" i="3"/>
  <c r="JM26" i="3"/>
  <c r="JN120" i="3"/>
  <c r="JN121" i="3"/>
  <c r="JN72" i="3"/>
  <c r="JN73" i="3"/>
  <c r="JN25" i="3"/>
  <c r="JN74" i="3"/>
  <c r="JN26" i="3"/>
  <c r="JC120" i="3"/>
  <c r="JC121" i="3"/>
  <c r="JC72" i="3"/>
  <c r="JC73" i="3"/>
  <c r="JC25" i="3"/>
  <c r="JC74" i="3"/>
  <c r="JC26" i="3"/>
  <c r="JD120" i="3"/>
  <c r="JD121" i="3"/>
  <c r="JD72" i="3"/>
  <c r="JD73" i="3"/>
  <c r="JD25" i="3"/>
  <c r="JD74" i="3"/>
  <c r="JD26" i="3"/>
  <c r="JE120" i="3"/>
  <c r="JE121" i="3"/>
  <c r="JE72" i="3"/>
  <c r="JE73" i="3"/>
  <c r="JE25" i="3"/>
  <c r="JE74" i="3"/>
  <c r="JE26" i="3"/>
  <c r="JF120" i="3"/>
  <c r="JF121" i="3"/>
  <c r="JF72" i="3"/>
  <c r="JF73" i="3"/>
  <c r="JF25" i="3"/>
  <c r="JF74" i="3"/>
  <c r="JF26" i="3"/>
  <c r="JG120" i="3"/>
  <c r="JG121" i="3"/>
  <c r="JG72" i="3"/>
  <c r="JG73" i="3"/>
  <c r="JG25" i="3"/>
  <c r="JG74" i="3"/>
  <c r="JG26" i="3"/>
  <c r="IV120" i="3"/>
  <c r="IV121" i="3"/>
  <c r="IV72" i="3"/>
  <c r="IV73" i="3"/>
  <c r="IV25" i="3"/>
  <c r="IV74" i="3"/>
  <c r="IV26" i="3"/>
  <c r="IW120" i="3"/>
  <c r="IW121" i="3"/>
  <c r="IW72" i="3"/>
  <c r="IW73" i="3"/>
  <c r="IW25" i="3"/>
  <c r="IW74" i="3"/>
  <c r="IW26" i="3"/>
  <c r="IX120" i="3"/>
  <c r="IX121" i="3"/>
  <c r="IX72" i="3"/>
  <c r="IX73" i="3"/>
  <c r="IX25" i="3"/>
  <c r="IX74" i="3"/>
  <c r="IX26" i="3"/>
  <c r="IY120" i="3"/>
  <c r="IY121" i="3"/>
  <c r="IY72" i="3"/>
  <c r="IY73" i="3"/>
  <c r="IY25" i="3"/>
  <c r="IY74" i="3"/>
  <c r="IY26" i="3"/>
  <c r="IZ120" i="3"/>
  <c r="IZ121" i="3"/>
  <c r="IZ72" i="3"/>
  <c r="IZ73" i="3"/>
  <c r="IZ25" i="3"/>
  <c r="IZ74" i="3"/>
  <c r="IZ26" i="3"/>
  <c r="IA120" i="3"/>
  <c r="IA121" i="3"/>
  <c r="IA72" i="3"/>
  <c r="IA73" i="3"/>
  <c r="IA25" i="3"/>
  <c r="IA74" i="3"/>
  <c r="IA26" i="3"/>
  <c r="IS120" i="3"/>
  <c r="IS121" i="3"/>
  <c r="IS72" i="3"/>
  <c r="IS73" i="3"/>
  <c r="IS25" i="3"/>
  <c r="IS74" i="3"/>
  <c r="IS26" i="3"/>
  <c r="IR120" i="3"/>
  <c r="IR121" i="3"/>
  <c r="IR72" i="3"/>
  <c r="IR73" i="3"/>
  <c r="IR25" i="3"/>
  <c r="IR74" i="3"/>
  <c r="IR26" i="3"/>
  <c r="IQ120" i="3"/>
  <c r="IQ121" i="3"/>
  <c r="IQ72" i="3"/>
  <c r="IQ73" i="3"/>
  <c r="IQ25" i="3"/>
  <c r="IQ74" i="3"/>
  <c r="IQ26" i="3"/>
  <c r="IP120" i="3"/>
  <c r="IP121" i="3"/>
  <c r="IP72" i="3"/>
  <c r="IP73" i="3"/>
  <c r="IP25" i="3"/>
  <c r="IP74" i="3"/>
  <c r="IP26" i="3"/>
  <c r="IO120" i="3"/>
  <c r="IO121" i="3"/>
  <c r="IO72" i="3"/>
  <c r="IO73" i="3"/>
  <c r="IO25" i="3"/>
  <c r="IO74" i="3"/>
  <c r="IO26" i="3"/>
  <c r="IM120" i="3"/>
  <c r="IM121" i="3"/>
  <c r="IM72" i="3"/>
  <c r="IM73" i="3"/>
  <c r="IM25" i="3"/>
  <c r="IM74" i="3"/>
  <c r="IM26" i="3"/>
  <c r="IL120" i="3"/>
  <c r="IL121" i="3"/>
  <c r="IL72" i="3"/>
  <c r="IL73" i="3"/>
  <c r="IL25" i="3"/>
  <c r="IL74" i="3"/>
  <c r="IL26" i="3"/>
  <c r="IK120" i="3"/>
  <c r="IK121" i="3"/>
  <c r="IK72" i="3"/>
  <c r="IK73" i="3"/>
  <c r="IK25" i="3"/>
  <c r="IK74" i="3"/>
  <c r="IK26" i="3"/>
  <c r="IJ120" i="3"/>
  <c r="IJ121" i="3"/>
  <c r="IJ72" i="3"/>
  <c r="IJ73" i="3"/>
  <c r="IJ25" i="3"/>
  <c r="IJ74" i="3"/>
  <c r="IJ26" i="3"/>
  <c r="II120" i="3"/>
  <c r="II121" i="3"/>
  <c r="II72" i="3"/>
  <c r="II73" i="3"/>
  <c r="II25" i="3"/>
  <c r="II74" i="3"/>
  <c r="II26" i="3"/>
  <c r="IH120" i="3"/>
  <c r="IH121" i="3"/>
  <c r="IH72" i="3"/>
  <c r="IH73" i="3"/>
  <c r="IH25" i="3"/>
  <c r="IH74" i="3"/>
  <c r="IH26" i="3"/>
  <c r="IG120" i="3"/>
  <c r="IG121" i="3"/>
  <c r="IG72" i="3"/>
  <c r="IG73" i="3"/>
  <c r="IG25" i="3"/>
  <c r="IG74" i="3"/>
  <c r="IG26" i="3"/>
  <c r="IF120" i="3"/>
  <c r="IF121" i="3"/>
  <c r="IF72" i="3"/>
  <c r="IF73" i="3"/>
  <c r="IF25" i="3"/>
  <c r="IF74" i="3"/>
  <c r="IF26" i="3"/>
  <c r="IE120" i="3"/>
  <c r="IE121" i="3"/>
  <c r="IE72" i="3"/>
  <c r="IE73" i="3"/>
  <c r="IE25" i="3"/>
  <c r="IE74" i="3"/>
  <c r="IE26" i="3"/>
  <c r="ID120" i="3"/>
  <c r="ID121" i="3"/>
  <c r="ID72" i="3"/>
  <c r="ID73" i="3"/>
  <c r="ID25" i="3"/>
  <c r="ID74" i="3"/>
  <c r="ID26" i="3"/>
  <c r="IC120" i="3"/>
  <c r="IC121" i="3"/>
  <c r="IC72" i="3"/>
  <c r="IC73" i="3"/>
  <c r="IC25" i="3"/>
  <c r="IC74" i="3"/>
  <c r="IC26" i="3"/>
  <c r="IB120" i="3"/>
  <c r="IB121" i="3"/>
  <c r="IB72" i="3"/>
  <c r="IB73" i="3"/>
  <c r="IB25" i="3"/>
  <c r="IB74" i="3"/>
  <c r="IB26" i="3"/>
  <c r="HT120" i="3"/>
  <c r="HT121" i="3"/>
  <c r="HT72" i="3"/>
  <c r="HT73" i="3"/>
  <c r="HT25" i="3"/>
  <c r="HT74" i="3"/>
  <c r="HT26" i="3"/>
  <c r="HX120" i="3"/>
  <c r="HX121" i="3"/>
  <c r="HX72" i="3"/>
  <c r="HX73" i="3"/>
  <c r="HX25" i="3"/>
  <c r="HX74" i="3"/>
  <c r="HX26" i="3"/>
  <c r="HW120" i="3"/>
  <c r="HW121" i="3"/>
  <c r="HW72" i="3"/>
  <c r="HW73" i="3"/>
  <c r="HW25" i="3"/>
  <c r="HW74" i="3"/>
  <c r="HW26" i="3"/>
  <c r="HV120" i="3"/>
  <c r="HV121" i="3"/>
  <c r="HV72" i="3"/>
  <c r="HV73" i="3"/>
  <c r="HV25" i="3"/>
  <c r="HV74" i="3"/>
  <c r="HV26" i="3"/>
  <c r="HU120" i="3"/>
  <c r="HU121" i="3"/>
  <c r="HU72" i="3"/>
  <c r="HU73" i="3"/>
  <c r="HU25" i="3"/>
  <c r="HU74" i="3"/>
  <c r="HU26" i="3"/>
  <c r="HM120" i="3"/>
  <c r="HM121" i="3"/>
  <c r="HM72" i="3"/>
  <c r="HM73" i="3"/>
  <c r="HM25" i="3"/>
  <c r="HM74" i="3"/>
  <c r="HM26" i="3"/>
  <c r="HQ120" i="3"/>
  <c r="HQ121" i="3"/>
  <c r="HQ72" i="3"/>
  <c r="HQ73" i="3"/>
  <c r="HQ25" i="3"/>
  <c r="HQ74" i="3"/>
  <c r="HQ26" i="3"/>
  <c r="HP120" i="3"/>
  <c r="HP121" i="3"/>
  <c r="HP72" i="3"/>
  <c r="HP73" i="3"/>
  <c r="HP25" i="3"/>
  <c r="HP74" i="3"/>
  <c r="HP26" i="3"/>
  <c r="HO120" i="3"/>
  <c r="HO121" i="3"/>
  <c r="HO72" i="3"/>
  <c r="HO73" i="3"/>
  <c r="HO25" i="3"/>
  <c r="HO74" i="3"/>
  <c r="HO26" i="3"/>
  <c r="HN120" i="3"/>
  <c r="HN121" i="3"/>
  <c r="HN72" i="3"/>
  <c r="HN73" i="3"/>
  <c r="HN25" i="3"/>
  <c r="HN74" i="3"/>
  <c r="HN26" i="3"/>
  <c r="HF120" i="3"/>
  <c r="HF121" i="3"/>
  <c r="HF72" i="3"/>
  <c r="HF73" i="3"/>
  <c r="HF25" i="3"/>
  <c r="HF74" i="3"/>
  <c r="HF26" i="3"/>
  <c r="HJ120" i="3"/>
  <c r="HJ121" i="3"/>
  <c r="HJ72" i="3"/>
  <c r="HJ73" i="3"/>
  <c r="HJ25" i="3"/>
  <c r="HJ74" i="3"/>
  <c r="HJ26" i="3"/>
  <c r="HI120" i="3"/>
  <c r="HI121" i="3"/>
  <c r="HI72" i="3"/>
  <c r="HI73" i="3"/>
  <c r="HI25" i="3"/>
  <c r="HI74" i="3"/>
  <c r="HI26" i="3"/>
  <c r="HH120" i="3"/>
  <c r="HH121" i="3"/>
  <c r="HH72" i="3"/>
  <c r="HH73" i="3"/>
  <c r="HH25" i="3"/>
  <c r="HH74" i="3"/>
  <c r="HH26" i="3"/>
  <c r="HG120" i="3"/>
  <c r="HG121" i="3"/>
  <c r="HG72" i="3"/>
  <c r="HG73" i="3"/>
  <c r="HG25" i="3"/>
  <c r="HG74" i="3"/>
  <c r="HG26" i="3"/>
  <c r="GY120" i="3"/>
  <c r="GY121" i="3"/>
  <c r="GY72" i="3"/>
  <c r="GY73" i="3"/>
  <c r="GY25" i="3"/>
  <c r="GY74" i="3"/>
  <c r="GY26" i="3"/>
  <c r="HC120" i="3"/>
  <c r="HC121" i="3"/>
  <c r="HC72" i="3"/>
  <c r="HC73" i="3"/>
  <c r="HC25" i="3"/>
  <c r="HC74" i="3"/>
  <c r="HC26" i="3"/>
  <c r="HB120" i="3"/>
  <c r="HB121" i="3"/>
  <c r="HB72" i="3"/>
  <c r="HB73" i="3"/>
  <c r="HB25" i="3"/>
  <c r="HB74" i="3"/>
  <c r="HB26" i="3"/>
  <c r="HA120" i="3"/>
  <c r="HA121" i="3"/>
  <c r="HA72" i="3"/>
  <c r="HA73" i="3"/>
  <c r="HA25" i="3"/>
  <c r="HA74" i="3"/>
  <c r="HA26" i="3"/>
  <c r="GZ120" i="3"/>
  <c r="GZ121" i="3"/>
  <c r="GZ72" i="3"/>
  <c r="GZ73" i="3"/>
  <c r="GZ25" i="3"/>
  <c r="GZ74" i="3"/>
  <c r="GZ26" i="3"/>
  <c r="GR120" i="3"/>
  <c r="GR121" i="3"/>
  <c r="GR72" i="3"/>
  <c r="GR73" i="3"/>
  <c r="GR25" i="3"/>
  <c r="GR74" i="3"/>
  <c r="GR26" i="3"/>
  <c r="GV120" i="3"/>
  <c r="GV121" i="3"/>
  <c r="GV72" i="3"/>
  <c r="GV73" i="3"/>
  <c r="GV25" i="3"/>
  <c r="GV74" i="3"/>
  <c r="GV26" i="3"/>
  <c r="GU120" i="3"/>
  <c r="GU121" i="3"/>
  <c r="GU72" i="3"/>
  <c r="GU73" i="3"/>
  <c r="GU25" i="3"/>
  <c r="GU74" i="3"/>
  <c r="GU26" i="3"/>
  <c r="GT120" i="3"/>
  <c r="GT121" i="3"/>
  <c r="GT72" i="3"/>
  <c r="GT73" i="3"/>
  <c r="GT25" i="3"/>
  <c r="GT74" i="3"/>
  <c r="GT26" i="3"/>
  <c r="GS120" i="3"/>
  <c r="GS121" i="3"/>
  <c r="GS72" i="3"/>
  <c r="GS73" i="3"/>
  <c r="GS25" i="3"/>
  <c r="GS74" i="3"/>
  <c r="GS26" i="3"/>
  <c r="GK120" i="3"/>
  <c r="GK121" i="3"/>
  <c r="GK72" i="3"/>
  <c r="GK73" i="3"/>
  <c r="GK25" i="3"/>
  <c r="GK74" i="3"/>
  <c r="GK26" i="3"/>
  <c r="GO120" i="3"/>
  <c r="GO121" i="3"/>
  <c r="GO72" i="3"/>
  <c r="GO73" i="3"/>
  <c r="GO25" i="3"/>
  <c r="GO74" i="3"/>
  <c r="GO26" i="3"/>
  <c r="GN120" i="3"/>
  <c r="GN121" i="3"/>
  <c r="GN72" i="3"/>
  <c r="GN73" i="3"/>
  <c r="GN25" i="3"/>
  <c r="GN74" i="3"/>
  <c r="GN26" i="3"/>
  <c r="GM120" i="3"/>
  <c r="GM121" i="3"/>
  <c r="GM72" i="3"/>
  <c r="GM73" i="3"/>
  <c r="GM25" i="3"/>
  <c r="GM74" i="3"/>
  <c r="GM26" i="3"/>
  <c r="GL120" i="3"/>
  <c r="GL121" i="3"/>
  <c r="GL72" i="3"/>
  <c r="GL73" i="3"/>
  <c r="GL25" i="3"/>
  <c r="GL74" i="3"/>
  <c r="GL26" i="3"/>
  <c r="GD120" i="3"/>
  <c r="GD121" i="3"/>
  <c r="GD72" i="3"/>
  <c r="GD73" i="3"/>
  <c r="GD25" i="3"/>
  <c r="GD74" i="3"/>
  <c r="GD26" i="3"/>
  <c r="GH120" i="3"/>
  <c r="GH121" i="3"/>
  <c r="GH72" i="3"/>
  <c r="GH73" i="3"/>
  <c r="GH25" i="3"/>
  <c r="GH74" i="3"/>
  <c r="GH26" i="3"/>
  <c r="GG120" i="3"/>
  <c r="GG121" i="3"/>
  <c r="GG72" i="3"/>
  <c r="GG73" i="3"/>
  <c r="GG25" i="3"/>
  <c r="GG74" i="3"/>
  <c r="GG26" i="3"/>
  <c r="GF120" i="3"/>
  <c r="GF121" i="3"/>
  <c r="GF72" i="3"/>
  <c r="GF73" i="3"/>
  <c r="GF25" i="3"/>
  <c r="GF74" i="3"/>
  <c r="GF26" i="3"/>
  <c r="GE120" i="3"/>
  <c r="GE121" i="3"/>
  <c r="GE72" i="3"/>
  <c r="GE73" i="3"/>
  <c r="GE25" i="3"/>
  <c r="GE74" i="3"/>
  <c r="GE26" i="3"/>
  <c r="FW120" i="3"/>
  <c r="FW121" i="3"/>
  <c r="FW72" i="3"/>
  <c r="FW73" i="3"/>
  <c r="FW25" i="3"/>
  <c r="FW74" i="3"/>
  <c r="FW26" i="3"/>
  <c r="GA120" i="3"/>
  <c r="GA121" i="3"/>
  <c r="GA72" i="3"/>
  <c r="GA73" i="3"/>
  <c r="GA25" i="3"/>
  <c r="GA74" i="3"/>
  <c r="GA26" i="3"/>
  <c r="FZ120" i="3"/>
  <c r="FZ121" i="3"/>
  <c r="FZ72" i="3"/>
  <c r="FZ73" i="3"/>
  <c r="FZ25" i="3"/>
  <c r="FZ74" i="3"/>
  <c r="FZ26" i="3"/>
  <c r="FY120" i="3"/>
  <c r="FY121" i="3"/>
  <c r="FY72" i="3"/>
  <c r="FY73" i="3"/>
  <c r="FY25" i="3"/>
  <c r="FY74" i="3"/>
  <c r="FY26" i="3"/>
  <c r="FX120" i="3"/>
  <c r="FX121" i="3"/>
  <c r="FX72" i="3"/>
  <c r="FX73" i="3"/>
  <c r="FX25" i="3"/>
  <c r="FX74" i="3"/>
  <c r="FX26" i="3"/>
  <c r="FP120" i="3"/>
  <c r="FP121" i="3"/>
  <c r="FP72" i="3"/>
  <c r="FP73" i="3"/>
  <c r="FP25" i="3"/>
  <c r="FP74" i="3"/>
  <c r="FP26" i="3"/>
  <c r="FT120" i="3"/>
  <c r="FT121" i="3"/>
  <c r="FT72" i="3"/>
  <c r="FT73" i="3"/>
  <c r="FT25" i="3"/>
  <c r="FT74" i="3"/>
  <c r="FT26" i="3"/>
  <c r="FS120" i="3"/>
  <c r="FS121" i="3"/>
  <c r="FS72" i="3"/>
  <c r="FS73" i="3"/>
  <c r="FS25" i="3"/>
  <c r="FS74" i="3"/>
  <c r="FS26" i="3"/>
  <c r="FR120" i="3"/>
  <c r="FR121" i="3"/>
  <c r="FR72" i="3"/>
  <c r="FR73" i="3"/>
  <c r="FR25" i="3"/>
  <c r="FR74" i="3"/>
  <c r="FR26" i="3"/>
  <c r="FQ120" i="3"/>
  <c r="FQ121" i="3"/>
  <c r="FQ72" i="3"/>
  <c r="FQ73" i="3"/>
  <c r="FQ25" i="3"/>
  <c r="FQ74" i="3"/>
  <c r="FQ26" i="3"/>
  <c r="FI120" i="3"/>
  <c r="FI121" i="3"/>
  <c r="FI72" i="3"/>
  <c r="FI73" i="3"/>
  <c r="FI25" i="3"/>
  <c r="FI74" i="3"/>
  <c r="FI26" i="3"/>
  <c r="FM120" i="3"/>
  <c r="FM121" i="3"/>
  <c r="FM72" i="3"/>
  <c r="FM73" i="3"/>
  <c r="FM25" i="3"/>
  <c r="FM74" i="3"/>
  <c r="FM26" i="3"/>
  <c r="FL120" i="3"/>
  <c r="FL121" i="3"/>
  <c r="FL72" i="3"/>
  <c r="FL73" i="3"/>
  <c r="FL25" i="3"/>
  <c r="FL74" i="3"/>
  <c r="FL26" i="3"/>
  <c r="FK120" i="3"/>
  <c r="FK121" i="3"/>
  <c r="FK72" i="3"/>
  <c r="FK73" i="3"/>
  <c r="FK25" i="3"/>
  <c r="FK74" i="3"/>
  <c r="FK26" i="3"/>
  <c r="FJ120" i="3"/>
  <c r="FJ121" i="3"/>
  <c r="FJ72" i="3"/>
  <c r="FJ73" i="3"/>
  <c r="FJ25" i="3"/>
  <c r="FJ74" i="3"/>
  <c r="FJ26" i="3"/>
  <c r="MX24" i="3"/>
  <c r="MX78" i="3"/>
  <c r="MX126" i="3"/>
  <c r="MX100" i="3"/>
  <c r="MY24" i="3"/>
  <c r="MY78" i="3"/>
  <c r="MY126" i="3"/>
  <c r="MY100" i="3"/>
  <c r="MZ24" i="3"/>
  <c r="MZ78" i="3"/>
  <c r="MZ126" i="3"/>
  <c r="MZ100" i="3"/>
  <c r="NA24" i="3"/>
  <c r="NA78" i="3"/>
  <c r="NA126" i="3"/>
  <c r="NA100" i="3"/>
  <c r="MW24" i="3"/>
  <c r="MW78" i="3"/>
  <c r="MW126" i="3"/>
  <c r="MW100" i="3"/>
  <c r="MQ24" i="3"/>
  <c r="MQ78" i="3"/>
  <c r="MQ126" i="3"/>
  <c r="MQ100" i="3"/>
  <c r="MR24" i="3"/>
  <c r="MR78" i="3"/>
  <c r="MR126" i="3"/>
  <c r="MR100" i="3"/>
  <c r="MS24" i="3"/>
  <c r="MS78" i="3"/>
  <c r="MS126" i="3"/>
  <c r="MS100" i="3"/>
  <c r="MT24" i="3"/>
  <c r="MT78" i="3"/>
  <c r="MT126" i="3"/>
  <c r="MT100" i="3"/>
  <c r="MP24" i="3"/>
  <c r="MP78" i="3"/>
  <c r="MP126" i="3"/>
  <c r="MP100" i="3"/>
  <c r="MJ24" i="3"/>
  <c r="MJ78" i="3"/>
  <c r="MJ126" i="3"/>
  <c r="MJ100" i="3"/>
  <c r="MK24" i="3"/>
  <c r="MK78" i="3"/>
  <c r="MK126" i="3"/>
  <c r="MK100" i="3"/>
  <c r="ML24" i="3"/>
  <c r="ML78" i="3"/>
  <c r="ML126" i="3"/>
  <c r="ML100" i="3"/>
  <c r="MM24" i="3"/>
  <c r="MM78" i="3"/>
  <c r="MM126" i="3"/>
  <c r="MM100" i="3"/>
  <c r="MI24" i="3"/>
  <c r="MI78" i="3"/>
  <c r="MI126" i="3"/>
  <c r="MI100" i="3"/>
  <c r="MC24" i="3"/>
  <c r="MC78" i="3"/>
  <c r="MC126" i="3"/>
  <c r="MC100" i="3"/>
  <c r="MD24" i="3"/>
  <c r="MD78" i="3"/>
  <c r="MD126" i="3"/>
  <c r="MD100" i="3"/>
  <c r="ME24" i="3"/>
  <c r="ME78" i="3"/>
  <c r="ME126" i="3"/>
  <c r="ME100" i="3"/>
  <c r="MF24" i="3"/>
  <c r="MF78" i="3"/>
  <c r="MF126" i="3"/>
  <c r="MF100" i="3"/>
  <c r="MB24" i="3"/>
  <c r="MB78" i="3"/>
  <c r="MB126" i="3"/>
  <c r="MB100" i="3"/>
  <c r="LV24" i="3"/>
  <c r="LV78" i="3"/>
  <c r="LV126" i="3"/>
  <c r="LV100" i="3"/>
  <c r="LW24" i="3"/>
  <c r="LW78" i="3"/>
  <c r="LW126" i="3"/>
  <c r="LW100" i="3"/>
  <c r="LX24" i="3"/>
  <c r="LX78" i="3"/>
  <c r="LX126" i="3"/>
  <c r="LX100" i="3"/>
  <c r="LY24" i="3"/>
  <c r="LY78" i="3"/>
  <c r="LY126" i="3"/>
  <c r="LY100" i="3"/>
  <c r="LU24" i="3"/>
  <c r="LU78" i="3"/>
  <c r="LU126" i="3"/>
  <c r="LU100" i="3"/>
  <c r="LO24" i="3"/>
  <c r="LO78" i="3"/>
  <c r="LO126" i="3"/>
  <c r="LO100" i="3"/>
  <c r="LP24" i="3"/>
  <c r="LP78" i="3"/>
  <c r="LP126" i="3"/>
  <c r="LP100" i="3"/>
  <c r="LQ24" i="3"/>
  <c r="LQ78" i="3"/>
  <c r="LQ126" i="3"/>
  <c r="LQ100" i="3"/>
  <c r="LR24" i="3"/>
  <c r="LR78" i="3"/>
  <c r="LR126" i="3"/>
  <c r="LR100" i="3"/>
  <c r="LN24" i="3"/>
  <c r="LN78" i="3"/>
  <c r="LN126" i="3"/>
  <c r="LN100" i="3"/>
  <c r="LH24" i="3"/>
  <c r="LH78" i="3"/>
  <c r="LH126" i="3"/>
  <c r="LH100" i="3"/>
  <c r="LI24" i="3"/>
  <c r="LI78" i="3"/>
  <c r="LI126" i="3"/>
  <c r="LI100" i="3"/>
  <c r="LJ24" i="3"/>
  <c r="LJ78" i="3"/>
  <c r="LJ126" i="3"/>
  <c r="LJ100" i="3"/>
  <c r="LK24" i="3"/>
  <c r="LK78" i="3"/>
  <c r="LK126" i="3"/>
  <c r="LK100" i="3"/>
  <c r="LG24" i="3"/>
  <c r="LG78" i="3"/>
  <c r="LG126" i="3"/>
  <c r="LG100" i="3"/>
  <c r="LA24" i="3"/>
  <c r="LA78" i="3"/>
  <c r="LA126" i="3"/>
  <c r="LA100" i="3"/>
  <c r="LB24" i="3"/>
  <c r="LB78" i="3"/>
  <c r="LB126" i="3"/>
  <c r="LB100" i="3"/>
  <c r="LC24" i="3"/>
  <c r="LC78" i="3"/>
  <c r="LC126" i="3"/>
  <c r="LC100" i="3"/>
  <c r="LD24" i="3"/>
  <c r="LD78" i="3"/>
  <c r="LD126" i="3"/>
  <c r="LD100" i="3"/>
  <c r="KZ24" i="3"/>
  <c r="KZ78" i="3"/>
  <c r="KZ126" i="3"/>
  <c r="KZ100" i="3"/>
  <c r="KT24" i="3"/>
  <c r="KT78" i="3"/>
  <c r="KT126" i="3"/>
  <c r="KT100" i="3"/>
  <c r="KU24" i="3"/>
  <c r="KU78" i="3"/>
  <c r="KU126" i="3"/>
  <c r="KU100" i="3"/>
  <c r="KV24" i="3"/>
  <c r="KV78" i="3"/>
  <c r="KV126" i="3"/>
  <c r="KV100" i="3"/>
  <c r="KW24" i="3"/>
  <c r="KW78" i="3"/>
  <c r="KW126" i="3"/>
  <c r="KW100" i="3"/>
  <c r="KS24" i="3"/>
  <c r="KS78" i="3"/>
  <c r="KS126" i="3"/>
  <c r="KS100" i="3"/>
  <c r="KF24" i="3"/>
  <c r="KF78" i="3"/>
  <c r="KF126" i="3"/>
  <c r="KF100" i="3"/>
  <c r="KG24" i="3"/>
  <c r="KG78" i="3"/>
  <c r="KG126" i="3"/>
  <c r="KG100" i="3"/>
  <c r="KH24" i="3"/>
  <c r="KH78" i="3"/>
  <c r="KH126" i="3"/>
  <c r="KH100" i="3"/>
  <c r="KI24" i="3"/>
  <c r="KI78" i="3"/>
  <c r="KI126" i="3"/>
  <c r="KI100" i="3"/>
  <c r="KE24" i="3"/>
  <c r="KE78" i="3"/>
  <c r="KE126" i="3"/>
  <c r="KE100" i="3"/>
  <c r="JY24" i="3"/>
  <c r="JY78" i="3"/>
  <c r="JY126" i="3"/>
  <c r="JY100" i="3"/>
  <c r="JZ24" i="3"/>
  <c r="JZ78" i="3"/>
  <c r="JZ126" i="3"/>
  <c r="JZ100" i="3"/>
  <c r="KA24" i="3"/>
  <c r="KA78" i="3"/>
  <c r="KA126" i="3"/>
  <c r="KA100" i="3"/>
  <c r="KB24" i="3"/>
  <c r="KB78" i="3"/>
  <c r="KB126" i="3"/>
  <c r="KB100" i="3"/>
  <c r="JX24" i="3"/>
  <c r="JX78" i="3"/>
  <c r="JX126" i="3"/>
  <c r="JX100" i="3"/>
  <c r="JR24" i="3"/>
  <c r="JR78" i="3"/>
  <c r="JR126" i="3"/>
  <c r="JR100" i="3"/>
  <c r="JS24" i="3"/>
  <c r="JS78" i="3"/>
  <c r="JS126" i="3"/>
  <c r="JS100" i="3"/>
  <c r="JT24" i="3"/>
  <c r="JT78" i="3"/>
  <c r="JT126" i="3"/>
  <c r="JT100" i="3"/>
  <c r="JU24" i="3"/>
  <c r="JU78" i="3"/>
  <c r="JU126" i="3"/>
  <c r="JU100" i="3"/>
  <c r="JQ24" i="3"/>
  <c r="JQ78" i="3"/>
  <c r="JQ126" i="3"/>
  <c r="JQ100" i="3"/>
  <c r="JN24" i="3"/>
  <c r="JN78" i="3"/>
  <c r="JN126" i="3"/>
  <c r="JN100" i="3"/>
  <c r="JM24" i="3"/>
  <c r="JM78" i="3"/>
  <c r="JM126" i="3"/>
  <c r="JM100" i="3"/>
  <c r="JL24" i="3"/>
  <c r="JL78" i="3"/>
  <c r="JL126" i="3"/>
  <c r="JL100" i="3"/>
  <c r="JK24" i="3"/>
  <c r="JK78" i="3"/>
  <c r="JK126" i="3"/>
  <c r="JK100" i="3"/>
  <c r="JJ24" i="3"/>
  <c r="JJ78" i="3"/>
  <c r="JJ126" i="3"/>
  <c r="JJ100" i="3"/>
  <c r="JG24" i="3"/>
  <c r="JG78" i="3"/>
  <c r="JG126" i="3"/>
  <c r="JG100" i="3"/>
  <c r="JF24" i="3"/>
  <c r="JF78" i="3"/>
  <c r="JF126" i="3"/>
  <c r="JF100" i="3"/>
  <c r="JE24" i="3"/>
  <c r="JE78" i="3"/>
  <c r="JE126" i="3"/>
  <c r="JE100" i="3"/>
  <c r="JD24" i="3"/>
  <c r="JD78" i="3"/>
  <c r="JD126" i="3"/>
  <c r="JD100" i="3"/>
  <c r="JC24" i="3"/>
  <c r="JC78" i="3"/>
  <c r="JC126" i="3"/>
  <c r="JC100" i="3"/>
  <c r="IZ24" i="3"/>
  <c r="IZ78" i="3"/>
  <c r="IZ126" i="3"/>
  <c r="IZ100" i="3"/>
  <c r="IY24" i="3"/>
  <c r="IY78" i="3"/>
  <c r="IY126" i="3"/>
  <c r="IY100" i="3"/>
  <c r="IX24" i="3"/>
  <c r="IX78" i="3"/>
  <c r="IX126" i="3"/>
  <c r="IX100" i="3"/>
  <c r="IW24" i="3"/>
  <c r="IW78" i="3"/>
  <c r="IW126" i="3"/>
  <c r="IW100" i="3"/>
  <c r="IV24" i="3"/>
  <c r="IV78" i="3"/>
  <c r="IV126" i="3"/>
  <c r="IV100" i="3"/>
  <c r="IB24" i="3"/>
  <c r="IB78" i="3"/>
  <c r="IB126" i="3"/>
  <c r="IB100" i="3"/>
  <c r="IC24" i="3"/>
  <c r="IC78" i="3"/>
  <c r="IC126" i="3"/>
  <c r="IC100" i="3"/>
  <c r="ID24" i="3"/>
  <c r="ID78" i="3"/>
  <c r="ID126" i="3"/>
  <c r="ID100" i="3"/>
  <c r="IE24" i="3"/>
  <c r="IE78" i="3"/>
  <c r="IE126" i="3"/>
  <c r="IE100" i="3"/>
  <c r="IF24" i="3"/>
  <c r="IF78" i="3"/>
  <c r="IF126" i="3"/>
  <c r="IF100" i="3"/>
  <c r="IG24" i="3"/>
  <c r="IG78" i="3"/>
  <c r="IG126" i="3"/>
  <c r="IG100" i="3"/>
  <c r="IH24" i="3"/>
  <c r="IH78" i="3"/>
  <c r="IH126" i="3"/>
  <c r="IH100" i="3"/>
  <c r="II24" i="3"/>
  <c r="II78" i="3"/>
  <c r="II126" i="3"/>
  <c r="II100" i="3"/>
  <c r="IJ24" i="3"/>
  <c r="IJ78" i="3"/>
  <c r="IJ126" i="3"/>
  <c r="IJ100" i="3"/>
  <c r="IK24" i="3"/>
  <c r="IK78" i="3"/>
  <c r="IK126" i="3"/>
  <c r="IK100" i="3"/>
  <c r="IL24" i="3"/>
  <c r="IL78" i="3"/>
  <c r="IL126" i="3"/>
  <c r="IL100" i="3"/>
  <c r="IM24" i="3"/>
  <c r="IM78" i="3"/>
  <c r="IM126" i="3"/>
  <c r="IM100" i="3"/>
  <c r="IO24" i="3"/>
  <c r="IO78" i="3"/>
  <c r="IO126" i="3"/>
  <c r="IO100" i="3"/>
  <c r="IP24" i="3"/>
  <c r="IP78" i="3"/>
  <c r="IP126" i="3"/>
  <c r="IP100" i="3"/>
  <c r="IQ24" i="3"/>
  <c r="IQ78" i="3"/>
  <c r="IQ126" i="3"/>
  <c r="IQ100" i="3"/>
  <c r="IR24" i="3"/>
  <c r="IR78" i="3"/>
  <c r="IR126" i="3"/>
  <c r="IR100" i="3"/>
  <c r="IS24" i="3"/>
  <c r="IS78" i="3"/>
  <c r="IS126" i="3"/>
  <c r="IS100" i="3"/>
  <c r="IA24" i="3"/>
  <c r="IA78" i="3"/>
  <c r="IA126" i="3"/>
  <c r="IA100" i="3"/>
  <c r="HU24" i="3"/>
  <c r="HU78" i="3"/>
  <c r="HU126" i="3"/>
  <c r="HU100" i="3"/>
  <c r="HV24" i="3"/>
  <c r="HV78" i="3"/>
  <c r="HV126" i="3"/>
  <c r="HV100" i="3"/>
  <c r="HW24" i="3"/>
  <c r="HW78" i="3"/>
  <c r="HW126" i="3"/>
  <c r="HW100" i="3"/>
  <c r="HX24" i="3"/>
  <c r="HX78" i="3"/>
  <c r="HX126" i="3"/>
  <c r="HX100" i="3"/>
  <c r="HT24" i="3"/>
  <c r="HT78" i="3"/>
  <c r="HT126" i="3"/>
  <c r="HT100" i="3"/>
  <c r="HN24" i="3"/>
  <c r="HN78" i="3"/>
  <c r="HN126" i="3"/>
  <c r="HN100" i="3"/>
  <c r="HO24" i="3"/>
  <c r="HO78" i="3"/>
  <c r="HO126" i="3"/>
  <c r="HO100" i="3"/>
  <c r="HP24" i="3"/>
  <c r="HP78" i="3"/>
  <c r="HP126" i="3"/>
  <c r="HP100" i="3"/>
  <c r="HQ24" i="3"/>
  <c r="HQ78" i="3"/>
  <c r="HQ126" i="3"/>
  <c r="HQ100" i="3"/>
  <c r="HM24" i="3"/>
  <c r="HM78" i="3"/>
  <c r="HM126" i="3"/>
  <c r="HM100" i="3"/>
  <c r="HG24" i="3"/>
  <c r="HG78" i="3"/>
  <c r="HG126" i="3"/>
  <c r="HG100" i="3"/>
  <c r="HH24" i="3"/>
  <c r="HH78" i="3"/>
  <c r="HH126" i="3"/>
  <c r="HH100" i="3"/>
  <c r="HI24" i="3"/>
  <c r="HI78" i="3"/>
  <c r="HI126" i="3"/>
  <c r="HI100" i="3"/>
  <c r="HJ24" i="3"/>
  <c r="HJ78" i="3"/>
  <c r="HJ126" i="3"/>
  <c r="HJ100" i="3"/>
  <c r="HF24" i="3"/>
  <c r="HF78" i="3"/>
  <c r="HF126" i="3"/>
  <c r="HF100" i="3"/>
  <c r="GZ24" i="3"/>
  <c r="GZ78" i="3"/>
  <c r="GZ126" i="3"/>
  <c r="GZ100" i="3"/>
  <c r="HA24" i="3"/>
  <c r="HA78" i="3"/>
  <c r="HA126" i="3"/>
  <c r="HA100" i="3"/>
  <c r="HB24" i="3"/>
  <c r="HB78" i="3"/>
  <c r="HB126" i="3"/>
  <c r="HB100" i="3"/>
  <c r="HC24" i="3"/>
  <c r="HC78" i="3"/>
  <c r="HC126" i="3"/>
  <c r="HC100" i="3"/>
  <c r="GY24" i="3"/>
  <c r="GY78" i="3"/>
  <c r="GY126" i="3"/>
  <c r="GY100" i="3"/>
  <c r="GS24" i="3"/>
  <c r="GS78" i="3"/>
  <c r="GS126" i="3"/>
  <c r="GS100" i="3"/>
  <c r="GT24" i="3"/>
  <c r="GT78" i="3"/>
  <c r="GT126" i="3"/>
  <c r="GT100" i="3"/>
  <c r="GU24" i="3"/>
  <c r="GU78" i="3"/>
  <c r="GU126" i="3"/>
  <c r="GU100" i="3"/>
  <c r="GV24" i="3"/>
  <c r="GV78" i="3"/>
  <c r="GV126" i="3"/>
  <c r="GV100" i="3"/>
  <c r="GR24" i="3"/>
  <c r="GR78" i="3"/>
  <c r="GR126" i="3"/>
  <c r="GR100" i="3"/>
  <c r="GL24" i="3"/>
  <c r="GL78" i="3"/>
  <c r="GL126" i="3"/>
  <c r="GL100" i="3"/>
  <c r="GM24" i="3"/>
  <c r="GM78" i="3"/>
  <c r="GM126" i="3"/>
  <c r="GM100" i="3"/>
  <c r="GN24" i="3"/>
  <c r="GN78" i="3"/>
  <c r="GN126" i="3"/>
  <c r="GN100" i="3"/>
  <c r="GO24" i="3"/>
  <c r="GO78" i="3"/>
  <c r="GO126" i="3"/>
  <c r="GO100" i="3"/>
  <c r="GK24" i="3"/>
  <c r="GK78" i="3"/>
  <c r="GK126" i="3"/>
  <c r="GK100" i="3"/>
  <c r="GE24" i="3"/>
  <c r="GE78" i="3"/>
  <c r="GE126" i="3"/>
  <c r="GE100" i="3"/>
  <c r="GF24" i="3"/>
  <c r="GF78" i="3"/>
  <c r="GF126" i="3"/>
  <c r="GF100" i="3"/>
  <c r="GG24" i="3"/>
  <c r="GG78" i="3"/>
  <c r="GG126" i="3"/>
  <c r="GG100" i="3"/>
  <c r="GH24" i="3"/>
  <c r="GH78" i="3"/>
  <c r="GH126" i="3"/>
  <c r="GH100" i="3"/>
  <c r="GD24" i="3"/>
  <c r="GD78" i="3"/>
  <c r="GD126" i="3"/>
  <c r="GD100" i="3"/>
  <c r="FX24" i="3"/>
  <c r="FX78" i="3"/>
  <c r="FX126" i="3"/>
  <c r="FX100" i="3"/>
  <c r="FY24" i="3"/>
  <c r="FY78" i="3"/>
  <c r="FY126" i="3"/>
  <c r="FY100" i="3"/>
  <c r="FZ24" i="3"/>
  <c r="FZ78" i="3"/>
  <c r="FZ126" i="3"/>
  <c r="FZ100" i="3"/>
  <c r="GA24" i="3"/>
  <c r="GA78" i="3"/>
  <c r="GA126" i="3"/>
  <c r="GA100" i="3"/>
  <c r="FW24" i="3"/>
  <c r="FW78" i="3"/>
  <c r="FW126" i="3"/>
  <c r="FW100" i="3"/>
  <c r="FQ24" i="3"/>
  <c r="FQ78" i="3"/>
  <c r="FQ126" i="3"/>
  <c r="FQ100" i="3"/>
  <c r="FR24" i="3"/>
  <c r="FR78" i="3"/>
  <c r="FR126" i="3"/>
  <c r="FR100" i="3"/>
  <c r="FS24" i="3"/>
  <c r="FS78" i="3"/>
  <c r="FS126" i="3"/>
  <c r="FS100" i="3"/>
  <c r="FT24" i="3"/>
  <c r="FT78" i="3"/>
  <c r="FT126" i="3"/>
  <c r="FT100" i="3"/>
  <c r="FP24" i="3"/>
  <c r="FP78" i="3"/>
  <c r="FP126" i="3"/>
  <c r="FP100" i="3"/>
  <c r="FJ24" i="3"/>
  <c r="FJ78" i="3"/>
  <c r="FJ126" i="3"/>
  <c r="FJ100" i="3"/>
  <c r="FK24" i="3"/>
  <c r="FK78" i="3"/>
  <c r="FK126" i="3"/>
  <c r="FK100" i="3"/>
  <c r="FL24" i="3"/>
  <c r="FL78" i="3"/>
  <c r="FL126" i="3"/>
  <c r="FL100" i="3"/>
  <c r="FM24" i="3"/>
  <c r="FM78" i="3"/>
  <c r="FM126" i="3"/>
  <c r="FM100" i="3"/>
  <c r="FI24" i="3"/>
  <c r="FI78" i="3"/>
  <c r="FI126" i="3"/>
  <c r="FI100" i="3"/>
  <c r="MW30" i="3"/>
  <c r="MW52" i="3"/>
  <c r="NA30" i="3"/>
  <c r="NA52" i="3"/>
  <c r="MZ30" i="3"/>
  <c r="MZ52" i="3"/>
  <c r="MY30" i="3"/>
  <c r="MY52" i="3"/>
  <c r="MX30" i="3"/>
  <c r="MX52" i="3"/>
  <c r="MP30" i="3"/>
  <c r="MP52" i="3"/>
  <c r="MT30" i="3"/>
  <c r="MT52" i="3"/>
  <c r="MS30" i="3"/>
  <c r="MS52" i="3"/>
  <c r="MR30" i="3"/>
  <c r="MR52" i="3"/>
  <c r="MQ30" i="3"/>
  <c r="MQ52" i="3"/>
  <c r="MI30" i="3"/>
  <c r="MI52" i="3"/>
  <c r="MM30" i="3"/>
  <c r="MM52" i="3"/>
  <c r="ML30" i="3"/>
  <c r="ML52" i="3"/>
  <c r="MK30" i="3"/>
  <c r="MK52" i="3"/>
  <c r="MJ30" i="3"/>
  <c r="MJ52" i="3"/>
  <c r="MB30" i="3"/>
  <c r="MB52" i="3"/>
  <c r="MF30" i="3"/>
  <c r="MF52" i="3"/>
  <c r="ME30" i="3"/>
  <c r="ME52" i="3"/>
  <c r="MD30" i="3"/>
  <c r="MD52" i="3"/>
  <c r="MC30" i="3"/>
  <c r="MC52" i="3"/>
  <c r="LU30" i="3"/>
  <c r="LU52" i="3"/>
  <c r="LY30" i="3"/>
  <c r="LY52" i="3"/>
  <c r="LX30" i="3"/>
  <c r="LX52" i="3"/>
  <c r="LW30" i="3"/>
  <c r="LW52" i="3"/>
  <c r="LV30" i="3"/>
  <c r="LV52" i="3"/>
  <c r="LN30" i="3"/>
  <c r="LN52" i="3"/>
  <c r="LR30" i="3"/>
  <c r="LR52" i="3"/>
  <c r="LQ30" i="3"/>
  <c r="LQ52" i="3"/>
  <c r="LP30" i="3"/>
  <c r="LP52" i="3"/>
  <c r="LO30" i="3"/>
  <c r="LO52" i="3"/>
  <c r="LG30" i="3"/>
  <c r="LG52" i="3"/>
  <c r="LK30" i="3"/>
  <c r="LK52" i="3"/>
  <c r="LJ30" i="3"/>
  <c r="LJ52" i="3"/>
  <c r="LI30" i="3"/>
  <c r="LI52" i="3"/>
  <c r="LH30" i="3"/>
  <c r="LH52" i="3"/>
  <c r="KZ30" i="3"/>
  <c r="KZ52" i="3"/>
  <c r="LD30" i="3"/>
  <c r="LD52" i="3"/>
  <c r="LC30" i="3"/>
  <c r="LC52" i="3"/>
  <c r="LB30" i="3"/>
  <c r="LB52" i="3"/>
  <c r="LA30" i="3"/>
  <c r="LA52" i="3"/>
  <c r="KS30" i="3"/>
  <c r="KS52" i="3"/>
  <c r="KW30" i="3"/>
  <c r="KW52" i="3"/>
  <c r="KV30" i="3"/>
  <c r="KV52" i="3"/>
  <c r="KU30" i="3"/>
  <c r="KU52" i="3"/>
  <c r="KT30" i="3"/>
  <c r="KT52" i="3"/>
  <c r="KE30" i="3"/>
  <c r="KE52" i="3"/>
  <c r="KI30" i="3"/>
  <c r="KI52" i="3"/>
  <c r="KH30" i="3"/>
  <c r="KH52" i="3"/>
  <c r="KG30" i="3"/>
  <c r="KG52" i="3"/>
  <c r="KF30" i="3"/>
  <c r="KF52" i="3"/>
  <c r="JX30" i="3"/>
  <c r="JX52" i="3"/>
  <c r="KB30" i="3"/>
  <c r="KB52" i="3"/>
  <c r="KA30" i="3"/>
  <c r="KA52" i="3"/>
  <c r="JZ30" i="3"/>
  <c r="JZ52" i="3"/>
  <c r="JY30" i="3"/>
  <c r="JY52" i="3"/>
  <c r="JQ30" i="3"/>
  <c r="JQ52" i="3"/>
  <c r="JU30" i="3"/>
  <c r="JU52" i="3"/>
  <c r="JT30" i="3"/>
  <c r="JT52" i="3"/>
  <c r="JS30" i="3"/>
  <c r="JS52" i="3"/>
  <c r="JR30" i="3"/>
  <c r="JR52" i="3"/>
  <c r="JJ30" i="3"/>
  <c r="JJ52" i="3"/>
  <c r="JK30" i="3"/>
  <c r="JK52" i="3"/>
  <c r="JL30" i="3"/>
  <c r="JL52" i="3"/>
  <c r="JM30" i="3"/>
  <c r="JM52" i="3"/>
  <c r="JN30" i="3"/>
  <c r="JN52" i="3"/>
  <c r="JC30" i="3"/>
  <c r="JC52" i="3"/>
  <c r="JD30" i="3"/>
  <c r="JD52" i="3"/>
  <c r="JE30" i="3"/>
  <c r="JE52" i="3"/>
  <c r="JF30" i="3"/>
  <c r="JF52" i="3"/>
  <c r="JG30" i="3"/>
  <c r="JG52" i="3"/>
  <c r="IV30" i="3"/>
  <c r="IV52" i="3"/>
  <c r="IW30" i="3"/>
  <c r="IW52" i="3"/>
  <c r="IX30" i="3"/>
  <c r="IX52" i="3"/>
  <c r="IY30" i="3"/>
  <c r="IY52" i="3"/>
  <c r="IZ30" i="3"/>
  <c r="IZ52" i="3"/>
  <c r="IA30" i="3"/>
  <c r="IA52" i="3"/>
  <c r="IS30" i="3"/>
  <c r="IS52" i="3"/>
  <c r="IR30" i="3"/>
  <c r="IR52" i="3"/>
  <c r="IQ30" i="3"/>
  <c r="IQ52" i="3"/>
  <c r="IP30" i="3"/>
  <c r="IP52" i="3"/>
  <c r="IO30" i="3"/>
  <c r="IO52" i="3"/>
  <c r="IM30" i="3"/>
  <c r="IM52" i="3"/>
  <c r="IL30" i="3"/>
  <c r="IL52" i="3"/>
  <c r="IK30" i="3"/>
  <c r="IK52" i="3"/>
  <c r="IJ30" i="3"/>
  <c r="IJ52" i="3"/>
  <c r="II30" i="3"/>
  <c r="II52" i="3"/>
  <c r="IH30" i="3"/>
  <c r="IH52" i="3"/>
  <c r="IG30" i="3"/>
  <c r="IG52" i="3"/>
  <c r="IF30" i="3"/>
  <c r="IF52" i="3"/>
  <c r="IE30" i="3"/>
  <c r="IE52" i="3"/>
  <c r="ID30" i="3"/>
  <c r="ID52" i="3"/>
  <c r="IC30" i="3"/>
  <c r="IC52" i="3"/>
  <c r="IB30" i="3"/>
  <c r="IB52" i="3"/>
  <c r="HT30" i="3"/>
  <c r="HT52" i="3"/>
  <c r="HX30" i="3"/>
  <c r="HX52" i="3"/>
  <c r="HW30" i="3"/>
  <c r="HW52" i="3"/>
  <c r="HV30" i="3"/>
  <c r="HV52" i="3"/>
  <c r="HU30" i="3"/>
  <c r="HU52" i="3"/>
  <c r="HM30" i="3"/>
  <c r="HM52" i="3"/>
  <c r="HQ30" i="3"/>
  <c r="HQ52" i="3"/>
  <c r="HP30" i="3"/>
  <c r="HP52" i="3"/>
  <c r="HO30" i="3"/>
  <c r="HO52" i="3"/>
  <c r="HN30" i="3"/>
  <c r="HN52" i="3"/>
  <c r="HF30" i="3"/>
  <c r="HF52" i="3"/>
  <c r="HJ30" i="3"/>
  <c r="HJ52" i="3"/>
  <c r="HI30" i="3"/>
  <c r="HI52" i="3"/>
  <c r="HH30" i="3"/>
  <c r="HH52" i="3"/>
  <c r="HG30" i="3"/>
  <c r="HG52" i="3"/>
  <c r="GY30" i="3"/>
  <c r="GY52" i="3"/>
  <c r="HC30" i="3"/>
  <c r="HC52" i="3"/>
  <c r="HB30" i="3"/>
  <c r="HB52" i="3"/>
  <c r="HA30" i="3"/>
  <c r="HA52" i="3"/>
  <c r="GZ30" i="3"/>
  <c r="GZ52" i="3"/>
  <c r="GR30" i="3"/>
  <c r="GR52" i="3"/>
  <c r="GV30" i="3"/>
  <c r="GV52" i="3"/>
  <c r="GU30" i="3"/>
  <c r="GU52" i="3"/>
  <c r="GT30" i="3"/>
  <c r="GT52" i="3"/>
  <c r="GS30" i="3"/>
  <c r="GS52" i="3"/>
  <c r="GK30" i="3"/>
  <c r="GK52" i="3"/>
  <c r="GO30" i="3"/>
  <c r="GO52" i="3"/>
  <c r="GN30" i="3"/>
  <c r="GN52" i="3"/>
  <c r="GM30" i="3"/>
  <c r="GM52" i="3"/>
  <c r="GL30" i="3"/>
  <c r="GL52" i="3"/>
  <c r="GD30" i="3"/>
  <c r="GD52" i="3"/>
  <c r="GH30" i="3"/>
  <c r="GH52" i="3"/>
  <c r="GG30" i="3"/>
  <c r="GG52" i="3"/>
  <c r="GF30" i="3"/>
  <c r="GF52" i="3"/>
  <c r="GE30" i="3"/>
  <c r="GE52" i="3"/>
  <c r="FW30" i="3"/>
  <c r="FW52" i="3"/>
  <c r="GA30" i="3"/>
  <c r="GA52" i="3"/>
  <c r="FZ30" i="3"/>
  <c r="FZ52" i="3"/>
  <c r="FY30" i="3"/>
  <c r="FY52" i="3"/>
  <c r="FX30" i="3"/>
  <c r="FX52" i="3"/>
  <c r="FP30" i="3"/>
  <c r="FP52" i="3"/>
  <c r="FT30" i="3"/>
  <c r="FT52" i="3"/>
  <c r="FS30" i="3"/>
  <c r="FS52" i="3"/>
  <c r="FR30" i="3"/>
  <c r="FR52" i="3"/>
  <c r="FQ30" i="3"/>
  <c r="FQ52" i="3"/>
  <c r="FI30" i="3"/>
  <c r="FI52" i="3"/>
  <c r="FM30" i="3"/>
  <c r="FM52" i="3"/>
  <c r="FL30" i="3"/>
  <c r="FL52" i="3"/>
  <c r="FK30" i="3"/>
  <c r="FK52" i="3"/>
  <c r="FJ30" i="3"/>
  <c r="FJ52" i="3"/>
  <c r="DC21" i="1"/>
  <c r="DC26" i="1"/>
  <c r="DC28" i="1"/>
  <c r="AA2" i="91" a="1"/>
  <c r="AA2" i="91"/>
  <c r="AI3" i="53" l="1" a="1"/>
  <c r="AI3" i="53" s="1"/>
  <c r="AI4" i="53" a="1"/>
  <c r="AI4" i="53" s="1"/>
  <c r="AI5" i="53" a="1"/>
  <c r="AI5" i="53" s="1"/>
  <c r="AI6" i="53" a="1"/>
  <c r="AI6" i="53" s="1"/>
  <c r="AI7" i="53" a="1"/>
  <c r="AI7" i="53" s="1"/>
  <c r="AI8" i="53" a="1"/>
  <c r="AI8" i="53" s="1"/>
  <c r="AI9" i="53" a="1"/>
  <c r="AI9" i="53" s="1"/>
  <c r="AI10" i="53" a="1"/>
  <c r="AI10" i="53" s="1"/>
  <c r="AI11" i="53" a="1"/>
  <c r="AI11" i="53" s="1"/>
  <c r="AI12" i="53" a="1"/>
  <c r="AI12" i="53" s="1"/>
  <c r="AI13" i="53" a="1"/>
  <c r="AI13" i="53" s="1"/>
  <c r="AI14" i="53" a="1"/>
  <c r="AI14" i="53" s="1"/>
  <c r="AI15" i="53" a="1"/>
  <c r="AI15" i="53" s="1"/>
  <c r="AI16" i="53" a="1"/>
  <c r="AI16" i="53" s="1"/>
  <c r="AI17" i="53" a="1"/>
  <c r="AI17" i="53" s="1"/>
  <c r="AI18" i="53" a="1"/>
  <c r="AI18" i="53" s="1"/>
  <c r="AI19" i="53" a="1"/>
  <c r="AI19" i="53" s="1"/>
  <c r="AI20" i="53" a="1"/>
  <c r="AI20" i="53" s="1"/>
  <c r="AI21" i="53" a="1"/>
  <c r="AI21" i="53" s="1"/>
  <c r="AI22" i="53" a="1"/>
  <c r="AI22" i="53" s="1"/>
  <c r="AI23" i="53" a="1"/>
  <c r="AI23" i="53" s="1"/>
  <c r="AI24" i="53" a="1"/>
  <c r="AI24" i="53" s="1"/>
  <c r="AI25" i="53" a="1"/>
  <c r="AI25" i="53" s="1"/>
  <c r="AI26" i="53" a="1"/>
  <c r="AI26" i="53" s="1"/>
  <c r="AI27" i="53" a="1"/>
  <c r="AI27" i="53" s="1"/>
  <c r="AI28" i="53" a="1"/>
  <c r="AI28" i="53" s="1"/>
  <c r="AI29" i="53" a="1"/>
  <c r="AI29" i="53" s="1"/>
  <c r="AI30" i="53" a="1"/>
  <c r="AI30" i="53" s="1"/>
  <c r="AI31" i="53" a="1"/>
  <c r="AI31" i="53" s="1"/>
  <c r="AI32" i="53" a="1"/>
  <c r="AI32" i="53" s="1"/>
  <c r="AI33" i="53" a="1"/>
  <c r="AI33" i="53" s="1"/>
  <c r="AI34" i="53" a="1"/>
  <c r="AI34" i="53" s="1"/>
  <c r="AI35" i="53" a="1"/>
  <c r="AI35" i="53" s="1"/>
  <c r="AI36" i="53" a="1"/>
  <c r="AI36" i="53" s="1"/>
  <c r="AI37" i="53" a="1"/>
  <c r="AI37" i="53" s="1"/>
  <c r="AI2" i="53" a="1"/>
  <c r="AI2" i="53" s="1"/>
  <c r="AI1" i="53" s="1"/>
  <c r="AJ3" i="53" a="1"/>
  <c r="AJ3" i="53" s="1"/>
  <c r="AJ4" i="53" a="1"/>
  <c r="AJ4" i="53" s="1"/>
  <c r="AJ5" i="53" a="1"/>
  <c r="AJ5" i="53" s="1"/>
  <c r="AJ6" i="53" a="1"/>
  <c r="AJ6" i="53" s="1"/>
  <c r="AJ7" i="53" a="1"/>
  <c r="AJ7" i="53" s="1"/>
  <c r="AJ8" i="53" a="1"/>
  <c r="AJ8" i="53" s="1"/>
  <c r="AJ9" i="53" a="1"/>
  <c r="AJ9" i="53" s="1"/>
  <c r="AJ10" i="53" a="1"/>
  <c r="AJ10" i="53" s="1"/>
  <c r="AJ11" i="53" a="1"/>
  <c r="AJ11" i="53" s="1"/>
  <c r="AJ12" i="53" a="1"/>
  <c r="AJ12" i="53" s="1"/>
  <c r="AJ13" i="53" a="1"/>
  <c r="AJ13" i="53" s="1"/>
  <c r="AJ14" i="53" a="1"/>
  <c r="AJ14" i="53" s="1"/>
  <c r="AJ15" i="53" a="1"/>
  <c r="AJ15" i="53" s="1"/>
  <c r="AJ16" i="53" a="1"/>
  <c r="AJ16" i="53" s="1"/>
  <c r="AJ17" i="53" a="1"/>
  <c r="AJ17" i="53" s="1"/>
  <c r="AJ18" i="53" a="1"/>
  <c r="AJ18" i="53" s="1"/>
  <c r="AJ19" i="53" a="1"/>
  <c r="AJ19" i="53" s="1"/>
  <c r="AJ20" i="53" a="1"/>
  <c r="AJ20" i="53" s="1"/>
  <c r="AJ21" i="53" a="1"/>
  <c r="AJ21" i="53" s="1"/>
  <c r="AJ22" i="53" a="1"/>
  <c r="AJ22" i="53" s="1"/>
  <c r="AJ23" i="53" a="1"/>
  <c r="AJ23" i="53" s="1"/>
  <c r="AJ24" i="53" a="1"/>
  <c r="AJ24" i="53" s="1"/>
  <c r="AJ25" i="53" a="1"/>
  <c r="AJ25" i="53" s="1"/>
  <c r="AJ26" i="53" a="1"/>
  <c r="AJ26" i="53" s="1"/>
  <c r="AJ27" i="53" a="1"/>
  <c r="AJ27" i="53" s="1"/>
  <c r="AJ28" i="53" a="1"/>
  <c r="AJ28" i="53" s="1"/>
  <c r="AJ29" i="53" a="1"/>
  <c r="AJ29" i="53" s="1"/>
  <c r="AJ30" i="53" a="1"/>
  <c r="AJ30" i="53" s="1"/>
  <c r="AJ31" i="53" a="1"/>
  <c r="AJ31" i="53" s="1"/>
  <c r="AJ32" i="53" a="1"/>
  <c r="AJ32" i="53" s="1"/>
  <c r="AJ33" i="53" a="1"/>
  <c r="AJ33" i="53" s="1"/>
  <c r="AJ34" i="53" a="1"/>
  <c r="AJ34" i="53" s="1"/>
  <c r="AJ35" i="53" a="1"/>
  <c r="AJ35" i="53" s="1"/>
  <c r="AJ36" i="53" a="1"/>
  <c r="AJ36" i="53" s="1"/>
  <c r="AJ37" i="53" a="1"/>
  <c r="AJ37" i="53" s="1"/>
  <c r="AJ2" i="53" a="1"/>
  <c r="AJ2" i="53" s="1"/>
  <c r="AJ1" i="53" s="1"/>
  <c r="EI141" i="3"/>
  <c r="EI145" i="3" s="1"/>
  <c r="EI101" i="3"/>
  <c r="EI93" i="3"/>
  <c r="EI53" i="3"/>
  <c r="EI20" i="3"/>
  <c r="EI5" i="1"/>
  <c r="EH14" i="1"/>
  <c r="EH15" i="1"/>
  <c r="EH16" i="1"/>
  <c r="EH17" i="1"/>
  <c r="EH58" i="3"/>
  <c r="EH10" i="3" s="1"/>
  <c r="EH6" i="3"/>
  <c r="EH70" i="3"/>
  <c r="EH71" i="3"/>
  <c r="EH126" i="3"/>
  <c r="EH119" i="3"/>
  <c r="EH56" i="3"/>
  <c r="EH55" i="3"/>
  <c r="EH7" i="3" s="1"/>
  <c r="EH63" i="3"/>
  <c r="EH111" i="3"/>
  <c r="EH109" i="3"/>
  <c r="EH13" i="3" s="1"/>
  <c r="EH105" i="3"/>
  <c r="EH9" i="3" s="1"/>
  <c r="EH104" i="3"/>
  <c r="S27" i="75"/>
  <c r="S26" i="75"/>
  <c r="S18" i="75"/>
  <c r="AC44" i="91" a="1"/>
  <c r="AC44" i="91" s="1"/>
  <c r="AI16" i="91" a="1"/>
  <c r="AI16" i="91" s="1"/>
  <c r="AI17" i="91" a="1"/>
  <c r="AI17" i="91" s="1"/>
  <c r="AI18" i="91" a="1"/>
  <c r="AI18" i="91" s="1"/>
  <c r="AI19" i="91" a="1"/>
  <c r="AI19" i="91" s="1"/>
  <c r="AI20" i="91" a="1"/>
  <c r="AI20" i="91" s="1"/>
  <c r="AI3" i="91" a="1"/>
  <c r="AI3" i="91" s="1"/>
  <c r="AI4" i="91" a="1"/>
  <c r="AI4" i="91" s="1"/>
  <c r="AI5" i="91" a="1"/>
  <c r="AI5" i="91" s="1"/>
  <c r="AI6" i="91" a="1"/>
  <c r="AI6" i="91" s="1"/>
  <c r="AI7" i="91" a="1"/>
  <c r="AI7" i="91" s="1"/>
  <c r="AI8" i="91" a="1"/>
  <c r="AI8" i="91" s="1"/>
  <c r="AI9" i="91" a="1"/>
  <c r="AI9" i="91" s="1"/>
  <c r="AI10" i="91" a="1"/>
  <c r="AI10" i="91" s="1"/>
  <c r="AI11" i="91" a="1"/>
  <c r="AI11" i="91" s="1"/>
  <c r="AI12" i="91" a="1"/>
  <c r="AI12" i="91" s="1"/>
  <c r="AI13" i="91" a="1"/>
  <c r="AI13" i="91" s="1"/>
  <c r="AI14" i="91" a="1"/>
  <c r="AI14" i="91" s="1"/>
  <c r="AI15" i="91" a="1"/>
  <c r="AI15" i="91" s="1"/>
  <c r="AI2" i="91" a="1"/>
  <c r="AI2" i="91" s="1"/>
  <c r="AI21" i="91" a="1"/>
  <c r="AI21" i="91" s="1"/>
  <c r="AI22" i="91" a="1"/>
  <c r="AI22" i="91" s="1"/>
  <c r="AI23" i="91" a="1"/>
  <c r="AI23" i="91" s="1"/>
  <c r="AI25" i="91" a="1"/>
  <c r="AI25" i="91" s="1"/>
  <c r="AI26" i="91" a="1"/>
  <c r="AI26" i="91" s="1"/>
  <c r="AI27" i="91" a="1"/>
  <c r="AI27" i="91" s="1"/>
  <c r="AI28" i="91" a="1"/>
  <c r="AI28" i="91" s="1"/>
  <c r="AI29" i="91" a="1"/>
  <c r="AI29" i="91" s="1"/>
  <c r="AI30" i="91" a="1"/>
  <c r="AI30" i="91" s="1"/>
  <c r="AI31" i="91" a="1"/>
  <c r="AI31" i="91" s="1"/>
  <c r="AI32" i="91" a="1"/>
  <c r="AI32" i="91" s="1"/>
  <c r="AI33" i="91" a="1"/>
  <c r="AI33" i="91" s="1"/>
  <c r="AI34" i="91" a="1"/>
  <c r="AI34" i="91" s="1"/>
  <c r="AI35" i="91" a="1"/>
  <c r="AI35" i="91" s="1"/>
  <c r="AI36" i="91" a="1"/>
  <c r="AI36" i="91" s="1"/>
  <c r="AI37" i="91" a="1"/>
  <c r="AI37" i="91" s="1"/>
  <c r="AI38" i="91" a="1"/>
  <c r="AI38" i="91" s="1"/>
  <c r="AJ3" i="91" a="1"/>
  <c r="AJ3" i="91" s="1"/>
  <c r="AJ4" i="91" a="1"/>
  <c r="AJ4" i="91" s="1"/>
  <c r="AJ5" i="91" a="1"/>
  <c r="AJ5" i="91" s="1"/>
  <c r="AJ6" i="91" a="1"/>
  <c r="AJ6" i="91" s="1"/>
  <c r="AJ7" i="91" a="1"/>
  <c r="AJ7" i="91" s="1"/>
  <c r="AJ8" i="91" a="1"/>
  <c r="AJ8" i="91" s="1"/>
  <c r="AJ9" i="91" a="1"/>
  <c r="AJ9" i="91" s="1"/>
  <c r="AJ10" i="91" a="1"/>
  <c r="AJ10" i="91" s="1"/>
  <c r="AJ11" i="91" a="1"/>
  <c r="AJ11" i="91" s="1"/>
  <c r="AJ12" i="91" a="1"/>
  <c r="AJ12" i="91" s="1"/>
  <c r="AJ13" i="91" a="1"/>
  <c r="AJ13" i="91" s="1"/>
  <c r="AJ14" i="91" a="1"/>
  <c r="AJ14" i="91" s="1"/>
  <c r="AJ15" i="91" a="1"/>
  <c r="AJ15" i="91" s="1"/>
  <c r="AJ16" i="91" a="1"/>
  <c r="AJ16" i="91" s="1"/>
  <c r="AJ17" i="91" a="1"/>
  <c r="AJ17" i="91" s="1"/>
  <c r="AJ18" i="91" a="1"/>
  <c r="AJ18" i="91" s="1"/>
  <c r="AJ19" i="91" a="1"/>
  <c r="AJ19" i="91" s="1"/>
  <c r="AJ20" i="91" a="1"/>
  <c r="AJ20" i="91" s="1"/>
  <c r="AJ21" i="91" a="1"/>
  <c r="AJ21" i="91" s="1"/>
  <c r="AJ22" i="91" a="1"/>
  <c r="AJ22" i="91" s="1"/>
  <c r="AJ23" i="91" a="1"/>
  <c r="AJ23" i="91" s="1"/>
  <c r="AJ24" i="91" a="1"/>
  <c r="AJ24" i="91" s="1"/>
  <c r="AJ25" i="91" a="1"/>
  <c r="AJ25" i="91" s="1"/>
  <c r="AJ26" i="91" a="1"/>
  <c r="AJ26" i="91" s="1"/>
  <c r="AJ27" i="91" a="1"/>
  <c r="AJ27" i="91" s="1"/>
  <c r="AJ28" i="91" a="1"/>
  <c r="AJ28" i="91" s="1"/>
  <c r="AJ29" i="91" a="1"/>
  <c r="AJ29" i="91" s="1"/>
  <c r="AJ30" i="91" a="1"/>
  <c r="AJ30" i="91" s="1"/>
  <c r="AJ31" i="91" a="1"/>
  <c r="AJ31" i="91" s="1"/>
  <c r="AJ32" i="91" a="1"/>
  <c r="AJ32" i="91" s="1"/>
  <c r="AJ33" i="91" a="1"/>
  <c r="AJ33" i="91" s="1"/>
  <c r="AJ34" i="91" a="1"/>
  <c r="AJ34" i="91" s="1"/>
  <c r="AJ35" i="91" a="1"/>
  <c r="AJ35" i="91" s="1"/>
  <c r="AJ36" i="91" a="1"/>
  <c r="AJ36" i="91" s="1"/>
  <c r="AJ37" i="91" a="1"/>
  <c r="AJ37" i="91" s="1"/>
  <c r="AJ38" i="91" a="1"/>
  <c r="AJ38" i="91" s="1"/>
  <c r="AJ2" i="91" a="1"/>
  <c r="AJ2" i="91" s="1"/>
  <c r="AJ1" i="91" s="1"/>
  <c r="X46" i="91"/>
  <c r="X43" i="91"/>
  <c r="X42" i="91"/>
  <c r="X41" i="91"/>
  <c r="X40" i="91"/>
  <c r="A942" i="103"/>
  <c r="A57" i="106"/>
  <c r="E942" i="103"/>
  <c r="E57" i="106"/>
  <c r="X36" i="54"/>
  <c r="X37" i="54"/>
  <c r="X38" i="54"/>
  <c r="X39" i="54"/>
  <c r="X41" i="54"/>
  <c r="X42" i="54"/>
  <c r="X43" i="23"/>
  <c r="X42" i="23"/>
  <c r="X40" i="23"/>
  <c r="X39" i="23"/>
  <c r="X35" i="23"/>
  <c r="X34" i="23"/>
  <c r="X33" i="23"/>
  <c r="X41" i="23"/>
  <c r="AF12" i="23"/>
  <c r="AC35" i="75" a="1"/>
  <c r="AC35" i="75" s="1"/>
  <c r="AB37" i="75" a="1"/>
  <c r="AB37" i="75" s="1"/>
  <c r="AA39" i="75" a="1"/>
  <c r="AA39" i="75" s="1"/>
  <c r="AE2" i="75" a="1"/>
  <c r="AE2" i="75" s="1"/>
  <c r="AE17" i="75" a="1"/>
  <c r="AE17" i="75" s="1"/>
  <c r="AC22" i="75" a="1"/>
  <c r="AC22" i="75" s="1"/>
  <c r="AD30" i="75" a="1"/>
  <c r="AD30" i="75" s="1"/>
  <c r="AD33" i="75" a="1"/>
  <c r="AD33" i="75" s="1"/>
  <c r="AE43" i="75" a="1"/>
  <c r="AE43" i="75" s="1"/>
  <c r="AD2" i="75" a="1"/>
  <c r="AD2" i="75" s="1"/>
  <c r="AC3" i="75" a="1"/>
  <c r="AC3" i="75" s="1"/>
  <c r="AG6" i="75" a="1"/>
  <c r="AG6" i="75" s="1"/>
  <c r="AB8" i="75" a="1"/>
  <c r="AB8" i="75" s="1"/>
  <c r="AF11" i="75" a="1"/>
  <c r="AF11" i="75" s="1"/>
  <c r="AE15" i="75" a="1"/>
  <c r="AE15" i="75" s="1"/>
  <c r="AD17" i="75" a="1"/>
  <c r="AD17" i="75" s="1"/>
  <c r="AF21" i="75" a="1"/>
  <c r="AF21" i="75" s="1"/>
  <c r="AD24" i="75" a="1"/>
  <c r="AD24" i="75" s="1"/>
  <c r="AG26" i="75" a="1"/>
  <c r="AG26" i="75" s="1"/>
  <c r="AC30" i="75" a="1"/>
  <c r="AC30" i="75" s="1"/>
  <c r="AD35" i="75" a="1"/>
  <c r="AD35" i="75" s="1"/>
  <c r="AF40" i="75" a="1"/>
  <c r="AF40" i="75" s="1"/>
  <c r="AA45" i="75" a="1"/>
  <c r="AA45" i="75" s="1"/>
  <c r="AE5" i="75" a="1"/>
  <c r="AE5" i="75" s="1"/>
  <c r="AF10" i="75" a="1"/>
  <c r="AF10" i="75" s="1"/>
  <c r="AF14" i="75" a="1"/>
  <c r="AF14" i="75" s="1"/>
  <c r="AE16" i="75" a="1"/>
  <c r="AE16" i="75" s="1"/>
  <c r="AE23" i="75" a="1"/>
  <c r="AE23" i="75" s="1"/>
  <c r="AC25" i="75" a="1"/>
  <c r="AC25" i="75" s="1"/>
  <c r="AE27" i="75" a="1"/>
  <c r="AE27" i="75" s="1"/>
  <c r="AC29" i="75" a="1"/>
  <c r="AC29" i="75" s="1"/>
  <c r="AE39" i="75" a="1"/>
  <c r="AE39" i="75" s="1"/>
  <c r="AF46" i="75" a="1"/>
  <c r="AF46" i="75" s="1"/>
  <c r="AI13" i="75" a="1"/>
  <c r="AI13" i="75" s="1"/>
  <c r="AA4" i="75" a="1"/>
  <c r="AA4" i="75" s="1"/>
  <c r="AC7" i="75" a="1"/>
  <c r="AC7" i="75" s="1"/>
  <c r="AG14" i="75" a="1"/>
  <c r="AG14" i="75" s="1"/>
  <c r="AA18" i="75" a="1"/>
  <c r="AA18" i="75" s="1"/>
  <c r="AA20" i="75" a="1"/>
  <c r="AA20" i="75" s="1"/>
  <c r="AB22" i="75" a="1"/>
  <c r="AB22" i="75" s="1"/>
  <c r="AF23" i="75" a="1"/>
  <c r="AF23" i="75" s="1"/>
  <c r="AF25" i="75" a="1"/>
  <c r="AF25" i="75" s="1"/>
  <c r="AG27" i="75" a="1"/>
  <c r="AG27" i="75" s="1"/>
  <c r="AE29" i="75" a="1"/>
  <c r="AE29" i="75" s="1"/>
  <c r="AB36" i="75" a="1"/>
  <c r="AB36" i="75" s="1"/>
  <c r="AF39" i="75" a="1"/>
  <c r="AF39" i="75" s="1"/>
  <c r="AD47" i="75" a="1"/>
  <c r="AD47" i="75" s="1"/>
  <c r="AI9" i="75" a="1"/>
  <c r="AI9" i="75" s="1"/>
  <c r="AI26" i="75" a="1"/>
  <c r="AI26" i="75" s="1"/>
  <c r="AA5" i="75" a="1"/>
  <c r="AA5" i="75" s="1"/>
  <c r="AF6" i="75" a="1"/>
  <c r="AF6" i="75" s="1"/>
  <c r="AF7" i="75" a="1"/>
  <c r="AF7" i="75" s="1"/>
  <c r="AA9" i="75" a="1"/>
  <c r="AA9" i="75" s="1"/>
  <c r="AD10" i="75" a="1"/>
  <c r="AD10" i="75" s="1"/>
  <c r="AC13" i="75" a="1"/>
  <c r="AC13" i="75" s="1"/>
  <c r="AF16" i="75" a="1"/>
  <c r="AF16" i="75" s="1"/>
  <c r="AC19" i="75" a="1"/>
  <c r="AC19" i="75" s="1"/>
  <c r="AB21" i="75" a="1"/>
  <c r="AB21" i="75" s="1"/>
  <c r="AD22" i="75" a="1"/>
  <c r="AD22" i="75" s="1"/>
  <c r="AG23" i="75" a="1"/>
  <c r="AG23" i="75" s="1"/>
  <c r="AC28" i="75" a="1"/>
  <c r="AC28" i="75" s="1"/>
  <c r="AG29" i="75" a="1"/>
  <c r="AG29" i="75" s="1"/>
  <c r="AF41" i="75" a="1"/>
  <c r="AF41" i="75" s="1"/>
  <c r="AD45" i="75" a="1"/>
  <c r="AD45" i="75" s="1"/>
  <c r="AC49" i="75" a="1"/>
  <c r="AC49" i="75" s="1"/>
  <c r="AC5" i="75" a="1"/>
  <c r="AC5" i="75" s="1"/>
  <c r="AC9" i="75" a="1"/>
  <c r="AC9" i="75" s="1"/>
  <c r="AE10" i="75" a="1"/>
  <c r="AE10" i="75" s="1"/>
  <c r="AG11" i="75" a="1"/>
  <c r="AG11" i="75" s="1"/>
  <c r="AE13" i="75" a="1"/>
  <c r="AE13" i="75" s="1"/>
  <c r="AE19" i="75" a="1"/>
  <c r="AE19" i="75" s="1"/>
  <c r="AE21" i="75" a="1"/>
  <c r="AE21" i="75" s="1"/>
  <c r="AA25" i="75" a="1"/>
  <c r="AA25" i="75" s="1"/>
  <c r="AE28" i="75" a="1"/>
  <c r="AE28" i="75" s="1"/>
  <c r="AD31" i="75" a="1"/>
  <c r="AD31" i="75" s="1"/>
  <c r="AA37" i="75" a="1"/>
  <c r="AA37" i="75" s="1"/>
  <c r="AF38" i="75" a="1"/>
  <c r="AF38" i="75" s="1"/>
  <c r="AE45" i="75" a="1"/>
  <c r="AE45" i="75" s="1"/>
  <c r="Y26" i="74"/>
  <c r="S21" i="23"/>
  <c r="Y24" i="74"/>
  <c r="AB3" i="74"/>
  <c r="E57" i="74" s="1"/>
  <c r="S18" i="54"/>
  <c r="S26" i="91"/>
  <c r="AE20" i="23"/>
  <c r="S29" i="54"/>
  <c r="S34" i="54"/>
  <c r="R22" i="91"/>
  <c r="AF11" i="91" s="1"/>
  <c r="D63" i="74"/>
  <c r="AB2" i="75" a="1"/>
  <c r="AB2" i="75" s="1"/>
  <c r="AE3" i="75" a="1"/>
  <c r="AE3" i="75" s="1"/>
  <c r="AF5" i="75" a="1"/>
  <c r="AF5" i="75" s="1"/>
  <c r="AD6" i="75" a="1"/>
  <c r="AD6" i="75" s="1"/>
  <c r="AG8" i="75" a="1"/>
  <c r="AG8" i="75" s="1"/>
  <c r="AE9" i="75" a="1"/>
  <c r="AE9" i="75" s="1"/>
  <c r="AB10" i="75" a="1"/>
  <c r="AB10" i="75" s="1"/>
  <c r="AG10" i="75" a="1"/>
  <c r="AG10" i="75" s="1"/>
  <c r="AD11" i="75" a="1"/>
  <c r="AD11" i="75" s="1"/>
  <c r="AC14" i="75" a="1"/>
  <c r="AC14" i="75" s="1"/>
  <c r="AG18" i="75" a="1"/>
  <c r="AG18" i="75" s="1"/>
  <c r="AF19" i="75" a="1"/>
  <c r="AF19" i="75" s="1"/>
  <c r="AF20" i="75" a="1"/>
  <c r="AF20" i="75" s="1"/>
  <c r="AD21" i="75" a="1"/>
  <c r="AD21" i="75" s="1"/>
  <c r="AA22" i="75" a="1"/>
  <c r="AA22" i="75" s="1"/>
  <c r="AG22" i="75" a="1"/>
  <c r="AG22" i="75" s="1"/>
  <c r="AD23" i="75" a="1"/>
  <c r="AD23" i="75" s="1"/>
  <c r="AG24" i="75" a="1"/>
  <c r="AG24" i="75" s="1"/>
  <c r="AC27" i="75" a="1"/>
  <c r="AC27" i="75" s="1"/>
  <c r="AF28" i="75" a="1"/>
  <c r="AF28" i="75" s="1"/>
  <c r="AD29" i="75" a="1"/>
  <c r="AD29" i="75" s="1"/>
  <c r="AA30" i="75" a="1"/>
  <c r="AA30" i="75" s="1"/>
  <c r="AF30" i="75" a="1"/>
  <c r="AF30" i="75" s="1"/>
  <c r="AA35" i="75" a="1"/>
  <c r="AA35" i="75" s="1"/>
  <c r="AE37" i="75" a="1"/>
  <c r="AE37" i="75" s="1"/>
  <c r="AD38" i="75" a="1"/>
  <c r="AD38" i="75" s="1"/>
  <c r="AB39" i="75" a="1"/>
  <c r="AB39" i="75" s="1"/>
  <c r="AB40" i="75" a="1"/>
  <c r="AB40" i="75" s="1"/>
  <c r="AC41" i="75" a="1"/>
  <c r="AC41" i="75" s="1"/>
  <c r="AE44" i="75" a="1"/>
  <c r="AE44" i="75" s="1"/>
  <c r="AA46" i="75" a="1"/>
  <c r="AA46" i="75" s="1"/>
  <c r="AB48" i="75" a="1"/>
  <c r="AB48" i="75" s="1"/>
  <c r="S18" i="91"/>
  <c r="AC2" i="75" a="1"/>
  <c r="AC2" i="75" s="1"/>
  <c r="AF3" i="75" a="1"/>
  <c r="AF3" i="75" s="1"/>
  <c r="AC4" i="75" a="1"/>
  <c r="AC4" i="75" s="1"/>
  <c r="AG5" i="75" a="1"/>
  <c r="AG5" i="75" s="1"/>
  <c r="AB7" i="75" a="1"/>
  <c r="AB7" i="75" s="1"/>
  <c r="AE11" i="75" a="1"/>
  <c r="AE11" i="75" s="1"/>
  <c r="AG13" i="75" a="1"/>
  <c r="AG13" i="75" s="1"/>
  <c r="AE14" i="75" a="1"/>
  <c r="AE14" i="75" s="1"/>
  <c r="AB15" i="75" a="1"/>
  <c r="AB15" i="75" s="1"/>
  <c r="AA16" i="75" a="1"/>
  <c r="AA16" i="75" s="1"/>
  <c r="AA17" i="75" a="1"/>
  <c r="AA17" i="75" s="1"/>
  <c r="AG19" i="75" a="1"/>
  <c r="AG19" i="75" s="1"/>
  <c r="AG20" i="75" a="1"/>
  <c r="AG20" i="75" s="1"/>
  <c r="AB24" i="75" a="1"/>
  <c r="AB24" i="75" s="1"/>
  <c r="AE25" i="75" a="1"/>
  <c r="AE25" i="75" s="1"/>
  <c r="AF26" i="75" a="1"/>
  <c r="AF26" i="75" s="1"/>
  <c r="AD27" i="75" a="1"/>
  <c r="AD27" i="75" s="1"/>
  <c r="AA28" i="75" a="1"/>
  <c r="AA28" i="75" s="1"/>
  <c r="AG28" i="75" a="1"/>
  <c r="AG28" i="75" s="1"/>
  <c r="AB30" i="75" a="1"/>
  <c r="AB30" i="75" s="1"/>
  <c r="AG30" i="75" a="1"/>
  <c r="AG30" i="75" s="1"/>
  <c r="AA36" i="75" a="1"/>
  <c r="AA36" i="75" s="1"/>
  <c r="AF37" i="75" a="1"/>
  <c r="AF37" i="75" s="1"/>
  <c r="AE38" i="75" a="1"/>
  <c r="AE38" i="75" s="1"/>
  <c r="AC40" i="75" a="1"/>
  <c r="AC40" i="75" s="1"/>
  <c r="AD41" i="75" a="1"/>
  <c r="AD41" i="75" s="1"/>
  <c r="AC43" i="75" a="1"/>
  <c r="AC43" i="75" s="1"/>
  <c r="AF44" i="75" a="1"/>
  <c r="AF44" i="75" s="1"/>
  <c r="AB46" i="75" a="1"/>
  <c r="AB46" i="75" s="1"/>
  <c r="AE48" i="75" a="1"/>
  <c r="AE48" i="75" s="1"/>
  <c r="AI7" i="75" a="1"/>
  <c r="AI7" i="75" s="1"/>
  <c r="AI11" i="75" a="1"/>
  <c r="AI11" i="75" s="1"/>
  <c r="AI31" i="75" a="1"/>
  <c r="AI31" i="75" s="1"/>
  <c r="S27" i="53"/>
  <c r="V3" i="91"/>
  <c r="S17" i="53"/>
  <c r="AF2" i="75" a="1"/>
  <c r="AF2" i="75" s="1"/>
  <c r="AF4" i="75" a="1"/>
  <c r="AF4" i="75" s="1"/>
  <c r="AE7" i="75" a="1"/>
  <c r="AE7" i="75" s="1"/>
  <c r="AE8" i="75" a="1"/>
  <c r="AE8" i="75" s="1"/>
  <c r="AB9" i="75" a="1"/>
  <c r="AB9" i="75" s="1"/>
  <c r="AB11" i="75" a="1"/>
  <c r="AB11" i="75" s="1"/>
  <c r="AA14" i="75" a="1"/>
  <c r="AA14" i="75" s="1"/>
  <c r="AF15" i="75" a="1"/>
  <c r="AF15" i="75" s="1"/>
  <c r="AG16" i="75" a="1"/>
  <c r="AG16" i="75" s="1"/>
  <c r="AD18" i="75" a="1"/>
  <c r="AD18" i="75" s="1"/>
  <c r="AD19" i="75" a="1"/>
  <c r="AD19" i="75" s="1"/>
  <c r="AA21" i="75" a="1"/>
  <c r="AA21" i="75" s="1"/>
  <c r="AE22" i="75" a="1"/>
  <c r="AE22" i="75" s="1"/>
  <c r="AE24" i="75" a="1"/>
  <c r="AE24" i="75" s="1"/>
  <c r="AB25" i="75" a="1"/>
  <c r="AB25" i="75" s="1"/>
  <c r="AA27" i="75" a="1"/>
  <c r="AA27" i="75" s="1"/>
  <c r="AF27" i="75" a="1"/>
  <c r="AF27" i="75" s="1"/>
  <c r="AD28" i="75" a="1"/>
  <c r="AD28" i="75" s="1"/>
  <c r="AB29" i="75" a="1"/>
  <c r="AB29" i="75" s="1"/>
  <c r="AE35" i="75" a="1"/>
  <c r="AE35" i="75" s="1"/>
  <c r="AC37" i="75" a="1"/>
  <c r="AC37" i="75" s="1"/>
  <c r="AB44" i="75" a="1"/>
  <c r="AB44" i="75" s="1"/>
  <c r="AC47" i="75" a="1"/>
  <c r="AC47" i="75" s="1"/>
  <c r="S11" i="91"/>
  <c r="AI41" i="75" a="1"/>
  <c r="AI41" i="75" s="1"/>
  <c r="AD3" i="75" a="1"/>
  <c r="AD3" i="75" s="1"/>
  <c r="AB4" i="75" a="1"/>
  <c r="AB4" i="75" s="1"/>
  <c r="AG4" i="75" a="1"/>
  <c r="AG4" i="75" s="1"/>
  <c r="AC6" i="75" a="1"/>
  <c r="AC6" i="75" s="1"/>
  <c r="AA7" i="75" a="1"/>
  <c r="AA7" i="75" s="1"/>
  <c r="AG7" i="75" a="1"/>
  <c r="AG7" i="75" s="1"/>
  <c r="AF8" i="75" a="1"/>
  <c r="AF8" i="75" s="1"/>
  <c r="AD9" i="75" a="1"/>
  <c r="AD9" i="75" s="1"/>
  <c r="AA10" i="75" a="1"/>
  <c r="AA10" i="75" s="1"/>
  <c r="AG12" i="75" a="1"/>
  <c r="AG12" i="75" s="1"/>
  <c r="AF13" i="75" a="1"/>
  <c r="AF13" i="75" s="1"/>
  <c r="AA15" i="75" a="1"/>
  <c r="AA15" i="75" s="1"/>
  <c r="AG17" i="75" a="1"/>
  <c r="AG17" i="75" s="1"/>
  <c r="AF18" i="75" a="1"/>
  <c r="AF18" i="75" s="1"/>
  <c r="AE20" i="75" a="1"/>
  <c r="AE20" i="75" s="1"/>
  <c r="AC21" i="75" a="1"/>
  <c r="AC21" i="75" s="1"/>
  <c r="AF22" i="75" a="1"/>
  <c r="AF22" i="75" s="1"/>
  <c r="AC23" i="75" a="1"/>
  <c r="AC23" i="75" s="1"/>
  <c r="AA24" i="75" a="1"/>
  <c r="AA24" i="75" s="1"/>
  <c r="AF24" i="75" a="1"/>
  <c r="AF24" i="75" s="1"/>
  <c r="AD25" i="75" a="1"/>
  <c r="AD25" i="75" s="1"/>
  <c r="AD26" i="75" a="1"/>
  <c r="AD26" i="75" s="1"/>
  <c r="AB27" i="75" a="1"/>
  <c r="AB27" i="75" s="1"/>
  <c r="AD32" i="75" a="1"/>
  <c r="AD32" i="75" s="1"/>
  <c r="AE36" i="75" a="1"/>
  <c r="AE36" i="75" s="1"/>
  <c r="AC38" i="75" a="1"/>
  <c r="AC38" i="75" s="1"/>
  <c r="AA40" i="75" a="1"/>
  <c r="AA40" i="75" s="1"/>
  <c r="AB41" i="75" a="1"/>
  <c r="AB41" i="75" s="1"/>
  <c r="AA43" i="75" a="1"/>
  <c r="AA43" i="75" s="1"/>
  <c r="AC44" i="75" a="1"/>
  <c r="AC44" i="75" s="1"/>
  <c r="AA48" i="75" a="1"/>
  <c r="AA48" i="75" s="1"/>
  <c r="S15" i="91"/>
  <c r="S25" i="54"/>
  <c r="S12" i="23"/>
  <c r="S23" i="23"/>
  <c r="E62" i="74"/>
  <c r="Y23" i="74"/>
  <c r="S26" i="23"/>
  <c r="Q2" i="23"/>
  <c r="X22" i="23" s="1"/>
  <c r="Q1" i="23"/>
  <c r="Y18" i="74"/>
  <c r="Y19" i="74"/>
  <c r="S28" i="54"/>
  <c r="S24" i="23"/>
  <c r="S22" i="23"/>
  <c r="S17" i="54"/>
  <c r="S25" i="23"/>
  <c r="S31" i="23"/>
  <c r="S19" i="54"/>
  <c r="S15" i="23"/>
  <c r="S16" i="23"/>
  <c r="S18" i="23"/>
  <c r="S27" i="23"/>
  <c r="AL12" i="74"/>
  <c r="S17" i="23"/>
  <c r="AK20" i="74"/>
  <c r="S18" i="53"/>
  <c r="V4" i="53"/>
  <c r="V15" i="53" s="1"/>
  <c r="S23" i="53"/>
  <c r="S33" i="53"/>
  <c r="V3" i="53"/>
  <c r="S31" i="53"/>
  <c r="R22" i="53"/>
  <c r="AF11" i="53" s="1"/>
  <c r="S21" i="53"/>
  <c r="S26" i="53"/>
  <c r="S24" i="53"/>
  <c r="S22" i="53"/>
  <c r="S32" i="53" a="1"/>
  <c r="S32" i="53" s="1"/>
  <c r="S16" i="53"/>
  <c r="S15" i="53"/>
  <c r="S27" i="91"/>
  <c r="Y27" i="74"/>
  <c r="Y25" i="74"/>
  <c r="S22" i="91"/>
  <c r="V4" i="91"/>
  <c r="V13" i="91" s="1"/>
  <c r="AB4" i="74"/>
  <c r="E58" i="74" s="1"/>
  <c r="Y34" i="74"/>
  <c r="V3" i="54"/>
  <c r="S23" i="91"/>
  <c r="S35" i="54" a="1"/>
  <c r="S35" i="54" s="1"/>
  <c r="S30" i="23"/>
  <c r="Y33" i="74"/>
  <c r="Y28" i="74"/>
  <c r="Y29" i="74"/>
  <c r="Y17" i="74"/>
  <c r="S21" i="91"/>
  <c r="V4" i="54"/>
  <c r="X23" i="54" s="1"/>
  <c r="Y20" i="74"/>
  <c r="S24" i="91"/>
  <c r="S9" i="91"/>
  <c r="S36" i="54"/>
  <c r="Y12" i="74"/>
  <c r="S12" i="75"/>
  <c r="S17" i="91"/>
  <c r="S20" i="54"/>
  <c r="S26" i="54"/>
  <c r="S24" i="54"/>
  <c r="S32" i="91" a="1"/>
  <c r="S32" i="91" s="1"/>
  <c r="S23" i="54"/>
  <c r="AI34" i="75" a="1"/>
  <c r="AI34" i="75" s="1"/>
  <c r="AI32" i="75" a="1"/>
  <c r="AI32" i="75" s="1"/>
  <c r="AI29" i="75" a="1"/>
  <c r="AI29" i="75" s="1"/>
  <c r="AI19" i="75" a="1"/>
  <c r="AI19" i="75" s="1"/>
  <c r="AI20" i="75" a="1"/>
  <c r="AI20" i="75" s="1"/>
  <c r="AI14" i="75" a="1"/>
  <c r="AI14" i="75" s="1"/>
  <c r="AI39" i="75" a="1"/>
  <c r="AI39" i="75" s="1"/>
  <c r="AI27" i="75" a="1"/>
  <c r="AI27" i="75" s="1"/>
  <c r="AD54" i="75" a="1"/>
  <c r="AD54" i="75" s="1"/>
  <c r="AF53" i="75" a="1"/>
  <c r="AF53" i="75" s="1"/>
  <c r="AB53" i="75" a="1"/>
  <c r="AB53" i="75" s="1"/>
  <c r="AD52" i="75" a="1"/>
  <c r="AD52" i="75" s="1"/>
  <c r="AF51" i="75" a="1"/>
  <c r="AF51" i="75" s="1"/>
  <c r="AB51" i="75" a="1"/>
  <c r="AB51" i="75" s="1"/>
  <c r="AD50" i="75" a="1"/>
  <c r="AD50" i="75" s="1"/>
  <c r="AF49" i="75" a="1"/>
  <c r="AF49" i="75" s="1"/>
  <c r="AB49" i="75" a="1"/>
  <c r="AB49" i="75" s="1"/>
  <c r="AD48" i="75" a="1"/>
  <c r="AD48" i="75" s="1"/>
  <c r="AF47" i="75" a="1"/>
  <c r="AF47" i="75" s="1"/>
  <c r="AB47" i="75" a="1"/>
  <c r="AB47" i="75" s="1"/>
  <c r="AD46" i="75" a="1"/>
  <c r="AD46" i="75" s="1"/>
  <c r="AF45" i="75" a="1"/>
  <c r="AF45" i="75" s="1"/>
  <c r="AB45" i="75" a="1"/>
  <c r="AB45" i="75" s="1"/>
  <c r="AD44" i="75" a="1"/>
  <c r="AD44" i="75" s="1"/>
  <c r="AF43" i="75" a="1"/>
  <c r="AF43" i="75" s="1"/>
  <c r="AB43" i="75" a="1"/>
  <c r="AB43" i="75" s="1"/>
  <c r="AE41" i="75" a="1"/>
  <c r="AE41" i="75" s="1"/>
  <c r="AA41" i="75" a="1"/>
  <c r="AA41" i="75" s="1"/>
  <c r="AD40" i="75" a="1"/>
  <c r="AD40" i="75" s="1"/>
  <c r="AC39" i="75" a="1"/>
  <c r="AC39" i="75" s="1"/>
  <c r="AI10" i="75" a="1"/>
  <c r="AI10" i="75" s="1"/>
  <c r="AI23" i="75" a="1"/>
  <c r="AI23" i="75" s="1"/>
  <c r="AI22" i="75" a="1"/>
  <c r="AI22" i="75" s="1"/>
  <c r="AI16" i="75" a="1"/>
  <c r="AI16" i="75" s="1"/>
  <c r="AI38" i="75" a="1"/>
  <c r="AI38" i="75" s="1"/>
  <c r="AC54" i="75" a="1"/>
  <c r="AC54" i="75" s="1"/>
  <c r="AE53" i="75" a="1"/>
  <c r="AE53" i="75" s="1"/>
  <c r="AA53" i="75" a="1"/>
  <c r="AA53" i="75" s="1"/>
  <c r="AC52" i="75" a="1"/>
  <c r="AC52" i="75" s="1"/>
  <c r="AE51" i="75" a="1"/>
  <c r="AE51" i="75" s="1"/>
  <c r="AA51" i="75" a="1"/>
  <c r="AA51" i="75" s="1"/>
  <c r="AC50" i="75" a="1"/>
  <c r="AC50" i="75" s="1"/>
  <c r="AE49" i="75" a="1"/>
  <c r="AE49" i="75" s="1"/>
  <c r="AA49" i="75" a="1"/>
  <c r="AA49" i="75" s="1"/>
  <c r="AC48" i="75" a="1"/>
  <c r="AC48" i="75" s="1"/>
  <c r="AE47" i="75" a="1"/>
  <c r="AE47" i="75" s="1"/>
  <c r="AA47" i="75" a="1"/>
  <c r="AA47" i="75" s="1"/>
  <c r="AC46" i="75" a="1"/>
  <c r="AC46" i="75" s="1"/>
  <c r="AI28" i="75" a="1"/>
  <c r="AI28" i="75" s="1"/>
  <c r="AI33" i="75" a="1"/>
  <c r="AI33" i="75" s="1"/>
  <c r="AI15" i="75" a="1"/>
  <c r="AI15" i="75" s="1"/>
  <c r="AI4" i="75" a="1"/>
  <c r="AI4" i="75" s="1"/>
  <c r="AI3" i="75" a="1"/>
  <c r="AI3" i="75" s="1"/>
  <c r="AI37" i="75" a="1"/>
  <c r="AI37" i="75" s="1"/>
  <c r="AI36" i="75" a="1"/>
  <c r="AI36" i="75" s="1"/>
  <c r="AI21" i="75" a="1"/>
  <c r="AI21" i="75" s="1"/>
  <c r="AF54" i="75" a="1"/>
  <c r="AF54" i="75" s="1"/>
  <c r="AB54" i="75" a="1"/>
  <c r="AB54" i="75" s="1"/>
  <c r="AD53" i="75" a="1"/>
  <c r="AD53" i="75" s="1"/>
  <c r="AF52" i="75" a="1"/>
  <c r="AF52" i="75" s="1"/>
  <c r="AB52" i="75" a="1"/>
  <c r="AB52" i="75" s="1"/>
  <c r="AD51" i="75" a="1"/>
  <c r="AD51" i="75" s="1"/>
  <c r="AF50" i="75" a="1"/>
  <c r="AF50" i="75" s="1"/>
  <c r="AB50" i="75" a="1"/>
  <c r="AB50" i="75" s="1"/>
  <c r="AD49" i="75" a="1"/>
  <c r="AD49" i="75" s="1"/>
  <c r="AI35" i="75" a="1"/>
  <c r="AI35" i="75" s="1"/>
  <c r="AI5" i="75" a="1"/>
  <c r="AI5" i="75" s="1"/>
  <c r="AI30" i="75" a="1"/>
  <c r="AI30" i="75" s="1"/>
  <c r="AI25" i="75" a="1"/>
  <c r="AI25" i="75" s="1"/>
  <c r="AI17" i="75" a="1"/>
  <c r="AI17" i="75" s="1"/>
  <c r="AI6" i="75" a="1"/>
  <c r="AI6" i="75" s="1"/>
  <c r="AI12" i="75" a="1"/>
  <c r="AI12" i="75" s="1"/>
  <c r="AI8" i="75" a="1"/>
  <c r="AI8" i="75" s="1"/>
  <c r="AI40" i="75" a="1"/>
  <c r="AI40" i="75" s="1"/>
  <c r="AI24" i="75" a="1"/>
  <c r="AI24" i="75" s="1"/>
  <c r="AE54" i="75" a="1"/>
  <c r="AE54" i="75" s="1"/>
  <c r="AA54" i="75" a="1"/>
  <c r="AA54" i="75" s="1"/>
  <c r="AC53" i="75" a="1"/>
  <c r="AC53" i="75" s="1"/>
  <c r="AE52" i="75" a="1"/>
  <c r="AE52" i="75" s="1"/>
  <c r="AA52" i="75" a="1"/>
  <c r="AA52" i="75" s="1"/>
  <c r="AC51" i="75" a="1"/>
  <c r="AC51" i="75" s="1"/>
  <c r="AE50" i="75" a="1"/>
  <c r="AE50" i="75" s="1"/>
  <c r="AA50" i="75" a="1"/>
  <c r="AA50" i="75" s="1"/>
  <c r="S33" i="91"/>
  <c r="S16" i="91"/>
  <c r="S31" i="91"/>
  <c r="AA37" i="54" a="1"/>
  <c r="AA37" i="54" s="1"/>
  <c r="AA36" i="54" a="1"/>
  <c r="AA36" i="54" s="1"/>
  <c r="AA35" i="54" a="1"/>
  <c r="AA35" i="54" s="1"/>
  <c r="AA34" i="54" a="1"/>
  <c r="AA34" i="54" s="1"/>
  <c r="F39" i="53"/>
  <c r="Q34" i="53" s="1"/>
  <c r="S20" i="75"/>
  <c r="S20" i="53"/>
  <c r="S20" i="23"/>
  <c r="S22" i="54"/>
  <c r="Y22" i="74"/>
  <c r="S20" i="91"/>
  <c r="S19" i="75"/>
  <c r="S19" i="23"/>
  <c r="S19" i="53"/>
  <c r="Y21" i="74"/>
  <c r="S21" i="54"/>
  <c r="S19" i="91"/>
  <c r="Y7" i="74"/>
  <c r="R27" i="91"/>
  <c r="AC16" i="91" s="1"/>
  <c r="R26" i="91"/>
  <c r="R24" i="91"/>
  <c r="AG17" i="91" s="1"/>
  <c r="R23" i="91"/>
  <c r="R20" i="91"/>
  <c r="R19" i="91"/>
  <c r="R18" i="91"/>
  <c r="R27" i="53"/>
  <c r="AC16" i="53" s="1"/>
  <c r="R26" i="53"/>
  <c r="R24" i="53"/>
  <c r="AG17" i="53" s="1"/>
  <c r="R23" i="53"/>
  <c r="R20" i="53"/>
  <c r="R19" i="53"/>
  <c r="R18" i="53"/>
  <c r="DV30" i="3"/>
  <c r="DU21" i="1" s="1"/>
  <c r="DU26" i="1" s="1"/>
  <c r="DU28" i="1" s="1"/>
  <c r="S5" i="54"/>
  <c r="S3" i="53"/>
  <c r="Y5" i="74"/>
  <c r="S3" i="91"/>
  <c r="S9" i="54"/>
  <c r="Y9" i="74"/>
  <c r="S7" i="53"/>
  <c r="S7" i="91"/>
  <c r="Y10" i="74" a="1"/>
  <c r="Y10" i="74" s="1"/>
  <c r="S10" i="54" a="1"/>
  <c r="S10" i="54" s="1"/>
  <c r="S8" i="53" a="1"/>
  <c r="S8" i="53" s="1"/>
  <c r="S8" i="91" a="1"/>
  <c r="S8" i="91" s="1"/>
  <c r="S5" i="75"/>
  <c r="S5" i="23"/>
  <c r="S9" i="75"/>
  <c r="S9" i="23"/>
  <c r="S10" i="75" a="1"/>
  <c r="S10" i="75" s="1"/>
  <c r="S10" i="23" a="1"/>
  <c r="S10" i="23" s="1"/>
  <c r="S11" i="75"/>
  <c r="S11" i="23"/>
  <c r="S14" i="75" a="1"/>
  <c r="S14" i="75" s="1"/>
  <c r="S14" i="23" a="1"/>
  <c r="S14" i="23" s="1"/>
  <c r="S8" i="75" a="1"/>
  <c r="S8" i="75" s="1"/>
  <c r="S8" i="23" a="1"/>
  <c r="S8" i="23" s="1"/>
  <c r="S7" i="75"/>
  <c r="S7" i="23"/>
  <c r="S6" i="75"/>
  <c r="S6" i="23"/>
  <c r="Y16" i="74" a="1"/>
  <c r="Y16" i="74" s="1"/>
  <c r="S14" i="53" a="1"/>
  <c r="S14" i="53" s="1"/>
  <c r="S16" i="54" a="1"/>
  <c r="S16" i="54" s="1"/>
  <c r="S14" i="91" a="1"/>
  <c r="S14" i="91" s="1"/>
  <c r="Y8" i="74" a="1"/>
  <c r="Y8" i="74" s="1"/>
  <c r="S6" i="53" a="1"/>
  <c r="S6" i="53" s="1"/>
  <c r="S8" i="54" a="1"/>
  <c r="S8" i="54" s="1"/>
  <c r="S6" i="91" a="1"/>
  <c r="S6" i="91" s="1"/>
  <c r="S6" i="54"/>
  <c r="S4" i="53"/>
  <c r="Y6" i="74"/>
  <c r="S4" i="91"/>
  <c r="S9" i="53"/>
  <c r="Y11" i="74"/>
  <c r="S11" i="54"/>
  <c r="S13" i="54"/>
  <c r="S11" i="53"/>
  <c r="Y13" i="74"/>
  <c r="S13" i="75"/>
  <c r="S13" i="23"/>
  <c r="AC21" i="54" a="1"/>
  <c r="AC21" i="54" s="1"/>
  <c r="EH60" i="3" l="1"/>
  <c r="EH12" i="3" s="1"/>
  <c r="EH8" i="3"/>
  <c r="EH59" i="3"/>
  <c r="EH23" i="3"/>
  <c r="EH22" i="3"/>
  <c r="EH78" i="3"/>
  <c r="EH30" i="3" s="1"/>
  <c r="EH65" i="3"/>
  <c r="EH52" i="3" s="1"/>
  <c r="EI18" i="1"/>
  <c r="EJ5" i="1"/>
  <c r="EI14" i="1"/>
  <c r="EI15" i="1"/>
  <c r="EI16" i="1"/>
  <c r="EI17" i="1"/>
  <c r="EH107" i="3"/>
  <c r="EH108" i="3"/>
  <c r="EH113" i="3"/>
  <c r="EH100" i="3" s="1"/>
  <c r="EI116" i="3"/>
  <c r="EI68" i="3"/>
  <c r="EH17" i="4"/>
  <c r="EI63" i="3"/>
  <c r="EI15" i="3" s="1"/>
  <c r="EI54" i="3"/>
  <c r="EI56" i="3"/>
  <c r="EI57" i="3"/>
  <c r="EI61" i="3"/>
  <c r="EI55" i="3"/>
  <c r="EI97" i="3"/>
  <c r="EI45" i="3"/>
  <c r="EI49" i="3" s="1"/>
  <c r="EI109" i="3"/>
  <c r="EI111" i="3"/>
  <c r="EI102" i="3"/>
  <c r="EI103" i="3"/>
  <c r="EI104" i="3"/>
  <c r="EI105" i="3"/>
  <c r="EH15" i="3"/>
  <c r="AI1" i="91"/>
  <c r="AE12" i="75"/>
  <c r="AD25" i="74"/>
  <c r="AI1" i="75"/>
  <c r="Q3" i="53"/>
  <c r="Q4" i="53"/>
  <c r="Q5" i="53"/>
  <c r="Q6" i="53"/>
  <c r="Q7" i="53"/>
  <c r="Q8" i="53"/>
  <c r="Q9" i="53"/>
  <c r="V48" i="53" s="1"/>
  <c r="X48" i="53" s="1"/>
  <c r="Q10" i="53"/>
  <c r="V49" i="53" s="1"/>
  <c r="X49" i="53" s="1"/>
  <c r="Q11" i="53"/>
  <c r="V47" i="53" s="1"/>
  <c r="X47" i="53" s="1"/>
  <c r="Q12" i="53"/>
  <c r="Q13" i="53"/>
  <c r="Q14" i="53"/>
  <c r="Q15" i="53"/>
  <c r="Q16" i="53"/>
  <c r="Q17" i="53"/>
  <c r="Q18" i="53"/>
  <c r="V50" i="53" s="1"/>
  <c r="X50" i="53" s="1"/>
  <c r="Q19" i="53"/>
  <c r="V52" i="53" s="1"/>
  <c r="X52" i="53" s="1"/>
  <c r="Q20" i="53"/>
  <c r="V53" i="53" s="1"/>
  <c r="X53" i="53" s="1"/>
  <c r="Q21" i="53"/>
  <c r="Q22" i="53"/>
  <c r="V43" i="53" s="1"/>
  <c r="X43" i="53" s="1"/>
  <c r="Q23" i="53"/>
  <c r="V44" i="53" s="1"/>
  <c r="X44" i="53" s="1"/>
  <c r="Q24" i="53"/>
  <c r="Q25" i="53"/>
  <c r="V45" i="53" s="1"/>
  <c r="X45" i="53" s="1"/>
  <c r="Q26" i="53"/>
  <c r="Q27" i="53"/>
  <c r="V56" i="53" s="1"/>
  <c r="X56" i="53" s="1"/>
  <c r="Q28" i="53"/>
  <c r="Q29" i="53"/>
  <c r="Q30" i="53"/>
  <c r="Q31" i="53"/>
  <c r="Q32" i="53"/>
  <c r="Q33" i="53"/>
  <c r="S33" i="23"/>
  <c r="S32" i="75"/>
  <c r="S34" i="91"/>
  <c r="Y36" i="74"/>
  <c r="S34" i="53"/>
  <c r="S37" i="54"/>
  <c r="S33" i="75" l="1"/>
  <c r="S34" i="23"/>
  <c r="S35" i="53"/>
  <c r="S38" i="54"/>
  <c r="Y37" i="74"/>
  <c r="S35" i="91"/>
  <c r="EI58" i="3"/>
  <c r="EI6" i="3"/>
  <c r="EI70" i="3"/>
  <c r="EI71" i="3"/>
  <c r="EI23" i="3" s="1"/>
  <c r="EI118" i="3"/>
  <c r="EI119" i="3"/>
  <c r="EI107" i="3"/>
  <c r="EI108" i="3"/>
  <c r="EI7" i="3"/>
  <c r="EI13" i="3"/>
  <c r="EI106" i="3"/>
  <c r="EI113" i="3" s="1"/>
  <c r="EJ14" i="1"/>
  <c r="EJ15" i="1"/>
  <c r="EJ16" i="1"/>
  <c r="EJ17" i="1"/>
  <c r="EJ18" i="1"/>
  <c r="EK5" i="1"/>
  <c r="EI9" i="3"/>
  <c r="EI8" i="3"/>
  <c r="EI59" i="3"/>
  <c r="EI60" i="3"/>
  <c r="EI12" i="3" s="1"/>
  <c r="EH11" i="3"/>
  <c r="EH17" i="3" s="1"/>
  <c r="EH3" i="3" s="1"/>
  <c r="EG21" i="1" s="1"/>
  <c r="EG26" i="1" s="1"/>
  <c r="EG28" i="1" s="1"/>
  <c r="V46" i="53"/>
  <c r="X46" i="53" s="1"/>
  <c r="V55" i="53"/>
  <c r="X55" i="53" s="1"/>
  <c r="X58" i="53" s="1"/>
  <c r="Q36" i="53"/>
  <c r="EK14" i="1" l="1"/>
  <c r="EK16" i="1"/>
  <c r="EK17" i="1"/>
  <c r="EK18" i="1"/>
  <c r="EL5" i="1"/>
  <c r="EK15" i="1"/>
  <c r="EI126" i="3"/>
  <c r="EI100" i="3" s="1"/>
  <c r="EI22" i="3"/>
  <c r="EI78" i="3"/>
  <c r="EI11" i="3"/>
  <c r="EI65" i="3"/>
  <c r="EI10" i="3"/>
  <c r="EI17" i="3" s="1"/>
  <c r="EI52" i="3" l="1"/>
  <c r="EL17" i="1"/>
  <c r="EL18" i="1"/>
  <c r="EM5" i="1"/>
  <c r="EL14" i="1"/>
  <c r="EL15" i="1"/>
  <c r="EL16" i="1"/>
  <c r="EI30" i="3"/>
  <c r="EI3" i="3" s="1"/>
  <c r="EH21" i="1" s="1"/>
  <c r="EH26" i="1" s="1"/>
  <c r="EH28" i="1" s="1"/>
  <c r="EM14" i="1" l="1"/>
  <c r="EM15" i="1"/>
  <c r="EM16" i="1"/>
  <c r="EM17" i="1"/>
  <c r="EM18" i="1"/>
  <c r="EN5" i="1"/>
  <c r="EN14" i="1" l="1"/>
  <c r="EN15" i="1"/>
  <c r="EN16" i="1"/>
  <c r="EN18" i="1"/>
  <c r="EN17" i="1"/>
  <c r="EO5" i="1"/>
  <c r="EO14" i="1" l="1"/>
  <c r="EO15" i="1"/>
  <c r="EO16" i="1"/>
  <c r="EO17" i="1"/>
  <c r="EO18" i="1"/>
  <c r="EP5" i="1"/>
  <c r="EP16" i="1" l="1"/>
  <c r="EP17" i="1"/>
  <c r="EP18" i="1"/>
  <c r="EQ5" i="1"/>
  <c r="EP14" i="1"/>
  <c r="EP15" i="1"/>
  <c r="EQ14" i="1" l="1"/>
  <c r="EQ15" i="1"/>
  <c r="EQ16" i="1"/>
  <c r="EQ17" i="1"/>
  <c r="EQ18" i="1"/>
  <c r="ER5" i="1"/>
  <c r="ER14" i="1" l="1"/>
  <c r="ER16" i="1"/>
  <c r="ER17" i="1"/>
  <c r="ER15" i="1"/>
  <c r="ER18" i="1"/>
  <c r="ES5" i="1"/>
  <c r="ES18" i="1" l="1"/>
  <c r="ET5" i="1"/>
  <c r="ES16" i="1"/>
  <c r="ES15" i="1"/>
  <c r="ES14" i="1"/>
  <c r="ES17" i="1"/>
  <c r="ET14" i="1" l="1"/>
  <c r="ET15" i="1"/>
  <c r="ET16" i="1"/>
  <c r="ET17" i="1"/>
  <c r="ET18" i="1"/>
  <c r="EU5" i="1"/>
  <c r="EU14" i="1" l="1"/>
  <c r="EU16" i="1"/>
  <c r="EU18" i="1"/>
  <c r="EV5" i="1"/>
  <c r="EU17" i="1"/>
  <c r="EU15" i="1"/>
  <c r="EV14" i="1" l="1"/>
  <c r="EV15" i="1"/>
  <c r="EV16" i="1"/>
  <c r="EV17" i="1"/>
  <c r="EV18" i="1"/>
  <c r="EW5" i="1"/>
  <c r="EW14" i="1" l="1"/>
  <c r="EW15" i="1"/>
  <c r="EW16" i="1"/>
  <c r="EW17" i="1"/>
  <c r="EW18" i="1"/>
  <c r="EX5" i="1"/>
  <c r="EX14" i="1" l="1"/>
  <c r="EX15" i="1"/>
  <c r="EX16" i="1"/>
  <c r="EX18" i="1"/>
  <c r="EX17" i="1"/>
  <c r="EY5" i="1"/>
  <c r="EY14" i="1" l="1"/>
  <c r="EY15" i="1"/>
  <c r="EY16" i="1"/>
  <c r="EY17" i="1"/>
  <c r="EY18" i="1"/>
  <c r="EZ5" i="1"/>
  <c r="EZ16" i="1" l="1"/>
  <c r="EZ17" i="1"/>
  <c r="EZ18" i="1"/>
  <c r="FA5" i="1"/>
  <c r="EZ14" i="1"/>
  <c r="EZ15" i="1"/>
  <c r="FA14" i="1" l="1"/>
  <c r="FA15" i="1"/>
  <c r="FA16" i="1"/>
  <c r="FA17" i="1"/>
  <c r="FA18" i="1"/>
  <c r="FB5" i="1"/>
  <c r="FB14" i="1" l="1"/>
  <c r="FB16" i="1"/>
  <c r="FB17" i="1"/>
  <c r="FB18" i="1"/>
  <c r="FB15" i="1"/>
  <c r="FC5" i="1"/>
  <c r="FC18" i="1" l="1"/>
  <c r="FD5" i="1"/>
  <c r="FC15" i="1"/>
  <c r="FC16" i="1"/>
  <c r="FC17" i="1"/>
  <c r="FC14" i="1"/>
  <c r="FD14" i="1" l="1"/>
  <c r="FD15" i="1"/>
  <c r="FD16" i="1"/>
  <c r="FD17" i="1"/>
  <c r="FD18" i="1"/>
  <c r="FE5" i="1"/>
  <c r="FE14" i="1" l="1"/>
  <c r="FE16" i="1"/>
  <c r="FE18" i="1"/>
  <c r="FF5" i="1"/>
  <c r="FE15" i="1"/>
  <c r="FE17" i="1"/>
  <c r="FF14" i="1" l="1"/>
  <c r="FF15" i="1"/>
  <c r="FF16" i="1"/>
  <c r="FF17" i="1"/>
  <c r="FF18" i="1"/>
  <c r="FG5" i="1"/>
  <c r="FG14" i="1" l="1"/>
  <c r="FG15" i="1"/>
  <c r="FG16" i="1"/>
  <c r="FG17" i="1"/>
  <c r="FG18" i="1"/>
  <c r="FH5" i="1"/>
  <c r="FH14" i="1" l="1"/>
  <c r="FH15" i="1"/>
  <c r="FH16" i="1"/>
  <c r="FH18" i="1"/>
  <c r="FH17" i="1"/>
  <c r="FI5" i="1"/>
  <c r="FI14" i="1" l="1"/>
  <c r="FI15" i="1"/>
  <c r="FI16" i="1"/>
  <c r="FI17" i="1"/>
  <c r="FI18" i="1"/>
  <c r="FJ5" i="1"/>
  <c r="FJ16" i="1" l="1"/>
  <c r="FJ17" i="1"/>
  <c r="FJ18" i="1"/>
  <c r="FK5" i="1"/>
  <c r="FJ14" i="1"/>
  <c r="FJ15" i="1"/>
  <c r="FK14" i="1" l="1"/>
  <c r="FK15" i="1"/>
  <c r="FK16" i="1"/>
  <c r="FK17" i="1"/>
  <c r="FK18" i="1"/>
  <c r="FL5" i="1"/>
  <c r="FL14" i="1" l="1"/>
  <c r="FL16" i="1"/>
  <c r="FL17" i="1"/>
  <c r="FL15" i="1"/>
  <c r="FL18" i="1"/>
  <c r="FM5" i="1"/>
  <c r="FM18" i="1" l="1"/>
  <c r="FN5" i="1"/>
  <c r="FM14" i="1"/>
  <c r="FM15" i="1"/>
  <c r="FM16" i="1"/>
  <c r="FM17" i="1"/>
  <c r="FN14" i="1" l="1"/>
  <c r="FN15" i="1"/>
  <c r="FN16" i="1"/>
  <c r="FN17" i="1"/>
  <c r="FN18" i="1"/>
  <c r="FO5" i="1"/>
  <c r="FO14" i="1" l="1"/>
  <c r="FO16" i="1"/>
  <c r="FO18" i="1"/>
  <c r="FP5" i="1"/>
  <c r="FO15" i="1"/>
  <c r="FO17" i="1"/>
  <c r="FP14" i="1" l="1"/>
  <c r="FP15" i="1"/>
  <c r="FP16" i="1"/>
  <c r="FP17" i="1"/>
  <c r="FP18" i="1"/>
  <c r="FQ5" i="1"/>
  <c r="FQ14" i="1" l="1"/>
  <c r="FQ15" i="1"/>
  <c r="FQ16" i="1"/>
  <c r="FQ17" i="1"/>
  <c r="FQ18" i="1"/>
  <c r="FR5" i="1"/>
  <c r="FR14" i="1" l="1"/>
  <c r="FR15" i="1"/>
  <c r="FR16" i="1"/>
  <c r="FR18" i="1"/>
  <c r="FS5" i="1"/>
  <c r="FR17" i="1"/>
  <c r="FS14" i="1" l="1"/>
  <c r="FS15" i="1"/>
  <c r="FT5" i="1"/>
  <c r="FS16" i="1"/>
  <c r="FS17" i="1"/>
  <c r="FS18" i="1"/>
  <c r="FT16" i="1" l="1"/>
  <c r="FT17" i="1"/>
  <c r="FT18" i="1"/>
  <c r="FU5" i="1"/>
  <c r="FT14" i="1"/>
  <c r="FT15" i="1"/>
  <c r="FU14" i="1" l="1"/>
  <c r="FU15" i="1"/>
  <c r="FU16" i="1"/>
  <c r="FU17" i="1"/>
  <c r="FU18" i="1"/>
  <c r="FV5" i="1"/>
  <c r="FV14" i="1" l="1"/>
  <c r="FV16" i="1"/>
  <c r="FV17" i="1"/>
  <c r="FV15" i="1"/>
  <c r="FV18" i="1"/>
  <c r="FW5" i="1"/>
  <c r="FW18" i="1" l="1"/>
  <c r="FX5" i="1"/>
  <c r="FW14" i="1"/>
  <c r="FW15" i="1"/>
  <c r="FW16" i="1"/>
  <c r="FW17" i="1"/>
  <c r="FX14" i="1" l="1"/>
  <c r="FX15" i="1"/>
  <c r="FX16" i="1"/>
  <c r="FX17" i="1"/>
  <c r="FX18" i="1"/>
  <c r="FY5" i="1"/>
  <c r="FY14" i="1" l="1"/>
  <c r="FY16" i="1"/>
  <c r="FY18" i="1"/>
  <c r="FZ5" i="1"/>
  <c r="FY15" i="1"/>
  <c r="FY17" i="1"/>
  <c r="FZ18" i="1" l="1"/>
  <c r="FZ14" i="1"/>
  <c r="FZ15" i="1"/>
  <c r="FZ16" i="1"/>
  <c r="FZ17" i="1"/>
  <c r="GA5" i="1"/>
  <c r="GA14" i="1" l="1"/>
  <c r="GA15" i="1"/>
  <c r="GA16" i="1"/>
  <c r="GA17" i="1"/>
  <c r="GA18" i="1"/>
  <c r="GB5" i="1"/>
  <c r="GB14" i="1" l="1"/>
  <c r="GB15" i="1"/>
  <c r="GB16" i="1"/>
  <c r="GB18" i="1"/>
  <c r="GC5" i="1"/>
  <c r="GB17" i="1"/>
  <c r="GC14" i="1" l="1"/>
  <c r="GC15" i="1"/>
  <c r="GC16" i="1"/>
  <c r="GC17" i="1"/>
  <c r="GC18" i="1"/>
  <c r="GD5" i="1"/>
  <c r="GD16" i="1" l="1"/>
  <c r="GD17" i="1"/>
  <c r="GD18" i="1"/>
  <c r="GE5" i="1"/>
  <c r="GD14" i="1"/>
  <c r="GD15" i="1"/>
  <c r="GE14" i="1" l="1"/>
  <c r="GE15" i="1"/>
  <c r="GE16" i="1"/>
  <c r="GE17" i="1"/>
  <c r="GE18" i="1"/>
  <c r="GF5" i="1"/>
  <c r="GF14" i="1" l="1"/>
  <c r="GF16" i="1"/>
  <c r="GF17" i="1"/>
  <c r="GF15" i="1"/>
  <c r="GF18" i="1"/>
  <c r="GG5" i="1"/>
  <c r="GG18" i="1" l="1"/>
  <c r="GH5" i="1"/>
  <c r="GG14" i="1"/>
  <c r="GG15" i="1"/>
  <c r="GG16" i="1"/>
  <c r="GG17" i="1"/>
  <c r="GH14" i="1" l="1"/>
  <c r="GH15" i="1"/>
  <c r="GH16" i="1"/>
  <c r="GH17" i="1"/>
  <c r="GH18" i="1"/>
  <c r="GI5" i="1"/>
  <c r="GI14" i="1" l="1"/>
  <c r="GI16" i="1"/>
  <c r="GI18" i="1"/>
  <c r="GJ5" i="1"/>
  <c r="GI17" i="1"/>
  <c r="GI15" i="1"/>
  <c r="GJ17" i="1" l="1"/>
  <c r="GJ18" i="1"/>
  <c r="GK5" i="1"/>
  <c r="GJ14" i="1"/>
  <c r="GJ15" i="1"/>
  <c r="GJ16" i="1"/>
  <c r="GK14" i="1" l="1"/>
  <c r="GK15" i="1"/>
  <c r="GK16" i="1"/>
  <c r="GK17" i="1"/>
  <c r="GK18" i="1"/>
  <c r="GL5" i="1"/>
  <c r="GL14" i="1" l="1"/>
  <c r="GL15" i="1"/>
  <c r="GL16" i="1"/>
  <c r="GL18" i="1"/>
  <c r="GL17" i="1"/>
  <c r="GM5" i="1"/>
  <c r="GM14" i="1" l="1"/>
  <c r="GM15" i="1"/>
  <c r="GM16" i="1"/>
  <c r="GM17" i="1"/>
  <c r="GM18" i="1"/>
  <c r="GN5" i="1"/>
  <c r="GN16" i="1" l="1"/>
  <c r="GN17" i="1"/>
  <c r="GN18" i="1"/>
  <c r="GO5" i="1"/>
  <c r="GN14" i="1"/>
  <c r="GN15" i="1"/>
  <c r="GO14" i="1" l="1"/>
  <c r="GO15" i="1"/>
  <c r="GO16" i="1"/>
  <c r="GO17" i="1"/>
  <c r="GO18" i="1"/>
  <c r="GP5" i="1"/>
  <c r="GP14" i="1" l="1"/>
  <c r="GP16" i="1"/>
  <c r="GP17" i="1"/>
  <c r="GP15" i="1"/>
  <c r="GP18" i="1"/>
  <c r="GQ5" i="1"/>
  <c r="GQ18" i="1" l="1"/>
  <c r="GR5" i="1"/>
  <c r="GQ16" i="1"/>
  <c r="GQ14" i="1"/>
  <c r="GQ15" i="1"/>
  <c r="GQ17" i="1"/>
  <c r="GS5" i="1" l="1"/>
  <c r="GR14" i="1"/>
  <c r="GR15" i="1"/>
  <c r="GR16" i="1"/>
  <c r="GR17" i="1"/>
  <c r="GR18" i="1"/>
  <c r="GT5" i="1" l="1"/>
  <c r="GS15" i="1"/>
  <c r="GS17" i="1"/>
  <c r="GS18" i="1"/>
  <c r="GS16" i="1"/>
  <c r="GS14" i="1"/>
  <c r="GT14" i="1" l="1"/>
  <c r="GT15" i="1"/>
  <c r="GT16" i="1"/>
  <c r="GT17" i="1"/>
  <c r="GT18" i="1"/>
  <c r="GU5" i="1"/>
  <c r="GU14" i="1" l="1"/>
  <c r="GU15" i="1"/>
  <c r="GU16" i="1"/>
  <c r="GU17" i="1"/>
  <c r="GU18" i="1"/>
  <c r="GV5" i="1"/>
  <c r="GV14" i="1" l="1"/>
  <c r="GV15" i="1"/>
  <c r="GV16" i="1"/>
  <c r="GV18" i="1"/>
  <c r="GV17" i="1"/>
  <c r="GW5" i="1"/>
  <c r="GW14" i="1" l="1"/>
  <c r="GW15" i="1"/>
  <c r="GW16" i="1"/>
  <c r="GW17" i="1"/>
  <c r="GW18" i="1"/>
  <c r="GX5" i="1"/>
  <c r="GX16" i="1" l="1"/>
  <c r="GX17" i="1"/>
  <c r="GX18" i="1"/>
  <c r="GY5" i="1"/>
  <c r="GX14" i="1"/>
  <c r="GX15" i="1"/>
  <c r="GY14" i="1" l="1"/>
  <c r="GY15" i="1"/>
  <c r="GY16" i="1"/>
  <c r="GY17" i="1"/>
  <c r="GY18" i="1"/>
  <c r="GZ5" i="1"/>
  <c r="GZ14" i="1" l="1"/>
  <c r="GZ16" i="1"/>
  <c r="GZ17" i="1"/>
  <c r="GZ18" i="1"/>
  <c r="GZ15" i="1"/>
  <c r="HA5" i="1"/>
  <c r="HA18" i="1" l="1"/>
  <c r="HB5" i="1"/>
  <c r="HA15" i="1"/>
  <c r="HA16" i="1"/>
  <c r="HA17" i="1"/>
  <c r="HA14" i="1"/>
  <c r="HB14" i="1" l="1"/>
  <c r="HB15" i="1"/>
  <c r="HB16" i="1"/>
  <c r="HB17" i="1"/>
  <c r="HB18" i="1"/>
  <c r="HC5" i="1"/>
  <c r="HC14" i="1" l="1"/>
  <c r="HC16" i="1"/>
  <c r="HC18" i="1"/>
  <c r="HD5" i="1"/>
  <c r="HC15" i="1"/>
  <c r="HC17" i="1"/>
  <c r="HD14" i="1" l="1"/>
  <c r="HD15" i="1"/>
  <c r="HD16" i="1"/>
  <c r="HD17" i="1"/>
  <c r="HD18" i="1"/>
  <c r="HE5" i="1"/>
  <c r="HE14" i="1" l="1"/>
  <c r="HE15" i="1"/>
  <c r="HE16" i="1"/>
  <c r="HE17" i="1"/>
  <c r="HE18" i="1"/>
  <c r="HF5" i="1"/>
  <c r="HF14" i="1" l="1"/>
  <c r="HF15" i="1"/>
  <c r="HF16" i="1"/>
  <c r="HF18" i="1"/>
  <c r="HF17" i="1"/>
  <c r="HG5" i="1"/>
  <c r="HG14" i="1" l="1"/>
  <c r="HG15" i="1"/>
  <c r="HG16" i="1"/>
  <c r="HG17" i="1"/>
  <c r="HG18" i="1"/>
  <c r="HH5" i="1"/>
  <c r="HH16" i="1" l="1"/>
  <c r="HH17" i="1"/>
  <c r="HH18" i="1"/>
  <c r="HI5" i="1"/>
  <c r="HH14" i="1"/>
  <c r="HH15" i="1"/>
  <c r="HI14" i="1" l="1"/>
  <c r="HI15" i="1"/>
  <c r="HI16" i="1"/>
  <c r="HI17" i="1"/>
  <c r="HI18" i="1"/>
  <c r="HJ5" i="1"/>
  <c r="HJ14" i="1" l="1"/>
  <c r="HJ16" i="1"/>
  <c r="HJ17" i="1"/>
  <c r="HJ15" i="1"/>
  <c r="HJ18" i="1"/>
  <c r="HK5" i="1"/>
  <c r="HK18" i="1" l="1"/>
  <c r="HL5" i="1"/>
  <c r="HK14" i="1"/>
  <c r="HK15" i="1"/>
  <c r="HK16" i="1"/>
  <c r="HK17" i="1"/>
  <c r="HL14" i="1" l="1"/>
  <c r="HL15" i="1"/>
  <c r="HL16" i="1"/>
  <c r="HL17" i="1"/>
  <c r="HL18" i="1"/>
  <c r="HM5" i="1"/>
  <c r="HM14" i="1" l="1"/>
  <c r="HM16" i="1"/>
  <c r="HM18" i="1"/>
  <c r="HN5" i="1"/>
  <c r="HM15" i="1"/>
  <c r="HM17" i="1"/>
  <c r="HN14" i="1" l="1"/>
  <c r="HN15" i="1"/>
  <c r="HN16" i="1"/>
  <c r="HN17" i="1"/>
  <c r="HN18" i="1"/>
  <c r="HO5" i="1"/>
  <c r="HO14" i="1" l="1"/>
  <c r="HO15" i="1"/>
  <c r="HO16" i="1"/>
  <c r="HO17" i="1"/>
  <c r="HO18" i="1"/>
  <c r="HP5" i="1"/>
  <c r="HP14" i="1" l="1"/>
  <c r="HP15" i="1"/>
  <c r="HP16" i="1"/>
  <c r="HP18" i="1"/>
  <c r="HQ5" i="1"/>
  <c r="HP17" i="1"/>
  <c r="HQ14" i="1" l="1"/>
  <c r="HQ15" i="1"/>
  <c r="HR5" i="1"/>
  <c r="HQ16" i="1"/>
  <c r="HQ17" i="1"/>
  <c r="HQ18" i="1"/>
  <c r="HR16" i="1" l="1"/>
  <c r="HR17" i="1"/>
  <c r="HR18" i="1"/>
  <c r="HS5" i="1"/>
  <c r="HR14" i="1"/>
  <c r="HR15" i="1"/>
  <c r="HS14" i="1" l="1"/>
  <c r="HS15" i="1"/>
  <c r="HS16" i="1"/>
  <c r="HS17" i="1"/>
  <c r="HS18" i="1"/>
  <c r="HT5" i="1"/>
  <c r="HT14" i="1" l="1"/>
  <c r="HT16" i="1"/>
  <c r="HT17" i="1"/>
  <c r="HT15" i="1"/>
  <c r="HT18" i="1"/>
  <c r="HU5" i="1"/>
  <c r="HU18" i="1" l="1"/>
  <c r="HV5" i="1"/>
  <c r="HU14" i="1"/>
  <c r="HU15" i="1"/>
  <c r="HU16" i="1"/>
  <c r="HU17" i="1"/>
  <c r="HV14" i="1" l="1"/>
  <c r="HV15" i="1"/>
  <c r="HV16" i="1"/>
  <c r="HV17" i="1"/>
  <c r="HV18" i="1"/>
  <c r="HW5" i="1"/>
  <c r="HW14" i="1" l="1"/>
  <c r="HW16" i="1"/>
  <c r="HW18" i="1"/>
  <c r="HX5" i="1"/>
  <c r="HW15" i="1"/>
  <c r="HW17" i="1"/>
  <c r="HX17" i="1" l="1"/>
  <c r="HX18" i="1"/>
  <c r="HX14" i="1"/>
  <c r="HX15" i="1"/>
  <c r="HX16" i="1"/>
  <c r="HY5" i="1"/>
  <c r="HY14" i="1" l="1"/>
  <c r="HY15" i="1"/>
  <c r="HY16" i="1"/>
  <c r="HY17" i="1"/>
  <c r="HY18" i="1"/>
  <c r="HZ5" i="1"/>
  <c r="HZ14" i="1" l="1"/>
  <c r="HZ15" i="1"/>
  <c r="HZ16" i="1"/>
  <c r="HZ18" i="1"/>
  <c r="IA5" i="1"/>
  <c r="HZ17" i="1"/>
  <c r="IA14" i="1" l="1"/>
  <c r="IA15" i="1"/>
  <c r="IA16" i="1"/>
  <c r="IA17" i="1"/>
  <c r="IA18" i="1"/>
  <c r="IB5" i="1"/>
  <c r="IB16" i="1" l="1"/>
  <c r="IB17" i="1"/>
  <c r="IB18" i="1"/>
  <c r="IC5" i="1"/>
  <c r="IB14" i="1"/>
  <c r="IB15" i="1"/>
  <c r="IC14" i="1" l="1"/>
  <c r="IC15" i="1"/>
  <c r="IC16" i="1"/>
  <c r="IC17" i="1"/>
  <c r="IC18" i="1"/>
  <c r="ID5" i="1"/>
  <c r="ID14" i="1" l="1"/>
  <c r="ID16" i="1"/>
  <c r="ID17" i="1"/>
  <c r="ID15" i="1"/>
  <c r="ID18" i="1"/>
  <c r="IE5" i="1"/>
  <c r="IE18" i="1" l="1"/>
  <c r="IF5" i="1"/>
  <c r="IE14" i="1"/>
  <c r="IE15" i="1"/>
  <c r="IE16" i="1"/>
  <c r="IE17" i="1"/>
  <c r="IF14" i="1" l="1"/>
  <c r="IF15" i="1"/>
  <c r="IF16" i="1"/>
  <c r="IF17" i="1"/>
  <c r="IF18" i="1"/>
  <c r="IG5" i="1"/>
  <c r="IG14" i="1" l="1"/>
  <c r="IG16" i="1"/>
  <c r="IG18" i="1"/>
  <c r="IH5" i="1"/>
  <c r="IG15" i="1"/>
  <c r="IG17" i="1"/>
  <c r="IH17" i="1" l="1"/>
  <c r="IH18" i="1"/>
  <c r="II5" i="1"/>
  <c r="IH14" i="1"/>
  <c r="IH15" i="1"/>
  <c r="IH16" i="1"/>
  <c r="II14" i="1" l="1"/>
  <c r="II15" i="1"/>
  <c r="II16" i="1"/>
  <c r="II17" i="1"/>
  <c r="II18" i="1"/>
  <c r="IJ5" i="1"/>
  <c r="IJ14" i="1" l="1"/>
  <c r="IJ15" i="1"/>
  <c r="IJ16" i="1"/>
  <c r="IJ18" i="1"/>
  <c r="IJ17" i="1"/>
  <c r="IK5" i="1"/>
  <c r="IK14" i="1" l="1"/>
  <c r="IK15" i="1"/>
  <c r="IK16" i="1"/>
  <c r="IK17" i="1"/>
  <c r="IK18" i="1"/>
  <c r="IL5" i="1"/>
  <c r="IL16" i="1" l="1"/>
  <c r="IL17" i="1"/>
  <c r="IL18" i="1"/>
  <c r="IM5" i="1"/>
  <c r="IL14" i="1"/>
  <c r="IL15" i="1"/>
  <c r="IM14" i="1" l="1"/>
  <c r="IM15" i="1"/>
  <c r="IM16" i="1"/>
  <c r="IM17" i="1"/>
  <c r="IM18" i="1"/>
  <c r="IN5" i="1"/>
  <c r="IN14" i="1" l="1"/>
  <c r="IN16" i="1"/>
  <c r="IN17" i="1"/>
  <c r="IN15" i="1"/>
  <c r="IN18" i="1"/>
  <c r="IO5" i="1"/>
  <c r="IO18" i="1" l="1"/>
  <c r="IP5" i="1"/>
  <c r="IO15" i="1"/>
  <c r="IO16" i="1"/>
  <c r="IO14" i="1"/>
  <c r="IO17" i="1"/>
  <c r="IP14" i="1" l="1"/>
  <c r="IP15" i="1"/>
  <c r="IP16" i="1"/>
  <c r="IP17" i="1"/>
  <c r="IP18" i="1"/>
  <c r="IQ5" i="1"/>
  <c r="IQ14" i="1" l="1"/>
  <c r="IQ16" i="1"/>
  <c r="IQ18" i="1"/>
  <c r="IR5" i="1"/>
  <c r="IQ17" i="1"/>
  <c r="IQ15" i="1"/>
  <c r="IR14" i="1" l="1"/>
  <c r="IR15" i="1"/>
  <c r="IR16" i="1"/>
  <c r="IR17" i="1"/>
  <c r="IR18" i="1"/>
  <c r="IS5" i="1"/>
  <c r="IS14" i="1" l="1"/>
  <c r="IS15" i="1"/>
  <c r="IS16" i="1"/>
  <c r="IS17" i="1"/>
  <c r="IS18" i="1"/>
  <c r="IT5" i="1"/>
  <c r="IT14" i="1" l="1"/>
  <c r="IT15" i="1"/>
  <c r="IT16" i="1"/>
  <c r="IT18" i="1"/>
  <c r="IT17" i="1"/>
  <c r="IU5" i="1"/>
  <c r="IU14" i="1" l="1"/>
  <c r="IU15" i="1"/>
  <c r="IU16" i="1"/>
  <c r="IU17" i="1"/>
  <c r="IU18" i="1"/>
  <c r="IV5" i="1"/>
  <c r="IV16" i="1" l="1"/>
  <c r="IV17" i="1"/>
  <c r="IV18" i="1"/>
  <c r="IW5" i="1"/>
  <c r="IV14" i="1"/>
  <c r="IV15" i="1"/>
  <c r="IW14" i="1" l="1"/>
  <c r="IW15" i="1"/>
  <c r="IW16" i="1"/>
  <c r="IW17" i="1"/>
  <c r="IW18" i="1"/>
  <c r="IX5" i="1"/>
  <c r="IX14" i="1" l="1"/>
  <c r="IX16" i="1"/>
  <c r="IX17" i="1"/>
  <c r="IX18" i="1"/>
  <c r="IX15" i="1"/>
  <c r="IY5" i="1"/>
  <c r="IY18" i="1" l="1"/>
  <c r="IZ5" i="1"/>
  <c r="IY15" i="1"/>
  <c r="IY16" i="1"/>
  <c r="IY17" i="1"/>
  <c r="IY14" i="1"/>
  <c r="IZ14" i="1" l="1"/>
  <c r="IZ15" i="1"/>
  <c r="IZ16" i="1"/>
  <c r="IZ17" i="1"/>
  <c r="IZ18" i="1"/>
  <c r="JA5" i="1"/>
  <c r="JA14" i="1" l="1"/>
  <c r="JA16" i="1"/>
  <c r="JA18" i="1"/>
  <c r="JB5" i="1"/>
  <c r="JA15" i="1"/>
  <c r="JA17" i="1"/>
  <c r="JB14" i="1" l="1"/>
  <c r="JB15" i="1"/>
  <c r="JB16" i="1"/>
  <c r="JB17" i="1"/>
  <c r="JB18" i="1"/>
  <c r="JC5" i="1"/>
  <c r="JC14" i="1" l="1"/>
  <c r="JC15" i="1"/>
  <c r="JC16" i="1"/>
  <c r="JC17" i="1"/>
  <c r="JC18" i="1"/>
  <c r="JD5" i="1"/>
  <c r="JD14" i="1" l="1"/>
  <c r="JD15" i="1"/>
  <c r="JD16" i="1"/>
  <c r="JD18" i="1"/>
  <c r="JD17" i="1"/>
  <c r="JE5" i="1"/>
  <c r="JE14" i="1" l="1"/>
  <c r="JE15" i="1"/>
  <c r="JF5" i="1"/>
  <c r="JE16" i="1"/>
  <c r="JE17" i="1"/>
  <c r="JE18" i="1"/>
  <c r="JF16" i="1" l="1"/>
  <c r="JF17" i="1"/>
  <c r="JF18" i="1"/>
  <c r="JG5" i="1"/>
  <c r="JF14" i="1"/>
  <c r="JF15" i="1"/>
  <c r="JG14" i="1" l="1"/>
  <c r="JG15" i="1"/>
  <c r="JG16" i="1"/>
  <c r="JG17" i="1"/>
  <c r="JG18" i="1"/>
  <c r="JH5" i="1"/>
  <c r="JH14" i="1" l="1"/>
  <c r="JH16" i="1"/>
  <c r="JH17" i="1"/>
  <c r="JH15" i="1"/>
  <c r="JH18" i="1"/>
  <c r="JI5" i="1"/>
  <c r="JI18" i="1" l="1"/>
  <c r="JJ5" i="1"/>
  <c r="JI14" i="1"/>
  <c r="JI15" i="1"/>
  <c r="JI16" i="1"/>
  <c r="JI17" i="1"/>
  <c r="JJ14" i="1" l="1"/>
  <c r="JJ15" i="1"/>
  <c r="JJ16" i="1"/>
  <c r="JJ17" i="1"/>
  <c r="JJ18" i="1"/>
  <c r="JK5" i="1"/>
  <c r="JK14" i="1" l="1"/>
  <c r="JK16" i="1"/>
  <c r="JK18" i="1"/>
  <c r="JL5" i="1"/>
  <c r="JK15" i="1"/>
  <c r="JK17" i="1"/>
  <c r="JL14" i="1" l="1"/>
  <c r="JL15" i="1"/>
  <c r="JL16" i="1"/>
  <c r="JL17" i="1"/>
  <c r="JL18" i="1"/>
  <c r="JM5" i="1"/>
  <c r="JM14" i="1" l="1"/>
  <c r="JM15" i="1"/>
  <c r="JM16" i="1"/>
  <c r="JM17" i="1"/>
  <c r="JM18" i="1"/>
  <c r="JN5" i="1"/>
  <c r="JN14" i="1" l="1"/>
  <c r="JN15" i="1"/>
  <c r="JN16" i="1"/>
  <c r="JN18" i="1"/>
  <c r="JN17" i="1"/>
  <c r="JO5" i="1"/>
  <c r="JO14" i="1" l="1"/>
  <c r="JO15" i="1"/>
  <c r="JP5" i="1"/>
  <c r="JO16" i="1"/>
  <c r="JO17" i="1"/>
  <c r="JO18" i="1"/>
  <c r="JP16" i="1" l="1"/>
  <c r="JP17" i="1"/>
  <c r="JP18" i="1"/>
  <c r="JQ5" i="1"/>
  <c r="JP14" i="1"/>
  <c r="JP15" i="1"/>
  <c r="JQ14" i="1" l="1"/>
  <c r="JQ15" i="1"/>
  <c r="JQ16" i="1"/>
  <c r="JQ17" i="1"/>
  <c r="JQ18" i="1"/>
  <c r="JR5" i="1"/>
  <c r="JR14" i="1" l="1"/>
  <c r="JR16" i="1"/>
  <c r="JR17" i="1"/>
  <c r="JR15" i="1"/>
  <c r="JR18" i="1"/>
  <c r="JS5" i="1"/>
  <c r="JS18" i="1" l="1"/>
  <c r="JT5" i="1"/>
  <c r="JS14" i="1"/>
  <c r="JS15" i="1"/>
  <c r="JS16" i="1"/>
  <c r="JS17" i="1"/>
  <c r="JT14" i="1" l="1"/>
  <c r="JT15" i="1"/>
  <c r="JT16" i="1"/>
  <c r="JT17" i="1"/>
  <c r="JT18" i="1"/>
  <c r="JU5" i="1"/>
  <c r="JV5" i="1" l="1"/>
  <c r="JU15" i="1"/>
  <c r="JU17" i="1"/>
  <c r="JU18" i="1"/>
  <c r="JU14" i="1"/>
  <c r="JU16" i="1"/>
  <c r="JV15" i="1" l="1"/>
  <c r="JV16" i="1"/>
  <c r="JW5" i="1"/>
  <c r="JV14" i="1"/>
  <c r="JV17" i="1"/>
  <c r="JV18" i="1"/>
  <c r="JW14" i="1" l="1"/>
  <c r="JW15" i="1"/>
  <c r="JW16" i="1"/>
  <c r="JW17" i="1"/>
  <c r="JW18" i="1"/>
  <c r="JX5" i="1"/>
  <c r="JX14" i="1" l="1"/>
  <c r="JX15" i="1"/>
  <c r="JX16" i="1"/>
  <c r="JX18" i="1"/>
  <c r="JX17" i="1"/>
  <c r="JY5" i="1"/>
  <c r="JY14" i="1" l="1"/>
  <c r="JY15" i="1"/>
  <c r="JY16" i="1"/>
  <c r="JY17" i="1"/>
  <c r="JY18" i="1"/>
  <c r="JZ5" i="1"/>
  <c r="JZ16" i="1" l="1"/>
  <c r="JZ17" i="1"/>
  <c r="JZ18" i="1"/>
  <c r="KA5" i="1"/>
  <c r="JZ14" i="1"/>
  <c r="JZ15" i="1"/>
  <c r="KA14" i="1" l="1"/>
  <c r="KA15" i="1"/>
  <c r="KA16" i="1"/>
  <c r="KA17" i="1"/>
  <c r="KA18" i="1"/>
  <c r="KB5" i="1"/>
  <c r="KB14" i="1" l="1"/>
  <c r="KB16" i="1"/>
  <c r="KB17" i="1"/>
  <c r="KB15" i="1"/>
  <c r="KB18" i="1"/>
  <c r="KC5" i="1"/>
  <c r="KC18" i="1" l="1"/>
  <c r="KD5" i="1"/>
  <c r="KC14" i="1"/>
  <c r="KC15" i="1"/>
  <c r="KC16" i="1"/>
  <c r="KC17" i="1"/>
  <c r="KD14" i="1" l="1"/>
  <c r="KD15" i="1"/>
  <c r="KD16" i="1"/>
  <c r="KD17" i="1"/>
  <c r="KD18" i="1"/>
  <c r="KE5" i="1"/>
  <c r="KE14" i="1" l="1"/>
  <c r="KE16" i="1"/>
  <c r="KE18" i="1"/>
  <c r="KF5" i="1"/>
  <c r="KE15" i="1"/>
  <c r="KE17" i="1"/>
  <c r="KF15" i="1" l="1"/>
  <c r="KF16" i="1"/>
  <c r="KF17" i="1"/>
  <c r="KF18" i="1"/>
  <c r="KG5" i="1"/>
  <c r="KF14" i="1"/>
  <c r="KG14" i="1" l="1"/>
  <c r="KG15" i="1"/>
  <c r="KG16" i="1"/>
  <c r="KG17" i="1"/>
  <c r="KG18" i="1"/>
  <c r="KH5" i="1"/>
  <c r="KH14" i="1" l="1"/>
  <c r="KH15" i="1"/>
  <c r="KH18" i="1"/>
  <c r="KH16" i="1"/>
  <c r="KH17" i="1"/>
  <c r="KI5" i="1"/>
  <c r="KI14" i="1" l="1"/>
  <c r="KI15" i="1"/>
  <c r="KI16" i="1"/>
  <c r="KI17" i="1"/>
  <c r="KI18" i="1"/>
  <c r="KJ5" i="1"/>
  <c r="KJ16" i="1" l="1"/>
  <c r="KJ17" i="1"/>
  <c r="KJ18" i="1"/>
  <c r="KK5" i="1"/>
  <c r="KJ14" i="1"/>
  <c r="KJ15" i="1"/>
  <c r="KK14" i="1" l="1"/>
  <c r="KK15" i="1"/>
  <c r="KK16" i="1"/>
  <c r="KK17" i="1"/>
  <c r="KK18" i="1"/>
  <c r="KL5" i="1"/>
  <c r="KL14" i="1" l="1"/>
  <c r="KL16" i="1"/>
  <c r="KL17" i="1"/>
  <c r="KL15" i="1"/>
  <c r="KL18" i="1"/>
  <c r="KM5" i="1"/>
  <c r="KM18" i="1" l="1"/>
  <c r="KN5" i="1"/>
  <c r="KM15" i="1"/>
  <c r="KM16" i="1"/>
  <c r="KM17" i="1"/>
  <c r="KM14" i="1"/>
  <c r="KN14" i="1" l="1"/>
  <c r="KN15" i="1"/>
  <c r="KN16" i="1"/>
  <c r="KN17" i="1"/>
  <c r="KN18" i="1"/>
  <c r="KO5" i="1"/>
  <c r="KO16" i="1" l="1"/>
  <c r="KO18" i="1"/>
  <c r="KP5" i="1"/>
  <c r="KO14" i="1"/>
  <c r="KO15" i="1"/>
  <c r="KO17" i="1"/>
  <c r="KP14" i="1" l="1"/>
  <c r="KP15" i="1"/>
  <c r="KP16" i="1"/>
  <c r="KP17" i="1"/>
  <c r="KP18" i="1"/>
  <c r="KQ5" i="1"/>
  <c r="KQ14" i="1" l="1"/>
  <c r="KQ15" i="1"/>
  <c r="KQ16" i="1"/>
  <c r="KQ17" i="1"/>
  <c r="KQ18" i="1"/>
  <c r="KR5" i="1"/>
  <c r="KR14" i="1" l="1"/>
  <c r="KR15" i="1"/>
  <c r="KR18" i="1"/>
  <c r="KR16" i="1"/>
  <c r="KR17" i="1"/>
  <c r="KS5" i="1"/>
  <c r="KS14" i="1" l="1"/>
  <c r="KS15" i="1"/>
  <c r="KS18" i="1"/>
  <c r="KS16" i="1"/>
  <c r="KS17" i="1"/>
  <c r="KT5" i="1"/>
  <c r="KT16" i="1" l="1"/>
  <c r="KT17" i="1"/>
  <c r="KT18" i="1"/>
  <c r="KU5" i="1"/>
  <c r="KT15" i="1"/>
  <c r="KT14" i="1"/>
  <c r="KU14" i="1" l="1"/>
  <c r="KU15" i="1"/>
  <c r="KU16" i="1"/>
  <c r="KU17" i="1"/>
  <c r="KU18" i="1"/>
  <c r="KV5" i="1"/>
  <c r="KV14" i="1" l="1"/>
  <c r="KV16" i="1"/>
  <c r="KV17" i="1"/>
  <c r="KV15" i="1"/>
  <c r="KV18" i="1"/>
  <c r="KW5" i="1"/>
  <c r="KW18" i="1" l="1"/>
  <c r="KX5" i="1"/>
  <c r="KW14" i="1"/>
  <c r="KW15" i="1"/>
  <c r="KW16" i="1"/>
  <c r="KW17" i="1"/>
  <c r="KX14" i="1" l="1"/>
  <c r="KX15" i="1"/>
  <c r="KX16" i="1"/>
  <c r="KX17" i="1"/>
  <c r="KX18" i="1"/>
  <c r="KY5" i="1"/>
  <c r="KY16" i="1" l="1"/>
  <c r="KY18" i="1"/>
  <c r="KZ5" i="1"/>
  <c r="KY14" i="1"/>
  <c r="KY15" i="1"/>
  <c r="KY17" i="1"/>
  <c r="KZ18" i="1" l="1"/>
  <c r="LA5" i="1"/>
  <c r="KZ14" i="1"/>
  <c r="KZ15" i="1"/>
  <c r="KZ16" i="1"/>
  <c r="KZ17" i="1"/>
  <c r="LA14" i="1" l="1"/>
  <c r="LA15" i="1"/>
  <c r="LA16" i="1"/>
  <c r="LA17" i="1"/>
  <c r="LA18" i="1"/>
  <c r="LB5" i="1"/>
  <c r="LB14" i="1" l="1"/>
  <c r="LB15" i="1"/>
  <c r="LB16" i="1"/>
  <c r="LB18" i="1"/>
  <c r="LB17" i="1"/>
  <c r="LC5" i="1"/>
  <c r="LC14" i="1" l="1"/>
  <c r="LC15" i="1"/>
  <c r="LC16" i="1"/>
  <c r="LC17" i="1"/>
  <c r="LC18" i="1"/>
  <c r="LD5" i="1"/>
  <c r="LD16" i="1" l="1"/>
  <c r="LD17" i="1"/>
  <c r="LD18" i="1"/>
  <c r="LE5" i="1"/>
  <c r="LD14" i="1"/>
  <c r="LD15" i="1"/>
  <c r="LE14" i="1" l="1"/>
  <c r="LE15" i="1"/>
  <c r="LE16" i="1"/>
  <c r="LE17" i="1"/>
  <c r="LE18" i="1"/>
  <c r="LF5" i="1"/>
  <c r="LF14" i="1" l="1"/>
  <c r="LF16" i="1"/>
  <c r="LF17" i="1"/>
  <c r="LF15" i="1"/>
  <c r="LF18" i="1"/>
  <c r="LG5" i="1"/>
  <c r="LG18" i="1" l="1"/>
  <c r="LH5" i="1"/>
  <c r="LG14" i="1"/>
  <c r="LG15" i="1"/>
  <c r="LG16" i="1"/>
  <c r="LG17" i="1"/>
  <c r="LH14" i="1" l="1"/>
  <c r="LH15" i="1"/>
  <c r="LH16" i="1"/>
  <c r="LH17" i="1"/>
  <c r="LH18" i="1"/>
  <c r="LI5" i="1"/>
  <c r="LI14" i="1" l="1"/>
  <c r="LI16" i="1"/>
  <c r="LI18" i="1"/>
  <c r="LJ5" i="1"/>
  <c r="LI15" i="1"/>
  <c r="LI17" i="1"/>
  <c r="LJ18" i="1" l="1"/>
  <c r="LK5" i="1"/>
  <c r="LJ15" i="1"/>
  <c r="LJ14" i="1"/>
  <c r="LJ16" i="1"/>
  <c r="LJ17" i="1"/>
  <c r="LK14" i="1" l="1"/>
  <c r="LK15" i="1"/>
  <c r="LK16" i="1"/>
  <c r="LK17" i="1"/>
  <c r="LK18" i="1"/>
  <c r="LL5" i="1"/>
  <c r="LL14" i="1" l="1"/>
  <c r="LL15" i="1"/>
  <c r="LL16" i="1"/>
  <c r="LL18" i="1"/>
  <c r="LL17" i="1"/>
  <c r="LM5" i="1"/>
  <c r="LM14" i="1" l="1"/>
  <c r="LM15" i="1"/>
  <c r="LM16" i="1"/>
  <c r="LM17" i="1"/>
  <c r="LM18" i="1"/>
  <c r="LN5" i="1"/>
  <c r="LN16" i="1" l="1"/>
  <c r="LN17" i="1"/>
  <c r="LN18" i="1"/>
  <c r="LO5" i="1"/>
  <c r="LN14" i="1"/>
  <c r="LN15" i="1"/>
  <c r="LO14" i="1" l="1"/>
  <c r="LO15" i="1"/>
  <c r="LO16" i="1"/>
  <c r="LO17" i="1"/>
  <c r="LO18" i="1"/>
  <c r="LP5" i="1"/>
  <c r="LP14" i="1" l="1"/>
  <c r="LP16" i="1"/>
  <c r="LP17" i="1"/>
  <c r="LP15" i="1"/>
  <c r="LP18" i="1"/>
  <c r="LQ5" i="1"/>
  <c r="LQ18" i="1" l="1"/>
  <c r="LR5" i="1"/>
  <c r="LQ16" i="1"/>
  <c r="LQ17" i="1"/>
  <c r="LQ14" i="1"/>
  <c r="LQ15" i="1"/>
  <c r="LR14" i="1" l="1"/>
  <c r="LR15" i="1"/>
  <c r="LR16" i="1"/>
  <c r="LR17" i="1"/>
  <c r="LR18" i="1"/>
  <c r="LS5" i="1"/>
  <c r="LS14" i="1" l="1"/>
  <c r="LS16" i="1"/>
  <c r="LS18" i="1"/>
  <c r="LT5" i="1"/>
  <c r="LS15" i="1"/>
  <c r="LS17" i="1"/>
  <c r="LT14" i="1" l="1"/>
  <c r="LT15" i="1"/>
  <c r="LT16" i="1"/>
  <c r="LT17" i="1"/>
  <c r="LT18" i="1"/>
  <c r="LU5" i="1"/>
  <c r="LU14" i="1" l="1"/>
  <c r="LU15" i="1"/>
  <c r="LU16" i="1"/>
  <c r="LU17" i="1"/>
  <c r="LU18" i="1"/>
  <c r="LV5" i="1"/>
  <c r="LV14" i="1" l="1"/>
  <c r="LV15" i="1"/>
  <c r="LV16" i="1"/>
  <c r="LV18" i="1"/>
  <c r="LV17" i="1"/>
  <c r="LW5" i="1"/>
  <c r="LW14" i="1" l="1"/>
  <c r="LW15" i="1"/>
  <c r="LW16" i="1"/>
  <c r="LW17" i="1"/>
  <c r="LW18" i="1"/>
  <c r="LX5" i="1"/>
  <c r="LX16" i="1" l="1"/>
  <c r="LX17" i="1"/>
  <c r="LX18" i="1"/>
  <c r="LY5" i="1"/>
  <c r="LX14" i="1"/>
  <c r="LX15" i="1"/>
  <c r="LY14" i="1" l="1"/>
  <c r="LY15" i="1"/>
  <c r="LY16" i="1"/>
  <c r="LY17" i="1"/>
  <c r="LY18" i="1"/>
  <c r="LZ5" i="1"/>
  <c r="LZ14" i="1" l="1"/>
  <c r="LZ16" i="1"/>
  <c r="LZ17" i="1"/>
  <c r="MA5" i="1"/>
  <c r="LZ15" i="1"/>
  <c r="LZ18" i="1"/>
  <c r="MA18" i="1" l="1"/>
  <c r="MB5" i="1"/>
  <c r="MA16" i="1"/>
  <c r="MA17" i="1"/>
  <c r="MA14" i="1"/>
  <c r="MA15" i="1"/>
  <c r="MB14" i="1" l="1"/>
  <c r="MB15" i="1"/>
  <c r="MB16" i="1"/>
  <c r="MB17" i="1"/>
  <c r="MB18" i="1"/>
  <c r="MC5" i="1"/>
  <c r="MC14" i="1" l="1"/>
  <c r="MC16" i="1"/>
  <c r="MC18" i="1"/>
  <c r="MD5" i="1"/>
  <c r="MC15" i="1"/>
  <c r="MC17" i="1"/>
  <c r="MD14" i="1" l="1"/>
  <c r="MD15" i="1"/>
  <c r="MD16" i="1"/>
  <c r="MD17" i="1"/>
  <c r="MD18" i="1"/>
  <c r="ME5" i="1"/>
  <c r="ME14" i="1" l="1"/>
  <c r="ME15" i="1"/>
  <c r="ME16" i="1"/>
  <c r="ME17" i="1"/>
  <c r="ME18" i="1"/>
  <c r="MF5" i="1"/>
  <c r="MF14" i="1" l="1"/>
  <c r="MF15" i="1"/>
  <c r="MF16" i="1"/>
  <c r="MF18" i="1"/>
  <c r="MF17" i="1"/>
  <c r="MG5" i="1"/>
  <c r="MG14" i="1" l="1"/>
  <c r="MG15" i="1"/>
  <c r="MG16" i="1"/>
  <c r="MG17" i="1"/>
  <c r="MG18" i="1"/>
  <c r="MH5" i="1"/>
  <c r="MH16" i="1" l="1"/>
  <c r="MH17" i="1"/>
  <c r="MH18" i="1"/>
  <c r="MI5" i="1"/>
  <c r="MH14" i="1"/>
  <c r="MH15" i="1"/>
  <c r="MI14" i="1" l="1"/>
  <c r="MI15" i="1"/>
  <c r="MI16" i="1"/>
  <c r="MI17" i="1"/>
  <c r="MI18" i="1"/>
  <c r="MJ5" i="1"/>
  <c r="MJ14" i="1" l="1"/>
  <c r="MJ16" i="1"/>
  <c r="MJ17" i="1"/>
  <c r="MJ18" i="1"/>
  <c r="MK5" i="1"/>
  <c r="MJ15" i="1"/>
  <c r="MK18" i="1" l="1"/>
  <c r="ML5" i="1"/>
  <c r="MK14" i="1"/>
  <c r="MK15" i="1"/>
  <c r="MK16" i="1"/>
  <c r="MK17" i="1"/>
  <c r="ML14" i="1" l="1"/>
  <c r="ML15" i="1"/>
  <c r="ML16" i="1"/>
  <c r="ML17" i="1"/>
  <c r="ML18" i="1"/>
  <c r="MM5" i="1"/>
  <c r="MM14" i="1" l="1"/>
  <c r="MM16" i="1"/>
  <c r="MM18" i="1"/>
  <c r="MN5" i="1"/>
  <c r="MM15" i="1"/>
  <c r="MM17" i="1"/>
  <c r="MN14" i="1" l="1"/>
  <c r="MN15" i="1"/>
  <c r="MN16" i="1"/>
  <c r="MN17" i="1"/>
  <c r="MN18" i="1"/>
  <c r="MO5" i="1"/>
  <c r="MO14" i="1" l="1"/>
  <c r="MO15" i="1"/>
  <c r="MO16" i="1"/>
  <c r="MO17" i="1"/>
  <c r="MO18" i="1"/>
  <c r="MP5" i="1"/>
  <c r="MP14" i="1" l="1"/>
  <c r="MP15" i="1"/>
  <c r="MP16" i="1"/>
  <c r="MP18" i="1"/>
  <c r="MP17" i="1"/>
  <c r="MQ5" i="1"/>
  <c r="MQ14" i="1" l="1"/>
  <c r="MQ15" i="1"/>
  <c r="MQ17" i="1"/>
  <c r="MQ16" i="1"/>
  <c r="MQ18" i="1"/>
  <c r="MR5" i="1"/>
  <c r="MR16" i="1" l="1"/>
  <c r="MR17" i="1"/>
  <c r="MR18" i="1"/>
  <c r="MS5" i="1"/>
  <c r="MR14" i="1"/>
  <c r="MR15" i="1"/>
  <c r="MS14" i="1" l="1"/>
  <c r="MS15" i="1"/>
  <c r="MS16" i="1"/>
  <c r="MS17" i="1"/>
  <c r="MS18" i="1"/>
  <c r="MT5" i="1"/>
  <c r="MT14" i="1" l="1"/>
  <c r="MT16" i="1"/>
  <c r="MT17" i="1"/>
  <c r="MT15" i="1"/>
  <c r="MT18" i="1"/>
  <c r="MU5" i="1"/>
  <c r="MU18" i="1" l="1"/>
  <c r="MV5" i="1"/>
  <c r="MU14" i="1"/>
  <c r="MU15" i="1"/>
  <c r="MU16" i="1"/>
  <c r="MU17" i="1"/>
  <c r="MW5" i="1" l="1"/>
  <c r="MV14" i="1"/>
  <c r="MV15" i="1"/>
  <c r="MV16" i="1"/>
  <c r="MV17" i="1"/>
  <c r="MV18" i="1"/>
  <c r="MX5" i="1" l="1"/>
  <c r="MW15" i="1"/>
  <c r="MW17" i="1"/>
  <c r="MW18" i="1"/>
  <c r="MW14" i="1"/>
  <c r="MW16" i="1"/>
  <c r="MX18" i="1" l="1"/>
  <c r="MY5" i="1"/>
  <c r="MX14" i="1"/>
  <c r="MX15" i="1"/>
  <c r="MX16" i="1"/>
  <c r="MX17" i="1"/>
  <c r="MY14" i="1" l="1"/>
  <c r="MY15" i="1"/>
  <c r="MY16" i="1"/>
  <c r="MY17" i="1"/>
  <c r="MY18" i="1"/>
  <c r="MZ5" i="1"/>
  <c r="MZ14" i="1" l="1"/>
  <c r="MZ15" i="1"/>
  <c r="MZ16" i="1"/>
  <c r="MZ18" i="1"/>
  <c r="MZ17" i="1"/>
  <c r="NA5" i="1"/>
  <c r="NB5" i="1" l="1"/>
  <c r="NA14" i="1"/>
  <c r="NA15" i="1"/>
  <c r="NA16" i="1"/>
  <c r="NA17" i="1"/>
  <c r="NA18" i="1"/>
  <c r="NB15" i="1" l="1"/>
  <c r="NB16" i="1"/>
  <c r="NB17" i="1"/>
  <c r="NB18" i="1"/>
  <c r="NC5" i="1"/>
  <c r="NB14" i="1"/>
  <c r="NC14" i="1" l="1"/>
  <c r="NC15" i="1"/>
  <c r="NC16" i="1"/>
  <c r="NC17" i="1"/>
  <c r="NC18" i="1"/>
  <c r="ND5" i="1"/>
  <c r="NE5" i="1" l="1"/>
  <c r="ND15" i="1"/>
  <c r="ND16" i="1"/>
  <c r="ND14" i="1"/>
  <c r="ND17" i="1"/>
  <c r="ND18" i="1"/>
  <c r="NE17" i="1" l="1"/>
  <c r="NE18" i="1"/>
  <c r="NF5" i="1"/>
  <c r="NE14" i="1"/>
  <c r="NE15" i="1"/>
  <c r="NE16" i="1"/>
  <c r="NF14" i="1" l="1"/>
  <c r="NF15" i="1"/>
  <c r="NF16" i="1"/>
  <c r="NF17" i="1"/>
  <c r="NF18" i="1"/>
  <c r="NG5" i="1"/>
  <c r="NG14" i="1" l="1"/>
  <c r="NG16" i="1"/>
  <c r="NG18" i="1"/>
  <c r="NH5" i="1"/>
  <c r="NG15" i="1"/>
  <c r="NG17" i="1"/>
  <c r="NH18" i="1" l="1"/>
  <c r="NH15" i="1"/>
  <c r="NH14" i="1"/>
  <c r="NH16" i="1"/>
  <c r="NH17" i="1"/>
  <c r="GL28" i="1"/>
  <c r="GL26" i="1"/>
  <c r="GL21" i="1"/>
  <c r="GM3" i="3"/>
  <c r="GM36" i="3"/>
  <c r="GM33" i="3"/>
  <c r="JY28" i="1"/>
  <c r="JY26" i="1"/>
  <c r="JY21" i="1"/>
  <c r="JZ3" i="3"/>
  <c r="JZ36" i="3"/>
  <c r="JZ33" i="3"/>
  <c r="IM28" i="1"/>
  <c r="IM26" i="1"/>
  <c r="IM21" i="1"/>
  <c r="IN3" i="3"/>
  <c r="IN36" i="3"/>
  <c r="IN33" i="3"/>
  <c r="FQ28" i="1"/>
  <c r="FQ26" i="1"/>
  <c r="FQ21" i="1"/>
  <c r="FR3" i="3"/>
  <c r="FR36" i="3"/>
  <c r="FR33" i="3"/>
  <c r="FT28" i="1"/>
  <c r="FT26" i="1"/>
  <c r="FT21" i="1"/>
  <c r="FU3" i="3"/>
  <c r="FU36" i="3"/>
  <c r="FU33" i="3"/>
  <c r="IE28" i="1"/>
  <c r="IE26" i="1"/>
  <c r="IE21" i="1"/>
  <c r="IF3" i="3"/>
  <c r="IF36" i="3"/>
  <c r="IF33" i="3"/>
  <c r="GW28" i="1"/>
  <c r="GW26" i="1"/>
  <c r="GW21" i="1"/>
  <c r="GX3" i="3"/>
  <c r="GX36" i="3"/>
  <c r="GX33" i="3"/>
  <c r="JB28" i="1"/>
  <c r="JB26" i="1"/>
  <c r="JB21" i="1"/>
  <c r="JC3" i="3"/>
  <c r="JC36" i="3"/>
  <c r="JC33" i="3"/>
  <c r="ID28" i="1"/>
  <c r="ID26" i="1"/>
  <c r="ID21" i="1"/>
  <c r="IE3" i="3"/>
  <c r="IE36" i="3"/>
  <c r="IE33" i="3"/>
  <c r="HJ33" i="3"/>
  <c r="HJ36" i="3"/>
  <c r="HJ3" i="3"/>
  <c r="HI21" i="1"/>
  <c r="HI26" i="1"/>
  <c r="HI28" i="1"/>
  <c r="MZ28" i="1"/>
  <c r="MZ26" i="1"/>
  <c r="MZ21" i="1"/>
  <c r="NA3" i="3"/>
  <c r="NA36" i="3"/>
  <c r="NA33" i="3"/>
  <c r="HD28" i="1"/>
  <c r="HD26" i="1"/>
  <c r="HD21" i="1"/>
  <c r="HE3" i="3"/>
  <c r="HE36" i="3"/>
  <c r="HE33" i="3"/>
  <c r="JC28" i="1"/>
  <c r="JC26" i="1"/>
  <c r="JC21" i="1"/>
  <c r="JD3" i="3"/>
  <c r="JD36" i="3"/>
  <c r="JD33" i="3"/>
  <c r="IR33" i="3"/>
  <c r="IR36" i="3"/>
  <c r="IR3" i="3"/>
  <c r="IQ21" i="1"/>
  <c r="IQ26" i="1"/>
  <c r="IQ28" i="1"/>
  <c r="HQ28" i="1"/>
  <c r="HQ26" i="1"/>
  <c r="HQ21" i="1"/>
  <c r="HR3" i="3"/>
  <c r="HR36" i="3"/>
  <c r="HR33" i="3"/>
  <c r="KW28" i="1"/>
  <c r="KW26" i="1"/>
  <c r="KX33" i="3"/>
  <c r="KX36" i="3"/>
  <c r="KX3" i="3"/>
  <c r="KW21" i="1"/>
  <c r="ML28" i="1"/>
  <c r="ML26" i="1"/>
  <c r="ML21" i="1"/>
  <c r="MM3" i="3"/>
  <c r="MM36" i="3"/>
  <c r="MM33" i="3"/>
  <c r="KP28" i="1"/>
  <c r="KP26" i="1"/>
  <c r="KP21" i="1"/>
  <c r="KQ3" i="3"/>
  <c r="KQ36" i="3"/>
  <c r="KQ33" i="3"/>
  <c r="HG28" i="1"/>
  <c r="HG26" i="1"/>
  <c r="HG21" i="1"/>
  <c r="HH3" i="3"/>
  <c r="HH36" i="3"/>
  <c r="HH33" i="3"/>
  <c r="KY28" i="1"/>
  <c r="KY26" i="1"/>
  <c r="KY21" i="1"/>
  <c r="KZ3" i="3"/>
  <c r="KZ36" i="3"/>
  <c r="KZ33" i="3"/>
  <c r="HB28" i="1"/>
  <c r="HB26" i="1"/>
  <c r="HB21" i="1"/>
  <c r="HC3" i="3"/>
  <c r="HC36" i="3"/>
  <c r="HC33" i="3"/>
  <c r="LT33" i="3"/>
  <c r="LT36" i="3"/>
  <c r="LT3" i="3"/>
  <c r="LS21" i="1"/>
  <c r="LS26" i="1"/>
  <c r="LS28" i="1"/>
  <c r="JP28" i="1"/>
  <c r="JP26" i="1"/>
  <c r="JP21" i="1"/>
  <c r="JQ3" i="3"/>
  <c r="JQ36" i="3"/>
  <c r="JQ33" i="3"/>
  <c r="FL28" i="1"/>
  <c r="FL26" i="1"/>
  <c r="FL21" i="1"/>
  <c r="FM3" i="3"/>
  <c r="FM36" i="3"/>
  <c r="FM33" i="3"/>
  <c r="KV28" i="1"/>
  <c r="KV26" i="1"/>
  <c r="KV21" i="1"/>
  <c r="KW3" i="3"/>
  <c r="KW36" i="3"/>
  <c r="KW33" i="3"/>
  <c r="GH33" i="3"/>
  <c r="GH36" i="3"/>
  <c r="GH3" i="3"/>
  <c r="GG21" i="1"/>
  <c r="GG26" i="1"/>
  <c r="GG28" i="1"/>
  <c r="IJ28" i="1"/>
  <c r="IJ26" i="1"/>
  <c r="IJ21" i="1"/>
  <c r="IK3" i="3"/>
  <c r="IK36" i="3"/>
  <c r="IK33" i="3"/>
  <c r="MO28" i="1"/>
  <c r="MO26" i="1"/>
  <c r="MO21" i="1"/>
  <c r="MP3" i="3"/>
  <c r="MP36" i="3"/>
  <c r="MP33" i="3"/>
  <c r="LP28" i="1"/>
  <c r="LP26" i="1"/>
  <c r="LP21" i="1"/>
  <c r="LQ3" i="3"/>
  <c r="LQ36" i="3"/>
  <c r="LQ33" i="3"/>
  <c r="MH28" i="1"/>
  <c r="MH26" i="1"/>
  <c r="MH21" i="1"/>
  <c r="MI3" i="3"/>
  <c r="MI36" i="3"/>
  <c r="MI33" i="3"/>
  <c r="GV28" i="1"/>
  <c r="GV26" i="1"/>
  <c r="GV21" i="1"/>
  <c r="GW3" i="3"/>
  <c r="GW36" i="3"/>
  <c r="GW33" i="3"/>
  <c r="LV28" i="1"/>
  <c r="LV26" i="1"/>
  <c r="LV21" i="1"/>
  <c r="LW3" i="3"/>
  <c r="LW36" i="3"/>
  <c r="LW33" i="3"/>
  <c r="HD33" i="3"/>
  <c r="HD36" i="3"/>
  <c r="HD3" i="3"/>
  <c r="HC21" i="1"/>
  <c r="HC26" i="1"/>
  <c r="HC28" i="1"/>
  <c r="IF28" i="1"/>
  <c r="IF26" i="1"/>
  <c r="IF21" i="1"/>
  <c r="IG3" i="3"/>
  <c r="IG36" i="3"/>
  <c r="IG33" i="3"/>
  <c r="KB28" i="1"/>
  <c r="KC33" i="3"/>
  <c r="KC36" i="3"/>
  <c r="KC3" i="3"/>
  <c r="KB21" i="1"/>
  <c r="KB26" i="1"/>
  <c r="JG28" i="1"/>
  <c r="JG26" i="1"/>
  <c r="JH33" i="3"/>
  <c r="JH36" i="3"/>
  <c r="JH3" i="3"/>
  <c r="JG21" i="1"/>
  <c r="FB33" i="3"/>
  <c r="FB36" i="3"/>
  <c r="FB3" i="3"/>
  <c r="FA21" i="1"/>
  <c r="FA26" i="1"/>
  <c r="FA28" i="1"/>
  <c r="GE28" i="1"/>
  <c r="GE26" i="1"/>
  <c r="GE21" i="1"/>
  <c r="GF3" i="3"/>
  <c r="GF36" i="3"/>
  <c r="GF33" i="3"/>
  <c r="JF28" i="1"/>
  <c r="JF26" i="1"/>
  <c r="JF21" i="1"/>
  <c r="JG3" i="3"/>
  <c r="JG36" i="3"/>
  <c r="JG33" i="3"/>
  <c r="LK33" i="3"/>
  <c r="LK36" i="3"/>
  <c r="LK3" i="3"/>
  <c r="LJ21" i="1"/>
  <c r="LJ26" i="1"/>
  <c r="LJ28" i="1"/>
  <c r="FN28" i="1"/>
  <c r="FN26" i="1"/>
  <c r="FN21" i="1"/>
  <c r="FO3" i="3"/>
  <c r="FO36" i="3"/>
  <c r="FO33" i="3"/>
  <c r="FK33" i="3"/>
  <c r="FK36" i="3"/>
  <c r="FK3" i="3"/>
  <c r="FJ21" i="1"/>
  <c r="FJ26" i="1"/>
  <c r="FJ28" i="1"/>
  <c r="MW28" i="1"/>
  <c r="MW26" i="1"/>
  <c r="MW21" i="1"/>
  <c r="MX3" i="3"/>
  <c r="MX36" i="3"/>
  <c r="MX33" i="3"/>
  <c r="LZ28" i="1"/>
  <c r="LZ26" i="1"/>
  <c r="LZ21" i="1"/>
  <c r="MA3" i="3"/>
  <c r="MA36" i="3"/>
  <c r="MA33" i="3"/>
  <c r="FE28" i="1"/>
  <c r="FE26" i="1"/>
  <c r="FE21" i="1"/>
  <c r="FF3" i="3"/>
  <c r="FF36" i="3"/>
  <c r="FF33" i="3"/>
  <c r="JM28" i="1"/>
  <c r="JM26" i="1"/>
  <c r="JM21" i="1"/>
  <c r="JN3" i="3"/>
  <c r="JN36" i="3"/>
  <c r="JN33" i="3"/>
  <c r="NH28" i="1"/>
  <c r="NH26" i="1"/>
  <c r="NH21" i="1"/>
  <c r="NI3" i="3"/>
  <c r="NI36" i="3"/>
  <c r="NI33" i="3"/>
  <c r="L44" i="75"/>
  <c r="JU28" i="1"/>
  <c r="JU26" i="1"/>
  <c r="JU21" i="1"/>
  <c r="JV3" i="3"/>
  <c r="JV36" i="3"/>
  <c r="JV33" i="3"/>
  <c r="IT33" i="3"/>
  <c r="IT36" i="3"/>
  <c r="IT3" i="3"/>
  <c r="IS21" i="1"/>
  <c r="IS26" i="1"/>
  <c r="IS28" i="1"/>
  <c r="IB28" i="1"/>
  <c r="IB26" i="1"/>
  <c r="IB21" i="1"/>
  <c r="IC3" i="3"/>
  <c r="IC36" i="3"/>
  <c r="IC33" i="3"/>
  <c r="MQ33" i="3"/>
  <c r="MQ36" i="3"/>
  <c r="MQ3" i="3"/>
  <c r="MP21" i="1"/>
  <c r="MP26" i="1"/>
  <c r="MP28" i="1"/>
  <c r="FC28" i="1"/>
  <c r="FC26" i="1"/>
  <c r="FC21" i="1"/>
  <c r="FD3" i="3"/>
  <c r="FD36" i="3"/>
  <c r="FD33" i="3"/>
  <c r="NH33" i="3"/>
  <c r="NH36" i="3"/>
  <c r="NH3" i="3"/>
  <c r="NG21" i="1"/>
  <c r="NG26" i="1"/>
  <c r="NG28" i="1"/>
  <c r="HX33" i="3"/>
  <c r="HX36" i="3"/>
  <c r="HX3" i="3"/>
  <c r="HW21" i="1"/>
  <c r="HW26" i="1"/>
  <c r="HW28" i="1"/>
  <c r="LG28" i="1"/>
  <c r="LG26" i="1"/>
  <c r="LG21" i="1"/>
  <c r="LH3" i="3"/>
  <c r="LH36" i="3"/>
  <c r="LH33" i="3"/>
  <c r="KN28" i="1"/>
  <c r="KN26" i="1"/>
  <c r="KN21" i="1"/>
  <c r="KO3" i="3"/>
  <c r="KO36" i="3"/>
  <c r="KO33" i="3"/>
  <c r="II33" i="3"/>
  <c r="II36" i="3"/>
  <c r="II3" i="3"/>
  <c r="IH21" i="1"/>
  <c r="IH26" i="1"/>
  <c r="IH28" i="1"/>
  <c r="GR28" i="1"/>
  <c r="GR26" i="1"/>
  <c r="GR21" i="1"/>
  <c r="GS3" i="3"/>
  <c r="GS36" i="3"/>
  <c r="GS33" i="3"/>
  <c r="NA28" i="1"/>
  <c r="NA26" i="1"/>
  <c r="NA21" i="1"/>
  <c r="NB3" i="3"/>
  <c r="NB36" i="3"/>
  <c r="NB33" i="3"/>
  <c r="MA28" i="1"/>
  <c r="MA26" i="1"/>
  <c r="MA21" i="1"/>
  <c r="MB3" i="3"/>
  <c r="MB36" i="3"/>
  <c r="MB33" i="3"/>
  <c r="LT28" i="1"/>
  <c r="LT26" i="1"/>
  <c r="LT21" i="1"/>
  <c r="LU3" i="3"/>
  <c r="LU36" i="3"/>
  <c r="LU33" i="3"/>
  <c r="JD28" i="1"/>
  <c r="JD26" i="1"/>
  <c r="JD21" i="1"/>
  <c r="JE3" i="3"/>
  <c r="JE36" i="3"/>
  <c r="JE33" i="3"/>
  <c r="GO28" i="1"/>
  <c r="GO26" i="1"/>
  <c r="GO21" i="1"/>
  <c r="GP3" i="3"/>
  <c r="GP36" i="3"/>
  <c r="GP33" i="3"/>
  <c r="NF28" i="1"/>
  <c r="NF26" i="1"/>
  <c r="NF21" i="1"/>
  <c r="NG3" i="3"/>
  <c r="NG36" i="3"/>
  <c r="NG33" i="3"/>
  <c r="GC28" i="1"/>
  <c r="GC26" i="1"/>
  <c r="GC21" i="1"/>
  <c r="GD33" i="3"/>
  <c r="GD36" i="3"/>
  <c r="GD3" i="3"/>
  <c r="GF28" i="1"/>
  <c r="GF26" i="1"/>
  <c r="GF21" i="1"/>
  <c r="GG3" i="3"/>
  <c r="GG36" i="3"/>
  <c r="GG33" i="3"/>
  <c r="FY28" i="1"/>
  <c r="FY26" i="1"/>
  <c r="FY21" i="1"/>
  <c r="FZ3" i="3"/>
  <c r="FZ36" i="3"/>
  <c r="FZ33" i="3"/>
  <c r="LR28" i="1"/>
  <c r="LR26" i="1"/>
  <c r="LR21" i="1"/>
  <c r="LS3" i="3"/>
  <c r="LS36" i="3"/>
  <c r="LS33" i="3"/>
  <c r="KU33" i="3"/>
  <c r="KU36" i="3"/>
  <c r="KU3" i="3"/>
  <c r="KT21" i="1"/>
  <c r="KT26" i="1"/>
  <c r="KT28" i="1"/>
  <c r="FX28" i="1"/>
  <c r="FX26" i="1"/>
  <c r="FX21" i="1"/>
  <c r="FY3" i="3"/>
  <c r="FY36" i="3"/>
  <c r="FY33" i="3"/>
  <c r="GT33" i="3"/>
  <c r="GT36" i="3"/>
  <c r="GT3" i="3"/>
  <c r="GS21" i="1"/>
  <c r="GS26" i="1"/>
  <c r="GS28" i="1"/>
  <c r="GD28" i="1"/>
  <c r="GD26" i="1"/>
  <c r="GE33" i="3"/>
  <c r="GE36" i="3"/>
  <c r="GE3" i="3"/>
  <c r="GD21" i="1"/>
  <c r="FW28" i="1"/>
  <c r="FW26" i="1"/>
  <c r="FX33" i="3"/>
  <c r="FX36" i="3"/>
  <c r="FX3" i="3"/>
  <c r="FW21" i="1"/>
  <c r="IN28" i="1"/>
  <c r="IN26" i="1"/>
  <c r="IO33" i="3"/>
  <c r="IO36" i="3"/>
  <c r="IO3" i="3"/>
  <c r="IN21" i="1"/>
  <c r="IZ28" i="1"/>
  <c r="IZ26" i="1"/>
  <c r="IZ21" i="1"/>
  <c r="JA3" i="3"/>
  <c r="JA36" i="3"/>
  <c r="JA33" i="3"/>
  <c r="HH28" i="1"/>
  <c r="HI33" i="3"/>
  <c r="HI36" i="3"/>
  <c r="HI3" i="3"/>
  <c r="HH21" i="1"/>
  <c r="HH26" i="1"/>
  <c r="JX28" i="1"/>
  <c r="JX26" i="1"/>
  <c r="JX21" i="1"/>
  <c r="JY3" i="3"/>
  <c r="JY36" i="3"/>
  <c r="JY33" i="3"/>
  <c r="HT33" i="3"/>
  <c r="HT36" i="3"/>
  <c r="HT3" i="3"/>
  <c r="HS21" i="1"/>
  <c r="HS26" i="1"/>
  <c r="HS28" i="1"/>
  <c r="GJ33" i="3"/>
  <c r="GJ36" i="3"/>
  <c r="GJ3" i="3"/>
  <c r="GI21" i="1"/>
  <c r="GI26" i="1"/>
  <c r="GI28" i="1"/>
  <c r="IW28" i="1"/>
  <c r="IX33" i="3"/>
  <c r="IX36" i="3"/>
  <c r="IX3" i="3"/>
  <c r="IW21" i="1"/>
  <c r="IW26" i="1"/>
  <c r="JH28" i="1"/>
  <c r="JH26" i="1"/>
  <c r="JH21" i="1"/>
  <c r="JI3" i="3"/>
  <c r="JI36" i="3"/>
  <c r="JI33" i="3"/>
  <c r="KX28" i="1"/>
  <c r="KX26" i="1"/>
  <c r="KY33" i="3"/>
  <c r="KY36" i="3"/>
  <c r="KY3" i="3"/>
  <c r="KX21" i="1"/>
  <c r="MM28" i="1"/>
  <c r="MN33" i="3"/>
  <c r="MN36" i="3"/>
  <c r="MN3" i="3"/>
  <c r="MM21" i="1"/>
  <c r="MM26" i="1"/>
  <c r="IY28" i="1"/>
  <c r="IY26" i="1"/>
  <c r="IZ33" i="3"/>
  <c r="IZ36" i="3"/>
  <c r="IZ3" i="3"/>
  <c r="IY21" i="1"/>
  <c r="JT28" i="1"/>
  <c r="JU33" i="3"/>
  <c r="JU36" i="3"/>
  <c r="JU3" i="3"/>
  <c r="JT21" i="1"/>
  <c r="JT26" i="1"/>
  <c r="HK28" i="1"/>
  <c r="HK26" i="1"/>
  <c r="HK21" i="1"/>
  <c r="HL3" i="3"/>
  <c r="HL36" i="3"/>
  <c r="HL33" i="3"/>
  <c r="KF28" i="1"/>
  <c r="KF26" i="1"/>
  <c r="KF21" i="1"/>
  <c r="KG3" i="3"/>
  <c r="KG36" i="3"/>
  <c r="KG33" i="3"/>
  <c r="FP28" i="1"/>
  <c r="FP26" i="1"/>
  <c r="FP21" i="1"/>
  <c r="FQ3" i="3"/>
  <c r="FQ36" i="3"/>
  <c r="FQ33" i="3"/>
  <c r="JV28" i="1"/>
  <c r="JV26" i="1"/>
  <c r="JV21" i="1"/>
  <c r="JW33" i="3"/>
  <c r="JW36" i="3"/>
  <c r="JW3" i="3"/>
  <c r="LC33" i="3"/>
  <c r="LC36" i="3"/>
  <c r="LC3" i="3"/>
  <c r="LB21" i="1"/>
  <c r="LB26" i="1"/>
  <c r="LB28" i="1"/>
  <c r="GV33" i="3"/>
  <c r="GV36" i="3"/>
  <c r="GV3" i="3"/>
  <c r="GU21" i="1"/>
  <c r="GU26" i="1"/>
  <c r="GU28" i="1"/>
  <c r="JB33" i="3"/>
  <c r="JB36" i="3"/>
  <c r="JB3" i="3"/>
  <c r="JA21" i="1"/>
  <c r="JA26" i="1"/>
  <c r="JA28" i="1"/>
  <c r="ND33" i="3"/>
  <c r="ND36" i="3"/>
  <c r="ND3" i="3"/>
  <c r="NC21" i="1"/>
  <c r="NC26" i="1"/>
  <c r="NC28" i="1"/>
  <c r="KD33" i="3"/>
  <c r="KD36" i="3"/>
  <c r="KD3" i="3"/>
  <c r="KC21" i="1"/>
  <c r="KC26" i="1"/>
  <c r="KC28" i="1"/>
  <c r="GT28" i="1"/>
  <c r="GU33" i="3"/>
  <c r="GU36" i="3"/>
  <c r="GU3" i="3"/>
  <c r="GT21" i="1"/>
  <c r="GT26" i="1"/>
  <c r="IG28" i="1"/>
  <c r="IG26" i="1"/>
  <c r="IH33" i="3"/>
  <c r="IH36" i="3"/>
  <c r="IH3" i="3"/>
  <c r="IG21" i="1"/>
  <c r="EZ28" i="1"/>
  <c r="FA33" i="3"/>
  <c r="FA36" i="3"/>
  <c r="FA3" i="3"/>
  <c r="EZ21" i="1"/>
  <c r="EZ26" i="1"/>
  <c r="MN28" i="1"/>
  <c r="MN26" i="1"/>
  <c r="MO33" i="3"/>
  <c r="MO36" i="3"/>
  <c r="MO3" i="3"/>
  <c r="MN21" i="1"/>
  <c r="LF28" i="1"/>
  <c r="LF26" i="1"/>
  <c r="LG33" i="3"/>
  <c r="LG36" i="3"/>
  <c r="LG3" i="3"/>
  <c r="LF21" i="1"/>
  <c r="KA28" i="1"/>
  <c r="KA26" i="1"/>
  <c r="KA21" i="1"/>
  <c r="KB3" i="3"/>
  <c r="KB36" i="3"/>
  <c r="KB33" i="3"/>
  <c r="NC33" i="3"/>
  <c r="NC36" i="3"/>
  <c r="NC3" i="3"/>
  <c r="NB21" i="1"/>
  <c r="NB26" i="1"/>
  <c r="NB28" i="1"/>
  <c r="LZ33" i="3"/>
  <c r="LZ36" i="3"/>
  <c r="LZ3" i="3"/>
  <c r="LY21" i="1"/>
  <c r="LY26" i="1"/>
  <c r="LY28" i="1"/>
  <c r="GR33" i="3"/>
  <c r="GR36" i="3"/>
  <c r="GR3" i="3"/>
  <c r="GQ21" i="1"/>
  <c r="GQ26" i="1"/>
  <c r="GQ28" i="1"/>
  <c r="LF33" i="3"/>
  <c r="LF36" i="3"/>
  <c r="LF3" i="3"/>
  <c r="LE21" i="1"/>
  <c r="LE26" i="1"/>
  <c r="LE28" i="1"/>
  <c r="KL28" i="1"/>
  <c r="KM33" i="3"/>
  <c r="KM36" i="3"/>
  <c r="KM3" i="3"/>
  <c r="KL21" i="1"/>
  <c r="KL26" i="1"/>
  <c r="EQ28" i="1"/>
  <c r="ER33" i="3"/>
  <c r="ER36" i="3"/>
  <c r="ER3" i="3"/>
  <c r="EQ21" i="1"/>
  <c r="EQ26" i="1"/>
  <c r="KS28" i="1"/>
  <c r="KT33" i="3"/>
  <c r="KT36" i="3"/>
  <c r="KT3" i="3"/>
  <c r="KS21" i="1"/>
  <c r="KS26" i="1"/>
  <c r="HM28" i="1"/>
  <c r="HN33" i="3"/>
  <c r="HN36" i="3"/>
  <c r="HN3" i="3"/>
  <c r="HM21" i="1"/>
  <c r="HM26" i="1"/>
  <c r="LC28" i="1"/>
  <c r="LD33" i="3"/>
  <c r="LD36" i="3"/>
  <c r="LD3" i="3"/>
  <c r="LC21" i="1"/>
  <c r="LC26" i="1"/>
  <c r="FS28" i="1"/>
  <c r="FT33" i="3"/>
  <c r="FT36" i="3"/>
  <c r="FT3" i="3"/>
  <c r="FS21" i="1"/>
  <c r="FS26" i="1"/>
  <c r="FV33" i="3"/>
  <c r="FV36" i="3"/>
  <c r="FV3" i="3"/>
  <c r="FU21" i="1"/>
  <c r="FU26" i="1"/>
  <c r="FU28" i="1"/>
  <c r="GK33" i="3"/>
  <c r="GK36" i="3"/>
  <c r="GK3" i="3"/>
  <c r="GJ21" i="1"/>
  <c r="GJ26" i="1"/>
  <c r="GJ28" i="1"/>
  <c r="JO33" i="3"/>
  <c r="JO36" i="3"/>
  <c r="JO3" i="3"/>
  <c r="JN21" i="1"/>
  <c r="JN26" i="1"/>
  <c r="JN28" i="1"/>
  <c r="GI33" i="3"/>
  <c r="GI36" i="3"/>
  <c r="GI3" i="3"/>
  <c r="GH21" i="1"/>
  <c r="GH26" i="1"/>
  <c r="GH28" i="1"/>
  <c r="FC33" i="3"/>
  <c r="FC36" i="3"/>
  <c r="FC3" i="3"/>
  <c r="FB21" i="1"/>
  <c r="FB26" i="1"/>
  <c r="FB28" i="1"/>
  <c r="KO28" i="1"/>
  <c r="KO26" i="1"/>
  <c r="KO21" i="1"/>
  <c r="KP3" i="3"/>
  <c r="KP36" i="3"/>
  <c r="KP33" i="3"/>
  <c r="EV33" i="3"/>
  <c r="EV36" i="3"/>
  <c r="EV3" i="3"/>
  <c r="EU21" i="1"/>
  <c r="EU26" i="1"/>
  <c r="EU28" i="1"/>
  <c r="HO33" i="3"/>
  <c r="HO36" i="3"/>
  <c r="HO3" i="3"/>
  <c r="HN21" i="1"/>
  <c r="HN26" i="1"/>
  <c r="HN28" i="1"/>
  <c r="FD28" i="1"/>
  <c r="FD26" i="1"/>
  <c r="FD21" i="1"/>
  <c r="FE33" i="3"/>
  <c r="FE36" i="3"/>
  <c r="FE3" i="3"/>
  <c r="GB28" i="1"/>
  <c r="GB26" i="1"/>
  <c r="GB21" i="1"/>
  <c r="GC33" i="3"/>
  <c r="GC36" i="3"/>
  <c r="GC3" i="3"/>
  <c r="LQ28" i="1"/>
  <c r="LQ26" i="1"/>
  <c r="LQ21" i="1"/>
  <c r="LR3" i="3"/>
  <c r="LR36" i="3"/>
  <c r="LR33" i="3"/>
  <c r="ET33" i="3"/>
  <c r="ET36" i="3"/>
  <c r="ET3" i="3"/>
  <c r="ES21" i="1"/>
  <c r="ES26" i="1"/>
  <c r="ES28" i="1"/>
  <c r="MD33" i="3"/>
  <c r="MD36" i="3"/>
  <c r="MD3" i="3"/>
  <c r="MC21" i="1"/>
  <c r="MC26" i="1"/>
  <c r="MC28" i="1"/>
  <c r="MX28" i="1"/>
  <c r="MX26" i="1"/>
  <c r="MY33" i="3"/>
  <c r="MY36" i="3"/>
  <c r="MY3" i="3"/>
  <c r="MX21" i="1"/>
  <c r="EU33" i="3"/>
  <c r="EU36" i="3"/>
  <c r="EU3" i="3"/>
  <c r="ET21" i="1"/>
  <c r="ET26" i="1"/>
  <c r="ET28" i="1"/>
  <c r="GX28" i="1"/>
  <c r="GX26" i="1"/>
  <c r="GY33" i="3"/>
  <c r="GY36" i="3"/>
  <c r="GY3" i="3"/>
  <c r="GX21" i="1"/>
  <c r="HS33" i="3"/>
  <c r="HS36" i="3"/>
  <c r="HS3" i="3"/>
  <c r="HR21" i="1"/>
  <c r="HR26" i="1"/>
  <c r="HR28" i="1"/>
  <c r="NF33" i="3"/>
  <c r="NF36" i="3"/>
  <c r="NF3" i="3"/>
  <c r="NE21" i="1"/>
  <c r="NE26" i="1"/>
  <c r="NE28" i="1"/>
  <c r="IJ33" i="3"/>
  <c r="IJ36" i="3"/>
  <c r="IJ3" i="3"/>
  <c r="II21" i="1"/>
  <c r="II26" i="1"/>
  <c r="II28" i="1"/>
  <c r="MH33" i="3"/>
  <c r="MH36" i="3"/>
  <c r="MH3" i="3"/>
  <c r="MG21" i="1"/>
  <c r="MG26" i="1"/>
  <c r="MG28" i="1"/>
  <c r="FI33" i="3"/>
  <c r="FI36" i="3"/>
  <c r="FI3" i="3"/>
  <c r="FH21" i="1"/>
  <c r="FH26" i="1"/>
  <c r="FH28" i="1"/>
  <c r="JK33" i="3"/>
  <c r="JK36" i="3"/>
  <c r="JK3" i="3"/>
  <c r="JJ21" i="1"/>
  <c r="JJ26" i="1"/>
  <c r="JJ28" i="1"/>
  <c r="FR28" i="1"/>
  <c r="FR26" i="1"/>
  <c r="FR21" i="1"/>
  <c r="FS3" i="3"/>
  <c r="FS36" i="3"/>
  <c r="FS33" i="3"/>
  <c r="ES33" i="3"/>
  <c r="ES36" i="3"/>
  <c r="ES3" i="3"/>
  <c r="ER21" i="1"/>
  <c r="ER26" i="1"/>
  <c r="ER28" i="1"/>
  <c r="IP28" i="1"/>
  <c r="IQ33" i="3"/>
  <c r="IQ36" i="3"/>
  <c r="IQ3" i="3"/>
  <c r="IP21" i="1"/>
  <c r="IP26" i="1"/>
  <c r="IV28" i="1"/>
  <c r="IW33" i="3"/>
  <c r="IW36" i="3"/>
  <c r="IW3" i="3"/>
  <c r="IV21" i="1"/>
  <c r="IV26" i="1"/>
  <c r="FP33" i="3"/>
  <c r="FP36" i="3"/>
  <c r="FP3" i="3"/>
  <c r="FO21" i="1"/>
  <c r="FO26" i="1"/>
  <c r="FO28" i="1"/>
  <c r="KE33" i="3"/>
  <c r="KE36" i="3"/>
  <c r="KE3" i="3"/>
  <c r="KD21" i="1"/>
  <c r="KD26" i="1"/>
  <c r="KD28" i="1"/>
  <c r="HA33" i="3"/>
  <c r="HA36" i="3"/>
  <c r="HA3" i="3"/>
  <c r="GZ21" i="1"/>
  <c r="GZ26" i="1"/>
  <c r="GZ28" i="1"/>
  <c r="HB33" i="3"/>
  <c r="HB36" i="3"/>
  <c r="HB3" i="3"/>
  <c r="HA21" i="1"/>
  <c r="HA26" i="1"/>
  <c r="HA28" i="1"/>
  <c r="HU33" i="3"/>
  <c r="HU36" i="3"/>
  <c r="HU3" i="3"/>
  <c r="HT21" i="1"/>
  <c r="HT26" i="1"/>
  <c r="HT28" i="1"/>
  <c r="HQ33" i="3"/>
  <c r="HQ36" i="3"/>
  <c r="HQ3" i="3"/>
  <c r="HP21" i="1"/>
  <c r="HP26" i="1"/>
  <c r="HP28" i="1"/>
  <c r="LM33" i="3"/>
  <c r="LM36" i="3"/>
  <c r="LM3" i="3"/>
  <c r="LL21" i="1"/>
  <c r="LL26" i="1"/>
  <c r="LL28" i="1"/>
  <c r="FW33" i="3"/>
  <c r="FW36" i="3"/>
  <c r="FW3" i="3"/>
  <c r="FV21" i="1"/>
  <c r="FV26" i="1"/>
  <c r="FV28" i="1"/>
  <c r="MT33" i="3"/>
  <c r="MT36" i="3"/>
  <c r="MT3" i="3"/>
  <c r="MS21" i="1"/>
  <c r="MS26" i="1"/>
  <c r="MS28" i="1"/>
  <c r="LO33" i="3"/>
  <c r="LO36" i="3"/>
  <c r="LO3" i="3"/>
  <c r="LN21" i="1"/>
  <c r="LN26" i="1"/>
  <c r="LN28" i="1"/>
  <c r="MU33" i="3"/>
  <c r="MU36" i="3"/>
  <c r="MU3" i="3"/>
  <c r="MT21" i="1"/>
  <c r="MT26" i="1"/>
  <c r="MT28" i="1"/>
  <c r="GO33" i="3"/>
  <c r="GO36" i="3"/>
  <c r="GO3" i="3"/>
  <c r="GN21" i="1"/>
  <c r="GN26" i="1"/>
  <c r="GN28" i="1"/>
  <c r="HF33" i="3"/>
  <c r="HF36" i="3"/>
  <c r="HF3" i="3"/>
  <c r="HE21" i="1"/>
  <c r="HE26" i="1"/>
  <c r="HE28" i="1"/>
  <c r="JT33" i="3"/>
  <c r="JT36" i="3"/>
  <c r="JT3" i="3"/>
  <c r="JS21" i="1"/>
  <c r="JS26" i="1"/>
  <c r="JS28" i="1"/>
  <c r="JX33" i="3"/>
  <c r="JX36" i="3"/>
  <c r="JX3" i="3"/>
  <c r="JW21" i="1"/>
  <c r="JW26" i="1"/>
  <c r="JW28" i="1"/>
  <c r="IS33" i="3"/>
  <c r="IS36" i="3"/>
  <c r="IS3" i="3"/>
  <c r="IR21" i="1"/>
  <c r="IR26" i="1"/>
  <c r="IR28" i="1"/>
  <c r="MI28" i="1"/>
  <c r="MI26" i="1"/>
  <c r="MJ33" i="3"/>
  <c r="MJ36" i="3"/>
  <c r="MJ3" i="3"/>
  <c r="MI21" i="1"/>
  <c r="KM28" i="1"/>
  <c r="KM26" i="1"/>
  <c r="KN33" i="3"/>
  <c r="KN36" i="3"/>
  <c r="KN3" i="3"/>
  <c r="KM21" i="1"/>
  <c r="JI28" i="1"/>
  <c r="JI26" i="1"/>
  <c r="JJ33" i="3"/>
  <c r="JJ36" i="3"/>
  <c r="JJ3" i="3"/>
  <c r="JI21" i="1"/>
  <c r="FH33" i="3"/>
  <c r="FH36" i="3"/>
  <c r="FH3" i="3"/>
  <c r="FG21" i="1"/>
  <c r="FG26" i="1"/>
  <c r="FG28" i="1"/>
  <c r="IM33" i="3"/>
  <c r="IM36" i="3"/>
  <c r="IM3" i="3"/>
  <c r="IL21" i="1"/>
  <c r="IL26" i="1"/>
  <c r="IL28" i="1"/>
  <c r="LK28" i="1"/>
  <c r="LK26" i="1"/>
  <c r="LK21" i="1"/>
  <c r="LL3" i="3"/>
  <c r="LL36" i="3"/>
  <c r="LL33" i="3"/>
  <c r="LA28" i="1"/>
  <c r="LA26" i="1"/>
  <c r="LA21" i="1"/>
  <c r="LB3" i="3"/>
  <c r="LB36" i="3"/>
  <c r="LB33" i="3"/>
  <c r="KR28" i="1"/>
  <c r="KR26" i="1"/>
  <c r="KR21" i="1"/>
  <c r="KS3" i="3"/>
  <c r="KS36" i="3"/>
  <c r="KS33" i="3"/>
  <c r="MF33" i="3"/>
  <c r="MF36" i="3"/>
  <c r="MF3" i="3"/>
  <c r="ME21" i="1"/>
  <c r="ME26" i="1"/>
  <c r="ME28" i="1"/>
  <c r="ME33" i="3"/>
  <c r="ME36" i="3"/>
  <c r="ME3" i="3"/>
  <c r="MD21" i="1"/>
  <c r="MD26" i="1"/>
  <c r="MD28" i="1"/>
  <c r="FL33" i="3"/>
  <c r="FL36" i="3"/>
  <c r="FL3" i="3"/>
  <c r="FK21" i="1"/>
  <c r="FK26" i="1"/>
  <c r="FK28" i="1"/>
  <c r="KJ33" i="3"/>
  <c r="KJ36" i="3"/>
  <c r="KJ3" i="3"/>
  <c r="KI21" i="1"/>
  <c r="KI26" i="1"/>
  <c r="KI28" i="1"/>
  <c r="LN33" i="3"/>
  <c r="LN36" i="3"/>
  <c r="LN3" i="3"/>
  <c r="LM21" i="1"/>
  <c r="LM26" i="1"/>
  <c r="LM28" i="1"/>
  <c r="JE28" i="1"/>
  <c r="JF33" i="3"/>
  <c r="JF36" i="3"/>
  <c r="JF3" i="3"/>
  <c r="JE21" i="1"/>
  <c r="JE26" i="1"/>
  <c r="KQ28" i="1"/>
  <c r="KR33" i="3"/>
  <c r="KR36" i="3"/>
  <c r="KR3" i="3"/>
  <c r="KQ21" i="1"/>
  <c r="KQ26" i="1"/>
  <c r="GM28" i="1"/>
  <c r="GN33" i="3"/>
  <c r="GN36" i="3"/>
  <c r="GN3" i="3"/>
  <c r="GM21" i="1"/>
  <c r="GM26" i="1"/>
  <c r="FI28" i="1"/>
  <c r="FJ33" i="3"/>
  <c r="FJ36" i="3"/>
  <c r="FJ3" i="3"/>
  <c r="FI21" i="1"/>
  <c r="FI26" i="1"/>
  <c r="IA28" i="1"/>
  <c r="IA26" i="1"/>
  <c r="IB33" i="3"/>
  <c r="IB36" i="3"/>
  <c r="IB3" i="3"/>
  <c r="IA21" i="1"/>
  <c r="KV33" i="3"/>
  <c r="KV36" i="3"/>
  <c r="KV3" i="3"/>
  <c r="KU21" i="1"/>
  <c r="KU26" i="1"/>
  <c r="KU28" i="1"/>
  <c r="LE33" i="3"/>
  <c r="LE36" i="3"/>
  <c r="LE3" i="3"/>
  <c r="LD21" i="1"/>
  <c r="LD26" i="1"/>
  <c r="LD28" i="1"/>
  <c r="KF33" i="3"/>
  <c r="KF36" i="3"/>
  <c r="KF3" i="3"/>
  <c r="KE21" i="1"/>
  <c r="KE26" i="1"/>
  <c r="KE28" i="1"/>
  <c r="JS33" i="3"/>
  <c r="JS36" i="3"/>
  <c r="JS3" i="3"/>
  <c r="JR21" i="1"/>
  <c r="JR26" i="1"/>
  <c r="JR28" i="1"/>
  <c r="JM33" i="3"/>
  <c r="JM36" i="3"/>
  <c r="JM3" i="3"/>
  <c r="JL21" i="1"/>
  <c r="JL26" i="1"/>
  <c r="JL28" i="1"/>
  <c r="ID33" i="3"/>
  <c r="ID36" i="3"/>
  <c r="ID3" i="3"/>
  <c r="IC21" i="1"/>
  <c r="IC26" i="1"/>
  <c r="IC28" i="1"/>
  <c r="NE33" i="3"/>
  <c r="NE36" i="3"/>
  <c r="NE3" i="3"/>
  <c r="ND21" i="1"/>
  <c r="ND26" i="1"/>
  <c r="ND28" i="1"/>
  <c r="KH33" i="3"/>
  <c r="KH36" i="3"/>
  <c r="KH3" i="3"/>
  <c r="KG21" i="1"/>
  <c r="KG26" i="1"/>
  <c r="KG28" i="1"/>
  <c r="MR33" i="3"/>
  <c r="MR36" i="3"/>
  <c r="MR3" i="3"/>
  <c r="MQ21" i="1"/>
  <c r="MQ26" i="1"/>
  <c r="MQ28" i="1"/>
  <c r="KA33" i="3"/>
  <c r="KA36" i="3"/>
  <c r="KA3" i="3"/>
  <c r="JZ21" i="1"/>
  <c r="JZ26" i="1"/>
  <c r="JZ28" i="1"/>
  <c r="IY33" i="3"/>
  <c r="IY36" i="3"/>
  <c r="IY3" i="3"/>
  <c r="IX21" i="1"/>
  <c r="IX26" i="1"/>
  <c r="IX28" i="1"/>
  <c r="MK33" i="3"/>
  <c r="MK36" i="3"/>
  <c r="MK3" i="3"/>
  <c r="MJ21" i="1"/>
  <c r="MJ26" i="1"/>
  <c r="MJ28" i="1"/>
  <c r="HM33" i="3"/>
  <c r="HM36" i="3"/>
  <c r="HM3" i="3"/>
  <c r="HL21" i="1"/>
  <c r="HL26" i="1"/>
  <c r="HL28" i="1"/>
  <c r="JL33" i="3"/>
  <c r="JL36" i="3"/>
  <c r="JL3" i="3"/>
  <c r="JK21" i="1"/>
  <c r="JK26" i="1"/>
  <c r="JK28" i="1"/>
  <c r="EX33" i="3"/>
  <c r="EX36" i="3"/>
  <c r="EX3" i="3"/>
  <c r="EW21" i="1"/>
  <c r="EW26" i="1"/>
  <c r="EW28" i="1"/>
  <c r="LI33" i="3"/>
  <c r="LI36" i="3"/>
  <c r="LI3" i="3"/>
  <c r="LH21" i="1"/>
  <c r="LH26" i="1"/>
  <c r="LH28" i="1"/>
  <c r="GK28" i="1"/>
  <c r="GL33" i="3"/>
  <c r="GL36" i="3"/>
  <c r="GL3" i="3"/>
  <c r="GK21" i="1"/>
  <c r="GK26" i="1"/>
  <c r="L24" i="54"/>
  <c r="GA33" i="3"/>
  <c r="GA36" i="3"/>
  <c r="GA3" i="3"/>
  <c r="FZ21" i="1"/>
  <c r="FZ26" i="1"/>
  <c r="FZ28" i="1"/>
  <c r="MS33" i="3"/>
  <c r="MS36" i="3"/>
  <c r="MS3" i="3"/>
  <c r="MR21" i="1"/>
  <c r="MR26" i="1"/>
  <c r="MR28" i="1"/>
  <c r="HK33" i="3"/>
  <c r="HK36" i="3"/>
  <c r="HK3" i="3"/>
  <c r="HJ21" i="1"/>
  <c r="HJ26" i="1"/>
  <c r="HJ28" i="1"/>
  <c r="L33" i="91"/>
  <c r="EY33" i="3"/>
  <c r="EY36" i="3"/>
  <c r="EY3" i="3"/>
  <c r="EX21" i="1"/>
  <c r="EX26" i="1"/>
  <c r="EX28" i="1"/>
  <c r="IA33" i="3"/>
  <c r="IA36" i="3"/>
  <c r="IA3" i="3"/>
  <c r="HZ21" i="1"/>
  <c r="HZ26" i="1"/>
  <c r="HZ28" i="1"/>
  <c r="LJ33" i="3"/>
  <c r="LJ36" i="3"/>
  <c r="LJ3" i="3"/>
  <c r="LI21" i="1"/>
  <c r="LI26" i="1"/>
  <c r="LI28" i="1"/>
  <c r="KI33" i="3"/>
  <c r="KI36" i="3"/>
  <c r="KI3" i="3"/>
  <c r="KH21" i="1"/>
  <c r="KH26" i="1"/>
  <c r="KH28" i="1"/>
  <c r="KK33" i="3"/>
  <c r="KK36" i="3"/>
  <c r="KK3" i="3"/>
  <c r="KJ21" i="1"/>
  <c r="KJ26" i="1"/>
  <c r="KJ28" i="1"/>
  <c r="IL33" i="3"/>
  <c r="IL36" i="3"/>
  <c r="IL3" i="3"/>
  <c r="IK21" i="1"/>
  <c r="IK26" i="1"/>
  <c r="IK28" i="1"/>
  <c r="JQ28" i="1"/>
  <c r="JQ26" i="1"/>
  <c r="JQ21" i="1"/>
  <c r="JR33" i="3"/>
  <c r="JR36" i="3"/>
  <c r="JR3" i="3"/>
  <c r="HW33" i="3"/>
  <c r="HW36" i="3"/>
  <c r="HW3" i="3"/>
  <c r="HV21" i="1"/>
  <c r="HV26" i="1"/>
  <c r="HV28" i="1"/>
  <c r="LP33" i="3"/>
  <c r="LP36" i="3"/>
  <c r="LP3" i="3"/>
  <c r="LO21" i="1"/>
  <c r="LO26" i="1"/>
  <c r="LO28" i="1"/>
  <c r="EZ33" i="3"/>
  <c r="EZ36" i="3"/>
  <c r="EZ3" i="3"/>
  <c r="EY21" i="1"/>
  <c r="EY26" i="1"/>
  <c r="EY28" i="1"/>
  <c r="FF28" i="1"/>
  <c r="FF26" i="1"/>
  <c r="FG33" i="3"/>
  <c r="FG36" i="3"/>
  <c r="FG3" i="3"/>
  <c r="FF21" i="1"/>
  <c r="GP28" i="1"/>
  <c r="GP26" i="1"/>
  <c r="GQ33" i="3"/>
  <c r="GQ36" i="3"/>
  <c r="GQ3" i="3"/>
  <c r="GP21" i="1"/>
  <c r="GA28" i="1"/>
  <c r="GA26" i="1"/>
  <c r="GB33" i="3"/>
  <c r="GB36" i="3"/>
  <c r="GB3" i="3"/>
  <c r="GA21" i="1"/>
  <c r="IU28" i="1"/>
  <c r="IU26" i="1"/>
  <c r="IV33" i="3"/>
  <c r="IV36" i="3"/>
  <c r="IV3" i="3"/>
  <c r="IU21" i="1"/>
  <c r="LV33" i="3"/>
  <c r="LV36" i="3"/>
  <c r="LV3" i="3"/>
  <c r="LU21" i="1"/>
  <c r="LU26" i="1"/>
  <c r="LU28" i="1"/>
  <c r="KL33" i="3"/>
  <c r="KL36" i="3"/>
  <c r="KL3" i="3"/>
  <c r="KK21" i="1"/>
  <c r="KK26" i="1"/>
  <c r="KK28" i="1"/>
  <c r="LA33" i="3"/>
  <c r="LA36" i="3"/>
  <c r="LA3" i="3"/>
  <c r="KZ21" i="1"/>
  <c r="KZ26" i="1"/>
  <c r="KZ28" i="1"/>
  <c r="ML33" i="3"/>
  <c r="ML36" i="3"/>
  <c r="ML3" i="3"/>
  <c r="MK21" i="1"/>
  <c r="MK26" i="1"/>
  <c r="MK28" i="1"/>
  <c r="LY33" i="3"/>
  <c r="LY36" i="3"/>
  <c r="LY3" i="3"/>
  <c r="LX21" i="1"/>
  <c r="LX26" i="1"/>
  <c r="LX28" i="1"/>
  <c r="HV33" i="3"/>
  <c r="HV36" i="3"/>
  <c r="HV3" i="3"/>
  <c r="HU21" i="1"/>
  <c r="HU26" i="1"/>
  <c r="HU28" i="1"/>
  <c r="GZ33" i="3"/>
  <c r="GZ36" i="3"/>
  <c r="GZ3" i="3"/>
  <c r="GY21" i="1"/>
  <c r="GY26" i="1"/>
  <c r="GY28" i="1"/>
  <c r="MC33" i="3"/>
  <c r="MC36" i="3"/>
  <c r="MC3" i="3"/>
  <c r="MB21" i="1"/>
  <c r="MB26" i="1"/>
  <c r="MB28" i="1"/>
  <c r="MG33" i="3"/>
  <c r="MG36" i="3"/>
  <c r="MG3" i="3"/>
  <c r="MF21" i="1"/>
  <c r="MF26" i="1"/>
  <c r="MF28" i="1"/>
  <c r="L37" i="53"/>
  <c r="EW33" i="3"/>
  <c r="EW36" i="3"/>
  <c r="EW3" i="3"/>
  <c r="EV21" i="1"/>
  <c r="EV26" i="1"/>
  <c r="EV28" i="1"/>
  <c r="HZ33" i="3"/>
  <c r="HZ36" i="3"/>
  <c r="HZ3" i="3"/>
  <c r="HY21" i="1"/>
  <c r="HY26" i="1"/>
  <c r="HY28" i="1"/>
  <c r="HG33" i="3"/>
  <c r="HG36" i="3"/>
  <c r="HG3" i="3"/>
  <c r="HF21" i="1"/>
  <c r="HF26" i="1"/>
  <c r="HF28" i="1"/>
  <c r="LX33" i="3"/>
  <c r="LX36" i="3"/>
  <c r="LX3" i="3"/>
  <c r="LW21" i="1"/>
  <c r="LW26" i="1"/>
  <c r="LW28" i="1"/>
  <c r="MV33" i="3"/>
  <c r="MV36" i="3"/>
  <c r="MV3" i="3"/>
  <c r="MU21" i="1"/>
  <c r="MU26" i="1"/>
  <c r="MU28" i="1"/>
  <c r="HP33" i="3"/>
  <c r="HP36" i="3"/>
  <c r="HP3" i="3"/>
  <c r="HO21" i="1"/>
  <c r="HO26" i="1"/>
  <c r="HO28" i="1"/>
  <c r="JP33" i="3"/>
  <c r="JP36" i="3"/>
  <c r="JP3" i="3"/>
  <c r="JO21" i="1"/>
  <c r="JO26" i="1"/>
  <c r="JO28" i="1"/>
  <c r="MW33" i="3"/>
  <c r="MW36" i="3"/>
  <c r="MW3" i="3"/>
  <c r="MV21" i="1"/>
  <c r="MV26" i="1"/>
  <c r="MV28" i="1"/>
  <c r="MZ33" i="3"/>
  <c r="MZ36" i="3"/>
  <c r="MZ3" i="3"/>
  <c r="MY21" i="1"/>
  <c r="MY26" i="1"/>
  <c r="MY28" i="1"/>
  <c r="IU33" i="3"/>
  <c r="IU36" i="3"/>
  <c r="IU3" i="3"/>
  <c r="IT21" i="1"/>
  <c r="IT26" i="1"/>
  <c r="IT28" i="1"/>
  <c r="HY33" i="3"/>
  <c r="HY36" i="3"/>
  <c r="HY3" i="3"/>
  <c r="HX21" i="1"/>
  <c r="HX26" i="1"/>
  <c r="HX28" i="1"/>
  <c r="FN33" i="3"/>
  <c r="FN36" i="3"/>
  <c r="FN3" i="3"/>
  <c r="FM21" i="1"/>
  <c r="FM26" i="1"/>
  <c r="FM28" i="1"/>
  <c r="IP33" i="3"/>
  <c r="IP36" i="3"/>
  <c r="IP3" i="3"/>
  <c r="IO21" i="1"/>
  <c r="IO26" i="1"/>
  <c r="IO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tc={06CCFE0A-650B-4E6C-B952-3760D7DC1F36}</author>
    <author>tc={2D2282F6-6F40-42A3-ABC5-C55D2032F820}</author>
    <author>tc={5CEE5AB2-C63E-4660-9F6B-5C54F5EF9E88}</author>
    <author>tc={87AB601A-1B83-4F89-B6D1-8F931613F459}</author>
    <author>tc={B524AED0-5CEE-4D07-BF3A-28F8C8A5565B}</author>
  </authors>
  <commentList>
    <comment ref="G24" authorId="0" shapeId="0" xr:uid="{06CCFE0A-650B-4E6C-B952-3760D7DC1F36}">
      <text>
        <t>[Threaded comment]
Your version of Excel allows you to read this threaded comment; however, any edits to it will get removed if the file is opened in a newer version of Excel. Learn more: https://go.microsoft.com/fwlink/?linkid=870924
Comment:
    no formulara</t>
      </text>
    </comment>
    <comment ref="D25" authorId="1" shapeId="0" xr:uid="{2D2282F6-6F40-42A3-ABC5-C55D2032F820}">
      <text>
        <t>[Threaded comment]
Your version of Excel allows you to read this threaded comment; however, any edits to it will get removed if the file is opened in a newer version of Excel. Learn more: https://go.microsoft.com/fwlink/?linkid=870924
Comment:
    no formulara, need to be added on K colunm</t>
      </text>
    </comment>
    <comment ref="G25" authorId="2" shapeId="0" xr:uid="{5CEE5AB2-C63E-4660-9F6B-5C54F5EF9E88}">
      <text>
        <t>[Threaded comment]
Your version of Excel allows you to read this threaded comment; however, any edits to it will get removed if the file is opened in a newer version of Excel. Learn more: https://go.microsoft.com/fwlink/?linkid=870924
Comment:
    no formulara, need to be added on  colunm K</t>
      </text>
    </comment>
    <comment ref="D26" authorId="3" shapeId="0" xr:uid="{87AB601A-1B83-4F89-B6D1-8F931613F459}">
      <text>
        <t>[Threaded comment]
Your version of Excel allows you to read this threaded comment; however, any edits to it will get removed if the file is opened in a newer version of Excel. Learn more: https://go.microsoft.com/fwlink/?linkid=870924
Comment:
    no formula, need to be added on  colunm K</t>
      </text>
    </comment>
    <comment ref="G26" authorId="4" shapeId="0" xr:uid="{B524AED0-5CEE-4D07-BF3A-28F8C8A5565B}">
      <text>
        <t>[Threaded comment]
Your version of Excel allows you to read this threaded comment; however, any edits to it will get removed if the file is opened in a newer version of Excel. Learn more: https://go.microsoft.com/fwlink/?linkid=870924
Comment:
    no formulara, need to be added on  colunm 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tc={223F4782-8FA7-4A6E-9FFD-6E43F36625B1}</author>
    <author>Egberto Pico Milian</author>
    <author>tc={5627F399-7F1A-4A4D-966B-5AF728518AB9}</author>
    <author>tc={D92644FB-C31B-4324-AD0A-318E711F8B84}</author>
    <author>Candiss J. Garber</author>
    <author>tc={1A48C882-7994-4AB0-8726-122AABC6E86B}</author>
    <author>tc={04A6F8CD-FDDA-4AC4-9D88-C500EF712A12}</author>
    <author>Sharmin Campbell</author>
  </authors>
  <commentList>
    <comment ref="CV1" authorId="0" shapeId="0" xr:uid="{223F4782-8FA7-4A6E-9FFD-6E43F36625B1}">
      <text>
        <t>[Threaded comment]
Your version of Excel allows you to read this threaded comment; however, any edits to it will get removed if the file is opened in a newer version of Excel. Learn more: https://go.microsoft.com/fwlink/?linkid=870924
Comment:
    DC closed for Mother's Day</t>
      </text>
    </comment>
    <comment ref="GN9" authorId="1" shapeId="0" xr:uid="{988F398C-40D7-4096-B183-D2ED9602DC28}">
      <text>
        <r>
          <rPr>
            <sz val="10"/>
            <color rgb="FF000000"/>
            <rFont val="Arial"/>
            <family val="2"/>
          </rPr>
          <t xml:space="preserve">Egberto Pico Milian:
Trailer-456804
Seal-74005395
Packages-338
Pallets-1
</t>
        </r>
      </text>
    </comment>
    <comment ref="AO29" authorId="2" shapeId="0" xr:uid="{5627F399-7F1A-4A4D-966B-5AF728518AB9}">
      <text>
        <t>[Threaded comment]
Your version of Excel allows you to read this threaded comment; however, any edits to it will get removed if the file is opened in a newer version of Excel. Learn more: https://go.microsoft.com/fwlink/?linkid=870924
Comment:
    This pallet didn't arrive.</t>
      </text>
    </comment>
    <comment ref="HL29" authorId="3" shapeId="0" xr:uid="{D92644FB-C31B-4324-AD0A-318E711F8B84}">
      <text>
        <t>[Threaded comment]
Your version of Excel allows you to read this threaded comment; however, any edits to it will get removed if the file is opened in a newer version of Excel. Learn more: https://go.microsoft.com/fwlink/?linkid=870924
Comment:
    Includes the 128 from Friday that wasn't delivered.</t>
      </text>
    </comment>
    <comment ref="A37" authorId="4" shapeId="0" xr:uid="{B282273E-8888-4FBA-874C-2731D495E307}">
      <text>
        <r>
          <rPr>
            <sz val="10"/>
            <color rgb="FF000000"/>
            <rFont val="Arial"/>
          </rPr>
          <t>Candiss J. Garber:
Trailer-459430
Seal-75384118
Packages-522
Pallets-2
CR546501852939-Packages-419
CR546501852951-Packages-103</t>
        </r>
      </text>
    </comment>
    <comment ref="A38" authorId="5" shapeId="0" xr:uid="{1A48C882-7994-4AB0-8726-122AABC6E86B}">
      <text>
        <t xml:space="preserve">[Threaded comment]
Your version of Excel allows you to read this threaded comment; however, any edits to it will get removed if the file is opened in a newer version of Excel. Learn more: https://go.microsoft.com/fwlink/?linkid=870924
Comment:
    Trailer-454497
Seal-75511673
Packages-77
Pallets-1
CR546501853092 Packages-77
</t>
      </text>
    </comment>
    <comment ref="A39" authorId="6" shapeId="0" xr:uid="{04A6F8CD-FDDA-4AC4-9D88-C500EF712A12}">
      <text>
        <t xml:space="preserve">[Threaded comment]
Your version of Excel allows you to read this threaded comment; however, any edits to it will get removed if the file is opened in a newer version of Excel. Learn more: https://go.microsoft.com/fwlink/?linkid=870924
Comment:
    Trailer-450564
Seal-75511678
Packages-633
Pallets-3
CR546501853209-Packages-94
CR546501852938-Packages-85
CR546501853091-Packages-454
</t>
      </text>
    </comment>
    <comment ref="A40" authorId="7" shapeId="0" xr:uid="{84A7B60C-E342-4050-851A-DF59BC23B932}">
      <text>
        <r>
          <rPr>
            <sz val="10"/>
            <color rgb="FF000000"/>
            <rFont val="Arial"/>
          </rPr>
          <t xml:space="preserve">Sharmin Campbell:
Trailer-459405
Seal-75384122
Packages-512
Pallets-2
CR546501853324-Packages-104
CR546501853248-Packages-408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Rene Licea</author>
  </authors>
  <commentList>
    <comment ref="O13" authorId="0" shapeId="0" xr:uid="{B0140BE7-D18E-48AB-9A07-C628840FBDCC}">
      <text>
        <r>
          <rPr>
            <sz val="10"/>
            <color rgb="FF000000"/>
            <rFont val="Arial"/>
          </rPr>
          <t>Rene Licea:
AB reported down after lunch.</t>
        </r>
      </text>
    </comment>
    <comment ref="BY13" authorId="0" shapeId="0" xr:uid="{611CC195-7940-4FF7-8ADD-58B6A508CEAB}">
      <text>
        <r>
          <rPr>
            <sz val="10"/>
            <color rgb="FF000000"/>
            <rFont val="Arial"/>
          </rPr>
          <t>Rene Licea:
Fedex shop rate was wrong and we stopped AB running.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Suzanne Jensen Norman</author>
  </authors>
  <commentList>
    <comment ref="HC3" authorId="0" shapeId="0" xr:uid="{37ACB891-FBD0-4DDC-BFB9-E1FD12485921}">
      <text>
        <r>
          <rPr>
            <sz val="10"/>
            <color rgb="FF000000"/>
            <rFont val="Arial"/>
            <family val="2"/>
          </rPr>
          <t>Unknown User:
DC closed for the weekend for SQL updates</t>
        </r>
      </text>
    </comment>
    <comment ref="HC32" authorId="0" shapeId="0" xr:uid="{F570A689-4FE8-4232-AB65-CAF9EAFBA62C}">
      <text>
        <r>
          <rPr>
            <sz val="10"/>
            <color rgb="FF000000"/>
            <rFont val="Arial"/>
            <family val="2"/>
          </rPr>
          <t>Unknown User:
IT update</t>
        </r>
      </text>
    </comment>
    <comment ref="KT34" authorId="0" shapeId="0" xr:uid="{371F8E97-6484-4E20-959C-FB63E4C749BA}">
      <text>
        <r>
          <rPr>
            <sz val="10"/>
            <color rgb="FF000000"/>
            <rFont val="Arial"/>
            <family val="2"/>
          </rPr>
          <t xml:space="preserve">Unknown User: This was a mistake made during cc reconciliation. The overage was removed using an inv adj journal the same night.
</t>
        </r>
      </text>
    </comment>
    <comment ref="BU46" authorId="1" shapeId="0" xr:uid="{0BAED5C4-72DE-4850-908F-DA07753B96A1}">
      <text>
        <r>
          <rPr>
            <sz val="10"/>
            <color rgb="FF000000"/>
            <rFont val="Arial"/>
            <family val="2"/>
          </rPr>
          <t>Suzanne Jensen Norman:
The bulk of this was counted out by Yanet as a Reset count. Actually, Elian had adjusted this box into MM2 and moved it to a different location the night before. Not sure why.</t>
        </r>
      </text>
    </comment>
    <comment ref="KT50" authorId="0" shapeId="0" xr:uid="{4B030BA5-D237-4185-9FF3-FFFA43A28CD4}">
      <text>
        <r>
          <rPr>
            <sz val="10"/>
            <color rgb="FF000000"/>
            <rFont val="Arial"/>
            <family val="2"/>
          </rPr>
          <t xml:space="preserve">Unknown User: This was made during reconciliation. The overage was corrected on an inv adj journal the same night.
</t>
        </r>
      </text>
    </comment>
    <comment ref="M93" authorId="1" shapeId="0" xr:uid="{639E2645-9814-4121-ADA3-76DF8F1739AA}">
      <text>
        <r>
          <rPr>
            <sz val="10"/>
            <color rgb="FF000000"/>
            <rFont val="Arial"/>
            <family val="2"/>
          </rPr>
          <t xml:space="preserve">Suzanne Jensen Norman: IS ticket sent for location 25-085W.
</t>
        </r>
      </text>
    </comment>
    <comment ref="N93" authorId="1" shapeId="0" xr:uid="{24D6F822-E4B6-4CA9-BDA9-2D67EEA3E072}">
      <text>
        <r>
          <rPr>
            <sz val="10"/>
            <color rgb="FF000000"/>
            <rFont val="Arial"/>
            <family val="2"/>
          </rPr>
          <t>Suzanne Jensen Norman:
Same problem location as yesterday, 25-085W.</t>
        </r>
      </text>
    </comment>
    <comment ref="Q93" authorId="1" shapeId="0" xr:uid="{6EB2C55E-4747-4350-8249-A68F64AF2DF7}">
      <text>
        <r>
          <rPr>
            <sz val="10"/>
            <color rgb="FF000000"/>
            <rFont val="Arial"/>
            <family val="2"/>
          </rPr>
          <t>Suzanne Jensen Norman:
Same problem location, 25-085W. Ticket already sent.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Osmany Leon</author>
  </authors>
  <commentList>
    <comment ref="AV10" authorId="0" shapeId="0" xr:uid="{27FE8BCE-0A2E-4733-830C-BC5BCD77CDBA}">
      <text/>
    </comment>
    <comment ref="AV11" authorId="0" shapeId="0" xr:uid="{A057C7D9-1374-46B0-A3F5-0E6C25C17758}">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<sst xmlns="http://schemas.openxmlformats.org/spreadsheetml/2006/main" count="34057" uniqueCount="5887">
  <si>
    <t>Date Added</t>
  </si>
  <si>
    <t>Topic</t>
  </si>
  <si>
    <t>Notes</t>
  </si>
  <si>
    <t>Inital and Date Covered on 1st Shift</t>
  </si>
  <si>
    <t>Inital and Date Covered on 2nd Shift</t>
  </si>
  <si>
    <t>Inital and Date Covered on Wknd Shift</t>
  </si>
  <si>
    <t>Cell Phone Policy</t>
  </si>
  <si>
    <t xml:space="preserve">Issue reminder that all cell phones must be set to silent, vibrate mode or turned off during work hours, Employees are permitted to use cell phones only during designated breaks and lunch periods, and such use must occur off the warehouse floor. Use of your cell phone is strictly prohibited while operating an industrial vehicle, this is a serious safety violation. Please inform your supervisor and step off the floor if you must use your phone. </t>
  </si>
  <si>
    <t>3/5/2026 - SC</t>
  </si>
  <si>
    <t>03/08/2026-AG</t>
  </si>
  <si>
    <t>3/6/26-sjn</t>
  </si>
  <si>
    <t>Weekly Production Review and Monthly TB Review</t>
  </si>
  <si>
    <t>Remind the team we review production weekly and conduct monthly TB with the team. Ensure they understand these metrics are being monitored and will be reviewed.</t>
  </si>
  <si>
    <t>3/6/26--sjn</t>
  </si>
  <si>
    <t>Counting errors</t>
  </si>
  <si>
    <t>Let people know that we are going to start adding cycle count errors to the rollup and will be tracking people's accuracy in counting going forward.</t>
  </si>
  <si>
    <t>3/9/2026-MR</t>
  </si>
  <si>
    <t>3/13/2026-sjn</t>
  </si>
  <si>
    <t xml:space="preserve">Vacation requests </t>
  </si>
  <si>
    <t>Please put in your vacation requests as early as you can. The time off calendar fills up quickly and we approve requests on a first come/first served basis.</t>
  </si>
  <si>
    <t>3/10/2026 SC-CG</t>
  </si>
  <si>
    <t xml:space="preserve">LMS scanning </t>
  </si>
  <si>
    <t>We discussed the importance of LMS and its impact on production and labor coding.</t>
  </si>
  <si>
    <t>03/09/26 -SC-CG</t>
  </si>
  <si>
    <t>03/15/2026 AG</t>
  </si>
  <si>
    <t>3/13/2026 EP</t>
  </si>
  <si>
    <t>Update in PTO in Paylocity</t>
  </si>
  <si>
    <t>HR is working on this. We know it's not correct. We need to let the system resolve itself. Manually entering in hours is not working.</t>
  </si>
  <si>
    <t>3/10/26 - CG/SC</t>
  </si>
  <si>
    <t>Position Update</t>
  </si>
  <si>
    <t>O&amp;T role is officially posted! If you wish to apply there is a QR code on the postings in the breakroom!</t>
  </si>
  <si>
    <t>3/11/26 - CG/SC</t>
  </si>
  <si>
    <t>3/15/2026 AG</t>
  </si>
  <si>
    <t>3/13/2026-EP</t>
  </si>
  <si>
    <t>401K Meeting</t>
  </si>
  <si>
    <t>Spanish Session for Monday 3/16</t>
  </si>
  <si>
    <t>3/12/26 - CG/SC</t>
  </si>
  <si>
    <t>3/15/26 ep</t>
  </si>
  <si>
    <t>Food on the floor</t>
  </si>
  <si>
    <t>Remind folks that they can only have water on the floor. No candy, sodas, chips etc.</t>
  </si>
  <si>
    <t>3/16/26 -CG</t>
  </si>
  <si>
    <t>3/14/2026- sjn</t>
  </si>
  <si>
    <t>PTO request time frame</t>
  </si>
  <si>
    <t> All Paid Time Off (PTO) requests must be submitted before the weekly report closes for the applicable work week</t>
  </si>
  <si>
    <t>3/15/2026 EP</t>
  </si>
  <si>
    <t xml:space="preserve">Coffe reminder </t>
  </si>
  <si>
    <t xml:space="preserve">Employees can only make ccoffee durning their break times. </t>
  </si>
  <si>
    <t>03/17/2026- CG/SC</t>
  </si>
  <si>
    <t>3/20/2026--sjn</t>
  </si>
  <si>
    <t xml:space="preserve">Incoming Volume and sale </t>
  </si>
  <si>
    <t>We discussed the upcoming incoming volume and sale, and reminded the team that there will be a PTO blackout. The team was also advised to be prepared for the increased workload.</t>
  </si>
  <si>
    <t>03/18/26 CG-SC</t>
  </si>
  <si>
    <t>03/18/2026 AG</t>
  </si>
  <si>
    <t>3/20/2026 EP</t>
  </si>
  <si>
    <t>No cellphones after they clock in.</t>
  </si>
  <si>
    <t xml:space="preserve">Today, we communicated that team members are not permitted to use their cell phones once they are clocked in. All employees must be prepared for the SOS meeting with their phones turned off. </t>
  </si>
  <si>
    <t>03/23/26 SC/CG</t>
  </si>
  <si>
    <t xml:space="preserve">03/24/2026 AG </t>
  </si>
  <si>
    <t>03/23/26 EP</t>
  </si>
  <si>
    <t>O&amp;T Postion FINAL reminder</t>
  </si>
  <si>
    <t>The posting for the O&amp;T position will be taken down tomorrow at noon. This is your final reminder to apply if you're interested!</t>
  </si>
  <si>
    <t>3/25/26 - CG</t>
  </si>
  <si>
    <t>03/24/2026 AG</t>
  </si>
  <si>
    <t>3/27/26 EP</t>
  </si>
  <si>
    <t>Cell phones</t>
  </si>
  <si>
    <t>Reminder that cell phones left in the breakroom should please be put on silent. Please be mindful that this is shared space and sometimes people's notifications, ringtones and alarms are so loud they can be heard in offices and sometimes people are in meetings.</t>
  </si>
  <si>
    <t>04/02/26 - SC</t>
  </si>
  <si>
    <t>04/06/2026 ag</t>
  </si>
  <si>
    <t>4/10/2026 sjn</t>
  </si>
  <si>
    <t xml:space="preserve">Cell phones, scanning, cherry picking </t>
  </si>
  <si>
    <t>Reminder that cell phones left in the breakroom should please be put on silent. Please be mindful that this is shared space, No cherry picking carts in picking, make sure to scan to the correct functions.</t>
  </si>
  <si>
    <t>04/06/2026 -CG / SC</t>
  </si>
  <si>
    <t>04/06/26 --SJ</t>
  </si>
  <si>
    <t>Washed but wanted Sale!</t>
  </si>
  <si>
    <t>We will be having a washed but wanted sale from Friday 4/10 to Thursday 4/16! We are looking for volunteers to sign up to work the sale, these people will get the first peak at the inventory for the day. Each employee will also receive $50 in Hanna Bucks to shop the sale. Please keep an eye out to sign up for the shopping slots and see your supervisor if you would like to sign up for working the sale!</t>
  </si>
  <si>
    <t>04/07/2026 - CG/SC</t>
  </si>
  <si>
    <t>04/07/2026 ag</t>
  </si>
  <si>
    <t>4/10/26 sjn</t>
  </si>
  <si>
    <t>Use of chairs</t>
  </si>
  <si>
    <t xml:space="preserve">We found a chair in receiving at the vendor compliance station, this is a gentle reminder that the use of chairs in the warehouse in prohibited. Next time a chair is oberved it could result in disciplinary action. </t>
  </si>
  <si>
    <t xml:space="preserve">04/072026 </t>
  </si>
  <si>
    <t>Housekeeping</t>
  </si>
  <si>
    <t>Return ladders, brooms, and dustbins to their designated aisles and rack locations. All carts and totes must also be returned to their assigned areas. Restock and clean shipping areas.</t>
  </si>
  <si>
    <t>04/072026</t>
  </si>
  <si>
    <t xml:space="preserve">DC Connect April-May </t>
  </si>
  <si>
    <t>The DC Connect team covered the activities for the months of April and May.</t>
  </si>
  <si>
    <t>0407/2026 - MC/SA</t>
  </si>
  <si>
    <t>Washed but wanted</t>
  </si>
  <si>
    <t xml:space="preserve">We have recently found boxes of WBW where it appears someone has put their washed but wanted for the day in a box instead of sorting it down and just wrote WBW on it. This is a gentle reminder that all units must be sorted by size. The size must be written on all 4 sides of the carton. When a box is full you must seal it up and replace it. If someone is found to not be following proper proceedure they will receive corrective action. </t>
  </si>
  <si>
    <t>401K meeting for English speakers</t>
  </si>
  <si>
    <t>401K meeting for English speakers is on Monday, 4/13 at 3 pm.</t>
  </si>
  <si>
    <t>04/13/26 - SJN-MC-SC</t>
  </si>
  <si>
    <t>4/13/2026 ag</t>
  </si>
  <si>
    <t>Food in lockers</t>
  </si>
  <si>
    <t xml:space="preserve">The safety committee's EHS checklist modules have had noted that we have open food containers in lockers. Reminder that food left in lockers must be non-perishable and be completely sealed to avoid attracking bugs and rodents. Additionally, the same rules apply for the refridgerator, there should be no open food or drink containers. </t>
  </si>
  <si>
    <t xml:space="preserve">04/13/2026 ag </t>
  </si>
  <si>
    <t>4/11/2026-sjn</t>
  </si>
  <si>
    <t>Friends and Family Sale</t>
  </si>
  <si>
    <t>The Friends and Family sale starts Tuesday April 21st and runs through Monday May 4th. We are currently working on a schedule and will release it as soon as it's complete but wanted to give everyone a head's up that there will be scheduled overtime.</t>
  </si>
  <si>
    <t>04/19/2026 ag</t>
  </si>
  <si>
    <t>Reporting Accidents and Safety issues</t>
  </si>
  <si>
    <t>Remind people that they need to report Safety issues and Accidents and near misses right away.</t>
  </si>
  <si>
    <t>4/18/26-sjn</t>
  </si>
  <si>
    <t>Cycle count errors being recorded</t>
  </si>
  <si>
    <t>Remind people that we are recording cycle count errors and these will turn up on their TB each month.</t>
  </si>
  <si>
    <t>4/19/26-sjn</t>
  </si>
  <si>
    <t>Earth Day celebration on Friday</t>
  </si>
  <si>
    <t>Friday we will have a small celebration of Earth Day with plant give aways and snacks</t>
  </si>
  <si>
    <t>Safety Committee</t>
  </si>
  <si>
    <t>We are opening up positions on the Safety Committee and moving to an annual refresh cycle to give more team members the opportunity to participate and build valuable experience. Serving on the committee is a great way to contribute to a safer workplace, share ideas, collaborate across teams, and develop leadership and problem-solving skills.
If you’re interested in joining, please speak with your supervisor to express your interest. You are able to apply if you are currently on the safety committee and would like to continue involvement. In the event that there are not enough volunteers, supervisors will select team members to ensure all areas are represented.
We encourage everyone to consider getting involved and helping us continue to strengthen our safety culture</t>
  </si>
  <si>
    <t>4/22/2026 - CG/SC/MC</t>
  </si>
  <si>
    <t>4/24/26--sjn</t>
  </si>
  <si>
    <t>Safety Reminder</t>
  </si>
  <si>
    <t>Never open doors or entry gates for strangers, alert your supervisor immediately and direct anyone not currently employeed at Hanna to the reception area. Report any suspicious behavior or non-Hanna employee if seen in the parking lot. Do not let anyone "piggy back" entering the building. Safety should be priority for all associates.</t>
  </si>
  <si>
    <t>4/24/26-sjn</t>
  </si>
  <si>
    <t>04/26/2026 ag</t>
  </si>
  <si>
    <t>Safety Meeting</t>
  </si>
  <si>
    <t>There will be a safety meeting Monday 4/27 with Jackie, Vega, Rolexis, Richard and Jonat</t>
  </si>
  <si>
    <t>4/27/26 -sjn</t>
  </si>
  <si>
    <t>4/25/2026 EP</t>
  </si>
  <si>
    <t>Don't override when putting away overstock.</t>
  </si>
  <si>
    <t>Remind stockers not to use override when putting away overstock. We have been mistakenly putting boxes into Invalid locations.</t>
  </si>
  <si>
    <t>4/27/26--sjn</t>
  </si>
  <si>
    <t>Incorrect lift scans</t>
  </si>
  <si>
    <t>Do not use Inbound indirect scans for long periods of time. You should not be using 509 if you are pulling replenishment all day for instance.</t>
  </si>
  <si>
    <t>5/11/2026 -cjg</t>
  </si>
  <si>
    <t>05/17/2026 ag</t>
  </si>
  <si>
    <t>5/2/2026 EP</t>
  </si>
  <si>
    <t>Mother's day</t>
  </si>
  <si>
    <t xml:space="preserve">DC will be close on 5/10/2026, to allow employee to celebrate Mother's day </t>
  </si>
  <si>
    <t>na</t>
  </si>
  <si>
    <t>5/8/2026-sjn</t>
  </si>
  <si>
    <t>Reminder. Do not use Inbound indirect scans for long periods of time. You should not be using 509 if you are pulling replenishment all day for instance.</t>
  </si>
  <si>
    <t>05/11/2026 AG</t>
  </si>
  <si>
    <t>5/9/2026-sjn</t>
  </si>
  <si>
    <t>Empty boxes not empty</t>
  </si>
  <si>
    <t>When pulling empty boxes from picking, make sure the box is really empty.</t>
  </si>
  <si>
    <t>With it starting to get warmer, please remember to drink plenty of water! With this, please make sure it's in a plastic or metal sealable/spill proof bottle. A bottle that does not have a closable lid can lead to spills that can cause a slip and fall, glass bottles can fall and bust which lead to slip and fall as well as pose a cut risk</t>
  </si>
  <si>
    <t>5/15/26-EP</t>
  </si>
  <si>
    <t>Memorial Day Sale</t>
  </si>
  <si>
    <t>Please let everyone know that the Memorial Day Sale starts this Thursday 5/14, please prepare for working scheduled overtime next week!</t>
  </si>
  <si>
    <t>05/13 - SC-CG-MC</t>
  </si>
  <si>
    <t xml:space="preserve">Reminder for anyone driving industrial vehicles, you are responsible for reporting any observed vehicle issues or safety concerns to your supervisor immediately upon discovery. Do not continue operating a vehicle with an issue, no matter how small or insignificant you think it is. Safety comes first, we would much rather lock and tag out a vehicle, have it inspected and cleared by maintenance than someone get hurt or be involved in an accident. </t>
  </si>
  <si>
    <t>05/14/2026- SC-DG-MC</t>
  </si>
  <si>
    <t>Memorial Day Schedule</t>
  </si>
  <si>
    <t>Pay attention to posting in breakroom!</t>
  </si>
  <si>
    <t xml:space="preserve">Reminder: For safety reasons, smoking and vaping are not allowed inside the building. Smoking is only permitted in the designated smoking room and during break times.
</t>
  </si>
  <si>
    <t>5/18/2026 - SC/CG</t>
  </si>
  <si>
    <t>Picking Reminder</t>
  </si>
  <si>
    <t>Using the check digit on the outside of the cartons is strictly prohibited, this is causing a lot of order errors. Moving forward, if your receive an error, your incentive will be declined and we will begin the corrective action process.</t>
  </si>
  <si>
    <t>05/20 - SCCG-MC</t>
  </si>
  <si>
    <t>05/19/2026 AG</t>
  </si>
  <si>
    <t>5/23/2026-EP</t>
  </si>
  <si>
    <t xml:space="preserve">Process change for stocking team! </t>
  </si>
  <si>
    <t xml:space="preserve">Please pull your stockers (see email for pictures) we would like to begin placing the pull sticker over the ASN label. Do not cover the LP barcode or 20 digit number but instead place it over the SKU information as show in the picture. We would also like you to begin marking out the UPC IF there is a UPC sticker on the outside of the box. </t>
  </si>
  <si>
    <t>05/19/2026 ag</t>
  </si>
  <si>
    <t>Tampering with Thermostat</t>
  </si>
  <si>
    <t>Setting thermostats too low will cause leaks and AC unit coils to freeze. Lets make sure we aren't setting the temperature below 70. It will only make the DC hotter if we break the units.</t>
  </si>
  <si>
    <t>5/25 - CG</t>
  </si>
  <si>
    <t>05/27/2026 AG</t>
  </si>
  <si>
    <t>5/29/26--sjn</t>
  </si>
  <si>
    <t>Charger #5</t>
  </si>
  <si>
    <t>Charger 5 is configured for the sit down. It has a different voltage and Cell count than the Order Pickers. Make sure Charger 5 is only being used on the sit-down forklift (SD5).</t>
  </si>
  <si>
    <t>We have found 2 fire extinguishers that show evidence of hit damage. Reminder that hitting or damaging these must be reported as they will need to be inspected and returned to service. Damage to the extinguishers can pose a safety risk. Please make sure you are watching out for these when moving through the warehouse. This should be viewed the same as any other accident, failure to report can result in separation of employment.</t>
  </si>
  <si>
    <t>06/01/2026 ag</t>
  </si>
  <si>
    <t>Returns reminder</t>
  </si>
  <si>
    <t>If you have returns pieces that you can't put away because of a problem with the location or the work id, don't put these pieces into the red/blue bins. Take them back to the returns sort area and put them into the marked totes so the Inventory Leads can take care of them. You can also take them to the Lead or a supervisor on your shift.</t>
  </si>
  <si>
    <t>06/03/26 CG-SC-MC</t>
  </si>
  <si>
    <t>06/02/2026 ag</t>
  </si>
  <si>
    <t>6/1/2026-sjn</t>
  </si>
  <si>
    <t>Reminder for those processing returns that socks and underwear do not get repackaged. For underwear, if the bag has been opened, due to not knowing whether these have been tried on or not it is unsanitary to process these as first quality. Repackaging this will result in a processing error and any earned incentive being declined. If issues continue it will result in disciplinary actions.</t>
  </si>
  <si>
    <t xml:space="preserve">06/02/2026 ag </t>
  </si>
  <si>
    <t>6/5/26-sjn</t>
  </si>
  <si>
    <t xml:space="preserve">As a reminder all Incidents must be reported the same day to a supervisor or manager if not reported employee will be terminated </t>
  </si>
  <si>
    <t>Housekeeping/ Stockers</t>
  </si>
  <si>
    <t>Please talk to your stocking teams and let them know that they must remove the empty cartons, they can place them at the end of the aisle or even take them straight to the compactor area. If we start to see this area full of empty cartons again we will look at the cameras, see who is doing it and it will result in disciplinary action. </t>
  </si>
  <si>
    <t>06/03/2026 AG</t>
  </si>
  <si>
    <t>DC Links</t>
  </si>
  <si>
    <t>Outbound</t>
  </si>
  <si>
    <t>Inbound</t>
  </si>
  <si>
    <t>Supervisor Links</t>
  </si>
  <si>
    <t>Training/Crosstraining</t>
  </si>
  <si>
    <t>Test Password</t>
  </si>
  <si>
    <t xml:space="preserve">Outbound WIP </t>
  </si>
  <si>
    <t>Inbound Dashboard</t>
  </si>
  <si>
    <t>FC_Rollup</t>
  </si>
  <si>
    <t>Advanced Stocking Functions</t>
  </si>
  <si>
    <t>hannast</t>
  </si>
  <si>
    <t>Voice Console</t>
  </si>
  <si>
    <t>Receiving Dashboard</t>
  </si>
  <si>
    <t>IT Ticket Entry</t>
  </si>
  <si>
    <t>Advanced Stocking Functions - SP</t>
  </si>
  <si>
    <t>Voicelink</t>
  </si>
  <si>
    <t>Throw Assessment</t>
  </si>
  <si>
    <t>hannas1</t>
  </si>
  <si>
    <t>Throw Assessment - SP</t>
  </si>
  <si>
    <t>hannat</t>
  </si>
  <si>
    <t>Picking Region 1</t>
  </si>
  <si>
    <t>hannap</t>
  </si>
  <si>
    <t>Picking Region 1 - SP</t>
  </si>
  <si>
    <t>Monday SHIFT DEPLOYMENT</t>
  </si>
  <si>
    <t>1st shift</t>
  </si>
  <si>
    <t>Cart Building</t>
  </si>
  <si>
    <t>AB Super User</t>
  </si>
  <si>
    <t>AB Bander</t>
  </si>
  <si>
    <t>Shipping</t>
  </si>
  <si>
    <t>Taper</t>
  </si>
  <si>
    <t>Special Projects</t>
  </si>
  <si>
    <t>Training</t>
  </si>
  <si>
    <t>Key</t>
  </si>
  <si>
    <t>Function</t>
  </si>
  <si>
    <t>Work</t>
  </si>
  <si>
    <t>GM Plan</t>
  </si>
  <si>
    <t>Bander</t>
  </si>
  <si>
    <t>Hanna employees</t>
  </si>
  <si>
    <t>GIG employees</t>
  </si>
  <si>
    <t>CB</t>
  </si>
  <si>
    <t>Cartbuilding</t>
  </si>
  <si>
    <t>DC Daily Goal</t>
  </si>
  <si>
    <t>Groups</t>
  </si>
  <si>
    <t>Sunday</t>
  </si>
  <si>
    <t>Monday</t>
  </si>
  <si>
    <t>Tuesday</t>
  </si>
  <si>
    <t>Wednesday</t>
  </si>
  <si>
    <t>Thursday</t>
  </si>
  <si>
    <t>Friday</t>
  </si>
  <si>
    <t>Saturday</t>
  </si>
  <si>
    <t>1st SHIFT DEPLOYMENT</t>
  </si>
  <si>
    <t>area</t>
  </si>
  <si>
    <t>Weekend Deployment</t>
  </si>
  <si>
    <t>Names</t>
  </si>
  <si>
    <t>P</t>
  </si>
  <si>
    <t>Picking- Bulk</t>
  </si>
  <si>
    <t>1st Shift Goal</t>
  </si>
  <si>
    <t>1st</t>
  </si>
  <si>
    <t>Maria Carrasco</t>
  </si>
  <si>
    <t>SL</t>
  </si>
  <si>
    <t>Deja Andersson</t>
  </si>
  <si>
    <t>7:30 AM-11:30 AM Crew</t>
  </si>
  <si>
    <t>SN</t>
  </si>
  <si>
    <t>Picking- Singles</t>
  </si>
  <si>
    <t>Projected Goal</t>
  </si>
  <si>
    <t>Brandee Foster- IL</t>
  </si>
  <si>
    <t>i</t>
  </si>
  <si>
    <t>Eumary Quinones</t>
  </si>
  <si>
    <t>I</t>
  </si>
  <si>
    <t>S</t>
  </si>
  <si>
    <t xml:space="preserve">Total Units </t>
  </si>
  <si>
    <t>Truck</t>
  </si>
  <si>
    <t>Baby Bundle Project</t>
  </si>
  <si>
    <t>Ailin Reynaldo</t>
  </si>
  <si>
    <t>Sunia Hernandez</t>
  </si>
  <si>
    <t>x</t>
  </si>
  <si>
    <t>TR</t>
  </si>
  <si>
    <t>Truck loading</t>
  </si>
  <si>
    <t>Created Wave Units</t>
  </si>
  <si>
    <t>Pick Singles</t>
  </si>
  <si>
    <t>Chrissy Parisek</t>
  </si>
  <si>
    <t>Orlis Daniel Zaldivar</t>
  </si>
  <si>
    <t>TP</t>
  </si>
  <si>
    <t>Taper/Downsize</t>
  </si>
  <si>
    <t>Available Units</t>
  </si>
  <si>
    <t>Lead - Support/Trainer</t>
  </si>
  <si>
    <t>Yasmin Montero</t>
  </si>
  <si>
    <t xml:space="preserve">Rolexis Lopez Diaz </t>
  </si>
  <si>
    <t>B</t>
  </si>
  <si>
    <t>Units at Bander</t>
  </si>
  <si>
    <t>Annaliet Rodriguez Perez</t>
  </si>
  <si>
    <t>Joaquin Lopez Enrique</t>
  </si>
  <si>
    <t>AB</t>
  </si>
  <si>
    <t>Autobagger</t>
  </si>
  <si>
    <t>Held by Replen</t>
  </si>
  <si>
    <t>2nd</t>
  </si>
  <si>
    <t>Damaris Curbelo</t>
  </si>
  <si>
    <t>Dora Lopez (Alicia)</t>
  </si>
  <si>
    <t>R</t>
  </si>
  <si>
    <t>Resets</t>
  </si>
  <si>
    <t>Actual Picked</t>
  </si>
  <si>
    <t>TBD</t>
  </si>
  <si>
    <t>Dania Curbelo</t>
  </si>
  <si>
    <t>Sonia Lopez Medina</t>
  </si>
  <si>
    <t>E</t>
  </si>
  <si>
    <t>Resets Exeptions</t>
  </si>
  <si>
    <t>BI Shift Shipped</t>
  </si>
  <si>
    <t>Inventory</t>
  </si>
  <si>
    <t xml:space="preserve">Resets </t>
  </si>
  <si>
    <t>Picking Cycle Counts / Spot Count</t>
  </si>
  <si>
    <t>Outbound Exception</t>
  </si>
  <si>
    <t>Tasks</t>
  </si>
  <si>
    <t xml:space="preserve">Sort Returns Putaway </t>
  </si>
  <si>
    <t>Inventory &amp; CC Reconcile</t>
  </si>
  <si>
    <t>Esther Fonseca</t>
  </si>
  <si>
    <t>Josefa Martinez</t>
  </si>
  <si>
    <t>12 pm- 4 pm crew</t>
  </si>
  <si>
    <t>IP</t>
  </si>
  <si>
    <t>Ipads</t>
  </si>
  <si>
    <t xml:space="preserve">% to  Plan Shipped </t>
  </si>
  <si>
    <t>Rush</t>
  </si>
  <si>
    <t>Yordanka Manzanares</t>
  </si>
  <si>
    <t>Ernesto Reyes Perez</t>
  </si>
  <si>
    <t>DS</t>
  </si>
  <si>
    <t>Clustered Carts</t>
  </si>
  <si>
    <t>Aged orders/Emails</t>
  </si>
  <si>
    <t>Jackie Gomez</t>
  </si>
  <si>
    <t>Yordany Miranda</t>
  </si>
  <si>
    <t>MP</t>
  </si>
  <si>
    <t>DTC Putaway</t>
  </si>
  <si>
    <t>Multis to Pick</t>
  </si>
  <si>
    <t>Madelayne Oduardo</t>
  </si>
  <si>
    <t>Carlos Molina</t>
  </si>
  <si>
    <t>PC</t>
  </si>
  <si>
    <t>Picking CC</t>
  </si>
  <si>
    <t>Singles to Pick</t>
  </si>
  <si>
    <t>Misspicks/DTC Putaway</t>
  </si>
  <si>
    <t>Roxana Lloret</t>
  </si>
  <si>
    <t>OC</t>
  </si>
  <si>
    <t>Overstock CC</t>
  </si>
  <si>
    <t>UPP</t>
  </si>
  <si>
    <t>4,2</t>
  </si>
  <si>
    <t>Rotation DTC putaway</t>
  </si>
  <si>
    <t>p</t>
  </si>
  <si>
    <t xml:space="preserve">Shvodra Anderson </t>
  </si>
  <si>
    <t>O</t>
  </si>
  <si>
    <t>Overstock putaway</t>
  </si>
  <si>
    <t>Laura Gonzalez Bustamante</t>
  </si>
  <si>
    <t>RP</t>
  </si>
  <si>
    <t>Replen Pull</t>
  </si>
  <si>
    <t>Region 1 UPH</t>
  </si>
  <si>
    <t>Reset Exceptions</t>
  </si>
  <si>
    <t>Mbaya Kapita</t>
  </si>
  <si>
    <t>RT</t>
  </si>
  <si>
    <t>Replen Throw</t>
  </si>
  <si>
    <t>Region 2 UPH</t>
  </si>
  <si>
    <t>Tamara Izada Aguado</t>
  </si>
  <si>
    <t>T</t>
  </si>
  <si>
    <t>Region 12 UPH</t>
  </si>
  <si>
    <t>Hector Rocha</t>
  </si>
  <si>
    <t>RN</t>
  </si>
  <si>
    <t>Returns Processing</t>
  </si>
  <si>
    <t>Replen pull</t>
  </si>
  <si>
    <t>Priority</t>
  </si>
  <si>
    <t>Iraldo Rodriguez</t>
  </si>
  <si>
    <t>RE</t>
  </si>
  <si>
    <t>Returns Exceptions</t>
  </si>
  <si>
    <t>Task</t>
  </si>
  <si>
    <t>All</t>
  </si>
  <si>
    <t>Jose Miro Quintana</t>
  </si>
  <si>
    <t>RS</t>
  </si>
  <si>
    <t>Returns Sorting</t>
  </si>
  <si>
    <t>Jose Posse</t>
  </si>
  <si>
    <t>RPA</t>
  </si>
  <si>
    <t>Returns put-away</t>
  </si>
  <si>
    <t>Replen throw</t>
  </si>
  <si>
    <t>John Franco Morenos Rosales</t>
  </si>
  <si>
    <t>RC</t>
  </si>
  <si>
    <t>Receiving</t>
  </si>
  <si>
    <t>David Almaguer-Benitez</t>
  </si>
  <si>
    <t>CS</t>
  </si>
  <si>
    <t>Cubiscan</t>
  </si>
  <si>
    <t>BB</t>
  </si>
  <si>
    <t>hours</t>
  </si>
  <si>
    <t>WU</t>
  </si>
  <si>
    <t>Warehouse Utility</t>
  </si>
  <si>
    <t>region</t>
  </si>
  <si>
    <t># pickers</t>
  </si>
  <si>
    <t>UPH</t>
  </si>
  <si>
    <t>estimate</t>
  </si>
  <si>
    <t>Aisle &amp; DC Cleanup</t>
  </si>
  <si>
    <t>Support</t>
  </si>
  <si>
    <t xml:space="preserve">                                                                              </t>
  </si>
  <si>
    <t>SP</t>
  </si>
  <si>
    <t>Inventory functions</t>
  </si>
  <si>
    <t>Overstock Cycle Count</t>
  </si>
  <si>
    <t>W</t>
  </si>
  <si>
    <t>Warehouse Cleaning</t>
  </si>
  <si>
    <t>TOTAL</t>
  </si>
  <si>
    <t>Total</t>
  </si>
  <si>
    <t>Headcount</t>
  </si>
  <si>
    <t>Plan staffing</t>
  </si>
  <si>
    <t>FTE</t>
  </si>
  <si>
    <t>Total Absent</t>
  </si>
  <si>
    <t>SLA other areas</t>
  </si>
  <si>
    <t>Absent %</t>
  </si>
  <si>
    <t>Area</t>
  </si>
  <si>
    <t># folks</t>
  </si>
  <si>
    <t>SLA</t>
  </si>
  <si>
    <t>Rotationreturns putaway</t>
  </si>
  <si>
    <t>NC</t>
  </si>
  <si>
    <t>NC/NS</t>
  </si>
  <si>
    <t xml:space="preserve">Potencial deployment GIG </t>
  </si>
  <si>
    <t>Call</t>
  </si>
  <si>
    <t>Call in</t>
  </si>
  <si>
    <t>Compactor</t>
  </si>
  <si>
    <t>VTO</t>
  </si>
  <si>
    <t>Trash</t>
  </si>
  <si>
    <t>PTO</t>
  </si>
  <si>
    <t>Cartbulding</t>
  </si>
  <si>
    <t>VOL</t>
  </si>
  <si>
    <t>Volunteer</t>
  </si>
  <si>
    <t>L</t>
  </si>
  <si>
    <t>leave early/late arrival</t>
  </si>
  <si>
    <t>NCNS</t>
  </si>
  <si>
    <t>FMLA</t>
  </si>
  <si>
    <t>Leave Early</t>
  </si>
  <si>
    <t xml:space="preserve">No schedule to work </t>
  </si>
  <si>
    <t>X</t>
  </si>
  <si>
    <t>Not Schedule to work</t>
  </si>
  <si>
    <t xml:space="preserve"> </t>
  </si>
  <si>
    <t>Average UPH</t>
  </si>
  <si>
    <t>Employee count</t>
  </si>
  <si>
    <t>Expected hours</t>
  </si>
  <si>
    <t>Projected 1st Shift</t>
  </si>
  <si>
    <t>Veterans</t>
  </si>
  <si>
    <t>New Hires</t>
  </si>
  <si>
    <t>Leave early</t>
  </si>
  <si>
    <t>Absents</t>
  </si>
  <si>
    <t>System Downtime</t>
  </si>
  <si>
    <t>Units Lost</t>
  </si>
  <si>
    <t>Emplyee</t>
  </si>
  <si>
    <t xml:space="preserve">Day </t>
  </si>
  <si>
    <t xml:space="preserve">Task </t>
  </si>
  <si>
    <t>Monday Lunes</t>
  </si>
  <si>
    <t xml:space="preserve">Monday </t>
  </si>
  <si>
    <t>Throw</t>
  </si>
  <si>
    <t>Sup Notes</t>
  </si>
  <si>
    <t>Pull</t>
  </si>
  <si>
    <t>Hanna Names</t>
  </si>
  <si>
    <t>Maria Carrasco-DS</t>
  </si>
  <si>
    <t>sl</t>
  </si>
  <si>
    <t>t</t>
  </si>
  <si>
    <t xml:space="preserve">Total Units  8:00am </t>
  </si>
  <si>
    <t>Total Units  4:00 pm</t>
  </si>
  <si>
    <t>Warehouse Clean</t>
  </si>
  <si>
    <t>Unwaved</t>
  </si>
  <si>
    <t>Tuesday    Martes</t>
  </si>
  <si>
    <t>Iraldo</t>
  </si>
  <si>
    <t>Open Wave Units</t>
  </si>
  <si>
    <t>Belisario</t>
  </si>
  <si>
    <t xml:space="preserve">Hector </t>
  </si>
  <si>
    <t>Overstock Throw</t>
  </si>
  <si>
    <t>tr</t>
  </si>
  <si>
    <t>Jose P</t>
  </si>
  <si>
    <t>b</t>
  </si>
  <si>
    <t>In-process</t>
  </si>
  <si>
    <t>Vega</t>
  </si>
  <si>
    <t>Wednesday Miercoles</t>
  </si>
  <si>
    <t>pto</t>
  </si>
  <si>
    <t xml:space="preserve">Total picked </t>
  </si>
  <si>
    <t>pc</t>
  </si>
  <si>
    <t>r</t>
  </si>
  <si>
    <t>rn</t>
  </si>
  <si>
    <t>Returns Putaway</t>
  </si>
  <si>
    <t>cb</t>
  </si>
  <si>
    <t>Thursday Jueves</t>
  </si>
  <si>
    <t>Project - Wholesale</t>
  </si>
  <si>
    <t>0-3</t>
  </si>
  <si>
    <t>Door 6</t>
  </si>
  <si>
    <t>These are picked units , not shipped.</t>
  </si>
  <si>
    <t>region / hrs</t>
  </si>
  <si>
    <t>Picking- Bulk (5)</t>
  </si>
  <si>
    <t>Redeployed -bulk (3.5)</t>
  </si>
  <si>
    <t>Attendance %</t>
  </si>
  <si>
    <t xml:space="preserve">Actual </t>
  </si>
  <si>
    <t>Vol</t>
  </si>
  <si>
    <t>Not Schedule to Work</t>
  </si>
  <si>
    <t>A team</t>
  </si>
  <si>
    <t>B team</t>
  </si>
  <si>
    <t>No Schedule to work</t>
  </si>
  <si>
    <t>Hector Roacha</t>
  </si>
  <si>
    <t>Belisario Gonzalez Arevalo</t>
  </si>
  <si>
    <t>Arnolda Vega</t>
  </si>
  <si>
    <t>Brandee Foster</t>
  </si>
  <si>
    <t>Mercedes Carasco</t>
  </si>
  <si>
    <t>Laura Bustamante</t>
  </si>
  <si>
    <t>Ongoing Projects</t>
  </si>
  <si>
    <t>Condensing Aisle 7 wholesale locations - Jose instructed on process and working last hour of 3/11</t>
  </si>
  <si>
    <t>Manual Holiday item movements from picking to Overstock - In Process</t>
  </si>
  <si>
    <t>2nd shift Deployment</t>
  </si>
  <si>
    <t>GIG / Temp Employees</t>
  </si>
  <si>
    <t>Units at SOS 4:30</t>
  </si>
  <si>
    <t>Rotation AB</t>
  </si>
  <si>
    <t>EOM</t>
  </si>
  <si>
    <t>Winner</t>
  </si>
  <si>
    <t xml:space="preserve">Nominees </t>
  </si>
  <si>
    <t xml:space="preserve">Production </t>
  </si>
  <si>
    <t>Attendance ( call/ tardy/early exit)</t>
  </si>
  <si>
    <t xml:space="preserve">Employees </t>
  </si>
  <si>
    <t xml:space="preserve">Hire date </t>
  </si>
  <si>
    <t xml:space="preserve">service </t>
  </si>
  <si>
    <t>2nd shift goal GM</t>
  </si>
  <si>
    <t>OB SNAP SHOT</t>
  </si>
  <si>
    <t>days out</t>
  </si>
  <si>
    <t>Available</t>
  </si>
  <si>
    <t>Alma</t>
  </si>
  <si>
    <t>Isabel</t>
  </si>
  <si>
    <t>Succession Goal</t>
  </si>
  <si>
    <t>*</t>
  </si>
  <si>
    <t>Open</t>
  </si>
  <si>
    <t>Juana</t>
  </si>
  <si>
    <t>Marigeritte</t>
  </si>
  <si>
    <t>Yulianela</t>
  </si>
  <si>
    <t>Inima</t>
  </si>
  <si>
    <t>Kenia</t>
  </si>
  <si>
    <t>Alma Mehic</t>
  </si>
  <si>
    <t xml:space="preserve">Names </t>
  </si>
  <si>
    <t>dept</t>
  </si>
  <si>
    <t>DC Deployment</t>
  </si>
  <si>
    <t>Multi to pick</t>
  </si>
  <si>
    <t>Aliuska</t>
  </si>
  <si>
    <t>Adriana</t>
  </si>
  <si>
    <t>Dayana</t>
  </si>
  <si>
    <t>Jonat</t>
  </si>
  <si>
    <t>Alexcy Garcia</t>
  </si>
  <si>
    <t>Jonat Gordis</t>
  </si>
  <si>
    <t>FT</t>
  </si>
  <si>
    <t>Liudmila Gonzalez Caballero</t>
  </si>
  <si>
    <t>4:30 team</t>
  </si>
  <si>
    <t>To cluster</t>
  </si>
  <si>
    <t>Held/rep</t>
  </si>
  <si>
    <t>Jonathan</t>
  </si>
  <si>
    <t>Aliuska Almira Mateo</t>
  </si>
  <si>
    <t>Alma Mehic- IL</t>
  </si>
  <si>
    <t>Adrian Sanchez Avila</t>
  </si>
  <si>
    <t>Singles to pick</t>
  </si>
  <si>
    <t>In process</t>
  </si>
  <si>
    <t>Xiomara</t>
  </si>
  <si>
    <t>Kenia Rodriguez Gonzalez</t>
  </si>
  <si>
    <t>Nolberto falcon</t>
  </si>
  <si>
    <t>Carlos Agramonte Mendoza</t>
  </si>
  <si>
    <t xml:space="preserve">Singles to Ship </t>
  </si>
  <si>
    <t>Bander 4:30</t>
  </si>
  <si>
    <t>idelmis</t>
  </si>
  <si>
    <t>Arlyn</t>
  </si>
  <si>
    <t>Jacqueline</t>
  </si>
  <si>
    <t>Idelmidis</t>
  </si>
  <si>
    <t>Freddy</t>
  </si>
  <si>
    <t>Jonat Gordis Pino</t>
  </si>
  <si>
    <t>Yulianela Gonzalez Sanchez</t>
  </si>
  <si>
    <t>Sandy Menoya</t>
  </si>
  <si>
    <t>Total units</t>
  </si>
  <si>
    <t>Lisandra</t>
  </si>
  <si>
    <t>Yulemis</t>
  </si>
  <si>
    <t>Elian</t>
  </si>
  <si>
    <t>Isabel Hernandez Garcia</t>
  </si>
  <si>
    <t>Xiomara Castro Dominquez</t>
  </si>
  <si>
    <t>Eunice Ramires Fernandez</t>
  </si>
  <si>
    <t xml:space="preserve">+/-DC goal </t>
  </si>
  <si>
    <t>Lisandra Parache</t>
  </si>
  <si>
    <t>Total units Ship</t>
  </si>
  <si>
    <t>Jonathan Koerner</t>
  </si>
  <si>
    <t>Ana Maria Suarez</t>
  </si>
  <si>
    <t>ab</t>
  </si>
  <si>
    <t>1st shift ship</t>
  </si>
  <si>
    <t>Ana</t>
  </si>
  <si>
    <t>Marigeritte Mugelanya</t>
  </si>
  <si>
    <t>Freddy Sossa</t>
  </si>
  <si>
    <t>rt</t>
  </si>
  <si>
    <t>2nd shift Goal</t>
  </si>
  <si>
    <t xml:space="preserve">+/-Shift goal </t>
  </si>
  <si>
    <t>Idelmis Infante Silva</t>
  </si>
  <si>
    <t>LOA</t>
  </si>
  <si>
    <t>2nd shift Ship</t>
  </si>
  <si>
    <t>Avail/open</t>
  </si>
  <si>
    <t xml:space="preserve">Yoel </t>
  </si>
  <si>
    <t>sn</t>
  </si>
  <si>
    <t>8:30 team</t>
  </si>
  <si>
    <t>e</t>
  </si>
  <si>
    <t>Resets Exceptions</t>
  </si>
  <si>
    <t xml:space="preserve">Jennifer </t>
  </si>
  <si>
    <t>Elian Parra</t>
  </si>
  <si>
    <t>Jacqueline Macias</t>
  </si>
  <si>
    <t>Idalmis</t>
  </si>
  <si>
    <t>Margarite</t>
  </si>
  <si>
    <t xml:space="preserve">Leidy Laura Riera </t>
  </si>
  <si>
    <t>Picking CC/ spot count</t>
  </si>
  <si>
    <t xml:space="preserve">Arlin </t>
  </si>
  <si>
    <t>Lisbet Moro Valero</t>
  </si>
  <si>
    <t>ON SLA</t>
  </si>
  <si>
    <t>OUT SLA</t>
  </si>
  <si>
    <t>Laura</t>
  </si>
  <si>
    <t>Arlin Perez Bles</t>
  </si>
  <si>
    <t xml:space="preserve">Meet </t>
  </si>
  <si>
    <t xml:space="preserve"> No Meet </t>
  </si>
  <si>
    <t xml:space="preserve">  </t>
  </si>
  <si>
    <t xml:space="preserve">Lisandra </t>
  </si>
  <si>
    <t>Lisbet</t>
  </si>
  <si>
    <t>Fabian Perez</t>
  </si>
  <si>
    <t>rp</t>
  </si>
  <si>
    <t>Potential outcomes</t>
  </si>
  <si>
    <t>Singles HRS</t>
  </si>
  <si>
    <t>Alexcy</t>
  </si>
  <si>
    <t>Koerner</t>
  </si>
  <si>
    <t>Ernesto</t>
  </si>
  <si>
    <t>Nolberto</t>
  </si>
  <si>
    <t>Liudmila</t>
  </si>
  <si>
    <t>Baby Bundle</t>
  </si>
  <si>
    <t xml:space="preserve">Plan </t>
  </si>
  <si>
    <t>Receiving/Cubiscan</t>
  </si>
  <si>
    <t>Absent breakdown</t>
  </si>
  <si>
    <t>GIGS</t>
  </si>
  <si>
    <t>.</t>
  </si>
  <si>
    <t>Overstock Putaway</t>
  </si>
  <si>
    <t>Inclement weather</t>
  </si>
  <si>
    <t>TOTAL FTE</t>
  </si>
  <si>
    <t>Family medical leave</t>
  </si>
  <si>
    <t>LE</t>
  </si>
  <si>
    <t>LA</t>
  </si>
  <si>
    <t>Late Arrival</t>
  </si>
  <si>
    <t>Off</t>
  </si>
  <si>
    <t>WX</t>
  </si>
  <si>
    <t xml:space="preserve">Inclement weather </t>
  </si>
  <si>
    <t>Picking C.C</t>
  </si>
  <si>
    <t>Names:</t>
  </si>
  <si>
    <t>Zone 1</t>
  </si>
  <si>
    <t>Zone 2</t>
  </si>
  <si>
    <t>Zone 3</t>
  </si>
  <si>
    <t>Zone 4</t>
  </si>
  <si>
    <t>Zone 5</t>
  </si>
  <si>
    <t>Zone 6</t>
  </si>
  <si>
    <t>Zone 7</t>
  </si>
  <si>
    <t>Box cutters</t>
  </si>
  <si>
    <t>Zone 8</t>
  </si>
  <si>
    <t>Knife1</t>
  </si>
  <si>
    <t>Zone 9</t>
  </si>
  <si>
    <t>Knife2</t>
  </si>
  <si>
    <t>Zone 10</t>
  </si>
  <si>
    <t>Knife3</t>
  </si>
  <si>
    <t>Zone 11</t>
  </si>
  <si>
    <t>Knife4</t>
  </si>
  <si>
    <t>Knife5</t>
  </si>
  <si>
    <t>Knife6</t>
  </si>
  <si>
    <t>Knife7</t>
  </si>
  <si>
    <t>Knife8</t>
  </si>
  <si>
    <t>Knife9</t>
  </si>
  <si>
    <t>Knife10</t>
  </si>
  <si>
    <t>Knife11</t>
  </si>
  <si>
    <t>WEEKEND SHIFT DEPLOYMENT</t>
  </si>
  <si>
    <t>Outbound Truck Report</t>
  </si>
  <si>
    <t>Percentage Full</t>
  </si>
  <si>
    <t>Seasonal Crew(pink)/Gigs</t>
  </si>
  <si>
    <t>UPS</t>
  </si>
  <si>
    <t>Full Time(Gray)</t>
  </si>
  <si>
    <t xml:space="preserve">F,S,S (green) </t>
  </si>
  <si>
    <t>WNKD Shift Goal</t>
  </si>
  <si>
    <t>FedEx GROUND</t>
  </si>
  <si>
    <t>Deja Anderson</t>
  </si>
  <si>
    <t>Juana Rosario Carela</t>
  </si>
  <si>
    <t>Total Open Units</t>
  </si>
  <si>
    <t>yes</t>
  </si>
  <si>
    <t>Tontalane Williams</t>
  </si>
  <si>
    <t>Units Waved</t>
  </si>
  <si>
    <t>maybe</t>
  </si>
  <si>
    <t>Mireles Casi Garcia</t>
  </si>
  <si>
    <t>Units Unwaved</t>
  </si>
  <si>
    <t>reset exceptions</t>
  </si>
  <si>
    <t>Neldy Duquesne</t>
  </si>
  <si>
    <t>Kenia Rodriguez</t>
  </si>
  <si>
    <t>ds</t>
  </si>
  <si>
    <t>Held by Repln</t>
  </si>
  <si>
    <t>Lazaro Machado</t>
  </si>
  <si>
    <t>Projection</t>
  </si>
  <si>
    <t>Wk</t>
  </si>
  <si>
    <t>Liacne Rodriguez</t>
  </si>
  <si>
    <t>Rolando Martinez</t>
  </si>
  <si>
    <t>rpa</t>
  </si>
  <si>
    <t xml:space="preserve"> Shift Shipped</t>
  </si>
  <si>
    <t>Viviany Morfo</t>
  </si>
  <si>
    <t>Karina Ramirez</t>
  </si>
  <si>
    <t>Emiliy McComick</t>
  </si>
  <si>
    <t>o</t>
  </si>
  <si>
    <t>Rotation Rush</t>
  </si>
  <si>
    <t>Reset Counts</t>
  </si>
  <si>
    <t xml:space="preserve">                     </t>
  </si>
  <si>
    <t>201,19</t>
  </si>
  <si>
    <t>Caleb Guevara</t>
  </si>
  <si>
    <t>tbd</t>
  </si>
  <si>
    <t>Vladimir</t>
  </si>
  <si>
    <t>Picking SLA</t>
  </si>
  <si>
    <t>WK</t>
  </si>
  <si>
    <t>40 hr</t>
  </si>
  <si>
    <t>30 hr</t>
  </si>
  <si>
    <t>Rotation returns putaway</t>
  </si>
  <si>
    <t>Sup. Egberto Pico</t>
  </si>
  <si>
    <t>Sup. Suzanne</t>
  </si>
  <si>
    <t>Note: Teal color in AB means exceptions</t>
  </si>
  <si>
    <t xml:space="preserve">Ailin Reynaldo </t>
  </si>
  <si>
    <t>temporary1st shift</t>
  </si>
  <si>
    <t>Green color in shipping mean shipping single AB manual station</t>
  </si>
  <si>
    <t>Rolexis Lopez</t>
  </si>
  <si>
    <t>totals</t>
  </si>
  <si>
    <t>Alicia Lopez</t>
  </si>
  <si>
    <t>Sonia Lopez</t>
  </si>
  <si>
    <t>Ernesto Reyes</t>
  </si>
  <si>
    <t>Not scheduled</t>
  </si>
  <si>
    <t>Joaquin Lopez</t>
  </si>
  <si>
    <t xml:space="preserve">Juana Rosario </t>
  </si>
  <si>
    <t>Park</t>
  </si>
  <si>
    <t>Cleaning at the park</t>
  </si>
  <si>
    <t>Mirelis Casi</t>
  </si>
  <si>
    <t>Lazaro machado</t>
  </si>
  <si>
    <t>Viviany Morfa</t>
  </si>
  <si>
    <t>boom35</t>
  </si>
  <si>
    <t>Emily McCormick</t>
  </si>
  <si>
    <t>Date</t>
  </si>
  <si>
    <t>RECEIVING GOAL</t>
  </si>
  <si>
    <t>Thanksgiving-closed</t>
  </si>
  <si>
    <t>Operators</t>
  </si>
  <si>
    <t>In-Training</t>
  </si>
  <si>
    <t>Hours</t>
  </si>
  <si>
    <t>Projected Cartons by EOD (100CPH)</t>
  </si>
  <si>
    <t>Backlog</t>
  </si>
  <si>
    <t>Expected Deliveries</t>
  </si>
  <si>
    <t>Oldest Date on Docks</t>
  </si>
  <si>
    <t>Yesterday's AM Shift Received</t>
  </si>
  <si>
    <t>Yesterday's 2nd Shift Received</t>
  </si>
  <si>
    <t>Total Received</t>
  </si>
  <si>
    <t>RECEIVING EXCEPTIONS</t>
  </si>
  <si>
    <t>Open Loads</t>
  </si>
  <si>
    <t>Unreceived Cartons</t>
  </si>
  <si>
    <t>Open Overstock Bins</t>
  </si>
  <si>
    <t>Open Bins After Backlog is Received</t>
  </si>
  <si>
    <t>RETURN GOAL</t>
  </si>
  <si>
    <t>Pieces (30 UPH)</t>
  </si>
  <si>
    <t>Packages (2.45 UPP)</t>
  </si>
  <si>
    <t>Oldest Delivery Date</t>
  </si>
  <si>
    <t>Package Backlog</t>
  </si>
  <si>
    <t>Oldest workline for Return Putaway</t>
  </si>
  <si>
    <t>4/20/206</t>
  </si>
  <si>
    <t>Open Return Putaway Units</t>
  </si>
  <si>
    <t>Yesterday's AM Shift Processed Packages</t>
  </si>
  <si>
    <t>Yesterday's 2nd Shift Processed Packages</t>
  </si>
  <si>
    <t>AM and 2nd total</t>
  </si>
  <si>
    <t>RETURN BACK LOG</t>
  </si>
  <si>
    <t>06/16/202</t>
  </si>
  <si>
    <t>Regular Package Total</t>
  </si>
  <si>
    <t>Exceptions Back Log</t>
  </si>
  <si>
    <t>Exceptions Package Total</t>
  </si>
  <si>
    <t>Google Doc</t>
  </si>
  <si>
    <t>Grand Total:</t>
  </si>
  <si>
    <t>INBOUND EOD 1st/wknd</t>
  </si>
  <si>
    <t>Overstock To Throw</t>
  </si>
  <si>
    <t>Receiving to Throw (active putaway)</t>
  </si>
  <si>
    <t>Actual Open Bins</t>
  </si>
  <si>
    <t>Cartons Delivered for Receiving</t>
  </si>
  <si>
    <t xml:space="preserve">Cartons Received </t>
  </si>
  <si>
    <t>Remaining Cartons to Receive</t>
  </si>
  <si>
    <t>Cube In</t>
  </si>
  <si>
    <t>Cube Out</t>
  </si>
  <si>
    <t>Remaining Returns Putaway</t>
  </si>
  <si>
    <t>Returns Put Away Oldest Date</t>
  </si>
  <si>
    <t>Remaining Replen Pull</t>
  </si>
  <si>
    <t>Remaining Replen Throw</t>
  </si>
  <si>
    <t>Wave Demand Replen Completed</t>
  </si>
  <si>
    <t>Forward Replen Completed</t>
  </si>
  <si>
    <t>Resets Replen Completed</t>
  </si>
  <si>
    <t>Active Put Away Completed</t>
  </si>
  <si>
    <t>Returns Delivered</t>
  </si>
  <si>
    <t>Return Units Completed</t>
  </si>
  <si>
    <t>Return Packages Completed</t>
  </si>
  <si>
    <t>Returns Put Away Completed</t>
  </si>
  <si>
    <t>INBOUND EOD 2nd</t>
  </si>
  <si>
    <t>NA</t>
  </si>
  <si>
    <t>Return's Peak Planning</t>
  </si>
  <si>
    <t>Return Delivery Oldest Date</t>
  </si>
  <si>
    <t>Return Exception Oldest Date</t>
  </si>
  <si>
    <t>Return Put Away Oldest Date</t>
  </si>
  <si>
    <t>PROCESSING</t>
  </si>
  <si>
    <t>Return Backlog</t>
  </si>
  <si>
    <t>Expected Delivery</t>
  </si>
  <si>
    <t>Day Shift Staffing Goal</t>
  </si>
  <si>
    <t>Day Shift Package Processed Target</t>
  </si>
  <si>
    <t>2nd Shift Staffing Goal</t>
  </si>
  <si>
    <t>2nd Shift Package Processed Target</t>
  </si>
  <si>
    <t>Targeted Daily Goal</t>
  </si>
  <si>
    <t>Actual Processed</t>
  </si>
  <si>
    <t>PUT AWAY</t>
  </si>
  <si>
    <t>Estimated Put Away Created</t>
  </si>
  <si>
    <t>Current Put Away Backlog</t>
  </si>
  <si>
    <t>Put Away Staffing Need</t>
  </si>
  <si>
    <t>Put Away Staffing Day Shift</t>
  </si>
  <si>
    <t>Put Away Staffing 2nd Shift</t>
  </si>
  <si>
    <t>Put Away Completed Estimate</t>
  </si>
  <si>
    <t>Put Away Completed</t>
  </si>
  <si>
    <t>DATE</t>
  </si>
  <si>
    <t>Receiving Peak Planning</t>
  </si>
  <si>
    <t>Receving Delivery Oldest Date</t>
  </si>
  <si>
    <t>Receiving Backlog</t>
  </si>
  <si>
    <t>Cartons TBD</t>
  </si>
  <si>
    <t>1 Shift Carton Goal</t>
  </si>
  <si>
    <t>2nd Shift Carton Goal</t>
  </si>
  <si>
    <t>Actual Received</t>
  </si>
  <si>
    <t>Put Away Work</t>
  </si>
  <si>
    <t>Estimated Overstock Created</t>
  </si>
  <si>
    <t>Estimated Cube in</t>
  </si>
  <si>
    <t>Estimated Cube out</t>
  </si>
  <si>
    <t>Estimated Auditing</t>
  </si>
  <si>
    <t>Estimated Active Throw</t>
  </si>
  <si>
    <t>Bulk Cycle Counts</t>
  </si>
  <si>
    <t>Weekly Target</t>
  </si>
  <si>
    <t>Weekly Remaining Target</t>
  </si>
  <si>
    <t>Daily Goal</t>
  </si>
  <si>
    <t>FTE Needed 1st Shift Goal</t>
  </si>
  <si>
    <t>2nd Shift Goal</t>
  </si>
  <si>
    <t>FTE Needed 2nd Shift Goal</t>
  </si>
  <si>
    <t>Total Completed</t>
  </si>
  <si>
    <t>24400 to meet 3.6k remaining final 2 weeks</t>
  </si>
  <si>
    <t>Area Needing Attention</t>
  </si>
  <si>
    <t>Project Notes</t>
  </si>
  <si>
    <t>Status</t>
  </si>
  <si>
    <t>Owner</t>
  </si>
  <si>
    <t>Completed?</t>
  </si>
  <si>
    <t>Baby Bundle/Kitting Area</t>
  </si>
  <si>
    <t>BBB locations have been put back to stock, clutter near back wall has been cleaned up and putaway.</t>
  </si>
  <si>
    <t xml:space="preserve">Complete </t>
  </si>
  <si>
    <t>MR/CG</t>
  </si>
  <si>
    <t>OB manual shipping</t>
  </si>
  <si>
    <t>Waiting on new tape guns, a floor mat to build station 6 platform, and a new SOP to post at the stations.</t>
  </si>
  <si>
    <t>In progress</t>
  </si>
  <si>
    <t>SC</t>
  </si>
  <si>
    <t>OB exceptions shelf</t>
  </si>
  <si>
    <t>All items were removed, relocated, or discarded. The shelves were repurposed for DSL label supplies.</t>
  </si>
  <si>
    <t>Return stations</t>
  </si>
  <si>
    <t>open</t>
  </si>
  <si>
    <t>EP</t>
  </si>
  <si>
    <t>Return's supply shelf</t>
  </si>
  <si>
    <t>in progress</t>
  </si>
  <si>
    <t>AG</t>
  </si>
  <si>
    <t>Receiving-door 1, garbage, cubiscan, VC</t>
  </si>
  <si>
    <t>5S Audit and Cubiscan area with In and Out lanes and 4 staging lanes. Cleaned and moved shelves by cage and reutilzed for exceptions. 5S area for loose return dropoffs. Organized pallets then scheduled pick up to free up lane space. Cleaned trash and debree from docks. Added corragate to bottom area drive in rack.</t>
  </si>
  <si>
    <t>CG</t>
  </si>
  <si>
    <t>Daily Operational Board</t>
  </si>
  <si>
    <t>RL</t>
  </si>
  <si>
    <t>Reset- Inventory-DTC Putaway stations</t>
  </si>
  <si>
    <t>Training Paperwork/file boxes</t>
  </si>
  <si>
    <t xml:space="preserve">All 6 folders that were staged by HR door exit have been moved to behind the supervisors desk. We now have area for Accident Reprts, Project Reports, Training Forms, Timecard correction sheets, and Sup folders. </t>
  </si>
  <si>
    <t>Aisle by aisle check for missing loc labels</t>
  </si>
  <si>
    <t>sjn</t>
  </si>
  <si>
    <t xml:space="preserve">5S Shipping dock and compactor area </t>
  </si>
  <si>
    <t>Removed all debris from the shipping dock and compactor area. Organized pallets and palletized totes. Distributed garbage bins at each shipping door and staged brooms and dustpans at the compactor and shipping doors.</t>
  </si>
  <si>
    <t>complete</t>
  </si>
  <si>
    <t>Pull down and put away of unneeded boxes on the top racks</t>
  </si>
  <si>
    <t>Rating</t>
  </si>
  <si>
    <t>Not Trained</t>
  </si>
  <si>
    <t>In Training (not meeting rate and requires assistance(under 100%))</t>
  </si>
  <si>
    <t>Fully Trained (can perform a function with little to no assistance, meets rate(100%-109.99%))</t>
  </si>
  <si>
    <t>Seasoned (not needing any assistance performing a function while meeting or exceeding rate (110%-119.99%))</t>
  </si>
  <si>
    <t>Subject Matter Expert (meet or exceed rate regularly, they help or train others(120%+))</t>
  </si>
  <si>
    <t>Direct</t>
  </si>
  <si>
    <t>Indirect</t>
  </si>
  <si>
    <t>Last Name</t>
  </si>
  <si>
    <t>First Name</t>
  </si>
  <si>
    <t>Hire Date</t>
  </si>
  <si>
    <t>Shift</t>
  </si>
  <si>
    <t>Supervisor</t>
  </si>
  <si>
    <t>Job Description</t>
  </si>
  <si>
    <t>Overstock</t>
  </si>
  <si>
    <t>Picking</t>
  </si>
  <si>
    <t>Singles (Picking Region 12)</t>
  </si>
  <si>
    <t>Shipping (both multis and singles)</t>
  </si>
  <si>
    <t>Returns</t>
  </si>
  <si>
    <t>Return Putaway</t>
  </si>
  <si>
    <t>Cart Building/Ability to Cluster</t>
  </si>
  <si>
    <t>Outbound Exceptions</t>
  </si>
  <si>
    <t>Receiving Exceptions</t>
  </si>
  <si>
    <t>Bundle Kitting</t>
  </si>
  <si>
    <t>DTC Put Away</t>
  </si>
  <si>
    <t>Full Ownership of Banding</t>
  </si>
  <si>
    <t>Resets Picking</t>
  </si>
  <si>
    <t>Reset Exception</t>
  </si>
  <si>
    <t>Cycle Counts</t>
  </si>
  <si>
    <t>Inventory Reconciliation</t>
  </si>
  <si>
    <t>Operating Case Erector</t>
  </si>
  <si>
    <t>Sit Down</t>
  </si>
  <si>
    <t>Walkie Rider</t>
  </si>
  <si>
    <t>Cherry Picker</t>
  </si>
  <si>
    <t>Full Ownership of Truck/Taper</t>
  </si>
  <si>
    <r>
      <rPr>
        <b/>
        <sz val="12"/>
        <color rgb="FF000000"/>
        <rFont val="Calibri"/>
      </rPr>
      <t xml:space="preserve">Cross Train Score
</t>
    </r>
    <r>
      <rPr>
        <sz val="11"/>
        <color rgb="FF000000"/>
        <rFont val="Calibri"/>
      </rPr>
      <t xml:space="preserve">Scored 2, 3 or 4 in the category
</t>
    </r>
  </si>
  <si>
    <t>Attendance Points</t>
  </si>
  <si>
    <t>Current PTO Balance</t>
  </si>
  <si>
    <t>Rodriguez Perez</t>
  </si>
  <si>
    <t>Annaliet</t>
  </si>
  <si>
    <t>D4MT</t>
  </si>
  <si>
    <t>Sharmin</t>
  </si>
  <si>
    <t>Hanna Handler</t>
  </si>
  <si>
    <t>Gonzalez Arevalo</t>
  </si>
  <si>
    <t>termed</t>
  </si>
  <si>
    <t>Candiss</t>
  </si>
  <si>
    <t>Foster</t>
  </si>
  <si>
    <t>Brandee</t>
  </si>
  <si>
    <t>Parisek</t>
  </si>
  <si>
    <t>Christiane</t>
  </si>
  <si>
    <t>Curbelo</t>
  </si>
  <si>
    <t>Damaris</t>
  </si>
  <si>
    <t>Dania</t>
  </si>
  <si>
    <t>Fonseca</t>
  </si>
  <si>
    <t>Esther</t>
  </si>
  <si>
    <t>Peraza (Rocha)</t>
  </si>
  <si>
    <t>Hector</t>
  </si>
  <si>
    <t>Rodriguez</t>
  </si>
  <si>
    <t>Gomez</t>
  </si>
  <si>
    <t>Mehic</t>
  </si>
  <si>
    <t>2NDST</t>
  </si>
  <si>
    <t>Alex</t>
  </si>
  <si>
    <t>Lopez Medina</t>
  </si>
  <si>
    <t>Sonia</t>
  </si>
  <si>
    <t>F,S,S,M</t>
  </si>
  <si>
    <t>Suzanne</t>
  </si>
  <si>
    <t>Miro Quintana</t>
  </si>
  <si>
    <t>Jose</t>
  </si>
  <si>
    <t>Posse</t>
  </si>
  <si>
    <t>Almira Mateo</t>
  </si>
  <si>
    <t>Gonzalez Bustamante</t>
  </si>
  <si>
    <t>Oduardo Rodriguez</t>
  </si>
  <si>
    <t>Madelayne</t>
  </si>
  <si>
    <t>Carrasco Sanchez</t>
  </si>
  <si>
    <t>Maria</t>
  </si>
  <si>
    <t>Kapita</t>
  </si>
  <si>
    <t>Mbaya</t>
  </si>
  <si>
    <t>Gordis Pino</t>
  </si>
  <si>
    <t>Lloret</t>
  </si>
  <si>
    <t>Roxana</t>
  </si>
  <si>
    <t>Hernandez Garcia</t>
  </si>
  <si>
    <t>Maylin</t>
  </si>
  <si>
    <t>Anderson</t>
  </si>
  <si>
    <t>Shvodra</t>
  </si>
  <si>
    <t>Parache Lopez</t>
  </si>
  <si>
    <t>Suarez Vega</t>
  </si>
  <si>
    <t>Mugelanya</t>
  </si>
  <si>
    <t>Parra Suarez</t>
  </si>
  <si>
    <t>Carpenter</t>
  </si>
  <si>
    <t>Richard</t>
  </si>
  <si>
    <t>Castro Dominguez</t>
  </si>
  <si>
    <t>Martinez</t>
  </si>
  <si>
    <t>Josefa</t>
  </si>
  <si>
    <t>Egberto</t>
  </si>
  <si>
    <t>De'ja</t>
  </si>
  <si>
    <t>Shift Lead</t>
  </si>
  <si>
    <t>Williams</t>
  </si>
  <si>
    <t>Tontalane</t>
  </si>
  <si>
    <t>F,S,S</t>
  </si>
  <si>
    <t>Casi Garcia</t>
  </si>
  <si>
    <t>Mirelis</t>
  </si>
  <si>
    <t>Rosario Carela</t>
  </si>
  <si>
    <t>Hernandez Velazco</t>
  </si>
  <si>
    <t>Sunia</t>
  </si>
  <si>
    <t>Lopez Diaz</t>
  </si>
  <si>
    <t>Rolexis</t>
  </si>
  <si>
    <t>Lopez Enrique</t>
  </si>
  <si>
    <t>Joaquin</t>
  </si>
  <si>
    <t>Lopez Viuda De Jimenez</t>
  </si>
  <si>
    <t>Dora (Alicia)</t>
  </si>
  <si>
    <t>Reyes Perez</t>
  </si>
  <si>
    <t>Infante Silva</t>
  </si>
  <si>
    <t>Idelmis</t>
  </si>
  <si>
    <t>Gonzalez Sanchez</t>
  </si>
  <si>
    <t>Montero</t>
  </si>
  <si>
    <t>Yasmin</t>
  </si>
  <si>
    <t>Sosa Morffi</t>
  </si>
  <si>
    <t>Quinones Palma</t>
  </si>
  <si>
    <t xml:space="preserve">Eumary </t>
  </si>
  <si>
    <t>Miranda Cantillo</t>
  </si>
  <si>
    <t>Yordany</t>
  </si>
  <si>
    <t>Rodriguez Gonzalez</t>
  </si>
  <si>
    <t>Molina</t>
  </si>
  <si>
    <t>Carlos</t>
  </si>
  <si>
    <t>Tamayo</t>
  </si>
  <si>
    <t>Ailin</t>
  </si>
  <si>
    <t>Moro Valero</t>
  </si>
  <si>
    <t>Manzanares Mora</t>
  </si>
  <si>
    <t>Yordanka</t>
  </si>
  <si>
    <t>Machado</t>
  </si>
  <si>
    <t>Lazaro</t>
  </si>
  <si>
    <t xml:space="preserve">Zaldívar Alcántara </t>
  </si>
  <si>
    <t xml:space="preserve">Orlis Daniel </t>
  </si>
  <si>
    <t>Laura Riera</t>
  </si>
  <si>
    <t>Leidy</t>
  </si>
  <si>
    <t>Macias Fuentes</t>
  </si>
  <si>
    <t>Hernandez Lintre</t>
  </si>
  <si>
    <t>Falco Perez</t>
  </si>
  <si>
    <t>Liacne</t>
  </si>
  <si>
    <t>Gonzalez</t>
  </si>
  <si>
    <t>Duquesne Lopez</t>
  </si>
  <si>
    <t>Neldy</t>
  </si>
  <si>
    <t>Izada-Aguado</t>
  </si>
  <si>
    <t>Tamara</t>
  </si>
  <si>
    <t>Total FTE</t>
  </si>
  <si>
    <t>McCormick</t>
  </si>
  <si>
    <t>Emily</t>
  </si>
  <si>
    <t>Ramirez</t>
  </si>
  <si>
    <t>Karina</t>
  </si>
  <si>
    <t>Morfa</t>
  </si>
  <si>
    <t>Viviany</t>
  </si>
  <si>
    <t>Rolando</t>
  </si>
  <si>
    <t>EMPLOYEE MONTHLY SCORECARD</t>
  </si>
  <si>
    <t>Hanna Andersson</t>
  </si>
  <si>
    <t>EMPLOYEE</t>
  </si>
  <si>
    <t>SUPERVISOR</t>
  </si>
  <si>
    <t>HIRE DATE</t>
  </si>
  <si>
    <t>SHIFT</t>
  </si>
  <si>
    <t>REVIEW MONTH</t>
  </si>
  <si>
    <t>MATRIX SCORE</t>
  </si>
  <si>
    <t>FUNCTIONS TRAINED (2+)</t>
  </si>
  <si>
    <t>ATTENDANCE POINTS</t>
  </si>
  <si>
    <t>PTO HOURS ACCRUED</t>
  </si>
  <si>
    <t>Max possible score: 108  (27 functions × 4 pts each)     Scored 2 or higher = operationally trained</t>
  </si>
  <si>
    <t xml:space="preserve">  WEEKLY PRODUCTION</t>
  </si>
  <si>
    <t>WEEK</t>
  </si>
  <si>
    <t>PROD RATE %</t>
  </si>
  <si>
    <t>DIRECT TASKS</t>
  </si>
  <si>
    <t>DIRECT TIME</t>
  </si>
  <si>
    <t>TOTAL TIME</t>
  </si>
  <si>
    <t>DIRECT TIME %</t>
  </si>
  <si>
    <t>ERRORS</t>
  </si>
  <si>
    <t>Week 1</t>
  </si>
  <si>
    <t>Week 2</t>
  </si>
  <si>
    <t>Week 3</t>
  </si>
  <si>
    <t>Week 4</t>
  </si>
  <si>
    <t xml:space="preserve">  SKILL MATRIX SNAPSHOT</t>
  </si>
  <si>
    <t>In Training</t>
  </si>
  <si>
    <t>Fully Trained</t>
  </si>
  <si>
    <t>Seasoned</t>
  </si>
  <si>
    <t>SME</t>
  </si>
  <si>
    <t xml:space="preserve">  OUTBOUND</t>
  </si>
  <si>
    <t>Singles (Region 12)</t>
  </si>
  <si>
    <t>Cart Building/Cluster</t>
  </si>
  <si>
    <t xml:space="preserve">  INBOUND</t>
  </si>
  <si>
    <t xml:space="preserve">  INVENTORY</t>
  </si>
  <si>
    <t xml:space="preserve">  EQUIPMENT / VEHICLES</t>
  </si>
  <si>
    <t xml:space="preserve">  MONTHLY HIGHLIGHTS</t>
  </si>
  <si>
    <t>STRENGTHS / CONTRIBUTIONS THIS MONTH</t>
  </si>
  <si>
    <t>SUPERVISOR NOTES</t>
  </si>
  <si>
    <t>Employee Signature: _____________________________  Date: ____________</t>
  </si>
  <si>
    <t>Supervisor Signature: ____________________________  Date: ____________</t>
  </si>
  <si>
    <t>Hanna Andersson  |  Weekend Shift</t>
  </si>
  <si>
    <t>May</t>
  </si>
  <si>
    <r>
      <t xml:space="preserve">Sonia, you achieved an overall production rate of </t>
    </r>
    <r>
      <rPr>
        <b/>
        <sz val="10"/>
        <color rgb="FF000000"/>
        <rFont val="Arial"/>
      </rPr>
      <t>131.3% for May</t>
    </r>
    <r>
      <rPr>
        <sz val="10"/>
        <color rgb="FF000000"/>
        <rFont val="Arial"/>
      </rPr>
      <t xml:space="preserve">, which is great. Your task breakdown is as follows: Picking – Region 1 at </t>
    </r>
    <r>
      <rPr>
        <b/>
        <sz val="10"/>
        <color rgb="FF000000"/>
        <rFont val="Arial"/>
      </rPr>
      <t>103.9%</t>
    </r>
    <r>
      <rPr>
        <sz val="10"/>
        <color rgb="FF000000"/>
        <rFont val="Arial"/>
      </rPr>
      <t xml:space="preserve">, Returns at </t>
    </r>
    <r>
      <rPr>
        <b/>
        <sz val="10"/>
        <color rgb="FF000000"/>
        <rFont val="Arial"/>
      </rPr>
      <t>176.6%</t>
    </r>
    <r>
      <rPr>
        <sz val="10"/>
        <color rgb="FF000000"/>
        <rFont val="Arial"/>
      </rPr>
      <t xml:space="preserve">, Returns Put Away at </t>
    </r>
    <r>
      <rPr>
        <b/>
        <sz val="10"/>
        <color rgb="FF000000"/>
        <rFont val="Arial"/>
      </rPr>
      <t>110.4%</t>
    </r>
    <r>
      <rPr>
        <sz val="10"/>
        <color rgb="FF000000"/>
        <rFont val="Arial"/>
      </rPr>
      <t xml:space="preserve">, and Shipping – Multis at </t>
    </r>
    <r>
      <rPr>
        <b/>
        <sz val="10"/>
        <color rgb="FF000000"/>
        <rFont val="Arial"/>
      </rPr>
      <t>140.1%</t>
    </r>
    <r>
      <rPr>
        <sz val="10"/>
        <color rgb="FF000000"/>
        <rFont val="Arial"/>
      </rPr>
      <t>.</t>
    </r>
  </si>
  <si>
    <r>
      <t xml:space="preserve">Sonia, lograste una tasa de producción general de </t>
    </r>
    <r>
      <rPr>
        <b/>
        <sz val="10"/>
        <color rgb="FF000000"/>
        <rFont val="Arial"/>
      </rPr>
      <t>131.3% en mayo</t>
    </r>
    <r>
      <rPr>
        <sz val="10"/>
        <color rgb="FF000000"/>
        <rFont val="Arial"/>
      </rPr>
      <t xml:space="preserve">, lo cual es excelente. El desglose de tus tareas es el siguiente: Picking – Región 1 con </t>
    </r>
    <r>
      <rPr>
        <b/>
        <sz val="10"/>
        <color rgb="FF000000"/>
        <rFont val="Arial"/>
      </rPr>
      <t>103.9%</t>
    </r>
    <r>
      <rPr>
        <sz val="10"/>
        <color rgb="FF000000"/>
        <rFont val="Arial"/>
      </rPr>
      <t xml:space="preserve">, Devoluciones con </t>
    </r>
    <r>
      <rPr>
        <b/>
        <sz val="10"/>
        <color rgb="FF000000"/>
        <rFont val="Arial"/>
      </rPr>
      <t>176.6%</t>
    </r>
    <r>
      <rPr>
        <sz val="10"/>
        <color rgb="FF000000"/>
        <rFont val="Arial"/>
      </rPr>
      <t xml:space="preserve">, Colocación de Devoluciones con </t>
    </r>
    <r>
      <rPr>
        <b/>
        <sz val="10"/>
        <color rgb="FF000000"/>
        <rFont val="Arial"/>
      </rPr>
      <t>110.4%</t>
    </r>
    <r>
      <rPr>
        <sz val="10"/>
        <color rgb="FF000000"/>
        <rFont val="Arial"/>
      </rPr>
      <t xml:space="preserve"> y Envíos – Multis con </t>
    </r>
    <r>
      <rPr>
        <b/>
        <sz val="10"/>
        <color rgb="FF000000"/>
        <rFont val="Arial"/>
      </rPr>
      <t>140.1%</t>
    </r>
    <r>
      <rPr>
        <sz val="10"/>
        <color rgb="FF000000"/>
        <rFont val="Arial"/>
      </rPr>
      <t>.</t>
    </r>
  </si>
  <si>
    <t>I’m glad to see you are beginning to work with Eumary on cycle count reconciliation. We will be providing you with additional time in the coming month to continue developing your skills in this area.</t>
  </si>
  <si>
    <t>Me alegra ver que estás comenzando a trabajar con Eumary en la conciliación de conteos cíclicos. Te daremos más tiempo durante el próximo mes para que continúes desarrollando tus habilidades en esta área.</t>
  </si>
  <si>
    <r>
      <rPr>
        <sz val="10"/>
        <color rgb="FF000000"/>
        <rFont val="Arial"/>
      </rPr>
      <t xml:space="preserve">Liacne, you achieved an overall production rate of </t>
    </r>
    <r>
      <rPr>
        <b/>
        <sz val="10"/>
        <color rgb="FF000000"/>
        <rFont val="Arial"/>
      </rPr>
      <t>117.1% in May</t>
    </r>
    <r>
      <rPr>
        <sz val="10"/>
        <color rgb="FF000000"/>
        <rFont val="Arial"/>
      </rPr>
      <t>, which is an excellent result. Great job maintaining a strong level of productivity</t>
    </r>
  </si>
  <si>
    <t>and performance.</t>
  </si>
  <si>
    <r>
      <t xml:space="preserve">Liacne, alcanzaste una tasa de producción general de </t>
    </r>
    <r>
      <rPr>
        <b/>
        <sz val="10"/>
        <color rgb="FF000000"/>
        <rFont val="Arial"/>
      </rPr>
      <t>117.1% en mayo</t>
    </r>
    <r>
      <rPr>
        <sz val="10"/>
        <color rgb="FF000000"/>
        <rFont val="Arial"/>
      </rPr>
      <t>, lo cual es un excelente resultado. ¡Buen trabajo manteniendo un alto nivel de productividad y desempeño!</t>
    </r>
  </si>
  <si>
    <t xml:space="preserve">We would like to see you improve your cross-training score in the coming months by gaining additional training in Resets and, potentially, learning how to operate the Cubiscan. Expanding your skills in these areas will increase your versatility and create more opportunities to support the team.                                                                                                                                                                                                                                                                                                                                                                                                                                                                                                                                                                                                     </t>
  </si>
  <si>
    <t>Nos gustaría que mejoraras tu puntuación de capacitación cruzada en los próximos meses recibiendo capacitación adicional en Resets y, posiblemente, aprendiendo a utilizar el Cubiscan. Ampliar tus habilidades en estas áreas aumentará tu versatilidad y te brindará más oportunidades para apoyar al equipo.</t>
  </si>
  <si>
    <t>Are there any processes that you would like to be trained on?</t>
  </si>
  <si>
    <t>¿Hay algún proceso en el que te gustaría recibir capacitación?</t>
  </si>
  <si>
    <t xml:space="preserve">Excelente constribucion en cuanto al trabajo en equipo, siempre apoyando y resaltando de manera positiva, la integracion e inclusion.  </t>
  </si>
  <si>
    <t>Sugiero completar el entrenamiento en reset exception, ademas de excepciones de autobagger.</t>
  </si>
  <si>
    <t>Excellent performance in team communication, redistribution of resposabilities, training and strengthening of knowledge in the returns exceptions area</t>
  </si>
  <si>
    <t>Your productivity is amazing. Your integration and support with the team have helped us work better together as a team.</t>
  </si>
  <si>
    <t xml:space="preserve">I would like to see her expand her cross-training opportunities in Cubiscan and forklift operator. This would help increase her cross-training score </t>
  </si>
  <si>
    <t>and provide greater flexibility in task rotations</t>
  </si>
  <si>
    <t xml:space="preserve">Your attendance is amazing. Your overall productivity for the past week has been below 100%. I recommend focusing on improving efficiency and optimizing production time </t>
  </si>
  <si>
    <t>when completing assigned tasks in order to get back to your average performance levels.</t>
  </si>
  <si>
    <t xml:space="preserve">Tu asistencia es impresionante. Sinembargo,debemos trabajar un poco mas de cerca la productidad, de manera general la ultima semana estuvo por debajo de </t>
  </si>
  <si>
    <t>del 100%.Recomiendo enfocarte en mejorar la eficiencia y optimizar el tiempo de producción en las</t>
  </si>
  <si>
    <t>tareas asignadas, con el fin de volver a tus niveles promedio de desempeño</t>
  </si>
  <si>
    <r>
      <t xml:space="preserve">You continue to deliver outstanding production, achieving an overall rate of </t>
    </r>
    <r>
      <rPr>
        <b/>
        <sz val="10"/>
        <color rgb="FF000000"/>
        <rFont val="Arial"/>
      </rPr>
      <t>144.9%</t>
    </r>
    <r>
      <rPr>
        <sz val="10"/>
        <color rgb="FF000000"/>
        <rFont val="Arial"/>
      </rPr>
      <t>. In addition, you have taken on greater responsibility through the time you spend supporting Maintenance work, making a valuable contribution to the team.</t>
    </r>
  </si>
  <si>
    <r>
      <t xml:space="preserve">Continúas demostrando una productividad sobresaliente, alcanzando una tasa general de </t>
    </r>
    <r>
      <rPr>
        <b/>
        <sz val="10"/>
        <color rgb="FF000000"/>
        <rFont val="Arial"/>
      </rPr>
      <t>144.9%</t>
    </r>
    <r>
      <rPr>
        <sz val="10"/>
        <color rgb="FF000000"/>
        <rFont val="Arial"/>
      </rPr>
      <t>. Además, has asumido una mayor responsabilidad a través del tiempo que dedicas al trabajo de Mantenimiento, haciendo una valiosa contribución al equipo.</t>
    </r>
  </si>
  <si>
    <t xml:space="preserve">Are there any processes that you would like to be trained on? </t>
  </si>
  <si>
    <t xml:space="preserve">Your overall productivity for the past week has been below 100%. I recommend focusing on improving efficiency and optimizing production time </t>
  </si>
  <si>
    <t xml:space="preserve">when completing assigned tasks in order to get back to your average performance levels, also to continue training in others functions </t>
  </si>
  <si>
    <t xml:space="preserve">De manera general estuvo por debajo de 100 %, Recomiendo enforcarse en mejorar la eficiencia y optomizar el tiempo de produccion en las tareas asignadas. </t>
  </si>
  <si>
    <t>Solo de esa forma podremos contuniar con los entrenamientos cruzados.</t>
  </si>
  <si>
    <t>I would like Ernesto to gain additional training on the AutoBagger. This will help improve his cross-training score</t>
  </si>
  <si>
    <t>This will help improve his cross-training scores and continue supporting team integration and fostering collaboration within the group.</t>
  </si>
  <si>
    <r>
      <t xml:space="preserve">Eumary, you continue to be a tremendous asset to the team through your support with SOP development and training. At the same time, you have maintained exceptional productivity, achieving an overall production rate of </t>
    </r>
    <r>
      <rPr>
        <b/>
        <sz val="10"/>
        <color rgb="FF000000"/>
        <rFont val="Arial"/>
      </rPr>
      <t>159.9% in May</t>
    </r>
    <r>
      <rPr>
        <sz val="10"/>
        <color rgb="FF000000"/>
        <rFont val="Arial"/>
      </rPr>
      <t>. Your ability to balance leadership responsibilities with outstanding performance is greatly appreciated.</t>
    </r>
  </si>
  <si>
    <r>
      <t xml:space="preserve">Eumary, continúas siendo un gran activo para el equipo gracias a tu apoyo en el desarrollo de SOPs y en la capacitación del personal. Al mismo tiempo, has mantenido una productividad excepcional, alcanzando una tasa de producción general de </t>
    </r>
    <r>
      <rPr>
        <b/>
        <sz val="10"/>
        <color rgb="FF000000"/>
        <rFont val="Arial"/>
      </rPr>
      <t>159.9% en mayo</t>
    </r>
    <r>
      <rPr>
        <sz val="10"/>
        <color rgb="FF000000"/>
        <rFont val="Arial"/>
      </rPr>
      <t>. Tu capacidad para equilibrar responsabilidades de liderazgo con un desempeño sobresaliente es muy apreciada.</t>
    </r>
  </si>
  <si>
    <t>As you take on additional training responsibilities, I would like you to focus on refining your presentation and communication skills. Strengthening these skills will help you deliver information more effectively, build confidence in others, and better showcase the knowledge, experience, and warm personality you bring to the team.</t>
  </si>
  <si>
    <t>A medida que asumas responsabilidades adicionales de capacitación, me gustaría que te enfocaras en perfeccionar tus habilidades de presentación y comunicación. Fortalecer estas habilidades te ayudará a transmitir la información de manera más efectiva, generar confianza en los demás y mostrar mejor el conocimiento, la experiencia y la personalidad cálida que aportas al equipo.</t>
  </si>
  <si>
    <r>
      <t xml:space="preserve">Yordany, you continue to deliver strong results, achieving an overall production rate of </t>
    </r>
    <r>
      <rPr>
        <b/>
        <sz val="10"/>
        <color rgb="FF000000"/>
        <rFont val="Arial"/>
      </rPr>
      <t>126.2% in May</t>
    </r>
    <r>
      <rPr>
        <sz val="10"/>
        <color rgb="FF000000"/>
        <rFont val="Arial"/>
      </rPr>
      <t>. Your consistent productivity and dependable performance continue to make a positive contribution to the team's success.</t>
    </r>
  </si>
  <si>
    <r>
      <t xml:space="preserve">Yordany, continúas obteniendo excelentes resultados, alcanzando una tasa de producción general de </t>
    </r>
    <r>
      <rPr>
        <b/>
        <sz val="10"/>
        <color rgb="FF000000"/>
        <rFont val="Arial"/>
      </rPr>
      <t>126.2% en mayo</t>
    </r>
    <r>
      <rPr>
        <sz val="10"/>
        <color rgb="FF000000"/>
        <rFont val="Arial"/>
      </rPr>
      <t>. Tu productividad constante y desempeño confiable siguen siendo una contribución importante para el éxito del equipo.</t>
    </r>
  </si>
  <si>
    <t>You have successfully completed your training on the AB, and I would now like to see you expand your skills by spending more time training in Returns Processing. This will give you another production area in which to excel and further increase your versatility within the team.</t>
  </si>
  <si>
    <t>Has completado con éxito tu capacitación en el AB, y ahora me gustaría que ampliaras tus habilidades dedicando más tiempo a capacitarte en el procesamiento de Devoluciones. Esto te brindará otra área de producción en la que podrás sobresalir y aumentará aún más tu versatilidad dentro del equipo.</t>
  </si>
  <si>
    <t>Are there any processes that you would like to be trained on?    ¿Hay algún proceso en el que te gustaría recibir capacitación?</t>
  </si>
  <si>
    <r>
      <t xml:space="preserve">Your picking production remains consistently above </t>
    </r>
    <r>
      <rPr>
        <b/>
        <sz val="10"/>
        <color rgb="FF000000"/>
        <rFont val="Arial"/>
      </rPr>
      <t>100%</t>
    </r>
    <r>
      <rPr>
        <sz val="10"/>
        <color rgb="FF000000"/>
        <rFont val="Arial"/>
      </rPr>
      <t xml:space="preserve">, and you recorded </t>
    </r>
    <r>
      <rPr>
        <b/>
        <sz val="10"/>
        <color rgb="FF000000"/>
        <rFont val="Arial"/>
      </rPr>
      <t>zero errors in May</t>
    </r>
    <r>
      <rPr>
        <sz val="10"/>
        <color rgb="FF000000"/>
        <rFont val="Arial"/>
      </rPr>
      <t>. This demonstrates your ability to maintain both strong productivity and excellent accuracy, making you a reliable contributor to the team's success.</t>
    </r>
  </si>
  <si>
    <r>
      <t xml:space="preserve">Tu productividad en picking se mantiene constantemente por encima del </t>
    </r>
    <r>
      <rPr>
        <b/>
        <sz val="10"/>
        <color rgb="FF000000"/>
        <rFont val="Arial"/>
      </rPr>
      <t>100%</t>
    </r>
    <r>
      <rPr>
        <sz val="10"/>
        <color rgb="FF000000"/>
        <rFont val="Arial"/>
      </rPr>
      <t xml:space="preserve">, y no registraste </t>
    </r>
    <r>
      <rPr>
        <b/>
        <sz val="10"/>
        <color rgb="FF000000"/>
        <rFont val="Arial"/>
      </rPr>
      <t>ningún error en mayo</t>
    </r>
    <r>
      <rPr>
        <sz val="10"/>
        <color rgb="FF000000"/>
        <rFont val="Arial"/>
      </rPr>
      <t>. Esto demuestra tu capacidad para mantener una alta productividad y una excelente precisión, convirtiéndote en un colaborador confiable para el éxito del equipo.</t>
    </r>
  </si>
  <si>
    <r>
      <t xml:space="preserve">You continue to meet production expectations in Picking; however, your overall production rate for May was </t>
    </r>
    <r>
      <rPr>
        <b/>
        <sz val="10"/>
        <color rgb="FF000000"/>
        <rFont val="Arial"/>
      </rPr>
      <t>99.9%</t>
    </r>
    <r>
      <rPr>
        <sz val="10"/>
        <color rgb="FF000000"/>
        <rFont val="Arial"/>
      </rPr>
      <t xml:space="preserve">. What can we do to help support you in raising your overall rate above </t>
    </r>
    <r>
      <rPr>
        <b/>
        <sz val="10"/>
        <color rgb="FF000000"/>
        <rFont val="Arial"/>
      </rPr>
      <t>100%</t>
    </r>
    <r>
      <rPr>
        <sz val="10"/>
        <color rgb="FF000000"/>
        <rFont val="Arial"/>
      </rPr>
      <t xml:space="preserve"> in the coming weeks? In particular, your production in </t>
    </r>
    <r>
      <rPr>
        <b/>
        <sz val="10"/>
        <color rgb="FF000000"/>
        <rFont val="Arial"/>
      </rPr>
      <t>Returns Processing</t>
    </r>
    <r>
      <rPr>
        <sz val="10"/>
        <color rgb="FF000000"/>
        <rFont val="Arial"/>
      </rPr>
      <t xml:space="preserve"> was below 100% this past month. I would like to better understand any challenges you may be facing and identify ways we can help you improve your performance in this area.</t>
    </r>
  </si>
  <si>
    <r>
      <t xml:space="preserve">Continúas cumpliendo con las expectativas de producción en </t>
    </r>
    <r>
      <rPr>
        <b/>
        <sz val="10"/>
        <color rgb="FF000000"/>
        <rFont val="Arial"/>
      </rPr>
      <t>Picking</t>
    </r>
    <r>
      <rPr>
        <sz val="10"/>
        <color rgb="FF000000"/>
        <rFont val="Arial"/>
      </rPr>
      <t xml:space="preserve">; sin embargo, tu tasa de producción general para mayo fue de </t>
    </r>
    <r>
      <rPr>
        <b/>
        <sz val="10"/>
        <color rgb="FF000000"/>
        <rFont val="Arial"/>
      </rPr>
      <t>99.9%</t>
    </r>
    <r>
      <rPr>
        <sz val="10"/>
        <color rgb="FF000000"/>
        <rFont val="Arial"/>
      </rPr>
      <t xml:space="preserve">. ¿Qué podemos hacer para ayudarte a aumentar tu tasa general por encima del </t>
    </r>
    <r>
      <rPr>
        <b/>
        <sz val="10"/>
        <color rgb="FF000000"/>
        <rFont val="Arial"/>
      </rPr>
      <t>100%</t>
    </r>
    <r>
      <rPr>
        <sz val="10"/>
        <color rgb="FF000000"/>
        <rFont val="Arial"/>
      </rPr>
      <t xml:space="preserve"> en las próximas semanas? En particular, tu producción en </t>
    </r>
    <r>
      <rPr>
        <b/>
        <sz val="10"/>
        <color rgb="FF000000"/>
        <rFont val="Arial"/>
      </rPr>
      <t>Procesamiento de Devoluciones</t>
    </r>
    <r>
      <rPr>
        <sz val="10"/>
        <color rgb="FF000000"/>
        <rFont val="Arial"/>
      </rPr>
      <t xml:space="preserve"> estuvo por debajo del 100% durante el último mes. Me gustaría comprender mejor cualquier desafío que puedas estar enfrentando e identificar maneras en las que podamos ayudarte a mejorar tu desempeño en esta área.</t>
    </r>
  </si>
  <si>
    <r>
      <t xml:space="preserve">You achieved an outstanding overall production rate of </t>
    </r>
    <r>
      <rPr>
        <b/>
        <sz val="10"/>
        <color rgb="FF000000"/>
        <rFont val="Arial"/>
      </rPr>
      <t>121.3% in May</t>
    </r>
    <r>
      <rPr>
        <sz val="10"/>
        <color rgb="FF000000"/>
        <rFont val="Arial"/>
      </rPr>
      <t>—great job!</t>
    </r>
  </si>
  <si>
    <r>
      <t xml:space="preserve">¡Lograste una excelente tasa de producción general de </t>
    </r>
    <r>
      <rPr>
        <b/>
        <sz val="10"/>
        <color rgb="FF000000"/>
        <rFont val="Arial"/>
      </rPr>
      <t>121.3% en mayo</t>
    </r>
    <r>
      <rPr>
        <sz val="10"/>
        <color rgb="FF000000"/>
        <rFont val="Arial"/>
      </rPr>
      <t>! ¡Buen trabajo!</t>
    </r>
  </si>
  <si>
    <t>Now that you have mastered the AB, I would like you to begin training again in Returns Processing so that you can develop another production area in which to excel and further strengthen your overall performance.</t>
  </si>
  <si>
    <t>Ahora que has dominado el AB, me gustaría que comiences nuevamente la capacitación en Procesamiento de Devoluciones para que puedas desarrollar otra área de producción en la que puedas sobresalir y fortalecer aún más tu desempeño general.</t>
  </si>
  <si>
    <t>Matiene una asistencia perfecta, y demuestra constanmente un interes increible por aprender, mejorando cada dia mas y adquiriendo conomientos. Con respecto</t>
  </si>
  <si>
    <t xml:space="preserve">a la ultima semana, en cuanto a produccion general, estuvo por debajo del 100%, por lo que recomiendo sobretodo escanearse correctamente en las funciones  </t>
  </si>
  <si>
    <t xml:space="preserve">asignadas. </t>
  </si>
  <si>
    <r>
      <t xml:space="preserve">You continue to demonstrate strong performance, achieving an overall production rate of </t>
    </r>
    <r>
      <rPr>
        <b/>
        <sz val="10"/>
        <color rgb="FF000000"/>
        <rFont val="Arial"/>
      </rPr>
      <t>117%</t>
    </r>
    <r>
      <rPr>
        <sz val="10"/>
        <color rgb="FF000000"/>
        <rFont val="Arial"/>
      </rPr>
      <t>.</t>
    </r>
  </si>
  <si>
    <r>
      <t xml:space="preserve">Continúas demostrando un buen desempeño, alcanzando una tasa de producción general de </t>
    </r>
    <r>
      <rPr>
        <b/>
        <sz val="10"/>
        <color rgb="FF000000"/>
        <rFont val="Arial"/>
      </rPr>
      <t>117%</t>
    </r>
    <r>
      <rPr>
        <sz val="10"/>
        <color rgb="FF000000"/>
        <rFont val="Arial"/>
      </rPr>
      <t>.</t>
    </r>
  </si>
  <si>
    <t>Over the past several weeks, you have seemed frustrated and generally unhappy at work, and I wanted to check in with you. Is there something specific that is causing concern, or is there anything we can do to help make Hanna a better workplace for you? I would appreciate the opportunity to understand what may be contributing to this so we can support you effectively.</t>
  </si>
  <si>
    <t>En las últimas semanas has parecido frustrado y en general insatisfecho en el trabajo, y quería hacer un seguimiento contigo. ¿Hay algo específico que te esté preocupando o hay algo que podamos hacer para ayudar a que Hanna sea un mejor lugar de trabajo para ti? Agradecería la oportunidad de entender qué puede estar contribuyendo a esto para poder apoyarte de manera efectiva.</t>
  </si>
  <si>
    <r>
      <t xml:space="preserve">Your overall production for May was </t>
    </r>
    <r>
      <rPr>
        <b/>
        <sz val="10"/>
        <color rgb="FF000000"/>
        <rFont val="Arial"/>
      </rPr>
      <t>137.1%</t>
    </r>
    <r>
      <rPr>
        <sz val="10"/>
        <color rgb="FF000000"/>
        <rFont val="Arial"/>
      </rPr>
      <t xml:space="preserve">, with strong performance across all production areas. Your results included: Overstock Throw at </t>
    </r>
    <r>
      <rPr>
        <b/>
        <sz val="10"/>
        <color rgb="FF000000"/>
        <rFont val="Arial"/>
      </rPr>
      <t>113.2%</t>
    </r>
    <r>
      <rPr>
        <sz val="10"/>
        <color rgb="FF000000"/>
        <rFont val="Arial"/>
      </rPr>
      <t xml:space="preserve">, Picking at </t>
    </r>
    <r>
      <rPr>
        <b/>
        <sz val="10"/>
        <color rgb="FF000000"/>
        <rFont val="Arial"/>
      </rPr>
      <t>137.4%</t>
    </r>
    <r>
      <rPr>
        <sz val="10"/>
        <color rgb="FF000000"/>
        <rFont val="Arial"/>
      </rPr>
      <t xml:space="preserve">, Replenishment Pull at </t>
    </r>
    <r>
      <rPr>
        <b/>
        <sz val="10"/>
        <color rgb="FF000000"/>
        <rFont val="Arial"/>
      </rPr>
      <t>158.2%</t>
    </r>
    <r>
      <rPr>
        <sz val="10"/>
        <color rgb="FF000000"/>
        <rFont val="Arial"/>
      </rPr>
      <t xml:space="preserve">, and Replenishment Throw at </t>
    </r>
    <r>
      <rPr>
        <b/>
        <sz val="10"/>
        <color rgb="FF000000"/>
        <rFont val="Arial"/>
      </rPr>
      <t>118.2%</t>
    </r>
    <r>
      <rPr>
        <sz val="10"/>
        <color rgb="FF000000"/>
        <rFont val="Arial"/>
      </rPr>
      <t>.</t>
    </r>
  </si>
  <si>
    <r>
      <t xml:space="preserve">Tu producción general para mayo fue de </t>
    </r>
    <r>
      <rPr>
        <b/>
        <sz val="10"/>
        <color rgb="FF000000"/>
        <rFont val="Arial"/>
      </rPr>
      <t>137.1%</t>
    </r>
    <r>
      <rPr>
        <sz val="10"/>
        <color rgb="FF000000"/>
        <rFont val="Arial"/>
      </rPr>
      <t xml:space="preserve">, con un desempeño sólido en todas las áreas de producción. Tus resultados incluyen: Overstock Throw con </t>
    </r>
    <r>
      <rPr>
        <b/>
        <sz val="10"/>
        <color rgb="FF000000"/>
        <rFont val="Arial"/>
      </rPr>
      <t>113.2%</t>
    </r>
    <r>
      <rPr>
        <sz val="10"/>
        <color rgb="FF000000"/>
        <rFont val="Arial"/>
      </rPr>
      <t xml:space="preserve">, Picking con </t>
    </r>
    <r>
      <rPr>
        <b/>
        <sz val="10"/>
        <color rgb="FF000000"/>
        <rFont val="Arial"/>
      </rPr>
      <t>137.4%</t>
    </r>
    <r>
      <rPr>
        <sz val="10"/>
        <color rgb="FF000000"/>
        <rFont val="Arial"/>
      </rPr>
      <t xml:space="preserve">, Replenishment Pull con </t>
    </r>
    <r>
      <rPr>
        <b/>
        <sz val="10"/>
        <color rgb="FF000000"/>
        <rFont val="Arial"/>
      </rPr>
      <t>158.2%</t>
    </r>
    <r>
      <rPr>
        <sz val="10"/>
        <color rgb="FF000000"/>
        <rFont val="Arial"/>
      </rPr>
      <t xml:space="preserve"> y Replenishment Throw con </t>
    </r>
    <r>
      <rPr>
        <b/>
        <sz val="10"/>
        <color rgb="FF000000"/>
        <rFont val="Arial"/>
      </rPr>
      <t>118.2%</t>
    </r>
    <r>
      <rPr>
        <sz val="10"/>
        <color rgb="FF000000"/>
        <rFont val="Arial"/>
      </rPr>
      <t>.</t>
    </r>
  </si>
  <si>
    <t>I want to thank you for helping train Sunia and Neldy on the lifts. I hope you are enjoying the experience of training others. Going forward, now that you are fully trained on the AB, are there any other processes you would be interested in learning next?</t>
  </si>
  <si>
    <t>Quiero agradecerte por ayudar a entrenar a Sunia y Neldy en los montacargas. Espero que estés disfrutando la experiencia de capacitar a otros. De cara al futuro, ahora que estás completamente capacitado en el AB, ¿hay algún otro proceso que te gustaría aprender a continuación?</t>
  </si>
  <si>
    <r>
      <t xml:space="preserve">Your overall production rate for May was </t>
    </r>
    <r>
      <rPr>
        <b/>
        <sz val="10"/>
        <color rgb="FF000000"/>
        <rFont val="Arial"/>
      </rPr>
      <t>105.3%</t>
    </r>
    <r>
      <rPr>
        <sz val="10"/>
        <color rgb="FF000000"/>
        <rFont val="Arial"/>
      </rPr>
      <t xml:space="preserve">. Your task breakdown for the month is as follows: Picking Region 1 at </t>
    </r>
    <r>
      <rPr>
        <b/>
        <sz val="10"/>
        <color rgb="FF000000"/>
        <rFont val="Arial"/>
      </rPr>
      <t>105.2%</t>
    </r>
    <r>
      <rPr>
        <sz val="10"/>
        <color rgb="FF000000"/>
        <rFont val="Arial"/>
      </rPr>
      <t xml:space="preserve">, Picking Region 2 at </t>
    </r>
    <r>
      <rPr>
        <b/>
        <sz val="10"/>
        <color rgb="FF000000"/>
        <rFont val="Arial"/>
      </rPr>
      <t>95%</t>
    </r>
    <r>
      <rPr>
        <sz val="10"/>
        <color rgb="FF000000"/>
        <rFont val="Arial"/>
      </rPr>
      <t xml:space="preserve">, and Returns Put Away at </t>
    </r>
    <r>
      <rPr>
        <b/>
        <sz val="10"/>
        <color rgb="FF000000"/>
        <rFont val="Arial"/>
      </rPr>
      <t>171.1%</t>
    </r>
    <r>
      <rPr>
        <sz val="10"/>
        <color rgb="FF000000"/>
        <rFont val="Arial"/>
      </rPr>
      <t>.</t>
    </r>
  </si>
  <si>
    <r>
      <t xml:space="preserve">Tu tasa de producción general para mayo fue de </t>
    </r>
    <r>
      <rPr>
        <b/>
        <sz val="10"/>
        <color rgb="FF000000"/>
        <rFont val="Arial"/>
      </rPr>
      <t>105.3%</t>
    </r>
    <r>
      <rPr>
        <sz val="10"/>
        <color rgb="FF000000"/>
        <rFont val="Arial"/>
      </rPr>
      <t xml:space="preserve">. El desglose de tus tareas del mes es el siguiente: Picking Región 1 con </t>
    </r>
    <r>
      <rPr>
        <b/>
        <sz val="10"/>
        <color rgb="FF000000"/>
        <rFont val="Arial"/>
      </rPr>
      <t>105.2%</t>
    </r>
    <r>
      <rPr>
        <sz val="10"/>
        <color rgb="FF000000"/>
        <rFont val="Arial"/>
      </rPr>
      <t xml:space="preserve">, Picking Región 2 con </t>
    </r>
    <r>
      <rPr>
        <b/>
        <sz val="10"/>
        <color rgb="FF000000"/>
        <rFont val="Arial"/>
      </rPr>
      <t>95%</t>
    </r>
    <r>
      <rPr>
        <sz val="10"/>
        <color rgb="FF000000"/>
        <rFont val="Arial"/>
      </rPr>
      <t xml:space="preserve"> y Colocación de Devoluciones con </t>
    </r>
    <r>
      <rPr>
        <b/>
        <sz val="10"/>
        <color rgb="FF000000"/>
        <rFont val="Arial"/>
      </rPr>
      <t>171.1%</t>
    </r>
    <r>
      <rPr>
        <sz val="10"/>
        <color rgb="FF000000"/>
        <rFont val="Arial"/>
      </rPr>
      <t>.</t>
    </r>
  </si>
  <si>
    <t>Now that you have been trained on the lift, I would like to give you additional practice by having you work on Overstock Cycle Count on a weekly basis. This will help you continue building confidence and proficiency with the equipment.</t>
  </si>
  <si>
    <t>Ahora que has sido capacitado en el montacargas, me gustaría darte más práctica asignándote el Conteo Cíclico de Overstock de manera semanal. Esto te ayudará a seguir desarrollando confianza y competencia con el equipo.</t>
  </si>
  <si>
    <t>Fiscal Week</t>
  </si>
  <si>
    <t>Orders</t>
  </si>
  <si>
    <t>2nd 6 hrs</t>
  </si>
  <si>
    <t>Days off</t>
  </si>
  <si>
    <t>Days work</t>
  </si>
  <si>
    <t>10 hours</t>
  </si>
  <si>
    <t>WE OT</t>
  </si>
  <si>
    <t>+5 Seasonal for 5/24</t>
  </si>
  <si>
    <t>OT Friday Days and 2nd</t>
  </si>
  <si>
    <t>60 hrs</t>
  </si>
  <si>
    <t>OT next Friday??</t>
  </si>
  <si>
    <t>OT 1st and 2nd</t>
  </si>
  <si>
    <t>Remaining Volume (Units)</t>
  </si>
  <si>
    <t>Units Shipped Goal</t>
  </si>
  <si>
    <t>Shipped Units (PowerBi)</t>
  </si>
  <si>
    <t>OPS (8/18 and earlier) or IMF Plan Forecasted (Units)</t>
  </si>
  <si>
    <t>Actual Demand (units)</t>
  </si>
  <si>
    <t>Percentage demand vs. forecast</t>
  </si>
  <si>
    <t>Shipped Shipments</t>
  </si>
  <si>
    <t>UPT</t>
  </si>
  <si>
    <t>AB Utilization</t>
  </si>
  <si>
    <t>Out of 48</t>
  </si>
  <si>
    <t>Out of 72</t>
  </si>
  <si>
    <t>Out of 96</t>
  </si>
  <si>
    <t>Out of 120</t>
  </si>
  <si>
    <t>Out of 144</t>
  </si>
  <si>
    <t>Labor Planning</t>
  </si>
  <si>
    <t>FTE Needed</t>
  </si>
  <si>
    <t>Base FTE</t>
  </si>
  <si>
    <t>FTE w/ full OT</t>
  </si>
  <si>
    <t>Sum</t>
  </si>
  <si>
    <t>Sum - 5% attendance</t>
  </si>
  <si>
    <t>Difference</t>
  </si>
  <si>
    <t>Temps Scheduled</t>
  </si>
  <si>
    <t>Difference with Temps</t>
  </si>
  <si>
    <t>Difference/ Temp Need</t>
  </si>
  <si>
    <t>Temp Scheduled</t>
  </si>
  <si>
    <t>Budget Hours</t>
  </si>
  <si>
    <t>Scheduled Daily</t>
  </si>
  <si>
    <t>Scheduled Weekly</t>
  </si>
  <si>
    <t>Variance</t>
  </si>
  <si>
    <t>FTE Delta</t>
  </si>
  <si>
    <t>Hours Needed</t>
  </si>
  <si>
    <t>Variance to Actual</t>
  </si>
  <si>
    <t>Receiving Date</t>
  </si>
  <si>
    <t>Days Between Receiving Date and Current Date</t>
  </si>
  <si>
    <t>Week Number</t>
  </si>
  <si>
    <t>Forecast For Week</t>
  </si>
  <si>
    <t>Actual Delivered For Week</t>
  </si>
  <si>
    <t>Actual Delivery</t>
  </si>
  <si>
    <t>Actual DNR</t>
  </si>
  <si>
    <t>Backlog &gt;72 HRs</t>
  </si>
  <si>
    <t>&gt;72 HR Date</t>
  </si>
  <si>
    <t>AM Received</t>
  </si>
  <si>
    <t>2nd Received</t>
  </si>
  <si>
    <t>Estimated Replen</t>
  </si>
  <si>
    <t>Wave Deman Replen Completed</t>
  </si>
  <si>
    <t>Reset Replen Completed</t>
  </si>
  <si>
    <t>Actual Capacity</t>
  </si>
  <si>
    <t>Days</t>
  </si>
  <si>
    <t>Night</t>
  </si>
  <si>
    <t>Copy- Regular</t>
  </si>
  <si>
    <t>Biweekly data</t>
  </si>
  <si>
    <t>Planning</t>
  </si>
  <si>
    <t>Yes</t>
  </si>
  <si>
    <t>Hours 1st</t>
  </si>
  <si>
    <t>No</t>
  </si>
  <si>
    <t>Hours 2nd</t>
  </si>
  <si>
    <t>Pending</t>
  </si>
  <si>
    <t>Percentage of goal 1st</t>
  </si>
  <si>
    <t>Pecentage of goal 2nd</t>
  </si>
  <si>
    <t>New hire</t>
  </si>
  <si>
    <t>DTC</t>
  </si>
  <si>
    <t>Region 1</t>
  </si>
  <si>
    <t>Region 2</t>
  </si>
  <si>
    <t>Region 12</t>
  </si>
  <si>
    <t>Percentage regular</t>
  </si>
  <si>
    <t>Percentage singles</t>
  </si>
  <si>
    <t>H@nnaTV!8488</t>
  </si>
  <si>
    <t>Ship bulk</t>
  </si>
  <si>
    <t>Ship singles</t>
  </si>
  <si>
    <t>Taper/Case Erector</t>
  </si>
  <si>
    <t>Truck loader</t>
  </si>
  <si>
    <t>Gift cards</t>
  </si>
  <si>
    <t>Repack %</t>
  </si>
  <si>
    <t>Repack goal</t>
  </si>
  <si>
    <t>Month</t>
  </si>
  <si>
    <t>GCs</t>
  </si>
  <si>
    <t>Singles</t>
  </si>
  <si>
    <t>Multis</t>
  </si>
  <si>
    <t>SUM</t>
  </si>
  <si>
    <t>Resets %</t>
  </si>
  <si>
    <t>Resets per hour</t>
  </si>
  <si>
    <t>June</t>
  </si>
  <si>
    <t>Gift cards per hour</t>
  </si>
  <si>
    <t>July</t>
  </si>
  <si>
    <t>Autobagger Operator</t>
  </si>
  <si>
    <t>August</t>
  </si>
  <si>
    <t>Autobagger Bander</t>
  </si>
  <si>
    <t>September</t>
  </si>
  <si>
    <t>AB percentage</t>
  </si>
  <si>
    <t>October</t>
  </si>
  <si>
    <t>Stocking</t>
  </si>
  <si>
    <t>November</t>
  </si>
  <si>
    <t>Replenishment pull</t>
  </si>
  <si>
    <t>Replenishment throw</t>
  </si>
  <si>
    <t>% DTC to replen</t>
  </si>
  <si>
    <t>Units per carton</t>
  </si>
  <si>
    <t>Cartons per hour Cubiscan</t>
  </si>
  <si>
    <t>Narvar</t>
  </si>
  <si>
    <t>Exceptions</t>
  </si>
  <si>
    <t>Percentage 1st Goal</t>
  </si>
  <si>
    <t>Percentage 2nd Goal</t>
  </si>
  <si>
    <t>Percentage Narvar</t>
  </si>
  <si>
    <t>Percentage Non-Narvar</t>
  </si>
  <si>
    <t>Percentage Exceptions</t>
  </si>
  <si>
    <t>Pieces per package</t>
  </si>
  <si>
    <t>Picking cycle count</t>
  </si>
  <si>
    <t>Average units per bin</t>
  </si>
  <si>
    <t>Overstock cycle count</t>
  </si>
  <si>
    <t>Open orders</t>
  </si>
  <si>
    <t>Wholesale</t>
  </si>
  <si>
    <t>Amazon Replen</t>
  </si>
  <si>
    <t>2nd shift percentage</t>
  </si>
  <si>
    <t xml:space="preserve">1st shift percentage </t>
  </si>
  <si>
    <t>DSL task</t>
  </si>
  <si>
    <t>Aged orders/Rush/Emails</t>
  </si>
  <si>
    <t>Door 2</t>
  </si>
  <si>
    <t>Door 3</t>
  </si>
  <si>
    <t>AB orders/Emails</t>
  </si>
  <si>
    <t>Door 4</t>
  </si>
  <si>
    <t>Door 5</t>
  </si>
  <si>
    <t>Reset CC/Audits</t>
  </si>
  <si>
    <t>Door 7</t>
  </si>
  <si>
    <t>Door 8</t>
  </si>
  <si>
    <t>Door 9</t>
  </si>
  <si>
    <t>Door 10</t>
  </si>
  <si>
    <t>On Dock</t>
  </si>
  <si>
    <t>Left Lines</t>
  </si>
  <si>
    <t>OB Door 7</t>
  </si>
  <si>
    <t>Total Labor Needed</t>
  </si>
  <si>
    <t>Planned Throughput</t>
  </si>
  <si>
    <t>Task Code</t>
  </si>
  <si>
    <t>DTC Goal</t>
  </si>
  <si>
    <t>Pick- Regular</t>
  </si>
  <si>
    <t>Pick- Singles</t>
  </si>
  <si>
    <t>Ship- Bulk</t>
  </si>
  <si>
    <t>Ship- Singles</t>
  </si>
  <si>
    <t>Truck Loader</t>
  </si>
  <si>
    <t>Gift Cards</t>
  </si>
  <si>
    <t>Repack</t>
  </si>
  <si>
    <t>Banding</t>
  </si>
  <si>
    <t>AB Operator</t>
  </si>
  <si>
    <t>Stocking/Receiving Replen</t>
  </si>
  <si>
    <t>Replenishment Pull</t>
  </si>
  <si>
    <t>Replenishment Throw</t>
  </si>
  <si>
    <t>Manual Moves</t>
  </si>
  <si>
    <t xml:space="preserve">Returns </t>
  </si>
  <si>
    <t>Returns Put-away</t>
  </si>
  <si>
    <t>Picking Cycle Count</t>
  </si>
  <si>
    <t>Inventory/DSL/Misc</t>
  </si>
  <si>
    <t>Auditing/Spot Counts</t>
  </si>
  <si>
    <t>Reconciliation</t>
  </si>
  <si>
    <t>Open Orders</t>
  </si>
  <si>
    <t>Wave Management/LDFs</t>
  </si>
  <si>
    <t>DTC Put-away</t>
  </si>
  <si>
    <t>Project Work</t>
  </si>
  <si>
    <t>1st/WE Shift Total FTE</t>
  </si>
  <si>
    <t>?</t>
  </si>
  <si>
    <t>Min/Max</t>
  </si>
  <si>
    <t>2nd Shift</t>
  </si>
  <si>
    <t>Stocking/Receiving</t>
  </si>
  <si>
    <t>DTC put-away</t>
  </si>
  <si>
    <t>Picking (601) or Overstock (600) or Returns 702</t>
  </si>
  <si>
    <t>Date the error was fixed</t>
  </si>
  <si>
    <t>Date the location was counted</t>
  </si>
  <si>
    <t>Counter login</t>
  </si>
  <si>
    <t>Count location</t>
  </si>
  <si>
    <t>Error type</t>
  </si>
  <si>
    <t>Comments</t>
  </si>
  <si>
    <t>josefa.m</t>
  </si>
  <si>
    <t>Other</t>
  </si>
  <si>
    <t>wrong piece WK0039056037</t>
  </si>
  <si>
    <t>smedina</t>
  </si>
  <si>
    <t>wrong label on item 82999-5wh-70</t>
  </si>
  <si>
    <t>wrong label on item 80441-a91-130</t>
  </si>
  <si>
    <t>wrong label on item 82778-5h5-100</t>
  </si>
  <si>
    <t>mkapita</t>
  </si>
  <si>
    <t>ab label on item 84082-6an-120</t>
  </si>
  <si>
    <t>wrong label on item 84171-5mb-70</t>
  </si>
  <si>
    <t>wrong label on item WK0039062964</t>
  </si>
  <si>
    <t>wrong label on item WK0039075416</t>
  </si>
  <si>
    <t>wrong label on item WK0039103777</t>
  </si>
  <si>
    <t>wrong label on item WK0039108931</t>
  </si>
  <si>
    <t>Mkapita</t>
  </si>
  <si>
    <t>wrong label on item wk0039129551</t>
  </si>
  <si>
    <t>wrong label on item wk0039149269</t>
  </si>
  <si>
    <t>licane.r</t>
  </si>
  <si>
    <t>wrong label on item WK0039167506</t>
  </si>
  <si>
    <t>wrong label on item WK0039171055</t>
  </si>
  <si>
    <t>wrong label on item WK0039174621</t>
  </si>
  <si>
    <t>wrong label on item wk0039167131</t>
  </si>
  <si>
    <t>laura.go</t>
  </si>
  <si>
    <t>wrong label on item wk0039194344</t>
  </si>
  <si>
    <t>Journal</t>
  </si>
  <si>
    <t>Item number</t>
  </si>
  <si>
    <t>Color</t>
  </si>
  <si>
    <t>Size</t>
  </si>
  <si>
    <t>Warehouse</t>
  </si>
  <si>
    <t>Location</t>
  </si>
  <si>
    <t>Inventory status</t>
  </si>
  <si>
    <t>License plate</t>
  </si>
  <si>
    <t>Quantity</t>
  </si>
  <si>
    <t>pc cost</t>
  </si>
  <si>
    <t>Total cost</t>
  </si>
  <si>
    <t>Journal name</t>
  </si>
  <si>
    <t>HA5810252</t>
  </si>
  <si>
    <t>5LK</t>
  </si>
  <si>
    <t>15-140Z</t>
  </si>
  <si>
    <t>IAJ-small qty found</t>
  </si>
  <si>
    <t>CC_Empties</t>
  </si>
  <si>
    <t>4LG</t>
  </si>
  <si>
    <t>15-135A</t>
  </si>
  <si>
    <t>XU1</t>
  </si>
  <si>
    <t>15-133Z</t>
  </si>
  <si>
    <t>3KO</t>
  </si>
  <si>
    <t>15-133A</t>
  </si>
  <si>
    <t>5AN</t>
  </si>
  <si>
    <t>15-132Z</t>
  </si>
  <si>
    <t>3BT</t>
  </si>
  <si>
    <t>15-132A</t>
  </si>
  <si>
    <t>3VH</t>
  </si>
  <si>
    <t>15-131A</t>
  </si>
  <si>
    <t>5BT</t>
  </si>
  <si>
    <t>XS</t>
  </si>
  <si>
    <t>15-126Z</t>
  </si>
  <si>
    <t>3UV</t>
  </si>
  <si>
    <t>15-125Z</t>
  </si>
  <si>
    <t>75Z</t>
  </si>
  <si>
    <t>15-124Z</t>
  </si>
  <si>
    <t>2KD</t>
  </si>
  <si>
    <t>15-124A</t>
  </si>
  <si>
    <t>5BK</t>
  </si>
  <si>
    <t>15-122Z</t>
  </si>
  <si>
    <t>3KK</t>
  </si>
  <si>
    <t>15-121A</t>
  </si>
  <si>
    <t>FU8</t>
  </si>
  <si>
    <t>15-120Z</t>
  </si>
  <si>
    <t>3LL</t>
  </si>
  <si>
    <t>18-082A</t>
  </si>
  <si>
    <t>42C</t>
  </si>
  <si>
    <t>15-120A</t>
  </si>
  <si>
    <t>4RS</t>
  </si>
  <si>
    <t>15-118Z</t>
  </si>
  <si>
    <t>3KP</t>
  </si>
  <si>
    <t>15-118A</t>
  </si>
  <si>
    <t>5KB</t>
  </si>
  <si>
    <t>15-117A</t>
  </si>
  <si>
    <t>VD8</t>
  </si>
  <si>
    <t>15-115Z</t>
  </si>
  <si>
    <t>15-114A</t>
  </si>
  <si>
    <t>4M4</t>
  </si>
  <si>
    <t>15-113A</t>
  </si>
  <si>
    <t>5EC</t>
  </si>
  <si>
    <t>15-111A</t>
  </si>
  <si>
    <t>TK4</t>
  </si>
  <si>
    <t>15-110Z</t>
  </si>
  <si>
    <t>5MO</t>
  </si>
  <si>
    <t>15-110A</t>
  </si>
  <si>
    <t>SR4</t>
  </si>
  <si>
    <t>XL</t>
  </si>
  <si>
    <t>15-109A</t>
  </si>
  <si>
    <t>15-108A</t>
  </si>
  <si>
    <t>3XX</t>
  </si>
  <si>
    <t>15-106Z</t>
  </si>
  <si>
    <t>5AV</t>
  </si>
  <si>
    <t>15-104Z</t>
  </si>
  <si>
    <t>HA5810245</t>
  </si>
  <si>
    <t>76X</t>
  </si>
  <si>
    <t>12-079C</t>
  </si>
  <si>
    <t>Damaged/Dirty</t>
  </si>
  <si>
    <t>3PS</t>
  </si>
  <si>
    <t>12-095W</t>
  </si>
  <si>
    <t>HA5810251</t>
  </si>
  <si>
    <t>4ON</t>
  </si>
  <si>
    <t>29-132A</t>
  </si>
  <si>
    <t>Pc missing from set</t>
  </si>
  <si>
    <t>HA5810371</t>
  </si>
  <si>
    <t>4OU</t>
  </si>
  <si>
    <t>16-056A</t>
  </si>
  <si>
    <t>VJ7</t>
  </si>
  <si>
    <t>08-001C</t>
  </si>
  <si>
    <t>2ZP</t>
  </si>
  <si>
    <t>16-053A</t>
  </si>
  <si>
    <t>4KL</t>
  </si>
  <si>
    <t>16-051Z</t>
  </si>
  <si>
    <t>3ZO</t>
  </si>
  <si>
    <t>16-051A</t>
  </si>
  <si>
    <t>4MJ</t>
  </si>
  <si>
    <t>16-048Z</t>
  </si>
  <si>
    <t>NN9</t>
  </si>
  <si>
    <t>33-019U</t>
  </si>
  <si>
    <t>31P</t>
  </si>
  <si>
    <t>16-048A</t>
  </si>
  <si>
    <t>45R</t>
  </si>
  <si>
    <t>16-047A</t>
  </si>
  <si>
    <t>16-046A</t>
  </si>
  <si>
    <t>3ZN</t>
  </si>
  <si>
    <t>16-045Z</t>
  </si>
  <si>
    <t>2CH</t>
  </si>
  <si>
    <t>30-086Z</t>
  </si>
  <si>
    <t>4QZ</t>
  </si>
  <si>
    <t>16-044Z</t>
  </si>
  <si>
    <t>1GF</t>
  </si>
  <si>
    <t>16-044A</t>
  </si>
  <si>
    <t>4XD</t>
  </si>
  <si>
    <t>16-043A</t>
  </si>
  <si>
    <t>4JY</t>
  </si>
  <si>
    <t>15-111C</t>
  </si>
  <si>
    <t>4KU</t>
  </si>
  <si>
    <t>16-042Z</t>
  </si>
  <si>
    <t>3UZ</t>
  </si>
  <si>
    <t>16-041Z</t>
  </si>
  <si>
    <t>16-040Z</t>
  </si>
  <si>
    <t>3RE</t>
  </si>
  <si>
    <t>16-039Z</t>
  </si>
  <si>
    <t>3KW</t>
  </si>
  <si>
    <t>16-037A</t>
  </si>
  <si>
    <t>3SH</t>
  </si>
  <si>
    <t>16-034Z</t>
  </si>
  <si>
    <t>2CF</t>
  </si>
  <si>
    <t>16-034A</t>
  </si>
  <si>
    <t>5KV</t>
  </si>
  <si>
    <t>16-033Z</t>
  </si>
  <si>
    <t>16-032A</t>
  </si>
  <si>
    <t>5NM</t>
  </si>
  <si>
    <t>16-031A</t>
  </si>
  <si>
    <t>3PU</t>
  </si>
  <si>
    <t>16-028A</t>
  </si>
  <si>
    <t>32H</t>
  </si>
  <si>
    <t>16-026Z</t>
  </si>
  <si>
    <t>16-026A</t>
  </si>
  <si>
    <t>2VA</t>
  </si>
  <si>
    <t>16-024Z</t>
  </si>
  <si>
    <t>3TQ</t>
  </si>
  <si>
    <t>33-043V</t>
  </si>
  <si>
    <t>3PC</t>
  </si>
  <si>
    <t>16-024A</t>
  </si>
  <si>
    <t>16-023A</t>
  </si>
  <si>
    <t>4NE</t>
  </si>
  <si>
    <t>16-022A</t>
  </si>
  <si>
    <t>5RC</t>
  </si>
  <si>
    <t>16-018Z</t>
  </si>
  <si>
    <t>16-017A</t>
  </si>
  <si>
    <t>4ZC</t>
  </si>
  <si>
    <t>16-016Z</t>
  </si>
  <si>
    <t>3LO</t>
  </si>
  <si>
    <t>16-015Z</t>
  </si>
  <si>
    <t>16-014A</t>
  </si>
  <si>
    <t>3PB</t>
  </si>
  <si>
    <t>16-013Z</t>
  </si>
  <si>
    <t>3KM</t>
  </si>
  <si>
    <t>17-017B</t>
  </si>
  <si>
    <t>UX9</t>
  </si>
  <si>
    <t>16-012A</t>
  </si>
  <si>
    <t>16-011A</t>
  </si>
  <si>
    <t>3KY</t>
  </si>
  <si>
    <t>16-010Z</t>
  </si>
  <si>
    <t>4XV</t>
  </si>
  <si>
    <t>16-103Y</t>
  </si>
  <si>
    <t>3TT</t>
  </si>
  <si>
    <t>17-051W</t>
  </si>
  <si>
    <t>4AG</t>
  </si>
  <si>
    <t>17-002A</t>
  </si>
  <si>
    <t>HA5810376</t>
  </si>
  <si>
    <t>59B</t>
  </si>
  <si>
    <t>17-095A</t>
  </si>
  <si>
    <t>red and blue bins</t>
  </si>
  <si>
    <t>1SE</t>
  </si>
  <si>
    <t>17-093A</t>
  </si>
  <si>
    <t>17-077A</t>
  </si>
  <si>
    <t>31Y</t>
  </si>
  <si>
    <t>17-076A</t>
  </si>
  <si>
    <t>3O3</t>
  </si>
  <si>
    <t>10-051Z</t>
  </si>
  <si>
    <t>HA5810379</t>
  </si>
  <si>
    <t>17-008A</t>
  </si>
  <si>
    <t>Adj Error</t>
  </si>
  <si>
    <t>3 pieces were adjusted out of 13-080x on 2/3/26</t>
  </si>
  <si>
    <t>HA5810368</t>
  </si>
  <si>
    <t>4SM</t>
  </si>
  <si>
    <t>28-133Y</t>
  </si>
  <si>
    <t>17-037D</t>
  </si>
  <si>
    <t>HA5810560</t>
  </si>
  <si>
    <t>11-002Y</t>
  </si>
  <si>
    <t>5 pieces were adjusted out of 21-132X on 7/27/2025 and 10 pieces were adjusted out of 21-132X on 12/1/2025.</t>
  </si>
  <si>
    <t>HA5810561</t>
  </si>
  <si>
    <t>2NC</t>
  </si>
  <si>
    <t>11-004A</t>
  </si>
  <si>
    <t>1BE</t>
  </si>
  <si>
    <t>11-002A</t>
  </si>
  <si>
    <t>HA5810638</t>
  </si>
  <si>
    <t>5OT</t>
  </si>
  <si>
    <t>17-076B</t>
  </si>
  <si>
    <t>Vendor Error</t>
  </si>
  <si>
    <t>There was something wrong inside the box.</t>
  </si>
  <si>
    <t>14-106X</t>
  </si>
  <si>
    <t>HA5810656</t>
  </si>
  <si>
    <t>3DR</t>
  </si>
  <si>
    <t>08-040A</t>
  </si>
  <si>
    <t>08-003A</t>
  </si>
  <si>
    <t>XXS</t>
  </si>
  <si>
    <t>08-002Z</t>
  </si>
  <si>
    <t>xw3</t>
  </si>
  <si>
    <t>08-002A</t>
  </si>
  <si>
    <t>HA5810677</t>
  </si>
  <si>
    <t>4KH</t>
  </si>
  <si>
    <t>09-003C</t>
  </si>
  <si>
    <t>09-001X</t>
  </si>
  <si>
    <t>4BO</t>
  </si>
  <si>
    <t>11-099Y</t>
  </si>
  <si>
    <t>3KH</t>
  </si>
  <si>
    <t>15-053Y</t>
  </si>
  <si>
    <t>5PK</t>
  </si>
  <si>
    <t>15-052B</t>
  </si>
  <si>
    <t>15-048B</t>
  </si>
  <si>
    <t>4XJ</t>
  </si>
  <si>
    <t>33-072Y</t>
  </si>
  <si>
    <t>M</t>
  </si>
  <si>
    <t>30-043W</t>
  </si>
  <si>
    <t>HA5810722</t>
  </si>
  <si>
    <t>08-095Z</t>
  </si>
  <si>
    <t>5EE</t>
  </si>
  <si>
    <t>08-084Z</t>
  </si>
  <si>
    <t>08-039A</t>
  </si>
  <si>
    <t>2XO</t>
  </si>
  <si>
    <t>08-037Z</t>
  </si>
  <si>
    <t>4KG</t>
  </si>
  <si>
    <t>08-022Z</t>
  </si>
  <si>
    <t>5NY</t>
  </si>
  <si>
    <t>CW2</t>
  </si>
  <si>
    <t>HA5810784</t>
  </si>
  <si>
    <t>27X</t>
  </si>
  <si>
    <t>21-123D</t>
  </si>
  <si>
    <t>qty of 20 adjusted out of 21-118a on 1/4/26</t>
  </si>
  <si>
    <t>13-137A</t>
  </si>
  <si>
    <t>qty of 24 adjusted out of 16-004z on 8/30/25</t>
  </si>
  <si>
    <t>HA5810785</t>
  </si>
  <si>
    <t>16-106Z</t>
  </si>
  <si>
    <t>16-106A</t>
  </si>
  <si>
    <t>16-104A</t>
  </si>
  <si>
    <t>16-101A</t>
  </si>
  <si>
    <t>16-100Z</t>
  </si>
  <si>
    <t>5CB</t>
  </si>
  <si>
    <t>16-099Z</t>
  </si>
  <si>
    <t>16-097Z</t>
  </si>
  <si>
    <t>5PU</t>
  </si>
  <si>
    <t>13-024B</t>
  </si>
  <si>
    <t>5HZ</t>
  </si>
  <si>
    <t>16-096A</t>
  </si>
  <si>
    <t>4KR</t>
  </si>
  <si>
    <t>16-094A</t>
  </si>
  <si>
    <t>5FH</t>
  </si>
  <si>
    <t>16-091Z</t>
  </si>
  <si>
    <t>42A</t>
  </si>
  <si>
    <t>16-084A</t>
  </si>
  <si>
    <t>5DT</t>
  </si>
  <si>
    <t>16-080A</t>
  </si>
  <si>
    <t>16-078A</t>
  </si>
  <si>
    <t>2ZC</t>
  </si>
  <si>
    <t>16-070A</t>
  </si>
  <si>
    <t>5BV</t>
  </si>
  <si>
    <t>16-066A</t>
  </si>
  <si>
    <t>16-064Z</t>
  </si>
  <si>
    <t>16-062Z</t>
  </si>
  <si>
    <t>16-060Z</t>
  </si>
  <si>
    <t>5DC</t>
  </si>
  <si>
    <t>17-089G</t>
  </si>
  <si>
    <t>16-058Z</t>
  </si>
  <si>
    <t>16-057Z</t>
  </si>
  <si>
    <t>5OA</t>
  </si>
  <si>
    <t>16-056Z</t>
  </si>
  <si>
    <t>FV7</t>
  </si>
  <si>
    <t>17-006A</t>
  </si>
  <si>
    <t>HA5810872</t>
  </si>
  <si>
    <t>15-026Z</t>
  </si>
  <si>
    <t>Loose FedEx pieces from truck</t>
  </si>
  <si>
    <t>4XG</t>
  </si>
  <si>
    <t>34-041Z</t>
  </si>
  <si>
    <t>20-085W</t>
  </si>
  <si>
    <t>5PQ</t>
  </si>
  <si>
    <t>15-024Z</t>
  </si>
  <si>
    <t>5R5</t>
  </si>
  <si>
    <t>15-024A</t>
  </si>
  <si>
    <t>EV5</t>
  </si>
  <si>
    <t>15-017Z</t>
  </si>
  <si>
    <t>5BE</t>
  </si>
  <si>
    <t>31-080C</t>
  </si>
  <si>
    <t>4AE</t>
  </si>
  <si>
    <t>27-091C</t>
  </si>
  <si>
    <t>B42</t>
  </si>
  <si>
    <t>15-016Z</t>
  </si>
  <si>
    <t>37-015A</t>
  </si>
  <si>
    <t>5MQ</t>
  </si>
  <si>
    <t>16-104B</t>
  </si>
  <si>
    <t>4YZ</t>
  </si>
  <si>
    <t>37-016Z</t>
  </si>
  <si>
    <t>33-098A</t>
  </si>
  <si>
    <t>L/XL</t>
  </si>
  <si>
    <t>15-016A</t>
  </si>
  <si>
    <t>4QM</t>
  </si>
  <si>
    <t>15-015Z</t>
  </si>
  <si>
    <t>5FK</t>
  </si>
  <si>
    <t>26-055C</t>
  </si>
  <si>
    <t>3ST</t>
  </si>
  <si>
    <t>08-065X</t>
  </si>
  <si>
    <t>2LV</t>
  </si>
  <si>
    <t>15-015A</t>
  </si>
  <si>
    <t>15-014Z</t>
  </si>
  <si>
    <t>36-004Z</t>
  </si>
  <si>
    <t>5DA</t>
  </si>
  <si>
    <t>15-014A</t>
  </si>
  <si>
    <t>3WP</t>
  </si>
  <si>
    <t>25-082C</t>
  </si>
  <si>
    <t>15-012A</t>
  </si>
  <si>
    <t>2GG</t>
  </si>
  <si>
    <t>25-088B</t>
  </si>
  <si>
    <t>4MM</t>
  </si>
  <si>
    <t>16-067Y</t>
  </si>
  <si>
    <t>08-003D</t>
  </si>
  <si>
    <t>5GZ</t>
  </si>
  <si>
    <t>13-003C</t>
  </si>
  <si>
    <t>15-011A</t>
  </si>
  <si>
    <t>3HY</t>
  </si>
  <si>
    <t>31-121X</t>
  </si>
  <si>
    <t>5DW</t>
  </si>
  <si>
    <t>34-031Z</t>
  </si>
  <si>
    <t>GK3</t>
  </si>
  <si>
    <t>08-077Y</t>
  </si>
  <si>
    <t>52K</t>
  </si>
  <si>
    <t>31-075Y</t>
  </si>
  <si>
    <t>4QK</t>
  </si>
  <si>
    <t>09-085W</t>
  </si>
  <si>
    <t>1FS</t>
  </si>
  <si>
    <t>15-010Z</t>
  </si>
  <si>
    <t>XF8</t>
  </si>
  <si>
    <t>15-010A</t>
  </si>
  <si>
    <t>3WA</t>
  </si>
  <si>
    <t>38-012Z</t>
  </si>
  <si>
    <t>15-009Z</t>
  </si>
  <si>
    <t>4PQ</t>
  </si>
  <si>
    <t>29-104B</t>
  </si>
  <si>
    <t>5AT</t>
  </si>
  <si>
    <t>28-106D</t>
  </si>
  <si>
    <t>W01</t>
  </si>
  <si>
    <t>15-009A</t>
  </si>
  <si>
    <t>3T3</t>
  </si>
  <si>
    <t>18-094D</t>
  </si>
  <si>
    <t>14-031Y</t>
  </si>
  <si>
    <t>4QH</t>
  </si>
  <si>
    <t>09-033X</t>
  </si>
  <si>
    <t>15-005A</t>
  </si>
  <si>
    <t>10-003Z</t>
  </si>
  <si>
    <t>4YK</t>
  </si>
  <si>
    <t>15-004Z</t>
  </si>
  <si>
    <t>EF5</t>
  </si>
  <si>
    <t>08-063X</t>
  </si>
  <si>
    <t>2HM</t>
  </si>
  <si>
    <t>11-078C</t>
  </si>
  <si>
    <t>08-119D</t>
  </si>
  <si>
    <t>3OF</t>
  </si>
  <si>
    <t>15-003Z</t>
  </si>
  <si>
    <t>13-119X</t>
  </si>
  <si>
    <t>4LU</t>
  </si>
  <si>
    <t>15-003A</t>
  </si>
  <si>
    <t>08-141Z</t>
  </si>
  <si>
    <t>4KW</t>
  </si>
  <si>
    <t>15-002Z</t>
  </si>
  <si>
    <t>4XY</t>
  </si>
  <si>
    <t>16-018X</t>
  </si>
  <si>
    <t>18-060A</t>
  </si>
  <si>
    <t>4CB</t>
  </si>
  <si>
    <t>14-023D</t>
  </si>
  <si>
    <t>4RX</t>
  </si>
  <si>
    <t>15-002A</t>
  </si>
  <si>
    <t>HA5810777</t>
  </si>
  <si>
    <t>4SL</t>
  </si>
  <si>
    <t>30-058Z</t>
  </si>
  <si>
    <t>2J2</t>
  </si>
  <si>
    <t>XXL</t>
  </si>
  <si>
    <t>32-130D</t>
  </si>
  <si>
    <t>5QG</t>
  </si>
  <si>
    <t>17-092I</t>
  </si>
  <si>
    <t>3ZM</t>
  </si>
  <si>
    <t>13-103D</t>
  </si>
  <si>
    <t>4AI</t>
  </si>
  <si>
    <t>21-106D</t>
  </si>
  <si>
    <t>4SX</t>
  </si>
  <si>
    <t>29-121X</t>
  </si>
  <si>
    <t>HA5810778</t>
  </si>
  <si>
    <t>5DR</t>
  </si>
  <si>
    <t>26-126C</t>
  </si>
  <si>
    <t>AB damage</t>
  </si>
  <si>
    <t>5UD</t>
  </si>
  <si>
    <t>08-142X</t>
  </si>
  <si>
    <t>HA5810909</t>
  </si>
  <si>
    <t>14-006Z</t>
  </si>
  <si>
    <t>NB</t>
  </si>
  <si>
    <t>15-056A</t>
  </si>
  <si>
    <t>32V</t>
  </si>
  <si>
    <t>15-055A</t>
  </si>
  <si>
    <t>15-053Z</t>
  </si>
  <si>
    <t>3XA</t>
  </si>
  <si>
    <t>16-121B</t>
  </si>
  <si>
    <t>48Q</t>
  </si>
  <si>
    <t>25-060Z</t>
  </si>
  <si>
    <t>5CN</t>
  </si>
  <si>
    <t>17-069B</t>
  </si>
  <si>
    <t>4BI</t>
  </si>
  <si>
    <t>14-010A</t>
  </si>
  <si>
    <t>2C2</t>
  </si>
  <si>
    <t>28-094C</t>
  </si>
  <si>
    <t>32-100Z</t>
  </si>
  <si>
    <t>5OU</t>
  </si>
  <si>
    <t>11-115B</t>
  </si>
  <si>
    <t>5KY</t>
  </si>
  <si>
    <t>33-095D</t>
  </si>
  <si>
    <t>4CE</t>
  </si>
  <si>
    <t>14-120Y</t>
  </si>
  <si>
    <t>3PY</t>
  </si>
  <si>
    <t>09-062C</t>
  </si>
  <si>
    <t>5GU</t>
  </si>
  <si>
    <t>15-052A</t>
  </si>
  <si>
    <t>4ZA</t>
  </si>
  <si>
    <t>30-101C</t>
  </si>
  <si>
    <t>3EE</t>
  </si>
  <si>
    <t>18-052A</t>
  </si>
  <si>
    <t>15-087C</t>
  </si>
  <si>
    <t>3ZD</t>
  </si>
  <si>
    <t>32-133D</t>
  </si>
  <si>
    <t>21-080Y</t>
  </si>
  <si>
    <t>5TS</t>
  </si>
  <si>
    <t>17-050H</t>
  </si>
  <si>
    <t>5QL</t>
  </si>
  <si>
    <t>22-113Y</t>
  </si>
  <si>
    <t>15-051Z</t>
  </si>
  <si>
    <t>3MR</t>
  </si>
  <si>
    <t>15-051A</t>
  </si>
  <si>
    <t>17-103Z</t>
  </si>
  <si>
    <t>31-078Z</t>
  </si>
  <si>
    <t>1CE</t>
  </si>
  <si>
    <t>13-022X</t>
  </si>
  <si>
    <t>33-075C</t>
  </si>
  <si>
    <t>40K</t>
  </si>
  <si>
    <t>15-050A</t>
  </si>
  <si>
    <t>4BT</t>
  </si>
  <si>
    <t>11-011C</t>
  </si>
  <si>
    <t>5OB</t>
  </si>
  <si>
    <t>14-081X</t>
  </si>
  <si>
    <t>5HW</t>
  </si>
  <si>
    <t>15-073X</t>
  </si>
  <si>
    <t>33-056Y</t>
  </si>
  <si>
    <t>4DQ</t>
  </si>
  <si>
    <t>24-086C</t>
  </si>
  <si>
    <t>5DH</t>
  </si>
  <si>
    <t>34-086B</t>
  </si>
  <si>
    <t>27-064Z</t>
  </si>
  <si>
    <t>3WO</t>
  </si>
  <si>
    <t>15-049Z</t>
  </si>
  <si>
    <t>09-084C</t>
  </si>
  <si>
    <t>4ZS</t>
  </si>
  <si>
    <t>18-058Z</t>
  </si>
  <si>
    <t>5LG</t>
  </si>
  <si>
    <t>24-122C</t>
  </si>
  <si>
    <t>5LX</t>
  </si>
  <si>
    <t>17-065I</t>
  </si>
  <si>
    <t>22-102A</t>
  </si>
  <si>
    <t>17-109G</t>
  </si>
  <si>
    <t>22-120X</t>
  </si>
  <si>
    <t>4XM</t>
  </si>
  <si>
    <t>15-048Z</t>
  </si>
  <si>
    <t>3NY</t>
  </si>
  <si>
    <t>15-047A</t>
  </si>
  <si>
    <t>4SY</t>
  </si>
  <si>
    <t>28-063D</t>
  </si>
  <si>
    <t>15-046Z</t>
  </si>
  <si>
    <t>15-033A</t>
  </si>
  <si>
    <t>32-105D</t>
  </si>
  <si>
    <t>15-032Z</t>
  </si>
  <si>
    <t>4NL</t>
  </si>
  <si>
    <t>15-068X</t>
  </si>
  <si>
    <t>18-126W</t>
  </si>
  <si>
    <t>2WL</t>
  </si>
  <si>
    <t>31-095Y</t>
  </si>
  <si>
    <t>15-032A</t>
  </si>
  <si>
    <t>2NM</t>
  </si>
  <si>
    <t>08-121C</t>
  </si>
  <si>
    <t>17-089H</t>
  </si>
  <si>
    <t>5M5</t>
  </si>
  <si>
    <t>31-117D</t>
  </si>
  <si>
    <t>15-030Z</t>
  </si>
  <si>
    <t>3NQ</t>
  </si>
  <si>
    <t>19-066Y</t>
  </si>
  <si>
    <t>15-029Z</t>
  </si>
  <si>
    <t>4XW</t>
  </si>
  <si>
    <t>10-037Y</t>
  </si>
  <si>
    <t>5IU</t>
  </si>
  <si>
    <t>30-067W</t>
  </si>
  <si>
    <t>26-044D</t>
  </si>
  <si>
    <t>14-042C</t>
  </si>
  <si>
    <t>FX7</t>
  </si>
  <si>
    <t>15-027A</t>
  </si>
  <si>
    <t>HA5810948</t>
  </si>
  <si>
    <t>2BV</t>
  </si>
  <si>
    <t>15 pieces were adjusted out of 09-047a on 11/10/25</t>
  </si>
  <si>
    <t>4ND</t>
  </si>
  <si>
    <t>17-005A</t>
  </si>
  <si>
    <t>3 pieces were adjusted out of 26-044b on 10/27/25</t>
  </si>
  <si>
    <t>3 pieces were adjusted out of 27-045c on 2/13/26</t>
  </si>
  <si>
    <t>2VR</t>
  </si>
  <si>
    <t>17-014A</t>
  </si>
  <si>
    <t>39 pieces were adjusted out of 25-125a on 10/31/25</t>
  </si>
  <si>
    <t>HA5810950</t>
  </si>
  <si>
    <t>5KM</t>
  </si>
  <si>
    <t>15-133C</t>
  </si>
  <si>
    <t>Knife cut</t>
  </si>
  <si>
    <t>HA5810949</t>
  </si>
  <si>
    <t>44A</t>
  </si>
  <si>
    <t>QX6</t>
  </si>
  <si>
    <t>30-119W</t>
  </si>
  <si>
    <t>16-014Z</t>
  </si>
  <si>
    <t>HA5810976</t>
  </si>
  <si>
    <t>08-039C</t>
  </si>
  <si>
    <t>14 pieces were adjusted out of 32-060x on 10/10/25</t>
  </si>
  <si>
    <t>16-118Z</t>
  </si>
  <si>
    <t>6 pieces were adjusted out of 33-102a on 10/22/25</t>
  </si>
  <si>
    <t>5UL</t>
  </si>
  <si>
    <t>17-010A</t>
  </si>
  <si>
    <t>8 pieces were adjusted out of 30-082d on 2/9/26</t>
  </si>
  <si>
    <t>HA5810977</t>
  </si>
  <si>
    <t>15-084A</t>
  </si>
  <si>
    <t>Found in red and blue bins</t>
  </si>
  <si>
    <t>5HB</t>
  </si>
  <si>
    <t>15-083A</t>
  </si>
  <si>
    <t>32T</t>
  </si>
  <si>
    <t>15-082A</t>
  </si>
  <si>
    <t>4LM</t>
  </si>
  <si>
    <t>15-081Z</t>
  </si>
  <si>
    <t>3MS</t>
  </si>
  <si>
    <t>15-081A</t>
  </si>
  <si>
    <t>3WG</t>
  </si>
  <si>
    <t>15-080A</t>
  </si>
  <si>
    <t>4WV</t>
  </si>
  <si>
    <t>15-077A</t>
  </si>
  <si>
    <t>1TP</t>
  </si>
  <si>
    <t>20-045D</t>
  </si>
  <si>
    <t>15-075Z</t>
  </si>
  <si>
    <t>15-074A</t>
  </si>
  <si>
    <t>VN4</t>
  </si>
  <si>
    <t>15-073A</t>
  </si>
  <si>
    <t>4QP</t>
  </si>
  <si>
    <t>15-072Z</t>
  </si>
  <si>
    <t>5EY</t>
  </si>
  <si>
    <t>15-071A</t>
  </si>
  <si>
    <t>15-067Z</t>
  </si>
  <si>
    <t>1AX</t>
  </si>
  <si>
    <t>15-065A</t>
  </si>
  <si>
    <t>3PG</t>
  </si>
  <si>
    <t>15-063Z</t>
  </si>
  <si>
    <t>4CM</t>
  </si>
  <si>
    <t>15-062Z</t>
  </si>
  <si>
    <t>15-060Z</t>
  </si>
  <si>
    <t>DD4</t>
  </si>
  <si>
    <t>15-060A</t>
  </si>
  <si>
    <t>15-059Z</t>
  </si>
  <si>
    <t>4RY</t>
  </si>
  <si>
    <t>15-058Z</t>
  </si>
  <si>
    <t>5RJ</t>
  </si>
  <si>
    <t>15-057Z</t>
  </si>
  <si>
    <t>3XG</t>
  </si>
  <si>
    <t>15-057A</t>
  </si>
  <si>
    <t>3AH</t>
  </si>
  <si>
    <t>15-067A</t>
  </si>
  <si>
    <t>2BX</t>
  </si>
  <si>
    <t>31-128Z</t>
  </si>
  <si>
    <t>34-003D</t>
  </si>
  <si>
    <t>15-056Z</t>
  </si>
  <si>
    <t>HA5810978</t>
  </si>
  <si>
    <t>4SF</t>
  </si>
  <si>
    <t>3UJ</t>
  </si>
  <si>
    <t>15-130A</t>
  </si>
  <si>
    <t>15-123A</t>
  </si>
  <si>
    <t>3VX</t>
  </si>
  <si>
    <t>3FP</t>
  </si>
  <si>
    <t>20-043B</t>
  </si>
  <si>
    <t>15-115A</t>
  </si>
  <si>
    <t>4CH</t>
  </si>
  <si>
    <t>34-079F</t>
  </si>
  <si>
    <t>6BX</t>
  </si>
  <si>
    <t>15-112Z</t>
  </si>
  <si>
    <t>15-111Z</t>
  </si>
  <si>
    <t>33-053X</t>
  </si>
  <si>
    <t>5NR</t>
  </si>
  <si>
    <t>AH1</t>
  </si>
  <si>
    <t>15-108Z</t>
  </si>
  <si>
    <t>15-107Z</t>
  </si>
  <si>
    <t>15-105A</t>
  </si>
  <si>
    <t>5LY</t>
  </si>
  <si>
    <t>34-070A</t>
  </si>
  <si>
    <t>15-104A</t>
  </si>
  <si>
    <t>15-103Z</t>
  </si>
  <si>
    <t>3SN</t>
  </si>
  <si>
    <t>15-102Z</t>
  </si>
  <si>
    <t>1GS</t>
  </si>
  <si>
    <t>15-102A</t>
  </si>
  <si>
    <t>39L</t>
  </si>
  <si>
    <t>15-101A</t>
  </si>
  <si>
    <t>2GU</t>
  </si>
  <si>
    <t>15-100Z</t>
  </si>
  <si>
    <t>34-007D</t>
  </si>
  <si>
    <t>3WH</t>
  </si>
  <si>
    <t>15-100A</t>
  </si>
  <si>
    <t>46U</t>
  </si>
  <si>
    <t>15-098Z</t>
  </si>
  <si>
    <t>2LZ</t>
  </si>
  <si>
    <t>15-098A</t>
  </si>
  <si>
    <t>15-097Z</t>
  </si>
  <si>
    <t>4CC</t>
  </si>
  <si>
    <t>34-017B</t>
  </si>
  <si>
    <t>1KJ</t>
  </si>
  <si>
    <t>15-096Z</t>
  </si>
  <si>
    <t>4LV</t>
  </si>
  <si>
    <t>15-096A</t>
  </si>
  <si>
    <t>15-095A</t>
  </si>
  <si>
    <t>4DP</t>
  </si>
  <si>
    <t>15-092A</t>
  </si>
  <si>
    <t>4ZF</t>
  </si>
  <si>
    <t>15-091Z</t>
  </si>
  <si>
    <t>3HX</t>
  </si>
  <si>
    <t>15-090A</t>
  </si>
  <si>
    <t>4NC</t>
  </si>
  <si>
    <t>15-089A</t>
  </si>
  <si>
    <t>15-088Z</t>
  </si>
  <si>
    <t>41W</t>
  </si>
  <si>
    <t>15-087A</t>
  </si>
  <si>
    <t>32M</t>
  </si>
  <si>
    <t>15-086Z</t>
  </si>
  <si>
    <t>4AJ</t>
  </si>
  <si>
    <t>15-086A</t>
  </si>
  <si>
    <t>VH3</t>
  </si>
  <si>
    <t>15-085A</t>
  </si>
  <si>
    <t>15-084Z</t>
  </si>
  <si>
    <t>HA5810979</t>
  </si>
  <si>
    <t>3KF</t>
  </si>
  <si>
    <t>19-103W</t>
  </si>
  <si>
    <t>HA5810975</t>
  </si>
  <si>
    <t>4SO</t>
  </si>
  <si>
    <t>29-100B</t>
  </si>
  <si>
    <t>4SK</t>
  </si>
  <si>
    <t>29-101W</t>
  </si>
  <si>
    <t>4TD</t>
  </si>
  <si>
    <t>16-125A</t>
  </si>
  <si>
    <t>HA5811088</t>
  </si>
  <si>
    <t>5MW</t>
  </si>
  <si>
    <t>MM2</t>
  </si>
  <si>
    <t>13-019C</t>
  </si>
  <si>
    <t>HA5811141</t>
  </si>
  <si>
    <t>30-044C</t>
  </si>
  <si>
    <t>HA5811147</t>
  </si>
  <si>
    <t>23-055W</t>
  </si>
  <si>
    <t>5BA</t>
  </si>
  <si>
    <t>23-052Y</t>
  </si>
  <si>
    <t>23-044X</t>
  </si>
  <si>
    <t>3GS</t>
  </si>
  <si>
    <t>15-050B</t>
  </si>
  <si>
    <t>5DG</t>
  </si>
  <si>
    <t>15-044B</t>
  </si>
  <si>
    <t>4CI</t>
  </si>
  <si>
    <t>15-019X</t>
  </si>
  <si>
    <t>3YF</t>
  </si>
  <si>
    <t>HA5811148</t>
  </si>
  <si>
    <t>30-046Z</t>
  </si>
  <si>
    <t>30-047D</t>
  </si>
  <si>
    <t>5BQ</t>
  </si>
  <si>
    <t>30-045W</t>
  </si>
  <si>
    <t>15-049A</t>
  </si>
  <si>
    <t>15-047Z</t>
  </si>
  <si>
    <t>3VG</t>
  </si>
  <si>
    <t>5EV</t>
  </si>
  <si>
    <t>15-062Y</t>
  </si>
  <si>
    <t>3WC</t>
  </si>
  <si>
    <t>15-043Z</t>
  </si>
  <si>
    <t>12-022Y</t>
  </si>
  <si>
    <t>12-022B</t>
  </si>
  <si>
    <t>12-021B</t>
  </si>
  <si>
    <t>5RK</t>
  </si>
  <si>
    <t>12-020Y</t>
  </si>
  <si>
    <t>09-004Y</t>
  </si>
  <si>
    <t>09-002B</t>
  </si>
  <si>
    <t>2TZ</t>
  </si>
  <si>
    <t>27-057Y</t>
  </si>
  <si>
    <t>27-052A</t>
  </si>
  <si>
    <t>23-047Y</t>
  </si>
  <si>
    <t>4YA</t>
  </si>
  <si>
    <t>23-045Y</t>
  </si>
  <si>
    <t>5AC</t>
  </si>
  <si>
    <t>23-044Z</t>
  </si>
  <si>
    <t>23-043Z</t>
  </si>
  <si>
    <t>14-010C</t>
  </si>
  <si>
    <t>HA5811154</t>
  </si>
  <si>
    <t>5XD</t>
  </si>
  <si>
    <t>96-003Y</t>
  </si>
  <si>
    <t>90-018E</t>
  </si>
  <si>
    <t>90-014E</t>
  </si>
  <si>
    <t>HA5811155</t>
  </si>
  <si>
    <t>HA5811157</t>
  </si>
  <si>
    <t>16-114W</t>
  </si>
  <si>
    <t>This piece was inside the box that was checked and it was the only one that corresponded with the size</t>
  </si>
  <si>
    <t>HA5811158</t>
  </si>
  <si>
    <t>BulkReduce</t>
  </si>
  <si>
    <t>MM2 not found</t>
  </si>
  <si>
    <t>16 pieces were adjusted in on 10/14/25</t>
  </si>
  <si>
    <t>HA5811159</t>
  </si>
  <si>
    <t>Box has been missing since January</t>
  </si>
  <si>
    <t>HA5811162</t>
  </si>
  <si>
    <t>08-051Y</t>
  </si>
  <si>
    <t>These came out of a wet box that was inspected.</t>
  </si>
  <si>
    <t>HA5811165</t>
  </si>
  <si>
    <t>MMV</t>
  </si>
  <si>
    <t>Box was part of the wet boxes found during receiving of this load. LP is duplicate of already existing and verified box. Still looking for a possible missing box of size 120.</t>
  </si>
  <si>
    <t>HA5811166</t>
  </si>
  <si>
    <t>W219465</t>
  </si>
  <si>
    <t>Wet pieces removed from box.</t>
  </si>
  <si>
    <t>HA5811204</t>
  </si>
  <si>
    <t>14-016Z</t>
  </si>
  <si>
    <t>14-016A</t>
  </si>
  <si>
    <t>14-015A</t>
  </si>
  <si>
    <t>14-014Z</t>
  </si>
  <si>
    <t>3YH</t>
  </si>
  <si>
    <t>14-013Z</t>
  </si>
  <si>
    <t>14-010Z</t>
  </si>
  <si>
    <t>14-009A</t>
  </si>
  <si>
    <t>HA5811209</t>
  </si>
  <si>
    <t>17-064U</t>
  </si>
  <si>
    <t>HA5811256</t>
  </si>
  <si>
    <t>17-009A</t>
  </si>
  <si>
    <t>164 pieces were adjusted out of 09-096b on 3/9/26</t>
  </si>
  <si>
    <t>HA5811258</t>
  </si>
  <si>
    <t>3TG</t>
  </si>
  <si>
    <t>15-138Z</t>
  </si>
  <si>
    <t>3QN</t>
  </si>
  <si>
    <t>HA5811259</t>
  </si>
  <si>
    <t>16-115Z</t>
  </si>
  <si>
    <t>16-124A</t>
  </si>
  <si>
    <t>16-121A</t>
  </si>
  <si>
    <t>5FV</t>
  </si>
  <si>
    <t>16-124Z</t>
  </si>
  <si>
    <t>4DT</t>
  </si>
  <si>
    <t>16-113Z</t>
  </si>
  <si>
    <t>16-112A</t>
  </si>
  <si>
    <t>5DF</t>
  </si>
  <si>
    <t>16-111A</t>
  </si>
  <si>
    <t>HA5811257</t>
  </si>
  <si>
    <t>30-104W</t>
  </si>
  <si>
    <t>HA5811278</t>
  </si>
  <si>
    <t>12-064D</t>
  </si>
  <si>
    <t>HA5811360</t>
  </si>
  <si>
    <t>QualityLP</t>
  </si>
  <si>
    <t>Quality</t>
  </si>
  <si>
    <t>11-009Y</t>
  </si>
  <si>
    <t>HA5811361</t>
  </si>
  <si>
    <t>11-005Y</t>
  </si>
  <si>
    <t>HA5811370</t>
  </si>
  <si>
    <t>33-074A</t>
  </si>
  <si>
    <t>qty of 7 was adjusted out of 30-064w on 6/1/25</t>
  </si>
  <si>
    <t>1VG</t>
  </si>
  <si>
    <t>qty of 12 was taken out of 13-004b on 7/14/25</t>
  </si>
  <si>
    <t>HA5811372</t>
  </si>
  <si>
    <t>5OO</t>
  </si>
  <si>
    <t>18-066Z</t>
  </si>
  <si>
    <t>09-052X</t>
  </si>
  <si>
    <t>09-074A</t>
  </si>
  <si>
    <t>40J</t>
  </si>
  <si>
    <t>18-066A</t>
  </si>
  <si>
    <t>18-065Z</t>
  </si>
  <si>
    <t>4OX</t>
  </si>
  <si>
    <t>18-065A</t>
  </si>
  <si>
    <t>5UC</t>
  </si>
  <si>
    <t>32-114C</t>
  </si>
  <si>
    <t>5VB</t>
  </si>
  <si>
    <t>32-071C</t>
  </si>
  <si>
    <t>18-064A</t>
  </si>
  <si>
    <t>18-063Z</t>
  </si>
  <si>
    <t>4SE</t>
  </si>
  <si>
    <t>18-061Z</t>
  </si>
  <si>
    <t>18-058A</t>
  </si>
  <si>
    <t>32B</t>
  </si>
  <si>
    <t>33-113Z</t>
  </si>
  <si>
    <t>18-057Z</t>
  </si>
  <si>
    <t>3NX</t>
  </si>
  <si>
    <t>18-057A</t>
  </si>
  <si>
    <t>18-056A</t>
  </si>
  <si>
    <t>4LE</t>
  </si>
  <si>
    <t>18-055Z</t>
  </si>
  <si>
    <t>18-054Z</t>
  </si>
  <si>
    <t>18-051Z</t>
  </si>
  <si>
    <t>5KC</t>
  </si>
  <si>
    <t>18-047A</t>
  </si>
  <si>
    <t>18-045Z</t>
  </si>
  <si>
    <t>28-092C</t>
  </si>
  <si>
    <t>2KS</t>
  </si>
  <si>
    <t>18-043A</t>
  </si>
  <si>
    <t>HA5811364</t>
  </si>
  <si>
    <t>4PX</t>
  </si>
  <si>
    <t>16-039C</t>
  </si>
  <si>
    <t>5XH</t>
  </si>
  <si>
    <t>17-106Y</t>
  </si>
  <si>
    <t>HA5811365</t>
  </si>
  <si>
    <t>33V</t>
  </si>
  <si>
    <t>10-044X</t>
  </si>
  <si>
    <t>10-049X</t>
  </si>
  <si>
    <t>HA5811408</t>
  </si>
  <si>
    <t>11-003B</t>
  </si>
  <si>
    <t>Qty of 8 was adjusted out of 29-108D on 1/3/2026</t>
  </si>
  <si>
    <t>11-002B</t>
  </si>
  <si>
    <t>HA5811409</t>
  </si>
  <si>
    <t>11-028A</t>
  </si>
  <si>
    <t>11-027A</t>
  </si>
  <si>
    <t>11-025A</t>
  </si>
  <si>
    <t>11-023A</t>
  </si>
  <si>
    <t>11-019A</t>
  </si>
  <si>
    <t>11-018A</t>
  </si>
  <si>
    <t>11-016A</t>
  </si>
  <si>
    <t>3NS</t>
  </si>
  <si>
    <t>11-013A</t>
  </si>
  <si>
    <t>11-012A</t>
  </si>
  <si>
    <t>11-011A</t>
  </si>
  <si>
    <t>11-010A</t>
  </si>
  <si>
    <t>4XU</t>
  </si>
  <si>
    <t>11-009A</t>
  </si>
  <si>
    <t>11-006A</t>
  </si>
  <si>
    <t>11-003A</t>
  </si>
  <si>
    <t>HA5811423</t>
  </si>
  <si>
    <t>11-012Z</t>
  </si>
  <si>
    <t>11-011Z</t>
  </si>
  <si>
    <t>3MM</t>
  </si>
  <si>
    <t>11-006Z</t>
  </si>
  <si>
    <t>11-005Z</t>
  </si>
  <si>
    <t>HA5811474</t>
  </si>
  <si>
    <t>18-097Z</t>
  </si>
  <si>
    <t>HS5811479</t>
  </si>
  <si>
    <t>5SM</t>
  </si>
  <si>
    <t>08-040W</t>
  </si>
  <si>
    <t>HA5811480</t>
  </si>
  <si>
    <t>VJ4</t>
  </si>
  <si>
    <t>18-084A</t>
  </si>
  <si>
    <t>18-079Z</t>
  </si>
  <si>
    <t>4ZB</t>
  </si>
  <si>
    <t>18-079A</t>
  </si>
  <si>
    <t>18-070Z</t>
  </si>
  <si>
    <t>5DD</t>
  </si>
  <si>
    <t>18-069Z</t>
  </si>
  <si>
    <t>18-069A</t>
  </si>
  <si>
    <t>18-068A</t>
  </si>
  <si>
    <t>HA5811481</t>
  </si>
  <si>
    <t>3KT</t>
  </si>
  <si>
    <t>18-109Z</t>
  </si>
  <si>
    <t>JU4</t>
  </si>
  <si>
    <t>18-109A</t>
  </si>
  <si>
    <t>18-106A</t>
  </si>
  <si>
    <t>3WL</t>
  </si>
  <si>
    <t>18-105Z</t>
  </si>
  <si>
    <t>AN8</t>
  </si>
  <si>
    <t>18-105A</t>
  </si>
  <si>
    <t>18-085A</t>
  </si>
  <si>
    <t>HA5811482</t>
  </si>
  <si>
    <t>18-110A</t>
  </si>
  <si>
    <t>Borderfree</t>
  </si>
  <si>
    <t>15-041W</t>
  </si>
  <si>
    <t>HA5811483</t>
  </si>
  <si>
    <t>4WX</t>
  </si>
  <si>
    <t>31-047D</t>
  </si>
  <si>
    <t>HA5811485</t>
  </si>
  <si>
    <t>17-124Z</t>
  </si>
  <si>
    <t>18-128Z</t>
  </si>
  <si>
    <t>18-125Z</t>
  </si>
  <si>
    <t>32J</t>
  </si>
  <si>
    <t>15-111B</t>
  </si>
  <si>
    <t>3UF</t>
  </si>
  <si>
    <t>22-096A</t>
  </si>
  <si>
    <t>18-121Z</t>
  </si>
  <si>
    <t>18-114A</t>
  </si>
  <si>
    <t>18-111A</t>
  </si>
  <si>
    <t>34-029B</t>
  </si>
  <si>
    <t>3KV</t>
  </si>
  <si>
    <t>15-140D</t>
  </si>
  <si>
    <t>HA5811484</t>
  </si>
  <si>
    <t>HA5811477</t>
  </si>
  <si>
    <t>5TB</t>
  </si>
  <si>
    <t>23-109X</t>
  </si>
  <si>
    <t>HA5811542</t>
  </si>
  <si>
    <t>XLs found in box of M</t>
  </si>
  <si>
    <t>31-054Y</t>
  </si>
  <si>
    <t>HA5811549</t>
  </si>
  <si>
    <t>2HC</t>
  </si>
  <si>
    <t>27-119Y</t>
  </si>
  <si>
    <t>HA5811562</t>
  </si>
  <si>
    <t>10-059D</t>
  </si>
  <si>
    <t>11-008A</t>
  </si>
  <si>
    <t>HA5811568</t>
  </si>
  <si>
    <t>5PM</t>
  </si>
  <si>
    <t>11-105A</t>
  </si>
  <si>
    <t>5KE</t>
  </si>
  <si>
    <t>11-102D</t>
  </si>
  <si>
    <t>11-101W</t>
  </si>
  <si>
    <t>4BZ</t>
  </si>
  <si>
    <t>09-001A</t>
  </si>
  <si>
    <t>15-044A</t>
  </si>
  <si>
    <t>4QN</t>
  </si>
  <si>
    <t>14-009Z</t>
  </si>
  <si>
    <t>HA5811635</t>
  </si>
  <si>
    <t>32-094D</t>
  </si>
  <si>
    <t>Small qty missing from location</t>
  </si>
  <si>
    <t>Return putaway pieces that couldn't be found from 3/18.</t>
  </si>
  <si>
    <t>3MK</t>
  </si>
  <si>
    <t>32-073A</t>
  </si>
  <si>
    <t>15-019Y</t>
  </si>
  <si>
    <t>5T5</t>
  </si>
  <si>
    <t>10-012B</t>
  </si>
  <si>
    <t>08-132X</t>
  </si>
  <si>
    <t>HA5811638</t>
  </si>
  <si>
    <t>20-045A</t>
  </si>
  <si>
    <t>15-045Z</t>
  </si>
  <si>
    <t>5QR</t>
  </si>
  <si>
    <t>11-106A</t>
  </si>
  <si>
    <t>HA5811639</t>
  </si>
  <si>
    <t>14-035C</t>
  </si>
  <si>
    <t>Mixed sizes in box of 110s</t>
  </si>
  <si>
    <t>HA5811487</t>
  </si>
  <si>
    <t>5XV</t>
  </si>
  <si>
    <t>08-077D</t>
  </si>
  <si>
    <t>HA5811755</t>
  </si>
  <si>
    <t>17-011A</t>
  </si>
  <si>
    <t>qty of 25 was adjusted out of 15-065c on 12/7/25</t>
  </si>
  <si>
    <t>HA5811792</t>
  </si>
  <si>
    <t>3WK</t>
  </si>
  <si>
    <t>HA5811793</t>
  </si>
  <si>
    <t>15-014Y</t>
  </si>
  <si>
    <t>30-087A</t>
  </si>
  <si>
    <t>30-126Z</t>
  </si>
  <si>
    <t>HA5811794</t>
  </si>
  <si>
    <t>39T</t>
  </si>
  <si>
    <t>39Q</t>
  </si>
  <si>
    <t>13-099D</t>
  </si>
  <si>
    <t>39S</t>
  </si>
  <si>
    <t>20-044B</t>
  </si>
  <si>
    <t>2ZY</t>
  </si>
  <si>
    <t>HA5811795</t>
  </si>
  <si>
    <t>2US</t>
  </si>
  <si>
    <t>14-069C</t>
  </si>
  <si>
    <t>37-013A</t>
  </si>
  <si>
    <t>HA5811796</t>
  </si>
  <si>
    <t>3VZ</t>
  </si>
  <si>
    <t>14-114Z</t>
  </si>
  <si>
    <t>FX9</t>
  </si>
  <si>
    <t>26-067X</t>
  </si>
  <si>
    <t>HA5811797</t>
  </si>
  <si>
    <t>33-070Z</t>
  </si>
  <si>
    <t>33-049U</t>
  </si>
  <si>
    <t>33-070X</t>
  </si>
  <si>
    <t>12-067Y</t>
  </si>
  <si>
    <t>HA5811798</t>
  </si>
  <si>
    <t>10-059A</t>
  </si>
  <si>
    <t>3VS</t>
  </si>
  <si>
    <t>34-024B</t>
  </si>
  <si>
    <t>33-105Z</t>
  </si>
  <si>
    <t>11-018Z</t>
  </si>
  <si>
    <t>3ZK</t>
  </si>
  <si>
    <t>4LK</t>
  </si>
  <si>
    <t>HA5811799</t>
  </si>
  <si>
    <t>5EN</t>
  </si>
  <si>
    <t>2FY</t>
  </si>
  <si>
    <t>27-097X</t>
  </si>
  <si>
    <t>3VP</t>
  </si>
  <si>
    <t>17-069G</t>
  </si>
  <si>
    <t>3IT</t>
  </si>
  <si>
    <t>14-034C</t>
  </si>
  <si>
    <t>2CK</t>
  </si>
  <si>
    <t>27-075Z</t>
  </si>
  <si>
    <t>36-029A</t>
  </si>
  <si>
    <t>17-060T</t>
  </si>
  <si>
    <t>08-042Z</t>
  </si>
  <si>
    <t>HA5811800</t>
  </si>
  <si>
    <t>4WW</t>
  </si>
  <si>
    <t>28-055Z</t>
  </si>
  <si>
    <t>31-072A</t>
  </si>
  <si>
    <t>28-098A</t>
  </si>
  <si>
    <t>HA5811801</t>
  </si>
  <si>
    <t>UD9</t>
  </si>
  <si>
    <t>3GH</t>
  </si>
  <si>
    <t>HA5811802</t>
  </si>
  <si>
    <t>20-119X</t>
  </si>
  <si>
    <t>HA5811804</t>
  </si>
  <si>
    <t>3RO</t>
  </si>
  <si>
    <t>4MK</t>
  </si>
  <si>
    <t>27-084Y</t>
  </si>
  <si>
    <t>HA5811805</t>
  </si>
  <si>
    <t>38I</t>
  </si>
  <si>
    <t>15-012B</t>
  </si>
  <si>
    <t>1DE</t>
  </si>
  <si>
    <t>28-046A</t>
  </si>
  <si>
    <t>2ON</t>
  </si>
  <si>
    <t>HA5811803</t>
  </si>
  <si>
    <t>3ED</t>
  </si>
  <si>
    <t>15-052Z</t>
  </si>
  <si>
    <t>2PC</t>
  </si>
  <si>
    <t>1FZ</t>
  </si>
  <si>
    <t>1L1</t>
  </si>
  <si>
    <t>HA5811806</t>
  </si>
  <si>
    <t>2OY</t>
  </si>
  <si>
    <t>15-053A</t>
  </si>
  <si>
    <t>HA5811807</t>
  </si>
  <si>
    <t>17-114S</t>
  </si>
  <si>
    <t>17-089I</t>
  </si>
  <si>
    <t>30-065B</t>
  </si>
  <si>
    <t>2KC</t>
  </si>
  <si>
    <t>08-049D</t>
  </si>
  <si>
    <t>HA5811808</t>
  </si>
  <si>
    <t>3GC</t>
  </si>
  <si>
    <t>29-099D</t>
  </si>
  <si>
    <t>08-070C</t>
  </si>
  <si>
    <t>HA5811809</t>
  </si>
  <si>
    <t>1AY</t>
  </si>
  <si>
    <t>HA5811810</t>
  </si>
  <si>
    <t>36-011A</t>
  </si>
  <si>
    <t>28-089B</t>
  </si>
  <si>
    <t>HA5811811</t>
  </si>
  <si>
    <t>22-078X</t>
  </si>
  <si>
    <t>33-060X</t>
  </si>
  <si>
    <t>13-035C</t>
  </si>
  <si>
    <t>HA5811812</t>
  </si>
  <si>
    <t>11-078D</t>
  </si>
  <si>
    <t>4KF</t>
  </si>
  <si>
    <t>JX7</t>
  </si>
  <si>
    <t>15-064Z</t>
  </si>
  <si>
    <t>HA5811813</t>
  </si>
  <si>
    <t>13-046W</t>
  </si>
  <si>
    <t>2EL</t>
  </si>
  <si>
    <t>15-066Z</t>
  </si>
  <si>
    <t>HA5811814</t>
  </si>
  <si>
    <t>3WB</t>
  </si>
  <si>
    <t>36-028A</t>
  </si>
  <si>
    <t>15-070A</t>
  </si>
  <si>
    <t>16-071C</t>
  </si>
  <si>
    <t>HA5811815</t>
  </si>
  <si>
    <t>4N4</t>
  </si>
  <si>
    <t>4OB</t>
  </si>
  <si>
    <t>HA5811816</t>
  </si>
  <si>
    <t>10-029Z</t>
  </si>
  <si>
    <t>HA5811817</t>
  </si>
  <si>
    <t>6BY</t>
  </si>
  <si>
    <t>11-022Z</t>
  </si>
  <si>
    <t>5CK</t>
  </si>
  <si>
    <t>11-014Z</t>
  </si>
  <si>
    <t>3WU</t>
  </si>
  <si>
    <t>1UN</t>
  </si>
  <si>
    <t>5CA</t>
  </si>
  <si>
    <t>5XP</t>
  </si>
  <si>
    <t>5IF</t>
  </si>
  <si>
    <t>34-015C</t>
  </si>
  <si>
    <t>34-001A</t>
  </si>
  <si>
    <t>3OE</t>
  </si>
  <si>
    <t>17-110D</t>
  </si>
  <si>
    <t>HA5811838</t>
  </si>
  <si>
    <t>HA5811839</t>
  </si>
  <si>
    <t>15-078A</t>
  </si>
  <si>
    <t>11-103Y</t>
  </si>
  <si>
    <t>HA5811840</t>
  </si>
  <si>
    <t>46R</t>
  </si>
  <si>
    <t>3CF</t>
  </si>
  <si>
    <t>42R</t>
  </si>
  <si>
    <t>09-056W</t>
  </si>
  <si>
    <t>26-109C</t>
  </si>
  <si>
    <t>13-035Y</t>
  </si>
  <si>
    <t>HA5811841</t>
  </si>
  <si>
    <t>2MA</t>
  </si>
  <si>
    <t>2XV</t>
  </si>
  <si>
    <t>HA5811842</t>
  </si>
  <si>
    <t>17-118R</t>
  </si>
  <si>
    <t>15-087Z</t>
  </si>
  <si>
    <t>35-021A</t>
  </si>
  <si>
    <t>34-046B</t>
  </si>
  <si>
    <t>HA5811843</t>
  </si>
  <si>
    <t>3BU</t>
  </si>
  <si>
    <t>15-088A</t>
  </si>
  <si>
    <t>HA5811844</t>
  </si>
  <si>
    <t>35R</t>
  </si>
  <si>
    <t>15-094A</t>
  </si>
  <si>
    <t>58I</t>
  </si>
  <si>
    <t>15-093A</t>
  </si>
  <si>
    <t>3KC</t>
  </si>
  <si>
    <t>15-092Z</t>
  </si>
  <si>
    <t>3OC</t>
  </si>
  <si>
    <t>15-089Z</t>
  </si>
  <si>
    <t>21J</t>
  </si>
  <si>
    <t>15-097B</t>
  </si>
  <si>
    <t>28-062Z</t>
  </si>
  <si>
    <t>HA5811845</t>
  </si>
  <si>
    <t>4NK</t>
  </si>
  <si>
    <t>34-081F</t>
  </si>
  <si>
    <t>4OV</t>
  </si>
  <si>
    <t>15-134W</t>
  </si>
  <si>
    <t>3OO</t>
  </si>
  <si>
    <t>15-095Z</t>
  </si>
  <si>
    <t>4NX</t>
  </si>
  <si>
    <t>16-135C</t>
  </si>
  <si>
    <t>28-133X</t>
  </si>
  <si>
    <t>HA5811846</t>
  </si>
  <si>
    <t>3GF</t>
  </si>
  <si>
    <t>35-023Z</t>
  </si>
  <si>
    <t>2KF</t>
  </si>
  <si>
    <t>AD5</t>
  </si>
  <si>
    <t>11-091X</t>
  </si>
  <si>
    <t>31W</t>
  </si>
  <si>
    <t>15-103A</t>
  </si>
  <si>
    <t>17-087U</t>
  </si>
  <si>
    <t>HI2</t>
  </si>
  <si>
    <t>20-095A</t>
  </si>
  <si>
    <t>20-120X</t>
  </si>
  <si>
    <t>15-101Z</t>
  </si>
  <si>
    <t>17-091U</t>
  </si>
  <si>
    <t>3CW</t>
  </si>
  <si>
    <t>17-115R</t>
  </si>
  <si>
    <t>08-086W</t>
  </si>
  <si>
    <t>HA5811847</t>
  </si>
  <si>
    <t>09-125B</t>
  </si>
  <si>
    <t>15-107A</t>
  </si>
  <si>
    <t>OS</t>
  </si>
  <si>
    <t>HA5811848</t>
  </si>
  <si>
    <t>32-129A</t>
  </si>
  <si>
    <t>4XH</t>
  </si>
  <si>
    <t>38-019Z</t>
  </si>
  <si>
    <t>HA5811849</t>
  </si>
  <si>
    <t>4NJ</t>
  </si>
  <si>
    <t>4AF</t>
  </si>
  <si>
    <t>15-119A</t>
  </si>
  <si>
    <t>35Q</t>
  </si>
  <si>
    <t>49V</t>
  </si>
  <si>
    <t>HA5811850</t>
  </si>
  <si>
    <t>15-006D</t>
  </si>
  <si>
    <t>4BV</t>
  </si>
  <si>
    <t>15-128Z</t>
  </si>
  <si>
    <t>19-072A</t>
  </si>
  <si>
    <t>17-069Z</t>
  </si>
  <si>
    <t>21-053W</t>
  </si>
  <si>
    <t>18-085B</t>
  </si>
  <si>
    <t>HA5811851</t>
  </si>
  <si>
    <t>2XB</t>
  </si>
  <si>
    <t>1Y/3Y</t>
  </si>
  <si>
    <t>15-131Z</t>
  </si>
  <si>
    <t>3Y/5Y</t>
  </si>
  <si>
    <t>2FV</t>
  </si>
  <si>
    <t>HA5811852</t>
  </si>
  <si>
    <t>2MQ</t>
  </si>
  <si>
    <t>33L</t>
  </si>
  <si>
    <t>15-134A</t>
  </si>
  <si>
    <t>HA5811853</t>
  </si>
  <si>
    <t>41S</t>
  </si>
  <si>
    <t>16-009A</t>
  </si>
  <si>
    <t>16-008Z</t>
  </si>
  <si>
    <t>16-008A</t>
  </si>
  <si>
    <t>16-007A</t>
  </si>
  <si>
    <t>39O</t>
  </si>
  <si>
    <t>16-006Z</t>
  </si>
  <si>
    <t>16-005A</t>
  </si>
  <si>
    <t>3KD</t>
  </si>
  <si>
    <t>16-002A</t>
  </si>
  <si>
    <t>44Z</t>
  </si>
  <si>
    <t>HA5811854</t>
  </si>
  <si>
    <t>3EM</t>
  </si>
  <si>
    <t>1PH</t>
  </si>
  <si>
    <t>1DA</t>
  </si>
  <si>
    <t>16-011Z</t>
  </si>
  <si>
    <t>3HA</t>
  </si>
  <si>
    <t>HA5811855</t>
  </si>
  <si>
    <t>3LR</t>
  </si>
  <si>
    <t>16-017Z</t>
  </si>
  <si>
    <t>HA5811856</t>
  </si>
  <si>
    <t>3GI</t>
  </si>
  <si>
    <t>2KV</t>
  </si>
  <si>
    <t>12-073C</t>
  </si>
  <si>
    <t>HA5811858</t>
  </si>
  <si>
    <t>31-049W</t>
  </si>
  <si>
    <t>32-133X</t>
  </si>
  <si>
    <t>16-021Z</t>
  </si>
  <si>
    <t>HA5811859</t>
  </si>
  <si>
    <t>HA5811860</t>
  </si>
  <si>
    <t>31-054W</t>
  </si>
  <si>
    <t>HA5811861</t>
  </si>
  <si>
    <t>3IE</t>
  </si>
  <si>
    <t>HA5811862</t>
  </si>
  <si>
    <t>27-119C</t>
  </si>
  <si>
    <t>HA5811863</t>
  </si>
  <si>
    <t>4SV</t>
  </si>
  <si>
    <t>29-116Y</t>
  </si>
  <si>
    <t>HA5811864</t>
  </si>
  <si>
    <t>16-027A</t>
  </si>
  <si>
    <t>HA5811866</t>
  </si>
  <si>
    <t>08-052C</t>
  </si>
  <si>
    <t>HA5811867</t>
  </si>
  <si>
    <t>5K5</t>
  </si>
  <si>
    <t>11-008B</t>
  </si>
  <si>
    <t>4DO</t>
  </si>
  <si>
    <t>14-003B</t>
  </si>
  <si>
    <t>HA5811901</t>
  </si>
  <si>
    <t>16-037Z</t>
  </si>
  <si>
    <t>4KV</t>
  </si>
  <si>
    <t>3MO</t>
  </si>
  <si>
    <t>13-053Y</t>
  </si>
  <si>
    <t>2TJ</t>
  </si>
  <si>
    <t>18-100A</t>
  </si>
  <si>
    <t>5KD</t>
  </si>
  <si>
    <t>22-123Y</t>
  </si>
  <si>
    <t>4GZ</t>
  </si>
  <si>
    <t>1CO</t>
  </si>
  <si>
    <t>1WO</t>
  </si>
  <si>
    <t>4SP</t>
  </si>
  <si>
    <t>16-030Z</t>
  </si>
  <si>
    <t>16-029A</t>
  </si>
  <si>
    <t>16-028Z</t>
  </si>
  <si>
    <t>5TN</t>
  </si>
  <si>
    <t>3WQ</t>
  </si>
  <si>
    <t>16-027Z</t>
  </si>
  <si>
    <t>HA5811900</t>
  </si>
  <si>
    <t>22-119X</t>
  </si>
  <si>
    <t>HA5811927</t>
  </si>
  <si>
    <t>16-042A</t>
  </si>
  <si>
    <t>33-030Y</t>
  </si>
  <si>
    <t>5XW</t>
  </si>
  <si>
    <t>16-039A</t>
  </si>
  <si>
    <t>HA5811930</t>
  </si>
  <si>
    <t>3S3</t>
  </si>
  <si>
    <t>3SV</t>
  </si>
  <si>
    <t>WL4</t>
  </si>
  <si>
    <t>30-044D</t>
  </si>
  <si>
    <t>1SA</t>
  </si>
  <si>
    <t>HA5811926</t>
  </si>
  <si>
    <t>15-104C</t>
  </si>
  <si>
    <t>HA5811946</t>
  </si>
  <si>
    <t>3SZ</t>
  </si>
  <si>
    <t>20-063A</t>
  </si>
  <si>
    <t>20-062A</t>
  </si>
  <si>
    <t>20-061A</t>
  </si>
  <si>
    <t>4AH</t>
  </si>
  <si>
    <t>20-060A</t>
  </si>
  <si>
    <t>20-059A</t>
  </si>
  <si>
    <t>20-058A</t>
  </si>
  <si>
    <t>20-057A</t>
  </si>
  <si>
    <t>20-056A</t>
  </si>
  <si>
    <t>20-055A</t>
  </si>
  <si>
    <t>5QH</t>
  </si>
  <si>
    <t>20-054A</t>
  </si>
  <si>
    <t>20-058Z</t>
  </si>
  <si>
    <t>20-057Z</t>
  </si>
  <si>
    <t>20-056Z</t>
  </si>
  <si>
    <t>20-055Z</t>
  </si>
  <si>
    <t>20-054Z</t>
  </si>
  <si>
    <t>4VK</t>
  </si>
  <si>
    <t>20-053Z</t>
  </si>
  <si>
    <t>48F</t>
  </si>
  <si>
    <t>20-052Z</t>
  </si>
  <si>
    <t>20-064A</t>
  </si>
  <si>
    <t>20-050Z</t>
  </si>
  <si>
    <t>20-049Z</t>
  </si>
  <si>
    <t>09-140A</t>
  </si>
  <si>
    <t>5LU</t>
  </si>
  <si>
    <t>20-048Z</t>
  </si>
  <si>
    <t>20-047Z</t>
  </si>
  <si>
    <t>20-046Z</t>
  </si>
  <si>
    <t>5SC</t>
  </si>
  <si>
    <t>HA5811981</t>
  </si>
  <si>
    <t>21-079Z</t>
  </si>
  <si>
    <t>HA5811989</t>
  </si>
  <si>
    <t>19 pieces were adjusted out on 11/30/25</t>
  </si>
  <si>
    <t>HA5812078</t>
  </si>
  <si>
    <t>15-045W</t>
  </si>
  <si>
    <t>15-043A</t>
  </si>
  <si>
    <t>HA5812095</t>
  </si>
  <si>
    <t>5HL</t>
  </si>
  <si>
    <t>16-095X</t>
  </si>
  <si>
    <t>49O</t>
  </si>
  <si>
    <t>09-067Y</t>
  </si>
  <si>
    <t>HA5812096</t>
  </si>
  <si>
    <t>3XL</t>
  </si>
  <si>
    <t>09-005Y</t>
  </si>
  <si>
    <t>35G</t>
  </si>
  <si>
    <t>15-046C</t>
  </si>
  <si>
    <t>5EB</t>
  </si>
  <si>
    <t>HA5812243</t>
  </si>
  <si>
    <t>5CW</t>
  </si>
  <si>
    <t>15-052Y</t>
  </si>
  <si>
    <t>5MB</t>
  </si>
  <si>
    <t>11-123B</t>
  </si>
  <si>
    <t>11-102W</t>
  </si>
  <si>
    <t>5RH</t>
  </si>
  <si>
    <t>12-006B</t>
  </si>
  <si>
    <t>HA5812251</t>
  </si>
  <si>
    <t>19-098A</t>
  </si>
  <si>
    <t>19-097A</t>
  </si>
  <si>
    <t>19-096A</t>
  </si>
  <si>
    <t>19-095A</t>
  </si>
  <si>
    <t>19-094A</t>
  </si>
  <si>
    <t>19-093A</t>
  </si>
  <si>
    <t>19-092A</t>
  </si>
  <si>
    <t>20-074A</t>
  </si>
  <si>
    <t>20-073A</t>
  </si>
  <si>
    <t>19-099A</t>
  </si>
  <si>
    <t>20-071A</t>
  </si>
  <si>
    <t>20-069A</t>
  </si>
  <si>
    <t>5QF</t>
  </si>
  <si>
    <t>20-068A</t>
  </si>
  <si>
    <t>20-067A</t>
  </si>
  <si>
    <t>20-066A</t>
  </si>
  <si>
    <t>5PV</t>
  </si>
  <si>
    <t>20-065A</t>
  </si>
  <si>
    <t>3QV</t>
  </si>
  <si>
    <t>2MB</t>
  </si>
  <si>
    <t>2KW</t>
  </si>
  <si>
    <t>20-052A</t>
  </si>
  <si>
    <t>4AL</t>
  </si>
  <si>
    <t>20-050A</t>
  </si>
  <si>
    <t>20-049A</t>
  </si>
  <si>
    <t>HA5812253</t>
  </si>
  <si>
    <t>3VQ</t>
  </si>
  <si>
    <t>13-133W</t>
  </si>
  <si>
    <t>HA5812254</t>
  </si>
  <si>
    <t>HA5812307</t>
  </si>
  <si>
    <t>V98</t>
  </si>
  <si>
    <t>81-069U</t>
  </si>
  <si>
    <t>HA5812308</t>
  </si>
  <si>
    <t>RSTAGE70</t>
  </si>
  <si>
    <t>HA5812255</t>
  </si>
  <si>
    <t>29-110A</t>
  </si>
  <si>
    <t>HA5812327</t>
  </si>
  <si>
    <t>qty of 5 was adjusted out of 25-125x on 9/29/25</t>
  </si>
  <si>
    <t>HA5812329</t>
  </si>
  <si>
    <t>4DV</t>
  </si>
  <si>
    <t>17-012A</t>
  </si>
  <si>
    <t>5SB</t>
  </si>
  <si>
    <t>32-124A</t>
  </si>
  <si>
    <t>HA5812330</t>
  </si>
  <si>
    <t>44B</t>
  </si>
  <si>
    <t>16-054Z</t>
  </si>
  <si>
    <t>16-054A</t>
  </si>
  <si>
    <t>PM7</t>
  </si>
  <si>
    <t>3CN</t>
  </si>
  <si>
    <t>18-056Z</t>
  </si>
  <si>
    <t>30Q</t>
  </si>
  <si>
    <t>16-052Z</t>
  </si>
  <si>
    <t>5LZ</t>
  </si>
  <si>
    <t>HY4</t>
  </si>
  <si>
    <t>5HP</t>
  </si>
  <si>
    <t>27-049Y</t>
  </si>
  <si>
    <t>36-005A</t>
  </si>
  <si>
    <t>16-047Z</t>
  </si>
  <si>
    <t>HA5812331</t>
  </si>
  <si>
    <t>5LW</t>
  </si>
  <si>
    <t>Mispicks not put away in time before being deleted from inventory</t>
  </si>
  <si>
    <t>4TA</t>
  </si>
  <si>
    <t>16-076Z</t>
  </si>
  <si>
    <t>16-075Z</t>
  </si>
  <si>
    <t>16-074Z</t>
  </si>
  <si>
    <t>16-072Z</t>
  </si>
  <si>
    <t>5MS</t>
  </si>
  <si>
    <t>16-070Z</t>
  </si>
  <si>
    <t>34-093C</t>
  </si>
  <si>
    <t>5RD</t>
  </si>
  <si>
    <t>5NS</t>
  </si>
  <si>
    <t>16-059A</t>
  </si>
  <si>
    <t>16-057A</t>
  </si>
  <si>
    <t>HA5812326</t>
  </si>
  <si>
    <t>16-050X</t>
  </si>
  <si>
    <t>HA5812328</t>
  </si>
  <si>
    <t>2RS</t>
  </si>
  <si>
    <t>23-087A</t>
  </si>
  <si>
    <t>37-003B</t>
  </si>
  <si>
    <t>HA5812405</t>
  </si>
  <si>
    <t>5ZE</t>
  </si>
  <si>
    <t>17-013A</t>
  </si>
  <si>
    <t>13-057Y</t>
  </si>
  <si>
    <t>HA5812407</t>
  </si>
  <si>
    <t>17-077Z</t>
  </si>
  <si>
    <t>4CP</t>
  </si>
  <si>
    <t>17-075Z</t>
  </si>
  <si>
    <t>17-073Z</t>
  </si>
  <si>
    <t>5MU</t>
  </si>
  <si>
    <t>17-072Z</t>
  </si>
  <si>
    <t>17-070Z</t>
  </si>
  <si>
    <t>17-060Z</t>
  </si>
  <si>
    <t>17-056Z</t>
  </si>
  <si>
    <t>17-051Z</t>
  </si>
  <si>
    <t>17-050Z</t>
  </si>
  <si>
    <t>HA5812408</t>
  </si>
  <si>
    <t>17-096Z</t>
  </si>
  <si>
    <t>17-094Z</t>
  </si>
  <si>
    <t>17-093Z</t>
  </si>
  <si>
    <t>17-091Z</t>
  </si>
  <si>
    <t>17-082Z</t>
  </si>
  <si>
    <t>5DN</t>
  </si>
  <si>
    <t>17-080Z</t>
  </si>
  <si>
    <t>HA5812403</t>
  </si>
  <si>
    <t>16-126A</t>
  </si>
  <si>
    <t>08-086A</t>
  </si>
  <si>
    <t>HA5812593</t>
  </si>
  <si>
    <t>17-090A</t>
  </si>
  <si>
    <t>17-065A</t>
  </si>
  <si>
    <t>3WF</t>
  </si>
  <si>
    <t>17-034A</t>
  </si>
  <si>
    <t>17-016A</t>
  </si>
  <si>
    <t>5KS</t>
  </si>
  <si>
    <t>26-073B</t>
  </si>
  <si>
    <t>HA5812594</t>
  </si>
  <si>
    <t>17-094A</t>
  </si>
  <si>
    <t>qty of 17 was adjusted out of 38-019z on 11/24/25</t>
  </si>
  <si>
    <t>HA5812595</t>
  </si>
  <si>
    <t>26-105B</t>
  </si>
  <si>
    <t>17-109Z</t>
  </si>
  <si>
    <t>5FP</t>
  </si>
  <si>
    <t>17-107Z</t>
  </si>
  <si>
    <t>17-106Z</t>
  </si>
  <si>
    <t>WB3</t>
  </si>
  <si>
    <t>17-104Z</t>
  </si>
  <si>
    <t>17-102Z</t>
  </si>
  <si>
    <t>5PL</t>
  </si>
  <si>
    <t>33-113X</t>
  </si>
  <si>
    <t>17-100Z</t>
  </si>
  <si>
    <t>17-123A</t>
  </si>
  <si>
    <t>5LR</t>
  </si>
  <si>
    <t>17-118A</t>
  </si>
  <si>
    <t>5IO</t>
  </si>
  <si>
    <t>17-114A</t>
  </si>
  <si>
    <t>17-112A</t>
  </si>
  <si>
    <t>69K</t>
  </si>
  <si>
    <t>17-103A</t>
  </si>
  <si>
    <t>17-099A</t>
  </si>
  <si>
    <t>17-096A</t>
  </si>
  <si>
    <t>HA5812565</t>
  </si>
  <si>
    <t>3MZ</t>
  </si>
  <si>
    <t>07-058B</t>
  </si>
  <si>
    <t>HA5812566</t>
  </si>
  <si>
    <t>16-004C</t>
  </si>
  <si>
    <t>HA5812614</t>
  </si>
  <si>
    <t>22-113C</t>
  </si>
  <si>
    <t>qty of 28 were adjusted out of 30-116w on 3/13/26</t>
  </si>
  <si>
    <t>HA5812611</t>
  </si>
  <si>
    <t>17-052G</t>
  </si>
  <si>
    <t>5VO</t>
  </si>
  <si>
    <t>14-040Y</t>
  </si>
  <si>
    <t>6GV</t>
  </si>
  <si>
    <t>12-049Y</t>
  </si>
  <si>
    <t>HA5812612</t>
  </si>
  <si>
    <t>5UF</t>
  </si>
  <si>
    <t>20-092C</t>
  </si>
  <si>
    <t>HA5812615</t>
  </si>
  <si>
    <t>3BL</t>
  </si>
  <si>
    <t>07-107I</t>
  </si>
  <si>
    <t xml:space="preserve"> Pieces returned from cleaning  </t>
  </si>
  <si>
    <t>3MW</t>
  </si>
  <si>
    <t>07-120H</t>
  </si>
  <si>
    <t>07-124F</t>
  </si>
  <si>
    <t>07-095E</t>
  </si>
  <si>
    <t>3AN</t>
  </si>
  <si>
    <t>07-131I</t>
  </si>
  <si>
    <t>07-089I</t>
  </si>
  <si>
    <t>07-105H</t>
  </si>
  <si>
    <t>07-126E</t>
  </si>
  <si>
    <t>07-099I</t>
  </si>
  <si>
    <t>07-110H</t>
  </si>
  <si>
    <t>07-099H</t>
  </si>
  <si>
    <t>3MU</t>
  </si>
  <si>
    <t>07-050W</t>
  </si>
  <si>
    <t>07-056G</t>
  </si>
  <si>
    <t>07-051F</t>
  </si>
  <si>
    <t>07-061G</t>
  </si>
  <si>
    <t>07-024E</t>
  </si>
  <si>
    <t>07-053I</t>
  </si>
  <si>
    <t>07-059G</t>
  </si>
  <si>
    <t>HA5812616</t>
  </si>
  <si>
    <t>07-057G</t>
  </si>
  <si>
    <t>07-058G</t>
  </si>
  <si>
    <t>07-041H</t>
  </si>
  <si>
    <t>2A2</t>
  </si>
  <si>
    <t>07-131F</t>
  </si>
  <si>
    <t>07-133E</t>
  </si>
  <si>
    <t>07-104H</t>
  </si>
  <si>
    <t>07-117G</t>
  </si>
  <si>
    <t>07-093G</t>
  </si>
  <si>
    <t>07-121I</t>
  </si>
  <si>
    <t>07-114I</t>
  </si>
  <si>
    <t>07-152F</t>
  </si>
  <si>
    <t>07-152E</t>
  </si>
  <si>
    <t>07-132I</t>
  </si>
  <si>
    <t>07-144G</t>
  </si>
  <si>
    <t>07-119E</t>
  </si>
  <si>
    <t>07-141H</t>
  </si>
  <si>
    <t>07-133I</t>
  </si>
  <si>
    <t>07-115H</t>
  </si>
  <si>
    <t>07-128G</t>
  </si>
  <si>
    <t>07-113I</t>
  </si>
  <si>
    <t>HA5812651</t>
  </si>
  <si>
    <t>34-095C</t>
  </si>
  <si>
    <t>28-092A</t>
  </si>
  <si>
    <t>27-089X</t>
  </si>
  <si>
    <t>27-068C</t>
  </si>
  <si>
    <t>27-092X</t>
  </si>
  <si>
    <t>09-014Z</t>
  </si>
  <si>
    <t>09-002Z</t>
  </si>
  <si>
    <t>09-001Z</t>
  </si>
  <si>
    <t>3TU</t>
  </si>
  <si>
    <t>09-062W</t>
  </si>
  <si>
    <t>5HR</t>
  </si>
  <si>
    <t>4BE</t>
  </si>
  <si>
    <t>33-063D</t>
  </si>
  <si>
    <t>29-120W</t>
  </si>
  <si>
    <t>HA5812678</t>
  </si>
  <si>
    <t>5XE</t>
  </si>
  <si>
    <t>18-119X</t>
  </si>
  <si>
    <t>16-091A</t>
  </si>
  <si>
    <t>16-089Z</t>
  </si>
  <si>
    <t>CB8</t>
  </si>
  <si>
    <t>16-088A</t>
  </si>
  <si>
    <t>16-087A</t>
  </si>
  <si>
    <t>3sz</t>
  </si>
  <si>
    <t>33-012Y</t>
  </si>
  <si>
    <t>16-086Z</t>
  </si>
  <si>
    <t>16-085A</t>
  </si>
  <si>
    <t>16-084Z</t>
  </si>
  <si>
    <t>2NN</t>
  </si>
  <si>
    <t>16-082Z</t>
  </si>
  <si>
    <t>5UP</t>
  </si>
  <si>
    <t>16-081A</t>
  </si>
  <si>
    <t>HA5812679</t>
  </si>
  <si>
    <t>5HC</t>
  </si>
  <si>
    <t>16-078C</t>
  </si>
  <si>
    <t>5LP</t>
  </si>
  <si>
    <t>16-099A</t>
  </si>
  <si>
    <t>16-098Z</t>
  </si>
  <si>
    <t>2MJ</t>
  </si>
  <si>
    <t>33-113V</t>
  </si>
  <si>
    <t>33-078W</t>
  </si>
  <si>
    <t>16-096Z</t>
  </si>
  <si>
    <t>16-092Z</t>
  </si>
  <si>
    <t>33-013W</t>
  </si>
  <si>
    <t>3SX</t>
  </si>
  <si>
    <t>HA5812680</t>
  </si>
  <si>
    <t>33-028V</t>
  </si>
  <si>
    <t>28-120W</t>
  </si>
  <si>
    <t>33-107D</t>
  </si>
  <si>
    <t>10-022Z</t>
  </si>
  <si>
    <t>5NX</t>
  </si>
  <si>
    <t>13-005B</t>
  </si>
  <si>
    <t>5MX</t>
  </si>
  <si>
    <t>28-124X</t>
  </si>
  <si>
    <t>11-137W</t>
  </si>
  <si>
    <t>2OZ</t>
  </si>
  <si>
    <t>1GP</t>
  </si>
  <si>
    <t>11-084B</t>
  </si>
  <si>
    <t>19-129A</t>
  </si>
  <si>
    <t>3JA</t>
  </si>
  <si>
    <t>24-132Z</t>
  </si>
  <si>
    <t>16-120B</t>
  </si>
  <si>
    <t>49Q</t>
  </si>
  <si>
    <t>18-062A</t>
  </si>
  <si>
    <t>34-073C</t>
  </si>
  <si>
    <t>23-051Y</t>
  </si>
  <si>
    <t>09-118Z</t>
  </si>
  <si>
    <t>18-059A</t>
  </si>
  <si>
    <t>18-046C</t>
  </si>
  <si>
    <t>3OL</t>
  </si>
  <si>
    <t>16-038A</t>
  </si>
  <si>
    <t>36-012A</t>
  </si>
  <si>
    <t>5FY</t>
  </si>
  <si>
    <t>34-081C</t>
  </si>
  <si>
    <t>IVJ</t>
  </si>
  <si>
    <t>13-055D</t>
  </si>
  <si>
    <t>18-055A</t>
  </si>
  <si>
    <t>28-120D</t>
  </si>
  <si>
    <t>18-051A</t>
  </si>
  <si>
    <t>18-050Z</t>
  </si>
  <si>
    <t>18-048A</t>
  </si>
  <si>
    <t>09-117D</t>
  </si>
  <si>
    <t>2HO</t>
  </si>
  <si>
    <t>SX6</t>
  </si>
  <si>
    <t>18-046Z</t>
  </si>
  <si>
    <t>34-080E</t>
  </si>
  <si>
    <t>3UY</t>
  </si>
  <si>
    <t>18-046A</t>
  </si>
  <si>
    <t>16-119Z</t>
  </si>
  <si>
    <t>16-116Z</t>
  </si>
  <si>
    <t>28-121D</t>
  </si>
  <si>
    <t>80/90</t>
  </si>
  <si>
    <t>16-110Z</t>
  </si>
  <si>
    <t>16-109Z</t>
  </si>
  <si>
    <t>5BX</t>
  </si>
  <si>
    <t>16-107A</t>
  </si>
  <si>
    <t>16-105Z</t>
  </si>
  <si>
    <t>34-014A</t>
  </si>
  <si>
    <t>5NL</t>
  </si>
  <si>
    <t>29-104W</t>
  </si>
  <si>
    <t>16-102Z</t>
  </si>
  <si>
    <t>16-102A</t>
  </si>
  <si>
    <t>33-107U</t>
  </si>
  <si>
    <t>34-093F</t>
  </si>
  <si>
    <t>4MT</t>
  </si>
  <si>
    <t>HA5812652</t>
  </si>
  <si>
    <t>6BQ</t>
  </si>
  <si>
    <t>13-099W</t>
  </si>
  <si>
    <t>11-113D</t>
  </si>
  <si>
    <t>28-126D</t>
  </si>
  <si>
    <t>HA5812871</t>
  </si>
  <si>
    <t>1WL</t>
  </si>
  <si>
    <t>17-057C</t>
  </si>
  <si>
    <t>5UG</t>
  </si>
  <si>
    <t>27-096D</t>
  </si>
  <si>
    <t>HA5812872</t>
  </si>
  <si>
    <t>09-014A</t>
  </si>
  <si>
    <t>09-013A</t>
  </si>
  <si>
    <t>09-011Z</t>
  </si>
  <si>
    <t>09-011A</t>
  </si>
  <si>
    <t>09-010A</t>
  </si>
  <si>
    <t>S/M</t>
  </si>
  <si>
    <t>09-009Z</t>
  </si>
  <si>
    <t>4CY</t>
  </si>
  <si>
    <t>09-008Z</t>
  </si>
  <si>
    <t>09-007A</t>
  </si>
  <si>
    <t>09-005A</t>
  </si>
  <si>
    <t>2MN</t>
  </si>
  <si>
    <t>09-004Z</t>
  </si>
  <si>
    <t>09-004A</t>
  </si>
  <si>
    <t>5IN</t>
  </si>
  <si>
    <t>09-002A</t>
  </si>
  <si>
    <t>HA5812875</t>
  </si>
  <si>
    <t>3HZ</t>
  </si>
  <si>
    <t>6DS</t>
  </si>
  <si>
    <t>14-028Y</t>
  </si>
  <si>
    <t>HA5812876</t>
  </si>
  <si>
    <t>4NA</t>
  </si>
  <si>
    <t>29-113Y</t>
  </si>
  <si>
    <t>HA5812941</t>
  </si>
  <si>
    <t>2FK</t>
  </si>
  <si>
    <t>09-028A</t>
  </si>
  <si>
    <t>09-026A</t>
  </si>
  <si>
    <t>09-025A</t>
  </si>
  <si>
    <t>2MO</t>
  </si>
  <si>
    <t>09-024A</t>
  </si>
  <si>
    <t>3LV</t>
  </si>
  <si>
    <t>09-023A</t>
  </si>
  <si>
    <t>09-022A</t>
  </si>
  <si>
    <t>HA5812942</t>
  </si>
  <si>
    <t>HA5812983</t>
  </si>
  <si>
    <t>22-045B</t>
  </si>
  <si>
    <t>qty of 16 were adjusted out of 32-075X on 9/18/25</t>
  </si>
  <si>
    <t>HA5813126</t>
  </si>
  <si>
    <t>2ND</t>
  </si>
  <si>
    <t>PG5</t>
  </si>
  <si>
    <t>XS9</t>
  </si>
  <si>
    <t>HA5813127</t>
  </si>
  <si>
    <t>28M</t>
  </si>
  <si>
    <t>5OR</t>
  </si>
  <si>
    <t>13-119C</t>
  </si>
  <si>
    <t>5UR</t>
  </si>
  <si>
    <t>09-113Y</t>
  </si>
  <si>
    <t>18-092A</t>
  </si>
  <si>
    <t>18-090A</t>
  </si>
  <si>
    <t>18-086A</t>
  </si>
  <si>
    <t>31-119X</t>
  </si>
  <si>
    <t>18-083Z</t>
  </si>
  <si>
    <t>2UO</t>
  </si>
  <si>
    <t>18-083A</t>
  </si>
  <si>
    <t>18-081Z</t>
  </si>
  <si>
    <t>5ZC</t>
  </si>
  <si>
    <t>32-090C</t>
  </si>
  <si>
    <t>14-097X</t>
  </si>
  <si>
    <t>3VU</t>
  </si>
  <si>
    <t>18-078Z</t>
  </si>
  <si>
    <t>6BO</t>
  </si>
  <si>
    <t>13-024A</t>
  </si>
  <si>
    <t>18-076A</t>
  </si>
  <si>
    <t>20-114D</t>
  </si>
  <si>
    <t>2IH</t>
  </si>
  <si>
    <t>18-073Z</t>
  </si>
  <si>
    <t>18-071Z</t>
  </si>
  <si>
    <t>WX5</t>
  </si>
  <si>
    <t>12-008C</t>
  </si>
  <si>
    <t>18-101W</t>
  </si>
  <si>
    <t>17-085S</t>
  </si>
  <si>
    <t>3SS</t>
  </si>
  <si>
    <t>18-070A</t>
  </si>
  <si>
    <t>27-132B</t>
  </si>
  <si>
    <t>3DS</t>
  </si>
  <si>
    <t>17-097I</t>
  </si>
  <si>
    <t>HA5813128</t>
  </si>
  <si>
    <t>4NF</t>
  </si>
  <si>
    <t>10-116C</t>
  </si>
  <si>
    <t>22-127B</t>
  </si>
  <si>
    <t>25-109C</t>
  </si>
  <si>
    <t>30-097A</t>
  </si>
  <si>
    <t>5HK</t>
  </si>
  <si>
    <t>17-105F</t>
  </si>
  <si>
    <t>33-003Y</t>
  </si>
  <si>
    <t>5XB</t>
  </si>
  <si>
    <t>31-087X</t>
  </si>
  <si>
    <t>16-061B</t>
  </si>
  <si>
    <t>21-108X</t>
  </si>
  <si>
    <t>32-115C</t>
  </si>
  <si>
    <t>34-089F</t>
  </si>
  <si>
    <t>22-114Y</t>
  </si>
  <si>
    <t>29-127X</t>
  </si>
  <si>
    <t>18-113A</t>
  </si>
  <si>
    <t>4EA</t>
  </si>
  <si>
    <t>18-112Z</t>
  </si>
  <si>
    <t>32L</t>
  </si>
  <si>
    <t>22-057Y</t>
  </si>
  <si>
    <t>18-111Z</t>
  </si>
  <si>
    <t>08-106C</t>
  </si>
  <si>
    <t>14-044B</t>
  </si>
  <si>
    <t>5UE</t>
  </si>
  <si>
    <t>13-112X</t>
  </si>
  <si>
    <t>17-099H</t>
  </si>
  <si>
    <t>4MZ</t>
  </si>
  <si>
    <t>5NE</t>
  </si>
  <si>
    <t>15-072C</t>
  </si>
  <si>
    <t>17-091H</t>
  </si>
  <si>
    <t>5ES</t>
  </si>
  <si>
    <t>21-098X</t>
  </si>
  <si>
    <t>5XC</t>
  </si>
  <si>
    <t>15-140X</t>
  </si>
  <si>
    <t>5PR</t>
  </si>
  <si>
    <t>5SE</t>
  </si>
  <si>
    <t>21-076W</t>
  </si>
  <si>
    <t>5PS</t>
  </si>
  <si>
    <t>32-089Y</t>
  </si>
  <si>
    <t>HA5813129</t>
  </si>
  <si>
    <t>32-058Z</t>
  </si>
  <si>
    <t>17-088Z</t>
  </si>
  <si>
    <t>6WL</t>
  </si>
  <si>
    <t>09-131Y</t>
  </si>
  <si>
    <t>30-046X</t>
  </si>
  <si>
    <t>32-093C</t>
  </si>
  <si>
    <t>08-040Y</t>
  </si>
  <si>
    <t>5XS</t>
  </si>
  <si>
    <t>16-053X</t>
  </si>
  <si>
    <t>17-074Z</t>
  </si>
  <si>
    <t>08-015D</t>
  </si>
  <si>
    <t>5LJ</t>
  </si>
  <si>
    <t>17-084S</t>
  </si>
  <si>
    <t>11-082C</t>
  </si>
  <si>
    <t>5KA</t>
  </si>
  <si>
    <t>11-024C</t>
  </si>
  <si>
    <t>17-098G</t>
  </si>
  <si>
    <t>19-071B</t>
  </si>
  <si>
    <t>10-033Y</t>
  </si>
  <si>
    <t>16-047C</t>
  </si>
  <si>
    <t>10-038Z</t>
  </si>
  <si>
    <t>17-071Z</t>
  </si>
  <si>
    <t>16-073X</t>
  </si>
  <si>
    <t>5KH</t>
  </si>
  <si>
    <t>11-046Y</t>
  </si>
  <si>
    <t>23-103X</t>
  </si>
  <si>
    <t>08-002C</t>
  </si>
  <si>
    <t>22-101A</t>
  </si>
  <si>
    <t>14-077C</t>
  </si>
  <si>
    <t>16-086B</t>
  </si>
  <si>
    <t>2tz</t>
  </si>
  <si>
    <t>34-029E</t>
  </si>
  <si>
    <t>11-016B</t>
  </si>
  <si>
    <t>5XF</t>
  </si>
  <si>
    <t>12-101B</t>
  </si>
  <si>
    <t>WL3</t>
  </si>
  <si>
    <t>17-052Z</t>
  </si>
  <si>
    <t>34-057F</t>
  </si>
  <si>
    <t>09-105X</t>
  </si>
  <si>
    <t>27-118C</t>
  </si>
  <si>
    <t>20-068C</t>
  </si>
  <si>
    <t>30-080D</t>
  </si>
  <si>
    <t>17-011B</t>
  </si>
  <si>
    <t>13-025C</t>
  </si>
  <si>
    <t>15-040W</t>
  </si>
  <si>
    <t>08-006D</t>
  </si>
  <si>
    <t>32-121W</t>
  </si>
  <si>
    <t>HA5813116</t>
  </si>
  <si>
    <t>18-048Z</t>
  </si>
  <si>
    <t>HA5813125</t>
  </si>
  <si>
    <t>33-078D</t>
  </si>
  <si>
    <t>HA5813168</t>
  </si>
  <si>
    <t>4SB</t>
  </si>
  <si>
    <t>178 were adjusted in on 10/21/25. This should have been closer to 120 pieces as 121pieces were adjusted out on 10/18.</t>
  </si>
  <si>
    <t>HA5813253</t>
  </si>
  <si>
    <t>42Y</t>
  </si>
  <si>
    <t>09-016Z</t>
  </si>
  <si>
    <t>09-016A</t>
  </si>
  <si>
    <t>5IP</t>
  </si>
  <si>
    <t>09-006A</t>
  </si>
  <si>
    <t>09-003Z</t>
  </si>
  <si>
    <t>HA5813257</t>
  </si>
  <si>
    <t>49Y</t>
  </si>
  <si>
    <t>08-031A</t>
  </si>
  <si>
    <t>AVAILABLE</t>
  </si>
  <si>
    <t>08-020Z</t>
  </si>
  <si>
    <t>08-014Z</t>
  </si>
  <si>
    <t>4NV</t>
  </si>
  <si>
    <t>08-010A</t>
  </si>
  <si>
    <t>08-008A</t>
  </si>
  <si>
    <t>08-006Z</t>
  </si>
  <si>
    <t>08-001Z</t>
  </si>
  <si>
    <t>HA5813268</t>
  </si>
  <si>
    <t>5FJ</t>
  </si>
  <si>
    <t>11-059A</t>
  </si>
  <si>
    <t>90</t>
  </si>
  <si>
    <t>11-058A</t>
  </si>
  <si>
    <t>10-048A</t>
  </si>
  <si>
    <t>140</t>
  </si>
  <si>
    <t>10-047A</t>
  </si>
  <si>
    <t>130</t>
  </si>
  <si>
    <t>10-046A</t>
  </si>
  <si>
    <t>3OQ</t>
  </si>
  <si>
    <t>110</t>
  </si>
  <si>
    <t>10-045A</t>
  </si>
  <si>
    <t>177</t>
  </si>
  <si>
    <t>85</t>
  </si>
  <si>
    <t>10-044A</t>
  </si>
  <si>
    <t>10-043A</t>
  </si>
  <si>
    <t>10-042A</t>
  </si>
  <si>
    <t>RT9</t>
  </si>
  <si>
    <t>80</t>
  </si>
  <si>
    <t>10-041A</t>
  </si>
  <si>
    <t>011</t>
  </si>
  <si>
    <t>10-040A</t>
  </si>
  <si>
    <t>10-039A</t>
  </si>
  <si>
    <t>10-038A</t>
  </si>
  <si>
    <t>3RC</t>
  </si>
  <si>
    <t>75</t>
  </si>
  <si>
    <t>10-036A</t>
  </si>
  <si>
    <t>70</t>
  </si>
  <si>
    <t>10-035A</t>
  </si>
  <si>
    <t>33Y</t>
  </si>
  <si>
    <t>10-034A</t>
  </si>
  <si>
    <t>10-033A</t>
  </si>
  <si>
    <t>60</t>
  </si>
  <si>
    <t>11-060A</t>
  </si>
  <si>
    <t>100</t>
  </si>
  <si>
    <t>10-031A</t>
  </si>
  <si>
    <t>10-030A</t>
  </si>
  <si>
    <t>4PR</t>
  </si>
  <si>
    <t>10-029A</t>
  </si>
  <si>
    <t>HA5813316</t>
  </si>
  <si>
    <t>4RV</t>
  </si>
  <si>
    <t>FS5</t>
  </si>
  <si>
    <t>16-006A</t>
  </si>
  <si>
    <t>HA5813279</t>
  </si>
  <si>
    <t>12-095C</t>
  </si>
  <si>
    <t>HA5813337</t>
  </si>
  <si>
    <t>1SD</t>
  </si>
  <si>
    <t>HA5813342</t>
  </si>
  <si>
    <t>3OP</t>
  </si>
  <si>
    <t>EF4</t>
  </si>
  <si>
    <t>68I</t>
  </si>
  <si>
    <t>16-010A</t>
  </si>
  <si>
    <t>HA5813341</t>
  </si>
  <si>
    <t>29-102Y</t>
  </si>
  <si>
    <t>4SH</t>
  </si>
  <si>
    <t>28-126W</t>
  </si>
  <si>
    <t>HA5813343</t>
  </si>
  <si>
    <t>3VR</t>
  </si>
  <si>
    <t>26-057C</t>
  </si>
  <si>
    <t>qty of 90 were adjusted out of 26-057C on 3/4/26</t>
  </si>
  <si>
    <t>HA5813354</t>
  </si>
  <si>
    <t>4DK</t>
  </si>
  <si>
    <t>37-028A</t>
  </si>
  <si>
    <t>HA5813355</t>
  </si>
  <si>
    <t>24-115Y</t>
  </si>
  <si>
    <t>HA5813378</t>
  </si>
  <si>
    <t>11-004Y</t>
  </si>
  <si>
    <t>13-011A</t>
  </si>
  <si>
    <t xml:space="preserve"> This box contained the wrong quantity, size and color.</t>
  </si>
  <si>
    <t>HA5813393</t>
  </si>
  <si>
    <t>HA5813397</t>
  </si>
  <si>
    <t>5ZU</t>
  </si>
  <si>
    <t>This box was actually thrown to picking by me on 3/28. Not sure how it ended up showing as unthrown stock and moved to MM2 but the physical box is in picking 9-042y and no pieces have been adjusted in or out in this location.</t>
  </si>
  <si>
    <t>HA5813412</t>
  </si>
  <si>
    <t>5KZ</t>
  </si>
  <si>
    <t>3LP</t>
  </si>
  <si>
    <t>17-047A</t>
  </si>
  <si>
    <t>6GT</t>
  </si>
  <si>
    <t>21-080A</t>
  </si>
  <si>
    <t>35K</t>
  </si>
  <si>
    <t>5BU</t>
  </si>
  <si>
    <t>16-019A</t>
  </si>
  <si>
    <t>17-079I</t>
  </si>
  <si>
    <t>5LB</t>
  </si>
  <si>
    <t>5L5</t>
  </si>
  <si>
    <t>33-112U</t>
  </si>
  <si>
    <t>HA5813392</t>
  </si>
  <si>
    <t>09-040W</t>
  </si>
  <si>
    <t>HA5813394</t>
  </si>
  <si>
    <t>29-102B</t>
  </si>
  <si>
    <t>HA5813395</t>
  </si>
  <si>
    <t>09-045Y</t>
  </si>
  <si>
    <t>13-136W</t>
  </si>
  <si>
    <t>HA5813443</t>
  </si>
  <si>
    <t>08-035Z</t>
  </si>
  <si>
    <t>HA5813445</t>
  </si>
  <si>
    <t>26-089A</t>
  </si>
  <si>
    <t>31-043X</t>
  </si>
  <si>
    <t>13-037C</t>
  </si>
  <si>
    <t>17-022A</t>
  </si>
  <si>
    <t>HA5813446</t>
  </si>
  <si>
    <t>5UA</t>
  </si>
  <si>
    <t>31-047Z</t>
  </si>
  <si>
    <t>48A</t>
  </si>
  <si>
    <t>28-059C</t>
  </si>
  <si>
    <t>HA5813447</t>
  </si>
  <si>
    <t>3VT</t>
  </si>
  <si>
    <t>08-085Z</t>
  </si>
  <si>
    <t>HA5813464</t>
  </si>
  <si>
    <t>10-024Z</t>
  </si>
  <si>
    <t>red and blue bins.</t>
  </si>
  <si>
    <t>2WJ</t>
  </si>
  <si>
    <t>10-014Z</t>
  </si>
  <si>
    <t>10-013Z</t>
  </si>
  <si>
    <t>10-012Z</t>
  </si>
  <si>
    <t>10-011Z</t>
  </si>
  <si>
    <t>HA5813465</t>
  </si>
  <si>
    <t>28-082Y</t>
  </si>
  <si>
    <t>qty of 23 were adjusted in on 4/8/26</t>
  </si>
  <si>
    <t>HA5813560</t>
  </si>
  <si>
    <t>11-025Z</t>
  </si>
  <si>
    <t>2LX</t>
  </si>
  <si>
    <t>11-024Z</t>
  </si>
  <si>
    <t>11-023Z</t>
  </si>
  <si>
    <t>11-021Z</t>
  </si>
  <si>
    <t>11-019Z</t>
  </si>
  <si>
    <t>1KC</t>
  </si>
  <si>
    <t>5GN</t>
  </si>
  <si>
    <t>HA5813578</t>
  </si>
  <si>
    <t>UZ1</t>
  </si>
  <si>
    <t>36-034B</t>
  </si>
  <si>
    <t>These pieces were damaged on Sunday 4/26/26 by the AB.</t>
  </si>
  <si>
    <t>5HO</t>
  </si>
  <si>
    <t>32-103D</t>
  </si>
  <si>
    <t>15-050Z</t>
  </si>
  <si>
    <t>36-035B</t>
  </si>
  <si>
    <t>2KU</t>
  </si>
  <si>
    <t>35-002A</t>
  </si>
  <si>
    <t>5VP</t>
  </si>
  <si>
    <t>36-040B</t>
  </si>
  <si>
    <t>5PD</t>
  </si>
  <si>
    <t>32-088W</t>
  </si>
  <si>
    <t>33-126A</t>
  </si>
  <si>
    <t>36-032Y</t>
  </si>
  <si>
    <t>HA5813582</t>
  </si>
  <si>
    <t>3NV</t>
  </si>
  <si>
    <t>HA5813592</t>
  </si>
  <si>
    <t>2RO</t>
  </si>
  <si>
    <t>33-113C</t>
  </si>
  <si>
    <t>14-105Y</t>
  </si>
  <si>
    <t>32-127C</t>
  </si>
  <si>
    <t>33-107C</t>
  </si>
  <si>
    <t>28-085Y</t>
  </si>
  <si>
    <t>HA5813594</t>
  </si>
  <si>
    <t>09-018A</t>
  </si>
  <si>
    <t>09-017Z</t>
  </si>
  <si>
    <t>09-017A</t>
  </si>
  <si>
    <t>2UT</t>
  </si>
  <si>
    <t>5QU</t>
  </si>
  <si>
    <t>HA5813649</t>
  </si>
  <si>
    <t>2NA</t>
  </si>
  <si>
    <t>5FS</t>
  </si>
  <si>
    <t>HA5813700</t>
  </si>
  <si>
    <t>4DL</t>
  </si>
  <si>
    <t>11-056A</t>
  </si>
  <si>
    <t>3LB</t>
  </si>
  <si>
    <t>11-055A</t>
  </si>
  <si>
    <t>11-054A</t>
  </si>
  <si>
    <t>11-052A</t>
  </si>
  <si>
    <t>11-051A</t>
  </si>
  <si>
    <t>11-049A</t>
  </si>
  <si>
    <t>11-048A</t>
  </si>
  <si>
    <t>11-047A</t>
  </si>
  <si>
    <t>11-046A</t>
  </si>
  <si>
    <t>11-045A</t>
  </si>
  <si>
    <t>11-044A</t>
  </si>
  <si>
    <t>HA5813701</t>
  </si>
  <si>
    <t>11-063A</t>
  </si>
  <si>
    <t>11-062A</t>
  </si>
  <si>
    <t>5SA</t>
  </si>
  <si>
    <t>11-061A</t>
  </si>
  <si>
    <t>4KS</t>
  </si>
  <si>
    <t>HA5813719</t>
  </si>
  <si>
    <t>11-091Z</t>
  </si>
  <si>
    <t>11-095B</t>
  </si>
  <si>
    <t xml:space="preserve">Wrong size in box </t>
  </si>
  <si>
    <t>HS5813736</t>
  </si>
  <si>
    <t>6BR</t>
  </si>
  <si>
    <t>07-077W</t>
  </si>
  <si>
    <t>12-035A</t>
  </si>
  <si>
    <t>11-134W</t>
  </si>
  <si>
    <t>HA5813821</t>
  </si>
  <si>
    <t>4KQ</t>
  </si>
  <si>
    <t>09-032A</t>
  </si>
  <si>
    <t>09-031Z</t>
  </si>
  <si>
    <t>09-031A</t>
  </si>
  <si>
    <t>09-029A</t>
  </si>
  <si>
    <t>09-027Z</t>
  </si>
  <si>
    <t>09-026Z</t>
  </si>
  <si>
    <t>3SB</t>
  </si>
  <si>
    <t>09-023Z</t>
  </si>
  <si>
    <t>3NZ</t>
  </si>
  <si>
    <t>4OE</t>
  </si>
  <si>
    <t>5FU</t>
  </si>
  <si>
    <t>09-021A</t>
  </si>
  <si>
    <t>09-020A</t>
  </si>
  <si>
    <t>09-019A</t>
  </si>
  <si>
    <t>HA5813882</t>
  </si>
  <si>
    <t>10-041Z</t>
  </si>
  <si>
    <t>12/1Y</t>
  </si>
  <si>
    <t>4KO</t>
  </si>
  <si>
    <t>10-037Z</t>
  </si>
  <si>
    <t>10-036Z</t>
  </si>
  <si>
    <t>3QE</t>
  </si>
  <si>
    <t>5MF</t>
  </si>
  <si>
    <t>10-032Z</t>
  </si>
  <si>
    <t>5KJ</t>
  </si>
  <si>
    <t>10-031Z</t>
  </si>
  <si>
    <t>10-030Z</t>
  </si>
  <si>
    <t>5UK</t>
  </si>
  <si>
    <t>10-028Z</t>
  </si>
  <si>
    <t>10-028A</t>
  </si>
  <si>
    <t>10-025Z</t>
  </si>
  <si>
    <t>10-024A</t>
  </si>
  <si>
    <t>10-023A</t>
  </si>
  <si>
    <t>10-020A</t>
  </si>
  <si>
    <t>DW1</t>
  </si>
  <si>
    <t>10-017Z</t>
  </si>
  <si>
    <t>10-017A</t>
  </si>
  <si>
    <t>10-015A</t>
  </si>
  <si>
    <t>5YO</t>
  </si>
  <si>
    <t>2MY</t>
  </si>
  <si>
    <t>10-013A</t>
  </si>
  <si>
    <t>HA5813884</t>
  </si>
  <si>
    <t>5KQ</t>
  </si>
  <si>
    <t>10-064C</t>
  </si>
  <si>
    <t>6DZ</t>
  </si>
  <si>
    <t>30-049C</t>
  </si>
  <si>
    <t>HA5814017</t>
  </si>
  <si>
    <t>14-057Z</t>
  </si>
  <si>
    <t>Sitting in inventory</t>
  </si>
  <si>
    <t>14-056A</t>
  </si>
  <si>
    <t>14-055Z</t>
  </si>
  <si>
    <t>33-048V</t>
  </si>
  <si>
    <t>3TC</t>
  </si>
  <si>
    <t>20-100D</t>
  </si>
  <si>
    <t>14-055A</t>
  </si>
  <si>
    <t>14-053Z</t>
  </si>
  <si>
    <t>66I</t>
  </si>
  <si>
    <t>14-053A</t>
  </si>
  <si>
    <t>65Z</t>
  </si>
  <si>
    <t>18-105X</t>
  </si>
  <si>
    <t>14-052Z</t>
  </si>
  <si>
    <t>09-051C</t>
  </si>
  <si>
    <t>33-088A</t>
  </si>
  <si>
    <t>33-043Y</t>
  </si>
  <si>
    <t>14-052A</t>
  </si>
  <si>
    <t>14-051Z</t>
  </si>
  <si>
    <t>14-051A</t>
  </si>
  <si>
    <t>14-050Z</t>
  </si>
  <si>
    <t>4XT</t>
  </si>
  <si>
    <t>14-059A</t>
  </si>
  <si>
    <t>14-058A</t>
  </si>
  <si>
    <t>14-048Z</t>
  </si>
  <si>
    <t>14-048A</t>
  </si>
  <si>
    <t>6HS</t>
  </si>
  <si>
    <t>14-047A</t>
  </si>
  <si>
    <t>60K</t>
  </si>
  <si>
    <t>21-043B</t>
  </si>
  <si>
    <t>26-126B</t>
  </si>
  <si>
    <t>33-011U</t>
  </si>
  <si>
    <t>30-100Z</t>
  </si>
  <si>
    <t>5NK</t>
  </si>
  <si>
    <t>14-046Z</t>
  </si>
  <si>
    <t>14-046A</t>
  </si>
  <si>
    <t>61J</t>
  </si>
  <si>
    <t>19-129X</t>
  </si>
  <si>
    <t>64J</t>
  </si>
  <si>
    <t>14-045Z</t>
  </si>
  <si>
    <t>19-064W</t>
  </si>
  <si>
    <t>15-017B</t>
  </si>
  <si>
    <t>14-045A</t>
  </si>
  <si>
    <t>10-123C</t>
  </si>
  <si>
    <t>08-057X</t>
  </si>
  <si>
    <t>14-044Z</t>
  </si>
  <si>
    <t>26-107C</t>
  </si>
  <si>
    <t>5H5</t>
  </si>
  <si>
    <t>14-044A</t>
  </si>
  <si>
    <t>3MT</t>
  </si>
  <si>
    <t>14-043Z</t>
  </si>
  <si>
    <t>37-038Y</t>
  </si>
  <si>
    <t>33-066Y</t>
  </si>
  <si>
    <t>14-043A</t>
  </si>
  <si>
    <t>14-042A</t>
  </si>
  <si>
    <t>5UH</t>
  </si>
  <si>
    <t>21-106B</t>
  </si>
  <si>
    <t>14-041Z</t>
  </si>
  <si>
    <t>14-041A</t>
  </si>
  <si>
    <t>14-040A</t>
  </si>
  <si>
    <t>14-039Z</t>
  </si>
  <si>
    <t>14-038Z</t>
  </si>
  <si>
    <t>1VH</t>
  </si>
  <si>
    <t>14-038A</t>
  </si>
  <si>
    <t>4SJ</t>
  </si>
  <si>
    <t>29-102W</t>
  </si>
  <si>
    <t>11-106C</t>
  </si>
  <si>
    <t>14-037A</t>
  </si>
  <si>
    <t>14-036Z</t>
  </si>
  <si>
    <t>14-036A</t>
  </si>
  <si>
    <t>14-035A</t>
  </si>
  <si>
    <t>14-034A</t>
  </si>
  <si>
    <t>14-033Z</t>
  </si>
  <si>
    <t>14-033A</t>
  </si>
  <si>
    <t>14-032Z</t>
  </si>
  <si>
    <t>14-032A</t>
  </si>
  <si>
    <t>14-031Z</t>
  </si>
  <si>
    <t>14-031A</t>
  </si>
  <si>
    <t>14-030A</t>
  </si>
  <si>
    <t>14-029Z</t>
  </si>
  <si>
    <t>14-029A</t>
  </si>
  <si>
    <t>14-028A</t>
  </si>
  <si>
    <t>14-027Z</t>
  </si>
  <si>
    <t>14-026Z</t>
  </si>
  <si>
    <t>5TW</t>
  </si>
  <si>
    <t>19-055C</t>
  </si>
  <si>
    <t>14-026A</t>
  </si>
  <si>
    <t>N48</t>
  </si>
  <si>
    <t>HA5814016</t>
  </si>
  <si>
    <t>22-119W</t>
  </si>
  <si>
    <t>28-057C</t>
  </si>
  <si>
    <t>HA5814015</t>
  </si>
  <si>
    <t>31-073X</t>
  </si>
  <si>
    <t>22-121Z</t>
  </si>
  <si>
    <t>27-107C</t>
  </si>
  <si>
    <t>27-102C</t>
  </si>
  <si>
    <t>30-119D</t>
  </si>
  <si>
    <t>17-122Z</t>
  </si>
  <si>
    <t>16-039X</t>
  </si>
  <si>
    <t>11-014C</t>
  </si>
  <si>
    <t>25-062C</t>
  </si>
  <si>
    <t>62I</t>
  </si>
  <si>
    <t>15-013X</t>
  </si>
  <si>
    <t>5MM</t>
  </si>
  <si>
    <t>15-034C</t>
  </si>
  <si>
    <t>10-135Y</t>
  </si>
  <si>
    <t>5XA</t>
  </si>
  <si>
    <t>08-074A</t>
  </si>
  <si>
    <t>12-042W</t>
  </si>
  <si>
    <t>30-078D</t>
  </si>
  <si>
    <t>15-037X</t>
  </si>
  <si>
    <t>HA5814018</t>
  </si>
  <si>
    <t>11-027Z</t>
  </si>
  <si>
    <t>5HQ</t>
  </si>
  <si>
    <t>5P5</t>
  </si>
  <si>
    <t>68J</t>
  </si>
  <si>
    <t>11-007Z</t>
  </si>
  <si>
    <t>5VQ</t>
  </si>
  <si>
    <t>11-037Z</t>
  </si>
  <si>
    <t>HA5814019</t>
  </si>
  <si>
    <t>HA5814060</t>
  </si>
  <si>
    <t>14-064A</t>
  </si>
  <si>
    <t>1OW</t>
  </si>
  <si>
    <t>14-063Z</t>
  </si>
  <si>
    <t>14-062Z</t>
  </si>
  <si>
    <t>14-062A</t>
  </si>
  <si>
    <t>14-061Z</t>
  </si>
  <si>
    <t>14-061A</t>
  </si>
  <si>
    <t>14-060Z</t>
  </si>
  <si>
    <t>5CF</t>
  </si>
  <si>
    <t>13-126D</t>
  </si>
  <si>
    <t>13-059C</t>
  </si>
  <si>
    <t>23-118C</t>
  </si>
  <si>
    <t>HA5814061</t>
  </si>
  <si>
    <t>14-067Z</t>
  </si>
  <si>
    <t>25-077C</t>
  </si>
  <si>
    <t>14-067A</t>
  </si>
  <si>
    <t>09-018C</t>
  </si>
  <si>
    <t>34-066F</t>
  </si>
  <si>
    <t>18-045B</t>
  </si>
  <si>
    <t>4T4</t>
  </si>
  <si>
    <t>14-066Z</t>
  </si>
  <si>
    <t>14-066A</t>
  </si>
  <si>
    <t>14-065Z</t>
  </si>
  <si>
    <t>14-065A</t>
  </si>
  <si>
    <t>HA5814057</t>
  </si>
  <si>
    <t>3N3</t>
  </si>
  <si>
    <t>07-030B</t>
  </si>
  <si>
    <t>07-065B</t>
  </si>
  <si>
    <t>HA5814058</t>
  </si>
  <si>
    <t>61O</t>
  </si>
  <si>
    <t>25-067X</t>
  </si>
  <si>
    <t>HA5814059</t>
  </si>
  <si>
    <t>3BJ</t>
  </si>
  <si>
    <t>07-028F</t>
  </si>
  <si>
    <t>HA5814088</t>
  </si>
  <si>
    <t>20-087B</t>
  </si>
  <si>
    <t>Wrong size in the box</t>
  </si>
  <si>
    <t>HA5815089</t>
  </si>
  <si>
    <t>21-127B</t>
  </si>
  <si>
    <t>Two sizes were mixed in the same box</t>
  </si>
  <si>
    <t>HA5814093</t>
  </si>
  <si>
    <t>08-077A</t>
  </si>
  <si>
    <t>08-006C</t>
  </si>
  <si>
    <t>HA5814094</t>
  </si>
  <si>
    <t>08-013A</t>
  </si>
  <si>
    <t>5LT</t>
  </si>
  <si>
    <t>08-015A</t>
  </si>
  <si>
    <t>08-005A</t>
  </si>
  <si>
    <t>5WY</t>
  </si>
  <si>
    <t>08-019A</t>
  </si>
  <si>
    <t>08-025A</t>
  </si>
  <si>
    <t>HA5814095</t>
  </si>
  <si>
    <t>5WA</t>
  </si>
  <si>
    <t>80-002X</t>
  </si>
  <si>
    <t>Rec Error</t>
  </si>
  <si>
    <t>size was put in as qty by mistake</t>
  </si>
  <si>
    <t>HA5814096</t>
  </si>
  <si>
    <t>The above adjustment was done incorrectly.</t>
  </si>
  <si>
    <t>HA5814255</t>
  </si>
  <si>
    <t>14-091A</t>
  </si>
  <si>
    <t>Sitting in Inventory area</t>
  </si>
  <si>
    <t>14-090A</t>
  </si>
  <si>
    <t>14-089Z</t>
  </si>
  <si>
    <t>5LD</t>
  </si>
  <si>
    <t>14-089A</t>
  </si>
  <si>
    <t>14-088A</t>
  </si>
  <si>
    <t>3ZA</t>
  </si>
  <si>
    <t>14-087Z</t>
  </si>
  <si>
    <t>6HX</t>
  </si>
  <si>
    <t>22-056Y</t>
  </si>
  <si>
    <t>14-087A</t>
  </si>
  <si>
    <t>14-086Z</t>
  </si>
  <si>
    <t>25-086X</t>
  </si>
  <si>
    <t>14-086A</t>
  </si>
  <si>
    <t>4NZ</t>
  </si>
  <si>
    <t>14-085Z</t>
  </si>
  <si>
    <t>33-062Z</t>
  </si>
  <si>
    <t>31-053W</t>
  </si>
  <si>
    <t>14-085A</t>
  </si>
  <si>
    <t>14-084Z</t>
  </si>
  <si>
    <t>14-084A</t>
  </si>
  <si>
    <t>14-083Z</t>
  </si>
  <si>
    <t>14-083A</t>
  </si>
  <si>
    <t>16-017B</t>
  </si>
  <si>
    <t>6DL</t>
  </si>
  <si>
    <t>14-082Z</t>
  </si>
  <si>
    <t>14-082A</t>
  </si>
  <si>
    <t>14-081Z</t>
  </si>
  <si>
    <t>14-081A</t>
  </si>
  <si>
    <t>14-080A</t>
  </si>
  <si>
    <t>09-020Z</t>
  </si>
  <si>
    <t>14-079Z</t>
  </si>
  <si>
    <t>14-078A</t>
  </si>
  <si>
    <t>33-014V</t>
  </si>
  <si>
    <t>36-019A</t>
  </si>
  <si>
    <t>14-077Z</t>
  </si>
  <si>
    <t>14-076Z</t>
  </si>
  <si>
    <t>14-075Z</t>
  </si>
  <si>
    <t>32K</t>
  </si>
  <si>
    <t>14-075A</t>
  </si>
  <si>
    <t>14-074Z</t>
  </si>
  <si>
    <t>21-046Y</t>
  </si>
  <si>
    <t>14-073Z</t>
  </si>
  <si>
    <t>5NZ</t>
  </si>
  <si>
    <t>14-073A</t>
  </si>
  <si>
    <t>5NA</t>
  </si>
  <si>
    <t>16-126Y</t>
  </si>
  <si>
    <t>6FW</t>
  </si>
  <si>
    <t>14-072Z</t>
  </si>
  <si>
    <t>3RD</t>
  </si>
  <si>
    <t>14-072A</t>
  </si>
  <si>
    <t>14-071Z</t>
  </si>
  <si>
    <t>14-071A</t>
  </si>
  <si>
    <t>14-070A</t>
  </si>
  <si>
    <t>14-069Z</t>
  </si>
  <si>
    <t>14-069A</t>
  </si>
  <si>
    <t>14-068Z</t>
  </si>
  <si>
    <t>14-068A</t>
  </si>
  <si>
    <t>HA5814253</t>
  </si>
  <si>
    <t>18-103C</t>
  </si>
  <si>
    <t>5WH</t>
  </si>
  <si>
    <t>16-119X</t>
  </si>
  <si>
    <t>09-024X</t>
  </si>
  <si>
    <t>HA5814254</t>
  </si>
  <si>
    <t>28-083C</t>
  </si>
  <si>
    <t>26-066B</t>
  </si>
  <si>
    <t>1WC</t>
  </si>
  <si>
    <t>25-074C</t>
  </si>
  <si>
    <t>5OJ</t>
  </si>
  <si>
    <t>14-113X</t>
  </si>
  <si>
    <t>HA5814815</t>
  </si>
  <si>
    <t>14-094Z</t>
  </si>
  <si>
    <t>14-094A</t>
  </si>
  <si>
    <t>14-093Z</t>
  </si>
  <si>
    <t>14-092Z</t>
  </si>
  <si>
    <t>34-034A</t>
  </si>
  <si>
    <t>14-092A</t>
  </si>
  <si>
    <t>14-091Z</t>
  </si>
  <si>
    <t>34-050E</t>
  </si>
  <si>
    <t>HA5814846</t>
  </si>
  <si>
    <t>34-044F</t>
  </si>
  <si>
    <t>14-100Z</t>
  </si>
  <si>
    <t>32-099X</t>
  </si>
  <si>
    <t>4AC</t>
  </si>
  <si>
    <t>14-099Z</t>
  </si>
  <si>
    <t>34-061C</t>
  </si>
  <si>
    <t>28-071B</t>
  </si>
  <si>
    <t>14-099A</t>
  </si>
  <si>
    <t>14-098A</t>
  </si>
  <si>
    <t>18-104C</t>
  </si>
  <si>
    <t>14-097Z</t>
  </si>
  <si>
    <t>17-122X</t>
  </si>
  <si>
    <t>14-097A</t>
  </si>
  <si>
    <t>34-088D</t>
  </si>
  <si>
    <t>14-096Z</t>
  </si>
  <si>
    <t>14-096A</t>
  </si>
  <si>
    <t>33-027U</t>
  </si>
  <si>
    <t>5X5</t>
  </si>
  <si>
    <t>32-125B</t>
  </si>
  <si>
    <t>14-095Z</t>
  </si>
  <si>
    <t>14-095A</t>
  </si>
  <si>
    <t>HA5814325</t>
  </si>
  <si>
    <t>16-135B</t>
  </si>
  <si>
    <t>5OV</t>
  </si>
  <si>
    <t>15-138B</t>
  </si>
  <si>
    <t>HA5814585</t>
  </si>
  <si>
    <t>5KT</t>
  </si>
  <si>
    <t>17-077S</t>
  </si>
  <si>
    <t>HA5815020</t>
  </si>
  <si>
    <t>09-009X</t>
  </si>
  <si>
    <t>Size error</t>
  </si>
  <si>
    <t>38-023Y</t>
  </si>
  <si>
    <t>HA5815021</t>
  </si>
  <si>
    <t>09-012Z</t>
  </si>
  <si>
    <t>HA5815058</t>
  </si>
  <si>
    <t>LP showed the total as 125. Box contained 75.</t>
  </si>
  <si>
    <t>HA5815059</t>
  </si>
  <si>
    <t>08-017C</t>
  </si>
  <si>
    <t>08-065B</t>
  </si>
  <si>
    <t>HA5815074</t>
  </si>
  <si>
    <t>MMV not found</t>
  </si>
  <si>
    <t>I've checked all the locations where this might be but haven't found it.</t>
  </si>
  <si>
    <t>HA5815522</t>
  </si>
  <si>
    <t>08-005X</t>
  </si>
  <si>
    <t>21-058A</t>
  </si>
  <si>
    <t>HA5815608</t>
  </si>
  <si>
    <t>14-104A</t>
  </si>
  <si>
    <t>14-103Z</t>
  </si>
  <si>
    <t>14-103A</t>
  </si>
  <si>
    <t>34H</t>
  </si>
  <si>
    <t>14-102Z</t>
  </si>
  <si>
    <t>4BJ</t>
  </si>
  <si>
    <t>14-102A</t>
  </si>
  <si>
    <t>15-055X</t>
  </si>
  <si>
    <t>14-101Z</t>
  </si>
  <si>
    <t>14-101A</t>
  </si>
  <si>
    <t>HA5815667</t>
  </si>
  <si>
    <t>14-124A</t>
  </si>
  <si>
    <t>14-123A</t>
  </si>
  <si>
    <t>14-122Z</t>
  </si>
  <si>
    <t>33-006Y</t>
  </si>
  <si>
    <t>6DT</t>
  </si>
  <si>
    <t>14-122A</t>
  </si>
  <si>
    <t>14-121Z</t>
  </si>
  <si>
    <t>14-121A</t>
  </si>
  <si>
    <t>14-120Z</t>
  </si>
  <si>
    <t>14-120A</t>
  </si>
  <si>
    <t>14-119A</t>
  </si>
  <si>
    <t>14-118A</t>
  </si>
  <si>
    <t>14-117Z</t>
  </si>
  <si>
    <t>14-117A</t>
  </si>
  <si>
    <t>4YQ</t>
  </si>
  <si>
    <t>14-116Z</t>
  </si>
  <si>
    <t>14-115Z</t>
  </si>
  <si>
    <t>4MD</t>
  </si>
  <si>
    <t>14-107Z</t>
  </si>
  <si>
    <t>14-107A</t>
  </si>
  <si>
    <t>14-106Z</t>
  </si>
  <si>
    <t>4PS</t>
  </si>
  <si>
    <t>14-106A</t>
  </si>
  <si>
    <t>14-105Z</t>
  </si>
  <si>
    <t>14-105A</t>
  </si>
  <si>
    <t>14-104Z</t>
  </si>
  <si>
    <t>21-056W</t>
  </si>
  <si>
    <t>21-058C</t>
  </si>
  <si>
    <t>19-088A</t>
  </si>
  <si>
    <t>HA5815732</t>
  </si>
  <si>
    <t>67K</t>
  </si>
  <si>
    <t>30-112B</t>
  </si>
  <si>
    <t>HA5815601</t>
  </si>
  <si>
    <t>09-021B</t>
  </si>
  <si>
    <t>65K</t>
  </si>
  <si>
    <t>24-103C</t>
  </si>
  <si>
    <t>5ZX</t>
  </si>
  <si>
    <t>13-029C</t>
  </si>
  <si>
    <t>24-046X</t>
  </si>
  <si>
    <t>HA5815597</t>
  </si>
  <si>
    <t>25-122C</t>
  </si>
  <si>
    <t>HA5815592</t>
  </si>
  <si>
    <t>5GK</t>
  </si>
  <si>
    <t>24-073C</t>
  </si>
  <si>
    <t>HA5815765</t>
  </si>
  <si>
    <t>68A</t>
  </si>
  <si>
    <t>11-026A</t>
  </si>
  <si>
    <t>11-024A</t>
  </si>
  <si>
    <t>6FJ</t>
  </si>
  <si>
    <t>11-015A</t>
  </si>
  <si>
    <t>6AW</t>
  </si>
  <si>
    <t>38Z</t>
  </si>
  <si>
    <t>11-016Z</t>
  </si>
  <si>
    <t>2EK</t>
  </si>
  <si>
    <t>13-046C</t>
  </si>
  <si>
    <t>11-130B</t>
  </si>
  <si>
    <t>HA5815766</t>
  </si>
  <si>
    <t>15-001Y</t>
  </si>
  <si>
    <t>Qty of 16 were adjusted out of 30-120D on 5/15/26.I found this box with 15 pcs in aisle 33-120D.</t>
  </si>
  <si>
    <t>HA5815767</t>
  </si>
  <si>
    <t>13-007Y</t>
  </si>
  <si>
    <t>HA5815768</t>
  </si>
  <si>
    <t>29-079X</t>
  </si>
  <si>
    <t>HA5815821</t>
  </si>
  <si>
    <t>5OK</t>
  </si>
  <si>
    <t>54K</t>
  </si>
  <si>
    <t>09-015A</t>
  </si>
  <si>
    <t>4CD</t>
  </si>
  <si>
    <t>41R</t>
  </si>
  <si>
    <t>3VW</t>
  </si>
  <si>
    <t>HA5815894</t>
  </si>
  <si>
    <t>10-059Z</t>
  </si>
  <si>
    <t>HA5815944</t>
  </si>
  <si>
    <t>HA5815943</t>
  </si>
  <si>
    <t>15-002Y</t>
  </si>
  <si>
    <t>HA5815964</t>
  </si>
  <si>
    <t>10-055X</t>
  </si>
  <si>
    <t>10-007Z</t>
  </si>
  <si>
    <t>Size error inside de box</t>
  </si>
  <si>
    <t>HA5816002</t>
  </si>
  <si>
    <t>28-098C</t>
  </si>
  <si>
    <t>27-081X</t>
  </si>
  <si>
    <t>HA5816005</t>
  </si>
  <si>
    <t>17-075H</t>
  </si>
  <si>
    <t>13-053B</t>
  </si>
  <si>
    <t>In this box, the pieces were the wrong color.</t>
  </si>
  <si>
    <t>HA5816006</t>
  </si>
  <si>
    <t>33-067B</t>
  </si>
  <si>
    <t>HA5816007</t>
  </si>
  <si>
    <t>08-132B</t>
  </si>
  <si>
    <t>15-005C</t>
  </si>
  <si>
    <t>17-116B</t>
  </si>
  <si>
    <t>23-098X</t>
  </si>
  <si>
    <t>6HA</t>
  </si>
  <si>
    <t>15-060X</t>
  </si>
  <si>
    <t>5XX</t>
  </si>
  <si>
    <t>14-092C</t>
  </si>
  <si>
    <t>5ZP</t>
  </si>
  <si>
    <t>15-125C</t>
  </si>
  <si>
    <t>3PP</t>
  </si>
  <si>
    <t>17-066U</t>
  </si>
  <si>
    <t>6AN</t>
  </si>
  <si>
    <t>16-084C</t>
  </si>
  <si>
    <t>HA5816008</t>
  </si>
  <si>
    <t>3KL</t>
  </si>
  <si>
    <t>5KP</t>
  </si>
  <si>
    <t>11-026Z</t>
  </si>
  <si>
    <t>11-094Z</t>
  </si>
  <si>
    <t>22-096C</t>
  </si>
  <si>
    <t>HA5816060</t>
  </si>
  <si>
    <t>5IC</t>
  </si>
  <si>
    <t>14-059B</t>
  </si>
  <si>
    <t>12-080B</t>
  </si>
  <si>
    <t>HA5816062</t>
  </si>
  <si>
    <t>26-128X</t>
  </si>
  <si>
    <t>qty of 6 adjusted out of 10-033x on 10/24/25</t>
  </si>
  <si>
    <t>HA5816061</t>
  </si>
  <si>
    <t>16-052W</t>
  </si>
  <si>
    <t>4CS</t>
  </si>
  <si>
    <t>16-029Z</t>
  </si>
  <si>
    <t>33-043W</t>
  </si>
  <si>
    <t>13-062C</t>
  </si>
  <si>
    <t>1VS</t>
  </si>
  <si>
    <t>5YM</t>
  </si>
  <si>
    <t>16-054X</t>
  </si>
  <si>
    <t>4DU</t>
  </si>
  <si>
    <t>17-072G</t>
  </si>
  <si>
    <t>HA5816063</t>
  </si>
  <si>
    <t>5UT</t>
  </si>
  <si>
    <t>3YT</t>
  </si>
  <si>
    <t>16-041A</t>
  </si>
  <si>
    <t>5KW</t>
  </si>
  <si>
    <t>16-040A</t>
  </si>
  <si>
    <t>HA5816100</t>
  </si>
  <si>
    <t>08-015X</t>
  </si>
  <si>
    <t>Loose pieces from FedEx truck</t>
  </si>
  <si>
    <t>12-122C</t>
  </si>
  <si>
    <t>14-126A</t>
  </si>
  <si>
    <t>25-097B</t>
  </si>
  <si>
    <t>4CR</t>
  </si>
  <si>
    <t>25-115W</t>
  </si>
  <si>
    <t>24-052C</t>
  </si>
  <si>
    <t>5YU</t>
  </si>
  <si>
    <t>08-050C</t>
  </si>
  <si>
    <t>17-053I</t>
  </si>
  <si>
    <t>33-014X</t>
  </si>
  <si>
    <t>3KG</t>
  </si>
  <si>
    <t>17-053W</t>
  </si>
  <si>
    <t>17-079X</t>
  </si>
  <si>
    <t>18-054C</t>
  </si>
  <si>
    <t>6FM</t>
  </si>
  <si>
    <t>31-090X</t>
  </si>
  <si>
    <t>17-065C</t>
  </si>
  <si>
    <t>22-068W</t>
  </si>
  <si>
    <t>16-051Y</t>
  </si>
  <si>
    <t>30R</t>
  </si>
  <si>
    <t>20-079B</t>
  </si>
  <si>
    <t>25-072B</t>
  </si>
  <si>
    <t>27-057D</t>
  </si>
  <si>
    <t>36-018B</t>
  </si>
  <si>
    <t>33-070A</t>
  </si>
  <si>
    <t>6FI</t>
  </si>
  <si>
    <t>12-013A</t>
  </si>
  <si>
    <t>29-046X</t>
  </si>
  <si>
    <t>J81</t>
  </si>
  <si>
    <t>14-125Z</t>
  </si>
  <si>
    <t>20-099W</t>
  </si>
  <si>
    <t>22-060A</t>
  </si>
  <si>
    <t>11-038B</t>
  </si>
  <si>
    <t>08-012X</t>
  </si>
  <si>
    <t>09-125W</t>
  </si>
  <si>
    <t>14-125A</t>
  </si>
  <si>
    <t>13-091W</t>
  </si>
  <si>
    <t>30-057W</t>
  </si>
  <si>
    <t>20-104X</t>
  </si>
  <si>
    <t>14-124Z</t>
  </si>
  <si>
    <t>28-082D</t>
  </si>
  <si>
    <t>12-021C</t>
  </si>
  <si>
    <t>25-064Y</t>
  </si>
  <si>
    <t>24-116A</t>
  </si>
  <si>
    <t>4BS</t>
  </si>
  <si>
    <t>11-052W</t>
  </si>
  <si>
    <t>21-106X</t>
  </si>
  <si>
    <t>23-071W</t>
  </si>
  <si>
    <t>6EA</t>
  </si>
  <si>
    <t>12-103A</t>
  </si>
  <si>
    <t>17-071B</t>
  </si>
  <si>
    <t>6DQ</t>
  </si>
  <si>
    <t>12-111W</t>
  </si>
  <si>
    <t>17-073T</t>
  </si>
  <si>
    <t>32-074X</t>
  </si>
  <si>
    <t>16-047B</t>
  </si>
  <si>
    <t>28-057X</t>
  </si>
  <si>
    <t>13-072W</t>
  </si>
  <si>
    <t>3LA</t>
  </si>
  <si>
    <t>13-008Y</t>
  </si>
  <si>
    <t>12-029X</t>
  </si>
  <si>
    <t>14-008Y</t>
  </si>
  <si>
    <t>09-138A</t>
  </si>
  <si>
    <t>5ZO</t>
  </si>
  <si>
    <t>26-122X</t>
  </si>
  <si>
    <t>10-080C</t>
  </si>
  <si>
    <t>29-117C</t>
  </si>
  <si>
    <t>17-075F</t>
  </si>
  <si>
    <t>21-115B</t>
  </si>
  <si>
    <t>11-036D</t>
  </si>
  <si>
    <t>HA5816102</t>
  </si>
  <si>
    <t>48B</t>
  </si>
  <si>
    <t>14-130Z</t>
  </si>
  <si>
    <t>33-015U</t>
  </si>
  <si>
    <t>30-124C</t>
  </si>
  <si>
    <t>14-130A</t>
  </si>
  <si>
    <t>28-087C</t>
  </si>
  <si>
    <t>14-129A</t>
  </si>
  <si>
    <t>14-128Z</t>
  </si>
  <si>
    <t>6HJ</t>
  </si>
  <si>
    <t>16-059Y</t>
  </si>
  <si>
    <t>10-002C</t>
  </si>
  <si>
    <t>1NV</t>
  </si>
  <si>
    <t>29-067X</t>
  </si>
  <si>
    <t>12-066C</t>
  </si>
  <si>
    <t>22-072B</t>
  </si>
  <si>
    <t>30-131C</t>
  </si>
  <si>
    <t>6DC</t>
  </si>
  <si>
    <t>32-045D</t>
  </si>
  <si>
    <t>13-031C</t>
  </si>
  <si>
    <t>5XY</t>
  </si>
  <si>
    <t>17-116W</t>
  </si>
  <si>
    <t>32-133Z</t>
  </si>
  <si>
    <t>16-078X</t>
  </si>
  <si>
    <t>1CH</t>
  </si>
  <si>
    <t>27-079Y</t>
  </si>
  <si>
    <t>08-021C</t>
  </si>
  <si>
    <t>6BB</t>
  </si>
  <si>
    <t>24-101C</t>
  </si>
  <si>
    <t>11-033W</t>
  </si>
  <si>
    <t>5NF</t>
  </si>
  <si>
    <t>25-108C</t>
  </si>
  <si>
    <t>14-128A</t>
  </si>
  <si>
    <t>30-063Y</t>
  </si>
  <si>
    <t>38-025Z</t>
  </si>
  <si>
    <t>31-089D</t>
  </si>
  <si>
    <t>28-118C</t>
  </si>
  <si>
    <t>14-127Z</t>
  </si>
  <si>
    <t>23-132C</t>
  </si>
  <si>
    <t>22-063C</t>
  </si>
  <si>
    <t>09-067D</t>
  </si>
  <si>
    <t>14-127A</t>
  </si>
  <si>
    <t>14-126Z</t>
  </si>
  <si>
    <t>6HU</t>
  </si>
  <si>
    <t>10-094X</t>
  </si>
  <si>
    <t>16-133C</t>
  </si>
  <si>
    <t>13-078C</t>
  </si>
  <si>
    <t>08-014B</t>
  </si>
  <si>
    <t>10-116X</t>
  </si>
  <si>
    <t>28-065X</t>
  </si>
  <si>
    <t>HA5816058</t>
  </si>
  <si>
    <t>20-117Z</t>
  </si>
  <si>
    <t>HA5816057</t>
  </si>
  <si>
    <t>30-086A</t>
  </si>
  <si>
    <t>1DH</t>
  </si>
  <si>
    <t>18-118Y</t>
  </si>
  <si>
    <t>4SS</t>
  </si>
  <si>
    <t>09-133Z</t>
  </si>
  <si>
    <t>3SF</t>
  </si>
  <si>
    <t>09-111X</t>
  </si>
  <si>
    <t>18-087X</t>
  </si>
  <si>
    <t>29-111B</t>
  </si>
  <si>
    <t>21-078Z</t>
  </si>
  <si>
    <t>HA5816059</t>
  </si>
  <si>
    <t>18-076W</t>
  </si>
  <si>
    <t>HA5816108</t>
  </si>
  <si>
    <t>5WJ</t>
  </si>
  <si>
    <t>6CU</t>
  </si>
  <si>
    <t>6AQ</t>
  </si>
  <si>
    <t>09-003A</t>
  </si>
  <si>
    <t>16-002C</t>
  </si>
  <si>
    <t>2KQ</t>
  </si>
  <si>
    <t>28-116Y</t>
  </si>
  <si>
    <t>6DU</t>
  </si>
  <si>
    <t>27-127X</t>
  </si>
  <si>
    <t>27-118X</t>
  </si>
  <si>
    <t>27-045Z</t>
  </si>
  <si>
    <t>27-088Y</t>
  </si>
  <si>
    <t>HA5816107</t>
  </si>
  <si>
    <t>23-058C</t>
  </si>
  <si>
    <t>HA5816148</t>
  </si>
  <si>
    <t>VM3</t>
  </si>
  <si>
    <t>11-016D</t>
  </si>
  <si>
    <t>11-015D</t>
  </si>
  <si>
    <t>11-014D</t>
  </si>
  <si>
    <t>11-010D</t>
  </si>
  <si>
    <t>11-008D</t>
  </si>
  <si>
    <t>11-007D</t>
  </si>
  <si>
    <t>3SU</t>
  </si>
  <si>
    <t>11-006D</t>
  </si>
  <si>
    <t>11-005D</t>
  </si>
  <si>
    <t>11-004D</t>
  </si>
  <si>
    <t>34-040A</t>
  </si>
  <si>
    <t>11-003D</t>
  </si>
  <si>
    <t>33-077U</t>
  </si>
  <si>
    <t>11-002D</t>
  </si>
  <si>
    <t>HA5816149</t>
  </si>
  <si>
    <t>10-084Y</t>
  </si>
  <si>
    <t>6CY</t>
  </si>
  <si>
    <t>34-089A</t>
  </si>
  <si>
    <t>34-089B</t>
  </si>
  <si>
    <t>5KX</t>
  </si>
  <si>
    <t>22-056C</t>
  </si>
  <si>
    <t>6AL</t>
  </si>
  <si>
    <t>08-064W</t>
  </si>
  <si>
    <t>08-044B</t>
  </si>
  <si>
    <t>33-111Z</t>
  </si>
  <si>
    <t>2XP</t>
  </si>
  <si>
    <t>34-089C</t>
  </si>
  <si>
    <t>5MC</t>
  </si>
  <si>
    <t>21-108B</t>
  </si>
  <si>
    <t>34-089E</t>
  </si>
  <si>
    <t>34-090A</t>
  </si>
  <si>
    <t>34-090C</t>
  </si>
  <si>
    <t>34-091D</t>
  </si>
  <si>
    <t>28-044B</t>
  </si>
  <si>
    <t>29-103W</t>
  </si>
  <si>
    <t>4DY</t>
  </si>
  <si>
    <t>21-064B</t>
  </si>
  <si>
    <t>6H6</t>
  </si>
  <si>
    <t>31-056X</t>
  </si>
  <si>
    <t>33-112Y</t>
  </si>
  <si>
    <t>24-093C</t>
  </si>
  <si>
    <t>36-020B</t>
  </si>
  <si>
    <t>24-054X</t>
  </si>
  <si>
    <t>34-092B</t>
  </si>
  <si>
    <t>24-095C</t>
  </si>
  <si>
    <t>34-092F</t>
  </si>
  <si>
    <t>26-118C</t>
  </si>
  <si>
    <t>3SO</t>
  </si>
  <si>
    <t>33-016V</t>
  </si>
  <si>
    <t>34-093A</t>
  </si>
  <si>
    <t>5NC</t>
  </si>
  <si>
    <t>12-140W</t>
  </si>
  <si>
    <t>1QH</t>
  </si>
  <si>
    <t>13-064W</t>
  </si>
  <si>
    <t>5MP</t>
  </si>
  <si>
    <t>34-091F</t>
  </si>
  <si>
    <t>34-093D</t>
  </si>
  <si>
    <t>34-039Z</t>
  </si>
  <si>
    <t>34-093E</t>
  </si>
  <si>
    <t>23-096X</t>
  </si>
  <si>
    <t>29-064C</t>
  </si>
  <si>
    <t>62B</t>
  </si>
  <si>
    <t>15-134Y</t>
  </si>
  <si>
    <t>5YP</t>
  </si>
  <si>
    <t>31-066X</t>
  </si>
  <si>
    <t>23-120C</t>
  </si>
  <si>
    <t>28-062B</t>
  </si>
  <si>
    <t>28-079Y</t>
  </si>
  <si>
    <t>34-094A</t>
  </si>
  <si>
    <t>26-055X</t>
  </si>
  <si>
    <t>13-137C</t>
  </si>
  <si>
    <t>14-118C</t>
  </si>
  <si>
    <t>34-026A</t>
  </si>
  <si>
    <t>11-109D</t>
  </si>
  <si>
    <t>66J</t>
  </si>
  <si>
    <t>13-088Y</t>
  </si>
  <si>
    <t>33-057Y</t>
  </si>
  <si>
    <t>4QJ</t>
  </si>
  <si>
    <t>34-094C</t>
  </si>
  <si>
    <t>4SC</t>
  </si>
  <si>
    <t>31-048Z</t>
  </si>
  <si>
    <t>2ET</t>
  </si>
  <si>
    <t>10-003A</t>
  </si>
  <si>
    <t>1GR</t>
  </si>
  <si>
    <t>19-063W</t>
  </si>
  <si>
    <t>HA5816150</t>
  </si>
  <si>
    <t>34-084D</t>
  </si>
  <si>
    <t>34-084F</t>
  </si>
  <si>
    <t>34-085A</t>
  </si>
  <si>
    <t>34-085B</t>
  </si>
  <si>
    <t>34-085C</t>
  </si>
  <si>
    <t>34-082D</t>
  </si>
  <si>
    <t>34-085E</t>
  </si>
  <si>
    <t>34-086C</t>
  </si>
  <si>
    <t>34-012C</t>
  </si>
  <si>
    <t>34-086D</t>
  </si>
  <si>
    <t>34-096D</t>
  </si>
  <si>
    <t>34-086E</t>
  </si>
  <si>
    <t>34-087A</t>
  </si>
  <si>
    <t>34-087B</t>
  </si>
  <si>
    <t>34-087C</t>
  </si>
  <si>
    <t>3UA</t>
  </si>
  <si>
    <t>34-087D</t>
  </si>
  <si>
    <t>34-087E</t>
  </si>
  <si>
    <t>34-087F</t>
  </si>
  <si>
    <t>34-088A</t>
  </si>
  <si>
    <t>33-021Z</t>
  </si>
  <si>
    <t>34-088B</t>
  </si>
  <si>
    <t>45I</t>
  </si>
  <si>
    <t>34-088E</t>
  </si>
  <si>
    <t>34-088F</t>
  </si>
  <si>
    <t>HA5816146</t>
  </si>
  <si>
    <t>4CK</t>
  </si>
  <si>
    <t>17-125A</t>
  </si>
  <si>
    <t>21-113C</t>
  </si>
  <si>
    <t>29-119X</t>
  </si>
  <si>
    <t>30-108X</t>
  </si>
  <si>
    <t>10-136C</t>
  </si>
  <si>
    <t>HA5816147</t>
  </si>
  <si>
    <t>29-116C</t>
  </si>
  <si>
    <t>12-052D</t>
  </si>
  <si>
    <t>6GS</t>
  </si>
  <si>
    <t>17-120C</t>
  </si>
  <si>
    <t>61I</t>
  </si>
  <si>
    <t>22-108Y</t>
  </si>
  <si>
    <t>HA5816211</t>
  </si>
  <si>
    <t>29-092B</t>
  </si>
  <si>
    <t>28-084Y</t>
  </si>
  <si>
    <t>Wrong size</t>
  </si>
  <si>
    <t>HA5816255</t>
  </si>
  <si>
    <t>12-004A</t>
  </si>
  <si>
    <t>HA5816256</t>
  </si>
  <si>
    <t>24-099A</t>
  </si>
  <si>
    <t>HA5816208</t>
  </si>
  <si>
    <t>17-095F</t>
  </si>
  <si>
    <t>28-121Y</t>
  </si>
  <si>
    <t>HA5816209</t>
  </si>
  <si>
    <t>17-069H</t>
  </si>
  <si>
    <t>HA5816258</t>
  </si>
  <si>
    <t>26-072C</t>
  </si>
  <si>
    <t>HA5816260</t>
  </si>
  <si>
    <t>5TM</t>
  </si>
  <si>
    <t>19-048Y</t>
  </si>
  <si>
    <t>30-056Y</t>
  </si>
  <si>
    <t>2ES</t>
  </si>
  <si>
    <t>18-077Z</t>
  </si>
  <si>
    <t>HA5816261</t>
  </si>
  <si>
    <t>12-073X</t>
  </si>
  <si>
    <t>qty of 13 adjusted out of 22-123z on 4/15/26</t>
  </si>
  <si>
    <t>HA5816259</t>
  </si>
  <si>
    <t>28-128X</t>
  </si>
  <si>
    <t>HA5816334</t>
  </si>
  <si>
    <t>33-001X</t>
  </si>
  <si>
    <t>08-016X</t>
  </si>
  <si>
    <t>33-002Z</t>
  </si>
  <si>
    <t>33-003U</t>
  </si>
  <si>
    <t>33-003X</t>
  </si>
  <si>
    <t>HA5816335</t>
  </si>
  <si>
    <t>33-004U</t>
  </si>
  <si>
    <t>qty of 4 adjusted out of 25-103b on 11/26/25</t>
  </si>
  <si>
    <t>HA5816336</t>
  </si>
  <si>
    <t xml:space="preserve">found sitting in inventory </t>
  </si>
  <si>
    <t>5UO</t>
  </si>
  <si>
    <t>6CH</t>
  </si>
  <si>
    <t>07-068H</t>
  </si>
  <si>
    <t>6CI</t>
  </si>
  <si>
    <t>07-143W</t>
  </si>
  <si>
    <t>33-023V</t>
  </si>
  <si>
    <t>33-012W</t>
  </si>
  <si>
    <t>5VR</t>
  </si>
  <si>
    <t>33-021Y</t>
  </si>
  <si>
    <t>33-011V</t>
  </si>
  <si>
    <t>33-020Y</t>
  </si>
  <si>
    <t>33-009X</t>
  </si>
  <si>
    <t>33-009W</t>
  </si>
  <si>
    <t>33-008W</t>
  </si>
  <si>
    <t>33-008V</t>
  </si>
  <si>
    <t>33-020W</t>
  </si>
  <si>
    <t>1FL</t>
  </si>
  <si>
    <t>20-111B</t>
  </si>
  <si>
    <t>3KR</t>
  </si>
  <si>
    <t>33-023X</t>
  </si>
  <si>
    <t>33-077X</t>
  </si>
  <si>
    <t>33-019X</t>
  </si>
  <si>
    <t>08-089Z</t>
  </si>
  <si>
    <t>33-006U</t>
  </si>
  <si>
    <t>A38</t>
  </si>
  <si>
    <t>33-028Y</t>
  </si>
  <si>
    <t>17-067C</t>
  </si>
  <si>
    <t>07-133Z</t>
  </si>
  <si>
    <t>34-067E</t>
  </si>
  <si>
    <t>33-018Z</t>
  </si>
  <si>
    <t>33-017Y</t>
  </si>
  <si>
    <t>30-075D</t>
  </si>
  <si>
    <t>HA5816333</t>
  </si>
  <si>
    <t>5CX</t>
  </si>
  <si>
    <t>33-061Z</t>
  </si>
  <si>
    <t>20-112Y</t>
  </si>
  <si>
    <t>25-096Y</t>
  </si>
  <si>
    <t>33-061Y</t>
  </si>
  <si>
    <t>33-060Z</t>
  </si>
  <si>
    <t>33-060Y</t>
  </si>
  <si>
    <t>33-060W</t>
  </si>
  <si>
    <t>33-059Z</t>
  </si>
  <si>
    <t>22-065B</t>
  </si>
  <si>
    <t>5kv</t>
  </si>
  <si>
    <t>33-062V</t>
  </si>
  <si>
    <t>33-057Z</t>
  </si>
  <si>
    <t>5ZH</t>
  </si>
  <si>
    <t>34-033F</t>
  </si>
  <si>
    <t>3JV</t>
  </si>
  <si>
    <t>33-057X</t>
  </si>
  <si>
    <t>33-052Y</t>
  </si>
  <si>
    <t>6GA</t>
  </si>
  <si>
    <t>30-059X</t>
  </si>
  <si>
    <t>33-051W</t>
  </si>
  <si>
    <t>33-045X</t>
  </si>
  <si>
    <t>33-050X</t>
  </si>
  <si>
    <t>33-046V</t>
  </si>
  <si>
    <t>33-115Z</t>
  </si>
  <si>
    <t>33-044Y</t>
  </si>
  <si>
    <t>2mb</t>
  </si>
  <si>
    <t>34-052F</t>
  </si>
  <si>
    <t>33-040V</t>
  </si>
  <si>
    <t>33-034Z</t>
  </si>
  <si>
    <t>33-032Z</t>
  </si>
  <si>
    <t>A91</t>
  </si>
  <si>
    <t>33-029Z</t>
  </si>
  <si>
    <t>33-039V</t>
  </si>
  <si>
    <t>33-030W</t>
  </si>
  <si>
    <t>27-055C</t>
  </si>
  <si>
    <t>20-076Y</t>
  </si>
  <si>
    <t>HA5816331</t>
  </si>
  <si>
    <t>29-115X</t>
  </si>
  <si>
    <t>3XM</t>
  </si>
  <si>
    <t>11-110W</t>
  </si>
  <si>
    <t>13-014C</t>
  </si>
  <si>
    <t>30-092W</t>
  </si>
  <si>
    <t>29-090A</t>
  </si>
  <si>
    <t>HA5816332</t>
  </si>
  <si>
    <t>31-097C</t>
  </si>
  <si>
    <t>25-056C</t>
  </si>
  <si>
    <t>HA5816383</t>
  </si>
  <si>
    <t>TN9</t>
  </si>
  <si>
    <t>Candiss moved these pieces from a Donations transfer to MMV on Wednesday. We don't have these pieces.</t>
  </si>
  <si>
    <t>4XS</t>
  </si>
  <si>
    <t>HA5816384</t>
  </si>
  <si>
    <t>VZ2</t>
  </si>
  <si>
    <t>1VP</t>
  </si>
  <si>
    <t>RS8</t>
  </si>
  <si>
    <t>HA5816385</t>
  </si>
  <si>
    <t>HA5816386</t>
  </si>
  <si>
    <t>I've had Jose searching for this box in bulk and I've searched in picking and have had no luck.</t>
  </si>
  <si>
    <t>HA5816388</t>
  </si>
  <si>
    <t>122 adjusted in on 5/8/26 to location 18-132W.</t>
  </si>
  <si>
    <t>HA5816391</t>
  </si>
  <si>
    <t>83 pieces were adjusted in to 24-099A but the box is still showing in overstock. LP is 00048971090102998474</t>
  </si>
  <si>
    <t>HA5816415</t>
  </si>
  <si>
    <t>10-050A</t>
  </si>
  <si>
    <t>red and blue bins without locations</t>
  </si>
  <si>
    <t>10-048Z</t>
  </si>
  <si>
    <t>5NJ</t>
  </si>
  <si>
    <t>10-047Z</t>
  </si>
  <si>
    <t>10-046Z</t>
  </si>
  <si>
    <t>10-045Z</t>
  </si>
  <si>
    <t>4CO</t>
  </si>
  <si>
    <t>10-039Z</t>
  </si>
  <si>
    <t>10-037A</t>
  </si>
  <si>
    <t>10-033Z</t>
  </si>
  <si>
    <t>6HH</t>
  </si>
  <si>
    <t>10-026Z</t>
  </si>
  <si>
    <t>3DJ</t>
  </si>
  <si>
    <t>6GW</t>
  </si>
  <si>
    <t>6HQ</t>
  </si>
  <si>
    <t>10-023Z</t>
  </si>
  <si>
    <t>5CC</t>
  </si>
  <si>
    <t>HA5816421</t>
  </si>
  <si>
    <t>HA5816479</t>
  </si>
  <si>
    <t>27-098C</t>
  </si>
  <si>
    <t>4TF</t>
  </si>
  <si>
    <t>20-071C</t>
  </si>
  <si>
    <t>HA5816480</t>
  </si>
  <si>
    <t>25-056X</t>
  </si>
  <si>
    <t>33-095U</t>
  </si>
  <si>
    <t>33-080Y</t>
  </si>
  <si>
    <t>33-072W</t>
  </si>
  <si>
    <t>6CN</t>
  </si>
  <si>
    <t>10-094C</t>
  </si>
  <si>
    <t>HA5816534</t>
  </si>
  <si>
    <t>20-094B</t>
  </si>
  <si>
    <t>32-098D</t>
  </si>
  <si>
    <t>HA5816542</t>
  </si>
  <si>
    <t>33-015W</t>
  </si>
  <si>
    <t>33-014Z</t>
  </si>
  <si>
    <t>19-071C</t>
  </si>
  <si>
    <t>33-013U</t>
  </si>
  <si>
    <t>34-057C</t>
  </si>
  <si>
    <t>34-035F</t>
  </si>
  <si>
    <t>33-012Z</t>
  </si>
  <si>
    <t>5FF</t>
  </si>
  <si>
    <t>33-012V</t>
  </si>
  <si>
    <t>33-012U</t>
  </si>
  <si>
    <t>4CN</t>
  </si>
  <si>
    <t>33-010W</t>
  </si>
  <si>
    <t>13-063Z</t>
  </si>
  <si>
    <t>33-008U</t>
  </si>
  <si>
    <t>3SW</t>
  </si>
  <si>
    <t>33-007X</t>
  </si>
  <si>
    <t>33-007W</t>
  </si>
  <si>
    <t>33-095V</t>
  </si>
  <si>
    <t>33-006V</t>
  </si>
  <si>
    <t>HA5816446</t>
  </si>
  <si>
    <t>10-134A</t>
  </si>
  <si>
    <t>HA5816448</t>
  </si>
  <si>
    <t>11-123C</t>
  </si>
  <si>
    <t>14-020C</t>
  </si>
  <si>
    <t>5PC</t>
  </si>
  <si>
    <t>28-131C</t>
  </si>
  <si>
    <t>HA5816449</t>
  </si>
  <si>
    <t>28-110X</t>
  </si>
  <si>
    <t>28-127C</t>
  </si>
  <si>
    <t>08-076Z</t>
  </si>
  <si>
    <t>36-020A</t>
  </si>
  <si>
    <t>HA5816533</t>
  </si>
  <si>
    <t>4o4</t>
  </si>
  <si>
    <t>s</t>
  </si>
  <si>
    <t>35-019A</t>
  </si>
  <si>
    <t>HA5816650</t>
  </si>
  <si>
    <t>1JF</t>
  </si>
  <si>
    <t>07-102X</t>
  </si>
  <si>
    <t>17-036C</t>
  </si>
  <si>
    <t>34-046E</t>
  </si>
  <si>
    <t>HA5816679</t>
  </si>
  <si>
    <t>6AT</t>
  </si>
  <si>
    <t>09-005B</t>
  </si>
  <si>
    <t>WB6</t>
  </si>
  <si>
    <t>3EC</t>
  </si>
  <si>
    <t>09-100A</t>
  </si>
  <si>
    <t>30-113D</t>
  </si>
  <si>
    <t>30-047Z</t>
  </si>
  <si>
    <t>20-054Y</t>
  </si>
  <si>
    <t>HA5816787</t>
  </si>
  <si>
    <t>4CG</t>
  </si>
  <si>
    <t>20-064Y</t>
  </si>
  <si>
    <t>5CV</t>
  </si>
  <si>
    <t>15-138W</t>
  </si>
  <si>
    <t>HA5817066</t>
  </si>
  <si>
    <t>12-095B</t>
  </si>
  <si>
    <t>sitting in inventory area</t>
  </si>
  <si>
    <t>27-088Z</t>
  </si>
  <si>
    <t>27-116A</t>
  </si>
  <si>
    <t>29-054Y</t>
  </si>
  <si>
    <t>1EP</t>
  </si>
  <si>
    <t>28-089D</t>
  </si>
  <si>
    <t>27-108X</t>
  </si>
  <si>
    <t>13-025Y</t>
  </si>
  <si>
    <t>5GD</t>
  </si>
  <si>
    <t>19-065W</t>
  </si>
  <si>
    <t>28-054B</t>
  </si>
  <si>
    <t>33-070Y</t>
  </si>
  <si>
    <t>5VS</t>
  </si>
  <si>
    <t>32-086B</t>
  </si>
  <si>
    <t>34-068A</t>
  </si>
  <si>
    <t>30-069Y</t>
  </si>
  <si>
    <t>08-062D</t>
  </si>
  <si>
    <t>26-081X</t>
  </si>
  <si>
    <t>16-113X</t>
  </si>
  <si>
    <t>26-093X</t>
  </si>
  <si>
    <t>09-127Z</t>
  </si>
  <si>
    <t>09-137W</t>
  </si>
  <si>
    <t>26-113W</t>
  </si>
  <si>
    <t>3LS</t>
  </si>
  <si>
    <t>25-051B</t>
  </si>
  <si>
    <t>30-122C</t>
  </si>
  <si>
    <t>27-066X</t>
  </si>
  <si>
    <t>HA5817067</t>
  </si>
  <si>
    <t>5WW</t>
  </si>
  <si>
    <t>34-003B</t>
  </si>
  <si>
    <t>34-002C</t>
  </si>
  <si>
    <t>34-002B</t>
  </si>
  <si>
    <t>34-001F</t>
  </si>
  <si>
    <t>34-001C</t>
  </si>
  <si>
    <t>5WZ</t>
  </si>
  <si>
    <t>34-070E</t>
  </si>
  <si>
    <t>20-122C</t>
  </si>
  <si>
    <t>34-069C</t>
  </si>
  <si>
    <t>HA5817069</t>
  </si>
  <si>
    <t>34-019C</t>
  </si>
  <si>
    <t>34-018A</t>
  </si>
  <si>
    <t>14-011A</t>
  </si>
  <si>
    <t>34-017C</t>
  </si>
  <si>
    <t>5IH</t>
  </si>
  <si>
    <t>34-016E</t>
  </si>
  <si>
    <t>34-013D</t>
  </si>
  <si>
    <t>34-012F</t>
  </si>
  <si>
    <t>34-010B</t>
  </si>
  <si>
    <t>34-009E</t>
  </si>
  <si>
    <t>34-008B</t>
  </si>
  <si>
    <t>34-006D</t>
  </si>
  <si>
    <t>34-005E</t>
  </si>
  <si>
    <t>19-063A</t>
  </si>
  <si>
    <t>34-005D</t>
  </si>
  <si>
    <t>34-005C</t>
  </si>
  <si>
    <t>34-003F</t>
  </si>
  <si>
    <t>HA5817071</t>
  </si>
  <si>
    <t>34-041B</t>
  </si>
  <si>
    <t>34-040B</t>
  </si>
  <si>
    <t>34-039D</t>
  </si>
  <si>
    <t>5CM</t>
  </si>
  <si>
    <t>34-039A</t>
  </si>
  <si>
    <t>34-038C</t>
  </si>
  <si>
    <t>34-038A</t>
  </si>
  <si>
    <t>34-037F</t>
  </si>
  <si>
    <t>34-036F</t>
  </si>
  <si>
    <t>34-036C</t>
  </si>
  <si>
    <t>34-036B</t>
  </si>
  <si>
    <t>2NU</t>
  </si>
  <si>
    <t>34-035D</t>
  </si>
  <si>
    <t>34-035C</t>
  </si>
  <si>
    <t>34-035A</t>
  </si>
  <si>
    <t>34-033B</t>
  </si>
  <si>
    <t>34-030E</t>
  </si>
  <si>
    <t>34-030D</t>
  </si>
  <si>
    <t>34-030C</t>
  </si>
  <si>
    <t>34-028E</t>
  </si>
  <si>
    <t>34-026E</t>
  </si>
  <si>
    <t>34-025E</t>
  </si>
  <si>
    <t>4OH</t>
  </si>
  <si>
    <t>34-025C</t>
  </si>
  <si>
    <t>33-027W</t>
  </si>
  <si>
    <t>34-024C</t>
  </si>
  <si>
    <t>34-024A</t>
  </si>
  <si>
    <t>34-023F</t>
  </si>
  <si>
    <t>34-023A</t>
  </si>
  <si>
    <t>34-022E</t>
  </si>
  <si>
    <t>34-022A</t>
  </si>
  <si>
    <t>34-022C</t>
  </si>
  <si>
    <t>34-021F</t>
  </si>
  <si>
    <t>HA5817087</t>
  </si>
  <si>
    <t>5TK</t>
  </si>
  <si>
    <t>08-004Z</t>
  </si>
  <si>
    <t>34-065E</t>
  </si>
  <si>
    <t>34-064E</t>
  </si>
  <si>
    <t>11-137Z</t>
  </si>
  <si>
    <t>3JT</t>
  </si>
  <si>
    <t>17-076G</t>
  </si>
  <si>
    <t>19-052B</t>
  </si>
  <si>
    <t>6A6</t>
  </si>
  <si>
    <t>13-075W</t>
  </si>
  <si>
    <t>17-100H</t>
  </si>
  <si>
    <t>34-062F</t>
  </si>
  <si>
    <t>12-067C</t>
  </si>
  <si>
    <t>17-110G</t>
  </si>
  <si>
    <t>5TF</t>
  </si>
  <si>
    <t>34-068F</t>
  </si>
  <si>
    <t>5TC</t>
  </si>
  <si>
    <t>34-060A</t>
  </si>
  <si>
    <t>21-049C</t>
  </si>
  <si>
    <t>13-017C</t>
  </si>
  <si>
    <t>10-014C</t>
  </si>
  <si>
    <t>29-078C</t>
  </si>
  <si>
    <t>69I</t>
  </si>
  <si>
    <t>13-071A</t>
  </si>
  <si>
    <t>34-059E</t>
  </si>
  <si>
    <t>3IF</t>
  </si>
  <si>
    <t>23-071D</t>
  </si>
  <si>
    <t>6HK</t>
  </si>
  <si>
    <t>13-030A</t>
  </si>
  <si>
    <t>34-058D</t>
  </si>
  <si>
    <t>5FM</t>
  </si>
  <si>
    <t>34-057D</t>
  </si>
  <si>
    <t>61B</t>
  </si>
  <si>
    <t>14-014X</t>
  </si>
  <si>
    <t>13-008D</t>
  </si>
  <si>
    <t>17-054C</t>
  </si>
  <si>
    <t>33-096B</t>
  </si>
  <si>
    <t>16-057X</t>
  </si>
  <si>
    <t>34-057B</t>
  </si>
  <si>
    <t>17-050G</t>
  </si>
  <si>
    <t>17-081F</t>
  </si>
  <si>
    <t>34-051F</t>
  </si>
  <si>
    <t>33-057D</t>
  </si>
  <si>
    <t>34-051B</t>
  </si>
  <si>
    <t>3XJ</t>
  </si>
  <si>
    <t>19-090D</t>
  </si>
  <si>
    <t>31-052Y</t>
  </si>
  <si>
    <t>3J3</t>
  </si>
  <si>
    <t>24-127B</t>
  </si>
  <si>
    <t>36-013Z</t>
  </si>
  <si>
    <t>34-061D</t>
  </si>
  <si>
    <t>34-049D</t>
  </si>
  <si>
    <t>2KM</t>
  </si>
  <si>
    <t>34-048E</t>
  </si>
  <si>
    <t>34-046C</t>
  </si>
  <si>
    <t>10-096C</t>
  </si>
  <si>
    <t>34-044C</t>
  </si>
  <si>
    <t>15-137Y</t>
  </si>
  <si>
    <t>5TL</t>
  </si>
  <si>
    <t>13-103B</t>
  </si>
  <si>
    <t>17-049B</t>
  </si>
  <si>
    <t>27-057X</t>
  </si>
  <si>
    <t>6GQ</t>
  </si>
  <si>
    <t>12-100C</t>
  </si>
  <si>
    <t>34-041F</t>
  </si>
  <si>
    <t>09-017Y</t>
  </si>
  <si>
    <t>35-001Y</t>
  </si>
  <si>
    <t>5ZA</t>
  </si>
  <si>
    <t>13-017D</t>
  </si>
  <si>
    <t>29-122X</t>
  </si>
  <si>
    <t>5NV</t>
  </si>
  <si>
    <t>09-132Y</t>
  </si>
  <si>
    <t>34-041D</t>
  </si>
  <si>
    <t>36-003Y</t>
  </si>
  <si>
    <t>34-041C</t>
  </si>
  <si>
    <t>30-091Y</t>
  </si>
  <si>
    <t>12-039D</t>
  </si>
  <si>
    <t>12-123W</t>
  </si>
  <si>
    <t>HA5817080</t>
  </si>
  <si>
    <t>39H</t>
  </si>
  <si>
    <t>34-084A</t>
  </si>
  <si>
    <t>34-083E</t>
  </si>
  <si>
    <t>29-080C</t>
  </si>
  <si>
    <t>3TX</t>
  </si>
  <si>
    <t>34-081A</t>
  </si>
  <si>
    <t>29-056X</t>
  </si>
  <si>
    <t>12-017C</t>
  </si>
  <si>
    <t>6FN</t>
  </si>
  <si>
    <t>27-113X</t>
  </si>
  <si>
    <t>25-083C</t>
  </si>
  <si>
    <t>32-067C</t>
  </si>
  <si>
    <t>19-113X</t>
  </si>
  <si>
    <t>28-065C</t>
  </si>
  <si>
    <t>60J</t>
  </si>
  <si>
    <t>13-124D</t>
  </si>
  <si>
    <t>34-080D</t>
  </si>
  <si>
    <t>13-071C</t>
  </si>
  <si>
    <t>10-100X</t>
  </si>
  <si>
    <t>31-104X</t>
  </si>
  <si>
    <t>34-080B</t>
  </si>
  <si>
    <t>11-046B</t>
  </si>
  <si>
    <t>34-079B</t>
  </si>
  <si>
    <t>27-051Y</t>
  </si>
  <si>
    <t>20-101X</t>
  </si>
  <si>
    <t>V647854</t>
  </si>
  <si>
    <t>17-124S</t>
  </si>
  <si>
    <t>24-119C</t>
  </si>
  <si>
    <t>20-069C</t>
  </si>
  <si>
    <t>43R</t>
  </si>
  <si>
    <t>26-107X</t>
  </si>
  <si>
    <t>08-083W</t>
  </si>
  <si>
    <t>5MZ</t>
  </si>
  <si>
    <t>16-032Y</t>
  </si>
  <si>
    <t>23-132X</t>
  </si>
  <si>
    <t>18-097C</t>
  </si>
  <si>
    <t>5OH</t>
  </si>
  <si>
    <t>18-103X</t>
  </si>
  <si>
    <t>08-024W</t>
  </si>
  <si>
    <t>6GR</t>
  </si>
  <si>
    <t>15-086C</t>
  </si>
  <si>
    <t>6AK</t>
  </si>
  <si>
    <t>14-135X</t>
  </si>
  <si>
    <t>28-104X</t>
  </si>
  <si>
    <t>14-127B</t>
  </si>
  <si>
    <t>2KE</t>
  </si>
  <si>
    <t>34-075C</t>
  </si>
  <si>
    <t>1FM</t>
  </si>
  <si>
    <t>34-075B</t>
  </si>
  <si>
    <t>32-120B</t>
  </si>
  <si>
    <t>32S</t>
  </si>
  <si>
    <t>34-074E</t>
  </si>
  <si>
    <t>12-036Y</t>
  </si>
  <si>
    <t>18-075Y</t>
  </si>
  <si>
    <t>28-092X</t>
  </si>
  <si>
    <t>33-055D</t>
  </si>
  <si>
    <t>08-116W</t>
  </si>
  <si>
    <t>20-057D</t>
  </si>
  <si>
    <t>4TE</t>
  </si>
  <si>
    <t>4O4</t>
  </si>
  <si>
    <t>28-126A</t>
  </si>
  <si>
    <t>13-049Y</t>
  </si>
  <si>
    <t>17-074G</t>
  </si>
  <si>
    <t>13-127D</t>
  </si>
  <si>
    <t>2TA</t>
  </si>
  <si>
    <t>34-074B</t>
  </si>
  <si>
    <t>34-072B</t>
  </si>
  <si>
    <t>21-068X</t>
  </si>
  <si>
    <t>6AG</t>
  </si>
  <si>
    <t>08-120C</t>
  </si>
  <si>
    <t>29-114W</t>
  </si>
  <si>
    <t>34-071A</t>
  </si>
  <si>
    <t>17-124X</t>
  </si>
  <si>
    <t>4YJ</t>
  </si>
  <si>
    <t>12-026W</t>
  </si>
  <si>
    <t>30-097B</t>
  </si>
  <si>
    <t>18-098Y</t>
  </si>
  <si>
    <t>3TY</t>
  </si>
  <si>
    <t>34-070B</t>
  </si>
  <si>
    <t>21-052C</t>
  </si>
  <si>
    <t>25-054D</t>
  </si>
  <si>
    <t>13-118C</t>
  </si>
  <si>
    <t>4KZ</t>
  </si>
  <si>
    <t>30-116C</t>
  </si>
  <si>
    <t>29-079C</t>
  </si>
  <si>
    <t>24-085C</t>
  </si>
  <si>
    <t>34-069D</t>
  </si>
  <si>
    <t>08-109C</t>
  </si>
  <si>
    <t>18-068X</t>
  </si>
  <si>
    <t>13-005X</t>
  </si>
  <si>
    <t>28-077Y</t>
  </si>
  <si>
    <t>32-075A</t>
  </si>
  <si>
    <t>28-101C</t>
  </si>
  <si>
    <t>24-061Y</t>
  </si>
  <si>
    <t>17-107I</t>
  </si>
  <si>
    <t>HA5817079</t>
  </si>
  <si>
    <t>14-109Z</t>
  </si>
  <si>
    <t>HA5817095</t>
  </si>
  <si>
    <t>33-083B</t>
  </si>
  <si>
    <t>31-106C</t>
  </si>
  <si>
    <t>22-062B</t>
  </si>
  <si>
    <t>16-049C</t>
  </si>
  <si>
    <t>24-132B</t>
  </si>
  <si>
    <t>08-041Y</t>
  </si>
  <si>
    <t>5KL</t>
  </si>
  <si>
    <t>08-117B</t>
  </si>
  <si>
    <t>33-059X</t>
  </si>
  <si>
    <t>26-118X</t>
  </si>
  <si>
    <t>08-091Y</t>
  </si>
  <si>
    <t>29-057C</t>
  </si>
  <si>
    <t>HA5817215</t>
  </si>
  <si>
    <t>6EX</t>
  </si>
  <si>
    <t>Box 00000155400061774381 was short 21 pieces overall. 4 of these were adjusted out earlier. These missing 17 turned up during a reset count on 6/3/26.</t>
  </si>
  <si>
    <t>HA5817239</t>
  </si>
  <si>
    <t>12-034A</t>
  </si>
  <si>
    <t>12-033Z</t>
  </si>
  <si>
    <t>12-031A</t>
  </si>
  <si>
    <t>12-030Z</t>
  </si>
  <si>
    <t>HA5817430</t>
  </si>
  <si>
    <t>08-030Z</t>
  </si>
  <si>
    <t>08-026Z</t>
  </si>
  <si>
    <t>08-021A</t>
  </si>
  <si>
    <t>08-020A</t>
  </si>
  <si>
    <t>08-016Z</t>
  </si>
  <si>
    <t>08-015Z</t>
  </si>
  <si>
    <t>CC Empties</t>
  </si>
  <si>
    <t>5PW</t>
  </si>
  <si>
    <t>08-014A</t>
  </si>
  <si>
    <t>08-012Z</t>
  </si>
  <si>
    <t>08-011Z</t>
  </si>
  <si>
    <t>08-011A</t>
  </si>
  <si>
    <t>08-010Z</t>
  </si>
  <si>
    <t>08-009Z</t>
  </si>
  <si>
    <t>08-009A</t>
  </si>
  <si>
    <t>HA5817516</t>
  </si>
  <si>
    <t>11-022A</t>
  </si>
  <si>
    <t>JG8</t>
  </si>
  <si>
    <t>HA5817682</t>
  </si>
  <si>
    <t>26-071Y</t>
  </si>
  <si>
    <t>12-004D</t>
  </si>
  <si>
    <t>17-003A</t>
  </si>
  <si>
    <t>30-045D</t>
  </si>
  <si>
    <t>20-044Z</t>
  </si>
  <si>
    <t>64I</t>
  </si>
  <si>
    <t>08-003W</t>
  </si>
  <si>
    <t>11-001W</t>
  </si>
  <si>
    <t>13-001A</t>
  </si>
  <si>
    <t>60B</t>
  </si>
  <si>
    <t>HA5817796</t>
  </si>
  <si>
    <t>Wrong color in the box</t>
  </si>
  <si>
    <t>HA5817817</t>
  </si>
  <si>
    <t>10-010A</t>
  </si>
  <si>
    <t>13-070X</t>
  </si>
  <si>
    <t>28-051C</t>
  </si>
  <si>
    <t>30-111X</t>
  </si>
  <si>
    <t>HA5817889</t>
  </si>
  <si>
    <t>HA5817888</t>
  </si>
  <si>
    <t>5SJ</t>
  </si>
  <si>
    <t>33-007Y</t>
  </si>
  <si>
    <t>33-003Z</t>
  </si>
  <si>
    <t>33-010U</t>
  </si>
  <si>
    <t>33-011W</t>
  </si>
  <si>
    <t>33-013Y</t>
  </si>
  <si>
    <t>HA5817913</t>
  </si>
  <si>
    <t>08-020W</t>
  </si>
  <si>
    <t>Inventory rebag project</t>
  </si>
  <si>
    <t>08-013D</t>
  </si>
  <si>
    <t>08-027D</t>
  </si>
  <si>
    <t>1UY</t>
  </si>
  <si>
    <t>29-074A</t>
  </si>
  <si>
    <t>34-088C</t>
  </si>
  <si>
    <t>08-013W</t>
  </si>
  <si>
    <t>HA5817848</t>
  </si>
  <si>
    <t>6GE</t>
  </si>
  <si>
    <t>18-129X</t>
  </si>
  <si>
    <t>HA5817847</t>
  </si>
  <si>
    <t>21-074B</t>
  </si>
  <si>
    <t>HA5818053</t>
  </si>
  <si>
    <t>33-079Z</t>
  </si>
  <si>
    <t>34-092A</t>
  </si>
  <si>
    <t>34-091A</t>
  </si>
  <si>
    <t>HA5818054</t>
  </si>
  <si>
    <t>34-004C</t>
  </si>
  <si>
    <t>inventory rebag project</t>
  </si>
  <si>
    <t>27-043Z</t>
  </si>
  <si>
    <t>27-044A</t>
  </si>
  <si>
    <t>4VO</t>
  </si>
  <si>
    <t>23-091X</t>
  </si>
  <si>
    <t>27-048Z</t>
  </si>
  <si>
    <t>20-109Z</t>
  </si>
  <si>
    <t>4VQ</t>
  </si>
  <si>
    <t>23-133D</t>
  </si>
  <si>
    <t>2RR</t>
  </si>
  <si>
    <t>23-115Z</t>
  </si>
  <si>
    <t>4VP</t>
  </si>
  <si>
    <t>34-001E</t>
  </si>
  <si>
    <t>27-049Z</t>
  </si>
  <si>
    <t>34-001B</t>
  </si>
  <si>
    <t>34-095D</t>
  </si>
  <si>
    <t>3AG</t>
  </si>
  <si>
    <t>34-095A</t>
  </si>
  <si>
    <t>34-095B</t>
  </si>
  <si>
    <t>15-113X</t>
  </si>
  <si>
    <t>3BI</t>
  </si>
  <si>
    <t>34-094D</t>
  </si>
  <si>
    <t>3AJ</t>
  </si>
  <si>
    <t>14-010X</t>
  </si>
  <si>
    <t>30-082D</t>
  </si>
  <si>
    <t>HA5818052</t>
  </si>
  <si>
    <t>21-052B</t>
  </si>
  <si>
    <t>HA5818063</t>
  </si>
  <si>
    <t>18-084C</t>
  </si>
  <si>
    <t>HA5818079</t>
  </si>
  <si>
    <t>HA5818103</t>
  </si>
  <si>
    <t>31-067W</t>
  </si>
  <si>
    <t xml:space="preserve">Wrong size </t>
  </si>
  <si>
    <t>HA5818105</t>
  </si>
  <si>
    <t>09-026X</t>
  </si>
  <si>
    <t>qty of 9 adjusted out of 22-103x on 2/9/26</t>
  </si>
  <si>
    <t>HA5818104</t>
  </si>
  <si>
    <t>21-073X</t>
  </si>
  <si>
    <t>28-102C</t>
  </si>
  <si>
    <t>HA5818197</t>
  </si>
  <si>
    <t>25 adjusted out of 32-094y on 3/24/26</t>
  </si>
  <si>
    <t>26-080D</t>
  </si>
  <si>
    <t>10 adjusted out of 09-127x on 11/21/25</t>
  </si>
  <si>
    <t>27-105C</t>
  </si>
  <si>
    <t>5 adjusted out of 29-121d on 11/30/25</t>
  </si>
  <si>
    <t>19-076Z</t>
  </si>
  <si>
    <t>8 adjusted out of 24-061x on 12/7/25</t>
  </si>
  <si>
    <t>HA5818218</t>
  </si>
  <si>
    <t>33-034Y</t>
  </si>
  <si>
    <t>34-045C</t>
  </si>
  <si>
    <t>3UP</t>
  </si>
  <si>
    <t>33-033Y</t>
  </si>
  <si>
    <t>33-032Y</t>
  </si>
  <si>
    <t>33-028Z</t>
  </si>
  <si>
    <t>33-026W</t>
  </si>
  <si>
    <t>33-024V</t>
  </si>
  <si>
    <t>W003868</t>
  </si>
  <si>
    <t>33-022X</t>
  </si>
  <si>
    <t>33-021U</t>
  </si>
  <si>
    <t>33-018W</t>
  </si>
  <si>
    <t>13-088B</t>
  </si>
  <si>
    <t>3PM</t>
  </si>
  <si>
    <t>33-016Z</t>
  </si>
  <si>
    <t>16-042B</t>
  </si>
  <si>
    <t>26-109X</t>
  </si>
  <si>
    <t>28-098Y</t>
  </si>
  <si>
    <t>33-110X</t>
  </si>
  <si>
    <t>6BL</t>
  </si>
  <si>
    <t>17-065S</t>
  </si>
  <si>
    <t>10-120B</t>
  </si>
  <si>
    <t>33-013V</t>
  </si>
  <si>
    <t>WD8</t>
  </si>
  <si>
    <t>38F</t>
  </si>
  <si>
    <t>33-009Z</t>
  </si>
  <si>
    <t>33-008Z</t>
  </si>
  <si>
    <t>33-006W</t>
  </si>
  <si>
    <t>33-004Z</t>
  </si>
  <si>
    <t>18-132W</t>
  </si>
  <si>
    <t>33-004X</t>
  </si>
  <si>
    <t>33-002U</t>
  </si>
  <si>
    <t>3IL</t>
  </si>
  <si>
    <t>HA5818186</t>
  </si>
  <si>
    <t>08-113A</t>
  </si>
  <si>
    <t>14-124C</t>
  </si>
  <si>
    <t>HA5818187</t>
  </si>
  <si>
    <t>16-008Y</t>
  </si>
  <si>
    <t>17-067R</t>
  </si>
  <si>
    <t>25-069Y</t>
  </si>
  <si>
    <t>11-027Y</t>
  </si>
  <si>
    <t>30-100W</t>
  </si>
  <si>
    <t>HA5818188</t>
  </si>
  <si>
    <t>35-022A</t>
  </si>
  <si>
    <t>HA5818283</t>
  </si>
  <si>
    <t>24-072C</t>
  </si>
  <si>
    <t>26-055Y</t>
  </si>
  <si>
    <t>14-001A</t>
  </si>
  <si>
    <t>17-071S</t>
  </si>
  <si>
    <t>08-021Y</t>
  </si>
  <si>
    <t>28-043X</t>
  </si>
  <si>
    <t>HA5818309</t>
  </si>
  <si>
    <t>17-001B</t>
  </si>
  <si>
    <t>12-007B</t>
  </si>
  <si>
    <t>HA5818348</t>
  </si>
  <si>
    <t>24-073Y</t>
  </si>
  <si>
    <t>18-075W</t>
  </si>
  <si>
    <t>HA5818354</t>
  </si>
  <si>
    <t>24-088Y</t>
  </si>
  <si>
    <t>30-055Y</t>
  </si>
  <si>
    <t>4BW</t>
  </si>
  <si>
    <t>17-059Z</t>
  </si>
  <si>
    <t>HA5818361</t>
  </si>
  <si>
    <t>24-044W</t>
  </si>
  <si>
    <t>21-044Y</t>
  </si>
  <si>
    <t>13-060X</t>
  </si>
  <si>
    <t>27-102A</t>
  </si>
  <si>
    <t>31-059X</t>
  </si>
  <si>
    <t>18-048Y</t>
  </si>
  <si>
    <t>24-114B</t>
  </si>
  <si>
    <t>24-069X</t>
  </si>
  <si>
    <t>HA5818362</t>
  </si>
  <si>
    <t>4AT</t>
  </si>
  <si>
    <t>10-019X</t>
  </si>
  <si>
    <t>5SQ</t>
  </si>
  <si>
    <t>10-039X</t>
  </si>
  <si>
    <t>21I</t>
  </si>
  <si>
    <t>13-061C</t>
  </si>
  <si>
    <t>HA5818419</t>
  </si>
  <si>
    <t>12-011A</t>
  </si>
  <si>
    <t>21-060Z</t>
  </si>
  <si>
    <t>11-001X</t>
  </si>
  <si>
    <t>HA5818450</t>
  </si>
  <si>
    <t>12-081Y</t>
  </si>
  <si>
    <t>Replenishment box mistakenly adjusted in on a reset count today.</t>
  </si>
  <si>
    <t>HA5818451</t>
  </si>
  <si>
    <t>5ZL</t>
  </si>
  <si>
    <t>23-044Y</t>
  </si>
  <si>
    <t>Weekend shift</t>
  </si>
  <si>
    <t>5ZG</t>
  </si>
  <si>
    <t>16-038W</t>
  </si>
  <si>
    <t>24-067C</t>
  </si>
  <si>
    <t>20-078B</t>
  </si>
  <si>
    <t>17-049D</t>
  </si>
  <si>
    <t>21-068Y</t>
  </si>
  <si>
    <t>19-124W</t>
  </si>
  <si>
    <t>19-087B</t>
  </si>
  <si>
    <t>17-074C</t>
  </si>
  <si>
    <t>11-058X</t>
  </si>
  <si>
    <t>13-051C</t>
  </si>
  <si>
    <t>14-052C</t>
  </si>
  <si>
    <t>13-126W</t>
  </si>
  <si>
    <t>23-095Z</t>
  </si>
  <si>
    <t>11-077W</t>
  </si>
  <si>
    <t>10-053Y</t>
  </si>
  <si>
    <t>13-016X</t>
  </si>
  <si>
    <t>14-049Z</t>
  </si>
  <si>
    <t>29-121C</t>
  </si>
  <si>
    <t>16-103X</t>
  </si>
  <si>
    <t>3WV</t>
  </si>
  <si>
    <t>14-017X</t>
  </si>
  <si>
    <t>HA5818452</t>
  </si>
  <si>
    <t>34-043C</t>
  </si>
  <si>
    <t>HA5818454</t>
  </si>
  <si>
    <t>11-131A</t>
  </si>
  <si>
    <t>Second shift</t>
  </si>
  <si>
    <t>31-084X</t>
  </si>
  <si>
    <t>10-012W</t>
  </si>
  <si>
    <t>HA5818455</t>
  </si>
  <si>
    <t>10-063X</t>
  </si>
  <si>
    <t>34-004B</t>
  </si>
  <si>
    <t>HA5818456</t>
  </si>
  <si>
    <t>26-071X</t>
  </si>
  <si>
    <t>HA5818468</t>
  </si>
  <si>
    <t>09-099A</t>
  </si>
  <si>
    <t>HA5818490</t>
  </si>
  <si>
    <t>15-132B</t>
  </si>
  <si>
    <t>HA5818492</t>
  </si>
  <si>
    <t>34-028B</t>
  </si>
  <si>
    <t>34-027C</t>
  </si>
  <si>
    <t>34-014B</t>
  </si>
  <si>
    <t>34-012A</t>
  </si>
  <si>
    <t>34-008F</t>
  </si>
  <si>
    <t>15-024B</t>
  </si>
  <si>
    <t>HA5818494</t>
  </si>
  <si>
    <t>17-098F</t>
  </si>
  <si>
    <t>33-059V</t>
  </si>
  <si>
    <t>64A</t>
  </si>
  <si>
    <t>28-089X</t>
  </si>
  <si>
    <t>33-058W</t>
  </si>
  <si>
    <t>17-034B</t>
  </si>
  <si>
    <t>18-100X</t>
  </si>
  <si>
    <t>33-055Y</t>
  </si>
  <si>
    <t>33-044V</t>
  </si>
  <si>
    <t>34-028F</t>
  </si>
  <si>
    <t>34-037B</t>
  </si>
  <si>
    <t>22-046Y</t>
  </si>
  <si>
    <t>HA5818495</t>
  </si>
  <si>
    <t>20-049C</t>
  </si>
  <si>
    <t>28-072B</t>
  </si>
  <si>
    <t>33-104V</t>
  </si>
  <si>
    <t>10-086X</t>
  </si>
  <si>
    <t>30-121C</t>
  </si>
  <si>
    <t>33-103U</t>
  </si>
  <si>
    <t>13-108C</t>
  </si>
  <si>
    <t>30-114X</t>
  </si>
  <si>
    <t>21-107C</t>
  </si>
  <si>
    <t>25-072X</t>
  </si>
  <si>
    <t>33-100U</t>
  </si>
  <si>
    <t>33-098Y</t>
  </si>
  <si>
    <t>1WB</t>
  </si>
  <si>
    <t>33-097X</t>
  </si>
  <si>
    <t>29-059X</t>
  </si>
  <si>
    <t>08-019C</t>
  </si>
  <si>
    <t>27-115D</t>
  </si>
  <si>
    <t>21-060B</t>
  </si>
  <si>
    <t>31-107C</t>
  </si>
  <si>
    <t>6AB</t>
  </si>
  <si>
    <t>22-114C</t>
  </si>
  <si>
    <t>26-122C</t>
  </si>
  <si>
    <t>33-093W</t>
  </si>
  <si>
    <t>33-092Z</t>
  </si>
  <si>
    <t>18-127X</t>
  </si>
  <si>
    <t>33-075V</t>
  </si>
  <si>
    <t>18-055X</t>
  </si>
  <si>
    <t>17-070R</t>
  </si>
  <si>
    <t>21-059Y</t>
  </si>
  <si>
    <t>11-097C</t>
  </si>
  <si>
    <t>21-063C</t>
  </si>
  <si>
    <t>31-048C</t>
  </si>
  <si>
    <t>18-077X</t>
  </si>
  <si>
    <t>33-074V</t>
  </si>
  <si>
    <t>13-115C</t>
  </si>
  <si>
    <t>23-067C</t>
  </si>
  <si>
    <t>1YQ</t>
  </si>
  <si>
    <t>33-072U</t>
  </si>
  <si>
    <t>20-102B</t>
  </si>
  <si>
    <t>21-056C</t>
  </si>
  <si>
    <t>18-071B</t>
  </si>
  <si>
    <t>33-071X</t>
  </si>
  <si>
    <t>3VC</t>
  </si>
  <si>
    <t>10-097A</t>
  </si>
  <si>
    <t>11-016C</t>
  </si>
  <si>
    <t>19-116B</t>
  </si>
  <si>
    <t>11-098X</t>
  </si>
  <si>
    <t>33-062X</t>
  </si>
  <si>
    <t>18-053X</t>
  </si>
  <si>
    <t>23-128C</t>
  </si>
  <si>
    <t>18-077W</t>
  </si>
  <si>
    <t>38-006Z</t>
  </si>
  <si>
    <t>25-086C</t>
  </si>
  <si>
    <t>23-092X</t>
  </si>
  <si>
    <t>13-029X</t>
  </si>
  <si>
    <t>HA5818484</t>
  </si>
  <si>
    <t>09-075D</t>
  </si>
  <si>
    <t>29-117Y</t>
  </si>
  <si>
    <t>HA5818491</t>
  </si>
  <si>
    <t>24-043W</t>
  </si>
  <si>
    <t>V840437</t>
  </si>
  <si>
    <t>V647814</t>
  </si>
  <si>
    <t>V647818</t>
  </si>
  <si>
    <t>Potatoes</t>
  </si>
  <si>
    <t>RF Devices</t>
  </si>
  <si>
    <t>Boom Assignment</t>
  </si>
  <si>
    <t xml:space="preserve">Action </t>
  </si>
  <si>
    <t>Boom Check-List</t>
  </si>
  <si>
    <t>1ST SHIFT</t>
  </si>
  <si>
    <t>2ND SHIFT</t>
  </si>
  <si>
    <t xml:space="preserve">WEEKEND </t>
  </si>
  <si>
    <t>Yellow Side</t>
  </si>
  <si>
    <t xml:space="preserve">Red Side </t>
  </si>
  <si>
    <t>#</t>
  </si>
  <si>
    <t>NEW Name</t>
  </si>
  <si>
    <t>Serial Number</t>
  </si>
  <si>
    <t>Device Type</t>
  </si>
  <si>
    <t>Stored</t>
  </si>
  <si>
    <t>Device Name</t>
  </si>
  <si>
    <t>Manufacturer</t>
  </si>
  <si>
    <t>Model</t>
  </si>
  <si>
    <t>Employee</t>
  </si>
  <si>
    <t>Damage or lost action</t>
  </si>
  <si>
    <t>Booms</t>
  </si>
  <si>
    <t>SOS</t>
  </si>
  <si>
    <t>EOS</t>
  </si>
  <si>
    <t xml:space="preserve">Assigment </t>
  </si>
  <si>
    <t>Talkman A730x</t>
  </si>
  <si>
    <t>FLOOR</t>
  </si>
  <si>
    <t>Talkman A710x</t>
  </si>
  <si>
    <t>OFFICE</t>
  </si>
  <si>
    <t>missing</t>
  </si>
  <si>
    <t>HA21280520101839</t>
  </si>
  <si>
    <t>Zebra Technologies</t>
  </si>
  <si>
    <t>MC3300ax</t>
  </si>
  <si>
    <t>SRX3</t>
  </si>
  <si>
    <t>Assigned</t>
  </si>
  <si>
    <t>Leidi Laura</t>
  </si>
  <si>
    <t>maidevis</t>
  </si>
  <si>
    <t>Leidyana</t>
  </si>
  <si>
    <t>HA22285520101910</t>
  </si>
  <si>
    <t>Samuel</t>
  </si>
  <si>
    <t>Yosbany</t>
  </si>
  <si>
    <t>HA21281520100021</t>
  </si>
  <si>
    <t>Alex Gongora</t>
  </si>
  <si>
    <t>Odalis</t>
  </si>
  <si>
    <t>Eunice</t>
  </si>
  <si>
    <t>Joyce</t>
  </si>
  <si>
    <t>HA21281520100029</t>
  </si>
  <si>
    <t>Jaqueline Macias</t>
  </si>
  <si>
    <t xml:space="preserve">carlos </t>
  </si>
  <si>
    <t>Yamile</t>
  </si>
  <si>
    <t>Ana Lucia</t>
  </si>
  <si>
    <t>RF01</t>
  </si>
  <si>
    <t>HA22285520101931</t>
  </si>
  <si>
    <t>Yamale</t>
  </si>
  <si>
    <t>Yamelis</t>
  </si>
  <si>
    <t>RF02</t>
  </si>
  <si>
    <t>HA22286520100002</t>
  </si>
  <si>
    <t>Milderi</t>
  </si>
  <si>
    <t>Travis Crayton</t>
  </si>
  <si>
    <t>Giorgis</t>
  </si>
  <si>
    <t>RF03</t>
  </si>
  <si>
    <t>HA22286520100084</t>
  </si>
  <si>
    <t>Richard Carpenter</t>
  </si>
  <si>
    <t>Maideline</t>
  </si>
  <si>
    <t>Magda</t>
  </si>
  <si>
    <t xml:space="preserve">not assigned </t>
  </si>
  <si>
    <t>RF04</t>
  </si>
  <si>
    <t>HA22286520100059</t>
  </si>
  <si>
    <t>Marlin</t>
  </si>
  <si>
    <t>Yankier</t>
  </si>
  <si>
    <t>Kevin</t>
  </si>
  <si>
    <t>RF05</t>
  </si>
  <si>
    <t>HA21280520101784</t>
  </si>
  <si>
    <t>Yoider</t>
  </si>
  <si>
    <t>Viviani</t>
  </si>
  <si>
    <t>RF06</t>
  </si>
  <si>
    <t>HA21280520101782</t>
  </si>
  <si>
    <t>Ana Suarez Vega</t>
  </si>
  <si>
    <t>maribel</t>
  </si>
  <si>
    <t>RF07</t>
  </si>
  <si>
    <t>HA21280520101812</t>
  </si>
  <si>
    <t xml:space="preserve">Keyanna </t>
  </si>
  <si>
    <t>Santia rene</t>
  </si>
  <si>
    <t>RF08</t>
  </si>
  <si>
    <t>HA21280520101747</t>
  </si>
  <si>
    <t>Biunaisky</t>
  </si>
  <si>
    <t>Lazara</t>
  </si>
  <si>
    <t>RF09</t>
  </si>
  <si>
    <t>HA22286520100082</t>
  </si>
  <si>
    <t>Karelis</t>
  </si>
  <si>
    <t>Vanessa</t>
  </si>
  <si>
    <t>Corby</t>
  </si>
  <si>
    <t>RF10</t>
  </si>
  <si>
    <t>HA22286520100056</t>
  </si>
  <si>
    <t>Idelmis Infante</t>
  </si>
  <si>
    <t>ernsto</t>
  </si>
  <si>
    <t>Ernedis</t>
  </si>
  <si>
    <t>RF11</t>
  </si>
  <si>
    <t>HA22286520100036</t>
  </si>
  <si>
    <t>Ariannis</t>
  </si>
  <si>
    <t>Alexander</t>
  </si>
  <si>
    <t>RF12</t>
  </si>
  <si>
    <t>HA21280520101814</t>
  </si>
  <si>
    <t>SRX2</t>
  </si>
  <si>
    <t>Office</t>
  </si>
  <si>
    <t>LEADS</t>
  </si>
  <si>
    <t>Dayani</t>
  </si>
  <si>
    <t>RF13</t>
  </si>
  <si>
    <t>HA22286520100035</t>
  </si>
  <si>
    <t>Lisbeth</t>
  </si>
  <si>
    <t>RF14</t>
  </si>
  <si>
    <t>HA22286520100058</t>
  </si>
  <si>
    <t>Yenisleydis</t>
  </si>
  <si>
    <t>RF15</t>
  </si>
  <si>
    <t>HA22286520100007</t>
  </si>
  <si>
    <t>Angelo</t>
  </si>
  <si>
    <t>Yadiel</t>
  </si>
  <si>
    <t>RF16</t>
  </si>
  <si>
    <t>HA22286520100055</t>
  </si>
  <si>
    <t>Yunia</t>
  </si>
  <si>
    <t>RF17</t>
  </si>
  <si>
    <t>HA22285520101930</t>
  </si>
  <si>
    <t>RF18</t>
  </si>
  <si>
    <t>HA21280520101771</t>
  </si>
  <si>
    <t>roxana</t>
  </si>
  <si>
    <t>Yunior</t>
  </si>
  <si>
    <t>Adrian</t>
  </si>
  <si>
    <t>RF19</t>
  </si>
  <si>
    <t>HA21281520100040</t>
  </si>
  <si>
    <t>Armani</t>
  </si>
  <si>
    <t>Yaidel</t>
  </si>
  <si>
    <t>RF20</t>
  </si>
  <si>
    <t>HA22286520100005</t>
  </si>
  <si>
    <t>Rodney</t>
  </si>
  <si>
    <t>Sonjonnia</t>
  </si>
  <si>
    <t>RF21</t>
  </si>
  <si>
    <t>HA21280520101785</t>
  </si>
  <si>
    <t>no serial number</t>
  </si>
  <si>
    <t> </t>
  </si>
  <si>
    <t>carlos g</t>
  </si>
  <si>
    <t>Yoandri</t>
  </si>
  <si>
    <t>RF22</t>
  </si>
  <si>
    <t>HA21280520101833</t>
  </si>
  <si>
    <t>angelo</t>
  </si>
  <si>
    <t>RF23</t>
  </si>
  <si>
    <t>HA21280520101750</t>
  </si>
  <si>
    <t>Yanexi</t>
  </si>
  <si>
    <t>Djlouvie</t>
  </si>
  <si>
    <t>Yoyi</t>
  </si>
  <si>
    <t>RF24</t>
  </si>
  <si>
    <t>HA21280520101748</t>
  </si>
  <si>
    <t>makpaita</t>
  </si>
  <si>
    <t>Yurima</t>
  </si>
  <si>
    <t>RF25</t>
  </si>
  <si>
    <t>HA22286520102113</t>
  </si>
  <si>
    <t>Zuleika</t>
  </si>
  <si>
    <t>Edgar</t>
  </si>
  <si>
    <t>Mairena</t>
  </si>
  <si>
    <t>RF26</t>
  </si>
  <si>
    <t>HA22286520100004</t>
  </si>
  <si>
    <t>jackie</t>
  </si>
  <si>
    <t>Claudia</t>
  </si>
  <si>
    <t>Brando</t>
  </si>
  <si>
    <t>RF27</t>
  </si>
  <si>
    <t>HA22286520100038</t>
  </si>
  <si>
    <t>Daydi</t>
  </si>
  <si>
    <t>RF28</t>
  </si>
  <si>
    <t>HA22285520101913</t>
  </si>
  <si>
    <t>Dayne</t>
  </si>
  <si>
    <t>Destiny</t>
  </si>
  <si>
    <t>RF29</t>
  </si>
  <si>
    <t>HA21280520101746</t>
  </si>
  <si>
    <t>perdo</t>
  </si>
  <si>
    <t>RF30</t>
  </si>
  <si>
    <t>HA21280520101783</t>
  </si>
  <si>
    <t>Ernesto Hernandez</t>
  </si>
  <si>
    <t>Ignaico</t>
  </si>
  <si>
    <t>Yelena</t>
  </si>
  <si>
    <t>RF31</t>
  </si>
  <si>
    <t>HA21280520101717</t>
  </si>
  <si>
    <t>Merlyn</t>
  </si>
  <si>
    <t>RF32</t>
  </si>
  <si>
    <t>HA21281520100022</t>
  </si>
  <si>
    <t>Belisario Gonzalez</t>
  </si>
  <si>
    <t>Lorena</t>
  </si>
  <si>
    <t>Denises</t>
  </si>
  <si>
    <t>Mimi</t>
  </si>
  <si>
    <t>RF33</t>
  </si>
  <si>
    <t>HA22285520101943</t>
  </si>
  <si>
    <t>isamary</t>
  </si>
  <si>
    <t>Jessica</t>
  </si>
  <si>
    <t>RF34</t>
  </si>
  <si>
    <t>HA22285520101929</t>
  </si>
  <si>
    <t>Daimarails</t>
  </si>
  <si>
    <t>Jhon</t>
  </si>
  <si>
    <t>RF35</t>
  </si>
  <si>
    <t>HA21280520101737</t>
  </si>
  <si>
    <t>Jorge sarmiento</t>
  </si>
  <si>
    <t>Abby</t>
  </si>
  <si>
    <t>RF36</t>
  </si>
  <si>
    <t>HA22285520101939</t>
  </si>
  <si>
    <t>Nayaly</t>
  </si>
  <si>
    <t>RF37</t>
  </si>
  <si>
    <t>HA22286520100017</t>
  </si>
  <si>
    <t>randy</t>
  </si>
  <si>
    <t>RF38</t>
  </si>
  <si>
    <t>HA21280520101892</t>
  </si>
  <si>
    <t>Arnoldo Vega</t>
  </si>
  <si>
    <t>yoenda</t>
  </si>
  <si>
    <t>Nyaar</t>
  </si>
  <si>
    <t>Mason</t>
  </si>
  <si>
    <t>RF39</t>
  </si>
  <si>
    <t>HA21280520101897</t>
  </si>
  <si>
    <t>Yanet Cisnero</t>
  </si>
  <si>
    <t>RF40</t>
  </si>
  <si>
    <t>HA21280520101894</t>
  </si>
  <si>
    <t>Alejandro rodriguez</t>
  </si>
  <si>
    <t>RF41</t>
  </si>
  <si>
    <t>HA22286520100015</t>
  </si>
  <si>
    <t>Anylisa</t>
  </si>
  <si>
    <t>Maritza</t>
  </si>
  <si>
    <t>RF42</t>
  </si>
  <si>
    <t>HA21280520101817</t>
  </si>
  <si>
    <t>Fabian</t>
  </si>
  <si>
    <t>RF43</t>
  </si>
  <si>
    <t>HA21280520101769</t>
  </si>
  <si>
    <t>helena</t>
  </si>
  <si>
    <t>Lisvey</t>
  </si>
  <si>
    <t>RF44</t>
  </si>
  <si>
    <t>HA22286520100060</t>
  </si>
  <si>
    <t>Yariselydis</t>
  </si>
  <si>
    <t>Harold</t>
  </si>
  <si>
    <t>RF45</t>
  </si>
  <si>
    <t>HA22286520100037</t>
  </si>
  <si>
    <t>Raymond</t>
  </si>
  <si>
    <t>Alejandro Leyva</t>
  </si>
  <si>
    <t>ha21280520101731</t>
  </si>
  <si>
    <t>Daniela</t>
  </si>
  <si>
    <t>Rolexy Lopez</t>
  </si>
  <si>
    <t>Team Lead  1St  Shift</t>
  </si>
  <si>
    <t>Deja Anderson 📍</t>
  </si>
  <si>
    <t>Team Lead 2nd shift:</t>
  </si>
  <si>
    <t>Elian Parra 📍</t>
  </si>
  <si>
    <t>Team Lead wknd shift:</t>
  </si>
  <si>
    <t>Eumary Quinones 📍</t>
  </si>
  <si>
    <t xml:space="preserve">Missing Booms # </t>
  </si>
  <si>
    <t>Josefa Martienez</t>
  </si>
  <si>
    <t>Liurys Pinto</t>
  </si>
  <si>
    <t>Dora Lopez</t>
  </si>
  <si>
    <t>Shvodra Anderson</t>
  </si>
  <si>
    <t xml:space="preserve">Liudmila Gonzalez </t>
  </si>
  <si>
    <t>Norberto Falco</t>
  </si>
  <si>
    <t>Lisbet Moro</t>
  </si>
  <si>
    <t>Xiomara Castro</t>
  </si>
  <si>
    <t>Ailyn Ricardo</t>
  </si>
  <si>
    <t>Orlis Zaldivar Alcantara</t>
  </si>
  <si>
    <t>Sharmin Campbell</t>
  </si>
  <si>
    <t xml:space="preserve">Elian Parra </t>
  </si>
  <si>
    <t>Tontalane Willams</t>
  </si>
  <si>
    <t>Mercedez Carrazco</t>
  </si>
  <si>
    <t>Whole Shift?</t>
  </si>
  <si>
    <t>Individuals?</t>
  </si>
  <si>
    <t>Whole shift closed</t>
  </si>
  <si>
    <t>wknd</t>
  </si>
  <si>
    <t>VTO'd all of weekend shift at noon</t>
  </si>
  <si>
    <t>Half of day shift off Tuesday</t>
  </si>
  <si>
    <t>Half of day shift off Wednesday</t>
  </si>
  <si>
    <t>Whole shift shut down at 3:30pm</t>
  </si>
  <si>
    <t>VTO starting at 12pm, whole shift shut down at 3pm</t>
  </si>
  <si>
    <t>Whole shift shut down at 10:30pm</t>
  </si>
  <si>
    <t>Wknd</t>
  </si>
  <si>
    <t>Shift could VTO from 2pm</t>
  </si>
  <si>
    <t>VTO offered to weekend shift</t>
  </si>
  <si>
    <t>Whole shift shut down at 9:30p</t>
  </si>
  <si>
    <t>1st &amp; 2nd</t>
  </si>
  <si>
    <t>VTO offered, 1st shift left after rush was completed</t>
  </si>
  <si>
    <t>Whole shift shut down at 2:30pm for IT recovery failback</t>
  </si>
  <si>
    <t xml:space="preserve">whole shift will be leaving early at 10pm due to inclement weather </t>
  </si>
  <si>
    <t>English speakers VTO'd at noon, Spanish speakers at 1:30 (after Spanish 401k meeting)</t>
  </si>
  <si>
    <t>VTO offered after last breaks for both shifts</t>
  </si>
  <si>
    <t>wknd &amp; 2nd</t>
  </si>
  <si>
    <t>Closing for Easter Sunday</t>
  </si>
  <si>
    <t>4 VTO slots opened up for 1st shift, early exit offered to remaining 1st team and 2nd shift</t>
  </si>
  <si>
    <t>LDFs</t>
  </si>
  <si>
    <t>LDF % to DTC</t>
  </si>
  <si>
    <t>Resets by day</t>
  </si>
  <si>
    <t>Reset Hours</t>
  </si>
  <si>
    <t>Reset Exceptions hrs</t>
  </si>
  <si>
    <t>Reset shipments per hour</t>
  </si>
  <si>
    <t>% of resets to Shipped</t>
  </si>
  <si>
    <t>Forecasted Demand (Units)</t>
  </si>
  <si>
    <t>Projected Resets</t>
  </si>
  <si>
    <t>Reset hours needed</t>
  </si>
  <si>
    <t>DTC putaway totes @ 6 am</t>
  </si>
  <si>
    <t>DTC putaway hours</t>
  </si>
  <si>
    <t>DTC hours to schedule</t>
  </si>
  <si>
    <t>MMV Units</t>
  </si>
  <si>
    <t>MMV Skus</t>
  </si>
  <si>
    <t>Oldest Date</t>
  </si>
  <si>
    <t>MM2 Units</t>
  </si>
  <si>
    <t>MM2 Boxes</t>
  </si>
  <si>
    <t>Manual moves completed (locations)</t>
  </si>
  <si>
    <t>Hours used</t>
  </si>
  <si>
    <t>Counting</t>
  </si>
  <si>
    <t>Picking locations counted</t>
  </si>
  <si>
    <t>Picking pieces counted</t>
  </si>
  <si>
    <t>Net Pieces adjusted in/out</t>
  </si>
  <si>
    <t>% Picking discrepancies</t>
  </si>
  <si>
    <t>Picking CC Hours</t>
  </si>
  <si>
    <t>Pieces per hour Pick CC</t>
  </si>
  <si>
    <t>Overstock locations counted</t>
  </si>
  <si>
    <t>Overstock pieces counted</t>
  </si>
  <si>
    <t>% Overstock discrepancies</t>
  </si>
  <si>
    <t>Overstock CC Hours</t>
  </si>
  <si>
    <t>Locations per hour Overstock CC</t>
  </si>
  <si>
    <t>Spot count locations</t>
  </si>
  <si>
    <t>Spot count pieces</t>
  </si>
  <si>
    <t>% Spot count discrepancies</t>
  </si>
  <si>
    <t>Spot Count hours</t>
  </si>
  <si>
    <t>Pieces per hour Spot Count</t>
  </si>
  <si>
    <t>Picking Adjustments $ (net)</t>
  </si>
  <si>
    <t>Overstock Adjustments $ (net)</t>
  </si>
  <si>
    <t>Spot Count Adjustments $ (net)</t>
  </si>
  <si>
    <t>Total Adjustments $ (net)</t>
  </si>
  <si>
    <t>Auditing</t>
  </si>
  <si>
    <t>Returns process accuracy(labels)</t>
  </si>
  <si>
    <t>Mistakes found</t>
  </si>
  <si>
    <t>% Errors</t>
  </si>
  <si>
    <t>Returns put away</t>
  </si>
  <si>
    <t>Stocking--replenishment/bulk put</t>
  </si>
  <si>
    <t>Outbound--order check</t>
  </si>
  <si>
    <t>WBW</t>
  </si>
  <si>
    <t>Total audit hours</t>
  </si>
  <si>
    <t>3rd Party Transfers (Kidizen)</t>
  </si>
  <si>
    <t>Total Transfer Locations</t>
  </si>
  <si>
    <t>Total transfer pieces</t>
  </si>
  <si>
    <t>Transfer picking hours</t>
  </si>
  <si>
    <t>Pc/hr picked</t>
  </si>
  <si>
    <t>Transfer non-picking hours (inv indirect)</t>
  </si>
  <si>
    <t># of Exceptions</t>
  </si>
  <si>
    <t>Total hours used</t>
  </si>
  <si>
    <t>Single Donations</t>
  </si>
  <si>
    <t>Total showing available</t>
  </si>
  <si>
    <t>Donations pulled</t>
  </si>
  <si>
    <t>Employee Sale only</t>
  </si>
  <si>
    <t>0 pc in location, spot counted out</t>
  </si>
  <si>
    <t>Reserved for orders</t>
  </si>
  <si>
    <t>Problem locations found</t>
  </si>
  <si>
    <t>$ adjusted out for Donations and ES</t>
  </si>
  <si>
    <t>Deja Anderson- O&amp;T</t>
  </si>
  <si>
    <t>RUSH</t>
  </si>
  <si>
    <t xml:space="preserve">Ketty Marquez Iglesias </t>
  </si>
  <si>
    <t>Seasonal Crew(pink)</t>
  </si>
  <si>
    <t>Roxana Sanchez Milanes</t>
  </si>
  <si>
    <r>
      <rPr>
        <b/>
        <sz val="10"/>
        <color rgb="FF000000"/>
        <rFont val="Arial"/>
        <family val="2"/>
      </rPr>
      <t xml:space="preserve">F,S,S (green) (S,S) </t>
    </r>
    <r>
      <rPr>
        <b/>
        <sz val="10"/>
        <color rgb="FFFBBC04"/>
        <rFont val="Arial"/>
        <family val="2"/>
      </rPr>
      <t>Orange</t>
    </r>
  </si>
  <si>
    <t>AM Shift Goal</t>
  </si>
  <si>
    <t xml:space="preserve">Daimarelys Alfonso Garcia </t>
  </si>
  <si>
    <t>Arnoldo Vega Pineiro</t>
  </si>
  <si>
    <t>rs</t>
  </si>
  <si>
    <t>Eumary Quinones- O&amp;T</t>
  </si>
  <si>
    <t>Sl</t>
  </si>
  <si>
    <t>Liurys Rojas Pinto</t>
  </si>
  <si>
    <t>Jonathan Castro</t>
  </si>
  <si>
    <t>Total Units</t>
  </si>
  <si>
    <t xml:space="preserve">Yaneisi Escalante </t>
  </si>
  <si>
    <t>Corbin Baker</t>
  </si>
  <si>
    <t xml:space="preserve">Rosana Fernandez Lusson </t>
  </si>
  <si>
    <t>re</t>
  </si>
  <si>
    <t>Adrian Sanchez</t>
  </si>
  <si>
    <t xml:space="preserve">Irialis Ricardo Cruz </t>
  </si>
  <si>
    <t>ip</t>
  </si>
  <si>
    <t>Yordany Miranda Cantillo</t>
  </si>
  <si>
    <t>Vladimir Salazar</t>
  </si>
  <si>
    <t>WKND</t>
  </si>
  <si>
    <t xml:space="preserve">Yissel Diaz Batista </t>
  </si>
  <si>
    <t xml:space="preserve">Carlos Molina </t>
  </si>
  <si>
    <t>tp</t>
  </si>
  <si>
    <t>Harold Howard</t>
  </si>
  <si>
    <t xml:space="preserve">Luis Yasiel Lopez Quesada </t>
  </si>
  <si>
    <t xml:space="preserve">
Dayana Garcia Marrero</t>
  </si>
  <si>
    <t>Maydelin Martinez Cruz</t>
  </si>
  <si>
    <t>Kevin Bethancourt</t>
  </si>
  <si>
    <t>Snapshot</t>
  </si>
  <si>
    <t xml:space="preserve">Liz Stefany Baster Roig </t>
  </si>
  <si>
    <t>Maideivis Garcia Cruz</t>
  </si>
  <si>
    <t>Magela Cervante</t>
  </si>
  <si>
    <t>Picking Cycle / Spot Count</t>
  </si>
  <si>
    <t>Jacqueline Abascal</t>
  </si>
  <si>
    <t>Odalis Perez Reyes</t>
  </si>
  <si>
    <t>Liliam Batista</t>
  </si>
  <si>
    <t>Mayelin Roig Pérez</t>
  </si>
  <si>
    <t>Ariannis Quiala</t>
  </si>
  <si>
    <t>Destiny Brewer</t>
  </si>
  <si>
    <t>Ana Lucia Ramirez</t>
  </si>
  <si>
    <t>Margiolis Silva</t>
  </si>
  <si>
    <t>Raydiz Daboin</t>
  </si>
  <si>
    <t>Mildrei Beltran</t>
  </si>
  <si>
    <t>Winnie Pen</t>
  </si>
  <si>
    <t>Zoyka Claudia Rodriguez</t>
  </si>
  <si>
    <t>Yoanda  Borges.</t>
  </si>
  <si>
    <t>Maideline Sanchez</t>
  </si>
  <si>
    <t>Yenisley Cordovi Acosta</t>
  </si>
  <si>
    <t>Lisandra Martinez</t>
  </si>
  <si>
    <t>3rd</t>
  </si>
  <si>
    <t>Yulema Viamonte Perez</t>
  </si>
  <si>
    <t>Carlos Hernandez</t>
  </si>
  <si>
    <t>Ernesto Hernanadez</t>
  </si>
  <si>
    <t>Yaidel Lorente Espinosa</t>
  </si>
  <si>
    <t>Mairena Gomez</t>
  </si>
  <si>
    <t>Annalay Padilla Gonzalez  </t>
  </si>
  <si>
    <t>Merlyn Bello Carmenate</t>
  </si>
  <si>
    <t>Anisleidis Carralero</t>
  </si>
  <si>
    <t>Lisbeth Rodriguez Garcia</t>
  </si>
  <si>
    <t xml:space="preserve">Lazara Zuset Diestro </t>
  </si>
  <si>
    <t>Yilena Santana Perez</t>
  </si>
  <si>
    <t>Alexeis Gonzalez</t>
  </si>
  <si>
    <t>Biunaikys Contino</t>
  </si>
  <si>
    <t>Kirenia Ottley</t>
  </si>
  <si>
    <t>Diana Ruiz</t>
  </si>
  <si>
    <t>Ignacio Castillo.</t>
  </si>
  <si>
    <t>Karelis Leyva</t>
  </si>
  <si>
    <t>Abby Garcia</t>
  </si>
  <si>
    <t>Odalys Rivas</t>
  </si>
  <si>
    <t>Yaniely Borrego</t>
  </si>
  <si>
    <t>Rodney  Mcmille</t>
  </si>
  <si>
    <t>Yamile Chacon</t>
  </si>
  <si>
    <t>Vivianis Morfa</t>
  </si>
  <si>
    <t xml:space="preserve">John Franco Morenos </t>
  </si>
  <si>
    <t>Brittney Montejo</t>
  </si>
  <si>
    <t>Idania Perez</t>
  </si>
  <si>
    <t>Marilin Madera</t>
  </si>
  <si>
    <t>Aliuska Salvador</t>
  </si>
  <si>
    <t>Georgy Mora</t>
  </si>
  <si>
    <t>4th</t>
  </si>
  <si>
    <t>Mayidis Miur Cardoso</t>
  </si>
  <si>
    <t xml:space="preserve">Katiuska Rivero	</t>
  </si>
  <si>
    <t>Martin Gonzalez</t>
  </si>
  <si>
    <t>Nolberto Falco</t>
  </si>
  <si>
    <t>Yosnavy Mejias</t>
  </si>
  <si>
    <t>Mildrey Hernandez</t>
  </si>
  <si>
    <t>Pedro Pla Delgado</t>
  </si>
  <si>
    <t>Yoider Aguilar</t>
  </si>
  <si>
    <t>Yoandry Cabrejas</t>
  </si>
  <si>
    <t>Hilda Bolta</t>
  </si>
  <si>
    <t>Nataly Hernandez Alvarez</t>
  </si>
  <si>
    <t>Zuleika Dubernal</t>
  </si>
  <si>
    <t>Keyana rox</t>
  </si>
  <si>
    <t>Miftari Mejreme</t>
  </si>
  <si>
    <t>Jordan Zeriol</t>
  </si>
  <si>
    <t>Yailen Lisa Orrazabal</t>
  </si>
  <si>
    <t>Yarisleydis Burgos</t>
  </si>
  <si>
    <t>Fatuma Bakur</t>
  </si>
  <si>
    <t>Fatima Bakar</t>
  </si>
  <si>
    <t>Rosalba Lloret</t>
  </si>
  <si>
    <t>Daidy Grana Verdecia</t>
  </si>
  <si>
    <t>Ismaray Hernandez</t>
  </si>
  <si>
    <t>Elizabeth Pérez Debs</t>
  </si>
  <si>
    <t>Angelo Zanfardino</t>
  </si>
  <si>
    <t>Armani Johnson</t>
  </si>
  <si>
    <t>Armani Jhonson</t>
  </si>
  <si>
    <t>Dayne Herrera Gonzalez</t>
  </si>
  <si>
    <t>Samuel Marrero</t>
  </si>
  <si>
    <t>Lorena Romero</t>
  </si>
  <si>
    <t>Alidiennis Guzman</t>
  </si>
  <si>
    <t>Carlos Garcia</t>
  </si>
  <si>
    <t>Dayne Herrera</t>
  </si>
  <si>
    <t>Elizabeth Vidal</t>
  </si>
  <si>
    <t>Lilibet Correa</t>
  </si>
  <si>
    <t>Marian Marquez</t>
  </si>
  <si>
    <t>Aura Iveth Duron</t>
  </si>
  <si>
    <t>Leandro  Mejias</t>
  </si>
  <si>
    <t>Yanexy Vargas</t>
  </si>
  <si>
    <t>Mislene Sanchez</t>
  </si>
  <si>
    <t>Anaday Torres</t>
  </si>
  <si>
    <t>Randy Poyeaux</t>
  </si>
  <si>
    <t>Dayli Diaz Tabares</t>
  </si>
  <si>
    <t>Leirim Rodriguez</t>
  </si>
  <si>
    <t>Omar Gonzalez Portela</t>
  </si>
  <si>
    <t>Yusnieli Ferrer Rondon</t>
  </si>
  <si>
    <t>Maribel  Bautista</t>
  </si>
  <si>
    <t>Daimarelis Esteban</t>
  </si>
  <si>
    <t>Raymundo Barrios</t>
  </si>
  <si>
    <t>Osandra Smith</t>
  </si>
  <si>
    <t>Yaniuska Cruz</t>
  </si>
  <si>
    <t>Siria M Diaz Verdecia</t>
  </si>
  <si>
    <t>Beliza Chavez</t>
  </si>
  <si>
    <t>mp</t>
  </si>
  <si>
    <t>OFF</t>
  </si>
  <si>
    <t>Daliannis Boza</t>
  </si>
  <si>
    <t>Sophia Gonzalez</t>
  </si>
  <si>
    <t>Ana L. Gonzalez Martinez</t>
  </si>
  <si>
    <t>Kenia Fernandez</t>
  </si>
  <si>
    <t>Maria Arango</t>
  </si>
  <si>
    <t>Juana Howe Pupo</t>
  </si>
  <si>
    <t>Leislaly Centeno Furones</t>
  </si>
  <si>
    <t>SOS of shift briefing</t>
  </si>
  <si>
    <t xml:space="preserve">Irena Davis </t>
  </si>
  <si>
    <t>Units shipped yesterday</t>
  </si>
  <si>
    <t>News &amp; remainders</t>
  </si>
  <si>
    <t xml:space="preserve">Sondra Pence </t>
  </si>
  <si>
    <t>DC:</t>
  </si>
  <si>
    <t>Returns with No Hanna Items but addressed to us as 3333</t>
  </si>
  <si>
    <t>Ailin Reynaldo Tamayo</t>
  </si>
  <si>
    <t>AM:</t>
  </si>
  <si>
    <t>Aniayis Navarro Gomez</t>
  </si>
  <si>
    <t>Open one pallet at the time and clear all boxes beofre opening another pallet.</t>
  </si>
  <si>
    <t>Units update</t>
  </si>
  <si>
    <t>6K</t>
  </si>
  <si>
    <t>Units in the System</t>
  </si>
  <si>
    <t>Zone 100-50-56 deactivated for receiving and prohibit Override on those zone.</t>
  </si>
  <si>
    <t>Units at the bander</t>
  </si>
  <si>
    <t>Oldest Date to Pick</t>
  </si>
  <si>
    <t>Today Goals</t>
  </si>
  <si>
    <t>Safety tips</t>
  </si>
  <si>
    <t>Inbound Areas</t>
  </si>
  <si>
    <t>Running or skateboarding is a safety violation. Anyone caught doing this will be issued corrective action as well as having their incentive decline.</t>
  </si>
  <si>
    <t>Returns available</t>
  </si>
  <si>
    <t>All used knife blades to be dispose in a yellow containers in receiving, sup's desk and in the replen throw area. no doing so is a safety risk and someone could be accidentally cut!</t>
  </si>
  <si>
    <t>We recomend pulling not pushing the picking card to avoid getting hurt, stay on one side of the aisle allow others to go through.</t>
  </si>
  <si>
    <t xml:space="preserve">Receiving </t>
  </si>
  <si>
    <t>Fire extinguishers and fire exits cannot be blocked. These areas are marked with red and white tape at the ends of aisles. Please make sure you are not placing empty boxes in these areas.</t>
  </si>
  <si>
    <t>When collecting cardboard boxes, please do not stack these more than 6ft high! This is a safety risk as most people can't reach the boxes and they could fall.</t>
  </si>
  <si>
    <t>We are not allowed to climb on the picking shelves to grab a piece, if you need a ladder please see your supervisor!</t>
  </si>
  <si>
    <t>Stockers, please make sure you are removing the cardboard inserts when cutting open boxes. These are falling out in the pick aisles and can be a slip/fall hazard.</t>
  </si>
  <si>
    <t>Pick pieces up off of the floor in the pick aisles, these can not only damage the unit but can also be a slip/trip/fall hazard. No sure where goes place them at the end aisles in the red/blue bins. </t>
  </si>
  <si>
    <t>Issues report throughout the day</t>
  </si>
  <si>
    <t>Jony Louis Jeune</t>
  </si>
  <si>
    <t xml:space="preserve">Carlos Rafael Santiesteban </t>
  </si>
  <si>
    <t>Type of audit</t>
  </si>
  <si>
    <t>initials of person audited</t>
  </si>
  <si>
    <t>Name</t>
  </si>
  <si>
    <t># of audits</t>
  </si>
  <si>
    <t># of errors found</t>
  </si>
  <si>
    <t>Auditor</t>
  </si>
  <si>
    <t>Date of audit</t>
  </si>
  <si>
    <t>Error %</t>
  </si>
  <si>
    <t>Blocker Number</t>
  </si>
  <si>
    <t>GIG Worker Name</t>
  </si>
  <si>
    <t>Attendance</t>
  </si>
  <si>
    <t>Svitlana Essig</t>
  </si>
  <si>
    <t>Here</t>
  </si>
  <si>
    <t>Angela Kemper</t>
  </si>
  <si>
    <t>Arrived Late</t>
  </si>
  <si>
    <t>Absent</t>
  </si>
  <si>
    <t>Ana Maria Santana</t>
  </si>
  <si>
    <t>Left Early</t>
  </si>
  <si>
    <t>Javier Santos Hernandez</t>
  </si>
  <si>
    <t>Ken Flintoy</t>
  </si>
  <si>
    <t>Maranesha Williams</t>
  </si>
  <si>
    <t>Mackinzy Joseph</t>
  </si>
  <si>
    <t>George Miller</t>
  </si>
  <si>
    <t>Yordis Barbara Garcia Coello</t>
  </si>
  <si>
    <t>Ana maria Santana</t>
  </si>
  <si>
    <t>Demetria  Towns</t>
  </si>
  <si>
    <t>Amber Gillespie</t>
  </si>
  <si>
    <t>Iman Wright</t>
  </si>
  <si>
    <t>Yordania Vazquez blanes</t>
  </si>
  <si>
    <t>Ken Flintroy</t>
  </si>
  <si>
    <t>Demetria  Towns</t>
  </si>
  <si>
    <t>KYTV</t>
  </si>
  <si>
    <t>Opening</t>
  </si>
  <si>
    <t>Days Between Opening and Current Date</t>
  </si>
  <si>
    <t>Projected Delivered</t>
  </si>
  <si>
    <t>Expected Delivered</t>
  </si>
  <si>
    <t>Delivered</t>
  </si>
  <si>
    <t>Delivered vs. Expected</t>
  </si>
  <si>
    <t>AM Shift Units Processed</t>
  </si>
  <si>
    <t>2nd Shift Units Processed</t>
  </si>
  <si>
    <t>AM Shift Packages Processed</t>
  </si>
  <si>
    <t>2nd Shift Packages Processed</t>
  </si>
  <si>
    <t>Total Units Processed</t>
  </si>
  <si>
    <t>Total Packages Processed</t>
  </si>
  <si>
    <t>Avg. Pieces/Package</t>
  </si>
  <si>
    <t>Regular Backlog</t>
  </si>
  <si>
    <t>Exceptions Backlog</t>
  </si>
  <si>
    <t>Google Doc Exceptions</t>
  </si>
  <si>
    <t>Total Backlog</t>
  </si>
  <si>
    <t>Open Return Work Lines</t>
  </si>
  <si>
    <t>Oldest Work Line Date</t>
  </si>
  <si>
    <t>AM Shift Units Put Away</t>
  </si>
  <si>
    <t>2nd Shift Units Put Away</t>
  </si>
  <si>
    <t>1st/WE Shift Goal Summary</t>
  </si>
  <si>
    <t>2nd Shift Goal Summary</t>
  </si>
  <si>
    <t> Shift Goal Summary</t>
  </si>
  <si>
    <t>DC Daily Goal:</t>
  </si>
  <si>
    <t>=LOOKUP('Deployment needs'!5:5)</t>
  </si>
  <si>
    <t> [XX,XXX]</t>
  </si>
  <si>
    <t>1st Shift Goal:</t>
  </si>
  <si>
    <t>Actual Picked:</t>
  </si>
  <si>
    <t>BI Shift Shipped:</t>
  </si>
  <si>
    <t>Goal Status:</t>
  </si>
  <si>
    <t>Achieved</t>
  </si>
  <si>
    <t>Achieved or Not Achieved</t>
  </si>
  <si>
    <t>Fulfillment &amp; Inventory</t>
  </si>
  <si>
    <t>Available Units:</t>
  </si>
  <si>
    <t>[XX,XXX]</t>
  </si>
  <si>
    <t>Units at Bander: </t>
  </si>
  <si>
    <t>Held by Replen: </t>
  </si>
  <si>
    <t>Created Wave Units : </t>
  </si>
  <si>
    <t>Wave Units Created: </t>
  </si>
  <si>
    <t>Clustered Carts: </t>
  </si>
  <si>
    <t> [XX]</t>
  </si>
  <si>
    <t>Singles to Pick:</t>
  </si>
  <si>
    <t> [Date]</t>
  </si>
  <si>
    <t>Multis to Pick:</t>
  </si>
  <si>
    <t>UPP: </t>
  </si>
  <si>
    <t>[X.X]</t>
  </si>
  <si>
    <t>Resets:</t>
  </si>
  <si>
    <t> [X]</t>
  </si>
  <si>
    <t>Shipping &amp; Bander</t>
  </si>
  <si>
    <t>UPS Pickup: </t>
  </si>
  <si>
    <t>Pending  - 30%</t>
  </si>
  <si>
    <t>[Status] – [% Full]</t>
  </si>
  <si>
    <t>FedEx Pickup:</t>
  </si>
  <si>
    <t>Pending  - 60%</t>
  </si>
  <si>
    <t>Shipping:</t>
  </si>
  <si>
    <t>Clear</t>
  </si>
  <si>
    <t>Clear / [Note if not]</t>
  </si>
  <si>
    <t>Bander: </t>
  </si>
  <si>
    <t>Clear /  [Note if not]</t>
  </si>
  <si>
    <t>Voice Metrics</t>
  </si>
  <si>
    <t>Region 1 UPH:</t>
  </si>
  <si>
    <t> [XXX]</t>
  </si>
  <si>
    <t>Region 2 UPH:</t>
  </si>
  <si>
    <t>N/A</t>
  </si>
  <si>
    <t>Voice Notes:</t>
  </si>
  <si>
    <t>10 pickers - 61.41 hours</t>
  </si>
  <si>
    <t>[Add total pickers, total pick hours, or other notes]</t>
  </si>
  <si>
    <t>Operational Notes</t>
  </si>
  <si>
    <t>Started the day with 10 pickers - Redeployed to Bander, Shipping, &amp; Returns once goal was achieved</t>
  </si>
  <si>
    <t>[Start-of-day staffing, any redeployments, etc.]</t>
  </si>
  <si>
    <t>No WE Shift or Inbound deployed in Outbound functions today.</t>
  </si>
  <si>
    <t>[Support from other shifts or departments]</t>
  </si>
  <si>
    <t>July 7th cleared! Working on picking 36K from July 8th</t>
  </si>
  <si>
    <t>[Progress update on current order dates]</t>
  </si>
  <si>
    <t>Lower volume incoming today at 14.7K for 7/10.</t>
  </si>
  <si>
    <t>[Any volume spikes or exceptions]</t>
  </si>
  <si>
    <t>System &amp; SLA</t>
  </si>
  <si>
    <t>IT Issues: </t>
  </si>
  <si>
    <t>No issues to report</t>
  </si>
  <si>
    <t> [None / Brief description]</t>
  </si>
  <si>
    <t>AB/Banding Issues:</t>
  </si>
  <si>
    <t> [None / Description]</t>
  </si>
  <si>
    <t>96+ Hours Status</t>
  </si>
  <si>
    <t>Exceptions Status - Units left to pick</t>
  </si>
  <si>
    <t>72+ Hours Status</t>
  </si>
  <si>
    <t>15 orders awaiting confirmation</t>
  </si>
  <si>
    <t>48+ Hours Status</t>
  </si>
  <si>
    <t>25.7K total units to pick</t>
  </si>
  <si>
    <t>38+ Hours Status</t>
  </si>
  <si>
    <t>56K total units to pick</t>
  </si>
  <si>
    <t>Type of Project</t>
  </si>
  <si>
    <t>Date:</t>
  </si>
  <si>
    <t>Units/Cartons</t>
  </si>
  <si>
    <t>Unit of Measure</t>
  </si>
  <si>
    <t>Hours Spent</t>
  </si>
  <si>
    <t>Goal Rate</t>
  </si>
  <si>
    <t>Actual UPH</t>
  </si>
  <si>
    <t>Vendor Chargeback?</t>
  </si>
  <si>
    <t>Remaining</t>
  </si>
  <si>
    <t>CalendarDate</t>
  </si>
  <si>
    <t>CalendarDayOfWeek</t>
  </si>
  <si>
    <t>FiscalWeekOfYear</t>
  </si>
  <si>
    <t>FiscalWeekStartDate</t>
  </si>
  <si>
    <t>FiscalWeekEndDate</t>
  </si>
  <si>
    <t>FiscalPeriodMonth</t>
  </si>
  <si>
    <t>FiscalPeriodName</t>
  </si>
  <si>
    <t>FiscalPeriodStartDate</t>
  </si>
  <si>
    <t>FiscalPeriodEndDate</t>
  </si>
  <si>
    <t>FiscalPeriodQuarter</t>
  </si>
  <si>
    <t>FiscalQuarterStartDate</t>
  </si>
  <si>
    <t>FiscalQuarterEndDate</t>
  </si>
  <si>
    <t>FiscalYearName</t>
  </si>
  <si>
    <t>FiscalYear</t>
  </si>
  <si>
    <t>FiscalYearStartDate</t>
  </si>
  <si>
    <t>FiscalYearEndDate</t>
  </si>
  <si>
    <t>Period 1</t>
  </si>
  <si>
    <t>FY2026</t>
  </si>
  <si>
    <t>Period 2</t>
  </si>
  <si>
    <t>Period 3</t>
  </si>
  <si>
    <t>Period 4</t>
  </si>
  <si>
    <t>Period 5</t>
  </si>
  <si>
    <t>Period 6</t>
  </si>
  <si>
    <t>Period 7</t>
  </si>
  <si>
    <t>Period 8</t>
  </si>
  <si>
    <t>Period 9</t>
  </si>
  <si>
    <t>Period 10</t>
  </si>
  <si>
    <t>Period 11</t>
  </si>
  <si>
    <t>Period 12</t>
  </si>
  <si>
    <t>Times should include slowness and outage</t>
  </si>
  <si>
    <t>Ticket Logged</t>
  </si>
  <si>
    <t xml:space="preserve">Number of hours Picking </t>
  </si>
  <si>
    <t>Do not edit fields in yellow, there are formulas to do math for you!</t>
  </si>
  <si>
    <t>Number of Users Impacted in Picking</t>
  </si>
  <si>
    <t>Total Loss of Units Picking</t>
  </si>
  <si>
    <t xml:space="preserve">Number of Hours Shipping </t>
  </si>
  <si>
    <t>Number of Users Impacted in Shipping</t>
  </si>
  <si>
    <t>Total Loss of Cartons Shipping</t>
  </si>
  <si>
    <t>Total Loss of Hours</t>
  </si>
  <si>
    <t>Total Loss of Units</t>
  </si>
  <si>
    <t>Inbound Downtime</t>
  </si>
  <si>
    <t>Hours lost in Receiving</t>
  </si>
  <si>
    <t>Number of Users Impacted in Receiving</t>
  </si>
  <si>
    <t>Total Loss of Cartons Received</t>
  </si>
  <si>
    <t>Hours lost in OS Put Away</t>
  </si>
  <si>
    <t>Number of Users Impacted in OS Put Away</t>
  </si>
  <si>
    <t>Total Loss of Overstock Cartons Put Away</t>
  </si>
  <si>
    <t>Hours lost in Replen Pull</t>
  </si>
  <si>
    <t>Number of Users Impacted in Replen Pull</t>
  </si>
  <si>
    <t>Total Loss of Cartons Replen Pull</t>
  </si>
  <si>
    <t>Hours lost in Replen Throw</t>
  </si>
  <si>
    <t>Number of Users Impacted in Replen Throw</t>
  </si>
  <si>
    <t>Total Loss of Cartons Replen Throw</t>
  </si>
  <si>
    <t>Hours lost in Return Processing</t>
  </si>
  <si>
    <t>Number of Users Impacted in Return Processing</t>
  </si>
  <si>
    <t>Total Loss of Return Units Processed</t>
  </si>
  <si>
    <t>Hours lost in Return Put Away</t>
  </si>
  <si>
    <t>Number of Users Impacted in Return Putaway</t>
  </si>
  <si>
    <t>Total Loss of Return Units Put Away</t>
  </si>
  <si>
    <t>07/2025 - 08/2025</t>
  </si>
  <si>
    <t xml:space="preserve">Aisle </t>
  </si>
  <si>
    <t>SIDE</t>
  </si>
  <si>
    <t xml:space="preserve">Start location </t>
  </si>
  <si>
    <t xml:space="preserve">End Location </t>
  </si>
  <si>
    <t xml:space="preserve">Auditor </t>
  </si>
  <si>
    <t xml:space="preserve">Certified Unblocked </t>
  </si>
  <si>
    <t>A</t>
  </si>
  <si>
    <t>52-022</t>
  </si>
  <si>
    <t>52-154</t>
  </si>
  <si>
    <t>C</t>
  </si>
  <si>
    <t>D</t>
  </si>
  <si>
    <t>F</t>
  </si>
  <si>
    <t>G</t>
  </si>
  <si>
    <t>H</t>
  </si>
  <si>
    <t>53-001</t>
  </si>
  <si>
    <t>53-304</t>
  </si>
  <si>
    <t>Yoma</t>
  </si>
  <si>
    <t>U</t>
  </si>
  <si>
    <t>V</t>
  </si>
  <si>
    <t>Y</t>
  </si>
  <si>
    <t>Z</t>
  </si>
  <si>
    <t>54-001</t>
  </si>
  <si>
    <t>54-304</t>
  </si>
  <si>
    <t>55-001</t>
  </si>
  <si>
    <t>55-304</t>
  </si>
  <si>
    <t>56-001</t>
  </si>
  <si>
    <t>56-304</t>
  </si>
  <si>
    <t>57-001</t>
  </si>
  <si>
    <t>57-304</t>
  </si>
  <si>
    <t>58-001</t>
  </si>
  <si>
    <t>58-304</t>
  </si>
  <si>
    <t>59-001</t>
  </si>
  <si>
    <t>59-304</t>
  </si>
  <si>
    <t>60-001</t>
  </si>
  <si>
    <t>60-112</t>
  </si>
  <si>
    <t>61-001</t>
  </si>
  <si>
    <t>61-112</t>
  </si>
  <si>
    <t>62-001</t>
  </si>
  <si>
    <t>62-112</t>
  </si>
  <si>
    <t>63-001</t>
  </si>
  <si>
    <t>63-112</t>
  </si>
  <si>
    <t>64-001</t>
  </si>
  <si>
    <t>64-112</t>
  </si>
  <si>
    <t>65-001</t>
  </si>
  <si>
    <t>65-112</t>
  </si>
  <si>
    <t>66-001</t>
  </si>
  <si>
    <t>66-112</t>
  </si>
  <si>
    <t>67-001</t>
  </si>
  <si>
    <t>67-112</t>
  </si>
  <si>
    <t>68-001</t>
  </si>
  <si>
    <t>68-112</t>
  </si>
  <si>
    <t>69-001</t>
  </si>
  <si>
    <t>69-112</t>
  </si>
  <si>
    <t>70-001</t>
  </si>
  <si>
    <t>70-112</t>
  </si>
  <si>
    <t>71-001</t>
  </si>
  <si>
    <t>71-112</t>
  </si>
  <si>
    <t>72-001</t>
  </si>
  <si>
    <t>72-112</t>
  </si>
  <si>
    <t>73-001</t>
  </si>
  <si>
    <t>73-112</t>
  </si>
  <si>
    <t>74-001</t>
  </si>
  <si>
    <t>74-112</t>
  </si>
  <si>
    <t>75-001</t>
  </si>
  <si>
    <t>75-112</t>
  </si>
  <si>
    <t>76-001</t>
  </si>
  <si>
    <t>76-112</t>
  </si>
  <si>
    <t>77-001</t>
  </si>
  <si>
    <t>77-112</t>
  </si>
  <si>
    <t>78-001</t>
  </si>
  <si>
    <t>78-112</t>
  </si>
  <si>
    <t>79-001</t>
  </si>
  <si>
    <t>79-112</t>
  </si>
  <si>
    <t>80-001</t>
  </si>
  <si>
    <t>80-112</t>
  </si>
  <si>
    <t>81-001</t>
  </si>
  <si>
    <t>81-112</t>
  </si>
  <si>
    <t>82-001</t>
  </si>
  <si>
    <t>82-112</t>
  </si>
  <si>
    <t>83-001</t>
  </si>
  <si>
    <t>83-112</t>
  </si>
  <si>
    <t>52-001</t>
  </si>
  <si>
    <t>52-304</t>
  </si>
  <si>
    <t>84-001</t>
  </si>
  <si>
    <t>84-112</t>
  </si>
  <si>
    <t>85-001</t>
  </si>
  <si>
    <t>85-112</t>
  </si>
  <si>
    <t>86-001</t>
  </si>
  <si>
    <t>86-112</t>
  </si>
  <si>
    <t>87-001</t>
  </si>
  <si>
    <t>87-112</t>
  </si>
  <si>
    <t>88-001</t>
  </si>
  <si>
    <t>88-112</t>
  </si>
  <si>
    <t>Orlis Zaldivar</t>
  </si>
  <si>
    <t>89-001</t>
  </si>
  <si>
    <t>89-112</t>
  </si>
  <si>
    <t>90-001</t>
  </si>
  <si>
    <t>90-112</t>
  </si>
  <si>
    <t>90-144</t>
  </si>
  <si>
    <t>91-001</t>
  </si>
  <si>
    <t>91-144</t>
  </si>
  <si>
    <t>92-001</t>
  </si>
  <si>
    <t>92-112</t>
  </si>
  <si>
    <t>92-144</t>
  </si>
  <si>
    <t>93-001</t>
  </si>
  <si>
    <t>93-144</t>
  </si>
  <si>
    <t>93-112</t>
  </si>
  <si>
    <t>94-001</t>
  </si>
  <si>
    <t>94-144</t>
  </si>
  <si>
    <t>95-001</t>
  </si>
  <si>
    <t>95-144</t>
  </si>
  <si>
    <t>96-001</t>
  </si>
  <si>
    <t>96-144</t>
  </si>
  <si>
    <t>97-001</t>
  </si>
  <si>
    <t>97-144</t>
  </si>
  <si>
    <t>97-128</t>
  </si>
  <si>
    <t>N</t>
  </si>
  <si>
    <t>98-001</t>
  </si>
  <si>
    <t>98-128</t>
  </si>
  <si>
    <t>Q</t>
  </si>
  <si>
    <t>J</t>
  </si>
  <si>
    <t>K</t>
  </si>
  <si>
    <t>99-001</t>
  </si>
  <si>
    <t>99-128</t>
  </si>
  <si>
    <t>NN</t>
  </si>
  <si>
    <t>100-001</t>
  </si>
  <si>
    <t>100-96</t>
  </si>
  <si>
    <t>101-001</t>
  </si>
  <si>
    <t>101-63</t>
  </si>
  <si>
    <t>102-001</t>
  </si>
  <si>
    <t>102-64</t>
  </si>
  <si>
    <t>Issue</t>
  </si>
  <si>
    <t>Type</t>
  </si>
  <si>
    <t>Est. Units</t>
  </si>
  <si>
    <t>Est. Shipments</t>
  </si>
  <si>
    <t>Est. Hrs, Downtime</t>
  </si>
  <si>
    <t>Feb</t>
  </si>
  <si>
    <t>AB HMI Screen frozen- couldn't run AB</t>
  </si>
  <si>
    <t>Invoice job failing</t>
  </si>
  <si>
    <t>IT</t>
  </si>
  <si>
    <t>Orders stuck in AI status</t>
  </si>
  <si>
    <t>March</t>
  </si>
  <si>
    <t>Clusters not fully exporting from AX to voice</t>
  </si>
  <si>
    <t>April</t>
  </si>
  <si>
    <t>Closed for Easter</t>
  </si>
  <si>
    <t>Labor</t>
  </si>
  <si>
    <t xml:space="preserve">2 shifts, WE and 2nd stood down- est. </t>
  </si>
  <si>
    <t>AB Printer issues and PowerBi down</t>
  </si>
  <si>
    <t>AB/IT</t>
  </si>
  <si>
    <t>AB all diverted to manual for 6 hours</t>
  </si>
  <si>
    <t>Cost roll-up</t>
  </si>
  <si>
    <t>Point in time- would have been more shipments overall</t>
  </si>
  <si>
    <t>AB printer issues- labels</t>
  </si>
  <si>
    <t xml:space="preserve">AB </t>
  </si>
  <si>
    <t>FedEx ground res. flag</t>
  </si>
  <si>
    <t>Took through 4/22 to clean up- counting all units from 4/17-4/20</t>
  </si>
  <si>
    <t>Voice export issues and cost-roll up replens</t>
  </si>
  <si>
    <t>AB tracking not updating</t>
  </si>
  <si>
    <t>Orders tracked w/ movement through carriers but showed at bander in AX- server reboot issue?</t>
  </si>
  <si>
    <t>"</t>
  </si>
  <si>
    <t>Same as above- connected to server reboot</t>
  </si>
  <si>
    <t>AB Cross cutting and light sensor error</t>
  </si>
  <si>
    <t>ShipIt down- couldn't wave or ship all day</t>
  </si>
  <si>
    <t>Accessories Provided? (Foam and Plastic)</t>
  </si>
  <si>
    <t>Replacement Provided?</t>
  </si>
  <si>
    <t>Warning Issued after Initial and Replacement Lost</t>
  </si>
  <si>
    <t>Norvia R Palma</t>
  </si>
  <si>
    <t>Argelia Rodriguez</t>
  </si>
  <si>
    <t>Luis Rosa</t>
  </si>
  <si>
    <t>Heaven Johnson</t>
  </si>
  <si>
    <t>Amngelo Zanfardino</t>
  </si>
  <si>
    <t>Roxana Sanchez</t>
  </si>
  <si>
    <t>Guillermo Milanez</t>
  </si>
  <si>
    <t>Yiliana Suarez</t>
  </si>
  <si>
    <t>Esther Hernandez</t>
  </si>
  <si>
    <t>Leonardo  Basto</t>
  </si>
  <si>
    <t>Elian Parra	- O&amp;T</t>
  </si>
  <si>
    <t>Kenia Rodriguez Gonzalez- DSL</t>
  </si>
  <si>
    <t>Lisandra Carralero</t>
  </si>
  <si>
    <t>Mayra Ochoa</t>
  </si>
  <si>
    <t>Rafael Sepulveda</t>
  </si>
  <si>
    <t>Victor Ramos</t>
  </si>
  <si>
    <t>Yuniel Perez</t>
  </si>
  <si>
    <t>Daniel Gonzalez</t>
  </si>
  <si>
    <t>Jorge Sarmiento</t>
  </si>
  <si>
    <t>Yiliam Najara</t>
  </si>
  <si>
    <t>Magda Mosqueda</t>
  </si>
  <si>
    <t>Aaron Rocha</t>
  </si>
  <si>
    <t>Adrian Hatcher</t>
  </si>
  <si>
    <t>Anthony Prida</t>
  </si>
  <si>
    <t>Claudia Lorena Coca Ross</t>
  </si>
  <si>
    <t>Danay Cisnero Collazo</t>
  </si>
  <si>
    <t>Daniela Acosta</t>
  </si>
  <si>
    <t>Djouvelie Dametas</t>
  </si>
  <si>
    <t>Dontayzha Griffith</t>
  </si>
  <si>
    <t>Eunice Ramirez Fernandez</t>
  </si>
  <si>
    <t>Fabian Perez Ricardo</t>
  </si>
  <si>
    <t>Jessica Rojas</t>
  </si>
  <si>
    <t>Laquon Caudell</t>
  </si>
  <si>
    <t>Leidyana Morales</t>
  </si>
  <si>
    <t>Mariela Curbello</t>
  </si>
  <si>
    <t>Maritza Noguera Rodriguez</t>
  </si>
  <si>
    <t>Nyaar Seay</t>
  </si>
  <si>
    <t>Rachel Rodriguez</t>
  </si>
  <si>
    <t>Roger Alvarez</t>
  </si>
  <si>
    <t>Roxana Gonzalez</t>
  </si>
  <si>
    <t>Tim Dickerson</t>
  </si>
  <si>
    <t>Yadiel  Mesa</t>
  </si>
  <si>
    <t>Yamelis Damelis</t>
  </si>
  <si>
    <t>Yanet Cisneros Oro </t>
  </si>
  <si>
    <t>Yasnier Palacio</t>
  </si>
  <si>
    <t>Yuliet Rodriguez</t>
  </si>
  <si>
    <t>Yunior Castellano</t>
  </si>
  <si>
    <t>Yurima Marrero</t>
  </si>
  <si>
    <t>Orlando Martinez Rodriguez</t>
  </si>
  <si>
    <t>Ramiro Nunez Espinosa</t>
  </si>
  <si>
    <t>Yulianne Bergondo Martin</t>
  </si>
  <si>
    <t>Lian Cardona Musterlier</t>
  </si>
  <si>
    <t>Eracles Duran</t>
  </si>
  <si>
    <t>Yuri Garcua Suarez</t>
  </si>
  <si>
    <t>Prieto Nelson</t>
  </si>
  <si>
    <t>Yamile Cruz Garcia</t>
  </si>
  <si>
    <t>WE</t>
  </si>
  <si>
    <t>Alexander Caneye Dominguez</t>
  </si>
  <si>
    <t>Ernedis roblejo</t>
  </si>
  <si>
    <t>Joyce Cooper</t>
  </si>
  <si>
    <t>Zuset Diestro Quian</t>
  </si>
  <si>
    <t>David Gutierrez</t>
  </si>
  <si>
    <t>Mason Ernster</t>
  </si>
  <si>
    <t>Sonjonnia Shelic</t>
  </si>
  <si>
    <t>Yunia Martinez</t>
  </si>
  <si>
    <t>Brandon Dickerson</t>
  </si>
  <si>
    <t>Amairany Partida</t>
  </si>
  <si>
    <t>Day of Week</t>
  </si>
  <si>
    <t>Forecasted Demand Units</t>
  </si>
  <si>
    <t>Monday Deployment</t>
  </si>
  <si>
    <t>2nd shift goal</t>
  </si>
  <si>
    <t>2nd shift SLA</t>
  </si>
  <si>
    <t xml:space="preserve">1st shift </t>
  </si>
  <si>
    <t>Singles to ship</t>
  </si>
  <si>
    <t>Picking CC / Spot Count</t>
  </si>
  <si>
    <t>Potencial outcomes</t>
  </si>
  <si>
    <t>OS Cycle count</t>
  </si>
  <si>
    <t>leave early</t>
  </si>
  <si>
    <t>Full OSHA Certification</t>
  </si>
  <si>
    <t>DN</t>
  </si>
  <si>
    <t>Doctor Note</t>
  </si>
  <si>
    <t>Returns Trained</t>
  </si>
  <si>
    <t>Sesonals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</si>
</sst>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
    <numFmt numFmtId="165" formatCode="[$-F800]dddd\,\ mmmm\ dd\,\ yyyy"/>
    <numFmt numFmtId="166" formatCode="&quot;$&quot;#,##0.00"/>
    <numFmt numFmtId="167" formatCode="m/d;@"/>
    <numFmt numFmtId="168" formatCode="_([$$-409]* #,##0.00_);_([$$-409]* \(#,##0.00\);_([$$-409]* &quot;-&quot;??_);_(@_)"/>
    <numFmt numFmtId="169" formatCode="[$-409]d\-mmm;@"/>
    <numFmt numFmtId="170" formatCode="_(* #,##0_);_(* \(#,##0\);_(* &quot;-&quot;??_);_(@_)"/>
  </numFmts>
  <fonts count="174">
    <font>
      <sz val="10"/>
      <color rgb="FF000000"/>
      <name val="Arial"/>
    </font>
    <font>
      <sz val="11"/>
      <color theme="1"/>
      <name val="Arial"/>
      <family val="2"/>
      <scheme val="minor"/>
    </font>
    <font>
      <sz val="11"/>
      <color theme="1"/>
      <name val="Calibri"/>
      <family val="2"/>
    </font>
    <font>
      <b/>
      <sz val="11"/>
      <color rgb="FF000000"/>
      <name val="Calibri"/>
      <family val="2"/>
    </font>
    <font>
      <b/>
      <sz val="11"/>
      <color theme="1"/>
      <name val="Calibri"/>
      <family val="2"/>
    </font>
    <font>
      <sz val="11"/>
      <color rgb="FF000000"/>
      <name val="Calibri"/>
      <family val="2"/>
    </font>
    <font>
      <sz val="10"/>
      <color theme="1"/>
      <name val="Arial"/>
      <family val="2"/>
    </font>
    <font>
      <sz val="10"/>
      <color rgb="FF000000"/>
      <name val="Calibri"/>
      <family val="2"/>
    </font>
    <font>
      <sz val="10"/>
      <color rgb="FF000000"/>
      <name val="Arial"/>
      <family val="2"/>
    </font>
    <font>
      <b/>
      <sz val="12"/>
      <color rgb="FF000000"/>
      <name val="Arial"/>
      <family val="2"/>
    </font>
    <font>
      <b/>
      <sz val="10"/>
      <color rgb="FF000000"/>
      <name val="Arial"/>
      <family val="2"/>
    </font>
    <font>
      <b/>
      <sz val="11"/>
      <color rgb="FF000000"/>
      <name val="Arial"/>
      <family val="2"/>
    </font>
    <font>
      <b/>
      <sz val="14"/>
      <color rgb="FF000000"/>
      <name val="Arial"/>
      <family val="2"/>
    </font>
    <font>
      <b/>
      <sz val="12"/>
      <color rgb="FF000000"/>
      <name val="Calibri"/>
      <family val="2"/>
    </font>
    <font>
      <sz val="11"/>
      <color rgb="FF000000"/>
      <name val="Arial"/>
      <family val="2"/>
    </font>
    <font>
      <sz val="12"/>
      <color rgb="FF000000"/>
      <name val="Arial"/>
      <family val="2"/>
    </font>
    <font>
      <u/>
      <sz val="10"/>
      <color theme="10"/>
      <name val="Arial"/>
      <family val="2"/>
    </font>
    <font>
      <b/>
      <sz val="24"/>
      <color rgb="FF000000"/>
      <name val="Times New Roman"/>
      <family val="1"/>
    </font>
    <font>
      <b/>
      <sz val="11"/>
      <color rgb="FFFF0000"/>
      <name val="Arial"/>
      <family val="2"/>
    </font>
    <font>
      <sz val="12"/>
      <color rgb="FF000000"/>
      <name val="Inconsolata"/>
    </font>
    <font>
      <sz val="10"/>
      <color rgb="FF000000"/>
      <name val="Inconsolata"/>
    </font>
    <font>
      <sz val="11"/>
      <color rgb="FF454545"/>
      <name val="Courier New"/>
      <family val="3"/>
    </font>
    <font>
      <sz val="11"/>
      <color rgb="FF444444"/>
      <name val="Calibri"/>
      <family val="2"/>
      <charset val="1"/>
    </font>
    <font>
      <sz val="11"/>
      <color rgb="FF000000"/>
      <name val="Calibri"/>
      <family val="2"/>
      <charset val="1"/>
    </font>
    <font>
      <b/>
      <sz val="11"/>
      <color rgb="FF444444"/>
      <name val="Calibri"/>
      <family val="2"/>
      <charset val="1"/>
    </font>
    <font>
      <b/>
      <sz val="10"/>
      <color rgb="FFFF0000"/>
      <name val="Arial"/>
      <family val="2"/>
    </font>
    <font>
      <b/>
      <sz val="11"/>
      <color rgb="FF000000"/>
      <name val="Calibri"/>
      <family val="2"/>
      <charset val="1"/>
    </font>
    <font>
      <sz val="10"/>
      <color rgb="FF454545"/>
      <name val="Courier New"/>
      <family val="3"/>
    </font>
    <font>
      <b/>
      <sz val="20"/>
      <color rgb="FF000000"/>
      <name val="Times New Roman"/>
      <family val="1"/>
    </font>
    <font>
      <sz val="10"/>
      <color rgb="FF000000"/>
      <name val="Calibri"/>
      <family val="2"/>
    </font>
    <font>
      <b/>
      <sz val="11"/>
      <color rgb="FFFFFFFF"/>
      <name val="Calibri"/>
      <family val="2"/>
      <charset val="1"/>
    </font>
    <font>
      <b/>
      <sz val="10"/>
      <color rgb="FF000000"/>
      <name val="Calibri"/>
      <family val="2"/>
    </font>
    <font>
      <b/>
      <sz val="11"/>
      <color rgb="FF000000"/>
      <name val="Arial"/>
      <family val="2"/>
      <scheme val="minor"/>
    </font>
    <font>
      <sz val="11"/>
      <color rgb="FFFF0000"/>
      <name val="Calibri"/>
      <family val="2"/>
    </font>
    <font>
      <sz val="11"/>
      <color rgb="FF000000"/>
      <name val="Segoe UI"/>
      <family val="2"/>
    </font>
    <font>
      <sz val="24"/>
      <color rgb="FF000000"/>
      <name val="Arial"/>
      <family val="2"/>
    </font>
    <font>
      <b/>
      <sz val="8"/>
      <color rgb="FF000000"/>
      <name val="Calibri"/>
      <family val="2"/>
    </font>
    <font>
      <b/>
      <i/>
      <sz val="11"/>
      <color rgb="FF000000"/>
      <name val="Calibri"/>
      <family val="2"/>
      <charset val="1"/>
    </font>
    <font>
      <b/>
      <sz val="11"/>
      <color rgb="FF454545"/>
      <name val="Courier New"/>
      <family val="3"/>
    </font>
    <font>
      <b/>
      <sz val="10"/>
      <color rgb="FF454545"/>
      <name val="Courier New"/>
      <family val="3"/>
    </font>
    <font>
      <sz val="11"/>
      <color rgb="FF242424"/>
      <name val="Calibri"/>
      <family val="2"/>
    </font>
    <font>
      <sz val="18"/>
      <color rgb="FF000000"/>
      <name val="Arial"/>
      <family val="2"/>
    </font>
    <font>
      <b/>
      <sz val="9"/>
      <color rgb="FF000000"/>
      <name val="Arial"/>
      <family val="2"/>
    </font>
    <font>
      <sz val="11"/>
      <color rgb="FF000000"/>
      <name val="Arial"/>
      <family val="2"/>
      <scheme val="minor"/>
    </font>
    <font>
      <b/>
      <sz val="11"/>
      <color theme="1"/>
      <name val="Arial"/>
      <family val="2"/>
      <scheme val="minor"/>
    </font>
    <font>
      <sz val="8"/>
      <color rgb="FF000000"/>
      <name val="Arial"/>
      <family val="2"/>
    </font>
    <font>
      <b/>
      <sz val="14"/>
      <color rgb="FF454545"/>
      <name val="Courier New"/>
      <family val="3"/>
    </font>
    <font>
      <b/>
      <sz val="14"/>
      <color rgb="FF000000"/>
      <name val="Calibri"/>
      <family val="2"/>
    </font>
    <font>
      <b/>
      <sz val="8"/>
      <color rgb="FF000000"/>
      <name val="Arial"/>
      <family val="2"/>
    </font>
    <font>
      <sz val="10"/>
      <color rgb="FF000000"/>
      <name val="Arial"/>
      <family val="2"/>
      <scheme val="minor"/>
    </font>
    <font>
      <sz val="11"/>
      <color rgb="FFFF0000"/>
      <name val="Aptos Narrow"/>
      <family val="2"/>
      <charset val="1"/>
    </font>
    <font>
      <sz val="11"/>
      <color rgb="FF000000"/>
      <name val="Aptos Narrow"/>
      <family val="2"/>
      <charset val="1"/>
    </font>
    <font>
      <sz val="11"/>
      <color rgb="FF000000"/>
      <name val="Aptos Narrow"/>
      <family val="2"/>
    </font>
    <font>
      <b/>
      <sz val="10"/>
      <color rgb="FF000000"/>
      <name val="Arial"/>
      <family val="2"/>
    </font>
    <font>
      <b/>
      <sz val="11"/>
      <color rgb="FF0070C0"/>
      <name val="Calibri"/>
      <family val="2"/>
    </font>
    <font>
      <sz val="11"/>
      <color theme="1"/>
      <name val="Arial"/>
      <family val="2"/>
    </font>
    <font>
      <u/>
      <sz val="11"/>
      <color rgb="FF000000"/>
      <name val="Arial"/>
      <family val="2"/>
    </font>
    <font>
      <sz val="12"/>
      <color rgb="FF000000"/>
      <name val="Franklin Gothic Book"/>
      <family val="2"/>
      <charset val="1"/>
    </font>
    <font>
      <sz val="10"/>
      <color rgb="FF000000"/>
      <name val="Franklin Gothic Book"/>
      <family val="2"/>
      <charset val="1"/>
    </font>
    <font>
      <sz val="11"/>
      <color theme="1"/>
      <name val="Aptos Narrow"/>
      <family val="2"/>
      <charset val="1"/>
    </font>
    <font>
      <b/>
      <sz val="16"/>
      <color rgb="FF000000"/>
      <name val="Arial"/>
      <family val="2"/>
    </font>
    <font>
      <sz val="11"/>
      <color rgb="FF000000"/>
      <name val="Courier New"/>
      <family val="3"/>
    </font>
    <font>
      <sz val="14"/>
      <color rgb="FF000000"/>
      <name val="Arial"/>
      <family val="2"/>
    </font>
    <font>
      <b/>
      <sz val="12"/>
      <color rgb="FF454545"/>
      <name val="Courier New"/>
      <family val="3"/>
    </font>
    <font>
      <sz val="11"/>
      <color rgb="FF242424"/>
      <name val="Aptos Narrow"/>
      <family val="2"/>
    </font>
    <font>
      <b/>
      <sz val="12"/>
      <color rgb="FF000000"/>
      <name val="Aptos Narrow"/>
      <family val="2"/>
    </font>
    <font>
      <sz val="11"/>
      <color rgb="FFFF0000"/>
      <name val="Aptos Narrow"/>
      <family val="2"/>
    </font>
    <font>
      <sz val="10"/>
      <color rgb="FFFF0000"/>
      <name val="Arial"/>
      <family val="2"/>
    </font>
    <font>
      <b/>
      <sz val="11"/>
      <color rgb="FFFFFFFF"/>
      <name val="Calibri"/>
      <family val="2"/>
    </font>
    <font>
      <b/>
      <sz val="14"/>
      <color rgb="FF000000"/>
      <name val="Calibri"/>
      <family val="2"/>
      <charset val="1"/>
    </font>
    <font>
      <sz val="12"/>
      <color rgb="FF000000"/>
      <name val="Calibri"/>
      <family val="2"/>
    </font>
    <font>
      <b/>
      <sz val="12"/>
      <color rgb="FFFF0000"/>
      <name val="Arial"/>
      <family val="2"/>
    </font>
    <font>
      <sz val="12"/>
      <color rgb="FF000000"/>
      <name val="Aptos Narrow"/>
      <family val="2"/>
      <charset val="1"/>
    </font>
    <font>
      <sz val="12"/>
      <color theme="1"/>
      <name val="Aptos Narrow"/>
      <family val="2"/>
      <charset val="1"/>
    </font>
    <font>
      <sz val="12"/>
      <color rgb="FF000000"/>
      <name val="Aptos Narrow"/>
      <family val="2"/>
    </font>
    <font>
      <sz val="12"/>
      <color rgb="FF000000"/>
      <name val="Aptos"/>
      <family val="2"/>
      <charset val="1"/>
    </font>
    <font>
      <b/>
      <sz val="10"/>
      <color rgb="FFFBBC04"/>
      <name val="Arial"/>
      <family val="2"/>
    </font>
    <font>
      <b/>
      <sz val="11"/>
      <color rgb="FF000000"/>
      <name val="Segoe UI"/>
      <family val="2"/>
    </font>
    <font>
      <sz val="10"/>
      <color rgb="FF000000"/>
      <name val="Aptos"/>
      <family val="2"/>
    </font>
    <font>
      <sz val="9"/>
      <color rgb="FF000000"/>
      <name val="Arial"/>
      <family val="2"/>
    </font>
    <font>
      <b/>
      <sz val="9"/>
      <color rgb="FFFF0000"/>
      <name val="Arial"/>
      <family val="2"/>
    </font>
    <font>
      <sz val="9"/>
      <color rgb="FF000000"/>
      <name val="Calibri"/>
      <family val="2"/>
    </font>
    <font>
      <sz val="9"/>
      <color rgb="FF000000"/>
      <name val="Inconsolata"/>
    </font>
    <font>
      <b/>
      <sz val="9"/>
      <color rgb="FF444444"/>
      <name val="Calibri"/>
      <family val="2"/>
      <charset val="1"/>
    </font>
    <font>
      <b/>
      <sz val="9"/>
      <color rgb="FFFFFFFF"/>
      <name val="Calibri"/>
      <family val="2"/>
      <charset val="1"/>
    </font>
    <font>
      <sz val="12"/>
      <color rgb="FF000000"/>
      <name val="Aptos"/>
      <family val="2"/>
    </font>
    <font>
      <b/>
      <sz val="12"/>
      <color rgb="FF000000"/>
      <name val="Aptos"/>
      <family val="2"/>
    </font>
    <font>
      <b/>
      <sz val="11"/>
      <color rgb="FF242424"/>
      <name val="Aptos Narrow"/>
      <family val="2"/>
    </font>
    <font>
      <b/>
      <sz val="11"/>
      <color rgb="FF000000"/>
      <name val="Aptos Narrow"/>
      <family val="2"/>
    </font>
    <font>
      <b/>
      <sz val="10"/>
      <color theme="1"/>
      <name val="Arial"/>
      <family val="2"/>
    </font>
    <font>
      <sz val="10"/>
      <color rgb="FF000000"/>
      <name val="Arial"/>
      <family val="2"/>
      <scheme val="major"/>
    </font>
    <font>
      <sz val="16"/>
      <color rgb="FF000000"/>
      <name val="Arial"/>
      <family val="2"/>
    </font>
    <font>
      <sz val="11"/>
      <color rgb="FF000000"/>
      <name val="Aptos"/>
      <family val="2"/>
    </font>
    <font>
      <b/>
      <sz val="14"/>
      <color rgb="FFFF0000"/>
      <name val="Arial"/>
      <family val="2"/>
    </font>
    <font>
      <b/>
      <sz val="12"/>
      <color theme="1"/>
      <name val="Arial"/>
      <family val="2"/>
    </font>
    <font>
      <b/>
      <sz val="16"/>
      <color rgb="FF000000"/>
      <name val="Cambria"/>
      <family val="1"/>
    </font>
    <font>
      <sz val="11"/>
      <color rgb="FF000000"/>
      <name val="Aptos"/>
      <charset val="1"/>
    </font>
    <font>
      <sz val="11"/>
      <color rgb="FF000000"/>
      <name val="Calibri"/>
    </font>
    <font>
      <b/>
      <sz val="10"/>
      <color rgb="FF000000"/>
      <name val="Arial"/>
    </font>
    <font>
      <b/>
      <sz val="14"/>
      <color rgb="FF000000"/>
      <name val="Times New Roman"/>
      <family val="1"/>
    </font>
    <font>
      <b/>
      <sz val="11"/>
      <color theme="1"/>
      <name val="Arial"/>
      <family val="2"/>
    </font>
    <font>
      <sz val="11"/>
      <color rgb="FFFF0000"/>
      <name val="Arial"/>
      <family val="2"/>
    </font>
    <font>
      <sz val="11"/>
      <color rgb="FF000000"/>
      <name val="Arial"/>
    </font>
    <font>
      <sz val="12"/>
      <color rgb="FF000000"/>
      <name val="Calibri"/>
      <family val="2"/>
      <charset val="1"/>
    </font>
    <font>
      <sz val="12"/>
      <color rgb="FF000000"/>
      <name val="Aptos"/>
      <charset val="1"/>
    </font>
    <font>
      <b/>
      <sz val="10"/>
      <color theme="8"/>
      <name val="Arial"/>
      <family val="2"/>
    </font>
    <font>
      <sz val="10"/>
      <color rgb="FFFF0000"/>
      <name val="Arial"/>
    </font>
    <font>
      <b/>
      <sz val="16"/>
      <color rgb="FF000000"/>
      <name val="Arial"/>
      <scheme val="major"/>
    </font>
    <font>
      <b/>
      <sz val="11"/>
      <color rgb="FF000000"/>
      <name val="Arial"/>
      <scheme val="major"/>
    </font>
    <font>
      <b/>
      <sz val="9"/>
      <color rgb="FF000000"/>
      <name val="Arial"/>
      <scheme val="major"/>
    </font>
    <font>
      <b/>
      <sz val="14"/>
      <color rgb="FF000000"/>
      <name val="Arial"/>
      <scheme val="major"/>
    </font>
    <font>
      <b/>
      <sz val="12"/>
      <color rgb="FF454545"/>
      <name val="Arial"/>
      <scheme val="major"/>
    </font>
    <font>
      <sz val="11"/>
      <color rgb="FF454545"/>
      <name val="Arial"/>
      <scheme val="major"/>
    </font>
    <font>
      <b/>
      <sz val="18"/>
      <color rgb="FF000000"/>
      <name val="Arial"/>
      <scheme val="major"/>
    </font>
    <font>
      <sz val="10"/>
      <color rgb="FF000000"/>
      <name val="Arial"/>
      <scheme val="major"/>
    </font>
    <font>
      <sz val="11"/>
      <color rgb="FF000000"/>
      <name val="Arial"/>
      <scheme val="major"/>
    </font>
    <font>
      <sz val="14"/>
      <color rgb="FF454545"/>
      <name val="Arial"/>
      <scheme val="major"/>
    </font>
    <font>
      <b/>
      <sz val="10"/>
      <color rgb="FF454545"/>
      <name val="Arial"/>
      <scheme val="major"/>
    </font>
    <font>
      <b/>
      <sz val="12"/>
      <color rgb="FF000000"/>
      <name val="Arial"/>
    </font>
    <font>
      <sz val="10"/>
      <color theme="5"/>
      <name val="Arial"/>
    </font>
    <font>
      <sz val="10"/>
      <color theme="1"/>
      <name val="Arial"/>
    </font>
    <font>
      <sz val="10"/>
      <color theme="5"/>
      <name val="Arial"/>
      <family val="2"/>
      <scheme val="major"/>
    </font>
    <font>
      <sz val="8"/>
      <color rgb="FF000000"/>
      <name val="Arial"/>
    </font>
    <font>
      <sz val="10"/>
      <color theme="1"/>
      <name val="Arial"/>
      <scheme val="major"/>
    </font>
    <font>
      <b/>
      <sz val="11"/>
      <color rgb="FF242424"/>
      <name val="Aptos Narrow"/>
      <charset val="1"/>
    </font>
    <font>
      <sz val="11"/>
      <color rgb="FF242424"/>
      <name val="Segoe UI"/>
      <charset val="1"/>
    </font>
    <font>
      <sz val="20"/>
      <color rgb="FF000000"/>
      <name val="Arial"/>
    </font>
    <font>
      <b/>
      <sz val="11"/>
      <color rgb="FFFF0000"/>
      <name val="Calibri"/>
      <family val="2"/>
    </font>
    <font>
      <b/>
      <sz val="11"/>
      <color rgb="FFC82613"/>
      <name val="Inherit"/>
      <charset val="1"/>
    </font>
    <font>
      <sz val="11"/>
      <color rgb="FF000000"/>
      <name val="Segoe UI"/>
      <charset val="1"/>
    </font>
    <font>
      <sz val="10"/>
      <color rgb="FF3C51B4"/>
      <name val="Roboto"/>
      <charset val="1"/>
    </font>
    <font>
      <sz val="11"/>
      <color rgb="FF242424"/>
      <name val="Aptos Narrow"/>
      <charset val="1"/>
    </font>
    <font>
      <sz val="11"/>
      <color theme="0"/>
      <name val="Arial"/>
      <family val="2"/>
    </font>
    <font>
      <sz val="10"/>
      <color theme="0"/>
      <name val="Arial"/>
    </font>
    <font>
      <b/>
      <sz val="11"/>
      <color rgb="FFFF0000"/>
      <name val="Aptos Narrow"/>
      <charset val="1"/>
    </font>
    <font>
      <sz val="9"/>
      <color rgb="FF000000"/>
      <name val="Roboto"/>
      <charset val="1"/>
    </font>
    <font>
      <b/>
      <sz val="14"/>
      <color rgb="FF000000"/>
      <name val="Arial"/>
    </font>
    <font>
      <b/>
      <sz val="11"/>
      <color rgb="FF000000"/>
      <name val="Arial"/>
    </font>
    <font>
      <b/>
      <sz val="16"/>
      <color theme="1"/>
      <name val="Arial"/>
      <family val="2"/>
      <scheme val="minor"/>
    </font>
    <font>
      <sz val="11"/>
      <color rgb="FFFFFFFF"/>
      <name val="Calibri"/>
    </font>
    <font>
      <sz val="11"/>
      <color theme="1"/>
      <name val="Arial"/>
    </font>
    <font>
      <b/>
      <sz val="12"/>
      <color rgb="FF000000"/>
      <name val="Calibri"/>
    </font>
    <font>
      <sz val="10"/>
      <color rgb="FF000000"/>
      <name val="Aptos"/>
      <family val="2"/>
      <charset val="1"/>
    </font>
    <font>
      <sz val="10"/>
      <color rgb="FF000000"/>
      <name val="Roboto"/>
      <charset val="1"/>
    </font>
    <font>
      <sz val="9"/>
      <color rgb="FF000000"/>
      <name val="Aptos"/>
      <family val="2"/>
      <charset val="1"/>
    </font>
    <font>
      <sz val="10"/>
      <color rgb="FF000000"/>
      <name val="Aptos Narrow"/>
      <family val="2"/>
    </font>
    <font>
      <sz val="10"/>
      <color rgb="FF000000"/>
      <name val="Aptos Narrow"/>
    </font>
    <font>
      <sz val="9"/>
      <color rgb="FF000000"/>
      <name val="Arial"/>
    </font>
    <font>
      <sz val="10"/>
      <color rgb="FF000000"/>
      <name val="Arial"/>
      <scheme val="minor"/>
    </font>
    <font>
      <sz val="9"/>
      <color theme="1"/>
      <name val="Calibri"/>
      <family val="2"/>
    </font>
    <font>
      <sz val="9"/>
      <color rgb="FF242424"/>
      <name val="Calibri"/>
    </font>
    <font>
      <b/>
      <sz val="16"/>
      <color rgb="FFFFFFFF"/>
      <name val="Arial"/>
    </font>
    <font>
      <b/>
      <sz val="9"/>
      <color rgb="FFBDD7EE"/>
      <name val="Arial"/>
    </font>
    <font>
      <b/>
      <sz val="8"/>
      <color rgb="FFFFFFFF"/>
      <name val="Arial"/>
    </font>
    <font>
      <b/>
      <sz val="7"/>
      <color rgb="FFFFFFFF"/>
      <name val="Arial"/>
    </font>
    <font>
      <sz val="10"/>
      <color rgb="FF000000"/>
      <name val="Arial"/>
      <charset val="1"/>
    </font>
    <font>
      <i/>
      <sz val="7"/>
      <color rgb="FF595959"/>
      <name val="Arial"/>
    </font>
    <font>
      <b/>
      <sz val="7"/>
      <color rgb="FF000000"/>
      <name val="Arial"/>
    </font>
    <font>
      <b/>
      <sz val="9"/>
      <name val="Arial"/>
    </font>
    <font>
      <sz val="9"/>
      <name val="Arial"/>
    </font>
    <font>
      <sz val="7"/>
      <name val="Arial"/>
    </font>
    <font>
      <sz val="8"/>
      <name val="Arial"/>
    </font>
    <font>
      <b/>
      <sz val="10"/>
      <color rgb="FFFFFFFF"/>
      <name val="Arial"/>
    </font>
    <font>
      <b/>
      <sz val="7"/>
      <color rgb="FF000000"/>
      <name val="Arial"/>
      <family val="2"/>
    </font>
    <font>
      <b/>
      <sz val="16"/>
      <color rgb="FFFFFFFF"/>
      <name val="Arial"/>
      <family val="2"/>
    </font>
    <font>
      <b/>
      <sz val="9"/>
      <color rgb="FFBDD7EE"/>
      <name val="Arial"/>
      <family val="2"/>
    </font>
    <font>
      <b/>
      <sz val="8"/>
      <color rgb="FFFFFFFF"/>
      <name val="Arial"/>
      <family val="2"/>
    </font>
    <font>
      <b/>
      <sz val="7"/>
      <color rgb="FFFFFFFF"/>
      <name val="Arial"/>
      <family val="2"/>
    </font>
    <font>
      <i/>
      <sz val="7"/>
      <color rgb="FF595959"/>
      <name val="Arial"/>
      <family val="2"/>
    </font>
    <font>
      <sz val="7"/>
      <name val="Arial"/>
      <family val="2"/>
    </font>
    <font>
      <sz val="8"/>
      <name val="Arial"/>
      <family val="2"/>
    </font>
    <font>
      <b/>
      <sz val="10"/>
      <color rgb="FFFFFFFF"/>
      <name val="Arial"/>
      <family val="2"/>
    </font>
    <font>
      <b/>
      <sz val="11"/>
      <color theme="0"/>
      <name val="Calibri"/>
      <family val="2"/>
    </font>
    <font>
      <sz val="12"/>
      <color rgb="FF000000"/>
      <name val="Calibri"/>
      <charset val="1"/>
    </font>
  </fonts>
  <fills count="93">
    <fill>
      <patternFill patternType="none"/>
    </fill>
    <fill>
      <patternFill patternType="gray125"/>
    </fill>
    <fill>
      <patternFill patternType="solid">
        <fgColor rgb="FFA2C4C9"/>
        <bgColor rgb="FFA2C4C9"/>
      </patternFill>
    </fill>
    <fill>
      <patternFill patternType="solid">
        <fgColor rgb="FFD9E1F2"/>
        <bgColor rgb="FFD9E1F2"/>
      </patternFill>
    </fill>
    <fill>
      <patternFill patternType="solid">
        <fgColor rgb="FFB7B7B7"/>
        <bgColor rgb="FFB7B7B7"/>
      </patternFill>
    </fill>
    <fill>
      <patternFill patternType="solid">
        <fgColor rgb="FFCCCCCC"/>
        <bgColor rgb="FFCCCCCC"/>
      </patternFill>
    </fill>
    <fill>
      <patternFill patternType="solid">
        <fgColor theme="0"/>
        <bgColor theme="0"/>
      </patternFill>
    </fill>
    <fill>
      <patternFill patternType="solid">
        <fgColor rgb="FFFFFFFF"/>
        <bgColor rgb="FFFFFFFF"/>
      </patternFill>
    </fill>
    <fill>
      <patternFill patternType="solid">
        <fgColor rgb="FFD0E0E3"/>
        <bgColor rgb="FFD0E0E3"/>
      </patternFill>
    </fill>
    <fill>
      <patternFill patternType="solid">
        <fgColor theme="9" tint="0.79998168889431442"/>
        <bgColor indexed="65"/>
      </patternFill>
    </fill>
    <fill>
      <patternFill patternType="solid">
        <fgColor rgb="FFD9E1F2"/>
        <bgColor indexed="64"/>
      </patternFill>
    </fill>
    <fill>
      <patternFill patternType="solid">
        <fgColor rgb="FFFFFFFF"/>
        <bgColor indexed="64"/>
      </patternFill>
    </fill>
    <fill>
      <patternFill patternType="solid">
        <fgColor rgb="FFD0CECE"/>
        <bgColor indexed="64"/>
      </patternFill>
    </fill>
    <fill>
      <patternFill patternType="solid">
        <fgColor rgb="FFF8CBAD"/>
        <bgColor indexed="64"/>
      </patternFill>
    </fill>
    <fill>
      <patternFill patternType="solid">
        <fgColor rgb="FFF4CCCC"/>
        <bgColor indexed="64"/>
      </patternFill>
    </fill>
    <fill>
      <patternFill patternType="solid">
        <fgColor rgb="FFFFFF00"/>
        <bgColor indexed="64"/>
      </patternFill>
    </fill>
    <fill>
      <patternFill patternType="solid">
        <fgColor rgb="FF93C47D"/>
        <bgColor indexed="64"/>
      </patternFill>
    </fill>
    <fill>
      <patternFill patternType="solid">
        <fgColor rgb="FFEA9999"/>
        <bgColor indexed="64"/>
      </patternFill>
    </fill>
    <fill>
      <patternFill patternType="solid">
        <fgColor rgb="FFE06666"/>
        <bgColor indexed="64"/>
      </patternFill>
    </fill>
    <fill>
      <patternFill patternType="solid">
        <fgColor rgb="FF92D050"/>
        <bgColor indexed="64"/>
      </patternFill>
    </fill>
    <fill>
      <patternFill patternType="solid">
        <fgColor rgb="FFCC4B4B"/>
        <bgColor indexed="64"/>
      </patternFill>
    </fill>
    <fill>
      <patternFill patternType="solid">
        <fgColor rgb="FFFFF2CC"/>
        <bgColor indexed="64"/>
      </patternFill>
    </fill>
    <fill>
      <patternFill patternType="solid">
        <fgColor rgb="FFFFFFFF"/>
        <bgColor rgb="FF000000"/>
      </patternFill>
    </fill>
    <fill>
      <patternFill patternType="solid">
        <fgColor rgb="FFE2EFDA"/>
        <bgColor indexed="64"/>
      </patternFill>
    </fill>
    <fill>
      <patternFill patternType="solid">
        <fgColor rgb="FFFCE4D6"/>
        <bgColor indexed="64"/>
      </patternFill>
    </fill>
    <fill>
      <patternFill patternType="solid">
        <fgColor rgb="FFDDEBF7"/>
        <bgColor indexed="64"/>
      </patternFill>
    </fill>
    <fill>
      <patternFill patternType="solid">
        <fgColor rgb="FFC6E0B4"/>
        <bgColor indexed="64"/>
      </patternFill>
    </fill>
    <fill>
      <patternFill patternType="solid">
        <fgColor rgb="FFF4B084"/>
        <bgColor indexed="64"/>
      </patternFill>
    </fill>
    <fill>
      <patternFill patternType="solid">
        <fgColor rgb="FFA9D08E"/>
        <bgColor indexed="64"/>
      </patternFill>
    </fill>
    <fill>
      <patternFill patternType="solid">
        <fgColor rgb="FF9BC2E6"/>
        <bgColor indexed="64"/>
      </patternFill>
    </fill>
    <fill>
      <patternFill patternType="solid">
        <fgColor rgb="FFF2F2F2"/>
        <bgColor indexed="64"/>
      </patternFill>
    </fill>
    <fill>
      <patternFill patternType="solid">
        <fgColor rgb="FFDBDBDB"/>
        <bgColor indexed="64"/>
      </patternFill>
    </fill>
    <fill>
      <patternFill patternType="solid">
        <fgColor theme="9" tint="0.79998168889431442"/>
        <bgColor rgb="FFD9E1F2"/>
      </patternFill>
    </fill>
    <fill>
      <patternFill patternType="solid">
        <fgColor theme="9" tint="0.79998168889431442"/>
        <bgColor indexed="64"/>
      </patternFill>
    </fill>
    <fill>
      <patternFill patternType="solid">
        <fgColor theme="9" tint="0.79998168889431442"/>
        <bgColor rgb="FFD0E0E3"/>
      </patternFill>
    </fill>
    <fill>
      <patternFill patternType="solid">
        <fgColor rgb="FFD9E1F2"/>
        <bgColor rgb="FF000000"/>
      </patternFill>
    </fill>
    <fill>
      <patternFill patternType="solid">
        <fgColor rgb="FF9BC2E6"/>
        <bgColor rgb="FF000000"/>
      </patternFill>
    </fill>
    <fill>
      <patternFill patternType="solid">
        <fgColor rgb="FF2F75B5"/>
        <bgColor rgb="FF000000"/>
      </patternFill>
    </fill>
    <fill>
      <patternFill patternType="solid">
        <fgColor rgb="FF00B050"/>
        <bgColor rgb="FF000000"/>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E0CCFF"/>
        <bgColor indexed="64"/>
      </patternFill>
    </fill>
    <fill>
      <patternFill patternType="solid">
        <fgColor rgb="FFE2EFDA"/>
        <bgColor rgb="FF000000"/>
      </patternFill>
    </fill>
    <fill>
      <patternFill patternType="solid">
        <fgColor theme="4" tint="0.59999389629810485"/>
        <bgColor indexed="64"/>
      </patternFill>
    </fill>
    <fill>
      <patternFill patternType="solid">
        <fgColor theme="9"/>
        <bgColor indexed="64"/>
      </patternFill>
    </fill>
    <fill>
      <patternFill patternType="solid">
        <fgColor theme="6"/>
        <bgColor indexed="64"/>
      </patternFill>
    </fill>
    <fill>
      <patternFill patternType="solid">
        <fgColor rgb="FFFFFF00"/>
        <bgColor rgb="FF000000"/>
      </patternFill>
    </fill>
    <fill>
      <patternFill patternType="solid">
        <fgColor rgb="FFA9D08E"/>
        <bgColor rgb="FF000000"/>
      </patternFill>
    </fill>
    <fill>
      <patternFill patternType="solid">
        <fgColor rgb="FFFF0000"/>
        <bgColor rgb="FF000000"/>
      </patternFill>
    </fill>
    <fill>
      <patternFill patternType="solid">
        <fgColor theme="0" tint="-0.14999847407452621"/>
        <bgColor indexed="64"/>
      </patternFill>
    </fill>
    <fill>
      <patternFill patternType="solid">
        <fgColor rgb="FF4472C4"/>
        <bgColor rgb="FF4472C4"/>
      </patternFill>
    </fill>
    <fill>
      <patternFill patternType="solid">
        <fgColor theme="8" tint="0.39997558519241921"/>
        <bgColor indexed="64"/>
      </patternFill>
    </fill>
    <fill>
      <patternFill patternType="solid">
        <fgColor theme="8"/>
        <bgColor indexed="64"/>
      </patternFill>
    </fill>
    <fill>
      <patternFill patternType="solid">
        <fgColor rgb="FFF0F6FF"/>
        <bgColor indexed="64"/>
      </patternFill>
    </fill>
    <fill>
      <patternFill patternType="solid">
        <fgColor rgb="FFFEF2CD"/>
        <bgColor rgb="FF000000"/>
      </patternFill>
    </fill>
    <fill>
      <patternFill patternType="solid">
        <fgColor rgb="FFFFC000"/>
        <bgColor indexed="64"/>
      </patternFill>
    </fill>
    <fill>
      <patternFill patternType="solid">
        <fgColor theme="9" tint="0.59999389629810485"/>
        <bgColor indexed="64"/>
      </patternFill>
    </fill>
    <fill>
      <patternFill patternType="solid">
        <fgColor rgb="FFB5E6A2"/>
        <bgColor rgb="FF000000"/>
      </patternFill>
    </fill>
    <fill>
      <patternFill patternType="solid">
        <fgColor rgb="FF00B0F0"/>
        <bgColor indexed="64"/>
      </patternFill>
    </fill>
    <fill>
      <patternFill patternType="solid">
        <fgColor rgb="FFF2F2F2"/>
      </patternFill>
    </fill>
    <fill>
      <patternFill patternType="solid">
        <fgColor rgb="FF1F3864"/>
      </patternFill>
    </fill>
    <fill>
      <patternFill patternType="solid">
        <fgColor rgb="FF2E75B6"/>
      </patternFill>
    </fill>
    <fill>
      <patternFill patternType="solid">
        <fgColor rgb="FF1F6B2E"/>
      </patternFill>
    </fill>
    <fill>
      <patternFill patternType="solid">
        <fgColor rgb="FF7030A0"/>
      </patternFill>
    </fill>
    <fill>
      <patternFill patternType="solid">
        <fgColor rgb="FFBDD7EE"/>
      </patternFill>
    </fill>
    <fill>
      <patternFill patternType="solid">
        <fgColor rgb="FFD9D9D9"/>
      </patternFill>
    </fill>
    <fill>
      <patternFill patternType="solid">
        <fgColor rgb="FFFFFFFF"/>
      </patternFill>
    </fill>
    <fill>
      <patternFill patternType="solid">
        <fgColor rgb="FFFF7C7C"/>
      </patternFill>
    </fill>
    <fill>
      <patternFill patternType="solid">
        <fgColor rgb="FFFFD966"/>
      </patternFill>
    </fill>
    <fill>
      <patternFill patternType="solid">
        <fgColor rgb="FF70AD47"/>
      </patternFill>
    </fill>
    <fill>
      <patternFill patternType="solid">
        <fgColor rgb="FF375623"/>
      </patternFill>
    </fill>
    <fill>
      <patternFill patternType="solid">
        <fgColor rgb="FFF4B942"/>
      </patternFill>
    </fill>
    <fill>
      <patternFill patternType="solid">
        <fgColor rgb="FFBDD7EE"/>
        <bgColor rgb="FF000000"/>
      </patternFill>
    </fill>
    <fill>
      <patternFill patternType="solid">
        <fgColor rgb="FFD9D9D9"/>
        <bgColor rgb="FF000000"/>
      </patternFill>
    </fill>
    <fill>
      <patternFill patternType="solid">
        <fgColor rgb="FFF2F2F2"/>
        <bgColor rgb="FF000000"/>
      </patternFill>
    </fill>
    <fill>
      <patternFill patternType="solid">
        <fgColor rgb="FFFF7C7C"/>
        <bgColor rgb="FF000000"/>
      </patternFill>
    </fill>
    <fill>
      <patternFill patternType="solid">
        <fgColor rgb="FFFFD966"/>
        <bgColor rgb="FF000000"/>
      </patternFill>
    </fill>
    <fill>
      <patternFill patternType="solid">
        <fgColor rgb="FF70AD47"/>
        <bgColor rgb="FF000000"/>
      </patternFill>
    </fill>
    <fill>
      <patternFill patternType="solid">
        <fgColor rgb="FF375623"/>
        <bgColor rgb="FF000000"/>
      </patternFill>
    </fill>
    <fill>
      <patternFill patternType="solid">
        <fgColor rgb="FF0070C0"/>
        <bgColor indexed="64"/>
      </patternFill>
    </fill>
  </fills>
  <borders count="11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style="thin">
        <color rgb="FFD9D9D9"/>
      </bottom>
      <diagonal/>
    </border>
    <border>
      <left/>
      <right style="thin">
        <color rgb="FF000000"/>
      </right>
      <top/>
      <bottom/>
      <diagonal/>
    </border>
    <border>
      <left/>
      <right style="thick">
        <color rgb="FF000000"/>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style="medium">
        <color rgb="FF000000"/>
      </left>
      <right/>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right style="medium">
        <color rgb="FF000000"/>
      </right>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CCCCCC"/>
      </top>
      <bottom style="thin">
        <color rgb="FFCCCCCC"/>
      </bottom>
      <diagonal/>
    </border>
    <border>
      <left style="medium">
        <color rgb="FF000000"/>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thin">
        <color rgb="FF000000"/>
      </top>
      <bottom style="medium">
        <color rgb="FF000000"/>
      </bottom>
      <diagonal/>
    </border>
    <border>
      <left style="medium">
        <color rgb="FF000000"/>
      </left>
      <right/>
      <top/>
      <bottom style="thin">
        <color rgb="FF000000"/>
      </bottom>
      <diagonal/>
    </border>
    <border>
      <left/>
      <right style="thin">
        <color rgb="FF000000"/>
      </right>
      <top style="medium">
        <color rgb="FF000000"/>
      </top>
      <bottom/>
      <diagonal/>
    </border>
    <border>
      <left/>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bottom/>
      <diagonal/>
    </border>
    <border>
      <left/>
      <right/>
      <top style="medium">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style="medium">
        <color rgb="FF000000"/>
      </top>
      <bottom style="medium">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medium">
        <color rgb="FF000000"/>
      </left>
      <right/>
      <top style="medium">
        <color rgb="FFCCCCCC"/>
      </top>
      <bottom style="medium">
        <color rgb="FF000000"/>
      </bottom>
      <diagonal/>
    </border>
    <border>
      <left style="medium">
        <color rgb="FF000000"/>
      </left>
      <right/>
      <top style="medium">
        <color rgb="FFCCCCCC"/>
      </top>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top style="thin">
        <color rgb="FF000000"/>
      </top>
      <bottom/>
      <diagonal/>
    </border>
    <border>
      <left style="thin">
        <color rgb="FFD9D9D9"/>
      </left>
      <right style="thin">
        <color rgb="FFD9D9D9"/>
      </right>
      <top/>
      <bottom style="thin">
        <color rgb="FFD9D9D9"/>
      </bottom>
      <diagonal/>
    </border>
    <border>
      <left style="thin">
        <color rgb="FFD9D9D9"/>
      </left>
      <right style="thin">
        <color rgb="FFD9D9D9"/>
      </right>
      <top/>
      <bottom/>
      <diagonal/>
    </border>
    <border>
      <left style="thin">
        <color rgb="FFD9D9D9"/>
      </left>
      <right style="thin">
        <color rgb="FFD9D9D9"/>
      </right>
      <top style="thin">
        <color rgb="FF000000"/>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thin">
        <color rgb="FF000000"/>
      </top>
      <bottom style="medium">
        <color rgb="FF000000"/>
      </bottom>
      <diagonal/>
    </border>
    <border>
      <left style="thin">
        <color rgb="FF8EA9DB"/>
      </left>
      <right/>
      <top style="thin">
        <color rgb="FF8EA9DB"/>
      </top>
      <bottom style="thin">
        <color rgb="FF8EA9DB"/>
      </bottom>
      <diagonal/>
    </border>
    <border>
      <left/>
      <right/>
      <top style="thin">
        <color rgb="FF8EA9DB"/>
      </top>
      <bottom style="thin">
        <color rgb="FF8EA9DB"/>
      </bottom>
      <diagonal/>
    </border>
    <border>
      <left/>
      <right style="thin">
        <color rgb="FF8EA9DB"/>
      </right>
      <top style="thin">
        <color rgb="FF8EA9DB"/>
      </top>
      <bottom style="thin">
        <color rgb="FF8EA9DB"/>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CCCCCC"/>
      </right>
      <top style="thin">
        <color rgb="FF000000"/>
      </top>
      <bottom style="thin">
        <color rgb="FF000000"/>
      </bottom>
      <diagonal/>
    </border>
    <border>
      <left/>
      <right style="thin">
        <color rgb="FFCCCCCC"/>
      </right>
      <top/>
      <bottom/>
      <diagonal/>
    </border>
    <border>
      <left style="thin">
        <color indexed="64"/>
      </left>
      <right style="thin">
        <color indexed="64"/>
      </right>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thin">
        <color rgb="FF8EA9DB"/>
      </left>
      <right/>
      <top style="thin">
        <color rgb="FF8EA9DB"/>
      </top>
      <bottom/>
      <diagonal/>
    </border>
    <border>
      <left/>
      <right/>
      <top style="thin">
        <color rgb="FF8EA9DB"/>
      </top>
      <bottom/>
      <diagonal/>
    </border>
    <border>
      <left/>
      <right style="thin">
        <color rgb="FF8EA9DB"/>
      </right>
      <top style="thin">
        <color rgb="FF8EA9DB"/>
      </top>
      <bottom/>
      <diagonal/>
    </border>
    <border>
      <left/>
      <right/>
      <top style="medium">
        <color rgb="FF888888"/>
      </top>
      <bottom style="medium">
        <color rgb="FF888888"/>
      </bottom>
      <diagonal/>
    </border>
    <border>
      <left/>
      <right style="medium">
        <color rgb="FF888888"/>
      </right>
      <top style="medium">
        <color rgb="FF888888"/>
      </top>
      <bottom style="medium">
        <color rgb="FF888888"/>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medium">
        <color rgb="FF888888"/>
      </left>
      <right style="medium">
        <color rgb="FF888888"/>
      </right>
      <top style="medium">
        <color rgb="FF888888"/>
      </top>
      <bottom style="medium">
        <color rgb="FF888888"/>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right/>
      <top style="thin">
        <color rgb="FFCCCCCC"/>
      </top>
      <bottom/>
      <diagonal/>
    </border>
  </borders>
  <cellStyleXfs count="5">
    <xf numFmtId="0" fontId="0" fillId="0" borderId="0"/>
    <xf numFmtId="0" fontId="1" fillId="9" borderId="0" applyNumberFormat="0" applyBorder="0" applyAlignment="0" applyProtection="0"/>
    <xf numFmtId="0" fontId="16" fillId="0" borderId="0" applyNumberFormat="0" applyFill="0" applyBorder="0" applyAlignment="0" applyProtection="0"/>
    <xf numFmtId="0" fontId="155" fillId="0" borderId="0"/>
    <xf numFmtId="0" fontId="8" fillId="0" borderId="0"/>
  </cellStyleXfs>
  <cellXfs count="2218">
    <xf numFmtId="0" fontId="0" fillId="0" borderId="0" xfId="0"/>
    <xf numFmtId="0" fontId="2" fillId="0" borderId="0" xfId="0" applyFont="1"/>
    <xf numFmtId="3" fontId="3" fillId="2" borderId="0" xfId="0" applyNumberFormat="1" applyFont="1" applyFill="1" applyAlignment="1">
      <alignment horizontal="center"/>
    </xf>
    <xf numFmtId="3" fontId="3" fillId="2" borderId="0" xfId="0" applyNumberFormat="1" applyFont="1" applyFill="1"/>
    <xf numFmtId="3" fontId="5" fillId="0" borderId="0" xfId="0" applyNumberFormat="1" applyFont="1"/>
    <xf numFmtId="0" fontId="2" fillId="3" borderId="0" xfId="0" applyFont="1" applyFill="1"/>
    <xf numFmtId="10" fontId="2" fillId="0" borderId="0" xfId="0" applyNumberFormat="1" applyFont="1"/>
    <xf numFmtId="2" fontId="2" fillId="0" borderId="0" xfId="0" applyNumberFormat="1" applyFont="1"/>
    <xf numFmtId="164" fontId="2" fillId="0" borderId="0" xfId="0" applyNumberFormat="1" applyFont="1"/>
    <xf numFmtId="1" fontId="3" fillId="2" borderId="0" xfId="0" applyNumberFormat="1" applyFont="1" applyFill="1" applyAlignment="1">
      <alignment horizontal="center"/>
    </xf>
    <xf numFmtId="164" fontId="4" fillId="5" borderId="0" xfId="0" applyNumberFormat="1" applyFont="1" applyFill="1"/>
    <xf numFmtId="164" fontId="2" fillId="5" borderId="0" xfId="0" applyNumberFormat="1" applyFont="1" applyFill="1"/>
    <xf numFmtId="164" fontId="4" fillId="0" borderId="0" xfId="0" applyNumberFormat="1" applyFont="1"/>
    <xf numFmtId="164" fontId="2" fillId="0" borderId="0" xfId="0" applyNumberFormat="1" applyFont="1" applyAlignment="1">
      <alignment horizontal="right"/>
    </xf>
    <xf numFmtId="164" fontId="2" fillId="5" borderId="0" xfId="0" applyNumberFormat="1" applyFont="1" applyFill="1" applyAlignment="1">
      <alignment horizontal="right"/>
    </xf>
    <xf numFmtId="1" fontId="2" fillId="0" borderId="0" xfId="0" applyNumberFormat="1" applyFont="1"/>
    <xf numFmtId="164" fontId="2" fillId="4" borderId="0" xfId="0" applyNumberFormat="1" applyFont="1" applyFill="1" applyAlignment="1">
      <alignment horizontal="right"/>
    </xf>
    <xf numFmtId="1" fontId="2" fillId="5" borderId="0" xfId="0" applyNumberFormat="1" applyFont="1" applyFill="1"/>
    <xf numFmtId="1" fontId="2" fillId="5" borderId="0" xfId="0" applyNumberFormat="1" applyFont="1" applyFill="1" applyAlignment="1">
      <alignment horizontal="right"/>
    </xf>
    <xf numFmtId="1" fontId="4" fillId="5" borderId="0" xfId="0" applyNumberFormat="1" applyFont="1" applyFill="1"/>
    <xf numFmtId="164" fontId="5" fillId="7" borderId="0" xfId="0" applyNumberFormat="1" applyFont="1" applyFill="1"/>
    <xf numFmtId="0" fontId="4" fillId="0" borderId="0" xfId="0" applyFont="1"/>
    <xf numFmtId="0" fontId="7" fillId="0" borderId="0" xfId="0" applyFont="1" applyAlignment="1">
      <alignment horizontal="center"/>
    </xf>
    <xf numFmtId="0" fontId="5" fillId="0" borderId="0" xfId="0" applyFont="1"/>
    <xf numFmtId="0" fontId="5" fillId="3" borderId="0" xfId="0" applyFont="1" applyFill="1"/>
    <xf numFmtId="0" fontId="8" fillId="0" borderId="0" xfId="0" applyFont="1"/>
    <xf numFmtId="0" fontId="4" fillId="3" borderId="0" xfId="0" applyFont="1" applyFill="1"/>
    <xf numFmtId="0" fontId="8" fillId="0" borderId="0" xfId="0" applyFont="1" applyAlignment="1">
      <alignment horizontal="right"/>
    </xf>
    <xf numFmtId="0" fontId="6" fillId="0" borderId="0" xfId="0" applyFont="1"/>
    <xf numFmtId="0" fontId="2" fillId="7" borderId="1" xfId="0" applyFont="1" applyFill="1" applyBorder="1" applyAlignment="1">
      <alignment horizontal="left"/>
    </xf>
    <xf numFmtId="0" fontId="4" fillId="8" borderId="0" xfId="0" applyFont="1" applyFill="1" applyAlignment="1">
      <alignment horizontal="left"/>
    </xf>
    <xf numFmtId="0" fontId="4" fillId="8" borderId="0" xfId="0" applyFont="1" applyFill="1" applyAlignment="1">
      <alignment horizontal="left" wrapText="1"/>
    </xf>
    <xf numFmtId="0" fontId="6" fillId="8" borderId="0" xfId="0" applyFont="1" applyFill="1"/>
    <xf numFmtId="14" fontId="0" fillId="0" borderId="0" xfId="0" applyNumberFormat="1"/>
    <xf numFmtId="47" fontId="0" fillId="0" borderId="0" xfId="0" applyNumberFormat="1"/>
    <xf numFmtId="0" fontId="2" fillId="10" borderId="0" xfId="0" applyFont="1" applyFill="1"/>
    <xf numFmtId="0" fontId="0" fillId="10" borderId="0" xfId="0" applyFill="1"/>
    <xf numFmtId="14" fontId="2" fillId="10" borderId="0" xfId="0" applyNumberFormat="1" applyFont="1" applyFill="1"/>
    <xf numFmtId="0" fontId="7" fillId="0" borderId="0" xfId="0" applyFont="1"/>
    <xf numFmtId="0" fontId="7" fillId="10" borderId="0" xfId="0" applyFont="1" applyFill="1"/>
    <xf numFmtId="0" fontId="5" fillId="11" borderId="13" xfId="0" applyFont="1" applyFill="1" applyBorder="1"/>
    <xf numFmtId="0" fontId="7" fillId="11" borderId="13" xfId="0" applyFont="1" applyFill="1" applyBorder="1"/>
    <xf numFmtId="0" fontId="7" fillId="0" borderId="13" xfId="0" applyFont="1" applyBorder="1"/>
    <xf numFmtId="3" fontId="5" fillId="6" borderId="0" xfId="0" applyNumberFormat="1" applyFont="1" applyFill="1"/>
    <xf numFmtId="0" fontId="5" fillId="0" borderId="13" xfId="0" applyFont="1" applyBorder="1"/>
    <xf numFmtId="0" fontId="5" fillId="9" borderId="0" xfId="1" applyFont="1"/>
    <xf numFmtId="14" fontId="5" fillId="3" borderId="0" xfId="0" applyNumberFormat="1" applyFont="1" applyFill="1" applyAlignment="1">
      <alignment horizontal="center"/>
    </xf>
    <xf numFmtId="10" fontId="5" fillId="0" borderId="0" xfId="0" applyNumberFormat="1" applyFont="1"/>
    <xf numFmtId="164" fontId="2" fillId="12" borderId="0" xfId="0" applyNumberFormat="1" applyFont="1" applyFill="1" applyAlignment="1">
      <alignment horizontal="right"/>
    </xf>
    <xf numFmtId="0" fontId="0" fillId="0" borderId="1" xfId="0" applyBorder="1"/>
    <xf numFmtId="14" fontId="2" fillId="7" borderId="1" xfId="0" applyNumberFormat="1" applyFont="1" applyFill="1" applyBorder="1" applyAlignment="1">
      <alignment horizontal="center"/>
    </xf>
    <xf numFmtId="0" fontId="2" fillId="0" borderId="1" xfId="0" applyFont="1" applyBorder="1" applyAlignment="1">
      <alignment horizontal="left"/>
    </xf>
    <xf numFmtId="3" fontId="3" fillId="2" borderId="1" xfId="0" applyNumberFormat="1" applyFont="1" applyFill="1" applyBorder="1" applyAlignment="1">
      <alignment horizontal="center"/>
    </xf>
    <xf numFmtId="0" fontId="0" fillId="0" borderId="0" xfId="0" applyAlignment="1">
      <alignment horizontal="center"/>
    </xf>
    <xf numFmtId="0" fontId="0" fillId="0" borderId="0" xfId="0" applyAlignment="1">
      <alignment vertical="center"/>
    </xf>
    <xf numFmtId="0" fontId="10" fillId="0" borderId="0" xfId="0" applyFont="1"/>
    <xf numFmtId="0" fontId="0" fillId="11" borderId="0" xfId="0" applyFill="1"/>
    <xf numFmtId="0" fontId="0" fillId="11" borderId="0" xfId="0" applyFill="1" applyAlignment="1">
      <alignment vertical="center"/>
    </xf>
    <xf numFmtId="0" fontId="10" fillId="11" borderId="0" xfId="0" applyFont="1" applyFill="1"/>
    <xf numFmtId="0" fontId="0" fillId="11" borderId="0" xfId="0" applyFill="1" applyAlignment="1">
      <alignment horizontal="center" vertical="center"/>
    </xf>
    <xf numFmtId="0" fontId="0" fillId="11" borderId="0" xfId="0" applyFill="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27" borderId="1" xfId="0" applyFill="1" applyBorder="1" applyAlignment="1">
      <alignment horizontal="center" vertical="center"/>
    </xf>
    <xf numFmtId="0" fontId="0" fillId="24"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28" borderId="1" xfId="0" applyFill="1" applyBorder="1" applyAlignment="1">
      <alignment horizontal="center"/>
    </xf>
    <xf numFmtId="0" fontId="0" fillId="26" borderId="1" xfId="0" applyFill="1" applyBorder="1" applyAlignment="1">
      <alignment horizontal="center"/>
    </xf>
    <xf numFmtId="0" fontId="0" fillId="23" borderId="1" xfId="0" applyFill="1" applyBorder="1" applyAlignment="1">
      <alignment horizontal="center"/>
    </xf>
    <xf numFmtId="16" fontId="0" fillId="23" borderId="1" xfId="0" applyNumberFormat="1" applyFill="1" applyBorder="1" applyAlignment="1">
      <alignment horizontal="center"/>
    </xf>
    <xf numFmtId="0" fontId="11" fillId="27" borderId="1" xfId="0" applyFont="1" applyFill="1" applyBorder="1" applyAlignment="1">
      <alignment horizontal="center" vertical="center"/>
    </xf>
    <xf numFmtId="0" fontId="11" fillId="28" borderId="1" xfId="0" applyFont="1" applyFill="1" applyBorder="1" applyAlignment="1">
      <alignment horizontal="center" vertical="center"/>
    </xf>
    <xf numFmtId="0" fontId="11" fillId="29" borderId="1" xfId="0" applyFont="1" applyFill="1" applyBorder="1" applyAlignment="1">
      <alignment horizontal="center"/>
    </xf>
    <xf numFmtId="0" fontId="10" fillId="13" borderId="1" xfId="0" applyFont="1" applyFill="1" applyBorder="1" applyAlignment="1">
      <alignment horizontal="center" vertical="center"/>
    </xf>
    <xf numFmtId="14" fontId="2" fillId="11" borderId="1" xfId="0" applyNumberFormat="1" applyFont="1" applyFill="1" applyBorder="1" applyAlignment="1">
      <alignment horizontal="center"/>
    </xf>
    <xf numFmtId="2" fontId="2" fillId="11" borderId="1" xfId="0" applyNumberFormat="1" applyFont="1" applyFill="1" applyBorder="1" applyAlignment="1">
      <alignment horizontal="center"/>
    </xf>
    <xf numFmtId="1" fontId="2" fillId="11" borderId="1" xfId="0" applyNumberFormat="1" applyFont="1" applyFill="1" applyBorder="1" applyAlignment="1">
      <alignment horizontal="center"/>
    </xf>
    <xf numFmtId="0" fontId="2" fillId="11" borderId="1" xfId="0" applyFont="1" applyFill="1" applyBorder="1" applyAlignment="1">
      <alignment horizontal="left"/>
    </xf>
    <xf numFmtId="0" fontId="2" fillId="11" borderId="1" xfId="0" applyFont="1" applyFill="1" applyBorder="1" applyAlignment="1">
      <alignment horizontal="center"/>
    </xf>
    <xf numFmtId="0" fontId="0" fillId="0" borderId="5" xfId="0" applyBorder="1" applyAlignment="1">
      <alignment horizontal="center"/>
    </xf>
    <xf numFmtId="0" fontId="6" fillId="11" borderId="1" xfId="0" applyFont="1" applyFill="1" applyBorder="1" applyAlignment="1">
      <alignment horizontal="left"/>
    </xf>
    <xf numFmtId="0" fontId="6" fillId="11" borderId="1" xfId="0" applyFont="1" applyFill="1" applyBorder="1" applyAlignment="1">
      <alignment horizontal="center"/>
    </xf>
    <xf numFmtId="0" fontId="4" fillId="7" borderId="1" xfId="0" applyFont="1" applyFill="1" applyBorder="1" applyAlignment="1">
      <alignment horizontal="left"/>
    </xf>
    <xf numFmtId="14" fontId="4" fillId="11" borderId="1" xfId="0" applyNumberFormat="1" applyFont="1" applyFill="1" applyBorder="1" applyAlignment="1">
      <alignment horizontal="center"/>
    </xf>
    <xf numFmtId="0" fontId="0" fillId="10" borderId="1" xfId="0" applyFill="1" applyBorder="1"/>
    <xf numFmtId="3" fontId="5" fillId="11" borderId="1" xfId="0" applyNumberFormat="1" applyFont="1" applyFill="1" applyBorder="1" applyAlignment="1">
      <alignment horizontal="left"/>
    </xf>
    <xf numFmtId="10" fontId="7" fillId="0" borderId="0" xfId="0" applyNumberFormat="1" applyFont="1"/>
    <xf numFmtId="14" fontId="0" fillId="10" borderId="0" xfId="0" applyNumberFormat="1" applyFill="1"/>
    <xf numFmtId="0" fontId="0" fillId="11" borderId="0" xfId="0" applyFill="1" applyAlignment="1">
      <alignment readingOrder="1"/>
    </xf>
    <xf numFmtId="3" fontId="0" fillId="0" borderId="0" xfId="0" applyNumberFormat="1"/>
    <xf numFmtId="0" fontId="0" fillId="11" borderId="0" xfId="0" applyFill="1" applyAlignment="1">
      <alignment horizontal="right" readingOrder="1"/>
    </xf>
    <xf numFmtId="166" fontId="4" fillId="0" borderId="0" xfId="0" applyNumberFormat="1" applyFont="1"/>
    <xf numFmtId="166" fontId="2" fillId="0" borderId="0" xfId="0" applyNumberFormat="1" applyFont="1"/>
    <xf numFmtId="166" fontId="0" fillId="0" borderId="0" xfId="0" applyNumberFormat="1"/>
    <xf numFmtId="9" fontId="2" fillId="0" borderId="0" xfId="0" applyNumberFormat="1" applyFont="1"/>
    <xf numFmtId="9" fontId="0" fillId="0" borderId="0" xfId="0" applyNumberFormat="1"/>
    <xf numFmtId="0" fontId="0" fillId="0" borderId="33" xfId="0" applyBorder="1" applyAlignment="1">
      <alignment horizontal="center" vertical="center" readingOrder="1"/>
    </xf>
    <xf numFmtId="0" fontId="0" fillId="11" borderId="14" xfId="0" applyFill="1" applyBorder="1" applyAlignment="1">
      <alignment readingOrder="1"/>
    </xf>
    <xf numFmtId="0" fontId="0" fillId="21" borderId="32" xfId="2" applyFont="1" applyFill="1" applyBorder="1" applyAlignment="1">
      <alignment horizontal="center" readingOrder="1"/>
    </xf>
    <xf numFmtId="1" fontId="19" fillId="21" borderId="33" xfId="0" applyNumberFormat="1" applyFont="1" applyFill="1" applyBorder="1" applyAlignment="1">
      <alignment horizontal="center" vertical="center" readingOrder="1"/>
    </xf>
    <xf numFmtId="1" fontId="2" fillId="11" borderId="1" xfId="0" applyNumberFormat="1" applyFont="1" applyFill="1" applyBorder="1" applyAlignment="1">
      <alignment horizontal="left"/>
    </xf>
    <xf numFmtId="0" fontId="5" fillId="12" borderId="13" xfId="0" applyFont="1" applyFill="1" applyBorder="1"/>
    <xf numFmtId="0" fontId="7" fillId="12" borderId="13" xfId="0" applyFont="1" applyFill="1" applyBorder="1"/>
    <xf numFmtId="0" fontId="0" fillId="0" borderId="44" xfId="0" applyBorder="1" applyAlignment="1">
      <alignment vertical="center"/>
    </xf>
    <xf numFmtId="0" fontId="0" fillId="10" borderId="0" xfId="0" applyFill="1" applyAlignment="1">
      <alignment wrapText="1"/>
    </xf>
    <xf numFmtId="0" fontId="10" fillId="0" borderId="16" xfId="0" applyFont="1" applyBorder="1" applyAlignment="1">
      <alignment readingOrder="1"/>
    </xf>
    <xf numFmtId="166" fontId="5" fillId="0" borderId="35" xfId="0" applyNumberFormat="1" applyFont="1" applyBorder="1" applyAlignment="1">
      <alignment readingOrder="1"/>
    </xf>
    <xf numFmtId="0" fontId="10" fillId="11" borderId="0" xfId="0" applyFont="1" applyFill="1" applyAlignment="1">
      <alignment readingOrder="1"/>
    </xf>
    <xf numFmtId="14" fontId="15" fillId="11" borderId="0" xfId="0" applyNumberFormat="1" applyFont="1" applyFill="1" applyAlignment="1">
      <alignment vertical="center" indent="1" readingOrder="1"/>
    </xf>
    <xf numFmtId="0" fontId="10" fillId="11" borderId="0" xfId="0" applyFont="1" applyFill="1" applyAlignment="1">
      <alignment horizontal="center" vertical="center" readingOrder="1"/>
    </xf>
    <xf numFmtId="0" fontId="8" fillId="11" borderId="0" xfId="0" applyFont="1" applyFill="1" applyAlignment="1">
      <alignment horizontal="right" readingOrder="1"/>
    </xf>
    <xf numFmtId="0" fontId="10" fillId="11" borderId="33" xfId="0" applyFont="1" applyFill="1" applyBorder="1" applyAlignment="1">
      <alignment horizontal="center" vertical="center" readingOrder="1"/>
    </xf>
    <xf numFmtId="0" fontId="5" fillId="11" borderId="7" xfId="0" applyFont="1" applyFill="1" applyBorder="1" applyAlignment="1">
      <alignment horizontal="center" vertical="center" readingOrder="1"/>
    </xf>
    <xf numFmtId="0" fontId="3" fillId="11" borderId="7" xfId="0" applyFont="1" applyFill="1" applyBorder="1" applyAlignment="1">
      <alignment horizontal="center" vertical="center" readingOrder="1"/>
    </xf>
    <xf numFmtId="1" fontId="5" fillId="11" borderId="15" xfId="0" applyNumberFormat="1" applyFont="1" applyFill="1" applyBorder="1" applyAlignment="1">
      <alignment horizontal="center" vertical="center" readingOrder="1"/>
    </xf>
    <xf numFmtId="0" fontId="10" fillId="11" borderId="43" xfId="0" applyFont="1" applyFill="1" applyBorder="1" applyAlignment="1">
      <alignment horizontal="center" vertical="center" readingOrder="1"/>
    </xf>
    <xf numFmtId="0" fontId="10" fillId="11" borderId="34" xfId="0" applyFont="1" applyFill="1" applyBorder="1" applyAlignment="1">
      <alignment horizontal="center" vertical="center" readingOrder="1"/>
    </xf>
    <xf numFmtId="0" fontId="8" fillId="16" borderId="18" xfId="0" applyFont="1" applyFill="1" applyBorder="1" applyAlignment="1">
      <alignment horizontal="center" vertical="center" readingOrder="1"/>
    </xf>
    <xf numFmtId="0" fontId="14" fillId="16" borderId="19" xfId="0" applyFont="1" applyFill="1" applyBorder="1" applyAlignment="1">
      <alignment horizontal="center" vertical="center" readingOrder="1"/>
    </xf>
    <xf numFmtId="164" fontId="14" fillId="16" borderId="20" xfId="0" applyNumberFormat="1" applyFont="1" applyFill="1" applyBorder="1" applyAlignment="1">
      <alignment horizontal="center" vertical="center" readingOrder="1"/>
    </xf>
    <xf numFmtId="0" fontId="8" fillId="17" borderId="18" xfId="0" applyFont="1" applyFill="1" applyBorder="1" applyAlignment="1">
      <alignment horizontal="center" vertical="center" readingOrder="1"/>
    </xf>
    <xf numFmtId="0" fontId="8" fillId="17" borderId="19" xfId="0" applyFont="1" applyFill="1" applyBorder="1" applyAlignment="1">
      <alignment horizontal="center" vertical="center" readingOrder="1"/>
    </xf>
    <xf numFmtId="0" fontId="14" fillId="19" borderId="7" xfId="0" applyFont="1" applyFill="1" applyBorder="1" applyAlignment="1">
      <alignment horizontal="center" vertical="center" readingOrder="1"/>
    </xf>
    <xf numFmtId="0" fontId="8" fillId="11" borderId="0" xfId="0" applyFont="1" applyFill="1" applyAlignment="1">
      <alignment vertical="center" readingOrder="1"/>
    </xf>
    <xf numFmtId="0" fontId="10" fillId="0" borderId="1" xfId="0" applyFont="1" applyBorder="1" applyAlignment="1">
      <alignment readingOrder="1"/>
    </xf>
    <xf numFmtId="0" fontId="8" fillId="11" borderId="4" xfId="0" applyFont="1" applyFill="1" applyBorder="1" applyAlignment="1">
      <alignment horizontal="left" vertical="center" readingOrder="1"/>
    </xf>
    <xf numFmtId="0" fontId="8" fillId="0" borderId="1" xfId="0" applyFont="1" applyBorder="1" applyAlignment="1">
      <alignment horizontal="center" vertical="center" readingOrder="1"/>
    </xf>
    <xf numFmtId="0" fontId="10" fillId="11" borderId="1" xfId="0" applyFont="1" applyFill="1" applyBorder="1" applyAlignment="1">
      <alignment readingOrder="1"/>
    </xf>
    <xf numFmtId="0" fontId="9" fillId="11" borderId="1" xfId="0" applyFont="1" applyFill="1" applyBorder="1" applyAlignment="1">
      <alignment readingOrder="1"/>
    </xf>
    <xf numFmtId="0" fontId="14" fillId="20" borderId="7" xfId="0" applyFont="1" applyFill="1" applyBorder="1" applyAlignment="1">
      <alignment horizontal="center" vertical="center" readingOrder="1"/>
    </xf>
    <xf numFmtId="0" fontId="8" fillId="11" borderId="0" xfId="0" applyFont="1" applyFill="1" applyAlignment="1">
      <alignment vertical="center" wrapText="1" readingOrder="1"/>
    </xf>
    <xf numFmtId="0" fontId="0" fillId="21" borderId="22" xfId="2" applyFont="1" applyFill="1" applyBorder="1" applyAlignment="1">
      <alignment horizontal="center" readingOrder="1"/>
    </xf>
    <xf numFmtId="1" fontId="19" fillId="21" borderId="31" xfId="0" applyNumberFormat="1" applyFont="1" applyFill="1" applyBorder="1" applyAlignment="1">
      <alignment horizontal="center" vertical="center" readingOrder="1"/>
    </xf>
    <xf numFmtId="0" fontId="7" fillId="30" borderId="13" xfId="0" applyFont="1" applyFill="1" applyBorder="1"/>
    <xf numFmtId="1" fontId="0" fillId="11" borderId="0" xfId="0" applyNumberFormat="1" applyFill="1"/>
    <xf numFmtId="0" fontId="3" fillId="11" borderId="1" xfId="0" applyFont="1" applyFill="1" applyBorder="1" applyAlignment="1">
      <alignment horizontal="center" vertical="center" readingOrder="1"/>
    </xf>
    <xf numFmtId="0" fontId="5" fillId="11" borderId="1" xfId="0" applyFont="1" applyFill="1" applyBorder="1" applyAlignment="1">
      <alignment horizontal="center" vertical="center" readingOrder="1"/>
    </xf>
    <xf numFmtId="0" fontId="8" fillId="11" borderId="1" xfId="0" applyFont="1" applyFill="1" applyBorder="1" applyAlignment="1">
      <alignment horizontal="center" vertical="center" readingOrder="1"/>
    </xf>
    <xf numFmtId="0" fontId="3" fillId="11" borderId="32" xfId="0" applyFont="1" applyFill="1" applyBorder="1" applyAlignment="1">
      <alignment horizontal="center" vertical="center" readingOrder="1"/>
    </xf>
    <xf numFmtId="0" fontId="3" fillId="11" borderId="33" xfId="0" applyFont="1" applyFill="1" applyBorder="1" applyAlignment="1">
      <alignment horizontal="center" vertical="center" readingOrder="1"/>
    </xf>
    <xf numFmtId="0" fontId="8" fillId="11" borderId="32" xfId="0" applyFont="1" applyFill="1" applyBorder="1" applyAlignment="1">
      <alignment vertical="center" readingOrder="1"/>
    </xf>
    <xf numFmtId="2" fontId="8" fillId="0" borderId="0" xfId="0" applyNumberFormat="1" applyFont="1" applyAlignment="1">
      <alignment horizontal="right"/>
    </xf>
    <xf numFmtId="164" fontId="19" fillId="14" borderId="17" xfId="0" applyNumberFormat="1" applyFont="1" applyFill="1" applyBorder="1" applyAlignment="1">
      <alignment horizontal="center" vertical="center" readingOrder="1"/>
    </xf>
    <xf numFmtId="164" fontId="20" fillId="11" borderId="49" xfId="0" applyNumberFormat="1" applyFont="1" applyFill="1" applyBorder="1" applyAlignment="1">
      <alignment horizontal="center" vertical="center" readingOrder="1"/>
    </xf>
    <xf numFmtId="1" fontId="19" fillId="21" borderId="43" xfId="0" applyNumberFormat="1" applyFont="1" applyFill="1" applyBorder="1" applyAlignment="1">
      <alignment horizontal="center" vertical="center" readingOrder="1"/>
    </xf>
    <xf numFmtId="0" fontId="15" fillId="15" borderId="19" xfId="0" applyFont="1" applyFill="1" applyBorder="1" applyAlignment="1">
      <alignment horizontal="center" vertical="center" readingOrder="1"/>
    </xf>
    <xf numFmtId="0" fontId="8" fillId="0" borderId="53" xfId="0" applyFont="1" applyBorder="1" applyAlignment="1">
      <alignment vertical="center" readingOrder="1"/>
    </xf>
    <xf numFmtId="0" fontId="10" fillId="0" borderId="53" xfId="0" applyFont="1" applyBorder="1" applyAlignment="1">
      <alignment readingOrder="1"/>
    </xf>
    <xf numFmtId="0" fontId="10" fillId="0" borderId="23" xfId="0" applyFont="1" applyBorder="1" applyAlignment="1">
      <alignment readingOrder="1"/>
    </xf>
    <xf numFmtId="0" fontId="0" fillId="21" borderId="42" xfId="2" applyFont="1" applyFill="1" applyBorder="1" applyAlignment="1">
      <alignment horizontal="center" readingOrder="1"/>
    </xf>
    <xf numFmtId="0" fontId="9" fillId="15" borderId="18" xfId="0" applyFont="1" applyFill="1" applyBorder="1" applyAlignment="1">
      <alignment horizontal="center" vertical="center" readingOrder="1"/>
    </xf>
    <xf numFmtId="14" fontId="19" fillId="14" borderId="31" xfId="0" applyNumberFormat="1" applyFont="1" applyFill="1" applyBorder="1" applyAlignment="1">
      <alignment horizontal="center" vertical="center" readingOrder="1"/>
    </xf>
    <xf numFmtId="0" fontId="8" fillId="0" borderId="33" xfId="0" applyFont="1" applyBorder="1" applyAlignment="1">
      <alignment horizontal="center" vertical="center" readingOrder="1"/>
    </xf>
    <xf numFmtId="14" fontId="19" fillId="14" borderId="54" xfId="0" applyNumberFormat="1" applyFont="1" applyFill="1" applyBorder="1" applyAlignment="1">
      <alignment horizontal="center" vertical="center" readingOrder="1"/>
    </xf>
    <xf numFmtId="3" fontId="5" fillId="32" borderId="0" xfId="0" applyNumberFormat="1" applyFont="1" applyFill="1"/>
    <xf numFmtId="0" fontId="7" fillId="33" borderId="0" xfId="0" applyFont="1" applyFill="1"/>
    <xf numFmtId="1" fontId="5" fillId="33" borderId="0" xfId="0" applyNumberFormat="1" applyFont="1" applyFill="1"/>
    <xf numFmtId="0" fontId="5" fillId="32" borderId="0" xfId="0" applyFont="1" applyFill="1"/>
    <xf numFmtId="14" fontId="2" fillId="32" borderId="0" xfId="0" applyNumberFormat="1" applyFont="1" applyFill="1" applyAlignment="1">
      <alignment horizontal="center"/>
    </xf>
    <xf numFmtId="1" fontId="4" fillId="34" borderId="0" xfId="0" applyNumberFormat="1" applyFont="1" applyFill="1" applyAlignment="1">
      <alignment horizontal="center"/>
    </xf>
    <xf numFmtId="1" fontId="4" fillId="34" borderId="0" xfId="0" applyNumberFormat="1" applyFont="1" applyFill="1"/>
    <xf numFmtId="1" fontId="2" fillId="34" borderId="0" xfId="0" applyNumberFormat="1" applyFont="1" applyFill="1"/>
    <xf numFmtId="0" fontId="0" fillId="33" borderId="0" xfId="0" applyFill="1"/>
    <xf numFmtId="0" fontId="7" fillId="33" borderId="0" xfId="0" applyFont="1" applyFill="1" applyAlignment="1">
      <alignment horizontal="center"/>
    </xf>
    <xf numFmtId="0" fontId="4" fillId="34" borderId="0" xfId="0" applyFont="1" applyFill="1"/>
    <xf numFmtId="0" fontId="2" fillId="34" borderId="0" xfId="0" applyFont="1" applyFill="1"/>
    <xf numFmtId="1" fontId="2" fillId="34" borderId="0" xfId="0" applyNumberFormat="1" applyFont="1" applyFill="1" applyAlignment="1">
      <alignment horizontal="right"/>
    </xf>
    <xf numFmtId="164" fontId="4" fillId="34" borderId="0" xfId="0" applyNumberFormat="1" applyFont="1" applyFill="1"/>
    <xf numFmtId="164" fontId="2" fillId="34" borderId="0" xfId="0" applyNumberFormat="1" applyFont="1" applyFill="1" applyAlignment="1">
      <alignment horizontal="right"/>
    </xf>
    <xf numFmtId="0" fontId="2" fillId="33" borderId="0" xfId="0" applyFont="1" applyFill="1"/>
    <xf numFmtId="164" fontId="2" fillId="24" borderId="0" xfId="0" applyNumberFormat="1" applyFont="1" applyFill="1"/>
    <xf numFmtId="2" fontId="2" fillId="24" borderId="0" xfId="0" applyNumberFormat="1" applyFont="1" applyFill="1"/>
    <xf numFmtId="0" fontId="8" fillId="11" borderId="53" xfId="0" applyFont="1" applyFill="1" applyBorder="1" applyAlignment="1">
      <alignment vertical="center" readingOrder="1"/>
    </xf>
    <xf numFmtId="0" fontId="0" fillId="0" borderId="53" xfId="0" applyBorder="1" applyAlignment="1">
      <alignment vertical="center" readingOrder="1"/>
    </xf>
    <xf numFmtId="0" fontId="0" fillId="11" borderId="53" xfId="0" applyFill="1" applyBorder="1" applyAlignment="1">
      <alignment vertical="center" readingOrder="1"/>
    </xf>
    <xf numFmtId="0" fontId="0" fillId="0" borderId="23" xfId="0" applyBorder="1" applyAlignment="1">
      <alignment vertical="center" readingOrder="1"/>
    </xf>
    <xf numFmtId="0" fontId="0" fillId="16" borderId="18" xfId="0" applyFill="1" applyBorder="1" applyAlignment="1">
      <alignment horizontal="center" vertical="center" readingOrder="1"/>
    </xf>
    <xf numFmtId="0" fontId="0" fillId="17" borderId="18" xfId="0" applyFill="1" applyBorder="1" applyAlignment="1">
      <alignment horizontal="center" vertical="center" readingOrder="1"/>
    </xf>
    <xf numFmtId="0" fontId="0" fillId="17" borderId="19" xfId="0" applyFill="1" applyBorder="1" applyAlignment="1">
      <alignment horizontal="center" vertical="center" readingOrder="1"/>
    </xf>
    <xf numFmtId="0" fontId="0" fillId="11" borderId="0" xfId="0" applyFill="1" applyAlignment="1">
      <alignment horizontal="center" vertical="center" readingOrder="1"/>
    </xf>
    <xf numFmtId="0" fontId="0" fillId="18" borderId="29" xfId="0" applyFill="1" applyBorder="1" applyAlignment="1">
      <alignment horizontal="center" vertical="center" readingOrder="1"/>
    </xf>
    <xf numFmtId="0" fontId="0" fillId="18" borderId="30" xfId="0" applyFill="1" applyBorder="1" applyAlignment="1">
      <alignment horizontal="center" vertical="center" readingOrder="1"/>
    </xf>
    <xf numFmtId="0" fontId="0" fillId="11" borderId="4" xfId="0" applyFill="1" applyBorder="1" applyAlignment="1">
      <alignment horizontal="left" vertical="center" readingOrder="1"/>
    </xf>
    <xf numFmtId="0" fontId="10" fillId="0" borderId="0" xfId="0" applyFont="1" applyAlignment="1">
      <alignment horizontal="center"/>
    </xf>
    <xf numFmtId="1" fontId="0" fillId="11" borderId="0" xfId="0" applyNumberFormat="1" applyFill="1" applyAlignment="1">
      <alignment horizontal="center"/>
    </xf>
    <xf numFmtId="14" fontId="5" fillId="11" borderId="1" xfId="0" applyNumberFormat="1" applyFont="1" applyFill="1" applyBorder="1" applyAlignment="1">
      <alignment horizontal="center"/>
    </xf>
    <xf numFmtId="0" fontId="2" fillId="11" borderId="5" xfId="0" applyFont="1" applyFill="1" applyBorder="1" applyAlignment="1">
      <alignment horizontal="left"/>
    </xf>
    <xf numFmtId="1" fontId="2" fillId="11" borderId="5" xfId="0" applyNumberFormat="1" applyFont="1" applyFill="1" applyBorder="1" applyAlignment="1">
      <alignment horizontal="center"/>
    </xf>
    <xf numFmtId="1" fontId="2" fillId="11" borderId="6" xfId="0" applyNumberFormat="1" applyFont="1" applyFill="1" applyBorder="1" applyAlignment="1">
      <alignment horizontal="left"/>
    </xf>
    <xf numFmtId="1" fontId="2" fillId="11" borderId="6" xfId="0" applyNumberFormat="1" applyFont="1" applyFill="1" applyBorder="1" applyAlignment="1">
      <alignment horizontal="center"/>
    </xf>
    <xf numFmtId="10" fontId="5" fillId="0" borderId="1" xfId="0" applyNumberFormat="1" applyFont="1" applyBorder="1" applyAlignment="1">
      <alignment horizontal="center"/>
    </xf>
    <xf numFmtId="14" fontId="2" fillId="11" borderId="1" xfId="0" applyNumberFormat="1" applyFont="1" applyFill="1" applyBorder="1" applyAlignment="1">
      <alignment horizontal="left"/>
    </xf>
    <xf numFmtId="3" fontId="5" fillId="0" borderId="1" xfId="0" applyNumberFormat="1" applyFont="1" applyBorder="1" applyAlignment="1">
      <alignment horizontal="left"/>
    </xf>
    <xf numFmtId="3" fontId="5" fillId="10" borderId="1" xfId="0" applyNumberFormat="1" applyFont="1" applyFill="1" applyBorder="1" applyAlignment="1">
      <alignment horizontal="left"/>
    </xf>
    <xf numFmtId="0" fontId="2" fillId="10" borderId="1" xfId="0" applyFont="1" applyFill="1" applyBorder="1" applyAlignment="1">
      <alignment horizontal="left"/>
    </xf>
    <xf numFmtId="0" fontId="0" fillId="10" borderId="1" xfId="0" applyFill="1" applyBorder="1" applyAlignment="1">
      <alignment horizontal="center"/>
    </xf>
    <xf numFmtId="0" fontId="14" fillId="11" borderId="30" xfId="0" applyFont="1" applyFill="1" applyBorder="1" applyAlignment="1">
      <alignment horizontal="center" vertical="center" readingOrder="1"/>
    </xf>
    <xf numFmtId="0" fontId="0" fillId="0" borderId="2" xfId="0" applyBorder="1" applyAlignment="1">
      <alignment horizontal="center" vertical="center" readingOrder="1"/>
    </xf>
    <xf numFmtId="14" fontId="4" fillId="3" borderId="0" xfId="0" applyNumberFormat="1" applyFont="1" applyFill="1" applyAlignment="1">
      <alignment horizontal="center"/>
    </xf>
    <xf numFmtId="0" fontId="0" fillId="13" borderId="1" xfId="0" applyFill="1" applyBorder="1" applyAlignment="1">
      <alignment horizontal="center" vertical="center"/>
    </xf>
    <xf numFmtId="0" fontId="24" fillId="11" borderId="44" xfId="0" applyFont="1" applyFill="1" applyBorder="1" applyAlignment="1">
      <alignment horizontal="center"/>
    </xf>
    <xf numFmtId="0" fontId="9" fillId="11" borderId="19" xfId="0" applyFont="1" applyFill="1" applyBorder="1" applyAlignment="1">
      <alignment horizontal="center" vertical="center" readingOrder="1"/>
    </xf>
    <xf numFmtId="164" fontId="14" fillId="15" borderId="19" xfId="0" applyNumberFormat="1" applyFont="1" applyFill="1" applyBorder="1" applyAlignment="1">
      <alignment horizontal="center" vertical="center" readingOrder="1"/>
    </xf>
    <xf numFmtId="164" fontId="14" fillId="16" borderId="24" xfId="0" applyNumberFormat="1" applyFont="1" applyFill="1" applyBorder="1" applyAlignment="1">
      <alignment horizontal="center" vertical="center" readingOrder="1"/>
    </xf>
    <xf numFmtId="0" fontId="24" fillId="11" borderId="58" xfId="0" applyFont="1" applyFill="1" applyBorder="1" applyAlignment="1">
      <alignment horizontal="center"/>
    </xf>
    <xf numFmtId="0" fontId="24" fillId="11" borderId="60" xfId="0" applyFont="1" applyFill="1" applyBorder="1" applyAlignment="1">
      <alignment horizontal="center"/>
    </xf>
    <xf numFmtId="0" fontId="0" fillId="11" borderId="0" xfId="0" applyFill="1" applyAlignment="1">
      <alignment horizontal="left" vertical="center"/>
    </xf>
    <xf numFmtId="0" fontId="0" fillId="0" borderId="0" xfId="0" applyAlignment="1">
      <alignment horizontal="left" vertical="center"/>
    </xf>
    <xf numFmtId="0" fontId="22" fillId="0" borderId="0" xfId="0" quotePrefix="1" applyFont="1"/>
    <xf numFmtId="16" fontId="26" fillId="11" borderId="0" xfId="0" applyNumberFormat="1" applyFont="1" applyFill="1" applyAlignment="1">
      <alignment horizontal="left" vertical="center"/>
    </xf>
    <xf numFmtId="0" fontId="3" fillId="35" borderId="40" xfId="0" applyFont="1" applyFill="1" applyBorder="1" applyAlignment="1">
      <alignment horizontal="center" vertical="center"/>
    </xf>
    <xf numFmtId="0" fontId="21" fillId="11" borderId="1" xfId="0" applyFont="1" applyFill="1" applyBorder="1" applyAlignment="1">
      <alignment horizontal="left" vertical="center"/>
    </xf>
    <xf numFmtId="0" fontId="21" fillId="11" borderId="6" xfId="0" applyFont="1" applyFill="1" applyBorder="1" applyAlignment="1">
      <alignment horizontal="left" vertical="center"/>
    </xf>
    <xf numFmtId="0" fontId="3" fillId="23" borderId="61" xfId="0" applyFont="1" applyFill="1" applyBorder="1" applyAlignment="1">
      <alignment horizontal="center" vertical="center"/>
    </xf>
    <xf numFmtId="0" fontId="21" fillId="11" borderId="4" xfId="0" applyFont="1" applyFill="1" applyBorder="1" applyAlignment="1">
      <alignment horizontal="left" vertical="center"/>
    </xf>
    <xf numFmtId="0" fontId="22" fillId="0" borderId="1" xfId="0" applyFont="1" applyBorder="1"/>
    <xf numFmtId="0" fontId="3" fillId="11" borderId="18" xfId="0" applyFont="1" applyFill="1" applyBorder="1" applyAlignment="1">
      <alignment horizontal="center" vertical="center" readingOrder="1"/>
    </xf>
    <xf numFmtId="2" fontId="5" fillId="11" borderId="19" xfId="0" applyNumberFormat="1" applyFont="1" applyFill="1" applyBorder="1" applyAlignment="1">
      <alignment horizontal="center" vertical="center" readingOrder="1"/>
    </xf>
    <xf numFmtId="0" fontId="3" fillId="11" borderId="19" xfId="0" applyFont="1" applyFill="1" applyBorder="1" applyAlignment="1">
      <alignment horizontal="center" vertical="center" readingOrder="1"/>
    </xf>
    <xf numFmtId="0" fontId="8" fillId="0" borderId="18" xfId="0" applyFont="1" applyBorder="1" applyAlignment="1">
      <alignment vertical="center" readingOrder="1"/>
    </xf>
    <xf numFmtId="1" fontId="5" fillId="11" borderId="19" xfId="0" applyNumberFormat="1" applyFont="1" applyFill="1" applyBorder="1" applyAlignment="1">
      <alignment horizontal="center" vertical="center" readingOrder="1"/>
    </xf>
    <xf numFmtId="1" fontId="5" fillId="11" borderId="20" xfId="0" applyNumberFormat="1" applyFont="1" applyFill="1" applyBorder="1" applyAlignment="1">
      <alignment horizontal="center" vertical="center" readingOrder="1"/>
    </xf>
    <xf numFmtId="164" fontId="23" fillId="0" borderId="0" xfId="0" quotePrefix="1" applyNumberFormat="1" applyFont="1"/>
    <xf numFmtId="1" fontId="3" fillId="11" borderId="17" xfId="0" applyNumberFormat="1" applyFont="1" applyFill="1" applyBorder="1" applyAlignment="1">
      <alignment vertical="center" readingOrder="1"/>
    </xf>
    <xf numFmtId="14" fontId="5" fillId="33" borderId="0" xfId="0" applyNumberFormat="1" applyFont="1" applyFill="1"/>
    <xf numFmtId="2" fontId="5" fillId="0" borderId="0" xfId="0" applyNumberFormat="1" applyFont="1"/>
    <xf numFmtId="167" fontId="10" fillId="11" borderId="1" xfId="0" applyNumberFormat="1" applyFont="1" applyFill="1" applyBorder="1" applyAlignment="1">
      <alignment horizontal="center" vertical="center" readingOrder="1"/>
    </xf>
    <xf numFmtId="0" fontId="0" fillId="11" borderId="0" xfId="0" applyFill="1" applyAlignment="1">
      <alignment horizontal="left"/>
    </xf>
    <xf numFmtId="44" fontId="2" fillId="0" borderId="0" xfId="0" applyNumberFormat="1" applyFont="1"/>
    <xf numFmtId="44" fontId="0" fillId="0" borderId="0" xfId="0" applyNumberFormat="1"/>
    <xf numFmtId="0" fontId="2" fillId="11" borderId="0" xfId="0" applyFont="1" applyFill="1" applyAlignment="1">
      <alignment horizontal="left"/>
    </xf>
    <xf numFmtId="0" fontId="2" fillId="11" borderId="0" xfId="0" applyFont="1" applyFill="1" applyAlignment="1">
      <alignment horizontal="center"/>
    </xf>
    <xf numFmtId="0" fontId="24" fillId="11" borderId="58" xfId="0" applyFont="1" applyFill="1" applyBorder="1" applyAlignment="1">
      <alignment horizontal="center" vertical="center"/>
    </xf>
    <xf numFmtId="164" fontId="20" fillId="11" borderId="4" xfId="0" applyNumberFormat="1" applyFont="1" applyFill="1" applyBorder="1" applyAlignment="1">
      <alignment horizontal="center" vertical="center" readingOrder="1"/>
    </xf>
    <xf numFmtId="0" fontId="14" fillId="20" borderId="24" xfId="0" applyFont="1" applyFill="1" applyBorder="1" applyAlignment="1">
      <alignment horizontal="center" vertical="center" readingOrder="1"/>
    </xf>
    <xf numFmtId="0" fontId="29" fillId="10" borderId="0" xfId="0" applyFont="1" applyFill="1"/>
    <xf numFmtId="0" fontId="30" fillId="11" borderId="58" xfId="0" applyFont="1" applyFill="1" applyBorder="1" applyAlignment="1">
      <alignment horizontal="center"/>
    </xf>
    <xf numFmtId="0" fontId="30" fillId="11" borderId="58" xfId="0" applyFont="1" applyFill="1" applyBorder="1" applyAlignment="1">
      <alignment horizontal="center" vertical="center"/>
    </xf>
    <xf numFmtId="0" fontId="31" fillId="0" borderId="39" xfId="0" applyFont="1" applyBorder="1" applyAlignment="1">
      <alignment horizontal="center" readingOrder="1"/>
    </xf>
    <xf numFmtId="1" fontId="22" fillId="0" borderId="1" xfId="0" quotePrefix="1" applyNumberFormat="1" applyFont="1" applyBorder="1" applyAlignment="1">
      <alignment horizontal="center"/>
    </xf>
    <xf numFmtId="3" fontId="5" fillId="11" borderId="5" xfId="0" applyNumberFormat="1" applyFont="1" applyFill="1" applyBorder="1" applyAlignment="1">
      <alignment horizontal="left"/>
    </xf>
    <xf numFmtId="0" fontId="0" fillId="11" borderId="5" xfId="0" applyFill="1" applyBorder="1"/>
    <xf numFmtId="0" fontId="5" fillId="11" borderId="6" xfId="0" applyFont="1" applyFill="1" applyBorder="1" applyAlignment="1">
      <alignment horizontal="left"/>
    </xf>
    <xf numFmtId="0" fontId="5" fillId="11" borderId="6" xfId="0" applyFont="1" applyFill="1" applyBorder="1" applyAlignment="1">
      <alignment horizontal="center"/>
    </xf>
    <xf numFmtId="43" fontId="5" fillId="11" borderId="6" xfId="0" applyNumberFormat="1" applyFont="1" applyFill="1" applyBorder="1" applyAlignment="1">
      <alignment horizontal="left"/>
    </xf>
    <xf numFmtId="43" fontId="5" fillId="11" borderId="6" xfId="0" applyNumberFormat="1" applyFont="1" applyFill="1" applyBorder="1" applyAlignment="1">
      <alignment horizontal="center"/>
    </xf>
    <xf numFmtId="0" fontId="27" fillId="23" borderId="6" xfId="0" applyFont="1" applyFill="1" applyBorder="1" applyAlignment="1">
      <alignment horizontal="center" vertical="center"/>
    </xf>
    <xf numFmtId="0" fontId="22" fillId="0" borderId="0" xfId="0" applyFont="1"/>
    <xf numFmtId="1" fontId="0" fillId="0" borderId="0" xfId="0" applyNumberFormat="1" applyAlignment="1">
      <alignment horizontal="center"/>
    </xf>
    <xf numFmtId="164" fontId="15" fillId="15" borderId="57" xfId="0" applyNumberFormat="1" applyFont="1" applyFill="1" applyBorder="1" applyAlignment="1">
      <alignment horizontal="center" vertical="center" readingOrder="1"/>
    </xf>
    <xf numFmtId="164" fontId="20" fillId="11" borderId="64" xfId="0" applyNumberFormat="1" applyFont="1" applyFill="1" applyBorder="1" applyAlignment="1">
      <alignment horizontal="center" vertical="center" readingOrder="1"/>
    </xf>
    <xf numFmtId="0" fontId="9" fillId="15" borderId="22" xfId="0" applyFont="1" applyFill="1" applyBorder="1" applyAlignment="1">
      <alignment horizontal="center" vertical="center" readingOrder="1"/>
    </xf>
    <xf numFmtId="0" fontId="8" fillId="18" borderId="65" xfId="0" applyFont="1" applyFill="1" applyBorder="1" applyAlignment="1">
      <alignment horizontal="center" vertical="center" readingOrder="1"/>
    </xf>
    <xf numFmtId="0" fontId="8" fillId="18" borderId="20" xfId="0" applyFont="1" applyFill="1" applyBorder="1" applyAlignment="1">
      <alignment horizontal="center" vertical="center" readingOrder="1"/>
    </xf>
    <xf numFmtId="0" fontId="8" fillId="0" borderId="21" xfId="0" applyFont="1" applyBorder="1" applyAlignment="1">
      <alignment vertical="center" readingOrder="1"/>
    </xf>
    <xf numFmtId="0" fontId="8" fillId="11" borderId="7" xfId="0" applyFont="1" applyFill="1" applyBorder="1" applyAlignment="1">
      <alignment horizontal="left" vertical="center" readingOrder="1"/>
    </xf>
    <xf numFmtId="0" fontId="8" fillId="0" borderId="6" xfId="0" applyFont="1" applyBorder="1" applyAlignment="1">
      <alignment horizontal="center" vertical="center" readingOrder="1"/>
    </xf>
    <xf numFmtId="49" fontId="10" fillId="0" borderId="53" xfId="0" applyNumberFormat="1" applyFont="1" applyBorder="1" applyAlignment="1">
      <alignment readingOrder="1"/>
    </xf>
    <xf numFmtId="49" fontId="10" fillId="0" borderId="23" xfId="0" applyNumberFormat="1" applyFont="1" applyBorder="1" applyAlignment="1">
      <alignment readingOrder="1"/>
    </xf>
    <xf numFmtId="0" fontId="10" fillId="0" borderId="0" xfId="0" applyFont="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3" fontId="5" fillId="25" borderId="0" xfId="0" applyNumberFormat="1" applyFont="1" applyFill="1"/>
    <xf numFmtId="0" fontId="3" fillId="35" borderId="39" xfId="0" applyFont="1" applyFill="1" applyBorder="1" applyAlignment="1">
      <alignment horizontal="center" vertical="center"/>
    </xf>
    <xf numFmtId="2" fontId="0" fillId="0" borderId="0" xfId="0" applyNumberFormat="1"/>
    <xf numFmtId="0" fontId="4" fillId="0" borderId="0" xfId="0" applyFont="1" applyAlignment="1">
      <alignment horizontal="center"/>
    </xf>
    <xf numFmtId="2" fontId="4" fillId="3" borderId="0" xfId="0" applyNumberFormat="1" applyFont="1" applyFill="1" applyAlignment="1">
      <alignment horizontal="center"/>
    </xf>
    <xf numFmtId="2" fontId="2" fillId="0" borderId="0" xfId="0" applyNumberFormat="1" applyFont="1" applyAlignment="1">
      <alignment horizontal="left"/>
    </xf>
    <xf numFmtId="1" fontId="2" fillId="0" borderId="0" xfId="0" applyNumberFormat="1" applyFont="1" applyAlignment="1">
      <alignment horizontal="left"/>
    </xf>
    <xf numFmtId="44" fontId="2" fillId="0" borderId="0" xfId="0" applyNumberFormat="1" applyFont="1" applyAlignment="1">
      <alignment horizontal="left" wrapText="1"/>
    </xf>
    <xf numFmtId="2" fontId="4" fillId="0" borderId="0" xfId="0" applyNumberFormat="1" applyFont="1" applyAlignment="1">
      <alignment horizontal="center"/>
    </xf>
    <xf numFmtId="2" fontId="33" fillId="0" borderId="0" xfId="0" applyNumberFormat="1" applyFont="1" applyAlignment="1">
      <alignment horizontal="left"/>
    </xf>
    <xf numFmtId="0" fontId="2" fillId="11" borderId="0" xfId="0" applyFont="1" applyFill="1"/>
    <xf numFmtId="10" fontId="0" fillId="0" borderId="0" xfId="0" applyNumberFormat="1"/>
    <xf numFmtId="10" fontId="2" fillId="0" borderId="0" xfId="0" applyNumberFormat="1" applyFont="1" applyAlignment="1">
      <alignment horizontal="left"/>
    </xf>
    <xf numFmtId="14" fontId="0" fillId="0" borderId="0" xfId="0" applyNumberFormat="1" applyAlignment="1">
      <alignment horizontal="center"/>
    </xf>
    <xf numFmtId="0" fontId="0" fillId="0" borderId="0" xfId="0" applyAlignment="1">
      <alignment horizontal="center" wrapText="1"/>
    </xf>
    <xf numFmtId="10" fontId="0" fillId="0" borderId="0" xfId="0" applyNumberFormat="1" applyAlignment="1">
      <alignment horizontal="center"/>
    </xf>
    <xf numFmtId="3" fontId="2" fillId="0" borderId="0" xfId="0" applyNumberFormat="1" applyFont="1"/>
    <xf numFmtId="4" fontId="5" fillId="32" borderId="0" xfId="0" applyNumberFormat="1" applyFont="1" applyFill="1"/>
    <xf numFmtId="4" fontId="7" fillId="33" borderId="0" xfId="0" applyNumberFormat="1" applyFont="1" applyFill="1"/>
    <xf numFmtId="0" fontId="34" fillId="0" borderId="0" xfId="0" applyFont="1"/>
    <xf numFmtId="0" fontId="34" fillId="11" borderId="0" xfId="0" applyFont="1" applyFill="1" applyAlignment="1">
      <alignment wrapText="1"/>
    </xf>
    <xf numFmtId="0" fontId="31" fillId="0" borderId="26" xfId="0" applyFont="1" applyBorder="1" applyAlignment="1">
      <alignment horizontal="center" readingOrder="1"/>
    </xf>
    <xf numFmtId="0" fontId="31" fillId="22" borderId="26" xfId="0" applyFont="1" applyFill="1" applyBorder="1" applyAlignment="1">
      <alignment horizontal="center"/>
    </xf>
    <xf numFmtId="167" fontId="10" fillId="11" borderId="4" xfId="0" applyNumberFormat="1" applyFont="1" applyFill="1" applyBorder="1" applyAlignment="1">
      <alignment horizontal="center" vertical="center" readingOrder="1"/>
    </xf>
    <xf numFmtId="0" fontId="0" fillId="11" borderId="0" xfId="0" applyFill="1" applyAlignment="1">
      <alignment vertical="center" readingOrder="1"/>
    </xf>
    <xf numFmtId="0" fontId="31" fillId="22" borderId="21" xfId="0" applyFont="1" applyFill="1" applyBorder="1" applyAlignment="1">
      <alignment horizontal="center"/>
    </xf>
    <xf numFmtId="0" fontId="23" fillId="0" borderId="0" xfId="0" applyFont="1"/>
    <xf numFmtId="0" fontId="0" fillId="11" borderId="0" xfId="0" applyFill="1" applyAlignment="1">
      <alignment horizontal="right"/>
    </xf>
    <xf numFmtId="3" fontId="0" fillId="11" borderId="0" xfId="0" applyNumberFormat="1" applyFill="1" applyAlignment="1">
      <alignment horizontal="right"/>
    </xf>
    <xf numFmtId="0" fontId="0" fillId="15" borderId="0" xfId="0" applyFill="1"/>
    <xf numFmtId="0" fontId="31" fillId="22" borderId="36" xfId="0" applyFont="1" applyFill="1" applyBorder="1" applyAlignment="1">
      <alignment horizontal="center"/>
    </xf>
    <xf numFmtId="165" fontId="12" fillId="42" borderId="0" xfId="0" applyNumberFormat="1" applyFont="1" applyFill="1" applyAlignment="1">
      <alignment vertical="center"/>
    </xf>
    <xf numFmtId="0" fontId="21" fillId="0" borderId="0" xfId="0" applyFont="1"/>
    <xf numFmtId="0" fontId="21" fillId="11" borderId="7" xfId="0" applyFont="1" applyFill="1" applyBorder="1" applyAlignment="1">
      <alignment horizontal="left" vertical="center"/>
    </xf>
    <xf numFmtId="0" fontId="13" fillId="11"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22" borderId="1" xfId="0" applyFont="1" applyFill="1" applyBorder="1" applyAlignment="1">
      <alignment horizontal="center" vertical="center"/>
    </xf>
    <xf numFmtId="0" fontId="0" fillId="0" borderId="0" xfId="0" applyAlignment="1">
      <alignment horizontal="left"/>
    </xf>
    <xf numFmtId="0" fontId="0" fillId="0" borderId="4" xfId="0" applyBorder="1" applyAlignment="1">
      <alignment horizontal="center" vertical="center"/>
    </xf>
    <xf numFmtId="0" fontId="0" fillId="0" borderId="55" xfId="0" applyBorder="1" applyAlignment="1">
      <alignment horizontal="center"/>
    </xf>
    <xf numFmtId="0" fontId="5" fillId="0" borderId="1" xfId="0" applyFont="1" applyBorder="1"/>
    <xf numFmtId="0" fontId="5" fillId="22" borderId="1" xfId="0" applyFont="1" applyFill="1" applyBorder="1"/>
    <xf numFmtId="164" fontId="0" fillId="11" borderId="0" xfId="0" applyNumberFormat="1" applyFill="1" applyAlignment="1">
      <alignment horizontal="left"/>
    </xf>
    <xf numFmtId="0" fontId="0" fillId="44" borderId="1" xfId="0" applyFill="1" applyBorder="1" applyAlignment="1">
      <alignment horizontal="center"/>
    </xf>
    <xf numFmtId="0" fontId="0" fillId="43" borderId="1" xfId="0" applyFill="1" applyBorder="1" applyAlignment="1">
      <alignment horizontal="center"/>
    </xf>
    <xf numFmtId="0" fontId="3" fillId="35" borderId="37" xfId="0" applyFont="1" applyFill="1" applyBorder="1" applyAlignment="1">
      <alignment horizontal="center" vertical="center"/>
    </xf>
    <xf numFmtId="0" fontId="37" fillId="0" borderId="0" xfId="0" applyFont="1"/>
    <xf numFmtId="0" fontId="10" fillId="42" borderId="1" xfId="0" applyFont="1" applyFill="1" applyBorder="1" applyAlignment="1">
      <alignment horizontal="center" vertical="center" readingOrder="1"/>
    </xf>
    <xf numFmtId="0" fontId="0" fillId="0" borderId="0" xfId="0" applyAlignment="1">
      <alignment vertical="top"/>
    </xf>
    <xf numFmtId="3" fontId="33" fillId="11" borderId="1" xfId="0" applyNumberFormat="1" applyFont="1" applyFill="1" applyBorder="1" applyAlignment="1">
      <alignment horizontal="left"/>
    </xf>
    <xf numFmtId="0" fontId="10" fillId="42" borderId="6" xfId="0" applyFont="1" applyFill="1" applyBorder="1" applyAlignment="1">
      <alignment horizontal="center" vertical="center" readingOrder="1"/>
    </xf>
    <xf numFmtId="0" fontId="0" fillId="46" borderId="1" xfId="0" applyFill="1" applyBorder="1"/>
    <xf numFmtId="0" fontId="0" fillId="41" borderId="1" xfId="0" applyFill="1" applyBorder="1"/>
    <xf numFmtId="0" fontId="0" fillId="47" borderId="1" xfId="0" applyFill="1" applyBorder="1"/>
    <xf numFmtId="16" fontId="31" fillId="11" borderId="0" xfId="0" applyNumberFormat="1" applyFont="1" applyFill="1" applyAlignment="1">
      <alignment horizontal="left"/>
    </xf>
    <xf numFmtId="16" fontId="31" fillId="11" borderId="40" xfId="0" applyNumberFormat="1" applyFont="1" applyFill="1" applyBorder="1" applyAlignment="1">
      <alignment horizontal="center"/>
    </xf>
    <xf numFmtId="0" fontId="0" fillId="33" borderId="1" xfId="0" applyFill="1" applyBorder="1"/>
    <xf numFmtId="0" fontId="0" fillId="48" borderId="1" xfId="0" applyFill="1" applyBorder="1"/>
    <xf numFmtId="167" fontId="10" fillId="11" borderId="0" xfId="0" applyNumberFormat="1" applyFont="1" applyFill="1" applyAlignment="1">
      <alignment horizontal="center" vertical="center" readingOrder="1"/>
    </xf>
    <xf numFmtId="2" fontId="0" fillId="11" borderId="0" xfId="0" applyNumberFormat="1" applyFill="1"/>
    <xf numFmtId="0" fontId="0" fillId="42" borderId="0" xfId="0" applyFill="1"/>
    <xf numFmtId="0" fontId="0" fillId="42" borderId="1" xfId="0" applyFill="1" applyBorder="1" applyAlignment="1">
      <alignment horizontal="center"/>
    </xf>
    <xf numFmtId="0" fontId="0" fillId="39" borderId="1" xfId="0" applyFill="1" applyBorder="1"/>
    <xf numFmtId="0" fontId="38" fillId="11" borderId="6" xfId="0" applyFont="1" applyFill="1" applyBorder="1" applyAlignment="1">
      <alignment horizontal="left" vertical="center"/>
    </xf>
    <xf numFmtId="0" fontId="38" fillId="11" borderId="2" xfId="0" applyFont="1" applyFill="1" applyBorder="1" applyAlignment="1">
      <alignment horizontal="left" vertical="center"/>
    </xf>
    <xf numFmtId="0" fontId="38" fillId="11" borderId="1" xfId="0" applyFont="1" applyFill="1" applyBorder="1" applyAlignment="1">
      <alignment horizontal="left" vertical="center"/>
    </xf>
    <xf numFmtId="0" fontId="39" fillId="23" borderId="6" xfId="0" applyFont="1" applyFill="1" applyBorder="1" applyAlignment="1">
      <alignment horizontal="center" vertical="center"/>
    </xf>
    <xf numFmtId="0" fontId="38" fillId="41" borderId="6" xfId="0" applyFont="1" applyFill="1" applyBorder="1" applyAlignment="1">
      <alignment horizontal="left" vertical="center"/>
    </xf>
    <xf numFmtId="0" fontId="3" fillId="49" borderId="61" xfId="0" applyFont="1" applyFill="1" applyBorder="1" applyAlignment="1">
      <alignment horizontal="center" vertical="center"/>
    </xf>
    <xf numFmtId="0" fontId="3" fillId="49" borderId="40" xfId="0" applyFont="1" applyFill="1" applyBorder="1" applyAlignment="1">
      <alignment horizontal="center" vertical="center"/>
    </xf>
    <xf numFmtId="0" fontId="3" fillId="49" borderId="51" xfId="0" applyFont="1" applyFill="1" applyBorder="1" applyAlignment="1">
      <alignment horizontal="center" vertical="center"/>
    </xf>
    <xf numFmtId="0" fontId="3" fillId="49" borderId="50" xfId="0" applyFont="1" applyFill="1" applyBorder="1" applyAlignment="1">
      <alignment horizontal="center" vertical="center"/>
    </xf>
    <xf numFmtId="0" fontId="3" fillId="49" borderId="61" xfId="0" applyFont="1" applyFill="1" applyBorder="1" applyAlignment="1">
      <alignment horizontal="left" vertical="center"/>
    </xf>
    <xf numFmtId="0" fontId="3" fillId="35" borderId="73" xfId="0" applyFont="1" applyFill="1" applyBorder="1" applyAlignment="1">
      <alignment horizontal="center" vertical="center"/>
    </xf>
    <xf numFmtId="0" fontId="35" fillId="44" borderId="1" xfId="0" applyFont="1" applyFill="1" applyBorder="1" applyAlignment="1">
      <alignment vertical="center"/>
    </xf>
    <xf numFmtId="0" fontId="0" fillId="43" borderId="6" xfId="0" applyFill="1" applyBorder="1" applyAlignment="1">
      <alignment horizontal="center"/>
    </xf>
    <xf numFmtId="0" fontId="35" fillId="50" borderId="1" xfId="0" applyFont="1" applyFill="1" applyBorder="1" applyAlignment="1">
      <alignment vertical="center"/>
    </xf>
    <xf numFmtId="0" fontId="0" fillId="50" borderId="1" xfId="0" applyFill="1" applyBorder="1" applyAlignment="1">
      <alignment horizontal="center"/>
    </xf>
    <xf numFmtId="0" fontId="0" fillId="0" borderId="0" xfId="0" applyAlignment="1">
      <alignment horizontal="right"/>
    </xf>
    <xf numFmtId="0" fontId="31" fillId="51" borderId="26" xfId="0" applyFont="1" applyFill="1" applyBorder="1" applyAlignment="1">
      <alignment horizontal="center" readingOrder="1"/>
    </xf>
    <xf numFmtId="9" fontId="40" fillId="11" borderId="45" xfId="0" applyNumberFormat="1" applyFont="1" applyFill="1" applyBorder="1" applyAlignment="1">
      <alignment horizontal="center"/>
    </xf>
    <xf numFmtId="165" fontId="10" fillId="42" borderId="0" xfId="0" applyNumberFormat="1" applyFont="1" applyFill="1" applyAlignment="1">
      <alignment vertical="center"/>
    </xf>
    <xf numFmtId="1" fontId="5" fillId="47" borderId="19" xfId="0" applyNumberFormat="1" applyFont="1" applyFill="1" applyBorder="1" applyAlignment="1">
      <alignment horizontal="center" vertical="center" readingOrder="1"/>
    </xf>
    <xf numFmtId="14" fontId="0" fillId="39" borderId="1" xfId="0" applyNumberFormat="1" applyFill="1" applyBorder="1" applyAlignment="1">
      <alignment horizontal="center"/>
    </xf>
    <xf numFmtId="0" fontId="0" fillId="39" borderId="0" xfId="0" applyFill="1"/>
    <xf numFmtId="0" fontId="0" fillId="40" borderId="0" xfId="0" applyFill="1"/>
    <xf numFmtId="0" fontId="0" fillId="40" borderId="44" xfId="0" applyFill="1" applyBorder="1" applyAlignment="1">
      <alignment readingOrder="1"/>
    </xf>
    <xf numFmtId="0" fontId="5" fillId="52" borderId="13" xfId="0" applyFont="1" applyFill="1" applyBorder="1"/>
    <xf numFmtId="0" fontId="7" fillId="52" borderId="13" xfId="0" applyFont="1" applyFill="1" applyBorder="1"/>
    <xf numFmtId="165" fontId="42" fillId="42" borderId="0" xfId="0" applyNumberFormat="1" applyFont="1" applyFill="1" applyAlignment="1">
      <alignment vertical="center"/>
    </xf>
    <xf numFmtId="0" fontId="41" fillId="42" borderId="0" xfId="0" applyFont="1" applyFill="1"/>
    <xf numFmtId="0" fontId="0" fillId="53" borderId="0" xfId="0" applyFill="1"/>
    <xf numFmtId="0" fontId="31" fillId="0" borderId="0" xfId="0" applyFont="1" applyAlignment="1">
      <alignment horizontal="center" readingOrder="1"/>
    </xf>
    <xf numFmtId="0" fontId="3" fillId="11" borderId="1" xfId="0" applyFont="1" applyFill="1" applyBorder="1" applyAlignment="1">
      <alignment horizontal="center" vertical="center" wrapText="1"/>
    </xf>
    <xf numFmtId="0" fontId="0" fillId="54" borderId="0" xfId="0" applyFill="1"/>
    <xf numFmtId="0" fontId="38" fillId="42" borderId="6" xfId="0" applyFont="1" applyFill="1" applyBorder="1" applyAlignment="1">
      <alignment horizontal="left" vertical="center"/>
    </xf>
    <xf numFmtId="0" fontId="25" fillId="11" borderId="36" xfId="0" applyFont="1" applyFill="1" applyBorder="1" applyAlignment="1">
      <alignment vertical="center" readingOrder="1"/>
    </xf>
    <xf numFmtId="0" fontId="25" fillId="11" borderId="44" xfId="0" applyFont="1" applyFill="1" applyBorder="1" applyAlignment="1">
      <alignment vertical="center" readingOrder="1"/>
    </xf>
    <xf numFmtId="0" fontId="25" fillId="11" borderId="24" xfId="0" applyFont="1" applyFill="1" applyBorder="1" applyAlignment="1">
      <alignment vertical="center" readingOrder="1"/>
    </xf>
    <xf numFmtId="0" fontId="12" fillId="42" borderId="0" xfId="0" applyFont="1" applyFill="1" applyAlignment="1">
      <alignment horizontal="center" vertical="center"/>
    </xf>
    <xf numFmtId="2" fontId="12" fillId="42" borderId="0" xfId="0" applyNumberFormat="1" applyFont="1" applyFill="1" applyAlignment="1">
      <alignment horizontal="center" vertical="center"/>
    </xf>
    <xf numFmtId="9" fontId="40" fillId="42" borderId="0" xfId="0" applyNumberFormat="1" applyFont="1" applyFill="1" applyAlignment="1">
      <alignment horizontal="center"/>
    </xf>
    <xf numFmtId="0" fontId="0" fillId="42" borderId="0" xfId="0" applyFill="1" applyAlignment="1">
      <alignment readingOrder="1"/>
    </xf>
    <xf numFmtId="0" fontId="10" fillId="42" borderId="53" xfId="0" applyFont="1" applyFill="1" applyBorder="1" applyAlignment="1">
      <alignment readingOrder="1"/>
    </xf>
    <xf numFmtId="0" fontId="0" fillId="42" borderId="53" xfId="0" applyFill="1" applyBorder="1" applyAlignment="1">
      <alignment vertical="center" readingOrder="1"/>
    </xf>
    <xf numFmtId="0" fontId="3" fillId="11" borderId="52" xfId="0" applyFont="1" applyFill="1" applyBorder="1" applyAlignment="1">
      <alignment horizontal="center" vertical="center" readingOrder="1"/>
    </xf>
    <xf numFmtId="0" fontId="3" fillId="11" borderId="48" xfId="0" applyFont="1" applyFill="1" applyBorder="1" applyAlignment="1">
      <alignment horizontal="center" vertical="center" readingOrder="1"/>
    </xf>
    <xf numFmtId="0" fontId="0" fillId="42" borderId="1" xfId="0" applyFill="1" applyBorder="1" applyAlignment="1">
      <alignment horizontal="center" vertical="center"/>
    </xf>
    <xf numFmtId="0" fontId="10" fillId="40" borderId="1" xfId="0" applyFont="1" applyFill="1" applyBorder="1" applyAlignment="1">
      <alignment horizontal="center"/>
    </xf>
    <xf numFmtId="0" fontId="3" fillId="42" borderId="0" xfId="0" applyFont="1" applyFill="1" applyAlignment="1">
      <alignment horizontal="center"/>
    </xf>
    <xf numFmtId="0" fontId="5" fillId="42" borderId="0" xfId="0" applyFont="1" applyFill="1" applyAlignment="1">
      <alignment horizontal="center"/>
    </xf>
    <xf numFmtId="0" fontId="10" fillId="42" borderId="0" xfId="0" applyFont="1" applyFill="1"/>
    <xf numFmtId="0" fontId="3" fillId="11" borderId="23" xfId="0" applyFont="1" applyFill="1" applyBorder="1" applyAlignment="1">
      <alignment horizontal="center"/>
    </xf>
    <xf numFmtId="3" fontId="3" fillId="30" borderId="40" xfId="0" applyNumberFormat="1" applyFont="1" applyFill="1" applyBorder="1" applyAlignment="1">
      <alignment horizontal="center"/>
    </xf>
    <xf numFmtId="9" fontId="5" fillId="42" borderId="0" xfId="0" applyNumberFormat="1" applyFont="1" applyFill="1" applyAlignment="1">
      <alignment horizontal="center"/>
    </xf>
    <xf numFmtId="0" fontId="10" fillId="45" borderId="5" xfId="0" applyFont="1" applyFill="1" applyBorder="1" applyAlignment="1">
      <alignment horizontal="center"/>
    </xf>
    <xf numFmtId="0" fontId="3" fillId="11" borderId="70" xfId="0" applyFont="1" applyFill="1" applyBorder="1" applyAlignment="1">
      <alignment horizontal="center"/>
    </xf>
    <xf numFmtId="3" fontId="10" fillId="0" borderId="57" xfId="0" applyNumberFormat="1" applyFont="1" applyBorder="1" applyAlignment="1">
      <alignment horizontal="center" vertical="center" readingOrder="1"/>
    </xf>
    <xf numFmtId="0" fontId="3" fillId="39" borderId="70" xfId="0" applyFont="1" applyFill="1" applyBorder="1" applyAlignment="1">
      <alignment horizontal="center"/>
    </xf>
    <xf numFmtId="0" fontId="3" fillId="22" borderId="70" xfId="0" applyFont="1" applyFill="1" applyBorder="1" applyAlignment="1">
      <alignment horizontal="center"/>
    </xf>
    <xf numFmtId="3" fontId="3" fillId="21" borderId="44" xfId="0" applyNumberFormat="1" applyFont="1" applyFill="1" applyBorder="1" applyAlignment="1">
      <alignment horizontal="center"/>
    </xf>
    <xf numFmtId="3" fontId="3" fillId="21" borderId="36" xfId="0" applyNumberFormat="1" applyFont="1" applyFill="1" applyBorder="1" applyAlignment="1">
      <alignment horizontal="center"/>
    </xf>
    <xf numFmtId="0" fontId="3" fillId="23" borderId="70" xfId="0" applyFont="1" applyFill="1" applyBorder="1" applyAlignment="1">
      <alignment horizontal="center" wrapText="1"/>
    </xf>
    <xf numFmtId="3" fontId="3" fillId="23" borderId="40" xfId="0" applyNumberFormat="1" applyFont="1" applyFill="1" applyBorder="1" applyAlignment="1">
      <alignment horizontal="center"/>
    </xf>
    <xf numFmtId="0" fontId="3" fillId="23" borderId="71" xfId="0" applyFont="1" applyFill="1" applyBorder="1" applyAlignment="1">
      <alignment horizontal="center" wrapText="1"/>
    </xf>
    <xf numFmtId="0" fontId="3" fillId="42" borderId="26" xfId="0" applyFont="1" applyFill="1" applyBorder="1" applyAlignment="1">
      <alignment horizontal="center"/>
    </xf>
    <xf numFmtId="0" fontId="3" fillId="42" borderId="36" xfId="0" applyFont="1" applyFill="1" applyBorder="1" applyAlignment="1">
      <alignment horizontal="center"/>
    </xf>
    <xf numFmtId="0" fontId="3" fillId="11" borderId="40" xfId="0" applyFont="1" applyFill="1" applyBorder="1" applyAlignment="1">
      <alignment horizontal="center"/>
    </xf>
    <xf numFmtId="0" fontId="3" fillId="11" borderId="0" xfId="0" applyFont="1" applyFill="1" applyAlignment="1">
      <alignment horizontal="center"/>
    </xf>
    <xf numFmtId="0" fontId="3" fillId="10" borderId="51" xfId="0" applyFont="1" applyFill="1" applyBorder="1" applyAlignment="1">
      <alignment horizontal="center"/>
    </xf>
    <xf numFmtId="0" fontId="3" fillId="10" borderId="50" xfId="0" applyFont="1" applyFill="1" applyBorder="1" applyAlignment="1">
      <alignment horizontal="center"/>
    </xf>
    <xf numFmtId="0" fontId="5" fillId="11" borderId="32" xfId="0" applyFont="1" applyFill="1" applyBorder="1" applyAlignment="1">
      <alignment horizontal="center"/>
    </xf>
    <xf numFmtId="9" fontId="5" fillId="11" borderId="33" xfId="0" applyNumberFormat="1" applyFont="1" applyFill="1" applyBorder="1" applyAlignment="1">
      <alignment horizontal="center"/>
    </xf>
    <xf numFmtId="9" fontId="5" fillId="11" borderId="34" xfId="0" applyNumberFormat="1" applyFont="1" applyFill="1" applyBorder="1" applyAlignment="1">
      <alignment horizontal="center"/>
    </xf>
    <xf numFmtId="0" fontId="3" fillId="51" borderId="26" xfId="0" applyFont="1" applyFill="1" applyBorder="1" applyAlignment="1">
      <alignment horizontal="center"/>
    </xf>
    <xf numFmtId="0" fontId="3" fillId="51" borderId="36" xfId="0" applyFont="1" applyFill="1" applyBorder="1" applyAlignment="1">
      <alignment horizontal="center"/>
    </xf>
    <xf numFmtId="0" fontId="3" fillId="51" borderId="40" xfId="0" applyFont="1" applyFill="1" applyBorder="1" applyAlignment="1">
      <alignment horizontal="center"/>
    </xf>
    <xf numFmtId="3" fontId="10" fillId="0" borderId="36" xfId="0" applyNumberFormat="1" applyFont="1" applyBorder="1" applyAlignment="1">
      <alignment horizontal="center" vertical="center" readingOrder="1"/>
    </xf>
    <xf numFmtId="0" fontId="10" fillId="0" borderId="67" xfId="0" applyFont="1" applyBorder="1" applyAlignment="1">
      <alignment horizontal="center" readingOrder="1"/>
    </xf>
    <xf numFmtId="0" fontId="10" fillId="0" borderId="68" xfId="0" applyFont="1" applyBorder="1" applyAlignment="1">
      <alignment horizontal="center" wrapText="1" readingOrder="1"/>
    </xf>
    <xf numFmtId="0" fontId="10" fillId="0" borderId="68" xfId="0" applyFont="1" applyBorder="1" applyAlignment="1">
      <alignment horizontal="center" readingOrder="1"/>
    </xf>
    <xf numFmtId="10" fontId="10" fillId="0" borderId="68" xfId="0" applyNumberFormat="1" applyFont="1" applyBorder="1" applyAlignment="1">
      <alignment horizontal="center" readingOrder="1"/>
    </xf>
    <xf numFmtId="0" fontId="10" fillId="0" borderId="69" xfId="0" applyFont="1" applyBorder="1" applyAlignment="1">
      <alignment horizontal="center" readingOrder="1"/>
    </xf>
    <xf numFmtId="0" fontId="7" fillId="0" borderId="12" xfId="0" applyFont="1" applyBorder="1"/>
    <xf numFmtId="0" fontId="3" fillId="30" borderId="13" xfId="0" applyFont="1" applyFill="1" applyBorder="1"/>
    <xf numFmtId="0" fontId="31" fillId="42" borderId="26" xfId="0" applyFont="1" applyFill="1" applyBorder="1" applyAlignment="1">
      <alignment horizontal="center"/>
    </xf>
    <xf numFmtId="164" fontId="3" fillId="42" borderId="36" xfId="0" applyNumberFormat="1" applyFont="1" applyFill="1" applyBorder="1" applyAlignment="1">
      <alignment horizontal="center"/>
    </xf>
    <xf numFmtId="0" fontId="22" fillId="11" borderId="0" xfId="0" applyFont="1" applyFill="1" applyAlignment="1">
      <alignment horizontal="center"/>
    </xf>
    <xf numFmtId="0" fontId="0" fillId="42" borderId="0" xfId="0" applyFill="1" applyAlignment="1">
      <alignment horizontal="center"/>
    </xf>
    <xf numFmtId="0" fontId="7" fillId="42" borderId="0" xfId="0" applyFont="1" applyFill="1" applyAlignment="1">
      <alignment horizontal="center"/>
    </xf>
    <xf numFmtId="0" fontId="2" fillId="42" borderId="0" xfId="0" applyFont="1" applyFill="1" applyAlignment="1">
      <alignment horizontal="center"/>
    </xf>
    <xf numFmtId="0" fontId="5" fillId="42" borderId="1" xfId="0" applyFont="1" applyFill="1" applyBorder="1" applyAlignment="1">
      <alignment horizontal="center" vertical="center"/>
    </xf>
    <xf numFmtId="165" fontId="11" fillId="42" borderId="0" xfId="0" applyNumberFormat="1" applyFont="1" applyFill="1" applyAlignment="1">
      <alignment vertical="center"/>
    </xf>
    <xf numFmtId="0" fontId="0" fillId="27" borderId="2" xfId="0" applyFill="1"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13" borderId="2" xfId="0" applyFill="1" applyBorder="1" applyAlignment="1">
      <alignment horizontal="center" vertical="center"/>
    </xf>
    <xf numFmtId="0" fontId="0" fillId="24" borderId="2" xfId="0" applyFill="1" applyBorder="1" applyAlignment="1">
      <alignment horizontal="center" vertical="center"/>
    </xf>
    <xf numFmtId="0" fontId="0" fillId="11" borderId="2" xfId="0" applyFill="1" applyBorder="1" applyAlignment="1">
      <alignment horizontal="center" vertical="center"/>
    </xf>
    <xf numFmtId="0" fontId="10" fillId="13" borderId="2" xfId="0" applyFont="1" applyFill="1" applyBorder="1" applyAlignment="1">
      <alignment horizontal="center" vertical="center"/>
    </xf>
    <xf numFmtId="0" fontId="0" fillId="28" borderId="2" xfId="0" applyFill="1" applyBorder="1" applyAlignment="1">
      <alignment horizontal="center" vertical="center"/>
    </xf>
    <xf numFmtId="1" fontId="0" fillId="0" borderId="2" xfId="0" applyNumberFormat="1" applyBorder="1" applyAlignment="1">
      <alignment horizontal="center" vertical="center"/>
    </xf>
    <xf numFmtId="14" fontId="0" fillId="0" borderId="8" xfId="0" applyNumberFormat="1" applyBorder="1" applyAlignment="1">
      <alignment horizontal="center" vertical="center"/>
    </xf>
    <xf numFmtId="0" fontId="0" fillId="26" borderId="2" xfId="0" applyFill="1" applyBorder="1" applyAlignment="1">
      <alignment horizontal="center" vertical="center"/>
    </xf>
    <xf numFmtId="0" fontId="0" fillId="23" borderId="2" xfId="0" applyFill="1" applyBorder="1" applyAlignment="1">
      <alignment horizontal="center" vertical="center"/>
    </xf>
    <xf numFmtId="0" fontId="0" fillId="40" borderId="2" xfId="0" applyFill="1" applyBorder="1" applyAlignment="1">
      <alignment horizontal="center" vertical="center"/>
    </xf>
    <xf numFmtId="0" fontId="0" fillId="39" borderId="2" xfId="0" applyFill="1" applyBorder="1" applyAlignment="1">
      <alignment horizontal="center" vertical="center"/>
    </xf>
    <xf numFmtId="0" fontId="0" fillId="29" borderId="2" xfId="0" applyFill="1" applyBorder="1" applyAlignment="1">
      <alignment horizontal="center" vertical="center"/>
    </xf>
    <xf numFmtId="0" fontId="0" fillId="0" borderId="11" xfId="0" applyBorder="1" applyAlignment="1">
      <alignment horizontal="center" vertical="center"/>
    </xf>
    <xf numFmtId="0" fontId="10" fillId="42" borderId="0" xfId="0" applyFont="1" applyFill="1" applyAlignment="1">
      <alignment horizontal="center"/>
    </xf>
    <xf numFmtId="3" fontId="3" fillId="51" borderId="24" xfId="0" applyNumberFormat="1" applyFont="1" applyFill="1" applyBorder="1" applyAlignment="1">
      <alignment horizontal="center"/>
    </xf>
    <xf numFmtId="16" fontId="31" fillId="51" borderId="40" xfId="0" applyNumberFormat="1" applyFont="1" applyFill="1" applyBorder="1" applyAlignment="1">
      <alignment horizontal="center"/>
    </xf>
    <xf numFmtId="2" fontId="10" fillId="11" borderId="0" xfId="0" applyNumberFormat="1" applyFont="1" applyFill="1" applyAlignment="1">
      <alignment horizontal="center" vertical="center" readingOrder="1"/>
    </xf>
    <xf numFmtId="0" fontId="43" fillId="11" borderId="1" xfId="0" applyFont="1" applyFill="1" applyBorder="1" applyAlignment="1">
      <alignment horizontal="center" vertical="center"/>
    </xf>
    <xf numFmtId="16" fontId="0" fillId="0" borderId="0" xfId="0" applyNumberFormat="1" applyAlignment="1">
      <alignment horizontal="center"/>
    </xf>
    <xf numFmtId="1" fontId="22" fillId="0" borderId="1" xfId="0" applyNumberFormat="1" applyFont="1" applyBorder="1" applyAlignment="1">
      <alignment horizontal="center"/>
    </xf>
    <xf numFmtId="0" fontId="5" fillId="0" borderId="32" xfId="0" applyFont="1" applyBorder="1"/>
    <xf numFmtId="0" fontId="5" fillId="0" borderId="1" xfId="0" applyFont="1" applyBorder="1" applyAlignment="1">
      <alignment vertical="center"/>
    </xf>
    <xf numFmtId="0" fontId="0" fillId="0" borderId="33" xfId="0" applyBorder="1" applyAlignment="1">
      <alignment horizontal="center"/>
    </xf>
    <xf numFmtId="0" fontId="5" fillId="55" borderId="32" xfId="0" applyFont="1" applyFill="1" applyBorder="1"/>
    <xf numFmtId="0" fontId="5" fillId="55" borderId="1" xfId="0" applyFont="1" applyFill="1" applyBorder="1" applyAlignment="1">
      <alignment vertical="center"/>
    </xf>
    <xf numFmtId="0" fontId="5" fillId="55" borderId="41" xfId="0" applyFont="1" applyFill="1" applyBorder="1"/>
    <xf numFmtId="0" fontId="5" fillId="0" borderId="18" xfId="0" applyFont="1" applyBorder="1"/>
    <xf numFmtId="0" fontId="5" fillId="0" borderId="41" xfId="0" applyFont="1" applyBorder="1"/>
    <xf numFmtId="0" fontId="44" fillId="49" borderId="28" xfId="0" applyFont="1" applyFill="1" applyBorder="1" applyAlignment="1">
      <alignment horizontal="center" vertical="center"/>
    </xf>
    <xf numFmtId="0" fontId="5" fillId="41" borderId="32" xfId="0" applyFont="1" applyFill="1" applyBorder="1"/>
    <xf numFmtId="0" fontId="5" fillId="41" borderId="1" xfId="0" applyFont="1" applyFill="1" applyBorder="1" applyAlignment="1">
      <alignment vertical="center"/>
    </xf>
    <xf numFmtId="0" fontId="0" fillId="41" borderId="33" xfId="0" applyFill="1" applyBorder="1" applyAlignment="1">
      <alignment horizontal="center"/>
    </xf>
    <xf numFmtId="0" fontId="5" fillId="0" borderId="42" xfId="0" applyFont="1" applyBorder="1"/>
    <xf numFmtId="0" fontId="0" fillId="0" borderId="34" xfId="0" applyBorder="1" applyAlignment="1">
      <alignment horizontal="center"/>
    </xf>
    <xf numFmtId="0" fontId="5" fillId="0" borderId="22" xfId="0" applyFont="1" applyBorder="1"/>
    <xf numFmtId="0" fontId="5" fillId="51" borderId="1" xfId="0" applyFont="1" applyFill="1" applyBorder="1" applyAlignment="1">
      <alignment vertical="center"/>
    </xf>
    <xf numFmtId="0" fontId="5" fillId="51" borderId="76" xfId="0" applyFont="1" applyFill="1" applyBorder="1" applyAlignment="1">
      <alignment vertical="center"/>
    </xf>
    <xf numFmtId="0" fontId="5" fillId="51" borderId="45" xfId="0" applyFont="1" applyFill="1" applyBorder="1" applyAlignment="1">
      <alignment vertical="center"/>
    </xf>
    <xf numFmtId="0" fontId="5" fillId="51" borderId="34" xfId="0" applyFont="1" applyFill="1" applyBorder="1" applyAlignment="1">
      <alignment vertical="center"/>
    </xf>
    <xf numFmtId="0" fontId="5" fillId="51" borderId="5" xfId="0" applyFont="1" applyFill="1" applyBorder="1" applyAlignment="1">
      <alignment vertical="center"/>
    </xf>
    <xf numFmtId="0" fontId="5" fillId="51" borderId="31" xfId="0" applyFont="1" applyFill="1" applyBorder="1" applyAlignment="1">
      <alignment vertical="center"/>
    </xf>
    <xf numFmtId="0" fontId="44" fillId="40" borderId="31" xfId="0" applyFont="1" applyFill="1" applyBorder="1" applyAlignment="1">
      <alignment horizontal="center" vertical="center"/>
    </xf>
    <xf numFmtId="3" fontId="5" fillId="42" borderId="0" xfId="0" applyNumberFormat="1" applyFont="1" applyFill="1" applyAlignment="1">
      <alignment horizontal="center"/>
    </xf>
    <xf numFmtId="0" fontId="10" fillId="11" borderId="8" xfId="0" applyFont="1" applyFill="1" applyBorder="1" applyAlignment="1">
      <alignment horizontal="center" vertical="center" readingOrder="1"/>
    </xf>
    <xf numFmtId="0" fontId="10" fillId="11" borderId="7" xfId="0" applyFont="1" applyFill="1" applyBorder="1" applyAlignment="1">
      <alignment horizontal="center" vertical="center" readingOrder="1"/>
    </xf>
    <xf numFmtId="0" fontId="0" fillId="33" borderId="36" xfId="0" applyFill="1" applyBorder="1" applyAlignment="1">
      <alignment readingOrder="1"/>
    </xf>
    <xf numFmtId="0" fontId="0" fillId="33" borderId="44" xfId="0" applyFill="1" applyBorder="1" applyAlignment="1">
      <alignment readingOrder="1"/>
    </xf>
    <xf numFmtId="0" fontId="0" fillId="33" borderId="24" xfId="0" applyFill="1" applyBorder="1" applyAlignment="1">
      <alignment readingOrder="1"/>
    </xf>
    <xf numFmtId="9" fontId="0" fillId="42" borderId="5" xfId="0" applyNumberFormat="1" applyFill="1" applyBorder="1" applyAlignment="1">
      <alignment horizontal="center"/>
    </xf>
    <xf numFmtId="0" fontId="0" fillId="42" borderId="5" xfId="0" applyFill="1" applyBorder="1" applyAlignment="1">
      <alignment horizontal="center"/>
    </xf>
    <xf numFmtId="0" fontId="32" fillId="11" borderId="1" xfId="0" applyFont="1" applyFill="1" applyBorder="1" applyAlignment="1">
      <alignment horizontal="center" vertical="center" wrapText="1"/>
    </xf>
    <xf numFmtId="0" fontId="7" fillId="0" borderId="80" xfId="0" applyFont="1" applyBorder="1"/>
    <xf numFmtId="168" fontId="0" fillId="0" borderId="0" xfId="0" applyNumberFormat="1" applyAlignment="1">
      <alignment horizontal="center"/>
    </xf>
    <xf numFmtId="0" fontId="12" fillId="42" borderId="0" xfId="0" applyFont="1" applyFill="1" applyAlignment="1">
      <alignment vertical="center"/>
    </xf>
    <xf numFmtId="0" fontId="14" fillId="0" borderId="1" xfId="0" applyFont="1" applyBorder="1" applyAlignment="1">
      <alignment horizontal="center"/>
    </xf>
    <xf numFmtId="14" fontId="0" fillId="11" borderId="0" xfId="0" applyNumberFormat="1" applyFill="1"/>
    <xf numFmtId="0" fontId="45" fillId="0" borderId="0" xfId="0" applyFont="1"/>
    <xf numFmtId="0" fontId="10" fillId="11" borderId="17" xfId="0" applyFont="1" applyFill="1" applyBorder="1" applyAlignment="1">
      <alignment horizontal="center" vertical="center" readingOrder="1"/>
    </xf>
    <xf numFmtId="0" fontId="5" fillId="52" borderId="12" xfId="0" applyFont="1" applyFill="1" applyBorder="1"/>
    <xf numFmtId="1" fontId="5" fillId="32" borderId="0" xfId="0" applyNumberFormat="1" applyFont="1" applyFill="1"/>
    <xf numFmtId="0" fontId="7" fillId="11" borderId="81" xfId="0" applyFont="1" applyFill="1" applyBorder="1"/>
    <xf numFmtId="0" fontId="3" fillId="11" borderId="82" xfId="0" applyFont="1" applyFill="1" applyBorder="1"/>
    <xf numFmtId="0" fontId="7" fillId="11" borderId="82" xfId="0" applyFont="1" applyFill="1" applyBorder="1"/>
    <xf numFmtId="0" fontId="7" fillId="52" borderId="12" xfId="0" applyFont="1" applyFill="1" applyBorder="1"/>
    <xf numFmtId="0" fontId="7" fillId="0" borderId="52" xfId="0" applyFont="1" applyBorder="1"/>
    <xf numFmtId="14" fontId="5" fillId="15" borderId="0" xfId="0" applyNumberFormat="1" applyFont="1" applyFill="1"/>
    <xf numFmtId="14" fontId="0" fillId="42" borderId="0" xfId="0" applyNumberFormat="1" applyFill="1"/>
    <xf numFmtId="1" fontId="8" fillId="11" borderId="0" xfId="0" applyNumberFormat="1" applyFont="1" applyFill="1" applyAlignment="1">
      <alignment readingOrder="1"/>
    </xf>
    <xf numFmtId="9" fontId="8" fillId="11" borderId="0" xfId="0" applyNumberFormat="1" applyFont="1" applyFill="1" applyAlignment="1">
      <alignment readingOrder="1"/>
    </xf>
    <xf numFmtId="169" fontId="0" fillId="0" borderId="1" xfId="0" applyNumberFormat="1" applyBorder="1" applyAlignment="1">
      <alignment horizontal="center"/>
    </xf>
    <xf numFmtId="169" fontId="0" fillId="0" borderId="2" xfId="0" applyNumberFormat="1" applyBorder="1" applyAlignment="1">
      <alignment horizontal="center" vertical="center"/>
    </xf>
    <xf numFmtId="169" fontId="0" fillId="11" borderId="0" xfId="0" applyNumberFormat="1" applyFill="1"/>
    <xf numFmtId="0" fontId="5" fillId="15" borderId="0" xfId="0" applyFont="1" applyFill="1"/>
    <xf numFmtId="0" fontId="5" fillId="15" borderId="81" xfId="0" applyFont="1" applyFill="1" applyBorder="1"/>
    <xf numFmtId="0" fontId="5" fillId="15" borderId="12" xfId="0" applyFont="1" applyFill="1" applyBorder="1"/>
    <xf numFmtId="0" fontId="5" fillId="15" borderId="52" xfId="0" applyFont="1" applyFill="1" applyBorder="1"/>
    <xf numFmtId="0" fontId="5" fillId="15" borderId="80" xfId="0" applyFont="1" applyFill="1" applyBorder="1"/>
    <xf numFmtId="0" fontId="21" fillId="11" borderId="9" xfId="0" applyFont="1" applyFill="1" applyBorder="1" applyAlignment="1">
      <alignment horizontal="left" vertical="center"/>
    </xf>
    <xf numFmtId="0" fontId="3" fillId="35" borderId="1" xfId="0" applyFont="1" applyFill="1" applyBorder="1" applyAlignment="1">
      <alignment horizontal="center" vertical="center"/>
    </xf>
    <xf numFmtId="167" fontId="10" fillId="11" borderId="3" xfId="0" applyNumberFormat="1" applyFont="1" applyFill="1" applyBorder="1" applyAlignment="1">
      <alignment horizontal="center" vertical="center" readingOrder="1"/>
    </xf>
    <xf numFmtId="0" fontId="10" fillId="11" borderId="62" xfId="0" applyFont="1" applyFill="1" applyBorder="1" applyAlignment="1">
      <alignment horizontal="center" vertical="center" readingOrder="1"/>
    </xf>
    <xf numFmtId="167" fontId="10" fillId="11" borderId="5" xfId="0" applyNumberFormat="1" applyFont="1" applyFill="1" applyBorder="1" applyAlignment="1">
      <alignment horizontal="center" vertical="center" readingOrder="1"/>
    </xf>
    <xf numFmtId="3" fontId="9" fillId="42" borderId="0" xfId="0" applyNumberFormat="1" applyFont="1" applyFill="1" applyAlignment="1">
      <alignment horizontal="left" vertical="center"/>
    </xf>
    <xf numFmtId="0" fontId="46" fillId="23" borderId="6" xfId="0" applyFont="1" applyFill="1" applyBorder="1" applyAlignment="1">
      <alignment horizontal="center" vertical="center"/>
    </xf>
    <xf numFmtId="0" fontId="47" fillId="23" borderId="61" xfId="0" applyFont="1" applyFill="1" applyBorder="1" applyAlignment="1">
      <alignment horizontal="center" vertical="center"/>
    </xf>
    <xf numFmtId="0" fontId="14" fillId="11" borderId="4" xfId="0" applyFont="1" applyFill="1" applyBorder="1" applyAlignment="1">
      <alignment horizontal="center" vertical="center"/>
    </xf>
    <xf numFmtId="0" fontId="5" fillId="11" borderId="4" xfId="0" applyFont="1" applyFill="1" applyBorder="1" applyAlignment="1">
      <alignment horizontal="center" vertical="center"/>
    </xf>
    <xf numFmtId="3" fontId="3" fillId="19" borderId="40" xfId="0" applyNumberFormat="1" applyFont="1" applyFill="1" applyBorder="1" applyAlignment="1">
      <alignment horizontal="center"/>
    </xf>
    <xf numFmtId="0" fontId="5" fillId="11" borderId="4" xfId="0" applyFont="1" applyFill="1" applyBorder="1" applyAlignment="1">
      <alignment horizontal="center"/>
    </xf>
    <xf numFmtId="0" fontId="5" fillId="11" borderId="48" xfId="0" applyFont="1" applyFill="1" applyBorder="1" applyAlignment="1">
      <alignment horizontal="center"/>
    </xf>
    <xf numFmtId="170" fontId="19" fillId="41" borderId="37" xfId="0" applyNumberFormat="1" applyFont="1" applyFill="1" applyBorder="1" applyAlignment="1">
      <alignment horizontal="center" vertical="center" readingOrder="1"/>
    </xf>
    <xf numFmtId="0" fontId="4" fillId="11" borderId="18" xfId="0" applyFont="1" applyFill="1" applyBorder="1" applyAlignment="1">
      <alignment horizontal="center" vertical="center" readingOrder="1"/>
    </xf>
    <xf numFmtId="0" fontId="2" fillId="11" borderId="7" xfId="0" applyFont="1" applyFill="1" applyBorder="1" applyAlignment="1">
      <alignment horizontal="center" vertical="center" readingOrder="1"/>
    </xf>
    <xf numFmtId="2" fontId="2" fillId="11" borderId="19" xfId="0" applyNumberFormat="1" applyFont="1" applyFill="1" applyBorder="1" applyAlignment="1">
      <alignment horizontal="center" vertical="center" readingOrder="1"/>
    </xf>
    <xf numFmtId="0" fontId="0" fillId="0" borderId="1" xfId="0" applyBorder="1" applyAlignment="1">
      <alignment horizontal="left"/>
    </xf>
    <xf numFmtId="0" fontId="48" fillId="11" borderId="33" xfId="0" applyFont="1" applyFill="1" applyBorder="1" applyAlignment="1">
      <alignment horizontal="center" vertical="center" readingOrder="1"/>
    </xf>
    <xf numFmtId="0" fontId="45" fillId="11" borderId="0" xfId="0" applyFont="1" applyFill="1" applyAlignment="1">
      <alignment readingOrder="1"/>
    </xf>
    <xf numFmtId="0" fontId="45" fillId="11" borderId="32" xfId="0" applyFont="1" applyFill="1" applyBorder="1" applyAlignment="1">
      <alignment horizontal="center" vertical="center" readingOrder="1"/>
    </xf>
    <xf numFmtId="0" fontId="45" fillId="11" borderId="41" xfId="0" applyFont="1" applyFill="1" applyBorder="1" applyAlignment="1">
      <alignment horizontal="center" vertical="center" readingOrder="1"/>
    </xf>
    <xf numFmtId="0" fontId="0" fillId="11" borderId="32" xfId="0" applyFill="1" applyBorder="1" applyAlignment="1">
      <alignment horizontal="center" vertical="center" readingOrder="1"/>
    </xf>
    <xf numFmtId="14" fontId="0" fillId="11" borderId="32" xfId="0" applyNumberFormat="1" applyFill="1" applyBorder="1" applyAlignment="1">
      <alignment horizontal="center" vertical="center" readingOrder="1"/>
    </xf>
    <xf numFmtId="1" fontId="49" fillId="11" borderId="40" xfId="0" applyNumberFormat="1" applyFont="1" applyFill="1" applyBorder="1" applyAlignment="1">
      <alignment horizontal="center" vertical="center" readingOrder="1"/>
    </xf>
    <xf numFmtId="1" fontId="49" fillId="42" borderId="40" xfId="0" applyNumberFormat="1" applyFont="1" applyFill="1" applyBorder="1" applyAlignment="1">
      <alignment horizontal="center" vertical="center" readingOrder="1"/>
    </xf>
    <xf numFmtId="164" fontId="49" fillId="11" borderId="42" xfId="0" applyNumberFormat="1" applyFont="1" applyFill="1" applyBorder="1" applyAlignment="1">
      <alignment horizontal="center" vertical="center" readingOrder="1"/>
    </xf>
    <xf numFmtId="1" fontId="49" fillId="11" borderId="18" xfId="0" applyNumberFormat="1" applyFont="1" applyFill="1" applyBorder="1" applyAlignment="1">
      <alignment horizontal="center" vertical="center" readingOrder="1"/>
    </xf>
    <xf numFmtId="1" fontId="49" fillId="11" borderId="36" xfId="0" applyNumberFormat="1" applyFont="1" applyFill="1" applyBorder="1" applyAlignment="1">
      <alignment horizontal="center" vertical="center" readingOrder="1"/>
    </xf>
    <xf numFmtId="1" fontId="49" fillId="11" borderId="65" xfId="0" applyNumberFormat="1" applyFont="1" applyFill="1" applyBorder="1" applyAlignment="1">
      <alignment horizontal="center" vertical="center" readingOrder="1"/>
    </xf>
    <xf numFmtId="0" fontId="10" fillId="11" borderId="24" xfId="0" applyFont="1" applyFill="1" applyBorder="1" applyAlignment="1">
      <alignment horizontal="center" vertical="center" readingOrder="1"/>
    </xf>
    <xf numFmtId="0" fontId="3" fillId="49" borderId="38" xfId="0" applyFont="1" applyFill="1" applyBorder="1" applyAlignment="1">
      <alignment horizontal="center" vertical="center"/>
    </xf>
    <xf numFmtId="0" fontId="38" fillId="11" borderId="7" xfId="0" applyFont="1" applyFill="1" applyBorder="1" applyAlignment="1">
      <alignment horizontal="left" vertical="center"/>
    </xf>
    <xf numFmtId="0" fontId="38" fillId="41" borderId="45" xfId="0" applyFont="1" applyFill="1" applyBorder="1" applyAlignment="1">
      <alignment horizontal="left" vertical="center"/>
    </xf>
    <xf numFmtId="0" fontId="38" fillId="11" borderId="8" xfId="0" applyFont="1" applyFill="1" applyBorder="1" applyAlignment="1">
      <alignment horizontal="left" vertical="center"/>
    </xf>
    <xf numFmtId="0" fontId="25" fillId="11" borderId="3" xfId="0" applyFont="1" applyFill="1" applyBorder="1" applyAlignment="1">
      <alignment horizontal="center" vertical="center" readingOrder="1"/>
    </xf>
    <xf numFmtId="164" fontId="19" fillId="14" borderId="53" xfId="0" applyNumberFormat="1" applyFont="1" applyFill="1" applyBorder="1" applyAlignment="1">
      <alignment horizontal="center" readingOrder="1"/>
    </xf>
    <xf numFmtId="14" fontId="19" fillId="14" borderId="45" xfId="0" applyNumberFormat="1" applyFont="1" applyFill="1" applyBorder="1" applyAlignment="1">
      <alignment horizontal="center" readingOrder="1"/>
    </xf>
    <xf numFmtId="14" fontId="19" fillId="14" borderId="14" xfId="0" applyNumberFormat="1" applyFont="1" applyFill="1" applyBorder="1" applyAlignment="1">
      <alignment horizontal="center" readingOrder="1"/>
    </xf>
    <xf numFmtId="164" fontId="19" fillId="14" borderId="30" xfId="0" applyNumberFormat="1" applyFont="1" applyFill="1" applyBorder="1" applyAlignment="1">
      <alignment horizontal="center" readingOrder="1"/>
    </xf>
    <xf numFmtId="0" fontId="10" fillId="11" borderId="27" xfId="0" applyFont="1" applyFill="1" applyBorder="1" applyAlignment="1">
      <alignment horizontal="center" vertical="center" readingOrder="1"/>
    </xf>
    <xf numFmtId="167" fontId="10" fillId="42" borderId="0" xfId="0" applyNumberFormat="1" applyFont="1" applyFill="1" applyAlignment="1">
      <alignment horizontal="center" vertical="center" readingOrder="1"/>
    </xf>
    <xf numFmtId="0" fontId="0" fillId="42" borderId="0" xfId="0" applyFill="1" applyAlignment="1">
      <alignment horizontal="left" vertical="center"/>
    </xf>
    <xf numFmtId="0" fontId="0" fillId="11" borderId="40" xfId="0" applyFill="1" applyBorder="1" applyAlignment="1">
      <alignment horizontal="center"/>
    </xf>
    <xf numFmtId="0" fontId="0" fillId="11" borderId="5" xfId="0" applyFill="1" applyBorder="1" applyAlignment="1">
      <alignment horizontal="center" vertical="center"/>
    </xf>
    <xf numFmtId="0" fontId="0" fillId="11" borderId="4" xfId="0" applyFill="1" applyBorder="1" applyAlignment="1">
      <alignment horizontal="center" vertical="center"/>
    </xf>
    <xf numFmtId="0" fontId="0" fillId="11" borderId="39" xfId="0" applyFill="1" applyBorder="1" applyAlignment="1">
      <alignment horizontal="center"/>
    </xf>
    <xf numFmtId="0" fontId="0" fillId="0" borderId="39" xfId="0" applyBorder="1"/>
    <xf numFmtId="0" fontId="0" fillId="0" borderId="40" xfId="0" applyBorder="1" applyAlignment="1">
      <alignment horizontal="center"/>
    </xf>
    <xf numFmtId="0" fontId="0" fillId="42" borderId="1" xfId="0" applyFill="1" applyBorder="1"/>
    <xf numFmtId="0" fontId="10" fillId="11" borderId="3" xfId="0" applyFont="1" applyFill="1" applyBorder="1" applyAlignment="1">
      <alignment horizontal="center" vertical="center" readingOrder="1"/>
    </xf>
    <xf numFmtId="164" fontId="5" fillId="11" borderId="7" xfId="0" applyNumberFormat="1" applyFont="1" applyFill="1" applyBorder="1" applyAlignment="1">
      <alignment horizontal="center" vertical="center" readingOrder="1"/>
    </xf>
    <xf numFmtId="9" fontId="10" fillId="11" borderId="0" xfId="0" applyNumberFormat="1" applyFont="1" applyFill="1" applyAlignment="1">
      <alignment horizontal="center" vertical="center" readingOrder="1"/>
    </xf>
    <xf numFmtId="0" fontId="0" fillId="11" borderId="0" xfId="0" applyFill="1" applyAlignment="1">
      <alignment wrapText="1"/>
    </xf>
    <xf numFmtId="14" fontId="0" fillId="0" borderId="1" xfId="0" applyNumberFormat="1" applyBorder="1" applyAlignment="1">
      <alignment horizontal="center"/>
    </xf>
    <xf numFmtId="0" fontId="43" fillId="11" borderId="4" xfId="0" applyFont="1" applyFill="1" applyBorder="1" applyAlignment="1">
      <alignment horizontal="center" vertical="center"/>
    </xf>
    <xf numFmtId="0" fontId="14" fillId="0" borderId="4" xfId="0" applyFont="1" applyBorder="1" applyAlignment="1">
      <alignment horizontal="center"/>
    </xf>
    <xf numFmtId="0" fontId="32" fillId="0" borderId="5" xfId="0" applyFont="1" applyBorder="1" applyAlignment="1">
      <alignment horizontal="left" vertical="center"/>
    </xf>
    <xf numFmtId="14" fontId="32" fillId="0" borderId="5" xfId="0" applyNumberFormat="1" applyFont="1" applyBorder="1" applyAlignment="1">
      <alignment horizontal="center" vertical="center"/>
    </xf>
    <xf numFmtId="0" fontId="32" fillId="0" borderId="5" xfId="0" applyFont="1" applyBorder="1" applyAlignment="1">
      <alignment horizontal="center" vertical="center"/>
    </xf>
    <xf numFmtId="0" fontId="32" fillId="0" borderId="5" xfId="0" applyFont="1" applyBorder="1" applyAlignment="1">
      <alignment horizontal="left" vertical="center" wrapText="1" shrinkToFit="1"/>
    </xf>
    <xf numFmtId="2" fontId="32" fillId="0" borderId="5" xfId="0" applyNumberFormat="1" applyFont="1" applyBorder="1" applyAlignment="1">
      <alignment horizontal="center" vertical="center"/>
    </xf>
    <xf numFmtId="0" fontId="38" fillId="41" borderId="6" xfId="0" applyFont="1" applyFill="1" applyBorder="1" applyAlignment="1">
      <alignment horizontal="left" vertical="top"/>
    </xf>
    <xf numFmtId="0" fontId="25" fillId="11" borderId="0" xfId="0" applyFont="1" applyFill="1" applyAlignment="1">
      <alignment horizontal="center" vertical="center" readingOrder="1"/>
    </xf>
    <xf numFmtId="0" fontId="50" fillId="42" borderId="0" xfId="0" applyFont="1" applyFill="1" applyAlignment="1">
      <alignment readingOrder="1"/>
    </xf>
    <xf numFmtId="0" fontId="15" fillId="41" borderId="1" xfId="0" applyFont="1" applyFill="1" applyBorder="1" applyAlignment="1">
      <alignment horizontal="center"/>
    </xf>
    <xf numFmtId="0" fontId="14" fillId="0" borderId="39" xfId="0" applyFont="1" applyBorder="1" applyAlignment="1">
      <alignment horizontal="center"/>
    </xf>
    <xf numFmtId="0" fontId="14" fillId="0" borderId="37" xfId="0" applyFont="1" applyBorder="1" applyAlignment="1">
      <alignment horizontal="center"/>
    </xf>
    <xf numFmtId="0" fontId="45" fillId="11" borderId="0" xfId="0" applyFont="1" applyFill="1"/>
    <xf numFmtId="0" fontId="45" fillId="11" borderId="34" xfId="0" applyFont="1" applyFill="1" applyBorder="1" applyAlignment="1">
      <alignment horizontal="center" vertical="center" readingOrder="1"/>
    </xf>
    <xf numFmtId="0" fontId="24" fillId="11" borderId="60" xfId="0" applyFont="1" applyFill="1" applyBorder="1" applyAlignment="1">
      <alignment vertical="center"/>
    </xf>
    <xf numFmtId="0" fontId="24" fillId="11" borderId="44" xfId="0" applyFont="1" applyFill="1" applyBorder="1" applyAlignment="1">
      <alignment vertical="center"/>
    </xf>
    <xf numFmtId="0" fontId="24" fillId="11" borderId="59" xfId="0" applyFont="1" applyFill="1" applyBorder="1" applyAlignment="1">
      <alignment vertical="center"/>
    </xf>
    <xf numFmtId="0" fontId="14" fillId="44" borderId="1" xfId="0" applyFont="1" applyFill="1" applyBorder="1" applyAlignment="1">
      <alignment vertical="center"/>
    </xf>
    <xf numFmtId="1" fontId="56" fillId="41" borderId="33" xfId="0" applyNumberFormat="1" applyFont="1" applyFill="1" applyBorder="1" applyAlignment="1">
      <alignment horizontal="center"/>
    </xf>
    <xf numFmtId="1" fontId="56" fillId="41" borderId="34" xfId="0" applyNumberFormat="1" applyFont="1" applyFill="1" applyBorder="1" applyAlignment="1">
      <alignment horizontal="center"/>
    </xf>
    <xf numFmtId="1" fontId="56" fillId="39" borderId="33" xfId="0" applyNumberFormat="1" applyFont="1" applyFill="1" applyBorder="1" applyAlignment="1">
      <alignment horizontal="center"/>
    </xf>
    <xf numFmtId="1" fontId="56" fillId="39" borderId="34" xfId="0" applyNumberFormat="1" applyFont="1" applyFill="1" applyBorder="1" applyAlignment="1">
      <alignment horizontal="center"/>
    </xf>
    <xf numFmtId="0" fontId="0" fillId="42" borderId="21" xfId="0" applyFill="1" applyBorder="1"/>
    <xf numFmtId="0" fontId="8" fillId="0" borderId="0" xfId="0" applyFont="1" applyAlignment="1">
      <alignment horizontal="center" vertical="center" readingOrder="1"/>
    </xf>
    <xf numFmtId="1" fontId="5" fillId="11" borderId="0" xfId="0" applyNumberFormat="1" applyFont="1" applyFill="1" applyAlignment="1">
      <alignment horizontal="center" vertical="center" readingOrder="1"/>
    </xf>
    <xf numFmtId="0" fontId="38" fillId="41" borderId="0" xfId="0" applyFont="1" applyFill="1" applyAlignment="1">
      <alignment horizontal="left" vertical="center"/>
    </xf>
    <xf numFmtId="2" fontId="5" fillId="42" borderId="0" xfId="0" applyNumberFormat="1" applyFont="1" applyFill="1" applyAlignment="1">
      <alignment horizontal="center"/>
    </xf>
    <xf numFmtId="0" fontId="0" fillId="46" borderId="0" xfId="0" applyFill="1"/>
    <xf numFmtId="0" fontId="61" fillId="44" borderId="1" xfId="0" applyFont="1" applyFill="1" applyBorder="1" applyAlignment="1">
      <alignment horizontal="left" vertical="center"/>
    </xf>
    <xf numFmtId="0" fontId="61" fillId="43" borderId="1" xfId="0" applyFont="1" applyFill="1" applyBorder="1" applyAlignment="1">
      <alignment horizontal="left" vertical="center"/>
    </xf>
    <xf numFmtId="0" fontId="61" fillId="0" borderId="0" xfId="0" applyFont="1" applyAlignment="1">
      <alignment horizontal="left" vertical="center"/>
    </xf>
    <xf numFmtId="0" fontId="53" fillId="56" borderId="0" xfId="0" applyFont="1" applyFill="1" applyAlignment="1">
      <alignment horizontal="center"/>
    </xf>
    <xf numFmtId="0" fontId="5" fillId="55" borderId="32" xfId="0" applyFont="1" applyFill="1" applyBorder="1" applyAlignment="1">
      <alignment horizontal="center"/>
    </xf>
    <xf numFmtId="14" fontId="0" fillId="0" borderId="1" xfId="0" applyNumberFormat="1" applyBorder="1" applyAlignment="1">
      <alignment horizontal="left"/>
    </xf>
    <xf numFmtId="0" fontId="5" fillId="11" borderId="10" xfId="0" applyFont="1" applyFill="1" applyBorder="1" applyAlignment="1">
      <alignment horizontal="center" vertical="center"/>
    </xf>
    <xf numFmtId="0" fontId="14" fillId="11" borderId="1" xfId="0" applyFont="1" applyFill="1" applyBorder="1" applyAlignment="1">
      <alignment horizontal="center" vertical="center"/>
    </xf>
    <xf numFmtId="0" fontId="5" fillId="11" borderId="5" xfId="0" applyFont="1" applyFill="1" applyBorder="1" applyAlignment="1">
      <alignment horizontal="center" vertical="center"/>
    </xf>
    <xf numFmtId="3" fontId="3" fillId="30" borderId="40" xfId="0" applyNumberFormat="1" applyFont="1" applyFill="1" applyBorder="1" applyAlignment="1">
      <alignment horizontal="center" wrapText="1"/>
    </xf>
    <xf numFmtId="14" fontId="0" fillId="0" borderId="11" xfId="0" applyNumberFormat="1" applyBorder="1" applyAlignment="1">
      <alignment horizontal="center" vertical="center"/>
    </xf>
    <xf numFmtId="0" fontId="63" fillId="23" borderId="6" xfId="0" applyFont="1" applyFill="1" applyBorder="1" applyAlignment="1">
      <alignment horizontal="center" vertical="center"/>
    </xf>
    <xf numFmtId="16" fontId="0" fillId="0" borderId="2" xfId="0" applyNumberFormat="1" applyBorder="1" applyAlignment="1">
      <alignment horizontal="center" vertical="center"/>
    </xf>
    <xf numFmtId="3" fontId="9" fillId="42" borderId="0" xfId="0" applyNumberFormat="1" applyFont="1" applyFill="1" applyAlignment="1">
      <alignment horizontal="center" vertical="center"/>
    </xf>
    <xf numFmtId="3" fontId="3" fillId="42" borderId="40" xfId="0" applyNumberFormat="1" applyFont="1" applyFill="1" applyBorder="1" applyAlignment="1">
      <alignment horizontal="center"/>
    </xf>
    <xf numFmtId="3" fontId="3" fillId="30" borderId="36" xfId="0" applyNumberFormat="1" applyFont="1" applyFill="1" applyBorder="1" applyAlignment="1">
      <alignment horizontal="center"/>
    </xf>
    <xf numFmtId="0" fontId="10" fillId="11" borderId="25" xfId="0" applyFont="1" applyFill="1" applyBorder="1" applyAlignment="1">
      <alignment horizontal="center"/>
    </xf>
    <xf numFmtId="2" fontId="31" fillId="11" borderId="0" xfId="0" applyNumberFormat="1" applyFont="1" applyFill="1" applyAlignment="1">
      <alignment horizontal="left"/>
    </xf>
    <xf numFmtId="0" fontId="31" fillId="22" borderId="40" xfId="0" applyFont="1" applyFill="1" applyBorder="1" applyAlignment="1">
      <alignment horizontal="center"/>
    </xf>
    <xf numFmtId="3" fontId="5" fillId="0" borderId="0" xfId="0" applyNumberFormat="1" applyFont="1" applyAlignment="1">
      <alignment wrapText="1"/>
    </xf>
    <xf numFmtId="1" fontId="7" fillId="11" borderId="13" xfId="0" applyNumberFormat="1" applyFont="1" applyFill="1" applyBorder="1"/>
    <xf numFmtId="0" fontId="9" fillId="11" borderId="1" xfId="0" applyFont="1" applyFill="1" applyBorder="1" applyAlignment="1">
      <alignment horizontal="center"/>
    </xf>
    <xf numFmtId="0" fontId="0" fillId="41" borderId="1" xfId="0" applyFill="1" applyBorder="1" applyAlignment="1">
      <alignment readingOrder="1"/>
    </xf>
    <xf numFmtId="14" fontId="10" fillId="11" borderId="0" xfId="0" applyNumberFormat="1" applyFont="1" applyFill="1" applyAlignment="1">
      <alignment horizontal="center"/>
    </xf>
    <xf numFmtId="0" fontId="5" fillId="0" borderId="92" xfId="0" applyFont="1" applyBorder="1"/>
    <xf numFmtId="0" fontId="5" fillId="55" borderId="92" xfId="0" applyFont="1" applyFill="1" applyBorder="1"/>
    <xf numFmtId="0" fontId="5" fillId="0" borderId="92" xfId="0" applyFont="1" applyBorder="1" applyAlignment="1">
      <alignment horizontal="center"/>
    </xf>
    <xf numFmtId="0" fontId="5" fillId="55" borderId="92" xfId="0" applyFont="1" applyFill="1" applyBorder="1" applyAlignment="1">
      <alignment horizontal="center"/>
    </xf>
    <xf numFmtId="0" fontId="52" fillId="0" borderId="1" xfId="0" applyFont="1" applyBorder="1" applyAlignment="1">
      <alignment horizontal="center"/>
    </xf>
    <xf numFmtId="0" fontId="52" fillId="0" borderId="2" xfId="0" applyFont="1" applyBorder="1" applyAlignment="1">
      <alignment horizontal="center"/>
    </xf>
    <xf numFmtId="0" fontId="0" fillId="11" borderId="1" xfId="0" applyFill="1" applyBorder="1" applyAlignment="1">
      <alignment horizontal="center"/>
    </xf>
    <xf numFmtId="0" fontId="66" fillId="0" borderId="1" xfId="0" applyFont="1" applyBorder="1" applyAlignment="1">
      <alignment horizontal="center"/>
    </xf>
    <xf numFmtId="0" fontId="66" fillId="0" borderId="2" xfId="0" applyFont="1" applyBorder="1" applyAlignment="1">
      <alignment horizontal="center"/>
    </xf>
    <xf numFmtId="0" fontId="67" fillId="0" borderId="1" xfId="0" applyFont="1" applyBorder="1" applyAlignment="1">
      <alignment horizontal="center"/>
    </xf>
    <xf numFmtId="0" fontId="10" fillId="11" borderId="0" xfId="0" applyFont="1" applyFill="1" applyAlignment="1">
      <alignment horizontal="center"/>
    </xf>
    <xf numFmtId="16" fontId="0" fillId="0" borderId="11" xfId="0" applyNumberFormat="1" applyBorder="1" applyAlignment="1">
      <alignment horizontal="center" vertical="center"/>
    </xf>
    <xf numFmtId="0" fontId="10" fillId="42" borderId="93" xfId="0" applyFont="1" applyFill="1" applyBorder="1" applyAlignment="1">
      <alignment horizontal="center" vertical="center" readingOrder="1"/>
    </xf>
    <xf numFmtId="0" fontId="10" fillId="42" borderId="58" xfId="0" applyFont="1" applyFill="1" applyBorder="1" applyAlignment="1">
      <alignment horizontal="center" vertical="center" readingOrder="1"/>
    </xf>
    <xf numFmtId="0" fontId="10" fillId="42" borderId="59" xfId="0" applyFont="1" applyFill="1" applyBorder="1" applyAlignment="1">
      <alignment horizontal="center" vertical="center" readingOrder="1"/>
    </xf>
    <xf numFmtId="0" fontId="22" fillId="0" borderId="4" xfId="0" applyFont="1" applyBorder="1"/>
    <xf numFmtId="0" fontId="0" fillId="0" borderId="5" xfId="0" applyBorder="1"/>
    <xf numFmtId="1" fontId="5" fillId="11" borderId="7" xfId="0" applyNumberFormat="1" applyFont="1" applyFill="1" applyBorder="1" applyAlignment="1">
      <alignment horizontal="center" vertical="center" readingOrder="1"/>
    </xf>
    <xf numFmtId="0" fontId="0" fillId="62" borderId="1" xfId="0" applyFill="1" applyBorder="1"/>
    <xf numFmtId="0" fontId="0" fillId="42" borderId="2" xfId="0" applyFill="1" applyBorder="1" applyAlignment="1">
      <alignment horizontal="center" vertical="center"/>
    </xf>
    <xf numFmtId="14" fontId="5" fillId="3" borderId="94" xfId="0" applyNumberFormat="1" applyFont="1" applyFill="1" applyBorder="1" applyAlignment="1">
      <alignment horizontal="center"/>
    </xf>
    <xf numFmtId="0" fontId="5" fillId="3" borderId="95" xfId="0" applyFont="1" applyFill="1" applyBorder="1" applyAlignment="1">
      <alignment horizontal="center"/>
    </xf>
    <xf numFmtId="14" fontId="5" fillId="0" borderId="94" xfId="0" applyNumberFormat="1" applyFont="1" applyBorder="1" applyAlignment="1">
      <alignment horizontal="center"/>
    </xf>
    <xf numFmtId="0" fontId="5" fillId="0" borderId="95" xfId="0" applyFont="1" applyBorder="1" applyAlignment="1">
      <alignment horizontal="center"/>
    </xf>
    <xf numFmtId="0" fontId="5" fillId="0" borderId="0" xfId="0" applyFont="1" applyAlignment="1">
      <alignment horizontal="center"/>
    </xf>
    <xf numFmtId="0" fontId="0" fillId="0" borderId="0" xfId="0" applyAlignment="1">
      <alignment wrapText="1"/>
    </xf>
    <xf numFmtId="0" fontId="68" fillId="63" borderId="0" xfId="0" applyFont="1" applyFill="1" applyAlignment="1">
      <alignment horizontal="center"/>
    </xf>
    <xf numFmtId="166" fontId="68" fillId="63" borderId="0" xfId="0" applyNumberFormat="1" applyFont="1" applyFill="1" applyAlignment="1">
      <alignment horizontal="center"/>
    </xf>
    <xf numFmtId="166" fontId="0" fillId="0" borderId="0" xfId="0" applyNumberFormat="1" applyAlignment="1">
      <alignment horizontal="center"/>
    </xf>
    <xf numFmtId="1" fontId="68" fillId="63" borderId="0" xfId="0" applyNumberFormat="1" applyFont="1" applyFill="1" applyAlignment="1">
      <alignment horizontal="center"/>
    </xf>
    <xf numFmtId="0" fontId="5" fillId="3" borderId="96" xfId="0" applyFont="1" applyFill="1" applyBorder="1" applyAlignment="1">
      <alignment horizontal="center"/>
    </xf>
    <xf numFmtId="4" fontId="5" fillId="3" borderId="96" xfId="0" applyNumberFormat="1" applyFont="1" applyFill="1" applyBorder="1" applyAlignment="1">
      <alignment horizontal="center"/>
    </xf>
    <xf numFmtId="4" fontId="5" fillId="0" borderId="96" xfId="0" applyNumberFormat="1" applyFont="1" applyBorder="1" applyAlignment="1">
      <alignment horizontal="center"/>
    </xf>
    <xf numFmtId="0" fontId="5" fillId="0" borderId="96" xfId="0" applyFont="1" applyBorder="1" applyAlignment="1">
      <alignment horizontal="center"/>
    </xf>
    <xf numFmtId="0" fontId="5" fillId="3" borderId="95" xfId="0" applyFont="1" applyFill="1" applyBorder="1"/>
    <xf numFmtId="0" fontId="5" fillId="0" borderId="95" xfId="0" applyFont="1" applyBorder="1"/>
    <xf numFmtId="166" fontId="5" fillId="3" borderId="95" xfId="0" applyNumberFormat="1" applyFont="1" applyFill="1" applyBorder="1" applyAlignment="1">
      <alignment horizontal="center"/>
    </xf>
    <xf numFmtId="166" fontId="5" fillId="3" borderId="96" xfId="0" applyNumberFormat="1" applyFont="1" applyFill="1" applyBorder="1" applyAlignment="1">
      <alignment horizontal="center"/>
    </xf>
    <xf numFmtId="0" fontId="5" fillId="3" borderId="95" xfId="0" applyFont="1" applyFill="1" applyBorder="1" applyAlignment="1">
      <alignment horizontal="center" vertical="center"/>
    </xf>
    <xf numFmtId="0" fontId="5" fillId="3" borderId="96" xfId="0" applyFont="1" applyFill="1" applyBorder="1"/>
    <xf numFmtId="1" fontId="5" fillId="42" borderId="0" xfId="0" applyNumberFormat="1" applyFont="1" applyFill="1" applyAlignment="1">
      <alignment horizontal="left"/>
    </xf>
    <xf numFmtId="0" fontId="69" fillId="28" borderId="39" xfId="0" applyFont="1" applyFill="1" applyBorder="1" applyAlignment="1">
      <alignment horizontal="left"/>
    </xf>
    <xf numFmtId="0" fontId="69" fillId="28" borderId="40" xfId="0" applyFont="1" applyFill="1" applyBorder="1"/>
    <xf numFmtId="0" fontId="67" fillId="0" borderId="6" xfId="0" applyFont="1" applyBorder="1" applyAlignment="1">
      <alignment horizontal="center"/>
    </xf>
    <xf numFmtId="0" fontId="66" fillId="0" borderId="6" xfId="0" applyFont="1" applyBorder="1" applyAlignment="1">
      <alignment horizontal="center"/>
    </xf>
    <xf numFmtId="0" fontId="65" fillId="0" borderId="39" xfId="0" applyFont="1" applyBorder="1" applyAlignment="1">
      <alignment horizontal="center"/>
    </xf>
    <xf numFmtId="0" fontId="66" fillId="0" borderId="8" xfId="0" applyFont="1" applyBorder="1" applyAlignment="1">
      <alignment horizontal="center"/>
    </xf>
    <xf numFmtId="0" fontId="67" fillId="0" borderId="6" xfId="0" applyFont="1" applyBorder="1"/>
    <xf numFmtId="0" fontId="5" fillId="0" borderId="97" xfId="0" applyFont="1" applyBorder="1" applyAlignment="1">
      <alignment horizontal="center"/>
    </xf>
    <xf numFmtId="0" fontId="13" fillId="60" borderId="39" xfId="0" applyFont="1" applyFill="1" applyBorder="1" applyAlignment="1">
      <alignment horizontal="center"/>
    </xf>
    <xf numFmtId="0" fontId="5" fillId="55" borderId="97" xfId="0" applyFont="1" applyFill="1" applyBorder="1" applyAlignment="1">
      <alignment horizontal="center"/>
    </xf>
    <xf numFmtId="0" fontId="13" fillId="55" borderId="39" xfId="0" applyFont="1" applyFill="1" applyBorder="1" applyAlignment="1">
      <alignment horizontal="center" wrapText="1"/>
    </xf>
    <xf numFmtId="0" fontId="13" fillId="55" borderId="40" xfId="0" applyFont="1" applyFill="1" applyBorder="1" applyAlignment="1">
      <alignment horizontal="center"/>
    </xf>
    <xf numFmtId="0" fontId="5" fillId="0" borderId="97" xfId="0" applyFont="1" applyBorder="1"/>
    <xf numFmtId="0" fontId="13" fillId="60" borderId="39" xfId="0" applyFont="1" applyFill="1" applyBorder="1"/>
    <xf numFmtId="0" fontId="5" fillId="55" borderId="97" xfId="0" applyFont="1" applyFill="1" applyBorder="1"/>
    <xf numFmtId="0" fontId="13" fillId="55" borderId="39" xfId="0" applyFont="1" applyFill="1" applyBorder="1" applyAlignment="1">
      <alignment wrapText="1"/>
    </xf>
    <xf numFmtId="0" fontId="13" fillId="55" borderId="40" xfId="0" applyFont="1" applyFill="1" applyBorder="1"/>
    <xf numFmtId="0" fontId="69" fillId="28" borderId="39" xfId="0" applyFont="1" applyFill="1" applyBorder="1" applyAlignment="1">
      <alignment wrapText="1"/>
    </xf>
    <xf numFmtId="0" fontId="69" fillId="28" borderId="39" xfId="0" applyFont="1" applyFill="1" applyBorder="1" applyAlignment="1">
      <alignment horizontal="left" wrapText="1"/>
    </xf>
    <xf numFmtId="0" fontId="70" fillId="0" borderId="42" xfId="0" applyFont="1" applyBorder="1" applyAlignment="1">
      <alignment readingOrder="1"/>
    </xf>
    <xf numFmtId="0" fontId="70" fillId="0" borderId="11" xfId="0" applyFont="1" applyBorder="1" applyAlignment="1">
      <alignment readingOrder="1"/>
    </xf>
    <xf numFmtId="167" fontId="71" fillId="0" borderId="1" xfId="0" applyNumberFormat="1" applyFont="1" applyBorder="1" applyAlignment="1">
      <alignment horizontal="center" vertical="center" readingOrder="1"/>
    </xf>
    <xf numFmtId="0" fontId="72" fillId="0" borderId="10" xfId="0" applyFont="1" applyBorder="1" applyAlignment="1">
      <alignment readingOrder="1"/>
    </xf>
    <xf numFmtId="0" fontId="72" fillId="0" borderId="11" xfId="0" applyFont="1" applyBorder="1" applyAlignment="1">
      <alignment readingOrder="1"/>
    </xf>
    <xf numFmtId="0" fontId="25" fillId="0" borderId="2" xfId="0" applyFont="1" applyBorder="1" applyAlignment="1">
      <alignment horizontal="center" vertical="center" readingOrder="1"/>
    </xf>
    <xf numFmtId="0" fontId="70" fillId="0" borderId="1" xfId="0" applyFont="1" applyBorder="1" applyAlignment="1">
      <alignment readingOrder="1"/>
    </xf>
    <xf numFmtId="0" fontId="71" fillId="0" borderId="9" xfId="0" applyFont="1" applyBorder="1" applyAlignment="1">
      <alignment horizontal="center" vertical="center" readingOrder="1"/>
    </xf>
    <xf numFmtId="0" fontId="72" fillId="0" borderId="1" xfId="0" applyFont="1" applyBorder="1" applyAlignment="1">
      <alignment readingOrder="1"/>
    </xf>
    <xf numFmtId="167" fontId="71" fillId="0" borderId="3" xfId="0" applyNumberFormat="1" applyFont="1" applyBorder="1" applyAlignment="1">
      <alignment horizontal="center" vertical="center" readingOrder="1"/>
    </xf>
    <xf numFmtId="0" fontId="71" fillId="0" borderId="3" xfId="0" applyFont="1" applyBorder="1" applyAlignment="1">
      <alignment horizontal="center" vertical="center" readingOrder="1"/>
    </xf>
    <xf numFmtId="0" fontId="74" fillId="0" borderId="1" xfId="0" applyFont="1" applyBorder="1" applyAlignment="1">
      <alignment readingOrder="1"/>
    </xf>
    <xf numFmtId="0" fontId="75" fillId="0" borderId="1" xfId="0" applyFont="1" applyBorder="1" applyAlignment="1">
      <alignment readingOrder="1"/>
    </xf>
    <xf numFmtId="0" fontId="72" fillId="0" borderId="1" xfId="0" applyFont="1" applyBorder="1" applyAlignment="1">
      <alignment horizontal="left" readingOrder="1"/>
    </xf>
    <xf numFmtId="0" fontId="72" fillId="0" borderId="5" xfId="0" applyFont="1" applyBorder="1" applyAlignment="1">
      <alignment readingOrder="1"/>
    </xf>
    <xf numFmtId="0" fontId="70" fillId="0" borderId="5" xfId="0" applyFont="1" applyBorder="1" applyAlignment="1">
      <alignment readingOrder="1"/>
    </xf>
    <xf numFmtId="0" fontId="70" fillId="0" borderId="4" xfId="0" applyFont="1" applyBorder="1" applyAlignment="1">
      <alignment readingOrder="1"/>
    </xf>
    <xf numFmtId="0" fontId="72" fillId="0" borderId="4" xfId="0" applyFont="1" applyBorder="1" applyAlignment="1">
      <alignment readingOrder="1"/>
    </xf>
    <xf numFmtId="0" fontId="74" fillId="0" borderId="4" xfId="0" applyFont="1" applyBorder="1" applyAlignment="1">
      <alignment readingOrder="1"/>
    </xf>
    <xf numFmtId="0" fontId="15" fillId="0" borderId="4" xfId="0" applyFont="1" applyBorder="1" applyAlignment="1">
      <alignment readingOrder="1"/>
    </xf>
    <xf numFmtId="0" fontId="74" fillId="0" borderId="10" xfId="0" applyFont="1" applyBorder="1" applyAlignment="1">
      <alignment readingOrder="1"/>
    </xf>
    <xf numFmtId="167" fontId="71" fillId="0" borderId="55" xfId="0" applyNumberFormat="1" applyFont="1" applyBorder="1" applyAlignment="1">
      <alignment horizontal="center" vertical="center" readingOrder="1"/>
    </xf>
    <xf numFmtId="0" fontId="70" fillId="0" borderId="7" xfId="0" applyFont="1" applyBorder="1" applyAlignment="1">
      <alignment readingOrder="1"/>
    </xf>
    <xf numFmtId="0" fontId="70" fillId="0" borderId="6" xfId="0" applyFont="1" applyBorder="1" applyAlignment="1">
      <alignment readingOrder="1"/>
    </xf>
    <xf numFmtId="0" fontId="72" fillId="0" borderId="7" xfId="0" applyFont="1" applyBorder="1" applyAlignment="1">
      <alignment readingOrder="1"/>
    </xf>
    <xf numFmtId="0" fontId="74" fillId="0" borderId="5" xfId="0" applyFont="1" applyBorder="1" applyAlignment="1">
      <alignment readingOrder="1"/>
    </xf>
    <xf numFmtId="0" fontId="72" fillId="0" borderId="14" xfId="0" applyFont="1" applyBorder="1" applyAlignment="1">
      <alignment readingOrder="1"/>
    </xf>
    <xf numFmtId="0" fontId="72" fillId="0" borderId="6" xfId="0" applyFont="1" applyBorder="1" applyAlignment="1">
      <alignment horizontal="left" readingOrder="1"/>
    </xf>
    <xf numFmtId="0" fontId="15" fillId="0" borderId="7" xfId="0" applyFont="1" applyBorder="1" applyAlignment="1">
      <alignment readingOrder="1"/>
    </xf>
    <xf numFmtId="0" fontId="74" fillId="0" borderId="7" xfId="0" applyFont="1" applyBorder="1" applyAlignment="1">
      <alignment readingOrder="1"/>
    </xf>
    <xf numFmtId="0" fontId="72" fillId="0" borderId="6" xfId="0" applyFont="1" applyBorder="1" applyAlignment="1">
      <alignment readingOrder="1"/>
    </xf>
    <xf numFmtId="167" fontId="25" fillId="0" borderId="3" xfId="0" applyNumberFormat="1" applyFont="1" applyBorder="1" applyAlignment="1">
      <alignment horizontal="center" vertical="center" readingOrder="1"/>
    </xf>
    <xf numFmtId="0" fontId="13" fillId="42" borderId="0" xfId="0" applyFont="1" applyFill="1" applyAlignment="1">
      <alignment horizontal="left"/>
    </xf>
    <xf numFmtId="0" fontId="69" fillId="41" borderId="40" xfId="0" applyFont="1" applyFill="1" applyBorder="1" applyAlignment="1">
      <alignment wrapText="1"/>
    </xf>
    <xf numFmtId="3" fontId="0" fillId="0" borderId="2" xfId="0" applyNumberFormat="1" applyBorder="1" applyAlignment="1">
      <alignment horizontal="center" vertical="center"/>
    </xf>
    <xf numFmtId="1" fontId="3" fillId="42" borderId="0" xfId="0" applyNumberFormat="1" applyFont="1" applyFill="1" applyAlignment="1">
      <alignment horizontal="left"/>
    </xf>
    <xf numFmtId="16" fontId="5" fillId="0" borderId="95" xfId="0" applyNumberFormat="1" applyFont="1" applyBorder="1" applyAlignment="1">
      <alignment horizontal="center"/>
    </xf>
    <xf numFmtId="0" fontId="5" fillId="0" borderId="95" xfId="0" applyFont="1" applyBorder="1" applyAlignment="1">
      <alignment horizontal="center" vertical="center"/>
    </xf>
    <xf numFmtId="0" fontId="0" fillId="11" borderId="2" xfId="0" applyFill="1" applyBorder="1"/>
    <xf numFmtId="0" fontId="0" fillId="11" borderId="4" xfId="0" applyFill="1" applyBorder="1"/>
    <xf numFmtId="0" fontId="77" fillId="40" borderId="1" xfId="0" applyFont="1" applyFill="1" applyBorder="1" applyAlignment="1">
      <alignment horizontal="left"/>
    </xf>
    <xf numFmtId="16" fontId="5" fillId="3" borderId="95" xfId="0" applyNumberFormat="1" applyFont="1" applyFill="1" applyBorder="1" applyAlignment="1">
      <alignment horizontal="center"/>
    </xf>
    <xf numFmtId="0" fontId="7" fillId="11" borderId="0" xfId="0" applyFont="1" applyFill="1"/>
    <xf numFmtId="9" fontId="0" fillId="0" borderId="1" xfId="0" applyNumberFormat="1" applyBorder="1"/>
    <xf numFmtId="10" fontId="0" fillId="0" borderId="1" xfId="0" applyNumberFormat="1" applyBorder="1"/>
    <xf numFmtId="0" fontId="0" fillId="49" borderId="0" xfId="0" applyFill="1"/>
    <xf numFmtId="0" fontId="0" fillId="42" borderId="0" xfId="0" applyFill="1" applyAlignment="1">
      <alignment vertical="center" readingOrder="1"/>
    </xf>
    <xf numFmtId="0" fontId="3" fillId="11" borderId="0" xfId="0" applyFont="1" applyFill="1" applyAlignment="1">
      <alignment horizontal="center" vertical="center" readingOrder="1"/>
    </xf>
    <xf numFmtId="0" fontId="21" fillId="11" borderId="0" xfId="0" applyFont="1" applyFill="1" applyAlignment="1">
      <alignment horizontal="left" vertical="center"/>
    </xf>
    <xf numFmtId="0" fontId="21" fillId="11" borderId="0" xfId="0" applyFont="1" applyFill="1" applyAlignment="1">
      <alignment horizontal="center" vertical="center"/>
    </xf>
    <xf numFmtId="0" fontId="10" fillId="42" borderId="57" xfId="0" applyFont="1" applyFill="1" applyBorder="1" applyAlignment="1">
      <alignment horizontal="center" vertical="center" readingOrder="1"/>
    </xf>
    <xf numFmtId="0" fontId="78" fillId="0" borderId="0" xfId="0" applyFont="1" applyAlignment="1">
      <alignment horizontal="center" wrapText="1"/>
    </xf>
    <xf numFmtId="164" fontId="0" fillId="11" borderId="0" xfId="0" applyNumberFormat="1" applyFill="1"/>
    <xf numFmtId="16" fontId="3" fillId="11" borderId="40" xfId="0" applyNumberFormat="1" applyFont="1" applyFill="1" applyBorder="1" applyAlignment="1">
      <alignment horizontal="center"/>
    </xf>
    <xf numFmtId="49" fontId="10" fillId="11" borderId="4" xfId="0" applyNumberFormat="1" applyFont="1" applyFill="1" applyBorder="1" applyAlignment="1">
      <alignment horizontal="center" vertical="center" readingOrder="1"/>
    </xf>
    <xf numFmtId="49" fontId="10" fillId="11" borderId="7" xfId="0" applyNumberFormat="1" applyFont="1" applyFill="1" applyBorder="1" applyAlignment="1">
      <alignment horizontal="center" vertical="center" readingOrder="1"/>
    </xf>
    <xf numFmtId="3" fontId="0" fillId="11" borderId="0" xfId="0" applyNumberFormat="1" applyFill="1" applyAlignment="1">
      <alignment horizontal="left"/>
    </xf>
    <xf numFmtId="164" fontId="14" fillId="15" borderId="57" xfId="0" applyNumberFormat="1" applyFont="1" applyFill="1" applyBorder="1" applyAlignment="1">
      <alignment horizontal="center" vertical="center" readingOrder="1"/>
    </xf>
    <xf numFmtId="164" fontId="20" fillId="11" borderId="10" xfId="0" applyNumberFormat="1" applyFont="1" applyFill="1" applyBorder="1" applyAlignment="1">
      <alignment horizontal="center" vertical="center" readingOrder="1"/>
    </xf>
    <xf numFmtId="0" fontId="15" fillId="15" borderId="17" xfId="0" applyFont="1" applyFill="1" applyBorder="1" applyAlignment="1">
      <alignment horizontal="center" vertical="center" readingOrder="1"/>
    </xf>
    <xf numFmtId="0" fontId="0" fillId="0" borderId="21" xfId="0" applyBorder="1" applyAlignment="1">
      <alignment vertical="center" readingOrder="1"/>
    </xf>
    <xf numFmtId="0" fontId="0" fillId="0" borderId="0" xfId="0" applyAlignment="1">
      <alignment textRotation="90"/>
    </xf>
    <xf numFmtId="17" fontId="0" fillId="62" borderId="1" xfId="0" applyNumberFormat="1" applyFill="1" applyBorder="1"/>
    <xf numFmtId="17" fontId="0" fillId="41" borderId="1" xfId="0" applyNumberFormat="1" applyFill="1" applyBorder="1"/>
    <xf numFmtId="0" fontId="80" fillId="11" borderId="1" xfId="0" applyFont="1" applyFill="1" applyBorder="1" applyAlignment="1">
      <alignment horizontal="center" vertical="center" readingOrder="1"/>
    </xf>
    <xf numFmtId="49" fontId="42" fillId="0" borderId="53" xfId="0" applyNumberFormat="1" applyFont="1" applyBorder="1" applyAlignment="1">
      <alignment readingOrder="1"/>
    </xf>
    <xf numFmtId="164" fontId="82" fillId="11" borderId="49" xfId="0" applyNumberFormat="1" applyFont="1" applyFill="1" applyBorder="1" applyAlignment="1">
      <alignment horizontal="center" vertical="center" readingOrder="1"/>
    </xf>
    <xf numFmtId="0" fontId="79" fillId="0" borderId="0" xfId="0" applyFont="1"/>
    <xf numFmtId="0" fontId="79" fillId="0" borderId="33" xfId="0" applyFont="1" applyBorder="1" applyAlignment="1">
      <alignment horizontal="center" vertical="center" readingOrder="1"/>
    </xf>
    <xf numFmtId="0" fontId="79" fillId="33" borderId="9" xfId="0" applyFont="1" applyFill="1" applyBorder="1" applyAlignment="1">
      <alignment horizontal="left" readingOrder="1"/>
    </xf>
    <xf numFmtId="0" fontId="79" fillId="0" borderId="53" xfId="0" applyFont="1" applyBorder="1" applyAlignment="1">
      <alignment vertical="center" readingOrder="1"/>
    </xf>
    <xf numFmtId="0" fontId="79" fillId="11" borderId="0" xfId="0" applyFont="1" applyFill="1" applyAlignment="1">
      <alignment readingOrder="1"/>
    </xf>
    <xf numFmtId="0" fontId="79" fillId="11" borderId="0" xfId="0" applyFont="1" applyFill="1" applyAlignment="1">
      <alignment wrapText="1"/>
    </xf>
    <xf numFmtId="0" fontId="79" fillId="11" borderId="0" xfId="0" applyFont="1" applyFill="1"/>
    <xf numFmtId="0" fontId="79" fillId="11" borderId="0" xfId="0" applyFont="1" applyFill="1" applyAlignment="1">
      <alignment vertical="center" readingOrder="1"/>
    </xf>
    <xf numFmtId="0" fontId="79" fillId="11" borderId="0" xfId="0" applyFont="1" applyFill="1" applyAlignment="1">
      <alignment vertical="center"/>
    </xf>
    <xf numFmtId="164" fontId="82" fillId="11" borderId="64" xfId="0" applyNumberFormat="1" applyFont="1" applyFill="1" applyBorder="1" applyAlignment="1">
      <alignment horizontal="center" vertical="center" readingOrder="1"/>
    </xf>
    <xf numFmtId="0" fontId="79" fillId="11" borderId="0" xfId="0" applyFont="1" applyFill="1" applyAlignment="1">
      <alignment horizontal="center" vertical="center" readingOrder="1"/>
    </xf>
    <xf numFmtId="0" fontId="79" fillId="11" borderId="24" xfId="0" applyFont="1" applyFill="1" applyBorder="1" applyAlignment="1">
      <alignment horizontal="center" vertical="center" readingOrder="1"/>
    </xf>
    <xf numFmtId="0" fontId="42" fillId="39" borderId="22" xfId="0" applyFont="1" applyFill="1" applyBorder="1" applyAlignment="1">
      <alignment horizontal="center" vertical="center" readingOrder="1"/>
    </xf>
    <xf numFmtId="9" fontId="42" fillId="11" borderId="0" xfId="0" applyNumberFormat="1" applyFont="1" applyFill="1" applyAlignment="1">
      <alignment horizontal="center" vertical="center" readingOrder="1"/>
    </xf>
    <xf numFmtId="0" fontId="42" fillId="11" borderId="2" xfId="0" applyFont="1" applyFill="1" applyBorder="1" applyAlignment="1">
      <alignment readingOrder="1"/>
    </xf>
    <xf numFmtId="0" fontId="42" fillId="11" borderId="0" xfId="0" applyFont="1" applyFill="1"/>
    <xf numFmtId="0" fontId="48" fillId="11" borderId="45" xfId="0" applyFont="1" applyFill="1" applyBorder="1" applyAlignment="1">
      <alignment horizontal="center" vertical="center" readingOrder="1"/>
    </xf>
    <xf numFmtId="0" fontId="86" fillId="0" borderId="1" xfId="0" applyFont="1" applyBorder="1" applyAlignment="1">
      <alignment horizontal="center"/>
    </xf>
    <xf numFmtId="3" fontId="87" fillId="0" borderId="1" xfId="0" applyNumberFormat="1" applyFont="1" applyBorder="1" applyAlignment="1">
      <alignment horizontal="center"/>
    </xf>
    <xf numFmtId="0" fontId="88" fillId="0" borderId="1" xfId="0" applyFont="1" applyBorder="1" applyAlignment="1">
      <alignment horizontal="center"/>
    </xf>
    <xf numFmtId="3" fontId="87" fillId="0" borderId="1" xfId="0" applyNumberFormat="1" applyFont="1" applyBorder="1" applyAlignment="1">
      <alignment horizontal="center" vertical="center"/>
    </xf>
    <xf numFmtId="0" fontId="87" fillId="0" borderId="1" xfId="0" applyFont="1" applyBorder="1" applyAlignment="1">
      <alignment horizontal="center" vertical="center"/>
    </xf>
    <xf numFmtId="16" fontId="87" fillId="0" borderId="1" xfId="0" applyNumberFormat="1" applyFont="1" applyBorder="1" applyAlignment="1">
      <alignment horizontal="center" vertical="center"/>
    </xf>
    <xf numFmtId="0" fontId="87" fillId="0" borderId="1" xfId="0" applyFont="1" applyBorder="1" applyAlignment="1">
      <alignment horizontal="center"/>
    </xf>
    <xf numFmtId="0" fontId="85" fillId="0" borderId="1"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xf>
    <xf numFmtId="0" fontId="64" fillId="0" borderId="1" xfId="0" applyFont="1" applyBorder="1" applyAlignment="1">
      <alignment horizontal="left"/>
    </xf>
    <xf numFmtId="0" fontId="64" fillId="0" borderId="1" xfId="0" applyFont="1" applyBorder="1" applyAlignment="1">
      <alignment horizontal="left" wrapText="1"/>
    </xf>
    <xf numFmtId="9" fontId="42" fillId="44" borderId="1" xfId="0" applyNumberFormat="1" applyFont="1" applyFill="1" applyBorder="1" applyAlignment="1">
      <alignment horizontal="center" vertical="center" readingOrder="1"/>
    </xf>
    <xf numFmtId="0" fontId="79" fillId="0" borderId="45" xfId="0" applyFont="1" applyBorder="1" applyAlignment="1">
      <alignment horizontal="center" vertical="center" readingOrder="1"/>
    </xf>
    <xf numFmtId="0" fontId="42" fillId="17" borderId="18" xfId="0" applyFont="1" applyFill="1" applyBorder="1" applyAlignment="1">
      <alignment horizontal="center" vertical="center" readingOrder="1"/>
    </xf>
    <xf numFmtId="0" fontId="42" fillId="17" borderId="21" xfId="0" applyFont="1" applyFill="1" applyBorder="1" applyAlignment="1">
      <alignment horizontal="center" vertical="center" readingOrder="1"/>
    </xf>
    <xf numFmtId="49" fontId="0" fillId="0" borderId="0" xfId="0" applyNumberFormat="1"/>
    <xf numFmtId="0" fontId="80" fillId="11" borderId="5" xfId="0" applyFont="1" applyFill="1" applyBorder="1" applyAlignment="1">
      <alignment horizontal="center" vertical="center" readingOrder="1"/>
    </xf>
    <xf numFmtId="0" fontId="42" fillId="11" borderId="0" xfId="0" applyFont="1" applyFill="1" applyAlignment="1">
      <alignment readingOrder="1"/>
    </xf>
    <xf numFmtId="0" fontId="79" fillId="0" borderId="0" xfId="0" applyFont="1" applyAlignment="1">
      <alignment horizontal="center" vertical="center" readingOrder="1"/>
    </xf>
    <xf numFmtId="3" fontId="3" fillId="42" borderId="24" xfId="0" applyNumberFormat="1" applyFont="1" applyFill="1" applyBorder="1" applyAlignment="1">
      <alignment horizontal="center"/>
    </xf>
    <xf numFmtId="0" fontId="3" fillId="42" borderId="70" xfId="0" applyFont="1" applyFill="1" applyBorder="1" applyAlignment="1">
      <alignment horizontal="center"/>
    </xf>
    <xf numFmtId="0" fontId="3" fillId="51" borderId="70" xfId="0" applyFont="1" applyFill="1" applyBorder="1" applyAlignment="1">
      <alignment horizontal="center"/>
    </xf>
    <xf numFmtId="0" fontId="3" fillId="42" borderId="70" xfId="0" applyFont="1" applyFill="1" applyBorder="1" applyAlignment="1">
      <alignment horizontal="center" wrapText="1"/>
    </xf>
    <xf numFmtId="0" fontId="3" fillId="42" borderId="71" xfId="0" applyFont="1" applyFill="1" applyBorder="1" applyAlignment="1">
      <alignment horizontal="center" wrapText="1"/>
    </xf>
    <xf numFmtId="0" fontId="10" fillId="11" borderId="31" xfId="0" applyFont="1" applyFill="1" applyBorder="1" applyAlignment="1">
      <alignment horizontal="center" vertical="center" readingOrder="1"/>
    </xf>
    <xf numFmtId="1" fontId="48" fillId="11" borderId="0" xfId="0" applyNumberFormat="1" applyFont="1" applyFill="1" applyAlignment="1">
      <alignment horizontal="center" readingOrder="1"/>
    </xf>
    <xf numFmtId="1" fontId="48" fillId="11" borderId="25" xfId="0" applyNumberFormat="1" applyFont="1" applyFill="1" applyBorder="1" applyAlignment="1">
      <alignment horizontal="center" readingOrder="1"/>
    </xf>
    <xf numFmtId="9" fontId="48" fillId="11" borderId="0" xfId="0" applyNumberFormat="1" applyFont="1" applyFill="1" applyAlignment="1">
      <alignment horizontal="center" readingOrder="1"/>
    </xf>
    <xf numFmtId="0" fontId="0" fillId="33" borderId="92" xfId="0" applyFill="1" applyBorder="1" applyAlignment="1">
      <alignment horizontal="center"/>
    </xf>
    <xf numFmtId="0" fontId="0" fillId="33" borderId="1" xfId="0" applyFill="1" applyBorder="1" applyAlignment="1">
      <alignment horizontal="center"/>
    </xf>
    <xf numFmtId="0" fontId="0" fillId="33" borderId="98" xfId="0" applyFill="1" applyBorder="1" applyAlignment="1">
      <alignment horizontal="center"/>
    </xf>
    <xf numFmtId="0" fontId="0" fillId="39" borderId="9" xfId="0" applyFill="1" applyBorder="1" applyAlignment="1">
      <alignment horizontal="center" vertical="center"/>
    </xf>
    <xf numFmtId="0" fontId="0" fillId="39" borderId="3" xfId="0" applyFill="1" applyBorder="1" applyAlignment="1">
      <alignment horizontal="center" vertical="center"/>
    </xf>
    <xf numFmtId="0" fontId="0" fillId="47" borderId="3" xfId="0" applyFill="1" applyBorder="1" applyAlignment="1">
      <alignment horizontal="center" vertical="center"/>
    </xf>
    <xf numFmtId="16" fontId="0" fillId="39" borderId="9"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3" xfId="0" applyNumberFormat="1" applyFill="1" applyBorder="1" applyAlignment="1">
      <alignment horizontal="center"/>
      <extLst>
        <ext xmlns:xfpb="http://schemas.microsoft.com/office/spreadsheetml/2022/featurepropertybag" uri="{C7286773-470A-42A8-94C5-96B5CB345126}">
          <xfpb:xfComplement i="0"/>
        </ext>
      </extLst>
    </xf>
    <xf numFmtId="16" fontId="0" fillId="47" borderId="3" xfId="0" applyNumberFormat="1" applyFill="1" applyBorder="1" applyAlignment="1">
      <alignment horizontal="center"/>
      <extLst>
        <ext xmlns:xfpb="http://schemas.microsoft.com/office/spreadsheetml/2022/featurepropertybag" uri="{C7286773-470A-42A8-94C5-96B5CB345126}">
          <xfpb:xfComplement i="0"/>
        </ext>
      </extLst>
    </xf>
    <xf numFmtId="0" fontId="0" fillId="47" borderId="10" xfId="0" applyFill="1" applyBorder="1" applyAlignment="1">
      <alignment horizontal="center" vertical="center"/>
    </xf>
    <xf numFmtId="0" fontId="0" fillId="39" borderId="4" xfId="0" applyFill="1" applyBorder="1" applyAlignment="1">
      <alignment horizontal="center" vertical="center"/>
    </xf>
    <xf numFmtId="0" fontId="0" fillId="39" borderId="7" xfId="0" applyFill="1" applyBorder="1" applyAlignment="1">
      <alignment horizontal="center" vertical="center"/>
    </xf>
    <xf numFmtId="14" fontId="0" fillId="39" borderId="1" xfId="0" applyNumberFormat="1" applyFill="1" applyBorder="1" applyAlignment="1">
      <alignment horizontal="center" vertical="center"/>
    </xf>
    <xf numFmtId="14" fontId="0" fillId="47" borderId="1" xfId="0" applyNumberFormat="1" applyFill="1" applyBorder="1" applyAlignment="1">
      <alignment horizontal="center" vertical="center"/>
    </xf>
    <xf numFmtId="0" fontId="0" fillId="47" borderId="3" xfId="0" applyFill="1" applyBorder="1" applyAlignment="1">
      <alignment horizontal="center"/>
    </xf>
    <xf numFmtId="0" fontId="0" fillId="39" borderId="9" xfId="0" applyFill="1" applyBorder="1" applyAlignment="1">
      <alignment horizontal="center"/>
    </xf>
    <xf numFmtId="0" fontId="0" fillId="39" borderId="3" xfId="0" applyFill="1" applyBorder="1" applyAlignment="1">
      <alignment horizontal="center"/>
    </xf>
    <xf numFmtId="0" fontId="78" fillId="0" borderId="1" xfId="0" applyFont="1" applyBorder="1" applyAlignment="1">
      <alignment horizontal="center" wrapText="1"/>
    </xf>
    <xf numFmtId="14" fontId="78" fillId="0" borderId="1" xfId="0" applyNumberFormat="1" applyFont="1" applyBorder="1" applyAlignment="1">
      <alignment horizontal="left" wrapText="1"/>
    </xf>
    <xf numFmtId="14" fontId="0" fillId="0" borderId="1" xfId="0" applyNumberFormat="1" applyBorder="1" applyAlignment="1">
      <alignment horizontal="left" wrapText="1"/>
    </xf>
    <xf numFmtId="0" fontId="5" fillId="0" borderId="2" xfId="0" applyFont="1" applyBorder="1" applyAlignment="1">
      <alignment readingOrder="1"/>
    </xf>
    <xf numFmtId="0" fontId="0" fillId="46" borderId="1" xfId="0" applyFill="1" applyBorder="1" applyAlignment="1">
      <alignment horizontal="left" vertical="center" readingOrder="1"/>
    </xf>
    <xf numFmtId="0" fontId="0" fillId="50" borderId="0" xfId="0" applyFill="1"/>
    <xf numFmtId="0" fontId="21" fillId="11" borderId="14" xfId="0" applyFont="1" applyFill="1" applyBorder="1" applyAlignment="1">
      <alignment horizontal="left" vertical="center"/>
    </xf>
    <xf numFmtId="0" fontId="21" fillId="11" borderId="8" xfId="0" applyFont="1" applyFill="1" applyBorder="1" applyAlignment="1">
      <alignment horizontal="center" vertical="center"/>
    </xf>
    <xf numFmtId="0" fontId="10" fillId="11" borderId="39" xfId="0" applyFont="1" applyFill="1" applyBorder="1" applyAlignment="1">
      <alignment horizontal="center" vertical="center" readingOrder="1"/>
    </xf>
    <xf numFmtId="0" fontId="10" fillId="11" borderId="36" xfId="0" applyFont="1" applyFill="1" applyBorder="1" applyAlignment="1">
      <alignment horizontal="center" vertical="center" readingOrder="1"/>
    </xf>
    <xf numFmtId="0" fontId="10" fillId="11" borderId="21" xfId="0" applyFont="1" applyFill="1" applyBorder="1" applyAlignment="1">
      <alignment horizontal="center" vertical="center" readingOrder="1"/>
    </xf>
    <xf numFmtId="0" fontId="10" fillId="11" borderId="30" xfId="0" applyFont="1" applyFill="1" applyBorder="1" applyAlignment="1">
      <alignment horizontal="center" vertical="center" readingOrder="1"/>
    </xf>
    <xf numFmtId="0" fontId="0" fillId="33" borderId="22" xfId="0" applyFill="1" applyBorder="1" applyAlignment="1">
      <alignment horizontal="left" readingOrder="1"/>
    </xf>
    <xf numFmtId="0" fontId="0" fillId="33" borderId="41" xfId="0" applyFill="1" applyBorder="1" applyAlignment="1">
      <alignment horizontal="left" readingOrder="1"/>
    </xf>
    <xf numFmtId="0" fontId="3" fillId="49" borderId="66" xfId="0" applyFont="1" applyFill="1" applyBorder="1" applyAlignment="1">
      <alignment horizontal="center" vertical="center"/>
    </xf>
    <xf numFmtId="0" fontId="3" fillId="49" borderId="72" xfId="0" applyFont="1" applyFill="1" applyBorder="1" applyAlignment="1">
      <alignment horizontal="center" vertical="center"/>
    </xf>
    <xf numFmtId="0" fontId="24" fillId="11" borderId="60" xfId="0" applyFont="1" applyFill="1" applyBorder="1" applyAlignment="1">
      <alignment horizontal="center" vertical="center"/>
    </xf>
    <xf numFmtId="0" fontId="8" fillId="11" borderId="0" xfId="0" applyFont="1" applyFill="1" applyAlignment="1">
      <alignment horizontal="center" vertical="center" readingOrder="1"/>
    </xf>
    <xf numFmtId="0" fontId="8" fillId="11" borderId="0" xfId="0" applyFont="1" applyFill="1" applyAlignment="1">
      <alignment readingOrder="1"/>
    </xf>
    <xf numFmtId="0" fontId="50" fillId="42" borderId="0" xfId="0" applyFont="1" applyFill="1" applyAlignment="1">
      <alignment horizontal="left" readingOrder="1"/>
    </xf>
    <xf numFmtId="0" fontId="3" fillId="11" borderId="47" xfId="0" applyFont="1" applyFill="1" applyBorder="1" applyAlignment="1">
      <alignment horizontal="center" vertical="center" readingOrder="1"/>
    </xf>
    <xf numFmtId="0" fontId="10" fillId="45" borderId="1" xfId="0" applyFont="1" applyFill="1" applyBorder="1" applyAlignment="1">
      <alignment horizontal="center"/>
    </xf>
    <xf numFmtId="0" fontId="3" fillId="49" borderId="39" xfId="0" applyFont="1" applyFill="1" applyBorder="1" applyAlignment="1">
      <alignment horizontal="center" vertical="center"/>
    </xf>
    <xf numFmtId="0" fontId="3" fillId="49" borderId="37" xfId="0" applyFont="1" applyFill="1" applyBorder="1" applyAlignment="1">
      <alignment horizontal="center" vertical="center"/>
    </xf>
    <xf numFmtId="164" fontId="19" fillId="14" borderId="16" xfId="0" applyNumberFormat="1" applyFont="1" applyFill="1" applyBorder="1" applyAlignment="1">
      <alignment horizontal="center" vertical="center" readingOrder="1"/>
    </xf>
    <xf numFmtId="0" fontId="3" fillId="35" borderId="26" xfId="0" applyFont="1" applyFill="1" applyBorder="1" applyAlignment="1">
      <alignment horizontal="center" vertical="center"/>
    </xf>
    <xf numFmtId="0" fontId="0" fillId="47" borderId="1" xfId="0" applyFill="1" applyBorder="1" applyAlignment="1">
      <alignment horizontal="center" vertical="center"/>
    </xf>
    <xf numFmtId="0" fontId="0" fillId="39" borderId="1" xfId="0" applyFill="1" applyBorder="1" applyAlignment="1">
      <alignment horizontal="center" vertical="center"/>
    </xf>
    <xf numFmtId="0" fontId="0" fillId="47" borderId="4" xfId="0" applyFill="1" applyBorder="1" applyAlignment="1">
      <alignment horizontal="center" vertical="center"/>
    </xf>
    <xf numFmtId="0" fontId="3" fillId="22" borderId="70" xfId="0" applyFont="1" applyFill="1" applyBorder="1" applyAlignment="1">
      <alignment horizontal="center" wrapText="1"/>
    </xf>
    <xf numFmtId="0" fontId="0" fillId="42" borderId="9" xfId="0" applyFill="1" applyBorder="1" applyAlignment="1">
      <alignment horizontal="left" readingOrder="1"/>
    </xf>
    <xf numFmtId="3" fontId="3" fillId="11" borderId="36" xfId="0" applyNumberFormat="1" applyFont="1" applyFill="1" applyBorder="1" applyAlignment="1">
      <alignment horizontal="center"/>
    </xf>
    <xf numFmtId="0" fontId="89" fillId="42" borderId="6" xfId="0" applyFont="1" applyFill="1" applyBorder="1" applyAlignment="1">
      <alignment horizontal="center" vertical="center" readingOrder="1"/>
    </xf>
    <xf numFmtId="0" fontId="5" fillId="3" borderId="95" xfId="0" applyFont="1" applyFill="1" applyBorder="1" applyAlignment="1">
      <alignment horizontal="center" indent="1"/>
    </xf>
    <xf numFmtId="3" fontId="3" fillId="21" borderId="59" xfId="0" applyNumberFormat="1" applyFont="1" applyFill="1" applyBorder="1" applyAlignment="1">
      <alignment horizontal="center"/>
    </xf>
    <xf numFmtId="0" fontId="0" fillId="52" borderId="0" xfId="0" applyFill="1" applyAlignment="1">
      <alignment horizontal="center"/>
    </xf>
    <xf numFmtId="0" fontId="0" fillId="39" borderId="0" xfId="0" applyFill="1" applyAlignment="1">
      <alignment horizontal="center"/>
    </xf>
    <xf numFmtId="0" fontId="0" fillId="40" borderId="0" xfId="0" applyFill="1" applyAlignment="1">
      <alignment horizontal="center"/>
    </xf>
    <xf numFmtId="0" fontId="0" fillId="65" borderId="0" xfId="0" applyFill="1" applyAlignment="1">
      <alignment horizontal="center"/>
    </xf>
    <xf numFmtId="0" fontId="0" fillId="65" borderId="0" xfId="0" applyFill="1"/>
    <xf numFmtId="14" fontId="0" fillId="11" borderId="1" xfId="0" applyNumberFormat="1" applyFill="1" applyBorder="1"/>
    <xf numFmtId="1" fontId="0" fillId="11" borderId="1" xfId="0" applyNumberFormat="1" applyFill="1" applyBorder="1"/>
    <xf numFmtId="1" fontId="0" fillId="39" borderId="1" xfId="0" applyNumberFormat="1" applyFill="1" applyBorder="1"/>
    <xf numFmtId="1" fontId="0" fillId="40" borderId="1" xfId="0" applyNumberFormat="1" applyFill="1" applyBorder="1"/>
    <xf numFmtId="0" fontId="0" fillId="40" borderId="1" xfId="0" applyFill="1" applyBorder="1"/>
    <xf numFmtId="0" fontId="51" fillId="15" borderId="2" xfId="0" applyFont="1" applyFill="1" applyBorder="1" applyAlignment="1">
      <alignment horizontal="left" readingOrder="1"/>
    </xf>
    <xf numFmtId="0" fontId="69" fillId="41" borderId="39" xfId="0" applyFont="1" applyFill="1" applyBorder="1" applyAlignment="1">
      <alignment vertical="center" wrapText="1" indent="2"/>
    </xf>
    <xf numFmtId="16" fontId="0" fillId="39" borderId="1"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2"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5"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8"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11" xfId="0" applyNumberFormat="1" applyFill="1" applyBorder="1" applyAlignment="1">
      <alignment horizontal="center"/>
      <extLst>
        <ext xmlns:xfpb="http://schemas.microsoft.com/office/spreadsheetml/2022/featurepropertybag" uri="{C7286773-470A-42A8-94C5-96B5CB345126}">
          <xfpb:xfComplement i="0"/>
        </ext>
      </extLst>
    </xf>
    <xf numFmtId="0" fontId="24" fillId="11" borderId="58" xfId="0" applyFont="1" applyFill="1" applyBorder="1" applyAlignment="1">
      <alignment horizontal="center" vertical="center" readingOrder="1"/>
    </xf>
    <xf numFmtId="0" fontId="0" fillId="46" borderId="2" xfId="0" applyFill="1" applyBorder="1" applyAlignment="1">
      <alignment horizontal="left" vertical="center" readingOrder="1"/>
    </xf>
    <xf numFmtId="0" fontId="51" fillId="15" borderId="11" xfId="0" applyFont="1" applyFill="1" applyBorder="1" applyAlignment="1">
      <alignment horizontal="left" readingOrder="1"/>
    </xf>
    <xf numFmtId="0" fontId="24" fillId="11" borderId="44" xfId="0" applyFont="1" applyFill="1" applyBorder="1" applyAlignment="1">
      <alignment horizontal="center" vertical="center"/>
    </xf>
    <xf numFmtId="0" fontId="24" fillId="11" borderId="24" xfId="0" applyFont="1" applyFill="1" applyBorder="1" applyAlignment="1">
      <alignment horizontal="center" vertical="center"/>
    </xf>
    <xf numFmtId="0" fontId="38" fillId="11" borderId="8" xfId="0" applyFont="1" applyFill="1" applyBorder="1" applyAlignment="1">
      <alignment horizontal="center" vertical="center"/>
    </xf>
    <xf numFmtId="0" fontId="38" fillId="11" borderId="7" xfId="0" applyFont="1" applyFill="1" applyBorder="1" applyAlignment="1">
      <alignment horizontal="center" vertical="center"/>
    </xf>
    <xf numFmtId="0" fontId="9" fillId="11" borderId="1" xfId="0" applyFont="1" applyFill="1" applyBorder="1" applyAlignment="1">
      <alignment horizontal="center" wrapText="1"/>
    </xf>
    <xf numFmtId="164" fontId="19" fillId="14" borderId="40" xfId="0" applyNumberFormat="1" applyFont="1" applyFill="1" applyBorder="1" applyAlignment="1">
      <alignment horizontal="center" vertical="center" readingOrder="1"/>
    </xf>
    <xf numFmtId="14" fontId="19" fillId="14" borderId="0" xfId="0" applyNumberFormat="1" applyFont="1" applyFill="1" applyAlignment="1">
      <alignment horizontal="center" vertical="center" readingOrder="1"/>
    </xf>
    <xf numFmtId="164" fontId="82" fillId="11" borderId="19" xfId="0" applyNumberFormat="1" applyFont="1" applyFill="1" applyBorder="1" applyAlignment="1">
      <alignment horizontal="center" vertical="center" readingOrder="1"/>
    </xf>
    <xf numFmtId="0" fontId="90" fillId="44" borderId="1" xfId="0" applyFont="1" applyFill="1" applyBorder="1" applyAlignment="1">
      <alignment horizontal="left"/>
    </xf>
    <xf numFmtId="0" fontId="34" fillId="44" borderId="1" xfId="0" applyFont="1" applyFill="1" applyBorder="1" applyAlignment="1">
      <alignment horizontal="left"/>
    </xf>
    <xf numFmtId="0" fontId="92" fillId="41" borderId="0" xfId="0" applyFont="1" applyFill="1"/>
    <xf numFmtId="0" fontId="5" fillId="15" borderId="13" xfId="0" applyFont="1" applyFill="1" applyBorder="1"/>
    <xf numFmtId="1" fontId="7" fillId="15" borderId="13" xfId="0" applyNumberFormat="1" applyFont="1" applyFill="1" applyBorder="1"/>
    <xf numFmtId="0" fontId="7" fillId="15" borderId="13" xfId="0" applyFont="1" applyFill="1" applyBorder="1"/>
    <xf numFmtId="0" fontId="69" fillId="41" borderId="37" xfId="0" applyFont="1" applyFill="1" applyBorder="1" applyAlignment="1">
      <alignment horizontal="center" vertical="center" wrapText="1" indent="2"/>
    </xf>
    <xf numFmtId="16" fontId="0" fillId="39" borderId="7"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4"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10" xfId="0" applyNumberFormat="1" applyFill="1" applyBorder="1" applyAlignment="1">
      <alignment horizontal="center"/>
      <extLst>
        <ext xmlns:xfpb="http://schemas.microsoft.com/office/spreadsheetml/2022/featurepropertybag" uri="{C7286773-470A-42A8-94C5-96B5CB345126}">
          <xfpb:xfComplement i="0"/>
        </ext>
      </extLst>
    </xf>
    <xf numFmtId="16" fontId="0" fillId="39" borderId="1" xfId="0" applyNumberFormat="1" applyFill="1" applyBorder="1">
      <extLst>
        <ext xmlns:xfpb="http://schemas.microsoft.com/office/spreadsheetml/2022/featurepropertybag" uri="{C7286773-470A-42A8-94C5-96B5CB345126}">
          <xfpb:xfComplement i="0"/>
        </ext>
      </extLst>
    </xf>
    <xf numFmtId="16" fontId="0" fillId="39" borderId="6" xfId="0" applyNumberFormat="1" applyFill="1" applyBorder="1">
      <extLst>
        <ext xmlns:xfpb="http://schemas.microsoft.com/office/spreadsheetml/2022/featurepropertybag" uri="{C7286773-470A-42A8-94C5-96B5CB345126}">
          <xfpb:xfComplement i="0"/>
        </ext>
      </extLst>
    </xf>
    <xf numFmtId="0" fontId="69" fillId="62" borderId="0" xfId="0" applyFont="1" applyFill="1" applyAlignment="1">
      <alignment vertical="center" wrapText="1" indent="2"/>
    </xf>
    <xf numFmtId="16" fontId="0" fillId="62" borderId="0" xfId="0" applyNumberFormat="1" applyFill="1"/>
    <xf numFmtId="16" fontId="67" fillId="62" borderId="0" xfId="0" applyNumberFormat="1" applyFont="1" applyFill="1"/>
    <xf numFmtId="0" fontId="91" fillId="62" borderId="0" xfId="0" applyFont="1" applyFill="1" applyAlignment="1">
      <alignment horizontal="center"/>
    </xf>
    <xf numFmtId="0" fontId="93" fillId="0" borderId="1" xfId="0" applyFont="1" applyBorder="1" applyAlignment="1">
      <alignment horizontal="center"/>
    </xf>
    <xf numFmtId="0" fontId="93" fillId="0" borderId="6" xfId="0" applyFont="1" applyBorder="1" applyAlignment="1">
      <alignment horizontal="center"/>
    </xf>
    <xf numFmtId="0" fontId="38" fillId="66" borderId="6" xfId="0" applyFont="1" applyFill="1" applyBorder="1" applyAlignment="1">
      <alignment horizontal="left" vertical="center"/>
    </xf>
    <xf numFmtId="0" fontId="38" fillId="66" borderId="45" xfId="0" applyFont="1" applyFill="1" applyBorder="1" applyAlignment="1">
      <alignment horizontal="left" vertical="center"/>
    </xf>
    <xf numFmtId="4" fontId="5" fillId="0" borderId="95" xfId="0" applyNumberFormat="1" applyFont="1" applyBorder="1" applyAlignment="1">
      <alignment horizontal="center"/>
    </xf>
    <xf numFmtId="4" fontId="5" fillId="3" borderId="95" xfId="0" applyNumberFormat="1" applyFont="1" applyFill="1" applyBorder="1" applyAlignment="1">
      <alignment horizontal="center"/>
    </xf>
    <xf numFmtId="0" fontId="3" fillId="42" borderId="39" xfId="0" applyFont="1" applyFill="1" applyBorder="1" applyAlignment="1">
      <alignment horizontal="center"/>
    </xf>
    <xf numFmtId="0" fontId="0" fillId="0" borderId="0" xfId="0" applyAlignment="1">
      <alignment horizontal="left" wrapText="1"/>
    </xf>
    <xf numFmtId="0" fontId="69" fillId="62" borderId="14" xfId="0" applyFont="1" applyFill="1" applyBorder="1" applyAlignment="1">
      <alignment vertical="center" wrapText="1" indent="2"/>
    </xf>
    <xf numFmtId="16" fontId="0" fillId="62" borderId="14" xfId="0" applyNumberFormat="1" applyFill="1" applyBorder="1"/>
    <xf numFmtId="0" fontId="69" fillId="41" borderId="39" xfId="0" applyFont="1" applyFill="1" applyBorder="1" applyAlignment="1">
      <alignment horizontal="center" vertical="center" wrapText="1" indent="2"/>
    </xf>
    <xf numFmtId="0" fontId="69" fillId="41" borderId="38" xfId="0" applyFont="1" applyFill="1" applyBorder="1" applyAlignment="1">
      <alignment horizontal="center" vertical="center" wrapText="1" indent="2"/>
    </xf>
    <xf numFmtId="0" fontId="69" fillId="41" borderId="23" xfId="0" applyFont="1" applyFill="1" applyBorder="1" applyAlignment="1">
      <alignment horizontal="center" vertical="center" wrapText="1" indent="2"/>
    </xf>
    <xf numFmtId="0" fontId="69" fillId="41" borderId="40" xfId="0" applyFont="1" applyFill="1" applyBorder="1" applyAlignment="1">
      <alignment horizontal="center" vertical="center" wrapText="1" indent="2"/>
    </xf>
    <xf numFmtId="0" fontId="94" fillId="0" borderId="10" xfId="0" applyFont="1" applyBorder="1" applyAlignment="1">
      <alignment horizontal="center"/>
    </xf>
    <xf numFmtId="16" fontId="31" fillId="11" borderId="0" xfId="0" applyNumberFormat="1" applyFont="1" applyFill="1" applyAlignment="1">
      <alignment horizontal="left" wrapText="1"/>
    </xf>
    <xf numFmtId="0" fontId="80" fillId="11" borderId="8" xfId="0" applyFont="1" applyFill="1" applyBorder="1" applyAlignment="1">
      <alignment horizontal="center" vertical="center" readingOrder="1"/>
    </xf>
    <xf numFmtId="0" fontId="80" fillId="11" borderId="2" xfId="0" applyFont="1" applyFill="1" applyBorder="1" applyAlignment="1">
      <alignment horizontal="center" vertical="center" readingOrder="1"/>
    </xf>
    <xf numFmtId="0" fontId="0" fillId="11" borderId="1" xfId="0" applyFill="1" applyBorder="1" applyAlignment="1">
      <alignment horizontal="left" vertical="center" readingOrder="1"/>
    </xf>
    <xf numFmtId="49" fontId="42" fillId="0" borderId="21" xfId="0" applyNumberFormat="1" applyFont="1" applyBorder="1" applyAlignment="1">
      <alignment readingOrder="1"/>
    </xf>
    <xf numFmtId="0" fontId="14" fillId="0" borderId="0" xfId="0" applyFont="1" applyAlignment="1">
      <alignment horizontal="center"/>
    </xf>
    <xf numFmtId="14" fontId="14" fillId="0" borderId="0" xfId="0" applyNumberFormat="1" applyFont="1" applyAlignment="1">
      <alignment horizontal="center"/>
    </xf>
    <xf numFmtId="14" fontId="5" fillId="0" borderId="0" xfId="0" applyNumberFormat="1" applyFont="1" applyAlignment="1">
      <alignment horizontal="center"/>
    </xf>
    <xf numFmtId="0" fontId="10" fillId="56" borderId="0" xfId="0" applyFont="1" applyFill="1" applyAlignment="1">
      <alignment horizontal="center"/>
    </xf>
    <xf numFmtId="0" fontId="11" fillId="42" borderId="32" xfId="0" applyFont="1" applyFill="1" applyBorder="1" applyAlignment="1">
      <alignment horizontal="center"/>
    </xf>
    <xf numFmtId="0" fontId="11" fillId="42" borderId="41" xfId="0" applyFont="1" applyFill="1" applyBorder="1" applyAlignment="1">
      <alignment horizontal="center"/>
    </xf>
    <xf numFmtId="170" fontId="11" fillId="52" borderId="74" xfId="0" applyNumberFormat="1" applyFont="1" applyFill="1" applyBorder="1" applyAlignment="1">
      <alignment horizontal="center"/>
    </xf>
    <xf numFmtId="1" fontId="14" fillId="42" borderId="33" xfId="0" applyNumberFormat="1" applyFont="1" applyFill="1" applyBorder="1" applyAlignment="1">
      <alignment horizontal="center"/>
    </xf>
    <xf numFmtId="170" fontId="11" fillId="52" borderId="79" xfId="0" applyNumberFormat="1" applyFont="1" applyFill="1" applyBorder="1" applyAlignment="1">
      <alignment horizontal="center"/>
    </xf>
    <xf numFmtId="167" fontId="15" fillId="52" borderId="47" xfId="0" applyNumberFormat="1" applyFont="1" applyFill="1" applyBorder="1" applyAlignment="1">
      <alignment horizontal="center" vertical="center"/>
    </xf>
    <xf numFmtId="1" fontId="14" fillId="42" borderId="34" xfId="0" applyNumberFormat="1" applyFont="1" applyFill="1" applyBorder="1" applyAlignment="1">
      <alignment horizontal="center"/>
    </xf>
    <xf numFmtId="1" fontId="14" fillId="42" borderId="2" xfId="0" applyNumberFormat="1" applyFont="1" applyFill="1" applyBorder="1" applyAlignment="1">
      <alignment horizontal="center"/>
    </xf>
    <xf numFmtId="14" fontId="14" fillId="42" borderId="1" xfId="0" applyNumberFormat="1" applyFont="1" applyFill="1" applyBorder="1"/>
    <xf numFmtId="167" fontId="14" fillId="42" borderId="11" xfId="0" applyNumberFormat="1" applyFont="1" applyFill="1" applyBorder="1" applyAlignment="1">
      <alignment horizontal="center"/>
    </xf>
    <xf numFmtId="0" fontId="14" fillId="42" borderId="1" xfId="0" applyFont="1" applyFill="1" applyBorder="1"/>
    <xf numFmtId="0" fontId="14" fillId="42" borderId="1" xfId="0" applyFont="1" applyFill="1" applyBorder="1" applyAlignment="1">
      <alignment horizontal="center"/>
    </xf>
    <xf numFmtId="14" fontId="14" fillId="42" borderId="4" xfId="0" applyNumberFormat="1" applyFont="1" applyFill="1" applyBorder="1"/>
    <xf numFmtId="0" fontId="9" fillId="41" borderId="0" xfId="0" applyFont="1" applyFill="1"/>
    <xf numFmtId="14" fontId="12" fillId="15" borderId="26" xfId="0" applyNumberFormat="1" applyFont="1" applyFill="1" applyBorder="1" applyAlignment="1">
      <alignment horizontal="center" vertical="center"/>
    </xf>
    <xf numFmtId="0" fontId="12" fillId="62" borderId="0" xfId="0" applyFont="1" applyFill="1" applyAlignment="1">
      <alignment vertical="center"/>
    </xf>
    <xf numFmtId="0" fontId="12" fillId="62" borderId="14" xfId="0" applyFont="1" applyFill="1" applyBorder="1" applyAlignment="1">
      <alignment vertical="center"/>
    </xf>
    <xf numFmtId="14" fontId="12" fillId="15" borderId="21" xfId="0" applyNumberFormat="1" applyFont="1" applyFill="1" applyBorder="1" applyAlignment="1">
      <alignment horizontal="center" vertical="center"/>
    </xf>
    <xf numFmtId="0" fontId="9" fillId="0" borderId="39" xfId="0" applyFont="1" applyBorder="1" applyAlignment="1">
      <alignment horizontal="center"/>
    </xf>
    <xf numFmtId="0" fontId="9" fillId="0" borderId="40" xfId="0" applyFont="1" applyBorder="1" applyAlignment="1">
      <alignment horizontal="center"/>
    </xf>
    <xf numFmtId="0" fontId="9" fillId="0" borderId="6" xfId="0" applyFont="1" applyBorder="1" applyAlignment="1">
      <alignment horizontal="center"/>
    </xf>
    <xf numFmtId="0" fontId="14" fillId="67" borderId="6" xfId="0" applyFont="1" applyFill="1" applyBorder="1" applyAlignment="1">
      <alignment horizontal="center"/>
    </xf>
    <xf numFmtId="0" fontId="9" fillId="0" borderId="1" xfId="0" applyFont="1" applyBorder="1" applyAlignment="1">
      <alignment horizontal="center"/>
    </xf>
    <xf numFmtId="0" fontId="14" fillId="51" borderId="1" xfId="0" applyFont="1" applyFill="1" applyBorder="1" applyAlignment="1">
      <alignment horizontal="center"/>
    </xf>
    <xf numFmtId="0" fontId="9" fillId="0" borderId="10" xfId="0" applyFont="1" applyBorder="1" applyAlignment="1">
      <alignment horizontal="center"/>
    </xf>
    <xf numFmtId="0" fontId="14" fillId="67" borderId="1" xfId="0" applyFont="1" applyFill="1" applyBorder="1" applyAlignment="1">
      <alignment horizontal="center"/>
    </xf>
    <xf numFmtId="16" fontId="6" fillId="39" borderId="10" xfId="0" applyNumberFormat="1" applyFont="1" applyFill="1" applyBorder="1" applyAlignment="1">
      <alignment horizontal="center"/>
      <extLst>
        <ext xmlns:xfpb="http://schemas.microsoft.com/office/spreadsheetml/2022/featurepropertybag" uri="{C7286773-470A-42A8-94C5-96B5CB345126}">
          <xfpb:xfComplement i="0"/>
        </ext>
      </extLst>
    </xf>
    <xf numFmtId="16" fontId="6" fillId="39" borderId="11" xfId="0" applyNumberFormat="1" applyFont="1" applyFill="1" applyBorder="1" applyAlignment="1">
      <alignment horizontal="center"/>
      <extLst>
        <ext xmlns:xfpb="http://schemas.microsoft.com/office/spreadsheetml/2022/featurepropertybag" uri="{C7286773-470A-42A8-94C5-96B5CB345126}">
          <xfpb:xfComplement i="0"/>
        </ext>
      </extLst>
    </xf>
    <xf numFmtId="0" fontId="9" fillId="0" borderId="5" xfId="0" applyFont="1" applyBorder="1" applyAlignment="1">
      <alignment horizontal="center"/>
    </xf>
    <xf numFmtId="0" fontId="12" fillId="0" borderId="40" xfId="0" applyFont="1" applyBorder="1"/>
    <xf numFmtId="0" fontId="12" fillId="0" borderId="36" xfId="0" applyFont="1" applyBorder="1"/>
    <xf numFmtId="0" fontId="12" fillId="0" borderId="24" xfId="0" applyFont="1" applyBorder="1"/>
    <xf numFmtId="0" fontId="12" fillId="15" borderId="40" xfId="0" applyFont="1" applyFill="1" applyBorder="1" applyAlignment="1">
      <alignment horizontal="center" vertical="center"/>
    </xf>
    <xf numFmtId="0" fontId="10" fillId="15" borderId="5" xfId="0" applyFont="1" applyFill="1" applyBorder="1"/>
    <xf numFmtId="0" fontId="10" fillId="15" borderId="0" xfId="0" applyFont="1" applyFill="1"/>
    <xf numFmtId="0" fontId="10" fillId="15" borderId="0" xfId="0" applyFont="1" applyFill="1" applyAlignment="1">
      <alignment wrapText="1"/>
    </xf>
    <xf numFmtId="0" fontId="10" fillId="15" borderId="0" xfId="0" applyFont="1" applyFill="1" applyAlignment="1">
      <alignment horizontal="center"/>
    </xf>
    <xf numFmtId="0" fontId="10" fillId="39" borderId="0" xfId="0" applyFont="1" applyFill="1"/>
    <xf numFmtId="167" fontId="79" fillId="11" borderId="7" xfId="0" applyNumberFormat="1" applyFont="1" applyFill="1" applyBorder="1" applyAlignment="1">
      <alignment horizontal="center" vertical="center" readingOrder="1"/>
    </xf>
    <xf numFmtId="167" fontId="79" fillId="11" borderId="4" xfId="0" applyNumberFormat="1" applyFont="1" applyFill="1" applyBorder="1" applyAlignment="1">
      <alignment horizontal="center" vertical="center" readingOrder="1"/>
    </xf>
    <xf numFmtId="0" fontId="79" fillId="11" borderId="53" xfId="0" applyFont="1" applyFill="1" applyBorder="1" applyAlignment="1">
      <alignment vertical="center" readingOrder="1"/>
    </xf>
    <xf numFmtId="167" fontId="79" fillId="11" borderId="10" xfId="0" applyNumberFormat="1" applyFont="1" applyFill="1" applyBorder="1" applyAlignment="1">
      <alignment horizontal="center" vertical="center" readingOrder="1"/>
    </xf>
    <xf numFmtId="167" fontId="79" fillId="11" borderId="1" xfId="0" applyNumberFormat="1" applyFont="1" applyFill="1" applyBorder="1" applyAlignment="1">
      <alignment horizontal="center" vertical="center" readingOrder="1"/>
    </xf>
    <xf numFmtId="0" fontId="79" fillId="0" borderId="0" xfId="0" applyFont="1" applyAlignment="1">
      <alignment vertical="center" readingOrder="1"/>
    </xf>
    <xf numFmtId="164" fontId="79" fillId="51" borderId="17" xfId="0" applyNumberFormat="1" applyFont="1" applyFill="1" applyBorder="1" applyAlignment="1">
      <alignment horizontal="center" vertical="center" readingOrder="1"/>
    </xf>
    <xf numFmtId="0" fontId="42" fillId="51" borderId="33" xfId="0" applyFont="1" applyFill="1" applyBorder="1" applyAlignment="1">
      <alignment horizontal="center" vertical="center" readingOrder="1"/>
    </xf>
    <xf numFmtId="164" fontId="79" fillId="16" borderId="20" xfId="0" applyNumberFormat="1" applyFont="1" applyFill="1" applyBorder="1" applyAlignment="1">
      <alignment horizontal="center" vertical="center" readingOrder="1"/>
    </xf>
    <xf numFmtId="0" fontId="79" fillId="19" borderId="62" xfId="0" applyFont="1" applyFill="1" applyBorder="1" applyAlignment="1">
      <alignment horizontal="center" vertical="center" readingOrder="1"/>
    </xf>
    <xf numFmtId="0" fontId="79" fillId="20" borderId="5" xfId="0" applyFont="1" applyFill="1" applyBorder="1" applyAlignment="1">
      <alignment horizontal="center" vertical="center" readingOrder="1"/>
    </xf>
    <xf numFmtId="0" fontId="79" fillId="19" borderId="5" xfId="0" applyFont="1" applyFill="1" applyBorder="1" applyAlignment="1">
      <alignment horizontal="center" vertical="center" readingOrder="1"/>
    </xf>
    <xf numFmtId="0" fontId="79" fillId="20" borderId="62" xfId="0" applyFont="1" applyFill="1" applyBorder="1" applyAlignment="1">
      <alignment horizontal="center" vertical="center" readingOrder="1"/>
    </xf>
    <xf numFmtId="0" fontId="42" fillId="44" borderId="43" xfId="0" applyFont="1" applyFill="1" applyBorder="1" applyAlignment="1">
      <alignment horizontal="center" vertical="center" readingOrder="1"/>
    </xf>
    <xf numFmtId="0" fontId="79" fillId="41" borderId="2" xfId="0" applyFont="1" applyFill="1" applyBorder="1" applyAlignment="1">
      <alignment horizontal="center"/>
    </xf>
    <xf numFmtId="0" fontId="79" fillId="11" borderId="1" xfId="0" applyFont="1" applyFill="1" applyBorder="1" applyAlignment="1">
      <alignment horizontal="left" vertical="center" readingOrder="1"/>
    </xf>
    <xf numFmtId="0" fontId="79" fillId="11" borderId="0" xfId="0" applyFont="1" applyFill="1" applyAlignment="1">
      <alignment horizontal="left" vertical="center" readingOrder="1"/>
    </xf>
    <xf numFmtId="0" fontId="12" fillId="57" borderId="25" xfId="0" applyFont="1" applyFill="1" applyBorder="1" applyAlignment="1">
      <alignment horizontal="center" vertical="center"/>
    </xf>
    <xf numFmtId="0" fontId="9" fillId="49" borderId="26" xfId="0" applyFont="1" applyFill="1" applyBorder="1" applyAlignment="1">
      <alignment horizontal="center" vertical="center"/>
    </xf>
    <xf numFmtId="0" fontId="9" fillId="49" borderId="38" xfId="0" applyFont="1" applyFill="1" applyBorder="1" applyAlignment="1">
      <alignment horizontal="center" vertical="center"/>
    </xf>
    <xf numFmtId="0" fontId="9" fillId="49" borderId="27" xfId="0" applyFont="1" applyFill="1" applyBorder="1" applyAlignment="1">
      <alignment horizontal="center" vertical="center"/>
    </xf>
    <xf numFmtId="0" fontId="10" fillId="39" borderId="9" xfId="0" applyFont="1" applyFill="1" applyBorder="1" applyAlignment="1">
      <alignment horizontal="center"/>
    </xf>
    <xf numFmtId="0" fontId="10" fillId="47" borderId="3" xfId="0" applyFont="1" applyFill="1" applyBorder="1" applyAlignment="1">
      <alignment horizontal="center"/>
    </xf>
    <xf numFmtId="0" fontId="5" fillId="3" borderId="96" xfId="0" applyFont="1" applyFill="1" applyBorder="1" applyAlignment="1">
      <alignment horizontal="center" indent="1"/>
    </xf>
    <xf numFmtId="0" fontId="0" fillId="0" borderId="0" xfId="0" applyAlignment="1">
      <alignment readingOrder="1"/>
    </xf>
    <xf numFmtId="0" fontId="0" fillId="0" borderId="0" xfId="0" applyAlignment="1">
      <alignment horizontal="center" readingOrder="1"/>
    </xf>
    <xf numFmtId="0" fontId="79" fillId="40" borderId="1" xfId="0" applyFont="1" applyFill="1" applyBorder="1" applyAlignment="1">
      <alignment readingOrder="1"/>
    </xf>
    <xf numFmtId="0" fontId="38" fillId="11" borderId="4" xfId="0" applyFont="1" applyFill="1" applyBorder="1" applyAlignment="1">
      <alignment horizontal="left" vertical="center"/>
    </xf>
    <xf numFmtId="0" fontId="38" fillId="11" borderId="3" xfId="0" applyFont="1" applyFill="1" applyBorder="1" applyAlignment="1">
      <alignment horizontal="left" vertical="center"/>
    </xf>
    <xf numFmtId="0" fontId="3" fillId="49" borderId="75" xfId="0" applyFont="1" applyFill="1" applyBorder="1" applyAlignment="1">
      <alignment horizontal="center" vertical="center"/>
    </xf>
    <xf numFmtId="0" fontId="47" fillId="23" borderId="83" xfId="0" applyFont="1" applyFill="1" applyBorder="1" applyAlignment="1">
      <alignment horizontal="center" vertical="center"/>
    </xf>
    <xf numFmtId="0" fontId="96" fillId="10" borderId="95" xfId="0" applyFont="1" applyFill="1" applyBorder="1"/>
    <xf numFmtId="0" fontId="97" fillId="10" borderId="95" xfId="0" applyFont="1" applyFill="1" applyBorder="1" applyAlignment="1">
      <alignment horizontal="center"/>
    </xf>
    <xf numFmtId="0" fontId="97" fillId="0" borderId="0" xfId="0" applyFont="1" applyAlignment="1">
      <alignment horizontal="center"/>
    </xf>
    <xf numFmtId="0" fontId="0" fillId="0" borderId="2" xfId="0" applyBorder="1"/>
    <xf numFmtId="0" fontId="0" fillId="11" borderId="3" xfId="0" applyFill="1" applyBorder="1"/>
    <xf numFmtId="14" fontId="97" fillId="10" borderId="94" xfId="0" applyNumberFormat="1" applyFont="1" applyFill="1" applyBorder="1" applyAlignment="1">
      <alignment horizontal="center"/>
    </xf>
    <xf numFmtId="14" fontId="96" fillId="10" borderId="94" xfId="0" applyNumberFormat="1" applyFont="1" applyFill="1" applyBorder="1" applyAlignment="1">
      <alignment horizontal="center"/>
    </xf>
    <xf numFmtId="1" fontId="0" fillId="42" borderId="0" xfId="0" applyNumberFormat="1" applyFill="1" applyAlignment="1">
      <alignment horizontal="center"/>
    </xf>
    <xf numFmtId="0" fontId="42" fillId="41" borderId="1" xfId="0" applyFont="1" applyFill="1" applyBorder="1"/>
    <xf numFmtId="0" fontId="42" fillId="64" borderId="1" xfId="0" applyFont="1" applyFill="1" applyBorder="1"/>
    <xf numFmtId="0" fontId="42" fillId="40" borderId="1" xfId="0" applyFont="1" applyFill="1" applyBorder="1"/>
    <xf numFmtId="0" fontId="42" fillId="15" borderId="1" xfId="0" applyFont="1" applyFill="1" applyBorder="1"/>
    <xf numFmtId="167" fontId="42" fillId="11" borderId="10" xfId="0" applyNumberFormat="1" applyFont="1" applyFill="1" applyBorder="1" applyAlignment="1">
      <alignment horizontal="center" vertical="center" readingOrder="1"/>
    </xf>
    <xf numFmtId="167" fontId="42" fillId="11" borderId="4" xfId="0" applyNumberFormat="1" applyFont="1" applyFill="1" applyBorder="1" applyAlignment="1">
      <alignment horizontal="center" vertical="center" readingOrder="1"/>
    </xf>
    <xf numFmtId="167" fontId="42" fillId="11" borderId="7" xfId="0" applyNumberFormat="1" applyFont="1" applyFill="1" applyBorder="1" applyAlignment="1">
      <alignment horizontal="center" vertical="center" readingOrder="1"/>
    </xf>
    <xf numFmtId="0" fontId="3" fillId="35" borderId="38" xfId="0" applyFont="1" applyFill="1" applyBorder="1" applyAlignment="1">
      <alignment horizontal="center" vertical="center"/>
    </xf>
    <xf numFmtId="0" fontId="21" fillId="42" borderId="0" xfId="0" applyFont="1" applyFill="1" applyAlignment="1">
      <alignment horizontal="left" vertical="center"/>
    </xf>
    <xf numFmtId="0" fontId="21" fillId="42" borderId="0" xfId="0" applyFont="1" applyFill="1" applyAlignment="1">
      <alignment vertical="center"/>
    </xf>
    <xf numFmtId="0" fontId="3" fillId="42" borderId="0" xfId="0" applyFont="1" applyFill="1" applyAlignment="1">
      <alignment horizontal="center" vertical="center"/>
    </xf>
    <xf numFmtId="0" fontId="38" fillId="42" borderId="0" xfId="0" applyFont="1" applyFill="1" applyAlignment="1">
      <alignment horizontal="center" vertical="center"/>
    </xf>
    <xf numFmtId="0" fontId="0" fillId="42" borderId="0" xfId="0" applyFill="1" applyAlignment="1">
      <alignment horizontal="center" vertical="center"/>
    </xf>
    <xf numFmtId="0" fontId="38" fillId="42" borderId="1" xfId="0" applyFont="1" applyFill="1" applyBorder="1" applyAlignment="1">
      <alignment horizontal="center" vertical="center"/>
    </xf>
    <xf numFmtId="0" fontId="3" fillId="35" borderId="39" xfId="0" applyFont="1" applyFill="1" applyBorder="1" applyAlignment="1">
      <alignment vertical="center"/>
    </xf>
    <xf numFmtId="0" fontId="3" fillId="35" borderId="40" xfId="0" applyFont="1" applyFill="1" applyBorder="1" applyAlignment="1">
      <alignment vertical="center"/>
    </xf>
    <xf numFmtId="0" fontId="24" fillId="11" borderId="36" xfId="0" applyFont="1" applyFill="1" applyBorder="1" applyAlignment="1">
      <alignment vertical="center"/>
    </xf>
    <xf numFmtId="0" fontId="0" fillId="0" borderId="24" xfId="0" applyBorder="1"/>
    <xf numFmtId="0" fontId="24" fillId="11" borderId="59" xfId="0" applyFont="1" applyFill="1" applyBorder="1" applyAlignment="1">
      <alignment horizontal="center" vertical="center"/>
    </xf>
    <xf numFmtId="3" fontId="3" fillId="23" borderId="36" xfId="0" applyNumberFormat="1" applyFont="1" applyFill="1" applyBorder="1" applyAlignment="1">
      <alignment horizontal="center"/>
    </xf>
    <xf numFmtId="0" fontId="79" fillId="33" borderId="0" xfId="0" applyFont="1" applyFill="1" applyAlignment="1">
      <alignment horizontal="left" readingOrder="1"/>
    </xf>
    <xf numFmtId="0" fontId="80" fillId="11" borderId="11" xfId="0" applyFont="1" applyFill="1" applyBorder="1" applyAlignment="1">
      <alignment horizontal="center" vertical="center" readingOrder="1"/>
    </xf>
    <xf numFmtId="0" fontId="81" fillId="0" borderId="2" xfId="0" applyFont="1" applyBorder="1" applyAlignment="1">
      <alignment horizontal="left" readingOrder="1"/>
    </xf>
    <xf numFmtId="0" fontId="0" fillId="0" borderId="0" xfId="0" applyAlignment="1">
      <alignment horizontal="center" vertical="center" wrapText="1"/>
    </xf>
    <xf numFmtId="0" fontId="0" fillId="0" borderId="0" xfId="0" applyAlignment="1">
      <alignment horizontal="center"/>
      <extLst>
        <ext xmlns:xfpb="http://schemas.microsoft.com/office/spreadsheetml/2022/featurepropertybag" uri="{C7286773-470A-42A8-94C5-96B5CB345126}">
          <xfpb:xfComplement i="0"/>
        </ext>
      </extLst>
    </xf>
    <xf numFmtId="0" fontId="79" fillId="0" borderId="23" xfId="0" applyFont="1" applyBorder="1" applyAlignment="1">
      <alignment vertical="center" readingOrder="1"/>
    </xf>
    <xf numFmtId="0" fontId="10" fillId="0" borderId="39" xfId="0" applyFont="1" applyBorder="1" applyAlignment="1">
      <alignment readingOrder="1"/>
    </xf>
    <xf numFmtId="49" fontId="42" fillId="0" borderId="2" xfId="0" applyNumberFormat="1" applyFont="1" applyBorder="1" applyAlignment="1">
      <alignment readingOrder="1"/>
    </xf>
    <xf numFmtId="3" fontId="42" fillId="0" borderId="28" xfId="0" applyNumberFormat="1" applyFont="1" applyBorder="1" applyAlignment="1">
      <alignment horizontal="center" vertical="center" readingOrder="1"/>
    </xf>
    <xf numFmtId="3" fontId="42" fillId="0" borderId="17" xfId="0" applyNumberFormat="1" applyFont="1" applyBorder="1" applyAlignment="1">
      <alignment horizontal="center" vertical="center" readingOrder="1"/>
    </xf>
    <xf numFmtId="0" fontId="79" fillId="0" borderId="49" xfId="0" applyFont="1" applyBorder="1" applyAlignment="1">
      <alignment horizontal="center" vertical="center" readingOrder="1"/>
    </xf>
    <xf numFmtId="0" fontId="83" fillId="11" borderId="30" xfId="0" applyFont="1" applyFill="1" applyBorder="1" applyAlignment="1">
      <alignment horizontal="center"/>
    </xf>
    <xf numFmtId="0" fontId="80" fillId="11" borderId="28" xfId="0" applyFont="1" applyFill="1" applyBorder="1" applyAlignment="1">
      <alignment vertical="center" readingOrder="1"/>
    </xf>
    <xf numFmtId="0" fontId="80" fillId="11" borderId="30" xfId="0" applyFont="1" applyFill="1" applyBorder="1" applyAlignment="1">
      <alignment vertical="center" readingOrder="1"/>
    </xf>
    <xf numFmtId="0" fontId="80" fillId="11" borderId="20" xfId="0" applyFont="1" applyFill="1" applyBorder="1" applyAlignment="1">
      <alignment vertical="center" readingOrder="1"/>
    </xf>
    <xf numFmtId="0" fontId="83" fillId="11" borderId="49" xfId="0" applyFont="1" applyFill="1" applyBorder="1" applyAlignment="1">
      <alignment horizontal="center"/>
    </xf>
    <xf numFmtId="0" fontId="84" fillId="11" borderId="49" xfId="0" applyFont="1" applyFill="1" applyBorder="1" applyAlignment="1">
      <alignment horizontal="center"/>
    </xf>
    <xf numFmtId="0" fontId="83" fillId="11" borderId="64" xfId="0" applyFont="1" applyFill="1" applyBorder="1" applyAlignment="1">
      <alignment horizontal="center"/>
    </xf>
    <xf numFmtId="0" fontId="42" fillId="51" borderId="18" xfId="0" applyFont="1" applyFill="1" applyBorder="1" applyAlignment="1">
      <alignment horizontal="center" vertical="center" readingOrder="1"/>
    </xf>
    <xf numFmtId="0" fontId="42" fillId="51" borderId="45" xfId="0" applyFont="1" applyFill="1" applyBorder="1" applyAlignment="1">
      <alignment horizontal="center" vertical="center" readingOrder="1"/>
    </xf>
    <xf numFmtId="0" fontId="0" fillId="0" borderId="1" xfId="0" applyBorder="1" applyAlignment="1">
      <alignment horizontal="center" vertical="center" wrapText="1"/>
    </xf>
    <xf numFmtId="0" fontId="0" fillId="0" borderId="1" xfId="0" applyBorder="1" applyAlignment="1">
      <alignment horizontal="center"/>
      <extLst>
        <ext xmlns:xfpb="http://schemas.microsoft.com/office/spreadsheetml/2022/featurepropertybag" uri="{C7286773-470A-42A8-94C5-96B5CB345126}">
          <xfpb:xfComplement i="0"/>
        </ext>
      </extLst>
    </xf>
    <xf numFmtId="0" fontId="0" fillId="0" borderId="5" xfId="0" applyBorder="1" applyAlignment="1">
      <alignment horizontal="center"/>
      <extLst>
        <ext xmlns:xfpb="http://schemas.microsoft.com/office/spreadsheetml/2022/featurepropertybag" uri="{C7286773-470A-42A8-94C5-96B5CB345126}">
          <xfpb:xfComplement i="0"/>
        </ext>
      </extLst>
    </xf>
    <xf numFmtId="0" fontId="0" fillId="0" borderId="1" xfId="0" applyBorder="1" applyAlignment="1">
      <alignment vertical="center"/>
    </xf>
    <xf numFmtId="167" fontId="42" fillId="11" borderId="3" xfId="0" applyNumberFormat="1" applyFont="1" applyFill="1" applyBorder="1" applyAlignment="1">
      <alignment horizontal="center" vertical="center" readingOrder="1"/>
    </xf>
    <xf numFmtId="0" fontId="18" fillId="10" borderId="1" xfId="0" applyFont="1" applyFill="1" applyBorder="1" applyAlignment="1">
      <alignment horizontal="center" vertical="center" readingOrder="1"/>
    </xf>
    <xf numFmtId="0" fontId="100" fillId="10" borderId="1" xfId="0" applyFont="1" applyFill="1" applyBorder="1" applyAlignment="1">
      <alignment horizontal="center" vertical="center" readingOrder="1"/>
    </xf>
    <xf numFmtId="0" fontId="28" fillId="10" borderId="0" xfId="0" applyFont="1" applyFill="1" applyAlignment="1">
      <alignment horizontal="center" vertical="center" readingOrder="1"/>
    </xf>
    <xf numFmtId="0" fontId="100" fillId="10" borderId="6" xfId="0" applyFont="1" applyFill="1" applyBorder="1" applyAlignment="1">
      <alignment horizontal="center" vertical="center" readingOrder="1"/>
    </xf>
    <xf numFmtId="0" fontId="22" fillId="0" borderId="0" xfId="0" applyFont="1" applyAlignment="1">
      <alignment horizontal="center"/>
    </xf>
    <xf numFmtId="0" fontId="22" fillId="0" borderId="0" xfId="0" quotePrefix="1" applyFont="1" applyAlignment="1">
      <alignment horizontal="center"/>
    </xf>
    <xf numFmtId="14" fontId="78" fillId="0" borderId="1" xfId="0" applyNumberFormat="1" applyFont="1" applyBorder="1" applyAlignment="1">
      <alignment horizontal="center" wrapText="1"/>
    </xf>
    <xf numFmtId="166" fontId="5" fillId="0" borderId="96" xfId="0" applyNumberFormat="1" applyFont="1" applyBorder="1" applyAlignment="1">
      <alignment horizontal="center"/>
    </xf>
    <xf numFmtId="166" fontId="5" fillId="0" borderId="95" xfId="0" applyNumberFormat="1" applyFont="1" applyBorder="1" applyAlignment="1">
      <alignment horizontal="center"/>
    </xf>
    <xf numFmtId="0" fontId="81" fillId="0" borderId="2" xfId="0" applyFont="1" applyBorder="1" applyAlignment="1">
      <alignment readingOrder="1"/>
    </xf>
    <xf numFmtId="167" fontId="64" fillId="44" borderId="14" xfId="0" applyNumberFormat="1" applyFont="1" applyFill="1" applyBorder="1" applyAlignment="1">
      <alignment horizontal="center" vertical="center" textRotation="180" wrapText="1" readingOrder="1"/>
    </xf>
    <xf numFmtId="0" fontId="75" fillId="0" borderId="0" xfId="0" applyFont="1"/>
    <xf numFmtId="0" fontId="103" fillId="0" borderId="0" xfId="0" applyFont="1"/>
    <xf numFmtId="0" fontId="104" fillId="10" borderId="95" xfId="0" applyFont="1" applyFill="1" applyBorder="1"/>
    <xf numFmtId="0" fontId="10" fillId="42" borderId="0" xfId="0" applyFont="1" applyFill="1" applyAlignment="1">
      <alignment horizontal="center" vertical="center" readingOrder="1"/>
    </xf>
    <xf numFmtId="0" fontId="0" fillId="42" borderId="0" xfId="0" applyFill="1" applyAlignment="1">
      <alignment horizontal="left" readingOrder="1"/>
    </xf>
    <xf numFmtId="0" fontId="38" fillId="11" borderId="0" xfId="0" applyFont="1" applyFill="1" applyAlignment="1">
      <alignment horizontal="left" vertical="center"/>
    </xf>
    <xf numFmtId="0" fontId="38" fillId="66" borderId="0" xfId="0" applyFont="1" applyFill="1" applyAlignment="1">
      <alignment horizontal="left" vertical="center"/>
    </xf>
    <xf numFmtId="0" fontId="98" fillId="11" borderId="5" xfId="0" applyFont="1" applyFill="1" applyBorder="1" applyAlignment="1">
      <alignment horizontal="center"/>
    </xf>
    <xf numFmtId="0" fontId="98" fillId="11" borderId="3" xfId="0" applyFont="1" applyFill="1" applyBorder="1"/>
    <xf numFmtId="0" fontId="98" fillId="11" borderId="0" xfId="0" applyFont="1" applyFill="1"/>
    <xf numFmtId="0" fontId="79" fillId="11" borderId="8" xfId="0" applyFont="1" applyFill="1" applyBorder="1" applyAlignment="1">
      <alignment horizontal="center" vertical="center" readingOrder="1"/>
    </xf>
    <xf numFmtId="0" fontId="42" fillId="11" borderId="1" xfId="0" applyFont="1" applyFill="1" applyBorder="1" applyAlignment="1">
      <alignment horizontal="center" vertical="center" readingOrder="1"/>
    </xf>
    <xf numFmtId="0" fontId="79" fillId="11" borderId="1" xfId="0" applyFont="1" applyFill="1" applyBorder="1" applyAlignment="1">
      <alignment horizontal="center"/>
    </xf>
    <xf numFmtId="0" fontId="33" fillId="0" borderId="92" xfId="0" applyFont="1" applyBorder="1" applyAlignment="1">
      <alignment horizontal="center"/>
    </xf>
    <xf numFmtId="0" fontId="106" fillId="33" borderId="92" xfId="0" applyFont="1" applyFill="1" applyBorder="1" applyAlignment="1">
      <alignment horizontal="center"/>
    </xf>
    <xf numFmtId="0" fontId="33" fillId="55" borderId="92" xfId="0" applyFont="1" applyFill="1" applyBorder="1" applyAlignment="1">
      <alignment horizontal="center"/>
    </xf>
    <xf numFmtId="0" fontId="14" fillId="67" borderId="0" xfId="0" applyFont="1" applyFill="1" applyAlignment="1">
      <alignment horizontal="center"/>
    </xf>
    <xf numFmtId="0" fontId="55" fillId="51" borderId="0" xfId="0" applyFont="1" applyFill="1" applyAlignment="1">
      <alignment horizontal="center"/>
    </xf>
    <xf numFmtId="0" fontId="14" fillId="67" borderId="9" xfId="0" applyFont="1" applyFill="1" applyBorder="1" applyAlignment="1">
      <alignment horizontal="center"/>
    </xf>
    <xf numFmtId="0" fontId="0" fillId="11" borderId="26" xfId="0" applyFill="1" applyBorder="1" applyAlignment="1">
      <alignment horizontal="center"/>
    </xf>
    <xf numFmtId="0" fontId="11" fillId="67" borderId="1" xfId="0" applyFont="1" applyFill="1" applyBorder="1" applyAlignment="1">
      <alignment horizontal="center"/>
    </xf>
    <xf numFmtId="2" fontId="0" fillId="0" borderId="0" xfId="0" applyNumberFormat="1" applyAlignment="1">
      <alignment horizontal="right"/>
    </xf>
    <xf numFmtId="0" fontId="0" fillId="0" borderId="0" xfId="0" applyAlignment="1">
      <alignment horizontal="center" vertical="center" readingOrder="1"/>
    </xf>
    <xf numFmtId="0" fontId="0" fillId="11" borderId="1" xfId="0" applyFill="1" applyBorder="1" applyAlignment="1">
      <alignment horizontal="center" vertical="center" readingOrder="1"/>
    </xf>
    <xf numFmtId="0" fontId="0" fillId="11" borderId="32" xfId="0" applyFill="1" applyBorder="1" applyAlignment="1">
      <alignment vertical="center" readingOrder="1"/>
    </xf>
    <xf numFmtId="0" fontId="0" fillId="0" borderId="18" xfId="0" applyBorder="1" applyAlignment="1">
      <alignment vertical="center" readingOrder="1"/>
    </xf>
    <xf numFmtId="0" fontId="45" fillId="11" borderId="18" xfId="0" applyFont="1" applyFill="1" applyBorder="1" applyAlignment="1">
      <alignment horizontal="center" vertical="center" readingOrder="1"/>
    </xf>
    <xf numFmtId="1" fontId="0" fillId="11" borderId="0" xfId="0" applyNumberFormat="1" applyFill="1" applyAlignment="1">
      <alignment readingOrder="1"/>
    </xf>
    <xf numFmtId="1" fontId="0" fillId="11" borderId="90" xfId="0" applyNumberFormat="1" applyFill="1" applyBorder="1" applyAlignment="1">
      <alignment readingOrder="1"/>
    </xf>
    <xf numFmtId="0" fontId="10" fillId="11" borderId="41" xfId="0" applyFont="1" applyFill="1" applyBorder="1" applyAlignment="1">
      <alignment horizontal="left" indent="1"/>
    </xf>
    <xf numFmtId="1" fontId="49" fillId="11" borderId="23" xfId="0" applyNumberFormat="1" applyFont="1" applyFill="1" applyBorder="1" applyAlignment="1">
      <alignment horizontal="center" vertical="center" readingOrder="1"/>
    </xf>
    <xf numFmtId="1" fontId="0" fillId="11" borderId="64" xfId="0" applyNumberFormat="1" applyFill="1" applyBorder="1" applyAlignment="1">
      <alignment readingOrder="1"/>
    </xf>
    <xf numFmtId="0" fontId="10" fillId="11" borderId="32" xfId="0" applyFont="1" applyFill="1" applyBorder="1" applyAlignment="1">
      <alignment wrapText="1"/>
    </xf>
    <xf numFmtId="1" fontId="49" fillId="11" borderId="39" xfId="0" applyNumberFormat="1" applyFont="1" applyFill="1" applyBorder="1" applyAlignment="1">
      <alignment horizontal="center" vertical="center" readingOrder="1"/>
    </xf>
    <xf numFmtId="1" fontId="49" fillId="11" borderId="26" xfId="0" applyNumberFormat="1" applyFont="1" applyFill="1" applyBorder="1" applyAlignment="1">
      <alignment horizontal="center" vertical="center" readingOrder="1"/>
    </xf>
    <xf numFmtId="1" fontId="49" fillId="11" borderId="53" xfId="0" applyNumberFormat="1" applyFont="1" applyFill="1" applyBorder="1" applyAlignment="1">
      <alignment horizontal="center" vertical="center" readingOrder="1"/>
    </xf>
    <xf numFmtId="1" fontId="0" fillId="11" borderId="49" xfId="0" applyNumberFormat="1" applyFill="1" applyBorder="1" applyAlignment="1">
      <alignment readingOrder="1"/>
    </xf>
    <xf numFmtId="1" fontId="49" fillId="42" borderId="39" xfId="0" applyNumberFormat="1" applyFont="1" applyFill="1" applyBorder="1" applyAlignment="1">
      <alignment horizontal="center" vertical="center" readingOrder="1"/>
    </xf>
    <xf numFmtId="170" fontId="10" fillId="15" borderId="28" xfId="0" applyNumberFormat="1" applyFont="1" applyFill="1" applyBorder="1" applyAlignment="1">
      <alignment readingOrder="1"/>
    </xf>
    <xf numFmtId="0" fontId="10" fillId="15" borderId="32" xfId="0" applyFont="1" applyFill="1" applyBorder="1" applyAlignment="1">
      <alignment wrapText="1" readingOrder="1"/>
    </xf>
    <xf numFmtId="164" fontId="49" fillId="11" borderId="79" xfId="0" applyNumberFormat="1" applyFont="1" applyFill="1" applyBorder="1" applyAlignment="1">
      <alignment horizontal="center" vertical="center" readingOrder="1"/>
    </xf>
    <xf numFmtId="0" fontId="0" fillId="11" borderId="49" xfId="0" applyFill="1" applyBorder="1" applyAlignment="1">
      <alignment readingOrder="1"/>
    </xf>
    <xf numFmtId="170" fontId="0" fillId="11" borderId="64" xfId="0" applyNumberFormat="1" applyFill="1" applyBorder="1" applyAlignment="1">
      <alignment readingOrder="1"/>
    </xf>
    <xf numFmtId="14" fontId="0" fillId="11" borderId="74" xfId="0" applyNumberFormat="1" applyFill="1" applyBorder="1" applyAlignment="1">
      <alignment horizontal="center" vertical="center" readingOrder="1"/>
    </xf>
    <xf numFmtId="170" fontId="0" fillId="11" borderId="49" xfId="0" applyNumberFormat="1" applyFill="1" applyBorder="1" applyAlignment="1">
      <alignment readingOrder="1"/>
    </xf>
    <xf numFmtId="0" fontId="0" fillId="11" borderId="32" xfId="0" applyFill="1" applyBorder="1" applyAlignment="1">
      <alignment readingOrder="1"/>
    </xf>
    <xf numFmtId="0" fontId="0" fillId="11" borderId="16" xfId="0" applyFill="1" applyBorder="1" applyAlignment="1">
      <alignment horizontal="center" vertical="center" readingOrder="1"/>
    </xf>
    <xf numFmtId="170" fontId="0" fillId="11" borderId="17" xfId="0" applyNumberFormat="1" applyFill="1" applyBorder="1" applyAlignment="1">
      <alignment readingOrder="1"/>
    </xf>
    <xf numFmtId="0" fontId="0" fillId="11" borderId="26" xfId="0" applyFill="1" applyBorder="1" applyAlignment="1">
      <alignment readingOrder="1"/>
    </xf>
    <xf numFmtId="0" fontId="0" fillId="11" borderId="22" xfId="0" applyFill="1" applyBorder="1"/>
    <xf numFmtId="0" fontId="10" fillId="11" borderId="32" xfId="0" applyFont="1" applyFill="1" applyBorder="1"/>
    <xf numFmtId="170" fontId="0" fillId="11" borderId="0" xfId="0" applyNumberFormat="1" applyFill="1"/>
    <xf numFmtId="0" fontId="0" fillId="15" borderId="9" xfId="0" applyFill="1" applyBorder="1" applyAlignment="1">
      <alignment horizontal="left" readingOrder="1"/>
    </xf>
    <xf numFmtId="0" fontId="10" fillId="11" borderId="84" xfId="0" applyFont="1" applyFill="1" applyBorder="1" applyAlignment="1">
      <alignment horizontal="center" vertical="center" readingOrder="1"/>
    </xf>
    <xf numFmtId="0" fontId="0" fillId="44" borderId="11" xfId="0" applyFill="1" applyBorder="1" applyAlignment="1">
      <alignment horizontal="left" vertical="center" readingOrder="1"/>
    </xf>
    <xf numFmtId="0" fontId="0" fillId="39" borderId="27" xfId="0" applyFill="1" applyBorder="1" applyAlignment="1">
      <alignment horizontal="left" vertical="center" readingOrder="1"/>
    </xf>
    <xf numFmtId="0" fontId="0" fillId="39" borderId="4" xfId="0" applyFill="1" applyBorder="1" applyAlignment="1">
      <alignment horizontal="left" vertical="center" readingOrder="1"/>
    </xf>
    <xf numFmtId="0" fontId="0" fillId="39" borderId="3" xfId="0" applyFill="1" applyBorder="1" applyAlignment="1">
      <alignment horizontal="left" readingOrder="1"/>
    </xf>
    <xf numFmtId="0" fontId="0" fillId="39" borderId="3" xfId="0" applyFill="1" applyBorder="1" applyAlignment="1">
      <alignment horizontal="left" vertical="center" readingOrder="1"/>
    </xf>
    <xf numFmtId="0" fontId="0" fillId="44" borderId="2" xfId="0" applyFill="1" applyBorder="1" applyAlignment="1">
      <alignment horizontal="left" vertical="center" readingOrder="1"/>
    </xf>
    <xf numFmtId="0" fontId="0" fillId="46" borderId="22" xfId="0" applyFill="1" applyBorder="1" applyAlignment="1">
      <alignment horizontal="left" readingOrder="1"/>
    </xf>
    <xf numFmtId="0" fontId="6" fillId="43" borderId="3" xfId="0" applyFont="1" applyFill="1" applyBorder="1" applyAlignment="1">
      <alignment horizontal="left" vertical="center" readingOrder="1"/>
    </xf>
    <xf numFmtId="0" fontId="0" fillId="42" borderId="4" xfId="0" applyFill="1" applyBorder="1" applyAlignment="1">
      <alignment horizontal="left" readingOrder="1"/>
    </xf>
    <xf numFmtId="0" fontId="51" fillId="42" borderId="4" xfId="0" applyFont="1" applyFill="1" applyBorder="1" applyAlignment="1">
      <alignment horizontal="left" wrapText="1" readingOrder="1"/>
    </xf>
    <xf numFmtId="167" fontId="10" fillId="11" borderId="2" xfId="0" applyNumberFormat="1" applyFont="1" applyFill="1" applyBorder="1" applyAlignment="1">
      <alignment horizontal="center" vertical="center" readingOrder="1"/>
    </xf>
    <xf numFmtId="167" fontId="64" fillId="44" borderId="14" xfId="0" applyNumberFormat="1" applyFont="1" applyFill="1" applyBorder="1" applyAlignment="1">
      <alignment vertical="center" textRotation="180" wrapText="1" readingOrder="1"/>
    </xf>
    <xf numFmtId="0" fontId="28" fillId="42" borderId="0" xfId="0" applyFont="1" applyFill="1" applyAlignment="1">
      <alignment horizontal="center" vertical="center" readingOrder="1"/>
    </xf>
    <xf numFmtId="167" fontId="10" fillId="42" borderId="0" xfId="0" applyNumberFormat="1" applyFont="1" applyFill="1" applyAlignment="1">
      <alignment horizontal="center" vertical="center" textRotation="180" readingOrder="1"/>
    </xf>
    <xf numFmtId="167" fontId="24" fillId="42" borderId="0" xfId="0" applyNumberFormat="1" applyFont="1" applyFill="1" applyAlignment="1">
      <alignment horizontal="center" vertical="center" textRotation="180" wrapText="1" readingOrder="1"/>
    </xf>
    <xf numFmtId="0" fontId="14" fillId="42" borderId="0" xfId="0" applyFont="1" applyFill="1" applyAlignment="1">
      <alignment horizontal="center" vertical="center" readingOrder="1"/>
    </xf>
    <xf numFmtId="0" fontId="18" fillId="42" borderId="0" xfId="0" applyFont="1" applyFill="1" applyAlignment="1">
      <alignment horizontal="center" vertical="center" readingOrder="1"/>
    </xf>
    <xf numFmtId="167" fontId="105" fillId="42" borderId="0" xfId="0" applyNumberFormat="1" applyFont="1" applyFill="1" applyAlignment="1">
      <alignment horizontal="center" vertical="center" readingOrder="1"/>
    </xf>
    <xf numFmtId="0" fontId="0" fillId="46" borderId="74" xfId="0" applyFill="1" applyBorder="1" applyAlignment="1">
      <alignment horizontal="left" vertical="center" readingOrder="1"/>
    </xf>
    <xf numFmtId="0" fontId="0" fillId="46" borderId="32" xfId="0" applyFill="1" applyBorder="1" applyAlignment="1">
      <alignment horizontal="left" vertical="center" readingOrder="1"/>
    </xf>
    <xf numFmtId="0" fontId="0" fillId="46" borderId="32" xfId="0" applyFill="1" applyBorder="1" applyAlignment="1">
      <alignment horizontal="left" readingOrder="1"/>
    </xf>
    <xf numFmtId="0" fontId="0" fillId="44" borderId="74" xfId="0" applyFill="1" applyBorder="1" applyAlignment="1">
      <alignment horizontal="left" vertical="center" readingOrder="1"/>
    </xf>
    <xf numFmtId="0" fontId="14" fillId="19" borderId="65" xfId="0" applyFont="1" applyFill="1" applyBorder="1" applyAlignment="1">
      <alignment horizontal="center" vertical="center" readingOrder="1"/>
    </xf>
    <xf numFmtId="0" fontId="0" fillId="11" borderId="84" xfId="0" applyFill="1" applyBorder="1" applyAlignment="1">
      <alignment readingOrder="1"/>
    </xf>
    <xf numFmtId="0" fontId="14" fillId="20" borderId="84" xfId="0" applyFont="1" applyFill="1" applyBorder="1" applyAlignment="1">
      <alignment horizontal="center" vertical="center" readingOrder="1"/>
    </xf>
    <xf numFmtId="0" fontId="14" fillId="19" borderId="84" xfId="0" applyFont="1" applyFill="1" applyBorder="1" applyAlignment="1">
      <alignment horizontal="center" vertical="center" readingOrder="1"/>
    </xf>
    <xf numFmtId="0" fontId="0" fillId="42" borderId="25" xfId="0" applyFill="1" applyBorder="1" applyAlignment="1">
      <alignment vertical="center" readingOrder="1"/>
    </xf>
    <xf numFmtId="0" fontId="0" fillId="11" borderId="25" xfId="0" applyFill="1" applyBorder="1"/>
    <xf numFmtId="0" fontId="0" fillId="11" borderId="20" xfId="0" applyFill="1" applyBorder="1"/>
    <xf numFmtId="0" fontId="10" fillId="11" borderId="40" xfId="0" applyFont="1" applyFill="1" applyBorder="1" applyAlignment="1">
      <alignment horizontal="center" vertical="center" readingOrder="1"/>
    </xf>
    <xf numFmtId="0" fontId="10" fillId="11" borderId="0" xfId="0" applyFont="1" applyFill="1" applyAlignment="1">
      <alignment vertical="center" readingOrder="1"/>
    </xf>
    <xf numFmtId="0" fontId="0" fillId="11" borderId="21" xfId="0" applyFill="1" applyBorder="1" applyAlignment="1">
      <alignment readingOrder="1"/>
    </xf>
    <xf numFmtId="0" fontId="0" fillId="11" borderId="30" xfId="0" applyFill="1" applyBorder="1" applyAlignment="1">
      <alignment horizontal="center" vertical="center" readingOrder="1"/>
    </xf>
    <xf numFmtId="0" fontId="10" fillId="0" borderId="32" xfId="0" applyFont="1" applyBorder="1" applyAlignment="1">
      <alignment readingOrder="1"/>
    </xf>
    <xf numFmtId="0" fontId="10" fillId="11" borderId="32" xfId="0" applyFont="1" applyFill="1" applyBorder="1" applyAlignment="1">
      <alignment readingOrder="1"/>
    </xf>
    <xf numFmtId="0" fontId="9" fillId="11" borderId="32" xfId="0" applyFont="1" applyFill="1" applyBorder="1" applyAlignment="1">
      <alignment readingOrder="1"/>
    </xf>
    <xf numFmtId="0" fontId="9" fillId="11" borderId="41" xfId="0" applyFont="1" applyFill="1" applyBorder="1" applyAlignment="1">
      <alignment readingOrder="1"/>
    </xf>
    <xf numFmtId="0" fontId="0" fillId="11" borderId="48" xfId="0" applyFill="1" applyBorder="1" applyAlignment="1">
      <alignment horizontal="left" vertical="center" readingOrder="1"/>
    </xf>
    <xf numFmtId="0" fontId="10" fillId="42" borderId="5" xfId="0" applyFont="1" applyFill="1" applyBorder="1" applyAlignment="1">
      <alignment horizontal="center" vertical="center" readingOrder="1"/>
    </xf>
    <xf numFmtId="0" fontId="10" fillId="42" borderId="3" xfId="0" applyFont="1" applyFill="1" applyBorder="1" applyAlignment="1">
      <alignment horizontal="center" vertical="center" readingOrder="1"/>
    </xf>
    <xf numFmtId="0" fontId="10" fillId="11" borderId="39" xfId="0" applyFont="1" applyFill="1" applyBorder="1" applyAlignment="1">
      <alignment vertical="center" readingOrder="1"/>
    </xf>
    <xf numFmtId="0" fontId="111" fillId="23" borderId="6" xfId="0" applyFont="1" applyFill="1" applyBorder="1" applyAlignment="1">
      <alignment horizontal="left" vertical="center"/>
    </xf>
    <xf numFmtId="0" fontId="112" fillId="11" borderId="1" xfId="0" applyFont="1" applyFill="1" applyBorder="1" applyAlignment="1">
      <alignment horizontal="left" vertical="center"/>
    </xf>
    <xf numFmtId="0" fontId="112" fillId="11" borderId="7" xfId="0" applyFont="1" applyFill="1" applyBorder="1" applyAlignment="1">
      <alignment horizontal="left" vertical="center"/>
    </xf>
    <xf numFmtId="0" fontId="112" fillId="11" borderId="8" xfId="0" applyFont="1" applyFill="1" applyBorder="1" applyAlignment="1">
      <alignment horizontal="left" vertical="center"/>
    </xf>
    <xf numFmtId="0" fontId="112" fillId="11" borderId="6" xfId="0" applyFont="1" applyFill="1" applyBorder="1" applyAlignment="1">
      <alignment horizontal="left" vertical="center"/>
    </xf>
    <xf numFmtId="0" fontId="112" fillId="11" borderId="84" xfId="0" applyFont="1" applyFill="1" applyBorder="1" applyAlignment="1">
      <alignment horizontal="left" vertical="center"/>
    </xf>
    <xf numFmtId="0" fontId="112" fillId="11" borderId="83" xfId="0" applyFont="1" applyFill="1" applyBorder="1" applyAlignment="1">
      <alignment horizontal="left" vertical="center"/>
    </xf>
    <xf numFmtId="0" fontId="114" fillId="11" borderId="84" xfId="0" applyFont="1" applyFill="1" applyBorder="1" applyAlignment="1">
      <alignment horizontal="left" vertical="center"/>
    </xf>
    <xf numFmtId="0" fontId="114" fillId="11" borderId="85" xfId="0" applyFont="1" applyFill="1" applyBorder="1" applyAlignment="1">
      <alignment horizontal="left" vertical="center"/>
    </xf>
    <xf numFmtId="0" fontId="114" fillId="0" borderId="0" xfId="0" applyFont="1" applyAlignment="1">
      <alignment horizontal="left"/>
    </xf>
    <xf numFmtId="0" fontId="114" fillId="11" borderId="0" xfId="0" applyFont="1" applyFill="1" applyAlignment="1">
      <alignment horizontal="left" vertical="center"/>
    </xf>
    <xf numFmtId="0" fontId="114" fillId="11" borderId="0" xfId="0" applyFont="1" applyFill="1" applyAlignment="1">
      <alignment horizontal="left"/>
    </xf>
    <xf numFmtId="0" fontId="114" fillId="42" borderId="0" xfId="0" applyFont="1" applyFill="1" applyAlignment="1">
      <alignment horizontal="left"/>
    </xf>
    <xf numFmtId="0" fontId="112" fillId="42" borderId="1" xfId="0" applyFont="1" applyFill="1" applyBorder="1" applyAlignment="1">
      <alignment horizontal="left" vertical="center"/>
    </xf>
    <xf numFmtId="0" fontId="112" fillId="42" borderId="7" xfId="0" applyFont="1" applyFill="1" applyBorder="1" applyAlignment="1">
      <alignment horizontal="left" vertical="center"/>
    </xf>
    <xf numFmtId="0" fontId="114" fillId="42" borderId="0" xfId="0" applyFont="1" applyFill="1" applyAlignment="1">
      <alignment horizontal="left" vertical="center"/>
    </xf>
    <xf numFmtId="0" fontId="112" fillId="11" borderId="78" xfId="0" applyFont="1" applyFill="1" applyBorder="1" applyAlignment="1">
      <alignment horizontal="left" vertical="center"/>
    </xf>
    <xf numFmtId="0" fontId="112" fillId="11" borderId="54" xfId="0" applyFont="1" applyFill="1" applyBorder="1" applyAlignment="1">
      <alignment horizontal="left" vertical="center"/>
    </xf>
    <xf numFmtId="0" fontId="112" fillId="41" borderId="6" xfId="0" applyFont="1" applyFill="1" applyBorder="1" applyAlignment="1">
      <alignment horizontal="left" vertical="center"/>
    </xf>
    <xf numFmtId="0" fontId="112" fillId="41" borderId="45" xfId="0" applyFont="1" applyFill="1" applyBorder="1" applyAlignment="1">
      <alignment horizontal="left" vertical="center"/>
    </xf>
    <xf numFmtId="0" fontId="112" fillId="11" borderId="2" xfId="0" applyFont="1" applyFill="1" applyBorder="1" applyAlignment="1">
      <alignment horizontal="left" vertical="center"/>
    </xf>
    <xf numFmtId="0" fontId="112" fillId="42" borderId="6" xfId="0" applyFont="1" applyFill="1" applyBorder="1" applyAlignment="1">
      <alignment horizontal="left" vertical="center"/>
    </xf>
    <xf numFmtId="0" fontId="116" fillId="23" borderId="6" xfId="0" applyFont="1" applyFill="1" applyBorder="1" applyAlignment="1">
      <alignment horizontal="left" vertical="center"/>
    </xf>
    <xf numFmtId="0" fontId="112" fillId="41" borderId="83" xfId="0" applyFont="1" applyFill="1" applyBorder="1" applyAlignment="1">
      <alignment horizontal="left" vertical="center"/>
    </xf>
    <xf numFmtId="0" fontId="112" fillId="41" borderId="86" xfId="0" applyFont="1" applyFill="1" applyBorder="1" applyAlignment="1">
      <alignment horizontal="left" vertical="center"/>
    </xf>
    <xf numFmtId="16" fontId="115" fillId="11" borderId="0" xfId="0" applyNumberFormat="1" applyFont="1" applyFill="1" applyAlignment="1">
      <alignment horizontal="left" vertical="center"/>
    </xf>
    <xf numFmtId="0" fontId="115" fillId="35" borderId="73" xfId="0" applyFont="1" applyFill="1" applyBorder="1" applyAlignment="1">
      <alignment horizontal="left" vertical="center"/>
    </xf>
    <xf numFmtId="0" fontId="115" fillId="35" borderId="66" xfId="0" applyFont="1" applyFill="1" applyBorder="1" applyAlignment="1">
      <alignment horizontal="left" vertical="center"/>
    </xf>
    <xf numFmtId="0" fontId="115" fillId="35" borderId="39" xfId="0" applyFont="1" applyFill="1" applyBorder="1" applyAlignment="1">
      <alignment horizontal="left" vertical="center"/>
    </xf>
    <xf numFmtId="0" fontId="115" fillId="35" borderId="40" xfId="0" applyFont="1" applyFill="1" applyBorder="1" applyAlignment="1">
      <alignment horizontal="left" vertical="center"/>
    </xf>
    <xf numFmtId="0" fontId="115" fillId="35" borderId="37" xfId="0" applyFont="1" applyFill="1" applyBorder="1" applyAlignment="1">
      <alignment horizontal="left" vertical="center"/>
    </xf>
    <xf numFmtId="0" fontId="108" fillId="39" borderId="61" xfId="0" applyFont="1" applyFill="1" applyBorder="1" applyAlignment="1">
      <alignment horizontal="left" vertical="center"/>
    </xf>
    <xf numFmtId="0" fontId="108" fillId="39" borderId="38" xfId="0" applyFont="1" applyFill="1" applyBorder="1" applyAlignment="1">
      <alignment horizontal="left" vertical="center"/>
    </xf>
    <xf numFmtId="0" fontId="108" fillId="39" borderId="72" xfId="0" applyFont="1" applyFill="1" applyBorder="1" applyAlignment="1">
      <alignment horizontal="left" vertical="center"/>
    </xf>
    <xf numFmtId="0" fontId="108" fillId="39" borderId="51" xfId="0" applyFont="1" applyFill="1" applyBorder="1" applyAlignment="1">
      <alignment horizontal="left" vertical="center"/>
    </xf>
    <xf numFmtId="0" fontId="108" fillId="39" borderId="50" xfId="0" applyFont="1" applyFill="1" applyBorder="1" applyAlignment="1">
      <alignment horizontal="left" vertical="center"/>
    </xf>
    <xf numFmtId="0" fontId="108" fillId="39" borderId="40" xfId="0" applyFont="1" applyFill="1" applyBorder="1" applyAlignment="1">
      <alignment horizontal="left" vertical="center"/>
    </xf>
    <xf numFmtId="0" fontId="108" fillId="39" borderId="66" xfId="0" applyFont="1" applyFill="1" applyBorder="1" applyAlignment="1">
      <alignment horizontal="left" vertical="center"/>
    </xf>
    <xf numFmtId="0" fontId="108" fillId="39" borderId="39" xfId="0" applyFont="1" applyFill="1" applyBorder="1" applyAlignment="1">
      <alignment horizontal="left" vertical="center"/>
    </xf>
    <xf numFmtId="0" fontId="117" fillId="23" borderId="6" xfId="0" applyFont="1" applyFill="1" applyBorder="1" applyAlignment="1">
      <alignment horizontal="left" vertical="center"/>
    </xf>
    <xf numFmtId="0" fontId="108" fillId="39" borderId="37" xfId="0" applyFont="1" applyFill="1" applyBorder="1" applyAlignment="1">
      <alignment horizontal="left" vertical="center"/>
    </xf>
    <xf numFmtId="0" fontId="110" fillId="39" borderId="72" xfId="0" applyFont="1" applyFill="1" applyBorder="1" applyAlignment="1">
      <alignment horizontal="left" vertical="center"/>
    </xf>
    <xf numFmtId="0" fontId="116" fillId="23" borderId="8" xfId="0" applyFont="1" applyFill="1" applyBorder="1" applyAlignment="1">
      <alignment horizontal="left" vertical="center"/>
    </xf>
    <xf numFmtId="0" fontId="112" fillId="11" borderId="62" xfId="0" applyFont="1" applyFill="1" applyBorder="1" applyAlignment="1">
      <alignment horizontal="left" vertical="center"/>
    </xf>
    <xf numFmtId="0" fontId="116" fillId="23" borderId="62" xfId="0" applyFont="1" applyFill="1" applyBorder="1" applyAlignment="1">
      <alignment horizontal="left" vertical="center"/>
    </xf>
    <xf numFmtId="0" fontId="118" fillId="0" borderId="1" xfId="0" applyFont="1" applyBorder="1" applyAlignment="1">
      <alignment wrapText="1"/>
    </xf>
    <xf numFmtId="0" fontId="118" fillId="0" borderId="1" xfId="0" applyFont="1" applyBorder="1"/>
    <xf numFmtId="0" fontId="38" fillId="11" borderId="2" xfId="0" applyFont="1" applyFill="1" applyBorder="1" applyAlignment="1">
      <alignment horizontal="center" vertical="center"/>
    </xf>
    <xf numFmtId="0" fontId="3" fillId="49" borderId="56" xfId="0" applyFont="1" applyFill="1" applyBorder="1" applyAlignment="1">
      <alignment horizontal="center" vertical="center"/>
    </xf>
    <xf numFmtId="0" fontId="3" fillId="49" borderId="78" xfId="0" applyFont="1" applyFill="1" applyBorder="1" applyAlignment="1">
      <alignment horizontal="center" vertical="center"/>
    </xf>
    <xf numFmtId="0" fontId="3" fillId="49" borderId="85" xfId="0" applyFont="1" applyFill="1" applyBorder="1" applyAlignment="1">
      <alignment horizontal="center" vertical="center"/>
    </xf>
    <xf numFmtId="0" fontId="38" fillId="11" borderId="56" xfId="0" applyFont="1" applyFill="1" applyBorder="1" applyAlignment="1">
      <alignment horizontal="center" vertical="center"/>
    </xf>
    <xf numFmtId="0" fontId="102" fillId="44" borderId="1" xfId="0" applyFont="1" applyFill="1" applyBorder="1" applyAlignment="1">
      <alignment vertical="center"/>
    </xf>
    <xf numFmtId="18" fontId="0" fillId="0" borderId="33" xfId="0" applyNumberFormat="1" applyBorder="1" applyAlignment="1">
      <alignment horizontal="center"/>
    </xf>
    <xf numFmtId="0" fontId="0" fillId="0" borderId="21" xfId="0" applyBorder="1" applyAlignment="1">
      <alignment horizontal="center"/>
    </xf>
    <xf numFmtId="1" fontId="0" fillId="0" borderId="33" xfId="0" applyNumberFormat="1" applyBorder="1" applyAlignment="1">
      <alignment horizontal="center" vertical="center" readingOrder="1"/>
    </xf>
    <xf numFmtId="1" fontId="0" fillId="0" borderId="2" xfId="0" applyNumberFormat="1" applyBorder="1" applyAlignment="1">
      <alignment horizontal="center" vertical="center" readingOrder="1"/>
    </xf>
    <xf numFmtId="0" fontId="0" fillId="33" borderId="0" xfId="0" applyFill="1" applyAlignment="1">
      <alignment horizontal="left" readingOrder="1"/>
    </xf>
    <xf numFmtId="0" fontId="0" fillId="41" borderId="0" xfId="0" applyFill="1"/>
    <xf numFmtId="0" fontId="0" fillId="44" borderId="1" xfId="0" applyFill="1" applyBorder="1" applyAlignment="1">
      <alignment horizontal="left"/>
    </xf>
    <xf numFmtId="0" fontId="121" fillId="44" borderId="1" xfId="0" applyFont="1" applyFill="1" applyBorder="1" applyAlignment="1">
      <alignment horizontal="left"/>
    </xf>
    <xf numFmtId="0" fontId="120" fillId="41" borderId="1" xfId="0" applyFont="1" applyFill="1" applyBorder="1" applyAlignment="1">
      <alignment readingOrder="1"/>
    </xf>
    <xf numFmtId="0" fontId="10" fillId="43" borderId="0" xfId="0" applyFont="1" applyFill="1" applyAlignment="1">
      <alignment horizontal="center" vertical="center"/>
    </xf>
    <xf numFmtId="0" fontId="0" fillId="43" borderId="2" xfId="0" applyFill="1" applyBorder="1" applyAlignment="1">
      <alignment horizontal="center" vertical="center"/>
    </xf>
    <xf numFmtId="14" fontId="0" fillId="43" borderId="2" xfId="0" applyNumberFormat="1" applyFill="1" applyBorder="1" applyAlignment="1">
      <alignment horizontal="center" vertical="center"/>
    </xf>
    <xf numFmtId="0" fontId="0" fillId="43" borderId="0" xfId="0" applyFill="1" applyAlignment="1">
      <alignment horizontal="center" vertical="center"/>
    </xf>
    <xf numFmtId="0" fontId="10" fillId="43" borderId="2" xfId="0" applyFont="1" applyFill="1" applyBorder="1" applyAlignment="1">
      <alignment horizontal="center" vertical="center"/>
    </xf>
    <xf numFmtId="1" fontId="0" fillId="43" borderId="2" xfId="0" applyNumberFormat="1" applyFill="1" applyBorder="1" applyAlignment="1">
      <alignment horizontal="center" vertical="center"/>
    </xf>
    <xf numFmtId="169" fontId="0" fillId="43" borderId="2" xfId="0" applyNumberFormat="1" applyFill="1" applyBorder="1" applyAlignment="1">
      <alignment horizontal="center" vertical="center"/>
    </xf>
    <xf numFmtId="14" fontId="0" fillId="43" borderId="8" xfId="0" applyNumberFormat="1" applyFill="1" applyBorder="1" applyAlignment="1">
      <alignment horizontal="center" vertical="center"/>
    </xf>
    <xf numFmtId="0" fontId="10" fillId="43" borderId="0" xfId="0" applyFont="1" applyFill="1" applyAlignment="1">
      <alignment horizontal="center"/>
    </xf>
    <xf numFmtId="0" fontId="0" fillId="43" borderId="11" xfId="0" applyFill="1" applyBorder="1" applyAlignment="1">
      <alignment horizontal="center" vertical="center"/>
    </xf>
    <xf numFmtId="0" fontId="0" fillId="43" borderId="1" xfId="0" applyFill="1" applyBorder="1"/>
    <xf numFmtId="0" fontId="0" fillId="43" borderId="0" xfId="0" applyFill="1"/>
    <xf numFmtId="0" fontId="0" fillId="43" borderId="5" xfId="0" applyFill="1" applyBorder="1"/>
    <xf numFmtId="1" fontId="0" fillId="43" borderId="1" xfId="0" applyNumberFormat="1" applyFill="1" applyBorder="1"/>
    <xf numFmtId="0" fontId="122" fillId="43" borderId="2" xfId="0" applyFont="1" applyFill="1" applyBorder="1" applyAlignment="1">
      <alignment horizontal="center" vertical="center" wrapText="1"/>
    </xf>
    <xf numFmtId="16" fontId="6" fillId="39" borderId="4" xfId="0" applyNumberFormat="1" applyFont="1" applyFill="1" applyBorder="1" applyAlignment="1">
      <alignment horizontal="center"/>
      <extLst>
        <ext xmlns:xfpb="http://schemas.microsoft.com/office/spreadsheetml/2022/featurepropertybag" uri="{C7286773-470A-42A8-94C5-96B5CB345126}">
          <xfpb:xfComplement i="0"/>
        </ext>
      </extLst>
    </xf>
    <xf numFmtId="16" fontId="6" fillId="39" borderId="2" xfId="0" applyNumberFormat="1" applyFont="1" applyFill="1" applyBorder="1" applyAlignment="1">
      <alignment horizontal="center"/>
      <extLst>
        <ext xmlns:xfpb="http://schemas.microsoft.com/office/spreadsheetml/2022/featurepropertybag" uri="{C7286773-470A-42A8-94C5-96B5CB345126}">
          <xfpb:xfComplement i="0"/>
        </ext>
      </extLst>
    </xf>
    <xf numFmtId="0" fontId="3" fillId="49" borderId="28" xfId="0" applyFont="1" applyFill="1" applyBorder="1" applyAlignment="1">
      <alignment horizontal="center" vertical="center"/>
    </xf>
    <xf numFmtId="0" fontId="3" fillId="49" borderId="86" xfId="0" applyFont="1" applyFill="1" applyBorder="1" applyAlignment="1">
      <alignment horizontal="center" vertical="center"/>
    </xf>
    <xf numFmtId="0" fontId="79" fillId="33" borderId="1" xfId="0" applyFont="1" applyFill="1" applyBorder="1" applyAlignment="1">
      <alignment horizontal="left" readingOrder="1"/>
    </xf>
    <xf numFmtId="0" fontId="80" fillId="11" borderId="4" xfId="0" applyFont="1" applyFill="1" applyBorder="1" applyAlignment="1">
      <alignment horizontal="center" vertical="center" readingOrder="1"/>
    </xf>
    <xf numFmtId="0" fontId="48" fillId="15" borderId="0" xfId="0" applyFont="1" applyFill="1" applyAlignment="1">
      <alignment wrapText="1"/>
    </xf>
    <xf numFmtId="0" fontId="10" fillId="44" borderId="6" xfId="0" applyFont="1" applyFill="1" applyBorder="1" applyAlignment="1">
      <alignment horizontal="center" vertical="center" readingOrder="1"/>
    </xf>
    <xf numFmtId="14" fontId="114" fillId="3" borderId="94" xfId="0" applyNumberFormat="1" applyFont="1" applyFill="1" applyBorder="1" applyAlignment="1">
      <alignment horizontal="center"/>
    </xf>
    <xf numFmtId="0" fontId="114" fillId="3" borderId="95" xfId="0" applyFont="1" applyFill="1" applyBorder="1" applyAlignment="1">
      <alignment horizontal="center"/>
    </xf>
    <xf numFmtId="14" fontId="114" fillId="0" borderId="94" xfId="0" applyNumberFormat="1" applyFont="1" applyBorder="1" applyAlignment="1">
      <alignment horizontal="center"/>
    </xf>
    <xf numFmtId="14" fontId="0" fillId="15" borderId="62" xfId="0" applyNumberFormat="1" applyFill="1" applyBorder="1" applyAlignment="1">
      <alignment horizontal="center" vertical="center"/>
    </xf>
    <xf numFmtId="0" fontId="0" fillId="15" borderId="1" xfId="0" applyFill="1" applyBorder="1"/>
    <xf numFmtId="0" fontId="3" fillId="49" borderId="1" xfId="0" applyFont="1" applyFill="1" applyBorder="1" applyAlignment="1">
      <alignment horizontal="center" vertical="center"/>
    </xf>
    <xf numFmtId="0" fontId="47" fillId="23" borderId="1" xfId="0" applyFont="1" applyFill="1" applyBorder="1" applyAlignment="1">
      <alignment horizontal="center" vertical="center"/>
    </xf>
    <xf numFmtId="0" fontId="63" fillId="23" borderId="1" xfId="0" applyFont="1" applyFill="1" applyBorder="1" applyAlignment="1">
      <alignment horizontal="center" vertical="center"/>
    </xf>
    <xf numFmtId="0" fontId="27" fillId="23" borderId="1" xfId="0" applyFont="1" applyFill="1" applyBorder="1" applyAlignment="1">
      <alignment horizontal="center" vertical="center"/>
    </xf>
    <xf numFmtId="0" fontId="46" fillId="23" borderId="8" xfId="0" applyFont="1" applyFill="1" applyBorder="1" applyAlignment="1">
      <alignment horizontal="center" vertical="center"/>
    </xf>
    <xf numFmtId="0" fontId="21" fillId="11" borderId="9" xfId="0" applyFont="1" applyFill="1" applyBorder="1" applyAlignment="1">
      <alignment horizontal="center" vertical="center"/>
    </xf>
    <xf numFmtId="0" fontId="38" fillId="42" borderId="1" xfId="0" applyFont="1" applyFill="1" applyBorder="1" applyAlignment="1">
      <alignment horizontal="left" vertical="center"/>
    </xf>
    <xf numFmtId="167" fontId="10" fillId="44" borderId="4" xfId="0" applyNumberFormat="1" applyFont="1" applyFill="1" applyBorder="1" applyAlignment="1">
      <alignment horizontal="center" vertical="center" readingOrder="1"/>
    </xf>
    <xf numFmtId="0" fontId="0" fillId="19" borderId="2" xfId="0" applyFill="1" applyBorder="1" applyAlignment="1">
      <alignment horizontal="center" vertical="center"/>
    </xf>
    <xf numFmtId="0" fontId="0" fillId="19" borderId="11" xfId="0" applyFill="1" applyBorder="1" applyAlignment="1">
      <alignment horizontal="center" vertical="center"/>
    </xf>
    <xf numFmtId="0" fontId="0" fillId="19" borderId="1" xfId="0" applyFill="1" applyBorder="1"/>
    <xf numFmtId="0" fontId="0" fillId="48" borderId="0" xfId="0" applyFill="1" applyAlignment="1">
      <alignment horizontal="center"/>
    </xf>
    <xf numFmtId="0" fontId="0" fillId="48" borderId="0" xfId="0" applyFill="1"/>
    <xf numFmtId="0" fontId="0" fillId="68" borderId="0" xfId="0" applyFill="1" applyAlignment="1">
      <alignment horizontal="center"/>
    </xf>
    <xf numFmtId="0" fontId="0" fillId="68" borderId="0" xfId="0" applyFill="1"/>
    <xf numFmtId="0" fontId="0" fillId="68" borderId="1" xfId="0" applyFill="1" applyBorder="1"/>
    <xf numFmtId="1" fontId="0" fillId="68" borderId="1" xfId="0" applyNumberFormat="1" applyFill="1" applyBorder="1"/>
    <xf numFmtId="0" fontId="104" fillId="11" borderId="0" xfId="0" applyFont="1" applyFill="1"/>
    <xf numFmtId="0" fontId="125" fillId="11" borderId="0" xfId="0" applyFont="1" applyFill="1" applyAlignment="1">
      <alignment wrapText="1"/>
    </xf>
    <xf numFmtId="0" fontId="114" fillId="11" borderId="0" xfId="0" applyFont="1" applyFill="1" applyAlignment="1">
      <alignment horizontal="center"/>
    </xf>
    <xf numFmtId="3" fontId="3" fillId="47" borderId="40" xfId="0" applyNumberFormat="1" applyFont="1" applyFill="1" applyBorder="1" applyAlignment="1">
      <alignment horizontal="center"/>
    </xf>
    <xf numFmtId="14" fontId="0" fillId="40" borderId="2" xfId="0" applyNumberFormat="1" applyFill="1" applyBorder="1" applyAlignment="1">
      <alignment horizontal="center" vertical="center"/>
    </xf>
    <xf numFmtId="0" fontId="0" fillId="40" borderId="11" xfId="0" applyFill="1" applyBorder="1" applyAlignment="1">
      <alignment horizontal="center" vertical="center"/>
    </xf>
    <xf numFmtId="0" fontId="5" fillId="0" borderId="96" xfId="0" applyFont="1" applyBorder="1"/>
    <xf numFmtId="0" fontId="16" fillId="0" borderId="0" xfId="2"/>
    <xf numFmtId="0" fontId="98" fillId="0" borderId="0" xfId="0" applyFont="1"/>
    <xf numFmtId="0" fontId="9" fillId="11" borderId="0" xfId="0" applyFont="1" applyFill="1" applyAlignment="1">
      <alignment horizontal="center"/>
    </xf>
    <xf numFmtId="0" fontId="46" fillId="23" borderId="62" xfId="0" applyFont="1" applyFill="1" applyBorder="1" applyAlignment="1">
      <alignment horizontal="center" vertical="center"/>
    </xf>
    <xf numFmtId="0" fontId="35" fillId="43" borderId="0" xfId="0" applyFont="1" applyFill="1" applyAlignment="1">
      <alignment horizontal="center" vertical="center"/>
    </xf>
    <xf numFmtId="0" fontId="0" fillId="50" borderId="0" xfId="0" applyFill="1" applyAlignment="1">
      <alignment horizontal="center"/>
    </xf>
    <xf numFmtId="167" fontId="10" fillId="44" borderId="1" xfId="0" applyNumberFormat="1" applyFont="1" applyFill="1" applyBorder="1" applyAlignment="1">
      <alignment horizontal="center" vertical="center" readingOrder="1"/>
    </xf>
    <xf numFmtId="0" fontId="80" fillId="11" borderId="6" xfId="0" applyFont="1" applyFill="1" applyBorder="1" applyAlignment="1">
      <alignment horizontal="center" vertical="center" readingOrder="1"/>
    </xf>
    <xf numFmtId="0" fontId="3" fillId="11" borderId="16" xfId="0" applyFont="1" applyFill="1" applyBorder="1" applyAlignment="1">
      <alignment vertical="center" readingOrder="1"/>
    </xf>
    <xf numFmtId="0" fontId="3" fillId="15" borderId="16" xfId="0" applyFont="1" applyFill="1" applyBorder="1" applyAlignment="1">
      <alignment vertical="center" readingOrder="1"/>
    </xf>
    <xf numFmtId="0" fontId="3" fillId="15" borderId="1" xfId="0" applyFont="1" applyFill="1" applyBorder="1" applyAlignment="1">
      <alignment vertical="center" readingOrder="1"/>
    </xf>
    <xf numFmtId="0" fontId="0" fillId="11" borderId="1" xfId="0" applyFill="1" applyBorder="1" applyAlignment="1">
      <alignment horizontal="left" indent="2"/>
    </xf>
    <xf numFmtId="0" fontId="128" fillId="42" borderId="0" xfId="0" applyFont="1" applyFill="1"/>
    <xf numFmtId="0" fontId="129" fillId="42" borderId="0" xfId="0" applyFont="1" applyFill="1"/>
    <xf numFmtId="16" fontId="31" fillId="42" borderId="0" xfId="0" applyNumberFormat="1" applyFont="1" applyFill="1" applyAlignment="1">
      <alignment horizontal="left"/>
    </xf>
    <xf numFmtId="0" fontId="96" fillId="42" borderId="0" xfId="0" applyFont="1" applyFill="1" applyAlignment="1">
      <alignment readingOrder="1"/>
    </xf>
    <xf numFmtId="0" fontId="96" fillId="42" borderId="0" xfId="0" applyFont="1" applyFill="1"/>
    <xf numFmtId="0" fontId="4" fillId="11" borderId="22" xfId="0" applyFont="1" applyFill="1" applyBorder="1" applyAlignment="1">
      <alignment horizontal="center" vertical="center" readingOrder="1"/>
    </xf>
    <xf numFmtId="0" fontId="2" fillId="11" borderId="89" xfId="0" applyFont="1" applyFill="1" applyBorder="1" applyAlignment="1">
      <alignment horizontal="center" vertical="center" readingOrder="1"/>
    </xf>
    <xf numFmtId="2" fontId="2" fillId="11" borderId="17" xfId="0" applyNumberFormat="1" applyFont="1" applyFill="1" applyBorder="1" applyAlignment="1">
      <alignment horizontal="center" vertical="center" readingOrder="1"/>
    </xf>
    <xf numFmtId="0" fontId="98" fillId="11" borderId="4" xfId="0" applyFont="1" applyFill="1" applyBorder="1" applyAlignment="1">
      <alignment horizontal="center" vertical="center"/>
    </xf>
    <xf numFmtId="0" fontId="98" fillId="11" borderId="1" xfId="0" applyFont="1" applyFill="1" applyBorder="1" applyAlignment="1">
      <alignment horizontal="center" vertical="center"/>
    </xf>
    <xf numFmtId="0" fontId="98" fillId="11" borderId="1" xfId="0" applyFont="1" applyFill="1" applyBorder="1"/>
    <xf numFmtId="0" fontId="98" fillId="42" borderId="0" xfId="0" applyFont="1" applyFill="1"/>
    <xf numFmtId="0" fontId="98" fillId="42" borderId="1" xfId="0" applyFont="1" applyFill="1" applyBorder="1"/>
    <xf numFmtId="0" fontId="98" fillId="11" borderId="39" xfId="0" applyFont="1" applyFill="1" applyBorder="1" applyAlignment="1">
      <alignment horizontal="center"/>
    </xf>
    <xf numFmtId="0" fontId="98" fillId="0" borderId="39" xfId="0" applyFont="1" applyBorder="1" applyAlignment="1">
      <alignment horizontal="center"/>
    </xf>
    <xf numFmtId="0" fontId="11" fillId="0" borderId="39" xfId="0" applyFont="1" applyBorder="1" applyAlignment="1">
      <alignment horizontal="center"/>
    </xf>
    <xf numFmtId="0" fontId="3" fillId="11" borderId="6" xfId="0" applyFont="1" applyFill="1" applyBorder="1" applyAlignment="1">
      <alignment horizontal="center" vertical="center" readingOrder="1"/>
    </xf>
    <xf numFmtId="0" fontId="3" fillId="11" borderId="45" xfId="0" applyFont="1" applyFill="1" applyBorder="1" applyAlignment="1">
      <alignment horizontal="center" vertical="center" readingOrder="1"/>
    </xf>
    <xf numFmtId="1" fontId="0" fillId="11" borderId="5" xfId="0" applyNumberFormat="1" applyFill="1" applyBorder="1"/>
    <xf numFmtId="0" fontId="0" fillId="51" borderId="53" xfId="0" applyFill="1" applyBorder="1" applyAlignment="1">
      <alignment vertical="center" readingOrder="1"/>
    </xf>
    <xf numFmtId="0" fontId="130" fillId="0" borderId="0" xfId="0" applyFont="1"/>
    <xf numFmtId="9" fontId="0" fillId="18" borderId="30" xfId="0" applyNumberFormat="1" applyFill="1" applyBorder="1" applyAlignment="1">
      <alignment horizontal="center" vertical="center" readingOrder="1"/>
    </xf>
    <xf numFmtId="0" fontId="0" fillId="62" borderId="2" xfId="0" applyFill="1" applyBorder="1"/>
    <xf numFmtId="9" fontId="0" fillId="0" borderId="4" xfId="0" applyNumberFormat="1" applyBorder="1"/>
    <xf numFmtId="10" fontId="0" fillId="0" borderId="4" xfId="0" applyNumberFormat="1" applyBorder="1"/>
    <xf numFmtId="0" fontId="0" fillId="0" borderId="11" xfId="0" applyBorder="1" applyAlignment="1">
      <alignment horizontal="center" vertical="center" indent="1"/>
    </xf>
    <xf numFmtId="14" fontId="5" fillId="42" borderId="94" xfId="0" applyNumberFormat="1" applyFont="1" applyFill="1" applyBorder="1" applyAlignment="1">
      <alignment horizontal="center"/>
    </xf>
    <xf numFmtId="0" fontId="0" fillId="46" borderId="5" xfId="0" applyFill="1" applyBorder="1"/>
    <xf numFmtId="1" fontId="45" fillId="42" borderId="0" xfId="0" applyNumberFormat="1" applyFont="1" applyFill="1" applyAlignment="1">
      <alignment vertical="center"/>
    </xf>
    <xf numFmtId="49" fontId="10" fillId="11" borderId="1" xfId="0" applyNumberFormat="1" applyFont="1" applyFill="1" applyBorder="1" applyAlignment="1">
      <alignment horizontal="center" vertical="center" readingOrder="1"/>
    </xf>
    <xf numFmtId="0" fontId="0" fillId="41" borderId="5" xfId="0" applyFill="1" applyBorder="1" applyAlignment="1">
      <alignment readingOrder="1"/>
    </xf>
    <xf numFmtId="49" fontId="10" fillId="11" borderId="14" xfId="0" applyNumberFormat="1" applyFont="1" applyFill="1" applyBorder="1" applyAlignment="1">
      <alignment horizontal="center" vertical="center" readingOrder="1"/>
    </xf>
    <xf numFmtId="14" fontId="0" fillId="42" borderId="2" xfId="0" applyNumberFormat="1" applyFill="1" applyBorder="1" applyAlignment="1">
      <alignment horizontal="center" vertical="center"/>
    </xf>
    <xf numFmtId="14" fontId="131" fillId="0" borderId="1" xfId="0" applyNumberFormat="1" applyFont="1" applyBorder="1" applyAlignment="1">
      <alignment horizontal="center"/>
    </xf>
    <xf numFmtId="3" fontId="3" fillId="11" borderId="2" xfId="0" applyNumberFormat="1" applyFont="1" applyFill="1" applyBorder="1" applyAlignment="1">
      <alignment horizontal="left"/>
    </xf>
    <xf numFmtId="14" fontId="2" fillId="11" borderId="5" xfId="0" applyNumberFormat="1" applyFont="1" applyFill="1" applyBorder="1" applyAlignment="1">
      <alignment horizontal="center"/>
    </xf>
    <xf numFmtId="0" fontId="51" fillId="46" borderId="1" xfId="0" applyFont="1" applyFill="1" applyBorder="1" applyAlignment="1">
      <alignment horizontal="left" readingOrder="1"/>
    </xf>
    <xf numFmtId="14" fontId="0" fillId="0" borderId="0" xfId="0" applyNumberFormat="1" applyAlignment="1">
      <alignment horizontal="center" readingOrder="1"/>
    </xf>
    <xf numFmtId="0" fontId="3" fillId="35" borderId="38" xfId="0" applyFont="1" applyFill="1" applyBorder="1" applyAlignment="1">
      <alignment vertical="center"/>
    </xf>
    <xf numFmtId="0" fontId="21" fillId="11" borderId="2" xfId="0" applyFont="1" applyFill="1" applyBorder="1" applyAlignment="1">
      <alignment vertical="center"/>
    </xf>
    <xf numFmtId="0" fontId="0" fillId="46" borderId="1" xfId="0" applyFill="1" applyBorder="1" applyAlignment="1">
      <alignment horizontal="left"/>
    </xf>
    <xf numFmtId="0" fontId="0" fillId="46" borderId="5" xfId="0" applyFill="1" applyBorder="1" applyAlignment="1">
      <alignment horizontal="left"/>
    </xf>
    <xf numFmtId="0" fontId="0" fillId="47" borderId="1" xfId="0" applyFill="1" applyBorder="1" applyAlignment="1">
      <alignment horizontal="left"/>
    </xf>
    <xf numFmtId="0" fontId="0" fillId="41" borderId="1" xfId="0" applyFill="1" applyBorder="1" applyAlignment="1">
      <alignment horizontal="left"/>
    </xf>
    <xf numFmtId="0" fontId="0" fillId="39" borderId="1" xfId="0" applyFill="1" applyBorder="1" applyAlignment="1">
      <alignment horizontal="left"/>
    </xf>
    <xf numFmtId="0" fontId="21" fillId="11" borderId="1" xfId="0" applyFont="1" applyFill="1" applyBorder="1" applyAlignment="1">
      <alignment vertical="center"/>
    </xf>
    <xf numFmtId="0" fontId="21" fillId="11" borderId="2" xfId="0" applyFont="1" applyFill="1" applyBorder="1" applyAlignment="1">
      <alignment horizontal="left" vertical="center"/>
    </xf>
    <xf numFmtId="0" fontId="3" fillId="35" borderId="36" xfId="0" applyFont="1" applyFill="1" applyBorder="1" applyAlignment="1">
      <alignment horizontal="center" vertical="center"/>
    </xf>
    <xf numFmtId="0" fontId="5" fillId="42" borderId="0" xfId="0" applyFont="1" applyFill="1" applyAlignment="1">
      <alignment horizontal="center" vertical="center"/>
    </xf>
    <xf numFmtId="0" fontId="131" fillId="0" borderId="0" xfId="0" applyFont="1"/>
    <xf numFmtId="0" fontId="81" fillId="40" borderId="2" xfId="0" applyFont="1" applyFill="1" applyBorder="1" applyAlignment="1">
      <alignment horizontal="left" readingOrder="1"/>
    </xf>
    <xf numFmtId="0" fontId="81" fillId="40" borderId="11" xfId="0" applyFont="1" applyFill="1" applyBorder="1" applyAlignment="1">
      <alignment horizontal="left" readingOrder="1"/>
    </xf>
    <xf numFmtId="0" fontId="0" fillId="69" borderId="0" xfId="0" applyFill="1"/>
    <xf numFmtId="0" fontId="98" fillId="69" borderId="0" xfId="0" applyFont="1" applyFill="1"/>
    <xf numFmtId="0" fontId="98" fillId="40" borderId="0" xfId="0" applyFont="1" applyFill="1"/>
    <xf numFmtId="0" fontId="3" fillId="35" borderId="25" xfId="0" applyFont="1" applyFill="1" applyBorder="1" applyAlignment="1">
      <alignment horizontal="center" vertical="center"/>
    </xf>
    <xf numFmtId="0" fontId="3" fillId="42" borderId="1" xfId="0" applyFont="1" applyFill="1" applyBorder="1" applyAlignment="1">
      <alignment horizontal="center" vertical="center"/>
    </xf>
    <xf numFmtId="0" fontId="21" fillId="42" borderId="1" xfId="0" applyFont="1" applyFill="1" applyBorder="1" applyAlignment="1">
      <alignment horizontal="left" vertical="center"/>
    </xf>
    <xf numFmtId="0" fontId="21" fillId="11" borderId="11" xfId="0" applyFont="1" applyFill="1" applyBorder="1" applyAlignment="1">
      <alignment horizontal="left" vertical="center"/>
    </xf>
    <xf numFmtId="0" fontId="21" fillId="11" borderId="5" xfId="0" applyFont="1" applyFill="1" applyBorder="1" applyAlignment="1">
      <alignment horizontal="left" vertical="center"/>
    </xf>
    <xf numFmtId="0" fontId="5" fillId="42" borderId="5" xfId="0" applyFont="1" applyFill="1" applyBorder="1" applyAlignment="1">
      <alignment horizontal="center" vertical="center"/>
    </xf>
    <xf numFmtId="0" fontId="38" fillId="42" borderId="5" xfId="0" applyFont="1" applyFill="1" applyBorder="1" applyAlignment="1">
      <alignment horizontal="center" vertical="center"/>
    </xf>
    <xf numFmtId="0" fontId="0" fillId="42" borderId="59" xfId="0" applyFill="1" applyBorder="1" applyAlignment="1">
      <alignment horizontal="center"/>
    </xf>
    <xf numFmtId="0" fontId="0" fillId="42" borderId="58" xfId="0" applyFill="1" applyBorder="1" applyAlignment="1">
      <alignment horizontal="center"/>
    </xf>
    <xf numFmtId="0" fontId="0" fillId="42" borderId="93" xfId="0" applyFill="1" applyBorder="1" applyAlignment="1">
      <alignment horizontal="center"/>
    </xf>
    <xf numFmtId="164" fontId="0" fillId="11" borderId="0" xfId="0" applyNumberFormat="1" applyFill="1" applyAlignment="1">
      <alignment horizontal="center" vertical="center" readingOrder="1"/>
    </xf>
    <xf numFmtId="0" fontId="0" fillId="47" borderId="2" xfId="0" applyFill="1" applyBorder="1" applyAlignment="1">
      <alignment horizontal="left"/>
    </xf>
    <xf numFmtId="0" fontId="0" fillId="46" borderId="2" xfId="0" applyFill="1" applyBorder="1" applyAlignment="1">
      <alignment horizontal="left"/>
    </xf>
    <xf numFmtId="0" fontId="7" fillId="51" borderId="0" xfId="0" applyFont="1" applyFill="1" applyAlignment="1">
      <alignment horizontal="center"/>
    </xf>
    <xf numFmtId="0" fontId="0" fillId="51" borderId="0" xfId="0" applyFill="1"/>
    <xf numFmtId="0" fontId="98" fillId="51" borderId="0" xfId="0" applyFont="1" applyFill="1"/>
    <xf numFmtId="1" fontId="0" fillId="51" borderId="0" xfId="0" applyNumberFormat="1" applyFill="1"/>
    <xf numFmtId="164" fontId="4" fillId="42" borderId="0" xfId="0" applyNumberFormat="1" applyFont="1" applyFill="1"/>
    <xf numFmtId="164" fontId="2" fillId="42" borderId="0" xfId="0" applyNumberFormat="1" applyFont="1" applyFill="1"/>
    <xf numFmtId="164" fontId="2" fillId="42" borderId="0" xfId="0" applyNumberFormat="1" applyFont="1" applyFill="1" applyAlignment="1">
      <alignment horizontal="right"/>
    </xf>
    <xf numFmtId="0" fontId="2" fillId="51" borderId="0" xfId="0" applyFont="1" applyFill="1"/>
    <xf numFmtId="1" fontId="2" fillId="51" borderId="0" xfId="0" applyNumberFormat="1" applyFont="1" applyFill="1"/>
    <xf numFmtId="1" fontId="2" fillId="42" borderId="0" xfId="0" applyNumberFormat="1" applyFont="1" applyFill="1"/>
    <xf numFmtId="0" fontId="132" fillId="42" borderId="0" xfId="0" applyFont="1" applyFill="1" applyAlignment="1">
      <alignment horizontal="center" vertical="center" readingOrder="1"/>
    </xf>
    <xf numFmtId="0" fontId="133" fillId="42" borderId="0" xfId="0" applyFont="1" applyFill="1"/>
    <xf numFmtId="0" fontId="10" fillId="42" borderId="74" xfId="0" applyFont="1" applyFill="1" applyBorder="1" applyAlignment="1">
      <alignment horizontal="center" vertical="center" readingOrder="1"/>
    </xf>
    <xf numFmtId="2" fontId="5" fillId="52" borderId="13" xfId="0" applyNumberFormat="1" applyFont="1" applyFill="1" applyBorder="1"/>
    <xf numFmtId="0" fontId="98" fillId="15" borderId="40" xfId="0" applyFont="1" applyFill="1" applyBorder="1" applyAlignment="1">
      <alignment horizontal="center"/>
    </xf>
    <xf numFmtId="0" fontId="10" fillId="42" borderId="9" xfId="0" applyFont="1" applyFill="1" applyBorder="1" applyAlignment="1">
      <alignment horizontal="center" vertical="center" readingOrder="1"/>
    </xf>
    <xf numFmtId="167" fontId="24" fillId="42" borderId="1" xfId="0" applyNumberFormat="1" applyFont="1" applyFill="1" applyBorder="1" applyAlignment="1">
      <alignment vertical="center" textRotation="180" wrapText="1" readingOrder="1"/>
    </xf>
    <xf numFmtId="0" fontId="77" fillId="41" borderId="49" xfId="0" applyFont="1" applyFill="1" applyBorder="1" applyAlignment="1">
      <alignment horizontal="left"/>
    </xf>
    <xf numFmtId="0" fontId="5" fillId="42" borderId="95" xfId="0" applyFont="1" applyFill="1" applyBorder="1" applyAlignment="1">
      <alignment horizontal="center"/>
    </xf>
    <xf numFmtId="0" fontId="77" fillId="41" borderId="64" xfId="0" applyFont="1" applyFill="1" applyBorder="1" applyAlignment="1">
      <alignment horizontal="left"/>
    </xf>
    <xf numFmtId="0" fontId="77" fillId="40" borderId="63" xfId="0" applyFont="1" applyFill="1" applyBorder="1" applyAlignment="1">
      <alignment horizontal="left"/>
    </xf>
    <xf numFmtId="0" fontId="77" fillId="51" borderId="74" xfId="0" applyFont="1" applyFill="1" applyBorder="1" applyAlignment="1">
      <alignment horizontal="left"/>
    </xf>
    <xf numFmtId="0" fontId="77" fillId="51" borderId="79" xfId="0" applyFont="1" applyFill="1" applyBorder="1" applyAlignment="1">
      <alignment horizontal="left"/>
    </xf>
    <xf numFmtId="0" fontId="77" fillId="33" borderId="63" xfId="0" applyFont="1" applyFill="1" applyBorder="1" applyAlignment="1">
      <alignment horizontal="left"/>
    </xf>
    <xf numFmtId="0" fontId="77" fillId="33" borderId="3" xfId="0" applyFont="1" applyFill="1" applyBorder="1" applyAlignment="1">
      <alignment horizontal="left"/>
    </xf>
    <xf numFmtId="0" fontId="77" fillId="33" borderId="52" xfId="0" applyFont="1" applyFill="1" applyBorder="1" applyAlignment="1">
      <alignment horizontal="left"/>
    </xf>
    <xf numFmtId="0" fontId="0" fillId="44" borderId="1" xfId="0" applyFill="1" applyBorder="1"/>
    <xf numFmtId="0" fontId="0" fillId="44" borderId="1" xfId="0" applyFill="1" applyBorder="1" applyAlignment="1">
      <alignment wrapText="1"/>
    </xf>
    <xf numFmtId="0" fontId="0" fillId="69" borderId="1" xfId="0" applyFill="1" applyBorder="1" applyAlignment="1">
      <alignment horizontal="center"/>
    </xf>
    <xf numFmtId="0" fontId="0" fillId="0" borderId="1" xfId="0" applyBorder="1" applyAlignment="1">
      <alignment wrapText="1"/>
    </xf>
    <xf numFmtId="0" fontId="0" fillId="0" borderId="1" xfId="0" applyBorder="1" applyAlignment="1">
      <alignment horizontal="left" vertical="center"/>
    </xf>
    <xf numFmtId="0" fontId="127" fillId="60" borderId="1" xfId="0" applyFont="1" applyFill="1" applyBorder="1"/>
    <xf numFmtId="0" fontId="127" fillId="60" borderId="4" xfId="0" applyFont="1" applyFill="1" applyBorder="1"/>
    <xf numFmtId="0" fontId="54" fillId="60" borderId="4" xfId="0" applyFont="1" applyFill="1" applyBorder="1"/>
    <xf numFmtId="0" fontId="127" fillId="60" borderId="6" xfId="0" applyFont="1" applyFill="1" applyBorder="1"/>
    <xf numFmtId="0" fontId="127" fillId="60" borderId="7" xfId="0" applyFont="1" applyFill="1" applyBorder="1"/>
    <xf numFmtId="0" fontId="54" fillId="60" borderId="7" xfId="0" applyFont="1" applyFill="1" applyBorder="1"/>
    <xf numFmtId="0" fontId="127" fillId="59" borderId="6" xfId="0" applyFont="1" applyFill="1" applyBorder="1"/>
    <xf numFmtId="0" fontId="127" fillId="59" borderId="7" xfId="0" applyFont="1" applyFill="1" applyBorder="1"/>
    <xf numFmtId="0" fontId="134" fillId="59" borderId="7" xfId="0" applyFont="1" applyFill="1" applyBorder="1"/>
    <xf numFmtId="0" fontId="131" fillId="0" borderId="7" xfId="0" applyFont="1" applyBorder="1"/>
    <xf numFmtId="0" fontId="131" fillId="59" borderId="7" xfId="0" applyFont="1" applyFill="1" applyBorder="1"/>
    <xf numFmtId="0" fontId="127" fillId="60" borderId="14" xfId="0" applyFont="1" applyFill="1" applyBorder="1"/>
    <xf numFmtId="0" fontId="127" fillId="60" borderId="10" xfId="0" applyFont="1" applyFill="1" applyBorder="1"/>
    <xf numFmtId="0" fontId="54" fillId="60" borderId="9" xfId="0" applyFont="1" applyFill="1" applyBorder="1"/>
    <xf numFmtId="0" fontId="135" fillId="0" borderId="0" xfId="0" applyFont="1"/>
    <xf numFmtId="0" fontId="0" fillId="42" borderId="2" xfId="0" applyFill="1" applyBorder="1"/>
    <xf numFmtId="0" fontId="31" fillId="70" borderId="99" xfId="0" applyFont="1" applyFill="1" applyBorder="1" applyAlignment="1">
      <alignment horizontal="center" readingOrder="1"/>
    </xf>
    <xf numFmtId="0" fontId="31" fillId="70" borderId="100" xfId="0" applyFont="1" applyFill="1" applyBorder="1" applyAlignment="1">
      <alignment horizontal="center" readingOrder="1"/>
    </xf>
    <xf numFmtId="0" fontId="31" fillId="70" borderId="68" xfId="0" applyFont="1" applyFill="1" applyBorder="1" applyAlignment="1">
      <alignment horizontal="center" wrapText="1" readingOrder="1"/>
    </xf>
    <xf numFmtId="0" fontId="31" fillId="70" borderId="99" xfId="0" applyFont="1" applyFill="1" applyBorder="1" applyAlignment="1">
      <alignment horizontal="center" wrapText="1" readingOrder="1"/>
    </xf>
    <xf numFmtId="0" fontId="3" fillId="70" borderId="0" xfId="0" applyFont="1" applyFill="1" applyAlignment="1">
      <alignment horizontal="center" wrapText="1"/>
    </xf>
    <xf numFmtId="0" fontId="52" fillId="0" borderId="0" xfId="0" applyFont="1" applyAlignment="1">
      <alignment horizontal="center"/>
    </xf>
    <xf numFmtId="0" fontId="120" fillId="42" borderId="1" xfId="0" applyFont="1" applyFill="1" applyBorder="1" applyAlignment="1">
      <alignment horizontal="center"/>
    </xf>
    <xf numFmtId="0" fontId="136" fillId="0" borderId="1" xfId="0" applyFont="1" applyBorder="1" applyAlignment="1">
      <alignment horizontal="center"/>
    </xf>
    <xf numFmtId="0" fontId="102" fillId="0" borderId="0" xfId="0" applyFont="1"/>
    <xf numFmtId="0" fontId="5" fillId="0" borderId="2" xfId="0" applyFont="1" applyBorder="1"/>
    <xf numFmtId="14" fontId="5" fillId="0" borderId="1" xfId="0" applyNumberFormat="1" applyFont="1" applyBorder="1"/>
    <xf numFmtId="0" fontId="5" fillId="38" borderId="1" xfId="0" applyFont="1" applyFill="1" applyBorder="1" applyAlignment="1">
      <alignment horizontal="left"/>
    </xf>
    <xf numFmtId="0" fontId="5" fillId="0" borderId="4" xfId="0" applyFont="1" applyBorder="1"/>
    <xf numFmtId="0" fontId="97" fillId="0" borderId="1" xfId="0" applyFont="1" applyBorder="1" applyAlignment="1">
      <alignment horizontal="left"/>
    </xf>
    <xf numFmtId="0" fontId="5" fillId="0" borderId="1" xfId="0" applyFont="1" applyBorder="1" applyAlignment="1">
      <alignment horizontal="center" vertical="top"/>
    </xf>
    <xf numFmtId="0" fontId="43" fillId="42" borderId="1" xfId="0" applyFont="1" applyFill="1" applyBorder="1" applyAlignment="1">
      <alignment horizontal="center" vertical="center"/>
    </xf>
    <xf numFmtId="0" fontId="5" fillId="0" borderId="1" xfId="0" applyFont="1" applyBorder="1" applyAlignment="1">
      <alignment horizontal="center"/>
    </xf>
    <xf numFmtId="0" fontId="5" fillId="42" borderId="1" xfId="0" applyFont="1" applyFill="1" applyBorder="1"/>
    <xf numFmtId="0" fontId="5" fillId="42" borderId="2" xfId="0" applyFont="1" applyFill="1" applyBorder="1"/>
    <xf numFmtId="14" fontId="5" fillId="22" borderId="1" xfId="0" applyNumberFormat="1" applyFont="1" applyFill="1" applyBorder="1" applyAlignment="1">
      <alignment horizontal="right"/>
    </xf>
    <xf numFmtId="0" fontId="97" fillId="38" borderId="1" xfId="0" applyFont="1" applyFill="1" applyBorder="1" applyAlignment="1">
      <alignment horizontal="left"/>
    </xf>
    <xf numFmtId="0" fontId="5" fillId="0" borderId="1" xfId="0" applyFont="1" applyBorder="1" applyAlignment="1">
      <alignment horizontal="left"/>
    </xf>
    <xf numFmtId="0" fontId="5" fillId="38" borderId="5" xfId="0" applyFont="1" applyFill="1" applyBorder="1" applyAlignment="1">
      <alignment horizontal="left"/>
    </xf>
    <xf numFmtId="0" fontId="5" fillId="22" borderId="2" xfId="0" applyFont="1" applyFill="1" applyBorder="1"/>
    <xf numFmtId="0" fontId="5" fillId="37" borderId="14" xfId="0" applyFont="1" applyFill="1" applyBorder="1" applyAlignment="1">
      <alignment horizontal="center"/>
    </xf>
    <xf numFmtId="0" fontId="5" fillId="42" borderId="4" xfId="0" applyFont="1" applyFill="1" applyBorder="1" applyAlignment="1">
      <alignment horizontal="center" vertical="center"/>
    </xf>
    <xf numFmtId="0" fontId="139" fillId="37" borderId="97" xfId="0" applyFont="1" applyFill="1" applyBorder="1" applyAlignment="1">
      <alignment horizontal="center" vertical="center"/>
    </xf>
    <xf numFmtId="0" fontId="3" fillId="36" borderId="1" xfId="0" applyFont="1" applyFill="1" applyBorder="1" applyAlignment="1">
      <alignment horizontal="left"/>
    </xf>
    <xf numFmtId="14" fontId="5" fillId="0" borderId="1" xfId="0" applyNumberFormat="1" applyFont="1" applyBorder="1" applyAlignment="1">
      <alignment horizontal="right"/>
    </xf>
    <xf numFmtId="0" fontId="5" fillId="38" borderId="7" xfId="0" applyFont="1" applyFill="1" applyBorder="1" applyAlignment="1">
      <alignment horizontal="left"/>
    </xf>
    <xf numFmtId="0" fontId="3" fillId="36" borderId="7" xfId="0" applyFont="1" applyFill="1" applyBorder="1" applyAlignment="1">
      <alignment horizontal="left"/>
    </xf>
    <xf numFmtId="14" fontId="5" fillId="0" borderId="5" xfId="0" applyNumberFormat="1" applyFont="1" applyBorder="1"/>
    <xf numFmtId="0" fontId="5" fillId="0" borderId="3" xfId="0" applyFont="1" applyBorder="1"/>
    <xf numFmtId="0" fontId="3" fillId="36" borderId="4" xfId="0" applyFont="1" applyFill="1" applyBorder="1" applyAlignment="1">
      <alignment horizontal="left"/>
    </xf>
    <xf numFmtId="14" fontId="5" fillId="0" borderId="6" xfId="0" applyNumberFormat="1" applyFont="1" applyBorder="1"/>
    <xf numFmtId="0" fontId="5" fillId="37" borderId="1" xfId="0" applyFont="1" applyFill="1" applyBorder="1" applyAlignment="1">
      <alignment horizontal="center"/>
    </xf>
    <xf numFmtId="0" fontId="5" fillId="37" borderId="7" xfId="0" applyFont="1" applyFill="1" applyBorder="1" applyAlignment="1">
      <alignment horizontal="center"/>
    </xf>
    <xf numFmtId="0" fontId="5" fillId="37" borderId="4" xfId="0" applyFont="1" applyFill="1" applyBorder="1" applyAlignment="1">
      <alignment horizontal="center"/>
    </xf>
    <xf numFmtId="0" fontId="3" fillId="36" borderId="97" xfId="0" applyFont="1" applyFill="1" applyBorder="1" applyAlignment="1">
      <alignment horizontal="left"/>
    </xf>
    <xf numFmtId="0" fontId="5" fillId="22" borderId="1" xfId="0" applyFont="1" applyFill="1" applyBorder="1" applyAlignment="1">
      <alignment horizontal="center"/>
    </xf>
    <xf numFmtId="0" fontId="5" fillId="38" borderId="97" xfId="0" applyFont="1" applyFill="1" applyBorder="1" applyAlignment="1">
      <alignment horizontal="left"/>
    </xf>
    <xf numFmtId="0" fontId="3" fillId="36" borderId="101" xfId="0" applyFont="1" applyFill="1" applyBorder="1" applyAlignment="1">
      <alignment horizontal="left"/>
    </xf>
    <xf numFmtId="14" fontId="5" fillId="0" borderId="2" xfId="0" applyNumberFormat="1" applyFont="1" applyBorder="1" applyAlignment="1">
      <alignment horizontal="right"/>
    </xf>
    <xf numFmtId="0" fontId="139" fillId="37" borderId="7" xfId="0" applyFont="1" applyFill="1" applyBorder="1" applyAlignment="1">
      <alignment horizontal="center" vertical="center"/>
    </xf>
    <xf numFmtId="0" fontId="139" fillId="37" borderId="1" xfId="0" applyFont="1" applyFill="1" applyBorder="1" applyAlignment="1">
      <alignment horizontal="center" vertical="center"/>
    </xf>
    <xf numFmtId="0" fontId="140" fillId="42" borderId="4" xfId="0" applyFont="1" applyFill="1" applyBorder="1" applyAlignment="1">
      <alignment horizontal="center"/>
    </xf>
    <xf numFmtId="0" fontId="140" fillId="42" borderId="1" xfId="0" applyFont="1" applyFill="1" applyBorder="1" applyAlignment="1">
      <alignment horizontal="center"/>
    </xf>
    <xf numFmtId="0" fontId="97" fillId="0" borderId="1" xfId="0" applyFont="1" applyBorder="1"/>
    <xf numFmtId="14" fontId="97" fillId="22" borderId="1" xfId="0" applyNumberFormat="1" applyFont="1" applyFill="1" applyBorder="1" applyAlignment="1">
      <alignment horizontal="right"/>
    </xf>
    <xf numFmtId="0" fontId="97" fillId="0" borderId="1" xfId="0" applyFont="1" applyBorder="1" applyAlignment="1">
      <alignment horizontal="center"/>
    </xf>
    <xf numFmtId="0" fontId="140" fillId="42" borderId="0" xfId="0" applyFont="1" applyFill="1" applyAlignment="1">
      <alignment horizontal="center"/>
    </xf>
    <xf numFmtId="0" fontId="120" fillId="42" borderId="0" xfId="0" applyFont="1" applyFill="1" applyAlignment="1">
      <alignment horizontal="center"/>
    </xf>
    <xf numFmtId="14" fontId="5" fillId="42" borderId="1" xfId="0" applyNumberFormat="1" applyFont="1" applyFill="1" applyBorder="1"/>
    <xf numFmtId="0" fontId="5" fillId="42" borderId="4" xfId="0" applyFont="1" applyFill="1" applyBorder="1"/>
    <xf numFmtId="0" fontId="97" fillId="42" borderId="1" xfId="0" applyFont="1" applyFill="1" applyBorder="1" applyAlignment="1">
      <alignment horizontal="left"/>
    </xf>
    <xf numFmtId="0" fontId="5" fillId="42" borderId="1" xfId="0" applyFont="1" applyFill="1" applyBorder="1" applyAlignment="1">
      <alignment horizontal="center"/>
    </xf>
    <xf numFmtId="0" fontId="13" fillId="42" borderId="1" xfId="0" applyFont="1" applyFill="1" applyBorder="1" applyAlignment="1">
      <alignment horizontal="center" vertical="center" wrapText="1"/>
    </xf>
    <xf numFmtId="14" fontId="5" fillId="42" borderId="2" xfId="0" applyNumberFormat="1" applyFont="1" applyFill="1" applyBorder="1"/>
    <xf numFmtId="0" fontId="5" fillId="42" borderId="4" xfId="0" applyFont="1" applyFill="1" applyBorder="1" applyAlignment="1">
      <alignment horizontal="left"/>
    </xf>
    <xf numFmtId="0" fontId="14" fillId="42" borderId="4" xfId="0" applyFont="1" applyFill="1" applyBorder="1" applyAlignment="1">
      <alignment horizontal="center"/>
    </xf>
    <xf numFmtId="14" fontId="5" fillId="42" borderId="1" xfId="0" applyNumberFormat="1" applyFont="1" applyFill="1" applyBorder="1" applyAlignment="1">
      <alignment horizontal="right"/>
    </xf>
    <xf numFmtId="0" fontId="97" fillId="42" borderId="1" xfId="0" applyFont="1" applyFill="1" applyBorder="1"/>
    <xf numFmtId="14" fontId="97" fillId="42" borderId="1" xfId="0" applyNumberFormat="1" applyFont="1" applyFill="1" applyBorder="1"/>
    <xf numFmtId="0" fontId="97" fillId="42" borderId="2" xfId="0" applyFont="1" applyFill="1" applyBorder="1"/>
    <xf numFmtId="0" fontId="97" fillId="42" borderId="8" xfId="0" applyFont="1" applyFill="1" applyBorder="1"/>
    <xf numFmtId="0" fontId="97" fillId="0" borderId="2" xfId="0" applyFont="1" applyBorder="1" applyAlignment="1">
      <alignment horizontal="left"/>
    </xf>
    <xf numFmtId="0" fontId="97" fillId="0" borderId="5" xfId="0" applyFont="1" applyBorder="1" applyAlignment="1">
      <alignment horizontal="center"/>
    </xf>
    <xf numFmtId="0" fontId="141" fillId="33" borderId="2" xfId="0" applyFont="1" applyFill="1" applyBorder="1" applyAlignment="1">
      <alignment horizontal="center" vertical="center" wrapText="1"/>
    </xf>
    <xf numFmtId="0" fontId="141" fillId="42" borderId="2" xfId="0" applyFont="1" applyFill="1" applyBorder="1" applyAlignment="1">
      <alignment horizontal="center" vertical="center" wrapText="1"/>
    </xf>
    <xf numFmtId="0" fontId="98" fillId="42" borderId="0" xfId="0" applyFont="1" applyFill="1" applyAlignment="1">
      <alignment horizontal="left"/>
    </xf>
    <xf numFmtId="0" fontId="44" fillId="42" borderId="1" xfId="0" applyFont="1" applyFill="1" applyBorder="1" applyAlignment="1">
      <alignment horizontal="center" vertical="center"/>
    </xf>
    <xf numFmtId="0" fontId="44" fillId="42" borderId="0" xfId="0" applyFont="1" applyFill="1" applyAlignment="1">
      <alignment horizontal="center" vertical="center"/>
    </xf>
    <xf numFmtId="0" fontId="142" fillId="0" borderId="0" xfId="0" applyFont="1"/>
    <xf numFmtId="14" fontId="0" fillId="0" borderId="94" xfId="0" applyNumberFormat="1" applyBorder="1" applyAlignment="1">
      <alignment horizontal="center"/>
    </xf>
    <xf numFmtId="14" fontId="97" fillId="10" borderId="0" xfId="0" applyNumberFormat="1" applyFont="1" applyFill="1" applyAlignment="1">
      <alignment horizontal="center"/>
    </xf>
    <xf numFmtId="0" fontId="5" fillId="3" borderId="0" xfId="0" applyFont="1" applyFill="1" applyAlignment="1">
      <alignment horizontal="center"/>
    </xf>
    <xf numFmtId="0" fontId="0" fillId="0" borderId="95" xfId="0" applyBorder="1" applyAlignment="1">
      <alignment horizontal="center"/>
    </xf>
    <xf numFmtId="0" fontId="97" fillId="0" borderId="95" xfId="0" applyFont="1" applyBorder="1" applyAlignment="1">
      <alignment horizontal="center"/>
    </xf>
    <xf numFmtId="0" fontId="0" fillId="0" borderId="95" xfId="0" applyBorder="1" applyAlignment="1">
      <alignment horizontal="center" readingOrder="1"/>
    </xf>
    <xf numFmtId="0" fontId="0" fillId="0" borderId="95" xfId="0" applyBorder="1" applyAlignment="1">
      <alignment horizontal="center" wrapText="1" readingOrder="1"/>
    </xf>
    <xf numFmtId="1" fontId="0" fillId="0" borderId="95" xfId="0" applyNumberFormat="1" applyBorder="1" applyAlignment="1">
      <alignment horizontal="center"/>
    </xf>
    <xf numFmtId="0" fontId="97" fillId="10" borderId="0" xfId="0" applyFont="1" applyFill="1"/>
    <xf numFmtId="166" fontId="0" fillId="0" borderId="95" xfId="0" applyNumberFormat="1" applyBorder="1" applyAlignment="1">
      <alignment horizontal="center"/>
    </xf>
    <xf numFmtId="0" fontId="104" fillId="0" borderId="95" xfId="0" applyFont="1" applyBorder="1" applyAlignment="1">
      <alignment horizontal="center"/>
    </xf>
    <xf numFmtId="166" fontId="5" fillId="0" borderId="0" xfId="0" applyNumberFormat="1" applyFont="1" applyAlignment="1">
      <alignment horizontal="center"/>
    </xf>
    <xf numFmtId="166" fontId="0" fillId="0" borderId="96" xfId="0" applyNumberFormat="1" applyBorder="1" applyAlignment="1">
      <alignment horizontal="center"/>
    </xf>
    <xf numFmtId="0" fontId="104" fillId="0" borderId="96" xfId="0" applyFont="1" applyBorder="1" applyAlignment="1">
      <alignment horizontal="center"/>
    </xf>
    <xf numFmtId="0" fontId="143" fillId="0" borderId="0" xfId="0" applyFont="1"/>
    <xf numFmtId="0" fontId="0" fillId="44" borderId="1" xfId="0" applyFill="1" applyBorder="1" applyAlignment="1">
      <alignment horizontal="left" indent="1"/>
    </xf>
    <xf numFmtId="14" fontId="0" fillId="0" borderId="1" xfId="0" applyNumberFormat="1" applyBorder="1" applyAlignment="1">
      <alignment horizontal="left" vertical="center" indent="1"/>
    </xf>
    <xf numFmtId="14" fontId="0" fillId="0" borderId="1" xfId="0" applyNumberFormat="1" applyBorder="1" applyAlignment="1">
      <alignment horizontal="left" indent="1"/>
    </xf>
    <xf numFmtId="0" fontId="0" fillId="0" borderId="1" xfId="0" applyBorder="1" applyAlignment="1">
      <alignment horizontal="left" indent="1"/>
    </xf>
    <xf numFmtId="14" fontId="0" fillId="0" borderId="1" xfId="0" applyNumberFormat="1" applyBorder="1"/>
    <xf numFmtId="14" fontId="5" fillId="3" borderId="95" xfId="0" applyNumberFormat="1" applyFont="1" applyFill="1" applyBorder="1" applyAlignment="1">
      <alignment horizontal="center"/>
    </xf>
    <xf numFmtId="10" fontId="13" fillId="25" borderId="40" xfId="0" applyNumberFormat="1" applyFont="1" applyFill="1" applyBorder="1" applyAlignment="1">
      <alignment horizontal="center"/>
    </xf>
    <xf numFmtId="0" fontId="5" fillId="11" borderId="1" xfId="0" applyFont="1" applyFill="1" applyBorder="1" applyAlignment="1">
      <alignment horizontal="center" vertical="center" wrapText="1"/>
    </xf>
    <xf numFmtId="0" fontId="70" fillId="11" borderId="1" xfId="0" applyFont="1" applyFill="1" applyBorder="1" applyAlignment="1">
      <alignment horizontal="center" vertical="center" wrapText="1"/>
    </xf>
    <xf numFmtId="0" fontId="0" fillId="15" borderId="1" xfId="0" applyFill="1" applyBorder="1" applyAlignment="1">
      <alignment horizontal="center"/>
    </xf>
    <xf numFmtId="14" fontId="0" fillId="15" borderId="1" xfId="0" applyNumberFormat="1" applyFill="1" applyBorder="1" applyAlignment="1">
      <alignment horizontal="center"/>
    </xf>
    <xf numFmtId="14" fontId="0" fillId="56" borderId="1" xfId="0" applyNumberFormat="1" applyFill="1" applyBorder="1" applyAlignment="1">
      <alignment horizontal="center"/>
    </xf>
    <xf numFmtId="0" fontId="0" fillId="56" borderId="1" xfId="0" applyFill="1" applyBorder="1"/>
    <xf numFmtId="0" fontId="0" fillId="56" borderId="0" xfId="0" applyFill="1" applyAlignment="1">
      <alignment horizontal="left" wrapText="1"/>
    </xf>
    <xf numFmtId="0" fontId="0" fillId="56" borderId="1" xfId="0" applyFill="1" applyBorder="1" applyAlignment="1">
      <alignment horizontal="center"/>
    </xf>
    <xf numFmtId="0" fontId="3" fillId="11" borderId="39" xfId="0" applyFont="1" applyFill="1" applyBorder="1" applyAlignment="1">
      <alignment horizontal="center" vertical="center" readingOrder="1"/>
    </xf>
    <xf numFmtId="3" fontId="3" fillId="30" borderId="40" xfId="0" applyNumberFormat="1" applyFont="1" applyFill="1" applyBorder="1"/>
    <xf numFmtId="3" fontId="3" fillId="42" borderId="24" xfId="0" applyNumberFormat="1" applyFont="1" applyFill="1" applyBorder="1"/>
    <xf numFmtId="0" fontId="3" fillId="22" borderId="70" xfId="0" applyFont="1" applyFill="1" applyBorder="1"/>
    <xf numFmtId="10" fontId="13" fillId="25" borderId="40" xfId="0" applyNumberFormat="1" applyFont="1" applyFill="1" applyBorder="1"/>
    <xf numFmtId="0" fontId="31" fillId="22" borderId="21" xfId="0" applyFont="1" applyFill="1" applyBorder="1"/>
    <xf numFmtId="0" fontId="3" fillId="42" borderId="36" xfId="0" applyFont="1" applyFill="1" applyBorder="1"/>
    <xf numFmtId="0" fontId="31" fillId="22" borderId="26" xfId="0" applyFont="1" applyFill="1" applyBorder="1"/>
    <xf numFmtId="16" fontId="3" fillId="11" borderId="40" xfId="0" applyNumberFormat="1" applyFont="1" applyFill="1" applyBorder="1"/>
    <xf numFmtId="0" fontId="31" fillId="42" borderId="26" xfId="0" applyFont="1" applyFill="1" applyBorder="1"/>
    <xf numFmtId="0" fontId="3" fillId="42" borderId="26" xfId="0" applyFont="1" applyFill="1" applyBorder="1"/>
    <xf numFmtId="0" fontId="31" fillId="0" borderId="26" xfId="0" applyFont="1" applyBorder="1" applyAlignment="1">
      <alignment readingOrder="1"/>
    </xf>
    <xf numFmtId="0" fontId="3" fillId="42" borderId="39" xfId="0" applyFont="1" applyFill="1" applyBorder="1"/>
    <xf numFmtId="0" fontId="4" fillId="11" borderId="18" xfId="0" applyFont="1" applyFill="1" applyBorder="1" applyAlignment="1">
      <alignment vertical="center" readingOrder="1"/>
    </xf>
    <xf numFmtId="0" fontId="2" fillId="11" borderId="7" xfId="0" applyFont="1" applyFill="1" applyBorder="1" applyAlignment="1">
      <alignment vertical="center" readingOrder="1"/>
    </xf>
    <xf numFmtId="0" fontId="3" fillId="11" borderId="18" xfId="0" applyFont="1" applyFill="1" applyBorder="1" applyAlignment="1">
      <alignment vertical="center" readingOrder="1"/>
    </xf>
    <xf numFmtId="0" fontId="3" fillId="11" borderId="7" xfId="0" applyFont="1" applyFill="1" applyBorder="1" applyAlignment="1">
      <alignment vertical="center" readingOrder="1"/>
    </xf>
    <xf numFmtId="0" fontId="5" fillId="11" borderId="7" xfId="0" applyFont="1" applyFill="1" applyBorder="1" applyAlignment="1">
      <alignment vertical="center" readingOrder="1"/>
    </xf>
    <xf numFmtId="0" fontId="3" fillId="11" borderId="47" xfId="0" applyFont="1" applyFill="1" applyBorder="1" applyAlignment="1">
      <alignment vertical="center" readingOrder="1"/>
    </xf>
    <xf numFmtId="0" fontId="3" fillId="11" borderId="52" xfId="0" applyFont="1" applyFill="1" applyBorder="1" applyAlignment="1">
      <alignment vertical="center" readingOrder="1"/>
    </xf>
    <xf numFmtId="0" fontId="3" fillId="11" borderId="6" xfId="0" applyFont="1" applyFill="1" applyBorder="1" applyAlignment="1">
      <alignment vertical="center" readingOrder="1"/>
    </xf>
    <xf numFmtId="0" fontId="5" fillId="11" borderId="1" xfId="0" applyFont="1" applyFill="1" applyBorder="1" applyAlignment="1">
      <alignment vertical="center" readingOrder="1"/>
    </xf>
    <xf numFmtId="0" fontId="0" fillId="0" borderId="33" xfId="0" applyBorder="1" applyAlignment="1">
      <alignment vertical="center" readingOrder="1"/>
    </xf>
    <xf numFmtId="0" fontId="98" fillId="11" borderId="4" xfId="0" applyFont="1" applyFill="1" applyBorder="1" applyAlignment="1">
      <alignment vertical="center"/>
    </xf>
    <xf numFmtId="0" fontId="0" fillId="11" borderId="4" xfId="0" applyFill="1" applyBorder="1" applyAlignment="1">
      <alignment vertical="center"/>
    </xf>
    <xf numFmtId="0" fontId="0" fillId="42" borderId="1" xfId="0" applyFill="1" applyBorder="1" applyAlignment="1">
      <alignment vertical="center"/>
    </xf>
    <xf numFmtId="0" fontId="0" fillId="11" borderId="1" xfId="0" applyFill="1" applyBorder="1" applyAlignment="1">
      <alignment vertical="center"/>
    </xf>
    <xf numFmtId="0" fontId="3" fillId="11" borderId="38" xfId="0" applyFont="1" applyFill="1" applyBorder="1" applyAlignment="1">
      <alignment horizontal="center" vertical="center" readingOrder="1"/>
    </xf>
    <xf numFmtId="0" fontId="3" fillId="11" borderId="37" xfId="0" applyFont="1" applyFill="1" applyBorder="1" applyAlignment="1">
      <alignment horizontal="center" vertical="center" readingOrder="1"/>
    </xf>
    <xf numFmtId="4" fontId="127" fillId="23" borderId="40" xfId="0" applyNumberFormat="1" applyFont="1" applyFill="1" applyBorder="1" applyAlignment="1">
      <alignment horizontal="center"/>
    </xf>
    <xf numFmtId="3" fontId="7" fillId="0" borderId="0" xfId="0" applyNumberFormat="1" applyFont="1"/>
    <xf numFmtId="0" fontId="0" fillId="15" borderId="1" xfId="0" applyFill="1" applyBorder="1" applyAlignment="1">
      <alignment wrapText="1"/>
    </xf>
    <xf numFmtId="14" fontId="0" fillId="15" borderId="1" xfId="0" applyNumberFormat="1" applyFill="1" applyBorder="1" applyAlignment="1">
      <alignment horizontal="center" vertical="center"/>
    </xf>
    <xf numFmtId="3" fontId="3" fillId="0" borderId="40" xfId="0" applyNumberFormat="1" applyFont="1" applyBorder="1"/>
    <xf numFmtId="0" fontId="3" fillId="0" borderId="71" xfId="0" applyFont="1" applyBorder="1" applyAlignment="1">
      <alignment wrapText="1"/>
    </xf>
    <xf numFmtId="1" fontId="7" fillId="0" borderId="0" xfId="0" applyNumberFormat="1" applyFont="1"/>
    <xf numFmtId="0" fontId="0" fillId="0" borderId="1" xfId="0" applyBorder="1" applyAlignment="1">
      <alignment horizontal="center" indent="1"/>
    </xf>
    <xf numFmtId="0" fontId="0" fillId="42" borderId="1" xfId="0" applyFill="1" applyBorder="1" applyAlignment="1">
      <alignment horizontal="center" indent="1"/>
    </xf>
    <xf numFmtId="0" fontId="1" fillId="42" borderId="1" xfId="0" applyFont="1" applyFill="1" applyBorder="1" applyAlignment="1">
      <alignment horizontal="center" vertical="center"/>
    </xf>
    <xf numFmtId="0" fontId="10" fillId="42" borderId="0" xfId="0" applyFont="1" applyFill="1" applyAlignment="1">
      <alignment horizontal="center" vertical="center"/>
    </xf>
    <xf numFmtId="0" fontId="5" fillId="51" borderId="36" xfId="0" applyFont="1" applyFill="1" applyBorder="1" applyAlignment="1">
      <alignment horizontal="center"/>
    </xf>
    <xf numFmtId="3" fontId="3" fillId="51" borderId="40" xfId="0" applyNumberFormat="1" applyFont="1" applyFill="1" applyBorder="1" applyAlignment="1">
      <alignment horizontal="center"/>
    </xf>
    <xf numFmtId="0" fontId="145" fillId="0" borderId="0" xfId="0" applyFont="1" applyAlignment="1">
      <alignment horizontal="center"/>
    </xf>
    <xf numFmtId="0" fontId="145" fillId="0" borderId="102" xfId="0" applyFont="1" applyBorder="1"/>
    <xf numFmtId="0" fontId="145" fillId="0" borderId="103" xfId="0" applyFont="1" applyBorder="1"/>
    <xf numFmtId="0" fontId="145" fillId="0" borderId="104" xfId="0" applyFont="1" applyBorder="1"/>
    <xf numFmtId="14" fontId="5" fillId="0" borderId="105" xfId="0" applyNumberFormat="1" applyFont="1" applyBorder="1" applyAlignment="1">
      <alignment horizontal="center"/>
    </xf>
    <xf numFmtId="0" fontId="5" fillId="0" borderId="106" xfId="0" applyFont="1" applyBorder="1" applyAlignment="1">
      <alignment horizontal="center"/>
    </xf>
    <xf numFmtId="0" fontId="5" fillId="0" borderId="107" xfId="0" applyFont="1" applyBorder="1" applyAlignment="1">
      <alignment horizontal="center"/>
    </xf>
    <xf numFmtId="14" fontId="145" fillId="0" borderId="0" xfId="0" applyNumberFormat="1" applyFont="1" applyAlignment="1">
      <alignment horizontal="center"/>
    </xf>
    <xf numFmtId="0" fontId="8" fillId="0" borderId="0" xfId="0" applyFont="1" applyAlignment="1">
      <alignment horizontal="center"/>
    </xf>
    <xf numFmtId="0" fontId="3" fillId="0" borderId="40" xfId="0" applyFont="1" applyBorder="1" applyAlignment="1">
      <alignment wrapText="1"/>
    </xf>
    <xf numFmtId="3" fontId="3" fillId="0" borderId="37" xfId="0" applyNumberFormat="1" applyFont="1" applyBorder="1"/>
    <xf numFmtId="0" fontId="3" fillId="0" borderId="21" xfId="0" applyFont="1" applyBorder="1" applyAlignment="1">
      <alignment wrapText="1"/>
    </xf>
    <xf numFmtId="14" fontId="146" fillId="0" borderId="0" xfId="0" applyNumberFormat="1" applyFont="1" applyAlignment="1">
      <alignment horizontal="center"/>
    </xf>
    <xf numFmtId="0" fontId="146" fillId="0" borderId="0" xfId="0" applyFont="1" applyAlignment="1">
      <alignment horizontal="center"/>
    </xf>
    <xf numFmtId="14" fontId="0" fillId="0" borderId="1" xfId="0" applyNumberFormat="1" applyBorder="1" applyAlignment="1">
      <alignment horizontal="center" vertical="center" indent="1"/>
    </xf>
    <xf numFmtId="0" fontId="147" fillId="0" borderId="0" xfId="0" applyFont="1" applyAlignment="1">
      <alignment horizontal="center"/>
    </xf>
    <xf numFmtId="14" fontId="75" fillId="0" borderId="0" xfId="0" applyNumberFormat="1" applyFont="1" applyAlignment="1">
      <alignment horizontal="center"/>
    </xf>
    <xf numFmtId="14" fontId="137" fillId="42" borderId="2" xfId="0" applyNumberFormat="1" applyFont="1" applyFill="1" applyBorder="1" applyAlignment="1">
      <alignment horizontal="center" vertical="center"/>
    </xf>
    <xf numFmtId="0" fontId="0" fillId="15" borderId="1" xfId="0" applyFill="1" applyBorder="1" applyAlignment="1">
      <alignment horizontal="left" vertical="center"/>
    </xf>
    <xf numFmtId="0" fontId="0" fillId="0" borderId="1" xfId="0" applyBorder="1" applyAlignment="1">
      <alignment vertical="center" wrapText="1"/>
    </xf>
    <xf numFmtId="0" fontId="148" fillId="0" borderId="0" xfId="0" applyFont="1"/>
    <xf numFmtId="0" fontId="3" fillId="42" borderId="0" xfId="0" applyFont="1" applyFill="1"/>
    <xf numFmtId="1" fontId="3" fillId="42" borderId="0" xfId="0" applyNumberFormat="1" applyFont="1" applyFill="1"/>
    <xf numFmtId="164" fontId="3" fillId="42" borderId="36" xfId="0" applyNumberFormat="1" applyFont="1" applyFill="1" applyBorder="1" applyAlignment="1">
      <alignment horizontal="right"/>
    </xf>
    <xf numFmtId="0" fontId="21" fillId="11" borderId="1" xfId="0" applyFont="1" applyFill="1" applyBorder="1" applyAlignment="1">
      <alignment horizontal="center" vertical="center"/>
    </xf>
    <xf numFmtId="0" fontId="10" fillId="11" borderId="26" xfId="0" applyFont="1" applyFill="1" applyBorder="1" applyAlignment="1">
      <alignment horizontal="center" vertical="center" readingOrder="1"/>
    </xf>
    <xf numFmtId="0" fontId="13" fillId="25" borderId="39" xfId="0" applyFont="1" applyFill="1" applyBorder="1" applyAlignment="1">
      <alignment horizontal="center"/>
    </xf>
    <xf numFmtId="0" fontId="98" fillId="62" borderId="0" xfId="0" applyFont="1" applyFill="1" applyAlignment="1">
      <alignment wrapText="1"/>
    </xf>
    <xf numFmtId="3" fontId="0" fillId="42" borderId="2" xfId="0" applyNumberFormat="1" applyFill="1" applyBorder="1" applyAlignment="1">
      <alignment horizontal="center" vertical="center"/>
    </xf>
    <xf numFmtId="0" fontId="149" fillId="0" borderId="2" xfId="0" applyFont="1" applyBorder="1" applyAlignment="1">
      <alignment horizontal="left" readingOrder="1"/>
    </xf>
    <xf numFmtId="0" fontId="149" fillId="0" borderId="1" xfId="0" applyFont="1" applyBorder="1" applyAlignment="1">
      <alignment horizontal="left" readingOrder="1"/>
    </xf>
    <xf numFmtId="0" fontId="149" fillId="0" borderId="8" xfId="0" applyFont="1" applyBorder="1" applyAlignment="1">
      <alignment horizontal="left" readingOrder="1"/>
    </xf>
    <xf numFmtId="0" fontId="149" fillId="0" borderId="4" xfId="0" applyFont="1" applyBorder="1" applyAlignment="1">
      <alignment readingOrder="1"/>
    </xf>
    <xf numFmtId="0" fontId="149" fillId="0" borderId="2" xfId="0" applyFont="1" applyBorder="1" applyAlignment="1">
      <alignment readingOrder="1"/>
    </xf>
    <xf numFmtId="0" fontId="149" fillId="0" borderId="1" xfId="0" applyFont="1" applyBorder="1" applyAlignment="1">
      <alignment readingOrder="1"/>
    </xf>
    <xf numFmtId="0" fontId="5" fillId="62" borderId="6" xfId="0" applyFont="1" applyFill="1" applyBorder="1" applyAlignment="1">
      <alignment horizontal="center"/>
    </xf>
    <xf numFmtId="0" fontId="5" fillId="62" borderId="1" xfId="0" applyFont="1" applyFill="1" applyBorder="1" applyAlignment="1">
      <alignment horizontal="center"/>
    </xf>
    <xf numFmtId="0" fontId="10" fillId="11" borderId="25" xfId="0" applyFont="1" applyFill="1" applyBorder="1" applyAlignment="1">
      <alignment horizontal="center" vertical="center" readingOrder="1"/>
    </xf>
    <xf numFmtId="0" fontId="77" fillId="42" borderId="1" xfId="0" applyFont="1" applyFill="1" applyBorder="1" applyAlignment="1">
      <alignment horizontal="left"/>
    </xf>
    <xf numFmtId="0" fontId="77" fillId="42" borderId="4" xfId="0" applyFont="1" applyFill="1" applyBorder="1" applyAlignment="1">
      <alignment horizontal="left"/>
    </xf>
    <xf numFmtId="167" fontId="10" fillId="42" borderId="1" xfId="0" applyNumberFormat="1" applyFont="1" applyFill="1" applyBorder="1" applyAlignment="1">
      <alignment vertical="center" textRotation="180" wrapText="1" readingOrder="1"/>
    </xf>
    <xf numFmtId="0" fontId="77" fillId="42" borderId="7" xfId="0" applyFont="1" applyFill="1" applyBorder="1" applyAlignment="1">
      <alignment horizontal="left"/>
    </xf>
    <xf numFmtId="167" fontId="24" fillId="42" borderId="5" xfId="0" applyNumberFormat="1" applyFont="1" applyFill="1" applyBorder="1" applyAlignment="1">
      <alignment vertical="center" textRotation="180" wrapText="1" readingOrder="1"/>
    </xf>
    <xf numFmtId="0" fontId="3" fillId="42" borderId="36" xfId="0" applyFont="1" applyFill="1" applyBorder="1" applyAlignment="1">
      <alignment horizontal="right"/>
    </xf>
    <xf numFmtId="1" fontId="3" fillId="42" borderId="36" xfId="0" applyNumberFormat="1" applyFont="1" applyFill="1" applyBorder="1" applyAlignment="1">
      <alignment horizontal="right"/>
    </xf>
    <xf numFmtId="16" fontId="0" fillId="0" borderId="1" xfId="0" applyNumberFormat="1" applyBorder="1"/>
    <xf numFmtId="0" fontId="0" fillId="44" borderId="1" xfId="0" applyFill="1"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11" borderId="2" xfId="0" applyFill="1" applyBorder="1" applyAlignment="1">
      <alignment horizontal="center"/>
    </xf>
    <xf numFmtId="0" fontId="123" fillId="42" borderId="1" xfId="0" applyFont="1" applyFill="1" applyBorder="1" applyAlignment="1">
      <alignment horizontal="left"/>
    </xf>
    <xf numFmtId="167" fontId="10" fillId="42" borderId="4" xfId="0" applyNumberFormat="1" applyFont="1" applyFill="1" applyBorder="1" applyAlignment="1">
      <alignment horizontal="center" vertical="center" readingOrder="1"/>
    </xf>
    <xf numFmtId="167" fontId="89" fillId="42" borderId="1" xfId="0" applyNumberFormat="1" applyFont="1" applyFill="1" applyBorder="1" applyAlignment="1">
      <alignment horizontal="center" vertical="center" readingOrder="1"/>
    </xf>
    <xf numFmtId="0" fontId="90" fillId="42" borderId="1" xfId="0" applyFont="1" applyFill="1" applyBorder="1" applyAlignment="1">
      <alignment horizontal="left"/>
    </xf>
    <xf numFmtId="167" fontId="10" fillId="42" borderId="1" xfId="0" applyNumberFormat="1" applyFont="1" applyFill="1" applyBorder="1" applyAlignment="1">
      <alignment horizontal="center" vertical="center" readingOrder="1"/>
    </xf>
    <xf numFmtId="11" fontId="5" fillId="3" borderId="95" xfId="0" applyNumberFormat="1" applyFont="1" applyFill="1" applyBorder="1" applyAlignment="1">
      <alignment horizontal="center"/>
    </xf>
    <xf numFmtId="0" fontId="120" fillId="41" borderId="9" xfId="0" applyFont="1" applyFill="1" applyBorder="1" applyAlignment="1">
      <alignment horizontal="left" readingOrder="1"/>
    </xf>
    <xf numFmtId="0" fontId="120" fillId="41" borderId="7" xfId="0" applyFont="1" applyFill="1" applyBorder="1" applyAlignment="1">
      <alignment horizontal="left" readingOrder="1"/>
    </xf>
    <xf numFmtId="0" fontId="0" fillId="15" borderId="22" xfId="0" applyFill="1" applyBorder="1" applyAlignment="1">
      <alignment horizontal="left" readingOrder="1"/>
    </xf>
    <xf numFmtId="0" fontId="0" fillId="15" borderId="41" xfId="0" applyFill="1" applyBorder="1" applyAlignment="1">
      <alignment horizontal="left" readingOrder="1"/>
    </xf>
    <xf numFmtId="0" fontId="73" fillId="41" borderId="2" xfId="0" applyFont="1" applyFill="1" applyBorder="1" applyAlignment="1">
      <alignment horizontal="left" readingOrder="1"/>
    </xf>
    <xf numFmtId="0" fontId="73" fillId="41" borderId="11" xfId="0" applyFont="1" applyFill="1" applyBorder="1" applyAlignment="1">
      <alignment horizontal="left" readingOrder="1"/>
    </xf>
    <xf numFmtId="1" fontId="3" fillId="42" borderId="40" xfId="0" applyNumberFormat="1" applyFont="1" applyFill="1" applyBorder="1" applyAlignment="1">
      <alignment horizontal="right"/>
    </xf>
    <xf numFmtId="0" fontId="3" fillId="49" borderId="14" xfId="0" applyFont="1" applyFill="1" applyBorder="1" applyAlignment="1">
      <alignment horizontal="center" vertical="center"/>
    </xf>
    <xf numFmtId="0" fontId="79" fillId="33" borderId="4" xfId="0" applyFont="1" applyFill="1" applyBorder="1" applyAlignment="1">
      <alignment horizontal="left" readingOrder="1"/>
    </xf>
    <xf numFmtId="0" fontId="150" fillId="71" borderId="1" xfId="0" applyFont="1" applyFill="1" applyBorder="1"/>
    <xf numFmtId="0" fontId="81" fillId="71" borderId="56" xfId="0" applyFont="1" applyFill="1" applyBorder="1" applyAlignment="1">
      <alignment horizontal="left" readingOrder="1"/>
    </xf>
    <xf numFmtId="0" fontId="58" fillId="0" borderId="0" xfId="0" applyFont="1" applyAlignment="1">
      <alignment wrapText="1"/>
    </xf>
    <xf numFmtId="0" fontId="5" fillId="3" borderId="95" xfId="0" applyFont="1" applyFill="1" applyBorder="1" applyAlignment="1">
      <alignment horizontal="center" vertical="top"/>
    </xf>
    <xf numFmtId="0" fontId="5" fillId="0" borderId="95" xfId="0" applyFont="1" applyBorder="1" applyAlignment="1">
      <alignment horizontal="center" vertical="top"/>
    </xf>
    <xf numFmtId="0" fontId="149" fillId="42" borderId="6" xfId="0" applyFont="1" applyFill="1" applyBorder="1" applyAlignment="1">
      <alignment horizontal="left" readingOrder="1"/>
    </xf>
    <xf numFmtId="0" fontId="0" fillId="0" borderId="2" xfId="0" applyBorder="1" applyAlignment="1">
      <alignment horizontal="center"/>
    </xf>
    <xf numFmtId="0" fontId="0" fillId="0" borderId="8" xfId="0" applyBorder="1" applyAlignment="1">
      <alignment horizontal="center"/>
    </xf>
    <xf numFmtId="0" fontId="0" fillId="42" borderId="2" xfId="0" applyFill="1" applyBorder="1" applyAlignment="1">
      <alignment horizontal="center"/>
    </xf>
    <xf numFmtId="0" fontId="0" fillId="0" borderId="2" xfId="0" applyBorder="1" applyAlignment="1">
      <alignment horizontal="center" indent="1"/>
    </xf>
    <xf numFmtId="0" fontId="0" fillId="42" borderId="2" xfId="0" applyFill="1" applyBorder="1" applyAlignment="1">
      <alignment horizontal="center" indent="1"/>
    </xf>
    <xf numFmtId="0" fontId="32" fillId="11" borderId="5" xfId="0" applyFont="1" applyFill="1" applyBorder="1" applyAlignment="1">
      <alignment horizontal="center" vertical="center" wrapText="1"/>
    </xf>
    <xf numFmtId="0" fontId="155" fillId="0" borderId="0" xfId="3"/>
    <xf numFmtId="0" fontId="8" fillId="0" borderId="0" xfId="4"/>
    <xf numFmtId="0" fontId="169" fillId="0" borderId="110" xfId="4" applyFont="1" applyBorder="1" applyAlignment="1">
      <alignment horizontal="left" vertical="center" wrapText="1"/>
    </xf>
    <xf numFmtId="0" fontId="167" fillId="83" borderId="110" xfId="4" applyFont="1" applyFill="1" applyBorder="1" applyAlignment="1">
      <alignment horizontal="center" vertical="center" wrapText="1"/>
    </xf>
    <xf numFmtId="0" fontId="167" fillId="82" borderId="110" xfId="4" applyFont="1" applyFill="1" applyBorder="1" applyAlignment="1">
      <alignment horizontal="center" vertical="center" wrapText="1"/>
    </xf>
    <xf numFmtId="0" fontId="163" fillId="81" borderId="110" xfId="4" applyFont="1" applyFill="1" applyBorder="1" applyAlignment="1">
      <alignment horizontal="center" vertical="center" wrapText="1"/>
    </xf>
    <xf numFmtId="0" fontId="167" fillId="80" borderId="110" xfId="4" applyFont="1" applyFill="1" applyBorder="1" applyAlignment="1">
      <alignment horizontal="center" vertical="center" wrapText="1"/>
    </xf>
    <xf numFmtId="0" fontId="163" fillId="78" borderId="110" xfId="4" applyFont="1" applyFill="1" applyBorder="1" applyAlignment="1">
      <alignment horizontal="center" vertical="center" wrapText="1"/>
    </xf>
    <xf numFmtId="0" fontId="157" fillId="86" borderId="112" xfId="0" applyFont="1" applyFill="1" applyBorder="1" applyAlignment="1">
      <alignment horizontal="center" wrapText="1"/>
    </xf>
    <xf numFmtId="0" fontId="0" fillId="0" borderId="0" xfId="4" applyFont="1"/>
    <xf numFmtId="0" fontId="8" fillId="42" borderId="0" xfId="4" applyFill="1"/>
    <xf numFmtId="0" fontId="98" fillId="42" borderId="0" xfId="0" applyFont="1" applyFill="1" applyAlignment="1">
      <alignment wrapText="1"/>
    </xf>
    <xf numFmtId="0" fontId="0" fillId="42" borderId="0" xfId="4" applyFont="1" applyFill="1"/>
    <xf numFmtId="0" fontId="159" fillId="87" borderId="115" xfId="0" applyFont="1" applyFill="1" applyBorder="1" applyAlignment="1">
      <alignment horizontal="center" wrapText="1"/>
    </xf>
    <xf numFmtId="0" fontId="8" fillId="0" borderId="0" xfId="4" applyAlignment="1">
      <alignment horizontal="center"/>
    </xf>
    <xf numFmtId="0" fontId="159" fillId="22" borderId="115" xfId="0" applyFont="1" applyFill="1" applyBorder="1" applyAlignment="1">
      <alignment horizontal="center" wrapText="1"/>
    </xf>
    <xf numFmtId="0" fontId="157" fillId="86" borderId="110" xfId="0" applyFont="1" applyFill="1" applyBorder="1" applyAlignment="1">
      <alignment horizontal="center" wrapText="1"/>
    </xf>
    <xf numFmtId="0" fontId="160" fillId="0" borderId="112" xfId="0" applyFont="1" applyBorder="1" applyAlignment="1">
      <alignment horizontal="center" wrapText="1"/>
    </xf>
    <xf numFmtId="0" fontId="154" fillId="88" borderId="112" xfId="0" applyFont="1" applyFill="1" applyBorder="1" applyAlignment="1">
      <alignment horizontal="center" wrapText="1"/>
    </xf>
    <xf numFmtId="0" fontId="157" fillId="89" borderId="112" xfId="0" applyFont="1" applyFill="1" applyBorder="1" applyAlignment="1">
      <alignment horizontal="center" wrapText="1"/>
    </xf>
    <xf numFmtId="0" fontId="154" fillId="90" borderId="112" xfId="0" applyFont="1" applyFill="1" applyBorder="1" applyAlignment="1">
      <alignment horizontal="center" wrapText="1"/>
    </xf>
    <xf numFmtId="0" fontId="154" fillId="91" borderId="112" xfId="0" applyFont="1" applyFill="1" applyBorder="1" applyAlignment="1">
      <alignment horizontal="center" wrapText="1"/>
    </xf>
    <xf numFmtId="0" fontId="81" fillId="71" borderId="1" xfId="0" applyFont="1" applyFill="1" applyBorder="1" applyAlignment="1">
      <alignment horizontal="left" readingOrder="1"/>
    </xf>
    <xf numFmtId="0" fontId="137" fillId="0" borderId="2" xfId="0" applyFont="1" applyBorder="1" applyAlignment="1">
      <alignment horizontal="center"/>
    </xf>
    <xf numFmtId="0" fontId="118" fillId="0" borderId="0" xfId="0" applyFont="1" applyAlignment="1">
      <alignment horizontal="center"/>
    </xf>
    <xf numFmtId="0" fontId="136" fillId="0" borderId="0" xfId="0" applyFont="1" applyAlignment="1">
      <alignment horizontal="center"/>
    </xf>
    <xf numFmtId="0" fontId="137" fillId="0" borderId="0" xfId="0" applyFont="1" applyAlignment="1">
      <alignment horizontal="left"/>
    </xf>
    <xf numFmtId="0" fontId="137" fillId="0" borderId="0" xfId="0" applyFont="1"/>
    <xf numFmtId="2" fontId="0" fillId="0" borderId="0" xfId="0" applyNumberFormat="1" applyAlignment="1">
      <alignment horizontal="center"/>
    </xf>
    <xf numFmtId="2" fontId="137" fillId="0" borderId="0" xfId="0" applyNumberFormat="1" applyFont="1" applyAlignment="1">
      <alignment horizontal="center"/>
    </xf>
    <xf numFmtId="0" fontId="137" fillId="0" borderId="11" xfId="0" applyFont="1" applyBorder="1" applyAlignment="1">
      <alignment horizontal="center"/>
    </xf>
    <xf numFmtId="0" fontId="137" fillId="0" borderId="3" xfId="0" applyFont="1" applyBorder="1" applyAlignment="1">
      <alignment horizontal="left"/>
    </xf>
    <xf numFmtId="0" fontId="137" fillId="0" borderId="4" xfId="0" applyFont="1" applyBorder="1" applyAlignment="1">
      <alignment horizontal="left"/>
    </xf>
    <xf numFmtId="0" fontId="137" fillId="0" borderId="10" xfId="0" applyFont="1" applyBorder="1" applyAlignment="1">
      <alignment horizontal="center"/>
    </xf>
    <xf numFmtId="0" fontId="32" fillId="0" borderId="62" xfId="0" applyFont="1" applyBorder="1" applyAlignment="1">
      <alignment horizontal="left" vertical="center"/>
    </xf>
    <xf numFmtId="0" fontId="32" fillId="0" borderId="62" xfId="0" applyFont="1" applyBorder="1" applyAlignment="1">
      <alignment horizontal="left" vertical="center" wrapText="1" shrinkToFit="1"/>
    </xf>
    <xf numFmtId="2" fontId="32" fillId="0" borderId="62" xfId="0" applyNumberFormat="1" applyFont="1" applyBorder="1" applyAlignment="1">
      <alignment horizontal="center" vertical="center"/>
    </xf>
    <xf numFmtId="14" fontId="10" fillId="42" borderId="1" xfId="0" applyNumberFormat="1" applyFont="1" applyFill="1" applyBorder="1" applyAlignment="1">
      <alignment horizontal="center"/>
    </xf>
    <xf numFmtId="0" fontId="13" fillId="0" borderId="39" xfId="0" applyFont="1" applyBorder="1"/>
    <xf numFmtId="0" fontId="3" fillId="0" borderId="23" xfId="0" applyFont="1" applyBorder="1"/>
    <xf numFmtId="0" fontId="3" fillId="0" borderId="70" xfId="0" applyFont="1" applyBorder="1"/>
    <xf numFmtId="3" fontId="3" fillId="0" borderId="24" xfId="0" applyNumberFormat="1" applyFont="1" applyBorder="1"/>
    <xf numFmtId="0" fontId="172" fillId="92" borderId="1" xfId="0" applyFont="1" applyFill="1" applyBorder="1" applyAlignment="1">
      <alignment horizontal="center"/>
    </xf>
    <xf numFmtId="0" fontId="8" fillId="79" borderId="0" xfId="4" applyFill="1"/>
    <xf numFmtId="0" fontId="155" fillId="0" borderId="0" xfId="0" applyFont="1"/>
    <xf numFmtId="0" fontId="155" fillId="79" borderId="0" xfId="4" applyFont="1" applyFill="1"/>
    <xf numFmtId="0" fontId="0" fillId="33" borderId="42" xfId="0" applyFill="1" applyBorder="1" applyAlignment="1">
      <alignment horizontal="left" readingOrder="1"/>
    </xf>
    <xf numFmtId="0" fontId="10" fillId="42" borderId="16" xfId="0" applyFont="1" applyFill="1" applyBorder="1" applyAlignment="1">
      <alignment horizontal="center" vertical="center" readingOrder="1"/>
    </xf>
    <xf numFmtId="0" fontId="10" fillId="42" borderId="47" xfId="0" applyFont="1" applyFill="1" applyBorder="1" applyAlignment="1">
      <alignment horizontal="center" vertical="center" readingOrder="1"/>
    </xf>
    <xf numFmtId="0" fontId="10" fillId="42" borderId="7" xfId="0" applyFont="1" applyFill="1" applyBorder="1" applyAlignment="1">
      <alignment horizontal="center" vertical="center" readingOrder="1"/>
    </xf>
    <xf numFmtId="0" fontId="10" fillId="42" borderId="4" xfId="0" applyFont="1" applyFill="1" applyBorder="1" applyAlignment="1">
      <alignment horizontal="center" vertical="center" readingOrder="1"/>
    </xf>
    <xf numFmtId="0" fontId="38" fillId="0" borderId="0" xfId="0" applyFont="1" applyAlignment="1">
      <alignment horizontal="left" vertical="center"/>
    </xf>
    <xf numFmtId="0" fontId="38" fillId="66" borderId="62" xfId="0" applyFont="1" applyFill="1" applyBorder="1" applyAlignment="1">
      <alignment horizontal="left" vertical="center"/>
    </xf>
    <xf numFmtId="0" fontId="38" fillId="66" borderId="87" xfId="0" applyFont="1" applyFill="1" applyBorder="1" applyAlignment="1">
      <alignment horizontal="left" vertical="center"/>
    </xf>
    <xf numFmtId="0" fontId="38" fillId="66" borderId="1" xfId="0" applyFont="1" applyFill="1" applyBorder="1" applyAlignment="1">
      <alignment horizontal="left" vertical="center"/>
    </xf>
    <xf numFmtId="0" fontId="38" fillId="66" borderId="2" xfId="0" applyFont="1" applyFill="1" applyBorder="1" applyAlignment="1">
      <alignment horizontal="left" vertical="center"/>
    </xf>
    <xf numFmtId="0" fontId="0" fillId="41" borderId="2" xfId="0" applyFill="1" applyBorder="1" applyAlignment="1">
      <alignment readingOrder="1"/>
    </xf>
    <xf numFmtId="49" fontId="10" fillId="11" borderId="5" xfId="0" applyNumberFormat="1" applyFont="1" applyFill="1" applyBorder="1" applyAlignment="1">
      <alignment horizontal="center" vertical="center" readingOrder="1"/>
    </xf>
    <xf numFmtId="49" fontId="10" fillId="11" borderId="6" xfId="0" applyNumberFormat="1" applyFont="1" applyFill="1" applyBorder="1" applyAlignment="1">
      <alignment horizontal="center" vertical="center" readingOrder="1"/>
    </xf>
    <xf numFmtId="167" fontId="10" fillId="11" borderId="6" xfId="0" applyNumberFormat="1" applyFont="1" applyFill="1" applyBorder="1" applyAlignment="1">
      <alignment horizontal="center" vertical="center" readingOrder="1"/>
    </xf>
    <xf numFmtId="0" fontId="0" fillId="0" borderId="8" xfId="0" applyBorder="1" applyAlignment="1">
      <alignment horizontal="center" vertical="center"/>
    </xf>
    <xf numFmtId="0" fontId="126" fillId="0" borderId="0" xfId="0" applyFont="1" applyAlignment="1">
      <alignment horizontal="center"/>
    </xf>
    <xf numFmtId="0" fontId="35" fillId="44" borderId="11" xfId="0" applyFont="1" applyFill="1" applyBorder="1" applyAlignment="1">
      <alignment horizontal="center" vertical="center"/>
    </xf>
    <xf numFmtId="0" fontId="35" fillId="44" borderId="56" xfId="0" applyFont="1" applyFill="1" applyBorder="1" applyAlignment="1">
      <alignment horizontal="center" vertical="center"/>
    </xf>
    <xf numFmtId="0" fontId="35" fillId="44" borderId="8" xfId="0" applyFont="1" applyFill="1" applyBorder="1" applyAlignment="1">
      <alignment horizontal="center" vertical="center"/>
    </xf>
    <xf numFmtId="0" fontId="35" fillId="43" borderId="5" xfId="0" applyFont="1" applyFill="1" applyBorder="1" applyAlignment="1">
      <alignment horizontal="center" vertical="center"/>
    </xf>
    <xf numFmtId="0" fontId="35" fillId="43" borderId="62" xfId="0" applyFont="1" applyFill="1" applyBorder="1" applyAlignment="1">
      <alignment horizontal="center" vertical="center"/>
    </xf>
    <xf numFmtId="0" fontId="35" fillId="43" borderId="6" xfId="0" applyFont="1" applyFill="1" applyBorder="1" applyAlignment="1">
      <alignment horizontal="center" vertical="center"/>
    </xf>
    <xf numFmtId="0" fontId="10" fillId="45" borderId="8" xfId="0" applyFont="1" applyFill="1" applyBorder="1" applyAlignment="1">
      <alignment horizontal="center"/>
    </xf>
    <xf numFmtId="0" fontId="10" fillId="45" borderId="9" xfId="0" applyFont="1" applyFill="1" applyBorder="1" applyAlignment="1">
      <alignment horizontal="center"/>
    </xf>
    <xf numFmtId="0" fontId="35" fillId="44" borderId="5" xfId="0" applyFont="1" applyFill="1" applyBorder="1" applyAlignment="1">
      <alignment horizontal="center" vertical="center"/>
    </xf>
    <xf numFmtId="0" fontId="35" fillId="44" borderId="62" xfId="0" applyFont="1" applyFill="1" applyBorder="1" applyAlignment="1">
      <alignment horizontal="center" vertical="center"/>
    </xf>
    <xf numFmtId="0" fontId="21" fillId="11" borderId="7" xfId="0" applyFont="1" applyFill="1" applyBorder="1" applyAlignment="1">
      <alignment horizontal="center" vertical="center"/>
    </xf>
    <xf numFmtId="0" fontId="21" fillId="11" borderId="6" xfId="0" applyFont="1" applyFill="1" applyBorder="1" applyAlignment="1">
      <alignment horizontal="center" vertical="center"/>
    </xf>
    <xf numFmtId="0" fontId="0" fillId="42" borderId="0" xfId="0" applyFill="1" applyAlignment="1">
      <alignment horizontal="center"/>
    </xf>
    <xf numFmtId="0" fontId="21" fillId="11" borderId="3" xfId="0" applyFont="1" applyFill="1" applyBorder="1" applyAlignment="1">
      <alignment horizontal="center" vertical="center"/>
    </xf>
    <xf numFmtId="0" fontId="21" fillId="11" borderId="4" xfId="0" applyFont="1" applyFill="1" applyBorder="1" applyAlignment="1">
      <alignment horizontal="center" vertical="center"/>
    </xf>
    <xf numFmtId="0" fontId="21" fillId="11" borderId="2" xfId="0" applyFont="1" applyFill="1" applyBorder="1" applyAlignment="1">
      <alignment horizontal="center" vertical="center"/>
    </xf>
    <xf numFmtId="0" fontId="0" fillId="48" borderId="1" xfId="0" applyFill="1" applyBorder="1" applyAlignment="1">
      <alignment horizontal="center"/>
    </xf>
    <xf numFmtId="0" fontId="21" fillId="11" borderId="88" xfId="0" applyFont="1" applyFill="1" applyBorder="1" applyAlignment="1">
      <alignment horizontal="center" vertical="center"/>
    </xf>
    <xf numFmtId="0" fontId="21" fillId="11" borderId="89" xfId="0" applyFont="1" applyFill="1" applyBorder="1" applyAlignment="1">
      <alignment horizontal="center" vertical="center"/>
    </xf>
    <xf numFmtId="0" fontId="3" fillId="11" borderId="39" xfId="0" applyFont="1" applyFill="1" applyBorder="1" applyAlignment="1">
      <alignment horizontal="center" vertical="center" readingOrder="1"/>
    </xf>
    <xf numFmtId="0" fontId="3" fillId="11" borderId="40" xfId="0" applyFont="1" applyFill="1" applyBorder="1" applyAlignment="1">
      <alignment horizontal="center" vertical="center" readingOrder="1"/>
    </xf>
    <xf numFmtId="0" fontId="10" fillId="42" borderId="0" xfId="0" applyFont="1" applyFill="1" applyAlignment="1">
      <alignment horizontal="center"/>
    </xf>
    <xf numFmtId="0" fontId="21" fillId="42" borderId="2" xfId="0" applyFont="1" applyFill="1" applyBorder="1" applyAlignment="1">
      <alignment horizontal="center" vertical="center"/>
    </xf>
    <xf numFmtId="0" fontId="21" fillId="42" borderId="4" xfId="0" applyFont="1" applyFill="1" applyBorder="1" applyAlignment="1">
      <alignment horizontal="center" vertical="center"/>
    </xf>
    <xf numFmtId="0" fontId="3" fillId="35" borderId="38" xfId="0" applyFont="1" applyFill="1" applyBorder="1" applyAlignment="1">
      <alignment horizontal="center" vertical="center"/>
    </xf>
    <xf numFmtId="0" fontId="3" fillId="35" borderId="37" xfId="0" applyFont="1" applyFill="1" applyBorder="1" applyAlignment="1">
      <alignment horizontal="center" vertical="center"/>
    </xf>
    <xf numFmtId="0" fontId="3" fillId="49" borderId="11" xfId="0" applyFont="1" applyFill="1" applyBorder="1" applyAlignment="1">
      <alignment horizontal="center" vertical="center"/>
    </xf>
    <xf numFmtId="0" fontId="3" fillId="49" borderId="10" xfId="0" applyFont="1" applyFill="1" applyBorder="1" applyAlignment="1">
      <alignment horizontal="center" vertical="center"/>
    </xf>
    <xf numFmtId="0" fontId="0" fillId="46" borderId="1" xfId="0" applyFill="1" applyBorder="1" applyAlignment="1">
      <alignment horizontal="left" vertical="center" readingOrder="1"/>
    </xf>
    <xf numFmtId="0" fontId="14" fillId="19" borderId="0" xfId="0" applyFont="1" applyFill="1" applyAlignment="1">
      <alignment horizontal="center" vertical="center" readingOrder="1"/>
    </xf>
    <xf numFmtId="164" fontId="20" fillId="11" borderId="42" xfId="0" applyNumberFormat="1" applyFont="1" applyFill="1" applyBorder="1" applyAlignment="1">
      <alignment horizontal="center" vertical="center" readingOrder="1"/>
    </xf>
    <xf numFmtId="164" fontId="20" fillId="11" borderId="7" xfId="0" applyNumberFormat="1" applyFont="1" applyFill="1" applyBorder="1" applyAlignment="1">
      <alignment horizontal="center" vertical="center" readingOrder="1"/>
    </xf>
    <xf numFmtId="0" fontId="38" fillId="11" borderId="2" xfId="0" applyFont="1" applyFill="1" applyBorder="1" applyAlignment="1">
      <alignment horizontal="center" vertical="center"/>
    </xf>
    <xf numFmtId="0" fontId="38" fillId="11" borderId="4" xfId="0" applyFont="1" applyFill="1" applyBorder="1" applyAlignment="1">
      <alignment horizontal="center" vertical="center"/>
    </xf>
    <xf numFmtId="0" fontId="36" fillId="21" borderId="26" xfId="0" applyFont="1" applyFill="1" applyBorder="1" applyAlignment="1">
      <alignment horizontal="center" vertical="center" textRotation="255"/>
    </xf>
    <xf numFmtId="0" fontId="3" fillId="49" borderId="77" xfId="0" applyFont="1" applyFill="1" applyBorder="1" applyAlignment="1">
      <alignment horizontal="center" vertical="center"/>
    </xf>
    <xf numFmtId="0" fontId="3" fillId="49" borderId="48" xfId="0" applyFont="1" applyFill="1" applyBorder="1" applyAlignment="1">
      <alignment horizontal="center" vertical="center"/>
    </xf>
    <xf numFmtId="167" fontId="24" fillId="41" borderId="62" xfId="0" applyNumberFormat="1" applyFont="1" applyFill="1" applyBorder="1" applyAlignment="1">
      <alignment horizontal="center" vertical="center" textRotation="180" wrapText="1" readingOrder="1"/>
    </xf>
    <xf numFmtId="164" fontId="20" fillId="11" borderId="18" xfId="0" applyNumberFormat="1" applyFont="1" applyFill="1" applyBorder="1" applyAlignment="1">
      <alignment horizontal="center" vertical="center" readingOrder="1"/>
    </xf>
    <xf numFmtId="164" fontId="20" fillId="11" borderId="29" xfId="0" applyNumberFormat="1" applyFont="1" applyFill="1" applyBorder="1" applyAlignment="1">
      <alignment horizontal="center" vertical="center" readingOrder="1"/>
    </xf>
    <xf numFmtId="0" fontId="38" fillId="11" borderId="88" xfId="0" applyFont="1" applyFill="1" applyBorder="1" applyAlignment="1">
      <alignment horizontal="center" vertical="center"/>
    </xf>
    <xf numFmtId="0" fontId="38" fillId="11" borderId="89" xfId="0" applyFont="1" applyFill="1" applyBorder="1" applyAlignment="1">
      <alignment horizontal="center" vertical="center"/>
    </xf>
    <xf numFmtId="0" fontId="0" fillId="33" borderId="1" xfId="0" applyFill="1" applyBorder="1" applyAlignment="1">
      <alignment horizontal="left" readingOrder="1"/>
    </xf>
    <xf numFmtId="167" fontId="10" fillId="40" borderId="75" xfId="0" applyNumberFormat="1" applyFont="1" applyFill="1" applyBorder="1" applyAlignment="1">
      <alignment horizontal="center" vertical="center" textRotation="180" wrapText="1" readingOrder="1"/>
    </xf>
    <xf numFmtId="167" fontId="10" fillId="40" borderId="62" xfId="0" applyNumberFormat="1" applyFont="1" applyFill="1" applyBorder="1" applyAlignment="1">
      <alignment horizontal="center" vertical="center" textRotation="180" wrapText="1" readingOrder="1"/>
    </xf>
    <xf numFmtId="0" fontId="38" fillId="42" borderId="2" xfId="0" applyFont="1" applyFill="1" applyBorder="1" applyAlignment="1">
      <alignment horizontal="center" vertical="center"/>
    </xf>
    <xf numFmtId="0" fontId="38" fillId="42" borderId="4" xfId="0" applyFont="1" applyFill="1" applyBorder="1" applyAlignment="1">
      <alignment horizontal="center" vertical="center"/>
    </xf>
    <xf numFmtId="0" fontId="3" fillId="21" borderId="36" xfId="0" applyFont="1" applyFill="1" applyBorder="1" applyAlignment="1">
      <alignment horizontal="center" vertical="center" textRotation="255"/>
    </xf>
    <xf numFmtId="0" fontId="3" fillId="21" borderId="44" xfId="0" applyFont="1" applyFill="1" applyBorder="1" applyAlignment="1">
      <alignment horizontal="center" vertical="center" textRotation="255"/>
    </xf>
    <xf numFmtId="0" fontId="3" fillId="21" borderId="24" xfId="0" applyFont="1" applyFill="1" applyBorder="1" applyAlignment="1">
      <alignment horizontal="center" vertical="center" textRotation="255"/>
    </xf>
    <xf numFmtId="0" fontId="38" fillId="11" borderId="77" xfId="0" applyFont="1" applyFill="1" applyBorder="1" applyAlignment="1">
      <alignment horizontal="center" vertical="center"/>
    </xf>
    <xf numFmtId="0" fontId="38" fillId="11" borderId="48" xfId="0" applyFont="1" applyFill="1" applyBorder="1" applyAlignment="1">
      <alignment horizontal="center" vertical="center"/>
    </xf>
    <xf numFmtId="0" fontId="10" fillId="11" borderId="60" xfId="0" applyFont="1" applyFill="1" applyBorder="1" applyAlignment="1">
      <alignment horizontal="center" vertical="center" readingOrder="1"/>
    </xf>
    <xf numFmtId="0" fontId="10" fillId="11" borderId="44" xfId="0" applyFont="1" applyFill="1" applyBorder="1" applyAlignment="1">
      <alignment horizontal="center" vertical="center" readingOrder="1"/>
    </xf>
    <xf numFmtId="0" fontId="10" fillId="11" borderId="59" xfId="0" applyFont="1" applyFill="1" applyBorder="1" applyAlignment="1">
      <alignment horizontal="center" vertical="center" readingOrder="1"/>
    </xf>
    <xf numFmtId="0" fontId="3" fillId="49" borderId="39" xfId="0" applyFont="1" applyFill="1" applyBorder="1" applyAlignment="1">
      <alignment horizontal="center" vertical="center"/>
    </xf>
    <xf numFmtId="0" fontId="3" fillId="49" borderId="37" xfId="0" applyFont="1" applyFill="1" applyBorder="1" applyAlignment="1">
      <alignment horizontal="center" vertical="center"/>
    </xf>
    <xf numFmtId="0" fontId="18" fillId="10" borderId="23" xfId="0" applyFont="1" applyFill="1" applyBorder="1" applyAlignment="1">
      <alignment horizontal="center" vertical="center" readingOrder="1"/>
    </xf>
    <xf numFmtId="0" fontId="18" fillId="10" borderId="0" xfId="0" applyFont="1" applyFill="1" applyAlignment="1">
      <alignment horizontal="center" vertical="center" readingOrder="1"/>
    </xf>
    <xf numFmtId="0" fontId="18" fillId="10" borderId="25" xfId="0" applyFont="1" applyFill="1" applyBorder="1" applyAlignment="1">
      <alignment horizontal="center" vertical="center" readingOrder="1"/>
    </xf>
    <xf numFmtId="0" fontId="18" fillId="10" borderId="20" xfId="0" applyFont="1" applyFill="1" applyBorder="1" applyAlignment="1">
      <alignment horizontal="center" vertical="center" readingOrder="1"/>
    </xf>
    <xf numFmtId="0" fontId="10" fillId="11" borderId="0" xfId="0" applyFont="1" applyFill="1" applyAlignment="1">
      <alignment horizontal="center" vertical="center" readingOrder="1"/>
    </xf>
    <xf numFmtId="0" fontId="10" fillId="11" borderId="84" xfId="0" applyFont="1" applyFill="1" applyBorder="1" applyAlignment="1">
      <alignment horizontal="center" vertical="center" readingOrder="1"/>
    </xf>
    <xf numFmtId="0" fontId="10" fillId="11" borderId="87" xfId="0" applyFont="1" applyFill="1" applyBorder="1" applyAlignment="1">
      <alignment horizontal="center" vertical="center" readingOrder="1"/>
    </xf>
    <xf numFmtId="0" fontId="10" fillId="11" borderId="14" xfId="0" applyFont="1" applyFill="1" applyBorder="1" applyAlignment="1">
      <alignment horizontal="center" vertical="center" readingOrder="1"/>
    </xf>
    <xf numFmtId="0" fontId="10" fillId="11" borderId="6" xfId="0" applyFont="1" applyFill="1" applyBorder="1" applyAlignment="1">
      <alignment horizontal="center" vertical="center" readingOrder="1"/>
    </xf>
    <xf numFmtId="3" fontId="10" fillId="0" borderId="58" xfId="0" applyNumberFormat="1" applyFont="1" applyBorder="1" applyAlignment="1">
      <alignment horizontal="center" vertical="center" readingOrder="1"/>
    </xf>
    <xf numFmtId="0" fontId="17" fillId="10" borderId="26" xfId="0" applyFont="1" applyFill="1" applyBorder="1" applyAlignment="1">
      <alignment horizontal="center" readingOrder="1"/>
    </xf>
    <xf numFmtId="0" fontId="17" fillId="10" borderId="27" xfId="0" applyFont="1" applyFill="1" applyBorder="1" applyAlignment="1">
      <alignment horizontal="center" readingOrder="1"/>
    </xf>
    <xf numFmtId="0" fontId="17" fillId="10" borderId="28" xfId="0" applyFont="1" applyFill="1" applyBorder="1" applyAlignment="1">
      <alignment horizontal="center" readingOrder="1"/>
    </xf>
    <xf numFmtId="0" fontId="17" fillId="10" borderId="23" xfId="0" applyFont="1" applyFill="1" applyBorder="1" applyAlignment="1">
      <alignment horizontal="center" readingOrder="1"/>
    </xf>
    <xf numFmtId="0" fontId="17" fillId="10" borderId="25" xfId="0" applyFont="1" applyFill="1" applyBorder="1" applyAlignment="1">
      <alignment horizontal="center" readingOrder="1"/>
    </xf>
    <xf numFmtId="0" fontId="17" fillId="10" borderId="20" xfId="0" applyFont="1" applyFill="1" applyBorder="1" applyAlignment="1">
      <alignment horizontal="center" readingOrder="1"/>
    </xf>
    <xf numFmtId="14" fontId="9" fillId="11" borderId="39" xfId="0" applyNumberFormat="1" applyFont="1" applyFill="1" applyBorder="1" applyAlignment="1">
      <alignment horizontal="center" vertical="center" indent="1" readingOrder="1"/>
    </xf>
    <xf numFmtId="14" fontId="9" fillId="11" borderId="38" xfId="0" applyNumberFormat="1" applyFont="1" applyFill="1" applyBorder="1" applyAlignment="1">
      <alignment horizontal="center" vertical="center" indent="1" readingOrder="1"/>
    </xf>
    <xf numFmtId="14" fontId="9" fillId="11" borderId="37" xfId="0" applyNumberFormat="1" applyFont="1" applyFill="1" applyBorder="1" applyAlignment="1">
      <alignment horizontal="center" vertical="center" indent="1" readingOrder="1"/>
    </xf>
    <xf numFmtId="165" fontId="11" fillId="25" borderId="26" xfId="0" applyNumberFormat="1" applyFont="1" applyFill="1" applyBorder="1" applyAlignment="1">
      <alignment horizontal="center" vertical="center"/>
    </xf>
    <xf numFmtId="165" fontId="11" fillId="25" borderId="28" xfId="0" applyNumberFormat="1" applyFont="1" applyFill="1" applyBorder="1" applyAlignment="1">
      <alignment horizontal="center" vertical="center"/>
    </xf>
    <xf numFmtId="165" fontId="11" fillId="25" borderId="23" xfId="0" applyNumberFormat="1" applyFont="1" applyFill="1" applyBorder="1" applyAlignment="1">
      <alignment horizontal="center" vertical="center"/>
    </xf>
    <xf numFmtId="165" fontId="11" fillId="25" borderId="30" xfId="0" applyNumberFormat="1" applyFont="1" applyFill="1" applyBorder="1" applyAlignment="1">
      <alignment horizontal="center" vertical="center"/>
    </xf>
    <xf numFmtId="0" fontId="3" fillId="49" borderId="66" xfId="0" applyFont="1" applyFill="1" applyBorder="1" applyAlignment="1">
      <alignment horizontal="center" vertical="center"/>
    </xf>
    <xf numFmtId="0" fontId="3" fillId="49" borderId="72" xfId="0" applyFont="1" applyFill="1" applyBorder="1" applyAlignment="1">
      <alignment horizontal="center" vertical="center"/>
    </xf>
    <xf numFmtId="0" fontId="0" fillId="0" borderId="25" xfId="0" applyBorder="1" applyAlignment="1">
      <alignment horizontal="center"/>
    </xf>
    <xf numFmtId="167" fontId="10" fillId="51" borderId="36" xfId="0" applyNumberFormat="1" applyFont="1" applyFill="1" applyBorder="1" applyAlignment="1">
      <alignment horizontal="center" vertical="center" textRotation="180" wrapText="1" readingOrder="1"/>
    </xf>
    <xf numFmtId="167" fontId="10" fillId="51" borderId="44" xfId="0" applyNumberFormat="1" applyFont="1" applyFill="1" applyBorder="1" applyAlignment="1">
      <alignment horizontal="center" vertical="center" textRotation="180" wrapText="1" readingOrder="1"/>
    </xf>
    <xf numFmtId="49" fontId="8" fillId="11" borderId="16" xfId="0" applyNumberFormat="1" applyFont="1" applyFill="1" applyBorder="1" applyAlignment="1">
      <alignment horizontal="left" vertical="center" readingOrder="1"/>
    </xf>
    <xf numFmtId="49" fontId="8" fillId="11" borderId="17" xfId="0" applyNumberFormat="1" applyFont="1" applyFill="1" applyBorder="1" applyAlignment="1">
      <alignment horizontal="left" vertical="center" readingOrder="1"/>
    </xf>
    <xf numFmtId="49" fontId="10" fillId="11" borderId="74" xfId="0" applyNumberFormat="1" applyFont="1" applyFill="1" applyBorder="1" applyAlignment="1">
      <alignment horizontal="left" vertical="center" readingOrder="1"/>
    </xf>
    <xf numFmtId="49" fontId="10" fillId="11" borderId="49" xfId="0" applyNumberFormat="1" applyFont="1" applyFill="1" applyBorder="1" applyAlignment="1">
      <alignment horizontal="left" vertical="center" readingOrder="1"/>
    </xf>
    <xf numFmtId="49" fontId="8" fillId="11" borderId="74" xfId="0" applyNumberFormat="1" applyFont="1" applyFill="1" applyBorder="1" applyAlignment="1">
      <alignment horizontal="left" vertical="center" readingOrder="1"/>
    </xf>
    <xf numFmtId="49" fontId="8" fillId="11" borderId="49" xfId="0" applyNumberFormat="1" applyFont="1" applyFill="1" applyBorder="1" applyAlignment="1">
      <alignment horizontal="left" vertical="center" readingOrder="1"/>
    </xf>
    <xf numFmtId="49" fontId="8" fillId="11" borderId="79" xfId="0" applyNumberFormat="1" applyFont="1" applyFill="1" applyBorder="1" applyAlignment="1">
      <alignment horizontal="left" vertical="center" readingOrder="1"/>
    </xf>
    <xf numFmtId="49" fontId="8" fillId="11" borderId="64" xfId="0" applyNumberFormat="1" applyFont="1" applyFill="1" applyBorder="1" applyAlignment="1">
      <alignment horizontal="left" vertical="center" readingOrder="1"/>
    </xf>
    <xf numFmtId="167" fontId="10" fillId="33" borderId="36" xfId="0" applyNumberFormat="1" applyFont="1" applyFill="1" applyBorder="1" applyAlignment="1">
      <alignment horizontal="center" vertical="center" textRotation="180" wrapText="1" readingOrder="1"/>
    </xf>
    <xf numFmtId="167" fontId="10" fillId="33" borderId="44" xfId="0" applyNumberFormat="1" applyFont="1" applyFill="1" applyBorder="1" applyAlignment="1">
      <alignment horizontal="center" vertical="center" textRotation="180" wrapText="1" readingOrder="1"/>
    </xf>
    <xf numFmtId="167" fontId="10" fillId="33" borderId="24" xfId="0" applyNumberFormat="1" applyFont="1" applyFill="1" applyBorder="1" applyAlignment="1">
      <alignment horizontal="center" vertical="center" textRotation="180" wrapText="1" readingOrder="1"/>
    </xf>
    <xf numFmtId="49" fontId="10" fillId="11" borderId="16" xfId="0" applyNumberFormat="1" applyFont="1" applyFill="1" applyBorder="1" applyAlignment="1">
      <alignment horizontal="left" vertical="center" readingOrder="1"/>
    </xf>
    <xf numFmtId="49" fontId="10" fillId="11" borderId="17" xfId="0" applyNumberFormat="1" applyFont="1" applyFill="1" applyBorder="1" applyAlignment="1">
      <alignment horizontal="left" vertical="center" readingOrder="1"/>
    </xf>
    <xf numFmtId="49" fontId="10" fillId="11" borderId="47" xfId="0" applyNumberFormat="1" applyFont="1" applyFill="1" applyBorder="1" applyAlignment="1">
      <alignment horizontal="left" vertical="center" readingOrder="1"/>
    </xf>
    <xf numFmtId="49" fontId="10" fillId="11" borderId="90" xfId="0" applyNumberFormat="1" applyFont="1" applyFill="1" applyBorder="1" applyAlignment="1">
      <alignment horizontal="left" vertical="center" readingOrder="1"/>
    </xf>
    <xf numFmtId="167" fontId="10" fillId="40" borderId="36" xfId="0" applyNumberFormat="1" applyFont="1" applyFill="1" applyBorder="1" applyAlignment="1">
      <alignment horizontal="center" vertical="center" textRotation="180" wrapText="1" readingOrder="1"/>
    </xf>
    <xf numFmtId="167" fontId="10" fillId="40" borderId="44" xfId="0" applyNumberFormat="1" applyFont="1" applyFill="1" applyBorder="1" applyAlignment="1">
      <alignment horizontal="center" vertical="center" textRotation="180" wrapText="1" readingOrder="1"/>
    </xf>
    <xf numFmtId="49" fontId="8" fillId="11" borderId="47" xfId="0" applyNumberFormat="1" applyFont="1" applyFill="1" applyBorder="1" applyAlignment="1">
      <alignment horizontal="left" vertical="center" readingOrder="1"/>
    </xf>
    <xf numFmtId="49" fontId="8" fillId="11" borderId="90" xfId="0" applyNumberFormat="1" applyFont="1" applyFill="1" applyBorder="1" applyAlignment="1">
      <alignment horizontal="left" vertical="center" readingOrder="1"/>
    </xf>
    <xf numFmtId="167" fontId="10" fillId="41" borderId="36" xfId="0" applyNumberFormat="1" applyFont="1" applyFill="1" applyBorder="1" applyAlignment="1">
      <alignment horizontal="center" vertical="center" textRotation="180" wrapText="1" readingOrder="1"/>
    </xf>
    <xf numFmtId="167" fontId="10" fillId="41" borderId="44" xfId="0" applyNumberFormat="1" applyFont="1" applyFill="1" applyBorder="1" applyAlignment="1">
      <alignment horizontal="center" vertical="center" textRotation="180" wrapText="1" readingOrder="1"/>
    </xf>
    <xf numFmtId="167" fontId="10" fillId="41" borderId="24" xfId="0" applyNumberFormat="1" applyFont="1" applyFill="1" applyBorder="1" applyAlignment="1">
      <alignment horizontal="center" vertical="center" textRotation="180" wrapText="1" readingOrder="1"/>
    </xf>
    <xf numFmtId="49" fontId="8" fillId="11" borderId="53" xfId="0" applyNumberFormat="1" applyFont="1" applyFill="1" applyBorder="1" applyAlignment="1">
      <alignment horizontal="left" vertical="center" readingOrder="1"/>
    </xf>
    <xf numFmtId="49" fontId="8" fillId="11" borderId="7" xfId="0" applyNumberFormat="1" applyFont="1" applyFill="1" applyBorder="1" applyAlignment="1">
      <alignment horizontal="left" vertical="center" readingOrder="1"/>
    </xf>
    <xf numFmtId="49" fontId="8" fillId="11" borderId="4" xfId="0" applyNumberFormat="1" applyFont="1" applyFill="1" applyBorder="1" applyAlignment="1">
      <alignment horizontal="left" vertical="center" readingOrder="1"/>
    </xf>
    <xf numFmtId="49" fontId="8" fillId="11" borderId="55" xfId="0" applyNumberFormat="1" applyFont="1" applyFill="1" applyBorder="1" applyAlignment="1">
      <alignment horizontal="left" vertical="center" readingOrder="1"/>
    </xf>
    <xf numFmtId="49" fontId="8" fillId="11" borderId="10" xfId="0" applyNumberFormat="1" applyFont="1" applyFill="1" applyBorder="1" applyAlignment="1">
      <alignment horizontal="left" vertical="center" readingOrder="1"/>
    </xf>
    <xf numFmtId="0" fontId="21" fillId="11" borderId="1" xfId="0" applyFont="1" applyFill="1" applyBorder="1" applyAlignment="1">
      <alignment horizontal="center" vertical="center"/>
    </xf>
    <xf numFmtId="0" fontId="0" fillId="42" borderId="0" xfId="0" applyFill="1" applyAlignment="1">
      <alignment horizontal="left"/>
    </xf>
    <xf numFmtId="49" fontId="0" fillId="11" borderId="4" xfId="0" applyNumberFormat="1" applyFill="1" applyBorder="1" applyAlignment="1">
      <alignment horizontal="left" vertical="center" readingOrder="1"/>
    </xf>
    <xf numFmtId="49" fontId="0" fillId="11" borderId="1" xfId="0" applyNumberFormat="1" applyFill="1" applyBorder="1" applyAlignment="1">
      <alignment horizontal="left" vertical="center" readingOrder="1"/>
    </xf>
    <xf numFmtId="49" fontId="8" fillId="11" borderId="1" xfId="0" applyNumberFormat="1" applyFont="1" applyFill="1" applyBorder="1" applyAlignment="1">
      <alignment horizontal="left" vertical="center" readingOrder="1"/>
    </xf>
    <xf numFmtId="49" fontId="10" fillId="11" borderId="4" xfId="0" applyNumberFormat="1" applyFont="1" applyFill="1" applyBorder="1" applyAlignment="1">
      <alignment horizontal="left" vertical="center" readingOrder="1"/>
    </xf>
    <xf numFmtId="49" fontId="10" fillId="11" borderId="1" xfId="0" applyNumberFormat="1" applyFont="1" applyFill="1" applyBorder="1" applyAlignment="1">
      <alignment horizontal="left" vertical="center" readingOrder="1"/>
    </xf>
    <xf numFmtId="0" fontId="131" fillId="41" borderId="74" xfId="0" applyFont="1" applyFill="1" applyBorder="1" applyAlignment="1">
      <alignment horizontal="left" readingOrder="1"/>
    </xf>
    <xf numFmtId="0" fontId="131" fillId="41" borderId="4" xfId="0" applyFont="1" applyFill="1" applyBorder="1" applyAlignment="1">
      <alignment horizontal="left" readingOrder="1"/>
    </xf>
    <xf numFmtId="0" fontId="10" fillId="11" borderId="51" xfId="0" applyFont="1" applyFill="1" applyBorder="1" applyAlignment="1">
      <alignment horizontal="center" vertical="center" readingOrder="1"/>
    </xf>
    <xf numFmtId="0" fontId="10" fillId="11" borderId="66" xfId="0" applyFont="1" applyFill="1" applyBorder="1" applyAlignment="1">
      <alignment horizontal="center" vertical="center" readingOrder="1"/>
    </xf>
    <xf numFmtId="0" fontId="120" fillId="41" borderId="9" xfId="0" applyFont="1" applyFill="1" applyBorder="1" applyAlignment="1">
      <alignment horizontal="left" readingOrder="1"/>
    </xf>
    <xf numFmtId="0" fontId="120" fillId="41" borderId="7" xfId="0" applyFont="1" applyFill="1" applyBorder="1" applyAlignment="1">
      <alignment horizontal="left" readingOrder="1"/>
    </xf>
    <xf numFmtId="0" fontId="131" fillId="41" borderId="9" xfId="0" applyFont="1" applyFill="1" applyBorder="1" applyAlignment="1">
      <alignment horizontal="left" readingOrder="1"/>
    </xf>
    <xf numFmtId="0" fontId="0" fillId="41" borderId="7" xfId="0" applyFill="1" applyBorder="1" applyAlignment="1">
      <alignment horizontal="left" readingOrder="1"/>
    </xf>
    <xf numFmtId="167" fontId="10" fillId="42" borderId="16" xfId="0" applyNumberFormat="1" applyFont="1" applyFill="1" applyBorder="1" applyAlignment="1">
      <alignment horizontal="center" vertical="center" textRotation="180" wrapText="1" readingOrder="1"/>
    </xf>
    <xf numFmtId="167" fontId="10" fillId="42" borderId="89" xfId="0" applyNumberFormat="1" applyFont="1" applyFill="1" applyBorder="1" applyAlignment="1">
      <alignment horizontal="center" vertical="center" textRotation="180" wrapText="1" readingOrder="1"/>
    </xf>
    <xf numFmtId="165" fontId="11" fillId="25" borderId="20" xfId="0" applyNumberFormat="1" applyFont="1" applyFill="1" applyBorder="1" applyAlignment="1">
      <alignment horizontal="center" vertical="center"/>
    </xf>
    <xf numFmtId="0" fontId="18" fillId="10" borderId="21" xfId="0" applyFont="1" applyFill="1" applyBorder="1" applyAlignment="1">
      <alignment horizontal="center" vertical="center" readingOrder="1"/>
    </xf>
    <xf numFmtId="0" fontId="18" fillId="10" borderId="30" xfId="0" applyFont="1" applyFill="1" applyBorder="1" applyAlignment="1">
      <alignment horizontal="center" vertical="center" readingOrder="1"/>
    </xf>
    <xf numFmtId="0" fontId="10" fillId="11" borderId="39" xfId="0" applyFont="1" applyFill="1" applyBorder="1" applyAlignment="1">
      <alignment horizontal="center" vertical="center" readingOrder="1"/>
    </xf>
    <xf numFmtId="0" fontId="10" fillId="11" borderId="37" xfId="0" applyFont="1" applyFill="1" applyBorder="1" applyAlignment="1">
      <alignment horizontal="center" vertical="center" readingOrder="1"/>
    </xf>
    <xf numFmtId="49" fontId="0" fillId="11" borderId="7" xfId="0" applyNumberFormat="1" applyFill="1" applyBorder="1" applyAlignment="1">
      <alignment horizontal="left" vertical="center" readingOrder="1"/>
    </xf>
    <xf numFmtId="49" fontId="8" fillId="11" borderId="6" xfId="0" applyNumberFormat="1" applyFont="1" applyFill="1" applyBorder="1" applyAlignment="1">
      <alignment horizontal="left" vertical="center" readingOrder="1"/>
    </xf>
    <xf numFmtId="0" fontId="10" fillId="11" borderId="72" xfId="0" applyFont="1" applyFill="1" applyBorder="1" applyAlignment="1">
      <alignment horizontal="center" vertical="center" readingOrder="1"/>
    </xf>
    <xf numFmtId="0" fontId="0" fillId="42" borderId="0" xfId="0" applyFill="1" applyAlignment="1">
      <alignment horizontal="left" readingOrder="1"/>
    </xf>
    <xf numFmtId="0" fontId="0" fillId="42" borderId="14" xfId="0" applyFill="1" applyBorder="1" applyAlignment="1">
      <alignment horizontal="left" readingOrder="1"/>
    </xf>
    <xf numFmtId="0" fontId="0" fillId="42" borderId="9" xfId="0" applyFill="1" applyBorder="1" applyAlignment="1">
      <alignment horizontal="left" readingOrder="1"/>
    </xf>
    <xf numFmtId="0" fontId="0" fillId="42" borderId="7" xfId="0" applyFill="1" applyBorder="1" applyAlignment="1">
      <alignment horizontal="left" readingOrder="1"/>
    </xf>
    <xf numFmtId="0" fontId="0" fillId="41" borderId="9" xfId="0" applyFill="1" applyBorder="1" applyAlignment="1">
      <alignment horizontal="left" readingOrder="1"/>
    </xf>
    <xf numFmtId="0" fontId="0" fillId="0" borderId="2" xfId="0" applyBorder="1" applyAlignment="1">
      <alignment horizontal="center"/>
    </xf>
    <xf numFmtId="0" fontId="0" fillId="0" borderId="4" xfId="0" applyBorder="1" applyAlignment="1">
      <alignment horizontal="center"/>
    </xf>
    <xf numFmtId="0" fontId="144" fillId="0" borderId="26" xfId="0" applyFont="1" applyBorder="1" applyAlignment="1">
      <alignment horizontal="center" vertical="center" wrapText="1"/>
    </xf>
    <xf numFmtId="0" fontId="144" fillId="0" borderId="27" xfId="0" applyFont="1" applyBorder="1" applyAlignment="1">
      <alignment horizontal="center" vertical="center" wrapText="1"/>
    </xf>
    <xf numFmtId="0" fontId="144" fillId="0" borderId="28" xfId="0" applyFont="1" applyBorder="1" applyAlignment="1">
      <alignment horizontal="center" vertical="center" wrapText="1"/>
    </xf>
    <xf numFmtId="0" fontId="144" fillId="0" borderId="21" xfId="0" applyFont="1" applyBorder="1" applyAlignment="1">
      <alignment horizontal="center" vertical="center" wrapText="1"/>
    </xf>
    <xf numFmtId="0" fontId="144" fillId="0" borderId="0" xfId="0" applyFont="1" applyAlignment="1">
      <alignment horizontal="center" vertical="center" wrapText="1"/>
    </xf>
    <xf numFmtId="0" fontId="144" fillId="0" borderId="30" xfId="0" applyFont="1" applyBorder="1" applyAlignment="1">
      <alignment horizontal="center" vertical="center" wrapText="1"/>
    </xf>
    <xf numFmtId="0" fontId="144" fillId="0" borderId="23" xfId="0" applyFont="1" applyBorder="1" applyAlignment="1">
      <alignment horizontal="center" vertical="center" wrapText="1"/>
    </xf>
    <xf numFmtId="0" fontId="144" fillId="0" borderId="25" xfId="0" applyFont="1" applyBorder="1" applyAlignment="1">
      <alignment horizontal="center" vertical="center" wrapText="1"/>
    </xf>
    <xf numFmtId="0" fontId="144" fillId="0" borderId="20" xfId="0" applyFont="1" applyBorder="1" applyAlignment="1">
      <alignment horizontal="center" vertical="center" wrapText="1"/>
    </xf>
    <xf numFmtId="0" fontId="142" fillId="0" borderId="36" xfId="0" applyFont="1" applyBorder="1" applyAlignment="1">
      <alignment horizontal="center" vertical="center" wrapText="1"/>
    </xf>
    <xf numFmtId="0" fontId="142" fillId="0" borderId="44" xfId="0" applyFont="1" applyBorder="1" applyAlignment="1">
      <alignment horizontal="center" vertical="center" wrapText="1"/>
    </xf>
    <xf numFmtId="0" fontId="142" fillId="0" borderId="24" xfId="0" applyFont="1" applyBorder="1" applyAlignment="1">
      <alignment horizontal="center" vertical="center" wrapText="1"/>
    </xf>
    <xf numFmtId="0" fontId="0" fillId="11" borderId="1" xfId="0" applyFill="1" applyBorder="1" applyAlignment="1">
      <alignment horizontal="center"/>
    </xf>
    <xf numFmtId="0" fontId="106" fillId="11" borderId="39" xfId="0" applyFont="1" applyFill="1" applyBorder="1" applyAlignment="1">
      <alignment horizontal="center"/>
    </xf>
    <xf numFmtId="0" fontId="0" fillId="11" borderId="39" xfId="0" applyFill="1" applyBorder="1" applyAlignment="1">
      <alignment horizontal="center"/>
    </xf>
    <xf numFmtId="0" fontId="81" fillId="0" borderId="2" xfId="0" applyFont="1" applyBorder="1" applyAlignment="1">
      <alignment horizontal="left" readingOrder="1"/>
    </xf>
    <xf numFmtId="0" fontId="98" fillId="11" borderId="2" xfId="0" applyFont="1" applyFill="1" applyBorder="1" applyAlignment="1">
      <alignment horizontal="center"/>
    </xf>
    <xf numFmtId="0" fontId="21" fillId="11" borderId="8" xfId="0" applyFont="1" applyFill="1" applyBorder="1" applyAlignment="1">
      <alignment horizontal="center" vertical="center"/>
    </xf>
    <xf numFmtId="0" fontId="79" fillId="18" borderId="53" xfId="0" applyFont="1" applyFill="1" applyBorder="1" applyAlignment="1">
      <alignment horizontal="center" vertical="center" readingOrder="1"/>
    </xf>
    <xf numFmtId="0" fontId="79" fillId="18" borderId="19" xfId="0" applyFont="1" applyFill="1" applyBorder="1" applyAlignment="1">
      <alignment horizontal="center" vertical="center" readingOrder="1"/>
    </xf>
    <xf numFmtId="0" fontId="10" fillId="45" borderId="1" xfId="0" applyFont="1" applyFill="1" applyBorder="1" applyAlignment="1">
      <alignment horizontal="center"/>
    </xf>
    <xf numFmtId="0" fontId="3" fillId="21" borderId="28" xfId="0" applyFont="1" applyFill="1" applyBorder="1" applyAlignment="1">
      <alignment horizontal="center" vertical="center" textRotation="255"/>
    </xf>
    <xf numFmtId="0" fontId="9" fillId="11" borderId="26" xfId="0" applyFont="1" applyFill="1" applyBorder="1" applyAlignment="1">
      <alignment horizontal="center" vertical="center" readingOrder="1"/>
    </xf>
    <xf numFmtId="0" fontId="10" fillId="15" borderId="26" xfId="0" applyFont="1" applyFill="1" applyBorder="1" applyAlignment="1">
      <alignment horizontal="center" readingOrder="1"/>
    </xf>
    <xf numFmtId="0" fontId="35" fillId="44" borderId="1" xfId="0" applyFont="1" applyFill="1" applyBorder="1" applyAlignment="1">
      <alignment horizontal="center" vertical="center"/>
    </xf>
    <xf numFmtId="0" fontId="35" fillId="43" borderId="1" xfId="0" applyFont="1" applyFill="1" applyBorder="1" applyAlignment="1">
      <alignment horizontal="center" vertical="center"/>
    </xf>
    <xf numFmtId="0" fontId="28" fillId="10" borderId="22" xfId="0" applyFont="1" applyFill="1" applyBorder="1" applyAlignment="1">
      <alignment horizontal="center" vertical="center" readingOrder="1"/>
    </xf>
    <xf numFmtId="14" fontId="60" fillId="11" borderId="27" xfId="0" applyNumberFormat="1" applyFont="1" applyFill="1" applyBorder="1" applyAlignment="1">
      <alignment horizontal="center" vertical="center" indent="1" readingOrder="1"/>
    </xf>
    <xf numFmtId="0" fontId="99" fillId="10" borderId="89" xfId="0" applyFont="1" applyFill="1" applyBorder="1" applyAlignment="1">
      <alignment horizontal="center" vertical="center" readingOrder="1"/>
    </xf>
    <xf numFmtId="0" fontId="38" fillId="11" borderId="8" xfId="0" applyFont="1" applyFill="1" applyBorder="1" applyAlignment="1">
      <alignment horizontal="center" vertical="center"/>
    </xf>
    <xf numFmtId="0" fontId="3" fillId="49" borderId="56" xfId="0" applyFont="1" applyFill="1" applyBorder="1" applyAlignment="1">
      <alignment horizontal="center" vertical="center"/>
    </xf>
    <xf numFmtId="0" fontId="36" fillId="21" borderId="27" xfId="0" applyFont="1" applyFill="1" applyBorder="1" applyAlignment="1">
      <alignment horizontal="center" vertical="center" textRotation="255"/>
    </xf>
    <xf numFmtId="0" fontId="3" fillId="11" borderId="47" xfId="0" applyFont="1" applyFill="1" applyBorder="1" applyAlignment="1">
      <alignment horizontal="center" vertical="center" readingOrder="1"/>
    </xf>
    <xf numFmtId="0" fontId="48" fillId="11" borderId="39" xfId="0" applyFont="1" applyFill="1" applyBorder="1" applyAlignment="1">
      <alignment horizontal="center" vertical="center" readingOrder="1"/>
    </xf>
    <xf numFmtId="0" fontId="48" fillId="11" borderId="40" xfId="0" applyFont="1" applyFill="1" applyBorder="1" applyAlignment="1">
      <alignment horizontal="center" vertical="center" readingOrder="1"/>
    </xf>
    <xf numFmtId="0" fontId="3" fillId="11" borderId="16" xfId="0" applyFont="1" applyFill="1" applyBorder="1" applyAlignment="1">
      <alignment horizontal="center" vertical="center" readingOrder="1"/>
    </xf>
    <xf numFmtId="0" fontId="79" fillId="19" borderId="11" xfId="0" applyFont="1" applyFill="1" applyBorder="1" applyAlignment="1">
      <alignment horizontal="center" vertical="center" readingOrder="1"/>
    </xf>
    <xf numFmtId="0" fontId="79" fillId="19" borderId="55" xfId="0" applyFont="1" applyFill="1" applyBorder="1" applyAlignment="1">
      <alignment horizontal="center" vertical="center" readingOrder="1"/>
    </xf>
    <xf numFmtId="164" fontId="19" fillId="14" borderId="39" xfId="0" applyNumberFormat="1" applyFont="1" applyFill="1" applyBorder="1" applyAlignment="1">
      <alignment horizontal="center" vertical="center" readingOrder="1"/>
    </xf>
    <xf numFmtId="0" fontId="83" fillId="11" borderId="64" xfId="0" applyFont="1" applyFill="1" applyBorder="1" applyAlignment="1">
      <alignment horizontal="center" vertical="center" readingOrder="1"/>
    </xf>
    <xf numFmtId="0" fontId="83" fillId="11" borderId="28" xfId="0" applyFont="1" applyFill="1" applyBorder="1" applyAlignment="1">
      <alignment horizontal="center"/>
    </xf>
    <xf numFmtId="167" fontId="42" fillId="40" borderId="56" xfId="0" applyNumberFormat="1" applyFont="1" applyFill="1" applyBorder="1" applyAlignment="1">
      <alignment horizontal="center" vertical="center" textRotation="180" wrapText="1" readingOrder="1"/>
    </xf>
    <xf numFmtId="0" fontId="81" fillId="0" borderId="3" xfId="0" applyFont="1" applyBorder="1" applyAlignment="1">
      <alignment horizontal="left" readingOrder="1"/>
    </xf>
    <xf numFmtId="0" fontId="42" fillId="11" borderId="28" xfId="0" applyFont="1" applyFill="1" applyBorder="1" applyAlignment="1">
      <alignment horizontal="center" vertical="center" readingOrder="1"/>
    </xf>
    <xf numFmtId="167" fontId="83" fillId="33" borderId="56" xfId="0" applyNumberFormat="1" applyFont="1" applyFill="1" applyBorder="1" applyAlignment="1">
      <alignment horizontal="center" vertical="center" textRotation="180" wrapText="1" readingOrder="1"/>
    </xf>
    <xf numFmtId="167" fontId="83" fillId="33" borderId="0" xfId="0" applyNumberFormat="1" applyFont="1" applyFill="1" applyAlignment="1">
      <alignment horizontal="center" vertical="center" textRotation="180" wrapText="1" readingOrder="1"/>
    </xf>
    <xf numFmtId="0" fontId="81" fillId="40" borderId="2" xfId="0" applyFont="1" applyFill="1" applyBorder="1" applyAlignment="1">
      <alignment horizontal="left" readingOrder="1"/>
    </xf>
    <xf numFmtId="0" fontId="81" fillId="40" borderId="3" xfId="0" applyFont="1" applyFill="1" applyBorder="1" applyAlignment="1">
      <alignment horizontal="left" readingOrder="1"/>
    </xf>
    <xf numFmtId="0" fontId="18" fillId="10" borderId="14" xfId="0" applyFont="1" applyFill="1" applyBorder="1" applyAlignment="1">
      <alignment horizontal="center" vertical="center" readingOrder="1"/>
    </xf>
    <xf numFmtId="0" fontId="100" fillId="10" borderId="2" xfId="0" applyFont="1" applyFill="1" applyBorder="1" applyAlignment="1">
      <alignment horizontal="center" vertical="center" readingOrder="1"/>
    </xf>
    <xf numFmtId="0" fontId="18" fillId="10" borderId="6" xfId="0" applyFont="1" applyFill="1" applyBorder="1" applyAlignment="1">
      <alignment horizontal="center" vertical="center" readingOrder="1"/>
    </xf>
    <xf numFmtId="0" fontId="100" fillId="10" borderId="1" xfId="0" applyFont="1" applyFill="1" applyBorder="1" applyAlignment="1">
      <alignment horizontal="center" vertical="center" readingOrder="1"/>
    </xf>
    <xf numFmtId="0" fontId="0" fillId="44" borderId="11" xfId="0" applyFill="1" applyBorder="1" applyAlignment="1">
      <alignment horizontal="left" vertical="center" readingOrder="1"/>
    </xf>
    <xf numFmtId="0" fontId="119" fillId="44" borderId="11" xfId="0" applyFont="1" applyFill="1" applyBorder="1" applyAlignment="1">
      <alignment horizontal="left" vertical="center" readingOrder="1"/>
    </xf>
    <xf numFmtId="0" fontId="0" fillId="44" borderId="2" xfId="0" applyFill="1" applyBorder="1" applyAlignment="1">
      <alignment horizontal="left" vertical="center" readingOrder="1"/>
    </xf>
    <xf numFmtId="0" fontId="0" fillId="0" borderId="1" xfId="0" applyBorder="1" applyAlignment="1">
      <alignment horizontal="center"/>
    </xf>
    <xf numFmtId="0" fontId="24" fillId="11" borderId="58" xfId="0" applyFont="1" applyFill="1" applyBorder="1" applyAlignment="1">
      <alignment horizontal="center" vertical="center" readingOrder="1"/>
    </xf>
    <xf numFmtId="0" fontId="0" fillId="46" borderId="2" xfId="0" applyFill="1" applyBorder="1" applyAlignment="1">
      <alignment horizontal="left" vertical="center" readingOrder="1"/>
    </xf>
    <xf numFmtId="0" fontId="0" fillId="42" borderId="1" xfId="0" applyFill="1" applyBorder="1" applyAlignment="1">
      <alignment horizontal="center"/>
    </xf>
    <xf numFmtId="0" fontId="0" fillId="33" borderId="22" xfId="0" applyFill="1" applyBorder="1" applyAlignment="1">
      <alignment horizontal="left" readingOrder="1"/>
    </xf>
    <xf numFmtId="0" fontId="0" fillId="46" borderId="1" xfId="0" applyFill="1" applyBorder="1" applyAlignment="1">
      <alignment horizontal="left" readingOrder="1"/>
    </xf>
    <xf numFmtId="0" fontId="0" fillId="39" borderId="2" xfId="0" applyFill="1" applyBorder="1" applyAlignment="1">
      <alignment horizontal="left" vertical="center" readingOrder="1"/>
    </xf>
    <xf numFmtId="0" fontId="0" fillId="39" borderId="4" xfId="0" applyFill="1" applyBorder="1" applyAlignment="1">
      <alignment horizontal="left" vertical="center" readingOrder="1"/>
    </xf>
    <xf numFmtId="0" fontId="0" fillId="39" borderId="11" xfId="0" applyFill="1" applyBorder="1" applyAlignment="1">
      <alignment horizontal="left" vertical="center" readingOrder="1"/>
    </xf>
    <xf numFmtId="14" fontId="15" fillId="11" borderId="39" xfId="0" applyNumberFormat="1" applyFont="1" applyFill="1" applyBorder="1" applyAlignment="1">
      <alignment horizontal="center" vertical="center" indent="1" readingOrder="1"/>
    </xf>
    <xf numFmtId="0" fontId="18" fillId="10" borderId="26" xfId="0" applyFont="1" applyFill="1" applyBorder="1" applyAlignment="1">
      <alignment horizontal="center" vertical="center" readingOrder="1"/>
    </xf>
    <xf numFmtId="0" fontId="28" fillId="10" borderId="26" xfId="0" applyFont="1" applyFill="1" applyBorder="1" applyAlignment="1">
      <alignment horizontal="center" vertical="center" readingOrder="1"/>
    </xf>
    <xf numFmtId="0" fontId="10" fillId="11" borderId="26" xfId="0" applyFont="1" applyFill="1" applyBorder="1" applyAlignment="1">
      <alignment horizontal="center" vertical="center" readingOrder="1"/>
    </xf>
    <xf numFmtId="0" fontId="0" fillId="39" borderId="3" xfId="0" applyFill="1" applyBorder="1" applyAlignment="1">
      <alignment horizontal="left" readingOrder="1"/>
    </xf>
    <xf numFmtId="0" fontId="6" fillId="39" borderId="3" xfId="0" applyFont="1" applyFill="1" applyBorder="1" applyAlignment="1">
      <alignment horizontal="left" vertical="center" readingOrder="1"/>
    </xf>
    <xf numFmtId="3" fontId="10" fillId="11" borderId="58" xfId="0" applyNumberFormat="1" applyFont="1" applyFill="1" applyBorder="1" applyAlignment="1">
      <alignment horizontal="center" vertical="center" readingOrder="1"/>
    </xf>
    <xf numFmtId="167" fontId="10" fillId="42" borderId="73" xfId="0" applyNumberFormat="1" applyFont="1" applyFill="1" applyBorder="1" applyAlignment="1">
      <alignment horizontal="center" vertical="center" textRotation="180" wrapText="1" readingOrder="1"/>
    </xf>
    <xf numFmtId="0" fontId="0" fillId="39" borderId="27" xfId="0" applyFill="1" applyBorder="1" applyAlignment="1">
      <alignment horizontal="left" vertical="center" readingOrder="1"/>
    </xf>
    <xf numFmtId="0" fontId="0" fillId="39" borderId="3" xfId="0" applyFill="1" applyBorder="1" applyAlignment="1">
      <alignment horizontal="left" vertical="center" readingOrder="1"/>
    </xf>
    <xf numFmtId="0" fontId="3" fillId="41" borderId="39" xfId="0" applyFont="1" applyFill="1" applyBorder="1" applyAlignment="1">
      <alignment horizontal="center" vertical="center" readingOrder="1"/>
    </xf>
    <xf numFmtId="165" fontId="12" fillId="25" borderId="26" xfId="0" applyNumberFormat="1" applyFont="1" applyFill="1" applyBorder="1" applyAlignment="1">
      <alignment horizontal="center" vertical="center"/>
    </xf>
    <xf numFmtId="0" fontId="24" fillId="11" borderId="60" xfId="0" applyFont="1" applyFill="1" applyBorder="1" applyAlignment="1">
      <alignment horizontal="center" vertical="center"/>
    </xf>
    <xf numFmtId="167" fontId="64" fillId="44" borderId="73" xfId="0" applyNumberFormat="1" applyFont="1" applyFill="1" applyBorder="1" applyAlignment="1">
      <alignment horizontal="center" vertical="center" textRotation="180" wrapText="1" readingOrder="1"/>
    </xf>
    <xf numFmtId="0" fontId="120" fillId="42" borderId="1" xfId="0" applyFont="1" applyFill="1" applyBorder="1" applyAlignment="1">
      <alignment horizontal="center"/>
    </xf>
    <xf numFmtId="0" fontId="0" fillId="58" borderId="8" xfId="0" applyFill="1" applyBorder="1" applyAlignment="1">
      <alignment horizontal="center"/>
    </xf>
    <xf numFmtId="0" fontId="0" fillId="58" borderId="9" xfId="0" applyFill="1" applyBorder="1" applyAlignment="1">
      <alignment horizontal="center"/>
    </xf>
    <xf numFmtId="0" fontId="137" fillId="0" borderId="1" xfId="0" applyFont="1" applyBorder="1" applyAlignment="1">
      <alignment horizontal="left"/>
    </xf>
    <xf numFmtId="0" fontId="118" fillId="0" borderId="2" xfId="0" applyFont="1" applyBorder="1" applyAlignment="1">
      <alignment horizontal="center"/>
    </xf>
    <xf numFmtId="0" fontId="118" fillId="0" borderId="3" xfId="0" applyFont="1" applyBorder="1" applyAlignment="1">
      <alignment horizontal="center"/>
    </xf>
    <xf numFmtId="0" fontId="118" fillId="0" borderId="4" xfId="0" applyFont="1" applyBorder="1" applyAlignment="1">
      <alignment horizontal="center"/>
    </xf>
    <xf numFmtId="0" fontId="138" fillId="39" borderId="9" xfId="0" applyFont="1" applyFill="1" applyBorder="1" applyAlignment="1">
      <alignment horizontal="center"/>
    </xf>
    <xf numFmtId="0" fontId="138" fillId="52" borderId="8" xfId="0" applyFont="1" applyFill="1" applyBorder="1" applyAlignment="1">
      <alignment horizontal="center"/>
    </xf>
    <xf numFmtId="0" fontId="138" fillId="52" borderId="9" xfId="0" applyFont="1" applyFill="1" applyBorder="1" applyAlignment="1">
      <alignment horizontal="center"/>
    </xf>
    <xf numFmtId="0" fontId="10" fillId="78" borderId="110" xfId="4" applyFont="1" applyFill="1" applyBorder="1" applyAlignment="1">
      <alignment horizontal="center" vertical="center" wrapText="1"/>
    </xf>
    <xf numFmtId="0" fontId="8" fillId="0" borderId="112" xfId="4" applyBorder="1" applyAlignment="1">
      <alignment horizontal="center"/>
    </xf>
    <xf numFmtId="0" fontId="157" fillId="86" borderId="111" xfId="0" applyFont="1" applyFill="1" applyBorder="1" applyAlignment="1">
      <alignment horizontal="center" wrapText="1"/>
    </xf>
    <xf numFmtId="0" fontId="157" fillId="86" borderId="112" xfId="0" applyFont="1" applyFill="1" applyBorder="1" applyAlignment="1">
      <alignment horizontal="center" wrapText="1"/>
    </xf>
    <xf numFmtId="0" fontId="159" fillId="42" borderId="114" xfId="0" applyFont="1" applyFill="1" applyBorder="1" applyAlignment="1">
      <alignment horizontal="center" wrapText="1"/>
    </xf>
    <xf numFmtId="0" fontId="159" fillId="42" borderId="111" xfId="0" applyFont="1" applyFill="1" applyBorder="1" applyAlignment="1">
      <alignment horizontal="center" wrapText="1"/>
    </xf>
    <xf numFmtId="0" fontId="159" fillId="42" borderId="112" xfId="0" applyFont="1" applyFill="1" applyBorder="1" applyAlignment="1">
      <alignment horizontal="center" wrapText="1"/>
    </xf>
    <xf numFmtId="0" fontId="157" fillId="86" borderId="114" xfId="0" applyFont="1" applyFill="1" applyBorder="1" applyAlignment="1">
      <alignment horizontal="center" wrapText="1"/>
    </xf>
    <xf numFmtId="0" fontId="158" fillId="87" borderId="114" xfId="0" applyFont="1" applyFill="1" applyBorder="1" applyAlignment="1">
      <alignment horizontal="center" wrapText="1"/>
    </xf>
    <xf numFmtId="0" fontId="158" fillId="87" borderId="112" xfId="0" applyFont="1" applyFill="1" applyBorder="1" applyAlignment="1">
      <alignment horizontal="center" wrapText="1"/>
    </xf>
    <xf numFmtId="0" fontId="159" fillId="22" borderId="111" xfId="0" applyFont="1" applyFill="1" applyBorder="1" applyAlignment="1">
      <alignment horizontal="center" wrapText="1"/>
    </xf>
    <xf numFmtId="0" fontId="159" fillId="22" borderId="112" xfId="0" applyFont="1" applyFill="1" applyBorder="1" applyAlignment="1">
      <alignment horizontal="center" wrapText="1"/>
    </xf>
    <xf numFmtId="0" fontId="169" fillId="0" borderId="110" xfId="4" applyFont="1" applyBorder="1" applyAlignment="1">
      <alignment horizontal="left" vertical="center" wrapText="1"/>
    </xf>
    <xf numFmtId="0" fontId="0" fillId="0" borderId="112" xfId="4" applyFont="1" applyBorder="1" applyAlignment="1">
      <alignment horizontal="left"/>
    </xf>
    <xf numFmtId="0" fontId="166" fillId="75" borderId="110" xfId="4" applyFont="1" applyFill="1" applyBorder="1" applyAlignment="1">
      <alignment horizontal="center" vertical="center" wrapText="1"/>
    </xf>
    <xf numFmtId="0" fontId="8" fillId="0" borderId="111" xfId="4" applyBorder="1" applyAlignment="1">
      <alignment horizontal="center"/>
    </xf>
    <xf numFmtId="0" fontId="166" fillId="73" borderId="0" xfId="4" applyFont="1" applyFill="1" applyAlignment="1">
      <alignment horizontal="center" vertical="center" wrapText="1"/>
    </xf>
    <xf numFmtId="0" fontId="8" fillId="0" borderId="0" xfId="4" applyAlignment="1">
      <alignment horizontal="center"/>
    </xf>
    <xf numFmtId="0" fontId="159" fillId="87" borderId="111" xfId="0" applyFont="1" applyFill="1" applyBorder="1" applyAlignment="1">
      <alignment horizontal="center" wrapText="1"/>
    </xf>
    <xf numFmtId="0" fontId="159" fillId="87" borderId="112" xfId="0" applyFont="1" applyFill="1" applyBorder="1" applyAlignment="1">
      <alignment horizontal="center" wrapText="1"/>
    </xf>
    <xf numFmtId="0" fontId="158" fillId="22" borderId="114" xfId="0" applyFont="1" applyFill="1" applyBorder="1" applyAlignment="1">
      <alignment horizontal="center" wrapText="1"/>
    </xf>
    <xf numFmtId="0" fontId="158" fillId="22" borderId="112" xfId="0" applyFont="1" applyFill="1" applyBorder="1" applyAlignment="1">
      <alignment horizontal="center" wrapText="1"/>
    </xf>
    <xf numFmtId="0" fontId="166" fillId="74" borderId="110" xfId="4" applyFont="1" applyFill="1" applyBorder="1" applyAlignment="1">
      <alignment horizontal="center" vertical="center" wrapText="1"/>
    </xf>
    <xf numFmtId="0" fontId="164" fillId="75" borderId="110" xfId="4" applyFont="1" applyFill="1" applyBorder="1" applyAlignment="1">
      <alignment horizontal="center" vertical="center" wrapText="1"/>
    </xf>
    <xf numFmtId="0" fontId="167" fillId="76" borderId="110" xfId="4" applyFont="1" applyFill="1" applyBorder="1" applyAlignment="1">
      <alignment horizontal="center" vertical="center" wrapText="1"/>
    </xf>
    <xf numFmtId="0" fontId="170" fillId="72" borderId="110" xfId="4" applyFont="1" applyFill="1" applyBorder="1" applyAlignment="1">
      <alignment horizontal="center" vertical="center" wrapText="1"/>
    </xf>
    <xf numFmtId="0" fontId="166" fillId="73" borderId="110" xfId="4" applyFont="1" applyFill="1" applyBorder="1" applyAlignment="1">
      <alignment horizontal="center" vertical="center" wrapText="1"/>
    </xf>
    <xf numFmtId="0" fontId="167" fillId="74" borderId="110" xfId="4" applyFont="1" applyFill="1" applyBorder="1" applyAlignment="1">
      <alignment horizontal="center" vertical="center" wrapText="1"/>
    </xf>
    <xf numFmtId="0" fontId="167" fillId="75" borderId="110" xfId="4" applyFont="1" applyFill="1" applyBorder="1" applyAlignment="1">
      <alignment horizontal="center" vertical="center" wrapText="1"/>
    </xf>
    <xf numFmtId="0" fontId="171" fillId="82" borderId="110" xfId="4" applyFont="1" applyFill="1" applyBorder="1" applyAlignment="1">
      <alignment horizontal="center" vertical="center" wrapText="1"/>
    </xf>
    <xf numFmtId="0" fontId="8" fillId="79" borderId="110" xfId="4" applyFill="1" applyBorder="1" applyAlignment="1">
      <alignment horizontal="center"/>
    </xf>
    <xf numFmtId="0" fontId="167" fillId="73" borderId="110" xfId="4" applyFont="1" applyFill="1" applyBorder="1" applyAlignment="1">
      <alignment horizontal="center" vertical="center" wrapText="1"/>
    </xf>
    <xf numFmtId="0" fontId="164" fillId="76" borderId="110" xfId="4" applyFont="1" applyFill="1" applyBorder="1" applyAlignment="1">
      <alignment horizontal="center" vertical="center" wrapText="1"/>
    </xf>
    <xf numFmtId="0" fontId="10" fillId="81" borderId="110" xfId="4" applyFont="1" applyFill="1" applyBorder="1" applyAlignment="1">
      <alignment horizontal="center" vertical="center" wrapText="1"/>
    </xf>
    <xf numFmtId="0" fontId="159" fillId="87" borderId="114" xfId="0" applyFont="1" applyFill="1" applyBorder="1" applyAlignment="1">
      <alignment horizontal="center" wrapText="1"/>
    </xf>
    <xf numFmtId="0" fontId="171" fillId="83" borderId="110" xfId="4" applyFont="1" applyFill="1" applyBorder="1" applyAlignment="1">
      <alignment horizontal="center" vertical="center" wrapText="1"/>
    </xf>
    <xf numFmtId="0" fontId="168" fillId="0" borderId="0" xfId="4" applyFont="1" applyAlignment="1">
      <alignment horizontal="center" vertical="center" wrapText="1"/>
    </xf>
    <xf numFmtId="0" fontId="165" fillId="74" borderId="0" xfId="4" applyFont="1" applyFill="1" applyAlignment="1">
      <alignment horizontal="center" vertical="center" wrapText="1"/>
    </xf>
    <xf numFmtId="14" fontId="10" fillId="72" borderId="110" xfId="4" applyNumberFormat="1" applyFont="1" applyFill="1" applyBorder="1" applyAlignment="1">
      <alignment horizontal="center" vertical="center" wrapText="1"/>
    </xf>
    <xf numFmtId="0" fontId="10" fillId="72" borderId="110" xfId="4" applyFont="1" applyFill="1" applyBorder="1" applyAlignment="1">
      <alignment horizontal="center" vertical="center" wrapText="1"/>
    </xf>
    <xf numFmtId="0" fontId="171" fillId="80" borderId="110" xfId="4" applyFont="1" applyFill="1" applyBorder="1" applyAlignment="1">
      <alignment horizontal="center" vertical="center" wrapText="1"/>
    </xf>
    <xf numFmtId="0" fontId="164" fillId="74" borderId="110" xfId="4" applyFont="1" applyFill="1" applyBorder="1" applyAlignment="1">
      <alignment horizontal="center" vertical="center" wrapText="1"/>
    </xf>
    <xf numFmtId="0" fontId="164" fillId="73" borderId="110" xfId="4" applyFont="1" applyFill="1" applyBorder="1" applyAlignment="1">
      <alignment horizontal="center" vertical="center" wrapText="1"/>
    </xf>
    <xf numFmtId="0" fontId="164" fillId="73" borderId="113" xfId="4" applyFont="1" applyFill="1" applyBorder="1" applyAlignment="1">
      <alignment horizontal="center" vertical="center" wrapText="1"/>
    </xf>
    <xf numFmtId="0" fontId="8" fillId="0" borderId="108" xfId="4" applyBorder="1" applyAlignment="1">
      <alignment horizontal="center"/>
    </xf>
    <xf numFmtId="0" fontId="8" fillId="0" borderId="109" xfId="4" applyBorder="1" applyAlignment="1">
      <alignment horizontal="center"/>
    </xf>
    <xf numFmtId="0" fontId="10" fillId="77" borderId="0" xfId="4" applyFont="1" applyFill="1" applyAlignment="1">
      <alignment horizontal="left" vertical="center" wrapText="1"/>
    </xf>
    <xf numFmtId="0" fontId="0" fillId="0" borderId="0" xfId="4" applyFont="1" applyAlignment="1">
      <alignment horizontal="left"/>
    </xf>
    <xf numFmtId="0" fontId="79" fillId="0" borderId="0" xfId="4" applyFont="1" applyAlignment="1">
      <alignment horizontal="center" vertical="center" wrapText="1"/>
    </xf>
    <xf numFmtId="0" fontId="10" fillId="77" borderId="0" xfId="4" applyFont="1" applyFill="1" applyAlignment="1">
      <alignment horizontal="center" vertical="center" wrapText="1"/>
    </xf>
    <xf numFmtId="0" fontId="8" fillId="79" borderId="0" xfId="4" applyFill="1" applyAlignment="1">
      <alignment horizontal="center"/>
    </xf>
    <xf numFmtId="0" fontId="167" fillId="84" borderId="110" xfId="4" applyFont="1" applyFill="1" applyBorder="1" applyAlignment="1">
      <alignment horizontal="center" vertical="center" wrapText="1"/>
    </xf>
    <xf numFmtId="0" fontId="164" fillId="84" borderId="110" xfId="4" applyFont="1" applyFill="1" applyBorder="1" applyAlignment="1">
      <alignment horizontal="center" vertical="center" wrapText="1"/>
    </xf>
    <xf numFmtId="0" fontId="98" fillId="85" borderId="0" xfId="0" applyFont="1" applyFill="1" applyAlignment="1">
      <alignment horizontal="center" wrapText="1"/>
    </xf>
    <xf numFmtId="0" fontId="160" fillId="0" borderId="111" xfId="0" applyFont="1" applyBorder="1" applyAlignment="1">
      <alignment horizontal="center" wrapText="1"/>
    </xf>
    <xf numFmtId="0" fontId="160" fillId="0" borderId="112" xfId="0" applyFont="1" applyBorder="1" applyAlignment="1">
      <alignment horizontal="center" wrapText="1"/>
    </xf>
    <xf numFmtId="10" fontId="159" fillId="87" borderId="111" xfId="0" applyNumberFormat="1" applyFont="1" applyFill="1" applyBorder="1" applyAlignment="1">
      <alignment horizontal="center" wrapText="1"/>
    </xf>
    <xf numFmtId="0" fontId="0" fillId="0" borderId="0" xfId="4" applyFont="1" applyAlignment="1">
      <alignment horizontal="center"/>
    </xf>
    <xf numFmtId="10" fontId="159" fillId="22" borderId="111" xfId="0" applyNumberFormat="1" applyFont="1" applyFill="1" applyBorder="1" applyAlignment="1">
      <alignment horizontal="center" wrapText="1"/>
    </xf>
    <xf numFmtId="10" fontId="159" fillId="87" borderId="114" xfId="0" applyNumberFormat="1" applyFont="1" applyFill="1" applyBorder="1" applyAlignment="1">
      <alignment horizontal="center" wrapText="1"/>
    </xf>
    <xf numFmtId="10" fontId="159" fillId="42" borderId="114" xfId="0" applyNumberFormat="1" applyFont="1" applyFill="1" applyBorder="1" applyAlignment="1">
      <alignment horizontal="center" wrapText="1"/>
    </xf>
    <xf numFmtId="0" fontId="8" fillId="0" borderId="112" xfId="4" applyBorder="1" applyAlignment="1"/>
    <xf numFmtId="0" fontId="170" fillId="72" borderId="110" xfId="4" applyFont="1" applyFill="1" applyBorder="1" applyAlignment="1">
      <alignment horizontal="left" vertical="center" wrapText="1"/>
    </xf>
    <xf numFmtId="0" fontId="8" fillId="0" borderId="111" xfId="4" applyBorder="1" applyAlignment="1"/>
    <xf numFmtId="0" fontId="8" fillId="0" borderId="0" xfId="4" applyAlignment="1"/>
    <xf numFmtId="0" fontId="166" fillId="73" borderId="0" xfId="4" applyFont="1" applyFill="1" applyAlignment="1">
      <alignment horizontal="left" vertical="center" wrapText="1"/>
    </xf>
    <xf numFmtId="0" fontId="8" fillId="79" borderId="110" xfId="4" applyFill="1" applyBorder="1" applyAlignment="1"/>
    <xf numFmtId="0" fontId="8" fillId="79" borderId="110" xfId="4" applyFill="1" applyBorder="1" applyAlignment="1">
      <alignment wrapText="1"/>
    </xf>
    <xf numFmtId="0" fontId="8" fillId="0" borderId="111" xfId="4" applyBorder="1" applyAlignment="1">
      <alignment wrapText="1"/>
    </xf>
    <xf numFmtId="0" fontId="8" fillId="0" borderId="112" xfId="4" applyBorder="1" applyAlignment="1">
      <alignment wrapText="1"/>
    </xf>
    <xf numFmtId="0" fontId="8" fillId="79" borderId="0" xfId="4" applyFill="1" applyAlignment="1"/>
    <xf numFmtId="0" fontId="0" fillId="0" borderId="111" xfId="4" applyFont="1" applyBorder="1" applyAlignment="1"/>
    <xf numFmtId="0" fontId="0" fillId="0" borderId="112" xfId="4" applyFont="1" applyBorder="1" applyAlignment="1"/>
    <xf numFmtId="0" fontId="0" fillId="79" borderId="110" xfId="4" applyFont="1" applyFill="1" applyBorder="1" applyAlignment="1">
      <alignment wrapText="1"/>
    </xf>
    <xf numFmtId="0" fontId="155" fillId="79" borderId="110" xfId="4" applyFont="1" applyFill="1" applyBorder="1" applyAlignment="1"/>
    <xf numFmtId="0" fontId="79" fillId="0" borderId="0" xfId="4" applyFont="1" applyAlignment="1">
      <alignment horizontal="left" vertical="center" wrapText="1"/>
    </xf>
    <xf numFmtId="0" fontId="0" fillId="79" borderId="110" xfId="4" applyFont="1" applyFill="1" applyBorder="1" applyAlignment="1"/>
    <xf numFmtId="0" fontId="131" fillId="79" borderId="110" xfId="4" applyFont="1" applyFill="1" applyBorder="1" applyAlignment="1"/>
    <xf numFmtId="0" fontId="8" fillId="0" borderId="108" xfId="4" applyBorder="1" applyAlignment="1"/>
    <xf numFmtId="0" fontId="8" fillId="0" borderId="109" xfId="4" applyBorder="1" applyAlignment="1"/>
    <xf numFmtId="0" fontId="0" fillId="79" borderId="0" xfId="4" applyFont="1" applyFill="1" applyAlignment="1"/>
    <xf numFmtId="0" fontId="0" fillId="0" borderId="0" xfId="4" applyFont="1" applyAlignment="1"/>
    <xf numFmtId="0" fontId="8" fillId="79" borderId="114" xfId="4" applyFill="1" applyBorder="1" applyAlignment="1"/>
    <xf numFmtId="0" fontId="0" fillId="79" borderId="114" xfId="4" applyFont="1" applyFill="1" applyBorder="1" applyAlignment="1"/>
    <xf numFmtId="0" fontId="166" fillId="73" borderId="110" xfId="4" applyFont="1" applyFill="1" applyBorder="1" applyAlignment="1">
      <alignment horizontal="left" vertical="center" wrapText="1"/>
    </xf>
    <xf numFmtId="0" fontId="103" fillId="79" borderId="110" xfId="4" applyFont="1" applyFill="1" applyBorder="1" applyAlignment="1"/>
    <xf numFmtId="0" fontId="173" fillId="79" borderId="110" xfId="4" applyFont="1" applyFill="1" applyBorder="1" applyAlignment="1"/>
    <xf numFmtId="0" fontId="8" fillId="79" borderId="111" xfId="4" applyFill="1" applyBorder="1" applyAlignment="1"/>
    <xf numFmtId="0" fontId="8" fillId="79" borderId="112" xfId="4" applyFill="1" applyBorder="1" applyAlignment="1"/>
    <xf numFmtId="0" fontId="79" fillId="0" borderId="116" xfId="4" applyFont="1" applyBorder="1" applyAlignment="1">
      <alignment horizontal="left" vertical="center" wrapText="1"/>
    </xf>
    <xf numFmtId="0" fontId="8" fillId="0" borderId="116" xfId="4" applyBorder="1" applyAlignment="1"/>
    <xf numFmtId="0" fontId="8" fillId="79" borderId="114" xfId="4" applyFill="1" applyBorder="1" applyAlignment="1">
      <alignment wrapText="1"/>
    </xf>
    <xf numFmtId="0" fontId="155" fillId="79" borderId="110" xfId="3" applyFill="1" applyBorder="1" applyAlignment="1"/>
    <xf numFmtId="0" fontId="155" fillId="0" borderId="111" xfId="3" applyBorder="1" applyAlignment="1"/>
    <xf numFmtId="0" fontId="155" fillId="0" borderId="112" xfId="3" applyBorder="1" applyAlignment="1"/>
    <xf numFmtId="0" fontId="147" fillId="0" borderId="0" xfId="3" applyFont="1" applyAlignment="1">
      <alignment horizontal="left" vertical="center" wrapText="1"/>
    </xf>
    <xf numFmtId="0" fontId="155" fillId="0" borderId="0" xfId="3" applyAlignment="1"/>
    <xf numFmtId="0" fontId="98" fillId="77" borderId="0" xfId="3" applyFont="1" applyFill="1" applyAlignment="1">
      <alignment horizontal="left" vertical="center" wrapText="1"/>
    </xf>
    <xf numFmtId="0" fontId="153" fillId="75" borderId="110" xfId="3" applyFont="1" applyFill="1" applyBorder="1" applyAlignment="1">
      <alignment horizontal="center" vertical="center" wrapText="1"/>
    </xf>
    <xf numFmtId="0" fontId="153" fillId="73" borderId="110" xfId="3" applyFont="1" applyFill="1" applyBorder="1" applyAlignment="1">
      <alignment horizontal="left" vertical="center" wrapText="1"/>
    </xf>
    <xf numFmtId="0" fontId="161" fillId="72" borderId="110" xfId="3" applyFont="1" applyFill="1" applyBorder="1" applyAlignment="1">
      <alignment horizontal="left" vertical="center" wrapText="1"/>
    </xf>
    <xf numFmtId="0" fontId="98" fillId="78" borderId="110" xfId="3" applyFont="1" applyFill="1" applyBorder="1" applyAlignment="1">
      <alignment horizontal="center" vertical="center" wrapText="1"/>
    </xf>
    <xf numFmtId="0" fontId="153" fillId="73" borderId="0" xfId="3" applyFont="1" applyFill="1" applyAlignment="1">
      <alignment horizontal="left" vertical="center" wrapText="1"/>
    </xf>
    <xf numFmtId="0" fontId="98" fillId="81" borderId="110" xfId="3" applyFont="1" applyFill="1" applyBorder="1" applyAlignment="1">
      <alignment horizontal="center" vertical="center" wrapText="1"/>
    </xf>
    <xf numFmtId="0" fontId="155" fillId="79" borderId="0" xfId="3" applyFill="1" applyAlignment="1"/>
    <xf numFmtId="0" fontId="162" fillId="82" borderId="110" xfId="3" applyFont="1" applyFill="1" applyBorder="1" applyAlignment="1">
      <alignment horizontal="center" vertical="center" wrapText="1"/>
    </xf>
    <xf numFmtId="0" fontId="162" fillId="80" borderId="110" xfId="3" applyFont="1" applyFill="1" applyBorder="1" applyAlignment="1">
      <alignment horizontal="center" vertical="center" wrapText="1"/>
    </xf>
    <xf numFmtId="0" fontId="151" fillId="74" borderId="110" xfId="3" applyFont="1" applyFill="1" applyBorder="1" applyAlignment="1">
      <alignment horizontal="center" vertical="center" wrapText="1"/>
    </xf>
    <xf numFmtId="0" fontId="151" fillId="75" borderId="110" xfId="3" applyFont="1" applyFill="1" applyBorder="1" applyAlignment="1">
      <alignment horizontal="center" vertical="center" wrapText="1"/>
    </xf>
    <xf numFmtId="0" fontId="151" fillId="73" borderId="110" xfId="3" applyFont="1" applyFill="1" applyBorder="1" applyAlignment="1">
      <alignment horizontal="center" vertical="center" wrapText="1"/>
    </xf>
    <xf numFmtId="0" fontId="151" fillId="76" borderId="110" xfId="3" applyFont="1" applyFill="1" applyBorder="1" applyAlignment="1">
      <alignment horizontal="center" vertical="center" wrapText="1"/>
    </xf>
    <xf numFmtId="0" fontId="156" fillId="0" borderId="0" xfId="3" applyFont="1" applyAlignment="1">
      <alignment horizontal="center" vertical="center" wrapText="1"/>
    </xf>
    <xf numFmtId="0" fontId="98" fillId="72" borderId="110" xfId="3" applyFont="1" applyFill="1" applyBorder="1" applyAlignment="1">
      <alignment horizontal="center" vertical="center" wrapText="1"/>
    </xf>
    <xf numFmtId="14" fontId="98" fillId="72" borderId="110" xfId="3" applyNumberFormat="1" applyFont="1" applyFill="1" applyBorder="1" applyAlignment="1">
      <alignment horizontal="center" vertical="center" wrapText="1"/>
    </xf>
    <xf numFmtId="0" fontId="154" fillId="74" borderId="110" xfId="3" applyFont="1" applyFill="1" applyBorder="1" applyAlignment="1">
      <alignment horizontal="center" vertical="center" wrapText="1"/>
    </xf>
    <xf numFmtId="0" fontId="154" fillId="75" borderId="110" xfId="3" applyFont="1" applyFill="1" applyBorder="1" applyAlignment="1">
      <alignment horizontal="center" vertical="center" wrapText="1"/>
    </xf>
    <xf numFmtId="0" fontId="154" fillId="73" borderId="110" xfId="3" applyFont="1" applyFill="1" applyBorder="1" applyAlignment="1">
      <alignment horizontal="center" vertical="center" wrapText="1"/>
    </xf>
    <xf numFmtId="0" fontId="154" fillId="76" borderId="110" xfId="3" applyFont="1" applyFill="1" applyBorder="1" applyAlignment="1">
      <alignment horizontal="center" vertical="center" wrapText="1"/>
    </xf>
    <xf numFmtId="0" fontId="152" fillId="74" borderId="0" xfId="3" applyFont="1" applyFill="1" applyAlignment="1">
      <alignment horizontal="center" vertical="center" wrapText="1"/>
    </xf>
    <xf numFmtId="0" fontId="153" fillId="74" borderId="110" xfId="3" applyFont="1" applyFill="1" applyBorder="1" applyAlignment="1">
      <alignment horizontal="center" vertical="center" wrapText="1"/>
    </xf>
    <xf numFmtId="0" fontId="151" fillId="73" borderId="113" xfId="3" applyFont="1" applyFill="1" applyBorder="1" applyAlignment="1">
      <alignment horizontal="center" vertical="center" wrapText="1"/>
    </xf>
    <xf numFmtId="0" fontId="155" fillId="0" borderId="108" xfId="3" applyBorder="1" applyAlignment="1"/>
    <xf numFmtId="0" fontId="155" fillId="0" borderId="109" xfId="3" applyBorder="1" applyAlignment="1"/>
    <xf numFmtId="0" fontId="162" fillId="83" borderId="110" xfId="3" applyFont="1" applyFill="1" applyBorder="1" applyAlignment="1">
      <alignment horizontal="center" vertical="center" wrapText="1"/>
    </xf>
    <xf numFmtId="0" fontId="151" fillId="84" borderId="110" xfId="3" applyFont="1" applyFill="1" applyBorder="1" applyAlignment="1">
      <alignment horizontal="center" vertical="center" wrapText="1"/>
    </xf>
    <xf numFmtId="0" fontId="154" fillId="84" borderId="110" xfId="3" applyFont="1" applyFill="1" applyBorder="1" applyAlignment="1">
      <alignment horizontal="center" vertical="center" wrapText="1"/>
    </xf>
    <xf numFmtId="1" fontId="159" fillId="87" borderId="114" xfId="0" applyNumberFormat="1" applyFont="1" applyFill="1" applyBorder="1" applyAlignment="1">
      <alignment horizontal="center" wrapText="1"/>
    </xf>
    <xf numFmtId="1" fontId="159" fillId="87" borderId="111" xfId="0" applyNumberFormat="1" applyFont="1" applyFill="1" applyBorder="1" applyAlignment="1">
      <alignment horizontal="center" wrapText="1"/>
    </xf>
    <xf numFmtId="1" fontId="159" fillId="87" borderId="112" xfId="0" applyNumberFormat="1" applyFont="1" applyFill="1" applyBorder="1" applyAlignment="1">
      <alignment horizontal="center" wrapText="1"/>
    </xf>
    <xf numFmtId="1" fontId="159" fillId="42" borderId="114" xfId="0" applyNumberFormat="1" applyFont="1" applyFill="1" applyBorder="1" applyAlignment="1">
      <alignment horizontal="center" wrapText="1"/>
    </xf>
    <xf numFmtId="1" fontId="159" fillId="42" borderId="111" xfId="0" applyNumberFormat="1" applyFont="1" applyFill="1" applyBorder="1" applyAlignment="1">
      <alignment horizontal="center" wrapText="1"/>
    </xf>
    <xf numFmtId="1" fontId="159" fillId="42" borderId="112" xfId="0" applyNumberFormat="1" applyFont="1" applyFill="1" applyBorder="1" applyAlignment="1">
      <alignment horizontal="center" wrapText="1"/>
    </xf>
    <xf numFmtId="1" fontId="2" fillId="11" borderId="11" xfId="0" applyNumberFormat="1" applyFont="1" applyFill="1" applyBorder="1" applyAlignment="1">
      <alignment horizontal="center"/>
    </xf>
    <xf numFmtId="1" fontId="2" fillId="11" borderId="55" xfId="0" applyNumberFormat="1" applyFont="1" applyFill="1" applyBorder="1" applyAlignment="1">
      <alignment horizontal="center"/>
    </xf>
    <xf numFmtId="1" fontId="2" fillId="11" borderId="10" xfId="0" applyNumberFormat="1" applyFont="1" applyFill="1" applyBorder="1" applyAlignment="1">
      <alignment horizontal="center"/>
    </xf>
    <xf numFmtId="1" fontId="2" fillId="11" borderId="56" xfId="0" applyNumberFormat="1" applyFont="1" applyFill="1" applyBorder="1" applyAlignment="1">
      <alignment horizontal="center"/>
    </xf>
    <xf numFmtId="1" fontId="2" fillId="11" borderId="0" xfId="0" applyNumberFormat="1" applyFont="1" applyFill="1" applyAlignment="1">
      <alignment horizontal="center"/>
    </xf>
    <xf numFmtId="1" fontId="2" fillId="11" borderId="14" xfId="0" applyNumberFormat="1" applyFont="1" applyFill="1" applyBorder="1" applyAlignment="1">
      <alignment horizontal="center"/>
    </xf>
    <xf numFmtId="1" fontId="2" fillId="11" borderId="8" xfId="0" applyNumberFormat="1" applyFont="1" applyFill="1" applyBorder="1" applyAlignment="1">
      <alignment horizontal="center"/>
    </xf>
    <xf numFmtId="1" fontId="2" fillId="11" borderId="9" xfId="0" applyNumberFormat="1" applyFont="1" applyFill="1" applyBorder="1" applyAlignment="1">
      <alignment horizontal="center"/>
    </xf>
    <xf numFmtId="1" fontId="2" fillId="11" borderId="7" xfId="0" applyNumberFormat="1" applyFont="1" applyFill="1" applyBorder="1" applyAlignment="1">
      <alignment horizontal="center"/>
    </xf>
    <xf numFmtId="0" fontId="14" fillId="51" borderId="1" xfId="0" applyFont="1" applyFill="1" applyBorder="1" applyAlignment="1">
      <alignment horizontal="center"/>
    </xf>
    <xf numFmtId="0" fontId="55" fillId="51" borderId="2" xfId="0" applyFont="1" applyFill="1" applyBorder="1" applyAlignment="1">
      <alignment horizontal="center"/>
    </xf>
    <xf numFmtId="0" fontId="55" fillId="51" borderId="4" xfId="0" applyFont="1" applyFill="1" applyBorder="1" applyAlignment="1">
      <alignment horizontal="center"/>
    </xf>
    <xf numFmtId="0" fontId="91" fillId="0" borderId="39" xfId="0" applyFont="1" applyBorder="1" applyAlignment="1">
      <alignment horizontal="center"/>
    </xf>
    <xf numFmtId="0" fontId="91" fillId="0" borderId="38" xfId="0" applyFont="1" applyBorder="1" applyAlignment="1">
      <alignment horizontal="center"/>
    </xf>
    <xf numFmtId="0" fontId="91" fillId="0" borderId="37" xfId="0" applyFont="1" applyBorder="1" applyAlignment="1">
      <alignment horizontal="center"/>
    </xf>
    <xf numFmtId="0" fontId="95" fillId="0" borderId="39" xfId="0" applyFont="1" applyBorder="1" applyAlignment="1">
      <alignment horizontal="center"/>
    </xf>
    <xf numFmtId="0" fontId="95" fillId="0" borderId="38" xfId="0" applyFont="1" applyBorder="1" applyAlignment="1">
      <alignment horizontal="center"/>
    </xf>
    <xf numFmtId="0" fontId="95" fillId="0" borderId="37" xfId="0" applyFont="1" applyBorder="1" applyAlignment="1">
      <alignment horizontal="center"/>
    </xf>
    <xf numFmtId="0" fontId="55" fillId="51" borderId="3" xfId="0" applyFont="1" applyFill="1" applyBorder="1" applyAlignment="1">
      <alignment horizontal="center"/>
    </xf>
    <xf numFmtId="0" fontId="124" fillId="51" borderId="1" xfId="0" applyFont="1" applyFill="1" applyBorder="1" applyAlignment="1">
      <alignment horizontal="center"/>
    </xf>
    <xf numFmtId="0" fontId="11" fillId="51" borderId="1" xfId="0" applyFont="1" applyFill="1" applyBorder="1" applyAlignment="1">
      <alignment horizontal="center"/>
    </xf>
    <xf numFmtId="0" fontId="14" fillId="51" borderId="2" xfId="0" applyFont="1" applyFill="1" applyBorder="1" applyAlignment="1">
      <alignment horizontal="center"/>
    </xf>
    <xf numFmtId="0" fontId="14" fillId="51" borderId="4" xfId="0" applyFont="1" applyFill="1" applyBorder="1" applyAlignment="1">
      <alignment horizontal="center"/>
    </xf>
    <xf numFmtId="0" fontId="14" fillId="51" borderId="3" xfId="0" applyFont="1" applyFill="1" applyBorder="1" applyAlignment="1">
      <alignment horizontal="center"/>
    </xf>
    <xf numFmtId="0" fontId="102" fillId="51" borderId="2" xfId="0" applyFont="1" applyFill="1" applyBorder="1" applyAlignment="1">
      <alignment horizontal="center"/>
    </xf>
    <xf numFmtId="0" fontId="101" fillId="51" borderId="4" xfId="0" applyFont="1" applyFill="1" applyBorder="1" applyAlignment="1">
      <alignment horizontal="center"/>
    </xf>
    <xf numFmtId="0" fontId="13" fillId="61" borderId="25" xfId="0" applyFont="1" applyFill="1" applyBorder="1" applyAlignment="1">
      <alignment horizontal="center"/>
    </xf>
    <xf numFmtId="0" fontId="13" fillId="59" borderId="25" xfId="0" applyFont="1" applyFill="1" applyBorder="1" applyAlignment="1">
      <alignment horizontal="center"/>
    </xf>
    <xf numFmtId="0" fontId="12" fillId="48" borderId="0" xfId="0" applyFont="1" applyFill="1" applyAlignment="1">
      <alignment horizontal="center"/>
    </xf>
    <xf numFmtId="0" fontId="12" fillId="48" borderId="26" xfId="0" applyFont="1" applyFill="1" applyBorder="1" applyAlignment="1">
      <alignment horizontal="center" vertical="center"/>
    </xf>
    <xf numFmtId="0" fontId="12" fillId="48" borderId="27" xfId="0" applyFont="1" applyFill="1" applyBorder="1" applyAlignment="1">
      <alignment horizontal="center" vertical="center"/>
    </xf>
    <xf numFmtId="0" fontId="12" fillId="48" borderId="21" xfId="0" applyFont="1" applyFill="1" applyBorder="1" applyAlignment="1">
      <alignment horizontal="center" vertical="center"/>
    </xf>
    <xf numFmtId="0" fontId="12" fillId="48" borderId="0" xfId="0" applyFont="1" applyFill="1" applyAlignment="1">
      <alignment horizontal="center" vertical="center"/>
    </xf>
    <xf numFmtId="0" fontId="14" fillId="51" borderId="8" xfId="0" applyFont="1" applyFill="1" applyBorder="1" applyAlignment="1">
      <alignment horizontal="center"/>
    </xf>
    <xf numFmtId="0" fontId="14" fillId="51" borderId="7" xfId="0" applyFont="1" applyFill="1" applyBorder="1" applyAlignment="1">
      <alignment horizontal="center"/>
    </xf>
    <xf numFmtId="0" fontId="69" fillId="41" borderId="39" xfId="0" applyFont="1" applyFill="1" applyBorder="1" applyAlignment="1">
      <alignment horizontal="center" vertical="center" wrapText="1" indent="2"/>
    </xf>
    <xf numFmtId="0" fontId="69" fillId="41" borderId="37" xfId="0" applyFont="1" applyFill="1" applyBorder="1" applyAlignment="1">
      <alignment horizontal="center" vertical="center" wrapText="1" indent="2"/>
    </xf>
    <xf numFmtId="14" fontId="12" fillId="15" borderId="26" xfId="0" applyNumberFormat="1" applyFont="1" applyFill="1" applyBorder="1" applyAlignment="1">
      <alignment horizontal="center" vertical="center"/>
    </xf>
    <xf numFmtId="14" fontId="12" fillId="15" borderId="28" xfId="0" applyNumberFormat="1" applyFont="1" applyFill="1" applyBorder="1" applyAlignment="1">
      <alignment horizontal="center" vertical="center"/>
    </xf>
    <xf numFmtId="14" fontId="12" fillId="15" borderId="21" xfId="0" applyNumberFormat="1" applyFont="1" applyFill="1" applyBorder="1" applyAlignment="1">
      <alignment horizontal="center" vertical="center"/>
    </xf>
    <xf numFmtId="14" fontId="12" fillId="15" borderId="30" xfId="0" applyNumberFormat="1" applyFont="1" applyFill="1" applyBorder="1" applyAlignment="1">
      <alignment horizontal="center" vertical="center"/>
    </xf>
    <xf numFmtId="0" fontId="12" fillId="48" borderId="36" xfId="0" applyFont="1" applyFill="1" applyBorder="1" applyAlignment="1">
      <alignment horizontal="center" vertical="center"/>
    </xf>
    <xf numFmtId="0" fontId="12" fillId="48" borderId="24" xfId="0" applyFont="1" applyFill="1" applyBorder="1" applyAlignment="1">
      <alignment horizontal="center" vertical="center"/>
    </xf>
    <xf numFmtId="0" fontId="12" fillId="48" borderId="28" xfId="0" applyFont="1" applyFill="1" applyBorder="1" applyAlignment="1">
      <alignment horizontal="center" vertical="center"/>
    </xf>
    <xf numFmtId="0" fontId="12" fillId="48" borderId="23" xfId="0" applyFont="1" applyFill="1" applyBorder="1" applyAlignment="1">
      <alignment horizontal="center" vertical="center"/>
    </xf>
    <xf numFmtId="0" fontId="12" fillId="48" borderId="20" xfId="0" applyFont="1" applyFill="1" applyBorder="1" applyAlignment="1">
      <alignment horizontal="center" vertical="center"/>
    </xf>
    <xf numFmtId="14" fontId="12" fillId="15" borderId="27" xfId="0" applyNumberFormat="1" applyFont="1" applyFill="1" applyBorder="1" applyAlignment="1">
      <alignment horizontal="center" vertical="center"/>
    </xf>
    <xf numFmtId="14" fontId="12" fillId="15" borderId="25" xfId="0" applyNumberFormat="1" applyFont="1" applyFill="1" applyBorder="1" applyAlignment="1">
      <alignment horizontal="center" vertical="center"/>
    </xf>
    <xf numFmtId="0" fontId="69" fillId="41" borderId="38" xfId="0" applyFont="1" applyFill="1" applyBorder="1" applyAlignment="1">
      <alignment horizontal="center" vertical="center" wrapText="1" indent="2"/>
    </xf>
    <xf numFmtId="0" fontId="100" fillId="51" borderId="2" xfId="0" applyFont="1" applyFill="1" applyBorder="1" applyAlignment="1">
      <alignment horizontal="center"/>
    </xf>
    <xf numFmtId="0" fontId="100" fillId="51" borderId="4" xfId="0" applyFont="1" applyFill="1" applyBorder="1" applyAlignment="1">
      <alignment horizontal="center"/>
    </xf>
    <xf numFmtId="0" fontId="108" fillId="39" borderId="39" xfId="0" applyFont="1" applyFill="1" applyBorder="1" applyAlignment="1">
      <alignment horizontal="left" vertical="center"/>
    </xf>
    <xf numFmtId="0" fontId="108" fillId="39" borderId="37" xfId="0" applyFont="1" applyFill="1" applyBorder="1" applyAlignment="1">
      <alignment horizontal="left" vertical="center"/>
    </xf>
    <xf numFmtId="0" fontId="112" fillId="11" borderId="8" xfId="0" applyFont="1" applyFill="1" applyBorder="1" applyAlignment="1">
      <alignment horizontal="left" vertical="center"/>
    </xf>
    <xf numFmtId="0" fontId="112" fillId="11" borderId="7" xfId="0" applyFont="1" applyFill="1" applyBorder="1" applyAlignment="1">
      <alignment horizontal="left" vertical="center"/>
    </xf>
    <xf numFmtId="0" fontId="112" fillId="11" borderId="2" xfId="0" applyFont="1" applyFill="1" applyBorder="1" applyAlignment="1">
      <alignment horizontal="left" vertical="center"/>
    </xf>
    <xf numFmtId="0" fontId="112" fillId="11" borderId="4" xfId="0" applyFont="1" applyFill="1" applyBorder="1" applyAlignment="1">
      <alignment horizontal="left" vertical="center"/>
    </xf>
    <xf numFmtId="0" fontId="62" fillId="44" borderId="62" xfId="0" applyFont="1" applyFill="1" applyBorder="1" applyAlignment="1">
      <alignment horizontal="center" vertical="center"/>
    </xf>
    <xf numFmtId="0" fontId="62" fillId="44" borderId="6" xfId="0" applyFont="1" applyFill="1" applyBorder="1" applyAlignment="1">
      <alignment horizontal="center" vertical="center"/>
    </xf>
    <xf numFmtId="0" fontId="112" fillId="11" borderId="11" xfId="0" applyFont="1" applyFill="1" applyBorder="1" applyAlignment="1">
      <alignment horizontal="left" vertical="center"/>
    </xf>
    <xf numFmtId="0" fontId="112" fillId="11" borderId="10" xfId="0" applyFont="1" applyFill="1" applyBorder="1" applyAlignment="1">
      <alignment horizontal="left" vertical="center"/>
    </xf>
    <xf numFmtId="0" fontId="108" fillId="39" borderId="66" xfId="0" applyFont="1" applyFill="1" applyBorder="1" applyAlignment="1">
      <alignment horizontal="left" vertical="center"/>
    </xf>
    <xf numFmtId="0" fontId="108" fillId="39" borderId="72" xfId="0" applyFont="1" applyFill="1" applyBorder="1" applyAlignment="1">
      <alignment horizontal="left" vertical="center"/>
    </xf>
    <xf numFmtId="0" fontId="0" fillId="42" borderId="56" xfId="0" applyFill="1" applyBorder="1" applyAlignment="1">
      <alignment horizontal="center"/>
    </xf>
    <xf numFmtId="0" fontId="57" fillId="42" borderId="32" xfId="0" applyFont="1" applyFill="1" applyBorder="1" applyAlignment="1">
      <alignment horizontal="left" vertical="center" wrapText="1"/>
    </xf>
    <xf numFmtId="0" fontId="15" fillId="42" borderId="1" xfId="0" applyFont="1" applyFill="1" applyBorder="1" applyAlignment="1">
      <alignment horizontal="left" vertical="center" wrapText="1"/>
    </xf>
    <xf numFmtId="0" fontId="15" fillId="42" borderId="2" xfId="0" applyFont="1" applyFill="1" applyBorder="1" applyAlignment="1">
      <alignment horizontal="left" vertical="center" wrapText="1"/>
    </xf>
    <xf numFmtId="0" fontId="15" fillId="42" borderId="33" xfId="0" applyFont="1" applyFill="1" applyBorder="1" applyAlignment="1">
      <alignment horizontal="left" vertical="center" wrapText="1"/>
    </xf>
    <xf numFmtId="0" fontId="15" fillId="42" borderId="32" xfId="0" applyFont="1" applyFill="1" applyBorder="1" applyAlignment="1">
      <alignment horizontal="left" vertical="center" wrapText="1"/>
    </xf>
    <xf numFmtId="0" fontId="58" fillId="42" borderId="32" xfId="0" applyFont="1" applyFill="1" applyBorder="1" applyAlignment="1">
      <alignment horizontal="left" vertical="center" wrapText="1"/>
    </xf>
    <xf numFmtId="0" fontId="0" fillId="42" borderId="1" xfId="0" applyFill="1" applyBorder="1" applyAlignment="1">
      <alignment horizontal="left" vertical="center" wrapText="1"/>
    </xf>
    <xf numFmtId="0" fontId="0" fillId="42" borderId="2" xfId="0" applyFill="1" applyBorder="1" applyAlignment="1">
      <alignment horizontal="left" vertical="center" wrapText="1"/>
    </xf>
    <xf numFmtId="0" fontId="0" fillId="42" borderId="33" xfId="0" applyFill="1" applyBorder="1" applyAlignment="1">
      <alignment horizontal="left" vertical="center" wrapText="1"/>
    </xf>
    <xf numFmtId="0" fontId="0" fillId="42" borderId="32" xfId="0" applyFill="1" applyBorder="1" applyAlignment="1">
      <alignment horizontal="left" vertical="center" wrapText="1"/>
    </xf>
    <xf numFmtId="0" fontId="11" fillId="42" borderId="73" xfId="0" applyFont="1" applyFill="1" applyBorder="1" applyAlignment="1">
      <alignment horizontal="center"/>
    </xf>
    <xf numFmtId="0" fontId="11" fillId="42" borderId="91" xfId="0" applyFont="1" applyFill="1" applyBorder="1" applyAlignment="1">
      <alignment horizontal="center"/>
    </xf>
    <xf numFmtId="0" fontId="11" fillId="42" borderId="22" xfId="0" applyFont="1" applyFill="1" applyBorder="1" applyAlignment="1">
      <alignment horizontal="center"/>
    </xf>
    <xf numFmtId="0" fontId="12" fillId="42" borderId="39" xfId="0" applyFont="1" applyFill="1" applyBorder="1" applyAlignment="1">
      <alignment horizontal="center"/>
    </xf>
    <xf numFmtId="0" fontId="12" fillId="42" borderId="38" xfId="0" applyFont="1" applyFill="1" applyBorder="1" applyAlignment="1">
      <alignment horizontal="center"/>
    </xf>
    <xf numFmtId="0" fontId="12" fillId="42" borderId="27" xfId="0" applyFont="1" applyFill="1" applyBorder="1" applyAlignment="1">
      <alignment horizontal="center"/>
    </xf>
    <xf numFmtId="0" fontId="0" fillId="42" borderId="41" xfId="0" applyFill="1" applyBorder="1" applyAlignment="1">
      <alignment horizontal="left" vertical="center" wrapText="1"/>
    </xf>
    <xf numFmtId="0" fontId="0" fillId="42" borderId="76" xfId="0" applyFill="1" applyBorder="1" applyAlignment="1">
      <alignment horizontal="left" vertical="center" wrapText="1"/>
    </xf>
    <xf numFmtId="0" fontId="0" fillId="42" borderId="77" xfId="0" applyFill="1" applyBorder="1" applyAlignment="1">
      <alignment horizontal="left" vertical="center" wrapText="1"/>
    </xf>
    <xf numFmtId="0" fontId="0" fillId="42" borderId="34" xfId="0" applyFill="1" applyBorder="1" applyAlignment="1">
      <alignment horizontal="left" vertical="center" wrapText="1"/>
    </xf>
    <xf numFmtId="0" fontId="11" fillId="42" borderId="46" xfId="0" applyFont="1" applyFill="1" applyBorder="1" applyAlignment="1">
      <alignment horizontal="center"/>
    </xf>
    <xf numFmtId="0" fontId="11" fillId="42" borderId="6" xfId="0" applyFont="1" applyFill="1" applyBorder="1" applyAlignment="1">
      <alignment horizontal="center"/>
    </xf>
    <xf numFmtId="0" fontId="11" fillId="42" borderId="8" xfId="0" applyFont="1" applyFill="1" applyBorder="1" applyAlignment="1">
      <alignment horizontal="center"/>
    </xf>
    <xf numFmtId="0" fontId="11" fillId="42" borderId="45" xfId="0" applyFont="1" applyFill="1" applyBorder="1" applyAlignment="1">
      <alignment horizontal="center"/>
    </xf>
    <xf numFmtId="0" fontId="11" fillId="42" borderId="88" xfId="0" applyFont="1" applyFill="1" applyBorder="1" applyAlignment="1">
      <alignment horizontal="center"/>
    </xf>
    <xf numFmtId="0" fontId="11" fillId="42" borderId="31" xfId="0" applyFont="1" applyFill="1" applyBorder="1" applyAlignment="1">
      <alignment horizontal="center"/>
    </xf>
    <xf numFmtId="0" fontId="13" fillId="25" borderId="39" xfId="0" applyFont="1" applyFill="1" applyBorder="1" applyAlignment="1">
      <alignment horizontal="center"/>
    </xf>
    <xf numFmtId="0" fontId="13" fillId="25" borderId="28" xfId="0" applyFont="1" applyFill="1" applyBorder="1" applyAlignment="1">
      <alignment horizontal="center"/>
    </xf>
    <xf numFmtId="0" fontId="109" fillId="39" borderId="26" xfId="0" applyFont="1" applyFill="1" applyBorder="1" applyAlignment="1">
      <alignment horizontal="left" vertical="center" textRotation="255"/>
    </xf>
    <xf numFmtId="0" fontId="109" fillId="39" borderId="44" xfId="0" applyFont="1" applyFill="1" applyBorder="1" applyAlignment="1">
      <alignment horizontal="left" vertical="center" textRotation="255"/>
    </xf>
    <xf numFmtId="0" fontId="113" fillId="39" borderId="36" xfId="0" applyFont="1" applyFill="1" applyBorder="1" applyAlignment="1">
      <alignment horizontal="left" vertical="center" textRotation="255"/>
    </xf>
    <xf numFmtId="0" fontId="113" fillId="39" borderId="44" xfId="0" applyFont="1" applyFill="1" applyBorder="1" applyAlignment="1">
      <alignment horizontal="left" vertical="center" textRotation="255"/>
    </xf>
    <xf numFmtId="0" fontId="113" fillId="39" borderId="24" xfId="0" applyFont="1" applyFill="1" applyBorder="1" applyAlignment="1">
      <alignment horizontal="left" vertical="center" textRotation="255"/>
    </xf>
    <xf numFmtId="14" fontId="12" fillId="42" borderId="39" xfId="0" applyNumberFormat="1" applyFont="1" applyFill="1" applyBorder="1" applyAlignment="1">
      <alignment horizontal="center"/>
    </xf>
    <xf numFmtId="14" fontId="12" fillId="42" borderId="38" xfId="0" applyNumberFormat="1" applyFont="1" applyFill="1" applyBorder="1" applyAlignment="1">
      <alignment horizontal="center"/>
    </xf>
    <xf numFmtId="14" fontId="12" fillId="42" borderId="37" xfId="0" applyNumberFormat="1" applyFont="1" applyFill="1" applyBorder="1" applyAlignment="1">
      <alignment horizontal="center"/>
    </xf>
    <xf numFmtId="0" fontId="11" fillId="42" borderId="18" xfId="0" applyFont="1" applyFill="1" applyBorder="1" applyAlignment="1">
      <alignment horizontal="center"/>
    </xf>
    <xf numFmtId="14" fontId="15" fillId="11" borderId="38" xfId="0" applyNumberFormat="1" applyFont="1" applyFill="1" applyBorder="1" applyAlignment="1">
      <alignment horizontal="center" vertical="center" indent="1" readingOrder="1"/>
    </xf>
    <xf numFmtId="14" fontId="15" fillId="11" borderId="37" xfId="0" applyNumberFormat="1" applyFont="1" applyFill="1" applyBorder="1" applyAlignment="1">
      <alignment horizontal="center" vertical="center" indent="1" readingOrder="1"/>
    </xf>
    <xf numFmtId="0" fontId="3" fillId="41" borderId="38" xfId="0" applyFont="1" applyFill="1" applyBorder="1" applyAlignment="1">
      <alignment horizontal="center" vertical="center" readingOrder="1"/>
    </xf>
    <xf numFmtId="0" fontId="3" fillId="41" borderId="72" xfId="0" applyFont="1" applyFill="1" applyBorder="1" applyAlignment="1">
      <alignment horizontal="center" vertical="center" readingOrder="1"/>
    </xf>
    <xf numFmtId="0" fontId="3" fillId="11" borderId="63" xfId="0" applyFont="1" applyFill="1" applyBorder="1" applyAlignment="1">
      <alignment horizontal="center" vertical="center" readingOrder="1"/>
    </xf>
    <xf numFmtId="0" fontId="3" fillId="11" borderId="17" xfId="0" applyFont="1" applyFill="1" applyBorder="1" applyAlignment="1">
      <alignment horizontal="center" vertical="center" readingOrder="1"/>
    </xf>
    <xf numFmtId="0" fontId="107" fillId="39" borderId="36" xfId="0" applyFont="1" applyFill="1" applyBorder="1" applyAlignment="1">
      <alignment horizontal="left" vertical="center" textRotation="255"/>
    </xf>
    <xf numFmtId="0" fontId="107" fillId="39" borderId="44" xfId="0" applyFont="1" applyFill="1" applyBorder="1" applyAlignment="1">
      <alignment horizontal="left" vertical="center" textRotation="255"/>
    </xf>
    <xf numFmtId="0" fontId="107" fillId="39" borderId="24" xfId="0" applyFont="1" applyFill="1" applyBorder="1" applyAlignment="1">
      <alignment horizontal="left" vertical="center" textRotation="255"/>
    </xf>
    <xf numFmtId="0" fontId="24" fillId="11" borderId="44" xfId="0" applyFont="1" applyFill="1" applyBorder="1" applyAlignment="1">
      <alignment horizontal="center" vertical="center"/>
    </xf>
    <xf numFmtId="0" fontId="24" fillId="11" borderId="24" xfId="0" applyFont="1" applyFill="1" applyBorder="1" applyAlignment="1">
      <alignment horizontal="center" vertical="center"/>
    </xf>
    <xf numFmtId="0" fontId="62" fillId="43" borderId="62" xfId="0" applyFont="1" applyFill="1" applyBorder="1" applyAlignment="1">
      <alignment horizontal="center" vertical="center"/>
    </xf>
    <xf numFmtId="0" fontId="62" fillId="43" borderId="6" xfId="0" applyFont="1" applyFill="1" applyBorder="1" applyAlignment="1">
      <alignment horizontal="center" vertical="center"/>
    </xf>
    <xf numFmtId="0" fontId="60" fillId="42" borderId="26" xfId="0" applyFont="1" applyFill="1" applyBorder="1" applyAlignment="1">
      <alignment horizontal="center" vertical="center"/>
    </xf>
    <xf numFmtId="0" fontId="60" fillId="42" borderId="27" xfId="0" applyFont="1" applyFill="1" applyBorder="1" applyAlignment="1">
      <alignment horizontal="center" vertical="center"/>
    </xf>
    <xf numFmtId="0" fontId="60" fillId="42" borderId="28" xfId="0" applyFont="1" applyFill="1" applyBorder="1" applyAlignment="1">
      <alignment horizontal="center" vertical="center"/>
    </xf>
    <xf numFmtId="0" fontId="60" fillId="42" borderId="23" xfId="0" applyFont="1" applyFill="1" applyBorder="1" applyAlignment="1">
      <alignment horizontal="center" vertical="center"/>
    </xf>
    <xf numFmtId="0" fontId="60" fillId="42" borderId="25" xfId="0" applyFont="1" applyFill="1" applyBorder="1" applyAlignment="1">
      <alignment horizontal="center" vertical="center"/>
    </xf>
    <xf numFmtId="0" fontId="60" fillId="42" borderId="20" xfId="0" applyFont="1" applyFill="1" applyBorder="1" applyAlignment="1">
      <alignment horizontal="center" vertical="center"/>
    </xf>
    <xf numFmtId="0" fontId="51" fillId="58" borderId="2" xfId="0" applyFont="1" applyFill="1" applyBorder="1" applyAlignment="1">
      <alignment horizontal="left" readingOrder="1"/>
    </xf>
    <xf numFmtId="0" fontId="51" fillId="58" borderId="4" xfId="0" applyFont="1" applyFill="1" applyBorder="1" applyAlignment="1">
      <alignment horizontal="left" readingOrder="1"/>
    </xf>
    <xf numFmtId="0" fontId="60" fillId="42" borderId="21" xfId="0" applyFont="1" applyFill="1" applyBorder="1" applyAlignment="1">
      <alignment horizontal="center" vertical="center"/>
    </xf>
    <xf numFmtId="0" fontId="60" fillId="42" borderId="0" xfId="0" applyFont="1" applyFill="1" applyAlignment="1">
      <alignment horizontal="center" vertical="center"/>
    </xf>
    <xf numFmtId="0" fontId="10" fillId="11" borderId="25" xfId="0" applyFont="1" applyFill="1" applyBorder="1" applyAlignment="1">
      <alignment horizontal="center" vertical="center" readingOrder="1"/>
    </xf>
    <xf numFmtId="0" fontId="0" fillId="15" borderId="9" xfId="0" applyFill="1" applyBorder="1" applyAlignment="1">
      <alignment horizontal="left" readingOrder="1"/>
    </xf>
    <xf numFmtId="0" fontId="0" fillId="46" borderId="32" xfId="0" applyFill="1" applyBorder="1" applyAlignment="1">
      <alignment horizontal="left" readingOrder="1"/>
    </xf>
    <xf numFmtId="0" fontId="0" fillId="44" borderId="74" xfId="0" applyFill="1" applyBorder="1" applyAlignment="1">
      <alignment horizontal="left" vertical="center" readingOrder="1"/>
    </xf>
    <xf numFmtId="0" fontId="0" fillId="46" borderId="74" xfId="0" applyFill="1" applyBorder="1" applyAlignment="1">
      <alignment horizontal="left" vertical="center" readingOrder="1"/>
    </xf>
    <xf numFmtId="0" fontId="6" fillId="43" borderId="3" xfId="0" applyFont="1" applyFill="1" applyBorder="1" applyAlignment="1">
      <alignment horizontal="left" vertical="center" readingOrder="1"/>
    </xf>
    <xf numFmtId="0" fontId="28" fillId="10" borderId="39" xfId="0" applyFont="1" applyFill="1" applyBorder="1" applyAlignment="1">
      <alignment horizontal="center" vertical="center" readingOrder="1"/>
    </xf>
    <xf numFmtId="0" fontId="10" fillId="11" borderId="1" xfId="0" applyFont="1" applyFill="1" applyBorder="1" applyAlignment="1">
      <alignment horizontal="center" vertical="center" readingOrder="1"/>
    </xf>
    <xf numFmtId="0" fontId="0" fillId="46" borderId="18" xfId="0" applyFill="1" applyBorder="1" applyAlignment="1">
      <alignment horizontal="left" readingOrder="1"/>
    </xf>
    <xf numFmtId="0" fontId="0" fillId="46" borderId="22" xfId="0" applyFill="1" applyBorder="1" applyAlignment="1">
      <alignment horizontal="left" readingOrder="1"/>
    </xf>
    <xf numFmtId="0" fontId="0" fillId="42" borderId="2" xfId="0" applyFill="1" applyBorder="1" applyAlignment="1">
      <alignment horizontal="center" readingOrder="1"/>
    </xf>
    <xf numFmtId="0" fontId="0" fillId="42" borderId="4" xfId="0" applyFill="1" applyBorder="1" applyAlignment="1">
      <alignment horizontal="center" readingOrder="1"/>
    </xf>
    <xf numFmtId="167" fontId="24" fillId="41" borderId="6" xfId="0" applyNumberFormat="1" applyFont="1" applyFill="1" applyBorder="1" applyAlignment="1">
      <alignment horizontal="center" vertical="center" textRotation="180" wrapText="1" readingOrder="1"/>
    </xf>
    <xf numFmtId="0" fontId="106" fillId="44" borderId="11" xfId="0" applyFont="1" applyFill="1" applyBorder="1" applyAlignment="1">
      <alignment horizontal="left" vertical="center" readingOrder="1"/>
    </xf>
    <xf numFmtId="14" fontId="0" fillId="0" borderId="5" xfId="0" applyNumberFormat="1" applyBorder="1" applyAlignment="1">
      <alignment horizontal="center" vertical="center"/>
    </xf>
    <xf numFmtId="14" fontId="0" fillId="0" borderId="62" xfId="0" applyNumberFormat="1" applyBorder="1" applyAlignment="1">
      <alignment horizontal="center" vertical="center"/>
    </xf>
    <xf numFmtId="14" fontId="0" fillId="0" borderId="6" xfId="0" applyNumberFormat="1" applyBorder="1" applyAlignment="1">
      <alignment horizontal="center" vertical="center"/>
    </xf>
    <xf numFmtId="0" fontId="0" fillId="0" borderId="62" xfId="0" applyBorder="1" applyAlignment="1">
      <alignment horizontal="center" vertical="center"/>
    </xf>
    <xf numFmtId="0" fontId="0" fillId="0" borderId="6" xfId="0" applyBorder="1" applyAlignment="1">
      <alignment horizontal="center" vertical="center"/>
    </xf>
    <xf numFmtId="0" fontId="86" fillId="41" borderId="1" xfId="0" applyFont="1" applyFill="1" applyBorder="1" applyAlignment="1">
      <alignment horizontal="center" vertical="center"/>
    </xf>
    <xf numFmtId="0" fontId="85" fillId="0" borderId="1" xfId="0" applyFont="1" applyBorder="1" applyAlignment="1">
      <alignment horizontal="center" vertical="center"/>
    </xf>
    <xf numFmtId="0" fontId="86" fillId="0" borderId="1" xfId="0" applyFont="1" applyBorder="1" applyAlignment="1">
      <alignment horizontal="center" wrapText="1"/>
    </xf>
    <xf numFmtId="0" fontId="86" fillId="0" borderId="1" xfId="0" applyFont="1" applyBorder="1" applyAlignment="1">
      <alignment horizontal="center" vertical="center" wrapText="1"/>
    </xf>
    <xf numFmtId="0" fontId="86" fillId="0" borderId="1" xfId="0" applyFont="1" applyBorder="1" applyAlignment="1">
      <alignment horizontal="center" vertical="center"/>
    </xf>
    <xf numFmtId="14" fontId="10" fillId="0" borderId="1" xfId="0" applyNumberFormat="1" applyFont="1" applyBorder="1" applyAlignment="1">
      <alignment horizontal="center"/>
    </xf>
    <xf numFmtId="0" fontId="44" fillId="0" borderId="0" xfId="0" applyFont="1" applyAlignment="1">
      <alignment horizontal="center"/>
    </xf>
    <xf numFmtId="0" fontId="3" fillId="40" borderId="22" xfId="0" applyFont="1" applyFill="1" applyBorder="1" applyAlignment="1"/>
    <xf numFmtId="0" fontId="3" fillId="40" borderId="46" xfId="0" applyFont="1" applyFill="1" applyBorder="1" applyAlignment="1"/>
    <xf numFmtId="0" fontId="44" fillId="51" borderId="26" xfId="0" applyFont="1" applyFill="1" applyBorder="1" applyAlignment="1">
      <alignment horizontal="center" vertical="center" wrapText="1"/>
    </xf>
    <xf numFmtId="0" fontId="44" fillId="51" borderId="27" xfId="0" applyFont="1" applyFill="1" applyBorder="1" applyAlignment="1">
      <alignment horizontal="center" vertical="center" wrapText="1"/>
    </xf>
    <xf numFmtId="0" fontId="44" fillId="51" borderId="28" xfId="0" applyFont="1" applyFill="1" applyBorder="1" applyAlignment="1">
      <alignment horizontal="center" vertical="center" wrapText="1"/>
    </xf>
    <xf numFmtId="0" fontId="44" fillId="51" borderId="21" xfId="0" applyFont="1" applyFill="1" applyBorder="1" applyAlignment="1">
      <alignment horizontal="center" vertical="center" wrapText="1"/>
    </xf>
    <xf numFmtId="0" fontId="44" fillId="51" borderId="0" xfId="0" applyFont="1" applyFill="1" applyAlignment="1">
      <alignment horizontal="center" vertical="center" wrapText="1"/>
    </xf>
    <xf numFmtId="0" fontId="44" fillId="51" borderId="30" xfId="0" applyFont="1" applyFill="1" applyBorder="1" applyAlignment="1">
      <alignment horizontal="center" vertical="center" wrapText="1"/>
    </xf>
    <xf numFmtId="0" fontId="44" fillId="51" borderId="23" xfId="0" applyFont="1" applyFill="1" applyBorder="1" applyAlignment="1">
      <alignment horizontal="center" vertical="center" wrapText="1"/>
    </xf>
    <xf numFmtId="0" fontId="44" fillId="51" borderId="25" xfId="0" applyFont="1" applyFill="1" applyBorder="1" applyAlignment="1">
      <alignment horizontal="center" vertical="center" wrapText="1"/>
    </xf>
    <xf numFmtId="0" fontId="44" fillId="51" borderId="20" xfId="0" applyFont="1" applyFill="1" applyBorder="1" applyAlignment="1">
      <alignment horizontal="center" vertical="center" wrapText="1"/>
    </xf>
    <xf numFmtId="0" fontId="3" fillId="49" borderId="26" xfId="0" applyFont="1" applyFill="1" applyBorder="1" applyAlignment="1"/>
    <xf numFmtId="0" fontId="3" fillId="49" borderId="28" xfId="0" applyFont="1" applyFill="1" applyBorder="1" applyAlignment="1"/>
    <xf numFmtId="0" fontId="10" fillId="57" borderId="25" xfId="0" applyFont="1" applyFill="1" applyBorder="1" applyAlignment="1">
      <alignment horizontal="center"/>
    </xf>
    <xf numFmtId="16" fontId="10" fillId="57" borderId="25" xfId="0" applyNumberFormat="1" applyFont="1" applyFill="1" applyBorder="1" applyAlignment="1">
      <alignment horizontal="center"/>
    </xf>
    <xf numFmtId="0" fontId="0" fillId="47" borderId="5" xfId="0" applyFill="1" applyBorder="1" applyAlignment="1">
      <alignment horizontal="center" vertical="center"/>
    </xf>
    <xf numFmtId="0" fontId="0" fillId="47" borderId="62" xfId="0" applyFill="1" applyBorder="1" applyAlignment="1">
      <alignment horizontal="center" vertical="center"/>
    </xf>
    <xf numFmtId="0" fontId="0" fillId="39" borderId="5" xfId="0" applyFill="1" applyBorder="1" applyAlignment="1">
      <alignment horizontal="center" vertical="center"/>
    </xf>
    <xf numFmtId="0" fontId="0" fillId="39" borderId="62" xfId="0" applyFill="1" applyBorder="1" applyAlignment="1">
      <alignment horizontal="center" vertical="center"/>
    </xf>
    <xf numFmtId="0" fontId="0" fillId="47" borderId="1" xfId="0" applyFill="1" applyBorder="1" applyAlignment="1">
      <alignment horizontal="center" vertical="center"/>
    </xf>
    <xf numFmtId="0" fontId="0" fillId="39" borderId="1" xfId="0" applyFill="1" applyBorder="1" applyAlignment="1">
      <alignment horizontal="center" vertical="center"/>
    </xf>
    <xf numFmtId="0" fontId="0" fillId="47" borderId="6" xfId="0" applyFill="1" applyBorder="1" applyAlignment="1">
      <alignment horizontal="center" vertical="center"/>
    </xf>
    <xf numFmtId="0" fontId="0" fillId="39" borderId="6" xfId="0" applyFill="1" applyBorder="1" applyAlignment="1">
      <alignment horizontal="center" vertical="center"/>
    </xf>
    <xf numFmtId="0" fontId="0" fillId="39" borderId="11" xfId="0" applyFill="1" applyBorder="1" applyAlignment="1">
      <alignment horizontal="center" vertical="center"/>
    </xf>
    <xf numFmtId="0" fontId="0" fillId="39" borderId="10" xfId="0" applyFill="1" applyBorder="1" applyAlignment="1">
      <alignment horizontal="center" vertical="center"/>
    </xf>
    <xf numFmtId="0" fontId="0" fillId="47" borderId="4" xfId="0" applyFill="1" applyBorder="1" applyAlignment="1">
      <alignment horizontal="center" vertical="center"/>
    </xf>
    <xf numFmtId="0" fontId="64" fillId="39" borderId="5" xfId="0" applyFont="1" applyFill="1" applyBorder="1" applyAlignment="1">
      <alignment horizontal="center" vertical="center"/>
    </xf>
    <xf numFmtId="0" fontId="28" fillId="10" borderId="21" xfId="0" applyFont="1" applyFill="1" applyBorder="1" applyAlignment="1">
      <alignment horizontal="center" vertical="center" readingOrder="1"/>
    </xf>
    <xf numFmtId="0" fontId="9" fillId="11" borderId="16" xfId="0" applyFont="1" applyFill="1" applyBorder="1" applyAlignment="1">
      <alignment horizontal="center" vertical="center" readingOrder="1"/>
    </xf>
    <xf numFmtId="0" fontId="18" fillId="10" borderId="1" xfId="0" applyFont="1" applyFill="1" applyBorder="1" applyAlignment="1">
      <alignment horizontal="center" vertical="center" readingOrder="1"/>
    </xf>
    <xf numFmtId="0" fontId="18" fillId="10" borderId="5" xfId="0" applyFont="1" applyFill="1" applyBorder="1" applyAlignment="1">
      <alignment horizontal="center" vertical="center" readingOrder="1"/>
    </xf>
    <xf numFmtId="0" fontId="10" fillId="11" borderId="18" xfId="0" applyFont="1" applyFill="1" applyBorder="1" applyAlignment="1">
      <alignment horizontal="center" vertical="center" readingOrder="1"/>
    </xf>
    <xf numFmtId="0" fontId="10" fillId="11" borderId="29" xfId="0" applyFont="1" applyFill="1" applyBorder="1" applyAlignment="1">
      <alignment horizontal="center" vertical="center" readingOrder="1"/>
    </xf>
    <xf numFmtId="167" fontId="10" fillId="40" borderId="21" xfId="0" applyNumberFormat="1" applyFont="1" applyFill="1" applyBorder="1" applyAlignment="1">
      <alignment horizontal="center" vertical="center" textRotation="180" wrapText="1" readingOrder="1"/>
    </xf>
    <xf numFmtId="0" fontId="73" fillId="0" borderId="1" xfId="0" applyFont="1" applyBorder="1" applyAlignment="1">
      <alignment horizontal="left" readingOrder="1"/>
    </xf>
    <xf numFmtId="0" fontId="10" fillId="11" borderId="36" xfId="0" applyFont="1" applyFill="1" applyBorder="1" applyAlignment="1">
      <alignment horizontal="center" vertical="center" readingOrder="1"/>
    </xf>
    <xf numFmtId="3" fontId="10" fillId="11" borderId="36" xfId="0" applyNumberFormat="1" applyFont="1" applyFill="1" applyBorder="1" applyAlignment="1">
      <alignment horizontal="center" vertical="center" readingOrder="1"/>
    </xf>
    <xf numFmtId="0" fontId="45" fillId="11" borderId="22" xfId="0" applyFont="1" applyFill="1" applyBorder="1" applyAlignment="1">
      <alignment horizontal="center" vertical="center" readingOrder="1"/>
    </xf>
    <xf numFmtId="167" fontId="24" fillId="33" borderId="44" xfId="0" applyNumberFormat="1" applyFont="1" applyFill="1" applyBorder="1" applyAlignment="1">
      <alignment horizontal="center" vertical="center" textRotation="180" wrapText="1" readingOrder="1"/>
    </xf>
    <xf numFmtId="0" fontId="0" fillId="25" borderId="41" xfId="0" applyFill="1" applyBorder="1" applyAlignment="1">
      <alignment horizontal="center" vertical="center" readingOrder="1"/>
    </xf>
    <xf numFmtId="0" fontId="24" fillId="11" borderId="36" xfId="0" applyFont="1" applyFill="1" applyBorder="1" applyAlignment="1">
      <alignment horizontal="center"/>
    </xf>
    <xf numFmtId="0" fontId="3" fillId="11" borderId="22" xfId="0" applyFont="1" applyFill="1" applyBorder="1" applyAlignment="1">
      <alignment horizontal="center" vertical="center" readingOrder="1"/>
    </xf>
    <xf numFmtId="0" fontId="59" fillId="42" borderId="1" xfId="0" applyFont="1" applyFill="1" applyBorder="1" applyAlignment="1">
      <alignment horizontal="left" readingOrder="1"/>
    </xf>
    <xf numFmtId="0" fontId="50" fillId="42" borderId="6" xfId="0" applyFont="1" applyFill="1" applyBorder="1" applyAlignment="1">
      <alignment horizontal="left" readingOrder="1"/>
    </xf>
    <xf numFmtId="0" fontId="14" fillId="19" borderId="11" xfId="0" applyFont="1" applyFill="1" applyBorder="1" applyAlignment="1">
      <alignment horizontal="center" vertical="center" readingOrder="1"/>
    </xf>
    <xf numFmtId="0" fontId="8" fillId="11" borderId="23" xfId="0" applyFont="1" applyFill="1" applyBorder="1" applyAlignment="1">
      <alignment horizontal="center" vertical="center" wrapText="1" readingOrder="1"/>
    </xf>
    <xf numFmtId="0" fontId="8" fillId="11" borderId="56" xfId="0" applyFont="1" applyFill="1" applyBorder="1" applyAlignment="1">
      <alignment horizontal="center" vertical="center" wrapText="1" readingOrder="1"/>
    </xf>
    <xf numFmtId="0" fontId="8" fillId="31" borderId="22" xfId="0" applyFont="1" applyFill="1" applyBorder="1" applyAlignment="1">
      <alignment horizontal="center" vertical="center" readingOrder="1"/>
    </xf>
    <xf numFmtId="0" fontId="8" fillId="23" borderId="6" xfId="0" applyFont="1" applyFill="1" applyBorder="1" applyAlignment="1">
      <alignment horizontal="center" vertical="center" readingOrder="1"/>
    </xf>
    <xf numFmtId="0" fontId="8" fillId="11" borderId="21" xfId="0" applyFont="1" applyFill="1" applyBorder="1" applyAlignment="1">
      <alignment horizontal="center" vertical="center" readingOrder="1"/>
    </xf>
    <xf numFmtId="0" fontId="8" fillId="11" borderId="0" xfId="0" applyFont="1" applyFill="1" applyAlignment="1">
      <alignment readingOrder="1"/>
    </xf>
    <xf numFmtId="0" fontId="50" fillId="42" borderId="0" xfId="0" applyFont="1" applyFill="1" applyAlignment="1">
      <alignment horizontal="left" readingOrder="1"/>
    </xf>
  </cellXfs>
  <cellStyles count="5">
    <cellStyle name="20% - Accent6" xfId="1" builtinId="50"/>
    <cellStyle name="Hyperlink" xfId="2" builtinId="8"/>
    <cellStyle name="Normal" xfId="0" builtinId="0"/>
    <cellStyle name="Normal 2" xfId="3" xr:uid="{6703D591-BDFF-44FB-B8EF-94204BB7E20D}"/>
    <cellStyle name="Normal 3" xfId="4" xr:uid="{AB7A7BBE-DCBF-4F95-8B3D-E5774FD39352}"/>
  </cellStyles>
  <dxfs count="101">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ill>
        <patternFill>
          <bgColor theme="8" tint="0.59996337778862885"/>
        </patternFill>
      </fill>
    </dxf>
    <dxf>
      <fill>
        <patternFill>
          <bgColor theme="6"/>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6" tint="0.599993896298104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bgColor theme="7"/>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patternType="solid">
          <bgColor theme="6" tint="0.599993896298104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78B7"/>
      <color rgb="FFFA9E00"/>
      <color rgb="FFE0CCFF"/>
      <color rgb="FFF0F6FF"/>
      <color rgb="FFFF4DA0"/>
      <color rgb="FFC5A1FF"/>
      <color rgb="FFFFA8A8"/>
      <color rgb="FFCC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microsoft.com/office/2022/11/relationships/FeaturePropertyBag" Target="featurePropertyBag/featurePropertyBag.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garber\Downloads\2026_Planner_Updated%20(1).xlsx" TargetMode="External"/><Relationship Id="rId1" Type="http://schemas.openxmlformats.org/officeDocument/2006/relationships/externalLinkPath" Target="/Users/cgarber/Downloads/2026_Planner_Updated%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cgarber\Downloads\Claude_Planner.xlsx" TargetMode="External"/><Relationship Id="rId1" Type="http://schemas.openxmlformats.org/officeDocument/2006/relationships/externalLinkPath" Target="/Users/cgarber/Downloads/Claude_Planne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hannacorp-my.sharepoint.com/personal/akaiser_hannaandersson_com/Documents/Baby%20Bundle%20Replen%20DC%20Tracker.xlsx" TargetMode="External"/><Relationship Id="rId1" Type="http://schemas.openxmlformats.org/officeDocument/2006/relationships/externalLinkPath" Target="https://hannacorp-my.sharepoint.com/personal/akaiser_hannaandersson_com/Documents/Baby%20Bundle%20Replen%20DC%20Tracker.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hannacorp-my.sharepoint.com/personal/lily_li_hannaandersson_com/Documents/2026%20Direct%20KPI%20Forecast.xlsx" TargetMode="External"/><Relationship Id="rId1" Type="http://schemas.openxmlformats.org/officeDocument/2006/relationships/externalLinkPath" Target="https://hannacorp-my.sharepoint.com/personal/lily_li_hannaandersson_com/Documents/2026%20Direct%20KPI%20Foreca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S Topics &amp; Reminders"/>
      <sheetName val="Sheet1"/>
      <sheetName val="Monday Deployment"/>
      <sheetName val="Sheet2"/>
      <sheetName val="1st Shift"/>
      <sheetName val="2nd Shift"/>
      <sheetName val="Wknd Shift"/>
      <sheetName val="Inbound SOS &amp; EOD"/>
      <sheetName val="Deployment needs"/>
      <sheetName val="5S Projects To-Do!"/>
      <sheetName val="Outbound"/>
      <sheetName val="Inbound"/>
      <sheetName val="Data"/>
      <sheetName val="Cycle count &amp; Return errors"/>
      <sheetName val="Adjustment journal data"/>
      <sheetName val="2026 Matrix"/>
      <sheetName val="Device Mgmt"/>
      <sheetName val="VTO Tracking"/>
      <sheetName val="Inventory"/>
      <sheetName val="Peak Deployment"/>
      <sheetName val="2025 Audits"/>
      <sheetName val="GIG Attendance"/>
      <sheetName val="DC Links"/>
      <sheetName val="Returns"/>
      <sheetName val="Outbound EOD"/>
      <sheetName val="Project Hours"/>
      <sheetName val="FiscalCalendar"/>
      <sheetName val="IT downtime reporting"/>
      <sheetName val="Flue Space Audit"/>
      <sheetName val="SLA Impact"/>
      <sheetName val="Accessories Mgmt"/>
      <sheetName val="KPI DC Forecast link file"/>
      <sheetName val="2nd Shift Peak "/>
      <sheetName val="2NDST Production"/>
      <sheetName val="2NDST Scorecard"/>
      <sheetName val="D4MT Production"/>
      <sheetName val="D4MT Scorecard"/>
      <sheetName val="Weekend Production"/>
      <sheetName val="Weekend Scorec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S Topics &amp; Reminders"/>
      <sheetName val="Sheet1"/>
      <sheetName val="Monday Deployment"/>
      <sheetName val="Sheet2"/>
      <sheetName val="1st Shift"/>
      <sheetName val="2nd Shift"/>
      <sheetName val="Wknd Shift"/>
      <sheetName val="Inbound SOS &amp; EOD"/>
      <sheetName val="Deployment needs"/>
      <sheetName val="5S Projects To-Do!"/>
      <sheetName val="Outbound"/>
      <sheetName val="Inbound"/>
      <sheetName val="Data"/>
      <sheetName val="Cycle count &amp; Return errors"/>
      <sheetName val="Adjustment journal data"/>
      <sheetName val="2026 Matrix"/>
      <sheetName val="Device Mgmt"/>
      <sheetName val="VTO Tracking"/>
      <sheetName val="Inventory"/>
      <sheetName val="Peak Deployment"/>
      <sheetName val="2025 Audits"/>
      <sheetName val="GIG Attendance"/>
      <sheetName val="DC Links"/>
      <sheetName val="Returns"/>
      <sheetName val="Outbound EOD"/>
      <sheetName val="Project Hours"/>
      <sheetName val="FiscalCalendar"/>
      <sheetName val="IT downtime reporting"/>
      <sheetName val="Flue Space Audit"/>
      <sheetName val="SLA Impact"/>
      <sheetName val="Accessories Mgmt"/>
      <sheetName val="KPI DC Forecast link file"/>
      <sheetName val="2nd Shift Peak "/>
      <sheetName val="2NDST Production"/>
      <sheetName val="2NDST Scorecard"/>
      <sheetName val="D4MT Production"/>
      <sheetName val="Weekend Production"/>
      <sheetName val="Formula Refer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S5xy23-Z8U6KaLYL0PExiSSjmOuYRGlLmeN5DqCAhxbQgZER6Oh1SbVCzGOAl5YN" itemId="01MN5EKOCFXQQCZMEBZBDLJRO7AYLBDLSY">
      <xxl21:absoluteUrl r:id="rId2"/>
    </xxl21:alternateUrls>
    <sheetNames>
      <sheetName val="1-8-24 replen"/>
      <sheetName val="2-1-24 New"/>
      <sheetName val="3-19 replen"/>
      <sheetName val="4-5-24"/>
      <sheetName val="5-10 Tencel"/>
      <sheetName val="6-5 Tencel replen"/>
      <sheetName val="5-29 bundle kit"/>
      <sheetName val="3-20 Tencel"/>
      <sheetName val="NB SM &amp; LRG Tencel"/>
      <sheetName val="Peanut Bundles"/>
      <sheetName val="Crayola Kits bundles"/>
      <sheetName val="83066 AU LJ Sets "/>
      <sheetName val="83308-2XV Vday set"/>
      <sheetName val="83312-2JQ Vday set"/>
      <sheetName val="W Family Print LJ Set 114"/>
      <sheetName val="2025 Progress tracker"/>
      <sheetName val="Nightmare BC"/>
      <sheetName val="83844 Dusen Dusen"/>
      <sheetName val="KU Dusen Dusen"/>
      <sheetName val="83842 AU Dusen Dusen"/>
      <sheetName val="83843 Dusen Dusen"/>
      <sheetName val="83843 DD short bundles"/>
      <sheetName val="2024 Progress tracker"/>
      <sheetName val="Crayola Kits 11-20"/>
      <sheetName val="W Easter LJ Set 1-22 2nd"/>
      <sheetName val="W Easter LJ Set 1-14"/>
      <sheetName val="RashguardTrunk 5-26-25"/>
      <sheetName val="RashguardTrunk Test"/>
      <sheetName val="RashguardTrunk 1-22"/>
      <sheetName val="82791 Rashguard &amp; Trunk 2-11-25"/>
      <sheetName val="82791 Rashguard &amp; Trunk"/>
      <sheetName val="Crayola Kits 8-13"/>
      <sheetName val="RO 8-7 BB"/>
      <sheetName val="Sleeper Pack 8-23"/>
      <sheetName val="Hat and Gown 8-23"/>
      <sheetName val="83067 W Holiday LJ Set"/>
      <sheetName val="Small HS Bundle"/>
      <sheetName val="Medium HS Bundle"/>
      <sheetName val="Large HS Bundle"/>
      <sheetName val="83066 AU Holiday LJ Set"/>
      <sheetName val="Adult Sleep 8-30"/>
      <sheetName val="Winnie  8-30"/>
      <sheetName val="3pk Stripe Bodysuit 8-23"/>
      <sheetName val="3pk Pant 8-23"/>
      <sheetName val="Crayola Kits 9-10"/>
      <sheetName val="sweater bundles 9-17"/>
      <sheetName val="Sweater 10-21"/>
      <sheetName val="83308-2YF Vday set"/>
      <sheetName val="83308-2XU Vday set"/>
      <sheetName val="83308-2XQ Vday set "/>
      <sheetName val="83439 AU Bluey LJ Sets 2-18-25"/>
      <sheetName val="83439 AU Bluey LJ Sets 1-14"/>
      <sheetName val="Crayola Replen 11-5"/>
      <sheetName val="Blank replen"/>
      <sheetName val="83066 AU Holiday LJ Set 2-18-25"/>
      <sheetName val="83066 AU Holiday LJ Set 3-14-25"/>
      <sheetName val="L Rib B 81538"/>
      <sheetName val="S Rib 81535"/>
      <sheetName val="M Rib 81553"/>
      <sheetName val="Black and Blue Swim "/>
      <sheetName val="83067 W Holiday LJ Set 3-14-25"/>
      <sheetName val="Adult Dusen Dus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5">
          <cell r="D15">
            <v>0</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CopRIQJo0msFYGa00OvFp46kalrd0JAtbKA5SoB0erAJjln5-SfSabfOR7lhDQ2" itemId="01OTCPRDRBFMLY3D4CX5BYHXUWGJXHUSX4">
      <xxl21:absoluteUrl r:id="rId2"/>
    </xxl21:alternateUrls>
    <sheetNames>
      <sheetName val="PW"/>
      <sheetName val="Customer Model"/>
      <sheetName val="Holiday HS Scenario "/>
      <sheetName val="DC Forecast"/>
      <sheetName val="Mkt$, Cust Fcst, OTB Fcst"/>
      <sheetName val="Scratch notes"/>
      <sheetName val="2026 Direct KPI Forecast"/>
      <sheetName val="DR% Forecast - Coupon Impact"/>
      <sheetName val="Summer HS Scenario"/>
      <sheetName val="Daily Coupons"/>
      <sheetName val="Daily Promo Msg"/>
      <sheetName val="2025 GM Bridge"/>
      <sheetName val="2025 PowerBI Upload"/>
      <sheetName val="2026"/>
      <sheetName val="2025"/>
      <sheetName val="2024"/>
      <sheetName val="2023"/>
      <sheetName val="2022"/>
      <sheetName val="2021"/>
      <sheetName val="Historical Dataset Pivot"/>
      <sheetName val="Loyalty Mix"/>
      <sheetName val="Loyalty Basket Order Value Mix"/>
      <sheetName val="Clearance Mix"/>
      <sheetName val="Customer Mix"/>
      <sheetName val="Sales by SSN"/>
      <sheetName val="Basket Order Value Mix"/>
      <sheetName val="Conv % by Channel"/>
      <sheetName val="Tariff Pivot"/>
    </sheetNames>
    <sheetDataSet>
      <sheetData sheetId="0"/>
      <sheetData sheetId="1"/>
      <sheetData sheetId="2"/>
      <sheetData sheetId="3">
        <row r="4">
          <cell r="C4">
            <v>46054</v>
          </cell>
          <cell r="D4">
            <v>9946.0025397423833</v>
          </cell>
        </row>
        <row r="5">
          <cell r="C5">
            <v>46055</v>
          </cell>
          <cell r="D5">
            <v>8851.9996303807111</v>
          </cell>
        </row>
        <row r="6">
          <cell r="C6">
            <v>46056</v>
          </cell>
          <cell r="D6">
            <v>10292.00507297004</v>
          </cell>
        </row>
        <row r="7">
          <cell r="C7">
            <v>46057</v>
          </cell>
          <cell r="D7">
            <v>9257.0020718848627</v>
          </cell>
        </row>
        <row r="8">
          <cell r="C8">
            <v>46058</v>
          </cell>
          <cell r="D8">
            <v>8323.0077076870966</v>
          </cell>
        </row>
        <row r="9">
          <cell r="C9">
            <v>46059</v>
          </cell>
          <cell r="D9">
            <v>8360.0050690339958</v>
          </cell>
        </row>
        <row r="10">
          <cell r="C10">
            <v>46060</v>
          </cell>
          <cell r="D10">
            <v>8498.9951910141644</v>
          </cell>
        </row>
        <row r="11">
          <cell r="C11">
            <v>46061</v>
          </cell>
          <cell r="D11">
            <v>9290.0042573531537</v>
          </cell>
        </row>
        <row r="12">
          <cell r="C12">
            <v>46062</v>
          </cell>
          <cell r="D12">
            <v>7897.9903347845957</v>
          </cell>
        </row>
        <row r="13">
          <cell r="C13">
            <v>46063</v>
          </cell>
          <cell r="D13">
            <v>7178.9917287665858</v>
          </cell>
        </row>
        <row r="14">
          <cell r="C14">
            <v>46064</v>
          </cell>
          <cell r="D14">
            <v>6526.0018390532241</v>
          </cell>
        </row>
        <row r="15">
          <cell r="C15">
            <v>46065</v>
          </cell>
          <cell r="D15">
            <v>13509.991048073911</v>
          </cell>
        </row>
        <row r="16">
          <cell r="C16">
            <v>46066</v>
          </cell>
          <cell r="D16">
            <v>11130.00520865253</v>
          </cell>
        </row>
        <row r="17">
          <cell r="C17">
            <v>46067</v>
          </cell>
          <cell r="D17">
            <v>15349.988972816411</v>
          </cell>
        </row>
        <row r="18">
          <cell r="C18">
            <v>46068</v>
          </cell>
          <cell r="D18">
            <v>19725.00080919376</v>
          </cell>
        </row>
        <row r="19">
          <cell r="C19">
            <v>46069</v>
          </cell>
          <cell r="D19">
            <v>20937.026521490639</v>
          </cell>
        </row>
        <row r="20">
          <cell r="C20">
            <v>46070</v>
          </cell>
          <cell r="D20">
            <v>8786.9919563416315</v>
          </cell>
        </row>
        <row r="21">
          <cell r="C21">
            <v>46071</v>
          </cell>
          <cell r="D21">
            <v>8500.9977616346678</v>
          </cell>
        </row>
        <row r="22">
          <cell r="C22">
            <v>46072</v>
          </cell>
          <cell r="D22">
            <v>8576.0094048780393</v>
          </cell>
        </row>
        <row r="23">
          <cell r="C23">
            <v>46073</v>
          </cell>
          <cell r="D23">
            <v>8592.0093861773094</v>
          </cell>
        </row>
        <row r="24">
          <cell r="C24">
            <v>46074</v>
          </cell>
          <cell r="D24">
            <v>14990.98912812378</v>
          </cell>
        </row>
        <row r="25">
          <cell r="C25">
            <v>46075</v>
          </cell>
          <cell r="D25">
            <v>16151.99707087121</v>
          </cell>
        </row>
        <row r="26">
          <cell r="C26">
            <v>46076</v>
          </cell>
          <cell r="D26">
            <v>9645.9959222184061</v>
          </cell>
        </row>
        <row r="27">
          <cell r="C27">
            <v>46077</v>
          </cell>
          <cell r="D27">
            <v>9752.0050908527901</v>
          </cell>
        </row>
        <row r="28">
          <cell r="C28">
            <v>46078</v>
          </cell>
          <cell r="D28">
            <v>9789.0101779795496</v>
          </cell>
        </row>
        <row r="29">
          <cell r="C29">
            <v>46079</v>
          </cell>
          <cell r="D29">
            <v>9693.0101314776839</v>
          </cell>
        </row>
        <row r="30">
          <cell r="C30">
            <v>46080</v>
          </cell>
          <cell r="D30">
            <v>10200.00491800133</v>
          </cell>
        </row>
        <row r="31">
          <cell r="C31">
            <v>46081</v>
          </cell>
          <cell r="D31">
            <v>19179.997877713249</v>
          </cell>
        </row>
        <row r="32">
          <cell r="C32">
            <v>46082</v>
          </cell>
          <cell r="D32">
            <v>19655.99523138615</v>
          </cell>
        </row>
        <row r="33">
          <cell r="C33">
            <v>46083</v>
          </cell>
          <cell r="D33">
            <v>12305.986809426</v>
          </cell>
        </row>
        <row r="34">
          <cell r="C34">
            <v>46084</v>
          </cell>
          <cell r="D34">
            <v>11173.00012714723</v>
          </cell>
        </row>
        <row r="35">
          <cell r="C35">
            <v>46085</v>
          </cell>
          <cell r="D35">
            <v>11170.00498770895</v>
          </cell>
        </row>
        <row r="36">
          <cell r="C36">
            <v>46086</v>
          </cell>
          <cell r="D36">
            <v>10131.005217350539</v>
          </cell>
        </row>
        <row r="37">
          <cell r="C37">
            <v>46087</v>
          </cell>
          <cell r="D37">
            <v>10093.99682460636</v>
          </cell>
        </row>
        <row r="38">
          <cell r="C38">
            <v>46088</v>
          </cell>
          <cell r="D38">
            <v>20474.98968716124</v>
          </cell>
        </row>
        <row r="39">
          <cell r="C39">
            <v>46089</v>
          </cell>
          <cell r="D39">
            <v>21779.007049737051</v>
          </cell>
        </row>
        <row r="40">
          <cell r="C40">
            <v>46090</v>
          </cell>
          <cell r="D40">
            <v>20302.00983063427</v>
          </cell>
        </row>
        <row r="41">
          <cell r="C41">
            <v>46091</v>
          </cell>
          <cell r="D41">
            <v>10769.993594035721</v>
          </cell>
        </row>
        <row r="42">
          <cell r="C42">
            <v>46092</v>
          </cell>
          <cell r="D42">
            <v>10696.0017937762</v>
          </cell>
        </row>
        <row r="43">
          <cell r="C43">
            <v>46093</v>
          </cell>
          <cell r="D43">
            <v>10665.990909667011</v>
          </cell>
        </row>
        <row r="44">
          <cell r="C44">
            <v>46094</v>
          </cell>
          <cell r="D44">
            <v>10214.988930701889</v>
          </cell>
        </row>
        <row r="45">
          <cell r="C45">
            <v>46095</v>
          </cell>
          <cell r="D45">
            <v>11625.003815497999</v>
          </cell>
        </row>
        <row r="46">
          <cell r="C46">
            <v>46096</v>
          </cell>
          <cell r="D46">
            <v>12994.001320568261</v>
          </cell>
        </row>
        <row r="47">
          <cell r="C47">
            <v>46097</v>
          </cell>
          <cell r="D47">
            <v>10713.99904831021</v>
          </cell>
        </row>
        <row r="48">
          <cell r="C48">
            <v>46098</v>
          </cell>
          <cell r="D48">
            <v>9698.0112361291558</v>
          </cell>
        </row>
        <row r="49">
          <cell r="C49">
            <v>46099</v>
          </cell>
          <cell r="D49">
            <v>25288.99389939805</v>
          </cell>
        </row>
        <row r="50">
          <cell r="C50">
            <v>46100</v>
          </cell>
          <cell r="D50">
            <v>20502.012662819128</v>
          </cell>
        </row>
        <row r="51">
          <cell r="C51">
            <v>46101</v>
          </cell>
          <cell r="D51">
            <v>19148.0006893344</v>
          </cell>
        </row>
        <row r="52">
          <cell r="C52">
            <v>46102</v>
          </cell>
          <cell r="D52">
            <v>21001.013640637491</v>
          </cell>
        </row>
        <row r="53">
          <cell r="C53">
            <v>46103</v>
          </cell>
          <cell r="D53">
            <v>31196.00485633784</v>
          </cell>
        </row>
        <row r="54">
          <cell r="C54">
            <v>46104</v>
          </cell>
          <cell r="D54">
            <v>23461.995554122081</v>
          </cell>
        </row>
        <row r="55">
          <cell r="C55">
            <v>46105</v>
          </cell>
          <cell r="D55">
            <v>13239.987508460241</v>
          </cell>
        </row>
        <row r="56">
          <cell r="C56">
            <v>46106</v>
          </cell>
          <cell r="D56">
            <v>11388.007843745891</v>
          </cell>
        </row>
        <row r="57">
          <cell r="C57">
            <v>46107</v>
          </cell>
          <cell r="D57">
            <v>11204.998972146681</v>
          </cell>
        </row>
        <row r="58">
          <cell r="C58">
            <v>46108</v>
          </cell>
          <cell r="D58">
            <v>10497.990175147979</v>
          </cell>
        </row>
        <row r="59">
          <cell r="C59">
            <v>46109</v>
          </cell>
          <cell r="D59">
            <v>11713.00751504045</v>
          </cell>
        </row>
        <row r="60">
          <cell r="C60">
            <v>46110</v>
          </cell>
          <cell r="D60">
            <v>13571.006712911971</v>
          </cell>
        </row>
        <row r="61">
          <cell r="C61">
            <v>46111</v>
          </cell>
          <cell r="D61">
            <v>10138.994216191661</v>
          </cell>
        </row>
        <row r="62">
          <cell r="C62">
            <v>46112</v>
          </cell>
          <cell r="D62">
            <v>11896.997992964451</v>
          </cell>
        </row>
        <row r="63">
          <cell r="C63">
            <v>46113</v>
          </cell>
          <cell r="D63">
            <v>10743.003345468889</v>
          </cell>
        </row>
        <row r="64">
          <cell r="C64">
            <v>46114</v>
          </cell>
          <cell r="D64">
            <v>8044.9966044241601</v>
          </cell>
        </row>
        <row r="65">
          <cell r="C65">
            <v>46115</v>
          </cell>
          <cell r="D65">
            <v>8541.0018402207916</v>
          </cell>
        </row>
        <row r="66">
          <cell r="C66">
            <v>46116</v>
          </cell>
          <cell r="D66">
            <v>11972.99437291202</v>
          </cell>
        </row>
        <row r="67">
          <cell r="C67">
            <v>46117</v>
          </cell>
          <cell r="D67">
            <v>12532.001157459221</v>
          </cell>
        </row>
        <row r="68">
          <cell r="C68">
            <v>46118</v>
          </cell>
          <cell r="D68">
            <v>10414.000339874799</v>
          </cell>
        </row>
        <row r="69">
          <cell r="C69">
            <v>46119</v>
          </cell>
          <cell r="D69">
            <v>8862.9971823453798</v>
          </cell>
        </row>
        <row r="70">
          <cell r="C70">
            <v>46120</v>
          </cell>
          <cell r="D70">
            <v>9091.0114182259022</v>
          </cell>
        </row>
        <row r="71">
          <cell r="C71">
            <v>46121</v>
          </cell>
          <cell r="D71">
            <v>8622.9972367112368</v>
          </cell>
        </row>
        <row r="72">
          <cell r="C72">
            <v>46122</v>
          </cell>
          <cell r="D72">
            <v>9251.0081808575778</v>
          </cell>
        </row>
        <row r="73">
          <cell r="C73">
            <v>46123</v>
          </cell>
          <cell r="D73">
            <v>15522.990860767861</v>
          </cell>
        </row>
        <row r="74">
          <cell r="C74">
            <v>46124</v>
          </cell>
          <cell r="D74">
            <v>15542.9846799311</v>
          </cell>
        </row>
        <row r="75">
          <cell r="C75">
            <v>46125</v>
          </cell>
          <cell r="D75">
            <v>14796.99886079813</v>
          </cell>
        </row>
        <row r="76">
          <cell r="C76">
            <v>46126</v>
          </cell>
          <cell r="D76">
            <v>11428.006828855639</v>
          </cell>
        </row>
        <row r="77">
          <cell r="C77">
            <v>46127</v>
          </cell>
          <cell r="D77">
            <v>11555.99737722365</v>
          </cell>
        </row>
        <row r="78">
          <cell r="C78">
            <v>46128</v>
          </cell>
          <cell r="D78">
            <v>12797.99487956677</v>
          </cell>
        </row>
        <row r="79">
          <cell r="C79">
            <v>46129</v>
          </cell>
          <cell r="D79">
            <v>11037.99616663497</v>
          </cell>
        </row>
        <row r="80">
          <cell r="C80">
            <v>46130</v>
          </cell>
          <cell r="D80">
            <v>13346.002825170041</v>
          </cell>
        </row>
        <row r="81">
          <cell r="C81">
            <v>46131</v>
          </cell>
          <cell r="D81">
            <v>15949.989648643261</v>
          </cell>
        </row>
        <row r="82">
          <cell r="C82">
            <v>46132</v>
          </cell>
          <cell r="D82">
            <v>10568.00155905853</v>
          </cell>
        </row>
        <row r="83">
          <cell r="C83">
            <v>46133</v>
          </cell>
          <cell r="D83">
            <v>31224.975963183271</v>
          </cell>
        </row>
        <row r="84">
          <cell r="C84">
            <v>46134</v>
          </cell>
          <cell r="D84">
            <v>22438.015387425701</v>
          </cell>
        </row>
        <row r="85">
          <cell r="C85">
            <v>46135</v>
          </cell>
          <cell r="D85">
            <v>21701.978605439381</v>
          </cell>
        </row>
        <row r="86">
          <cell r="C86">
            <v>46136</v>
          </cell>
          <cell r="D86">
            <v>19722.02751095012</v>
          </cell>
        </row>
        <row r="87">
          <cell r="C87">
            <v>46137</v>
          </cell>
          <cell r="D87">
            <v>26177.00493830812</v>
          </cell>
        </row>
        <row r="88">
          <cell r="C88">
            <v>46138</v>
          </cell>
          <cell r="D88">
            <v>25851.007984929951</v>
          </cell>
        </row>
        <row r="89">
          <cell r="C89">
            <v>46139</v>
          </cell>
          <cell r="D89">
            <v>51854.96407673855</v>
          </cell>
        </row>
        <row r="90">
          <cell r="C90">
            <v>46140</v>
          </cell>
          <cell r="D90">
            <v>31606.974320894231</v>
          </cell>
        </row>
        <row r="91">
          <cell r="C91">
            <v>46141</v>
          </cell>
          <cell r="D91">
            <v>26572.013231595149</v>
          </cell>
        </row>
        <row r="92">
          <cell r="C92">
            <v>46142</v>
          </cell>
          <cell r="D92">
            <v>45129.995439362901</v>
          </cell>
        </row>
        <row r="93">
          <cell r="C93">
            <v>46143</v>
          </cell>
          <cell r="D93">
            <v>15645.01042446091</v>
          </cell>
        </row>
        <row r="94">
          <cell r="C94">
            <v>46144</v>
          </cell>
          <cell r="D94">
            <v>21990.00476873924</v>
          </cell>
        </row>
        <row r="95">
          <cell r="C95">
            <v>46145</v>
          </cell>
          <cell r="D95">
            <v>31436.985726424002</v>
          </cell>
        </row>
        <row r="96">
          <cell r="C96">
            <v>46146</v>
          </cell>
          <cell r="D96">
            <v>21817.002183651311</v>
          </cell>
        </row>
        <row r="97">
          <cell r="C97">
            <v>46147</v>
          </cell>
          <cell r="D97">
            <v>9860.9911385509567</v>
          </cell>
        </row>
        <row r="98">
          <cell r="C98">
            <v>46148</v>
          </cell>
          <cell r="D98">
            <v>8706.0048635428793</v>
          </cell>
        </row>
        <row r="99">
          <cell r="C99">
            <v>46149</v>
          </cell>
          <cell r="D99">
            <v>7737.0022115715101</v>
          </cell>
        </row>
        <row r="100">
          <cell r="C100">
            <v>46150</v>
          </cell>
          <cell r="D100">
            <v>8368.0073246192787</v>
          </cell>
        </row>
        <row r="101">
          <cell r="C101">
            <v>46151</v>
          </cell>
          <cell r="D101">
            <v>10184.00829618633</v>
          </cell>
        </row>
        <row r="102">
          <cell r="C102">
            <v>46152</v>
          </cell>
          <cell r="D102">
            <v>10473.006066252079</v>
          </cell>
        </row>
        <row r="103">
          <cell r="C103">
            <v>46153</v>
          </cell>
          <cell r="D103">
            <v>11269.98623964802</v>
          </cell>
        </row>
        <row r="104">
          <cell r="C104">
            <v>46154</v>
          </cell>
          <cell r="D104">
            <v>9589.000104850822</v>
          </cell>
        </row>
        <row r="105">
          <cell r="C105">
            <v>46155</v>
          </cell>
          <cell r="D105">
            <v>9942.0015134010027</v>
          </cell>
        </row>
        <row r="106">
          <cell r="C106">
            <v>46156</v>
          </cell>
          <cell r="D106">
            <v>22957.01358897024</v>
          </cell>
        </row>
        <row r="107">
          <cell r="C107">
            <v>46157</v>
          </cell>
          <cell r="D107">
            <v>20007.99624199</v>
          </cell>
        </row>
        <row r="108">
          <cell r="C108">
            <v>46158</v>
          </cell>
          <cell r="D108">
            <v>24111.025054207639</v>
          </cell>
        </row>
        <row r="109">
          <cell r="C109">
            <v>46159</v>
          </cell>
          <cell r="D109">
            <v>32435.981560825399</v>
          </cell>
        </row>
        <row r="110">
          <cell r="C110">
            <v>46160</v>
          </cell>
          <cell r="D110">
            <v>22814.013732615229</v>
          </cell>
        </row>
        <row r="111">
          <cell r="C111">
            <v>46161</v>
          </cell>
          <cell r="D111">
            <v>21790.976813338872</v>
          </cell>
        </row>
        <row r="112">
          <cell r="C112">
            <v>46162</v>
          </cell>
          <cell r="D112">
            <v>49252.973008165587</v>
          </cell>
        </row>
        <row r="113">
          <cell r="C113">
            <v>46163</v>
          </cell>
          <cell r="D113">
            <v>35538.968088267393</v>
          </cell>
        </row>
        <row r="114">
          <cell r="C114">
            <v>46164</v>
          </cell>
          <cell r="D114">
            <v>32428.002154011851</v>
          </cell>
        </row>
        <row r="115">
          <cell r="C115">
            <v>46165</v>
          </cell>
          <cell r="D115">
            <v>36334.986255500778</v>
          </cell>
        </row>
        <row r="116">
          <cell r="C116">
            <v>46166</v>
          </cell>
          <cell r="D116">
            <v>54106.058910177562</v>
          </cell>
        </row>
        <row r="117">
          <cell r="C117">
            <v>46167</v>
          </cell>
          <cell r="D117">
            <v>49129.035689925913</v>
          </cell>
        </row>
        <row r="118">
          <cell r="C118">
            <v>46168</v>
          </cell>
          <cell r="D118">
            <v>12152.009246048079</v>
          </cell>
        </row>
        <row r="119">
          <cell r="C119">
            <v>46169</v>
          </cell>
          <cell r="D119">
            <v>9533.0034569897925</v>
          </cell>
        </row>
        <row r="120">
          <cell r="C120">
            <v>46170</v>
          </cell>
          <cell r="D120">
            <v>9485.9926146731541</v>
          </cell>
        </row>
        <row r="121">
          <cell r="C121">
            <v>46171</v>
          </cell>
          <cell r="D121">
            <v>8742.0100435498662</v>
          </cell>
        </row>
        <row r="122">
          <cell r="C122">
            <v>46172</v>
          </cell>
          <cell r="D122">
            <v>9685.9942529387736</v>
          </cell>
        </row>
        <row r="123">
          <cell r="C123">
            <v>46173</v>
          </cell>
          <cell r="D123">
            <v>13601.01026386915</v>
          </cell>
        </row>
        <row r="124">
          <cell r="C124">
            <v>46174</v>
          </cell>
          <cell r="D124">
            <v>10396.003272446849</v>
          </cell>
        </row>
        <row r="125">
          <cell r="C125">
            <v>46175</v>
          </cell>
          <cell r="D125">
            <v>9380.0046873102656</v>
          </cell>
        </row>
        <row r="126">
          <cell r="C126">
            <v>46176</v>
          </cell>
          <cell r="D126">
            <v>9018.988628884983</v>
          </cell>
        </row>
        <row r="127">
          <cell r="C127">
            <v>46177</v>
          </cell>
          <cell r="D127">
            <v>8229.9921668165352</v>
          </cell>
        </row>
        <row r="128">
          <cell r="C128">
            <v>46178</v>
          </cell>
          <cell r="D128">
            <v>8411.9911949648813</v>
          </cell>
        </row>
        <row r="129">
          <cell r="C129">
            <v>46179</v>
          </cell>
          <cell r="D129">
            <v>11438.997581932501</v>
          </cell>
        </row>
        <row r="130">
          <cell r="C130">
            <v>46180</v>
          </cell>
          <cell r="D130">
            <v>14091.23376623376</v>
          </cell>
        </row>
        <row r="131">
          <cell r="C131">
            <v>46181</v>
          </cell>
          <cell r="D131">
            <v>12976.190476190481</v>
          </cell>
        </row>
        <row r="132">
          <cell r="C132">
            <v>46182</v>
          </cell>
          <cell r="D132">
            <v>9132.8188897976597</v>
          </cell>
        </row>
        <row r="133">
          <cell r="C133">
            <v>46183</v>
          </cell>
          <cell r="D133">
            <v>8817.8941004942935</v>
          </cell>
        </row>
        <row r="134">
          <cell r="C134">
            <v>46184</v>
          </cell>
          <cell r="D134">
            <v>8502.9693111909255</v>
          </cell>
        </row>
        <row r="135">
          <cell r="C135">
            <v>46185</v>
          </cell>
          <cell r="D135">
            <v>7558.1949432808224</v>
          </cell>
        </row>
        <row r="136">
          <cell r="C136">
            <v>46186</v>
          </cell>
          <cell r="D136">
            <v>14365.816723284081</v>
          </cell>
        </row>
        <row r="137">
          <cell r="C137">
            <v>46187</v>
          </cell>
          <cell r="D137">
            <v>14439.487578275281</v>
          </cell>
        </row>
        <row r="138">
          <cell r="C138">
            <v>46188</v>
          </cell>
          <cell r="D138">
            <v>15179.14296238693</v>
          </cell>
        </row>
        <row r="139">
          <cell r="C139">
            <v>46189</v>
          </cell>
          <cell r="D139">
            <v>9551.4659575956885</v>
          </cell>
        </row>
        <row r="140">
          <cell r="C140">
            <v>46190</v>
          </cell>
          <cell r="D140">
            <v>8816.7378070114064</v>
          </cell>
        </row>
        <row r="141">
          <cell r="C141">
            <v>46191</v>
          </cell>
          <cell r="D141">
            <v>36157.26681127982</v>
          </cell>
        </row>
        <row r="142">
          <cell r="C142">
            <v>46192</v>
          </cell>
          <cell r="D142">
            <v>26873.644251626902</v>
          </cell>
        </row>
        <row r="143">
          <cell r="C143">
            <v>46193</v>
          </cell>
          <cell r="D143">
            <v>27228.308026030369</v>
          </cell>
        </row>
        <row r="144">
          <cell r="C144">
            <v>46194</v>
          </cell>
          <cell r="D144">
            <v>35894.658351409969</v>
          </cell>
        </row>
        <row r="145">
          <cell r="C145">
            <v>46195</v>
          </cell>
          <cell r="D145">
            <v>21713.66594360087</v>
          </cell>
        </row>
        <row r="146">
          <cell r="C146">
            <v>46196</v>
          </cell>
          <cell r="D146">
            <v>40470.16092417897</v>
          </cell>
        </row>
        <row r="147">
          <cell r="C147">
            <v>46197</v>
          </cell>
          <cell r="D147">
            <v>32102.445277065672</v>
          </cell>
        </row>
        <row r="148">
          <cell r="C148">
            <v>46198</v>
          </cell>
          <cell r="D148">
            <v>37322.163213404128</v>
          </cell>
        </row>
        <row r="149">
          <cell r="C149">
            <v>46199</v>
          </cell>
          <cell r="D149">
            <v>31563.00532439362</v>
          </cell>
        </row>
        <row r="150">
          <cell r="C150">
            <v>46200</v>
          </cell>
          <cell r="D150">
            <v>32274.572186068941</v>
          </cell>
        </row>
        <row r="151">
          <cell r="C151">
            <v>46201</v>
          </cell>
          <cell r="D151">
            <v>36375.97796680397</v>
          </cell>
        </row>
        <row r="152">
          <cell r="C152">
            <v>46202</v>
          </cell>
          <cell r="D152">
            <v>29377.87418655098</v>
          </cell>
        </row>
        <row r="153">
          <cell r="C153">
            <v>46203</v>
          </cell>
          <cell r="D153">
            <v>26578.436747634139</v>
          </cell>
        </row>
        <row r="154">
          <cell r="C154">
            <v>46204</v>
          </cell>
          <cell r="D154">
            <v>42164.187583927283</v>
          </cell>
        </row>
        <row r="155">
          <cell r="C155">
            <v>46205</v>
          </cell>
          <cell r="D155">
            <v>45125.31286500916</v>
          </cell>
        </row>
        <row r="156">
          <cell r="C156">
            <v>46206</v>
          </cell>
          <cell r="D156">
            <v>36122.50542299349</v>
          </cell>
        </row>
        <row r="157">
          <cell r="C157">
            <v>46207</v>
          </cell>
          <cell r="D157">
            <v>35387.016559970361</v>
          </cell>
        </row>
        <row r="158">
          <cell r="C158">
            <v>46208</v>
          </cell>
          <cell r="D158">
            <v>40495.816547877279</v>
          </cell>
        </row>
        <row r="159">
          <cell r="C159">
            <v>46209</v>
          </cell>
          <cell r="D159">
            <v>31239.79491224611</v>
          </cell>
        </row>
        <row r="160">
          <cell r="C160">
            <v>46210</v>
          </cell>
          <cell r="D160">
            <v>16459.973875723081</v>
          </cell>
        </row>
        <row r="161">
          <cell r="C161">
            <v>46211</v>
          </cell>
          <cell r="D161">
            <v>15850.34521365927</v>
          </cell>
        </row>
        <row r="162">
          <cell r="C162">
            <v>46212</v>
          </cell>
          <cell r="D162">
            <v>14760.40306027244</v>
          </cell>
        </row>
        <row r="163">
          <cell r="C163">
            <v>46213</v>
          </cell>
          <cell r="D163">
            <v>14547.956708341109</v>
          </cell>
        </row>
        <row r="164">
          <cell r="C164">
            <v>46214</v>
          </cell>
          <cell r="D164">
            <v>17512.339055793989</v>
          </cell>
        </row>
        <row r="165">
          <cell r="C165">
            <v>46215</v>
          </cell>
          <cell r="D165">
            <v>17618.562231759661</v>
          </cell>
        </row>
        <row r="166">
          <cell r="C166">
            <v>46216</v>
          </cell>
          <cell r="D166">
            <v>16995.708154506439</v>
          </cell>
        </row>
        <row r="167">
          <cell r="C167">
            <v>46217</v>
          </cell>
          <cell r="D167">
            <v>11191.640231386449</v>
          </cell>
        </row>
        <row r="168">
          <cell r="C168">
            <v>46218</v>
          </cell>
          <cell r="D168">
            <v>10382.200135531961</v>
          </cell>
        </row>
        <row r="169">
          <cell r="C169">
            <v>46219</v>
          </cell>
          <cell r="D169">
            <v>9967.3640915593714</v>
          </cell>
        </row>
        <row r="170">
          <cell r="C170">
            <v>46220</v>
          </cell>
          <cell r="D170">
            <v>9561.0813680810588</v>
          </cell>
        </row>
        <row r="171">
          <cell r="C171">
            <v>46221</v>
          </cell>
          <cell r="D171">
            <v>14684.291845493561</v>
          </cell>
        </row>
        <row r="172">
          <cell r="C172">
            <v>46222</v>
          </cell>
          <cell r="D172">
            <v>15296.137339055789</v>
          </cell>
        </row>
        <row r="173">
          <cell r="C173">
            <v>46223</v>
          </cell>
          <cell r="D173">
            <v>14350.557939914161</v>
          </cell>
        </row>
        <row r="174">
          <cell r="C174">
            <v>46224</v>
          </cell>
          <cell r="D174">
            <v>10960.41964711493</v>
          </cell>
        </row>
        <row r="175">
          <cell r="C175">
            <v>46225</v>
          </cell>
          <cell r="D175">
            <v>10151.43520888294</v>
          </cell>
        </row>
        <row r="176">
          <cell r="C176">
            <v>46226</v>
          </cell>
          <cell r="D176">
            <v>8943.2696059305508</v>
          </cell>
        </row>
        <row r="177">
          <cell r="C177">
            <v>46227</v>
          </cell>
          <cell r="D177">
            <v>8709.8944438000235</v>
          </cell>
        </row>
        <row r="178">
          <cell r="C178">
            <v>46228</v>
          </cell>
          <cell r="D178">
            <v>15209.227467811161</v>
          </cell>
        </row>
        <row r="179">
          <cell r="C179">
            <v>46229</v>
          </cell>
          <cell r="D179">
            <v>16112.814224402209</v>
          </cell>
        </row>
        <row r="180">
          <cell r="C180">
            <v>46230</v>
          </cell>
          <cell r="D180">
            <v>10297.97670141018</v>
          </cell>
        </row>
        <row r="181">
          <cell r="C181">
            <v>46231</v>
          </cell>
          <cell r="D181">
            <v>10480.458809677541</v>
          </cell>
        </row>
        <row r="182">
          <cell r="C182">
            <v>46232</v>
          </cell>
          <cell r="D182">
            <v>9961.5992771628607</v>
          </cell>
        </row>
        <row r="183">
          <cell r="C183">
            <v>46233</v>
          </cell>
          <cell r="D183">
            <v>9592.834484045532</v>
          </cell>
        </row>
        <row r="184">
          <cell r="C184">
            <v>46234</v>
          </cell>
          <cell r="D184">
            <v>10021.607222140001</v>
          </cell>
        </row>
        <row r="185">
          <cell r="C185">
            <v>46235</v>
          </cell>
          <cell r="D185">
            <v>13071.24463519313</v>
          </cell>
        </row>
        <row r="186">
          <cell r="C186">
            <v>46236</v>
          </cell>
          <cell r="D186">
            <v>15879.047990635971</v>
          </cell>
        </row>
        <row r="187">
          <cell r="C187">
            <v>46237</v>
          </cell>
          <cell r="D187">
            <v>11716.738197424889</v>
          </cell>
        </row>
        <row r="188">
          <cell r="C188">
            <v>46238</v>
          </cell>
          <cell r="D188">
            <v>13275.12103966703</v>
          </cell>
        </row>
        <row r="189">
          <cell r="C189">
            <v>46239</v>
          </cell>
          <cell r="D189">
            <v>13046.802004586771</v>
          </cell>
        </row>
        <row r="190">
          <cell r="C190">
            <v>46240</v>
          </cell>
          <cell r="D190">
            <v>12720.631954472099</v>
          </cell>
        </row>
        <row r="191">
          <cell r="C191">
            <v>46241</v>
          </cell>
          <cell r="D191">
            <v>12720.631954472099</v>
          </cell>
        </row>
        <row r="192">
          <cell r="C192">
            <v>46242</v>
          </cell>
          <cell r="D192">
            <v>23760.86090075727</v>
          </cell>
        </row>
        <row r="193">
          <cell r="C193">
            <v>46243</v>
          </cell>
          <cell r="D193">
            <v>24966.121960940611</v>
          </cell>
        </row>
        <row r="194">
          <cell r="C194">
            <v>46244</v>
          </cell>
          <cell r="D194">
            <v>23932.801913112791</v>
          </cell>
        </row>
        <row r="195">
          <cell r="C195">
            <v>46245</v>
          </cell>
          <cell r="D195">
            <v>13411.332107638311</v>
          </cell>
        </row>
        <row r="196">
          <cell r="C196">
            <v>46246</v>
          </cell>
          <cell r="D196">
            <v>13253.55172990139</v>
          </cell>
        </row>
        <row r="197">
          <cell r="C197">
            <v>46247</v>
          </cell>
          <cell r="D197">
            <v>12977.43606886178</v>
          </cell>
        </row>
        <row r="198">
          <cell r="C198">
            <v>46248</v>
          </cell>
          <cell r="D198">
            <v>12922.21293665385</v>
          </cell>
        </row>
        <row r="199">
          <cell r="C199">
            <v>46249</v>
          </cell>
          <cell r="D199">
            <v>15121.379427503611</v>
          </cell>
        </row>
        <row r="200">
          <cell r="C200">
            <v>46250</v>
          </cell>
          <cell r="D200">
            <v>14708.978170389881</v>
          </cell>
        </row>
        <row r="201">
          <cell r="C201">
            <v>46251</v>
          </cell>
          <cell r="D201">
            <v>13827.571562048761</v>
          </cell>
        </row>
        <row r="202">
          <cell r="C202">
            <v>46252</v>
          </cell>
          <cell r="D202">
            <v>12772.30952178714</v>
          </cell>
        </row>
        <row r="203">
          <cell r="C203">
            <v>46253</v>
          </cell>
          <cell r="D203">
            <v>12614.62668818483</v>
          </cell>
        </row>
        <row r="204">
          <cell r="C204">
            <v>46254</v>
          </cell>
          <cell r="D204">
            <v>12614.62668818483</v>
          </cell>
        </row>
        <row r="205">
          <cell r="C205">
            <v>46255</v>
          </cell>
          <cell r="D205">
            <v>12614.62668818483</v>
          </cell>
        </row>
        <row r="206">
          <cell r="C206">
            <v>46256</v>
          </cell>
          <cell r="D206">
            <v>14839.03281519862</v>
          </cell>
        </row>
        <row r="207">
          <cell r="C207">
            <v>46257</v>
          </cell>
          <cell r="D207">
            <v>14839.03281519862</v>
          </cell>
        </row>
        <row r="208">
          <cell r="C208">
            <v>46258</v>
          </cell>
          <cell r="D208">
            <v>17292.227979274609</v>
          </cell>
        </row>
        <row r="209">
          <cell r="C209">
            <v>46259</v>
          </cell>
          <cell r="D209">
            <v>13626.42487046632</v>
          </cell>
        </row>
        <row r="210">
          <cell r="C210">
            <v>46260</v>
          </cell>
          <cell r="D210">
            <v>33070.998459599497</v>
          </cell>
        </row>
        <row r="211">
          <cell r="C211">
            <v>46261</v>
          </cell>
          <cell r="D211">
            <v>26456.7987676796</v>
          </cell>
        </row>
        <row r="212">
          <cell r="C212">
            <v>46262</v>
          </cell>
          <cell r="D212">
            <v>23811.118890911639</v>
          </cell>
        </row>
        <row r="213">
          <cell r="C213">
            <v>46263</v>
          </cell>
          <cell r="D213">
            <v>27931.4008308827</v>
          </cell>
        </row>
        <row r="214">
          <cell r="C214">
            <v>46264</v>
          </cell>
          <cell r="D214">
            <v>37029.958455865199</v>
          </cell>
        </row>
        <row r="215">
          <cell r="C215">
            <v>46265</v>
          </cell>
          <cell r="D215">
            <v>31465.745538284391</v>
          </cell>
        </row>
        <row r="216">
          <cell r="C216">
            <v>46266</v>
          </cell>
          <cell r="D216">
            <v>25542.89004029936</v>
          </cell>
        </row>
        <row r="217">
          <cell r="C217">
            <v>46267</v>
          </cell>
          <cell r="D217">
            <v>27532.527345998849</v>
          </cell>
        </row>
        <row r="218">
          <cell r="C218">
            <v>46268</v>
          </cell>
          <cell r="D218">
            <v>54317.098445595861</v>
          </cell>
        </row>
        <row r="219">
          <cell r="C219">
            <v>46269</v>
          </cell>
          <cell r="D219">
            <v>42074.196891191707</v>
          </cell>
        </row>
        <row r="220">
          <cell r="C220">
            <v>46270</v>
          </cell>
          <cell r="D220">
            <v>44768.497409326417</v>
          </cell>
        </row>
        <row r="221">
          <cell r="C221">
            <v>46271</v>
          </cell>
          <cell r="D221">
            <v>59082.095567069657</v>
          </cell>
        </row>
        <row r="222">
          <cell r="C222">
            <v>46272</v>
          </cell>
          <cell r="D222">
            <v>55824.985607369032</v>
          </cell>
        </row>
        <row r="223">
          <cell r="C223">
            <v>46273</v>
          </cell>
          <cell r="D223">
            <v>40071.540971022827</v>
          </cell>
        </row>
        <row r="224">
          <cell r="C224">
            <v>46274</v>
          </cell>
          <cell r="D224">
            <v>11715.14423076923</v>
          </cell>
        </row>
        <row r="225">
          <cell r="C225">
            <v>46275</v>
          </cell>
          <cell r="D225">
            <v>10358.653846153849</v>
          </cell>
        </row>
        <row r="226">
          <cell r="C226">
            <v>46276</v>
          </cell>
          <cell r="D226">
            <v>10235.336538461541</v>
          </cell>
        </row>
        <row r="227">
          <cell r="C227">
            <v>46277</v>
          </cell>
          <cell r="D227">
            <v>11135.81730769231</v>
          </cell>
        </row>
        <row r="228">
          <cell r="C228">
            <v>46278</v>
          </cell>
          <cell r="D228">
            <v>12620.913461538459</v>
          </cell>
        </row>
        <row r="229">
          <cell r="C229">
            <v>46279</v>
          </cell>
          <cell r="D229">
            <v>11163.461538461541</v>
          </cell>
        </row>
        <row r="230">
          <cell r="C230">
            <v>46280</v>
          </cell>
          <cell r="D230">
            <v>10806.490384615379</v>
          </cell>
        </row>
        <row r="231">
          <cell r="C231">
            <v>46281</v>
          </cell>
          <cell r="D231">
            <v>9865.3846153846152</v>
          </cell>
        </row>
        <row r="232">
          <cell r="C232">
            <v>46282</v>
          </cell>
          <cell r="D232">
            <v>20278.846153846149</v>
          </cell>
        </row>
        <row r="233">
          <cell r="C233">
            <v>46283</v>
          </cell>
          <cell r="D233">
            <v>15938.461538461541</v>
          </cell>
        </row>
        <row r="234">
          <cell r="C234">
            <v>46284</v>
          </cell>
          <cell r="D234">
            <v>20138.428381962862</v>
          </cell>
        </row>
        <row r="235">
          <cell r="C235">
            <v>46285</v>
          </cell>
          <cell r="D235">
            <v>27757.051282051281</v>
          </cell>
        </row>
        <row r="236">
          <cell r="C236">
            <v>46286</v>
          </cell>
          <cell r="D236">
            <v>31516.981132075471</v>
          </cell>
        </row>
        <row r="237">
          <cell r="C237">
            <v>46287</v>
          </cell>
          <cell r="D237">
            <v>14406.92640692641</v>
          </cell>
        </row>
        <row r="238">
          <cell r="C238">
            <v>46288</v>
          </cell>
          <cell r="D238">
            <v>13485.71428571429</v>
          </cell>
        </row>
        <row r="239">
          <cell r="C239">
            <v>46289</v>
          </cell>
          <cell r="D239">
            <v>12481.385281385281</v>
          </cell>
        </row>
        <row r="240">
          <cell r="C240">
            <v>46290</v>
          </cell>
          <cell r="D240">
            <v>11636.36363636364</v>
          </cell>
        </row>
        <row r="241">
          <cell r="C241">
            <v>46291</v>
          </cell>
          <cell r="D241">
            <v>15764.75694444444</v>
          </cell>
        </row>
        <row r="242">
          <cell r="C242">
            <v>46292</v>
          </cell>
          <cell r="D242">
            <v>17733.333333333328</v>
          </cell>
        </row>
        <row r="243">
          <cell r="C243">
            <v>46293</v>
          </cell>
          <cell r="D243">
            <v>17788.020833333328</v>
          </cell>
        </row>
        <row r="244">
          <cell r="C244">
            <v>46294</v>
          </cell>
          <cell r="D244">
            <v>14250</v>
          </cell>
        </row>
        <row r="245">
          <cell r="C245">
            <v>46295</v>
          </cell>
          <cell r="D245">
            <v>13875</v>
          </cell>
        </row>
        <row r="246">
          <cell r="C246">
            <v>46296</v>
          </cell>
          <cell r="D246">
            <v>13625</v>
          </cell>
        </row>
        <row r="247">
          <cell r="C247">
            <v>46297</v>
          </cell>
          <cell r="D247">
            <v>13500</v>
          </cell>
        </row>
        <row r="248">
          <cell r="C248">
            <v>46298</v>
          </cell>
          <cell r="D248">
            <v>14000</v>
          </cell>
        </row>
        <row r="249">
          <cell r="C249">
            <v>46299</v>
          </cell>
          <cell r="D249">
            <v>14857.14285714285</v>
          </cell>
        </row>
        <row r="250">
          <cell r="C250">
            <v>46300</v>
          </cell>
          <cell r="D250">
            <v>13714.28571428571</v>
          </cell>
        </row>
        <row r="251">
          <cell r="C251">
            <v>46301</v>
          </cell>
          <cell r="D251">
            <v>47844.382691544262</v>
          </cell>
        </row>
        <row r="252">
          <cell r="C252">
            <v>46302</v>
          </cell>
          <cell r="D252">
            <v>45764.192139737992</v>
          </cell>
        </row>
        <row r="253">
          <cell r="C253">
            <v>46303</v>
          </cell>
          <cell r="D253">
            <v>63277.580950811564</v>
          </cell>
        </row>
        <row r="254">
          <cell r="C254">
            <v>46304</v>
          </cell>
          <cell r="D254">
            <v>49270.824750762127</v>
          </cell>
        </row>
        <row r="255">
          <cell r="C255">
            <v>46305</v>
          </cell>
          <cell r="D255">
            <v>61620.572537603097</v>
          </cell>
        </row>
        <row r="256">
          <cell r="C256">
            <v>46306</v>
          </cell>
          <cell r="D256">
            <v>66175.172013728865</v>
          </cell>
        </row>
        <row r="257">
          <cell r="C257">
            <v>46307</v>
          </cell>
          <cell r="D257">
            <v>54585.152838427952</v>
          </cell>
        </row>
        <row r="258">
          <cell r="C258">
            <v>46308</v>
          </cell>
          <cell r="D258">
            <v>48286.865972455496</v>
          </cell>
        </row>
        <row r="259">
          <cell r="C259">
            <v>46309</v>
          </cell>
          <cell r="D259">
            <v>45628.731842081812</v>
          </cell>
        </row>
        <row r="260">
          <cell r="C260">
            <v>46310</v>
          </cell>
          <cell r="D260">
            <v>64700.115854201948</v>
          </cell>
        </row>
        <row r="261">
          <cell r="C261">
            <v>46311</v>
          </cell>
          <cell r="D261">
            <v>64700.115854201948</v>
          </cell>
        </row>
        <row r="262">
          <cell r="C262">
            <v>46312</v>
          </cell>
          <cell r="D262">
            <v>54362.356296230297</v>
          </cell>
        </row>
        <row r="263">
          <cell r="C263">
            <v>46313</v>
          </cell>
          <cell r="D263">
            <v>50797.611621067641</v>
          </cell>
        </row>
        <row r="264">
          <cell r="C264">
            <v>46314</v>
          </cell>
          <cell r="D264">
            <v>51754.811580139089</v>
          </cell>
        </row>
        <row r="265">
          <cell r="C265">
            <v>46315</v>
          </cell>
          <cell r="D265">
            <v>33964.095099466278</v>
          </cell>
        </row>
        <row r="266">
          <cell r="C266">
            <v>46316</v>
          </cell>
          <cell r="D266">
            <v>17083.551673944679</v>
          </cell>
        </row>
        <row r="267">
          <cell r="C267">
            <v>46317</v>
          </cell>
          <cell r="D267">
            <v>16426.491994177581</v>
          </cell>
        </row>
        <row r="268">
          <cell r="C268">
            <v>46318</v>
          </cell>
          <cell r="D268">
            <v>16415.72052401747</v>
          </cell>
        </row>
        <row r="269">
          <cell r="C269">
            <v>46319</v>
          </cell>
          <cell r="D269">
            <v>20867.540029112079</v>
          </cell>
        </row>
        <row r="270">
          <cell r="C270">
            <v>46320</v>
          </cell>
          <cell r="D270">
            <v>22358.078602620091</v>
          </cell>
        </row>
        <row r="271">
          <cell r="C271">
            <v>46321</v>
          </cell>
          <cell r="D271">
            <v>18120.524017467251</v>
          </cell>
        </row>
        <row r="272">
          <cell r="C272">
            <v>46322</v>
          </cell>
          <cell r="D272">
            <v>17832.89665211063</v>
          </cell>
        </row>
        <row r="273">
          <cell r="C273">
            <v>46323</v>
          </cell>
          <cell r="D273">
            <v>16581.79367685589</v>
          </cell>
        </row>
        <row r="274">
          <cell r="C274">
            <v>46324</v>
          </cell>
          <cell r="D274">
            <v>33967.560823456013</v>
          </cell>
        </row>
        <row r="275">
          <cell r="C275">
            <v>46325</v>
          </cell>
          <cell r="D275">
            <v>30318.153462258259</v>
          </cell>
        </row>
        <row r="276">
          <cell r="C276">
            <v>46326</v>
          </cell>
          <cell r="D276">
            <v>51091.703056768572</v>
          </cell>
        </row>
        <row r="277">
          <cell r="C277">
            <v>46327</v>
          </cell>
          <cell r="D277">
            <v>62543.512107441667</v>
          </cell>
        </row>
        <row r="278">
          <cell r="C278">
            <v>46328</v>
          </cell>
          <cell r="D278">
            <v>41986.177390159617</v>
          </cell>
        </row>
        <row r="279">
          <cell r="C279">
            <v>46329</v>
          </cell>
          <cell r="D279">
            <v>25798.800451674761</v>
          </cell>
        </row>
        <row r="280">
          <cell r="C280">
            <v>46330</v>
          </cell>
          <cell r="D280">
            <v>21763.2339005748</v>
          </cell>
        </row>
        <row r="281">
          <cell r="C281">
            <v>46331</v>
          </cell>
          <cell r="D281">
            <v>20177.832755499821</v>
          </cell>
        </row>
        <row r="282">
          <cell r="C282">
            <v>46332</v>
          </cell>
          <cell r="D282">
            <v>19168.941117724818</v>
          </cell>
        </row>
        <row r="283">
          <cell r="C283">
            <v>46333</v>
          </cell>
          <cell r="D283">
            <v>32903.027499293647</v>
          </cell>
        </row>
        <row r="284">
          <cell r="C284">
            <v>46334</v>
          </cell>
          <cell r="D284">
            <v>45367.283385235387</v>
          </cell>
        </row>
        <row r="285">
          <cell r="C285">
            <v>46335</v>
          </cell>
          <cell r="D285">
            <v>30987.38601737472</v>
          </cell>
        </row>
        <row r="286">
          <cell r="C286">
            <v>46336</v>
          </cell>
          <cell r="D286">
            <v>24501.654060249781</v>
          </cell>
        </row>
        <row r="287">
          <cell r="C287">
            <v>46337</v>
          </cell>
          <cell r="D287">
            <v>22519.902628906049</v>
          </cell>
        </row>
        <row r="288">
          <cell r="C288">
            <v>46338</v>
          </cell>
          <cell r="D288">
            <v>45049.501099525784</v>
          </cell>
        </row>
        <row r="289">
          <cell r="C289">
            <v>46339</v>
          </cell>
          <cell r="D289">
            <v>38768.561042380359</v>
          </cell>
        </row>
        <row r="290">
          <cell r="C290">
            <v>46340</v>
          </cell>
          <cell r="D290">
            <v>46565.590078836743</v>
          </cell>
        </row>
        <row r="291">
          <cell r="C291">
            <v>46341</v>
          </cell>
          <cell r="D291">
            <v>46782.174218738299</v>
          </cell>
        </row>
        <row r="292">
          <cell r="C292">
            <v>46342</v>
          </cell>
          <cell r="D292">
            <v>36857.301000792853</v>
          </cell>
        </row>
        <row r="293">
          <cell r="C293">
            <v>46343</v>
          </cell>
          <cell r="D293">
            <v>70400.103434495395</v>
          </cell>
        </row>
        <row r="294">
          <cell r="C294">
            <v>46344</v>
          </cell>
          <cell r="D294">
            <v>53569.665483438723</v>
          </cell>
        </row>
        <row r="295">
          <cell r="C295">
            <v>46345</v>
          </cell>
          <cell r="D295">
            <v>51373.563083288267</v>
          </cell>
        </row>
        <row r="296">
          <cell r="C296">
            <v>46346</v>
          </cell>
          <cell r="D296">
            <v>43600.460753661348</v>
          </cell>
        </row>
        <row r="297">
          <cell r="C297">
            <v>46347</v>
          </cell>
          <cell r="D297">
            <v>57554.994590695998</v>
          </cell>
        </row>
        <row r="298">
          <cell r="C298">
            <v>46348</v>
          </cell>
          <cell r="D298">
            <v>60907.712722192853</v>
          </cell>
        </row>
        <row r="299">
          <cell r="C299">
            <v>46349</v>
          </cell>
          <cell r="D299">
            <v>67442.1842761484</v>
          </cell>
        </row>
        <row r="300">
          <cell r="C300">
            <v>46350</v>
          </cell>
          <cell r="D300">
            <v>52910.722649080402</v>
          </cell>
        </row>
        <row r="301">
          <cell r="C301">
            <v>46351</v>
          </cell>
          <cell r="D301">
            <v>47186.74447158898</v>
          </cell>
        </row>
        <row r="302">
          <cell r="C302">
            <v>46352</v>
          </cell>
          <cell r="D302">
            <v>53165.060193592268</v>
          </cell>
        </row>
        <row r="303">
          <cell r="C303">
            <v>46353</v>
          </cell>
          <cell r="D303">
            <v>125725.9745143811</v>
          </cell>
        </row>
        <row r="304">
          <cell r="C304">
            <v>46354</v>
          </cell>
          <cell r="D304">
            <v>97323.445686893567</v>
          </cell>
        </row>
        <row r="305">
          <cell r="C305">
            <v>46355</v>
          </cell>
          <cell r="D305">
            <v>98895.951567289536</v>
          </cell>
        </row>
        <row r="306">
          <cell r="C306">
            <v>46356</v>
          </cell>
          <cell r="D306">
            <v>117107.14096230159</v>
          </cell>
        </row>
        <row r="307">
          <cell r="C307">
            <v>46357</v>
          </cell>
          <cell r="D307">
            <v>59990.624198751677</v>
          </cell>
        </row>
        <row r="308">
          <cell r="C308">
            <v>46358</v>
          </cell>
          <cell r="D308">
            <v>27630.508474576269</v>
          </cell>
        </row>
        <row r="309">
          <cell r="C309">
            <v>46359</v>
          </cell>
          <cell r="D309">
            <v>24762.218199769621</v>
          </cell>
        </row>
        <row r="310">
          <cell r="C310">
            <v>46360</v>
          </cell>
          <cell r="D310">
            <v>24328.879381273651</v>
          </cell>
        </row>
        <row r="311">
          <cell r="C311">
            <v>46361</v>
          </cell>
          <cell r="D311">
            <v>45787.91867997068</v>
          </cell>
        </row>
        <row r="312">
          <cell r="C312">
            <v>46362</v>
          </cell>
          <cell r="D312">
            <v>55550.200803212858</v>
          </cell>
        </row>
        <row r="313">
          <cell r="C313">
            <v>46363</v>
          </cell>
          <cell r="D313">
            <v>44254.655566047557</v>
          </cell>
        </row>
        <row r="314">
          <cell r="C314">
            <v>46364</v>
          </cell>
          <cell r="D314">
            <v>35215.146299483647</v>
          </cell>
        </row>
        <row r="315">
          <cell r="C315">
            <v>46365</v>
          </cell>
          <cell r="D315">
            <v>28959.75903614458</v>
          </cell>
        </row>
        <row r="316">
          <cell r="C316">
            <v>46366</v>
          </cell>
          <cell r="D316">
            <v>26906.43717728055</v>
          </cell>
        </row>
        <row r="317">
          <cell r="C317">
            <v>46367</v>
          </cell>
          <cell r="D317">
            <v>26004.681583476759</v>
          </cell>
        </row>
        <row r="318">
          <cell r="C318">
            <v>46368</v>
          </cell>
          <cell r="D318">
            <v>43021.288160159427</v>
          </cell>
        </row>
        <row r="319">
          <cell r="C319">
            <v>46369</v>
          </cell>
          <cell r="D319">
            <v>47782.58900262705</v>
          </cell>
        </row>
        <row r="320">
          <cell r="C320">
            <v>46370</v>
          </cell>
          <cell r="D320">
            <v>37020.744632665999</v>
          </cell>
        </row>
        <row r="321">
          <cell r="C321">
            <v>46371</v>
          </cell>
          <cell r="D321">
            <v>38065.509938141913</v>
          </cell>
        </row>
        <row r="322">
          <cell r="C322">
            <v>46372</v>
          </cell>
          <cell r="D322">
            <v>19645.641389085751</v>
          </cell>
        </row>
        <row r="323">
          <cell r="C323">
            <v>46373</v>
          </cell>
          <cell r="D323">
            <v>17588.336539435051</v>
          </cell>
        </row>
        <row r="324">
          <cell r="C324">
            <v>46374</v>
          </cell>
          <cell r="D324">
            <v>17039.58691910499</v>
          </cell>
        </row>
        <row r="325">
          <cell r="C325">
            <v>46375</v>
          </cell>
          <cell r="D325">
            <v>12629.340892983701</v>
          </cell>
        </row>
        <row r="326">
          <cell r="C326">
            <v>46376</v>
          </cell>
          <cell r="D326">
            <v>11997.873848334521</v>
          </cell>
        </row>
        <row r="327">
          <cell r="C327">
            <v>46377</v>
          </cell>
          <cell r="D327">
            <v>11075.731497418241</v>
          </cell>
        </row>
        <row r="328">
          <cell r="C328">
            <v>46378</v>
          </cell>
          <cell r="D328">
            <v>6909.3854409233563</v>
          </cell>
        </row>
        <row r="329">
          <cell r="C329">
            <v>46379</v>
          </cell>
          <cell r="D329">
            <v>6337.6868819817082</v>
          </cell>
        </row>
        <row r="330">
          <cell r="C330">
            <v>46380</v>
          </cell>
          <cell r="D330">
            <v>8980.8646350106301</v>
          </cell>
        </row>
        <row r="331">
          <cell r="C331">
            <v>46381</v>
          </cell>
          <cell r="D331">
            <v>44031.153084161648</v>
          </cell>
        </row>
        <row r="332">
          <cell r="C332">
            <v>46382</v>
          </cell>
          <cell r="D332">
            <v>32607.02384004102</v>
          </cell>
        </row>
        <row r="333">
          <cell r="C333">
            <v>46383</v>
          </cell>
          <cell r="D333">
            <v>39174.456066022321</v>
          </cell>
        </row>
        <row r="334">
          <cell r="C334">
            <v>46384</v>
          </cell>
          <cell r="D334">
            <v>41308.08950086058</v>
          </cell>
        </row>
        <row r="335">
          <cell r="C335">
            <v>46385</v>
          </cell>
          <cell r="D335">
            <v>36320.893329415223</v>
          </cell>
        </row>
        <row r="336">
          <cell r="C336">
            <v>46386</v>
          </cell>
          <cell r="D336">
            <v>38705.822473567743</v>
          </cell>
        </row>
        <row r="337">
          <cell r="C337">
            <v>46387</v>
          </cell>
          <cell r="D337">
            <v>36488.812392426829</v>
          </cell>
        </row>
        <row r="338">
          <cell r="C338">
            <v>46388</v>
          </cell>
          <cell r="D338">
            <v>31964.593066142119</v>
          </cell>
        </row>
        <row r="339">
          <cell r="C339">
            <v>46389</v>
          </cell>
          <cell r="D339">
            <v>36543.143699123117</v>
          </cell>
        </row>
        <row r="340">
          <cell r="C340">
            <v>46390</v>
          </cell>
          <cell r="D340">
            <v>38239.831239717889</v>
          </cell>
        </row>
        <row r="341">
          <cell r="C341">
            <v>46391</v>
          </cell>
          <cell r="D341">
            <v>26873.5853192184</v>
          </cell>
        </row>
        <row r="342">
          <cell r="C342">
            <v>46392</v>
          </cell>
          <cell r="D342">
            <v>25497.13193116635</v>
          </cell>
        </row>
        <row r="343">
          <cell r="C343">
            <v>46393</v>
          </cell>
          <cell r="D343">
            <v>21570.545600071149</v>
          </cell>
        </row>
        <row r="344">
          <cell r="C344">
            <v>46394</v>
          </cell>
          <cell r="D344">
            <v>18014.079610637931</v>
          </cell>
        </row>
        <row r="345">
          <cell r="C345">
            <v>46395</v>
          </cell>
          <cell r="D345">
            <v>14990.4397705545</v>
          </cell>
        </row>
        <row r="346">
          <cell r="C346">
            <v>46396</v>
          </cell>
          <cell r="D346">
            <v>16680.937733809958</v>
          </cell>
        </row>
        <row r="347">
          <cell r="C347">
            <v>46397</v>
          </cell>
          <cell r="D347">
            <v>14499.00329522802</v>
          </cell>
        </row>
        <row r="348">
          <cell r="C348">
            <v>46398</v>
          </cell>
          <cell r="D348">
            <v>13907.20724236157</v>
          </cell>
        </row>
        <row r="349">
          <cell r="C349">
            <v>46399</v>
          </cell>
          <cell r="D349">
            <v>12947.609942638621</v>
          </cell>
        </row>
        <row r="350">
          <cell r="C350">
            <v>46400</v>
          </cell>
          <cell r="D350">
            <v>9901.4560964847788</v>
          </cell>
        </row>
        <row r="351">
          <cell r="C351">
            <v>46401</v>
          </cell>
          <cell r="D351">
            <v>9286.0492802770641</v>
          </cell>
        </row>
        <row r="352">
          <cell r="C352">
            <v>46402</v>
          </cell>
          <cell r="D352">
            <v>8916.2095030467663</v>
          </cell>
        </row>
        <row r="353">
          <cell r="C353">
            <v>46403</v>
          </cell>
          <cell r="D353">
            <v>16405.353728489481</v>
          </cell>
        </row>
        <row r="354">
          <cell r="C354">
            <v>46404</v>
          </cell>
          <cell r="D354">
            <v>16321.68093773381</v>
          </cell>
        </row>
        <row r="355">
          <cell r="C355">
            <v>46405</v>
          </cell>
          <cell r="D355">
            <v>18387.338009031369</v>
          </cell>
        </row>
        <row r="356">
          <cell r="C356">
            <v>46406</v>
          </cell>
          <cell r="D356">
            <v>8604.2065009560229</v>
          </cell>
        </row>
        <row r="357">
          <cell r="C357">
            <v>46407</v>
          </cell>
          <cell r="D357">
            <v>8184.8981919425714</v>
          </cell>
        </row>
        <row r="358">
          <cell r="C358">
            <v>46408</v>
          </cell>
          <cell r="D358">
            <v>8175.6444913298601</v>
          </cell>
        </row>
        <row r="359">
          <cell r="C359">
            <v>46409</v>
          </cell>
          <cell r="D359">
            <v>8166.7044754836816</v>
          </cell>
        </row>
        <row r="360">
          <cell r="C360">
            <v>46410</v>
          </cell>
          <cell r="D360">
            <v>11875.543194854859</v>
          </cell>
        </row>
        <row r="361">
          <cell r="C361">
            <v>46411</v>
          </cell>
          <cell r="D361">
            <v>11055.10168607683</v>
          </cell>
        </row>
        <row r="362">
          <cell r="C362">
            <v>46412</v>
          </cell>
          <cell r="D362">
            <v>9734.0517990613589</v>
          </cell>
        </row>
        <row r="363">
          <cell r="C363">
            <v>46413</v>
          </cell>
          <cell r="D363">
            <v>6735.3358416085857</v>
          </cell>
        </row>
        <row r="364">
          <cell r="C364">
            <v>46414</v>
          </cell>
          <cell r="D364">
            <v>6735.3358416085857</v>
          </cell>
        </row>
        <row r="365">
          <cell r="C365">
            <v>46415</v>
          </cell>
          <cell r="D365">
            <v>6735.3358416085857</v>
          </cell>
        </row>
        <row r="366">
          <cell r="C366">
            <v>46416</v>
          </cell>
          <cell r="D366">
            <v>6735.3358416085857</v>
          </cell>
        </row>
        <row r="367">
          <cell r="C367">
            <v>46417</v>
          </cell>
          <cell r="D367">
            <v>8289.6441127490307</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E619B39-8CDB-4A0F-8345-95A1E8C6EC09}">
    <nsvFilter filterId="{9BFD7EDB-2351-4B2C-A6B4-D908910B2455}" ref="A8:AJ69" tableId="0">
      <columnFilter colId="3">
        <filter colId="3">
          <x:filters>
            <x:filter val="F,S,S"/>
            <x:filter val="F,S,S,M"/>
          </x:filters>
        </filter>
      </columnFilter>
      <columnFilter colId="4">
        <filter colId="4">
          <x:filters>
            <x:filter val="Candiss"/>
            <x:filter val="Sharmin"/>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Suzanne Jensen Norman" id="{0D333DEB-8A2B-4DD6-AAF0-2BE0F80D4207}" userId="S::sjnorman@hannaandersson.com::a3c4fe8b-1cca-47ba-b9e6-2da380f1037c" providerId="AD"/>
  <person displayName="Egberto Pico Milian" id="{6E240B46-825A-443F-849B-2C7D42A45937}" userId="S::egberto.pico@hannaandersson.com::cd138a44-519a-42f7-9ff8-fb97691ab8ac"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4" dT="2025-12-04T15:23:16.11" personId="{6E240B46-825A-443F-849B-2C7D42A45937}" id="{06CCFE0A-650B-4E6C-B952-3760D7DC1F36}">
    <text>no formulara</text>
  </threadedComment>
  <threadedComment ref="D25" dT="2025-12-04T15:24:42.08" personId="{6E240B46-825A-443F-849B-2C7D42A45937}" id="{2D2282F6-6F40-42A3-ABC5-C55D2032F820}">
    <text>no formulara, need to be added on K colunm</text>
  </threadedComment>
  <threadedComment ref="G25" dT="2025-12-04T15:25:20.93" personId="{6E240B46-825A-443F-849B-2C7D42A45937}" id="{5CEE5AB2-C63E-4660-9F6B-5C54F5EF9E88}">
    <text>no formulara, need to be added on  colunm K</text>
  </threadedComment>
  <threadedComment ref="D26" dT="2025-12-04T15:25:57.05" personId="{6E240B46-825A-443F-849B-2C7D42A45937}" id="{87AB601A-1B83-4F89-B6D1-8F931613F459}">
    <text>no formula, need to be added on  colunm K</text>
  </threadedComment>
  <threadedComment ref="G26" dT="2025-12-04T15:25:34.72" personId="{6E240B46-825A-443F-849B-2C7D42A45937}" id="{B524AED0-5CEE-4D07-BF3A-28F8C8A5565B}">
    <text>no formulara, need to be added on  colunm K</text>
  </threadedComment>
</ThreadedComments>
</file>

<file path=xl/threadedComments/threadedComment2.xml><?xml version="1.0" encoding="utf-8"?>
<ThreadedComments xmlns="http://schemas.microsoft.com/office/spreadsheetml/2018/threadedcomments" xmlns:x="http://schemas.openxmlformats.org/spreadsheetml/2006/main">
  <threadedComment ref="CV1" dT="2026-05-09T19:45:43.51" personId="{0D333DEB-8A2B-4DD6-AAF0-2BE0F80D4207}" id="{223F4782-8FA7-4A6E-9FFD-6E43F36625B1}">
    <text>DC closed for Mother's Day</text>
  </threadedComment>
  <threadedComment ref="AO29" dT="2026-03-13T10:38:45.74" personId="{0D333DEB-8A2B-4DD6-AAF0-2BE0F80D4207}" id="{5627F399-7F1A-4A4D-966B-5AF728518AB9}">
    <text>This pallet didn't arrive.</text>
  </threadedComment>
  <threadedComment ref="HL29" dT="2025-09-07T19:01:53.23" personId="{0D333DEB-8A2B-4DD6-AAF0-2BE0F80D4207}" id="{D92644FB-C31B-4324-AD0A-318E711F8B84}">
    <text>Includes the 128 from Friday that wasn't delivered.</text>
  </threadedComment>
  <threadedComment ref="A38" dT="2026-06-12T16:17:13.85" personId="{0D333DEB-8A2B-4DD6-AAF0-2BE0F80D4207}" id="{1A48C882-7994-4AB0-8726-122AABC6E86B}">
    <text xml:space="preserve">Trailer-454497
Seal-75511673
Packages-77
Pallets-1
CR546501853092 Packages-77
</text>
  </threadedComment>
  <threadedComment ref="A39" dT="2026-06-15T15:48:54.28" personId="{0D333DEB-8A2B-4DD6-AAF0-2BE0F80D4207}" id="{04A6F8CD-FDDA-4AC4-9D88-C500EF712A12}">
    <text xml:space="preserve">Trailer-450564
Seal-75511678
Packages-633
Pallets-3
CR546501853209-Packages-94
CR546501852938-Packages-85
CR546501853091-Packages-454
</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testmoz.com/q/11728822" TargetMode="External"/><Relationship Id="rId13" Type="http://schemas.openxmlformats.org/officeDocument/2006/relationships/hyperlink" Target="https://hannaanderssoncorp.atlassian.net/servicedesk/customer/portal/1" TargetMode="External"/><Relationship Id="rId3" Type="http://schemas.openxmlformats.org/officeDocument/2006/relationships/hyperlink" Target="http://tkprodvoice01:9090/VoiceConsole/login.action?error=true" TargetMode="External"/><Relationship Id="rId7" Type="http://schemas.openxmlformats.org/officeDocument/2006/relationships/hyperlink" Target="https://testmoz.com/q/9552190" TargetMode="External"/><Relationship Id="rId12" Type="http://schemas.openxmlformats.org/officeDocument/2006/relationships/hyperlink" Target="https://hannacorp.sharepoint.com/:x:/r/sites/HAKentuckyDistributionCenter/_layouts/15/Doc.aspx?sourcedoc=%7B48B84302-7A55-48AE-BE54-0849B2080BC7%7D&amp;file=FC_Rollup1.xlsx&amp;action=default&amp;mobileredirect=true" TargetMode="External"/><Relationship Id="rId2" Type="http://schemas.openxmlformats.org/officeDocument/2006/relationships/hyperlink" Target="https://app.powerbi.com/groups/me/apps/a27f2341-3ec7-490f-8f67-20cc83789d13/reports/5c0ae4e0-fbaf-4abd-922a-9e7a366f5f45/ReportSection1366f808184d089ea741?experience=power-bi" TargetMode="External"/><Relationship Id="rId1" Type="http://schemas.openxmlformats.org/officeDocument/2006/relationships/hyperlink" Target="https://app.powerbi.com/groups/me/apps/a27f2341-3ec7-490f-8f67-20cc83789d13/reports/e18d022b-6452-4493-8217-5dc97112b5e3/ReportSection358414d5da564ba8d246?experience=power-bi" TargetMode="External"/><Relationship Id="rId6" Type="http://schemas.openxmlformats.org/officeDocument/2006/relationships/hyperlink" Target="https://testmoz.com/q/9211470" TargetMode="External"/><Relationship Id="rId11" Type="http://schemas.openxmlformats.org/officeDocument/2006/relationships/hyperlink" Target="https://testmoz.com/q/12696984" TargetMode="External"/><Relationship Id="rId5" Type="http://schemas.openxmlformats.org/officeDocument/2006/relationships/hyperlink" Target="https://hannacorp.sharepoint.com/:x:/r/sites/HAKentuckyDistributionCenter/_layouts/15/Doc.aspx?sourcedoc=%7BA680BDFA-64F0-4A2B-AA7C-D7294E0D1E16%7D&amp;file=Receiving%20Update.xlsx&amp;action=default&amp;mobileredirect=true&amp;DefaultItemOpen=1" TargetMode="External"/><Relationship Id="rId10" Type="http://schemas.openxmlformats.org/officeDocument/2006/relationships/hyperlink" Target="https://testmoz.com/q/12091094" TargetMode="External"/><Relationship Id="rId4" Type="http://schemas.openxmlformats.org/officeDocument/2006/relationships/hyperlink" Target="http://tkprodvoice01:9092/VoiceLink/login.action" TargetMode="External"/><Relationship Id="rId9" Type="http://schemas.openxmlformats.org/officeDocument/2006/relationships/hyperlink" Target="https://testmoz.com/q/11798418"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3" Type="http://schemas.openxmlformats.org/officeDocument/2006/relationships/hyperlink" Target="http://vv-7422200024/" TargetMode="External"/><Relationship Id="rId2" Type="http://schemas.openxmlformats.org/officeDocument/2006/relationships/hyperlink" Target="http://vv-7422200024/" TargetMode="External"/><Relationship Id="rId1" Type="http://schemas.openxmlformats.org/officeDocument/2006/relationships/hyperlink" Target="http://vv-7422200024/" TargetMode="External"/><Relationship Id="rId5" Type="http://schemas.openxmlformats.org/officeDocument/2006/relationships/hyperlink" Target="http://vv-7422200024/" TargetMode="External"/><Relationship Id="rId4" Type="http://schemas.openxmlformats.org/officeDocument/2006/relationships/hyperlink" Target="http://vv-7422200024/" TargetMode="External"/></Relationships>
</file>

<file path=xl/worksheets/_rels/sheet2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8" Type="http://schemas.openxmlformats.org/officeDocument/2006/relationships/hyperlink" Target="https://testmoz.com/q/11728822" TargetMode="External"/><Relationship Id="rId13" Type="http://schemas.openxmlformats.org/officeDocument/2006/relationships/hyperlink" Target="https://hannaanderssoncorp.atlassian.net/servicedesk/customer/portal/1" TargetMode="External"/><Relationship Id="rId3" Type="http://schemas.openxmlformats.org/officeDocument/2006/relationships/hyperlink" Target="http://tkprodvoice01:9090/VoiceConsole/login.action?error=true" TargetMode="External"/><Relationship Id="rId7" Type="http://schemas.openxmlformats.org/officeDocument/2006/relationships/hyperlink" Target="https://testmoz.com/q/9552190" TargetMode="External"/><Relationship Id="rId12" Type="http://schemas.openxmlformats.org/officeDocument/2006/relationships/hyperlink" Target="https://hannacorp.sharepoint.com/:x:/r/sites/HAKentuckyDistributionCenter/_layouts/15/Doc.aspx?sourcedoc=%7B48B84302-7A55-48AE-BE54-0849B2080BC7%7D&amp;file=FC_Rollup1.xlsx&amp;action=default&amp;mobileredirect=true" TargetMode="External"/><Relationship Id="rId2" Type="http://schemas.openxmlformats.org/officeDocument/2006/relationships/hyperlink" Target="https://app.powerbi.com/groups/me/apps/a27f2341-3ec7-490f-8f67-20cc83789d13/reports/5c0ae4e0-fbaf-4abd-922a-9e7a366f5f45/ReportSection1366f808184d089ea741?experience=power-bi" TargetMode="External"/><Relationship Id="rId1" Type="http://schemas.openxmlformats.org/officeDocument/2006/relationships/hyperlink" Target="https://app.powerbi.com/groups/me/apps/a27f2341-3ec7-490f-8f67-20cc83789d13/reports/e18d022b-6452-4493-8217-5dc97112b5e3/ReportSection358414d5da564ba8d246?experience=power-bi" TargetMode="External"/><Relationship Id="rId6" Type="http://schemas.openxmlformats.org/officeDocument/2006/relationships/hyperlink" Target="https://testmoz.com/q/9211470" TargetMode="External"/><Relationship Id="rId11" Type="http://schemas.openxmlformats.org/officeDocument/2006/relationships/hyperlink" Target="https://testmoz.com/q/12696984" TargetMode="External"/><Relationship Id="rId5" Type="http://schemas.openxmlformats.org/officeDocument/2006/relationships/hyperlink" Target="https://hannacorp.sharepoint.com/:x:/r/sites/HAKentuckyDistributionCenter/_layouts/15/Doc.aspx?sourcedoc=%7BA680BDFA-64F0-4A2B-AA7C-D7294E0D1E16%7D&amp;file=Receiving%20Update.xlsx&amp;action=default&amp;mobileredirect=true&amp;DefaultItemOpen=1" TargetMode="External"/><Relationship Id="rId10" Type="http://schemas.openxmlformats.org/officeDocument/2006/relationships/hyperlink" Target="https://testmoz.com/q/12091094" TargetMode="External"/><Relationship Id="rId4" Type="http://schemas.openxmlformats.org/officeDocument/2006/relationships/hyperlink" Target="http://tkprodvoice01:9092/VoiceLink/login.action" TargetMode="External"/><Relationship Id="rId9" Type="http://schemas.openxmlformats.org/officeDocument/2006/relationships/hyperlink" Target="https://testmoz.com/q/117984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FC77A-1214-4C0B-9B01-D8898C0E2728}">
  <sheetPr>
    <tabColor rgb="FFFF78B7"/>
  </sheetPr>
  <dimension ref="A1:F50"/>
  <sheetViews>
    <sheetView workbookViewId="0">
      <pane ySplit="1" topLeftCell="A46" activePane="bottomLeft" state="frozen"/>
      <selection pane="bottomLeft" activeCell="A50" sqref="A50"/>
    </sheetView>
  </sheetViews>
  <sheetFormatPr defaultRowHeight="12.75"/>
  <cols>
    <col min="1" max="1" width="17.28515625" style="1457" customWidth="1"/>
    <col min="2" max="2" width="37" style="49" customWidth="1"/>
    <col min="3" max="3" width="110.5703125" style="1558" customWidth="1"/>
    <col min="4" max="4" width="21.28515625" style="49" customWidth="1"/>
    <col min="5" max="5" width="17.28515625" style="49" customWidth="1"/>
    <col min="6" max="6" width="16.140625" style="49" customWidth="1"/>
  </cols>
  <sheetData>
    <row r="1" spans="1:6" ht="42.75" customHeight="1">
      <c r="A1" s="1454" t="s">
        <v>0</v>
      </c>
      <c r="B1" s="1345" t="s">
        <v>1</v>
      </c>
      <c r="C1" s="1557" t="s">
        <v>2</v>
      </c>
      <c r="D1" s="1346" t="s">
        <v>3</v>
      </c>
      <c r="E1" s="1346" t="s">
        <v>4</v>
      </c>
      <c r="F1" s="1346" t="s">
        <v>5</v>
      </c>
    </row>
    <row r="2" spans="1:6" ht="77.25" hidden="1" customHeight="1">
      <c r="A2" s="1455">
        <v>46086</v>
      </c>
      <c r="B2" s="1349" t="s">
        <v>6</v>
      </c>
      <c r="C2" s="1558" t="s">
        <v>7</v>
      </c>
      <c r="D2" s="585" t="s">
        <v>8</v>
      </c>
      <c r="E2" s="513" t="s">
        <v>9</v>
      </c>
      <c r="F2" s="513" t="s">
        <v>10</v>
      </c>
    </row>
    <row r="3" spans="1:6" ht="40.5" hidden="1" customHeight="1">
      <c r="A3" s="1456">
        <v>45721</v>
      </c>
      <c r="B3" s="1348" t="s">
        <v>11</v>
      </c>
      <c r="C3" s="1558" t="s">
        <v>12</v>
      </c>
      <c r="D3" s="585" t="s">
        <v>8</v>
      </c>
      <c r="E3" s="513" t="s">
        <v>9</v>
      </c>
      <c r="F3" s="513" t="s">
        <v>13</v>
      </c>
    </row>
    <row r="4" spans="1:6" ht="26.25" hidden="1" customHeight="1">
      <c r="A4" s="1456">
        <v>46090</v>
      </c>
      <c r="B4" s="49" t="s">
        <v>14</v>
      </c>
      <c r="C4" s="1558" t="s">
        <v>15</v>
      </c>
      <c r="D4" s="513"/>
      <c r="E4" s="513" t="s">
        <v>16</v>
      </c>
      <c r="F4" s="585" t="s">
        <v>17</v>
      </c>
    </row>
    <row r="5" spans="1:6" ht="30.75" hidden="1" customHeight="1">
      <c r="A5" s="1456">
        <v>46090</v>
      </c>
      <c r="B5" s="49" t="s">
        <v>18</v>
      </c>
      <c r="C5" s="1558" t="s">
        <v>19</v>
      </c>
      <c r="D5" s="585" t="s">
        <v>20</v>
      </c>
      <c r="E5" s="513" t="s">
        <v>16</v>
      </c>
      <c r="F5" s="585" t="s">
        <v>17</v>
      </c>
    </row>
    <row r="6" spans="1:6" hidden="1">
      <c r="A6" s="1456">
        <v>45725</v>
      </c>
      <c r="B6" s="49" t="s">
        <v>21</v>
      </c>
      <c r="C6" s="208" t="s">
        <v>22</v>
      </c>
      <c r="D6" s="513" t="s">
        <v>23</v>
      </c>
      <c r="E6" s="513" t="s">
        <v>24</v>
      </c>
      <c r="F6" s="585" t="s">
        <v>25</v>
      </c>
    </row>
    <row r="7" spans="1:6" ht="35.25" hidden="1" customHeight="1">
      <c r="A7" s="1456">
        <v>46091</v>
      </c>
      <c r="B7" s="49" t="s">
        <v>26</v>
      </c>
      <c r="C7" s="1558" t="s">
        <v>27</v>
      </c>
      <c r="D7" s="513" t="s">
        <v>28</v>
      </c>
      <c r="E7" s="513" t="s">
        <v>24</v>
      </c>
      <c r="F7" s="585">
        <v>46094</v>
      </c>
    </row>
    <row r="8" spans="1:6" ht="15.75" hidden="1" customHeight="1">
      <c r="A8" s="1456">
        <v>46091</v>
      </c>
      <c r="B8" s="49" t="s">
        <v>29</v>
      </c>
      <c r="C8" s="1558" t="s">
        <v>30</v>
      </c>
      <c r="D8" s="513" t="s">
        <v>31</v>
      </c>
      <c r="E8" s="585" t="s">
        <v>32</v>
      </c>
      <c r="F8" s="585" t="s">
        <v>33</v>
      </c>
    </row>
    <row r="9" spans="1:6" hidden="1">
      <c r="A9" s="1456">
        <v>46092</v>
      </c>
      <c r="B9" s="49" t="s">
        <v>34</v>
      </c>
      <c r="C9" s="1558" t="s">
        <v>35</v>
      </c>
      <c r="D9" s="513" t="s">
        <v>36</v>
      </c>
      <c r="E9" s="513" t="s">
        <v>24</v>
      </c>
      <c r="F9" s="585" t="s">
        <v>37</v>
      </c>
    </row>
    <row r="10" spans="1:6" hidden="1">
      <c r="A10" s="1456">
        <v>46094</v>
      </c>
      <c r="B10" s="49" t="s">
        <v>38</v>
      </c>
      <c r="C10" s="1558" t="s">
        <v>39</v>
      </c>
      <c r="D10" s="513" t="s">
        <v>40</v>
      </c>
      <c r="E10" s="585" t="s">
        <v>32</v>
      </c>
      <c r="F10" s="513" t="s">
        <v>41</v>
      </c>
    </row>
    <row r="11" spans="1:6" hidden="1">
      <c r="A11" s="1456">
        <v>46096</v>
      </c>
      <c r="B11" s="49" t="s">
        <v>42</v>
      </c>
      <c r="C11" s="208" t="s">
        <v>43</v>
      </c>
      <c r="D11" s="513"/>
      <c r="E11" s="513" t="s">
        <v>24</v>
      </c>
      <c r="F11" s="513" t="s">
        <v>44</v>
      </c>
    </row>
    <row r="12" spans="1:6" hidden="1">
      <c r="A12" s="1456">
        <v>46098</v>
      </c>
      <c r="B12" s="49" t="s">
        <v>45</v>
      </c>
      <c r="C12" s="1558" t="s">
        <v>46</v>
      </c>
      <c r="D12" s="49" t="s">
        <v>47</v>
      </c>
      <c r="E12" s="49" t="s">
        <v>24</v>
      </c>
      <c r="F12" s="1458" t="s">
        <v>48</v>
      </c>
    </row>
    <row r="13" spans="1:6" ht="25.5" hidden="1">
      <c r="A13" s="1456">
        <v>46099</v>
      </c>
      <c r="B13" s="49" t="s">
        <v>49</v>
      </c>
      <c r="C13" s="1559" t="s">
        <v>50</v>
      </c>
      <c r="D13" s="49" t="s">
        <v>51</v>
      </c>
      <c r="E13" s="49" t="s">
        <v>52</v>
      </c>
      <c r="F13" s="49" t="s">
        <v>53</v>
      </c>
    </row>
    <row r="14" spans="1:6" ht="36.75" hidden="1" customHeight="1">
      <c r="A14" s="1456">
        <v>46104</v>
      </c>
      <c r="B14" s="49" t="s">
        <v>54</v>
      </c>
      <c r="C14" s="1560" t="s">
        <v>55</v>
      </c>
      <c r="D14" s="49" t="s">
        <v>56</v>
      </c>
      <c r="E14" s="49" t="s">
        <v>57</v>
      </c>
      <c r="F14" s="49" t="s">
        <v>58</v>
      </c>
    </row>
    <row r="15" spans="1:6" ht="19.5" hidden="1" customHeight="1">
      <c r="A15" s="1456">
        <v>46105</v>
      </c>
      <c r="B15" s="49" t="s">
        <v>59</v>
      </c>
      <c r="C15" s="1561" t="s">
        <v>60</v>
      </c>
      <c r="D15" s="49" t="s">
        <v>61</v>
      </c>
      <c r="E15" s="49" t="s">
        <v>62</v>
      </c>
      <c r="F15" s="49" t="s">
        <v>63</v>
      </c>
    </row>
    <row r="16" spans="1:6" ht="38.25" hidden="1">
      <c r="A16" s="1456">
        <v>46111</v>
      </c>
      <c r="B16" s="49" t="s">
        <v>64</v>
      </c>
      <c r="C16" s="1559" t="s">
        <v>65</v>
      </c>
      <c r="D16" s="49" t="s">
        <v>66</v>
      </c>
      <c r="E16" s="49" t="s">
        <v>67</v>
      </c>
      <c r="F16" s="1458" t="s">
        <v>68</v>
      </c>
    </row>
    <row r="17" spans="1:6" ht="26.25" hidden="1" customHeight="1">
      <c r="A17" s="1456">
        <v>46118</v>
      </c>
      <c r="B17" s="49" t="s">
        <v>69</v>
      </c>
      <c r="C17" s="1559" t="s">
        <v>70</v>
      </c>
      <c r="D17" s="49" t="s">
        <v>71</v>
      </c>
      <c r="E17" s="49" t="s">
        <v>67</v>
      </c>
      <c r="F17" s="49" t="s">
        <v>72</v>
      </c>
    </row>
    <row r="18" spans="1:6" ht="54" hidden="1" customHeight="1">
      <c r="A18" s="1456">
        <v>46118</v>
      </c>
      <c r="B18" s="49" t="s">
        <v>73</v>
      </c>
      <c r="C18" s="1558" t="s">
        <v>74</v>
      </c>
      <c r="D18" s="49" t="s">
        <v>75</v>
      </c>
      <c r="E18" s="1458" t="s">
        <v>76</v>
      </c>
      <c r="F18" s="49" t="s">
        <v>77</v>
      </c>
    </row>
    <row r="19" spans="1:6" ht="29.25" hidden="1" customHeight="1">
      <c r="A19" s="1456">
        <v>46118</v>
      </c>
      <c r="B19" s="49" t="s">
        <v>78</v>
      </c>
      <c r="C19" s="1558" t="s">
        <v>79</v>
      </c>
      <c r="D19" s="49" t="s">
        <v>75</v>
      </c>
      <c r="E19" s="49" t="s">
        <v>76</v>
      </c>
      <c r="F19" s="49" t="s">
        <v>77</v>
      </c>
    </row>
    <row r="20" spans="1:6" ht="29.25" hidden="1" customHeight="1">
      <c r="A20" s="1457" t="s">
        <v>80</v>
      </c>
      <c r="B20" s="49" t="s">
        <v>81</v>
      </c>
      <c r="C20" s="1559" t="s">
        <v>82</v>
      </c>
      <c r="D20" s="49" t="s">
        <v>75</v>
      </c>
      <c r="E20" s="49" t="s">
        <v>76</v>
      </c>
      <c r="F20" s="49" t="s">
        <v>77</v>
      </c>
    </row>
    <row r="21" spans="1:6" ht="17.25" hidden="1" customHeight="1">
      <c r="A21" s="1457" t="s">
        <v>83</v>
      </c>
      <c r="B21" s="49" t="s">
        <v>84</v>
      </c>
      <c r="C21" s="208" t="s">
        <v>85</v>
      </c>
      <c r="D21" s="49" t="s">
        <v>86</v>
      </c>
      <c r="E21" s="49" t="s">
        <v>76</v>
      </c>
      <c r="F21" s="49" t="s">
        <v>77</v>
      </c>
    </row>
    <row r="22" spans="1:6" ht="51" hidden="1">
      <c r="A22" s="1456">
        <v>46120</v>
      </c>
      <c r="B22" s="49" t="s">
        <v>87</v>
      </c>
      <c r="C22" s="1558" t="s">
        <v>88</v>
      </c>
      <c r="F22" s="49" t="s">
        <v>77</v>
      </c>
    </row>
    <row r="23" spans="1:6" hidden="1">
      <c r="A23" s="1456">
        <v>46122</v>
      </c>
      <c r="B23" s="49" t="s">
        <v>89</v>
      </c>
      <c r="C23" s="1558" t="s">
        <v>90</v>
      </c>
      <c r="D23" s="49" t="s">
        <v>91</v>
      </c>
      <c r="E23" s="1458" t="s">
        <v>92</v>
      </c>
    </row>
    <row r="24" spans="1:6" ht="38.25" hidden="1">
      <c r="A24" s="1456">
        <v>46122</v>
      </c>
      <c r="B24" s="49" t="s">
        <v>93</v>
      </c>
      <c r="C24" s="1558" t="s">
        <v>94</v>
      </c>
      <c r="D24" s="49" t="s">
        <v>91</v>
      </c>
      <c r="E24" s="49" t="s">
        <v>95</v>
      </c>
      <c r="F24" s="1458" t="s">
        <v>96</v>
      </c>
    </row>
    <row r="25" spans="1:6" ht="38.25" hidden="1">
      <c r="A25" s="1456">
        <v>46122</v>
      </c>
      <c r="B25" s="49" t="s">
        <v>97</v>
      </c>
      <c r="C25" s="1558" t="s">
        <v>98</v>
      </c>
      <c r="D25" s="49" t="s">
        <v>91</v>
      </c>
      <c r="E25" s="49" t="s">
        <v>99</v>
      </c>
      <c r="F25" s="1458" t="s">
        <v>96</v>
      </c>
    </row>
    <row r="26" spans="1:6" ht="18.75" hidden="1" customHeight="1">
      <c r="A26" s="1456">
        <v>46129</v>
      </c>
      <c r="B26" s="49" t="s">
        <v>100</v>
      </c>
      <c r="C26" s="1558" t="s">
        <v>101</v>
      </c>
      <c r="E26" s="49" t="s">
        <v>99</v>
      </c>
      <c r="F26" s="49" t="s">
        <v>102</v>
      </c>
    </row>
    <row r="27" spans="1:6" ht="18.75" hidden="1" customHeight="1">
      <c r="A27" s="1456">
        <v>46130</v>
      </c>
      <c r="B27" s="49" t="s">
        <v>103</v>
      </c>
      <c r="C27" s="1558" t="s">
        <v>104</v>
      </c>
      <c r="E27" s="49" t="s">
        <v>99</v>
      </c>
      <c r="F27" s="49" t="s">
        <v>105</v>
      </c>
    </row>
    <row r="28" spans="1:6" ht="18.75" hidden="1" customHeight="1">
      <c r="A28" s="1456">
        <v>46131</v>
      </c>
      <c r="B28" s="49" t="s">
        <v>106</v>
      </c>
      <c r="C28" s="1558" t="s">
        <v>107</v>
      </c>
      <c r="E28" s="49" t="s">
        <v>99</v>
      </c>
      <c r="F28" s="49" t="s">
        <v>105</v>
      </c>
    </row>
    <row r="29" spans="1:6" ht="114.75" hidden="1">
      <c r="A29" s="1525">
        <v>46133</v>
      </c>
      <c r="B29" s="1349" t="s">
        <v>108</v>
      </c>
      <c r="C29" s="1558" t="s">
        <v>109</v>
      </c>
      <c r="D29" s="1458" t="s">
        <v>110</v>
      </c>
      <c r="E29" s="49" t="s">
        <v>99</v>
      </c>
      <c r="F29" s="49" t="s">
        <v>111</v>
      </c>
    </row>
    <row r="30" spans="1:6" ht="25.5" hidden="1" customHeight="1">
      <c r="A30" s="1456">
        <v>46133</v>
      </c>
      <c r="B30" s="49" t="s">
        <v>112</v>
      </c>
      <c r="C30" s="1558" t="s">
        <v>113</v>
      </c>
      <c r="D30" s="49" t="s">
        <v>114</v>
      </c>
      <c r="E30" s="49" t="s">
        <v>115</v>
      </c>
      <c r="F30" s="49" t="s">
        <v>111</v>
      </c>
    </row>
    <row r="31" spans="1:6" ht="21.75" hidden="1" customHeight="1">
      <c r="A31" s="1456">
        <v>46136</v>
      </c>
      <c r="B31" s="49" t="s">
        <v>116</v>
      </c>
      <c r="C31" s="1558" t="s">
        <v>117</v>
      </c>
      <c r="D31" s="49" t="s">
        <v>118</v>
      </c>
      <c r="F31" s="585" t="s">
        <v>119</v>
      </c>
    </row>
    <row r="32" spans="1:6" ht="29.25" hidden="1" customHeight="1">
      <c r="A32" s="1456">
        <v>46136</v>
      </c>
      <c r="B32" s="1348" t="s">
        <v>120</v>
      </c>
      <c r="C32" s="1558" t="s">
        <v>121</v>
      </c>
      <c r="D32" s="49" t="s">
        <v>118</v>
      </c>
      <c r="E32" s="49" t="s">
        <v>115</v>
      </c>
      <c r="F32" s="49" t="s">
        <v>122</v>
      </c>
    </row>
    <row r="33" spans="1:6" ht="25.5" customHeight="1">
      <c r="A33" s="1456">
        <v>46144</v>
      </c>
      <c r="B33" s="49" t="s">
        <v>123</v>
      </c>
      <c r="C33" s="1558" t="s">
        <v>124</v>
      </c>
      <c r="D33" s="49" t="s">
        <v>125</v>
      </c>
      <c r="E33" s="49" t="s">
        <v>126</v>
      </c>
      <c r="F33" s="49" t="s">
        <v>127</v>
      </c>
    </row>
    <row r="34" spans="1:6" ht="21.75" customHeight="1">
      <c r="A34" s="1456">
        <v>46150</v>
      </c>
      <c r="B34" s="49" t="s">
        <v>128</v>
      </c>
      <c r="C34" s="1558" t="s">
        <v>129</v>
      </c>
      <c r="D34" s="49" t="s">
        <v>130</v>
      </c>
      <c r="E34" s="49" t="s">
        <v>130</v>
      </c>
      <c r="F34" s="49" t="s">
        <v>131</v>
      </c>
    </row>
    <row r="35" spans="1:6" ht="29.25" customHeight="1">
      <c r="A35" s="1456">
        <v>46150</v>
      </c>
      <c r="B35" s="49" t="s">
        <v>123</v>
      </c>
      <c r="C35" s="1558" t="s">
        <v>132</v>
      </c>
      <c r="D35" s="49" t="s">
        <v>125</v>
      </c>
      <c r="E35" s="49" t="s">
        <v>133</v>
      </c>
      <c r="F35" s="585" t="s">
        <v>134</v>
      </c>
    </row>
    <row r="36" spans="1:6" ht="18.75" customHeight="1">
      <c r="A36" s="1456">
        <v>46151</v>
      </c>
      <c r="B36" s="49" t="s">
        <v>135</v>
      </c>
      <c r="C36" s="1558" t="s">
        <v>136</v>
      </c>
      <c r="D36" s="49" t="s">
        <v>125</v>
      </c>
      <c r="E36" s="49" t="s">
        <v>133</v>
      </c>
      <c r="F36" s="585" t="s">
        <v>134</v>
      </c>
    </row>
    <row r="37" spans="1:6" ht="42" customHeight="1">
      <c r="A37" s="1456">
        <v>46153</v>
      </c>
      <c r="B37" s="49" t="s">
        <v>112</v>
      </c>
      <c r="C37" s="1558" t="s">
        <v>137</v>
      </c>
      <c r="E37" s="49" t="s">
        <v>126</v>
      </c>
      <c r="F37" s="49" t="s">
        <v>138</v>
      </c>
    </row>
    <row r="38" spans="1:6" ht="38.25" customHeight="1">
      <c r="A38" s="1456">
        <v>46153</v>
      </c>
      <c r="B38" s="49" t="s">
        <v>139</v>
      </c>
      <c r="C38" s="1558" t="s">
        <v>140</v>
      </c>
      <c r="D38" s="49" t="s">
        <v>141</v>
      </c>
      <c r="E38" s="49" t="s">
        <v>126</v>
      </c>
      <c r="F38" s="49" t="s">
        <v>138</v>
      </c>
    </row>
    <row r="39" spans="1:6" ht="64.5" customHeight="1">
      <c r="A39" s="1455">
        <v>46155</v>
      </c>
      <c r="B39" s="1017" t="s">
        <v>112</v>
      </c>
      <c r="C39" s="1558" t="s">
        <v>142</v>
      </c>
      <c r="D39" s="49" t="s">
        <v>143</v>
      </c>
      <c r="E39" s="49" t="s">
        <v>126</v>
      </c>
      <c r="F39" s="49" t="s">
        <v>138</v>
      </c>
    </row>
    <row r="40" spans="1:6" ht="33" customHeight="1">
      <c r="A40" s="1455">
        <v>46155</v>
      </c>
      <c r="B40" s="1017" t="s">
        <v>144</v>
      </c>
      <c r="C40" s="1558" t="s">
        <v>145</v>
      </c>
      <c r="D40" s="49" t="s">
        <v>143</v>
      </c>
      <c r="E40" s="49" t="s">
        <v>126</v>
      </c>
      <c r="F40" s="49" t="s">
        <v>138</v>
      </c>
    </row>
    <row r="41" spans="1:6" ht="38.25">
      <c r="A41" s="1455">
        <v>46157</v>
      </c>
      <c r="B41" s="1017" t="s">
        <v>112</v>
      </c>
      <c r="C41" s="1558" t="s">
        <v>146</v>
      </c>
      <c r="D41" s="1458" t="s">
        <v>147</v>
      </c>
      <c r="E41" s="49" t="s">
        <v>126</v>
      </c>
      <c r="F41" s="49" t="s">
        <v>138</v>
      </c>
    </row>
    <row r="42" spans="1:6" ht="40.5" customHeight="1">
      <c r="A42" s="1455">
        <v>46161</v>
      </c>
      <c r="B42" s="1017" t="s">
        <v>148</v>
      </c>
      <c r="C42" s="1558" t="s">
        <v>149</v>
      </c>
      <c r="D42" s="1556" t="s">
        <v>150</v>
      </c>
      <c r="E42" s="49" t="s">
        <v>151</v>
      </c>
      <c r="F42" s="585" t="s">
        <v>152</v>
      </c>
    </row>
    <row r="43" spans="1:6" ht="44.25" customHeight="1">
      <c r="A43" s="1455">
        <v>46161</v>
      </c>
      <c r="B43" s="1017" t="s">
        <v>153</v>
      </c>
      <c r="C43" s="1558" t="s">
        <v>154</v>
      </c>
      <c r="D43" s="1556" t="s">
        <v>150</v>
      </c>
      <c r="E43" s="49" t="s">
        <v>155</v>
      </c>
      <c r="F43" s="585" t="s">
        <v>152</v>
      </c>
    </row>
    <row r="44" spans="1:6" ht="45" customHeight="1">
      <c r="A44" s="1455">
        <v>46167</v>
      </c>
      <c r="B44" s="1017" t="s">
        <v>156</v>
      </c>
      <c r="C44" s="1558" t="s">
        <v>157</v>
      </c>
      <c r="D44" s="49" t="s">
        <v>158</v>
      </c>
      <c r="E44" s="49" t="s">
        <v>159</v>
      </c>
      <c r="F44" s="49" t="s">
        <v>160</v>
      </c>
    </row>
    <row r="45" spans="1:6" ht="35.25" customHeight="1">
      <c r="A45" s="1455">
        <v>46167</v>
      </c>
      <c r="B45" s="1017" t="s">
        <v>161</v>
      </c>
      <c r="C45" s="1558" t="s">
        <v>162</v>
      </c>
      <c r="D45" s="49" t="s">
        <v>158</v>
      </c>
      <c r="E45" s="49" t="s">
        <v>159</v>
      </c>
      <c r="F45" s="49" t="s">
        <v>160</v>
      </c>
    </row>
    <row r="46" spans="1:6" ht="56.25" customHeight="1">
      <c r="A46" s="1456">
        <v>46170</v>
      </c>
      <c r="B46" s="49" t="s">
        <v>112</v>
      </c>
      <c r="C46" s="1558" t="s">
        <v>163</v>
      </c>
      <c r="D46" s="49" t="s">
        <v>160</v>
      </c>
      <c r="E46" s="49" t="s">
        <v>164</v>
      </c>
      <c r="F46" s="49" t="s">
        <v>160</v>
      </c>
    </row>
    <row r="47" spans="1:6" ht="47.25" customHeight="1">
      <c r="A47" s="1456">
        <v>46173</v>
      </c>
      <c r="B47" s="49" t="s">
        <v>165</v>
      </c>
      <c r="C47" s="1558" t="s">
        <v>166</v>
      </c>
      <c r="D47" s="49" t="s">
        <v>167</v>
      </c>
      <c r="E47" s="49" t="s">
        <v>168</v>
      </c>
      <c r="F47" s="1458" t="s">
        <v>169</v>
      </c>
    </row>
    <row r="48" spans="1:6" ht="45" customHeight="1">
      <c r="A48" s="1456">
        <v>46174</v>
      </c>
      <c r="B48" s="49" t="s">
        <v>165</v>
      </c>
      <c r="C48" s="1558" t="s">
        <v>170</v>
      </c>
      <c r="D48" s="49" t="s">
        <v>167</v>
      </c>
      <c r="E48" s="49" t="s">
        <v>171</v>
      </c>
      <c r="F48" s="49" t="s">
        <v>172</v>
      </c>
    </row>
    <row r="49" spans="1:6" ht="24.75" customHeight="1">
      <c r="A49" s="1456">
        <v>46175</v>
      </c>
      <c r="B49" s="49" t="s">
        <v>112</v>
      </c>
      <c r="C49" s="1558" t="s">
        <v>173</v>
      </c>
      <c r="D49" s="49" t="s">
        <v>167</v>
      </c>
      <c r="E49" s="49" t="s">
        <v>171</v>
      </c>
      <c r="F49" s="49" t="s">
        <v>172</v>
      </c>
    </row>
    <row r="50" spans="1:6" ht="36.75" customHeight="1">
      <c r="A50" s="1456">
        <v>46175</v>
      </c>
      <c r="B50" s="49" t="s">
        <v>174</v>
      </c>
      <c r="C50" s="1580" t="s">
        <v>175</v>
      </c>
      <c r="D50" s="49" t="s">
        <v>167</v>
      </c>
      <c r="E50" s="49" t="s">
        <v>176</v>
      </c>
      <c r="F50" s="49" t="s">
        <v>172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387D-E200-4932-87B1-65C6DCF403B2}">
  <dimension ref="A1:E8"/>
  <sheetViews>
    <sheetView workbookViewId="0"/>
  </sheetViews>
  <sheetFormatPr defaultRowHeight="12.75"/>
  <cols>
    <col min="1" max="1" width="22.5703125" customWidth="1"/>
    <col min="2" max="2" width="21.42578125" customWidth="1"/>
    <col min="3" max="3" width="24.140625" customWidth="1"/>
    <col min="4" max="4" width="25.5703125" customWidth="1"/>
    <col min="5" max="5" width="29.7109375" customWidth="1"/>
  </cols>
  <sheetData>
    <row r="1" spans="1:5" ht="25.5" customHeight="1">
      <c r="A1" s="1651" t="s">
        <v>177</v>
      </c>
      <c r="B1" s="1651"/>
      <c r="C1" s="1651"/>
      <c r="D1" s="1651"/>
      <c r="E1" s="1651"/>
    </row>
    <row r="2" spans="1:5">
      <c r="A2" s="1240" t="s">
        <v>178</v>
      </c>
      <c r="B2" s="1240" t="s">
        <v>179</v>
      </c>
      <c r="C2" s="1240" t="s">
        <v>180</v>
      </c>
      <c r="D2" s="1240" t="s">
        <v>181</v>
      </c>
      <c r="E2" s="1240" t="s">
        <v>182</v>
      </c>
    </row>
    <row r="3" spans="1:5">
      <c r="A3" s="1239" t="s">
        <v>183</v>
      </c>
      <c r="B3" s="1239" t="s">
        <v>184</v>
      </c>
      <c r="C3" s="1239" t="s">
        <v>185</v>
      </c>
      <c r="D3" s="1239" t="s">
        <v>186</v>
      </c>
      <c r="E3" t="s">
        <v>187</v>
      </c>
    </row>
    <row r="4" spans="1:5">
      <c r="A4" s="1239" t="s">
        <v>188</v>
      </c>
      <c r="B4" s="1239" t="s">
        <v>189</v>
      </c>
      <c r="C4" s="1239" t="s">
        <v>190</v>
      </c>
      <c r="D4" s="1239" t="s">
        <v>191</v>
      </c>
      <c r="E4" t="s">
        <v>187</v>
      </c>
    </row>
    <row r="5" spans="1:5">
      <c r="A5" s="1239" t="s">
        <v>192</v>
      </c>
      <c r="C5" s="1239"/>
      <c r="D5" s="1239" t="s">
        <v>193</v>
      </c>
      <c r="E5" t="s">
        <v>194</v>
      </c>
    </row>
    <row r="6" spans="1:5">
      <c r="C6" s="1239"/>
      <c r="D6" s="1239" t="s">
        <v>195</v>
      </c>
      <c r="E6" t="s">
        <v>196</v>
      </c>
    </row>
    <row r="7" spans="1:5">
      <c r="C7" s="1239"/>
      <c r="D7" s="1239" t="s">
        <v>197</v>
      </c>
      <c r="E7" t="s">
        <v>198</v>
      </c>
    </row>
    <row r="8" spans="1:5">
      <c r="C8" s="1239"/>
      <c r="D8" s="1239" t="s">
        <v>199</v>
      </c>
      <c r="E8" t="s">
        <v>198</v>
      </c>
    </row>
  </sheetData>
  <mergeCells count="1">
    <mergeCell ref="A1:E1"/>
  </mergeCells>
  <hyperlinks>
    <hyperlink ref="A3" r:id="rId1" xr:uid="{54197C58-D93C-4F08-A5A3-3D8B4CD0326D}"/>
    <hyperlink ref="B3" r:id="rId2" xr:uid="{CD4AB1F6-38FC-43C1-9F79-E8FC62C672AC}"/>
    <hyperlink ref="A4" r:id="rId3" xr:uid="{043EF73A-6E5F-4EDC-AD2A-F4EDD7CD5460}"/>
    <hyperlink ref="A5" r:id="rId4" xr:uid="{7DC1F271-9D5A-40D1-A5EA-207312CA8908}"/>
    <hyperlink ref="B4" r:id="rId5" xr:uid="{4AA7BA69-B2BB-445C-9609-17B1BB60B89C}"/>
    <hyperlink ref="D3" r:id="rId6" xr:uid="{FEAC28B5-92AF-4DBB-8586-8D6C50581121}"/>
    <hyperlink ref="D4" r:id="rId7" xr:uid="{A3F854EB-A8C9-4F47-BC35-064B5F48E6F1}"/>
    <hyperlink ref="D5" r:id="rId8" xr:uid="{C75F5EA2-3C5C-41D5-918F-FEAACCDD2F1B}"/>
    <hyperlink ref="D7" r:id="rId9" xr:uid="{B07AC242-37FD-4153-9D99-0529F5981A77}"/>
    <hyperlink ref="D8" r:id="rId10" xr:uid="{D78FB74F-4F2A-4EC0-930F-624EA780A2B5}"/>
    <hyperlink ref="D6" r:id="rId11" xr:uid="{FB92A8B1-D594-47C4-B163-B688E10B6BA2}"/>
    <hyperlink ref="C3" r:id="rId12" xr:uid="{9AEE34A8-54AF-4C34-A99A-158D21DC8341}"/>
    <hyperlink ref="C4" r:id="rId13" xr:uid="{AB94475C-5B5D-4987-96D2-EA6395689C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6962-D16D-4929-B010-4C6E068CE7F6}">
  <sheetPr>
    <tabColor rgb="FFF8CBAD"/>
  </sheetPr>
  <dimension ref="B1:AS451"/>
  <sheetViews>
    <sheetView workbookViewId="0">
      <selection activeCell="G22" sqref="G22:H22"/>
    </sheetView>
  </sheetViews>
  <sheetFormatPr defaultColWidth="13.28515625" defaultRowHeight="0" customHeight="1" zeroHeight="1"/>
  <cols>
    <col min="1" max="1" width="2" customWidth="1"/>
    <col min="2" max="2" width="19.85546875" style="49" hidden="1" customWidth="1"/>
    <col min="3" max="3" width="13.28515625" style="513" hidden="1" customWidth="1"/>
    <col min="4" max="4" width="10.5703125" style="56" hidden="1" customWidth="1"/>
    <col min="5" max="5" width="29.42578125" customWidth="1"/>
    <col min="16" max="16" width="19.85546875" customWidth="1"/>
    <col min="21" max="21" width="19.42578125" bestFit="1" customWidth="1"/>
    <col min="27" max="27" width="23.28515625" style="208" customWidth="1"/>
    <col min="28" max="28" width="22.140625" style="208" customWidth="1"/>
    <col min="29" max="29" width="13.28515625" style="208"/>
    <col min="30" max="30" width="17.7109375" style="208" customWidth="1"/>
    <col min="31" max="31" width="26.42578125" style="208" bestFit="1" customWidth="1"/>
    <col min="32" max="32" width="23.7109375" style="208" customWidth="1"/>
    <col min="33" max="33" width="28.85546875" style="208" bestFit="1" customWidth="1"/>
    <col min="34" max="34" width="25.85546875" customWidth="1"/>
    <col min="35" max="35" width="32.5703125" customWidth="1"/>
    <col min="36" max="36" width="28.5703125" customWidth="1"/>
    <col min="37" max="37" width="17.85546875" customWidth="1"/>
  </cols>
  <sheetData>
    <row r="1" spans="2:45" ht="15.75">
      <c r="B1" s="314" t="str" cm="1">
        <f t="array" ref="B1">IFERROR(_xlfn.IFS(E5=0,"",E5&gt;0,E5),"")</f>
        <v>Maria Carrasco</v>
      </c>
      <c r="C1" s="1291" t="str" cm="1">
        <f t="array" ref="C1">IFERROR(_xlfn.IFS(F5=0,"",F5&gt;0,F5),"")</f>
        <v>SL</v>
      </c>
      <c r="E1" s="1719" t="s">
        <v>200</v>
      </c>
      <c r="F1" s="1720"/>
      <c r="G1" s="1720"/>
      <c r="H1" s="1720"/>
      <c r="I1" s="1720"/>
      <c r="J1" s="1720"/>
      <c r="K1" s="1720"/>
      <c r="L1" s="1720"/>
      <c r="M1" s="1721"/>
      <c r="N1" s="321"/>
      <c r="O1" s="1725" t="s">
        <v>201</v>
      </c>
      <c r="P1" s="1726"/>
      <c r="Q1" s="1726"/>
      <c r="R1" s="1726"/>
      <c r="S1" s="1727"/>
      <c r="T1" s="56"/>
      <c r="U1" s="1728">
        <f ca="1">TODAY()</f>
        <v>46189</v>
      </c>
      <c r="V1" s="1729"/>
      <c r="W1" s="372"/>
      <c r="X1" s="696"/>
      <c r="Y1" s="56"/>
      <c r="Z1" s="1699" t="s">
        <v>178</v>
      </c>
      <c r="AA1" s="331" t="s">
        <v>202</v>
      </c>
      <c r="AB1" s="331" t="s">
        <v>203</v>
      </c>
      <c r="AC1" s="1732" t="s">
        <v>204</v>
      </c>
      <c r="AD1" s="1733"/>
      <c r="AE1" s="331" t="s">
        <v>205</v>
      </c>
      <c r="AF1" s="808" t="s">
        <v>206</v>
      </c>
      <c r="AG1" s="808" t="s">
        <v>207</v>
      </c>
      <c r="AH1" s="332" t="s">
        <v>208</v>
      </c>
      <c r="AI1" s="332" t="str">
        <f>"Picking"&amp;"  "&amp;COUNTA(AI2:AI38)-COUNTBLANK(AI2:AI38)</f>
        <v>Picking  1</v>
      </c>
      <c r="AJ1" s="332" t="str">
        <f>"Picking"&amp;"  "&amp;COUNTA(AJ2:AJ38)-COUNTBLANK(AJ2:AJ38)</f>
        <v>Picking  0</v>
      </c>
      <c r="AK1" s="323"/>
    </row>
    <row r="2" spans="2:45" ht="15.75" customHeight="1">
      <c r="B2" s="314" t="str" cm="1">
        <f t="array" ref="B2">IFERROR(_xlfn.IFS(E6=0,"",E6&gt;0,E6),"")</f>
        <v>Brandee Foster- IL</v>
      </c>
      <c r="C2" s="1291" t="str" cm="1">
        <f t="array" ref="C2">IFERROR(_xlfn.IFS(F6=0,"",F6&gt;0,F6),"")</f>
        <v>i</v>
      </c>
      <c r="E2" s="1722"/>
      <c r="F2" s="1723"/>
      <c r="G2" s="1723"/>
      <c r="H2" s="1723"/>
      <c r="I2" s="1723"/>
      <c r="J2" s="1723"/>
      <c r="K2" s="1723"/>
      <c r="L2" s="1723"/>
      <c r="M2" s="1724"/>
      <c r="N2" s="321"/>
      <c r="O2" s="148" t="s">
        <v>209</v>
      </c>
      <c r="P2" s="532" t="s">
        <v>210</v>
      </c>
      <c r="Q2" s="533">
        <f ca="1">TODAY()</f>
        <v>46189</v>
      </c>
      <c r="R2" s="534" t="s">
        <v>211</v>
      </c>
      <c r="S2" s="535" t="s">
        <v>212</v>
      </c>
      <c r="T2" s="56"/>
      <c r="U2" s="1730"/>
      <c r="V2" s="1731"/>
      <c r="W2" s="373"/>
      <c r="X2" s="644"/>
      <c r="Y2" s="56"/>
      <c r="Z2" s="1699"/>
      <c r="AA2" s="326" t="str" cm="1">
        <f t="array" ref="AA2">IFERROR(INDEX($B$1:$B$272,SMALL(IF($O$3=$C$1:$C$272,ROW($C$1:$C$272)-MIN(ROW($B$1:$B$272))+1,""), ROW()-1)),"")</f>
        <v/>
      </c>
      <c r="AB2" s="326" t="str" cm="1">
        <f t="array" ref="AB2">IFERROR(INDEX($B$1:$B$272,SMALL(IF($O$10=$C$1:$C$272,ROW($C$1:$C$272)-MIN(ROW($B$1:$B$272))+1,""), ROW()-1)),"")</f>
        <v/>
      </c>
      <c r="AC2" s="1692" t="str" cm="1">
        <f t="array" ref="AC2">IFERROR(INDEX($B$1:$B$272,SMALL(IF($O$9=$C$1:$C$272,ROW($C$1:$C$272)-MIN(ROW($B$1:$B$272))+1,""), ROW()-1)),"")</f>
        <v/>
      </c>
      <c r="AD2" s="1693"/>
      <c r="AE2" s="358" t="str" cm="1">
        <f t="array" ref="AE2">IFERROR(INDEX($B$1:$B$272,SMALL(IF($O$6=$C$1:$C$272,ROW($C$1:$C$272)-MIN(ROW($B$1:$B$272))+1,""), ROW()-1)),"")</f>
        <v/>
      </c>
      <c r="AF2" s="328" t="str" cm="1">
        <f t="array" ref="AF2">IFERROR(INDEX($B$1:$B$272,SMALL(IF($O$8=$C$1:$C$272,ROW($C$1:$C$272)-MIN(ROW($B$1:$B$272))+1,""), ROW()-1)),"")</f>
        <v/>
      </c>
      <c r="AG2" s="328" t="str" cm="1">
        <f t="array" ref="AG2">IFERROR(INDEX($B$1:$B$272,SMALL(IF($O$31=$C$1:$C$272,ROW($C$1:$C$272)-MIN(ROW($B$1:$B$272))+1,""), ROW()-1)),"")</f>
        <v/>
      </c>
      <c r="AH2" s="326" t="str" cm="1">
        <f t="array" ref="AH2">IFERROR(INDEX($B$1:$B$272,SMALL(IF($O$21=$C$1:$C$272,ROW($C$1:$C$272)-MIN(ROW($B$1:$B$272))+1,""), ROW()-1)),"")</f>
        <v/>
      </c>
      <c r="AI2" s="875" t="str" cm="1">
        <f t="array" ref="AI2">IFERROR(INDEX($B$1:$B$31,SMALL(IF($O$4=$C$1:$C$31,ROW($C$1:$C$31)-MIN(ROW($B$1:$B$31))+1,""), ROW()-1)),"")</f>
        <v>Dania Curbelo</v>
      </c>
      <c r="AJ2" s="876" t="str" cm="1">
        <f t="array" ref="AJ2">IFERROR(INDEX($B$32:$B$646,SMALL(IF($O$4=$C$32:$C$646,ROW($C$32:$C$646)-MIN(ROW($B$32:$B$646))+1,""), ROW()-1)),"")</f>
        <v/>
      </c>
      <c r="AK2" s="323"/>
      <c r="AL2" s="1658" t="s">
        <v>213</v>
      </c>
      <c r="AM2" s="1659"/>
      <c r="AN2" s="1659"/>
      <c r="AO2" s="1659"/>
      <c r="AP2" s="1659"/>
      <c r="AQ2" s="1659"/>
      <c r="AR2" s="1659"/>
      <c r="AS2" s="1659"/>
    </row>
    <row r="3" spans="2:45" ht="15" customHeight="1">
      <c r="B3" s="314" t="str" cm="1">
        <f t="array" ref="B3">IFERROR(_xlfn.IFS(E7=0,"",E7&gt;0,E7),"")</f>
        <v>Ailin Reynaldo</v>
      </c>
      <c r="C3" s="1291" t="str" cm="1">
        <f t="array" ref="C3">IFERROR(_xlfn.IFS(F7=0,"",F7&gt;0,F7),"")</f>
        <v>I</v>
      </c>
      <c r="D3" s="374"/>
      <c r="E3" s="1709" t="s">
        <v>214</v>
      </c>
      <c r="F3" s="1710"/>
      <c r="G3" s="1711"/>
      <c r="H3" s="1711"/>
      <c r="I3" s="1711"/>
      <c r="J3" s="1709" t="s">
        <v>215</v>
      </c>
      <c r="K3" s="1711"/>
      <c r="L3" s="1711"/>
      <c r="M3" s="1712"/>
      <c r="N3" s="321"/>
      <c r="O3" s="148" t="s">
        <v>216</v>
      </c>
      <c r="P3" s="174" t="s">
        <v>217</v>
      </c>
      <c r="Q3" s="198">
        <f t="shared" ref="Q3:Q33" si="0">COUNTIFS($F$5:$F$33,O3)+COUNTIFS($I$5:$I$33,O3)</f>
        <v>0</v>
      </c>
      <c r="R3" s="380">
        <f>V7</f>
        <v>3677</v>
      </c>
      <c r="S3" s="234">
        <f ca="1">LOOKUP(U1,'Deployment needs'!$2:$2,'Deployment needs'!58:58)</f>
        <v>0.48379629629629634</v>
      </c>
      <c r="T3" s="56"/>
      <c r="U3" s="375" t="s">
        <v>218</v>
      </c>
      <c r="V3" s="376">
        <f ca="1">LOOKUP(U1,'Deployment needs'!2:2,'Deployment needs'!5:5)</f>
        <v>13000</v>
      </c>
      <c r="W3" s="373"/>
      <c r="X3" s="644"/>
      <c r="Y3" s="56"/>
      <c r="Z3" s="1699"/>
      <c r="AA3" s="326" t="str" cm="1">
        <f t="array" ref="AA3">IFERROR(INDEX($B$1:$B$272,SMALL(IF($O$3=$C$1:$C$272,ROW($C$1:$C$272)-MIN(ROW($B$1:$B$272))+1,""), ROW()-1)),"")</f>
        <v/>
      </c>
      <c r="AB3" s="326" t="str" cm="1">
        <f t="array" ref="AB3">IFERROR(INDEX($B$1:$B$272,SMALL(IF($O$10=$C$1:$C$272,ROW($C$1:$C$272)-MIN(ROW($B$1:$B$272))+1,""), ROW()-1)),"")</f>
        <v/>
      </c>
      <c r="AC3" s="1697" t="str" cm="1">
        <f t="array" ref="AC3">IFERROR(INDEX($B$1:$B$272,SMALL(IF($O$9=$C$1:$C$272,ROW($C$1:$C$272)-MIN(ROW($B$1:$B$272))+1,""), ROW()-1)),"")</f>
        <v/>
      </c>
      <c r="AD3" s="1698"/>
      <c r="AE3" s="358" t="str" cm="1">
        <f t="array" ref="AE3">IFERROR(INDEX($B$1:$B$272,SMALL(IF($O$6=$C$1:$C$272,ROW($C$1:$C$272)-MIN(ROW($B$1:$B$272))+1,""), ROW()-1)),"")</f>
        <v/>
      </c>
      <c r="AF3" s="328" t="str" cm="1">
        <f t="array" ref="AF3">IFERROR(INDEX($B$1:$B$272,SMALL(IF($O$8=$C$1:$C$272,ROW($C$1:$C$272)-MIN(ROW($B$1:$B$272))+1,""), ROW()-1)),"")</f>
        <v/>
      </c>
      <c r="AG3" s="328" t="str" cm="1">
        <f t="array" ref="AG3">IFERROR(INDEX($B$1:$B$272,SMALL(IF($O$31=$C$1:$C$272,ROW($C$1:$C$272)-MIN(ROW($B$1:$B$272))+1,""), ROW()-1)),"")</f>
        <v/>
      </c>
      <c r="AH3" s="326" t="str" cm="1">
        <f t="array" ref="AH3">IFERROR(INDEX($B$1:$B$272,SMALL(IF($O$21=$C$1:$C$272,ROW($C$1:$C$272)-MIN(ROW($B$1:$B$272))+1,""), ROW()-1)),"")</f>
        <v/>
      </c>
      <c r="AI3" s="875" t="str" cm="1">
        <f t="array" ref="AI3">IFERROR(INDEX($B$1:$B$31,SMALL(IF($O$4=$C$1:$C$31,ROW($C$1:$C$31)-MIN(ROW($B$1:$B$31))+1,""), ROW()-1)),"")</f>
        <v>Hector Rocha</v>
      </c>
      <c r="AJ3" s="876" t="str" cm="1">
        <f t="array" ref="AJ3">IFERROR(INDEX($B$32:$B$646,SMALL(IF($O$4=$C$32:$C$646,ROW($C$32:$C$646)-MIN(ROW($B$32:$B$646))+1,""), ROW()-1)),"")</f>
        <v/>
      </c>
      <c r="AK3" s="323"/>
      <c r="AL3" s="815" t="s">
        <v>219</v>
      </c>
      <c r="AM3" s="378" t="s">
        <v>220</v>
      </c>
      <c r="AN3" s="378" t="s">
        <v>221</v>
      </c>
      <c r="AO3" s="378" t="s">
        <v>222</v>
      </c>
      <c r="AP3" s="378" t="s">
        <v>223</v>
      </c>
      <c r="AQ3" s="378" t="s">
        <v>224</v>
      </c>
      <c r="AR3" s="378" t="s">
        <v>225</v>
      </c>
      <c r="AS3" s="378" t="s">
        <v>226</v>
      </c>
    </row>
    <row r="4" spans="2:45" ht="15.75" customHeight="1">
      <c r="B4" s="314" t="str" cm="1">
        <f t="array" ref="B4">IFERROR(_xlfn.IFS(E8=0,"",E8&gt;0,E8),"")</f>
        <v>Chrissy Parisek</v>
      </c>
      <c r="C4" s="1291" t="str" cm="1">
        <f t="array" ref="C4">IFERROR(_xlfn.IFS(F8=0,"",F8&gt;0,F8),"")</f>
        <v>x</v>
      </c>
      <c r="D4" s="374"/>
      <c r="E4" s="804" t="s">
        <v>227</v>
      </c>
      <c r="F4" s="803" t="s">
        <v>228</v>
      </c>
      <c r="G4" s="1713" t="s">
        <v>229</v>
      </c>
      <c r="H4" s="1713"/>
      <c r="I4" s="526" t="s">
        <v>228</v>
      </c>
      <c r="J4" s="1714" t="s">
        <v>230</v>
      </c>
      <c r="K4" s="1715"/>
      <c r="L4" s="1716" t="s">
        <v>228</v>
      </c>
      <c r="M4" s="1717"/>
      <c r="N4" s="321"/>
      <c r="O4" s="148" t="s">
        <v>231</v>
      </c>
      <c r="P4" s="174" t="s">
        <v>232</v>
      </c>
      <c r="Q4" s="198">
        <f t="shared" si="0"/>
        <v>0</v>
      </c>
      <c r="R4" s="1718">
        <f>V9</f>
        <v>2718</v>
      </c>
      <c r="S4" s="1682">
        <f ca="1">LOOKUP(U1,'Deployment needs'!$2:$2,'Deployment needs'!54:54)+LOOKUP(U1,'Deployment needs'!$2:$2,'Deployment needs'!55:55)</f>
        <v>4.0689814814814822</v>
      </c>
      <c r="T4" s="56"/>
      <c r="U4" s="379" t="s">
        <v>233</v>
      </c>
      <c r="V4" s="594">
        <f ca="1">LOOKUP(U1,'Deployment needs'!$2:$2,'Deployment needs'!$53:$53)</f>
        <v>7150.0000000000009</v>
      </c>
      <c r="W4" s="461"/>
      <c r="X4" s="644"/>
      <c r="Y4" s="56"/>
      <c r="Z4" s="1699"/>
      <c r="AA4" s="326" t="str" cm="1">
        <f t="array" ref="AA4">IFERROR(INDEX($B$1:$B$272,SMALL(IF($O$3=$C$1:$C$272,ROW($C$1:$C$272)-MIN(ROW($B$1:$B$272))+1,""), ROW()-1)),"")</f>
        <v/>
      </c>
      <c r="AB4" s="326" t="str" cm="1">
        <f t="array" ref="AB4">IFERROR(INDEX($B$1:$B$272,SMALL(IF($O$10=$C$1:$C$272,ROW($C$1:$C$272)-MIN(ROW($B$1:$B$272))+1,""), ROW()-1)),"")</f>
        <v/>
      </c>
      <c r="AC4" s="1697" t="str" cm="1">
        <f t="array" ref="AC4">IFERROR(INDEX($B$1:$B$272,SMALL(IF($O$9=$C$1:$C$272,ROW($C$1:$C$272)-MIN(ROW($B$1:$B$272))+1,""), ROW()-1)),"")</f>
        <v/>
      </c>
      <c r="AD4" s="1698"/>
      <c r="AE4" s="358" t="str" cm="1">
        <f t="array" ref="AE4">IFERROR(INDEX($B$1:$B$272,SMALL(IF($O$6=$C$1:$C$272,ROW($C$1:$C$272)-MIN(ROW($B$1:$B$272))+1,""), ROW()-1)),"")</f>
        <v/>
      </c>
      <c r="AF4" s="328" t="str" cm="1">
        <f t="array" ref="AF4">IFERROR(INDEX($B$1:$B$272,SMALL(IF($O$8=$C$1:$C$272,ROW($C$1:$C$272)-MIN(ROW($B$1:$B$272))+1,""), ROW()-1)),"")</f>
        <v/>
      </c>
      <c r="AG4" s="328" t="str" cm="1">
        <f t="array" ref="AG4">IFERROR(INDEX($B$1:$B$272,SMALL(IF($O$31=$C$1:$C$272,ROW($C$1:$C$272)-MIN(ROW($B$1:$B$272))+1,""), ROW()-1)),"")</f>
        <v/>
      </c>
      <c r="AH4" s="326" t="str" cm="1">
        <f t="array" ref="AH4">IFERROR(INDEX($B$1:$B$272,SMALL(IF($O$21=$C$1:$C$272,ROW($C$1:$C$272)-MIN(ROW($B$1:$B$272))+1,""), ROW()-1)),"")</f>
        <v/>
      </c>
      <c r="AI4" s="875" t="str" cm="1">
        <f t="array" ref="AI4">IFERROR(INDEX($B$1:$B$31,SMALL(IF($O$4=$C$1:$C$31,ROW($C$1:$C$31)-MIN(ROW($B$1:$B$31))+1,""), ROW()-1)),"")</f>
        <v/>
      </c>
      <c r="AJ4" s="876" t="str" cm="1">
        <f t="array" ref="AJ4">IFERROR(INDEX($B$32:$B$646,SMALL(IF($O$4=$C$32:$C$646,ROW($C$32:$C$646)-MIN(ROW($B$32:$B$646))+1,""), ROW()-1)),"")</f>
        <v/>
      </c>
      <c r="AK4" s="323"/>
      <c r="AL4" s="1652" t="s">
        <v>234</v>
      </c>
      <c r="AM4" s="337"/>
      <c r="AN4" s="337" t="str" cm="1">
        <f t="array" ref="AN4">IFERROR(INDEX($B$1:$B$675,SMALL(IF($O$15=$C$1:$C$675,ROW($C$1:$C$675)-MIN(ROW($B$1:$B$675))+1,""), ROW()-12)),"")</f>
        <v/>
      </c>
      <c r="AO4" s="569"/>
      <c r="AP4" s="337"/>
      <c r="AQ4" s="337"/>
      <c r="AR4" s="337"/>
      <c r="AS4" s="337"/>
    </row>
    <row r="5" spans="2:45" ht="15.75" customHeight="1">
      <c r="B5" s="314" t="str" cm="1">
        <f t="array" ref="B5">IFERROR(_xlfn.IFS(E9=0,"",E9&gt;0,E9),"")</f>
        <v>Yasmin Montero</v>
      </c>
      <c r="C5" s="1291" t="str" cm="1">
        <f t="array" ref="C5">IFERROR(_xlfn.IFS(F9=0,"",F9&gt;0,F9),"")</f>
        <v>x</v>
      </c>
      <c r="D5" s="323"/>
      <c r="E5" s="806" t="s">
        <v>235</v>
      </c>
      <c r="F5" s="1637" t="s">
        <v>236</v>
      </c>
      <c r="G5" s="1694" t="s">
        <v>237</v>
      </c>
      <c r="H5" s="1694"/>
      <c r="I5" s="1639" t="s">
        <v>236</v>
      </c>
      <c r="J5" s="1695" t="s">
        <v>238</v>
      </c>
      <c r="K5" s="704"/>
      <c r="L5" s="718"/>
      <c r="M5" s="227"/>
      <c r="N5" s="321"/>
      <c r="O5" s="148" t="s">
        <v>239</v>
      </c>
      <c r="P5" s="174" t="s">
        <v>240</v>
      </c>
      <c r="Q5" s="198">
        <f t="shared" si="0"/>
        <v>0</v>
      </c>
      <c r="R5" s="1718"/>
      <c r="S5" s="1690"/>
      <c r="T5" s="56"/>
      <c r="U5" s="770" t="s">
        <v>241</v>
      </c>
      <c r="V5" s="433">
        <v>10000</v>
      </c>
      <c r="W5" s="501"/>
      <c r="X5" s="644"/>
      <c r="Y5" s="56"/>
      <c r="Z5" s="1699"/>
      <c r="AA5" s="326" t="str" cm="1">
        <f t="array" ref="AA5">IFERROR(INDEX($B$1:$B$272,SMALL(IF($O$3=$C$1:$C$272,ROW($C$1:$C$272)-MIN(ROW($B$1:$B$272))+1,""), ROW()-1)),"")</f>
        <v/>
      </c>
      <c r="AB5" s="326" t="str" cm="1">
        <f t="array" ref="AB5">IFERROR(INDEX($B$1:$B$272,SMALL(IF($O$10=$C$1:$C$272,ROW($C$1:$C$272)-MIN(ROW($B$1:$B$272))+1,""), ROW()-1)),"")</f>
        <v/>
      </c>
      <c r="AC5" s="1697" t="str" cm="1">
        <f t="array" ref="AC5">IFERROR(INDEX($B$1:$B$272,SMALL(IF($O$9=$C$1:$C$272,ROW($C$1:$C$272)-MIN(ROW($B$1:$B$272))+1,""), ROW()-1)),"")</f>
        <v/>
      </c>
      <c r="AD5" s="1698"/>
      <c r="AE5" s="358" t="str" cm="1">
        <f t="array" ref="AE5">IFERROR(INDEX($B$1:$B$272,SMALL(IF($O$6=$C$1:$C$272,ROW($C$1:$C$272)-MIN(ROW($B$1:$B$272))+1,""), ROW()-1)),"")</f>
        <v/>
      </c>
      <c r="AF5" s="328" t="str" cm="1">
        <f t="array" ref="AF5">IFERROR(INDEX($B$1:$B$272,SMALL(IF($O$8=$C$1:$C$272,ROW($C$1:$C$272)-MIN(ROW($B$1:$B$272))+1,""), ROW()-1)),"")</f>
        <v/>
      </c>
      <c r="AG5" s="328" t="str" cm="1">
        <f t="array" ref="AG5">IFERROR(INDEX($B$1:$B$272,SMALL(IF($O$31=$C$1:$C$272,ROW($C$1:$C$272)-MIN(ROW($B$1:$B$272))+1,""), ROW()-1)),"")</f>
        <v/>
      </c>
      <c r="AH5" s="326" t="str" cm="1">
        <f t="array" ref="AH5">IFERROR(INDEX($B$1:$B$272,SMALL(IF($O$21=$C$1:$C$272,ROW($C$1:$C$272)-MIN(ROW($B$1:$B$272))+1,""), ROW()-1)),"")</f>
        <v/>
      </c>
      <c r="AI5" s="875" t="str" cm="1">
        <f t="array" ref="AI5">IFERROR(INDEX($B$1:$B$31,SMALL(IF($O$4=$C$1:$C$31,ROW($C$1:$C$31)-MIN(ROW($B$1:$B$31))+1,""), ROW()-1)),"")</f>
        <v/>
      </c>
      <c r="AJ5" s="876" t="str" cm="1">
        <f t="array" ref="AJ5">IFERROR(INDEX($B$32:$B$646,SMALL(IF($O$4=$C$32:$C$646,ROW($C$32:$C$646)-MIN(ROW($B$32:$B$646))+1,""), ROW()-1)),"")</f>
        <v/>
      </c>
      <c r="AK5" s="323"/>
      <c r="AL5" s="1653"/>
      <c r="AM5" s="337"/>
      <c r="AN5" s="337"/>
      <c r="AO5" s="569"/>
      <c r="AP5" s="337"/>
      <c r="AQ5" s="337"/>
      <c r="AR5" s="337"/>
      <c r="AS5" s="337"/>
    </row>
    <row r="6" spans="2:45" ht="15.75" customHeight="1">
      <c r="B6" s="314" t="str" cm="1">
        <f t="array" ref="B6">IFERROR(_xlfn.IFS(E10=0,"",E10&gt;0,E10),"")</f>
        <v>Annaliet Rodriguez Perez</v>
      </c>
      <c r="C6" s="1291" t="str" cm="1">
        <f t="array" ref="C6">IFERROR(_xlfn.IFS(F10=0,"",F10&gt;0,F10),"")</f>
        <v>x</v>
      </c>
      <c r="E6" s="1636" t="s">
        <v>242</v>
      </c>
      <c r="F6" s="1638" t="s">
        <v>243</v>
      </c>
      <c r="G6" s="1694" t="s">
        <v>244</v>
      </c>
      <c r="H6" s="1694"/>
      <c r="I6" s="1640" t="s">
        <v>245</v>
      </c>
      <c r="J6" s="1696"/>
      <c r="K6" s="704"/>
      <c r="L6" s="718"/>
      <c r="M6" s="227"/>
      <c r="N6" s="321"/>
      <c r="O6" s="148" t="s">
        <v>246</v>
      </c>
      <c r="P6" s="174" t="s">
        <v>205</v>
      </c>
      <c r="Q6" s="198">
        <f t="shared" si="0"/>
        <v>0</v>
      </c>
      <c r="R6" s="1704"/>
      <c r="S6" s="234" cm="1">
        <f t="array" aca="1" ref="S6" ca="1">LOOKUP(U1,'Deployment needs'!$2:$2,('Deployment needs'!56:56+'Deployment needs'!57:57))</f>
        <v>1.0857407407407411</v>
      </c>
      <c r="T6" s="716"/>
      <c r="U6" s="769" t="s">
        <v>247</v>
      </c>
      <c r="V6" s="768">
        <v>28542</v>
      </c>
      <c r="W6" s="363"/>
      <c r="X6" s="699"/>
      <c r="Y6" s="322"/>
      <c r="Z6" s="1699"/>
      <c r="AA6" s="326" t="str" cm="1">
        <f t="array" ref="AA6">IFERROR(INDEX($B$1:$B$272,SMALL(IF($O$3=$C$1:$C$272,ROW($C$1:$C$272)-MIN(ROW($B$1:$B$272))+1,""), ROW()-1)),"")</f>
        <v/>
      </c>
      <c r="AB6" s="326" t="str" cm="1">
        <f t="array" ref="AB6">IFERROR(INDEX($B$1:$B$272,SMALL(IF($O$10=$C$1:$C$272,ROW($C$1:$C$272)-MIN(ROW($B$1:$B$272))+1,""), ROW()-1)),"")</f>
        <v/>
      </c>
      <c r="AC6" s="1684" t="str" cm="1">
        <f t="array" ref="AC6">IFERROR(INDEX($B$1:$B$272,SMALL(IF($O$9=$C$1:$C$272,ROW($C$1:$C$272)-MIN(ROW($B$1:$B$272))+1,""), ROW()-1)),"")</f>
        <v/>
      </c>
      <c r="AD6" s="1685"/>
      <c r="AE6" s="358" t="str" cm="1">
        <f t="array" ref="AE6">IFERROR(INDEX($B$1:$B$272,SMALL(IF($O$6=$C$1:$C$272,ROW($C$1:$C$272)-MIN(ROW($B$1:$B$272))+1,""), ROW()-1)),"")</f>
        <v/>
      </c>
      <c r="AF6" s="816" t="s">
        <v>248</v>
      </c>
      <c r="AG6" s="808" t="s">
        <v>249</v>
      </c>
      <c r="AH6" s="326" t="str" cm="1">
        <f t="array" ref="AH6">IFERROR(INDEX($B$1:$B$272,SMALL(IF($O$21=$C$1:$C$272,ROW($C$1:$C$272)-MIN(ROW($B$1:$B$272))+1,""), ROW()-1)),"")</f>
        <v/>
      </c>
      <c r="AI6" s="875" t="str" cm="1">
        <f t="array" ref="AI6">IFERROR(INDEX($B$1:$B$31,SMALL(IF($O$4=$C$1:$C$31,ROW($C$1:$C$31)-MIN(ROW($B$1:$B$31))+1,""), ROW()-1)),"")</f>
        <v/>
      </c>
      <c r="AJ6" s="876" t="str" cm="1">
        <f t="array" ref="AJ6">IFERROR(INDEX($B$32:$B$646,SMALL(IF($O$4=$C$32:$C$646,ROW($C$32:$C$646)-MIN(ROW($B$32:$B$646))+1,""), ROW()-1)),"")</f>
        <v/>
      </c>
      <c r="AK6" s="323"/>
      <c r="AL6" s="1653"/>
      <c r="AM6" s="337"/>
      <c r="AN6" s="337"/>
      <c r="AO6" s="569"/>
      <c r="AP6" s="337"/>
      <c r="AQ6" s="337"/>
      <c r="AR6" s="337"/>
      <c r="AS6" s="337"/>
    </row>
    <row r="7" spans="2:45" ht="15.75" customHeight="1">
      <c r="B7" s="314" t="str" cm="1">
        <f t="array" ref="B7">IFERROR(_xlfn.IFS(E11=0,"",E11&gt;0,E11),"")</f>
        <v>Damaris Curbelo</v>
      </c>
      <c r="C7" s="1291" t="str" cm="1">
        <f t="array" ref="C7">IFERROR(_xlfn.IFS(F11=0,"",F11&gt;0,F11),"")</f>
        <v>x</v>
      </c>
      <c r="E7" s="1636" t="s">
        <v>250</v>
      </c>
      <c r="F7" s="1123" t="s">
        <v>245</v>
      </c>
      <c r="G7" s="1680" t="s">
        <v>251</v>
      </c>
      <c r="H7" s="1680"/>
      <c r="I7" s="1640" t="s">
        <v>252</v>
      </c>
      <c r="J7" s="1696"/>
      <c r="K7" s="704"/>
      <c r="L7" s="718"/>
      <c r="M7" s="227"/>
      <c r="N7" s="321"/>
      <c r="O7" s="148" t="s">
        <v>253</v>
      </c>
      <c r="P7" s="174" t="s">
        <v>254</v>
      </c>
      <c r="Q7" s="198">
        <f t="shared" si="0"/>
        <v>0</v>
      </c>
      <c r="R7" s="1705"/>
      <c r="S7" s="234">
        <f ca="1">LOOKUP(U1,'Deployment needs'!$2:$2,'Deployment needs'!60:60)</f>
        <v>0.1886805555555556</v>
      </c>
      <c r="T7" s="228"/>
      <c r="U7" s="382" t="s">
        <v>255</v>
      </c>
      <c r="V7" s="768">
        <v>3677</v>
      </c>
      <c r="W7" s="362"/>
      <c r="X7" s="644"/>
      <c r="Y7" s="56"/>
      <c r="Z7" s="1699"/>
      <c r="AA7" s="326" t="str" cm="1">
        <f t="array" ref="AA7">IFERROR(INDEX($B$1:$B$272,SMALL(IF($O$3=$C$1:$C$272,ROW($C$1:$C$272)-MIN(ROW($B$1:$B$272))+1,""), ROW()-1)),"")</f>
        <v/>
      </c>
      <c r="AB7" s="808" t="s">
        <v>256</v>
      </c>
      <c r="AC7" s="1684" t="str" cm="1">
        <f t="array" ref="AC7">IFERROR(INDEX($B$1:$B$272,SMALL(IF($O$9=$C$1:$C$272,ROW($C$1:$C$272)-MIN(ROW($B$1:$B$272))+1,""), ROW()-1)),"")</f>
        <v/>
      </c>
      <c r="AD7" s="1685"/>
      <c r="AE7" s="358" t="str" cm="1">
        <f t="array" ref="AE7">IFERROR(INDEX($B$1:$B$272,SMALL(IF($O$6=$C$1:$C$272,ROW($C$1:$C$272)-MIN(ROW($B$1:$B$272))+1,""), ROW()-1)),"")</f>
        <v/>
      </c>
      <c r="AF7" s="327" t="str" cm="1">
        <f t="array" ref="AF7">IFERROR(INDEX($B$1:$B$272,SMALL(IF($O$7=$C$1:$C$272,ROW($C$1:$C$272)-MIN(ROW($B$1:$B$272))+1,""), ROW()-6)),"")</f>
        <v/>
      </c>
      <c r="AG7" s="328" t="str" cm="1">
        <f t="array" ref="AG7">IFERROR(INDEX($B$1:$B$272,SMALL(IF($O$28=$C$1:$C$272,ROW($C$1:$C$272)-MIN(ROW($B$1:$B$272))+1,""), ROW()-6)),"")</f>
        <v/>
      </c>
      <c r="AH7" s="326" t="str" cm="1">
        <f t="array" ref="AH7">IFERROR(INDEX($B$1:$B$272,SMALL(IF($O$21=$C$1:$C$272,ROW($C$1:$C$272)-MIN(ROW($B$1:$B$272))+1,""), ROW()-1)),"")</f>
        <v/>
      </c>
      <c r="AI7" s="875" t="str" cm="1">
        <f t="array" ref="AI7">IFERROR(INDEX($B$1:$B$31,SMALL(IF($O$4=$C$1:$C$31,ROW($C$1:$C$31)-MIN(ROW($B$1:$B$31))+1,""), ROW()-1)),"")</f>
        <v/>
      </c>
      <c r="AJ7" s="876" t="str" cm="1">
        <f t="array" ref="AJ7">IFERROR(INDEX($B$32:$B$646,SMALL(IF($O$4=$C$32:$C$646,ROW($C$32:$C$646)-MIN(ROW($B$32:$B$646))+1,""), ROW()-1)),"")</f>
        <v/>
      </c>
      <c r="AK7" s="323"/>
      <c r="AL7" s="1653"/>
      <c r="AM7" s="337"/>
      <c r="AN7" s="337"/>
      <c r="AO7" s="337"/>
      <c r="AP7" s="337"/>
      <c r="AQ7" s="337"/>
      <c r="AR7" s="337"/>
      <c r="AS7" s="337"/>
    </row>
    <row r="8" spans="2:45" ht="15.75" customHeight="1">
      <c r="B8" s="314" t="str" cm="1">
        <f t="array" ref="B8">IFERROR(_xlfn.IFS(E12=0,"",E12&gt;0,E12),"")</f>
        <v>Dania Curbelo</v>
      </c>
      <c r="C8" s="1291" t="s">
        <v>231</v>
      </c>
      <c r="E8" s="1287" t="s">
        <v>257</v>
      </c>
      <c r="F8" s="1123" t="s">
        <v>252</v>
      </c>
      <c r="G8" s="1680" t="s">
        <v>258</v>
      </c>
      <c r="H8" s="1680"/>
      <c r="I8" s="1640" t="s">
        <v>252</v>
      </c>
      <c r="J8" s="1696"/>
      <c r="K8" s="704"/>
      <c r="L8" s="718"/>
      <c r="M8" s="227"/>
      <c r="N8" s="321"/>
      <c r="O8" s="148" t="s">
        <v>259</v>
      </c>
      <c r="P8" s="174" t="s">
        <v>260</v>
      </c>
      <c r="Q8" s="198">
        <f t="shared" si="0"/>
        <v>0</v>
      </c>
      <c r="R8" s="1706"/>
      <c r="S8" s="234" cm="1">
        <f t="array" aca="1" ref="S8" ca="1">LOOKUP(U1,'Deployment needs'!$2:$2,('Deployment needs'!59:59+'Deployment needs'!62:62))</f>
        <v>0.27547222222222223</v>
      </c>
      <c r="T8" s="720"/>
      <c r="U8" s="382" t="s">
        <v>261</v>
      </c>
      <c r="V8" s="768">
        <v>19216</v>
      </c>
      <c r="W8" s="363"/>
      <c r="X8" s="644"/>
      <c r="Y8" s="56"/>
      <c r="Z8" s="1699"/>
      <c r="AA8" s="816" t="s">
        <v>262</v>
      </c>
      <c r="AB8" s="530" t="str" cm="1">
        <f t="array" ref="AB8">IFERROR(INDEX($B$1:$B$272,SMALL(IF($O$5=$C$1:$C$272,ROW($C$1:$C$272)-MIN(ROW($B$1:$B$272))+1,""), ROW()-7)),"")</f>
        <v/>
      </c>
      <c r="AC8" s="1684" t="str" cm="1">
        <f t="array" ref="AC8">IFERROR(INDEX($B$1:$B$272,SMALL(IF($O$9=$C$1:$C$272,ROW($C$1:$C$272)-MIN(ROW($B$1:$B$272))+1,""), ROW()-1)),"")</f>
        <v/>
      </c>
      <c r="AD8" s="1685"/>
      <c r="AE8" s="326" t="str" cm="1">
        <f t="array" ref="AE8">IFERROR(INDEX($B$1:$B$272,SMALL(IF($O$6=$C$1:$C$272,ROW($C$1:$C$272)-MIN(ROW($B$1:$B$272))+1,""), ROW()-1)),"")</f>
        <v/>
      </c>
      <c r="AF8" s="327" t="str" cm="1">
        <f t="array" ref="AF8">IFERROR(INDEX($B$1:$B$272,SMALL(IF($O$7=$C$1:$C$10,ROW($C$1:$C$272)-MIN(ROW($B$1:$B$272))+1,""), ROW()-6)),"")</f>
        <v/>
      </c>
      <c r="AG8" s="328" t="str" cm="1">
        <f t="array" ref="AG8">IFERROR(INDEX($B$1:$B$272,SMALL(IF($O$28=$C$1:$C$272,ROW($C$1:$C$272)-MIN(ROW($B$1:$B$272))+1,""), ROW()-6)),"")</f>
        <v/>
      </c>
      <c r="AH8" s="326" t="str" cm="1">
        <f t="array" ref="AH8">IFERROR(INDEX($B$1:$B$272,SMALL(IF($O$21=$C$1:$C$272,ROW($C$1:$C$272)-MIN(ROW($B$1:$B$272))+1,""), ROW()-1)),"")</f>
        <v/>
      </c>
      <c r="AI8" s="875" t="str" cm="1">
        <f t="array" ref="AI8">IFERROR(INDEX($B$1:$B$31,SMALL(IF($O$4=$C$1:$C$31,ROW($C$1:$C$31)-MIN(ROW($B$1:$B$31))+1,""), ROW()-1)),"")</f>
        <v/>
      </c>
      <c r="AJ8" s="876" t="str" cm="1">
        <f t="array" ref="AJ8">IFERROR(INDEX($B$32:$B$646,SMALL(IF($O$4=$C$32:$C$646,ROW($C$32:$C$646)-MIN(ROW($B$32:$B$646))+1,""), ROW()-1)),"")</f>
        <v/>
      </c>
      <c r="AK8" s="323"/>
      <c r="AL8" s="1653"/>
      <c r="AM8" s="337"/>
      <c r="AN8" s="337"/>
      <c r="AO8" s="337"/>
      <c r="AP8" s="337"/>
      <c r="AQ8" s="337"/>
      <c r="AR8" s="337"/>
      <c r="AS8" s="337"/>
    </row>
    <row r="9" spans="2:45" ht="15.75" customHeight="1">
      <c r="B9" s="314" t="str" cm="1">
        <f t="array" ref="B9">IFERROR(_xlfn.IFS(E13=0,"",E13&gt;0,E13),"")</f>
        <v>Esther Fonseca</v>
      </c>
      <c r="C9" s="1291" t="str" cm="1">
        <f t="array" ref="C9">IFERROR(_xlfn.IFS(F13=0,"",F13&gt;0,F13),"")</f>
        <v>x</v>
      </c>
      <c r="E9" s="1287" t="s">
        <v>263</v>
      </c>
      <c r="F9" s="1334" t="s">
        <v>252</v>
      </c>
      <c r="G9" s="1680" t="s">
        <v>264</v>
      </c>
      <c r="H9" s="1680"/>
      <c r="I9" s="1640" t="s">
        <v>252</v>
      </c>
      <c r="J9" s="1696"/>
      <c r="K9" s="704"/>
      <c r="L9" s="718"/>
      <c r="M9" s="227"/>
      <c r="N9" s="321"/>
      <c r="O9" s="148" t="s">
        <v>265</v>
      </c>
      <c r="P9" s="174" t="s">
        <v>213</v>
      </c>
      <c r="Q9" s="198">
        <f t="shared" si="0"/>
        <v>0</v>
      </c>
      <c r="R9" s="1704"/>
      <c r="S9" s="234">
        <f ca="1">LOOKUP(U1,'Deployment needs'!$2:$2,'Deployment needs'!63:63)</f>
        <v>1.1585648148148149</v>
      </c>
      <c r="T9" s="228"/>
      <c r="U9" s="382" t="s">
        <v>266</v>
      </c>
      <c r="V9" s="768">
        <v>2718</v>
      </c>
      <c r="W9" s="365"/>
      <c r="X9" s="644"/>
      <c r="Y9" s="56"/>
      <c r="Z9" s="1699"/>
      <c r="AA9" s="326" t="str" cm="1">
        <f t="array" ref="AA9">IFERROR(INDEX($B$1:$B$272,SMALL(IF($O$30=$C$1:$C$272,ROW($C$1:$C$272)-MIN(ROW($B$1:$B$272))+1,""),ROW()-8)),"")</f>
        <v>Maria Carrasco</v>
      </c>
      <c r="AB9" s="530" t="str" cm="1">
        <f t="array" ref="AB9">IFERROR(INDEX($B$1:$B$272,SMALL(IF($O$5=$C$1:$C$272,ROW($C$1:$C$272)-MIN(ROW($B$1:$B$272))+1,""), ROW()-7)),"")</f>
        <v/>
      </c>
      <c r="AC9" s="1684" t="str" cm="1">
        <f t="array" ref="AC9">IFERROR(INDEX($B$1:$B$272,SMALL(IF($O$9=$C$1:$C$272,ROW($C$1:$C$272)-MIN(ROW($B$1:$B$272))+1,""), ROW()-1)),"")</f>
        <v/>
      </c>
      <c r="AD9" s="1685"/>
      <c r="AE9" s="358" t="str" cm="1">
        <f t="array" ref="AE9">IFERROR(INDEX($B$1:$B$272,SMALL(IF($O$6=$C$1:$C$272,ROW($C$1:$C$272)-MIN(ROW($B$1:$B$272))+1,""), ROW()-1)),"")</f>
        <v/>
      </c>
      <c r="AF9" s="327" t="str" cm="1">
        <f t="array" ref="AF9">IFERROR(INDEX($B$1:$B$272,SMALL(IF($O$7=$C$1:$C$10,ROW($C$1:$C$272)-MIN(ROW($B$1:$B$272))+1,""), ROW()-6)),"")</f>
        <v/>
      </c>
      <c r="AG9" s="328" t="str" cm="1">
        <f t="array" ref="AG9">IFERROR(INDEX($B$1:$B$272,SMALL(IF($O$28=$C$1:$C$272,ROW($C$1:$C$272)-MIN(ROW($B$1:$B$272))+1,""), ROW()-6)),"")</f>
        <v/>
      </c>
      <c r="AH9" s="326" t="str" cm="1">
        <f t="array" ref="AH9">IFERROR(INDEX($B$1:$B$272,SMALL(IF($O$21=$C$1:$C$272,ROW($C$1:$C$272)-MIN(ROW($B$1:$B$272))+1,""), ROW()-1)),"")</f>
        <v/>
      </c>
      <c r="AI9" s="875" t="str" cm="1">
        <f t="array" ref="AI9">IFERROR(INDEX($B$1:$B$31,SMALL(IF($O$4=$C$1:$C$31,ROW($C$1:$C$31)-MIN(ROW($B$1:$B$31))+1,""), ROW()-1)),"")</f>
        <v/>
      </c>
      <c r="AJ9" s="876" t="str" cm="1">
        <f t="array" ref="AJ9">IFERROR(INDEX($B$32:$B$646,SMALL(IF($O$4=$C$32:$C$646,ROW($C$32:$C$646)-MIN(ROW($B$32:$B$646))+1,""), ROW()-1)),"")</f>
        <v/>
      </c>
      <c r="AK9" s="323"/>
      <c r="AL9" s="1654"/>
      <c r="AM9" s="337"/>
      <c r="AN9" s="337"/>
      <c r="AO9" s="337"/>
      <c r="AP9" s="337"/>
      <c r="AQ9" s="337"/>
      <c r="AR9" s="337"/>
      <c r="AS9" s="337"/>
    </row>
    <row r="10" spans="2:45" ht="15.75" customHeight="1">
      <c r="B10" s="314" t="str" cm="1">
        <f t="array" ref="B10">IFERROR(_xlfn.IFS(E14=0,"",E14&gt;0,E14),"")</f>
        <v>Yordanka Manzanares</v>
      </c>
      <c r="C10" s="1291" t="str" cm="1">
        <f t="array" ref="C10">IFERROR(_xlfn.IFS(F14=0,"",F14&gt;0,F14),"")</f>
        <v>x</v>
      </c>
      <c r="E10" s="1287" t="s">
        <v>267</v>
      </c>
      <c r="F10" s="1334" t="s">
        <v>252</v>
      </c>
      <c r="G10" s="1680" t="s">
        <v>268</v>
      </c>
      <c r="H10" s="1680"/>
      <c r="I10" s="1640" t="s">
        <v>252</v>
      </c>
      <c r="J10" s="1696"/>
      <c r="K10" s="704"/>
      <c r="L10" s="718"/>
      <c r="M10" s="227"/>
      <c r="N10" s="321"/>
      <c r="O10" s="148" t="s">
        <v>269</v>
      </c>
      <c r="P10" s="175" t="s">
        <v>270</v>
      </c>
      <c r="Q10" s="198">
        <f t="shared" si="0"/>
        <v>0</v>
      </c>
      <c r="R10" s="1705"/>
      <c r="S10" s="234">
        <f ca="1">LOOKUP(U1,'Deployment needs'!$2:$2,'Deployment needs'!64:64)</f>
        <v>1</v>
      </c>
      <c r="T10" s="228"/>
      <c r="U10" s="382" t="s">
        <v>271</v>
      </c>
      <c r="V10" s="768">
        <v>868</v>
      </c>
      <c r="W10" s="294"/>
      <c r="X10" s="699"/>
      <c r="Y10" s="56"/>
      <c r="Z10" s="1699"/>
      <c r="AA10" s="326" t="str" cm="1">
        <f t="array" ref="AA10">IFERROR(INDEX($B$1:$B$272,SMALL(IF($O$30=$C$1:$C$272,ROW($C$1:$C$272)-MIN(ROW($B$1:$B$272))+1,""),ROW()-8)),"")</f>
        <v>Deja Andersson</v>
      </c>
      <c r="AB10" s="530" t="str" cm="1">
        <f t="array" ref="AB10">IFERROR(INDEX($B$1:$B$272,SMALL(IF($O$5=$C$1:$C$272,ROW($C$1:$C$272)-MIN(ROW($B$1:$B$272))+1,""), ROW()-7)),"")</f>
        <v/>
      </c>
      <c r="AC10" s="1684" t="str" cm="1">
        <f t="array" ref="AC10">IFERROR(INDEX($B$1:$B$272,SMALL(IF($O$9=$C$1:$C$272,ROW($C$1:$C$272)-MIN(ROW($B$1:$B$272))+1,""), ROW()-1)),"")</f>
        <v/>
      </c>
      <c r="AD10" s="1685"/>
      <c r="AE10" s="358" t="str" cm="1">
        <f t="array" ref="AE10">IFERROR(INDEX($B$1:$B$272,SMALL(IF($O$6=$C$1:$C$272,ROW($C$1:$C$272)-MIN(ROW($B$1:$B$272))+1,""), ROW()-1)),"")</f>
        <v/>
      </c>
      <c r="AF10" s="327" t="str" cm="1">
        <f t="array" ref="AF10">IFERROR(INDEX($B$1:$B$272,SMALL(IF($O$7=$C$1:$C$10,ROW($C$1:$C$272)-MIN(ROW($B$1:$B$272))+1,""), ROW()-6)),"")</f>
        <v/>
      </c>
      <c r="AG10" s="328" t="str" cm="1">
        <f t="array" ref="AG10">IFERROR(INDEX($B$1:$B$272,SMALL(IF($O$28=$C$1:$C$272,ROW($C$1:$C$272)-MIN(ROW($B$1:$B$272))+1,""), ROW()-6)),"")</f>
        <v/>
      </c>
      <c r="AH10" s="326" t="str" cm="1">
        <f t="array" ref="AH10">IFERROR(INDEX($B$1:$B$272,SMALL(IF($O$21=$C$1:$C$272,ROW($C$1:$C$272)-MIN(ROW($B$1:$B$272))+1,""), ROW()-1)),"")</f>
        <v/>
      </c>
      <c r="AI10" s="875" t="str" cm="1">
        <f t="array" ref="AI10">IFERROR(INDEX($B$1:$B$31,SMALL(IF($O$4=$C$1:$C$31,ROW($C$1:$C$31)-MIN(ROW($B$1:$B$31))+1,""), ROW()-1)),"")</f>
        <v/>
      </c>
      <c r="AJ10" s="876" t="str" cm="1">
        <f t="array" ref="AJ10">IFERROR(INDEX($B$32:$B$646,SMALL(IF($O$4=$C$32:$C$646,ROW($C$32:$C$646)-MIN(ROW($B$32:$B$646))+1,""), ROW()-1)),"")</f>
        <v/>
      </c>
      <c r="AK10" s="323"/>
      <c r="AL10" s="1655" t="s">
        <v>272</v>
      </c>
      <c r="AM10" s="338"/>
      <c r="AN10" s="338"/>
      <c r="AO10" s="338"/>
      <c r="AP10" s="338"/>
      <c r="AQ10" s="338"/>
      <c r="AR10" s="338"/>
      <c r="AS10" s="338"/>
    </row>
    <row r="11" spans="2:45" ht="15.75" customHeight="1">
      <c r="B11" s="314" t="str" cm="1">
        <f t="array" ref="B11">IFERROR(_xlfn.IFS(E15=0,"",E15&gt;0,E15),"")</f>
        <v>Jackie Gomez</v>
      </c>
      <c r="C11" s="1291" t="str" cm="1">
        <f t="array" ref="C11">IFERROR(_xlfn.IFS(F15=0,"",F15&gt;0,F15),"")</f>
        <v>x</v>
      </c>
      <c r="E11" s="1287" t="s">
        <v>273</v>
      </c>
      <c r="F11" s="1334" t="s">
        <v>252</v>
      </c>
      <c r="G11" s="1680" t="s">
        <v>274</v>
      </c>
      <c r="H11" s="1680"/>
      <c r="I11" s="1640" t="s">
        <v>252</v>
      </c>
      <c r="J11" s="1696"/>
      <c r="K11" s="704"/>
      <c r="L11" s="718"/>
      <c r="M11" s="227"/>
      <c r="N11" s="321"/>
      <c r="O11" s="148" t="s">
        <v>275</v>
      </c>
      <c r="P11" s="175" t="s">
        <v>276</v>
      </c>
      <c r="Q11" s="198">
        <f t="shared" si="0"/>
        <v>0</v>
      </c>
      <c r="R11" s="1706"/>
      <c r="S11" s="1682">
        <f ca="1">LOOKUP(U1,'Deployment needs'!$2:$2,'Deployment needs'!93:93)</f>
        <v>0.18055555555555555</v>
      </c>
      <c r="T11" s="228"/>
      <c r="U11" s="771" t="s">
        <v>277</v>
      </c>
      <c r="V11" s="1235" t="s">
        <v>278</v>
      </c>
      <c r="W11" s="415"/>
      <c r="X11" s="644"/>
      <c r="Y11" s="56"/>
      <c r="Z11" s="1699"/>
      <c r="AA11" s="326" t="str" cm="1">
        <f t="array" ref="AA11">IFERROR(INDEX($B$1:$B$272,SMALL(IF($O$30=$C$1:$C$272,ROW($C$1:$C$272)-MIN(ROW($B$1:$B$272))+1,""),ROW()-8)),"")</f>
        <v/>
      </c>
      <c r="AB11" s="530" t="str" cm="1">
        <f t="array" ref="AB11">IFERROR(INDEX($B$1:$B$272,SMALL(IF($O$5=$C$1:$C$272,ROW($C$1:$C$272)-MIN(ROW($B$1:$B$272))+1,""), ROW()-7)),"")</f>
        <v/>
      </c>
      <c r="AC11" s="1684" t="str" cm="1">
        <f t="array" ref="AC11">IFERROR(INDEX($B$1:$B$272,SMALL(IF($O$9=$C$1:$C$272,ROW($C$1:$C$272)-MIN(ROW($B$1:$B$272))+1,""), ROW()-1)),"")</f>
        <v/>
      </c>
      <c r="AD11" s="1685"/>
      <c r="AE11" s="326" t="str" cm="1">
        <f t="array" ref="AE11">IFERROR(INDEX($B$1:$B$272,SMALL(IF($O$6=$C$1:$C$272,ROW($C$1:$C$272)-MIN(ROW($B$1:$B$272))+1,""), ROW()-1)),"")</f>
        <v/>
      </c>
      <c r="AF11" s="334" t="str">
        <f ca="1">"Returns"&amp;"  "&amp;R22&amp;"  "&amp;"orders"&amp;"   "&amp;COUNTA(AF12:AF27)-COUNTBLANK(AF12:AF27)</f>
        <v>Returns  535  orders   -1</v>
      </c>
      <c r="AG11" s="328" t="str" cm="1">
        <f t="array" ref="AG11">IFERROR(INDEX($B$1:$B$272,SMALL(IF($O$28=$C$1:$C$272,ROW($C$1:$C$272)-MIN(ROW($B$1:$B$272))+1,""), ROW()-6)),"")</f>
        <v/>
      </c>
      <c r="AH11" s="326" t="str" cm="1">
        <f t="array" ref="AH11">IFERROR(INDEX($B$1:$B$272,SMALL(IF($O$21=$C$1:$C$272,ROW($C$1:$C$272)-MIN(ROW($B$1:$B$272))+1,""), ROW()-1)),"")</f>
        <v/>
      </c>
      <c r="AI11" s="875" t="str" cm="1">
        <f t="array" ref="AI11">IFERROR(INDEX($B$1:$B$31,SMALL(IF($O$4=$C$1:$C$31,ROW($C$1:$C$31)-MIN(ROW($B$1:$B$31))+1,""), ROW()-1)),"")</f>
        <v/>
      </c>
      <c r="AJ11" s="876" t="str" cm="1">
        <f t="array" ref="AJ11">IFERROR(INDEX($B$32:$B$646,SMALL(IF($O$4=$C$32:$C$646,ROW($C$32:$C$646)-MIN(ROW($B$32:$B$646))+1,""), ROW()-1)),"")</f>
        <v/>
      </c>
      <c r="AK11" s="323"/>
      <c r="AL11" s="1656"/>
      <c r="AM11" s="307"/>
      <c r="AN11" s="307"/>
      <c r="AO11" s="307"/>
      <c r="AP11" s="307"/>
      <c r="AQ11" s="307"/>
      <c r="AR11" s="307"/>
      <c r="AS11" s="307"/>
    </row>
    <row r="12" spans="2:45" ht="15.75" customHeight="1">
      <c r="B12" s="314" t="str" cm="1">
        <f t="array" ref="B12">IFERROR(_xlfn.IFS(E16=0,"",E16&gt;0,E16),"")</f>
        <v>Madelayne Oduardo</v>
      </c>
      <c r="C12" s="1291" t="str" cm="1">
        <f t="array" ref="C12">IFERROR(_xlfn.IFS(F16=0,"",F16&gt;0,F16),"")</f>
        <v>x</v>
      </c>
      <c r="E12" s="1287" t="s">
        <v>279</v>
      </c>
      <c r="F12" s="1334" t="s">
        <v>252</v>
      </c>
      <c r="G12" s="1680" t="s">
        <v>280</v>
      </c>
      <c r="H12" s="1680"/>
      <c r="I12" s="1640" t="s">
        <v>252</v>
      </c>
      <c r="J12" s="1696"/>
      <c r="K12" s="704"/>
      <c r="L12" s="718"/>
      <c r="M12" s="227"/>
      <c r="N12" s="321"/>
      <c r="O12" s="366" t="s">
        <v>281</v>
      </c>
      <c r="P12" s="367" t="s">
        <v>282</v>
      </c>
      <c r="Q12" s="198">
        <f t="shared" si="0"/>
        <v>0</v>
      </c>
      <c r="R12" s="990"/>
      <c r="S12" s="1683"/>
      <c r="T12" s="228"/>
      <c r="U12" s="772" t="s">
        <v>283</v>
      </c>
      <c r="V12" s="1235" t="s">
        <v>278</v>
      </c>
      <c r="W12" s="472"/>
      <c r="X12" s="644"/>
      <c r="Y12" s="56"/>
      <c r="Z12" s="1686" t="s">
        <v>284</v>
      </c>
      <c r="AA12" s="333" t="s">
        <v>285</v>
      </c>
      <c r="AB12" s="331" t="s">
        <v>286</v>
      </c>
      <c r="AC12" s="1687" t="s">
        <v>287</v>
      </c>
      <c r="AD12" s="1688"/>
      <c r="AE12" s="503" t="s">
        <v>288</v>
      </c>
      <c r="AF12" s="326" t="str" cm="1">
        <f t="array" ref="AF12">IFERROR(INDEX($B$1:$B$272,SMALL(IF($C$1:$C$272=$O$22, ROW($B$1:$B$272)-ROW($B$1)+1),ROWS($AF$12:AF12)
        )
  ),
"")</f>
        <v/>
      </c>
      <c r="AG12" s="332" t="s">
        <v>289</v>
      </c>
      <c r="AH12" s="334" t="s">
        <v>290</v>
      </c>
      <c r="AI12" s="875" t="str" cm="1">
        <f t="array" ref="AI12">IFERROR(INDEX($B$1:$B$31,SMALL(IF($O$4=$C$1:$C$31,ROW($C$1:$C$31)-MIN(ROW($B$1:$B$31))+1,""), ROW()-1)),"")</f>
        <v/>
      </c>
      <c r="AJ12" s="876" t="str" cm="1">
        <f t="array" ref="AJ12">IFERROR(INDEX($B$32:$B$646,SMALL(IF($O$4=$C$32:$C$646,ROW($C$32:$C$646)-MIN(ROW($B$32:$B$646))+1,""), ROW()-1)),"")</f>
        <v/>
      </c>
      <c r="AK12" s="323"/>
      <c r="AL12" s="1656"/>
      <c r="AM12" s="307"/>
      <c r="AN12" s="307"/>
      <c r="AO12" s="307"/>
      <c r="AP12" s="307"/>
      <c r="AQ12" s="307"/>
      <c r="AR12" s="307"/>
      <c r="AS12" s="307"/>
    </row>
    <row r="13" spans="2:45" ht="15.75" customHeight="1">
      <c r="B13" s="314" t="str" cm="1">
        <f t="array" ref="B13">IFERROR(_xlfn.IFS(E17=0,"",E17&gt;0,E17),"")</f>
        <v>Roxana Lloret</v>
      </c>
      <c r="C13" s="1291" t="str" cm="1">
        <f t="array" ref="C13">IFERROR(_xlfn.IFS(F17=0,"",F17&gt;0,F17),"")</f>
        <v>x</v>
      </c>
      <c r="E13" s="1287" t="s">
        <v>291</v>
      </c>
      <c r="F13" s="1334" t="s">
        <v>252</v>
      </c>
      <c r="G13" s="1680" t="s">
        <v>292</v>
      </c>
      <c r="H13" s="1680"/>
      <c r="I13" s="1640" t="s">
        <v>252</v>
      </c>
      <c r="J13" s="1689" t="s">
        <v>293</v>
      </c>
      <c r="K13" s="602"/>
      <c r="L13" s="718"/>
      <c r="M13" s="227"/>
      <c r="O13" s="366" t="s">
        <v>294</v>
      </c>
      <c r="P13" s="367" t="s">
        <v>295</v>
      </c>
      <c r="Q13" s="198">
        <f t="shared" si="0"/>
        <v>0</v>
      </c>
      <c r="R13" s="567"/>
      <c r="S13" s="234"/>
      <c r="T13" s="56"/>
      <c r="U13" s="1537" t="s">
        <v>296</v>
      </c>
      <c r="V13" s="1460" t="e">
        <f ca="1">V12/V4</f>
        <v>#VALUE!</v>
      </c>
      <c r="W13" s="472"/>
      <c r="X13" s="644"/>
      <c r="Y13" s="56"/>
      <c r="Z13" s="1686"/>
      <c r="AA13" s="358" t="str" cm="1">
        <f t="array" ref="AA13">IFERROR(INDEX($B$1:$B$272,SMALL(IF($O$11=$C$1:$C$272,ROW($C$1:$C$272)-MIN(ROW($B$1:$B$272))+1,""), ROW()-12)),"")</f>
        <v/>
      </c>
      <c r="AB13" s="326" t="str" cm="1">
        <f t="array" ref="AB13">IFERROR(INDEX($B$1:$B$272,SMALL(IF($O$16=$C$1:$C$272,ROW($C$1:$C$272)-MIN(ROW($B$1:$B$272))+1,""), ROW()-12)),"")</f>
        <v/>
      </c>
      <c r="AC13" s="1692" t="str" cm="1">
        <f t="array" ref="AC13">IFERROR(INDEX($B$1:$B$272,SMALL(IF($O$14=$C$1:$C$272,ROW($C$1:$C$272)-MIN(ROW($B$1:$B$272))+1,""), ROW()-12)),"")</f>
        <v/>
      </c>
      <c r="AD13" s="1693"/>
      <c r="AE13" s="591" t="s">
        <v>297</v>
      </c>
      <c r="AF13" s="326" t="str" cm="1">
        <f t="array" ref="AF13">IFERROR(INDEX($B$1:$B$272,SMALL(IF($C$1:$C$272=$O$22, ROW($B$1:$B$272)-ROW($B$1)+1),ROWS($AF$12:AF13)
        )
  ),
"")</f>
        <v/>
      </c>
      <c r="AG13" s="212" t="str" cm="1">
        <f t="array" ref="AG13">IFERROR(INDEX($B$1:$B$272,SMALL(IF($O$24=$C$1:$C$272,ROW($C$1:$C$272)-MIN(ROW($B$1:$B$272))+1,""), ROW()-12)),"")</f>
        <v/>
      </c>
      <c r="AH13" s="326" t="str" cm="1">
        <f t="array" ref="AH13">IFERROR(INDEX($B$1:$B$272,SMALL(IF($O$32=$C$1:$C$272,ROW($C$1:$C$272)-MIN(ROW($B$1:$B$272))+1,""), ROW()-12)),"")</f>
        <v>Brandee Foster- IL</v>
      </c>
      <c r="AI13" s="875" t="str" cm="1">
        <f t="array" ref="AI13">IFERROR(INDEX($B$1:$B$31,SMALL(IF($O$4=$C$1:$C$31,ROW($C$1:$C$31)-MIN(ROW($B$1:$B$31))+1,""), ROW()-1)),"")</f>
        <v/>
      </c>
      <c r="AJ13" s="876" t="str" cm="1">
        <f t="array" ref="AJ13">IFERROR(INDEX($B$32:$B$646,SMALL(IF($O$4=$C$32:$C$646,ROW($C$32:$C$646)-MIN(ROW($B$32:$B$646))+1,""), ROW()-1)),"")</f>
        <v/>
      </c>
      <c r="AK13" s="323"/>
      <c r="AL13" s="1656"/>
      <c r="AM13" s="307"/>
      <c r="AN13" s="307"/>
      <c r="AO13" s="307"/>
      <c r="AP13" s="307"/>
      <c r="AQ13" s="307"/>
      <c r="AR13" s="307"/>
      <c r="AS13" s="307"/>
    </row>
    <row r="14" spans="2:45" ht="15.75" customHeight="1">
      <c r="B14" s="314" t="str" cm="1">
        <f t="array" ref="B14">IFERROR(_xlfn.IFS(E18=0,"",E18&gt;0,E18),"")</f>
        <v xml:space="preserve">Shvodra Anderson </v>
      </c>
      <c r="C14" s="1291" t="str" cm="1">
        <f t="array" ref="C14">IFERROR(_xlfn.IFS(F18=0,"",F18&gt;0,F18),"")</f>
        <v>x</v>
      </c>
      <c r="E14" s="1287" t="s">
        <v>298</v>
      </c>
      <c r="F14" s="1334" t="s">
        <v>252</v>
      </c>
      <c r="G14" s="1680" t="s">
        <v>299</v>
      </c>
      <c r="H14" s="1680"/>
      <c r="I14" s="1640" t="s">
        <v>252</v>
      </c>
      <c r="J14" s="1689"/>
      <c r="K14" s="602"/>
      <c r="L14" s="718"/>
      <c r="M14" s="227"/>
      <c r="N14" s="321"/>
      <c r="O14" s="148" t="s">
        <v>300</v>
      </c>
      <c r="P14" s="174" t="s">
        <v>287</v>
      </c>
      <c r="Q14" s="198">
        <f t="shared" si="0"/>
        <v>0</v>
      </c>
      <c r="R14" s="567"/>
      <c r="S14" s="234" cm="1">
        <f t="array" aca="1" ref="S14" ca="1">LOOKUP(U1,'Deployment needs'!$2:$2,('Deployment needs'!91:91+'Deployment needs'!92:92+'Deployment needs'!61:61))</f>
        <v>0.56620370370370376</v>
      </c>
      <c r="T14" s="56"/>
      <c r="U14" s="288" t="s">
        <v>301</v>
      </c>
      <c r="V14" s="389">
        <v>60</v>
      </c>
      <c r="W14" s="317"/>
      <c r="X14" s="644"/>
      <c r="Y14" s="56"/>
      <c r="Z14" s="1686"/>
      <c r="AA14" s="358" t="str" cm="1">
        <f t="array" ref="AA14">IFERROR(INDEX($B$1:$B$272,SMALL(IF($O$11=$C$1:$C$272,ROW($C$1:$C$272)-MIN(ROW($B$1:$B$272))+1,""), ROW()-12)),"")</f>
        <v/>
      </c>
      <c r="AB14" s="326" t="str" cm="1">
        <f t="array" ref="AB14">IFERROR(INDEX($B$1:$B$272,SMALL(IF($O$16=$C$1:$C$272,ROW($C$1:$C$272)-MIN(ROW($B$1:$B$272))+1,""), ROW()-12)),"")</f>
        <v/>
      </c>
      <c r="AC14" s="1684" t="str" cm="1">
        <f t="array" ref="AC14">IFERROR(INDEX($B$1:$B$272,SMALL(IF($O$14=$C$1:$C$272,ROW($C$1:$C$272)-MIN(ROW($B$1:$B$272))+1,""), ROW()-12)),"")</f>
        <v/>
      </c>
      <c r="AD14" s="1685"/>
      <c r="AE14" s="591" t="s">
        <v>302</v>
      </c>
      <c r="AF14" s="326" t="str" cm="1">
        <f t="array" ref="AF14">IFERROR(INDEX($B$1:$B$272,SMALL(IF($C$1:$C$272=$O$22, ROW($B$1:$B$272)-ROW($B$1)+1),ROWS($AF$12:AF14)
        )
  ),
"")</f>
        <v/>
      </c>
      <c r="AG14" s="212" t="str" cm="1">
        <f t="array" ref="AG14">IFERROR(INDEX($B$1:$B$272,SMALL(IF($O$24=$C$1:$C$272,ROW($C$1:$C$272)-MIN(ROW($B$1:$B$272))+1,""), ROW()-12)),"")</f>
        <v/>
      </c>
      <c r="AH14" s="326" t="str" cm="1">
        <f t="array" ref="AH14">IFERROR(INDEX($B$1:$B$272,SMALL(IF($O$32=$C$1:$C$272,ROW($C$1:$C$272)-MIN(ROW($B$1:$B$272))+1,""), ROW()-12)),"")</f>
        <v>Ailin Reynaldo</v>
      </c>
      <c r="AI14" s="875" t="str" cm="1">
        <f t="array" ref="AI14">IFERROR(INDEX($B$1:$B$31,SMALL(IF($O$4=$C$1:$C$31,ROW($C$1:$C$31)-MIN(ROW($B$1:$B$31))+1,""), ROW()-1)),"")</f>
        <v/>
      </c>
      <c r="AJ14" s="876" t="str" cm="1">
        <f t="array" ref="AJ14">IFERROR(INDEX($B$32:$B$646,SMALL(IF($O$4=$C$32:$C$646,ROW($C$32:$C$646)-MIN(ROW($B$32:$B$646))+1,""), ROW()-1)),"")</f>
        <v/>
      </c>
      <c r="AK14" s="323"/>
      <c r="AL14" s="1656"/>
      <c r="AM14" s="307"/>
      <c r="AN14" s="307"/>
      <c r="AO14" s="307"/>
      <c r="AP14" s="307"/>
      <c r="AQ14" s="307"/>
      <c r="AR14" s="307"/>
      <c r="AS14" s="307"/>
    </row>
    <row r="15" spans="2:45" ht="15" customHeight="1">
      <c r="B15" s="314" t="str" cm="1">
        <f t="array" ref="B15">IFERROR(_xlfn.IFS(E19=0,"",E19&gt;0,E19),"")</f>
        <v>Laura Gonzalez Bustamante</v>
      </c>
      <c r="C15" s="1291" t="str" cm="1">
        <f t="array" ref="C15">IFERROR(_xlfn.IFS(F19=0,"",F19&gt;0,F19),"")</f>
        <v>x</v>
      </c>
      <c r="E15" s="1287" t="s">
        <v>303</v>
      </c>
      <c r="F15" s="1334" t="s">
        <v>252</v>
      </c>
      <c r="G15" s="1680" t="s">
        <v>304</v>
      </c>
      <c r="H15" s="1680"/>
      <c r="I15" s="1640" t="s">
        <v>252</v>
      </c>
      <c r="J15" s="1689"/>
      <c r="K15" s="602"/>
      <c r="L15" s="718"/>
      <c r="M15" s="227"/>
      <c r="N15" s="321"/>
      <c r="O15" s="148" t="s">
        <v>305</v>
      </c>
      <c r="P15" s="174" t="s">
        <v>306</v>
      </c>
      <c r="Q15" s="198">
        <f t="shared" si="0"/>
        <v>0</v>
      </c>
      <c r="R15" s="567"/>
      <c r="S15" s="234">
        <f ca="1">LOOKUP(U1,'Deployment needs'!$2:$2,'Deployment needs'!95:95)</f>
        <v>0.25</v>
      </c>
      <c r="T15" s="56"/>
      <c r="U15" s="285" t="s">
        <v>307</v>
      </c>
      <c r="V15" s="717">
        <v>46186</v>
      </c>
      <c r="W15" s="317"/>
      <c r="X15" s="644"/>
      <c r="Y15" s="56"/>
      <c r="Z15" s="1686"/>
      <c r="AA15" s="358" t="str" cm="1">
        <f t="array" ref="AA15">IFERROR(INDEX($B$1:$B$272,SMALL(IF($O$11=$C$1:$C$272,ROW($C$1:$C$272)-MIN(ROW($B$1:$B$272))+1,""), ROW()-12)),"")</f>
        <v/>
      </c>
      <c r="AB15" s="326" t="str" cm="1">
        <f t="array" ref="AB15">IFERROR(INDEX($B$1:$B$272,SMALL(IF($O$16=$C$1:$C$272,ROW($C$1:$C$272)-MIN(ROW($B$1:$B$272))+1,""), ROW()-12)),"")</f>
        <v/>
      </c>
      <c r="AC15" s="1702" t="str" cm="1">
        <f t="array" ref="AC15">IFERROR(INDEX($B$1:$B$272,SMALL(IF($O$14=$C$1:$C$272,ROW($C$1:$C$272)-MIN(ROW($B$1:$B$272))+1,""), ROW()-12)),"")</f>
        <v/>
      </c>
      <c r="AD15" s="1703"/>
      <c r="AE15" s="247"/>
      <c r="AF15" s="326" t="str" cm="1">
        <f t="array" ref="AF15">IFERROR(INDEX($B$1:$B$272,SMALL(IF($C$1:$C$272=$O$22, ROW($B$1:$B$272)-ROW($B$1)+1),ROWS($AF$12:AF15)
        )
  ),
"")</f>
        <v/>
      </c>
      <c r="AG15" s="212" t="str" cm="1">
        <f t="array" ref="AG15">IFERROR(INDEX($B$1:$B$272,SMALL(IF($O$24=$C$1:$C$272,ROW($C$1:$C$272)-MIN(ROW($B$1:$B$272))+1,""), ROW()-12)),"")</f>
        <v/>
      </c>
      <c r="AH15" s="326" t="str" cm="1">
        <f t="array" ref="AH15">IFERROR(INDEX($B$1:$B$272,SMALL(IF($O$32=$C$1:$C$272,ROW($C$1:$C$272)-MIN(ROW($B$1:$B$272))+1,""), ROW()-12)),"")</f>
        <v>Eumary Quinones</v>
      </c>
      <c r="AI15" s="875" t="str" cm="1">
        <f t="array" ref="AI15">IFERROR(INDEX($B$1:$B$31,SMALL(IF($O$4=$C$1:$C$31,ROW($C$1:$C$31)-MIN(ROW($B$1:$B$31))+1,""), ROW()-1)),"")</f>
        <v/>
      </c>
      <c r="AJ15" s="876" t="str" cm="1">
        <f t="array" ref="AJ15">IFERROR(INDEX($B$32:$B$646,SMALL(IF($O$4=$C$32:$C$646,ROW($C$32:$C$646)-MIN(ROW($B$32:$B$646))+1,""), ROW()-1)),"")</f>
        <v/>
      </c>
      <c r="AK15" s="323"/>
      <c r="AL15" s="1657"/>
      <c r="AM15" s="307"/>
      <c r="AN15" s="307"/>
      <c r="AO15" s="307"/>
      <c r="AP15" s="307"/>
      <c r="AQ15" s="307"/>
      <c r="AR15" s="307"/>
      <c r="AS15" s="307"/>
    </row>
    <row r="16" spans="2:45" ht="15.75" customHeight="1">
      <c r="B16" s="314" t="str" cm="1">
        <f t="array" ref="B16">IFERROR(_xlfn.IFS(E20=0,"",E20&gt;0,E20),"")</f>
        <v>Mbaya Kapita</v>
      </c>
      <c r="C16" s="1291" t="str" cm="1">
        <f t="array" ref="C16">IFERROR(_xlfn.IFS(F20=0,"",F20&gt;0,F20),"")</f>
        <v>x</v>
      </c>
      <c r="E16" s="1287" t="s">
        <v>308</v>
      </c>
      <c r="F16" s="1334" t="s">
        <v>252</v>
      </c>
      <c r="G16" s="1680" t="s">
        <v>309</v>
      </c>
      <c r="H16" s="1680"/>
      <c r="I16" s="1640" t="s">
        <v>252</v>
      </c>
      <c r="J16" s="1689"/>
      <c r="K16" s="602"/>
      <c r="L16" s="718"/>
      <c r="M16" s="227"/>
      <c r="N16" s="321"/>
      <c r="O16" s="148" t="s">
        <v>310</v>
      </c>
      <c r="P16" s="174" t="s">
        <v>311</v>
      </c>
      <c r="Q16" s="198">
        <f t="shared" si="0"/>
        <v>0</v>
      </c>
      <c r="R16" s="567"/>
      <c r="S16" s="234">
        <f ca="1">LOOKUP(U1,'Deployment needs'!$2:$2,'Deployment needs'!88:88)</f>
        <v>2.4138888888888892</v>
      </c>
      <c r="T16" s="56"/>
      <c r="U16" s="285" t="s">
        <v>312</v>
      </c>
      <c r="V16" s="717">
        <v>46187</v>
      </c>
      <c r="W16" s="317"/>
      <c r="X16" s="294"/>
      <c r="Y16" s="56"/>
      <c r="Z16" s="1686"/>
      <c r="AA16" s="358" t="str" cm="1">
        <f t="array" ref="AA16">IFERROR(INDEX($B$1:$B$272,SMALL(IF($O$11=$C$1:$C$272,ROW($C$1:$C$272)-MIN(ROW($B$1:$B$272))+1,""), ROW()-12)),"")</f>
        <v/>
      </c>
      <c r="AB16" s="326" t="str" cm="1">
        <f t="array" ref="AB16">IFERROR(INDEX($B$1:$B$272,SMALL(IF($O$16=$C$1:$C$272,ROW($C$1:$C$272)-MIN(ROW($B$1:$B$272))+1,""), ROW()-12)),"")</f>
        <v/>
      </c>
      <c r="AC16" s="1707" t="str">
        <f ca="1">"CubiScan - in / out"&amp;"  "&amp;R27</f>
        <v>CubiScan - in / out  0</v>
      </c>
      <c r="AD16" s="1708"/>
      <c r="AE16" s="817" t="s">
        <v>313</v>
      </c>
      <c r="AF16" s="326" t="str" cm="1">
        <f t="array" ref="AF16">IFERROR(INDEX($B$1:$B$272,SMALL(IF($C$1:$C$272=$O$22, ROW($B$1:$B$272)-ROW($B$1)+1),ROWS($AF$12:AF16)
        )
  ),
"")</f>
        <v/>
      </c>
      <c r="AG16" s="212" t="str" cm="1">
        <f t="array" ref="AG16">IFERROR(INDEX($B$1:$B$272,SMALL(IF($O$24=$C$1:$C$272,ROW($C$1:$C$272)-MIN(ROW($B$1:$B$272))+1,""), ROW()-12)),"")</f>
        <v/>
      </c>
      <c r="AH16" s="326" t="str" cm="1">
        <f t="array" ref="AH16">IFERROR(INDEX($B$1:$B$272,SMALL(IF($O$32=$C$1:$C$272,ROW($C$1:$C$272)-MIN(ROW($B$1:$B$272))+1,""), ROW()-12)),"")</f>
        <v/>
      </c>
      <c r="AI16" s="875" t="str" cm="1">
        <f t="array" ref="AI16">IFERROR(INDEX($B$1:$B$31,SMALL(IF($O$4=$C$1:$C$31,ROW($C$1:$C$31)-MIN(ROW($B$1:$B$31))+1,""), ROW()-1)),"")</f>
        <v/>
      </c>
      <c r="AJ16" s="876" t="str" cm="1">
        <f t="array" ref="AJ16">IFERROR(INDEX($B$32:$B$646,SMALL(IF($O$4=$C$32:$C$646,ROW($C$32:$C$646)-MIN(ROW($B$32:$B$646))+1,""), ROW()-1)),"")</f>
        <v/>
      </c>
      <c r="AK16" s="323"/>
    </row>
    <row r="17" spans="2:45" ht="15.75" customHeight="1">
      <c r="B17" s="1278" t="str" cm="1">
        <f t="array" ref="B17">IFERROR(_xlfn.IFS(E21=0,"",E21&gt;0,E21),"")</f>
        <v>Tamara Izada Aguado</v>
      </c>
      <c r="C17" s="1292" t="str" cm="1">
        <f t="array" ref="C17">IFERROR(_xlfn.IFS(F21=0,"",F21&gt;0,F21),"")</f>
        <v>x</v>
      </c>
      <c r="E17" s="1287" t="s">
        <v>314</v>
      </c>
      <c r="F17" s="1334" t="s">
        <v>252</v>
      </c>
      <c r="G17" s="1680"/>
      <c r="H17" s="1680"/>
      <c r="I17" s="1640"/>
      <c r="J17" s="1689"/>
      <c r="K17" s="602"/>
      <c r="L17" s="718"/>
      <c r="M17" s="227"/>
      <c r="N17" s="321"/>
      <c r="O17" s="148" t="s">
        <v>315</v>
      </c>
      <c r="P17" s="1270" t="s">
        <v>316</v>
      </c>
      <c r="Q17" s="198">
        <f t="shared" si="0"/>
        <v>0</v>
      </c>
      <c r="R17" s="991"/>
      <c r="S17" s="234">
        <f ca="1">LOOKUP(U1,'Deployment needs'!$2:$2,'Deployment needs'!75:75)</f>
        <v>1.0126111111111111</v>
      </c>
      <c r="U17" s="408" t="s">
        <v>317</v>
      </c>
      <c r="V17" s="409" t="s">
        <v>318</v>
      </c>
      <c r="W17" s="317"/>
      <c r="X17" s="294"/>
      <c r="Y17" s="56"/>
      <c r="Z17" s="1686"/>
      <c r="AA17" s="358" t="str" cm="1">
        <f t="array" ref="AA17">IFERROR(INDEX($B$1:$B$272,SMALL(IF($O$11=$C$1:$C$272,ROW($C$1:$C$272)-MIN(ROW($B$1:$B$272))+1,""), ROW()-12)),"")</f>
        <v/>
      </c>
      <c r="AB17" s="326" t="str" cm="1">
        <f t="array" ref="AB17">IFERROR(INDEX($B$1:$B$272,SMALL(IF($O$16=$C$1:$C$272,ROW($C$1:$C$272)-MIN(ROW($B$1:$B$272))+1,""), ROW()-12)),"")</f>
        <v/>
      </c>
      <c r="AC17" s="1692" t="str" cm="1">
        <f t="array" ref="AC17">IFERROR(INDEX($B$1:$B$272,SMALL(IF($O$27=$C$1:$C$272,ROW($C$1:$C$272)-MIN(ROW($B$1:$B$272))+1,""), ROW()-16)),"")</f>
        <v/>
      </c>
      <c r="AD17" s="1693"/>
      <c r="AE17" s="528" t="str" cm="1">
        <f t="array" ref="AE17">IFERROR(INDEX($B$1:$B$272,SMALL(IF($O$15=$C$1:$C$272,ROW($C$1:$C$272)-MIN(ROW($B$1:$B$272))+1,""), ROW()-16)),"")</f>
        <v/>
      </c>
      <c r="AF17" s="326" t="str" cm="1">
        <f t="array" ref="AF17">IFERROR(INDEX($B$1:$B$272,SMALL(IF($C$1:$C$272=$O$22, ROW($B$1:$B$272)-ROW($B$1)+1),ROWS($AF$12:AF17)
        )
  ),
"")</f>
        <v/>
      </c>
      <c r="AG17" s="332" t="str">
        <f ca="1">"Returns Putaway"&amp;" "&amp;R24</f>
        <v>Returns Putaway 637</v>
      </c>
      <c r="AH17" s="326" t="str" cm="1">
        <f t="array" ref="AH17">IFERROR(INDEX($B$1:$B$272,SMALL(IF($O$32=$C$1:$C$272,ROW($C$1:$C$272)-MIN(ROW($B$1:$B$272))+1,""), ROW()-12)),"")</f>
        <v/>
      </c>
      <c r="AI17" s="875" t="str" cm="1">
        <f t="array" ref="AI17">IFERROR(INDEX($B$1:$B$31,SMALL(IF($O$4=$C$1:$C$31,ROW($C$1:$C$31)-MIN(ROW($B$1:$B$31))+1,""), ROW()-1)),"")</f>
        <v/>
      </c>
      <c r="AJ17" s="876" t="str" cm="1">
        <f t="array" ref="AJ17">IFERROR(INDEX($B$32:$B$646,SMALL(IF($O$4=$C$32:$C$646,ROW($C$32:$C$646)-MIN(ROW($B$32:$B$646))+1,""), ROW()-1)),"")</f>
        <v/>
      </c>
      <c r="AK17" s="323"/>
      <c r="AL17" s="1658" t="s">
        <v>319</v>
      </c>
      <c r="AM17" s="1659"/>
      <c r="AN17" s="1659"/>
      <c r="AO17" s="1659"/>
      <c r="AP17" s="1659"/>
      <c r="AQ17" s="1659"/>
      <c r="AR17" s="1659"/>
      <c r="AS17" s="1659"/>
    </row>
    <row r="18" spans="2:45" ht="15.75" customHeight="1">
      <c r="B18" s="1278" t="str" cm="1">
        <f t="array" ref="B18">IFERROR(_xlfn.IFS(E22=0,"",E22&gt;0,E22),"")</f>
        <v>Hector Rocha</v>
      </c>
      <c r="C18" s="1292" t="s">
        <v>320</v>
      </c>
      <c r="E18" s="1287" t="s">
        <v>321</v>
      </c>
      <c r="F18" s="1334" t="s">
        <v>252</v>
      </c>
      <c r="G18" s="1680"/>
      <c r="H18" s="1680"/>
      <c r="I18" s="1640"/>
      <c r="J18" s="1689"/>
      <c r="K18" s="602"/>
      <c r="L18" s="719"/>
      <c r="M18" s="227"/>
      <c r="N18" s="321"/>
      <c r="O18" s="148" t="s">
        <v>322</v>
      </c>
      <c r="P18" s="1270" t="s">
        <v>323</v>
      </c>
      <c r="Q18" s="198">
        <f t="shared" si="0"/>
        <v>0</v>
      </c>
      <c r="R18" s="992">
        <f ca="1">LOOKUP($U$1-1,'Inbound SOS &amp; EOD'!$1:$1,'Inbound SOS &amp; EOD'!74:74)</f>
        <v>140</v>
      </c>
      <c r="S18" s="234">
        <f ca="1">LOOKUP(U1,'Deployment needs'!$2:$2,'Deployment needs'!72:72)</f>
        <v>4.4217777777777778</v>
      </c>
      <c r="T18" s="56"/>
      <c r="U18" s="388" t="s">
        <v>276</v>
      </c>
      <c r="V18" s="389">
        <v>0</v>
      </c>
      <c r="W18" s="317"/>
      <c r="X18" s="294"/>
      <c r="Y18" s="56"/>
      <c r="Z18" s="1686"/>
      <c r="AA18" s="358" t="str" cm="1">
        <f t="array" ref="AA18">IFERROR(INDEX($B$1:$B$272,SMALL(IF($O$11=$C$1:$C$272,ROW($C$1:$C$272)-MIN(ROW($B$1:$B$272))+1,""), ROW()-12)),"")</f>
        <v/>
      </c>
      <c r="AB18" s="326" t="str" cm="1">
        <f t="array" ref="AB18">IFERROR(INDEX($B$1:$B$272,SMALL(IF(O$16=$C$1:$C$272,ROW($C$1:$C$272)-MIN(ROW($B$1:$B$272))+1,""), ROW()-12)),"")</f>
        <v/>
      </c>
      <c r="AC18" s="1684" t="str" cm="1">
        <f t="array" ref="AC18">IFERROR(INDEX($B$1:$B$272,SMALL(IF($O$27=$C$1:$C$272,ROW($C$1:$C$272)-MIN(ROW($B$1:$B$272))+1,""), ROW()-16)),"")</f>
        <v/>
      </c>
      <c r="AD18" s="1685"/>
      <c r="AE18" s="528" t="str" cm="1">
        <f t="array" ref="AE18">IFERROR(INDEX($B$1:$B$272,SMALL(IF($O$15=$C$1:$C$272,ROW($C$1:$C$272)-MIN(ROW($B$1:$B$272))+1,""), ROW()-16)),"")</f>
        <v/>
      </c>
      <c r="AF18" s="326" t="str" cm="1">
        <f t="array" ref="AF18">IFERROR(INDEX($B$1:$B$272,SMALL(IF($C$1:$C$272=$O$22, ROW($B$1:$B$272)-ROW($B$1)+1),ROWS($AF$12:AF18)
        )
  ),
"")</f>
        <v/>
      </c>
      <c r="AG18" s="326" t="str" cm="1">
        <f t="array" ref="AG18">IFERROR(INDEX($B$1:$B$272,SMALL(IF($O$25=$C$1:$C$272,ROW($C$1:$C$272)-MIN(ROW($B$1:$B$272))+1,""), ROW()-17)),"")</f>
        <v/>
      </c>
      <c r="AH18" s="326" t="str" cm="1">
        <f t="array" ref="AH18">IFERROR(INDEX($B$1:$B$272,SMALL(IF($O$32=$C$1:$C$272,ROW($C$1:$C$272)-MIN(ROW($B$1:$B$272))+1,""), ROW()-12)),"")</f>
        <v/>
      </c>
      <c r="AI18" s="875" t="str" cm="1">
        <f t="array" ref="AI18">IFERROR(INDEX($B$1:$B$31,SMALL(IF($O$4=$C$1:$C$31,ROW($C$1:$C$31)-MIN(ROW($B$1:$B$31))+1,""), ROW()-1)),"")</f>
        <v/>
      </c>
      <c r="AJ18" s="876" t="str" cm="1">
        <f t="array" ref="AJ18">IFERROR(INDEX($B$32:$B$646,SMALL(IF($O$4=$C$32:$C$646,ROW($C$32:$C$646)-MIN(ROW($B$32:$B$646))+1,""), ROW()-1)),"")</f>
        <v/>
      </c>
      <c r="AK18" s="323"/>
      <c r="AL18" s="815" t="s">
        <v>219</v>
      </c>
      <c r="AM18" s="378" t="s">
        <v>220</v>
      </c>
      <c r="AN18" s="378" t="s">
        <v>221</v>
      </c>
      <c r="AO18" s="378" t="s">
        <v>222</v>
      </c>
      <c r="AP18" s="378" t="s">
        <v>223</v>
      </c>
      <c r="AQ18" s="378" t="s">
        <v>224</v>
      </c>
      <c r="AR18" s="378" t="s">
        <v>225</v>
      </c>
      <c r="AS18" s="378" t="s">
        <v>226</v>
      </c>
    </row>
    <row r="19" spans="2:45" ht="15.75" customHeight="1">
      <c r="B19" s="1278" t="str" cm="1">
        <f t="array" ref="B19">IFERROR(_xlfn.IFS(E23=0,"",E23&gt;0,E23),"")</f>
        <v>Iraldo Rodriguez</v>
      </c>
      <c r="C19" s="1292" t="str" cm="1">
        <f t="array" ref="C19">IFERROR(_xlfn.IFS(F23=0,"",F23&gt;0,F23),"")</f>
        <v>x</v>
      </c>
      <c r="E19" s="1287" t="s">
        <v>324</v>
      </c>
      <c r="F19" s="1334" t="s">
        <v>252</v>
      </c>
      <c r="G19" s="1680"/>
      <c r="H19" s="1680"/>
      <c r="I19" s="1640"/>
      <c r="J19" s="1689"/>
      <c r="K19" s="602"/>
      <c r="L19" s="719"/>
      <c r="M19" s="227"/>
      <c r="N19" s="321"/>
      <c r="O19" s="148" t="s">
        <v>325</v>
      </c>
      <c r="P19" s="1270" t="s">
        <v>326</v>
      </c>
      <c r="Q19" s="198">
        <f t="shared" si="0"/>
        <v>0</v>
      </c>
      <c r="R19" s="233">
        <f ca="1">LOOKUP($U$1-1,'Inbound SOS &amp; EOD'!$1:$1,'Inbound SOS &amp; EOD'!84:84)</f>
        <v>88</v>
      </c>
      <c r="S19" s="234">
        <f ca="1">LOOKUP(U1,'Deployment needs'!$2:$2,'Deployment needs'!70:70)</f>
        <v>0.30895061728395062</v>
      </c>
      <c r="T19" s="56"/>
      <c r="U19" s="284" t="s">
        <v>327</v>
      </c>
      <c r="V19" s="825" t="s">
        <v>278</v>
      </c>
      <c r="W19" s="317"/>
      <c r="X19" s="294"/>
      <c r="Y19" s="56"/>
      <c r="Z19" s="1699" t="s">
        <v>179</v>
      </c>
      <c r="AA19" s="527" t="s">
        <v>328</v>
      </c>
      <c r="AB19" s="326"/>
      <c r="AC19" s="851"/>
      <c r="AD19" s="852"/>
      <c r="AE19" s="528" t="str" cm="1">
        <f t="array" ref="AE19">IFERROR(INDEX($B$1:$B$272,SMALL(IF($O$15=$C$1:$C$272,ROW($C$1:$C$272)-MIN(ROW($B$1:$B$272))+1,""), ROW()-16)),"")</f>
        <v/>
      </c>
      <c r="AF19" s="326" t="str" cm="1">
        <f t="array" ref="AF19">IFERROR(INDEX($B$1:$B$272,SMALL(IF($C$1:$C$272=$O$22, ROW($B$1:$B$272)-ROW($B$1)+1),ROWS($AF$12:AF19)
        )
  ),
"")</f>
        <v/>
      </c>
      <c r="AG19" s="326" t="str" cm="1">
        <f t="array" ref="AG19">IFERROR(INDEX($B$1:$B$272,SMALL(IF($O$25=$C$1:$C$272,ROW($C$1:$C$272)-MIN(ROW($B$1:$B$272))+1,""), ROW()-17)),"")</f>
        <v/>
      </c>
      <c r="AH19" s="326" t="str" cm="1">
        <f t="array" ref="AH19">IFERROR(INDEX($B$1:$B$272,SMALL(IF($O$32=$C$1:$C$272,ROW($C$1:$C$272)-MIN(ROW($B$1:$B$272))+1,""), ROW()-12)),"")</f>
        <v/>
      </c>
      <c r="AI19" s="875" t="str" cm="1">
        <f t="array" ref="AI19">IFERROR(INDEX($B$1:$B$31,SMALL(IF($O$4=$C$1:$C$31,ROW($C$1:$C$31)-MIN(ROW($B$1:$B$31))+1,""), ROW()-1)),"")</f>
        <v/>
      </c>
      <c r="AJ19" s="876" t="str" cm="1">
        <f t="array" ref="AJ19">IFERROR(INDEX($B$32:$B$646,SMALL(IF($O$4=$C$32:$C$646,ROW($C$32:$C$646)-MIN(ROW($B$32:$B$646))+1,""), ROW()-1)),"")</f>
        <v/>
      </c>
      <c r="AK19" s="323"/>
      <c r="AL19" s="1652" t="s">
        <v>234</v>
      </c>
      <c r="AM19" s="337"/>
      <c r="AN19" s="337"/>
      <c r="AO19" s="337"/>
      <c r="AP19" s="337"/>
      <c r="AQ19" s="337"/>
      <c r="AR19" s="337"/>
      <c r="AS19" s="337"/>
    </row>
    <row r="20" spans="2:45" ht="15.75" customHeight="1">
      <c r="B20" s="1278" t="str" cm="1">
        <f t="array" ref="B20">IFERROR(_xlfn.IFS(E25=0,"",E25&gt;0,E25),"")</f>
        <v>Jose Posse</v>
      </c>
      <c r="C20" s="1292" t="str" cm="1">
        <f t="array" ref="C20">IFERROR(_xlfn.IFS(F25=0,"",F25&gt;0,F25),"")</f>
        <v>x</v>
      </c>
      <c r="E20" s="1287" t="s">
        <v>329</v>
      </c>
      <c r="F20" s="1334" t="s">
        <v>252</v>
      </c>
      <c r="G20" s="1680"/>
      <c r="H20" s="1680"/>
      <c r="I20" s="1640"/>
      <c r="J20" s="1689"/>
      <c r="K20" s="602"/>
      <c r="L20" s="719"/>
      <c r="M20" s="227"/>
      <c r="N20" s="321"/>
      <c r="O20" s="148" t="s">
        <v>330</v>
      </c>
      <c r="P20" s="1270" t="s">
        <v>331</v>
      </c>
      <c r="Q20" s="198">
        <f t="shared" si="0"/>
        <v>0</v>
      </c>
      <c r="R20" s="233">
        <f ca="1">LOOKUP($U$1-1,'Inbound SOS &amp; EOD'!$1:$1,'Inbound SOS &amp; EOD'!85:85)</f>
        <v>0</v>
      </c>
      <c r="S20" s="234">
        <f ca="1">LOOKUP(U1,'Deployment needs'!$2:$2,'Deployment needs'!71:71)</f>
        <v>0.39722222222222225</v>
      </c>
      <c r="T20" s="56"/>
      <c r="U20" s="239" t="s">
        <v>332</v>
      </c>
      <c r="V20" s="390" t="s">
        <v>278</v>
      </c>
      <c r="W20" s="317"/>
      <c r="X20" s="294"/>
      <c r="Y20" s="56"/>
      <c r="Z20" s="1700"/>
      <c r="AA20" s="358" t="str" cm="1">
        <f t="array" ref="AA20">IFERROR(INDEX($B$1:$B$272,SMALL(IF($O$11=$C$1:$C$272,ROW($C$1:$C$272)-MIN(ROW($B$1:$B$272))+1,""), ROW()-12)),"")</f>
        <v/>
      </c>
      <c r="AB20" s="326"/>
      <c r="AC20" s="851"/>
      <c r="AD20" s="852"/>
      <c r="AE20" s="528" t="str" cm="1">
        <f t="array" ref="AE20">IFERROR(INDEX($B$1:$B$272,SMALL(IF($O$15=$C$1:$C$272,ROW($C$1:$C$272)-MIN(ROW($B$1:$B$272))+1,""), ROW()-16)),"")</f>
        <v/>
      </c>
      <c r="AF20" s="326" t="str" cm="1">
        <f t="array" ref="AF20">IFERROR(INDEX($B$1:$B$272,SMALL(IF($C$1:$C$272=$O$22, ROW($B$1:$B$272)-ROW($B$1)+1),ROWS($AF$12:AF20)
        )
  ),
"")</f>
        <v/>
      </c>
      <c r="AG20" s="326" t="str" cm="1">
        <f t="array" ref="AG20">IFERROR(INDEX($B$1:$B$272,SMALL(IF($O$25=$C$1:$C$272,ROW($C$1:$C$272)-MIN(ROW($B$1:$B$272))+1,""), ROW()-17)),"")</f>
        <v/>
      </c>
      <c r="AH20" s="326" t="str" cm="1">
        <f t="array" ref="AH20">IFERROR(INDEX($B$1:$B$272,SMALL(IF($O$32=$C$1:$C$272,ROW($C$1:$C$272)-MIN(ROW($B$1:$B$272))+1,""), ROW()-12)),"")</f>
        <v/>
      </c>
      <c r="AI20" s="875" t="str" cm="1">
        <f t="array" ref="AI20">IFERROR(INDEX($B$1:$B$31,SMALL(IF($O$4=$C$1:$C$31,ROW($C$1:$C$31)-MIN(ROW($B$1:$B$31))+1,""), ROW()-1)),"")</f>
        <v/>
      </c>
      <c r="AJ20" s="876" t="str" cm="1">
        <f t="array" ref="AJ20">IFERROR(INDEX($B$32:$B$646,SMALL(IF($O$4=$C$32:$C$646,ROW($C$32:$C$646)-MIN(ROW($B$32:$B$646))+1,""), ROW()-1)),"")</f>
        <v/>
      </c>
      <c r="AK20" s="323"/>
      <c r="AL20" s="1653"/>
      <c r="AM20" s="337"/>
      <c r="AN20" s="337"/>
      <c r="AO20" s="337"/>
      <c r="AP20" s="337"/>
      <c r="AQ20" s="337"/>
      <c r="AR20" s="337"/>
      <c r="AS20" s="337"/>
    </row>
    <row r="21" spans="2:45" ht="15.75" customHeight="1">
      <c r="B21" s="1278" t="str" cm="1">
        <f t="array" ref="B21">IFERROR(_xlfn.IFS(E26=0,"",E26&gt;0,E26),"")</f>
        <v>John Franco Morenos Rosales</v>
      </c>
      <c r="C21" s="1292" t="str" cm="1">
        <f t="array" ref="C21">IFERROR(_xlfn.IFS(F26=0,"",F26&gt;0,F26),"")</f>
        <v>x</v>
      </c>
      <c r="E21" s="1287" t="s">
        <v>333</v>
      </c>
      <c r="F21" s="1334" t="s">
        <v>252</v>
      </c>
      <c r="G21" s="1680"/>
      <c r="H21" s="1680"/>
      <c r="I21" s="1640"/>
      <c r="J21" s="1689"/>
      <c r="K21" s="1281"/>
      <c r="L21" s="1282"/>
      <c r="M21" s="500"/>
      <c r="N21" s="321"/>
      <c r="O21" s="148" t="s">
        <v>334</v>
      </c>
      <c r="P21" s="1270" t="s">
        <v>208</v>
      </c>
      <c r="Q21" s="198">
        <f t="shared" si="0"/>
        <v>0</v>
      </c>
      <c r="R21" s="238">
        <v>0</v>
      </c>
      <c r="S21" s="234">
        <f ca="1">LOOKUP(U1,'Deployment needs'!$2:$2,'Deployment needs'!94:94)</f>
        <v>0</v>
      </c>
      <c r="T21" s="56"/>
      <c r="U21" s="879" t="s">
        <v>335</v>
      </c>
      <c r="V21" s="390" t="s">
        <v>278</v>
      </c>
      <c r="W21" s="317"/>
      <c r="X21" s="294"/>
      <c r="Y21" s="56"/>
      <c r="Z21" s="1700"/>
      <c r="AA21" s="358" t="str" cm="1">
        <f t="array" ref="AA21">IFERROR(INDEX($B$1:$B$272,SMALL(IF($O$11=$C$1:$C$272,ROW($C$1:$C$272)-MIN(ROW($B$1:$B$272))+1,""), ROW()-12)),"")</f>
        <v/>
      </c>
      <c r="AB21" s="326" t="str" cm="1">
        <f t="array" ref="AB21">IFERROR(INDEX($B$1:$B$272,SMALL(IF(O$16=$C$1:$C$272,ROW($C$1:$C$272)-MIN(ROW($B$1:$B$272))+1,""), ROW()-12)),"")</f>
        <v/>
      </c>
      <c r="AC21" s="1702" t="str" cm="1">
        <f t="array" ref="AC21">IFERROR(INDEX($B$1:$B$272,SMALL(IF($O$27=$C$1:$C$272,ROW($C$1:$C$272)-MIN(ROW($B$1:$B$272))+1,""), ROW()-16)),"")</f>
        <v/>
      </c>
      <c r="AD21" s="1703"/>
      <c r="AE21" s="528" t="str" cm="1">
        <f t="array" ref="AE21">IFERROR(INDEX($B$1:$B$272,SMALL(IF($O$15=$C$1:$C$272,ROW($C$1:$C$272)-MIN(ROW($B$1:$B$272))+1,""), ROW()-16)),"")</f>
        <v/>
      </c>
      <c r="AF21" s="326" t="str" cm="1">
        <f t="array" ref="AF21">IFERROR(INDEX($B$1:$B$272,SMALL(IF($C$1:$C$272=$O$22, ROW($B$1:$B$272)-ROW($B$1)+1),ROWS($AF$12:AF21)
        )
  ),
"")</f>
        <v/>
      </c>
      <c r="AG21" s="326" t="str" cm="1">
        <f t="array" ref="AG21">IFERROR(INDEX($B$1:$B$272,SMALL(IF($O$25=$C$1:$C$272,ROW($C$1:$C$272)-MIN(ROW($B$1:$B$272))+1,""), ROW()-17)),"")</f>
        <v/>
      </c>
      <c r="AH21" s="326" t="str" cm="1">
        <f t="array" ref="AH21">IFERROR(INDEX($B$1:$B$272,SMALL(IF($O$32=$C$1:$C$272,ROW($C$1:$C$272)-MIN(ROW($B$1:$B$272))+1,""), ROW()-12)),"")</f>
        <v/>
      </c>
      <c r="AI21" s="875" t="str" cm="1">
        <f t="array" ref="AI21">IFERROR(INDEX($B$1:$B$272,SMALL(IF($O$4=$C$1:$C$272,ROW($C$1:$C$272)-MIN(ROW($B$1:$B$272))+1,""), ROW()-1)),"")</f>
        <v/>
      </c>
      <c r="AJ21" s="876" t="str" cm="1">
        <f t="array" ref="AJ21">IFERROR(INDEX($B$32:$B$646,SMALL(IF($O$4=$C$32:$C$646,ROW($C$32:$C$646)-MIN(ROW($B$32:$B$646))+1,""), ROW()-1)),"")</f>
        <v/>
      </c>
      <c r="AK21" s="323"/>
      <c r="AL21" s="1653"/>
      <c r="AM21" s="337"/>
      <c r="AN21" s="337"/>
      <c r="AO21" s="337"/>
      <c r="AP21" s="337"/>
      <c r="AQ21" s="337"/>
      <c r="AR21" s="337"/>
      <c r="AS21" s="337"/>
    </row>
    <row r="22" spans="2:45" ht="15.75" customHeight="1">
      <c r="B22" s="1278"/>
      <c r="C22" s="1292"/>
      <c r="E22" s="1287" t="s">
        <v>336</v>
      </c>
      <c r="F22" s="1334" t="s">
        <v>252</v>
      </c>
      <c r="G22" s="1680"/>
      <c r="H22" s="1680"/>
      <c r="I22" s="1640"/>
      <c r="J22" s="1689"/>
      <c r="K22" s="602"/>
      <c r="L22" s="1280"/>
      <c r="M22" s="227"/>
      <c r="N22" s="321"/>
      <c r="O22" s="148" t="s">
        <v>337</v>
      </c>
      <c r="P22" s="1270" t="s">
        <v>338</v>
      </c>
      <c r="Q22" s="198">
        <f t="shared" si="0"/>
        <v>0</v>
      </c>
      <c r="R22" s="233">
        <f ca="1">LOOKUP($U$1-1,'Inbound SOS &amp; EOD'!$1:$1,'Inbound SOS &amp; EOD'!41:41)</f>
        <v>535</v>
      </c>
      <c r="S22" s="234">
        <f ca="1">LOOKUP(U1,'Deployment needs'!$2:$2,'Deployment needs'!81:81)</f>
        <v>0.70271339978334679</v>
      </c>
      <c r="T22" s="56"/>
      <c r="U22" s="294"/>
      <c r="V22" s="294"/>
      <c r="W22" s="317"/>
      <c r="X22" s="294"/>
      <c r="Y22" s="56"/>
      <c r="Z22" s="1700"/>
      <c r="AA22" s="358" t="str" cm="1">
        <f t="array" ref="AA22">IFERROR(INDEX($B$1:$B$272,SMALL(IF($O$11=$C$1:$C$272,ROW($C$1:$C$272)-MIN(ROW($B$1:$B$272))+1,""), ROW()-12)),"")</f>
        <v/>
      </c>
      <c r="AB22" s="326" t="str" cm="1">
        <f t="array" ref="AB22">IFERROR(INDEX($B$1:$B$272,SMALL(IF(O$16=$C$1:$C$272,ROW($C$1:$C$272)-MIN(ROW($B$1:$B$272))+1,""), ROW()-12)),"")</f>
        <v/>
      </c>
      <c r="AC22" s="331" t="s">
        <v>339</v>
      </c>
      <c r="AD22" s="808" t="s">
        <v>340</v>
      </c>
      <c r="AE22" s="528" t="str" cm="1">
        <f t="array" ref="AE22">IFERROR(INDEX($B$1:$B$272,SMALL(IF($O$15=$C$1:$C$272,ROW($C$1:$C$272)-MIN(ROW($B$1:$B$272))+1,""), ROW()-16)),"")</f>
        <v/>
      </c>
      <c r="AF22" s="326" t="str" cm="1">
        <f t="array" ref="AF22">IFERROR(INDEX($B$1:$B$272,SMALL(IF($C$1:$C$272=$O$22, ROW($B$1:$B$272)-ROW($B$1)+1),ROWS($AF$12:AF22)
        )
  ),
"")</f>
        <v/>
      </c>
      <c r="AG22" s="326" t="str" cm="1">
        <f t="array" ref="AG22">IFERROR(INDEX($B$1:$B$272,SMALL(IF($O$25=$C$1:$C$272,ROW($C$1:$C$272)-MIN(ROW($B$1:$B$272))+1,""), ROW()-17)),"")</f>
        <v/>
      </c>
      <c r="AH22" s="326" t="str" cm="1">
        <f t="array" ref="AH22">IFERROR(INDEX($B$1:$B$272,SMALL(IF($O$32=$C$1:$C$272,ROW($C$1:$C$272)-MIN(ROW($B$1:$B$272))+1,""), ROW()-12)),"")</f>
        <v/>
      </c>
      <c r="AI22" s="875" t="str" cm="1">
        <f t="array" ref="AI22">IFERROR(INDEX($B$1:$B$272,SMALL(IF($O$4=$C$1:$C$272,ROW($C$1:$C$272)-MIN(ROW($B$1:$B$272))+1,""), ROW()-1)),"")</f>
        <v/>
      </c>
      <c r="AJ22" s="876" t="str" cm="1">
        <f t="array" ref="AJ22">IFERROR(INDEX($B$32:$B$646,SMALL(IF($O$4=$C$32:$C$646,ROW($C$32:$C$646)-MIN(ROW($B$32:$B$646))+1,""), ROW()-1)),"")</f>
        <v/>
      </c>
      <c r="AK22" s="323"/>
      <c r="AL22" s="1653"/>
      <c r="AM22" s="337"/>
      <c r="AN22" s="337"/>
      <c r="AO22" s="337"/>
      <c r="AP22" s="337"/>
      <c r="AQ22" s="337"/>
      <c r="AR22" s="337"/>
      <c r="AS22" s="337"/>
    </row>
    <row r="23" spans="2:45" ht="15.75" customHeight="1">
      <c r="B23" s="1278"/>
      <c r="C23" s="1292"/>
      <c r="E23" s="1287" t="s">
        <v>341</v>
      </c>
      <c r="F23" s="1334" t="s">
        <v>252</v>
      </c>
      <c r="G23" s="1680"/>
      <c r="H23" s="1680"/>
      <c r="I23" s="1640"/>
      <c r="J23" s="1689"/>
      <c r="K23" s="602"/>
      <c r="L23" s="1280"/>
      <c r="M23" s="227"/>
      <c r="N23" s="321"/>
      <c r="O23" s="148" t="s">
        <v>342</v>
      </c>
      <c r="P23" s="1270" t="s">
        <v>343</v>
      </c>
      <c r="Q23" s="198">
        <f t="shared" si="0"/>
        <v>0</v>
      </c>
      <c r="R23" s="233">
        <f ca="1">LOOKUP($U$1-1,'Inbound SOS &amp; EOD'!$1:$1,'Inbound SOS &amp; EOD'!45:45)</f>
        <v>40</v>
      </c>
      <c r="S23" s="234">
        <f ca="1">LOOKUP(U1,'Deployment needs'!$2:$2,'Deployment needs'!82:82)</f>
        <v>6.2215433563218403E-2</v>
      </c>
      <c r="T23" s="56"/>
      <c r="U23" s="1251"/>
      <c r="V23" s="1252"/>
      <c r="W23" s="1253"/>
      <c r="X23" s="294"/>
      <c r="Y23" s="56"/>
      <c r="Z23" s="1700"/>
      <c r="AA23" s="809" t="str">
        <f>"Receiving"&amp;"  "&amp;R32</f>
        <v xml:space="preserve">Receiving  </v>
      </c>
      <c r="AB23" s="809" t="s">
        <v>344</v>
      </c>
      <c r="AC23" s="326" t="str" cm="1">
        <f t="array" ref="AC23">IFERROR(INDEX($B$1:$B$272,SMALL(IF($C$1:$C$272=$O$19, ROW($B$1:$B$272)-ROW($B$1)+1),ROWS($AC$23:AC23)
        )
  ),
"")</f>
        <v/>
      </c>
      <c r="AD23" s="502" t="s">
        <v>345</v>
      </c>
      <c r="AE23" s="528" t="str" cm="1">
        <f t="array" ref="AE23">IFERROR(INDEX($B$1:$B$272,SMALL(IF($O$15=$C$1:$C$272,ROW($C$1:$C$272)-MIN(ROW($B$1:$B$272))+1,""), ROW()-16)),"")</f>
        <v/>
      </c>
      <c r="AF23" s="326" t="str" cm="1">
        <f t="array" ref="AF23">IFERROR(INDEX($B$1:$B$272,SMALL(IF($C$1:$C$272=$O$22, ROW($B$1:$B$272)-ROW($B$1)+1),ROWS($AF$12:AF23)
        )
  ),
"")</f>
        <v/>
      </c>
      <c r="AG23" s="326" t="str" cm="1">
        <f t="array" ref="AG23">IFERROR(INDEX($B$1:$B$272,SMALL(IF($O$25=$C$1:$C$272,ROW($C$1:$C$272)-MIN(ROW($B$1:$B$272))+1,""), ROW()-17)),"")</f>
        <v/>
      </c>
      <c r="AH23" s="326" t="str" cm="1">
        <f t="array" ref="AH23">IFERROR(INDEX($B$1:$B$272,SMALL(IF($O$32=$C$1:$C$272,ROW($C$1:$C$272)-MIN(ROW($B$1:$B$272))+1,""), ROW()-12)),"")</f>
        <v/>
      </c>
      <c r="AI23" s="875" t="str" cm="1">
        <f t="array" ref="AI23">IFERROR(INDEX($B$1:$B$272,SMALL(IF($O$4=$C$1:$C$272,ROW($C$1:$C$272)-MIN(ROW($B$1:$B$272))+1,""), ROW()-1)),"")</f>
        <v/>
      </c>
      <c r="AJ23" s="876" t="str" cm="1">
        <f t="array" ref="AJ23">IFERROR(INDEX($B$32:$B$646,SMALL(IF($O$4=$C$32:$C$646,ROW($C$32:$C$646)-MIN(ROW($B$32:$B$646))+1,""), ROW()-1)),"")</f>
        <v/>
      </c>
      <c r="AK23" s="323"/>
      <c r="AL23" s="1653"/>
      <c r="AM23" s="337"/>
      <c r="AN23" s="337"/>
      <c r="AO23" s="337"/>
      <c r="AP23" s="337"/>
      <c r="AQ23" s="337"/>
      <c r="AR23" s="337"/>
      <c r="AS23" s="337"/>
    </row>
    <row r="24" spans="2:45" ht="17.25" customHeight="1">
      <c r="B24" s="1278"/>
      <c r="C24" s="1292"/>
      <c r="E24" s="1287" t="s">
        <v>346</v>
      </c>
      <c r="F24" s="1334" t="s">
        <v>252</v>
      </c>
      <c r="G24" s="1680"/>
      <c r="H24" s="1680"/>
      <c r="I24" s="1640"/>
      <c r="J24" s="1689"/>
      <c r="K24" s="602"/>
      <c r="L24" s="1280"/>
      <c r="M24" s="227"/>
      <c r="N24" s="321"/>
      <c r="O24" s="148" t="s">
        <v>347</v>
      </c>
      <c r="P24" s="1270" t="s">
        <v>348</v>
      </c>
      <c r="Q24" s="198">
        <f t="shared" si="0"/>
        <v>0</v>
      </c>
      <c r="R24" s="846">
        <f ca="1">LOOKUP($U$1-1,'Inbound SOS &amp; EOD'!$1:$1,'Inbound SOS &amp; EOD'!59:59)</f>
        <v>637</v>
      </c>
      <c r="S24" s="1682">
        <f ca="1">LOOKUP(U1,'Deployment needs'!$2:$2,'Deployment needs'!83:83)</f>
        <v>0.22219797701149427</v>
      </c>
      <c r="T24" s="56"/>
      <c r="U24" s="1251"/>
      <c r="V24" s="1252"/>
      <c r="W24" s="1253"/>
      <c r="X24" s="294"/>
      <c r="Y24" s="56"/>
      <c r="Z24" s="1700"/>
      <c r="AA24" s="1576"/>
      <c r="AB24" s="1576"/>
      <c r="AC24" s="326"/>
      <c r="AD24" s="502"/>
      <c r="AE24" s="1035"/>
      <c r="AF24" s="326"/>
      <c r="AG24" s="326"/>
      <c r="AH24" s="326"/>
      <c r="AI24" s="875"/>
      <c r="AJ24" s="876" t="str" cm="1">
        <f t="array" ref="AJ24">IFERROR(INDEX($B$32:$B$646,SMALL(IF($O$4=$C$32:$C$646,ROW($C$32:$C$646)-MIN(ROW($B$32:$B$646))+1,""), ROW()-1)),"")</f>
        <v/>
      </c>
      <c r="AK24" s="323"/>
      <c r="AL24" s="1653"/>
      <c r="AM24" s="337"/>
      <c r="AN24" s="337"/>
      <c r="AO24" s="337"/>
      <c r="AP24" s="337"/>
      <c r="AQ24" s="337"/>
      <c r="AR24" s="337"/>
      <c r="AS24" s="337"/>
    </row>
    <row r="25" spans="2:45" ht="15.75" customHeight="1">
      <c r="B25" s="1278"/>
      <c r="C25" s="1292"/>
      <c r="E25" s="1287" t="s">
        <v>349</v>
      </c>
      <c r="F25" s="1334" t="s">
        <v>252</v>
      </c>
      <c r="G25" s="1680"/>
      <c r="H25" s="1680"/>
      <c r="I25" s="1640"/>
      <c r="J25" s="1689"/>
      <c r="K25" s="602"/>
      <c r="L25" s="1280"/>
      <c r="M25" s="227"/>
      <c r="N25" s="321"/>
      <c r="O25" s="148" t="s">
        <v>350</v>
      </c>
      <c r="P25" s="1270" t="s">
        <v>351</v>
      </c>
      <c r="Q25" s="198">
        <f t="shared" si="0"/>
        <v>0</v>
      </c>
      <c r="R25" s="846"/>
      <c r="S25" s="1690"/>
      <c r="T25" s="56"/>
      <c r="U25" s="1254"/>
      <c r="V25" s="1255"/>
      <c r="W25" s="1253"/>
      <c r="X25" s="294"/>
      <c r="Y25" s="56"/>
      <c r="Z25" s="1700"/>
      <c r="AA25" s="358" t="str" cm="1">
        <f t="array" ref="AA25">IFERROR(INDEX($B$1:$B$272,SMALL(IF($C$1:$C$272=$O$26, ROW($B$1:$B$272)-ROW($B$1)+1),ROWS($AA$25:AA25)
        )
  ),
"")</f>
        <v/>
      </c>
      <c r="AB25" s="502"/>
      <c r="AC25" s="326" t="str" cm="1">
        <f t="array" ref="AC25">IFERROR(INDEX($B$1:$B$272,SMALL(IF($C$1:$C$272=$O$19, ROW($B$1:$B$272)-ROW($B$1)+1),ROWS($AC$23:AC25)
        )
  ),
"")</f>
        <v/>
      </c>
      <c r="AD25" s="502"/>
      <c r="AE25" s="334" t="s">
        <v>352</v>
      </c>
      <c r="AF25" s="326" t="str" cm="1">
        <f t="array" ref="AF25">IFERROR(INDEX($B$1:$B$272,SMALL(IF($C$1:$C$272=$O$22, ROW($B$1:$B$272)-ROW($B$1)+1),ROWS($AF$12:AF25)
        )
  ),
"")</f>
        <v/>
      </c>
      <c r="AG25" s="326" t="str" cm="1">
        <f t="array" ref="AG25">IFERROR(INDEX($B$1:$B$272,SMALL(IF($O$25=$C$1:$C$272,ROW($C$1:$C$272)-MIN(ROW($B$1:$B$272))+1,""), ROW()-17)),"")</f>
        <v/>
      </c>
      <c r="AH25" s="326" t="str" cm="1">
        <f t="array" ref="AH25">IFERROR(INDEX($B$1:$B$272,SMALL(IF($O$32=$C$1:$C$272,ROW($C$1:$C$272)-MIN(ROW($B$1:$B$272))+1,""), ROW()-12)),"")</f>
        <v/>
      </c>
      <c r="AI25" s="875" t="str" cm="1">
        <f t="array" ref="AI25">IFERROR(INDEX($B$1:$B$272,SMALL(IF($O$4=$C$1:$C$272,ROW($C$1:$C$272)-MIN(ROW($B$1:$B$272))+1,""), ROW()-1)),"")</f>
        <v/>
      </c>
      <c r="AJ25" s="876" t="str" cm="1">
        <f t="array" ref="AJ25">IFERROR(INDEX($B$32:$B$646,SMALL(IF($O$4=$C$32:$C$646,ROW($C$32:$C$646)-MIN(ROW($B$32:$B$646))+1,""), ROW()-1)),"")</f>
        <v/>
      </c>
      <c r="AK25" s="323"/>
      <c r="AL25" s="1653"/>
      <c r="AM25" s="337"/>
      <c r="AN25" s="337"/>
      <c r="AO25" s="337"/>
      <c r="AP25" s="337"/>
      <c r="AQ25" s="337"/>
      <c r="AR25" s="337"/>
      <c r="AS25" s="337"/>
    </row>
    <row r="26" spans="2:45" ht="15.75" customHeight="1">
      <c r="B26" s="1278"/>
      <c r="C26" s="1292"/>
      <c r="E26" s="1287" t="s">
        <v>353</v>
      </c>
      <c r="F26" s="1123" t="s">
        <v>252</v>
      </c>
      <c r="G26" s="1680"/>
      <c r="H26" s="1680"/>
      <c r="I26" s="1640"/>
      <c r="J26" s="1689"/>
      <c r="K26" s="602"/>
      <c r="L26" s="1280"/>
      <c r="M26" s="227"/>
      <c r="N26" s="321"/>
      <c r="O26" s="148" t="s">
        <v>354</v>
      </c>
      <c r="P26" s="1270" t="s">
        <v>355</v>
      </c>
      <c r="Q26" s="198">
        <f t="shared" si="0"/>
        <v>0</v>
      </c>
      <c r="R26" s="233">
        <f ca="1">LOOKUP($U$1-1,'Inbound SOS &amp; EOD'!$1:$1,'Inbound SOS &amp; EOD'!56:56)</f>
        <v>0</v>
      </c>
      <c r="S26" s="234">
        <f ca="1">LOOKUP(U1,'Deployment needs'!$2:$2,'Deployment needs'!73:73)</f>
        <v>1.4739259259259259</v>
      </c>
      <c r="T26" s="56"/>
      <c r="U26" s="1254"/>
      <c r="V26" s="1255"/>
      <c r="W26" s="1253"/>
      <c r="X26" s="294"/>
      <c r="Y26" s="56"/>
      <c r="Z26" s="1700"/>
      <c r="AA26" s="358" t="str" cm="1">
        <f t="array" ref="AA26">IFERROR(INDEX($B$1:$B$272,SMALL(IF($C$1:$C$272=$O$26, ROW($B$1:$B$272)-ROW($B$1)+1),ROWS($AA$25:AA26)
        )
  ),
"")</f>
        <v/>
      </c>
      <c r="AB26" s="502"/>
      <c r="AC26" s="326" t="str" cm="1">
        <f t="array" ref="AC26">IFERROR(INDEX($B$1:$B$272,SMALL(IF($C$1:$C$272=$O$19, ROW($B$1:$B$272)-ROW($B$1)+1),ROWS($AC$23:AC26)
        )
  ),
"")</f>
        <v/>
      </c>
      <c r="AD26" s="502"/>
      <c r="AE26" s="326" t="str" cm="1">
        <f t="array" ref="AE26">IFERROR(INDEX($B$1:$B$272,SMALL(IF($C$1:$C$272=$O$20, ROW($B$1:$B$272)-ROW($B$1)+1),ROWS($AE$26:AE26)
        )
  ),
"")</f>
        <v/>
      </c>
      <c r="AF26" s="326" t="str" cm="1">
        <f t="array" ref="AF26">IFERROR(INDEX($B$1:$B$272,SMALL(IF($C$1:$C$272=$O$22, ROW($B$1:$B$272)-ROW($B$1)+1),ROWS($AF$12:AF26)
        )
  ),
"")</f>
        <v/>
      </c>
      <c r="AG26" s="326" t="str" cm="1">
        <f t="array" ref="AG26">IFERROR(INDEX($B$1:$B$272,SMALL(IF($O$25=$C$1:$C$272,ROW($C$1:$C$272)-MIN(ROW($B$1:$B$272))+1,""), ROW()-17)),"")</f>
        <v/>
      </c>
      <c r="AH26" s="326" t="str" cm="1">
        <f t="array" ref="AH26">IFERROR(INDEX($B$1:$B$272,SMALL(IF($O$32=$C$1:$C$272,ROW($C$1:$C$272)-MIN(ROW($B$1:$B$272))+1,""), ROW()-12)),"")</f>
        <v/>
      </c>
      <c r="AI26" s="875" t="str" cm="1">
        <f t="array" ref="AI26">IFERROR(INDEX($B$1:$B$272,SMALL(IF($O$4=$C$1:$C$272,ROW($C$1:$C$272)-MIN(ROW($B$1:$B$272))+1,""), ROW()-1)),"")</f>
        <v/>
      </c>
      <c r="AJ26" s="876" t="str" cm="1">
        <f t="array" ref="AJ26">IFERROR(INDEX($B$32:$B$646,SMALL(IF($O$4=$C$32:$C$646,ROW($C$32:$C$646)-MIN(ROW($B$32:$B$646))+1,""), ROW()-1)),"")</f>
        <v/>
      </c>
      <c r="AK26" s="323"/>
      <c r="AL26" s="1653"/>
      <c r="AM26" s="337"/>
      <c r="AN26" s="337"/>
      <c r="AO26" s="337"/>
      <c r="AP26" s="337"/>
      <c r="AQ26" s="337"/>
      <c r="AR26" s="337"/>
      <c r="AS26" s="337"/>
    </row>
    <row r="27" spans="2:45" ht="15.75" customHeight="1">
      <c r="B27" s="1278"/>
      <c r="C27" s="1292"/>
      <c r="E27" s="1287" t="s">
        <v>356</v>
      </c>
      <c r="F27" s="1123" t="s">
        <v>252</v>
      </c>
      <c r="G27" s="1680"/>
      <c r="H27" s="1680"/>
      <c r="I27" s="1640"/>
      <c r="J27" s="1689"/>
      <c r="K27" s="602"/>
      <c r="L27" s="1280"/>
      <c r="M27" s="227"/>
      <c r="N27" s="321"/>
      <c r="O27" s="148" t="s">
        <v>357</v>
      </c>
      <c r="P27" s="1270" t="s">
        <v>358</v>
      </c>
      <c r="Q27" s="198">
        <f t="shared" si="0"/>
        <v>0</v>
      </c>
      <c r="R27" s="233">
        <f ca="1">LOOKUP($U$1-1,'Inbound SOS &amp; EOD'!$1:$1,'Inbound SOS &amp; EOD'!57:57)</f>
        <v>0</v>
      </c>
      <c r="S27" s="234">
        <f ca="1">LOOKUP(U1,'Deployment needs'!$2:$2,'Deployment needs'!74:74)</f>
        <v>1.6581666666666666</v>
      </c>
      <c r="T27" s="56"/>
      <c r="U27" s="1254"/>
      <c r="V27" s="1255"/>
      <c r="W27" s="1253"/>
      <c r="X27" s="1279"/>
      <c r="Y27" s="56"/>
      <c r="Z27" s="1700"/>
      <c r="AA27" s="358" t="str" cm="1">
        <f t="array" ref="AA27">IFERROR(INDEX($B$1:$B$272,SMALL(IF($C$1:$C$272=$O$26, ROW($B$1:$B$272)-ROW($B$1)+1),ROWS($AA$25:AA27)
        )
  ),
"")</f>
        <v/>
      </c>
      <c r="AB27" s="502"/>
      <c r="AC27" s="326" t="str" cm="1">
        <f t="array" ref="AC27">IFERROR(INDEX($B$1:$B$272,SMALL(IF($C$1:$C$272=$O$19, ROW($B$1:$B$272)-ROW($B$1)+1),ROWS($AC$23:AC27)
        )
  ),
"")</f>
        <v/>
      </c>
      <c r="AD27" s="502"/>
      <c r="AE27" s="326" t="str" cm="1">
        <f t="array" ref="AE27">IFERROR(INDEX($B$1:$B$272,SMALL(IF($C$1:$C$272=$O$20, ROW($B$1:$B$272)-ROW($B$1)+1),ROWS($AE$26:AE27)
        )
  ),
"")</f>
        <v/>
      </c>
      <c r="AF27" s="326" t="str" cm="1">
        <f t="array" ref="AF27">IFERROR(INDEX($B$1:$B$272,SMALL(IF($C$1:$C$272=$O$22, ROW($B$1:$B$272)-ROW($B$1)+1),ROWS($AF$12:AF27)
        )
  ),
"")</f>
        <v/>
      </c>
      <c r="AG27" s="326" t="str" cm="1">
        <f t="array" ref="AG27">IFERROR(INDEX($B$1:$B$272,SMALL(IF($O$25=$C$1:$C$272,ROW($C$1:$C$272)-MIN(ROW($B$1:$B$272))+1,""), ROW()-17)),"")</f>
        <v/>
      </c>
      <c r="AH27" s="326" t="str" cm="1">
        <f t="array" ref="AH27">IFERROR(INDEX($B$1:$B$272,SMALL(IF($O$32=$C$1:$C$272,ROW($C$1:$C$272)-MIN(ROW($B$1:$B$272))+1,""), ROW()-12)),"")</f>
        <v/>
      </c>
      <c r="AI27" s="875" t="str" cm="1">
        <f t="array" ref="AI27">IFERROR(INDEX($B$1:$B$272,SMALL(IF($O$4=$C$1:$C$272,ROW($C$1:$C$272)-MIN(ROW($B$1:$B$272))+1,""), ROW()-1)),"")</f>
        <v/>
      </c>
      <c r="AJ27" s="876" t="str" cm="1">
        <f t="array" ref="AJ27">IFERROR(INDEX($B$32:$B$646,SMALL(IF($O$4=$C$32:$C$646,ROW($C$32:$C$646)-MIN(ROW($B$32:$B$646))+1,""), ROW()-1)),"")</f>
        <v/>
      </c>
      <c r="AK27" s="323"/>
      <c r="AL27" s="1653"/>
      <c r="AM27" s="337"/>
      <c r="AN27" s="337"/>
      <c r="AO27" s="337"/>
      <c r="AP27" s="337"/>
      <c r="AQ27" s="337"/>
      <c r="AR27" s="337"/>
      <c r="AS27" s="337"/>
    </row>
    <row r="28" spans="2:45" ht="15.75" customHeight="1">
      <c r="B28" s="1278"/>
      <c r="C28" s="1292"/>
      <c r="E28" s="1287"/>
      <c r="F28" s="1123"/>
      <c r="G28" s="1680"/>
      <c r="H28" s="1680"/>
      <c r="I28" s="1640"/>
      <c r="J28" s="1689"/>
      <c r="K28" s="602"/>
      <c r="L28" s="1647"/>
      <c r="M28" s="500"/>
      <c r="N28" s="321"/>
      <c r="O28" s="148" t="s">
        <v>359</v>
      </c>
      <c r="P28" s="1270" t="s">
        <v>249</v>
      </c>
      <c r="Q28" s="198">
        <f t="shared" si="0"/>
        <v>0</v>
      </c>
      <c r="R28" s="810">
        <f>'[3]2025 Progress tracker'!$D$15</f>
        <v>0</v>
      </c>
      <c r="S28" s="1682"/>
      <c r="T28" s="56"/>
      <c r="U28" s="1256" t="s">
        <v>360</v>
      </c>
      <c r="V28" s="1257">
        <v>2.5</v>
      </c>
      <c r="W28" s="1257">
        <v>5</v>
      </c>
      <c r="X28" s="1258">
        <v>10</v>
      </c>
      <c r="Y28" s="56"/>
      <c r="Z28" s="1700"/>
      <c r="AA28" s="358" t="str" cm="1">
        <f t="array" ref="AA28">IFERROR(INDEX($B$1:$B$272,SMALL(IF($C$1:$C$272=$O$26, ROW($B$1:$B$272)-ROW($B$1)+1),ROWS($AA$25:AA28)
        )
  ),
"")</f>
        <v/>
      </c>
      <c r="AB28" s="502"/>
      <c r="AC28" s="326" t="str" cm="1">
        <f t="array" ref="AC28">IFERROR(INDEX($B$1:$B$272,SMALL(IF($O$19=$C$1:$C$272,ROW($C$1:$C$272)-MIN(ROW($B$1:$B$272))+1,""), ROW()-21)),"")</f>
        <v/>
      </c>
      <c r="AD28" s="502"/>
      <c r="AE28" s="326" t="str" cm="1">
        <f t="array" ref="AE28">IFERROR(INDEX($B$1:$B$272,SMALL(IF($C$1:$C$272=$O$20, ROW($B$1:$B$272)-ROW($B$1)+1),ROWS($AE$26:AE28)
        )
  ),
"")</f>
        <v/>
      </c>
      <c r="AF28" s="334" t="str">
        <f>"Returns Exceptions"&amp;"   "&amp;$X$48</f>
        <v>Returns Exceptions   estimate</v>
      </c>
      <c r="AG28" s="326" t="str" cm="1">
        <f t="array" ref="AG28">IFERROR(INDEX($B$1:$B$272,SMALL(IF($O$25=$C$1:$C$272,ROW($C$1:$C$272)-MIN(ROW($B$1:$B$272))+1,""), ROW()-17)),"")</f>
        <v/>
      </c>
      <c r="AH28" s="326" t="str" cm="1">
        <f t="array" ref="AH28">IFERROR(INDEX($B$1:$B$272,SMALL(IF($O$32=$C$1:$C$272,ROW($C$1:$C$272)-MIN(ROW($B$1:$B$272))+1,""), ROW()-12)),"")</f>
        <v/>
      </c>
      <c r="AI28" s="875" t="str" cm="1">
        <f t="array" ref="AI28">IFERROR(INDEX($B$1:$B$272,SMALL(IF($O$4=$C$1:$C$272,ROW($C$1:$C$272)-MIN(ROW($B$1:$B$272))+1,""), ROW()-1)),"")</f>
        <v/>
      </c>
      <c r="AJ28" s="876" t="str" cm="1">
        <f t="array" ref="AJ28">IFERROR(INDEX($B$32:$B$646,SMALL(IF($O$4=$C$32:$C$646,ROW($C$32:$C$646)-MIN(ROW($B$32:$B$646))+1,""), ROW()-1)),"")</f>
        <v/>
      </c>
      <c r="AK28" s="323"/>
      <c r="AL28" s="1653"/>
      <c r="AM28" s="337"/>
      <c r="AN28" s="337"/>
      <c r="AO28" s="337"/>
      <c r="AP28" s="337"/>
      <c r="AQ28" s="337"/>
      <c r="AR28" s="337"/>
      <c r="AS28" s="337"/>
    </row>
    <row r="29" spans="2:45" ht="15.75" customHeight="1">
      <c r="B29" s="1278"/>
      <c r="C29" s="1292"/>
      <c r="E29" s="1287"/>
      <c r="F29" s="1123"/>
      <c r="G29" s="1680"/>
      <c r="H29" s="1680"/>
      <c r="I29" s="1640"/>
      <c r="J29" s="1689"/>
      <c r="K29" s="1646"/>
      <c r="L29" s="1280"/>
      <c r="M29" s="227"/>
      <c r="N29" s="321"/>
      <c r="O29" s="148" t="s">
        <v>361</v>
      </c>
      <c r="P29" s="175" t="s">
        <v>362</v>
      </c>
      <c r="Q29" s="198">
        <f t="shared" si="0"/>
        <v>0</v>
      </c>
      <c r="R29" s="810"/>
      <c r="S29" s="1691"/>
      <c r="T29" s="56"/>
      <c r="U29" s="217" t="s">
        <v>363</v>
      </c>
      <c r="V29" s="114" t="s">
        <v>364</v>
      </c>
      <c r="W29" s="114" t="s">
        <v>365</v>
      </c>
      <c r="X29" s="219" t="s">
        <v>366</v>
      </c>
      <c r="Y29" s="56"/>
      <c r="Z29" s="1700"/>
      <c r="AA29" s="358" t="str" cm="1">
        <f t="array" ref="AA29">IFERROR(INDEX($B$1:$B$272,SMALL(IF($C$1:$C$272=$O$26, ROW($B$1:$B$272)-ROW($B$1)+1),ROWS($AA$25:AA29)
        )
  ),
"")</f>
        <v/>
      </c>
      <c r="AB29" s="502"/>
      <c r="AC29" s="1678" t="s">
        <v>367</v>
      </c>
      <c r="AD29" s="1679"/>
      <c r="AE29" s="326" t="str" cm="1">
        <f t="array" ref="AE29">IFERROR(INDEX($B$1:$B$272,SMALL(IF($C$1:$C$272=$O$20, ROW($B$1:$B$272)-ROW($B$1)+1),ROWS($AE$26:AE29)
        )
  ),
"")</f>
        <v/>
      </c>
      <c r="AF29" s="326" t="str" cm="1">
        <f t="array" ref="AF29">IFERROR(INDEX($B$1:$B$272,SMALL(IF($O$23=$C$1:$C$272,ROW($C$1:$C$272)-MIN(ROW($B$1:$B$272))+1,""), ROW()-26)),"")</f>
        <v/>
      </c>
      <c r="AG29" s="326" t="str" cm="1">
        <f t="array" ref="AG29">IFERROR(INDEX($B$1:$B$272,SMALL(IF($O$25=$C$1:$C$272,ROW($C$1:$C$272)-MIN(ROW($B$1:$B$272))+1,""), ROW()-17)),"")</f>
        <v/>
      </c>
      <c r="AH29" s="326" t="str" cm="1">
        <f t="array" ref="AH29">IFERROR(INDEX($B$1:$B$272,SMALL(IF($O$32=$C$1:$C$272,ROW($C$1:$C$272)-MIN(ROW($B$1:$B$272))+1,""), ROW()-12)),"")</f>
        <v/>
      </c>
      <c r="AI29" s="875" t="str" cm="1">
        <f t="array" ref="AI29">IFERROR(INDEX($B$1:$B$272,SMALL(IF($O$4=$C$1:$C$272,ROW($C$1:$C$272)-MIN(ROW($B$1:$B$272))+1,""), ROW()-1)),"")</f>
        <v/>
      </c>
      <c r="AJ29" s="876" t="str" cm="1">
        <f t="array" ref="AJ29">IFERROR(INDEX($B$32:$B$646,SMALL(IF($O$4=$C$32:$C$646,ROW($C$32:$C$646)-MIN(ROW($B$32:$B$646))+1,""), ROW()-1)),"")</f>
        <v/>
      </c>
      <c r="AK29" s="323"/>
      <c r="AL29" s="1654"/>
      <c r="AM29" s="337"/>
      <c r="AN29" s="337"/>
      <c r="AO29" s="337"/>
      <c r="AP29" s="337"/>
      <c r="AQ29" s="337"/>
      <c r="AR29" s="337"/>
      <c r="AS29" s="337"/>
    </row>
    <row r="30" spans="2:45" ht="15.75" customHeight="1">
      <c r="B30" s="314"/>
      <c r="C30" s="1291"/>
      <c r="E30" s="1287"/>
      <c r="F30" s="1123"/>
      <c r="G30" s="1680"/>
      <c r="H30" s="1680"/>
      <c r="I30" s="1640"/>
      <c r="J30" s="1689"/>
      <c r="K30" s="1646"/>
      <c r="L30" s="1280"/>
      <c r="M30" s="227"/>
      <c r="N30" s="321"/>
      <c r="O30" s="148" t="s">
        <v>236</v>
      </c>
      <c r="P30" s="175" t="s">
        <v>368</v>
      </c>
      <c r="Q30" s="198">
        <f t="shared" si="0"/>
        <v>2</v>
      </c>
      <c r="R30" s="849"/>
      <c r="S30" s="1690"/>
      <c r="T30" s="56"/>
      <c r="U30" s="1055" t="s">
        <v>232</v>
      </c>
      <c r="V30" s="113">
        <v>20</v>
      </c>
      <c r="W30" s="113">
        <v>175</v>
      </c>
      <c r="X30" s="345">
        <f>W30*V30*$W$28</f>
        <v>17500</v>
      </c>
      <c r="Y30" s="56"/>
      <c r="Z30" s="1700"/>
      <c r="AA30" s="358" t="str" cm="1">
        <f t="array" ref="AA30">IFERROR(INDEX($B$1:$B$272,SMALL(IF($C$1:$C$272=$O$26, ROW($B$1:$B$272)-ROW($B$1)+1),ROWS($AA$25:AA30)
        )
  ),
"")</f>
        <v/>
      </c>
      <c r="AB30" s="502"/>
      <c r="AC30" s="1667" t="str" cm="1">
        <f t="array" ref="AC30">IFERROR(INDEX($B$1:$B$272,SMALL(IF($O$33=$C$1:$C$272,ROW($C$1:$C$272)-MIN(ROW($B$1:$B$272))+1,""), ROW()-26)),"")</f>
        <v/>
      </c>
      <c r="AD30" s="1666"/>
      <c r="AE30" s="326" t="str" cm="1">
        <f t="array" ref="AE30">IFERROR(INDEX($B$1:$B$272,SMALL(IF($C$1:$C$272=$O$20, ROW($B$1:$B$272)-ROW($B$1)+1),ROWS($AE$26:AE30)
        )
  ),
"")</f>
        <v/>
      </c>
      <c r="AF30" s="326" t="str" cm="1">
        <f t="array" ref="AF30">IFERROR(INDEX($B$1:$B$272,SMALL(IF($O$23=$C$1:$C$272,ROW($C$1:$C$272)-MIN(ROW($B$1:$B$272))+1,""), ROW()-26)),"")</f>
        <v/>
      </c>
      <c r="AG30" s="326" t="str" cm="1">
        <f t="array" ref="AG30">IFERROR(INDEX($B$1:$B$272,SMALL(IF($O$25=$C$1:$C$272,ROW($C$1:$C$272)-MIN(ROW($B$1:$B$272))+1,""), ROW()-17)),"")</f>
        <v/>
      </c>
      <c r="AH30" s="326" t="str" cm="1">
        <f t="array" ref="AH30">IFERROR(INDEX($B$1:$B$272,SMALL(IF($O$32=$C$1:$C$272,ROW($C$1:$C$272)-MIN(ROW($B$1:$B$272))+1,""), ROW()-12)),"")</f>
        <v/>
      </c>
      <c r="AI30" s="875" t="str" cm="1">
        <f t="array" ref="AI30">IFERROR(INDEX($B$1:$B$272,SMALL(IF($O$4=$C$1:$C$272,ROW($C$1:$C$272)-MIN(ROW($B$1:$B$272))+1,""), ROW()-1)),"")</f>
        <v/>
      </c>
      <c r="AJ30" s="876" t="str" cm="1">
        <f t="array" ref="AJ30">IFERROR(INDEX($B$32:$B$646,SMALL(IF($O$4=$C$32:$C$646,ROW($C$32:$C$646)-MIN(ROW($B$32:$B$646))+1,""), ROW()-1)),"")</f>
        <v/>
      </c>
      <c r="AK30" s="323"/>
      <c r="AL30" s="1655" t="s">
        <v>272</v>
      </c>
      <c r="AM30" s="338"/>
      <c r="AN30" s="338"/>
      <c r="AO30" s="338"/>
      <c r="AP30" s="338"/>
      <c r="AQ30" s="338"/>
      <c r="AR30" s="338"/>
      <c r="AS30" s="338"/>
    </row>
    <row r="31" spans="2:45" ht="15.75" customHeight="1">
      <c r="B31" s="314"/>
      <c r="C31" s="1291"/>
      <c r="E31" s="1287"/>
      <c r="F31" s="1123"/>
      <c r="G31" s="1680"/>
      <c r="H31" s="1680"/>
      <c r="I31" s="1640"/>
      <c r="J31" s="1689"/>
      <c r="K31" s="1646"/>
      <c r="L31" s="1280"/>
      <c r="M31" s="227"/>
      <c r="N31" s="321" t="s">
        <v>369</v>
      </c>
      <c r="O31" s="148" t="s">
        <v>370</v>
      </c>
      <c r="P31" s="174" t="s">
        <v>207</v>
      </c>
      <c r="Q31" s="198">
        <f t="shared" si="0"/>
        <v>0</v>
      </c>
      <c r="R31" s="849"/>
      <c r="S31" s="234">
        <f ca="1">LOOKUP(U1,'Deployment needs'!$2:$2,'Deployment needs'!96:96)</f>
        <v>0</v>
      </c>
      <c r="T31" s="56"/>
      <c r="U31" s="1055" t="s">
        <v>240</v>
      </c>
      <c r="V31" s="113">
        <v>0</v>
      </c>
      <c r="W31" s="113">
        <v>175</v>
      </c>
      <c r="X31" s="221">
        <f>W31*V31*$V$28</f>
        <v>0</v>
      </c>
      <c r="Y31" s="56"/>
      <c r="Z31" s="1700"/>
      <c r="AA31" s="358" t="str" cm="1">
        <f t="array" ref="AA31">IFERROR(INDEX($B$1:$B$272,SMALL(IF($C$1:$C$272=$O$26, ROW($B$1:$B$272)-ROW($B$1)+1),ROWS($AA$25:AA31)
        )
  ),
"")</f>
        <v/>
      </c>
      <c r="AB31" s="502"/>
      <c r="AC31" s="1667" t="str" cm="1">
        <f t="array" ref="AC31">IFERROR(INDEX($B$1:$B$272,SMALL(IF($O$33=$C$1:$C$272,ROW($C$1:$C$272)-MIN(ROW($B$1:$B$272))+1,""), ROW()-26)),"")</f>
        <v/>
      </c>
      <c r="AD31" s="1666"/>
      <c r="AE31" s="326" t="str" cm="1">
        <f t="array" ref="AE31">IFERROR(INDEX($B$1:$B$272,SMALL(IF($C$1:$C$272=$O$20, ROW($B$1:$B$272)-ROW($B$1)+1),ROWS($AE$26:AE31)
        )
  ),
"")</f>
        <v/>
      </c>
      <c r="AF31" s="326" t="str" cm="1">
        <f t="array" ref="AF31">IFERROR(INDEX($B$1:$B$272,SMALL(IF($O$23=$C$1:$C$272,ROW($C$1:$C$272)-MIN(ROW($B$1:$B$272))+1,""), ROW()-26)),"")</f>
        <v/>
      </c>
      <c r="AG31" s="326" t="str" cm="1">
        <f t="array" ref="AG31">IFERROR(INDEX($B$1:$B$272,SMALL(IF($O$25=$C$1:$C$272,ROW($C$1:$C$272)-MIN(ROW($B$1:$B$272))+1,""), ROW()-17)),"")</f>
        <v/>
      </c>
      <c r="AH31" s="326" t="str" cm="1">
        <f t="array" ref="AH31">IFERROR(INDEX($B$1:$B$272,SMALL(IF($O$32=$C$1:$C$272,ROW($C$1:$C$272)-MIN(ROW($B$1:$B$272))+1,""), ROW()-12)),"")</f>
        <v/>
      </c>
      <c r="AI31" s="875" t="str" cm="1">
        <f t="array" ref="AI31">IFERROR(INDEX($B$1:$B$272,SMALL(IF($O$4=$C$1:$C$272,ROW($C$1:$C$272)-MIN(ROW($B$1:$B$272))+1,""), ROW()-1)),"")</f>
        <v/>
      </c>
      <c r="AJ31" s="876" t="str" cm="1">
        <f t="array" ref="AJ31">IFERROR(INDEX($B$32:$B$646,SMALL(IF($O$4=$C$32:$C$646,ROW($C$32:$C$646)-MIN(ROW($B$32:$B$646))+1,""), ROW()-1)),"")</f>
        <v/>
      </c>
      <c r="AK31" s="323"/>
      <c r="AL31" s="1656"/>
      <c r="AM31" s="307"/>
      <c r="AN31" s="307"/>
      <c r="AO31" s="307"/>
      <c r="AP31" s="307"/>
      <c r="AQ31" s="307"/>
      <c r="AR31" s="307"/>
      <c r="AS31" s="307"/>
    </row>
    <row r="32" spans="2:45" ht="15.75" customHeight="1">
      <c r="B32" s="314" t="str" cm="1">
        <f t="array" ref="B32">IFERROR(_xlfn.IFS(G5=0,"",G5&gt;0,G5),"")</f>
        <v>Deja Andersson</v>
      </c>
      <c r="C32" s="1291" t="str" cm="1">
        <f t="array" ref="C32">IFERROR(_xlfn.IFS(I5=0,"",I5&gt;0,I5),"")</f>
        <v>SL</v>
      </c>
      <c r="E32" s="1287"/>
      <c r="F32" s="1123"/>
      <c r="G32" s="1680"/>
      <c r="H32" s="1680"/>
      <c r="I32" s="1640"/>
      <c r="J32" s="1689"/>
      <c r="K32" s="602"/>
      <c r="L32" s="1648"/>
      <c r="M32" s="1649"/>
      <c r="N32" s="321"/>
      <c r="O32" s="148" t="s">
        <v>245</v>
      </c>
      <c r="P32" s="174" t="s">
        <v>371</v>
      </c>
      <c r="Q32" s="198">
        <f t="shared" si="0"/>
        <v>3</v>
      </c>
      <c r="R32" s="849"/>
      <c r="S32" s="234" cm="1">
        <f t="array" aca="1" ref="S32" ca="1">LOOKUP(U1,'Deployment needs'!$2:$2,('Deployment needs'!76:76+'Deployment needs'!89:89+'Deployment needs'!90:90))</f>
        <v>0.5</v>
      </c>
      <c r="T32" s="56"/>
      <c r="U32" s="1055"/>
      <c r="V32" s="113"/>
      <c r="W32" s="113"/>
      <c r="X32" s="221"/>
      <c r="Y32" s="56"/>
      <c r="Z32" s="1700"/>
      <c r="AA32" s="809" t="s">
        <v>372</v>
      </c>
      <c r="AB32" s="331" t="str">
        <f>"Overstock Putaway"&amp;"   "&amp;T37</f>
        <v xml:space="preserve">Overstock Putaway   </v>
      </c>
      <c r="AC32" s="1667" t="str" cm="1">
        <f t="array" ref="AC32">IFERROR(INDEX($B$1:$B$272,SMALL(IF($O$33=$C$1:$C$272,ROW($C$1:$C$272)-MIN(ROW($B$1:$B$272))+1,""), ROW()-26)),"")</f>
        <v/>
      </c>
      <c r="AD32" s="1666"/>
      <c r="AE32" s="326" t="str" cm="1">
        <f t="array" ref="AE32">IFERROR(INDEX($B$1:$B$272,SMALL(IF($C$1:$C$272=$O$20, ROW($B$1:$B$272)-ROW($B$1)+1),ROWS($AE$26:AE32)
        )
  ),
"")</f>
        <v/>
      </c>
      <c r="AF32" s="326" t="str" cm="1">
        <f t="array" ref="AF32">IFERROR(INDEX($B$1:$B$272,SMALL(IF($O$23=$C$1:$C$272,ROW($C$1:$C$272)-MIN(ROW($B$1:$B$272))+1,""), ROW()-26)),"")</f>
        <v/>
      </c>
      <c r="AG32" s="326" t="str" cm="1">
        <f t="array" ref="AG32">IFERROR(INDEX($B$1:$B$272,SMALL(IF($O$25=$C$1:$C$272,ROW($C$1:$C$272)-MIN(ROW($B$1:$B$272))+1,""), ROW()-17)),"")</f>
        <v/>
      </c>
      <c r="AH32" s="326" t="str" cm="1">
        <f t="array" ref="AH32">IFERROR(INDEX($B$1:$B$272,SMALL(IF($O$32=$C$1:$C$272,ROW($C$1:$C$272)-MIN(ROW($B$1:$B$272))+1,""), ROW()-12)),"")</f>
        <v/>
      </c>
      <c r="AI32" s="875" t="str" cm="1">
        <f t="array" ref="AI32">IFERROR(INDEX($B$1:$B$272,SMALL(IF($O$4=$C$1:$C$272,ROW($C$1:$C$272)-MIN(ROW($B$1:$B$272))+1,""), ROW()-1)),"")</f>
        <v/>
      </c>
      <c r="AJ32" s="876" t="str" cm="1">
        <f t="array" ref="AJ32">IFERROR(INDEX($B$32:$B$646,SMALL(IF($O$4=$C$32:$C$646,ROW($C$32:$C$646)-MIN(ROW($B$32:$B$646))+1,""), ROW()-1)),"")</f>
        <v/>
      </c>
      <c r="AK32" s="323"/>
      <c r="AL32" s="1656"/>
      <c r="AM32" s="307"/>
      <c r="AN32" s="307"/>
      <c r="AO32" s="307"/>
      <c r="AP32" s="307"/>
      <c r="AQ32" s="307"/>
      <c r="AR32" s="307"/>
      <c r="AS32" s="307"/>
    </row>
    <row r="33" spans="2:45" ht="15.75" customHeight="1">
      <c r="B33" s="314" t="str" cm="1">
        <f t="array" ref="B33">IFERROR(_xlfn.IFS(G6=0,"",G6&gt;0,G6),"")</f>
        <v>Eumary Quinones</v>
      </c>
      <c r="C33" s="1291" t="str" cm="1">
        <f t="array" ref="C33">IFERROR(_xlfn.IFS(I6=0,"",I6&gt;0,I6),"")</f>
        <v>I</v>
      </c>
      <c r="E33" s="123">
        <f>COUNTIFS(E5:E32,"*")</f>
        <v>23</v>
      </c>
      <c r="F33" s="130">
        <f>COUNTIFS(F5:F32,$O$38)+COUNTIFS(F5:F32,$O$39)+COUNTIFS(F5:F32,$O$40)+COUNTIFS(F5:F32,$O$41)+COUNTIFS(F5:F32,$O$42)+COUNTIFS(F5:F32,$O$43)+COUNTIFS(F5:F32,$O$44)+COUNTIFS(F5:F32,$O$45)+COUNTIFS(F5:F32,$O$198)</f>
        <v>20</v>
      </c>
      <c r="G33" s="1681">
        <f>COUNTIFS(G5:G32,"*")</f>
        <v>12</v>
      </c>
      <c r="H33" s="1681"/>
      <c r="I33" s="130">
        <f>COUNTIFS(I5:I32,$O$38)+COUNTIFS(I5:I32,$O$39)+COUNTIFS(I5:I32,$O$40)+COUNTIFS(I5:I32,$O$41)+COUNTIFS(I5:I32,$O$42)+COUNTIFS(I5:I32,$O$43)+COUNTIFS(I5:I32,$O$44)+COUNTIFS(I5:I32,$O$45)+COUNTIFS(F5:I32,$O$198)</f>
        <v>10</v>
      </c>
      <c r="J33" s="123">
        <f>COUNTIFS(L5:L32,"*")</f>
        <v>0</v>
      </c>
      <c r="K33" s="60"/>
      <c r="L33" s="130">
        <f ca="1">COUNTIFS(L5:L33,$O$77)+COUNTIFS(L5:L33,$O$78)+COUNTIFS(L5:L33,$O$194)+COUNTIFS(L5:L33,$O$195)+COUNTIFS(L5:L33,$O$196)+COUNTIFS(L5:L33,$O$197)+COUNTIFS(L5:L33,$O$199)+COUNTIFS(L5:L33,$O$200)</f>
        <v>0</v>
      </c>
      <c r="M33" s="56"/>
      <c r="N33" s="321"/>
      <c r="O33" s="149" t="s">
        <v>373</v>
      </c>
      <c r="P33" s="724" t="s">
        <v>374</v>
      </c>
      <c r="Q33" s="198">
        <f t="shared" si="0"/>
        <v>0</v>
      </c>
      <c r="R33" s="850"/>
      <c r="S33" s="722">
        <f ca="1">LOOKUP(U1,'Deployment needs'!$2:$2,'Deployment needs'!77:77)</f>
        <v>1</v>
      </c>
      <c r="T33" s="56"/>
      <c r="U33" s="814" t="s">
        <v>375</v>
      </c>
      <c r="V33" s="368"/>
      <c r="W33" s="369"/>
      <c r="X33" s="222">
        <f>SUM(X30:X32)</f>
        <v>17500</v>
      </c>
      <c r="Y33" s="56"/>
      <c r="Z33" s="1700"/>
      <c r="AA33" s="296" t="str" cm="1">
        <f t="array" ref="AA33">IFERROR(INDEX($B$1:$B$272,SMALL(IF($O$17=$C$1:$C$272,ROW($C$1:$C$272)-MIN(ROW($B$1:$B$272))+1,""), ROW()-31)),"")</f>
        <v/>
      </c>
      <c r="AB33" s="213" t="str" cm="1">
        <f t="array" ref="AB33">IFERROR(INDEX($B$1:$B$272,SMALL(IF($O$18=$C$1:$C$272,ROW($C$1:$C$272)-MIN(ROW($B$1:$B$272))+1,""), ROW()-31)),"")</f>
        <v/>
      </c>
      <c r="AC33" s="1667" t="str" cm="1">
        <f t="array" ref="AC33">IFERROR(INDEX($B$1:$B$272,SMALL(IF($O$33=$C$1:$C$272,ROW($C$1:$C$272)-MIN(ROW($B$1:$B$272))+1,""), ROW()-26)),"")</f>
        <v/>
      </c>
      <c r="AD33" s="1666"/>
      <c r="AE33" s="326" t="str" cm="1">
        <f t="array" ref="AE33">IFERROR(INDEX($B$1:$B$272,SMALL(IF($O$20=$C$1:$C$272,ROW($C$1:$C$272)-MIN(ROW($B$1:$B$272))+1,""), ROW()-20)),"")</f>
        <v/>
      </c>
      <c r="AF33" s="326" t="str" cm="1">
        <f t="array" ref="AF33">IFERROR(INDEX($B$1:$B$272,SMALL(IF($O$23=$C$1:$C$272,ROW($C$1:$C$272)-MIN(ROW($B$1:$B$272))+1,""), ROW()-26)),"")</f>
        <v/>
      </c>
      <c r="AG33" s="326" t="str" cm="1">
        <f t="array" ref="AG33">IFERROR(INDEX($B$1:$B$272,SMALL(IF($O$25=$C$1:$C$272,ROW($C$1:$C$272)-MIN(ROW($B$1:$B$272))+1,""), ROW()-17)),"")</f>
        <v/>
      </c>
      <c r="AH33" s="326" t="str" cm="1">
        <f t="array" ref="AH33">IFERROR(INDEX($B$1:$B$272,SMALL(IF($O$32=$C$1:$C$272,ROW($C$1:$C$272)-MIN(ROW($B$1:$B$272))+1,""), ROW()-12)),"")</f>
        <v/>
      </c>
      <c r="AI33" s="875" t="str" cm="1">
        <f t="array" ref="AI33">IFERROR(INDEX($B$1:$B$272,SMALL(IF($O$4=$C$1:$C$272,ROW($C$1:$C$272)-MIN(ROW($B$1:$B$272))+1,""), ROW()-1)),"")</f>
        <v/>
      </c>
      <c r="AJ33" s="876" t="str" cm="1">
        <f t="array" ref="AJ33">IFERROR(INDEX($B$32:$B$646,SMALL(IF($O$4=$C$32:$C$646,ROW($C$32:$C$646)-MIN(ROW($B$32:$B$646))+1,""), ROW()-1)),"")</f>
        <v/>
      </c>
      <c r="AK33" s="323"/>
      <c r="AL33" s="1656"/>
      <c r="AM33" s="307"/>
      <c r="AN33" s="307"/>
      <c r="AO33" s="307"/>
      <c r="AP33" s="307"/>
      <c r="AQ33" s="307"/>
      <c r="AR33" s="307"/>
      <c r="AS33" s="307"/>
    </row>
    <row r="34" spans="2:45" ht="15.75" customHeight="1">
      <c r="B34" s="314" t="str" cm="1">
        <f t="array" ref="B34">IFERROR(_xlfn.IFS(G7=0,"",G7&gt;0,G7),"")</f>
        <v>Sunia Hernandez</v>
      </c>
      <c r="C34" s="1291" t="str" cm="1">
        <f t="array" ref="C34">IFERROR(_xlfn.IFS(I7=0,"",I7&gt;0,I7),"")</f>
        <v>x</v>
      </c>
      <c r="E34" s="56"/>
      <c r="F34" s="56"/>
      <c r="G34" s="56"/>
      <c r="H34" s="56"/>
      <c r="I34" s="56"/>
      <c r="J34" s="56"/>
      <c r="K34" s="56"/>
      <c r="L34" s="56"/>
      <c r="M34" s="56"/>
      <c r="N34" s="321"/>
      <c r="O34" s="89"/>
      <c r="P34" s="252" t="s">
        <v>376</v>
      </c>
      <c r="Q34" s="723">
        <f>F36-F33-I33</f>
        <v>5</v>
      </c>
      <c r="R34" s="180"/>
      <c r="S34" s="721">
        <f ca="1">SUM(S3:S33)</f>
        <v>23.431665390604973</v>
      </c>
      <c r="T34" s="56"/>
      <c r="U34" s="89"/>
      <c r="V34" s="89"/>
      <c r="W34" s="89"/>
      <c r="X34" s="89"/>
      <c r="Y34" s="56"/>
      <c r="Z34" s="1700"/>
      <c r="AA34" s="296" t="str" cm="1">
        <f t="array" ref="AA34">IFERROR(INDEX($B$1:$B$272,SMALL(IF($O$17=$C$1:$C$272,ROW($C$1:$C$272)-MIN(ROW($B$1:$B$272))+1,""), ROW()-31)),"")</f>
        <v/>
      </c>
      <c r="AB34" s="213" t="str" cm="1">
        <f t="array" ref="AB34">IFERROR(INDEX($B$1:$B$272,SMALL(IF($O$18=$C$1:$C$272,ROW($C$1:$C$272)-MIN(ROW($B$1:$B$272))+1,""), ROW()-31)),"")</f>
        <v/>
      </c>
      <c r="AC34" s="1667" t="str" cm="1">
        <f t="array" ref="AC34">IFERROR(INDEX($B$1:$B$272,SMALL(IF($O$33=$C$1:$C$272,ROW($C$1:$C$272)-MIN(ROW($B$1:$B$272))+1,""), ROW()-26)),"")</f>
        <v/>
      </c>
      <c r="AD34" s="1666"/>
      <c r="AE34" s="816" t="s">
        <v>362</v>
      </c>
      <c r="AF34" s="326" t="str" cm="1">
        <f t="array" ref="AF34">IFERROR(INDEX($B$1:$B$272,SMALL(IF($O$23=$C$1:$C$272,ROW($C$1:$C$272)-MIN(ROW($B$1:$B$272))+1,""), ROW()-26)),"")</f>
        <v/>
      </c>
      <c r="AG34" s="326" t="str" cm="1">
        <f t="array" ref="AG34">IFERROR(INDEX($B$1:$B$272,SMALL(IF($O$25=$C$1:$C$272,ROW($C$1:$C$272)-MIN(ROW($B$1:$B$272))+1,""), ROW()-17)),"")</f>
        <v/>
      </c>
      <c r="AH34" s="326" t="str" cm="1">
        <f t="array" ref="AH34">IFERROR(INDEX($B$1:$B$272,SMALL(IF($O$32=$C$1:$C$272,ROW($C$1:$C$272)-MIN(ROW($B$1:$B$272))+1,""), ROW()-12)),"")</f>
        <v/>
      </c>
      <c r="AI34" s="875" t="str" cm="1">
        <f t="array" ref="AI34">IFERROR(INDEX($B$1:$B$272,SMALL(IF($O$4=$C$1:$C$272,ROW($C$1:$C$272)-MIN(ROW($B$1:$B$272))+1,""), ROW()-1)),"")</f>
        <v/>
      </c>
      <c r="AJ34" s="876" t="str" cm="1">
        <f t="array" ref="AJ34">IFERROR(INDEX($B$32:$B$646,SMALL(IF($O$4=$C$32:$C$646,ROW($C$32:$C$646)-MIN(ROW($B$32:$B$646))+1,""), ROW()-1)),"")</f>
        <v/>
      </c>
      <c r="AK34" s="323"/>
      <c r="AL34" s="1656"/>
      <c r="AM34" s="307"/>
      <c r="AN34" s="307"/>
      <c r="AO34" s="307"/>
      <c r="AP34" s="307"/>
      <c r="AQ34" s="307"/>
      <c r="AR34" s="307"/>
      <c r="AS34" s="307"/>
    </row>
    <row r="35" spans="2:45" ht="15.75" customHeight="1">
      <c r="B35" s="314" t="str" cm="1">
        <f t="array" ref="B35">IFERROR(_xlfn.IFS(G8=0,"",G8&gt;0,G8),"")</f>
        <v>Orlis Daniel Zaldivar</v>
      </c>
      <c r="C35" s="1291" t="str" cm="1">
        <f t="array" ref="C35">IFERROR(_xlfn.IFS(I8=0,"",I8&gt;0,I8),"")</f>
        <v>x</v>
      </c>
      <c r="E35" s="561" t="s">
        <v>377</v>
      </c>
      <c r="F35" s="853">
        <f>E33+G33</f>
        <v>35</v>
      </c>
      <c r="G35" s="56"/>
      <c r="H35" s="56"/>
      <c r="I35" s="56"/>
      <c r="J35" s="56"/>
      <c r="K35" s="56"/>
      <c r="L35" s="56"/>
      <c r="M35" s="56"/>
      <c r="N35" s="321"/>
      <c r="O35" s="89"/>
      <c r="P35" s="177" t="s">
        <v>378</v>
      </c>
      <c r="Q35" s="119">
        <f>F36</f>
        <v>35</v>
      </c>
      <c r="R35" s="180"/>
      <c r="S35" s="204">
        <f ca="1">LOOKUP(U1,'Deployment needs'!$2:$2,'Deployment needs'!52:52)</f>
        <v>23.431665390604977</v>
      </c>
      <c r="T35" s="56"/>
      <c r="U35" s="89"/>
      <c r="V35" s="89"/>
      <c r="W35" s="89"/>
      <c r="X35" s="89"/>
      <c r="Y35" s="56"/>
      <c r="Z35" s="1700"/>
      <c r="AA35" s="296" t="str" cm="1">
        <f t="array" ref="AA35">IFERROR(INDEX($B$1:$B$272,SMALL(IF($O$17=$C$1:$C$272,ROW($C$1:$C$272)-MIN(ROW($B$1:$B$272))+1,""), ROW()-31)),"")</f>
        <v/>
      </c>
      <c r="AB35" s="213" t="str" cm="1">
        <f t="array" ref="AB35">IFERROR(INDEX($B$1:$B$272,SMALL(IF($O$18=$C$1:$C$272,ROW($C$1:$C$272)-MIN(ROW($B$1:$B$272))+1,""), ROW()-31)),"")</f>
        <v/>
      </c>
      <c r="AC35" s="1667" t="str" cm="1">
        <f t="array" ref="AC35">IFERROR(INDEX($B$1:$B$272,SMALL(IF($O$33=$C$1:$C$272,ROW($C$1:$C$272)-MIN(ROW($B$1:$B$272))+1,""), ROW()-26)),"")</f>
        <v/>
      </c>
      <c r="AD35" s="1666"/>
      <c r="AE35" s="327" t="str" cm="1">
        <f t="array" ref="AE35">IFERROR(INDEX($B$1:$B$272,SMALL(IF($O$29=$C$1:$C$272,ROW($C$1:$C$272)-MIN(ROW($B$1:$B$272))+1,""), ROW()-33)),"")</f>
        <v/>
      </c>
      <c r="AF35" s="326" t="str" cm="1">
        <f t="array" ref="AF35">IFERROR(INDEX($B$1:$B$272,SMALL(IF($O$23=$C$1:$C$272,ROW($C$1:$C$272)-MIN(ROW($B$1:$B$272))+1,""), ROW()-26)),"")</f>
        <v/>
      </c>
      <c r="AG35" s="326" t="str" cm="1">
        <f t="array" ref="AG35">IFERROR(INDEX($B$1:$B$272,SMALL(IF($O$25=$C$1:$C$272,ROW($C$1:$C$272)-MIN(ROW($B$1:$B$272))+1,""), ROW()-17)),"")</f>
        <v/>
      </c>
      <c r="AH35" s="326" t="str" cm="1">
        <f t="array" ref="AH35">IFERROR(INDEX($B$1:$B$272,SMALL(IF($O$32=$C$1:$C$272,ROW($C$1:$C$272)-MIN(ROW($B$1:$B$272))+1,""), ROW()-12)),"")</f>
        <v/>
      </c>
      <c r="AI35" s="875" t="str" cm="1">
        <f t="array" ref="AI35">IFERROR(INDEX($B$1:$B$272,SMALL(IF($O$4=$C$1:$C$272,ROW($C$1:$C$272)-MIN(ROW($B$1:$B$272))+1,""), ROW()-1)),"")</f>
        <v/>
      </c>
      <c r="AJ35" s="876" t="str" cm="1">
        <f t="array" ref="AJ35">IFERROR(INDEX($B$32:$B$646,SMALL(IF($O$4=$C$32:$C$646,ROW($C$32:$C$646)-MIN(ROW($B$32:$B$646))+1,""), ROW()-1)),"")</f>
        <v/>
      </c>
      <c r="AK35" s="323"/>
      <c r="AL35" s="1657"/>
      <c r="AM35" s="307"/>
      <c r="AN35" s="307"/>
      <c r="AO35" s="307"/>
      <c r="AP35" s="307"/>
      <c r="AQ35" s="307"/>
      <c r="AR35" s="307"/>
      <c r="AS35" s="307"/>
    </row>
    <row r="36" spans="2:45" ht="15.75" customHeight="1">
      <c r="B36" s="314" t="str" cm="1">
        <f t="array" ref="B36">IFERROR(_xlfn.IFS(G9=0,"",G9&gt;0,G9),"")</f>
        <v xml:space="preserve">Rolexis Lopez Diaz </v>
      </c>
      <c r="C36" s="1291" t="str" cm="1">
        <f t="array" ref="C36">IFERROR(_xlfn.IFS(I9=0,"",I9&gt;0,I9),"")</f>
        <v>x</v>
      </c>
      <c r="E36" s="561" t="s">
        <v>379</v>
      </c>
      <c r="F36" s="601">
        <v>35</v>
      </c>
      <c r="G36" s="56"/>
      <c r="H36" s="56"/>
      <c r="I36" s="56"/>
      <c r="J36" s="56"/>
      <c r="K36" s="56"/>
      <c r="L36" s="56"/>
      <c r="M36" s="56"/>
      <c r="O36" s="89"/>
      <c r="P36" s="178" t="s">
        <v>380</v>
      </c>
      <c r="Q36" s="179">
        <f>F33+I33</f>
        <v>30</v>
      </c>
      <c r="R36" s="180"/>
      <c r="S36" s="180"/>
      <c r="T36" s="56"/>
      <c r="U36" s="1671" t="s">
        <v>381</v>
      </c>
      <c r="V36" s="1671"/>
      <c r="W36" s="1671"/>
      <c r="X36" s="1672"/>
      <c r="Y36" s="56"/>
      <c r="Z36" s="1700"/>
      <c r="AA36" s="296" t="str" cm="1">
        <f t="array" ref="AA36">IFERROR(INDEX($B$1:$B$272,SMALL(IF($O$17=$C$1:$C$272,ROW($C$1:$C$272)-MIN(ROW($B$1:$B$272))+1,""), ROW()-31)),"")</f>
        <v/>
      </c>
      <c r="AB36" s="213" t="str" cm="1">
        <f t="array" ref="AB36">IFERROR(INDEX($B$1:$B$272,SMALL(IF($O$18=$C$1:$C$272,ROW($C$1:$C$272)-MIN(ROW($B$1:$B$272))+1,""), ROW()-31)),"")</f>
        <v/>
      </c>
      <c r="AC36" s="1667" t="str" cm="1">
        <f t="array" ref="AC36">IFERROR(INDEX($B$1:$B$272,SMALL(IF($O$33=$C$1:$C$272,ROW($C$1:$C$272)-MIN(ROW($B$1:$B$272))+1,""), ROW()-26)),"")</f>
        <v/>
      </c>
      <c r="AD36" s="1666"/>
      <c r="AE36" s="327" t="str" cm="1">
        <f t="array" ref="AE36">IFERROR(INDEX($B$1:$B$272,SMALL(IF($O$29=$C$1:$C$272,ROW($C$1:$C$272)-MIN(ROW($B$1:$B$272))+1,""), ROW()-33)),"")</f>
        <v/>
      </c>
      <c r="AF36" s="326" t="str" cm="1">
        <f t="array" ref="AF36">IFERROR(INDEX($B$1:$B$272,SMALL(IF($O$23=$C$1:$C$272,ROW($C$1:$C$272)-MIN(ROW($B$1:$B$272))+1,""), ROW()-26)),"")</f>
        <v/>
      </c>
      <c r="AG36" s="326" t="str" cm="1">
        <f t="array" ref="AG36">IFERROR(INDEX($B$1:$B$272,SMALL(IF($O$25=$C$1:$C$272,ROW($C$1:$C$272)-MIN(ROW($B$1:$B$272))+1,""), ROW()-17)),"")</f>
        <v/>
      </c>
      <c r="AH36" s="326" t="str" cm="1">
        <f t="array" ref="AH36">IFERROR(INDEX($B$1:$B$272,SMALL(IF($O$32=$C$1:$C$272,ROW($C$1:$C$272)-MIN(ROW($B$1:$B$272))+1,""), ROW()-12)),"")</f>
        <v/>
      </c>
      <c r="AI36" s="875" t="str" cm="1">
        <f t="array" ref="AI36">IFERROR(INDEX($B$1:$B$272,SMALL(IF($O$4=$C$1:$C$272,ROW($C$1:$C$272)-MIN(ROW($B$1:$B$272))+1,""), ROW()-1)),"")</f>
        <v/>
      </c>
      <c r="AJ36" s="876" t="str" cm="1">
        <f t="array" ref="AJ36">IFERROR(INDEX($B$32:$B$646,SMALL(IF($O$4=$C$32:$C$646,ROW($C$32:$C$646)-MIN(ROW($B$32:$B$646))+1,""), ROW()-1)),"")</f>
        <v/>
      </c>
      <c r="AK36" s="323"/>
    </row>
    <row r="37" spans="2:45" ht="15.75" customHeight="1">
      <c r="B37" s="314" t="str" cm="1">
        <f t="array" ref="B37">IFERROR(_xlfn.IFS(G10=0,"",G10&gt;0,G10),"")</f>
        <v>Joaquin Lopez Enrique</v>
      </c>
      <c r="C37" s="1291" t="str" cm="1">
        <f t="array" ref="C37">IFERROR(_xlfn.IFS(I10=0,"",I10&gt;0,I10),"")</f>
        <v>x</v>
      </c>
      <c r="E37" s="58"/>
      <c r="F37" s="56"/>
      <c r="G37" s="56"/>
      <c r="H37" s="56"/>
      <c r="I37" s="56"/>
      <c r="J37" s="56"/>
      <c r="K37" s="56"/>
      <c r="L37" s="56"/>
      <c r="M37" s="56"/>
      <c r="N37" s="321"/>
      <c r="O37" s="89"/>
      <c r="P37" s="181" t="s">
        <v>382</v>
      </c>
      <c r="Q37" s="1272">
        <f>Q34/Q35</f>
        <v>0.14285714285714285</v>
      </c>
      <c r="R37" s="180"/>
      <c r="S37" s="180"/>
      <c r="T37" s="56"/>
      <c r="U37" s="217" t="s">
        <v>383</v>
      </c>
      <c r="V37" s="1267" t="s">
        <v>384</v>
      </c>
      <c r="W37" s="1267" t="s">
        <v>365</v>
      </c>
      <c r="X37" s="1268" t="s">
        <v>385</v>
      </c>
      <c r="Y37" s="56"/>
      <c r="Z37" s="1700"/>
      <c r="AA37" s="296" t="str" cm="1">
        <f t="array" ref="AA37">IFERROR(INDEX($B$1:$B$272,SMALL(IF($O$17=$C$1:$C$272,ROW($C$1:$C$272)-MIN(ROW($B$1:$B$272))+1,""), ROW()-31)),"")</f>
        <v/>
      </c>
      <c r="AB37" s="213" t="str" cm="1">
        <f t="array" ref="AB37">IFERROR(INDEX($B$1:$B$272,SMALL(IF($O$18=$C$1:$C$272,ROW($C$1:$C$272)-MIN(ROW($B$1:$B$272))+1,""), ROW()-31)),"")</f>
        <v/>
      </c>
      <c r="AC37" s="1667" t="str" cm="1">
        <f t="array" ref="AC37">IFERROR(INDEX($B$1:$B$272,SMALL(IF($O$33=$C$1:$C$272,ROW($C$1:$C$272)-MIN(ROW($B$1:$B$272))+1,""), ROW()-26)),"")</f>
        <v/>
      </c>
      <c r="AD37" s="1666"/>
      <c r="AE37" s="327" t="str" cm="1">
        <f t="array" ref="AE37">IFERROR(INDEX($B$1:$B$272,SMALL(IF($O$29=$C$1:$C$272,ROW($C$1:$C$272)-MIN(ROW($B$1:$B$272))+1,""), ROW()-33)),"")</f>
        <v/>
      </c>
      <c r="AF37" s="326" t="str" cm="1">
        <f t="array" ref="AF37">IFERROR(INDEX($B$1:$B$272,SMALL(IF($O$23=$C$1:$C$272,ROW($C$1:$C$272)-MIN(ROW($B$1:$B$272))+1,""), ROW()-26)),"")</f>
        <v/>
      </c>
      <c r="AG37" s="326" t="str" cm="1">
        <f t="array" ref="AG37">IFERROR(INDEX($B$1:$B$272,SMALL(IF($O$25=$C$1:$C$272,ROW($C$1:$C$272)-MIN(ROW($B$1:$B$272))+1,""), ROW()-17)),"")</f>
        <v/>
      </c>
      <c r="AH37" s="326" t="str" cm="1">
        <f t="array" ref="AH37">IFERROR(INDEX($B$1:$B$272,SMALL(IF($O$32=$C$1:$C$272,ROW($C$1:$C$272)-MIN(ROW($B$1:$B$272))+1,""), ROW()-12)),"")</f>
        <v/>
      </c>
      <c r="AI37" s="1642" t="str" cm="1">
        <f t="array" ref="AI37">IFERROR(INDEX($B$1:$B$272,SMALL(IF($O$4=$C$1:$C$272,ROW($C$1:$C$272)-MIN(ROW($B$1:$B$272))+1,""), ROW()-1)),"")</f>
        <v/>
      </c>
      <c r="AJ37" s="1643" t="str" cm="1">
        <f t="array" ref="AJ37">IFERROR(INDEX($B$32:$B$646,SMALL(IF($O$4=$C$32:$C$646,ROW($C$32:$C$646)-MIN(ROW($B$32:$B$646))+1,""), ROW()-1)),"")</f>
        <v/>
      </c>
      <c r="AK37" s="323"/>
      <c r="AL37" s="1658" t="s">
        <v>386</v>
      </c>
      <c r="AM37" s="1659"/>
      <c r="AN37" s="1659"/>
      <c r="AO37" s="1659"/>
      <c r="AP37" s="1659"/>
      <c r="AQ37" s="1659"/>
      <c r="AR37" s="1659"/>
      <c r="AS37" s="1659"/>
    </row>
    <row r="38" spans="2:45" ht="15.75" customHeight="1">
      <c r="B38" s="314" t="str" cm="1">
        <f t="array" ref="B38">IFERROR(_xlfn.IFS(G11=0,"",G11&gt;0,G11),"")</f>
        <v>Dora Lopez (Alicia)</v>
      </c>
      <c r="C38" s="1291" t="str" cm="1">
        <f t="array" ref="C38">IFERROR(_xlfn.IFS(I11=0,"",I11&gt;0,I11),"")</f>
        <v>x</v>
      </c>
      <c r="E38" s="411"/>
      <c r="F38" s="323"/>
      <c r="G38" s="323"/>
      <c r="H38" s="323"/>
      <c r="I38" s="323"/>
      <c r="J38" s="56"/>
      <c r="K38" s="56"/>
      <c r="M38" s="56"/>
      <c r="N38" s="321"/>
      <c r="O38" s="125" t="s">
        <v>387</v>
      </c>
      <c r="P38" s="891" t="s">
        <v>388</v>
      </c>
      <c r="Q38" s="97">
        <f t="shared" ref="Q38:Q45" si="1">COUNTIFS($F$5:$M$32,O38)</f>
        <v>0</v>
      </c>
      <c r="R38" s="180"/>
      <c r="S38" s="180"/>
      <c r="T38" s="56"/>
      <c r="U38" s="1054" t="s">
        <v>338</v>
      </c>
      <c r="V38" s="137">
        <f>Q22-0.5</f>
        <v>-0.5</v>
      </c>
      <c r="W38" s="137">
        <f>Narvar</f>
        <v>34</v>
      </c>
      <c r="X38" s="115">
        <f>(W38*V38*$Y$28)</f>
        <v>0</v>
      </c>
      <c r="Y38" s="56"/>
      <c r="Z38" s="1701"/>
      <c r="AA38" s="296" t="str" cm="1">
        <f t="array" ref="AA38">IFERROR(INDEX($B$1:$B$272,SMALL(IF($O$17=$C$1:$C$272,ROW($C$1:$C$272)-MIN(ROW($B$1:$B$272))+1,""), ROW()-31)),"")</f>
        <v/>
      </c>
      <c r="AB38" s="213" t="str" cm="1">
        <f t="array" ref="AB38">IFERROR(INDEX($B$1:$B$272,SMALL(IF($O$18=$C$1:$C$272,ROW($C$1:$C$272)-MIN(ROW($B$1:$B$272))+1,""), ROW()-31)),"")</f>
        <v/>
      </c>
      <c r="AC38" s="1667" t="str" cm="1">
        <f t="array" ref="AC38">IFERROR(INDEX($B$1:$B$272,SMALL(IF($O$33=$C$1:$C$272,ROW($C$1:$C$272)-MIN(ROW($B$1:$B$272))+1,""), ROW()-26)),"")</f>
        <v/>
      </c>
      <c r="AD38" s="1666"/>
      <c r="AE38" s="327" t="str" cm="1">
        <f t="array" ref="AE38">IFERROR(INDEX($B$1:$B$272,SMALL(IF($O$29=$C$1:$C$272,ROW($C$1:$C$272)-MIN(ROW($B$1:$B$272))+1,""), ROW()-33)),"")</f>
        <v/>
      </c>
      <c r="AF38" s="326" t="str" cm="1">
        <f t="array" ref="AF38">IFERROR(INDEX($B$1:$B$272,SMALL(IF($O$23=$C$1:$C$272,ROW($C$1:$C$272)-MIN(ROW($B$1:$B$272))+1,""), ROW()-26)),"")</f>
        <v/>
      </c>
      <c r="AG38" s="326" t="str" cm="1">
        <f t="array" ref="AG38">IFERROR(INDEX($B$1:$B$272,SMALL(IF($O$25=$C$1:$C$272,ROW($C$1:$C$272)-MIN(ROW($B$1:$B$272))+1,""), ROW()-17)),"")</f>
        <v/>
      </c>
      <c r="AH38" s="530" t="str" cm="1">
        <f t="array" ref="AH38">IFERROR(INDEX($B$1:$B$272,SMALL(IF($O$32=$C$1:$C$272,ROW($C$1:$C$272)-MIN(ROW($B$1:$B$272))+1,""), ROW()-12)),"")</f>
        <v/>
      </c>
      <c r="AI38" s="1645" t="str" cm="1">
        <f t="array" ref="AI38">IFERROR(INDEX($B$1:$B$272,SMALL(IF($O$4=$C$1:$C$272,ROW($C$1:$C$272)-MIN(ROW($B$1:$B$272))+1,""), ROW()-1)),"")</f>
        <v/>
      </c>
      <c r="AJ38" s="1644" t="str" cm="1">
        <f t="array" ref="AJ38">IFERROR(INDEX($B$32:$B$646,SMALL(IF($O$4=$C$32:$C$646,ROW($C$32:$C$646)-MIN(ROW($B$32:$B$646))+1,""), ROW()-1)),"")</f>
        <v/>
      </c>
      <c r="AK38" s="323"/>
      <c r="AL38" s="815" t="s">
        <v>219</v>
      </c>
      <c r="AM38" s="378" t="s">
        <v>220</v>
      </c>
      <c r="AN38" s="378" t="s">
        <v>221</v>
      </c>
      <c r="AO38" s="378" t="s">
        <v>222</v>
      </c>
      <c r="AP38" s="378" t="s">
        <v>223</v>
      </c>
      <c r="AQ38" s="378" t="s">
        <v>224</v>
      </c>
      <c r="AR38" s="378" t="s">
        <v>225</v>
      </c>
      <c r="AS38" s="378" t="s">
        <v>226</v>
      </c>
    </row>
    <row r="39" spans="2:45" ht="15.75" customHeight="1">
      <c r="B39" s="314" t="str" cm="1">
        <f t="array" ref="B39">IFERROR(_xlfn.IFS(G12=0,"",G12&gt;0,G12),"")</f>
        <v>Sonia Lopez Medina</v>
      </c>
      <c r="C39" s="1291" t="str" cm="1">
        <f t="array" ref="C39">IFERROR(_xlfn.IFS(I12=0,"",I12&gt;0,I12),"")</f>
        <v>x</v>
      </c>
      <c r="E39" s="411"/>
      <c r="F39" s="323"/>
      <c r="G39" s="323"/>
      <c r="H39" s="323"/>
      <c r="I39" s="323"/>
      <c r="J39" s="56"/>
      <c r="K39" s="1668" t="s">
        <v>389</v>
      </c>
      <c r="L39" s="1668"/>
      <c r="M39" s="56"/>
      <c r="N39" s="321"/>
      <c r="O39" s="125" t="s">
        <v>390</v>
      </c>
      <c r="P39" s="891" t="s">
        <v>391</v>
      </c>
      <c r="Q39" s="97">
        <f t="shared" si="1"/>
        <v>0</v>
      </c>
      <c r="R39" s="180"/>
      <c r="S39" s="180"/>
      <c r="T39" s="56"/>
      <c r="U39" s="1054" t="s">
        <v>343</v>
      </c>
      <c r="V39" s="137">
        <f>Q23</f>
        <v>0</v>
      </c>
      <c r="W39" s="137">
        <f>Exceptions</f>
        <v>25</v>
      </c>
      <c r="X39" s="115">
        <f>(W39*V39*(2))</f>
        <v>0</v>
      </c>
      <c r="Y39" s="56"/>
      <c r="AA39" s="712"/>
      <c r="AB39" s="712"/>
      <c r="AC39" s="713"/>
      <c r="AD39" s="713"/>
      <c r="AE39" s="1035"/>
      <c r="AF39" s="1035"/>
      <c r="AG39" s="1035"/>
      <c r="AH39" s="1035"/>
      <c r="AI39" s="1035"/>
      <c r="AJ39" s="1035"/>
      <c r="AK39" s="323"/>
      <c r="AL39" s="1660" t="s">
        <v>234</v>
      </c>
      <c r="AM39" s="337"/>
      <c r="AN39" s="337"/>
      <c r="AO39" s="337"/>
      <c r="AP39" s="337"/>
      <c r="AQ39" s="337"/>
      <c r="AR39" s="337"/>
      <c r="AS39" s="337"/>
    </row>
    <row r="40" spans="2:45" ht="15.75" customHeight="1">
      <c r="B40" s="314" t="str" cm="1">
        <f t="array" ref="B40">IFERROR(_xlfn.IFS(G13=0,"",G13&gt;0,G13),"")</f>
        <v>Josefa Martinez</v>
      </c>
      <c r="C40" s="1291" t="str" cm="1">
        <f t="array" ref="C40">IFERROR(_xlfn.IFS(I13=0,"",I13&gt;0,I13),"")</f>
        <v>x</v>
      </c>
      <c r="E40" s="411"/>
      <c r="F40" s="323"/>
      <c r="G40" s="323"/>
      <c r="H40" s="323"/>
      <c r="I40" s="323"/>
      <c r="J40" s="56"/>
      <c r="K40" s="319" t="s">
        <v>392</v>
      </c>
      <c r="L40" s="319">
        <v>0</v>
      </c>
      <c r="M40" s="56"/>
      <c r="N40" s="321"/>
      <c r="O40" s="125" t="s">
        <v>393</v>
      </c>
      <c r="P40" s="891" t="s">
        <v>393</v>
      </c>
      <c r="Q40" s="97">
        <f t="shared" si="1"/>
        <v>0</v>
      </c>
      <c r="R40" s="180"/>
      <c r="S40" s="180"/>
      <c r="T40" s="56"/>
      <c r="U40" s="1054" t="s">
        <v>351</v>
      </c>
      <c r="V40" s="137">
        <f>Q25</f>
        <v>0</v>
      </c>
      <c r="W40" s="137">
        <f>Returns_put_away</f>
        <v>100</v>
      </c>
      <c r="X40" s="115">
        <f>(W40*V40*($Y$28-1))</f>
        <v>0</v>
      </c>
      <c r="Y40" s="56"/>
      <c r="AA40" s="712"/>
      <c r="AB40" s="712"/>
      <c r="AC40" s="713"/>
      <c r="AD40" s="713"/>
      <c r="AE40" s="1035"/>
      <c r="AF40" s="1035"/>
      <c r="AG40" s="1035"/>
      <c r="AH40" s="1035"/>
      <c r="AI40" s="1035"/>
      <c r="AJ40" s="1035"/>
      <c r="AK40" s="323"/>
      <c r="AL40" s="1661"/>
      <c r="AM40" s="337"/>
      <c r="AN40" s="337"/>
      <c r="AO40" s="337"/>
      <c r="AP40" s="337"/>
      <c r="AQ40" s="337"/>
      <c r="AR40" s="337"/>
      <c r="AS40" s="337"/>
    </row>
    <row r="41" spans="2:45" ht="15.75" customHeight="1">
      <c r="B41" s="314" t="str" cm="1">
        <f t="array" ref="B41">IFERROR(_xlfn.IFS(G14=0,"",G14&gt;0,G14),"")</f>
        <v>Ernesto Reyes Perez</v>
      </c>
      <c r="C41" s="1291" t="str" cm="1">
        <f t="array" ref="C41">IFERROR(_xlfn.IFS(I14=0,"",I14&gt;0,I14),"")</f>
        <v>x</v>
      </c>
      <c r="E41" s="411"/>
      <c r="F41" s="323"/>
      <c r="G41" s="323"/>
      <c r="H41" s="323"/>
      <c r="I41" s="323"/>
      <c r="J41" s="56"/>
      <c r="K41" s="319" t="s">
        <v>394</v>
      </c>
      <c r="L41" s="319">
        <v>0</v>
      </c>
      <c r="M41" s="56"/>
      <c r="N41" s="321"/>
      <c r="O41" s="128" t="s">
        <v>395</v>
      </c>
      <c r="P41" s="891" t="s">
        <v>395</v>
      </c>
      <c r="Q41" s="97">
        <f t="shared" si="1"/>
        <v>0</v>
      </c>
      <c r="R41" s="180"/>
      <c r="S41" s="180"/>
      <c r="T41" s="56"/>
      <c r="U41" s="1054" t="s">
        <v>355</v>
      </c>
      <c r="V41" s="137">
        <f>Q26</f>
        <v>0</v>
      </c>
      <c r="W41" s="137">
        <f>Receiving</f>
        <v>75</v>
      </c>
      <c r="X41" s="115">
        <f>(W41*V41*$Y$28)/2.45</f>
        <v>0</v>
      </c>
      <c r="Y41" s="56"/>
      <c r="AA41" s="712"/>
      <c r="AB41" s="712"/>
      <c r="AC41" s="713"/>
      <c r="AD41" s="713"/>
      <c r="AE41" s="1035"/>
      <c r="AF41" s="1035"/>
      <c r="AG41" s="1035"/>
      <c r="AH41" s="1035"/>
      <c r="AI41" s="1035"/>
      <c r="AJ41" s="1035"/>
      <c r="AK41" s="323"/>
      <c r="AL41" s="1661"/>
      <c r="AM41" s="337"/>
      <c r="AN41" s="337"/>
      <c r="AO41" s="337"/>
      <c r="AP41" s="337"/>
      <c r="AQ41" s="337"/>
      <c r="AR41" s="337"/>
      <c r="AS41" s="337"/>
    </row>
    <row r="42" spans="2:45" ht="15.75" customHeight="1">
      <c r="B42" s="314" t="str" cm="1">
        <f t="array" ref="B42">IFERROR(_xlfn.IFS(G15=0,"",G15&gt;0,G15),"")</f>
        <v>Yordany Miranda</v>
      </c>
      <c r="C42" s="1291" t="str" cm="1">
        <f t="array" ref="C42">IFERROR(_xlfn.IFS(I15=0,"",I15&gt;0,I15),"")</f>
        <v>x</v>
      </c>
      <c r="E42" s="411"/>
      <c r="F42" s="323"/>
      <c r="G42" s="374"/>
      <c r="H42" s="1673"/>
      <c r="I42" s="1673"/>
      <c r="J42" s="323"/>
      <c r="K42" s="319" t="s">
        <v>396</v>
      </c>
      <c r="L42" s="319">
        <v>0</v>
      </c>
      <c r="M42" s="323"/>
      <c r="N42" s="321"/>
      <c r="O42" s="128" t="s">
        <v>397</v>
      </c>
      <c r="P42" s="1300" t="s">
        <v>398</v>
      </c>
      <c r="Q42" s="97">
        <f t="shared" si="1"/>
        <v>0</v>
      </c>
      <c r="R42" s="180"/>
      <c r="S42" s="180"/>
      <c r="T42" s="56"/>
      <c r="U42" s="1054" t="s">
        <v>276</v>
      </c>
      <c r="V42" s="137">
        <f>Q11</f>
        <v>0</v>
      </c>
      <c r="W42" s="137">
        <f>Resets_per_hour</f>
        <v>20</v>
      </c>
      <c r="X42" s="115">
        <f>(W42*V42*$Y$28)</f>
        <v>0</v>
      </c>
      <c r="Y42" s="56"/>
      <c r="AA42" s="712"/>
      <c r="AB42" s="712"/>
      <c r="AC42" s="713"/>
      <c r="AD42" s="713"/>
      <c r="AE42" s="1035"/>
      <c r="AF42" s="1035"/>
      <c r="AG42" s="1035"/>
      <c r="AH42" s="1035"/>
      <c r="AI42" s="1641"/>
      <c r="AJ42" s="1641"/>
      <c r="AK42" s="323"/>
      <c r="AL42" s="1661"/>
      <c r="AM42" s="337"/>
      <c r="AN42" s="337"/>
      <c r="AO42" s="337"/>
      <c r="AP42" s="337"/>
      <c r="AQ42" s="337"/>
      <c r="AR42" s="337"/>
      <c r="AS42" s="337"/>
    </row>
    <row r="43" spans="2:45" ht="15.75" customHeight="1">
      <c r="B43" s="314" t="str" cm="1">
        <f t="array" ref="B43">IFERROR(_xlfn.IFS(G16=0,"",G16&gt;0,G16),"")</f>
        <v>Carlos Molina</v>
      </c>
      <c r="C43" s="1291" t="str" cm="1">
        <f t="array" ref="C43">IFERROR(_xlfn.IFS(I16=0,"",I16&gt;0,I16),"")</f>
        <v>x</v>
      </c>
      <c r="E43" s="411"/>
      <c r="F43" s="323"/>
      <c r="G43" s="323"/>
      <c r="H43" s="1664"/>
      <c r="I43" s="1664"/>
      <c r="J43" s="323"/>
      <c r="K43" s="319" t="s">
        <v>206</v>
      </c>
      <c r="L43" s="319">
        <v>0</v>
      </c>
      <c r="M43" s="323"/>
      <c r="N43" s="321"/>
      <c r="O43" s="129" t="s">
        <v>399</v>
      </c>
      <c r="P43" s="891" t="s">
        <v>400</v>
      </c>
      <c r="Q43" s="97">
        <f t="shared" si="1"/>
        <v>0</v>
      </c>
      <c r="R43" s="180"/>
      <c r="S43" s="180"/>
      <c r="T43" s="56"/>
      <c r="U43" s="1054" t="s">
        <v>213</v>
      </c>
      <c r="V43" s="137">
        <f>Q9</f>
        <v>0</v>
      </c>
      <c r="W43" s="1053">
        <f>Autobagger_Bander</f>
        <v>120</v>
      </c>
      <c r="X43" s="115">
        <f>(W43*V43*$Y$28)/2</f>
        <v>0</v>
      </c>
      <c r="Y43" s="56"/>
      <c r="AA43" s="819" t="s">
        <v>401</v>
      </c>
      <c r="AB43" s="1298" t="s">
        <v>391</v>
      </c>
      <c r="AC43" s="1676" t="s">
        <v>402</v>
      </c>
      <c r="AD43" s="1677"/>
      <c r="AE43" s="981" t="s">
        <v>395</v>
      </c>
      <c r="AF43" s="264" t="s">
        <v>393</v>
      </c>
      <c r="AG43" s="211" t="s">
        <v>403</v>
      </c>
      <c r="AH43" s="1289" t="s">
        <v>404</v>
      </c>
      <c r="AI43" s="211" t="s">
        <v>398</v>
      </c>
      <c r="AJ43" s="323"/>
      <c r="AK43" s="323"/>
      <c r="AL43" s="1661"/>
      <c r="AM43" s="337"/>
      <c r="AN43" s="337"/>
      <c r="AO43" s="337"/>
      <c r="AP43" s="337"/>
      <c r="AQ43" s="337"/>
      <c r="AR43" s="337"/>
      <c r="AS43" s="337"/>
    </row>
    <row r="44" spans="2:45" ht="15.75" customHeight="1">
      <c r="B44" s="314"/>
      <c r="C44" s="1291"/>
      <c r="E44" s="411"/>
      <c r="F44" s="323"/>
      <c r="G44" s="323"/>
      <c r="H44" s="1664"/>
      <c r="I44" s="1664"/>
      <c r="J44" s="323"/>
      <c r="K44" s="319" t="s">
        <v>248</v>
      </c>
      <c r="L44" s="319">
        <v>0</v>
      </c>
      <c r="M44" s="323"/>
      <c r="O44" s="129" t="s">
        <v>402</v>
      </c>
      <c r="P44" s="891" t="s">
        <v>402</v>
      </c>
      <c r="Q44" s="97">
        <f t="shared" si="1"/>
        <v>0</v>
      </c>
      <c r="R44" s="180"/>
      <c r="S44" s="180"/>
      <c r="T44" s="56"/>
      <c r="U44" s="1054" t="s">
        <v>270</v>
      </c>
      <c r="V44" s="137">
        <f>Q10</f>
        <v>0</v>
      </c>
      <c r="W44" s="1053">
        <f>Autobagger_Operator</f>
        <v>600</v>
      </c>
      <c r="X44" s="115">
        <f>(W44*V44*$Y$28)</f>
        <v>0</v>
      </c>
      <c r="Y44" s="56"/>
      <c r="Z44" s="56">
        <v>1</v>
      </c>
      <c r="AA44" s="1296" t="str" cm="1">
        <f t="array" ref="AA44">_xlfn._xlws.FILTER($B$1:$B$107, $C$1:$C$107=$O$38, "")</f>
        <v/>
      </c>
      <c r="AB44" s="1296" t="str" cm="1">
        <f t="array" ref="AB44">_xlfn._xlws.FILTER($B$1:$B$107, $C$1:$C$107=$O$39, "")</f>
        <v/>
      </c>
      <c r="AC44" s="1669" t="str" cm="1">
        <f t="array" ref="AC44">_xlfn._xlws.FILTER($B$1:$B$107, $C$1:$C$107=$O$44, "")</f>
        <v/>
      </c>
      <c r="AD44" s="1670"/>
      <c r="AE44" s="296" t="str" cm="1">
        <f t="array" ref="AE44">_xlfn._xlws.FILTER($B$1:$B$107, $C$1:$C$107=$O$41, "")</f>
        <v/>
      </c>
      <c r="AF44" s="296"/>
      <c r="AG44" s="296" t="str" cm="1">
        <f t="array" ref="AG44">_xlfn._xlws.FILTER($B$1:$B$107, $C$1:$C$107=$O$43, "")</f>
        <v/>
      </c>
      <c r="AH44" s="414" t="str" cm="1">
        <f t="array" ref="AH44:AH69">_xlfn._xlws.FILTER($B$1:$B$107, $C$1:$C$107=$O$45, "")</f>
        <v>Chrissy Parisek</v>
      </c>
      <c r="AI44" s="414" t="str" cm="1">
        <f t="array" ref="AI44">_xlfn._xlws.FILTER($B$1:$B$107, $C$1:$C$107=$O$42, "")</f>
        <v/>
      </c>
      <c r="AJ44" s="323"/>
      <c r="AK44" s="323"/>
      <c r="AL44" s="1661"/>
      <c r="AM44" s="337"/>
      <c r="AN44" s="337"/>
      <c r="AO44" s="337"/>
      <c r="AP44" s="337"/>
      <c r="AQ44" s="337"/>
      <c r="AR44" s="337"/>
      <c r="AS44" s="337"/>
    </row>
    <row r="45" spans="2:45" ht="15.75" customHeight="1">
      <c r="B45" s="314"/>
      <c r="C45" s="1291"/>
      <c r="E45" s="411"/>
      <c r="F45" s="323"/>
      <c r="G45" s="323"/>
      <c r="H45" s="1664"/>
      <c r="I45" s="1664"/>
      <c r="J45" s="323"/>
      <c r="K45" s="319" t="s">
        <v>213</v>
      </c>
      <c r="L45" s="319">
        <v>4</v>
      </c>
      <c r="M45" s="323"/>
      <c r="N45" s="435"/>
      <c r="O45" s="129" t="s">
        <v>405</v>
      </c>
      <c r="P45" s="891" t="s">
        <v>406</v>
      </c>
      <c r="Q45" s="97">
        <f t="shared" si="1"/>
        <v>30</v>
      </c>
      <c r="R45" s="180"/>
      <c r="S45" s="180"/>
      <c r="T45" s="56"/>
      <c r="U45" s="175" t="s">
        <v>323</v>
      </c>
      <c r="V45" s="97">
        <f>Q18</f>
        <v>0</v>
      </c>
      <c r="W45" s="1053">
        <f>Overstock</f>
        <v>50</v>
      </c>
      <c r="X45" s="115">
        <f>(W45*V45*$Y$28)</f>
        <v>0</v>
      </c>
      <c r="Y45" s="56"/>
      <c r="Z45" s="56">
        <v>2</v>
      </c>
      <c r="AA45" s="1290"/>
      <c r="AB45" s="212"/>
      <c r="AC45" s="1665"/>
      <c r="AD45" s="1666"/>
      <c r="AE45" s="296"/>
      <c r="AF45" s="296"/>
      <c r="AG45" s="296"/>
      <c r="AH45" s="414" t="str">
        <v>Yasmin Montero</v>
      </c>
      <c r="AI45" s="987"/>
      <c r="AJ45" s="323"/>
      <c r="AK45" s="323"/>
      <c r="AL45" s="1661"/>
      <c r="AM45" s="337"/>
      <c r="AN45" s="337"/>
      <c r="AO45" s="337"/>
      <c r="AP45" s="337"/>
      <c r="AQ45" s="337"/>
      <c r="AR45" s="337"/>
      <c r="AS45" s="337"/>
    </row>
    <row r="46" spans="2:45" ht="15" customHeight="1">
      <c r="B46" s="314"/>
      <c r="C46" s="1291"/>
      <c r="E46" s="411"/>
      <c r="F46" s="323"/>
      <c r="G46" s="323"/>
      <c r="H46" s="1664"/>
      <c r="I46" s="1664"/>
      <c r="J46" s="323"/>
      <c r="K46" s="320" t="s">
        <v>376</v>
      </c>
      <c r="L46" s="320">
        <f>SUM(L40:L45)</f>
        <v>4</v>
      </c>
      <c r="M46" s="323"/>
      <c r="N46" s="321"/>
      <c r="O46" s="89"/>
      <c r="P46" s="323"/>
      <c r="Q46" s="323"/>
      <c r="R46" s="180"/>
      <c r="S46" s="180"/>
      <c r="T46" s="56"/>
      <c r="U46" s="175" t="s">
        <v>326</v>
      </c>
      <c r="V46" s="97">
        <f>Q19</f>
        <v>0</v>
      </c>
      <c r="W46" s="1053">
        <f>Replenishment_pull</f>
        <v>45</v>
      </c>
      <c r="X46" s="115">
        <f>(W46*V46*$Y$28)</f>
        <v>0</v>
      </c>
      <c r="Y46" s="56"/>
      <c r="Z46" s="56">
        <v>3</v>
      </c>
      <c r="AA46" s="1290"/>
      <c r="AB46" s="212"/>
      <c r="AC46" s="1665"/>
      <c r="AD46" s="1666"/>
      <c r="AE46" s="296"/>
      <c r="AF46" s="296"/>
      <c r="AG46" s="296"/>
      <c r="AH46" s="414" t="str">
        <v>Annaliet Rodriguez Perez</v>
      </c>
      <c r="AI46" s="987"/>
      <c r="AJ46" s="323"/>
      <c r="AK46" s="323"/>
      <c r="AL46" s="1661"/>
      <c r="AM46" s="337"/>
      <c r="AN46" s="337"/>
      <c r="AO46" s="337"/>
      <c r="AP46" s="337"/>
      <c r="AQ46" s="337"/>
      <c r="AR46" s="337"/>
      <c r="AS46" s="337"/>
    </row>
    <row r="47" spans="2:45" ht="15" customHeight="1">
      <c r="B47" s="314"/>
      <c r="C47" s="1291"/>
      <c r="E47" s="411"/>
      <c r="F47" s="323"/>
      <c r="G47" s="323"/>
      <c r="H47" s="1664"/>
      <c r="I47" s="1664"/>
      <c r="J47" s="323"/>
      <c r="K47" s="323"/>
      <c r="L47" s="323"/>
      <c r="M47" s="323"/>
      <c r="N47" s="321"/>
      <c r="O47" s="89"/>
      <c r="P47" s="323"/>
      <c r="Q47" s="323"/>
      <c r="R47" s="180"/>
      <c r="S47" s="180"/>
      <c r="T47" s="56"/>
      <c r="U47" s="175" t="s">
        <v>331</v>
      </c>
      <c r="V47" s="97">
        <f>Q20</f>
        <v>0</v>
      </c>
      <c r="W47" s="1053">
        <f>Replenishment_throw</f>
        <v>35</v>
      </c>
      <c r="X47" s="115">
        <f>(W47*V47*$Y$28)</f>
        <v>0</v>
      </c>
      <c r="Y47" s="56"/>
      <c r="Z47" s="56">
        <v>4</v>
      </c>
      <c r="AA47" s="1290"/>
      <c r="AB47" s="212"/>
      <c r="AC47" s="1665"/>
      <c r="AD47" s="1666"/>
      <c r="AE47" s="296"/>
      <c r="AF47" s="296"/>
      <c r="AG47" s="296"/>
      <c r="AH47" s="414" t="str">
        <v>Damaris Curbelo</v>
      </c>
      <c r="AI47" s="987"/>
      <c r="AJ47" s="323"/>
      <c r="AK47" s="323"/>
      <c r="AL47" s="1655" t="s">
        <v>272</v>
      </c>
      <c r="AM47" s="338"/>
      <c r="AN47" s="338"/>
      <c r="AO47" s="338"/>
      <c r="AP47" s="338"/>
      <c r="AQ47" s="338"/>
      <c r="AR47" s="338"/>
      <c r="AS47" s="338"/>
    </row>
    <row r="48" spans="2:45" ht="15" customHeight="1">
      <c r="B48" s="314"/>
      <c r="C48" s="1291"/>
      <c r="E48" s="411"/>
      <c r="F48" s="323"/>
      <c r="G48" s="323"/>
      <c r="H48" s="1664"/>
      <c r="I48" s="1664"/>
      <c r="J48" s="323"/>
      <c r="K48" s="323"/>
      <c r="L48" s="323"/>
      <c r="M48" s="323"/>
      <c r="N48" s="321"/>
      <c r="O48" s="89"/>
      <c r="P48" s="323"/>
      <c r="Q48" s="323"/>
      <c r="R48" s="180"/>
      <c r="S48" s="180"/>
      <c r="T48" s="56"/>
      <c r="U48" s="217" t="s">
        <v>363</v>
      </c>
      <c r="V48" s="114" t="s">
        <v>364</v>
      </c>
      <c r="W48" s="114" t="s">
        <v>365</v>
      </c>
      <c r="X48" s="219" t="s">
        <v>366</v>
      </c>
      <c r="Y48" s="56"/>
      <c r="Z48" s="56">
        <v>5</v>
      </c>
      <c r="AA48" s="1290"/>
      <c r="AB48" s="212"/>
      <c r="AC48" s="1665"/>
      <c r="AD48" s="1666"/>
      <c r="AE48" s="296"/>
      <c r="AF48" s="296"/>
      <c r="AG48" s="296"/>
      <c r="AH48" s="414" t="str">
        <v>Esther Fonseca</v>
      </c>
      <c r="AI48" s="987"/>
      <c r="AJ48" s="323"/>
      <c r="AK48" s="323"/>
      <c r="AL48" s="1656"/>
      <c r="AM48" s="307"/>
      <c r="AN48" s="307"/>
      <c r="AO48" s="307"/>
      <c r="AP48" s="307"/>
      <c r="AQ48" s="307"/>
      <c r="AR48" s="307"/>
      <c r="AS48" s="307"/>
    </row>
    <row r="49" spans="2:45" ht="15" customHeight="1">
      <c r="B49" s="314"/>
      <c r="C49" s="1291"/>
      <c r="E49" s="411"/>
      <c r="F49" s="323"/>
      <c r="G49" s="323"/>
      <c r="H49" s="1664"/>
      <c r="I49" s="1664"/>
      <c r="J49" s="323"/>
      <c r="K49" s="323"/>
      <c r="L49" s="323"/>
      <c r="M49" s="323"/>
      <c r="N49" s="321"/>
      <c r="O49" s="89"/>
      <c r="P49" s="323"/>
      <c r="Q49" s="323"/>
      <c r="R49" s="180"/>
      <c r="S49" s="180"/>
      <c r="T49" s="56"/>
      <c r="U49" s="1055" t="s">
        <v>232</v>
      </c>
      <c r="V49" s="113">
        <f>Q26</f>
        <v>0</v>
      </c>
      <c r="W49" s="113">
        <v>160</v>
      </c>
      <c r="X49" s="345">
        <f>W49*V49*$W$25</f>
        <v>0</v>
      </c>
      <c r="Y49" s="56"/>
      <c r="Z49" s="56">
        <v>6</v>
      </c>
      <c r="AA49" s="1290"/>
      <c r="AB49" s="212"/>
      <c r="AC49" s="1665"/>
      <c r="AD49" s="1666"/>
      <c r="AE49" s="296"/>
      <c r="AF49" s="296"/>
      <c r="AG49" s="296"/>
      <c r="AH49" s="414" t="str">
        <v>Yordanka Manzanares</v>
      </c>
      <c r="AI49" s="987"/>
      <c r="AJ49" s="323"/>
      <c r="AK49" s="323"/>
      <c r="AL49" s="1656"/>
      <c r="AM49" s="338"/>
      <c r="AN49" s="338"/>
      <c r="AO49" s="338"/>
      <c r="AP49" s="338"/>
      <c r="AQ49" s="338"/>
      <c r="AR49" s="338"/>
      <c r="AS49" s="338"/>
    </row>
    <row r="50" spans="2:45" ht="15" customHeight="1">
      <c r="B50" s="314"/>
      <c r="C50" s="1291"/>
      <c r="E50" s="411"/>
      <c r="F50" s="323"/>
      <c r="G50" s="323"/>
      <c r="H50" s="411"/>
      <c r="I50" s="411"/>
      <c r="J50" s="323"/>
      <c r="K50" s="323"/>
      <c r="L50" s="323"/>
      <c r="M50" s="323"/>
      <c r="N50" s="321"/>
      <c r="O50" s="89"/>
      <c r="P50" s="323"/>
      <c r="Q50" s="323"/>
      <c r="R50" s="180"/>
      <c r="S50" s="180"/>
      <c r="T50" s="56"/>
      <c r="U50" s="1055" t="s">
        <v>240</v>
      </c>
      <c r="V50" s="113">
        <f>Q27</f>
        <v>0</v>
      </c>
      <c r="W50" s="113">
        <v>200</v>
      </c>
      <c r="X50" s="221">
        <f>W50*V50*$Y$25/2</f>
        <v>0</v>
      </c>
      <c r="Y50" s="56"/>
      <c r="Z50" s="323">
        <v>7</v>
      </c>
      <c r="AA50" s="1290"/>
      <c r="AB50" s="212"/>
      <c r="AC50" s="1665"/>
      <c r="AD50" s="1666"/>
      <c r="AE50" s="296"/>
      <c r="AF50" s="296"/>
      <c r="AG50" s="296"/>
      <c r="AH50" s="414" t="str">
        <v>Jackie Gomez</v>
      </c>
      <c r="AI50" s="987"/>
      <c r="AJ50" s="323"/>
      <c r="AK50" s="323"/>
      <c r="AL50" s="1656"/>
      <c r="AM50" s="307"/>
      <c r="AN50" s="307"/>
      <c r="AO50" s="307"/>
      <c r="AP50" s="307"/>
      <c r="AQ50" s="307"/>
      <c r="AR50" s="307"/>
      <c r="AS50" s="307"/>
    </row>
    <row r="51" spans="2:45" ht="15" customHeight="1">
      <c r="B51" s="314"/>
      <c r="C51" s="1291"/>
      <c r="E51" s="411"/>
      <c r="F51" s="323"/>
      <c r="G51" s="323"/>
      <c r="H51" s="411"/>
      <c r="I51" s="411"/>
      <c r="J51" s="323"/>
      <c r="K51" s="323"/>
      <c r="L51" s="323"/>
      <c r="M51" s="323"/>
      <c r="O51" s="89"/>
      <c r="P51" s="323"/>
      <c r="Q51" s="323"/>
      <c r="R51" s="180"/>
      <c r="S51" s="180"/>
      <c r="T51" s="56"/>
      <c r="U51" s="1055"/>
      <c r="V51" s="113"/>
      <c r="W51" s="113"/>
      <c r="X51" s="221"/>
      <c r="Y51" s="56"/>
      <c r="Z51" s="323">
        <v>8</v>
      </c>
      <c r="AA51" s="1290"/>
      <c r="AB51" s="212"/>
      <c r="AC51" s="1665"/>
      <c r="AD51" s="1666"/>
      <c r="AE51" s="296"/>
      <c r="AF51" s="296"/>
      <c r="AG51" s="296"/>
      <c r="AH51" s="414" t="str">
        <v>Madelayne Oduardo</v>
      </c>
      <c r="AI51" s="987"/>
      <c r="AJ51" s="323"/>
      <c r="AK51" s="323"/>
      <c r="AL51" s="1656"/>
      <c r="AM51" s="338"/>
      <c r="AN51" s="338"/>
      <c r="AO51" s="338"/>
      <c r="AP51" s="338"/>
      <c r="AQ51" s="338"/>
      <c r="AR51" s="338"/>
      <c r="AS51" s="338"/>
    </row>
    <row r="52" spans="2:45" ht="15" customHeight="1">
      <c r="B52" s="314"/>
      <c r="C52" s="1291"/>
      <c r="E52" s="411"/>
      <c r="F52" s="323"/>
      <c r="G52" s="323"/>
      <c r="H52" s="411"/>
      <c r="I52" s="411"/>
      <c r="J52" s="323"/>
      <c r="K52" s="323"/>
      <c r="L52" s="323"/>
      <c r="M52" s="323"/>
      <c r="N52" s="321"/>
      <c r="O52" s="89"/>
      <c r="P52" s="323"/>
      <c r="Q52" s="323"/>
      <c r="R52" s="180"/>
      <c r="S52" s="180"/>
      <c r="T52" s="56"/>
      <c r="U52" s="814" t="s">
        <v>375</v>
      </c>
      <c r="V52" s="368"/>
      <c r="W52" s="369"/>
      <c r="X52" s="222">
        <f>SUM(X49:X51)</f>
        <v>0</v>
      </c>
      <c r="Y52" s="56"/>
      <c r="Z52" s="323">
        <v>9</v>
      </c>
      <c r="AA52" s="1290"/>
      <c r="AB52" s="212"/>
      <c r="AC52" s="1665"/>
      <c r="AD52" s="1666"/>
      <c r="AE52" s="296"/>
      <c r="AF52" s="296"/>
      <c r="AG52" s="296"/>
      <c r="AH52" s="414" t="str">
        <v>Roxana Lloret</v>
      </c>
      <c r="AI52" s="987"/>
      <c r="AJ52" s="323"/>
      <c r="AK52" s="323"/>
      <c r="AL52" s="1656"/>
      <c r="AM52" s="307"/>
      <c r="AN52" s="307"/>
      <c r="AO52" s="307"/>
      <c r="AP52" s="307"/>
      <c r="AQ52" s="307"/>
      <c r="AR52" s="307"/>
      <c r="AS52" s="307"/>
    </row>
    <row r="53" spans="2:45" ht="15.75" customHeight="1">
      <c r="B53" s="314"/>
      <c r="C53" s="1291"/>
      <c r="E53" s="411"/>
      <c r="F53" s="323"/>
      <c r="G53" s="323"/>
      <c r="H53" s="411"/>
      <c r="I53" s="411"/>
      <c r="J53" s="323"/>
      <c r="K53" s="323"/>
      <c r="L53" s="323"/>
      <c r="M53" s="323"/>
      <c r="N53" s="321"/>
      <c r="O53" s="89"/>
      <c r="P53" s="323"/>
      <c r="Q53" s="323"/>
      <c r="R53" s="180"/>
      <c r="S53" s="180"/>
      <c r="T53" s="56"/>
      <c r="U53" s="89"/>
      <c r="V53" s="89"/>
      <c r="W53" s="89"/>
      <c r="X53" s="89"/>
      <c r="Y53" s="56"/>
      <c r="Z53" s="323">
        <v>10</v>
      </c>
      <c r="AA53" s="1290"/>
      <c r="AB53" s="212"/>
      <c r="AC53" s="1662"/>
      <c r="AD53" s="1663"/>
      <c r="AE53" s="296"/>
      <c r="AF53" s="296"/>
      <c r="AG53" s="296"/>
      <c r="AH53" s="414" t="str">
        <v xml:space="preserve">Shvodra Anderson </v>
      </c>
      <c r="AI53" s="987"/>
      <c r="AJ53" s="323"/>
      <c r="AK53" s="323"/>
      <c r="AL53" s="1656"/>
      <c r="AM53" s="338"/>
      <c r="AN53" s="338"/>
      <c r="AO53" s="338"/>
      <c r="AP53" s="338"/>
      <c r="AQ53" s="338"/>
      <c r="AR53" s="338"/>
      <c r="AS53" s="338"/>
    </row>
    <row r="54" spans="2:45" ht="15.75" customHeight="1">
      <c r="B54" s="314"/>
      <c r="C54" s="1291"/>
      <c r="D54" s="56" t="s">
        <v>407</v>
      </c>
      <c r="E54" s="411"/>
      <c r="F54" s="323"/>
      <c r="G54" s="323"/>
      <c r="H54" s="411"/>
      <c r="I54" s="411"/>
      <c r="J54" s="323"/>
      <c r="K54" s="323"/>
      <c r="L54" s="323"/>
      <c r="M54" s="323"/>
      <c r="N54" s="321"/>
      <c r="O54" s="89"/>
      <c r="P54" s="323"/>
      <c r="Q54" s="323"/>
      <c r="R54" s="180"/>
      <c r="S54" s="180"/>
      <c r="T54" s="56"/>
      <c r="U54" s="89"/>
      <c r="V54" s="89"/>
      <c r="W54" s="89"/>
      <c r="X54" s="89"/>
      <c r="Y54" s="56"/>
      <c r="Z54" s="323">
        <v>11</v>
      </c>
      <c r="AA54" s="1297"/>
      <c r="AB54" s="212"/>
      <c r="AC54" s="1662"/>
      <c r="AD54" s="1663"/>
      <c r="AE54" s="296"/>
      <c r="AF54" s="296"/>
      <c r="AG54" s="296"/>
      <c r="AH54" s="414" t="str">
        <v>Laura Gonzalez Bustamante</v>
      </c>
      <c r="AI54" s="987"/>
      <c r="AJ54" s="323"/>
      <c r="AK54" s="323"/>
      <c r="AL54" s="1656"/>
      <c r="AM54" s="307"/>
      <c r="AN54" s="307"/>
      <c r="AO54" s="307"/>
      <c r="AP54" s="307"/>
      <c r="AQ54" s="307"/>
      <c r="AR54" s="307"/>
      <c r="AS54" s="307"/>
    </row>
    <row r="55" spans="2:45" ht="15.75" customHeight="1">
      <c r="B55" s="314"/>
      <c r="C55" s="1291"/>
      <c r="D55" s="323"/>
      <c r="E55" s="411"/>
      <c r="F55" s="323"/>
      <c r="G55" s="323"/>
      <c r="H55" s="411"/>
      <c r="I55" s="411"/>
      <c r="J55" s="323"/>
      <c r="K55" s="323"/>
      <c r="L55" s="323"/>
      <c r="M55" s="323"/>
      <c r="N55" s="537"/>
      <c r="O55" s="89"/>
      <c r="P55" s="323"/>
      <c r="Q55" s="323"/>
      <c r="R55" s="180"/>
      <c r="S55" s="180"/>
      <c r="T55" s="537"/>
      <c r="U55" s="66"/>
      <c r="V55" s="1259" t="s">
        <v>408</v>
      </c>
      <c r="W55" s="1260" t="s">
        <v>409</v>
      </c>
      <c r="X55" s="1260" t="s">
        <v>410</v>
      </c>
      <c r="Y55" s="1260" t="s">
        <v>411</v>
      </c>
      <c r="Z55" s="323">
        <v>12</v>
      </c>
      <c r="AA55" s="1297"/>
      <c r="AB55" s="212"/>
      <c r="AC55" s="1662"/>
      <c r="AD55" s="1663"/>
      <c r="AE55" s="296"/>
      <c r="AF55" s="296"/>
      <c r="AG55" s="296"/>
      <c r="AH55" s="414" t="str">
        <v>Mbaya Kapita</v>
      </c>
      <c r="AI55" s="987"/>
      <c r="AJ55" s="323"/>
      <c r="AK55" s="323"/>
      <c r="AL55" s="1656"/>
      <c r="AM55" s="338"/>
      <c r="AN55" s="338"/>
      <c r="AO55" s="338"/>
      <c r="AP55" s="338"/>
      <c r="AQ55" s="338"/>
      <c r="AR55" s="338"/>
      <c r="AS55" s="338"/>
    </row>
    <row r="56" spans="2:45" ht="15.75" customHeight="1">
      <c r="B56" s="314"/>
      <c r="C56" s="1291"/>
      <c r="D56" s="323"/>
      <c r="E56" s="411"/>
      <c r="F56" s="323"/>
      <c r="G56" s="323"/>
      <c r="H56" s="411"/>
      <c r="I56" s="411"/>
      <c r="J56" s="323"/>
      <c r="K56" s="323"/>
      <c r="L56" s="323"/>
      <c r="M56" s="323"/>
      <c r="N56" s="323"/>
      <c r="O56" s="89"/>
      <c r="P56" s="323"/>
      <c r="Q56" s="323"/>
      <c r="R56" s="180"/>
      <c r="S56" s="180"/>
      <c r="T56" s="323"/>
      <c r="U56" s="1261" t="s">
        <v>412</v>
      </c>
      <c r="V56" s="541">
        <v>180</v>
      </c>
      <c r="W56" s="65">
        <v>0</v>
      </c>
      <c r="X56" s="65">
        <v>0</v>
      </c>
      <c r="Y56" s="65">
        <f>V56*W56*X56</f>
        <v>0</v>
      </c>
      <c r="Z56" s="323">
        <v>13</v>
      </c>
      <c r="AA56" s="1297"/>
      <c r="AB56" s="212"/>
      <c r="AC56" s="1662"/>
      <c r="AD56" s="1663"/>
      <c r="AE56" s="296"/>
      <c r="AF56" s="296"/>
      <c r="AG56" s="296"/>
      <c r="AH56" s="414" t="str">
        <v>Tamara Izada Aguado</v>
      </c>
      <c r="AI56" s="987"/>
      <c r="AJ56" s="323"/>
      <c r="AK56" s="323"/>
      <c r="AL56" s="1656"/>
      <c r="AM56" s="307"/>
      <c r="AN56" s="307"/>
      <c r="AO56" s="307"/>
      <c r="AP56" s="307"/>
      <c r="AQ56" s="307"/>
      <c r="AR56" s="307"/>
      <c r="AS56" s="307"/>
    </row>
    <row r="57" spans="2:45" ht="15.75" customHeight="1">
      <c r="B57" s="314"/>
      <c r="C57" s="1291"/>
      <c r="D57" s="323"/>
      <c r="E57" s="411"/>
      <c r="F57" s="323"/>
      <c r="G57" s="323"/>
      <c r="H57" s="411"/>
      <c r="I57" s="411"/>
      <c r="J57" s="323"/>
      <c r="K57" s="323"/>
      <c r="L57" s="323"/>
      <c r="M57" s="323"/>
      <c r="N57" s="323"/>
      <c r="O57" s="89"/>
      <c r="P57" s="323"/>
      <c r="Q57" s="323"/>
      <c r="R57" s="180"/>
      <c r="S57" s="180"/>
      <c r="T57" s="323"/>
      <c r="U57" s="1261" t="s">
        <v>413</v>
      </c>
      <c r="V57" s="541">
        <v>150</v>
      </c>
      <c r="W57" s="65">
        <v>20</v>
      </c>
      <c r="X57" s="540">
        <v>8</v>
      </c>
      <c r="Y57" s="540">
        <f>V57*W57*X57</f>
        <v>24000</v>
      </c>
      <c r="Z57" s="323">
        <v>14</v>
      </c>
      <c r="AA57" s="1297"/>
      <c r="AB57" s="212"/>
      <c r="AC57" s="1662"/>
      <c r="AD57" s="1663"/>
      <c r="AE57" s="296"/>
      <c r="AF57" s="296"/>
      <c r="AG57" s="296"/>
      <c r="AH57" s="414" t="str">
        <v>Iraldo Rodriguez</v>
      </c>
      <c r="AI57" s="987"/>
      <c r="AJ57" s="323"/>
      <c r="AK57" s="323"/>
      <c r="AL57" s="1656"/>
      <c r="AM57" s="338"/>
      <c r="AN57" s="338"/>
      <c r="AO57" s="338"/>
      <c r="AP57" s="338"/>
      <c r="AQ57" s="338"/>
      <c r="AR57" s="338"/>
      <c r="AS57" s="338"/>
    </row>
    <row r="58" spans="2:45" ht="15.75" customHeight="1">
      <c r="B58" s="316"/>
      <c r="C58" s="1293"/>
      <c r="D58" s="323"/>
      <c r="E58" s="411"/>
      <c r="F58" s="323"/>
      <c r="G58" s="323"/>
      <c r="H58" s="411"/>
      <c r="I58" s="411"/>
      <c r="J58" s="323"/>
      <c r="K58" s="323"/>
      <c r="L58" s="323"/>
      <c r="M58" s="323"/>
      <c r="N58" s="323"/>
      <c r="O58" s="89"/>
      <c r="P58" s="323"/>
      <c r="Q58" s="323"/>
      <c r="R58" s="180"/>
      <c r="S58" s="180"/>
      <c r="T58" s="323"/>
      <c r="U58" s="1240"/>
      <c r="V58" s="56"/>
      <c r="W58" s="56"/>
      <c r="X58" s="1264" t="s">
        <v>376</v>
      </c>
      <c r="Y58" s="539">
        <f>SUM(Y56:Y57)</f>
        <v>24000</v>
      </c>
      <c r="Z58" s="323">
        <v>15</v>
      </c>
      <c r="AA58" s="1297"/>
      <c r="AB58" s="212"/>
      <c r="AC58" s="1662"/>
      <c r="AD58" s="1663"/>
      <c r="AE58" s="296"/>
      <c r="AF58" s="296"/>
      <c r="AG58" s="296"/>
      <c r="AH58" s="414" t="str">
        <v>Jose Posse</v>
      </c>
      <c r="AI58" s="987"/>
      <c r="AJ58" s="323"/>
      <c r="AK58" s="323"/>
    </row>
    <row r="59" spans="2:45" ht="15.75" customHeight="1">
      <c r="B59" s="316"/>
      <c r="C59" s="1293"/>
      <c r="D59" s="323"/>
      <c r="E59" s="411"/>
      <c r="F59" s="323"/>
      <c r="G59" s="323"/>
      <c r="H59" s="411"/>
      <c r="I59" s="411"/>
      <c r="J59" s="323"/>
      <c r="K59" s="323"/>
      <c r="L59" s="323"/>
      <c r="M59" s="323"/>
      <c r="N59" s="323"/>
      <c r="O59" s="89"/>
      <c r="P59" s="323"/>
      <c r="Q59" s="323"/>
      <c r="R59" s="180"/>
      <c r="S59" s="180"/>
      <c r="T59" s="323"/>
      <c r="U59" s="1262"/>
      <c r="V59" s="323"/>
      <c r="W59" s="323"/>
      <c r="Z59" s="323">
        <v>16</v>
      </c>
      <c r="AA59" s="1297"/>
      <c r="AB59" s="212"/>
      <c r="AC59" s="1662"/>
      <c r="AD59" s="1663"/>
      <c r="AE59" s="296"/>
      <c r="AF59" s="296"/>
      <c r="AG59" s="296"/>
      <c r="AH59" s="414" t="str">
        <v>John Franco Morenos Rosales</v>
      </c>
      <c r="AI59" s="987"/>
      <c r="AJ59" s="323"/>
      <c r="AK59" s="323"/>
    </row>
    <row r="60" spans="2:45" ht="15.75" customHeight="1">
      <c r="B60" s="316"/>
      <c r="C60" s="1293"/>
      <c r="D60" s="323"/>
      <c r="E60" s="411"/>
      <c r="F60" s="323"/>
      <c r="G60" s="323"/>
      <c r="H60" s="411"/>
      <c r="I60" s="411"/>
      <c r="J60" s="323"/>
      <c r="K60" s="323"/>
      <c r="L60" s="323"/>
      <c r="M60" s="323"/>
      <c r="N60" s="323"/>
      <c r="O60" s="89"/>
      <c r="P60" s="323"/>
      <c r="Q60" s="323"/>
      <c r="R60" s="180"/>
      <c r="S60" s="180"/>
      <c r="T60" s="323"/>
      <c r="U60" s="1263" t="s">
        <v>414</v>
      </c>
      <c r="V60" s="370">
        <v>170</v>
      </c>
      <c r="W60" s="370">
        <v>0</v>
      </c>
      <c r="X60" s="61">
        <v>0</v>
      </c>
      <c r="Y60" s="65">
        <f>V60*X60</f>
        <v>0</v>
      </c>
      <c r="AA60" s="1297"/>
      <c r="AB60" s="212"/>
      <c r="AC60" s="1662"/>
      <c r="AD60" s="1663"/>
      <c r="AE60" s="296"/>
      <c r="AF60" s="296"/>
      <c r="AG60" s="296"/>
      <c r="AH60" s="414" t="str">
        <v>Sunia Hernandez</v>
      </c>
      <c r="AI60" s="987"/>
      <c r="AJ60" s="323"/>
      <c r="AK60" s="323"/>
    </row>
    <row r="61" spans="2:45" ht="15.75" customHeight="1">
      <c r="B61" s="316"/>
      <c r="C61" s="1293"/>
      <c r="D61" s="323"/>
      <c r="E61" s="411"/>
      <c r="F61" s="323"/>
      <c r="G61" s="323"/>
      <c r="H61" s="411"/>
      <c r="I61" s="411"/>
      <c r="J61" s="323"/>
      <c r="K61" s="323"/>
      <c r="L61" s="323"/>
      <c r="M61" s="323"/>
      <c r="N61" s="323"/>
      <c r="O61" s="89"/>
      <c r="P61" s="323"/>
      <c r="Q61" s="323"/>
      <c r="R61" s="180"/>
      <c r="S61" s="180"/>
      <c r="T61" s="323"/>
      <c r="U61" s="1263" t="s">
        <v>415</v>
      </c>
      <c r="V61" s="370">
        <v>160</v>
      </c>
      <c r="W61" s="370">
        <v>5</v>
      </c>
      <c r="X61" s="262">
        <v>10</v>
      </c>
      <c r="Y61" s="65">
        <f>V61*W61*X61</f>
        <v>8000</v>
      </c>
      <c r="AA61" s="1297"/>
      <c r="AB61" s="212"/>
      <c r="AC61" s="1662"/>
      <c r="AD61" s="1663"/>
      <c r="AE61" s="296"/>
      <c r="AF61" s="296"/>
      <c r="AG61" s="296"/>
      <c r="AH61" s="414" t="str">
        <v>Orlis Daniel Zaldivar</v>
      </c>
      <c r="AI61" s="987"/>
      <c r="AJ61" s="323"/>
      <c r="AK61" s="323"/>
    </row>
    <row r="62" spans="2:45" ht="15.75" customHeight="1">
      <c r="B62" s="316"/>
      <c r="C62" s="1293"/>
      <c r="D62" s="323"/>
      <c r="E62" s="411"/>
      <c r="F62" s="323"/>
      <c r="G62" s="323"/>
      <c r="H62" s="411"/>
      <c r="I62" s="411"/>
      <c r="J62" s="323"/>
      <c r="K62" s="323"/>
      <c r="L62" s="323"/>
      <c r="M62" s="323"/>
      <c r="N62" s="323"/>
      <c r="O62" s="89"/>
      <c r="P62" s="323"/>
      <c r="Q62" s="323"/>
      <c r="R62" s="180"/>
      <c r="S62" s="180"/>
      <c r="T62" s="323"/>
      <c r="U62" s="1263" t="s">
        <v>416</v>
      </c>
      <c r="V62" s="370"/>
      <c r="W62" s="370"/>
      <c r="X62" s="262"/>
      <c r="Y62" s="540">
        <f>V62*W62*X62</f>
        <v>0</v>
      </c>
      <c r="AA62" s="1297"/>
      <c r="AB62" s="212"/>
      <c r="AC62" s="1662"/>
      <c r="AD62" s="1663"/>
      <c r="AE62" s="296"/>
      <c r="AF62" s="296"/>
      <c r="AG62" s="296"/>
      <c r="AH62" s="414" t="str">
        <v xml:space="preserve">Rolexis Lopez Diaz </v>
      </c>
      <c r="AI62" s="987"/>
      <c r="AJ62" s="323"/>
      <c r="AK62" s="323"/>
    </row>
    <row r="63" spans="2:45" ht="15.75" customHeight="1">
      <c r="B63" s="316"/>
      <c r="C63" s="1293"/>
      <c r="D63" s="323"/>
      <c r="E63" s="411"/>
      <c r="F63" s="323"/>
      <c r="G63" s="323"/>
      <c r="H63" s="411"/>
      <c r="I63" s="411"/>
      <c r="J63" s="323"/>
      <c r="K63" s="323"/>
      <c r="L63" s="323"/>
      <c r="M63" s="323"/>
      <c r="N63" s="323"/>
      <c r="O63" s="89"/>
      <c r="P63" s="323"/>
      <c r="Q63" s="323"/>
      <c r="R63" s="180"/>
      <c r="S63" s="180"/>
      <c r="T63" s="323"/>
      <c r="U63" s="323"/>
      <c r="V63" s="323"/>
      <c r="W63" s="323"/>
      <c r="X63" s="1265" t="s">
        <v>417</v>
      </c>
      <c r="Y63" s="544">
        <f>SUM(Y60:Y62)</f>
        <v>8000</v>
      </c>
      <c r="AA63" s="1297"/>
      <c r="AB63" s="212"/>
      <c r="AC63" s="1662"/>
      <c r="AD63" s="1663"/>
      <c r="AE63" s="296"/>
      <c r="AF63" s="296"/>
      <c r="AG63" s="296"/>
      <c r="AH63" s="414" t="str">
        <v>Joaquin Lopez Enrique</v>
      </c>
      <c r="AI63" s="987"/>
      <c r="AJ63" s="323"/>
      <c r="AK63" s="323"/>
    </row>
    <row r="64" spans="2:45" ht="15.75" customHeight="1">
      <c r="B64" s="316"/>
      <c r="C64" s="1293"/>
      <c r="D64" s="323"/>
      <c r="E64" s="411"/>
      <c r="F64" s="323"/>
      <c r="G64" s="323"/>
      <c r="H64" s="411"/>
      <c r="I64" s="411"/>
      <c r="J64" s="323"/>
      <c r="K64" s="323"/>
      <c r="L64" s="323"/>
      <c r="M64" s="323"/>
      <c r="N64" s="323"/>
      <c r="O64" s="89"/>
      <c r="P64" s="323"/>
      <c r="Q64" s="323"/>
      <c r="R64" s="180"/>
      <c r="S64" s="180"/>
      <c r="T64" s="323"/>
      <c r="U64" s="323"/>
      <c r="V64" s="323"/>
      <c r="W64" s="323"/>
      <c r="AA64" s="1297"/>
      <c r="AB64" s="212"/>
      <c r="AC64" s="1662"/>
      <c r="AD64" s="1663"/>
      <c r="AE64" s="296"/>
      <c r="AF64" s="296"/>
      <c r="AG64" s="296"/>
      <c r="AH64" s="414" t="str">
        <v>Dora Lopez (Alicia)</v>
      </c>
      <c r="AI64" s="987"/>
      <c r="AJ64" s="323"/>
      <c r="AK64" s="323"/>
    </row>
    <row r="65" spans="2:37" ht="15.75" customHeight="1">
      <c r="B65" s="316"/>
      <c r="C65" s="1293"/>
      <c r="D65" s="323"/>
      <c r="E65" s="411"/>
      <c r="F65" s="323"/>
      <c r="G65" s="323"/>
      <c r="H65" s="411"/>
      <c r="I65" s="411"/>
      <c r="J65" s="323"/>
      <c r="K65" s="323"/>
      <c r="L65" s="323"/>
      <c r="M65" s="323"/>
      <c r="N65" s="323"/>
      <c r="O65" s="89"/>
      <c r="P65" s="323"/>
      <c r="Q65" s="323"/>
      <c r="R65" s="180"/>
      <c r="S65" s="180"/>
      <c r="T65" s="323"/>
      <c r="U65" s="323"/>
      <c r="V65" s="323"/>
      <c r="W65" s="323"/>
      <c r="X65" s="1266" t="s">
        <v>247</v>
      </c>
      <c r="Y65" s="563">
        <f>Y58-Y63</f>
        <v>16000</v>
      </c>
      <c r="AA65" s="1309"/>
      <c r="AB65" s="1310"/>
      <c r="AC65" s="1674"/>
      <c r="AD65" s="1675"/>
      <c r="AE65" s="800"/>
      <c r="AF65" s="800"/>
      <c r="AG65" s="800"/>
      <c r="AH65" s="1311" t="str">
        <v>Sonia Lopez Medina</v>
      </c>
      <c r="AI65" s="1312"/>
      <c r="AJ65" s="323"/>
      <c r="AK65" s="323"/>
    </row>
    <row r="66" spans="2:37" ht="15.75" customHeight="1">
      <c r="B66" s="316"/>
      <c r="C66" s="1293"/>
      <c r="D66" s="323"/>
      <c r="E66" s="411"/>
      <c r="F66" s="323"/>
      <c r="G66" s="323"/>
      <c r="H66" s="411"/>
      <c r="I66" s="411"/>
      <c r="J66" s="323"/>
      <c r="K66" s="323"/>
      <c r="L66" s="323"/>
      <c r="M66" s="323"/>
      <c r="N66" s="323"/>
      <c r="O66" s="89"/>
      <c r="P66" s="323"/>
      <c r="Q66" s="323"/>
      <c r="R66" s="180"/>
      <c r="S66" s="180"/>
      <c r="T66" s="323"/>
      <c r="U66" s="89"/>
      <c r="V66" s="323"/>
      <c r="W66" s="323"/>
      <c r="X66" s="180"/>
      <c r="Y66" s="180"/>
      <c r="AA66" s="1307"/>
      <c r="AB66" s="1308"/>
      <c r="AC66" s="1674"/>
      <c r="AD66" s="1675"/>
      <c r="AE66" s="1307"/>
      <c r="AF66" s="1307"/>
      <c r="AG66" s="1307"/>
      <c r="AH66" s="414" t="str">
        <v>Josefa Martinez</v>
      </c>
      <c r="AI66" s="1307"/>
      <c r="AJ66" s="984"/>
      <c r="AK66" s="323"/>
    </row>
    <row r="67" spans="2:37" ht="15.75" customHeight="1">
      <c r="B67" s="316"/>
      <c r="C67" s="1293"/>
      <c r="D67" s="323"/>
      <c r="E67" s="411"/>
      <c r="F67" s="323"/>
      <c r="G67" s="323"/>
      <c r="H67" s="411"/>
      <c r="I67" s="411"/>
      <c r="J67" s="323"/>
      <c r="K67" s="323"/>
      <c r="L67" s="323"/>
      <c r="M67" s="323"/>
      <c r="N67" s="323"/>
      <c r="O67" s="89"/>
      <c r="P67" s="323"/>
      <c r="Q67" s="323"/>
      <c r="R67" s="180"/>
      <c r="S67" s="180"/>
      <c r="T67" s="323"/>
      <c r="U67" s="89"/>
      <c r="V67" s="323"/>
      <c r="W67" s="323"/>
      <c r="X67" s="180"/>
      <c r="Y67" s="180"/>
      <c r="AA67" s="1308"/>
      <c r="AB67" s="1308"/>
      <c r="AC67" s="1674"/>
      <c r="AD67" s="1675"/>
      <c r="AE67" s="1308"/>
      <c r="AF67" s="1308"/>
      <c r="AG67" s="1307"/>
      <c r="AH67" s="414" t="str">
        <v>Ernesto Reyes Perez</v>
      </c>
      <c r="AI67" s="987"/>
      <c r="AJ67" s="323"/>
      <c r="AK67" s="323"/>
    </row>
    <row r="68" spans="2:37" ht="15.75" customHeight="1">
      <c r="B68" s="316"/>
      <c r="C68" s="1293"/>
      <c r="D68" s="323"/>
      <c r="E68" s="411"/>
      <c r="F68" s="323"/>
      <c r="G68" s="323"/>
      <c r="H68" s="411"/>
      <c r="I68" s="411"/>
      <c r="J68" s="323"/>
      <c r="K68" s="323"/>
      <c r="L68" s="323"/>
      <c r="M68" s="323"/>
      <c r="N68" s="323"/>
      <c r="O68" s="89"/>
      <c r="P68" s="323"/>
      <c r="Q68" s="323"/>
      <c r="R68" s="180"/>
      <c r="S68" s="180"/>
      <c r="T68" s="56"/>
      <c r="U68" s="323"/>
      <c r="V68" s="323"/>
      <c r="W68" s="323"/>
      <c r="X68" s="323"/>
      <c r="Y68" s="56"/>
      <c r="AA68" s="1308"/>
      <c r="AB68" s="1308"/>
      <c r="AC68" s="1674"/>
      <c r="AD68" s="1675"/>
      <c r="AE68" s="1308"/>
      <c r="AF68" s="1308"/>
      <c r="AG68" s="1307"/>
      <c r="AH68" s="414" t="str">
        <v>Yordany Miranda</v>
      </c>
      <c r="AI68" s="987"/>
      <c r="AJ68" s="323"/>
      <c r="AK68" s="323"/>
    </row>
    <row r="69" spans="2:37" ht="15.75" customHeight="1">
      <c r="B69" s="316"/>
      <c r="C69" s="1293"/>
      <c r="D69" s="323"/>
      <c r="E69" s="411"/>
      <c r="F69" s="323"/>
      <c r="G69" s="323"/>
      <c r="H69" s="411"/>
      <c r="I69" s="411"/>
      <c r="J69" s="323"/>
      <c r="K69" s="323"/>
      <c r="L69" s="323"/>
      <c r="M69" s="323"/>
      <c r="N69" s="323"/>
      <c r="O69" s="89"/>
      <c r="P69" s="323"/>
      <c r="Q69" s="323"/>
      <c r="R69" s="180"/>
      <c r="S69" s="180"/>
      <c r="T69" s="56"/>
      <c r="U69" s="323"/>
      <c r="V69" s="323"/>
      <c r="W69" s="323"/>
      <c r="X69" s="323"/>
      <c r="Y69" s="56"/>
      <c r="AA69" s="1308"/>
      <c r="AB69" s="1308"/>
      <c r="AC69" s="1674"/>
      <c r="AD69" s="1675"/>
      <c r="AE69" s="1308"/>
      <c r="AF69" s="1308"/>
      <c r="AG69" s="1307"/>
      <c r="AH69" s="414" t="str">
        <v>Carlos Molina</v>
      </c>
      <c r="AI69" s="987"/>
      <c r="AJ69" s="323"/>
      <c r="AK69" s="323"/>
    </row>
    <row r="70" spans="2:37" ht="15.75" customHeight="1">
      <c r="B70" s="316"/>
      <c r="C70" s="1293"/>
      <c r="D70" s="323"/>
      <c r="E70" s="411"/>
      <c r="F70" s="323"/>
      <c r="G70" s="323"/>
      <c r="H70" s="411"/>
      <c r="I70" s="411"/>
      <c r="J70" s="323"/>
      <c r="K70" s="323"/>
      <c r="L70" s="323"/>
      <c r="M70" s="323"/>
      <c r="N70" s="323"/>
      <c r="O70" s="89"/>
      <c r="P70" s="323"/>
      <c r="Q70" s="323"/>
      <c r="R70" s="180"/>
      <c r="S70" s="180"/>
      <c r="T70" s="56"/>
      <c r="U70" s="323"/>
      <c r="V70" s="323"/>
      <c r="W70" s="323"/>
      <c r="X70" s="323"/>
      <c r="Y70" s="56"/>
      <c r="AA70" s="1308"/>
      <c r="AB70" s="1308"/>
      <c r="AC70" s="1674"/>
      <c r="AD70" s="1675"/>
      <c r="AE70" s="1308"/>
      <c r="AF70" s="1308"/>
      <c r="AG70" s="1307"/>
      <c r="AH70" s="414"/>
      <c r="AI70" s="987"/>
      <c r="AJ70" s="323"/>
      <c r="AK70" s="323"/>
    </row>
    <row r="71" spans="2:37" ht="15.75" customHeight="1">
      <c r="B71" s="316"/>
      <c r="C71" s="1293"/>
      <c r="D71" s="323"/>
      <c r="E71" s="411"/>
      <c r="F71" s="323"/>
      <c r="G71" s="323"/>
      <c r="H71" s="411"/>
      <c r="I71" s="411"/>
      <c r="J71" s="323"/>
      <c r="K71" s="323"/>
      <c r="L71" s="323"/>
      <c r="M71" s="323"/>
      <c r="N71" s="323"/>
      <c r="O71" s="89"/>
      <c r="P71" s="323"/>
      <c r="Q71" s="323"/>
      <c r="R71" s="180"/>
      <c r="S71" s="180"/>
      <c r="T71" s="56"/>
      <c r="U71" s="323"/>
      <c r="V71" s="323"/>
      <c r="W71" s="323"/>
      <c r="X71" s="323"/>
      <c r="Y71" s="56"/>
      <c r="AA71" s="1308"/>
      <c r="AB71" s="1308"/>
      <c r="AC71" s="1674"/>
      <c r="AD71" s="1675"/>
      <c r="AE71" s="1308"/>
      <c r="AF71" s="1308"/>
      <c r="AG71" s="1307"/>
      <c r="AH71" s="414"/>
      <c r="AI71" s="987"/>
      <c r="AJ71" s="323"/>
      <c r="AK71" s="323"/>
    </row>
    <row r="72" spans="2:37" ht="15.75" customHeight="1">
      <c r="B72" s="316"/>
      <c r="C72" s="1293"/>
      <c r="D72" s="323"/>
      <c r="E72" s="411"/>
      <c r="F72" s="323"/>
      <c r="G72" s="323"/>
      <c r="H72" s="411"/>
      <c r="I72" s="411"/>
      <c r="J72" s="323"/>
      <c r="K72" s="323"/>
      <c r="L72" s="323"/>
      <c r="M72" s="323"/>
      <c r="N72" s="323"/>
      <c r="O72" s="89"/>
      <c r="P72" s="323"/>
      <c r="Q72" s="323"/>
      <c r="R72" s="180"/>
      <c r="S72" s="180"/>
      <c r="T72" s="56"/>
      <c r="U72" s="323"/>
      <c r="V72" s="323"/>
      <c r="W72" s="323"/>
      <c r="X72" s="323"/>
      <c r="Y72" s="56"/>
      <c r="AA72" s="1308"/>
      <c r="AB72" s="1308"/>
      <c r="AC72" s="1674"/>
      <c r="AD72" s="1675"/>
      <c r="AE72" s="1308"/>
      <c r="AF72" s="1308"/>
      <c r="AG72" s="1307"/>
      <c r="AH72" s="414"/>
      <c r="AI72" s="987"/>
      <c r="AJ72" s="323"/>
      <c r="AK72" s="323"/>
    </row>
    <row r="73" spans="2:37" ht="15.75" customHeight="1">
      <c r="B73" s="316"/>
      <c r="C73" s="1293"/>
      <c r="D73" s="323"/>
      <c r="E73" s="411"/>
      <c r="F73" s="323"/>
      <c r="G73" s="323"/>
      <c r="H73" s="411"/>
      <c r="I73" s="411"/>
      <c r="J73" s="323"/>
      <c r="K73" s="323"/>
      <c r="L73" s="323"/>
      <c r="M73" s="323"/>
      <c r="N73" s="323"/>
      <c r="O73" s="89"/>
      <c r="P73" s="323"/>
      <c r="Q73" s="323"/>
      <c r="R73" s="180"/>
      <c r="S73" s="180"/>
      <c r="T73" s="56"/>
      <c r="U73" s="323"/>
      <c r="V73" s="323"/>
      <c r="W73" s="323"/>
      <c r="X73" s="323"/>
      <c r="Y73" s="56"/>
      <c r="AA73" s="1308"/>
      <c r="AB73" s="1308"/>
      <c r="AC73" s="1674"/>
      <c r="AD73" s="1675"/>
      <c r="AE73" s="1308"/>
      <c r="AF73" s="1308"/>
      <c r="AG73" s="1307"/>
      <c r="AH73" s="414"/>
      <c r="AI73" s="987"/>
      <c r="AJ73" s="323"/>
      <c r="AK73" s="323"/>
    </row>
    <row r="74" spans="2:37" ht="15.75" customHeight="1">
      <c r="B74" s="316"/>
      <c r="C74" s="1293"/>
      <c r="D74" s="323"/>
      <c r="E74" s="411"/>
      <c r="F74" s="323"/>
      <c r="G74" s="323"/>
      <c r="H74" s="411"/>
      <c r="I74" s="411"/>
      <c r="J74" s="323"/>
      <c r="K74" s="323"/>
      <c r="L74" s="323"/>
      <c r="M74" s="323"/>
      <c r="N74" s="323"/>
      <c r="O74" s="89"/>
      <c r="P74" s="323"/>
      <c r="Q74" s="323"/>
      <c r="R74" s="180"/>
      <c r="S74" s="180"/>
      <c r="T74" s="56"/>
      <c r="U74" s="323"/>
      <c r="V74" s="323"/>
      <c r="W74" s="323"/>
      <c r="X74" s="323"/>
      <c r="Y74" s="56"/>
      <c r="AA74" s="982"/>
      <c r="AB74" s="982"/>
      <c r="AC74" s="983"/>
      <c r="AD74" s="983"/>
      <c r="AE74" s="982"/>
      <c r="AF74" s="982"/>
      <c r="AG74" s="984"/>
      <c r="AH74" s="1299"/>
      <c r="AI74" s="985"/>
      <c r="AJ74" s="323"/>
      <c r="AK74" s="323"/>
    </row>
    <row r="75" spans="2:37" ht="15.75" customHeight="1">
      <c r="B75" s="316"/>
      <c r="C75" s="1317"/>
      <c r="D75" s="323"/>
      <c r="E75" s="411"/>
      <c r="F75" s="323"/>
      <c r="G75" s="323"/>
      <c r="H75" s="411"/>
      <c r="I75" s="411"/>
      <c r="J75" s="323"/>
      <c r="K75" s="323"/>
      <c r="L75" s="323"/>
      <c r="M75" s="323"/>
      <c r="N75" s="323"/>
      <c r="O75" s="89"/>
      <c r="P75" s="323"/>
      <c r="Q75" s="323"/>
      <c r="R75" s="180"/>
      <c r="S75" s="180"/>
      <c r="T75" s="56"/>
      <c r="U75" s="323"/>
      <c r="V75" s="323"/>
      <c r="W75" s="323"/>
      <c r="X75" s="323"/>
      <c r="Y75" s="56"/>
      <c r="AA75" s="982"/>
      <c r="AB75" s="982"/>
      <c r="AC75" s="983"/>
      <c r="AD75" s="983"/>
      <c r="AE75" s="982"/>
      <c r="AF75" s="982"/>
      <c r="AG75" s="984"/>
      <c r="AH75" s="1299"/>
      <c r="AI75" s="985"/>
      <c r="AJ75" s="323"/>
      <c r="AK75" s="323"/>
    </row>
    <row r="76" spans="2:37" ht="15.75" customHeight="1">
      <c r="B76" s="316"/>
      <c r="C76" s="1317"/>
      <c r="D76" s="323"/>
      <c r="E76" s="411"/>
      <c r="F76" s="323"/>
      <c r="G76" s="323"/>
      <c r="H76" s="411"/>
      <c r="I76" s="411"/>
      <c r="J76" s="323"/>
      <c r="K76" s="323"/>
      <c r="L76" s="323"/>
      <c r="M76" s="323"/>
      <c r="N76" s="323"/>
      <c r="O76" s="89"/>
      <c r="P76" s="323"/>
      <c r="Q76" s="323"/>
      <c r="R76" s="180"/>
      <c r="S76" s="180"/>
      <c r="T76" s="56"/>
      <c r="U76" s="323"/>
      <c r="V76" s="323"/>
      <c r="W76" s="323"/>
      <c r="X76" s="323"/>
      <c r="Y76" s="56"/>
      <c r="AA76" s="982"/>
      <c r="AB76" s="982"/>
      <c r="AC76" s="983"/>
      <c r="AD76" s="983"/>
      <c r="AE76" s="982"/>
      <c r="AF76" s="982"/>
      <c r="AG76" s="984"/>
      <c r="AH76" s="1299"/>
      <c r="AI76" s="985"/>
      <c r="AJ76" s="323"/>
      <c r="AK76" s="323"/>
    </row>
    <row r="77" spans="2:37" ht="15.75" customHeight="1">
      <c r="B77" s="316"/>
      <c r="C77" s="1317"/>
      <c r="D77" s="323"/>
      <c r="E77" s="411"/>
      <c r="F77" s="323"/>
      <c r="G77" s="323"/>
      <c r="H77" s="411"/>
      <c r="I77" s="411"/>
      <c r="J77" s="323"/>
      <c r="K77" s="323"/>
      <c r="L77" s="323"/>
      <c r="M77" s="323"/>
      <c r="N77" s="323"/>
      <c r="O77" s="89"/>
      <c r="P77" s="323"/>
      <c r="Q77" s="323"/>
      <c r="R77" s="180"/>
      <c r="S77" s="180"/>
      <c r="T77" s="56"/>
      <c r="U77" s="323"/>
      <c r="V77" s="323"/>
      <c r="W77" s="323"/>
      <c r="X77" s="323"/>
      <c r="Y77" s="56"/>
      <c r="AA77" s="982"/>
      <c r="AB77" s="982"/>
      <c r="AC77" s="983"/>
      <c r="AD77" s="983"/>
      <c r="AE77" s="982"/>
      <c r="AF77" s="982"/>
      <c r="AG77" s="984"/>
      <c r="AH77" s="1299"/>
      <c r="AI77" s="985"/>
      <c r="AJ77" s="323"/>
      <c r="AK77" s="323"/>
    </row>
    <row r="78" spans="2:37" ht="15.75" customHeight="1">
      <c r="B78" s="316"/>
      <c r="C78" s="1317"/>
      <c r="D78" s="323"/>
      <c r="E78" s="411"/>
      <c r="F78" s="323"/>
      <c r="G78" s="323"/>
      <c r="H78" s="411"/>
      <c r="I78" s="411"/>
      <c r="J78" s="323"/>
      <c r="K78" s="323"/>
      <c r="L78" s="323"/>
      <c r="M78" s="323"/>
      <c r="N78" s="323"/>
      <c r="O78" s="89"/>
      <c r="P78" s="323"/>
      <c r="Q78" s="323"/>
      <c r="R78" s="180"/>
      <c r="S78" s="180"/>
      <c r="T78" s="56"/>
      <c r="U78" s="323"/>
      <c r="V78" s="323"/>
      <c r="W78" s="323"/>
      <c r="X78" s="323"/>
      <c r="Y78" s="56"/>
      <c r="AA78" s="982"/>
      <c r="AB78" s="982"/>
      <c r="AC78" s="983"/>
      <c r="AD78" s="983"/>
      <c r="AE78" s="982"/>
      <c r="AF78" s="982"/>
      <c r="AG78" s="984"/>
      <c r="AH78" s="1299"/>
      <c r="AI78" s="985"/>
      <c r="AJ78" s="323"/>
      <c r="AK78" s="323"/>
    </row>
    <row r="79" spans="2:37" ht="15.75" customHeight="1">
      <c r="B79" s="316"/>
      <c r="C79" s="1317"/>
      <c r="D79" s="323"/>
      <c r="E79" s="411"/>
      <c r="F79" s="323"/>
      <c r="G79" s="323"/>
      <c r="H79" s="411"/>
      <c r="I79" s="411"/>
      <c r="J79" s="323"/>
      <c r="K79" s="323"/>
      <c r="L79" s="323"/>
      <c r="M79" s="323"/>
      <c r="N79" s="323"/>
      <c r="O79" s="89"/>
      <c r="P79" s="323"/>
      <c r="Q79" s="323"/>
      <c r="R79" s="180"/>
      <c r="S79" s="180"/>
      <c r="T79" s="56"/>
      <c r="U79" s="323"/>
      <c r="V79" s="323"/>
      <c r="W79" s="323"/>
      <c r="X79" s="323"/>
      <c r="Y79" s="56"/>
      <c r="AA79" s="982"/>
      <c r="AB79" s="982"/>
      <c r="AC79" s="983"/>
      <c r="AD79" s="983"/>
      <c r="AE79" s="982"/>
      <c r="AF79" s="982"/>
      <c r="AG79" s="984"/>
      <c r="AH79" s="1299"/>
      <c r="AI79" s="985"/>
      <c r="AJ79" s="323"/>
      <c r="AK79" s="323"/>
    </row>
    <row r="80" spans="2:37" ht="15.75" customHeight="1">
      <c r="B80" s="316"/>
      <c r="C80" s="1317"/>
      <c r="D80" s="323"/>
      <c r="E80" s="411"/>
      <c r="F80" s="323"/>
      <c r="G80" s="323"/>
      <c r="H80" s="411"/>
      <c r="I80" s="411"/>
      <c r="J80" s="323"/>
      <c r="K80" s="323"/>
      <c r="L80" s="323"/>
      <c r="M80" s="323"/>
      <c r="N80" s="323"/>
      <c r="O80" s="89"/>
      <c r="P80" s="323"/>
      <c r="Q80" s="323"/>
      <c r="R80" s="180"/>
      <c r="S80" s="180"/>
      <c r="T80" s="56"/>
      <c r="U80" s="323"/>
      <c r="V80" s="323"/>
      <c r="W80" s="323"/>
      <c r="X80" s="323"/>
      <c r="Y80" s="56"/>
      <c r="AA80" s="982"/>
      <c r="AB80" s="982"/>
      <c r="AC80" s="983"/>
      <c r="AD80" s="983"/>
      <c r="AE80" s="982"/>
      <c r="AF80" s="982"/>
      <c r="AG80" s="984"/>
      <c r="AH80" s="1299"/>
      <c r="AI80" s="985"/>
      <c r="AJ80" s="323"/>
      <c r="AK80" s="323"/>
    </row>
    <row r="81" spans="2:37" ht="15.75" customHeight="1">
      <c r="B81" s="316"/>
      <c r="C81" s="1317"/>
      <c r="D81" s="323"/>
      <c r="E81" s="411"/>
      <c r="F81" s="323"/>
      <c r="G81" s="323"/>
      <c r="H81" s="411"/>
      <c r="I81" s="411"/>
      <c r="J81" s="323"/>
      <c r="K81" s="323"/>
      <c r="L81" s="323"/>
      <c r="M81" s="323"/>
      <c r="N81" s="323"/>
      <c r="O81" s="89"/>
      <c r="P81" s="323"/>
      <c r="Q81" s="323"/>
      <c r="R81" s="180"/>
      <c r="S81" s="180"/>
      <c r="T81" s="56"/>
      <c r="U81" s="323"/>
      <c r="V81" s="323"/>
      <c r="W81" s="323"/>
      <c r="X81" s="323"/>
      <c r="Y81" s="56"/>
      <c r="AA81" s="982"/>
      <c r="AB81" s="982"/>
      <c r="AC81" s="983"/>
      <c r="AD81" s="983"/>
      <c r="AE81" s="982"/>
      <c r="AF81" s="982"/>
      <c r="AG81" s="984"/>
      <c r="AH81" s="1299"/>
      <c r="AI81" s="985"/>
      <c r="AJ81" s="323"/>
      <c r="AK81" s="323"/>
    </row>
    <row r="82" spans="2:37" ht="15.75" customHeight="1">
      <c r="B82" s="316"/>
      <c r="C82" s="1317"/>
      <c r="D82" s="323"/>
      <c r="E82" s="411"/>
      <c r="F82" s="323"/>
      <c r="G82" s="323"/>
      <c r="H82" s="411"/>
      <c r="I82" s="411"/>
      <c r="J82" s="323"/>
      <c r="K82" s="323"/>
      <c r="L82" s="323"/>
      <c r="M82" s="323"/>
      <c r="N82" s="323"/>
      <c r="O82" s="89"/>
      <c r="P82" s="323"/>
      <c r="Q82" s="323"/>
      <c r="R82" s="180"/>
      <c r="S82" s="180"/>
      <c r="T82" s="56"/>
      <c r="U82" s="323"/>
      <c r="V82" s="323"/>
      <c r="W82" s="323"/>
      <c r="X82" s="323"/>
      <c r="Y82" s="56"/>
      <c r="AA82" s="982"/>
      <c r="AB82" s="982"/>
      <c r="AC82" s="983"/>
      <c r="AD82" s="983"/>
      <c r="AE82" s="982"/>
      <c r="AF82" s="982"/>
      <c r="AG82" s="984"/>
      <c r="AH82" s="1299"/>
      <c r="AI82" s="985"/>
      <c r="AJ82" s="323"/>
      <c r="AK82" s="323"/>
    </row>
    <row r="83" spans="2:37" ht="15.75" customHeight="1">
      <c r="B83" s="316"/>
      <c r="C83" s="1317"/>
      <c r="D83" s="323"/>
      <c r="E83" s="411"/>
      <c r="F83" s="323"/>
      <c r="G83" s="323"/>
      <c r="H83" s="411"/>
      <c r="I83" s="411"/>
      <c r="J83" s="323"/>
      <c r="K83" s="323"/>
      <c r="L83" s="323"/>
      <c r="M83" s="323"/>
      <c r="N83" s="323"/>
      <c r="O83" s="89"/>
      <c r="P83" s="323"/>
      <c r="Q83" s="323"/>
      <c r="R83" s="180"/>
      <c r="S83" s="180"/>
      <c r="T83" s="56"/>
      <c r="U83" s="323"/>
      <c r="V83" s="323"/>
      <c r="W83" s="323"/>
      <c r="X83" s="323"/>
      <c r="Y83" s="56"/>
      <c r="AA83" s="982"/>
      <c r="AB83" s="982"/>
      <c r="AC83" s="983"/>
      <c r="AD83" s="983"/>
      <c r="AE83" s="982"/>
      <c r="AF83" s="982"/>
      <c r="AG83" s="984"/>
      <c r="AH83" s="1299"/>
      <c r="AI83" s="985"/>
      <c r="AJ83" s="323"/>
      <c r="AK83" s="323"/>
    </row>
    <row r="84" spans="2:37" ht="15.75" customHeight="1">
      <c r="B84" s="316"/>
      <c r="C84" s="1317"/>
      <c r="D84" s="323"/>
      <c r="E84" s="411"/>
      <c r="F84" s="323"/>
      <c r="G84" s="323"/>
      <c r="H84" s="411"/>
      <c r="I84" s="411"/>
      <c r="J84" s="323"/>
      <c r="K84" s="323"/>
      <c r="L84" s="323"/>
      <c r="M84" s="323"/>
      <c r="N84" s="323"/>
      <c r="O84" s="89"/>
      <c r="P84" s="323"/>
      <c r="Q84" s="323"/>
      <c r="R84" s="180"/>
      <c r="S84" s="180"/>
      <c r="T84" s="56"/>
      <c r="U84" s="323"/>
      <c r="V84" s="323"/>
      <c r="W84" s="323"/>
      <c r="X84" s="323"/>
      <c r="Y84" s="56"/>
      <c r="AA84" s="982"/>
      <c r="AB84" s="982"/>
      <c r="AC84" s="983"/>
      <c r="AD84" s="983"/>
      <c r="AE84" s="982"/>
      <c r="AF84" s="982"/>
      <c r="AG84" s="984"/>
      <c r="AH84" s="1299"/>
      <c r="AI84" s="985"/>
      <c r="AJ84" s="323"/>
      <c r="AK84" s="323"/>
    </row>
    <row r="85" spans="2:37" ht="15.75" customHeight="1">
      <c r="B85" s="316"/>
      <c r="C85" s="1317"/>
      <c r="D85" s="323"/>
      <c r="E85" s="411"/>
      <c r="F85" s="323"/>
      <c r="G85" s="323"/>
      <c r="H85" s="411"/>
      <c r="I85" s="411"/>
      <c r="J85" s="323"/>
      <c r="K85" s="323"/>
      <c r="L85" s="323"/>
      <c r="M85" s="323"/>
      <c r="N85" s="323"/>
      <c r="O85" s="89"/>
      <c r="R85" s="180"/>
      <c r="S85" s="180"/>
      <c r="T85" s="56"/>
      <c r="U85" s="323"/>
      <c r="V85" s="323"/>
      <c r="W85" s="323"/>
      <c r="X85" s="323"/>
      <c r="Y85" s="56"/>
      <c r="AA85" s="982"/>
      <c r="AB85" s="982"/>
      <c r="AC85" s="983"/>
      <c r="AD85" s="983"/>
      <c r="AE85" s="982"/>
      <c r="AF85" s="982"/>
      <c r="AG85" s="984"/>
      <c r="AH85" s="1299"/>
      <c r="AI85" s="985"/>
      <c r="AJ85" s="323"/>
      <c r="AK85" s="323"/>
    </row>
    <row r="86" spans="2:37" ht="15.75" customHeight="1">
      <c r="B86" s="316"/>
      <c r="C86" s="1317"/>
      <c r="D86" s="323"/>
      <c r="E86" s="411"/>
      <c r="F86" s="323"/>
      <c r="G86" s="323"/>
      <c r="H86" s="411"/>
      <c r="I86" s="411"/>
      <c r="J86" s="323"/>
      <c r="K86" s="323"/>
      <c r="L86" s="323"/>
      <c r="M86" s="323"/>
      <c r="N86" s="323"/>
      <c r="O86" s="89"/>
      <c r="R86" s="180"/>
      <c r="S86" s="180"/>
      <c r="T86" s="56"/>
      <c r="U86" s="323"/>
      <c r="V86" s="323"/>
      <c r="W86" s="323"/>
      <c r="X86" s="323"/>
      <c r="Y86" s="56"/>
      <c r="AA86" s="982"/>
      <c r="AB86" s="982"/>
      <c r="AC86" s="983"/>
      <c r="AD86" s="983"/>
      <c r="AE86" s="982"/>
      <c r="AF86" s="982"/>
      <c r="AG86" s="984"/>
      <c r="AH86" s="1299"/>
      <c r="AI86" s="985"/>
      <c r="AJ86" s="323"/>
      <c r="AK86" s="323"/>
    </row>
    <row r="87" spans="2:37" ht="15.75" customHeight="1">
      <c r="B87" s="314"/>
      <c r="C87" s="1318"/>
      <c r="D87" s="323"/>
      <c r="E87" s="411"/>
      <c r="F87" s="323"/>
      <c r="G87" s="323"/>
      <c r="H87" s="1664"/>
      <c r="I87" s="1664"/>
      <c r="J87" s="323"/>
      <c r="K87" s="323"/>
      <c r="L87" s="323"/>
      <c r="M87" s="323"/>
      <c r="N87" s="323"/>
      <c r="O87" s="89"/>
      <c r="R87" s="180"/>
      <c r="S87" s="180"/>
      <c r="T87" s="56"/>
      <c r="U87" s="323"/>
      <c r="V87" s="323"/>
      <c r="W87" s="323"/>
      <c r="X87" s="323"/>
      <c r="Y87" s="56"/>
      <c r="AA87" s="982"/>
      <c r="AB87" s="982"/>
      <c r="AC87" s="983"/>
      <c r="AD87" s="983"/>
      <c r="AE87" s="982"/>
      <c r="AF87" s="982"/>
      <c r="AG87" s="984"/>
      <c r="AH87" s="1299"/>
      <c r="AI87" s="985"/>
      <c r="AJ87" s="323"/>
      <c r="AK87" s="323"/>
    </row>
    <row r="88" spans="2:37" ht="15.75" customHeight="1">
      <c r="B88" s="314"/>
      <c r="C88" s="1318"/>
      <c r="D88" s="323"/>
      <c r="E88" s="411"/>
      <c r="F88" s="323"/>
      <c r="G88" s="323"/>
      <c r="H88" s="1664"/>
      <c r="I88" s="1664"/>
      <c r="J88" s="323"/>
      <c r="K88" s="323"/>
      <c r="L88" s="323"/>
      <c r="M88" s="323"/>
      <c r="N88" s="323"/>
      <c r="O88" s="89"/>
      <c r="R88" s="180"/>
      <c r="S88" s="180"/>
      <c r="T88" s="56"/>
      <c r="U88" s="323"/>
      <c r="V88" s="323"/>
      <c r="W88" s="323"/>
      <c r="X88" s="323"/>
      <c r="Y88" s="56"/>
      <c r="AA88" s="982"/>
      <c r="AB88" s="982"/>
      <c r="AC88" s="983"/>
      <c r="AD88" s="983"/>
      <c r="AE88" s="982"/>
      <c r="AF88" s="982"/>
      <c r="AG88" s="984"/>
      <c r="AH88" s="1299"/>
      <c r="AI88" s="985"/>
      <c r="AJ88" s="323"/>
      <c r="AK88" s="323"/>
    </row>
    <row r="89" spans="2:37" ht="15.75" customHeight="1">
      <c r="B89" s="314"/>
      <c r="C89" s="1318"/>
      <c r="D89" s="323"/>
      <c r="E89" s="411"/>
      <c r="F89" s="323"/>
      <c r="G89" s="323"/>
      <c r="H89" s="411"/>
      <c r="I89" s="411"/>
      <c r="J89" s="323"/>
      <c r="K89" s="323"/>
      <c r="L89" s="323"/>
      <c r="M89" s="323"/>
      <c r="N89" s="323"/>
      <c r="O89" s="89"/>
      <c r="R89" s="180"/>
      <c r="S89" s="180"/>
      <c r="T89" s="56"/>
      <c r="U89" s="323"/>
      <c r="V89" s="323"/>
      <c r="W89" s="323"/>
      <c r="X89" s="323"/>
      <c r="Y89" s="56"/>
      <c r="AA89" s="982"/>
      <c r="AB89" s="982"/>
      <c r="AC89" s="983"/>
      <c r="AD89" s="983"/>
      <c r="AE89" s="982"/>
      <c r="AF89" s="982"/>
      <c r="AG89" s="984"/>
      <c r="AH89" s="1299"/>
      <c r="AI89" s="985"/>
      <c r="AJ89" s="323"/>
      <c r="AK89" s="323"/>
    </row>
    <row r="90" spans="2:37" ht="15.75" customHeight="1">
      <c r="B90" s="314"/>
      <c r="C90" s="1318"/>
      <c r="D90" s="323"/>
      <c r="E90" s="411"/>
      <c r="F90" s="323"/>
      <c r="G90" s="323"/>
      <c r="H90" s="411"/>
      <c r="I90" s="411"/>
      <c r="J90" s="323"/>
      <c r="K90" s="323"/>
      <c r="L90" s="323"/>
      <c r="M90" s="323"/>
      <c r="N90" s="323"/>
      <c r="O90" s="89"/>
      <c r="R90" s="180"/>
      <c r="S90" s="180"/>
      <c r="T90" s="56"/>
      <c r="U90" s="323"/>
      <c r="V90" s="323"/>
      <c r="W90" s="323"/>
      <c r="X90" s="323"/>
      <c r="Y90" s="56"/>
      <c r="AA90" s="982"/>
      <c r="AB90" s="982"/>
      <c r="AC90" s="983"/>
      <c r="AD90" s="983"/>
      <c r="AE90" s="982"/>
      <c r="AF90" s="982"/>
      <c r="AG90" s="984"/>
      <c r="AH90" s="984"/>
      <c r="AI90" s="985"/>
      <c r="AJ90" s="323"/>
      <c r="AK90" s="323"/>
    </row>
    <row r="91" spans="2:37" ht="15.75" customHeight="1">
      <c r="B91" s="314"/>
      <c r="C91" s="1318"/>
      <c r="D91" s="323"/>
      <c r="E91" s="411"/>
      <c r="F91" s="323"/>
      <c r="G91" s="323"/>
      <c r="H91" s="411"/>
      <c r="I91" s="411"/>
      <c r="J91" s="323"/>
      <c r="K91" s="323"/>
      <c r="L91" s="323"/>
      <c r="M91" s="323"/>
      <c r="N91" s="323"/>
      <c r="O91" s="89"/>
      <c r="R91" s="180"/>
      <c r="S91" s="180"/>
      <c r="T91" s="56"/>
      <c r="U91" s="323"/>
      <c r="V91" s="323"/>
      <c r="W91" s="323"/>
      <c r="X91" s="323"/>
      <c r="Y91" s="56"/>
      <c r="AA91" s="982"/>
      <c r="AB91" s="982"/>
      <c r="AC91" s="983"/>
      <c r="AD91" s="983"/>
      <c r="AE91" s="982"/>
      <c r="AF91" s="982"/>
      <c r="AG91" s="984"/>
      <c r="AH91" s="984"/>
      <c r="AI91" s="985"/>
      <c r="AJ91" s="323"/>
      <c r="AK91" s="323"/>
    </row>
    <row r="92" spans="2:37" ht="15.75" customHeight="1">
      <c r="B92" s="314"/>
      <c r="C92" s="1318"/>
      <c r="D92" s="323"/>
      <c r="E92" s="411"/>
      <c r="F92" s="323"/>
      <c r="G92" s="323"/>
      <c r="H92" s="411"/>
      <c r="I92" s="411"/>
      <c r="J92" s="323"/>
      <c r="K92" s="323"/>
      <c r="L92" s="323"/>
      <c r="M92" s="323"/>
      <c r="N92" s="323"/>
      <c r="O92" s="89"/>
      <c r="R92" s="180"/>
      <c r="S92" s="180"/>
      <c r="T92" s="56"/>
      <c r="U92" s="323"/>
      <c r="V92" s="323"/>
      <c r="W92" s="323"/>
      <c r="X92" s="323"/>
      <c r="Y92" s="56"/>
      <c r="AA92" s="982"/>
      <c r="AB92" s="982"/>
      <c r="AC92" s="983"/>
      <c r="AD92" s="983"/>
      <c r="AE92" s="982"/>
      <c r="AF92" s="982"/>
      <c r="AG92" s="984"/>
      <c r="AH92" s="984"/>
      <c r="AI92" s="985"/>
      <c r="AJ92" s="323"/>
      <c r="AK92" s="323"/>
    </row>
    <row r="93" spans="2:37" ht="15.75" customHeight="1">
      <c r="B93" s="314"/>
      <c r="C93" s="1318"/>
      <c r="D93" s="323"/>
      <c r="E93" s="411"/>
      <c r="F93" s="323"/>
      <c r="G93" s="323"/>
      <c r="H93" s="411"/>
      <c r="I93" s="411"/>
      <c r="J93" s="323"/>
      <c r="K93" s="323"/>
      <c r="L93" s="323"/>
      <c r="M93" s="323"/>
      <c r="N93" s="323"/>
      <c r="O93" s="89"/>
      <c r="R93" s="180"/>
      <c r="S93" s="180"/>
      <c r="T93" s="56"/>
      <c r="U93" s="323"/>
      <c r="V93" s="323"/>
      <c r="W93" s="323"/>
      <c r="X93" s="323"/>
      <c r="Y93" s="56"/>
      <c r="AA93" s="982"/>
      <c r="AB93" s="982"/>
      <c r="AC93" s="983"/>
      <c r="AD93" s="983"/>
      <c r="AE93" s="982"/>
      <c r="AF93" s="982"/>
      <c r="AG93" s="984"/>
      <c r="AH93" s="984"/>
      <c r="AI93" s="985"/>
      <c r="AJ93" s="323"/>
      <c r="AK93" s="323"/>
    </row>
    <row r="94" spans="2:37" ht="15.75" customHeight="1">
      <c r="B94" s="314"/>
      <c r="C94" s="1318"/>
      <c r="D94" s="323"/>
      <c r="E94" s="411"/>
      <c r="F94" s="323"/>
      <c r="G94" s="323"/>
      <c r="H94" s="411"/>
      <c r="I94" s="411"/>
      <c r="J94" s="323"/>
      <c r="K94" s="323"/>
      <c r="L94" s="323"/>
      <c r="M94" s="323"/>
      <c r="N94" s="323"/>
      <c r="O94" s="89"/>
      <c r="R94" s="180"/>
      <c r="S94" s="180"/>
      <c r="T94" s="56"/>
      <c r="U94" s="323"/>
      <c r="V94" s="323"/>
      <c r="W94" s="323"/>
      <c r="X94" s="323"/>
      <c r="Y94" s="56"/>
      <c r="AA94" s="982"/>
      <c r="AB94" s="982"/>
      <c r="AC94" s="983"/>
      <c r="AD94" s="983"/>
      <c r="AE94" s="982"/>
      <c r="AF94" s="982"/>
      <c r="AG94" s="984"/>
      <c r="AH94" s="984"/>
      <c r="AI94" s="985"/>
      <c r="AJ94" s="323"/>
      <c r="AK94" s="323"/>
    </row>
    <row r="95" spans="2:37" ht="15.75" customHeight="1">
      <c r="B95" s="314"/>
      <c r="C95" s="1318"/>
      <c r="D95" s="323"/>
      <c r="E95" s="411"/>
      <c r="F95" s="323"/>
      <c r="G95" s="323"/>
      <c r="H95" s="411"/>
      <c r="I95" s="411"/>
      <c r="J95" s="323"/>
      <c r="K95" s="323"/>
      <c r="L95" s="323"/>
      <c r="M95" s="323"/>
      <c r="N95" s="323"/>
      <c r="O95" s="89"/>
      <c r="R95" s="180"/>
      <c r="S95" s="180"/>
      <c r="T95" s="56"/>
      <c r="U95" s="323"/>
      <c r="V95" s="323"/>
      <c r="W95" s="323"/>
      <c r="X95" s="323"/>
      <c r="Y95" s="56"/>
      <c r="AA95" s="982"/>
      <c r="AB95" s="982"/>
      <c r="AC95" s="983"/>
      <c r="AD95" s="983"/>
      <c r="AE95" s="982"/>
      <c r="AF95" s="982"/>
      <c r="AG95" s="984"/>
      <c r="AH95" s="984"/>
      <c r="AI95" s="985"/>
      <c r="AJ95" s="323"/>
      <c r="AK95" s="323"/>
    </row>
    <row r="96" spans="2:37" ht="15.75" customHeight="1">
      <c r="B96" s="314"/>
      <c r="C96" s="1318"/>
      <c r="D96" s="323"/>
      <c r="E96" s="411"/>
      <c r="F96" s="323"/>
      <c r="G96" s="323"/>
      <c r="H96" s="411"/>
      <c r="I96" s="411"/>
      <c r="J96" s="323"/>
      <c r="K96" s="323"/>
      <c r="L96" s="323"/>
      <c r="M96" s="323"/>
      <c r="N96" s="323"/>
      <c r="O96" s="89"/>
      <c r="R96" s="180"/>
      <c r="S96" s="180"/>
      <c r="T96" s="56"/>
      <c r="U96" s="323"/>
      <c r="V96" s="323"/>
      <c r="W96" s="323"/>
      <c r="X96" s="323"/>
      <c r="Y96" s="56"/>
      <c r="AA96" s="982"/>
      <c r="AB96" s="982"/>
      <c r="AC96" s="983"/>
      <c r="AD96" s="983"/>
      <c r="AE96" s="982"/>
      <c r="AF96" s="982"/>
      <c r="AG96" s="984"/>
      <c r="AH96" s="984"/>
      <c r="AI96" s="985"/>
      <c r="AJ96" s="323"/>
      <c r="AK96" s="323"/>
    </row>
    <row r="97" spans="2:37" ht="15.75" customHeight="1">
      <c r="B97" s="314"/>
      <c r="C97" s="1318"/>
      <c r="D97" s="323"/>
      <c r="E97" s="411"/>
      <c r="F97" s="323"/>
      <c r="G97" s="323"/>
      <c r="H97" s="411"/>
      <c r="I97" s="411"/>
      <c r="J97" s="323"/>
      <c r="K97" s="323"/>
      <c r="L97" s="323"/>
      <c r="M97" s="323"/>
      <c r="N97" s="323"/>
      <c r="O97" s="89"/>
      <c r="R97" s="180"/>
      <c r="S97" s="180"/>
      <c r="T97" s="56"/>
      <c r="U97" s="323"/>
      <c r="V97" s="323"/>
      <c r="W97" s="323"/>
      <c r="X97" s="323"/>
      <c r="Y97" s="56"/>
      <c r="AA97" s="982"/>
      <c r="AB97" s="982"/>
      <c r="AC97" s="983"/>
      <c r="AD97" s="983"/>
      <c r="AE97" s="982"/>
      <c r="AF97" s="982"/>
      <c r="AG97" s="984"/>
      <c r="AH97" s="984"/>
      <c r="AI97" s="985"/>
      <c r="AJ97" s="323"/>
      <c r="AK97" s="323"/>
    </row>
    <row r="98" spans="2:37" ht="15.75" customHeight="1">
      <c r="B98" s="314"/>
      <c r="C98" s="1318"/>
      <c r="D98" s="323"/>
      <c r="E98" s="411"/>
      <c r="F98" s="323"/>
      <c r="G98" s="323"/>
      <c r="H98" s="411"/>
      <c r="I98" s="411"/>
      <c r="J98" s="323"/>
      <c r="K98" s="323"/>
      <c r="L98" s="323"/>
      <c r="M98" s="323"/>
      <c r="N98" s="323"/>
      <c r="O98" s="89"/>
      <c r="R98" s="180"/>
      <c r="S98" s="180"/>
      <c r="T98" s="56"/>
      <c r="U98" s="323"/>
      <c r="V98" s="323"/>
      <c r="W98" s="323"/>
      <c r="X98" s="323"/>
      <c r="Y98" s="56"/>
      <c r="AA98" s="982"/>
      <c r="AB98" s="982"/>
      <c r="AC98" s="983"/>
      <c r="AD98" s="983"/>
      <c r="AE98" s="982"/>
      <c r="AF98" s="982"/>
      <c r="AG98" s="984"/>
      <c r="AH98" s="984"/>
      <c r="AI98" s="985"/>
      <c r="AJ98" s="323"/>
      <c r="AK98" s="323"/>
    </row>
    <row r="99" spans="2:37" ht="15.75" customHeight="1">
      <c r="B99" s="314"/>
      <c r="C99" s="1318"/>
      <c r="D99" s="323"/>
      <c r="E99" s="411"/>
      <c r="F99" s="323"/>
      <c r="G99" s="323"/>
      <c r="H99" s="411"/>
      <c r="I99" s="411"/>
      <c r="J99" s="323"/>
      <c r="K99" s="323"/>
      <c r="L99" s="323"/>
      <c r="M99" s="323"/>
      <c r="N99" s="323"/>
      <c r="O99" s="89"/>
      <c r="R99" s="180"/>
      <c r="S99" s="180"/>
      <c r="T99" s="56"/>
      <c r="U99" s="323"/>
      <c r="V99" s="323"/>
      <c r="W99" s="323"/>
      <c r="X99" s="323"/>
      <c r="Y99" s="56"/>
      <c r="AA99" s="982"/>
      <c r="AB99" s="982"/>
      <c r="AC99" s="983"/>
      <c r="AD99" s="983"/>
      <c r="AE99" s="982"/>
      <c r="AF99" s="982"/>
      <c r="AG99" s="984"/>
      <c r="AH99" s="984"/>
      <c r="AI99" s="985"/>
      <c r="AJ99" s="323"/>
      <c r="AK99" s="323"/>
    </row>
    <row r="100" spans="2:37" ht="15.75" customHeight="1">
      <c r="B100" s="314"/>
      <c r="C100" s="1318"/>
      <c r="D100" s="323"/>
      <c r="E100" s="411"/>
      <c r="F100" s="323"/>
      <c r="G100" s="323"/>
      <c r="H100" s="411"/>
      <c r="I100" s="411"/>
      <c r="J100" s="323"/>
      <c r="K100" s="323"/>
      <c r="L100" s="323"/>
      <c r="M100" s="323"/>
      <c r="N100" s="323"/>
      <c r="O100" s="89"/>
      <c r="R100" s="180"/>
      <c r="S100" s="180"/>
      <c r="T100" s="56"/>
      <c r="U100" s="323"/>
      <c r="V100" s="323"/>
      <c r="W100" s="323"/>
      <c r="X100" s="323"/>
      <c r="Y100" s="56"/>
      <c r="AA100" s="982"/>
      <c r="AB100" s="982"/>
      <c r="AC100" s="983"/>
      <c r="AD100" s="983"/>
      <c r="AE100" s="982"/>
      <c r="AF100" s="982"/>
      <c r="AG100" s="984"/>
      <c r="AH100" s="984"/>
      <c r="AI100" s="985"/>
      <c r="AJ100" s="323"/>
      <c r="AK100" s="323"/>
    </row>
    <row r="101" spans="2:37" ht="15.75" customHeight="1">
      <c r="B101" s="314"/>
      <c r="C101" s="1318"/>
      <c r="D101" s="323"/>
      <c r="E101" s="411"/>
      <c r="F101" s="323"/>
      <c r="G101" s="323"/>
      <c r="H101" s="411"/>
      <c r="I101" s="411"/>
      <c r="J101" s="323"/>
      <c r="K101" s="323"/>
      <c r="L101" s="323"/>
      <c r="M101" s="323"/>
      <c r="N101" s="323"/>
      <c r="O101" s="89"/>
      <c r="R101" s="180"/>
      <c r="S101" s="180"/>
      <c r="T101" s="56"/>
      <c r="U101" s="323"/>
      <c r="V101" s="323"/>
      <c r="W101" s="323"/>
      <c r="X101" s="323"/>
      <c r="Y101" s="56"/>
      <c r="AA101" s="982"/>
      <c r="AB101" s="982"/>
      <c r="AC101" s="983"/>
      <c r="AD101" s="983"/>
      <c r="AE101" s="982"/>
      <c r="AF101" s="982"/>
      <c r="AG101" s="984"/>
      <c r="AH101" s="984"/>
      <c r="AI101" s="985"/>
      <c r="AJ101" s="323"/>
      <c r="AK101" s="323"/>
    </row>
    <row r="102" spans="2:37" ht="15.75" customHeight="1">
      <c r="B102" s="314"/>
      <c r="C102" s="1318"/>
      <c r="D102" s="323"/>
      <c r="E102" s="411"/>
      <c r="F102" s="323"/>
      <c r="G102" s="323"/>
      <c r="H102" s="411"/>
      <c r="I102" s="411"/>
      <c r="J102" s="323"/>
      <c r="K102" s="323"/>
      <c r="L102" s="323"/>
      <c r="M102" s="323"/>
      <c r="N102" s="323"/>
      <c r="O102" s="89"/>
      <c r="R102" s="180"/>
      <c r="S102" s="180"/>
      <c r="T102" s="56"/>
      <c r="U102" s="323"/>
      <c r="V102" s="323"/>
      <c r="W102" s="323"/>
      <c r="X102" s="323"/>
      <c r="Y102" s="56"/>
      <c r="AA102" s="982"/>
      <c r="AB102" s="982"/>
      <c r="AC102" s="983"/>
      <c r="AD102" s="983"/>
      <c r="AE102" s="982"/>
      <c r="AF102" s="982"/>
      <c r="AG102" s="984"/>
      <c r="AH102" s="984"/>
      <c r="AI102" s="985"/>
      <c r="AJ102" s="323"/>
      <c r="AK102" s="323"/>
    </row>
    <row r="103" spans="2:37" ht="15.75" customHeight="1">
      <c r="B103" s="314"/>
      <c r="C103" s="1318"/>
      <c r="D103" s="323"/>
      <c r="E103" s="411"/>
      <c r="F103" s="323"/>
      <c r="G103" s="323"/>
      <c r="H103" s="411"/>
      <c r="I103" s="411"/>
      <c r="J103" s="323"/>
      <c r="K103" s="323"/>
      <c r="L103" s="323"/>
      <c r="M103" s="323"/>
      <c r="N103" s="323"/>
      <c r="O103" s="89"/>
      <c r="R103" s="180"/>
      <c r="S103" s="180"/>
      <c r="T103" s="56"/>
      <c r="U103" s="323"/>
      <c r="V103" s="323"/>
      <c r="W103" s="323"/>
      <c r="X103" s="323"/>
      <c r="Y103" s="56"/>
      <c r="AA103" s="982"/>
      <c r="AB103" s="982"/>
      <c r="AC103" s="983"/>
      <c r="AD103" s="983"/>
      <c r="AE103" s="982"/>
      <c r="AF103" s="982"/>
      <c r="AG103" s="984"/>
      <c r="AH103" s="984"/>
      <c r="AI103" s="985"/>
      <c r="AJ103" s="323"/>
      <c r="AK103" s="323"/>
    </row>
    <row r="104" spans="2:37" ht="15.75" customHeight="1">
      <c r="B104" s="314"/>
      <c r="C104" s="1318"/>
      <c r="D104" s="323"/>
      <c r="E104" s="411"/>
      <c r="F104" s="323"/>
      <c r="G104" s="323"/>
      <c r="H104" s="411"/>
      <c r="I104" s="411"/>
      <c r="J104" s="323"/>
      <c r="K104" s="323"/>
      <c r="L104" s="323"/>
      <c r="M104" s="323"/>
      <c r="N104" s="323"/>
      <c r="O104" s="89"/>
      <c r="R104" s="180"/>
      <c r="S104" s="180"/>
      <c r="T104" s="56"/>
      <c r="U104" s="323"/>
      <c r="V104" s="323"/>
      <c r="W104" s="323"/>
      <c r="X104" s="323"/>
      <c r="Y104" s="56"/>
      <c r="AA104" s="982"/>
      <c r="AB104" s="982"/>
      <c r="AC104" s="983"/>
      <c r="AD104" s="983"/>
      <c r="AE104" s="982"/>
      <c r="AF104" s="982"/>
      <c r="AG104" s="984"/>
      <c r="AH104" s="984"/>
      <c r="AI104" s="985"/>
      <c r="AJ104" s="323"/>
      <c r="AK104" s="323"/>
    </row>
    <row r="105" spans="2:37" ht="15.75" customHeight="1">
      <c r="B105" s="314"/>
      <c r="C105" s="1318"/>
      <c r="D105" s="323"/>
      <c r="E105" s="411"/>
      <c r="F105" s="323"/>
      <c r="G105" s="323"/>
      <c r="H105" s="411"/>
      <c r="I105" s="411"/>
      <c r="J105" s="323"/>
      <c r="K105" s="323"/>
      <c r="L105" s="323"/>
      <c r="M105" s="323"/>
      <c r="N105" s="323"/>
      <c r="O105" s="89"/>
      <c r="R105" s="180"/>
      <c r="S105" s="180"/>
      <c r="T105" s="56"/>
      <c r="U105" s="323"/>
      <c r="V105" s="323"/>
      <c r="W105" s="323"/>
      <c r="X105" s="323"/>
      <c r="Y105" s="56"/>
      <c r="AA105" s="982"/>
      <c r="AB105" s="982"/>
      <c r="AC105" s="983"/>
      <c r="AD105" s="983"/>
      <c r="AE105" s="982"/>
      <c r="AF105" s="982"/>
      <c r="AG105" s="984"/>
      <c r="AH105" s="984"/>
      <c r="AI105" s="985"/>
      <c r="AJ105" s="323"/>
      <c r="AK105" s="323"/>
    </row>
    <row r="106" spans="2:37" ht="15.75" customHeight="1">
      <c r="B106" s="314"/>
      <c r="C106" s="1318"/>
      <c r="D106" s="323"/>
      <c r="E106" s="411"/>
      <c r="F106" s="323"/>
      <c r="G106" s="323"/>
      <c r="H106" s="411"/>
      <c r="I106" s="411"/>
      <c r="J106" s="323"/>
      <c r="K106" s="323"/>
      <c r="L106" s="323"/>
      <c r="M106" s="323"/>
      <c r="N106" s="323"/>
      <c r="O106" s="89"/>
      <c r="R106" s="180"/>
      <c r="S106" s="180"/>
      <c r="T106" s="56"/>
      <c r="U106" s="323"/>
      <c r="V106" s="323"/>
      <c r="W106" s="323"/>
      <c r="X106" s="323"/>
      <c r="Y106" s="56"/>
      <c r="AA106" s="982"/>
      <c r="AB106" s="982"/>
      <c r="AC106" s="983"/>
      <c r="AD106" s="983"/>
      <c r="AE106" s="982"/>
      <c r="AF106" s="982"/>
      <c r="AG106" s="984"/>
      <c r="AH106" s="984"/>
      <c r="AI106" s="985"/>
      <c r="AJ106" s="323"/>
      <c r="AK106" s="323"/>
    </row>
    <row r="107" spans="2:37" ht="15.75" customHeight="1">
      <c r="B107" s="314"/>
      <c r="C107" s="1318"/>
      <c r="D107" s="323"/>
      <c r="E107" s="411"/>
      <c r="F107" s="323"/>
      <c r="G107" s="323"/>
      <c r="H107" s="411"/>
      <c r="I107" s="411"/>
      <c r="J107" s="323"/>
      <c r="K107" s="323"/>
      <c r="L107" s="323"/>
      <c r="M107" s="323"/>
      <c r="N107" s="323"/>
      <c r="O107" s="89"/>
      <c r="R107" s="180"/>
      <c r="S107" s="180"/>
      <c r="T107" s="56"/>
      <c r="U107" s="323"/>
      <c r="V107" s="323"/>
      <c r="W107" s="323"/>
      <c r="X107" s="323"/>
      <c r="Y107" s="56"/>
      <c r="AA107" s="982"/>
      <c r="AB107" s="982"/>
      <c r="AC107" s="983"/>
      <c r="AD107" s="983"/>
      <c r="AE107" s="982"/>
      <c r="AF107" s="982"/>
      <c r="AG107" s="984"/>
      <c r="AH107" s="984"/>
      <c r="AI107" s="985"/>
      <c r="AJ107" s="323"/>
      <c r="AK107" s="323"/>
    </row>
    <row r="108" spans="2:37" ht="15.75" customHeight="1">
      <c r="B108" s="314"/>
      <c r="C108" s="1318"/>
      <c r="D108" s="323"/>
      <c r="E108" s="411"/>
      <c r="F108" s="323"/>
      <c r="G108" s="323"/>
      <c r="H108" s="411"/>
      <c r="I108" s="411"/>
      <c r="J108" s="323"/>
      <c r="K108" s="323"/>
      <c r="L108" s="323"/>
      <c r="M108" s="323"/>
      <c r="N108" s="323"/>
      <c r="O108" s="89"/>
      <c r="R108" s="180"/>
      <c r="S108" s="180"/>
      <c r="T108" s="56"/>
      <c r="U108" s="323"/>
      <c r="V108" s="323"/>
      <c r="W108" s="323"/>
      <c r="X108" s="323"/>
      <c r="Y108" s="56"/>
      <c r="AA108" s="982"/>
      <c r="AB108" s="982"/>
      <c r="AC108" s="983"/>
      <c r="AD108" s="983"/>
      <c r="AE108" s="982"/>
      <c r="AF108" s="982"/>
      <c r="AG108" s="984"/>
      <c r="AH108" s="984"/>
      <c r="AI108" s="985"/>
      <c r="AJ108" s="323"/>
      <c r="AK108" s="323"/>
    </row>
    <row r="109" spans="2:37" ht="15.75" customHeight="1">
      <c r="B109" s="314"/>
      <c r="C109" s="1318"/>
      <c r="D109" s="323"/>
      <c r="E109" s="411"/>
      <c r="F109" s="323"/>
      <c r="G109" s="323"/>
      <c r="H109" s="411"/>
      <c r="I109" s="411"/>
      <c r="J109" s="323"/>
      <c r="K109" s="323"/>
      <c r="L109" s="323"/>
      <c r="M109" s="323"/>
      <c r="N109" s="323"/>
      <c r="O109" s="89"/>
      <c r="R109" s="180"/>
      <c r="S109" s="180"/>
      <c r="T109" s="56"/>
      <c r="U109" s="323"/>
      <c r="V109" s="323"/>
      <c r="W109" s="323"/>
      <c r="X109" s="323"/>
      <c r="Y109" s="56"/>
      <c r="AA109" s="982"/>
      <c r="AB109" s="982"/>
      <c r="AC109" s="983"/>
      <c r="AD109" s="983"/>
      <c r="AE109" s="982"/>
      <c r="AF109" s="982"/>
      <c r="AG109" s="984"/>
      <c r="AH109" s="984"/>
      <c r="AI109" s="985"/>
      <c r="AJ109" s="323"/>
      <c r="AK109" s="323"/>
    </row>
    <row r="110" spans="2:37" ht="15.75" customHeight="1">
      <c r="B110" s="314"/>
      <c r="C110" s="1318"/>
      <c r="D110" s="323"/>
      <c r="E110" s="411"/>
      <c r="F110" s="323"/>
      <c r="G110" s="323"/>
      <c r="H110" s="411"/>
      <c r="I110" s="411"/>
      <c r="J110" s="323"/>
      <c r="K110" s="323"/>
      <c r="L110" s="323"/>
      <c r="M110" s="323"/>
      <c r="N110" s="323"/>
      <c r="O110" s="89"/>
      <c r="R110" s="180"/>
      <c r="S110" s="180"/>
      <c r="T110" s="56"/>
      <c r="U110" s="323"/>
      <c r="V110" s="323"/>
      <c r="W110" s="323"/>
      <c r="X110" s="323"/>
      <c r="Y110" s="56"/>
      <c r="AA110" s="982"/>
      <c r="AB110" s="982"/>
      <c r="AC110" s="983"/>
      <c r="AD110" s="983"/>
      <c r="AE110" s="982"/>
      <c r="AF110" s="982"/>
      <c r="AG110" s="984"/>
      <c r="AH110" s="984"/>
      <c r="AI110" s="985"/>
      <c r="AJ110" s="323"/>
      <c r="AK110" s="323"/>
    </row>
    <row r="111" spans="2:37" ht="15.75" customHeight="1">
      <c r="B111" s="314"/>
      <c r="C111" s="1318"/>
      <c r="D111" s="323"/>
      <c r="E111" s="411"/>
      <c r="F111" s="323"/>
      <c r="G111" s="323"/>
      <c r="H111" s="411"/>
      <c r="I111" s="411"/>
      <c r="J111" s="323"/>
      <c r="K111" s="323"/>
      <c r="L111" s="323"/>
      <c r="M111" s="323"/>
      <c r="N111" s="323"/>
      <c r="O111" s="89"/>
      <c r="R111" s="180"/>
      <c r="S111" s="180"/>
      <c r="T111" s="56"/>
      <c r="U111" s="323"/>
      <c r="V111" s="323"/>
      <c r="W111" s="323"/>
      <c r="X111" s="323"/>
      <c r="Y111" s="56"/>
      <c r="AA111" s="982"/>
      <c r="AB111" s="982"/>
      <c r="AC111" s="983"/>
      <c r="AD111" s="983"/>
      <c r="AE111" s="982"/>
      <c r="AF111" s="982"/>
      <c r="AG111" s="984"/>
      <c r="AH111" s="984"/>
      <c r="AI111" s="985"/>
      <c r="AJ111" s="323"/>
      <c r="AK111" s="323"/>
    </row>
    <row r="112" spans="2:37" ht="15.75" customHeight="1">
      <c r="B112" s="314"/>
      <c r="C112" s="1318"/>
      <c r="D112" s="323"/>
      <c r="E112" s="411"/>
      <c r="F112" s="323"/>
      <c r="G112" s="323"/>
      <c r="H112" s="411"/>
      <c r="I112" s="411"/>
      <c r="J112" s="323"/>
      <c r="K112" s="323"/>
      <c r="L112" s="323"/>
      <c r="M112" s="323"/>
      <c r="N112" s="323"/>
      <c r="O112" s="89"/>
      <c r="R112" s="180"/>
      <c r="S112" s="180"/>
      <c r="T112" s="56"/>
      <c r="U112" s="323"/>
      <c r="V112" s="323"/>
      <c r="W112" s="323"/>
      <c r="X112" s="323"/>
      <c r="Y112" s="56"/>
      <c r="AA112" s="982"/>
      <c r="AB112" s="982"/>
      <c r="AC112" s="983"/>
      <c r="AD112" s="983"/>
      <c r="AE112" s="982"/>
      <c r="AF112" s="982"/>
      <c r="AG112" s="984"/>
      <c r="AH112" s="984"/>
      <c r="AI112" s="985"/>
      <c r="AJ112" s="323"/>
      <c r="AK112" s="323"/>
    </row>
    <row r="113" spans="2:37" ht="15.75" customHeight="1">
      <c r="B113" s="314"/>
      <c r="C113" s="1318"/>
      <c r="D113" s="323"/>
      <c r="E113" s="411"/>
      <c r="F113" s="323"/>
      <c r="G113" s="323"/>
      <c r="H113" s="411"/>
      <c r="I113" s="411"/>
      <c r="J113" s="323"/>
      <c r="K113" s="323"/>
      <c r="L113" s="323"/>
      <c r="M113" s="323"/>
      <c r="N113" s="323"/>
      <c r="O113" s="89"/>
      <c r="R113" s="180"/>
      <c r="S113" s="180"/>
      <c r="T113" s="56"/>
      <c r="U113" s="323"/>
      <c r="V113" s="323"/>
      <c r="W113" s="323"/>
      <c r="X113" s="323"/>
      <c r="Y113" s="56"/>
      <c r="AA113" s="982"/>
      <c r="AB113" s="982"/>
      <c r="AC113" s="983"/>
      <c r="AD113" s="983"/>
      <c r="AE113" s="982"/>
      <c r="AF113" s="982"/>
      <c r="AG113" s="984"/>
      <c r="AH113" s="984"/>
      <c r="AI113" s="985"/>
      <c r="AJ113" s="323"/>
      <c r="AK113" s="323"/>
    </row>
    <row r="114" spans="2:37" ht="15.75" customHeight="1">
      <c r="B114" s="314"/>
      <c r="C114" s="1318"/>
      <c r="D114" s="323"/>
      <c r="E114" s="411"/>
      <c r="F114" s="323"/>
      <c r="G114" s="323"/>
      <c r="H114" s="411"/>
      <c r="I114" s="411"/>
      <c r="J114" s="323"/>
      <c r="K114" s="323"/>
      <c r="L114" s="323"/>
      <c r="M114" s="323"/>
      <c r="N114" s="323"/>
      <c r="O114" s="89"/>
      <c r="R114" s="180"/>
      <c r="S114" s="180"/>
      <c r="T114" s="56"/>
      <c r="U114" s="323"/>
      <c r="V114" s="323"/>
      <c r="W114" s="323"/>
      <c r="X114" s="323"/>
      <c r="Y114" s="56"/>
      <c r="AA114" s="982"/>
      <c r="AB114" s="982"/>
      <c r="AC114" s="983"/>
      <c r="AD114" s="983"/>
      <c r="AE114" s="982"/>
      <c r="AF114" s="982"/>
      <c r="AG114" s="984"/>
      <c r="AH114" s="984"/>
      <c r="AI114" s="985"/>
      <c r="AJ114" s="323"/>
      <c r="AK114" s="323"/>
    </row>
    <row r="115" spans="2:37" ht="15.75" customHeight="1">
      <c r="B115" s="314"/>
      <c r="C115" s="1318"/>
      <c r="D115" s="323"/>
      <c r="E115" s="411"/>
      <c r="F115" s="323"/>
      <c r="G115" s="323"/>
      <c r="H115" s="411"/>
      <c r="I115" s="411"/>
      <c r="J115" s="323"/>
      <c r="K115" s="323"/>
      <c r="L115" s="323"/>
      <c r="M115" s="323"/>
      <c r="N115" s="323"/>
      <c r="O115" s="89"/>
      <c r="R115" s="180"/>
      <c r="S115" s="180"/>
      <c r="T115" s="56"/>
      <c r="U115" s="323"/>
      <c r="V115" s="323"/>
      <c r="W115" s="323"/>
      <c r="X115" s="323"/>
      <c r="Y115" s="56"/>
      <c r="AA115" s="982"/>
      <c r="AB115" s="982"/>
      <c r="AC115" s="983"/>
      <c r="AD115" s="983"/>
      <c r="AE115" s="982"/>
      <c r="AF115" s="982"/>
      <c r="AG115" s="984"/>
      <c r="AH115" s="984"/>
      <c r="AI115" s="985"/>
      <c r="AJ115" s="323"/>
      <c r="AK115" s="323"/>
    </row>
    <row r="116" spans="2:37" ht="15.75" customHeight="1">
      <c r="B116" s="314"/>
      <c r="C116" s="1318"/>
      <c r="D116" s="323"/>
      <c r="E116" s="411"/>
      <c r="F116" s="323"/>
      <c r="G116" s="323"/>
      <c r="H116" s="411"/>
      <c r="I116" s="411"/>
      <c r="J116" s="323"/>
      <c r="K116" s="323"/>
      <c r="L116" s="323"/>
      <c r="M116" s="323"/>
      <c r="N116" s="323"/>
      <c r="O116" s="89"/>
      <c r="R116" s="180"/>
      <c r="S116" s="180"/>
      <c r="T116" s="56"/>
      <c r="U116" s="323"/>
      <c r="V116" s="323"/>
      <c r="W116" s="323"/>
      <c r="X116" s="323"/>
      <c r="Y116" s="56"/>
      <c r="AA116" s="982"/>
      <c r="AB116" s="982"/>
      <c r="AC116" s="983"/>
      <c r="AD116" s="983"/>
      <c r="AE116" s="982"/>
      <c r="AF116" s="982"/>
      <c r="AG116" s="984"/>
      <c r="AH116" s="984"/>
      <c r="AI116" s="985"/>
      <c r="AJ116" s="323"/>
      <c r="AK116" s="323"/>
    </row>
    <row r="117" spans="2:37" ht="15.75" customHeight="1">
      <c r="B117" s="314"/>
      <c r="C117" s="1318"/>
      <c r="D117" s="323"/>
      <c r="E117" s="411"/>
      <c r="F117" s="323"/>
      <c r="G117" s="323"/>
      <c r="H117" s="411"/>
      <c r="I117" s="411"/>
      <c r="J117" s="323"/>
      <c r="K117" s="323"/>
      <c r="L117" s="323"/>
      <c r="M117" s="323"/>
      <c r="N117" s="323"/>
      <c r="O117" s="89"/>
      <c r="R117" s="180"/>
      <c r="S117" s="180"/>
      <c r="T117" s="56"/>
      <c r="U117" s="323"/>
      <c r="V117" s="323"/>
      <c r="W117" s="323"/>
      <c r="X117" s="323"/>
      <c r="Y117" s="56"/>
      <c r="AA117" s="982"/>
      <c r="AB117" s="982"/>
      <c r="AC117" s="983"/>
      <c r="AD117" s="983"/>
      <c r="AE117" s="982"/>
      <c r="AF117" s="982"/>
      <c r="AG117" s="984"/>
      <c r="AH117" s="984"/>
      <c r="AI117" s="985"/>
      <c r="AJ117" s="323"/>
      <c r="AK117" s="323"/>
    </row>
    <row r="118" spans="2:37" ht="15.75" customHeight="1">
      <c r="B118" s="314"/>
      <c r="C118" s="1318"/>
      <c r="D118" s="323"/>
      <c r="E118" s="411"/>
      <c r="F118" s="323"/>
      <c r="G118" s="323"/>
      <c r="H118" s="411"/>
      <c r="I118" s="411"/>
      <c r="J118" s="323"/>
      <c r="K118" s="323"/>
      <c r="L118" s="323"/>
      <c r="M118" s="323"/>
      <c r="N118" s="323"/>
      <c r="O118" s="89"/>
      <c r="R118" s="180"/>
      <c r="S118" s="180"/>
      <c r="T118" s="56"/>
      <c r="U118" s="323"/>
      <c r="V118" s="323"/>
      <c r="W118" s="323"/>
      <c r="X118" s="323"/>
      <c r="Y118" s="56"/>
      <c r="AA118" s="982"/>
      <c r="AB118" s="982"/>
      <c r="AC118" s="983"/>
      <c r="AD118" s="983"/>
      <c r="AE118" s="982"/>
      <c r="AF118" s="982"/>
      <c r="AG118" s="984"/>
      <c r="AH118" s="984"/>
      <c r="AI118" s="985"/>
      <c r="AJ118" s="323"/>
      <c r="AK118" s="323"/>
    </row>
    <row r="119" spans="2:37" ht="15.75" customHeight="1">
      <c r="B119" s="314"/>
      <c r="C119" s="1318"/>
      <c r="D119" s="323"/>
      <c r="E119" s="411"/>
      <c r="F119" s="323"/>
      <c r="G119" s="323"/>
      <c r="H119" s="411"/>
      <c r="I119" s="411"/>
      <c r="J119" s="323"/>
      <c r="K119" s="323"/>
      <c r="L119" s="323"/>
      <c r="M119" s="323"/>
      <c r="N119" s="323"/>
      <c r="O119" s="89"/>
      <c r="R119" s="180"/>
      <c r="S119" s="180"/>
      <c r="T119" s="56"/>
      <c r="U119" s="323"/>
      <c r="V119" s="323"/>
      <c r="W119" s="323"/>
      <c r="X119" s="323"/>
      <c r="Y119" s="56"/>
      <c r="AA119" s="982"/>
      <c r="AB119" s="982"/>
      <c r="AC119" s="983"/>
      <c r="AD119" s="983"/>
      <c r="AE119" s="982"/>
      <c r="AF119" s="982"/>
      <c r="AG119" s="984"/>
      <c r="AH119" s="984"/>
      <c r="AI119" s="985"/>
      <c r="AJ119" s="323"/>
      <c r="AK119" s="323"/>
    </row>
    <row r="120" spans="2:37" ht="15.75" customHeight="1">
      <c r="B120" s="314"/>
      <c r="C120" s="1318"/>
      <c r="D120" s="323"/>
      <c r="E120" s="411"/>
      <c r="F120" s="323"/>
      <c r="G120" s="323"/>
      <c r="H120" s="411"/>
      <c r="I120" s="411"/>
      <c r="J120" s="323"/>
      <c r="K120" s="323"/>
      <c r="L120" s="323"/>
      <c r="M120" s="323"/>
      <c r="N120" s="323"/>
      <c r="O120" s="89"/>
      <c r="R120" s="180"/>
      <c r="S120" s="180"/>
      <c r="T120" s="56"/>
      <c r="U120" s="323"/>
      <c r="V120" s="323"/>
      <c r="W120" s="323"/>
      <c r="X120" s="323"/>
      <c r="Y120" s="56"/>
      <c r="AA120" s="982"/>
      <c r="AB120" s="982"/>
      <c r="AC120" s="983"/>
      <c r="AD120" s="983"/>
      <c r="AE120" s="982"/>
      <c r="AF120" s="982"/>
      <c r="AG120" s="984"/>
      <c r="AH120" s="984"/>
      <c r="AI120" s="985"/>
      <c r="AJ120" s="323"/>
      <c r="AK120" s="323"/>
    </row>
    <row r="121" spans="2:37" ht="15.75" customHeight="1">
      <c r="B121" s="314"/>
      <c r="C121" s="1318"/>
      <c r="D121" s="323"/>
      <c r="E121" s="411"/>
      <c r="F121" s="323"/>
      <c r="G121" s="323"/>
      <c r="H121" s="411"/>
      <c r="I121" s="411"/>
      <c r="J121" s="323"/>
      <c r="K121" s="323"/>
      <c r="L121" s="323"/>
      <c r="M121" s="323"/>
      <c r="N121" s="323"/>
      <c r="O121" s="89"/>
      <c r="R121" s="180"/>
      <c r="S121" s="180"/>
      <c r="T121" s="56"/>
      <c r="U121" s="323"/>
      <c r="V121" s="323"/>
      <c r="W121" s="323"/>
      <c r="X121" s="323"/>
      <c r="Y121" s="56"/>
      <c r="AA121" s="982"/>
      <c r="AB121" s="982"/>
      <c r="AC121" s="983"/>
      <c r="AD121" s="983"/>
      <c r="AE121" s="982"/>
      <c r="AF121" s="982"/>
      <c r="AG121" s="984"/>
      <c r="AH121" s="984"/>
      <c r="AI121" s="985"/>
      <c r="AJ121" s="323"/>
      <c r="AK121" s="323"/>
    </row>
    <row r="122" spans="2:37" ht="15.75" customHeight="1">
      <c r="B122" s="314"/>
      <c r="C122" s="1318"/>
      <c r="D122" s="323"/>
      <c r="E122" s="411"/>
      <c r="F122" s="323"/>
      <c r="G122" s="323"/>
      <c r="H122" s="411"/>
      <c r="I122" s="411"/>
      <c r="J122" s="323"/>
      <c r="K122" s="323"/>
      <c r="L122" s="323"/>
      <c r="M122" s="323"/>
      <c r="N122" s="323"/>
      <c r="O122" s="89"/>
      <c r="R122" s="180"/>
      <c r="S122" s="180"/>
      <c r="T122" s="56"/>
      <c r="U122" s="323"/>
      <c r="V122" s="323"/>
      <c r="W122" s="323"/>
      <c r="X122" s="323"/>
      <c r="Y122" s="56"/>
      <c r="AA122" s="982"/>
      <c r="AB122" s="982"/>
      <c r="AC122" s="983"/>
      <c r="AD122" s="983"/>
      <c r="AE122" s="982"/>
      <c r="AF122" s="982"/>
      <c r="AG122" s="984"/>
      <c r="AH122" s="984"/>
      <c r="AI122" s="985"/>
      <c r="AJ122" s="323"/>
      <c r="AK122" s="323"/>
    </row>
    <row r="123" spans="2:37" ht="15.75" customHeight="1">
      <c r="B123" s="314"/>
      <c r="C123" s="1318"/>
      <c r="D123" s="323"/>
      <c r="E123" s="411"/>
      <c r="F123" s="323"/>
      <c r="G123" s="323"/>
      <c r="H123" s="411"/>
      <c r="I123" s="411"/>
      <c r="J123" s="323"/>
      <c r="K123" s="323"/>
      <c r="L123" s="323"/>
      <c r="M123" s="323"/>
      <c r="N123" s="323"/>
      <c r="O123" s="89"/>
      <c r="R123" s="180"/>
      <c r="S123" s="180"/>
      <c r="T123" s="56"/>
      <c r="U123" s="323"/>
      <c r="V123" s="323"/>
      <c r="W123" s="323"/>
      <c r="X123" s="323"/>
      <c r="Y123" s="56"/>
      <c r="AA123" s="982"/>
      <c r="AB123" s="982"/>
      <c r="AC123" s="983"/>
      <c r="AD123" s="983"/>
      <c r="AE123" s="982"/>
      <c r="AF123" s="982"/>
      <c r="AG123" s="984"/>
      <c r="AH123" s="984"/>
      <c r="AI123" s="985"/>
      <c r="AJ123" s="323"/>
      <c r="AK123" s="323"/>
    </row>
    <row r="124" spans="2:37" ht="15.75" customHeight="1">
      <c r="B124" s="314"/>
      <c r="C124" s="1318"/>
      <c r="D124" s="323"/>
      <c r="E124" s="411"/>
      <c r="F124" s="323"/>
      <c r="G124" s="323"/>
      <c r="H124" s="411"/>
      <c r="I124" s="411"/>
      <c r="J124" s="323"/>
      <c r="K124" s="323"/>
      <c r="L124" s="323"/>
      <c r="M124" s="323"/>
      <c r="N124" s="323"/>
      <c r="O124" s="89"/>
      <c r="R124" s="180"/>
      <c r="S124" s="180"/>
      <c r="T124" s="56"/>
      <c r="U124" s="323"/>
      <c r="V124" s="323"/>
      <c r="W124" s="323"/>
      <c r="X124" s="323"/>
      <c r="Y124" s="56"/>
      <c r="AA124" s="982"/>
      <c r="AB124" s="982"/>
      <c r="AC124" s="983"/>
      <c r="AD124" s="983"/>
      <c r="AE124" s="982"/>
      <c r="AF124" s="982"/>
      <c r="AG124" s="984"/>
      <c r="AH124" s="984"/>
      <c r="AI124" s="985"/>
      <c r="AJ124" s="323"/>
      <c r="AK124" s="323"/>
    </row>
    <row r="125" spans="2:37" ht="15.75" customHeight="1">
      <c r="B125" s="314"/>
      <c r="C125" s="1318"/>
      <c r="D125" s="323"/>
      <c r="E125" s="411"/>
      <c r="F125" s="323"/>
      <c r="G125" s="323"/>
      <c r="H125" s="411"/>
      <c r="I125" s="411"/>
      <c r="J125" s="323"/>
      <c r="K125" s="323"/>
      <c r="L125" s="323"/>
      <c r="M125" s="323"/>
      <c r="N125" s="323"/>
      <c r="O125" s="89"/>
      <c r="R125" s="180"/>
      <c r="S125" s="180"/>
      <c r="T125" s="56"/>
      <c r="U125" s="323"/>
      <c r="V125" s="323"/>
      <c r="W125" s="323"/>
      <c r="X125" s="323"/>
      <c r="Y125" s="56"/>
      <c r="AA125" s="982"/>
      <c r="AB125" s="982"/>
      <c r="AC125" s="983"/>
      <c r="AD125" s="983"/>
      <c r="AE125" s="982"/>
      <c r="AF125" s="982"/>
      <c r="AG125" s="984"/>
      <c r="AH125" s="984"/>
      <c r="AI125" s="985"/>
      <c r="AJ125" s="323"/>
      <c r="AK125" s="323"/>
    </row>
    <row r="126" spans="2:37" ht="15.75" customHeight="1">
      <c r="B126" s="314"/>
      <c r="C126" s="1318"/>
      <c r="D126" s="323"/>
      <c r="E126" s="411"/>
      <c r="F126" s="323"/>
      <c r="G126" s="323"/>
      <c r="H126" s="411"/>
      <c r="I126" s="411"/>
      <c r="J126" s="323"/>
      <c r="K126" s="323"/>
      <c r="L126" s="323"/>
      <c r="M126" s="323"/>
      <c r="N126" s="323"/>
      <c r="O126" s="89"/>
      <c r="R126" s="180"/>
      <c r="S126" s="180"/>
      <c r="T126" s="56"/>
      <c r="U126" s="323"/>
      <c r="V126" s="323"/>
      <c r="W126" s="323"/>
      <c r="X126" s="323"/>
      <c r="Y126" s="56"/>
      <c r="AA126" s="982"/>
      <c r="AB126" s="982"/>
      <c r="AC126" s="983"/>
      <c r="AD126" s="983"/>
      <c r="AE126" s="982"/>
      <c r="AF126" s="982"/>
      <c r="AG126" s="984"/>
      <c r="AH126" s="984"/>
      <c r="AI126" s="985"/>
      <c r="AJ126" s="323"/>
      <c r="AK126" s="323"/>
    </row>
    <row r="127" spans="2:37" ht="15.75" customHeight="1">
      <c r="B127" s="314"/>
      <c r="C127" s="1318"/>
      <c r="D127" s="323"/>
      <c r="E127" s="411"/>
      <c r="F127" s="323"/>
      <c r="G127" s="323"/>
      <c r="H127" s="411"/>
      <c r="I127" s="411"/>
      <c r="J127" s="323"/>
      <c r="K127" s="323"/>
      <c r="L127" s="323"/>
      <c r="M127" s="323"/>
      <c r="N127" s="323"/>
      <c r="O127" s="89"/>
      <c r="R127" s="180"/>
      <c r="S127" s="180"/>
      <c r="T127" s="56"/>
      <c r="U127" s="323"/>
      <c r="V127" s="323"/>
      <c r="W127" s="323"/>
      <c r="X127" s="323"/>
      <c r="Y127" s="56"/>
      <c r="AA127" s="982"/>
      <c r="AB127" s="982"/>
      <c r="AC127" s="983"/>
      <c r="AD127" s="983"/>
      <c r="AE127" s="982"/>
      <c r="AF127" s="982"/>
      <c r="AG127" s="984"/>
      <c r="AH127" s="984"/>
      <c r="AI127" s="985"/>
      <c r="AJ127" s="323"/>
      <c r="AK127" s="323"/>
    </row>
    <row r="128" spans="2:37" ht="15.75" customHeight="1">
      <c r="B128" s="314"/>
      <c r="C128" s="1318"/>
      <c r="D128" s="323"/>
      <c r="E128" s="411"/>
      <c r="F128" s="323"/>
      <c r="G128" s="323"/>
      <c r="H128" s="411"/>
      <c r="I128" s="411"/>
      <c r="J128" s="323"/>
      <c r="K128" s="323"/>
      <c r="L128" s="323"/>
      <c r="M128" s="323"/>
      <c r="N128" s="323"/>
      <c r="O128" s="89"/>
      <c r="R128" s="180"/>
      <c r="S128" s="180"/>
      <c r="T128" s="56"/>
      <c r="U128" s="323"/>
      <c r="V128" s="323"/>
      <c r="W128" s="323"/>
      <c r="X128" s="323"/>
      <c r="Y128" s="56"/>
      <c r="AA128" s="982"/>
      <c r="AB128" s="982"/>
      <c r="AC128" s="983"/>
      <c r="AD128" s="983"/>
      <c r="AE128" s="982"/>
      <c r="AF128" s="982"/>
      <c r="AG128" s="984"/>
      <c r="AH128" s="984"/>
      <c r="AI128" s="985"/>
      <c r="AJ128" s="323"/>
      <c r="AK128" s="323"/>
    </row>
    <row r="129" spans="2:37" ht="15.75" customHeight="1">
      <c r="B129" s="314"/>
      <c r="C129" s="1318"/>
      <c r="D129" s="323"/>
      <c r="E129" s="411"/>
      <c r="F129" s="323"/>
      <c r="G129" s="323"/>
      <c r="H129" s="411"/>
      <c r="I129" s="411"/>
      <c r="J129" s="323"/>
      <c r="K129" s="323"/>
      <c r="L129" s="323"/>
      <c r="M129" s="323"/>
      <c r="N129" s="323"/>
      <c r="O129" s="89"/>
      <c r="R129" s="180"/>
      <c r="S129" s="180"/>
      <c r="T129" s="56"/>
      <c r="U129" s="323"/>
      <c r="V129" s="323"/>
      <c r="W129" s="323"/>
      <c r="X129" s="323"/>
      <c r="Y129" s="56"/>
      <c r="AA129" s="982"/>
      <c r="AB129" s="982"/>
      <c r="AC129" s="983"/>
      <c r="AD129" s="983"/>
      <c r="AE129" s="982"/>
      <c r="AF129" s="982"/>
      <c r="AG129" s="984"/>
      <c r="AH129" s="984"/>
      <c r="AI129" s="985"/>
      <c r="AJ129" s="323"/>
      <c r="AK129" s="323"/>
    </row>
    <row r="130" spans="2:37" ht="15.75" customHeight="1">
      <c r="B130" s="314"/>
      <c r="C130" s="1318"/>
      <c r="D130" s="323"/>
      <c r="E130" s="411"/>
      <c r="F130" s="323"/>
      <c r="G130" s="323"/>
      <c r="H130" s="411"/>
      <c r="I130" s="411"/>
      <c r="J130" s="323"/>
      <c r="K130" s="323"/>
      <c r="L130" s="323"/>
      <c r="M130" s="323"/>
      <c r="N130" s="323"/>
      <c r="O130" s="89"/>
      <c r="R130" s="180"/>
      <c r="S130" s="180"/>
      <c r="T130" s="56"/>
      <c r="U130" s="323"/>
      <c r="V130" s="323"/>
      <c r="W130" s="323"/>
      <c r="X130" s="323"/>
      <c r="Y130" s="56"/>
      <c r="AA130" s="982"/>
      <c r="AB130" s="982"/>
      <c r="AC130" s="983"/>
      <c r="AD130" s="983"/>
      <c r="AE130" s="982"/>
      <c r="AF130" s="982"/>
      <c r="AG130" s="984"/>
      <c r="AH130" s="984"/>
      <c r="AI130" s="985"/>
      <c r="AJ130" s="323"/>
      <c r="AK130" s="323"/>
    </row>
    <row r="131" spans="2:37" ht="15.75" customHeight="1">
      <c r="B131" s="314"/>
      <c r="C131" s="1318"/>
      <c r="D131" s="323"/>
      <c r="E131" s="411"/>
      <c r="F131" s="323"/>
      <c r="G131" s="323"/>
      <c r="H131" s="411"/>
      <c r="I131" s="411"/>
      <c r="J131" s="323"/>
      <c r="K131" s="323"/>
      <c r="L131" s="323"/>
      <c r="M131" s="323"/>
      <c r="N131" s="323"/>
      <c r="O131" s="89"/>
      <c r="R131" s="180"/>
      <c r="S131" s="180"/>
      <c r="T131" s="56"/>
      <c r="U131" s="323"/>
      <c r="V131" s="323"/>
      <c r="W131" s="323"/>
      <c r="X131" s="323"/>
      <c r="Y131" s="56"/>
      <c r="AA131" s="982"/>
      <c r="AB131" s="982"/>
      <c r="AC131" s="983"/>
      <c r="AD131" s="983"/>
      <c r="AE131" s="982"/>
      <c r="AF131" s="982"/>
      <c r="AG131" s="984"/>
      <c r="AH131" s="984"/>
      <c r="AI131" s="985"/>
      <c r="AJ131" s="323"/>
      <c r="AK131" s="323"/>
    </row>
    <row r="132" spans="2:37" ht="15.75" customHeight="1">
      <c r="B132" s="314"/>
      <c r="C132" s="1318"/>
      <c r="D132" s="323"/>
      <c r="E132" s="411"/>
      <c r="F132" s="323"/>
      <c r="G132" s="323"/>
      <c r="H132" s="411"/>
      <c r="I132" s="411"/>
      <c r="J132" s="323"/>
      <c r="K132" s="323"/>
      <c r="L132" s="323"/>
      <c r="M132" s="323"/>
      <c r="N132" s="323"/>
      <c r="O132" s="89"/>
      <c r="R132" s="180"/>
      <c r="S132" s="180"/>
      <c r="T132" s="56"/>
      <c r="U132" s="323"/>
      <c r="V132" s="323"/>
      <c r="W132" s="323"/>
      <c r="X132" s="323"/>
      <c r="Y132" s="56"/>
      <c r="AA132" s="982"/>
      <c r="AB132" s="982"/>
      <c r="AC132" s="983"/>
      <c r="AD132" s="983"/>
      <c r="AE132" s="982"/>
      <c r="AF132" s="982"/>
      <c r="AG132" s="984"/>
      <c r="AH132" s="984"/>
      <c r="AI132" s="985"/>
      <c r="AJ132" s="323"/>
      <c r="AK132" s="323"/>
    </row>
    <row r="133" spans="2:37" ht="15.75" customHeight="1">
      <c r="B133" s="314"/>
      <c r="C133" s="1318"/>
      <c r="D133" s="323"/>
      <c r="E133" s="411"/>
      <c r="F133" s="323"/>
      <c r="G133" s="323"/>
      <c r="H133" s="411"/>
      <c r="I133" s="411"/>
      <c r="J133" s="323"/>
      <c r="K133" s="323"/>
      <c r="L133" s="323"/>
      <c r="M133" s="323"/>
      <c r="N133" s="323"/>
      <c r="O133" s="89"/>
      <c r="R133" s="180"/>
      <c r="S133" s="180"/>
      <c r="T133" s="56"/>
      <c r="U133" s="323"/>
      <c r="V133" s="323"/>
      <c r="W133" s="323"/>
      <c r="X133" s="323"/>
      <c r="Y133" s="56"/>
      <c r="AA133" s="982"/>
      <c r="AB133" s="982"/>
      <c r="AC133" s="983"/>
      <c r="AD133" s="983"/>
      <c r="AE133" s="982"/>
      <c r="AF133" s="982"/>
      <c r="AG133" s="984"/>
      <c r="AH133" s="984"/>
      <c r="AI133" s="985"/>
      <c r="AJ133" s="323"/>
      <c r="AK133" s="323"/>
    </row>
    <row r="134" spans="2:37" ht="15.75" customHeight="1">
      <c r="B134" s="314"/>
      <c r="C134" s="1318"/>
      <c r="D134" s="323"/>
      <c r="E134" s="411"/>
      <c r="F134" s="323"/>
      <c r="G134" s="323"/>
      <c r="H134" s="411"/>
      <c r="I134" s="411"/>
      <c r="J134" s="323"/>
      <c r="K134" s="323"/>
      <c r="L134" s="323"/>
      <c r="M134" s="323"/>
      <c r="N134" s="323"/>
      <c r="O134" s="89"/>
      <c r="R134" s="180"/>
      <c r="S134" s="180"/>
      <c r="T134" s="56"/>
      <c r="U134" s="323"/>
      <c r="V134" s="323"/>
      <c r="W134" s="323"/>
      <c r="X134" s="323"/>
      <c r="Y134" s="56"/>
      <c r="AA134" s="982"/>
      <c r="AB134" s="982"/>
      <c r="AC134" s="983"/>
      <c r="AD134" s="983"/>
      <c r="AE134" s="982"/>
      <c r="AF134" s="982"/>
      <c r="AG134" s="984"/>
      <c r="AH134" s="984"/>
      <c r="AI134" s="985"/>
      <c r="AJ134" s="323"/>
      <c r="AK134" s="323"/>
    </row>
    <row r="135" spans="2:37" ht="15.75" customHeight="1">
      <c r="B135" s="314"/>
      <c r="C135" s="1318"/>
      <c r="D135" s="323"/>
      <c r="E135" s="411"/>
      <c r="F135" s="323"/>
      <c r="G135" s="323"/>
      <c r="H135" s="411"/>
      <c r="I135" s="411"/>
      <c r="J135" s="323"/>
      <c r="K135" s="323"/>
      <c r="L135" s="323"/>
      <c r="M135" s="323"/>
      <c r="N135" s="323"/>
      <c r="O135" s="89"/>
      <c r="R135" s="180"/>
      <c r="S135" s="180"/>
      <c r="T135" s="56"/>
      <c r="U135" s="323"/>
      <c r="V135" s="323"/>
      <c r="W135" s="323"/>
      <c r="X135" s="323"/>
      <c r="Y135" s="56"/>
      <c r="AA135" s="982"/>
      <c r="AB135" s="982"/>
      <c r="AC135" s="983"/>
      <c r="AD135" s="983"/>
      <c r="AE135" s="982"/>
      <c r="AF135" s="982"/>
      <c r="AG135" s="984"/>
      <c r="AH135" s="984"/>
      <c r="AI135" s="985"/>
      <c r="AJ135" s="323"/>
      <c r="AK135" s="323"/>
    </row>
    <row r="136" spans="2:37" ht="15.75" customHeight="1">
      <c r="B136" s="314"/>
      <c r="C136" s="1318"/>
      <c r="D136" s="323"/>
      <c r="E136" s="411"/>
      <c r="F136" s="323"/>
      <c r="G136" s="323"/>
      <c r="H136" s="411"/>
      <c r="I136" s="411"/>
      <c r="J136" s="323"/>
      <c r="K136" s="323"/>
      <c r="L136" s="323"/>
      <c r="M136" s="323"/>
      <c r="N136" s="323"/>
      <c r="O136" s="89"/>
      <c r="R136" s="180"/>
      <c r="S136" s="180"/>
      <c r="T136" s="56"/>
      <c r="U136" s="323"/>
      <c r="V136" s="323"/>
      <c r="W136" s="323"/>
      <c r="X136" s="323"/>
      <c r="Y136" s="56"/>
      <c r="AA136" s="982"/>
      <c r="AB136" s="982"/>
      <c r="AC136" s="983"/>
      <c r="AD136" s="983"/>
      <c r="AE136" s="982"/>
      <c r="AF136" s="982"/>
      <c r="AG136" s="984"/>
      <c r="AH136" s="984"/>
      <c r="AI136" s="985"/>
      <c r="AJ136" s="323"/>
      <c r="AK136" s="323"/>
    </row>
    <row r="137" spans="2:37" ht="15.75" customHeight="1">
      <c r="B137" s="314"/>
      <c r="C137" s="1318"/>
      <c r="D137" s="323"/>
      <c r="E137" s="411"/>
      <c r="F137" s="323"/>
      <c r="G137" s="323"/>
      <c r="H137" s="411"/>
      <c r="I137" s="411"/>
      <c r="J137" s="323"/>
      <c r="K137" s="323"/>
      <c r="L137" s="323"/>
      <c r="M137" s="323"/>
      <c r="N137" s="323"/>
      <c r="O137" s="89"/>
      <c r="R137" s="180"/>
      <c r="S137" s="180"/>
      <c r="T137" s="56"/>
      <c r="U137" s="323"/>
      <c r="V137" s="323"/>
      <c r="W137" s="323"/>
      <c r="X137" s="323"/>
      <c r="Y137" s="56"/>
      <c r="AA137" s="982"/>
      <c r="AB137" s="982"/>
      <c r="AC137" s="983"/>
      <c r="AD137" s="983"/>
      <c r="AE137" s="982"/>
      <c r="AF137" s="982"/>
      <c r="AG137" s="984"/>
      <c r="AH137" s="984"/>
      <c r="AI137" s="985"/>
      <c r="AJ137" s="323"/>
      <c r="AK137" s="323"/>
    </row>
    <row r="138" spans="2:37" ht="15.75" customHeight="1">
      <c r="B138" s="314"/>
      <c r="C138" s="1318"/>
      <c r="D138" s="323"/>
      <c r="E138" s="411"/>
      <c r="F138" s="323"/>
      <c r="G138" s="323"/>
      <c r="H138" s="411"/>
      <c r="I138" s="411"/>
      <c r="J138" s="323"/>
      <c r="K138" s="323"/>
      <c r="L138" s="323"/>
      <c r="M138" s="323"/>
      <c r="N138" s="323"/>
      <c r="O138" s="89"/>
      <c r="R138" s="180"/>
      <c r="S138" s="180"/>
      <c r="T138" s="56"/>
      <c r="U138" s="323"/>
      <c r="V138" s="323"/>
      <c r="W138" s="323"/>
      <c r="X138" s="323"/>
      <c r="Y138" s="56"/>
      <c r="AA138" s="982"/>
      <c r="AB138" s="982"/>
      <c r="AC138" s="983"/>
      <c r="AD138" s="983"/>
      <c r="AE138" s="982"/>
      <c r="AF138" s="982"/>
      <c r="AG138" s="984"/>
      <c r="AH138" s="984"/>
      <c r="AI138" s="985"/>
      <c r="AJ138" s="323"/>
      <c r="AK138" s="323"/>
    </row>
    <row r="139" spans="2:37" ht="15.75" customHeight="1">
      <c r="B139" s="314"/>
      <c r="C139" s="1318"/>
      <c r="D139" s="323"/>
      <c r="E139" s="411"/>
      <c r="F139" s="323"/>
      <c r="G139" s="323"/>
      <c r="H139" s="411"/>
      <c r="I139" s="411"/>
      <c r="J139" s="323"/>
      <c r="K139" s="323"/>
      <c r="L139" s="323"/>
      <c r="M139" s="323"/>
      <c r="N139" s="323"/>
      <c r="O139" s="89"/>
      <c r="R139" s="180"/>
      <c r="S139" s="180"/>
      <c r="T139" s="56"/>
      <c r="U139" s="323"/>
      <c r="V139" s="323"/>
      <c r="W139" s="323"/>
      <c r="X139" s="323"/>
      <c r="Y139" s="56"/>
      <c r="AA139" s="982"/>
      <c r="AB139" s="982"/>
      <c r="AC139" s="983"/>
      <c r="AD139" s="983"/>
      <c r="AE139" s="982"/>
      <c r="AF139" s="982"/>
      <c r="AG139" s="984"/>
      <c r="AH139" s="984"/>
      <c r="AI139" s="985"/>
      <c r="AJ139" s="323"/>
      <c r="AK139" s="323"/>
    </row>
    <row r="140" spans="2:37" ht="15.75" customHeight="1">
      <c r="B140" s="314"/>
      <c r="C140" s="1318"/>
      <c r="D140" s="323"/>
      <c r="E140" s="411"/>
      <c r="F140" s="323"/>
      <c r="G140" s="323"/>
      <c r="H140" s="411"/>
      <c r="I140" s="411"/>
      <c r="J140" s="323"/>
      <c r="K140" s="323"/>
      <c r="L140" s="323"/>
      <c r="M140" s="323"/>
      <c r="N140" s="323"/>
      <c r="O140" s="89"/>
      <c r="R140" s="180"/>
      <c r="S140" s="180"/>
      <c r="T140" s="56"/>
      <c r="U140" s="323"/>
      <c r="V140" s="323"/>
      <c r="W140" s="323"/>
      <c r="X140" s="323"/>
      <c r="Y140" s="56"/>
      <c r="AA140" s="982"/>
      <c r="AB140" s="982"/>
      <c r="AC140" s="983"/>
      <c r="AD140" s="983"/>
      <c r="AE140" s="982"/>
      <c r="AF140" s="982"/>
      <c r="AG140" s="984"/>
      <c r="AH140" s="984"/>
      <c r="AI140" s="985"/>
      <c r="AJ140" s="323"/>
      <c r="AK140" s="323"/>
    </row>
    <row r="141" spans="2:37" ht="15.75" customHeight="1">
      <c r="B141" s="314"/>
      <c r="C141" s="1318"/>
      <c r="D141" s="323"/>
      <c r="E141" s="411"/>
      <c r="F141" s="323"/>
      <c r="G141" s="323"/>
      <c r="H141" s="411"/>
      <c r="I141" s="411"/>
      <c r="J141" s="323"/>
      <c r="K141" s="323"/>
      <c r="L141" s="323"/>
      <c r="M141" s="323"/>
      <c r="N141" s="323"/>
      <c r="O141" s="89"/>
      <c r="R141" s="180"/>
      <c r="S141" s="180"/>
      <c r="T141" s="56"/>
      <c r="U141" s="323"/>
      <c r="V141" s="323"/>
      <c r="W141" s="323"/>
      <c r="X141" s="323"/>
      <c r="Y141" s="56"/>
      <c r="AA141" s="982"/>
      <c r="AB141" s="982"/>
      <c r="AC141" s="983"/>
      <c r="AD141" s="983"/>
      <c r="AE141" s="982"/>
      <c r="AF141" s="982"/>
      <c r="AG141" s="984"/>
      <c r="AH141" s="984"/>
      <c r="AI141" s="985"/>
      <c r="AJ141" s="323"/>
      <c r="AK141" s="323"/>
    </row>
    <row r="142" spans="2:37" ht="15.75" customHeight="1">
      <c r="B142" s="314"/>
      <c r="C142" s="1318"/>
      <c r="D142" s="323"/>
      <c r="E142" s="411"/>
      <c r="F142" s="323"/>
      <c r="G142" s="323"/>
      <c r="H142" s="411"/>
      <c r="I142" s="411"/>
      <c r="J142" s="323"/>
      <c r="K142" s="323"/>
      <c r="L142" s="323"/>
      <c r="M142" s="323"/>
      <c r="N142" s="323"/>
      <c r="O142" s="89"/>
      <c r="R142" s="180"/>
      <c r="S142" s="180"/>
      <c r="T142" s="56"/>
      <c r="U142" s="323"/>
      <c r="V142" s="323"/>
      <c r="W142" s="323"/>
      <c r="X142" s="323"/>
      <c r="Y142" s="56"/>
      <c r="AA142" s="982"/>
      <c r="AB142" s="982"/>
      <c r="AC142" s="983"/>
      <c r="AD142" s="983"/>
      <c r="AE142" s="982"/>
      <c r="AF142" s="982"/>
      <c r="AG142" s="984"/>
      <c r="AH142" s="984"/>
      <c r="AI142" s="985"/>
      <c r="AJ142" s="323"/>
      <c r="AK142" s="323"/>
    </row>
    <row r="143" spans="2:37" ht="15.75" customHeight="1">
      <c r="B143" s="314"/>
      <c r="C143" s="1318"/>
      <c r="D143" s="323"/>
      <c r="E143" s="411"/>
      <c r="F143" s="323"/>
      <c r="G143" s="323"/>
      <c r="H143" s="411"/>
      <c r="I143" s="411"/>
      <c r="J143" s="323"/>
      <c r="K143" s="323"/>
      <c r="L143" s="323"/>
      <c r="M143" s="323"/>
      <c r="N143" s="323"/>
      <c r="O143" s="89"/>
      <c r="R143" s="180"/>
      <c r="S143" s="180"/>
      <c r="T143" s="56"/>
      <c r="U143" s="323"/>
      <c r="V143" s="323"/>
      <c r="W143" s="323"/>
      <c r="X143" s="323"/>
      <c r="Y143" s="56"/>
      <c r="AA143" s="982"/>
      <c r="AB143" s="982"/>
      <c r="AC143" s="983"/>
      <c r="AD143" s="983"/>
      <c r="AE143" s="982"/>
      <c r="AF143" s="982"/>
      <c r="AG143" s="984"/>
      <c r="AH143" s="984"/>
      <c r="AI143" s="985"/>
      <c r="AJ143" s="323"/>
      <c r="AK143" s="323"/>
    </row>
    <row r="144" spans="2:37" ht="15.75" customHeight="1">
      <c r="B144" s="314"/>
      <c r="C144" s="1318"/>
      <c r="D144" s="323"/>
      <c r="E144" s="411"/>
      <c r="F144" s="323"/>
      <c r="G144" s="323"/>
      <c r="H144" s="411"/>
      <c r="I144" s="411"/>
      <c r="J144" s="323"/>
      <c r="K144" s="323"/>
      <c r="L144" s="323"/>
      <c r="M144" s="323"/>
      <c r="N144" s="323"/>
      <c r="O144" s="89"/>
      <c r="R144" s="180"/>
      <c r="S144" s="180"/>
      <c r="T144" s="56"/>
      <c r="U144" s="323"/>
      <c r="V144" s="323"/>
      <c r="W144" s="323"/>
      <c r="X144" s="323"/>
      <c r="Y144" s="56"/>
      <c r="AA144" s="982"/>
      <c r="AB144" s="982"/>
      <c r="AC144" s="983"/>
      <c r="AD144" s="983"/>
      <c r="AE144" s="982"/>
      <c r="AF144" s="982"/>
      <c r="AG144" s="984"/>
      <c r="AH144" s="984"/>
      <c r="AI144" s="985"/>
      <c r="AJ144" s="323"/>
      <c r="AK144" s="323"/>
    </row>
    <row r="145" spans="2:37" ht="15.75" customHeight="1">
      <c r="B145" s="314"/>
      <c r="C145" s="1318"/>
      <c r="D145" s="323"/>
      <c r="E145" s="411"/>
      <c r="F145" s="323"/>
      <c r="G145" s="323"/>
      <c r="H145" s="411"/>
      <c r="I145" s="411"/>
      <c r="J145" s="323"/>
      <c r="K145" s="323"/>
      <c r="L145" s="323"/>
      <c r="M145" s="323"/>
      <c r="N145" s="323"/>
      <c r="O145" s="89"/>
      <c r="R145" s="180"/>
      <c r="S145" s="180"/>
      <c r="T145" s="56"/>
      <c r="U145" s="323"/>
      <c r="V145" s="323"/>
      <c r="W145" s="323"/>
      <c r="X145" s="323"/>
      <c r="Y145" s="56"/>
      <c r="AA145" s="982"/>
      <c r="AB145" s="982"/>
      <c r="AC145" s="983"/>
      <c r="AD145" s="983"/>
      <c r="AE145" s="982"/>
      <c r="AF145" s="982"/>
      <c r="AG145" s="984"/>
      <c r="AH145" s="984"/>
      <c r="AI145" s="985"/>
      <c r="AJ145" s="323"/>
      <c r="AK145" s="323"/>
    </row>
    <row r="146" spans="2:37" ht="15.75" customHeight="1">
      <c r="B146" s="314"/>
      <c r="C146" s="1318"/>
      <c r="D146" s="323"/>
      <c r="E146" s="411"/>
      <c r="F146" s="323"/>
      <c r="G146" s="323"/>
      <c r="H146" s="411"/>
      <c r="I146" s="411"/>
      <c r="J146" s="323"/>
      <c r="K146" s="323"/>
      <c r="L146" s="323"/>
      <c r="M146" s="323"/>
      <c r="N146" s="323"/>
      <c r="O146" s="89"/>
      <c r="R146" s="180"/>
      <c r="S146" s="180"/>
      <c r="T146" s="56"/>
      <c r="U146" s="323"/>
      <c r="V146" s="323"/>
      <c r="W146" s="323"/>
      <c r="X146" s="323"/>
      <c r="Y146" s="56"/>
      <c r="AA146" s="982"/>
      <c r="AB146" s="982"/>
      <c r="AC146" s="983"/>
      <c r="AD146" s="983"/>
      <c r="AE146" s="982"/>
      <c r="AF146" s="982"/>
      <c r="AG146" s="984"/>
      <c r="AH146" s="984"/>
      <c r="AI146" s="985"/>
      <c r="AJ146" s="323"/>
      <c r="AK146" s="323"/>
    </row>
    <row r="147" spans="2:37" ht="15.75" customHeight="1">
      <c r="B147" s="314"/>
      <c r="C147" s="1318"/>
      <c r="D147" s="323"/>
      <c r="E147" s="411"/>
      <c r="F147" s="323"/>
      <c r="G147" s="323"/>
      <c r="H147" s="411"/>
      <c r="I147" s="411"/>
      <c r="J147" s="323"/>
      <c r="K147" s="323"/>
      <c r="L147" s="323"/>
      <c r="M147" s="323"/>
      <c r="N147" s="323"/>
      <c r="O147" s="89"/>
      <c r="R147" s="180"/>
      <c r="S147" s="180"/>
      <c r="T147" s="56"/>
      <c r="U147" s="323"/>
      <c r="V147" s="323"/>
      <c r="W147" s="323"/>
      <c r="X147" s="323"/>
      <c r="Y147" s="56"/>
      <c r="AA147" s="982"/>
      <c r="AB147" s="982"/>
      <c r="AC147" s="983"/>
      <c r="AD147" s="983"/>
      <c r="AE147" s="982"/>
      <c r="AF147" s="982"/>
      <c r="AG147" s="984"/>
      <c r="AH147" s="984"/>
      <c r="AI147" s="985"/>
      <c r="AJ147" s="323"/>
      <c r="AK147" s="323"/>
    </row>
    <row r="148" spans="2:37" ht="15.75" customHeight="1">
      <c r="B148" s="314"/>
      <c r="C148" s="1318"/>
      <c r="D148" s="323"/>
      <c r="E148" s="411"/>
      <c r="F148" s="323"/>
      <c r="G148" s="323"/>
      <c r="H148" s="411"/>
      <c r="I148" s="411"/>
      <c r="J148" s="323"/>
      <c r="K148" s="323"/>
      <c r="L148" s="323"/>
      <c r="M148" s="323"/>
      <c r="N148" s="323"/>
      <c r="O148" s="89"/>
      <c r="R148" s="180"/>
      <c r="S148" s="180"/>
      <c r="T148" s="56"/>
      <c r="U148" s="323"/>
      <c r="V148" s="323"/>
      <c r="W148" s="323"/>
      <c r="X148" s="323"/>
      <c r="Y148" s="56"/>
      <c r="AA148" s="982"/>
      <c r="AB148" s="982"/>
      <c r="AC148" s="983"/>
      <c r="AD148" s="983"/>
      <c r="AE148" s="982"/>
      <c r="AF148" s="982"/>
      <c r="AG148" s="984"/>
      <c r="AH148" s="984"/>
      <c r="AI148" s="985"/>
      <c r="AJ148" s="323"/>
      <c r="AK148" s="323"/>
    </row>
    <row r="149" spans="2:37" ht="15.75" customHeight="1">
      <c r="B149" s="314"/>
      <c r="C149" s="1318"/>
      <c r="D149" s="323"/>
      <c r="E149" s="411"/>
      <c r="F149" s="323"/>
      <c r="G149" s="323"/>
      <c r="H149" s="411"/>
      <c r="I149" s="411"/>
      <c r="J149" s="323"/>
      <c r="K149" s="323"/>
      <c r="L149" s="323"/>
      <c r="M149" s="323"/>
      <c r="N149" s="323"/>
      <c r="O149" s="89"/>
      <c r="R149" s="180"/>
      <c r="S149" s="180"/>
      <c r="T149" s="56"/>
      <c r="U149" s="323"/>
      <c r="V149" s="323"/>
      <c r="W149" s="323"/>
      <c r="X149" s="323"/>
      <c r="Y149" s="56"/>
      <c r="AA149" s="982"/>
      <c r="AB149" s="982"/>
      <c r="AC149" s="983"/>
      <c r="AD149" s="983"/>
      <c r="AE149" s="982"/>
      <c r="AF149" s="982"/>
      <c r="AG149" s="984"/>
      <c r="AH149" s="984"/>
      <c r="AI149" s="985"/>
      <c r="AJ149" s="323"/>
      <c r="AK149" s="323"/>
    </row>
    <row r="150" spans="2:37" ht="15.75" customHeight="1">
      <c r="B150" s="314"/>
      <c r="C150" s="1318"/>
      <c r="D150" s="323"/>
      <c r="E150" s="411"/>
      <c r="F150" s="323"/>
      <c r="G150" s="323"/>
      <c r="H150" s="411"/>
      <c r="I150" s="411"/>
      <c r="J150" s="323"/>
      <c r="K150" s="323"/>
      <c r="L150" s="323"/>
      <c r="M150" s="323"/>
      <c r="N150" s="323"/>
      <c r="O150" s="89"/>
      <c r="R150" s="180"/>
      <c r="S150" s="180"/>
      <c r="T150" s="56"/>
      <c r="U150" s="323"/>
      <c r="V150" s="323"/>
      <c r="W150" s="323"/>
      <c r="X150" s="323"/>
      <c r="Y150" s="56"/>
      <c r="AA150" s="982"/>
      <c r="AB150" s="982"/>
      <c r="AC150" s="983"/>
      <c r="AD150" s="983"/>
      <c r="AE150" s="982"/>
      <c r="AF150" s="982"/>
      <c r="AG150" s="984"/>
      <c r="AH150" s="984"/>
      <c r="AI150" s="985"/>
      <c r="AJ150" s="323"/>
      <c r="AK150" s="323"/>
    </row>
    <row r="151" spans="2:37" ht="15.75" customHeight="1">
      <c r="B151" s="314"/>
      <c r="C151" s="1318"/>
      <c r="D151" s="323"/>
      <c r="E151" s="411"/>
      <c r="F151" s="323"/>
      <c r="G151" s="323"/>
      <c r="H151" s="411"/>
      <c r="I151" s="411"/>
      <c r="J151" s="323"/>
      <c r="K151" s="323"/>
      <c r="L151" s="323"/>
      <c r="M151" s="323"/>
      <c r="N151" s="323"/>
      <c r="O151" s="89"/>
      <c r="R151" s="180"/>
      <c r="S151" s="180"/>
      <c r="T151" s="56"/>
      <c r="U151" s="323"/>
      <c r="V151" s="323"/>
      <c r="W151" s="323"/>
      <c r="X151" s="323"/>
      <c r="Y151" s="56"/>
      <c r="AA151" s="984"/>
      <c r="AB151" s="984"/>
      <c r="AC151" s="983"/>
      <c r="AD151" s="983"/>
      <c r="AE151" s="984"/>
      <c r="AF151" s="982"/>
      <c r="AG151" s="984"/>
      <c r="AH151" s="984"/>
      <c r="AI151" s="985"/>
      <c r="AJ151" s="323"/>
      <c r="AK151" s="323"/>
    </row>
    <row r="152" spans="2:37" ht="15.75" customHeight="1">
      <c r="B152" s="314"/>
      <c r="C152" s="1318"/>
      <c r="D152" s="323"/>
      <c r="E152" s="411"/>
      <c r="F152" s="323"/>
      <c r="G152" s="323"/>
      <c r="H152" s="411"/>
      <c r="I152" s="411"/>
      <c r="J152" s="323"/>
      <c r="K152" s="323"/>
      <c r="L152" s="323"/>
      <c r="M152" s="323"/>
      <c r="N152" s="323"/>
      <c r="O152" s="89"/>
      <c r="R152" s="180"/>
      <c r="S152" s="180"/>
      <c r="T152" s="56"/>
      <c r="U152" s="323"/>
      <c r="V152" s="323"/>
      <c r="W152" s="323"/>
      <c r="X152" s="323"/>
      <c r="Y152" s="56"/>
      <c r="AA152" s="984"/>
      <c r="AB152" s="984"/>
      <c r="AC152" s="983"/>
      <c r="AD152" s="983"/>
      <c r="AE152" s="984"/>
      <c r="AF152" s="982"/>
      <c r="AG152" s="984"/>
      <c r="AH152" s="984"/>
      <c r="AI152" s="985"/>
      <c r="AJ152" s="323"/>
      <c r="AK152" s="323"/>
    </row>
    <row r="153" spans="2:37" ht="15.75" customHeight="1">
      <c r="B153" s="314"/>
      <c r="C153" s="1318"/>
      <c r="D153" s="323"/>
      <c r="E153" s="411"/>
      <c r="F153" s="323"/>
      <c r="G153" s="323"/>
      <c r="H153" s="411"/>
      <c r="I153" s="411"/>
      <c r="J153" s="323"/>
      <c r="K153" s="323"/>
      <c r="L153" s="323"/>
      <c r="M153" s="323"/>
      <c r="N153" s="323"/>
      <c r="O153" s="89"/>
      <c r="R153" s="180"/>
      <c r="S153" s="180"/>
      <c r="T153" s="56"/>
      <c r="U153" s="323"/>
      <c r="V153" s="323"/>
      <c r="W153" s="323"/>
      <c r="X153" s="323"/>
      <c r="Y153" s="56"/>
      <c r="AA153" s="984"/>
      <c r="AB153" s="984"/>
      <c r="AC153" s="983"/>
      <c r="AD153" s="983"/>
      <c r="AE153" s="984"/>
      <c r="AF153" s="982"/>
      <c r="AG153" s="984"/>
      <c r="AH153" s="984"/>
      <c r="AI153" s="985"/>
      <c r="AJ153" s="323"/>
      <c r="AK153" s="323"/>
    </row>
    <row r="154" spans="2:37" ht="15.75" customHeight="1">
      <c r="B154" s="314"/>
      <c r="C154" s="1318"/>
      <c r="D154" s="323"/>
      <c r="E154" s="411"/>
      <c r="F154" s="323"/>
      <c r="G154" s="323"/>
      <c r="H154" s="411"/>
      <c r="I154" s="411"/>
      <c r="J154" s="323"/>
      <c r="K154" s="323"/>
      <c r="L154" s="323"/>
      <c r="M154" s="323"/>
      <c r="N154" s="323"/>
      <c r="O154" s="89"/>
      <c r="R154" s="180"/>
      <c r="S154" s="180"/>
      <c r="T154" s="56"/>
      <c r="U154" s="323"/>
      <c r="V154" s="323"/>
      <c r="W154" s="323"/>
      <c r="X154" s="323"/>
      <c r="Y154" s="56"/>
      <c r="AA154" s="984"/>
      <c r="AB154" s="984"/>
      <c r="AC154" s="983"/>
      <c r="AD154" s="983"/>
      <c r="AE154" s="984"/>
      <c r="AF154" s="982"/>
      <c r="AG154" s="984"/>
      <c r="AH154" s="984"/>
      <c r="AI154" s="985"/>
      <c r="AJ154" s="323"/>
      <c r="AK154" s="323"/>
    </row>
    <row r="155" spans="2:37" ht="15.75" customHeight="1">
      <c r="B155" s="314"/>
      <c r="C155" s="1318"/>
      <c r="D155" s="323"/>
      <c r="E155" s="411"/>
      <c r="F155" s="323"/>
      <c r="G155" s="323"/>
      <c r="H155" s="411"/>
      <c r="I155" s="411"/>
      <c r="J155" s="323"/>
      <c r="K155" s="323"/>
      <c r="L155" s="323"/>
      <c r="M155" s="323"/>
      <c r="N155" s="323"/>
      <c r="O155" s="89"/>
      <c r="R155" s="180"/>
      <c r="S155" s="180"/>
      <c r="T155" s="56"/>
      <c r="U155" s="323"/>
      <c r="V155" s="323"/>
      <c r="W155" s="323"/>
      <c r="X155" s="323"/>
      <c r="Y155" s="56"/>
      <c r="AA155" s="984"/>
      <c r="AB155" s="984"/>
      <c r="AC155" s="983"/>
      <c r="AD155" s="983"/>
      <c r="AE155" s="984"/>
      <c r="AF155" s="982"/>
      <c r="AG155" s="984"/>
      <c r="AH155" s="984"/>
      <c r="AI155" s="985"/>
      <c r="AJ155" s="323"/>
      <c r="AK155" s="323"/>
    </row>
    <row r="156" spans="2:37" ht="15.75" customHeight="1">
      <c r="B156" s="314"/>
      <c r="C156" s="1318"/>
      <c r="D156" s="323"/>
      <c r="E156" s="411"/>
      <c r="F156" s="323"/>
      <c r="G156" s="323"/>
      <c r="H156" s="411"/>
      <c r="I156" s="411"/>
      <c r="J156" s="323"/>
      <c r="K156" s="323"/>
      <c r="L156" s="323"/>
      <c r="M156" s="323"/>
      <c r="N156" s="323"/>
      <c r="O156" s="89"/>
      <c r="R156" s="1316"/>
      <c r="S156" s="180"/>
      <c r="T156" s="56"/>
      <c r="U156" s="323"/>
      <c r="V156" s="323"/>
      <c r="W156" s="323"/>
      <c r="X156" s="323"/>
      <c r="Y156" s="56"/>
      <c r="AA156" s="984"/>
      <c r="AB156" s="984"/>
      <c r="AC156" s="983"/>
      <c r="AD156" s="983"/>
      <c r="AE156" s="984"/>
      <c r="AF156" s="982"/>
      <c r="AG156" s="984"/>
      <c r="AH156" s="984"/>
      <c r="AI156" s="985"/>
      <c r="AJ156" s="323"/>
      <c r="AK156" s="323"/>
    </row>
    <row r="157" spans="2:37" ht="15.75" customHeight="1">
      <c r="B157" s="314"/>
      <c r="C157" s="1318"/>
      <c r="D157" s="323"/>
      <c r="E157" s="411"/>
      <c r="F157" s="323"/>
      <c r="G157" s="323"/>
      <c r="H157" s="411"/>
      <c r="I157" s="411"/>
      <c r="J157" s="323"/>
      <c r="K157" s="323"/>
      <c r="L157" s="323"/>
      <c r="M157" s="323"/>
      <c r="N157" s="323"/>
      <c r="O157" s="89"/>
      <c r="R157" s="180"/>
      <c r="S157" s="180"/>
      <c r="T157" s="56"/>
      <c r="U157" s="323"/>
      <c r="V157" s="323"/>
      <c r="W157" s="323"/>
      <c r="X157" s="323"/>
      <c r="Y157" s="56"/>
      <c r="AA157" s="984"/>
      <c r="AB157" s="984"/>
      <c r="AC157" s="983"/>
      <c r="AD157" s="983"/>
      <c r="AE157" s="984"/>
      <c r="AF157" s="982"/>
      <c r="AG157" s="984"/>
      <c r="AH157" s="984"/>
      <c r="AI157" s="985"/>
      <c r="AJ157" s="323"/>
      <c r="AK157" s="323"/>
    </row>
    <row r="158" spans="2:37" ht="15.75" customHeight="1">
      <c r="B158" s="314"/>
      <c r="C158" s="1318"/>
      <c r="D158" s="323"/>
      <c r="E158" s="411"/>
      <c r="F158" s="323"/>
      <c r="G158" s="323"/>
      <c r="H158" s="411"/>
      <c r="I158" s="411"/>
      <c r="J158" s="323"/>
      <c r="K158" s="323"/>
      <c r="L158" s="323"/>
      <c r="M158" s="323"/>
      <c r="N158" s="323"/>
      <c r="O158" s="89"/>
      <c r="R158" s="180"/>
      <c r="S158" s="180"/>
      <c r="T158" s="56"/>
      <c r="U158" s="323"/>
      <c r="V158" s="323"/>
      <c r="W158" s="323"/>
      <c r="X158" s="323"/>
      <c r="Y158" s="56"/>
      <c r="AA158" s="984"/>
      <c r="AB158" s="984"/>
      <c r="AC158" s="983"/>
      <c r="AD158" s="983"/>
      <c r="AE158" s="984"/>
      <c r="AF158" s="982"/>
      <c r="AG158" s="984"/>
      <c r="AH158" s="984"/>
      <c r="AI158" s="985"/>
      <c r="AJ158" s="323"/>
      <c r="AK158" s="323"/>
    </row>
    <row r="159" spans="2:37" ht="15.75" customHeight="1">
      <c r="B159" s="314"/>
      <c r="C159" s="1318"/>
      <c r="D159" s="323"/>
      <c r="E159" s="411"/>
      <c r="F159" s="323"/>
      <c r="G159" s="323"/>
      <c r="H159" s="411"/>
      <c r="I159" s="411"/>
      <c r="J159" s="323"/>
      <c r="K159" s="323"/>
      <c r="L159" s="323"/>
      <c r="M159" s="323"/>
      <c r="N159" s="323"/>
      <c r="O159" s="89"/>
      <c r="R159" s="180"/>
      <c r="S159" s="180"/>
      <c r="T159" s="56"/>
      <c r="U159" s="323"/>
      <c r="V159" s="323"/>
      <c r="W159" s="323"/>
      <c r="X159" s="323"/>
      <c r="Y159" s="56"/>
      <c r="Z159" s="56"/>
      <c r="AA159" s="982"/>
      <c r="AB159" s="982"/>
      <c r="AC159" s="983"/>
      <c r="AD159" s="983"/>
      <c r="AE159" s="982"/>
      <c r="AF159" s="982"/>
      <c r="AG159" s="982"/>
      <c r="AH159" s="982"/>
      <c r="AI159" s="985"/>
      <c r="AJ159" s="323"/>
      <c r="AK159" s="323"/>
    </row>
    <row r="160" spans="2:37" ht="15.75" customHeight="1">
      <c r="B160" s="314"/>
      <c r="C160" s="1318"/>
      <c r="D160" s="323"/>
      <c r="E160" s="411"/>
      <c r="F160" s="323"/>
      <c r="G160" s="323"/>
      <c r="H160" s="411"/>
      <c r="I160" s="411"/>
      <c r="J160" s="323"/>
      <c r="K160" s="323"/>
      <c r="L160" s="323"/>
      <c r="M160" s="323"/>
      <c r="N160" s="323"/>
      <c r="O160" s="89"/>
      <c r="R160" s="180"/>
      <c r="S160" s="180"/>
      <c r="T160" s="56"/>
      <c r="U160" s="323"/>
      <c r="V160" s="323"/>
      <c r="W160" s="323"/>
      <c r="X160" s="323"/>
      <c r="Y160" s="56"/>
      <c r="Z160" s="56"/>
      <c r="AA160" s="982"/>
      <c r="AB160" s="982"/>
      <c r="AC160" s="983"/>
      <c r="AD160" s="983"/>
      <c r="AE160" s="982"/>
      <c r="AF160" s="982"/>
      <c r="AG160" s="982"/>
      <c r="AH160" s="982"/>
      <c r="AI160" s="985"/>
      <c r="AJ160" s="323"/>
      <c r="AK160" s="323"/>
    </row>
    <row r="161" spans="2:37" ht="15.75" customHeight="1">
      <c r="B161" s="314"/>
      <c r="C161" s="1318"/>
      <c r="D161" s="323"/>
      <c r="E161" s="411"/>
      <c r="F161" s="323"/>
      <c r="G161" s="323"/>
      <c r="H161" s="411"/>
      <c r="I161" s="411"/>
      <c r="J161" s="323"/>
      <c r="K161" s="323"/>
      <c r="L161" s="323"/>
      <c r="M161" s="323"/>
      <c r="N161" s="323"/>
      <c r="O161" s="89"/>
      <c r="R161" s="180"/>
      <c r="S161" s="180"/>
      <c r="T161" s="56"/>
      <c r="U161" s="323"/>
      <c r="V161" s="323"/>
      <c r="W161" s="323"/>
      <c r="X161" s="323"/>
      <c r="Y161" s="56"/>
      <c r="Z161" s="56"/>
      <c r="AA161" s="982"/>
      <c r="AB161" s="982"/>
      <c r="AC161" s="983"/>
      <c r="AD161" s="983"/>
      <c r="AE161" s="982"/>
      <c r="AF161" s="982"/>
      <c r="AG161" s="982"/>
      <c r="AH161" s="982"/>
      <c r="AI161" s="985"/>
      <c r="AJ161" s="323"/>
      <c r="AK161" s="323"/>
    </row>
    <row r="162" spans="2:37" ht="15.75" customHeight="1">
      <c r="B162" s="314"/>
      <c r="C162" s="1318"/>
      <c r="D162" s="323"/>
      <c r="E162" s="411"/>
      <c r="F162" s="323"/>
      <c r="G162" s="323"/>
      <c r="H162" s="411"/>
      <c r="I162" s="411"/>
      <c r="J162" s="323"/>
      <c r="K162" s="323"/>
      <c r="L162" s="323"/>
      <c r="M162" s="323"/>
      <c r="N162" s="323"/>
      <c r="O162" s="89"/>
      <c r="R162" s="180"/>
      <c r="S162" s="180"/>
      <c r="T162" s="56"/>
      <c r="U162" s="323"/>
      <c r="V162" s="323"/>
      <c r="W162" s="323"/>
      <c r="X162" s="323"/>
      <c r="Y162" s="56"/>
      <c r="Z162" s="56"/>
      <c r="AA162" s="982"/>
      <c r="AB162" s="982"/>
      <c r="AC162" s="983"/>
      <c r="AD162" s="983"/>
      <c r="AE162" s="982"/>
      <c r="AF162" s="982"/>
      <c r="AG162" s="982"/>
      <c r="AH162" s="982"/>
      <c r="AI162" s="985"/>
      <c r="AJ162" s="323"/>
      <c r="AK162" s="323"/>
    </row>
    <row r="163" spans="2:37" ht="15.75" customHeight="1">
      <c r="B163" s="314"/>
      <c r="C163" s="1318"/>
      <c r="D163" s="323"/>
      <c r="E163" s="411"/>
      <c r="F163" s="323"/>
      <c r="G163" s="323"/>
      <c r="H163" s="411"/>
      <c r="I163" s="411"/>
      <c r="J163" s="323"/>
      <c r="K163" s="323"/>
      <c r="L163" s="323"/>
      <c r="M163" s="323"/>
      <c r="N163" s="323"/>
      <c r="O163" s="89"/>
      <c r="R163" s="56"/>
      <c r="S163" s="180"/>
      <c r="T163" s="56"/>
      <c r="U163" s="323"/>
      <c r="V163" s="323"/>
      <c r="W163" s="323"/>
      <c r="X163" s="323"/>
      <c r="Y163" s="56"/>
      <c r="Z163" s="56"/>
      <c r="AA163" s="982"/>
      <c r="AB163" s="982"/>
      <c r="AC163" s="983"/>
      <c r="AD163" s="983"/>
      <c r="AE163" s="982"/>
      <c r="AF163" s="982"/>
      <c r="AG163" s="982"/>
      <c r="AH163" s="982"/>
      <c r="AI163" s="985"/>
      <c r="AJ163" s="323"/>
      <c r="AK163" s="323"/>
    </row>
    <row r="164" spans="2:37" ht="15.75" customHeight="1">
      <c r="B164" s="314"/>
      <c r="C164" s="1318"/>
      <c r="D164" s="323"/>
      <c r="E164" s="411"/>
      <c r="F164" s="323"/>
      <c r="G164" s="323"/>
      <c r="H164" s="411"/>
      <c r="I164" s="411"/>
      <c r="J164" s="323"/>
      <c r="K164" s="323"/>
      <c r="L164" s="323"/>
      <c r="M164" s="323"/>
      <c r="N164" s="323"/>
      <c r="O164" s="89"/>
      <c r="R164" s="323"/>
      <c r="S164" s="56"/>
      <c r="T164" s="56"/>
      <c r="U164" s="323"/>
      <c r="V164" s="323"/>
      <c r="W164" s="323"/>
      <c r="X164" s="323"/>
      <c r="Y164" s="56"/>
      <c r="Z164" s="56"/>
      <c r="AA164" s="982"/>
      <c r="AB164" s="982"/>
      <c r="AC164" s="983"/>
      <c r="AD164" s="983"/>
      <c r="AE164" s="982"/>
      <c r="AF164" s="982"/>
      <c r="AG164" s="982"/>
      <c r="AH164" s="982"/>
      <c r="AI164" s="985"/>
      <c r="AJ164" s="323"/>
      <c r="AK164" s="323"/>
    </row>
    <row r="165" spans="2:37" ht="15.75" customHeight="1">
      <c r="B165" s="314"/>
      <c r="C165" s="1318"/>
      <c r="D165" s="323"/>
      <c r="E165" s="411"/>
      <c r="F165" s="323"/>
      <c r="G165" s="323"/>
      <c r="H165" s="411"/>
      <c r="I165" s="411"/>
      <c r="J165" s="323"/>
      <c r="K165" s="323"/>
      <c r="L165" s="323"/>
      <c r="M165" s="323"/>
      <c r="N165" s="323"/>
      <c r="O165" s="89"/>
      <c r="R165" s="323"/>
      <c r="S165" s="323"/>
      <c r="T165" s="56"/>
      <c r="U165" s="323"/>
      <c r="V165" s="323"/>
      <c r="W165" s="323"/>
      <c r="X165" s="323"/>
      <c r="Y165" s="56"/>
      <c r="Z165" s="323"/>
      <c r="AA165" s="982"/>
      <c r="AB165" s="982"/>
      <c r="AC165" s="983"/>
      <c r="AD165" s="983"/>
      <c r="AE165" s="982"/>
      <c r="AF165" s="982"/>
      <c r="AG165" s="982"/>
      <c r="AH165" s="982"/>
      <c r="AI165" s="985"/>
      <c r="AJ165" s="323"/>
      <c r="AK165" s="323"/>
    </row>
    <row r="166" spans="2:37" ht="15.75" customHeight="1">
      <c r="B166" s="314"/>
      <c r="C166" s="1318"/>
      <c r="D166" s="323"/>
      <c r="E166" s="411"/>
      <c r="F166" s="323"/>
      <c r="G166" s="323"/>
      <c r="H166" s="411"/>
      <c r="I166" s="411"/>
      <c r="J166" s="323"/>
      <c r="K166" s="323"/>
      <c r="L166" s="323"/>
      <c r="M166" s="323"/>
      <c r="N166" s="323"/>
      <c r="O166" s="89"/>
      <c r="R166" s="323"/>
      <c r="S166" s="323"/>
      <c r="T166" s="56"/>
      <c r="U166" s="323"/>
      <c r="V166" s="323"/>
      <c r="W166" s="323"/>
      <c r="X166" s="323"/>
      <c r="Y166" s="56"/>
      <c r="Z166" s="323"/>
      <c r="AA166" s="982"/>
      <c r="AB166" s="982"/>
      <c r="AC166" s="983"/>
      <c r="AD166" s="983"/>
      <c r="AE166" s="982"/>
      <c r="AF166" s="982"/>
      <c r="AG166" s="982"/>
      <c r="AH166" s="982"/>
      <c r="AI166" s="985"/>
      <c r="AJ166" s="323"/>
      <c r="AK166" s="323"/>
    </row>
    <row r="167" spans="2:37" ht="15.75" customHeight="1">
      <c r="B167" s="314"/>
      <c r="C167" s="1318"/>
      <c r="D167" s="323"/>
      <c r="E167" s="411"/>
      <c r="F167" s="323"/>
      <c r="G167" s="323"/>
      <c r="H167" s="411"/>
      <c r="I167" s="411"/>
      <c r="J167" s="323"/>
      <c r="K167" s="323"/>
      <c r="L167" s="323"/>
      <c r="M167" s="323"/>
      <c r="N167" s="323"/>
      <c r="O167" s="89"/>
      <c r="R167" s="323"/>
      <c r="S167" s="323"/>
      <c r="T167" s="56"/>
      <c r="U167" s="323"/>
      <c r="V167" s="323"/>
      <c r="W167" s="323"/>
      <c r="X167" s="323"/>
      <c r="Y167" s="56"/>
      <c r="Z167" s="323"/>
      <c r="AA167" s="982"/>
      <c r="AB167" s="982"/>
      <c r="AC167" s="983"/>
      <c r="AD167" s="983"/>
      <c r="AE167" s="982"/>
      <c r="AF167" s="982"/>
      <c r="AG167" s="982"/>
      <c r="AH167" s="982"/>
      <c r="AI167" s="985"/>
      <c r="AJ167" s="323"/>
      <c r="AK167" s="323"/>
    </row>
    <row r="168" spans="2:37" ht="15.75" customHeight="1">
      <c r="B168" s="314"/>
      <c r="C168" s="1318"/>
      <c r="D168" s="323"/>
      <c r="E168" s="411"/>
      <c r="F168" s="323"/>
      <c r="G168" s="323"/>
      <c r="H168" s="411"/>
      <c r="I168" s="411"/>
      <c r="J168" s="323"/>
      <c r="K168" s="323"/>
      <c r="L168" s="323"/>
      <c r="M168" s="323"/>
      <c r="N168" s="323"/>
      <c r="O168" s="89"/>
      <c r="R168" s="323"/>
      <c r="S168" s="323"/>
      <c r="T168" s="56"/>
      <c r="U168" s="323"/>
      <c r="V168" s="323"/>
      <c r="W168" s="323"/>
      <c r="X168" s="323"/>
      <c r="Y168" s="56"/>
      <c r="Z168" s="323"/>
      <c r="AA168" s="982"/>
      <c r="AB168" s="982"/>
      <c r="AC168" s="983"/>
      <c r="AD168" s="983"/>
      <c r="AE168" s="982"/>
      <c r="AF168" s="982"/>
      <c r="AG168" s="982"/>
      <c r="AH168" s="982"/>
      <c r="AI168" s="985"/>
      <c r="AJ168" s="323"/>
      <c r="AK168" s="323"/>
    </row>
    <row r="169" spans="2:37" ht="15.75" customHeight="1">
      <c r="B169" s="314"/>
      <c r="C169" s="1318"/>
      <c r="D169" s="323"/>
      <c r="E169" s="411"/>
      <c r="F169" s="323"/>
      <c r="G169" s="323"/>
      <c r="H169" s="411"/>
      <c r="I169" s="411"/>
      <c r="J169" s="323"/>
      <c r="K169" s="323"/>
      <c r="L169" s="323"/>
      <c r="M169" s="323"/>
      <c r="N169" s="323"/>
      <c r="O169" s="89"/>
      <c r="R169" s="323"/>
      <c r="S169" s="323"/>
      <c r="T169" s="56"/>
      <c r="U169" s="323"/>
      <c r="V169" s="323"/>
      <c r="W169" s="323"/>
      <c r="X169" s="323"/>
      <c r="Y169" s="56"/>
      <c r="Z169" s="323"/>
      <c r="AA169" s="982"/>
      <c r="AB169" s="982"/>
      <c r="AC169" s="983"/>
      <c r="AD169" s="983"/>
      <c r="AE169" s="982"/>
      <c r="AF169" s="982"/>
      <c r="AG169" s="982"/>
      <c r="AH169" s="982"/>
      <c r="AI169" s="985"/>
      <c r="AJ169" s="323"/>
      <c r="AK169" s="323"/>
    </row>
    <row r="170" spans="2:37" ht="15.75" customHeight="1">
      <c r="B170" s="314"/>
      <c r="C170" s="1318"/>
      <c r="D170" s="323"/>
      <c r="E170" s="411"/>
      <c r="F170" s="323"/>
      <c r="G170" s="323"/>
      <c r="H170" s="411"/>
      <c r="I170" s="411"/>
      <c r="J170" s="323"/>
      <c r="K170" s="323"/>
      <c r="L170" s="323"/>
      <c r="M170" s="323"/>
      <c r="N170" s="323"/>
      <c r="O170" s="89"/>
      <c r="R170" s="323"/>
      <c r="S170" s="323"/>
      <c r="T170" s="56"/>
      <c r="U170" s="323"/>
      <c r="V170" s="323"/>
      <c r="W170" s="323"/>
      <c r="X170" s="323"/>
      <c r="Y170" s="56"/>
      <c r="Z170" s="323"/>
      <c r="AA170" s="982"/>
      <c r="AB170" s="982"/>
      <c r="AC170" s="983"/>
      <c r="AD170" s="983"/>
      <c r="AE170" s="982"/>
      <c r="AF170" s="982"/>
      <c r="AG170" s="982"/>
      <c r="AH170" s="982"/>
      <c r="AI170" s="986"/>
      <c r="AJ170" s="323"/>
      <c r="AK170" s="323"/>
    </row>
    <row r="171" spans="2:37" ht="15.75" customHeight="1">
      <c r="B171" s="314"/>
      <c r="C171" s="1318"/>
      <c r="D171" s="323"/>
      <c r="E171" s="411"/>
      <c r="F171" s="323"/>
      <c r="G171" s="323"/>
      <c r="H171" s="411"/>
      <c r="I171" s="411"/>
      <c r="J171" s="323"/>
      <c r="K171" s="323"/>
      <c r="L171" s="323"/>
      <c r="M171" s="323"/>
      <c r="N171" s="323"/>
      <c r="O171" s="89"/>
      <c r="R171" s="323"/>
      <c r="S171" s="323"/>
      <c r="T171" s="56"/>
      <c r="U171" s="323"/>
      <c r="V171" s="323"/>
      <c r="W171" s="323"/>
      <c r="X171" s="323"/>
      <c r="Y171" s="56"/>
      <c r="Z171" s="323"/>
      <c r="AA171" s="982"/>
      <c r="AB171" s="982"/>
      <c r="AC171" s="983"/>
      <c r="AD171" s="983"/>
      <c r="AE171" s="982"/>
      <c r="AF171" s="982"/>
      <c r="AG171" s="982"/>
      <c r="AH171" s="982"/>
      <c r="AI171" s="986"/>
      <c r="AJ171" s="323"/>
      <c r="AK171" s="323"/>
    </row>
    <row r="172" spans="2:37" ht="15.75" customHeight="1">
      <c r="B172" s="314"/>
      <c r="C172" s="1318"/>
      <c r="D172" s="323"/>
      <c r="E172" s="411"/>
      <c r="F172" s="323"/>
      <c r="G172" s="323"/>
      <c r="H172" s="411"/>
      <c r="I172" s="411"/>
      <c r="J172" s="323"/>
      <c r="K172" s="323"/>
      <c r="L172" s="323"/>
      <c r="M172" s="323"/>
      <c r="N172" s="323"/>
      <c r="O172" s="89"/>
      <c r="R172" s="323"/>
      <c r="S172" s="323"/>
      <c r="T172" s="56"/>
      <c r="U172" s="323"/>
      <c r="V172" s="323"/>
      <c r="W172" s="323"/>
      <c r="X172" s="323"/>
      <c r="Y172" s="56"/>
      <c r="Z172" s="323"/>
      <c r="AA172" s="982"/>
      <c r="AB172" s="982"/>
      <c r="AC172" s="983"/>
      <c r="AD172" s="983"/>
      <c r="AE172" s="982"/>
      <c r="AF172" s="982"/>
      <c r="AG172" s="982"/>
      <c r="AH172" s="982"/>
      <c r="AI172" s="986"/>
      <c r="AJ172" s="323"/>
      <c r="AK172" s="323"/>
    </row>
    <row r="173" spans="2:37" ht="15.75" customHeight="1">
      <c r="B173" s="314"/>
      <c r="C173" s="1318"/>
      <c r="D173" s="323"/>
      <c r="E173" s="411"/>
      <c r="F173" s="323"/>
      <c r="G173" s="323"/>
      <c r="H173" s="411"/>
      <c r="I173" s="411"/>
      <c r="J173" s="323"/>
      <c r="K173" s="323"/>
      <c r="L173" s="323"/>
      <c r="M173" s="323"/>
      <c r="N173" s="323"/>
      <c r="O173" s="89"/>
      <c r="R173" s="323"/>
      <c r="S173" s="323"/>
      <c r="T173" s="56"/>
      <c r="U173" s="323"/>
      <c r="V173" s="323"/>
      <c r="W173" s="323"/>
      <c r="X173" s="323"/>
      <c r="Y173" s="56"/>
      <c r="Z173" s="323"/>
      <c r="AA173" s="982"/>
      <c r="AB173" s="982"/>
      <c r="AC173" s="983"/>
      <c r="AD173" s="983"/>
      <c r="AE173" s="982"/>
      <c r="AF173" s="982"/>
      <c r="AG173" s="982"/>
      <c r="AH173" s="982"/>
      <c r="AI173" s="986"/>
      <c r="AJ173" s="323"/>
      <c r="AK173" s="323"/>
    </row>
    <row r="174" spans="2:37" ht="15.75" customHeight="1">
      <c r="B174" s="314"/>
      <c r="C174" s="1318"/>
      <c r="D174" s="323"/>
      <c r="E174" s="411"/>
      <c r="F174" s="323"/>
      <c r="G174" s="323"/>
      <c r="H174" s="411"/>
      <c r="I174" s="411"/>
      <c r="J174" s="323"/>
      <c r="K174" s="323"/>
      <c r="L174" s="323"/>
      <c r="M174" s="323"/>
      <c r="N174" s="323"/>
      <c r="O174" s="89"/>
      <c r="R174" s="323"/>
      <c r="S174" s="323"/>
      <c r="T174" s="56"/>
      <c r="U174" s="323"/>
      <c r="V174" s="323"/>
      <c r="W174" s="323"/>
      <c r="X174" s="323"/>
      <c r="Y174" s="56"/>
      <c r="Z174" s="323"/>
      <c r="AA174" s="712"/>
      <c r="AB174" s="712"/>
      <c r="AC174" s="712"/>
      <c r="AD174" s="712"/>
      <c r="AE174" s="712"/>
      <c r="AF174" s="982"/>
      <c r="AG174" s="982"/>
      <c r="AH174" s="982"/>
      <c r="AI174" s="986"/>
      <c r="AJ174" s="323"/>
      <c r="AK174" s="323"/>
    </row>
    <row r="175" spans="2:37" ht="15.75" customHeight="1">
      <c r="B175" s="314"/>
      <c r="C175" s="1318"/>
      <c r="D175" s="323"/>
      <c r="E175" s="411"/>
      <c r="F175" s="323"/>
      <c r="G175" s="323"/>
      <c r="H175" s="411"/>
      <c r="I175" s="411"/>
      <c r="J175" s="323"/>
      <c r="K175" s="323"/>
      <c r="L175" s="323"/>
      <c r="M175" s="323"/>
      <c r="N175" s="323"/>
      <c r="O175" s="89"/>
      <c r="R175" s="323"/>
      <c r="S175" s="323"/>
      <c r="T175" s="56"/>
      <c r="U175" s="323"/>
      <c r="V175" s="323"/>
      <c r="W175" s="323"/>
      <c r="X175" s="323"/>
      <c r="Y175" s="56"/>
      <c r="Z175" s="323"/>
      <c r="AA175" s="323"/>
      <c r="AB175" s="323"/>
      <c r="AC175" s="323"/>
      <c r="AD175" s="323"/>
      <c r="AE175" s="323"/>
      <c r="AF175" s="982"/>
      <c r="AG175" s="323"/>
      <c r="AH175" s="982"/>
      <c r="AI175" s="538"/>
      <c r="AJ175" s="323"/>
      <c r="AK175" s="323"/>
    </row>
    <row r="176" spans="2:37" ht="15.75" customHeight="1">
      <c r="B176" s="314"/>
      <c r="C176" s="1318"/>
      <c r="D176" s="323"/>
      <c r="E176" s="411"/>
      <c r="F176" s="323"/>
      <c r="G176" s="323"/>
      <c r="H176" s="411"/>
      <c r="I176" s="411"/>
      <c r="J176" s="323"/>
      <c r="K176" s="323"/>
      <c r="L176" s="323"/>
      <c r="M176" s="323"/>
      <c r="N176" s="323"/>
      <c r="O176" s="89"/>
      <c r="R176" s="323"/>
      <c r="S176" s="323"/>
      <c r="T176" s="56"/>
      <c r="U176" s="323"/>
      <c r="V176" s="323"/>
      <c r="W176" s="323"/>
      <c r="X176" s="323"/>
      <c r="Y176" s="56"/>
      <c r="Z176" s="323"/>
      <c r="AA176" s="323"/>
      <c r="AB176" s="323"/>
      <c r="AC176" s="323"/>
      <c r="AD176" s="323"/>
      <c r="AE176" s="323"/>
      <c r="AF176" s="982"/>
      <c r="AG176" s="323"/>
      <c r="AH176" s="982"/>
      <c r="AI176" s="538"/>
      <c r="AJ176" s="323"/>
      <c r="AK176" s="323"/>
    </row>
    <row r="177" spans="2:37" ht="15.75" customHeight="1">
      <c r="B177" s="314"/>
      <c r="C177" s="1318"/>
      <c r="D177" s="323"/>
      <c r="E177" s="411"/>
      <c r="F177" s="323"/>
      <c r="G177" s="323"/>
      <c r="H177" s="411"/>
      <c r="I177" s="411"/>
      <c r="J177" s="323"/>
      <c r="K177" s="323"/>
      <c r="L177" s="323"/>
      <c r="M177" s="323"/>
      <c r="N177" s="323"/>
      <c r="O177" s="89"/>
      <c r="R177" s="323"/>
      <c r="S177" s="323"/>
      <c r="T177" s="56"/>
      <c r="U177" s="323"/>
      <c r="V177" s="323"/>
      <c r="W177" s="323"/>
      <c r="X177" s="323"/>
      <c r="Y177" s="56"/>
      <c r="Z177" s="323"/>
      <c r="AA177" s="323"/>
      <c r="AB177" s="323"/>
      <c r="AC177" s="323"/>
      <c r="AD177" s="323"/>
      <c r="AE177" s="323"/>
      <c r="AF177" s="982"/>
      <c r="AG177" s="323"/>
      <c r="AH177" s="982"/>
      <c r="AI177" s="538"/>
      <c r="AJ177" s="323"/>
      <c r="AK177" s="323"/>
    </row>
    <row r="178" spans="2:37" ht="15.75" customHeight="1">
      <c r="B178" s="314"/>
      <c r="C178" s="1318"/>
      <c r="D178" s="323"/>
      <c r="E178" s="411"/>
      <c r="F178" s="323"/>
      <c r="G178" s="323"/>
      <c r="H178" s="411"/>
      <c r="I178" s="411"/>
      <c r="J178" s="323"/>
      <c r="K178" s="323"/>
      <c r="L178" s="323"/>
      <c r="M178" s="323"/>
      <c r="N178" s="323"/>
      <c r="O178" s="89"/>
      <c r="R178" s="323"/>
      <c r="S178" s="323"/>
      <c r="T178" s="56"/>
      <c r="U178" s="323"/>
      <c r="V178" s="323"/>
      <c r="W178" s="323"/>
      <c r="X178" s="323"/>
      <c r="Y178" s="56"/>
      <c r="Z178" s="323"/>
      <c r="AA178" s="323"/>
      <c r="AB178" s="323"/>
      <c r="AC178" s="323"/>
      <c r="AD178" s="323"/>
      <c r="AE178" s="323"/>
      <c r="AF178" s="982"/>
      <c r="AG178" s="323"/>
      <c r="AH178" s="982"/>
      <c r="AI178" s="538"/>
      <c r="AJ178" s="323"/>
      <c r="AK178" s="323"/>
    </row>
    <row r="179" spans="2:37" ht="15.75" customHeight="1">
      <c r="B179" s="314"/>
      <c r="C179" s="1318"/>
      <c r="D179" s="323"/>
      <c r="E179" s="411"/>
      <c r="F179" s="323"/>
      <c r="G179" s="323"/>
      <c r="H179" s="411"/>
      <c r="I179" s="411"/>
      <c r="J179" s="323"/>
      <c r="K179" s="323"/>
      <c r="L179" s="323"/>
      <c r="M179" s="323"/>
      <c r="N179" s="323"/>
      <c r="O179" s="89"/>
      <c r="R179" s="323"/>
      <c r="S179" s="323"/>
      <c r="T179" s="56"/>
      <c r="U179" s="323"/>
      <c r="V179" s="323"/>
      <c r="W179" s="323"/>
      <c r="X179" s="323"/>
      <c r="Y179" s="56"/>
      <c r="Z179" s="323"/>
      <c r="AA179" s="323"/>
      <c r="AB179" s="323"/>
      <c r="AC179" s="323"/>
      <c r="AD179" s="323"/>
      <c r="AE179" s="323"/>
      <c r="AF179" s="982"/>
      <c r="AG179" s="323"/>
      <c r="AH179" s="982"/>
      <c r="AI179" s="323"/>
      <c r="AJ179" s="323"/>
      <c r="AK179" s="323"/>
    </row>
    <row r="180" spans="2:37" ht="15.75" customHeight="1">
      <c r="B180" s="314"/>
      <c r="C180" s="1318"/>
      <c r="D180" s="323"/>
      <c r="E180" s="411"/>
      <c r="F180" s="323"/>
      <c r="G180" s="323"/>
      <c r="H180" s="411"/>
      <c r="I180" s="411"/>
      <c r="J180" s="323"/>
      <c r="K180" s="323"/>
      <c r="L180" s="323"/>
      <c r="M180" s="323"/>
      <c r="N180" s="323"/>
      <c r="O180" s="89"/>
      <c r="R180" s="323"/>
      <c r="S180" s="323"/>
      <c r="T180" s="56"/>
      <c r="U180" s="323"/>
      <c r="V180" s="323"/>
      <c r="W180" s="323"/>
      <c r="X180" s="323"/>
      <c r="Y180" s="56"/>
      <c r="Z180" s="323"/>
      <c r="AA180" s="323"/>
      <c r="AB180" s="323"/>
      <c r="AC180" s="323"/>
      <c r="AD180" s="323"/>
      <c r="AE180" s="323"/>
      <c r="AF180" s="982"/>
      <c r="AG180" s="323"/>
      <c r="AH180" s="982"/>
      <c r="AI180" s="323"/>
      <c r="AJ180" s="323"/>
      <c r="AK180" s="323"/>
    </row>
    <row r="181" spans="2:37" ht="15.75" customHeight="1">
      <c r="B181" s="314"/>
      <c r="C181" s="1318"/>
      <c r="D181" s="323"/>
      <c r="E181" s="411"/>
      <c r="F181" s="323"/>
      <c r="G181" s="323"/>
      <c r="H181" s="411"/>
      <c r="I181" s="411"/>
      <c r="J181" s="323"/>
      <c r="K181" s="323"/>
      <c r="L181" s="323"/>
      <c r="M181" s="323"/>
      <c r="N181" s="323"/>
      <c r="O181" s="89"/>
      <c r="R181" s="323"/>
      <c r="S181" s="323"/>
      <c r="T181" s="56"/>
      <c r="U181" s="323"/>
      <c r="V181" s="323"/>
      <c r="W181" s="323"/>
      <c r="X181" s="323"/>
      <c r="Y181" s="56"/>
      <c r="Z181" s="323"/>
      <c r="AA181" s="323"/>
      <c r="AB181" s="323"/>
      <c r="AC181" s="323"/>
      <c r="AD181" s="323"/>
      <c r="AE181" s="323"/>
      <c r="AF181" s="982"/>
      <c r="AG181" s="323"/>
      <c r="AH181" s="982"/>
      <c r="AI181" s="323"/>
      <c r="AJ181" s="323"/>
      <c r="AK181" s="323"/>
    </row>
    <row r="182" spans="2:37" ht="15.75" customHeight="1">
      <c r="B182" s="314"/>
      <c r="C182" s="1318"/>
      <c r="D182" s="323"/>
      <c r="E182" s="411"/>
      <c r="F182" s="323"/>
      <c r="G182" s="323"/>
      <c r="H182" s="411"/>
      <c r="I182" s="411"/>
      <c r="J182" s="323"/>
      <c r="K182" s="323"/>
      <c r="L182" s="323"/>
      <c r="M182" s="323"/>
      <c r="N182" s="323"/>
      <c r="O182" s="89"/>
      <c r="R182" s="323"/>
      <c r="S182" s="323"/>
      <c r="T182" s="56"/>
      <c r="U182" s="323"/>
      <c r="V182" s="323"/>
      <c r="W182" s="323"/>
      <c r="X182" s="323"/>
      <c r="Y182" s="56"/>
      <c r="Z182" s="323"/>
      <c r="AA182" s="323"/>
      <c r="AB182" s="323"/>
      <c r="AC182" s="323"/>
      <c r="AD182" s="323"/>
      <c r="AE182" s="323"/>
      <c r="AF182" s="982"/>
      <c r="AG182" s="323"/>
      <c r="AH182" s="982"/>
      <c r="AI182" s="323"/>
      <c r="AJ182" s="323"/>
      <c r="AK182" s="323"/>
    </row>
    <row r="183" spans="2:37" ht="15.75" customHeight="1">
      <c r="B183" s="314"/>
      <c r="C183" s="1318"/>
      <c r="D183" s="323"/>
      <c r="E183" s="411"/>
      <c r="F183" s="323"/>
      <c r="G183" s="323"/>
      <c r="H183" s="411"/>
      <c r="I183" s="411"/>
      <c r="J183" s="323"/>
      <c r="K183" s="323"/>
      <c r="L183" s="323"/>
      <c r="M183" s="323"/>
      <c r="N183" s="323"/>
      <c r="O183" s="89"/>
      <c r="R183" s="323"/>
      <c r="S183" s="323"/>
      <c r="T183" s="56"/>
      <c r="U183" s="323"/>
      <c r="V183" s="323"/>
      <c r="W183" s="323"/>
      <c r="X183" s="323"/>
      <c r="Y183" s="56"/>
      <c r="Z183" s="323"/>
      <c r="AA183" s="323"/>
      <c r="AB183" s="323"/>
      <c r="AC183" s="323"/>
      <c r="AD183" s="323"/>
      <c r="AE183" s="323"/>
      <c r="AF183" s="982"/>
      <c r="AG183" s="323"/>
      <c r="AH183" s="323"/>
      <c r="AI183" s="323"/>
      <c r="AJ183" s="323"/>
      <c r="AK183" s="323"/>
    </row>
    <row r="184" spans="2:37" ht="15.75" customHeight="1">
      <c r="B184" s="314"/>
      <c r="C184" s="1318"/>
      <c r="D184" s="323"/>
      <c r="E184" s="411"/>
      <c r="F184" s="323"/>
      <c r="G184" s="323"/>
      <c r="H184" s="411"/>
      <c r="I184" s="411"/>
      <c r="J184" s="323"/>
      <c r="K184" s="323"/>
      <c r="L184" s="323"/>
      <c r="M184" s="323"/>
      <c r="N184" s="323"/>
      <c r="O184" s="89"/>
      <c r="R184" s="323"/>
      <c r="S184" s="323"/>
      <c r="T184" s="56"/>
      <c r="U184" s="323"/>
      <c r="V184" s="323"/>
      <c r="W184" s="323"/>
      <c r="X184" s="323"/>
      <c r="Y184" s="56"/>
      <c r="Z184" s="323"/>
      <c r="AA184" s="323"/>
      <c r="AB184" s="323"/>
      <c r="AC184" s="323"/>
      <c r="AD184" s="323"/>
      <c r="AE184" s="323"/>
      <c r="AF184" s="982"/>
      <c r="AG184" s="323"/>
      <c r="AH184" s="323"/>
      <c r="AI184" s="323"/>
      <c r="AJ184" s="323"/>
      <c r="AK184" s="323"/>
    </row>
    <row r="185" spans="2:37" ht="15.75" customHeight="1">
      <c r="B185" s="314"/>
      <c r="C185" s="1318"/>
      <c r="D185" s="323"/>
      <c r="E185" s="411"/>
      <c r="F185" s="323"/>
      <c r="G185" s="323"/>
      <c r="H185" s="411"/>
      <c r="I185" s="411"/>
      <c r="J185" s="323"/>
      <c r="K185" s="323"/>
      <c r="L185" s="323"/>
      <c r="M185" s="323"/>
      <c r="N185" s="323"/>
      <c r="O185" s="89"/>
      <c r="R185" s="323"/>
      <c r="S185" s="323"/>
      <c r="T185" s="56"/>
      <c r="U185" s="323"/>
      <c r="V185" s="323"/>
      <c r="W185" s="323"/>
      <c r="X185" s="323"/>
      <c r="Y185" s="56"/>
      <c r="Z185" s="323"/>
      <c r="AA185" s="323"/>
      <c r="AB185" s="323"/>
      <c r="AC185" s="323"/>
      <c r="AD185" s="323"/>
      <c r="AE185" s="323"/>
      <c r="AF185" s="982"/>
      <c r="AG185" s="323"/>
      <c r="AH185" s="323"/>
      <c r="AI185" s="323"/>
      <c r="AJ185" s="323"/>
      <c r="AK185" s="323"/>
    </row>
    <row r="186" spans="2:37" ht="15.75" customHeight="1">
      <c r="B186" s="314"/>
      <c r="C186" s="1318"/>
      <c r="D186" s="323"/>
      <c r="E186" s="411"/>
      <c r="F186" s="323"/>
      <c r="G186" s="323"/>
      <c r="H186" s="411"/>
      <c r="I186" s="411"/>
      <c r="J186" s="323"/>
      <c r="K186" s="323"/>
      <c r="L186" s="323"/>
      <c r="M186" s="323"/>
      <c r="N186" s="323"/>
      <c r="O186" s="89"/>
      <c r="R186" s="323"/>
      <c r="S186" s="323"/>
      <c r="T186" s="56"/>
      <c r="U186" s="323"/>
      <c r="V186" s="323"/>
      <c r="W186" s="323"/>
      <c r="X186" s="323"/>
      <c r="Y186" s="56"/>
      <c r="Z186" s="323"/>
      <c r="AA186" s="323"/>
      <c r="AB186" s="323"/>
      <c r="AC186" s="323"/>
      <c r="AD186" s="323"/>
      <c r="AE186" s="323"/>
      <c r="AF186" s="982"/>
      <c r="AG186" s="323"/>
      <c r="AH186" s="323"/>
      <c r="AI186" s="323"/>
      <c r="AJ186" s="323"/>
      <c r="AK186" s="323"/>
    </row>
    <row r="187" spans="2:37" ht="15.75" customHeight="1">
      <c r="B187" s="314"/>
      <c r="C187" s="1318"/>
      <c r="D187" s="323"/>
      <c r="E187" s="411"/>
      <c r="F187" s="323"/>
      <c r="G187" s="323"/>
      <c r="H187" s="411"/>
      <c r="I187" s="411"/>
      <c r="J187" s="323"/>
      <c r="K187" s="323"/>
      <c r="L187" s="323"/>
      <c r="M187" s="323"/>
      <c r="N187" s="323"/>
      <c r="O187" s="89"/>
      <c r="R187" s="323"/>
      <c r="S187" s="323"/>
      <c r="T187" s="56"/>
      <c r="U187" s="323"/>
      <c r="V187" s="323"/>
      <c r="W187" s="323"/>
      <c r="X187" s="323"/>
      <c r="Y187" s="56"/>
      <c r="Z187" s="323"/>
      <c r="AA187" s="323"/>
      <c r="AB187" s="323"/>
      <c r="AC187" s="323"/>
      <c r="AD187" s="323"/>
      <c r="AE187" s="323"/>
      <c r="AF187" s="982"/>
      <c r="AG187" s="323"/>
      <c r="AH187" s="323"/>
      <c r="AI187" s="323"/>
      <c r="AJ187" s="323"/>
      <c r="AK187" s="323"/>
    </row>
    <row r="188" spans="2:37" ht="15.75" customHeight="1">
      <c r="B188" s="314"/>
      <c r="C188" s="1318"/>
      <c r="D188" s="323"/>
      <c r="E188" s="411"/>
      <c r="F188" s="323"/>
      <c r="G188" s="323"/>
      <c r="H188" s="411"/>
      <c r="I188" s="411"/>
      <c r="J188" s="323"/>
      <c r="K188" s="323"/>
      <c r="L188" s="323"/>
      <c r="M188" s="323"/>
      <c r="N188" s="323"/>
      <c r="O188" s="89"/>
      <c r="R188" s="323"/>
      <c r="S188" s="323"/>
      <c r="T188" s="56"/>
      <c r="U188" s="323"/>
      <c r="V188" s="323"/>
      <c r="W188" s="323"/>
      <c r="X188" s="323"/>
      <c r="Y188" s="56"/>
      <c r="Z188" s="323"/>
      <c r="AA188" s="323"/>
      <c r="AB188" s="323"/>
      <c r="AC188" s="323"/>
      <c r="AD188" s="323"/>
      <c r="AE188" s="323"/>
      <c r="AF188" s="982"/>
      <c r="AG188" s="323"/>
      <c r="AH188" s="323"/>
      <c r="AI188" s="323"/>
      <c r="AJ188" s="323"/>
      <c r="AK188" s="323"/>
    </row>
    <row r="189" spans="2:37" ht="15.75" customHeight="1">
      <c r="B189" s="314"/>
      <c r="C189" s="1318"/>
      <c r="D189" s="323"/>
      <c r="E189" s="411"/>
      <c r="F189" s="323"/>
      <c r="G189" s="323"/>
      <c r="H189" s="411"/>
      <c r="I189" s="411"/>
      <c r="J189" s="323"/>
      <c r="K189" s="323"/>
      <c r="L189" s="323"/>
      <c r="M189" s="323"/>
      <c r="N189" s="323"/>
      <c r="O189" s="89"/>
      <c r="R189" s="323"/>
      <c r="S189" s="323"/>
      <c r="T189" s="56"/>
      <c r="U189" s="323"/>
      <c r="V189" s="323"/>
      <c r="W189" s="323"/>
      <c r="X189" s="323"/>
      <c r="Y189" s="56"/>
      <c r="Z189" s="323"/>
      <c r="AA189" s="323"/>
      <c r="AB189" s="323"/>
      <c r="AC189" s="323"/>
      <c r="AD189" s="323"/>
      <c r="AE189" s="323"/>
      <c r="AF189" s="982"/>
      <c r="AG189" s="323"/>
      <c r="AH189" s="323"/>
      <c r="AI189" s="323"/>
      <c r="AJ189" s="323"/>
      <c r="AK189" s="323"/>
    </row>
    <row r="190" spans="2:37" ht="15.75" customHeight="1">
      <c r="B190" s="314"/>
      <c r="C190" s="1291"/>
      <c r="D190" s="323"/>
      <c r="E190" s="411"/>
      <c r="F190" s="323"/>
      <c r="G190" s="323"/>
      <c r="H190" s="411"/>
      <c r="I190" s="411"/>
      <c r="J190" s="323"/>
      <c r="K190" s="323"/>
      <c r="L190" s="323"/>
      <c r="M190" s="323"/>
      <c r="N190" s="323"/>
      <c r="O190" s="89"/>
      <c r="R190" s="323"/>
      <c r="S190" s="323"/>
      <c r="T190" s="56"/>
      <c r="U190" s="323"/>
      <c r="V190" s="323"/>
      <c r="W190" s="323"/>
      <c r="X190" s="323"/>
      <c r="Y190" s="56"/>
      <c r="Z190" s="323"/>
      <c r="AA190" s="323"/>
      <c r="AB190" s="323"/>
      <c r="AC190" s="323"/>
      <c r="AD190" s="323"/>
      <c r="AE190" s="323"/>
      <c r="AF190" s="982"/>
      <c r="AG190" s="323"/>
      <c r="AH190" s="323"/>
      <c r="AI190" s="323"/>
      <c r="AJ190" s="323"/>
      <c r="AK190" s="323"/>
    </row>
    <row r="191" spans="2:37" ht="15.75" customHeight="1">
      <c r="B191" s="314"/>
      <c r="C191" s="1291"/>
      <c r="D191" s="323"/>
      <c r="E191" s="411"/>
      <c r="F191" s="323"/>
      <c r="G191" s="323"/>
      <c r="H191" s="411"/>
      <c r="I191" s="411"/>
      <c r="J191" s="323"/>
      <c r="K191" s="323"/>
      <c r="L191" s="323"/>
      <c r="M191" s="323"/>
      <c r="N191" s="323"/>
      <c r="O191" s="89"/>
      <c r="R191" s="323"/>
      <c r="S191" s="323"/>
      <c r="T191" s="56"/>
      <c r="U191" s="323"/>
      <c r="V191" s="323"/>
      <c r="W191" s="323"/>
      <c r="X191" s="323"/>
      <c r="Y191" s="56"/>
      <c r="Z191" s="323"/>
      <c r="AA191" s="323"/>
      <c r="AB191" s="323"/>
      <c r="AC191" s="323"/>
      <c r="AD191" s="323"/>
      <c r="AE191" s="323"/>
      <c r="AF191" s="982"/>
      <c r="AG191" s="323"/>
      <c r="AH191" s="323"/>
      <c r="AI191" s="323"/>
      <c r="AJ191" s="323"/>
      <c r="AK191" s="323"/>
    </row>
    <row r="192" spans="2:37" ht="15.75" customHeight="1">
      <c r="B192" s="314"/>
      <c r="C192" s="1291"/>
      <c r="D192" s="323"/>
      <c r="E192" s="411"/>
      <c r="F192" s="323"/>
      <c r="G192" s="323"/>
      <c r="H192" s="411"/>
      <c r="I192" s="411"/>
      <c r="J192" s="323"/>
      <c r="K192" s="323"/>
      <c r="L192" s="323"/>
      <c r="M192" s="323"/>
      <c r="N192" s="323"/>
      <c r="O192" s="89"/>
      <c r="R192" s="323"/>
      <c r="S192" s="323"/>
      <c r="T192" s="56"/>
      <c r="U192" s="323"/>
      <c r="V192" s="323"/>
      <c r="W192" s="323"/>
      <c r="X192" s="323"/>
      <c r="Y192" s="56"/>
      <c r="Z192" s="323"/>
      <c r="AA192" s="323"/>
      <c r="AB192" s="538"/>
      <c r="AC192" s="538"/>
      <c r="AD192" s="538"/>
      <c r="AE192" s="538"/>
      <c r="AF192" s="982"/>
      <c r="AG192" s="538"/>
      <c r="AH192" s="323"/>
      <c r="AI192" s="323"/>
      <c r="AJ192" s="323"/>
      <c r="AK192" s="323"/>
    </row>
    <row r="193" spans="2:37" ht="15.75" customHeight="1">
      <c r="B193" s="314"/>
      <c r="C193" s="1291"/>
      <c r="D193" s="323"/>
      <c r="E193" s="411"/>
      <c r="F193" s="323"/>
      <c r="G193" s="323"/>
      <c r="H193" s="411"/>
      <c r="I193" s="411"/>
      <c r="J193" s="323"/>
      <c r="K193" s="323"/>
      <c r="L193" s="323"/>
      <c r="M193" s="323"/>
      <c r="N193" s="323"/>
      <c r="O193" s="323"/>
      <c r="R193" s="323"/>
      <c r="S193" s="323"/>
      <c r="T193" s="56"/>
      <c r="U193" s="323"/>
      <c r="V193" s="323"/>
      <c r="W193" s="323"/>
      <c r="X193" s="323"/>
      <c r="Y193" s="56"/>
      <c r="Z193" s="323"/>
      <c r="AA193" s="323"/>
      <c r="AB193" s="538"/>
      <c r="AC193" s="538"/>
      <c r="AD193" s="538"/>
      <c r="AE193" s="538"/>
      <c r="AF193" s="982"/>
      <c r="AG193" s="538"/>
      <c r="AH193" s="323"/>
      <c r="AI193" s="323"/>
      <c r="AJ193" s="323"/>
      <c r="AK193" s="323"/>
    </row>
    <row r="194" spans="2:37" ht="15.75" customHeight="1">
      <c r="B194" s="314"/>
      <c r="C194" s="1291"/>
      <c r="D194" s="323"/>
      <c r="E194" s="411"/>
      <c r="F194" s="323"/>
      <c r="G194" s="323"/>
      <c r="H194" s="411"/>
      <c r="I194" s="411"/>
      <c r="J194" s="323"/>
      <c r="K194" s="323"/>
      <c r="L194" s="323"/>
      <c r="M194" s="323"/>
      <c r="N194" s="323"/>
      <c r="O194" s="323"/>
      <c r="R194" s="323"/>
      <c r="S194" s="323"/>
      <c r="T194" s="56"/>
      <c r="U194" s="323"/>
      <c r="V194" s="323"/>
      <c r="W194" s="323"/>
      <c r="X194" s="323"/>
      <c r="Y194" s="56"/>
      <c r="Z194" s="323"/>
      <c r="AA194" s="323"/>
      <c r="AB194" s="538"/>
      <c r="AC194" s="538"/>
      <c r="AD194" s="538"/>
      <c r="AE194" s="538"/>
      <c r="AF194" s="982"/>
      <c r="AG194" s="538"/>
      <c r="AH194" s="323"/>
      <c r="AI194" s="323"/>
      <c r="AJ194" s="323"/>
      <c r="AK194" s="323"/>
    </row>
    <row r="195" spans="2:37" ht="15.75" customHeight="1">
      <c r="B195" s="314"/>
      <c r="C195" s="1291"/>
      <c r="D195" s="323"/>
      <c r="E195" s="411"/>
      <c r="F195" s="323"/>
      <c r="G195" s="323"/>
      <c r="H195" s="411"/>
      <c r="I195" s="411"/>
      <c r="J195" s="323"/>
      <c r="K195" s="323"/>
      <c r="L195" s="323"/>
      <c r="M195" s="323"/>
      <c r="N195" s="323"/>
      <c r="O195" s="323"/>
      <c r="R195" s="323"/>
      <c r="S195" s="323"/>
      <c r="T195" s="56"/>
      <c r="U195" s="323"/>
      <c r="V195" s="323"/>
      <c r="W195" s="323"/>
      <c r="X195" s="323"/>
      <c r="Y195" s="56"/>
      <c r="Z195" s="323"/>
      <c r="AA195" s="323"/>
      <c r="AB195" s="538"/>
      <c r="AC195" s="538"/>
      <c r="AD195" s="538"/>
      <c r="AE195" s="538"/>
      <c r="AF195" s="982"/>
      <c r="AG195" s="538"/>
      <c r="AH195" s="323"/>
      <c r="AI195" s="323"/>
      <c r="AJ195" s="323"/>
      <c r="AK195" s="323"/>
    </row>
    <row r="196" spans="2:37" ht="15.75" customHeight="1">
      <c r="B196" s="314"/>
      <c r="C196" s="1291"/>
      <c r="D196" s="323"/>
      <c r="E196" s="411"/>
      <c r="F196" s="323"/>
      <c r="G196" s="323"/>
      <c r="H196" s="411"/>
      <c r="I196" s="411"/>
      <c r="J196" s="323"/>
      <c r="K196" s="323"/>
      <c r="L196" s="323"/>
      <c r="M196" s="323"/>
      <c r="N196" s="323"/>
      <c r="O196" s="323"/>
      <c r="R196" s="323"/>
      <c r="S196" s="323"/>
      <c r="T196" s="56"/>
      <c r="U196" s="323"/>
      <c r="V196" s="323"/>
      <c r="W196" s="323"/>
      <c r="X196" s="323"/>
      <c r="Y196" s="56"/>
      <c r="Z196" s="323"/>
      <c r="AA196" s="323"/>
      <c r="AB196" s="538"/>
      <c r="AC196" s="538"/>
      <c r="AD196" s="538"/>
      <c r="AE196" s="538"/>
      <c r="AF196" s="982"/>
      <c r="AG196" s="538"/>
      <c r="AH196" s="323"/>
      <c r="AI196" s="323"/>
      <c r="AJ196" s="323"/>
      <c r="AK196" s="323"/>
    </row>
    <row r="197" spans="2:37" ht="15.75" customHeight="1">
      <c r="B197" s="314"/>
      <c r="C197" s="1291"/>
      <c r="D197" s="323"/>
      <c r="E197" s="411"/>
      <c r="F197" s="323"/>
      <c r="G197" s="323"/>
      <c r="H197" s="411"/>
      <c r="I197" s="411"/>
      <c r="J197" s="323"/>
      <c r="K197" s="323"/>
      <c r="L197" s="323"/>
      <c r="M197" s="323"/>
      <c r="N197" s="323"/>
      <c r="O197" s="323"/>
      <c r="R197" s="323"/>
      <c r="S197" s="323"/>
      <c r="T197" s="56"/>
      <c r="U197" s="323"/>
      <c r="V197" s="323"/>
      <c r="W197" s="323"/>
      <c r="X197" s="323"/>
      <c r="Y197" s="56"/>
      <c r="Z197" s="323"/>
      <c r="AA197" s="323"/>
      <c r="AB197" s="538"/>
      <c r="AC197" s="538"/>
      <c r="AD197" s="538"/>
      <c r="AE197" s="538"/>
      <c r="AF197" s="982"/>
      <c r="AG197" s="538"/>
      <c r="AH197" s="323"/>
      <c r="AI197" s="323"/>
      <c r="AJ197" s="323"/>
      <c r="AK197" s="323"/>
    </row>
    <row r="198" spans="2:37" ht="15.75" customHeight="1">
      <c r="B198" s="314"/>
      <c r="C198" s="1291"/>
      <c r="D198" s="323"/>
      <c r="E198" s="411"/>
      <c r="F198" s="323"/>
      <c r="G198" s="323"/>
      <c r="H198" s="411"/>
      <c r="I198" s="411"/>
      <c r="J198" s="323"/>
      <c r="K198" s="323"/>
      <c r="L198" s="323"/>
      <c r="M198" s="323"/>
      <c r="N198" s="323"/>
      <c r="O198" s="323"/>
      <c r="R198" s="323"/>
      <c r="S198" s="323"/>
      <c r="T198" s="56"/>
      <c r="U198" s="323"/>
      <c r="V198" s="323"/>
      <c r="W198" s="323"/>
      <c r="X198" s="323"/>
      <c r="Y198" s="56"/>
      <c r="Z198" s="323"/>
      <c r="AA198" s="323"/>
      <c r="AB198" s="538"/>
      <c r="AC198" s="538"/>
      <c r="AD198" s="538"/>
      <c r="AE198" s="538"/>
      <c r="AF198" s="982"/>
      <c r="AG198" s="538"/>
      <c r="AH198" s="323"/>
      <c r="AI198" s="323"/>
      <c r="AJ198" s="323"/>
      <c r="AK198" s="323"/>
    </row>
    <row r="199" spans="2:37" ht="15.75" customHeight="1">
      <c r="B199" s="314"/>
      <c r="C199" s="1291"/>
      <c r="D199" s="323"/>
      <c r="E199" s="411"/>
      <c r="F199" s="323"/>
      <c r="G199" s="323"/>
      <c r="H199" s="411"/>
      <c r="I199" s="411"/>
      <c r="J199" s="323"/>
      <c r="K199" s="323"/>
      <c r="L199" s="323"/>
      <c r="M199" s="323"/>
      <c r="N199" s="323"/>
      <c r="O199" s="323"/>
      <c r="R199" s="323"/>
      <c r="S199" s="323"/>
      <c r="T199" s="56"/>
      <c r="U199" s="323"/>
      <c r="V199" s="323"/>
      <c r="W199" s="323"/>
      <c r="X199" s="323"/>
      <c r="Y199" s="56"/>
      <c r="Z199" s="323"/>
      <c r="AA199" s="323"/>
      <c r="AB199" s="538"/>
      <c r="AC199" s="538"/>
      <c r="AD199" s="538"/>
      <c r="AE199" s="538"/>
      <c r="AF199" s="982"/>
      <c r="AG199" s="538"/>
      <c r="AH199" s="323"/>
      <c r="AI199" s="323"/>
      <c r="AJ199" s="323"/>
      <c r="AK199" s="323"/>
    </row>
    <row r="200" spans="2:37" ht="15.75" customHeight="1">
      <c r="B200" s="314"/>
      <c r="C200" s="1291"/>
      <c r="D200" s="323"/>
      <c r="E200" s="411"/>
      <c r="F200" s="323"/>
      <c r="G200" s="323"/>
      <c r="H200" s="411"/>
      <c r="I200" s="411"/>
      <c r="J200" s="323"/>
      <c r="K200" s="323"/>
      <c r="L200" s="323"/>
      <c r="M200" s="323"/>
      <c r="N200" s="323"/>
      <c r="O200" s="323"/>
      <c r="R200" s="323"/>
      <c r="S200" s="323"/>
      <c r="T200" s="56"/>
      <c r="U200" s="323"/>
      <c r="V200" s="323"/>
      <c r="W200" s="323"/>
      <c r="X200" s="323"/>
      <c r="Y200" s="56"/>
      <c r="Z200" s="323"/>
      <c r="AA200" s="538"/>
      <c r="AB200" s="538"/>
      <c r="AC200" s="538"/>
      <c r="AD200" s="538"/>
      <c r="AE200" s="538"/>
      <c r="AF200" s="982"/>
      <c r="AG200" s="538"/>
      <c r="AH200" s="323"/>
      <c r="AI200" s="323"/>
      <c r="AJ200" s="323"/>
      <c r="AK200" s="323"/>
    </row>
    <row r="201" spans="2:37" ht="15.75" customHeight="1">
      <c r="B201" s="314"/>
      <c r="C201" s="1291"/>
      <c r="D201" s="323"/>
      <c r="E201" s="411"/>
      <c r="F201" s="323"/>
      <c r="G201" s="323"/>
      <c r="H201" s="411"/>
      <c r="I201" s="411"/>
      <c r="J201" s="323"/>
      <c r="K201" s="323"/>
      <c r="L201" s="323"/>
      <c r="M201" s="323"/>
      <c r="N201" s="323"/>
      <c r="O201" s="323"/>
      <c r="R201" s="323"/>
      <c r="S201" s="323"/>
      <c r="T201" s="56"/>
      <c r="U201" s="323"/>
      <c r="V201" s="323"/>
      <c r="W201" s="323"/>
      <c r="X201" s="323"/>
      <c r="Y201" s="56"/>
      <c r="Z201" s="323"/>
      <c r="AA201" s="538"/>
      <c r="AB201" s="538"/>
      <c r="AC201" s="538"/>
      <c r="AD201" s="538"/>
      <c r="AE201" s="538"/>
      <c r="AF201" s="982"/>
      <c r="AG201" s="538"/>
      <c r="AH201" s="323"/>
      <c r="AI201" s="323"/>
      <c r="AJ201" s="323"/>
      <c r="AK201" s="323"/>
    </row>
    <row r="202" spans="2:37" ht="15.75" customHeight="1">
      <c r="B202" s="314"/>
      <c r="C202" s="1291"/>
      <c r="D202" s="323"/>
      <c r="E202" s="411"/>
      <c r="F202" s="323"/>
      <c r="G202" s="323"/>
      <c r="H202" s="411"/>
      <c r="I202" s="411"/>
      <c r="J202" s="323"/>
      <c r="K202" s="323"/>
      <c r="L202" s="323"/>
      <c r="M202" s="323"/>
      <c r="N202" s="323"/>
      <c r="O202" s="323"/>
      <c r="R202" s="323"/>
      <c r="S202" s="323"/>
      <c r="T202" s="56"/>
      <c r="U202" s="323"/>
      <c r="V202" s="323"/>
      <c r="W202" s="323"/>
      <c r="X202" s="323"/>
      <c r="Y202" s="56"/>
      <c r="Z202" s="323"/>
      <c r="AA202" s="538"/>
      <c r="AB202" s="538"/>
      <c r="AC202" s="538"/>
      <c r="AD202" s="538"/>
      <c r="AE202" s="538"/>
      <c r="AF202" s="982"/>
      <c r="AG202" s="538"/>
      <c r="AH202" s="323"/>
      <c r="AI202" s="323"/>
      <c r="AJ202" s="323"/>
      <c r="AK202" s="323"/>
    </row>
    <row r="203" spans="2:37" ht="15.75" customHeight="1">
      <c r="B203" s="314"/>
      <c r="C203" s="1291"/>
      <c r="D203" s="323"/>
      <c r="E203" s="411"/>
      <c r="F203" s="323"/>
      <c r="G203" s="323"/>
      <c r="H203" s="411"/>
      <c r="I203" s="411"/>
      <c r="J203" s="323"/>
      <c r="K203" s="323"/>
      <c r="L203" s="323"/>
      <c r="M203" s="323"/>
      <c r="N203" s="323"/>
      <c r="O203" s="323"/>
      <c r="S203" s="323"/>
      <c r="T203" s="56"/>
      <c r="U203" s="323"/>
      <c r="V203" s="323"/>
      <c r="W203" s="323"/>
      <c r="X203" s="323"/>
      <c r="Y203" s="56"/>
      <c r="Z203" s="323"/>
      <c r="AA203" s="538"/>
      <c r="AB203" s="538"/>
      <c r="AC203" s="538"/>
      <c r="AD203" s="538"/>
      <c r="AE203" s="538"/>
      <c r="AF203" s="982"/>
      <c r="AG203" s="538"/>
      <c r="AH203" s="323"/>
      <c r="AI203" s="323"/>
      <c r="AJ203" s="323"/>
      <c r="AK203" s="323"/>
    </row>
    <row r="204" spans="2:37" ht="15.75" customHeight="1">
      <c r="B204" s="314"/>
      <c r="C204" s="1291"/>
      <c r="D204" s="323"/>
      <c r="E204" s="411"/>
      <c r="F204" s="323"/>
      <c r="G204" s="323"/>
      <c r="H204" s="1664"/>
      <c r="I204" s="1664"/>
      <c r="J204" s="323"/>
      <c r="K204" s="323"/>
      <c r="L204" s="323"/>
      <c r="M204" s="323"/>
      <c r="N204" s="323"/>
      <c r="O204" s="323"/>
      <c r="T204" s="56"/>
      <c r="U204" s="323"/>
      <c r="V204" s="323"/>
      <c r="W204" s="323"/>
      <c r="X204" s="323"/>
      <c r="Y204" s="56"/>
      <c r="Z204" s="323"/>
      <c r="AA204" s="538"/>
      <c r="AB204" s="538"/>
      <c r="AC204" s="538"/>
      <c r="AD204" s="538"/>
      <c r="AE204" s="538"/>
      <c r="AF204" s="982"/>
      <c r="AG204" s="538"/>
      <c r="AH204" s="323"/>
      <c r="AI204" s="323"/>
      <c r="AJ204" s="323"/>
      <c r="AK204" s="323"/>
    </row>
    <row r="205" spans="2:37" ht="15.75" customHeight="1">
      <c r="B205" s="314"/>
      <c r="C205" s="1291"/>
      <c r="D205" s="323"/>
      <c r="E205" s="411"/>
      <c r="F205" s="323"/>
      <c r="G205" s="323"/>
      <c r="H205" s="323"/>
      <c r="I205" s="323"/>
      <c r="J205" s="323"/>
      <c r="K205" s="323"/>
      <c r="L205" s="323"/>
      <c r="M205" s="323"/>
      <c r="N205" s="323"/>
      <c r="O205" s="323"/>
      <c r="T205" s="56"/>
      <c r="U205" s="323"/>
      <c r="V205" s="323"/>
      <c r="W205" s="323"/>
      <c r="X205" s="323"/>
      <c r="Y205" s="56"/>
      <c r="Z205" s="323"/>
      <c r="AA205" s="538"/>
      <c r="AB205" s="538"/>
      <c r="AC205" s="538"/>
      <c r="AD205" s="538"/>
      <c r="AE205" s="538"/>
      <c r="AF205" s="982"/>
      <c r="AG205" s="538"/>
      <c r="AH205" s="323"/>
      <c r="AI205" s="323"/>
      <c r="AJ205" s="323"/>
      <c r="AK205" s="323"/>
    </row>
    <row r="206" spans="2:37" ht="15.75" customHeight="1">
      <c r="B206" s="314"/>
      <c r="C206" s="1291"/>
      <c r="D206" s="323"/>
      <c r="E206" s="323"/>
      <c r="F206" s="323"/>
      <c r="G206" s="323"/>
      <c r="H206" s="323"/>
      <c r="I206" s="323"/>
      <c r="J206" s="323"/>
      <c r="K206" s="323"/>
      <c r="L206" s="323"/>
      <c r="M206" s="323"/>
      <c r="N206" s="323"/>
      <c r="O206" s="323"/>
      <c r="T206" s="56"/>
      <c r="U206" s="323"/>
      <c r="V206" s="323"/>
      <c r="W206" s="323"/>
      <c r="X206" s="323"/>
      <c r="Y206" s="56"/>
      <c r="AH206" s="208"/>
      <c r="AK206" s="323"/>
    </row>
    <row r="207" spans="2:37" ht="15.75" customHeight="1">
      <c r="B207" s="314"/>
      <c r="C207" s="1291"/>
      <c r="D207" s="323"/>
      <c r="E207" s="323"/>
      <c r="F207" s="323"/>
      <c r="G207" s="323"/>
      <c r="H207" s="323"/>
      <c r="I207" s="323"/>
      <c r="J207" s="323"/>
      <c r="K207" s="323"/>
      <c r="L207" s="323"/>
      <c r="M207" s="323"/>
      <c r="N207" s="323"/>
      <c r="O207" s="323"/>
      <c r="T207" s="56"/>
      <c r="U207" s="323"/>
      <c r="V207" s="323"/>
      <c r="W207" s="323"/>
      <c r="X207" s="323"/>
      <c r="Y207" s="56"/>
      <c r="AH207" s="208"/>
      <c r="AK207" s="323"/>
    </row>
    <row r="208" spans="2:37" ht="15.75" customHeight="1">
      <c r="B208" s="314"/>
      <c r="C208" s="1291"/>
      <c r="D208" s="323"/>
      <c r="E208" s="323"/>
      <c r="F208" s="323"/>
      <c r="G208" s="323"/>
      <c r="H208" s="323"/>
      <c r="I208" s="323"/>
      <c r="J208" s="323"/>
      <c r="K208" s="323"/>
      <c r="L208" s="323"/>
      <c r="M208" s="323"/>
      <c r="N208" s="323"/>
      <c r="O208" s="323"/>
      <c r="T208" s="56"/>
      <c r="U208" s="323"/>
      <c r="V208" s="323"/>
      <c r="W208" s="323"/>
      <c r="X208" s="323"/>
      <c r="Y208" s="56"/>
      <c r="AH208" s="208"/>
      <c r="AK208" s="323"/>
    </row>
    <row r="209" spans="2:37" ht="15.75" customHeight="1">
      <c r="B209" s="314"/>
      <c r="C209" s="1291"/>
      <c r="D209" s="323"/>
      <c r="E209" s="323"/>
      <c r="F209" s="323"/>
      <c r="G209" s="323"/>
      <c r="H209" s="323"/>
      <c r="I209" s="323"/>
      <c r="J209" s="323"/>
      <c r="K209" s="323"/>
      <c r="L209" s="323"/>
      <c r="M209" s="323"/>
      <c r="N209" s="323"/>
      <c r="O209" s="323"/>
      <c r="T209" s="56"/>
      <c r="U209" s="323"/>
      <c r="V209" s="323"/>
      <c r="W209" s="323"/>
      <c r="X209" s="323"/>
      <c r="Y209" s="56"/>
      <c r="AH209" s="208"/>
      <c r="AK209" s="323"/>
    </row>
    <row r="210" spans="2:37" ht="15.75" customHeight="1">
      <c r="B210" s="314"/>
      <c r="C210" s="1291"/>
      <c r="D210" s="323"/>
      <c r="E210" s="323"/>
      <c r="F210" s="323"/>
      <c r="G210" s="323"/>
      <c r="H210" s="323"/>
      <c r="I210" s="323"/>
      <c r="J210" s="323"/>
      <c r="K210" s="323"/>
      <c r="L210" s="323"/>
      <c r="M210" s="323"/>
      <c r="N210" s="323"/>
      <c r="O210" s="323"/>
      <c r="T210" s="56"/>
      <c r="U210" s="323"/>
      <c r="V210" s="323"/>
      <c r="W210" s="323"/>
      <c r="X210" s="323"/>
      <c r="Y210" s="56"/>
      <c r="AH210" s="208"/>
      <c r="AK210" s="323"/>
    </row>
    <row r="211" spans="2:37" ht="15.75" customHeight="1">
      <c r="B211" s="314"/>
      <c r="C211" s="1291"/>
      <c r="D211" s="323"/>
      <c r="E211" s="323"/>
      <c r="F211" s="323"/>
      <c r="G211" s="323"/>
      <c r="H211" s="323"/>
      <c r="I211" s="323"/>
      <c r="J211" s="323"/>
      <c r="K211" s="323"/>
      <c r="L211" s="323"/>
      <c r="M211" s="323"/>
      <c r="N211" s="323"/>
      <c r="O211" s="323"/>
      <c r="T211" s="56"/>
      <c r="U211" s="323"/>
      <c r="V211" s="323"/>
      <c r="W211" s="323"/>
      <c r="X211" s="323"/>
      <c r="Y211" s="56"/>
      <c r="AH211" s="208"/>
      <c r="AK211" s="323"/>
    </row>
    <row r="212" spans="2:37" ht="15.75" customHeight="1">
      <c r="B212" s="314"/>
      <c r="C212" s="1291"/>
      <c r="D212" s="323"/>
      <c r="E212" s="323"/>
      <c r="F212" s="323"/>
      <c r="G212" s="323"/>
      <c r="H212" s="323"/>
      <c r="I212" s="323"/>
      <c r="J212" s="323"/>
      <c r="K212" s="323"/>
      <c r="L212" s="323"/>
      <c r="M212" s="323"/>
      <c r="N212" s="323"/>
      <c r="O212" s="323"/>
      <c r="T212" s="56"/>
      <c r="U212" s="323"/>
      <c r="V212" s="323"/>
      <c r="W212" s="323"/>
      <c r="X212" s="323"/>
      <c r="Y212" s="56"/>
      <c r="AH212" s="208"/>
      <c r="AK212" s="323"/>
    </row>
    <row r="213" spans="2:37" ht="15.75" customHeight="1">
      <c r="B213" s="314"/>
      <c r="C213" s="1291"/>
      <c r="D213" s="323"/>
      <c r="E213" s="323"/>
      <c r="F213" s="323"/>
      <c r="G213" s="323"/>
      <c r="H213" s="323"/>
      <c r="I213" s="323"/>
      <c r="J213" s="323"/>
      <c r="K213" s="323"/>
      <c r="L213" s="323"/>
      <c r="M213" s="323"/>
      <c r="N213" s="323"/>
      <c r="O213" s="323"/>
      <c r="T213" s="56"/>
      <c r="U213" s="323"/>
      <c r="V213" s="323"/>
      <c r="W213" s="323"/>
      <c r="X213" s="323"/>
      <c r="Y213" s="56"/>
      <c r="AH213" s="208"/>
      <c r="AK213" s="323"/>
    </row>
    <row r="214" spans="2:37" ht="12.75" customHeight="1">
      <c r="B214" s="314"/>
      <c r="C214" s="1291"/>
      <c r="D214" s="323"/>
      <c r="E214" s="323"/>
      <c r="F214" s="323"/>
      <c r="G214" s="323"/>
      <c r="H214" s="323"/>
      <c r="I214" s="323"/>
      <c r="J214" s="323"/>
      <c r="K214" s="323"/>
      <c r="L214" s="323"/>
      <c r="M214" s="323"/>
      <c r="N214" s="323"/>
      <c r="O214" s="323"/>
      <c r="T214" s="56"/>
      <c r="U214" s="323"/>
      <c r="V214" s="323"/>
      <c r="W214" s="323"/>
      <c r="X214" s="323"/>
      <c r="Y214" s="56"/>
      <c r="AH214" s="208"/>
      <c r="AK214" s="323"/>
    </row>
    <row r="215" spans="2:37" ht="12.75" customHeight="1">
      <c r="B215" s="314"/>
      <c r="C215" s="1291"/>
      <c r="D215" s="323"/>
      <c r="E215" s="323"/>
      <c r="F215" s="323"/>
      <c r="G215" s="323"/>
      <c r="H215" s="323"/>
      <c r="I215" s="323"/>
      <c r="J215" s="323"/>
      <c r="K215" s="323"/>
      <c r="L215" s="323"/>
      <c r="M215" s="323"/>
      <c r="N215" s="323"/>
      <c r="O215" s="323"/>
      <c r="T215" s="56"/>
      <c r="U215" s="323"/>
      <c r="V215" s="323"/>
      <c r="W215" s="323"/>
      <c r="X215" s="323"/>
      <c r="Y215" s="56"/>
      <c r="AH215" s="208"/>
      <c r="AK215" s="323"/>
    </row>
    <row r="216" spans="2:37" ht="15.75" customHeight="1">
      <c r="B216" s="314"/>
      <c r="C216" s="1291"/>
      <c r="D216" s="323"/>
      <c r="E216" s="323"/>
      <c r="F216" s="323"/>
      <c r="G216" s="323"/>
      <c r="H216" s="323"/>
      <c r="I216" s="323"/>
      <c r="J216" s="323"/>
      <c r="K216" s="323"/>
      <c r="L216" s="323"/>
      <c r="M216" s="323"/>
      <c r="N216" s="323"/>
      <c r="O216" s="323"/>
      <c r="T216" s="56"/>
      <c r="U216" s="323"/>
      <c r="V216" s="323"/>
      <c r="W216" s="323"/>
      <c r="X216" s="323"/>
      <c r="Y216" s="56"/>
      <c r="AH216" s="208"/>
      <c r="AK216" s="323"/>
    </row>
    <row r="217" spans="2:37" ht="15.75" customHeight="1">
      <c r="B217" s="314"/>
      <c r="C217" s="1291"/>
      <c r="D217" s="323"/>
      <c r="E217" s="323"/>
      <c r="F217" s="323"/>
      <c r="G217" s="323"/>
      <c r="H217" s="323"/>
      <c r="I217" s="323"/>
      <c r="J217" s="323"/>
      <c r="K217" s="323"/>
      <c r="L217" s="323"/>
      <c r="M217" s="323"/>
      <c r="N217" s="323"/>
      <c r="O217" s="323"/>
      <c r="T217" s="180"/>
      <c r="U217" s="323"/>
      <c r="V217" s="323"/>
      <c r="W217" s="323"/>
      <c r="X217" s="323"/>
      <c r="Y217" s="56"/>
      <c r="AH217" s="208"/>
      <c r="AK217" s="323"/>
    </row>
    <row r="218" spans="2:37" ht="12.75" customHeight="1">
      <c r="B218" s="315"/>
      <c r="C218" s="1294"/>
      <c r="D218" s="323"/>
      <c r="E218" s="323"/>
      <c r="F218" s="323"/>
      <c r="G218" s="323"/>
      <c r="H218" s="323"/>
      <c r="I218" s="323"/>
      <c r="J218" s="323"/>
      <c r="K218" s="323"/>
      <c r="L218" s="323"/>
      <c r="M218" s="323"/>
      <c r="N218" s="323"/>
      <c r="O218" s="323"/>
      <c r="T218" s="56"/>
      <c r="U218" s="323"/>
      <c r="V218" s="323"/>
      <c r="W218" s="323"/>
      <c r="X218" s="323"/>
      <c r="Y218" s="323"/>
      <c r="AH218" s="208"/>
      <c r="AK218" s="323"/>
    </row>
    <row r="219" spans="2:37" ht="12.75">
      <c r="B219" s="315"/>
      <c r="C219" s="1294"/>
      <c r="D219" s="323"/>
      <c r="E219" s="323"/>
      <c r="F219" s="323"/>
      <c r="G219" s="323"/>
      <c r="H219" s="323"/>
      <c r="I219" s="323"/>
      <c r="J219" s="323"/>
      <c r="K219" s="323"/>
      <c r="L219" s="323"/>
      <c r="M219" s="323"/>
      <c r="N219" s="323"/>
      <c r="O219" s="323"/>
      <c r="T219" s="323"/>
      <c r="U219" s="323"/>
      <c r="V219" s="323"/>
      <c r="W219" s="323"/>
      <c r="X219" s="323"/>
      <c r="Y219" s="323"/>
      <c r="AH219" s="208"/>
      <c r="AK219" s="323"/>
    </row>
    <row r="220" spans="2:37" ht="12.75">
      <c r="B220" s="315"/>
      <c r="C220" s="1294"/>
      <c r="D220" s="323"/>
      <c r="E220" s="323"/>
      <c r="F220" s="323"/>
      <c r="G220" s="323"/>
      <c r="H220" s="323"/>
      <c r="I220" s="323"/>
      <c r="J220" s="323"/>
      <c r="K220" s="323"/>
      <c r="L220" s="323"/>
      <c r="M220" s="323"/>
      <c r="N220" s="323"/>
      <c r="O220" s="323"/>
      <c r="T220" s="323"/>
      <c r="U220" s="323"/>
      <c r="V220" s="323"/>
      <c r="W220" s="323"/>
      <c r="X220" s="323"/>
      <c r="Y220" s="323"/>
      <c r="AH220" s="208"/>
      <c r="AK220" s="323"/>
    </row>
    <row r="221" spans="2:37" ht="15.75" customHeight="1">
      <c r="B221" s="315"/>
      <c r="C221" s="1294"/>
      <c r="D221" s="323"/>
      <c r="E221" s="323"/>
      <c r="F221" s="323"/>
      <c r="G221" s="323"/>
      <c r="H221" s="323"/>
      <c r="I221" s="323"/>
      <c r="J221" s="323"/>
      <c r="K221" s="323"/>
      <c r="L221" s="323"/>
      <c r="M221" s="323"/>
      <c r="N221" s="323"/>
      <c r="O221" s="323"/>
      <c r="T221" s="323"/>
      <c r="U221" s="323"/>
      <c r="V221" s="323"/>
      <c r="W221" s="323"/>
      <c r="X221" s="323"/>
      <c r="Y221" s="323"/>
      <c r="AH221" s="208"/>
      <c r="AK221" s="323"/>
    </row>
    <row r="222" spans="2:37" ht="15.75" customHeight="1">
      <c r="B222" s="315"/>
      <c r="C222" s="1294"/>
      <c r="D222" s="323"/>
      <c r="E222" s="323"/>
      <c r="F222" s="323"/>
      <c r="G222" s="323"/>
      <c r="H222" s="323"/>
      <c r="I222" s="323"/>
      <c r="J222" s="323"/>
      <c r="K222" s="323"/>
      <c r="L222" s="323"/>
      <c r="M222" s="323"/>
      <c r="N222" s="323"/>
      <c r="O222" s="323"/>
      <c r="T222" s="66"/>
      <c r="U222" s="541" t="s">
        <v>408</v>
      </c>
      <c r="V222" s="65" t="s">
        <v>409</v>
      </c>
      <c r="W222" s="65" t="s">
        <v>410</v>
      </c>
      <c r="X222" s="65" t="s">
        <v>411</v>
      </c>
      <c r="Y222" s="323"/>
      <c r="AH222" s="208"/>
      <c r="AK222" s="323"/>
    </row>
    <row r="223" spans="2:37" ht="15.75" customHeight="1">
      <c r="B223" s="315"/>
      <c r="C223" s="1294"/>
      <c r="D223" s="323"/>
      <c r="E223" s="323"/>
      <c r="F223" s="323"/>
      <c r="G223" s="323"/>
      <c r="H223" s="323"/>
      <c r="I223" s="323"/>
      <c r="J223" s="323"/>
      <c r="K223" s="323"/>
      <c r="L223" s="323"/>
      <c r="M223" s="323"/>
      <c r="N223" s="323"/>
      <c r="O223" s="323"/>
      <c r="T223" s="66" t="s">
        <v>412</v>
      </c>
      <c r="U223" s="541">
        <v>180</v>
      </c>
      <c r="V223" s="65">
        <v>0</v>
      </c>
      <c r="W223" s="65">
        <v>0</v>
      </c>
      <c r="X223" s="65">
        <f>U223*V223*W223</f>
        <v>0</v>
      </c>
      <c r="Y223" s="323"/>
      <c r="AH223" s="208"/>
      <c r="AK223" s="323"/>
    </row>
    <row r="224" spans="2:37" ht="15.75" customHeight="1">
      <c r="B224" s="315"/>
      <c r="C224" s="1294"/>
      <c r="D224" s="323"/>
      <c r="E224" s="323"/>
      <c r="F224" s="323"/>
      <c r="G224" s="323"/>
      <c r="H224" s="323"/>
      <c r="I224" s="323"/>
      <c r="J224" s="323"/>
      <c r="K224" s="323"/>
      <c r="L224" s="323"/>
      <c r="M224" s="323"/>
      <c r="N224" s="323"/>
      <c r="O224" s="323"/>
      <c r="T224" s="66" t="s">
        <v>413</v>
      </c>
      <c r="U224" s="541">
        <v>150</v>
      </c>
      <c r="V224" s="65">
        <v>20</v>
      </c>
      <c r="W224" s="540">
        <v>8</v>
      </c>
      <c r="X224" s="540">
        <f>U224*V224*W224</f>
        <v>24000</v>
      </c>
      <c r="Y224" s="323"/>
      <c r="AH224" s="208"/>
      <c r="AK224" s="323"/>
    </row>
    <row r="225" spans="2:37" ht="15.75" customHeight="1">
      <c r="B225" s="315"/>
      <c r="C225" s="1294"/>
      <c r="D225" s="323"/>
      <c r="J225" s="323"/>
      <c r="K225" s="323"/>
      <c r="L225" s="323"/>
      <c r="M225" s="323"/>
      <c r="N225" s="323"/>
      <c r="O225" s="323"/>
      <c r="U225" s="56"/>
      <c r="V225" s="56"/>
      <c r="W225" s="542" t="s">
        <v>376</v>
      </c>
      <c r="X225" s="539">
        <f>SUM(X223:X224)</f>
        <v>24000</v>
      </c>
      <c r="Y225" s="323"/>
      <c r="AH225" s="208"/>
      <c r="AK225" s="323"/>
    </row>
    <row r="226" spans="2:37" ht="15.75" customHeight="1">
      <c r="B226" s="315"/>
      <c r="C226" s="1294"/>
      <c r="D226" s="323"/>
      <c r="J226" s="323"/>
      <c r="K226" s="323"/>
      <c r="L226" s="323"/>
      <c r="M226" s="323"/>
      <c r="N226" s="323"/>
      <c r="O226" s="323"/>
      <c r="T226" s="323"/>
      <c r="U226" s="323"/>
      <c r="V226" s="323"/>
      <c r="Y226" s="323"/>
      <c r="AH226" s="208"/>
      <c r="AK226" s="323"/>
    </row>
    <row r="227" spans="2:37" ht="15.75" customHeight="1">
      <c r="B227" s="315"/>
      <c r="C227" s="1294"/>
      <c r="D227" s="323"/>
      <c r="J227" s="323"/>
      <c r="K227" s="323"/>
      <c r="L227" s="323"/>
      <c r="M227" s="323"/>
      <c r="N227" s="323"/>
      <c r="O227" s="323"/>
      <c r="T227" s="545" t="s">
        <v>414</v>
      </c>
      <c r="U227" s="370">
        <v>170</v>
      </c>
      <c r="V227" s="370">
        <v>0</v>
      </c>
      <c r="W227" s="61">
        <v>0</v>
      </c>
      <c r="X227" s="65">
        <f>U227*W227</f>
        <v>0</v>
      </c>
      <c r="Y227" s="323"/>
      <c r="AH227" s="208"/>
      <c r="AK227" s="323"/>
    </row>
    <row r="228" spans="2:37" ht="15.75" customHeight="1">
      <c r="B228" s="315"/>
      <c r="C228" s="1294"/>
      <c r="D228" s="323"/>
      <c r="J228" s="323"/>
      <c r="K228" s="323"/>
      <c r="L228" s="323"/>
      <c r="M228" s="323"/>
      <c r="N228" s="323"/>
      <c r="O228" s="323"/>
      <c r="T228" s="545" t="s">
        <v>415</v>
      </c>
      <c r="U228" s="370">
        <v>160</v>
      </c>
      <c r="V228" s="370">
        <v>5</v>
      </c>
      <c r="W228" s="262">
        <v>10</v>
      </c>
      <c r="X228" s="65">
        <f>U228*V228*W228</f>
        <v>8000</v>
      </c>
      <c r="Y228" s="323"/>
      <c r="AH228" s="208"/>
      <c r="AK228" s="323"/>
    </row>
    <row r="229" spans="2:37" ht="15.75" customHeight="1">
      <c r="B229" s="315"/>
      <c r="C229" s="1294"/>
      <c r="D229" s="323"/>
      <c r="N229" s="323"/>
      <c r="O229" s="323"/>
      <c r="T229" s="545" t="s">
        <v>416</v>
      </c>
      <c r="U229" s="370"/>
      <c r="V229" s="370"/>
      <c r="W229" s="262"/>
      <c r="X229" s="540">
        <f>U229*V229*W229</f>
        <v>0</v>
      </c>
      <c r="Y229" s="323"/>
      <c r="AH229" s="208"/>
      <c r="AK229" s="323"/>
    </row>
    <row r="230" spans="2:37" ht="15.75" customHeight="1">
      <c r="B230" s="315"/>
      <c r="C230" s="1294"/>
      <c r="D230" s="323"/>
      <c r="N230" s="323"/>
      <c r="O230" s="323"/>
      <c r="T230" s="323"/>
      <c r="U230" s="323"/>
      <c r="V230" s="323"/>
      <c r="W230" s="543" t="s">
        <v>417</v>
      </c>
      <c r="X230" s="544">
        <f>SUM(X227:X229)</f>
        <v>8000</v>
      </c>
      <c r="Y230" s="323"/>
      <c r="AH230" s="208"/>
      <c r="AK230" s="323"/>
    </row>
    <row r="231" spans="2:37" ht="15.75" customHeight="1">
      <c r="B231" s="315"/>
      <c r="C231" s="1294"/>
      <c r="D231" s="323"/>
      <c r="N231" s="323"/>
      <c r="O231" s="323"/>
      <c r="T231" s="323"/>
      <c r="U231" s="323"/>
      <c r="V231" s="323"/>
      <c r="Y231" s="323"/>
      <c r="AH231" s="208"/>
      <c r="AK231" s="323"/>
    </row>
    <row r="232" spans="2:37" ht="15.75" customHeight="1">
      <c r="B232" s="315"/>
      <c r="C232" s="1294"/>
      <c r="D232" s="323"/>
      <c r="N232" s="323"/>
      <c r="O232" s="323"/>
      <c r="T232" s="323"/>
      <c r="U232" s="323"/>
      <c r="V232" s="323"/>
      <c r="W232" s="562" t="s">
        <v>247</v>
      </c>
      <c r="X232" s="563">
        <f>X225-X230</f>
        <v>16000</v>
      </c>
      <c r="Y232" s="323"/>
      <c r="AH232" s="208"/>
      <c r="AK232" s="323"/>
    </row>
    <row r="233" spans="2:37" ht="15.75" customHeight="1">
      <c r="B233" s="315"/>
      <c r="C233" s="1294"/>
      <c r="D233" s="323"/>
      <c r="N233" s="323"/>
      <c r="O233" s="323"/>
      <c r="T233" s="323"/>
      <c r="U233" s="323"/>
      <c r="V233" s="323"/>
      <c r="W233" s="323"/>
      <c r="X233" s="323"/>
      <c r="Y233" s="323"/>
      <c r="AH233" s="208"/>
      <c r="AK233" s="323"/>
    </row>
    <row r="234" spans="2:37" ht="15.75" customHeight="1">
      <c r="B234" s="315"/>
      <c r="C234" s="1294"/>
      <c r="D234" s="323"/>
      <c r="N234" s="323"/>
      <c r="O234" s="323"/>
      <c r="T234" s="323"/>
      <c r="U234" s="323"/>
      <c r="V234" s="323"/>
      <c r="W234" s="323"/>
      <c r="X234" s="323"/>
      <c r="Y234" s="323"/>
      <c r="AH234" s="208"/>
      <c r="AK234" s="323"/>
    </row>
    <row r="235" spans="2:37" ht="15.75" customHeight="1">
      <c r="B235" s="315"/>
      <c r="C235" s="1294"/>
      <c r="D235" s="323"/>
      <c r="N235" s="323"/>
      <c r="O235" s="323"/>
      <c r="T235" s="323"/>
      <c r="U235" s="323"/>
      <c r="V235" s="323"/>
      <c r="W235" s="323"/>
      <c r="X235" s="323"/>
      <c r="Y235" s="323"/>
      <c r="AH235" s="208"/>
      <c r="AK235" s="323"/>
    </row>
    <row r="236" spans="2:37" ht="15.75" customHeight="1">
      <c r="B236" s="315"/>
      <c r="C236" s="1294"/>
      <c r="D236" s="323"/>
      <c r="N236" s="323"/>
      <c r="O236" s="323"/>
      <c r="T236" s="323"/>
      <c r="U236" s="323"/>
      <c r="V236" s="323"/>
      <c r="W236" s="323"/>
      <c r="X236" s="323"/>
      <c r="Y236" s="323"/>
      <c r="AH236" s="208"/>
      <c r="AK236" s="323"/>
    </row>
    <row r="237" spans="2:37" ht="15.75" customHeight="1">
      <c r="B237" s="315"/>
      <c r="C237" s="1294"/>
      <c r="D237" s="323"/>
      <c r="N237" s="323"/>
      <c r="O237" s="323"/>
      <c r="T237" s="323"/>
      <c r="U237" s="323"/>
      <c r="V237" s="323"/>
      <c r="W237" s="323"/>
      <c r="X237" s="323"/>
      <c r="Y237" s="323"/>
      <c r="AH237" s="208"/>
      <c r="AK237" s="323"/>
    </row>
    <row r="238" spans="2:37" ht="15.75" customHeight="1">
      <c r="B238" s="315"/>
      <c r="C238" s="1294"/>
      <c r="D238" s="323"/>
      <c r="N238" s="323"/>
      <c r="O238" s="323"/>
      <c r="T238" s="323"/>
      <c r="U238" s="323"/>
      <c r="V238" s="323"/>
      <c r="W238" s="323"/>
      <c r="X238" s="323"/>
      <c r="Y238" s="323"/>
      <c r="AH238" s="208"/>
      <c r="AK238" s="323"/>
    </row>
    <row r="239" spans="2:37" ht="15.75" customHeight="1">
      <c r="B239" s="315"/>
      <c r="C239" s="1294"/>
      <c r="D239" s="323"/>
      <c r="N239" s="323"/>
      <c r="O239" s="323"/>
      <c r="T239" s="323"/>
      <c r="U239" s="323"/>
      <c r="V239" s="323"/>
      <c r="W239" s="323"/>
      <c r="X239" s="323"/>
      <c r="Y239" s="323"/>
      <c r="AH239" s="208"/>
      <c r="AK239" s="323"/>
    </row>
    <row r="240" spans="2:37" ht="15.75" customHeight="1">
      <c r="B240" s="315"/>
      <c r="C240" s="1294"/>
      <c r="D240" s="323"/>
      <c r="N240" s="323"/>
      <c r="O240" s="323"/>
      <c r="T240" s="323"/>
      <c r="U240" s="323"/>
      <c r="V240" s="323"/>
      <c r="W240" s="323"/>
      <c r="X240" s="323"/>
      <c r="Y240" s="323"/>
      <c r="AH240" s="208"/>
      <c r="AK240" s="323"/>
    </row>
    <row r="241" spans="2:37" ht="15.75" customHeight="1">
      <c r="B241" s="315"/>
      <c r="C241" s="1294"/>
      <c r="D241" s="323"/>
      <c r="N241" s="323"/>
      <c r="T241" s="323"/>
      <c r="U241" s="323"/>
      <c r="V241" s="323"/>
      <c r="W241" s="323"/>
      <c r="X241" s="323"/>
      <c r="Y241" s="323"/>
      <c r="AH241" s="208"/>
      <c r="AK241" s="323"/>
    </row>
    <row r="242" spans="2:37" ht="15.75" customHeight="1">
      <c r="B242" s="315"/>
      <c r="C242" s="1294"/>
      <c r="D242"/>
      <c r="T242" s="323"/>
      <c r="U242" s="323"/>
      <c r="V242" s="323"/>
      <c r="W242" s="323"/>
      <c r="X242" s="323"/>
      <c r="Y242" s="323"/>
      <c r="AH242" s="208"/>
      <c r="AK242" s="323"/>
    </row>
    <row r="243" spans="2:37" ht="15.75" customHeight="1">
      <c r="B243" s="315"/>
      <c r="C243" s="1294"/>
      <c r="D243"/>
      <c r="T243" s="323"/>
      <c r="U243" s="323"/>
      <c r="V243" s="323"/>
      <c r="W243" s="323"/>
      <c r="X243" s="323"/>
      <c r="Y243" s="323"/>
      <c r="AH243" s="208"/>
      <c r="AK243" s="323"/>
    </row>
    <row r="244" spans="2:37" ht="15.75" customHeight="1">
      <c r="B244" s="315"/>
      <c r="C244" s="1294"/>
      <c r="D244"/>
      <c r="T244" s="323"/>
      <c r="U244" s="323"/>
      <c r="V244" s="323"/>
      <c r="W244" s="323"/>
      <c r="X244" s="323"/>
      <c r="Y244" s="323"/>
      <c r="AH244" s="208"/>
      <c r="AK244" s="323"/>
    </row>
    <row r="245" spans="2:37" ht="15.75" customHeight="1">
      <c r="B245" s="315"/>
      <c r="C245" s="1294"/>
      <c r="D245"/>
      <c r="T245" s="323"/>
      <c r="U245" s="323"/>
      <c r="V245" s="323"/>
      <c r="W245" s="323"/>
      <c r="X245" s="323"/>
      <c r="Y245" s="323"/>
      <c r="AH245" s="208"/>
      <c r="AK245" s="323"/>
    </row>
    <row r="246" spans="2:37" ht="15.75" customHeight="1">
      <c r="B246" s="315"/>
      <c r="C246" s="1294"/>
      <c r="D246"/>
      <c r="T246" s="323"/>
      <c r="U246" s="323"/>
      <c r="V246" s="323"/>
      <c r="W246" s="323"/>
      <c r="X246" s="323"/>
      <c r="Y246" s="323"/>
      <c r="AH246" s="208"/>
      <c r="AK246" s="323"/>
    </row>
    <row r="247" spans="2:37" ht="15.75" customHeight="1">
      <c r="B247" s="315"/>
      <c r="C247" s="1294"/>
      <c r="D247"/>
      <c r="T247" s="323"/>
      <c r="U247" s="323"/>
      <c r="V247" s="323"/>
      <c r="W247" s="323"/>
      <c r="X247" s="323"/>
      <c r="Y247" s="323"/>
      <c r="AH247" s="208"/>
    </row>
    <row r="248" spans="2:37" ht="15.75" customHeight="1">
      <c r="B248" s="315"/>
      <c r="C248" s="1294"/>
      <c r="D248"/>
      <c r="T248" s="323"/>
      <c r="U248" s="323"/>
      <c r="V248" s="323"/>
      <c r="W248" s="323"/>
      <c r="X248" s="323"/>
      <c r="Y248" s="323"/>
      <c r="AH248" s="208"/>
    </row>
    <row r="249" spans="2:37" ht="15.75" customHeight="1">
      <c r="B249" s="315"/>
      <c r="C249" s="1294"/>
      <c r="D249"/>
      <c r="T249" s="323"/>
      <c r="U249" s="323"/>
      <c r="V249" s="323"/>
      <c r="W249" s="323"/>
      <c r="X249" s="323"/>
      <c r="Y249" s="323"/>
      <c r="AH249" s="208"/>
    </row>
    <row r="250" spans="2:37" ht="15.75" customHeight="1">
      <c r="B250" s="315"/>
      <c r="C250" s="1294"/>
      <c r="D250"/>
      <c r="T250" s="323"/>
      <c r="U250" s="323"/>
      <c r="V250" s="323"/>
      <c r="W250" s="323"/>
      <c r="X250" s="323"/>
      <c r="Y250" s="323"/>
      <c r="AH250" s="208"/>
    </row>
    <row r="251" spans="2:37" ht="15.75" customHeight="1">
      <c r="B251" s="315"/>
      <c r="C251" s="1294"/>
      <c r="D251"/>
      <c r="T251" s="323"/>
      <c r="U251" s="323"/>
      <c r="V251" s="323"/>
      <c r="W251" s="323"/>
      <c r="X251" s="323"/>
      <c r="Y251" s="323"/>
      <c r="AH251" s="208"/>
    </row>
    <row r="252" spans="2:37" ht="15.75" customHeight="1">
      <c r="B252" s="315"/>
      <c r="C252" s="1294"/>
      <c r="D252"/>
      <c r="T252" s="323"/>
      <c r="U252" s="323"/>
      <c r="V252" s="323"/>
      <c r="W252" s="323"/>
      <c r="X252" s="323"/>
      <c r="Y252" s="323"/>
      <c r="AH252" s="208"/>
    </row>
    <row r="253" spans="2:37" ht="15.75" customHeight="1">
      <c r="B253" s="315"/>
      <c r="C253" s="1294"/>
      <c r="D253"/>
      <c r="T253" s="323"/>
      <c r="U253" s="323"/>
      <c r="V253" s="323"/>
      <c r="W253" s="323"/>
      <c r="X253" s="323"/>
      <c r="Y253" s="323"/>
      <c r="AH253" s="208"/>
    </row>
    <row r="254" spans="2:37" ht="15.75" customHeight="1">
      <c r="B254" s="315"/>
      <c r="C254" s="1294"/>
      <c r="T254" s="323"/>
      <c r="U254" s="323"/>
      <c r="V254" s="323"/>
      <c r="W254" s="323"/>
      <c r="X254" s="323"/>
      <c r="Y254" s="323"/>
      <c r="AH254" s="208"/>
    </row>
    <row r="255" spans="2:37" ht="15.75" customHeight="1">
      <c r="B255" s="315"/>
      <c r="C255" s="1294"/>
      <c r="T255" s="323"/>
      <c r="U255" s="323"/>
      <c r="V255" s="323"/>
      <c r="W255" s="323"/>
      <c r="X255" s="323"/>
      <c r="Y255" s="323"/>
      <c r="AH255" s="208"/>
    </row>
    <row r="256" spans="2:37" ht="15.75" customHeight="1">
      <c r="B256" s="315"/>
      <c r="C256" s="1294"/>
      <c r="T256" s="323"/>
      <c r="U256" s="323"/>
      <c r="V256" s="323"/>
      <c r="W256" s="323"/>
      <c r="X256" s="323"/>
      <c r="Y256" s="323"/>
      <c r="AH256" s="208"/>
    </row>
    <row r="257" spans="2:34" ht="15.75" customHeight="1">
      <c r="B257" s="315"/>
      <c r="C257" s="1294"/>
      <c r="T257" s="323"/>
      <c r="U257" s="323"/>
      <c r="V257" s="323"/>
      <c r="W257" s="323"/>
      <c r="X257" s="323"/>
      <c r="Y257" s="323"/>
      <c r="AH257" s="208"/>
    </row>
    <row r="258" spans="2:34" ht="15.75" customHeight="1">
      <c r="B258" s="315"/>
      <c r="C258" s="1294"/>
      <c r="T258" s="323"/>
      <c r="U258" s="323"/>
      <c r="V258" s="323"/>
      <c r="W258" s="323"/>
      <c r="X258" s="323"/>
      <c r="Y258" s="323"/>
      <c r="AH258" s="208"/>
    </row>
    <row r="259" spans="2:34" ht="15.75" customHeight="1">
      <c r="B259" s="315"/>
      <c r="C259" s="1294"/>
      <c r="T259" s="323"/>
      <c r="U259" s="323"/>
      <c r="V259" s="323"/>
      <c r="W259" s="323"/>
      <c r="X259" s="323"/>
      <c r="AH259" s="208"/>
    </row>
    <row r="260" spans="2:34" ht="15.75" customHeight="1">
      <c r="B260" s="315"/>
      <c r="C260" s="1294"/>
      <c r="T260" s="323"/>
      <c r="U260" s="323"/>
      <c r="V260" s="323"/>
      <c r="W260" s="323"/>
      <c r="X260" s="323"/>
      <c r="AH260" s="208"/>
    </row>
    <row r="261" spans="2:34" ht="15.75" customHeight="1">
      <c r="B261" s="315"/>
      <c r="C261" s="1294"/>
      <c r="AH261" s="208"/>
    </row>
    <row r="262" spans="2:34" ht="15.75" customHeight="1">
      <c r="B262" s="315"/>
      <c r="C262" s="1294"/>
      <c r="AH262" s="208"/>
    </row>
    <row r="263" spans="2:34" ht="15.75" customHeight="1">
      <c r="B263" s="315"/>
      <c r="C263" s="1294"/>
      <c r="AH263" s="208"/>
    </row>
    <row r="264" spans="2:34" ht="15.75" customHeight="1">
      <c r="B264" s="315"/>
      <c r="C264" s="1294"/>
      <c r="AH264" s="208"/>
    </row>
    <row r="265" spans="2:34" ht="15.75" customHeight="1">
      <c r="B265" s="315"/>
      <c r="C265" s="1294"/>
      <c r="AH265" s="208"/>
    </row>
    <row r="266" spans="2:34" ht="15.75" customHeight="1">
      <c r="B266" s="315"/>
      <c r="C266" s="1294"/>
      <c r="AH266" s="208"/>
    </row>
    <row r="267" spans="2:34" ht="15.75" customHeight="1">
      <c r="B267" s="315"/>
      <c r="C267" s="1294"/>
      <c r="AH267" s="208"/>
    </row>
    <row r="268" spans="2:34" ht="15.75" customHeight="1">
      <c r="B268" s="315"/>
      <c r="C268" s="1294"/>
      <c r="AH268" s="208"/>
    </row>
    <row r="269" spans="2:34" ht="15.75" customHeight="1">
      <c r="B269" s="315"/>
      <c r="C269" s="1294"/>
      <c r="AH269" s="208"/>
    </row>
    <row r="270" spans="2:34" ht="15.75" customHeight="1">
      <c r="B270" s="315"/>
      <c r="C270" s="1294"/>
      <c r="AH270" s="208"/>
    </row>
    <row r="271" spans="2:34" ht="15.75" customHeight="1">
      <c r="B271" s="315"/>
      <c r="C271" s="1294"/>
      <c r="AH271" s="208"/>
    </row>
    <row r="272" spans="2:34" ht="15.75" customHeight="1">
      <c r="B272" s="315"/>
      <c r="C272" s="1294"/>
      <c r="AH272" s="208"/>
    </row>
    <row r="273" spans="2:34" ht="15.75" customHeight="1">
      <c r="B273" s="315"/>
      <c r="C273" s="1294"/>
      <c r="AH273" s="208"/>
    </row>
    <row r="274" spans="2:34" ht="15.75" customHeight="1">
      <c r="B274" s="315"/>
      <c r="C274" s="1294"/>
      <c r="AH274" s="208"/>
    </row>
    <row r="275" spans="2:34" ht="15.75" customHeight="1">
      <c r="B275" s="325"/>
      <c r="C275" s="1295"/>
      <c r="AH275" s="208"/>
    </row>
    <row r="276" spans="2:34" ht="15.75" customHeight="1">
      <c r="B276" s="325"/>
      <c r="C276" s="1295"/>
      <c r="AH276" s="208"/>
    </row>
    <row r="277" spans="2:34" ht="15.75" customHeight="1">
      <c r="B277" s="325"/>
      <c r="C277" s="1295"/>
      <c r="AH277" s="208"/>
    </row>
    <row r="278" spans="2:34" ht="15.75" customHeight="1">
      <c r="B278" s="325"/>
      <c r="C278" s="1295"/>
      <c r="AH278" s="208"/>
    </row>
    <row r="279" spans="2:34" ht="15.75" customHeight="1">
      <c r="B279" s="325"/>
      <c r="C279" s="1295"/>
      <c r="AH279" s="208"/>
    </row>
    <row r="280" spans="2:34" ht="15.75" customHeight="1">
      <c r="B280" s="325"/>
      <c r="C280" s="1295"/>
      <c r="AH280" s="208"/>
    </row>
    <row r="281" spans="2:34" ht="15.75" customHeight="1">
      <c r="B281" s="325"/>
      <c r="C281" s="1295"/>
      <c r="AH281" s="208"/>
    </row>
    <row r="282" spans="2:34" ht="15.75" customHeight="1">
      <c r="B282" s="325"/>
      <c r="C282" s="1295"/>
      <c r="AH282" s="208"/>
    </row>
    <row r="283" spans="2:34" ht="15.75" customHeight="1">
      <c r="B283" s="325"/>
      <c r="C283" s="1295"/>
      <c r="AH283" s="208"/>
    </row>
    <row r="284" spans="2:34" ht="15.75" customHeight="1">
      <c r="B284" s="325"/>
      <c r="C284" s="1295"/>
      <c r="AH284" s="208"/>
    </row>
    <row r="285" spans="2:34" ht="15.75" customHeight="1">
      <c r="B285" s="325"/>
      <c r="C285" s="1295"/>
      <c r="AH285" s="208"/>
    </row>
    <row r="286" spans="2:34" ht="15.75" customHeight="1">
      <c r="B286" s="325"/>
      <c r="C286" s="1295"/>
      <c r="AH286" s="208"/>
    </row>
    <row r="287" spans="2:34" ht="15.75" customHeight="1">
      <c r="B287" s="325"/>
      <c r="C287" s="1295"/>
      <c r="AH287" s="208"/>
    </row>
    <row r="288" spans="2:34" ht="15.75" customHeight="1">
      <c r="B288" s="325"/>
      <c r="C288" s="1295"/>
      <c r="AH288" s="208"/>
    </row>
    <row r="289" spans="2:34" ht="15.75" customHeight="1">
      <c r="B289" s="325"/>
      <c r="C289" s="1295"/>
      <c r="AH289" s="208"/>
    </row>
    <row r="290" spans="2:34" ht="15.75" customHeight="1">
      <c r="B290" s="325"/>
      <c r="C290" s="1295"/>
      <c r="AH290" s="208"/>
    </row>
    <row r="291" spans="2:34" ht="15.75" customHeight="1">
      <c r="B291" s="325"/>
      <c r="C291" s="1295"/>
      <c r="AH291" s="208"/>
    </row>
    <row r="292" spans="2:34" ht="15.75" customHeight="1">
      <c r="B292" s="325"/>
      <c r="C292" s="1295"/>
      <c r="AH292" s="208"/>
    </row>
    <row r="293" spans="2:34" ht="15.75" customHeight="1">
      <c r="B293" s="325"/>
      <c r="C293" s="1295"/>
      <c r="AH293" s="208"/>
    </row>
    <row r="294" spans="2:34" ht="15.75" customHeight="1">
      <c r="B294" s="325"/>
      <c r="C294" s="1295"/>
      <c r="AH294" s="208"/>
    </row>
    <row r="295" spans="2:34" ht="15.75" customHeight="1">
      <c r="B295" s="325"/>
      <c r="C295" s="1295"/>
      <c r="AH295" s="208"/>
    </row>
    <row r="296" spans="2:34" ht="15.75" customHeight="1">
      <c r="B296" s="325"/>
      <c r="C296" s="1295"/>
      <c r="AH296" s="208"/>
    </row>
    <row r="297" spans="2:34" ht="15.75" customHeight="1">
      <c r="B297" s="325"/>
      <c r="C297" s="1295"/>
      <c r="AH297" s="208"/>
    </row>
    <row r="298" spans="2:34" ht="15.75" customHeight="1">
      <c r="B298" s="325"/>
      <c r="C298" s="1295"/>
      <c r="AH298" s="208"/>
    </row>
    <row r="299" spans="2:34" ht="15.75" customHeight="1">
      <c r="B299" s="325"/>
      <c r="C299" s="1295"/>
      <c r="AH299" s="208"/>
    </row>
    <row r="300" spans="2:34" ht="15.75" customHeight="1">
      <c r="B300" s="325"/>
      <c r="C300" s="1295"/>
      <c r="AH300" s="208"/>
    </row>
    <row r="301" spans="2:34" ht="15.75" customHeight="1">
      <c r="B301" s="325"/>
      <c r="C301" s="1295"/>
      <c r="AH301" s="208"/>
    </row>
    <row r="302" spans="2:34" ht="15.75" customHeight="1">
      <c r="B302" s="325"/>
      <c r="C302" s="1295"/>
      <c r="AH302" s="208"/>
    </row>
    <row r="303" spans="2:34" ht="15.75" customHeight="1">
      <c r="B303" s="325"/>
      <c r="C303" s="1295"/>
      <c r="AH303" s="208"/>
    </row>
    <row r="304" spans="2:34" ht="15.75" customHeight="1">
      <c r="B304" s="325"/>
      <c r="C304" s="1295"/>
      <c r="AH304" s="208"/>
    </row>
    <row r="305" spans="2:34" ht="15.75" customHeight="1">
      <c r="AH305" s="208"/>
    </row>
    <row r="306" spans="2:34" ht="15.75" customHeight="1">
      <c r="AH306" s="208"/>
    </row>
    <row r="307" spans="2:34" ht="15.75" customHeight="1">
      <c r="AH307" s="208"/>
    </row>
    <row r="308" spans="2:34" ht="15.75" customHeight="1">
      <c r="AH308" s="208"/>
    </row>
    <row r="309" spans="2:34" ht="15.75" customHeight="1">
      <c r="AH309" s="208"/>
    </row>
    <row r="310" spans="2:34" ht="15.75" customHeight="1">
      <c r="AH310" s="208"/>
    </row>
    <row r="311" spans="2:34" ht="15.75" customHeight="1">
      <c r="AH311" s="208"/>
    </row>
    <row r="312" spans="2:34" ht="15.75" customHeight="1">
      <c r="AH312" s="208"/>
    </row>
    <row r="313" spans="2:34" ht="15.75" customHeight="1">
      <c r="AH313" s="208"/>
    </row>
    <row r="314" spans="2:34" ht="15.75" customHeight="1">
      <c r="AH314" s="208"/>
    </row>
    <row r="315" spans="2:34" ht="15.75" customHeight="1">
      <c r="AH315" s="208"/>
    </row>
    <row r="316" spans="2:34" ht="15.75" customHeight="1">
      <c r="AH316" s="208"/>
    </row>
    <row r="317" spans="2:34" ht="15.75" customHeight="1">
      <c r="AH317" s="208"/>
    </row>
    <row r="318" spans="2:34" ht="15.75" customHeight="1">
      <c r="AH318" s="208"/>
    </row>
    <row r="319" spans="2:34" ht="15.75" customHeight="1">
      <c r="AH319" s="208"/>
    </row>
    <row r="320" spans="2:34" ht="15.75" customHeight="1">
      <c r="B320" s="316"/>
      <c r="C320" s="1293"/>
      <c r="AH320" s="208"/>
    </row>
    <row r="321" spans="2:34" ht="15.75" customHeight="1">
      <c r="B321" s="316"/>
      <c r="C321" s="1293"/>
      <c r="AH321" s="208"/>
    </row>
    <row r="322" spans="2:34" ht="15.75" customHeight="1">
      <c r="B322" s="316"/>
      <c r="C322" s="1293"/>
      <c r="AH322" s="208"/>
    </row>
    <row r="323" spans="2:34" ht="15.75" customHeight="1">
      <c r="B323" s="316"/>
      <c r="C323" s="1293"/>
      <c r="AH323" s="208"/>
    </row>
    <row r="324" spans="2:34" ht="15.75" customHeight="1">
      <c r="B324" s="316"/>
      <c r="C324" s="1293"/>
      <c r="AH324" s="208"/>
    </row>
    <row r="325" spans="2:34" ht="15.75" customHeight="1">
      <c r="B325" s="316"/>
      <c r="C325" s="1293"/>
      <c r="AH325" s="208"/>
    </row>
    <row r="326" spans="2:34" ht="15.75" customHeight="1">
      <c r="B326" s="316"/>
      <c r="C326" s="1293"/>
      <c r="AH326" s="208"/>
    </row>
    <row r="327" spans="2:34" ht="15.75" customHeight="1">
      <c r="B327" s="316"/>
      <c r="C327" s="1293"/>
      <c r="AH327" s="208"/>
    </row>
    <row r="328" spans="2:34" ht="15.75" customHeight="1">
      <c r="B328" s="316"/>
      <c r="C328" s="1293"/>
      <c r="AH328" s="208"/>
    </row>
    <row r="329" spans="2:34" ht="15.75" customHeight="1">
      <c r="B329" s="316"/>
      <c r="C329" s="1293"/>
      <c r="AH329" s="208"/>
    </row>
    <row r="330" spans="2:34" ht="15.75" customHeight="1">
      <c r="B330" s="316"/>
      <c r="C330" s="1293"/>
      <c r="AH330" s="208"/>
    </row>
    <row r="331" spans="2:34" ht="15.75" customHeight="1">
      <c r="B331" s="316"/>
      <c r="C331" s="1293"/>
      <c r="AH331" s="208"/>
    </row>
    <row r="332" spans="2:34" ht="15.75" customHeight="1">
      <c r="B332" s="316"/>
      <c r="C332" s="1293"/>
      <c r="AH332" s="208"/>
    </row>
    <row r="333" spans="2:34" ht="15.75" customHeight="1">
      <c r="B333" s="316"/>
      <c r="C333" s="1293"/>
      <c r="AH333" s="208"/>
    </row>
    <row r="334" spans="2:34" ht="15.75" customHeight="1">
      <c r="B334" s="316"/>
      <c r="C334" s="1293"/>
      <c r="AH334" s="208"/>
    </row>
    <row r="335" spans="2:34" ht="15.75" customHeight="1">
      <c r="B335" s="316"/>
      <c r="C335" s="1293"/>
      <c r="AH335" s="208"/>
    </row>
    <row r="336" spans="2:34" ht="15.75" customHeight="1">
      <c r="B336" s="316"/>
      <c r="C336" s="1293"/>
      <c r="AH336" s="208"/>
    </row>
    <row r="337" spans="2:34" ht="15.75" customHeight="1">
      <c r="B337" s="316"/>
      <c r="C337" s="1293"/>
      <c r="AH337" s="208"/>
    </row>
    <row r="338" spans="2:34" ht="15.75" customHeight="1">
      <c r="B338" s="316"/>
      <c r="C338" s="1293"/>
      <c r="AH338" s="208"/>
    </row>
    <row r="339" spans="2:34" ht="15.75" customHeight="1">
      <c r="B339" s="316"/>
      <c r="C339" s="1293"/>
      <c r="AH339" s="208"/>
    </row>
    <row r="340" spans="2:34" ht="15.75" customHeight="1">
      <c r="B340" s="316"/>
      <c r="C340" s="1293"/>
      <c r="AH340" s="208"/>
    </row>
    <row r="341" spans="2:34" ht="15.75" customHeight="1">
      <c r="B341" s="316"/>
      <c r="C341" s="1293"/>
      <c r="AH341" s="208"/>
    </row>
    <row r="342" spans="2:34" ht="15.75" customHeight="1">
      <c r="B342" s="316"/>
      <c r="C342" s="1293"/>
      <c r="AH342" s="208"/>
    </row>
    <row r="343" spans="2:34" ht="15.75" customHeight="1">
      <c r="B343" s="316"/>
      <c r="C343" s="1293"/>
      <c r="AH343" s="208"/>
    </row>
    <row r="344" spans="2:34" ht="15.75" customHeight="1">
      <c r="B344" s="316"/>
      <c r="C344" s="1293"/>
      <c r="AH344" s="208"/>
    </row>
    <row r="345" spans="2:34" ht="15.75" customHeight="1">
      <c r="B345" s="316"/>
      <c r="C345" s="1293"/>
      <c r="AH345" s="208"/>
    </row>
    <row r="346" spans="2:34" ht="15.75" customHeight="1">
      <c r="B346" s="316"/>
      <c r="C346" s="1293"/>
      <c r="AH346" s="208"/>
    </row>
    <row r="347" spans="2:34" ht="15.75" customHeight="1">
      <c r="AH347" s="208"/>
    </row>
    <row r="348" spans="2:34" ht="15.75" customHeight="1">
      <c r="AH348" s="208"/>
    </row>
    <row r="349" spans="2:34" ht="15.75" customHeight="1">
      <c r="AH349" s="208"/>
    </row>
    <row r="350" spans="2:34" ht="15.75" customHeight="1">
      <c r="AH350" s="208"/>
    </row>
    <row r="351" spans="2:34" ht="15.75" customHeight="1">
      <c r="AH351" s="208"/>
    </row>
    <row r="352" spans="2:34" ht="15.75" customHeight="1">
      <c r="AH352" s="208"/>
    </row>
    <row r="353" spans="2:34" ht="15.75" customHeight="1">
      <c r="AH353" s="208"/>
    </row>
    <row r="354" spans="2:34" ht="15.75" customHeight="1">
      <c r="AH354" s="208"/>
    </row>
    <row r="355" spans="2:34" ht="15.75" customHeight="1">
      <c r="AH355" s="208"/>
    </row>
    <row r="356" spans="2:34" ht="15.75" customHeight="1">
      <c r="AH356" s="208"/>
    </row>
    <row r="357" spans="2:34" ht="15.75" customHeight="1">
      <c r="AH357" s="208"/>
    </row>
    <row r="358" spans="2:34" ht="15.75" customHeight="1">
      <c r="AH358" s="208"/>
    </row>
    <row r="359" spans="2:34" ht="15.75" customHeight="1">
      <c r="AH359" s="208"/>
    </row>
    <row r="360" spans="2:34" ht="15.75" customHeight="1">
      <c r="AH360" s="208"/>
    </row>
    <row r="361" spans="2:34" ht="15.75" customHeight="1">
      <c r="B361" s="316"/>
      <c r="C361" s="1293"/>
      <c r="AH361" s="208"/>
    </row>
    <row r="362" spans="2:34" ht="15.75" customHeight="1">
      <c r="B362" s="316"/>
      <c r="C362" s="1293"/>
      <c r="AH362" s="208"/>
    </row>
    <row r="363" spans="2:34" ht="15.75" customHeight="1">
      <c r="B363" s="316"/>
      <c r="C363" s="1293"/>
      <c r="AH363" s="208"/>
    </row>
    <row r="364" spans="2:34" ht="15.75" customHeight="1">
      <c r="B364" s="316"/>
      <c r="C364" s="1293"/>
      <c r="AH364" s="208"/>
    </row>
    <row r="365" spans="2:34" ht="15.75" customHeight="1">
      <c r="B365" s="316"/>
      <c r="C365" s="1293"/>
      <c r="AH365" s="208"/>
    </row>
    <row r="366" spans="2:34" ht="15.75" customHeight="1">
      <c r="B366" s="316"/>
      <c r="C366" s="1293"/>
      <c r="AH366" s="208"/>
    </row>
    <row r="367" spans="2:34" ht="15.75" customHeight="1">
      <c r="B367" s="316"/>
      <c r="C367" s="1293"/>
      <c r="AH367" s="208"/>
    </row>
    <row r="368" spans="2:34" ht="15.75" customHeight="1">
      <c r="B368" s="316"/>
      <c r="C368" s="1293"/>
      <c r="AH368" s="208"/>
    </row>
    <row r="369" spans="2:34" ht="15.75" customHeight="1">
      <c r="B369" s="316"/>
      <c r="C369" s="1293"/>
      <c r="AH369" s="208"/>
    </row>
    <row r="370" spans="2:34" ht="15.75" customHeight="1">
      <c r="B370" s="316"/>
      <c r="C370" s="1293"/>
      <c r="AH370" s="208"/>
    </row>
    <row r="371" spans="2:34" ht="15.75" customHeight="1">
      <c r="B371" s="316"/>
      <c r="C371" s="1293"/>
      <c r="AH371" s="208"/>
    </row>
    <row r="372" spans="2:34" ht="15.75" customHeight="1">
      <c r="B372" s="316"/>
      <c r="C372" s="1293"/>
      <c r="AH372" s="208"/>
    </row>
    <row r="373" spans="2:34" ht="15.75" customHeight="1">
      <c r="B373" s="316"/>
      <c r="C373" s="1293"/>
      <c r="AH373" s="208"/>
    </row>
    <row r="374" spans="2:34" ht="15.75" customHeight="1">
      <c r="B374" s="316"/>
      <c r="C374" s="1293"/>
      <c r="AH374" s="208"/>
    </row>
    <row r="375" spans="2:34" ht="15.75" customHeight="1">
      <c r="B375" s="316"/>
      <c r="C375" s="1293"/>
      <c r="AH375" s="208"/>
    </row>
    <row r="376" spans="2:34" ht="15.75" customHeight="1">
      <c r="B376" s="316"/>
      <c r="C376" s="1293"/>
      <c r="AH376" s="208"/>
    </row>
    <row r="377" spans="2:34" ht="15.75" customHeight="1">
      <c r="B377" s="316"/>
      <c r="C377" s="1293"/>
      <c r="AH377" s="208"/>
    </row>
    <row r="378" spans="2:34" ht="15.75" customHeight="1">
      <c r="B378" s="316"/>
      <c r="C378" s="1293"/>
      <c r="AH378" s="208"/>
    </row>
    <row r="379" spans="2:34" ht="15.75" customHeight="1">
      <c r="B379" s="316"/>
      <c r="C379" s="1293"/>
      <c r="AH379" s="208"/>
    </row>
    <row r="380" spans="2:34" ht="15.75" customHeight="1">
      <c r="B380" s="316"/>
      <c r="C380" s="1293"/>
      <c r="AH380" s="208"/>
    </row>
    <row r="381" spans="2:34" ht="15.75" customHeight="1">
      <c r="B381" s="316"/>
      <c r="C381" s="1293"/>
      <c r="AH381" s="208"/>
    </row>
    <row r="382" spans="2:34" ht="15.75" customHeight="1">
      <c r="B382" s="316"/>
      <c r="C382" s="1293"/>
      <c r="AH382" s="208"/>
    </row>
    <row r="383" spans="2:34" ht="15.75" customHeight="1">
      <c r="B383" s="316"/>
      <c r="C383" s="1293"/>
      <c r="AH383" s="208"/>
    </row>
    <row r="384" spans="2:34" ht="15.75" customHeight="1">
      <c r="B384" s="316"/>
      <c r="C384" s="1293"/>
      <c r="AH384" s="208"/>
    </row>
    <row r="385" spans="2:34" ht="15.75" customHeight="1">
      <c r="B385" s="316"/>
      <c r="C385" s="1293"/>
      <c r="AH385" s="208"/>
    </row>
    <row r="386" spans="2:34" ht="15.75" customHeight="1">
      <c r="B386" s="316"/>
      <c r="C386" s="1293"/>
      <c r="AH386" s="208"/>
    </row>
    <row r="387" spans="2:34" ht="15.75" customHeight="1">
      <c r="B387" s="316"/>
      <c r="C387" s="1293"/>
      <c r="AH387" s="208"/>
    </row>
    <row r="388" spans="2:34" ht="15.75" customHeight="1">
      <c r="B388" s="316"/>
      <c r="C388" s="1293"/>
      <c r="AH388" s="208"/>
    </row>
    <row r="389" spans="2:34" ht="15.75" customHeight="1">
      <c r="B389" s="316"/>
      <c r="C389" s="1293"/>
      <c r="AH389" s="208"/>
    </row>
    <row r="390" spans="2:34" ht="15.75" customHeight="1">
      <c r="B390" s="316"/>
      <c r="C390" s="1293"/>
      <c r="AH390" s="208"/>
    </row>
    <row r="391" spans="2:34" ht="15.75" customHeight="1">
      <c r="B391" s="316"/>
      <c r="C391" s="1293"/>
      <c r="AH391" s="208"/>
    </row>
    <row r="392" spans="2:34" ht="15.75" customHeight="1">
      <c r="B392" s="316"/>
      <c r="C392" s="1293"/>
      <c r="AH392" s="208"/>
    </row>
    <row r="393" spans="2:34" ht="15.75" customHeight="1">
      <c r="B393" s="316"/>
      <c r="C393" s="1293"/>
      <c r="AH393" s="208"/>
    </row>
    <row r="394" spans="2:34" ht="15.75" customHeight="1">
      <c r="B394" s="316"/>
      <c r="C394" s="1293"/>
      <c r="AH394" s="208"/>
    </row>
    <row r="395" spans="2:34" ht="15.75" customHeight="1">
      <c r="B395" s="316"/>
      <c r="C395" s="1293"/>
      <c r="AH395" s="208"/>
    </row>
    <row r="396" spans="2:34" ht="15.75" customHeight="1">
      <c r="B396" s="316"/>
      <c r="C396" s="1293"/>
      <c r="AH396" s="208"/>
    </row>
    <row r="397" spans="2:34" ht="15.75" customHeight="1">
      <c r="B397" s="316"/>
      <c r="C397" s="1293"/>
      <c r="AH397" s="208"/>
    </row>
    <row r="398" spans="2:34" ht="15.75" customHeight="1">
      <c r="B398" s="316"/>
      <c r="C398" s="1293"/>
      <c r="AH398" s="208"/>
    </row>
    <row r="399" spans="2:34" ht="15.75" customHeight="1">
      <c r="B399" s="316"/>
      <c r="C399" s="1293"/>
      <c r="AH399" s="208"/>
    </row>
    <row r="400" spans="2:34" ht="15.75" customHeight="1">
      <c r="B400" s="316"/>
      <c r="C400" s="1293"/>
      <c r="AH400" s="208"/>
    </row>
    <row r="401" spans="2:34" ht="15.75" customHeight="1">
      <c r="B401" s="316"/>
      <c r="C401" s="1293"/>
      <c r="AH401" s="208"/>
    </row>
    <row r="402" spans="2:34" ht="15.75" customHeight="1">
      <c r="B402" s="316"/>
      <c r="C402" s="1293"/>
      <c r="AH402" s="208"/>
    </row>
    <row r="403" spans="2:34" ht="15.75" customHeight="1">
      <c r="B403" s="316"/>
      <c r="C403" s="1293"/>
      <c r="AH403" s="208"/>
    </row>
    <row r="404" spans="2:34" ht="15.75" customHeight="1">
      <c r="B404" s="316"/>
      <c r="C404" s="1293"/>
      <c r="AH404" s="208"/>
    </row>
    <row r="405" spans="2:34" ht="15.75" customHeight="1">
      <c r="B405" s="316"/>
      <c r="C405" s="1293"/>
      <c r="AH405" s="208"/>
    </row>
    <row r="406" spans="2:34" ht="15.75" customHeight="1">
      <c r="B406" s="316"/>
      <c r="C406" s="1293"/>
      <c r="AH406" s="208"/>
    </row>
    <row r="407" spans="2:34" ht="15.75" customHeight="1">
      <c r="B407" s="316"/>
      <c r="C407" s="1293"/>
      <c r="AH407" s="208"/>
    </row>
    <row r="408" spans="2:34" ht="15.75" customHeight="1">
      <c r="B408" s="316"/>
      <c r="C408" s="1293"/>
      <c r="AH408" s="208"/>
    </row>
    <row r="409" spans="2:34" ht="15.75" customHeight="1">
      <c r="B409" s="316"/>
      <c r="C409" s="1293"/>
      <c r="AH409" s="208"/>
    </row>
    <row r="410" spans="2:34" ht="15.75" customHeight="1">
      <c r="B410" s="316"/>
      <c r="C410" s="1293"/>
      <c r="AH410" s="208"/>
    </row>
    <row r="411" spans="2:34" ht="15.75" customHeight="1">
      <c r="B411" s="316"/>
      <c r="C411" s="1293"/>
      <c r="AH411" s="208"/>
    </row>
    <row r="412" spans="2:34" ht="15.75" customHeight="1">
      <c r="B412" s="316"/>
      <c r="C412" s="1293"/>
      <c r="AH412" s="208"/>
    </row>
    <row r="413" spans="2:34" ht="15.75" customHeight="1">
      <c r="B413" s="316"/>
      <c r="C413" s="1293"/>
      <c r="AH413" s="208"/>
    </row>
    <row r="414" spans="2:34" ht="15.75" customHeight="1">
      <c r="B414" s="316"/>
      <c r="C414" s="1293"/>
      <c r="AH414" s="208"/>
    </row>
    <row r="415" spans="2:34" ht="15.75" customHeight="1">
      <c r="B415" s="316"/>
      <c r="C415" s="1293"/>
      <c r="AH415" s="208"/>
    </row>
    <row r="416" spans="2:34" ht="15.75" customHeight="1">
      <c r="B416" s="316"/>
      <c r="C416" s="1293"/>
      <c r="AH416" s="208"/>
    </row>
    <row r="417" spans="2:34" ht="15.75" customHeight="1">
      <c r="B417" s="316"/>
      <c r="C417" s="1293"/>
      <c r="AH417" s="208"/>
    </row>
    <row r="418" spans="2:34" ht="15.75" customHeight="1">
      <c r="B418" s="316"/>
      <c r="C418" s="1293"/>
      <c r="AH418" s="208"/>
    </row>
    <row r="419" spans="2:34" ht="15.75" customHeight="1">
      <c r="B419" s="316"/>
      <c r="C419" s="1293"/>
      <c r="AH419" s="208"/>
    </row>
    <row r="420" spans="2:34" ht="15.75" customHeight="1">
      <c r="B420" s="316"/>
      <c r="C420" s="1293"/>
      <c r="AH420" s="208"/>
    </row>
    <row r="421" spans="2:34" ht="15.75" customHeight="1">
      <c r="B421" s="316"/>
      <c r="C421" s="1293"/>
      <c r="AH421" s="208"/>
    </row>
    <row r="422" spans="2:34" ht="15.75" customHeight="1">
      <c r="B422" s="316"/>
      <c r="C422" s="1293"/>
      <c r="AH422" s="208"/>
    </row>
    <row r="423" spans="2:34" ht="15.75" customHeight="1">
      <c r="B423" s="316"/>
      <c r="C423" s="1293"/>
      <c r="AH423" s="208"/>
    </row>
    <row r="424" spans="2:34" ht="0" hidden="1" customHeight="1">
      <c r="B424" s="316"/>
      <c r="C424" s="1293"/>
    </row>
    <row r="425" spans="2:34" ht="0" hidden="1" customHeight="1">
      <c r="B425" s="316"/>
      <c r="C425" s="1293"/>
    </row>
    <row r="426" spans="2:34" ht="0" hidden="1" customHeight="1">
      <c r="B426" s="316">
        <f>'Wknd Shift'!A129</f>
        <v>0</v>
      </c>
      <c r="C426" s="1293">
        <f>'Wknd Shift'!B126</f>
        <v>0</v>
      </c>
    </row>
    <row r="427" spans="2:34" ht="0" hidden="1" customHeight="1">
      <c r="B427" s="316">
        <f>'Wknd Shift'!A130</f>
        <v>0</v>
      </c>
      <c r="C427" s="1293">
        <f>'Wknd Shift'!B127</f>
        <v>0</v>
      </c>
    </row>
    <row r="428" spans="2:34" ht="0" hidden="1" customHeight="1">
      <c r="B428" s="316">
        <f>'Wknd Shift'!A131</f>
        <v>0</v>
      </c>
      <c r="C428" s="1293">
        <f>'Wknd Shift'!B128</f>
        <v>0</v>
      </c>
    </row>
    <row r="429" spans="2:34" ht="0" hidden="1" customHeight="1">
      <c r="B429" s="316">
        <f>'Wknd Shift'!A132</f>
        <v>0</v>
      </c>
      <c r="C429" s="1293">
        <f>'Wknd Shift'!B129</f>
        <v>0</v>
      </c>
    </row>
    <row r="430" spans="2:34" ht="0" hidden="1" customHeight="1">
      <c r="B430" s="316">
        <f>'Wknd Shift'!A133</f>
        <v>0</v>
      </c>
      <c r="C430" s="1293">
        <f>'Wknd Shift'!B130</f>
        <v>0</v>
      </c>
    </row>
    <row r="431" spans="2:34" ht="0" hidden="1" customHeight="1">
      <c r="B431" s="316">
        <f>'Wknd Shift'!A134</f>
        <v>0</v>
      </c>
      <c r="C431" s="1293">
        <f>'Wknd Shift'!B131</f>
        <v>0</v>
      </c>
    </row>
    <row r="432" spans="2:34" ht="0" hidden="1" customHeight="1">
      <c r="B432" s="316">
        <f>'Wknd Shift'!A135</f>
        <v>0</v>
      </c>
      <c r="C432" s="1293">
        <f>'Wknd Shift'!B132</f>
        <v>0</v>
      </c>
    </row>
    <row r="433" spans="2:3" ht="0" hidden="1" customHeight="1">
      <c r="B433" s="316">
        <f>'Wknd Shift'!A136</f>
        <v>0</v>
      </c>
      <c r="C433" s="1293">
        <f>'Wknd Shift'!B133</f>
        <v>0</v>
      </c>
    </row>
    <row r="434" spans="2:3" ht="0" hidden="1" customHeight="1">
      <c r="B434" s="316">
        <f>'Wknd Shift'!A137</f>
        <v>0</v>
      </c>
      <c r="C434" s="1293">
        <f>'Wknd Shift'!B134</f>
        <v>0</v>
      </c>
    </row>
    <row r="435" spans="2:3" ht="0" hidden="1" customHeight="1">
      <c r="B435" s="316">
        <f>'Wknd Shift'!A138</f>
        <v>0</v>
      </c>
      <c r="C435" s="1293">
        <f>'Wknd Shift'!B135</f>
        <v>0</v>
      </c>
    </row>
    <row r="436" spans="2:3" ht="0" hidden="1" customHeight="1">
      <c r="B436" s="316">
        <f>'Wknd Shift'!A139</f>
        <v>0</v>
      </c>
      <c r="C436" s="1293">
        <f>'Wknd Shift'!B136</f>
        <v>0</v>
      </c>
    </row>
    <row r="437" spans="2:3" ht="0" hidden="1" customHeight="1">
      <c r="B437" s="316">
        <f>'Wknd Shift'!A140</f>
        <v>0</v>
      </c>
      <c r="C437" s="1293">
        <f>'Wknd Shift'!B137</f>
        <v>0</v>
      </c>
    </row>
    <row r="438" spans="2:3" ht="0" hidden="1" customHeight="1">
      <c r="B438" s="316">
        <f>'Wknd Shift'!A141</f>
        <v>0</v>
      </c>
      <c r="C438" s="1293">
        <f>'Wknd Shift'!B138</f>
        <v>0</v>
      </c>
    </row>
    <row r="439" spans="2:3" ht="0" hidden="1" customHeight="1">
      <c r="B439" s="316">
        <f>'Wknd Shift'!A142</f>
        <v>0</v>
      </c>
      <c r="C439" s="1293">
        <f>'Wknd Shift'!B139</f>
        <v>0</v>
      </c>
    </row>
    <row r="440" spans="2:3" ht="0" hidden="1" customHeight="1">
      <c r="B440" s="316">
        <f>'Wknd Shift'!A143</f>
        <v>0</v>
      </c>
      <c r="C440" s="1293">
        <f>'Wknd Shift'!B140</f>
        <v>0</v>
      </c>
    </row>
    <row r="441" spans="2:3" ht="0" hidden="1" customHeight="1">
      <c r="B441" s="316">
        <f>'Wknd Shift'!A144</f>
        <v>0</v>
      </c>
      <c r="C441" s="1293">
        <f>'Wknd Shift'!B141</f>
        <v>0</v>
      </c>
    </row>
    <row r="442" spans="2:3" ht="0" hidden="1" customHeight="1">
      <c r="B442" s="316">
        <f>'Wknd Shift'!A145</f>
        <v>0</v>
      </c>
      <c r="C442" s="1293">
        <f>'Wknd Shift'!B142</f>
        <v>0</v>
      </c>
    </row>
    <row r="443" spans="2:3" ht="0" hidden="1" customHeight="1">
      <c r="B443" s="316">
        <f>'Wknd Shift'!A146</f>
        <v>0</v>
      </c>
      <c r="C443" s="1293">
        <f>'Wknd Shift'!B143</f>
        <v>0</v>
      </c>
    </row>
    <row r="444" spans="2:3" ht="0" hidden="1" customHeight="1">
      <c r="B444" s="316">
        <f>'Wknd Shift'!A147</f>
        <v>0</v>
      </c>
      <c r="C444" s="1293">
        <f>'Wknd Shift'!B144</f>
        <v>0</v>
      </c>
    </row>
    <row r="445" spans="2:3" ht="0" hidden="1" customHeight="1">
      <c r="B445" s="316">
        <f>'Wknd Shift'!A148</f>
        <v>0</v>
      </c>
      <c r="C445" s="1293">
        <f>'Wknd Shift'!B145</f>
        <v>0</v>
      </c>
    </row>
    <row r="446" spans="2:3" ht="0" hidden="1" customHeight="1">
      <c r="B446" s="316">
        <f>'Wknd Shift'!A149</f>
        <v>0</v>
      </c>
      <c r="C446" s="1293">
        <f>'Wknd Shift'!B146</f>
        <v>0</v>
      </c>
    </row>
    <row r="447" spans="2:3" ht="0" hidden="1" customHeight="1">
      <c r="B447" s="316">
        <f>'Wknd Shift'!A150</f>
        <v>0</v>
      </c>
      <c r="C447" s="1293">
        <f>'Wknd Shift'!B147</f>
        <v>0</v>
      </c>
    </row>
    <row r="448" spans="2:3" ht="0" hidden="1" customHeight="1">
      <c r="B448" s="316">
        <f>'Wknd Shift'!A151</f>
        <v>0</v>
      </c>
      <c r="C448" s="1293">
        <f>'Wknd Shift'!B148</f>
        <v>0</v>
      </c>
    </row>
    <row r="449" spans="2:3" ht="0" hidden="1" customHeight="1">
      <c r="B449" s="316">
        <f>'Wknd Shift'!A152</f>
        <v>0</v>
      </c>
      <c r="C449" s="1293">
        <f>'Wknd Shift'!B149</f>
        <v>0</v>
      </c>
    </row>
    <row r="450" spans="2:3" ht="0" hidden="1" customHeight="1">
      <c r="B450" s="316">
        <f>'Wknd Shift'!A153</f>
        <v>0</v>
      </c>
      <c r="C450" s="1293">
        <f>'Wknd Shift'!B150</f>
        <v>0</v>
      </c>
    </row>
    <row r="451" spans="2:3" ht="0" hidden="1" customHeight="1">
      <c r="B451" s="316">
        <f>'Wknd Shift'!A154</f>
        <v>0</v>
      </c>
      <c r="C451" s="1293">
        <f>'Wknd Shift'!B151</f>
        <v>0</v>
      </c>
    </row>
  </sheetData>
  <protectedRanges>
    <protectedRange sqref="M39:M41 H46:I203 E34:I34 E1:M4 E37:I38 G35:I36 K49:L50 H31 K33:M38 F26 J5:J42 AB46 F33:I33 M13:M32 L5:L32 I5:I32 E21:E26" name="Range1"/>
    <protectedRange sqref="U1:V3 W1:X21 U4:U12 U22:X27 V5:V12 U14:V21" name="Range2"/>
    <protectedRange sqref="AL58:AL61 AL1:AS1" name="Range3_1"/>
    <protectedRange sqref="K13:K17 E28 E30:E32" name="Range1_2_2"/>
    <protectedRange sqref="X222 Y55" name="Range2_2"/>
    <protectedRange sqref="H45 H42:I44 G31 G27:H28 E5:F6 F28:F32 E8:E20 F7:F25" name="Range1_1"/>
    <protectedRange sqref="K39:L46" name="Range1_3"/>
    <protectedRange sqref="V4" name="Range2_1_1"/>
    <protectedRange sqref="E35:F36" name="Range1_3_2"/>
    <protectedRange sqref="K5:K12" name="Range1_2"/>
    <protectedRange sqref="M5:M12" name="Range1_4"/>
    <protectedRange sqref="G14:H17" name="Range1_5"/>
    <protectedRange sqref="G5:H13" name="Range1_1_2"/>
    <protectedRange sqref="G18:H26" name="Range1_1_3"/>
    <protectedRange sqref="AL2:AS57" name="Range3_2"/>
    <protectedRange sqref="E7" name="Range1_6"/>
    <protectedRange sqref="E27:F27" name="Range1_7"/>
  </protectedRanges>
  <mergeCells count="131">
    <mergeCell ref="AC71:AD71"/>
    <mergeCell ref="AC72:AD72"/>
    <mergeCell ref="AC73:AD73"/>
    <mergeCell ref="AL2:AS2"/>
    <mergeCell ref="E3:I3"/>
    <mergeCell ref="J3:M3"/>
    <mergeCell ref="AC3:AD3"/>
    <mergeCell ref="G4:H4"/>
    <mergeCell ref="J4:K4"/>
    <mergeCell ref="L4:M4"/>
    <mergeCell ref="R4:R5"/>
    <mergeCell ref="S4:S5"/>
    <mergeCell ref="AC4:AD4"/>
    <mergeCell ref="E1:M2"/>
    <mergeCell ref="O1:S1"/>
    <mergeCell ref="U1:V2"/>
    <mergeCell ref="Z1:Z11"/>
    <mergeCell ref="AC1:AD1"/>
    <mergeCell ref="AC2:AD2"/>
    <mergeCell ref="AC8:AD8"/>
    <mergeCell ref="G9:H9"/>
    <mergeCell ref="R9:R11"/>
    <mergeCell ref="AC9:AD9"/>
    <mergeCell ref="AL4:AL9"/>
    <mergeCell ref="G5:H5"/>
    <mergeCell ref="J5:J12"/>
    <mergeCell ref="AC5:AD5"/>
    <mergeCell ref="AC18:AD18"/>
    <mergeCell ref="G19:H19"/>
    <mergeCell ref="Z19:Z38"/>
    <mergeCell ref="G20:H20"/>
    <mergeCell ref="G21:H21"/>
    <mergeCell ref="AC21:AD21"/>
    <mergeCell ref="G6:H6"/>
    <mergeCell ref="R6:R8"/>
    <mergeCell ref="AC6:AD6"/>
    <mergeCell ref="G7:H7"/>
    <mergeCell ref="AC7:AD7"/>
    <mergeCell ref="G8:H8"/>
    <mergeCell ref="AC16:AD16"/>
    <mergeCell ref="G17:H17"/>
    <mergeCell ref="AC17:AD17"/>
    <mergeCell ref="G10:H10"/>
    <mergeCell ref="AC10:AD10"/>
    <mergeCell ref="AC15:AD15"/>
    <mergeCell ref="G16:H16"/>
    <mergeCell ref="AC32:AD32"/>
    <mergeCell ref="G15:H15"/>
    <mergeCell ref="AL10:AL15"/>
    <mergeCell ref="G11:H11"/>
    <mergeCell ref="S11:S12"/>
    <mergeCell ref="AC11:AD11"/>
    <mergeCell ref="G12:H12"/>
    <mergeCell ref="Z12:Z18"/>
    <mergeCell ref="AC12:AD12"/>
    <mergeCell ref="G13:H13"/>
    <mergeCell ref="J13:J32"/>
    <mergeCell ref="G25:H25"/>
    <mergeCell ref="S24:S25"/>
    <mergeCell ref="G26:H26"/>
    <mergeCell ref="G27:H27"/>
    <mergeCell ref="G28:H28"/>
    <mergeCell ref="G29:H29"/>
    <mergeCell ref="S28:S30"/>
    <mergeCell ref="AL17:AS17"/>
    <mergeCell ref="G18:H18"/>
    <mergeCell ref="G22:H22"/>
    <mergeCell ref="G23:H23"/>
    <mergeCell ref="AC13:AD13"/>
    <mergeCell ref="G14:H14"/>
    <mergeCell ref="AC14:AD14"/>
    <mergeCell ref="G24:H24"/>
    <mergeCell ref="H44:I44"/>
    <mergeCell ref="AC43:AD43"/>
    <mergeCell ref="AC29:AD29"/>
    <mergeCell ref="G30:H30"/>
    <mergeCell ref="AC30:AD30"/>
    <mergeCell ref="G31:H31"/>
    <mergeCell ref="AC31:AD31"/>
    <mergeCell ref="G32:H32"/>
    <mergeCell ref="G33:H33"/>
    <mergeCell ref="AC33:AD33"/>
    <mergeCell ref="AC34:AD34"/>
    <mergeCell ref="AC58:AD58"/>
    <mergeCell ref="H49:I49"/>
    <mergeCell ref="AC65:AD65"/>
    <mergeCell ref="H87:I87"/>
    <mergeCell ref="H204:I204"/>
    <mergeCell ref="AC59:AD59"/>
    <mergeCell ref="AC60:AD60"/>
    <mergeCell ref="AC61:AD61"/>
    <mergeCell ref="AC62:AD62"/>
    <mergeCell ref="AC63:AD63"/>
    <mergeCell ref="AC64:AD64"/>
    <mergeCell ref="AC55:AD55"/>
    <mergeCell ref="H88:I88"/>
    <mergeCell ref="AC54:AD54"/>
    <mergeCell ref="AC52:AD52"/>
    <mergeCell ref="AC53:AD53"/>
    <mergeCell ref="AC66:AD66"/>
    <mergeCell ref="AC49:AD49"/>
    <mergeCell ref="AC50:AD50"/>
    <mergeCell ref="AC51:AD51"/>
    <mergeCell ref="AC67:AD67"/>
    <mergeCell ref="AC68:AD68"/>
    <mergeCell ref="AC69:AD69"/>
    <mergeCell ref="AC70:AD70"/>
    <mergeCell ref="AL19:AL29"/>
    <mergeCell ref="AL30:AL35"/>
    <mergeCell ref="AL37:AS37"/>
    <mergeCell ref="AL39:AL46"/>
    <mergeCell ref="AL47:AL57"/>
    <mergeCell ref="AC56:AD56"/>
    <mergeCell ref="H47:I47"/>
    <mergeCell ref="AC57:AD57"/>
    <mergeCell ref="H48:I48"/>
    <mergeCell ref="AC46:AD46"/>
    <mergeCell ref="AC47:AD47"/>
    <mergeCell ref="AC48:AD48"/>
    <mergeCell ref="H45:I45"/>
    <mergeCell ref="H46:I46"/>
    <mergeCell ref="AC37:AD37"/>
    <mergeCell ref="AC38:AD38"/>
    <mergeCell ref="K39:L39"/>
    <mergeCell ref="AC44:AD44"/>
    <mergeCell ref="AC45:AD45"/>
    <mergeCell ref="U36:X36"/>
    <mergeCell ref="AC36:AD36"/>
    <mergeCell ref="AC35:AD35"/>
    <mergeCell ref="H42:I42"/>
    <mergeCell ref="H43:I43"/>
  </mergeCells>
  <conditionalFormatting sqref="S3:S4 S6:S11 S13:S16 S26:S28">
    <cfRule type="cellIs" dxfId="100" priority="1" operator="lessThan">
      <formula>Q3</formula>
    </cfRule>
    <cfRule type="cellIs" dxfId="99" priority="2" operator="greaterThan">
      <formula>Q3</formula>
    </cfRule>
  </conditionalFormatting>
  <conditionalFormatting sqref="S17:S23">
    <cfRule type="cellIs" dxfId="98" priority="10" operator="lessThan">
      <formula>Q33</formula>
    </cfRule>
    <cfRule type="cellIs" dxfId="97" priority="11" operator="greaterThan">
      <formula>Q33</formula>
    </cfRule>
  </conditionalFormatting>
  <conditionalFormatting sqref="S24">
    <cfRule type="cellIs" dxfId="96" priority="6" operator="lessThan">
      <formula>Q25</formula>
    </cfRule>
    <cfRule type="cellIs" dxfId="95" priority="7" operator="greaterThan">
      <formula>Q25</formula>
    </cfRule>
  </conditionalFormatting>
  <conditionalFormatting sqref="S31:S33">
    <cfRule type="cellIs" dxfId="94" priority="8" operator="lessThan">
      <formula>Q31</formula>
    </cfRule>
    <cfRule type="cellIs" dxfId="93" priority="9" operator="greaterThan">
      <formula>Q31</formula>
    </cfRule>
  </conditionalFormatting>
  <conditionalFormatting sqref="V10:V12">
    <cfRule type="cellIs" dxfId="92" priority="3" operator="greaterThanOrEqual">
      <formula>$V$4</formula>
    </cfRule>
  </conditionalFormatting>
  <conditionalFormatting sqref="V15:V16">
    <cfRule type="cellIs" dxfId="91" priority="4" operator="lessThanOrEqual">
      <formula>TODAY()-2</formula>
    </cfRule>
    <cfRule type="cellIs" dxfId="90" priority="5" operator="greaterThanOrEqual">
      <formula>TODAY()-2</formula>
    </cfRule>
  </conditionalFormatting>
  <dataValidations count="3">
    <dataValidation type="list" allowBlank="1" showInputMessage="1" showErrorMessage="1" sqref="AB25:AB31" xr:uid="{B010F93B-EDFC-4B4E-A44A-F79296ED6403}">
      <formula1>"On Dock, Door 2, Door 3, Door 4, Door 5, Door 6, Door 7, Door 8, Door 9, Door 10, On Dock"</formula1>
    </dataValidation>
    <dataValidation type="list" allowBlank="1" showInputMessage="1" showErrorMessage="1" sqref="O1:S1" xr:uid="{F867776E-A321-4A3B-B04B-0E75C6606D06}">
      <formula1>"1st shift, Crossover"</formula1>
    </dataValidation>
    <dataValidation type="list" allowBlank="1" showInputMessage="1" showErrorMessage="1" sqref="AD23:AD28" xr:uid="{39535A5E-29BB-4920-B75A-ED8F6730C297}">
      <formula1>"0-1,0-3,1,2,3,4, All"</formula1>
    </dataValidation>
  </dataValidations>
  <pageMargins left="0.7" right="0.7" top="0.75" bottom="0.75" header="0.3" footer="0.3"/>
  <pageSetup fitToWidth="0"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3E0BE-6676-40A8-A0D7-EFD1976C291D}">
  <sheetPr>
    <tabColor rgb="FFF8CBAD"/>
  </sheetPr>
  <dimension ref="B1:AY451"/>
  <sheetViews>
    <sheetView workbookViewId="0">
      <selection activeCell="F8" sqref="F8"/>
    </sheetView>
  </sheetViews>
  <sheetFormatPr defaultColWidth="9.140625" defaultRowHeight="0" customHeight="1" zeroHeight="1"/>
  <cols>
    <col min="1" max="1" width="2.28515625" customWidth="1"/>
    <col min="2" max="2" width="20.7109375" style="49" hidden="1" customWidth="1"/>
    <col min="3" max="3" width="5" style="49" hidden="1" customWidth="1"/>
    <col min="4" max="4" width="12.7109375" style="56" hidden="1" customWidth="1"/>
    <col min="5" max="5" width="27" customWidth="1"/>
    <col min="6" max="6" width="9.140625" customWidth="1"/>
    <col min="7" max="7" width="18.7109375" customWidth="1"/>
    <col min="8" max="10" width="9.140625" customWidth="1"/>
    <col min="11" max="11" width="15.28515625" customWidth="1"/>
    <col min="12" max="15" width="9.140625" customWidth="1"/>
    <col min="16" max="16" width="19.42578125" bestFit="1" customWidth="1"/>
    <col min="17" max="17" width="13.28515625" customWidth="1"/>
    <col min="18" max="20" width="9.140625" customWidth="1"/>
    <col min="21" max="21" width="20.28515625" bestFit="1" customWidth="1"/>
    <col min="22" max="22" width="14.5703125" bestFit="1" customWidth="1"/>
    <col min="23" max="26" width="9.140625" customWidth="1"/>
    <col min="27" max="27" width="32.85546875" style="208" bestFit="1" customWidth="1"/>
    <col min="28" max="28" width="32.42578125" style="208" customWidth="1"/>
    <col min="29" max="29" width="22.28515625" style="208" customWidth="1"/>
    <col min="30" max="30" width="7.42578125" style="208" customWidth="1"/>
    <col min="31" max="33" width="31.85546875" style="208" customWidth="1"/>
    <col min="34" max="34" width="29.42578125" customWidth="1"/>
    <col min="35" max="35" width="34.140625" bestFit="1" customWidth="1"/>
    <col min="36" max="36" width="35.42578125" customWidth="1"/>
    <col min="37" max="37" width="9.140625" customWidth="1"/>
  </cols>
  <sheetData>
    <row r="1" spans="2:51" ht="15.75">
      <c r="B1" s="314" t="str" cm="1">
        <f t="array" ref="B1">IFERROR(_xlfn.IFS(E5=0,"",E5&gt;0,E5),"")</f>
        <v>Maria Carrasco-DS</v>
      </c>
      <c r="C1" s="314" t="str" cm="1">
        <f t="array" ref="C1">IFERROR(_xlfn.IFS(F5=0,"",F5&gt;0,F5),"")</f>
        <v>sl</v>
      </c>
      <c r="E1" s="1719" t="s">
        <v>227</v>
      </c>
      <c r="F1" s="1720"/>
      <c r="G1" s="1720"/>
      <c r="H1" s="1720"/>
      <c r="I1" s="1720"/>
      <c r="J1" s="1720"/>
      <c r="K1" s="1720"/>
      <c r="L1" s="1720"/>
      <c r="M1" s="1721"/>
      <c r="N1" s="321"/>
      <c r="O1" s="1725" t="s">
        <v>201</v>
      </c>
      <c r="P1" s="1726"/>
      <c r="Q1" s="1726"/>
      <c r="R1" s="1726"/>
      <c r="S1" s="1727"/>
      <c r="T1" s="56"/>
      <c r="U1" s="1728">
        <f ca="1">TODAY()</f>
        <v>46189</v>
      </c>
      <c r="V1" s="1729"/>
      <c r="W1" s="372"/>
      <c r="X1" s="372"/>
      <c r="Y1" s="372"/>
      <c r="Z1" s="1699" t="s">
        <v>178</v>
      </c>
      <c r="AA1" s="331" t="s">
        <v>202</v>
      </c>
      <c r="AB1" s="331" t="s">
        <v>203</v>
      </c>
      <c r="AC1" s="1732" t="s">
        <v>204</v>
      </c>
      <c r="AD1" s="1733"/>
      <c r="AE1" s="331" t="s">
        <v>205</v>
      </c>
      <c r="AF1" s="808" t="s">
        <v>206</v>
      </c>
      <c r="AG1" s="808" t="s">
        <v>207</v>
      </c>
      <c r="AH1" s="332" t="s">
        <v>208</v>
      </c>
      <c r="AI1" s="332" t="str">
        <f>"Picking"&amp;"  "&amp;COUNTA(AI2:AI37)-COUNTBLANK(AI2:AI37)</f>
        <v>Picking  0</v>
      </c>
      <c r="AJ1" s="332" t="str">
        <f>"Picking"&amp;"  "&amp;COUNTA(AJ2:AJ37)-COUNTBLANK(AJ2:AJ37)</f>
        <v>Picking  0</v>
      </c>
      <c r="AK1" s="323"/>
      <c r="AV1" t="s">
        <v>418</v>
      </c>
      <c r="AW1" t="s">
        <v>419</v>
      </c>
      <c r="AX1" s="1734" t="s">
        <v>420</v>
      </c>
      <c r="AY1" s="1734"/>
    </row>
    <row r="2" spans="2:51" ht="16.5">
      <c r="B2" s="314" t="str" cm="1">
        <f t="array" ref="B2">IFERROR(_xlfn.IFS(E6=0,"",E6&gt;0,E6),"")</f>
        <v>Brandee Foster- IL</v>
      </c>
      <c r="C2" s="314" t="str" cm="1">
        <f t="array" ref="C2">IFERROR(_xlfn.IFS(F6=0,"",F6&gt;0,F6),"")</f>
        <v>I</v>
      </c>
      <c r="E2" s="1722"/>
      <c r="F2" s="1723"/>
      <c r="G2" s="1723"/>
      <c r="H2" s="1723"/>
      <c r="I2" s="1723"/>
      <c r="J2" s="1723"/>
      <c r="K2" s="1723"/>
      <c r="L2" s="1723"/>
      <c r="M2" s="1724"/>
      <c r="N2" s="321"/>
      <c r="O2" s="148" t="s">
        <v>209</v>
      </c>
      <c r="P2" s="532" t="s">
        <v>210</v>
      </c>
      <c r="Q2" s="533">
        <f ca="1">TODAY()</f>
        <v>46189</v>
      </c>
      <c r="R2" s="534" t="s">
        <v>211</v>
      </c>
      <c r="S2" s="535" t="s">
        <v>212</v>
      </c>
      <c r="T2" s="56"/>
      <c r="U2" s="1730"/>
      <c r="V2" s="1781"/>
      <c r="W2" s="373"/>
      <c r="X2" s="644"/>
      <c r="Y2" s="56"/>
      <c r="Z2" s="1699"/>
      <c r="AA2" s="326" t="str" cm="1">
        <f t="array" ref="AA2">IFERROR(INDEX($B$1:$B$272,SMALL(IF($O$3=$C$1:$C$272,ROW($C$1:$C$272)-MIN(ROW($B$1:$B$272))+1,""), ROW()-1)),"")</f>
        <v>Roxana Lloret</v>
      </c>
      <c r="AB2" s="326" t="str" cm="1">
        <f t="array" ref="AB2">IFERROR(INDEX($B$1:$B$272,SMALL(IF($O$10=$C$1:$C$272,ROW($C$1:$C$272)-MIN(ROW($B$1:$B$272))+1,""), ROW()-1)),"")</f>
        <v>Jose Miro Quintana</v>
      </c>
      <c r="AC2" s="1692" t="str" cm="1">
        <f t="array" ref="AC2">IFERROR(INDEX($B$1:$B$272,SMALL(IF($O$9=$C$1:$C$272,ROW($C$1:$C$272)-MIN(ROW($B$1:$B$272))+1,""), ROW()-1)),"")</f>
        <v>Damaris Curbelo</v>
      </c>
      <c r="AD2" s="1693"/>
      <c r="AE2" s="358" t="str" cm="1">
        <f t="array" ref="AE2">IFERROR(INDEX($B$1:$B$272,SMALL(IF($O$6=$C$1:$C$272,ROW($C$1:$C$272)-MIN(ROW($B$1:$B$272))+1,""), ROW()-1)),"")</f>
        <v/>
      </c>
      <c r="AF2" s="328" t="str" cm="1">
        <f t="array" ref="AF2">IFERROR(INDEX($B$1:$B$272,SMALL(IF($O$8=$C$1:$C$272,ROW($C$1:$C$272)-MIN(ROW($B$1:$B$272))+1,""), ROW()-1)),"")</f>
        <v/>
      </c>
      <c r="AG2" s="328" t="str" cm="1">
        <f t="array" ref="AG2">IFERROR(INDEX($B$1:$B$272,SMALL(IF($O$31=$C$1:$C$272,ROW($C$1:$C$272)-MIN(ROW($B$1:$B$272))+1,""), ROW()-1)),"")</f>
        <v/>
      </c>
      <c r="AH2" s="326" t="str" cm="1">
        <f t="array" ref="AH2">IFERROR(INDEX($B$1:$B$272,SMALL(IF($O$21=$C$1:$C$272,ROW($C$1:$C$272)-MIN(ROW($B$1:$B$272))+1,""), ROW()-1)),"")</f>
        <v>Iraldo Rodriguez</v>
      </c>
      <c r="AI2" s="875" t="str" cm="1">
        <f t="array" ref="AI2">IFERROR(INDEX($B$1:$B$30,SMALL(IF($O$4=$C$1:$C$30,ROW($C$1:$C$30)-MIN(ROW($B$1:$B$30))+1,""), ROW()-1)),"")</f>
        <v/>
      </c>
      <c r="AJ2" s="876" t="str" cm="1">
        <f t="array" ref="AJ2">IFERROR(INDEX($B$30:$B$646,SMALL(IF($O$4=$C$30:$C$646,ROW($C$30:$C$646)-MIN(ROW($B$30:$B$646))+1,""), ROW()-1)),"")</f>
        <v/>
      </c>
      <c r="AK2" s="323"/>
      <c r="AL2" s="1658" t="s">
        <v>213</v>
      </c>
      <c r="AM2" s="1659"/>
      <c r="AN2" s="1659"/>
      <c r="AO2" s="1659"/>
      <c r="AP2" s="1659"/>
      <c r="AQ2" s="1659"/>
      <c r="AR2" s="1659"/>
      <c r="AS2" s="1659"/>
      <c r="AV2" s="1752" t="s">
        <v>421</v>
      </c>
      <c r="AW2" s="1339" t="s">
        <v>422</v>
      </c>
      <c r="AX2" s="1737" t="s">
        <v>423</v>
      </c>
      <c r="AY2" s="1738"/>
    </row>
    <row r="3" spans="2:51" ht="16.5">
      <c r="B3" s="314" t="str" cm="1">
        <f t="array" ref="B3">IFERROR(_xlfn.IFS(E7=0,"",E7&gt;0,E7),"")</f>
        <v>Ailin Reynaldo</v>
      </c>
      <c r="C3" s="314" t="str" cm="1">
        <f t="array" ref="C3">IFERROR(_xlfn.IFS(F7=0,"",F7&gt;0,F7),"")</f>
        <v>i</v>
      </c>
      <c r="D3" s="374"/>
      <c r="E3" s="1709" t="s">
        <v>214</v>
      </c>
      <c r="F3" s="1710"/>
      <c r="G3" s="1710"/>
      <c r="H3" s="1711"/>
      <c r="I3" s="1711"/>
      <c r="J3" s="1782" t="s">
        <v>424</v>
      </c>
      <c r="K3" s="1710"/>
      <c r="L3" s="1710"/>
      <c r="M3" s="1783"/>
      <c r="N3" s="321"/>
      <c r="O3" s="148" t="s">
        <v>216</v>
      </c>
      <c r="P3" s="174" t="s">
        <v>217</v>
      </c>
      <c r="Q3" s="198">
        <f t="shared" ref="Q3:Q33" si="0">COUNTIFS($F$5:$F$664,O3)+COUNTIFS($I$5:$I$664,O3)</f>
        <v>1</v>
      </c>
      <c r="R3" s="380">
        <f>V8</f>
        <v>1921</v>
      </c>
      <c r="S3" s="234">
        <f ca="1">LOOKUP(U1,'Deployment needs'!$2:$2,'Deployment needs'!58:58)</f>
        <v>0.48379629629629634</v>
      </c>
      <c r="T3" s="56"/>
      <c r="U3" s="1629" t="s">
        <v>218</v>
      </c>
      <c r="V3" s="1470">
        <f ca="1">LOOKUP(U1,'Deployment needs'!2:2,'Deployment needs'!5:5)</f>
        <v>13000</v>
      </c>
      <c r="W3" s="373"/>
      <c r="X3" s="644"/>
      <c r="Y3" s="56"/>
      <c r="Z3" s="1699"/>
      <c r="AA3" s="326" t="str" cm="1">
        <f t="array" ref="AA3">IFERROR(INDEX($B$1:$B$272,SMALL(IF($O$3=$C$1:$C$272,ROW($C$1:$C$272)-MIN(ROW($B$1:$B$272))+1,""), ROW()-1)),"")</f>
        <v/>
      </c>
      <c r="AB3" s="326" t="str" cm="1">
        <f t="array" ref="AB3">IFERROR(INDEX($B$1:$B$272,SMALL(IF($O$10=$C$1:$C$272,ROW($C$1:$C$272)-MIN(ROW($B$1:$B$272))+1,""), ROW()-1)),"")</f>
        <v/>
      </c>
      <c r="AC3" s="1684" t="str" cm="1">
        <f t="array" ref="AC3">IFERROR(INDEX($B$1:$B$272,SMALL(IF($O$9=$C$1:$C$272,ROW($C$1:$C$272)-MIN(ROW($B$1:$B$272))+1,""), ROW()-1)),"")</f>
        <v>Dania Curbelo</v>
      </c>
      <c r="AD3" s="1685"/>
      <c r="AE3" s="358" t="str" cm="1">
        <f t="array" ref="AE3">IFERROR(INDEX($B$1:$B$272,SMALL(IF($O$6=$C$1:$C$272,ROW($C$1:$C$272)-MIN(ROW($B$1:$B$272))+1,""), ROW()-1)),"")</f>
        <v/>
      </c>
      <c r="AF3" s="328" t="str" cm="1">
        <f t="array" ref="AF3">IFERROR(INDEX($B$1:$B$272,SMALL(IF($O$8=$C$1:$C$272,ROW($C$1:$C$272)-MIN(ROW($B$1:$B$272))+1,""), ROW()-1)),"")</f>
        <v/>
      </c>
      <c r="AG3" s="328" t="str" cm="1">
        <f t="array" ref="AG3">IFERROR(INDEX($B$1:$B$272,SMALL(IF($O$31=$C$1:$C$272,ROW($C$1:$C$272)-MIN(ROW($B$1:$B$272))+1,""), ROW()-1)),"")</f>
        <v/>
      </c>
      <c r="AH3" s="326" t="str" cm="1">
        <f t="array" ref="AH3">IFERROR(INDEX($B$1:$B$272,SMALL(IF($O$21=$C$1:$C$272,ROW($C$1:$C$272)-MIN(ROW($B$1:$B$272))+1,""), ROW()-1)),"")</f>
        <v>John Franco Morenos Rosales</v>
      </c>
      <c r="AI3" s="875" t="str" cm="1">
        <f t="array" ref="AI3">IFERROR(INDEX($B$1:$B$30,SMALL(IF($O$4=$C$1:$C$30,ROW($C$1:$C$30)-MIN(ROW($B$1:$B$30))+1,""), ROW()-1)),"")</f>
        <v/>
      </c>
      <c r="AJ3" s="876" t="str" cm="1">
        <f t="array" ref="AJ3">IFERROR(INDEX($B$30:$B$646,SMALL(IF($O$4=$C$30:$C$646,ROW($C$30:$C$646)-MIN(ROW($B$30:$B$646))+1,""), ROW()-1)),"")</f>
        <v/>
      </c>
      <c r="AK3" s="323"/>
      <c r="AL3" s="815" t="s">
        <v>219</v>
      </c>
      <c r="AM3" s="378" t="s">
        <v>220</v>
      </c>
      <c r="AN3" s="378" t="s">
        <v>221</v>
      </c>
      <c r="AO3" s="378" t="s">
        <v>222</v>
      </c>
      <c r="AP3" s="378" t="s">
        <v>223</v>
      </c>
      <c r="AQ3" s="378" t="s">
        <v>224</v>
      </c>
      <c r="AR3" s="378" t="s">
        <v>225</v>
      </c>
      <c r="AS3" s="378" t="s">
        <v>226</v>
      </c>
      <c r="AV3" s="1753"/>
      <c r="AW3" s="1339" t="s">
        <v>222</v>
      </c>
      <c r="AX3" s="1741" t="s">
        <v>425</v>
      </c>
      <c r="AY3" s="1742"/>
    </row>
    <row r="4" spans="2:51" ht="15.75" customHeight="1">
      <c r="B4" s="314" t="str" cm="1">
        <f t="array" ref="B4">IFERROR(_xlfn.IFS(E8=0,"",E8&gt;0,E8),"")</f>
        <v>Chrissy Parisek</v>
      </c>
      <c r="C4" s="314" t="str" cm="1">
        <f t="array" ref="C4">IFERROR(_xlfn.IFS(F8=0,"",F8&gt;0,F8),"")</f>
        <v>RN</v>
      </c>
      <c r="D4" s="374"/>
      <c r="E4" s="804" t="s">
        <v>426</v>
      </c>
      <c r="F4" s="1536" t="s">
        <v>344</v>
      </c>
      <c r="G4" s="1784" t="s">
        <v>426</v>
      </c>
      <c r="H4" s="1788"/>
      <c r="I4" s="1548" t="s">
        <v>228</v>
      </c>
      <c r="J4" s="1773" t="s">
        <v>230</v>
      </c>
      <c r="K4" s="1774"/>
      <c r="L4" s="1784" t="s">
        <v>344</v>
      </c>
      <c r="M4" s="1785"/>
      <c r="N4" s="321"/>
      <c r="O4" s="148" t="s">
        <v>231</v>
      </c>
      <c r="P4" s="174" t="s">
        <v>232</v>
      </c>
      <c r="Q4" s="198">
        <f t="shared" si="0"/>
        <v>0</v>
      </c>
      <c r="R4" s="1718">
        <f>V11</f>
        <v>1086</v>
      </c>
      <c r="S4" s="1682">
        <f ca="1">LOOKUP(U1,'Deployment needs'!$2:$2,'Deployment needs'!54:54)+LOOKUP(U1,'Deployment needs'!$2:$2,'Deployment needs'!55:55)</f>
        <v>4.0689814814814822</v>
      </c>
      <c r="T4" s="56"/>
      <c r="U4" s="1630" t="s">
        <v>233</v>
      </c>
      <c r="V4" s="1502">
        <f ca="1">LOOKUP(U1,'Deployment needs'!$2:$2,'Deployment needs'!$53:$53)</f>
        <v>7150.0000000000009</v>
      </c>
      <c r="W4" s="461"/>
      <c r="X4" s="644"/>
      <c r="Y4" s="56"/>
      <c r="Z4" s="1699"/>
      <c r="AA4" s="326" t="str" cm="1">
        <f t="array" ref="AA4">IFERROR(INDEX($B$1:$B$272,SMALL(IF($O$3=$C$1:$C$272,ROW($C$1:$C$272)-MIN(ROW($B$1:$B$272))+1,""), ROW()-1)),"")</f>
        <v/>
      </c>
      <c r="AB4" s="326" t="str" cm="1">
        <f t="array" ref="AB4">IFERROR(INDEX($B$1:$B$272,SMALL(IF($O$10=$C$1:$C$272,ROW($C$1:$C$272)-MIN(ROW($B$1:$B$272))+1,""), ROW()-1)),"")</f>
        <v/>
      </c>
      <c r="AC4" s="1684" t="str" cm="1">
        <f t="array" ref="AC4">IFERROR(INDEX($B$1:$B$272,SMALL(IF($O$9=$C$1:$C$272,ROW($C$1:$C$272)-MIN(ROW($B$1:$B$272))+1,""), ROW()-1)),"")</f>
        <v xml:space="preserve">Shvodra Anderson </v>
      </c>
      <c r="AD4" s="1685"/>
      <c r="AE4" s="358" t="str" cm="1">
        <f t="array" ref="AE4">IFERROR(INDEX($B$1:$B$272,SMALL(IF($O$6=$C$1:$C$272,ROW($C$1:$C$272)-MIN(ROW($B$1:$B$272))+1,""), ROW()-1)),"")</f>
        <v/>
      </c>
      <c r="AF4" s="328" t="str" cm="1">
        <f t="array" ref="AF4">IFERROR(INDEX($B$1:$B$272,SMALL(IF($O$8=$C$1:$C$272,ROW($C$1:$C$272)-MIN(ROW($B$1:$B$272))+1,""), ROW()-1)),"")</f>
        <v/>
      </c>
      <c r="AG4" s="328" t="str" cm="1">
        <f t="array" ref="AG4">IFERROR(INDEX($B$1:$B$272,SMALL(IF($O$31=$C$1:$C$272,ROW($C$1:$C$272)-MIN(ROW($B$1:$B$272))+1,""), ROW()-1)),"")</f>
        <v/>
      </c>
      <c r="AH4" s="326" t="str" cm="1">
        <f t="array" ref="AH4">IFERROR(INDEX($B$1:$B$272,SMALL(IF($O$21=$C$1:$C$272,ROW($C$1:$C$272)-MIN(ROW($B$1:$B$272))+1,""), ROW()-1)),"")</f>
        <v/>
      </c>
      <c r="AI4" s="875" t="str" cm="1">
        <f t="array" ref="AI4">IFERROR(INDEX($B$1:$B$30,SMALL(IF($O$4=$C$1:$C$30,ROW($C$1:$C$30)-MIN(ROW($B$1:$B$30))+1,""), ROW()-1)),"")</f>
        <v/>
      </c>
      <c r="AJ4" s="876" t="str" cm="1">
        <f t="array" ref="AJ4">IFERROR(INDEX($B$30:$B$646,SMALL(IF($O$4=$C$30:$C$646,ROW($C$30:$C$646)-MIN(ROW($B$30:$B$646))+1,""), ROW()-1)),"")</f>
        <v/>
      </c>
      <c r="AK4" s="323"/>
      <c r="AL4" s="1652" t="s">
        <v>234</v>
      </c>
      <c r="AM4" s="337"/>
      <c r="AN4" s="337" t="str" cm="1">
        <f t="array" ref="AN4">IFERROR(INDEX($B$1:$B$675,SMALL(IF($O$15=$C$1:$C$675,ROW($C$1:$C$675)-MIN(ROW($B$1:$B$675))+1,""), ROW()-12)),"")</f>
        <v/>
      </c>
      <c r="AO4" s="569"/>
      <c r="AP4" s="337"/>
      <c r="AQ4" s="337"/>
      <c r="AR4" s="337"/>
      <c r="AS4" s="337"/>
      <c r="AV4" s="1753"/>
      <c r="AW4" s="1339" t="s">
        <v>223</v>
      </c>
      <c r="AX4" s="1741" t="s">
        <v>370</v>
      </c>
      <c r="AY4" s="1742"/>
    </row>
    <row r="5" spans="2:51" ht="15.75" customHeight="1">
      <c r="B5" s="314" t="str" cm="1">
        <f t="array" ref="B5">IFERROR(_xlfn.IFS(E9=0,"",E9&gt;0,E9),"")</f>
        <v>Yasmin Montero</v>
      </c>
      <c r="C5" s="314" t="str" cm="1">
        <f t="array" ref="C5">IFERROR(_xlfn.IFS(F9=0,"",F9&gt;0,F9),"")</f>
        <v>RN</v>
      </c>
      <c r="D5" s="323"/>
      <c r="E5" s="1571" t="s">
        <v>427</v>
      </c>
      <c r="F5" s="714" t="s">
        <v>428</v>
      </c>
      <c r="G5" s="1569" t="s">
        <v>341</v>
      </c>
      <c r="H5" s="1570"/>
      <c r="I5" s="618" t="s">
        <v>429</v>
      </c>
      <c r="J5" s="1779"/>
      <c r="K5" s="1780"/>
      <c r="L5" s="1786"/>
      <c r="M5" s="1787"/>
      <c r="N5" s="321"/>
      <c r="O5" s="148" t="s">
        <v>239</v>
      </c>
      <c r="P5" s="174" t="s">
        <v>240</v>
      </c>
      <c r="Q5" s="198">
        <f t="shared" si="0"/>
        <v>0</v>
      </c>
      <c r="R5" s="1718"/>
      <c r="S5" s="1690"/>
      <c r="T5" s="56"/>
      <c r="U5" s="1630" t="s">
        <v>430</v>
      </c>
      <c r="V5" s="1631">
        <v>23714</v>
      </c>
      <c r="W5" s="501"/>
      <c r="X5" s="644"/>
      <c r="Y5" s="56"/>
      <c r="Z5" s="1699"/>
      <c r="AA5" s="326" t="str" cm="1">
        <f t="array" ref="AA5">IFERROR(INDEX($B$1:$B$272,SMALL(IF($O$3=$C$1:$C$272,ROW($C$1:$C$272)-MIN(ROW($B$1:$B$272))+1,""), ROW()-1)),"")</f>
        <v/>
      </c>
      <c r="AB5" s="326" t="str" cm="1">
        <f t="array" ref="AB5">IFERROR(INDEX($B$1:$B$272,SMALL(IF($O$10=$C$1:$C$272,ROW($C$1:$C$272)-MIN(ROW($B$1:$B$272))+1,""), ROW()-1)),"")</f>
        <v/>
      </c>
      <c r="AC5" s="1684" t="str" cm="1">
        <f t="array" ref="AC5">IFERROR(INDEX($B$1:$B$272,SMALL(IF($O$9=$C$1:$C$272,ROW($C$1:$C$272)-MIN(ROW($B$1:$B$272))+1,""), ROW()-1)),"")</f>
        <v>Mbaya Kapita</v>
      </c>
      <c r="AD5" s="1685"/>
      <c r="AE5" s="358" t="str" cm="1">
        <f t="array" ref="AE5">IFERROR(INDEX($B$1:$B$272,SMALL(IF($O$6=$C$1:$C$272,ROW($C$1:$C$272)-MIN(ROW($B$1:$B$272))+1,""), ROW()-1)),"")</f>
        <v/>
      </c>
      <c r="AF5" s="328" t="str" cm="1">
        <f t="array" ref="AF5">IFERROR(INDEX($B$1:$B$272,SMALL(IF($O$8=$C$1:$C$272,ROW($C$1:$C$272)-MIN(ROW($B$1:$B$272))+1,""), ROW()-1)),"")</f>
        <v/>
      </c>
      <c r="AG5" s="328" t="str" cm="1">
        <f t="array" ref="AG5">IFERROR(INDEX($B$1:$B$272,SMALL(IF($O$31=$C$1:$C$272,ROW($C$1:$C$272)-MIN(ROW($B$1:$B$272))+1,""), ROW()-1)),"")</f>
        <v/>
      </c>
      <c r="AH5" s="326" t="str" cm="1">
        <f t="array" ref="AH5">IFERROR(INDEX($B$1:$B$272,SMALL(IF($O$21=$C$1:$C$272,ROW($C$1:$C$272)-MIN(ROW($B$1:$B$272))+1,""), ROW()-1)),"")</f>
        <v/>
      </c>
      <c r="AI5" s="875" t="str" cm="1">
        <f t="array" ref="AI5">IFERROR(INDEX($B$1:$B$30,SMALL(IF($O$4=$C$1:$C$30,ROW($C$1:$C$30)-MIN(ROW($B$1:$B$30))+1,""), ROW()-1)),"")</f>
        <v/>
      </c>
      <c r="AJ5" s="876" t="str" cm="1">
        <f t="array" ref="AJ5">IFERROR(INDEX($B$30:$B$646,SMALL(IF($O$4=$C$30:$C$646,ROW($C$30:$C$646)-MIN(ROW($B$30:$B$646))+1,""), ROW()-1)),"")</f>
        <v/>
      </c>
      <c r="AK5" s="323"/>
      <c r="AL5" s="1653"/>
      <c r="AM5" s="337"/>
      <c r="AN5" s="337"/>
      <c r="AO5" s="569"/>
      <c r="AP5" s="337"/>
      <c r="AQ5" s="337"/>
      <c r="AR5" s="337"/>
      <c r="AS5" s="337"/>
      <c r="AV5" s="1753"/>
      <c r="AW5" s="1339" t="s">
        <v>224</v>
      </c>
      <c r="AX5" s="1741" t="s">
        <v>284</v>
      </c>
      <c r="AY5" s="1742"/>
    </row>
    <row r="6" spans="2:51" ht="15.75" customHeight="1">
      <c r="B6" s="314" t="str" cm="1">
        <f t="array" ref="B6">IFERROR(_xlfn.IFS(E10=0,"",E10&gt;0,E10),"")</f>
        <v>Annaliet Rodriguez Perez</v>
      </c>
      <c r="C6" s="314" t="str" cm="1">
        <f t="array" ref="C6">IFERROR(_xlfn.IFS(F10=0,"",F10&gt;0,F10),"")</f>
        <v>PC</v>
      </c>
      <c r="E6" s="1572" t="s">
        <v>242</v>
      </c>
      <c r="F6" s="616" t="s">
        <v>245</v>
      </c>
      <c r="G6" s="1569" t="s">
        <v>346</v>
      </c>
      <c r="H6" s="1570"/>
      <c r="I6" s="618" t="s">
        <v>269</v>
      </c>
      <c r="J6" s="1551"/>
      <c r="K6" s="1551"/>
      <c r="L6" s="1766"/>
      <c r="M6" s="1768"/>
      <c r="N6" s="321"/>
      <c r="O6" s="148" t="s">
        <v>246</v>
      </c>
      <c r="P6" s="174" t="s">
        <v>205</v>
      </c>
      <c r="Q6" s="198">
        <f t="shared" si="0"/>
        <v>0</v>
      </c>
      <c r="R6" s="1704"/>
      <c r="S6" s="234" cm="1">
        <f t="array" aca="1" ref="S6" ca="1">LOOKUP(U1,'Deployment needs'!$2:$2,('Deployment needs'!56:56+'Deployment needs'!57:57))</f>
        <v>1.0857407407407411</v>
      </c>
      <c r="T6" s="716"/>
      <c r="U6" s="1630" t="s">
        <v>431</v>
      </c>
      <c r="V6" s="1631">
        <v>0</v>
      </c>
      <c r="W6" s="363"/>
      <c r="X6" s="699"/>
      <c r="Y6" s="322"/>
      <c r="Z6" s="1699"/>
      <c r="AA6" s="326" t="str" cm="1">
        <f t="array" ref="AA6">IFERROR(INDEX($B$1:$B$272,SMALL(IF($O$3=$C$1:$C$272,ROW($C$1:$C$272)-MIN(ROW($B$1:$B$272))+1,""), ROW()-1)),"")</f>
        <v/>
      </c>
      <c r="AB6" s="326" t="str" cm="1">
        <f t="array" ref="AB6">IFERROR(INDEX($B$1:$B$272,SMALL(IF($O$10=$C$1:$C$272,ROW($C$1:$C$272)-MIN(ROW($B$1:$B$272))+1,""), ROW()-1)),"")</f>
        <v/>
      </c>
      <c r="AC6" s="1684" t="str" cm="1">
        <f t="array" ref="AC6">IFERROR(INDEX($B$1:$B$272,SMALL(IF($O$9=$C$1:$C$272,ROW($C$1:$C$272)-MIN(ROW($B$1:$B$272))+1,""), ROW()-1)),"")</f>
        <v>Tamara Izada Aguado</v>
      </c>
      <c r="AD6" s="1685"/>
      <c r="AE6" s="358" t="str" cm="1">
        <f t="array" ref="AE6">IFERROR(INDEX($B$1:$B$272,SMALL(IF($O$6=$C$1:$C$272,ROW($C$1:$C$272)-MIN(ROW($B$1:$B$272))+1,""), ROW()-1)),"")</f>
        <v/>
      </c>
      <c r="AF6" s="816" t="s">
        <v>248</v>
      </c>
      <c r="AG6" s="808" t="s">
        <v>249</v>
      </c>
      <c r="AH6" s="326" t="str" cm="1">
        <f t="array" ref="AH6">IFERROR(INDEX($B$1:$B$272,SMALL(IF($O$21=$C$1:$C$272,ROW($C$1:$C$272)-MIN(ROW($B$1:$B$272))+1,""), ROW()-1)),"")</f>
        <v/>
      </c>
      <c r="AI6" s="875" t="str" cm="1">
        <f t="array" ref="AI6">IFERROR(INDEX($B$1:$B$30,SMALL(IF($O$4=$C$1:$C$30,ROW($C$1:$C$30)-MIN(ROW($B$1:$B$30))+1,""), ROW()-1)),"")</f>
        <v/>
      </c>
      <c r="AJ6" s="876" t="str" cm="1">
        <f t="array" ref="AJ6">IFERROR(INDEX($B$30:$B$646,SMALL(IF($O$4=$C$30:$C$646,ROW($C$30:$C$646)-MIN(ROW($B$30:$B$646))+1,""), ROW()-1)),"")</f>
        <v/>
      </c>
      <c r="AK6" s="323"/>
      <c r="AL6" s="1653"/>
      <c r="AM6" s="337"/>
      <c r="AN6" s="337"/>
      <c r="AO6" s="569"/>
      <c r="AP6" s="337"/>
      <c r="AQ6" s="337"/>
      <c r="AR6" s="337"/>
      <c r="AS6" s="337"/>
      <c r="AV6" s="1753"/>
      <c r="AW6" s="1339" t="s">
        <v>225</v>
      </c>
      <c r="AX6" s="1754" t="s">
        <v>432</v>
      </c>
      <c r="AY6" s="1755"/>
    </row>
    <row r="7" spans="2:51" ht="15.75" customHeight="1">
      <c r="B7" s="314" t="str" cm="1">
        <f t="array" ref="B7">IFERROR(_xlfn.IFS(E11=0,"",E11&gt;0,E11),"")</f>
        <v>Damaris Curbelo</v>
      </c>
      <c r="C7" s="314" t="str" cm="1">
        <f t="array" ref="C7">IFERROR(_xlfn.IFS(F11=0,"",F11&gt;0,F11),"")</f>
        <v>b</v>
      </c>
      <c r="E7" s="1572" t="s">
        <v>250</v>
      </c>
      <c r="F7" s="616" t="s">
        <v>243</v>
      </c>
      <c r="G7" s="1569" t="s">
        <v>349</v>
      </c>
      <c r="H7" s="1570"/>
      <c r="I7" s="618" t="s">
        <v>395</v>
      </c>
      <c r="J7" s="1551"/>
      <c r="K7" s="1551"/>
      <c r="L7" s="1766"/>
      <c r="M7" s="1768"/>
      <c r="N7" s="321"/>
      <c r="O7" s="148" t="s">
        <v>253</v>
      </c>
      <c r="P7" s="174" t="s">
        <v>254</v>
      </c>
      <c r="Q7" s="198">
        <f t="shared" si="0"/>
        <v>1</v>
      </c>
      <c r="R7" s="1705"/>
      <c r="S7" s="234">
        <f ca="1">LOOKUP(U1,'Deployment needs'!$2:$2,'Deployment needs'!60:60)</f>
        <v>0.1886805555555556</v>
      </c>
      <c r="T7" s="228"/>
      <c r="U7" s="1630" t="s">
        <v>433</v>
      </c>
      <c r="V7" s="1471">
        <v>56</v>
      </c>
      <c r="W7" s="363"/>
      <c r="X7" s="699"/>
      <c r="Y7" s="56"/>
      <c r="Z7" s="1699"/>
      <c r="AA7" s="326" t="str" cm="1">
        <f t="array" ref="AA7">IFERROR(INDEX($B$1:$B$272,SMALL(IF($O$3=$C$1:$C$272,ROW($C$1:$C$272)-MIN(ROW($B$1:$B$272))+1,""), ROW()-1)),"")</f>
        <v/>
      </c>
      <c r="AB7" s="808" t="s">
        <v>256</v>
      </c>
      <c r="AC7" s="1684" t="str" cm="1">
        <f t="array" ref="AC7">IFERROR(INDEX($B$1:$B$272,SMALL(IF($O$9=$C$1:$C$272,ROW($C$1:$C$272)-MIN(ROW($B$1:$B$272))+1,""), ROW()-1)),"")</f>
        <v/>
      </c>
      <c r="AD7" s="1685"/>
      <c r="AE7" s="358" t="str" cm="1">
        <f t="array" ref="AE7">IFERROR(INDEX($B$1:$B$272,SMALL(IF($O$6=$C$1:$C$272,ROW($C$1:$C$272)-MIN(ROW($B$1:$B$272))+1,""), ROW()-1)),"")</f>
        <v/>
      </c>
      <c r="AF7" s="327" t="str" cm="1">
        <f t="array" ref="AF7">IFERROR(INDEX($B$1:$B$272,SMALL(IF($O$7=$C$1:$C$272,ROW($C$1:$C$272)-MIN(ROW($B$1:$B$272))+1,""), ROW()-6)),"")</f>
        <v>David Almaguer-Benitez</v>
      </c>
      <c r="AG7" s="328" t="str" cm="1">
        <f t="array" ref="AG7">IFERROR(INDEX($B$1:$B$272,SMALL(IF($O$28=$C$1:$C$272,ROW($C$1:$C$272)-MIN(ROW($B$1:$B$272))+1,""), ROW()-6)),"")</f>
        <v/>
      </c>
      <c r="AH7" s="326" t="str" cm="1">
        <f t="array" ref="AH7">IFERROR(INDEX($B$1:$B$272,SMALL(IF($O$21=$C$1:$C$272,ROW($C$1:$C$272)-MIN(ROW($B$1:$B$272))+1,""), ROW()-1)),"")</f>
        <v/>
      </c>
      <c r="AI7" s="875" t="str" cm="1">
        <f t="array" ref="AI7">IFERROR(INDEX($B$1:$B$30,SMALL(IF($O$4=$C$1:$C$30,ROW($C$1:$C$30)-MIN(ROW($B$1:$B$30))+1,""), ROW()-1)),"")</f>
        <v/>
      </c>
      <c r="AJ7" s="876" t="str" cm="1">
        <f t="array" ref="AJ7">IFERROR(INDEX($B$30:$B$646,SMALL(IF($O$4=$C$30:$C$646,ROW($C$30:$C$646)-MIN(ROW($B$30:$B$646))+1,""), ROW()-1)),"")</f>
        <v/>
      </c>
      <c r="AK7" s="323"/>
      <c r="AL7" s="1653"/>
      <c r="AM7" s="337"/>
      <c r="AN7" s="337"/>
      <c r="AO7" s="337"/>
      <c r="AP7" s="337"/>
      <c r="AQ7" s="337"/>
      <c r="AR7" s="337"/>
      <c r="AS7" s="337"/>
      <c r="AV7" s="1756" t="s">
        <v>434</v>
      </c>
      <c r="AW7" s="1336" t="s">
        <v>435</v>
      </c>
      <c r="AX7" s="1759" t="s">
        <v>355</v>
      </c>
      <c r="AY7" s="1760"/>
    </row>
    <row r="8" spans="2:51" ht="15.75" customHeight="1">
      <c r="B8" s="314" t="str" cm="1">
        <f t="array" ref="B8">IFERROR(_xlfn.IFS(E12=0,"",E12&gt;0,E12),"")</f>
        <v>Dania Curbelo</v>
      </c>
      <c r="C8" s="314" t="str" cm="1">
        <f t="array" ref="C8">IFERROR(_xlfn.IFS(F12=0,"",F12&gt;0,F12),"")</f>
        <v>b</v>
      </c>
      <c r="E8" s="1573" t="s">
        <v>257</v>
      </c>
      <c r="F8" s="617" t="s">
        <v>337</v>
      </c>
      <c r="G8" s="1775" t="s">
        <v>336</v>
      </c>
      <c r="H8" s="1776"/>
      <c r="I8" s="618" t="s">
        <v>322</v>
      </c>
      <c r="J8" s="1551"/>
      <c r="K8" s="1551"/>
      <c r="L8" s="1766"/>
      <c r="M8" s="1768"/>
      <c r="N8" s="321"/>
      <c r="O8" s="148" t="s">
        <v>259</v>
      </c>
      <c r="P8" s="174" t="s">
        <v>260</v>
      </c>
      <c r="Q8" s="198">
        <f t="shared" si="0"/>
        <v>0</v>
      </c>
      <c r="R8" s="1706"/>
      <c r="S8" s="234" cm="1">
        <f t="array" aca="1" ref="S8" ca="1">LOOKUP(U1,'Deployment needs'!$2:$2,('Deployment needs'!59:59+'Deployment needs'!62:62))</f>
        <v>0.27547222222222223</v>
      </c>
      <c r="T8" s="720"/>
      <c r="U8" s="1472" t="s">
        <v>436</v>
      </c>
      <c r="V8" s="1471">
        <v>1921</v>
      </c>
      <c r="W8" s="362"/>
      <c r="X8" s="644"/>
      <c r="Y8" s="56"/>
      <c r="Z8" s="1699"/>
      <c r="AA8" s="816" t="s">
        <v>262</v>
      </c>
      <c r="AB8" s="530" t="str" cm="1">
        <f t="array" ref="AB8">IFERROR(INDEX($B$1:$B$272,SMALL(IF($O$5=$C$1:$C$272,ROW($C$1:$C$272)-MIN(ROW($B$1:$B$272))+1,""), ROW()-7)),"")</f>
        <v/>
      </c>
      <c r="AC8" s="1684" t="str" cm="1">
        <f t="array" ref="AC8">IFERROR(INDEX($B$1:$B$272,SMALL(IF($O$9=$C$1:$C$272,ROW($C$1:$C$272)-MIN(ROW($B$1:$B$272))+1,""), ROW()-1)),"")</f>
        <v/>
      </c>
      <c r="AD8" s="1685"/>
      <c r="AE8" s="326" t="str" cm="1">
        <f t="array" ref="AE8">IFERROR(INDEX($B$1:$B$272,SMALL(IF($O$6=$C$1:$C$272,ROW($C$1:$C$272)-MIN(ROW($B$1:$B$272))+1,""), ROW()-1)),"")</f>
        <v/>
      </c>
      <c r="AF8" s="327" t="str" cm="1">
        <f t="array" ref="AF8">IFERROR(INDEX($B$1:$B$272,SMALL(IF($O$7=$C$1:$C$10,ROW($C$1:$C$272)-MIN(ROW($B$1:$B$272))+1,""), ROW()-6)),"")</f>
        <v/>
      </c>
      <c r="AG8" s="328" t="str" cm="1">
        <f t="array" ref="AG8">IFERROR(INDEX($B$1:$B$272,SMALL(IF($O$28=$C$1:$C$272,ROW($C$1:$C$272)-MIN(ROW($B$1:$B$272))+1,""), ROW()-6)),"")</f>
        <v/>
      </c>
      <c r="AH8" s="326" t="str" cm="1">
        <f t="array" ref="AH8">IFERROR(INDEX($B$1:$B$272,SMALL(IF($O$21=$C$1:$C$272,ROW($C$1:$C$272)-MIN(ROW($B$1:$B$272))+1,""), ROW()-1)),"")</f>
        <v/>
      </c>
      <c r="AI8" s="875" t="str" cm="1">
        <f t="array" ref="AI8">IFERROR(INDEX($B$1:$B$30,SMALL(IF($O$4=$C$1:$C$30,ROW($C$1:$C$30)-MIN(ROW($B$1:$B$30))+1,""), ROW()-1)),"")</f>
        <v/>
      </c>
      <c r="AJ8" s="876" t="str" cm="1">
        <f t="array" ref="AJ8">IFERROR(INDEX($B$30:$B$646,SMALL(IF($O$4=$C$30:$C$646,ROW($C$30:$C$646)-MIN(ROW($B$30:$B$646))+1,""), ROW()-1)),"")</f>
        <v/>
      </c>
      <c r="AK8" s="323"/>
      <c r="AL8" s="1653"/>
      <c r="AM8" s="337"/>
      <c r="AN8" s="337"/>
      <c r="AO8" s="337"/>
      <c r="AP8" s="337"/>
      <c r="AQ8" s="337"/>
      <c r="AR8" s="337"/>
      <c r="AS8" s="337"/>
      <c r="AV8" s="1757"/>
      <c r="AW8" s="1336" t="s">
        <v>437</v>
      </c>
      <c r="AX8" s="1741" t="s">
        <v>326</v>
      </c>
      <c r="AY8" s="1761"/>
    </row>
    <row r="9" spans="2:51" ht="15.75" customHeight="1">
      <c r="B9" s="314" t="str" cm="1">
        <f t="array" ref="B9">IFERROR(_xlfn.IFS(E13=0,"",E13&gt;0,E13),"")</f>
        <v>Esther Fonseca</v>
      </c>
      <c r="C9" s="314" t="str" cm="1">
        <f t="array" ref="C9">IFERROR(_xlfn.IFS(F13=0,"",F13&gt;0,F13),"")</f>
        <v>pto</v>
      </c>
      <c r="E9" s="1573" t="s">
        <v>263</v>
      </c>
      <c r="F9" s="617" t="s">
        <v>337</v>
      </c>
      <c r="G9" s="1775" t="s">
        <v>353</v>
      </c>
      <c r="H9" s="1776"/>
      <c r="I9" s="618" t="s">
        <v>429</v>
      </c>
      <c r="J9" s="1551"/>
      <c r="K9" s="1551"/>
      <c r="L9" s="1766"/>
      <c r="M9" s="1768"/>
      <c r="N9" s="321"/>
      <c r="O9" s="148" t="s">
        <v>265</v>
      </c>
      <c r="P9" s="174" t="s">
        <v>213</v>
      </c>
      <c r="Q9" s="198">
        <f t="shared" si="0"/>
        <v>5</v>
      </c>
      <c r="R9" s="1704"/>
      <c r="S9" s="234">
        <f ca="1">LOOKUP(U1,'Deployment needs'!$2:$2,'Deployment needs'!63:63)</f>
        <v>1.1585648148148149</v>
      </c>
      <c r="T9" s="228"/>
      <c r="U9" s="1472" t="s">
        <v>261</v>
      </c>
      <c r="V9" s="1471">
        <v>17179</v>
      </c>
      <c r="W9" s="363"/>
      <c r="X9" s="644"/>
      <c r="Y9" s="56"/>
      <c r="Z9" s="1699"/>
      <c r="AA9" s="326" t="str" cm="1">
        <f t="array" ref="AA9">IFERROR(INDEX($B$1:$B$272,SMALL(IF($O$30=$C$1:$C$272,ROW($C$1:$C$272)-MIN(ROW($B$1:$B$272))+1,""),ROW()-8)),"")</f>
        <v>Maria Carrasco-DS</v>
      </c>
      <c r="AB9" s="530" t="str" cm="1">
        <f t="array" ref="AB9">IFERROR(INDEX($B$1:$B$272,SMALL(IF($O$5=$C$1:$C$272,ROW($C$1:$C$272)-MIN(ROW($B$1:$B$272))+1,""), ROW()-7)),"")</f>
        <v/>
      </c>
      <c r="AC9" s="1684" t="str" cm="1">
        <f t="array" ref="AC9">IFERROR(INDEX($B$1:$B$272,SMALL(IF($O$9=$C$1:$C$272,ROW($C$1:$C$272)-MIN(ROW($B$1:$B$272))+1,""), ROW()-1)),"")</f>
        <v/>
      </c>
      <c r="AD9" s="1685"/>
      <c r="AE9" s="326" t="str" cm="1">
        <f t="array" ref="AE9">IFERROR(INDEX($B$1:$B$272,SMALL(IF($O$6=$C$1:$C$272,ROW($C$1:$C$272)-MIN(ROW($B$1:$B$272))+1,""), ROW()-1)),"")</f>
        <v/>
      </c>
      <c r="AF9" s="327" t="str" cm="1">
        <f t="array" ref="AF9">IFERROR(INDEX($B$1:$B$272,SMALL(IF($O$7=$C$1:$C$10,ROW($C$1:$C$272)-MIN(ROW($B$1:$B$272))+1,""), ROW()-6)),"")</f>
        <v/>
      </c>
      <c r="AG9" s="328" t="str" cm="1">
        <f t="array" ref="AG9">IFERROR(INDEX($B$1:$B$272,SMALL(IF($O$28=$C$1:$C$272,ROW($C$1:$C$272)-MIN(ROW($B$1:$B$272))+1,""), ROW()-6)),"")</f>
        <v/>
      </c>
      <c r="AH9" s="326" t="str" cm="1">
        <f t="array" ref="AH9">IFERROR(INDEX($B$1:$B$272,SMALL(IF($O$21=$C$1:$C$272,ROW($C$1:$C$272)-MIN(ROW($B$1:$B$272))+1,""), ROW()-1)),"")</f>
        <v/>
      </c>
      <c r="AI9" s="875" t="str" cm="1">
        <f t="array" ref="AI9">IFERROR(INDEX($B$1:$B$30,SMALL(IF($O$4=$C$1:$C$30,ROW($C$1:$C$30)-MIN(ROW($B$1:$B$30))+1,""), ROW()-1)),"")</f>
        <v/>
      </c>
      <c r="AJ9" s="876" t="str" cm="1">
        <f t="array" ref="AJ9">IFERROR(INDEX($B$30:$B$646,SMALL(IF($O$4=$C$30:$C$646,ROW($C$30:$C$646)-MIN(ROW($B$30:$B$646))+1,""), ROW()-1)),"")</f>
        <v/>
      </c>
      <c r="AK9" s="323"/>
      <c r="AL9" s="1654"/>
      <c r="AM9" s="337"/>
      <c r="AN9" s="337"/>
      <c r="AO9" s="337"/>
      <c r="AP9" s="337"/>
      <c r="AQ9" s="337"/>
      <c r="AR9" s="337"/>
      <c r="AS9" s="337"/>
      <c r="AV9" s="1757"/>
      <c r="AW9" s="1336" t="s">
        <v>438</v>
      </c>
      <c r="AX9" s="1741" t="s">
        <v>439</v>
      </c>
      <c r="AY9" s="1761"/>
    </row>
    <row r="10" spans="2:51" ht="15.75" customHeight="1">
      <c r="B10" s="314" t="str" cm="1">
        <f t="array" ref="B10">IFERROR(_xlfn.IFS(E14=0,"",E14&gt;0,E14),"")</f>
        <v>Yordanka Manzanares</v>
      </c>
      <c r="C10" s="314" t="str" cm="1">
        <f t="array" ref="C10">IFERROR(_xlfn.IFS(F14=0,"",F14&gt;0,F14),"")</f>
        <v>pc</v>
      </c>
      <c r="E10" s="1573" t="s">
        <v>267</v>
      </c>
      <c r="F10" s="618" t="s">
        <v>310</v>
      </c>
      <c r="G10" s="1775" t="s">
        <v>356</v>
      </c>
      <c r="H10" s="1776"/>
      <c r="I10" s="1123" t="s">
        <v>440</v>
      </c>
      <c r="J10" s="1551"/>
      <c r="K10" s="1551"/>
      <c r="L10" s="1761"/>
      <c r="M10" s="1768"/>
      <c r="N10" s="321"/>
      <c r="O10" s="148" t="s">
        <v>269</v>
      </c>
      <c r="P10" s="175" t="s">
        <v>270</v>
      </c>
      <c r="Q10" s="198">
        <f t="shared" si="0"/>
        <v>1</v>
      </c>
      <c r="R10" s="1705"/>
      <c r="S10" s="234">
        <f ca="1">LOOKUP(U1,'Deployment needs'!$2:$2,'Deployment needs'!64:64)</f>
        <v>1</v>
      </c>
      <c r="T10" s="228"/>
      <c r="U10" s="1472" t="s">
        <v>271</v>
      </c>
      <c r="V10" s="1471">
        <v>1534</v>
      </c>
      <c r="W10" s="365"/>
      <c r="X10" s="644"/>
      <c r="Y10" s="56"/>
      <c r="Z10" s="1699"/>
      <c r="AA10" s="326" t="str" cm="1">
        <f t="array" ref="AA10">IFERROR(INDEX($B$1:$B$272,SMALL(IF($O$30=$C$1:$C$272,ROW($C$1:$C$272)-MIN(ROW($B$1:$B$272))+1,""),ROW()-8)),"")</f>
        <v/>
      </c>
      <c r="AB10" s="530" t="str" cm="1">
        <f t="array" ref="AB10">IFERROR(INDEX($B$1:$B$272,SMALL(IF($O$5=$C$1:$C$272,ROW($C$1:$C$272)-MIN(ROW($B$1:$B$272))+1,""), ROW()-7)),"")</f>
        <v/>
      </c>
      <c r="AC10" s="1684" t="str" cm="1">
        <f t="array" ref="AC10">IFERROR(INDEX($B$1:$B$272,SMALL(IF($O$9=$C$1:$C$272,ROW($C$1:$C$272)-MIN(ROW($B$1:$B$272))+1,""), ROW()-1)),"")</f>
        <v/>
      </c>
      <c r="AD10" s="1685"/>
      <c r="AE10" s="326" t="str" cm="1">
        <f t="array" ref="AE10">IFERROR(INDEX($B$1:$B$272,SMALL(IF($O$6=$C$1:$C$272,ROW($C$1:$C$272)-MIN(ROW($B$1:$B$272))+1,""), ROW()-1)),"")</f>
        <v/>
      </c>
      <c r="AF10" s="327" t="str" cm="1">
        <f t="array" ref="AF10">IFERROR(INDEX($B$1:$B$272,SMALL(IF($O$7=$C$1:$C$10,ROW($C$1:$C$272)-MIN(ROW($B$1:$B$272))+1,""), ROW()-6)),"")</f>
        <v/>
      </c>
      <c r="AG10" s="328" t="str" cm="1">
        <f t="array" ref="AG10">IFERROR(INDEX($B$1:$B$272,SMALL(IF($O$28=$C$1:$C$272,ROW($C$1:$C$272)-MIN(ROW($B$1:$B$272))+1,""), ROW()-6)),"")</f>
        <v/>
      </c>
      <c r="AH10" s="326" t="str" cm="1">
        <f t="array" ref="AH10">IFERROR(INDEX($B$1:$B$272,SMALL(IF($O$21=$C$1:$C$272,ROW($C$1:$C$272)-MIN(ROW($B$1:$B$272))+1,""), ROW()-1)),"")</f>
        <v/>
      </c>
      <c r="AI10" s="875" t="str" cm="1">
        <f t="array" ref="AI10">IFERROR(INDEX($B$1:$B$30,SMALL(IF($O$4=$C$1:$C$30,ROW($C$1:$C$30)-MIN(ROW($B$1:$B$30))+1,""), ROW()-1)),"")</f>
        <v/>
      </c>
      <c r="AJ10" s="876" t="str" cm="1">
        <f t="array" ref="AJ10">IFERROR(INDEX($B$30:$B$646,SMALL(IF($O$4=$C$30:$C$646,ROW($C$30:$C$646)-MIN(ROW($B$30:$B$646))+1,""), ROW()-1)),"")</f>
        <v/>
      </c>
      <c r="AK10" s="323"/>
      <c r="AL10" s="1655" t="s">
        <v>272</v>
      </c>
      <c r="AM10" s="338"/>
      <c r="AN10" s="338"/>
      <c r="AO10" s="338"/>
      <c r="AP10" s="338"/>
      <c r="AQ10" s="338"/>
      <c r="AR10" s="338"/>
      <c r="AS10" s="338"/>
      <c r="AV10" s="1757"/>
      <c r="AW10" s="1338" t="s">
        <v>441</v>
      </c>
      <c r="AX10" s="1741" t="s">
        <v>358</v>
      </c>
      <c r="AY10" s="1761"/>
    </row>
    <row r="11" spans="2:51" ht="15.75" customHeight="1">
      <c r="B11" s="314" t="str" cm="1">
        <f t="array" ref="B11">IFERROR(_xlfn.IFS(E15=0,"",E15&gt;0,E15),"")</f>
        <v>Jackie Gomez</v>
      </c>
      <c r="C11" s="314" t="str" cm="1">
        <f t="array" ref="C11">IFERROR(_xlfn.IFS(F15=0,"",F15&gt;0,F15),"")</f>
        <v>r</v>
      </c>
      <c r="E11" s="1573" t="s">
        <v>273</v>
      </c>
      <c r="F11" s="618" t="s">
        <v>442</v>
      </c>
      <c r="G11" s="1771"/>
      <c r="H11" s="1772"/>
      <c r="I11" s="1123"/>
      <c r="J11" s="1551"/>
      <c r="K11" s="1551"/>
      <c r="L11" s="1761"/>
      <c r="M11" s="1768"/>
      <c r="N11" s="321"/>
      <c r="O11" s="148" t="s">
        <v>275</v>
      </c>
      <c r="P11" s="175" t="s">
        <v>276</v>
      </c>
      <c r="Q11" s="198">
        <f t="shared" si="0"/>
        <v>1</v>
      </c>
      <c r="R11" s="1706"/>
      <c r="S11" s="1682">
        <f ca="1">LOOKUP(U1,'Deployment needs'!$2:$2,'Deployment needs'!93:93)</f>
        <v>0.18055555555555555</v>
      </c>
      <c r="T11" s="228"/>
      <c r="U11" s="1472" t="s">
        <v>443</v>
      </c>
      <c r="V11" s="1471">
        <v>1086</v>
      </c>
      <c r="W11" s="294"/>
      <c r="X11" s="699"/>
      <c r="Y11" s="56"/>
      <c r="Z11" s="1699"/>
      <c r="AA11" s="326" t="str" cm="1">
        <f t="array" ref="AA11">IFERROR(INDEX($B$1:$B$272,SMALL(IF($O$30=$C$1:$C$272,ROW($C$1:$C$272)-MIN(ROW($B$1:$B$272))+1,""),ROW()-8)),"")</f>
        <v/>
      </c>
      <c r="AB11" s="530" t="str" cm="1">
        <f t="array" ref="AB11">IFERROR(INDEX($B$1:$B$272,SMALL(IF($O$5=$C$1:$C$272,ROW($C$1:$C$272)-MIN(ROW($B$1:$B$272))+1,""), ROW()-7)),"")</f>
        <v/>
      </c>
      <c r="AC11" s="1684" t="str" cm="1">
        <f t="array" ref="AC11">IFERROR(INDEX($B$1:$B$272,SMALL(IF($O$9=$C$1:$C$272,ROW($C$1:$C$272)-MIN(ROW($B$1:$B$272))+1,""), ROW()-1)),"")</f>
        <v/>
      </c>
      <c r="AD11" s="1685"/>
      <c r="AE11" s="326" t="str" cm="1">
        <f t="array" ref="AE11">IFERROR(INDEX($B$1:$B$272,SMALL(IF($O$6=$C$1:$C$272,ROW($C$1:$C$272)-MIN(ROW($B$1:$B$272))+1,""), ROW()-1)),"")</f>
        <v/>
      </c>
      <c r="AF11" s="334" t="str">
        <f ca="1">"Returns"&amp;"  "&amp;R22&amp;"  "&amp;"orders"&amp;"   "&amp;COUNTA(AF12:AF26)-COUNTBLANK(AF12:AF26)</f>
        <v>Returns  535  orders   3</v>
      </c>
      <c r="AG11" s="328" t="str" cm="1">
        <f t="array" ref="AG11">IFERROR(INDEX($B$1:$B$272,SMALL(IF($O$28=$C$1:$C$272,ROW($C$1:$C$272)-MIN(ROW($B$1:$B$272))+1,""), ROW()-6)),"")</f>
        <v/>
      </c>
      <c r="AH11" s="326" t="str" cm="1">
        <f t="array" ref="AH11">IFERROR(INDEX($B$1:$B$272,SMALL(IF($O$21=$C$1:$C$272,ROW($C$1:$C$272)-MIN(ROW($B$1:$B$272))+1,""), ROW()-1)),"")</f>
        <v/>
      </c>
      <c r="AI11" s="875" t="str" cm="1">
        <f t="array" ref="AI11">IFERROR(INDEX($B$1:$B$30,SMALL(IF($O$4=$C$1:$C$30,ROW($C$1:$C$30)-MIN(ROW($B$1:$B$30))+1,""), ROW()-1)),"")</f>
        <v/>
      </c>
      <c r="AJ11" s="876" t="str" cm="1">
        <f t="array" ref="AJ11">IFERROR(INDEX($B$30:$B$646,SMALL(IF($O$4=$C$30:$C$646,ROW($C$30:$C$646)-MIN(ROW($B$30:$B$646))+1,""), ROW()-1)),"")</f>
        <v/>
      </c>
      <c r="AK11" s="323"/>
      <c r="AL11" s="1656"/>
      <c r="AM11" s="307"/>
      <c r="AN11" s="307"/>
      <c r="AO11" s="307"/>
      <c r="AP11" s="307"/>
      <c r="AQ11" s="307"/>
      <c r="AR11" s="307"/>
      <c r="AS11" s="307"/>
      <c r="AV11" s="1758"/>
      <c r="AW11" s="1338" t="s">
        <v>444</v>
      </c>
      <c r="AX11" s="1762" t="s">
        <v>331</v>
      </c>
      <c r="AY11" s="1763"/>
    </row>
    <row r="12" spans="2:51" ht="15.75" customHeight="1">
      <c r="B12" s="314" t="str" cm="1">
        <f t="array" ref="B12">IFERROR(_xlfn.IFS(E16=0,"",E16&gt;0,E16),"")</f>
        <v>Madelayne Oduardo</v>
      </c>
      <c r="C12" s="314" t="str" cm="1">
        <f t="array" ref="C12">IFERROR(_xlfn.IFS(F16=0,"",F16&gt;0,F16),"")</f>
        <v>rn</v>
      </c>
      <c r="E12" s="1573" t="s">
        <v>279</v>
      </c>
      <c r="F12" s="618" t="s">
        <v>442</v>
      </c>
      <c r="G12" s="1771"/>
      <c r="H12" s="1772"/>
      <c r="I12" s="1123"/>
      <c r="J12" s="1551"/>
      <c r="K12" s="1551"/>
      <c r="L12" s="1761"/>
      <c r="M12" s="1768"/>
      <c r="N12" s="321"/>
      <c r="O12" s="366" t="s">
        <v>281</v>
      </c>
      <c r="P12" s="367" t="s">
        <v>282</v>
      </c>
      <c r="Q12" s="198">
        <f t="shared" si="0"/>
        <v>0</v>
      </c>
      <c r="R12" s="990"/>
      <c r="S12" s="1683"/>
      <c r="T12" s="228"/>
      <c r="U12" s="1503" t="s">
        <v>213</v>
      </c>
      <c r="V12" s="1502">
        <v>1595</v>
      </c>
      <c r="W12" s="415"/>
      <c r="X12" s="644"/>
      <c r="Y12" s="56"/>
      <c r="Z12" s="1686" t="s">
        <v>284</v>
      </c>
      <c r="AA12" s="333" t="s">
        <v>285</v>
      </c>
      <c r="AB12" s="331" t="s">
        <v>286</v>
      </c>
      <c r="AC12" s="1687" t="s">
        <v>287</v>
      </c>
      <c r="AD12" s="1688"/>
      <c r="AE12" s="503" t="s">
        <v>288</v>
      </c>
      <c r="AF12" s="326" t="str" cm="1">
        <f t="array" ref="AF12">IFERROR(INDEX($B$1:$B$272,SMALL(IF($C$1:$C$272=$O$22, ROW($B$1:$B$272)-ROW($B$1)+1),ROWS($AF$12:AF12)
        )
  ),
"")</f>
        <v>Chrissy Parisek</v>
      </c>
      <c r="AG12" s="332" t="s">
        <v>289</v>
      </c>
      <c r="AH12" s="334" t="s">
        <v>290</v>
      </c>
      <c r="AI12" s="875" t="str" cm="1">
        <f t="array" ref="AI12">IFERROR(INDEX($B$1:$B$30,SMALL(IF($O$4=$C$1:$C$30,ROW($C$1:$C$30)-MIN(ROW($B$1:$B$30))+1,""), ROW()-1)),"")</f>
        <v/>
      </c>
      <c r="AJ12" s="876" t="str" cm="1">
        <f t="array" ref="AJ12">IFERROR(INDEX($B$30:$B$646,SMALL(IF($O$4=$C$30:$C$646,ROW($C$30:$C$646)-MIN(ROW($B$30:$B$646))+1,""), ROW()-1)),"")</f>
        <v/>
      </c>
      <c r="AK12" s="323"/>
      <c r="AL12" s="1656"/>
      <c r="AM12" s="307"/>
      <c r="AN12" s="307"/>
      <c r="AO12" s="307"/>
      <c r="AP12" s="307"/>
      <c r="AQ12" s="307"/>
      <c r="AR12" s="307"/>
      <c r="AS12" s="307"/>
      <c r="AV12" s="1735" t="s">
        <v>445</v>
      </c>
      <c r="AW12" s="1340" t="s">
        <v>435</v>
      </c>
      <c r="AX12" s="1737" t="s">
        <v>439</v>
      </c>
      <c r="AY12" s="1738"/>
    </row>
    <row r="13" spans="2:51" ht="15.75" customHeight="1">
      <c r="B13" s="314" t="str" cm="1">
        <f t="array" ref="B13">IFERROR(_xlfn.IFS(E17=0,"",E17&gt;0,E17),"")</f>
        <v>Roxana Lloret</v>
      </c>
      <c r="C13" s="314" t="str" cm="1">
        <f t="array" ref="C13">IFERROR(_xlfn.IFS(F17=0,"",F17&gt;0,F17),"")</f>
        <v>cb</v>
      </c>
      <c r="E13" s="1573" t="s">
        <v>291</v>
      </c>
      <c r="F13" s="618" t="s">
        <v>446</v>
      </c>
      <c r="G13" s="1777"/>
      <c r="H13" s="1778"/>
      <c r="I13" s="1123"/>
      <c r="J13" s="1551"/>
      <c r="K13" s="1551"/>
      <c r="L13" s="1761"/>
      <c r="M13" s="1768"/>
      <c r="O13" s="366" t="s">
        <v>294</v>
      </c>
      <c r="P13" s="367" t="s">
        <v>295</v>
      </c>
      <c r="Q13" s="198">
        <f t="shared" si="0"/>
        <v>0</v>
      </c>
      <c r="R13" s="567"/>
      <c r="S13" s="234"/>
      <c r="T13" s="56"/>
      <c r="U13" s="1520" t="s">
        <v>447</v>
      </c>
      <c r="V13" s="1521">
        <v>0</v>
      </c>
      <c r="W13" s="472"/>
      <c r="X13" s="644"/>
      <c r="Y13" s="56"/>
      <c r="Z13" s="1686"/>
      <c r="AA13" s="358" t="str" cm="1">
        <f t="array" ref="AA13">IFERROR(INDEX($B$1:$B$272,SMALL(IF($O$11=$C$1:$C$272,ROW($C$1:$C$272)-MIN(ROW($B$1:$B$272))+1,""), ROW()-12)),"")</f>
        <v>Jackie Gomez</v>
      </c>
      <c r="AB13" s="326" t="str" cm="1">
        <f t="array" ref="AB13">IFERROR(INDEX($B$1:$B$272,SMALL(IF($O$16=$C$1:$C$272,ROW($C$1:$C$272)-MIN(ROW($B$1:$B$272))+1,""), ROW()-12)),"")</f>
        <v>Annaliet Rodriguez Perez</v>
      </c>
      <c r="AC13" s="1692" t="str" cm="1">
        <f t="array" ref="AC13">IFERROR(INDEX($B$1:$B$272,SMALL(IF($O$14=$C$1:$C$272,ROW($C$1:$C$272)-MIN(ROW($B$1:$B$272))+1,""), ROW()-12)),"")</f>
        <v/>
      </c>
      <c r="AD13" s="1693"/>
      <c r="AE13" s="591" t="s">
        <v>297</v>
      </c>
      <c r="AF13" s="326" t="str" cm="1">
        <f t="array" ref="AF13">IFERROR(INDEX($B$1:$B$272,SMALL(IF($C$1:$C$272=$O$22, ROW($B$1:$B$272)-ROW($B$1)+1),ROWS($AF$12:AF13)
        )
  ),
"")</f>
        <v>Yasmin Montero</v>
      </c>
      <c r="AG13" s="212" t="str" cm="1">
        <f t="array" ref="AG13">IFERROR(INDEX($B$1:$B$272,SMALL(IF($O$24=$C$1:$C$272,ROW($C$1:$C$272)-MIN(ROW($B$1:$B$272))+1,""), ROW()-12)),"")</f>
        <v/>
      </c>
      <c r="AH13" s="326" t="str" cm="1">
        <f t="array" ref="AH13">IFERROR(INDEX($B$1:$B$272,SMALL(IF($O$32=$C$1:$C$272,ROW($C$1:$C$272)-MIN(ROW($B$1:$B$272))+1,""), ROW()-12)),"")</f>
        <v>Brandee Foster- IL</v>
      </c>
      <c r="AI13" s="875" t="str" cm="1">
        <f t="array" ref="AI13">IFERROR(INDEX($B$1:$B$30,SMALL(IF($O$4=$C$1:$C$30,ROW($C$1:$C$30)-MIN(ROW($B$1:$B$30))+1,""), ROW()-1)),"")</f>
        <v/>
      </c>
      <c r="AJ13" s="876" t="str" cm="1">
        <f t="array" ref="AJ13">IFERROR(INDEX($B$30:$B$646,SMALL(IF($O$4=$C$30:$C$646,ROW($C$30:$C$646)-MIN(ROW($B$30:$B$646))+1,""), ROW()-1)),"")</f>
        <v/>
      </c>
      <c r="AK13" s="323"/>
      <c r="AL13" s="1656"/>
      <c r="AM13" s="307"/>
      <c r="AN13" s="307"/>
      <c r="AO13" s="307"/>
      <c r="AP13" s="307"/>
      <c r="AQ13" s="307"/>
      <c r="AR13" s="307"/>
      <c r="AS13" s="307"/>
      <c r="AV13" s="1736"/>
      <c r="AW13" s="1340" t="s">
        <v>437</v>
      </c>
      <c r="AX13" s="1739" t="s">
        <v>315</v>
      </c>
      <c r="AY13" s="1740"/>
    </row>
    <row r="14" spans="2:51" ht="15.75" customHeight="1">
      <c r="B14" s="314" t="str" cm="1">
        <f t="array" ref="B14">IFERROR(_xlfn.IFS(E18=0,"",E18&gt;0,E18),"")</f>
        <v xml:space="preserve">Shvodra Anderson </v>
      </c>
      <c r="C14" s="314" t="str" cm="1">
        <f t="array" ref="C14">IFERROR(_xlfn.IFS(F18=0,"",F18&gt;0,F18),"")</f>
        <v>b</v>
      </c>
      <c r="E14" s="1573" t="s">
        <v>298</v>
      </c>
      <c r="F14" s="618" t="s">
        <v>448</v>
      </c>
      <c r="G14" s="1777"/>
      <c r="H14" s="1778"/>
      <c r="I14" s="1123"/>
      <c r="J14" s="1551"/>
      <c r="K14" s="1551"/>
      <c r="L14" s="1761"/>
      <c r="M14" s="1768"/>
      <c r="N14" s="321"/>
      <c r="O14" s="148" t="s">
        <v>300</v>
      </c>
      <c r="P14" s="174" t="s">
        <v>287</v>
      </c>
      <c r="Q14" s="198">
        <f t="shared" si="0"/>
        <v>0</v>
      </c>
      <c r="R14" s="567"/>
      <c r="S14" s="234" cm="1">
        <f t="array" aca="1" ref="S14" ca="1">LOOKUP(U1,'Deployment needs'!$2:$2,('Deployment needs'!91:91+'Deployment needs'!92:92+'Deployment needs'!61:61))</f>
        <v>0.56620370370370376</v>
      </c>
      <c r="T14" s="56"/>
      <c r="U14" s="1522" t="s">
        <v>283</v>
      </c>
      <c r="V14" s="1502">
        <v>0</v>
      </c>
      <c r="W14" s="472"/>
      <c r="X14" s="644"/>
      <c r="Y14" s="56"/>
      <c r="Z14" s="1686"/>
      <c r="AA14" s="358" t="str" cm="1">
        <f t="array" ref="AA14">IFERROR(INDEX($B$1:$B$272,SMALL(IF($O$11=$C$1:$C$272,ROW($C$1:$C$272)-MIN(ROW($B$1:$B$272))+1,""), ROW()-12)),"")</f>
        <v/>
      </c>
      <c r="AB14" s="326" t="str" cm="1">
        <f t="array" ref="AB14">IFERROR(INDEX($B$1:$B$272,SMALL(IF($O$16=$C$1:$C$272,ROW($C$1:$C$272)-MIN(ROW($B$1:$B$272))+1,""), ROW()-12)),"")</f>
        <v>Yordanka Manzanares</v>
      </c>
      <c r="AC14" s="1684" t="str" cm="1">
        <f t="array" ref="AC14">IFERROR(INDEX($B$1:$B$272,SMALL(IF($O$14=$C$1:$C$272,ROW($C$1:$C$272)-MIN(ROW($B$1:$B$272))+1,""), ROW()-12)),"")</f>
        <v/>
      </c>
      <c r="AD14" s="1685"/>
      <c r="AE14" s="591" t="s">
        <v>302</v>
      </c>
      <c r="AF14" s="326" t="str" cm="1">
        <f t="array" ref="AF14">IFERROR(INDEX($B$1:$B$272,SMALL(IF($C$1:$C$272=$O$22, ROW($B$1:$B$272)-ROW($B$1)+1),ROWS($AF$12:AF14)
        )
  ),
"")</f>
        <v>Madelayne Oduardo</v>
      </c>
      <c r="AG14" s="212" t="str" cm="1">
        <f t="array" ref="AG14">IFERROR(INDEX($B$1:$B$272,SMALL(IF($O$24=$C$1:$C$272,ROW($C$1:$C$272)-MIN(ROW($B$1:$B$272))+1,""), ROW()-12)),"")</f>
        <v/>
      </c>
      <c r="AH14" s="326" t="str" cm="1">
        <f t="array" ref="AH14">IFERROR(INDEX($B$1:$B$272,SMALL(IF($O$32=$C$1:$C$272,ROW($C$1:$C$272)-MIN(ROW($B$1:$B$272))+1,""), ROW()-12)),"")</f>
        <v>Ailin Reynaldo</v>
      </c>
      <c r="AI14" s="875" t="str" cm="1">
        <f t="array" ref="AI14">IFERROR(INDEX($B$1:$B$30,SMALL(IF($O$4=$C$1:$C$30,ROW($C$1:$C$30)-MIN(ROW($B$1:$B$30))+1,""), ROW()-1)),"")</f>
        <v/>
      </c>
      <c r="AJ14" s="876" t="str" cm="1">
        <f t="array" ref="AJ14">IFERROR(INDEX($B$30:$B$646,SMALL(IF($O$4=$C$30:$C$646,ROW($C$30:$C$646)-MIN(ROW($B$30:$B$646))+1,""), ROW()-1)),"")</f>
        <v/>
      </c>
      <c r="AK14" s="323"/>
      <c r="AL14" s="1656"/>
      <c r="AM14" s="307"/>
      <c r="AN14" s="307"/>
      <c r="AO14" s="307"/>
      <c r="AP14" s="307"/>
      <c r="AQ14" s="307"/>
      <c r="AR14" s="307"/>
      <c r="AS14" s="307"/>
      <c r="AV14" s="1736"/>
      <c r="AW14" s="1340" t="s">
        <v>438</v>
      </c>
      <c r="AX14" s="1739" t="s">
        <v>354</v>
      </c>
      <c r="AY14" s="1740"/>
    </row>
    <row r="15" spans="2:51" ht="16.5" customHeight="1">
      <c r="B15" s="314" t="str" cm="1">
        <f t="array" ref="B15">IFERROR(_xlfn.IFS(E19=0,"",E19&gt;0,E19),"")</f>
        <v>Laura Gonzalez Bustamante</v>
      </c>
      <c r="C15" s="314" t="str" cm="1">
        <f t="array" ref="C15">IFERROR(_xlfn.IFS(F19=0,"",F19&gt;0,F19),"")</f>
        <v>pto</v>
      </c>
      <c r="E15" s="1573" t="s">
        <v>303</v>
      </c>
      <c r="F15" s="618" t="s">
        <v>449</v>
      </c>
      <c r="G15" s="1777"/>
      <c r="H15" s="1778"/>
      <c r="I15" s="1123"/>
      <c r="J15" s="1551"/>
      <c r="K15" s="1551"/>
      <c r="L15" s="1761"/>
      <c r="M15" s="1768"/>
      <c r="N15" s="321"/>
      <c r="O15" s="148" t="s">
        <v>305</v>
      </c>
      <c r="P15" s="174" t="s">
        <v>306</v>
      </c>
      <c r="Q15" s="198">
        <f t="shared" si="0"/>
        <v>0</v>
      </c>
      <c r="R15" s="567"/>
      <c r="S15" s="234">
        <f ca="1">LOOKUP(U1,'Deployment needs'!$2:$2,'Deployment needs'!95:95)</f>
        <v>0.25</v>
      </c>
      <c r="T15" s="56"/>
      <c r="U15" s="1628" t="s">
        <v>296</v>
      </c>
      <c r="V15" s="1473">
        <f ca="1">V14/V4</f>
        <v>0</v>
      </c>
      <c r="W15" s="317"/>
      <c r="X15" s="644"/>
      <c r="Y15" s="56"/>
      <c r="Z15" s="1686"/>
      <c r="AA15" s="358" t="str" cm="1">
        <f t="array" ref="AA15">IFERROR(INDEX($B$1:$B$272,SMALL(IF($O$11=$C$1:$C$272,ROW($C$1:$C$272)-MIN(ROW($B$1:$B$272))+1,""), ROW()-12)),"")</f>
        <v/>
      </c>
      <c r="AB15" s="326" t="str" cm="1">
        <f t="array" ref="AB15">IFERROR(INDEX($B$1:$B$272,SMALL(IF($O$16=$C$1:$C$272,ROW($C$1:$C$272)-MIN(ROW($B$1:$B$272))+1,""), ROW()-12)),"")</f>
        <v/>
      </c>
      <c r="AC15" s="1702" t="str" cm="1">
        <f t="array" ref="AC15">IFERROR(INDEX($B$1:$B$272,SMALL(IF($O$14=$C$1:$C$272,ROW($C$1:$C$272)-MIN(ROW($B$1:$B$272))+1,""), ROW()-12)),"")</f>
        <v/>
      </c>
      <c r="AD15" s="1703"/>
      <c r="AE15" s="247"/>
      <c r="AF15" s="326" t="str" cm="1">
        <f t="array" ref="AF15">IFERROR(INDEX($B$1:$B$272,SMALL(IF($C$1:$C$272=$O$22, ROW($B$1:$B$272)-ROW($B$1)+1),ROWS($AF$12:AF15)
        )
  ),
"")</f>
        <v/>
      </c>
      <c r="AG15" s="212" t="str" cm="1">
        <f t="array" ref="AG15">IFERROR(INDEX($B$1:$B$272,SMALL(IF($O$24=$C$1:$C$272,ROW($C$1:$C$272)-MIN(ROW($B$1:$B$272))+1,""), ROW()-12)),"")</f>
        <v/>
      </c>
      <c r="AH15" s="326" t="str" cm="1">
        <f t="array" ref="AH15">IFERROR(INDEX($B$1:$B$272,SMALL(IF($O$32=$C$1:$C$272,ROW($C$1:$C$272)-MIN(ROW($B$1:$B$272))+1,""), ROW()-12)),"")</f>
        <v/>
      </c>
      <c r="AI15" s="875" t="str" cm="1">
        <f t="array" ref="AI15">IFERROR(INDEX($B$1:$B$30,SMALL(IF($O$4=$C$1:$C$30,ROW($C$1:$C$30)-MIN(ROW($B$1:$B$30))+1,""), ROW()-1)),"")</f>
        <v/>
      </c>
      <c r="AJ15" s="876" t="str" cm="1">
        <f t="array" ref="AJ15">IFERROR(INDEX($B$30:$B$646,SMALL(IF($O$4=$C$30:$C$646,ROW($C$30:$C$646)-MIN(ROW($B$30:$B$646))+1,""), ROW()-1)),"")</f>
        <v/>
      </c>
      <c r="AK15" s="323"/>
      <c r="AL15" s="1657"/>
      <c r="AM15" s="307"/>
      <c r="AN15" s="307"/>
      <c r="AO15" s="307"/>
      <c r="AP15" s="307"/>
      <c r="AQ15" s="307"/>
      <c r="AR15" s="307"/>
      <c r="AS15" s="307"/>
      <c r="AV15" s="1736"/>
      <c r="AW15" s="1341" t="s">
        <v>441</v>
      </c>
      <c r="AX15" s="1741" t="s">
        <v>326</v>
      </c>
      <c r="AY15" s="1742"/>
    </row>
    <row r="16" spans="2:51" ht="17.25" customHeight="1">
      <c r="B16" s="314" t="str" cm="1">
        <f t="array" ref="B16">IFERROR(_xlfn.IFS(E20=0,"",E20&gt;0,E20),"")</f>
        <v>Mbaya Kapita</v>
      </c>
      <c r="C16" s="314" t="str" cm="1">
        <f t="array" ref="C16">IFERROR(_xlfn.IFS(F20=0,"",F20&gt;0,F20),"")</f>
        <v>b</v>
      </c>
      <c r="E16" s="1573" t="s">
        <v>308</v>
      </c>
      <c r="F16" s="618" t="s">
        <v>450</v>
      </c>
      <c r="G16" s="1777"/>
      <c r="H16" s="1778"/>
      <c r="I16" s="1123"/>
      <c r="J16" s="1551"/>
      <c r="K16" s="1551"/>
      <c r="L16" s="1766"/>
      <c r="M16" s="1767"/>
      <c r="N16" s="321"/>
      <c r="O16" s="148" t="s">
        <v>310</v>
      </c>
      <c r="P16" s="174" t="s">
        <v>311</v>
      </c>
      <c r="Q16" s="198">
        <f t="shared" si="0"/>
        <v>2</v>
      </c>
      <c r="R16" s="567"/>
      <c r="S16" s="234">
        <f ca="1">LOOKUP(U1,'Deployment needs'!$2:$2,'Deployment needs'!88:88)</f>
        <v>2.4138888888888892</v>
      </c>
      <c r="T16" s="56"/>
      <c r="U16" s="1474" t="s">
        <v>301</v>
      </c>
      <c r="V16" s="1475">
        <v>62</v>
      </c>
      <c r="W16" s="317"/>
      <c r="X16" s="644"/>
      <c r="Y16" s="56"/>
      <c r="Z16" s="1686"/>
      <c r="AA16" s="358" t="str" cm="1">
        <f t="array" ref="AA16">IFERROR(INDEX($B$1:$B$272,SMALL(IF($O$11=$C$1:$C$272,ROW($C$1:$C$272)-MIN(ROW($B$1:$B$272))+1,""), ROW()-12)),"")</f>
        <v/>
      </c>
      <c r="AB16" s="326" t="str" cm="1">
        <f t="array" ref="AB16">IFERROR(INDEX($B$1:$B$272,SMALL(IF($O$16=$C$1:$C$272,ROW($C$1:$C$272)-MIN(ROW($B$1:$B$272))+1,""), ROW()-12)),"")</f>
        <v/>
      </c>
      <c r="AC16" s="1707" t="str">
        <f ca="1">"CubiScan - in / out"&amp;"  "&amp;R27</f>
        <v>CubiScan - in / out  0</v>
      </c>
      <c r="AD16" s="1708"/>
      <c r="AE16" s="817" t="s">
        <v>313</v>
      </c>
      <c r="AF16" s="326" t="str" cm="1">
        <f t="array" ref="AF16">IFERROR(INDEX($B$1:$B$272,SMALL(IF($C$1:$C$272=$O$22, ROW($B$1:$B$272)-ROW($B$1)+1),ROWS($AF$12:AF16)
        )
  ),
"")</f>
        <v/>
      </c>
      <c r="AG16" s="212" t="str" cm="1">
        <f t="array" ref="AG16">IFERROR(INDEX($B$1:$B$272,SMALL(IF($O$24=$C$1:$C$272,ROW($C$1:$C$272)-MIN(ROW($B$1:$B$272))+1,""), ROW()-12)),"")</f>
        <v/>
      </c>
      <c r="AH16" s="326" t="str" cm="1">
        <f t="array" ref="AH16">IFERROR(INDEX($B$1:$B$272,SMALL(IF($O$32=$C$1:$C$272,ROW($C$1:$C$272)-MIN(ROW($B$1:$B$272))+1,""), ROW()-12)),"")</f>
        <v/>
      </c>
      <c r="AI16" s="875" t="str" cm="1">
        <f t="array" ref="AI16">IFERROR(INDEX($B$1:$B$30,SMALL(IF($O$4=$C$1:$C$30,ROW($C$1:$C$30)-MIN(ROW($B$1:$B$30))+1,""), ROW()-1)),"")</f>
        <v/>
      </c>
      <c r="AJ16" s="876" t="str" cm="1">
        <f t="array" ref="AJ16">IFERROR(INDEX($B$30:$B$646,SMALL(IF($O$4=$C$30:$C$646,ROW($C$30:$C$646)-MIN(ROW($B$30:$B$646))+1,""), ROW()-1)),"")</f>
        <v/>
      </c>
      <c r="AK16" s="323"/>
      <c r="AV16" s="1736"/>
      <c r="AW16" s="1341" t="s">
        <v>444</v>
      </c>
      <c r="AX16" s="1743" t="s">
        <v>451</v>
      </c>
      <c r="AY16" s="1744"/>
    </row>
    <row r="17" spans="2:51" ht="15.75" customHeight="1">
      <c r="B17" s="1278" t="str" cm="1">
        <f t="array" ref="B17">IFERROR(_xlfn.IFS(E21=0,"",E21&gt;0,E21),"")</f>
        <v>Tamara Izada Aguado</v>
      </c>
      <c r="C17" s="1278" t="str" cm="1">
        <f t="array" ref="C17">IFERROR(_xlfn.IFS(F21=0,"",F21&gt;0,F21),"")</f>
        <v>b</v>
      </c>
      <c r="E17" s="1573" t="s">
        <v>314</v>
      </c>
      <c r="F17" s="618" t="s">
        <v>452</v>
      </c>
      <c r="G17" s="1777"/>
      <c r="H17" s="1778"/>
      <c r="I17" s="1123"/>
      <c r="J17" s="1551"/>
      <c r="K17" s="1551"/>
      <c r="L17" s="1766"/>
      <c r="M17" s="1767"/>
      <c r="N17" s="321"/>
      <c r="O17" s="148" t="s">
        <v>315</v>
      </c>
      <c r="P17" s="1270" t="s">
        <v>316</v>
      </c>
      <c r="Q17" s="198">
        <f t="shared" si="0"/>
        <v>0</v>
      </c>
      <c r="R17" s="991"/>
      <c r="S17" s="234">
        <f ca="1">LOOKUP(U1,'Deployment needs'!$2:$2,'Deployment needs'!75:75)</f>
        <v>1.0126111111111111</v>
      </c>
      <c r="U17" s="1476" t="s">
        <v>307</v>
      </c>
      <c r="V17" s="1477">
        <v>46188</v>
      </c>
      <c r="W17" s="317"/>
      <c r="X17" s="294"/>
      <c r="Y17" s="56"/>
      <c r="Z17" s="1686"/>
      <c r="AA17" s="358" t="str" cm="1">
        <f t="array" ref="AA17">IFERROR(INDEX($B$1:$B$272,SMALL(IF($O$11=$C$1:$C$272,ROW($C$1:$C$272)-MIN(ROW($B$1:$B$272))+1,""), ROW()-12)),"")</f>
        <v/>
      </c>
      <c r="AB17" s="326" t="str" cm="1">
        <f t="array" ref="AB17">IFERROR(INDEX($B$1:$B$272,SMALL(IF($O$16=$C$1:$C$272,ROW($C$1:$C$272)-MIN(ROW($B$1:$B$272))+1,""), ROW()-12)),"")</f>
        <v/>
      </c>
      <c r="AC17" s="1692" t="str" cm="1">
        <f t="array" ref="AC17">IFERROR(INDEX($B$1:$B$272,SMALL(IF($O$27=$C$1:$C$272,ROW($C$1:$C$272)-MIN(ROW($B$1:$B$272))+1,""), ROW()-16)),"")</f>
        <v/>
      </c>
      <c r="AD17" s="1693"/>
      <c r="AE17" s="528" t="str" cm="1">
        <f t="array" ref="AE17">IFERROR(INDEX($B$1:$B$272,SMALL(IF($O$15=$C$1:$C$272,ROW($C$1:$C$272)-MIN(ROW($B$1:$B$272))+1,""), ROW()-16)),"")</f>
        <v/>
      </c>
      <c r="AF17" s="326" t="str" cm="1">
        <f t="array" ref="AF17">IFERROR(INDEX($B$1:$B$272,SMALL(IF($C$1:$C$272=$O$22, ROW($B$1:$B$272)-ROW($B$1)+1),ROWS($AF$12:AF17)
        )
  ),
"")</f>
        <v/>
      </c>
      <c r="AG17" s="332" t="str">
        <f ca="1">"Returns Putaway"&amp;" "&amp;R24</f>
        <v>Returns Putaway 637</v>
      </c>
      <c r="AH17" s="326" t="str" cm="1">
        <f t="array" ref="AH17">IFERROR(INDEX($B$1:$B$272,SMALL(IF($O$32=$C$1:$C$272,ROW($C$1:$C$272)-MIN(ROW($B$1:$B$272))+1,""), ROW()-12)),"")</f>
        <v/>
      </c>
      <c r="AI17" s="875" t="str" cm="1">
        <f t="array" ref="AI17">IFERROR(INDEX($B$1:$B$30,SMALL(IF($O$4=$C$1:$C$30,ROW($C$1:$C$30)-MIN(ROW($B$1:$B$30))+1,""), ROW()-1)),"")</f>
        <v/>
      </c>
      <c r="AJ17" s="876" t="str" cm="1">
        <f t="array" ref="AJ17">IFERROR(INDEX($B$30:$B$646,SMALL(IF($O$4=$C$30:$C$646,ROW($C$30:$C$646)-MIN(ROW($B$30:$B$646))+1,""), ROW()-1)),"")</f>
        <v/>
      </c>
      <c r="AK17" s="323"/>
      <c r="AL17" s="1658" t="s">
        <v>319</v>
      </c>
      <c r="AM17" s="1659"/>
      <c r="AN17" s="1659"/>
      <c r="AO17" s="1659"/>
      <c r="AP17" s="1659"/>
      <c r="AQ17" s="1659"/>
      <c r="AR17" s="1659"/>
      <c r="AS17" s="1659"/>
      <c r="AV17" s="1745" t="s">
        <v>453</v>
      </c>
      <c r="AW17" s="1342" t="s">
        <v>435</v>
      </c>
      <c r="AX17" s="1748" t="s">
        <v>358</v>
      </c>
      <c r="AY17" s="1749"/>
    </row>
    <row r="18" spans="2:51" ht="15.75" customHeight="1">
      <c r="B18" s="1278" t="str" cm="1">
        <f t="array" ref="B18">IFERROR(_xlfn.IFS(E22=0,"",E22&gt;0,E22),"")</f>
        <v/>
      </c>
      <c r="C18" s="1278" t="str" cm="1">
        <f t="array" ref="C18">IFERROR(_xlfn.IFS(F22=0,"",F22&gt;0,F22),"")</f>
        <v/>
      </c>
      <c r="E18" s="1573" t="s">
        <v>321</v>
      </c>
      <c r="F18" s="618" t="s">
        <v>442</v>
      </c>
      <c r="G18" s="1777"/>
      <c r="H18" s="1778"/>
      <c r="I18" s="1123"/>
      <c r="J18" s="1551"/>
      <c r="K18" s="1551"/>
      <c r="L18" s="1761"/>
      <c r="M18" s="1768"/>
      <c r="N18" s="321"/>
      <c r="O18" s="148" t="s">
        <v>322</v>
      </c>
      <c r="P18" s="1270" t="s">
        <v>323</v>
      </c>
      <c r="Q18" s="198">
        <f t="shared" si="0"/>
        <v>1</v>
      </c>
      <c r="R18" s="992">
        <f ca="1">LOOKUP($U$1-1,'Inbound SOS &amp; EOD'!$1:$1,'Inbound SOS &amp; EOD'!74:74)</f>
        <v>140</v>
      </c>
      <c r="S18" s="234">
        <f ca="1">LOOKUP(U1,'Deployment needs'!$2:$2,'Deployment needs'!72:72)</f>
        <v>4.4217777777777778</v>
      </c>
      <c r="T18" s="56"/>
      <c r="U18" s="1476" t="s">
        <v>312</v>
      </c>
      <c r="V18" s="1477">
        <v>46188</v>
      </c>
      <c r="W18" s="317"/>
      <c r="X18" s="294"/>
      <c r="Y18" s="56"/>
      <c r="Z18" s="1686"/>
      <c r="AA18" s="358" t="str" cm="1">
        <f t="array" ref="AA18">IFERROR(INDEX($B$1:$B$272,SMALL(IF($O$11=$C$1:$C$272,ROW($C$1:$C$272)-MIN(ROW($B$1:$B$272))+1,""), ROW()-12)),"")</f>
        <v/>
      </c>
      <c r="AB18" s="326" t="str" cm="1">
        <f t="array" ref="AB18">IFERROR(INDEX($B$1:$B$272,SMALL(IF(O$16=$C$1:$C$272,ROW($C$1:$C$272)-MIN(ROW($B$1:$B$272))+1,""), ROW()-12)),"")</f>
        <v/>
      </c>
      <c r="AC18" s="1684" t="str" cm="1">
        <f t="array" ref="AC18">IFERROR(INDEX($B$1:$B$272,SMALL(IF($O$27=$C$1:$C$272,ROW($C$1:$C$272)-MIN(ROW($B$1:$B$272))+1,""), ROW()-16)),"")</f>
        <v/>
      </c>
      <c r="AD18" s="1685"/>
      <c r="AE18" s="528" t="str" cm="1">
        <f t="array" ref="AE18">IFERROR(INDEX($B$1:$B$272,SMALL(IF($O$15=$C$1:$C$272,ROW($C$1:$C$272)-MIN(ROW($B$1:$B$272))+1,""), ROW()-16)),"")</f>
        <v/>
      </c>
      <c r="AF18" s="326" t="str" cm="1">
        <f t="array" ref="AF18">IFERROR(INDEX($B$1:$B$272,SMALL(IF($C$1:$C$272=$O$22, ROW($B$1:$B$272)-ROW($B$1)+1),ROWS($AF$12:AF18)
        )
  ),
"")</f>
        <v/>
      </c>
      <c r="AG18" s="326" t="str" cm="1">
        <f t="array" ref="AG18">IFERROR(INDEX($B$1:$B$272,SMALL(IF($O$25=$C$1:$C$272,ROW($C$1:$C$272)-MIN(ROW($B$1:$B$272))+1,""), ROW()-17)),"")</f>
        <v/>
      </c>
      <c r="AH18" s="326" t="str" cm="1">
        <f t="array" ref="AH18">IFERROR(INDEX($B$1:$B$272,SMALL(IF($O$32=$C$1:$C$272,ROW($C$1:$C$272)-MIN(ROW($B$1:$B$272))+1,""), ROW()-12)),"")</f>
        <v/>
      </c>
      <c r="AI18" s="875" t="str" cm="1">
        <f t="array" ref="AI18">IFERROR(INDEX($B$1:$B$30,SMALL(IF($O$4=$C$1:$C$30,ROW($C$1:$C$30)-MIN(ROW($B$1:$B$30))+1,""), ROW()-1)),"")</f>
        <v/>
      </c>
      <c r="AJ18" s="876" t="str" cm="1">
        <f t="array" ref="AJ18">IFERROR(INDEX($B$30:$B$646,SMALL(IF($O$4=$C$30:$C$646,ROW($C$30:$C$646)-MIN(ROW($B$30:$B$646))+1,""), ROW()-1)),"")</f>
        <v/>
      </c>
      <c r="AK18" s="323"/>
      <c r="AL18" s="815" t="s">
        <v>219</v>
      </c>
      <c r="AM18" s="378" t="s">
        <v>220</v>
      </c>
      <c r="AN18" s="378" t="s">
        <v>221</v>
      </c>
      <c r="AO18" s="378" t="s">
        <v>222</v>
      </c>
      <c r="AP18" s="378" t="s">
        <v>223</v>
      </c>
      <c r="AQ18" s="378" t="s">
        <v>224</v>
      </c>
      <c r="AR18" s="378" t="s">
        <v>225</v>
      </c>
      <c r="AS18" s="378" t="s">
        <v>226</v>
      </c>
      <c r="AV18" s="1746"/>
      <c r="AW18" s="1343" t="s">
        <v>437</v>
      </c>
      <c r="AX18" s="1739" t="s">
        <v>439</v>
      </c>
      <c r="AY18" s="1740"/>
    </row>
    <row r="19" spans="2:51" ht="15.75" customHeight="1">
      <c r="B19" s="1278" t="str" cm="1">
        <f t="array" ref="B19">IFERROR(_xlfn.IFS(E23=0,"",E23&gt;0,E23),"")</f>
        <v/>
      </c>
      <c r="C19" s="1278" t="str" cm="1">
        <f t="array" ref="C19">IFERROR(_xlfn.IFS(F23=0,"",F23&gt;0,F23),"")</f>
        <v/>
      </c>
      <c r="E19" s="1573" t="s">
        <v>324</v>
      </c>
      <c r="F19" s="618" t="s">
        <v>446</v>
      </c>
      <c r="G19" s="1777"/>
      <c r="H19" s="1778"/>
      <c r="I19" s="1123"/>
      <c r="J19" s="1551"/>
      <c r="K19" s="1551"/>
      <c r="L19" s="1761"/>
      <c r="M19" s="1768"/>
      <c r="N19" s="321"/>
      <c r="O19" s="148" t="s">
        <v>325</v>
      </c>
      <c r="P19" s="1270" t="s">
        <v>326</v>
      </c>
      <c r="Q19" s="198">
        <f t="shared" si="0"/>
        <v>0</v>
      </c>
      <c r="R19" s="233">
        <f ca="1">LOOKUP($U$1-1,'Inbound SOS &amp; EOD'!$1:$1,'Inbound SOS &amp; EOD'!84:84)</f>
        <v>88</v>
      </c>
      <c r="S19" s="234">
        <f ca="1">LOOKUP(U1,'Deployment needs'!$2:$2,'Deployment needs'!70:70)</f>
        <v>0.30895061728395062</v>
      </c>
      <c r="T19" s="56"/>
      <c r="U19" s="1478" t="s">
        <v>317</v>
      </c>
      <c r="V19" s="1534">
        <v>3</v>
      </c>
      <c r="W19" s="317"/>
      <c r="X19" s="294"/>
      <c r="Y19" s="56"/>
      <c r="Z19" s="1699" t="s">
        <v>179</v>
      </c>
      <c r="AA19" s="527" t="s">
        <v>328</v>
      </c>
      <c r="AB19" s="326"/>
      <c r="AC19" s="851"/>
      <c r="AD19" s="852"/>
      <c r="AE19" s="528" t="str" cm="1">
        <f t="array" ref="AE19">IFERROR(INDEX($B$1:$B$272,SMALL(IF($O$15=$C$1:$C$272,ROW($C$1:$C$272)-MIN(ROW($B$1:$B$272))+1,""), ROW()-16)),"")</f>
        <v/>
      </c>
      <c r="AF19" s="326" t="str" cm="1">
        <f t="array" ref="AF19">IFERROR(INDEX($B$1:$B$272,SMALL(IF($C$1:$C$272=$O$22, ROW($B$1:$B$272)-ROW($B$1)+1),ROWS($AF$12:AF19)
        )
  ),
"")</f>
        <v/>
      </c>
      <c r="AG19" s="326" t="str" cm="1">
        <f t="array" ref="AG19">IFERROR(INDEX($B$1:$B$272,SMALL(IF($O$25=$C$1:$C$272,ROW($C$1:$C$272)-MIN(ROW($B$1:$B$272))+1,""), ROW()-17)),"")</f>
        <v/>
      </c>
      <c r="AH19" s="326" t="str" cm="1">
        <f t="array" ref="AH19">IFERROR(INDEX($B$1:$B$272,SMALL(IF($O$32=$C$1:$C$272,ROW($C$1:$C$272)-MIN(ROW($B$1:$B$272))+1,""), ROW()-12)),"")</f>
        <v/>
      </c>
      <c r="AI19" s="875" t="str" cm="1">
        <f t="array" ref="AI19">IFERROR(INDEX($B$1:$B$30,SMALL(IF($O$4=$C$1:$C$30,ROW($C$1:$C$30)-MIN(ROW($B$1:$B$30))+1,""), ROW()-1)),"")</f>
        <v/>
      </c>
      <c r="AJ19" s="876" t="str" cm="1">
        <f t="array" ref="AJ19">IFERROR(INDEX($B$30:$B$646,SMALL(IF($O$4=$C$30:$C$646,ROW($C$30:$C$646)-MIN(ROW($B$30:$B$646))+1,""), ROW()-1)),"")</f>
        <v/>
      </c>
      <c r="AK19" s="323"/>
      <c r="AL19" s="1652" t="s">
        <v>234</v>
      </c>
      <c r="AM19" s="337"/>
      <c r="AN19" s="337"/>
      <c r="AO19" s="337"/>
      <c r="AP19" s="337"/>
      <c r="AQ19" s="337"/>
      <c r="AR19" s="337"/>
      <c r="AS19" s="337"/>
      <c r="AV19" s="1746"/>
      <c r="AW19" s="1343" t="s">
        <v>438</v>
      </c>
      <c r="AX19" s="1739" t="s">
        <v>326</v>
      </c>
      <c r="AY19" s="1740"/>
    </row>
    <row r="20" spans="2:51" ht="15.75" customHeight="1">
      <c r="B20" s="1278" t="str" cm="1">
        <f t="array" ref="B20">IFERROR(_xlfn.IFS(E24=0,"",E24&gt;0,E24),"")</f>
        <v/>
      </c>
      <c r="C20" s="1278" t="str" cm="1">
        <f t="array" ref="C20">IFERROR(_xlfn.IFS(F24=0,"",F24&gt;0,F24),"")</f>
        <v/>
      </c>
      <c r="E20" s="1574" t="s">
        <v>329</v>
      </c>
      <c r="F20" s="618" t="s">
        <v>442</v>
      </c>
      <c r="G20" s="1777"/>
      <c r="H20" s="1778"/>
      <c r="I20" s="1123"/>
      <c r="J20" s="1551"/>
      <c r="K20" s="1551"/>
      <c r="L20" s="1769"/>
      <c r="M20" s="1770"/>
      <c r="N20" s="321"/>
      <c r="O20" s="148" t="s">
        <v>330</v>
      </c>
      <c r="P20" s="1270" t="s">
        <v>331</v>
      </c>
      <c r="Q20" s="198">
        <f t="shared" si="0"/>
        <v>0</v>
      </c>
      <c r="R20" s="233">
        <f ca="1">LOOKUP($U$1-1,'Inbound SOS &amp; EOD'!$1:$1,'Inbound SOS &amp; EOD'!85:85)</f>
        <v>0</v>
      </c>
      <c r="S20" s="234">
        <f ca="1">LOOKUP(U1,'Deployment needs'!$2:$2,'Deployment needs'!71:71)</f>
        <v>0.39722222222222225</v>
      </c>
      <c r="T20" s="56"/>
      <c r="U20" s="1479" t="s">
        <v>276</v>
      </c>
      <c r="V20" s="1554">
        <v>0</v>
      </c>
      <c r="W20" s="317"/>
      <c r="X20" s="294"/>
      <c r="Y20" s="56"/>
      <c r="Z20" s="1700"/>
      <c r="AA20" s="358" t="str" cm="1">
        <f t="array" ref="AA20">IFERROR(INDEX($B$1:$B$272,SMALL(IF($O$11=$C$1:$C$272,ROW($C$1:$C$272)-MIN(ROW($B$1:$B$272))+1,""), ROW()-12)),"")</f>
        <v/>
      </c>
      <c r="AB20" s="326"/>
      <c r="AC20" s="851"/>
      <c r="AD20" s="852"/>
      <c r="AE20" s="528" t="str" cm="1">
        <f t="array" ref="AE20">IFERROR(INDEX($B$1:$B$272,SMALL(IF($O$15=$C$1:$C$272,ROW($C$1:$C$272)-MIN(ROW($B$1:$B$272))+1,""), ROW()-16)),"")</f>
        <v/>
      </c>
      <c r="AF20" s="326" t="str" cm="1">
        <f t="array" ref="AF20">IFERROR(INDEX($B$1:$B$272,SMALL(IF($C$1:$C$272=$O$22, ROW($B$1:$B$272)-ROW($B$1)+1),ROWS($AF$12:AF20)
        )
  ),
"")</f>
        <v/>
      </c>
      <c r="AG20" s="326" t="str" cm="1">
        <f t="array" ref="AG20">IFERROR(INDEX($B$1:$B$272,SMALL(IF($O$25=$C$1:$C$272,ROW($C$1:$C$272)-MIN(ROW($B$1:$B$272))+1,""), ROW()-17)),"")</f>
        <v/>
      </c>
      <c r="AH20" s="326" t="str" cm="1">
        <f t="array" ref="AH20">IFERROR(INDEX($B$1:$B$272,SMALL(IF($O$32=$C$1:$C$272,ROW($C$1:$C$272)-MIN(ROW($B$1:$B$272))+1,""), ROW()-12)),"")</f>
        <v/>
      </c>
      <c r="AI20" s="875" t="str" cm="1">
        <f t="array" ref="AI20">IFERROR(INDEX($B$1:$B$30,SMALL(IF($O$4=$C$1:$C$30,ROW($C$1:$C$30)-MIN(ROW($B$1:$B$30))+1,""), ROW()-1)),"")</f>
        <v/>
      </c>
      <c r="AJ20" s="876" t="str" cm="1">
        <f t="array" ref="AJ20">IFERROR(INDEX($B$30:$B$646,SMALL(IF($O$4=$C$30:$C$646,ROW($C$30:$C$646)-MIN(ROW($B$30:$B$646))+1,""), ROW()-1)),"")</f>
        <v/>
      </c>
      <c r="AK20" s="323"/>
      <c r="AL20" s="1653"/>
      <c r="AM20" s="337"/>
      <c r="AN20" s="337"/>
      <c r="AO20" s="337"/>
      <c r="AP20" s="337"/>
      <c r="AQ20" s="337"/>
      <c r="AR20" s="337"/>
      <c r="AS20" s="337"/>
      <c r="AV20" s="1746"/>
      <c r="AW20" s="1343" t="s">
        <v>441</v>
      </c>
      <c r="AX20" s="1739" t="s">
        <v>454</v>
      </c>
      <c r="AY20" s="1740"/>
    </row>
    <row r="21" spans="2:51" ht="15.75" customHeight="1">
      <c r="B21" s="1278" t="str" cm="1">
        <f t="array" ref="B21">IFERROR(_xlfn.IFS(E25=0,"",E25&gt;0,E25),"")</f>
        <v/>
      </c>
      <c r="C21" s="1278" t="str" cm="1">
        <f t="array" ref="C21">IFERROR(_xlfn.IFS(F25=0,"",F25&gt;0,F25),"")</f>
        <v/>
      </c>
      <c r="E21" s="1574" t="s">
        <v>333</v>
      </c>
      <c r="F21" s="618" t="s">
        <v>442</v>
      </c>
      <c r="G21" s="1777"/>
      <c r="H21" s="1778"/>
      <c r="I21" s="1123"/>
      <c r="J21" s="1551"/>
      <c r="K21" s="1551"/>
      <c r="L21" s="1769"/>
      <c r="M21" s="1770"/>
      <c r="N21" s="321"/>
      <c r="O21" s="148" t="s">
        <v>334</v>
      </c>
      <c r="P21" s="1270" t="s">
        <v>208</v>
      </c>
      <c r="Q21" s="198">
        <f t="shared" si="0"/>
        <v>2</v>
      </c>
      <c r="R21" s="238">
        <v>0</v>
      </c>
      <c r="S21" s="234">
        <f ca="1">LOOKUP(U1,'Deployment needs'!$2:$2,'Deployment needs'!94:94)</f>
        <v>0</v>
      </c>
      <c r="T21" s="56"/>
      <c r="U21" s="1480" t="s">
        <v>327</v>
      </c>
      <c r="V21" s="1555">
        <v>0</v>
      </c>
      <c r="W21" s="317"/>
      <c r="X21" s="294"/>
      <c r="Y21" s="56"/>
      <c r="Z21" s="1700"/>
      <c r="AA21" s="358" t="str" cm="1">
        <f t="array" ref="AA21">IFERROR(INDEX($B$1:$B$272,SMALL(IF($O$11=$C$1:$C$272,ROW($C$1:$C$272)-MIN(ROW($B$1:$B$272))+1,""), ROW()-12)),"")</f>
        <v/>
      </c>
      <c r="AB21" s="326" t="str" cm="1">
        <f t="array" ref="AB21">IFERROR(INDEX($B$1:$B$272,SMALL(IF(O$16=$C$1:$C$272,ROW($C$1:$C$272)-MIN(ROW($B$1:$B$272))+1,""), ROW()-12)),"")</f>
        <v/>
      </c>
      <c r="AC21" s="1702" t="str" cm="1">
        <f t="array" ref="AC21">IFERROR(INDEX($B$1:$B$272,SMALL(IF($O$27=$C$1:$C$272,ROW($C$1:$C$272)-MIN(ROW($B$1:$B$272))+1,""), ROW()-16)),"")</f>
        <v/>
      </c>
      <c r="AD21" s="1703"/>
      <c r="AE21" s="528" t="str" cm="1">
        <f t="array" ref="AE21">IFERROR(INDEX($B$1:$B$272,SMALL(IF($O$15=$C$1:$C$272,ROW($C$1:$C$272)-MIN(ROW($B$1:$B$272))+1,""), ROW()-16)),"")</f>
        <v/>
      </c>
      <c r="AF21" s="326" t="str" cm="1">
        <f t="array" ref="AF21">IFERROR(INDEX($B$1:$B$272,SMALL(IF($C$1:$C$272=$O$22, ROW($B$1:$B$272)-ROW($B$1)+1),ROWS($AF$12:AF21)
        )
  ),
"")</f>
        <v/>
      </c>
      <c r="AG21" s="326" t="str" cm="1">
        <f t="array" ref="AG21">IFERROR(INDEX($B$1:$B$272,SMALL(IF($O$25=$C$1:$C$272,ROW($C$1:$C$272)-MIN(ROW($B$1:$B$272))+1,""), ROW()-17)),"")</f>
        <v/>
      </c>
      <c r="AH21" s="326" t="str" cm="1">
        <f t="array" ref="AH21">IFERROR(INDEX($B$1:$B$272,SMALL(IF($O$32=$C$1:$C$272,ROW($C$1:$C$272)-MIN(ROW($B$1:$B$272))+1,""), ROW()-12)),"")</f>
        <v/>
      </c>
      <c r="AI21" s="875" t="str" cm="1">
        <f t="array" ref="AI21">IFERROR(INDEX($B$1:$B$30,SMALL(IF($O$4=$C$1:$C$30,ROW($C$1:$C$30)-MIN(ROW($B$1:$B$30))+1,""), ROW()-1)),"")</f>
        <v/>
      </c>
      <c r="AJ21" s="876" t="str" cm="1">
        <f t="array" ref="AJ21">IFERROR(INDEX($B$30:$B$646,SMALL(IF($O$4=$C$30:$C$646,ROW($C$30:$C$646)-MIN(ROW($B$30:$B$646))+1,""), ROW()-1)),"")</f>
        <v/>
      </c>
      <c r="AK21" s="323"/>
      <c r="AL21" s="1653"/>
      <c r="AM21" s="337"/>
      <c r="AN21" s="337"/>
      <c r="AO21" s="337"/>
      <c r="AP21" s="337"/>
      <c r="AQ21" s="337"/>
      <c r="AR21" s="337"/>
      <c r="AS21" s="337"/>
      <c r="AV21" s="1747"/>
      <c r="AW21" s="1344" t="s">
        <v>444</v>
      </c>
      <c r="AX21" s="1750" t="s">
        <v>454</v>
      </c>
      <c r="AY21" s="1751"/>
    </row>
    <row r="22" spans="2:51" ht="15.75" customHeight="1">
      <c r="B22" s="1278" t="str" cm="1">
        <f t="array" ref="B22">IFERROR(_xlfn.IFS(E26=0,"",E26&gt;0,E26),"")</f>
        <v/>
      </c>
      <c r="C22" s="1278" t="str" cm="1">
        <f t="array" ref="C22">IFERROR(_xlfn.IFS(F26=0,"",F26&gt;0,F26),"")</f>
        <v/>
      </c>
      <c r="E22" s="602"/>
      <c r="F22" s="617"/>
      <c r="G22" s="1793"/>
      <c r="H22" s="1778"/>
      <c r="I22" s="1123"/>
      <c r="J22" s="1551"/>
      <c r="K22" s="1551"/>
      <c r="L22" s="1769"/>
      <c r="M22" s="1770"/>
      <c r="N22" s="321"/>
      <c r="O22" s="148" t="s">
        <v>337</v>
      </c>
      <c r="P22" s="1270" t="s">
        <v>338</v>
      </c>
      <c r="Q22" s="198">
        <f t="shared" si="0"/>
        <v>3</v>
      </c>
      <c r="R22" s="233">
        <f ca="1">LOOKUP($U$1-1,'Inbound SOS &amp; EOD'!$1:$1,'Inbound SOS &amp; EOD'!41:41)</f>
        <v>535</v>
      </c>
      <c r="S22" s="234">
        <f ca="1">LOOKUP(U1,'Deployment needs'!$2:$2,'Deployment needs'!81:81)</f>
        <v>0.70271339978334679</v>
      </c>
      <c r="T22" s="56"/>
      <c r="U22" s="1480" t="s">
        <v>332</v>
      </c>
      <c r="V22" s="1555">
        <v>0</v>
      </c>
      <c r="W22" s="317"/>
      <c r="X22" s="294"/>
      <c r="Y22" s="56"/>
      <c r="Z22" s="1700"/>
      <c r="AA22" s="358" t="str" cm="1">
        <f t="array" ref="AA22">IFERROR(INDEX($B$1:$B$272,SMALL(IF($O$11=$C$1:$C$272,ROW($C$1:$C$272)-MIN(ROW($B$1:$B$272))+1,""), ROW()-12)),"")</f>
        <v/>
      </c>
      <c r="AB22" s="326" t="str" cm="1">
        <f t="array" ref="AB22">IFERROR(INDEX($B$1:$B$272,SMALL(IF(O$16=$C$1:$C$272,ROW($C$1:$C$272)-MIN(ROW($B$1:$B$272))+1,""), ROW()-12)),"")</f>
        <v/>
      </c>
      <c r="AC22" s="331" t="s">
        <v>339</v>
      </c>
      <c r="AD22" s="808" t="s">
        <v>340</v>
      </c>
      <c r="AE22" s="528" t="str" cm="1">
        <f t="array" ref="AE22">IFERROR(INDEX($B$1:$B$272,SMALL(IF($O$15=$C$1:$C$272,ROW($C$1:$C$272)-MIN(ROW($B$1:$B$272))+1,""), ROW()-16)),"")</f>
        <v/>
      </c>
      <c r="AF22" s="326" t="str" cm="1">
        <f t="array" ref="AF22">IFERROR(INDEX($B$1:$B$272,SMALL(IF($C$1:$C$272=$O$22, ROW($B$1:$B$272)-ROW($B$1)+1),ROWS($AF$12:AF22)
        )
  ),
"")</f>
        <v/>
      </c>
      <c r="AG22" s="326" t="str" cm="1">
        <f t="array" ref="AG22">IFERROR(INDEX($B$1:$B$272,SMALL(IF($O$25=$C$1:$C$272,ROW($C$1:$C$272)-MIN(ROW($B$1:$B$272))+1,""), ROW()-17)),"")</f>
        <v/>
      </c>
      <c r="AH22" s="326" t="str" cm="1">
        <f t="array" ref="AH22">IFERROR(INDEX($B$1:$B$272,SMALL(IF($O$32=$C$1:$C$272,ROW($C$1:$C$272)-MIN(ROW($B$1:$B$272))+1,""), ROW()-12)),"")</f>
        <v/>
      </c>
      <c r="AI22" s="875" t="str" cm="1">
        <f t="array" ref="AI22">IFERROR(INDEX($B$1:$B$30,SMALL(IF($O$4=$C$1:$C$30,ROW($C$1:$C$30)-MIN(ROW($B$1:$B$30))+1,""), ROW()-1)),"")</f>
        <v/>
      </c>
      <c r="AJ22" s="876" t="str" cm="1">
        <f t="array" ref="AJ22">IFERROR(INDEX($B$30:$B$646,SMALL(IF($O$4=$C$30:$C$646,ROW($C$30:$C$646)-MIN(ROW($B$30:$B$646))+1,""), ROW()-1)),"")</f>
        <v/>
      </c>
      <c r="AK22" s="323"/>
      <c r="AL22" s="1653"/>
      <c r="AM22" s="337"/>
      <c r="AN22" s="337"/>
      <c r="AO22" s="337"/>
      <c r="AP22" s="337"/>
      <c r="AQ22" s="337"/>
      <c r="AR22" s="337"/>
      <c r="AS22" s="337"/>
    </row>
    <row r="23" spans="2:51" ht="15.75" customHeight="1">
      <c r="B23" s="1278" t="str" cm="1">
        <f t="array" ref="B23">IFERROR(_xlfn.IFS(E27=0,"",E27&gt;0,E27),"")</f>
        <v/>
      </c>
      <c r="C23" s="1278" t="str" cm="1">
        <f t="array" ref="C23">IFERROR(_xlfn.IFS(F27=0,"",F27&gt;0,F27),"")</f>
        <v/>
      </c>
      <c r="E23" s="602"/>
      <c r="F23" s="617"/>
      <c r="G23" s="1793"/>
      <c r="H23" s="1778"/>
      <c r="I23" s="1123"/>
      <c r="J23" s="1551"/>
      <c r="K23" s="1551"/>
      <c r="L23" s="1769"/>
      <c r="M23" s="1770"/>
      <c r="N23" s="321"/>
      <c r="O23" s="148" t="s">
        <v>342</v>
      </c>
      <c r="P23" s="1270" t="s">
        <v>343</v>
      </c>
      <c r="Q23" s="198">
        <f t="shared" si="0"/>
        <v>0</v>
      </c>
      <c r="R23" s="233">
        <f ca="1">LOOKUP($U$1-1,'Inbound SOS &amp; EOD'!$1:$1,'Inbound SOS &amp; EOD'!45:45)</f>
        <v>40</v>
      </c>
      <c r="S23" s="234">
        <f ca="1">LOOKUP(U1,'Deployment needs'!$2:$2,'Deployment needs'!82:82)</f>
        <v>6.2215433563218403E-2</v>
      </c>
      <c r="T23" s="56"/>
      <c r="U23" s="1481" t="s">
        <v>335</v>
      </c>
      <c r="V23" s="1575">
        <v>0</v>
      </c>
      <c r="W23" s="317"/>
      <c r="X23" s="294"/>
      <c r="Y23" s="56"/>
      <c r="Z23" s="1700"/>
      <c r="AA23" s="809" t="str">
        <f>"Receiving"&amp;"  "&amp;R32</f>
        <v xml:space="preserve">Receiving  </v>
      </c>
      <c r="AB23" s="809" t="s">
        <v>344</v>
      </c>
      <c r="AC23" s="326" t="str" cm="1">
        <f t="array" ref="AC23">IFERROR(INDEX($B$1:$B$272,SMALL(IF($C$1:$C$272=$O$19, ROW($B$1:$B$272)-ROW($B$1)+1),ROWS($AC$23:AC23)
        )
  ),
"")</f>
        <v/>
      </c>
      <c r="AD23" s="502" t="s">
        <v>455</v>
      </c>
      <c r="AE23" s="528" t="str" cm="1">
        <f t="array" ref="AE23">IFERROR(INDEX($B$1:$B$272,SMALL(IF($O$15=$C$1:$C$272,ROW($C$1:$C$272)-MIN(ROW($B$1:$B$272))+1,""), ROW()-16)),"")</f>
        <v/>
      </c>
      <c r="AF23" s="326" t="str" cm="1">
        <f t="array" ref="AF23">IFERROR(INDEX($B$1:$B$272,SMALL(IF($C$1:$C$272=$O$22, ROW($B$1:$B$272)-ROW($B$1)+1),ROWS($AF$12:AF23)
        )
  ),
"")</f>
        <v/>
      </c>
      <c r="AG23" s="326" t="str" cm="1">
        <f t="array" ref="AG23">IFERROR(INDEX($B$1:$B$272,SMALL(IF($O$25=$C$1:$C$272,ROW($C$1:$C$272)-MIN(ROW($B$1:$B$272))+1,""), ROW()-17)),"")</f>
        <v/>
      </c>
      <c r="AH23" s="326" t="str" cm="1">
        <f t="array" ref="AH23">IFERROR(INDEX($B$1:$B$272,SMALL(IF($O$32=$C$1:$C$272,ROW($C$1:$C$272)-MIN(ROW($B$1:$B$272))+1,""), ROW()-12)),"")</f>
        <v/>
      </c>
      <c r="AI23" s="875" t="str" cm="1">
        <f t="array" ref="AI23">IFERROR(INDEX($B$1:$B$30,SMALL(IF($O$4=$C$1:$C$30,ROW($C$1:$C$30)-MIN(ROW($B$1:$B$30))+1,""), ROW()-1)),"")</f>
        <v/>
      </c>
      <c r="AJ23" s="876" t="str" cm="1">
        <f t="array" ref="AJ23">IFERROR(INDEX($B$30:$B$646,SMALL(IF($O$4=$C$30:$C$646,ROW($C$30:$C$646)-MIN(ROW($B$30:$B$646))+1,""), ROW()-1)),"")</f>
        <v/>
      </c>
      <c r="AK23" s="323"/>
      <c r="AL23" s="1653"/>
      <c r="AM23" s="337"/>
      <c r="AN23" s="337"/>
      <c r="AO23" s="337"/>
      <c r="AP23" s="337"/>
      <c r="AQ23" s="337"/>
      <c r="AR23" s="337"/>
      <c r="AS23" s="337"/>
    </row>
    <row r="24" spans="2:51" ht="15.75" customHeight="1">
      <c r="B24" s="1278" t="str" cm="1">
        <f t="array" ref="B24">IFERROR(_xlfn.IFS(E28=0,"",E28&gt;0,E28),"")</f>
        <v/>
      </c>
      <c r="C24" s="1278" t="str" cm="1">
        <f t="array" ref="C24">IFERROR(_xlfn.IFS(F28=0,"",F28&gt;0,F28),"")</f>
        <v/>
      </c>
      <c r="E24" s="315"/>
      <c r="F24" s="617"/>
      <c r="G24" s="1793"/>
      <c r="H24" s="1778"/>
      <c r="I24" s="1123"/>
      <c r="J24" s="1551"/>
      <c r="K24" s="1551"/>
      <c r="L24" s="1766"/>
      <c r="M24" s="1767"/>
      <c r="N24" s="321"/>
      <c r="O24" s="148" t="s">
        <v>347</v>
      </c>
      <c r="P24" s="1270" t="s">
        <v>348</v>
      </c>
      <c r="Q24" s="198">
        <f t="shared" si="0"/>
        <v>0</v>
      </c>
      <c r="R24" s="846">
        <f ca="1">LOOKUP($U$1-1,'Inbound SOS &amp; EOD'!$1:$1,'Inbound SOS &amp; EOD'!59:59)</f>
        <v>637</v>
      </c>
      <c r="S24" s="1682">
        <f ca="1">LOOKUP(U1,'Deployment needs'!$2:$2,'Deployment needs'!83:83)</f>
        <v>0.22219797701149427</v>
      </c>
      <c r="T24" s="56"/>
      <c r="U24" s="1532"/>
      <c r="V24" s="1533"/>
      <c r="W24" s="317"/>
      <c r="X24" s="294"/>
      <c r="Y24" s="56"/>
      <c r="Z24" s="1700"/>
      <c r="AA24" s="358" t="str" cm="1">
        <f t="array" ref="AA24">IFERROR(INDEX($B$1:$B$272,SMALL(IF($C$1:$C$272=$O$26, ROW($B$1:$B$272)-ROW($B$1)+1),ROWS($AA$24:AA24)
        )
  ),
"")</f>
        <v/>
      </c>
      <c r="AB24" s="502" t="s">
        <v>456</v>
      </c>
      <c r="AC24" s="326" t="str" cm="1">
        <f t="array" ref="AC24">IFERROR(INDEX($B$1:$B$272,SMALL(IF($C$1:$C$272=$O$19, ROW($B$1:$B$272)-ROW($B$1)+1),ROWS($AC$23:AC24)
        )
  ),
"")</f>
        <v/>
      </c>
      <c r="AD24" s="502"/>
      <c r="AE24" s="334" t="s">
        <v>352</v>
      </c>
      <c r="AF24" s="326" t="str" cm="1">
        <f t="array" ref="AF24">IFERROR(INDEX($B$1:$B$272,SMALL(IF($C$1:$C$272=$O$22, ROW($B$1:$B$272)-ROW($B$1)+1),ROWS($AF$12:AF24)
        )
  ),
"")</f>
        <v/>
      </c>
      <c r="AG24" s="326" t="str" cm="1">
        <f t="array" ref="AG24">IFERROR(INDEX($B$1:$B$272,SMALL(IF($O$25=$C$1:$C$272,ROW($C$1:$C$272)-MIN(ROW($B$1:$B$272))+1,""), ROW()-17)),"")</f>
        <v/>
      </c>
      <c r="AH24" s="326" t="str" cm="1">
        <f t="array" ref="AH24">IFERROR(INDEX($B$1:$B$272,SMALL(IF($O$32=$C$1:$C$272,ROW($C$1:$C$272)-MIN(ROW($B$1:$B$272))+1,""), ROW()-12)),"")</f>
        <v/>
      </c>
      <c r="AI24" s="875" t="str" cm="1">
        <f t="array" ref="AI24">IFERROR(INDEX($B$1:$B$30,SMALL(IF($O$4=$C$1:$C$30,ROW($C$1:$C$30)-MIN(ROW($B$1:$B$30))+1,""), ROW()-1)),"")</f>
        <v/>
      </c>
      <c r="AJ24" s="876" t="str" cm="1">
        <f t="array" ref="AJ24">IFERROR(INDEX($B$30:$B$646,SMALL(IF($O$4=$C$30:$C$646,ROW($C$30:$C$646)-MIN(ROW($B$30:$B$646))+1,""), ROW()-1)),"")</f>
        <v/>
      </c>
      <c r="AK24" s="323"/>
      <c r="AL24" s="1653"/>
      <c r="AM24" s="337"/>
      <c r="AN24" s="337"/>
      <c r="AO24" s="337"/>
      <c r="AP24" s="337"/>
      <c r="AQ24" s="337"/>
      <c r="AR24" s="337"/>
      <c r="AS24" s="337"/>
    </row>
    <row r="25" spans="2:51" ht="15.75" customHeight="1">
      <c r="B25" s="1278" t="str" cm="1">
        <f t="array" ref="B25">IFERROR(_xlfn.IFS(E29=0,"",E29&gt;0,E29),"")</f>
        <v/>
      </c>
      <c r="C25" s="1278" t="str" cm="1">
        <f t="array" ref="C25">IFERROR(_xlfn.IFS(F29=0,"",F29&gt;0,F29),"")</f>
        <v/>
      </c>
      <c r="E25" s="602"/>
      <c r="F25" s="617"/>
      <c r="G25" s="1793"/>
      <c r="H25" s="1778"/>
      <c r="I25" s="1123"/>
      <c r="J25" s="1335"/>
      <c r="K25" s="1549"/>
      <c r="L25" s="1769"/>
      <c r="M25" s="1770"/>
      <c r="N25" s="321"/>
      <c r="O25" s="148" t="s">
        <v>350</v>
      </c>
      <c r="P25" s="1270" t="s">
        <v>351</v>
      </c>
      <c r="Q25" s="198">
        <f t="shared" si="0"/>
        <v>0</v>
      </c>
      <c r="R25" s="846"/>
      <c r="S25" s="1690"/>
      <c r="T25" s="56"/>
      <c r="U25" s="294"/>
      <c r="V25" s="294"/>
      <c r="W25" s="317"/>
      <c r="X25" s="294"/>
      <c r="Y25" s="56"/>
      <c r="Z25" s="1700"/>
      <c r="AA25" s="358" t="str" cm="1">
        <f t="array" ref="AA25">IFERROR(INDEX($B$1:$B$272,SMALL(IF($C$1:$C$272=$O$26, ROW($B$1:$B$272)-ROW($B$1)+1),ROWS($AA$24:AA25)
        )
  ),
"")</f>
        <v/>
      </c>
      <c r="AB25" s="502" t="s">
        <v>456</v>
      </c>
      <c r="AC25" s="326" t="str" cm="1">
        <f t="array" ref="AC25">IFERROR(INDEX($B$1:$B$272,SMALL(IF($C$1:$C$272=$O$19, ROW($B$1:$B$272)-ROW($B$1)+1),ROWS($AC$23:AC25)
        )
  ),
"")</f>
        <v/>
      </c>
      <c r="AD25" s="502"/>
      <c r="AE25" s="326" t="str" cm="1">
        <f t="array" ref="AE25">IFERROR(INDEX($B$1:$B$272,SMALL(IF($C$1:$C$272=$O$20, ROW($B$1:$B$272)-ROW($B$1)+1),ROWS($AE$25:AE25)
        )
  ),
"")</f>
        <v/>
      </c>
      <c r="AF25" s="326" t="str" cm="1">
        <f t="array" ref="AF25">IFERROR(INDEX($B$1:$B$272,SMALL(IF($C$1:$C$272=$O$22, ROW($B$1:$B$272)-ROW($B$1)+1),ROWS($AF$12:AF25)
        )
  ),
"")</f>
        <v/>
      </c>
      <c r="AG25" s="326" t="str" cm="1">
        <f t="array" ref="AG25">IFERROR(INDEX($B$1:$B$272,SMALL(IF($O$25=$C$1:$C$272,ROW($C$1:$C$272)-MIN(ROW($B$1:$B$272))+1,""), ROW()-17)),"")</f>
        <v/>
      </c>
      <c r="AH25" s="326" t="str" cm="1">
        <f t="array" ref="AH25">IFERROR(INDEX($B$1:$B$272,SMALL(IF($O$32=$C$1:$C$272,ROW($C$1:$C$272)-MIN(ROW($B$1:$B$272))+1,""), ROW()-12)),"")</f>
        <v/>
      </c>
      <c r="AI25" s="875" t="str" cm="1">
        <f t="array" ref="AI25">IFERROR(INDEX($B$1:$B$30,SMALL(IF($O$4=$C$1:$C$30,ROW($C$1:$C$30)-MIN(ROW($B$1:$B$30))+1,""), ROW()-1)),"")</f>
        <v/>
      </c>
      <c r="AJ25" s="876" t="str" cm="1">
        <f t="array" ref="AJ25">IFERROR(INDEX($B$30:$B$646,SMALL(IF($O$4=$C$30:$C$646,ROW($C$30:$C$646)-MIN(ROW($B$30:$B$646))+1,""), ROW()-1)),"")</f>
        <v/>
      </c>
      <c r="AK25" s="323"/>
      <c r="AL25" s="1653"/>
      <c r="AM25" s="337"/>
      <c r="AN25" s="337"/>
      <c r="AO25" s="337"/>
      <c r="AP25" s="337"/>
      <c r="AQ25" s="337"/>
      <c r="AR25" s="337"/>
      <c r="AS25" s="337"/>
    </row>
    <row r="26" spans="2:51" ht="15.75" customHeight="1">
      <c r="B26" s="1278" t="str" cm="1">
        <f t="array" ref="B26">IFERROR(_xlfn.IFS(E30=0,"",E30&gt;0,E30),"")</f>
        <v/>
      </c>
      <c r="C26" s="1278" t="str" cm="1">
        <f t="array" ref="C26">IFERROR(_xlfn.IFS(F30=0,"",F30&gt;0,F30),"")</f>
        <v/>
      </c>
      <c r="E26" s="1186"/>
      <c r="F26" s="617"/>
      <c r="G26" s="1793"/>
      <c r="H26" s="1778"/>
      <c r="I26" s="1123"/>
      <c r="J26" s="1335"/>
      <c r="K26" s="1549"/>
      <c r="L26" s="1769"/>
      <c r="M26" s="1770"/>
      <c r="N26" s="321"/>
      <c r="O26" s="148" t="s">
        <v>354</v>
      </c>
      <c r="P26" s="1270" t="s">
        <v>355</v>
      </c>
      <c r="Q26" s="198">
        <f t="shared" si="0"/>
        <v>0</v>
      </c>
      <c r="R26" s="233">
        <f ca="1">LOOKUP($U$1-1,'Inbound SOS &amp; EOD'!$1:$1,'Inbound SOS &amp; EOD'!56:56)</f>
        <v>0</v>
      </c>
      <c r="S26" s="234">
        <f ca="1">LOOKUP(U1,'Deployment needs'!$2:$2,'Deployment needs'!73:73)</f>
        <v>1.4739259259259259</v>
      </c>
      <c r="T26" s="56"/>
      <c r="U26" s="1796"/>
      <c r="V26" s="1797"/>
      <c r="W26" s="1798"/>
      <c r="X26" s="1805" t="s">
        <v>457</v>
      </c>
      <c r="Y26" s="56"/>
      <c r="Z26" s="1700"/>
      <c r="AA26" s="358" t="str" cm="1">
        <f t="array" ref="AA26">IFERROR(INDEX($B$1:$B$272,SMALL(IF($C$1:$C$272=$O$26, ROW($B$1:$B$272)-ROW($B$1)+1),ROWS($AA$24:AA26)
        )
  ),
"")</f>
        <v/>
      </c>
      <c r="AB26" s="502"/>
      <c r="AC26" s="326" t="str" cm="1">
        <f t="array" ref="AC26">IFERROR(INDEX($B$1:$B$272,SMALL(IF($C$1:$C$272=$O$19, ROW($B$1:$B$272)-ROW($B$1)+1),ROWS($AC$23:AC26)
        )
  ),
"")</f>
        <v/>
      </c>
      <c r="AD26" s="502"/>
      <c r="AE26" s="326" t="str" cm="1">
        <f t="array" ref="AE26">IFERROR(INDEX($B$1:$B$272,SMALL(IF($C$1:$C$272=$O$20, ROW($B$1:$B$272)-ROW($B$1)+1),ROWS($AE$25:AE26)
        )
  ),
"")</f>
        <v/>
      </c>
      <c r="AF26" s="326" t="str" cm="1">
        <f t="array" ref="AF26">IFERROR(INDEX($B$1:$B$272,SMALL(IF($C$1:$C$272=$O$22, ROW($B$1:$B$272)-ROW($B$1)+1),ROWS($AF$12:AF26)
        )
  ),
"")</f>
        <v/>
      </c>
      <c r="AG26" s="326" t="str" cm="1">
        <f t="array" ref="AG26">IFERROR(INDEX($B$1:$B$272,SMALL(IF($O$25=$C$1:$C$272,ROW($C$1:$C$272)-MIN(ROW($B$1:$B$272))+1,""), ROW()-17)),"")</f>
        <v/>
      </c>
      <c r="AH26" s="326" t="str" cm="1">
        <f t="array" ref="AH26">IFERROR(INDEX($B$1:$B$272,SMALL(IF($O$32=$C$1:$C$272,ROW($C$1:$C$272)-MIN(ROW($B$1:$B$272))+1,""), ROW()-12)),"")</f>
        <v/>
      </c>
      <c r="AI26" s="875" t="str" cm="1">
        <f t="array" ref="AI26">IFERROR(INDEX($B$1:$B$30,SMALL(IF($O$4=$C$1:$C$30,ROW($C$1:$C$30)-MIN(ROW($B$1:$B$30))+1,""), ROW()-1)),"")</f>
        <v/>
      </c>
      <c r="AJ26" s="876" t="str" cm="1">
        <f t="array" ref="AJ26">IFERROR(INDEX($B$30:$B$646,SMALL(IF($O$4=$C$30:$C$646,ROW($C$30:$C$646)-MIN(ROW($B$30:$B$646))+1,""), ROW()-1)),"")</f>
        <v/>
      </c>
      <c r="AK26" s="323"/>
      <c r="AL26" s="1653"/>
      <c r="AM26" s="337"/>
      <c r="AN26" s="337"/>
      <c r="AO26" s="337"/>
      <c r="AP26" s="337"/>
      <c r="AQ26" s="337"/>
      <c r="AR26" s="337"/>
      <c r="AS26" s="337"/>
    </row>
    <row r="27" spans="2:51" ht="15.75" customHeight="1">
      <c r="B27" s="1278" t="str" cm="1">
        <f t="array" ref="B27">IFERROR(_xlfn.IFS(E31=0,"",E31&gt;0,E31),"")</f>
        <v/>
      </c>
      <c r="C27" s="1278" t="str" cm="1">
        <f t="array" ref="C27">IFERROR(_xlfn.IFS(F31=0,"",F31&gt;0,F31),"")</f>
        <v/>
      </c>
      <c r="E27" s="602"/>
      <c r="F27" s="617"/>
      <c r="G27" s="1793"/>
      <c r="H27" s="1778"/>
      <c r="I27" s="1123"/>
      <c r="J27" s="1335"/>
      <c r="K27" s="1549"/>
      <c r="L27" s="1769"/>
      <c r="M27" s="1770"/>
      <c r="N27" s="321"/>
      <c r="O27" s="148" t="s">
        <v>357</v>
      </c>
      <c r="P27" s="1270" t="s">
        <v>358</v>
      </c>
      <c r="Q27" s="198">
        <f t="shared" si="0"/>
        <v>0</v>
      </c>
      <c r="R27" s="233">
        <f ca="1">LOOKUP($U$1-1,'Inbound SOS &amp; EOD'!$1:$1,'Inbound SOS &amp; EOD'!57:57)</f>
        <v>0</v>
      </c>
      <c r="S27" s="234">
        <f ca="1">LOOKUP(U1,'Deployment needs'!$2:$2,'Deployment needs'!74:74)</f>
        <v>1.6581666666666666</v>
      </c>
      <c r="T27" s="56"/>
      <c r="U27" s="1799"/>
      <c r="V27" s="1800"/>
      <c r="W27" s="1801"/>
      <c r="X27" s="1806"/>
      <c r="Y27" s="56"/>
      <c r="Z27" s="1700"/>
      <c r="AA27" s="358" t="str" cm="1">
        <f t="array" ref="AA27">IFERROR(INDEX($B$1:$B$272,SMALL(IF($C$1:$C$272=$O$26, ROW($B$1:$B$272)-ROW($B$1)+1),ROWS($AA$24:AA27)
        )
  ),
"")</f>
        <v/>
      </c>
      <c r="AB27" s="502"/>
      <c r="AC27" s="326" t="str" cm="1">
        <f t="array" ref="AC27">IFERROR(INDEX($B$1:$B$272,SMALL(IF($O$19=$C$1:$C$272,ROW($C$1:$C$272)-MIN(ROW($B$1:$B$272))+1,""), ROW()-21)),"")</f>
        <v/>
      </c>
      <c r="AD27" s="502"/>
      <c r="AE27" s="326" t="str" cm="1">
        <f t="array" ref="AE27">IFERROR(INDEX($B$1:$B$272,SMALL(IF($C$1:$C$272=$O$20, ROW($B$1:$B$272)-ROW($B$1)+1),ROWS($AE$25:AE27)
        )
  ),
"")</f>
        <v/>
      </c>
      <c r="AF27" s="334" t="str">
        <f>"Returns Exceptions"&amp;"   "&amp;$X$54</f>
        <v>Returns Exceptions   estimate</v>
      </c>
      <c r="AG27" s="326" t="str" cm="1">
        <f t="array" ref="AG27">IFERROR(INDEX($B$1:$B$272,SMALL(IF($O$25=$C$1:$C$272,ROW($C$1:$C$272)-MIN(ROW($B$1:$B$272))+1,""), ROW()-17)),"")</f>
        <v/>
      </c>
      <c r="AH27" s="326" t="str" cm="1">
        <f t="array" ref="AH27">IFERROR(INDEX($B$1:$B$272,SMALL(IF($O$32=$C$1:$C$272,ROW($C$1:$C$272)-MIN(ROW($B$1:$B$272))+1,""), ROW()-12)),"")</f>
        <v/>
      </c>
      <c r="AI27" s="875" t="str" cm="1">
        <f t="array" ref="AI27">IFERROR(INDEX($B$1:$B$30,SMALL(IF($O$4=$C$1:$C$30,ROW($C$1:$C$30)-MIN(ROW($B$1:$B$30))+1,""), ROW()-1)),"")</f>
        <v/>
      </c>
      <c r="AJ27" s="876" t="str" cm="1">
        <f t="array" ref="AJ27">IFERROR(INDEX($B$30:$B$646,SMALL(IF($O$4=$C$30:$C$646,ROW($C$30:$C$646)-MIN(ROW($B$30:$B$646))+1,""), ROW()-1)),"")</f>
        <v/>
      </c>
      <c r="AK27" s="323"/>
      <c r="AL27" s="1653"/>
      <c r="AM27" s="337"/>
      <c r="AN27" s="337"/>
      <c r="AO27" s="337"/>
      <c r="AP27" s="337"/>
      <c r="AQ27" s="337"/>
      <c r="AR27" s="337"/>
      <c r="AS27" s="337"/>
    </row>
    <row r="28" spans="2:51" ht="15.75" customHeight="1">
      <c r="B28" s="1278" t="str" cm="1">
        <f t="array" ref="B28">IFERROR(_xlfn.IFS(E32=0,"",E32&gt;0,E32),"")</f>
        <v/>
      </c>
      <c r="C28" s="1278" t="str" cm="1">
        <f t="array" ref="C28">IFERROR(_xlfn.IFS(F32=0,"",F32&gt;0,F32),"")</f>
        <v/>
      </c>
      <c r="E28" s="602"/>
      <c r="F28" s="617"/>
      <c r="G28" s="1793"/>
      <c r="H28" s="1778"/>
      <c r="I28" s="1123"/>
      <c r="J28" s="1553"/>
      <c r="K28" s="1549"/>
      <c r="L28" s="1766"/>
      <c r="M28" s="1767"/>
      <c r="N28" s="321"/>
      <c r="O28" s="148" t="s">
        <v>359</v>
      </c>
      <c r="P28" s="1270" t="s">
        <v>249</v>
      </c>
      <c r="Q28" s="198">
        <f t="shared" si="0"/>
        <v>0</v>
      </c>
      <c r="R28" s="810">
        <f>'[3]2025 Progress tracker'!$D$15</f>
        <v>0</v>
      </c>
      <c r="S28" s="1682"/>
      <c r="T28" s="56"/>
      <c r="U28" s="1799"/>
      <c r="V28" s="1800"/>
      <c r="W28" s="1801"/>
      <c r="X28" s="1806"/>
      <c r="Y28" s="56"/>
      <c r="Z28" s="1700"/>
      <c r="AA28" s="358" t="str" cm="1">
        <f t="array" ref="AA28">IFERROR(INDEX($B$1:$B$272,SMALL(IF($C$1:$C$272=$O$26, ROW($B$1:$B$272)-ROW($B$1)+1),ROWS($AA$24:AA28)
        )
  ),
"")</f>
        <v/>
      </c>
      <c r="AB28" s="502"/>
      <c r="AC28" s="1678" t="s">
        <v>367</v>
      </c>
      <c r="AD28" s="1679"/>
      <c r="AE28" s="326" t="str" cm="1">
        <f t="array" ref="AE28">IFERROR(INDEX($B$1:$B$272,SMALL(IF($C$1:$C$272=$O$20, ROW($B$1:$B$272)-ROW($B$1)+1),ROWS($AE$25:AE28)
        )
  ),
"")</f>
        <v/>
      </c>
      <c r="AF28" s="326" t="str" cm="1">
        <f t="array" ref="AF28">IFERROR(INDEX($B$1:$B$272,SMALL(IF($O$23=$C$1:$C$272,ROW($C$1:$C$272)-MIN(ROW($B$1:$B$272))+1,""), ROW()-26)),"")</f>
        <v/>
      </c>
      <c r="AG28" s="326" t="str" cm="1">
        <f t="array" ref="AG28">IFERROR(INDEX($B$1:$B$272,SMALL(IF($O$25=$C$1:$C$272,ROW($C$1:$C$272)-MIN(ROW($B$1:$B$272))+1,""), ROW()-17)),"")</f>
        <v/>
      </c>
      <c r="AH28" s="326" t="str" cm="1">
        <f t="array" ref="AH28">IFERROR(INDEX($B$1:$B$272,SMALL(IF($O$32=$C$1:$C$272,ROW($C$1:$C$272)-MIN(ROW($B$1:$B$272))+1,""), ROW()-12)),"")</f>
        <v/>
      </c>
      <c r="AI28" s="875" t="str" cm="1">
        <f t="array" ref="AI28">IFERROR(INDEX($B$1:$B$30,SMALL(IF($O$4=$C$1:$C$30,ROW($C$1:$C$30)-MIN(ROW($B$1:$B$30))+1,""), ROW()-1)),"")</f>
        <v/>
      </c>
      <c r="AJ28" s="876" t="str" cm="1">
        <f t="array" ref="AJ28">IFERROR(INDEX($B$30:$B$646,SMALL(IF($O$4=$C$30:$C$646,ROW($C$30:$C$646)-MIN(ROW($B$30:$B$646))+1,""), ROW()-1)),"")</f>
        <v/>
      </c>
      <c r="AK28" s="323"/>
      <c r="AL28" s="1654"/>
      <c r="AM28" s="337"/>
      <c r="AN28" s="337"/>
      <c r="AO28" s="337"/>
      <c r="AP28" s="337"/>
      <c r="AQ28" s="337"/>
      <c r="AR28" s="337"/>
      <c r="AS28" s="337"/>
    </row>
    <row r="29" spans="2:51" ht="15.75" customHeight="1">
      <c r="B29" s="1278" t="str" cm="1">
        <f t="array" ref="B29">IFERROR(_xlfn.IFS(E33=0,"",E33&gt;0,E33),"")</f>
        <v/>
      </c>
      <c r="C29" s="1278" t="str" cm="1">
        <f t="array" ref="C29">IFERROR(_xlfn.IFS(F33=0,"",F33&gt;0,F33),"")</f>
        <v/>
      </c>
      <c r="E29" s="602"/>
      <c r="F29" s="617"/>
      <c r="G29" s="1793"/>
      <c r="H29" s="1778"/>
      <c r="I29" s="1123"/>
      <c r="J29" s="1335"/>
      <c r="K29" s="1550"/>
      <c r="L29" s="1769"/>
      <c r="M29" s="1770"/>
      <c r="N29" s="321"/>
      <c r="O29" s="148" t="s">
        <v>361</v>
      </c>
      <c r="P29" s="175" t="s">
        <v>362</v>
      </c>
      <c r="Q29" s="198">
        <f t="shared" si="0"/>
        <v>0</v>
      </c>
      <c r="R29" s="810"/>
      <c r="S29" s="1691"/>
      <c r="T29" s="56"/>
      <c r="U29" s="1799"/>
      <c r="V29" s="1800"/>
      <c r="W29" s="1801"/>
      <c r="X29" s="1806"/>
      <c r="Y29" s="56"/>
      <c r="Z29" s="1700"/>
      <c r="AA29" s="358" t="str" cm="1">
        <f t="array" ref="AA29">IFERROR(INDEX($B$1:$B$272,SMALL(IF($C$1:$C$272=$O$26, ROW($B$1:$B$272)-ROW($B$1)+1),ROWS($AA$24:AA29)
        )
  ),
"")</f>
        <v/>
      </c>
      <c r="AB29" s="502"/>
      <c r="AC29" s="1667"/>
      <c r="AD29" s="1666"/>
      <c r="AE29" s="326" t="str" cm="1">
        <f t="array" ref="AE29">IFERROR(INDEX($B$1:$B$272,SMALL(IF($C$1:$C$272=$O$20, ROW($B$1:$B$272)-ROW($B$1)+1),ROWS($AE$25:AE29)
        )
  ),
"")</f>
        <v/>
      </c>
      <c r="AF29" s="326" t="str" cm="1">
        <f t="array" ref="AF29">IFERROR(INDEX($B$1:$B$272,SMALL(IF($O$23=$C$1:$C$272,ROW($C$1:$C$272)-MIN(ROW($B$1:$B$272))+1,""), ROW()-26)),"")</f>
        <v/>
      </c>
      <c r="AG29" s="326" t="str" cm="1">
        <f t="array" ref="AG29">IFERROR(INDEX($B$1:$B$272,SMALL(IF($O$25=$C$1:$C$272,ROW($C$1:$C$272)-MIN(ROW($B$1:$B$272))+1,""), ROW()-17)),"")</f>
        <v/>
      </c>
      <c r="AH29" s="326" t="str" cm="1">
        <f t="array" ref="AH29">IFERROR(INDEX($B$1:$B$272,SMALL(IF($O$32=$C$1:$C$272,ROW($C$1:$C$272)-MIN(ROW($B$1:$B$272))+1,""), ROW()-12)),"")</f>
        <v/>
      </c>
      <c r="AI29" s="875" t="str" cm="1">
        <f t="array" ref="AI29">IFERROR(INDEX($B$1:$B$30,SMALL(IF($O$4=$C$1:$C$30,ROW($C$1:$C$30)-MIN(ROW($B$1:$B$30))+1,""), ROW()-1)),"")</f>
        <v/>
      </c>
      <c r="AJ29" s="876" t="str" cm="1">
        <f t="array" ref="AJ29">IFERROR(INDEX($B$30:$B$646,SMALL(IF($O$4=$C$30:$C$646,ROW($C$30:$C$646)-MIN(ROW($B$30:$B$646))+1,""), ROW()-1)),"")</f>
        <v/>
      </c>
      <c r="AK29" s="323"/>
      <c r="AL29" s="1655" t="s">
        <v>272</v>
      </c>
      <c r="AM29" s="338"/>
      <c r="AN29" s="338"/>
      <c r="AO29" s="338"/>
      <c r="AP29" s="338"/>
      <c r="AQ29" s="338"/>
      <c r="AR29" s="338"/>
      <c r="AS29" s="338"/>
    </row>
    <row r="30" spans="2:51" ht="15.75" customHeight="1">
      <c r="B30" s="1278" t="str" cm="1">
        <f t="array" ref="B30">IFERROR(_xlfn.IFS(E34=0,"",E34&gt;0,E34),"")</f>
        <v/>
      </c>
      <c r="C30" s="1278" t="str" cm="1">
        <f t="array" ref="C30">IFERROR(_xlfn.IFS(F34=0,"",F34&gt;0,F34),"")</f>
        <v/>
      </c>
      <c r="E30" s="602"/>
      <c r="F30" s="617"/>
      <c r="G30" s="1793"/>
      <c r="H30" s="1778"/>
      <c r="I30" s="1123"/>
      <c r="J30" s="1549"/>
      <c r="K30" s="1552"/>
      <c r="L30" s="1767"/>
      <c r="M30" s="1767"/>
      <c r="N30" s="321" t="s">
        <v>369</v>
      </c>
      <c r="O30" s="148" t="s">
        <v>236</v>
      </c>
      <c r="P30" s="175" t="s">
        <v>368</v>
      </c>
      <c r="Q30" s="198">
        <f t="shared" si="0"/>
        <v>1</v>
      </c>
      <c r="R30" s="849"/>
      <c r="S30" s="1690"/>
      <c r="T30" s="56"/>
      <c r="U30" s="1799"/>
      <c r="V30" s="1800"/>
      <c r="W30" s="1801"/>
      <c r="X30" s="1806"/>
      <c r="Y30" s="56"/>
      <c r="Z30" s="1700"/>
      <c r="AA30" s="358" t="str" cm="1">
        <f t="array" ref="AA30">IFERROR(INDEX($B$1:$B$272,SMALL(IF($C$1:$C$272=$O$26, ROW($B$1:$B$272)-ROW($B$1)+1),ROWS($AA$24:AA30)
        )
  ),
"")</f>
        <v/>
      </c>
      <c r="AB30" s="502"/>
      <c r="AC30" s="1667" t="str" cm="1">
        <f t="array" ref="AC30">IFERROR(INDEX($B$1:$B$272,SMALL(IF($O$33=$C$1:$C$272,ROW($C$1:$C$272)-MIN(ROW($B$1:$B$272))+1,""), ROW()-26)),"")</f>
        <v/>
      </c>
      <c r="AD30" s="1666"/>
      <c r="AE30" s="326" t="str" cm="1">
        <f t="array" ref="AE30">IFERROR(INDEX($B$1:$B$272,SMALL(IF($C$1:$C$272=$O$20, ROW($B$1:$B$272)-ROW($B$1)+1),ROWS($AE$25:AE30)
        )
  ),
"")</f>
        <v/>
      </c>
      <c r="AF30" s="326" t="str" cm="1">
        <f t="array" ref="AF30">IFERROR(INDEX($B$1:$B$272,SMALL(IF($O$23=$C$1:$C$272,ROW($C$1:$C$272)-MIN(ROW($B$1:$B$272))+1,""), ROW()-26)),"")</f>
        <v/>
      </c>
      <c r="AG30" s="326" t="str" cm="1">
        <f t="array" ref="AG30">IFERROR(INDEX($B$1:$B$272,SMALL(IF($O$25=$C$1:$C$272,ROW($C$1:$C$272)-MIN(ROW($B$1:$B$272))+1,""), ROW()-17)),"")</f>
        <v/>
      </c>
      <c r="AH30" s="326" t="str" cm="1">
        <f t="array" ref="AH30">IFERROR(INDEX($B$1:$B$272,SMALL(IF($O$32=$C$1:$C$272,ROW($C$1:$C$272)-MIN(ROW($B$1:$B$272))+1,""), ROW()-12)),"")</f>
        <v/>
      </c>
      <c r="AI30" s="875" t="str" cm="1">
        <f t="array" ref="AI30">IFERROR(INDEX($B$1:$B$30,SMALL(IF($O$4=$C$1:$C$30,ROW($C$1:$C$30)-MIN(ROW($B$1:$B$30))+1,""), ROW()-1)),"")</f>
        <v/>
      </c>
      <c r="AJ30" s="876" t="str" cm="1">
        <f t="array" ref="AJ30">IFERROR(INDEX($B$30:$B$646,SMALL(IF($O$4=$C$30:$C$646,ROW($C$30:$C$646)-MIN(ROW($B$30:$B$646))+1,""), ROW()-1)),"")</f>
        <v/>
      </c>
      <c r="AK30" s="323"/>
      <c r="AL30" s="1656"/>
      <c r="AM30" s="307"/>
      <c r="AN30" s="307"/>
      <c r="AO30" s="307"/>
      <c r="AP30" s="307"/>
      <c r="AQ30" s="307"/>
      <c r="AR30" s="307"/>
      <c r="AS30" s="307"/>
    </row>
    <row r="31" spans="2:51" ht="15.75" customHeight="1">
      <c r="B31" s="314" t="str" cm="1">
        <f t="array" ref="B31">IFERROR(_xlfn.IFS(G5=0,"",G5&gt;0,G5),"")</f>
        <v>Iraldo Rodriguez</v>
      </c>
      <c r="C31" s="314" t="str" cm="1">
        <f t="array" ref="C31">IFERROR(_xlfn.IFS(I5=0,"",I5&gt;0,I5),"")</f>
        <v>t</v>
      </c>
      <c r="E31" s="602"/>
      <c r="F31" s="617"/>
      <c r="G31" s="1793"/>
      <c r="H31" s="1778"/>
      <c r="I31" s="1123"/>
      <c r="J31" s="1549"/>
      <c r="K31" s="1550"/>
      <c r="L31" s="1770"/>
      <c r="M31" s="1770"/>
      <c r="N31" s="321"/>
      <c r="O31" s="148" t="s">
        <v>370</v>
      </c>
      <c r="P31" s="174" t="s">
        <v>207</v>
      </c>
      <c r="Q31" s="198">
        <f t="shared" si="0"/>
        <v>0</v>
      </c>
      <c r="R31" s="849"/>
      <c r="S31" s="234">
        <f ca="1">LOOKUP(U1,'Deployment needs'!$2:$2,'Deployment needs'!96:96)</f>
        <v>0</v>
      </c>
      <c r="T31" s="56"/>
      <c r="U31" s="1802"/>
      <c r="V31" s="1803"/>
      <c r="W31" s="1804"/>
      <c r="X31" s="1807"/>
      <c r="Y31" s="56"/>
      <c r="Z31" s="1700"/>
      <c r="AA31" s="809" t="s">
        <v>372</v>
      </c>
      <c r="AB31" s="331" t="str">
        <f>"Overstock Putaway"&amp;"   "&amp;T36</f>
        <v xml:space="preserve">Overstock Putaway   </v>
      </c>
      <c r="AC31" s="1667" t="str" cm="1">
        <f t="array" ref="AC31">IFERROR(INDEX($B$1:$B$272,SMALL(IF($O$33=$C$1:$C$272,ROW($C$1:$C$272)-MIN(ROW($B$1:$B$272))+1,""), ROW()-26)),"")</f>
        <v/>
      </c>
      <c r="AD31" s="1666"/>
      <c r="AE31" s="326" t="str" cm="1">
        <f t="array" ref="AE31">IFERROR(INDEX($B$1:$B$272,SMALL(IF($C$1:$C$272=$O$20, ROW($B$1:$B$272)-ROW($B$1)+1),ROWS($AE$25:AE31)
        )
  ),
"")</f>
        <v/>
      </c>
      <c r="AF31" s="326" t="str" cm="1">
        <f t="array" ref="AF31">IFERROR(INDEX($B$1:$B$272,SMALL(IF($O$23=$C$1:$C$272,ROW($C$1:$C$272)-MIN(ROW($B$1:$B$272))+1,""), ROW()-26)),"")</f>
        <v/>
      </c>
      <c r="AG31" s="326" t="str" cm="1">
        <f t="array" ref="AG31">IFERROR(INDEX($B$1:$B$272,SMALL(IF($O$25=$C$1:$C$272,ROW($C$1:$C$272)-MIN(ROW($B$1:$B$272))+1,""), ROW()-17)),"")</f>
        <v/>
      </c>
      <c r="AH31" s="326" t="str" cm="1">
        <f t="array" ref="AH31">IFERROR(INDEX($B$1:$B$272,SMALL(IF($O$32=$C$1:$C$272,ROW($C$1:$C$272)-MIN(ROW($B$1:$B$272))+1,""), ROW()-12)),"")</f>
        <v/>
      </c>
      <c r="AI31" s="875" t="str" cm="1">
        <f t="array" ref="AI31">IFERROR(INDEX($B$1:$B$30,SMALL(IF($O$4=$C$1:$C$30,ROW($C$1:$C$30)-MIN(ROW($B$1:$B$30))+1,""), ROW()-1)),"")</f>
        <v/>
      </c>
      <c r="AJ31" s="876" t="str" cm="1">
        <f t="array" ref="AJ31">IFERROR(INDEX($B$30:$B$646,SMALL(IF($O$4=$C$30:$C$646,ROW($C$30:$C$646)-MIN(ROW($B$30:$B$646))+1,""), ROW()-1)),"")</f>
        <v/>
      </c>
      <c r="AK31" s="323"/>
      <c r="AL31" s="1656"/>
      <c r="AM31" s="307"/>
      <c r="AN31" s="307"/>
      <c r="AO31" s="307"/>
      <c r="AP31" s="307"/>
      <c r="AQ31" s="307"/>
      <c r="AR31" s="307"/>
      <c r="AS31" s="307"/>
    </row>
    <row r="32" spans="2:51" ht="15.75" customHeight="1">
      <c r="B32" s="314" t="str" cm="1">
        <f t="array" ref="B32">IFERROR(_xlfn.IFS(G6=0,"",G6&gt;0,G6),"")</f>
        <v>Jose Miro Quintana</v>
      </c>
      <c r="C32" s="314" t="str" cm="1">
        <f t="array" ref="C32">IFERROR(_xlfn.IFS(I6=0,"",I6&gt;0,I6),"")</f>
        <v>AB</v>
      </c>
      <c r="E32" s="602"/>
      <c r="F32" s="617"/>
      <c r="G32" s="1791"/>
      <c r="H32" s="1792"/>
      <c r="I32" s="1123"/>
      <c r="J32" s="1549"/>
      <c r="K32" s="1550"/>
      <c r="L32" s="1767"/>
      <c r="M32" s="1767"/>
      <c r="N32" s="321"/>
      <c r="O32" s="148" t="s">
        <v>245</v>
      </c>
      <c r="P32" s="174" t="s">
        <v>371</v>
      </c>
      <c r="Q32" s="198">
        <f t="shared" si="0"/>
        <v>2</v>
      </c>
      <c r="R32" s="849"/>
      <c r="S32" s="234" cm="1">
        <f t="array" aca="1" ref="S32" ca="1">LOOKUP(U1,'Deployment needs'!$2:$2,('Deployment needs'!76:76+'Deployment needs'!89:89+'Deployment needs'!90:90))</f>
        <v>0.5</v>
      </c>
      <c r="T32" s="56"/>
      <c r="U32" s="1482" t="s">
        <v>360</v>
      </c>
      <c r="V32" s="1483">
        <v>1</v>
      </c>
      <c r="W32" s="511">
        <v>4</v>
      </c>
      <c r="X32" s="512">
        <v>2</v>
      </c>
      <c r="Y32" s="56"/>
      <c r="Z32" s="1700"/>
      <c r="AA32" s="296" t="str" cm="1">
        <f t="array" ref="AA32">IFERROR(INDEX($B$1:$B$272,SMALL(IF($O$17=$C$1:$C$272,ROW($C$1:$C$272)-MIN(ROW($B$1:$B$272))+1,""), ROW()-31)),"")</f>
        <v/>
      </c>
      <c r="AB32" s="213" t="str" cm="1">
        <f t="array" ref="AB32">IFERROR(INDEX($B$1:$B$272,SMALL(IF($O$18=$C$1:$C$272,ROW($C$1:$C$272)-MIN(ROW($B$1:$B$272))+1,""), ROW()-31)),"")</f>
        <v>Hector Rocha</v>
      </c>
      <c r="AC32" s="1667" t="str" cm="1">
        <f t="array" ref="AC32">IFERROR(INDEX($B$1:$B$272,SMALL(IF($O$33=$C$1:$C$272,ROW($C$1:$C$272)-MIN(ROW($B$1:$B$272))+1,""), ROW()-26)),"")</f>
        <v/>
      </c>
      <c r="AD32" s="1666"/>
      <c r="AE32" s="326" t="str" cm="1">
        <f t="array" ref="AE32">IFERROR(INDEX($B$1:$B$272,SMALL(IF($O$20=$C$1:$C$272,ROW($C$1:$C$272)-MIN(ROW($B$1:$B$272))+1,""), ROW()-20)),"")</f>
        <v/>
      </c>
      <c r="AF32" s="326" t="str" cm="1">
        <f t="array" ref="AF32">IFERROR(INDEX($B$1:$B$272,SMALL(IF($O$23=$C$1:$C$272,ROW($C$1:$C$272)-MIN(ROW($B$1:$B$272))+1,""), ROW()-26)),"")</f>
        <v/>
      </c>
      <c r="AG32" s="326" t="str" cm="1">
        <f t="array" ref="AG32">IFERROR(INDEX($B$1:$B$272,SMALL(IF($O$25=$C$1:$C$272,ROW($C$1:$C$272)-MIN(ROW($B$1:$B$272))+1,""), ROW()-17)),"")</f>
        <v/>
      </c>
      <c r="AH32" s="326" t="str" cm="1">
        <f t="array" ref="AH32">IFERROR(INDEX($B$1:$B$272,SMALL(IF($O$32=$C$1:$C$272,ROW($C$1:$C$272)-MIN(ROW($B$1:$B$272))+1,""), ROW()-12)),"")</f>
        <v/>
      </c>
      <c r="AI32" s="875" t="str" cm="1">
        <f t="array" ref="AI32">IFERROR(INDEX($B$1:$B$30,SMALL(IF($O$4=$C$1:$C$30,ROW($C$1:$C$30)-MIN(ROW($B$1:$B$30))+1,""), ROW()-1)),"")</f>
        <v/>
      </c>
      <c r="AJ32" s="876" t="str" cm="1">
        <f t="array" ref="AJ32">IFERROR(INDEX($B$30:$B$646,SMALL(IF($O$4=$C$30:$C$646,ROW($C$30:$C$646)-MIN(ROW($B$30:$B$646))+1,""), ROW()-1)),"")</f>
        <v/>
      </c>
      <c r="AK32" s="323"/>
      <c r="AL32" s="1656"/>
      <c r="AM32" s="307"/>
      <c r="AN32" s="307"/>
      <c r="AO32" s="307"/>
      <c r="AP32" s="307"/>
      <c r="AQ32" s="307"/>
      <c r="AR32" s="307"/>
      <c r="AS32" s="307"/>
    </row>
    <row r="33" spans="2:45" ht="15.75" customHeight="1">
      <c r="B33" s="314" t="str" cm="1">
        <f t="array" ref="B33">IFERROR(_xlfn.IFS(G7=0,"",G7&gt;0,G7),"")</f>
        <v>Jose Posse</v>
      </c>
      <c r="C33" s="314" t="str" cm="1">
        <f t="array" ref="C33">IFERROR(_xlfn.IFS(I7=0,"",I7&gt;0,I7),"")</f>
        <v>PTO</v>
      </c>
      <c r="E33" s="602"/>
      <c r="F33" s="617"/>
      <c r="G33" s="1791"/>
      <c r="H33" s="1792"/>
      <c r="I33" s="1123"/>
      <c r="J33" s="1549"/>
      <c r="K33" s="1550"/>
      <c r="L33" s="1770"/>
      <c r="M33" s="1770"/>
      <c r="N33" s="321"/>
      <c r="O33" s="149" t="s">
        <v>373</v>
      </c>
      <c r="P33" s="724" t="s">
        <v>374</v>
      </c>
      <c r="Q33" s="198">
        <f t="shared" si="0"/>
        <v>0</v>
      </c>
      <c r="R33" s="850"/>
      <c r="S33" s="722">
        <f ca="1">LOOKUP(U1,'Deployment needs'!$2:$2,'Deployment needs'!77:77)</f>
        <v>1</v>
      </c>
      <c r="T33" s="56"/>
      <c r="U33" s="1484" t="s">
        <v>458</v>
      </c>
      <c r="V33" s="1485" t="s">
        <v>364</v>
      </c>
      <c r="W33" s="114" t="s">
        <v>365</v>
      </c>
      <c r="X33" s="219" t="s">
        <v>366</v>
      </c>
      <c r="Y33" s="56"/>
      <c r="Z33" s="1700"/>
      <c r="AA33" s="296" t="str" cm="1">
        <f t="array" ref="AA33">IFERROR(INDEX($B$1:$B$272,SMALL(IF($O$17=$C$1:$C$272,ROW($C$1:$C$272)-MIN(ROW($B$1:$B$272))+1,""), ROW()-31)),"")</f>
        <v/>
      </c>
      <c r="AB33" s="213" t="str" cm="1">
        <f t="array" ref="AB33">IFERROR(INDEX($B$1:$B$272,SMALL(IF($O$18=$C$1:$C$272,ROW($C$1:$C$272)-MIN(ROW($B$1:$B$272))+1,""), ROW()-31)),"")</f>
        <v/>
      </c>
      <c r="AC33" s="1667" t="str" cm="1">
        <f t="array" ref="AC33">IFERROR(INDEX($B$1:$B$272,SMALL(IF($O$33=$C$1:$C$272,ROW($C$1:$C$272)-MIN(ROW($B$1:$B$272))+1,""), ROW()-26)),"")</f>
        <v/>
      </c>
      <c r="AD33" s="1666"/>
      <c r="AE33" s="816" t="s">
        <v>362</v>
      </c>
      <c r="AF33" s="326" t="str" cm="1">
        <f t="array" ref="AF33">IFERROR(INDEX($B$1:$B$272,SMALL(IF($O$23=$C$1:$C$272,ROW($C$1:$C$272)-MIN(ROW($B$1:$B$272))+1,""), ROW()-26)),"")</f>
        <v/>
      </c>
      <c r="AG33" s="326" t="str" cm="1">
        <f t="array" ref="AG33">IFERROR(INDEX($B$1:$B$272,SMALL(IF($O$25=$C$1:$C$272,ROW($C$1:$C$272)-MIN(ROW($B$1:$B$272))+1,""), ROW()-17)),"")</f>
        <v/>
      </c>
      <c r="AH33" s="326" t="str" cm="1">
        <f t="array" ref="AH33">IFERROR(INDEX($B$1:$B$272,SMALL(IF($O$32=$C$1:$C$272,ROW($C$1:$C$272)-MIN(ROW($B$1:$B$272))+1,""), ROW()-12)),"")</f>
        <v/>
      </c>
      <c r="AI33" s="875" t="str" cm="1">
        <f t="array" ref="AI33">IFERROR(INDEX($B$1:$B$30,SMALL(IF($O$4=$C$1:$C$30,ROW($C$1:$C$30)-MIN(ROW($B$1:$B$30))+1,""), ROW()-1)),"")</f>
        <v/>
      </c>
      <c r="AJ33" s="876" t="str" cm="1">
        <f t="array" ref="AJ33">IFERROR(INDEX($B$30:$B$646,SMALL(IF($O$4=$C$30:$C$646,ROW($C$30:$C$646)-MIN(ROW($B$30:$B$646))+1,""), ROW()-1)),"")</f>
        <v/>
      </c>
      <c r="AK33" s="323"/>
      <c r="AL33" s="1656"/>
      <c r="AM33" s="307"/>
      <c r="AN33" s="307"/>
      <c r="AO33" s="307"/>
      <c r="AP33" s="307"/>
      <c r="AQ33" s="307"/>
      <c r="AR33" s="307"/>
      <c r="AS33" s="307"/>
    </row>
    <row r="34" spans="2:45" ht="15.75" customHeight="1">
      <c r="B34" s="314" t="str" cm="1">
        <f t="array" ref="B34">IFERROR(_xlfn.IFS(G8=0,"",G8&gt;0,G8),"")</f>
        <v>Hector Rocha</v>
      </c>
      <c r="C34" s="314" t="str" cm="1">
        <f t="array" ref="C34">IFERROR(_xlfn.IFS(I8=0,"",I8&gt;0,I8),"")</f>
        <v>O</v>
      </c>
      <c r="E34" s="49"/>
      <c r="F34" s="617"/>
      <c r="G34" s="1789"/>
      <c r="H34" s="1790"/>
      <c r="I34" s="1123"/>
      <c r="J34" s="1549"/>
      <c r="K34" s="1550"/>
      <c r="L34" s="1770"/>
      <c r="M34" s="1770"/>
      <c r="N34" s="321"/>
      <c r="O34" s="89"/>
      <c r="P34" s="252" t="s">
        <v>376</v>
      </c>
      <c r="Q34" s="723">
        <f>F39</f>
        <v>20</v>
      </c>
      <c r="R34" s="180"/>
      <c r="S34" s="721">
        <f ca="1">SUM(S3:S33)</f>
        <v>23.431665390604973</v>
      </c>
      <c r="T34" s="56"/>
      <c r="U34" s="1055" t="s">
        <v>459</v>
      </c>
      <c r="V34" s="1486">
        <v>14</v>
      </c>
      <c r="W34" s="113">
        <v>175</v>
      </c>
      <c r="X34" s="345">
        <f>W34*V34*$W$32</f>
        <v>9800</v>
      </c>
      <c r="Y34" s="56"/>
      <c r="Z34" s="1700"/>
      <c r="AA34" s="296" t="str" cm="1">
        <f t="array" ref="AA34">IFERROR(INDEX($B$1:$B$272,SMALL(IF($O$17=$C$1:$C$272,ROW($C$1:$C$272)-MIN(ROW($B$1:$B$272))+1,""), ROW()-31)),"")</f>
        <v/>
      </c>
      <c r="AB34" s="213" t="str" cm="1">
        <f t="array" ref="AB34">IFERROR(INDEX($B$1:$B$272,SMALL(IF($O$18=$C$1:$C$272,ROW($C$1:$C$272)-MIN(ROW($B$1:$B$272))+1,""), ROW()-31)),"")</f>
        <v/>
      </c>
      <c r="AC34" s="1667" t="str" cm="1">
        <f t="array" ref="AC34">IFERROR(INDEX($B$1:$B$272,SMALL(IF($O$33=$C$1:$C$272,ROW($C$1:$C$272)-MIN(ROW($B$1:$B$272))+1,""), ROW()-26)),"")</f>
        <v/>
      </c>
      <c r="AD34" s="1666"/>
      <c r="AE34" s="327" t="str" cm="1">
        <f t="array" ref="AE34">IFERROR(INDEX($B$1:$B$272,SMALL(IF($O$29=$C$1:$C$272,ROW($C$1:$C$272)-MIN(ROW($B$1:$B$272))+1,""), ROW()-33)),"")</f>
        <v/>
      </c>
      <c r="AF34" s="326" t="str" cm="1">
        <f t="array" ref="AF34">IFERROR(INDEX($B$1:$B$272,SMALL(IF($O$23=$C$1:$C$272,ROW($C$1:$C$272)-MIN(ROW($B$1:$B$272))+1,""), ROW()-26)),"")</f>
        <v/>
      </c>
      <c r="AG34" s="326" t="str" cm="1">
        <f t="array" ref="AG34">IFERROR(INDEX($B$1:$B$272,SMALL(IF($O$25=$C$1:$C$272,ROW($C$1:$C$272)-MIN(ROW($B$1:$B$272))+1,""), ROW()-17)),"")</f>
        <v/>
      </c>
      <c r="AH34" s="326" t="str" cm="1">
        <f t="array" ref="AH34">IFERROR(INDEX($B$1:$B$272,SMALL(IF($O$32=$C$1:$C$272,ROW($C$1:$C$272)-MIN(ROW($B$1:$B$272))+1,""), ROW()-12)),"")</f>
        <v/>
      </c>
      <c r="AI34" s="875" t="str" cm="1">
        <f t="array" ref="AI34">IFERROR(INDEX($B$1:$B$30,SMALL(IF($O$4=$C$1:$C$30,ROW($C$1:$C$30)-MIN(ROW($B$1:$B$30))+1,""), ROW()-1)),"")</f>
        <v/>
      </c>
      <c r="AJ34" s="876" t="str" cm="1">
        <f t="array" ref="AJ34">IFERROR(INDEX($B$30:$B$646,SMALL(IF($O$4=$C$30:$C$646,ROW($C$30:$C$646)-MIN(ROW($B$30:$B$646))+1,""), ROW()-1)),"")</f>
        <v/>
      </c>
      <c r="AK34" s="323"/>
      <c r="AL34" s="1657"/>
      <c r="AM34" s="307"/>
      <c r="AN34" s="307"/>
      <c r="AO34" s="307"/>
      <c r="AP34" s="307"/>
      <c r="AQ34" s="307"/>
      <c r="AR34" s="307"/>
      <c r="AS34" s="307"/>
    </row>
    <row r="35" spans="2:45" ht="15.75" customHeight="1">
      <c r="B35" s="314" t="str" cm="1">
        <f t="array" ref="B35">IFERROR(_xlfn.IFS(G9=0,"",G9&gt;0,G9),"")</f>
        <v>John Franco Morenos Rosales</v>
      </c>
      <c r="C35" s="314" t="str" cm="1">
        <f t="array" ref="C35">IFERROR(_xlfn.IFS(I9=0,"",I9&gt;0,I9),"")</f>
        <v>t</v>
      </c>
      <c r="E35" s="49"/>
      <c r="F35" s="1331"/>
      <c r="G35" s="1794"/>
      <c r="H35" s="1795"/>
      <c r="I35" s="1123"/>
      <c r="J35" s="1335"/>
      <c r="K35" s="1550"/>
      <c r="L35" s="1770"/>
      <c r="M35" s="1770"/>
      <c r="O35" s="89"/>
      <c r="P35" s="177" t="s">
        <v>378</v>
      </c>
      <c r="Q35" s="119">
        <f>F41</f>
        <v>23</v>
      </c>
      <c r="R35" s="180"/>
      <c r="S35" s="204">
        <f ca="1">LOOKUP(U1,'Deployment needs'!$2:$2,'Deployment needs'!52:52)</f>
        <v>23.431665390604977</v>
      </c>
      <c r="T35" s="56"/>
      <c r="U35" s="1055" t="s">
        <v>460</v>
      </c>
      <c r="V35" s="1486">
        <v>4</v>
      </c>
      <c r="W35" s="113">
        <v>170</v>
      </c>
      <c r="X35" s="221">
        <f>W35*V35*$X$32</f>
        <v>1360</v>
      </c>
      <c r="Y35" s="56"/>
      <c r="Z35" s="1700"/>
      <c r="AA35" s="296" t="str" cm="1">
        <f t="array" ref="AA35">IFERROR(INDEX($B$1:$B$272,SMALL(IF($O$17=$C$1:$C$272,ROW($C$1:$C$272)-MIN(ROW($B$1:$B$272))+1,""), ROW()-31)),"")</f>
        <v/>
      </c>
      <c r="AB35" s="213" t="str" cm="1">
        <f t="array" ref="AB35">IFERROR(INDEX($B$1:$B$272,SMALL(IF($O$18=$C$1:$C$272,ROW($C$1:$C$272)-MIN(ROW($B$1:$B$272))+1,""), ROW()-31)),"")</f>
        <v/>
      </c>
      <c r="AC35" s="1667" t="str" cm="1">
        <f t="array" ref="AC35">IFERROR(INDEX($B$1:$B$272,SMALL(IF($O$33=$C$1:$C$272,ROW($C$1:$C$272)-MIN(ROW($B$1:$B$272))+1,""), ROW()-26)),"")</f>
        <v/>
      </c>
      <c r="AD35" s="1666"/>
      <c r="AE35" s="327" t="str" cm="1">
        <f t="array" ref="AE35">IFERROR(INDEX($B$1:$B$272,SMALL(IF($O$29=$C$1:$C$272,ROW($C$1:$C$272)-MIN(ROW($B$1:$B$272))+1,""), ROW()-33)),"")</f>
        <v/>
      </c>
      <c r="AF35" s="326" t="str" cm="1">
        <f t="array" ref="AF35">IFERROR(INDEX($B$1:$B$272,SMALL(IF($O$23=$C$1:$C$272,ROW($C$1:$C$272)-MIN(ROW($B$1:$B$272))+1,""), ROW()-26)),"")</f>
        <v/>
      </c>
      <c r="AG35" s="326" t="str" cm="1">
        <f t="array" ref="AG35">IFERROR(INDEX($B$1:$B$272,SMALL(IF($O$25=$C$1:$C$272,ROW($C$1:$C$272)-MIN(ROW($B$1:$B$272))+1,""), ROW()-17)),"")</f>
        <v/>
      </c>
      <c r="AH35" s="326" t="str" cm="1">
        <f t="array" ref="AH35">IFERROR(INDEX($B$1:$B$272,SMALL(IF($O$32=$C$1:$C$272,ROW($C$1:$C$272)-MIN(ROW($B$1:$B$272))+1,""), ROW()-12)),"")</f>
        <v/>
      </c>
      <c r="AI35" s="875" t="str" cm="1">
        <f t="array" ref="AI35">IFERROR(INDEX($B$1:$B$30,SMALL(IF($O$4=$C$1:$C$30,ROW($C$1:$C$30)-MIN(ROW($B$1:$B$30))+1,""), ROW()-1)),"")</f>
        <v/>
      </c>
      <c r="AJ35" s="876" t="str" cm="1">
        <f t="array" ref="AJ35">IFERROR(INDEX($B$30:$B$646,SMALL(IF($O$4=$C$30:$C$646,ROW($C$30:$C$646)-MIN(ROW($B$30:$B$646))+1,""), ROW()-1)),"")</f>
        <v/>
      </c>
      <c r="AK35" s="323"/>
    </row>
    <row r="36" spans="2:45" ht="15.75" customHeight="1">
      <c r="B36" s="314" t="str" cm="1">
        <f t="array" ref="B36">IFERROR(_xlfn.IFS(G10=0,"",G10&gt;0,G10),"")</f>
        <v>David Almaguer-Benitez</v>
      </c>
      <c r="C36" s="314" t="str" cm="1">
        <f t="array" ref="C36">IFERROR(_xlfn.IFS(I10=0,"",I10&gt;0,I10),"")</f>
        <v>tr</v>
      </c>
      <c r="E36" s="49"/>
      <c r="F36" s="1331"/>
      <c r="G36" s="1794"/>
      <c r="H36" s="1795"/>
      <c r="I36" s="1123"/>
      <c r="J36" s="1335"/>
      <c r="K36" s="1550"/>
      <c r="L36" s="1770"/>
      <c r="M36" s="1770"/>
      <c r="N36" s="321"/>
      <c r="O36" s="89"/>
      <c r="P36" s="178" t="s">
        <v>380</v>
      </c>
      <c r="Q36" s="179">
        <f>Q35-Q34</f>
        <v>3</v>
      </c>
      <c r="R36" s="180"/>
      <c r="S36" s="180"/>
      <c r="T36" s="56"/>
      <c r="U36" s="1055" t="s">
        <v>240</v>
      </c>
      <c r="V36" s="1486">
        <v>1</v>
      </c>
      <c r="W36" s="113">
        <v>200</v>
      </c>
      <c r="X36" s="221">
        <f>W36*V36*$V$32</f>
        <v>200</v>
      </c>
      <c r="Y36" s="56"/>
      <c r="Z36" s="1700"/>
      <c r="AA36" s="296" t="str" cm="1">
        <f t="array" ref="AA36">IFERROR(INDEX($B$1:$B$272,SMALL(IF($O$17=$C$1:$C$272,ROW($C$1:$C$272)-MIN(ROW($B$1:$B$272))+1,""), ROW()-31)),"")</f>
        <v/>
      </c>
      <c r="AB36" s="213" t="str" cm="1">
        <f t="array" ref="AB36">IFERROR(INDEX($B$1:$B$272,SMALL(IF($O$18=$C$1:$C$272,ROW($C$1:$C$272)-MIN(ROW($B$1:$B$272))+1,""), ROW()-31)),"")</f>
        <v/>
      </c>
      <c r="AC36" s="1667" t="str" cm="1">
        <f t="array" ref="AC36">IFERROR(INDEX($B$1:$B$272,SMALL(IF($O$33=$C$1:$C$272,ROW($C$1:$C$272)-MIN(ROW($B$1:$B$272))+1,""), ROW()-26)),"")</f>
        <v/>
      </c>
      <c r="AD36" s="1666"/>
      <c r="AE36" s="327" t="str" cm="1">
        <f t="array" ref="AE36">IFERROR(INDEX($B$1:$B$272,SMALL(IF($O$29=$C$1:$C$272,ROW($C$1:$C$272)-MIN(ROW($B$1:$B$272))+1,""), ROW()-33)),"")</f>
        <v/>
      </c>
      <c r="AF36" s="326" t="str" cm="1">
        <f t="array" ref="AF36">IFERROR(INDEX($B$1:$B$272,SMALL(IF($O$23=$C$1:$C$272,ROW($C$1:$C$272)-MIN(ROW($B$1:$B$272))+1,""), ROW()-26)),"")</f>
        <v/>
      </c>
      <c r="AG36" s="326" t="str" cm="1">
        <f t="array" ref="AG36">IFERROR(INDEX($B$1:$B$272,SMALL(IF($O$25=$C$1:$C$272,ROW($C$1:$C$272)-MIN(ROW($B$1:$B$272))+1,""), ROW()-17)),"")</f>
        <v/>
      </c>
      <c r="AH36" s="326" t="str" cm="1">
        <f t="array" ref="AH36">IFERROR(INDEX($B$1:$B$272,SMALL(IF($O$32=$C$1:$C$272,ROW($C$1:$C$272)-MIN(ROW($B$1:$B$272))+1,""), ROW()-12)),"")</f>
        <v/>
      </c>
      <c r="AI36" s="875" t="str" cm="1">
        <f t="array" ref="AI36">IFERROR(INDEX($B$1:$B$30,SMALL(IF($O$4=$C$1:$C$30,ROW($C$1:$C$30)-MIN(ROW($B$1:$B$30))+1,""), ROW()-1)),"")</f>
        <v/>
      </c>
      <c r="AJ36" s="876" t="str" cm="1">
        <f t="array" ref="AJ36">IFERROR(INDEX($B$30:$B$646,SMALL(IF($O$4=$C$30:$C$646,ROW($C$30:$C$646)-MIN(ROW($B$30:$B$646))+1,""), ROW()-1)),"")</f>
        <v/>
      </c>
      <c r="AK36" s="323"/>
      <c r="AL36" s="1658" t="s">
        <v>386</v>
      </c>
      <c r="AM36" s="1659"/>
      <c r="AN36" s="1659"/>
      <c r="AO36" s="1659"/>
      <c r="AP36" s="1659"/>
      <c r="AQ36" s="1659"/>
      <c r="AR36" s="1659"/>
      <c r="AS36" s="1659"/>
    </row>
    <row r="37" spans="2:45" ht="15.75" customHeight="1">
      <c r="B37" s="314" t="str" cm="1">
        <f t="array" ref="B37">IFERROR(_xlfn.IFS(G11=0,"",G11&gt;0,G11),"")</f>
        <v/>
      </c>
      <c r="C37" s="314" t="str" cm="1">
        <f t="array" ref="C37">IFERROR(_xlfn.IFS(I11=0,"",I11&gt;0,I11),"")</f>
        <v/>
      </c>
      <c r="E37" s="123">
        <f>COUNTIFS(E5:E35,"*")</f>
        <v>17</v>
      </c>
      <c r="F37" s="130">
        <f>COUNTIFS(F5:F35,$O$38)+COUNTIFS(F5:F35,$O$39)+COUNTIFS(F5:F35,$O$40)+COUNTIFS(F5:F35,$O$41)+COUNTIFS(F5:F35,$O$42)+COUNTIFS(F5:F35,$O$43)+COUNTIFS(F5:F35,$O$44)+COUNTIFS(F5:F35,$O$45)+COUNTIFS(F5:F35,$O$199)</f>
        <v>2</v>
      </c>
      <c r="G37" s="1681">
        <f>COUNTIFS(G5:G35,"*")</f>
        <v>6</v>
      </c>
      <c r="H37" s="1681"/>
      <c r="I37" s="130">
        <f>COUNTIFS(I5:I35,$O$38)+COUNTIFS(I5:I35,$O$39)+COUNTIFS(I5:I35,$O$40)+COUNTIFS(I5:I35,$O$41)+COUNTIFS(I5:I35,$O$42)+COUNTIFS(I5:I35,$O$43)+COUNTIFS(I5:I35,$O$44)+COUNTIFS(I5:I35,$O$45)+COUNTIFS(F5:I35,$O$199)</f>
        <v>1</v>
      </c>
      <c r="J37" s="123">
        <f>COUNTIFS(L5:L36,"*")</f>
        <v>0</v>
      </c>
      <c r="K37" s="56"/>
      <c r="L37" s="130">
        <f ca="1">COUNTIFS(L5:L37,$O$78)+COUNTIFS(L5:L37,$O$79)+COUNTIFS(L5:L37,$O$195)+COUNTIFS(L5:L37,$O$196)+COUNTIFS(L5:L37,$O$197)+COUNTIFS(L5:L37,$O$198)+COUNTIFS(L5:L37,$O$200)+COUNTIFS(L5:L37,$O$201)</f>
        <v>0</v>
      </c>
      <c r="M37" s="56"/>
      <c r="N37" s="321"/>
      <c r="O37" s="89"/>
      <c r="P37" s="181" t="s">
        <v>461</v>
      </c>
      <c r="Q37" s="1272" t="s">
        <v>320</v>
      </c>
      <c r="R37" s="180"/>
      <c r="S37" s="180"/>
      <c r="T37" s="56"/>
      <c r="U37" s="1055"/>
      <c r="V37" s="1486"/>
      <c r="W37" s="113"/>
      <c r="X37" s="221"/>
      <c r="Y37" s="56"/>
      <c r="Z37" s="1701"/>
      <c r="AA37" s="296" t="str" cm="1">
        <f t="array" ref="AA37">IFERROR(INDEX($B$1:$B$272,SMALL(IF($O$17=$C$1:$C$272,ROW($C$1:$C$272)-MIN(ROW($B$1:$B$272))+1,""), ROW()-31)),"")</f>
        <v/>
      </c>
      <c r="AB37" s="213" t="str" cm="1">
        <f t="array" ref="AB37">IFERROR(INDEX($B$1:$B$272,SMALL(IF($O$18=$C$1:$C$272,ROW($C$1:$C$272)-MIN(ROW($B$1:$B$272))+1,""), ROW()-31)),"")</f>
        <v/>
      </c>
      <c r="AC37" s="1667" t="str" cm="1">
        <f t="array" ref="AC37">IFERROR(INDEX($B$1:$B$272,SMALL(IF($O$33=$C$1:$C$272,ROW($C$1:$C$272)-MIN(ROW($B$1:$B$272))+1,""), ROW()-26)),"")</f>
        <v/>
      </c>
      <c r="AD37" s="1666"/>
      <c r="AE37" s="327" t="str" cm="1">
        <f t="array" ref="AE37">IFERROR(INDEX($B$1:$B$272,SMALL(IF($O$29=$C$1:$C$272,ROW($C$1:$C$272)-MIN(ROW($B$1:$B$272))+1,""), ROW()-33)),"")</f>
        <v/>
      </c>
      <c r="AF37" s="326" t="str" cm="1">
        <f t="array" ref="AF37">IFERROR(INDEX($B$1:$B$272,SMALL(IF($O$23=$C$1:$C$272,ROW($C$1:$C$272)-MIN(ROW($B$1:$B$272))+1,""), ROW()-26)),"")</f>
        <v/>
      </c>
      <c r="AG37" s="326" t="str" cm="1">
        <f t="array" ref="AG37">IFERROR(INDEX($B$1:$B$272,SMALL(IF($O$25=$C$1:$C$272,ROW($C$1:$C$272)-MIN(ROW($B$1:$B$272))+1,""), ROW()-17)),"")</f>
        <v/>
      </c>
      <c r="AH37" s="326" t="str" cm="1">
        <f t="array" ref="AH37">IFERROR(INDEX($B$1:$B$272,SMALL(IF($O$32=$C$1:$C$272,ROW($C$1:$C$272)-MIN(ROW($B$1:$B$272))+1,""), ROW()-12)),"")</f>
        <v/>
      </c>
      <c r="AI37" s="875" t="str" cm="1">
        <f t="array" ref="AI37">IFERROR(INDEX($B$1:$B$30,SMALL(IF($O$4=$C$1:$C$30,ROW($C$1:$C$30)-MIN(ROW($B$1:$B$30))+1,""), ROW()-1)),"")</f>
        <v/>
      </c>
      <c r="AJ37" s="876" t="str" cm="1">
        <f t="array" ref="AJ37">IFERROR(INDEX($B$30:$B$646,SMALL(IF($O$4=$C$30:$C$646,ROW($C$30:$C$646)-MIN(ROW($B$30:$B$646))+1,""), ROW()-1)),"")</f>
        <v/>
      </c>
      <c r="AK37" s="323"/>
      <c r="AL37" s="815" t="s">
        <v>219</v>
      </c>
      <c r="AM37" s="378" t="s">
        <v>220</v>
      </c>
      <c r="AN37" s="378" t="s">
        <v>221</v>
      </c>
      <c r="AO37" s="378" t="s">
        <v>222</v>
      </c>
      <c r="AP37" s="378" t="s">
        <v>223</v>
      </c>
      <c r="AQ37" s="378" t="s">
        <v>224</v>
      </c>
      <c r="AR37" s="378" t="s">
        <v>225</v>
      </c>
      <c r="AS37" s="378" t="s">
        <v>226</v>
      </c>
    </row>
    <row r="38" spans="2:45" ht="15.75" customHeight="1">
      <c r="B38" s="314" t="str" cm="1">
        <f t="array" ref="B38">IFERROR(_xlfn.IFS(G12=0,"",G12&gt;0,G12),"")</f>
        <v/>
      </c>
      <c r="C38" s="314" t="str" cm="1">
        <f t="array" ref="C38">IFERROR(_xlfn.IFS(I12=0,"",I12&gt;0,I12),"")</f>
        <v/>
      </c>
      <c r="E38" s="56"/>
      <c r="F38" s="56"/>
      <c r="G38" s="56"/>
      <c r="H38" s="56"/>
      <c r="I38" s="56"/>
      <c r="J38" s="1329"/>
      <c r="K38" s="1330"/>
      <c r="L38" s="1329"/>
      <c r="M38" s="56"/>
      <c r="N38" s="321"/>
      <c r="O38" s="125" t="s">
        <v>387</v>
      </c>
      <c r="P38" s="891" t="s">
        <v>388</v>
      </c>
      <c r="Q38" s="97">
        <f t="shared" ref="Q38:Q45" si="1">COUNTIFS($F$5:$M$31,O38)</f>
        <v>0</v>
      </c>
      <c r="R38" s="180"/>
      <c r="S38" s="180"/>
      <c r="T38" s="56"/>
      <c r="U38" s="1487" t="s">
        <v>375</v>
      </c>
      <c r="V38" s="1488"/>
      <c r="W38" s="369"/>
      <c r="X38" s="222">
        <f>SUM(X34:X37)</f>
        <v>11360</v>
      </c>
      <c r="Y38" s="56"/>
      <c r="AA38" s="712"/>
      <c r="AB38" s="712"/>
      <c r="AC38" s="713"/>
      <c r="AD38" s="713"/>
      <c r="AE38" s="1035"/>
      <c r="AF38" s="1035"/>
      <c r="AG38" s="1035"/>
      <c r="AH38" s="1035"/>
      <c r="AI38" s="1036"/>
      <c r="AJ38" s="1036"/>
      <c r="AK38" s="323"/>
      <c r="AL38" s="1660" t="s">
        <v>234</v>
      </c>
      <c r="AM38" s="337"/>
      <c r="AN38" s="337"/>
      <c r="AO38" s="337"/>
      <c r="AP38" s="337"/>
      <c r="AQ38" s="337"/>
      <c r="AR38" s="337"/>
      <c r="AS38" s="337"/>
    </row>
    <row r="39" spans="2:45" ht="15.75" customHeight="1">
      <c r="B39" s="314" t="str" cm="1">
        <f t="array" ref="B39">IFERROR(_xlfn.IFS(G13=0,"",G13&gt;0,G13),"")</f>
        <v/>
      </c>
      <c r="C39" s="314" t="str" cm="1">
        <f t="array" ref="C39">IFERROR(_xlfn.IFS(I13=0,"",I13&gt;0,I13),"")</f>
        <v/>
      </c>
      <c r="E39" s="561" t="s">
        <v>377</v>
      </c>
      <c r="F39" s="853">
        <f>E37+G37-F37-I37</f>
        <v>20</v>
      </c>
      <c r="G39" s="56"/>
      <c r="H39" s="56"/>
      <c r="I39" s="56"/>
      <c r="J39" s="1329"/>
      <c r="K39" s="1330"/>
      <c r="L39" s="1329"/>
      <c r="M39" s="56"/>
      <c r="N39" s="321"/>
      <c r="O39" s="125" t="s">
        <v>390</v>
      </c>
      <c r="P39" s="891" t="s">
        <v>391</v>
      </c>
      <c r="Q39" s="97">
        <f t="shared" si="1"/>
        <v>0</v>
      </c>
      <c r="R39" s="180"/>
      <c r="S39" s="180"/>
      <c r="T39" s="56"/>
      <c r="U39" s="89"/>
      <c r="V39" s="89"/>
      <c r="W39" s="812"/>
      <c r="X39" s="812"/>
      <c r="Y39" s="56"/>
      <c r="AA39" s="712"/>
      <c r="AB39" s="712"/>
      <c r="AC39" s="713"/>
      <c r="AD39" s="713"/>
      <c r="AE39" s="1035"/>
      <c r="AF39" s="1035"/>
      <c r="AG39" s="1035"/>
      <c r="AH39" s="1035"/>
      <c r="AI39" s="1036"/>
      <c r="AJ39" s="1036"/>
      <c r="AK39" s="323"/>
      <c r="AL39" s="1661"/>
      <c r="AM39" s="337"/>
      <c r="AN39" s="337"/>
      <c r="AO39" s="337"/>
      <c r="AP39" s="337"/>
      <c r="AQ39" s="337"/>
      <c r="AR39" s="337"/>
      <c r="AS39" s="337"/>
    </row>
    <row r="40" spans="2:45" ht="15.75" customHeight="1">
      <c r="B40" s="314" t="str" cm="1">
        <f t="array" ref="B40">IFERROR(_xlfn.IFS(G14=0,"",G14&gt;0,G14),"")</f>
        <v/>
      </c>
      <c r="C40" s="314" t="str" cm="1">
        <f t="array" ref="C40">IFERROR(_xlfn.IFS(I14=0,"",I14&gt;0,I14),"")</f>
        <v/>
      </c>
      <c r="E40" s="561" t="s">
        <v>379</v>
      </c>
      <c r="F40" s="601">
        <f>E37+G37</f>
        <v>23</v>
      </c>
      <c r="G40" s="56"/>
      <c r="H40" s="56"/>
      <c r="I40" s="56"/>
      <c r="J40" s="1329"/>
      <c r="K40" s="1330"/>
      <c r="L40" s="1329"/>
      <c r="M40" s="56"/>
      <c r="N40" s="321"/>
      <c r="O40" s="125" t="s">
        <v>393</v>
      </c>
      <c r="P40" s="891" t="s">
        <v>393</v>
      </c>
      <c r="Q40" s="97">
        <f t="shared" si="1"/>
        <v>0</v>
      </c>
      <c r="R40" s="180"/>
      <c r="S40" s="180"/>
      <c r="T40" s="56"/>
      <c r="U40" s="89"/>
      <c r="V40" s="89"/>
      <c r="W40" s="812"/>
      <c r="X40" s="812"/>
      <c r="Y40" s="56"/>
      <c r="AA40" s="712"/>
      <c r="AB40" s="712"/>
      <c r="AC40" s="713"/>
      <c r="AD40" s="713"/>
      <c r="AE40" s="1035"/>
      <c r="AF40" s="1035"/>
      <c r="AG40" s="1035"/>
      <c r="AH40" s="1035"/>
      <c r="AI40" s="1036"/>
      <c r="AJ40" s="1036"/>
      <c r="AK40" s="323"/>
      <c r="AL40" s="1661"/>
      <c r="AM40" s="337"/>
      <c r="AN40" s="337"/>
      <c r="AO40" s="337"/>
      <c r="AP40" s="337"/>
      <c r="AQ40" s="337"/>
      <c r="AR40" s="337"/>
      <c r="AS40" s="337"/>
    </row>
    <row r="41" spans="2:45" ht="15.75" customHeight="1">
      <c r="B41" s="314" t="str" cm="1">
        <f t="array" ref="B41">IFERROR(_xlfn.IFS(G15=0,"",G15&gt;0,G15),"")</f>
        <v/>
      </c>
      <c r="C41" s="314" t="str" cm="1">
        <f t="array" ref="C41">IFERROR(_xlfn.IFS(I15=0,"",I15&gt;0,I15),"")</f>
        <v/>
      </c>
      <c r="E41" s="561" t="s">
        <v>462</v>
      </c>
      <c r="F41" s="601">
        <f>E37+G37</f>
        <v>23</v>
      </c>
      <c r="G41" s="56"/>
      <c r="H41" s="56"/>
      <c r="I41" s="56"/>
      <c r="J41" s="1329"/>
      <c r="K41" s="1330"/>
      <c r="L41" s="1329"/>
      <c r="M41" s="56"/>
      <c r="N41" s="321"/>
      <c r="O41" s="128" t="s">
        <v>395</v>
      </c>
      <c r="P41" s="891" t="s">
        <v>395</v>
      </c>
      <c r="Q41" s="97">
        <f t="shared" si="1"/>
        <v>3</v>
      </c>
      <c r="R41" s="180"/>
      <c r="S41" s="180"/>
      <c r="T41" s="56"/>
      <c r="U41" s="1469" t="s">
        <v>381</v>
      </c>
      <c r="V41" s="1496"/>
      <c r="W41" s="1496"/>
      <c r="X41" s="1497"/>
      <c r="Y41" s="56"/>
      <c r="AA41" s="712"/>
      <c r="AB41" s="712"/>
      <c r="AC41" s="713"/>
      <c r="AD41" s="713"/>
      <c r="AE41" s="1035"/>
      <c r="AF41" s="1035"/>
      <c r="AG41" s="1035"/>
      <c r="AH41" s="1035"/>
      <c r="AI41" s="1036"/>
      <c r="AJ41" s="1036"/>
      <c r="AK41" s="323"/>
      <c r="AL41" s="1661"/>
      <c r="AM41" s="337"/>
      <c r="AN41" s="337"/>
      <c r="AO41" s="337"/>
      <c r="AP41" s="337"/>
      <c r="AQ41" s="337"/>
      <c r="AR41" s="337"/>
      <c r="AS41" s="337"/>
    </row>
    <row r="42" spans="2:45" ht="15.75" customHeight="1">
      <c r="B42" s="314" t="str" cm="1">
        <f t="array" ref="B42">IFERROR(_xlfn.IFS(G16=0,"",G16&gt;0,G16),"")</f>
        <v/>
      </c>
      <c r="C42" s="314" t="str" cm="1">
        <f t="array" ref="C42">IFERROR(_xlfn.IFS(I16=0,"",I16&gt;0,I16),"")</f>
        <v/>
      </c>
      <c r="E42" s="374"/>
      <c r="F42" s="323"/>
      <c r="G42" s="323"/>
      <c r="H42" s="323"/>
      <c r="I42" s="323"/>
      <c r="J42" s="56"/>
      <c r="K42" s="56"/>
      <c r="M42" s="56"/>
      <c r="N42" s="321"/>
      <c r="O42" s="128" t="s">
        <v>463</v>
      </c>
      <c r="P42" s="1300" t="s">
        <v>398</v>
      </c>
      <c r="Q42" s="97">
        <f t="shared" si="1"/>
        <v>0</v>
      </c>
      <c r="R42" s="180"/>
      <c r="S42" s="180"/>
      <c r="T42" s="56"/>
      <c r="U42" s="1484" t="s">
        <v>383</v>
      </c>
      <c r="V42" s="1489" t="s">
        <v>384</v>
      </c>
      <c r="W42" s="1267" t="s">
        <v>365</v>
      </c>
      <c r="X42" s="1268" t="s">
        <v>385</v>
      </c>
      <c r="Y42" s="56"/>
      <c r="AA42" s="819" t="s">
        <v>401</v>
      </c>
      <c r="AB42" s="211" t="s">
        <v>391</v>
      </c>
      <c r="AC42" s="1676" t="s">
        <v>402</v>
      </c>
      <c r="AD42" s="1677"/>
      <c r="AE42" s="981" t="s">
        <v>395</v>
      </c>
      <c r="AF42" s="264" t="s">
        <v>393</v>
      </c>
      <c r="AG42" s="819" t="s">
        <v>403</v>
      </c>
      <c r="AH42" s="988" t="s">
        <v>464</v>
      </c>
      <c r="AI42" s="989" t="s">
        <v>398</v>
      </c>
      <c r="AJ42" s="323"/>
      <c r="AK42" s="323"/>
      <c r="AL42" s="1661"/>
      <c r="AM42" s="337"/>
      <c r="AN42" s="337"/>
      <c r="AO42" s="337"/>
      <c r="AP42" s="337"/>
      <c r="AQ42" s="337"/>
      <c r="AR42" s="337"/>
      <c r="AS42" s="337"/>
    </row>
    <row r="43" spans="2:45" ht="15.75" customHeight="1">
      <c r="B43" s="314" t="str" cm="1">
        <f t="array" ref="B43">IFERROR(_xlfn.IFS(G17=0,"",G17&gt;0,G17),"")</f>
        <v/>
      </c>
      <c r="C43" s="314" t="str" cm="1">
        <f t="array" ref="C43">IFERROR(_xlfn.IFS(I17=0,"",I17&gt;0,I17),"")</f>
        <v/>
      </c>
      <c r="E43" s="411"/>
      <c r="F43" s="323"/>
      <c r="G43" s="411"/>
      <c r="H43" s="1664"/>
      <c r="I43" s="1664"/>
      <c r="J43" s="323"/>
      <c r="K43" s="1668" t="s">
        <v>389</v>
      </c>
      <c r="L43" s="1668"/>
      <c r="M43" s="56"/>
      <c r="O43" s="129" t="s">
        <v>399</v>
      </c>
      <c r="P43" s="891" t="s">
        <v>400</v>
      </c>
      <c r="Q43" s="97">
        <f t="shared" si="1"/>
        <v>0</v>
      </c>
      <c r="R43" s="180"/>
      <c r="S43" s="180"/>
      <c r="T43" s="56"/>
      <c r="U43" s="1054" t="s">
        <v>338</v>
      </c>
      <c r="V43" s="1490">
        <f>Q22-0.5</f>
        <v>2.5</v>
      </c>
      <c r="W43" s="137">
        <f>Narvar</f>
        <v>34</v>
      </c>
      <c r="X43" s="115">
        <f>(W43*V43*$Y$27)</f>
        <v>0</v>
      </c>
      <c r="Y43" s="56"/>
      <c r="Z43" s="56">
        <v>1</v>
      </c>
      <c r="AA43" s="212" t="str" cm="1">
        <f t="array" ref="AA43">_xlfn._xlws.FILTER($B$1:$B$107, $C$1:$C$107=$O$38, "")</f>
        <v/>
      </c>
      <c r="AB43" s="212" t="str" cm="1">
        <f t="array" ref="AB43">_xlfn._xlws.FILTER($B$1:$B$107, $C$1:$C$107=$O$39, "")</f>
        <v/>
      </c>
      <c r="AC43" s="1669" t="str" cm="1">
        <f t="array" ref="AC43">_xlfn._xlws.FILTER($B$1:$B$107, $C$1:$C$107=$O$44, "")</f>
        <v/>
      </c>
      <c r="AD43" s="1670"/>
      <c r="AE43" s="212" t="str" cm="1">
        <f t="array" ref="AE43:AE45">_xlfn._xlws.FILTER($B$1:$B$107, $C$1:$C$107=$O$41, "")</f>
        <v>Esther Fonseca</v>
      </c>
      <c r="AF43" s="212" t="str" cm="1">
        <f t="array" ref="AF43">_xlfn._xlws.FILTER($B$1:$B$107, $C$1:$C$107=$O$40, "")</f>
        <v/>
      </c>
      <c r="AG43" s="212" t="str" cm="1">
        <f t="array" ref="AG43">_xlfn._xlws.FILTER($B$1:$B$107, $C$1:$C$107=$O$43, "")</f>
        <v/>
      </c>
      <c r="AH43" s="212" t="str" cm="1">
        <f t="array" ref="AH43">_xlfn._xlws.FILTER($B$1:$B$107, $C$1:$C$107=$O$45, "")</f>
        <v/>
      </c>
      <c r="AI43" s="212" t="str" cm="1">
        <f t="array" ref="AI43">_xlfn._xlws.FILTER($B$1:$B$107, $C$1:$C$107=$O$42, "")</f>
        <v/>
      </c>
      <c r="AJ43" s="323"/>
      <c r="AK43" s="323"/>
      <c r="AL43" s="1661"/>
      <c r="AM43" s="337"/>
      <c r="AN43" s="337"/>
      <c r="AO43" s="337"/>
      <c r="AP43" s="337"/>
      <c r="AQ43" s="337"/>
      <c r="AR43" s="337"/>
      <c r="AS43" s="337"/>
    </row>
    <row r="44" spans="2:45" ht="15.75" customHeight="1">
      <c r="B44" s="314" t="str" cm="1">
        <f t="array" ref="B44">IFERROR(_xlfn.IFS(G18=0,"",G18&gt;0,G18),"")</f>
        <v/>
      </c>
      <c r="C44" s="314" t="str" cm="1">
        <f t="array" ref="C44">IFERROR(_xlfn.IFS(I18=0,"",I18&gt;0,I18),"")</f>
        <v/>
      </c>
      <c r="E44" s="411"/>
      <c r="F44" s="323"/>
      <c r="G44" s="411"/>
      <c r="H44" s="1664"/>
      <c r="I44" s="1664"/>
      <c r="J44" s="323"/>
      <c r="K44" s="319" t="s">
        <v>392</v>
      </c>
      <c r="L44" s="319">
        <v>0</v>
      </c>
      <c r="M44" s="56"/>
      <c r="N44" s="435"/>
      <c r="O44" s="129" t="s">
        <v>402</v>
      </c>
      <c r="P44" s="891" t="s">
        <v>402</v>
      </c>
      <c r="Q44" s="97">
        <f t="shared" si="1"/>
        <v>0</v>
      </c>
      <c r="R44" s="180"/>
      <c r="S44" s="180"/>
      <c r="T44" s="56"/>
      <c r="U44" s="1054" t="s">
        <v>343</v>
      </c>
      <c r="V44" s="1490">
        <f>Q23</f>
        <v>0</v>
      </c>
      <c r="W44" s="137">
        <f>Exceptions</f>
        <v>25</v>
      </c>
      <c r="X44" s="115">
        <f>(W44*V44*(2))</f>
        <v>0</v>
      </c>
      <c r="Y44" s="56"/>
      <c r="Z44" s="56">
        <v>2</v>
      </c>
      <c r="AA44" s="212"/>
      <c r="AB44" s="212"/>
      <c r="AC44" s="1764"/>
      <c r="AD44" s="1764"/>
      <c r="AE44" s="296" t="str">
        <v>Laura Gonzalez Bustamante</v>
      </c>
      <c r="AF44" s="296"/>
      <c r="AG44" s="296"/>
      <c r="AH44" s="212"/>
      <c r="AI44" s="987"/>
      <c r="AJ44" s="323"/>
      <c r="AK44" s="323"/>
      <c r="AL44" s="1661"/>
      <c r="AM44" s="337"/>
      <c r="AN44" s="337"/>
      <c r="AO44" s="337"/>
      <c r="AP44" s="337"/>
      <c r="AQ44" s="337"/>
      <c r="AR44" s="337"/>
      <c r="AS44" s="337"/>
    </row>
    <row r="45" spans="2:45" ht="15.75" customHeight="1">
      <c r="B45" s="314" t="str" cm="1">
        <f t="array" ref="B45">IFERROR(_xlfn.IFS(G19=0,"",G19&gt;0,G19),"")</f>
        <v/>
      </c>
      <c r="C45" s="314" t="str" cm="1">
        <f t="array" ref="C45">IFERROR(_xlfn.IFS(I19=0,"",I19&gt;0,I19),"")</f>
        <v/>
      </c>
      <c r="E45" s="1333" t="s">
        <v>465</v>
      </c>
      <c r="F45" s="1262"/>
      <c r="G45" s="1333" t="s">
        <v>466</v>
      </c>
      <c r="H45" s="1664"/>
      <c r="I45" s="1664"/>
      <c r="J45" s="323"/>
      <c r="K45" s="319" t="s">
        <v>394</v>
      </c>
      <c r="L45" s="319">
        <v>0</v>
      </c>
      <c r="M45" s="56"/>
      <c r="N45" s="321"/>
      <c r="O45" s="129" t="s">
        <v>252</v>
      </c>
      <c r="P45" s="891" t="s">
        <v>467</v>
      </c>
      <c r="Q45" s="97">
        <f t="shared" si="1"/>
        <v>0</v>
      </c>
      <c r="R45" s="180"/>
      <c r="S45" s="180"/>
      <c r="T45" s="56"/>
      <c r="U45" s="1054" t="s">
        <v>351</v>
      </c>
      <c r="V45" s="1490">
        <f>Q25</f>
        <v>0</v>
      </c>
      <c r="W45" s="137">
        <f>Returns_put_away</f>
        <v>100</v>
      </c>
      <c r="X45" s="115">
        <f>(W45*V45*($Y$27-1))</f>
        <v>0</v>
      </c>
      <c r="Y45" s="56"/>
      <c r="Z45" s="56">
        <v>3</v>
      </c>
      <c r="AA45" s="212"/>
      <c r="AB45" s="212"/>
      <c r="AC45" s="1764"/>
      <c r="AD45" s="1764"/>
      <c r="AE45" s="296" t="str">
        <v>Jose Posse</v>
      </c>
      <c r="AF45" s="296"/>
      <c r="AG45" s="296"/>
      <c r="AH45" s="212"/>
      <c r="AI45" s="987"/>
      <c r="AJ45" s="323"/>
      <c r="AK45" s="323"/>
      <c r="AL45" s="1661"/>
      <c r="AM45" s="337"/>
      <c r="AN45" s="337"/>
      <c r="AO45" s="337"/>
      <c r="AP45" s="337"/>
      <c r="AQ45" s="337"/>
      <c r="AR45" s="337"/>
      <c r="AS45" s="337"/>
    </row>
    <row r="46" spans="2:45" ht="15.75" customHeight="1">
      <c r="B46" s="314" t="str" cm="1">
        <f t="array" ref="B46">IFERROR(_xlfn.IFS(G20=0,"",G20&gt;0,G20),"")</f>
        <v/>
      </c>
      <c r="C46" s="314" t="str" cm="1">
        <f t="array" ref="C46">IFERROR(_xlfn.IFS(I20=0,"",I20&gt;0,I20),"")</f>
        <v/>
      </c>
      <c r="E46" s="1313" t="s">
        <v>468</v>
      </c>
      <c r="F46" s="323"/>
      <c r="G46" s="1313" t="s">
        <v>469</v>
      </c>
      <c r="H46" s="1664"/>
      <c r="I46" s="1664"/>
      <c r="J46" s="323"/>
      <c r="K46" s="319" t="s">
        <v>396</v>
      </c>
      <c r="L46" s="319">
        <v>0</v>
      </c>
      <c r="M46" s="323"/>
      <c r="N46" s="321"/>
      <c r="O46" s="89"/>
      <c r="P46" s="323"/>
      <c r="Q46" s="323"/>
      <c r="R46" s="180"/>
      <c r="S46" s="180"/>
      <c r="T46" s="56"/>
      <c r="U46" s="1054" t="s">
        <v>355</v>
      </c>
      <c r="V46" s="1490">
        <f>Q26</f>
        <v>0</v>
      </c>
      <c r="W46" s="137">
        <f>Receiving</f>
        <v>75</v>
      </c>
      <c r="X46" s="115">
        <f>(W46*V46*$Y$27)/2.45</f>
        <v>0</v>
      </c>
      <c r="Y46" s="56"/>
      <c r="Z46" s="56">
        <v>4</v>
      </c>
      <c r="AA46" s="212"/>
      <c r="AB46" s="496"/>
      <c r="AC46" s="1764"/>
      <c r="AD46" s="1764"/>
      <c r="AE46" s="296"/>
      <c r="AF46" s="296"/>
      <c r="AG46" s="296"/>
      <c r="AH46" s="212"/>
      <c r="AI46" s="987"/>
      <c r="AJ46" s="323"/>
      <c r="AK46" s="323"/>
      <c r="AL46" s="1655" t="s">
        <v>272</v>
      </c>
      <c r="AM46" s="338"/>
      <c r="AN46" s="338"/>
      <c r="AO46" s="338"/>
      <c r="AP46" s="338"/>
      <c r="AQ46" s="338"/>
      <c r="AR46" s="338"/>
      <c r="AS46" s="338"/>
    </row>
    <row r="47" spans="2:45" ht="15.75" customHeight="1">
      <c r="B47" s="314" t="str" cm="1">
        <f t="array" ref="B47">IFERROR(_xlfn.IFS(G21=0,"",G21&gt;0,G21),"")</f>
        <v/>
      </c>
      <c r="C47" s="314" t="str" cm="1">
        <f t="array" ref="C47">IFERROR(_xlfn.IFS(I21=0,"",I21&gt;0,I21),"")</f>
        <v/>
      </c>
      <c r="E47" s="1314" t="s">
        <v>470</v>
      </c>
      <c r="F47" s="323"/>
      <c r="G47" s="1314" t="s">
        <v>257</v>
      </c>
      <c r="H47" s="1664"/>
      <c r="I47" s="1664"/>
      <c r="J47" s="323"/>
      <c r="K47" s="319" t="s">
        <v>206</v>
      </c>
      <c r="L47" s="319">
        <v>0</v>
      </c>
      <c r="M47" s="323"/>
      <c r="N47" s="321"/>
      <c r="O47" s="89"/>
      <c r="P47" s="323"/>
      <c r="Q47" s="323"/>
      <c r="R47" s="180"/>
      <c r="S47" s="180"/>
      <c r="T47" s="56"/>
      <c r="U47" s="1054" t="s">
        <v>276</v>
      </c>
      <c r="V47" s="1490">
        <f>Q11</f>
        <v>1</v>
      </c>
      <c r="W47" s="137">
        <f>Resets_per_hour</f>
        <v>20</v>
      </c>
      <c r="X47" s="115">
        <f>(W47*V47*$Y$27)</f>
        <v>0</v>
      </c>
      <c r="Y47" s="56"/>
      <c r="Z47" s="56">
        <v>5</v>
      </c>
      <c r="AA47" s="212"/>
      <c r="AB47" s="496"/>
      <c r="AC47" s="1764"/>
      <c r="AD47" s="1764"/>
      <c r="AE47" s="296"/>
      <c r="AF47" s="296"/>
      <c r="AG47" s="296"/>
      <c r="AH47" s="212"/>
      <c r="AI47" s="987"/>
      <c r="AJ47" s="323"/>
      <c r="AK47" s="323"/>
      <c r="AL47" s="1656"/>
      <c r="AM47" s="307"/>
      <c r="AN47" s="307"/>
      <c r="AO47" s="307"/>
      <c r="AP47" s="307"/>
      <c r="AQ47" s="307"/>
      <c r="AR47" s="307"/>
      <c r="AS47" s="307"/>
    </row>
    <row r="48" spans="2:45" ht="15.75" customHeight="1">
      <c r="B48" s="314" t="str" cm="1">
        <f t="array" ref="B48">IFERROR(_xlfn.IFS(G22=0,"",G22&gt;0,G22),"")</f>
        <v/>
      </c>
      <c r="C48" s="314" t="str" cm="1">
        <f t="array" ref="C48">IFERROR(_xlfn.IFS(I22=0,"",I22&gt;0,I22),"")</f>
        <v/>
      </c>
      <c r="E48" s="1314" t="s">
        <v>263</v>
      </c>
      <c r="F48" s="323"/>
      <c r="G48" s="1314" t="s">
        <v>349</v>
      </c>
      <c r="H48" s="1664"/>
      <c r="I48" s="1664"/>
      <c r="J48" s="323"/>
      <c r="K48" s="319" t="s">
        <v>248</v>
      </c>
      <c r="L48" s="319">
        <v>0</v>
      </c>
      <c r="M48" s="323"/>
      <c r="N48" s="321"/>
      <c r="O48" s="89"/>
      <c r="P48" s="323"/>
      <c r="Q48" s="323"/>
      <c r="R48" s="180"/>
      <c r="S48" s="180"/>
      <c r="T48" s="56"/>
      <c r="U48" s="1054" t="s">
        <v>213</v>
      </c>
      <c r="V48" s="1490">
        <f>Q9</f>
        <v>5</v>
      </c>
      <c r="W48" s="138">
        <f>Autobagger_Bander</f>
        <v>120</v>
      </c>
      <c r="X48" s="115">
        <f>(W48*V48*$Y$27)/2</f>
        <v>0</v>
      </c>
      <c r="Y48" s="56"/>
      <c r="Z48" s="56">
        <v>6</v>
      </c>
      <c r="AA48" s="212"/>
      <c r="AB48" s="496"/>
      <c r="AC48" s="1764"/>
      <c r="AD48" s="1764"/>
      <c r="AE48" s="296"/>
      <c r="AF48" s="296"/>
      <c r="AG48" s="296"/>
      <c r="AH48" s="212"/>
      <c r="AI48" s="987"/>
      <c r="AJ48" s="323"/>
      <c r="AK48" s="323"/>
      <c r="AL48" s="1656"/>
      <c r="AM48" s="338"/>
      <c r="AN48" s="338"/>
      <c r="AO48" s="338"/>
      <c r="AP48" s="338"/>
      <c r="AQ48" s="338"/>
      <c r="AR48" s="338"/>
      <c r="AS48" s="338"/>
    </row>
    <row r="49" spans="2:45" ht="15.75">
      <c r="B49" s="314" t="str" cm="1">
        <f t="array" ref="B49">IFERROR(_xlfn.IFS(G23=0,"",G23&gt;0,G23),"")</f>
        <v/>
      </c>
      <c r="C49" s="314" t="str" cm="1">
        <f t="array" ref="C49">IFERROR(_xlfn.IFS(I23=0,"",I23&gt;0,I23),"")</f>
        <v/>
      </c>
      <c r="E49" s="1314" t="s">
        <v>341</v>
      </c>
      <c r="F49" s="323"/>
      <c r="G49" s="1314" t="s">
        <v>291</v>
      </c>
      <c r="H49" s="1664"/>
      <c r="I49" s="1664"/>
      <c r="J49" s="323"/>
      <c r="K49" s="319" t="s">
        <v>213</v>
      </c>
      <c r="L49" s="319">
        <v>4</v>
      </c>
      <c r="M49" s="323"/>
      <c r="N49" s="321"/>
      <c r="O49" s="89"/>
      <c r="P49" s="323"/>
      <c r="Q49" s="323"/>
      <c r="R49" s="180"/>
      <c r="S49" s="180"/>
      <c r="T49" s="56"/>
      <c r="U49" s="1054" t="s">
        <v>270</v>
      </c>
      <c r="V49" s="1490">
        <f>Q10</f>
        <v>1</v>
      </c>
      <c r="W49" s="138">
        <f>Autobagger_Operator</f>
        <v>600</v>
      </c>
      <c r="X49" s="115">
        <f>(W49*V49*$Y$27)</f>
        <v>0</v>
      </c>
      <c r="Y49" s="56"/>
      <c r="Z49" s="323">
        <v>7</v>
      </c>
      <c r="AA49" s="212"/>
      <c r="AB49" s="496"/>
      <c r="AC49" s="1764"/>
      <c r="AD49" s="1764"/>
      <c r="AE49" s="296"/>
      <c r="AF49" s="296"/>
      <c r="AG49" s="296"/>
      <c r="AH49" s="212"/>
      <c r="AI49" s="987"/>
      <c r="AJ49" s="323"/>
      <c r="AK49" s="323"/>
      <c r="AL49" s="1656"/>
      <c r="AM49" s="307"/>
      <c r="AN49" s="307"/>
      <c r="AO49" s="307"/>
      <c r="AP49" s="307"/>
      <c r="AQ49" s="307"/>
      <c r="AR49" s="307"/>
      <c r="AS49" s="307"/>
    </row>
    <row r="50" spans="2:45" ht="15.75">
      <c r="B50" s="314" t="str" cm="1">
        <f t="array" ref="B50">IFERROR(_xlfn.IFS(G24=0,"",G24&gt;0,G24),"")</f>
        <v/>
      </c>
      <c r="C50" s="314" t="str" cm="1">
        <f t="array" ref="C50">IFERROR(_xlfn.IFS(I24=0,"",I24&gt;0,I24),"")</f>
        <v/>
      </c>
      <c r="E50" s="1314" t="s">
        <v>279</v>
      </c>
      <c r="F50" s="323"/>
      <c r="G50" s="1314" t="s">
        <v>267</v>
      </c>
      <c r="H50" s="1664"/>
      <c r="I50" s="1664"/>
      <c r="J50" s="323"/>
      <c r="K50" s="320" t="s">
        <v>376</v>
      </c>
      <c r="L50" s="320">
        <f>SUM(L44:L49)</f>
        <v>4</v>
      </c>
      <c r="M50" s="323"/>
      <c r="O50" s="89"/>
      <c r="P50" s="323"/>
      <c r="Q50" s="323"/>
      <c r="R50" s="180"/>
      <c r="S50" s="180"/>
      <c r="T50" s="56"/>
      <c r="U50" s="175" t="s">
        <v>323</v>
      </c>
      <c r="V50" s="1491">
        <f>Q18</f>
        <v>1</v>
      </c>
      <c r="W50" s="138">
        <f>Overstock</f>
        <v>50</v>
      </c>
      <c r="X50" s="115">
        <f>(W50*V50*$Y$27)</f>
        <v>0</v>
      </c>
      <c r="Y50" s="56"/>
      <c r="Z50" s="323">
        <v>8</v>
      </c>
      <c r="AA50" s="212"/>
      <c r="AB50" s="496"/>
      <c r="AC50" s="1764"/>
      <c r="AD50" s="1764"/>
      <c r="AE50" s="296"/>
      <c r="AF50" s="296"/>
      <c r="AG50" s="296"/>
      <c r="AH50" s="212"/>
      <c r="AI50" s="987"/>
      <c r="AJ50" s="323"/>
      <c r="AK50" s="323"/>
      <c r="AL50" s="1656"/>
      <c r="AM50" s="338"/>
      <c r="AN50" s="338"/>
      <c r="AO50" s="338"/>
      <c r="AP50" s="338"/>
      <c r="AQ50" s="338"/>
      <c r="AR50" s="338"/>
      <c r="AS50" s="338"/>
    </row>
    <row r="51" spans="2:45" ht="15.75">
      <c r="B51" s="314" t="str" cm="1">
        <f t="array" ref="B51">IFERROR(_xlfn.IFS(G25=0,"",G25&gt;0,G25),"")</f>
        <v/>
      </c>
      <c r="C51" s="314" t="str" cm="1">
        <f t="array" ref="C51">IFERROR(_xlfn.IFS(I25=0,"",I25&gt;0,I25),"")</f>
        <v/>
      </c>
      <c r="E51" s="1314"/>
      <c r="F51" s="323"/>
      <c r="G51" s="1314"/>
      <c r="H51" s="411"/>
      <c r="I51" s="411"/>
      <c r="J51" s="323"/>
      <c r="K51" s="1227"/>
      <c r="L51" s="1227"/>
      <c r="M51" s="323"/>
      <c r="O51" s="89"/>
      <c r="P51" s="323"/>
      <c r="Q51" s="323"/>
      <c r="R51" s="180"/>
      <c r="S51" s="180"/>
      <c r="T51" s="56"/>
      <c r="U51" s="175"/>
      <c r="V51" s="1491"/>
      <c r="W51" s="138"/>
      <c r="X51" s="115"/>
      <c r="Y51" s="56"/>
      <c r="Z51" s="323"/>
      <c r="AA51" s="212"/>
      <c r="AB51" s="496"/>
      <c r="AC51" s="1535"/>
      <c r="AD51" s="1535"/>
      <c r="AE51" s="296"/>
      <c r="AF51" s="296"/>
      <c r="AG51" s="296"/>
      <c r="AH51" s="212"/>
      <c r="AI51" s="987"/>
      <c r="AJ51" s="323"/>
      <c r="AK51" s="323"/>
      <c r="AL51" s="1656"/>
      <c r="AM51" s="338"/>
      <c r="AN51" s="338"/>
      <c r="AO51" s="338"/>
      <c r="AP51" s="338"/>
      <c r="AQ51" s="338"/>
      <c r="AR51" s="338"/>
      <c r="AS51" s="338"/>
    </row>
    <row r="52" spans="2:45" ht="15.75" customHeight="1">
      <c r="B52" s="314" t="str" cm="1">
        <f t="array" ref="B52">IFERROR(_xlfn.IFS(G26=0,"",G26&gt;0,G26),"")</f>
        <v/>
      </c>
      <c r="C52" s="314" t="str" cm="1">
        <f t="array" ref="C52">IFERROR(_xlfn.IFS(I26=0,"",I26&gt;0,I26),"")</f>
        <v/>
      </c>
      <c r="E52" s="1314" t="s">
        <v>273</v>
      </c>
      <c r="F52" s="323"/>
      <c r="G52" s="1314" t="s">
        <v>308</v>
      </c>
      <c r="H52" s="1664"/>
      <c r="I52" s="1664"/>
      <c r="J52" s="323"/>
      <c r="K52" s="323"/>
      <c r="L52" s="323"/>
      <c r="M52" s="323"/>
      <c r="N52" s="321"/>
      <c r="O52" s="89"/>
      <c r="P52" s="323"/>
      <c r="Q52" s="323"/>
      <c r="R52" s="180"/>
      <c r="S52" s="180"/>
      <c r="T52" s="56"/>
      <c r="U52" s="175" t="s">
        <v>326</v>
      </c>
      <c r="V52" s="1491">
        <f>Q19</f>
        <v>0</v>
      </c>
      <c r="W52" s="138">
        <f>Replenishment_pull</f>
        <v>45</v>
      </c>
      <c r="X52" s="115">
        <f>(W52*V52*$Y$27)</f>
        <v>0</v>
      </c>
      <c r="Y52" s="56"/>
      <c r="Z52" s="323">
        <v>9</v>
      </c>
      <c r="AA52" s="212"/>
      <c r="AB52" s="496"/>
      <c r="AC52" s="1764"/>
      <c r="AD52" s="1764"/>
      <c r="AE52" s="296"/>
      <c r="AF52" s="296"/>
      <c r="AG52" s="296"/>
      <c r="AH52" s="212"/>
      <c r="AI52" s="987"/>
      <c r="AJ52" s="323"/>
      <c r="AK52" s="323"/>
      <c r="AL52" s="1656"/>
      <c r="AM52" s="307"/>
      <c r="AN52" s="307"/>
      <c r="AO52" s="307"/>
      <c r="AP52" s="307"/>
      <c r="AQ52" s="307"/>
      <c r="AR52" s="307"/>
      <c r="AS52" s="307"/>
    </row>
    <row r="53" spans="2:45" ht="15.75" customHeight="1">
      <c r="B53" s="314" t="str" cm="1">
        <f t="array" ref="B53">IFERROR(_xlfn.IFS(G27=0,"",G27&gt;0,G27),"")</f>
        <v/>
      </c>
      <c r="C53" s="314" t="str" cm="1">
        <f t="array" ref="C53">IFERROR(_xlfn.IFS(I27=0,"",I27&gt;0,I27),"")</f>
        <v/>
      </c>
      <c r="E53" s="1314" t="s">
        <v>314</v>
      </c>
      <c r="F53" s="323"/>
      <c r="G53" s="1314" t="s">
        <v>471</v>
      </c>
      <c r="H53" s="1664"/>
      <c r="I53" s="1664"/>
      <c r="J53" s="323"/>
      <c r="K53" s="323"/>
      <c r="L53" s="323"/>
      <c r="M53" s="323"/>
      <c r="N53" s="321"/>
      <c r="O53" s="89"/>
      <c r="P53" s="323"/>
      <c r="Q53" s="323"/>
      <c r="R53" s="180"/>
      <c r="S53" s="180"/>
      <c r="T53" s="56"/>
      <c r="U53" s="175" t="s">
        <v>331</v>
      </c>
      <c r="V53" s="1491">
        <f>Q20</f>
        <v>0</v>
      </c>
      <c r="W53" s="138">
        <f>Replenishment_throw</f>
        <v>35</v>
      </c>
      <c r="X53" s="115">
        <f>(W53*V53*$Y$27)</f>
        <v>0</v>
      </c>
      <c r="Y53" s="56"/>
      <c r="Z53" s="323">
        <v>10</v>
      </c>
      <c r="AA53" s="212"/>
      <c r="AB53" s="496"/>
      <c r="AC53" s="1764"/>
      <c r="AD53" s="1764"/>
      <c r="AE53" s="296"/>
      <c r="AF53" s="296"/>
      <c r="AG53" s="296"/>
      <c r="AH53" s="212"/>
      <c r="AI53" s="987"/>
      <c r="AJ53" s="323"/>
      <c r="AK53" s="323"/>
      <c r="AL53" s="1656"/>
      <c r="AM53" s="338"/>
      <c r="AN53" s="338"/>
      <c r="AO53" s="338"/>
      <c r="AP53" s="338"/>
      <c r="AQ53" s="338"/>
      <c r="AR53" s="338"/>
      <c r="AS53" s="338"/>
    </row>
    <row r="54" spans="2:45" ht="15.75" customHeight="1">
      <c r="B54" s="314" t="str" cm="1">
        <f t="array" ref="B54">IFERROR(_xlfn.IFS(G28=0,"",G28&gt;0,G28),"")</f>
        <v/>
      </c>
      <c r="C54" s="314" t="str" cm="1">
        <f t="array" ref="C54">IFERROR(_xlfn.IFS(I28=0,"",I28&gt;0,I28),"")</f>
        <v/>
      </c>
      <c r="D54" s="56" t="s">
        <v>407</v>
      </c>
      <c r="E54" s="1314" t="s">
        <v>472</v>
      </c>
      <c r="F54" s="323"/>
      <c r="G54" s="1314" t="s">
        <v>329</v>
      </c>
      <c r="H54" s="1664"/>
      <c r="I54" s="1664"/>
      <c r="J54" s="323"/>
      <c r="K54" s="1034"/>
      <c r="L54" s="1034"/>
      <c r="M54" s="323"/>
      <c r="N54" s="321"/>
      <c r="O54" s="89"/>
      <c r="P54" s="323"/>
      <c r="Q54" s="323"/>
      <c r="R54" s="180"/>
      <c r="S54" s="180"/>
      <c r="T54" s="56"/>
      <c r="U54" s="1484" t="s">
        <v>363</v>
      </c>
      <c r="V54" s="1485" t="s">
        <v>364</v>
      </c>
      <c r="W54" s="114" t="s">
        <v>365</v>
      </c>
      <c r="X54" s="219" t="s">
        <v>366</v>
      </c>
      <c r="Y54" s="56"/>
      <c r="Z54" s="323">
        <v>11</v>
      </c>
      <c r="AA54" s="212"/>
      <c r="AB54" s="496"/>
      <c r="AC54" s="1764"/>
      <c r="AD54" s="1764"/>
      <c r="AE54" s="296"/>
      <c r="AF54" s="296"/>
      <c r="AG54" s="296"/>
      <c r="AH54" s="212"/>
      <c r="AI54" s="987"/>
      <c r="AJ54" s="323"/>
      <c r="AK54" s="323"/>
      <c r="AL54" s="1656"/>
      <c r="AM54" s="307"/>
      <c r="AN54" s="307"/>
      <c r="AO54" s="307"/>
      <c r="AP54" s="307"/>
      <c r="AQ54" s="307"/>
      <c r="AR54" s="307"/>
      <c r="AS54" s="307"/>
    </row>
    <row r="55" spans="2:45" ht="15.75" customHeight="1">
      <c r="B55" s="314" t="str" cm="1">
        <f t="array" ref="B55">IFERROR(_xlfn.IFS(G29=0,"",G29&gt;0,G29),"")</f>
        <v/>
      </c>
      <c r="C55" s="314" t="str" cm="1">
        <f t="array" ref="C55">IFERROR(_xlfn.IFS(I29=0,"",I29&gt;0,I29),"")</f>
        <v/>
      </c>
      <c r="D55" s="323"/>
      <c r="E55" s="1314" t="s">
        <v>346</v>
      </c>
      <c r="F55" s="323"/>
      <c r="G55" s="1314" t="s">
        <v>303</v>
      </c>
      <c r="H55" s="1664"/>
      <c r="I55" s="1664"/>
      <c r="J55" s="323"/>
      <c r="K55" s="1034"/>
      <c r="L55" s="1034"/>
      <c r="M55" s="323"/>
      <c r="N55" s="537"/>
      <c r="O55" s="89"/>
      <c r="P55" s="323"/>
      <c r="Q55" s="323"/>
      <c r="R55" s="180"/>
      <c r="S55" s="180"/>
      <c r="T55" s="537"/>
      <c r="U55" s="1055" t="s">
        <v>232</v>
      </c>
      <c r="V55" s="1486">
        <f>Q26</f>
        <v>0</v>
      </c>
      <c r="W55" s="113">
        <v>160</v>
      </c>
      <c r="X55" s="345">
        <f>W55*V55*$W$29</f>
        <v>0</v>
      </c>
      <c r="Y55" s="1260" t="s">
        <v>411</v>
      </c>
      <c r="Z55" s="323">
        <v>12</v>
      </c>
      <c r="AA55" s="212"/>
      <c r="AB55" s="496"/>
      <c r="AC55" s="1764"/>
      <c r="AD55" s="1764"/>
      <c r="AE55" s="296"/>
      <c r="AF55" s="296"/>
      <c r="AG55" s="296"/>
      <c r="AH55" s="212"/>
      <c r="AI55" s="987"/>
      <c r="AJ55" s="323"/>
      <c r="AK55" s="323"/>
      <c r="AL55" s="1656"/>
      <c r="AM55" s="338"/>
      <c r="AN55" s="338"/>
      <c r="AO55" s="338"/>
      <c r="AP55" s="338"/>
      <c r="AQ55" s="338"/>
      <c r="AR55" s="338"/>
      <c r="AS55" s="338"/>
    </row>
    <row r="56" spans="2:45" ht="15.75" customHeight="1">
      <c r="B56" s="314" t="str" cm="1">
        <f t="array" ref="B56">IFERROR(_xlfn.IFS(G30=0,"",G30&gt;0,G30),"")</f>
        <v/>
      </c>
      <c r="C56" s="314" t="str" cm="1">
        <f t="array" ref="C56">IFERROR(_xlfn.IFS(I30=0,"",I30&gt;0,I30),"")</f>
        <v/>
      </c>
      <c r="D56" s="323"/>
      <c r="E56" s="1314" t="s">
        <v>298</v>
      </c>
      <c r="F56" s="323"/>
      <c r="G56" s="1315" t="s">
        <v>321</v>
      </c>
      <c r="H56" s="1664"/>
      <c r="I56" s="1664"/>
      <c r="J56" s="323"/>
      <c r="K56" s="323"/>
      <c r="L56" s="323"/>
      <c r="M56" s="323"/>
      <c r="N56" s="323"/>
      <c r="O56" s="89"/>
      <c r="P56" s="323"/>
      <c r="Q56" s="323"/>
      <c r="R56" s="180"/>
      <c r="S56" s="180"/>
      <c r="T56" s="323"/>
      <c r="U56" s="1055" t="s">
        <v>240</v>
      </c>
      <c r="V56" s="1486">
        <f>Q27</f>
        <v>0</v>
      </c>
      <c r="W56" s="113">
        <v>200</v>
      </c>
      <c r="X56" s="221">
        <f>W56*V56*$Y$24/2</f>
        <v>0</v>
      </c>
      <c r="Y56" s="65">
        <f>V62*W62*X62</f>
        <v>0</v>
      </c>
      <c r="Z56" s="323">
        <v>13</v>
      </c>
      <c r="AA56" s="212"/>
      <c r="AB56" s="496"/>
      <c r="AC56" s="1764"/>
      <c r="AD56" s="1764"/>
      <c r="AE56" s="296"/>
      <c r="AF56" s="296"/>
      <c r="AG56" s="296"/>
      <c r="AH56" s="212"/>
      <c r="AI56" s="987"/>
      <c r="AJ56" s="323"/>
      <c r="AK56" s="323"/>
      <c r="AL56" s="1656"/>
      <c r="AM56" s="307"/>
      <c r="AN56" s="307"/>
      <c r="AO56" s="307"/>
      <c r="AP56" s="307"/>
      <c r="AQ56" s="307"/>
      <c r="AR56" s="307"/>
      <c r="AS56" s="307"/>
    </row>
    <row r="57" spans="2:45" ht="15.75" customHeight="1">
      <c r="B57" s="314" t="str" cm="1">
        <f t="array" ref="B57">IFERROR(_xlfn.IFS(G31=0,"",G31&gt;0,G31),"")</f>
        <v/>
      </c>
      <c r="C57" s="314" t="str" cm="1">
        <f t="array" ref="C57">IFERROR(_xlfn.IFS(I31=0,"",I31&gt;0,I31),"")</f>
        <v/>
      </c>
      <c r="D57" s="323"/>
      <c r="E57" s="1315" t="s">
        <v>473</v>
      </c>
      <c r="F57" s="323"/>
      <c r="G57" s="1315"/>
      <c r="H57" s="1664"/>
      <c r="I57" s="1664"/>
      <c r="J57" s="323"/>
      <c r="K57" s="323"/>
      <c r="L57" s="323"/>
      <c r="M57" s="323"/>
      <c r="N57" s="323"/>
      <c r="O57" s="89"/>
      <c r="P57" s="323"/>
      <c r="Q57" s="323"/>
      <c r="R57" s="180"/>
      <c r="S57" s="180"/>
      <c r="T57" s="323"/>
      <c r="U57" s="1055"/>
      <c r="V57" s="1486"/>
      <c r="W57" s="113"/>
      <c r="X57" s="221"/>
      <c r="Y57" s="540">
        <f>V63*W63*X63</f>
        <v>24000</v>
      </c>
      <c r="Z57" s="323">
        <v>14</v>
      </c>
      <c r="AA57" s="212"/>
      <c r="AB57" s="496"/>
      <c r="AC57" s="1764"/>
      <c r="AD57" s="1764"/>
      <c r="AE57" s="296"/>
      <c r="AF57" s="296"/>
      <c r="AG57" s="296"/>
      <c r="AH57" s="212"/>
      <c r="AI57" s="987"/>
      <c r="AJ57" s="323"/>
      <c r="AK57" s="323"/>
      <c r="AL57" s="1656"/>
      <c r="AM57" s="338"/>
      <c r="AN57" s="338"/>
      <c r="AO57" s="338"/>
      <c r="AP57" s="338"/>
      <c r="AQ57" s="338"/>
      <c r="AR57" s="338"/>
      <c r="AS57" s="338"/>
    </row>
    <row r="58" spans="2:45" ht="15.75" customHeight="1">
      <c r="B58" s="314" t="str" cm="1">
        <f t="array" ref="B58">IFERROR(_xlfn.IFS(G32=0,"",G32&gt;0,G32),"")</f>
        <v/>
      </c>
      <c r="C58" s="314" t="str" cm="1">
        <f t="array" ref="C58">IFERROR(_xlfn.IFS(I32=0,"",I32&gt;0,I32),"")</f>
        <v/>
      </c>
      <c r="D58" s="323"/>
      <c r="E58" s="411"/>
      <c r="F58" s="323"/>
      <c r="G58" s="411"/>
      <c r="H58" s="323"/>
      <c r="I58" s="323"/>
      <c r="J58" s="323"/>
      <c r="K58" s="323"/>
      <c r="L58" s="323"/>
      <c r="M58" s="323"/>
      <c r="N58" s="323"/>
      <c r="O58" s="89"/>
      <c r="P58" s="323"/>
      <c r="Q58" s="323"/>
      <c r="R58" s="180"/>
      <c r="S58" s="180"/>
      <c r="T58" s="323"/>
      <c r="U58" s="1487" t="s">
        <v>375</v>
      </c>
      <c r="V58" s="1488"/>
      <c r="W58" s="369"/>
      <c r="X58" s="222">
        <f>SUM(X55:X57)</f>
        <v>0</v>
      </c>
      <c r="Y58" s="539">
        <f>SUM(Y56:Y57)</f>
        <v>24000</v>
      </c>
      <c r="Z58" s="323">
        <v>15</v>
      </c>
      <c r="AA58" s="212"/>
      <c r="AB58" s="496"/>
      <c r="AC58" s="1764"/>
      <c r="AD58" s="1764"/>
      <c r="AE58" s="296"/>
      <c r="AF58" s="296"/>
      <c r="AG58" s="296"/>
      <c r="AH58" s="212"/>
      <c r="AI58" s="987"/>
      <c r="AJ58" s="323"/>
      <c r="AK58" s="323"/>
    </row>
    <row r="59" spans="2:45" ht="15.75" customHeight="1">
      <c r="B59" s="314" t="str" cm="1">
        <f t="array" ref="B59">IFERROR(_xlfn.IFS(G33=0,"",G33&gt;0,G33),"")</f>
        <v/>
      </c>
      <c r="C59" s="314" t="str" cm="1">
        <f t="array" ref="C59">IFERROR(_xlfn.IFS(I33=0,"",I33&gt;0,I33),"")</f>
        <v/>
      </c>
      <c r="D59" s="323"/>
      <c r="E59" s="411"/>
      <c r="F59" s="323"/>
      <c r="G59" s="323"/>
      <c r="H59" s="323"/>
      <c r="I59" s="323"/>
      <c r="J59" s="323"/>
      <c r="K59" s="323"/>
      <c r="L59" s="323"/>
      <c r="M59" s="323"/>
      <c r="N59" s="323"/>
      <c r="O59" s="89"/>
      <c r="P59" s="323"/>
      <c r="Q59" s="323"/>
      <c r="R59" s="180"/>
      <c r="S59" s="180"/>
      <c r="T59" s="323"/>
      <c r="U59" s="89"/>
      <c r="V59" s="89"/>
      <c r="W59" s="812"/>
      <c r="X59" s="812"/>
      <c r="Z59" s="323">
        <v>16</v>
      </c>
      <c r="AA59" s="212"/>
      <c r="AB59" s="496"/>
      <c r="AC59" s="1764"/>
      <c r="AD59" s="1764"/>
      <c r="AE59" s="296"/>
      <c r="AF59" s="296"/>
      <c r="AG59" s="296"/>
      <c r="AH59" s="212"/>
      <c r="AI59" s="987"/>
      <c r="AJ59" s="323"/>
      <c r="AK59" s="323"/>
    </row>
    <row r="60" spans="2:45" ht="15.75">
      <c r="B60" s="314" t="str" cm="1">
        <f t="array" ref="B60">IFERROR(_xlfn.IFS(G34=0,"",G34&gt;0,G34),"")</f>
        <v/>
      </c>
      <c r="C60" s="314" t="str" cm="1">
        <f t="array" ref="C60">IFERROR(_xlfn.IFS(I34=0,"",I34&gt;0,I34),"")</f>
        <v/>
      </c>
      <c r="D60" s="323"/>
      <c r="E60" s="411"/>
      <c r="F60" s="323"/>
      <c r="G60" s="323"/>
      <c r="H60" s="323"/>
      <c r="I60" s="323"/>
      <c r="J60" s="323"/>
      <c r="K60" s="323"/>
      <c r="L60" s="323"/>
      <c r="M60" s="323"/>
      <c r="N60" s="323"/>
      <c r="O60" s="89"/>
      <c r="P60" s="323"/>
      <c r="Q60" s="323"/>
      <c r="R60" s="180"/>
      <c r="S60" s="180"/>
      <c r="T60" s="323"/>
      <c r="U60" s="89"/>
      <c r="V60" s="89"/>
      <c r="W60" s="812"/>
      <c r="X60" s="812"/>
      <c r="Y60" s="65">
        <f>V66*X66</f>
        <v>0</v>
      </c>
      <c r="AA60" s="212"/>
      <c r="AB60" s="496"/>
      <c r="AC60" s="1764"/>
      <c r="AD60" s="1764"/>
      <c r="AE60" s="296"/>
      <c r="AF60" s="296"/>
      <c r="AG60" s="296"/>
      <c r="AH60" s="212"/>
      <c r="AI60" s="987"/>
      <c r="AJ60" s="323"/>
      <c r="AK60" s="323"/>
    </row>
    <row r="61" spans="2:45" ht="15.75">
      <c r="B61" s="314" t="str" cm="1">
        <f t="array" ref="B61">IFERROR(_xlfn.IFS(G35=0,"",G35&gt;0,G35),"")</f>
        <v/>
      </c>
      <c r="C61" s="314" t="str" cm="1">
        <f t="array" ref="C61">IFERROR(_xlfn.IFS(I35=0,"",I35&gt;0,I35),"")</f>
        <v/>
      </c>
      <c r="D61" s="323"/>
      <c r="E61" s="1435" t="s">
        <v>474</v>
      </c>
      <c r="F61" s="323"/>
      <c r="G61" s="323"/>
      <c r="H61" s="323"/>
      <c r="I61" s="323"/>
      <c r="J61" s="323"/>
      <c r="K61" s="323"/>
      <c r="L61" s="323"/>
      <c r="M61" s="323"/>
      <c r="N61" s="323"/>
      <c r="O61" s="89"/>
      <c r="P61" s="323"/>
      <c r="Q61" s="323"/>
      <c r="R61" s="180"/>
      <c r="S61" s="180"/>
      <c r="T61" s="323"/>
      <c r="U61" s="66"/>
      <c r="V61" s="1492" t="s">
        <v>408</v>
      </c>
      <c r="W61" s="1260" t="s">
        <v>409</v>
      </c>
      <c r="X61" s="1260" t="s">
        <v>410</v>
      </c>
      <c r="Y61" s="65">
        <f>V67*W67*X67</f>
        <v>8000</v>
      </c>
      <c r="AA61" s="212"/>
      <c r="AB61" s="496"/>
      <c r="AC61" s="1764"/>
      <c r="AD61" s="1764"/>
      <c r="AE61" s="296"/>
      <c r="AF61" s="296"/>
      <c r="AG61" s="296"/>
      <c r="AH61" s="414"/>
      <c r="AI61" s="987"/>
      <c r="AJ61" s="323"/>
      <c r="AK61" s="323"/>
    </row>
    <row r="62" spans="2:45" ht="15.75" customHeight="1">
      <c r="B62" s="316"/>
      <c r="C62" s="316"/>
      <c r="D62" s="323"/>
      <c r="E62" s="1765" t="s">
        <v>475</v>
      </c>
      <c r="F62" s="1765"/>
      <c r="G62" s="1765"/>
      <c r="H62" s="1765"/>
      <c r="I62" s="1765"/>
      <c r="J62" s="1765"/>
      <c r="K62" s="1765"/>
      <c r="L62" s="1765"/>
      <c r="M62" s="1765"/>
      <c r="N62" s="1765"/>
      <c r="O62" s="89"/>
      <c r="P62" s="323"/>
      <c r="Q62" s="323"/>
      <c r="R62" s="180"/>
      <c r="S62" s="180"/>
      <c r="T62" s="323"/>
      <c r="U62" s="1261" t="s">
        <v>412</v>
      </c>
      <c r="V62" s="1493">
        <v>180</v>
      </c>
      <c r="W62" s="65">
        <v>0</v>
      </c>
      <c r="X62" s="65">
        <v>0</v>
      </c>
      <c r="Y62" s="540">
        <f>V68*W68*X68</f>
        <v>0</v>
      </c>
      <c r="AA62" s="212"/>
      <c r="AB62" s="496"/>
      <c r="AC62" s="1764"/>
      <c r="AD62" s="1764"/>
      <c r="AE62" s="296"/>
      <c r="AF62" s="296"/>
      <c r="AG62" s="296"/>
      <c r="AH62" s="414"/>
      <c r="AI62" s="987"/>
      <c r="AJ62" s="323"/>
      <c r="AK62" s="323"/>
    </row>
    <row r="63" spans="2:45" ht="15.75" customHeight="1">
      <c r="B63" s="316"/>
      <c r="C63" s="316"/>
      <c r="D63" s="323"/>
      <c r="E63" s="1765" t="s">
        <v>476</v>
      </c>
      <c r="F63" s="1765"/>
      <c r="G63" s="1765"/>
      <c r="H63" s="1765"/>
      <c r="I63" s="1765"/>
      <c r="J63" s="1765"/>
      <c r="K63" s="1765"/>
      <c r="L63" s="1765"/>
      <c r="M63" s="1765"/>
      <c r="N63" s="1765"/>
      <c r="O63" s="89"/>
      <c r="P63" s="323"/>
      <c r="Q63" s="323"/>
      <c r="R63" s="180"/>
      <c r="S63" s="180"/>
      <c r="T63" s="323"/>
      <c r="U63" s="1261" t="s">
        <v>413</v>
      </c>
      <c r="V63" s="1493">
        <v>150</v>
      </c>
      <c r="W63" s="65">
        <v>20</v>
      </c>
      <c r="X63" s="540">
        <v>8</v>
      </c>
      <c r="Y63" s="544">
        <f>SUM(Y60:Y62)</f>
        <v>8000</v>
      </c>
      <c r="AA63" s="212"/>
      <c r="AB63" s="496"/>
      <c r="AC63" s="1764"/>
      <c r="AD63" s="1764"/>
      <c r="AE63" s="296"/>
      <c r="AF63" s="296"/>
      <c r="AG63" s="296"/>
      <c r="AH63" s="414"/>
      <c r="AI63" s="987"/>
      <c r="AJ63" s="323"/>
      <c r="AK63" s="323"/>
    </row>
    <row r="64" spans="2:45" ht="15.75" customHeight="1">
      <c r="B64" s="316"/>
      <c r="C64" s="316"/>
      <c r="D64" s="323"/>
      <c r="E64" s="411"/>
      <c r="F64" s="323"/>
      <c r="G64" s="323"/>
      <c r="H64" s="323"/>
      <c r="I64" s="323"/>
      <c r="J64" s="323"/>
      <c r="K64" s="323"/>
      <c r="L64" s="323"/>
      <c r="M64" s="323"/>
      <c r="N64" s="323"/>
      <c r="O64" s="89"/>
      <c r="P64" s="323"/>
      <c r="Q64" s="323"/>
      <c r="R64" s="180"/>
      <c r="S64" s="180"/>
      <c r="T64" s="323"/>
      <c r="U64" s="1240"/>
      <c r="V64" s="56"/>
      <c r="W64" s="56"/>
      <c r="X64" s="1264" t="s">
        <v>376</v>
      </c>
      <c r="AA64" s="212"/>
      <c r="AB64" s="496"/>
      <c r="AC64" s="1764"/>
      <c r="AD64" s="1764"/>
      <c r="AE64" s="296"/>
      <c r="AF64" s="296"/>
      <c r="AG64" s="296"/>
      <c r="AH64" s="414"/>
      <c r="AI64" s="987"/>
      <c r="AJ64" s="323"/>
      <c r="AK64" s="323"/>
    </row>
    <row r="65" spans="2:37" ht="15.75" customHeight="1">
      <c r="B65" s="316"/>
      <c r="C65" s="316"/>
      <c r="D65" s="323"/>
      <c r="E65" s="411"/>
      <c r="F65" s="323"/>
      <c r="G65" s="323"/>
      <c r="H65" s="323"/>
      <c r="I65" s="323"/>
      <c r="J65" s="323"/>
      <c r="K65" s="323"/>
      <c r="L65" s="323"/>
      <c r="M65" s="323"/>
      <c r="N65" s="323"/>
      <c r="O65" s="89"/>
      <c r="P65" s="323"/>
      <c r="Q65" s="323"/>
      <c r="R65" s="180"/>
      <c r="S65" s="180"/>
      <c r="T65" s="323"/>
      <c r="U65" s="1262"/>
      <c r="V65" s="323"/>
      <c r="W65" s="323"/>
      <c r="Y65" s="563">
        <f>Y58-Y63</f>
        <v>16000</v>
      </c>
      <c r="AA65" s="212"/>
      <c r="AB65" s="496"/>
      <c r="AC65" s="1764"/>
      <c r="AD65" s="1764"/>
      <c r="AE65" s="296"/>
      <c r="AF65" s="296"/>
      <c r="AG65" s="296"/>
      <c r="AH65" s="414"/>
      <c r="AI65" s="987"/>
      <c r="AJ65" s="323"/>
      <c r="AK65" s="323"/>
    </row>
    <row r="66" spans="2:37" ht="15.75" customHeight="1">
      <c r="B66" s="316"/>
      <c r="C66" s="316"/>
      <c r="D66" s="323"/>
      <c r="E66" s="411"/>
      <c r="F66" s="323"/>
      <c r="G66" s="323"/>
      <c r="H66" s="323"/>
      <c r="I66" s="323"/>
      <c r="J66" s="323"/>
      <c r="K66" s="323"/>
      <c r="L66" s="323"/>
      <c r="M66" s="323"/>
      <c r="N66" s="323"/>
      <c r="O66" s="89"/>
      <c r="P66" s="323"/>
      <c r="Q66" s="323"/>
      <c r="R66" s="180"/>
      <c r="S66" s="180"/>
      <c r="T66" s="323"/>
      <c r="U66" s="1263" t="s">
        <v>414</v>
      </c>
      <c r="V66" s="1494">
        <v>170</v>
      </c>
      <c r="W66" s="370">
        <v>0</v>
      </c>
      <c r="X66" s="61">
        <v>0</v>
      </c>
      <c r="Y66" s="180"/>
      <c r="AA66" s="984"/>
      <c r="AB66" s="982"/>
      <c r="AC66" s="982"/>
      <c r="AD66" s="983"/>
      <c r="AE66" s="984"/>
      <c r="AF66" s="984"/>
      <c r="AG66" s="984"/>
      <c r="AH66" s="1299"/>
      <c r="AI66" s="984"/>
      <c r="AJ66" s="984"/>
      <c r="AK66" s="323"/>
    </row>
    <row r="67" spans="2:37" ht="15.75" customHeight="1">
      <c r="B67" s="316"/>
      <c r="C67" s="316"/>
      <c r="D67" s="323"/>
      <c r="E67" s="411"/>
      <c r="F67" s="323"/>
      <c r="G67" s="323"/>
      <c r="H67" s="323"/>
      <c r="I67" s="323"/>
      <c r="J67" s="323"/>
      <c r="K67" s="323"/>
      <c r="L67" s="323"/>
      <c r="M67" s="323"/>
      <c r="N67" s="323"/>
      <c r="O67" s="89"/>
      <c r="P67" s="323"/>
      <c r="Q67" s="323"/>
      <c r="R67" s="180"/>
      <c r="S67" s="180"/>
      <c r="T67" s="323"/>
      <c r="U67" s="1263" t="s">
        <v>415</v>
      </c>
      <c r="V67" s="1494">
        <v>160</v>
      </c>
      <c r="W67" s="370">
        <v>5</v>
      </c>
      <c r="X67" s="262">
        <v>10</v>
      </c>
      <c r="Y67" s="180"/>
      <c r="AA67" s="982"/>
      <c r="AB67" s="982"/>
      <c r="AC67" s="983"/>
      <c r="AD67" s="983"/>
      <c r="AE67" s="982"/>
      <c r="AF67" s="982"/>
      <c r="AG67" s="984"/>
      <c r="AH67" s="984"/>
      <c r="AI67" s="985"/>
      <c r="AJ67" s="323"/>
      <c r="AK67" s="323"/>
    </row>
    <row r="68" spans="2:37" ht="15.75" customHeight="1">
      <c r="B68" s="316"/>
      <c r="C68" s="316"/>
      <c r="D68" s="323"/>
      <c r="E68" s="411"/>
      <c r="F68" s="323"/>
      <c r="G68" s="323"/>
      <c r="H68" s="323"/>
      <c r="I68" s="323"/>
      <c r="J68" s="323"/>
      <c r="K68" s="323"/>
      <c r="L68" s="323"/>
      <c r="M68" s="323"/>
      <c r="N68" s="323"/>
      <c r="O68" s="323"/>
      <c r="P68" s="323"/>
      <c r="Q68" s="323"/>
      <c r="R68" s="323"/>
      <c r="S68" s="323"/>
      <c r="T68" s="323"/>
      <c r="U68" s="1263" t="s">
        <v>416</v>
      </c>
      <c r="V68" s="1494"/>
      <c r="W68" s="370"/>
      <c r="X68" s="262"/>
      <c r="Y68" s="323"/>
      <c r="Z68" s="323"/>
      <c r="AA68" s="323"/>
      <c r="AB68" s="323"/>
      <c r="AC68" s="323"/>
      <c r="AD68" s="323"/>
      <c r="AE68" s="323"/>
      <c r="AF68" s="323"/>
      <c r="AG68" s="323"/>
      <c r="AH68" s="323"/>
      <c r="AI68" s="323"/>
      <c r="AJ68" s="323"/>
      <c r="AK68" s="323"/>
    </row>
    <row r="69" spans="2:37" ht="15.75" customHeight="1">
      <c r="B69" s="316"/>
      <c r="C69" s="316"/>
      <c r="D69" s="323"/>
      <c r="E69" s="411"/>
      <c r="F69" s="323"/>
      <c r="G69" s="323"/>
      <c r="H69" s="323"/>
      <c r="I69" s="323"/>
      <c r="J69" s="323"/>
      <c r="K69" s="323"/>
      <c r="L69" s="323"/>
      <c r="M69" s="323"/>
      <c r="N69" s="323"/>
      <c r="O69" s="323"/>
      <c r="P69" s="323"/>
      <c r="Q69" s="323"/>
      <c r="R69" s="323"/>
      <c r="S69" s="323"/>
      <c r="T69" s="323"/>
      <c r="U69" s="323"/>
      <c r="V69" s="323"/>
      <c r="W69" s="323"/>
      <c r="X69" s="1265" t="s">
        <v>417</v>
      </c>
      <c r="Y69" s="323"/>
      <c r="Z69" s="323"/>
      <c r="AA69" s="323"/>
      <c r="AB69" s="323"/>
      <c r="AC69" s="323"/>
      <c r="AD69" s="323"/>
      <c r="AE69" s="323"/>
      <c r="AF69" s="323"/>
      <c r="AG69" s="323"/>
      <c r="AH69" s="323"/>
      <c r="AI69" s="323"/>
      <c r="AJ69" s="323"/>
      <c r="AK69" s="323"/>
    </row>
    <row r="70" spans="2:37" ht="15.75" customHeight="1">
      <c r="B70" s="316"/>
      <c r="C70" s="316"/>
      <c r="D70" s="323"/>
      <c r="E70" s="411"/>
      <c r="F70" s="323"/>
      <c r="G70" s="323"/>
      <c r="H70" s="323"/>
      <c r="I70" s="323"/>
      <c r="J70" s="323"/>
      <c r="K70" s="323"/>
      <c r="L70" s="323"/>
      <c r="M70" s="323"/>
      <c r="N70" s="323"/>
      <c r="O70" s="323"/>
      <c r="P70" s="323"/>
      <c r="Q70" s="323"/>
      <c r="R70" s="323"/>
      <c r="S70" s="323"/>
      <c r="T70" s="323"/>
      <c r="U70" s="323"/>
      <c r="V70" s="323"/>
      <c r="W70" s="323"/>
      <c r="Y70" s="323"/>
      <c r="Z70" s="323"/>
      <c r="AA70" s="323"/>
      <c r="AB70" s="323"/>
      <c r="AC70" s="323"/>
      <c r="AD70" s="323"/>
      <c r="AE70" s="323"/>
      <c r="AF70" s="323"/>
      <c r="AG70" s="323"/>
      <c r="AH70" s="323"/>
      <c r="AI70" s="323"/>
      <c r="AJ70" s="323"/>
      <c r="AK70" s="323"/>
    </row>
    <row r="71" spans="2:37" ht="15.75" customHeight="1">
      <c r="B71" s="316"/>
      <c r="C71" s="316"/>
      <c r="D71" s="323"/>
      <c r="E71" s="411"/>
      <c r="F71" s="323"/>
      <c r="G71" s="323"/>
      <c r="H71" s="323"/>
      <c r="I71" s="323"/>
      <c r="J71" s="323"/>
      <c r="K71" s="323"/>
      <c r="L71" s="323"/>
      <c r="M71" s="323"/>
      <c r="N71" s="323"/>
      <c r="O71" s="323"/>
      <c r="P71" s="323"/>
      <c r="Q71" s="323"/>
      <c r="R71" s="323"/>
      <c r="S71" s="323"/>
      <c r="T71" s="323"/>
      <c r="U71" s="323"/>
      <c r="V71" s="323"/>
      <c r="W71" s="323"/>
      <c r="X71" s="1266" t="s">
        <v>247</v>
      </c>
      <c r="Y71" s="323"/>
      <c r="Z71" s="323"/>
      <c r="AA71" s="323"/>
      <c r="AB71" s="323"/>
      <c r="AC71" s="323"/>
      <c r="AD71" s="323"/>
      <c r="AE71" s="323"/>
      <c r="AF71" s="323"/>
      <c r="AG71" s="323"/>
      <c r="AH71" s="323"/>
      <c r="AI71" s="323"/>
      <c r="AJ71" s="323"/>
      <c r="AK71" s="323"/>
    </row>
    <row r="72" spans="2:37" ht="15.75" customHeight="1">
      <c r="B72" s="316"/>
      <c r="C72" s="316"/>
      <c r="D72" s="323"/>
      <c r="E72" s="411"/>
      <c r="F72" s="323"/>
      <c r="G72" s="323"/>
      <c r="H72" s="323"/>
      <c r="I72" s="323"/>
      <c r="J72" s="323"/>
      <c r="K72" s="323"/>
      <c r="L72" s="323"/>
      <c r="M72" s="323"/>
      <c r="N72" s="323"/>
      <c r="O72" s="323"/>
      <c r="P72" s="323"/>
      <c r="Q72" s="323"/>
      <c r="R72" s="323"/>
      <c r="S72" s="323"/>
      <c r="T72" s="323"/>
      <c r="U72" s="89"/>
      <c r="V72" s="323"/>
      <c r="W72" s="323"/>
      <c r="X72" s="180"/>
      <c r="Y72" s="323"/>
      <c r="Z72" s="323"/>
      <c r="AA72" s="323"/>
      <c r="AB72" s="323"/>
      <c r="AC72" s="323"/>
      <c r="AD72" s="323"/>
      <c r="AE72" s="323"/>
      <c r="AF72" s="323"/>
      <c r="AG72" s="323"/>
      <c r="AH72" s="323"/>
      <c r="AI72" s="323"/>
      <c r="AJ72" s="323"/>
      <c r="AK72" s="323"/>
    </row>
    <row r="73" spans="2:37" ht="15.75" customHeight="1">
      <c r="B73" s="316"/>
      <c r="C73" s="316"/>
      <c r="D73" s="323"/>
      <c r="E73" s="411"/>
      <c r="F73" s="323"/>
      <c r="G73" s="323"/>
      <c r="H73" s="323"/>
      <c r="I73" s="323"/>
      <c r="J73" s="323"/>
      <c r="K73" s="323"/>
      <c r="L73" s="323"/>
      <c r="M73" s="323"/>
      <c r="N73" s="323"/>
      <c r="O73" s="323"/>
      <c r="P73" s="323"/>
      <c r="Q73" s="323"/>
      <c r="R73" s="323"/>
      <c r="S73" s="323"/>
      <c r="T73" s="323"/>
      <c r="U73" s="89"/>
      <c r="V73" s="323"/>
      <c r="W73" s="323"/>
      <c r="X73" s="180"/>
      <c r="Y73" s="323"/>
      <c r="Z73" s="323"/>
      <c r="AA73" s="323"/>
      <c r="AB73" s="323"/>
      <c r="AC73" s="323"/>
      <c r="AD73" s="323"/>
      <c r="AE73" s="323"/>
      <c r="AF73" s="323"/>
      <c r="AG73" s="323"/>
      <c r="AH73" s="323"/>
      <c r="AI73" s="323"/>
      <c r="AJ73" s="323"/>
      <c r="AK73" s="323"/>
    </row>
    <row r="74" spans="2:37" ht="15.75" customHeight="1">
      <c r="B74" s="316"/>
      <c r="C74" s="316"/>
      <c r="D74" s="323"/>
      <c r="E74" s="411"/>
      <c r="F74" s="323"/>
      <c r="G74" s="323"/>
      <c r="H74" s="323"/>
      <c r="I74" s="323"/>
      <c r="J74" s="323"/>
      <c r="K74" s="323"/>
      <c r="L74" s="323"/>
      <c r="M74" s="323"/>
      <c r="N74" s="323"/>
      <c r="O74" s="323"/>
      <c r="P74" s="323"/>
      <c r="Q74" s="323"/>
      <c r="R74" s="323"/>
      <c r="S74" s="323"/>
      <c r="T74" s="323"/>
      <c r="U74" s="323"/>
      <c r="V74" s="323"/>
      <c r="W74" s="323"/>
      <c r="X74" s="323"/>
      <c r="Y74" s="323"/>
      <c r="Z74" s="323"/>
      <c r="AA74" s="323"/>
      <c r="AB74" s="323"/>
      <c r="AC74" s="323"/>
      <c r="AD74" s="323"/>
      <c r="AE74" s="323"/>
      <c r="AF74" s="323"/>
      <c r="AG74" s="323"/>
      <c r="AH74" s="323"/>
      <c r="AI74" s="323"/>
      <c r="AJ74" s="323"/>
      <c r="AK74" s="323"/>
    </row>
    <row r="75" spans="2:37" ht="15.75" customHeight="1">
      <c r="B75" s="316"/>
      <c r="C75" s="316"/>
      <c r="D75" s="323"/>
      <c r="E75" s="411"/>
      <c r="F75" s="323"/>
      <c r="G75" s="323"/>
      <c r="H75" s="323"/>
      <c r="I75" s="323"/>
      <c r="J75" s="323"/>
      <c r="K75" s="323"/>
      <c r="L75" s="323"/>
      <c r="M75" s="323"/>
      <c r="N75" s="323"/>
      <c r="O75" s="323"/>
      <c r="P75" s="323"/>
      <c r="Q75" s="323"/>
      <c r="R75" s="323"/>
      <c r="S75" s="323"/>
      <c r="T75" s="323"/>
      <c r="U75" s="323"/>
      <c r="V75" s="323"/>
      <c r="W75" s="323"/>
      <c r="X75" s="323"/>
      <c r="Y75" s="323"/>
      <c r="Z75" s="323"/>
      <c r="AA75" s="323"/>
      <c r="AB75" s="323"/>
      <c r="AC75" s="323"/>
      <c r="AD75" s="323"/>
      <c r="AE75" s="323"/>
      <c r="AF75" s="323"/>
      <c r="AG75" s="323"/>
      <c r="AH75" s="323"/>
      <c r="AI75" s="323"/>
      <c r="AJ75" s="323"/>
      <c r="AK75" s="323"/>
    </row>
    <row r="76" spans="2:37" ht="15.75" customHeight="1">
      <c r="B76" s="316"/>
      <c r="C76" s="316"/>
      <c r="D76" s="323"/>
      <c r="E76" s="411"/>
      <c r="F76" s="323"/>
      <c r="G76" s="323"/>
      <c r="H76" s="323"/>
      <c r="I76" s="323"/>
      <c r="J76" s="323"/>
      <c r="K76" s="323"/>
      <c r="L76" s="323"/>
      <c r="M76" s="323"/>
      <c r="N76" s="323"/>
      <c r="O76" s="323"/>
      <c r="P76" s="323"/>
      <c r="Q76" s="323"/>
      <c r="R76" s="323"/>
      <c r="S76" s="323"/>
      <c r="T76" s="323"/>
      <c r="U76" s="323"/>
      <c r="V76" s="323"/>
      <c r="W76" s="323"/>
      <c r="X76" s="323"/>
      <c r="Y76" s="323"/>
      <c r="Z76" s="323"/>
      <c r="AA76" s="323"/>
      <c r="AB76" s="323"/>
      <c r="AC76" s="323"/>
      <c r="AD76" s="323"/>
      <c r="AE76" s="323"/>
      <c r="AF76" s="323"/>
      <c r="AG76" s="323"/>
      <c r="AH76" s="323"/>
      <c r="AI76" s="323"/>
      <c r="AJ76" s="323"/>
      <c r="AK76" s="323"/>
    </row>
    <row r="77" spans="2:37" ht="15.75" customHeight="1">
      <c r="B77" s="316"/>
      <c r="C77" s="316"/>
      <c r="D77" s="323"/>
      <c r="E77" s="411"/>
      <c r="F77" s="323"/>
      <c r="G77" s="323"/>
      <c r="H77" s="323"/>
      <c r="I77" s="323"/>
      <c r="J77" s="323"/>
      <c r="K77" s="323"/>
      <c r="L77" s="323"/>
      <c r="M77" s="323"/>
      <c r="N77" s="323"/>
      <c r="O77" s="323"/>
      <c r="P77" s="323"/>
      <c r="Q77" s="323"/>
      <c r="R77" s="323"/>
      <c r="S77" s="323"/>
      <c r="T77" s="323"/>
      <c r="U77" s="323"/>
      <c r="V77" s="323"/>
      <c r="W77" s="323"/>
      <c r="X77" s="323"/>
      <c r="Y77" s="323"/>
      <c r="Z77" s="323"/>
      <c r="AA77" s="323"/>
      <c r="AB77" s="323"/>
      <c r="AC77" s="323"/>
      <c r="AD77" s="323"/>
      <c r="AE77" s="323"/>
      <c r="AF77" s="323"/>
      <c r="AG77" s="323"/>
      <c r="AH77" s="323"/>
      <c r="AI77" s="323"/>
      <c r="AJ77" s="323"/>
      <c r="AK77" s="323"/>
    </row>
    <row r="78" spans="2:37" ht="15.75" customHeight="1">
      <c r="B78" s="316"/>
      <c r="C78" s="316"/>
      <c r="D78" s="323"/>
      <c r="E78" s="411"/>
      <c r="F78" s="323"/>
      <c r="G78" s="323"/>
      <c r="H78" s="323"/>
      <c r="I78" s="323"/>
      <c r="J78" s="323"/>
      <c r="K78" s="323"/>
      <c r="L78" s="323"/>
      <c r="M78" s="323"/>
      <c r="N78" s="323"/>
      <c r="O78" s="323"/>
      <c r="P78" s="323"/>
      <c r="Q78" s="323"/>
      <c r="R78" s="323"/>
      <c r="S78" s="323"/>
      <c r="T78" s="323"/>
      <c r="U78" s="323"/>
      <c r="V78" s="323"/>
      <c r="W78" s="323"/>
      <c r="X78" s="323"/>
      <c r="Y78" s="323"/>
      <c r="Z78" s="323"/>
      <c r="AA78" s="323"/>
      <c r="AB78" s="323"/>
      <c r="AC78" s="323"/>
      <c r="AD78" s="323"/>
      <c r="AE78" s="323"/>
      <c r="AF78" s="323"/>
      <c r="AG78" s="323"/>
      <c r="AH78" s="323"/>
      <c r="AI78" s="323"/>
      <c r="AJ78" s="323"/>
      <c r="AK78" s="323"/>
    </row>
    <row r="79" spans="2:37" ht="15.75" customHeight="1">
      <c r="B79" s="316"/>
      <c r="C79" s="316"/>
      <c r="D79" s="323"/>
      <c r="E79" s="411"/>
      <c r="F79" s="323"/>
      <c r="G79" s="323"/>
      <c r="H79" s="323"/>
      <c r="I79" s="323"/>
      <c r="J79" s="323"/>
      <c r="K79" s="323"/>
      <c r="L79" s="323"/>
      <c r="M79" s="323"/>
      <c r="N79" s="323"/>
      <c r="O79" s="323"/>
      <c r="P79" s="323"/>
      <c r="Q79" s="323"/>
      <c r="R79" s="323"/>
      <c r="S79" s="323"/>
      <c r="T79" s="323"/>
      <c r="U79" s="323"/>
      <c r="V79" s="323"/>
      <c r="W79" s="323"/>
      <c r="X79" s="323"/>
      <c r="Y79" s="323"/>
      <c r="Z79" s="323"/>
      <c r="AA79" s="323"/>
      <c r="AB79" s="323"/>
      <c r="AC79" s="323"/>
      <c r="AD79" s="323"/>
      <c r="AE79" s="323"/>
      <c r="AF79" s="323"/>
      <c r="AG79" s="323"/>
      <c r="AH79" s="323"/>
      <c r="AI79" s="323"/>
      <c r="AJ79" s="323"/>
      <c r="AK79" s="323"/>
    </row>
    <row r="80" spans="2:37" ht="15.75" customHeight="1">
      <c r="B80" s="316"/>
      <c r="C80" s="316"/>
      <c r="D80" s="323"/>
      <c r="E80" s="411"/>
      <c r="F80" s="323"/>
      <c r="G80" s="323"/>
      <c r="H80" s="323"/>
      <c r="I80" s="323"/>
      <c r="J80" s="323"/>
      <c r="K80" s="323"/>
      <c r="L80" s="323"/>
      <c r="M80" s="323"/>
      <c r="N80" s="323"/>
      <c r="O80" s="323"/>
      <c r="P80" s="323"/>
      <c r="Q80" s="323"/>
      <c r="R80" s="323"/>
      <c r="S80" s="323"/>
      <c r="T80" s="323"/>
      <c r="U80" s="323"/>
      <c r="V80" s="323"/>
      <c r="W80" s="323"/>
      <c r="X80" s="323"/>
      <c r="Y80" s="323"/>
      <c r="Z80" s="323"/>
      <c r="AA80" s="323"/>
      <c r="AB80" s="323"/>
      <c r="AC80" s="323"/>
      <c r="AD80" s="323"/>
      <c r="AE80" s="323"/>
      <c r="AF80" s="323"/>
      <c r="AG80" s="323"/>
      <c r="AH80" s="323"/>
      <c r="AI80" s="323"/>
      <c r="AJ80" s="323"/>
      <c r="AK80" s="323"/>
    </row>
    <row r="81" spans="2:37" ht="15.75" customHeight="1">
      <c r="B81" s="316"/>
      <c r="C81" s="316"/>
      <c r="D81" s="323"/>
      <c r="E81" s="411"/>
      <c r="F81" s="323"/>
      <c r="G81" s="323"/>
      <c r="H81" s="323"/>
      <c r="I81" s="323"/>
      <c r="J81" s="323"/>
      <c r="K81" s="323"/>
      <c r="L81" s="323"/>
      <c r="M81" s="323"/>
      <c r="N81" s="323"/>
      <c r="O81" s="323"/>
      <c r="P81" s="323"/>
      <c r="Q81" s="323"/>
      <c r="R81" s="323"/>
      <c r="S81" s="323"/>
      <c r="T81" s="323"/>
      <c r="U81" s="323"/>
      <c r="V81" s="323"/>
      <c r="W81" s="323"/>
      <c r="X81" s="323"/>
      <c r="Y81" s="323"/>
      <c r="Z81" s="323"/>
      <c r="AA81" s="323"/>
      <c r="AB81" s="323"/>
      <c r="AC81" s="323"/>
      <c r="AD81" s="323"/>
      <c r="AE81" s="323"/>
      <c r="AF81" s="323"/>
      <c r="AG81" s="323"/>
      <c r="AH81" s="323"/>
      <c r="AI81" s="323"/>
      <c r="AJ81" s="323"/>
      <c r="AK81" s="323"/>
    </row>
    <row r="82" spans="2:37" ht="15.75" customHeight="1">
      <c r="B82" s="316"/>
      <c r="C82" s="316"/>
      <c r="D82" s="323"/>
      <c r="E82" s="411"/>
      <c r="F82" s="323"/>
      <c r="G82" s="323"/>
      <c r="H82" s="323"/>
      <c r="I82" s="323"/>
      <c r="J82" s="323"/>
      <c r="K82" s="323"/>
      <c r="L82" s="323"/>
      <c r="M82" s="323"/>
      <c r="N82" s="323"/>
      <c r="O82" s="323"/>
      <c r="P82" s="323"/>
      <c r="Q82" s="323"/>
      <c r="R82" s="323"/>
      <c r="S82" s="323"/>
      <c r="T82" s="323"/>
      <c r="U82" s="323"/>
      <c r="V82" s="323"/>
      <c r="W82" s="323"/>
      <c r="X82" s="323"/>
      <c r="Y82" s="323"/>
      <c r="Z82" s="323"/>
      <c r="AA82" s="323"/>
      <c r="AB82" s="323"/>
      <c r="AC82" s="323"/>
      <c r="AD82" s="323"/>
      <c r="AE82" s="323"/>
      <c r="AF82" s="323"/>
      <c r="AG82" s="323"/>
      <c r="AH82" s="323"/>
      <c r="AI82" s="323"/>
      <c r="AJ82" s="323"/>
      <c r="AK82" s="323"/>
    </row>
    <row r="83" spans="2:37" ht="15.75" customHeight="1">
      <c r="B83" s="316"/>
      <c r="C83" s="316"/>
      <c r="D83" s="323"/>
      <c r="E83" s="411"/>
      <c r="F83" s="323"/>
      <c r="G83" s="323"/>
      <c r="H83" s="323"/>
      <c r="I83" s="323"/>
      <c r="J83" s="323"/>
      <c r="K83" s="323"/>
      <c r="L83" s="323"/>
      <c r="M83" s="323"/>
      <c r="N83" s="323"/>
      <c r="O83" s="323"/>
      <c r="P83" s="323"/>
      <c r="Q83" s="323"/>
      <c r="R83" s="323"/>
      <c r="S83" s="323"/>
      <c r="T83" s="323"/>
      <c r="U83" s="323"/>
      <c r="V83" s="323"/>
      <c r="W83" s="323"/>
      <c r="X83" s="323"/>
      <c r="Y83" s="323"/>
      <c r="Z83" s="323"/>
      <c r="AA83" s="323"/>
      <c r="AB83" s="323"/>
      <c r="AC83" s="323"/>
      <c r="AD83" s="323"/>
      <c r="AE83" s="323"/>
      <c r="AF83" s="323"/>
      <c r="AG83" s="323"/>
      <c r="AH83" s="323"/>
      <c r="AI83" s="323"/>
      <c r="AJ83" s="323"/>
      <c r="AK83" s="323"/>
    </row>
    <row r="84" spans="2:37" ht="15.75" customHeight="1">
      <c r="B84" s="316"/>
      <c r="C84" s="316"/>
      <c r="D84" s="323"/>
      <c r="E84" s="411"/>
      <c r="F84" s="323"/>
      <c r="G84" s="323"/>
      <c r="H84" s="323"/>
      <c r="I84" s="323"/>
      <c r="J84" s="323"/>
      <c r="K84" s="323"/>
      <c r="L84" s="323"/>
      <c r="M84" s="323"/>
      <c r="N84" s="323"/>
      <c r="O84" s="323"/>
      <c r="P84" s="323"/>
      <c r="Q84" s="323"/>
      <c r="R84" s="323"/>
      <c r="S84" s="323"/>
      <c r="T84" s="323"/>
      <c r="U84" s="323"/>
      <c r="V84" s="323"/>
      <c r="W84" s="323"/>
      <c r="X84" s="323"/>
      <c r="Y84" s="323"/>
      <c r="Z84" s="323"/>
      <c r="AA84" s="323"/>
      <c r="AB84" s="323"/>
      <c r="AC84" s="323"/>
      <c r="AD84" s="323"/>
      <c r="AE84" s="323"/>
      <c r="AF84" s="323"/>
      <c r="AG84" s="323"/>
      <c r="AH84" s="323"/>
      <c r="AI84" s="323"/>
      <c r="AJ84" s="323"/>
      <c r="AK84" s="323"/>
    </row>
    <row r="85" spans="2:37" ht="15.75" customHeight="1">
      <c r="B85" s="316"/>
      <c r="C85" s="316"/>
      <c r="D85" s="323"/>
      <c r="E85" s="411"/>
      <c r="F85" s="323"/>
      <c r="G85" s="323"/>
      <c r="H85" s="323"/>
      <c r="I85" s="323"/>
      <c r="J85" s="323"/>
      <c r="K85" s="323"/>
      <c r="L85" s="323"/>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c r="AJ85" s="323"/>
      <c r="AK85" s="323"/>
    </row>
    <row r="86" spans="2:37" ht="15.75" customHeight="1">
      <c r="B86" s="316"/>
      <c r="C86" s="316"/>
      <c r="D86" s="323"/>
      <c r="E86" s="411"/>
      <c r="F86" s="323"/>
      <c r="G86" s="323"/>
      <c r="H86" s="323"/>
      <c r="I86" s="323"/>
      <c r="J86" s="323"/>
      <c r="K86" s="323"/>
      <c r="L86" s="323"/>
      <c r="M86" s="323"/>
      <c r="N86" s="323"/>
      <c r="O86" s="323"/>
      <c r="P86" s="323"/>
      <c r="Q86" s="323"/>
      <c r="R86" s="323"/>
      <c r="S86" s="323"/>
      <c r="T86" s="323"/>
      <c r="U86" s="323"/>
      <c r="V86" s="323"/>
      <c r="W86" s="323"/>
      <c r="X86" s="323"/>
      <c r="Y86" s="323"/>
      <c r="Z86" s="323"/>
      <c r="AA86" s="323"/>
      <c r="AB86" s="323"/>
      <c r="AC86" s="323"/>
      <c r="AD86" s="323"/>
      <c r="AE86" s="323"/>
      <c r="AF86" s="323"/>
      <c r="AG86" s="323"/>
      <c r="AH86" s="323"/>
      <c r="AI86" s="323"/>
      <c r="AJ86" s="323"/>
      <c r="AK86" s="323"/>
    </row>
    <row r="87" spans="2:37" ht="15.75" customHeight="1">
      <c r="B87" s="314"/>
      <c r="C87" s="314"/>
      <c r="D87" s="323"/>
      <c r="E87" s="411"/>
      <c r="F87" s="323"/>
      <c r="G87" s="323"/>
      <c r="H87" s="323"/>
      <c r="I87" s="323"/>
      <c r="J87" s="323"/>
      <c r="K87" s="323"/>
      <c r="L87" s="323"/>
      <c r="M87" s="323"/>
      <c r="N87" s="323"/>
      <c r="O87" s="323"/>
      <c r="P87" s="323"/>
      <c r="Q87" s="323"/>
      <c r="R87" s="323"/>
      <c r="S87" s="323"/>
      <c r="T87" s="323"/>
      <c r="U87" s="323"/>
      <c r="V87" s="323"/>
      <c r="W87" s="323"/>
      <c r="X87" s="323"/>
      <c r="Y87" s="323"/>
      <c r="Z87" s="323"/>
      <c r="AA87" s="323"/>
      <c r="AB87" s="323"/>
      <c r="AC87" s="323"/>
      <c r="AD87" s="323"/>
      <c r="AE87" s="323"/>
      <c r="AF87" s="323"/>
      <c r="AG87" s="323"/>
      <c r="AH87" s="323"/>
      <c r="AI87" s="323"/>
      <c r="AJ87" s="323"/>
      <c r="AK87" s="323"/>
    </row>
    <row r="88" spans="2:37" ht="15.75" customHeight="1">
      <c r="B88" s="314"/>
      <c r="C88" s="314"/>
      <c r="D88" s="323"/>
      <c r="E88" s="411"/>
      <c r="F88" s="323"/>
      <c r="G88" s="323"/>
      <c r="H88" s="323"/>
      <c r="I88" s="323"/>
      <c r="J88" s="323"/>
      <c r="K88" s="323"/>
      <c r="L88" s="323"/>
      <c r="M88" s="323"/>
      <c r="N88" s="323"/>
      <c r="O88" s="323"/>
      <c r="P88" s="323"/>
      <c r="Q88" s="323"/>
      <c r="R88" s="323"/>
      <c r="S88" s="323"/>
      <c r="T88" s="323"/>
      <c r="U88" s="323"/>
      <c r="V88" s="323"/>
      <c r="W88" s="323"/>
      <c r="X88" s="323"/>
      <c r="Y88" s="323"/>
      <c r="Z88" s="323"/>
      <c r="AA88" s="323"/>
      <c r="AB88" s="323"/>
      <c r="AC88" s="323"/>
      <c r="AD88" s="323"/>
      <c r="AE88" s="323"/>
      <c r="AF88" s="323"/>
      <c r="AG88" s="323"/>
      <c r="AH88" s="323"/>
      <c r="AI88" s="323"/>
      <c r="AJ88" s="323"/>
      <c r="AK88" s="323"/>
    </row>
    <row r="89" spans="2:37" ht="15.75" customHeight="1">
      <c r="B89" s="314"/>
      <c r="C89" s="314"/>
      <c r="D89" s="323"/>
      <c r="E89" s="411"/>
      <c r="F89" s="323"/>
      <c r="G89" s="323"/>
      <c r="H89" s="323"/>
      <c r="I89" s="323"/>
      <c r="J89" s="323"/>
      <c r="K89" s="323"/>
      <c r="L89" s="323"/>
      <c r="M89" s="323"/>
      <c r="N89" s="323"/>
      <c r="O89" s="323"/>
      <c r="P89" s="323"/>
      <c r="Q89" s="323"/>
      <c r="R89" s="323"/>
      <c r="S89" s="323"/>
      <c r="T89" s="323"/>
      <c r="U89" s="323"/>
      <c r="V89" s="323"/>
      <c r="W89" s="323"/>
      <c r="X89" s="323"/>
      <c r="Y89" s="323"/>
      <c r="Z89" s="323"/>
      <c r="AA89" s="323"/>
      <c r="AB89" s="323"/>
      <c r="AC89" s="323"/>
      <c r="AD89" s="323"/>
      <c r="AE89" s="323"/>
      <c r="AF89" s="323"/>
      <c r="AG89" s="323"/>
      <c r="AH89" s="323"/>
      <c r="AI89" s="323"/>
      <c r="AJ89" s="323"/>
      <c r="AK89" s="323"/>
    </row>
    <row r="90" spans="2:37" ht="15.75" customHeight="1">
      <c r="B90" s="314"/>
      <c r="C90" s="314"/>
      <c r="D90" s="323"/>
      <c r="E90" s="411"/>
      <c r="F90" s="323"/>
      <c r="G90" s="323"/>
      <c r="H90" s="323"/>
      <c r="I90" s="323"/>
      <c r="J90" s="323"/>
      <c r="K90" s="323"/>
      <c r="L90" s="323"/>
      <c r="M90" s="323"/>
      <c r="N90" s="323"/>
      <c r="O90" s="323"/>
      <c r="P90" s="323"/>
      <c r="Q90" s="323"/>
      <c r="R90" s="323"/>
      <c r="S90" s="323"/>
      <c r="T90" s="323"/>
      <c r="U90" s="323"/>
      <c r="V90" s="323"/>
      <c r="W90" s="323"/>
      <c r="X90" s="323"/>
      <c r="Y90" s="323"/>
      <c r="Z90" s="323"/>
      <c r="AA90" s="323"/>
      <c r="AB90" s="323"/>
      <c r="AC90" s="323"/>
      <c r="AD90" s="323"/>
      <c r="AE90" s="323"/>
      <c r="AF90" s="323"/>
      <c r="AG90" s="323"/>
      <c r="AH90" s="323"/>
      <c r="AI90" s="323"/>
      <c r="AJ90" s="323"/>
      <c r="AK90" s="323"/>
    </row>
    <row r="91" spans="2:37" ht="15.75" customHeight="1">
      <c r="B91" s="314"/>
      <c r="C91" s="314"/>
      <c r="D91" s="323"/>
      <c r="E91" s="411"/>
      <c r="F91" s="323"/>
      <c r="G91" s="323"/>
      <c r="H91" s="323"/>
      <c r="I91" s="323"/>
      <c r="J91" s="323"/>
      <c r="K91" s="323"/>
      <c r="L91" s="323"/>
      <c r="M91" s="323"/>
      <c r="N91" s="323"/>
      <c r="O91" s="323"/>
      <c r="P91" s="323"/>
      <c r="Q91" s="323"/>
      <c r="R91" s="323"/>
      <c r="S91" s="323"/>
      <c r="T91" s="323"/>
      <c r="U91" s="323"/>
      <c r="V91" s="323"/>
      <c r="W91" s="323"/>
      <c r="X91" s="323"/>
      <c r="Y91" s="323"/>
      <c r="Z91" s="323"/>
      <c r="AA91" s="323"/>
      <c r="AB91" s="323"/>
      <c r="AC91" s="323"/>
      <c r="AD91" s="323"/>
      <c r="AE91" s="323"/>
      <c r="AF91" s="323"/>
      <c r="AG91" s="323"/>
      <c r="AH91" s="323"/>
      <c r="AI91" s="323"/>
      <c r="AJ91" s="323"/>
      <c r="AK91" s="323"/>
    </row>
    <row r="92" spans="2:37" ht="15.75" customHeight="1">
      <c r="B92" s="314"/>
      <c r="C92" s="314"/>
      <c r="D92" s="323"/>
      <c r="E92" s="411"/>
      <c r="F92" s="323"/>
      <c r="G92" s="323"/>
      <c r="H92" s="323"/>
      <c r="I92" s="323"/>
      <c r="J92" s="323"/>
      <c r="K92" s="323"/>
      <c r="L92" s="323"/>
      <c r="M92" s="323"/>
      <c r="N92" s="323"/>
      <c r="O92" s="323"/>
      <c r="P92" s="323"/>
      <c r="Q92" s="323"/>
      <c r="R92" s="323"/>
      <c r="S92" s="323"/>
      <c r="T92" s="323"/>
      <c r="U92" s="323"/>
      <c r="V92" s="323"/>
      <c r="W92" s="323"/>
      <c r="X92" s="323"/>
      <c r="Y92" s="323"/>
      <c r="Z92" s="323"/>
      <c r="AA92" s="323"/>
      <c r="AB92" s="323"/>
      <c r="AC92" s="323"/>
      <c r="AD92" s="323"/>
      <c r="AE92" s="323"/>
      <c r="AF92" s="323"/>
      <c r="AG92" s="323"/>
      <c r="AH92" s="323"/>
      <c r="AI92" s="323"/>
      <c r="AJ92" s="323"/>
      <c r="AK92" s="323"/>
    </row>
    <row r="93" spans="2:37" ht="15.75" customHeight="1">
      <c r="B93" s="314"/>
      <c r="C93" s="314"/>
      <c r="D93" s="323"/>
      <c r="E93" s="411"/>
      <c r="F93" s="323"/>
      <c r="G93" s="323"/>
      <c r="H93" s="323"/>
      <c r="I93" s="323"/>
      <c r="J93" s="323"/>
      <c r="K93" s="323"/>
      <c r="L93" s="323"/>
      <c r="M93" s="323"/>
      <c r="N93" s="323"/>
      <c r="O93" s="323"/>
      <c r="P93" s="323"/>
      <c r="Q93" s="323"/>
      <c r="R93" s="323"/>
      <c r="S93" s="323"/>
      <c r="T93" s="323"/>
      <c r="U93" s="323"/>
      <c r="V93" s="323"/>
      <c r="W93" s="323"/>
      <c r="X93" s="323"/>
      <c r="Y93" s="323"/>
      <c r="Z93" s="323"/>
      <c r="AA93" s="323"/>
      <c r="AB93" s="323"/>
      <c r="AC93" s="323"/>
      <c r="AD93" s="323"/>
      <c r="AE93" s="323"/>
      <c r="AF93" s="323"/>
      <c r="AG93" s="323"/>
      <c r="AH93" s="323"/>
      <c r="AI93" s="323"/>
      <c r="AJ93" s="323"/>
      <c r="AK93" s="323"/>
    </row>
    <row r="94" spans="2:37" ht="15.75" customHeight="1">
      <c r="B94" s="314"/>
      <c r="C94" s="314"/>
      <c r="D94" s="323"/>
      <c r="E94" s="411"/>
      <c r="F94" s="323"/>
      <c r="G94" s="323"/>
      <c r="H94" s="323"/>
      <c r="I94" s="323"/>
      <c r="J94" s="323"/>
      <c r="K94" s="323"/>
      <c r="L94" s="323"/>
      <c r="M94" s="323"/>
      <c r="N94" s="323"/>
      <c r="O94" s="323"/>
      <c r="P94" s="323"/>
      <c r="Q94" s="323"/>
      <c r="R94" s="323"/>
      <c r="S94" s="323"/>
      <c r="T94" s="323"/>
      <c r="U94" s="323"/>
      <c r="V94" s="323"/>
      <c r="W94" s="323"/>
      <c r="X94" s="323"/>
      <c r="Y94" s="323"/>
      <c r="Z94" s="323"/>
      <c r="AA94" s="323"/>
      <c r="AB94" s="323"/>
      <c r="AC94" s="323"/>
      <c r="AD94" s="323"/>
      <c r="AE94" s="323"/>
      <c r="AF94" s="323"/>
      <c r="AG94" s="323"/>
      <c r="AH94" s="323"/>
      <c r="AI94" s="323"/>
      <c r="AJ94" s="323"/>
      <c r="AK94" s="323"/>
    </row>
    <row r="95" spans="2:37" ht="15.75" customHeight="1">
      <c r="B95" s="314"/>
      <c r="C95" s="314"/>
      <c r="D95" s="323"/>
      <c r="E95" s="411"/>
      <c r="F95" s="323"/>
      <c r="G95" s="323"/>
      <c r="H95" s="323"/>
      <c r="I95" s="323"/>
      <c r="J95" s="323"/>
      <c r="K95" s="323"/>
      <c r="L95" s="323"/>
      <c r="M95" s="323"/>
      <c r="N95" s="323"/>
      <c r="O95" s="323"/>
      <c r="P95" s="323"/>
      <c r="Q95" s="323"/>
      <c r="R95" s="323"/>
      <c r="S95" s="323"/>
      <c r="T95" s="323"/>
      <c r="U95" s="323"/>
      <c r="V95" s="323"/>
      <c r="W95" s="323"/>
      <c r="X95" s="323"/>
      <c r="Y95" s="323"/>
      <c r="Z95" s="323"/>
      <c r="AA95" s="323"/>
      <c r="AB95" s="323"/>
      <c r="AC95" s="323"/>
      <c r="AD95" s="323"/>
      <c r="AE95" s="323"/>
      <c r="AF95" s="323"/>
      <c r="AG95" s="323"/>
      <c r="AH95" s="323"/>
      <c r="AI95" s="323"/>
      <c r="AJ95" s="323"/>
      <c r="AK95" s="323"/>
    </row>
    <row r="96" spans="2:37" ht="15.75" customHeight="1">
      <c r="B96" s="314"/>
      <c r="C96" s="314"/>
      <c r="D96" s="323"/>
      <c r="E96" s="411"/>
      <c r="F96" s="323"/>
      <c r="G96" s="323"/>
      <c r="H96" s="323"/>
      <c r="I96" s="323"/>
      <c r="J96" s="323"/>
      <c r="K96" s="323"/>
      <c r="L96" s="323"/>
      <c r="M96" s="323"/>
      <c r="N96" s="323"/>
      <c r="O96" s="323"/>
      <c r="P96" s="323"/>
      <c r="Q96" s="323"/>
      <c r="R96" s="323"/>
      <c r="S96" s="323"/>
      <c r="T96" s="323"/>
      <c r="U96" s="323"/>
      <c r="V96" s="323"/>
      <c r="W96" s="323"/>
      <c r="X96" s="323"/>
      <c r="Y96" s="323"/>
      <c r="Z96" s="323"/>
      <c r="AA96" s="323"/>
      <c r="AB96" s="323"/>
      <c r="AC96" s="323"/>
      <c r="AD96" s="323"/>
      <c r="AE96" s="323"/>
      <c r="AF96" s="323"/>
      <c r="AG96" s="323"/>
      <c r="AH96" s="323"/>
      <c r="AI96" s="323"/>
      <c r="AJ96" s="323"/>
      <c r="AK96" s="323"/>
    </row>
    <row r="97" spans="2:37" ht="15.75" customHeight="1">
      <c r="B97" s="314"/>
      <c r="C97" s="314"/>
      <c r="D97" s="323"/>
      <c r="E97" s="411"/>
      <c r="F97" s="323"/>
      <c r="G97" s="323"/>
      <c r="H97" s="323"/>
      <c r="I97" s="323"/>
      <c r="J97" s="323"/>
      <c r="K97" s="323"/>
      <c r="L97" s="323"/>
      <c r="M97" s="323"/>
      <c r="N97" s="323"/>
      <c r="O97" s="323"/>
      <c r="P97" s="323"/>
      <c r="Q97" s="323"/>
      <c r="R97" s="323"/>
      <c r="S97" s="323"/>
      <c r="T97" s="323"/>
      <c r="U97" s="323"/>
      <c r="V97" s="323"/>
      <c r="W97" s="323"/>
      <c r="X97" s="323"/>
      <c r="Y97" s="323"/>
      <c r="Z97" s="323"/>
      <c r="AA97" s="323"/>
      <c r="AB97" s="323"/>
      <c r="AC97" s="323"/>
      <c r="AD97" s="323"/>
      <c r="AE97" s="323"/>
      <c r="AF97" s="323"/>
      <c r="AG97" s="323"/>
      <c r="AH97" s="323"/>
      <c r="AI97" s="323"/>
      <c r="AJ97" s="323"/>
      <c r="AK97" s="323"/>
    </row>
    <row r="98" spans="2:37" ht="15.75" customHeight="1">
      <c r="B98" s="314"/>
      <c r="C98" s="314"/>
      <c r="D98" s="323"/>
      <c r="E98" s="411"/>
      <c r="F98" s="323"/>
      <c r="G98" s="323"/>
      <c r="H98" s="323"/>
      <c r="I98" s="323"/>
      <c r="J98" s="323"/>
      <c r="K98" s="323"/>
      <c r="L98" s="323"/>
      <c r="M98" s="323"/>
      <c r="N98" s="323"/>
      <c r="O98" s="323"/>
      <c r="P98" s="323"/>
      <c r="Q98" s="323"/>
      <c r="R98" s="323"/>
      <c r="S98" s="323"/>
      <c r="T98" s="323"/>
      <c r="U98" s="323"/>
      <c r="V98" s="323"/>
      <c r="W98" s="323"/>
      <c r="X98" s="323"/>
      <c r="Y98" s="323"/>
      <c r="Z98" s="323"/>
      <c r="AA98" s="323"/>
      <c r="AB98" s="323"/>
      <c r="AC98" s="323"/>
      <c r="AD98" s="323"/>
      <c r="AE98" s="323"/>
      <c r="AF98" s="323"/>
      <c r="AG98" s="323"/>
      <c r="AH98" s="323"/>
      <c r="AI98" s="323"/>
      <c r="AJ98" s="323"/>
      <c r="AK98" s="323"/>
    </row>
    <row r="99" spans="2:37" ht="15.75" customHeight="1">
      <c r="B99" s="314"/>
      <c r="C99" s="314"/>
      <c r="D99" s="323"/>
      <c r="E99" s="411"/>
      <c r="F99" s="323"/>
      <c r="G99" s="323"/>
      <c r="H99" s="323"/>
      <c r="I99" s="323"/>
      <c r="J99" s="323"/>
      <c r="K99" s="323"/>
      <c r="L99" s="323"/>
      <c r="M99" s="323"/>
      <c r="N99" s="323"/>
      <c r="O99" s="323"/>
      <c r="P99" s="323"/>
      <c r="Q99" s="323"/>
      <c r="R99" s="323"/>
      <c r="S99" s="323"/>
      <c r="T99" s="323"/>
      <c r="U99" s="323"/>
      <c r="V99" s="323"/>
      <c r="W99" s="323"/>
      <c r="X99" s="323"/>
      <c r="Y99" s="323"/>
      <c r="Z99" s="323"/>
      <c r="AA99" s="323"/>
      <c r="AB99" s="323"/>
      <c r="AC99" s="323"/>
      <c r="AD99" s="323"/>
      <c r="AE99" s="323"/>
      <c r="AF99" s="323"/>
      <c r="AG99" s="323"/>
      <c r="AH99" s="323"/>
      <c r="AI99" s="323"/>
      <c r="AJ99" s="323"/>
      <c r="AK99" s="323"/>
    </row>
    <row r="100" spans="2:37" ht="15.75" customHeight="1">
      <c r="B100" s="314"/>
      <c r="C100" s="314"/>
      <c r="D100" s="323"/>
      <c r="E100" s="411"/>
      <c r="F100" s="323"/>
      <c r="G100" s="323"/>
      <c r="H100" s="323"/>
      <c r="I100" s="323"/>
      <c r="J100" s="323"/>
      <c r="K100" s="323"/>
      <c r="L100" s="323"/>
      <c r="M100" s="323"/>
      <c r="N100" s="323"/>
      <c r="O100" s="323"/>
      <c r="P100" s="323"/>
      <c r="Q100" s="323"/>
      <c r="R100" s="323"/>
      <c r="S100" s="323"/>
      <c r="T100" s="323"/>
      <c r="U100" s="323"/>
      <c r="V100" s="323"/>
      <c r="W100" s="323"/>
      <c r="X100" s="323"/>
      <c r="Y100" s="323"/>
      <c r="Z100" s="323"/>
      <c r="AA100" s="323"/>
      <c r="AB100" s="323"/>
      <c r="AC100" s="323"/>
      <c r="AD100" s="323"/>
      <c r="AE100" s="323"/>
      <c r="AF100" s="323"/>
      <c r="AG100" s="323"/>
      <c r="AH100" s="323"/>
      <c r="AI100" s="323"/>
      <c r="AJ100" s="323"/>
      <c r="AK100" s="323"/>
    </row>
    <row r="101" spans="2:37" ht="15.75" customHeight="1">
      <c r="B101" s="314"/>
      <c r="C101" s="314"/>
      <c r="D101" s="323"/>
      <c r="E101" s="411"/>
      <c r="F101" s="323"/>
      <c r="G101" s="323"/>
      <c r="H101" s="323"/>
      <c r="I101" s="323"/>
      <c r="J101" s="323"/>
      <c r="K101" s="323"/>
      <c r="L101" s="323"/>
      <c r="M101" s="323"/>
      <c r="N101" s="323"/>
      <c r="O101" s="323"/>
      <c r="P101" s="323"/>
      <c r="Q101" s="323"/>
      <c r="R101" s="323"/>
      <c r="S101" s="323"/>
      <c r="T101" s="323"/>
      <c r="U101" s="323"/>
      <c r="V101" s="323"/>
      <c r="W101" s="323"/>
      <c r="X101" s="323"/>
      <c r="Y101" s="323"/>
      <c r="Z101" s="323"/>
      <c r="AA101" s="323"/>
      <c r="AB101" s="323"/>
      <c r="AC101" s="323"/>
      <c r="AD101" s="323"/>
      <c r="AE101" s="323"/>
      <c r="AF101" s="323"/>
      <c r="AG101" s="323"/>
      <c r="AH101" s="323"/>
      <c r="AI101" s="323"/>
      <c r="AJ101" s="323"/>
      <c r="AK101" s="323"/>
    </row>
    <row r="102" spans="2:37" ht="15.75" customHeight="1">
      <c r="B102" s="314"/>
      <c r="C102" s="314"/>
      <c r="D102" s="323"/>
      <c r="E102" s="411"/>
      <c r="F102" s="323"/>
      <c r="G102" s="323"/>
      <c r="H102" s="323"/>
      <c r="I102" s="323"/>
      <c r="J102" s="323"/>
      <c r="K102" s="323"/>
      <c r="L102" s="323"/>
      <c r="M102" s="323"/>
      <c r="N102" s="323"/>
      <c r="O102" s="323"/>
      <c r="P102" s="323"/>
      <c r="Q102" s="323"/>
      <c r="R102" s="323"/>
      <c r="S102" s="323"/>
      <c r="T102" s="323"/>
      <c r="U102" s="323"/>
      <c r="V102" s="323"/>
      <c r="W102" s="323"/>
      <c r="X102" s="323"/>
      <c r="Y102" s="323"/>
      <c r="Z102" s="323"/>
      <c r="AA102" s="323"/>
      <c r="AB102" s="323"/>
      <c r="AC102" s="323"/>
      <c r="AD102" s="323"/>
      <c r="AE102" s="323"/>
      <c r="AF102" s="323"/>
      <c r="AG102" s="323"/>
      <c r="AH102" s="323"/>
      <c r="AI102" s="323"/>
      <c r="AJ102" s="323"/>
      <c r="AK102" s="323"/>
    </row>
    <row r="103" spans="2:37" ht="15.75" customHeight="1">
      <c r="B103" s="314"/>
      <c r="C103" s="314"/>
      <c r="D103" s="323"/>
      <c r="E103" s="411"/>
      <c r="F103" s="323"/>
      <c r="G103" s="323"/>
      <c r="H103" s="323"/>
      <c r="I103" s="323"/>
      <c r="J103" s="323"/>
      <c r="K103" s="323"/>
      <c r="L103" s="323"/>
      <c r="M103" s="323"/>
      <c r="N103" s="323"/>
      <c r="O103" s="323"/>
      <c r="P103" s="323"/>
      <c r="Q103" s="323"/>
      <c r="R103" s="323"/>
      <c r="S103" s="323"/>
      <c r="T103" s="323"/>
      <c r="U103" s="323"/>
      <c r="V103" s="323"/>
      <c r="W103" s="323"/>
      <c r="X103" s="323"/>
      <c r="Y103" s="323"/>
      <c r="Z103" s="323"/>
      <c r="AA103" s="323"/>
      <c r="AB103" s="323"/>
      <c r="AC103" s="323"/>
      <c r="AD103" s="323"/>
      <c r="AE103" s="323"/>
      <c r="AF103" s="323"/>
      <c r="AG103" s="323"/>
      <c r="AH103" s="323"/>
      <c r="AI103" s="323"/>
      <c r="AJ103" s="323"/>
      <c r="AK103" s="323"/>
    </row>
    <row r="104" spans="2:37" ht="15.75" customHeight="1">
      <c r="B104" s="314"/>
      <c r="C104" s="314"/>
      <c r="D104" s="323"/>
      <c r="E104" s="411"/>
      <c r="F104" s="323"/>
      <c r="G104" s="323"/>
      <c r="H104" s="323"/>
      <c r="I104" s="323"/>
      <c r="J104" s="323"/>
      <c r="K104" s="323"/>
      <c r="L104" s="323"/>
      <c r="M104" s="323"/>
      <c r="N104" s="323"/>
      <c r="O104" s="323"/>
      <c r="P104" s="323"/>
      <c r="Q104" s="323"/>
      <c r="R104" s="323"/>
      <c r="S104" s="323"/>
      <c r="T104" s="323"/>
      <c r="U104" s="323"/>
      <c r="V104" s="323"/>
      <c r="W104" s="323"/>
      <c r="X104" s="323"/>
      <c r="Y104" s="323"/>
      <c r="Z104" s="323"/>
      <c r="AA104" s="323"/>
      <c r="AB104" s="323"/>
      <c r="AC104" s="323"/>
      <c r="AD104" s="323"/>
      <c r="AE104" s="323"/>
      <c r="AF104" s="323"/>
      <c r="AG104" s="323"/>
      <c r="AH104" s="323"/>
      <c r="AI104" s="323"/>
      <c r="AJ104" s="323"/>
      <c r="AK104" s="323"/>
    </row>
    <row r="105" spans="2:37" ht="15.75" customHeight="1">
      <c r="B105" s="314"/>
      <c r="C105" s="314"/>
      <c r="D105" s="323"/>
      <c r="E105" s="411"/>
      <c r="F105" s="323"/>
      <c r="G105" s="323"/>
      <c r="H105" s="323"/>
      <c r="I105" s="323"/>
      <c r="J105" s="323"/>
      <c r="K105" s="323"/>
      <c r="L105" s="323"/>
      <c r="M105" s="323"/>
      <c r="N105" s="323"/>
      <c r="O105" s="323"/>
      <c r="P105" s="323"/>
      <c r="Q105" s="323"/>
      <c r="R105" s="323"/>
      <c r="S105" s="323"/>
      <c r="T105" s="323"/>
      <c r="U105" s="323"/>
      <c r="V105" s="323"/>
      <c r="W105" s="323"/>
      <c r="X105" s="323"/>
      <c r="Y105" s="323"/>
      <c r="Z105" s="323"/>
      <c r="AA105" s="323"/>
      <c r="AB105" s="323"/>
      <c r="AC105" s="323"/>
      <c r="AD105" s="323"/>
      <c r="AE105" s="323"/>
      <c r="AF105" s="323"/>
      <c r="AG105" s="323"/>
      <c r="AH105" s="323"/>
      <c r="AI105" s="323"/>
      <c r="AJ105" s="323"/>
      <c r="AK105" s="323"/>
    </row>
    <row r="106" spans="2:37" ht="15.75" customHeight="1">
      <c r="B106" s="314"/>
      <c r="C106" s="314"/>
      <c r="D106" s="323"/>
      <c r="E106" s="411"/>
      <c r="F106" s="323"/>
      <c r="G106" s="323"/>
      <c r="H106" s="323"/>
      <c r="I106" s="323"/>
      <c r="J106" s="323"/>
      <c r="K106" s="323"/>
      <c r="L106" s="323"/>
      <c r="M106" s="323"/>
      <c r="N106" s="323"/>
      <c r="O106" s="323"/>
      <c r="P106" s="323"/>
      <c r="Q106" s="323"/>
      <c r="R106" s="323"/>
      <c r="S106" s="323"/>
      <c r="T106" s="323"/>
      <c r="U106" s="323"/>
      <c r="V106" s="323"/>
      <c r="W106" s="323"/>
      <c r="X106" s="323"/>
      <c r="Y106" s="323"/>
      <c r="Z106" s="323"/>
      <c r="AA106" s="323"/>
      <c r="AB106" s="323"/>
      <c r="AC106" s="323"/>
      <c r="AD106" s="323"/>
      <c r="AE106" s="323"/>
      <c r="AF106" s="323"/>
      <c r="AG106" s="323"/>
      <c r="AH106" s="323"/>
      <c r="AI106" s="323"/>
      <c r="AJ106" s="323"/>
      <c r="AK106" s="323"/>
    </row>
    <row r="107" spans="2:37" ht="15.75" customHeight="1">
      <c r="B107" s="314"/>
      <c r="C107" s="314"/>
      <c r="D107" s="323"/>
      <c r="E107" s="411"/>
      <c r="F107" s="323"/>
      <c r="G107" s="323"/>
      <c r="H107" s="323"/>
      <c r="I107" s="323"/>
      <c r="J107" s="323"/>
      <c r="K107" s="323"/>
      <c r="L107" s="323"/>
      <c r="M107" s="323"/>
      <c r="N107" s="323"/>
      <c r="O107" s="323"/>
      <c r="P107" s="323"/>
      <c r="Q107" s="323"/>
      <c r="R107" s="323"/>
      <c r="S107" s="323"/>
      <c r="T107" s="323"/>
      <c r="U107" s="323"/>
      <c r="V107" s="323"/>
      <c r="W107" s="323"/>
      <c r="X107" s="323"/>
      <c r="Y107" s="323"/>
      <c r="Z107" s="323"/>
      <c r="AA107" s="323"/>
      <c r="AB107" s="323"/>
      <c r="AC107" s="323"/>
      <c r="AD107" s="323"/>
      <c r="AE107" s="323"/>
      <c r="AF107" s="323"/>
      <c r="AG107" s="323"/>
      <c r="AH107" s="323"/>
      <c r="AI107" s="323"/>
      <c r="AJ107" s="323"/>
      <c r="AK107" s="323"/>
    </row>
    <row r="108" spans="2:37" ht="15.75" customHeight="1">
      <c r="B108" s="314"/>
      <c r="C108" s="314"/>
      <c r="D108" s="323"/>
      <c r="E108" s="411"/>
      <c r="F108" s="323"/>
      <c r="G108" s="323"/>
      <c r="H108" s="323"/>
      <c r="I108" s="323"/>
      <c r="J108" s="323"/>
      <c r="K108" s="323"/>
      <c r="L108" s="323"/>
      <c r="M108" s="323"/>
      <c r="N108" s="323"/>
      <c r="O108" s="323"/>
      <c r="P108" s="323"/>
      <c r="Q108" s="323"/>
      <c r="R108" s="323"/>
      <c r="S108" s="323"/>
      <c r="T108" s="323"/>
      <c r="U108" s="323"/>
      <c r="V108" s="323"/>
      <c r="W108" s="323"/>
      <c r="X108" s="323"/>
      <c r="Y108" s="323"/>
      <c r="Z108" s="323"/>
      <c r="AA108" s="323"/>
      <c r="AB108" s="323"/>
      <c r="AC108" s="323"/>
      <c r="AD108" s="323"/>
      <c r="AE108" s="323"/>
      <c r="AF108" s="323"/>
      <c r="AG108" s="323"/>
      <c r="AH108" s="323"/>
      <c r="AI108" s="323"/>
      <c r="AJ108" s="323"/>
      <c r="AK108" s="323"/>
    </row>
    <row r="109" spans="2:37" ht="15.75" customHeight="1">
      <c r="B109" s="314"/>
      <c r="C109" s="314"/>
      <c r="D109" s="323"/>
      <c r="E109" s="411"/>
      <c r="F109" s="323"/>
      <c r="G109" s="323"/>
      <c r="H109" s="323"/>
      <c r="I109" s="323"/>
      <c r="J109" s="323"/>
      <c r="K109" s="323"/>
      <c r="L109" s="323"/>
      <c r="M109" s="323"/>
      <c r="N109" s="323"/>
      <c r="O109" s="323"/>
      <c r="P109" s="323"/>
      <c r="Q109" s="323"/>
      <c r="R109" s="323"/>
      <c r="S109" s="323"/>
      <c r="T109" s="323"/>
      <c r="U109" s="323"/>
      <c r="V109" s="323"/>
      <c r="W109" s="323"/>
      <c r="X109" s="323"/>
      <c r="Y109" s="323"/>
      <c r="Z109" s="323"/>
      <c r="AA109" s="323"/>
      <c r="AB109" s="323"/>
      <c r="AC109" s="323"/>
      <c r="AD109" s="323"/>
      <c r="AE109" s="323"/>
      <c r="AF109" s="323"/>
      <c r="AG109" s="323"/>
      <c r="AH109" s="323"/>
      <c r="AI109" s="323"/>
      <c r="AJ109" s="323"/>
      <c r="AK109" s="323"/>
    </row>
    <row r="110" spans="2:37" ht="15.75" customHeight="1">
      <c r="B110" s="314"/>
      <c r="C110" s="314"/>
      <c r="D110" s="323"/>
      <c r="E110" s="411"/>
      <c r="F110" s="323"/>
      <c r="G110" s="323"/>
      <c r="H110" s="323"/>
      <c r="I110" s="323"/>
      <c r="J110" s="323"/>
      <c r="K110" s="323"/>
      <c r="L110" s="323"/>
      <c r="M110" s="323"/>
      <c r="N110" s="323"/>
      <c r="O110" s="323"/>
      <c r="P110" s="323"/>
      <c r="Q110" s="323"/>
      <c r="R110" s="323"/>
      <c r="S110" s="323"/>
      <c r="T110" s="323"/>
      <c r="U110" s="323"/>
      <c r="V110" s="323"/>
      <c r="W110" s="323"/>
      <c r="X110" s="323"/>
      <c r="Y110" s="323"/>
      <c r="Z110" s="323"/>
      <c r="AA110" s="323"/>
      <c r="AB110" s="323"/>
      <c r="AC110" s="323"/>
      <c r="AD110" s="323"/>
      <c r="AE110" s="323"/>
      <c r="AF110" s="323"/>
      <c r="AG110" s="323"/>
      <c r="AH110" s="323"/>
      <c r="AI110" s="323"/>
      <c r="AJ110" s="323"/>
      <c r="AK110" s="323"/>
    </row>
    <row r="111" spans="2:37" ht="15.75" customHeight="1">
      <c r="B111" s="314"/>
      <c r="C111" s="314"/>
      <c r="D111" s="323"/>
      <c r="E111" s="411"/>
      <c r="F111" s="323"/>
      <c r="G111" s="323"/>
      <c r="H111" s="323"/>
      <c r="I111" s="323"/>
      <c r="J111" s="323"/>
      <c r="K111" s="323"/>
      <c r="L111" s="323"/>
      <c r="M111" s="323"/>
      <c r="N111" s="323"/>
      <c r="O111" s="323"/>
      <c r="P111" s="323"/>
      <c r="Q111" s="323"/>
      <c r="R111" s="323"/>
      <c r="S111" s="323"/>
      <c r="T111" s="323"/>
      <c r="U111" s="323"/>
      <c r="V111" s="323"/>
      <c r="W111" s="323"/>
      <c r="X111" s="323"/>
      <c r="Y111" s="323"/>
      <c r="Z111" s="323"/>
      <c r="AA111" s="323"/>
      <c r="AB111" s="323"/>
      <c r="AC111" s="323"/>
      <c r="AD111" s="323"/>
      <c r="AE111" s="323"/>
      <c r="AF111" s="323"/>
      <c r="AG111" s="323"/>
      <c r="AH111" s="323"/>
      <c r="AI111" s="323"/>
      <c r="AJ111" s="323"/>
      <c r="AK111" s="323"/>
    </row>
    <row r="112" spans="2:37" ht="15.75" customHeight="1">
      <c r="B112" s="314"/>
      <c r="C112" s="314"/>
      <c r="D112" s="323"/>
      <c r="E112" s="411"/>
      <c r="F112" s="323"/>
      <c r="G112" s="323"/>
      <c r="H112" s="323"/>
      <c r="I112" s="323"/>
      <c r="J112" s="323"/>
      <c r="K112" s="323"/>
      <c r="L112" s="323"/>
      <c r="M112" s="323"/>
      <c r="N112" s="323"/>
      <c r="O112" s="323"/>
      <c r="P112" s="323"/>
      <c r="Q112" s="323"/>
      <c r="R112" s="323"/>
      <c r="S112" s="323"/>
      <c r="T112" s="323"/>
      <c r="U112" s="323"/>
      <c r="V112" s="323"/>
      <c r="W112" s="323"/>
      <c r="X112" s="323"/>
      <c r="Y112" s="323"/>
      <c r="Z112" s="323"/>
      <c r="AA112" s="323"/>
      <c r="AB112" s="323"/>
      <c r="AC112" s="323"/>
      <c r="AD112" s="323"/>
      <c r="AE112" s="323"/>
      <c r="AF112" s="323"/>
      <c r="AG112" s="323"/>
      <c r="AH112" s="323"/>
      <c r="AI112" s="323"/>
      <c r="AJ112" s="323"/>
      <c r="AK112" s="323"/>
    </row>
    <row r="113" spans="2:37" ht="15.75" customHeight="1">
      <c r="B113" s="314"/>
      <c r="C113" s="314"/>
      <c r="D113" s="323"/>
      <c r="E113" s="411"/>
      <c r="F113" s="323"/>
      <c r="G113" s="323"/>
      <c r="H113" s="323"/>
      <c r="I113" s="323"/>
      <c r="J113" s="323"/>
      <c r="K113" s="323"/>
      <c r="L113" s="323"/>
      <c r="M113" s="323"/>
      <c r="N113" s="323"/>
      <c r="O113" s="323"/>
      <c r="P113" s="323"/>
      <c r="Q113" s="323"/>
      <c r="R113" s="323"/>
      <c r="S113" s="323"/>
      <c r="T113" s="323"/>
      <c r="U113" s="323"/>
      <c r="V113" s="323"/>
      <c r="W113" s="323"/>
      <c r="X113" s="323"/>
      <c r="Y113" s="323"/>
      <c r="Z113" s="323"/>
      <c r="AA113" s="323"/>
      <c r="AB113" s="323"/>
      <c r="AC113" s="323"/>
      <c r="AD113" s="323"/>
      <c r="AE113" s="323"/>
      <c r="AF113" s="323"/>
      <c r="AG113" s="323"/>
      <c r="AH113" s="323"/>
      <c r="AI113" s="323"/>
      <c r="AJ113" s="323"/>
      <c r="AK113" s="323"/>
    </row>
    <row r="114" spans="2:37" ht="15.75" customHeight="1">
      <c r="B114" s="314"/>
      <c r="C114" s="314"/>
      <c r="D114" s="323"/>
      <c r="E114" s="411"/>
      <c r="F114" s="323"/>
      <c r="G114" s="323"/>
      <c r="H114" s="323"/>
      <c r="I114" s="323"/>
      <c r="J114" s="323"/>
      <c r="K114" s="323"/>
      <c r="L114" s="323"/>
      <c r="M114" s="323"/>
      <c r="N114" s="323"/>
      <c r="O114" s="323"/>
      <c r="P114" s="323"/>
      <c r="Q114" s="323"/>
      <c r="R114" s="323"/>
      <c r="S114" s="323"/>
      <c r="T114" s="323"/>
      <c r="U114" s="323"/>
      <c r="V114" s="323"/>
      <c r="W114" s="323"/>
      <c r="X114" s="323"/>
      <c r="Y114" s="323"/>
      <c r="Z114" s="323"/>
      <c r="AA114" s="323"/>
      <c r="AB114" s="323"/>
      <c r="AC114" s="323"/>
      <c r="AD114" s="323"/>
      <c r="AE114" s="323"/>
      <c r="AF114" s="323"/>
      <c r="AG114" s="323"/>
      <c r="AH114" s="323"/>
      <c r="AI114" s="323"/>
      <c r="AJ114" s="323"/>
      <c r="AK114" s="323"/>
    </row>
    <row r="115" spans="2:37" ht="15.75" customHeight="1">
      <c r="B115" s="314"/>
      <c r="C115" s="314"/>
      <c r="D115" s="323"/>
      <c r="E115" s="411"/>
      <c r="F115" s="323"/>
      <c r="G115" s="323"/>
      <c r="H115" s="323"/>
      <c r="I115" s="323"/>
      <c r="J115" s="323"/>
      <c r="K115" s="323"/>
      <c r="L115" s="323"/>
      <c r="M115" s="323"/>
      <c r="N115" s="323"/>
      <c r="O115" s="323"/>
      <c r="P115" s="323"/>
      <c r="Q115" s="323"/>
      <c r="R115" s="323"/>
      <c r="S115" s="323"/>
      <c r="T115" s="323"/>
      <c r="U115" s="323"/>
      <c r="V115" s="323"/>
      <c r="W115" s="323"/>
      <c r="X115" s="323"/>
      <c r="Y115" s="323"/>
      <c r="Z115" s="323"/>
      <c r="AA115" s="323"/>
      <c r="AB115" s="323"/>
      <c r="AC115" s="323"/>
      <c r="AD115" s="323"/>
      <c r="AE115" s="323"/>
      <c r="AF115" s="323"/>
      <c r="AG115" s="323"/>
      <c r="AH115" s="323"/>
      <c r="AI115" s="323"/>
      <c r="AJ115" s="323"/>
      <c r="AK115" s="323"/>
    </row>
    <row r="116" spans="2:37" ht="15.75" customHeight="1">
      <c r="B116" s="314"/>
      <c r="C116" s="314"/>
      <c r="D116" s="323"/>
      <c r="E116" s="411"/>
      <c r="F116" s="323"/>
      <c r="G116" s="323"/>
      <c r="H116" s="323"/>
      <c r="I116" s="323"/>
      <c r="J116" s="323"/>
      <c r="K116" s="323"/>
      <c r="L116" s="323"/>
      <c r="M116" s="323"/>
      <c r="N116" s="323"/>
      <c r="O116" s="323"/>
      <c r="P116" s="323"/>
      <c r="Q116" s="323"/>
      <c r="R116" s="323"/>
      <c r="S116" s="323"/>
      <c r="T116" s="323"/>
      <c r="U116" s="323"/>
      <c r="V116" s="323"/>
      <c r="W116" s="323"/>
      <c r="X116" s="323"/>
      <c r="Y116" s="323"/>
      <c r="Z116" s="323"/>
      <c r="AA116" s="323"/>
      <c r="AB116" s="323"/>
      <c r="AC116" s="323"/>
      <c r="AD116" s="323"/>
      <c r="AE116" s="323"/>
      <c r="AF116" s="323"/>
      <c r="AG116" s="323"/>
      <c r="AH116" s="323"/>
      <c r="AI116" s="323"/>
      <c r="AJ116" s="323"/>
      <c r="AK116" s="323"/>
    </row>
    <row r="117" spans="2:37" ht="15.75" customHeight="1">
      <c r="B117" s="314"/>
      <c r="C117" s="314"/>
      <c r="D117" s="323"/>
      <c r="E117" s="411"/>
      <c r="F117" s="323"/>
      <c r="G117" s="323"/>
      <c r="H117" s="323"/>
      <c r="I117" s="323"/>
      <c r="J117" s="323"/>
      <c r="K117" s="323"/>
      <c r="L117" s="323"/>
      <c r="M117" s="323"/>
      <c r="N117" s="323"/>
      <c r="O117" s="323"/>
      <c r="P117" s="323"/>
      <c r="Q117" s="323"/>
      <c r="R117" s="323"/>
      <c r="S117" s="323"/>
      <c r="T117" s="323"/>
      <c r="U117" s="323"/>
      <c r="V117" s="323"/>
      <c r="W117" s="323"/>
      <c r="X117" s="323"/>
      <c r="Y117" s="323"/>
      <c r="Z117" s="323"/>
      <c r="AA117" s="323"/>
      <c r="AB117" s="323"/>
      <c r="AC117" s="323"/>
      <c r="AD117" s="323"/>
      <c r="AE117" s="323"/>
      <c r="AF117" s="323"/>
      <c r="AG117" s="323"/>
      <c r="AH117" s="323"/>
      <c r="AI117" s="323"/>
      <c r="AJ117" s="323"/>
      <c r="AK117" s="323"/>
    </row>
    <row r="118" spans="2:37" ht="15.75" customHeight="1">
      <c r="B118" s="314"/>
      <c r="C118" s="314"/>
      <c r="D118" s="323"/>
      <c r="E118" s="411"/>
      <c r="F118" s="323"/>
      <c r="G118" s="323"/>
      <c r="H118" s="323"/>
      <c r="I118" s="323"/>
      <c r="J118" s="323"/>
      <c r="K118" s="323"/>
      <c r="L118" s="323"/>
      <c r="M118" s="323"/>
      <c r="N118" s="323"/>
      <c r="O118" s="323"/>
      <c r="P118" s="323"/>
      <c r="Q118" s="323"/>
      <c r="R118" s="323"/>
      <c r="S118" s="323"/>
      <c r="T118" s="323"/>
      <c r="U118" s="323"/>
      <c r="V118" s="323"/>
      <c r="W118" s="323"/>
      <c r="X118" s="323"/>
      <c r="Y118" s="323"/>
      <c r="Z118" s="323"/>
      <c r="AA118" s="323"/>
      <c r="AB118" s="323"/>
      <c r="AC118" s="323"/>
      <c r="AD118" s="323"/>
      <c r="AE118" s="323"/>
      <c r="AF118" s="323"/>
      <c r="AG118" s="323"/>
      <c r="AH118" s="323"/>
      <c r="AI118" s="323"/>
      <c r="AJ118" s="323"/>
      <c r="AK118" s="323"/>
    </row>
    <row r="119" spans="2:37" ht="15.75" customHeight="1">
      <c r="B119" s="314"/>
      <c r="C119" s="314"/>
      <c r="D119" s="323"/>
      <c r="E119" s="411"/>
      <c r="F119" s="323"/>
      <c r="G119" s="323"/>
      <c r="H119" s="323"/>
      <c r="I119" s="323"/>
      <c r="J119" s="323"/>
      <c r="K119" s="323"/>
      <c r="L119" s="323"/>
      <c r="M119" s="323"/>
      <c r="N119" s="323"/>
      <c r="O119" s="323"/>
      <c r="P119" s="323"/>
      <c r="Q119" s="323"/>
      <c r="R119" s="323"/>
      <c r="S119" s="323"/>
      <c r="T119" s="323"/>
      <c r="U119" s="323"/>
      <c r="V119" s="323"/>
      <c r="W119" s="323"/>
      <c r="X119" s="323"/>
      <c r="Y119" s="323"/>
      <c r="Z119" s="323"/>
      <c r="AA119" s="323"/>
      <c r="AB119" s="323"/>
      <c r="AC119" s="323"/>
      <c r="AD119" s="323"/>
      <c r="AE119" s="323"/>
      <c r="AF119" s="323"/>
      <c r="AG119" s="323"/>
      <c r="AH119" s="323"/>
      <c r="AI119" s="323"/>
      <c r="AJ119" s="323"/>
      <c r="AK119" s="323"/>
    </row>
    <row r="120" spans="2:37" ht="15.75" customHeight="1">
      <c r="B120" s="314"/>
      <c r="C120" s="314"/>
      <c r="D120" s="323"/>
      <c r="E120" s="411"/>
      <c r="F120" s="323"/>
      <c r="G120" s="323"/>
      <c r="H120" s="323"/>
      <c r="I120" s="323"/>
      <c r="J120" s="323"/>
      <c r="K120" s="323"/>
      <c r="L120" s="323"/>
      <c r="M120" s="323"/>
      <c r="N120" s="323"/>
      <c r="O120" s="323"/>
      <c r="P120" s="323"/>
      <c r="Q120" s="323"/>
      <c r="R120" s="323"/>
      <c r="S120" s="323"/>
      <c r="T120" s="323"/>
      <c r="U120" s="323"/>
      <c r="V120" s="323"/>
      <c r="W120" s="323"/>
      <c r="X120" s="323"/>
      <c r="Y120" s="323"/>
      <c r="Z120" s="323"/>
      <c r="AA120" s="323"/>
      <c r="AB120" s="323"/>
      <c r="AC120" s="323"/>
      <c r="AD120" s="323"/>
      <c r="AE120" s="323"/>
      <c r="AF120" s="323"/>
      <c r="AG120" s="323"/>
      <c r="AH120" s="323"/>
      <c r="AI120" s="323"/>
      <c r="AJ120" s="323"/>
      <c r="AK120" s="323"/>
    </row>
    <row r="121" spans="2:37" ht="15.75" customHeight="1">
      <c r="B121" s="314"/>
      <c r="C121" s="314"/>
      <c r="D121" s="323"/>
      <c r="E121" s="411"/>
      <c r="F121" s="323"/>
      <c r="G121" s="323"/>
      <c r="H121" s="323"/>
      <c r="I121" s="323"/>
      <c r="J121" s="323"/>
      <c r="K121" s="323"/>
      <c r="L121" s="323"/>
      <c r="M121" s="323"/>
      <c r="N121" s="323"/>
      <c r="O121" s="323"/>
      <c r="P121" s="323"/>
      <c r="Q121" s="323"/>
      <c r="R121" s="323"/>
      <c r="S121" s="323"/>
      <c r="T121" s="323"/>
      <c r="U121" s="323"/>
      <c r="V121" s="323"/>
      <c r="W121" s="323"/>
      <c r="X121" s="323"/>
      <c r="Y121" s="323"/>
      <c r="Z121" s="323"/>
      <c r="AA121" s="323"/>
      <c r="AB121" s="323"/>
      <c r="AC121" s="323"/>
      <c r="AD121" s="323"/>
      <c r="AE121" s="323"/>
      <c r="AF121" s="323"/>
      <c r="AG121" s="323"/>
      <c r="AH121" s="323"/>
      <c r="AI121" s="323"/>
      <c r="AJ121" s="323"/>
      <c r="AK121" s="323"/>
    </row>
    <row r="122" spans="2:37" ht="15.75" customHeight="1">
      <c r="B122" s="314"/>
      <c r="C122" s="314"/>
      <c r="D122" s="323"/>
      <c r="E122" s="411"/>
      <c r="F122" s="323"/>
      <c r="G122" s="323"/>
      <c r="H122" s="323"/>
      <c r="I122" s="323"/>
      <c r="J122" s="323"/>
      <c r="K122" s="323"/>
      <c r="L122" s="323"/>
      <c r="M122" s="323"/>
      <c r="N122" s="323"/>
      <c r="O122" s="323"/>
      <c r="P122" s="323"/>
      <c r="Q122" s="323"/>
      <c r="R122" s="323"/>
      <c r="S122" s="323"/>
      <c r="T122" s="323"/>
      <c r="U122" s="323"/>
      <c r="V122" s="323"/>
      <c r="W122" s="323"/>
      <c r="X122" s="323"/>
      <c r="Y122" s="323"/>
      <c r="Z122" s="323"/>
      <c r="AA122" s="323"/>
      <c r="AB122" s="323"/>
      <c r="AC122" s="323"/>
      <c r="AD122" s="323"/>
      <c r="AE122" s="323"/>
      <c r="AF122" s="323"/>
      <c r="AG122" s="323"/>
      <c r="AH122" s="323"/>
      <c r="AI122" s="323"/>
      <c r="AJ122" s="323"/>
      <c r="AK122" s="323"/>
    </row>
    <row r="123" spans="2:37" ht="15.75" customHeight="1">
      <c r="B123" s="314"/>
      <c r="C123" s="314"/>
      <c r="D123" s="323"/>
      <c r="E123" s="411"/>
      <c r="F123" s="323"/>
      <c r="G123" s="323"/>
      <c r="H123" s="323"/>
      <c r="I123" s="323"/>
      <c r="J123" s="323"/>
      <c r="K123" s="323"/>
      <c r="L123" s="323"/>
      <c r="M123" s="323"/>
      <c r="N123" s="323"/>
      <c r="O123" s="323"/>
      <c r="P123" s="323"/>
      <c r="Q123" s="323"/>
      <c r="R123" s="323"/>
      <c r="S123" s="323"/>
      <c r="T123" s="323"/>
      <c r="U123" s="323"/>
      <c r="V123" s="323"/>
      <c r="W123" s="323"/>
      <c r="X123" s="323"/>
      <c r="Y123" s="323"/>
      <c r="Z123" s="323"/>
      <c r="AA123" s="323"/>
      <c r="AB123" s="323"/>
      <c r="AC123" s="323"/>
      <c r="AD123" s="323"/>
      <c r="AE123" s="323"/>
      <c r="AF123" s="323"/>
      <c r="AG123" s="323"/>
      <c r="AH123" s="323"/>
      <c r="AI123" s="323"/>
      <c r="AJ123" s="323"/>
      <c r="AK123" s="323"/>
    </row>
    <row r="124" spans="2:37" ht="15.75" customHeight="1">
      <c r="B124" s="314"/>
      <c r="C124" s="314"/>
      <c r="D124" s="323"/>
      <c r="E124" s="411"/>
      <c r="F124" s="323"/>
      <c r="G124" s="323"/>
      <c r="H124" s="323"/>
      <c r="I124" s="323"/>
      <c r="J124" s="323"/>
      <c r="K124" s="323"/>
      <c r="L124" s="323"/>
      <c r="M124" s="323"/>
      <c r="N124" s="323"/>
      <c r="O124" s="323"/>
      <c r="P124" s="323"/>
      <c r="Q124" s="323"/>
      <c r="R124" s="323"/>
      <c r="S124" s="323"/>
      <c r="T124" s="323"/>
      <c r="U124" s="323"/>
      <c r="V124" s="323"/>
      <c r="W124" s="323"/>
      <c r="X124" s="323"/>
      <c r="Y124" s="323"/>
      <c r="Z124" s="323"/>
      <c r="AA124" s="323"/>
      <c r="AB124" s="323"/>
      <c r="AC124" s="323"/>
      <c r="AD124" s="323"/>
      <c r="AE124" s="323"/>
      <c r="AF124" s="323"/>
      <c r="AG124" s="323"/>
      <c r="AH124" s="323"/>
      <c r="AI124" s="323"/>
      <c r="AJ124" s="323"/>
      <c r="AK124" s="323"/>
    </row>
    <row r="125" spans="2:37" ht="15.75" customHeight="1">
      <c r="B125" s="314"/>
      <c r="C125" s="314"/>
      <c r="D125" s="323"/>
      <c r="E125" s="411"/>
      <c r="F125" s="323"/>
      <c r="G125" s="323"/>
      <c r="H125" s="323"/>
      <c r="I125" s="323"/>
      <c r="J125" s="323"/>
      <c r="K125" s="323"/>
      <c r="L125" s="323"/>
      <c r="M125" s="323"/>
      <c r="N125" s="323"/>
      <c r="O125" s="323"/>
      <c r="P125" s="323"/>
      <c r="Q125" s="323"/>
      <c r="R125" s="323"/>
      <c r="S125" s="323"/>
      <c r="T125" s="323"/>
      <c r="U125" s="323"/>
      <c r="V125" s="323"/>
      <c r="W125" s="323"/>
      <c r="X125" s="323"/>
      <c r="Y125" s="323"/>
      <c r="Z125" s="323"/>
      <c r="AA125" s="323"/>
      <c r="AB125" s="323"/>
      <c r="AC125" s="323"/>
      <c r="AD125" s="323"/>
      <c r="AE125" s="323"/>
      <c r="AF125" s="323"/>
      <c r="AG125" s="323"/>
      <c r="AH125" s="323"/>
      <c r="AI125" s="323"/>
      <c r="AJ125" s="323"/>
      <c r="AK125" s="323"/>
    </row>
    <row r="126" spans="2:37" ht="15.75" customHeight="1">
      <c r="B126" s="314"/>
      <c r="C126" s="314"/>
      <c r="D126" s="323"/>
      <c r="E126" s="411"/>
      <c r="F126" s="323"/>
      <c r="G126" s="323"/>
      <c r="H126" s="323"/>
      <c r="I126" s="323"/>
      <c r="J126" s="323"/>
      <c r="K126" s="323"/>
      <c r="L126" s="323"/>
      <c r="M126" s="323"/>
      <c r="N126" s="323"/>
      <c r="O126" s="323"/>
      <c r="P126" s="323"/>
      <c r="Q126" s="323"/>
      <c r="R126" s="323"/>
      <c r="S126" s="323"/>
      <c r="T126" s="323"/>
      <c r="U126" s="323"/>
      <c r="V126" s="323"/>
      <c r="W126" s="323"/>
      <c r="X126" s="323"/>
      <c r="Y126" s="323"/>
      <c r="Z126" s="323"/>
      <c r="AA126" s="323"/>
      <c r="AB126" s="323"/>
      <c r="AC126" s="323"/>
      <c r="AD126" s="323"/>
      <c r="AE126" s="323"/>
      <c r="AF126" s="323"/>
      <c r="AG126" s="323"/>
      <c r="AH126" s="323"/>
      <c r="AI126" s="323"/>
      <c r="AJ126" s="323"/>
      <c r="AK126" s="323"/>
    </row>
    <row r="127" spans="2:37" ht="15.75" customHeight="1">
      <c r="B127" s="314"/>
      <c r="C127" s="314"/>
      <c r="D127" s="323"/>
      <c r="E127" s="411"/>
      <c r="F127" s="323"/>
      <c r="G127" s="323"/>
      <c r="H127" s="323"/>
      <c r="I127" s="323"/>
      <c r="J127" s="323"/>
      <c r="K127" s="323"/>
      <c r="L127" s="323"/>
      <c r="M127" s="323"/>
      <c r="N127" s="323"/>
      <c r="O127" s="323"/>
      <c r="P127" s="323"/>
      <c r="Q127" s="323"/>
      <c r="R127" s="323"/>
      <c r="S127" s="323"/>
      <c r="T127" s="323"/>
      <c r="U127" s="323"/>
      <c r="V127" s="323"/>
      <c r="W127" s="323"/>
      <c r="X127" s="323"/>
      <c r="Y127" s="323"/>
      <c r="Z127" s="323"/>
      <c r="AA127" s="323"/>
      <c r="AB127" s="323"/>
      <c r="AC127" s="323"/>
      <c r="AD127" s="323"/>
      <c r="AE127" s="323"/>
      <c r="AF127" s="323"/>
      <c r="AG127" s="323"/>
      <c r="AH127" s="323"/>
      <c r="AI127" s="323"/>
      <c r="AJ127" s="323"/>
      <c r="AK127" s="323"/>
    </row>
    <row r="128" spans="2:37" ht="15.75" customHeight="1">
      <c r="B128" s="314"/>
      <c r="C128" s="314"/>
      <c r="D128" s="323"/>
      <c r="E128" s="411"/>
      <c r="F128" s="323"/>
      <c r="G128" s="323"/>
      <c r="H128" s="323"/>
      <c r="I128" s="323"/>
      <c r="J128" s="323"/>
      <c r="K128" s="323"/>
      <c r="L128" s="323"/>
      <c r="M128" s="323"/>
      <c r="N128" s="323"/>
      <c r="O128" s="323"/>
      <c r="P128" s="323"/>
      <c r="Q128" s="323"/>
      <c r="R128" s="323"/>
      <c r="S128" s="323"/>
      <c r="T128" s="323"/>
      <c r="U128" s="323"/>
      <c r="V128" s="323"/>
      <c r="W128" s="323"/>
      <c r="X128" s="323"/>
      <c r="Y128" s="323"/>
      <c r="Z128" s="323"/>
      <c r="AA128" s="323"/>
      <c r="AB128" s="323"/>
      <c r="AC128" s="323"/>
      <c r="AD128" s="323"/>
      <c r="AE128" s="323"/>
      <c r="AF128" s="323"/>
      <c r="AG128" s="323"/>
      <c r="AH128" s="323"/>
      <c r="AI128" s="323"/>
      <c r="AJ128" s="323"/>
      <c r="AK128" s="323"/>
    </row>
    <row r="129" spans="2:37" ht="15.75" customHeight="1">
      <c r="B129" s="314"/>
      <c r="C129" s="314"/>
      <c r="D129" s="323"/>
      <c r="E129" s="411"/>
      <c r="F129" s="323"/>
      <c r="G129" s="323"/>
      <c r="H129" s="323"/>
      <c r="I129" s="323"/>
      <c r="J129" s="323"/>
      <c r="K129" s="323"/>
      <c r="L129" s="323"/>
      <c r="M129" s="323"/>
      <c r="N129" s="323"/>
      <c r="O129" s="323"/>
      <c r="P129" s="323"/>
      <c r="Q129" s="323"/>
      <c r="R129" s="323"/>
      <c r="S129" s="323"/>
      <c r="T129" s="323"/>
      <c r="U129" s="323"/>
      <c r="V129" s="323"/>
      <c r="W129" s="323"/>
      <c r="X129" s="323"/>
      <c r="Y129" s="323"/>
      <c r="Z129" s="323"/>
      <c r="AA129" s="323"/>
      <c r="AB129" s="323"/>
      <c r="AC129" s="323"/>
      <c r="AD129" s="323"/>
      <c r="AE129" s="323"/>
      <c r="AF129" s="323"/>
      <c r="AG129" s="323"/>
      <c r="AH129" s="323"/>
      <c r="AI129" s="323"/>
      <c r="AJ129" s="323"/>
      <c r="AK129" s="323"/>
    </row>
    <row r="130" spans="2:37" ht="15.75" customHeight="1">
      <c r="B130" s="314"/>
      <c r="C130" s="314"/>
      <c r="D130" s="323"/>
      <c r="E130" s="411"/>
      <c r="F130" s="323"/>
      <c r="G130" s="323"/>
      <c r="H130" s="323"/>
      <c r="I130" s="323"/>
      <c r="J130" s="323"/>
      <c r="K130" s="323"/>
      <c r="L130" s="323"/>
      <c r="M130" s="323"/>
      <c r="N130" s="323"/>
      <c r="O130" s="323"/>
      <c r="P130" s="323"/>
      <c r="Q130" s="323"/>
      <c r="R130" s="323"/>
      <c r="S130" s="323"/>
      <c r="T130" s="323"/>
      <c r="U130" s="323"/>
      <c r="V130" s="323"/>
      <c r="W130" s="323"/>
      <c r="X130" s="323"/>
      <c r="Y130" s="323"/>
      <c r="Z130" s="323"/>
      <c r="AA130" s="323"/>
      <c r="AB130" s="323"/>
      <c r="AC130" s="323"/>
      <c r="AD130" s="323"/>
      <c r="AE130" s="323"/>
      <c r="AF130" s="323"/>
      <c r="AG130" s="323"/>
      <c r="AH130" s="323"/>
      <c r="AI130" s="323"/>
      <c r="AJ130" s="323"/>
      <c r="AK130" s="323"/>
    </row>
    <row r="131" spans="2:37" ht="15.75" customHeight="1">
      <c r="B131" s="314"/>
      <c r="C131" s="314"/>
      <c r="D131" s="323"/>
      <c r="E131" s="411"/>
      <c r="F131" s="323"/>
      <c r="G131" s="323"/>
      <c r="H131" s="323"/>
      <c r="I131" s="323"/>
      <c r="J131" s="323"/>
      <c r="K131" s="323"/>
      <c r="L131" s="323"/>
      <c r="M131" s="323"/>
      <c r="N131" s="323"/>
      <c r="O131" s="323"/>
      <c r="P131" s="323"/>
      <c r="Q131" s="323"/>
      <c r="R131" s="323"/>
      <c r="S131" s="323"/>
      <c r="T131" s="323"/>
      <c r="U131" s="323"/>
      <c r="V131" s="323"/>
      <c r="W131" s="323"/>
      <c r="X131" s="323"/>
      <c r="Y131" s="323"/>
      <c r="Z131" s="323"/>
      <c r="AA131" s="323"/>
      <c r="AB131" s="323"/>
      <c r="AC131" s="323"/>
      <c r="AD131" s="323"/>
      <c r="AE131" s="323"/>
      <c r="AF131" s="323"/>
      <c r="AG131" s="323"/>
      <c r="AH131" s="323"/>
      <c r="AI131" s="323"/>
      <c r="AJ131" s="323"/>
      <c r="AK131" s="323"/>
    </row>
    <row r="132" spans="2:37" ht="15.75" customHeight="1">
      <c r="B132" s="314"/>
      <c r="C132" s="314"/>
      <c r="D132" s="323"/>
      <c r="E132" s="411"/>
      <c r="F132" s="323"/>
      <c r="G132" s="323"/>
      <c r="H132" s="323"/>
      <c r="I132" s="323"/>
      <c r="J132" s="323"/>
      <c r="K132" s="323"/>
      <c r="L132" s="323"/>
      <c r="M132" s="323"/>
      <c r="N132" s="323"/>
      <c r="O132" s="323"/>
      <c r="P132" s="323"/>
      <c r="Q132" s="323"/>
      <c r="R132" s="323"/>
      <c r="S132" s="323"/>
      <c r="T132" s="323"/>
      <c r="U132" s="323"/>
      <c r="V132" s="323"/>
      <c r="W132" s="323"/>
      <c r="X132" s="323"/>
      <c r="Y132" s="323"/>
      <c r="Z132" s="323"/>
      <c r="AA132" s="323"/>
      <c r="AB132" s="323"/>
      <c r="AC132" s="323"/>
      <c r="AD132" s="323"/>
      <c r="AE132" s="323"/>
      <c r="AF132" s="323"/>
      <c r="AG132" s="323"/>
      <c r="AH132" s="323"/>
      <c r="AI132" s="323"/>
      <c r="AJ132" s="323"/>
      <c r="AK132" s="323"/>
    </row>
    <row r="133" spans="2:37" ht="15.75" customHeight="1">
      <c r="B133" s="314"/>
      <c r="C133" s="314"/>
      <c r="D133" s="323"/>
      <c r="E133" s="411"/>
      <c r="F133" s="323"/>
      <c r="G133" s="323"/>
      <c r="H133" s="323"/>
      <c r="I133" s="323"/>
      <c r="J133" s="323"/>
      <c r="K133" s="323"/>
      <c r="L133" s="323"/>
      <c r="M133" s="323"/>
      <c r="N133" s="323"/>
      <c r="O133" s="323"/>
      <c r="P133" s="323"/>
      <c r="Q133" s="323"/>
      <c r="R133" s="323"/>
      <c r="S133" s="323"/>
      <c r="T133" s="323"/>
      <c r="U133" s="323"/>
      <c r="V133" s="323"/>
      <c r="W133" s="323"/>
      <c r="X133" s="323"/>
      <c r="Y133" s="323"/>
      <c r="Z133" s="323"/>
      <c r="AA133" s="323"/>
      <c r="AB133" s="323"/>
      <c r="AC133" s="323"/>
      <c r="AD133" s="323"/>
      <c r="AE133" s="323"/>
      <c r="AF133" s="323"/>
      <c r="AG133" s="323"/>
      <c r="AH133" s="323"/>
      <c r="AI133" s="323"/>
      <c r="AJ133" s="323"/>
      <c r="AK133" s="323"/>
    </row>
    <row r="134" spans="2:37" ht="15.75" customHeight="1">
      <c r="B134" s="314"/>
      <c r="C134" s="314"/>
      <c r="D134" s="323"/>
      <c r="E134" s="411"/>
      <c r="F134" s="323"/>
      <c r="G134" s="323"/>
      <c r="H134" s="323"/>
      <c r="I134" s="323"/>
      <c r="J134" s="323"/>
      <c r="K134" s="323"/>
      <c r="L134" s="323"/>
      <c r="M134" s="323"/>
      <c r="N134" s="323"/>
      <c r="O134" s="323"/>
      <c r="P134" s="323"/>
      <c r="Q134" s="323"/>
      <c r="R134" s="323"/>
      <c r="S134" s="323"/>
      <c r="T134" s="323"/>
      <c r="U134" s="323"/>
      <c r="V134" s="323"/>
      <c r="W134" s="323"/>
      <c r="X134" s="323"/>
      <c r="Y134" s="323"/>
      <c r="Z134" s="323"/>
      <c r="AA134" s="323"/>
      <c r="AB134" s="323"/>
      <c r="AC134" s="323"/>
      <c r="AD134" s="323"/>
      <c r="AE134" s="323"/>
      <c r="AF134" s="323"/>
      <c r="AG134" s="323"/>
      <c r="AH134" s="323"/>
      <c r="AI134" s="323"/>
      <c r="AJ134" s="323"/>
      <c r="AK134" s="323"/>
    </row>
    <row r="135" spans="2:37" ht="15.75" customHeight="1">
      <c r="B135" s="314"/>
      <c r="C135" s="314"/>
      <c r="D135" s="323"/>
      <c r="E135" s="411"/>
      <c r="F135" s="323"/>
      <c r="G135" s="323"/>
      <c r="H135" s="323"/>
      <c r="I135" s="323"/>
      <c r="J135" s="323"/>
      <c r="K135" s="323"/>
      <c r="L135" s="323"/>
      <c r="M135" s="323"/>
      <c r="N135" s="323"/>
      <c r="O135" s="323"/>
      <c r="P135" s="323"/>
      <c r="Q135" s="323"/>
      <c r="R135" s="323"/>
      <c r="S135" s="323"/>
      <c r="T135" s="323"/>
      <c r="U135" s="323"/>
      <c r="V135" s="323"/>
      <c r="W135" s="323"/>
      <c r="X135" s="323"/>
      <c r="Y135" s="323"/>
      <c r="Z135" s="323"/>
      <c r="AA135" s="323"/>
      <c r="AB135" s="323"/>
      <c r="AC135" s="323"/>
      <c r="AD135" s="323"/>
      <c r="AE135" s="323"/>
      <c r="AF135" s="323"/>
      <c r="AG135" s="323"/>
      <c r="AH135" s="323"/>
      <c r="AI135" s="323"/>
      <c r="AJ135" s="323"/>
      <c r="AK135" s="323"/>
    </row>
    <row r="136" spans="2:37" ht="15.75" customHeight="1">
      <c r="B136" s="314"/>
      <c r="C136" s="314"/>
      <c r="D136" s="323"/>
      <c r="E136" s="411"/>
      <c r="F136" s="323"/>
      <c r="G136" s="323"/>
      <c r="H136" s="323"/>
      <c r="I136" s="323"/>
      <c r="J136" s="323"/>
      <c r="K136" s="323"/>
      <c r="L136" s="323"/>
      <c r="M136" s="323"/>
      <c r="N136" s="323"/>
      <c r="O136" s="323"/>
      <c r="P136" s="323"/>
      <c r="Q136" s="323"/>
      <c r="R136" s="323"/>
      <c r="S136" s="323"/>
      <c r="T136" s="323"/>
      <c r="U136" s="323"/>
      <c r="V136" s="323"/>
      <c r="W136" s="323"/>
      <c r="X136" s="323"/>
      <c r="Y136" s="323"/>
      <c r="Z136" s="323"/>
      <c r="AA136" s="323"/>
      <c r="AB136" s="323"/>
      <c r="AC136" s="323"/>
      <c r="AD136" s="323"/>
      <c r="AE136" s="323"/>
      <c r="AF136" s="323"/>
      <c r="AG136" s="323"/>
      <c r="AH136" s="323"/>
      <c r="AI136" s="323"/>
      <c r="AJ136" s="323"/>
      <c r="AK136" s="323"/>
    </row>
    <row r="137" spans="2:37" ht="15.75" customHeight="1">
      <c r="B137" s="314"/>
      <c r="C137" s="314"/>
      <c r="D137" s="323"/>
      <c r="E137" s="411"/>
      <c r="F137" s="323"/>
      <c r="G137" s="323"/>
      <c r="H137" s="323"/>
      <c r="I137" s="323"/>
      <c r="J137" s="323"/>
      <c r="K137" s="323"/>
      <c r="L137" s="323"/>
      <c r="M137" s="323"/>
      <c r="N137" s="323"/>
      <c r="O137" s="323"/>
      <c r="P137" s="323"/>
      <c r="Q137" s="323"/>
      <c r="R137" s="323"/>
      <c r="S137" s="323"/>
      <c r="T137" s="323"/>
      <c r="U137" s="323"/>
      <c r="V137" s="323"/>
      <c r="W137" s="323"/>
      <c r="X137" s="323"/>
      <c r="Y137" s="323"/>
      <c r="Z137" s="323"/>
      <c r="AA137" s="323"/>
      <c r="AB137" s="323"/>
      <c r="AC137" s="323"/>
      <c r="AD137" s="323"/>
      <c r="AE137" s="323"/>
      <c r="AF137" s="323"/>
      <c r="AG137" s="323"/>
      <c r="AH137" s="323"/>
      <c r="AI137" s="323"/>
      <c r="AJ137" s="323"/>
      <c r="AK137" s="323"/>
    </row>
    <row r="138" spans="2:37" ht="15.75" customHeight="1">
      <c r="B138" s="314"/>
      <c r="C138" s="314"/>
      <c r="D138" s="323"/>
      <c r="E138" s="411"/>
      <c r="F138" s="323"/>
      <c r="G138" s="323"/>
      <c r="H138" s="323"/>
      <c r="I138" s="323"/>
      <c r="J138" s="323"/>
      <c r="K138" s="323"/>
      <c r="L138" s="323"/>
      <c r="M138" s="323"/>
      <c r="N138" s="323"/>
      <c r="O138" s="323"/>
      <c r="P138" s="323"/>
      <c r="Q138" s="323"/>
      <c r="R138" s="323"/>
      <c r="S138" s="323"/>
      <c r="T138" s="323"/>
      <c r="U138" s="323"/>
      <c r="V138" s="323"/>
      <c r="W138" s="323"/>
      <c r="X138" s="323"/>
      <c r="Y138" s="323"/>
      <c r="Z138" s="323"/>
      <c r="AA138" s="323"/>
      <c r="AB138" s="323"/>
      <c r="AC138" s="323"/>
      <c r="AD138" s="323"/>
      <c r="AE138" s="323"/>
      <c r="AF138" s="323"/>
      <c r="AG138" s="323"/>
      <c r="AH138" s="323"/>
      <c r="AI138" s="323"/>
      <c r="AJ138" s="323"/>
      <c r="AK138" s="323"/>
    </row>
    <row r="139" spans="2:37" ht="15.75" customHeight="1">
      <c r="B139" s="314"/>
      <c r="C139" s="314"/>
      <c r="D139" s="323"/>
      <c r="E139" s="411"/>
      <c r="F139" s="323"/>
      <c r="G139" s="323"/>
      <c r="H139" s="323"/>
      <c r="I139" s="323"/>
      <c r="J139" s="323"/>
      <c r="K139" s="323"/>
      <c r="L139" s="323"/>
      <c r="M139" s="323"/>
      <c r="N139" s="323"/>
      <c r="O139" s="323"/>
      <c r="P139" s="323"/>
      <c r="Q139" s="323"/>
      <c r="R139" s="323"/>
      <c r="S139" s="323"/>
      <c r="T139" s="323"/>
      <c r="U139" s="323"/>
      <c r="V139" s="323"/>
      <c r="W139" s="323"/>
      <c r="X139" s="323"/>
      <c r="Y139" s="323"/>
      <c r="Z139" s="323"/>
      <c r="AA139" s="323"/>
      <c r="AB139" s="323"/>
      <c r="AC139" s="323"/>
      <c r="AD139" s="323"/>
      <c r="AE139" s="323"/>
      <c r="AF139" s="323"/>
      <c r="AG139" s="323"/>
      <c r="AH139" s="323"/>
      <c r="AI139" s="323"/>
      <c r="AJ139" s="323"/>
      <c r="AK139" s="323"/>
    </row>
    <row r="140" spans="2:37" ht="15.75" customHeight="1">
      <c r="B140" s="314"/>
      <c r="C140" s="314"/>
      <c r="D140" s="323"/>
      <c r="E140" s="411"/>
      <c r="F140" s="323"/>
      <c r="G140" s="323"/>
      <c r="H140" s="323"/>
      <c r="I140" s="323"/>
      <c r="J140" s="323"/>
      <c r="K140" s="323"/>
      <c r="L140" s="323"/>
      <c r="M140" s="323"/>
      <c r="N140" s="323"/>
      <c r="O140" s="323"/>
      <c r="P140" s="323"/>
      <c r="Q140" s="323"/>
      <c r="R140" s="323"/>
      <c r="S140" s="323"/>
      <c r="T140" s="323"/>
      <c r="U140" s="323"/>
      <c r="V140" s="323"/>
      <c r="W140" s="323"/>
      <c r="X140" s="323"/>
      <c r="Y140" s="323"/>
      <c r="Z140" s="323"/>
      <c r="AA140" s="323"/>
      <c r="AB140" s="323"/>
      <c r="AC140" s="323"/>
      <c r="AD140" s="323"/>
      <c r="AE140" s="323"/>
      <c r="AF140" s="323"/>
      <c r="AG140" s="323"/>
      <c r="AH140" s="323"/>
      <c r="AI140" s="323"/>
      <c r="AJ140" s="323"/>
      <c r="AK140" s="323"/>
    </row>
    <row r="141" spans="2:37" ht="15.75" customHeight="1">
      <c r="B141" s="314"/>
      <c r="C141" s="314"/>
      <c r="D141" s="323"/>
      <c r="E141" s="411"/>
      <c r="F141" s="323"/>
      <c r="G141" s="323"/>
      <c r="H141" s="323"/>
      <c r="I141" s="323"/>
      <c r="J141" s="323"/>
      <c r="K141" s="323"/>
      <c r="L141" s="323"/>
      <c r="M141" s="323"/>
      <c r="N141" s="323"/>
      <c r="O141" s="323"/>
      <c r="P141" s="323"/>
      <c r="Q141" s="323"/>
      <c r="R141" s="323"/>
      <c r="S141" s="323"/>
      <c r="T141" s="323"/>
      <c r="U141" s="323"/>
      <c r="V141" s="323"/>
      <c r="W141" s="323"/>
      <c r="X141" s="323"/>
      <c r="Y141" s="323"/>
      <c r="Z141" s="323"/>
      <c r="AA141" s="323"/>
      <c r="AB141" s="323"/>
      <c r="AC141" s="323"/>
      <c r="AD141" s="323"/>
      <c r="AE141" s="323"/>
      <c r="AF141" s="323"/>
      <c r="AG141" s="323"/>
      <c r="AH141" s="323"/>
      <c r="AI141" s="323"/>
      <c r="AJ141" s="323"/>
      <c r="AK141" s="323"/>
    </row>
    <row r="142" spans="2:37" ht="15.75" customHeight="1">
      <c r="B142" s="314"/>
      <c r="C142" s="314"/>
      <c r="D142" s="323"/>
      <c r="E142" s="411"/>
      <c r="F142" s="323"/>
      <c r="G142" s="323"/>
      <c r="H142" s="323"/>
      <c r="I142" s="323"/>
      <c r="J142" s="323"/>
      <c r="K142" s="323"/>
      <c r="L142" s="323"/>
      <c r="M142" s="323"/>
      <c r="N142" s="323"/>
      <c r="O142" s="323"/>
      <c r="P142" s="323"/>
      <c r="Q142" s="323"/>
      <c r="R142" s="323"/>
      <c r="S142" s="323"/>
      <c r="T142" s="323"/>
      <c r="U142" s="323"/>
      <c r="V142" s="323"/>
      <c r="W142" s="323"/>
      <c r="X142" s="323"/>
      <c r="Y142" s="323"/>
      <c r="Z142" s="323"/>
      <c r="AA142" s="323"/>
      <c r="AB142" s="323"/>
      <c r="AC142" s="323"/>
      <c r="AD142" s="323"/>
      <c r="AE142" s="323"/>
      <c r="AF142" s="323"/>
      <c r="AG142" s="323"/>
      <c r="AH142" s="323"/>
      <c r="AI142" s="323"/>
      <c r="AJ142" s="323"/>
      <c r="AK142" s="323"/>
    </row>
    <row r="143" spans="2:37" ht="15.75" customHeight="1">
      <c r="B143" s="314"/>
      <c r="C143" s="314"/>
      <c r="D143" s="323"/>
      <c r="E143" s="411"/>
      <c r="F143" s="323"/>
      <c r="G143" s="323"/>
      <c r="H143" s="323"/>
      <c r="I143" s="323"/>
      <c r="J143" s="323"/>
      <c r="K143" s="323"/>
      <c r="L143" s="323"/>
      <c r="M143" s="323"/>
      <c r="N143" s="323"/>
      <c r="O143" s="323"/>
      <c r="P143" s="323"/>
      <c r="Q143" s="323"/>
      <c r="R143" s="323"/>
      <c r="S143" s="323"/>
      <c r="T143" s="323"/>
      <c r="U143" s="323"/>
      <c r="V143" s="323"/>
      <c r="W143" s="323"/>
      <c r="X143" s="323"/>
      <c r="Y143" s="323"/>
      <c r="Z143" s="323"/>
      <c r="AA143" s="323"/>
      <c r="AB143" s="323"/>
      <c r="AC143" s="323"/>
      <c r="AD143" s="323"/>
      <c r="AE143" s="323"/>
      <c r="AF143" s="323"/>
      <c r="AG143" s="323"/>
      <c r="AH143" s="323"/>
      <c r="AI143" s="323"/>
      <c r="AJ143" s="323"/>
      <c r="AK143" s="323"/>
    </row>
    <row r="144" spans="2:37" ht="15.75" customHeight="1">
      <c r="B144" s="314"/>
      <c r="C144" s="314"/>
      <c r="D144" s="323"/>
      <c r="E144" s="411"/>
      <c r="F144" s="323"/>
      <c r="G144" s="323"/>
      <c r="H144" s="323"/>
      <c r="I144" s="323"/>
      <c r="J144" s="323"/>
      <c r="K144" s="323"/>
      <c r="L144" s="323"/>
      <c r="M144" s="323"/>
      <c r="N144" s="323"/>
      <c r="O144" s="323"/>
      <c r="P144" s="323"/>
      <c r="Q144" s="323"/>
      <c r="R144" s="323"/>
      <c r="S144" s="323"/>
      <c r="T144" s="323"/>
      <c r="U144" s="323"/>
      <c r="V144" s="323"/>
      <c r="W144" s="323"/>
      <c r="X144" s="323"/>
      <c r="Y144" s="323"/>
      <c r="Z144" s="323"/>
      <c r="AA144" s="323"/>
      <c r="AB144" s="323"/>
      <c r="AC144" s="323"/>
      <c r="AD144" s="323"/>
      <c r="AE144" s="323"/>
      <c r="AF144" s="323"/>
      <c r="AG144" s="323"/>
      <c r="AH144" s="323"/>
      <c r="AI144" s="323"/>
      <c r="AJ144" s="323"/>
      <c r="AK144" s="323"/>
    </row>
    <row r="145" spans="2:37" ht="15.75" customHeight="1">
      <c r="B145" s="314"/>
      <c r="C145" s="314"/>
      <c r="D145" s="323"/>
      <c r="E145" s="411"/>
      <c r="F145" s="323"/>
      <c r="G145" s="323"/>
      <c r="H145" s="323"/>
      <c r="I145" s="323"/>
      <c r="J145" s="323"/>
      <c r="K145" s="323"/>
      <c r="L145" s="323"/>
      <c r="M145" s="323"/>
      <c r="N145" s="323"/>
      <c r="O145" s="323"/>
      <c r="P145" s="323"/>
      <c r="Q145" s="323"/>
      <c r="R145" s="323"/>
      <c r="S145" s="323"/>
      <c r="T145" s="323"/>
      <c r="U145" s="323"/>
      <c r="V145" s="323"/>
      <c r="W145" s="323"/>
      <c r="X145" s="323"/>
      <c r="Y145" s="323"/>
      <c r="Z145" s="323"/>
      <c r="AA145" s="323"/>
      <c r="AB145" s="323"/>
      <c r="AC145" s="323"/>
      <c r="AD145" s="323"/>
      <c r="AE145" s="323"/>
      <c r="AF145" s="323"/>
      <c r="AG145" s="323"/>
      <c r="AH145" s="323"/>
      <c r="AI145" s="323"/>
      <c r="AJ145" s="323"/>
      <c r="AK145" s="323"/>
    </row>
    <row r="146" spans="2:37" ht="15.75" customHeight="1">
      <c r="B146" s="314"/>
      <c r="C146" s="314"/>
      <c r="D146" s="323"/>
      <c r="E146" s="411"/>
      <c r="F146" s="323"/>
      <c r="G146" s="323"/>
      <c r="H146" s="323"/>
      <c r="I146" s="323"/>
      <c r="J146" s="323"/>
      <c r="K146" s="323"/>
      <c r="L146" s="323"/>
      <c r="M146" s="323"/>
      <c r="N146" s="323"/>
      <c r="O146" s="323"/>
      <c r="P146" s="323"/>
      <c r="Q146" s="323"/>
      <c r="R146" s="323"/>
      <c r="S146" s="323"/>
      <c r="T146" s="323"/>
      <c r="U146" s="323"/>
      <c r="V146" s="323"/>
      <c r="W146" s="323"/>
      <c r="X146" s="323"/>
      <c r="Y146" s="323"/>
      <c r="Z146" s="323"/>
      <c r="AA146" s="323"/>
      <c r="AB146" s="323"/>
      <c r="AC146" s="323"/>
      <c r="AD146" s="323"/>
      <c r="AE146" s="323"/>
      <c r="AF146" s="323"/>
      <c r="AG146" s="323"/>
      <c r="AH146" s="323"/>
      <c r="AI146" s="323"/>
      <c r="AJ146" s="323"/>
      <c r="AK146" s="323"/>
    </row>
    <row r="147" spans="2:37" ht="15.75" customHeight="1">
      <c r="B147" s="314"/>
      <c r="C147" s="314"/>
      <c r="D147" s="323"/>
      <c r="E147" s="411"/>
      <c r="F147" s="323"/>
      <c r="G147" s="323"/>
      <c r="H147" s="323"/>
      <c r="I147" s="323"/>
      <c r="J147" s="323"/>
      <c r="K147" s="323"/>
      <c r="L147" s="323"/>
      <c r="M147" s="323"/>
      <c r="N147" s="323"/>
      <c r="O147" s="323"/>
      <c r="P147" s="323"/>
      <c r="Q147" s="323"/>
      <c r="R147" s="323"/>
      <c r="S147" s="323"/>
      <c r="T147" s="323"/>
      <c r="U147" s="323"/>
      <c r="V147" s="323"/>
      <c r="W147" s="323"/>
      <c r="X147" s="323"/>
      <c r="Y147" s="323"/>
      <c r="Z147" s="323"/>
      <c r="AA147" s="323"/>
      <c r="AB147" s="323"/>
      <c r="AC147" s="323"/>
      <c r="AD147" s="323"/>
      <c r="AE147" s="323"/>
      <c r="AF147" s="323"/>
      <c r="AG147" s="323"/>
      <c r="AH147" s="323"/>
      <c r="AI147" s="323"/>
      <c r="AJ147" s="323"/>
      <c r="AK147" s="323"/>
    </row>
    <row r="148" spans="2:37" ht="15.75" customHeight="1">
      <c r="B148" s="314"/>
      <c r="C148" s="314"/>
      <c r="D148" s="323"/>
      <c r="E148" s="411"/>
      <c r="F148" s="323"/>
      <c r="G148" s="323"/>
      <c r="H148" s="323"/>
      <c r="I148" s="323"/>
      <c r="J148" s="323"/>
      <c r="K148" s="323"/>
      <c r="L148" s="323"/>
      <c r="M148" s="323"/>
      <c r="N148" s="323"/>
      <c r="O148" s="323"/>
      <c r="P148" s="323"/>
      <c r="Q148" s="323"/>
      <c r="R148" s="323"/>
      <c r="S148" s="323"/>
      <c r="T148" s="323"/>
      <c r="U148" s="323"/>
      <c r="V148" s="323"/>
      <c r="W148" s="323"/>
      <c r="X148" s="323"/>
      <c r="Y148" s="323"/>
      <c r="Z148" s="323"/>
      <c r="AA148" s="323"/>
      <c r="AB148" s="323"/>
      <c r="AC148" s="323"/>
      <c r="AD148" s="323"/>
      <c r="AE148" s="323"/>
      <c r="AF148" s="323"/>
      <c r="AG148" s="323"/>
      <c r="AH148" s="323"/>
      <c r="AI148" s="323"/>
      <c r="AJ148" s="323"/>
      <c r="AK148" s="323"/>
    </row>
    <row r="149" spans="2:37" ht="15.75" customHeight="1">
      <c r="B149" s="314"/>
      <c r="C149" s="314"/>
      <c r="D149" s="323"/>
      <c r="E149" s="411"/>
      <c r="F149" s="323"/>
      <c r="G149" s="323"/>
      <c r="H149" s="323"/>
      <c r="I149" s="323"/>
      <c r="J149" s="323"/>
      <c r="K149" s="323"/>
      <c r="L149" s="323"/>
      <c r="M149" s="323"/>
      <c r="N149" s="323"/>
      <c r="O149" s="323"/>
      <c r="P149" s="323"/>
      <c r="Q149" s="323"/>
      <c r="R149" s="323"/>
      <c r="S149" s="323"/>
      <c r="T149" s="323"/>
      <c r="U149" s="323"/>
      <c r="V149" s="323"/>
      <c r="W149" s="323"/>
      <c r="X149" s="323"/>
      <c r="Y149" s="323"/>
      <c r="Z149" s="323"/>
      <c r="AA149" s="323"/>
      <c r="AB149" s="323"/>
      <c r="AC149" s="323"/>
      <c r="AD149" s="323"/>
      <c r="AE149" s="323"/>
      <c r="AF149" s="323"/>
      <c r="AG149" s="323"/>
      <c r="AH149" s="323"/>
      <c r="AI149" s="323"/>
      <c r="AJ149" s="323"/>
      <c r="AK149" s="323"/>
    </row>
    <row r="150" spans="2:37" ht="15.75" customHeight="1">
      <c r="B150" s="314"/>
      <c r="C150" s="314"/>
      <c r="D150" s="323"/>
      <c r="E150" s="411"/>
      <c r="F150" s="323"/>
      <c r="G150" s="323"/>
      <c r="H150" s="323"/>
      <c r="I150" s="323"/>
      <c r="J150" s="323"/>
      <c r="K150" s="323"/>
      <c r="L150" s="323"/>
      <c r="M150" s="323"/>
      <c r="N150" s="323"/>
      <c r="O150" s="323"/>
      <c r="P150" s="323"/>
      <c r="Q150" s="323"/>
      <c r="R150" s="323"/>
      <c r="S150" s="323"/>
      <c r="T150" s="323"/>
      <c r="U150" s="323"/>
      <c r="V150" s="323"/>
      <c r="W150" s="323"/>
      <c r="X150" s="323"/>
      <c r="Y150" s="323"/>
      <c r="Z150" s="323"/>
      <c r="AA150" s="323"/>
      <c r="AB150" s="323"/>
      <c r="AC150" s="323"/>
      <c r="AD150" s="323"/>
      <c r="AE150" s="323"/>
      <c r="AF150" s="323"/>
      <c r="AG150" s="323"/>
      <c r="AH150" s="323"/>
      <c r="AI150" s="323"/>
      <c r="AJ150" s="323"/>
      <c r="AK150" s="323"/>
    </row>
    <row r="151" spans="2:37" ht="15.75" customHeight="1">
      <c r="B151" s="314"/>
      <c r="C151" s="314"/>
      <c r="D151" s="323"/>
      <c r="E151" s="411"/>
      <c r="F151" s="323"/>
      <c r="G151" s="323"/>
      <c r="H151" s="323"/>
      <c r="I151" s="323"/>
      <c r="J151" s="323"/>
      <c r="K151" s="323"/>
      <c r="L151" s="323"/>
      <c r="M151" s="323"/>
      <c r="N151" s="323"/>
      <c r="O151" s="323"/>
      <c r="P151" s="323"/>
      <c r="Q151" s="323"/>
      <c r="R151" s="323"/>
      <c r="S151" s="323"/>
      <c r="T151" s="323"/>
      <c r="U151" s="323"/>
      <c r="V151" s="323"/>
      <c r="W151" s="323"/>
      <c r="X151" s="323"/>
      <c r="Y151" s="323"/>
      <c r="Z151" s="323"/>
      <c r="AA151" s="323"/>
      <c r="AB151" s="323"/>
      <c r="AC151" s="323"/>
      <c r="AD151" s="323"/>
      <c r="AE151" s="323"/>
      <c r="AF151" s="323"/>
      <c r="AG151" s="323"/>
      <c r="AH151" s="323"/>
      <c r="AI151" s="323"/>
      <c r="AJ151" s="323"/>
      <c r="AK151" s="323"/>
    </row>
    <row r="152" spans="2:37" ht="15.75" customHeight="1">
      <c r="B152" s="314"/>
      <c r="C152" s="314"/>
      <c r="D152" s="323"/>
      <c r="E152" s="411"/>
      <c r="F152" s="323"/>
      <c r="G152" s="323"/>
      <c r="H152" s="323"/>
      <c r="I152" s="323"/>
      <c r="J152" s="323"/>
      <c r="K152" s="323"/>
      <c r="L152" s="323"/>
      <c r="M152" s="323"/>
      <c r="N152" s="323"/>
      <c r="O152" s="323"/>
      <c r="P152" s="323"/>
      <c r="Q152" s="323"/>
      <c r="R152" s="323"/>
      <c r="S152" s="323"/>
      <c r="T152" s="323"/>
      <c r="U152" s="323"/>
      <c r="V152" s="323"/>
      <c r="W152" s="323"/>
      <c r="X152" s="323"/>
      <c r="Y152" s="323"/>
      <c r="Z152" s="323"/>
      <c r="AA152" s="323"/>
      <c r="AB152" s="323"/>
      <c r="AC152" s="323"/>
      <c r="AD152" s="323"/>
      <c r="AE152" s="323"/>
      <c r="AF152" s="323"/>
      <c r="AG152" s="323"/>
      <c r="AH152" s="323"/>
      <c r="AI152" s="323"/>
      <c r="AJ152" s="323"/>
      <c r="AK152" s="323"/>
    </row>
    <row r="153" spans="2:37" ht="15.75" customHeight="1">
      <c r="B153" s="314"/>
      <c r="C153" s="314"/>
      <c r="D153" s="323"/>
      <c r="E153" s="411"/>
      <c r="F153" s="323"/>
      <c r="G153" s="323"/>
      <c r="H153" s="323"/>
      <c r="I153" s="323"/>
      <c r="J153" s="323"/>
      <c r="K153" s="323"/>
      <c r="L153" s="323"/>
      <c r="M153" s="323"/>
      <c r="N153" s="323"/>
      <c r="O153" s="323"/>
      <c r="P153" s="323"/>
      <c r="Q153" s="323"/>
      <c r="R153" s="323"/>
      <c r="S153" s="323"/>
      <c r="T153" s="323"/>
      <c r="U153" s="323"/>
      <c r="V153" s="323"/>
      <c r="W153" s="323"/>
      <c r="X153" s="323"/>
      <c r="Y153" s="323"/>
      <c r="Z153" s="323"/>
      <c r="AA153" s="323"/>
      <c r="AB153" s="323"/>
      <c r="AC153" s="323"/>
      <c r="AD153" s="323"/>
      <c r="AE153" s="323"/>
      <c r="AF153" s="323"/>
      <c r="AG153" s="323"/>
      <c r="AH153" s="323"/>
      <c r="AI153" s="323"/>
      <c r="AJ153" s="323"/>
      <c r="AK153" s="323"/>
    </row>
    <row r="154" spans="2:37" ht="15.75" customHeight="1">
      <c r="B154" s="314"/>
      <c r="C154" s="314"/>
      <c r="D154" s="323"/>
      <c r="E154" s="411"/>
      <c r="F154" s="323"/>
      <c r="G154" s="323"/>
      <c r="H154" s="323"/>
      <c r="I154" s="323"/>
      <c r="J154" s="323"/>
      <c r="K154" s="323"/>
      <c r="L154" s="323"/>
      <c r="M154" s="323"/>
      <c r="N154" s="323"/>
      <c r="O154" s="323"/>
      <c r="P154" s="323"/>
      <c r="Q154" s="323"/>
      <c r="R154" s="323"/>
      <c r="S154" s="323"/>
      <c r="T154" s="323"/>
      <c r="U154" s="323"/>
      <c r="V154" s="323"/>
      <c r="W154" s="323"/>
      <c r="X154" s="323"/>
      <c r="Y154" s="323"/>
      <c r="Z154" s="323"/>
      <c r="AA154" s="323"/>
      <c r="AB154" s="323"/>
      <c r="AC154" s="323"/>
      <c r="AD154" s="323"/>
      <c r="AE154" s="323"/>
      <c r="AF154" s="323"/>
      <c r="AG154" s="323"/>
      <c r="AH154" s="323"/>
      <c r="AI154" s="323"/>
      <c r="AJ154" s="323"/>
      <c r="AK154" s="323"/>
    </row>
    <row r="155" spans="2:37" ht="15.75" customHeight="1">
      <c r="B155" s="314"/>
      <c r="C155" s="314"/>
      <c r="D155" s="323"/>
      <c r="E155" s="411"/>
      <c r="F155" s="323"/>
      <c r="G155" s="323"/>
      <c r="H155" s="323"/>
      <c r="I155" s="323"/>
      <c r="J155" s="323"/>
      <c r="K155" s="323"/>
      <c r="L155" s="323"/>
      <c r="M155" s="323"/>
      <c r="N155" s="323"/>
      <c r="O155" s="323"/>
      <c r="P155" s="323"/>
      <c r="Q155" s="323"/>
      <c r="R155" s="323"/>
      <c r="S155" s="323"/>
      <c r="T155" s="323"/>
      <c r="U155" s="323"/>
      <c r="V155" s="323"/>
      <c r="W155" s="323"/>
      <c r="X155" s="323"/>
      <c r="Y155" s="323"/>
      <c r="Z155" s="323"/>
      <c r="AA155" s="323"/>
      <c r="AB155" s="323"/>
      <c r="AC155" s="323"/>
      <c r="AD155" s="323"/>
      <c r="AE155" s="323"/>
      <c r="AF155" s="323"/>
      <c r="AG155" s="323"/>
      <c r="AH155" s="323"/>
      <c r="AI155" s="323"/>
      <c r="AJ155" s="323"/>
      <c r="AK155" s="323"/>
    </row>
    <row r="156" spans="2:37" ht="15.75" customHeight="1">
      <c r="B156" s="314"/>
      <c r="C156" s="314"/>
      <c r="D156" s="323"/>
      <c r="E156" s="411"/>
      <c r="F156" s="323"/>
      <c r="G156" s="323"/>
      <c r="H156" s="411"/>
      <c r="I156" s="411"/>
      <c r="J156" s="323"/>
      <c r="K156" s="323"/>
      <c r="L156" s="323"/>
      <c r="M156" s="323"/>
      <c r="N156" s="323"/>
      <c r="O156" s="323"/>
      <c r="P156" s="323"/>
      <c r="Q156" s="323"/>
      <c r="R156" s="323"/>
      <c r="S156" s="323"/>
      <c r="T156" s="323"/>
      <c r="U156" s="323"/>
      <c r="V156" s="323"/>
      <c r="W156" s="323"/>
      <c r="X156" s="323"/>
      <c r="Y156" s="323"/>
      <c r="Z156" s="323"/>
      <c r="AA156" s="323"/>
      <c r="AB156" s="323"/>
      <c r="AC156" s="323"/>
      <c r="AD156" s="323"/>
      <c r="AE156" s="323"/>
      <c r="AF156" s="323"/>
      <c r="AG156" s="323"/>
      <c r="AH156" s="323"/>
      <c r="AI156" s="323"/>
      <c r="AJ156" s="323"/>
      <c r="AK156" s="323"/>
    </row>
    <row r="157" spans="2:37" ht="15.75" customHeight="1">
      <c r="B157" s="314"/>
      <c r="C157" s="314"/>
      <c r="D157" s="323"/>
      <c r="E157" s="411"/>
      <c r="F157" s="323"/>
      <c r="G157" s="323"/>
      <c r="H157" s="411"/>
      <c r="I157" s="411"/>
      <c r="J157" s="323"/>
      <c r="K157" s="323"/>
      <c r="L157" s="323"/>
      <c r="M157" s="323"/>
      <c r="N157" s="323"/>
      <c r="O157" s="323"/>
      <c r="P157" s="323"/>
      <c r="Q157" s="323"/>
      <c r="R157" s="323"/>
      <c r="S157" s="323"/>
      <c r="T157" s="323"/>
      <c r="U157" s="323"/>
      <c r="V157" s="323"/>
      <c r="W157" s="323"/>
      <c r="X157" s="323"/>
      <c r="Y157" s="323"/>
      <c r="Z157" s="323"/>
      <c r="AA157" s="323"/>
      <c r="AB157" s="323"/>
      <c r="AC157" s="323"/>
      <c r="AD157" s="323"/>
      <c r="AE157" s="323"/>
      <c r="AF157" s="323"/>
      <c r="AG157" s="323"/>
      <c r="AH157" s="323"/>
      <c r="AI157" s="323"/>
      <c r="AJ157" s="323"/>
      <c r="AK157" s="323"/>
    </row>
    <row r="158" spans="2:37" ht="15.75" customHeight="1">
      <c r="B158" s="314"/>
      <c r="C158" s="314"/>
      <c r="D158" s="323"/>
      <c r="E158" s="411"/>
      <c r="F158" s="323"/>
      <c r="G158" s="323"/>
      <c r="H158" s="411"/>
      <c r="I158" s="411"/>
      <c r="J158" s="323"/>
      <c r="K158" s="323"/>
      <c r="L158" s="323"/>
      <c r="M158" s="323"/>
      <c r="N158" s="323"/>
      <c r="O158" s="323"/>
      <c r="P158" s="323"/>
      <c r="Q158" s="323"/>
      <c r="R158" s="323" t="s">
        <v>407</v>
      </c>
      <c r="S158" s="323"/>
      <c r="T158" s="323"/>
      <c r="U158" s="323"/>
      <c r="V158" s="323"/>
      <c r="W158" s="323"/>
      <c r="X158" s="323"/>
      <c r="Y158" s="323"/>
      <c r="Z158" s="323"/>
      <c r="AA158" s="323"/>
      <c r="AB158" s="323"/>
      <c r="AC158" s="323"/>
      <c r="AD158" s="323"/>
      <c r="AE158" s="323"/>
      <c r="AF158" s="323"/>
      <c r="AG158" s="323"/>
      <c r="AH158" s="323"/>
      <c r="AI158" s="323"/>
      <c r="AJ158" s="323"/>
      <c r="AK158" s="323"/>
    </row>
    <row r="159" spans="2:37" ht="15.75" customHeight="1">
      <c r="B159" s="314"/>
      <c r="C159" s="314"/>
      <c r="D159" s="323"/>
      <c r="E159" s="411"/>
      <c r="F159" s="323"/>
      <c r="G159" s="323"/>
      <c r="H159" s="411"/>
      <c r="I159" s="411"/>
      <c r="J159" s="323"/>
      <c r="K159" s="323"/>
      <c r="L159" s="323"/>
      <c r="M159" s="323"/>
      <c r="N159" s="323"/>
      <c r="O159" s="323"/>
      <c r="P159" s="323"/>
      <c r="Q159" s="323"/>
      <c r="R159" s="323"/>
      <c r="S159" s="323" t="s">
        <v>407</v>
      </c>
      <c r="T159" s="323"/>
      <c r="U159" s="323"/>
      <c r="V159" s="323"/>
      <c r="W159" s="323"/>
      <c r="X159" s="323"/>
      <c r="Y159" s="323"/>
      <c r="Z159" s="323"/>
      <c r="AA159" s="323"/>
      <c r="AB159" s="323"/>
      <c r="AC159" s="323"/>
      <c r="AD159" s="323"/>
      <c r="AE159" s="323"/>
      <c r="AF159" s="323"/>
      <c r="AG159" s="323"/>
      <c r="AH159" s="323"/>
      <c r="AI159" s="323"/>
      <c r="AJ159" s="323"/>
      <c r="AK159" s="323"/>
    </row>
    <row r="160" spans="2:37" ht="15.75" customHeight="1">
      <c r="B160" s="314"/>
      <c r="C160" s="314"/>
      <c r="D160" s="323"/>
      <c r="E160" s="411"/>
      <c r="F160" s="323"/>
      <c r="G160" s="323"/>
      <c r="H160" s="411"/>
      <c r="I160" s="411"/>
      <c r="J160" s="323"/>
      <c r="K160" s="323"/>
      <c r="L160" s="323"/>
      <c r="M160" s="323"/>
      <c r="N160" s="323"/>
      <c r="O160" s="323"/>
      <c r="P160" s="323"/>
      <c r="Q160" s="323"/>
      <c r="R160" s="323"/>
      <c r="S160" s="323"/>
      <c r="T160" s="323"/>
      <c r="U160" s="323"/>
      <c r="V160" s="323"/>
      <c r="W160" s="323"/>
      <c r="X160" s="323"/>
      <c r="Y160" s="323"/>
      <c r="Z160" s="323"/>
      <c r="AA160" s="323"/>
      <c r="AB160" s="323"/>
      <c r="AC160" s="323"/>
      <c r="AD160" s="323"/>
      <c r="AE160" s="323"/>
      <c r="AF160" s="323"/>
      <c r="AG160" s="323"/>
      <c r="AH160" s="323"/>
      <c r="AI160" s="323"/>
      <c r="AJ160" s="323"/>
      <c r="AK160" s="323"/>
    </row>
    <row r="161" spans="2:37" ht="15.75" customHeight="1">
      <c r="B161" s="314"/>
      <c r="C161" s="314"/>
      <c r="D161" s="323"/>
      <c r="E161" s="411"/>
      <c r="F161" s="323"/>
      <c r="G161" s="323"/>
      <c r="H161" s="411"/>
      <c r="I161" s="411"/>
      <c r="J161" s="323"/>
      <c r="K161" s="323"/>
      <c r="L161" s="323"/>
      <c r="M161" s="323"/>
      <c r="N161" s="323"/>
      <c r="O161" s="323"/>
      <c r="P161" s="323"/>
      <c r="Q161" s="323"/>
      <c r="R161" s="323"/>
      <c r="S161" s="323"/>
      <c r="T161" s="323"/>
      <c r="U161" s="323"/>
      <c r="V161" s="323"/>
      <c r="W161" s="323"/>
      <c r="X161" s="323"/>
      <c r="Y161" s="323"/>
      <c r="Z161" s="323"/>
      <c r="AA161" s="323"/>
      <c r="AB161" s="323"/>
      <c r="AC161" s="323"/>
      <c r="AD161" s="323"/>
      <c r="AE161" s="323"/>
      <c r="AF161" s="323"/>
      <c r="AG161" s="323"/>
      <c r="AH161" s="323"/>
      <c r="AI161" s="323"/>
      <c r="AJ161" s="323"/>
      <c r="AK161" s="323"/>
    </row>
    <row r="162" spans="2:37" ht="15.75" customHeight="1">
      <c r="B162" s="314"/>
      <c r="C162" s="314"/>
      <c r="D162" s="323"/>
      <c r="E162" s="411"/>
      <c r="F162" s="323"/>
      <c r="G162" s="323"/>
      <c r="H162" s="411"/>
      <c r="I162" s="411"/>
      <c r="J162" s="323"/>
      <c r="K162" s="323"/>
      <c r="L162" s="323"/>
      <c r="M162" s="323"/>
      <c r="N162" s="323"/>
      <c r="O162" s="323"/>
      <c r="P162" s="323"/>
      <c r="Q162" s="323"/>
      <c r="R162" s="323"/>
      <c r="S162" s="323"/>
      <c r="T162" s="323"/>
      <c r="U162" s="323"/>
      <c r="V162" s="323"/>
      <c r="W162" s="323"/>
      <c r="X162" s="323"/>
      <c r="Y162" s="323"/>
      <c r="Z162" s="323"/>
      <c r="AA162" s="323"/>
      <c r="AB162" s="323"/>
      <c r="AC162" s="323"/>
      <c r="AD162" s="323"/>
      <c r="AE162" s="323"/>
      <c r="AF162" s="323"/>
      <c r="AG162" s="323"/>
      <c r="AH162" s="323"/>
      <c r="AI162" s="323"/>
      <c r="AJ162" s="323"/>
      <c r="AK162" s="323"/>
    </row>
    <row r="163" spans="2:37" ht="15.75" customHeight="1">
      <c r="B163" s="314"/>
      <c r="C163" s="314"/>
      <c r="D163" s="323"/>
      <c r="E163" s="411"/>
      <c r="F163" s="323"/>
      <c r="G163" s="323"/>
      <c r="H163" s="411"/>
      <c r="I163" s="411"/>
      <c r="J163" s="323"/>
      <c r="K163" s="323"/>
      <c r="L163" s="323"/>
      <c r="M163" s="323"/>
      <c r="N163" s="323"/>
      <c r="O163" s="323"/>
      <c r="P163" s="323"/>
      <c r="Q163" s="323"/>
      <c r="R163" s="323"/>
      <c r="S163" s="323"/>
      <c r="T163" s="323"/>
      <c r="U163" s="323"/>
      <c r="V163" s="323"/>
      <c r="W163" s="323"/>
      <c r="X163" s="323"/>
      <c r="Y163" s="323"/>
      <c r="Z163" s="323"/>
      <c r="AA163" s="323"/>
      <c r="AB163" s="323"/>
      <c r="AC163" s="323"/>
      <c r="AD163" s="323"/>
      <c r="AE163" s="323"/>
      <c r="AF163" s="323"/>
      <c r="AG163" s="323"/>
      <c r="AH163" s="323"/>
      <c r="AI163" s="323"/>
      <c r="AJ163" s="323"/>
      <c r="AK163" s="323"/>
    </row>
    <row r="164" spans="2:37" ht="15.75" customHeight="1">
      <c r="B164" s="314"/>
      <c r="C164" s="314"/>
      <c r="D164" s="323"/>
      <c r="E164" s="411"/>
      <c r="F164" s="323"/>
      <c r="G164" s="323"/>
      <c r="H164" s="411"/>
      <c r="I164" s="411"/>
      <c r="J164" s="323"/>
      <c r="K164" s="323"/>
      <c r="L164" s="323"/>
      <c r="M164" s="323"/>
      <c r="N164" s="323"/>
      <c r="O164" s="323"/>
      <c r="P164" s="323"/>
      <c r="Q164" s="323"/>
      <c r="R164" s="323"/>
      <c r="S164" s="323"/>
      <c r="T164" s="323"/>
      <c r="U164" s="323"/>
      <c r="V164" s="323"/>
      <c r="W164" s="323"/>
      <c r="X164" s="323"/>
      <c r="Y164" s="323"/>
      <c r="Z164" s="323"/>
      <c r="AA164" s="323"/>
      <c r="AB164" s="323"/>
      <c r="AC164" s="323"/>
      <c r="AD164" s="323"/>
      <c r="AE164" s="323"/>
      <c r="AF164" s="323"/>
      <c r="AG164" s="323"/>
      <c r="AH164" s="323"/>
      <c r="AI164" s="323"/>
      <c r="AJ164" s="323"/>
      <c r="AK164" s="323"/>
    </row>
    <row r="165" spans="2:37" ht="15.75" customHeight="1">
      <c r="B165" s="314"/>
      <c r="C165" s="314"/>
      <c r="D165" s="323"/>
      <c r="E165" s="411"/>
      <c r="F165" s="323"/>
      <c r="G165" s="323"/>
      <c r="H165" s="411"/>
      <c r="I165" s="411"/>
      <c r="J165" s="323"/>
      <c r="K165" s="323"/>
      <c r="L165" s="323"/>
      <c r="M165" s="323"/>
      <c r="N165" s="323"/>
      <c r="O165" s="323"/>
      <c r="P165" s="323"/>
      <c r="Q165" s="323"/>
      <c r="R165" s="323"/>
      <c r="S165" s="323"/>
      <c r="T165" s="323"/>
      <c r="U165" s="323"/>
      <c r="V165" s="323"/>
      <c r="W165" s="323"/>
      <c r="X165" s="323"/>
      <c r="Y165" s="323"/>
      <c r="Z165" s="323"/>
      <c r="AA165" s="323"/>
      <c r="AB165" s="323"/>
      <c r="AC165" s="323"/>
      <c r="AD165" s="323"/>
      <c r="AE165" s="323"/>
      <c r="AF165" s="323"/>
      <c r="AG165" s="323"/>
      <c r="AH165" s="323"/>
      <c r="AI165" s="323"/>
      <c r="AJ165" s="323"/>
      <c r="AK165" s="323"/>
    </row>
    <row r="166" spans="2:37" ht="15.75" customHeight="1">
      <c r="B166" s="314"/>
      <c r="C166" s="314"/>
      <c r="D166" s="323"/>
      <c r="E166" s="411"/>
      <c r="F166" s="323"/>
      <c r="G166" s="323"/>
      <c r="H166" s="411"/>
      <c r="I166" s="411"/>
      <c r="J166" s="323"/>
      <c r="K166" s="323"/>
      <c r="L166" s="323"/>
      <c r="M166" s="323"/>
      <c r="N166" s="323"/>
      <c r="O166" s="89"/>
      <c r="R166" s="323"/>
      <c r="S166" s="323"/>
      <c r="T166" s="56"/>
      <c r="U166" s="323"/>
      <c r="V166" s="323"/>
      <c r="W166" s="323"/>
      <c r="X166" s="323"/>
      <c r="Y166" s="56"/>
      <c r="Z166" s="323"/>
      <c r="AA166" s="982"/>
      <c r="AB166" s="982"/>
      <c r="AC166" s="983"/>
      <c r="AD166" s="983"/>
      <c r="AE166" s="982"/>
      <c r="AF166" s="982"/>
      <c r="AG166" s="982"/>
      <c r="AH166" s="982"/>
      <c r="AI166" s="985"/>
      <c r="AJ166" s="323"/>
      <c r="AK166" s="323"/>
    </row>
    <row r="167" spans="2:37" ht="15.75" customHeight="1">
      <c r="B167" s="314"/>
      <c r="C167" s="314"/>
      <c r="D167" s="323"/>
      <c r="E167" s="411"/>
      <c r="F167" s="323"/>
      <c r="G167" s="323"/>
      <c r="H167" s="411"/>
      <c r="I167" s="411"/>
      <c r="J167" s="323"/>
      <c r="K167" s="323"/>
      <c r="L167" s="323"/>
      <c r="M167" s="323"/>
      <c r="N167" s="323"/>
      <c r="O167" s="89"/>
      <c r="R167" s="323"/>
      <c r="S167" s="323"/>
      <c r="T167" s="56"/>
      <c r="U167" s="323"/>
      <c r="V167" s="323"/>
      <c r="W167" s="323"/>
      <c r="X167" s="323"/>
      <c r="Y167" s="56"/>
      <c r="Z167" s="323"/>
      <c r="AA167" s="982"/>
      <c r="AB167" s="982"/>
      <c r="AC167" s="983"/>
      <c r="AD167" s="983"/>
      <c r="AE167" s="982"/>
      <c r="AF167" s="982"/>
      <c r="AG167" s="982"/>
      <c r="AH167" s="982"/>
      <c r="AI167" s="985"/>
      <c r="AJ167" s="323"/>
      <c r="AK167" s="323"/>
    </row>
    <row r="168" spans="2:37" ht="15.75" customHeight="1">
      <c r="B168" s="314"/>
      <c r="C168" s="314"/>
      <c r="D168" s="323"/>
      <c r="E168" s="411"/>
      <c r="F168" s="323"/>
      <c r="G168" s="323"/>
      <c r="H168" s="411"/>
      <c r="I168" s="411"/>
      <c r="J168" s="323"/>
      <c r="K168" s="323"/>
      <c r="L168" s="323"/>
      <c r="M168" s="323"/>
      <c r="N168" s="323"/>
      <c r="O168" s="89"/>
      <c r="R168" s="323"/>
      <c r="S168" s="323"/>
      <c r="T168" s="56"/>
      <c r="U168" s="323"/>
      <c r="V168" s="323"/>
      <c r="W168" s="323"/>
      <c r="X168" s="323"/>
      <c r="Y168" s="56"/>
      <c r="Z168" s="323"/>
      <c r="AA168" s="982"/>
      <c r="AB168" s="982"/>
      <c r="AC168" s="983"/>
      <c r="AD168" s="983"/>
      <c r="AE168" s="982"/>
      <c r="AF168" s="982"/>
      <c r="AG168" s="982"/>
      <c r="AH168" s="982"/>
      <c r="AI168" s="985"/>
      <c r="AJ168" s="323"/>
      <c r="AK168" s="323"/>
    </row>
    <row r="169" spans="2:37" ht="15.75" customHeight="1">
      <c r="B169" s="314"/>
      <c r="C169" s="314"/>
      <c r="D169" s="323"/>
      <c r="E169" s="411"/>
      <c r="F169" s="323"/>
      <c r="G169" s="323"/>
      <c r="H169" s="411"/>
      <c r="I169" s="411"/>
      <c r="J169" s="323"/>
      <c r="K169" s="323"/>
      <c r="L169" s="323"/>
      <c r="M169" s="323"/>
      <c r="N169" s="323"/>
      <c r="O169" s="89"/>
      <c r="R169" s="323"/>
      <c r="S169" s="323"/>
      <c r="T169" s="56"/>
      <c r="U169" s="323"/>
      <c r="V169" s="323"/>
      <c r="W169" s="323"/>
      <c r="X169" s="323"/>
      <c r="Y169" s="56"/>
      <c r="Z169" s="323"/>
      <c r="AA169" s="982"/>
      <c r="AB169" s="982"/>
      <c r="AC169" s="983"/>
      <c r="AD169" s="983"/>
      <c r="AE169" s="982"/>
      <c r="AF169" s="982"/>
      <c r="AG169" s="982"/>
      <c r="AH169" s="982"/>
      <c r="AI169" s="985"/>
      <c r="AJ169" s="323"/>
      <c r="AK169" s="323"/>
    </row>
    <row r="170" spans="2:37" ht="15.75" customHeight="1">
      <c r="B170" s="314"/>
      <c r="C170" s="314"/>
      <c r="D170" s="323"/>
      <c r="E170" s="411"/>
      <c r="F170" s="323"/>
      <c r="G170" s="323"/>
      <c r="H170" s="411"/>
      <c r="I170" s="411"/>
      <c r="J170" s="323"/>
      <c r="K170" s="323"/>
      <c r="L170" s="323"/>
      <c r="M170" s="323"/>
      <c r="N170" s="323"/>
      <c r="O170" s="89"/>
      <c r="R170" s="323"/>
      <c r="S170" s="323"/>
      <c r="T170" s="56"/>
      <c r="U170" s="323"/>
      <c r="V170" s="323"/>
      <c r="W170" s="323"/>
      <c r="X170" s="323"/>
      <c r="Y170" s="56"/>
      <c r="Z170" s="323"/>
      <c r="AA170" s="982"/>
      <c r="AB170" s="982"/>
      <c r="AC170" s="983"/>
      <c r="AD170" s="983"/>
      <c r="AE170" s="982"/>
      <c r="AF170" s="982"/>
      <c r="AG170" s="982"/>
      <c r="AH170" s="982"/>
      <c r="AI170" s="986"/>
      <c r="AJ170" s="323"/>
      <c r="AK170" s="323"/>
    </row>
    <row r="171" spans="2:37" ht="15.75" customHeight="1">
      <c r="B171" s="314"/>
      <c r="C171" s="314"/>
      <c r="D171" s="323"/>
      <c r="E171" s="411"/>
      <c r="F171" s="323"/>
      <c r="G171" s="323"/>
      <c r="H171" s="411"/>
      <c r="I171" s="411"/>
      <c r="J171" s="323"/>
      <c r="K171" s="323"/>
      <c r="L171" s="323"/>
      <c r="M171" s="323"/>
      <c r="N171" s="323"/>
      <c r="O171" s="89"/>
      <c r="R171" s="323"/>
      <c r="S171" s="323"/>
      <c r="T171" s="56"/>
      <c r="U171" s="323"/>
      <c r="V171" s="323"/>
      <c r="W171" s="323"/>
      <c r="X171" s="323"/>
      <c r="Y171" s="56"/>
      <c r="Z171" s="323"/>
      <c r="AA171" s="982"/>
      <c r="AB171" s="982"/>
      <c r="AC171" s="983"/>
      <c r="AD171" s="983"/>
      <c r="AE171" s="982"/>
      <c r="AF171" s="982"/>
      <c r="AG171" s="982"/>
      <c r="AH171" s="982"/>
      <c r="AI171" s="986"/>
      <c r="AJ171" s="323"/>
      <c r="AK171" s="323"/>
    </row>
    <row r="172" spans="2:37" ht="15.75" customHeight="1">
      <c r="B172" s="314"/>
      <c r="C172" s="314"/>
      <c r="D172" s="323"/>
      <c r="E172" s="411"/>
      <c r="F172" s="323"/>
      <c r="G172" s="323"/>
      <c r="H172" s="411"/>
      <c r="I172" s="411"/>
      <c r="J172" s="323"/>
      <c r="K172" s="323"/>
      <c r="L172" s="323"/>
      <c r="M172" s="323"/>
      <c r="N172" s="323"/>
      <c r="O172" s="89"/>
      <c r="R172" s="323"/>
      <c r="S172" s="323"/>
      <c r="T172" s="56"/>
      <c r="U172" s="323"/>
      <c r="V172" s="323"/>
      <c r="W172" s="323"/>
      <c r="X172" s="323"/>
      <c r="Y172" s="56"/>
      <c r="Z172" s="323"/>
      <c r="AA172" s="982"/>
      <c r="AB172" s="982"/>
      <c r="AC172" s="983"/>
      <c r="AD172" s="983"/>
      <c r="AE172" s="982"/>
      <c r="AF172" s="982"/>
      <c r="AG172" s="982"/>
      <c r="AH172" s="982"/>
      <c r="AI172" s="986"/>
      <c r="AJ172" s="323"/>
      <c r="AK172" s="323"/>
    </row>
    <row r="173" spans="2:37" ht="15.75" customHeight="1">
      <c r="B173" s="314"/>
      <c r="C173" s="314"/>
      <c r="D173" s="323"/>
      <c r="E173" s="411"/>
      <c r="F173" s="323"/>
      <c r="G173" s="323"/>
      <c r="H173" s="411"/>
      <c r="I173" s="411"/>
      <c r="J173" s="323"/>
      <c r="K173" s="323"/>
      <c r="L173" s="323"/>
      <c r="M173" s="323"/>
      <c r="N173" s="323"/>
      <c r="O173" s="89"/>
      <c r="R173" s="323"/>
      <c r="S173" s="323"/>
      <c r="T173" s="56"/>
      <c r="U173" s="323"/>
      <c r="V173" s="323"/>
      <c r="W173" s="323"/>
      <c r="X173" s="323"/>
      <c r="Y173" s="56"/>
      <c r="Z173" s="323"/>
      <c r="AA173" s="982"/>
      <c r="AB173" s="982"/>
      <c r="AC173" s="983"/>
      <c r="AD173" s="983"/>
      <c r="AE173" s="982"/>
      <c r="AF173" s="982"/>
      <c r="AG173" s="982"/>
      <c r="AH173" s="982"/>
      <c r="AI173" s="986"/>
      <c r="AJ173" s="323"/>
      <c r="AK173" s="323"/>
    </row>
    <row r="174" spans="2:37" ht="15.75" customHeight="1">
      <c r="B174" s="314"/>
      <c r="C174" s="314"/>
      <c r="D174" s="323"/>
      <c r="E174" s="411"/>
      <c r="F174" s="323"/>
      <c r="G174" s="323"/>
      <c r="H174" s="411"/>
      <c r="I174" s="411"/>
      <c r="J174" s="323"/>
      <c r="K174" s="323"/>
      <c r="L174" s="323"/>
      <c r="M174" s="323"/>
      <c r="N174" s="323"/>
      <c r="O174" s="89"/>
      <c r="R174" s="323"/>
      <c r="S174" s="323"/>
      <c r="T174" s="56"/>
      <c r="U174" s="323"/>
      <c r="V174" s="323"/>
      <c r="W174" s="323"/>
      <c r="X174" s="323"/>
      <c r="Y174" s="56"/>
      <c r="Z174" s="323"/>
      <c r="AA174" s="712"/>
      <c r="AB174" s="712"/>
      <c r="AC174" s="712"/>
      <c r="AD174" s="712"/>
      <c r="AE174" s="712"/>
      <c r="AF174" s="982"/>
      <c r="AG174" s="982"/>
      <c r="AH174" s="982"/>
      <c r="AI174" s="986"/>
      <c r="AJ174" s="323"/>
      <c r="AK174" s="323"/>
    </row>
    <row r="175" spans="2:37" ht="15.75" customHeight="1">
      <c r="B175" s="314"/>
      <c r="C175" s="314"/>
      <c r="D175" s="323"/>
      <c r="E175" s="411"/>
      <c r="F175" s="323"/>
      <c r="G175" s="323"/>
      <c r="H175" s="411"/>
      <c r="I175" s="411"/>
      <c r="J175" s="323"/>
      <c r="K175" s="323"/>
      <c r="L175" s="323"/>
      <c r="M175" s="323"/>
      <c r="N175" s="323"/>
      <c r="O175" s="89"/>
      <c r="R175" s="323"/>
      <c r="S175" s="323"/>
      <c r="T175" s="56"/>
      <c r="U175" s="323"/>
      <c r="V175" s="323"/>
      <c r="W175" s="323"/>
      <c r="X175" s="323"/>
      <c r="Y175" s="56"/>
      <c r="Z175" s="323"/>
      <c r="AA175" s="323"/>
      <c r="AB175" s="323"/>
      <c r="AC175" s="323"/>
      <c r="AD175" s="323"/>
      <c r="AE175" s="323"/>
      <c r="AF175" s="982"/>
      <c r="AG175" s="323"/>
      <c r="AH175" s="982"/>
      <c r="AI175" s="538"/>
      <c r="AJ175" s="323"/>
      <c r="AK175" s="323"/>
    </row>
    <row r="176" spans="2:37" ht="15.75" customHeight="1">
      <c r="B176" s="314"/>
      <c r="C176" s="314"/>
      <c r="D176" s="323"/>
      <c r="E176" s="411"/>
      <c r="F176" s="323"/>
      <c r="G176" s="323"/>
      <c r="H176" s="411"/>
      <c r="I176" s="411"/>
      <c r="J176" s="323"/>
      <c r="K176" s="323"/>
      <c r="L176" s="323"/>
      <c r="M176" s="323"/>
      <c r="N176" s="323"/>
      <c r="O176" s="89"/>
      <c r="R176" s="323"/>
      <c r="S176" s="323"/>
      <c r="T176" s="56"/>
      <c r="U176" s="323"/>
      <c r="V176" s="323"/>
      <c r="W176" s="323"/>
      <c r="X176" s="323"/>
      <c r="Y176" s="56"/>
      <c r="Z176" s="323"/>
      <c r="AA176" s="323"/>
      <c r="AB176" s="323"/>
      <c r="AC176" s="323"/>
      <c r="AD176" s="323"/>
      <c r="AE176" s="323"/>
      <c r="AF176" s="982"/>
      <c r="AG176" s="323"/>
      <c r="AH176" s="982"/>
      <c r="AI176" s="538"/>
      <c r="AJ176" s="323"/>
      <c r="AK176" s="323"/>
    </row>
    <row r="177" spans="2:37" ht="15.75" customHeight="1">
      <c r="B177" s="314"/>
      <c r="C177" s="314"/>
      <c r="D177" s="323"/>
      <c r="E177" s="411"/>
      <c r="F177" s="323"/>
      <c r="G177" s="323"/>
      <c r="H177" s="411"/>
      <c r="I177" s="411"/>
      <c r="J177" s="323"/>
      <c r="K177" s="323"/>
      <c r="L177" s="323"/>
      <c r="M177" s="323"/>
      <c r="N177" s="323"/>
      <c r="O177" s="89"/>
      <c r="R177" s="323"/>
      <c r="S177" s="323"/>
      <c r="T177" s="56"/>
      <c r="U177" s="323"/>
      <c r="V177" s="323"/>
      <c r="W177" s="323"/>
      <c r="X177" s="323"/>
      <c r="Y177" s="56"/>
      <c r="Z177" s="323"/>
      <c r="AA177" s="323"/>
      <c r="AB177" s="323"/>
      <c r="AC177" s="323"/>
      <c r="AD177" s="323"/>
      <c r="AE177" s="323"/>
      <c r="AF177" s="982"/>
      <c r="AG177" s="323"/>
      <c r="AH177" s="982"/>
      <c r="AI177" s="538"/>
      <c r="AJ177" s="323"/>
      <c r="AK177" s="323"/>
    </row>
    <row r="178" spans="2:37" ht="15.75" customHeight="1">
      <c r="B178" s="314"/>
      <c r="C178" s="314"/>
      <c r="D178" s="323"/>
      <c r="E178" s="411"/>
      <c r="F178" s="323"/>
      <c r="G178" s="323"/>
      <c r="H178" s="411"/>
      <c r="I178" s="411"/>
      <c r="J178" s="323"/>
      <c r="K178" s="323"/>
      <c r="L178" s="323"/>
      <c r="M178" s="323"/>
      <c r="N178" s="323"/>
      <c r="O178" s="89"/>
      <c r="R178" s="323"/>
      <c r="S178" s="323"/>
      <c r="T178" s="56"/>
      <c r="U178" s="323"/>
      <c r="V178" s="323"/>
      <c r="W178" s="323"/>
      <c r="X178" s="323"/>
      <c r="Y178" s="56"/>
      <c r="Z178" s="323"/>
      <c r="AA178" s="323"/>
      <c r="AB178" s="323"/>
      <c r="AC178" s="323"/>
      <c r="AD178" s="323"/>
      <c r="AE178" s="323"/>
      <c r="AF178" s="982"/>
      <c r="AG178" s="323"/>
      <c r="AH178" s="982"/>
      <c r="AI178" s="538"/>
      <c r="AJ178" s="323"/>
      <c r="AK178" s="323"/>
    </row>
    <row r="179" spans="2:37" ht="15.75" customHeight="1">
      <c r="B179" s="314"/>
      <c r="C179" s="314"/>
      <c r="D179" s="323"/>
      <c r="E179" s="411"/>
      <c r="F179" s="323"/>
      <c r="G179" s="323"/>
      <c r="H179" s="411"/>
      <c r="I179" s="411"/>
      <c r="J179" s="323"/>
      <c r="K179" s="323"/>
      <c r="L179" s="323"/>
      <c r="M179" s="323"/>
      <c r="N179" s="323"/>
      <c r="O179" s="89"/>
      <c r="R179" s="323"/>
      <c r="S179" s="323"/>
      <c r="T179" s="56"/>
      <c r="U179" s="323"/>
      <c r="V179" s="323"/>
      <c r="W179" s="323"/>
      <c r="X179" s="323"/>
      <c r="Y179" s="56"/>
      <c r="Z179" s="323"/>
      <c r="AA179" s="323"/>
      <c r="AB179" s="323"/>
      <c r="AC179" s="323"/>
      <c r="AD179" s="323"/>
      <c r="AE179" s="323"/>
      <c r="AF179" s="982"/>
      <c r="AG179" s="323"/>
      <c r="AH179" s="982"/>
      <c r="AI179" s="323"/>
      <c r="AJ179" s="323"/>
      <c r="AK179" s="323"/>
    </row>
    <row r="180" spans="2:37" ht="15.75" customHeight="1">
      <c r="B180" s="314"/>
      <c r="C180" s="314"/>
      <c r="D180" s="323"/>
      <c r="E180" s="411"/>
      <c r="F180" s="323"/>
      <c r="G180" s="323"/>
      <c r="H180" s="411"/>
      <c r="I180" s="411"/>
      <c r="J180" s="323"/>
      <c r="K180" s="323"/>
      <c r="L180" s="323"/>
      <c r="M180" s="323"/>
      <c r="N180" s="323"/>
      <c r="O180" s="89"/>
      <c r="R180" s="323"/>
      <c r="S180" s="323"/>
      <c r="T180" s="56"/>
      <c r="U180" s="323"/>
      <c r="V180" s="323"/>
      <c r="W180" s="323"/>
      <c r="X180" s="323"/>
      <c r="Y180" s="56"/>
      <c r="Z180" s="323"/>
      <c r="AA180" s="323"/>
      <c r="AB180" s="323"/>
      <c r="AC180" s="323"/>
      <c r="AD180" s="323"/>
      <c r="AE180" s="323"/>
      <c r="AF180" s="982"/>
      <c r="AG180" s="323"/>
      <c r="AH180" s="982"/>
      <c r="AI180" s="323"/>
      <c r="AJ180" s="323"/>
      <c r="AK180" s="323"/>
    </row>
    <row r="181" spans="2:37" ht="15.75" customHeight="1">
      <c r="B181" s="314"/>
      <c r="C181" s="314"/>
      <c r="D181" s="323"/>
      <c r="E181" s="411"/>
      <c r="F181" s="323"/>
      <c r="G181" s="323"/>
      <c r="H181" s="411"/>
      <c r="I181" s="411"/>
      <c r="J181" s="323"/>
      <c r="K181" s="323"/>
      <c r="L181" s="323"/>
      <c r="M181" s="323"/>
      <c r="N181" s="323"/>
      <c r="O181" s="89"/>
      <c r="R181" s="323"/>
      <c r="S181" s="323"/>
      <c r="T181" s="56"/>
      <c r="U181" s="323"/>
      <c r="V181" s="323"/>
      <c r="W181" s="323"/>
      <c r="X181" s="323"/>
      <c r="Y181" s="56"/>
      <c r="Z181" s="323"/>
      <c r="AA181" s="323"/>
      <c r="AB181" s="323"/>
      <c r="AC181" s="323"/>
      <c r="AD181" s="323"/>
      <c r="AE181" s="323"/>
      <c r="AF181" s="982"/>
      <c r="AG181" s="323"/>
      <c r="AH181" s="982"/>
      <c r="AI181" s="323"/>
      <c r="AJ181" s="323"/>
      <c r="AK181" s="323"/>
    </row>
    <row r="182" spans="2:37" ht="15.75" customHeight="1">
      <c r="B182" s="314"/>
      <c r="C182" s="314"/>
      <c r="D182" s="323"/>
      <c r="E182" s="411"/>
      <c r="F182" s="323"/>
      <c r="G182" s="323"/>
      <c r="H182" s="411"/>
      <c r="I182" s="411"/>
      <c r="J182" s="323"/>
      <c r="K182" s="323"/>
      <c r="L182" s="323"/>
      <c r="M182" s="323"/>
      <c r="N182" s="323"/>
      <c r="O182" s="89"/>
      <c r="R182" s="323"/>
      <c r="S182" s="323"/>
      <c r="T182" s="56"/>
      <c r="U182" s="323"/>
      <c r="V182" s="323"/>
      <c r="W182" s="323"/>
      <c r="X182" s="323"/>
      <c r="Y182" s="56"/>
      <c r="Z182" s="323"/>
      <c r="AA182" s="323"/>
      <c r="AB182" s="323"/>
      <c r="AC182" s="323"/>
      <c r="AD182" s="323"/>
      <c r="AE182" s="323"/>
      <c r="AF182" s="982"/>
      <c r="AG182" s="323"/>
      <c r="AH182" s="982"/>
      <c r="AI182" s="323"/>
      <c r="AJ182" s="323"/>
      <c r="AK182" s="323"/>
    </row>
    <row r="183" spans="2:37" ht="15.75" customHeight="1">
      <c r="B183" s="314"/>
      <c r="C183" s="314"/>
      <c r="D183" s="323"/>
      <c r="E183" s="411"/>
      <c r="F183" s="323"/>
      <c r="G183" s="323"/>
      <c r="H183" s="411"/>
      <c r="I183" s="411"/>
      <c r="J183" s="323"/>
      <c r="K183" s="323"/>
      <c r="L183" s="323"/>
      <c r="M183" s="323"/>
      <c r="N183" s="323"/>
      <c r="O183" s="89"/>
      <c r="R183" s="323"/>
      <c r="S183" s="323"/>
      <c r="T183" s="56"/>
      <c r="U183" s="323"/>
      <c r="V183" s="323"/>
      <c r="W183" s="323"/>
      <c r="X183" s="323"/>
      <c r="Y183" s="56"/>
      <c r="Z183" s="323"/>
      <c r="AA183" s="323"/>
      <c r="AB183" s="323"/>
      <c r="AC183" s="323"/>
      <c r="AD183" s="323"/>
      <c r="AE183" s="323"/>
      <c r="AF183" s="982"/>
      <c r="AG183" s="323"/>
      <c r="AH183" s="323"/>
      <c r="AI183" s="323"/>
      <c r="AJ183" s="323"/>
      <c r="AK183" s="323"/>
    </row>
    <row r="184" spans="2:37" ht="15.75" customHeight="1">
      <c r="B184" s="314"/>
      <c r="C184" s="314"/>
      <c r="D184" s="323"/>
      <c r="E184" s="411"/>
      <c r="F184" s="323"/>
      <c r="G184" s="323"/>
      <c r="H184" s="411"/>
      <c r="I184" s="411"/>
      <c r="J184" s="323"/>
      <c r="K184" s="323"/>
      <c r="L184" s="323"/>
      <c r="M184" s="323"/>
      <c r="N184" s="323"/>
      <c r="O184" s="89"/>
      <c r="R184" s="323"/>
      <c r="S184" s="323"/>
      <c r="T184" s="56"/>
      <c r="U184" s="323"/>
      <c r="V184" s="323"/>
      <c r="W184" s="323"/>
      <c r="X184" s="323"/>
      <c r="Y184" s="56"/>
      <c r="Z184" s="323"/>
      <c r="AA184" s="323"/>
      <c r="AB184" s="323"/>
      <c r="AC184" s="323"/>
      <c r="AD184" s="323"/>
      <c r="AE184" s="323"/>
      <c r="AF184" s="982"/>
      <c r="AG184" s="323"/>
      <c r="AH184" s="323"/>
      <c r="AI184" s="323"/>
      <c r="AJ184" s="323"/>
      <c r="AK184" s="323"/>
    </row>
    <row r="185" spans="2:37" ht="15.75" customHeight="1">
      <c r="B185" s="314"/>
      <c r="C185" s="314"/>
      <c r="D185" s="323"/>
      <c r="E185" s="411"/>
      <c r="F185" s="323"/>
      <c r="G185" s="323"/>
      <c r="H185" s="411"/>
      <c r="I185" s="411"/>
      <c r="J185" s="323"/>
      <c r="K185" s="323"/>
      <c r="L185" s="323"/>
      <c r="M185" s="323"/>
      <c r="N185" s="323"/>
      <c r="O185" s="89"/>
      <c r="R185" s="323"/>
      <c r="S185" s="323"/>
      <c r="T185" s="56"/>
      <c r="U185" s="323"/>
      <c r="V185" s="323"/>
      <c r="W185" s="323"/>
      <c r="X185" s="323"/>
      <c r="Y185" s="56"/>
      <c r="Z185" s="323"/>
      <c r="AA185" s="323"/>
      <c r="AB185" s="323"/>
      <c r="AC185" s="323"/>
      <c r="AD185" s="323"/>
      <c r="AE185" s="323"/>
      <c r="AF185" s="982"/>
      <c r="AG185" s="323"/>
      <c r="AH185" s="323"/>
      <c r="AI185" s="323"/>
      <c r="AJ185" s="323"/>
      <c r="AK185" s="323"/>
    </row>
    <row r="186" spans="2:37" ht="15.75" customHeight="1">
      <c r="B186" s="314"/>
      <c r="C186" s="314"/>
      <c r="D186" s="323"/>
      <c r="E186" s="411"/>
      <c r="F186" s="323"/>
      <c r="G186" s="323"/>
      <c r="H186" s="411"/>
      <c r="I186" s="411"/>
      <c r="J186" s="323"/>
      <c r="K186" s="323"/>
      <c r="L186" s="323"/>
      <c r="M186" s="323"/>
      <c r="N186" s="323"/>
      <c r="O186" s="89"/>
      <c r="R186" s="323"/>
      <c r="S186" s="323"/>
      <c r="T186" s="56"/>
      <c r="U186" s="323"/>
      <c r="V186" s="323"/>
      <c r="W186" s="323"/>
      <c r="X186" s="323"/>
      <c r="Y186" s="56"/>
      <c r="Z186" s="323"/>
      <c r="AA186" s="323"/>
      <c r="AB186" s="323"/>
      <c r="AC186" s="323"/>
      <c r="AD186" s="323"/>
      <c r="AE186" s="323"/>
      <c r="AF186" s="982"/>
      <c r="AG186" s="323"/>
      <c r="AH186" s="323"/>
      <c r="AI186" s="323"/>
      <c r="AJ186" s="323"/>
      <c r="AK186" s="323"/>
    </row>
    <row r="187" spans="2:37" ht="15.75" customHeight="1">
      <c r="B187" s="314"/>
      <c r="C187" s="314"/>
      <c r="D187" s="323"/>
      <c r="E187" s="411"/>
      <c r="F187" s="323"/>
      <c r="G187" s="323"/>
      <c r="H187" s="411"/>
      <c r="I187" s="411"/>
      <c r="J187" s="323"/>
      <c r="K187" s="323"/>
      <c r="L187" s="323"/>
      <c r="M187" s="323"/>
      <c r="N187" s="323"/>
      <c r="O187" s="89"/>
      <c r="R187" s="323"/>
      <c r="S187" s="323"/>
      <c r="T187" s="56"/>
      <c r="U187" s="323"/>
      <c r="V187" s="323"/>
      <c r="W187" s="323"/>
      <c r="X187" s="323"/>
      <c r="Y187" s="56"/>
      <c r="Z187" s="323"/>
      <c r="AA187" s="323"/>
      <c r="AB187" s="323"/>
      <c r="AC187" s="323"/>
      <c r="AD187" s="323"/>
      <c r="AE187" s="323"/>
      <c r="AF187" s="982"/>
      <c r="AG187" s="323"/>
      <c r="AH187" s="323"/>
      <c r="AI187" s="323"/>
      <c r="AJ187" s="323"/>
      <c r="AK187" s="323"/>
    </row>
    <row r="188" spans="2:37" ht="15.75" customHeight="1">
      <c r="B188" s="314"/>
      <c r="C188" s="314"/>
      <c r="D188" s="323"/>
      <c r="E188" s="411"/>
      <c r="F188" s="323"/>
      <c r="G188" s="323"/>
      <c r="H188" s="411"/>
      <c r="I188" s="411"/>
      <c r="J188" s="323"/>
      <c r="K188" s="323"/>
      <c r="L188" s="323"/>
      <c r="M188" s="323"/>
      <c r="N188" s="323"/>
      <c r="O188" s="89"/>
      <c r="R188" s="323"/>
      <c r="S188" s="323"/>
      <c r="T188" s="56"/>
      <c r="U188" s="323"/>
      <c r="V188" s="323"/>
      <c r="W188" s="323"/>
      <c r="X188" s="323"/>
      <c r="Y188" s="56"/>
      <c r="Z188" s="323"/>
      <c r="AA188" s="323"/>
      <c r="AB188" s="323"/>
      <c r="AC188" s="323"/>
      <c r="AD188" s="323"/>
      <c r="AE188" s="323"/>
      <c r="AF188" s="982"/>
      <c r="AG188" s="323"/>
      <c r="AH188" s="323"/>
      <c r="AI188" s="323"/>
      <c r="AJ188" s="323"/>
      <c r="AK188" s="323"/>
    </row>
    <row r="189" spans="2:37" ht="15.75" customHeight="1">
      <c r="B189" s="314"/>
      <c r="C189" s="314"/>
      <c r="D189" s="323"/>
      <c r="E189" s="411"/>
      <c r="F189" s="323"/>
      <c r="G189" s="323"/>
      <c r="H189" s="411"/>
      <c r="I189" s="411"/>
      <c r="J189" s="323"/>
      <c r="K189" s="323"/>
      <c r="L189" s="323"/>
      <c r="M189" s="323"/>
      <c r="N189" s="323"/>
      <c r="O189" s="89"/>
      <c r="R189" s="323"/>
      <c r="S189" s="323"/>
      <c r="T189" s="56"/>
      <c r="U189" s="323"/>
      <c r="V189" s="323"/>
      <c r="W189" s="323"/>
      <c r="X189" s="323"/>
      <c r="Y189" s="56"/>
      <c r="Z189" s="323"/>
      <c r="AA189" s="323"/>
      <c r="AB189" s="323"/>
      <c r="AC189" s="323"/>
      <c r="AD189" s="323"/>
      <c r="AE189" s="323"/>
      <c r="AF189" s="982"/>
      <c r="AG189" s="323"/>
      <c r="AH189" s="323"/>
      <c r="AI189" s="323"/>
      <c r="AJ189" s="323"/>
      <c r="AK189" s="323"/>
    </row>
    <row r="190" spans="2:37" ht="15.75" customHeight="1">
      <c r="B190" s="314"/>
      <c r="C190" s="314"/>
      <c r="D190" s="323"/>
      <c r="E190" s="411"/>
      <c r="F190" s="323"/>
      <c r="G190" s="323"/>
      <c r="H190" s="411"/>
      <c r="I190" s="411"/>
      <c r="J190" s="323"/>
      <c r="K190" s="323"/>
      <c r="L190" s="323"/>
      <c r="M190" s="323"/>
      <c r="N190" s="323"/>
      <c r="O190" s="89"/>
      <c r="R190" s="323"/>
      <c r="S190" s="323"/>
      <c r="T190" s="56"/>
      <c r="U190" s="323"/>
      <c r="V190" s="323"/>
      <c r="W190" s="323"/>
      <c r="X190" s="323"/>
      <c r="Y190" s="56"/>
      <c r="Z190" s="323"/>
      <c r="AA190" s="323"/>
      <c r="AB190" s="323"/>
      <c r="AC190" s="323"/>
      <c r="AD190" s="323"/>
      <c r="AE190" s="323"/>
      <c r="AF190" s="982"/>
      <c r="AG190" s="323"/>
      <c r="AH190" s="323"/>
      <c r="AI190" s="323"/>
      <c r="AJ190" s="323"/>
      <c r="AK190" s="323"/>
    </row>
    <row r="191" spans="2:37" ht="15.75" customHeight="1">
      <c r="B191" s="314"/>
      <c r="C191" s="314"/>
      <c r="D191" s="323"/>
      <c r="E191" s="411"/>
      <c r="F191" s="323"/>
      <c r="G191" s="323"/>
      <c r="H191" s="411"/>
      <c r="I191" s="411"/>
      <c r="J191" s="323"/>
      <c r="K191" s="323"/>
      <c r="L191" s="323"/>
      <c r="M191" s="323"/>
      <c r="N191" s="323"/>
      <c r="O191" s="89"/>
      <c r="R191" s="323"/>
      <c r="S191" s="323"/>
      <c r="T191" s="56"/>
      <c r="U191" s="323"/>
      <c r="V191" s="323"/>
      <c r="W191" s="323"/>
      <c r="X191" s="323"/>
      <c r="Y191" s="56"/>
      <c r="Z191" s="323"/>
      <c r="AA191" s="323"/>
      <c r="AB191" s="323"/>
      <c r="AC191" s="323"/>
      <c r="AD191" s="323"/>
      <c r="AE191" s="323"/>
      <c r="AF191" s="982"/>
      <c r="AG191" s="323"/>
      <c r="AH191" s="323"/>
      <c r="AI191" s="323"/>
      <c r="AJ191" s="323"/>
      <c r="AK191" s="323"/>
    </row>
    <row r="192" spans="2:37" ht="15.75" customHeight="1">
      <c r="B192" s="314"/>
      <c r="C192" s="314"/>
      <c r="D192" s="323"/>
      <c r="E192" s="411"/>
      <c r="F192" s="323"/>
      <c r="G192" s="323"/>
      <c r="H192" s="411"/>
      <c r="I192" s="411"/>
      <c r="J192" s="323"/>
      <c r="K192" s="323"/>
      <c r="L192" s="323"/>
      <c r="M192" s="323"/>
      <c r="N192" s="323"/>
      <c r="O192" s="89"/>
      <c r="R192" s="323"/>
      <c r="S192" s="323"/>
      <c r="T192" s="56"/>
      <c r="U192" s="323"/>
      <c r="V192" s="323"/>
      <c r="W192" s="323"/>
      <c r="X192" s="323"/>
      <c r="Y192" s="56"/>
      <c r="Z192" s="323"/>
      <c r="AA192" s="323"/>
      <c r="AB192" s="538"/>
      <c r="AC192" s="538"/>
      <c r="AD192" s="538"/>
      <c r="AE192" s="538"/>
      <c r="AF192" s="982"/>
      <c r="AG192" s="538"/>
      <c r="AH192" s="323"/>
      <c r="AI192" s="323"/>
      <c r="AJ192" s="323"/>
      <c r="AK192" s="323"/>
    </row>
    <row r="193" spans="2:37" ht="15.75" customHeight="1">
      <c r="B193" s="314"/>
      <c r="C193" s="314"/>
      <c r="D193" s="323"/>
      <c r="E193" s="411"/>
      <c r="F193" s="323"/>
      <c r="G193" s="323"/>
      <c r="H193" s="411"/>
      <c r="I193" s="411"/>
      <c r="J193" s="323"/>
      <c r="K193" s="323"/>
      <c r="L193" s="323"/>
      <c r="M193" s="323"/>
      <c r="N193" s="323"/>
      <c r="O193" s="89"/>
      <c r="R193" s="323"/>
      <c r="S193" s="323"/>
      <c r="T193" s="56"/>
      <c r="U193" s="323"/>
      <c r="V193" s="323"/>
      <c r="W193" s="323"/>
      <c r="X193" s="323"/>
      <c r="Y193" s="56"/>
      <c r="Z193" s="323"/>
      <c r="AA193" s="323"/>
      <c r="AB193" s="538"/>
      <c r="AC193" s="538"/>
      <c r="AD193" s="538"/>
      <c r="AE193" s="538"/>
      <c r="AF193" s="982"/>
      <c r="AG193" s="538"/>
      <c r="AH193" s="323"/>
      <c r="AI193" s="323"/>
      <c r="AJ193" s="323"/>
      <c r="AK193" s="323"/>
    </row>
    <row r="194" spans="2:37" ht="15.75" customHeight="1">
      <c r="B194" s="314"/>
      <c r="C194" s="314"/>
      <c r="D194" s="323"/>
      <c r="E194" s="411"/>
      <c r="F194" s="323"/>
      <c r="G194" s="323"/>
      <c r="H194" s="411"/>
      <c r="I194" s="411"/>
      <c r="J194" s="323"/>
      <c r="K194" s="323"/>
      <c r="L194" s="323"/>
      <c r="M194" s="323"/>
      <c r="N194" s="323"/>
      <c r="O194" s="323"/>
      <c r="R194" s="323"/>
      <c r="S194" s="323"/>
      <c r="T194" s="56"/>
      <c r="U194" s="323"/>
      <c r="V194" s="323"/>
      <c r="W194" s="323"/>
      <c r="X194" s="323"/>
      <c r="Y194" s="56"/>
      <c r="Z194" s="323"/>
      <c r="AA194" s="323"/>
      <c r="AB194" s="538"/>
      <c r="AC194" s="538"/>
      <c r="AD194" s="538"/>
      <c r="AE194" s="538"/>
      <c r="AF194" s="982"/>
      <c r="AG194" s="538"/>
      <c r="AH194" s="323"/>
      <c r="AI194" s="323"/>
      <c r="AJ194" s="323"/>
      <c r="AK194" s="323"/>
    </row>
    <row r="195" spans="2:37" ht="15.75" customHeight="1">
      <c r="B195" s="314"/>
      <c r="C195" s="314"/>
      <c r="D195" s="323"/>
      <c r="E195" s="411"/>
      <c r="F195" s="323"/>
      <c r="G195" s="323"/>
      <c r="H195" s="411"/>
      <c r="I195" s="411"/>
      <c r="J195" s="323"/>
      <c r="K195" s="323"/>
      <c r="L195" s="323"/>
      <c r="M195" s="323"/>
      <c r="N195" s="323"/>
      <c r="O195" s="323"/>
      <c r="R195" s="323"/>
      <c r="S195" s="323"/>
      <c r="T195" s="56"/>
      <c r="U195" s="323"/>
      <c r="V195" s="323"/>
      <c r="W195" s="323"/>
      <c r="X195" s="323"/>
      <c r="Y195" s="56"/>
      <c r="Z195" s="323"/>
      <c r="AA195" s="323"/>
      <c r="AB195" s="538"/>
      <c r="AC195" s="538"/>
      <c r="AD195" s="538"/>
      <c r="AE195" s="538"/>
      <c r="AF195" s="982"/>
      <c r="AG195" s="538"/>
      <c r="AH195" s="323"/>
      <c r="AI195" s="323"/>
      <c r="AJ195" s="323"/>
      <c r="AK195" s="323"/>
    </row>
    <row r="196" spans="2:37" ht="15.75" customHeight="1">
      <c r="B196" s="314"/>
      <c r="C196" s="314"/>
      <c r="D196" s="323"/>
      <c r="E196" s="411"/>
      <c r="F196" s="323"/>
      <c r="G196" s="323"/>
      <c r="H196" s="411"/>
      <c r="I196" s="411"/>
      <c r="J196" s="323"/>
      <c r="K196" s="323"/>
      <c r="L196" s="323"/>
      <c r="M196" s="323"/>
      <c r="N196" s="323"/>
      <c r="O196" s="323"/>
      <c r="R196" s="323"/>
      <c r="S196" s="323"/>
      <c r="T196" s="56"/>
      <c r="U196" s="323"/>
      <c r="V196" s="323"/>
      <c r="W196" s="323"/>
      <c r="X196" s="323"/>
      <c r="Y196" s="56"/>
      <c r="Z196" s="323"/>
      <c r="AA196" s="323"/>
      <c r="AB196" s="538"/>
      <c r="AC196" s="538"/>
      <c r="AD196" s="538"/>
      <c r="AE196" s="538"/>
      <c r="AF196" s="982"/>
      <c r="AG196" s="538"/>
      <c r="AH196" s="323"/>
      <c r="AI196" s="323"/>
      <c r="AJ196" s="323"/>
      <c r="AK196" s="323"/>
    </row>
    <row r="197" spans="2:37" ht="15.75" customHeight="1">
      <c r="B197" s="314"/>
      <c r="C197" s="314"/>
      <c r="D197" s="323"/>
      <c r="E197" s="411"/>
      <c r="F197" s="323"/>
      <c r="G197" s="323"/>
      <c r="H197" s="411"/>
      <c r="I197" s="411"/>
      <c r="J197" s="323"/>
      <c r="K197" s="323"/>
      <c r="L197" s="323"/>
      <c r="M197" s="323"/>
      <c r="N197" s="323"/>
      <c r="O197" s="323"/>
      <c r="R197" s="323"/>
      <c r="S197" s="323"/>
      <c r="T197" s="56"/>
      <c r="U197" s="323"/>
      <c r="V197" s="323"/>
      <c r="W197" s="323"/>
      <c r="X197" s="323"/>
      <c r="Y197" s="56"/>
      <c r="Z197" s="323"/>
      <c r="AA197" s="323"/>
      <c r="AB197" s="538"/>
      <c r="AC197" s="538"/>
      <c r="AD197" s="538"/>
      <c r="AE197" s="538"/>
      <c r="AF197" s="982"/>
      <c r="AG197" s="538"/>
      <c r="AH197" s="323"/>
      <c r="AI197" s="323"/>
      <c r="AJ197" s="323"/>
      <c r="AK197" s="323"/>
    </row>
    <row r="198" spans="2:37" ht="15.75" customHeight="1">
      <c r="B198" s="314"/>
      <c r="C198" s="314"/>
      <c r="D198" s="323"/>
      <c r="E198" s="411"/>
      <c r="F198" s="323"/>
      <c r="G198" s="323"/>
      <c r="H198" s="411"/>
      <c r="I198" s="411"/>
      <c r="J198" s="323"/>
      <c r="K198" s="323"/>
      <c r="L198" s="323"/>
      <c r="M198" s="323"/>
      <c r="N198" s="323"/>
      <c r="O198" s="323"/>
      <c r="R198" s="323"/>
      <c r="S198" s="323"/>
      <c r="T198" s="56"/>
      <c r="U198" s="323"/>
      <c r="V198" s="323"/>
      <c r="W198" s="323"/>
      <c r="X198" s="323"/>
      <c r="Y198" s="56"/>
      <c r="Z198" s="323"/>
      <c r="AA198" s="323"/>
      <c r="AB198" s="538"/>
      <c r="AC198" s="538"/>
      <c r="AD198" s="538"/>
      <c r="AE198" s="538"/>
      <c r="AF198" s="982"/>
      <c r="AG198" s="538"/>
      <c r="AH198" s="323"/>
      <c r="AI198" s="323"/>
      <c r="AJ198" s="323"/>
      <c r="AK198" s="323"/>
    </row>
    <row r="199" spans="2:37" ht="15.75" customHeight="1">
      <c r="B199" s="314"/>
      <c r="C199" s="314"/>
      <c r="D199" s="323"/>
      <c r="E199" s="411"/>
      <c r="F199" s="323"/>
      <c r="G199" s="323"/>
      <c r="H199" s="411"/>
      <c r="I199" s="411"/>
      <c r="J199" s="323"/>
      <c r="K199" s="323"/>
      <c r="L199" s="323"/>
      <c r="M199" s="323"/>
      <c r="N199" s="323"/>
      <c r="O199" s="323"/>
      <c r="R199" s="323"/>
      <c r="S199" s="323"/>
      <c r="T199" s="56"/>
      <c r="U199" s="323"/>
      <c r="V199" s="323"/>
      <c r="W199" s="323"/>
      <c r="X199" s="323"/>
      <c r="Y199" s="56"/>
      <c r="Z199" s="323"/>
      <c r="AA199" s="323"/>
      <c r="AB199" s="538"/>
      <c r="AC199" s="538"/>
      <c r="AD199" s="538"/>
      <c r="AE199" s="538"/>
      <c r="AF199" s="982"/>
      <c r="AG199" s="538"/>
      <c r="AH199" s="323"/>
      <c r="AI199" s="323"/>
      <c r="AJ199" s="323"/>
      <c r="AK199" s="323"/>
    </row>
    <row r="200" spans="2:37" ht="15.75" customHeight="1">
      <c r="B200" s="314"/>
      <c r="C200" s="314"/>
      <c r="D200" s="323"/>
      <c r="E200" s="411"/>
      <c r="F200" s="323"/>
      <c r="G200" s="323"/>
      <c r="H200" s="411"/>
      <c r="I200" s="411"/>
      <c r="J200" s="323"/>
      <c r="K200" s="323"/>
      <c r="L200" s="323"/>
      <c r="M200" s="323"/>
      <c r="N200" s="323"/>
      <c r="O200" s="323"/>
      <c r="R200" s="323"/>
      <c r="S200" s="323"/>
      <c r="T200" s="56"/>
      <c r="U200" s="323"/>
      <c r="V200" s="323"/>
      <c r="W200" s="323"/>
      <c r="X200" s="323"/>
      <c r="Y200" s="56"/>
      <c r="Z200" s="323"/>
      <c r="AA200" s="538"/>
      <c r="AB200" s="538"/>
      <c r="AC200" s="538"/>
      <c r="AD200" s="538"/>
      <c r="AE200" s="538"/>
      <c r="AF200" s="982"/>
      <c r="AG200" s="538"/>
      <c r="AH200" s="323"/>
      <c r="AI200" s="323"/>
      <c r="AJ200" s="323"/>
      <c r="AK200" s="323"/>
    </row>
    <row r="201" spans="2:37" ht="15.75" customHeight="1">
      <c r="B201" s="314"/>
      <c r="C201" s="314"/>
      <c r="D201" s="323"/>
      <c r="E201" s="411"/>
      <c r="F201" s="323"/>
      <c r="G201" s="323"/>
      <c r="H201" s="411"/>
      <c r="I201" s="411"/>
      <c r="J201" s="323"/>
      <c r="K201" s="323"/>
      <c r="L201" s="323"/>
      <c r="M201" s="323"/>
      <c r="N201" s="323"/>
      <c r="O201" s="323"/>
      <c r="R201" s="323"/>
      <c r="S201" s="323"/>
      <c r="T201" s="56"/>
      <c r="U201" s="323"/>
      <c r="V201" s="323"/>
      <c r="W201" s="323"/>
      <c r="X201" s="323"/>
      <c r="Y201" s="56"/>
      <c r="Z201" s="323"/>
      <c r="AA201" s="538"/>
      <c r="AB201" s="538"/>
      <c r="AC201" s="538"/>
      <c r="AD201" s="538"/>
      <c r="AE201" s="538"/>
      <c r="AF201" s="982"/>
      <c r="AG201" s="538"/>
      <c r="AH201" s="323"/>
      <c r="AI201" s="323"/>
      <c r="AJ201" s="323"/>
      <c r="AK201" s="323"/>
    </row>
    <row r="202" spans="2:37" ht="15.75" customHeight="1">
      <c r="B202" s="314"/>
      <c r="C202" s="314"/>
      <c r="D202" s="323"/>
      <c r="E202" s="411"/>
      <c r="F202" s="323"/>
      <c r="G202" s="323"/>
      <c r="H202" s="411"/>
      <c r="I202" s="411"/>
      <c r="J202" s="323"/>
      <c r="K202" s="323"/>
      <c r="L202" s="323"/>
      <c r="M202" s="323"/>
      <c r="N202" s="323"/>
      <c r="O202" s="323"/>
      <c r="R202" s="323"/>
      <c r="S202" s="323"/>
      <c r="T202" s="56"/>
      <c r="U202" s="323"/>
      <c r="V202" s="323"/>
      <c r="W202" s="323"/>
      <c r="X202" s="323"/>
      <c r="Y202" s="56"/>
      <c r="Z202" s="323"/>
      <c r="AA202" s="538"/>
      <c r="AB202" s="538"/>
      <c r="AC202" s="538"/>
      <c r="AD202" s="538"/>
      <c r="AE202" s="538"/>
      <c r="AF202" s="982"/>
      <c r="AG202" s="538"/>
      <c r="AH202" s="323"/>
      <c r="AI202" s="323"/>
      <c r="AJ202" s="323"/>
      <c r="AK202" s="323"/>
    </row>
    <row r="203" spans="2:37" ht="15.75" customHeight="1">
      <c r="B203" s="314"/>
      <c r="C203" s="314"/>
      <c r="D203" s="323"/>
      <c r="E203" s="411"/>
      <c r="F203" s="323"/>
      <c r="G203" s="323"/>
      <c r="H203" s="411"/>
      <c r="I203" s="411"/>
      <c r="J203" s="323"/>
      <c r="K203" s="323"/>
      <c r="L203" s="323"/>
      <c r="M203" s="323"/>
      <c r="N203" s="323"/>
      <c r="O203" s="323"/>
      <c r="R203" s="323"/>
      <c r="S203" s="323"/>
      <c r="T203" s="56"/>
      <c r="U203" s="323"/>
      <c r="V203" s="323"/>
      <c r="W203" s="323"/>
      <c r="X203" s="323"/>
      <c r="Y203" s="56"/>
      <c r="Z203" s="323"/>
      <c r="AA203" s="538"/>
      <c r="AB203" s="538"/>
      <c r="AC203" s="538"/>
      <c r="AD203" s="538"/>
      <c r="AE203" s="538"/>
      <c r="AF203" s="982"/>
      <c r="AG203" s="538"/>
      <c r="AH203" s="323"/>
      <c r="AI203" s="323"/>
      <c r="AJ203" s="323"/>
      <c r="AK203" s="323"/>
    </row>
    <row r="204" spans="2:37" ht="15.75" customHeight="1">
      <c r="B204" s="314"/>
      <c r="C204" s="314"/>
      <c r="D204" s="323"/>
      <c r="E204" s="411"/>
      <c r="F204" s="323"/>
      <c r="G204" s="323"/>
      <c r="H204" s="1664"/>
      <c r="I204" s="1664"/>
      <c r="J204" s="323"/>
      <c r="K204" s="323"/>
      <c r="L204" s="323"/>
      <c r="M204" s="323"/>
      <c r="N204" s="323"/>
      <c r="O204" s="323"/>
      <c r="S204" s="323"/>
      <c r="T204" s="56"/>
      <c r="U204" s="323"/>
      <c r="V204" s="323"/>
      <c r="W204" s="323"/>
      <c r="X204" s="323"/>
      <c r="Y204" s="56"/>
      <c r="Z204" s="323"/>
      <c r="AA204" s="538"/>
      <c r="AB204" s="538"/>
      <c r="AC204" s="538"/>
      <c r="AD204" s="538"/>
      <c r="AE204" s="538"/>
      <c r="AF204" s="982"/>
      <c r="AG204" s="538"/>
      <c r="AH204" s="323"/>
      <c r="AI204" s="323"/>
      <c r="AJ204" s="323"/>
      <c r="AK204" s="323"/>
    </row>
    <row r="205" spans="2:37" ht="15.75" customHeight="1">
      <c r="B205" s="314"/>
      <c r="C205" s="314"/>
      <c r="D205" s="323"/>
      <c r="E205" s="411"/>
      <c r="F205" s="323"/>
      <c r="G205" s="323"/>
      <c r="H205" s="323"/>
      <c r="I205" s="323"/>
      <c r="J205" s="323"/>
      <c r="K205" s="323"/>
      <c r="L205" s="323"/>
      <c r="M205" s="323"/>
      <c r="N205" s="323"/>
      <c r="O205" s="323"/>
      <c r="T205" s="56"/>
      <c r="U205" s="323"/>
      <c r="V205" s="323"/>
      <c r="W205" s="323"/>
      <c r="X205" s="323"/>
      <c r="Y205" s="56"/>
      <c r="Z205" s="323"/>
      <c r="AA205" s="538"/>
      <c r="AB205" s="538"/>
      <c r="AC205" s="538"/>
      <c r="AD205" s="538"/>
      <c r="AE205" s="538"/>
      <c r="AF205" s="982"/>
      <c r="AG205" s="538"/>
      <c r="AH205" s="323"/>
      <c r="AI205" s="323"/>
      <c r="AJ205" s="323"/>
      <c r="AK205" s="323"/>
    </row>
    <row r="206" spans="2:37" ht="15.75" customHeight="1">
      <c r="B206" s="314"/>
      <c r="C206" s="314"/>
      <c r="D206" s="323"/>
      <c r="E206" s="323"/>
      <c r="F206" s="323"/>
      <c r="G206" s="323"/>
      <c r="H206" s="323"/>
      <c r="I206" s="323"/>
      <c r="J206" s="323"/>
      <c r="K206" s="323"/>
      <c r="L206" s="323"/>
      <c r="M206" s="323"/>
      <c r="N206" s="323"/>
      <c r="O206" s="323"/>
      <c r="T206" s="56"/>
      <c r="U206" s="323"/>
      <c r="V206" s="323"/>
      <c r="W206" s="323"/>
      <c r="X206" s="323"/>
      <c r="Y206" s="56"/>
      <c r="AH206" s="208"/>
      <c r="AK206" s="323"/>
    </row>
    <row r="207" spans="2:37" ht="15.75" customHeight="1">
      <c r="B207" s="314"/>
      <c r="C207" s="314"/>
      <c r="D207" s="323"/>
      <c r="E207" s="323"/>
      <c r="F207" s="323"/>
      <c r="G207" s="323"/>
      <c r="H207" s="323"/>
      <c r="I207" s="323"/>
      <c r="J207" s="323"/>
      <c r="K207" s="323"/>
      <c r="L207" s="323"/>
      <c r="M207" s="323"/>
      <c r="N207" s="323"/>
      <c r="O207" s="323"/>
      <c r="T207" s="56"/>
      <c r="U207" s="323"/>
      <c r="V207" s="323"/>
      <c r="W207" s="323"/>
      <c r="X207" s="323"/>
      <c r="Y207" s="56"/>
      <c r="AH207" s="208"/>
      <c r="AK207" s="323"/>
    </row>
    <row r="208" spans="2:37" ht="15.75" customHeight="1">
      <c r="B208" s="314"/>
      <c r="C208" s="314"/>
      <c r="D208" s="323"/>
      <c r="E208" s="323"/>
      <c r="F208" s="323"/>
      <c r="G208" s="323"/>
      <c r="H208" s="323"/>
      <c r="I208" s="323"/>
      <c r="J208" s="323"/>
      <c r="K208" s="323"/>
      <c r="L208" s="323"/>
      <c r="M208" s="323"/>
      <c r="N208" s="323"/>
      <c r="O208" s="323"/>
      <c r="T208" s="56"/>
      <c r="U208" s="323"/>
      <c r="V208" s="323"/>
      <c r="W208" s="323"/>
      <c r="X208" s="323"/>
      <c r="Y208" s="56"/>
      <c r="AH208" s="208"/>
      <c r="AK208" s="323"/>
    </row>
    <row r="209" spans="2:37" ht="15.75" customHeight="1">
      <c r="B209" s="314"/>
      <c r="C209" s="314"/>
      <c r="D209" s="323"/>
      <c r="E209" s="323"/>
      <c r="F209" s="323"/>
      <c r="G209" s="323"/>
      <c r="H209" s="323"/>
      <c r="I209" s="323"/>
      <c r="J209" s="323"/>
      <c r="K209" s="323"/>
      <c r="L209" s="323"/>
      <c r="M209" s="323"/>
      <c r="N209" s="323"/>
      <c r="O209" s="323"/>
      <c r="T209" s="56"/>
      <c r="U209" s="323"/>
      <c r="V209" s="323"/>
      <c r="W209" s="323"/>
      <c r="X209" s="323"/>
      <c r="Y209" s="56"/>
      <c r="AH209" s="208"/>
      <c r="AK209" s="323"/>
    </row>
    <row r="210" spans="2:37" ht="15.75" customHeight="1">
      <c r="B210" s="314"/>
      <c r="C210" s="314"/>
      <c r="D210" s="323"/>
      <c r="E210" s="323"/>
      <c r="F210" s="323"/>
      <c r="G210" s="323"/>
      <c r="H210" s="323"/>
      <c r="I210" s="323"/>
      <c r="J210" s="323"/>
      <c r="K210" s="323"/>
      <c r="L210" s="323"/>
      <c r="M210" s="323"/>
      <c r="N210" s="323"/>
      <c r="O210" s="323"/>
      <c r="T210" s="56"/>
      <c r="U210" s="323"/>
      <c r="V210" s="323"/>
      <c r="W210" s="323"/>
      <c r="X210" s="323"/>
      <c r="Y210" s="56"/>
      <c r="AH210" s="208"/>
      <c r="AK210" s="323"/>
    </row>
    <row r="211" spans="2:37" ht="15.75" customHeight="1">
      <c r="B211" s="314"/>
      <c r="C211" s="314"/>
      <c r="D211" s="323"/>
      <c r="E211" s="323"/>
      <c r="F211" s="323"/>
      <c r="G211" s="323"/>
      <c r="H211" s="323"/>
      <c r="I211" s="323"/>
      <c r="J211" s="323"/>
      <c r="K211" s="323"/>
      <c r="L211" s="323"/>
      <c r="M211" s="323"/>
      <c r="N211" s="323"/>
      <c r="O211" s="323"/>
      <c r="T211" s="56"/>
      <c r="U211" s="323"/>
      <c r="V211" s="323"/>
      <c r="W211" s="323"/>
      <c r="X211" s="323"/>
      <c r="Y211" s="56"/>
      <c r="AH211" s="208"/>
      <c r="AK211" s="323"/>
    </row>
    <row r="212" spans="2:37" ht="15.75" customHeight="1">
      <c r="B212" s="314"/>
      <c r="C212" s="314"/>
      <c r="D212" s="323"/>
      <c r="E212" s="323"/>
      <c r="F212" s="323"/>
      <c r="G212" s="323"/>
      <c r="H212" s="323"/>
      <c r="I212" s="323"/>
      <c r="J212" s="323"/>
      <c r="K212" s="323"/>
      <c r="L212" s="323"/>
      <c r="M212" s="323"/>
      <c r="N212" s="323"/>
      <c r="O212" s="323"/>
      <c r="T212" s="56"/>
      <c r="U212" s="323"/>
      <c r="V212" s="323"/>
      <c r="W212" s="323"/>
      <c r="X212" s="323"/>
      <c r="Y212" s="56"/>
      <c r="AH212" s="208"/>
      <c r="AK212" s="323"/>
    </row>
    <row r="213" spans="2:37" ht="15.75" customHeight="1">
      <c r="B213" s="314"/>
      <c r="C213" s="314"/>
      <c r="D213" s="323"/>
      <c r="E213" s="323"/>
      <c r="F213" s="323"/>
      <c r="G213" s="323"/>
      <c r="H213" s="323"/>
      <c r="I213" s="323"/>
      <c r="J213" s="323"/>
      <c r="K213" s="323"/>
      <c r="L213" s="323"/>
      <c r="M213" s="323"/>
      <c r="N213" s="323"/>
      <c r="O213" s="323"/>
      <c r="T213" s="56"/>
      <c r="U213" s="323"/>
      <c r="V213" s="323"/>
      <c r="W213" s="323"/>
      <c r="X213" s="323"/>
      <c r="Y213" s="56"/>
      <c r="AH213" s="208"/>
      <c r="AK213" s="323"/>
    </row>
    <row r="214" spans="2:37" ht="12.75">
      <c r="B214" s="314"/>
      <c r="C214" s="314"/>
      <c r="D214" s="323"/>
      <c r="E214" s="323"/>
      <c r="F214" s="323"/>
      <c r="G214" s="323"/>
      <c r="H214" s="323"/>
      <c r="I214" s="323"/>
      <c r="J214" s="323"/>
      <c r="K214" s="323"/>
      <c r="L214" s="323"/>
      <c r="M214" s="323"/>
      <c r="N214" s="323"/>
      <c r="O214" s="323"/>
      <c r="T214" s="56"/>
      <c r="U214" s="323"/>
      <c r="V214" s="323"/>
      <c r="W214" s="323"/>
      <c r="X214" s="323"/>
      <c r="Y214" s="56"/>
      <c r="AH214" s="208"/>
      <c r="AK214" s="323"/>
    </row>
    <row r="215" spans="2:37" ht="12.75">
      <c r="B215" s="314"/>
      <c r="C215" s="314"/>
      <c r="D215" s="323"/>
      <c r="E215" s="323"/>
      <c r="F215" s="323"/>
      <c r="G215" s="323"/>
      <c r="H215" s="323"/>
      <c r="I215" s="323"/>
      <c r="J215" s="323"/>
      <c r="K215" s="323"/>
      <c r="L215" s="323"/>
      <c r="M215" s="323"/>
      <c r="N215" s="323"/>
      <c r="O215" s="323"/>
      <c r="T215" s="56"/>
      <c r="U215" s="323"/>
      <c r="V215" s="323"/>
      <c r="W215" s="323"/>
      <c r="X215" s="323"/>
      <c r="Y215" s="56"/>
      <c r="AH215" s="208"/>
      <c r="AK215" s="323"/>
    </row>
    <row r="216" spans="2:37" ht="15.75" customHeight="1">
      <c r="B216" s="314"/>
      <c r="C216" s="314"/>
      <c r="D216" s="323"/>
      <c r="E216" s="323"/>
      <c r="F216" s="323"/>
      <c r="G216" s="323"/>
      <c r="H216" s="323"/>
      <c r="I216" s="323"/>
      <c r="J216" s="323"/>
      <c r="K216" s="323"/>
      <c r="L216" s="323"/>
      <c r="M216" s="323"/>
      <c r="N216" s="323"/>
      <c r="O216" s="323"/>
      <c r="T216" s="56"/>
      <c r="U216" s="323"/>
      <c r="V216" s="323"/>
      <c r="W216" s="323"/>
      <c r="X216" s="323"/>
      <c r="Y216" s="56"/>
      <c r="AH216" s="208"/>
      <c r="AK216" s="323"/>
    </row>
    <row r="217" spans="2:37" ht="15.75" customHeight="1">
      <c r="B217" s="314"/>
      <c r="C217" s="314"/>
      <c r="D217" s="323"/>
      <c r="E217" s="323"/>
      <c r="F217" s="323"/>
      <c r="G217" s="323"/>
      <c r="H217" s="323"/>
      <c r="I217" s="323"/>
      <c r="J217" s="323"/>
      <c r="K217" s="323"/>
      <c r="L217" s="323"/>
      <c r="M217" s="323"/>
      <c r="N217" s="323"/>
      <c r="O217" s="323"/>
      <c r="T217" s="180"/>
      <c r="U217" s="323"/>
      <c r="V217" s="323"/>
      <c r="W217" s="323"/>
      <c r="X217" s="323"/>
      <c r="Y217" s="56"/>
      <c r="AH217" s="208"/>
      <c r="AK217" s="323"/>
    </row>
    <row r="218" spans="2:37" ht="12.75">
      <c r="B218" s="315"/>
      <c r="C218" s="315"/>
      <c r="D218" s="323"/>
      <c r="E218" s="323"/>
      <c r="F218" s="323"/>
      <c r="G218" s="323"/>
      <c r="H218" s="323"/>
      <c r="I218" s="323"/>
      <c r="J218" s="323"/>
      <c r="K218" s="323"/>
      <c r="L218" s="323"/>
      <c r="M218" s="323"/>
      <c r="N218" s="323"/>
      <c r="O218" s="323"/>
      <c r="T218" s="56"/>
      <c r="U218" s="323"/>
      <c r="V218" s="323"/>
      <c r="W218" s="323"/>
      <c r="X218" s="323"/>
      <c r="Y218" s="323"/>
      <c r="AH218" s="208"/>
      <c r="AK218" s="323"/>
    </row>
    <row r="219" spans="2:37" ht="12.75">
      <c r="B219" s="315"/>
      <c r="C219" s="315"/>
      <c r="D219" s="323"/>
      <c r="E219" s="323"/>
      <c r="F219" s="323"/>
      <c r="G219" s="323"/>
      <c r="H219" s="323"/>
      <c r="I219" s="323"/>
      <c r="J219" s="323"/>
      <c r="K219" s="323"/>
      <c r="L219" s="323"/>
      <c r="M219" s="323"/>
      <c r="N219" s="323"/>
      <c r="O219" s="323"/>
      <c r="T219" s="323"/>
      <c r="U219" s="323"/>
      <c r="V219" s="323"/>
      <c r="W219" s="323"/>
      <c r="X219" s="323"/>
      <c r="Y219" s="323"/>
      <c r="AH219" s="208"/>
      <c r="AK219" s="323"/>
    </row>
    <row r="220" spans="2:37" ht="12.75">
      <c r="B220" s="315"/>
      <c r="C220" s="315"/>
      <c r="D220" s="323"/>
      <c r="E220" s="323"/>
      <c r="F220" s="323"/>
      <c r="G220" s="323"/>
      <c r="H220" s="323"/>
      <c r="I220" s="323"/>
      <c r="J220" s="323"/>
      <c r="K220" s="323"/>
      <c r="L220" s="323"/>
      <c r="M220" s="323"/>
      <c r="N220" s="323"/>
      <c r="O220" s="323"/>
      <c r="T220" s="323"/>
      <c r="U220" s="323"/>
      <c r="V220" s="323"/>
      <c r="W220" s="323"/>
      <c r="X220" s="323"/>
      <c r="Y220" s="323"/>
      <c r="AH220" s="208"/>
      <c r="AK220" s="323"/>
    </row>
    <row r="221" spans="2:37" ht="15.75" customHeight="1">
      <c r="B221" s="315"/>
      <c r="C221" s="315"/>
      <c r="D221" s="323"/>
      <c r="E221" s="323"/>
      <c r="F221" s="323"/>
      <c r="G221" s="323"/>
      <c r="H221" s="323"/>
      <c r="I221" s="323"/>
      <c r="J221" s="323"/>
      <c r="K221" s="323"/>
      <c r="L221" s="323"/>
      <c r="M221" s="323"/>
      <c r="N221" s="323"/>
      <c r="O221" s="323"/>
      <c r="T221" s="323"/>
      <c r="U221" s="323"/>
      <c r="V221" s="323"/>
      <c r="W221" s="323"/>
      <c r="X221" s="323"/>
      <c r="Y221" s="323"/>
      <c r="AH221" s="208"/>
      <c r="AK221" s="323"/>
    </row>
    <row r="222" spans="2:37" ht="15.75" customHeight="1">
      <c r="B222" s="315"/>
      <c r="C222" s="315"/>
      <c r="D222" s="323"/>
      <c r="E222" s="323"/>
      <c r="F222" s="323"/>
      <c r="G222" s="323"/>
      <c r="H222" s="323"/>
      <c r="I222" s="323"/>
      <c r="J222" s="323"/>
      <c r="K222" s="323"/>
      <c r="L222" s="323"/>
      <c r="M222" s="323"/>
      <c r="N222" s="323"/>
      <c r="O222" s="323"/>
      <c r="T222" s="66"/>
      <c r="U222" s="323"/>
      <c r="V222" s="323"/>
      <c r="W222" s="323"/>
      <c r="X222" s="323"/>
      <c r="Y222" s="323"/>
      <c r="AH222" s="208"/>
      <c r="AK222" s="323"/>
    </row>
    <row r="223" spans="2:37" ht="15.75" customHeight="1">
      <c r="B223" s="315"/>
      <c r="C223" s="315"/>
      <c r="D223" s="323"/>
      <c r="E223" s="323"/>
      <c r="F223" s="323"/>
      <c r="G223" s="323"/>
      <c r="H223" s="323"/>
      <c r="I223" s="323"/>
      <c r="J223" s="323"/>
      <c r="K223" s="323"/>
      <c r="L223" s="323"/>
      <c r="M223" s="323"/>
      <c r="N223" s="323"/>
      <c r="O223" s="323"/>
      <c r="T223" s="66" t="s">
        <v>412</v>
      </c>
      <c r="U223" s="323"/>
      <c r="V223" s="323"/>
      <c r="W223" s="323"/>
      <c r="X223" s="323"/>
      <c r="Y223" s="323"/>
      <c r="AH223" s="208"/>
      <c r="AK223" s="323"/>
    </row>
    <row r="224" spans="2:37" ht="15.75" customHeight="1">
      <c r="B224" s="315"/>
      <c r="C224" s="315"/>
      <c r="D224" s="323"/>
      <c r="E224" s="323"/>
      <c r="F224" s="323"/>
      <c r="G224" s="323"/>
      <c r="H224" s="323"/>
      <c r="I224" s="323"/>
      <c r="J224" s="323"/>
      <c r="K224" s="323"/>
      <c r="L224" s="323"/>
      <c r="M224" s="323"/>
      <c r="N224" s="323"/>
      <c r="O224" s="323"/>
      <c r="T224" s="66" t="s">
        <v>413</v>
      </c>
      <c r="U224" s="323"/>
      <c r="V224" s="323"/>
      <c r="W224" s="323"/>
      <c r="X224" s="323"/>
      <c r="Y224" s="323"/>
      <c r="AH224" s="208"/>
      <c r="AK224" s="323"/>
    </row>
    <row r="225" spans="2:37" ht="15.75" customHeight="1">
      <c r="B225" s="315"/>
      <c r="C225" s="315"/>
      <c r="D225" s="323"/>
      <c r="J225" s="323"/>
      <c r="K225" s="323"/>
      <c r="L225" s="323"/>
      <c r="M225" s="323"/>
      <c r="N225" s="323"/>
      <c r="O225" s="323"/>
      <c r="U225" s="323"/>
      <c r="V225" s="323"/>
      <c r="W225" s="323"/>
      <c r="X225" s="323"/>
      <c r="Y225" s="323"/>
      <c r="AH225" s="208"/>
      <c r="AK225" s="323"/>
    </row>
    <row r="226" spans="2:37" ht="15.75" customHeight="1">
      <c r="B226" s="315"/>
      <c r="C226" s="315"/>
      <c r="D226" s="323"/>
      <c r="J226" s="323"/>
      <c r="K226" s="323"/>
      <c r="L226" s="323"/>
      <c r="M226" s="323"/>
      <c r="N226" s="323"/>
      <c r="O226" s="323"/>
      <c r="T226" s="323"/>
      <c r="U226" s="323"/>
      <c r="V226" s="323"/>
      <c r="W226" s="323"/>
      <c r="X226" s="323"/>
      <c r="Y226" s="323"/>
      <c r="AH226" s="208"/>
      <c r="AK226" s="323"/>
    </row>
    <row r="227" spans="2:37" ht="15.75" customHeight="1">
      <c r="B227" s="315"/>
      <c r="C227" s="315"/>
      <c r="D227" s="323"/>
      <c r="J227" s="323"/>
      <c r="K227" s="323"/>
      <c r="L227" s="323"/>
      <c r="M227" s="323"/>
      <c r="N227" s="323"/>
      <c r="O227" s="323"/>
      <c r="T227" s="545" t="s">
        <v>414</v>
      </c>
      <c r="U227" s="323"/>
      <c r="V227" s="323"/>
      <c r="W227" s="323"/>
      <c r="X227" s="323"/>
      <c r="Y227" s="323"/>
      <c r="AH227" s="208"/>
      <c r="AK227" s="323"/>
    </row>
    <row r="228" spans="2:37" ht="15.75" customHeight="1">
      <c r="B228" s="315"/>
      <c r="C228" s="315"/>
      <c r="D228" s="323"/>
      <c r="J228" s="323"/>
      <c r="K228" s="323"/>
      <c r="L228" s="323"/>
      <c r="M228" s="323"/>
      <c r="N228" s="323"/>
      <c r="O228" s="323"/>
      <c r="T228" s="545" t="s">
        <v>415</v>
      </c>
      <c r="U228" s="1493" t="s">
        <v>408</v>
      </c>
      <c r="V228" s="1495" t="s">
        <v>409</v>
      </c>
      <c r="W228" s="65" t="s">
        <v>410</v>
      </c>
      <c r="X228" s="65" t="s">
        <v>411</v>
      </c>
      <c r="Y228" s="323"/>
      <c r="AH228" s="208"/>
      <c r="AK228" s="323"/>
    </row>
    <row r="229" spans="2:37" ht="15.75" customHeight="1">
      <c r="B229" s="315"/>
      <c r="C229" s="315"/>
      <c r="D229" s="323"/>
      <c r="K229" s="323"/>
      <c r="L229" s="323"/>
      <c r="M229" s="323"/>
      <c r="N229" s="323"/>
      <c r="O229" s="323"/>
      <c r="T229" s="545" t="s">
        <v>416</v>
      </c>
      <c r="U229" s="1493">
        <v>180</v>
      </c>
      <c r="V229" s="1495">
        <v>0</v>
      </c>
      <c r="W229" s="65">
        <v>0</v>
      </c>
      <c r="X229" s="65">
        <f>U229*V229*W229</f>
        <v>0</v>
      </c>
      <c r="Y229" s="323"/>
      <c r="AH229" s="208"/>
      <c r="AK229" s="323"/>
    </row>
    <row r="230" spans="2:37" ht="15.75" customHeight="1">
      <c r="B230" s="315"/>
      <c r="C230" s="315"/>
      <c r="D230" s="323"/>
      <c r="K230" s="323"/>
      <c r="L230" s="323"/>
      <c r="M230" s="323"/>
      <c r="N230" s="323"/>
      <c r="O230" s="323"/>
      <c r="T230" s="323"/>
      <c r="U230" s="1493">
        <v>150</v>
      </c>
      <c r="V230" s="1495">
        <v>20</v>
      </c>
      <c r="W230" s="540">
        <v>8</v>
      </c>
      <c r="X230" s="540">
        <f>U230*V230*W230</f>
        <v>24000</v>
      </c>
      <c r="Y230" s="323"/>
      <c r="AH230" s="208"/>
      <c r="AK230" s="323"/>
    </row>
    <row r="231" spans="2:37" ht="15.75" customHeight="1">
      <c r="B231" s="315"/>
      <c r="C231" s="315"/>
      <c r="D231" s="323"/>
      <c r="K231" s="323"/>
      <c r="L231" s="323"/>
      <c r="M231" s="323"/>
      <c r="N231" s="323"/>
      <c r="O231" s="323"/>
      <c r="T231" s="323"/>
      <c r="U231" s="56"/>
      <c r="V231" s="56"/>
      <c r="W231" s="542" t="s">
        <v>376</v>
      </c>
      <c r="X231" s="539">
        <f>SUM(X229:X230)</f>
        <v>24000</v>
      </c>
      <c r="Y231" s="323"/>
      <c r="AH231" s="208"/>
      <c r="AK231" s="323"/>
    </row>
    <row r="232" spans="2:37" ht="15.75" customHeight="1">
      <c r="B232" s="315"/>
      <c r="C232" s="315"/>
      <c r="D232" s="323"/>
      <c r="K232" s="323"/>
      <c r="L232" s="323"/>
      <c r="M232" s="323"/>
      <c r="N232" s="323"/>
      <c r="O232" s="323"/>
      <c r="T232" s="323"/>
      <c r="U232" s="323"/>
      <c r="V232" s="323"/>
      <c r="Y232" s="323"/>
      <c r="AH232" s="208"/>
      <c r="AK232" s="323"/>
    </row>
    <row r="233" spans="2:37" ht="15.75" customHeight="1">
      <c r="B233" s="315"/>
      <c r="C233" s="315"/>
      <c r="D233" s="323"/>
      <c r="K233" s="323"/>
      <c r="L233" s="323"/>
      <c r="M233" s="323"/>
      <c r="N233" s="323"/>
      <c r="O233" s="323"/>
      <c r="T233" s="323"/>
      <c r="U233" s="1494">
        <v>170</v>
      </c>
      <c r="V233" s="1494">
        <v>0</v>
      </c>
      <c r="W233" s="61">
        <v>0</v>
      </c>
      <c r="X233" s="65">
        <f>U233*W233</f>
        <v>0</v>
      </c>
      <c r="Y233" s="323"/>
      <c r="AH233" s="208"/>
      <c r="AK233" s="323"/>
    </row>
    <row r="234" spans="2:37" ht="15.75" customHeight="1">
      <c r="B234" s="315"/>
      <c r="C234" s="315"/>
      <c r="D234" s="323"/>
      <c r="N234" s="323"/>
      <c r="O234" s="323"/>
      <c r="T234" s="323"/>
      <c r="U234" s="1494">
        <v>160</v>
      </c>
      <c r="V234" s="1494">
        <v>5</v>
      </c>
      <c r="W234" s="262">
        <v>10</v>
      </c>
      <c r="X234" s="65">
        <f>U234*V234*W234</f>
        <v>8000</v>
      </c>
      <c r="Y234" s="323"/>
      <c r="AH234" s="208"/>
      <c r="AK234" s="323"/>
    </row>
    <row r="235" spans="2:37" ht="15.75" customHeight="1">
      <c r="B235" s="315"/>
      <c r="C235" s="315"/>
      <c r="D235" s="323"/>
      <c r="N235" s="323"/>
      <c r="O235" s="323"/>
      <c r="T235" s="323"/>
      <c r="U235" s="1494"/>
      <c r="V235" s="1494"/>
      <c r="W235" s="262"/>
      <c r="X235" s="540">
        <f>U235*V235*W235</f>
        <v>0</v>
      </c>
      <c r="Y235" s="323"/>
      <c r="AH235" s="208"/>
      <c r="AK235" s="323"/>
    </row>
    <row r="236" spans="2:37" ht="15.75" customHeight="1">
      <c r="B236" s="315"/>
      <c r="C236" s="315"/>
      <c r="D236" s="323"/>
      <c r="N236" s="323"/>
      <c r="O236" s="323"/>
      <c r="T236" s="323"/>
      <c r="U236" s="323"/>
      <c r="V236" s="323"/>
      <c r="W236" s="543" t="s">
        <v>417</v>
      </c>
      <c r="X236" s="544">
        <f>SUM(X233:X235)</f>
        <v>8000</v>
      </c>
      <c r="Y236" s="323"/>
      <c r="AH236" s="208"/>
      <c r="AK236" s="323"/>
    </row>
    <row r="237" spans="2:37" ht="15.75" customHeight="1">
      <c r="B237" s="315"/>
      <c r="C237" s="315"/>
      <c r="D237" s="323"/>
      <c r="N237" s="323"/>
      <c r="O237" s="323"/>
      <c r="T237" s="323"/>
      <c r="U237" s="323"/>
      <c r="V237" s="323"/>
      <c r="Y237" s="323"/>
      <c r="AH237" s="208"/>
      <c r="AK237" s="323"/>
    </row>
    <row r="238" spans="2:37" ht="15.75" customHeight="1">
      <c r="B238" s="315"/>
      <c r="C238" s="315"/>
      <c r="D238" s="323"/>
      <c r="N238" s="323"/>
      <c r="O238" s="323"/>
      <c r="T238" s="323"/>
      <c r="U238" s="323"/>
      <c r="V238" s="323"/>
      <c r="W238" s="562" t="s">
        <v>247</v>
      </c>
      <c r="X238" s="563">
        <f>X231-X236</f>
        <v>16000</v>
      </c>
      <c r="Y238" s="323"/>
      <c r="AH238" s="208"/>
      <c r="AK238" s="323"/>
    </row>
    <row r="239" spans="2:37" ht="15.75" customHeight="1">
      <c r="B239" s="315"/>
      <c r="C239" s="315"/>
      <c r="D239" s="323"/>
      <c r="N239" s="323"/>
      <c r="O239" s="323"/>
      <c r="T239" s="323"/>
      <c r="U239" s="323"/>
      <c r="V239" s="323"/>
      <c r="W239" s="323"/>
      <c r="X239" s="323"/>
      <c r="Y239" s="323"/>
      <c r="AH239" s="208"/>
      <c r="AK239" s="323"/>
    </row>
    <row r="240" spans="2:37" ht="15.75" customHeight="1">
      <c r="B240" s="315"/>
      <c r="C240" s="315"/>
      <c r="D240" s="323"/>
      <c r="N240" s="323"/>
      <c r="O240" s="323"/>
      <c r="T240" s="323"/>
      <c r="U240" s="323"/>
      <c r="V240" s="323"/>
      <c r="W240" s="323"/>
      <c r="X240" s="323"/>
      <c r="Y240" s="323"/>
      <c r="AH240" s="208"/>
      <c r="AK240" s="323"/>
    </row>
    <row r="241" spans="2:37" ht="15.75" customHeight="1">
      <c r="B241" s="315"/>
      <c r="C241" s="315"/>
      <c r="D241" s="323"/>
      <c r="N241" s="323"/>
      <c r="O241" s="323"/>
      <c r="T241" s="323"/>
      <c r="U241" s="323"/>
      <c r="V241" s="323"/>
      <c r="W241" s="323"/>
      <c r="X241" s="323"/>
      <c r="Y241" s="323"/>
      <c r="AH241" s="208"/>
      <c r="AK241" s="323"/>
    </row>
    <row r="242" spans="2:37" ht="15.75" customHeight="1">
      <c r="B242" s="315"/>
      <c r="C242" s="315"/>
      <c r="D242"/>
      <c r="T242" s="323"/>
      <c r="U242" s="323"/>
      <c r="V242" s="323"/>
      <c r="W242" s="323"/>
      <c r="X242" s="323"/>
      <c r="Y242" s="323"/>
      <c r="AH242" s="208"/>
      <c r="AK242" s="323"/>
    </row>
    <row r="243" spans="2:37" ht="15.75" customHeight="1">
      <c r="B243" s="315"/>
      <c r="C243" s="315"/>
      <c r="D243"/>
      <c r="T243" s="323"/>
      <c r="U243" s="323"/>
      <c r="V243" s="323"/>
      <c r="W243" s="323"/>
      <c r="X243" s="323"/>
      <c r="Y243" s="323"/>
      <c r="AH243" s="208"/>
      <c r="AK243" s="323"/>
    </row>
    <row r="244" spans="2:37" ht="15.75" customHeight="1">
      <c r="B244" s="315"/>
      <c r="C244" s="315"/>
      <c r="D244"/>
      <c r="T244" s="323"/>
      <c r="U244" s="323"/>
      <c r="V244" s="323"/>
      <c r="W244" s="323"/>
      <c r="X244" s="323"/>
      <c r="Y244" s="323"/>
      <c r="AH244" s="208"/>
      <c r="AK244" s="323"/>
    </row>
    <row r="245" spans="2:37" ht="15.75" customHeight="1">
      <c r="B245" s="315"/>
      <c r="C245" s="315"/>
      <c r="D245"/>
      <c r="T245" s="323"/>
      <c r="U245" s="323"/>
      <c r="V245" s="323"/>
      <c r="W245" s="323"/>
      <c r="X245" s="323"/>
      <c r="Y245" s="323"/>
      <c r="AH245" s="208"/>
      <c r="AK245" s="323"/>
    </row>
    <row r="246" spans="2:37" ht="15.75" customHeight="1">
      <c r="B246" s="315"/>
      <c r="C246" s="315"/>
      <c r="D246"/>
      <c r="T246" s="323"/>
      <c r="U246" s="323"/>
      <c r="V246" s="323"/>
      <c r="W246" s="323"/>
      <c r="X246" s="323"/>
      <c r="Y246" s="323"/>
      <c r="AH246" s="208"/>
      <c r="AK246" s="323"/>
    </row>
    <row r="247" spans="2:37" ht="15.75" customHeight="1">
      <c r="B247" s="315"/>
      <c r="C247" s="315"/>
      <c r="D247"/>
      <c r="T247" s="323"/>
      <c r="U247" s="323"/>
      <c r="V247" s="323"/>
      <c r="W247" s="323"/>
      <c r="X247" s="323"/>
      <c r="Y247" s="323"/>
      <c r="AH247" s="208"/>
    </row>
    <row r="248" spans="2:37" ht="15.75" customHeight="1">
      <c r="B248" s="315"/>
      <c r="C248" s="315"/>
      <c r="D248"/>
      <c r="T248" s="323"/>
      <c r="U248" s="323"/>
      <c r="V248" s="323"/>
      <c r="W248" s="323"/>
      <c r="X248" s="323"/>
      <c r="Y248" s="323"/>
      <c r="AH248" s="208"/>
    </row>
    <row r="249" spans="2:37" ht="15.75" customHeight="1">
      <c r="B249" s="315"/>
      <c r="C249" s="315"/>
      <c r="D249"/>
      <c r="T249" s="323"/>
      <c r="U249" s="323"/>
      <c r="V249" s="323"/>
      <c r="W249" s="323"/>
      <c r="X249" s="323"/>
      <c r="Y249" s="323"/>
      <c r="AH249" s="208"/>
    </row>
    <row r="250" spans="2:37" ht="15.75" customHeight="1">
      <c r="B250" s="315"/>
      <c r="C250" s="315"/>
      <c r="D250"/>
      <c r="T250" s="323"/>
      <c r="U250" s="323"/>
      <c r="V250" s="323"/>
      <c r="W250" s="323"/>
      <c r="X250" s="323"/>
      <c r="Y250" s="323"/>
      <c r="AH250" s="208"/>
    </row>
    <row r="251" spans="2:37" ht="15.75" customHeight="1">
      <c r="B251" s="315"/>
      <c r="C251" s="315"/>
      <c r="D251"/>
      <c r="T251" s="323"/>
      <c r="U251" s="323"/>
      <c r="V251" s="323"/>
      <c r="W251" s="323"/>
      <c r="X251" s="323"/>
      <c r="Y251" s="323"/>
      <c r="AH251" s="208"/>
    </row>
    <row r="252" spans="2:37" ht="15.75" customHeight="1">
      <c r="B252" s="315"/>
      <c r="C252" s="315"/>
      <c r="D252"/>
      <c r="T252" s="323"/>
      <c r="U252" s="323"/>
      <c r="V252" s="323"/>
      <c r="W252" s="323"/>
      <c r="X252" s="323"/>
      <c r="Y252" s="323"/>
      <c r="AH252" s="208"/>
    </row>
    <row r="253" spans="2:37" ht="15.75" customHeight="1">
      <c r="B253" s="315"/>
      <c r="C253" s="315"/>
      <c r="D253"/>
      <c r="T253" s="323"/>
      <c r="U253" s="323"/>
      <c r="V253" s="323"/>
      <c r="W253" s="323"/>
      <c r="X253" s="323"/>
      <c r="Y253" s="323"/>
      <c r="AH253" s="208"/>
    </row>
    <row r="254" spans="2:37" ht="15.75" customHeight="1">
      <c r="B254" s="315"/>
      <c r="C254" s="315"/>
      <c r="T254" s="323"/>
      <c r="U254" s="323"/>
      <c r="V254" s="323"/>
      <c r="W254" s="323"/>
      <c r="X254" s="323"/>
      <c r="Y254" s="323"/>
      <c r="AH254" s="208"/>
    </row>
    <row r="255" spans="2:37" ht="15.75" customHeight="1">
      <c r="B255" s="315"/>
      <c r="C255" s="315"/>
      <c r="T255" s="323"/>
      <c r="U255" s="323"/>
      <c r="V255" s="323"/>
      <c r="W255" s="323"/>
      <c r="X255" s="323"/>
      <c r="Y255" s="323"/>
      <c r="AH255" s="208"/>
    </row>
    <row r="256" spans="2:37" ht="15.75" customHeight="1">
      <c r="B256" s="315"/>
      <c r="C256" s="315"/>
      <c r="T256" s="323"/>
      <c r="U256" s="323"/>
      <c r="V256" s="323"/>
      <c r="W256" s="323"/>
      <c r="X256" s="323"/>
      <c r="Y256" s="323"/>
      <c r="AH256" s="208"/>
    </row>
    <row r="257" spans="2:34" ht="15.75" customHeight="1">
      <c r="B257" s="315"/>
      <c r="C257" s="315"/>
      <c r="T257" s="323"/>
      <c r="U257" s="323"/>
      <c r="V257" s="323"/>
      <c r="W257" s="323"/>
      <c r="X257" s="323"/>
      <c r="Y257" s="323"/>
      <c r="AH257" s="208"/>
    </row>
    <row r="258" spans="2:34" ht="15.75" customHeight="1">
      <c r="B258" s="315"/>
      <c r="C258" s="315"/>
      <c r="T258" s="323"/>
      <c r="U258" s="323"/>
      <c r="V258" s="323"/>
      <c r="W258" s="323"/>
      <c r="X258" s="323"/>
      <c r="Y258" s="323"/>
      <c r="AH258" s="208"/>
    </row>
    <row r="259" spans="2:34" ht="15.75" customHeight="1">
      <c r="B259" s="315"/>
      <c r="C259" s="315"/>
      <c r="T259" s="323"/>
      <c r="U259" s="323"/>
      <c r="V259" s="323"/>
      <c r="W259" s="323"/>
      <c r="X259" s="323"/>
      <c r="AH259" s="208"/>
    </row>
    <row r="260" spans="2:34" ht="15.75" customHeight="1">
      <c r="B260" s="315"/>
      <c r="C260" s="315"/>
      <c r="T260" s="323"/>
      <c r="U260" s="323"/>
      <c r="V260" s="323"/>
      <c r="W260" s="323"/>
      <c r="X260" s="323"/>
      <c r="AH260" s="208"/>
    </row>
    <row r="261" spans="2:34" ht="15.75" customHeight="1">
      <c r="B261" s="315"/>
      <c r="C261" s="315"/>
      <c r="U261" s="323"/>
      <c r="V261" s="323"/>
      <c r="W261" s="323"/>
      <c r="X261" s="323"/>
      <c r="AH261" s="208"/>
    </row>
    <row r="262" spans="2:34" ht="15.75" customHeight="1">
      <c r="B262" s="315"/>
      <c r="C262" s="315"/>
      <c r="U262" s="323"/>
      <c r="V262" s="323"/>
      <c r="W262" s="323"/>
      <c r="X262" s="323"/>
      <c r="AH262" s="208"/>
    </row>
    <row r="263" spans="2:34" ht="15.75" customHeight="1">
      <c r="B263" s="315"/>
      <c r="C263" s="315"/>
      <c r="U263" s="323"/>
      <c r="V263" s="323"/>
      <c r="W263" s="323"/>
      <c r="X263" s="323"/>
      <c r="AH263" s="208"/>
    </row>
    <row r="264" spans="2:34" ht="15.75" customHeight="1">
      <c r="B264" s="315"/>
      <c r="C264" s="315"/>
      <c r="U264" s="323"/>
      <c r="V264" s="323"/>
      <c r="W264" s="323"/>
      <c r="X264" s="323"/>
      <c r="AH264" s="208"/>
    </row>
    <row r="265" spans="2:34" ht="15.75" customHeight="1">
      <c r="B265" s="315"/>
      <c r="C265" s="315"/>
      <c r="U265" s="323"/>
      <c r="V265" s="323"/>
      <c r="W265" s="323"/>
      <c r="X265" s="323"/>
      <c r="AH265" s="208"/>
    </row>
    <row r="266" spans="2:34" ht="15.75" customHeight="1">
      <c r="B266" s="315"/>
      <c r="C266" s="315"/>
      <c r="U266" s="323"/>
      <c r="V266" s="323"/>
      <c r="W266" s="323"/>
      <c r="X266" s="323"/>
      <c r="AH266" s="208"/>
    </row>
    <row r="267" spans="2:34" ht="15.75" customHeight="1">
      <c r="B267" s="315"/>
      <c r="C267" s="315"/>
      <c r="AH267" s="208"/>
    </row>
    <row r="268" spans="2:34" ht="15.75" customHeight="1">
      <c r="B268" s="315"/>
      <c r="C268" s="315"/>
      <c r="AH268" s="208"/>
    </row>
    <row r="269" spans="2:34" ht="15.75" customHeight="1">
      <c r="B269" s="315"/>
      <c r="C269" s="315"/>
      <c r="AH269" s="208"/>
    </row>
    <row r="270" spans="2:34" ht="15.75" customHeight="1">
      <c r="B270" s="315"/>
      <c r="C270" s="315"/>
      <c r="AH270" s="208"/>
    </row>
    <row r="271" spans="2:34" ht="15.75" customHeight="1">
      <c r="B271" s="315"/>
      <c r="C271" s="315"/>
      <c r="AH271" s="208"/>
    </row>
    <row r="272" spans="2:34" ht="15.75" customHeight="1">
      <c r="B272" s="315"/>
      <c r="C272" s="315"/>
      <c r="AH272" s="208"/>
    </row>
    <row r="273" spans="2:34" ht="15.75" customHeight="1">
      <c r="B273" s="315"/>
      <c r="C273" s="315"/>
      <c r="AH273" s="208"/>
    </row>
    <row r="274" spans="2:34" ht="15.75" customHeight="1">
      <c r="B274" s="315"/>
      <c r="C274" s="315"/>
      <c r="AH274" s="208"/>
    </row>
    <row r="275" spans="2:34" ht="15.75" customHeight="1">
      <c r="B275" s="325" t="str" cm="1">
        <f t="array" ref="B275">IFERROR(_xlfn.IFS(K5=0,"",K5&gt;0,K5),"")</f>
        <v/>
      </c>
      <c r="C275" s="325" t="str" cm="1">
        <f t="array" ref="C275">IFERROR(_xlfn.IFS(L5=0,"",L5&gt;0,L5),"")</f>
        <v/>
      </c>
      <c r="AH275" s="208"/>
    </row>
    <row r="276" spans="2:34" ht="15.75" customHeight="1">
      <c r="B276" s="325" t="str" cm="1">
        <f t="array" ref="B276">IFERROR(_xlfn.IFS(L24=0,"",L24&gt;0,L24),"")</f>
        <v/>
      </c>
      <c r="C276" s="325" t="str" cm="1">
        <f t="array" ref="C276">IFERROR(_xlfn.IFS(L6=0,"",L6&gt;0,L6),"")</f>
        <v/>
      </c>
      <c r="AH276" s="208"/>
    </row>
    <row r="277" spans="2:34" ht="15.75" customHeight="1">
      <c r="B277" s="325" t="str" cm="1">
        <f t="array" ref="B277">IFERROR(_xlfn.IFS(K7=0,"",K7&gt;0,K7),"")</f>
        <v/>
      </c>
      <c r="C277" s="325" t="str" cm="1">
        <f t="array" ref="C277">IFERROR(_xlfn.IFS(L7=0,"",L7&gt;0,L7),"")</f>
        <v/>
      </c>
      <c r="AH277" s="208"/>
    </row>
    <row r="278" spans="2:34" ht="15.75" customHeight="1">
      <c r="B278" s="325" t="str" cm="1">
        <f t="array" ref="B278">IFERROR(_xlfn.IFS(K8=0,"",K8&gt;0,K8),"")</f>
        <v/>
      </c>
      <c r="C278" s="325" t="str" cm="1">
        <f t="array" ref="C278">IFERROR(_xlfn.IFS(L8=0,"",L8&gt;0,L8),"")</f>
        <v/>
      </c>
      <c r="AH278" s="208"/>
    </row>
    <row r="279" spans="2:34" ht="15.75" customHeight="1">
      <c r="B279" s="325" t="str" cm="1">
        <f t="array" ref="B279">IFERROR(_xlfn.IFS(K9=0,"",K9&gt;0,K9),"")</f>
        <v/>
      </c>
      <c r="C279" s="325" t="str" cm="1">
        <f t="array" ref="C279">IFERROR(_xlfn.IFS(L9=0,"",L9&gt;0,L9),"")</f>
        <v/>
      </c>
      <c r="AH279" s="208"/>
    </row>
    <row r="280" spans="2:34" ht="15.75" customHeight="1">
      <c r="B280" s="325" t="str" cm="1">
        <f t="array" ref="B280">IFERROR(_xlfn.IFS(K10=0,"",K10&gt;0,K10),"")</f>
        <v/>
      </c>
      <c r="C280" s="325" t="str" cm="1">
        <f t="array" ref="C280">IFERROR(_xlfn.IFS(L10=0,"",L10&gt;0,L10),"")</f>
        <v/>
      </c>
      <c r="AH280" s="208"/>
    </row>
    <row r="281" spans="2:34" ht="15.75" customHeight="1">
      <c r="B281" s="325" t="str" cm="1">
        <f t="array" ref="B281">IFERROR(_xlfn.IFS(K11=0,"",K11&gt;0,K11),"")</f>
        <v/>
      </c>
      <c r="C281" s="325" t="str" cm="1">
        <f t="array" ref="C281">IFERROR(_xlfn.IFS(L11=0,"",L11&gt;0,L11),"")</f>
        <v/>
      </c>
      <c r="AH281" s="208"/>
    </row>
    <row r="282" spans="2:34" ht="15.75" customHeight="1">
      <c r="B282" s="325" t="str" cm="1">
        <f t="array" ref="B282">IFERROR(_xlfn.IFS(K12=0,"",K12&gt;0,K12),"")</f>
        <v/>
      </c>
      <c r="C282" s="325" t="str" cm="1">
        <f t="array" ref="C282">IFERROR(_xlfn.IFS(L12=0,"",L12&gt;0,L12),"")</f>
        <v/>
      </c>
      <c r="AH282" s="208"/>
    </row>
    <row r="283" spans="2:34" ht="15.75" customHeight="1">
      <c r="B283" s="325" t="str" cm="1">
        <f t="array" ref="B283">IFERROR(_xlfn.IFS(K13=0,"",K13&gt;0,K13),"")</f>
        <v/>
      </c>
      <c r="C283" s="325" t="str" cm="1">
        <f t="array" ref="C283">IFERROR(_xlfn.IFS(L13=0,"",L13&gt;0,L13),"")</f>
        <v/>
      </c>
      <c r="AH283" s="208"/>
    </row>
    <row r="284" spans="2:34" ht="15.75" customHeight="1">
      <c r="B284" s="325" t="str" cm="1">
        <f t="array" ref="B284">IFERROR(_xlfn.IFS(K14=0,"",K14&gt;0,K14),"")</f>
        <v/>
      </c>
      <c r="C284" s="325" t="str" cm="1">
        <f t="array" ref="C284">IFERROR(_xlfn.IFS(L14=0,"",L14&gt;0,L14),"")</f>
        <v/>
      </c>
      <c r="AH284" s="208"/>
    </row>
    <row r="285" spans="2:34" ht="15.75" customHeight="1">
      <c r="B285" s="325" t="str" cm="1">
        <f t="array" ref="B285">IFERROR(_xlfn.IFS(K15=0,"",K15&gt;0,K15),"")</f>
        <v/>
      </c>
      <c r="C285" s="325" t="str" cm="1">
        <f t="array" ref="C285">IFERROR(_xlfn.IFS(L15=0,"",L15&gt;0,L15),"")</f>
        <v/>
      </c>
      <c r="AH285" s="208"/>
    </row>
    <row r="286" spans="2:34" ht="15.75" customHeight="1">
      <c r="B286" s="325" t="str" cm="1">
        <f t="array" ref="B286">IFERROR(_xlfn.IFS(K16=0,"",K16&gt;0,K16),"")</f>
        <v/>
      </c>
      <c r="C286" s="325" t="str" cm="1">
        <f t="array" ref="C286">IFERROR(_xlfn.IFS(L16=0,"",L16&gt;0,L16),"")</f>
        <v/>
      </c>
      <c r="AH286" s="208"/>
    </row>
    <row r="287" spans="2:34" ht="15.75" customHeight="1">
      <c r="B287" s="325" t="str" cm="1">
        <f t="array" ref="B287">IFERROR(_xlfn.IFS(#REF!=0,"",#REF!&gt;0,#REF!),"")</f>
        <v/>
      </c>
      <c r="C287" s="325" t="str" cm="1">
        <f t="array" ref="C287">IFERROR(_xlfn.IFS(L17=0,"",L17&gt;0,L17),"")</f>
        <v/>
      </c>
      <c r="AH287" s="208"/>
    </row>
    <row r="288" spans="2:34" ht="15.75" customHeight="1">
      <c r="B288" s="325" t="str" cm="1">
        <f t="array" ref="B288">IFERROR(_xlfn.IFS(K17=0,"",K17&gt;0,K17),"")</f>
        <v/>
      </c>
      <c r="C288" s="325" t="str" cm="1">
        <f t="array" ref="C288">IFERROR(_xlfn.IFS(L18=0,"",L18&gt;0,L18),"")</f>
        <v/>
      </c>
      <c r="AH288" s="208"/>
    </row>
    <row r="289" spans="2:34" ht="15.75" customHeight="1">
      <c r="B289" s="325" t="str" cm="1">
        <f t="array" ref="B289">IFERROR(_xlfn.IFS(K35=0,"",K35&gt;0,K35),"")</f>
        <v/>
      </c>
      <c r="C289" s="325" t="str" cm="1">
        <f t="array" ref="C289">IFERROR(_xlfn.IFS(L35=0,"",L35&gt;0,L35),"")</f>
        <v/>
      </c>
      <c r="AH289" s="208"/>
    </row>
    <row r="290" spans="2:34" ht="15.75" customHeight="1">
      <c r="B290" s="325" t="str" cm="1">
        <f t="array" ref="B290">IFERROR(_xlfn.IFS(K36=0,"",K36&gt;0,K36),"")</f>
        <v/>
      </c>
      <c r="C290" s="325" t="str" cm="1">
        <f t="array" ref="C290">IFERROR(_xlfn.IFS(L36=0,"",L36&gt;0,L36),"")</f>
        <v/>
      </c>
      <c r="AH290" s="208"/>
    </row>
    <row r="291" spans="2:34" ht="15.75" customHeight="1">
      <c r="B291" s="325"/>
      <c r="C291" s="325"/>
      <c r="AH291" s="208"/>
    </row>
    <row r="292" spans="2:34" ht="15.75" customHeight="1">
      <c r="B292" s="325"/>
      <c r="C292" s="325"/>
      <c r="AH292" s="208"/>
    </row>
    <row r="293" spans="2:34" ht="15.75" customHeight="1">
      <c r="B293" s="325"/>
      <c r="C293" s="325"/>
      <c r="AH293" s="208"/>
    </row>
    <row r="294" spans="2:34" ht="15.75" customHeight="1">
      <c r="B294" s="325"/>
      <c r="C294" s="325"/>
      <c r="AH294" s="208"/>
    </row>
    <row r="295" spans="2:34" ht="15.75" customHeight="1">
      <c r="B295" s="325"/>
      <c r="C295" s="325"/>
      <c r="AH295" s="208"/>
    </row>
    <row r="296" spans="2:34" ht="15.75" customHeight="1">
      <c r="B296" s="325"/>
      <c r="C296" s="325"/>
      <c r="AH296" s="208"/>
    </row>
    <row r="297" spans="2:34" ht="15.75" customHeight="1">
      <c r="B297" s="325"/>
      <c r="C297" s="325"/>
      <c r="AH297" s="208"/>
    </row>
    <row r="298" spans="2:34" ht="15.75" customHeight="1">
      <c r="B298" s="325"/>
      <c r="C298" s="325"/>
      <c r="AH298" s="208"/>
    </row>
    <row r="299" spans="2:34" ht="15.75" customHeight="1">
      <c r="B299" s="325"/>
      <c r="C299" s="325"/>
      <c r="AH299" s="208"/>
    </row>
    <row r="300" spans="2:34" ht="15.75" customHeight="1">
      <c r="B300" s="325"/>
      <c r="C300" s="325"/>
      <c r="AH300" s="208"/>
    </row>
    <row r="301" spans="2:34" ht="15.75" customHeight="1">
      <c r="B301" s="325"/>
      <c r="C301" s="325"/>
      <c r="AH301" s="208"/>
    </row>
    <row r="302" spans="2:34" ht="15.75" customHeight="1">
      <c r="B302" s="325"/>
      <c r="C302" s="325"/>
      <c r="AH302" s="208"/>
    </row>
    <row r="303" spans="2:34" ht="15.75" customHeight="1">
      <c r="B303" s="325"/>
      <c r="C303" s="325"/>
      <c r="AH303" s="208"/>
    </row>
    <row r="304" spans="2:34" ht="15.75" customHeight="1">
      <c r="B304" s="325"/>
      <c r="C304" s="325"/>
      <c r="AH304" s="208"/>
    </row>
    <row r="305" spans="2:34" ht="15.75" customHeight="1">
      <c r="AH305" s="208"/>
    </row>
    <row r="306" spans="2:34" ht="15.75" customHeight="1">
      <c r="AH306" s="208"/>
    </row>
    <row r="307" spans="2:34" ht="15.75" customHeight="1">
      <c r="AH307" s="208"/>
    </row>
    <row r="308" spans="2:34" ht="15.75" customHeight="1">
      <c r="AH308" s="208"/>
    </row>
    <row r="309" spans="2:34" ht="15.75" customHeight="1">
      <c r="AH309" s="208"/>
    </row>
    <row r="310" spans="2:34" ht="15.75" customHeight="1">
      <c r="AH310" s="208"/>
    </row>
    <row r="311" spans="2:34" ht="15.75" customHeight="1">
      <c r="AH311" s="208"/>
    </row>
    <row r="312" spans="2:34" ht="15.75" customHeight="1">
      <c r="AH312" s="208"/>
    </row>
    <row r="313" spans="2:34" ht="15.75" customHeight="1">
      <c r="AH313" s="208"/>
    </row>
    <row r="314" spans="2:34" ht="15.75" customHeight="1">
      <c r="AH314" s="208"/>
    </row>
    <row r="315" spans="2:34" ht="15.75" customHeight="1">
      <c r="AH315" s="208"/>
    </row>
    <row r="316" spans="2:34" ht="15.75" customHeight="1">
      <c r="AH316" s="208"/>
    </row>
    <row r="317" spans="2:34" ht="15.75" customHeight="1">
      <c r="AH317" s="208"/>
    </row>
    <row r="318" spans="2:34" ht="15.75" customHeight="1">
      <c r="AH318" s="208"/>
    </row>
    <row r="319" spans="2:34" ht="15.75" customHeight="1">
      <c r="AH319" s="208"/>
    </row>
    <row r="320" spans="2:34" ht="15.75" customHeight="1">
      <c r="B320" s="316" t="str">
        <f>'Wknd Shift'!A16</f>
        <v/>
      </c>
      <c r="C320" s="316"/>
      <c r="AH320" s="208"/>
    </row>
    <row r="321" spans="2:34" ht="15.75" customHeight="1">
      <c r="B321" s="316" t="str">
        <f>'Wknd Shift'!A17</f>
        <v/>
      </c>
      <c r="C321" s="316"/>
      <c r="AH321" s="208"/>
    </row>
    <row r="322" spans="2:34" ht="15.75" customHeight="1">
      <c r="B322" s="316" t="str">
        <f>'Wknd Shift'!A18</f>
        <v/>
      </c>
      <c r="C322" s="316"/>
      <c r="AH322" s="208"/>
    </row>
    <row r="323" spans="2:34" ht="15.75" customHeight="1">
      <c r="B323" s="316" t="str">
        <f>'Wknd Shift'!A19</f>
        <v/>
      </c>
      <c r="C323" s="316"/>
      <c r="AH323" s="208"/>
    </row>
    <row r="324" spans="2:34" ht="15.75" customHeight="1">
      <c r="B324" s="316" t="str">
        <f>'Wknd Shift'!A20</f>
        <v/>
      </c>
      <c r="C324" s="316"/>
      <c r="AH324" s="208"/>
    </row>
    <row r="325" spans="2:34" ht="15.75" customHeight="1">
      <c r="B325" s="316" t="str">
        <f>'Wknd Shift'!A21</f>
        <v/>
      </c>
      <c r="C325" s="316"/>
      <c r="AH325" s="208"/>
    </row>
    <row r="326" spans="2:34" ht="15.75" customHeight="1">
      <c r="B326" s="316"/>
      <c r="C326" s="316"/>
      <c r="AH326" s="208"/>
    </row>
    <row r="327" spans="2:34" ht="15.75" customHeight="1">
      <c r="B327" s="316"/>
      <c r="C327" s="316"/>
      <c r="AH327" s="208"/>
    </row>
    <row r="328" spans="2:34" ht="15.75" customHeight="1">
      <c r="B328" s="316"/>
      <c r="C328" s="316"/>
      <c r="AH328" s="208"/>
    </row>
    <row r="329" spans="2:34" ht="15.75" customHeight="1">
      <c r="B329" s="316"/>
      <c r="C329" s="316"/>
      <c r="AH329" s="208"/>
    </row>
    <row r="330" spans="2:34" ht="15.75" customHeight="1">
      <c r="B330" s="316"/>
      <c r="C330" s="316"/>
      <c r="AH330" s="208"/>
    </row>
    <row r="331" spans="2:34" ht="15.75" customHeight="1">
      <c r="B331" s="316"/>
      <c r="C331" s="316"/>
      <c r="AH331" s="208"/>
    </row>
    <row r="332" spans="2:34" ht="15.75" customHeight="1">
      <c r="B332" s="316"/>
      <c r="C332" s="316"/>
      <c r="AH332" s="208"/>
    </row>
    <row r="333" spans="2:34" ht="15.75" customHeight="1">
      <c r="B333" s="316"/>
      <c r="C333" s="316"/>
      <c r="AH333" s="208"/>
    </row>
    <row r="334" spans="2:34" ht="15.75" customHeight="1">
      <c r="B334" s="316"/>
      <c r="C334" s="316"/>
      <c r="AH334" s="208"/>
    </row>
    <row r="335" spans="2:34" ht="15.75" customHeight="1">
      <c r="B335" s="316"/>
      <c r="C335" s="316"/>
      <c r="AH335" s="208"/>
    </row>
    <row r="336" spans="2:34" ht="15.75" customHeight="1">
      <c r="B336" s="316"/>
      <c r="C336" s="316"/>
      <c r="AH336" s="208"/>
    </row>
    <row r="337" spans="2:34" ht="15.75" customHeight="1">
      <c r="B337" s="316"/>
      <c r="C337" s="316"/>
      <c r="AH337" s="208"/>
    </row>
    <row r="338" spans="2:34" ht="15.75" customHeight="1">
      <c r="B338" s="316"/>
      <c r="C338" s="316"/>
      <c r="AH338" s="208"/>
    </row>
    <row r="339" spans="2:34" ht="15.75" customHeight="1">
      <c r="B339" s="316"/>
      <c r="C339" s="316"/>
      <c r="AH339" s="208"/>
    </row>
    <row r="340" spans="2:34" ht="15.75" customHeight="1">
      <c r="B340" s="316"/>
      <c r="C340" s="316"/>
      <c r="AH340" s="208"/>
    </row>
    <row r="341" spans="2:34" ht="15.75" customHeight="1">
      <c r="B341" s="316"/>
      <c r="C341" s="316"/>
      <c r="AH341" s="208"/>
    </row>
    <row r="342" spans="2:34" ht="15.75" customHeight="1">
      <c r="B342" s="316"/>
      <c r="C342" s="316"/>
      <c r="AH342" s="208"/>
    </row>
    <row r="343" spans="2:34" ht="15.75" customHeight="1">
      <c r="B343" s="316"/>
      <c r="C343" s="316"/>
      <c r="AH343" s="208"/>
    </row>
    <row r="344" spans="2:34" ht="15.75" customHeight="1">
      <c r="B344" s="316"/>
      <c r="C344" s="316"/>
      <c r="AH344" s="208"/>
    </row>
    <row r="345" spans="2:34" ht="15.75" customHeight="1">
      <c r="B345" s="316"/>
      <c r="C345" s="316"/>
      <c r="AH345" s="208"/>
    </row>
    <row r="346" spans="2:34" ht="15.75" customHeight="1">
      <c r="B346" s="316"/>
      <c r="C346" s="316"/>
      <c r="AH346" s="208"/>
    </row>
    <row r="347" spans="2:34" ht="15.75" customHeight="1">
      <c r="AH347" s="208"/>
    </row>
    <row r="348" spans="2:34" ht="15.75" customHeight="1">
      <c r="AH348" s="208"/>
    </row>
    <row r="349" spans="2:34" ht="15.75" customHeight="1">
      <c r="AH349" s="208"/>
    </row>
    <row r="350" spans="2:34" ht="15.75" customHeight="1">
      <c r="AH350" s="208"/>
    </row>
    <row r="351" spans="2:34" ht="15.75" customHeight="1">
      <c r="AH351" s="208"/>
    </row>
    <row r="352" spans="2:34" ht="15.75" customHeight="1">
      <c r="AH352" s="208"/>
    </row>
    <row r="353" spans="2:34" ht="15.75" customHeight="1">
      <c r="AH353" s="208"/>
    </row>
    <row r="354" spans="2:34" ht="15.75" customHeight="1">
      <c r="AH354" s="208"/>
    </row>
    <row r="355" spans="2:34" ht="15.75" customHeight="1">
      <c r="AH355" s="208"/>
    </row>
    <row r="356" spans="2:34" ht="15.75" customHeight="1">
      <c r="AH356" s="208"/>
    </row>
    <row r="357" spans="2:34" ht="15.75" customHeight="1">
      <c r="AH357" s="208"/>
    </row>
    <row r="358" spans="2:34" ht="15.75" customHeight="1">
      <c r="AH358" s="208"/>
    </row>
    <row r="359" spans="2:34" ht="15.75" customHeight="1">
      <c r="AH359" s="208"/>
    </row>
    <row r="360" spans="2:34" ht="15.75" customHeight="1">
      <c r="AH360" s="208"/>
    </row>
    <row r="361" spans="2:34" ht="15.75" customHeight="1">
      <c r="B361" s="316" t="str">
        <f>'Wknd Shift'!A59</f>
        <v/>
      </c>
      <c r="C361" s="316"/>
      <c r="AH361" s="208"/>
    </row>
    <row r="362" spans="2:34" ht="15.75" customHeight="1">
      <c r="B362" s="316" t="str">
        <f>'Wknd Shift'!A60</f>
        <v/>
      </c>
      <c r="C362" s="316"/>
      <c r="AH362" s="208"/>
    </row>
    <row r="363" spans="2:34" ht="15.75" customHeight="1">
      <c r="B363" s="316" t="str">
        <f>'Wknd Shift'!A61</f>
        <v/>
      </c>
      <c r="C363" s="316"/>
      <c r="AH363" s="208"/>
    </row>
    <row r="364" spans="2:34" ht="15.75" customHeight="1">
      <c r="B364" s="316" t="str">
        <f>'Wknd Shift'!A62</f>
        <v/>
      </c>
      <c r="C364" s="316"/>
      <c r="AH364" s="208"/>
    </row>
    <row r="365" spans="2:34" ht="15.75" customHeight="1">
      <c r="B365" s="316" t="str">
        <f>'Wknd Shift'!A63</f>
        <v/>
      </c>
      <c r="C365" s="316"/>
      <c r="AH365" s="208"/>
    </row>
    <row r="366" spans="2:34" ht="15.75" customHeight="1">
      <c r="B366" s="316" t="str">
        <f>'Wknd Shift'!A64</f>
        <v/>
      </c>
      <c r="C366" s="316"/>
      <c r="AH366" s="208"/>
    </row>
    <row r="367" spans="2:34" ht="15.75" customHeight="1">
      <c r="B367" s="316" t="str">
        <f>'Wknd Shift'!A65</f>
        <v/>
      </c>
      <c r="C367" s="316"/>
      <c r="AH367" s="208"/>
    </row>
    <row r="368" spans="2:34" ht="15.75" customHeight="1">
      <c r="B368" s="316"/>
      <c r="C368" s="316"/>
      <c r="AH368" s="208"/>
    </row>
    <row r="369" spans="2:34" ht="15.75" customHeight="1">
      <c r="B369" s="316"/>
      <c r="C369" s="316"/>
      <c r="AH369" s="208"/>
    </row>
    <row r="370" spans="2:34" ht="15.75" customHeight="1">
      <c r="B370" s="316"/>
      <c r="C370" s="316"/>
      <c r="AH370" s="208"/>
    </row>
    <row r="371" spans="2:34" ht="15.75" customHeight="1">
      <c r="B371" s="316"/>
      <c r="C371" s="316"/>
      <c r="AH371" s="208"/>
    </row>
    <row r="372" spans="2:34" ht="15.75" customHeight="1">
      <c r="B372" s="316"/>
      <c r="C372" s="316"/>
      <c r="AH372" s="208"/>
    </row>
    <row r="373" spans="2:34" ht="15.75" customHeight="1">
      <c r="B373" s="316"/>
      <c r="C373" s="316"/>
      <c r="AH373" s="208"/>
    </row>
    <row r="374" spans="2:34" ht="15.75" customHeight="1">
      <c r="B374" s="316"/>
      <c r="C374" s="316"/>
      <c r="AH374" s="208"/>
    </row>
    <row r="375" spans="2:34" ht="15.75" customHeight="1">
      <c r="B375" s="316"/>
      <c r="C375" s="316"/>
      <c r="AH375" s="208"/>
    </row>
    <row r="376" spans="2:34" ht="15.75" customHeight="1">
      <c r="B376" s="316"/>
      <c r="C376" s="316"/>
      <c r="AH376" s="208"/>
    </row>
    <row r="377" spans="2:34" ht="15.75" customHeight="1">
      <c r="B377" s="316"/>
      <c r="C377" s="316"/>
      <c r="AH377" s="208"/>
    </row>
    <row r="378" spans="2:34" ht="15.75" customHeight="1">
      <c r="B378" s="316"/>
      <c r="C378" s="316"/>
      <c r="AH378" s="208"/>
    </row>
    <row r="379" spans="2:34" ht="15.75" customHeight="1">
      <c r="B379" s="316"/>
      <c r="C379" s="316"/>
      <c r="AH379" s="208"/>
    </row>
    <row r="380" spans="2:34" ht="15.75" customHeight="1">
      <c r="B380" s="316"/>
      <c r="C380" s="316"/>
      <c r="AH380" s="208"/>
    </row>
    <row r="381" spans="2:34" ht="15.75" customHeight="1">
      <c r="B381" s="316"/>
      <c r="C381" s="316"/>
      <c r="AH381" s="208"/>
    </row>
    <row r="382" spans="2:34" ht="15.75" customHeight="1">
      <c r="B382" s="316"/>
      <c r="C382" s="316"/>
      <c r="AH382" s="208"/>
    </row>
    <row r="383" spans="2:34" ht="15.75" customHeight="1">
      <c r="B383" s="316"/>
      <c r="C383" s="316"/>
      <c r="AH383" s="208"/>
    </row>
    <row r="384" spans="2:34" ht="15.75" customHeight="1">
      <c r="B384" s="316"/>
      <c r="C384" s="316"/>
      <c r="AH384" s="208"/>
    </row>
    <row r="385" spans="2:34" ht="15.75" customHeight="1">
      <c r="B385" s="316"/>
      <c r="C385" s="316"/>
      <c r="AH385" s="208"/>
    </row>
    <row r="386" spans="2:34" ht="15.75" customHeight="1">
      <c r="B386" s="316"/>
      <c r="C386" s="316"/>
      <c r="AH386" s="208"/>
    </row>
    <row r="387" spans="2:34" ht="15.75" customHeight="1">
      <c r="B387" s="316"/>
      <c r="C387" s="316"/>
      <c r="AH387" s="208"/>
    </row>
    <row r="388" spans="2:34" ht="15.75" customHeight="1">
      <c r="B388" s="316"/>
      <c r="C388" s="316"/>
      <c r="AH388" s="208"/>
    </row>
    <row r="389" spans="2:34" ht="15.75" customHeight="1">
      <c r="B389" s="316"/>
      <c r="C389" s="316"/>
      <c r="AH389" s="208"/>
    </row>
    <row r="390" spans="2:34" ht="15.75" customHeight="1">
      <c r="B390" s="316"/>
      <c r="C390" s="316"/>
      <c r="AH390" s="208"/>
    </row>
    <row r="391" spans="2:34" ht="15.75" customHeight="1">
      <c r="B391" s="316"/>
      <c r="C391" s="316"/>
      <c r="AH391" s="208"/>
    </row>
    <row r="392" spans="2:34" ht="15.75" customHeight="1">
      <c r="B392" s="316"/>
      <c r="C392" s="316"/>
      <c r="AH392" s="208"/>
    </row>
    <row r="393" spans="2:34" ht="15.75" customHeight="1">
      <c r="B393" s="316"/>
      <c r="C393" s="316"/>
      <c r="AH393" s="208"/>
    </row>
    <row r="394" spans="2:34" ht="15.75" customHeight="1">
      <c r="B394" s="316"/>
      <c r="C394" s="316"/>
      <c r="AH394" s="208"/>
    </row>
    <row r="395" spans="2:34" ht="15.75" customHeight="1">
      <c r="B395" s="316"/>
      <c r="C395" s="316"/>
      <c r="AH395" s="208"/>
    </row>
    <row r="396" spans="2:34" ht="15.75" customHeight="1">
      <c r="B396" s="316"/>
      <c r="C396" s="316"/>
      <c r="AH396" s="208"/>
    </row>
    <row r="397" spans="2:34" ht="15.75" customHeight="1">
      <c r="B397" s="316"/>
      <c r="C397" s="316"/>
      <c r="AH397" s="208"/>
    </row>
    <row r="398" spans="2:34" ht="15.75" customHeight="1">
      <c r="B398" s="316"/>
      <c r="C398" s="316"/>
      <c r="AH398" s="208"/>
    </row>
    <row r="399" spans="2:34" ht="15.75" customHeight="1">
      <c r="B399" s="316"/>
      <c r="C399" s="316"/>
      <c r="AH399" s="208"/>
    </row>
    <row r="400" spans="2:34" ht="15.75" customHeight="1">
      <c r="B400" s="316"/>
      <c r="C400" s="316"/>
      <c r="AH400" s="208"/>
    </row>
    <row r="401" spans="2:34" ht="15.75" customHeight="1">
      <c r="B401" s="316"/>
      <c r="C401" s="316"/>
      <c r="AH401" s="208"/>
    </row>
    <row r="402" spans="2:34" ht="15.75" customHeight="1">
      <c r="B402" s="316"/>
      <c r="C402" s="316"/>
      <c r="AH402" s="208"/>
    </row>
    <row r="403" spans="2:34" ht="15.75" customHeight="1">
      <c r="B403" s="316"/>
      <c r="C403" s="316"/>
      <c r="AH403" s="208"/>
    </row>
    <row r="404" spans="2:34" ht="15.75" customHeight="1">
      <c r="B404" s="316"/>
      <c r="C404" s="316"/>
      <c r="AH404" s="208"/>
    </row>
    <row r="405" spans="2:34" ht="15.75" customHeight="1">
      <c r="B405" s="316"/>
      <c r="C405" s="316"/>
      <c r="AH405" s="208"/>
    </row>
    <row r="406" spans="2:34" ht="15.75" customHeight="1">
      <c r="B406" s="316"/>
      <c r="C406" s="316"/>
      <c r="AH406" s="208"/>
    </row>
    <row r="407" spans="2:34" ht="15.75" customHeight="1">
      <c r="B407" s="316"/>
      <c r="C407" s="316"/>
      <c r="AH407" s="208"/>
    </row>
    <row r="408" spans="2:34" ht="15.75" customHeight="1">
      <c r="B408" s="316"/>
      <c r="C408" s="316"/>
      <c r="AH408" s="208"/>
    </row>
    <row r="409" spans="2:34" ht="15.75" customHeight="1">
      <c r="B409" s="316"/>
      <c r="C409" s="316"/>
      <c r="AH409" s="208"/>
    </row>
    <row r="410" spans="2:34" ht="15.75" customHeight="1">
      <c r="B410" s="316"/>
      <c r="C410" s="316"/>
      <c r="AH410" s="208"/>
    </row>
    <row r="411" spans="2:34" ht="15.75" customHeight="1">
      <c r="B411" s="316"/>
      <c r="C411" s="316"/>
      <c r="AH411" s="208"/>
    </row>
    <row r="412" spans="2:34" ht="15.75" customHeight="1">
      <c r="B412" s="316"/>
      <c r="C412" s="316"/>
      <c r="AH412" s="208"/>
    </row>
    <row r="413" spans="2:34" ht="15.75" customHeight="1">
      <c r="B413" s="316"/>
      <c r="C413" s="316"/>
      <c r="AH413" s="208"/>
    </row>
    <row r="414" spans="2:34" ht="15.75" customHeight="1">
      <c r="B414" s="316"/>
      <c r="C414" s="316"/>
      <c r="AH414" s="208"/>
    </row>
    <row r="415" spans="2:34" ht="15.75" customHeight="1">
      <c r="B415" s="316"/>
      <c r="C415" s="316"/>
      <c r="AH415" s="208"/>
    </row>
    <row r="416" spans="2:34" ht="15.75" customHeight="1">
      <c r="B416" s="316"/>
      <c r="C416" s="316"/>
      <c r="AH416" s="208"/>
    </row>
    <row r="417" spans="2:34" ht="15.75" customHeight="1">
      <c r="B417" s="316"/>
      <c r="C417" s="316"/>
      <c r="AH417" s="208"/>
    </row>
    <row r="418" spans="2:34" ht="15.75" customHeight="1">
      <c r="B418" s="316"/>
      <c r="C418" s="316"/>
      <c r="AH418" s="208"/>
    </row>
    <row r="419" spans="2:34" ht="15.75" customHeight="1">
      <c r="B419" s="316"/>
      <c r="C419" s="316"/>
      <c r="AH419" s="208"/>
    </row>
    <row r="420" spans="2:34" ht="15.75" customHeight="1">
      <c r="B420" s="316"/>
      <c r="C420" s="316"/>
      <c r="AH420" s="208"/>
    </row>
    <row r="421" spans="2:34" ht="15.75" customHeight="1">
      <c r="B421" s="316"/>
      <c r="C421" s="316"/>
      <c r="AH421" s="208"/>
    </row>
    <row r="422" spans="2:34" ht="15.75" customHeight="1">
      <c r="B422" s="316"/>
      <c r="C422" s="316"/>
      <c r="AH422" s="208"/>
    </row>
    <row r="423" spans="2:34" ht="15.75" customHeight="1">
      <c r="B423" s="316"/>
      <c r="C423" s="316"/>
      <c r="AH423" s="208"/>
    </row>
    <row r="424" spans="2:34" ht="0" hidden="1" customHeight="1">
      <c r="B424" s="316"/>
      <c r="C424" s="316"/>
    </row>
    <row r="425" spans="2:34" ht="0" hidden="1" customHeight="1">
      <c r="B425" s="316"/>
      <c r="C425" s="316"/>
    </row>
    <row r="426" spans="2:34" ht="0" hidden="1" customHeight="1">
      <c r="B426" s="316">
        <f>'Wknd Shift'!A129</f>
        <v>0</v>
      </c>
      <c r="C426" s="316">
        <f>'Wknd Shift'!B126</f>
        <v>0</v>
      </c>
    </row>
    <row r="427" spans="2:34" ht="0" hidden="1" customHeight="1">
      <c r="B427" s="316">
        <f>'Wknd Shift'!A130</f>
        <v>0</v>
      </c>
      <c r="C427" s="316">
        <f>'Wknd Shift'!B127</f>
        <v>0</v>
      </c>
    </row>
    <row r="428" spans="2:34" ht="0" hidden="1" customHeight="1">
      <c r="B428" s="316">
        <f>'Wknd Shift'!A131</f>
        <v>0</v>
      </c>
      <c r="C428" s="316">
        <f>'Wknd Shift'!B128</f>
        <v>0</v>
      </c>
    </row>
    <row r="429" spans="2:34" ht="0" hidden="1" customHeight="1">
      <c r="B429" s="316">
        <f>'Wknd Shift'!A132</f>
        <v>0</v>
      </c>
      <c r="C429" s="316">
        <f>'Wknd Shift'!B129</f>
        <v>0</v>
      </c>
    </row>
    <row r="430" spans="2:34" ht="0" hidden="1" customHeight="1">
      <c r="B430" s="316">
        <f>'Wknd Shift'!A133</f>
        <v>0</v>
      </c>
      <c r="C430" s="316">
        <f>'Wknd Shift'!B130</f>
        <v>0</v>
      </c>
    </row>
    <row r="431" spans="2:34" ht="0" hidden="1" customHeight="1">
      <c r="B431" s="316">
        <f>'Wknd Shift'!A134</f>
        <v>0</v>
      </c>
      <c r="C431" s="316">
        <f>'Wknd Shift'!B131</f>
        <v>0</v>
      </c>
    </row>
    <row r="432" spans="2:34" ht="0" hidden="1" customHeight="1">
      <c r="B432" s="316">
        <f>'Wknd Shift'!A135</f>
        <v>0</v>
      </c>
      <c r="C432" s="316">
        <f>'Wknd Shift'!B132</f>
        <v>0</v>
      </c>
    </row>
    <row r="433" spans="2:3" ht="0" hidden="1" customHeight="1">
      <c r="B433" s="316">
        <f>'Wknd Shift'!A136</f>
        <v>0</v>
      </c>
      <c r="C433" s="316">
        <f>'Wknd Shift'!B133</f>
        <v>0</v>
      </c>
    </row>
    <row r="434" spans="2:3" ht="0" hidden="1" customHeight="1">
      <c r="B434" s="316">
        <f>'Wknd Shift'!A137</f>
        <v>0</v>
      </c>
      <c r="C434" s="316">
        <f>'Wknd Shift'!B134</f>
        <v>0</v>
      </c>
    </row>
    <row r="435" spans="2:3" ht="0" hidden="1" customHeight="1">
      <c r="B435" s="316">
        <f>'Wknd Shift'!A138</f>
        <v>0</v>
      </c>
      <c r="C435" s="316">
        <f>'Wknd Shift'!B135</f>
        <v>0</v>
      </c>
    </row>
    <row r="436" spans="2:3" ht="0" hidden="1" customHeight="1">
      <c r="B436" s="316">
        <f>'Wknd Shift'!A139</f>
        <v>0</v>
      </c>
      <c r="C436" s="316">
        <f>'Wknd Shift'!B136</f>
        <v>0</v>
      </c>
    </row>
    <row r="437" spans="2:3" ht="0" hidden="1" customHeight="1">
      <c r="B437" s="316">
        <f>'Wknd Shift'!A140</f>
        <v>0</v>
      </c>
      <c r="C437" s="316">
        <f>'Wknd Shift'!B137</f>
        <v>0</v>
      </c>
    </row>
    <row r="438" spans="2:3" ht="0" hidden="1" customHeight="1">
      <c r="B438" s="316">
        <f>'Wknd Shift'!A141</f>
        <v>0</v>
      </c>
      <c r="C438" s="316">
        <f>'Wknd Shift'!B138</f>
        <v>0</v>
      </c>
    </row>
    <row r="439" spans="2:3" ht="0" hidden="1" customHeight="1">
      <c r="B439" s="316">
        <f>'Wknd Shift'!A142</f>
        <v>0</v>
      </c>
      <c r="C439" s="316">
        <f>'Wknd Shift'!B139</f>
        <v>0</v>
      </c>
    </row>
    <row r="440" spans="2:3" ht="0" hidden="1" customHeight="1">
      <c r="B440" s="316">
        <f>'Wknd Shift'!A143</f>
        <v>0</v>
      </c>
      <c r="C440" s="316">
        <f>'Wknd Shift'!B140</f>
        <v>0</v>
      </c>
    </row>
    <row r="441" spans="2:3" ht="0" hidden="1" customHeight="1">
      <c r="B441" s="316">
        <f>'Wknd Shift'!A144</f>
        <v>0</v>
      </c>
      <c r="C441" s="316">
        <f>'Wknd Shift'!B141</f>
        <v>0</v>
      </c>
    </row>
    <row r="442" spans="2:3" ht="0" hidden="1" customHeight="1">
      <c r="B442" s="316">
        <f>'Wknd Shift'!A145</f>
        <v>0</v>
      </c>
      <c r="C442" s="316">
        <f>'Wknd Shift'!B142</f>
        <v>0</v>
      </c>
    </row>
    <row r="443" spans="2:3" ht="0" hidden="1" customHeight="1">
      <c r="B443" s="316">
        <f>'Wknd Shift'!A146</f>
        <v>0</v>
      </c>
      <c r="C443" s="316">
        <f>'Wknd Shift'!B143</f>
        <v>0</v>
      </c>
    </row>
    <row r="444" spans="2:3" ht="0" hidden="1" customHeight="1">
      <c r="B444" s="316">
        <f>'Wknd Shift'!A147</f>
        <v>0</v>
      </c>
      <c r="C444" s="316">
        <f>'Wknd Shift'!B144</f>
        <v>0</v>
      </c>
    </row>
    <row r="445" spans="2:3" ht="0" hidden="1" customHeight="1">
      <c r="B445" s="316">
        <f>'Wknd Shift'!A148</f>
        <v>0</v>
      </c>
      <c r="C445" s="316">
        <f>'Wknd Shift'!B145</f>
        <v>0</v>
      </c>
    </row>
    <row r="446" spans="2:3" ht="0" hidden="1" customHeight="1">
      <c r="B446" s="316">
        <f>'Wknd Shift'!A149</f>
        <v>0</v>
      </c>
      <c r="C446" s="316">
        <f>'Wknd Shift'!B146</f>
        <v>0</v>
      </c>
    </row>
    <row r="447" spans="2:3" ht="0" hidden="1" customHeight="1">
      <c r="B447" s="316">
        <f>'Wknd Shift'!A150</f>
        <v>0</v>
      </c>
      <c r="C447" s="316">
        <f>'Wknd Shift'!B147</f>
        <v>0</v>
      </c>
    </row>
    <row r="448" spans="2:3" ht="0" hidden="1" customHeight="1">
      <c r="B448" s="316">
        <f>'Wknd Shift'!A151</f>
        <v>0</v>
      </c>
      <c r="C448" s="316">
        <f>'Wknd Shift'!B148</f>
        <v>0</v>
      </c>
    </row>
    <row r="449" spans="2:3" ht="0" hidden="1" customHeight="1">
      <c r="B449" s="316">
        <f>'Wknd Shift'!A152</f>
        <v>0</v>
      </c>
      <c r="C449" s="316">
        <f>'Wknd Shift'!B149</f>
        <v>0</v>
      </c>
    </row>
    <row r="450" spans="2:3" ht="0" hidden="1" customHeight="1">
      <c r="B450" s="316">
        <f>'Wknd Shift'!A153</f>
        <v>0</v>
      </c>
      <c r="C450" s="316">
        <f>'Wknd Shift'!B150</f>
        <v>0</v>
      </c>
    </row>
    <row r="451" spans="2:3" ht="0" hidden="1" customHeight="1">
      <c r="B451" s="316">
        <f>'Wknd Shift'!A154</f>
        <v>0</v>
      </c>
      <c r="C451" s="316">
        <f>'Wknd Shift'!B151</f>
        <v>0</v>
      </c>
    </row>
  </sheetData>
  <protectedRanges>
    <protectedRange sqref="J36 M43:M45 H45:I203 E38:I38 E41:I42 G39:I40 K54:L55 H30 J37:M42 G32:H34 AB45 I28:I36 F37:I37 AV2:AV12 AX2:AX21 AV14:AV21 I12:I26 G12:H14 G5:H8 E1:M4 L5:L36 J5:J29 G10:I11 E7:F7" name="Range1"/>
    <protectedRange sqref="U1:V3 W2:X23 U25:U26 V25:V31 X29:X31 X24:X27 W24:W31 U4 U5:V14 W1:Y1 U16:V24" name="Range2"/>
    <protectedRange sqref="AL58:AL61 AL1:AS57" name="Range3"/>
    <protectedRange sqref="E25:E33 E21:E23" name="Range1_2_2"/>
    <protectedRange sqref="X228 Y55" name="Range2_2"/>
    <protectedRange sqref="H44 H43:I43 G30 AA45 G26:H27 I27 E5:F6 E8:E20 F22:F36" name="Range1_1"/>
    <protectedRange sqref="K43:L51" name="Range1_3"/>
    <protectedRange sqref="V4" name="Range2_1_1"/>
    <protectedRange sqref="E39:F40" name="Range1_3_2"/>
    <protectedRange sqref="AW2:AW21 K5 J30:K31 J32:J34 K32:K36 K7:K10 K12:K15 K17:K20 K22:K29" name="Range1_2"/>
    <protectedRange sqref="AY2:AY21 M5:M36" name="Range1_4"/>
    <protectedRange sqref="G15:H18 G21:H25" name="Range1_1_1"/>
    <protectedRange sqref="G19:H19" name="Range1_1_2"/>
    <protectedRange sqref="G9:H9" name="Range1_1_2_1"/>
    <protectedRange sqref="I5:I9" name="Range1_1_3"/>
    <protectedRange sqref="F8:F21" name="Range1_1_4"/>
  </protectedRanges>
  <mergeCells count="187">
    <mergeCell ref="L32:M32"/>
    <mergeCell ref="L33:M33"/>
    <mergeCell ref="L34:M34"/>
    <mergeCell ref="L23:M23"/>
    <mergeCell ref="G35:H35"/>
    <mergeCell ref="U26:W31"/>
    <mergeCell ref="X26:X31"/>
    <mergeCell ref="G14:H14"/>
    <mergeCell ref="G12:H12"/>
    <mergeCell ref="G21:H21"/>
    <mergeCell ref="L25:M25"/>
    <mergeCell ref="L26:M26"/>
    <mergeCell ref="L27:M27"/>
    <mergeCell ref="L28:M28"/>
    <mergeCell ref="L29:M29"/>
    <mergeCell ref="L30:M30"/>
    <mergeCell ref="G20:H20"/>
    <mergeCell ref="L31:M31"/>
    <mergeCell ref="H204:I204"/>
    <mergeCell ref="H45:I45"/>
    <mergeCell ref="H46:I46"/>
    <mergeCell ref="H47:I47"/>
    <mergeCell ref="H48:I48"/>
    <mergeCell ref="G34:H34"/>
    <mergeCell ref="L21:M21"/>
    <mergeCell ref="L22:M22"/>
    <mergeCell ref="G33:H33"/>
    <mergeCell ref="G30:H30"/>
    <mergeCell ref="G32:H32"/>
    <mergeCell ref="G26:H26"/>
    <mergeCell ref="G25:H25"/>
    <mergeCell ref="G31:H31"/>
    <mergeCell ref="G36:H36"/>
    <mergeCell ref="G22:H22"/>
    <mergeCell ref="G27:H27"/>
    <mergeCell ref="G28:H28"/>
    <mergeCell ref="G29:H29"/>
    <mergeCell ref="G23:H23"/>
    <mergeCell ref="G24:H24"/>
    <mergeCell ref="L24:M24"/>
    <mergeCell ref="L35:M35"/>
    <mergeCell ref="L36:M36"/>
    <mergeCell ref="AL2:AS2"/>
    <mergeCell ref="Z1:Z11"/>
    <mergeCell ref="AL10:AL15"/>
    <mergeCell ref="AL17:AS17"/>
    <mergeCell ref="AC17:AD17"/>
    <mergeCell ref="AC2:AD2"/>
    <mergeCell ref="AC1:AD1"/>
    <mergeCell ref="AC3:AD3"/>
    <mergeCell ref="AC4:AD4"/>
    <mergeCell ref="AC5:AD5"/>
    <mergeCell ref="AC6:AD6"/>
    <mergeCell ref="AC7:AD7"/>
    <mergeCell ref="AC8:AD8"/>
    <mergeCell ref="AC9:AD9"/>
    <mergeCell ref="AL4:AL9"/>
    <mergeCell ref="AC10:AD10"/>
    <mergeCell ref="AC11:AD11"/>
    <mergeCell ref="AC14:AD14"/>
    <mergeCell ref="AC16:AD16"/>
    <mergeCell ref="U1:V2"/>
    <mergeCell ref="O1:S1"/>
    <mergeCell ref="E1:M2"/>
    <mergeCell ref="E3:I3"/>
    <mergeCell ref="J3:M3"/>
    <mergeCell ref="L7:M7"/>
    <mergeCell ref="L8:M8"/>
    <mergeCell ref="L9:M9"/>
    <mergeCell ref="L10:M10"/>
    <mergeCell ref="L4:M4"/>
    <mergeCell ref="L5:M5"/>
    <mergeCell ref="L6:M6"/>
    <mergeCell ref="G4:H4"/>
    <mergeCell ref="AC21:AD21"/>
    <mergeCell ref="AC12:AD12"/>
    <mergeCell ref="AC13:AD13"/>
    <mergeCell ref="S4:S5"/>
    <mergeCell ref="R9:R11"/>
    <mergeCell ref="G11:H11"/>
    <mergeCell ref="J4:K4"/>
    <mergeCell ref="G10:H10"/>
    <mergeCell ref="G18:H18"/>
    <mergeCell ref="G19:H19"/>
    <mergeCell ref="G16:H16"/>
    <mergeCell ref="R6:R8"/>
    <mergeCell ref="G9:H9"/>
    <mergeCell ref="R4:R5"/>
    <mergeCell ref="G13:H13"/>
    <mergeCell ref="L13:M13"/>
    <mergeCell ref="G8:H8"/>
    <mergeCell ref="G15:H15"/>
    <mergeCell ref="G17:H17"/>
    <mergeCell ref="L14:M14"/>
    <mergeCell ref="L15:M15"/>
    <mergeCell ref="L11:M11"/>
    <mergeCell ref="L12:M12"/>
    <mergeCell ref="J5:K5"/>
    <mergeCell ref="AL19:AL28"/>
    <mergeCell ref="AL36:AS36"/>
    <mergeCell ref="AL29:AL34"/>
    <mergeCell ref="AC30:AD30"/>
    <mergeCell ref="AC31:AD31"/>
    <mergeCell ref="AC32:AD32"/>
    <mergeCell ref="AC33:AD33"/>
    <mergeCell ref="AC36:AD36"/>
    <mergeCell ref="L16:M16"/>
    <mergeCell ref="L17:M17"/>
    <mergeCell ref="L18:M18"/>
    <mergeCell ref="L19:M19"/>
    <mergeCell ref="L20:M20"/>
    <mergeCell ref="AC29:AD29"/>
    <mergeCell ref="AC18:AD18"/>
    <mergeCell ref="S24:S25"/>
    <mergeCell ref="Z12:Z18"/>
    <mergeCell ref="S11:S12"/>
    <mergeCell ref="Z19:Z37"/>
    <mergeCell ref="S28:S30"/>
    <mergeCell ref="AC15:AD15"/>
    <mergeCell ref="AC28:AD28"/>
    <mergeCell ref="AC34:AD34"/>
    <mergeCell ref="AC35:AD35"/>
    <mergeCell ref="AC53:AD53"/>
    <mergeCell ref="K43:L43"/>
    <mergeCell ref="H57:I57"/>
    <mergeCell ref="AC65:AD65"/>
    <mergeCell ref="AC54:AD54"/>
    <mergeCell ref="AC55:AD55"/>
    <mergeCell ref="AC56:AD56"/>
    <mergeCell ref="AC57:AD57"/>
    <mergeCell ref="AC58:AD58"/>
    <mergeCell ref="AC59:AD59"/>
    <mergeCell ref="AC60:AD60"/>
    <mergeCell ref="AC61:AD61"/>
    <mergeCell ref="AC62:AD62"/>
    <mergeCell ref="AC63:AD63"/>
    <mergeCell ref="AC64:AD64"/>
    <mergeCell ref="E62:N62"/>
    <mergeCell ref="E63:N63"/>
    <mergeCell ref="AX11:AY11"/>
    <mergeCell ref="G37:H37"/>
    <mergeCell ref="H43:I43"/>
    <mergeCell ref="H44:I44"/>
    <mergeCell ref="AL38:AL45"/>
    <mergeCell ref="AL46:AL57"/>
    <mergeCell ref="H49:I49"/>
    <mergeCell ref="H50:I50"/>
    <mergeCell ref="H52:I52"/>
    <mergeCell ref="H53:I53"/>
    <mergeCell ref="H54:I54"/>
    <mergeCell ref="H55:I55"/>
    <mergeCell ref="H56:I56"/>
    <mergeCell ref="AC42:AD42"/>
    <mergeCell ref="AC43:AD43"/>
    <mergeCell ref="AC44:AD44"/>
    <mergeCell ref="AC45:AD45"/>
    <mergeCell ref="AC46:AD46"/>
    <mergeCell ref="AC47:AD47"/>
    <mergeCell ref="AC48:AD48"/>
    <mergeCell ref="AC49:AD49"/>
    <mergeCell ref="AC50:AD50"/>
    <mergeCell ref="AC52:AD52"/>
    <mergeCell ref="AC37:AD37"/>
    <mergeCell ref="AX1:AY1"/>
    <mergeCell ref="AV12:AV16"/>
    <mergeCell ref="AX12:AY12"/>
    <mergeCell ref="AX13:AY13"/>
    <mergeCell ref="AX14:AY14"/>
    <mergeCell ref="AX15:AY15"/>
    <mergeCell ref="AX16:AY16"/>
    <mergeCell ref="AV17:AV21"/>
    <mergeCell ref="AX17:AY17"/>
    <mergeCell ref="AX18:AY18"/>
    <mergeCell ref="AX19:AY19"/>
    <mergeCell ref="AX20:AY20"/>
    <mergeCell ref="AX21:AY21"/>
    <mergeCell ref="AV2:AV6"/>
    <mergeCell ref="AX2:AY2"/>
    <mergeCell ref="AX3:AY3"/>
    <mergeCell ref="AX4:AY4"/>
    <mergeCell ref="AX5:AY5"/>
    <mergeCell ref="AX6:AY6"/>
    <mergeCell ref="AV7:AV11"/>
    <mergeCell ref="AX7:AY7"/>
    <mergeCell ref="AX8:AY8"/>
    <mergeCell ref="AX9:AY9"/>
    <mergeCell ref="AX10:AY10"/>
  </mergeCells>
  <conditionalFormatting sqref="S3:S4 S6:S11 S13:S16 S26:S28">
    <cfRule type="cellIs" dxfId="89" priority="16" operator="lessThan">
      <formula>Q3</formula>
    </cfRule>
    <cfRule type="cellIs" dxfId="88" priority="17" operator="greaterThan">
      <formula>Q3</formula>
    </cfRule>
  </conditionalFormatting>
  <conditionalFormatting sqref="S17:S23">
    <cfRule type="cellIs" dxfId="87" priority="72" operator="lessThan">
      <formula>Q33</formula>
    </cfRule>
    <cfRule type="cellIs" dxfId="86" priority="73" operator="greaterThan">
      <formula>Q33</formula>
    </cfRule>
  </conditionalFormatting>
  <conditionalFormatting sqref="S24">
    <cfRule type="cellIs" dxfId="85" priority="64" operator="lessThan">
      <formula>Q25</formula>
    </cfRule>
    <cfRule type="cellIs" dxfId="84" priority="65" operator="greaterThan">
      <formula>Q25</formula>
    </cfRule>
  </conditionalFormatting>
  <conditionalFormatting sqref="S31:S33">
    <cfRule type="cellIs" dxfId="83" priority="68" operator="lessThan">
      <formula>Q31</formula>
    </cfRule>
    <cfRule type="cellIs" dxfId="82" priority="69" operator="greaterThan">
      <formula>Q31</formula>
    </cfRule>
  </conditionalFormatting>
  <conditionalFormatting sqref="V11:V14">
    <cfRule type="cellIs" dxfId="81" priority="20" operator="greaterThanOrEqual">
      <formula>$V$4</formula>
    </cfRule>
  </conditionalFormatting>
  <conditionalFormatting sqref="V13:V14">
    <cfRule type="cellIs" dxfId="80" priority="9" operator="lessThan">
      <formula>$V$4</formula>
    </cfRule>
  </conditionalFormatting>
  <conditionalFormatting sqref="V15">
    <cfRule type="cellIs" dxfId="79" priority="7" operator="greaterThanOrEqual">
      <formula>1</formula>
    </cfRule>
    <cfRule type="cellIs" dxfId="78" priority="8" operator="lessThanOrEqual">
      <formula>1</formula>
    </cfRule>
  </conditionalFormatting>
  <conditionalFormatting sqref="V17:V18">
    <cfRule type="cellIs" dxfId="77" priority="22" operator="lessThanOrEqual">
      <formula>TODAY()-2</formula>
    </cfRule>
    <cfRule type="cellIs" dxfId="76" priority="23" operator="greaterThanOrEqual">
      <formula>TODAY()-2</formula>
    </cfRule>
  </conditionalFormatting>
  <conditionalFormatting sqref="V20">
    <cfRule type="cellIs" dxfId="75" priority="5" operator="equal">
      <formula>0</formula>
    </cfRule>
    <cfRule type="cellIs" dxfId="74" priority="6" operator="greaterThan">
      <formula>0</formula>
    </cfRule>
  </conditionalFormatting>
  <conditionalFormatting sqref="V21">
    <cfRule type="cellIs" dxfId="73" priority="3" operator="lessThan">
      <formula>165</formula>
    </cfRule>
    <cfRule type="cellIs" dxfId="72" priority="4" operator="greaterThanOrEqual">
      <formula>165</formula>
    </cfRule>
  </conditionalFormatting>
  <conditionalFormatting sqref="V22">
    <cfRule type="cellIs" dxfId="71" priority="1" operator="lessThan">
      <formula>200</formula>
    </cfRule>
    <cfRule type="cellIs" dxfId="70" priority="2" operator="greaterThanOrEqual">
      <formula>200</formula>
    </cfRule>
  </conditionalFormatting>
  <dataValidations count="3">
    <dataValidation type="list" allowBlank="1" showInputMessage="1" showErrorMessage="1" sqref="O1:S1" xr:uid="{79DD0B0C-4A23-4BB2-9CFD-875F02F68D02}">
      <formula1>"1st shift, Crossover"</formula1>
    </dataValidation>
    <dataValidation type="list" allowBlank="1" showInputMessage="1" showErrorMessage="1" sqref="AB24:AB30" xr:uid="{1A7A1047-7E74-43FA-8E19-76A5769C1E1A}">
      <formula1>"On Dock, Door 2, Door 3, Door 4, Door 5, Door 6, Door 7, Door 8, Door 9, Door 10, On Dock"</formula1>
    </dataValidation>
    <dataValidation type="list" allowBlank="1" showInputMessage="1" showErrorMessage="1" sqref="AD23:AD27" xr:uid="{7E53C389-2F33-4252-8B3F-3A544E879D3A}">
      <formula1>"0-1,0-3,1,2,3,4, All"</formula1>
    </dataValidation>
  </dataValidations>
  <pageMargins left="0.7" right="0.7" top="0.75" bottom="0.75" header="0.3" footer="0.3"/>
  <pageSetup fitToWidth="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ED031-0576-4A9D-BA97-6C3E1904480B}">
  <sheetPr>
    <tabColor rgb="FF00B050"/>
    <pageSetUpPr fitToPage="1"/>
  </sheetPr>
  <dimension ref="A1:WPW126"/>
  <sheetViews>
    <sheetView topLeftCell="G1" zoomScale="114" zoomScaleNormal="115" workbookViewId="0">
      <selection activeCell="W16" sqref="W16"/>
    </sheetView>
  </sheetViews>
  <sheetFormatPr defaultColWidth="9.140625" defaultRowHeight="12.75"/>
  <cols>
    <col min="1" max="1" width="11.140625" hidden="1" customWidth="1"/>
    <col min="2" max="2" width="19" style="53" hidden="1" customWidth="1"/>
    <col min="3" max="3" width="9.140625" customWidth="1"/>
    <col min="4" max="4" width="14.42578125" customWidth="1"/>
    <col min="5" max="5" width="13.7109375" hidden="1" customWidth="1"/>
    <col min="6" max="6" width="9.140625" style="54" customWidth="1"/>
    <col min="7" max="7" width="20.28515625" customWidth="1"/>
    <col min="8" max="8" width="3.28515625" hidden="1" customWidth="1"/>
    <col min="9" max="9" width="9.140625" style="54" customWidth="1"/>
    <col min="10" max="10" width="4.42578125" hidden="1" customWidth="1"/>
    <col min="11" max="11" width="21.42578125" hidden="1" customWidth="1"/>
    <col min="12" max="12" width="5.85546875" style="104" hidden="1" customWidth="1"/>
    <col min="13" max="13" width="9.42578125" style="54" hidden="1" customWidth="1"/>
    <col min="14" max="14" width="9.140625" customWidth="1"/>
    <col min="15" max="15" width="5.5703125" style="55" bestFit="1" customWidth="1"/>
    <col min="16" max="16" width="19.140625" bestFit="1" customWidth="1"/>
    <col min="17" max="17" width="10.5703125" customWidth="1"/>
    <col min="18" max="18" width="11" customWidth="1"/>
    <col min="19" max="19" width="14" customWidth="1"/>
    <col min="20" max="20" width="1.85546875" style="56" bestFit="1" customWidth="1"/>
    <col min="21" max="21" width="17.7109375" style="56" bestFit="1" customWidth="1"/>
    <col min="22" max="22" width="15.28515625" style="56" bestFit="1" customWidth="1"/>
    <col min="23" max="23" width="8.28515625" style="56" bestFit="1" customWidth="1"/>
    <col min="24" max="24" width="12.140625" style="56" bestFit="1" customWidth="1"/>
    <col min="25" max="25" width="13.85546875" style="56" customWidth="1"/>
    <col min="26" max="26" width="5.85546875" style="56" bestFit="1" customWidth="1"/>
    <col min="27" max="27" width="23.5703125" style="56" bestFit="1" customWidth="1"/>
    <col min="28" max="28" width="31.42578125" bestFit="1" customWidth="1"/>
    <col min="29" max="29" width="32.85546875" bestFit="1" customWidth="1"/>
    <col min="30" max="30" width="31.7109375" customWidth="1"/>
    <col min="31" max="31" width="33.42578125" customWidth="1"/>
    <col min="32" max="32" width="38" customWidth="1"/>
    <col min="33" max="33" width="26.140625" customWidth="1"/>
    <col min="34" max="34" width="35.42578125" bestFit="1" customWidth="1"/>
    <col min="35" max="35" width="36.7109375" bestFit="1" customWidth="1"/>
    <col min="36" max="36" width="15.28515625" customWidth="1"/>
    <col min="37" max="37" width="9.5703125" bestFit="1" customWidth="1"/>
    <col min="38" max="38" width="8" bestFit="1" customWidth="1"/>
    <col min="39" max="40" width="9.85546875" bestFit="1" customWidth="1"/>
    <col min="41" max="41" width="11.7109375" bestFit="1" customWidth="1"/>
    <col min="42" max="42" width="9.42578125" bestFit="1" customWidth="1"/>
    <col min="43" max="43" width="9.140625" customWidth="1"/>
    <col min="44" max="44" width="7.28515625" bestFit="1" customWidth="1"/>
    <col min="45" max="45" width="10" bestFit="1" customWidth="1"/>
    <col min="46" max="46" width="11.140625" bestFit="1" customWidth="1"/>
    <col min="47" max="47" width="11.42578125" bestFit="1" customWidth="1"/>
    <col min="48" max="48" width="31.85546875" customWidth="1"/>
    <col min="49" max="49" width="25.85546875" bestFit="1" customWidth="1"/>
    <col min="50" max="50" width="14.140625" customWidth="1"/>
    <col min="51" max="51" width="37.28515625" customWidth="1"/>
    <col min="52" max="16382" width="9.140625" customWidth="1"/>
  </cols>
  <sheetData>
    <row r="1" spans="1:51" ht="15.75" customHeight="1">
      <c r="A1" s="209" t="str" cm="1">
        <f t="array" ref="A1">_xlfn.IFS(C5=0,"",C5&gt;0,C5)</f>
        <v>Jonat Gordis</v>
      </c>
      <c r="B1" s="1023" t="str" cm="1">
        <f t="array" ref="B1">_xlfn.IFS(F5=0,"",F5&gt;0,F5)</f>
        <v>i</v>
      </c>
      <c r="C1" s="1822" t="s">
        <v>477</v>
      </c>
      <c r="D1" s="1822"/>
      <c r="E1" s="1822"/>
      <c r="F1" s="1822"/>
      <c r="G1" s="1822"/>
      <c r="H1" s="1021"/>
      <c r="I1" s="1021"/>
      <c r="J1" s="1824" t="s">
        <v>478</v>
      </c>
      <c r="K1" s="1824"/>
      <c r="L1" s="1021"/>
      <c r="M1" s="1021"/>
      <c r="N1" s="812"/>
      <c r="O1" s="108"/>
      <c r="P1" s="132" t="s">
        <v>218</v>
      </c>
      <c r="Q1" s="133">
        <f ca="1">LOOKUP(R1,'Deployment needs'!$2:$2,'Deployment needs'!$5:$5)</f>
        <v>13000</v>
      </c>
      <c r="R1" s="1823">
        <f ca="1">TODAY()</f>
        <v>46189</v>
      </c>
      <c r="S1" s="1823"/>
      <c r="T1" s="812"/>
      <c r="U1" s="89"/>
      <c r="V1" s="89"/>
      <c r="W1" s="89"/>
      <c r="X1" s="1819" t="s">
        <v>479</v>
      </c>
      <c r="Y1" s="1819"/>
      <c r="Z1" s="1817" t="s">
        <v>178</v>
      </c>
      <c r="AA1" s="331" t="s">
        <v>202</v>
      </c>
      <c r="AB1" s="331" t="s">
        <v>203</v>
      </c>
      <c r="AC1" s="1732" t="s">
        <v>204</v>
      </c>
      <c r="AD1" s="1732"/>
      <c r="AE1" s="1215" t="s">
        <v>205</v>
      </c>
      <c r="AF1" s="527" t="s">
        <v>206</v>
      </c>
      <c r="AG1" s="808" t="s">
        <v>207</v>
      </c>
      <c r="AH1" s="332" t="s">
        <v>208</v>
      </c>
      <c r="AI1" s="332" t="str" cm="1">
        <f t="array" ref="AI1">"Picking "&amp;SUMPRODUCT(--(TRIM(AI2:AI37)&lt;&gt;""))</f>
        <v>Picking 0</v>
      </c>
      <c r="AJ1" s="332" t="str" cm="1">
        <f t="array" ref="AJ1">"Picking "&amp;SUMPRODUCT(--(TRIM(AJ2:AJ37)&lt;&gt;""))</f>
        <v>Picking 30</v>
      </c>
      <c r="AK1" s="1816" t="s">
        <v>480</v>
      </c>
      <c r="AL1" s="1816"/>
      <c r="AM1" s="1816"/>
      <c r="AN1" s="1816"/>
      <c r="AO1" s="1816"/>
      <c r="AP1" s="1816"/>
      <c r="AR1" s="930" t="s">
        <v>481</v>
      </c>
      <c r="AS1" s="930" t="s">
        <v>482</v>
      </c>
      <c r="AT1" s="931" t="s">
        <v>483</v>
      </c>
      <c r="AU1" s="931" t="s">
        <v>484</v>
      </c>
      <c r="AV1" s="1208" t="s">
        <v>485</v>
      </c>
      <c r="AW1" s="932" t="s">
        <v>486</v>
      </c>
      <c r="AX1" s="933" t="s">
        <v>487</v>
      </c>
      <c r="AY1" s="933" t="s">
        <v>488</v>
      </c>
    </row>
    <row r="2" spans="1:51" ht="14.25" customHeight="1">
      <c r="A2" s="209" t="str" cm="1">
        <f t="array" ref="A2">_xlfn.IFS(C6=0,"",C6&gt;0,C6)</f>
        <v>Alma Mehic- IL</v>
      </c>
      <c r="B2" s="1023" t="str" cm="1">
        <f t="array" ref="B2">_xlfn.IFS(F6=0,"",F6&gt;0,F6)</f>
        <v>i</v>
      </c>
      <c r="C2" s="1822"/>
      <c r="D2" s="1822"/>
      <c r="E2" s="1822"/>
      <c r="F2" s="1822"/>
      <c r="G2" s="1822"/>
      <c r="H2" s="1021"/>
      <c r="I2" s="1021"/>
      <c r="J2" s="1824"/>
      <c r="K2" s="1824"/>
      <c r="L2" s="1021"/>
      <c r="M2" s="1021"/>
      <c r="O2" s="108" t="s">
        <v>407</v>
      </c>
      <c r="P2" s="99" t="s">
        <v>489</v>
      </c>
      <c r="Q2" s="100">
        <f ca="1">LOOKUP(R1,'Deployment needs'!$2:$2,'Deployment needs'!$101:$101)</f>
        <v>5850</v>
      </c>
      <c r="R2" s="1823"/>
      <c r="S2" s="1823"/>
      <c r="T2" s="812"/>
      <c r="U2" s="1818" t="s">
        <v>490</v>
      </c>
      <c r="V2" s="1818"/>
      <c r="W2" s="1078" t="s">
        <v>491</v>
      </c>
      <c r="X2" s="1079" t="s">
        <v>492</v>
      </c>
      <c r="Y2" s="1077">
        <v>11109</v>
      </c>
      <c r="Z2" s="1817"/>
      <c r="AA2" s="326" t="str" cm="1">
        <f t="array" ref="AA2">IFERROR(INDEX($A$1:$A$107,SMALL(IF($O$5=$B$1:$B$107,ROW($B$1:$B$107)-MIN(ROW($A$1:$A$107))+1,""), ROW()-1)),"")</f>
        <v>Yulianela Gonzalez Sanchez</v>
      </c>
      <c r="AB2" s="326" t="str" cm="1">
        <f t="array" ref="AB2">IFERROR(INDEX($A$1:$A$100,SMALL(IF($O$12=$B$1:$B$100,ROW($B$1:$B$100)-MIN(ROW($A$1:$A$100))+1,""), ROW()-1)),"")</f>
        <v>Ana Maria Suarez</v>
      </c>
      <c r="AC2" s="1684" t="str" cm="1">
        <f t="array" ref="AC2">IFERROR(INDEX($A$1:$A$107,SMALL(IF($O$11=$B$1:$B$107,ROW($B$1:$B$107)-MIN(ROW($A$1:$A$107))+1,""), ROW()-1)),"")</f>
        <v>Nolberto falcon</v>
      </c>
      <c r="AD2" s="1684"/>
      <c r="AE2" s="328" t="str" cm="1">
        <f t="array" ref="AE2">IFERROR(INDEX($A$1:$A$107,SMALL(IF($O$8=$B$1:$B$107,ROW($B$1:$B$107)-MIN(ROW($A$1:$A$107))+1,""), ROW()-1)),"")</f>
        <v/>
      </c>
      <c r="AF2" s="962" t="str" cm="1">
        <f t="array" ref="AF2">IFERROR(INDEX($A$1:$A$107,SMALL(IF($O$10=$B$1:$B$107,ROW($B$1:$B$107)-MIN(ROW($A$1:$A$107))+1,""), ROW()-1)),"")</f>
        <v/>
      </c>
      <c r="AG2" s="328" t="str" cm="1">
        <f t="array" ref="AG2">IFERROR(INDEX($A$1:$A$107,SMALL(IF($O$31=$B$1:$B$107,ROW($B$1:$B$107)-MIN(ROW($A$1:$A$107))+1,""), ROW()-1)),"")</f>
        <v/>
      </c>
      <c r="AH2" s="326" t="str" cm="1">
        <f t="array" ref="AH2">IFERROR(INDEX($A$1:$A$107,SMALL(IF($O$22=$B$1:$B$107,ROW($B$1:$B$107)-MIN(ROW($A$1:$A$107))+1,""), ROW()-1)),"")</f>
        <v/>
      </c>
      <c r="AI2" s="330" t="str" cm="1">
        <f t="array" ref="AI2">IFERROR(INDEX($A$1:$A$107,SMALL(IF($O$6=$B$1:$B$107,ROW($B$1:$B$107)-MIN(ROW($A$1:$A$107))+1,""), ROW()-1)),"")</f>
        <v/>
      </c>
      <c r="AJ2" s="330" cm="1">
        <f t="array" ref="AJ2">IFERROR(INDEX($A$71:$A$100,SMALL(IF($M$6=$B$71:$B$100,ROW($B$71:$B$100)-MIN(ROW($A$71:$A$100))+1,""), ROW()-1)),"")</f>
        <v>0</v>
      </c>
      <c r="AK2" s="815" t="s">
        <v>219</v>
      </c>
      <c r="AL2" s="815" t="s">
        <v>220</v>
      </c>
      <c r="AM2" s="815" t="s">
        <v>221</v>
      </c>
      <c r="AN2" s="815" t="s">
        <v>222</v>
      </c>
      <c r="AO2" s="815" t="s">
        <v>223</v>
      </c>
      <c r="AP2" s="815" t="s">
        <v>224</v>
      </c>
      <c r="AR2" s="726">
        <v>45383</v>
      </c>
      <c r="AS2" s="622" t="s">
        <v>493</v>
      </c>
      <c r="AT2" s="934" t="s">
        <v>494</v>
      </c>
      <c r="AU2" s="707"/>
      <c r="AV2" s="62"/>
      <c r="AW2" s="797"/>
      <c r="AX2" s="585"/>
      <c r="AY2" s="794"/>
    </row>
    <row r="3" spans="1:51" ht="13.5" customHeight="1">
      <c r="A3" s="209" t="str" cm="1">
        <f t="array" ref="A3">_xlfn.IFS(C7=0,"",C7&gt;0,C7)</f>
        <v>Nolberto falcon</v>
      </c>
      <c r="B3" s="1023" t="str" cm="1">
        <f t="array" ref="B3">_xlfn.IFS(F7=0,"",F7&gt;0,F7)</f>
        <v>b</v>
      </c>
      <c r="C3" s="1846" t="s">
        <v>214</v>
      </c>
      <c r="D3" s="1846"/>
      <c r="E3" s="1846"/>
      <c r="F3" s="1846"/>
      <c r="G3" s="1846"/>
      <c r="H3" s="1019"/>
      <c r="I3" s="1019"/>
      <c r="J3" s="1844" t="s">
        <v>478</v>
      </c>
      <c r="K3" s="1844"/>
      <c r="L3" s="1019"/>
      <c r="M3" s="1019"/>
      <c r="N3" s="812"/>
      <c r="O3" s="108"/>
      <c r="P3" s="150" t="s">
        <v>495</v>
      </c>
      <c r="Q3" s="145">
        <f>'2nd Shift'!U9-U11</f>
        <v>5348</v>
      </c>
      <c r="R3" s="1823"/>
      <c r="S3" s="1823"/>
      <c r="T3" s="111" t="s">
        <v>496</v>
      </c>
      <c r="U3" s="1076">
        <v>62</v>
      </c>
      <c r="V3" s="773" t="s">
        <v>301</v>
      </c>
      <c r="W3" s="89"/>
      <c r="X3" s="1075" t="s">
        <v>497</v>
      </c>
      <c r="Y3" s="1074">
        <v>3018</v>
      </c>
      <c r="Z3" s="1817"/>
      <c r="AA3" s="326" t="str" cm="1">
        <f t="array" ref="AA3">IFERROR(INDEX($A$1:$A$107,SMALL(IF($O$5=$B$1:$B$107,ROW($B$1:$B$107)-MIN(ROW($A$1:$A$107))+1,""), ROW()-1)),"")</f>
        <v>Liudmila Gonzalez Caballero</v>
      </c>
      <c r="AB3" s="326" t="str" cm="1">
        <f t="array" ref="AB3">IFERROR(INDEX($A$1:$A$100,SMALL(IF($O$12=$B$1:$B$100,ROW($B$1:$B$100)-MIN(ROW($A$1:$A$100))+1,""), ROW()-1)),"")</f>
        <v xml:space="preserve">Leidy Laura Riera </v>
      </c>
      <c r="AC3" s="1684" t="str" cm="1">
        <f t="array" ref="AC3">IFERROR(INDEX($A$1:$A$107,SMALL(IF($O$11=$B$1:$B$107,ROW($B$1:$B$107)-MIN(ROW($A$1:$A$107))+1,""), ROW()-1)),"")</f>
        <v>Lisbet Moro Valero</v>
      </c>
      <c r="AD3" s="1684"/>
      <c r="AE3" s="328" t="str" cm="1">
        <f t="array" ref="AE3">IFERROR(INDEX($A$1:$A$107,SMALL(IF($O$8=$B$1:$B$107,ROW($B$1:$B$107)-MIN(ROW($A$1:$A$107))+1,""), ROW()-1)),"")</f>
        <v/>
      </c>
      <c r="AF3" s="962" t="str" cm="1">
        <f t="array" ref="AF3">IFERROR(INDEX($A$1:$A$107,SMALL(IF($O$10=$B$1:$B$107,ROW($B$1:$B$107)-MIN(ROW($A$1:$A$107))+1,""), ROW()-1)),"")</f>
        <v/>
      </c>
      <c r="AG3" s="328" t="str" cm="1">
        <f t="array" ref="AG3">IFERROR(INDEX($A$1:$A$107,SMALL(IF($O$31=$B$1:$B$107,ROW($B$1:$B$107)-MIN(ROW($A$1:$A$107))+1,""), ROW()-1)),"")</f>
        <v/>
      </c>
      <c r="AH3" s="326" t="str" cm="1">
        <f t="array" ref="AH3">IFERROR(INDEX($A$1:$A$107,SMALL(IF($O$22=$B$1:$B$107,ROW($B$1:$B$107)-MIN(ROW($A$1:$A$107))+1,""), ROW()-1)),"")</f>
        <v/>
      </c>
      <c r="AI3" s="330" t="str" cm="1">
        <f t="array" ref="AI3">IFERROR(INDEX($A$1:$A$107,SMALL(IF($O$6=$B$1:$B$107,ROW($B$1:$B$107)-MIN(ROW($A$1:$A$107))+1,""), ROW()-1)),"")</f>
        <v/>
      </c>
      <c r="AJ3" s="330" cm="1">
        <f t="array" ref="AJ3">IFERROR(INDEX($A$71:$A$100,SMALL(IF($M$6=$B$71:$B$100,ROW($B$71:$B$100)-MIN(ROW($A$71:$A$100))+1,""), ROW()-1)),"")</f>
        <v>0</v>
      </c>
      <c r="AK3" s="1820"/>
      <c r="AL3" s="306" t="s">
        <v>498</v>
      </c>
      <c r="AM3" s="306" t="s">
        <v>499</v>
      </c>
      <c r="AN3" s="306" t="s">
        <v>500</v>
      </c>
      <c r="AO3" s="306" t="s">
        <v>501</v>
      </c>
      <c r="AP3" s="306"/>
      <c r="AR3" s="726">
        <v>45413</v>
      </c>
      <c r="AS3" s="1273" t="s">
        <v>502</v>
      </c>
      <c r="AT3" s="325"/>
      <c r="AU3" s="1274"/>
      <c r="AV3" s="62"/>
      <c r="AW3" s="797" t="s">
        <v>503</v>
      </c>
      <c r="AX3" s="795">
        <v>42666</v>
      </c>
      <c r="AY3" s="1025" t="str">
        <f ca="1">DATEDIF(AX3, TODAY(), "Y") &amp; " year(s) " &amp; DATEDIF(AX3, TODAY(), "YM") &amp; " month(s) " &amp; DATEDIF(AX3, TODAY(), "MD") &amp; " day(s)"</f>
        <v>9 year(s) 7 month(s) 24 day(s)</v>
      </c>
    </row>
    <row r="4" spans="1:51" ht="15.75" customHeight="1">
      <c r="A4" s="209" t="str" cm="1">
        <f t="array" ref="A4">_xlfn.IFS(C8=0,"",C8&gt;0,C8)</f>
        <v>Yulianela Gonzalez Sanchez</v>
      </c>
      <c r="B4" s="1023" t="str" cm="1">
        <f t="array" ref="B4">_xlfn.IFS(F8=0,"",F8&gt;0,F8)</f>
        <v>cb</v>
      </c>
      <c r="C4" s="1847" t="s">
        <v>426</v>
      </c>
      <c r="D4" s="1847"/>
      <c r="E4" s="1020"/>
      <c r="F4" s="1020" t="s">
        <v>228</v>
      </c>
      <c r="G4" s="1020" t="s">
        <v>426</v>
      </c>
      <c r="H4" s="1022"/>
      <c r="I4" s="1022" t="s">
        <v>228</v>
      </c>
      <c r="J4" s="1845" t="s">
        <v>504</v>
      </c>
      <c r="K4" s="1845"/>
      <c r="L4" s="1022" t="s">
        <v>228</v>
      </c>
      <c r="M4" s="1022" t="s">
        <v>505</v>
      </c>
      <c r="N4" s="812"/>
      <c r="O4" s="1000" t="s">
        <v>209</v>
      </c>
      <c r="P4" s="1834" t="s">
        <v>506</v>
      </c>
      <c r="Q4" s="1834"/>
      <c r="R4" s="855" t="s">
        <v>211</v>
      </c>
      <c r="S4" s="854" t="s">
        <v>212</v>
      </c>
      <c r="T4" s="111" t="s">
        <v>496</v>
      </c>
      <c r="U4" s="1073">
        <v>46188</v>
      </c>
      <c r="V4" s="112" t="s">
        <v>507</v>
      </c>
      <c r="W4" s="89">
        <v>1</v>
      </c>
      <c r="X4" s="1075" t="s">
        <v>433</v>
      </c>
      <c r="Y4" s="1074">
        <v>335</v>
      </c>
      <c r="Z4" s="1817"/>
      <c r="AA4" s="326" t="str" cm="1">
        <f t="array" ref="AA4">IFERROR(INDEX($A$1:$A$107,SMALL(IF($O$5=$B$1:$B$107,ROW($B$1:$B$107)-MIN(ROW($A$1:$A$107))+1,""), ROW()-1)),"")</f>
        <v/>
      </c>
      <c r="AB4" s="326" t="str" cm="1">
        <f t="array" ref="AB4">IFERROR(INDEX($A$1:$A$100,SMALL(IF($O$12=$B$1:$B$100,ROW($B$1:$B$100)-MIN(ROW($A$1:$A$100))+1,""), ROW()-1)),"")</f>
        <v/>
      </c>
      <c r="AC4" s="1684" t="str" cm="1">
        <f t="array" ref="AC4">IFERROR(INDEX($A$1:$A$107,SMALL(IF($O$11=$B$1:$B$107,ROW($B$1:$B$107)-MIN(ROW($A$1:$A$107))+1,""), ROW()-1)),"")</f>
        <v>Marigeritte Mugelanya</v>
      </c>
      <c r="AD4" s="1684"/>
      <c r="AE4" s="328" t="str" cm="1">
        <f t="array" ref="AE4">IFERROR(INDEX($A$1:$A$107,SMALL(IF($O$8=$B$1:$B$107,ROW($B$1:$B$107)-MIN(ROW($A$1:$A$107))+1,""), ROW()-1)),"")</f>
        <v/>
      </c>
      <c r="AF4" s="962" t="str" cm="1">
        <f t="array" ref="AF4">IFERROR(INDEX($A$1:$A$107,SMALL(IF($O$10=$B$1:$B$107,ROW($B$1:$B$107)-MIN(ROW($A$1:$A$107))+1,""), ROW()-1)),"")</f>
        <v/>
      </c>
      <c r="AG4" s="328" t="str" cm="1">
        <f t="array" ref="AG4">IFERROR(INDEX($A$1:$A$107,SMALL(IF($O$31=$B$1:$B$107,ROW($B$1:$B$107)-MIN(ROW($A$1:$A$107))+1,""), ROW()-1)),"")</f>
        <v/>
      </c>
      <c r="AH4" s="326" t="str" cm="1">
        <f t="array" ref="AH4">IFERROR(INDEX($A$1:$A$107,SMALL(IF($O$22=$B$1:$B$107,ROW($B$1:$B$107)-MIN(ROW($A$1:$A$107))+1,""), ROW()-1)),"")</f>
        <v/>
      </c>
      <c r="AI4" s="330" t="str" cm="1">
        <f t="array" ref="AI4">IFERROR(INDEX($A$1:$A$107,SMALL(IF($O$6=$B$1:$B$107,ROW($B$1:$B$107)-MIN(ROW($A$1:$A$107))+1,""), ROW()-1)),"")</f>
        <v/>
      </c>
      <c r="AJ4" s="330" cm="1">
        <f t="array" ref="AJ4">IFERROR(INDEX($A$71:$A$100,SMALL(IF($M$6=$B$71:$B$100,ROW($B$71:$B$100)-MIN(ROW($A$71:$A$100))+1,""), ROW()-1)),"")</f>
        <v>0</v>
      </c>
      <c r="AK4" s="1820"/>
      <c r="AL4" s="306" t="s">
        <v>508</v>
      </c>
      <c r="AM4" s="306" t="s">
        <v>509</v>
      </c>
      <c r="AN4" s="306" t="s">
        <v>510</v>
      </c>
      <c r="AO4" s="306" t="s">
        <v>498</v>
      </c>
      <c r="AP4" s="306"/>
      <c r="AR4" s="726">
        <v>45444</v>
      </c>
      <c r="AS4" s="1273" t="s">
        <v>511</v>
      </c>
      <c r="AT4" s="325"/>
      <c r="AU4" s="1274"/>
      <c r="AV4" s="62"/>
      <c r="AW4" s="797" t="s">
        <v>512</v>
      </c>
      <c r="AX4" s="795">
        <v>43318</v>
      </c>
      <c r="AY4" s="794" t="str">
        <f t="shared" ref="AY4:AY21" ca="1" si="0">DATEDIF(AX4, TODAY(), "Y") &amp; " year(s) " &amp; DATEDIF(AX4, TODAY(), "YM") &amp; " month(s) " &amp; DATEDIF(AX4, TODAY(), "MD") &amp; " day(s)"</f>
        <v>7 year(s) 10 month(s) 10 day(s)</v>
      </c>
    </row>
    <row r="5" spans="1:51" ht="14.25" customHeight="1">
      <c r="A5" s="209" t="str" cm="1">
        <f t="array" ref="A5">_xlfn.IFS(C9=0,"",C9&gt;0,C9)</f>
        <v>Xiomara Castro Dominquez</v>
      </c>
      <c r="B5" s="1023" t="str" cm="1">
        <f t="array" ref="B5">_xlfn.IFS(F9=0,"",F9&gt;0,F9)</f>
        <v>pto</v>
      </c>
      <c r="C5" s="1842" t="s">
        <v>513</v>
      </c>
      <c r="D5" s="1843"/>
      <c r="E5" s="733" t="s">
        <v>514</v>
      </c>
      <c r="F5" s="889" t="s">
        <v>243</v>
      </c>
      <c r="G5" s="1301" t="s">
        <v>515</v>
      </c>
      <c r="H5" s="733" t="s">
        <v>514</v>
      </c>
      <c r="I5" s="728" t="s">
        <v>452</v>
      </c>
      <c r="J5" s="1837" t="s">
        <v>516</v>
      </c>
      <c r="K5" s="961"/>
      <c r="L5" s="980"/>
      <c r="M5" s="939"/>
      <c r="N5" s="735"/>
      <c r="O5" s="729" t="s">
        <v>216</v>
      </c>
      <c r="P5" s="734" t="s">
        <v>217</v>
      </c>
      <c r="Q5" s="761">
        <f t="shared" ref="Q5:Q33" si="1">COUNTIFS($F$5:$L$34,O5)</f>
        <v>2</v>
      </c>
      <c r="R5" s="1002">
        <f>Y3</f>
        <v>3018</v>
      </c>
      <c r="S5" s="856">
        <f ca="1">LOOKUP(R1,'Deployment needs'!$2:$2,'Deployment needs'!106:106)</f>
        <v>0.39583333333333331</v>
      </c>
      <c r="T5" s="111" t="s">
        <v>496</v>
      </c>
      <c r="U5" s="1073">
        <v>46188</v>
      </c>
      <c r="V5" s="112" t="s">
        <v>517</v>
      </c>
      <c r="W5" s="56">
        <v>1</v>
      </c>
      <c r="X5" s="1075" t="s">
        <v>518</v>
      </c>
      <c r="Y5" s="1072">
        <v>1349</v>
      </c>
      <c r="Z5" s="1817"/>
      <c r="AA5" s="326" t="str" cm="1">
        <f t="array" ref="AA5">IFERROR(INDEX($A$1:$A$107,SMALL(IF($O$5=$B$1:$B$107,ROW($B$1:$B$107)-MIN(ROW($A$1:$A$107))+1,""), ROW()-1)),"")</f>
        <v/>
      </c>
      <c r="AB5" s="326" t="str" cm="1">
        <f t="array" ref="AB5">IFERROR(INDEX($A$1:$A$100,SMALL(IF($O$12=$B$1:$B$100,ROW($B$1:$B$100)-MIN(ROW($A$1:$A$100))+1,""), ROW()-1)),"")</f>
        <v/>
      </c>
      <c r="AC5" s="1684" t="str" cm="1">
        <f t="array" ref="AC5">IFERROR(INDEX($A$1:$A$107,SMALL(IF($O$11=$B$1:$B$107,ROW($B$1:$B$107)-MIN(ROW($A$1:$A$107))+1,""), ROW()-1)),"")</f>
        <v>Adrian Sanchez Avila</v>
      </c>
      <c r="AD5" s="1684"/>
      <c r="AE5" s="328" t="str" cm="1">
        <f t="array" ref="AE5">IFERROR(INDEX($A$1:$A$107,SMALL(IF($O$8=$B$1:$B$107,ROW($B$1:$B$107)-MIN(ROW($A$1:$A$107))+1,""), ROW()-1)),"")</f>
        <v/>
      </c>
      <c r="AF5" s="962" t="str" cm="1">
        <f t="array" ref="AF5">IFERROR(INDEX($A$1:$A$107,SMALL(IF($O$10=$B$1:$B$107,ROW($B$1:$B$107)-MIN(ROW($A$1:$A$107))+1,""), ROW()-1)),"")</f>
        <v/>
      </c>
      <c r="AG5" s="328" t="str" cm="1">
        <f t="array" ref="AG5">IFERROR(INDEX($A$1:$A$107,SMALL(IF($O$31=$B$1:$B$107,ROW($B$1:$B$107)-MIN(ROW($A$1:$A$107))+1,""), ROW()-1)),"")</f>
        <v/>
      </c>
      <c r="AH5" s="326" t="str" cm="1">
        <f t="array" ref="AH5">IFERROR(INDEX($A$1:$A$107,SMALL(IF($O$22=$B$1:$B$107,ROW($B$1:$B$107)-MIN(ROW($A$1:$A$107))+1,""), ROW()-1)),"")</f>
        <v/>
      </c>
      <c r="AI5" s="330" t="str" cm="1">
        <f t="array" ref="AI5">IFERROR(INDEX($A$1:$A$107,SMALL(IF($O$6=$B$1:$B$107,ROW($B$1:$B$107)-MIN(ROW($A$1:$A$107))+1,""), ROW()-1)),"")</f>
        <v/>
      </c>
      <c r="AJ5" s="330" cm="1">
        <f t="array" ref="AJ5">IFERROR(INDEX($A$71:$A$100,SMALL(IF($M$6=$B$71:$B$100,ROW($B$71:$B$100)-MIN(ROW($A$71:$A$100))+1,""), ROW()-1)),"")</f>
        <v>0</v>
      </c>
      <c r="AK5" s="1820"/>
      <c r="AL5" s="306"/>
      <c r="AM5" s="306"/>
      <c r="AN5" s="306"/>
      <c r="AO5" s="306"/>
      <c r="AP5" s="306"/>
      <c r="AR5" s="726">
        <v>45474</v>
      </c>
      <c r="AS5" s="1273" t="s">
        <v>519</v>
      </c>
      <c r="AT5" s="325" t="s">
        <v>511</v>
      </c>
      <c r="AU5" s="1274"/>
      <c r="AV5" s="62"/>
      <c r="AW5" s="797" t="s">
        <v>520</v>
      </c>
      <c r="AX5" s="795">
        <v>43340</v>
      </c>
      <c r="AY5" s="794" t="str">
        <f t="shared" ca="1" si="0"/>
        <v>7 year(s) 9 month(s) 19 day(s)</v>
      </c>
    </row>
    <row r="6" spans="1:51" ht="14.25" customHeight="1">
      <c r="A6" s="209" t="str" cm="1">
        <f t="array" ref="A6">_xlfn.IFS(C10=0,"",C10&gt;0,C10)</f>
        <v>Aliuska Almira Mateo</v>
      </c>
      <c r="B6" s="1023" t="str" cm="1">
        <f t="array" ref="B6">_xlfn.IFS(F10=0,"",F10&gt;0,F10)</f>
        <v>rn</v>
      </c>
      <c r="C6" s="1842" t="s">
        <v>521</v>
      </c>
      <c r="D6" s="1843"/>
      <c r="E6" s="733" t="s">
        <v>514</v>
      </c>
      <c r="F6" s="890" t="s">
        <v>243</v>
      </c>
      <c r="G6" s="1302" t="s">
        <v>522</v>
      </c>
      <c r="H6" s="1301" t="s">
        <v>514</v>
      </c>
      <c r="I6" s="728" t="s">
        <v>442</v>
      </c>
      <c r="J6" s="1837"/>
      <c r="K6" s="961"/>
      <c r="L6" s="979"/>
      <c r="M6" s="939"/>
      <c r="N6" s="735" t="s">
        <v>407</v>
      </c>
      <c r="O6" s="729" t="s">
        <v>231</v>
      </c>
      <c r="P6" s="734" t="s">
        <v>232</v>
      </c>
      <c r="Q6" s="761">
        <f>COUNTIFS($F$5:$L$34,O6)</f>
        <v>0</v>
      </c>
      <c r="R6" s="1003">
        <f>Y2</f>
        <v>11109</v>
      </c>
      <c r="S6" s="730">
        <f ca="1">LOOKUP(R1,'Deployment needs'!$2:$2,'Deployment needs'!102:102)</f>
        <v>3.1666666666666665</v>
      </c>
      <c r="T6" s="111" t="s">
        <v>496</v>
      </c>
      <c r="U6" s="1073">
        <v>46188</v>
      </c>
      <c r="V6" s="112" t="s">
        <v>523</v>
      </c>
      <c r="W6" s="56">
        <v>1</v>
      </c>
      <c r="X6" s="1075" t="s">
        <v>524</v>
      </c>
      <c r="Y6" s="1072">
        <v>232</v>
      </c>
      <c r="Z6" s="1817"/>
      <c r="AA6" s="326" t="str" cm="1">
        <f t="array" ref="AA6">IFERROR(INDEX($A$1:$A$107,SMALL(IF($O$5=$B$1:$B$107,ROW($B$1:$B$107)-MIN(ROW($A$1:$A$107))+1,""), ROW()-1)),"")</f>
        <v/>
      </c>
      <c r="AB6" s="326" t="str" cm="1">
        <f t="array" ref="AB6">IFERROR(INDEX($A$1:$A$100,SMALL(IF($O$12=$B$1:$B$100,ROW($B$1:$B$100)-MIN(ROW($A$1:$A$100))+1,""), ROW()-1)),"")</f>
        <v/>
      </c>
      <c r="AC6" s="1684" t="str" cm="1">
        <f t="array" ref="AC6">IFERROR(INDEX($A$1:$A$107,SMALL(IF($O$11=$B$1:$B$107,ROW($B$1:$B$107)-MIN(ROW($A$1:$A$107))+1,""), ROW()-1)),"")</f>
        <v/>
      </c>
      <c r="AD6" s="1684"/>
      <c r="AE6" s="328" t="str" cm="1">
        <f t="array" ref="AE6">IFERROR(INDEX($A$1:$A$107,SMALL(IF($O$8=$B$1:$B$107,ROW($B$1:$B$107)-MIN(ROW($A$1:$A$107))+1,""), ROW()-1)),"")</f>
        <v/>
      </c>
      <c r="AF6" s="527" t="s">
        <v>248</v>
      </c>
      <c r="AG6" s="808" t="s">
        <v>249</v>
      </c>
      <c r="AH6" s="326" t="str" cm="1">
        <f t="array" ref="AH6">IFERROR(INDEX($A$1:$A$107,SMALL(IF($O$22=$B$1:$B$107,ROW($B$1:$B$107)-MIN(ROW($A$1:$A$107))+1,""), ROW()-1)),"")</f>
        <v/>
      </c>
      <c r="AI6" s="330" t="str" cm="1">
        <f t="array" ref="AI6">IFERROR(INDEX($A$1:$A$107,SMALL(IF($O$6=$B$1:$B$107,ROW($B$1:$B$107)-MIN(ROW($A$1:$A$107))+1,""), ROW()-1)),"")</f>
        <v/>
      </c>
      <c r="AJ6" s="330" cm="1">
        <f t="array" ref="AJ6">IFERROR(INDEX($A$71:$A$100,SMALL(IF($M$6=$B$71:$B$100,ROW($B$71:$B$100)-MIN(ROW($A$71:$A$100))+1,""), ROW()-1)),"")</f>
        <v>0</v>
      </c>
      <c r="AK6" s="1820"/>
      <c r="AL6" s="306"/>
      <c r="AM6" s="306"/>
      <c r="AN6" s="306"/>
      <c r="AO6" s="306"/>
      <c r="AP6" s="306"/>
      <c r="AR6" s="726">
        <v>45505</v>
      </c>
      <c r="AS6" s="1273" t="s">
        <v>525</v>
      </c>
      <c r="AT6" s="325" t="s">
        <v>519</v>
      </c>
      <c r="AU6" s="1274"/>
      <c r="AV6" s="62"/>
      <c r="AW6" s="797" t="s">
        <v>526</v>
      </c>
      <c r="AX6" s="585">
        <v>43762</v>
      </c>
      <c r="AY6" s="794" t="str">
        <f t="shared" ca="1" si="0"/>
        <v>6 year(s) 7 month(s) 23 day(s)</v>
      </c>
    </row>
    <row r="7" spans="1:51" ht="14.25" customHeight="1">
      <c r="A7" s="209" t="str" cm="1">
        <f t="array" ref="A7">_xlfn.IFS(C11=0,"",C11&gt;0,C11)</f>
        <v>Ana Maria Suarez</v>
      </c>
      <c r="B7" s="1023" t="str" cm="1">
        <f t="array" ref="B7">_xlfn.IFS(F11=0,"",F11&gt;0,F11)</f>
        <v>ab</v>
      </c>
      <c r="C7" s="1842" t="s">
        <v>527</v>
      </c>
      <c r="D7" s="1843"/>
      <c r="E7" s="513" t="s">
        <v>24</v>
      </c>
      <c r="F7" s="890" t="s">
        <v>442</v>
      </c>
      <c r="G7" s="1578" t="s">
        <v>528</v>
      </c>
      <c r="H7" s="733"/>
      <c r="I7" s="728" t="s">
        <v>243</v>
      </c>
      <c r="J7" s="1837"/>
      <c r="K7" s="961"/>
      <c r="L7" s="979"/>
      <c r="M7" s="939"/>
      <c r="N7" s="731"/>
      <c r="O7" s="729" t="s">
        <v>239</v>
      </c>
      <c r="P7" s="734" t="s">
        <v>240</v>
      </c>
      <c r="Q7" s="761">
        <f t="shared" si="1"/>
        <v>1</v>
      </c>
      <c r="R7" s="1004">
        <f>COUNTIFS($F$5:$L$52,P7)</f>
        <v>0</v>
      </c>
      <c r="S7" s="730">
        <f ca="1">LOOKUP(R1,'Deployment needs'!$2:$2,'Deployment needs'!103:103)</f>
        <v>0.16250000000000001</v>
      </c>
      <c r="T7" s="111" t="s">
        <v>496</v>
      </c>
      <c r="U7" s="1073">
        <v>46188</v>
      </c>
      <c r="V7" s="112" t="s">
        <v>529</v>
      </c>
      <c r="W7" s="56">
        <v>1</v>
      </c>
      <c r="X7" s="1075" t="s">
        <v>530</v>
      </c>
      <c r="Y7" s="1071">
        <v>2486</v>
      </c>
      <c r="Z7" s="1817"/>
      <c r="AA7" s="326" t="str" cm="1">
        <f t="array" ref="AA7">IFERROR(INDEX($A$1:$A$107,SMALL(IF($O$5=$B$1:$B$107,ROW($B$1:$B$107)-MIN(ROW($A$1:$A$107))+1,""), ROW()-1)),"")</f>
        <v/>
      </c>
      <c r="AB7" s="808" t="s">
        <v>256</v>
      </c>
      <c r="AC7" s="1684" t="str" cm="1">
        <f t="array" ref="AC7">IFERROR(INDEX($A$1:$A$107,SMALL(IF($O$11=$B$1:$B$107,ROW($B$1:$B$107)-MIN(ROW($A$1:$A$107))+1,""), ROW()-1)),"")</f>
        <v/>
      </c>
      <c r="AD7" s="1684"/>
      <c r="AE7" s="328" t="str" cm="1">
        <f t="array" ref="AE7">IFERROR(INDEX($A$1:$A$107,SMALL(IF($O$8=$B$1:$B$107,ROW($B$1:$B$107)-MIN(ROW($A$1:$A$107))+1,""), ROW()-1)),"")</f>
        <v/>
      </c>
      <c r="AF7" s="963" t="str" cm="1">
        <f t="array" ref="AF7">IFERROR(INDEX($A$1:$A$107,SMALL(IF($O$9=$B$1:$B$107,ROW($B$1:$B$107)-MIN(ROW($A$1:$A$107))+1,""), ROW()-6)),"")</f>
        <v>Jonathan Koerner</v>
      </c>
      <c r="AG7" s="328" t="str" cm="1">
        <f t="array" ref="AG7">IFERROR(INDEX($A$1:$A$107,SMALL(IF($O$28=$B$1:$B$107,ROW($B$1:$B$107)-MIN(ROW($A$1:$A$107))+1,""), ROW()-6)),"")</f>
        <v/>
      </c>
      <c r="AH7" s="326" t="str" cm="1">
        <f t="array" ref="AH7">IFERROR(INDEX($A$1:$A$107,SMALL(IF($O$22=$B$1:$B$107,ROW($B$1:$B$107)-MIN(ROW($A$1:$A$107))+1,""), ROW()-1)),"")</f>
        <v/>
      </c>
      <c r="AI7" s="330" t="str" cm="1">
        <f t="array" ref="AI7">IFERROR(INDEX($A$1:$A$107,SMALL(IF($O$6=$B$1:$B$107,ROW($B$1:$B$107)-MIN(ROW($A$1:$A$107))+1,""), ROW()-1)),"")</f>
        <v/>
      </c>
      <c r="AJ7" s="330" cm="1">
        <f t="array" ref="AJ7">IFERROR(INDEX($A$71:$A$100,SMALL(IF($M$6=$B$71:$B$100,ROW($B$71:$B$100)-MIN(ROW($A$71:$A$100))+1,""), ROW()-1)),"")</f>
        <v>0</v>
      </c>
      <c r="AK7" s="1821" t="s">
        <v>272</v>
      </c>
      <c r="AL7" s="307" t="s">
        <v>531</v>
      </c>
      <c r="AM7" s="307" t="s">
        <v>532</v>
      </c>
      <c r="AN7" s="307" t="s">
        <v>533</v>
      </c>
      <c r="AO7" s="307" t="s">
        <v>534</v>
      </c>
      <c r="AP7" s="307"/>
      <c r="AR7" s="726">
        <v>45536</v>
      </c>
      <c r="AS7" s="1273" t="s">
        <v>535</v>
      </c>
      <c r="AT7" s="325" t="s">
        <v>525</v>
      </c>
      <c r="AU7" s="1274"/>
      <c r="AV7" s="62"/>
      <c r="AW7" s="797" t="s">
        <v>536</v>
      </c>
      <c r="AX7" s="585">
        <v>43780</v>
      </c>
      <c r="AY7" s="794" t="str">
        <f t="shared" ca="1" si="0"/>
        <v>6 year(s) 7 month(s) 5 day(s)</v>
      </c>
    </row>
    <row r="8" spans="1:51" ht="14.25" customHeight="1">
      <c r="A8" s="209" t="str" cm="1">
        <f t="array" ref="A8">_xlfn.IFS(C12=0,"",C12&gt;0,C12)</f>
        <v>Freddy Sossa</v>
      </c>
      <c r="B8" s="1023" t="str" cm="1">
        <f t="array" ref="B8">_xlfn.IFS(F12=0,"",F12&gt;0,F12)</f>
        <v>rt</v>
      </c>
      <c r="C8" s="1842" t="s">
        <v>537</v>
      </c>
      <c r="D8" s="1843"/>
      <c r="E8" s="733" t="s">
        <v>514</v>
      </c>
      <c r="F8" s="890" t="s">
        <v>452</v>
      </c>
      <c r="G8" s="1579" t="s">
        <v>538</v>
      </c>
      <c r="H8" s="733"/>
      <c r="I8" s="728" t="s">
        <v>442</v>
      </c>
      <c r="J8" s="1837"/>
      <c r="K8" s="961"/>
      <c r="L8" s="979"/>
      <c r="M8" s="939"/>
      <c r="N8" s="735"/>
      <c r="O8" s="729" t="s">
        <v>246</v>
      </c>
      <c r="P8" s="734" t="s">
        <v>205</v>
      </c>
      <c r="Q8" s="761">
        <f t="shared" si="1"/>
        <v>0</v>
      </c>
      <c r="R8" s="1839"/>
      <c r="S8" s="730" cm="1">
        <f t="array" aca="1" ref="S8" ca="1">LOOKUP(R1,'Deployment needs'!$2:$2,('Deployment needs'!105:105+'Deployment needs'!104:104))</f>
        <v>0.88833333333333331</v>
      </c>
      <c r="T8" s="111" t="s">
        <v>496</v>
      </c>
      <c r="U8" s="1070">
        <v>3.9</v>
      </c>
      <c r="V8" s="112" t="s">
        <v>317</v>
      </c>
      <c r="W8" s="89"/>
      <c r="X8" s="1069" t="s">
        <v>539</v>
      </c>
      <c r="Y8" s="1068">
        <f>SUM(Y2:Y7)</f>
        <v>18529</v>
      </c>
      <c r="Z8" s="1817"/>
      <c r="AA8" s="816" t="s">
        <v>262</v>
      </c>
      <c r="AB8" s="530" t="str" cm="1">
        <f t="array" ref="AB8">IFERROR(INDEX($A$1:$A$107,SMALL(IF($O$7=$B$1:$B$107,ROW($B$1:$B$107)-MIN(ROW($A$1:$A$107))+1,""), ROW()-7)),"")</f>
        <v>Isabel Hernandez Garcia</v>
      </c>
      <c r="AC8" s="1684" t="str" cm="1">
        <f t="array" ref="AC8">IFERROR(INDEX($A$1:$A$107,SMALL(IF($O$11=$B$1:$B$107,ROW($B$1:$B$107)-MIN(ROW($A$1:$A$107))+1,""), ROW()-1)),"")</f>
        <v/>
      </c>
      <c r="AD8" s="1684"/>
      <c r="AE8" s="328" t="str" cm="1">
        <f t="array" ref="AE8">IFERROR(INDEX($A$1:$A$107,SMALL(IF($O$8=$B$1:$B$107,ROW($B$1:$B$107)-MIN(ROW($A$1:$A$107))+1,""), ROW()-1)),"")</f>
        <v/>
      </c>
      <c r="AF8" s="963" t="str" cm="1">
        <f t="array" ref="AF8">IFERROR(INDEX($A$1:$A$107,SMALL(IF($O$9=$B$1:$B$107,ROW($B$1:$B$107)-MIN(ROW($A$1:$A$107))+1,""), ROW()-6)),"")</f>
        <v/>
      </c>
      <c r="AG8" s="328" t="str" cm="1">
        <f t="array" ref="AG8">IFERROR(INDEX($A$1:$A$107,SMALL(IF($O$28=$B$1:$B$107,ROW($B$1:$B$107)-MIN(ROW($A$1:$A$107))+1,""), ROW()-6)),"")</f>
        <v/>
      </c>
      <c r="AH8" s="326" t="str" cm="1">
        <f t="array" ref="AH8">IFERROR(INDEX($A$1:$A$107,SMALL(IF($O$22=$B$1:$B$107,ROW($B$1:$B$107)-MIN(ROW($A$1:$A$107))+1,""), ROW()-1)),"")</f>
        <v/>
      </c>
      <c r="AI8" s="330" t="str" cm="1">
        <f t="array" ref="AI8">IFERROR(INDEX($A$1:$A$107,SMALL(IF($O$6=$B$1:$B$107,ROW($B$1:$B$107)-MIN(ROW($A$1:$A$107))+1,""), ROW()-1)),"")</f>
        <v/>
      </c>
      <c r="AJ8" s="330" cm="1">
        <f t="array" ref="AJ8">IFERROR(INDEX($A$71:$A$100,SMALL(IF($M$6=$B$71:$B$100,ROW($B$71:$B$100)-MIN(ROW($A$71:$A$100))+1,""), ROW()-1)),"")</f>
        <v>0</v>
      </c>
      <c r="AK8" s="1821"/>
      <c r="AL8" s="307" t="s">
        <v>525</v>
      </c>
      <c r="AM8" s="307" t="s">
        <v>540</v>
      </c>
      <c r="AN8" s="307" t="s">
        <v>541</v>
      </c>
      <c r="AO8" s="307" t="s">
        <v>508</v>
      </c>
      <c r="AP8" s="307"/>
      <c r="AR8" s="726">
        <v>45566</v>
      </c>
      <c r="AS8" s="1273" t="s">
        <v>542</v>
      </c>
      <c r="AT8" s="325" t="s">
        <v>535</v>
      </c>
      <c r="AU8" s="1274"/>
      <c r="AV8" s="62"/>
      <c r="AW8" s="797" t="s">
        <v>543</v>
      </c>
      <c r="AX8" s="585">
        <v>43796</v>
      </c>
      <c r="AY8" s="794" t="str">
        <f t="shared" ca="1" si="0"/>
        <v>6 year(s) 6 month(s) 20 day(s)</v>
      </c>
    </row>
    <row r="9" spans="1:51" ht="14.25" customHeight="1">
      <c r="A9" s="209" t="str" cm="1">
        <f t="array" ref="A9">_xlfn.IFS(C13=0,"",C13&gt;0,C13)</f>
        <v>Idelmis Infante Silva</v>
      </c>
      <c r="B9" s="1023" t="str" cm="1">
        <f t="array" ref="B9">_xlfn.IFS(F13=0,"",F13&gt;0,F13)</f>
        <v>LOA</v>
      </c>
      <c r="C9" s="1842" t="s">
        <v>544</v>
      </c>
      <c r="D9" s="1843"/>
      <c r="E9" s="513" t="s">
        <v>24</v>
      </c>
      <c r="F9" s="890" t="s">
        <v>446</v>
      </c>
      <c r="G9" s="1612" t="s">
        <v>545</v>
      </c>
      <c r="H9" s="733"/>
      <c r="I9" s="728" t="s">
        <v>442</v>
      </c>
      <c r="J9" s="1837"/>
      <c r="K9" s="961"/>
      <c r="L9" s="979"/>
      <c r="M9" s="939"/>
      <c r="N9" s="735"/>
      <c r="O9" s="729" t="s">
        <v>253</v>
      </c>
      <c r="P9" s="734" t="s">
        <v>254</v>
      </c>
      <c r="Q9" s="761">
        <f t="shared" si="1"/>
        <v>1</v>
      </c>
      <c r="R9" s="1839"/>
      <c r="S9" s="730">
        <f ca="1">LOOKUP(R1,'Deployment needs'!$2:$2,'Deployment needs'!108:108)</f>
        <v>0.15437499999999998</v>
      </c>
      <c r="T9" s="111"/>
      <c r="U9" s="1067">
        <v>20000</v>
      </c>
      <c r="V9" s="112" t="s">
        <v>218</v>
      </c>
      <c r="W9" s="776"/>
      <c r="X9" s="1080" t="s">
        <v>546</v>
      </c>
      <c r="Y9" s="1066">
        <f>(U10-U9)+Y7</f>
        <v>5534</v>
      </c>
      <c r="Z9" s="1817"/>
      <c r="AA9" s="326" t="str" cm="1">
        <f t="array" ref="AA9">IFERROR(INDEX($A$1:$A$107,SMALL(IF($O$30=$B$1:$B$107,ROW($B$1:$B$107)-MIN(ROW($A$1:$A$107))+1,""),ROW()-8)),"")</f>
        <v/>
      </c>
      <c r="AB9" s="530" t="str" cm="1">
        <f t="array" ref="AB9">IFERROR(INDEX($A$1:$A$107,SMALL(IF($O$7=$B$1:$B$107,ROW($B$1:$B$107)-MIN(ROW($A$1:$A$107))+1,""), ROW()-7)),"")</f>
        <v/>
      </c>
      <c r="AC9" s="1684" t="str" cm="1">
        <f t="array" ref="AC9">IFERROR(INDEX($A$1:$A$107,SMALL(IF($O$11=$B$1:$B$107,ROW($B$1:$B$107)-MIN(ROW($A$1:$A$107))+1,""), ROW()-1)),"")</f>
        <v/>
      </c>
      <c r="AD9" s="1684"/>
      <c r="AE9" s="328" t="str" cm="1">
        <f t="array" ref="AE9">IFERROR(INDEX($A$1:$A$107,SMALL(IF($O$8=$B$1:$B$107,ROW($B$1:$B$107)-MIN(ROW($A$1:$A$107))+1,""), ROW()-1)),"")</f>
        <v/>
      </c>
      <c r="AF9" s="963" t="str" cm="1">
        <f t="array" ref="AF9">IFERROR(INDEX($A$1:$A$107,SMALL(IF($O$9=$B$1:$B$107,ROW($B$1:$B$107)-MIN(ROW($A$1:$A$107))+1,""), ROW()-6)),"")</f>
        <v/>
      </c>
      <c r="AG9" s="328" t="str" cm="1">
        <f t="array" ref="AG9">IFERROR(INDEX($A$1:$A$107,SMALL(IF($O$28=$B$1:$B$107,ROW($B$1:$B$107)-MIN(ROW($A$1:$A$107))+1,""), ROW()-6)),"")</f>
        <v/>
      </c>
      <c r="AH9" s="326" t="str" cm="1">
        <f t="array" ref="AH9">IFERROR(INDEX($A$1:$A$107,SMALL(IF($O$22=$B$1:$B$107,ROW($B$1:$B$107)-MIN(ROW($A$1:$A$107))+1,""), ROW()-1)),"")</f>
        <v/>
      </c>
      <c r="AI9" s="330" t="str" cm="1">
        <f t="array" ref="AI9">IFERROR(INDEX($A$1:$A$107,SMALL(IF($O$6=$B$1:$B$107,ROW($B$1:$B$107)-MIN(ROW($A$1:$A$107))+1,""), ROW()-1)),"")</f>
        <v/>
      </c>
      <c r="AJ9" s="330" cm="1">
        <f t="array" ref="AJ9">IFERROR(INDEX($A$71:$A$100,SMALL(IF($M$6=$B$71:$B$100,ROW($B$71:$B$100)-MIN(ROW($A$71:$A$100))+1,""), ROW()-1)),"")</f>
        <v>0</v>
      </c>
      <c r="AK9" s="1821"/>
      <c r="AL9" s="307"/>
      <c r="AM9" s="307"/>
      <c r="AN9" s="307"/>
      <c r="AO9" s="307"/>
      <c r="AP9" s="307"/>
      <c r="AR9" s="726">
        <v>45597</v>
      </c>
      <c r="AS9" s="1273" t="s">
        <v>508</v>
      </c>
      <c r="AT9" s="325" t="s">
        <v>542</v>
      </c>
      <c r="AU9" s="1274"/>
      <c r="AV9" s="62"/>
      <c r="AW9" s="797" t="s">
        <v>547</v>
      </c>
      <c r="AX9" s="585">
        <v>43961</v>
      </c>
      <c r="AY9" s="794" t="str">
        <f t="shared" ca="1" si="0"/>
        <v>6 year(s) 1 month(s) 6 day(s)</v>
      </c>
    </row>
    <row r="10" spans="1:51" ht="14.25" customHeight="1">
      <c r="A10" s="209" t="str" cm="1">
        <f t="array" ref="A10">_xlfn.IFS(C14=0,"",C14&gt;0,C14)</f>
        <v>Isabel Hernandez Garcia</v>
      </c>
      <c r="B10" s="1023" t="str" cm="1">
        <f t="array" ref="B10">_xlfn.IFS(F14=0,"",F14&gt;0,F14)</f>
        <v>sn</v>
      </c>
      <c r="C10" s="1842" t="s">
        <v>520</v>
      </c>
      <c r="D10" s="1843"/>
      <c r="E10" s="733" t="s">
        <v>514</v>
      </c>
      <c r="F10" s="890" t="s">
        <v>450</v>
      </c>
      <c r="G10" s="1583"/>
      <c r="H10" s="1577"/>
      <c r="I10" s="728"/>
      <c r="J10" s="1837"/>
      <c r="K10" s="961"/>
      <c r="L10" s="979"/>
      <c r="M10" s="935"/>
      <c r="N10" s="735"/>
      <c r="O10" s="729" t="s">
        <v>259</v>
      </c>
      <c r="P10" s="734" t="s">
        <v>260</v>
      </c>
      <c r="Q10" s="761">
        <f t="shared" si="1"/>
        <v>0</v>
      </c>
      <c r="R10" s="1839"/>
      <c r="S10" s="730" cm="1">
        <f t="array" aca="1" ref="S10" ca="1">LOOKUP(R1,'Deployment needs'!$2:$2,('Deployment needs'!107:107+'Deployment needs'!110:110))</f>
        <v>0.16175</v>
      </c>
      <c r="T10" s="111" t="s">
        <v>496</v>
      </c>
      <c r="U10" s="1065">
        <v>23048</v>
      </c>
      <c r="V10" s="112" t="s">
        <v>548</v>
      </c>
      <c r="W10" s="89"/>
      <c r="X10" s="1080"/>
      <c r="Y10" s="1071"/>
      <c r="Z10" s="1817"/>
      <c r="AA10" s="326" t="str" cm="1">
        <f t="array" ref="AA10">IFERROR(INDEX($A$1:$A$107,SMALL(IF($O$30=$B$1:$B$107,ROW($B$1:$B$107)-MIN(ROW($A$1:$A$107))+1,""),ROW()-8)),"")</f>
        <v/>
      </c>
      <c r="AB10" s="530" t="str" cm="1">
        <f t="array" ref="AB10">IFERROR(INDEX($A$1:$A$107,SMALL(IF($O$7=$B$1:$B$107,ROW($B$1:$B$107)-MIN(ROW($A$1:$A$107))+1,""), ROW()-7)),"")</f>
        <v/>
      </c>
      <c r="AC10" s="1684" t="str" cm="1">
        <f t="array" ref="AC10">IFERROR(INDEX($A$1:$A$107,SMALL(IF($O$11=$B$1:$B$107,ROW($B$1:$B$107)-MIN(ROW($A$1:$A$107))+1,""), ROW()-1)),"")</f>
        <v/>
      </c>
      <c r="AD10" s="1684"/>
      <c r="AE10" s="328" t="str" cm="1">
        <f t="array" ref="AE10">IFERROR(INDEX($A$1:$A$107,SMALL(IF($O$8=$B$1:$B$107,ROW($B$1:$B$107)-MIN(ROW($A$1:$A$107))+1,""), ROW()-1)),"")</f>
        <v/>
      </c>
      <c r="AF10" s="963" t="str" cm="1">
        <f t="array" ref="AF10">IFERROR(INDEX($A$1:$A$107,SMALL(IF($O$9=$B$1:$B$107,ROW($B$1:$B$107)-MIN(ROW($A$1:$A$107))+1,""), ROW()-6)),"")</f>
        <v/>
      </c>
      <c r="AG10" s="328" t="str" cm="1">
        <f t="array" ref="AG10">IFERROR(INDEX($A$1:$A$107,SMALL(IF($O$28=$B$1:$B$107,ROW($B$1:$B$107)-MIN(ROW($A$1:$A$107))+1,""), ROW()-6)),"")</f>
        <v/>
      </c>
      <c r="AH10" s="326" t="str" cm="1">
        <f t="array" ref="AH10">IFERROR(INDEX($A$1:$A$107,SMALL(IF($O$22=$B$1:$B$107,ROW($B$1:$B$107)-MIN(ROW($A$1:$A$107))+1,""), ROW()-1)),"")</f>
        <v/>
      </c>
      <c r="AI10" s="330" t="str" cm="1">
        <f t="array" ref="AI10">IFERROR(INDEX($A$1:$A$107,SMALL(IF($O$6=$B$1:$B$107,ROW($B$1:$B$107)-MIN(ROW($A$1:$A$107))+1,""), ROW()-1)),"")</f>
        <v/>
      </c>
      <c r="AJ10" s="330" cm="1">
        <f t="array" ref="AJ10">IFERROR(INDEX($A$71:$A$100,SMALL(IF($M$6=$B$71:$B$100,ROW($B$71:$B$100)-MIN(ROW($A$71:$A$100))+1,""), ROW()-1)),"")</f>
        <v>0</v>
      </c>
      <c r="AK10" s="1821"/>
      <c r="AL10" s="307"/>
      <c r="AM10" s="307"/>
      <c r="AN10" s="307"/>
      <c r="AO10" s="307"/>
      <c r="AP10" s="307"/>
      <c r="AR10" s="726">
        <v>45627</v>
      </c>
      <c r="AS10" s="1273" t="s">
        <v>498</v>
      </c>
      <c r="AT10" s="325" t="s">
        <v>508</v>
      </c>
      <c r="AU10" s="1274"/>
      <c r="AV10" s="62"/>
      <c r="AW10" s="797" t="s">
        <v>549</v>
      </c>
      <c r="AX10" s="585">
        <v>44159</v>
      </c>
      <c r="AY10" s="794" t="str">
        <f t="shared" ca="1" si="0"/>
        <v>5 year(s) 6 month(s) 23 day(s)</v>
      </c>
    </row>
    <row r="11" spans="1:51" ht="14.25" customHeight="1">
      <c r="A11" s="209" t="str" cm="1">
        <f t="array" ref="A11">_xlfn.IFS(C15=0,"",C15&gt;0,C15)</f>
        <v>Jacqueline Macias</v>
      </c>
      <c r="B11" s="1023" t="str" cm="1">
        <f t="array" ref="B11">_xlfn.IFS(F15=0,"",F15&gt;0,F15)</f>
        <v>pto</v>
      </c>
      <c r="C11" s="1842" t="s">
        <v>550</v>
      </c>
      <c r="D11" s="1843"/>
      <c r="E11" s="733" t="s">
        <v>514</v>
      </c>
      <c r="F11" s="890" t="s">
        <v>551</v>
      </c>
      <c r="G11" s="1542"/>
      <c r="H11" s="1206"/>
      <c r="I11" s="728"/>
      <c r="J11" s="1837"/>
      <c r="K11" s="961"/>
      <c r="L11" s="979"/>
      <c r="M11" s="936"/>
      <c r="N11" s="735"/>
      <c r="O11" s="729" t="s">
        <v>265</v>
      </c>
      <c r="P11" s="734" t="s">
        <v>213</v>
      </c>
      <c r="Q11" s="761">
        <f t="shared" si="1"/>
        <v>6</v>
      </c>
      <c r="R11" s="1839"/>
      <c r="S11" s="730">
        <f ca="1">LOOKUP(R1,'Deployment needs'!$2:$2,'Deployment needs'!111:111)</f>
        <v>0.94791666666666663</v>
      </c>
      <c r="T11" s="91"/>
      <c r="U11" s="1064">
        <v>14652</v>
      </c>
      <c r="V11" s="112" t="s">
        <v>552</v>
      </c>
      <c r="X11" s="1080"/>
      <c r="Y11" s="1071"/>
      <c r="Z11" s="1817"/>
      <c r="AA11" s="326" t="str" cm="1">
        <f t="array" ref="AA11">IFERROR(INDEX($A$1:$A$107,SMALL(IF($O$30=$B$1:$B$107,ROW($B$1:$B$107)-MIN(ROW($A$1:$A$107))+1,""),ROW()-8)),"")</f>
        <v/>
      </c>
      <c r="AB11" s="530" t="str" cm="1">
        <f t="array" ref="AB11">IFERROR(INDEX($A$1:$A$107,SMALL(IF($O$7=$B$1:$B$107,ROW($B$1:$B$107)-MIN(ROW($A$1:$A$107))+1,""), ROW()-7)),"")</f>
        <v/>
      </c>
      <c r="AC11" s="1684" t="str" cm="1">
        <f t="array" ref="AC11">IFERROR(INDEX($A$1:$A$107,SMALL(IF($O$11=$B$1:$B$107,ROW($B$1:$B$107)-MIN(ROW($A$1:$A$107))+1,""), ROW()-1)),"")</f>
        <v/>
      </c>
      <c r="AD11" s="1684"/>
      <c r="AE11" s="328" t="str" cm="1">
        <f t="array" ref="AE11">IFERROR(INDEX($A$1:$A$107,SMALL(IF($O$8=$B$1:$B$107,ROW($B$1:$B$107)-MIN(ROW($A$1:$A$107))+1,""), ROW()-1)),"")</f>
        <v/>
      </c>
      <c r="AF11" s="963" t="str" cm="1">
        <f t="array" ref="AF11">IFERROR(INDEX($A$1:$A$107,SMALL(IF($O$9=$B$1:$B$107,ROW($B$1:$B$107)-MIN(ROW($A$1:$A$107))+1,""), ROW()-6)),"")</f>
        <v/>
      </c>
      <c r="AG11" s="328" t="str" cm="1">
        <f t="array" ref="AG11">IFERROR(INDEX($A$1:$A$107,SMALL(IF($O$28=$B$1:$B$107,ROW($B$1:$B$107)-MIN(ROW($A$1:$A$107))+1,""), ROW()-6)),"")</f>
        <v/>
      </c>
      <c r="AH11" s="326" t="str" cm="1">
        <f t="array" ref="AH11">IFERROR(INDEX($A$1:$A$107,SMALL(IF($O$22=$B$1:$B$107,ROW($B$1:$B$107)-MIN(ROW($A$1:$A$107))+1,""), ROW()-1)),"")</f>
        <v/>
      </c>
      <c r="AI11" s="330" t="str" cm="1">
        <f t="array" ref="AI11">IFERROR(INDEX($A$1:$A$107,SMALL(IF($O$6=$B$1:$B$107,ROW($B$1:$B$107)-MIN(ROW($A$1:$A$107))+1,""), ROW()-1)),"")</f>
        <v/>
      </c>
      <c r="AJ11" s="330" cm="1">
        <f t="array" ref="AJ11">IFERROR(INDEX($A$71:$A$100,SMALL(IF($M$6=$B$71:$B$100,ROW($B$71:$B$100)-MIN(ROW($A$71:$A$100))+1,""), ROW()-1)),"")</f>
        <v>0</v>
      </c>
      <c r="AR11" s="726">
        <v>45658</v>
      </c>
      <c r="AS11" s="1273" t="s">
        <v>553</v>
      </c>
      <c r="AT11" s="325" t="s">
        <v>498</v>
      </c>
      <c r="AU11" s="1274"/>
      <c r="AV11" s="62"/>
      <c r="AW11" s="797" t="s">
        <v>554</v>
      </c>
      <c r="AX11" s="585">
        <v>44221</v>
      </c>
      <c r="AY11" s="794" t="str">
        <f t="shared" ca="1" si="0"/>
        <v>5 year(s) 4 month(s) 22 day(s)</v>
      </c>
    </row>
    <row r="12" spans="1:51" ht="14.25" customHeight="1">
      <c r="A12" s="209" t="str" cm="1">
        <f t="array" ref="A12">_xlfn.IFS(C16=0,"",C16&gt;0,C16)</f>
        <v>Jonathan Koerner</v>
      </c>
      <c r="B12" s="1023" t="str" cm="1">
        <f t="array" ref="B12">_xlfn.IFS(F16=0,"",F16&gt;0,F16)</f>
        <v>tr</v>
      </c>
      <c r="C12" s="1842" t="s">
        <v>555</v>
      </c>
      <c r="D12" s="1843"/>
      <c r="E12" s="733" t="s">
        <v>514</v>
      </c>
      <c r="F12" s="890" t="s">
        <v>556</v>
      </c>
      <c r="G12" s="1541"/>
      <c r="H12" s="1206"/>
      <c r="I12" s="728"/>
      <c r="J12" s="1837"/>
      <c r="K12" s="961"/>
      <c r="L12" s="979"/>
      <c r="M12" s="936"/>
      <c r="N12" s="731"/>
      <c r="O12" s="729" t="s">
        <v>269</v>
      </c>
      <c r="P12" s="734" t="s">
        <v>270</v>
      </c>
      <c r="Q12" s="761">
        <f t="shared" si="1"/>
        <v>2</v>
      </c>
      <c r="R12" s="1839"/>
      <c r="S12" s="730">
        <f ca="1">LOOKUP(R1,'Deployment needs'!$2:$2,'Deployment needs'!112:112)</f>
        <v>1</v>
      </c>
      <c r="U12" s="1063">
        <v>8000</v>
      </c>
      <c r="V12" s="112" t="s">
        <v>557</v>
      </c>
      <c r="W12" s="774"/>
      <c r="X12" s="1062" t="s">
        <v>558</v>
      </c>
      <c r="Y12" s="1061">
        <f>U12-Y7</f>
        <v>5514</v>
      </c>
      <c r="Z12" s="1827" t="s">
        <v>407</v>
      </c>
      <c r="AA12" s="333" t="s">
        <v>285</v>
      </c>
      <c r="AB12" s="331" t="s">
        <v>286</v>
      </c>
      <c r="AC12" s="1687" t="s">
        <v>287</v>
      </c>
      <c r="AD12" s="1687"/>
      <c r="AE12" s="1216" t="s">
        <v>288</v>
      </c>
      <c r="AF12" s="817" t="str">
        <f ca="1">"Returns"&amp;"  "&amp;R24&amp;"  "&amp;"orders"&amp;"   "&amp;COUNTA(AF13:AF25)-COUNTBLANK(AF13:AF25)</f>
        <v>Returns  0  orders   1</v>
      </c>
      <c r="AG12" s="332" t="s">
        <v>289</v>
      </c>
      <c r="AH12" s="334" t="s">
        <v>290</v>
      </c>
      <c r="AI12" s="330" t="str" cm="1">
        <f t="array" ref="AI12">IFERROR(INDEX($A$1:$A$107,SMALL(IF($O$6=$B$1:$B$107,ROW($B$1:$B$107)-MIN(ROW($A$1:$A$107))+1,""), ROW()-1)),"")</f>
        <v/>
      </c>
      <c r="AJ12" s="330" cm="1">
        <f t="array" ref="AJ12">IFERROR(INDEX($A$71:$A$100,SMALL(IF($M$6=$B$71:$B$100,ROW($B$71:$B$100)-MIN(ROW($A$71:$A$100))+1,""), ROW()-1)),"")</f>
        <v>0</v>
      </c>
      <c r="AR12" s="726">
        <v>45689</v>
      </c>
      <c r="AS12" s="1273" t="s">
        <v>500</v>
      </c>
      <c r="AT12" s="325" t="s">
        <v>553</v>
      </c>
      <c r="AU12" s="1274"/>
      <c r="AV12" s="62"/>
      <c r="AW12" s="797" t="s">
        <v>550</v>
      </c>
      <c r="AX12" s="795">
        <v>44034</v>
      </c>
      <c r="AY12" s="794" t="str">
        <f t="shared" ca="1" si="0"/>
        <v>5 year(s) 10 month(s) 25 day(s)</v>
      </c>
    </row>
    <row r="13" spans="1:51" ht="14.25" customHeight="1">
      <c r="A13" s="209" t="str" cm="1">
        <f t="array" ref="A13">_xlfn.IFS(C17=0,"",C17&gt;0,C17)</f>
        <v xml:space="preserve">Leidy Laura Riera </v>
      </c>
      <c r="B13" s="1023" t="str" cm="1">
        <f t="array" ref="B13">_xlfn.IFS(F17=0,"",F17&gt;0,F17)</f>
        <v>ab</v>
      </c>
      <c r="C13" s="1842" t="s">
        <v>559</v>
      </c>
      <c r="D13" s="1843"/>
      <c r="E13" s="733" t="s">
        <v>514</v>
      </c>
      <c r="F13" s="890" t="s">
        <v>560</v>
      </c>
      <c r="G13" s="1541"/>
      <c r="H13" s="1206"/>
      <c r="I13" s="1207"/>
      <c r="J13" s="1837"/>
      <c r="K13" s="961"/>
      <c r="L13" s="979"/>
      <c r="M13" s="938"/>
      <c r="N13" s="735"/>
      <c r="O13" s="729" t="s">
        <v>275</v>
      </c>
      <c r="P13" s="734" t="s">
        <v>276</v>
      </c>
      <c r="Q13" s="761">
        <f t="shared" si="1"/>
        <v>1</v>
      </c>
      <c r="R13" s="1839"/>
      <c r="S13" s="730">
        <f ca="1">LOOKUP(R1,'Deployment needs'!$2:$2,'Deployment needs'!141:141)</f>
        <v>0.18055555555555555</v>
      </c>
      <c r="T13" s="111" t="s">
        <v>496</v>
      </c>
      <c r="U13" s="1060">
        <v>8394</v>
      </c>
      <c r="V13" s="117" t="s">
        <v>561</v>
      </c>
      <c r="W13" s="775"/>
      <c r="X13" s="1059" t="s">
        <v>562</v>
      </c>
      <c r="Y13" s="1058">
        <f>Y2+Y3</f>
        <v>14127</v>
      </c>
      <c r="Z13" s="1827"/>
      <c r="AA13" s="358" t="str" cm="1">
        <f t="array" ref="AA13">IFERROR(INDEX($A$1:$A$107,SMALL(IF($O$13=$B$1:$B$107,ROW($B$1:$B$107)-MIN(ROW($A$1:$A$107))+1,""), ROW()-12)),"")</f>
        <v>Lisandra Parache</v>
      </c>
      <c r="AB13" s="326" t="str" cm="1">
        <f t="array" ref="AB13">IFERROR(INDEX($A$1:$A$107,SMALL(IF(O$17=$B$1:$B$107,ROW($B$1:$B$107)-MIN(ROW($A$1:$A$107))+1,""), ROW()-12)),"")</f>
        <v/>
      </c>
      <c r="AC13" s="1825" t="str" cm="1">
        <f t="array" ref="AC13">IFERROR(INDEX($A$1:$A$107,SMALL(IF($O$15=$B$1:$B$107,ROW($B$1:$B$107)-MIN(ROW($A$1:$A$107))+1,""), ROW()-12)),"")</f>
        <v/>
      </c>
      <c r="AD13" s="1825"/>
      <c r="AE13" s="1217" t="s">
        <v>297</v>
      </c>
      <c r="AF13" s="528" t="str" cm="1">
        <f t="array" ref="AF13">IFERROR(INDEX($A$1:$A$107,SMALL(IF($O$23=$B$1:$B$107,ROW($B$1:$B$107)-MIN(ROW($A$1:$A$107))+1,""), ROW()-12)),"")</f>
        <v>Aliuska Almira Mateo</v>
      </c>
      <c r="AG13" s="212" t="str" cm="1">
        <f t="array" ref="AG13">IFERROR(INDEX($A$1:$A$107,SMALL(IF($O$25=$B$1:$B$107,ROW($B$1:$B$107)-MIN(ROW($A$1:$A$107))+1,""), ROW()-12)),"")</f>
        <v/>
      </c>
      <c r="AH13" s="326" t="str" cm="1">
        <f t="array" ref="AH13">IFERROR(INDEX($A$1:$A$107,SMALL(IF($O$32=$B$1:$B$107,ROW($B$1:$B$107)-MIN(ROW($A$1:$A$107))+1,""), ROW()-12)),"")</f>
        <v>Jonat Gordis</v>
      </c>
      <c r="AI13" s="330" t="str" cm="1">
        <f t="array" ref="AI13">IFERROR(INDEX($A$1:$A$107,SMALL(IF($O$6=$B$1:$B$107,ROW($B$1:$B$107)-MIN(ROW($A$1:$A$107))+1,""), ROW()-1)),"")</f>
        <v/>
      </c>
      <c r="AJ13" s="330" cm="1">
        <f t="array" ref="AJ13">IFERROR(INDEX($A$71:$A$100,SMALL(IF($M$6=$B$71:$B$100,ROW($B$71:$B$100)-MIN(ROW($A$71:$A$100))+1,""), ROW()-1)),"")</f>
        <v>0</v>
      </c>
      <c r="AR13" s="726">
        <v>45717</v>
      </c>
      <c r="AS13" s="1273" t="s">
        <v>563</v>
      </c>
      <c r="AT13" s="325" t="s">
        <v>500</v>
      </c>
      <c r="AU13" s="1274"/>
      <c r="AV13" s="62"/>
      <c r="AW13" s="797" t="s">
        <v>544</v>
      </c>
      <c r="AX13" s="585">
        <v>44503</v>
      </c>
      <c r="AY13" s="794" t="str">
        <f t="shared" ca="1" si="0"/>
        <v>4 year(s) 7 month(s) 13 day(s)</v>
      </c>
    </row>
    <row r="14" spans="1:51" ht="14.25" customHeight="1">
      <c r="A14" s="209" t="str" cm="1">
        <f t="array" ref="A14">_xlfn.IFS(C18=0,"",C18&gt;0,C18)</f>
        <v>Lisbet Moro Valero</v>
      </c>
      <c r="B14" s="1023" t="str" cm="1">
        <f t="array" ref="B14">_xlfn.IFS(F18=0,"",F18&gt;0,F18)</f>
        <v>b</v>
      </c>
      <c r="C14" s="1842" t="s">
        <v>543</v>
      </c>
      <c r="D14" s="1843"/>
      <c r="E14" s="733" t="s">
        <v>514</v>
      </c>
      <c r="F14" s="890" t="s">
        <v>564</v>
      </c>
      <c r="G14" s="1541"/>
      <c r="H14" s="1206"/>
      <c r="I14" s="1207"/>
      <c r="J14" s="1840" t="s">
        <v>565</v>
      </c>
      <c r="K14" s="961"/>
      <c r="L14" s="1018"/>
      <c r="M14" s="1017"/>
      <c r="N14" s="735"/>
      <c r="O14" s="729" t="s">
        <v>566</v>
      </c>
      <c r="P14" s="734" t="s">
        <v>567</v>
      </c>
      <c r="Q14" s="761">
        <f t="shared" si="1"/>
        <v>0</v>
      </c>
      <c r="R14" s="1005"/>
      <c r="S14" s="730" cm="1">
        <f t="array" aca="1" ref="S14" ca="1">LOOKUP(R1,'Deployment needs'!$2:$2,('Deployment needs'!109:109+'Deployment needs'!139:139+'Deployment needs'!140:140))</f>
        <v>0.5541666666666667</v>
      </c>
      <c r="U14" s="515"/>
      <c r="V14" s="515"/>
      <c r="W14" s="515"/>
      <c r="X14" s="515"/>
      <c r="Y14" s="1081">
        <f>Y13-Y12</f>
        <v>8613</v>
      </c>
      <c r="Z14" s="1827"/>
      <c r="AA14" s="358" t="str" cm="1">
        <f t="array" ref="AA14">IFERROR(INDEX($A$1:$A$107,SMALL(IF($O$13=$B$1:$B$107,ROW($B$1:$B$107)-MIN(ROW($A$1:$A$107))+1,""), ROW()-12)),"")</f>
        <v/>
      </c>
      <c r="AB14" s="326" t="str" cm="1">
        <f t="array" ref="AB14">IFERROR(INDEX($A$1:$A$107,SMALL(IF(O$17=$B$1:$B$107,ROW($B$1:$B$107)-MIN(ROW($A$1:$A$107))+1,""), ROW()-12)),"")</f>
        <v/>
      </c>
      <c r="AC14" s="1825" t="str" cm="1">
        <f t="array" ref="AC14">IFERROR(INDEX($A$1:$A$107,SMALL(IF($O$15=$B$1:$B$107,ROW($B$1:$B$107)-MIN(ROW($A$1:$A$107))+1,""), ROW()-12)),"")</f>
        <v/>
      </c>
      <c r="AD14" s="1825"/>
      <c r="AE14" s="1217" t="s">
        <v>302</v>
      </c>
      <c r="AF14" s="528" t="str" cm="1">
        <f t="array" ref="AF14">IFERROR(INDEX($A$1:$A$107,SMALL(IF($O$23=$B$1:$B$107,ROW($B$1:$B$107)-MIN(ROW($A$1:$A$107))+1,""), ROW()-12)),"")</f>
        <v/>
      </c>
      <c r="AG14" s="212" t="str" cm="1">
        <f t="array" ref="AG14">IFERROR(INDEX($A$1:$A$107,SMALL(IF($O$25=$B$1:$B$107,ROW($B$1:$B$107)-MIN(ROW($A$1:$A$107))+1,""), ROW()-12)),"")</f>
        <v/>
      </c>
      <c r="AH14" s="326" t="str" cm="1">
        <f t="array" ref="AH14">IFERROR(INDEX($A$1:$A$107,SMALL(IF($O$32=$B$1:$B$107,ROW($B$1:$B$107)-MIN(ROW($A$1:$A$107))+1,""), ROW()-12)),"")</f>
        <v>Alma Mehic- IL</v>
      </c>
      <c r="AI14" s="330" t="str" cm="1">
        <f t="array" ref="AI14">IFERROR(INDEX($A$1:$A$107,SMALL(IF($O$6=$B$1:$B$107,ROW($B$1:$B$107)-MIN(ROW($A$1:$A$107))+1,""), ROW()-1)),"")</f>
        <v/>
      </c>
      <c r="AJ14" s="330" cm="1">
        <f t="array" ref="AJ14">IFERROR(INDEX($A$71:$A$100,SMALL(IF($M$6=$B$71:$B$100,ROW($B$71:$B$100)-MIN(ROW($A$71:$A$100))+1,""), ROW()-1)),"")</f>
        <v>0</v>
      </c>
      <c r="AR14" s="726">
        <v>45748</v>
      </c>
      <c r="AS14" s="1273" t="s">
        <v>568</v>
      </c>
      <c r="AT14" s="325"/>
      <c r="AU14" s="1274"/>
      <c r="AV14" s="62"/>
      <c r="AW14" s="797" t="s">
        <v>569</v>
      </c>
      <c r="AX14" s="795">
        <v>44441</v>
      </c>
      <c r="AY14" s="794" t="str">
        <f t="shared" ca="1" si="0"/>
        <v>4 year(s) 9 month(s) 14 day(s)</v>
      </c>
    </row>
    <row r="15" spans="1:51" ht="14.25" customHeight="1">
      <c r="A15" s="209" t="str" cm="1">
        <f t="array" ref="A15">_xlfn.IFS(C19=0,"",C19&gt;0,C19)</f>
        <v>Lisandra Parache</v>
      </c>
      <c r="B15" s="1023" t="str" cm="1">
        <f t="array" ref="B15">_xlfn.IFS(F19=0,"",F19&gt;0,F19)</f>
        <v>r</v>
      </c>
      <c r="C15" s="1842" t="s">
        <v>570</v>
      </c>
      <c r="D15" s="1843"/>
      <c r="E15" s="733" t="s">
        <v>514</v>
      </c>
      <c r="F15" s="890" t="s">
        <v>446</v>
      </c>
      <c r="G15" s="1542"/>
      <c r="H15" s="1206"/>
      <c r="I15" s="728"/>
      <c r="J15" s="1840"/>
      <c r="K15" s="961"/>
      <c r="L15" s="979"/>
      <c r="M15" s="935"/>
      <c r="N15" s="735"/>
      <c r="O15" s="729" t="s">
        <v>300</v>
      </c>
      <c r="P15" s="734" t="s">
        <v>287</v>
      </c>
      <c r="Q15" s="761">
        <f t="shared" si="1"/>
        <v>0</v>
      </c>
      <c r="R15" s="1006"/>
      <c r="S15" s="730">
        <f ca="1">LOOKUP(R1,'Deployment needs'!$2:$2,'Deployment needs'!95:95)</f>
        <v>0.25</v>
      </c>
      <c r="W15" s="1057"/>
      <c r="X15" s="1057"/>
      <c r="Y15" s="89"/>
      <c r="Z15" s="1827"/>
      <c r="AA15" s="358" t="str" cm="1">
        <f t="array" ref="AA15">IFERROR(INDEX($A$1:$A$107,SMALL(IF($O$13=$B$1:$B$107,ROW($B$1:$B$107)-MIN(ROW($A$1:$A$107))+1,""), ROW()-12)),"")</f>
        <v/>
      </c>
      <c r="AB15" s="326" t="str" cm="1">
        <f t="array" ref="AB15">IFERROR(INDEX($A$1:$A$107,SMALL(IF(O$17=$B$1:$B$107,ROW($B$1:$B$107)-MIN(ROW($A$1:$A$107))+1,""), ROW()-12)),"")</f>
        <v/>
      </c>
      <c r="AC15" s="1825" t="str" cm="1">
        <f t="array" ref="AC15">IFERROR(INDEX($A$1:$A$107,SMALL(IF($O$15=$B$1:$B$107,ROW($B$1:$B$107)-MIN(ROW($A$1:$A$107))+1,""), ROW()-12)),"")</f>
        <v/>
      </c>
      <c r="AD15" s="1825"/>
      <c r="AE15" s="1218"/>
      <c r="AF15" s="528" t="str" cm="1">
        <f t="array" ref="AF15">IFERROR(INDEX($A$1:$A$107,SMALL(IF($O$23=$B$1:$B$107,ROW($B$1:$B$107)-MIN(ROW($A$1:$A$107))+1,""), ROW()-12)),"")</f>
        <v/>
      </c>
      <c r="AG15" s="212" t="str" cm="1">
        <f t="array" ref="AG15">IFERROR(INDEX($A$1:$A$107,SMALL(IF($O$25=$B$1:$B$107,ROW($B$1:$B$107)-MIN(ROW($A$1:$A$107))+1,""), ROW()-12)),"")</f>
        <v/>
      </c>
      <c r="AH15" s="326" t="str" cm="1">
        <f t="array" ref="AH15">IFERROR(INDEX($A$1:$A$107,SMALL(IF($O$32=$B$1:$B$107,ROW($B$1:$B$107)-MIN(ROW($A$1:$A$107))+1,""), ROW()-12)),"")</f>
        <v>Carlos Agramonte Mendoza</v>
      </c>
      <c r="AI15" s="330" t="str" cm="1">
        <f t="array" ref="AI15">IFERROR(INDEX($A$1:$A$107,SMALL(IF($O$6=$B$1:$B$107,ROW($B$1:$B$107)-MIN(ROW($A$1:$A$107))+1,""), ROW()-1)),"")</f>
        <v/>
      </c>
      <c r="AJ15" s="330" cm="1">
        <f t="array" ref="AJ15">IFERROR(INDEX($A$71:$A$100,SMALL(IF($M$6=$B$71:$B$100,ROW($B$71:$B$100)-MIN(ROW($A$71:$A$100))+1,""), ROW()-1)),"")</f>
        <v>0</v>
      </c>
      <c r="AR15" s="726">
        <v>45778</v>
      </c>
      <c r="AS15" s="1273" t="s">
        <v>571</v>
      </c>
      <c r="AT15" s="325" t="s">
        <v>568</v>
      </c>
      <c r="AU15" s="1275"/>
      <c r="AV15" s="62"/>
      <c r="AW15" s="797" t="s">
        <v>559</v>
      </c>
      <c r="AX15" s="585">
        <v>44815</v>
      </c>
      <c r="AY15" s="794" t="str">
        <f t="shared" ca="1" si="0"/>
        <v>3 year(s) 9 month(s) 5 day(s)</v>
      </c>
    </row>
    <row r="16" spans="1:51" ht="14.25" customHeight="1">
      <c r="A16" s="209" t="str" cm="1">
        <f t="array" ref="A16">_xlfn.IFS(C20=0,"",C20&gt;0,C20)</f>
        <v>Marigeritte Mugelanya</v>
      </c>
      <c r="B16" s="1023" t="str" cm="1">
        <f t="array" ref="B16">_xlfn.IFS(F20=0,"",F20&gt;0,F20)</f>
        <v>b</v>
      </c>
      <c r="C16" s="1842" t="s">
        <v>549</v>
      </c>
      <c r="D16" s="1843"/>
      <c r="E16" s="733" t="s">
        <v>514</v>
      </c>
      <c r="F16" s="890" t="s">
        <v>440</v>
      </c>
      <c r="G16" s="1540"/>
      <c r="H16" s="1206"/>
      <c r="I16" s="765"/>
      <c r="J16" s="1840"/>
      <c r="K16" s="961"/>
      <c r="L16" s="979"/>
      <c r="M16" s="936"/>
      <c r="N16" s="735"/>
      <c r="O16" s="729" t="s">
        <v>305</v>
      </c>
      <c r="P16" s="734" t="s">
        <v>306</v>
      </c>
      <c r="Q16" s="761">
        <f t="shared" si="1"/>
        <v>0</v>
      </c>
      <c r="R16" s="1007"/>
      <c r="S16" s="730">
        <f ca="1">LOOKUP(R1,'Deployment needs'!$2:$2,'Deployment needs'!75:75)</f>
        <v>1.0126111111111111</v>
      </c>
      <c r="T16" s="812"/>
      <c r="U16" s="515"/>
      <c r="V16" s="515"/>
      <c r="W16" s="1057"/>
      <c r="X16" s="89"/>
      <c r="Y16" s="89"/>
      <c r="Z16" s="1827"/>
      <c r="AA16" s="358" t="str" cm="1">
        <f t="array" ref="AA16">IFERROR(INDEX($A$1:$A$107,SMALL(IF($O$13=$B$1:$B$107,ROW($B$1:$B$107)-MIN(ROW($A$1:$A$107))+1,""), ROW()-12)),"")</f>
        <v/>
      </c>
      <c r="AB16" s="326" t="str" cm="1">
        <f t="array" ref="AB16">IFERROR(INDEX($A$1:$A$107,SMALL(IF(O$17=$B$1:$B$107,ROW($B$1:$B$107)-MIN(ROW($A$1:$A$107))+1,""), ROW()-12)),"")</f>
        <v/>
      </c>
      <c r="AC16" s="1707" t="str">
        <f>"CubiScan - in / out"&amp;"  "&amp;R30</f>
        <v xml:space="preserve">CubiScan - in / out  </v>
      </c>
      <c r="AD16" s="1707"/>
      <c r="AE16" s="1215" t="s">
        <v>313</v>
      </c>
      <c r="AF16" s="528" t="str" cm="1">
        <f t="array" ref="AF16">IFERROR(INDEX($A$1:$A$107,SMALL(IF($O$23=$B$1:$B$107,ROW($B$1:$B$107)-MIN(ROW($A$1:$A$107))+1,""), ROW()-12)),"")</f>
        <v/>
      </c>
      <c r="AG16" s="212" t="str" cm="1">
        <f t="array" ref="AG16">IFERROR(INDEX($A$1:$A$107,SMALL(IF($O$25=$B$1:$B$107,ROW($B$1:$B$107)-MIN(ROW($A$1:$A$107))+1,""), ROW()-12)),"")</f>
        <v/>
      </c>
      <c r="AH16" s="326" t="str" cm="1">
        <f t="array" ref="AH16">IFERROR(INDEX($A$1:$A$107,SMALL(IF($O$32=$B$1:$B$107,ROW($B$1:$B$107)-MIN(ROW($A$1:$A$107))+1,""), ROW()-12)),"")</f>
        <v/>
      </c>
      <c r="AI16" s="330" t="str" cm="1">
        <f t="array" ref="AI16">IFERROR(INDEX($A$1:$A$107,SMALL(IF($O$6=$B$1:$B$107,ROW($B$1:$B$107)-MIN(ROW($A$1:$A$107))+1,""), ROW()-1)),"")</f>
        <v/>
      </c>
      <c r="AJ16" s="330" cm="1">
        <f t="array" ref="AJ16">IFERROR(INDEX($A$71:$A$100,SMALL(IF($M$6=$B$71:$B$100,ROW($B$71:$B$100)-MIN(ROW($A$71:$A$100))+1,""), ROW()-1)),"")</f>
        <v>0</v>
      </c>
      <c r="AR16" s="726">
        <v>45809</v>
      </c>
      <c r="AS16" s="1273" t="s">
        <v>572</v>
      </c>
      <c r="AT16" s="325" t="s">
        <v>571</v>
      </c>
      <c r="AU16" s="1275"/>
      <c r="AV16" s="62"/>
      <c r="AW16" s="797" t="s">
        <v>537</v>
      </c>
      <c r="AX16" s="585">
        <v>45114</v>
      </c>
      <c r="AY16" s="794" t="str">
        <f t="shared" ca="1" si="0"/>
        <v>2 year(s) 11 month(s) 9 day(s)</v>
      </c>
    </row>
    <row r="17" spans="1:54 15987:15987" ht="14.25" customHeight="1">
      <c r="A17" s="209" t="str" cm="1">
        <f t="array" ref="A17">_xlfn.IFS(C21=0,"",C21&gt;0,C21)</f>
        <v>Fabian Perez</v>
      </c>
      <c r="B17" s="1023" t="str" cm="1">
        <f t="array" ref="B17">_xlfn.IFS(F21=0,"",F21&gt;0,F21)</f>
        <v>rp</v>
      </c>
      <c r="C17" s="1842" t="s">
        <v>573</v>
      </c>
      <c r="D17" s="1843"/>
      <c r="E17" s="733" t="s">
        <v>514</v>
      </c>
      <c r="F17" s="890" t="s">
        <v>551</v>
      </c>
      <c r="G17" s="1540"/>
      <c r="H17" s="1206"/>
      <c r="I17" s="728"/>
      <c r="J17" s="1840"/>
      <c r="K17" s="961"/>
      <c r="L17" s="979"/>
      <c r="M17" s="936"/>
      <c r="N17" s="735"/>
      <c r="O17" s="729" t="s">
        <v>310</v>
      </c>
      <c r="P17" s="734" t="s">
        <v>574</v>
      </c>
      <c r="Q17" s="761">
        <f t="shared" si="1"/>
        <v>0</v>
      </c>
      <c r="R17" s="1007"/>
      <c r="S17" s="730">
        <f ca="1">LOOKUP(R1,'Deployment needs'!$2:$2,'Deployment needs'!89:89)</f>
        <v>0.25</v>
      </c>
      <c r="T17" s="812"/>
      <c r="U17" s="1829"/>
      <c r="V17" s="1830"/>
      <c r="W17" s="89"/>
      <c r="X17" s="89"/>
      <c r="Y17" s="89"/>
      <c r="Z17" s="1827"/>
      <c r="AA17" s="358" t="str" cm="1">
        <f t="array" ref="AA17">IFERROR(INDEX($A$1:$A$107,SMALL(IF($O$13=$B$1:$B$107,ROW($B$1:$B$107)-MIN(ROW($A$1:$A$107))+1,""), ROW()-12)),"")</f>
        <v/>
      </c>
      <c r="AB17" s="326" t="str" cm="1">
        <f t="array" ref="AB17">IFERROR(INDEX($A$1:$A$107,SMALL(IF(O$17=$B$1:$B$107,ROW($B$1:$B$107)-MIN(ROW($A$1:$A$107))+1,""), ROW()-12)),"")</f>
        <v/>
      </c>
      <c r="AC17" s="1825" t="str" cm="1">
        <f t="array" ref="AC17">IFERROR(INDEX($A$1:$A$107,SMALL(IF($O$29=$B$1:$B$107,ROW($B$1:$B$107)-MIN(ROW($A$1:$A$107))+1,""), ROW()-16)),"")</f>
        <v/>
      </c>
      <c r="AD17" s="1825"/>
      <c r="AE17" s="328" t="str" cm="1">
        <f t="array" ref="AE17">IFERROR(INDEX($A$1:$A$107,SMALL(IF($O$16=$B$1:$B$107,ROW($B$1:$B$107)-MIN(ROW($A$1:$A$107))+1,""), ROW()-16)),"")</f>
        <v/>
      </c>
      <c r="AF17" s="528" t="str" cm="1">
        <f t="array" ref="AF17">IFERROR(INDEX($A$1:$A$107,SMALL(IF($O$23=$B$1:$B$107,ROW($B$1:$B$107)-MIN(ROW($A$1:$A$107))+1,""), ROW()-12)),"")</f>
        <v/>
      </c>
      <c r="AG17" s="332" t="str">
        <f>"Returns Putaway"&amp;" "&amp;R26</f>
        <v xml:space="preserve">Returns Putaway </v>
      </c>
      <c r="AH17" s="326" t="str" cm="1">
        <f t="array" ref="AH17">IFERROR(INDEX($A$1:$A$107,SMALL(IF($O$32=$B$1:$B$107,ROW($B$1:$B$107)-MIN(ROW($A$1:$A$107))+1,""), ROW()-12)),"")</f>
        <v/>
      </c>
      <c r="AI17" s="330" t="str" cm="1">
        <f t="array" ref="AI17">IFERROR(INDEX($A$1:$A$107,SMALL(IF($O$6=$B$1:$B$107,ROW($B$1:$B$107)-MIN(ROW($A$1:$A$107))+1,""), ROW()-1)),"")</f>
        <v/>
      </c>
      <c r="AJ17" s="330" cm="1">
        <f t="array" ref="AJ17">IFERROR(INDEX($A$71:$A$100,SMALL(IF($M$6=$B$71:$B$100,ROW($B$71:$B$100)-MIN(ROW($A$71:$A$100))+1,""), ROW()-1)),"")</f>
        <v>0</v>
      </c>
      <c r="AR17" s="726">
        <v>45839</v>
      </c>
      <c r="AS17" s="622" t="s">
        <v>575</v>
      </c>
      <c r="AT17" s="347"/>
      <c r="AU17" s="708"/>
      <c r="AV17" s="62"/>
      <c r="AW17" s="797" t="s">
        <v>555</v>
      </c>
      <c r="AX17" s="796">
        <v>45417</v>
      </c>
      <c r="AY17" s="794" t="str">
        <f t="shared" ca="1" si="0"/>
        <v>2 year(s) 1 month(s) 11 day(s)</v>
      </c>
    </row>
    <row r="18" spans="1:54 15987:15987" ht="14.25" customHeight="1">
      <c r="A18" s="209" t="str" cm="1">
        <f t="array" ref="A18">_xlfn.IFS(G5=0,"",G5&gt;0,G5)</f>
        <v>Liudmila Gonzalez Caballero</v>
      </c>
      <c r="B18" s="1023" t="str" cm="1">
        <f t="array" ref="B18">_xlfn.IFS(I5=0,"",I5&gt;0,I5)</f>
        <v>cb</v>
      </c>
      <c r="C18" s="1842" t="s">
        <v>576</v>
      </c>
      <c r="D18" s="1843"/>
      <c r="E18" s="733" t="s">
        <v>514</v>
      </c>
      <c r="F18" s="890" t="s">
        <v>442</v>
      </c>
      <c r="G18" s="1540"/>
      <c r="H18" s="1206"/>
      <c r="I18" s="728"/>
      <c r="J18" s="1841"/>
      <c r="K18" s="961"/>
      <c r="L18" s="979"/>
      <c r="M18" s="936"/>
      <c r="N18" s="735"/>
      <c r="O18" s="729" t="s">
        <v>315</v>
      </c>
      <c r="P18" s="734" t="s">
        <v>316</v>
      </c>
      <c r="Q18" s="761">
        <f t="shared" si="1"/>
        <v>0</v>
      </c>
      <c r="R18" s="1008"/>
      <c r="S18" s="730">
        <f ca="1">LOOKUP(R1,'Deployment needs'!$2:$2,'Deployment needs'!72:72)</f>
        <v>4.4217777777777778</v>
      </c>
      <c r="T18" s="812"/>
      <c r="U18" s="1056" t="s">
        <v>577</v>
      </c>
      <c r="V18" s="747" t="s">
        <v>578</v>
      </c>
      <c r="W18" s="89"/>
      <c r="Y18" s="1057"/>
      <c r="Z18" s="1827"/>
      <c r="AA18" s="358" t="str" cm="1">
        <f t="array" ref="AA18">IFERROR(INDEX($A$1:$A$107,SMALL(IF($O$13=$B$1:$B$107,ROW($B$1:$B$107)-MIN(ROW($A$1:$A$107))+1,""), ROW()-12)),"")</f>
        <v/>
      </c>
      <c r="AB18" s="326" t="str" cm="1">
        <f t="array" ref="AB18">IFERROR(INDEX($A$1:$A$107,SMALL(IF(O$17=$B$1:$B$107,ROW($B$1:$B$107)-MIN(ROW($A$1:$A$107))+1,""), ROW()-12)),"")</f>
        <v/>
      </c>
      <c r="AC18" s="1825" t="str" cm="1">
        <f t="array" ref="AC18">IFERROR(INDEX($A$1:$A$107,SMALL(IF($O$29=$B$1:$B$107,ROW($B$1:$B$107)-MIN(ROW($A$1:$A$107))+1,""), ROW()-16)),"")</f>
        <v/>
      </c>
      <c r="AD18" s="1825"/>
      <c r="AE18" s="328" t="str" cm="1">
        <f t="array" ref="AE18">IFERROR(INDEX($A$1:$A$107,SMALL(IF($O$16=$B$1:$B$107,ROW($B$1:$B$107)-MIN(ROW($A$1:$A$107))+1,""), ROW()-16)),"")</f>
        <v/>
      </c>
      <c r="AF18" s="528" t="str" cm="1">
        <f t="array" ref="AF18">IFERROR(INDEX($A$1:$A$107,SMALL(IF($O$23=$B$1:$B$107,ROW($B$1:$B$107)-MIN(ROW($A$1:$A$107))+1,""), ROW()-12)),"")</f>
        <v/>
      </c>
      <c r="AG18" s="326" t="str" cm="1">
        <f t="array" ref="AG18">IFERROR(INDEX($A$1:$A$107,SMALL(IF($O$26=$B$1:$B$107,ROW($B$1:$B$107)-MIN(ROW($A$1:$A$107))+1,""), ROW()-17)),"")</f>
        <v/>
      </c>
      <c r="AH18" s="326" t="str" cm="1">
        <f t="array" ref="AH18">IFERROR(INDEX($A$1:$A$107,SMALL(IF($O$32=$B$1:$B$107,ROW($B$1:$B$107)-MIN(ROW($A$1:$A$107))+1,""), ROW()-12)),"")</f>
        <v/>
      </c>
      <c r="AI18" s="330" t="str" cm="1">
        <f t="array" ref="AI18">IFERROR(INDEX($A$1:$A$107,SMALL(IF($O$6=$B$1:$B$107,ROW($B$1:$B$107)-MIN(ROW($A$1:$A$107))+1,""), ROW()-1)),"")</f>
        <v/>
      </c>
      <c r="AJ18" s="330" cm="1">
        <f t="array" ref="AJ18">IFERROR(INDEX($A$71:$A$100,SMALL(IF($M$6=$B$71:$B$100,ROW($B$71:$B$100)-MIN(ROW($A$71:$A$100))+1,""), ROW()-1)),"")</f>
        <v>0</v>
      </c>
      <c r="AR18" s="726">
        <v>45870</v>
      </c>
      <c r="AS18" s="622" t="s">
        <v>579</v>
      </c>
      <c r="AT18" s="347"/>
      <c r="AU18" s="708"/>
      <c r="AV18" s="62"/>
      <c r="AW18" s="797" t="s">
        <v>580</v>
      </c>
      <c r="AX18" s="795">
        <v>45124</v>
      </c>
      <c r="AY18" s="794" t="str">
        <f t="shared" ca="1" si="0"/>
        <v>2 year(s) 10 month(s) 30 day(s)</v>
      </c>
    </row>
    <row r="19" spans="1:54 15987:15987" ht="14.25" customHeight="1">
      <c r="A19" s="209" t="str" cm="1">
        <f t="array" ref="A19">_xlfn.IFS(G6=0,"",G6&gt;0,G6)</f>
        <v>Adrian Sanchez Avila</v>
      </c>
      <c r="B19" s="1023" t="str" cm="1">
        <f t="array" ref="B19">_xlfn.IFS(I6=0,"",I6&gt;0,I6)</f>
        <v>b</v>
      </c>
      <c r="C19" s="1842" t="s">
        <v>547</v>
      </c>
      <c r="D19" s="1843"/>
      <c r="E19" s="733" t="s">
        <v>514</v>
      </c>
      <c r="F19" s="890" t="s">
        <v>449</v>
      </c>
      <c r="G19" s="1540"/>
      <c r="H19" s="1206"/>
      <c r="I19" s="728"/>
      <c r="J19" s="1841"/>
      <c r="K19" s="961"/>
      <c r="L19" s="979"/>
      <c r="M19" s="936"/>
      <c r="N19" s="735"/>
      <c r="O19" s="729" t="s">
        <v>322</v>
      </c>
      <c r="P19" s="937" t="s">
        <v>323</v>
      </c>
      <c r="Q19" s="761">
        <f t="shared" si="1"/>
        <v>0</v>
      </c>
      <c r="R19" s="1009">
        <f ca="1">_xlfn.IFNA(LOOKUP(TODAY(),'Inbound SOS &amp; EOD'!1:1,'Inbound SOS &amp; EOD'!51:51),0)</f>
        <v>0</v>
      </c>
      <c r="S19" s="730">
        <f ca="1">LOOKUP(R1,'Deployment needs'!$2:$2,'Deployment needs'!70:70)</f>
        <v>0.30895061728395062</v>
      </c>
      <c r="T19" s="812"/>
      <c r="U19" s="517" t="s">
        <v>581</v>
      </c>
      <c r="V19" s="565" t="s">
        <v>582</v>
      </c>
      <c r="X19" s="56" t="s">
        <v>583</v>
      </c>
      <c r="Y19" s="1057"/>
      <c r="Z19" s="1699" t="s">
        <v>179</v>
      </c>
      <c r="AA19" s="527" t="s">
        <v>328</v>
      </c>
      <c r="AB19" s="326" t="str" cm="1">
        <f t="array" ref="AB19">IFERROR(INDEX($A$1:$A$107,SMALL(IF(O$17=$B$1:$B$107,ROW($B$1:$B$107)-MIN(ROW($A$1:$A$107))+1,""), ROW()-12)),"")</f>
        <v/>
      </c>
      <c r="AC19" s="1825" t="str" cm="1">
        <f t="array" ref="AC19">IFERROR(INDEX($A$1:$A$107,SMALL(IF($O$29=$B$1:$B$107,ROW($B$1:$B$107)-MIN(ROW($A$1:$A$107))+1,""), ROW()-16)),"")</f>
        <v/>
      </c>
      <c r="AD19" s="1825"/>
      <c r="AE19" s="328" t="str" cm="1">
        <f t="array" ref="AE19">IFERROR(INDEX($A$1:$A$107,SMALL(IF($O$16=$B$1:$B$107,ROW($B$1:$B$107)-MIN(ROW($A$1:$A$107))+1,""), ROW()-16)),"")</f>
        <v/>
      </c>
      <c r="AF19" s="528" t="str" cm="1">
        <f t="array" ref="AF19">IFERROR(INDEX($A$1:$A$107,SMALL(IF($O$23=$B$1:$B$107,ROW($B$1:$B$107)-MIN(ROW($A$1:$A$107))+1,""), ROW()-12)),"")</f>
        <v/>
      </c>
      <c r="AG19" s="326" t="str" cm="1">
        <f t="array" ref="AG19">IFERROR(INDEX($A$1:$A$107,SMALL(IF($O$26=$B$1:$B$107,ROW($B$1:$B$107)-MIN(ROW($A$1:$A$107))+1,""), ROW()-17)),"")</f>
        <v/>
      </c>
      <c r="AH19" s="326" t="str" cm="1">
        <f t="array" ref="AH19">IFERROR(INDEX($A$1:$A$107,SMALL(IF($O$32=$B$1:$B$107,ROW($B$1:$B$107)-MIN(ROW($A$1:$A$107))+1,""), ROW()-12)),"")</f>
        <v/>
      </c>
      <c r="AI19" s="330" t="str" cm="1">
        <f t="array" ref="AI19">IFERROR(INDEX($A$1:$A$107,SMALL(IF($O$6=$B$1:$B$107,ROW($B$1:$B$107)-MIN(ROW($A$1:$A$107))+1,""), ROW()-1)),"")</f>
        <v/>
      </c>
      <c r="AJ19" s="330" cm="1">
        <f t="array" ref="AJ19">IFERROR(INDEX($A$71:$A$100,SMALL(IF($M$6=$B$71:$B$100,ROW($B$71:$B$100)-MIN(ROW($A$71:$A$100))+1,""), ROW()-1)),"")</f>
        <v>0</v>
      </c>
      <c r="AR19" s="727">
        <v>45901</v>
      </c>
      <c r="AS19" s="315" t="s">
        <v>584</v>
      </c>
      <c r="AT19" s="347"/>
      <c r="AU19" s="708"/>
      <c r="AV19" s="62"/>
      <c r="AW19" s="797" t="s">
        <v>573</v>
      </c>
      <c r="AX19" s="585">
        <v>45558</v>
      </c>
      <c r="AY19" s="794" t="str">
        <f t="shared" ca="1" si="0"/>
        <v>1 year(s) 8 month(s) 24 day(s)</v>
      </c>
    </row>
    <row r="20" spans="1:54 15987:15987" ht="14.25" customHeight="1">
      <c r="A20" s="209" t="str" cm="1">
        <f t="array" ref="A20">_xlfn.IFS(G7=0,"",G7&gt;0,G7)</f>
        <v>Carlos Agramonte Mendoza</v>
      </c>
      <c r="B20" s="1023" t="str" cm="1">
        <f t="array" ref="B20">_xlfn.IFS(I7=0,"",I7&gt;0,I7)</f>
        <v>i</v>
      </c>
      <c r="C20" s="1842" t="s">
        <v>554</v>
      </c>
      <c r="D20" s="1843"/>
      <c r="E20" s="733" t="s">
        <v>514</v>
      </c>
      <c r="F20" s="890" t="s">
        <v>442</v>
      </c>
      <c r="G20" s="1540"/>
      <c r="H20" s="1206"/>
      <c r="I20" s="1246"/>
      <c r="J20" s="1840"/>
      <c r="K20" s="961"/>
      <c r="L20" s="979"/>
      <c r="M20" s="936"/>
      <c r="N20" s="735"/>
      <c r="O20" s="729" t="s">
        <v>325</v>
      </c>
      <c r="P20" s="937" t="s">
        <v>326</v>
      </c>
      <c r="Q20" s="761">
        <f t="shared" si="1"/>
        <v>1</v>
      </c>
      <c r="R20" s="1009">
        <f ca="1">_xlfn.IFNA(LOOKUP(TODAY(),'Inbound SOS &amp; EOD'!1:1,'Inbound SOS &amp; EOD'!61:61),0)</f>
        <v>0</v>
      </c>
      <c r="S20" s="730">
        <f ca="1">LOOKUP(R1,'Deployment needs'!$2:$2,'Deployment needs'!71:71)</f>
        <v>0.39722222222222225</v>
      </c>
      <c r="T20" s="812"/>
      <c r="U20" s="89"/>
      <c r="W20" s="89"/>
      <c r="X20" s="89" t="s">
        <v>407</v>
      </c>
      <c r="Y20" s="89"/>
      <c r="Z20" s="1699"/>
      <c r="AA20" s="528" t="str" cm="1">
        <f t="array" ref="AA20">IFERROR(INDEX($A$1:$A$107,SMALL(IF($O$14=$B$1:$B$107,ROW($B$1:$B$107)-MIN(ROW($A$1:$A$107))+1,""), ROW()-19)),"")</f>
        <v/>
      </c>
      <c r="AB20" s="326" t="str" cm="1">
        <f t="array" ref="AB20">IFERROR(INDEX($A$1:$A$107,SMALL(IF(O$17=$B$1:$B$107,ROW($B$1:$B$107)-MIN(ROW($A$1:$A$107))+1,""), ROW()-12)),"")</f>
        <v/>
      </c>
      <c r="AC20" s="331" t="str">
        <f ca="1">"Pull"&amp;"   "&amp;R21</f>
        <v>Pull   0</v>
      </c>
      <c r="AD20" s="808" t="s">
        <v>340</v>
      </c>
      <c r="AE20" s="1215" t="str">
        <f ca="1">"Throw"&amp;"   "&amp;R22</f>
        <v>Throw   0</v>
      </c>
      <c r="AF20" s="528" t="str" cm="1">
        <f t="array" ref="AF20">IFERROR(INDEX($A$1:$A$107,SMALL(IF($O$23=$B$1:$B$107,ROW($B$1:$B$107)-MIN(ROW($A$1:$A$107))+1,""), ROW()-12)),"")</f>
        <v/>
      </c>
      <c r="AG20" s="326" t="str" cm="1">
        <f t="array" ref="AG20">IFERROR(INDEX($A$1:$A$107,SMALL(IF($O$26=$B$1:$B$107,ROW($B$1:$B$107)-MIN(ROW($A$1:$A$107))+1,""), ROW()-17)),"")</f>
        <v/>
      </c>
      <c r="AH20" s="326" t="str" cm="1">
        <f t="array" ref="AH20">IFERROR(INDEX($A$1:$A$107,SMALL(IF($O$32=$B$1:$B$107,ROW($B$1:$B$107)-MIN(ROW($A$1:$A$107))+1,""), ROW()-12)),"")</f>
        <v/>
      </c>
      <c r="AI20" s="330" t="str" cm="1">
        <f t="array" ref="AI20">IFERROR(INDEX($A$1:$A$107,SMALL(IF($O$6=$B$1:$B$107,ROW($B$1:$B$107)-MIN(ROW($A$1:$A$107))+1,""), ROW()-1)),"")</f>
        <v/>
      </c>
      <c r="AJ20" s="330" cm="1">
        <f t="array" ref="AJ20">IFERROR(INDEX($A$71:$A$100,SMALL(IF($M$6=$B$71:$B$100,ROW($B$71:$B$100)-MIN(ROW($A$71:$A$100))+1,""), ROW()-1)),"")</f>
        <v>0</v>
      </c>
      <c r="AR20" s="727">
        <v>45931</v>
      </c>
      <c r="AS20" s="315" t="s">
        <v>585</v>
      </c>
      <c r="AT20" s="347"/>
      <c r="AU20" s="708"/>
      <c r="AV20" s="62"/>
      <c r="AW20" s="797" t="s">
        <v>570</v>
      </c>
      <c r="AX20" s="585">
        <v>45568</v>
      </c>
      <c r="AY20" s="794" t="str">
        <f t="shared" ca="1" si="0"/>
        <v>1 year(s) 8 month(s) 13 day(s)</v>
      </c>
    </row>
    <row r="21" spans="1:54 15987:15987" ht="14.25" customHeight="1">
      <c r="A21" s="209"/>
      <c r="B21" s="1023"/>
      <c r="C21" s="1842" t="s">
        <v>586</v>
      </c>
      <c r="D21" s="1843"/>
      <c r="E21" s="733" t="s">
        <v>514</v>
      </c>
      <c r="F21" s="728" t="s">
        <v>587</v>
      </c>
      <c r="G21" s="1543"/>
      <c r="H21" s="1206"/>
      <c r="I21" s="728"/>
      <c r="J21" s="1840"/>
      <c r="K21" s="961"/>
      <c r="L21" s="979"/>
      <c r="M21" s="936"/>
      <c r="N21" s="735"/>
      <c r="O21" s="729" t="s">
        <v>330</v>
      </c>
      <c r="P21" s="937" t="s">
        <v>331</v>
      </c>
      <c r="Q21" s="761">
        <f t="shared" si="1"/>
        <v>1</v>
      </c>
      <c r="R21" s="1009">
        <f ca="1">_xlfn.IFNA(LOOKUP(TODAY(),'Inbound SOS &amp; EOD'!1:1,'Inbound SOS &amp; EOD'!62:62),0)+R22</f>
        <v>0</v>
      </c>
      <c r="S21" s="730">
        <f ca="1">LOOKUP(R1,'Deployment needs'!$2:$2,'Deployment needs'!94:94)</f>
        <v>0</v>
      </c>
      <c r="U21" s="89"/>
      <c r="W21" s="89"/>
      <c r="X21" s="89"/>
      <c r="Y21" s="89"/>
      <c r="Z21" s="1699"/>
      <c r="AA21" s="528" t="str" cm="1">
        <f t="array" ref="AA21">IFERROR(INDEX($A$1:$A$107,SMALL(IF($O$14=$B$1:$B$107,ROW($B$1:$B$107)-MIN(ROW($A$1:$A$107))+1,""), ROW()-19)),"")</f>
        <v/>
      </c>
      <c r="AB21" s="326" t="str" cm="1">
        <f t="array" ref="AB21">IFERROR(INDEX($A$1:$A$107,SMALL(IF(O$17=$B$1:$B$107,ROW($B$1:$B$107)-MIN(ROW($A$1:$A$107))+1,""), ROW()-12)),"")</f>
        <v/>
      </c>
      <c r="AC21" s="326" t="str" cm="1">
        <f t="array" ref="AC21">IFERROR(INDEX($A$1:$A$107,SMALL(IF($O$20=$B$1:$B$107,ROW($B$1:$B$107)-MIN(ROW($A$1:$A$107))+1,""), ROW()-20)),"")</f>
        <v>Fabian Perez</v>
      </c>
      <c r="AD21" s="1219" t="s">
        <v>345</v>
      </c>
      <c r="AE21" s="328" t="str" cm="1">
        <f t="array" ref="AE21">IFERROR(INDEX($A$1:$A$107,SMALL(IF($O$21=$B$1:$B$107,ROW($B$1:$B$107)-MIN(ROW($A$1:$A$107))+1,""), ROW()-20)),"")</f>
        <v>Freddy Sossa</v>
      </c>
      <c r="AF21" s="528" t="str" cm="1">
        <f t="array" ref="AF21">IFERROR(INDEX($A$1:$A$107,SMALL(IF($O$23=$B$1:$B$107,ROW($B$1:$B$107)-MIN(ROW($A$1:$A$107))+1,""), ROW()-12)),"")</f>
        <v/>
      </c>
      <c r="AG21" s="326" t="str" cm="1">
        <f t="array" ref="AG21">IFERROR(INDEX($A$1:$A$107,SMALL(IF($O$26=$B$1:$B$107,ROW($B$1:$B$107)-MIN(ROW($A$1:$A$107))+1,""), ROW()-17)),"")</f>
        <v/>
      </c>
      <c r="AH21" s="326" t="str" cm="1">
        <f t="array" ref="AH21">IFERROR(INDEX($A$1:$A$107,SMALL(IF($O$32=$B$1:$B$107,ROW($B$1:$B$107)-MIN(ROW($A$1:$A$107))+1,""), ROW()-12)),"")</f>
        <v/>
      </c>
      <c r="AI21" s="330" t="str" cm="1">
        <f t="array" ref="AI21">IFERROR(INDEX($A$1:$A$107,SMALL(IF($O$6=$B$1:$B$107,ROW($B$1:$B$107)-MIN(ROW($A$1:$A$107))+1,""), ROW()-1)),"")</f>
        <v/>
      </c>
      <c r="AJ21" s="330" cm="1">
        <f t="array" ref="AJ21">IFERROR(INDEX($A$71:$A$100,SMALL(IF($M$6=$B$71:$B$100,ROW($B$71:$B$100)-MIN(ROW($A$71:$A$100))+1,""), ROW()-1)),"")</f>
        <v>0</v>
      </c>
      <c r="AR21" s="727">
        <v>45962</v>
      </c>
      <c r="AS21" s="315" t="s">
        <v>533</v>
      </c>
      <c r="AT21" s="347"/>
      <c r="AU21" s="708"/>
      <c r="AV21" s="62"/>
      <c r="AW21" s="797" t="s">
        <v>576</v>
      </c>
      <c r="AX21" s="585">
        <v>45520</v>
      </c>
      <c r="AY21" s="794" t="str">
        <f t="shared" ca="1" si="0"/>
        <v>1 year(s) 10 month(s) 0 day(s)</v>
      </c>
    </row>
    <row r="22" spans="1:54 15987:15987" ht="14.25" customHeight="1">
      <c r="A22" s="209"/>
      <c r="B22" s="1023"/>
      <c r="C22" s="1811"/>
      <c r="D22" s="1811"/>
      <c r="E22" s="733"/>
      <c r="F22" s="728"/>
      <c r="G22" s="1544"/>
      <c r="H22" s="1206"/>
      <c r="I22" s="728"/>
      <c r="J22" s="1840"/>
      <c r="K22" s="961"/>
      <c r="L22" s="979"/>
      <c r="M22" s="936"/>
      <c r="N22" s="735"/>
      <c r="O22" s="729" t="s">
        <v>334</v>
      </c>
      <c r="P22" s="937" t="s">
        <v>208</v>
      </c>
      <c r="Q22" s="761">
        <f t="shared" si="1"/>
        <v>0</v>
      </c>
      <c r="R22" s="1010">
        <f ca="1">_xlfn.IFNA(LOOKUP(TODAY(),'Inbound SOS &amp; EOD'!1:1,'Inbound SOS &amp; EOD'!52:52),0)</f>
        <v>0</v>
      </c>
      <c r="S22" s="730">
        <f ca="1">LOOKUP(R1,'Deployment needs'!$2:$2,'Deployment needs'!81:81)</f>
        <v>0.70271339978334679</v>
      </c>
      <c r="T22" s="812"/>
      <c r="U22" s="1247" t="s">
        <v>588</v>
      </c>
      <c r="V22" s="1248" t="s">
        <v>589</v>
      </c>
      <c r="W22" s="1249">
        <v>2</v>
      </c>
      <c r="X22" s="224">
        <f ca="1">Q2</f>
        <v>5850</v>
      </c>
      <c r="Y22" s="135"/>
      <c r="Z22" s="1699"/>
      <c r="AA22" s="528" t="str" cm="1">
        <f t="array" ref="AA22">IFERROR(INDEX($A$1:$A$107,SMALL(IF($O$14=$B$1:$B$107,ROW($B$1:$B$107)-MIN(ROW($A$1:$A$107))+1,""), ROW()-19)),"")</f>
        <v/>
      </c>
      <c r="AB22" s="326" t="str" cm="1">
        <f t="array" ref="AB22">IFERROR(INDEX($A$1:$A$107,SMALL(IF(O$17=$B$1:$B$107,ROW($B$1:$B$107)-MIN(ROW($A$1:$A$107))+1,""), ROW()-12)),"")</f>
        <v/>
      </c>
      <c r="AC22" s="326" t="str" cm="1">
        <f t="array" ref="AC22">IFERROR(INDEX($A$1:$A$107,SMALL(IF($O$20=$B$1:$B$107,ROW($B$1:$B$107)-MIN(ROW($A$1:$A$107))+1,""), ROW()-20)),"")</f>
        <v/>
      </c>
      <c r="AD22" s="1219"/>
      <c r="AE22" s="328" t="str" cm="1">
        <f t="array" ref="AE22">IFERROR(INDEX($A$1:$A$107,SMALL(IF($O$21=$B$1:$B$107,ROW($B$1:$B$107)-MIN(ROW($A$1:$A$107))+1,""), ROW()-20)),"")</f>
        <v/>
      </c>
      <c r="AF22" s="528" t="str" cm="1">
        <f t="array" ref="AF22">IFERROR(INDEX($A$1:$A$107,SMALL(IF($O$23=$B$1:$B$107,ROW($B$1:$B$107)-MIN(ROW($A$1:$A$107))+1,""), ROW()-12)),"")</f>
        <v/>
      </c>
      <c r="AG22" s="326" t="str" cm="1">
        <f t="array" ref="AG22">IFERROR(INDEX($A$1:$A$107,SMALL(IF($O$26=$B$1:$B$107,ROW($B$1:$B$107)-MIN(ROW($A$1:$A$107))+1,""), ROW()-17)),"")</f>
        <v/>
      </c>
      <c r="AH22" s="326" t="str" cm="1">
        <f t="array" ref="AH22">IFERROR(INDEX($A$1:$A$107,SMALL(IF($O$32=$B$1:$B$107,ROW($B$1:$B$107)-MIN(ROW($A$1:$A$107))+1,""), ROW()-12)),"")</f>
        <v/>
      </c>
      <c r="AI22" s="330" t="str" cm="1">
        <f t="array" ref="AI22">IFERROR(INDEX($A$1:$A$107,SMALL(IF($O$6=$B$1:$B$107,ROW($B$1:$B$107)-MIN(ROW($A$1:$A$107))+1,""), ROW()-1)),"")</f>
        <v/>
      </c>
      <c r="AJ22" s="330" cm="1">
        <f t="array" ref="AJ22">IFERROR(INDEX($A$71:$A$100,SMALL(IF($M$6=$B$71:$B$100,ROW($B$71:$B$100)-MIN(ROW($A$71:$A$100))+1,""), ROW()-1)),"")</f>
        <v>0</v>
      </c>
      <c r="AR22" s="727">
        <v>45992</v>
      </c>
      <c r="AS22" s="315" t="s">
        <v>590</v>
      </c>
      <c r="AT22" s="347"/>
      <c r="AX22" s="33"/>
      <c r="AY22" s="715"/>
      <c r="WPW22" s="311"/>
    </row>
    <row r="23" spans="1:54 15987:15987" ht="14.25" customHeight="1">
      <c r="A23" s="209"/>
      <c r="B23" s="1023"/>
      <c r="C23" s="1811"/>
      <c r="D23" s="1811"/>
      <c r="E23" s="994"/>
      <c r="F23" s="728"/>
      <c r="G23" s="1540"/>
      <c r="H23" s="1206"/>
      <c r="I23" s="728"/>
      <c r="J23" s="1840"/>
      <c r="K23" s="961"/>
      <c r="L23" s="979"/>
      <c r="M23" s="936"/>
      <c r="N23" s="735"/>
      <c r="O23" s="729" t="s">
        <v>337</v>
      </c>
      <c r="P23" s="937" t="s">
        <v>338</v>
      </c>
      <c r="Q23" s="761">
        <f t="shared" si="1"/>
        <v>1</v>
      </c>
      <c r="R23" s="1009">
        <f ca="1">_xlfn.IFNA(LOOKUP(TODAY(),'Inbound SOS &amp; EOD'!$1:$1,'Inbound SOS &amp; EOD'!41:41),0)</f>
        <v>746</v>
      </c>
      <c r="S23" s="730">
        <f ca="1">LOOKUP(R1,'Deployment needs'!$2:$2,'Deployment needs'!82:82)</f>
        <v>6.2215433563218403E-2</v>
      </c>
      <c r="T23" s="812" t="s">
        <v>407</v>
      </c>
      <c r="U23" s="217" t="s">
        <v>360</v>
      </c>
      <c r="V23" s="113">
        <v>3.5</v>
      </c>
      <c r="W23" s="621">
        <v>2</v>
      </c>
      <c r="X23" s="221">
        <v>8</v>
      </c>
      <c r="Z23" s="1699"/>
      <c r="AA23" s="809" t="str">
        <f>"Receiving"&amp;"  "&amp;R35</f>
        <v xml:space="preserve">Receiving  </v>
      </c>
      <c r="AB23" s="809" t="s">
        <v>344</v>
      </c>
      <c r="AC23" s="326" t="str" cm="1">
        <f t="array" ref="AC23">IFERROR(INDEX($A$1:$A$107,SMALL(IF($O$20=$B$1:$B$107,ROW($B$1:$B$107)-MIN(ROW($A$1:$A$107))+1,""), ROW()-20)),"")</f>
        <v/>
      </c>
      <c r="AD23" s="1219"/>
      <c r="AE23" s="328" t="str" cm="1">
        <f t="array" ref="AE23">IFERROR(INDEX($A$1:$A$107,SMALL(IF($O$21=$B$1:$B$107,ROW($B$1:$B$107)-MIN(ROW($A$1:$A$107))+1,""), ROW()-20)),"")</f>
        <v/>
      </c>
      <c r="AF23" s="528" t="str" cm="1">
        <f t="array" ref="AF23">IFERROR(INDEX($A$1:$A$107,SMALL(IF($O$23=$B$1:$B$107,ROW($B$1:$B$107)-MIN(ROW($A$1:$A$107))+1,""), ROW()-12)),"")</f>
        <v/>
      </c>
      <c r="AG23" s="326" t="str" cm="1">
        <f t="array" ref="AG23">IFERROR(INDEX($A$1:$A$107,SMALL(IF($O$26=$B$1:$B$107,ROW($B$1:$B$107)-MIN(ROW($A$1:$A$107))+1,""), ROW()-17)),"")</f>
        <v/>
      </c>
      <c r="AH23" s="326" t="str" cm="1">
        <f t="array" ref="AH23">IFERROR(INDEX($A$1:$A$107,SMALL(IF($O$32=$B$1:$B$107,ROW($B$1:$B$107)-MIN(ROW($A$1:$A$107))+1,""), ROW()-12)),"")</f>
        <v/>
      </c>
      <c r="AI23" s="330" t="str" cm="1">
        <f t="array" ref="AI23">IFERROR(INDEX($A$1:$A$107,SMALL(IF($O$6=$B$1:$B$107,ROW($B$1:$B$107)-MIN(ROW($A$1:$A$107))+1,""), ROW()-1)),"")</f>
        <v/>
      </c>
      <c r="AJ23" s="330" cm="1">
        <f t="array" ref="AJ23">IFERROR(INDEX($A$71:$A$100,SMALL(IF($M$6=$B$71:$B$100,ROW($B$71:$B$100)-MIN(ROW($A$71:$A$100))+1,""), ROW()-1)),"")</f>
        <v>0</v>
      </c>
      <c r="AR23" s="727">
        <v>46023</v>
      </c>
      <c r="AS23" s="315" t="s">
        <v>493</v>
      </c>
      <c r="AT23" s="347"/>
    </row>
    <row r="24" spans="1:54 15987:15987" ht="14.25" customHeight="1">
      <c r="A24" s="209"/>
      <c r="B24" s="1023"/>
      <c r="C24" s="1811"/>
      <c r="D24" s="1811"/>
      <c r="E24" s="733"/>
      <c r="F24" s="728"/>
      <c r="G24" s="1540"/>
      <c r="H24" s="1206"/>
      <c r="I24" s="765"/>
      <c r="J24" s="1840"/>
      <c r="K24" s="961"/>
      <c r="L24" s="979"/>
      <c r="M24" s="936"/>
      <c r="N24" s="735"/>
      <c r="O24" s="729" t="s">
        <v>342</v>
      </c>
      <c r="P24" s="937" t="s">
        <v>343</v>
      </c>
      <c r="Q24" s="761">
        <f t="shared" si="1"/>
        <v>0</v>
      </c>
      <c r="R24" s="1009">
        <f ca="1">_xlfn.IFNA(LOOKUP(TODAY()+1,'Inbound SOS &amp; EOD'!$1:$1,'Inbound SOS &amp; EOD'!42:42),0)</f>
        <v>0</v>
      </c>
      <c r="S24" s="730">
        <f ca="1">LOOKUP(R1,'Deployment needs'!$2:$2,'Deployment needs'!83:83)*0.25</f>
        <v>5.5549494252873567E-2</v>
      </c>
      <c r="T24" s="812"/>
      <c r="U24" s="217" t="s">
        <v>363</v>
      </c>
      <c r="V24" s="114">
        <v>1</v>
      </c>
      <c r="W24" s="114" t="s">
        <v>365</v>
      </c>
      <c r="X24" s="219" t="s">
        <v>366</v>
      </c>
      <c r="Z24" s="1699"/>
      <c r="AA24" s="528" t="str" cm="1">
        <f t="array" ref="AA24">IFERROR(INDEX($A$1:$A$107,SMALL(IF($O$27=$B$1:$B$107,ROW($B$1:$B$107)-MIN(ROW($A$1:$A$107))+1,""), ROW()-23)),"")</f>
        <v/>
      </c>
      <c r="AB24" s="502"/>
      <c r="AC24" s="326" t="str" cm="1">
        <f t="array" ref="AC24">IFERROR(INDEX($A$1:$A$107,SMALL(IF($O$20=$B$1:$B$107,ROW($B$1:$B$107)-MIN(ROW($A$1:$A$107))+1,""), ROW()-20)),"")</f>
        <v/>
      </c>
      <c r="AD24" s="1219"/>
      <c r="AE24" s="328" t="str" cm="1">
        <f t="array" ref="AE24">IFERROR(INDEX($A$1:$A$107,SMALL(IF($O$21=$B$1:$B$107,ROW($B$1:$B$107)-MIN(ROW($A$1:$A$107))+1,""), ROW()-20)),"")</f>
        <v/>
      </c>
      <c r="AF24" s="528" t="str" cm="1">
        <f t="array" ref="AF24">IFERROR(INDEX($A$1:$A$107,SMALL(IF($O$23=$B$1:$B$107,ROW($B$1:$B$107)-MIN(ROW($A$1:$A$107))+1,""), ROW()-12)),"")</f>
        <v/>
      </c>
      <c r="AG24" s="326" t="str" cm="1">
        <f t="array" ref="AG24">IFERROR(INDEX($A$1:$A$107,SMALL(IF($O$26=$B$1:$B$107,ROW($B$1:$B$107)-MIN(ROW($A$1:$A$107))+1,""), ROW()-17)),"")</f>
        <v/>
      </c>
      <c r="AH24" s="326" t="str" cm="1">
        <f t="array" ref="AH24">IFERROR(INDEX($A$1:$A$107,SMALL(IF($O$32=$B$1:$B$107,ROW($B$1:$B$107)-MIN(ROW($A$1:$A$107))+1,""), ROW()-12)),"")</f>
        <v/>
      </c>
      <c r="AI24" s="330" t="str" cm="1">
        <f t="array" ref="AI24">IFERROR(INDEX($A$1:$A$107,SMALL(IF($O$6=$B$1:$B$107,ROW($B$1:$B$107)-MIN(ROW($A$1:$A$107))+1,""), ROW()-1)),"")</f>
        <v/>
      </c>
      <c r="AJ24" s="330" cm="1">
        <f t="array" ref="AJ24">IFERROR(INDEX($A$71:$A$100,SMALL(IF($M$6=$B$71:$B$100,ROW($B$71:$B$100)-MIN(ROW($A$71:$A$100))+1,""), ROW()-1)),"")</f>
        <v>0</v>
      </c>
      <c r="AR24" s="727">
        <v>46054</v>
      </c>
      <c r="AS24" s="315" t="s">
        <v>591</v>
      </c>
      <c r="AT24" s="347"/>
      <c r="BB24" s="725"/>
    </row>
    <row r="25" spans="1:54 15987:15987" ht="14.25" customHeight="1">
      <c r="A25" s="209"/>
      <c r="B25" s="1023"/>
      <c r="C25" s="1811"/>
      <c r="D25" s="1811"/>
      <c r="E25" s="733"/>
      <c r="F25" s="728"/>
      <c r="G25" s="1540"/>
      <c r="H25" s="1206"/>
      <c r="I25" s="765"/>
      <c r="J25" s="1840"/>
      <c r="K25" s="961"/>
      <c r="L25" s="979"/>
      <c r="M25" s="936"/>
      <c r="N25" s="735"/>
      <c r="O25" s="729" t="s">
        <v>347</v>
      </c>
      <c r="P25" s="937" t="s">
        <v>348</v>
      </c>
      <c r="Q25" s="761">
        <f t="shared" si="1"/>
        <v>0</v>
      </c>
      <c r="R25" s="1835">
        <f ca="1">_xlfn.IFNA(LOOKUP(TODAY(),'Inbound SOS &amp; EOD'!$1:$1,'Inbound SOS &amp; EOD'!59:59),0)</f>
        <v>0</v>
      </c>
      <c r="S25" s="730">
        <f ca="1">LOOKUP(R1,'Deployment needs'!$2:$2,'Deployment needs'!83:83)</f>
        <v>0.22219797701149427</v>
      </c>
      <c r="U25" s="1055" t="s">
        <v>232</v>
      </c>
      <c r="V25" s="113">
        <v>12</v>
      </c>
      <c r="W25" s="113">
        <v>165</v>
      </c>
      <c r="X25" s="221">
        <f>W25*V25*$V$23</f>
        <v>6930</v>
      </c>
      <c r="Z25" s="1699"/>
      <c r="AA25" s="528" t="str" cm="1">
        <f t="array" ref="AA25">IFERROR(INDEX($A$1:$A$107,SMALL(IF($O$27=$B$1:$B$107,ROW($B$1:$B$107)-MIN(ROW($A$1:$A$107))+1,""), ROW()-23)),"")</f>
        <v/>
      </c>
      <c r="AB25" s="502"/>
      <c r="AC25" s="326" t="str" cm="1">
        <f t="array" ref="AC25">IFERROR(INDEX($A$1:$A$107,SMALL(IF($O$20=$B$1:$B$107,ROW($B$1:$B$107)-MIN(ROW($A$1:$A$107))+1,""), ROW()-20)),"")</f>
        <v/>
      </c>
      <c r="AD25" s="1219"/>
      <c r="AE25" s="328" t="str" cm="1">
        <f t="array" ref="AE25">IFERROR(INDEX($A$1:$A$107,SMALL(IF($O$21=$B$1:$B$107,ROW($B$1:$B$107)-MIN(ROW($A$1:$A$107))+1,""), ROW()-20)),"")</f>
        <v/>
      </c>
      <c r="AF25" s="528" t="str" cm="1">
        <f t="array" ref="AF25">IFERROR(INDEX($A$1:$A$107,SMALL(IF($O$23=$B$1:$B$107,ROW($B$1:$B$107)-MIN(ROW($A$1:$A$107))+1,""), ROW()-12)),"")</f>
        <v/>
      </c>
      <c r="AG25" s="326" t="str" cm="1">
        <f t="array" ref="AG25">IFERROR(INDEX($A$1:$A$107,SMALL(IF($O$26=$B$1:$B$107,ROW($B$1:$B$107)-MIN(ROW($A$1:$A$107))+1,""), ROW()-17)),"")</f>
        <v/>
      </c>
      <c r="AH25" s="326" t="str" cm="1">
        <f t="array" ref="AH25">IFERROR(INDEX($A$1:$A$107,SMALL(IF($O$32=$B$1:$B$107,ROW($B$1:$B$107)-MIN(ROW($A$1:$A$107))+1,""), ROW()-12)),"")</f>
        <v/>
      </c>
      <c r="AI25" s="330" t="str" cm="1">
        <f t="array" ref="AI25">IFERROR(INDEX($A$1:$A$107,SMALL(IF($O$6=$B$1:$B$107,ROW($B$1:$B$107)-MIN(ROW($A$1:$A$107))+1,""), ROW()-1)),"")</f>
        <v/>
      </c>
      <c r="AJ25" s="330" cm="1">
        <f t="array" ref="AJ25">IFERROR(INDEX($A$71:$A$100,SMALL(IF($M$6=$B$71:$B$100,ROW($B$71:$B$100)-MIN(ROW($A$71:$A$100))+1,""), ROW()-1)),"")</f>
        <v>0</v>
      </c>
      <c r="AR25" s="727">
        <v>46082</v>
      </c>
      <c r="AS25" s="315" t="s">
        <v>592</v>
      </c>
      <c r="AT25" s="347"/>
    </row>
    <row r="26" spans="1:54 15987:15987" ht="14.25" customHeight="1">
      <c r="A26" s="209"/>
      <c r="B26" s="1023"/>
      <c r="C26" s="1811"/>
      <c r="D26" s="1811"/>
      <c r="E26" s="733"/>
      <c r="F26" s="728"/>
      <c r="G26" s="1545"/>
      <c r="H26" s="1206"/>
      <c r="I26" s="728"/>
      <c r="J26" s="1840"/>
      <c r="K26" s="961"/>
      <c r="L26" s="978"/>
      <c r="M26" s="938"/>
      <c r="N26" s="735"/>
      <c r="O26" s="729" t="s">
        <v>350</v>
      </c>
      <c r="P26" s="937" t="s">
        <v>351</v>
      </c>
      <c r="Q26" s="761">
        <f t="shared" si="1"/>
        <v>0</v>
      </c>
      <c r="R26" s="1835"/>
      <c r="S26" s="730">
        <f ca="1">LOOKUP(R1,'Deployment needs'!$2:$2,'Deployment needs'!73:73)</f>
        <v>1.4739259259259259</v>
      </c>
      <c r="T26" s="812"/>
      <c r="U26" s="1055" t="s">
        <v>240</v>
      </c>
      <c r="V26" s="113">
        <v>1</v>
      </c>
      <c r="W26" s="113">
        <v>200</v>
      </c>
      <c r="X26" s="221">
        <f>W26*V26*$W$22</f>
        <v>400</v>
      </c>
      <c r="Z26" s="1699"/>
      <c r="AA26" s="528" t="str" cm="1">
        <f t="array" ref="AA26">IFERROR(INDEX($A$1:$A$107,SMALL(IF($O$27=$B$1:$B$107,ROW($B$1:$B$107)-MIN(ROW($A$1:$A$107))+1,""), ROW()-23)),"")</f>
        <v/>
      </c>
      <c r="AB26" s="502"/>
      <c r="AC26" s="1826" t="s">
        <v>367</v>
      </c>
      <c r="AD26" s="1826"/>
      <c r="AE26" s="328" t="str" cm="1">
        <f t="array" ref="AE26">IFERROR(INDEX($A$1:$A$107,SMALL(IF($O$21=$B$1:$B$107,ROW($B$1:$B$107)-MIN(ROW($A$1:$A$107))+1,""), ROW()-20)),"")</f>
        <v/>
      </c>
      <c r="AF26" s="817" t="str">
        <f>"Returns Exceptions"&amp;"   "&amp;$X$27</f>
        <v xml:space="preserve">Returns Exceptions   </v>
      </c>
      <c r="AG26" s="326" t="str" cm="1">
        <f t="array" ref="AG26">IFERROR(INDEX($A$1:$A$107,SMALL(IF($O$26=$B$1:$B$107,ROW($B$1:$B$107)-MIN(ROW($A$1:$A$107))+1,""), ROW()-17)),"")</f>
        <v/>
      </c>
      <c r="AH26" s="326" t="str" cm="1">
        <f t="array" ref="AH26">IFERROR(INDEX($A$1:$A$107,SMALL(IF($O$32=$B$1:$B$107,ROW($B$1:$B$107)-MIN(ROW($A$1:$A$107))+1,""), ROW()-12)),"")</f>
        <v/>
      </c>
      <c r="AI26" s="330" t="str" cm="1">
        <f t="array" ref="AI26">IFERROR(INDEX($A$1:$A$107,SMALL(IF($O$6=$B$1:$B$107,ROW($B$1:$B$107)-MIN(ROW($A$1:$A$107))+1,""), ROW()-1)),"")</f>
        <v/>
      </c>
      <c r="AJ26" s="330" cm="1">
        <f t="array" ref="AJ26">IFERROR(INDEX($A$71:$A$100,SMALL(IF($M$6=$B$71:$B$100,ROW($B$71:$B$100)-MIN(ROW($A$71:$A$100))+1,""), ROW()-1)),"")</f>
        <v>0</v>
      </c>
      <c r="AR26" s="727">
        <v>46113</v>
      </c>
      <c r="AS26" s="315" t="s">
        <v>593</v>
      </c>
      <c r="AT26" s="347"/>
    </row>
    <row r="27" spans="1:54 15987:15987" ht="14.25" customHeight="1">
      <c r="A27" s="209"/>
      <c r="B27" s="1023"/>
      <c r="C27" s="1811"/>
      <c r="D27" s="1811"/>
      <c r="E27" s="733"/>
      <c r="F27" s="728"/>
      <c r="G27" s="1540"/>
      <c r="H27" s="1206"/>
      <c r="I27" s="765"/>
      <c r="J27" s="1840"/>
      <c r="K27" s="961"/>
      <c r="L27" s="979"/>
      <c r="M27" s="939"/>
      <c r="N27" s="735"/>
      <c r="O27" s="729" t="s">
        <v>354</v>
      </c>
      <c r="P27" s="937" t="s">
        <v>355</v>
      </c>
      <c r="Q27" s="761">
        <f t="shared" si="1"/>
        <v>0</v>
      </c>
      <c r="R27" s="1009">
        <f ca="1">_xlfn.IFNA(LOOKUP(TODAY(),'Inbound SOS &amp; EOD'!$1:$1,'Inbound SOS &amp; EOD'!56:56),0)</f>
        <v>0</v>
      </c>
      <c r="S27" s="730">
        <f ca="1">LOOKUP(R1,'Deployment needs'!$2:$2,'Deployment needs'!74:74)</f>
        <v>1.6581666666666666</v>
      </c>
      <c r="T27" s="812"/>
      <c r="U27" s="1055"/>
      <c r="V27" s="113"/>
      <c r="W27" s="113"/>
      <c r="X27" s="221"/>
      <c r="Z27" s="1699"/>
      <c r="AA27" s="528" t="str" cm="1">
        <f t="array" ref="AA27">IFERROR(INDEX($A$1:$A$107,SMALL(IF($O$27=$B$1:$B$107,ROW($B$1:$B$107)-MIN(ROW($A$1:$A$107))+1,""), ROW()-23)),"")</f>
        <v/>
      </c>
      <c r="AB27" s="502"/>
      <c r="AC27" s="1825" t="str" cm="1">
        <f t="array" ref="AC27">IFERROR(INDEX($A$1:$A$107,SMALL(IF($O$33=$B$1:$B$107,ROW($B$1:$B$107)-MIN(ROW($A$1:$A$107))+1,""), ROW()-26)),"")</f>
        <v/>
      </c>
      <c r="AD27" s="1825"/>
      <c r="AE27" s="328" t="str" cm="1">
        <f t="array" ref="AE27">IFERROR(INDEX($A$1:$A$107,SMALL(IF($O$21=$B$1:$B$107,ROW($B$1:$B$107)-MIN(ROW($A$1:$A$107))+1,""), ROW()-20)),"")</f>
        <v/>
      </c>
      <c r="AF27" s="528" t="str" cm="1">
        <f t="array" ref="AF27">IFERROR(INDEX($A$1:$A$107,SMALL(IF($O$24=$B$1:$B$107,ROW($B$1:$B$107)-MIN(ROW($A$1:$A$107))+1,""), ROW()-26)),"")</f>
        <v/>
      </c>
      <c r="AG27" s="326" t="str" cm="1">
        <f t="array" ref="AG27">IFERROR(INDEX($A$1:$A$107,SMALL(IF($O$26=$B$1:$B$107,ROW($B$1:$B$107)-MIN(ROW($A$1:$A$107))+1,""), ROW()-17)),"")</f>
        <v/>
      </c>
      <c r="AH27" s="326" t="str" cm="1">
        <f t="array" ref="AH27">IFERROR(INDEX($A$1:$A$107,SMALL(IF($O$32=$B$1:$B$107,ROW($B$1:$B$107)-MIN(ROW($A$1:$A$107))+1,""), ROW()-12)),"")</f>
        <v/>
      </c>
      <c r="AI27" s="330" t="str" cm="1">
        <f t="array" ref="AI27">IFERROR(INDEX($A$1:$A$107,SMALL(IF($O$6=$B$1:$B$107,ROW($B$1:$B$107)-MIN(ROW($A$1:$A$107))+1,""), ROW()-1)),"")</f>
        <v/>
      </c>
      <c r="AJ27" s="330" cm="1">
        <f t="array" ref="AJ27">IFERROR(INDEX($A$71:$A$100,SMALL(IF($M$6=$B$71:$B$100,ROW($B$71:$B$100)-MIN(ROW($A$71:$A$100))+1,""), ROW()-1)),"")</f>
        <v>0</v>
      </c>
      <c r="AR27" s="727">
        <v>46143</v>
      </c>
      <c r="AS27" s="315" t="s">
        <v>594</v>
      </c>
      <c r="AT27" s="347"/>
      <c r="AX27" s="764"/>
    </row>
    <row r="28" spans="1:54 15987:15987" ht="14.25" customHeight="1">
      <c r="A28" s="209"/>
      <c r="B28" s="1023"/>
      <c r="C28" s="1811"/>
      <c r="D28" s="1811"/>
      <c r="E28" s="733"/>
      <c r="F28" s="728"/>
      <c r="G28" s="1540"/>
      <c r="H28" s="1206"/>
      <c r="I28" s="765"/>
      <c r="J28" s="1840"/>
      <c r="K28" s="961"/>
      <c r="L28" s="979"/>
      <c r="M28" s="939"/>
      <c r="N28" s="735" t="s">
        <v>407</v>
      </c>
      <c r="O28" s="729" t="s">
        <v>359</v>
      </c>
      <c r="P28" s="937" t="s">
        <v>595</v>
      </c>
      <c r="Q28" s="761">
        <f t="shared" si="1"/>
        <v>0</v>
      </c>
      <c r="R28" s="1011"/>
      <c r="S28" s="730"/>
      <c r="T28" s="812"/>
      <c r="U28" s="1828" t="s">
        <v>375</v>
      </c>
      <c r="V28" s="1828"/>
      <c r="W28" s="1828"/>
      <c r="X28" s="222">
        <f>SUM(X25:X27)</f>
        <v>7330</v>
      </c>
      <c r="Z28" s="1699"/>
      <c r="AA28" s="296" t="str" cm="1">
        <f t="array" ref="AA28">IFERROR(INDEX($A$1:$A$107,SMALL(IF($O$27=$B$1:$B$107,ROW($B$1:$B$107)-MIN(ROW($A$1:$A$107))+1,""), ROW()-23)),"")</f>
        <v/>
      </c>
      <c r="AB28" s="502"/>
      <c r="AC28" s="1825" t="str" cm="1">
        <f t="array" ref="AC28">IFERROR(INDEX($A$1:$A$107,SMALL(IF($O$33=$B$1:$B$107,ROW($B$1:$B$107)-MIN(ROW($A$1:$A$107))+1,""), ROW()-26)),"")</f>
        <v/>
      </c>
      <c r="AD28" s="1825"/>
      <c r="AE28" s="328" t="str" cm="1">
        <f t="array" ref="AE28">IFERROR(INDEX($A$1:$A$107,SMALL(IF($O$21=$B$1:$B$107,ROW($B$1:$B$107)-MIN(ROW($A$1:$A$107))+1,""), ROW()-20)),"")</f>
        <v/>
      </c>
      <c r="AF28" s="528" t="str" cm="1">
        <f t="array" ref="AF28">IFERROR(INDEX($A$1:$A$107,SMALL(IF($O$24=$B$1:$B$107,ROW($B$1:$B$107)-MIN(ROW($A$1:$A$107))+1,""), ROW()-26)),"")</f>
        <v/>
      </c>
      <c r="AG28" s="326" t="str" cm="1">
        <f t="array" ref="AG28">IFERROR(INDEX($A$1:$A$107,SMALL(IF($O$26=$B$1:$B$107,ROW($B$1:$B$107)-MIN(ROW($A$1:$A$107))+1,""), ROW()-17)),"")</f>
        <v/>
      </c>
      <c r="AH28" s="326" t="str" cm="1">
        <f t="array" ref="AH28">IFERROR(INDEX($A$1:$A$107,SMALL(IF($O$32=$B$1:$B$107,ROW($B$1:$B$107)-MIN(ROW($A$1:$A$107))+1,""), ROW()-12)),"")</f>
        <v/>
      </c>
      <c r="AI28" s="330" t="str" cm="1">
        <f t="array" ref="AI28">IFERROR(INDEX($A$1:$A$107,SMALL(IF($O$6=$B$1:$B$107,ROW($B$1:$B$107)-MIN(ROW($A$1:$A$107))+1,""), ROW()-1)),"")</f>
        <v/>
      </c>
      <c r="AJ28" s="330" cm="1">
        <f t="array" ref="AJ28">IFERROR(INDEX($A$71:$A$100,SMALL(IF($M$6=$B$71:$B$100,ROW($B$71:$B$100)-MIN(ROW($A$71:$A$100))+1,""), ROW()-1)),"")</f>
        <v>0</v>
      </c>
      <c r="AR28" s="727">
        <v>46174</v>
      </c>
      <c r="AS28" s="315" t="s">
        <v>519</v>
      </c>
      <c r="AT28" s="347"/>
    </row>
    <row r="29" spans="1:54 15987:15987" ht="14.25" customHeight="1">
      <c r="A29" s="209"/>
      <c r="B29" s="1023"/>
      <c r="C29" s="1811"/>
      <c r="D29" s="1811"/>
      <c r="E29" s="733"/>
      <c r="F29" s="728"/>
      <c r="G29" s="1540"/>
      <c r="H29" s="1206"/>
      <c r="I29" s="765"/>
      <c r="J29" s="1840"/>
      <c r="K29" s="961"/>
      <c r="L29" s="979"/>
      <c r="M29" s="939"/>
      <c r="N29" s="735"/>
      <c r="O29" s="729" t="s">
        <v>357</v>
      </c>
      <c r="P29" s="937" t="s">
        <v>358</v>
      </c>
      <c r="Q29" s="761">
        <f t="shared" si="1"/>
        <v>0</v>
      </c>
      <c r="R29" s="1011" cm="1">
        <f t="array" aca="1" ref="R29" ca="1">_xlfn.IFNA(LOOKUP(TODAY(),'Inbound SOS &amp; EOD'!$1:$1,('Inbound SOS &amp; EOD'!57:57+'Inbound SOS &amp; EOD'!58:58)),0)</f>
        <v>0</v>
      </c>
      <c r="S29" s="730"/>
      <c r="T29" s="812"/>
      <c r="U29" s="711"/>
      <c r="V29" s="711"/>
      <c r="W29" s="711"/>
      <c r="X29" s="576"/>
      <c r="Z29" s="1699"/>
      <c r="AA29" s="296" t="str" cm="1">
        <f t="array" ref="AA29">IFERROR(INDEX($A$1:$A$107,SMALL(IF($O$27=$B$1:$B$107,ROW($B$1:$B$107)-MIN(ROW($A$1:$A$107))+1,""), ROW()-23)),"")</f>
        <v/>
      </c>
      <c r="AB29" s="502"/>
      <c r="AC29" s="801"/>
      <c r="AD29" s="1220"/>
      <c r="AE29" s="328"/>
      <c r="AF29" s="528"/>
      <c r="AG29" s="326"/>
      <c r="AH29" s="326"/>
      <c r="AI29" s="330" t="str" cm="1">
        <f t="array" ref="AI29">IFERROR(INDEX($A$1:$A$107,SMALL(IF($O$6=$B$1:$B$107,ROW($B$1:$B$107)-MIN(ROW($A$1:$A$107))+1,""), ROW()-1)),"")</f>
        <v/>
      </c>
      <c r="AJ29" s="330" cm="1">
        <f t="array" ref="AJ29">IFERROR(INDEX($A$71:$A$100,SMALL(IF($M$6=$B$71:$B$100,ROW($B$71:$B$100)-MIN(ROW($A$71:$A$100))+1,""), ROW()-1)),"")</f>
        <v>0</v>
      </c>
      <c r="AR29" s="727">
        <v>46204</v>
      </c>
      <c r="AS29" s="315"/>
      <c r="AT29" s="347"/>
    </row>
    <row r="30" spans="1:54 15987:15987" ht="15" customHeight="1">
      <c r="A30" s="209"/>
      <c r="B30" s="1023"/>
      <c r="C30" s="1811"/>
      <c r="D30" s="1838"/>
      <c r="E30" s="994"/>
      <c r="F30" s="728"/>
      <c r="G30" s="1542"/>
      <c r="H30" s="1206"/>
      <c r="I30" s="765"/>
      <c r="J30" s="1840"/>
      <c r="K30" s="961"/>
      <c r="L30" s="979"/>
      <c r="M30" s="939"/>
      <c r="N30" s="735"/>
      <c r="O30" s="892" t="s">
        <v>236</v>
      </c>
      <c r="P30" s="937" t="s">
        <v>368</v>
      </c>
      <c r="Q30" s="761">
        <f t="shared" si="1"/>
        <v>0</v>
      </c>
      <c r="R30" s="1836"/>
      <c r="S30" s="730">
        <f ca="1">LOOKUP(R1,'Deployment needs'!$2:$2,'Deployment needs'!96:96)</f>
        <v>0</v>
      </c>
      <c r="T30" s="812"/>
      <c r="U30" s="89"/>
      <c r="V30" s="89"/>
      <c r="W30" s="89"/>
      <c r="X30" s="89"/>
      <c r="Z30" s="1699"/>
      <c r="AA30" s="296" t="str" cm="1">
        <f t="array" ref="AA30">IFERROR(INDEX($A$1:$A$107,SMALL(IF($O$27=$B$1:$B$107,ROW($B$1:$B$107)-MIN(ROW($A$1:$A$107))+1,""), ROW()-23)),"")</f>
        <v/>
      </c>
      <c r="AB30" s="502"/>
      <c r="AC30" s="1813" t="str" cm="1">
        <f t="array" ref="AC30">IFERROR(INDEX($A$1:$A$107,SMALL(IF($O$33=$B$1:$B$107,ROW($B$1:$B$107)-MIN(ROW($A$1:$A$107))+1,""), ROW()-26)),"")</f>
        <v/>
      </c>
      <c r="AD30" s="1813"/>
      <c r="AE30" s="328" t="str" cm="1">
        <f t="array" ref="AE30">IFERROR(INDEX($A$1:$A$107,SMALL(IF($O$21=$B$1:$B$107,ROW($B$1:$B$107)-MIN(ROW($A$1:$A$107))+1,""), ROW()-20)),"")</f>
        <v/>
      </c>
      <c r="AF30" s="528" t="str" cm="1">
        <f t="array" ref="AF30">IFERROR(INDEX($A$1:$A$107,SMALL(IF($O$24=$B$1:$B$107,ROW($B$1:$B$107)-MIN(ROW($A$1:$A$107))+1,""), ROW()-26)),"")</f>
        <v/>
      </c>
      <c r="AG30" s="326" t="str" cm="1">
        <f t="array" ref="AG30">IFERROR(INDEX($A$1:$A$107,SMALL(IF($O$26=$B$1:$B$107,ROW($B$1:$B$107)-MIN(ROW($A$1:$A$107))+1,""), ROW()-17)),"")</f>
        <v/>
      </c>
      <c r="AH30" s="326" t="str" cm="1">
        <f t="array" ref="AH30">IFERROR(INDEX($A$1:$A$107,SMALL(IF($O$32=$B$1:$B$107,ROW($B$1:$B$107)-MIN(ROW($A$1:$A$107))+1,""), ROW()-12)),"")</f>
        <v/>
      </c>
      <c r="AI30" s="330" t="str" cm="1">
        <f t="array" ref="AI30">IFERROR(INDEX($A$1:$A$107,SMALL(IF($O$6=$B$1:$B$107,ROW($B$1:$B$107)-MIN(ROW($A$1:$A$107))+1,""), ROW()-1)),"")</f>
        <v/>
      </c>
      <c r="AJ30" s="330" cm="1">
        <f t="array" ref="AJ30">IFERROR(INDEX($A$71:$A$100,SMALL(IF($M$6=$B$71:$B$100,ROW($B$71:$B$100)-MIN(ROW($A$71:$A$100))+1,""), ROW()-1)),"")</f>
        <v>0</v>
      </c>
      <c r="AR30" s="727">
        <v>46235</v>
      </c>
      <c r="AS30" s="315"/>
      <c r="AT30" s="347"/>
      <c r="AX30" s="764"/>
    </row>
    <row r="31" spans="1:54 15987:15987" ht="14.25" customHeight="1">
      <c r="A31" s="209"/>
      <c r="B31" s="1023"/>
      <c r="C31" s="1811"/>
      <c r="D31" s="1838"/>
      <c r="E31" s="994"/>
      <c r="F31" s="728"/>
      <c r="G31" s="1540"/>
      <c r="H31" s="1206"/>
      <c r="I31" s="765"/>
      <c r="J31" s="1840"/>
      <c r="K31" s="961"/>
      <c r="L31" s="979"/>
      <c r="M31" s="939"/>
      <c r="N31" s="735"/>
      <c r="O31" s="1001" t="s">
        <v>370</v>
      </c>
      <c r="P31" s="937" t="s">
        <v>207</v>
      </c>
      <c r="Q31" s="761">
        <f t="shared" si="1"/>
        <v>0</v>
      </c>
      <c r="R31" s="1836"/>
      <c r="S31" s="730">
        <f ca="1">LOOKUP(R1,'Deployment needs'!$2:$2,'Deployment needs'!42:42)</f>
        <v>0.5</v>
      </c>
      <c r="T31" s="812" t="s">
        <v>407</v>
      </c>
      <c r="U31" s="1831" t="s">
        <v>381</v>
      </c>
      <c r="V31" s="1831"/>
      <c r="W31" s="1831"/>
      <c r="X31" s="1831"/>
      <c r="Z31" s="1699"/>
      <c r="AA31" s="296" t="str" cm="1">
        <f t="array" ref="AA31">IFERROR(INDEX($A$1:$A$107,SMALL(IF($O$27=$B$1:$B$107,ROW($B$1:$B$107)-MIN(ROW($A$1:$A$107))+1,""), ROW()-23)),"")</f>
        <v/>
      </c>
      <c r="AB31" s="502"/>
      <c r="AC31" s="1813" t="str" cm="1">
        <f t="array" ref="AC31">IFERROR(INDEX($A$1:$A$107,SMALL(IF($O$33=$B$1:$B$107,ROW($B$1:$B$107)-MIN(ROW($A$1:$A$107))+1,""), ROW()-26)),"")</f>
        <v/>
      </c>
      <c r="AD31" s="1813"/>
      <c r="AE31" s="328" t="str" cm="1">
        <f t="array" ref="AE31">IFERROR(INDEX($A$1:$A$107,SMALL(IF($O$21=$B$1:$B$107,ROW($B$1:$B$107)-MIN(ROW($A$1:$A$107))+1,""), ROW()-20)),"")</f>
        <v/>
      </c>
      <c r="AF31" s="528" t="str" cm="1">
        <f t="array" ref="AF31">IFERROR(INDEX($A$1:$A$107,SMALL(IF($O$24=$B$1:$B$107,ROW($B$1:$B$107)-MIN(ROW($A$1:$A$107))+1,""), ROW()-26)),"")</f>
        <v/>
      </c>
      <c r="AG31" s="326" t="str" cm="1">
        <f t="array" ref="AG31">IFERROR(INDEX($A$1:$A$107,SMALL(IF($O$26=$B$1:$B$107,ROW($B$1:$B$107)-MIN(ROW($A$1:$A$107))+1,""), ROW()-17)),"")</f>
        <v/>
      </c>
      <c r="AH31" s="326" t="str" cm="1">
        <f t="array" ref="AH31">IFERROR(INDEX($A$1:$A$107,SMALL(IF($O$32=$B$1:$B$107,ROW($B$1:$B$107)-MIN(ROW($A$1:$A$107))+1,""), ROW()-12)),"")</f>
        <v/>
      </c>
      <c r="AI31" s="330" t="str" cm="1">
        <f t="array" ref="AI31">IFERROR(INDEX($A$1:$A$107,SMALL(IF($O$6=$B$1:$B$107,ROW($B$1:$B$107)-MIN(ROW($A$1:$A$107))+1,""), ROW()-1)),"")</f>
        <v/>
      </c>
      <c r="AJ31" s="330" cm="1">
        <f t="array" ref="AJ31">IFERROR(INDEX($A$71:$A$100,SMALL(IF($M$6=$B$71:$B$100,ROW($B$71:$B$100)-MIN(ROW($A$71:$A$100))+1,""), ROW()-1)),"")</f>
        <v>0</v>
      </c>
      <c r="AR31" s="727">
        <v>46266</v>
      </c>
      <c r="AS31" s="315"/>
      <c r="AT31" s="347"/>
    </row>
    <row r="32" spans="1:54 15987:15987" ht="14.25" customHeight="1">
      <c r="A32" s="209"/>
      <c r="B32" s="1023"/>
      <c r="C32" s="1811"/>
      <c r="D32" s="1838"/>
      <c r="E32" s="994"/>
      <c r="F32" s="728"/>
      <c r="G32" s="1540"/>
      <c r="H32" s="1206"/>
      <c r="I32" s="765"/>
      <c r="J32" s="1840"/>
      <c r="K32" s="961"/>
      <c r="L32" s="979"/>
      <c r="M32" s="939"/>
      <c r="N32" s="735"/>
      <c r="O32" s="1001" t="s">
        <v>245</v>
      </c>
      <c r="P32" s="734" t="s">
        <v>371</v>
      </c>
      <c r="Q32" s="761">
        <f t="shared" si="1"/>
        <v>3</v>
      </c>
      <c r="R32" s="1836"/>
      <c r="S32" s="740">
        <f ca="1">LOOKUP(R1,'Deployment needs'!$2:$2,'Deployment needs'!77:77)</f>
        <v>1</v>
      </c>
      <c r="T32" s="812"/>
      <c r="U32" s="139" t="s">
        <v>383</v>
      </c>
      <c r="V32" s="136" t="s">
        <v>384</v>
      </c>
      <c r="W32" s="136" t="s">
        <v>365</v>
      </c>
      <c r="X32" s="140" t="s">
        <v>385</v>
      </c>
      <c r="Z32" s="1699"/>
      <c r="AA32" s="809" t="s">
        <v>372</v>
      </c>
      <c r="AB32" s="331" t="str">
        <f>"Overstock Putaway"&amp;"   "&amp;T20</f>
        <v xml:space="preserve">Overstock Putaway   </v>
      </c>
      <c r="AC32" s="1813" t="str" cm="1">
        <f t="array" ref="AC32">IFERROR(INDEX($A$1:$A$107,SMALL(IF($O$33=$B$1:$B$107,ROW($B$1:$B$107)-MIN(ROW($A$1:$A$107))+1,""), ROW()-26)),"")</f>
        <v/>
      </c>
      <c r="AD32" s="1813"/>
      <c r="AE32" s="328" t="str" cm="1">
        <f t="array" ref="AE32">IFERROR(INDEX($A$1:$A$107,SMALL(IF($O$21=$B$1:$B$107,ROW($B$1:$B$107)-MIN(ROW($A$1:$A$107))+1,""), ROW()-20)),"")</f>
        <v/>
      </c>
      <c r="AF32" s="528" t="str" cm="1">
        <f t="array" ref="AF32">IFERROR(INDEX($A$1:$A$107,SMALL(IF($O$24=$B$1:$B$107,ROW($B$1:$B$107)-MIN(ROW($A$1:$A$107))+1,""), ROW()-26)),"")</f>
        <v/>
      </c>
      <c r="AG32" s="326" t="str" cm="1">
        <f t="array" ref="AG32">IFERROR(INDEX($A$1:$A$107,SMALL(IF($O$26=$B$1:$B$107,ROW($B$1:$B$107)-MIN(ROW($A$1:$A$107))+1,""), ROW()-17)),"")</f>
        <v/>
      </c>
      <c r="AH32" s="326" t="str" cm="1">
        <f t="array" ref="AH32">IFERROR(INDEX($A$1:$A$107,SMALL(IF($O$32=$B$1:$B$107,ROW($B$1:$B$107)-MIN(ROW($A$1:$A$107))+1,""), ROW()-12)),"")</f>
        <v/>
      </c>
      <c r="AI32" s="330" t="str" cm="1">
        <f t="array" ref="AI32">IFERROR(INDEX($A$1:$A$107,SMALL(IF($O$6=$B$1:$B$107,ROW($B$1:$B$107)-MIN(ROW($A$1:$A$107))+1,""), ROW()-1)),"")</f>
        <v/>
      </c>
      <c r="AJ32" s="330" t="str" cm="1">
        <f t="array" ref="AJ32">IFERROR(INDEX($A$71:$A$100,SMALL(IF($M$6=$B$71:$B$100,ROW($B$71:$B$100)-MIN(ROW($A$71:$A$100))+1,""), ROW()-1)),"")</f>
        <v/>
      </c>
      <c r="AR32" s="727">
        <v>46296</v>
      </c>
      <c r="AS32" s="315"/>
      <c r="AT32" s="347"/>
    </row>
    <row r="33" spans="1:51" ht="15.75" customHeight="1">
      <c r="A33" s="209"/>
      <c r="B33" s="1023"/>
      <c r="C33" s="1811"/>
      <c r="D33" s="1838"/>
      <c r="E33" s="994"/>
      <c r="F33" s="995"/>
      <c r="G33" s="1542"/>
      <c r="H33" s="733"/>
      <c r="I33" s="765"/>
      <c r="J33" s="1840"/>
      <c r="K33" s="961"/>
      <c r="L33" s="979"/>
      <c r="M33" s="939"/>
      <c r="N33" s="735"/>
      <c r="O33" s="1001" t="s">
        <v>373</v>
      </c>
      <c r="P33" s="999" t="s">
        <v>374</v>
      </c>
      <c r="Q33" s="761">
        <f t="shared" si="1"/>
        <v>0</v>
      </c>
      <c r="R33" s="1836"/>
      <c r="S33" s="941">
        <f ca="1">SUM(S5:S32)</f>
        <v>19.927427847820812</v>
      </c>
      <c r="T33" s="812"/>
      <c r="U33" s="1054" t="s">
        <v>338</v>
      </c>
      <c r="V33" s="137">
        <f>Q23</f>
        <v>1</v>
      </c>
      <c r="W33" s="137">
        <f>Narvar</f>
        <v>34</v>
      </c>
      <c r="X33" s="115">
        <f>(W33*V33*$V$23)/2.45</f>
        <v>48.571428571428569</v>
      </c>
      <c r="Z33" s="1699"/>
      <c r="AA33" s="528" t="str" cm="1">
        <f t="array" ref="AA33">IFERROR(INDEX($A$1:$A$107,SMALL(IF($O$18=$B$1:$B$107,ROW($B$1:$B$107)-MIN(ROW($A$1:$A$107))+1,""), ROW()-31)),"")</f>
        <v/>
      </c>
      <c r="AB33" s="213" t="str" cm="1">
        <f t="array" ref="AB33">IFERROR(INDEX($A$1:$A$107,SMALL(IF($O$19=$B$1:$B$107,ROW($B$1:$B$107)-MIN(ROW($A$1:$A$107))+1,""), ROW()-31)),"")</f>
        <v/>
      </c>
      <c r="AC33" s="1813" t="str" cm="1">
        <f t="array" ref="AC33">IFERROR(INDEX($A$1:$A$107,SMALL(IF($O$33=$B$1:$B$107,ROW($B$1:$B$107)-MIN(ROW($A$1:$A$107))+1,""), ROW()-26)),"")</f>
        <v/>
      </c>
      <c r="AD33" s="1813"/>
      <c r="AE33" s="328" t="str" cm="1">
        <f t="array" ref="AE33">IFERROR(INDEX($A$1:$A$107,SMALL(IF($O$21=$B$1:$B$107,ROW($B$1:$B$107)-MIN(ROW($A$1:$A$107))+1,""), ROW()-20)),"")</f>
        <v/>
      </c>
      <c r="AF33" s="528" t="str" cm="1">
        <f t="array" ref="AF33">IFERROR(INDEX($A$1:$A$107,SMALL(IF($O$24=$B$1:$B$107,ROW($B$1:$B$107)-MIN(ROW($A$1:$A$107))+1,""), ROW()-26)),"")</f>
        <v/>
      </c>
      <c r="AG33" s="326" t="str" cm="1">
        <f t="array" ref="AG33">IFERROR(INDEX($A$1:$A$107,SMALL(IF($O$26=$B$1:$B$107,ROW($B$1:$B$107)-MIN(ROW($A$1:$A$107))+1,""), ROW()-17)),"")</f>
        <v/>
      </c>
      <c r="AH33" s="326" t="str" cm="1">
        <f t="array" ref="AH33">IFERROR(INDEX($A$1:$A$107,SMALL(IF($O$32=$B$1:$B$107,ROW($B$1:$B$107)-MIN(ROW($A$1:$A$107))+1,""), ROW()-12)),"")</f>
        <v/>
      </c>
      <c r="AI33" s="330" t="str" cm="1">
        <f t="array" ref="AI33">IFERROR(INDEX($A$1:$A$107,SMALL(IF($O$6=$B$1:$B$107,ROW($B$1:$B$107)-MIN(ROW($A$1:$A$107))+1,""), ROW()-1)),"")</f>
        <v/>
      </c>
      <c r="AJ33" s="330" t="str" cm="1">
        <f t="array" ref="AJ33">IFERROR(INDEX($A$71:$A$100,SMALL(IF($M$6=$B$71:$B$100,ROW($B$71:$B$100)-MIN(ROW($A$71:$A$100))+1,""), ROW()-1)),"")</f>
        <v/>
      </c>
      <c r="AR33" s="727">
        <v>46327</v>
      </c>
      <c r="AS33" s="315"/>
      <c r="AT33" s="347"/>
    </row>
    <row r="34" spans="1:51" s="56" customFormat="1" ht="14.25" customHeight="1">
      <c r="A34" s="209"/>
      <c r="B34" s="1023"/>
      <c r="C34" s="1811"/>
      <c r="D34" s="1811"/>
      <c r="E34" s="994"/>
      <c r="F34" s="995"/>
      <c r="G34" s="1542"/>
      <c r="H34" s="733"/>
      <c r="I34" s="765"/>
      <c r="J34" s="1840"/>
      <c r="K34" s="961"/>
      <c r="L34" s="979"/>
      <c r="M34" s="939"/>
      <c r="N34" s="735"/>
      <c r="O34" s="735"/>
      <c r="P34" s="1012" t="s">
        <v>376</v>
      </c>
      <c r="Q34" s="1013">
        <f>SUM(Q5:Q33)</f>
        <v>19</v>
      </c>
      <c r="R34" s="742"/>
      <c r="S34" s="943">
        <f ca="1">LOOKUP(R1,'Deployment needs'!2:2,'Deployment needs'!100:100)</f>
        <v>22.503842651744669</v>
      </c>
      <c r="T34" s="812"/>
      <c r="U34" s="1054" t="s">
        <v>343</v>
      </c>
      <c r="V34" s="137">
        <f>Q24</f>
        <v>0</v>
      </c>
      <c r="W34" s="137">
        <f>Exceptions</f>
        <v>25</v>
      </c>
      <c r="X34" s="115">
        <f>W34*V34*$V$23</f>
        <v>0</v>
      </c>
      <c r="Y34" s="89"/>
      <c r="Z34" s="1699"/>
      <c r="AA34" s="528" t="str" cm="1">
        <f t="array" ref="AA34">IFERROR(INDEX($A$1:$A$107,SMALL(IF($O$18=$B$1:$B$107,ROW($B$1:$B$107)-MIN(ROW($A$1:$A$107))+1,""), ROW()-31)),"")</f>
        <v/>
      </c>
      <c r="AB34" s="213" t="str" cm="1">
        <f t="array" ref="AB34">IFERROR(INDEX($A$1:$A$107,SMALL(IF($O$19=$B$1:$B$107,ROW($B$1:$B$107)-MIN(ROW($A$1:$A$107))+1,""), ROW()-31)),"")</f>
        <v/>
      </c>
      <c r="AC34" s="1813" t="str" cm="1">
        <f t="array" ref="AC34">IFERROR(INDEX($A$1:$A$107,SMALL(IF($O$33=$B$1:$B$107,ROW($B$1:$B$107)-MIN(ROW($A$1:$A$107))+1,""), ROW()-26)),"")</f>
        <v/>
      </c>
      <c r="AD34" s="1813"/>
      <c r="AE34" s="328" t="str" cm="1">
        <f t="array" ref="AE34">IFERROR(INDEX($A$1:$A$107,SMALL(IF($O$21=$B$1:$B$107,ROW($B$1:$B$107)-MIN(ROW($A$1:$A$107))+1,""), ROW()-20)),"")</f>
        <v/>
      </c>
      <c r="AF34" s="528" t="str" cm="1">
        <f t="array" ref="AF34">IFERROR(INDEX($A$1:$A$107,SMALL(IF($O$24=$B$1:$B$107,ROW($B$1:$B$107)-MIN(ROW($A$1:$A$107))+1,""), ROW()-26)),"")</f>
        <v/>
      </c>
      <c r="AG34" s="326" t="str" cm="1">
        <f t="array" ref="AG34">IFERROR(INDEX($A$1:$A$107,SMALL(IF($O$26=$B$1:$B$107,ROW($B$1:$B$107)-MIN(ROW($A$1:$A$107))+1,""), ROW()-17)),"")</f>
        <v/>
      </c>
      <c r="AH34" s="326" t="str" cm="1">
        <f t="array" ref="AH34">IFERROR(INDEX($A$1:$A$107,SMALL(IF($O$32=$B$1:$B$107,ROW($B$1:$B$107)-MIN(ROW($A$1:$A$107))+1,""), ROW()-12)),"")</f>
        <v/>
      </c>
      <c r="AI34" s="330" t="str" cm="1">
        <f t="array" ref="AI34">IFERROR(INDEX($A$1:$A$107,SMALL(IF($O$6=$B$1:$B$107,ROW($B$1:$B$107)-MIN(ROW($A$1:$A$107))+1,""), ROW()-1)),"")</f>
        <v/>
      </c>
      <c r="AJ34" s="330" t="str" cm="1">
        <f t="array" ref="AJ34">IFERROR(INDEX($A$71:$A$100,SMALL(IF($M$6=$B$71:$B$100,ROW($B$71:$B$100)-MIN(ROW($A$71:$A$100))+1,""), ROW()-1)),"")</f>
        <v/>
      </c>
      <c r="AR34" s="727">
        <v>46357</v>
      </c>
      <c r="AS34" s="315"/>
      <c r="AT34" s="347"/>
      <c r="AU34"/>
      <c r="AV34"/>
      <c r="AW34"/>
      <c r="AX34"/>
      <c r="AY34"/>
    </row>
    <row r="35" spans="1:51" s="56" customFormat="1" ht="14.25" customHeight="1">
      <c r="A35" s="209"/>
      <c r="B35" s="1023"/>
      <c r="C35" s="1832">
        <f>COUNTIFS(C5:D34,"*")</f>
        <v>17</v>
      </c>
      <c r="D35" s="1833"/>
      <c r="E35" s="735"/>
      <c r="F35" s="945">
        <f>COUNTIFS(F5:F34,$O$40)+COUNTIFS(F5:F34,$O$41)+COUNTIFS(F5:F34,$O$42)+COUNTIFS(F5:F34,$O$43)+COUNTIFS(F5:F34,$O$44)+COUNTIFS(F5:F34,$O$45)+COUNTIFS(F5:F34,$O$47)+COUNTIFS(F5:F34,$O$58)+COUNTIFS(F5:F34,$O$46)</f>
        <v>2</v>
      </c>
      <c r="G35" s="944">
        <f>COUNTIFS(G5:G34,"*")</f>
        <v>5</v>
      </c>
      <c r="H35" s="736"/>
      <c r="I35" s="945">
        <f>COUNTIFS(I5:I34,$O$40)+COUNTIFS(I5:I34,$O$41)+COUNTIFS(I5:I34,$O$42)+COUNTIFS(I5:I34,$O$43)+COUNTIFS(I5:I34,$O$44)+COUNTIFS(I5:I34,$O$45)+COUNTIFS(I5:I34,$O$47)+COUNTIFS(I5:I34,$O$58)+COUNTIFS(I5:I34,$O$46)</f>
        <v>0</v>
      </c>
      <c r="J35" s="946">
        <f>COUNTIFS(L5:L35,"*")</f>
        <v>0</v>
      </c>
      <c r="K35" s="737"/>
      <c r="L35" s="947">
        <f>COUNTIFS(L5:L22,$O$40)+COUNTIFS(L5:L22,$O$41)+COUNTIFS(L5:L22,$O$42)+COUNTIFS(L5:L22,$O$43)+COUNTIFS(L5:L22,$O$44)+COUNTIFS(L5:L22,$O$45)+COUNTIFS(L5:L22,$O$47)+COUNTIFS(L5:L22,$O$58)+COUNTIFS(L5:L22,$O$46)</f>
        <v>0</v>
      </c>
      <c r="M35" s="738"/>
      <c r="N35" s="735"/>
      <c r="O35" s="735"/>
      <c r="P35" s="743" t="s">
        <v>596</v>
      </c>
      <c r="Q35" s="942">
        <f>C35+G35+J35</f>
        <v>22</v>
      </c>
      <c r="R35" s="741"/>
      <c r="S35" s="741"/>
      <c r="T35" s="812"/>
      <c r="U35" s="1054" t="s">
        <v>351</v>
      </c>
      <c r="V35" s="137">
        <f>Q26</f>
        <v>0</v>
      </c>
      <c r="W35" s="137">
        <f>Returns_put_away</f>
        <v>100</v>
      </c>
      <c r="X35" s="115">
        <f>W35*V35*$V$23</f>
        <v>0</v>
      </c>
      <c r="Z35" s="1699"/>
      <c r="AA35" s="296" t="str" cm="1">
        <f t="array" ref="AA35">IFERROR(INDEX($A$1:$A$107,SMALL(IF($O$18=$B$1:$B$107,ROW($B$1:$B$107)-MIN(ROW($A$1:$A$107))+1,""), ROW()-31)),"")</f>
        <v/>
      </c>
      <c r="AB35" s="213" t="str" cm="1">
        <f t="array" ref="AB35">IFERROR(INDEX($A$1:$A$107,SMALL(IF($O$19=$B$1:$B$107,ROW($B$1:$B$107)-MIN(ROW($A$1:$A$107))+1,""), ROW()-31)),"")</f>
        <v/>
      </c>
      <c r="AC35" s="1813" t="str" cm="1">
        <f t="array" ref="AC35">IFERROR(INDEX($A$1:$A$107,SMALL(IF($O$33=$B$1:$B$107,ROW($B$1:$B$107)-MIN(ROW($A$1:$A$107))+1,""), ROW()-26)),"")</f>
        <v/>
      </c>
      <c r="AD35" s="1813"/>
      <c r="AE35" s="328" t="str" cm="1">
        <f t="array" ref="AE35">IFERROR(INDEX($A$1:$A$107,SMALL(IF($O$21=$B$1:$B$107,ROW($B$1:$B$107)-MIN(ROW($A$1:$A$107))+1,""), ROW()-20)),"")</f>
        <v/>
      </c>
      <c r="AF35" s="528" t="str" cm="1">
        <f t="array" ref="AF35">IFERROR(INDEX($A$1:$A$107,SMALL(IF($O$24=$B$1:$B$107,ROW($B$1:$B$107)-MIN(ROW($A$1:$A$107))+1,""), ROW()-26)),"")</f>
        <v/>
      </c>
      <c r="AG35" s="326" t="str" cm="1">
        <f t="array" ref="AG35">IFERROR(INDEX($A$1:$A$107,SMALL(IF($O$26=$B$1:$B$107,ROW($B$1:$B$107)-MIN(ROW($A$1:$A$107))+1,""), ROW()-17)),"")</f>
        <v/>
      </c>
      <c r="AH35" s="326" t="str" cm="1">
        <f t="array" ref="AH35">IFERROR(INDEX($A$1:$A$107,SMALL(IF($O$32=$B$1:$B$107,ROW($B$1:$B$107)-MIN(ROW($A$1:$A$107))+1,""), ROW()-12)),"")</f>
        <v/>
      </c>
      <c r="AI35" s="330" t="str" cm="1">
        <f t="array" ref="AI35">IFERROR(INDEX($A$1:$A$107,SMALL(IF($O$6=$B$1:$B$107,ROW($B$1:$B$107)-MIN(ROW($A$1:$A$107))+1,""), ROW()-1)),"")</f>
        <v/>
      </c>
      <c r="AJ35" s="330" t="str" cm="1">
        <f t="array" ref="AJ35">IFERROR(INDEX($A$71:$A$100,SMALL(IF($M$6=$B$71:$B$100,ROW($B$71:$B$100)-MIN(ROW($A$71:$A$100))+1,""), ROW()-1)),"")</f>
        <v/>
      </c>
    </row>
    <row r="36" spans="1:51" s="56" customFormat="1" ht="14.25" customHeight="1">
      <c r="A36" s="209"/>
      <c r="B36" s="1023"/>
      <c r="C36" s="940"/>
      <c r="D36" s="735"/>
      <c r="E36" s="735"/>
      <c r="F36" s="767"/>
      <c r="G36" s="767"/>
      <c r="H36" s="736"/>
      <c r="I36" s="767"/>
      <c r="J36" s="767"/>
      <c r="K36" s="731"/>
      <c r="L36" s="767"/>
      <c r="M36" s="738"/>
      <c r="N36" s="735"/>
      <c r="O36" s="735"/>
      <c r="P36" s="762" t="s">
        <v>380</v>
      </c>
      <c r="Q36" s="948">
        <f>SUM(Q39:Q58)</f>
        <v>2</v>
      </c>
      <c r="R36" s="744"/>
      <c r="S36" s="741"/>
      <c r="U36" s="1054" t="s">
        <v>597</v>
      </c>
      <c r="V36" s="137">
        <f>Q27</f>
        <v>0</v>
      </c>
      <c r="W36" s="137">
        <f>Receiving</f>
        <v>75</v>
      </c>
      <c r="X36" s="115">
        <f>W36*V36*$V$23</f>
        <v>0</v>
      </c>
      <c r="Z36" s="1699"/>
      <c r="AA36" s="296" t="str" cm="1">
        <f t="array" ref="AA36">IFERROR(INDEX($A$1:$A$107,SMALL(IF($O$18=$B$1:$B$107,ROW($B$1:$B$107)-MIN(ROW($A$1:$A$107))+1,""), ROW()-31)),"")</f>
        <v/>
      </c>
      <c r="AB36" s="213" t="str" cm="1">
        <f t="array" ref="AB36">IFERROR(INDEX($A$1:$A$107,SMALL(IF($O$19=$B$1:$B$107,ROW($B$1:$B$107)-MIN(ROW($A$1:$A$107))+1,""), ROW()-31)),"")</f>
        <v/>
      </c>
      <c r="AC36" s="1813" t="str" cm="1">
        <f t="array" ref="AC36">IFERROR(INDEX($A$1:$A$107,SMALL(IF($O$33=$B$1:$B$107,ROW($B$1:$B$107)-MIN(ROW($A$1:$A$107))+1,""), ROW()-26)),"")</f>
        <v/>
      </c>
      <c r="AD36" s="1813"/>
      <c r="AE36" s="328" t="str" cm="1">
        <f t="array" ref="AE36">IFERROR(INDEX($A$1:$A$107,SMALL(IF($O$21=$B$1:$B$107,ROW($B$1:$B$107)-MIN(ROW($A$1:$A$107))+1,""), ROW()-20)),"")</f>
        <v/>
      </c>
      <c r="AF36" s="528" t="str" cm="1">
        <f t="array" ref="AF36">IFERROR(INDEX($A$1:$A$107,SMALL(IF($O$24=$B$1:$B$107,ROW($B$1:$B$107)-MIN(ROW($A$1:$A$107))+1,""), ROW()-26)),"")</f>
        <v/>
      </c>
      <c r="AG36" s="326" t="str" cm="1">
        <f t="array" ref="AG36">IFERROR(INDEX($A$1:$A$107,SMALL(IF($O$26=$B$1:$B$107,ROW($B$1:$B$107)-MIN(ROW($A$1:$A$107))+1,""), ROW()-17)),"")</f>
        <v/>
      </c>
      <c r="AH36" s="326" t="str" cm="1">
        <f t="array" ref="AH36">IFERROR(INDEX($A$1:$A$107,SMALL(IF($O$32=$B$1:$B$107,ROW($B$1:$B$107)-MIN(ROW($A$1:$A$107))+1,""), ROW()-12)),"")</f>
        <v/>
      </c>
      <c r="AI36" s="330" t="str" cm="1">
        <f t="array" ref="AI36">IFERROR(INDEX($A$1:$A$107,SMALL(IF($O$6=$B$1:$B$107,ROW($B$1:$B$107)-MIN(ROW($A$1:$A$107))+1,""), ROW()-1)),"")</f>
        <v/>
      </c>
      <c r="AJ36" s="330" t="str" cm="1">
        <f t="array" ref="AJ36">IFERROR(INDEX($A$71:$A$100,SMALL(IF($M$6=$B$71:$B$100,ROW($B$71:$B$100)-MIN(ROW($A$71:$A$100))+1,""), ROW()-1)),"")</f>
        <v/>
      </c>
    </row>
    <row r="37" spans="1:51" s="56" customFormat="1" ht="14.25" customHeight="1">
      <c r="A37" s="209"/>
      <c r="B37" s="1023"/>
      <c r="C37" s="738"/>
      <c r="D37" s="738"/>
      <c r="E37" s="738"/>
      <c r="F37" s="738"/>
      <c r="G37" s="738" t="s">
        <v>407</v>
      </c>
      <c r="H37" s="738"/>
      <c r="I37" s="738"/>
      <c r="J37" s="738"/>
      <c r="K37" s="738"/>
      <c r="L37" s="738"/>
      <c r="M37" s="738"/>
      <c r="N37" s="737"/>
      <c r="O37" s="735"/>
      <c r="P37" s="763" t="s">
        <v>461</v>
      </c>
      <c r="Q37" s="760">
        <f>Q34/Q35</f>
        <v>0.86363636363636365</v>
      </c>
      <c r="R37" s="744"/>
      <c r="S37" s="741"/>
      <c r="U37" s="1054" t="s">
        <v>276</v>
      </c>
      <c r="V37" s="137">
        <v>1</v>
      </c>
      <c r="W37" s="137">
        <f>Resets_per_hour</f>
        <v>20</v>
      </c>
      <c r="X37" s="115">
        <f>W37*V37*$V$23</f>
        <v>70</v>
      </c>
      <c r="Z37" s="1699"/>
      <c r="AA37" s="296" t="str" cm="1">
        <f t="array" ref="AA37">IFERROR(INDEX($A$1:$A$107,SMALL(IF($O$18=$B$1:$B$107,ROW($B$1:$B$107)-MIN(ROW($A$1:$A$107))+1,""), ROW()-31)),"")</f>
        <v/>
      </c>
      <c r="AB37" s="213" t="str" cm="1">
        <f t="array" ref="AB37">IFERROR(INDEX($A$1:$A$107,SMALL(IF($O$19=$B$1:$B$107,ROW($B$1:$B$107)-MIN(ROW($A$1:$A$107))+1,""), ROW()-31)),"")</f>
        <v/>
      </c>
      <c r="AC37" s="1813" t="str" cm="1">
        <f t="array" ref="AC37">IFERROR(INDEX($A$1:$A$107,SMALL(IF($O$33=$B$1:$B$107,ROW($B$1:$B$107)-MIN(ROW($A$1:$A$107))+1,""), ROW()-26)),"")</f>
        <v/>
      </c>
      <c r="AD37" s="1813"/>
      <c r="AE37" s="328" t="str" cm="1">
        <f t="array" ref="AE37">IFERROR(INDEX($A$1:$A$107,SMALL(IF($O$21=$B$1:$B$107,ROW($B$1:$B$107)-MIN(ROW($A$1:$A$107))+1,""), ROW()-20)),"")</f>
        <v/>
      </c>
      <c r="AF37" s="528" t="str" cm="1">
        <f t="array" ref="AF37">IFERROR(INDEX($A$1:$A$107,SMALL(IF($O$24=$B$1:$B$107,ROW($B$1:$B$107)-MIN(ROW($A$1:$A$107))+1,""), ROW()-26)),"")</f>
        <v/>
      </c>
      <c r="AG37" s="326" t="str" cm="1">
        <f t="array" ref="AG37">IFERROR(INDEX($A$1:$A$107,SMALL(IF($O$26=$B$1:$B$107,ROW($B$1:$B$107)-MIN(ROW($A$1:$A$107))+1,""), ROW()-17)),"")</f>
        <v/>
      </c>
      <c r="AH37" s="326" t="str" cm="1">
        <f t="array" ref="AH37">IFERROR(INDEX($A$1:$A$107,SMALL(IF($O$32=$B$1:$B$107,ROW($B$1:$B$107)-MIN(ROW($A$1:$A$107))+1,""), ROW()-12)),"")</f>
        <v/>
      </c>
      <c r="AI37" s="330" t="str" cm="1">
        <f t="array" ref="AI37">IFERROR(INDEX($A$1:$A$107,SMALL(IF($O$6=$B$1:$B$107,ROW($B$1:$B$107)-MIN(ROW($A$1:$A$107))+1,""), ROW()-1)),"")</f>
        <v/>
      </c>
      <c r="AJ37" s="330" t="str" cm="1">
        <f t="array" ref="AJ37">IFERROR(INDEX($A$71:$A$100,SMALL(IF($M$6=$B$71:$B$100,ROW($B$71:$B$100)-MIN(ROW($A$71:$A$100))+1,""), ROW()-1)),"")</f>
        <v/>
      </c>
    </row>
    <row r="38" spans="1:51" s="56" customFormat="1" ht="14.25" customHeight="1">
      <c r="A38" s="248"/>
      <c r="B38" s="1023"/>
      <c r="C38" s="974" t="s">
        <v>377</v>
      </c>
      <c r="D38" s="974">
        <f>C35+G35</f>
        <v>22</v>
      </c>
      <c r="E38" s="741"/>
      <c r="F38" s="737"/>
      <c r="G38" s="1030"/>
      <c r="H38" s="1031"/>
      <c r="I38" s="738"/>
      <c r="J38" s="737" t="s">
        <v>407</v>
      </c>
      <c r="K38" s="737"/>
      <c r="L38" s="739"/>
      <c r="M38" s="739"/>
      <c r="N38" s="737"/>
      <c r="O38" s="735"/>
      <c r="P38" s="1814" t="s">
        <v>598</v>
      </c>
      <c r="Q38" s="1815"/>
      <c r="R38" s="741"/>
      <c r="S38" s="741"/>
      <c r="U38" s="1054"/>
      <c r="V38" s="137"/>
      <c r="W38" s="137"/>
      <c r="X38" s="115"/>
      <c r="Z38" s="1699"/>
      <c r="AA38" s="296"/>
      <c r="AB38" s="213"/>
      <c r="AC38" s="1813" t="str" cm="1">
        <f t="array" ref="AC38">IFERROR(INDEX($A$1:$A$107,SMALL(IF($O$33=$B$1:$B$107,ROW($B$1:$B$107)-MIN(ROW($A$1:$A$107))+1,""), ROW()-26)),"")</f>
        <v/>
      </c>
      <c r="AD38" s="1813"/>
      <c r="AE38" s="328"/>
      <c r="AF38" s="528"/>
      <c r="AG38" s="326"/>
      <c r="AH38" s="326"/>
      <c r="AI38" s="330" t="str" cm="1">
        <f t="array" ref="AI38">IFERROR(INDEX($A$1:$A$107,SMALL(IF($O$6=$B$1:$B$107,ROW($B$1:$B$107)-MIN(ROW($A$1:$A$107))+1,""), ROW()-1)),"")</f>
        <v/>
      </c>
      <c r="AJ38" s="330" t="str" cm="1">
        <f t="array" ref="AJ38">IFERROR(INDEX($A$71:$A$100,SMALL(IF($M$6=$B$71:$B$100,ROW($B$71:$B$100)-MIN(ROW($A$71:$A$100))+1,""), ROW()-1)),"")</f>
        <v/>
      </c>
    </row>
    <row r="39" spans="1:51" s="56" customFormat="1" ht="14.25" customHeight="1">
      <c r="A39" s="248"/>
      <c r="B39" s="1023"/>
      <c r="C39" s="975" t="s">
        <v>379</v>
      </c>
      <c r="D39" s="975">
        <f>COUNTIF(E5:E35,"FT") + COUNTIF(H5:H35,"FT")</f>
        <v>17</v>
      </c>
      <c r="E39" s="949"/>
      <c r="F39" s="737"/>
      <c r="G39" s="737"/>
      <c r="H39" s="737"/>
      <c r="I39" s="739"/>
      <c r="J39" s="737"/>
      <c r="K39" s="737"/>
      <c r="L39" s="739"/>
      <c r="M39" s="739"/>
      <c r="N39" s="739"/>
      <c r="O39" s="745" t="s">
        <v>387</v>
      </c>
      <c r="P39" s="950" t="s">
        <v>388</v>
      </c>
      <c r="Q39" s="732">
        <f>COUNTIFS($F$5:$L$27,O39)</f>
        <v>0</v>
      </c>
      <c r="R39" s="741" t="s">
        <v>407</v>
      </c>
      <c r="S39" s="741"/>
      <c r="U39" s="1054" t="s">
        <v>213</v>
      </c>
      <c r="V39" s="137">
        <f>Q11</f>
        <v>6</v>
      </c>
      <c r="W39" s="1053">
        <f>Autobagger_Bander</f>
        <v>120</v>
      </c>
      <c r="X39" s="115">
        <f>W39*V39*$V$23</f>
        <v>2520</v>
      </c>
      <c r="Z39" s="1699"/>
      <c r="AA39" s="296" t="str" cm="1">
        <f t="array" ref="AA39">IFERROR(INDEX($A$1:$A$107,SMALL(IF($O$18=$B$1:$B$107,ROW($B$1:$B$107)-MIN(ROW($A$1:$A$107))+1,""), ROW()-31)),"")</f>
        <v/>
      </c>
      <c r="AB39" s="213" t="str" cm="1">
        <f t="array" ref="AB39">IFERROR(INDEX($A$1:$A$107,SMALL(IF($O$19=$B$1:$B$107,ROW($B$1:$B$107)-MIN(ROW($A$1:$A$107))+1,""), ROW()-31)),"")</f>
        <v/>
      </c>
      <c r="AC39" s="1813" t="str" cm="1">
        <f t="array" ref="AC39">IFERROR(INDEX($A$1:$A$107,SMALL(IF($O$33=$B$1:$B$107,ROW($B$1:$B$107)-MIN(ROW($A$1:$A$107))+1,""), ROW()-26)),"")</f>
        <v/>
      </c>
      <c r="AD39" s="1813"/>
      <c r="AE39" s="328" t="str" cm="1">
        <f t="array" ref="AE39">IFERROR(INDEX($A$1:$A$107,SMALL(IF($O$21=$B$1:$B$107,ROW($B$1:$B$107)-MIN(ROW($A$1:$A$107))+1,""), ROW()-20)),"")</f>
        <v/>
      </c>
      <c r="AF39" s="528" t="str" cm="1">
        <f t="array" ref="AF39">IFERROR(INDEX($A$1:$A$107,SMALL(IF($O$24=$B$1:$B$107,ROW($B$1:$B$107)-MIN(ROW($A$1:$A$107))+1,""), ROW()-26)),"")</f>
        <v/>
      </c>
      <c r="AG39" s="326" t="str" cm="1">
        <f t="array" ref="AG39">IFERROR(INDEX($A$1:$A$107,SMALL(IF($O$26=$B$1:$B$107,ROW($B$1:$B$107)-MIN(ROW($A$1:$A$107))+1,""), ROW()-17)),"")</f>
        <v/>
      </c>
      <c r="AH39" s="326" t="str" cm="1">
        <f t="array" ref="AH39">IFERROR(INDEX($A$1:$A$107,SMALL(IF($O$32=$B$1:$B$107,ROW($B$1:$B$107)-MIN(ROW($A$1:$A$107))+1,""), ROW()-12)),"")</f>
        <v/>
      </c>
      <c r="AI39" s="330" t="str" cm="1">
        <f t="array" ref="AI39">IFERROR(INDEX($A$1:$A$107,SMALL(IF($O$6=$B$1:$B$107,ROW($B$1:$B$107)-MIN(ROW($A$1:$A$107))+1,""), ROW()-1)),"")</f>
        <v/>
      </c>
      <c r="AJ39" s="330" t="str" cm="1">
        <f t="array" ref="AJ39">IFERROR(INDEX($A$71:$A$100,SMALL(IF($M$6=$B$71:$B$100,ROW($B$71:$B$100)-MIN(ROW($A$71:$A$100))+1,""), ROW()-1)),"")</f>
        <v/>
      </c>
    </row>
    <row r="40" spans="1:51" s="56" customFormat="1" ht="14.25" customHeight="1">
      <c r="A40" s="248"/>
      <c r="B40" s="1023"/>
      <c r="C40" s="976" t="s">
        <v>599</v>
      </c>
      <c r="D40" s="976">
        <f>J35</f>
        <v>0</v>
      </c>
      <c r="E40" s="949"/>
      <c r="F40" s="737"/>
      <c r="G40" s="737"/>
      <c r="H40" s="737"/>
      <c r="I40" s="739"/>
      <c r="J40" s="737"/>
      <c r="K40" s="737"/>
      <c r="L40" s="739" t="s">
        <v>600</v>
      </c>
      <c r="M40" s="739"/>
      <c r="N40" s="737"/>
      <c r="O40" s="745" t="s">
        <v>390</v>
      </c>
      <c r="P40" s="950" t="s">
        <v>391</v>
      </c>
      <c r="Q40" s="732">
        <f>COUNTIFS($F$5:$L$41,O40)</f>
        <v>0</v>
      </c>
      <c r="R40" s="741" t="s">
        <v>407</v>
      </c>
      <c r="S40" s="741"/>
      <c r="U40" s="1054" t="s">
        <v>270</v>
      </c>
      <c r="V40" s="137">
        <f>Q12</f>
        <v>2</v>
      </c>
      <c r="W40" s="1053">
        <f>Autobagger_Operator</f>
        <v>600</v>
      </c>
      <c r="X40" s="115">
        <f>W40*V40*$V$23</f>
        <v>4200</v>
      </c>
      <c r="AE40" s="66"/>
      <c r="AI40" s="330" t="str" cm="1">
        <f t="array" ref="AI40">IFERROR(INDEX($A$1:$A$107,SMALL(IF($O$6=$B$1:$B$107,ROW($B$1:$B$107)-MIN(ROW($A$1:$A$107))+1,""), ROW()-1)),"")</f>
        <v/>
      </c>
      <c r="AJ40" s="330" t="str" cm="1">
        <f t="array" ref="AJ40">IFERROR(INDEX($A$71:$A$100,SMALL(IF($M$6=$B$71:$B$100,ROW($B$71:$B$100)-MIN(ROW($A$71:$A$100))+1,""), ROW()-1)),"")</f>
        <v/>
      </c>
    </row>
    <row r="41" spans="1:51" s="56" customFormat="1" ht="14.25" customHeight="1">
      <c r="A41" s="248"/>
      <c r="B41" s="1023"/>
      <c r="C41" s="976"/>
      <c r="D41" s="976"/>
      <c r="E41" s="949"/>
      <c r="F41" s="737"/>
      <c r="G41" s="737"/>
      <c r="H41" s="737"/>
      <c r="I41" s="739"/>
      <c r="J41" s="737"/>
      <c r="K41" s="737"/>
      <c r="L41" s="739"/>
      <c r="M41" s="739"/>
      <c r="N41" s="737"/>
      <c r="O41" s="745" t="s">
        <v>393</v>
      </c>
      <c r="P41" s="950" t="s">
        <v>393</v>
      </c>
      <c r="Q41" s="732">
        <f t="shared" ref="Q41:Q47" si="2">COUNTIFS($F$5:$L$41,O41)</f>
        <v>0</v>
      </c>
      <c r="R41" s="741"/>
      <c r="U41" s="175" t="s">
        <v>601</v>
      </c>
      <c r="V41" s="97">
        <f>Q19</f>
        <v>0</v>
      </c>
      <c r="W41" s="1053">
        <f>Overstock</f>
        <v>50</v>
      </c>
      <c r="X41" s="115">
        <f>W41*V41*$V$23</f>
        <v>0</v>
      </c>
      <c r="Z41"/>
      <c r="AA41" s="336" t="s">
        <v>401</v>
      </c>
      <c r="AB41" s="819" t="s">
        <v>391</v>
      </c>
      <c r="AC41" s="497" t="s">
        <v>395</v>
      </c>
      <c r="AD41" s="1306" t="s">
        <v>402</v>
      </c>
      <c r="AE41" s="264" t="s">
        <v>393</v>
      </c>
      <c r="AF41" s="211" t="s">
        <v>403</v>
      </c>
      <c r="AG41" s="211" t="s">
        <v>602</v>
      </c>
      <c r="AH41" s="330" t="str" cm="1">
        <f t="array" ref="AH41">IFERROR(INDEX($A$1:$A$107,SMALL(IF($O$6=$B$1:$B$107,ROW($B$1:$B$107)-MIN(ROW($A$1:$A$107))+1,""), ROW()-1)),"")</f>
        <v/>
      </c>
      <c r="AI41" s="330" t="str" cm="1">
        <f t="array" ref="AI41">IFERROR(INDEX($A$71:$A$100,SMALL(IF($M$6=$B$71:$B$100,ROW($B$71:$B$100)-MIN(ROW($A$71:$A$100))+1,""), ROW()-1)),"")</f>
        <v/>
      </c>
    </row>
    <row r="42" spans="1:51" s="56" customFormat="1" ht="12.75" customHeight="1">
      <c r="A42" s="248"/>
      <c r="B42" s="1023"/>
      <c r="C42" s="977" t="s">
        <v>603</v>
      </c>
      <c r="D42" s="977">
        <f>D50+D39</f>
        <v>17</v>
      </c>
      <c r="E42" s="949"/>
      <c r="F42" s="737"/>
      <c r="G42" s="737"/>
      <c r="H42" s="731"/>
      <c r="I42" s="739"/>
      <c r="J42" s="737"/>
      <c r="K42" s="737"/>
      <c r="L42" s="739"/>
      <c r="M42" s="739"/>
      <c r="N42" s="737"/>
      <c r="O42" s="745" t="s">
        <v>395</v>
      </c>
      <c r="P42" s="950" t="s">
        <v>395</v>
      </c>
      <c r="Q42" s="732">
        <f t="shared" si="2"/>
        <v>2</v>
      </c>
      <c r="R42" s="741"/>
      <c r="S42" s="741"/>
      <c r="U42" s="175" t="s">
        <v>326</v>
      </c>
      <c r="V42" s="97">
        <f>Q20</f>
        <v>1</v>
      </c>
      <c r="W42" s="1053">
        <f>Replenishment_pull</f>
        <v>45</v>
      </c>
      <c r="X42" s="115">
        <f>W42*V42*$V$23</f>
        <v>157.5</v>
      </c>
      <c r="Z42" s="56">
        <v>1</v>
      </c>
      <c r="AA42" s="212" t="str" cm="1">
        <f t="array" ref="AA42">_xlfn._xlws.FILTER($A$1:$A$107,$B$1:$B$107=$O$39,"")</f>
        <v/>
      </c>
      <c r="AB42" s="212" t="str" cm="1">
        <f t="array" ref="AB42">_xlfn._xlws.FILTER($A$1:$A$107, $B$1:$B$107=$O$40, "")</f>
        <v/>
      </c>
      <c r="AC42" s="212" t="str" cm="1">
        <f t="array" ref="AC42:AC43">_xlfn._xlws.FILTER($A$1:$A$107, $B$1:$B$107=$O$42, "")</f>
        <v>Xiomara Castro Dominquez</v>
      </c>
      <c r="AD42" s="212" t="str" cm="1">
        <f t="array" ref="AD42">_xlfn._xlws.FILTER($A$1:$A$107, $B$1:$B$107=$O$43, "")</f>
        <v/>
      </c>
      <c r="AE42" s="212" t="str" cm="1">
        <f t="array" ref="AE42">_xlfn._xlws.FILTER($B$1:$B$107, $C$1:$C$107=$O$41, "")</f>
        <v/>
      </c>
      <c r="AF42" s="212" t="str" cm="1">
        <f t="array" ref="AF42">_xlfn._xlws.FILTER($B$1:$B$107, $C$1:$C$107=$O$44, "")</f>
        <v/>
      </c>
      <c r="AG42" s="212" t="str" cm="1">
        <f t="array" ref="AG42">_xlfn._xlws.FILTER($B$1:$B$107, $C$1:$C$107=$O$45, "")</f>
        <v/>
      </c>
      <c r="AH42" s="330" t="str" cm="1">
        <f t="array" ref="AH42">_xlfn._xlws.FILTER($B$1:$B$107, $C$1:$C$107=$O$42, "")</f>
        <v/>
      </c>
      <c r="AI42" s="330" t="str" cm="1">
        <f t="array" ref="AI42">IFERROR(INDEX($A$71:$A$100,SMALL(IF($M$6=$B$71:$B$100,ROW($B$71:$B$100)-MIN(ROW($A$71:$A$100))+1,""), ROW()-1)),"")</f>
        <v/>
      </c>
    </row>
    <row r="43" spans="1:51" s="56" customFormat="1" ht="12.75" customHeight="1">
      <c r="A43" s="248"/>
      <c r="B43" s="1023"/>
      <c r="G43" s="737"/>
      <c r="H43" s="737"/>
      <c r="I43" s="739"/>
      <c r="J43" s="737"/>
      <c r="K43" s="737"/>
      <c r="L43" s="739"/>
      <c r="M43" s="739"/>
      <c r="N43" s="737"/>
      <c r="O43" s="745" t="s">
        <v>402</v>
      </c>
      <c r="P43" s="950" t="s">
        <v>604</v>
      </c>
      <c r="Q43" s="732">
        <f t="shared" si="2"/>
        <v>0</v>
      </c>
      <c r="R43" s="741"/>
      <c r="S43" s="741"/>
      <c r="U43" s="175" t="s">
        <v>331</v>
      </c>
      <c r="V43" s="97">
        <f>Q21</f>
        <v>1</v>
      </c>
      <c r="W43" s="1053">
        <f>Replenishment_throw</f>
        <v>35</v>
      </c>
      <c r="X43" s="115">
        <f>W43*V43*$V$23</f>
        <v>122.5</v>
      </c>
      <c r="Z43" s="56">
        <v>2</v>
      </c>
      <c r="AA43" s="212" t="str" cm="1">
        <f t="array" ref="AA43">_xlfn._xlws.FILTER($A$1:$A$107,$B$1:$B$107=$O$39,"")</f>
        <v/>
      </c>
      <c r="AB43" s="996"/>
      <c r="AC43" s="212" t="str">
        <v>Jacqueline Macias</v>
      </c>
      <c r="AD43" s="212"/>
      <c r="AE43" s="212" t="str" cm="1">
        <f t="array" ref="AE43">_xlfn._xlws.FILTER($B$1:$B$107, $C$1:$C$107=$O$41, "")</f>
        <v/>
      </c>
      <c r="AF43" s="212" t="str" cm="1">
        <f t="array" ref="AF43">_xlfn._xlws.FILTER($B$1:$B$107, $C$1:$C$107=$O$44, "")</f>
        <v/>
      </c>
      <c r="AG43" s="296"/>
      <c r="AH43" s="330"/>
      <c r="AI43" s="330" t="str" cm="1">
        <f t="array" ref="AI43">IFERROR(INDEX($A$71:$A$100,SMALL(IF($M$6=$B$71:$B$100,ROW($B$71:$B$100)-MIN(ROW($A$71:$A$100))+1,""), ROW()-1)),"")</f>
        <v/>
      </c>
    </row>
    <row r="44" spans="1:51" s="56" customFormat="1" ht="12.75" customHeight="1">
      <c r="A44" s="248"/>
      <c r="B44" s="1023"/>
      <c r="D44" s="738"/>
      <c r="E44" s="738"/>
      <c r="F44" s="739"/>
      <c r="G44" s="737"/>
      <c r="H44" s="737"/>
      <c r="I44" s="739"/>
      <c r="J44" s="737"/>
      <c r="K44" s="737"/>
      <c r="L44" s="739"/>
      <c r="M44" s="739"/>
      <c r="N44" s="737"/>
      <c r="O44" s="745" t="s">
        <v>605</v>
      </c>
      <c r="P44" s="950" t="s">
        <v>414</v>
      </c>
      <c r="Q44" s="732">
        <f t="shared" si="2"/>
        <v>0</v>
      </c>
      <c r="R44" s="741"/>
      <c r="S44" s="741"/>
      <c r="U44" s="287"/>
      <c r="V44" s="1052"/>
      <c r="W44" s="180"/>
      <c r="X44" s="576"/>
      <c r="Z44" s="56">
        <v>3</v>
      </c>
      <c r="AA44" s="212" t="str" cm="1">
        <f t="array" ref="AA44">_xlfn._xlws.FILTER($A$1:$A$107,$B$1:$B$107=$O$39,"")</f>
        <v/>
      </c>
      <c r="AB44" s="1028"/>
      <c r="AC44" s="212"/>
      <c r="AD44" s="212"/>
      <c r="AE44" s="212" t="str" cm="1">
        <f t="array" ref="AE44">_xlfn._xlws.FILTER($B$1:$B$107, $C$1:$C$107=$O$41, "")</f>
        <v/>
      </c>
      <c r="AF44" s="212" t="str" cm="1">
        <f t="array" ref="AF44">_xlfn._xlws.FILTER($B$1:$B$107, $C$1:$C$107=$O$44, "")</f>
        <v/>
      </c>
      <c r="AG44" s="296"/>
      <c r="AH44" s="330"/>
      <c r="AI44" s="330" t="str" cm="1">
        <f t="array" ref="AI44">IFERROR(INDEX($A$71:$A$100,SMALL(IF($M$6=$B$71:$B$100,ROW($B$71:$B$100)-MIN(ROW($A$71:$A$100))+1,""), ROW()-1)),"")</f>
        <v/>
      </c>
    </row>
    <row r="45" spans="1:51" s="56" customFormat="1" ht="12.75" customHeight="1">
      <c r="A45" s="209"/>
      <c r="B45" s="1023"/>
      <c r="D45" s="738"/>
      <c r="E45" s="738"/>
      <c r="F45" s="739"/>
      <c r="G45" s="737"/>
      <c r="H45" s="737"/>
      <c r="I45" s="739"/>
      <c r="J45" s="737"/>
      <c r="K45" s="737"/>
      <c r="L45" s="739"/>
      <c r="M45" s="739"/>
      <c r="N45" s="737" t="s">
        <v>407</v>
      </c>
      <c r="O45" s="745" t="s">
        <v>606</v>
      </c>
      <c r="P45" s="950" t="s">
        <v>607</v>
      </c>
      <c r="Q45" s="732">
        <f t="shared" si="2"/>
        <v>0</v>
      </c>
      <c r="R45" s="741"/>
      <c r="S45" s="741"/>
      <c r="U45" s="89"/>
      <c r="Z45" s="56">
        <v>4</v>
      </c>
      <c r="AA45" s="212" t="str" cm="1">
        <f t="array" ref="AA45">_xlfn._xlws.FILTER($A$1:$A$107,$B$1:$B$107=$O$39,"")</f>
        <v/>
      </c>
      <c r="AB45" s="996"/>
      <c r="AC45" s="212"/>
      <c r="AD45" s="212"/>
      <c r="AE45" s="212" t="str" cm="1">
        <f t="array" ref="AE45">_xlfn._xlws.FILTER($B$1:$B$107, $C$1:$C$107=$O$41, "")</f>
        <v/>
      </c>
      <c r="AF45" s="212" t="str" cm="1">
        <f t="array" ref="AF45">_xlfn._xlws.FILTER($B$1:$B$107, $C$1:$C$107=$O$44, "")</f>
        <v/>
      </c>
      <c r="AG45" s="296"/>
      <c r="AH45" s="330"/>
      <c r="AI45" s="330" t="str" cm="1">
        <f t="array" ref="AI45">IFERROR(INDEX($A$71:$A$100,SMALL(IF($M$6=$B$71:$B$100,ROW($B$71:$B$100)-MIN(ROW($A$71:$A$100))+1,""), ROW()-1)),"")</f>
        <v/>
      </c>
    </row>
    <row r="46" spans="1:51" s="56" customFormat="1" ht="12.75" customHeight="1">
      <c r="A46" s="209"/>
      <c r="B46" s="1023"/>
      <c r="D46" s="738"/>
      <c r="E46" s="738"/>
      <c r="F46" s="739"/>
      <c r="G46" s="737" t="s">
        <v>407</v>
      </c>
      <c r="H46" s="737"/>
      <c r="I46" s="739"/>
      <c r="J46" s="737"/>
      <c r="K46" s="737"/>
      <c r="L46" s="739"/>
      <c r="M46" s="739"/>
      <c r="N46" s="737"/>
      <c r="O46" s="745" t="s">
        <v>608</v>
      </c>
      <c r="P46" s="950" t="s">
        <v>406</v>
      </c>
      <c r="Q46" s="732">
        <f t="shared" si="2"/>
        <v>0</v>
      </c>
      <c r="R46" s="741"/>
      <c r="S46" s="737"/>
      <c r="U46" s="89"/>
      <c r="Z46" s="56">
        <v>5</v>
      </c>
      <c r="AA46" s="212" t="str" cm="1">
        <f t="array" ref="AA46">_xlfn._xlws.FILTER($A$1:$A$107,$B$1:$B$107=$O$39,"")</f>
        <v/>
      </c>
      <c r="AB46" s="1028"/>
      <c r="AC46" s="212"/>
      <c r="AD46" s="212"/>
      <c r="AE46" s="212" t="str" cm="1">
        <f t="array" ref="AE46">_xlfn._xlws.FILTER($B$1:$B$107, $C$1:$C$107=$O$41, "")</f>
        <v/>
      </c>
      <c r="AF46" s="212" t="str" cm="1">
        <f t="array" ref="AF46">_xlfn._xlws.FILTER($B$1:$B$107, $C$1:$C$107=$O$44, "")</f>
        <v/>
      </c>
      <c r="AG46" s="296"/>
      <c r="AH46" s="330"/>
      <c r="AI46" s="330" t="str" cm="1">
        <f t="array" ref="AI46">IFERROR(INDEX($A$71:$A$100,SMALL(IF($M$6=$B$71:$B$100,ROW($B$71:$B$100)-MIN(ROW($A$71:$A$100))+1,""), ROW()-1)),"")</f>
        <v/>
      </c>
    </row>
    <row r="47" spans="1:51" s="56" customFormat="1" ht="12.75" customHeight="1">
      <c r="A47" s="209"/>
      <c r="B47" s="1023"/>
      <c r="D47" s="738"/>
      <c r="E47" s="738"/>
      <c r="F47" s="738"/>
      <c r="G47" s="737"/>
      <c r="H47" s="737"/>
      <c r="I47" s="739"/>
      <c r="J47" s="737"/>
      <c r="K47" s="737"/>
      <c r="L47" s="739"/>
      <c r="M47" s="739"/>
      <c r="N47" s="737"/>
      <c r="O47" s="745" t="s">
        <v>609</v>
      </c>
      <c r="P47" s="950" t="s">
        <v>610</v>
      </c>
      <c r="Q47" s="732">
        <f t="shared" si="2"/>
        <v>0</v>
      </c>
      <c r="R47" s="737"/>
      <c r="S47" s="737"/>
      <c r="U47" s="89"/>
      <c r="Z47" s="56">
        <v>6</v>
      </c>
      <c r="AA47" s="212" t="str" cm="1">
        <f t="array" ref="AA47">_xlfn._xlws.FILTER($A$1:$A$107,$B$1:$B$107=$O$39,"")</f>
        <v/>
      </c>
      <c r="AB47" s="996"/>
      <c r="AC47" s="212"/>
      <c r="AD47" s="212"/>
      <c r="AE47" s="212" t="str" cm="1">
        <f t="array" ref="AE47">_xlfn._xlws.FILTER($B$1:$B$107, $C$1:$C$107=$O$41, "")</f>
        <v/>
      </c>
      <c r="AF47" s="212" t="str" cm="1">
        <f t="array" ref="AF47">_xlfn._xlws.FILTER($B$1:$B$107, $C$1:$C$107=$O$44, "")</f>
        <v/>
      </c>
      <c r="AG47" s="296"/>
      <c r="AH47" s="330"/>
      <c r="AI47" s="330" t="str" cm="1">
        <f t="array" ref="AI47">IFERROR(INDEX($A$71:$A$100,SMALL(IF($M$6=$B$71:$B$100,ROW($B$71:$B$100)-MIN(ROW($A$71:$A$100))+1,""), ROW()-1)),"")</f>
        <v/>
      </c>
    </row>
    <row r="48" spans="1:51" s="56" customFormat="1" ht="12.75" customHeight="1">
      <c r="A48" s="209"/>
      <c r="B48" s="1023"/>
      <c r="C48" s="1041" t="s">
        <v>611</v>
      </c>
      <c r="D48" s="1812" t="s">
        <v>612</v>
      </c>
      <c r="E48" s="1812"/>
      <c r="F48" s="1812"/>
      <c r="G48" s="1037" t="s">
        <v>612</v>
      </c>
      <c r="H48" s="1038"/>
      <c r="I48" s="1039"/>
      <c r="J48" s="737"/>
      <c r="K48" s="737"/>
      <c r="L48" s="739"/>
      <c r="M48" s="739"/>
      <c r="N48" s="737"/>
      <c r="O48" s="766"/>
      <c r="P48" s="951"/>
      <c r="Q48" s="767"/>
      <c r="R48" s="737"/>
      <c r="S48" s="737"/>
      <c r="Z48" s="56">
        <v>7</v>
      </c>
      <c r="AA48" s="212" t="str" cm="1">
        <f t="array" ref="AA48">_xlfn._xlws.FILTER($A$1:$A$107,$B$1:$B$107=$O$39,"")</f>
        <v/>
      </c>
      <c r="AB48" s="1028"/>
      <c r="AC48" s="212"/>
      <c r="AD48" s="212"/>
      <c r="AE48" s="212" t="str" cm="1">
        <f t="array" ref="AE48">_xlfn._xlws.FILTER($B$1:$B$107, $C$1:$C$107=$O$41, "")</f>
        <v/>
      </c>
      <c r="AF48" s="212" t="str" cm="1">
        <f t="array" ref="AF48">_xlfn._xlws.FILTER($B$1:$B$107, $C$1:$C$107=$O$44, "")</f>
        <v/>
      </c>
      <c r="AG48" s="296"/>
      <c r="AH48" s="330" t="str" cm="1">
        <f t="array" ref="AH48">IFERROR(INDEX($A$1:$A$107,SMALL(IF($O$6=$B$1:$B$107,ROW($B$1:$B$107)-MIN(ROW($A$1:$A$107))+1,""), ROW()-1)),"")</f>
        <v/>
      </c>
      <c r="AI48" s="330" t="str" cm="1">
        <f t="array" ref="AI48">IFERROR(INDEX($A$71:$A$100,SMALL(IF($M$6=$B$71:$B$100,ROW($B$71:$B$100)-MIN(ROW($A$71:$A$100))+1,""), ROW()-1)),"")</f>
        <v/>
      </c>
    </row>
    <row r="49" spans="1:36" s="56" customFormat="1" ht="12.75" customHeight="1">
      <c r="A49" s="209"/>
      <c r="B49" s="1023"/>
      <c r="C49" s="1040" t="s">
        <v>613</v>
      </c>
      <c r="D49" s="1808"/>
      <c r="E49" s="1808"/>
      <c r="F49" s="1808"/>
      <c r="G49" s="1042"/>
      <c r="H49" s="737"/>
      <c r="I49" s="739"/>
      <c r="J49" s="737"/>
      <c r="K49" s="737"/>
      <c r="L49" s="739"/>
      <c r="M49" s="739"/>
      <c r="N49" s="737"/>
      <c r="O49" s="766"/>
      <c r="P49" s="951"/>
      <c r="Q49" s="767"/>
      <c r="R49" s="737"/>
      <c r="S49" s="737"/>
      <c r="Z49" s="56">
        <v>8</v>
      </c>
      <c r="AA49" s="212" t="str" cm="1">
        <f t="array" ref="AA49">_xlfn._xlws.FILTER($A$1:$A$107,$B$1:$B$107=$O$39,"")</f>
        <v/>
      </c>
      <c r="AB49" s="1028"/>
      <c r="AC49" s="212"/>
      <c r="AD49" s="212"/>
      <c r="AE49" s="212" t="str" cm="1">
        <f t="array" ref="AE49">_xlfn._xlws.FILTER($B$1:$B$107, $C$1:$C$107=$O$41, "")</f>
        <v/>
      </c>
      <c r="AF49" s="212" t="str" cm="1">
        <f t="array" ref="AF49">_xlfn._xlws.FILTER($B$1:$B$107, $C$1:$C$107=$O$44, "")</f>
        <v/>
      </c>
      <c r="AG49" s="296"/>
      <c r="AH49" s="330" t="str" cm="1">
        <f t="array" ref="AH49">IFERROR(INDEX($A$1:$A$107,SMALL(IF($O$6=$B$1:$B$107,ROW($B$1:$B$107)-MIN(ROW($A$1:$A$107))+1,""), ROW()-1)),"")</f>
        <v/>
      </c>
      <c r="AI49" s="330"/>
    </row>
    <row r="50" spans="1:36" s="56" customFormat="1" ht="12.75" customHeight="1">
      <c r="A50" s="209"/>
      <c r="B50" s="1023"/>
      <c r="C50" s="1040" t="s">
        <v>614</v>
      </c>
      <c r="D50" s="1808"/>
      <c r="E50" s="1808"/>
      <c r="F50" s="1808"/>
      <c r="G50" s="1042"/>
      <c r="H50" s="737"/>
      <c r="I50" s="739"/>
      <c r="J50" s="737"/>
      <c r="K50" s="737"/>
      <c r="L50" s="739"/>
      <c r="M50" s="739"/>
      <c r="N50" s="737"/>
      <c r="O50" s="746"/>
      <c r="P50" s="737"/>
      <c r="Q50" s="737"/>
      <c r="R50" s="737"/>
      <c r="S50" s="737"/>
      <c r="Z50" s="56">
        <v>9</v>
      </c>
      <c r="AA50" s="212" t="str" cm="1">
        <f t="array" ref="AA50">_xlfn._xlws.FILTER($A$1:$A$107,$B$1:$B$107=$O$39,"")</f>
        <v/>
      </c>
      <c r="AB50" s="1028"/>
      <c r="AC50" s="212"/>
      <c r="AD50" s="212"/>
      <c r="AE50" s="212" t="str" cm="1">
        <f t="array" ref="AE50">_xlfn._xlws.FILTER($B$1:$B$107, $C$1:$C$107=$O$41, "")</f>
        <v/>
      </c>
      <c r="AF50" s="212" t="str" cm="1">
        <f t="array" ref="AF50">_xlfn._xlws.FILTER($B$1:$B$107, $C$1:$C$107=$O$44, "")</f>
        <v/>
      </c>
      <c r="AG50" s="296"/>
      <c r="AH50" s="330" t="str" cm="1">
        <f t="array" ref="AH50">IFERROR(INDEX($A$1:$A$107,SMALL(IF($O$6=$B$1:$B$107,ROW($B$1:$B$107)-MIN(ROW($A$1:$A$107))+1,""), ROW()-1)),"")</f>
        <v/>
      </c>
      <c r="AI50" s="330" t="str" cm="1">
        <f t="array" ref="AI50">IFERROR(INDEX($A$71:$A$100,SMALL(IF($M$6=$B$71:$B$100,ROW($B$71:$B$100)-MIN(ROW($A$71:$A$100))+1,""), ROW()-1)),"")</f>
        <v/>
      </c>
    </row>
    <row r="51" spans="1:36" s="56" customFormat="1" ht="12.75" customHeight="1">
      <c r="A51" s="209"/>
      <c r="B51" s="1023"/>
      <c r="C51" s="1040" t="s">
        <v>615</v>
      </c>
      <c r="D51" s="1808"/>
      <c r="E51" s="1808"/>
      <c r="F51" s="1808"/>
      <c r="G51" s="1042"/>
      <c r="H51" s="737"/>
      <c r="I51" s="739"/>
      <c r="J51" s="737"/>
      <c r="K51" s="737"/>
      <c r="L51" s="739"/>
      <c r="M51" s="739"/>
      <c r="N51" s="737"/>
      <c r="O51" s="58"/>
      <c r="Z51" s="323">
        <v>10</v>
      </c>
      <c r="AA51" s="212" t="str" cm="1">
        <f t="array" ref="AA51">_xlfn._xlws.FILTER($A$1:$A$107,$B$1:$B$107=$O$39,"")</f>
        <v/>
      </c>
      <c r="AB51" s="996"/>
      <c r="AC51" s="212"/>
      <c r="AD51" s="212"/>
      <c r="AE51" s="212" t="str" cm="1">
        <f t="array" ref="AE51">_xlfn._xlws.FILTER($B$1:$B$107, $C$1:$C$107=$O$41, "")</f>
        <v/>
      </c>
      <c r="AF51" s="212" t="str" cm="1">
        <f t="array" ref="AF51">_xlfn._xlws.FILTER($B$1:$B$107, $C$1:$C$107=$O$44, "")</f>
        <v/>
      </c>
      <c r="AG51" s="296"/>
      <c r="AH51" s="330" t="str" cm="1">
        <f t="array" ref="AH51">IFERROR(INDEX($A$1:$A$107,SMALL(IF($O$6=$B$1:$B$107,ROW($B$1:$B$107)-MIN(ROW($A$1:$A$107))+1,""), ROW()-1)),"")</f>
        <v/>
      </c>
      <c r="AI51" s="330" t="str" cm="1">
        <f t="array" ref="AI51">IFERROR(INDEX($A$71:$A$100,SMALL(IF($M$6=$B$71:$B$100,ROW($B$71:$B$100)-MIN(ROW($A$71:$A$100))+1,""), ROW()-1)),"")</f>
        <v/>
      </c>
    </row>
    <row r="52" spans="1:36" s="56" customFormat="1" ht="12.75" customHeight="1">
      <c r="A52" s="209"/>
      <c r="B52" s="1023"/>
      <c r="C52" s="1040" t="s">
        <v>616</v>
      </c>
      <c r="D52" s="1808"/>
      <c r="E52" s="1808"/>
      <c r="F52" s="1808"/>
      <c r="G52" s="1042"/>
      <c r="H52" s="737"/>
      <c r="I52" s="739"/>
      <c r="J52" s="737"/>
      <c r="K52" s="737"/>
      <c r="L52" s="739"/>
      <c r="M52" s="739"/>
      <c r="O52" s="58"/>
      <c r="Z52" s="323"/>
      <c r="AA52" s="336" t="s">
        <v>607</v>
      </c>
      <c r="AB52" s="1028"/>
      <c r="AC52" s="1296"/>
      <c r="AD52" s="212"/>
      <c r="AE52" s="212" t="str" cm="1">
        <f t="array" ref="AE52">_xlfn._xlws.FILTER($B$1:$B$107, $C$1:$C$107=$O$41, "")</f>
        <v/>
      </c>
      <c r="AF52" s="212" t="str" cm="1">
        <f t="array" ref="AF52">_xlfn._xlws.FILTER($B$1:$B$107, $C$1:$C$107=$O$44, "")</f>
        <v/>
      </c>
      <c r="AG52" s="296"/>
      <c r="AH52" s="330" t="str" cm="1">
        <f t="array" ref="AH52">IFERROR(INDEX($A$1:$A$107,SMALL(IF($O$6=$B$1:$B$107,ROW($B$1:$B$107)-MIN(ROW($A$1:$A$107))+1,""), ROW()-1)),"")</f>
        <v/>
      </c>
      <c r="AI52" s="330" t="str" cm="1">
        <f t="array" ref="AI52">IFERROR(INDEX($A$71:$A$100,SMALL(IF($M$6=$B$71:$B$100,ROW($B$71:$B$100)-MIN(ROW($A$71:$A$100))+1,""), ROW()-1)),"")</f>
        <v/>
      </c>
    </row>
    <row r="53" spans="1:36" s="56" customFormat="1" ht="12.75" customHeight="1">
      <c r="A53" s="209"/>
      <c r="B53" s="1023"/>
      <c r="C53" s="1040" t="s">
        <v>617</v>
      </c>
      <c r="D53" s="1808"/>
      <c r="E53" s="1808"/>
      <c r="F53" s="1808"/>
      <c r="G53" s="1042"/>
      <c r="H53" s="737"/>
      <c r="I53" s="739"/>
      <c r="J53" s="737"/>
      <c r="K53" s="737"/>
      <c r="L53" s="739"/>
      <c r="M53" s="739"/>
      <c r="O53" s="58"/>
      <c r="Z53" s="323">
        <v>1</v>
      </c>
      <c r="AA53" s="212" t="str" cm="1">
        <f t="array" ref="AA53">_xlfn._xlws.FILTER($A$1:$A$107,$B$1:$B$107=$O$45,"")</f>
        <v/>
      </c>
      <c r="AB53" s="996"/>
      <c r="AC53" s="1296"/>
      <c r="AD53" s="212"/>
      <c r="AE53" s="212" t="str" cm="1">
        <f t="array" ref="AE53">_xlfn._xlws.FILTER($B$1:$B$107, $C$1:$C$107=$O$41, "")</f>
        <v/>
      </c>
      <c r="AF53" s="212" t="str" cm="1">
        <f t="array" ref="AF53">_xlfn._xlws.FILTER($B$1:$B$107, $C$1:$C$107=$O$44, "")</f>
        <v/>
      </c>
      <c r="AG53" s="296"/>
      <c r="AH53" s="330" t="str" cm="1">
        <f t="array" ref="AH53">IFERROR(INDEX($A$1:$A$107,SMALL(IF($O$6=$B$1:$B$107,ROW($B$1:$B$107)-MIN(ROW($A$1:$A$107))+1,""), ROW()-1)),"")</f>
        <v/>
      </c>
      <c r="AI53" s="330" t="str" cm="1">
        <f t="array" ref="AI53">IFERROR(INDEX($A$71:$A$100,SMALL(IF($M$6=$B$71:$B$100,ROW($B$71:$B$100)-MIN(ROW($A$71:$A$100))+1,""), ROW()-1)),"")</f>
        <v/>
      </c>
    </row>
    <row r="54" spans="1:36" s="56" customFormat="1" ht="12.75" customHeight="1">
      <c r="A54" s="209"/>
      <c r="B54" s="1023"/>
      <c r="C54" s="1040" t="s">
        <v>618</v>
      </c>
      <c r="D54" s="1808"/>
      <c r="E54" s="1808"/>
      <c r="F54" s="1808"/>
      <c r="G54" s="1042"/>
      <c r="H54" s="737"/>
      <c r="I54" s="739"/>
      <c r="J54" s="737"/>
      <c r="K54" s="737"/>
      <c r="L54" s="739"/>
      <c r="M54" s="739"/>
      <c r="O54" s="58"/>
      <c r="U54" s="66"/>
      <c r="V54" s="66"/>
      <c r="W54" s="66"/>
      <c r="X54" s="66"/>
      <c r="Y54" s="66"/>
      <c r="Z54" s="323">
        <v>2</v>
      </c>
      <c r="AA54" s="212" t="str" cm="1">
        <f t="array" ref="AA54">_xlfn._xlws.FILTER($A$1:$A$107,$B$1:$B$107=$O$45,"")</f>
        <v/>
      </c>
      <c r="AB54" s="496"/>
      <c r="AC54" s="1296"/>
      <c r="AD54" s="212"/>
      <c r="AE54" s="212" t="str" cm="1">
        <f t="array" ref="AE54">_xlfn._xlws.FILTER($B$1:$B$107, $C$1:$C$107=$O$41, "")</f>
        <v/>
      </c>
      <c r="AF54" s="212" t="str" cm="1">
        <f t="array" ref="AF54">_xlfn._xlws.FILTER($B$1:$B$107, $C$1:$C$107=$O$44, "")</f>
        <v/>
      </c>
      <c r="AG54" s="296"/>
      <c r="AH54" s="330" t="str" cm="1">
        <f t="array" ref="AH54">IFERROR(INDEX($A$1:$A$107,SMALL(IF($O$6=$B$1:$B$107,ROW($B$1:$B$107)-MIN(ROW($A$1:$A$107))+1,""), ROW()-1)),"")</f>
        <v/>
      </c>
      <c r="AI54" s="330" t="str" cm="1">
        <f t="array" ref="AI54">IFERROR(INDEX($A$71:$A$100,SMALL(IF($M$6=$B$71:$B$100,ROW($B$71:$B$100)-MIN(ROW($A$71:$A$100))+1,""), ROW()-1)),"")</f>
        <v/>
      </c>
    </row>
    <row r="55" spans="1:36" s="56" customFormat="1" ht="12.75" customHeight="1">
      <c r="A55" s="209"/>
      <c r="B55" s="1023"/>
      <c r="C55" s="1040" t="s">
        <v>619</v>
      </c>
      <c r="D55" s="1808"/>
      <c r="E55" s="1808"/>
      <c r="F55" s="1808"/>
      <c r="G55" s="1042"/>
      <c r="H55" s="737"/>
      <c r="I55" s="739"/>
      <c r="J55" s="737"/>
      <c r="K55" s="737"/>
      <c r="L55" s="739"/>
      <c r="M55" s="739"/>
      <c r="O55" s="58"/>
      <c r="P55" s="1049" t="s">
        <v>620</v>
      </c>
      <c r="Q55" s="1810" t="s">
        <v>612</v>
      </c>
      <c r="R55" s="1810"/>
      <c r="U55" s="66"/>
      <c r="V55" s="66"/>
      <c r="W55" s="66"/>
      <c r="X55" s="702"/>
      <c r="Y55" s="66"/>
      <c r="Z55" s="323">
        <v>3</v>
      </c>
      <c r="AA55" s="212" t="str" cm="1">
        <f t="array" ref="AA55">_xlfn._xlws.FILTER($A$1:$A$107,$B$1:$B$107=$O$45,"")</f>
        <v/>
      </c>
      <c r="AB55" s="496"/>
      <c r="AC55" s="1296"/>
      <c r="AD55" s="212"/>
      <c r="AE55" s="212" t="str" cm="1">
        <f t="array" ref="AE55">_xlfn._xlws.FILTER($B$1:$B$107, $C$1:$C$107=$O$41, "")</f>
        <v/>
      </c>
      <c r="AF55" s="212" t="str" cm="1">
        <f t="array" ref="AF55">_xlfn._xlws.FILTER($B$1:$B$107, $C$1:$C$107=$O$44, "")</f>
        <v/>
      </c>
      <c r="AG55" s="296"/>
      <c r="AH55" s="330" t="str" cm="1">
        <f t="array" ref="AH55">IFERROR(INDEX($A$1:$A$107,SMALL(IF($O$6=$B$1:$B$107,ROW($B$1:$B$107)-MIN(ROW($A$1:$A$107))+1,""), ROW()-1)),"")</f>
        <v/>
      </c>
      <c r="AI55" s="330" t="str" cm="1">
        <f t="array" ref="AI55">IFERROR(INDEX($A$71:$A$100,SMALL(IF($M$6=$B$71:$B$100,ROW($B$71:$B$100)-MIN(ROW($A$71:$A$100))+1,""), ROW()-1)),"")</f>
        <v/>
      </c>
    </row>
    <row r="56" spans="1:36" s="56" customFormat="1" ht="12.75" customHeight="1">
      <c r="A56" s="209"/>
      <c r="B56" s="1023"/>
      <c r="C56" s="1040" t="s">
        <v>621</v>
      </c>
      <c r="D56" s="1808"/>
      <c r="E56" s="1808"/>
      <c r="F56" s="1808"/>
      <c r="G56" s="1042"/>
      <c r="H56" s="737"/>
      <c r="I56" s="739"/>
      <c r="J56" s="737"/>
      <c r="K56" s="737"/>
      <c r="L56" s="739"/>
      <c r="M56" s="739"/>
      <c r="O56" s="58"/>
      <c r="P56" s="539" t="s">
        <v>622</v>
      </c>
      <c r="Q56" s="1809"/>
      <c r="R56" s="1809"/>
      <c r="U56" s="66"/>
      <c r="V56" s="66"/>
      <c r="W56" s="66"/>
      <c r="X56" s="702"/>
      <c r="Y56" s="66"/>
      <c r="Z56" s="323">
        <v>4</v>
      </c>
      <c r="AA56" s="212" t="str" cm="1">
        <f t="array" ref="AA56">_xlfn._xlws.FILTER($A$1:$A$107,$B$1:$B$107=$O$45,"")</f>
        <v/>
      </c>
      <c r="AB56" s="496"/>
      <c r="AC56" s="1296"/>
      <c r="AD56" s="212"/>
      <c r="AE56" s="212" t="str" cm="1">
        <f t="array" ref="AE56">_xlfn._xlws.FILTER($B$1:$B$107, $C$1:$C$107=$O$41, "")</f>
        <v/>
      </c>
      <c r="AF56" s="212" t="str" cm="1">
        <f t="array" ref="AF56">_xlfn._xlws.FILTER($B$1:$B$107, $C$1:$C$107=$O$44, "")</f>
        <v/>
      </c>
      <c r="AG56" s="296"/>
      <c r="AH56" s="330" t="str" cm="1">
        <f t="array" ref="AH56">IFERROR(INDEX($A$1:$A$107,SMALL(IF($O$6=$B$1:$B$107,ROW($B$1:$B$107)-MIN(ROW($A$1:$A$107))+1,""), ROW()-1)),"")</f>
        <v/>
      </c>
      <c r="AI56" s="330" t="str" cm="1">
        <f t="array" ref="AI56">IFERROR(INDEX($A$71:$A$100,SMALL(IF($M$6=$B$71:$B$100,ROW($B$71:$B$100)-MIN(ROW($A$71:$A$100))+1,""), ROW()-1)),"")</f>
        <v/>
      </c>
    </row>
    <row r="57" spans="1:36" s="56" customFormat="1" ht="15.75">
      <c r="A57" s="209"/>
      <c r="B57" s="1023"/>
      <c r="C57" s="1040" t="s">
        <v>623</v>
      </c>
      <c r="D57" s="1808"/>
      <c r="E57" s="1808"/>
      <c r="F57" s="1808"/>
      <c r="G57" s="1042"/>
      <c r="H57" s="737"/>
      <c r="I57" s="739"/>
      <c r="J57" s="737"/>
      <c r="K57" s="737"/>
      <c r="L57" s="739"/>
      <c r="M57" s="739"/>
      <c r="O57" s="58"/>
      <c r="P57" s="539" t="s">
        <v>624</v>
      </c>
      <c r="Q57" s="1809"/>
      <c r="R57" s="1809"/>
      <c r="U57" s="66"/>
      <c r="V57" s="66"/>
      <c r="W57" s="66"/>
      <c r="X57" s="702"/>
      <c r="Y57" s="66"/>
      <c r="Z57" s="323">
        <v>5</v>
      </c>
      <c r="AA57" s="212" t="str" cm="1">
        <f t="array" ref="AA57">_xlfn._xlws.FILTER($A$1:$A$107,$B$1:$B$107=$O$45,"")</f>
        <v/>
      </c>
      <c r="AB57" s="712"/>
      <c r="AC57" s="1296"/>
      <c r="AD57" s="212"/>
      <c r="AE57" s="212" t="str" cm="1">
        <f t="array" ref="AE57">_xlfn._xlws.FILTER($B$1:$B$107, $C$1:$C$107=$O$41, "")</f>
        <v/>
      </c>
      <c r="AF57" s="212" t="str" cm="1">
        <f t="array" ref="AF57">_xlfn._xlws.FILTER($B$1:$B$107, $C$1:$C$107=$O$44, "")</f>
        <v/>
      </c>
      <c r="AG57" s="296"/>
      <c r="AH57" s="330" t="str" cm="1">
        <f t="array" ref="AH57">IFERROR(INDEX($A$1:$A$107,SMALL(IF($O$6=$B$1:$B$107,ROW($B$1:$B$107)-MIN(ROW($A$1:$A$107))+1,""), ROW()-1)),"")</f>
        <v/>
      </c>
      <c r="AI57" s="330" t="str" cm="1">
        <f t="array" ref="AI57">IFERROR(INDEX($A$71:$A$100,SMALL(IF($M$6=$B$71:$B$100,ROW($B$71:$B$100)-MIN(ROW($A$71:$A$100))+1,""), ROW()-1)),"")</f>
        <v/>
      </c>
    </row>
    <row r="58" spans="1:36" s="56" customFormat="1" ht="12.75" customHeight="1">
      <c r="A58" s="209"/>
      <c r="B58" s="1023"/>
      <c r="C58" s="1040" t="s">
        <v>625</v>
      </c>
      <c r="D58" s="1808"/>
      <c r="E58" s="1808"/>
      <c r="F58" s="1808"/>
      <c r="G58" s="1042"/>
      <c r="H58" s="737"/>
      <c r="I58" s="739"/>
      <c r="J58" s="737"/>
      <c r="K58" s="737"/>
      <c r="L58" s="739"/>
      <c r="M58" s="739"/>
      <c r="N58" s="737"/>
      <c r="O58" s="58"/>
      <c r="P58" s="539" t="s">
        <v>626</v>
      </c>
      <c r="Q58" s="1809"/>
      <c r="R58" s="1809"/>
      <c r="S58" s="737"/>
      <c r="Z58" s="323">
        <v>6</v>
      </c>
      <c r="AA58" s="212" t="str" cm="1">
        <f t="array" ref="AA58">_xlfn._xlws.FILTER($A$1:$A$107,$B$1:$B$107=$O$45,"")</f>
        <v/>
      </c>
      <c r="AB58" s="702"/>
      <c r="AC58" s="1296"/>
      <c r="AD58" s="212"/>
      <c r="AE58" s="212" t="str" cm="1">
        <f t="array" ref="AE58">_xlfn._xlws.FILTER($B$1:$B$107, $C$1:$C$107=$O$41, "")</f>
        <v/>
      </c>
      <c r="AF58" s="212" t="str" cm="1">
        <f t="array" ref="AF58">_xlfn._xlws.FILTER($B$1:$B$107, $C$1:$C$107=$O$44, "")</f>
        <v/>
      </c>
      <c r="AG58" s="296"/>
      <c r="AH58" s="330" t="str" cm="1">
        <f t="array" ref="AH58">IFERROR(INDEX($A$1:$A$107,SMALL(IF($O$6=$B$1:$B$107,ROW($B$1:$B$107)-MIN(ROW($A$1:$A$107))+1,""), ROW()-1)),"")</f>
        <v/>
      </c>
      <c r="AI58" s="330" t="str" cm="1">
        <f t="array" ref="AI58">IFERROR(INDEX($A$71:$A$100,SMALL(IF($M$6=$B$71:$B$100,ROW($B$71:$B$100)-MIN(ROW($A$71:$A$100))+1,""), ROW()-1)),"")</f>
        <v/>
      </c>
    </row>
    <row r="59" spans="1:36" s="56" customFormat="1" ht="15.75" customHeight="1">
      <c r="A59" s="209"/>
      <c r="B59" s="1023"/>
      <c r="C59" s="1040" t="s">
        <v>627</v>
      </c>
      <c r="D59" s="1808"/>
      <c r="E59" s="1808"/>
      <c r="F59" s="1808"/>
      <c r="G59" s="1042"/>
      <c r="H59" s="737"/>
      <c r="I59" s="739"/>
      <c r="J59" s="737"/>
      <c r="K59" s="737"/>
      <c r="L59" s="739"/>
      <c r="M59" s="739"/>
      <c r="O59" s="58"/>
      <c r="P59" s="539" t="s">
        <v>628</v>
      </c>
      <c r="Q59" s="1809"/>
      <c r="R59" s="1809"/>
      <c r="U59" s="66"/>
      <c r="V59" s="66"/>
      <c r="W59" s="66"/>
      <c r="X59" s="702"/>
      <c r="Y59" s="66"/>
      <c r="Z59" s="323"/>
      <c r="AA59" s="712"/>
      <c r="AB59" s="712"/>
      <c r="AC59" s="713"/>
      <c r="AD59" s="713"/>
      <c r="AE59" s="712"/>
      <c r="AF59" s="712"/>
      <c r="AG59" s="712"/>
      <c r="AH59" s="712"/>
      <c r="AI59" s="712"/>
      <c r="AJ59" s="712"/>
    </row>
    <row r="60" spans="1:36" s="56" customFormat="1" ht="12.75" customHeight="1">
      <c r="A60" s="209"/>
      <c r="B60" s="1023"/>
      <c r="C60" s="738"/>
      <c r="D60" s="738"/>
      <c r="E60" s="738"/>
      <c r="F60" s="738"/>
      <c r="G60" s="737"/>
      <c r="H60" s="737"/>
      <c r="I60" s="739"/>
      <c r="L60" s="57"/>
      <c r="M60" s="57"/>
      <c r="O60" s="58"/>
      <c r="P60" s="539" t="s">
        <v>629</v>
      </c>
      <c r="Q60" s="1809"/>
      <c r="R60" s="1809"/>
      <c r="U60" s="66"/>
      <c r="V60" s="66"/>
      <c r="W60" s="66"/>
      <c r="X60" s="702"/>
      <c r="Y60" s="66"/>
    </row>
    <row r="61" spans="1:36" s="56" customFormat="1" ht="12.75" customHeight="1">
      <c r="A61" s="209"/>
      <c r="B61" s="1023"/>
      <c r="C61" s="124"/>
      <c r="D61" s="124"/>
      <c r="E61" s="811"/>
      <c r="F61" s="57"/>
      <c r="I61" s="57"/>
      <c r="L61" s="57"/>
      <c r="M61" s="57"/>
      <c r="O61" s="58"/>
      <c r="P61" s="539" t="s">
        <v>630</v>
      </c>
      <c r="Q61" s="1809"/>
      <c r="R61" s="1809"/>
      <c r="U61" s="66"/>
      <c r="V61" s="66"/>
      <c r="W61" s="66"/>
      <c r="X61" s="702"/>
      <c r="Y61" s="66"/>
    </row>
    <row r="62" spans="1:36" s="56" customFormat="1" ht="15" customHeight="1">
      <c r="A62" s="209"/>
      <c r="B62" s="1023"/>
      <c r="C62" s="124"/>
      <c r="D62" s="124"/>
      <c r="E62" s="811"/>
      <c r="F62" s="57"/>
      <c r="I62" s="57"/>
      <c r="L62" s="57"/>
      <c r="M62" s="57"/>
      <c r="O62" s="58"/>
      <c r="P62" s="539" t="s">
        <v>631</v>
      </c>
      <c r="Q62" s="1809"/>
      <c r="R62" s="1809"/>
      <c r="U62" s="66"/>
      <c r="V62" s="66"/>
      <c r="W62" s="66"/>
      <c r="X62" s="702"/>
      <c r="Y62" s="66"/>
    </row>
    <row r="63" spans="1:36" s="56" customFormat="1" ht="15" customHeight="1">
      <c r="A63" s="209"/>
      <c r="B63" s="1023"/>
      <c r="C63" s="124"/>
      <c r="D63" s="124"/>
      <c r="E63" s="811"/>
      <c r="F63" s="57"/>
      <c r="I63" s="57"/>
      <c r="L63" s="57"/>
      <c r="M63" s="57"/>
      <c r="O63" s="58"/>
      <c r="P63" s="539" t="s">
        <v>632</v>
      </c>
      <c r="Q63" s="1809"/>
      <c r="R63" s="1809"/>
      <c r="U63" s="66"/>
      <c r="V63" s="66"/>
      <c r="W63" s="66"/>
      <c r="X63" s="702"/>
      <c r="Y63" s="66"/>
    </row>
    <row r="64" spans="1:36" s="56" customFormat="1" ht="12.75" customHeight="1" thickBot="1">
      <c r="A64" s="209"/>
      <c r="B64" s="1023"/>
      <c r="C64" s="124"/>
      <c r="D64" s="124"/>
      <c r="E64" s="811"/>
      <c r="F64" s="57"/>
      <c r="I64" s="57"/>
      <c r="L64" s="57"/>
      <c r="M64" s="57"/>
      <c r="O64" s="58"/>
      <c r="P64" s="539" t="s">
        <v>633</v>
      </c>
      <c r="Q64" s="1809"/>
      <c r="R64" s="1809"/>
      <c r="U64" s="66"/>
      <c r="V64" s="66"/>
      <c r="W64" s="66"/>
      <c r="X64" s="702"/>
      <c r="Y64" s="66"/>
      <c r="AG64" s="228"/>
    </row>
    <row r="65" spans="1:33" s="56" customFormat="1" ht="12.75" customHeight="1" thickBot="1">
      <c r="A65" s="209"/>
      <c r="B65" s="1023"/>
      <c r="C65" s="124"/>
      <c r="D65" s="124"/>
      <c r="E65" s="811"/>
      <c r="F65" s="57"/>
      <c r="I65" s="57"/>
      <c r="L65" s="57"/>
      <c r="M65" s="57"/>
      <c r="O65" s="58"/>
      <c r="P65" s="539" t="s">
        <v>634</v>
      </c>
      <c r="Q65" s="1809"/>
      <c r="R65" s="1809"/>
      <c r="U65" s="66"/>
      <c r="V65" s="66"/>
      <c r="W65" s="66"/>
      <c r="X65" s="702"/>
      <c r="Y65" s="66"/>
      <c r="AG65" s="228"/>
    </row>
    <row r="66" spans="1:33" s="56" customFormat="1" ht="12.75" customHeight="1" thickBot="1">
      <c r="A66" s="209"/>
      <c r="B66" s="1023"/>
      <c r="C66" s="124"/>
      <c r="D66" s="124"/>
      <c r="E66" s="811"/>
      <c r="F66" s="57"/>
      <c r="I66" s="57"/>
      <c r="L66" s="57"/>
      <c r="M66" s="57"/>
      <c r="O66" s="58"/>
      <c r="P66" s="539" t="s">
        <v>635</v>
      </c>
      <c r="Q66" s="1809"/>
      <c r="R66" s="1809"/>
      <c r="U66" s="66"/>
      <c r="V66" s="66"/>
      <c r="W66" s="66"/>
      <c r="X66" s="702"/>
      <c r="Y66" s="66"/>
    </row>
    <row r="67" spans="1:33" s="56" customFormat="1" ht="12.75" customHeight="1">
      <c r="A67" s="209"/>
      <c r="B67" s="1023"/>
      <c r="C67" s="124"/>
      <c r="D67" s="124"/>
      <c r="E67" s="811"/>
      <c r="F67" s="57"/>
      <c r="I67" s="57"/>
      <c r="L67" s="57"/>
      <c r="M67" s="57"/>
      <c r="O67" s="58"/>
      <c r="U67" s="66"/>
      <c r="V67" s="66"/>
      <c r="W67" s="66"/>
      <c r="X67" s="702"/>
      <c r="Y67" s="66"/>
    </row>
    <row r="68" spans="1:33" s="56" customFormat="1" ht="12.75" customHeight="1">
      <c r="A68" s="209"/>
      <c r="B68" s="1023"/>
      <c r="C68" s="124"/>
      <c r="D68" s="124"/>
      <c r="E68" s="811"/>
      <c r="F68" s="57"/>
      <c r="I68" s="57"/>
      <c r="L68" s="57"/>
      <c r="M68" s="57"/>
      <c r="O68" s="58"/>
    </row>
    <row r="69" spans="1:33" s="56" customFormat="1" ht="12.75" customHeight="1">
      <c r="A69" s="209"/>
      <c r="B69" s="1023"/>
      <c r="C69" s="124"/>
      <c r="D69" s="124"/>
      <c r="E69" s="811"/>
      <c r="F69" s="57"/>
      <c r="I69" s="57"/>
      <c r="L69" s="57"/>
      <c r="M69" s="57"/>
      <c r="O69" s="58"/>
    </row>
    <row r="70" spans="1:33" s="56" customFormat="1" ht="12.75" customHeight="1">
      <c r="A70" s="209"/>
      <c r="B70" s="1023"/>
      <c r="C70" s="124"/>
      <c r="D70" s="124"/>
      <c r="E70" s="811"/>
      <c r="F70" s="57"/>
      <c r="I70" s="57"/>
      <c r="L70" s="57"/>
      <c r="M70" s="57"/>
      <c r="O70" s="58"/>
    </row>
    <row r="71" spans="1:33" s="56" customFormat="1" ht="12.75" customHeight="1">
      <c r="A71" s="209"/>
      <c r="B71" s="1023"/>
      <c r="C71" s="124"/>
      <c r="D71" s="124"/>
      <c r="E71" s="811"/>
      <c r="F71" s="57"/>
      <c r="I71" s="57"/>
      <c r="L71" s="57"/>
      <c r="M71" s="57"/>
      <c r="O71" s="58"/>
    </row>
    <row r="72" spans="1:33" s="56" customFormat="1" ht="12.75" customHeight="1">
      <c r="A72" s="209"/>
      <c r="B72" s="1023"/>
      <c r="C72" s="124"/>
      <c r="D72" s="124"/>
      <c r="E72" s="811"/>
      <c r="F72" s="57"/>
      <c r="I72" s="57"/>
      <c r="L72" s="57"/>
      <c r="M72" s="57"/>
      <c r="O72" s="58"/>
    </row>
    <row r="73" spans="1:33" s="56" customFormat="1" ht="12.75" customHeight="1">
      <c r="A73" s="209"/>
      <c r="B73" s="1023"/>
      <c r="C73" s="124"/>
      <c r="D73" s="124"/>
      <c r="E73" s="811"/>
      <c r="F73" s="57"/>
      <c r="I73" s="57"/>
      <c r="L73" s="57"/>
      <c r="M73" s="57"/>
      <c r="O73" s="58"/>
    </row>
    <row r="74" spans="1:33" s="56" customFormat="1" ht="12.75" customHeight="1">
      <c r="A74" s="209"/>
      <c r="B74" s="1023"/>
      <c r="C74" s="124"/>
      <c r="D74" s="124"/>
      <c r="E74" s="811"/>
      <c r="F74" s="57"/>
      <c r="I74" s="57"/>
      <c r="L74" s="57"/>
      <c r="M74" s="57"/>
      <c r="O74" s="58"/>
    </row>
    <row r="75" spans="1:33" s="56" customFormat="1" ht="12.75" customHeight="1">
      <c r="A75" s="209"/>
      <c r="B75" s="1023"/>
      <c r="C75" s="124"/>
      <c r="D75" s="124"/>
      <c r="E75" s="811"/>
      <c r="F75" s="57"/>
      <c r="I75" s="57"/>
      <c r="L75" s="57"/>
      <c r="M75" s="57"/>
      <c r="O75" s="58"/>
    </row>
    <row r="76" spans="1:33" s="56" customFormat="1" ht="15" customHeight="1">
      <c r="A76" s="209"/>
      <c r="B76" s="1023"/>
      <c r="C76" s="124"/>
      <c r="D76" s="124"/>
      <c r="E76" s="811"/>
      <c r="F76" s="57"/>
      <c r="I76" s="57"/>
      <c r="L76" s="57"/>
      <c r="M76" s="57"/>
      <c r="O76" s="58"/>
    </row>
    <row r="77" spans="1:33" s="56" customFormat="1" ht="12.75" customHeight="1">
      <c r="A77" s="209"/>
      <c r="B77" s="1023"/>
      <c r="C77" s="124"/>
      <c r="D77" s="124"/>
      <c r="E77" s="811"/>
      <c r="F77" s="57"/>
      <c r="I77" s="57"/>
      <c r="L77" s="57"/>
      <c r="M77" s="57"/>
      <c r="O77" s="58"/>
    </row>
    <row r="78" spans="1:33" s="56" customFormat="1" ht="12.75" customHeight="1">
      <c r="A78" s="209"/>
      <c r="B78" s="1023"/>
      <c r="C78" s="124"/>
      <c r="D78" s="124"/>
      <c r="E78" s="811"/>
      <c r="F78" s="57"/>
      <c r="I78" s="57"/>
      <c r="L78" s="57"/>
      <c r="M78" s="57"/>
      <c r="O78" s="58"/>
    </row>
    <row r="79" spans="1:33" s="56" customFormat="1" ht="12.75" customHeight="1">
      <c r="A79" s="209"/>
      <c r="B79" s="1023"/>
      <c r="C79" s="124"/>
      <c r="D79" s="124"/>
      <c r="E79" s="811"/>
      <c r="F79" s="57"/>
      <c r="I79" s="57"/>
      <c r="L79" s="57"/>
      <c r="M79" s="57"/>
      <c r="O79" s="58"/>
    </row>
    <row r="80" spans="1:33" s="56" customFormat="1" ht="12.75" customHeight="1">
      <c r="A80" s="209"/>
      <c r="B80" s="1023"/>
      <c r="C80" s="124"/>
      <c r="D80" s="124"/>
      <c r="E80" s="811"/>
      <c r="F80" s="57"/>
      <c r="I80" s="57"/>
      <c r="L80" s="57"/>
      <c r="M80" s="57"/>
      <c r="O80" s="58"/>
    </row>
    <row r="81" spans="1:34" s="56" customFormat="1" ht="12.75" customHeight="1">
      <c r="A81" s="209"/>
      <c r="B81" s="1023"/>
      <c r="C81" s="124"/>
      <c r="D81" s="124"/>
      <c r="E81" s="811"/>
      <c r="F81" s="57"/>
      <c r="I81" s="57"/>
      <c r="L81" s="57"/>
      <c r="M81" s="57"/>
      <c r="O81" s="58"/>
    </row>
    <row r="82" spans="1:34" s="56" customFormat="1" ht="12.75" customHeight="1">
      <c r="A82" s="209"/>
      <c r="B82" s="1023"/>
      <c r="C82" s="124"/>
      <c r="D82" s="124"/>
      <c r="E82" s="811"/>
      <c r="F82" s="57"/>
      <c r="I82" s="57"/>
      <c r="L82" s="57"/>
      <c r="M82" s="57"/>
      <c r="O82" s="58"/>
    </row>
    <row r="83" spans="1:34" ht="12.75" customHeight="1">
      <c r="A83" s="209"/>
      <c r="B83" s="1023"/>
      <c r="C83" s="124"/>
      <c r="D83" s="124"/>
      <c r="E83" s="811"/>
      <c r="F83" s="57"/>
      <c r="G83" s="56"/>
      <c r="H83" s="56"/>
      <c r="I83" s="57"/>
      <c r="J83" s="56"/>
      <c r="K83" s="56"/>
      <c r="L83" s="57"/>
      <c r="M83" s="57"/>
      <c r="N83" s="56"/>
      <c r="O83" s="58"/>
      <c r="P83" s="56"/>
      <c r="Q83" s="56"/>
      <c r="R83" s="56"/>
      <c r="S83" s="56"/>
      <c r="AB83" s="56"/>
      <c r="AC83" s="56"/>
      <c r="AD83" s="56"/>
      <c r="AE83" s="56"/>
      <c r="AF83" s="56"/>
      <c r="AG83" s="56"/>
      <c r="AH83" s="56"/>
    </row>
    <row r="84" spans="1:34" ht="12.75" customHeight="1">
      <c r="A84" s="209"/>
      <c r="B84" s="1024"/>
      <c r="C84" s="124"/>
      <c r="D84" s="124"/>
      <c r="E84" s="811"/>
      <c r="F84" s="57"/>
      <c r="G84" s="56"/>
      <c r="H84" s="56"/>
      <c r="I84" s="57"/>
      <c r="J84" s="56"/>
      <c r="K84" s="56"/>
      <c r="L84" s="57"/>
      <c r="M84" s="57"/>
      <c r="N84" s="56"/>
      <c r="O84" s="58"/>
      <c r="P84" s="56"/>
      <c r="Q84" s="56"/>
      <c r="R84" s="56"/>
      <c r="S84" s="56"/>
      <c r="AB84" s="56"/>
      <c r="AC84" s="56"/>
      <c r="AD84" s="56"/>
      <c r="AE84" s="56"/>
      <c r="AF84" s="56"/>
      <c r="AG84" s="56"/>
      <c r="AH84" s="56"/>
    </row>
    <row r="85" spans="1:34" ht="12.75" customHeight="1">
      <c r="A85" s="209"/>
      <c r="B85" s="1024"/>
      <c r="C85" s="124"/>
      <c r="D85" s="124"/>
      <c r="E85" s="811"/>
      <c r="F85" s="57"/>
      <c r="G85" s="56"/>
      <c r="H85" s="56"/>
      <c r="I85" s="57"/>
      <c r="J85" s="56"/>
      <c r="K85" s="56"/>
      <c r="L85" s="57"/>
      <c r="M85" s="57"/>
      <c r="N85" s="56"/>
      <c r="O85" s="58"/>
      <c r="P85" s="56"/>
      <c r="Q85" s="56"/>
      <c r="R85" s="56"/>
      <c r="S85" s="56"/>
      <c r="AB85" s="56"/>
      <c r="AC85" s="56"/>
      <c r="AD85" s="56"/>
      <c r="AE85" s="56"/>
      <c r="AF85" s="56"/>
      <c r="AG85" s="56"/>
      <c r="AH85" s="56"/>
    </row>
    <row r="86" spans="1:34" ht="12.75" customHeight="1">
      <c r="A86" s="209"/>
      <c r="B86" s="1024"/>
      <c r="C86" s="124"/>
      <c r="D86" s="124"/>
      <c r="E86" s="811"/>
      <c r="F86" s="57"/>
      <c r="G86" s="56"/>
      <c r="H86" s="56"/>
      <c r="I86" s="57"/>
      <c r="J86" s="56"/>
      <c r="K86" s="56"/>
      <c r="L86" s="57"/>
      <c r="M86" s="57"/>
      <c r="N86" s="56"/>
      <c r="O86" s="58"/>
      <c r="P86" s="56"/>
      <c r="Q86" s="56"/>
      <c r="R86" s="56"/>
      <c r="S86" s="56"/>
      <c r="AB86" s="56"/>
      <c r="AC86" s="56"/>
      <c r="AD86" s="56"/>
      <c r="AE86" s="56"/>
      <c r="AF86" s="56"/>
      <c r="AG86" s="56"/>
      <c r="AH86" s="56"/>
    </row>
    <row r="87" spans="1:34" ht="12.75" customHeight="1">
      <c r="A87" s="209"/>
      <c r="B87" s="1024"/>
      <c r="C87" s="124"/>
      <c r="D87" s="124"/>
      <c r="E87" s="811"/>
      <c r="F87" s="57"/>
      <c r="G87" s="56"/>
      <c r="H87" s="56"/>
      <c r="I87" s="57"/>
      <c r="J87" s="56"/>
      <c r="K87" s="56"/>
      <c r="L87" s="57"/>
      <c r="M87" s="57"/>
      <c r="N87" s="56"/>
      <c r="O87" s="58"/>
      <c r="P87" s="56"/>
      <c r="Q87" s="56"/>
      <c r="R87" s="56"/>
      <c r="S87" s="56"/>
      <c r="AB87" s="56"/>
      <c r="AC87" s="56"/>
      <c r="AD87" s="56"/>
      <c r="AE87" s="56"/>
      <c r="AF87" s="56"/>
      <c r="AG87" s="56"/>
      <c r="AH87" s="56"/>
    </row>
    <row r="88" spans="1:34" ht="12.75" customHeight="1">
      <c r="A88" s="209"/>
      <c r="B88" s="1024"/>
      <c r="C88" s="124"/>
      <c r="D88" s="124"/>
      <c r="E88" s="811"/>
      <c r="F88" s="57"/>
      <c r="G88" s="56"/>
      <c r="H88" s="56"/>
      <c r="I88" s="57"/>
      <c r="J88" s="56"/>
      <c r="K88" s="56"/>
      <c r="L88" s="57"/>
      <c r="M88" s="57"/>
      <c r="N88" s="56"/>
      <c r="O88" s="58"/>
      <c r="P88" s="56"/>
      <c r="Q88" s="56"/>
      <c r="R88" s="56"/>
      <c r="S88" s="56"/>
      <c r="AB88" s="56"/>
      <c r="AD88" s="56"/>
      <c r="AG88" s="56"/>
    </row>
    <row r="89" spans="1:34" ht="12.75" customHeight="1">
      <c r="A89" s="209"/>
      <c r="B89" s="1024"/>
      <c r="C89" s="124"/>
      <c r="D89" s="124"/>
      <c r="E89" s="811"/>
      <c r="F89" s="57"/>
      <c r="G89" s="56"/>
      <c r="H89" s="56"/>
      <c r="I89" s="57"/>
      <c r="J89" s="56"/>
      <c r="K89" s="56"/>
      <c r="L89" s="57"/>
      <c r="M89" s="57"/>
      <c r="N89" s="56"/>
      <c r="O89" s="58"/>
      <c r="P89" s="56"/>
      <c r="Q89" s="56"/>
      <c r="R89" s="56"/>
      <c r="S89" s="56"/>
      <c r="AB89" s="56"/>
      <c r="AD89" s="56"/>
      <c r="AG89" s="56"/>
    </row>
    <row r="90" spans="1:34" ht="12.75" customHeight="1">
      <c r="A90" s="209"/>
      <c r="B90" s="1024"/>
      <c r="C90" s="124"/>
      <c r="D90" s="124"/>
      <c r="E90" s="811"/>
      <c r="F90" s="57"/>
      <c r="G90" s="56"/>
      <c r="H90" s="56"/>
      <c r="I90" s="57"/>
      <c r="J90" s="56"/>
      <c r="K90" s="56"/>
      <c r="L90" s="57"/>
      <c r="M90" s="57"/>
      <c r="N90" s="56"/>
      <c r="O90" s="58"/>
      <c r="P90" s="56"/>
      <c r="Q90" s="56"/>
      <c r="R90" s="56"/>
      <c r="S90" s="56"/>
      <c r="AB90" s="56"/>
      <c r="AG90" s="56"/>
    </row>
    <row r="91" spans="1:34" ht="12.75" customHeight="1">
      <c r="A91" s="209"/>
      <c r="B91" s="1024"/>
      <c r="C91" s="124"/>
      <c r="D91" s="124"/>
      <c r="E91" s="811"/>
      <c r="F91" s="57"/>
      <c r="G91" s="56"/>
      <c r="H91" s="56"/>
      <c r="I91" s="57"/>
      <c r="J91" s="56"/>
      <c r="K91" s="56"/>
      <c r="L91" s="57"/>
      <c r="M91" s="57"/>
      <c r="N91" s="56"/>
      <c r="O91" s="58"/>
      <c r="P91" s="56"/>
      <c r="Q91" s="56"/>
      <c r="R91" s="56"/>
      <c r="S91" s="56"/>
    </row>
    <row r="92" spans="1:34" ht="15" customHeight="1">
      <c r="A92" s="209"/>
      <c r="B92" s="1024"/>
      <c r="C92" s="124"/>
      <c r="D92" s="124"/>
      <c r="E92" s="811"/>
      <c r="F92" s="57"/>
      <c r="G92" s="56"/>
      <c r="H92" s="56"/>
      <c r="I92" s="57"/>
      <c r="J92" s="56"/>
      <c r="K92" s="56"/>
      <c r="L92" s="57"/>
      <c r="M92" s="57"/>
      <c r="N92" s="56"/>
      <c r="O92" s="58"/>
      <c r="P92" s="56"/>
      <c r="Q92" s="56"/>
      <c r="R92" s="56"/>
      <c r="S92" s="56"/>
    </row>
    <row r="93" spans="1:34" ht="15" customHeight="1">
      <c r="A93" s="209"/>
      <c r="B93" s="1024"/>
      <c r="C93" s="124"/>
      <c r="D93" s="124"/>
      <c r="E93" s="811"/>
      <c r="F93" s="57"/>
      <c r="G93" s="56"/>
      <c r="H93" s="56"/>
      <c r="I93" s="57"/>
      <c r="J93" s="56"/>
      <c r="K93" s="56"/>
      <c r="L93" s="57"/>
      <c r="M93" s="57"/>
      <c r="N93" s="56"/>
      <c r="O93" s="58"/>
      <c r="P93" s="56"/>
      <c r="Q93" s="56"/>
      <c r="R93" s="56"/>
      <c r="S93" s="56"/>
    </row>
    <row r="94" spans="1:34" ht="15" customHeight="1">
      <c r="A94" s="209"/>
      <c r="B94" s="1024"/>
      <c r="C94" s="124"/>
      <c r="D94" s="124"/>
      <c r="E94" s="811"/>
      <c r="F94" s="57"/>
      <c r="G94" s="56"/>
      <c r="H94" s="56"/>
      <c r="I94" s="57"/>
      <c r="J94" s="56"/>
      <c r="K94" s="56"/>
      <c r="L94" s="57"/>
      <c r="M94" s="57"/>
      <c r="N94" s="56"/>
      <c r="O94" s="58"/>
      <c r="P94" s="56"/>
      <c r="Q94" s="56"/>
      <c r="R94" s="56"/>
      <c r="S94" s="56"/>
    </row>
    <row r="95" spans="1:34" ht="15" customHeight="1">
      <c r="A95" s="209"/>
      <c r="B95" s="1024"/>
      <c r="C95" s="124"/>
      <c r="D95" s="124"/>
      <c r="E95" s="811"/>
      <c r="F95" s="57"/>
      <c r="G95" s="56"/>
      <c r="H95" s="56"/>
      <c r="I95" s="57"/>
      <c r="J95" s="56"/>
      <c r="K95" s="56"/>
      <c r="L95" s="57"/>
      <c r="M95" s="57"/>
      <c r="N95" s="56"/>
      <c r="O95" s="58"/>
      <c r="P95" s="56"/>
      <c r="Q95" s="56"/>
      <c r="R95" s="56"/>
      <c r="S95" s="56"/>
    </row>
    <row r="96" spans="1:34" ht="15" customHeight="1">
      <c r="A96" s="209"/>
      <c r="B96" s="1024"/>
      <c r="C96" s="124"/>
      <c r="D96" s="124"/>
      <c r="E96" s="811"/>
      <c r="F96" s="57"/>
      <c r="G96" s="56"/>
      <c r="H96" s="56"/>
      <c r="I96" s="57"/>
      <c r="J96" s="56"/>
      <c r="K96" s="56"/>
      <c r="L96" s="57"/>
      <c r="M96" s="57"/>
      <c r="N96" s="56"/>
      <c r="O96" s="58"/>
      <c r="P96" s="56"/>
      <c r="Q96" s="56"/>
      <c r="R96" s="56"/>
      <c r="S96" s="56"/>
    </row>
    <row r="97" spans="1:19" ht="15" customHeight="1">
      <c r="A97" s="209"/>
      <c r="B97" s="1024"/>
      <c r="C97" s="124"/>
      <c r="D97" s="124"/>
      <c r="E97" s="811"/>
      <c r="F97" s="57"/>
      <c r="G97" s="56"/>
      <c r="H97" s="56"/>
      <c r="I97" s="57"/>
      <c r="J97" s="56"/>
      <c r="K97" s="56"/>
      <c r="L97" s="57"/>
      <c r="M97" s="57"/>
      <c r="N97" s="56"/>
      <c r="O97" s="58"/>
      <c r="P97" s="56"/>
      <c r="Q97" s="56"/>
      <c r="R97" s="56"/>
      <c r="S97" s="56"/>
    </row>
    <row r="98" spans="1:19" ht="15" customHeight="1">
      <c r="A98" s="209"/>
      <c r="B98" s="1024"/>
      <c r="C98" s="124"/>
      <c r="D98" s="124"/>
      <c r="E98" s="811"/>
      <c r="F98" s="57"/>
      <c r="G98" s="56"/>
      <c r="H98" s="56"/>
      <c r="I98" s="57"/>
      <c r="J98" s="56"/>
      <c r="K98" s="56"/>
      <c r="L98" s="57"/>
      <c r="M98" s="57"/>
      <c r="N98" s="56"/>
      <c r="O98" s="58"/>
      <c r="P98" s="56"/>
      <c r="Q98" s="56"/>
      <c r="R98" s="56"/>
      <c r="S98" s="56"/>
    </row>
    <row r="99" spans="1:19" ht="15" customHeight="1">
      <c r="A99" s="209"/>
      <c r="B99" s="1024"/>
      <c r="C99" s="124"/>
      <c r="D99" s="124"/>
      <c r="E99" s="811"/>
      <c r="F99" s="57"/>
      <c r="G99" s="56"/>
      <c r="H99" s="56"/>
      <c r="I99" s="57"/>
      <c r="J99" s="56"/>
      <c r="K99" s="56"/>
      <c r="L99" s="57"/>
      <c r="M99" s="57"/>
      <c r="N99" s="56"/>
      <c r="O99" s="58"/>
      <c r="P99" s="56"/>
      <c r="Q99" s="56"/>
      <c r="R99" s="56"/>
      <c r="S99" s="56"/>
    </row>
    <row r="100" spans="1:19" ht="15" customHeight="1">
      <c r="A100" s="209"/>
      <c r="B100" s="1024"/>
      <c r="C100" s="124"/>
      <c r="D100" s="124"/>
      <c r="E100" s="811"/>
      <c r="F100" s="57"/>
      <c r="G100" s="56"/>
      <c r="H100" s="56"/>
      <c r="I100" s="57"/>
      <c r="J100" s="56"/>
      <c r="K100" s="56"/>
      <c r="L100" s="57"/>
      <c r="M100" s="57"/>
      <c r="N100" s="56"/>
      <c r="O100" s="58"/>
      <c r="P100" s="56"/>
      <c r="Q100" s="56"/>
      <c r="R100" s="56"/>
      <c r="S100" s="56"/>
    </row>
    <row r="101" spans="1:19" ht="15" customHeight="1">
      <c r="A101" s="209"/>
      <c r="B101" s="1024"/>
      <c r="C101" s="124"/>
      <c r="D101" s="124"/>
      <c r="E101" s="811"/>
      <c r="F101" s="57"/>
      <c r="G101" s="56"/>
      <c r="H101" s="56"/>
      <c r="I101" s="57"/>
      <c r="J101" s="56"/>
      <c r="K101" s="56"/>
      <c r="L101" s="57"/>
      <c r="M101" s="57"/>
      <c r="N101" s="56"/>
      <c r="O101" s="58"/>
      <c r="P101" s="56"/>
      <c r="Q101" s="56"/>
      <c r="R101" s="56"/>
      <c r="S101" s="56"/>
    </row>
    <row r="102" spans="1:19" ht="15" customHeight="1">
      <c r="A102" s="209"/>
      <c r="B102" s="1024"/>
      <c r="C102" s="124"/>
      <c r="D102" s="124"/>
      <c r="E102" s="811"/>
      <c r="F102" s="57"/>
      <c r="G102" s="56"/>
      <c r="H102" s="56"/>
      <c r="I102" s="57"/>
      <c r="J102" s="56"/>
      <c r="K102" s="56"/>
      <c r="L102" s="57"/>
      <c r="M102" s="57"/>
      <c r="N102" s="56"/>
      <c r="O102" s="58"/>
      <c r="P102" s="56"/>
      <c r="Q102" s="56"/>
      <c r="R102" s="56"/>
      <c r="S102" s="56"/>
    </row>
    <row r="103" spans="1:19" ht="15" customHeight="1">
      <c r="A103" s="209"/>
      <c r="B103" s="1024"/>
      <c r="C103" s="124"/>
      <c r="D103" s="124"/>
      <c r="E103" s="811"/>
      <c r="F103" s="57"/>
      <c r="G103" s="56"/>
      <c r="H103" s="56"/>
      <c r="I103" s="57"/>
      <c r="J103" s="56"/>
      <c r="K103" s="56"/>
      <c r="L103" s="57"/>
      <c r="M103" s="57"/>
      <c r="O103" s="58"/>
      <c r="P103" s="56"/>
      <c r="Q103" s="56"/>
      <c r="R103" s="56"/>
    </row>
    <row r="104" spans="1:19" ht="15" customHeight="1">
      <c r="A104" s="209"/>
      <c r="B104" s="1024"/>
      <c r="C104" s="124"/>
      <c r="D104" s="124"/>
      <c r="E104" s="811"/>
      <c r="F104" s="57"/>
      <c r="G104" s="56"/>
      <c r="H104" s="56"/>
      <c r="I104" s="57"/>
      <c r="J104" s="56"/>
      <c r="K104" s="56"/>
      <c r="L104" s="57"/>
      <c r="M104" s="57"/>
    </row>
    <row r="105" spans="1:19" ht="15" customHeight="1">
      <c r="A105" s="209"/>
      <c r="B105" s="1023"/>
      <c r="C105" s="124"/>
      <c r="D105" s="124"/>
      <c r="E105" s="811"/>
      <c r="F105" s="57"/>
      <c r="G105" s="56"/>
      <c r="H105" s="56"/>
      <c r="I105" s="57"/>
      <c r="J105" s="56"/>
      <c r="K105" s="56"/>
      <c r="L105" s="57"/>
      <c r="M105" s="57"/>
    </row>
    <row r="106" spans="1:19" ht="15" customHeight="1">
      <c r="A106" s="209"/>
      <c r="B106" s="1023"/>
      <c r="C106" s="124"/>
      <c r="D106" s="124"/>
      <c r="E106" s="811"/>
      <c r="F106" s="57"/>
      <c r="G106" s="56"/>
      <c r="H106" s="56"/>
      <c r="I106" s="57"/>
      <c r="J106" s="56"/>
      <c r="K106" s="56"/>
      <c r="L106" s="57"/>
      <c r="M106" s="57"/>
    </row>
    <row r="107" spans="1:19" ht="15" customHeight="1">
      <c r="A107" s="209"/>
      <c r="B107" s="1023"/>
      <c r="C107" s="124"/>
      <c r="D107" s="124"/>
      <c r="E107" s="811"/>
      <c r="F107" s="57"/>
      <c r="G107" s="56"/>
      <c r="H107" s="56"/>
      <c r="I107" s="57"/>
      <c r="J107" s="56"/>
      <c r="K107" s="56"/>
      <c r="L107" s="57"/>
      <c r="M107" s="57"/>
    </row>
    <row r="108" spans="1:19" ht="15">
      <c r="A108" s="209"/>
      <c r="B108" s="1023"/>
      <c r="C108" s="124"/>
      <c r="D108" s="124"/>
      <c r="E108" s="811"/>
      <c r="F108" s="57"/>
      <c r="G108" s="56"/>
      <c r="H108" s="56"/>
      <c r="I108" s="57"/>
      <c r="J108" s="56"/>
      <c r="K108" s="56"/>
      <c r="L108" s="57"/>
      <c r="M108" s="57"/>
    </row>
    <row r="109" spans="1:19" ht="15">
      <c r="A109" s="209"/>
      <c r="B109" s="1023"/>
      <c r="C109" s="124"/>
      <c r="D109" s="124"/>
      <c r="E109" s="811"/>
      <c r="F109" s="57"/>
      <c r="G109" s="56"/>
      <c r="H109" s="56"/>
      <c r="I109" s="57"/>
      <c r="J109" s="56"/>
      <c r="K109" s="56"/>
      <c r="L109" s="57"/>
      <c r="M109" s="57"/>
    </row>
    <row r="110" spans="1:19" ht="15">
      <c r="A110" s="209"/>
      <c r="B110" s="1023"/>
      <c r="C110" s="124"/>
      <c r="D110" s="124"/>
      <c r="E110" s="811"/>
      <c r="F110" s="57"/>
      <c r="G110" s="56"/>
      <c r="H110" s="56"/>
      <c r="I110" s="57"/>
      <c r="J110" s="56"/>
      <c r="K110" s="56"/>
      <c r="L110" s="57"/>
      <c r="M110" s="57"/>
    </row>
    <row r="111" spans="1:19" ht="15">
      <c r="A111" s="209"/>
      <c r="B111" s="1024"/>
      <c r="C111" s="124"/>
      <c r="D111" s="124"/>
      <c r="E111" s="811"/>
      <c r="F111" s="57"/>
      <c r="G111" s="56"/>
      <c r="H111" s="56"/>
      <c r="I111" s="57"/>
      <c r="J111" s="56"/>
      <c r="K111" s="56"/>
      <c r="L111" s="57"/>
      <c r="M111" s="57"/>
    </row>
    <row r="112" spans="1:19" ht="15">
      <c r="A112" s="209"/>
      <c r="B112" s="1024"/>
      <c r="C112" s="124"/>
      <c r="D112" s="124"/>
      <c r="E112" s="811"/>
      <c r="F112" s="57"/>
      <c r="G112" s="56"/>
      <c r="H112" s="56"/>
      <c r="I112" s="57"/>
      <c r="J112" s="56"/>
      <c r="K112" s="56"/>
      <c r="L112" s="57"/>
      <c r="M112" s="57"/>
    </row>
    <row r="113" spans="3:13">
      <c r="C113" s="124"/>
      <c r="D113" s="124"/>
      <c r="E113" s="811"/>
      <c r="F113" s="57"/>
      <c r="G113" s="56"/>
      <c r="H113" s="56"/>
      <c r="I113" s="57"/>
      <c r="J113" s="56"/>
      <c r="K113" s="56"/>
      <c r="L113" s="57"/>
      <c r="M113" s="57"/>
    </row>
    <row r="114" spans="3:13">
      <c r="C114" s="124"/>
      <c r="D114" s="124"/>
      <c r="E114" s="811"/>
      <c r="F114" s="57"/>
      <c r="G114" s="56"/>
      <c r="H114" s="56"/>
      <c r="I114" s="57"/>
      <c r="J114" s="56"/>
      <c r="K114" s="56"/>
      <c r="L114" s="57"/>
      <c r="M114" s="57"/>
    </row>
    <row r="115" spans="3:13">
      <c r="C115" s="124"/>
      <c r="D115" s="124"/>
      <c r="E115" s="811"/>
      <c r="F115" s="57"/>
      <c r="G115" s="56"/>
      <c r="H115" s="56"/>
      <c r="I115" s="57"/>
      <c r="J115" s="56"/>
      <c r="K115" s="56"/>
      <c r="L115" s="57"/>
      <c r="M115" s="57"/>
    </row>
    <row r="116" spans="3:13">
      <c r="C116" s="124"/>
      <c r="D116" s="124"/>
      <c r="E116" s="811"/>
      <c r="F116" s="57"/>
      <c r="G116" s="56"/>
      <c r="H116" s="56"/>
      <c r="I116" s="57"/>
      <c r="J116" s="56"/>
      <c r="K116" s="56"/>
      <c r="L116" s="57"/>
      <c r="M116" s="57"/>
    </row>
    <row r="117" spans="3:13">
      <c r="C117" s="124"/>
      <c r="D117" s="124"/>
      <c r="E117" s="811"/>
      <c r="F117" s="57"/>
      <c r="G117" s="56"/>
      <c r="H117" s="56"/>
      <c r="I117" s="57"/>
      <c r="J117" s="56"/>
      <c r="K117" s="56"/>
      <c r="L117" s="57"/>
      <c r="M117" s="57"/>
    </row>
    <row r="118" spans="3:13">
      <c r="C118" s="124"/>
      <c r="D118" s="124"/>
      <c r="E118" s="811"/>
      <c r="F118" s="57"/>
      <c r="G118" s="56"/>
      <c r="H118" s="56"/>
      <c r="I118" s="57"/>
      <c r="J118" s="56"/>
      <c r="K118" s="56"/>
      <c r="L118" s="57"/>
      <c r="M118" s="57"/>
    </row>
    <row r="119" spans="3:13">
      <c r="C119" s="124"/>
      <c r="D119" s="124"/>
      <c r="E119" s="811"/>
      <c r="F119" s="57"/>
      <c r="G119" s="56"/>
      <c r="H119" s="56"/>
      <c r="I119" s="57"/>
      <c r="J119" s="56"/>
      <c r="K119" s="56"/>
      <c r="L119" s="57"/>
      <c r="M119" s="57"/>
    </row>
    <row r="120" spans="3:13">
      <c r="C120" s="124"/>
      <c r="D120" s="124"/>
      <c r="E120" s="811"/>
      <c r="F120" s="57"/>
      <c r="G120" s="56"/>
      <c r="H120" s="56"/>
      <c r="I120" s="57"/>
      <c r="J120" s="56"/>
      <c r="K120" s="56"/>
      <c r="L120" s="57"/>
      <c r="M120" s="57"/>
    </row>
    <row r="121" spans="3:13">
      <c r="C121" s="124"/>
      <c r="D121" s="124"/>
      <c r="E121" s="811"/>
      <c r="F121" s="57"/>
      <c r="G121" s="56"/>
      <c r="H121" s="56"/>
      <c r="I121" s="57"/>
      <c r="J121" s="56"/>
      <c r="K121" s="56"/>
      <c r="L121" s="57"/>
      <c r="M121" s="57"/>
    </row>
    <row r="122" spans="3:13">
      <c r="C122" s="124"/>
      <c r="D122" s="124"/>
      <c r="E122" s="811"/>
      <c r="F122" s="57"/>
      <c r="G122" s="56"/>
      <c r="H122" s="56"/>
      <c r="I122" s="57"/>
      <c r="J122" s="56"/>
      <c r="K122" s="56"/>
      <c r="L122" s="57"/>
      <c r="M122" s="57"/>
    </row>
    <row r="123" spans="3:13">
      <c r="C123" s="124"/>
      <c r="D123" s="124"/>
      <c r="E123" s="811"/>
      <c r="F123" s="57"/>
      <c r="G123" s="56"/>
      <c r="H123" s="56"/>
      <c r="I123" s="57"/>
      <c r="J123" s="56"/>
      <c r="K123" s="56"/>
      <c r="L123" s="57"/>
      <c r="M123" s="57"/>
    </row>
    <row r="124" spans="3:13">
      <c r="C124" s="124"/>
      <c r="D124" s="124"/>
      <c r="E124" s="811"/>
      <c r="F124" s="57"/>
      <c r="G124" s="56"/>
      <c r="H124" s="56"/>
      <c r="I124" s="57"/>
      <c r="J124" s="56"/>
      <c r="K124" s="56"/>
      <c r="L124" s="57"/>
      <c r="M124" s="57"/>
    </row>
    <row r="125" spans="3:13">
      <c r="C125" s="124"/>
      <c r="D125" s="124"/>
      <c r="E125" s="811"/>
      <c r="F125" s="57"/>
      <c r="G125" s="56"/>
      <c r="H125" s="56"/>
      <c r="I125" s="57"/>
      <c r="J125" s="56"/>
      <c r="K125" s="56"/>
      <c r="L125" s="57"/>
      <c r="M125" s="57"/>
    </row>
    <row r="126" spans="3:13">
      <c r="C126" s="124"/>
      <c r="D126" s="124"/>
      <c r="E126" s="811"/>
      <c r="F126" s="57"/>
      <c r="G126" s="56"/>
      <c r="H126" s="56"/>
      <c r="I126" s="57"/>
      <c r="J126" s="56"/>
      <c r="K126" s="56"/>
      <c r="L126" s="57"/>
      <c r="M126" s="57"/>
    </row>
  </sheetData>
  <protectedRanges>
    <protectedRange sqref="L5:L34 M5:M13 M15:M34" name="Range1_1"/>
    <protectedRange sqref="C35:L36" name="Range1_2"/>
    <protectedRange sqref="C4:I4" name="Range1_3"/>
    <protectedRange sqref="AW2:AW4 D7 C5:E6 E7:E34" name="Range1_1_1"/>
    <protectedRange sqref="C38:C39 D39:F39" name="Range1_4"/>
  </protectedRanges>
  <sortState xmlns:xlrd2="http://schemas.microsoft.com/office/spreadsheetml/2017/richdata2" ref="G5:I29">
    <sortCondition ref="G5:G29"/>
  </sortState>
  <mergeCells count="113">
    <mergeCell ref="J3:K3"/>
    <mergeCell ref="J4:K4"/>
    <mergeCell ref="C23:D23"/>
    <mergeCell ref="C3:G3"/>
    <mergeCell ref="C4:D4"/>
    <mergeCell ref="C5:D5"/>
    <mergeCell ref="C6:D6"/>
    <mergeCell ref="C7:D7"/>
    <mergeCell ref="C8:D8"/>
    <mergeCell ref="C9:D9"/>
    <mergeCell ref="C10:D10"/>
    <mergeCell ref="C11:D11"/>
    <mergeCell ref="C12:D12"/>
    <mergeCell ref="C13:D13"/>
    <mergeCell ref="C14:D14"/>
    <mergeCell ref="C15:D15"/>
    <mergeCell ref="P4:Q4"/>
    <mergeCell ref="R25:R26"/>
    <mergeCell ref="R30:R33"/>
    <mergeCell ref="J5:J13"/>
    <mergeCell ref="C25:D25"/>
    <mergeCell ref="C26:D26"/>
    <mergeCell ref="C30:D30"/>
    <mergeCell ref="R11:R13"/>
    <mergeCell ref="C31:D31"/>
    <mergeCell ref="C32:D32"/>
    <mergeCell ref="C33:D33"/>
    <mergeCell ref="R8:R10"/>
    <mergeCell ref="J14:J34"/>
    <mergeCell ref="C27:D27"/>
    <mergeCell ref="C28:D28"/>
    <mergeCell ref="C29:D29"/>
    <mergeCell ref="C21:D21"/>
    <mergeCell ref="C16:D16"/>
    <mergeCell ref="C17:D17"/>
    <mergeCell ref="C18:D18"/>
    <mergeCell ref="C19:D19"/>
    <mergeCell ref="C20:D20"/>
    <mergeCell ref="C22:D22"/>
    <mergeCell ref="C24:D24"/>
    <mergeCell ref="C1:G2"/>
    <mergeCell ref="R1:S3"/>
    <mergeCell ref="J1:K2"/>
    <mergeCell ref="AC18:AD18"/>
    <mergeCell ref="AC30:AD30"/>
    <mergeCell ref="AC26:AD26"/>
    <mergeCell ref="AC27:AD27"/>
    <mergeCell ref="AC28:AD28"/>
    <mergeCell ref="AC19:AD19"/>
    <mergeCell ref="Z12:Z18"/>
    <mergeCell ref="AC14:AD14"/>
    <mergeCell ref="AC16:AD16"/>
    <mergeCell ref="AC12:AD12"/>
    <mergeCell ref="AC13:AD13"/>
    <mergeCell ref="Z19:Z39"/>
    <mergeCell ref="AC17:AD17"/>
    <mergeCell ref="AC5:AD5"/>
    <mergeCell ref="AC11:AD11"/>
    <mergeCell ref="AC10:AD10"/>
    <mergeCell ref="U28:W28"/>
    <mergeCell ref="U17:V17"/>
    <mergeCell ref="AC15:AD15"/>
    <mergeCell ref="U31:X31"/>
    <mergeCell ref="C35:D35"/>
    <mergeCell ref="AK1:AP1"/>
    <mergeCell ref="Z1:Z11"/>
    <mergeCell ref="U2:V2"/>
    <mergeCell ref="X1:Y1"/>
    <mergeCell ref="AC1:AD1"/>
    <mergeCell ref="AK3:AK6"/>
    <mergeCell ref="AC2:AD2"/>
    <mergeCell ref="AC3:AD3"/>
    <mergeCell ref="AC4:AD4"/>
    <mergeCell ref="AC6:AD6"/>
    <mergeCell ref="AK7:AK10"/>
    <mergeCell ref="AC7:AD7"/>
    <mergeCell ref="AC8:AD8"/>
    <mergeCell ref="AC9:AD9"/>
    <mergeCell ref="C34:D34"/>
    <mergeCell ref="D48:F48"/>
    <mergeCell ref="D49:F49"/>
    <mergeCell ref="D51:F51"/>
    <mergeCell ref="D52:F52"/>
    <mergeCell ref="D53:F53"/>
    <mergeCell ref="AC31:AD31"/>
    <mergeCell ref="AC32:AD32"/>
    <mergeCell ref="AC33:AD33"/>
    <mergeCell ref="AC39:AD39"/>
    <mergeCell ref="AC38:AD38"/>
    <mergeCell ref="AC36:AD36"/>
    <mergeCell ref="AC34:AD34"/>
    <mergeCell ref="AC37:AD37"/>
    <mergeCell ref="AC35:AD35"/>
    <mergeCell ref="P38:Q38"/>
    <mergeCell ref="D54:F54"/>
    <mergeCell ref="D55:F55"/>
    <mergeCell ref="D56:F56"/>
    <mergeCell ref="D50:F50"/>
    <mergeCell ref="D57:F57"/>
    <mergeCell ref="Q66:R66"/>
    <mergeCell ref="Q55:R55"/>
    <mergeCell ref="Q56:R56"/>
    <mergeCell ref="Q57:R57"/>
    <mergeCell ref="Q59:R59"/>
    <mergeCell ref="Q60:R60"/>
    <mergeCell ref="Q61:R61"/>
    <mergeCell ref="Q62:R62"/>
    <mergeCell ref="Q63:R63"/>
    <mergeCell ref="Q64:R64"/>
    <mergeCell ref="Q58:R58"/>
    <mergeCell ref="Q65:R65"/>
    <mergeCell ref="D59:F59"/>
    <mergeCell ref="D58:F58"/>
  </mergeCells>
  <conditionalFormatting sqref="Q3">
    <cfRule type="expression" dxfId="69" priority="1">
      <formula>$Q$3&gt;$Q$2</formula>
    </cfRule>
    <cfRule type="expression" dxfId="68" priority="2">
      <formula>$Q$2&gt;$Q$3</formula>
    </cfRule>
  </conditionalFormatting>
  <conditionalFormatting sqref="S5:S32">
    <cfRule type="cellIs" dxfId="67" priority="6" operator="lessThan">
      <formula>Q5</formula>
    </cfRule>
    <cfRule type="cellIs" dxfId="66" priority="7" operator="greaterThan">
      <formula>Q5</formula>
    </cfRule>
  </conditionalFormatting>
  <conditionalFormatting sqref="U4:U7">
    <cfRule type="cellIs" dxfId="65" priority="28" operator="greaterThanOrEqual">
      <formula>TODAY()-2</formula>
    </cfRule>
    <cfRule type="cellIs" dxfId="64" priority="33" operator="lessThan">
      <formula>TODAY()-2</formula>
    </cfRule>
  </conditionalFormatting>
  <conditionalFormatting sqref="U10">
    <cfRule type="cellIs" dxfId="63" priority="45" operator="lessThan">
      <formula>$U$9</formula>
    </cfRule>
    <cfRule type="cellIs" dxfId="62" priority="46" operator="greaterThan">
      <formula>$U$9</formula>
    </cfRule>
  </conditionalFormatting>
  <conditionalFormatting sqref="U13">
    <cfRule type="cellIs" dxfId="61" priority="43" operator="lessThan">
      <formula>$U$12</formula>
    </cfRule>
    <cfRule type="cellIs" dxfId="60" priority="44" operator="greaterThan">
      <formula>$U$12</formula>
    </cfRule>
  </conditionalFormatting>
  <dataValidations count="3">
    <dataValidation type="list" allowBlank="1" showInputMessage="1" showErrorMessage="1" sqref="AD21:AD25" xr:uid="{3BC92629-DFB3-4ABF-86CC-0F4949649AE3}">
      <formula1>"0-1,1,2,3,4, All"</formula1>
    </dataValidation>
    <dataValidation type="list" allowBlank="1" showInputMessage="1" showErrorMessage="1" sqref="AB24:AB31" xr:uid="{323D9E57-7981-45C7-96BA-46C6A9A1CBB2}">
      <formula1>"Door 2, Door 3, Door 4, Door 5, Door 6, Door 7, Door 8, Door 9, Door 10, On Dock"</formula1>
    </dataValidation>
    <dataValidation type="date" operator="greaterThan" showInputMessage="1" showErrorMessage="1" sqref="U4:U7" xr:uid="{4A3506F4-16BB-420B-92C5-799911F7A38E}">
      <formula1>44737</formula1>
    </dataValidation>
  </dataValidations>
  <pageMargins left="0.25" right="0.25"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containsText" priority="32" operator="containsText" id="{5C7F1DEB-CC32-4B09-875A-4A4BEF7382A1}">
            <xm:f>NOT(ISERROR(SEARCH($U$18,U18)))</xm:f>
            <xm:f>$U$18</xm:f>
            <x14:dxf>
              <font>
                <color rgb="FF006100"/>
              </font>
              <fill>
                <patternFill>
                  <bgColor rgb="FFC6EFCE"/>
                </patternFill>
              </fill>
            </x14:dxf>
          </x14:cfRule>
          <xm:sqref>U18:U19</xm:sqref>
        </x14:conditionalFormatting>
        <x14:conditionalFormatting xmlns:xm="http://schemas.microsoft.com/office/excel/2006/main">
          <x14:cfRule type="containsText" priority="31" operator="containsText" id="{840F1E50-C6E1-4BB8-AC30-73650CC23993}">
            <xm:f>NOT(ISERROR(SEARCH($U$19,U19)))</xm:f>
            <xm:f>$U$19</xm:f>
            <x14:dxf>
              <font>
                <color rgb="FF006100"/>
              </font>
              <fill>
                <patternFill>
                  <bgColor rgb="FFC6EFCE"/>
                </patternFill>
              </fill>
            </x14:dxf>
          </x14:cfRule>
          <xm:sqref>U19</xm:sqref>
        </x14:conditionalFormatting>
        <x14:conditionalFormatting xmlns:xm="http://schemas.microsoft.com/office/excel/2006/main">
          <x14:cfRule type="containsText" priority="30" operator="containsText" id="{EEDCD0FD-25E9-4ED7-9B6F-FA0A2199EC32}">
            <xm:f>NOT(ISERROR(SEARCH($V$18,V18)))</xm:f>
            <xm:f>$V$18</xm:f>
            <x14:dxf>
              <font>
                <color rgb="FF9C0006"/>
              </font>
              <fill>
                <patternFill>
                  <bgColor rgb="FFFFC7CE"/>
                </patternFill>
              </fill>
            </x14:dxf>
          </x14:cfRule>
          <xm:sqref>V18</xm:sqref>
        </x14:conditionalFormatting>
        <x14:conditionalFormatting xmlns:xm="http://schemas.microsoft.com/office/excel/2006/main">
          <x14:cfRule type="containsText" priority="29" operator="containsText" id="{6BE0EF0E-03C3-4CA3-8517-2DA899576BF3}">
            <xm:f>NOT(ISERROR(SEARCH($V$19,V19)))</xm:f>
            <xm:f>$V$19</xm:f>
            <x14:dxf>
              <font>
                <color rgb="FF9C0006"/>
              </font>
              <fill>
                <patternFill>
                  <bgColor rgb="FFFFC7CE"/>
                </patternFill>
              </fill>
            </x14:dxf>
          </x14:cfRule>
          <xm:sqref>V19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E174-7816-4762-84A2-63BC953EDC70}">
  <sheetPr>
    <tabColor rgb="FFBDD7EE"/>
    <pageSetUpPr fitToPage="1"/>
  </sheetPr>
  <dimension ref="A1:AT126"/>
  <sheetViews>
    <sheetView topLeftCell="D1" workbookViewId="0">
      <selection activeCell="K11" sqref="K11"/>
    </sheetView>
  </sheetViews>
  <sheetFormatPr defaultColWidth="9.140625" defaultRowHeight="12.75"/>
  <cols>
    <col min="1" max="1" width="31.7109375" hidden="1" customWidth="1"/>
    <col min="2" max="2" width="29.7109375" hidden="1" customWidth="1"/>
    <col min="3" max="3" width="15" hidden="1" customWidth="1"/>
    <col min="4" max="4" width="9.140625" customWidth="1"/>
    <col min="5" max="5" width="18.5703125" customWidth="1"/>
    <col min="6" max="6" width="9" customWidth="1"/>
    <col min="7" max="7" width="6.42578125" customWidth="1"/>
    <col min="8" max="8" width="18" customWidth="1"/>
    <col min="9" max="10" width="9.140625" customWidth="1"/>
    <col min="11" max="11" width="24.42578125" customWidth="1"/>
    <col min="12" max="12" width="9.140625" customWidth="1"/>
    <col min="13" max="13" width="23.85546875" customWidth="1"/>
    <col min="14" max="14" width="14" customWidth="1"/>
    <col min="15" max="15" width="8.140625" customWidth="1"/>
    <col min="16" max="16" width="22" customWidth="1"/>
    <col min="17" max="17" width="10.7109375" customWidth="1"/>
    <col min="18" max="18" width="9.140625" customWidth="1"/>
    <col min="19" max="19" width="14.140625" customWidth="1"/>
    <col min="20" max="20" width="13.28515625" customWidth="1"/>
    <col min="21" max="21" width="21.28515625" customWidth="1"/>
    <col min="22" max="22" width="23.28515625" customWidth="1"/>
    <col min="23" max="23" width="22.5703125" bestFit="1" customWidth="1"/>
    <col min="24" max="24" width="15" bestFit="1" customWidth="1"/>
    <col min="25" max="26" width="9.140625" customWidth="1"/>
    <col min="27" max="27" width="28.42578125" style="261" customWidth="1"/>
    <col min="28" max="28" width="29.140625" style="261" customWidth="1"/>
    <col min="29" max="29" width="26" style="261" customWidth="1"/>
    <col min="30" max="30" width="11.140625" style="261" customWidth="1"/>
    <col min="31" max="31" width="13.42578125" style="261" customWidth="1"/>
    <col min="32" max="32" width="32.28515625" style="261" customWidth="1"/>
    <col min="33" max="33" width="29.42578125" style="261" customWidth="1"/>
    <col min="34" max="34" width="31.28515625" style="261" customWidth="1"/>
    <col min="35" max="35" width="26.140625" style="261" customWidth="1"/>
    <col min="36" max="36" width="34.140625" style="261" customWidth="1"/>
    <col min="37" max="37" width="33" customWidth="1"/>
    <col min="41" max="41" width="14.85546875" customWidth="1"/>
    <col min="42" max="42" width="15.28515625" customWidth="1"/>
    <col min="43" max="43" width="13.5703125" customWidth="1"/>
    <col min="46" max="46" width="31.85546875" customWidth="1"/>
    <col min="16376" max="16376" width="9.140625" bestFit="1" customWidth="1"/>
  </cols>
  <sheetData>
    <row r="1" spans="1:46" ht="12.75" customHeight="1">
      <c r="A1" s="314" t="str" cm="1">
        <f t="array" ref="A1">_xlfn.IFS(D5=0,"",D5&gt;0,D5)</f>
        <v>Deja Anderson</v>
      </c>
      <c r="B1" s="314" t="str" cm="1">
        <f t="array" ref="B1">_xlfn.IFS(F5=0," ",F5&gt;0,F5)</f>
        <v>SL</v>
      </c>
      <c r="C1" s="56"/>
      <c r="D1" s="1862" t="s">
        <v>636</v>
      </c>
      <c r="E1" s="1862"/>
      <c r="F1" s="1862"/>
      <c r="G1" s="1862"/>
      <c r="H1" s="1862"/>
      <c r="I1" s="1862"/>
      <c r="J1" s="1862"/>
      <c r="K1" s="1862"/>
      <c r="L1" s="1862"/>
      <c r="M1" s="1862"/>
      <c r="N1" s="321"/>
      <c r="O1" s="108"/>
      <c r="P1" s="109" t="s">
        <v>407</v>
      </c>
      <c r="Q1" s="109" t="s">
        <v>407</v>
      </c>
      <c r="R1" s="109" t="s">
        <v>407</v>
      </c>
      <c r="S1" s="109" t="s">
        <v>407</v>
      </c>
      <c r="T1" s="56"/>
      <c r="U1" s="1871">
        <f ca="1">TODAY()</f>
        <v>46189</v>
      </c>
      <c r="V1" s="1871"/>
      <c r="W1" s="392" t="s">
        <v>637</v>
      </c>
      <c r="X1" s="393" t="s">
        <v>638</v>
      </c>
      <c r="Y1" s="56"/>
      <c r="Z1" s="1699" t="s">
        <v>178</v>
      </c>
      <c r="AA1" s="331" t="s">
        <v>202</v>
      </c>
      <c r="AB1" s="331" t="s">
        <v>203</v>
      </c>
      <c r="AC1" s="1732" t="s">
        <v>204</v>
      </c>
      <c r="AD1" s="1732"/>
      <c r="AE1" s="1174"/>
      <c r="AF1" s="964" t="s">
        <v>205</v>
      </c>
      <c r="AG1" s="808" t="s">
        <v>206</v>
      </c>
      <c r="AH1" s="808" t="s">
        <v>207</v>
      </c>
      <c r="AI1" s="332" t="s">
        <v>208</v>
      </c>
      <c r="AJ1" s="332" t="str">
        <f>"Picking"&amp;"  "&amp;COUNTA(AJ2:AJ39)-COUNTBLANK(AJ2:AJ39)</f>
        <v>Picking  0</v>
      </c>
      <c r="AK1" s="332" t="str">
        <f>"Picking"&amp;"  "&amp;COUNTA(AK2:AK39)-COUNTBLANK(AK2:AK39)</f>
        <v>Picking  -38</v>
      </c>
    </row>
    <row r="2" spans="1:46" ht="15.75" customHeight="1">
      <c r="A2" s="314" t="str" cm="1">
        <f t="array" ref="A2">_xlfn.IFS(D6=0,"",D6&gt;0,D6)</f>
        <v>Eumary Quinones</v>
      </c>
      <c r="B2" s="314" t="str" cm="1">
        <f t="array" ref="B2">_xlfn.IFS(F6=0," ",F6&gt;0,F6)</f>
        <v>I</v>
      </c>
      <c r="C2" s="56"/>
      <c r="D2" s="1862"/>
      <c r="E2" s="1862"/>
      <c r="F2" s="1862"/>
      <c r="G2" s="1862"/>
      <c r="H2" s="1862"/>
      <c r="I2" s="1862"/>
      <c r="J2" s="1862"/>
      <c r="K2" s="1862"/>
      <c r="L2" s="1862"/>
      <c r="M2" s="1862"/>
      <c r="N2" s="321"/>
      <c r="O2" s="108" t="s">
        <v>407</v>
      </c>
      <c r="P2" s="109" t="s">
        <v>407</v>
      </c>
      <c r="Q2" s="109" t="s">
        <v>407</v>
      </c>
      <c r="R2" s="109" t="s">
        <v>407</v>
      </c>
      <c r="S2" s="109" t="s">
        <v>407</v>
      </c>
      <c r="T2" s="56"/>
      <c r="U2" s="1871"/>
      <c r="V2" s="1871"/>
      <c r="W2" s="394" t="s">
        <v>370</v>
      </c>
      <c r="X2" s="343">
        <v>0.2</v>
      </c>
      <c r="Y2" s="56"/>
      <c r="Z2" s="1700"/>
      <c r="AA2" s="326" t="str" cm="1">
        <f t="array" ref="AA2">IFERROR(INDEX($A$1:$A$107,SMALL(IF($O$5=$B$1:$B$104,ROW($B$1:$B$104)-MIN(ROW($A$1:$A$107))+1,""), ROW()-1)),"")</f>
        <v>Josefa Martinez</v>
      </c>
      <c r="AB2" s="326" t="str" cm="1">
        <f t="array" ref="AB2">IFERROR(INDEX($A$1:$A$107,SMALL(IF($O$12=$B$1:$B$104,ROW($B$1:$B$104)-MIN(ROW($A$1:$A$107))+1,""), ROW()-1)),"")</f>
        <v>Yordany Miranda</v>
      </c>
      <c r="AC2" s="1684" t="str" cm="1">
        <f t="array" ref="AC2">IFERROR(INDEX($A$1:$A$107,SMALL(IF($O$11=$B$1:$B$104,ROW($B$1:$B$104)-MIN(ROW($A$1:$A$107))+1,""), ROW()-1)),"")</f>
        <v>Neldy Duquesne</v>
      </c>
      <c r="AD2" s="1684"/>
      <c r="AE2" s="1172"/>
      <c r="AF2" s="1221" t="str" cm="1">
        <f t="array" ref="AF2">IFERROR(INDEX($A$1:$A$107,SMALL(IF($O$8=$B$1:$B$104,ROW($B$1:$B$104)-MIN(ROW($A$1:$A$107))+1,""), ROW()-1)),"")</f>
        <v/>
      </c>
      <c r="AG2" s="962" t="str" cm="1">
        <f t="array" ref="AG2">IFERROR(INDEX($A$1:$A$107,SMALL(IF($O$10=$B$1:$B$104,ROW($B$1:$B$104)-MIN(ROW($A$1:$A$107))+1,""), ROW()-1)),"")</f>
        <v/>
      </c>
      <c r="AH2" s="328" t="str" cm="1">
        <f t="array" ref="AH2">IFERROR(INDEX($A$1:$A$107,SMALL(IF($O$33=$B$1:$B$104,ROW($B$1:$B$104)-MIN(ROW($A$1:$A$107))+1,""), ROW()-1)),"")</f>
        <v/>
      </c>
      <c r="AI2" s="326" t="str" cm="1">
        <f t="array" ref="AI2">IFERROR(INDEX($A$1:$A$107,SMALL(IF($O$23=$B$1:$B$104,ROW($B$1:$B$104)-MIN(ROW($A$1:$A$107))+1,""), ROW()-1)),"")</f>
        <v/>
      </c>
      <c r="AJ2" s="330" t="str" cm="1">
        <f t="array" ref="AJ2">IFERROR(INDEX($A$1:$A$107,SMALL(IF($O$6=$B$1:$B$104,ROW($B$1:$B$104)-MIN(ROW($A$1:$A$107))+1,""), ROW()-1)),"")</f>
        <v/>
      </c>
      <c r="AK2" s="529"/>
      <c r="AM2" s="1658" t="s">
        <v>213</v>
      </c>
      <c r="AN2" s="1658"/>
      <c r="AO2" s="1658"/>
      <c r="AP2" s="1658"/>
      <c r="AQ2" s="1658"/>
      <c r="AR2" s="1658"/>
      <c r="AS2" s="1658"/>
      <c r="AT2" s="1658"/>
    </row>
    <row r="3" spans="1:46" ht="15.75" customHeight="1">
      <c r="A3" s="314" t="str" cm="1">
        <f t="array" ref="A3">_xlfn.IFS(D7=0,"",D7&gt;0,D7)</f>
        <v>Sunia Hernandez</v>
      </c>
      <c r="B3" s="314" t="str" cm="1">
        <f t="array" ref="B3">_xlfn.IFS(F7=0," ",F7&gt;0,F7)</f>
        <v>Call</v>
      </c>
      <c r="C3" s="56"/>
      <c r="D3" s="1782" t="s">
        <v>214</v>
      </c>
      <c r="E3" s="1782"/>
      <c r="F3" s="1782"/>
      <c r="G3" s="1782"/>
      <c r="H3" s="1782"/>
      <c r="I3" s="1782"/>
      <c r="J3" s="1861" t="s">
        <v>639</v>
      </c>
      <c r="K3" s="1861"/>
      <c r="L3" s="1861"/>
      <c r="M3" s="1861"/>
      <c r="N3" s="321"/>
      <c r="O3" s="1860" t="s">
        <v>506</v>
      </c>
      <c r="P3" s="1860"/>
      <c r="Q3" s="1860"/>
      <c r="R3" s="1860"/>
      <c r="S3" s="1860"/>
      <c r="T3" s="56"/>
      <c r="U3" s="375" t="s">
        <v>218</v>
      </c>
      <c r="V3" s="506">
        <f ca="1">LOOKUP(U1,'Deployment needs'!2:2,'Deployment needs'!5:5)</f>
        <v>13000</v>
      </c>
      <c r="W3" s="507" t="s">
        <v>640</v>
      </c>
      <c r="X3" s="395">
        <v>0.8</v>
      </c>
      <c r="Y3" s="56"/>
      <c r="Z3" s="1700"/>
      <c r="AA3" s="326" t="str" cm="1">
        <f t="array" ref="AA3">IFERROR(INDEX($A$1:$A$107,SMALL(IF($O$5=$B$1:$B$104,ROW($B$1:$B$104)-MIN(ROW($A$1:$A$107))+1,""), ROW()-1)),"")</f>
        <v/>
      </c>
      <c r="AB3" s="358" t="str" cm="1">
        <f t="array" ref="AB3">IFERROR(INDEX($A$1:$A$107,SMALL(IF($O$12=$B$1:$B$104,ROW($B$1:$B$104)-MIN(ROW($A$1:$A$107))+1,""), ROW()-1)),"")</f>
        <v/>
      </c>
      <c r="AC3" s="1684" t="str" cm="1">
        <f t="array" ref="AC3">IFERROR(INDEX($A$1:$A$107,SMALL(IF($O$11=$B$1:$B$104,ROW($B$1:$B$104)-MIN(ROW($A$1:$A$107))+1,""), ROW()-1)),"")</f>
        <v/>
      </c>
      <c r="AD3" s="1684"/>
      <c r="AE3" s="1172"/>
      <c r="AF3" s="1221" t="str" cm="1">
        <f t="array" ref="AF3">IFERROR(INDEX($A$1:$A$107,SMALL(IF($O$8=$B$1:$B$104,ROW($B$1:$B$104)-MIN(ROW($A$1:$A$107))+1,""), ROW()-1)),"")</f>
        <v/>
      </c>
      <c r="AG3" s="962" t="str" cm="1">
        <f t="array" ref="AG3">IFERROR(INDEX($A$1:$A$107,SMALL(IF($O$10=$B$1:$B$104,ROW($B$1:$B$104)-MIN(ROW($A$1:$A$107))+1,""), ROW()-1)),"")</f>
        <v/>
      </c>
      <c r="AH3" s="328" t="str" cm="1">
        <f t="array" ref="AH3">IFERROR(INDEX($A$1:$A$107,SMALL(IF($O$33=$B$1:$B$104,ROW($B$1:$B$104)-MIN(ROW($A$1:$A$107))+1,""), ROW()-1)),"")</f>
        <v/>
      </c>
      <c r="AI3" s="326" t="str" cm="1">
        <f t="array" ref="AI3">IFERROR(INDEX($A$1:$A$107,SMALL(IF($O$23=$B$1:$B$104,ROW($B$1:$B$104)-MIN(ROW($A$1:$A$107))+1,""), ROW()-1)),"")</f>
        <v/>
      </c>
      <c r="AJ3" s="330" t="str" cm="1">
        <f t="array" ref="AJ3">IFERROR(INDEX($A$1:$A$107,SMALL(IF($O$6=$B$1:$B$104,ROW($B$1:$B$104)-MIN(ROW($A$1:$A$107))+1,""), ROW()-1)),"")</f>
        <v/>
      </c>
      <c r="AK3" s="529"/>
      <c r="AM3" s="815" t="s">
        <v>219</v>
      </c>
      <c r="AN3" s="378" t="s">
        <v>220</v>
      </c>
      <c r="AO3" s="378" t="s">
        <v>221</v>
      </c>
      <c r="AP3" s="378" t="s">
        <v>222</v>
      </c>
      <c r="AQ3" s="378" t="s">
        <v>223</v>
      </c>
      <c r="AR3" s="378" t="s">
        <v>224</v>
      </c>
      <c r="AS3" s="378" t="s">
        <v>225</v>
      </c>
      <c r="AT3" s="378" t="s">
        <v>226</v>
      </c>
    </row>
    <row r="4" spans="1:46" ht="15.75" customHeight="1">
      <c r="A4" s="314" t="str" cm="1">
        <f t="array" ref="A4">_xlfn.IFS(D8=0,"",D8&gt;0,D8)</f>
        <v>Sonia Lopez Medina</v>
      </c>
      <c r="B4" s="314" t="str" cm="1">
        <f t="array" ref="B4">_xlfn.IFS(F8=0," ",F8&gt;0,F8)</f>
        <v>r</v>
      </c>
      <c r="C4" s="56"/>
      <c r="D4" s="1863" t="s">
        <v>641</v>
      </c>
      <c r="E4" s="1863"/>
      <c r="F4" s="536" t="s">
        <v>228</v>
      </c>
      <c r="G4" s="1784" t="s">
        <v>642</v>
      </c>
      <c r="H4" s="1784"/>
      <c r="I4" s="802" t="s">
        <v>228</v>
      </c>
      <c r="J4" s="1784" t="s">
        <v>230</v>
      </c>
      <c r="K4" s="1784"/>
      <c r="L4" s="1788" t="s">
        <v>228</v>
      </c>
      <c r="M4" s="1788"/>
      <c r="N4" s="321"/>
      <c r="O4" s="148" t="s">
        <v>209</v>
      </c>
      <c r="P4" s="532" t="s">
        <v>210</v>
      </c>
      <c r="Q4" s="533">
        <f ca="1">TODAY()</f>
        <v>46189</v>
      </c>
      <c r="R4" s="534" t="s">
        <v>211</v>
      </c>
      <c r="S4" s="535" t="s">
        <v>212</v>
      </c>
      <c r="T4" s="56"/>
      <c r="U4" s="379" t="s">
        <v>643</v>
      </c>
      <c r="V4" s="506">
        <f ca="1">LOOKUP(U1,'Deployment needs'!$2:$2,'Deployment needs'!$53:$53)</f>
        <v>7150.0000000000009</v>
      </c>
      <c r="W4" s="508" t="s">
        <v>644</v>
      </c>
      <c r="X4" s="396">
        <v>0.1</v>
      </c>
      <c r="Y4" s="56"/>
      <c r="Z4" s="1700"/>
      <c r="AA4" s="326" t="str" cm="1">
        <f t="array" ref="AA4">IFERROR(INDEX($A$1:$A$107,SMALL(IF($O$5=$B$1:$B$104,ROW($B$1:$B$104)-MIN(ROW($A$1:$A$107))+1,""), ROW()-1)),"")</f>
        <v/>
      </c>
      <c r="AB4" s="326" t="str" cm="1">
        <f t="array" ref="AB4">IFERROR(INDEX($A$1:$A$107,SMALL(IF($O$12=$B$1:$B$104,ROW($B$1:$B$104)-MIN(ROW($A$1:$A$107))+1,""), ROW()-1)),"")</f>
        <v/>
      </c>
      <c r="AC4" s="1684" t="str" cm="1">
        <f t="array" ref="AC4">IFERROR(INDEX($A$1:$A$107,SMALL(IF($O$11=$B$1:$B$104,ROW($B$1:$B$104)-MIN(ROW($A$1:$A$107))+1,""), ROW()-1)),"")</f>
        <v/>
      </c>
      <c r="AD4" s="1684"/>
      <c r="AE4" s="1172"/>
      <c r="AF4" s="1221" t="str" cm="1">
        <f t="array" ref="AF4">IFERROR(INDEX($A$1:$A$107,SMALL(IF($O$8=$B$1:$B$104,ROW($B$1:$B$104)-MIN(ROW($A$1:$A$107))+1,""), ROW()-1)),"")</f>
        <v/>
      </c>
      <c r="AG4" s="962" t="str" cm="1">
        <f t="array" ref="AG4">IFERROR(INDEX($A$1:$A$107,SMALL(IF($O$10=$B$1:$B$104,ROW($B$1:$B$104)-MIN(ROW($A$1:$A$107))+1,""), ROW()-1)),"")</f>
        <v/>
      </c>
      <c r="AH4" s="328" t="str" cm="1">
        <f t="array" ref="AH4">IFERROR(INDEX($A$1:$A$107,SMALL(IF($O$33=$B$1:$B$104,ROW($B$1:$B$104)-MIN(ROW($A$1:$A$107))+1,""), ROW()-1)),"")</f>
        <v/>
      </c>
      <c r="AI4" s="326" t="str" cm="1">
        <f t="array" ref="AI4">IFERROR(INDEX($A$1:$A$107,SMALL(IF($O$23=$B$1:$B$104,ROW($B$1:$B$104)-MIN(ROW($A$1:$A$107))+1,""), ROW()-1)),"")</f>
        <v/>
      </c>
      <c r="AJ4" s="330" t="str" cm="1">
        <f t="array" ref="AJ4">IFERROR(INDEX($A$1:$A$107,SMALL(IF($O$6=$B$1:$B$104,ROW($B$1:$B$104)-MIN(ROW($A$1:$A$107))+1,""), ROW()-1)),"")</f>
        <v/>
      </c>
      <c r="AK4" s="529"/>
      <c r="AM4" s="1652" t="s">
        <v>234</v>
      </c>
      <c r="AN4" s="337"/>
      <c r="AO4" s="337"/>
      <c r="AP4" s="569"/>
      <c r="AQ4" s="337"/>
      <c r="AR4" s="337"/>
      <c r="AS4" s="337"/>
      <c r="AT4" s="337"/>
    </row>
    <row r="5" spans="1:46" ht="17.25" customHeight="1">
      <c r="A5" s="314" t="str" cm="1">
        <f t="array" ref="A5">_xlfn.IFS(D9=0,"",D9&gt;0,D9)</f>
        <v xml:space="preserve">Rolexis Lopez Diaz </v>
      </c>
      <c r="B5" s="314" t="str" cm="1">
        <f t="array" ref="B5">_xlfn.IFS(F9=0," ",F9&gt;0,F9)</f>
        <v>pto</v>
      </c>
      <c r="C5" s="353"/>
      <c r="D5" s="1855" t="s">
        <v>645</v>
      </c>
      <c r="E5" s="1855"/>
      <c r="F5" s="310" t="s">
        <v>236</v>
      </c>
      <c r="G5" s="1868" t="s">
        <v>646</v>
      </c>
      <c r="H5" s="1868"/>
      <c r="I5" s="313" t="s">
        <v>448</v>
      </c>
      <c r="J5" s="1867" t="s">
        <v>407</v>
      </c>
      <c r="K5" s="1563"/>
      <c r="L5" s="1564"/>
      <c r="M5" s="1565" t="str">
        <f t="shared" ref="M5:M23" si="0">IF(L5&lt;&gt;0,_xlfn.XLOOKUP(L5,$O$5:$O$43,$P$5:$P$43),"")</f>
        <v/>
      </c>
      <c r="N5" s="321"/>
      <c r="O5" s="148" t="s">
        <v>216</v>
      </c>
      <c r="P5" s="174" t="s">
        <v>217</v>
      </c>
      <c r="Q5" s="198">
        <f t="shared" ref="Q5:Q20" si="1">COUNTIFS($F$5:$L$20,O5)</f>
        <v>1</v>
      </c>
      <c r="R5" s="380">
        <f>V6</f>
        <v>18782</v>
      </c>
      <c r="S5" s="234">
        <f ca="1">LOOKUP(U1,'Deployment needs'!$2:$2,'Deployment needs'!58:58)</f>
        <v>0.48379629629629634</v>
      </c>
      <c r="T5" s="56"/>
      <c r="U5" s="382" t="s">
        <v>647</v>
      </c>
      <c r="V5" s="433">
        <v>22875</v>
      </c>
      <c r="W5" s="294"/>
      <c r="X5" s="294"/>
      <c r="Y5" s="56"/>
      <c r="Z5" s="1700"/>
      <c r="AA5" s="326" t="str" cm="1">
        <f t="array" ref="AA5">IFERROR(INDEX($A$1:$A$107,SMALL(IF($O$5=$B$1:$B$104,ROW($B$1:$B$104)-MIN(ROW($A$1:$A$107))+1,""), ROW()-1)),"")</f>
        <v/>
      </c>
      <c r="AB5" s="326" t="str" cm="1">
        <f t="array" ref="AB5">IFERROR(INDEX($A$1:$A$107,SMALL(IF($O$12=$B$1:$B$104,ROW($B$1:$B$104)-MIN(ROW($A$1:$A$107))+1,""), ROW()-1)),"")</f>
        <v/>
      </c>
      <c r="AC5" s="1684" t="str" cm="1">
        <f t="array" ref="AC5">IFERROR(INDEX($A$1:$A$107,SMALL(IF($O$11=$B$1:$B$104,ROW($B$1:$B$104)-MIN(ROW($A$1:$A$107))+1,""), ROW()-1)),"")</f>
        <v/>
      </c>
      <c r="AD5" s="1684"/>
      <c r="AE5" s="1172" t="s">
        <v>407</v>
      </c>
      <c r="AF5" s="1221" t="str" cm="1">
        <f t="array" ref="AF5">IFERROR(INDEX($A$1:$A$107,SMALL(IF($O$8=$B$1:$B$104,ROW($B$1:$B$104)-MIN(ROW($A$1:$A$107))+1,""), ROW()-1)),"")</f>
        <v/>
      </c>
      <c r="AG5" s="962" t="str" cm="1">
        <f t="array" ref="AG5">IFERROR(INDEX($A$1:$A$107,SMALL(IF($O$10=$B$1:$B$104,ROW($B$1:$B$104)-MIN(ROW($A$1:$A$107))+1,""), ROW()-1)),"")</f>
        <v/>
      </c>
      <c r="AH5" s="328" t="str" cm="1">
        <f t="array" ref="AH5">IFERROR(INDEX($A$1:$A$107,SMALL(IF($O$33=$B$1:$B$104,ROW($B$1:$B$104)-MIN(ROW($A$1:$A$107))+1,""), ROW()-1)),"")</f>
        <v/>
      </c>
      <c r="AI5" s="326" t="str" cm="1">
        <f t="array" ref="AI5">IFERROR(INDEX($A$1:$A$107,SMALL(IF($O$23=$B$1:$B$104,ROW($B$1:$B$104)-MIN(ROW($A$1:$A$107))+1,""), ROW()-1)),"")</f>
        <v/>
      </c>
      <c r="AJ5" s="330" t="str" cm="1">
        <f t="array" ref="AJ5">IFERROR(INDEX($A$1:$A$107,SMALL(IF($O$6=$B$1:$B$104,ROW($B$1:$B$104)-MIN(ROW($A$1:$A$107))+1,""), ROW()-1)),"")</f>
        <v/>
      </c>
      <c r="AK5" s="529"/>
      <c r="AM5" s="1652"/>
      <c r="AN5" s="337"/>
      <c r="AO5" s="337"/>
      <c r="AP5" s="569"/>
      <c r="AQ5" s="337"/>
      <c r="AR5" s="337"/>
      <c r="AS5" s="337"/>
      <c r="AT5" s="337"/>
    </row>
    <row r="6" spans="1:46" ht="19.5" customHeight="1">
      <c r="A6" s="314" t="str" cm="1">
        <f t="array" ref="A6">_xlfn.IFS(D10=0,"",D10&gt;0,D10)</f>
        <v>Joaquin Lopez Enrique</v>
      </c>
      <c r="B6" s="314" t="str" cm="1">
        <f t="array" ref="B6">_xlfn.IFS(F10=0," ",F10&gt;0,F10)</f>
        <v>tr</v>
      </c>
      <c r="C6" s="292" t="s">
        <v>648</v>
      </c>
      <c r="D6" s="1855" t="s">
        <v>244</v>
      </c>
      <c r="E6" s="1855"/>
      <c r="F6" s="310" t="s">
        <v>245</v>
      </c>
      <c r="G6" s="1858" t="s">
        <v>649</v>
      </c>
      <c r="H6" s="1858"/>
      <c r="I6" s="313" t="s">
        <v>446</v>
      </c>
      <c r="J6" s="1867"/>
      <c r="K6" s="1566"/>
      <c r="L6" s="1564"/>
      <c r="M6" s="1567" t="str">
        <f t="shared" si="0"/>
        <v/>
      </c>
      <c r="N6" s="321"/>
      <c r="O6" s="148" t="s">
        <v>231</v>
      </c>
      <c r="P6" s="174" t="s">
        <v>232</v>
      </c>
      <c r="Q6" s="198">
        <f t="shared" si="1"/>
        <v>0</v>
      </c>
      <c r="R6" s="1718">
        <f>V5</f>
        <v>22875</v>
      </c>
      <c r="S6" s="1682">
        <f ca="1">LOOKUP(U1,'Deployment needs'!$2:$2,'Deployment needs'!54:54)+LOOKUP(U1,'Deployment needs'!$2:$2,'Deployment needs'!55:55)</f>
        <v>4.0689814814814822</v>
      </c>
      <c r="T6" s="56"/>
      <c r="U6" s="382" t="s">
        <v>650</v>
      </c>
      <c r="V6" s="828">
        <v>18782</v>
      </c>
      <c r="W6" s="344"/>
      <c r="X6" s="294"/>
      <c r="Y6" s="322"/>
      <c r="Z6" s="1700"/>
      <c r="AA6" s="326" t="str" cm="1">
        <f t="array" ref="AA6">IFERROR(INDEX($A$1:$A$107,SMALL(IF($O$5=$B$1:$B$104,ROW($B$1:$B$104)-MIN(ROW($A$1:$A$107))+1,""), ROW()-1)),"")</f>
        <v/>
      </c>
      <c r="AB6" s="326" t="str" cm="1">
        <f t="array" ref="AB6">IFERROR(INDEX($A$1:$A$107,SMALL(IF($O$12=$B$1:$B$104,ROW($B$1:$B$104)-MIN(ROW($A$1:$A$107))+1,""), ROW()-1)),"")</f>
        <v/>
      </c>
      <c r="AC6" s="1684" t="str" cm="1">
        <f t="array" ref="AC6">IFERROR(INDEX($A$1:$A$107,SMALL(IF($O$11=$B$1:$B$104,ROW($B$1:$B$104)-MIN(ROW($A$1:$A$107))+1,""), ROW()-1)),"")</f>
        <v/>
      </c>
      <c r="AD6" s="1684"/>
      <c r="AE6" s="1172" t="s">
        <v>407</v>
      </c>
      <c r="AF6" s="1221" t="str" cm="1">
        <f t="array" ref="AF6">IFERROR(INDEX($A$1:$A$107,SMALL(IF($O$8=$B$1:$B$104,ROW($B$1:$B$104)-MIN(ROW($A$1:$A$107))+1,""), ROW()-1)),"")</f>
        <v/>
      </c>
      <c r="AG6" s="527" t="s">
        <v>248</v>
      </c>
      <c r="AH6" s="808" t="s">
        <v>249</v>
      </c>
      <c r="AI6" s="326" t="str" cm="1">
        <f t="array" ref="AI6">IFERROR(INDEX($A$1:$A$107,SMALL(IF($O$23=$B$1:$B$104,ROW($B$1:$B$104)-MIN(ROW($A$1:$A$107))+1,""), ROW()-1)),"")</f>
        <v/>
      </c>
      <c r="AJ6" s="330" t="str" cm="1">
        <f t="array" ref="AJ6">IFERROR(INDEX($A$1:$A$107,SMALL(IF($O$6=$B$1:$B$104,ROW($B$1:$B$104)-MIN(ROW($A$1:$A$107))+1,""), ROW()-1)),"")</f>
        <v/>
      </c>
      <c r="AK6" s="529"/>
      <c r="AM6" s="1652"/>
      <c r="AN6" s="337"/>
      <c r="AO6" s="337"/>
      <c r="AP6" s="569"/>
      <c r="AQ6" s="337"/>
      <c r="AR6" s="337"/>
      <c r="AS6" s="337"/>
      <c r="AT6" s="337"/>
    </row>
    <row r="7" spans="1:46" ht="17.45" customHeight="1">
      <c r="A7" s="314" t="str" cm="1">
        <f t="array" ref="A7">_xlfn.IFS(D11=0,"",D11&gt;0,D11)</f>
        <v>Dora Lopez (Alicia)</v>
      </c>
      <c r="B7" s="314" t="str" cm="1">
        <f t="array" ref="B7">_xlfn.IFS(F11=0," ",F11&gt;0,F11)</f>
        <v>pc</v>
      </c>
      <c r="C7" s="354" t="s">
        <v>651</v>
      </c>
      <c r="D7" s="1853" t="s">
        <v>251</v>
      </c>
      <c r="E7" s="1853"/>
      <c r="F7" s="310" t="s">
        <v>390</v>
      </c>
      <c r="G7" s="1865" t="s">
        <v>652</v>
      </c>
      <c r="H7" s="1865"/>
      <c r="I7" s="826" t="s">
        <v>446</v>
      </c>
      <c r="J7" s="1867"/>
      <c r="K7" s="1566"/>
      <c r="L7" s="1564"/>
      <c r="M7" s="1567" t="str">
        <f t="shared" si="0"/>
        <v/>
      </c>
      <c r="N7" s="321"/>
      <c r="O7" s="148" t="s">
        <v>239</v>
      </c>
      <c r="P7" s="174" t="s">
        <v>240</v>
      </c>
      <c r="Q7" s="198">
        <f t="shared" si="1"/>
        <v>0</v>
      </c>
      <c r="R7" s="1718"/>
      <c r="S7" s="1682"/>
      <c r="T7" s="56"/>
      <c r="U7" s="382" t="s">
        <v>653</v>
      </c>
      <c r="V7" s="383">
        <v>1975</v>
      </c>
      <c r="W7" s="294"/>
      <c r="Y7" s="56"/>
      <c r="Z7" s="1700"/>
      <c r="AA7" s="326" t="str" cm="1">
        <f t="array" ref="AA7">IFERROR(INDEX($A$1:$A$107,SMALL(IF($O$5=$B$1:$B$104,ROW($B$1:$B$104)-MIN(ROW($A$1:$A$107))+1,""), ROW()-1)),"")</f>
        <v/>
      </c>
      <c r="AB7" s="808" t="s">
        <v>256</v>
      </c>
      <c r="AC7" s="1684" t="str" cm="1">
        <f t="array" ref="AC7">IFERROR(INDEX($A$1:$A$107,SMALL(IF($O$11=$B$1:$B$104,ROW($B$1:$B$104)-MIN(ROW($A$1:$A$107))+1,""), ROW()-1)),"")</f>
        <v/>
      </c>
      <c r="AD7" s="1684"/>
      <c r="AE7" s="1172"/>
      <c r="AF7" s="1221" t="str" cm="1">
        <f t="array" ref="AF7">IFERROR(INDEX($A$1:$A$107,SMALL(IF($O$8=$B$1:$B$104,ROW($B$1:$B$104)-MIN(ROW($A$1:$A$107))+1,""), ROW()-1)),"")</f>
        <v/>
      </c>
      <c r="AG7" s="963" t="str" cm="1">
        <f t="array" ref="AG7">IFERROR(INDEX($A$1:$A$107,SMALL(IF($O$9=$B$1:$B$104,ROW($B$1:$B$104)-MIN(ROW($A$1:$A$107))+1,""), ROW()-6)),"")</f>
        <v>Joaquin Lopez Enrique</v>
      </c>
      <c r="AH7" s="328" t="str" cm="1">
        <f t="array" ref="AH7">IFERROR(INDEX($A$1:$A$107,SMALL(IF($O$30=$B$1:$B$104,ROW($B$1:$B$104)-MIN(ROW($A$1:$A$107))+1,""), ROW()-6)),"")</f>
        <v/>
      </c>
      <c r="AI7" s="326" t="str" cm="1">
        <f t="array" ref="AI7">IFERROR(INDEX($A$1:$A$107,SMALL(IF($O$23=$B$1:$B$104,ROW($B$1:$B$104)-MIN(ROW($A$1:$A$107))+1,""), ROW()-1)),"")</f>
        <v/>
      </c>
      <c r="AJ7" s="330" t="str" cm="1">
        <f t="array" ref="AJ7">IFERROR(INDEX($A$1:$A$107,SMALL(IF($O$6=$B$1:$B$104,ROW($B$1:$B$104)-MIN(ROW($A$1:$A$107))+1,""), ROW()-1)),"")</f>
        <v/>
      </c>
      <c r="AK7" s="529"/>
      <c r="AM7" s="1652"/>
      <c r="AN7" s="337"/>
      <c r="AO7" s="337"/>
      <c r="AP7" s="337"/>
      <c r="AQ7" s="337"/>
      <c r="AR7" s="337"/>
      <c r="AS7" s="337"/>
      <c r="AT7" s="337"/>
    </row>
    <row r="8" spans="1:46" ht="17.45" customHeight="1">
      <c r="A8" s="314" t="str" cm="1">
        <f t="array" ref="A8">_xlfn.IFS(D12=0,"",D12&gt;0,D12)</f>
        <v>Orlis Daniel Zaldivar</v>
      </c>
      <c r="B8" s="314" t="str" cm="1">
        <f t="array" ref="B8">_xlfn.IFS(F12=0," ",F12&gt;0,F12)</f>
        <v>pto</v>
      </c>
      <c r="C8" s="357" t="s">
        <v>654</v>
      </c>
      <c r="D8" s="798" t="s">
        <v>280</v>
      </c>
      <c r="E8" s="847"/>
      <c r="F8" s="310" t="s">
        <v>449</v>
      </c>
      <c r="G8" s="1864" t="s">
        <v>655</v>
      </c>
      <c r="H8" s="1864"/>
      <c r="I8" s="313" t="s">
        <v>442</v>
      </c>
      <c r="J8" s="1867"/>
      <c r="K8" s="1566"/>
      <c r="L8" s="1564"/>
      <c r="M8" s="1567" t="str">
        <f t="shared" si="0"/>
        <v/>
      </c>
      <c r="N8" s="321"/>
      <c r="O8" s="148" t="s">
        <v>246</v>
      </c>
      <c r="P8" s="174" t="s">
        <v>205</v>
      </c>
      <c r="Q8" s="198">
        <f t="shared" si="1"/>
        <v>0</v>
      </c>
      <c r="R8" s="1704"/>
      <c r="S8" s="234" cm="1">
        <f t="array" aca="1" ref="S8" ca="1">LOOKUP(U1,'Deployment needs'!$2:$2,('Deployment needs'!56:56+'Deployment needs'!57:57))</f>
        <v>1.0857407407407411</v>
      </c>
      <c r="T8" s="291"/>
      <c r="U8" s="382" t="s">
        <v>266</v>
      </c>
      <c r="V8" s="384">
        <v>157</v>
      </c>
      <c r="W8" s="344"/>
      <c r="X8" s="294"/>
      <c r="Y8" s="56"/>
      <c r="Z8" s="1700"/>
      <c r="AA8" s="816" t="s">
        <v>262</v>
      </c>
      <c r="AB8" s="530" t="str" cm="1">
        <f t="array" ref="AB8">IFERROR(INDEX($A$1:$A$107,SMALL(IF($O$7=$B$1:$B$104,ROW($B$1:$B$104)-MIN(ROW($A$1:$A$107))+1,""), ROW()-7)),"")</f>
        <v/>
      </c>
      <c r="AC8" s="1684" t="str" cm="1">
        <f t="array" ref="AC8">IFERROR(INDEX($A$1:$A$107,SMALL(IF($O$11=$B$1:$B$104,ROW($B$1:$B$104)-MIN(ROW($A$1:$A$107))+1,""), ROW()-1)),"")</f>
        <v/>
      </c>
      <c r="AD8" s="1684"/>
      <c r="AE8" s="1172"/>
      <c r="AF8" s="328" t="str" cm="1">
        <f t="array" ref="AF8">IFERROR(INDEX($A$1:$A$107,SMALL(IF($O$8=$B$1:$B$104,ROW($B$1:$B$104)-MIN(ROW($A$1:$A$107))+1,""), ROW()-1)),"")</f>
        <v/>
      </c>
      <c r="AG8" s="963" t="str" cm="1">
        <f t="array" ref="AG8">IFERROR(INDEX($A$1:$A$107,SMALL(IF($O$9=$B$1:$B$10,ROW($B$1:$B$104)-MIN(ROW($A$1:$A$107))+1,""), ROW()-6)),"")</f>
        <v/>
      </c>
      <c r="AH8" s="328" t="str" cm="1">
        <f t="array" ref="AH8">IFERROR(INDEX($A$1:$A$107,SMALL(IF($O$30=$B$1:$B$104,ROW($B$1:$B$104)-MIN(ROW($A$1:$A$107))+1,""), ROW()-6)),"")</f>
        <v/>
      </c>
      <c r="AI8" s="326" t="str" cm="1">
        <f t="array" ref="AI8">IFERROR(INDEX($A$1:$A$107,SMALL(IF($O$23=$B$1:$B$104,ROW($B$1:$B$104)-MIN(ROW($A$1:$A$107))+1,""), ROW()-1)),"")</f>
        <v/>
      </c>
      <c r="AJ8" s="330" t="str" cm="1">
        <f t="array" ref="AJ8">IFERROR(INDEX($A$1:$A$107,SMALL(IF($O$6=$B$1:$B$104,ROW($B$1:$B$104)-MIN(ROW($A$1:$A$107))+1,""), ROW()-1)),"")</f>
        <v/>
      </c>
      <c r="AK8" s="529"/>
      <c r="AM8" s="1652"/>
      <c r="AN8" s="337"/>
      <c r="AO8" s="337"/>
      <c r="AP8" s="337"/>
      <c r="AQ8" s="337"/>
      <c r="AR8" s="337"/>
      <c r="AS8" s="337"/>
      <c r="AT8" s="337"/>
    </row>
    <row r="9" spans="1:46" ht="16.899999999999999" customHeight="1">
      <c r="A9" s="314" t="str" cm="1">
        <f t="array" ref="A9">_xlfn.IFS(D13=0,"",D13&gt;0,D13)</f>
        <v>Josefa Martinez</v>
      </c>
      <c r="B9" s="314" t="str" cm="1">
        <f t="array" ref="B9">_xlfn.IFS(F13=0," ",F13&gt;0,F13)</f>
        <v>cb</v>
      </c>
      <c r="C9" s="56"/>
      <c r="D9" s="1853" t="s">
        <v>264</v>
      </c>
      <c r="E9" s="1853"/>
      <c r="F9" s="310" t="s">
        <v>446</v>
      </c>
      <c r="G9" s="1864" t="s">
        <v>656</v>
      </c>
      <c r="H9" s="1864"/>
      <c r="I9" s="313" t="s">
        <v>657</v>
      </c>
      <c r="J9" s="1867"/>
      <c r="K9" s="1566"/>
      <c r="L9" s="1564"/>
      <c r="M9" s="1567" t="str">
        <f t="shared" si="0"/>
        <v/>
      </c>
      <c r="N9" s="321"/>
      <c r="O9" s="148" t="s">
        <v>253</v>
      </c>
      <c r="P9" s="174" t="s">
        <v>254</v>
      </c>
      <c r="Q9" s="198">
        <f t="shared" si="1"/>
        <v>1</v>
      </c>
      <c r="R9" s="1704"/>
      <c r="S9" s="234">
        <f ca="1">LOOKUP(U1,'Deployment needs'!$2:$2,'Deployment needs'!60:60)</f>
        <v>0.1886805555555556</v>
      </c>
      <c r="T9" s="290"/>
      <c r="U9" s="382" t="s">
        <v>658</v>
      </c>
      <c r="V9" s="1510">
        <v>112</v>
      </c>
      <c r="W9" s="89" t="s">
        <v>407</v>
      </c>
      <c r="X9" s="89"/>
      <c r="Y9" s="56"/>
      <c r="Z9" s="1700"/>
      <c r="AA9" s="326" t="str" cm="1">
        <f t="array" ref="AA9">IFERROR(INDEX($A$1:$A$107,SMALL(IF($O$32=$B$1:$B$104,ROW($B$1:$B$104)-MIN(ROW($A$1:$A$107))+1,""),ROW()-8)),"")</f>
        <v>Deja Anderson</v>
      </c>
      <c r="AB9" s="530" t="str" cm="1">
        <f t="array" ref="AB9">IFERROR(INDEX($A$1:$A$107,SMALL(IF($O$7=$B$1:$B$104,ROW($B$1:$B$104)-MIN(ROW($A$1:$A$107))+1,""), ROW()-7)),"")</f>
        <v/>
      </c>
      <c r="AC9" s="1684" t="str" cm="1">
        <f t="array" ref="AC9">IFERROR(INDEX($A$1:$A$107,SMALL(IF($O$11=$B$1:$B$104,ROW($B$1:$B$104)-MIN(ROW($A$1:$A$107))+1,""), ROW()-1)),"")</f>
        <v/>
      </c>
      <c r="AD9" s="1684"/>
      <c r="AE9" s="1172"/>
      <c r="AF9" s="328" t="str" cm="1">
        <f t="array" ref="AF9">IFERROR(INDEX($A$1:$A$107,SMALL(IF($O$8=$B$1:$B$104,ROW($B$1:$B$104)-MIN(ROW($A$1:$A$107))+1,""), ROW()-1)),"")</f>
        <v/>
      </c>
      <c r="AG9" s="963" t="str" cm="1">
        <f t="array" ref="AG9">IFERROR(INDEX($A$1:$A$107,SMALL(IF($O$9=$B$1:$B$10,ROW($B$1:$B$104)-MIN(ROW($A$1:$A$107))+1,""), ROW()-6)),"")</f>
        <v/>
      </c>
      <c r="AH9" s="328" t="str" cm="1">
        <f t="array" ref="AH9">IFERROR(INDEX($A$1:$A$107,SMALL(IF($O$30=$B$1:$B$104,ROW($B$1:$B$104)-MIN(ROW($A$1:$A$107))+1,""), ROW()-6)),"")</f>
        <v/>
      </c>
      <c r="AI9" s="326" t="str" cm="1">
        <f t="array" ref="AI9">IFERROR(INDEX($A$1:$A$107,SMALL(IF($O$23=$B$1:$B$104,ROW($B$1:$B$104)-MIN(ROW($A$1:$A$107))+1,""), ROW()-1)),"")</f>
        <v/>
      </c>
      <c r="AJ9" s="330" t="str" cm="1">
        <f t="array" ref="AJ9">IFERROR(INDEX($A$1:$A$107,SMALL(IF($O$6=$B$1:$B$104,ROW($B$1:$B$104)-MIN(ROW($A$1:$A$107))+1,""), ROW()-1)),"")</f>
        <v/>
      </c>
      <c r="AK9" s="529"/>
      <c r="AM9" s="1652"/>
      <c r="AN9" s="337"/>
      <c r="AO9" s="337"/>
      <c r="AP9" s="337"/>
      <c r="AQ9" s="337"/>
      <c r="AR9" s="337"/>
      <c r="AS9" s="337"/>
      <c r="AT9" s="337"/>
    </row>
    <row r="10" spans="1:46" ht="17.45" customHeight="1">
      <c r="A10" s="314" t="str" cm="1">
        <f t="array" ref="A10">_xlfn.IFS(D14=0,"",D14&gt;0,D14)</f>
        <v>Ernesto Reyes Perez</v>
      </c>
      <c r="B10" s="314" t="str" cm="1">
        <f t="array" ref="B10">_xlfn.IFS(F14=0," ",F14&gt;0,F14)</f>
        <v>rp</v>
      </c>
      <c r="C10" s="56"/>
      <c r="D10" s="1853" t="s">
        <v>268</v>
      </c>
      <c r="E10" s="1853"/>
      <c r="F10" s="310" t="s">
        <v>440</v>
      </c>
      <c r="G10" s="1864" t="s">
        <v>659</v>
      </c>
      <c r="H10" s="1864"/>
      <c r="I10" s="313" t="s">
        <v>556</v>
      </c>
      <c r="J10" s="1867"/>
      <c r="K10" s="1566"/>
      <c r="L10" s="1564"/>
      <c r="M10" s="1567" t="str">
        <f t="shared" si="0"/>
        <v/>
      </c>
      <c r="N10" s="321"/>
      <c r="O10" s="148" t="s">
        <v>259</v>
      </c>
      <c r="P10" s="174" t="s">
        <v>260</v>
      </c>
      <c r="Q10" s="198">
        <f t="shared" si="1"/>
        <v>0</v>
      </c>
      <c r="R10" s="1704"/>
      <c r="S10" s="234" cm="1">
        <f t="array" aca="1" ref="S10" ca="1">LOOKUP(U1,'Deployment needs'!$2:$2,('Deployment needs'!59:59+'Deployment needs'!62:62))</f>
        <v>0.27547222222222223</v>
      </c>
      <c r="T10" s="290"/>
      <c r="U10" s="823" t="s">
        <v>660</v>
      </c>
      <c r="V10" s="386">
        <v>12000</v>
      </c>
      <c r="W10" s="294"/>
      <c r="X10" s="294"/>
      <c r="Y10" s="56"/>
      <c r="Z10" s="1700"/>
      <c r="AA10" s="326" t="str" cm="1">
        <f t="array" ref="AA10">IFERROR(INDEX($A$1:$A$107,SMALL(IF($O$32=$B$1:$B$104,ROW($B$1:$B$104)-MIN(ROW($A$1:$A$107))+1,""),ROW()-8)),"")</f>
        <v/>
      </c>
      <c r="AB10" s="530" t="str" cm="1">
        <f t="array" ref="AB10">IFERROR(INDEX($A$1:$A$107,SMALL(IF($O$7=$B$1:$B$104,ROW($B$1:$B$104)-MIN(ROW($A$1:$A$107))+1,""), ROW()-7)),"")</f>
        <v/>
      </c>
      <c r="AC10" s="1684" t="str" cm="1">
        <f t="array" ref="AC10">IFERROR(INDEX($A$1:$A$107,SMALL(IF($O$11=$B$1:$B$104,ROW($B$1:$B$104)-MIN(ROW($A$1:$A$107))+1,""), ROW()-1)),"")</f>
        <v/>
      </c>
      <c r="AD10" s="1684"/>
      <c r="AE10" s="1172"/>
      <c r="AF10" s="328" t="str" cm="1">
        <f t="array" ref="AF10">IFERROR(INDEX($A$1:$A$107,SMALL(IF($O$8=$B$1:$B$104,ROW($B$1:$B$104)-MIN(ROW($A$1:$A$107))+1,""), ROW()-1)),"")</f>
        <v/>
      </c>
      <c r="AG10" s="963" t="str" cm="1">
        <f t="array" ref="AG10">IFERROR(INDEX($A$1:$A$107,SMALL(IF($O$9=$B$1:$B$10,ROW($B$1:$B$104)-MIN(ROW($A$1:$A$107))+1,""), ROW()-6)),"")</f>
        <v/>
      </c>
      <c r="AH10" s="328" t="str" cm="1">
        <f t="array" ref="AH10">IFERROR(INDEX($A$1:$A$107,SMALL(IF($O$30=$B$1:$B$104,ROW($B$1:$B$104)-MIN(ROW($A$1:$A$107))+1,""), ROW()-6)),"")</f>
        <v/>
      </c>
      <c r="AI10" s="326" t="str" cm="1">
        <f t="array" ref="AI10">IFERROR(INDEX($A$1:$A$107,SMALL(IF($O$23=$B$1:$B$104,ROW($B$1:$B$104)-MIN(ROW($A$1:$A$107))+1,""), ROW()-1)),"")</f>
        <v/>
      </c>
      <c r="AJ10" s="330" t="str" cm="1">
        <f t="array" ref="AJ10">IFERROR(INDEX($A$1:$A$107,SMALL(IF($O$6=$B$1:$B$104,ROW($B$1:$B$104)-MIN(ROW($A$1:$A$107))+1,""), ROW()-1)),"")</f>
        <v/>
      </c>
      <c r="AK10" s="529"/>
      <c r="AM10" s="1655" t="s">
        <v>661</v>
      </c>
      <c r="AN10" s="338"/>
      <c r="AO10" s="338"/>
      <c r="AP10" s="338"/>
      <c r="AQ10" s="338"/>
      <c r="AR10" s="338"/>
      <c r="AS10" s="338"/>
      <c r="AT10" s="338"/>
    </row>
    <row r="11" spans="1:46" ht="17.45" customHeight="1">
      <c r="A11" s="314" t="str" cm="1">
        <f t="array" ref="A11">_xlfn.IFS(D15=0,"",D15&gt;0,D15)</f>
        <v>Yordany Miranda</v>
      </c>
      <c r="B11" s="314" t="str" cm="1">
        <f t="array" ref="B11">_xlfn.IFS(F15=0," ",F15&gt;0,F15)</f>
        <v>ab</v>
      </c>
      <c r="D11" s="1856" t="s">
        <v>274</v>
      </c>
      <c r="E11" s="1856"/>
      <c r="F11" s="310" t="s">
        <v>448</v>
      </c>
      <c r="G11" s="1864" t="s">
        <v>662</v>
      </c>
      <c r="H11" s="1864"/>
      <c r="I11" s="313" t="s">
        <v>448</v>
      </c>
      <c r="J11" s="1867"/>
      <c r="K11" s="1566"/>
      <c r="L11" s="1564"/>
      <c r="M11" s="1567" t="str">
        <f t="shared" si="0"/>
        <v/>
      </c>
      <c r="N11" s="321"/>
      <c r="O11" s="148" t="s">
        <v>265</v>
      </c>
      <c r="P11" s="174" t="s">
        <v>213</v>
      </c>
      <c r="Q11" s="198">
        <f t="shared" si="1"/>
        <v>1</v>
      </c>
      <c r="R11" s="1866">
        <f>V9</f>
        <v>112</v>
      </c>
      <c r="S11" s="234">
        <f ca="1">LOOKUP(U1,'Deployment needs'!$2:$2,'Deployment needs'!63:63)</f>
        <v>1.1585648148148149</v>
      </c>
      <c r="T11" s="290"/>
      <c r="U11" s="385" t="s">
        <v>277</v>
      </c>
      <c r="V11" s="386">
        <v>14602</v>
      </c>
      <c r="W11" s="294"/>
      <c r="X11" s="294"/>
      <c r="Y11" s="56"/>
      <c r="Z11" s="1701"/>
      <c r="AA11" s="326" t="str" cm="1">
        <f t="array" ref="AA11">IFERROR(INDEX($A$1:$A$107,SMALL(IF($O$32=$B$1:$B$104,ROW($B$1:$B$104)-MIN(ROW($A$1:$A$107))+1,""),ROW()-8)),"")</f>
        <v/>
      </c>
      <c r="AB11" s="530" t="str" cm="1">
        <f t="array" ref="AB11">IFERROR(INDEX($A$1:$A$107,SMALL(IF($O$7=$B$1:$B$104,ROW($B$1:$B$104)-MIN(ROW($A$1:$A$107))+1,""), ROW()-7)),"")</f>
        <v/>
      </c>
      <c r="AC11" s="1684" t="str" cm="1">
        <f t="array" ref="AC11">IFERROR(INDEX($A$1:$A$107,SMALL(IF($O$11=$B$1:$B$104,ROW($B$1:$B$104)-MIN(ROW($A$1:$A$107))+1,""), ROW()-1)),"")</f>
        <v/>
      </c>
      <c r="AD11" s="1684"/>
      <c r="AE11" s="1172"/>
      <c r="AF11" s="328" t="str" cm="1">
        <f t="array" ref="AF11">IFERROR(INDEX($A$1:$A$107,SMALL(IF($O$8=$B$1:$B$104,ROW($B$1:$B$104)-MIN(ROW($A$1:$A$107))+1,""), ROW()-1)),"")</f>
        <v/>
      </c>
      <c r="AG11" s="817" t="str">
        <f>"Returns"&amp;"  "&amp;R24&amp;"  "&amp;"orders"&amp;"   "&amp;COUNTA(AG12:AG24)-COUNTBLANK(AG12:AG24)</f>
        <v>Returns  164  orders   0</v>
      </c>
      <c r="AH11" s="328" t="str" cm="1">
        <f t="array" ref="AH11">IFERROR(INDEX($A$1:$A$107,SMALL(IF($O$30=$B$1:$B$104,ROW($B$1:$B$104)-MIN(ROW($A$1:$A$107))+1,""), ROW()-6)),"")</f>
        <v/>
      </c>
      <c r="AI11" s="326" t="str" cm="1">
        <f t="array" ref="AI11">IFERROR(INDEX($A$1:$A$107,SMALL(IF($O$23=$B$1:$B$104,ROW($B$1:$B$104)-MIN(ROW($A$1:$A$107))+1,""), ROW()-1)),"")</f>
        <v/>
      </c>
      <c r="AJ11" s="330" t="str" cm="1">
        <f t="array" ref="AJ11">IFERROR(INDEX($A$1:$A$107,SMALL(IF($O$6=$B$1:$B$104,ROW($B$1:$B$104)-MIN(ROW($A$1:$A$107))+1,""), ROW()-1)),"")</f>
        <v/>
      </c>
      <c r="AK11" s="529"/>
      <c r="AM11" s="1655"/>
      <c r="AN11" s="307"/>
      <c r="AO11" s="307"/>
      <c r="AP11" s="307"/>
      <c r="AQ11" s="307"/>
      <c r="AR11" s="307"/>
      <c r="AS11" s="307"/>
      <c r="AT11" s="307"/>
    </row>
    <row r="12" spans="1:46" ht="17.25" customHeight="1">
      <c r="A12" s="314" t="str" cm="1">
        <f t="array" ref="A12">_xlfn.IFS(D16=0,"",D16&gt;0,D16)</f>
        <v>Carlos Molina</v>
      </c>
      <c r="B12" s="314" t="str" cm="1">
        <f t="array" ref="B12">_xlfn.IFS(F16=0," ",F16&gt;0,F16)</f>
        <v>o</v>
      </c>
      <c r="C12" s="56"/>
      <c r="D12" s="1856" t="s">
        <v>258</v>
      </c>
      <c r="E12" s="1856"/>
      <c r="F12" s="310" t="s">
        <v>446</v>
      </c>
      <c r="G12" s="1864" t="s">
        <v>663</v>
      </c>
      <c r="H12" s="1864"/>
      <c r="I12" s="313" t="s">
        <v>664</v>
      </c>
      <c r="J12" s="1867"/>
      <c r="K12" s="1566"/>
      <c r="L12" s="1564"/>
      <c r="M12" s="1567" t="str">
        <f t="shared" si="0"/>
        <v/>
      </c>
      <c r="N12" s="321"/>
      <c r="O12" s="148" t="s">
        <v>269</v>
      </c>
      <c r="P12" s="175" t="s">
        <v>270</v>
      </c>
      <c r="Q12" s="198">
        <f t="shared" si="1"/>
        <v>1</v>
      </c>
      <c r="R12" s="1866"/>
      <c r="S12" s="234">
        <f ca="1">LOOKUP(U1,'Deployment needs'!$2:$2,'Deployment needs'!64:64)</f>
        <v>1</v>
      </c>
      <c r="T12" s="56"/>
      <c r="U12" s="387" t="s">
        <v>665</v>
      </c>
      <c r="V12" s="993">
        <v>14803</v>
      </c>
      <c r="W12" s="294"/>
      <c r="X12" s="294"/>
      <c r="Y12" s="56"/>
      <c r="Z12" s="1686" t="s">
        <v>284</v>
      </c>
      <c r="AA12" s="333" t="s">
        <v>285</v>
      </c>
      <c r="AB12" s="331" t="s">
        <v>286</v>
      </c>
      <c r="AC12" s="1687" t="s">
        <v>287</v>
      </c>
      <c r="AD12" s="1687"/>
      <c r="AE12" s="1175"/>
      <c r="AF12" s="965" t="s">
        <v>288</v>
      </c>
      <c r="AG12" s="326" t="str" cm="1">
        <f t="array" ref="AG12">IFERROR(INDEX($A$1:$A$107,SMALL(IF($O$24=$B$1:$B$104,ROW($B$1:$B$104)-MIN(ROW($A$1:$A$107))+1,""), ROW()-12)),"")</f>
        <v/>
      </c>
      <c r="AH12" s="332" t="s">
        <v>289</v>
      </c>
      <c r="AI12" s="334" t="s">
        <v>290</v>
      </c>
      <c r="AJ12" s="330" t="str" cm="1">
        <f t="array" ref="AJ12">IFERROR(INDEX($A$1:$A$107,SMALL(IF($O$6=$B$1:$B$104,ROW($B$1:$B$104)-MIN(ROW($A$1:$A$107))+1,""), ROW()-1)),"")</f>
        <v/>
      </c>
      <c r="AK12" s="529"/>
      <c r="AM12" s="1655"/>
      <c r="AN12" s="307"/>
      <c r="AO12" s="307"/>
      <c r="AP12" s="307"/>
      <c r="AQ12" s="307"/>
      <c r="AR12" s="307"/>
      <c r="AS12" s="307"/>
      <c r="AT12" s="307"/>
    </row>
    <row r="13" spans="1:46" ht="18">
      <c r="A13" s="314" t="str" cm="1">
        <f t="array" ref="A13">_xlfn.IFS(D17=0,"",D17&gt;0,D17)</f>
        <v/>
      </c>
      <c r="B13" s="314" t="str" cm="1">
        <f t="array" ref="B13">_xlfn.IFS(F17=0," ",F17&gt;0,F17)</f>
        <v xml:space="preserve"> </v>
      </c>
      <c r="C13" s="56"/>
      <c r="D13" s="1856" t="s">
        <v>292</v>
      </c>
      <c r="E13" s="1856"/>
      <c r="F13" s="310" t="s">
        <v>452</v>
      </c>
      <c r="G13" s="1869" t="s">
        <v>666</v>
      </c>
      <c r="H13" s="1869"/>
      <c r="I13" s="313" t="s">
        <v>448</v>
      </c>
      <c r="J13" s="1873"/>
      <c r="K13" s="1184"/>
      <c r="L13" s="1222"/>
      <c r="M13" s="1245" t="str">
        <f t="shared" si="0"/>
        <v/>
      </c>
      <c r="N13" s="321"/>
      <c r="O13" s="148" t="s">
        <v>275</v>
      </c>
      <c r="P13" s="175" t="s">
        <v>276</v>
      </c>
      <c r="Q13" s="198">
        <f t="shared" si="1"/>
        <v>1</v>
      </c>
      <c r="R13" s="233">
        <f>V17</f>
        <v>0</v>
      </c>
      <c r="S13" s="1682">
        <f ca="1">LOOKUP(U1,'Deployment needs'!$2:$2,'Deployment needs'!93:93)</f>
        <v>0.18055555555555555</v>
      </c>
      <c r="T13" s="56"/>
      <c r="U13" s="288" t="s">
        <v>301</v>
      </c>
      <c r="V13" s="1509">
        <v>61</v>
      </c>
      <c r="W13" s="415"/>
      <c r="X13" s="294"/>
      <c r="Y13" s="56"/>
      <c r="Z13" s="1686"/>
      <c r="AA13" s="358" t="str" cm="1">
        <f t="array" ref="AA13">IFERROR(INDEX($A$1:$A$107,SMALL(IF($O$13=$B$1:$B$104,ROW($B$1:$B$104)-MIN(ROW($A$1:$A$107))+1,""), ROW()-12)),"")</f>
        <v>Sonia Lopez Medina</v>
      </c>
      <c r="AB13" s="326" t="str" cm="1">
        <f t="array" ref="AB13">IFERROR(INDEX($A$1:$A$107,SMALL(IF(O$18=$B$1:$B$104,ROW($B$1:$B$104)-MIN(ROW($A$1:$A$107))+1,""), ROW()-12)),"")</f>
        <v>Dora Lopez (Alicia)</v>
      </c>
      <c r="AC13" s="1692" t="str" cm="1">
        <f t="array" ref="AC13">IFERROR(INDEX($A$1:$A$107,SMALL(IF($O$16=$B$1:$B$104,ROW($B$1:$B$104)-MIN(ROW($A$1:$A$107))+1,""), ROW()-12)),"")</f>
        <v>Kenia Rodriguez</v>
      </c>
      <c r="AD13" s="1692"/>
      <c r="AE13" s="851"/>
      <c r="AF13" s="591" t="s">
        <v>297</v>
      </c>
      <c r="AG13" s="326" t="str" cm="1">
        <f t="array" ref="AG13">IFERROR(INDEX($A$1:$A$107,SMALL(IF($O$24=$B$1:$B$104,ROW($B$1:$B$104)-MIN(ROW($A$1:$A$107))+1,""), ROW()-12)),"")</f>
        <v/>
      </c>
      <c r="AH13" s="212" t="str" cm="1">
        <f t="array" ref="AH13">IFERROR(INDEX($A$1:$A$107,SMALL(IF($O$26=$B$1:$B$104,ROW($B$1:$B$104)-MIN(ROW($A$1:$A$107))+1,""), ROW()-12)),"")</f>
        <v/>
      </c>
      <c r="AI13" s="326" t="str" cm="1">
        <f t="array" ref="AI13">IFERROR(INDEX($A$1:$A$107,SMALL(IF($O$34=$B$1:$B$104,ROW($B$1:$B$104)-MIN(ROW($A$1:$A$107))+1,""), ROW()-12)),"")</f>
        <v>Eumary Quinones</v>
      </c>
      <c r="AJ13" s="330" t="str" cm="1">
        <f t="array" ref="AJ13">IFERROR(INDEX($A$1:$A$107,SMALL(IF($O$6=$B$1:$B$104,ROW($B$1:$B$104)-MIN(ROW($A$1:$A$107))+1,""), ROW()-1)),"")</f>
        <v/>
      </c>
      <c r="AK13" s="529"/>
      <c r="AM13" s="1655"/>
      <c r="AN13" s="307"/>
      <c r="AO13" s="307"/>
      <c r="AP13" s="307"/>
      <c r="AQ13" s="307"/>
      <c r="AR13" s="307"/>
      <c r="AS13" s="307"/>
      <c r="AT13" s="307"/>
    </row>
    <row r="14" spans="1:46" ht="17.45" customHeight="1">
      <c r="A14" s="314" t="str" cm="1">
        <f t="array" ref="A14">_xlfn.IFS(D18=0,"",D18&gt;0,D18)</f>
        <v/>
      </c>
      <c r="B14" s="314" t="str" cm="1">
        <f t="array" ref="B14">_xlfn.IFS(F18=0," ",F18&gt;0,F18)</f>
        <v xml:space="preserve"> </v>
      </c>
      <c r="C14" s="56"/>
      <c r="D14" s="1853" t="s">
        <v>299</v>
      </c>
      <c r="E14" s="1853"/>
      <c r="F14" s="313" t="s">
        <v>587</v>
      </c>
      <c r="G14" s="1857" t="s">
        <v>667</v>
      </c>
      <c r="H14" s="1858"/>
      <c r="I14" s="313" t="s">
        <v>664</v>
      </c>
      <c r="J14" s="1873"/>
      <c r="K14" s="857"/>
      <c r="L14" s="1222"/>
      <c r="M14" s="1245" t="str">
        <f t="shared" si="0"/>
        <v/>
      </c>
      <c r="N14" s="321"/>
      <c r="O14" s="366" t="s">
        <v>281</v>
      </c>
      <c r="P14" s="367" t="s">
        <v>282</v>
      </c>
      <c r="Q14" s="198">
        <f t="shared" si="1"/>
        <v>0</v>
      </c>
      <c r="R14" s="566"/>
      <c r="S14" s="1682"/>
      <c r="T14" s="56"/>
      <c r="U14" s="285" t="s">
        <v>307</v>
      </c>
      <c r="V14" s="434">
        <v>46187</v>
      </c>
      <c r="W14" s="317"/>
      <c r="X14" s="294"/>
      <c r="Y14" s="56"/>
      <c r="Z14" s="1686"/>
      <c r="AA14" s="358" t="str" cm="1">
        <f t="array" ref="AA14">IFERROR(INDEX($A$1:$A$107,SMALL(IF($O$13=$B$1:$B$104,ROW($B$1:$B$104)-MIN(ROW($A$1:$A$107))+1,""), ROW()-12)),"")</f>
        <v/>
      </c>
      <c r="AB14" s="326" t="str" cm="1">
        <f t="array" ref="AB14">IFERROR(INDEX($A$1:$A$107,SMALL(IF(O$18=$B$1:$B$104,ROW($B$1:$B$104)-MIN(ROW($A$1:$A$107))+1,""), ROW()-12)),"")</f>
        <v>Juana Rosario Carela</v>
      </c>
      <c r="AC14" s="1684" t="str" cm="1">
        <f t="array" ref="AC14">IFERROR(INDEX($A$1:$A$107,SMALL(IF($O$16=$B$1:$B$104,ROW($B$1:$B$104)-MIN(ROW($A$1:$A$107))+1,""), ROW()-12)),"")</f>
        <v/>
      </c>
      <c r="AD14" s="1684"/>
      <c r="AE14" s="851"/>
      <c r="AF14" s="591" t="s">
        <v>302</v>
      </c>
      <c r="AG14" s="326" t="str" cm="1">
        <f t="array" ref="AG14">IFERROR(INDEX($A$1:$A$107,SMALL(IF($O$24=$B$1:$B$104,ROW($B$1:$B$104)-MIN(ROW($A$1:$A$107))+1,""), ROW()-12)),"")</f>
        <v/>
      </c>
      <c r="AH14" s="212" t="str" cm="1">
        <f t="array" ref="AH14">IFERROR(INDEX($A$1:$A$107,SMALL(IF($O$26=$B$1:$B$104,ROW($B$1:$B$104)-MIN(ROW($A$1:$A$107))+1,""), ROW()-12)),"")</f>
        <v/>
      </c>
      <c r="AI14" s="326" t="str" cm="1">
        <f t="array" ref="AI14">IFERROR(INDEX($A$1:$A$107,SMALL(IF($O$34=$B$1:$B$104,ROW($B$1:$B$104)-MIN(ROW($A$1:$A$107))+1,""), ROW()-12)),"")</f>
        <v/>
      </c>
      <c r="AJ14" s="330" t="str" cm="1">
        <f t="array" ref="AJ14">IFERROR(INDEX($A$1:$A$107,SMALL(IF($O$6=$B$1:$B$104,ROW($B$1:$B$104)-MIN(ROW($A$1:$A$107))+1,""), ROW()-1)),"")</f>
        <v/>
      </c>
      <c r="AK14" s="529"/>
      <c r="AM14" s="1655"/>
      <c r="AN14" s="307"/>
      <c r="AO14" s="307"/>
      <c r="AP14" s="307"/>
      <c r="AQ14" s="307"/>
      <c r="AR14" s="307"/>
      <c r="AS14" s="307"/>
      <c r="AT14" s="307"/>
    </row>
    <row r="15" spans="1:46" ht="17.45" customHeight="1">
      <c r="A15" s="314" t="str" cm="1">
        <f t="array" ref="A15">_xlfn.IFS(D19=0,"",D19&gt;0,D19)</f>
        <v/>
      </c>
      <c r="B15" s="314" t="str" cm="1">
        <f t="array" ref="B15">_xlfn.IFS(F19=0," ",F19&gt;0,F19)</f>
        <v xml:space="preserve"> </v>
      </c>
      <c r="C15" s="56"/>
      <c r="D15" s="1853" t="s">
        <v>304</v>
      </c>
      <c r="E15" s="1853"/>
      <c r="F15" s="313" t="s">
        <v>551</v>
      </c>
      <c r="G15" s="1857" t="s">
        <v>668</v>
      </c>
      <c r="H15" s="1858"/>
      <c r="I15" s="313" t="s">
        <v>448</v>
      </c>
      <c r="J15" s="1873"/>
      <c r="K15" s="857"/>
      <c r="L15" s="1222"/>
      <c r="M15" s="1245" t="str">
        <f t="shared" si="0"/>
        <v/>
      </c>
      <c r="N15" s="321"/>
      <c r="O15" s="366" t="s">
        <v>294</v>
      </c>
      <c r="P15" s="367" t="s">
        <v>295</v>
      </c>
      <c r="Q15" s="198">
        <f t="shared" si="1"/>
        <v>0</v>
      </c>
      <c r="R15" s="567"/>
      <c r="S15" s="234"/>
      <c r="T15" s="56"/>
      <c r="U15" s="285" t="s">
        <v>312</v>
      </c>
      <c r="V15" s="434">
        <v>46187</v>
      </c>
      <c r="W15" s="317"/>
      <c r="X15" s="294"/>
      <c r="Y15" s="56"/>
      <c r="Z15" s="1686"/>
      <c r="AA15" s="358" t="str" cm="1">
        <f t="array" ref="AA15">IFERROR(INDEX($A$1:$A$107,SMALL(IF($O$13=$B$1:$B$104,ROW($B$1:$B$104)-MIN(ROW($A$1:$A$107))+1,""), ROW()-12)),"")</f>
        <v/>
      </c>
      <c r="AB15" s="530" t="str" cm="1">
        <f t="array" ref="AB15">IFERROR(INDEX($A$1:$A$107,SMALL(IF(O$18=$B$1:$B$104,ROW($B$1:$B$104)-MIN(ROW($A$1:$A$107))+1,""), ROW()-12)),"")</f>
        <v>Liacne Rodriguez</v>
      </c>
      <c r="AC15" s="1702" t="str" cm="1">
        <f t="array" ref="AC15">IFERROR(INDEX($A$1:$A$107,SMALL(IF($O$16=$B$1:$B$104,ROW($B$1:$B$104)-MIN(ROW($A$1:$A$107))+1,""), ROW()-12)),"")</f>
        <v/>
      </c>
      <c r="AD15" s="1702"/>
      <c r="AE15" s="1176"/>
      <c r="AF15" s="247"/>
      <c r="AG15" s="326" t="str" cm="1">
        <f t="array" ref="AG15">IFERROR(INDEX($A$1:$A$107,SMALL(IF($O$24=$B$1:$B$104,ROW($B$1:$B$104)-MIN(ROW($A$1:$A$107))+1,""), ROW()-12)),"")</f>
        <v/>
      </c>
      <c r="AH15" s="212" t="str" cm="1">
        <f t="array" ref="AH15">IFERROR(INDEX($A$1:$A$107,SMALL(IF($O$26=$B$1:$B$104,ROW($B$1:$B$104)-MIN(ROW($A$1:$A$107))+1,""), ROW()-12)),"")</f>
        <v/>
      </c>
      <c r="AI15" s="326" t="str" cm="1">
        <f t="array" ref="AI15">IFERROR(INDEX($A$1:$A$107,SMALL(IF($O$34=$B$1:$B$104,ROW($B$1:$B$104)-MIN(ROW($A$1:$A$107))+1,""), ROW()-12)),"")</f>
        <v/>
      </c>
      <c r="AJ15" s="330" t="str" cm="1">
        <f t="array" ref="AJ15">IFERROR(INDEX($A$1:$A$107,SMALL(IF($O$6=$B$1:$B$104,ROW($B$1:$B$104)-MIN(ROW($A$1:$A$107))+1,""), ROW()-1)),"")</f>
        <v/>
      </c>
      <c r="AK15" s="529"/>
      <c r="AM15" s="1655"/>
      <c r="AN15" s="307"/>
      <c r="AO15" s="307"/>
      <c r="AP15" s="307"/>
      <c r="AQ15" s="307"/>
      <c r="AR15" s="307"/>
      <c r="AS15" s="307"/>
      <c r="AT15" s="307"/>
    </row>
    <row r="16" spans="1:46" ht="17.45" customHeight="1">
      <c r="A16" s="314" t="str" cm="1">
        <f t="array" ref="A16">_xlfn.IFS(D20=0,"",D20&gt;0,D20)</f>
        <v/>
      </c>
      <c r="B16" s="314" t="str" cm="1">
        <f t="array" ref="B16">_xlfn.IFS(F20=0," ",F20&gt;0,F20)</f>
        <v xml:space="preserve"> </v>
      </c>
      <c r="C16" s="56"/>
      <c r="D16" s="1853" t="s">
        <v>309</v>
      </c>
      <c r="E16" s="1853"/>
      <c r="F16" s="313" t="s">
        <v>669</v>
      </c>
      <c r="G16" s="1859"/>
      <c r="H16" s="1859"/>
      <c r="I16" s="313"/>
      <c r="J16" s="1873"/>
      <c r="K16" s="857"/>
      <c r="L16" s="1222"/>
      <c r="M16" s="1245" t="str">
        <f t="shared" si="0"/>
        <v/>
      </c>
      <c r="N16" s="321"/>
      <c r="O16" s="148" t="s">
        <v>300</v>
      </c>
      <c r="P16" s="174" t="s">
        <v>287</v>
      </c>
      <c r="Q16" s="198">
        <f t="shared" si="1"/>
        <v>1</v>
      </c>
      <c r="R16" s="567"/>
      <c r="S16" s="234" cm="1">
        <f t="array" aca="1" ref="S16" ca="1">LOOKUP(U1,'Deployment needs'!$2:$2,('Deployment needs'!91:91+'Deployment needs'!92:92+'Deployment needs'!61:61))</f>
        <v>0.56620370370370376</v>
      </c>
      <c r="T16" s="56"/>
      <c r="U16" s="285" t="s">
        <v>317</v>
      </c>
      <c r="V16" s="398">
        <v>3.8</v>
      </c>
      <c r="W16" s="317"/>
      <c r="X16" s="294"/>
      <c r="Y16" s="56"/>
      <c r="Z16" s="1686"/>
      <c r="AA16" s="358" t="str" cm="1">
        <f t="array" ref="AA16">IFERROR(INDEX($A$1:$A$107,SMALL(IF($O$13=$B$1:$B$104,ROW($B$1:$B$104)-MIN(ROW($A$1:$A$107))+1,""), ROW()-12)),"")</f>
        <v/>
      </c>
      <c r="AB16" s="530" t="str" cm="1">
        <f t="array" ref="AB16">IFERROR(INDEX($A$1:$A$107,SMALL(IF(O$18=$B$1:$B$104,ROW($B$1:$B$104)-MIN(ROW($A$1:$A$107))+1,""), ROW()-12)),"")</f>
        <v>Viviany Morfo</v>
      </c>
      <c r="AC16" s="1707" t="str">
        <f>"CubiScan - in / out"&amp;"  "&amp;R29</f>
        <v>CubiScan - in / out  0</v>
      </c>
      <c r="AD16" s="1707"/>
      <c r="AE16" s="527"/>
      <c r="AF16" s="1204" t="s">
        <v>313</v>
      </c>
      <c r="AG16" s="326" t="str" cm="1">
        <f t="array" ref="AG16">IFERROR(INDEX($A$1:$A$107,SMALL(IF($O$24=$B$1:$B$104,ROW($B$1:$B$104)-MIN(ROW($A$1:$A$107))+1,""), ROW()-12)),"")</f>
        <v/>
      </c>
      <c r="AH16" s="212" t="str" cm="1">
        <f t="array" ref="AH16">IFERROR(INDEX($A$1:$A$107,SMALL(IF($O$26=$B$1:$B$104,ROW($B$1:$B$104)-MIN(ROW($A$1:$A$107))+1,""), ROW()-12)),"")</f>
        <v/>
      </c>
      <c r="AI16" s="326" t="str" cm="1">
        <f t="array" ref="AI16">IFERROR(INDEX($A$1:$A$107,SMALL(IF($O$34=$B$1:$B$104,ROW($B$1:$B$104)-MIN(ROW($A$1:$A$107))+1,""), ROW()-12)),"")</f>
        <v/>
      </c>
      <c r="AJ16" s="330" t="str" cm="1">
        <f t="array" ref="AJ16">IFERROR(INDEX($A$1:$A$107,SMALL(IF($O$6=$B$1:$B$104,ROW($B$1:$B$104)-MIN(ROW($A$1:$A$107))+1,""), ROW()-1)),"")</f>
        <v/>
      </c>
      <c r="AK16" s="529"/>
    </row>
    <row r="17" spans="1:46" ht="19.5" customHeight="1">
      <c r="A17" s="314" t="str" cm="1">
        <f t="array" ref="A17">_xlfn.IFS(D21=0,"",D21&gt;0,D21)</f>
        <v/>
      </c>
      <c r="B17" s="314" t="str" cm="1">
        <f t="array" ref="B17">_xlfn.IFS(F23=0," ",F23&gt;0,F23)</f>
        <v xml:space="preserve"> </v>
      </c>
      <c r="C17" s="56"/>
      <c r="D17" s="1853"/>
      <c r="E17" s="1853"/>
      <c r="F17" s="313"/>
      <c r="G17" s="1859"/>
      <c r="H17" s="1859"/>
      <c r="I17" s="313"/>
      <c r="J17" s="1873"/>
      <c r="K17" s="858"/>
      <c r="L17" s="1222"/>
      <c r="M17" s="1245" t="str">
        <f t="shared" si="0"/>
        <v/>
      </c>
      <c r="N17" s="321"/>
      <c r="O17" s="148" t="s">
        <v>305</v>
      </c>
      <c r="P17" s="174" t="s">
        <v>306</v>
      </c>
      <c r="Q17" s="198">
        <f t="shared" si="1"/>
        <v>0</v>
      </c>
      <c r="R17" s="567"/>
      <c r="S17" s="234">
        <f ca="1">LOOKUP(U1,'Deployment needs'!$2:$2,'Deployment needs'!95:95)</f>
        <v>0.25</v>
      </c>
      <c r="T17" s="56"/>
      <c r="U17" s="397" t="s">
        <v>276</v>
      </c>
      <c r="V17" s="398">
        <v>0</v>
      </c>
      <c r="W17" s="888"/>
      <c r="X17" s="294"/>
      <c r="Y17" s="56"/>
      <c r="Z17" s="1686"/>
      <c r="AA17" s="358" t="str" cm="1">
        <f t="array" ref="AA17">IFERROR(INDEX($A$1:$A$107,SMALL(IF($O$13=$B$1:$B$104,ROW($B$1:$B$104)-MIN(ROW($A$1:$A$107))+1,""), ROW()-12)),"")</f>
        <v/>
      </c>
      <c r="AB17" s="326" t="str" cm="1">
        <f t="array" ref="AB17">IFERROR(INDEX($A$1:$A$107,SMALL(IF(O$18=$B$1:$B$104,ROW($B$1:$B$104)-MIN(ROW($A$1:$A$107))+1,""), ROW()-12)),"")</f>
        <v>Emiliy McComick</v>
      </c>
      <c r="AC17" s="1692" t="str" cm="1">
        <f t="array" ref="AC17">IFERROR(INDEX($A$1:$A$107,SMALL(IF($O$29=$B$1:$B$104,ROW($B$1:$B$104)-MIN(ROW($A$1:$A$107))+1,""), ROW()-16)),"")</f>
        <v/>
      </c>
      <c r="AD17" s="1692"/>
      <c r="AE17" s="851"/>
      <c r="AF17" s="328" t="str" cm="1">
        <f t="array" ref="AF17">IFERROR(INDEX($A$1:$A$107,SMALL(IF($O$17=$B$1:$B$104,ROW($B$1:$B$104)-MIN(ROW($A$1:$A$107))+1,""), ROW()-16)),"")</f>
        <v/>
      </c>
      <c r="AG17" s="528" t="str" cm="1">
        <f t="array" ref="AG17">IFERROR(INDEX($A$1:$A$107,SMALL(IF($O$24=$B$1:$B$104,ROW($B$1:$B$104)-MIN(ROW($A$1:$A$107))+1,""), ROW()-12)),"")</f>
        <v/>
      </c>
      <c r="AH17" s="332" t="str">
        <f>"Returns Putaway"&amp;" "&amp;R26</f>
        <v>Returns Putaway 833</v>
      </c>
      <c r="AI17" s="326" t="str" cm="1">
        <f t="array" ref="AI17">IFERROR(INDEX($A$1:$A$107,SMALL(IF($O$34=$B$1:$B$104,ROW($B$1:$B$104)-MIN(ROW($A$1:$A$107))+1,""), ROW()-12)),"")</f>
        <v/>
      </c>
      <c r="AJ17" s="330" t="str" cm="1">
        <f t="array" ref="AJ17">IFERROR(INDEX($A$1:$A$107,SMALL(IF($O$6=$B$1:$B$104,ROW($B$1:$B$104)-MIN(ROW($A$1:$A$107))+1,""), ROW()-1)),"")</f>
        <v/>
      </c>
      <c r="AK17" s="529"/>
      <c r="AM17" s="1658" t="s">
        <v>670</v>
      </c>
      <c r="AN17" s="1658"/>
      <c r="AO17" s="1658"/>
      <c r="AP17" s="1658"/>
      <c r="AQ17" s="1658"/>
      <c r="AR17" s="1658"/>
      <c r="AS17" s="1658"/>
      <c r="AT17" s="1658"/>
    </row>
    <row r="18" spans="1:46" ht="17.45" customHeight="1">
      <c r="A18" s="314" t="str" cm="1">
        <f t="array" ref="A18">_xlfn.IFS(D22=0,"",D22&gt;0,D22)</f>
        <v/>
      </c>
      <c r="B18" s="314" t="str" cm="1">
        <f t="array" ref="B18">_xlfn.IFS(F24=0," ",F24&gt;0,F24)</f>
        <v xml:space="preserve"> </v>
      </c>
      <c r="C18" s="56"/>
      <c r="D18" s="1850"/>
      <c r="E18" s="1850"/>
      <c r="F18" s="1209"/>
      <c r="G18" s="1848"/>
      <c r="H18" s="1848"/>
      <c r="I18" s="1209"/>
      <c r="J18" s="1873"/>
      <c r="K18" s="857"/>
      <c r="L18" s="1222"/>
      <c r="M18" s="1245" t="str">
        <f t="shared" si="0"/>
        <v/>
      </c>
      <c r="N18" s="321"/>
      <c r="O18" s="148" t="s">
        <v>310</v>
      </c>
      <c r="P18" s="174" t="s">
        <v>574</v>
      </c>
      <c r="Q18" s="198">
        <f t="shared" si="1"/>
        <v>5</v>
      </c>
      <c r="R18" s="567"/>
      <c r="S18" s="234">
        <f ca="1">LOOKUP(U1,'Deployment needs'!$2:$2,'Deployment needs'!88:88)</f>
        <v>2.4138888888888892</v>
      </c>
      <c r="T18" s="56"/>
      <c r="U18" s="342" t="s">
        <v>671</v>
      </c>
      <c r="V18" s="399">
        <v>0</v>
      </c>
      <c r="W18" s="294"/>
      <c r="X18" s="294"/>
      <c r="Y18" s="56"/>
      <c r="Z18" s="1686"/>
      <c r="AA18" s="358" t="str" cm="1">
        <f t="array" ref="AA18">IFERROR(INDEX($A$1:$A$107,SMALL(IF($O$13=$B$1:$B$104,ROW($B$1:$B$104)-MIN(ROW($A$1:$A$107))+1,""), ROW()-12)),"")</f>
        <v/>
      </c>
      <c r="AB18" s="326" t="str" cm="1">
        <f t="array" ref="AB18">IFERROR(INDEX($A$1:$A$107,SMALL(IF(O$18=$B$1:$B$104,ROW($B$1:$B$104)-MIN(ROW($A$1:$A$107))+1,""), ROW()-12)),"")</f>
        <v/>
      </c>
      <c r="AC18" s="1692" t="str" cm="1">
        <f t="array" ref="AC18">IFERROR(INDEX($A$1:$A$107,SMALL(IF($O$29=$B$1:$B$104,ROW($B$1:$B$104)-MIN(ROW($A$1:$A$107))+1,""), ROW()-16)),"")</f>
        <v/>
      </c>
      <c r="AD18" s="1692"/>
      <c r="AE18" s="851"/>
      <c r="AF18" s="328" t="str" cm="1">
        <f t="array" ref="AF18">IFERROR(INDEX($A$1:$A$107,SMALL(IF($O$17=$B$1:$B$104,ROW($B$1:$B$104)-MIN(ROW($A$1:$A$107))+1,""), ROW()-16)),"")</f>
        <v/>
      </c>
      <c r="AG18" s="528" t="str" cm="1">
        <f t="array" ref="AG18">IFERROR(INDEX($A$1:$A$107,SMALL(IF($O$24=$B$1:$B$104,ROW($B$1:$B$104)-MIN(ROW($A$1:$A$107))+1,""), ROW()-12)),"")</f>
        <v/>
      </c>
      <c r="AH18" s="326" t="str" cm="1">
        <f t="array" ref="AH18">IFERROR(INDEX($A$1:$A$107,SMALL(IF($O$27=$B$1:$B$104,ROW($B$1:$B$104)-MIN(ROW($A$1:$A$107))+1,""), ROW()-17)),"")</f>
        <v>Rolando Martinez</v>
      </c>
      <c r="AI18" s="326" t="str" cm="1">
        <f t="array" ref="AI18">IFERROR(INDEX($A$1:$A$107,SMALL(IF($O$34=$B$1:$B$104,ROW($B$1:$B$104)-MIN(ROW($A$1:$A$107))+1,""), ROW()-12)),"")</f>
        <v/>
      </c>
      <c r="AJ18" s="330" t="str" cm="1">
        <f t="array" ref="AJ18">IFERROR(INDEX($A$1:$A$107,SMALL(IF($O$6=$B$1:$B$104,ROW($B$1:$B$104)-MIN(ROW($A$1:$A$107))+1,""), ROW()-1)),"")</f>
        <v/>
      </c>
      <c r="AK18" s="529"/>
      <c r="AM18" s="815" t="s">
        <v>219</v>
      </c>
      <c r="AN18" s="378" t="s">
        <v>220</v>
      </c>
      <c r="AO18" s="378" t="s">
        <v>221</v>
      </c>
      <c r="AP18" s="378" t="s">
        <v>222</v>
      </c>
      <c r="AQ18" s="378" t="s">
        <v>223</v>
      </c>
      <c r="AR18" s="378" t="s">
        <v>224</v>
      </c>
      <c r="AS18" s="378" t="s">
        <v>225</v>
      </c>
      <c r="AT18" s="378" t="s">
        <v>226</v>
      </c>
    </row>
    <row r="19" spans="1:46" ht="17.45" customHeight="1">
      <c r="A19" s="314" t="str" cm="1">
        <f t="array" ref="A19">_xlfn.IFS(D23=0,"",D23&gt;0,D23)</f>
        <v/>
      </c>
      <c r="B19" s="314" t="str" cm="1">
        <f t="array" ref="B19">_xlfn.IFS(F25=0," ",F25&gt;0,F25)</f>
        <v xml:space="preserve"> </v>
      </c>
      <c r="C19" s="56"/>
      <c r="D19" s="1850"/>
      <c r="E19" s="1850"/>
      <c r="F19" s="1209"/>
      <c r="G19" s="1848"/>
      <c r="H19" s="1848"/>
      <c r="I19" s="1209"/>
      <c r="J19" s="1873"/>
      <c r="K19" s="857" t="s">
        <v>672</v>
      </c>
      <c r="L19" s="1209"/>
      <c r="M19" s="1245" t="str">
        <f t="shared" si="0"/>
        <v/>
      </c>
      <c r="N19" s="321"/>
      <c r="O19" s="148" t="s">
        <v>315</v>
      </c>
      <c r="P19" s="174" t="s">
        <v>316</v>
      </c>
      <c r="Q19" s="198">
        <f t="shared" si="1"/>
        <v>0</v>
      </c>
      <c r="R19" s="992"/>
      <c r="S19" s="234">
        <f ca="1">LOOKUP(U1,'Deployment needs'!$2:$2,'Deployment needs'!75:75)</f>
        <v>1.0126111111111111</v>
      </c>
      <c r="T19" s="56"/>
      <c r="U19" s="284" t="s">
        <v>327</v>
      </c>
      <c r="V19" s="1498" t="s">
        <v>673</v>
      </c>
      <c r="W19" s="294"/>
      <c r="X19" s="294"/>
      <c r="Y19" s="56"/>
      <c r="Z19" s="1699" t="s">
        <v>179</v>
      </c>
      <c r="AA19" s="527" t="s">
        <v>328</v>
      </c>
      <c r="AB19" s="326" t="str" cm="1">
        <f t="array" ref="AB19">IFERROR(INDEX($A$1:$A$107,SMALL(IF(O$18=$B$1:$B$104,ROW($B$1:$B$104)-MIN(ROW($A$1:$A$107))+1,""), ROW()-12)),"")</f>
        <v/>
      </c>
      <c r="AC19" s="1692" t="str" cm="1">
        <f t="array" ref="AC19">IFERROR(INDEX($A$1:$A$107,SMALL(IF($O$29=$B$1:$B$104,ROW($B$1:$B$104)-MIN(ROW($A$1:$A$107))+1,""), ROW()-16)),"")</f>
        <v/>
      </c>
      <c r="AD19" s="1692"/>
      <c r="AE19" s="851"/>
      <c r="AF19" s="328" t="str" cm="1">
        <f t="array" ref="AF19">IFERROR(INDEX($A$1:$A$107,SMALL(IF($O$17=$B$1:$B$104,ROW($B$1:$B$104)-MIN(ROW($A$1:$A$107))+1,""), ROW()-16)),"")</f>
        <v/>
      </c>
      <c r="AG19" s="528" t="str" cm="1">
        <f t="array" ref="AG19">IFERROR(INDEX($A$1:$A$107,SMALL(IF($O$24=$B$1:$B$104,ROW($B$1:$B$104)-MIN(ROW($A$1:$A$107))+1,""), ROW()-12)),"")</f>
        <v/>
      </c>
      <c r="AH19" s="326" t="str" cm="1">
        <f t="array" ref="AH19">IFERROR(INDEX($A$1:$A$107,SMALL(IF($O$27=$B$1:$B$104,ROW($B$1:$B$104)-MIN(ROW($A$1:$A$107))+1,""), ROW()-17)),"")</f>
        <v>Karina Ramirez</v>
      </c>
      <c r="AI19" s="326" t="str" cm="1">
        <f t="array" ref="AI19">IFERROR(INDEX($A$1:$A$107,SMALL(IF($O$34=$B$1:$B$104,ROW($B$1:$B$104)-MIN(ROW($A$1:$A$107))+1,""), ROW()-12)),"")</f>
        <v/>
      </c>
      <c r="AJ19" s="330" t="str" cm="1">
        <f t="array" ref="AJ19">IFERROR(INDEX($A$1:$A$107,SMALL(IF($O$6=$B$1:$B$104,ROW($B$1:$B$104)-MIN(ROW($A$1:$A$107))+1,""), ROW()-1)),"")</f>
        <v/>
      </c>
      <c r="AK19" s="529"/>
      <c r="AM19" s="1652" t="s">
        <v>234</v>
      </c>
      <c r="AN19" s="337"/>
      <c r="AO19" s="337"/>
      <c r="AP19" s="337"/>
      <c r="AQ19" s="337"/>
      <c r="AR19" s="337"/>
      <c r="AS19" s="337"/>
      <c r="AT19" s="569" t="s">
        <v>674</v>
      </c>
    </row>
    <row r="20" spans="1:46" ht="17.45" customHeight="1">
      <c r="A20" s="314" t="str" cm="1">
        <f t="array" ref="A20">_xlfn.IFS(D24=0,"",D24&gt;0,D24)</f>
        <v/>
      </c>
      <c r="B20" s="314" t="str" cm="1">
        <f t="array" ref="B20">_xlfn.IFS(F26=0," ",F26&gt;0,F26)</f>
        <v xml:space="preserve"> </v>
      </c>
      <c r="C20" s="56"/>
      <c r="D20" s="1850"/>
      <c r="E20" s="1850"/>
      <c r="F20" s="1209"/>
      <c r="G20" s="1848"/>
      <c r="H20" s="1848"/>
      <c r="I20" s="1209"/>
      <c r="J20" s="1873"/>
      <c r="K20" s="857"/>
      <c r="L20" s="1209"/>
      <c r="M20" s="1245" t="str">
        <f t="shared" si="0"/>
        <v/>
      </c>
      <c r="N20" s="321"/>
      <c r="O20" s="148" t="s">
        <v>322</v>
      </c>
      <c r="P20" s="175" t="s">
        <v>323</v>
      </c>
      <c r="Q20" s="198">
        <f t="shared" si="1"/>
        <v>1</v>
      </c>
      <c r="R20" s="233">
        <v>0</v>
      </c>
      <c r="S20" s="234">
        <f ca="1">LOOKUP(U1,'Deployment needs'!$2:$2,'Deployment needs'!72:72)</f>
        <v>4.4217777777777778</v>
      </c>
      <c r="T20" s="56"/>
      <c r="U20" s="239" t="s">
        <v>332</v>
      </c>
      <c r="V20" s="1498" t="s">
        <v>675</v>
      </c>
      <c r="W20" s="294"/>
      <c r="X20" s="294"/>
      <c r="Y20" s="56"/>
      <c r="Z20" s="1699"/>
      <c r="AA20" s="528" t="str" cm="1">
        <f t="array" ref="AA20">IFERROR(INDEX($A$1:$A$107,SMALL(IF($O$14=$B$1:$B$104,ROW($B$1:$B$104)-MIN(ROW($A$1:$A$107))+1,""), ROW()-19)),"")</f>
        <v/>
      </c>
      <c r="AB20" s="326" t="str" cm="1">
        <f t="array" ref="AB20">IFERROR(INDEX($A$1:$A$107,SMALL(IF(O$18=$B$1:$B$104,ROW($B$1:$B$104)-MIN(ROW($A$1:$A$107))+1,""), ROW()-12)),"")</f>
        <v/>
      </c>
      <c r="AC20" s="331" t="str">
        <f>"Pull"&amp;"   "&amp;R21</f>
        <v>Pull   31</v>
      </c>
      <c r="AD20" s="808" t="s">
        <v>340</v>
      </c>
      <c r="AE20" s="808"/>
      <c r="AF20" s="1205" t="str">
        <f>"Throw"&amp;"   "&amp;R22</f>
        <v>Throw   118</v>
      </c>
      <c r="AG20" s="326" t="str" cm="1">
        <f t="array" ref="AG20">IFERROR(INDEX($A$1:$A$107,SMALL(IF($O$24=$B$1:$B$104,ROW($B$1:$B$104)-MIN(ROW($A$1:$A$107))+1,""), ROW()-12)),"")</f>
        <v/>
      </c>
      <c r="AH20" s="326" t="str" cm="1">
        <f t="array" ref="AH20">IFERROR(INDEX($A$1:$A$107,SMALL(IF($O$27=$B$1:$B$104,ROW($B$1:$B$104)-MIN(ROW($A$1:$A$107))+1,""), ROW()-17)),"")</f>
        <v/>
      </c>
      <c r="AI20" s="326" t="str" cm="1">
        <f t="array" ref="AI20">IFERROR(INDEX($A$1:$A$107,SMALL(IF($O$34=$B$1:$B$104,ROW($B$1:$B$104)-MIN(ROW($A$1:$A$107))+1,""), ROW()-12)),"")</f>
        <v/>
      </c>
      <c r="AJ20" s="330" t="str" cm="1">
        <f t="array" ref="AJ20">IFERROR(INDEX($A$1:$A$107,SMALL(IF($O$6=$B$1:$B$104,ROW($B$1:$B$104)-MIN(ROW($A$1:$A$107))+1,""), ROW()-1)),"")</f>
        <v/>
      </c>
      <c r="AK20" s="529"/>
      <c r="AM20" s="1652"/>
      <c r="AN20" s="337"/>
      <c r="AO20" s="337"/>
      <c r="AP20" s="337"/>
      <c r="AQ20" s="337"/>
      <c r="AR20" s="337"/>
      <c r="AS20" s="337"/>
      <c r="AT20" s="1177"/>
    </row>
    <row r="21" spans="1:46" ht="17.45" customHeight="1">
      <c r="A21" s="314" t="str" cm="1">
        <f t="array" ref="A21">_xlfn.IFS(D25=0,"",D25&gt;0,D25)</f>
        <v/>
      </c>
      <c r="B21" s="314" t="str" cm="1">
        <f t="array" ref="B21">_xlfn.IFS(F27=0," ",F27&gt;0,F27)</f>
        <v xml:space="preserve"> </v>
      </c>
      <c r="C21" s="56"/>
      <c r="D21" s="1850"/>
      <c r="E21" s="1850"/>
      <c r="F21" s="1209"/>
      <c r="G21" s="1848"/>
      <c r="H21" s="1849"/>
      <c r="I21" s="1209"/>
      <c r="J21" s="1029"/>
      <c r="K21" s="857"/>
      <c r="L21" s="1209"/>
      <c r="M21" s="1245" t="str">
        <f t="shared" si="0"/>
        <v/>
      </c>
      <c r="N21" s="321"/>
      <c r="O21" s="148" t="s">
        <v>325</v>
      </c>
      <c r="P21" s="175" t="s">
        <v>326</v>
      </c>
      <c r="Q21" s="198">
        <f>COUNTIFS($F$5:$L$23,O21)</f>
        <v>1</v>
      </c>
      <c r="R21" s="233">
        <v>31</v>
      </c>
      <c r="S21" s="234">
        <f ca="1">LOOKUP(U1,'Deployment needs'!$2:$2,'Deployment needs'!70:70)</f>
        <v>0.30895061728395062</v>
      </c>
      <c r="T21" s="56"/>
      <c r="U21" s="239" t="s">
        <v>335</v>
      </c>
      <c r="V21" s="1498" t="s">
        <v>675</v>
      </c>
      <c r="W21" s="294"/>
      <c r="X21" s="294"/>
      <c r="Y21" s="56"/>
      <c r="Z21" s="1699"/>
      <c r="AA21" s="528" t="str" cm="1">
        <f t="array" ref="AA21">IFERROR(INDEX($A$1:$A$107,SMALL(IF($O$14=$B$1:$B$104,ROW($B$1:$B$104)-MIN(ROW($A$1:$A$107))+1,""), ROW()-19)),"")</f>
        <v/>
      </c>
      <c r="AB21" s="326" t="str" cm="1">
        <f t="array" ref="AB21">IFERROR(INDEX($A$1:$A$107,SMALL(IF(O$18=$B$1:$B$104,ROW($B$1:$B$104)-MIN(ROW($A$1:$A$107))+1,""), ROW()-12)),"")</f>
        <v/>
      </c>
      <c r="AC21" s="326" t="str" cm="1">
        <f t="array" ref="AC21">IFERROR(INDEX($A$1:$A$107,SMALL(IF($O$21=$B$1:$B$104,ROW($B$1:$B$104)-MIN(ROW($A$1:$A$107))+1,""), ROW()-20)),"")</f>
        <v>Ernesto Reyes Perez</v>
      </c>
      <c r="AD21" s="502" t="s">
        <v>455</v>
      </c>
      <c r="AE21" s="502"/>
      <c r="AF21" s="326" t="str" cm="1">
        <f t="array" ref="AF21">IFERROR(INDEX($A$1:$A$107,SMALL(IF($O$22=$B$1:$B$104,ROW($B$1:$B$104)-MIN(ROW($A$1:$A$107))+1,""), ROW()-20)),"")</f>
        <v>Lazaro Machado</v>
      </c>
      <c r="AG21" s="326" t="str" cm="1">
        <f t="array" ref="AG21">IFERROR(INDEX($A$1:$A$107,SMALL(IF($O$24=$B$1:$B$104,ROW($B$1:$B$104)-MIN(ROW($A$1:$A$107))+1,""), ROW()-12)),"")</f>
        <v/>
      </c>
      <c r="AH21" s="326" t="str" cm="1">
        <f t="array" ref="AH21">IFERROR(INDEX($A$1:$A$107,SMALL(IF($O$27=$B$1:$B$104,ROW($B$1:$B$104)-MIN(ROW($A$1:$A$107))+1,""), ROW()-17)),"")</f>
        <v/>
      </c>
      <c r="AI21" s="326" t="str" cm="1">
        <f t="array" ref="AI21">IFERROR(INDEX($A$1:$A$107,SMALL(IF($O$34=$B$1:$B$104,ROW($B$1:$B$104)-MIN(ROW($A$1:$A$107))+1,""), ROW()-12)),"")</f>
        <v/>
      </c>
      <c r="AJ21" s="330" t="str" cm="1">
        <f t="array" ref="AJ21">IFERROR(INDEX($A$1:$A$107,SMALL(IF($O$6=$B$1:$B$104,ROW($B$1:$B$104)-MIN(ROW($A$1:$A$107))+1,""), ROW()-1)),"")</f>
        <v/>
      </c>
      <c r="AK21" s="529"/>
      <c r="AM21" s="1652"/>
      <c r="AN21" s="337"/>
      <c r="AO21" s="337"/>
      <c r="AP21" s="337"/>
      <c r="AQ21" s="337"/>
      <c r="AR21" s="337"/>
      <c r="AS21" s="337"/>
      <c r="AT21" s="569" t="s">
        <v>676</v>
      </c>
    </row>
    <row r="22" spans="1:46" ht="17.45" customHeight="1">
      <c r="A22" s="314" t="str" cm="1">
        <f t="array" ref="A22">_xlfn.IFS(D26=0,"",D26&gt;0,D26)</f>
        <v/>
      </c>
      <c r="B22" s="314"/>
      <c r="C22" s="56"/>
      <c r="D22" s="1850"/>
      <c r="E22" s="1850"/>
      <c r="F22" s="1209"/>
      <c r="G22" s="1848"/>
      <c r="H22" s="1849"/>
      <c r="I22" s="1209"/>
      <c r="J22" s="1029"/>
      <c r="K22" s="857"/>
      <c r="L22" s="1209"/>
      <c r="M22" s="1245" t="str">
        <f t="shared" si="0"/>
        <v/>
      </c>
      <c r="N22" s="321"/>
      <c r="O22" s="148" t="s">
        <v>330</v>
      </c>
      <c r="P22" s="175" t="s">
        <v>331</v>
      </c>
      <c r="Q22" s="198">
        <f>COUNTIFS($F$5:$L$23,O22)</f>
        <v>1</v>
      </c>
      <c r="R22" s="233">
        <v>118</v>
      </c>
      <c r="S22" s="234">
        <f ca="1">LOOKUP(U1,'Deployment needs'!$2:$2,'Deployment needs'!71:71)</f>
        <v>0.39722222222222225</v>
      </c>
      <c r="T22" s="56"/>
      <c r="U22" s="56"/>
      <c r="V22" s="56"/>
      <c r="W22" s="294"/>
      <c r="X22" s="294"/>
      <c r="Y22" s="289"/>
      <c r="Z22" s="1699"/>
      <c r="AA22" s="528" t="str" cm="1">
        <f t="array" ref="AA22">IFERROR(INDEX($A$1:$A$107,SMALL(IF($O$14=$B$1:$B$104,ROW($B$1:$B$104)-MIN(ROW($A$1:$A$107))+1,""), ROW()-19)),"")</f>
        <v/>
      </c>
      <c r="AB22" s="326" t="str" cm="1">
        <f t="array" ref="AB22">IFERROR(INDEX($A$1:$A$107,SMALL(IF(O$18=$B$1:$B$104,ROW($B$1:$B$104)-MIN(ROW($A$1:$A$107))+1,""), ROW()-12)),"")</f>
        <v/>
      </c>
      <c r="AC22" s="326" t="str" cm="1">
        <f t="array" ref="AC22">IFERROR(INDEX($A$1:$A$107,SMALL(IF($O$21=$B$1:$B$104,ROW($B$1:$B$104)-MIN(ROW($A$1:$A$107))+1,""), ROW()-20)),"")</f>
        <v/>
      </c>
      <c r="AD22" s="502"/>
      <c r="AE22" s="502"/>
      <c r="AF22" s="326" t="str" cm="1">
        <f t="array" ref="AF22">IFERROR(INDEX($A$1:$A$107,SMALL(IF($O$22=$B$1:$B$104,ROW($B$1:$B$104)-MIN(ROW($A$1:$A$107))+1,""), ROW()-20)),"")</f>
        <v/>
      </c>
      <c r="AG22" s="326" t="str" cm="1">
        <f t="array" ref="AG22">IFERROR(INDEX($A$1:$A$107,SMALL(IF($O$24=$B$1:$B$104,ROW($B$1:$B$104)-MIN(ROW($A$1:$A$107))+1,""), ROW()-12)),"")</f>
        <v/>
      </c>
      <c r="AH22" s="326" t="str" cm="1">
        <f t="array" ref="AH22">IFERROR(INDEX($A$1:$A$107,SMALL(IF($O$27=$B$1:$B$104,ROW($B$1:$B$104)-MIN(ROW($A$1:$A$107))+1,""), ROW()-17)),"")</f>
        <v/>
      </c>
      <c r="AI22" s="326" t="str" cm="1">
        <f t="array" ref="AI22">IFERROR(INDEX($A$1:$A$107,SMALL(IF($O$34=$B$1:$B$104,ROW($B$1:$B$104)-MIN(ROW($A$1:$A$107))+1,""), ROW()-12)),"")</f>
        <v/>
      </c>
      <c r="AJ22" s="330" t="str" cm="1">
        <f t="array" ref="AJ22">IFERROR(INDEX($A$1:$A$107,SMALL(IF($O$6=$B$1:$B$104,ROW($B$1:$B$104)-MIN(ROW($A$1:$A$107))+1,""), ROW()-1)),"")</f>
        <v/>
      </c>
      <c r="AK22" s="529"/>
      <c r="AM22" s="1652"/>
      <c r="AN22" s="337"/>
      <c r="AO22" s="337"/>
      <c r="AP22" s="337"/>
      <c r="AQ22" s="337"/>
      <c r="AR22" s="337"/>
      <c r="AS22" s="337"/>
      <c r="AT22" s="337"/>
    </row>
    <row r="23" spans="1:46" ht="15" customHeight="1">
      <c r="A23" s="314" t="str" cm="1">
        <f t="array" ref="A23">_xlfn.IFS(D27=0,"",D27&gt;0,D27)</f>
        <v/>
      </c>
      <c r="B23" s="314" t="str" cm="1">
        <f t="array" ref="B23">_xlfn.IFS(F29=0,"",F29&gt;0,F29)</f>
        <v/>
      </c>
      <c r="C23" s="56"/>
      <c r="D23" s="1850"/>
      <c r="E23" s="1850"/>
      <c r="F23" s="1209"/>
      <c r="G23" s="1848"/>
      <c r="H23" s="1849"/>
      <c r="I23" s="1209"/>
      <c r="J23" s="1029"/>
      <c r="K23" s="858"/>
      <c r="L23" s="1209"/>
      <c r="M23" s="1245" t="str">
        <f t="shared" si="0"/>
        <v/>
      </c>
      <c r="N23" s="321"/>
      <c r="O23" s="148" t="s">
        <v>334</v>
      </c>
      <c r="P23" s="175" t="s">
        <v>208</v>
      </c>
      <c r="Q23" s="198">
        <f t="shared" ref="Q23:Q35" si="2">COUNTIFS($F$5:$L$20,O23)</f>
        <v>0</v>
      </c>
      <c r="R23" s="238">
        <v>0</v>
      </c>
      <c r="S23" s="234">
        <f ca="1">LOOKUP(U1,'Deployment needs'!$2:$2,'Deployment needs'!94:94)</f>
        <v>0</v>
      </c>
      <c r="T23" s="56"/>
      <c r="U23" s="1870" t="s">
        <v>677</v>
      </c>
      <c r="V23" s="1870"/>
      <c r="W23" s="1870"/>
      <c r="X23" s="509">
        <f ca="1">V4</f>
        <v>7150.0000000000009</v>
      </c>
      <c r="Y23" s="56"/>
      <c r="Z23" s="1699"/>
      <c r="AA23" s="809" t="str">
        <f>"Receiving"&amp;"  "&amp;R35</f>
        <v xml:space="preserve">Receiving  </v>
      </c>
      <c r="AB23" s="809" t="s">
        <v>344</v>
      </c>
      <c r="AC23" s="326" t="str" cm="1">
        <f t="array" ref="AC23">IFERROR(INDEX($A$1:$A$107,SMALL(IF($O$21=$B$1:$B$104,ROW($B$1:$B$104)-MIN(ROW($A$1:$A$107))+1,""), ROW()-20)),"")</f>
        <v/>
      </c>
      <c r="AD23" s="502"/>
      <c r="AE23" s="502"/>
      <c r="AF23" s="326" t="str" cm="1">
        <f t="array" ref="AF23">IFERROR(INDEX($A$1:$A$107,SMALL(IF($O$22=$B$1:$B$104,ROW($B$1:$B$104)-MIN(ROW($A$1:$A$107))+1,""), ROW()-20)),"")</f>
        <v/>
      </c>
      <c r="AG23" s="326" t="str" cm="1">
        <f t="array" ref="AG23">IFERROR(INDEX($A$1:$A$107,SMALL(IF($O$24=$B$1:$B$104,ROW($B$1:$B$104)-MIN(ROW($A$1:$A$107))+1,""), ROW()-12)),"")</f>
        <v/>
      </c>
      <c r="AH23" s="326" t="str" cm="1">
        <f t="array" ref="AH23">IFERROR(INDEX($A$1:$A$107,SMALL(IF($O$27=$B$1:$B$104,ROW($B$1:$B$104)-MIN(ROW($A$1:$A$107))+1,""), ROW()-17)),"")</f>
        <v/>
      </c>
      <c r="AI23" s="326" t="str" cm="1">
        <f t="array" ref="AI23">IFERROR(INDEX($A$1:$A$107,SMALL(IF($O$34=$B$1:$B$104,ROW($B$1:$B$104)-MIN(ROW($A$1:$A$107))+1,""), ROW()-12)),"")</f>
        <v/>
      </c>
      <c r="AJ23" s="330" t="str" cm="1">
        <f t="array" ref="AJ23">IFERROR(INDEX($A$1:$A$107,SMALL(IF($O$6=$B$1:$B$104,ROW($B$1:$B$104)-MIN(ROW($A$1:$A$107))+1,""), ROW()-1)),"")</f>
        <v/>
      </c>
      <c r="AK23" s="529"/>
      <c r="AM23" s="1652"/>
      <c r="AN23" s="339"/>
      <c r="AO23" s="339"/>
      <c r="AP23" s="339"/>
      <c r="AQ23" s="339"/>
      <c r="AR23" s="339"/>
      <c r="AS23" s="339"/>
      <c r="AT23" s="339"/>
    </row>
    <row r="24" spans="1:46" ht="15" customHeight="1">
      <c r="A24" s="314"/>
      <c r="B24" s="314"/>
      <c r="C24" s="56"/>
      <c r="D24" s="1850"/>
      <c r="E24" s="1850"/>
      <c r="F24" s="1209"/>
      <c r="G24" s="1848"/>
      <c r="H24" s="1849"/>
      <c r="I24" s="1209"/>
      <c r="J24" s="123">
        <v>0</v>
      </c>
      <c r="K24" s="858"/>
      <c r="L24" s="130">
        <f ca="1">COUNTIFS(L5:L24,$O$36)+COUNTIFS(L5:L24,$O$37)+COUNTIFS(L5:L24,$O$38)+COUNTIFS(L5:L24,$O$39)+COUNTIFS(L5:L24,$O$40)+COUNTIFS(L5:L24,$O$41)+COUNTIFS(L5:L24,$O$43)+COUNTIFS(L5:L24,$O$45)</f>
        <v>0</v>
      </c>
      <c r="M24" s="56"/>
      <c r="N24" s="321"/>
      <c r="O24" s="148" t="s">
        <v>337</v>
      </c>
      <c r="P24" s="175" t="s">
        <v>338</v>
      </c>
      <c r="Q24" s="198">
        <f t="shared" si="2"/>
        <v>0</v>
      </c>
      <c r="R24" s="233">
        <v>164</v>
      </c>
      <c r="S24" s="234">
        <f ca="1">LOOKUP(U1,'Deployment needs'!$2:$2,'Deployment needs'!81:81)</f>
        <v>0.70271339978334679</v>
      </c>
      <c r="T24" s="56"/>
      <c r="U24" s="510" t="s">
        <v>360</v>
      </c>
      <c r="V24" s="511">
        <v>6</v>
      </c>
      <c r="W24" s="511">
        <v>2</v>
      </c>
      <c r="X24" s="512">
        <v>10</v>
      </c>
      <c r="Y24" s="56"/>
      <c r="Z24" s="1699"/>
      <c r="AA24" s="296" t="str" cm="1">
        <f t="array" ref="AA24">IFERROR(INDEX($A$1:$A$107,SMALL(IF($O$28=$B$1:$B$104,ROW($B$1:$B$104)-MIN(ROW($A$1:$A$107))+1,""), ROW()-23)),"")</f>
        <v/>
      </c>
      <c r="AB24" s="502"/>
      <c r="AC24" s="326" t="str" cm="1">
        <f t="array" ref="AC24">IFERROR(INDEX($A$1:$A$107,SMALL(IF($O$21=$B$1:$B$104,ROW($B$1:$B$104)-MIN(ROW($A$1:$A$107))+1,""), ROW()-20)),"")</f>
        <v/>
      </c>
      <c r="AD24" s="502"/>
      <c r="AE24" s="502"/>
      <c r="AF24" s="326" t="str" cm="1">
        <f t="array" ref="AF24">IFERROR(INDEX($A$1:$A$107,SMALL(IF($O$22=$B$1:$B$104,ROW($B$1:$B$104)-MIN(ROW($A$1:$A$107))+1,""), ROW()-20)),"")</f>
        <v/>
      </c>
      <c r="AG24" s="326" t="str" cm="1">
        <f t="array" ref="AG24">IFERROR(INDEX($A$1:$A$107,SMALL(IF($O$24=$B$1:$B$104,ROW($B$1:$B$104)-MIN(ROW($A$1:$A$107))+1,""), ROW()-12)),"")</f>
        <v/>
      </c>
      <c r="AH24" s="326" t="str" cm="1">
        <f t="array" ref="AH24">IFERROR(INDEX($A$1:$A$107,SMALL(IF($O$27=$B$1:$B$104,ROW($B$1:$B$104)-MIN(ROW($A$1:$A$107))+1,""), ROW()-17)),"")</f>
        <v/>
      </c>
      <c r="AI24" s="326" t="str" cm="1">
        <f t="array" ref="AI24">IFERROR(INDEX($A$1:$A$107,SMALL(IF($O$34=$B$1:$B$104,ROW($B$1:$B$104)-MIN(ROW($A$1:$A$107))+1,""), ROW()-12)),"")</f>
        <v/>
      </c>
      <c r="AJ24" s="330" t="str" cm="1">
        <f t="array" ref="AJ24">IFERROR(INDEX($A$1:$A$107,SMALL(IF($O$6=$B$1:$B$104,ROW($B$1:$B$104)-MIN(ROW($A$1:$A$107))+1,""), ROW()-1)),"")</f>
        <v/>
      </c>
      <c r="AK24" s="529"/>
      <c r="AM24" s="1652"/>
      <c r="AN24" s="339"/>
      <c r="AO24" s="339"/>
      <c r="AP24" s="339"/>
      <c r="AQ24" s="339"/>
      <c r="AR24" s="339"/>
      <c r="AS24" s="339"/>
      <c r="AT24" s="339"/>
    </row>
    <row r="25" spans="1:46" ht="15" customHeight="1">
      <c r="A25" s="314" t="str" cm="1">
        <f t="array" ref="A25">_xlfn.IFS(D29=0,"",D29&gt;0,D29)</f>
        <v/>
      </c>
      <c r="B25" s="314"/>
      <c r="C25" s="56"/>
      <c r="D25" s="1850"/>
      <c r="E25" s="1850"/>
      <c r="F25" s="1209"/>
      <c r="G25" s="1848"/>
      <c r="H25" s="1849"/>
      <c r="I25" s="1209"/>
      <c r="J25" s="56"/>
      <c r="K25" s="56"/>
      <c r="M25" s="56"/>
      <c r="N25" s="321"/>
      <c r="O25" s="148" t="s">
        <v>342</v>
      </c>
      <c r="P25" s="175" t="s">
        <v>343</v>
      </c>
      <c r="Q25" s="198">
        <f t="shared" si="2"/>
        <v>0</v>
      </c>
      <c r="R25" s="233">
        <v>12</v>
      </c>
      <c r="S25" s="234">
        <f ca="1">LOOKUP(U1,'Deployment needs'!$2:$2,'Deployment needs'!82:82)</f>
        <v>6.2215433563218403E-2</v>
      </c>
      <c r="T25" s="56"/>
      <c r="U25" s="217" t="s">
        <v>363</v>
      </c>
      <c r="V25" s="114" t="s">
        <v>364</v>
      </c>
      <c r="W25" s="114" t="s">
        <v>365</v>
      </c>
      <c r="X25" s="219" t="s">
        <v>366</v>
      </c>
      <c r="Y25" s="56"/>
      <c r="Z25" s="1699"/>
      <c r="AA25" s="296" t="str" cm="1">
        <f t="array" ref="AA25">IFERROR(INDEX($A$1:$A$107,SMALL(IF($O$28=$B$1:$B$104,ROW($B$1:$B$104)-MIN(ROW($A$1:$A$107))+1,""), ROW()-23)),"")</f>
        <v/>
      </c>
      <c r="AB25" s="502"/>
      <c r="AC25" s="326" t="str" cm="1">
        <f t="array" ref="AC25">IFERROR(INDEX($A$1:$A$107,SMALL(IF($O$21=$B$1:$B$104,ROW($B$1:$B$104)-MIN(ROW($A$1:$A$107))+1,""), ROW()-20)),"")</f>
        <v/>
      </c>
      <c r="AD25" s="502"/>
      <c r="AE25" s="502"/>
      <c r="AF25" s="326" t="str" cm="1">
        <f t="array" ref="AF25">IFERROR(INDEX($A$1:$A$107,SMALL(IF($O$22=$B$1:$B$104,ROW($B$1:$B$104)-MIN(ROW($A$1:$A$107))+1,""), ROW()-20)),"")</f>
        <v/>
      </c>
      <c r="AG25" s="334" t="str">
        <f>"Returns Exceptions"&amp;"   "&amp;$X$27</f>
        <v>Returns Exceptions   0</v>
      </c>
      <c r="AH25" s="326" t="str" cm="1">
        <f t="array" ref="AH25">IFERROR(INDEX($A$1:$A$107,SMALL(IF($O$27=$B$1:$B$104,ROW($B$1:$B$104)-MIN(ROW($A$1:$A$107))+1,""), ROW()-17)),"")</f>
        <v/>
      </c>
      <c r="AI25" s="326" t="str" cm="1">
        <f t="array" ref="AI25">IFERROR(INDEX($A$1:$A$107,SMALL(IF($O$34=$B$1:$B$104,ROW($B$1:$B$104)-MIN(ROW($A$1:$A$107))+1,""), ROW()-12)),"")</f>
        <v/>
      </c>
      <c r="AJ25" s="330" t="str" cm="1">
        <f t="array" ref="AJ25">IFERROR(INDEX($A$1:$A$107,SMALL(IF($O$6=$B$1:$B$104,ROW($B$1:$B$104)-MIN(ROW($A$1:$A$107))+1,""), ROW()-1)),"")</f>
        <v/>
      </c>
      <c r="AK25" s="529"/>
      <c r="AM25" s="1655" t="s">
        <v>678</v>
      </c>
      <c r="AN25" s="338"/>
      <c r="AO25" s="338"/>
      <c r="AP25" s="338"/>
      <c r="AQ25" s="338"/>
      <c r="AR25" s="338"/>
      <c r="AS25" s="338"/>
      <c r="AT25" s="338"/>
    </row>
    <row r="26" spans="1:46" ht="15" customHeight="1">
      <c r="A26" s="314" t="str" cm="1">
        <f t="array" ref="A26">_xlfn.IFS(D30=0,"",D30&gt;0,D30)</f>
        <v/>
      </c>
      <c r="B26" s="314"/>
      <c r="C26" s="56"/>
      <c r="D26" s="1850"/>
      <c r="E26" s="1850"/>
      <c r="F26" s="1209"/>
      <c r="G26" s="1848"/>
      <c r="H26" s="1849"/>
      <c r="I26" s="1209"/>
      <c r="J26" s="56"/>
      <c r="K26" s="56"/>
      <c r="L26" s="56"/>
      <c r="M26" s="56"/>
      <c r="N26" s="321"/>
      <c r="O26" s="148" t="s">
        <v>347</v>
      </c>
      <c r="P26" s="175" t="s">
        <v>348</v>
      </c>
      <c r="Q26" s="198">
        <f t="shared" si="2"/>
        <v>0</v>
      </c>
      <c r="R26" s="1852">
        <v>833</v>
      </c>
      <c r="S26" s="1682">
        <f ca="1">LOOKUP(U1,'Deployment needs'!$2:$2,'Deployment needs'!83:83)</f>
        <v>0.22219797701149427</v>
      </c>
      <c r="T26" s="56"/>
      <c r="U26" s="220" t="s">
        <v>232</v>
      </c>
      <c r="V26" s="113">
        <f>Q6</f>
        <v>0</v>
      </c>
      <c r="W26" s="113">
        <v>160</v>
      </c>
      <c r="X26" s="345">
        <f>W26*V26*$V$24</f>
        <v>0</v>
      </c>
      <c r="Y26" s="56"/>
      <c r="Z26" s="1699"/>
      <c r="AA26" s="296" t="str" cm="1">
        <f t="array" ref="AA26">IFERROR(INDEX($A$1:$A$107,SMALL(IF($O$28=$B$1:$B$104,ROW($B$1:$B$104)-MIN(ROW($A$1:$A$107))+1,""), ROW()-23)),"")</f>
        <v/>
      </c>
      <c r="AB26" s="502"/>
      <c r="AC26" s="1826" t="s">
        <v>367</v>
      </c>
      <c r="AD26" s="1826"/>
      <c r="AE26" s="1173"/>
      <c r="AF26" s="326" t="str" cm="1">
        <f t="array" ref="AF26">IFERROR(INDEX($A$1:$A$107,SMALL(IF($O$22=$B$1:$B$104,ROW($B$1:$B$104)-MIN(ROW($A$1:$A$107))+1,""), ROW()-20)),"")</f>
        <v/>
      </c>
      <c r="AG26" s="326" t="str" cm="1">
        <f t="array" ref="AG26">IFERROR(INDEX($A$1:$A$107,SMALL(IF($O$25=$B$1:$B$104,ROW($B$1:$B$104)-MIN(ROW($A$1:$A$107))+1,""), ROW()-26)),"")</f>
        <v/>
      </c>
      <c r="AH26" s="326" t="str" cm="1">
        <f t="array" ref="AH26">IFERROR(INDEX($A$1:$A$107,SMALL(IF($O$27=$B$1:$B$104,ROW($B$1:$B$104)-MIN(ROW($A$1:$A$107))+1,""), ROW()-17)),"")</f>
        <v/>
      </c>
      <c r="AI26" s="326" t="str" cm="1">
        <f t="array" ref="AI26">IFERROR(INDEX($A$1:$A$107,SMALL(IF($O$34=$B$1:$B$104,ROW($B$1:$B$104)-MIN(ROW($A$1:$A$107))+1,""), ROW()-12)),"")</f>
        <v/>
      </c>
      <c r="AJ26" s="330" t="str" cm="1">
        <f t="array" ref="AJ26">IFERROR(INDEX($A$1:$A$107,SMALL(IF($O$6=$B$1:$B$104,ROW($B$1:$B$104)-MIN(ROW($A$1:$A$107))+1,""), ROW()-1)),"")</f>
        <v/>
      </c>
      <c r="AK26" s="529"/>
      <c r="AM26" s="1655"/>
      <c r="AN26" s="307"/>
      <c r="AO26" s="307"/>
      <c r="AP26" s="307"/>
      <c r="AQ26" s="307"/>
      <c r="AR26" s="307"/>
      <c r="AS26" s="307"/>
      <c r="AT26" s="307"/>
    </row>
    <row r="27" spans="1:46" ht="15.75" customHeight="1">
      <c r="A27" s="314" t="str" cm="1">
        <f t="array" ref="A27">_xlfn.IFS(D31=0,"",D31&gt;0,D31)</f>
        <v/>
      </c>
      <c r="B27" s="314"/>
      <c r="C27" s="56"/>
      <c r="D27" s="1850"/>
      <c r="E27" s="1850"/>
      <c r="F27" s="1209"/>
      <c r="G27" s="1848"/>
      <c r="H27" s="1849"/>
      <c r="I27" s="1209"/>
      <c r="J27" s="56"/>
      <c r="K27" s="1668" t="s">
        <v>389</v>
      </c>
      <c r="L27" s="1668"/>
      <c r="M27" s="56"/>
      <c r="N27" s="321"/>
      <c r="O27" s="148" t="s">
        <v>350</v>
      </c>
      <c r="P27" s="175" t="s">
        <v>351</v>
      </c>
      <c r="Q27" s="198">
        <f t="shared" si="2"/>
        <v>2</v>
      </c>
      <c r="R27" s="1852"/>
      <c r="S27" s="1682"/>
      <c r="T27" s="56"/>
      <c r="U27" s="220" t="s">
        <v>240</v>
      </c>
      <c r="V27" s="113">
        <f>Q7</f>
        <v>0</v>
      </c>
      <c r="W27" s="113">
        <v>200</v>
      </c>
      <c r="X27" s="221">
        <f>W27*V27*$X$24/2</f>
        <v>0</v>
      </c>
      <c r="Y27" s="56"/>
      <c r="Z27" s="1699"/>
      <c r="AA27" s="296" t="str" cm="1">
        <f t="array" ref="AA27">IFERROR(INDEX($A$1:$A$107,SMALL(IF($O$28=$B$1:$B$104,ROW($B$1:$B$104)-MIN(ROW($A$1:$A$107))+1,""), ROW()-23)),"")</f>
        <v/>
      </c>
      <c r="AB27" s="502"/>
      <c r="AC27" s="1813" t="str" cm="1">
        <f t="array" ref="AC27">IFERROR(INDEX($A$1:$A$107,SMALL(IF($O$35=$B$1:$B$104,ROW($B$1:$B$104)-MIN(ROW($A$1:$A$107))+1,""), ROW()-26)),"")</f>
        <v/>
      </c>
      <c r="AD27" s="1813"/>
      <c r="AE27" s="801"/>
      <c r="AF27" s="326" t="str" cm="1">
        <f t="array" ref="AF27">IFERROR(INDEX($A$1:$A$107,SMALL(IF($O$22=$B$1:$B$104,ROW($B$1:$B$104)-MIN(ROW($A$1:$A$107))+1,""), ROW()-20)),"")</f>
        <v/>
      </c>
      <c r="AG27" s="326" t="str" cm="1">
        <f t="array" ref="AG27">IFERROR(INDEX($A$1:$A$107,SMALL(IF($O$25=$B$1:$B$104,ROW($B$1:$B$104)-MIN(ROW($A$1:$A$107))+1,""), ROW()-26)),"")</f>
        <v/>
      </c>
      <c r="AH27" s="326" t="str" cm="1">
        <f t="array" ref="AH27">IFERROR(INDEX($A$1:$A$107,SMALL(IF($O$27=$B$1:$B$104,ROW($B$1:$B$104)-MIN(ROW($A$1:$A$107))+1,""), ROW()-17)),"")</f>
        <v/>
      </c>
      <c r="AI27" s="326" t="str" cm="1">
        <f t="array" ref="AI27">IFERROR(INDEX($A$1:$A$107,SMALL(IF($O$34=$B$1:$B$104,ROW($B$1:$B$104)-MIN(ROW($A$1:$A$107))+1,""), ROW()-12)),"")</f>
        <v/>
      </c>
      <c r="AJ27" s="330" t="str" cm="1">
        <f t="array" ref="AJ27">IFERROR(INDEX($A$1:$A$107,SMALL(IF($O$6=$B$1:$B$104,ROW($B$1:$B$104)-MIN(ROW($A$1:$A$107))+1,""), ROW()-1)),"")</f>
        <v/>
      </c>
      <c r="AK27" s="529"/>
      <c r="AM27" s="1655"/>
      <c r="AN27" s="307"/>
      <c r="AO27" s="307"/>
      <c r="AP27" s="307"/>
      <c r="AQ27" s="307"/>
      <c r="AR27" s="307"/>
      <c r="AS27" s="307"/>
      <c r="AT27" s="307"/>
    </row>
    <row r="28" spans="1:46" ht="15.75" customHeight="1">
      <c r="A28" s="314" t="str" cm="1">
        <f t="array" ref="A28">_xlfn.IFS(D32=0,"",D32&gt;0,D32)</f>
        <v>40 hr</v>
      </c>
      <c r="B28" s="314"/>
      <c r="C28" s="56"/>
      <c r="D28" s="123">
        <f>COUNTIFS(D5:E27,"*")</f>
        <v>12</v>
      </c>
      <c r="E28" s="98"/>
      <c r="F28" s="130">
        <f>COUNTIFS(F5:F20,$O$36)+COUNTIFS(F5:F20,$O$37)+COUNTIFS(F5:F20,$O$38)+COUNTIFS(F5:F20,$O$39)+COUNTIFS(F5:F20,$O$40)+COUNTIFS(F5:F20,$O$41)+COUNTIFS(F5:F20,$O$43)+COUNTIFS(F5:F20,$O$45)</f>
        <v>3</v>
      </c>
      <c r="G28" s="123">
        <f>COUNTIFS(G5:H23,"*")</f>
        <v>11</v>
      </c>
      <c r="H28" s="710"/>
      <c r="I28" s="130">
        <v>8</v>
      </c>
      <c r="J28" s="56"/>
      <c r="K28" s="319" t="s">
        <v>392</v>
      </c>
      <c r="L28" s="319">
        <v>0</v>
      </c>
      <c r="M28" s="56"/>
      <c r="N28" s="321"/>
      <c r="O28" s="148" t="s">
        <v>354</v>
      </c>
      <c r="P28" s="175" t="s">
        <v>355</v>
      </c>
      <c r="Q28" s="198">
        <f t="shared" si="2"/>
        <v>0</v>
      </c>
      <c r="R28" s="233">
        <v>0</v>
      </c>
      <c r="S28" s="234">
        <f ca="1">LOOKUP(U1,'Deployment needs'!$2:$2,'Deployment needs'!73:73)</f>
        <v>1.4739259259259259</v>
      </c>
      <c r="T28" s="56"/>
      <c r="U28" s="220"/>
      <c r="V28" s="113"/>
      <c r="W28" s="113"/>
      <c r="X28" s="221"/>
      <c r="Y28" s="56"/>
      <c r="Z28" s="1699"/>
      <c r="AA28" s="296" t="str" cm="1">
        <f t="array" ref="AA28">IFERROR(INDEX($A$1:$A$107,SMALL(IF($O$28=$B$1:$B$104,ROW($B$1:$B$104)-MIN(ROW($A$1:$A$107))+1,""), ROW()-23)),"")</f>
        <v/>
      </c>
      <c r="AB28" s="502"/>
      <c r="AC28" s="1813" t="str" cm="1">
        <f t="array" ref="AC28">IFERROR(INDEX($A$1:$A$107,SMALL(IF($O$35=$B$1:$B$104,ROW($B$1:$B$104)-MIN(ROW($A$1:$A$107))+1,""), ROW()-26)),"")</f>
        <v/>
      </c>
      <c r="AD28" s="1813"/>
      <c r="AE28" s="801"/>
      <c r="AF28" s="326"/>
      <c r="AG28" s="326"/>
      <c r="AH28" s="326"/>
      <c r="AI28" s="326"/>
      <c r="AJ28" s="330" t="str" cm="1">
        <f t="array" ref="AJ28">IFERROR(INDEX($A$1:$A$107,SMALL(IF($O$6=$B$1:$B$104,ROW($B$1:$B$104)-MIN(ROW($A$1:$A$107))+1,""), ROW()-1)),"")</f>
        <v/>
      </c>
      <c r="AK28" s="529"/>
      <c r="AM28" s="1655"/>
      <c r="AN28" s="307"/>
      <c r="AO28" s="307"/>
      <c r="AP28" s="307"/>
      <c r="AQ28" s="307"/>
      <c r="AR28" s="307"/>
      <c r="AS28" s="307"/>
      <c r="AT28" s="307"/>
    </row>
    <row r="29" spans="1:46" ht="15.75" customHeight="1">
      <c r="A29" s="314" t="str" cm="1">
        <f t="array" ref="A29">_xlfn.IFS(D34=0,"",D34&gt;0,D34)</f>
        <v/>
      </c>
      <c r="B29" s="314"/>
      <c r="C29" s="56"/>
      <c r="D29" s="56"/>
      <c r="E29" s="56"/>
      <c r="F29" s="56"/>
      <c r="H29" s="56"/>
      <c r="I29" s="56"/>
      <c r="J29" s="56"/>
      <c r="K29" s="319" t="s">
        <v>394</v>
      </c>
      <c r="L29" s="319">
        <v>0</v>
      </c>
      <c r="M29" s="56"/>
      <c r="N29" s="321"/>
      <c r="O29" s="148" t="s">
        <v>357</v>
      </c>
      <c r="P29" s="175" t="s">
        <v>358</v>
      </c>
      <c r="Q29" s="198">
        <f t="shared" si="2"/>
        <v>0</v>
      </c>
      <c r="R29" s="233">
        <v>0</v>
      </c>
      <c r="S29" s="234">
        <f ca="1">LOOKUP(U1,'Deployment needs'!$2:$2,'Deployment needs'!74:74)</f>
        <v>1.6581666666666666</v>
      </c>
      <c r="T29" s="56"/>
      <c r="U29" s="814" t="s">
        <v>375</v>
      </c>
      <c r="V29" s="368"/>
      <c r="W29" s="369"/>
      <c r="X29" s="222">
        <f>SUM(X26:X28)</f>
        <v>0</v>
      </c>
      <c r="Y29" s="56"/>
      <c r="Z29" s="1699"/>
      <c r="AA29" s="296" t="str" cm="1">
        <f t="array" ref="AA29">IFERROR(INDEX($A$1:$A$107,SMALL(IF($O$28=$B$1:$B$104,ROW($B$1:$B$104)-MIN(ROW($A$1:$A$107))+1,""), ROW()-23)),"")</f>
        <v/>
      </c>
      <c r="AB29" s="502"/>
      <c r="AC29" s="1813" t="str" cm="1">
        <f t="array" ref="AC29">IFERROR(INDEX($A$1:$A$107,SMALL(IF($O$35=$B$1:$B$104,ROW($B$1:$B$104)-MIN(ROW($A$1:$A$107))+1,""), ROW()-26)),"")</f>
        <v/>
      </c>
      <c r="AD29" s="1813"/>
      <c r="AE29" s="801"/>
      <c r="AF29" s="326" t="str" cm="1">
        <f t="array" ref="AF29">IFERROR(INDEX($A$1:$A$107,SMALL(IF($O$22=$B$1:$B$104,ROW($B$1:$B$104)-MIN(ROW($A$1:$A$107))+1,""), ROW()-20)),"")</f>
        <v/>
      </c>
      <c r="AG29" s="326" t="str" cm="1">
        <f t="array" ref="AG29">IFERROR(INDEX($A$1:$A$107,SMALL(IF($O$25=$B$1:$B$104,ROW($B$1:$B$104)-MIN(ROW($A$1:$A$107))+1,""), ROW()-26)),"")</f>
        <v/>
      </c>
      <c r="AH29" s="326" t="str" cm="1">
        <f t="array" ref="AH29">IFERROR(INDEX($A$1:$A$107,SMALL(IF($O$27=$B$1:$B$104,ROW($B$1:$B$104)-MIN(ROW($A$1:$A$107))+1,""), ROW()-17)),"")</f>
        <v/>
      </c>
      <c r="AI29" s="326" t="str" cm="1">
        <f t="array" ref="AI29">IFERROR(INDEX($A$1:$A$107,SMALL(IF($O$34=$B$1:$B$104,ROW($B$1:$B$104)-MIN(ROW($A$1:$A$107))+1,""), ROW()-12)),"")</f>
        <v/>
      </c>
      <c r="AJ29" s="330" t="str" cm="1">
        <f t="array" ref="AJ29">IFERROR(INDEX($A$1:$A$107,SMALL(IF($O$6=$B$1:$B$104,ROW($B$1:$B$104)-MIN(ROW($A$1:$A$107))+1,""), ROW()-1)),"")</f>
        <v/>
      </c>
      <c r="AK29" s="529"/>
      <c r="AM29" s="1655"/>
      <c r="AN29" s="307"/>
      <c r="AO29" s="307"/>
      <c r="AP29" s="307"/>
      <c r="AQ29" s="307"/>
      <c r="AR29" s="307"/>
      <c r="AS29" s="307"/>
      <c r="AT29" s="307"/>
    </row>
    <row r="30" spans="1:46" ht="15.6" customHeight="1">
      <c r="A30" s="314" t="str" cm="1">
        <f t="array" ref="A30">_xlfn.IFS(D35=0,"",D35&gt;0,D35)</f>
        <v/>
      </c>
      <c r="B30" s="314"/>
      <c r="C30" s="56"/>
      <c r="D30" s="56"/>
      <c r="E30" s="561" t="s">
        <v>377</v>
      </c>
      <c r="F30" s="601">
        <f>(D28+G28+J24)</f>
        <v>23</v>
      </c>
      <c r="G30" s="56"/>
      <c r="H30" s="56"/>
      <c r="I30" s="56"/>
      <c r="J30" s="56"/>
      <c r="K30" s="319" t="s">
        <v>396</v>
      </c>
      <c r="L30" s="319">
        <v>4</v>
      </c>
      <c r="M30" s="56"/>
      <c r="N30" s="321"/>
      <c r="O30" s="148" t="s">
        <v>359</v>
      </c>
      <c r="P30" s="175" t="s">
        <v>249</v>
      </c>
      <c r="Q30" s="198">
        <f t="shared" si="2"/>
        <v>0</v>
      </c>
      <c r="R30" s="810">
        <f>'[3]2025 Progress tracker'!$D$15</f>
        <v>0</v>
      </c>
      <c r="S30" s="1682"/>
      <c r="T30" s="56"/>
      <c r="U30" s="812"/>
      <c r="V30" s="812"/>
      <c r="W30" s="812"/>
      <c r="X30" s="812"/>
      <c r="Y30" s="56"/>
      <c r="Z30" s="1699"/>
      <c r="AA30" s="296" t="str" cm="1">
        <f t="array" ref="AA30">IFERROR(INDEX($A$1:$A$107,SMALL(IF($O$28=$B$1:$B$104,ROW($B$1:$B$104)-MIN(ROW($A$1:$A$107))+1,""), ROW()-23)),"")</f>
        <v/>
      </c>
      <c r="AB30" s="502"/>
      <c r="AC30" s="1813" t="str" cm="1">
        <f t="array" ref="AC30">IFERROR(INDEX($A$1:$A$107,SMALL(IF($O$35=$B$1:$B$104,ROW($B$1:$B$104)-MIN(ROW($A$1:$A$107))+1,""), ROW()-26)),"")</f>
        <v/>
      </c>
      <c r="AD30" s="1813"/>
      <c r="AE30" s="801"/>
      <c r="AF30" s="326" t="str" cm="1">
        <f t="array" ref="AF30">IFERROR(INDEX($A$1:$A$107,SMALL(IF($O$22=$B$1:$B$104,ROW($B$1:$B$104)-MIN(ROW($A$1:$A$107))+1,""), ROW()-20)),"")</f>
        <v/>
      </c>
      <c r="AG30" s="326" t="str" cm="1">
        <f t="array" ref="AG30">IFERROR(INDEX($A$1:$A$107,SMALL(IF($O$25=$B$1:$B$104,ROW($B$1:$B$104)-MIN(ROW($A$1:$A$107))+1,""), ROW()-26)),"")</f>
        <v/>
      </c>
      <c r="AH30" s="326" t="str" cm="1">
        <f t="array" ref="AH30">IFERROR(INDEX($A$1:$A$107,SMALL(IF($O$27=$B$1:$B$104,ROW($B$1:$B$104)-MIN(ROW($A$1:$A$107))+1,""), ROW()-17)),"")</f>
        <v/>
      </c>
      <c r="AI30" s="326" t="str" cm="1">
        <f t="array" ref="AI30">IFERROR(INDEX($A$1:$A$107,SMALL(IF($O$34=$B$1:$B$104,ROW($B$1:$B$104)-MIN(ROW($A$1:$A$107))+1,""), ROW()-12)),"")</f>
        <v/>
      </c>
      <c r="AJ30" s="330" t="str" cm="1">
        <f t="array" ref="AJ30">IFERROR(INDEX($A$1:$A$107,SMALL(IF($O$6=$B$1:$B$104,ROW($B$1:$B$104)-MIN(ROW($A$1:$A$107))+1,""), ROW()-1)),"")</f>
        <v/>
      </c>
      <c r="AK30" s="529"/>
      <c r="AM30" s="1655"/>
      <c r="AN30" s="340"/>
      <c r="AO30" s="340"/>
      <c r="AP30" s="340"/>
      <c r="AQ30" s="340"/>
      <c r="AR30" s="340"/>
      <c r="AS30" s="340"/>
      <c r="AT30" s="340"/>
    </row>
    <row r="31" spans="1:46" ht="15.75" customHeight="1">
      <c r="A31" s="314" t="str" cm="1">
        <f t="array" ref="A31">_xlfn.IFS(D36=0,"",D36&gt;0,D36)</f>
        <v/>
      </c>
      <c r="B31" s="314"/>
      <c r="C31" s="56"/>
      <c r="D31" s="56"/>
      <c r="E31" s="561" t="s">
        <v>379</v>
      </c>
      <c r="F31" s="601">
        <f>E32+E33</f>
        <v>11.25</v>
      </c>
      <c r="G31" s="56"/>
      <c r="H31" s="56"/>
      <c r="I31" s="56"/>
      <c r="J31" s="56"/>
      <c r="K31" s="319" t="s">
        <v>206</v>
      </c>
      <c r="L31" s="319">
        <v>2</v>
      </c>
      <c r="M31" s="56"/>
      <c r="N31" s="321"/>
      <c r="O31" s="148" t="s">
        <v>361</v>
      </c>
      <c r="P31" s="175" t="s">
        <v>362</v>
      </c>
      <c r="Q31" s="198">
        <f t="shared" si="2"/>
        <v>0</v>
      </c>
      <c r="R31" s="1872"/>
      <c r="S31" s="1682"/>
      <c r="T31" s="56"/>
      <c r="U31" s="812"/>
      <c r="V31" s="812"/>
      <c r="W31" s="812"/>
      <c r="X31" s="812"/>
      <c r="Y31" s="56"/>
      <c r="Z31" s="1699"/>
      <c r="AA31" s="296" t="str" cm="1">
        <f t="array" ref="AA31">IFERROR(INDEX($A$1:$A$107,SMALL(IF($O$28=$B$1:$B$104,ROW($B$1:$B$104)-MIN(ROW($A$1:$A$107))+1,""), ROW()-23)),"")</f>
        <v/>
      </c>
      <c r="AB31" s="502"/>
      <c r="AC31" s="1813" t="str" cm="1">
        <f t="array" ref="AC31">IFERROR(INDEX($A$1:$A$107,SMALL(IF($O$35=$B$1:$B$104,ROW($B$1:$B$104)-MIN(ROW($A$1:$A$107))+1,""), ROW()-26)),"")</f>
        <v/>
      </c>
      <c r="AD31" s="1813"/>
      <c r="AE31" s="801"/>
      <c r="AF31" s="326" t="str" cm="1">
        <f t="array" ref="AF31">IFERROR(INDEX($A$1:$A$107,SMALL(IF($O$22=$B$1:$B$104,ROW($B$1:$B$104)-MIN(ROW($A$1:$A$107))+1,""), ROW()-20)),"")</f>
        <v/>
      </c>
      <c r="AG31" s="326" t="str" cm="1">
        <f t="array" ref="AG31">IFERROR(INDEX($A$1:$A$107,SMALL(IF($O$25=$B$1:$B$104,ROW($B$1:$B$104)-MIN(ROW($A$1:$A$107))+1,""), ROW()-26)),"")</f>
        <v/>
      </c>
      <c r="AH31" s="326" t="str" cm="1">
        <f t="array" ref="AH31">IFERROR(INDEX($A$1:$A$107,SMALL(IF($O$27=$B$1:$B$104,ROW($B$1:$B$104)-MIN(ROW($A$1:$A$107))+1,""), ROW()-17)),"")</f>
        <v/>
      </c>
      <c r="AI31" s="326" t="str" cm="1">
        <f t="array" ref="AI31">IFERROR(INDEX($A$1:$A$107,SMALL(IF($O$34=$B$1:$B$104,ROW($B$1:$B$104)-MIN(ROW($A$1:$A$107))+1,""), ROW()-12)),"")</f>
        <v/>
      </c>
      <c r="AJ31" s="330" t="str" cm="1">
        <f t="array" ref="AJ31">IFERROR(INDEX($A$1:$A$107,SMALL(IF($O$6=$B$1:$B$104,ROW($B$1:$B$104)-MIN(ROW($A$1:$A$107))+1,""), ROW()-1)),"")</f>
        <v/>
      </c>
      <c r="AK31" s="529"/>
      <c r="AM31" s="1655"/>
      <c r="AN31" s="340"/>
      <c r="AO31" s="340"/>
      <c r="AP31" s="340"/>
      <c r="AQ31" s="340"/>
      <c r="AR31" s="340"/>
      <c r="AS31" s="340"/>
      <c r="AT31" s="340"/>
    </row>
    <row r="32" spans="1:46" ht="15.75" customHeight="1">
      <c r="A32" s="314"/>
      <c r="B32" s="314"/>
      <c r="C32" s="56"/>
      <c r="D32" s="58" t="s">
        <v>679</v>
      </c>
      <c r="E32" s="561">
        <f>(D28-F28)</f>
        <v>9</v>
      </c>
      <c r="F32" s="1241"/>
      <c r="G32" s="56"/>
      <c r="H32" s="56"/>
      <c r="I32" s="56"/>
      <c r="J32" s="56"/>
      <c r="K32" s="319" t="s">
        <v>248</v>
      </c>
      <c r="L32" s="319">
        <v>2</v>
      </c>
      <c r="M32" s="56"/>
      <c r="N32" s="321"/>
      <c r="O32" s="148" t="s">
        <v>236</v>
      </c>
      <c r="P32" s="175" t="s">
        <v>368</v>
      </c>
      <c r="Q32" s="198">
        <f t="shared" si="2"/>
        <v>1</v>
      </c>
      <c r="R32" s="1872"/>
      <c r="S32" s="1682"/>
      <c r="T32" s="56"/>
      <c r="U32" s="1831" t="s">
        <v>381</v>
      </c>
      <c r="V32" s="1831"/>
      <c r="W32" s="1831"/>
      <c r="X32" s="1831"/>
      <c r="Y32" s="56"/>
      <c r="Z32" s="1699"/>
      <c r="AA32" s="800"/>
      <c r="AB32" s="1242"/>
      <c r="AC32" s="1813" t="str" cm="1">
        <f t="array" ref="AC32">IFERROR(INDEX($A$1:$A$107,SMALL(IF($O$35=$B$1:$B$104,ROW($B$1:$B$104)-MIN(ROW($A$1:$A$107))+1,""), ROW()-26)),"")</f>
        <v/>
      </c>
      <c r="AD32" s="1813"/>
      <c r="AE32" s="801"/>
      <c r="AF32" s="326"/>
      <c r="AG32" s="326"/>
      <c r="AH32" s="326"/>
      <c r="AI32" s="326"/>
      <c r="AJ32" s="330" t="str" cm="1">
        <f t="array" ref="AJ32">IFERROR(INDEX($A$1:$A$107,SMALL(IF($O$6=$B$1:$B$104,ROW($B$1:$B$104)-MIN(ROW($A$1:$A$107))+1,""), ROW()-1)),"")</f>
        <v/>
      </c>
      <c r="AK32" s="529"/>
      <c r="AM32" s="1243"/>
      <c r="AN32" s="1244"/>
      <c r="AO32" s="1244"/>
      <c r="AP32" s="1244"/>
      <c r="AQ32" s="1244"/>
      <c r="AR32" s="1244"/>
      <c r="AS32" s="1244"/>
      <c r="AT32" s="1244"/>
    </row>
    <row r="33" spans="1:46" ht="15.6" customHeight="1">
      <c r="A33" s="314" t="str" cm="1">
        <f t="array" ref="A33">_xlfn.IFS(D37=0,"",D37&gt;0,D37)</f>
        <v/>
      </c>
      <c r="B33" s="314"/>
      <c r="C33" s="56"/>
      <c r="D33" s="1240" t="s">
        <v>680</v>
      </c>
      <c r="E33" s="561">
        <f>(G28-I28)*0.75</f>
        <v>2.25</v>
      </c>
      <c r="F33" s="56"/>
      <c r="G33" s="56"/>
      <c r="H33" s="56"/>
      <c r="I33" s="56"/>
      <c r="J33" s="56"/>
      <c r="K33" s="319" t="s">
        <v>213</v>
      </c>
      <c r="L33" s="319">
        <v>4</v>
      </c>
      <c r="M33" s="56"/>
      <c r="N33" s="321"/>
      <c r="O33" s="148" t="s">
        <v>370</v>
      </c>
      <c r="P33" s="174" t="s">
        <v>207</v>
      </c>
      <c r="Q33" s="198">
        <f t="shared" si="2"/>
        <v>0</v>
      </c>
      <c r="R33" s="1872"/>
      <c r="S33" s="1682"/>
      <c r="T33" s="56"/>
      <c r="U33" s="139" t="s">
        <v>383</v>
      </c>
      <c r="V33" s="136" t="s">
        <v>384</v>
      </c>
      <c r="W33" s="136" t="s">
        <v>365</v>
      </c>
      <c r="X33" s="140" t="s">
        <v>385</v>
      </c>
      <c r="Y33" s="56"/>
      <c r="Z33" s="1699"/>
      <c r="AA33" s="809" t="s">
        <v>372</v>
      </c>
      <c r="AB33" s="331" t="str">
        <f>"Overstock Putaway"&amp;"   "&amp;T20</f>
        <v xml:space="preserve">Overstock Putaway   </v>
      </c>
      <c r="AC33" s="1813" t="str" cm="1">
        <f t="array" ref="AC33">IFERROR(INDEX($A$1:$A$107,SMALL(IF($O$35=$B$1:$B$104,ROW($B$1:$B$104)-MIN(ROW($A$1:$A$107))+1,""), ROW()-26)),"")</f>
        <v/>
      </c>
      <c r="AD33" s="1813"/>
      <c r="AE33" s="801"/>
      <c r="AF33" s="326" t="str" cm="1">
        <f t="array" ref="AF33">IFERROR(INDEX($A$1:$A$107,SMALL(IF($O$22=$B$1:$B$104,ROW($B$1:$B$104)-MIN(ROW($A$1:$A$107))+1,""), ROW()-20)),"")</f>
        <v/>
      </c>
      <c r="AG33" s="326" t="str" cm="1">
        <f t="array" ref="AG33">IFERROR(INDEX($A$1:$A$107,SMALL(IF($O$25=$B$1:$B$104,ROW($B$1:$B$104)-MIN(ROW($A$1:$A$107))+1,""), ROW()-26)),"")</f>
        <v/>
      </c>
      <c r="AH33" s="326" t="str" cm="1">
        <f t="array" ref="AH33">IFERROR(INDEX($A$1:$A$107,SMALL(IF($O$27=$B$1:$B$104,ROW($B$1:$B$104)-MIN(ROW($A$1:$A$107))+1,""), ROW()-17)),"")</f>
        <v/>
      </c>
      <c r="AI33" s="326" t="str" cm="1">
        <f t="array" ref="AI33">IFERROR(INDEX($A$1:$A$107,SMALL(IF($O$34=$B$1:$B$104,ROW($B$1:$B$104)-MIN(ROW($A$1:$A$107))+1,""), ROW()-12)),"")</f>
        <v/>
      </c>
      <c r="AJ33" s="330" t="str" cm="1">
        <f t="array" ref="AJ33">IFERROR(INDEX($A$1:$A$107,SMALL(IF($O$6=$B$1:$B$104,ROW($B$1:$B$104)-MIN(ROW($A$1:$A$107))+1,""), ROW()-1)),"")</f>
        <v/>
      </c>
      <c r="AK33" s="529"/>
    </row>
    <row r="34" spans="1:46" ht="15.6" customHeight="1">
      <c r="A34" s="314" t="str" cm="1">
        <f t="array" ref="A34">_xlfn.IFS(D38=0,"",D38&gt;0,D38)</f>
        <v/>
      </c>
      <c r="B34" s="314"/>
      <c r="C34" s="56"/>
      <c r="E34" s="56"/>
      <c r="F34" s="56"/>
      <c r="G34" s="56"/>
      <c r="H34" s="56"/>
      <c r="I34" s="56"/>
      <c r="J34" s="56"/>
      <c r="K34" s="320" t="s">
        <v>376</v>
      </c>
      <c r="L34" s="320">
        <f>SUM(L28:L33)</f>
        <v>12</v>
      </c>
      <c r="M34" s="56"/>
      <c r="N34" s="321"/>
      <c r="O34" s="148" t="s">
        <v>245</v>
      </c>
      <c r="P34" s="174" t="s">
        <v>371</v>
      </c>
      <c r="Q34" s="198">
        <f t="shared" si="2"/>
        <v>1</v>
      </c>
      <c r="R34" s="1872"/>
      <c r="S34" s="234">
        <f ca="1">LOOKUP(U1,'Deployment needs'!$2:$2,'Deployment needs'!96:96)</f>
        <v>0</v>
      </c>
      <c r="T34" s="56"/>
      <c r="U34" s="141" t="s">
        <v>338</v>
      </c>
      <c r="V34" s="137">
        <f>Q21-0.5</f>
        <v>0.5</v>
      </c>
      <c r="W34" s="137">
        <f>Narvar</f>
        <v>34</v>
      </c>
      <c r="X34" s="115">
        <f>(W34*V34*$X$27)</f>
        <v>0</v>
      </c>
      <c r="Y34" s="56"/>
      <c r="Z34" s="1699"/>
      <c r="AA34" s="296" t="str" cm="1">
        <f t="array" ref="AA34">IFERROR(INDEX($A$1:$A$107,SMALL(IF($O$19=$B$1:$B$104,ROW($B$1:$B$104)-MIN(ROW($A$1:$A$107))+1,""), ROW()-31)),"")</f>
        <v/>
      </c>
      <c r="AB34" s="213"/>
      <c r="AC34" s="1813" t="str" cm="1">
        <f t="array" ref="AC34">IFERROR(INDEX($A$1:$A$107,SMALL(IF($O$35=$B$1:$B$104,ROW($B$1:$B$104)-MIN(ROW($A$1:$A$107))+1,""), ROW()-26)),"")</f>
        <v/>
      </c>
      <c r="AD34" s="1813"/>
      <c r="AE34" s="801"/>
      <c r="AF34" s="326" t="str" cm="1">
        <f t="array" ref="AF34">IFERROR(INDEX($A$1:$A$107,SMALL(IF($O$22=$B$1:$B$104,ROW($B$1:$B$104)-MIN(ROW($A$1:$A$107))+1,""), ROW()-20)),"")</f>
        <v/>
      </c>
      <c r="AG34" s="326" t="str" cm="1">
        <f t="array" ref="AG34">IFERROR(INDEX($A$1:$A$107,SMALL(IF($O$25=$B$1:$B$104,ROW($B$1:$B$104)-MIN(ROW($A$1:$A$107))+1,""), ROW()-26)),"")</f>
        <v/>
      </c>
      <c r="AH34" s="326" t="str" cm="1">
        <f t="array" ref="AH34">IFERROR(INDEX($A$1:$A$107,SMALL(IF($O$27=$B$1:$B$104,ROW($B$1:$B$104)-MIN(ROW($A$1:$A$107))+1,""), ROW()-17)),"")</f>
        <v/>
      </c>
      <c r="AI34" s="326" t="str" cm="1">
        <f t="array" ref="AI34">IFERROR(INDEX($A$1:$A$107,SMALL(IF($O$34=$B$1:$B$104,ROW($B$1:$B$104)-MIN(ROW($A$1:$A$107))+1,""), ROW()-12)),"")</f>
        <v/>
      </c>
      <c r="AJ34" s="330" t="str" cm="1">
        <f t="array" ref="AJ34">IFERROR(INDEX($A$1:$A$107,SMALL(IF($O$6=$B$1:$B$104,ROW($B$1:$B$104)-MIN(ROW($A$1:$A$107))+1,""), ROW()-1)),"")</f>
        <v/>
      </c>
      <c r="AK34" s="529"/>
      <c r="AM34" s="1658" t="s">
        <v>681</v>
      </c>
      <c r="AN34" s="1658"/>
      <c r="AO34" s="1658"/>
      <c r="AP34" s="1658"/>
      <c r="AQ34" s="1658"/>
      <c r="AR34" s="1658"/>
      <c r="AS34" s="1658"/>
      <c r="AT34" s="1658"/>
    </row>
    <row r="35" spans="1:46" ht="14.45" customHeight="1">
      <c r="A35" s="314" t="str" cm="1">
        <f t="array" ref="A35">_xlfn.IFS(D39=0,"",D39&gt;0,D39)</f>
        <v/>
      </c>
      <c r="B35" s="314"/>
      <c r="C35" s="56"/>
      <c r="E35" s="56"/>
      <c r="F35" s="56"/>
      <c r="G35" s="56"/>
      <c r="H35" s="56"/>
      <c r="I35" s="56"/>
      <c r="J35" s="56"/>
      <c r="K35" s="56"/>
      <c r="L35" s="56"/>
      <c r="M35" s="56"/>
      <c r="N35" s="321"/>
      <c r="O35" s="149" t="s">
        <v>373</v>
      </c>
      <c r="P35" s="176" t="s">
        <v>374</v>
      </c>
      <c r="Q35" s="198">
        <f t="shared" si="2"/>
        <v>0</v>
      </c>
      <c r="R35" s="1872"/>
      <c r="S35" s="234" cm="1">
        <f t="array" aca="1" ref="S35" ca="1">LOOKUP(U1,'Deployment needs'!$2:$2,('Deployment needs'!76:76+'Deployment needs'!89:89+'Deployment needs'!90:90))</f>
        <v>0.5</v>
      </c>
      <c r="T35" s="56"/>
      <c r="U35" s="141" t="s">
        <v>343</v>
      </c>
      <c r="V35" s="137">
        <f>Q22</f>
        <v>1</v>
      </c>
      <c r="W35" s="137">
        <f>Exceptions</f>
        <v>25</v>
      </c>
      <c r="X35" s="115">
        <f>(W35*V35*(2))</f>
        <v>50</v>
      </c>
      <c r="Y35" s="56"/>
      <c r="Z35" s="1699"/>
      <c r="AA35" s="296" t="str" cm="1">
        <f t="array" ref="AA35">IFERROR(INDEX($A$1:$A$107,SMALL(IF($O$19=$B$1:$B$104,ROW($B$1:$B$104)-MIN(ROW($A$1:$A$107))+1,""), ROW()-31)),"")</f>
        <v/>
      </c>
      <c r="AB35" s="213"/>
      <c r="AC35" s="1813" t="str" cm="1">
        <f t="array" ref="AC35">IFERROR(INDEX($A$1:$A$107,SMALL(IF($O$35=$B$1:$B$104,ROW($B$1:$B$104)-MIN(ROW($A$1:$A$107))+1,""), ROW()-26)),"")</f>
        <v/>
      </c>
      <c r="AD35" s="1813"/>
      <c r="AE35" s="801"/>
      <c r="AF35" s="816" t="s">
        <v>362</v>
      </c>
      <c r="AG35" s="326" t="str" cm="1">
        <f t="array" ref="AG35">IFERROR(INDEX($A$1:$A$107,SMALL(IF($O$25=$B$1:$B$104,ROW($B$1:$B$104)-MIN(ROW($A$1:$A$107))+1,""), ROW()-26)),"")</f>
        <v/>
      </c>
      <c r="AH35" s="326" t="str" cm="1">
        <f t="array" ref="AH35">IFERROR(INDEX($A$1:$A$107,SMALL(IF($O$27=$B$1:$B$104,ROW($B$1:$B$104)-MIN(ROW($A$1:$A$107))+1,""), ROW()-17)),"")</f>
        <v/>
      </c>
      <c r="AI35" s="326" t="str" cm="1">
        <f t="array" ref="AI35">IFERROR(INDEX($A$1:$A$107,SMALL(IF($O$34=$B$1:$B$104,ROW($B$1:$B$104)-MIN(ROW($A$1:$A$107))+1,""), ROW()-12)),"")</f>
        <v/>
      </c>
      <c r="AJ35" s="330" t="str" cm="1">
        <f t="array" ref="AJ35">IFERROR(INDEX($A$1:$A$107,SMALL(IF($O$6=$B$1:$B$104,ROW($B$1:$B$104)-MIN(ROW($A$1:$A$107))+1,""), ROW()-1)),"")</f>
        <v/>
      </c>
      <c r="AK35" s="529"/>
      <c r="AM35" s="815" t="s">
        <v>219</v>
      </c>
      <c r="AN35" s="378" t="s">
        <v>220</v>
      </c>
      <c r="AO35" s="378" t="s">
        <v>221</v>
      </c>
      <c r="AP35" s="378" t="s">
        <v>222</v>
      </c>
      <c r="AQ35" s="378" t="s">
        <v>223</v>
      </c>
      <c r="AR35" s="378" t="s">
        <v>224</v>
      </c>
      <c r="AS35" s="378" t="s">
        <v>225</v>
      </c>
      <c r="AT35" s="378" t="s">
        <v>226</v>
      </c>
    </row>
    <row r="36" spans="1:46" ht="14.45" customHeight="1">
      <c r="A36" s="314" t="str" cm="1">
        <f t="array" ref="A36">_xlfn.IFS(D40=0,"",D40&gt;0,D40)</f>
        <v/>
      </c>
      <c r="B36" s="314"/>
      <c r="C36" s="56"/>
      <c r="E36" s="56"/>
      <c r="F36" s="56"/>
      <c r="G36" s="282"/>
      <c r="H36" s="56"/>
      <c r="I36" s="56"/>
      <c r="J36" s="56"/>
      <c r="K36" s="56"/>
      <c r="L36" s="56"/>
      <c r="M36" s="56"/>
      <c r="N36" s="321"/>
      <c r="O36" s="89"/>
      <c r="P36" s="151" t="s">
        <v>376</v>
      </c>
      <c r="Q36" s="146">
        <f>SUM(Q5:Q35)</f>
        <v>18</v>
      </c>
      <c r="R36" s="1872"/>
      <c r="S36" s="722">
        <f ca="1">LOOKUP(U1,'Deployment needs'!$2:$2,'Deployment needs'!77:77)</f>
        <v>1</v>
      </c>
      <c r="T36" s="56"/>
      <c r="U36" s="141" t="s">
        <v>351</v>
      </c>
      <c r="V36" s="137">
        <f>Q24</f>
        <v>0</v>
      </c>
      <c r="W36" s="137">
        <f>Returns_put_away</f>
        <v>100</v>
      </c>
      <c r="X36" s="115">
        <f>(W36*V36*($X$27-1))</f>
        <v>0</v>
      </c>
      <c r="Y36" s="56"/>
      <c r="Z36" s="1699"/>
      <c r="AA36" s="296" t="str" cm="1">
        <f t="array" ref="AA36">IFERROR(INDEX($A$1:$A$107,SMALL(IF($O$19=$B$1:$B$104,ROW($B$1:$B$104)-MIN(ROW($A$1:$A$107))+1,""), ROW()-31)),"")</f>
        <v/>
      </c>
      <c r="AB36" s="213"/>
      <c r="AC36" s="1813" t="str" cm="1">
        <f t="array" ref="AC36">IFERROR(INDEX($A$1:$A$107,SMALL(IF($O$35=$B$1:$B$104,ROW($B$1:$B$104)-MIN(ROW($A$1:$A$107))+1,""), ROW()-26)),"")</f>
        <v/>
      </c>
      <c r="AD36" s="1813"/>
      <c r="AE36" s="801"/>
      <c r="AF36" s="327" t="str" cm="1">
        <f t="array" ref="AF36">IFERROR(INDEX($A$1:$A$107,SMALL(IF($O$31=$B$1:$B$104,ROW($B$1:$B$104)-MIN(ROW($A$1:$A$107))+1,""), ROW()-33)),"")</f>
        <v/>
      </c>
      <c r="AG36" s="326" t="str" cm="1">
        <f t="array" ref="AG36">IFERROR(INDEX($A$1:$A$107,SMALL(IF($O$25=$B$1:$B$104,ROW($B$1:$B$104)-MIN(ROW($A$1:$A$107))+1,""), ROW()-26)),"")</f>
        <v/>
      </c>
      <c r="AH36" s="326" t="str" cm="1">
        <f t="array" ref="AH36">IFERROR(INDEX($A$1:$A$107,SMALL(IF($O$27=$B$1:$B$104,ROW($B$1:$B$104)-MIN(ROW($A$1:$A$107))+1,""), ROW()-17)),"")</f>
        <v/>
      </c>
      <c r="AI36" s="326" t="str" cm="1">
        <f t="array" ref="AI36">IFERROR(INDEX($A$1:$A$107,SMALL(IF($O$34=$B$1:$B$104,ROW($B$1:$B$104)-MIN(ROW($A$1:$A$107))+1,""), ROW()-12)),"")</f>
        <v/>
      </c>
      <c r="AJ36" s="330" t="str" cm="1">
        <f t="array" ref="AJ36">IFERROR(INDEX($A$1:$A$107,SMALL(IF($O$6=$B$1:$B$104,ROW($B$1:$B$104)-MIN(ROW($A$1:$A$107))+1,""), ROW()-1)),"")</f>
        <v/>
      </c>
      <c r="AK36" s="529"/>
      <c r="AM36" s="1652" t="s">
        <v>234</v>
      </c>
      <c r="AN36" s="337"/>
      <c r="AO36" s="337"/>
      <c r="AP36" s="337"/>
      <c r="AQ36" s="337"/>
      <c r="AR36" s="337"/>
      <c r="AS36" s="337"/>
      <c r="AT36" s="337"/>
    </row>
    <row r="37" spans="1:46" ht="14.45" customHeight="1">
      <c r="A37" s="314" t="str" cm="1">
        <f t="array" ref="A37">_xlfn.IFS(D41=0,"",D41&gt;0,D41)</f>
        <v/>
      </c>
      <c r="B37" s="314"/>
      <c r="C37" s="56"/>
      <c r="E37" s="1876" t="s">
        <v>682</v>
      </c>
      <c r="F37" s="1876"/>
      <c r="G37" s="283"/>
      <c r="H37" s="1875" t="s">
        <v>683</v>
      </c>
      <c r="I37" s="1876"/>
      <c r="J37" s="56"/>
      <c r="K37" s="1304" t="s">
        <v>684</v>
      </c>
      <c r="L37" s="1303"/>
      <c r="M37" s="1303"/>
      <c r="N37" s="56"/>
      <c r="O37" s="89"/>
      <c r="P37" s="177" t="s">
        <v>378</v>
      </c>
      <c r="Q37" s="119">
        <f>SUM(D28+G28+J24)-Q47-Q43</f>
        <v>19</v>
      </c>
      <c r="R37" s="180"/>
      <c r="S37" s="721">
        <f ca="1">SUM(S5:S36)</f>
        <v>23.431665390604973</v>
      </c>
      <c r="T37" s="56"/>
      <c r="U37" s="141" t="s">
        <v>355</v>
      </c>
      <c r="V37" s="137">
        <f>Q25</f>
        <v>0</v>
      </c>
      <c r="W37" s="137">
        <f>Receiving</f>
        <v>75</v>
      </c>
      <c r="X37" s="115">
        <f>(W37*V37*$X$27)/2.45</f>
        <v>0</v>
      </c>
      <c r="Y37" s="56"/>
      <c r="Z37" s="1699"/>
      <c r="AA37" s="296" t="str" cm="1">
        <f t="array" ref="AA37">IFERROR(INDEX($A$1:$A$107,SMALL(IF($O$19=$B$1:$B$104,ROW($B$1:$B$104)-MIN(ROW($A$1:$A$107))+1,""), ROW()-31)),"")</f>
        <v/>
      </c>
      <c r="AB37" s="213" t="str" cm="1">
        <f t="array" ref="AB37">IFERROR(INDEX($A$1:$A$107,SMALL(IF($O$20=$B$1:$B$104,ROW($B$1:$B$104)-MIN(ROW($A$1:$A$107))+1,""), ROW()-31)),"")</f>
        <v/>
      </c>
      <c r="AC37" s="1813" t="str" cm="1">
        <f t="array" ref="AC37">IFERROR(INDEX($A$1:$A$107,SMALL(IF($O$35=$B$1:$B$104,ROW($B$1:$B$104)-MIN(ROW($A$1:$A$107))+1,""), ROW()-26)),"")</f>
        <v/>
      </c>
      <c r="AD37" s="1813"/>
      <c r="AE37" s="801"/>
      <c r="AF37" s="327" t="str" cm="1">
        <f t="array" ref="AF37">IFERROR(INDEX($A$1:$A$107,SMALL(IF($O$31=$B$1:$B$104,ROW($B$1:$B$104)-MIN(ROW($A$1:$A$107))+1,""), ROW()-33)),"")</f>
        <v/>
      </c>
      <c r="AG37" s="326" t="str" cm="1">
        <f t="array" ref="AG37">IFERROR(INDEX($A$1:$A$107,SMALL(IF($O$25=$B$1:$B$104,ROW($B$1:$B$104)-MIN(ROW($A$1:$A$107))+1,""), ROW()-26)),"")</f>
        <v/>
      </c>
      <c r="AH37" s="326" t="str" cm="1">
        <f t="array" ref="AH37">IFERROR(INDEX($A$1:$A$107,SMALL(IF($O$27=$B$1:$B$104,ROW($B$1:$B$104)-MIN(ROW($A$1:$A$107))+1,""), ROW()-17)),"")</f>
        <v/>
      </c>
      <c r="AI37" s="326" t="str" cm="1">
        <f t="array" ref="AI37">IFERROR(INDEX($A$1:$A$107,SMALL(IF($O$34=$B$1:$B$104,ROW($B$1:$B$104)-MIN(ROW($A$1:$A$107))+1,""), ROW()-12)),"")</f>
        <v/>
      </c>
      <c r="AJ37" s="330" t="str" cm="1">
        <f t="array" ref="AJ37">IFERROR(INDEX($A$1:$A$107,SMALL(IF($O$6=$B$1:$B$104,ROW($B$1:$B$104)-MIN(ROW($A$1:$A$107))+1,""), ROW()-1)),"")</f>
        <v/>
      </c>
      <c r="AK37" s="529"/>
      <c r="AM37" s="1652"/>
      <c r="AN37" s="337"/>
      <c r="AO37" s="337"/>
      <c r="AP37" s="337"/>
      <c r="AQ37" s="337"/>
      <c r="AR37" s="337"/>
      <c r="AS37" s="337"/>
      <c r="AT37" s="337"/>
    </row>
    <row r="38" spans="1:46" ht="14.45" customHeight="1">
      <c r="A38" s="314" t="str" cm="1">
        <f t="array" ref="A38">_xlfn.IFS(D42=0,"",D42&gt;0,D42)</f>
        <v/>
      </c>
      <c r="B38" s="314"/>
      <c r="C38" s="56"/>
      <c r="E38" s="702" t="s">
        <v>685</v>
      </c>
      <c r="F38" s="1851" t="s">
        <v>686</v>
      </c>
      <c r="G38" s="1851"/>
      <c r="H38" s="702" t="s">
        <v>244</v>
      </c>
      <c r="I38" s="66"/>
      <c r="J38" s="56"/>
      <c r="K38" s="1305" t="s">
        <v>687</v>
      </c>
      <c r="L38" s="348"/>
      <c r="M38" s="348"/>
      <c r="N38" s="56"/>
      <c r="O38" s="89"/>
      <c r="P38" s="178" t="s">
        <v>380</v>
      </c>
      <c r="Q38" s="179">
        <f>SUM(Q40:Q47)-Q47</f>
        <v>5</v>
      </c>
      <c r="R38" s="180"/>
      <c r="S38" s="204">
        <f ca="1">LOOKUP(U1,'Deployment needs'!$2:$2,'Deployment needs'!52:52)</f>
        <v>23.431665390604977</v>
      </c>
      <c r="T38" s="56"/>
      <c r="U38" s="141" t="s">
        <v>276</v>
      </c>
      <c r="V38" s="137">
        <f>Q10</f>
        <v>0</v>
      </c>
      <c r="W38" s="137">
        <f>Resets_per_hour</f>
        <v>20</v>
      </c>
      <c r="X38" s="115">
        <f t="shared" ref="X38:X43" si="3">(W38*V38*$X$27)</f>
        <v>0</v>
      </c>
      <c r="Y38" s="56"/>
      <c r="Z38" s="1699"/>
      <c r="AA38" s="296" t="str" cm="1">
        <f t="array" ref="AA38">IFERROR(INDEX($A$1:$A$107,SMALL(IF($O$19=$B$1:$B$104,ROW($B$1:$B$104)-MIN(ROW($A$1:$A$107))+1,""), ROW()-31)),"")</f>
        <v/>
      </c>
      <c r="AB38" s="213" t="str" cm="1">
        <f t="array" ref="AB38">IFERROR(INDEX($A$1:$A$107,SMALL(IF($O$20=$B$1:$B$104,ROW($B$1:$B$104)-MIN(ROW($A$1:$A$107))+1,""), ROW()-31)),"")</f>
        <v/>
      </c>
      <c r="AC38" s="1813" t="str" cm="1">
        <f t="array" ref="AC38">IFERROR(INDEX($A$1:$A$107,SMALL(IF($O$35=$B$1:$B$104,ROW($B$1:$B$104)-MIN(ROW($A$1:$A$107))+1,""), ROW()-26)),"")</f>
        <v/>
      </c>
      <c r="AD38" s="1813"/>
      <c r="AE38" s="801"/>
      <c r="AF38" s="327" t="str" cm="1">
        <f t="array" ref="AF38">IFERROR(INDEX($A$1:$A$107,SMALL(IF($O$31=$B$1:$B$104,ROW($B$1:$B$104)-MIN(ROW($A$1:$A$107))+1,""), ROW()-33)),"")</f>
        <v/>
      </c>
      <c r="AG38" s="326" t="str" cm="1">
        <f t="array" ref="AG38">IFERROR(INDEX($A$1:$A$107,SMALL(IF($O$25=$B$1:$B$104,ROW($B$1:$B$104)-MIN(ROW($A$1:$A$107))+1,""), ROW()-26)),"")</f>
        <v/>
      </c>
      <c r="AH38" s="326" t="str" cm="1">
        <f t="array" ref="AH38">IFERROR(INDEX($A$1:$A$107,SMALL(IF($O$27=$B$1:$B$104,ROW($B$1:$B$104)-MIN(ROW($A$1:$A$107))+1,""), ROW()-17)),"")</f>
        <v/>
      </c>
      <c r="AI38" s="326" t="str" cm="1">
        <f t="array" ref="AI38">IFERROR(INDEX($A$1:$A$107,SMALL(IF($O$34=$B$1:$B$104,ROW($B$1:$B$104)-MIN(ROW($A$1:$A$107))+1,""), ROW()-12)),"")</f>
        <v/>
      </c>
      <c r="AJ38" s="330" t="str" cm="1">
        <f t="array" ref="AJ38">IFERROR(INDEX($A$1:$A$107,SMALL(IF($O$6=$B$1:$B$104,ROW($B$1:$B$104)-MIN(ROW($A$1:$A$107))+1,""), ROW()-1)),"")</f>
        <v/>
      </c>
      <c r="AK38" s="529"/>
      <c r="AM38" s="1652"/>
      <c r="AN38" s="337"/>
      <c r="AO38" s="337"/>
      <c r="AP38" s="337"/>
      <c r="AQ38" s="337"/>
      <c r="AR38" s="337"/>
      <c r="AS38" s="337"/>
      <c r="AT38" s="337"/>
    </row>
    <row r="39" spans="1:46" ht="14.45" customHeight="1">
      <c r="A39" s="314" t="str" cm="1">
        <f t="array" ref="A39">_xlfn.IFS(D43=0,"",D43&gt;0,D43)</f>
        <v/>
      </c>
      <c r="B39" s="314"/>
      <c r="C39" s="56"/>
      <c r="E39" s="702" t="s">
        <v>645</v>
      </c>
      <c r="F39" s="1851"/>
      <c r="G39" s="1851"/>
      <c r="H39" s="702" t="s">
        <v>688</v>
      </c>
      <c r="I39" s="66"/>
      <c r="J39" s="56"/>
      <c r="K39" s="56"/>
      <c r="M39" s="56"/>
      <c r="N39" s="56"/>
      <c r="O39" s="89"/>
      <c r="P39" s="181" t="s">
        <v>598</v>
      </c>
      <c r="Q39" s="182" t="s">
        <v>689</v>
      </c>
      <c r="R39" s="180"/>
      <c r="S39" s="180"/>
      <c r="T39" s="56"/>
      <c r="U39" s="141" t="s">
        <v>213</v>
      </c>
      <c r="V39" s="137">
        <f>Q8</f>
        <v>0</v>
      </c>
      <c r="W39" s="138">
        <f>Autobagger_Bander</f>
        <v>120</v>
      </c>
      <c r="X39" s="115">
        <f>(W39*V39*$X$27)/2</f>
        <v>0</v>
      </c>
      <c r="Y39" s="56"/>
      <c r="Z39" s="1699"/>
      <c r="AA39" s="296" t="str" cm="1">
        <f t="array" ref="AA39">IFERROR(INDEX($A$1:$A$107,SMALL(IF($O$19=$B$1:$B$104,ROW($B$1:$B$104)-MIN(ROW($A$1:$A$107))+1,""), ROW()-31)),"")</f>
        <v/>
      </c>
      <c r="AB39" s="213" t="str" cm="1">
        <f t="array" ref="AB39">IFERROR(INDEX($A$1:$A$107,SMALL(IF($O$20=$B$1:$B$104,ROW($B$1:$B$104)-MIN(ROW($A$1:$A$107))+1,""), ROW()-31)),"")</f>
        <v/>
      </c>
      <c r="AC39" s="1813" t="str" cm="1">
        <f t="array" ref="AC39">IFERROR(INDEX($A$1:$A$107,SMALL(IF($O$35=$B$1:$B$104,ROW($B$1:$B$104)-MIN(ROW($A$1:$A$107))+1,""), ROW()-26)),"")</f>
        <v/>
      </c>
      <c r="AD39" s="1813"/>
      <c r="AE39" s="801"/>
      <c r="AF39" s="327" t="str" cm="1">
        <f t="array" ref="AF39">IFERROR(INDEX($A$1:$A$107,SMALL(IF($O$31=$B$1:$B$104,ROW($B$1:$B$104)-MIN(ROW($A$1:$A$107))+1,""), ROW()-33)),"")</f>
        <v/>
      </c>
      <c r="AG39" s="56"/>
      <c r="AH39" s="326" t="str" cm="1">
        <f t="array" ref="AH39">IFERROR(INDEX($A$1:$A$107,SMALL(IF($O$27=$B$1:$B$104,ROW($B$1:$B$104)-MIN(ROW($A$1:$A$107))+1,""), ROW()-17)),"")</f>
        <v/>
      </c>
      <c r="AI39" s="326" t="str" cm="1">
        <f t="array" ref="AI39">IFERROR(INDEX($A$1:$A$107,SMALL(IF($O$34=$B$1:$B$104,ROW($B$1:$B$104)-MIN(ROW($A$1:$A$107))+1,""), ROW()-12)),"")</f>
        <v/>
      </c>
      <c r="AJ39" s="330" t="str" cm="1">
        <f t="array" ref="AJ39">IFERROR(INDEX($A$1:$A$107,SMALL(IF($O$6=$B$1:$B$104,ROW($B$1:$B$104)-MIN(ROW($A$1:$A$107))+1,""), ROW()-1)),"")</f>
        <v/>
      </c>
      <c r="AK39" s="529"/>
      <c r="AM39" s="1652"/>
      <c r="AN39" s="337"/>
      <c r="AO39" s="337"/>
      <c r="AP39" s="337"/>
      <c r="AQ39" s="337"/>
      <c r="AR39" s="337"/>
      <c r="AS39" s="337"/>
      <c r="AT39" s="337"/>
    </row>
    <row r="40" spans="1:46" ht="14.45" customHeight="1">
      <c r="A40" s="314"/>
      <c r="B40" s="314"/>
      <c r="C40" s="56"/>
      <c r="E40" s="1365" t="s">
        <v>690</v>
      </c>
      <c r="F40" s="1854"/>
      <c r="G40" s="1854"/>
      <c r="H40" s="702" t="s">
        <v>691</v>
      </c>
      <c r="I40" s="66"/>
      <c r="J40" s="56"/>
      <c r="K40" s="56"/>
      <c r="N40" s="56"/>
      <c r="O40" s="125" t="s">
        <v>387</v>
      </c>
      <c r="P40" s="183" t="s">
        <v>388</v>
      </c>
      <c r="Q40" s="97">
        <f t="shared" ref="Q40:Q47" si="4">COUNTIFS($F$5:$L$20,O40)</f>
        <v>0</v>
      </c>
      <c r="R40" s="180"/>
      <c r="S40" s="180"/>
      <c r="T40" s="56"/>
      <c r="U40" s="141" t="s">
        <v>270</v>
      </c>
      <c r="V40" s="137">
        <f>Q9</f>
        <v>1</v>
      </c>
      <c r="W40" s="138">
        <f>Autobagger_Operator</f>
        <v>600</v>
      </c>
      <c r="X40" s="115">
        <f t="shared" si="3"/>
        <v>0</v>
      </c>
      <c r="Y40" s="56"/>
      <c r="Z40" s="56"/>
      <c r="AA40" s="56"/>
      <c r="AB40" s="56"/>
      <c r="AC40" s="56"/>
      <c r="AD40" s="56"/>
      <c r="AE40" s="56"/>
      <c r="AF40" s="56"/>
      <c r="AG40" s="56"/>
      <c r="AH40" s="56"/>
      <c r="AI40" s="56"/>
      <c r="AJ40" s="330" t="str" cm="1">
        <f t="array" ref="AJ40">IFERROR(INDEX($A$1:$A$107,SMALL(IF($O$6=$B$1:$B$104,ROW($B$1:$B$104)-MIN(ROW($A$1:$A$107))+1,""), ROW()-1)),"")</f>
        <v/>
      </c>
      <c r="AK40" s="56"/>
      <c r="AM40" s="1652"/>
      <c r="AN40" s="339"/>
      <c r="AO40" s="339"/>
      <c r="AP40" s="339"/>
      <c r="AQ40" s="339"/>
      <c r="AR40" s="339"/>
      <c r="AS40" s="339"/>
      <c r="AT40" s="339"/>
    </row>
    <row r="41" spans="1:46" ht="14.45" customHeight="1">
      <c r="A41" s="314"/>
      <c r="B41" s="314"/>
      <c r="C41" s="56"/>
      <c r="E41" s="702" t="s">
        <v>692</v>
      </c>
      <c r="F41" s="1851"/>
      <c r="G41" s="1851"/>
      <c r="H41" s="702" t="s">
        <v>662</v>
      </c>
      <c r="I41" s="66"/>
      <c r="J41" s="56"/>
      <c r="K41" s="56"/>
      <c r="N41" s="56"/>
      <c r="O41" s="125" t="s">
        <v>390</v>
      </c>
      <c r="P41" s="183" t="s">
        <v>391</v>
      </c>
      <c r="Q41" s="97">
        <f t="shared" si="4"/>
        <v>1</v>
      </c>
      <c r="R41" s="180"/>
      <c r="S41" s="180"/>
      <c r="T41" s="56"/>
      <c r="U41" s="173" t="s">
        <v>323</v>
      </c>
      <c r="V41" s="153">
        <f>Q17</f>
        <v>0</v>
      </c>
      <c r="W41" s="138">
        <f>Overstock</f>
        <v>50</v>
      </c>
      <c r="X41" s="115">
        <f t="shared" si="3"/>
        <v>0</v>
      </c>
      <c r="Y41" s="56"/>
      <c r="AA41" s="819" t="s">
        <v>401</v>
      </c>
      <c r="AB41" s="211" t="s">
        <v>391</v>
      </c>
      <c r="AC41" s="981" t="s">
        <v>402</v>
      </c>
      <c r="AD41" s="264"/>
      <c r="AE41" s="264"/>
      <c r="AF41" s="264" t="s">
        <v>395</v>
      </c>
      <c r="AG41" s="264" t="s">
        <v>393</v>
      </c>
      <c r="AH41" s="211" t="s">
        <v>403</v>
      </c>
      <c r="AI41" s="308" t="s">
        <v>693</v>
      </c>
      <c r="AJ41" s="330" t="str" cm="1">
        <f t="array" ref="AJ41">IFERROR(INDEX($A$1:$A$107,SMALL(IF($O$6=$B$1:$B$104,ROW($B$1:$B$104)-MIN(ROW($A$1:$A$107))+1,""), ROW()-1)),"")</f>
        <v/>
      </c>
      <c r="AM41" s="1652"/>
      <c r="AN41" s="339"/>
      <c r="AO41" s="339"/>
      <c r="AP41" s="339"/>
      <c r="AQ41" s="339"/>
      <c r="AR41" s="339"/>
      <c r="AS41" s="339"/>
      <c r="AT41" s="339"/>
    </row>
    <row r="42" spans="1:46" ht="15.75" customHeight="1">
      <c r="A42" s="314"/>
      <c r="B42" s="314"/>
      <c r="C42" s="56"/>
      <c r="E42" s="702" t="s">
        <v>694</v>
      </c>
      <c r="F42" s="1851"/>
      <c r="G42" s="1851"/>
      <c r="H42" s="702" t="s">
        <v>304</v>
      </c>
      <c r="I42" s="66"/>
      <c r="J42" s="56"/>
      <c r="K42" s="56"/>
      <c r="N42" s="56"/>
      <c r="O42" s="125" t="s">
        <v>393</v>
      </c>
      <c r="P42" s="183" t="s">
        <v>393</v>
      </c>
      <c r="Q42" s="97">
        <f t="shared" si="4"/>
        <v>0</v>
      </c>
      <c r="R42" s="180" t="s">
        <v>407</v>
      </c>
      <c r="S42" s="180" t="s">
        <v>407</v>
      </c>
      <c r="T42" s="56"/>
      <c r="U42" s="173" t="s">
        <v>326</v>
      </c>
      <c r="V42" s="153">
        <f>Q18</f>
        <v>5</v>
      </c>
      <c r="W42" s="138">
        <f>Replenishment_pull</f>
        <v>45</v>
      </c>
      <c r="X42" s="115">
        <f t="shared" si="3"/>
        <v>0</v>
      </c>
      <c r="Y42" s="56"/>
      <c r="Z42" s="56">
        <v>1</v>
      </c>
      <c r="AA42" s="212"/>
      <c r="AB42" s="296" t="str" cm="1">
        <f t="array" ref="AB42">IFERROR(INDEX($A$1:$A$107,SMALL(IF($O$41=$B$1:$B$104,ROW($B$1:$B$104)-MIN(ROW($A$1:$A$107))+1,""), ROW()-39)),"")</f>
        <v/>
      </c>
      <c r="AC42" s="296" t="str" cm="1">
        <f t="array" ref="AC42">IFERROR(INDEX($A$1:$A$107,SMALL(IF($O$46=$B$1:$B$104,ROW($B$1:$B$104)-MIN(ROW($A$1:$A$107))+1,""), ROW()-39)),"")</f>
        <v/>
      </c>
      <c r="AD42" s="296"/>
      <c r="AE42" s="296"/>
      <c r="AF42" s="296" t="str" cm="1">
        <f t="array" ref="AF42">IFERROR(INDEX($A$1:$A$107,SMALL(IF($O$43=$B$1:$B$104,ROW($B$1:$B$104)-MIN(ROW($A$1:$A$107))+1,""), ROW()-39)),"")</f>
        <v>Tontalane Williams</v>
      </c>
      <c r="AG42" s="296" t="str" cm="1">
        <f t="array" ref="AG42">IFERROR(INDEX($A$1:$A$107,SMALL(IF($O$42=$B$1:$B$104,ROW($B$1:$B$104)-MIN(ROW($A$1:$A$107))+1,""), ROW()-39)),"")</f>
        <v/>
      </c>
      <c r="AH42" s="296"/>
      <c r="AI42" s="296" t="str" cm="1">
        <f t="array" ref="AI42">IFERROR(INDEX($A$1:$A$107,SMALL(IF($O$47=$B$1:$B$104,ROW($B$1:$B$104)-MIN(ROW($A$1:$A$107))+1,""), ROW()-39)),"")</f>
        <v/>
      </c>
      <c r="AJ42" s="330" t="str" cm="1">
        <f t="array" ref="AJ42">IFERROR(INDEX($A$1:$A$107,SMALL(IF($O$6=$B$1:$B$104,ROW($B$1:$B$104)-MIN(ROW($A$1:$A$107))+1,""), ROW()-1)),"")</f>
        <v/>
      </c>
      <c r="AM42" s="1655" t="s">
        <v>272</v>
      </c>
      <c r="AN42" s="338"/>
      <c r="AO42" s="338"/>
      <c r="AP42" s="338"/>
      <c r="AQ42" s="338"/>
      <c r="AR42" s="338"/>
      <c r="AS42" s="338"/>
      <c r="AT42" s="338"/>
    </row>
    <row r="43" spans="1:46" ht="15.75" customHeight="1">
      <c r="A43" s="314"/>
      <c r="B43" s="314"/>
      <c r="C43" s="56"/>
      <c r="E43" s="702" t="s">
        <v>292</v>
      </c>
      <c r="F43" s="1851"/>
      <c r="G43" s="1851"/>
      <c r="H43" s="702" t="s">
        <v>309</v>
      </c>
      <c r="I43" s="66"/>
      <c r="J43" s="56"/>
      <c r="K43" s="56"/>
      <c r="N43" s="56"/>
      <c r="O43" s="128" t="s">
        <v>395</v>
      </c>
      <c r="P43" s="183" t="s">
        <v>395</v>
      </c>
      <c r="Q43" s="97">
        <f t="shared" si="4"/>
        <v>4</v>
      </c>
      <c r="R43" s="180"/>
      <c r="S43" s="180"/>
      <c r="T43" s="56"/>
      <c r="U43" s="173" t="s">
        <v>331</v>
      </c>
      <c r="V43" s="153">
        <f>Q19</f>
        <v>0</v>
      </c>
      <c r="W43" s="138">
        <f>Replenishment_throw</f>
        <v>35</v>
      </c>
      <c r="X43" s="115">
        <f t="shared" si="3"/>
        <v>0</v>
      </c>
      <c r="Y43" s="56"/>
      <c r="Z43" s="56">
        <v>2</v>
      </c>
      <c r="AA43" s="212" t="str" cm="1">
        <f t="array" ref="AA43">IFERROR(INDEX($A$1:$A$107,SMALL(IF($O$40=$B$1:$B$104,ROW($B$1:$B$104)-MIN(ROW($A$1:$A$107))+1,""), ROW()-39)),"")</f>
        <v/>
      </c>
      <c r="AB43" s="296" t="str" cm="1">
        <f t="array" ref="AB43">IFERROR(INDEX($A$1:$A$107,SMALL(IF($O$41=$B$1:$B$104,ROW($B$1:$B$104)-MIN(ROW($A$1:$A$107))+1,""), ROW()-39)),"")</f>
        <v/>
      </c>
      <c r="AC43" s="296" t="str" cm="1">
        <f t="array" ref="AC43">IFERROR(INDEX($A$1:$A$107,SMALL(IF($O$46=$B$1:$B$104,ROW($B$1:$B$104)-MIN(ROW($A$1:$A$107))+1,""), ROW()-39)),"")</f>
        <v/>
      </c>
      <c r="AD43" s="296"/>
      <c r="AE43" s="296"/>
      <c r="AF43" s="296" t="str" cm="1">
        <f t="array" ref="AF43">IFERROR(INDEX($A$1:$A$107,SMALL(IF($O$43=$B$1:$B$104,ROW($B$1:$B$104)-MIN(ROW($A$1:$A$107))+1,""), ROW()-39)),"")</f>
        <v>Mireles Casi Garcia</v>
      </c>
      <c r="AG43" s="296" t="str" cm="1">
        <f t="array" ref="AG43">IFERROR(INDEX($A$1:$A$107,SMALL(IF($O$42=$B$1:$B$104,ROW($B$1:$B$104)-MIN(ROW($A$1:$A$107))+1,""), ROW()-39)),"")</f>
        <v/>
      </c>
      <c r="AH43" s="296"/>
      <c r="AI43" s="296" t="str" cm="1">
        <f t="array" ref="AI43">IFERROR(INDEX($A$1:$A$107,SMALL(IF($O$47=$B$1:$B$104,ROW($B$1:$B$104)-MIN(ROW($A$1:$A$107))+1,""), ROW()-39)),"")</f>
        <v/>
      </c>
      <c r="AJ43" s="330" t="str" cm="1">
        <f t="array" ref="AJ43">IFERROR(INDEX($A$1:$A$107,SMALL(IF($O$6=$B$1:$B$104,ROW($B$1:$B$104)-MIN(ROW($A$1:$A$107))+1,""), ROW()-1)),"")</f>
        <v/>
      </c>
      <c r="AM43" s="1655"/>
      <c r="AN43" s="307"/>
      <c r="AO43" s="307"/>
      <c r="AP43" s="307"/>
      <c r="AQ43" s="307"/>
      <c r="AR43" s="307"/>
      <c r="AS43" s="307"/>
      <c r="AT43" s="307"/>
    </row>
    <row r="44" spans="1:46" ht="15.75" customHeight="1">
      <c r="A44" s="314"/>
      <c r="B44" s="314"/>
      <c r="C44" s="56"/>
      <c r="E44" s="702" t="s">
        <v>695</v>
      </c>
      <c r="F44" s="1851"/>
      <c r="G44" s="1851"/>
      <c r="H44" s="702" t="s">
        <v>258</v>
      </c>
      <c r="I44" s="66"/>
      <c r="J44" s="56"/>
      <c r="K44" s="56"/>
      <c r="N44" s="56"/>
      <c r="O44" s="128" t="s">
        <v>696</v>
      </c>
      <c r="P44" s="183" t="s">
        <v>697</v>
      </c>
      <c r="Q44" s="97">
        <f t="shared" si="4"/>
        <v>0</v>
      </c>
      <c r="R44" s="180"/>
      <c r="S44" s="180"/>
      <c r="T44" s="56"/>
      <c r="U44" s="56"/>
      <c r="V44" s="56"/>
      <c r="W44" s="56"/>
      <c r="X44" s="56"/>
      <c r="Y44" s="56"/>
      <c r="Z44" s="56">
        <v>3</v>
      </c>
      <c r="AA44" s="212" t="str" cm="1">
        <f t="array" ref="AA44">IFERROR(INDEX($A$1:$A$107,SMALL(IF($O$40=$B$1:$B$104,ROW($B$1:$B$104)-MIN(ROW($A$1:$A$107))+1,""), ROW()-39)),"")</f>
        <v/>
      </c>
      <c r="AB44" s="296" t="str" cm="1">
        <f t="array" ref="AB44">IFERROR(INDEX($A$1:$A$107,SMALL(IF($O$41=$B$1:$B$104,ROW($B$1:$B$104)-MIN(ROW($A$1:$A$107))+1,""), ROW()-39)),"")</f>
        <v/>
      </c>
      <c r="AC44" s="296" t="str" cm="1">
        <f t="array" ref="AC44">IFERROR(INDEX($A$1:$A$107,SMALL(IF($O$46=$B$1:$B$104,ROW($B$1:$B$104)-MIN(ROW($A$1:$A$107))+1,""), ROW()-39)),"")</f>
        <v/>
      </c>
      <c r="AD44" s="296"/>
      <c r="AE44" s="296"/>
      <c r="AF44" s="296" t="str" cm="1">
        <f t="array" ref="AF44">IFERROR(INDEX($A$1:$A$107,SMALL(IF($O$43=$B$1:$B$104,ROW($B$1:$B$104)-MIN(ROW($A$1:$A$107))+1,""), ROW()-39)),"")</f>
        <v/>
      </c>
      <c r="AG44" s="296"/>
      <c r="AH44" s="296" t="str" cm="1">
        <f t="array" ref="AH44">IFERROR(INDEX($A$1:$A$107,SMALL(IF($O$42=$B$1:$B$104,ROW($B$1:$B$104)-MIN(ROW($A$1:$A$107))+1,""), ROW()-39)),"")</f>
        <v/>
      </c>
      <c r="AI44" s="296" t="str" cm="1">
        <f t="array" ref="AI44">IFERROR(INDEX($A$1:$A$107,SMALL(IF($O$47=$B$1:$B$104,ROW($B$1:$B$104)-MIN(ROW($A$1:$A$107))+1,""), ROW()-39)),"")</f>
        <v/>
      </c>
      <c r="AJ44" s="330" t="str" cm="1">
        <f t="array" ref="AJ44">IFERROR(INDEX($A$1:$A$107,SMALL(IF($O$6=$B$1:$B$104,ROW($B$1:$B$104)-MIN(ROW($A$1:$A$107))+1,""), ROW()-1)),"")</f>
        <v/>
      </c>
      <c r="AM44" s="1655"/>
      <c r="AN44" s="307"/>
      <c r="AO44" s="307"/>
      <c r="AP44" s="307"/>
      <c r="AQ44" s="307"/>
      <c r="AR44" s="307"/>
      <c r="AS44" s="307"/>
      <c r="AT44" s="307"/>
    </row>
    <row r="45" spans="1:46" ht="15.75" customHeight="1">
      <c r="A45" s="315" t="str" cm="1">
        <f t="array" ref="A45">_xlfn.IFS(G5=0,"",G5&gt;0,G5)</f>
        <v>Juana Rosario Carela</v>
      </c>
      <c r="B45" s="314" t="str" cm="1">
        <f t="array" ref="B45">_xlfn.IFS(I5=0,"",I5&gt;0,I5)</f>
        <v>pc</v>
      </c>
      <c r="C45" s="56"/>
      <c r="E45" s="702" t="s">
        <v>698</v>
      </c>
      <c r="F45" s="1851"/>
      <c r="G45" s="1851"/>
      <c r="H45" s="702" t="s">
        <v>699</v>
      </c>
      <c r="I45" s="66"/>
      <c r="J45" s="56"/>
      <c r="K45" s="56"/>
      <c r="N45" s="56"/>
      <c r="O45" s="129" t="s">
        <v>399</v>
      </c>
      <c r="P45" s="183" t="s">
        <v>400</v>
      </c>
      <c r="Q45" s="97">
        <f t="shared" si="4"/>
        <v>0</v>
      </c>
      <c r="R45" s="180"/>
      <c r="S45" s="180"/>
      <c r="T45" s="56"/>
      <c r="U45" s="56"/>
      <c r="V45" s="56"/>
      <c r="W45" s="56"/>
      <c r="X45" s="56"/>
      <c r="Y45" s="56"/>
      <c r="Z45" s="56">
        <v>4</v>
      </c>
      <c r="AA45" s="212" t="str" cm="1">
        <f t="array" ref="AA45">IFERROR(INDEX($A$1:$A$107,SMALL(IF($O$40=$B$1:$B$104,ROW($B$1:$B$104)-MIN(ROW($A$1:$A$107))+1,""), ROW()-39)),"")</f>
        <v/>
      </c>
      <c r="AB45" s="296" t="str" cm="1">
        <f t="array" ref="AB45">IFERROR(INDEX($A$1:$A$107,SMALL(IF($O$41=$B$1:$B$104,ROW($B$1:$B$104)-MIN(ROW($A$1:$A$107))+1,""), ROW()-39)),"")</f>
        <v/>
      </c>
      <c r="AC45" s="296" t="str" cm="1">
        <f t="array" ref="AC45">IFERROR(INDEX($A$1:$A$107,SMALL(IF($O$46=$B$1:$B$104,ROW($B$1:$B$104)-MIN(ROW($A$1:$A$107))+1,""), ROW()-39)),"")</f>
        <v/>
      </c>
      <c r="AD45" s="296"/>
      <c r="AE45" s="296"/>
      <c r="AF45" s="296" t="str" cm="1">
        <f t="array" ref="AF45">IFERROR(INDEX($A$1:$A$107,SMALL(IF($O$43=$B$1:$B$104,ROW($B$1:$B$104)-MIN(ROW($A$1:$A$107))+1,""), ROW()-39)),"")</f>
        <v/>
      </c>
      <c r="AG45" s="296"/>
      <c r="AH45" s="296" t="str" cm="1">
        <f t="array" ref="AH45">IFERROR(INDEX($A$1:$A$107,SMALL(IF($O$42=$B$1:$B$104,ROW($B$1:$B$104)-MIN(ROW($A$1:$A$107))+1,""), ROW()-39)),"")</f>
        <v/>
      </c>
      <c r="AI45" s="296" t="str" cm="1">
        <f t="array" ref="AI45">IFERROR(INDEX($A$1:$A$107,SMALL(IF($O$47=$B$1:$B$104,ROW($B$1:$B$104)-MIN(ROW($A$1:$A$107))+1,""), ROW()-39)),"")</f>
        <v/>
      </c>
      <c r="AJ45" s="330" t="str" cm="1">
        <f t="array" ref="AJ45">IFERROR(INDEX($A$1:$A$107,SMALL(IF($O$6=$B$1:$B$104,ROW($B$1:$B$104)-MIN(ROW($A$1:$A$107))+1,""), ROW()-1)),"")</f>
        <v/>
      </c>
      <c r="AM45" s="1655"/>
      <c r="AN45" s="307"/>
      <c r="AO45" s="307"/>
      <c r="AP45" s="307"/>
      <c r="AQ45" s="307"/>
      <c r="AR45" s="307"/>
      <c r="AS45" s="307"/>
      <c r="AT45" s="307"/>
    </row>
    <row r="46" spans="1:46" ht="15.75" customHeight="1">
      <c r="A46" s="315" t="str" cm="1">
        <f t="array" ref="A46">_xlfn.IFS(G6=0,"",G6&gt;0,G6)</f>
        <v>Tontalane Williams</v>
      </c>
      <c r="B46" s="314" t="str" cm="1">
        <f t="array" ref="B46">_xlfn.IFS(I6=0,"",I6&gt;0,I6)</f>
        <v>pto</v>
      </c>
      <c r="C46" s="56"/>
      <c r="E46" s="969" t="s">
        <v>251</v>
      </c>
      <c r="F46" s="1851"/>
      <c r="G46" s="1851"/>
      <c r="H46" s="970" t="s">
        <v>655</v>
      </c>
      <c r="I46" s="66"/>
      <c r="J46" s="56"/>
      <c r="K46" s="56"/>
      <c r="N46" s="56"/>
      <c r="O46" s="129" t="s">
        <v>402</v>
      </c>
      <c r="P46" s="183" t="s">
        <v>402</v>
      </c>
      <c r="Q46" s="97">
        <f t="shared" si="4"/>
        <v>0</v>
      </c>
      <c r="R46" s="180"/>
      <c r="S46" s="180"/>
      <c r="T46" s="56"/>
      <c r="U46" s="56"/>
      <c r="V46" s="56"/>
      <c r="W46" s="56"/>
      <c r="X46" s="56"/>
      <c r="Y46" s="56"/>
      <c r="Z46" s="56">
        <v>5</v>
      </c>
      <c r="AA46" s="212" t="str" cm="1">
        <f t="array" ref="AA46">IFERROR(INDEX($A$1:$A$107,SMALL(IF($O$40=$B$1:$B$104,ROW($B$1:$B$104)-MIN(ROW($A$1:$A$107))+1,""), ROW()-39)),"")</f>
        <v/>
      </c>
      <c r="AB46" s="296" t="str" cm="1">
        <f t="array" ref="AB46">IFERROR(INDEX($A$1:$A$107,SMALL(IF($O$41=$B$1:$B$104,ROW($B$1:$B$104)-MIN(ROW($A$1:$A$107))+1,""), ROW()-39)),"")</f>
        <v/>
      </c>
      <c r="AC46" s="296" t="str" cm="1">
        <f t="array" ref="AC46">IFERROR(INDEX($A$1:$A$107,SMALL(IF($O$46=$B$1:$B$104,ROW($B$1:$B$104)-MIN(ROW($A$1:$A$107))+1,""), ROW()-39)),"")</f>
        <v/>
      </c>
      <c r="AD46" s="296"/>
      <c r="AE46" s="296"/>
      <c r="AF46" s="296" t="str" cm="1">
        <f t="array" ref="AF46">IFERROR(INDEX($A$1:$A$107,SMALL(IF($O$43=$B$1:$B$104,ROW($B$1:$B$104)-MIN(ROW($A$1:$A$107))+1,""), ROW()-39)),"")</f>
        <v/>
      </c>
      <c r="AG46" s="296" t="str" cm="1">
        <f t="array" ref="AG46">IFERROR(INDEX($A$1:$A$107,SMALL(IF($O$42=$B$1:$B$104,ROW($B$1:$B$104)-MIN(ROW($A$1:$A$107))+1,""), ROW()-39)),"")</f>
        <v/>
      </c>
      <c r="AH46" s="296" t="str" cm="1">
        <f t="array" ref="AH46">IFERROR(INDEX($A$1:$A$107,SMALL(IF($O$42=$B$1:$B$104,ROW($B$1:$B$104)-MIN(ROW($A$1:$A$107))+1,""), ROW()-39)),"")</f>
        <v/>
      </c>
      <c r="AI46" s="296" t="str" cm="1">
        <f t="array" ref="AI46">IFERROR(INDEX($A$1:$A$107,SMALL(IF($O$47=$B$1:$B$104,ROW($B$1:$B$104)-MIN(ROW($A$1:$A$107))+1,""), ROW()-39)),"")</f>
        <v/>
      </c>
      <c r="AJ46" s="330" t="str" cm="1">
        <f t="array" ref="AJ46">IFERROR(INDEX($A$1:$A$107,SMALL(IF($O$6=$B$1:$B$104,ROW($B$1:$B$104)-MIN(ROW($A$1:$A$107))+1,""), ROW()-1)),"")</f>
        <v/>
      </c>
      <c r="AM46" s="1655"/>
      <c r="AN46" s="340"/>
      <c r="AO46" s="340"/>
      <c r="AP46" s="340"/>
      <c r="AQ46" s="340"/>
      <c r="AR46" s="340"/>
      <c r="AS46" s="340"/>
      <c r="AT46" s="340"/>
    </row>
    <row r="47" spans="1:46" ht="15.75" customHeight="1">
      <c r="A47" s="315" t="str" cm="1">
        <f t="array" ref="A47">_xlfn.IFS(G7=0,"",G7&gt;0,G7)</f>
        <v>Mireles Casi Garcia</v>
      </c>
      <c r="B47" s="314" t="str" cm="1">
        <f t="array" ref="B47">_xlfn.IFS(I7=0,"",I7&gt;0,I7)</f>
        <v>pto</v>
      </c>
      <c r="C47" s="56"/>
      <c r="E47" s="969" t="s">
        <v>649</v>
      </c>
      <c r="F47" s="1851"/>
      <c r="G47" s="1851"/>
      <c r="H47" s="970" t="s">
        <v>656</v>
      </c>
      <c r="I47" s="66"/>
      <c r="J47" s="56"/>
      <c r="K47" s="56"/>
      <c r="N47" s="56"/>
      <c r="O47" s="129" t="s">
        <v>252</v>
      </c>
      <c r="P47" s="183" t="s">
        <v>467</v>
      </c>
      <c r="Q47" s="97">
        <f t="shared" si="4"/>
        <v>0</v>
      </c>
      <c r="R47" s="180"/>
      <c r="S47" s="180"/>
      <c r="T47" s="56"/>
      <c r="Y47" s="56"/>
      <c r="Z47" s="56">
        <v>6</v>
      </c>
      <c r="AA47" s="212" t="str" cm="1">
        <f t="array" ref="AA47">IFERROR(INDEX($A$1:$A$107,SMALL(IF($O$40=$B$1:$B$104,ROW($B$1:$B$104)-MIN(ROW($A$1:$A$107))+1,""), ROW()-39)),"")</f>
        <v/>
      </c>
      <c r="AB47" s="296" t="str" cm="1">
        <f t="array" ref="AB47">IFERROR(INDEX($A$1:$A$107,SMALL(IF($O$41=$B$1:$B$104,ROW($B$1:$B$104)-MIN(ROW($A$1:$A$107))+1,""), ROW()-39)),"")</f>
        <v/>
      </c>
      <c r="AC47" s="296" t="str" cm="1">
        <f t="array" ref="AC47">IFERROR(INDEX($A$1:$A$107,SMALL(IF($O$46=$B$1:$B$104,ROW($B$1:$B$104)-MIN(ROW($A$1:$A$107))+1,""), ROW()-39)),"")</f>
        <v/>
      </c>
      <c r="AD47" s="296"/>
      <c r="AE47" s="296"/>
      <c r="AF47" s="296" t="str" cm="1">
        <f t="array" ref="AF47">IFERROR(INDEX($A$1:$A$107,SMALL(IF($O$43=$B$1:$B$104,ROW($B$1:$B$104)-MIN(ROW($A$1:$A$107))+1,""), ROW()-39)),"")</f>
        <v/>
      </c>
      <c r="AG47" s="296" t="str" cm="1">
        <f t="array" ref="AG47">IFERROR(INDEX($A$1:$A$107,SMALL(IF($O$42=$B$1:$B$104,ROW($B$1:$B$104)-MIN(ROW($A$1:$A$107))+1,""), ROW()-39)),"")</f>
        <v/>
      </c>
      <c r="AH47" s="296" t="str" cm="1">
        <f t="array" ref="AH47">IFERROR(INDEX($A$1:$A$107,SMALL(IF($O$42=$B$1:$B$104,ROW($B$1:$B$104)-MIN(ROW($A$1:$A$107))+1,""), ROW()-39)),"")</f>
        <v/>
      </c>
      <c r="AI47" s="296" t="str" cm="1">
        <f t="array" ref="AI47">IFERROR(INDEX($A$1:$A$107,SMALL(IF($O$47=$B$1:$B$104,ROW($B$1:$B$104)-MIN(ROW($A$1:$A$107))+1,""), ROW()-39)),"")</f>
        <v/>
      </c>
      <c r="AJ47" s="330" t="str" cm="1">
        <f t="array" ref="AJ47">IFERROR(INDEX($A$1:$A$107,SMALL(IF($O$6=$B$1:$B$104,ROW($B$1:$B$104)-MIN(ROW($A$1:$A$107))+1,""), ROW()-1)),"")</f>
        <v/>
      </c>
      <c r="AM47" s="1655"/>
      <c r="AN47" s="340"/>
      <c r="AO47" s="340"/>
      <c r="AP47" s="340"/>
      <c r="AQ47" s="340"/>
      <c r="AR47" s="340"/>
      <c r="AS47" s="340"/>
      <c r="AT47" s="340"/>
    </row>
    <row r="48" spans="1:46" ht="15.75" customHeight="1">
      <c r="A48" s="315" t="str" cm="1">
        <f t="array" ref="A48">_xlfn.IFS(G8=0,"",G8&gt;0,G8)</f>
        <v>Neldy Duquesne</v>
      </c>
      <c r="B48" s="314" t="str" cm="1">
        <f t="array" ref="B48">_xlfn.IFS(I8=0,"",I8&gt;0,I8)</f>
        <v>b</v>
      </c>
      <c r="C48" s="56"/>
      <c r="E48" s="969" t="s">
        <v>700</v>
      </c>
      <c r="F48" s="1851" t="s">
        <v>701</v>
      </c>
      <c r="G48" s="1851"/>
      <c r="H48" s="970" t="s">
        <v>702</v>
      </c>
      <c r="I48" s="66"/>
      <c r="J48" s="56"/>
      <c r="K48" s="56"/>
      <c r="N48" s="56"/>
      <c r="O48" s="56"/>
      <c r="P48" s="56"/>
      <c r="Q48" s="56"/>
      <c r="R48" s="56"/>
      <c r="S48" s="56"/>
      <c r="Y48" s="56"/>
      <c r="Z48" s="323">
        <v>7</v>
      </c>
      <c r="AA48" s="212" t="str" cm="1">
        <f t="array" ref="AA48">IFERROR(INDEX($A$1:$A$107,SMALL(IF($O$40=$B$1:$B$104,ROW($B$1:$B$104)-MIN(ROW($A$1:$A$107))+1,""), ROW()-39)),"")</f>
        <v/>
      </c>
      <c r="AB48" s="296" t="str" cm="1">
        <f t="array" ref="AB48">IFERROR(INDEX($A$1:$A$107,SMALL(IF($O$41=$B$1:$B$104,ROW($B$1:$B$104)-MIN(ROW($A$1:$A$107))+1,""), ROW()-39)),"")</f>
        <v/>
      </c>
      <c r="AC48" s="296" t="str" cm="1">
        <f t="array" ref="AC48">IFERROR(INDEX($A$1:$A$107,SMALL(IF($O$46=$B$1:$B$104,ROW($B$1:$B$104)-MIN(ROW($A$1:$A$107))+1,""), ROW()-39)),"")</f>
        <v/>
      </c>
      <c r="AD48" s="296"/>
      <c r="AE48" s="296"/>
      <c r="AF48" s="296" t="str" cm="1">
        <f t="array" ref="AF48">IFERROR(INDEX($A$1:$A$107,SMALL(IF($O$43=$B$1:$B$104,ROW($B$1:$B$104)-MIN(ROW($A$1:$A$107))+1,""), ROW()-39)),"")</f>
        <v/>
      </c>
      <c r="AG48" s="296" t="str" cm="1">
        <f t="array" ref="AG48">IFERROR(INDEX($A$1:$A$107,SMALL(IF($O$42=$B$1:$B$104,ROW($B$1:$B$104)-MIN(ROW($A$1:$A$107))+1,""), ROW()-39)),"")</f>
        <v/>
      </c>
      <c r="AH48" s="296" t="str" cm="1">
        <f t="array" ref="AH48">IFERROR(INDEX($A$1:$A$107,SMALL(IF($O$42=$B$1:$B$104,ROW($B$1:$B$104)-MIN(ROW($A$1:$A$107))+1,""), ROW()-39)),"")</f>
        <v/>
      </c>
      <c r="AI48" s="296" t="str" cm="1">
        <f t="array" ref="AI48">IFERROR(INDEX($A$1:$A$107,SMALL(IF($O$47=$B$1:$B$104,ROW($B$1:$B$104)-MIN(ROW($A$1:$A$107))+1,""), ROW()-39)),"")</f>
        <v/>
      </c>
      <c r="AJ48" s="330" t="str" cm="1">
        <f t="array" ref="AJ48">IFERROR(INDEX($A$1:$A$107,SMALL(IF($O$6=$B$1:$B$104,ROW($B$1:$B$104)-MIN(ROW($A$1:$A$107))+1,""), ROW()-1)),"")</f>
        <v/>
      </c>
    </row>
    <row r="49" spans="1:46" ht="15.75">
      <c r="A49" s="315" t="str" cm="1">
        <f t="array" ref="A49">_xlfn.IFS(G9=0,"",G9&gt;0,G9)</f>
        <v>Kenia Rodriguez</v>
      </c>
      <c r="B49" s="314" t="str" cm="1">
        <f t="array" ref="B49">_xlfn.IFS(I9=0,"",I9&gt;0,I9)</f>
        <v>ds</v>
      </c>
      <c r="C49" s="56"/>
      <c r="E49" s="969" t="s">
        <v>663</v>
      </c>
      <c r="F49" s="1851"/>
      <c r="G49" s="1851"/>
      <c r="H49" s="970" t="s">
        <v>667</v>
      </c>
      <c r="I49" s="66"/>
      <c r="J49" s="56"/>
      <c r="K49" s="56"/>
      <c r="N49" s="56"/>
      <c r="O49" s="56"/>
      <c r="P49" s="56"/>
      <c r="Q49" s="56"/>
      <c r="R49" s="56"/>
      <c r="S49" s="56"/>
      <c r="Y49" s="56"/>
      <c r="Z49" s="323">
        <v>8</v>
      </c>
      <c r="AA49" s="212" t="str" cm="1">
        <f t="array" ref="AA49">IFERROR(INDEX($A$1:$A$107,SMALL(IF($O$40=$B$1:$B$104,ROW($B$1:$B$104)-MIN(ROW($A$1:$A$107))+1,""), ROW()-39)),"")</f>
        <v/>
      </c>
      <c r="AB49" s="296" t="str" cm="1">
        <f t="array" ref="AB49">IFERROR(INDEX($A$1:$A$107,SMALL(IF($O$41=$B$1:$B$104,ROW($B$1:$B$104)-MIN(ROW($A$1:$A$107))+1,""), ROW()-39)),"")</f>
        <v/>
      </c>
      <c r="AC49" s="296" t="str" cm="1">
        <f t="array" ref="AC49">IFERROR(INDEX($A$1:$A$107,SMALL(IF($O$46=$B$1:$B$104,ROW($B$1:$B$104)-MIN(ROW($A$1:$A$107))+1,""), ROW()-39)),"")</f>
        <v/>
      </c>
      <c r="AD49" s="296"/>
      <c r="AE49" s="296"/>
      <c r="AF49" s="296" t="str" cm="1">
        <f t="array" ref="AF49">IFERROR(INDEX($A$1:$A$107,SMALL(IF($O$43=$B$1:$B$104,ROW($B$1:$B$104)-MIN(ROW($A$1:$A$107))+1,""), ROW()-39)),"")</f>
        <v/>
      </c>
      <c r="AG49" s="296" t="str" cm="1">
        <f t="array" ref="AG49">IFERROR(INDEX($A$1:$A$107,SMALL(IF($O$42=$B$1:$B$104,ROW($B$1:$B$104)-MIN(ROW($A$1:$A$107))+1,""), ROW()-39)),"")</f>
        <v/>
      </c>
      <c r="AH49" s="296" t="str" cm="1">
        <f t="array" ref="AH49">IFERROR(INDEX($A$1:$A$107,SMALL(IF($O$42=$B$1:$B$104,ROW($B$1:$B$104)-MIN(ROW($A$1:$A$107))+1,""), ROW()-39)),"")</f>
        <v/>
      </c>
      <c r="AI49" s="296" t="str" cm="1">
        <f t="array" ref="AI49">IFERROR(INDEX($A$1:$A$107,SMALL(IF($O$47=$B$1:$B$104,ROW($B$1:$B$104)-MIN(ROW($A$1:$A$107))+1,""), ROW()-39)),"")</f>
        <v/>
      </c>
      <c r="AJ49" s="330" t="str" cm="1">
        <f t="array" ref="AJ49">IFERROR(INDEX($A$1:$A$107,SMALL(IF($O$6=$B$1:$B$104,ROW($B$1:$B$104)-MIN(ROW($A$1:$A$107))+1,""), ROW()-1)),"")</f>
        <v/>
      </c>
      <c r="AM49" s="1658" t="s">
        <v>319</v>
      </c>
      <c r="AN49" s="1658"/>
      <c r="AO49" s="1658"/>
      <c r="AP49" s="1658"/>
      <c r="AQ49" s="1658"/>
      <c r="AR49" s="1658"/>
      <c r="AS49" s="1658"/>
      <c r="AT49" s="1658"/>
    </row>
    <row r="50" spans="1:46" ht="15.75" customHeight="1">
      <c r="A50" s="315" t="str" cm="1">
        <f t="array" ref="A50">_xlfn.IFS(G10=0,"",G10&gt;0,G10)</f>
        <v>Lazaro Machado</v>
      </c>
      <c r="B50" s="314" t="str" cm="1">
        <f t="array" ref="B50">_xlfn.IFS(I10=0,"",I10&gt;0,I10)</f>
        <v>rt</v>
      </c>
      <c r="C50" s="56"/>
      <c r="E50" s="969"/>
      <c r="F50" s="1851"/>
      <c r="G50" s="1851"/>
      <c r="H50" s="1851"/>
      <c r="I50" s="1851"/>
      <c r="J50" s="56"/>
      <c r="K50" s="56"/>
      <c r="N50" s="56"/>
      <c r="Y50" s="56"/>
      <c r="Z50" s="323">
        <v>9</v>
      </c>
      <c r="AA50" s="212" t="str" cm="1">
        <f t="array" ref="AA50">IFERROR(INDEX($A$1:$A$107,SMALL(IF($O$40=$B$1:$B$104,ROW($B$1:$B$104)-MIN(ROW($A$1:$A$107))+1,""), ROW()-39)),"")</f>
        <v/>
      </c>
      <c r="AB50" s="296" t="str" cm="1">
        <f t="array" ref="AB50">IFERROR(INDEX($A$1:$A$107,SMALL(IF($O$41=$B$1:$B$104,ROW($B$1:$B$104)-MIN(ROW($A$1:$A$107))+1,""), ROW()-39)),"")</f>
        <v/>
      </c>
      <c r="AC50" s="296" t="str" cm="1">
        <f t="array" ref="AC50">IFERROR(INDEX($A$1:$A$107,SMALL(IF($O$46=$B$1:$B$104,ROW($B$1:$B$104)-MIN(ROW($A$1:$A$107))+1,""), ROW()-39)),"")</f>
        <v/>
      </c>
      <c r="AD50" s="296"/>
      <c r="AE50" s="296"/>
      <c r="AF50" s="296" t="str" cm="1">
        <f t="array" ref="AF50">IFERROR(INDEX($A$1:$A$107,SMALL(IF($O$43=$B$1:$B$104,ROW($B$1:$B$104)-MIN(ROW($A$1:$A$107))+1,""), ROW()-39)),"")</f>
        <v/>
      </c>
      <c r="AG50" s="296" t="str" cm="1">
        <f t="array" ref="AG50">IFERROR(INDEX($A$1:$A$107,SMALL(IF($O$42=$B$1:$B$104,ROW($B$1:$B$104)-MIN(ROW($A$1:$A$107))+1,""), ROW()-39)),"")</f>
        <v/>
      </c>
      <c r="AH50" s="296" t="str" cm="1">
        <f t="array" ref="AH50">IFERROR(INDEX($A$1:$A$107,SMALL(IF($O$42=$B$1:$B$104,ROW($B$1:$B$104)-MIN(ROW($A$1:$A$107))+1,""), ROW()-39)),"")</f>
        <v/>
      </c>
      <c r="AI50" s="296" t="str" cm="1">
        <f t="array" ref="AI50">IFERROR(INDEX($A$1:$A$107,SMALL(IF($O$47=$B$1:$B$104,ROW($B$1:$B$104)-MIN(ROW($A$1:$A$107))+1,""), ROW()-39)),"")</f>
        <v/>
      </c>
      <c r="AJ50" s="330" t="str" cm="1">
        <f t="array" ref="AJ50">IFERROR(INDEX($A$1:$A$107,SMALL(IF($O$6=$B$1:$B$104,ROW($B$1:$B$104)-MIN(ROW($A$1:$A$107))+1,""), ROW()-1)),"")</f>
        <v/>
      </c>
      <c r="AM50" s="815" t="s">
        <v>219</v>
      </c>
      <c r="AN50" s="378" t="s">
        <v>220</v>
      </c>
      <c r="AO50" s="378" t="s">
        <v>221</v>
      </c>
      <c r="AP50" s="378" t="s">
        <v>222</v>
      </c>
      <c r="AQ50" s="378" t="s">
        <v>223</v>
      </c>
      <c r="AR50" s="378" t="s">
        <v>224</v>
      </c>
      <c r="AS50" s="378" t="s">
        <v>225</v>
      </c>
      <c r="AT50" s="378" t="s">
        <v>226</v>
      </c>
    </row>
    <row r="51" spans="1:46" ht="19.5" customHeight="1">
      <c r="A51" s="315" t="str" cm="1">
        <f t="array" ref="A51">_xlfn.IFS(G11=0,"",G11&gt;0,G11)</f>
        <v>Liacne Rodriguez</v>
      </c>
      <c r="B51" s="314" t="str" cm="1">
        <f t="array" ref="B51">_xlfn.IFS(I11=0,"",I11&gt;0,I11)</f>
        <v>pc</v>
      </c>
      <c r="C51" s="56"/>
      <c r="E51" s="969"/>
      <c r="F51" s="1851"/>
      <c r="G51" s="1851"/>
      <c r="H51" s="1851"/>
      <c r="I51" s="1851"/>
      <c r="J51" s="56"/>
      <c r="K51" s="56"/>
      <c r="Z51" s="323">
        <v>10</v>
      </c>
      <c r="AA51" s="212" t="str" cm="1">
        <f t="array" ref="AA51">IFERROR(INDEX($A$1:$A$107,SMALL(IF($O$40=$B$1:$B$104,ROW($B$1:$B$104)-MIN(ROW($A$1:$A$107))+1,""), ROW()-39)),"")</f>
        <v/>
      </c>
      <c r="AB51" s="296" t="str" cm="1">
        <f t="array" ref="AB51">IFERROR(INDEX($A$1:$A$107,SMALL(IF($O$41=$B$1:$B$104,ROW($B$1:$B$104)-MIN(ROW($A$1:$A$107))+1,""), ROW()-39)),"")</f>
        <v/>
      </c>
      <c r="AC51" s="296" t="str" cm="1">
        <f t="array" ref="AC51">IFERROR(INDEX($A$1:$A$107,SMALL(IF($O$46=$B$1:$B$104,ROW($B$1:$B$104)-MIN(ROW($A$1:$A$107))+1,""), ROW()-39)),"")</f>
        <v/>
      </c>
      <c r="AD51" s="296"/>
      <c r="AE51" s="296"/>
      <c r="AF51" s="296" t="str" cm="1">
        <f t="array" ref="AF51">IFERROR(INDEX($A$1:$A$107,SMALL(IF($O$43=$B$1:$B$104,ROW($B$1:$B$104)-MIN(ROW($A$1:$A$107))+1,""), ROW()-39)),"")</f>
        <v/>
      </c>
      <c r="AG51" s="296" t="str" cm="1">
        <f t="array" ref="AG51">IFERROR(INDEX($A$1:$A$107,SMALL(IF($O$42=$B$1:$B$104,ROW($B$1:$B$104)-MIN(ROW($A$1:$A$107))+1,""), ROW()-39)),"")</f>
        <v/>
      </c>
      <c r="AH51" s="296" t="str" cm="1">
        <f t="array" ref="AH51">IFERROR(INDEX($A$1:$A$107,SMALL(IF($O$42=$B$1:$B$104,ROW($B$1:$B$104)-MIN(ROW($A$1:$A$107))+1,""), ROW()-39)),"")</f>
        <v/>
      </c>
      <c r="AI51" s="296" t="str" cm="1">
        <f t="array" ref="AI51">IFERROR(INDEX($A$1:$A$107,SMALL(IF($O$47=$B$1:$B$104,ROW($B$1:$B$104)-MIN(ROW($A$1:$A$107))+1,""), ROW()-39)),"")</f>
        <v/>
      </c>
      <c r="AJ51" s="330" t="str" cm="1">
        <f t="array" ref="AJ51">IFERROR(INDEX($A$1:$A$107,SMALL(IF($O$6=$B$1:$B$104,ROW($B$1:$B$104)-MIN(ROW($A$1:$A$107))+1,""), ROW()-1)),"")</f>
        <v/>
      </c>
      <c r="AM51" s="1652" t="s">
        <v>234</v>
      </c>
      <c r="AN51" s="337"/>
      <c r="AO51" s="337"/>
      <c r="AP51" s="337"/>
      <c r="AQ51" s="337"/>
      <c r="AR51" s="337"/>
      <c r="AS51" s="337"/>
      <c r="AT51" s="337"/>
    </row>
    <row r="52" spans="1:46" ht="16.899999999999999" customHeight="1">
      <c r="A52" s="315" t="str" cm="1">
        <f t="array" ref="A52">_xlfn.IFS(G12=0,"",G12&gt;0,G12)</f>
        <v>Rolando Martinez</v>
      </c>
      <c r="B52" s="314" t="str" cm="1">
        <f t="array" ref="B52">_xlfn.IFS(I12=0,"",I12&gt;0,I12)</f>
        <v>rpa</v>
      </c>
      <c r="C52" s="56"/>
      <c r="E52" s="969"/>
      <c r="F52" s="1851"/>
      <c r="G52" s="1851"/>
      <c r="H52" s="1851"/>
      <c r="I52" s="1851"/>
      <c r="J52" s="56"/>
      <c r="K52" s="56"/>
      <c r="Z52" s="323">
        <v>11</v>
      </c>
      <c r="AA52" s="212" t="str" cm="1">
        <f t="array" ref="AA52">IFERROR(INDEX($A$1:$A$107,SMALL(IF($O$40=$B$1:$B$104,ROW($B$1:$B$104)-MIN(ROW($A$1:$A$107))+1,""), ROW()-39)),"")</f>
        <v/>
      </c>
      <c r="AB52" s="296" t="str" cm="1">
        <f t="array" ref="AB52">IFERROR(INDEX($A$1:$A$107,SMALL(IF($O$41=$B$1:$B$104,ROW($B$1:$B$104)-MIN(ROW($A$1:$A$107))+1,""), ROW()-39)),"")</f>
        <v/>
      </c>
      <c r="AC52" s="296" t="str" cm="1">
        <f t="array" ref="AC52">IFERROR(INDEX($A$1:$A$107,SMALL(IF($O$46=$B$1:$B$104,ROW($B$1:$B$104)-MIN(ROW($A$1:$A$107))+1,""), ROW()-39)),"")</f>
        <v/>
      </c>
      <c r="AD52" s="296"/>
      <c r="AE52" s="296"/>
      <c r="AF52" s="296" t="str" cm="1">
        <f t="array" ref="AF52">IFERROR(INDEX($A$1:$A$107,SMALL(IF($O$43=$B$1:$B$104,ROW($B$1:$B$104)-MIN(ROW($A$1:$A$107))+1,""), ROW()-39)),"")</f>
        <v/>
      </c>
      <c r="AG52" s="296" t="str" cm="1">
        <f t="array" ref="AG52">IFERROR(INDEX($A$1:$A$107,SMALL(IF($O$42=$B$1:$B$104,ROW($B$1:$B$104)-MIN(ROW($A$1:$A$107))+1,""), ROW()-39)),"")</f>
        <v/>
      </c>
      <c r="AH52" s="296" t="str" cm="1">
        <f t="array" ref="AH52">IFERROR(INDEX($A$1:$A$407,SMALL(IF($O$45=$B$1:$B$404,ROW($B$1:$B$404)-MIN(ROW($A$1:$A$407))+1,""), ROW()-39)),"")</f>
        <v/>
      </c>
      <c r="AI52" s="296" t="str" cm="1">
        <f t="array" ref="AI52">IFERROR(INDEX($A$1:$A$107,SMALL(IF($O$47=$B$1:$B$104,ROW($B$1:$B$104)-MIN(ROW($A$1:$A$107))+1,""), ROW()-39)),"")</f>
        <v/>
      </c>
      <c r="AJ52" s="330" t="str" cm="1">
        <f t="array" ref="AJ52">IFERROR(INDEX($A$1:$A$107,SMALL(IF($O$6=$B$1:$B$104,ROW($B$1:$B$104)-MIN(ROW($A$1:$A$107))+1,""), ROW()-1)),"")</f>
        <v/>
      </c>
      <c r="AM52" s="1652"/>
      <c r="AN52" s="337"/>
      <c r="AO52" s="337"/>
      <c r="AP52" s="337"/>
      <c r="AQ52" s="337"/>
      <c r="AR52" s="337"/>
      <c r="AS52" s="337"/>
      <c r="AT52" s="337"/>
    </row>
    <row r="53" spans="1:46" ht="16.899999999999999" customHeight="1">
      <c r="A53" s="315" t="str" cm="1">
        <f t="array" ref="A53">_xlfn.IFS(G13=0,"",G13&gt;0,G13)</f>
        <v>Viviany Morfo</v>
      </c>
      <c r="B53" s="314" t="str" cm="1">
        <f t="array" ref="B53">_xlfn.IFS(I13=0,"",I13&gt;0,I13)</f>
        <v>pc</v>
      </c>
      <c r="C53" s="56"/>
      <c r="E53" s="969"/>
      <c r="F53" s="1851"/>
      <c r="G53" s="1851"/>
      <c r="H53" s="1851"/>
      <c r="I53" s="1851"/>
      <c r="J53" s="56"/>
      <c r="K53" s="56"/>
      <c r="Z53" s="323">
        <v>12</v>
      </c>
      <c r="AA53" s="212" t="str" cm="1">
        <f t="array" ref="AA53">IFERROR(INDEX($A$1:$A$107,SMALL(IF($O$40=$B$1:$B$104,ROW($B$1:$B$104)-MIN(ROW($A$1:$A$107))+1,""), ROW()-39)),"")</f>
        <v/>
      </c>
      <c r="AB53" s="296" t="str" cm="1">
        <f t="array" ref="AB53">IFERROR(INDEX($A$1:$A$107,SMALL(IF($O$41=$B$1:$B$104,ROW($B$1:$B$104)-MIN(ROW($A$1:$A$107))+1,""), ROW()-39)),"")</f>
        <v/>
      </c>
      <c r="AC53" s="296" t="str" cm="1">
        <f t="array" ref="AC53">IFERROR(INDEX($A$1:$A$107,SMALL(IF($O$46=$B$1:$B$104,ROW($B$1:$B$104)-MIN(ROW($A$1:$A$107))+1,""), ROW()-39)),"")</f>
        <v/>
      </c>
      <c r="AD53" s="296"/>
      <c r="AE53" s="296"/>
      <c r="AF53" s="296" t="str" cm="1">
        <f t="array" ref="AF53">IFERROR(INDEX($A$1:$A$107,SMALL(IF($O$43=$B$1:$B$104,ROW($B$1:$B$104)-MIN(ROW($A$1:$A$107))+1,""), ROW()-39)),"")</f>
        <v/>
      </c>
      <c r="AG53" s="296" t="str" cm="1">
        <f t="array" ref="AG53">IFERROR(INDEX($A$1:$A$107,SMALL(IF($O$42=$B$1:$B$104,ROW($B$1:$B$104)-MIN(ROW($A$1:$A$107))+1,""), ROW()-39)),"")</f>
        <v/>
      </c>
      <c r="AH53" s="296" t="str" cm="1">
        <f t="array" ref="AH53">IFERROR(INDEX($A$1:$A$407,SMALL(IF($O$45=$B$1:$B$404,ROW($B$1:$B$404)-MIN(ROW($A$1:$A$407))+1,""), ROW()-39)),"")</f>
        <v/>
      </c>
      <c r="AI53" s="296" t="str" cm="1">
        <f t="array" ref="AI53">IFERROR(INDEX($A$1:$A$107,SMALL(IF($O$47=$B$1:$B$104,ROW($B$1:$B$104)-MIN(ROW($A$1:$A$107))+1,""), ROW()-39)),"")</f>
        <v/>
      </c>
      <c r="AM53" s="1652"/>
      <c r="AN53" s="337"/>
      <c r="AO53" s="337"/>
      <c r="AP53" s="337"/>
      <c r="AQ53" s="337"/>
      <c r="AR53" s="337"/>
      <c r="AS53" s="337"/>
      <c r="AT53" s="337"/>
    </row>
    <row r="54" spans="1:46" ht="16.899999999999999" customHeight="1">
      <c r="A54" s="315" t="str" cm="1">
        <f t="array" ref="A54">_xlfn.IFS(G14=0,"",G14&gt;0,G14)</f>
        <v>Karina Ramirez</v>
      </c>
      <c r="B54" s="314" t="str" cm="1">
        <f t="array" ref="B54">_xlfn.IFS(I14=0,"",I14&gt;0,I14)</f>
        <v>rpa</v>
      </c>
      <c r="C54" s="56"/>
      <c r="E54" s="969"/>
      <c r="F54" s="1874"/>
      <c r="G54" s="1874"/>
      <c r="H54" s="1851"/>
      <c r="I54" s="1851"/>
      <c r="J54" s="56"/>
      <c r="K54" s="56"/>
      <c r="Z54" s="323">
        <v>13</v>
      </c>
      <c r="AA54" s="212" t="str" cm="1">
        <f t="array" ref="AA54">IFERROR(INDEX($A$1:$A$107,SMALL(IF($O$40=$B$1:$B$104,ROW($B$1:$B$104)-MIN(ROW($A$1:$A$107))+1,""), ROW()-39)),"")</f>
        <v/>
      </c>
      <c r="AB54" s="296" t="str" cm="1">
        <f t="array" ref="AB54">IFERROR(INDEX($A$1:$A$107,SMALL(IF($O$41=$B$1:$B$104,ROW($B$1:$B$104)-MIN(ROW($A$1:$A$107))+1,""), ROW()-39)),"")</f>
        <v/>
      </c>
      <c r="AC54" s="296"/>
      <c r="AD54" s="296"/>
      <c r="AE54" s="296"/>
      <c r="AF54" s="296" t="str" cm="1">
        <f t="array" ref="AF54">IFERROR(INDEX($A$1:$A$107,SMALL(IF($O$43=$B$1:$B$104,ROW($B$1:$B$104)-MIN(ROW($A$1:$A$107))+1,""), ROW()-39)),"")</f>
        <v/>
      </c>
      <c r="AG54" s="296"/>
      <c r="AH54" s="296"/>
      <c r="AI54" s="296"/>
      <c r="AM54" s="1652"/>
      <c r="AN54" s="337"/>
      <c r="AO54" s="337"/>
      <c r="AP54" s="337"/>
      <c r="AQ54" s="337"/>
      <c r="AR54" s="337"/>
      <c r="AS54" s="337"/>
      <c r="AT54" s="337"/>
    </row>
    <row r="55" spans="1:46" ht="16.899999999999999" customHeight="1">
      <c r="A55" s="315" t="str" cm="1">
        <f t="array" ref="A55">_xlfn.IFS(G15=0,"",G15&gt;0,G15)</f>
        <v>Emiliy McComick</v>
      </c>
      <c r="B55" s="314" t="str" cm="1">
        <f t="array" ref="B55">_xlfn.IFS(I15=0,"",I15&gt;0,I15)</f>
        <v>pc</v>
      </c>
      <c r="C55" s="56"/>
      <c r="E55" s="969"/>
      <c r="F55" s="1874"/>
      <c r="G55" s="1874"/>
      <c r="H55" s="1851"/>
      <c r="I55" s="1851"/>
      <c r="J55" s="56"/>
      <c r="K55" s="56"/>
      <c r="Z55" s="323">
        <v>14</v>
      </c>
      <c r="AA55" s="212" t="str" cm="1">
        <f t="array" ref="AA55">IFERROR(INDEX($A$1:$A$107,SMALL(IF($O$40=$B$1:$B$104,ROW($B$1:$B$104)-MIN(ROW($A$1:$A$107))+1,""), ROW()-39)),"")</f>
        <v/>
      </c>
      <c r="AB55" s="296" t="str" cm="1">
        <f t="array" ref="AB55">IFERROR(INDEX($A$1:$A$107,SMALL(IF($O$41=$B$1:$B$104,ROW($B$1:$B$104)-MIN(ROW($A$1:$A$107))+1,""), ROW()-39)),"")</f>
        <v/>
      </c>
      <c r="AC55" s="296" t="str" cm="1">
        <f t="array" ref="AC55">IFERROR(INDEX($A$1:$A$107,SMALL(IF($O$46=$B$1:$B$104,ROW($B$1:$B$104)-MIN(ROW($A$1:$A$107))+1,""), ROW()-39)),"")</f>
        <v/>
      </c>
      <c r="AD55" s="296"/>
      <c r="AE55" s="296"/>
      <c r="AF55" s="296" t="str" cm="1">
        <f t="array" ref="AF55">IFERROR(INDEX($A$1:$A$107,SMALL(IF($O$43=$B$1:$B$104,ROW($B$1:$B$104)-MIN(ROW($A$1:$A$107))+1,""), ROW()-39)),"")</f>
        <v/>
      </c>
      <c r="AG55" s="296" t="str" cm="1">
        <f t="array" ref="AG55">IFERROR(INDEX($A$1:$A$107,SMALL(IF($O$42=$B$1:$B$104,ROW($B$1:$B$104)-MIN(ROW($A$1:$A$107))+1,""), ROW()-39)),"")</f>
        <v/>
      </c>
      <c r="AH55" s="296" t="str" cm="1">
        <f t="array" ref="AH55">IFERROR(INDEX($A$1:$A$407,SMALL(IF($O$45=$B$1:$B$404,ROW($B$1:$B$404)-MIN(ROW($A$1:$A$407))+1,""), ROW()-39)),"")</f>
        <v/>
      </c>
      <c r="AI55" s="296" t="str" cm="1">
        <f t="array" ref="AI55">IFERROR(INDEX($A$1:$A$107,SMALL(IF($O$47=$B$1:$B$104,ROW($B$1:$B$104)-MIN(ROW($A$1:$A$107))+1,""), ROW()-39)),"")</f>
        <v/>
      </c>
      <c r="AM55" s="1652"/>
      <c r="AN55" s="339"/>
      <c r="AO55" s="339"/>
      <c r="AP55" s="339"/>
      <c r="AQ55" s="339"/>
      <c r="AR55" s="339"/>
      <c r="AS55" s="339"/>
      <c r="AT55" s="339"/>
    </row>
    <row r="56" spans="1:46" ht="16.899999999999999" customHeight="1">
      <c r="A56" s="315" t="str" cm="1">
        <f t="array" ref="A56">_xlfn.IFS(G16=0,"",G16&gt;0,G16)</f>
        <v/>
      </c>
      <c r="B56" s="314" t="str" cm="1">
        <f t="array" ref="B56">_xlfn.IFS(I16=0,"",I16&gt;0,I16)</f>
        <v/>
      </c>
      <c r="C56" s="56"/>
      <c r="E56" s="969"/>
      <c r="F56" s="1874"/>
      <c r="G56" s="1874"/>
      <c r="H56" s="1851"/>
      <c r="I56" s="1851"/>
      <c r="J56" s="56"/>
      <c r="K56" s="56"/>
      <c r="Z56" s="323">
        <v>15</v>
      </c>
      <c r="AA56" s="212" t="str" cm="1">
        <f t="array" ref="AA56">IFERROR(INDEX($A$1:$A$107,SMALL(IF($O$40=$B$1:$B$104,ROW($B$1:$B$104)-MIN(ROW($A$1:$A$107))+1,""), ROW()-39)),"")</f>
        <v/>
      </c>
      <c r="AB56" s="296" t="str" cm="1">
        <f t="array" ref="AB56">IFERROR(INDEX($A$1:$A$107,SMALL(IF($O$41=$B$1:$B$104,ROW($B$1:$B$104)-MIN(ROW($A$1:$A$107))+1,""), ROW()-39)),"")</f>
        <v/>
      </c>
      <c r="AC56" s="296" t="str" cm="1">
        <f t="array" ref="AC56">IFERROR(INDEX($A$1:$A$107,SMALL(IF($O$46=$B$1:$B$104,ROW($B$1:$B$104)-MIN(ROW($A$1:$A$107))+1,""), ROW()-39)),"")</f>
        <v/>
      </c>
      <c r="AD56" s="296"/>
      <c r="AE56" s="296"/>
      <c r="AF56" s="296" t="str" cm="1">
        <f t="array" ref="AF56">IFERROR(INDEX($A$1:$A$107,SMALL(IF($O$43=$B$1:$B$104,ROW($B$1:$B$104)-MIN(ROW($A$1:$A$107))+1,""), ROW()-39)),"")</f>
        <v/>
      </c>
      <c r="AG56" s="296" t="str" cm="1">
        <f t="array" ref="AG56">IFERROR(INDEX($A$1:$A$107,SMALL(IF($O$42=$B$1:$B$104,ROW($B$1:$B$104)-MIN(ROW($A$1:$A$107))+1,""), ROW()-39)),"")</f>
        <v/>
      </c>
      <c r="AH56" s="296" t="str" cm="1">
        <f t="array" ref="AH56">IFERROR(INDEX($A$1:$A$407,SMALL(IF($O$45=$B$1:$B$404,ROW($B$1:$B$404)-MIN(ROW($A$1:$A$407))+1,""), ROW()-39)),"")</f>
        <v/>
      </c>
      <c r="AI56" s="296" t="str" cm="1">
        <f t="array" ref="AI56">IFERROR(INDEX($A$1:$A$107,SMALL(IF($O$47=$B$1:$B$104,ROW($B$1:$B$104)-MIN(ROW($A$1:$A$107))+1,""), ROW()-39)),"")</f>
        <v/>
      </c>
      <c r="AM56" s="1652"/>
      <c r="AN56" s="339"/>
      <c r="AO56" s="339"/>
      <c r="AP56" s="339"/>
      <c r="AQ56" s="339"/>
      <c r="AR56" s="339"/>
      <c r="AS56" s="339"/>
      <c r="AT56" s="339"/>
    </row>
    <row r="57" spans="1:46" ht="16.899999999999999" customHeight="1">
      <c r="A57" s="315" t="str" cm="1">
        <f t="array" ref="A57">_xlfn.IFS(G17=0,"",G17&gt;0,G17)</f>
        <v/>
      </c>
      <c r="B57" s="314" t="str" cm="1">
        <f t="array" ref="B57">_xlfn.IFS(I17=0,"",I17&gt;0,I17)</f>
        <v/>
      </c>
      <c r="C57" s="56"/>
      <c r="E57" s="969"/>
      <c r="F57" s="1874"/>
      <c r="G57" s="1874"/>
      <c r="H57" s="1851"/>
      <c r="I57" s="1851"/>
      <c r="J57" s="56"/>
      <c r="K57" s="56"/>
      <c r="Z57" s="323">
        <v>16</v>
      </c>
      <c r="AA57" s="212" t="str" cm="1">
        <f t="array" ref="AA57">IFERROR(INDEX($A$1:$A$107,SMALL(IF($O$40=$B$1:$B$104,ROW($B$1:$B$104)-MIN(ROW($A$1:$A$107))+1,""), ROW()-39)),"")</f>
        <v/>
      </c>
      <c r="AB57" s="296" t="str" cm="1">
        <f t="array" ref="AB57">IFERROR(INDEX($A$1:$A$107,SMALL(IF($O$41=$B$1:$B$104,ROW($B$1:$B$104)-MIN(ROW($A$1:$A$107))+1,""), ROW()-39)),"")</f>
        <v/>
      </c>
      <c r="AC57" s="296" t="str" cm="1">
        <f t="array" ref="AC57">IFERROR(INDEX($A$1:$A$107,SMALL(IF($O$46=$B$1:$B$104,ROW($B$1:$B$104)-MIN(ROW($A$1:$A$107))+1,""), ROW()-39)),"")</f>
        <v/>
      </c>
      <c r="AD57" s="296"/>
      <c r="AE57" s="296"/>
      <c r="AF57" s="296" t="str" cm="1">
        <f t="array" ref="AF57">IFERROR(INDEX($A$1:$A$107,SMALL(IF($O$43=$B$1:$B$104,ROW($B$1:$B$104)-MIN(ROW($A$1:$A$107))+1,""), ROW()-39)),"")</f>
        <v/>
      </c>
      <c r="AG57" s="323"/>
      <c r="AH57" s="296" t="str" cm="1">
        <f t="array" ref="AH57">IFERROR(INDEX($A$1:$A$407,SMALL(IF($O$45=$B$1:$B$404,ROW($B$1:$B$404)-MIN(ROW($A$1:$A$407))+1,""), ROW()-39)),"")</f>
        <v/>
      </c>
      <c r="AI57" s="296" t="str" cm="1">
        <f t="array" ref="AI57">IFERROR(INDEX($A$1:$A$107,SMALL(IF($O$47=$B$1:$B$104,ROW($B$1:$B$104)-MIN(ROW($A$1:$A$107))+1,""), ROW()-39)),"")</f>
        <v/>
      </c>
      <c r="AM57" s="1655" t="s">
        <v>272</v>
      </c>
      <c r="AN57" s="338"/>
      <c r="AO57" s="338"/>
      <c r="AP57" s="338"/>
      <c r="AQ57" s="338"/>
      <c r="AR57" s="338"/>
      <c r="AS57" s="338"/>
      <c r="AT57" s="338"/>
    </row>
    <row r="58" spans="1:46" ht="16.899999999999999" customHeight="1">
      <c r="A58" s="315" t="str" cm="1">
        <f t="array" ref="A58">_xlfn.IFS(G18=0,"",G18&gt;0,G18)</f>
        <v/>
      </c>
      <c r="B58" s="314" t="str" cm="1">
        <f t="array" ref="B58">_xlfn.IFS(I18=0,"",I18&gt;0,I18)</f>
        <v/>
      </c>
      <c r="C58" s="56"/>
      <c r="E58" s="969"/>
      <c r="F58" s="1874"/>
      <c r="G58" s="1874"/>
      <c r="H58" s="1851"/>
      <c r="I58" s="1851"/>
      <c r="J58" s="56"/>
      <c r="K58" s="56"/>
      <c r="Z58" s="323"/>
      <c r="AA58" s="323"/>
      <c r="AB58" s="323"/>
      <c r="AC58" s="323"/>
      <c r="AD58" s="208"/>
      <c r="AE58" s="208"/>
      <c r="AF58" s="323"/>
      <c r="AG58" s="323"/>
      <c r="AH58" s="323"/>
      <c r="AI58" s="296" t="str" cm="1">
        <f t="array" ref="AI58">IFERROR(INDEX($A$1:$A$107,SMALL(IF($O$47=$B$1:$B$104,ROW($B$1:$B$104)-MIN(ROW($A$1:$A$107))+1,""), ROW()-39)),"")</f>
        <v/>
      </c>
      <c r="AM58" s="1655"/>
      <c r="AN58" s="307"/>
      <c r="AO58" s="307"/>
      <c r="AP58" s="307"/>
      <c r="AQ58" s="307"/>
      <c r="AR58" s="307"/>
      <c r="AS58" s="307"/>
      <c r="AT58" s="307"/>
    </row>
    <row r="59" spans="1:46" ht="13.15" customHeight="1">
      <c r="A59" s="315" t="str" cm="1">
        <f t="array" ref="A59">_xlfn.IFS(G19=0,"",G19&gt;0,G19)</f>
        <v/>
      </c>
      <c r="B59" s="314" t="str" cm="1">
        <f t="array" ref="B59">_xlfn.IFS(I19=0,"",I19&gt;0,I19)</f>
        <v/>
      </c>
      <c r="C59" s="56"/>
      <c r="E59" s="969"/>
      <c r="F59" s="1874"/>
      <c r="G59" s="1874"/>
      <c r="H59" s="1851"/>
      <c r="I59" s="1851"/>
      <c r="J59" s="56"/>
      <c r="K59" s="56"/>
      <c r="Z59" s="323"/>
      <c r="AA59" s="323"/>
      <c r="AB59" s="323"/>
      <c r="AC59" s="323"/>
      <c r="AD59" s="208"/>
      <c r="AE59" s="208"/>
      <c r="AF59" s="323"/>
      <c r="AG59" s="323"/>
      <c r="AH59" s="323"/>
      <c r="AI59" s="296" t="str" cm="1">
        <f t="array" ref="AI59">IFERROR(INDEX($A$1:$A$107,SMALL(IF($O$47=$B$1:$B$104,ROW($B$1:$B$104)-MIN(ROW($A$1:$A$107))+1,""), ROW()-39)),"")</f>
        <v/>
      </c>
      <c r="AM59" s="1655"/>
      <c r="AN59" s="307"/>
      <c r="AO59" s="307"/>
      <c r="AP59" s="307"/>
      <c r="AQ59" s="307"/>
      <c r="AR59" s="307"/>
      <c r="AS59" s="307"/>
      <c r="AT59" s="307"/>
    </row>
    <row r="60" spans="1:46" ht="15" customHeight="1">
      <c r="A60" s="315" t="str" cm="1">
        <f t="array" ref="A60">_xlfn.IFS(G20=0,"",G20&gt;0,G20)</f>
        <v/>
      </c>
      <c r="B60" s="314" t="str" cm="1">
        <f t="array" ref="B60">_xlfn.IFS(I20=0,"",I20&gt;0,I20)</f>
        <v/>
      </c>
      <c r="C60" s="56"/>
      <c r="E60" s="969"/>
      <c r="F60" s="1874"/>
      <c r="G60" s="1874"/>
      <c r="H60" s="1851"/>
      <c r="I60" s="1851"/>
      <c r="J60" s="56"/>
      <c r="K60" s="56"/>
      <c r="Z60" s="323"/>
      <c r="AA60" s="323"/>
      <c r="AB60" s="323"/>
      <c r="AC60" s="323"/>
      <c r="AD60" s="208"/>
      <c r="AE60" s="208"/>
      <c r="AF60" s="323"/>
      <c r="AG60" s="323"/>
      <c r="AH60" s="323"/>
      <c r="AI60" s="296" t="str" cm="1">
        <f t="array" ref="AI60">IFERROR(INDEX($A$1:$A$107,SMALL(IF($O$47=$B$1:$B$104,ROW($B$1:$B$104)-MIN(ROW($A$1:$A$107))+1,""), ROW()-39)),"")</f>
        <v/>
      </c>
      <c r="AM60" s="1655"/>
      <c r="AN60" s="307"/>
      <c r="AO60" s="307"/>
      <c r="AP60" s="307"/>
      <c r="AQ60" s="307"/>
      <c r="AR60" s="307"/>
      <c r="AS60" s="307"/>
      <c r="AT60" s="307"/>
    </row>
    <row r="61" spans="1:46" ht="16.5" customHeight="1">
      <c r="A61" s="315" t="str" cm="1">
        <f t="array" ref="A61">_xlfn.IFS(G23=0,"",G23&gt;0,G23)</f>
        <v/>
      </c>
      <c r="B61" s="314" t="str" cm="1">
        <f t="array" ref="B61">_xlfn.IFS(I23=0,"",I23&gt;0,I23)</f>
        <v/>
      </c>
      <c r="C61" s="56"/>
      <c r="E61" s="969"/>
      <c r="F61" s="1874"/>
      <c r="G61" s="1874"/>
      <c r="H61" s="1851"/>
      <c r="I61" s="1851"/>
      <c r="J61" s="56"/>
      <c r="K61" s="56"/>
      <c r="P61" s="309"/>
      <c r="Z61" s="323"/>
      <c r="AA61" s="323"/>
      <c r="AB61" s="323"/>
      <c r="AC61" s="323"/>
      <c r="AD61" s="208"/>
      <c r="AE61" s="208"/>
      <c r="AF61" s="323"/>
      <c r="AG61" s="323"/>
      <c r="AH61" s="323"/>
      <c r="AI61" s="296" t="str" cm="1">
        <f t="array" ref="AI61">IFERROR(INDEX($A$1:$A$107,SMALL(IF($O$47=$B$1:$B$104,ROW($B$1:$B$104)-MIN(ROW($A$1:$A$107))+1,""), ROW()-39)),"")</f>
        <v/>
      </c>
      <c r="AM61" s="1655"/>
      <c r="AN61" s="340"/>
      <c r="AO61" s="340"/>
      <c r="AP61" s="340"/>
      <c r="AQ61" s="340"/>
      <c r="AR61" s="340"/>
      <c r="AS61" s="340"/>
      <c r="AT61" s="340"/>
    </row>
    <row r="62" spans="1:46" ht="13.15" customHeight="1">
      <c r="A62" s="315" t="str" cm="1">
        <f t="array" ref="A62">_xlfn.IFS(G24=0,"",G24&gt;0,G24)</f>
        <v/>
      </c>
      <c r="B62" s="314" t="str" cm="1">
        <f t="array" ref="B62">_xlfn.IFS(I24=0,"",I24&gt;0,I24)</f>
        <v/>
      </c>
      <c r="C62" s="56"/>
      <c r="E62" s="969"/>
      <c r="F62" s="1874"/>
      <c r="G62" s="1874"/>
      <c r="H62" s="1851"/>
      <c r="I62" s="1851"/>
      <c r="J62" s="56"/>
      <c r="K62" s="56"/>
      <c r="Z62" s="323"/>
      <c r="AA62" s="323"/>
      <c r="AB62" s="323"/>
      <c r="AC62" s="323"/>
      <c r="AD62" s="208"/>
      <c r="AE62" s="208"/>
      <c r="AF62" s="323"/>
      <c r="AG62" s="323"/>
      <c r="AH62" s="323"/>
      <c r="AI62" s="296" t="str" cm="1">
        <f t="array" ref="AI62">IFERROR(INDEX($A$1:$A$107,SMALL(IF($O$47=$B$1:$B$104,ROW($B$1:$B$104)-MIN(ROW($A$1:$A$107))+1,""), ROW()-39)),"")</f>
        <v/>
      </c>
      <c r="AM62" s="1655"/>
      <c r="AN62" s="340"/>
      <c r="AO62" s="340"/>
      <c r="AP62" s="340"/>
      <c r="AQ62" s="340"/>
      <c r="AR62" s="340"/>
      <c r="AS62" s="340"/>
      <c r="AT62" s="340"/>
    </row>
    <row r="63" spans="1:46" ht="14.45" customHeight="1">
      <c r="A63" s="315" t="str" cm="1">
        <f t="array" ref="A63">_xlfn.IFS(G25=0,"",G25&gt;0,G25)</f>
        <v/>
      </c>
      <c r="B63" s="314" t="str" cm="1">
        <f t="array" ref="B63">_xlfn.IFS(I25=0,"",I25&gt;0,I25)</f>
        <v/>
      </c>
      <c r="C63" s="56"/>
      <c r="E63" s="969"/>
      <c r="F63" s="1874"/>
      <c r="G63" s="1874"/>
      <c r="H63" s="1851"/>
      <c r="I63" s="1851"/>
      <c r="J63" s="56"/>
      <c r="K63" s="56"/>
      <c r="Z63" s="323"/>
      <c r="AA63" s="323"/>
      <c r="AB63" s="323"/>
      <c r="AC63" s="323"/>
      <c r="AD63" s="208"/>
      <c r="AE63" s="208"/>
      <c r="AF63" s="323"/>
      <c r="AG63" s="323"/>
      <c r="AH63" s="323"/>
      <c r="AI63" s="296" t="str" cm="1">
        <f t="array" ref="AI63">IFERROR(INDEX($A$1:$A$107,SMALL(IF($O$47=$B$1:$B$104,ROW($B$1:$B$104)-MIN(ROW($A$1:$A$107))+1,""), ROW()-39)),"")</f>
        <v/>
      </c>
    </row>
    <row r="64" spans="1:46" ht="15" customHeight="1">
      <c r="A64" s="315" t="str" cm="1">
        <f t="array" ref="A64">_xlfn.IFS(G26=0,"",G26&gt;0,G26)</f>
        <v/>
      </c>
      <c r="B64" s="314" t="str" cm="1">
        <f t="array" ref="B64">_xlfn.IFS(I26=0,"",I26&gt;0,I26)</f>
        <v/>
      </c>
      <c r="C64" s="56"/>
      <c r="E64" s="969"/>
      <c r="F64" s="1874"/>
      <c r="G64" s="1874"/>
      <c r="H64" s="1851"/>
      <c r="I64" s="1851"/>
      <c r="J64" s="56"/>
      <c r="K64" s="56"/>
      <c r="Z64" s="323"/>
      <c r="AA64" s="323"/>
      <c r="AB64" s="323"/>
      <c r="AC64" s="323"/>
      <c r="AD64" s="208"/>
      <c r="AE64" s="208"/>
      <c r="AF64" s="323"/>
      <c r="AG64" s="323"/>
      <c r="AH64" s="323"/>
      <c r="AI64" s="296" t="str" cm="1">
        <f t="array" ref="AI64">IFERROR(INDEX($A$1:$A$107,SMALL(IF($O$47=$B$1:$B$104,ROW($B$1:$B$104)-MIN(ROW($A$1:$A$107))+1,""), ROW()-39)),"")</f>
        <v/>
      </c>
    </row>
    <row r="65" spans="1:35" ht="14.25" customHeight="1">
      <c r="A65" s="315" t="str" cm="1">
        <f t="array" ref="A65">_xlfn.IFS(G27=0,"",G27&gt;0,G27)</f>
        <v/>
      </c>
      <c r="B65" s="314" t="str" cm="1">
        <f t="array" ref="B65">_xlfn.IFS(I27=0,"",I27&gt;0,I27)</f>
        <v/>
      </c>
      <c r="C65" s="56"/>
      <c r="E65" s="969"/>
      <c r="F65" s="1874"/>
      <c r="G65" s="1874"/>
      <c r="H65" s="1851"/>
      <c r="I65" s="1851"/>
      <c r="J65" s="56"/>
      <c r="K65" s="56"/>
      <c r="Z65" s="323"/>
      <c r="AA65" s="323"/>
      <c r="AB65" s="323"/>
      <c r="AC65" s="323"/>
      <c r="AD65" s="208"/>
      <c r="AE65" s="208"/>
      <c r="AF65" s="323"/>
      <c r="AG65" s="323"/>
      <c r="AH65" s="323"/>
      <c r="AI65" s="296" t="str" cm="1">
        <f t="array" ref="AI65">IFERROR(INDEX($A$1:$A$107,SMALL(IF($O$47=$B$1:$B$104,ROW($B$1:$B$104)-MIN(ROW($A$1:$A$107))+1,""), ROW()-39)),"")</f>
        <v/>
      </c>
    </row>
    <row r="66" spans="1:35" ht="13.15" customHeight="1">
      <c r="A66" s="315"/>
      <c r="B66" s="314" t="str" cm="1">
        <f t="array" ref="B66">_xlfn.IFS(I29=0,"",I29&gt;0,I29)</f>
        <v/>
      </c>
      <c r="C66" s="56"/>
      <c r="E66" s="969"/>
      <c r="F66" s="1874"/>
      <c r="G66" s="1874"/>
      <c r="H66" s="1851"/>
      <c r="I66" s="1851"/>
      <c r="J66" s="56"/>
      <c r="K66" s="56"/>
      <c r="Z66" s="323"/>
      <c r="AA66" s="323"/>
      <c r="AB66" s="323"/>
      <c r="AC66" s="323"/>
      <c r="AD66" s="208"/>
      <c r="AE66" s="208"/>
      <c r="AF66" s="323"/>
      <c r="AH66" s="323"/>
      <c r="AI66" s="296" t="str" cm="1">
        <f t="array" ref="AI66">IFERROR(INDEX($A$1:$A$107,SMALL(IF($O$47=$B$1:$B$104,ROW($B$1:$B$104)-MIN(ROW($A$1:$A$107))+1,""), ROW()-39)),"")</f>
        <v/>
      </c>
    </row>
    <row r="67" spans="1:35" ht="13.15" customHeight="1">
      <c r="A67" s="315"/>
      <c r="B67" s="314"/>
      <c r="C67" s="56"/>
      <c r="E67" s="969"/>
      <c r="F67" s="1874"/>
      <c r="G67" s="1874"/>
      <c r="H67" s="1851"/>
      <c r="I67" s="1851"/>
      <c r="J67" s="56"/>
      <c r="K67" s="56"/>
    </row>
    <row r="68" spans="1:35" ht="13.15" customHeight="1">
      <c r="A68" s="315" t="str" cm="1">
        <f t="array" ref="A68">_xlfn.IFS(K5=0,"",K5&gt;0,K5)</f>
        <v/>
      </c>
      <c r="B68" s="314" t="str" cm="1">
        <f t="array" ref="B68">_xlfn.IFS(L5=0,"",L5&gt;0,L5)</f>
        <v/>
      </c>
      <c r="C68" s="56"/>
      <c r="E68" s="969"/>
      <c r="F68" s="1874"/>
      <c r="G68" s="1874"/>
      <c r="H68" s="1851"/>
      <c r="I68" s="1851"/>
      <c r="J68" s="56"/>
      <c r="K68" s="56"/>
    </row>
    <row r="69" spans="1:35" ht="15" customHeight="1">
      <c r="A69" s="315" t="str" cm="1">
        <f t="array" ref="A69">_xlfn.IFS(K6=0,"",K6&gt;0,K6)</f>
        <v/>
      </c>
      <c r="B69" s="314" t="str" cm="1">
        <f t="array" ref="B69">_xlfn.IFS(L6=0,"",L6&gt;0,L6)</f>
        <v/>
      </c>
      <c r="C69" s="56"/>
      <c r="E69" s="969"/>
      <c r="F69" s="1874"/>
      <c r="G69" s="1874"/>
      <c r="H69" s="1851"/>
      <c r="I69" s="1851"/>
      <c r="J69" s="56"/>
      <c r="K69" s="56"/>
    </row>
    <row r="70" spans="1:35" ht="15.75" customHeight="1">
      <c r="A70" s="315" t="str" cm="1">
        <f t="array" ref="A70">_xlfn.IFS(K7=0,"",K7&gt;0,K7)</f>
        <v/>
      </c>
      <c r="B70" s="314" t="str" cm="1">
        <f t="array" ref="B70">_xlfn.IFS(L7=0,"",L7&gt;0,L7)</f>
        <v/>
      </c>
      <c r="C70" s="56"/>
      <c r="H70" s="56"/>
      <c r="I70" s="56"/>
      <c r="J70" s="56"/>
      <c r="K70" s="56"/>
    </row>
    <row r="71" spans="1:35" ht="15" customHeight="1">
      <c r="A71" s="315" t="str" cm="1">
        <f t="array" ref="A71">_xlfn.IFS(K8=0,"",K8&gt;0,K8)</f>
        <v/>
      </c>
      <c r="B71" s="314" t="str" cm="1">
        <f t="array" ref="B71">_xlfn.IFS(L8=0,"",L8&gt;0,L8)</f>
        <v/>
      </c>
      <c r="C71" s="56"/>
      <c r="H71" s="56"/>
      <c r="I71" s="56"/>
      <c r="J71" s="56"/>
    </row>
    <row r="72" spans="1:35" ht="16.5" customHeight="1">
      <c r="A72" s="315" t="str" cm="1">
        <f t="array" ref="A72">_xlfn.IFS(K9=0,"",K9&gt;0,K9)</f>
        <v/>
      </c>
      <c r="B72" s="314" t="str" cm="1">
        <f t="array" ref="B72">_xlfn.IFS(L9=0,"",L9&gt;0,L9)</f>
        <v/>
      </c>
      <c r="C72" s="56"/>
      <c r="H72" s="56"/>
      <c r="I72" s="56"/>
    </row>
    <row r="73" spans="1:35" ht="16.5" customHeight="1">
      <c r="A73" s="315" t="str" cm="1">
        <f t="array" ref="A73">_xlfn.IFS(K10=0,"",K10&gt;0,K10)</f>
        <v/>
      </c>
      <c r="B73" s="314" t="str" cm="1">
        <f t="array" ref="B73">_xlfn.IFS(L10=0,"",L10&gt;0,L10)</f>
        <v/>
      </c>
      <c r="C73" s="56"/>
      <c r="I73" s="56"/>
    </row>
    <row r="74" spans="1:35" ht="16.5" customHeight="1">
      <c r="A74" s="315" t="str" cm="1">
        <f t="array" ref="A74">_xlfn.IFS(K11=0,"",K11&gt;0,K11)</f>
        <v/>
      </c>
      <c r="B74" s="314" t="str" cm="1">
        <f t="array" ref="B74">_xlfn.IFS(L11=0,"",L11&gt;0,L11)</f>
        <v/>
      </c>
      <c r="C74" s="56"/>
      <c r="I74" s="56"/>
    </row>
    <row r="75" spans="1:35" ht="17.25" customHeight="1">
      <c r="A75" s="315" t="str" cm="1">
        <f t="array" ref="A75">_xlfn.IFS(K12=0,"",K12&gt;0,K12)</f>
        <v/>
      </c>
      <c r="B75" s="314" t="str" cm="1">
        <f t="array" ref="B75">_xlfn.IFS(L12=0,"",L12&gt;0,L12)</f>
        <v/>
      </c>
      <c r="C75" s="56"/>
    </row>
    <row r="76" spans="1:35" ht="17.25" customHeight="1">
      <c r="A76" s="315" t="str" cm="1">
        <f t="array" ref="A76">_xlfn.IFS(K13=0,"",K13&gt;0,K13)</f>
        <v/>
      </c>
      <c r="B76" s="314" t="str" cm="1">
        <f t="array" ref="B76">_xlfn.IFS(L13=0,"",L13&gt;0,L13)</f>
        <v/>
      </c>
      <c r="C76" s="56"/>
    </row>
    <row r="77" spans="1:35" ht="15" customHeight="1">
      <c r="A77" s="315" t="str" cm="1">
        <f t="array" ref="A77">_xlfn.IFS(K14=0,"",K14&gt;0,K14)</f>
        <v/>
      </c>
      <c r="B77" s="314" t="str" cm="1">
        <f t="array" ref="B77">_xlfn.IFS(L14=0,"",L14&gt;0,L14)</f>
        <v/>
      </c>
      <c r="C77" s="56"/>
    </row>
    <row r="78" spans="1:35" ht="17.25" customHeight="1">
      <c r="A78" s="315" t="str" cm="1">
        <f t="array" ref="A78">_xlfn.IFS(K15=0,"",K15&gt;0,K15)</f>
        <v/>
      </c>
      <c r="B78" s="314" t="str" cm="1">
        <f t="array" ref="B78">_xlfn.IFS(L15=0,"",L15&gt;0,L15)</f>
        <v/>
      </c>
      <c r="C78" s="56"/>
    </row>
    <row r="79" spans="1:35" ht="16.5" customHeight="1">
      <c r="A79" s="315" t="str" cm="1">
        <f t="array" ref="A79">_xlfn.IFS(K16=0,"",K16&gt;0,K16)</f>
        <v/>
      </c>
      <c r="B79" s="314" t="str" cm="1">
        <f t="array" ref="B79">_xlfn.IFS(L16=0,"",L16&gt;0,L16)</f>
        <v/>
      </c>
      <c r="C79" s="56"/>
    </row>
    <row r="80" spans="1:35" ht="18.75" customHeight="1">
      <c r="A80" s="315" t="str" cm="1">
        <f t="array" ref="A80">_xlfn.IFS(K17=0,"",K17&gt;0,K17)</f>
        <v/>
      </c>
      <c r="B80" s="314" t="str" cm="1">
        <f t="array" ref="B80">_xlfn.IFS(L17=0,"",L17&gt;0,L17)</f>
        <v/>
      </c>
      <c r="C80" s="56"/>
    </row>
    <row r="81" spans="1:3" ht="18" customHeight="1">
      <c r="A81" s="315" t="str" cm="1">
        <f t="array" ref="A81">_xlfn.IFS(K18=0,"",K18&gt;0,K18)</f>
        <v/>
      </c>
      <c r="B81" s="314" t="str" cm="1">
        <f t="array" ref="B81">_xlfn.IFS(L18=0,"",L18&gt;0,L18)</f>
        <v/>
      </c>
      <c r="C81" s="56"/>
    </row>
    <row r="82" spans="1:3">
      <c r="A82" s="315" t="str" cm="1">
        <f t="array" ref="A82">_xlfn.IFS(K19=0,"",K19&gt;0,K19)</f>
        <v xml:space="preserve">                     </v>
      </c>
      <c r="B82" s="314" t="str" cm="1">
        <f t="array" ref="B82">_xlfn.IFS(L19=0,"",L19&gt;0,L19)</f>
        <v/>
      </c>
      <c r="C82" s="56"/>
    </row>
    <row r="83" spans="1:3">
      <c r="A83" s="315" t="str" cm="1">
        <f t="array" ref="A83">_xlfn.IFS(K20=0,"",K20&gt;0,K20)</f>
        <v/>
      </c>
      <c r="B83" s="314" t="str" cm="1">
        <f t="array" ref="B83">_xlfn.IFS(L20=0,"",L20&gt;0,L20)</f>
        <v/>
      </c>
      <c r="C83" s="56"/>
    </row>
    <row r="84" spans="1:3">
      <c r="A84" s="315" t="str" cm="1">
        <f t="array" ref="A84">_xlfn.IFS(K21=0,"",K21&gt;0,K21)</f>
        <v/>
      </c>
      <c r="B84" s="314" t="str" cm="1">
        <f t="array" ref="B84">_xlfn.IFS(L21=0,"",L21&gt;0,L21)</f>
        <v/>
      </c>
      <c r="C84" s="56"/>
    </row>
    <row r="85" spans="1:3">
      <c r="A85" s="315" t="str" cm="1">
        <f t="array" ref="A85">_xlfn.IFS(K22=0,"",K22&gt;0,K22)</f>
        <v/>
      </c>
      <c r="B85" s="314" t="str" cm="1">
        <f t="array" ref="B85">_xlfn.IFS(L22=0,"",L22&gt;0,L22)</f>
        <v/>
      </c>
      <c r="C85" s="56"/>
    </row>
    <row r="86" spans="1:3">
      <c r="A86" s="315" t="str" cm="1">
        <f t="array" ref="A86">_xlfn.IFS(K23=0,"",K23&gt;0,K23)</f>
        <v/>
      </c>
      <c r="B86" s="314" t="str" cm="1">
        <f t="array" ref="B86">_xlfn.IFS(L23=0,"",L23&gt;0,L23)</f>
        <v/>
      </c>
      <c r="C86" s="56"/>
    </row>
    <row r="87" spans="1:3">
      <c r="A87" s="315" t="str" cm="1">
        <f t="array" ref="A87">_xlfn.IFS(K24=0,"",K24&gt;0,K24)</f>
        <v/>
      </c>
      <c r="B87" s="315"/>
      <c r="C87" s="56"/>
    </row>
    <row r="88" spans="1:3">
      <c r="A88" s="315" t="str" cm="1">
        <f t="array" ref="A88">_xlfn.IFS(K25=0,"",K25&gt;0,K25)</f>
        <v/>
      </c>
      <c r="B88" s="315"/>
      <c r="C88" s="56"/>
    </row>
    <row r="89" spans="1:3">
      <c r="A89" s="315" t="str" cm="1">
        <f t="array" ref="A89">_xlfn.IFS(K26=0,"",K26&gt;0,K26)</f>
        <v/>
      </c>
      <c r="B89" s="315"/>
      <c r="C89" s="56"/>
    </row>
    <row r="90" spans="1:3">
      <c r="A90" s="315"/>
      <c r="B90" s="315"/>
      <c r="C90" s="56"/>
    </row>
    <row r="91" spans="1:3">
      <c r="A91" s="315"/>
      <c r="B91" s="315"/>
      <c r="C91" s="56"/>
    </row>
    <row r="92" spans="1:3">
      <c r="A92" s="315"/>
      <c r="B92" s="315"/>
      <c r="C92" s="56"/>
    </row>
    <row r="93" spans="1:3">
      <c r="A93" s="315"/>
      <c r="B93" s="315"/>
      <c r="C93" s="56"/>
    </row>
    <row r="94" spans="1:3">
      <c r="A94" s="315"/>
      <c r="B94" s="315"/>
      <c r="C94" s="56"/>
    </row>
    <row r="95" spans="1:3">
      <c r="A95" s="315"/>
      <c r="B95" s="315"/>
      <c r="C95" s="56"/>
    </row>
    <row r="96" spans="1:3">
      <c r="A96" s="315"/>
      <c r="B96" s="315"/>
      <c r="C96" s="56"/>
    </row>
    <row r="97" spans="1:3">
      <c r="A97" s="315"/>
      <c r="B97" s="315"/>
      <c r="C97" s="56"/>
    </row>
    <row r="98" spans="1:3">
      <c r="A98" s="315"/>
      <c r="B98" s="315"/>
      <c r="C98" s="56"/>
    </row>
    <row r="99" spans="1:3">
      <c r="A99" s="315"/>
      <c r="B99" s="315"/>
      <c r="C99" s="56"/>
    </row>
    <row r="100" spans="1:3">
      <c r="A100" s="315"/>
      <c r="B100" s="315"/>
      <c r="C100" s="56"/>
    </row>
    <row r="101" spans="1:3">
      <c r="A101" s="315"/>
      <c r="B101" s="315"/>
      <c r="C101" s="56"/>
    </row>
    <row r="102" spans="1:3">
      <c r="A102" s="315"/>
      <c r="B102" s="315"/>
      <c r="C102" s="56"/>
    </row>
    <row r="103" spans="1:3">
      <c r="A103" s="315"/>
      <c r="B103" s="315"/>
      <c r="C103" s="56"/>
    </row>
    <row r="104" spans="1:3">
      <c r="A104" s="315"/>
      <c r="B104" s="325"/>
      <c r="C104" s="56"/>
    </row>
    <row r="105" spans="1:3">
      <c r="A105" s="315"/>
      <c r="B105" s="325"/>
      <c r="C105" s="56"/>
    </row>
    <row r="106" spans="1:3">
      <c r="A106" s="315"/>
      <c r="B106" s="325"/>
      <c r="C106" s="56"/>
    </row>
    <row r="107" spans="1:3">
      <c r="A107" s="325"/>
      <c r="B107" s="325"/>
      <c r="C107" s="56"/>
    </row>
    <row r="108" spans="1:3">
      <c r="A108" s="325"/>
      <c r="B108" s="325"/>
      <c r="C108" s="56"/>
    </row>
    <row r="109" spans="1:3">
      <c r="A109" s="325"/>
      <c r="B109" s="325"/>
      <c r="C109" s="56"/>
    </row>
    <row r="110" spans="1:3">
      <c r="A110" s="325"/>
      <c r="B110" s="325"/>
      <c r="C110" s="56"/>
    </row>
    <row r="111" spans="1:3">
      <c r="A111" s="325"/>
      <c r="B111" s="325"/>
      <c r="C111" s="56"/>
    </row>
    <row r="112" spans="1:3">
      <c r="A112" s="325"/>
      <c r="B112" s="325"/>
      <c r="C112" s="56"/>
    </row>
    <row r="113" spans="1:3">
      <c r="A113" s="325"/>
      <c r="B113" s="325"/>
      <c r="C113" s="56"/>
    </row>
    <row r="114" spans="1:3">
      <c r="A114" s="325"/>
      <c r="B114" s="325"/>
      <c r="C114" s="56"/>
    </row>
    <row r="115" spans="1:3">
      <c r="A115" s="325"/>
      <c r="B115" s="325"/>
      <c r="C115" s="56"/>
    </row>
    <row r="116" spans="1:3">
      <c r="A116" s="325"/>
      <c r="B116" s="325"/>
      <c r="C116" s="56"/>
    </row>
    <row r="117" spans="1:3">
      <c r="A117" s="325"/>
      <c r="B117" s="325"/>
      <c r="C117" s="56"/>
    </row>
    <row r="118" spans="1:3">
      <c r="A118" s="325"/>
      <c r="B118" s="325"/>
      <c r="C118" s="56"/>
    </row>
    <row r="119" spans="1:3">
      <c r="A119" s="325"/>
      <c r="B119" s="325"/>
      <c r="C119" s="56"/>
    </row>
    <row r="120" spans="1:3">
      <c r="A120" s="325"/>
      <c r="B120" s="325"/>
      <c r="C120" s="56"/>
    </row>
    <row r="121" spans="1:3">
      <c r="A121" s="325"/>
      <c r="B121" s="325"/>
      <c r="C121" s="56"/>
    </row>
    <row r="122" spans="1:3">
      <c r="A122" s="325"/>
      <c r="B122" s="325"/>
      <c r="C122" s="56"/>
    </row>
    <row r="123" spans="1:3">
      <c r="A123" s="325" t="str" cm="1">
        <f t="array" ref="A123">_xlfn.IFS(K24=0,"",K24&gt;0,K24)</f>
        <v/>
      </c>
      <c r="B123" s="325"/>
    </row>
    <row r="124" spans="1:3">
      <c r="A124" s="325" t="str" cm="1">
        <f t="array" ref="A124">_xlfn.IFS(K25=0,"",K25&gt;0,K25)</f>
        <v/>
      </c>
    </row>
    <row r="125" spans="1:3">
      <c r="A125" s="325" t="str" cm="1">
        <f t="array" ref="A125">_xlfn.IFS(K26=0,"",K26&gt;0,K26)</f>
        <v/>
      </c>
    </row>
    <row r="126" spans="1:3">
      <c r="A126" s="325"/>
    </row>
  </sheetData>
  <protectedRanges>
    <protectedRange sqref="U1:X2 W3:X5 U22:X22 W12:X21 X6 W7:W11 X8:X11 U3:U21" name="Range2"/>
    <protectedRange sqref="V3:V8 V10:V12 V19:V21" name="Range2_1"/>
    <protectedRange sqref="V9 V13:V18" name="Range2_2"/>
    <protectedRange sqref="W6" name="Range2_3"/>
    <protectedRange sqref="D5:E13 G5:H13" name="Range1_1"/>
    <protectedRange sqref="F5:F13" name="Range1_1_1_1"/>
    <protectedRange sqref="L19:L23 I5:I27" name="Range1_1_2_1"/>
    <protectedRange sqref="E30:E33 F30:F32" name="Range1_3"/>
    <protectedRange sqref="U23:X24" name="Range2_4"/>
    <protectedRange sqref="AM2:AT47 AM49:AT62" name="Range3_1"/>
    <protectedRange sqref="D20:E27" name="Range1_2"/>
    <protectedRange sqref="G19:H20" name="Range1_4"/>
    <protectedRange sqref="E38:E45" name="Range1_5"/>
    <protectedRange sqref="H38" name="Range1_6"/>
  </protectedRanges>
  <sortState xmlns:xlrd2="http://schemas.microsoft.com/office/spreadsheetml/2017/richdata2" ref="A2:B8">
    <sortCondition ref="A2:A8"/>
  </sortState>
  <mergeCells count="170">
    <mergeCell ref="F69:G69"/>
    <mergeCell ref="H50:I50"/>
    <mergeCell ref="H51:I51"/>
    <mergeCell ref="H52:I52"/>
    <mergeCell ref="H53:I53"/>
    <mergeCell ref="H54:I54"/>
    <mergeCell ref="H55:I55"/>
    <mergeCell ref="H57:I57"/>
    <mergeCell ref="H58:I58"/>
    <mergeCell ref="H59:I59"/>
    <mergeCell ref="H60:I60"/>
    <mergeCell ref="H61:I61"/>
    <mergeCell ref="H62:I62"/>
    <mergeCell ref="H63:I63"/>
    <mergeCell ref="H64:I64"/>
    <mergeCell ref="H65:I65"/>
    <mergeCell ref="H66:I66"/>
    <mergeCell ref="H67:I67"/>
    <mergeCell ref="H68:I68"/>
    <mergeCell ref="H69:I69"/>
    <mergeCell ref="F66:G66"/>
    <mergeCell ref="F67:G67"/>
    <mergeCell ref="F68:G68"/>
    <mergeCell ref="AM2:AT2"/>
    <mergeCell ref="F62:G62"/>
    <mergeCell ref="F63:G63"/>
    <mergeCell ref="F64:G64"/>
    <mergeCell ref="F65:G65"/>
    <mergeCell ref="H37:I37"/>
    <mergeCell ref="E37:F37"/>
    <mergeCell ref="F46:G46"/>
    <mergeCell ref="F54:G54"/>
    <mergeCell ref="F55:G55"/>
    <mergeCell ref="F56:G56"/>
    <mergeCell ref="F57:G57"/>
    <mergeCell ref="F58:G58"/>
    <mergeCell ref="F59:G59"/>
    <mergeCell ref="F60:G60"/>
    <mergeCell ref="F61:G61"/>
    <mergeCell ref="F47:G47"/>
    <mergeCell ref="F48:G48"/>
    <mergeCell ref="F49:G49"/>
    <mergeCell ref="F50:G50"/>
    <mergeCell ref="G23:H23"/>
    <mergeCell ref="K27:L27"/>
    <mergeCell ref="AC39:AD39"/>
    <mergeCell ref="AM4:AM9"/>
    <mergeCell ref="AM10:AM15"/>
    <mergeCell ref="AM17:AT17"/>
    <mergeCell ref="AM19:AM24"/>
    <mergeCell ref="S26:S27"/>
    <mergeCell ref="S30:S33"/>
    <mergeCell ref="AC16:AD16"/>
    <mergeCell ref="AC17:AD17"/>
    <mergeCell ref="AC18:AD18"/>
    <mergeCell ref="AC7:AD7"/>
    <mergeCell ref="AC8:AD8"/>
    <mergeCell ref="AC9:AD9"/>
    <mergeCell ref="AC10:AD10"/>
    <mergeCell ref="U32:X32"/>
    <mergeCell ref="Z19:Z39"/>
    <mergeCell ref="AC30:AD30"/>
    <mergeCell ref="AC29:AD29"/>
    <mergeCell ref="AC28:AD28"/>
    <mergeCell ref="AC36:AD36"/>
    <mergeCell ref="AC32:AD32"/>
    <mergeCell ref="AC11:AD11"/>
    <mergeCell ref="AC12:AD12"/>
    <mergeCell ref="AC13:AD13"/>
    <mergeCell ref="AC14:AD14"/>
    <mergeCell ref="AC15:AD15"/>
    <mergeCell ref="J4:K4"/>
    <mergeCell ref="AC37:AD37"/>
    <mergeCell ref="AC38:AD38"/>
    <mergeCell ref="AC19:AD19"/>
    <mergeCell ref="AC26:AD26"/>
    <mergeCell ref="U23:W23"/>
    <mergeCell ref="Z1:Z11"/>
    <mergeCell ref="R8:R10"/>
    <mergeCell ref="Z12:Z18"/>
    <mergeCell ref="AC6:AD6"/>
    <mergeCell ref="S13:S14"/>
    <mergeCell ref="AC1:AD1"/>
    <mergeCell ref="AC2:AD2"/>
    <mergeCell ref="AC3:AD3"/>
    <mergeCell ref="AC4:AD4"/>
    <mergeCell ref="AC5:AD5"/>
    <mergeCell ref="U1:V2"/>
    <mergeCell ref="R31:R36"/>
    <mergeCell ref="AC31:AD31"/>
    <mergeCell ref="AC33:AD33"/>
    <mergeCell ref="AC34:AD34"/>
    <mergeCell ref="AC35:AD35"/>
    <mergeCell ref="AC27:AD27"/>
    <mergeCell ref="J13:J20"/>
    <mergeCell ref="D3:I3"/>
    <mergeCell ref="O3:S3"/>
    <mergeCell ref="J3:M3"/>
    <mergeCell ref="D1:M2"/>
    <mergeCell ref="G14:H14"/>
    <mergeCell ref="D5:E5"/>
    <mergeCell ref="D4:E4"/>
    <mergeCell ref="R6:R7"/>
    <mergeCell ref="G9:H9"/>
    <mergeCell ref="G10:H10"/>
    <mergeCell ref="G11:H11"/>
    <mergeCell ref="G7:H7"/>
    <mergeCell ref="R11:R12"/>
    <mergeCell ref="L4:M4"/>
    <mergeCell ref="S6:S7"/>
    <mergeCell ref="J5:J12"/>
    <mergeCell ref="G4:H4"/>
    <mergeCell ref="G5:H5"/>
    <mergeCell ref="G6:H6"/>
    <mergeCell ref="G8:H8"/>
    <mergeCell ref="G12:H12"/>
    <mergeCell ref="G13:H13"/>
    <mergeCell ref="D13:E13"/>
    <mergeCell ref="D7:E7"/>
    <mergeCell ref="D6:E6"/>
    <mergeCell ref="D11:E11"/>
    <mergeCell ref="G18:H18"/>
    <mergeCell ref="G15:H15"/>
    <mergeCell ref="G17:H17"/>
    <mergeCell ref="G16:H16"/>
    <mergeCell ref="D9:E9"/>
    <mergeCell ref="D10:E10"/>
    <mergeCell ref="D12:E12"/>
    <mergeCell ref="D17:E17"/>
    <mergeCell ref="D18:E18"/>
    <mergeCell ref="D19:E19"/>
    <mergeCell ref="D20:E20"/>
    <mergeCell ref="D16:E16"/>
    <mergeCell ref="G19:H19"/>
    <mergeCell ref="G20:H20"/>
    <mergeCell ref="D14:E14"/>
    <mergeCell ref="D15:E15"/>
    <mergeCell ref="H56:I56"/>
    <mergeCell ref="D21:E21"/>
    <mergeCell ref="D22:E22"/>
    <mergeCell ref="G21:H21"/>
    <mergeCell ref="G22:H22"/>
    <mergeCell ref="F38:G38"/>
    <mergeCell ref="F39:G39"/>
    <mergeCell ref="F40:G40"/>
    <mergeCell ref="F41:G41"/>
    <mergeCell ref="F42:G42"/>
    <mergeCell ref="F43:G43"/>
    <mergeCell ref="F44:G44"/>
    <mergeCell ref="F45:G45"/>
    <mergeCell ref="AM49:AT49"/>
    <mergeCell ref="AM51:AM56"/>
    <mergeCell ref="AM57:AM62"/>
    <mergeCell ref="G26:H26"/>
    <mergeCell ref="D23:E23"/>
    <mergeCell ref="D24:E24"/>
    <mergeCell ref="D25:E25"/>
    <mergeCell ref="D26:E26"/>
    <mergeCell ref="D27:E27"/>
    <mergeCell ref="F53:G53"/>
    <mergeCell ref="F51:G51"/>
    <mergeCell ref="F52:G52"/>
    <mergeCell ref="G27:H27"/>
    <mergeCell ref="AM25:AM31"/>
    <mergeCell ref="AM34:AT34"/>
    <mergeCell ref="AM36:AM41"/>
    <mergeCell ref="AM42:AM47"/>
    <mergeCell ref="R26:R27"/>
    <mergeCell ref="G24:H24"/>
    <mergeCell ref="G25:H25"/>
  </mergeCells>
  <conditionalFormatting sqref="S5:S6 S8:S13 S15:S25 S28:S30">
    <cfRule type="cellIs" dxfId="55" priority="7" operator="lessThan">
      <formula>Q5</formula>
    </cfRule>
    <cfRule type="cellIs" dxfId="54" priority="8" operator="greaterThan">
      <formula>Q5</formula>
    </cfRule>
  </conditionalFormatting>
  <conditionalFormatting sqref="S26">
    <cfRule type="cellIs" dxfId="53" priority="9" operator="lessThan">
      <formula>Q27</formula>
    </cfRule>
    <cfRule type="cellIs" dxfId="52" priority="10" operator="greaterThan">
      <formula>Q27</formula>
    </cfRule>
  </conditionalFormatting>
  <conditionalFormatting sqref="S34:S36">
    <cfRule type="cellIs" dxfId="51" priority="63" operator="lessThan">
      <formula>Q33</formula>
    </cfRule>
    <cfRule type="cellIs" dxfId="50" priority="64" operator="greaterThan">
      <formula>Q33</formula>
    </cfRule>
  </conditionalFormatting>
  <conditionalFormatting sqref="V10:V12">
    <cfRule type="cellIs" dxfId="49" priority="13" operator="greaterThanOrEqual">
      <formula>$V$4</formula>
    </cfRule>
    <cfRule type="cellIs" dxfId="48" priority="14" operator="lessThan">
      <formula>$V$4</formula>
    </cfRule>
  </conditionalFormatting>
  <conditionalFormatting sqref="V14:V15">
    <cfRule type="cellIs" dxfId="47" priority="15" operator="lessThanOrEqual">
      <formula>TODAY()-2</formula>
    </cfRule>
    <cfRule type="cellIs" dxfId="46" priority="16" operator="greaterThanOrEqual">
      <formula>TODAY()-2</formula>
    </cfRule>
  </conditionalFormatting>
  <conditionalFormatting sqref="V19:V21">
    <cfRule type="cellIs" dxfId="45" priority="1" operator="greaterThanOrEqual">
      <formula>$V$4</formula>
    </cfRule>
    <cfRule type="cellIs" dxfId="44" priority="2" operator="lessThan">
      <formula>$V$4</formula>
    </cfRule>
  </conditionalFormatting>
  <dataValidations count="5">
    <dataValidation type="list" allowBlank="1" showInputMessage="1" showErrorMessage="1" sqref="O3:S3" xr:uid="{C7614385-9C70-4308-88E4-C00612FFA05A}">
      <formula1>"1st shift, Crossover"</formula1>
    </dataValidation>
    <dataValidation type="list" allowBlank="1" showInputMessage="1" showErrorMessage="1" sqref="AB24:AB32" xr:uid="{7BA72426-3463-4ACD-9080-BFDCB320C692}">
      <formula1>"On Dock, Door 2, Door 3, Door 4, Door 5, Door 6, Door 7, Door 8, Door 9, Door 10, On Dock"</formula1>
    </dataValidation>
    <dataValidation type="list" allowBlank="1" showInputMessage="1" showErrorMessage="1" sqref="AE22:AE25" xr:uid="{92259733-9E17-4568-AB53-7FEE9BB5F817}">
      <formula1>"0-1,1,2,3,4, All"</formula1>
    </dataValidation>
    <dataValidation type="list" allowBlank="1" showInputMessage="1" showErrorMessage="1" sqref="AE21" xr:uid="{67478967-447F-4A9B-88CA-F27ADE7B807F}">
      <formula1>"0-1,0-3,1,2,3,4, All"</formula1>
    </dataValidation>
    <dataValidation type="list" showInputMessage="1" showErrorMessage="1" sqref="AD21:AD25" xr:uid="{5EDF2BA0-3CE0-42F1-8957-80DA7264DA4C}">
      <formula1>"0-1,0-3,1,2,3,4, All"</formula1>
    </dataValidation>
  </dataValidations>
  <pageMargins left="0.7" right="0.7" top="0.75" bottom="0.75" header="0.3" footer="0.3"/>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E03-53C0-4449-8FE3-01F74DC07AE3}">
  <dimension ref="A1:NH399"/>
  <sheetViews>
    <sheetView workbookViewId="0">
      <pane xSplit="1" topLeftCell="EG1" activePane="topRight" state="frozen"/>
      <selection activeCell="A6" sqref="A6"/>
      <selection pane="topRight" activeCell="FB41" sqref="FB41"/>
    </sheetView>
  </sheetViews>
  <sheetFormatPr defaultColWidth="25.7109375" defaultRowHeight="0" customHeight="1" zeroHeight="1"/>
  <cols>
    <col min="1" max="1" width="25.7109375" style="53" customWidth="1"/>
    <col min="2" max="4" width="9.42578125" style="56" hidden="1" customWidth="1"/>
    <col min="5" max="5" width="11.42578125" style="56" hidden="1" customWidth="1"/>
    <col min="6" max="6" width="9.5703125" style="56" hidden="1" customWidth="1"/>
    <col min="7" max="7" width="9.42578125" style="56" hidden="1" customWidth="1"/>
    <col min="8" max="8" width="9.140625" style="56" hidden="1" customWidth="1"/>
    <col min="9" max="9" width="8.42578125" style="56" hidden="1" customWidth="1"/>
    <col min="10" max="11" width="9.42578125" style="56" hidden="1" customWidth="1"/>
    <col min="12" max="12" width="11.42578125" style="56" hidden="1" customWidth="1"/>
    <col min="13" max="13" width="9.5703125" style="56" hidden="1" customWidth="1"/>
    <col min="14" max="18" width="9.42578125" style="56" hidden="1" customWidth="1"/>
    <col min="19" max="19" width="11.42578125" style="56" hidden="1" customWidth="1"/>
    <col min="20" max="20" width="9.5703125" style="56" hidden="1" customWidth="1"/>
    <col min="21" max="25" width="9.42578125" style="56" hidden="1" customWidth="1"/>
    <col min="26" max="26" width="11.42578125" style="56" hidden="1" customWidth="1"/>
    <col min="27" max="27" width="9.5703125" style="56" hidden="1" customWidth="1"/>
    <col min="28" max="31" width="9.42578125" style="56" hidden="1" customWidth="1"/>
    <col min="32" max="32" width="8.7109375" style="56" hidden="1" customWidth="1"/>
    <col min="33" max="33" width="11.42578125" style="56" hidden="1" customWidth="1"/>
    <col min="34" max="34" width="9.5703125" style="56" hidden="1" customWidth="1"/>
    <col min="35" max="35" width="8.42578125" style="56" hidden="1" customWidth="1"/>
    <col min="36" max="36" width="9.140625" style="56" hidden="1" customWidth="1"/>
    <col min="37" max="38" width="8.42578125" style="56" hidden="1" customWidth="1"/>
    <col min="39" max="39" width="9.42578125" style="56" hidden="1" customWidth="1"/>
    <col min="40" max="40" width="11.42578125" style="56" hidden="1" customWidth="1"/>
    <col min="41" max="41" width="9.5703125" style="56" hidden="1" customWidth="1"/>
    <col min="42" max="46" width="9.42578125" style="56" hidden="1" customWidth="1"/>
    <col min="47" max="47" width="11.42578125" style="56" hidden="1" customWidth="1"/>
    <col min="48" max="48" width="9.5703125" style="56" hidden="1" customWidth="1"/>
    <col min="49" max="53" width="9.42578125" style="56" hidden="1" customWidth="1"/>
    <col min="54" max="54" width="11.42578125" style="56" hidden="1" customWidth="1"/>
    <col min="55" max="55" width="9.5703125" style="56" hidden="1" customWidth="1"/>
    <col min="56" max="60" width="9.42578125" style="56" hidden="1" customWidth="1"/>
    <col min="61" max="61" width="11.42578125" style="56" hidden="1" customWidth="1"/>
    <col min="62" max="62" width="9.5703125" style="56" hidden="1" customWidth="1"/>
    <col min="63" max="67" width="9.42578125" style="56" hidden="1" customWidth="1"/>
    <col min="68" max="68" width="11.42578125" style="56" hidden="1" customWidth="1"/>
    <col min="69" max="69" width="9.5703125" style="56" hidden="1" customWidth="1"/>
    <col min="70" max="74" width="9.42578125" style="56" hidden="1" customWidth="1"/>
    <col min="75" max="75" width="11.42578125" style="56" hidden="1" customWidth="1"/>
    <col min="76" max="76" width="9.5703125" style="56" hidden="1" customWidth="1"/>
    <col min="77" max="81" width="9.42578125" style="56" hidden="1" customWidth="1"/>
    <col min="82" max="82" width="11.42578125" style="56" hidden="1" customWidth="1"/>
    <col min="83" max="83" width="9.5703125" style="56" hidden="1" customWidth="1"/>
    <col min="84" max="88" width="9.42578125" style="56" hidden="1" customWidth="1"/>
    <col min="89" max="89" width="11.42578125" style="56" hidden="1" customWidth="1"/>
    <col min="90" max="90" width="9.5703125" style="56" hidden="1" customWidth="1"/>
    <col min="91" max="95" width="9.42578125" style="56" hidden="1" customWidth="1"/>
    <col min="96" max="96" width="11.42578125" style="56" hidden="1" customWidth="1"/>
    <col min="97" max="97" width="9.5703125" style="56" hidden="1" customWidth="1"/>
    <col min="98" max="102" width="9.42578125" style="56" hidden="1" customWidth="1"/>
    <col min="103" max="103" width="11.42578125" style="56" hidden="1" customWidth="1"/>
    <col min="104" max="104" width="9.5703125" style="56" hidden="1" customWidth="1"/>
    <col min="105" max="107" width="9.42578125" style="56" hidden="1" customWidth="1"/>
    <col min="108" max="108" width="10.28515625" style="56" hidden="1" customWidth="1"/>
    <col min="109" max="109" width="9.42578125" style="56" hidden="1" customWidth="1"/>
    <col min="110" max="110" width="11.42578125" style="56" hidden="1" customWidth="1"/>
    <col min="111" max="111" width="9.5703125" style="56" hidden="1" customWidth="1"/>
    <col min="112" max="112" width="11" style="56" hidden="1" customWidth="1"/>
    <col min="113" max="113" width="10.5703125" style="56" hidden="1" customWidth="1"/>
    <col min="114" max="116" width="9.42578125" style="56" hidden="1" customWidth="1"/>
    <col min="117" max="117" width="11.42578125" style="56" hidden="1" customWidth="1"/>
    <col min="118" max="118" width="15" style="56" hidden="1" customWidth="1"/>
    <col min="119" max="122" width="9.42578125" style="56" hidden="1" customWidth="1"/>
    <col min="123" max="123" width="8.7109375" style="56" hidden="1" customWidth="1"/>
    <col min="124" max="124" width="11.42578125" style="56" hidden="1" customWidth="1"/>
    <col min="125" max="125" width="9.5703125" style="56" hidden="1" customWidth="1"/>
    <col min="126" max="126" width="8.42578125" style="56" hidden="1" customWidth="1"/>
    <col min="127" max="127" width="9.140625" style="56" hidden="1" customWidth="1"/>
    <col min="128" max="128" width="10.28515625" style="56" hidden="1" customWidth="1"/>
    <col min="129" max="129" width="8.42578125" style="56" hidden="1" customWidth="1"/>
    <col min="130" max="130" width="9.42578125" style="56" hidden="1" customWidth="1"/>
    <col min="131" max="131" width="11.42578125" style="56" hidden="1" customWidth="1"/>
    <col min="132" max="132" width="9.5703125" style="56" hidden="1" customWidth="1"/>
    <col min="133" max="134" width="9.42578125" style="56" hidden="1" customWidth="1"/>
    <col min="135" max="135" width="9.42578125" style="709" bestFit="1" customWidth="1"/>
    <col min="136" max="137" width="9.42578125" style="56" customWidth="1"/>
    <col min="138" max="138" width="11.42578125" style="56" customWidth="1"/>
    <col min="139" max="139" width="9.5703125" style="56" customWidth="1"/>
    <col min="140" max="144" width="9.42578125" style="56" customWidth="1"/>
    <col min="145" max="145" width="11.42578125" style="56" customWidth="1"/>
    <col min="146" max="146" width="9.5703125" style="56" customWidth="1"/>
    <col min="147" max="151" width="9.42578125" style="56" customWidth="1"/>
    <col min="152" max="152" width="11.42578125" style="56" customWidth="1"/>
    <col min="153" max="153" width="9.5703125" style="56" customWidth="1"/>
    <col min="154" max="158" width="9.42578125" style="56" customWidth="1"/>
    <col min="159" max="159" width="11.42578125" style="56" customWidth="1"/>
    <col min="160" max="160" width="9.5703125" style="56" customWidth="1"/>
    <col min="161" max="165" width="9.42578125" style="56" customWidth="1"/>
    <col min="166" max="166" width="11.42578125" style="56" customWidth="1"/>
    <col min="167" max="167" width="9.5703125" style="56" customWidth="1"/>
    <col min="168" max="172" width="9.42578125" style="56" customWidth="1"/>
    <col min="173" max="173" width="11.42578125" style="56" customWidth="1"/>
    <col min="174" max="174" width="9.5703125" style="56" customWidth="1"/>
    <col min="175" max="179" width="9.42578125" style="56" customWidth="1"/>
    <col min="180" max="180" width="11.42578125" style="56" customWidth="1"/>
    <col min="181" max="181" width="9.5703125" style="56" customWidth="1"/>
    <col min="182" max="184" width="9.42578125" style="56" customWidth="1"/>
    <col min="185" max="185" width="8.42578125" style="56" customWidth="1"/>
    <col min="186" max="186" width="8.7109375" style="56" customWidth="1"/>
    <col min="187" max="187" width="11.42578125" style="56" customWidth="1"/>
    <col min="188" max="188" width="9.5703125" style="56" customWidth="1"/>
    <col min="189" max="189" width="9.42578125" style="56" customWidth="1"/>
    <col min="190" max="190" width="9.140625" style="56" customWidth="1"/>
    <col min="191" max="193" width="9.42578125" style="56" customWidth="1"/>
    <col min="194" max="194" width="11.42578125" style="56" customWidth="1"/>
    <col min="195" max="195" width="9.5703125" style="56" customWidth="1"/>
    <col min="196" max="200" width="9.42578125" style="56" customWidth="1"/>
    <col min="201" max="201" width="11.42578125" style="56" customWidth="1"/>
    <col min="202" max="202" width="9.5703125" style="56" customWidth="1"/>
    <col min="203" max="207" width="9.42578125" style="56" customWidth="1"/>
    <col min="208" max="208" width="11.42578125" style="56" customWidth="1"/>
    <col min="209" max="209" width="9.5703125" style="56" customWidth="1"/>
    <col min="210" max="214" width="9.42578125" style="56" customWidth="1"/>
    <col min="215" max="215" width="11.42578125" style="56" customWidth="1"/>
    <col min="216" max="216" width="9.5703125" style="56" customWidth="1"/>
    <col min="217" max="221" width="9.42578125" style="56" customWidth="1"/>
    <col min="222" max="222" width="11.42578125" style="56" customWidth="1"/>
    <col min="223" max="223" width="9.5703125" style="56" customWidth="1"/>
    <col min="224" max="228" width="9.42578125" style="56" customWidth="1"/>
    <col min="229" max="229" width="11.42578125" style="56" customWidth="1"/>
    <col min="230" max="230" width="9.5703125" style="56" customWidth="1"/>
    <col min="231" max="235" width="9.42578125" style="56" customWidth="1"/>
    <col min="236" max="236" width="11.42578125" style="56" customWidth="1"/>
    <col min="237" max="237" width="9.5703125" style="56" customWidth="1"/>
    <col min="238" max="242" width="9.42578125" style="56" customWidth="1"/>
    <col min="243" max="243" width="11.42578125" style="56" customWidth="1"/>
    <col min="244" max="244" width="9.5703125" style="56" customWidth="1"/>
    <col min="245" max="249" width="9.42578125" style="56" customWidth="1"/>
    <col min="250" max="250" width="11.42578125" style="56" customWidth="1"/>
    <col min="251" max="251" width="9.5703125" style="56" customWidth="1"/>
    <col min="252" max="256" width="10.42578125" style="56" customWidth="1"/>
    <col min="257" max="257" width="11.42578125" style="56" customWidth="1"/>
    <col min="258" max="263" width="10.42578125" style="56" customWidth="1"/>
    <col min="264" max="264" width="11.42578125" style="56" customWidth="1"/>
    <col min="265" max="267" width="10.42578125" style="56" customWidth="1"/>
    <col min="268" max="268" width="12.5703125" style="56" customWidth="1"/>
    <col min="269" max="270" width="10.42578125" style="56" customWidth="1"/>
    <col min="271" max="271" width="11.42578125" style="56" customWidth="1"/>
    <col min="272" max="272" width="10.42578125" style="56" customWidth="1"/>
    <col min="273" max="273" width="12.5703125" style="56" customWidth="1"/>
    <col min="274" max="277" width="10.42578125" style="56" customWidth="1"/>
    <col min="278" max="278" width="11.42578125" style="56" customWidth="1"/>
    <col min="279" max="279" width="9.5703125" style="56" customWidth="1"/>
    <col min="280" max="282" width="9.42578125" style="56" customWidth="1"/>
    <col min="283" max="284" width="10.42578125" style="56" customWidth="1"/>
    <col min="285" max="285" width="11.42578125" style="56" customWidth="1"/>
    <col min="286" max="286" width="10.42578125" style="56" customWidth="1"/>
    <col min="287" max="287" width="11.42578125" style="56" customWidth="1"/>
    <col min="288" max="288" width="10.42578125" style="56" customWidth="1"/>
    <col min="289" max="289" width="12.28515625" style="56" customWidth="1"/>
    <col min="290" max="291" width="10.42578125" style="56" customWidth="1"/>
    <col min="292" max="292" width="11.42578125" style="56" customWidth="1"/>
    <col min="293" max="298" width="10.42578125" style="56" customWidth="1"/>
    <col min="299" max="299" width="11.42578125" style="56" customWidth="1"/>
    <col min="300" max="300" width="10.42578125" style="1198" customWidth="1"/>
    <col min="301" max="304" width="10.42578125" style="56" customWidth="1"/>
    <col min="305" max="305" width="9.42578125" style="56" customWidth="1"/>
    <col min="306" max="306" width="11.42578125" style="56" customWidth="1"/>
    <col min="307" max="307" width="9.5703125" style="56" customWidth="1"/>
    <col min="308" max="312" width="9.42578125" style="56" customWidth="1"/>
    <col min="313" max="313" width="11.42578125" style="56" customWidth="1"/>
    <col min="314" max="319" width="10.42578125" style="56" customWidth="1"/>
    <col min="320" max="320" width="11.42578125" style="56" customWidth="1"/>
    <col min="321" max="326" width="10.42578125" style="56" customWidth="1"/>
    <col min="327" max="327" width="11.42578125" style="56" customWidth="1"/>
    <col min="328" max="333" width="10.42578125" style="56" customWidth="1"/>
    <col min="334" max="334" width="11.42578125" style="56" customWidth="1"/>
    <col min="335" max="340" width="10.42578125" style="56" customWidth="1"/>
    <col min="341" max="341" width="11.42578125" style="56" customWidth="1"/>
    <col min="342" max="342" width="9.5703125" style="56" customWidth="1"/>
    <col min="343" max="343" width="8.42578125" style="56" customWidth="1"/>
    <col min="344" max="344" width="9.42578125" style="56" customWidth="1"/>
    <col min="345" max="345" width="25.7109375" style="56" customWidth="1"/>
    <col min="346" max="346" width="12" style="56" customWidth="1"/>
    <col min="347" max="347" width="9.42578125" style="56" customWidth="1"/>
    <col min="348" max="348" width="11.42578125" style="56" customWidth="1"/>
    <col min="349" max="349" width="9.5703125" style="56" customWidth="1"/>
    <col min="350" max="351" width="9.42578125" style="56" customWidth="1"/>
    <col min="352" max="352" width="25.7109375" style="56" customWidth="1"/>
    <col min="353" max="354" width="9.42578125" style="56" bestFit="1" customWidth="1"/>
    <col min="355" max="355" width="14.140625" style="56" customWidth="1"/>
    <col min="356" max="356" width="9.5703125" style="56" bestFit="1" customWidth="1"/>
    <col min="357" max="359" width="9.42578125" style="56" bestFit="1" customWidth="1"/>
    <col min="360" max="360" width="9.7109375" style="56" customWidth="1"/>
    <col min="361" max="361" width="10.7109375" style="56" customWidth="1"/>
    <col min="362" max="362" width="11.42578125" style="56" bestFit="1" customWidth="1"/>
    <col min="363" max="363" width="9.5703125" style="56" bestFit="1" customWidth="1"/>
    <col min="364" max="365" width="9.42578125" style="56" bestFit="1" customWidth="1"/>
    <col min="366" max="366" width="8.85546875" style="56" customWidth="1"/>
    <col min="367" max="367" width="8.5703125" style="56" customWidth="1"/>
    <col min="368" max="16384" width="25.7109375" style="56"/>
  </cols>
  <sheetData>
    <row r="1" spans="1:372" s="614" customFormat="1" ht="22.5" customHeight="1">
      <c r="A1" s="184" t="s">
        <v>703</v>
      </c>
      <c r="B1" s="603">
        <v>46054</v>
      </c>
      <c r="C1" s="603">
        <v>46055</v>
      </c>
      <c r="D1" s="603">
        <v>46056</v>
      </c>
      <c r="E1" s="603">
        <v>46057</v>
      </c>
      <c r="F1" s="603">
        <v>46058</v>
      </c>
      <c r="G1" s="603">
        <v>46059</v>
      </c>
      <c r="H1" s="603">
        <v>46060</v>
      </c>
      <c r="I1" s="603">
        <v>46061</v>
      </c>
      <c r="J1" s="603">
        <v>46062</v>
      </c>
      <c r="K1" s="603">
        <v>46063</v>
      </c>
      <c r="L1" s="603">
        <v>46064</v>
      </c>
      <c r="M1" s="603">
        <v>46065</v>
      </c>
      <c r="N1" s="603">
        <v>46066</v>
      </c>
      <c r="O1" s="603">
        <v>46067</v>
      </c>
      <c r="P1" s="603">
        <v>46068</v>
      </c>
      <c r="Q1" s="603">
        <v>46069</v>
      </c>
      <c r="R1" s="603">
        <v>46070</v>
      </c>
      <c r="S1" s="603">
        <v>46071</v>
      </c>
      <c r="T1" s="603">
        <v>46072</v>
      </c>
      <c r="U1" s="603">
        <v>46073</v>
      </c>
      <c r="V1" s="603">
        <v>46074</v>
      </c>
      <c r="W1" s="603">
        <v>46075</v>
      </c>
      <c r="X1" s="603">
        <v>46076</v>
      </c>
      <c r="Y1" s="603">
        <v>46077</v>
      </c>
      <c r="Z1" s="603">
        <v>46078</v>
      </c>
      <c r="AA1" s="603">
        <v>46079</v>
      </c>
      <c r="AB1" s="603">
        <v>46080</v>
      </c>
      <c r="AC1" s="603">
        <v>46081</v>
      </c>
      <c r="AD1" s="603">
        <v>46082</v>
      </c>
      <c r="AE1" s="603">
        <v>46083</v>
      </c>
      <c r="AF1" s="603">
        <v>46084</v>
      </c>
      <c r="AG1" s="603">
        <v>46085</v>
      </c>
      <c r="AH1" s="603">
        <v>46086</v>
      </c>
      <c r="AI1" s="603">
        <v>46087</v>
      </c>
      <c r="AJ1" s="603">
        <v>46088</v>
      </c>
      <c r="AK1" s="603">
        <v>46089</v>
      </c>
      <c r="AL1" s="603">
        <v>46090</v>
      </c>
      <c r="AM1" s="603">
        <v>46091</v>
      </c>
      <c r="AN1" s="603">
        <v>46092</v>
      </c>
      <c r="AO1" s="603">
        <v>46093</v>
      </c>
      <c r="AP1" s="603">
        <v>46094</v>
      </c>
      <c r="AQ1" s="603">
        <v>46095</v>
      </c>
      <c r="AR1" s="603">
        <v>46096</v>
      </c>
      <c r="AS1" s="603">
        <v>46097</v>
      </c>
      <c r="AT1" s="603">
        <v>46098</v>
      </c>
      <c r="AU1" s="603">
        <v>46099</v>
      </c>
      <c r="AV1" s="603">
        <v>46100</v>
      </c>
      <c r="AW1" s="603">
        <v>46101</v>
      </c>
      <c r="AX1" s="603">
        <v>46102</v>
      </c>
      <c r="AY1" s="603">
        <v>46103</v>
      </c>
      <c r="AZ1" s="603">
        <v>46104</v>
      </c>
      <c r="BA1" s="603">
        <v>46105</v>
      </c>
      <c r="BB1" s="603">
        <v>46106</v>
      </c>
      <c r="BC1" s="603">
        <v>46107</v>
      </c>
      <c r="BD1" s="603">
        <v>46108</v>
      </c>
      <c r="BE1" s="603">
        <v>46109</v>
      </c>
      <c r="BF1" s="603">
        <v>46110</v>
      </c>
      <c r="BG1" s="603">
        <v>46111</v>
      </c>
      <c r="BH1" s="603">
        <v>46112</v>
      </c>
      <c r="BI1" s="603">
        <v>46113</v>
      </c>
      <c r="BJ1" s="603">
        <v>46114</v>
      </c>
      <c r="BK1" s="603">
        <v>46115</v>
      </c>
      <c r="BL1" s="603">
        <v>46116</v>
      </c>
      <c r="BM1" s="603">
        <v>46117</v>
      </c>
      <c r="BN1" s="603">
        <v>46118</v>
      </c>
      <c r="BO1" s="603">
        <v>46119</v>
      </c>
      <c r="BP1" s="603">
        <v>46120</v>
      </c>
      <c r="BQ1" s="603">
        <v>46121</v>
      </c>
      <c r="BR1" s="603">
        <v>46122</v>
      </c>
      <c r="BS1" s="603">
        <v>46123</v>
      </c>
      <c r="BT1" s="603">
        <v>46124</v>
      </c>
      <c r="BU1" s="603">
        <v>46125</v>
      </c>
      <c r="BV1" s="603">
        <v>46126</v>
      </c>
      <c r="BW1" s="603">
        <v>46127</v>
      </c>
      <c r="BX1" s="603">
        <v>46128</v>
      </c>
      <c r="BY1" s="603">
        <v>46129</v>
      </c>
      <c r="BZ1" s="603">
        <v>46130</v>
      </c>
      <c r="CA1" s="603">
        <v>46131</v>
      </c>
      <c r="CB1" s="603">
        <v>46132</v>
      </c>
      <c r="CC1" s="603">
        <v>46133</v>
      </c>
      <c r="CD1" s="603">
        <v>46134</v>
      </c>
      <c r="CE1" s="603">
        <v>46135</v>
      </c>
      <c r="CF1" s="603">
        <v>46136</v>
      </c>
      <c r="CG1" s="603">
        <v>46137</v>
      </c>
      <c r="CH1" s="603">
        <v>46138</v>
      </c>
      <c r="CI1" s="603">
        <v>46139</v>
      </c>
      <c r="CJ1" s="603">
        <v>46140</v>
      </c>
      <c r="CK1" s="603">
        <v>46141</v>
      </c>
      <c r="CL1" s="603">
        <v>46142</v>
      </c>
      <c r="CM1" s="603">
        <v>46143</v>
      </c>
      <c r="CN1" s="603">
        <v>46144</v>
      </c>
      <c r="CO1" s="603">
        <v>46145</v>
      </c>
      <c r="CP1" s="603">
        <v>46146</v>
      </c>
      <c r="CQ1" s="603">
        <v>46147</v>
      </c>
      <c r="CR1" s="603">
        <v>46148</v>
      </c>
      <c r="CS1" s="603">
        <v>46149</v>
      </c>
      <c r="CT1" s="603">
        <v>46150</v>
      </c>
      <c r="CU1" s="603">
        <v>46151</v>
      </c>
      <c r="CV1" s="603">
        <v>46152</v>
      </c>
      <c r="CW1" s="603">
        <v>46153</v>
      </c>
      <c r="CX1" s="603">
        <v>46154</v>
      </c>
      <c r="CY1" s="603">
        <v>46155</v>
      </c>
      <c r="CZ1" s="603">
        <v>46156</v>
      </c>
      <c r="DA1" s="603">
        <v>46157</v>
      </c>
      <c r="DB1" s="603">
        <v>46158</v>
      </c>
      <c r="DC1" s="603">
        <v>46159</v>
      </c>
      <c r="DD1" s="603">
        <v>46160</v>
      </c>
      <c r="DE1" s="603">
        <v>46161</v>
      </c>
      <c r="DF1" s="603">
        <v>46162</v>
      </c>
      <c r="DG1" s="603">
        <v>46163</v>
      </c>
      <c r="DH1" s="603">
        <v>46164</v>
      </c>
      <c r="DI1" s="603">
        <v>46165</v>
      </c>
      <c r="DJ1" s="603">
        <v>46166</v>
      </c>
      <c r="DK1" s="603">
        <v>46167</v>
      </c>
      <c r="DL1" s="603">
        <v>46168</v>
      </c>
      <c r="DM1" s="603">
        <v>46169</v>
      </c>
      <c r="DN1" s="603">
        <v>46170</v>
      </c>
      <c r="DO1" s="603">
        <v>46171</v>
      </c>
      <c r="DP1" s="603">
        <v>46172</v>
      </c>
      <c r="DQ1" s="603">
        <v>46173</v>
      </c>
      <c r="DR1" s="603">
        <v>46174</v>
      </c>
      <c r="DS1" s="603">
        <v>46175</v>
      </c>
      <c r="DT1" s="603">
        <v>46176</v>
      </c>
      <c r="DU1" s="603">
        <v>46177</v>
      </c>
      <c r="DV1" s="603">
        <v>46178</v>
      </c>
      <c r="DW1" s="603">
        <v>46179</v>
      </c>
      <c r="DX1" s="603">
        <v>46180</v>
      </c>
      <c r="DY1" s="603">
        <v>46181</v>
      </c>
      <c r="DZ1" s="603">
        <v>46182</v>
      </c>
      <c r="EA1" s="603">
        <v>46183</v>
      </c>
      <c r="EB1" s="603">
        <v>46184</v>
      </c>
      <c r="EC1" s="603">
        <v>46185</v>
      </c>
      <c r="ED1" s="603">
        <v>46186</v>
      </c>
      <c r="EE1" s="603">
        <v>46187</v>
      </c>
      <c r="EF1" s="603">
        <v>46188</v>
      </c>
      <c r="EG1" s="603">
        <v>46189</v>
      </c>
      <c r="EH1" s="603">
        <v>46190</v>
      </c>
      <c r="EI1" s="603">
        <v>46191</v>
      </c>
      <c r="EJ1" s="603">
        <v>46192</v>
      </c>
      <c r="EK1" s="603">
        <v>46193</v>
      </c>
      <c r="EL1" s="603">
        <v>46194</v>
      </c>
      <c r="EM1" s="603">
        <v>46195</v>
      </c>
      <c r="EN1" s="603">
        <v>46196</v>
      </c>
      <c r="EO1" s="603">
        <v>46197</v>
      </c>
      <c r="EP1" s="603">
        <v>46198</v>
      </c>
      <c r="EQ1" s="603">
        <v>46199</v>
      </c>
      <c r="ER1" s="603">
        <v>46200</v>
      </c>
      <c r="ES1" s="603">
        <v>46201</v>
      </c>
      <c r="ET1" s="603">
        <v>46202</v>
      </c>
      <c r="EU1" s="603">
        <v>46203</v>
      </c>
      <c r="EV1" s="603">
        <v>46204</v>
      </c>
      <c r="EW1" s="603">
        <v>46205</v>
      </c>
      <c r="EX1" s="603">
        <v>46206</v>
      </c>
      <c r="EY1" s="603">
        <v>46207</v>
      </c>
      <c r="EZ1" s="603">
        <v>46208</v>
      </c>
      <c r="FA1" s="603">
        <v>46209</v>
      </c>
      <c r="FB1" s="603">
        <v>46210</v>
      </c>
      <c r="FC1" s="603">
        <v>46211</v>
      </c>
      <c r="FD1" s="603">
        <v>46212</v>
      </c>
      <c r="FE1" s="603">
        <v>46213</v>
      </c>
      <c r="FF1" s="603">
        <v>46214</v>
      </c>
      <c r="FG1" s="603">
        <v>46215</v>
      </c>
      <c r="FH1" s="603">
        <v>46216</v>
      </c>
      <c r="FI1" s="603">
        <v>46217</v>
      </c>
      <c r="FJ1" s="603">
        <v>46218</v>
      </c>
      <c r="FK1" s="603">
        <v>46219</v>
      </c>
      <c r="FL1" s="603">
        <v>46220</v>
      </c>
      <c r="FM1" s="603">
        <v>46221</v>
      </c>
      <c r="FN1" s="603">
        <v>46222</v>
      </c>
      <c r="FO1" s="603">
        <v>46223</v>
      </c>
      <c r="FP1" s="603">
        <v>46224</v>
      </c>
      <c r="FQ1" s="603">
        <v>46225</v>
      </c>
      <c r="FR1" s="603">
        <v>46226</v>
      </c>
      <c r="FS1" s="603">
        <v>46227</v>
      </c>
      <c r="FT1" s="603">
        <v>46228</v>
      </c>
      <c r="FU1" s="603">
        <v>46229</v>
      </c>
      <c r="FV1" s="603">
        <v>46230</v>
      </c>
      <c r="FW1" s="603">
        <v>46231</v>
      </c>
      <c r="FX1" s="603">
        <v>46232</v>
      </c>
      <c r="FY1" s="603">
        <v>46233</v>
      </c>
      <c r="FZ1" s="603">
        <v>46234</v>
      </c>
      <c r="GA1" s="603">
        <v>46235</v>
      </c>
      <c r="GB1" s="603">
        <v>46236</v>
      </c>
      <c r="GC1" s="603">
        <v>46237</v>
      </c>
      <c r="GD1" s="603">
        <v>46238</v>
      </c>
      <c r="GE1" s="603">
        <v>46239</v>
      </c>
      <c r="GF1" s="603">
        <v>46240</v>
      </c>
      <c r="GG1" s="603">
        <v>46241</v>
      </c>
      <c r="GH1" s="603">
        <v>46242</v>
      </c>
      <c r="GI1" s="603">
        <v>46243</v>
      </c>
      <c r="GJ1" s="603">
        <v>46244</v>
      </c>
      <c r="GK1" s="603">
        <v>46245</v>
      </c>
      <c r="GL1" s="603">
        <v>46246</v>
      </c>
      <c r="GM1" s="603">
        <v>46247</v>
      </c>
      <c r="GN1" s="603">
        <v>46248</v>
      </c>
      <c r="GO1" s="603">
        <v>46249</v>
      </c>
      <c r="GP1" s="603">
        <v>46250</v>
      </c>
      <c r="GQ1" s="603">
        <v>46251</v>
      </c>
      <c r="GR1" s="603">
        <v>46252</v>
      </c>
      <c r="GS1" s="603">
        <v>46253</v>
      </c>
      <c r="GT1" s="603">
        <v>46254</v>
      </c>
      <c r="GU1" s="603">
        <v>46255</v>
      </c>
      <c r="GV1" s="603">
        <v>46256</v>
      </c>
      <c r="GW1" s="603">
        <v>46257</v>
      </c>
      <c r="GX1" s="603">
        <v>46258</v>
      </c>
      <c r="GY1" s="603">
        <v>46259</v>
      </c>
      <c r="GZ1" s="603">
        <v>46260</v>
      </c>
      <c r="HA1" s="603">
        <v>46261</v>
      </c>
      <c r="HB1" s="603">
        <v>46262</v>
      </c>
      <c r="HC1" s="603">
        <v>46263</v>
      </c>
      <c r="HD1" s="603">
        <v>46264</v>
      </c>
      <c r="HE1" s="603">
        <v>46265</v>
      </c>
      <c r="HF1" s="603">
        <v>46266</v>
      </c>
      <c r="HG1" s="603">
        <v>46267</v>
      </c>
      <c r="HH1" s="603">
        <v>46268</v>
      </c>
      <c r="HI1" s="603">
        <v>46269</v>
      </c>
      <c r="HJ1" s="603">
        <v>46270</v>
      </c>
      <c r="HK1" s="603">
        <v>46271</v>
      </c>
      <c r="HL1" s="603">
        <v>46272</v>
      </c>
      <c r="HM1" s="603">
        <v>46273</v>
      </c>
      <c r="HN1" s="603">
        <v>46274</v>
      </c>
      <c r="HO1" s="603">
        <v>46275</v>
      </c>
      <c r="HP1" s="603">
        <v>46276</v>
      </c>
      <c r="HQ1" s="603">
        <v>46277</v>
      </c>
      <c r="HR1" s="603">
        <v>46278</v>
      </c>
      <c r="HS1" s="603">
        <v>46279</v>
      </c>
      <c r="HT1" s="603">
        <v>46280</v>
      </c>
      <c r="HU1" s="603">
        <v>46281</v>
      </c>
      <c r="HV1" s="603">
        <v>46282</v>
      </c>
      <c r="HW1" s="603">
        <v>46283</v>
      </c>
      <c r="HX1" s="603">
        <v>46284</v>
      </c>
      <c r="HY1" s="603">
        <v>46285</v>
      </c>
      <c r="HZ1" s="603">
        <v>46286</v>
      </c>
      <c r="IA1" s="603">
        <v>46287</v>
      </c>
      <c r="IB1" s="603">
        <v>46288</v>
      </c>
      <c r="IC1" s="603">
        <v>46289</v>
      </c>
      <c r="ID1" s="603">
        <v>46290</v>
      </c>
      <c r="IE1" s="603">
        <v>46291</v>
      </c>
      <c r="IF1" s="603">
        <v>46292</v>
      </c>
      <c r="IG1" s="603">
        <v>46293</v>
      </c>
      <c r="IH1" s="603">
        <v>46294</v>
      </c>
      <c r="II1" s="603">
        <v>46295</v>
      </c>
      <c r="IJ1" s="603">
        <v>46296</v>
      </c>
      <c r="IK1" s="603">
        <v>46297</v>
      </c>
      <c r="IL1" s="603">
        <v>46298</v>
      </c>
      <c r="IM1" s="603">
        <v>46299</v>
      </c>
      <c r="IN1" s="603">
        <v>46300</v>
      </c>
      <c r="IO1" s="603">
        <v>46301</v>
      </c>
      <c r="IP1" s="603">
        <v>46302</v>
      </c>
      <c r="IQ1" s="603">
        <v>46303</v>
      </c>
      <c r="IR1" s="603">
        <v>46304</v>
      </c>
      <c r="IS1" s="603">
        <v>46305</v>
      </c>
      <c r="IT1" s="603">
        <v>46306</v>
      </c>
      <c r="IU1" s="603">
        <v>46307</v>
      </c>
      <c r="IV1" s="603">
        <v>46308</v>
      </c>
      <c r="IW1" s="603">
        <v>46309</v>
      </c>
      <c r="IX1" s="603">
        <v>46310</v>
      </c>
      <c r="IY1" s="603">
        <v>46311</v>
      </c>
      <c r="IZ1" s="603">
        <v>46312</v>
      </c>
      <c r="JA1" s="603">
        <v>46313</v>
      </c>
      <c r="JB1" s="603">
        <v>46314</v>
      </c>
      <c r="JC1" s="603">
        <v>46315</v>
      </c>
      <c r="JD1" s="603">
        <v>46316</v>
      </c>
      <c r="JE1" s="603">
        <v>46317</v>
      </c>
      <c r="JF1" s="603">
        <v>46318</v>
      </c>
      <c r="JG1" s="603">
        <v>46319</v>
      </c>
      <c r="JH1" s="603">
        <v>46320</v>
      </c>
      <c r="JI1" s="603">
        <v>46321</v>
      </c>
      <c r="JJ1" s="603">
        <v>46322</v>
      </c>
      <c r="JK1" s="603">
        <v>46323</v>
      </c>
      <c r="JL1" s="603">
        <v>46324</v>
      </c>
      <c r="JM1" s="603">
        <v>46325</v>
      </c>
      <c r="JN1" s="603">
        <v>46326</v>
      </c>
      <c r="JO1" s="603">
        <v>46327</v>
      </c>
      <c r="JP1" s="603">
        <v>46328</v>
      </c>
      <c r="JQ1" s="603">
        <v>46329</v>
      </c>
      <c r="JR1" s="603">
        <v>46330</v>
      </c>
      <c r="JS1" s="603">
        <v>46331</v>
      </c>
      <c r="JT1" s="603">
        <v>46332</v>
      </c>
      <c r="JU1" s="603">
        <v>46333</v>
      </c>
      <c r="JV1" s="603">
        <v>46334</v>
      </c>
      <c r="JW1" s="603">
        <v>46335</v>
      </c>
      <c r="JX1" s="603">
        <v>46336</v>
      </c>
      <c r="JY1" s="603">
        <v>46337</v>
      </c>
      <c r="JZ1" s="603">
        <v>46338</v>
      </c>
      <c r="KA1" s="603">
        <v>46339</v>
      </c>
      <c r="KB1" s="603">
        <v>46340</v>
      </c>
      <c r="KC1" s="603">
        <v>46341</v>
      </c>
      <c r="KD1" s="603">
        <v>46342</v>
      </c>
      <c r="KE1" s="603">
        <v>46343</v>
      </c>
      <c r="KF1" s="603">
        <v>46344</v>
      </c>
      <c r="KG1" s="603">
        <v>46345</v>
      </c>
      <c r="KH1" s="603">
        <v>46346</v>
      </c>
      <c r="KI1" s="603">
        <v>46347</v>
      </c>
      <c r="KJ1" s="603">
        <v>46348</v>
      </c>
      <c r="KK1" s="603">
        <v>46349</v>
      </c>
      <c r="KL1" s="603">
        <v>46350</v>
      </c>
      <c r="KM1" s="603">
        <v>46351</v>
      </c>
      <c r="KN1" s="603">
        <v>46352</v>
      </c>
      <c r="KO1" s="603">
        <v>46353</v>
      </c>
      <c r="KP1" s="603">
        <v>46354</v>
      </c>
      <c r="KQ1" s="603">
        <v>46355</v>
      </c>
      <c r="KR1" s="603">
        <v>46356</v>
      </c>
      <c r="KS1" s="603">
        <v>46357</v>
      </c>
      <c r="KT1" s="603">
        <v>46358</v>
      </c>
      <c r="KU1" s="603">
        <v>46359</v>
      </c>
      <c r="KV1" s="603">
        <v>46360</v>
      </c>
      <c r="KW1" s="603">
        <v>46361</v>
      </c>
      <c r="KX1" s="603">
        <v>46362</v>
      </c>
      <c r="KY1" s="603">
        <v>46363</v>
      </c>
      <c r="KZ1" s="603">
        <v>46364</v>
      </c>
      <c r="LA1" s="603">
        <v>46365</v>
      </c>
      <c r="LB1" s="603">
        <v>46366</v>
      </c>
      <c r="LC1" s="603">
        <v>46367</v>
      </c>
      <c r="LD1" s="603">
        <v>46368</v>
      </c>
      <c r="LE1" s="603">
        <v>46369</v>
      </c>
      <c r="LF1" s="603">
        <v>46370</v>
      </c>
      <c r="LG1" s="603">
        <v>46371</v>
      </c>
      <c r="LH1" s="603">
        <v>46372</v>
      </c>
      <c r="LI1" s="603">
        <v>46373</v>
      </c>
      <c r="LJ1" s="603">
        <v>46374</v>
      </c>
      <c r="LK1" s="603">
        <v>46375</v>
      </c>
      <c r="LL1" s="603">
        <v>46376</v>
      </c>
      <c r="LM1" s="603">
        <v>46377</v>
      </c>
      <c r="LN1" s="603">
        <v>46378</v>
      </c>
      <c r="LO1" s="603">
        <v>46379</v>
      </c>
      <c r="LP1" s="603">
        <v>46380</v>
      </c>
      <c r="LQ1" s="603">
        <v>46381</v>
      </c>
      <c r="LR1" s="603">
        <v>46382</v>
      </c>
      <c r="LS1" s="603">
        <v>46383</v>
      </c>
      <c r="LT1" s="603">
        <v>46384</v>
      </c>
      <c r="LU1" s="603">
        <v>46385</v>
      </c>
      <c r="LV1" s="603">
        <v>46386</v>
      </c>
      <c r="LW1" s="603">
        <v>46387</v>
      </c>
      <c r="LX1" s="603">
        <v>46388</v>
      </c>
      <c r="LY1" s="603">
        <v>46389</v>
      </c>
      <c r="LZ1" s="603">
        <v>46390</v>
      </c>
      <c r="MA1" s="603">
        <v>46391</v>
      </c>
      <c r="MB1" s="603">
        <v>46392</v>
      </c>
      <c r="MC1" s="603">
        <v>46393</v>
      </c>
      <c r="MD1" s="603">
        <v>46394</v>
      </c>
      <c r="ME1" s="603">
        <v>46395</v>
      </c>
      <c r="MF1" s="603">
        <v>46396</v>
      </c>
      <c r="MG1" s="603">
        <v>46397</v>
      </c>
      <c r="MH1" s="603">
        <v>46398</v>
      </c>
      <c r="MI1" s="603">
        <v>46399</v>
      </c>
      <c r="MJ1" s="603">
        <v>46400</v>
      </c>
      <c r="MK1" s="603">
        <v>46401</v>
      </c>
      <c r="ML1" s="603">
        <v>46402</v>
      </c>
      <c r="MM1" s="603">
        <v>46403</v>
      </c>
      <c r="MN1" s="603">
        <v>46404</v>
      </c>
      <c r="MO1" s="603">
        <v>46405</v>
      </c>
      <c r="MP1" s="603">
        <v>46406</v>
      </c>
      <c r="MQ1" s="603">
        <v>46407</v>
      </c>
      <c r="MR1" s="603">
        <v>46408</v>
      </c>
      <c r="MS1" s="603">
        <v>46409</v>
      </c>
      <c r="MT1" s="603">
        <v>46410</v>
      </c>
      <c r="MU1" s="603">
        <v>46411</v>
      </c>
      <c r="MV1" s="603">
        <v>46412</v>
      </c>
      <c r="MW1" s="603">
        <v>46413</v>
      </c>
      <c r="MX1" s="603">
        <v>46414</v>
      </c>
      <c r="MY1" s="603">
        <v>46415</v>
      </c>
      <c r="MZ1" s="603">
        <v>46416</v>
      </c>
      <c r="NA1" s="603">
        <v>46417</v>
      </c>
      <c r="NB1" s="603">
        <v>46418</v>
      </c>
      <c r="NC1" s="603">
        <v>46419</v>
      </c>
      <c r="ND1" s="603">
        <v>46420</v>
      </c>
      <c r="NE1" s="603">
        <v>46421</v>
      </c>
      <c r="NF1" s="603">
        <v>46422</v>
      </c>
      <c r="NG1" s="603">
        <v>46423</v>
      </c>
      <c r="NH1" s="603">
        <v>46424</v>
      </c>
    </row>
    <row r="2" spans="1:372" s="614" customFormat="1" ht="12.75" customHeight="1">
      <c r="A2" s="184"/>
      <c r="B2" s="260" t="str">
        <f>TEXT(B1,"DDDD")</f>
        <v>Sunday</v>
      </c>
      <c r="C2" s="260" t="str">
        <f t="shared" ref="C2:M2" si="0">TEXT(C1,"DDDD")</f>
        <v>Monday</v>
      </c>
      <c r="D2" s="260" t="str">
        <f t="shared" si="0"/>
        <v>Tuesday</v>
      </c>
      <c r="E2" s="260" t="str">
        <f t="shared" si="0"/>
        <v>Wednesday</v>
      </c>
      <c r="F2" s="260" t="str">
        <f t="shared" si="0"/>
        <v>Thursday</v>
      </c>
      <c r="G2" s="260" t="str">
        <f t="shared" si="0"/>
        <v>Friday</v>
      </c>
      <c r="H2" s="260" t="str">
        <f t="shared" si="0"/>
        <v>Saturday</v>
      </c>
      <c r="I2" s="260" t="str">
        <f t="shared" si="0"/>
        <v>Sunday</v>
      </c>
      <c r="J2" s="260" t="str">
        <f t="shared" si="0"/>
        <v>Monday</v>
      </c>
      <c r="K2" s="260" t="str">
        <f t="shared" si="0"/>
        <v>Tuesday</v>
      </c>
      <c r="L2" s="260" t="str">
        <f t="shared" si="0"/>
        <v>Wednesday</v>
      </c>
      <c r="M2" s="260" t="str">
        <f t="shared" si="0"/>
        <v>Thursday</v>
      </c>
      <c r="N2" s="260" t="str">
        <f t="shared" ref="N2:BY2" si="1">TEXT(N1,"DDDD")</f>
        <v>Friday</v>
      </c>
      <c r="O2" s="260" t="str">
        <f t="shared" si="1"/>
        <v>Saturday</v>
      </c>
      <c r="P2" s="260" t="str">
        <f t="shared" si="1"/>
        <v>Sunday</v>
      </c>
      <c r="Q2" s="260" t="str">
        <f t="shared" si="1"/>
        <v>Monday</v>
      </c>
      <c r="R2" s="260" t="str">
        <f t="shared" si="1"/>
        <v>Tuesday</v>
      </c>
      <c r="S2" s="260" t="str">
        <f t="shared" si="1"/>
        <v>Wednesday</v>
      </c>
      <c r="T2" s="260" t="str">
        <f t="shared" si="1"/>
        <v>Thursday</v>
      </c>
      <c r="U2" s="260" t="str">
        <f t="shared" si="1"/>
        <v>Friday</v>
      </c>
      <c r="V2" s="260" t="str">
        <f t="shared" si="1"/>
        <v>Saturday</v>
      </c>
      <c r="W2" s="260" t="str">
        <f t="shared" si="1"/>
        <v>Sunday</v>
      </c>
      <c r="X2" s="260" t="str">
        <f t="shared" si="1"/>
        <v>Monday</v>
      </c>
      <c r="Y2" s="260" t="str">
        <f t="shared" si="1"/>
        <v>Tuesday</v>
      </c>
      <c r="Z2" s="260" t="str">
        <f t="shared" si="1"/>
        <v>Wednesday</v>
      </c>
      <c r="AA2" s="260" t="str">
        <f t="shared" si="1"/>
        <v>Thursday</v>
      </c>
      <c r="AB2" s="260" t="str">
        <f t="shared" si="1"/>
        <v>Friday</v>
      </c>
      <c r="AC2" s="260" t="str">
        <f t="shared" si="1"/>
        <v>Saturday</v>
      </c>
      <c r="AD2" s="260" t="str">
        <f t="shared" si="1"/>
        <v>Sunday</v>
      </c>
      <c r="AE2" s="260" t="str">
        <f t="shared" si="1"/>
        <v>Monday</v>
      </c>
      <c r="AF2" s="260" t="str">
        <f t="shared" si="1"/>
        <v>Tuesday</v>
      </c>
      <c r="AG2" s="260" t="str">
        <f t="shared" si="1"/>
        <v>Wednesday</v>
      </c>
      <c r="AH2" s="260" t="str">
        <f>TEXT(AH1,"DDDD")</f>
        <v>Thursday</v>
      </c>
      <c r="AI2" s="260" t="str">
        <f t="shared" si="1"/>
        <v>Friday</v>
      </c>
      <c r="AJ2" s="260" t="str">
        <f t="shared" si="1"/>
        <v>Saturday</v>
      </c>
      <c r="AK2" s="260" t="str">
        <f t="shared" si="1"/>
        <v>Sunday</v>
      </c>
      <c r="AL2" s="260" t="str">
        <f t="shared" si="1"/>
        <v>Monday</v>
      </c>
      <c r="AM2" s="260" t="str">
        <f t="shared" si="1"/>
        <v>Tuesday</v>
      </c>
      <c r="AN2" s="260" t="str">
        <f t="shared" si="1"/>
        <v>Wednesday</v>
      </c>
      <c r="AO2" s="260" t="str">
        <f t="shared" si="1"/>
        <v>Thursday</v>
      </c>
      <c r="AP2" s="260" t="str">
        <f t="shared" si="1"/>
        <v>Friday</v>
      </c>
      <c r="AQ2" s="260" t="str">
        <f t="shared" si="1"/>
        <v>Saturday</v>
      </c>
      <c r="AR2" s="260" t="str">
        <f t="shared" si="1"/>
        <v>Sunday</v>
      </c>
      <c r="AS2" s="260" t="str">
        <f t="shared" si="1"/>
        <v>Monday</v>
      </c>
      <c r="AT2" s="260" t="str">
        <f t="shared" si="1"/>
        <v>Tuesday</v>
      </c>
      <c r="AU2" s="260" t="str">
        <f t="shared" si="1"/>
        <v>Wednesday</v>
      </c>
      <c r="AV2" s="260" t="str">
        <f t="shared" si="1"/>
        <v>Thursday</v>
      </c>
      <c r="AW2" s="260" t="str">
        <f t="shared" si="1"/>
        <v>Friday</v>
      </c>
      <c r="AX2" s="260" t="str">
        <f t="shared" si="1"/>
        <v>Saturday</v>
      </c>
      <c r="AY2" s="260" t="str">
        <f t="shared" si="1"/>
        <v>Sunday</v>
      </c>
      <c r="AZ2" s="260" t="str">
        <f t="shared" si="1"/>
        <v>Monday</v>
      </c>
      <c r="BA2" s="260" t="str">
        <f t="shared" si="1"/>
        <v>Tuesday</v>
      </c>
      <c r="BB2" s="260" t="str">
        <f t="shared" si="1"/>
        <v>Wednesday</v>
      </c>
      <c r="BC2" s="260" t="str">
        <f t="shared" si="1"/>
        <v>Thursday</v>
      </c>
      <c r="BD2" s="260" t="str">
        <f t="shared" si="1"/>
        <v>Friday</v>
      </c>
      <c r="BE2" s="260" t="str">
        <f t="shared" si="1"/>
        <v>Saturday</v>
      </c>
      <c r="BF2" s="260" t="str">
        <f t="shared" si="1"/>
        <v>Sunday</v>
      </c>
      <c r="BG2" s="260" t="str">
        <f t="shared" si="1"/>
        <v>Monday</v>
      </c>
      <c r="BH2" s="260" t="str">
        <f t="shared" si="1"/>
        <v>Tuesday</v>
      </c>
      <c r="BI2" s="260" t="str">
        <f t="shared" si="1"/>
        <v>Wednesday</v>
      </c>
      <c r="BJ2" s="260" t="str">
        <f t="shared" si="1"/>
        <v>Thursday</v>
      </c>
      <c r="BK2" s="260" t="str">
        <f t="shared" si="1"/>
        <v>Friday</v>
      </c>
      <c r="BL2" s="260" t="str">
        <f t="shared" si="1"/>
        <v>Saturday</v>
      </c>
      <c r="BM2" s="260" t="str">
        <f t="shared" si="1"/>
        <v>Sunday</v>
      </c>
      <c r="BN2" s="260" t="str">
        <f t="shared" si="1"/>
        <v>Monday</v>
      </c>
      <c r="BO2" s="260" t="str">
        <f t="shared" si="1"/>
        <v>Tuesday</v>
      </c>
      <c r="BP2" s="260" t="str">
        <f t="shared" si="1"/>
        <v>Wednesday</v>
      </c>
      <c r="BQ2" s="260" t="str">
        <f t="shared" si="1"/>
        <v>Thursday</v>
      </c>
      <c r="BR2" s="260" t="str">
        <f t="shared" si="1"/>
        <v>Friday</v>
      </c>
      <c r="BS2" s="260" t="str">
        <f t="shared" si="1"/>
        <v>Saturday</v>
      </c>
      <c r="BT2" s="260" t="str">
        <f t="shared" si="1"/>
        <v>Sunday</v>
      </c>
      <c r="BU2" s="260" t="str">
        <f t="shared" si="1"/>
        <v>Monday</v>
      </c>
      <c r="BV2" s="260" t="str">
        <f t="shared" si="1"/>
        <v>Tuesday</v>
      </c>
      <c r="BW2" s="260" t="str">
        <f t="shared" si="1"/>
        <v>Wednesday</v>
      </c>
      <c r="BX2" s="260" t="str">
        <f t="shared" si="1"/>
        <v>Thursday</v>
      </c>
      <c r="BY2" s="260" t="str">
        <f t="shared" si="1"/>
        <v>Friday</v>
      </c>
      <c r="BZ2" s="260" t="str">
        <f t="shared" ref="BZ2:EK2" si="2">TEXT(BZ1,"DDDD")</f>
        <v>Saturday</v>
      </c>
      <c r="CA2" s="260" t="str">
        <f t="shared" si="2"/>
        <v>Sunday</v>
      </c>
      <c r="CB2" s="260" t="str">
        <f t="shared" si="2"/>
        <v>Monday</v>
      </c>
      <c r="CC2" s="260" t="str">
        <f t="shared" si="2"/>
        <v>Tuesday</v>
      </c>
      <c r="CD2" s="260" t="str">
        <f t="shared" si="2"/>
        <v>Wednesday</v>
      </c>
      <c r="CE2" s="260" t="str">
        <f t="shared" si="2"/>
        <v>Thursday</v>
      </c>
      <c r="CF2" s="260" t="str">
        <f t="shared" si="2"/>
        <v>Friday</v>
      </c>
      <c r="CG2" s="260" t="str">
        <f t="shared" si="2"/>
        <v>Saturday</v>
      </c>
      <c r="CH2" s="260" t="str">
        <f t="shared" si="2"/>
        <v>Sunday</v>
      </c>
      <c r="CI2" s="260" t="str">
        <f t="shared" si="2"/>
        <v>Monday</v>
      </c>
      <c r="CJ2" s="260" t="str">
        <f t="shared" si="2"/>
        <v>Tuesday</v>
      </c>
      <c r="CK2" s="260" t="str">
        <f t="shared" si="2"/>
        <v>Wednesday</v>
      </c>
      <c r="CL2" s="260" t="str">
        <f t="shared" si="2"/>
        <v>Thursday</v>
      </c>
      <c r="CM2" s="260" t="str">
        <f t="shared" si="2"/>
        <v>Friday</v>
      </c>
      <c r="CN2" s="260" t="str">
        <f t="shared" si="2"/>
        <v>Saturday</v>
      </c>
      <c r="CO2" s="260" t="str">
        <f t="shared" si="2"/>
        <v>Sunday</v>
      </c>
      <c r="CP2" s="260" t="str">
        <f t="shared" si="2"/>
        <v>Monday</v>
      </c>
      <c r="CQ2" s="260" t="str">
        <f t="shared" si="2"/>
        <v>Tuesday</v>
      </c>
      <c r="CR2" s="260" t="str">
        <f t="shared" si="2"/>
        <v>Wednesday</v>
      </c>
      <c r="CS2" s="260" t="str">
        <f t="shared" si="2"/>
        <v>Thursday</v>
      </c>
      <c r="CT2" s="260" t="str">
        <f t="shared" si="2"/>
        <v>Friday</v>
      </c>
      <c r="CU2" s="260" t="str">
        <f t="shared" si="2"/>
        <v>Saturday</v>
      </c>
      <c r="CV2" s="1508" t="str">
        <f t="shared" si="2"/>
        <v>Sunday</v>
      </c>
      <c r="CW2" s="260" t="str">
        <f t="shared" si="2"/>
        <v>Monday</v>
      </c>
      <c r="CX2" s="260" t="str">
        <f t="shared" si="2"/>
        <v>Tuesday</v>
      </c>
      <c r="CY2" s="260" t="str">
        <f t="shared" si="2"/>
        <v>Wednesday</v>
      </c>
      <c r="CZ2" s="260" t="str">
        <f t="shared" si="2"/>
        <v>Thursday</v>
      </c>
      <c r="DA2" s="260" t="str">
        <f t="shared" si="2"/>
        <v>Friday</v>
      </c>
      <c r="DB2" s="260" t="str">
        <f t="shared" si="2"/>
        <v>Saturday</v>
      </c>
      <c r="DC2" s="260" t="str">
        <f t="shared" si="2"/>
        <v>Sunday</v>
      </c>
      <c r="DD2" s="260" t="str">
        <f t="shared" si="2"/>
        <v>Monday</v>
      </c>
      <c r="DE2" s="260" t="str">
        <f t="shared" si="2"/>
        <v>Tuesday</v>
      </c>
      <c r="DF2" s="260" t="str">
        <f t="shared" si="2"/>
        <v>Wednesday</v>
      </c>
      <c r="DG2" s="260" t="str">
        <f t="shared" si="2"/>
        <v>Thursday</v>
      </c>
      <c r="DH2" s="260" t="str">
        <f t="shared" si="2"/>
        <v>Friday</v>
      </c>
      <c r="DI2" s="260" t="str">
        <f t="shared" si="2"/>
        <v>Saturday</v>
      </c>
      <c r="DJ2" s="260" t="str">
        <f t="shared" si="2"/>
        <v>Sunday</v>
      </c>
      <c r="DK2" s="260" t="str">
        <f t="shared" si="2"/>
        <v>Monday</v>
      </c>
      <c r="DL2" s="260" t="str">
        <f t="shared" si="2"/>
        <v>Tuesday</v>
      </c>
      <c r="DM2" s="260" t="str">
        <f t="shared" si="2"/>
        <v>Wednesday</v>
      </c>
      <c r="DN2" s="260" t="str">
        <f t="shared" si="2"/>
        <v>Thursday</v>
      </c>
      <c r="DO2" s="260" t="str">
        <f t="shared" si="2"/>
        <v>Friday</v>
      </c>
      <c r="DP2" s="260" t="str">
        <f t="shared" si="2"/>
        <v>Saturday</v>
      </c>
      <c r="DQ2" s="260" t="str">
        <f t="shared" si="2"/>
        <v>Sunday</v>
      </c>
      <c r="DR2" s="260" t="str">
        <f t="shared" si="2"/>
        <v>Monday</v>
      </c>
      <c r="DS2" s="260" t="str">
        <f t="shared" si="2"/>
        <v>Tuesday</v>
      </c>
      <c r="DT2" s="260" t="str">
        <f t="shared" si="2"/>
        <v>Wednesday</v>
      </c>
      <c r="DU2" s="260" t="str">
        <f t="shared" si="2"/>
        <v>Thursday</v>
      </c>
      <c r="DV2" s="260" t="str">
        <f t="shared" si="2"/>
        <v>Friday</v>
      </c>
      <c r="DW2" s="260" t="str">
        <f t="shared" si="2"/>
        <v>Saturday</v>
      </c>
      <c r="DX2" s="260" t="str">
        <f t="shared" si="2"/>
        <v>Sunday</v>
      </c>
      <c r="DY2" s="260" t="str">
        <f t="shared" si="2"/>
        <v>Monday</v>
      </c>
      <c r="DZ2" s="260" t="str">
        <f t="shared" si="2"/>
        <v>Tuesday</v>
      </c>
      <c r="EA2" s="260" t="str">
        <f t="shared" si="2"/>
        <v>Wednesday</v>
      </c>
      <c r="EB2" s="260" t="str">
        <f t="shared" si="2"/>
        <v>Thursday</v>
      </c>
      <c r="EC2" s="260" t="str">
        <f t="shared" si="2"/>
        <v>Friday</v>
      </c>
      <c r="ED2" s="260" t="str">
        <f t="shared" si="2"/>
        <v>Saturday</v>
      </c>
      <c r="EE2" s="1508" t="str">
        <f t="shared" si="2"/>
        <v>Sunday</v>
      </c>
      <c r="EF2" s="260" t="str">
        <f t="shared" si="2"/>
        <v>Monday</v>
      </c>
      <c r="EG2" s="260" t="str">
        <f t="shared" si="2"/>
        <v>Tuesday</v>
      </c>
      <c r="EH2" s="260" t="str">
        <f t="shared" si="2"/>
        <v>Wednesday</v>
      </c>
      <c r="EI2" s="260" t="str">
        <f t="shared" si="2"/>
        <v>Thursday</v>
      </c>
      <c r="EJ2" s="260" t="str">
        <f t="shared" si="2"/>
        <v>Friday</v>
      </c>
      <c r="EK2" s="260" t="str">
        <f t="shared" si="2"/>
        <v>Saturday</v>
      </c>
      <c r="EL2" s="260" t="str">
        <f t="shared" ref="EL2:GW2" si="3">TEXT(EL1,"DDDD")</f>
        <v>Sunday</v>
      </c>
      <c r="EM2" s="260" t="str">
        <f t="shared" si="3"/>
        <v>Monday</v>
      </c>
      <c r="EN2" s="260" t="str">
        <f t="shared" si="3"/>
        <v>Tuesday</v>
      </c>
      <c r="EO2" s="260" t="str">
        <f t="shared" si="3"/>
        <v>Wednesday</v>
      </c>
      <c r="EP2" s="260" t="str">
        <f t="shared" si="3"/>
        <v>Thursday</v>
      </c>
      <c r="EQ2" s="260" t="str">
        <f t="shared" si="3"/>
        <v>Friday</v>
      </c>
      <c r="ER2" s="260" t="str">
        <f t="shared" si="3"/>
        <v>Saturday</v>
      </c>
      <c r="ES2" s="260" t="str">
        <f t="shared" si="3"/>
        <v>Sunday</v>
      </c>
      <c r="ET2" s="260" t="str">
        <f t="shared" si="3"/>
        <v>Monday</v>
      </c>
      <c r="EU2" s="260" t="str">
        <f t="shared" si="3"/>
        <v>Tuesday</v>
      </c>
      <c r="EV2" s="260" t="str">
        <f t="shared" si="3"/>
        <v>Wednesday</v>
      </c>
      <c r="EW2" s="260" t="str">
        <f t="shared" si="3"/>
        <v>Thursday</v>
      </c>
      <c r="EX2" s="260" t="str">
        <f t="shared" si="3"/>
        <v>Friday</v>
      </c>
      <c r="EY2" s="260" t="str">
        <f t="shared" si="3"/>
        <v>Saturday</v>
      </c>
      <c r="EZ2" s="260" t="str">
        <f t="shared" si="3"/>
        <v>Sunday</v>
      </c>
      <c r="FA2" s="260" t="str">
        <f t="shared" si="3"/>
        <v>Monday</v>
      </c>
      <c r="FB2" s="260" t="str">
        <f t="shared" si="3"/>
        <v>Tuesday</v>
      </c>
      <c r="FC2" s="260" t="str">
        <f t="shared" si="3"/>
        <v>Wednesday</v>
      </c>
      <c r="FD2" s="260" t="str">
        <f t="shared" si="3"/>
        <v>Thursday</v>
      </c>
      <c r="FE2" s="260" t="str">
        <f t="shared" si="3"/>
        <v>Friday</v>
      </c>
      <c r="FF2" s="260" t="str">
        <f t="shared" si="3"/>
        <v>Saturday</v>
      </c>
      <c r="FG2" s="260" t="str">
        <f t="shared" si="3"/>
        <v>Sunday</v>
      </c>
      <c r="FH2" s="260" t="str">
        <f t="shared" si="3"/>
        <v>Monday</v>
      </c>
      <c r="FI2" s="260" t="str">
        <f t="shared" si="3"/>
        <v>Tuesday</v>
      </c>
      <c r="FJ2" s="260" t="str">
        <f t="shared" si="3"/>
        <v>Wednesday</v>
      </c>
      <c r="FK2" s="260" t="str">
        <f t="shared" si="3"/>
        <v>Thursday</v>
      </c>
      <c r="FL2" s="260" t="str">
        <f t="shared" si="3"/>
        <v>Friday</v>
      </c>
      <c r="FM2" s="260" t="str">
        <f t="shared" si="3"/>
        <v>Saturday</v>
      </c>
      <c r="FN2" s="260" t="str">
        <f t="shared" si="3"/>
        <v>Sunday</v>
      </c>
      <c r="FO2" s="260" t="str">
        <f t="shared" si="3"/>
        <v>Monday</v>
      </c>
      <c r="FP2" s="260" t="str">
        <f t="shared" si="3"/>
        <v>Tuesday</v>
      </c>
      <c r="FQ2" s="260" t="str">
        <f t="shared" si="3"/>
        <v>Wednesday</v>
      </c>
      <c r="FR2" s="260" t="str">
        <f t="shared" si="3"/>
        <v>Thursday</v>
      </c>
      <c r="FS2" s="260" t="str">
        <f t="shared" si="3"/>
        <v>Friday</v>
      </c>
      <c r="FT2" s="260" t="str">
        <f t="shared" si="3"/>
        <v>Saturday</v>
      </c>
      <c r="FU2" s="260" t="str">
        <f t="shared" si="3"/>
        <v>Sunday</v>
      </c>
      <c r="FV2" s="260" t="str">
        <f t="shared" si="3"/>
        <v>Monday</v>
      </c>
      <c r="FW2" s="260" t="str">
        <f t="shared" si="3"/>
        <v>Tuesday</v>
      </c>
      <c r="FX2" s="260" t="str">
        <f t="shared" si="3"/>
        <v>Wednesday</v>
      </c>
      <c r="FY2" s="260" t="str">
        <f t="shared" si="3"/>
        <v>Thursday</v>
      </c>
      <c r="FZ2" s="260" t="str">
        <f t="shared" si="3"/>
        <v>Friday</v>
      </c>
      <c r="GA2" s="260" t="str">
        <f t="shared" si="3"/>
        <v>Saturday</v>
      </c>
      <c r="GB2" s="260" t="str">
        <f t="shared" si="3"/>
        <v>Sunday</v>
      </c>
      <c r="GC2" s="260" t="str">
        <f t="shared" si="3"/>
        <v>Monday</v>
      </c>
      <c r="GD2" s="260" t="str">
        <f t="shared" si="3"/>
        <v>Tuesday</v>
      </c>
      <c r="GE2" s="260" t="str">
        <f t="shared" si="3"/>
        <v>Wednesday</v>
      </c>
      <c r="GF2" s="260" t="str">
        <f t="shared" si="3"/>
        <v>Thursday</v>
      </c>
      <c r="GG2" s="260" t="str">
        <f t="shared" si="3"/>
        <v>Friday</v>
      </c>
      <c r="GH2" s="260" t="str">
        <f t="shared" si="3"/>
        <v>Saturday</v>
      </c>
      <c r="GI2" s="260" t="str">
        <f t="shared" si="3"/>
        <v>Sunday</v>
      </c>
      <c r="GJ2" s="260" t="str">
        <f t="shared" si="3"/>
        <v>Monday</v>
      </c>
      <c r="GK2" s="260" t="str">
        <f t="shared" si="3"/>
        <v>Tuesday</v>
      </c>
      <c r="GL2" s="260" t="str">
        <f t="shared" si="3"/>
        <v>Wednesday</v>
      </c>
      <c r="GM2" s="260" t="str">
        <f t="shared" si="3"/>
        <v>Thursday</v>
      </c>
      <c r="GN2" s="260" t="str">
        <f t="shared" si="3"/>
        <v>Friday</v>
      </c>
      <c r="GO2" s="260" t="str">
        <f t="shared" si="3"/>
        <v>Saturday</v>
      </c>
      <c r="GP2" s="260" t="str">
        <f t="shared" si="3"/>
        <v>Sunday</v>
      </c>
      <c r="GQ2" s="260" t="str">
        <f t="shared" si="3"/>
        <v>Monday</v>
      </c>
      <c r="GR2" s="260" t="str">
        <f t="shared" si="3"/>
        <v>Tuesday</v>
      </c>
      <c r="GS2" s="260" t="str">
        <f t="shared" si="3"/>
        <v>Wednesday</v>
      </c>
      <c r="GT2" s="260" t="str">
        <f t="shared" si="3"/>
        <v>Thursday</v>
      </c>
      <c r="GU2" s="260" t="str">
        <f t="shared" si="3"/>
        <v>Friday</v>
      </c>
      <c r="GV2" s="260" t="str">
        <f t="shared" si="3"/>
        <v>Saturday</v>
      </c>
      <c r="GW2" s="260" t="str">
        <f t="shared" si="3"/>
        <v>Sunday</v>
      </c>
      <c r="GX2" s="260" t="str">
        <f t="shared" ref="GX2:JI2" si="4">TEXT(GX1,"DDDD")</f>
        <v>Monday</v>
      </c>
      <c r="GY2" s="260" t="str">
        <f t="shared" si="4"/>
        <v>Tuesday</v>
      </c>
      <c r="GZ2" s="260" t="str">
        <f t="shared" si="4"/>
        <v>Wednesday</v>
      </c>
      <c r="HA2" s="260" t="str">
        <f t="shared" si="4"/>
        <v>Thursday</v>
      </c>
      <c r="HB2" s="260" t="str">
        <f t="shared" si="4"/>
        <v>Friday</v>
      </c>
      <c r="HC2" s="260" t="str">
        <f t="shared" si="4"/>
        <v>Saturday</v>
      </c>
      <c r="HD2" s="260" t="str">
        <f t="shared" si="4"/>
        <v>Sunday</v>
      </c>
      <c r="HE2" s="260" t="str">
        <f t="shared" si="4"/>
        <v>Monday</v>
      </c>
      <c r="HF2" s="260" t="str">
        <f t="shared" si="4"/>
        <v>Tuesday</v>
      </c>
      <c r="HG2" s="260" t="str">
        <f t="shared" si="4"/>
        <v>Wednesday</v>
      </c>
      <c r="HH2" s="260" t="str">
        <f t="shared" si="4"/>
        <v>Thursday</v>
      </c>
      <c r="HI2" s="260" t="str">
        <f t="shared" si="4"/>
        <v>Friday</v>
      </c>
      <c r="HJ2" s="260" t="str">
        <f t="shared" si="4"/>
        <v>Saturday</v>
      </c>
      <c r="HK2" s="260" t="str">
        <f t="shared" si="4"/>
        <v>Sunday</v>
      </c>
      <c r="HL2" s="260" t="str">
        <f t="shared" si="4"/>
        <v>Monday</v>
      </c>
      <c r="HM2" s="260" t="str">
        <f t="shared" si="4"/>
        <v>Tuesday</v>
      </c>
      <c r="HN2" s="260" t="str">
        <f t="shared" si="4"/>
        <v>Wednesday</v>
      </c>
      <c r="HO2" s="260" t="str">
        <f t="shared" si="4"/>
        <v>Thursday</v>
      </c>
      <c r="HP2" s="260" t="str">
        <f t="shared" si="4"/>
        <v>Friday</v>
      </c>
      <c r="HQ2" s="260" t="str">
        <f t="shared" si="4"/>
        <v>Saturday</v>
      </c>
      <c r="HR2" s="260" t="str">
        <f t="shared" si="4"/>
        <v>Sunday</v>
      </c>
      <c r="HS2" s="260" t="str">
        <f t="shared" si="4"/>
        <v>Monday</v>
      </c>
      <c r="HT2" s="260" t="str">
        <f t="shared" si="4"/>
        <v>Tuesday</v>
      </c>
      <c r="HU2" s="260" t="str">
        <f t="shared" si="4"/>
        <v>Wednesday</v>
      </c>
      <c r="HV2" s="260" t="str">
        <f t="shared" si="4"/>
        <v>Thursday</v>
      </c>
      <c r="HW2" s="260" t="str">
        <f t="shared" si="4"/>
        <v>Friday</v>
      </c>
      <c r="HX2" s="260" t="str">
        <f t="shared" si="4"/>
        <v>Saturday</v>
      </c>
      <c r="HY2" s="260" t="str">
        <f t="shared" si="4"/>
        <v>Sunday</v>
      </c>
      <c r="HZ2" s="260" t="str">
        <f t="shared" si="4"/>
        <v>Monday</v>
      </c>
      <c r="IA2" s="260" t="str">
        <f t="shared" si="4"/>
        <v>Tuesday</v>
      </c>
      <c r="IB2" s="260" t="str">
        <f t="shared" si="4"/>
        <v>Wednesday</v>
      </c>
      <c r="IC2" s="260" t="str">
        <f t="shared" si="4"/>
        <v>Thursday</v>
      </c>
      <c r="ID2" s="260" t="str">
        <f t="shared" si="4"/>
        <v>Friday</v>
      </c>
      <c r="IE2" s="260" t="str">
        <f t="shared" si="4"/>
        <v>Saturday</v>
      </c>
      <c r="IF2" s="260" t="str">
        <f t="shared" si="4"/>
        <v>Sunday</v>
      </c>
      <c r="IG2" s="260" t="str">
        <f t="shared" si="4"/>
        <v>Monday</v>
      </c>
      <c r="IH2" s="260" t="str">
        <f t="shared" si="4"/>
        <v>Tuesday</v>
      </c>
      <c r="II2" s="260" t="str">
        <f t="shared" si="4"/>
        <v>Wednesday</v>
      </c>
      <c r="IJ2" s="260" t="str">
        <f t="shared" si="4"/>
        <v>Thursday</v>
      </c>
      <c r="IK2" s="260" t="str">
        <f t="shared" si="4"/>
        <v>Friday</v>
      </c>
      <c r="IL2" s="260" t="str">
        <f t="shared" si="4"/>
        <v>Saturday</v>
      </c>
      <c r="IM2" s="260" t="str">
        <f t="shared" si="4"/>
        <v>Sunday</v>
      </c>
      <c r="IN2" s="260" t="str">
        <f>TEXT(IN1,"DDDD")</f>
        <v>Monday</v>
      </c>
      <c r="IO2" s="260" t="str">
        <f t="shared" si="4"/>
        <v>Tuesday</v>
      </c>
      <c r="IP2" s="260" t="str">
        <f t="shared" si="4"/>
        <v>Wednesday</v>
      </c>
      <c r="IQ2" s="260" t="str">
        <f t="shared" si="4"/>
        <v>Thursday</v>
      </c>
      <c r="IR2" s="260" t="str">
        <f t="shared" si="4"/>
        <v>Friday</v>
      </c>
      <c r="IS2" s="260" t="str">
        <f t="shared" si="4"/>
        <v>Saturday</v>
      </c>
      <c r="IT2" s="260" t="str">
        <f t="shared" si="4"/>
        <v>Sunday</v>
      </c>
      <c r="IU2" s="260" t="str">
        <f t="shared" si="4"/>
        <v>Monday</v>
      </c>
      <c r="IV2" s="260" t="str">
        <f t="shared" si="4"/>
        <v>Tuesday</v>
      </c>
      <c r="IW2" s="260" t="str">
        <f t="shared" si="4"/>
        <v>Wednesday</v>
      </c>
      <c r="IX2" s="260" t="str">
        <f t="shared" si="4"/>
        <v>Thursday</v>
      </c>
      <c r="IY2" s="260" t="str">
        <f t="shared" si="4"/>
        <v>Friday</v>
      </c>
      <c r="IZ2" s="260" t="str">
        <f t="shared" si="4"/>
        <v>Saturday</v>
      </c>
      <c r="JA2" s="260" t="str">
        <f t="shared" si="4"/>
        <v>Sunday</v>
      </c>
      <c r="JB2" s="260" t="str">
        <f t="shared" si="4"/>
        <v>Monday</v>
      </c>
      <c r="JC2" s="260" t="str">
        <f t="shared" si="4"/>
        <v>Tuesday</v>
      </c>
      <c r="JD2" s="260" t="str">
        <f t="shared" si="4"/>
        <v>Wednesday</v>
      </c>
      <c r="JE2" s="260" t="str">
        <f t="shared" si="4"/>
        <v>Thursday</v>
      </c>
      <c r="JF2" s="260" t="str">
        <f t="shared" si="4"/>
        <v>Friday</v>
      </c>
      <c r="JG2" s="260" t="str">
        <f t="shared" si="4"/>
        <v>Saturday</v>
      </c>
      <c r="JH2" s="260" t="str">
        <f t="shared" si="4"/>
        <v>Sunday</v>
      </c>
      <c r="JI2" s="260" t="str">
        <f t="shared" si="4"/>
        <v>Monday</v>
      </c>
      <c r="JJ2" s="260" t="str">
        <f t="shared" ref="JJ2:LU2" si="5">TEXT(JJ1,"DDDD")</f>
        <v>Tuesday</v>
      </c>
      <c r="JK2" s="260" t="str">
        <f t="shared" si="5"/>
        <v>Wednesday</v>
      </c>
      <c r="JL2" s="260" t="str">
        <f t="shared" si="5"/>
        <v>Thursday</v>
      </c>
      <c r="JM2" s="260" t="str">
        <f t="shared" si="5"/>
        <v>Friday</v>
      </c>
      <c r="JN2" s="260" t="str">
        <f t="shared" si="5"/>
        <v>Saturday</v>
      </c>
      <c r="JO2" s="260" t="str">
        <f t="shared" si="5"/>
        <v>Sunday</v>
      </c>
      <c r="JP2" s="260" t="str">
        <f t="shared" si="5"/>
        <v>Monday</v>
      </c>
      <c r="JQ2" s="260" t="str">
        <f t="shared" si="5"/>
        <v>Tuesday</v>
      </c>
      <c r="JR2" s="260" t="str">
        <f t="shared" si="5"/>
        <v>Wednesday</v>
      </c>
      <c r="JS2" s="260" t="str">
        <f t="shared" si="5"/>
        <v>Thursday</v>
      </c>
      <c r="JT2" s="260" t="str">
        <f t="shared" si="5"/>
        <v>Friday</v>
      </c>
      <c r="JU2" s="260" t="str">
        <f t="shared" si="5"/>
        <v>Saturday</v>
      </c>
      <c r="JV2" s="260" t="str">
        <f t="shared" si="5"/>
        <v>Sunday</v>
      </c>
      <c r="JW2" s="260" t="str">
        <f t="shared" si="5"/>
        <v>Monday</v>
      </c>
      <c r="JX2" s="260" t="str">
        <f t="shared" si="5"/>
        <v>Tuesday</v>
      </c>
      <c r="JY2" s="260" t="str">
        <f t="shared" si="5"/>
        <v>Wednesday</v>
      </c>
      <c r="JZ2" s="260" t="str">
        <f t="shared" si="5"/>
        <v>Thursday</v>
      </c>
      <c r="KA2" s="260" t="str">
        <f t="shared" si="5"/>
        <v>Friday</v>
      </c>
      <c r="KB2" s="260" t="str">
        <f t="shared" si="5"/>
        <v>Saturday</v>
      </c>
      <c r="KC2" s="260" t="str">
        <f t="shared" si="5"/>
        <v>Sunday</v>
      </c>
      <c r="KD2" s="260" t="str">
        <f t="shared" si="5"/>
        <v>Monday</v>
      </c>
      <c r="KE2" s="260" t="str">
        <f t="shared" si="5"/>
        <v>Tuesday</v>
      </c>
      <c r="KF2" s="260" t="str">
        <f t="shared" si="5"/>
        <v>Wednesday</v>
      </c>
      <c r="KG2" s="260" t="str">
        <f t="shared" si="5"/>
        <v>Thursday</v>
      </c>
      <c r="KH2" s="260" t="str">
        <f t="shared" si="5"/>
        <v>Friday</v>
      </c>
      <c r="KI2" s="260" t="str">
        <f t="shared" si="5"/>
        <v>Saturday</v>
      </c>
      <c r="KJ2" s="260" t="str">
        <f t="shared" si="5"/>
        <v>Sunday</v>
      </c>
      <c r="KK2" s="260" t="str">
        <f t="shared" si="5"/>
        <v>Monday</v>
      </c>
      <c r="KL2" s="260" t="str">
        <f t="shared" si="5"/>
        <v>Tuesday</v>
      </c>
      <c r="KM2" s="260" t="str">
        <f t="shared" si="5"/>
        <v>Wednesday</v>
      </c>
      <c r="KN2" s="1187" t="str">
        <f t="shared" si="5"/>
        <v>Thursday</v>
      </c>
      <c r="KO2" s="260" t="str">
        <f t="shared" si="5"/>
        <v>Friday</v>
      </c>
      <c r="KP2" s="260" t="str">
        <f t="shared" si="5"/>
        <v>Saturday</v>
      </c>
      <c r="KQ2" s="260" t="str">
        <f t="shared" si="5"/>
        <v>Sunday</v>
      </c>
      <c r="KR2" s="260" t="str">
        <f t="shared" si="5"/>
        <v>Monday</v>
      </c>
      <c r="KS2" s="260" t="str">
        <f t="shared" si="5"/>
        <v>Tuesday</v>
      </c>
      <c r="KT2" s="260" t="str">
        <f t="shared" si="5"/>
        <v>Wednesday</v>
      </c>
      <c r="KU2" s="260" t="str">
        <f t="shared" si="5"/>
        <v>Thursday</v>
      </c>
      <c r="KV2" s="260" t="str">
        <f t="shared" si="5"/>
        <v>Friday</v>
      </c>
      <c r="KW2" s="260" t="str">
        <f t="shared" si="5"/>
        <v>Saturday</v>
      </c>
      <c r="KX2" s="260" t="str">
        <f t="shared" si="5"/>
        <v>Sunday</v>
      </c>
      <c r="KY2" s="260" t="str">
        <f t="shared" si="5"/>
        <v>Monday</v>
      </c>
      <c r="KZ2" s="260" t="str">
        <f t="shared" si="5"/>
        <v>Tuesday</v>
      </c>
      <c r="LA2" s="260" t="str">
        <f t="shared" si="5"/>
        <v>Wednesday</v>
      </c>
      <c r="LB2" s="260" t="str">
        <f t="shared" si="5"/>
        <v>Thursday</v>
      </c>
      <c r="LC2" s="260" t="str">
        <f t="shared" si="5"/>
        <v>Friday</v>
      </c>
      <c r="LD2" s="260" t="str">
        <f t="shared" si="5"/>
        <v>Saturday</v>
      </c>
      <c r="LE2" s="260" t="str">
        <f t="shared" si="5"/>
        <v>Sunday</v>
      </c>
      <c r="LF2" s="260" t="str">
        <f t="shared" si="5"/>
        <v>Monday</v>
      </c>
      <c r="LG2" s="260" t="str">
        <f t="shared" si="5"/>
        <v>Tuesday</v>
      </c>
      <c r="LH2" s="260" t="str">
        <f t="shared" si="5"/>
        <v>Wednesday</v>
      </c>
      <c r="LI2" s="260" t="str">
        <f t="shared" si="5"/>
        <v>Thursday</v>
      </c>
      <c r="LJ2" s="260" t="str">
        <f t="shared" si="5"/>
        <v>Friday</v>
      </c>
      <c r="LK2" s="260" t="str">
        <f t="shared" si="5"/>
        <v>Saturday</v>
      </c>
      <c r="LL2" s="260" t="str">
        <f t="shared" si="5"/>
        <v>Sunday</v>
      </c>
      <c r="LM2" s="260" t="str">
        <f t="shared" si="5"/>
        <v>Monday</v>
      </c>
      <c r="LN2" s="260" t="str">
        <f t="shared" si="5"/>
        <v>Tuesday</v>
      </c>
      <c r="LO2" s="260" t="str">
        <f t="shared" si="5"/>
        <v>Wednesday</v>
      </c>
      <c r="LP2" s="260" t="str">
        <f t="shared" si="5"/>
        <v>Thursday</v>
      </c>
      <c r="LQ2" s="260" t="str">
        <f t="shared" si="5"/>
        <v>Friday</v>
      </c>
      <c r="LR2" s="260" t="str">
        <f t="shared" si="5"/>
        <v>Saturday</v>
      </c>
      <c r="LS2" s="260" t="str">
        <f t="shared" si="5"/>
        <v>Sunday</v>
      </c>
      <c r="LT2" s="260" t="str">
        <f t="shared" si="5"/>
        <v>Monday</v>
      </c>
      <c r="LU2" s="260" t="str">
        <f t="shared" si="5"/>
        <v>Tuesday</v>
      </c>
      <c r="LV2" s="260" t="str">
        <f t="shared" ref="LV2:NA2" si="6">TEXT(LV1,"DDDD")</f>
        <v>Wednesday</v>
      </c>
      <c r="LW2" s="260" t="str">
        <f t="shared" si="6"/>
        <v>Thursday</v>
      </c>
      <c r="LX2" s="260" t="str">
        <f t="shared" si="6"/>
        <v>Friday</v>
      </c>
      <c r="LY2" s="260" t="str">
        <f t="shared" si="6"/>
        <v>Saturday</v>
      </c>
      <c r="LZ2" s="260" t="str">
        <f t="shared" si="6"/>
        <v>Sunday</v>
      </c>
      <c r="MA2" s="260" t="str">
        <f t="shared" si="6"/>
        <v>Monday</v>
      </c>
      <c r="MB2" s="260" t="str">
        <f t="shared" si="6"/>
        <v>Tuesday</v>
      </c>
      <c r="MC2" s="260" t="str">
        <f t="shared" si="6"/>
        <v>Wednesday</v>
      </c>
      <c r="MD2" s="260" t="str">
        <f t="shared" si="6"/>
        <v>Thursday</v>
      </c>
      <c r="ME2" s="260" t="str">
        <f t="shared" si="6"/>
        <v>Friday</v>
      </c>
      <c r="MF2" s="260" t="str">
        <f t="shared" si="6"/>
        <v>Saturday</v>
      </c>
      <c r="MG2" s="260" t="str">
        <f t="shared" si="6"/>
        <v>Sunday</v>
      </c>
      <c r="MH2" s="260" t="str">
        <f t="shared" si="6"/>
        <v>Monday</v>
      </c>
      <c r="MI2" s="260" t="str">
        <f t="shared" si="6"/>
        <v>Tuesday</v>
      </c>
      <c r="MJ2" s="260" t="str">
        <f t="shared" si="6"/>
        <v>Wednesday</v>
      </c>
      <c r="MK2" s="260" t="str">
        <f t="shared" si="6"/>
        <v>Thursday</v>
      </c>
      <c r="ML2" s="260" t="str">
        <f t="shared" si="6"/>
        <v>Friday</v>
      </c>
      <c r="MM2" s="260" t="str">
        <f t="shared" si="6"/>
        <v>Saturday</v>
      </c>
      <c r="MN2" s="260" t="str">
        <f t="shared" si="6"/>
        <v>Sunday</v>
      </c>
      <c r="MO2" s="260" t="str">
        <f t="shared" si="6"/>
        <v>Monday</v>
      </c>
      <c r="MP2" s="260" t="str">
        <f t="shared" si="6"/>
        <v>Tuesday</v>
      </c>
      <c r="MQ2" s="260" t="str">
        <f t="shared" si="6"/>
        <v>Wednesday</v>
      </c>
      <c r="MR2" s="260" t="str">
        <f t="shared" si="6"/>
        <v>Thursday</v>
      </c>
      <c r="MS2" s="260" t="str">
        <f t="shared" si="6"/>
        <v>Friday</v>
      </c>
      <c r="MT2" s="260" t="str">
        <f t="shared" si="6"/>
        <v>Saturday</v>
      </c>
      <c r="MU2" s="260" t="str">
        <f t="shared" si="6"/>
        <v>Sunday</v>
      </c>
      <c r="MV2" s="260" t="str">
        <f t="shared" si="6"/>
        <v>Monday</v>
      </c>
      <c r="MW2" s="260" t="str">
        <f t="shared" si="6"/>
        <v>Tuesday</v>
      </c>
      <c r="MX2" s="260" t="str">
        <f t="shared" si="6"/>
        <v>Wednesday</v>
      </c>
      <c r="MY2" s="260" t="str">
        <f t="shared" si="6"/>
        <v>Thursday</v>
      </c>
      <c r="MZ2" s="260" t="str">
        <f t="shared" si="6"/>
        <v>Friday</v>
      </c>
      <c r="NA2" s="260" t="str">
        <f t="shared" si="6"/>
        <v>Saturday</v>
      </c>
      <c r="NB2" s="260" t="str">
        <f t="shared" ref="NB2:NH2" si="7">TEXT(NB1,"DDDD")</f>
        <v>Sunday</v>
      </c>
      <c r="NC2" s="260" t="str">
        <f t="shared" si="7"/>
        <v>Monday</v>
      </c>
      <c r="ND2" s="260" t="str">
        <f t="shared" si="7"/>
        <v>Tuesday</v>
      </c>
      <c r="NE2" s="260" t="str">
        <f t="shared" si="7"/>
        <v>Wednesday</v>
      </c>
      <c r="NF2" s="260" t="str">
        <f t="shared" si="7"/>
        <v>Thursday</v>
      </c>
      <c r="NG2" s="260" t="str">
        <f t="shared" si="7"/>
        <v>Friday</v>
      </c>
      <c r="NH2" s="260" t="str">
        <f t="shared" si="7"/>
        <v>Saturday</v>
      </c>
    </row>
    <row r="3" spans="1:372" ht="19.5" customHeight="1">
      <c r="A3" s="71" t="s">
        <v>704</v>
      </c>
      <c r="B3" s="416"/>
      <c r="C3" s="416"/>
      <c r="D3" s="416"/>
      <c r="E3" s="416"/>
      <c r="F3" s="416"/>
      <c r="G3" s="416"/>
      <c r="H3" s="416"/>
      <c r="I3" s="416"/>
      <c r="J3" s="416"/>
      <c r="K3" s="416"/>
      <c r="L3" s="416"/>
      <c r="M3" s="416"/>
      <c r="N3" s="416"/>
      <c r="O3" s="416"/>
      <c r="P3" s="416"/>
      <c r="Q3" s="416"/>
      <c r="R3" s="416"/>
      <c r="S3" s="416"/>
      <c r="T3" s="416"/>
      <c r="U3" s="416"/>
      <c r="V3" s="416"/>
      <c r="W3" s="416"/>
      <c r="X3" s="416"/>
      <c r="Y3" s="416"/>
      <c r="Z3" s="416"/>
      <c r="AA3" s="416"/>
      <c r="AB3" s="416"/>
      <c r="AC3" s="416"/>
      <c r="AD3" s="416"/>
      <c r="AE3" s="416"/>
      <c r="AF3" s="416"/>
      <c r="AG3" s="416"/>
      <c r="AH3" s="416"/>
      <c r="AI3" s="416"/>
      <c r="AJ3" s="416"/>
      <c r="AK3" s="416"/>
      <c r="AL3" s="416"/>
      <c r="AM3" s="416"/>
      <c r="AN3" s="416"/>
      <c r="AO3" s="416"/>
      <c r="AP3" s="416"/>
      <c r="AQ3" s="416"/>
      <c r="AR3" s="416"/>
      <c r="AS3" s="416"/>
      <c r="AT3" s="416"/>
      <c r="AU3" s="416"/>
      <c r="AV3" s="416"/>
      <c r="AW3" s="416"/>
      <c r="AX3" s="416"/>
      <c r="AY3" s="416"/>
      <c r="AZ3" s="416"/>
      <c r="BA3" s="416"/>
      <c r="BB3" s="416"/>
      <c r="BC3" s="416"/>
      <c r="BD3" s="416"/>
      <c r="BE3" s="416"/>
      <c r="BF3" s="416"/>
      <c r="BG3" s="416"/>
      <c r="BH3" s="416"/>
      <c r="BI3" s="416"/>
      <c r="BJ3" s="416"/>
      <c r="BK3" s="416"/>
      <c r="BL3" s="416"/>
      <c r="BM3" s="416"/>
      <c r="BN3" s="416"/>
      <c r="BO3" s="416"/>
      <c r="BP3" s="416"/>
      <c r="BQ3" s="416"/>
      <c r="BR3" s="416"/>
      <c r="BS3" s="416"/>
      <c r="BT3" s="416"/>
      <c r="BU3" s="416"/>
      <c r="BV3" s="416"/>
      <c r="BW3" s="416"/>
      <c r="BX3" s="416"/>
      <c r="BY3" s="416"/>
      <c r="BZ3" s="416"/>
      <c r="CA3" s="416"/>
      <c r="CB3" s="416"/>
      <c r="CC3" s="416"/>
      <c r="CD3" s="416"/>
      <c r="CE3" s="416"/>
      <c r="CF3" s="416"/>
      <c r="CG3" s="416"/>
      <c r="CH3" s="416"/>
      <c r="CI3" s="416"/>
      <c r="CJ3" s="416"/>
      <c r="CK3" s="416"/>
      <c r="CL3" s="416"/>
      <c r="CM3" s="416"/>
      <c r="CN3" s="416"/>
      <c r="CO3" s="416"/>
      <c r="CP3" s="416"/>
      <c r="CQ3" s="416"/>
      <c r="CR3" s="416"/>
      <c r="CS3" s="416"/>
      <c r="CT3" s="416"/>
      <c r="CU3" s="416"/>
      <c r="CV3" s="416"/>
      <c r="CW3" s="416"/>
      <c r="CX3" s="416"/>
      <c r="CY3" s="416"/>
      <c r="CZ3" s="416"/>
      <c r="DA3" s="416"/>
      <c r="DB3" s="416"/>
      <c r="DC3" s="416"/>
      <c r="DD3" s="416"/>
      <c r="DE3" s="416"/>
      <c r="DF3" s="416"/>
      <c r="DG3" s="416"/>
      <c r="DH3" s="416"/>
      <c r="DI3" s="416"/>
      <c r="DJ3" s="416"/>
      <c r="DK3" s="416"/>
      <c r="DL3" s="416"/>
      <c r="DM3" s="416"/>
      <c r="DN3" s="416"/>
      <c r="DO3" s="416"/>
      <c r="DP3" s="416"/>
      <c r="DQ3" s="416"/>
      <c r="DR3" s="416"/>
      <c r="DS3" s="416"/>
      <c r="DT3" s="416"/>
      <c r="DU3" s="416"/>
      <c r="DV3" s="416"/>
      <c r="DW3" s="416"/>
      <c r="DX3" s="416"/>
      <c r="DY3" s="416"/>
      <c r="DZ3" s="416"/>
      <c r="EA3" s="416"/>
      <c r="EB3" s="416"/>
      <c r="EC3" s="416"/>
      <c r="ED3" s="416"/>
      <c r="EE3" s="416"/>
      <c r="EF3" s="416"/>
      <c r="EG3" s="416"/>
      <c r="EH3" s="416"/>
      <c r="EI3" s="416"/>
      <c r="EJ3" s="416"/>
      <c r="EK3" s="416"/>
      <c r="EL3" s="416"/>
      <c r="EM3" s="416"/>
      <c r="EN3" s="416"/>
      <c r="EO3" s="416"/>
      <c r="EP3" s="416"/>
      <c r="EQ3" s="416"/>
      <c r="ER3" s="416"/>
      <c r="ES3" s="416"/>
      <c r="ET3" s="416"/>
      <c r="EU3" s="416"/>
      <c r="EV3" s="416"/>
      <c r="EW3" s="416"/>
      <c r="EX3" s="416"/>
      <c r="EY3" s="416"/>
      <c r="EZ3" s="416"/>
      <c r="FA3" s="416"/>
      <c r="FB3" s="416"/>
      <c r="FC3" s="416"/>
      <c r="FD3" s="416"/>
      <c r="FE3" s="416"/>
      <c r="FF3" s="416"/>
      <c r="FG3" s="416"/>
      <c r="FH3" s="416"/>
      <c r="FI3" s="416"/>
      <c r="FJ3" s="416"/>
      <c r="FK3" s="416"/>
      <c r="FL3" s="416"/>
      <c r="FM3" s="416"/>
      <c r="FN3" s="416"/>
      <c r="FO3" s="416"/>
      <c r="FP3" s="416"/>
      <c r="FQ3" s="416"/>
      <c r="FR3" s="416"/>
      <c r="FS3" s="416"/>
      <c r="FT3" s="416"/>
      <c r="FU3" s="416"/>
      <c r="FV3" s="416"/>
      <c r="FW3" s="416"/>
      <c r="FX3" s="416"/>
      <c r="FY3" s="416"/>
      <c r="FZ3" s="416"/>
      <c r="GA3" s="416"/>
      <c r="GB3" s="416"/>
      <c r="GC3" s="416"/>
      <c r="GD3" s="416"/>
      <c r="GE3" s="416"/>
      <c r="GF3" s="416"/>
      <c r="GG3" s="416"/>
      <c r="GH3" s="416"/>
      <c r="GI3" s="416"/>
      <c r="GJ3" s="416"/>
      <c r="GK3" s="416"/>
      <c r="GL3" s="416"/>
      <c r="GM3" s="416"/>
      <c r="GN3" s="416"/>
      <c r="GO3" s="416"/>
      <c r="GP3" s="416"/>
      <c r="GQ3" s="416"/>
      <c r="GR3" s="416"/>
      <c r="GS3" s="416"/>
      <c r="GT3" s="416"/>
      <c r="GU3" s="416"/>
      <c r="GV3" s="416"/>
      <c r="GW3" s="416"/>
      <c r="GX3" s="416"/>
      <c r="GY3" s="416"/>
      <c r="GZ3" s="416"/>
      <c r="HA3" s="416"/>
      <c r="HB3" s="416"/>
      <c r="HC3" s="416"/>
      <c r="HD3" s="416"/>
      <c r="HE3" s="416"/>
      <c r="HF3" s="416"/>
      <c r="HG3" s="416"/>
      <c r="HH3" s="416"/>
      <c r="HI3" s="416"/>
      <c r="HJ3" s="416"/>
      <c r="HK3" s="416"/>
      <c r="HL3" s="416"/>
      <c r="HM3" s="416"/>
      <c r="HN3" s="416"/>
      <c r="HO3" s="416"/>
      <c r="HP3" s="416"/>
      <c r="HQ3" s="416"/>
      <c r="HR3" s="416"/>
      <c r="HS3" s="416"/>
      <c r="HT3" s="416"/>
      <c r="HU3" s="416"/>
      <c r="HV3" s="416"/>
      <c r="HW3" s="416"/>
      <c r="HX3" s="416"/>
      <c r="HY3" s="416"/>
      <c r="HZ3" s="416"/>
      <c r="IA3" s="416"/>
      <c r="IB3" s="416"/>
      <c r="IC3" s="416"/>
      <c r="ID3" s="416"/>
      <c r="IE3" s="416"/>
      <c r="IF3" s="416"/>
      <c r="IG3" s="416"/>
      <c r="IH3" s="416"/>
      <c r="II3" s="416"/>
      <c r="IJ3" s="416"/>
      <c r="IK3" s="416"/>
      <c r="IL3" s="416"/>
      <c r="IM3" s="416"/>
      <c r="IN3" s="416"/>
      <c r="IO3" s="416"/>
      <c r="IP3" s="416"/>
      <c r="IQ3" s="416"/>
      <c r="IR3" s="416"/>
      <c r="IS3" s="416"/>
      <c r="IT3" s="416"/>
      <c r="IU3" s="416"/>
      <c r="IV3" s="416"/>
      <c r="IW3" s="416"/>
      <c r="IX3" s="416"/>
      <c r="IY3" s="416"/>
      <c r="IZ3" s="416"/>
      <c r="JA3" s="416"/>
      <c r="JB3" s="416"/>
      <c r="JC3" s="416"/>
      <c r="JD3" s="416"/>
      <c r="JE3" s="416"/>
      <c r="JF3" s="416"/>
      <c r="JG3" s="416"/>
      <c r="JH3" s="416"/>
      <c r="JI3" s="416"/>
      <c r="JJ3" s="416"/>
      <c r="JK3" s="416"/>
      <c r="JL3" s="416"/>
      <c r="JM3" s="416"/>
      <c r="JN3" s="416"/>
      <c r="JO3" s="416"/>
      <c r="JP3" s="416"/>
      <c r="JQ3" s="416"/>
      <c r="JR3" s="416"/>
      <c r="JS3" s="416"/>
      <c r="JT3" s="416"/>
      <c r="JU3" s="416"/>
      <c r="JV3" s="416"/>
      <c r="JW3" s="416"/>
      <c r="JX3" s="416"/>
      <c r="JY3" s="416"/>
      <c r="JZ3" s="416"/>
      <c r="KA3" s="416"/>
      <c r="KB3" s="416"/>
      <c r="KC3" s="416"/>
      <c r="KD3" s="416"/>
      <c r="KE3" s="416"/>
      <c r="KF3" s="416"/>
      <c r="KG3" s="416"/>
      <c r="KH3" s="416"/>
      <c r="KI3" s="416"/>
      <c r="KJ3" s="416"/>
      <c r="KK3" s="416"/>
      <c r="KL3" s="416"/>
      <c r="KM3" s="416"/>
      <c r="KN3" s="1201" t="s">
        <v>705</v>
      </c>
      <c r="KO3" s="416"/>
      <c r="KP3" s="416"/>
      <c r="KQ3" s="416"/>
      <c r="KR3" s="416"/>
      <c r="KS3" s="416"/>
      <c r="KT3" s="416"/>
      <c r="KU3" s="416"/>
      <c r="KV3" s="416"/>
      <c r="KW3" s="416"/>
      <c r="KX3" s="416"/>
      <c r="KY3" s="416"/>
      <c r="KZ3" s="416"/>
      <c r="LA3" s="416"/>
      <c r="LB3" s="416"/>
      <c r="LC3" s="416"/>
      <c r="LD3" s="416"/>
      <c r="LE3" s="416"/>
      <c r="LF3" s="416"/>
      <c r="LG3" s="416"/>
      <c r="LH3" s="416"/>
      <c r="LI3" s="416"/>
      <c r="LJ3" s="416"/>
      <c r="LK3" s="416"/>
      <c r="LL3" s="416"/>
      <c r="LM3" s="416"/>
      <c r="LN3" s="416"/>
      <c r="LO3" s="416"/>
      <c r="LP3" s="416"/>
      <c r="LQ3" s="416"/>
      <c r="LR3" s="416"/>
      <c r="LS3" s="416"/>
      <c r="LT3" s="416"/>
      <c r="LU3" s="416"/>
      <c r="LV3" s="416"/>
      <c r="LW3" s="416"/>
      <c r="LX3" s="416"/>
      <c r="LY3" s="416"/>
      <c r="LZ3" s="416"/>
      <c r="MA3" s="416"/>
      <c r="MB3" s="416"/>
      <c r="MC3" s="416"/>
      <c r="MD3" s="416"/>
      <c r="ME3" s="416"/>
      <c r="MF3" s="416"/>
      <c r="MG3" s="416"/>
      <c r="MH3" s="416"/>
      <c r="MI3" s="416"/>
      <c r="MJ3" s="416"/>
      <c r="MK3" s="416"/>
      <c r="ML3" s="416"/>
      <c r="MM3" s="416"/>
      <c r="MN3" s="416"/>
      <c r="MO3" s="416"/>
      <c r="MP3" s="416"/>
      <c r="MQ3" s="416"/>
      <c r="MR3" s="416"/>
      <c r="MS3" s="416"/>
      <c r="MT3" s="416"/>
      <c r="MU3" s="416"/>
      <c r="MV3" s="416"/>
      <c r="MW3" s="416"/>
      <c r="MX3" s="416"/>
      <c r="MY3" s="416"/>
      <c r="MZ3" s="416"/>
      <c r="NA3" s="416"/>
      <c r="NB3" s="416"/>
      <c r="NC3" s="416"/>
      <c r="ND3" s="416"/>
      <c r="NE3" s="416"/>
      <c r="NF3" s="416"/>
      <c r="NG3" s="416"/>
      <c r="NH3" s="416"/>
    </row>
    <row r="4" spans="1:372" ht="15" customHeight="1">
      <c r="A4" s="61" t="s">
        <v>706</v>
      </c>
      <c r="B4" s="417">
        <v>2</v>
      </c>
      <c r="C4" s="417">
        <v>1</v>
      </c>
      <c r="D4" s="417">
        <v>2</v>
      </c>
      <c r="E4" s="417">
        <v>0</v>
      </c>
      <c r="F4" s="417">
        <v>0</v>
      </c>
      <c r="G4" s="417">
        <v>0</v>
      </c>
      <c r="H4" s="417">
        <v>1</v>
      </c>
      <c r="I4" s="417">
        <v>0</v>
      </c>
      <c r="J4" s="417">
        <v>2</v>
      </c>
      <c r="K4" s="417">
        <v>0</v>
      </c>
      <c r="L4" s="417">
        <v>0</v>
      </c>
      <c r="M4" s="417">
        <v>0</v>
      </c>
      <c r="N4" s="417">
        <v>0</v>
      </c>
      <c r="O4" s="417">
        <v>0</v>
      </c>
      <c r="P4" s="417">
        <v>0</v>
      </c>
      <c r="Q4" s="417">
        <v>0</v>
      </c>
      <c r="R4" s="417">
        <v>0</v>
      </c>
      <c r="S4" s="623">
        <v>0</v>
      </c>
      <c r="T4" s="417">
        <v>0</v>
      </c>
      <c r="U4" s="417">
        <v>0</v>
      </c>
      <c r="V4" s="417">
        <v>1</v>
      </c>
      <c r="W4" s="417">
        <v>0</v>
      </c>
      <c r="X4" s="417">
        <v>0</v>
      </c>
      <c r="Y4" s="417">
        <v>0</v>
      </c>
      <c r="Z4" s="417">
        <v>2</v>
      </c>
      <c r="AA4" s="417">
        <v>0</v>
      </c>
      <c r="AB4" s="417">
        <v>2</v>
      </c>
      <c r="AC4" s="417">
        <v>0</v>
      </c>
      <c r="AD4" s="417">
        <v>0</v>
      </c>
      <c r="AE4" s="417">
        <v>1</v>
      </c>
      <c r="AF4" s="417">
        <v>0</v>
      </c>
      <c r="AG4" s="417">
        <v>0</v>
      </c>
      <c r="AH4" s="417">
        <v>0</v>
      </c>
      <c r="AI4" s="417">
        <v>2</v>
      </c>
      <c r="AJ4" s="417">
        <v>0</v>
      </c>
      <c r="AK4" s="417">
        <v>0</v>
      </c>
      <c r="AL4" s="417">
        <v>0</v>
      </c>
      <c r="AM4" s="417">
        <v>1</v>
      </c>
      <c r="AN4" s="417">
        <v>1</v>
      </c>
      <c r="AO4" s="417">
        <v>0</v>
      </c>
      <c r="AP4" s="417">
        <v>0</v>
      </c>
      <c r="AQ4" s="417">
        <v>0</v>
      </c>
      <c r="AR4" s="417">
        <v>0</v>
      </c>
      <c r="AS4" s="417">
        <v>0</v>
      </c>
      <c r="AT4" s="417">
        <v>0</v>
      </c>
      <c r="AU4" s="417">
        <v>2</v>
      </c>
      <c r="AV4" s="417">
        <v>2</v>
      </c>
      <c r="AW4" s="417">
        <v>1</v>
      </c>
      <c r="AX4" s="417">
        <v>0</v>
      </c>
      <c r="AY4" s="417">
        <v>0</v>
      </c>
      <c r="AZ4" s="417">
        <v>1</v>
      </c>
      <c r="BA4" s="417">
        <v>4</v>
      </c>
      <c r="BB4" s="417">
        <v>1</v>
      </c>
      <c r="BC4" s="417">
        <v>2</v>
      </c>
      <c r="BD4" s="417">
        <v>0</v>
      </c>
      <c r="BE4" s="417">
        <v>0</v>
      </c>
      <c r="BF4" s="417">
        <v>0</v>
      </c>
      <c r="BG4" s="417">
        <v>0</v>
      </c>
      <c r="BH4" s="417">
        <v>0</v>
      </c>
      <c r="BI4" s="417">
        <v>0</v>
      </c>
      <c r="BJ4" s="417">
        <v>0</v>
      </c>
      <c r="BK4" s="417">
        <v>0</v>
      </c>
      <c r="BL4" s="417">
        <v>2</v>
      </c>
      <c r="BM4" s="417">
        <v>0</v>
      </c>
      <c r="BN4" s="417">
        <v>0</v>
      </c>
      <c r="BO4" s="417">
        <v>0</v>
      </c>
      <c r="BP4" s="417">
        <v>0</v>
      </c>
      <c r="BQ4" s="417">
        <v>0</v>
      </c>
      <c r="BR4" s="417">
        <v>0</v>
      </c>
      <c r="BS4" s="417">
        <v>0</v>
      </c>
      <c r="BT4" s="417">
        <v>0</v>
      </c>
      <c r="BU4" s="417">
        <v>0</v>
      </c>
      <c r="BV4" s="417">
        <v>0</v>
      </c>
      <c r="BW4" s="417">
        <v>0</v>
      </c>
      <c r="BX4" s="417">
        <v>0</v>
      </c>
      <c r="BY4" s="417">
        <v>0</v>
      </c>
      <c r="BZ4" s="417">
        <v>0</v>
      </c>
      <c r="CA4" s="417">
        <v>0</v>
      </c>
      <c r="CB4" s="417">
        <v>0</v>
      </c>
      <c r="CC4" s="417">
        <v>0</v>
      </c>
      <c r="CD4" s="417">
        <v>0</v>
      </c>
      <c r="CE4" s="417">
        <v>0</v>
      </c>
      <c r="CF4" s="417">
        <v>0</v>
      </c>
      <c r="CG4" s="417">
        <v>0</v>
      </c>
      <c r="CH4" s="417">
        <v>0</v>
      </c>
      <c r="CI4" s="417">
        <v>0</v>
      </c>
      <c r="CJ4" s="417">
        <v>0</v>
      </c>
      <c r="CK4" s="417">
        <v>0</v>
      </c>
      <c r="CL4" s="417">
        <v>0</v>
      </c>
      <c r="CM4" s="417">
        <v>0</v>
      </c>
      <c r="CN4" s="417">
        <v>1</v>
      </c>
      <c r="CO4" s="417">
        <v>0</v>
      </c>
      <c r="CP4" s="417">
        <v>0</v>
      </c>
      <c r="CQ4" s="417">
        <v>2</v>
      </c>
      <c r="CR4" s="417">
        <v>1</v>
      </c>
      <c r="CS4" s="417">
        <v>1</v>
      </c>
      <c r="CT4" s="417">
        <v>1</v>
      </c>
      <c r="CU4" s="417">
        <v>0</v>
      </c>
      <c r="CV4" s="417">
        <v>0</v>
      </c>
      <c r="CW4" s="417">
        <v>0</v>
      </c>
      <c r="CX4" s="417">
        <v>0</v>
      </c>
      <c r="CY4" s="417">
        <v>1</v>
      </c>
      <c r="CZ4" s="417">
        <v>0</v>
      </c>
      <c r="DA4" s="417">
        <v>0</v>
      </c>
      <c r="DB4" s="417">
        <v>0</v>
      </c>
      <c r="DC4" s="417">
        <v>0</v>
      </c>
      <c r="DD4" s="417">
        <v>0</v>
      </c>
      <c r="DE4" s="417">
        <v>0</v>
      </c>
      <c r="DF4" s="417">
        <v>0</v>
      </c>
      <c r="DG4" s="417">
        <v>0</v>
      </c>
      <c r="DH4" s="417">
        <v>0</v>
      </c>
      <c r="DI4" s="417">
        <v>0</v>
      </c>
      <c r="DJ4" s="417">
        <v>0</v>
      </c>
      <c r="DK4" s="417">
        <v>0</v>
      </c>
      <c r="DL4" s="417">
        <v>0</v>
      </c>
      <c r="DM4" s="417">
        <v>0</v>
      </c>
      <c r="DN4" s="417">
        <v>0</v>
      </c>
      <c r="DO4" s="417">
        <v>0</v>
      </c>
      <c r="DP4" s="417">
        <v>0</v>
      </c>
      <c r="DQ4" s="417">
        <v>0</v>
      </c>
      <c r="DR4" s="417">
        <v>0</v>
      </c>
      <c r="DS4" s="417">
        <v>1</v>
      </c>
      <c r="DT4" s="417">
        <v>0</v>
      </c>
      <c r="DU4" s="417">
        <v>1</v>
      </c>
      <c r="DV4" s="417">
        <v>2</v>
      </c>
      <c r="DW4" s="417">
        <v>1</v>
      </c>
      <c r="DX4" s="417">
        <v>0</v>
      </c>
      <c r="DY4" s="417">
        <v>0</v>
      </c>
      <c r="DZ4" s="417">
        <v>0</v>
      </c>
      <c r="EA4" s="417">
        <v>0</v>
      </c>
      <c r="EB4" s="417">
        <v>0</v>
      </c>
      <c r="EC4" s="417">
        <v>2</v>
      </c>
      <c r="ED4" s="417">
        <v>2</v>
      </c>
      <c r="EE4" s="417">
        <v>0</v>
      </c>
      <c r="EF4" s="417">
        <v>0</v>
      </c>
      <c r="EG4" s="417">
        <v>0</v>
      </c>
      <c r="EH4" s="417"/>
      <c r="EI4" s="417"/>
      <c r="EJ4" s="417"/>
      <c r="EK4" s="417"/>
      <c r="EL4" s="417"/>
      <c r="EM4" s="417"/>
      <c r="EN4" s="417"/>
      <c r="EO4" s="417"/>
      <c r="EP4" s="417"/>
      <c r="EQ4" s="417"/>
      <c r="ER4" s="417"/>
      <c r="ES4" s="417"/>
      <c r="ET4" s="417"/>
      <c r="EU4" s="417"/>
      <c r="EV4" s="417"/>
      <c r="EW4" s="417"/>
      <c r="EX4" s="417"/>
      <c r="EY4" s="417"/>
      <c r="EZ4" s="417"/>
      <c r="FA4" s="417"/>
      <c r="FB4" s="417"/>
      <c r="FC4" s="417"/>
      <c r="FD4" s="417"/>
      <c r="FE4" s="417"/>
      <c r="FF4" s="417"/>
      <c r="FG4" s="417"/>
      <c r="FH4" s="417"/>
      <c r="FI4" s="417"/>
      <c r="FJ4" s="417"/>
      <c r="FK4" s="417"/>
      <c r="FL4" s="417"/>
      <c r="FM4" s="417"/>
      <c r="FN4" s="417"/>
      <c r="FO4" s="417"/>
      <c r="FP4" s="417"/>
      <c r="FQ4" s="417"/>
      <c r="FR4" s="417"/>
      <c r="FS4" s="417"/>
      <c r="FT4" s="417"/>
      <c r="FU4" s="417"/>
      <c r="FV4" s="417"/>
      <c r="FW4" s="417"/>
      <c r="FX4" s="417"/>
      <c r="FY4" s="417"/>
      <c r="FZ4" s="417"/>
      <c r="GA4" s="417"/>
      <c r="GB4" s="417"/>
      <c r="GC4" s="417"/>
      <c r="GD4" s="417"/>
      <c r="GE4" s="417"/>
      <c r="GF4" s="417"/>
      <c r="GG4" s="417"/>
      <c r="GH4" s="417"/>
      <c r="GI4" s="417"/>
      <c r="GJ4" s="417"/>
      <c r="GK4" s="417"/>
      <c r="GL4" s="417"/>
      <c r="GM4" s="417"/>
      <c r="GN4" s="417"/>
      <c r="GO4" s="417"/>
      <c r="GP4" s="417"/>
      <c r="GQ4" s="417"/>
      <c r="GR4" s="417"/>
      <c r="GS4" s="417"/>
      <c r="GT4" s="417"/>
      <c r="GU4" s="417"/>
      <c r="GV4" s="417"/>
      <c r="GW4" s="417"/>
      <c r="GX4" s="417"/>
      <c r="GY4" s="417"/>
      <c r="GZ4" s="417"/>
      <c r="HA4" s="417"/>
      <c r="HB4" s="417"/>
      <c r="HC4" s="417"/>
      <c r="HD4" s="417"/>
      <c r="HE4" s="417"/>
      <c r="HF4" s="417"/>
      <c r="HG4" s="417"/>
      <c r="HH4" s="417"/>
      <c r="HI4" s="417"/>
      <c r="HJ4" s="417"/>
      <c r="HK4" s="417"/>
      <c r="HL4" s="417"/>
      <c r="HM4" s="417"/>
      <c r="HN4" s="417"/>
      <c r="HO4" s="417"/>
      <c r="HP4" s="417"/>
      <c r="HQ4" s="417"/>
      <c r="HR4" s="417"/>
      <c r="HS4" s="417"/>
      <c r="HT4" s="417"/>
      <c r="HU4" s="417"/>
      <c r="HV4" s="417"/>
      <c r="HW4" s="417"/>
      <c r="HX4" s="417"/>
      <c r="HY4" s="417"/>
      <c r="HZ4" s="417"/>
      <c r="IA4" s="417"/>
      <c r="IB4" s="417"/>
      <c r="IC4" s="417"/>
      <c r="ID4" s="417"/>
      <c r="IE4" s="417"/>
      <c r="IF4" s="417"/>
      <c r="IG4" s="417"/>
      <c r="IH4" s="417"/>
      <c r="II4" s="417"/>
      <c r="IJ4" s="417"/>
      <c r="IK4" s="417"/>
      <c r="IL4" s="417"/>
      <c r="IM4" s="417"/>
      <c r="IN4" s="417"/>
      <c r="IO4" s="417"/>
      <c r="IP4" s="417"/>
      <c r="IQ4" s="417"/>
      <c r="IR4" s="417"/>
      <c r="IS4" s="417"/>
      <c r="IT4" s="417"/>
      <c r="IU4" s="417"/>
      <c r="IV4" s="417"/>
      <c r="IW4" s="417"/>
      <c r="IX4" s="417"/>
      <c r="IY4" s="417"/>
      <c r="IZ4" s="417"/>
      <c r="JA4" s="417"/>
      <c r="JB4" s="417"/>
      <c r="JC4" s="417"/>
      <c r="JD4" s="417"/>
      <c r="JE4" s="417"/>
      <c r="JF4" s="417"/>
      <c r="JG4" s="417"/>
      <c r="JH4" s="417"/>
      <c r="JI4" s="417"/>
      <c r="JJ4" s="417"/>
      <c r="JK4" s="417"/>
      <c r="JL4" s="417"/>
      <c r="JM4" s="417"/>
      <c r="JN4" s="417"/>
      <c r="JO4" s="417"/>
      <c r="JP4" s="417"/>
      <c r="JQ4" s="417"/>
      <c r="JR4" s="417"/>
      <c r="JS4" s="417"/>
      <c r="JT4" s="417"/>
      <c r="JU4" s="417"/>
      <c r="JV4" s="417"/>
      <c r="JW4" s="417"/>
      <c r="JX4" s="417"/>
      <c r="JY4" s="417"/>
      <c r="JZ4" s="417"/>
      <c r="KA4" s="417"/>
      <c r="KB4" s="417"/>
      <c r="KC4" s="417"/>
      <c r="KD4" s="417"/>
      <c r="KE4" s="417"/>
      <c r="KF4" s="417"/>
      <c r="KG4" s="417"/>
      <c r="KH4" s="417"/>
      <c r="KI4" s="417"/>
      <c r="KJ4" s="417"/>
      <c r="KK4" s="417"/>
      <c r="KL4" s="417"/>
      <c r="KM4" s="417"/>
      <c r="KN4" s="1188"/>
      <c r="KO4" s="417"/>
      <c r="KP4" s="417"/>
      <c r="KQ4" s="417"/>
      <c r="KR4" s="417"/>
      <c r="KS4" s="417"/>
      <c r="KT4" s="417"/>
      <c r="KU4" s="417"/>
      <c r="KV4" s="417"/>
      <c r="KW4" s="417"/>
      <c r="KX4" s="417"/>
      <c r="KY4" s="417"/>
      <c r="KZ4" s="417"/>
      <c r="LA4" s="417"/>
      <c r="LB4" s="417"/>
      <c r="LC4" s="417"/>
      <c r="LD4" s="417"/>
      <c r="LE4" s="417"/>
      <c r="LF4" s="417"/>
      <c r="LG4" s="417"/>
      <c r="LH4" s="417"/>
      <c r="LI4" s="417"/>
      <c r="LJ4" s="417"/>
      <c r="LK4" s="417"/>
      <c r="LL4" s="417"/>
      <c r="LM4" s="417"/>
      <c r="LN4" s="417"/>
      <c r="LO4" s="417"/>
      <c r="LP4" s="417"/>
      <c r="LQ4" s="417"/>
      <c r="LR4" s="417"/>
      <c r="LS4" s="417"/>
      <c r="LT4" s="417"/>
      <c r="LU4" s="417"/>
      <c r="LV4" s="417"/>
      <c r="LW4" s="417"/>
      <c r="LX4" s="417"/>
      <c r="LY4" s="417"/>
      <c r="LZ4" s="417"/>
      <c r="MA4" s="417"/>
      <c r="MB4" s="417"/>
      <c r="MC4" s="417"/>
      <c r="MD4" s="417"/>
      <c r="ME4" s="417"/>
      <c r="MF4" s="417"/>
      <c r="MG4" s="417"/>
      <c r="MH4" s="417"/>
      <c r="MI4" s="417"/>
      <c r="MJ4" s="417"/>
      <c r="MK4" s="417"/>
      <c r="ML4" s="417"/>
      <c r="MM4" s="417"/>
      <c r="MN4" s="417"/>
      <c r="MO4" s="417"/>
      <c r="MP4" s="417"/>
      <c r="MQ4" s="417"/>
      <c r="MR4" s="417"/>
      <c r="MS4" s="417"/>
      <c r="MT4" s="417"/>
      <c r="MU4" s="417"/>
      <c r="MV4" s="417"/>
      <c r="MW4" s="417"/>
      <c r="MX4" s="417"/>
      <c r="MY4" s="417"/>
      <c r="MZ4" s="417"/>
      <c r="NA4" s="417"/>
      <c r="NB4" s="417"/>
      <c r="NC4" s="417"/>
      <c r="ND4" s="417"/>
      <c r="NE4" s="417"/>
      <c r="NF4" s="417"/>
      <c r="NG4" s="417"/>
      <c r="NH4" s="417"/>
    </row>
    <row r="5" spans="1:372" ht="15" customHeight="1">
      <c r="A5" s="61" t="s">
        <v>707</v>
      </c>
      <c r="B5" s="417">
        <v>0</v>
      </c>
      <c r="C5" s="417">
        <v>0</v>
      </c>
      <c r="D5" s="417">
        <v>0</v>
      </c>
      <c r="E5" s="417">
        <v>0</v>
      </c>
      <c r="F5" s="417">
        <v>0</v>
      </c>
      <c r="G5" s="417">
        <v>0</v>
      </c>
      <c r="H5" s="417">
        <v>0</v>
      </c>
      <c r="I5" s="417">
        <v>0</v>
      </c>
      <c r="J5" s="417">
        <v>0</v>
      </c>
      <c r="K5" s="417">
        <v>0</v>
      </c>
      <c r="L5" s="417">
        <v>0</v>
      </c>
      <c r="M5" s="417">
        <v>0</v>
      </c>
      <c r="N5" s="417">
        <v>0</v>
      </c>
      <c r="O5" s="417">
        <v>0</v>
      </c>
      <c r="P5" s="417">
        <v>0</v>
      </c>
      <c r="Q5" s="417">
        <v>0</v>
      </c>
      <c r="R5" s="417">
        <v>0</v>
      </c>
      <c r="S5" s="623">
        <v>0</v>
      </c>
      <c r="T5" s="417">
        <v>0</v>
      </c>
      <c r="U5" s="417">
        <v>0</v>
      </c>
      <c r="V5" s="417">
        <v>0</v>
      </c>
      <c r="W5" s="417">
        <v>0</v>
      </c>
      <c r="X5" s="417">
        <v>0</v>
      </c>
      <c r="Y5" s="417">
        <v>0</v>
      </c>
      <c r="Z5" s="417">
        <v>0</v>
      </c>
      <c r="AA5" s="417">
        <v>0</v>
      </c>
      <c r="AB5" s="417">
        <v>0</v>
      </c>
      <c r="AC5" s="417">
        <v>0</v>
      </c>
      <c r="AD5" s="417">
        <v>0</v>
      </c>
      <c r="AE5" s="417">
        <v>0</v>
      </c>
      <c r="AF5" s="417">
        <v>0</v>
      </c>
      <c r="AG5" s="417">
        <v>0</v>
      </c>
      <c r="AH5" s="417">
        <v>0</v>
      </c>
      <c r="AI5" s="417">
        <v>0</v>
      </c>
      <c r="AJ5" s="417">
        <v>0</v>
      </c>
      <c r="AK5" s="417">
        <v>0</v>
      </c>
      <c r="AL5" s="417">
        <v>0</v>
      </c>
      <c r="AM5" s="417">
        <v>0</v>
      </c>
      <c r="AN5" s="417">
        <v>0</v>
      </c>
      <c r="AO5" s="417">
        <v>0</v>
      </c>
      <c r="AP5" s="417">
        <v>0</v>
      </c>
      <c r="AQ5" s="417">
        <v>0</v>
      </c>
      <c r="AR5" s="417">
        <v>0</v>
      </c>
      <c r="AS5" s="417">
        <v>0</v>
      </c>
      <c r="AT5" s="417">
        <v>0</v>
      </c>
      <c r="AU5" s="417">
        <v>0</v>
      </c>
      <c r="AV5" s="417">
        <v>0</v>
      </c>
      <c r="AW5" s="417">
        <v>0</v>
      </c>
      <c r="AX5" s="417">
        <v>0</v>
      </c>
      <c r="AY5" s="417">
        <v>0</v>
      </c>
      <c r="AZ5" s="417">
        <v>0</v>
      </c>
      <c r="BA5" s="417">
        <v>0</v>
      </c>
      <c r="BB5" s="417">
        <v>0</v>
      </c>
      <c r="BC5" s="417">
        <v>0</v>
      </c>
      <c r="BD5" s="417">
        <v>0</v>
      </c>
      <c r="BE5" s="417">
        <v>0</v>
      </c>
      <c r="BF5" s="417">
        <v>0</v>
      </c>
      <c r="BG5" s="417">
        <v>0</v>
      </c>
      <c r="BH5" s="417">
        <v>0</v>
      </c>
      <c r="BI5" s="417">
        <v>0</v>
      </c>
      <c r="BJ5" s="417">
        <v>0</v>
      </c>
      <c r="BK5" s="417">
        <v>0</v>
      </c>
      <c r="BL5" s="417">
        <v>0</v>
      </c>
      <c r="BM5" s="417">
        <v>0</v>
      </c>
      <c r="BN5" s="417">
        <v>0</v>
      </c>
      <c r="BO5" s="417">
        <v>0</v>
      </c>
      <c r="BP5" s="417">
        <v>0</v>
      </c>
      <c r="BQ5" s="417">
        <v>0</v>
      </c>
      <c r="BR5" s="417">
        <v>0</v>
      </c>
      <c r="BS5" s="417">
        <v>0</v>
      </c>
      <c r="BT5" s="417">
        <v>0</v>
      </c>
      <c r="BU5" s="417">
        <v>0</v>
      </c>
      <c r="BV5" s="417">
        <v>0</v>
      </c>
      <c r="BW5" s="417">
        <v>0</v>
      </c>
      <c r="BX5" s="417">
        <v>0</v>
      </c>
      <c r="BY5" s="417">
        <v>0</v>
      </c>
      <c r="BZ5" s="417">
        <v>0</v>
      </c>
      <c r="CA5" s="417">
        <v>0</v>
      </c>
      <c r="CB5" s="417">
        <v>0</v>
      </c>
      <c r="CC5" s="417">
        <v>0</v>
      </c>
      <c r="CD5" s="417">
        <v>0</v>
      </c>
      <c r="CE5" s="417">
        <v>0</v>
      </c>
      <c r="CF5" s="417">
        <v>0</v>
      </c>
      <c r="CG5" s="417">
        <v>0</v>
      </c>
      <c r="CH5" s="417">
        <v>0</v>
      </c>
      <c r="CI5" s="417">
        <v>0</v>
      </c>
      <c r="CJ5" s="417">
        <v>0</v>
      </c>
      <c r="CK5" s="417">
        <v>0</v>
      </c>
      <c r="CL5" s="417">
        <v>0</v>
      </c>
      <c r="CM5" s="417">
        <v>0</v>
      </c>
      <c r="CN5" s="417">
        <v>0</v>
      </c>
      <c r="CO5" s="417">
        <v>0</v>
      </c>
      <c r="CP5" s="417">
        <v>0</v>
      </c>
      <c r="CQ5" s="417">
        <v>0</v>
      </c>
      <c r="CR5" s="417">
        <v>1</v>
      </c>
      <c r="CS5" s="417">
        <v>0</v>
      </c>
      <c r="CT5" s="417">
        <v>0</v>
      </c>
      <c r="CU5" s="417">
        <v>0</v>
      </c>
      <c r="CV5" s="417">
        <v>0</v>
      </c>
      <c r="CW5" s="417">
        <v>0</v>
      </c>
      <c r="CX5" s="417">
        <v>0</v>
      </c>
      <c r="CY5" s="417">
        <v>0</v>
      </c>
      <c r="CZ5" s="417">
        <v>0</v>
      </c>
      <c r="DA5" s="417">
        <v>0</v>
      </c>
      <c r="DB5" s="417">
        <v>0</v>
      </c>
      <c r="DC5" s="417">
        <v>0</v>
      </c>
      <c r="DD5" s="417">
        <v>0</v>
      </c>
      <c r="DE5" s="417">
        <v>0</v>
      </c>
      <c r="DF5" s="417">
        <v>0</v>
      </c>
      <c r="DG5" s="417">
        <v>0</v>
      </c>
      <c r="DH5" s="417">
        <v>0</v>
      </c>
      <c r="DI5" s="417">
        <v>0</v>
      </c>
      <c r="DJ5" s="417">
        <v>0</v>
      </c>
      <c r="DK5" s="417">
        <v>0</v>
      </c>
      <c r="DL5" s="417">
        <v>0</v>
      </c>
      <c r="DM5" s="417">
        <v>0</v>
      </c>
      <c r="DN5" s="417">
        <v>0</v>
      </c>
      <c r="DO5" s="417">
        <v>0</v>
      </c>
      <c r="DP5" s="417">
        <v>0</v>
      </c>
      <c r="DQ5" s="417">
        <v>0</v>
      </c>
      <c r="DR5" s="417">
        <v>0</v>
      </c>
      <c r="DS5" s="417">
        <v>0</v>
      </c>
      <c r="DT5" s="417">
        <v>0</v>
      </c>
      <c r="DU5" s="417">
        <v>0</v>
      </c>
      <c r="DV5" s="417">
        <v>0</v>
      </c>
      <c r="DW5" s="417">
        <v>0</v>
      </c>
      <c r="DX5" s="417">
        <v>0</v>
      </c>
      <c r="DY5" s="417">
        <v>0</v>
      </c>
      <c r="DZ5" s="417">
        <v>0</v>
      </c>
      <c r="EA5" s="417">
        <v>0</v>
      </c>
      <c r="EB5" s="417">
        <v>0</v>
      </c>
      <c r="EC5" s="417">
        <v>0</v>
      </c>
      <c r="ED5" s="417">
        <v>0</v>
      </c>
      <c r="EE5" s="417">
        <v>0</v>
      </c>
      <c r="EF5" s="417">
        <v>0</v>
      </c>
      <c r="EG5" s="417">
        <v>0</v>
      </c>
      <c r="EH5" s="417"/>
      <c r="EI5" s="417"/>
      <c r="EJ5" s="417"/>
      <c r="EK5" s="417"/>
      <c r="EL5" s="417"/>
      <c r="EM5" s="417"/>
      <c r="EN5" s="417"/>
      <c r="EO5" s="417"/>
      <c r="EP5" s="417"/>
      <c r="EQ5" s="417"/>
      <c r="ER5" s="417"/>
      <c r="ES5" s="417"/>
      <c r="ET5" s="417"/>
      <c r="EU5" s="417"/>
      <c r="EV5" s="417"/>
      <c r="EW5" s="417"/>
      <c r="EX5" s="417"/>
      <c r="EY5" s="417"/>
      <c r="EZ5" s="417"/>
      <c r="FA5" s="417"/>
      <c r="FB5" s="417"/>
      <c r="FC5" s="417"/>
      <c r="FD5" s="417"/>
      <c r="FE5" s="417"/>
      <c r="FF5" s="417"/>
      <c r="FG5" s="417"/>
      <c r="FH5" s="417"/>
      <c r="FI5" s="417"/>
      <c r="FJ5" s="417"/>
      <c r="FK5" s="417"/>
      <c r="FL5" s="417"/>
      <c r="FM5" s="417"/>
      <c r="FN5" s="417"/>
      <c r="FO5" s="417"/>
      <c r="FP5" s="417"/>
      <c r="FQ5" s="417"/>
      <c r="FR5" s="417"/>
      <c r="FS5" s="417"/>
      <c r="FT5" s="417"/>
      <c r="FU5" s="417"/>
      <c r="FV5" s="417"/>
      <c r="FW5" s="417"/>
      <c r="FX5" s="417"/>
      <c r="FY5" s="417"/>
      <c r="FZ5" s="417"/>
      <c r="GA5" s="417"/>
      <c r="GB5" s="417"/>
      <c r="GC5" s="417"/>
      <c r="GD5" s="417"/>
      <c r="GE5" s="417"/>
      <c r="GF5" s="417"/>
      <c r="GG5" s="417"/>
      <c r="GH5" s="417"/>
      <c r="GI5" s="417"/>
      <c r="GJ5" s="417"/>
      <c r="GK5" s="417"/>
      <c r="GL5" s="417"/>
      <c r="GM5" s="417"/>
      <c r="GN5" s="417"/>
      <c r="GO5" s="417"/>
      <c r="GP5" s="417"/>
      <c r="GQ5" s="417"/>
      <c r="GR5" s="417"/>
      <c r="GS5" s="417"/>
      <c r="GT5" s="417"/>
      <c r="GU5" s="417"/>
      <c r="GV5" s="417"/>
      <c r="GW5" s="417"/>
      <c r="GX5" s="417"/>
      <c r="GY5" s="417"/>
      <c r="GZ5" s="417"/>
      <c r="HA5" s="417"/>
      <c r="HB5" s="417"/>
      <c r="HC5" s="417"/>
      <c r="HD5" s="417"/>
      <c r="HE5" s="417"/>
      <c r="HF5" s="417"/>
      <c r="HG5" s="417"/>
      <c r="HH5" s="417"/>
      <c r="HI5" s="417"/>
      <c r="HJ5" s="417"/>
      <c r="HK5" s="417"/>
      <c r="HL5" s="417"/>
      <c r="HM5" s="417"/>
      <c r="HN5" s="417"/>
      <c r="HO5" s="417"/>
      <c r="HP5" s="417"/>
      <c r="HQ5" s="417"/>
      <c r="HR5" s="417"/>
      <c r="HS5" s="417"/>
      <c r="HT5" s="417"/>
      <c r="HU5" s="417"/>
      <c r="HV5" s="417"/>
      <c r="HW5" s="417"/>
      <c r="HX5" s="417"/>
      <c r="HY5" s="417"/>
      <c r="HZ5" s="417"/>
      <c r="IA5" s="417"/>
      <c r="IB5" s="417"/>
      <c r="IC5" s="417"/>
      <c r="ID5" s="417"/>
      <c r="IE5" s="417"/>
      <c r="IF5" s="417"/>
      <c r="IG5" s="417"/>
      <c r="IH5" s="417"/>
      <c r="II5" s="417"/>
      <c r="IJ5" s="417"/>
      <c r="IK5" s="417"/>
      <c r="IL5" s="417"/>
      <c r="IM5" s="417"/>
      <c r="IN5" s="417"/>
      <c r="IO5" s="417"/>
      <c r="IP5" s="417"/>
      <c r="IQ5" s="417"/>
      <c r="IR5" s="417"/>
      <c r="IS5" s="417"/>
      <c r="IT5" s="417"/>
      <c r="IU5" s="417"/>
      <c r="IV5" s="417"/>
      <c r="IW5" s="417"/>
      <c r="IX5" s="417"/>
      <c r="IY5" s="417"/>
      <c r="IZ5" s="417"/>
      <c r="JA5" s="417"/>
      <c r="JB5" s="417"/>
      <c r="JC5" s="417"/>
      <c r="JD5" s="417"/>
      <c r="JE5" s="417"/>
      <c r="JF5" s="417"/>
      <c r="JG5" s="417"/>
      <c r="JH5" s="417"/>
      <c r="JI5" s="417"/>
      <c r="JJ5" s="417"/>
      <c r="JK5" s="417"/>
      <c r="JL5" s="417"/>
      <c r="JM5" s="417"/>
      <c r="JN5" s="417"/>
      <c r="JO5" s="417"/>
      <c r="JP5" s="417"/>
      <c r="JQ5" s="417"/>
      <c r="JR5" s="417"/>
      <c r="JS5" s="417"/>
      <c r="JT5" s="417"/>
      <c r="JU5" s="417"/>
      <c r="JV5" s="417"/>
      <c r="JW5" s="417"/>
      <c r="JX5" s="417"/>
      <c r="JY5" s="417"/>
      <c r="JZ5" s="417"/>
      <c r="KA5" s="417"/>
      <c r="KB5" s="417"/>
      <c r="KC5" s="417"/>
      <c r="KD5" s="417"/>
      <c r="KE5" s="417"/>
      <c r="KF5" s="417"/>
      <c r="KG5" s="417"/>
      <c r="KH5" s="417"/>
      <c r="KI5" s="417"/>
      <c r="KJ5" s="417"/>
      <c r="KK5" s="417"/>
      <c r="KL5" s="417"/>
      <c r="KM5" s="417"/>
      <c r="KN5" s="1188"/>
      <c r="KO5" s="417"/>
      <c r="KP5" s="417"/>
      <c r="KQ5" s="417"/>
      <c r="KR5" s="417"/>
      <c r="KS5" s="417"/>
      <c r="KT5" s="417"/>
      <c r="KU5" s="417"/>
      <c r="KV5" s="417"/>
      <c r="KW5" s="417"/>
      <c r="KX5" s="417"/>
      <c r="KY5" s="417"/>
      <c r="KZ5" s="417"/>
      <c r="LA5" s="417"/>
      <c r="LB5" s="417"/>
      <c r="LC5" s="417"/>
      <c r="LD5" s="417"/>
      <c r="LE5" s="417"/>
      <c r="LF5" s="417"/>
      <c r="LG5" s="417"/>
      <c r="LH5" s="417"/>
      <c r="LI5" s="417"/>
      <c r="LJ5" s="417"/>
      <c r="LK5" s="417"/>
      <c r="LL5" s="417"/>
      <c r="LM5" s="417"/>
      <c r="LN5" s="417"/>
      <c r="LO5" s="417"/>
      <c r="LP5" s="417"/>
      <c r="LQ5" s="417"/>
      <c r="LR5" s="417"/>
      <c r="LS5" s="417"/>
      <c r="LT5" s="417"/>
      <c r="LU5" s="417"/>
      <c r="LV5" s="417"/>
      <c r="LW5" s="417"/>
      <c r="LX5" s="417"/>
      <c r="LY5" s="417"/>
      <c r="LZ5" s="417"/>
      <c r="MA5" s="417"/>
      <c r="MB5" s="417"/>
      <c r="MC5" s="417"/>
      <c r="MD5" s="417"/>
      <c r="ME5" s="417"/>
      <c r="MF5" s="417"/>
      <c r="MG5" s="417"/>
      <c r="MH5" s="417"/>
      <c r="MI5" s="417"/>
      <c r="MJ5" s="417"/>
      <c r="MK5" s="417"/>
      <c r="ML5" s="417"/>
      <c r="MM5" s="417"/>
      <c r="MN5" s="417"/>
      <c r="MO5" s="417"/>
      <c r="MP5" s="417"/>
      <c r="MQ5" s="417"/>
      <c r="MR5" s="417"/>
      <c r="MS5" s="417"/>
      <c r="MT5" s="417"/>
      <c r="MU5" s="417"/>
      <c r="MV5" s="417"/>
      <c r="MW5" s="417"/>
      <c r="MX5" s="417"/>
      <c r="MY5" s="417"/>
      <c r="MZ5" s="417"/>
      <c r="NA5" s="417"/>
      <c r="NB5" s="417"/>
      <c r="NC5" s="417"/>
      <c r="ND5" s="417"/>
      <c r="NE5" s="417"/>
      <c r="NF5" s="417"/>
      <c r="NG5" s="417"/>
      <c r="NH5" s="417"/>
    </row>
    <row r="6" spans="1:372" ht="15" customHeight="1">
      <c r="A6" s="61" t="s">
        <v>708</v>
      </c>
      <c r="B6" s="417">
        <v>16</v>
      </c>
      <c r="C6" s="417">
        <v>3</v>
      </c>
      <c r="D6" s="417">
        <v>16</v>
      </c>
      <c r="E6" s="417">
        <v>0</v>
      </c>
      <c r="F6" s="417">
        <v>0</v>
      </c>
      <c r="G6" s="417">
        <v>0</v>
      </c>
      <c r="H6" s="417">
        <v>4</v>
      </c>
      <c r="I6" s="417">
        <v>0</v>
      </c>
      <c r="J6" s="417">
        <v>6</v>
      </c>
      <c r="K6" s="417">
        <v>0</v>
      </c>
      <c r="L6" s="417">
        <v>0</v>
      </c>
      <c r="M6" s="417">
        <v>0</v>
      </c>
      <c r="N6" s="417">
        <v>0</v>
      </c>
      <c r="O6" s="417">
        <v>0</v>
      </c>
      <c r="P6" s="417">
        <v>0</v>
      </c>
      <c r="Q6" s="417">
        <v>0</v>
      </c>
      <c r="R6" s="417">
        <v>0</v>
      </c>
      <c r="S6" s="623">
        <v>0</v>
      </c>
      <c r="T6" s="417">
        <v>0</v>
      </c>
      <c r="U6" s="417">
        <v>0</v>
      </c>
      <c r="V6" s="417">
        <v>1</v>
      </c>
      <c r="W6" s="417">
        <v>0</v>
      </c>
      <c r="X6" s="417">
        <v>0</v>
      </c>
      <c r="Y6" s="417">
        <v>0</v>
      </c>
      <c r="Z6" s="417">
        <v>3</v>
      </c>
      <c r="AA6" s="417">
        <v>0</v>
      </c>
      <c r="AB6" s="417">
        <v>12</v>
      </c>
      <c r="AC6" s="417">
        <v>0</v>
      </c>
      <c r="AD6" s="417">
        <v>0</v>
      </c>
      <c r="AE6" s="417">
        <v>3</v>
      </c>
      <c r="AF6" s="417">
        <v>0</v>
      </c>
      <c r="AG6" s="417">
        <v>0</v>
      </c>
      <c r="AH6" s="417">
        <v>0</v>
      </c>
      <c r="AI6" s="417">
        <v>12</v>
      </c>
      <c r="AJ6" s="417">
        <v>0</v>
      </c>
      <c r="AK6" s="417">
        <v>0</v>
      </c>
      <c r="AL6" s="417">
        <v>0</v>
      </c>
      <c r="AM6" s="417">
        <v>8</v>
      </c>
      <c r="AN6" s="417">
        <v>4</v>
      </c>
      <c r="AO6" s="417">
        <v>0</v>
      </c>
      <c r="AP6" s="417">
        <v>0</v>
      </c>
      <c r="AQ6" s="417">
        <v>0</v>
      </c>
      <c r="AR6" s="417">
        <v>0</v>
      </c>
      <c r="AS6" s="417">
        <v>0</v>
      </c>
      <c r="AT6" s="417">
        <v>0</v>
      </c>
      <c r="AU6" s="417">
        <v>8</v>
      </c>
      <c r="AV6" s="417">
        <v>10</v>
      </c>
      <c r="AW6" s="417">
        <v>8</v>
      </c>
      <c r="AX6" s="417">
        <v>0</v>
      </c>
      <c r="AY6" s="417">
        <v>0</v>
      </c>
      <c r="AZ6" s="417">
        <v>8</v>
      </c>
      <c r="BA6" s="417">
        <v>30</v>
      </c>
      <c r="BB6" s="417">
        <v>8</v>
      </c>
      <c r="BC6" s="417">
        <v>8</v>
      </c>
      <c r="BD6" s="417">
        <v>0</v>
      </c>
      <c r="BE6" s="417">
        <v>0</v>
      </c>
      <c r="BF6" s="417">
        <v>0</v>
      </c>
      <c r="BG6" s="417">
        <v>0</v>
      </c>
      <c r="BH6" s="417">
        <v>0</v>
      </c>
      <c r="BI6" s="417">
        <v>0</v>
      </c>
      <c r="BJ6" s="417">
        <v>0</v>
      </c>
      <c r="BK6" s="417">
        <v>0</v>
      </c>
      <c r="BL6" s="417">
        <v>8</v>
      </c>
      <c r="BM6" s="417">
        <v>0</v>
      </c>
      <c r="BN6" s="417">
        <v>0</v>
      </c>
      <c r="BO6" s="417">
        <v>0</v>
      </c>
      <c r="BP6" s="417">
        <v>0</v>
      </c>
      <c r="BQ6" s="417">
        <v>0</v>
      </c>
      <c r="BR6" s="417">
        <v>0</v>
      </c>
      <c r="BS6" s="417">
        <v>0</v>
      </c>
      <c r="BT6" s="417">
        <v>0</v>
      </c>
      <c r="BU6" s="417">
        <v>0</v>
      </c>
      <c r="BV6" s="417">
        <v>0</v>
      </c>
      <c r="BW6" s="417">
        <v>0</v>
      </c>
      <c r="BX6" s="417">
        <v>0</v>
      </c>
      <c r="BY6" s="417">
        <v>0</v>
      </c>
      <c r="BZ6" s="417">
        <v>0</v>
      </c>
      <c r="CA6" s="417">
        <v>0</v>
      </c>
      <c r="CB6" s="417">
        <v>0</v>
      </c>
      <c r="CC6" s="417">
        <v>0</v>
      </c>
      <c r="CD6" s="417">
        <v>0</v>
      </c>
      <c r="CE6" s="417">
        <v>0</v>
      </c>
      <c r="CF6" s="417">
        <v>0</v>
      </c>
      <c r="CG6" s="417">
        <v>0</v>
      </c>
      <c r="CH6" s="417">
        <v>0</v>
      </c>
      <c r="CI6" s="417">
        <v>0</v>
      </c>
      <c r="CJ6" s="417">
        <v>0</v>
      </c>
      <c r="CK6" s="417">
        <v>0</v>
      </c>
      <c r="CL6" s="417">
        <v>0</v>
      </c>
      <c r="CM6" s="417">
        <v>0</v>
      </c>
      <c r="CN6" s="417">
        <v>4</v>
      </c>
      <c r="CO6" s="417">
        <v>0</v>
      </c>
      <c r="CP6" s="417">
        <v>0</v>
      </c>
      <c r="CQ6" s="417">
        <v>4</v>
      </c>
      <c r="CR6" s="417">
        <v>8</v>
      </c>
      <c r="CS6" s="417">
        <v>4</v>
      </c>
      <c r="CT6" s="417">
        <v>1</v>
      </c>
      <c r="CU6" s="417">
        <v>0</v>
      </c>
      <c r="CV6" s="417">
        <v>0</v>
      </c>
      <c r="CW6" s="417">
        <v>0</v>
      </c>
      <c r="CX6" s="417">
        <v>0</v>
      </c>
      <c r="CY6" s="417">
        <v>8</v>
      </c>
      <c r="CZ6" s="417">
        <v>0</v>
      </c>
      <c r="DA6" s="417">
        <v>0</v>
      </c>
      <c r="DB6" s="417">
        <v>0</v>
      </c>
      <c r="DC6" s="417">
        <v>0</v>
      </c>
      <c r="DD6" s="417">
        <v>0</v>
      </c>
      <c r="DE6" s="417">
        <v>0</v>
      </c>
      <c r="DF6" s="417">
        <v>0</v>
      </c>
      <c r="DG6" s="417">
        <v>0</v>
      </c>
      <c r="DH6" s="417">
        <v>0</v>
      </c>
      <c r="DI6" s="417">
        <v>0</v>
      </c>
      <c r="DJ6" s="417">
        <v>0</v>
      </c>
      <c r="DK6" s="417">
        <v>0</v>
      </c>
      <c r="DL6" s="417">
        <v>0</v>
      </c>
      <c r="DM6" s="417">
        <v>0</v>
      </c>
      <c r="DN6" s="417">
        <v>0</v>
      </c>
      <c r="DO6" s="417">
        <v>0</v>
      </c>
      <c r="DP6" s="417">
        <v>0</v>
      </c>
      <c r="DQ6" s="417">
        <v>0</v>
      </c>
      <c r="DR6" s="417">
        <v>0</v>
      </c>
      <c r="DS6" s="417">
        <v>8</v>
      </c>
      <c r="DT6" s="417">
        <v>0</v>
      </c>
      <c r="DU6" s="417">
        <v>4</v>
      </c>
      <c r="DV6" s="417">
        <v>8</v>
      </c>
      <c r="DW6" s="417">
        <v>2</v>
      </c>
      <c r="DX6" s="417">
        <v>0</v>
      </c>
      <c r="DY6" s="417">
        <v>0</v>
      </c>
      <c r="DZ6" s="417">
        <v>0</v>
      </c>
      <c r="EA6" s="417">
        <v>0</v>
      </c>
      <c r="EB6" s="417">
        <v>0</v>
      </c>
      <c r="EC6" s="417">
        <v>12</v>
      </c>
      <c r="ED6" s="417">
        <v>16</v>
      </c>
      <c r="EE6" s="417">
        <v>0</v>
      </c>
      <c r="EF6" s="417">
        <v>0</v>
      </c>
      <c r="EG6" s="417">
        <v>0</v>
      </c>
      <c r="EH6" s="417"/>
      <c r="EI6" s="417"/>
      <c r="EJ6" s="417"/>
      <c r="EK6" s="417"/>
      <c r="EL6" s="417"/>
      <c r="EM6" s="417"/>
      <c r="EN6" s="417"/>
      <c r="EO6" s="417"/>
      <c r="EP6" s="417"/>
      <c r="EQ6" s="417"/>
      <c r="ER6" s="417"/>
      <c r="ES6" s="417"/>
      <c r="ET6" s="417"/>
      <c r="EU6" s="417"/>
      <c r="EV6" s="417"/>
      <c r="EW6" s="417"/>
      <c r="EX6" s="417"/>
      <c r="EY6" s="417"/>
      <c r="EZ6" s="417"/>
      <c r="FA6" s="417"/>
      <c r="FB6" s="417"/>
      <c r="FC6" s="417"/>
      <c r="FD6" s="417"/>
      <c r="FE6" s="417"/>
      <c r="FF6" s="417"/>
      <c r="FG6" s="417"/>
      <c r="FH6" s="417"/>
      <c r="FI6" s="417"/>
      <c r="FJ6" s="417"/>
      <c r="FK6" s="417"/>
      <c r="FL6" s="417"/>
      <c r="FM6" s="417"/>
      <c r="FN6" s="417"/>
      <c r="FO6" s="417"/>
      <c r="FP6" s="417"/>
      <c r="FQ6" s="417"/>
      <c r="FR6" s="417"/>
      <c r="FS6" s="417"/>
      <c r="FT6" s="417"/>
      <c r="FU6" s="417"/>
      <c r="FV6" s="417"/>
      <c r="FW6" s="417"/>
      <c r="FX6" s="417"/>
      <c r="FY6" s="417"/>
      <c r="FZ6" s="417"/>
      <c r="GA6" s="417"/>
      <c r="GB6" s="417"/>
      <c r="GC6" s="417"/>
      <c r="GD6" s="417"/>
      <c r="GE6" s="417"/>
      <c r="GF6" s="417"/>
      <c r="GG6" s="417"/>
      <c r="GH6" s="417"/>
      <c r="GI6" s="417"/>
      <c r="GJ6" s="417"/>
      <c r="GK6" s="417"/>
      <c r="GL6" s="417"/>
      <c r="GM6" s="417"/>
      <c r="GN6" s="417"/>
      <c r="GO6" s="417"/>
      <c r="GP6" s="417"/>
      <c r="GQ6" s="417"/>
      <c r="GR6" s="417"/>
      <c r="GS6" s="417"/>
      <c r="GT6" s="417"/>
      <c r="GU6" s="417"/>
      <c r="GV6" s="417"/>
      <c r="GW6" s="417"/>
      <c r="GX6" s="417"/>
      <c r="GY6" s="417"/>
      <c r="GZ6" s="417"/>
      <c r="HA6" s="417"/>
      <c r="HB6" s="417"/>
      <c r="HC6" s="417"/>
      <c r="HD6" s="417"/>
      <c r="HE6" s="417"/>
      <c r="HF6" s="417"/>
      <c r="HG6" s="417"/>
      <c r="HH6" s="417"/>
      <c r="HI6" s="417"/>
      <c r="HJ6" s="417"/>
      <c r="HK6" s="417"/>
      <c r="HL6" s="417"/>
      <c r="HM6" s="417"/>
      <c r="HN6" s="417"/>
      <c r="HO6" s="417"/>
      <c r="HP6" s="417"/>
      <c r="HQ6" s="417"/>
      <c r="HR6" s="417"/>
      <c r="HS6" s="417"/>
      <c r="HT6" s="417"/>
      <c r="HU6" s="417"/>
      <c r="HV6" s="417"/>
      <c r="HW6" s="417"/>
      <c r="HX6" s="417"/>
      <c r="HY6" s="417"/>
      <c r="HZ6" s="417"/>
      <c r="IA6" s="417"/>
      <c r="IB6" s="417"/>
      <c r="IC6" s="417"/>
      <c r="ID6" s="417"/>
      <c r="IE6" s="417"/>
      <c r="IF6" s="417"/>
      <c r="IG6" s="417"/>
      <c r="IH6" s="417"/>
      <c r="II6" s="417"/>
      <c r="IJ6" s="417"/>
      <c r="IK6" s="417"/>
      <c r="IL6" s="417"/>
      <c r="IM6" s="417"/>
      <c r="IN6" s="417"/>
      <c r="IO6" s="417"/>
      <c r="IP6" s="417"/>
      <c r="IQ6" s="417"/>
      <c r="IR6" s="417"/>
      <c r="IS6" s="417"/>
      <c r="IT6" s="417"/>
      <c r="IU6" s="417"/>
      <c r="IV6" s="417"/>
      <c r="IW6" s="417"/>
      <c r="IX6" s="417"/>
      <c r="IY6" s="417"/>
      <c r="IZ6" s="417"/>
      <c r="JA6" s="417"/>
      <c r="JB6" s="417"/>
      <c r="JC6" s="417"/>
      <c r="JD6" s="417"/>
      <c r="JE6" s="417"/>
      <c r="JF6" s="417"/>
      <c r="JG6" s="417"/>
      <c r="JH6" s="417"/>
      <c r="JI6" s="417"/>
      <c r="JJ6" s="417"/>
      <c r="JK6" s="417"/>
      <c r="JL6" s="417"/>
      <c r="JM6" s="417"/>
      <c r="JN6" s="417"/>
      <c r="JO6" s="417"/>
      <c r="JP6" s="417"/>
      <c r="JQ6" s="417"/>
      <c r="JR6" s="417"/>
      <c r="JS6" s="417"/>
      <c r="JT6" s="417"/>
      <c r="JU6" s="417"/>
      <c r="JV6" s="417"/>
      <c r="JW6" s="417"/>
      <c r="JX6" s="417"/>
      <c r="JY6" s="417"/>
      <c r="JZ6" s="417"/>
      <c r="KA6" s="417"/>
      <c r="KB6" s="417"/>
      <c r="KC6" s="417"/>
      <c r="KD6" s="417"/>
      <c r="KE6" s="417"/>
      <c r="KF6" s="417"/>
      <c r="KG6" s="417"/>
      <c r="KH6" s="417"/>
      <c r="KI6" s="417"/>
      <c r="KJ6" s="417"/>
      <c r="KK6" s="417"/>
      <c r="KL6" s="417"/>
      <c r="KM6" s="417"/>
      <c r="KN6" s="1188"/>
      <c r="KO6" s="417"/>
      <c r="KP6" s="417"/>
      <c r="KQ6" s="417"/>
      <c r="KR6" s="417"/>
      <c r="KS6" s="417"/>
      <c r="KT6" s="417"/>
      <c r="KU6" s="417"/>
      <c r="KV6" s="417"/>
      <c r="KW6" s="417"/>
      <c r="KX6" s="417"/>
      <c r="KY6" s="417"/>
      <c r="KZ6" s="417"/>
      <c r="LA6" s="417"/>
      <c r="LB6" s="417"/>
      <c r="LC6" s="417"/>
      <c r="LD6" s="417"/>
      <c r="LE6" s="417"/>
      <c r="LF6" s="417"/>
      <c r="LG6" s="417"/>
      <c r="LH6" s="417"/>
      <c r="LI6" s="417"/>
      <c r="LJ6" s="417"/>
      <c r="LK6" s="417"/>
      <c r="LL6" s="417"/>
      <c r="LM6" s="417"/>
      <c r="LN6" s="417"/>
      <c r="LO6" s="417"/>
      <c r="LP6" s="417"/>
      <c r="LQ6" s="417"/>
      <c r="LR6" s="417"/>
      <c r="LS6" s="417"/>
      <c r="LT6" s="417"/>
      <c r="LU6" s="417"/>
      <c r="LV6" s="417"/>
      <c r="LW6" s="417"/>
      <c r="LX6" s="417"/>
      <c r="LY6" s="417"/>
      <c r="LZ6" s="417"/>
      <c r="MA6" s="417"/>
      <c r="MB6" s="417"/>
      <c r="MC6" s="417"/>
      <c r="MD6" s="417"/>
      <c r="ME6" s="417"/>
      <c r="MF6" s="417"/>
      <c r="MG6" s="417"/>
      <c r="MH6" s="417"/>
      <c r="MI6" s="417"/>
      <c r="MJ6" s="417"/>
      <c r="MK6" s="417"/>
      <c r="ML6" s="417"/>
      <c r="MM6" s="417"/>
      <c r="MN6" s="417"/>
      <c r="MO6" s="417"/>
      <c r="MP6" s="417"/>
      <c r="MQ6" s="417"/>
      <c r="MR6" s="417"/>
      <c r="MS6" s="417"/>
      <c r="MT6" s="417"/>
      <c r="MU6" s="417"/>
      <c r="MV6" s="417"/>
      <c r="MW6" s="417"/>
      <c r="MX6" s="417"/>
      <c r="MY6" s="417"/>
      <c r="MZ6" s="417"/>
      <c r="NA6" s="417"/>
      <c r="NB6" s="417"/>
      <c r="NC6" s="417"/>
      <c r="ND6" s="417"/>
      <c r="NE6" s="417"/>
      <c r="NF6" s="417"/>
      <c r="NG6" s="417"/>
      <c r="NH6" s="417"/>
    </row>
    <row r="7" spans="1:372" ht="15" customHeight="1">
      <c r="A7" s="61" t="s">
        <v>709</v>
      </c>
      <c r="B7" s="417">
        <v>845</v>
      </c>
      <c r="C7" s="417">
        <v>97</v>
      </c>
      <c r="D7" s="417">
        <v>845</v>
      </c>
      <c r="E7" s="417">
        <v>0</v>
      </c>
      <c r="F7" s="417">
        <v>0</v>
      </c>
      <c r="G7" s="417">
        <v>0</v>
      </c>
      <c r="H7" s="417">
        <v>115</v>
      </c>
      <c r="I7" s="417">
        <v>0</v>
      </c>
      <c r="J7" s="417">
        <v>355</v>
      </c>
      <c r="K7" s="417">
        <v>0</v>
      </c>
      <c r="L7" s="417">
        <v>0</v>
      </c>
      <c r="M7" s="417">
        <v>0</v>
      </c>
      <c r="N7" s="417">
        <v>0</v>
      </c>
      <c r="O7" s="417">
        <v>0</v>
      </c>
      <c r="P7" s="417">
        <v>0</v>
      </c>
      <c r="Q7" s="417">
        <v>0</v>
      </c>
      <c r="R7" s="417">
        <v>0</v>
      </c>
      <c r="S7" s="623">
        <v>0</v>
      </c>
      <c r="T7" s="417">
        <v>0</v>
      </c>
      <c r="U7" s="417">
        <v>0</v>
      </c>
      <c r="V7" s="417">
        <v>25</v>
      </c>
      <c r="W7" s="417">
        <v>0</v>
      </c>
      <c r="X7" s="417">
        <v>0</v>
      </c>
      <c r="Y7" s="417">
        <v>0</v>
      </c>
      <c r="Z7" s="417">
        <v>142</v>
      </c>
      <c r="AA7" s="417">
        <v>0</v>
      </c>
      <c r="AB7" s="417">
        <v>174</v>
      </c>
      <c r="AC7" s="417">
        <v>0</v>
      </c>
      <c r="AD7" s="417">
        <v>129</v>
      </c>
      <c r="AE7" s="417">
        <v>116</v>
      </c>
      <c r="AF7" s="417">
        <v>0</v>
      </c>
      <c r="AG7" s="417">
        <v>0</v>
      </c>
      <c r="AH7" s="417">
        <v>0</v>
      </c>
      <c r="AI7" s="417">
        <v>303</v>
      </c>
      <c r="AJ7" s="417">
        <v>0</v>
      </c>
      <c r="AK7" s="417">
        <v>0</v>
      </c>
      <c r="AL7" s="417">
        <v>0</v>
      </c>
      <c r="AM7" s="417">
        <v>425</v>
      </c>
      <c r="AN7" s="417">
        <v>334</v>
      </c>
      <c r="AO7" s="417">
        <v>0</v>
      </c>
      <c r="AP7" s="417">
        <v>0</v>
      </c>
      <c r="AQ7" s="417">
        <v>0</v>
      </c>
      <c r="AR7" s="417">
        <v>0</v>
      </c>
      <c r="AS7" s="417">
        <v>0</v>
      </c>
      <c r="AT7" s="417" t="s">
        <v>278</v>
      </c>
      <c r="AU7" s="417">
        <v>480</v>
      </c>
      <c r="AV7" s="417">
        <v>820</v>
      </c>
      <c r="AW7" s="417">
        <v>400</v>
      </c>
      <c r="AX7" s="417">
        <v>0</v>
      </c>
      <c r="AY7" s="417">
        <v>0</v>
      </c>
      <c r="AZ7" s="417">
        <v>600</v>
      </c>
      <c r="BA7" s="417">
        <v>2400</v>
      </c>
      <c r="BB7" s="417">
        <v>625</v>
      </c>
      <c r="BC7" s="417">
        <v>800</v>
      </c>
      <c r="BD7" s="417">
        <v>0</v>
      </c>
      <c r="BE7" s="417">
        <v>0</v>
      </c>
      <c r="BF7" s="417">
        <v>0</v>
      </c>
      <c r="BG7" s="417">
        <v>0</v>
      </c>
      <c r="BH7" s="417">
        <v>0</v>
      </c>
      <c r="BI7" s="417">
        <v>0</v>
      </c>
      <c r="BJ7" s="417">
        <v>0</v>
      </c>
      <c r="BK7" s="417">
        <v>0</v>
      </c>
      <c r="BL7" s="417">
        <v>280</v>
      </c>
      <c r="BM7" s="417">
        <v>0</v>
      </c>
      <c r="BN7" s="417">
        <v>0</v>
      </c>
      <c r="BO7" s="417">
        <v>0</v>
      </c>
      <c r="BP7" s="417">
        <v>0</v>
      </c>
      <c r="BQ7" s="417">
        <v>0</v>
      </c>
      <c r="BR7" s="417">
        <v>0</v>
      </c>
      <c r="BS7" s="417">
        <v>0</v>
      </c>
      <c r="BT7" s="417">
        <v>0</v>
      </c>
      <c r="BU7" s="417">
        <v>0</v>
      </c>
      <c r="BV7" s="417">
        <v>0</v>
      </c>
      <c r="BW7" s="417">
        <v>0</v>
      </c>
      <c r="BX7" s="417">
        <v>0</v>
      </c>
      <c r="BY7" s="417">
        <v>0</v>
      </c>
      <c r="BZ7" s="417">
        <v>0</v>
      </c>
      <c r="CA7" s="417">
        <v>0</v>
      </c>
      <c r="CB7" s="417">
        <v>0</v>
      </c>
      <c r="CC7" s="417">
        <v>0</v>
      </c>
      <c r="CD7" s="417">
        <v>0</v>
      </c>
      <c r="CE7" s="417">
        <v>0</v>
      </c>
      <c r="CF7" s="417">
        <v>0</v>
      </c>
      <c r="CG7" s="417">
        <v>0</v>
      </c>
      <c r="CH7" s="417">
        <v>0</v>
      </c>
      <c r="CI7" s="417">
        <v>0</v>
      </c>
      <c r="CJ7" s="417">
        <v>0</v>
      </c>
      <c r="CK7" s="417">
        <v>0</v>
      </c>
      <c r="CL7" s="417">
        <v>0</v>
      </c>
      <c r="CM7" s="417">
        <v>0</v>
      </c>
      <c r="CN7" s="417">
        <v>140</v>
      </c>
      <c r="CO7" s="417">
        <v>0</v>
      </c>
      <c r="CP7" s="417">
        <v>0</v>
      </c>
      <c r="CQ7" s="417">
        <v>432</v>
      </c>
      <c r="CR7" s="417">
        <v>778</v>
      </c>
      <c r="CS7" s="417">
        <v>300</v>
      </c>
      <c r="CT7" s="417">
        <v>48</v>
      </c>
      <c r="CU7" s="417">
        <v>4</v>
      </c>
      <c r="CV7" s="417">
        <v>0</v>
      </c>
      <c r="CW7" s="417">
        <v>0</v>
      </c>
      <c r="CX7" s="417">
        <v>0</v>
      </c>
      <c r="CY7" s="417">
        <v>715</v>
      </c>
      <c r="CZ7" s="417">
        <v>1</v>
      </c>
      <c r="DA7" s="417">
        <v>0</v>
      </c>
      <c r="DB7" s="417">
        <v>0</v>
      </c>
      <c r="DC7" s="417">
        <v>0</v>
      </c>
      <c r="DD7" s="417">
        <v>0</v>
      </c>
      <c r="DE7" s="417">
        <v>0</v>
      </c>
      <c r="DF7" s="417">
        <v>0</v>
      </c>
      <c r="DG7" s="417">
        <v>0</v>
      </c>
      <c r="DH7" s="417">
        <v>0</v>
      </c>
      <c r="DI7" s="417">
        <v>0</v>
      </c>
      <c r="DJ7" s="417">
        <v>0</v>
      </c>
      <c r="DK7" s="417">
        <v>0</v>
      </c>
      <c r="DL7" s="417">
        <v>0</v>
      </c>
      <c r="DM7" s="417">
        <v>0</v>
      </c>
      <c r="DN7" s="417">
        <v>0</v>
      </c>
      <c r="DO7" s="417">
        <v>0</v>
      </c>
      <c r="DP7" s="417">
        <v>0</v>
      </c>
      <c r="DQ7" s="417">
        <v>0</v>
      </c>
      <c r="DR7" s="417">
        <v>0</v>
      </c>
      <c r="DS7" s="417">
        <v>0</v>
      </c>
      <c r="DT7" s="417">
        <v>0</v>
      </c>
      <c r="DU7" s="417">
        <v>300</v>
      </c>
      <c r="DV7" s="417">
        <v>468</v>
      </c>
      <c r="DW7" s="417">
        <v>26</v>
      </c>
      <c r="DX7" s="417">
        <v>0</v>
      </c>
      <c r="DY7" s="417">
        <v>0</v>
      </c>
      <c r="DZ7" s="417">
        <v>0</v>
      </c>
      <c r="EA7" s="417">
        <v>0</v>
      </c>
      <c r="EB7" s="417">
        <v>0</v>
      </c>
      <c r="EC7" s="417">
        <v>500</v>
      </c>
      <c r="ED7" s="417">
        <v>800</v>
      </c>
      <c r="EE7" s="417">
        <v>0</v>
      </c>
      <c r="EF7" s="417">
        <v>0</v>
      </c>
      <c r="EG7" s="417">
        <v>0</v>
      </c>
      <c r="EH7" s="417"/>
      <c r="EI7" s="417"/>
      <c r="EJ7" s="417"/>
      <c r="EK7" s="417"/>
      <c r="EL7" s="417"/>
      <c r="EM7" s="417"/>
      <c r="EN7" s="417"/>
      <c r="EO7" s="417"/>
      <c r="EP7" s="417"/>
      <c r="EQ7" s="417"/>
      <c r="ER7" s="417"/>
      <c r="ES7" s="417"/>
      <c r="ET7" s="417"/>
      <c r="EU7" s="417"/>
      <c r="EV7" s="417"/>
      <c r="EW7" s="417"/>
      <c r="EX7" s="417"/>
      <c r="EY7" s="417"/>
      <c r="EZ7" s="417"/>
      <c r="FA7" s="417"/>
      <c r="FB7" s="417"/>
      <c r="FC7" s="417"/>
      <c r="FD7" s="417"/>
      <c r="FE7" s="417"/>
      <c r="FF7" s="417"/>
      <c r="FG7" s="417"/>
      <c r="FH7" s="417"/>
      <c r="FI7" s="417"/>
      <c r="FJ7" s="417"/>
      <c r="FK7" s="417"/>
      <c r="FL7" s="417"/>
      <c r="FM7" s="417"/>
      <c r="FN7" s="417"/>
      <c r="FO7" s="417"/>
      <c r="FP7" s="417"/>
      <c r="FQ7" s="417"/>
      <c r="FR7" s="417"/>
      <c r="FS7" s="417"/>
      <c r="FT7" s="417"/>
      <c r="FU7" s="417"/>
      <c r="FV7" s="417"/>
      <c r="FW7" s="417"/>
      <c r="FX7" s="417"/>
      <c r="FY7" s="417"/>
      <c r="FZ7" s="417"/>
      <c r="GA7" s="417"/>
      <c r="GB7" s="417"/>
      <c r="GC7" s="417"/>
      <c r="GD7" s="417"/>
      <c r="GE7" s="417"/>
      <c r="GF7" s="417"/>
      <c r="GG7" s="417"/>
      <c r="GH7" s="417"/>
      <c r="GI7" s="417"/>
      <c r="GJ7" s="417"/>
      <c r="GK7" s="417"/>
      <c r="GL7" s="417"/>
      <c r="GM7" s="417"/>
      <c r="GN7" s="417"/>
      <c r="GO7" s="417"/>
      <c r="GP7" s="417"/>
      <c r="GQ7" s="417"/>
      <c r="GR7" s="417"/>
      <c r="GS7" s="417"/>
      <c r="GT7" s="417"/>
      <c r="GU7" s="417"/>
      <c r="GV7" s="417"/>
      <c r="GW7" s="417"/>
      <c r="GX7" s="417"/>
      <c r="GY7" s="417"/>
      <c r="GZ7" s="417"/>
      <c r="HA7" s="417"/>
      <c r="HB7" s="417"/>
      <c r="HC7" s="417"/>
      <c r="HD7" s="417"/>
      <c r="HE7" s="417"/>
      <c r="HF7" s="417"/>
      <c r="HG7" s="417"/>
      <c r="HH7" s="417"/>
      <c r="HI7" s="417"/>
      <c r="HJ7" s="417"/>
      <c r="HK7" s="417"/>
      <c r="HL7" s="417"/>
      <c r="HM7" s="417"/>
      <c r="HN7" s="417"/>
      <c r="HO7" s="417"/>
      <c r="HP7" s="417"/>
      <c r="HQ7" s="417"/>
      <c r="HR7" s="417"/>
      <c r="HS7" s="417"/>
      <c r="HT7" s="417"/>
      <c r="HU7" s="417"/>
      <c r="HV7" s="417"/>
      <c r="HW7" s="417"/>
      <c r="HX7" s="417"/>
      <c r="HY7" s="417"/>
      <c r="HZ7" s="417"/>
      <c r="IA7" s="417"/>
      <c r="IB7" s="417"/>
      <c r="IC7" s="417"/>
      <c r="ID7" s="417"/>
      <c r="IE7" s="417"/>
      <c r="IF7" s="417"/>
      <c r="IG7" s="417"/>
      <c r="IH7" s="417"/>
      <c r="II7" s="417"/>
      <c r="IJ7" s="417"/>
      <c r="IK7" s="417"/>
      <c r="IL7" s="417"/>
      <c r="IM7" s="417"/>
      <c r="IN7" s="417"/>
      <c r="IO7" s="417"/>
      <c r="IP7" s="417"/>
      <c r="IQ7" s="417"/>
      <c r="IR7" s="417"/>
      <c r="IS7" s="417"/>
      <c r="IT7" s="417"/>
      <c r="IU7" s="417"/>
      <c r="IV7" s="417"/>
      <c r="IW7" s="417"/>
      <c r="IX7" s="417"/>
      <c r="IY7" s="417"/>
      <c r="IZ7" s="417"/>
      <c r="JA7" s="417"/>
      <c r="JB7" s="417"/>
      <c r="JC7" s="417"/>
      <c r="JD7" s="417"/>
      <c r="JE7" s="417"/>
      <c r="JF7" s="417"/>
      <c r="JG7" s="417"/>
      <c r="JH7" s="417"/>
      <c r="JI7" s="417"/>
      <c r="JJ7" s="417"/>
      <c r="JK7" s="417"/>
      <c r="JL7" s="417"/>
      <c r="JM7" s="417"/>
      <c r="JN7" s="417"/>
      <c r="JO7" s="417"/>
      <c r="JP7" s="417"/>
      <c r="JQ7" s="417"/>
      <c r="JR7" s="417"/>
      <c r="JS7" s="417"/>
      <c r="JT7" s="417"/>
      <c r="JU7" s="417"/>
      <c r="JV7" s="417"/>
      <c r="JW7" s="417"/>
      <c r="JX7" s="417"/>
      <c r="JY7" s="417"/>
      <c r="JZ7" s="417"/>
      <c r="KA7" s="417"/>
      <c r="KB7" s="417"/>
      <c r="KC7" s="417"/>
      <c r="KD7" s="417"/>
      <c r="KE7" s="417"/>
      <c r="KF7" s="417"/>
      <c r="KG7" s="417"/>
      <c r="KH7" s="417"/>
      <c r="KI7" s="417"/>
      <c r="KJ7" s="417"/>
      <c r="KK7" s="417"/>
      <c r="KL7" s="417"/>
      <c r="KM7" s="417"/>
      <c r="KN7" s="1188"/>
      <c r="KO7" s="417"/>
      <c r="KP7" s="417"/>
      <c r="KQ7" s="417"/>
      <c r="KR7" s="417"/>
      <c r="KS7" s="417"/>
      <c r="KT7" s="417"/>
      <c r="KU7" s="417"/>
      <c r="KV7" s="417"/>
      <c r="KW7" s="417"/>
      <c r="KX7" s="417"/>
      <c r="KY7" s="417"/>
      <c r="KZ7" s="417"/>
      <c r="LA7" s="417"/>
      <c r="LB7" s="417"/>
      <c r="LC7" s="417"/>
      <c r="LD7" s="417"/>
      <c r="LE7" s="417"/>
      <c r="LF7" s="417"/>
      <c r="LG7" s="417"/>
      <c r="LH7" s="417"/>
      <c r="LI7" s="417"/>
      <c r="LJ7" s="417"/>
      <c r="LK7" s="417"/>
      <c r="LL7" s="417"/>
      <c r="LM7" s="417"/>
      <c r="LN7" s="417"/>
      <c r="LO7" s="417"/>
      <c r="LP7" s="417"/>
      <c r="LQ7" s="417"/>
      <c r="LR7" s="417"/>
      <c r="LS7" s="417"/>
      <c r="LT7" s="417"/>
      <c r="LU7" s="417"/>
      <c r="LV7" s="417"/>
      <c r="LW7" s="417"/>
      <c r="LX7" s="417"/>
      <c r="LY7" s="417"/>
      <c r="LZ7" s="417"/>
      <c r="MA7" s="417"/>
      <c r="MB7" s="417"/>
      <c r="MC7" s="417"/>
      <c r="MD7" s="417"/>
      <c r="ME7" s="417"/>
      <c r="MF7" s="417"/>
      <c r="MG7" s="417"/>
      <c r="MH7" s="417"/>
      <c r="MI7" s="417"/>
      <c r="MJ7" s="417"/>
      <c r="MK7" s="417"/>
      <c r="ML7" s="417"/>
      <c r="MM7" s="417"/>
      <c r="MN7" s="417"/>
      <c r="MO7" s="417"/>
      <c r="MP7" s="417"/>
      <c r="MQ7" s="417"/>
      <c r="MR7" s="417"/>
      <c r="MS7" s="417"/>
      <c r="MT7" s="417"/>
      <c r="MU7" s="417"/>
      <c r="MV7" s="417"/>
      <c r="MW7" s="417"/>
      <c r="MX7" s="417"/>
      <c r="MY7" s="417"/>
      <c r="MZ7" s="417"/>
      <c r="NA7" s="417"/>
      <c r="NB7" s="417"/>
      <c r="NC7" s="417"/>
      <c r="ND7" s="417"/>
      <c r="NE7" s="417"/>
      <c r="NF7" s="417"/>
      <c r="NG7" s="417"/>
      <c r="NH7" s="417"/>
    </row>
    <row r="8" spans="1:372" ht="15" customHeight="1">
      <c r="A8" s="61" t="s">
        <v>710</v>
      </c>
      <c r="B8" s="417">
        <v>845</v>
      </c>
      <c r="C8" s="417">
        <f>IF(B79="",B56,B79)</f>
        <v>97</v>
      </c>
      <c r="D8" s="417">
        <f t="shared" ref="D8:X8" si="8">IF(C79="",C56,C79)</f>
        <v>640</v>
      </c>
      <c r="E8" s="417">
        <f>IF(D79="",D56,D79)</f>
        <v>0</v>
      </c>
      <c r="F8" s="417">
        <f t="shared" si="8"/>
        <v>0</v>
      </c>
      <c r="G8" s="417">
        <f t="shared" si="8"/>
        <v>0</v>
      </c>
      <c r="H8" s="417">
        <f t="shared" si="8"/>
        <v>470</v>
      </c>
      <c r="I8" s="417">
        <f t="shared" si="8"/>
        <v>355</v>
      </c>
      <c r="J8" s="417">
        <v>355</v>
      </c>
      <c r="K8" s="417">
        <f t="shared" si="8"/>
        <v>0</v>
      </c>
      <c r="L8" s="417">
        <f t="shared" si="8"/>
        <v>0</v>
      </c>
      <c r="M8" s="417">
        <f t="shared" si="8"/>
        <v>0</v>
      </c>
      <c r="N8" s="417">
        <f t="shared" si="8"/>
        <v>0</v>
      </c>
      <c r="O8" s="417">
        <f t="shared" si="8"/>
        <v>0</v>
      </c>
      <c r="P8" s="417">
        <f t="shared" si="8"/>
        <v>0</v>
      </c>
      <c r="Q8" s="417">
        <f t="shared" si="8"/>
        <v>0</v>
      </c>
      <c r="R8" s="417">
        <v>0</v>
      </c>
      <c r="S8" s="417">
        <v>0</v>
      </c>
      <c r="T8" s="417">
        <v>0</v>
      </c>
      <c r="U8" s="417">
        <f t="shared" si="8"/>
        <v>0</v>
      </c>
      <c r="V8" s="417">
        <f t="shared" si="8"/>
        <v>25</v>
      </c>
      <c r="W8" s="417">
        <f t="shared" si="8"/>
        <v>0</v>
      </c>
      <c r="X8" s="417">
        <f t="shared" si="8"/>
        <v>0</v>
      </c>
      <c r="Y8" s="417">
        <f t="shared" ref="Y8" si="9">IF(X79="",X56,X79)</f>
        <v>0</v>
      </c>
      <c r="Z8" s="417">
        <v>142</v>
      </c>
      <c r="AA8" s="417">
        <f t="shared" ref="AA8" si="10">IF(Z79="",Z56,Z79)</f>
        <v>0</v>
      </c>
      <c r="AB8" s="417">
        <f t="shared" ref="AB8" si="11">IF(AA79="",AA56,AA79)</f>
        <v>174</v>
      </c>
      <c r="AC8" s="417">
        <f t="shared" ref="AC8" si="12">IF(AB79="",AB56,AB79)</f>
        <v>362</v>
      </c>
      <c r="AD8" s="417">
        <f t="shared" ref="AD8" si="13">IF(AC79="",AC56,AC79)</f>
        <v>245</v>
      </c>
      <c r="AE8" s="417">
        <f t="shared" ref="AE8" si="14">IF(AD79="",AD56,AD79)</f>
        <v>0</v>
      </c>
      <c r="AF8" s="417">
        <v>0</v>
      </c>
      <c r="AG8" s="417">
        <f t="shared" ref="AG8" si="15">IF(AF79="",AF56,AF79)</f>
        <v>0</v>
      </c>
      <c r="AH8" s="417">
        <f>IF(AG79="",AG56,AG79)</f>
        <v>1083</v>
      </c>
      <c r="AI8" s="417">
        <f>IF(AH79="",AH56,AH79)</f>
        <v>303</v>
      </c>
      <c r="AJ8" s="417">
        <f t="shared" ref="AJ8" si="16">IF(AI79="",AI56,AI79)</f>
        <v>0</v>
      </c>
      <c r="AK8" s="417">
        <f t="shared" ref="AK8" si="17">IF(AJ79="",AJ56,AJ79)</f>
        <v>0</v>
      </c>
      <c r="AL8" s="417">
        <f t="shared" ref="AL8" si="18">IF(AK79="",AK56,AK79)</f>
        <v>0</v>
      </c>
      <c r="AM8" s="417">
        <f t="shared" ref="AM8" si="19">IF(AL79="",AL56,AL79)</f>
        <v>428</v>
      </c>
      <c r="AN8" s="417">
        <f t="shared" ref="AN8" si="20">IF(AM79="",AM56,AM79)</f>
        <v>334</v>
      </c>
      <c r="AO8" s="417">
        <f t="shared" ref="AO8" si="21">IF(AN79="",AN56,AN79)</f>
        <v>0</v>
      </c>
      <c r="AP8" s="417">
        <f t="shared" ref="AP8" si="22">IF(AO79="",AO56,AO79)</f>
        <v>0</v>
      </c>
      <c r="AQ8" s="417">
        <f t="shared" ref="AQ8" si="23">IF(AP79="",AP56,AP79)</f>
        <v>0</v>
      </c>
      <c r="AR8" s="417">
        <f t="shared" ref="AR8" si="24">IF(AQ79="",AQ56,AQ79)</f>
        <v>0</v>
      </c>
      <c r="AS8" s="417">
        <f t="shared" ref="AS8" si="25">IF(AR79="",AR56,AR79)</f>
        <v>0</v>
      </c>
      <c r="AT8" s="417">
        <f t="shared" ref="AT8" si="26">IF(AS79="",AS56,AS79)</f>
        <v>0</v>
      </c>
      <c r="AU8" s="417">
        <f t="shared" ref="AU8" si="27">IF(AT79="",AT56,AT79)</f>
        <v>605</v>
      </c>
      <c r="AV8" s="417">
        <f t="shared" ref="AV8" si="28">IF(AU79="",AU56,AU79)</f>
        <v>2820</v>
      </c>
      <c r="AW8" s="417">
        <f t="shared" ref="AW8" si="29">IF(AV79="",AV56,AV79)</f>
        <v>4409</v>
      </c>
      <c r="AX8" s="417">
        <f t="shared" ref="AX8" si="30">IF(AW79="",AW56,AW79)</f>
        <v>3569</v>
      </c>
      <c r="AY8" s="417">
        <f t="shared" ref="AY8" si="31">IF(AX79="",AX56,AX79)</f>
        <v>3568</v>
      </c>
      <c r="AZ8" s="417">
        <f t="shared" ref="AZ8" si="32">IF(AY79="",AY56,AY79)</f>
        <v>3568</v>
      </c>
      <c r="BA8" s="417">
        <f t="shared" ref="BA8" si="33">IF(AZ79="",AZ56,AZ79)</f>
        <v>3760</v>
      </c>
      <c r="BB8" s="417">
        <v>1943</v>
      </c>
      <c r="BC8" s="417">
        <f t="shared" ref="BC8" si="34">IF(BB79="",BB56,BB79)</f>
        <v>1142</v>
      </c>
      <c r="BD8" s="417">
        <f t="shared" ref="BD8" si="35">IF(BC79="",BC56,BC79)</f>
        <v>447</v>
      </c>
      <c r="BE8" s="417">
        <f t="shared" ref="BE8" si="36">IF(BD79="",BD56,BD79)</f>
        <v>447</v>
      </c>
      <c r="BF8" s="417">
        <f t="shared" ref="BF8" si="37">IF(BE79="",BE56,BE79)</f>
        <v>446</v>
      </c>
      <c r="BG8" s="417">
        <f t="shared" ref="BG8" si="38">IF(BF79="",BF56,BF79)</f>
        <v>446</v>
      </c>
      <c r="BH8" s="417">
        <f>IF(BG79="",BG56,BG79)</f>
        <v>153</v>
      </c>
      <c r="BI8" s="417">
        <f t="shared" ref="BI8" si="39">IF(BH79="",BH56,BH79)</f>
        <v>88</v>
      </c>
      <c r="BJ8" s="417">
        <v>58</v>
      </c>
      <c r="BK8" s="417">
        <f t="shared" ref="BK8" si="40">IF(BJ79="",BJ56,BJ79)</f>
        <v>44</v>
      </c>
      <c r="BL8" s="417">
        <f t="shared" ref="BL8" si="41">IF(BK79="",BK56,BK79)</f>
        <v>561</v>
      </c>
      <c r="BM8" s="417">
        <f t="shared" ref="BM8:BN8" si="42">IF(BL79="",BL56,BL79)</f>
        <v>54</v>
      </c>
      <c r="BN8" s="417">
        <f t="shared" si="42"/>
        <v>54</v>
      </c>
      <c r="BO8" s="417">
        <f t="shared" ref="BO8" si="43">IF(BN79="",BN56,BN79)</f>
        <v>6</v>
      </c>
      <c r="BP8" s="417">
        <f t="shared" ref="BP8" si="44">IF(BO79="",BO56,BO79)</f>
        <v>2</v>
      </c>
      <c r="BQ8" s="417">
        <f t="shared" ref="BQ8" si="45">IF(BP79="",BP56,BP79)</f>
        <v>2</v>
      </c>
      <c r="BR8" s="417">
        <f t="shared" ref="BR8" si="46">IF(BQ79="",BQ56,BQ79)</f>
        <v>0</v>
      </c>
      <c r="BS8" s="417">
        <f t="shared" ref="BS8" si="47">IF(BR79="",BR56,BR79)</f>
        <v>0</v>
      </c>
      <c r="BT8" s="417">
        <f t="shared" ref="BT8" si="48">IF(BS79="",BS56,BS79)</f>
        <v>0</v>
      </c>
      <c r="BU8" s="417">
        <f t="shared" ref="BU8" si="49">IF(BT79="",BT56,BT79)</f>
        <v>0</v>
      </c>
      <c r="BV8" s="417">
        <f t="shared" ref="BV8" si="50">IF(BU79="",BU56,BU79)</f>
        <v>0</v>
      </c>
      <c r="BW8" s="417">
        <f t="shared" ref="BW8" si="51">IF(BV79="",BV56,BV79)</f>
        <v>0</v>
      </c>
      <c r="BX8" s="417">
        <f t="shared" ref="BX8" si="52">IF(BW79="",BW56,BW79)</f>
        <v>0</v>
      </c>
      <c r="BY8" s="417">
        <f t="shared" ref="BY8" si="53">IF(BX79="",BX56,BX79)</f>
        <v>0</v>
      </c>
      <c r="BZ8" s="417">
        <f t="shared" ref="BZ8" si="54">IF(BY79="",BY56,BY79)</f>
        <v>0</v>
      </c>
      <c r="CA8" s="417">
        <f t="shared" ref="CA8" si="55">IF(BZ79="",BZ56,BZ79)</f>
        <v>0</v>
      </c>
      <c r="CB8" s="417">
        <f t="shared" ref="CB8" si="56">IF(CA79="",CA56,CA79)</f>
        <v>0</v>
      </c>
      <c r="CC8" s="417">
        <f t="shared" ref="CC8" si="57">IF(CB79="",CB56,CB79)</f>
        <v>0</v>
      </c>
      <c r="CD8" s="417">
        <f t="shared" ref="CD8" si="58">IF(CC79="",CC56,CC79)</f>
        <v>0</v>
      </c>
      <c r="CE8" s="417">
        <f t="shared" ref="CE8" si="59">IF(CD79="",CD56,CD79)</f>
        <v>0</v>
      </c>
      <c r="CF8" s="417">
        <f t="shared" ref="CF8" si="60">IF(CE79="",CE56,CE79)</f>
        <v>0</v>
      </c>
      <c r="CG8" s="417">
        <f t="shared" ref="CG8" si="61">IF(CF79="",CF56,CF79)</f>
        <v>0</v>
      </c>
      <c r="CH8" s="417">
        <f t="shared" ref="CH8" si="62">IF(CG79="",CG56,CG79)</f>
        <v>0</v>
      </c>
      <c r="CI8" s="417">
        <f t="shared" ref="CI8" si="63">IF(CH79="",CH56,CH79)</f>
        <v>0</v>
      </c>
      <c r="CJ8" s="417">
        <f t="shared" ref="CJ8" si="64">IF(CI79="",CI56,CI79)</f>
        <v>0</v>
      </c>
      <c r="CK8" s="417">
        <f t="shared" ref="CK8" si="65">IF(CJ79="",CJ56,CJ79)</f>
        <v>0</v>
      </c>
      <c r="CL8" s="417">
        <f t="shared" ref="CL8" si="66">IF(CK79="",CK56,CK79)</f>
        <v>31</v>
      </c>
      <c r="CM8" s="417">
        <f t="shared" ref="CM8" si="67">IF(CL79="",CL56,CL79)</f>
        <v>31</v>
      </c>
      <c r="CN8" s="417">
        <f t="shared" ref="CN8" si="68">IF(CM79="",CM56,CM79)</f>
        <v>171</v>
      </c>
      <c r="CO8" s="417">
        <f t="shared" ref="CO8" si="69">IF(CN79="",CN56,CN79)</f>
        <v>31</v>
      </c>
      <c r="CP8" s="417">
        <f t="shared" ref="CP8" si="70">IF(CO79="",CO56,CO79)</f>
        <v>31</v>
      </c>
      <c r="CQ8" s="417">
        <f t="shared" ref="CQ8" si="71">IF(CP79="",CP56,CP79)</f>
        <v>432</v>
      </c>
      <c r="CR8" s="417">
        <f t="shared" ref="CR8" si="72">IF(CQ79="",CQ56,CQ79)</f>
        <v>1784</v>
      </c>
      <c r="CS8" s="417">
        <f t="shared" ref="CS8" si="73">IF(CR79="",CR56,CR79)</f>
        <v>1130</v>
      </c>
      <c r="CT8" s="417">
        <f t="shared" ref="CT8" si="74">IF(CS79="",CS56,CS79)</f>
        <v>831</v>
      </c>
      <c r="CU8" s="417">
        <f t="shared" ref="CU8" si="75">IF(CT79="",CT56,CT79)</f>
        <v>721</v>
      </c>
      <c r="CV8" s="417">
        <f t="shared" ref="CV8" si="76">IF(CU79="",CU56,CU79)</f>
        <v>715</v>
      </c>
      <c r="CW8" s="417">
        <f t="shared" ref="CW8" si="77">IF(CV79="",CV56,CV79)</f>
        <v>715</v>
      </c>
      <c r="CX8" s="417">
        <f t="shared" ref="CX8" si="78">IF(CW79="",CW56,CW79)</f>
        <v>715</v>
      </c>
      <c r="CY8" s="417">
        <f t="shared" ref="CY8" si="79">IF(CX79="",CX56,CX79)</f>
        <v>715</v>
      </c>
      <c r="CZ8" s="417">
        <f t="shared" ref="CZ8" si="80">IF(CY79="",CY56,CY79)</f>
        <v>1</v>
      </c>
      <c r="DA8" s="417">
        <f t="shared" ref="DA8" si="81">IF(CZ79="",CZ56,CZ79)</f>
        <v>0</v>
      </c>
      <c r="DB8" s="417">
        <f t="shared" ref="DB8" si="82">IF(DA79="",DA56,DA79)</f>
        <v>0</v>
      </c>
      <c r="DC8" s="417">
        <f t="shared" ref="DC8" si="83">IF(DB79="",DB56,DB79)</f>
        <v>0</v>
      </c>
      <c r="DD8" s="417">
        <f t="shared" ref="DD8" si="84">IF(DC79="",DC56,DC79)</f>
        <v>0</v>
      </c>
      <c r="DE8" s="417">
        <v>0</v>
      </c>
      <c r="DF8" s="417">
        <f t="shared" ref="DF8" si="85">IF(DE79="",DE56,DE79)</f>
        <v>0</v>
      </c>
      <c r="DG8" s="417">
        <f t="shared" ref="DG8" si="86">IF(DF79="",DF56,DF79)</f>
        <v>0</v>
      </c>
      <c r="DH8" s="417">
        <f t="shared" ref="DH8" si="87">IF(DG79="",DG56,DG79)</f>
        <v>0</v>
      </c>
      <c r="DI8" s="417">
        <f t="shared" ref="DI8" si="88">IF(DH79="",DH56,DH79)</f>
        <v>0</v>
      </c>
      <c r="DJ8" s="417">
        <f t="shared" ref="DJ8" si="89">IF(DI79="",DI56,DI79)</f>
        <v>0</v>
      </c>
      <c r="DK8" s="417">
        <v>0</v>
      </c>
      <c r="DL8" s="417">
        <f t="shared" ref="DL8" si="90">IF(DK79="",DK56,DK79)</f>
        <v>0</v>
      </c>
      <c r="DM8" s="417">
        <f t="shared" ref="DM8" si="91">IF(DL79="",DL56,DL79)</f>
        <v>0</v>
      </c>
      <c r="DN8" s="417">
        <f t="shared" ref="DN8" si="92">IF(DM79="",DM56,DM79)</f>
        <v>0</v>
      </c>
      <c r="DO8" s="417">
        <f t="shared" ref="DO8" si="93">IF(DN79="",DN56,DN79)</f>
        <v>0</v>
      </c>
      <c r="DP8" s="417">
        <f t="shared" ref="DP8" si="94">IF(DO79="",DO56,DO79)</f>
        <v>0</v>
      </c>
      <c r="DQ8" s="417">
        <f t="shared" ref="DQ8" si="95">IF(DP79="",DP56,DP79)</f>
        <v>0</v>
      </c>
      <c r="DR8" s="417">
        <f t="shared" ref="DR8" si="96">IF(DQ79="",DQ56,DQ79)</f>
        <v>0</v>
      </c>
      <c r="DS8" s="417">
        <f t="shared" ref="DS8" si="97">IF(DR79="",DR56,DR79)</f>
        <v>103</v>
      </c>
      <c r="DT8" s="417">
        <v>0</v>
      </c>
      <c r="DU8" s="417">
        <f t="shared" ref="DU8" si="98">IF(DT79="",DT56,DT79)</f>
        <v>0</v>
      </c>
      <c r="DV8" s="417">
        <f t="shared" ref="DV8" si="99">IF(DU79="",DU56,DU79)</f>
        <v>468</v>
      </c>
      <c r="DW8" s="417">
        <f t="shared" ref="DW8" si="100">IF(DV79="",DV56,DV79)</f>
        <v>26</v>
      </c>
      <c r="DX8" s="417">
        <f t="shared" ref="DX8" si="101">IF(DW79="",DW56,DW79)</f>
        <v>0</v>
      </c>
      <c r="DY8" s="417">
        <f t="shared" ref="DY8" si="102">IF(DX79="",DX56,DX79)</f>
        <v>0</v>
      </c>
      <c r="DZ8" s="417">
        <f t="shared" ref="DZ8" si="103">IF(DY79="",DY56,DY79)</f>
        <v>152</v>
      </c>
      <c r="EA8" s="417">
        <v>0</v>
      </c>
      <c r="EB8" s="417">
        <f t="shared" ref="EB8" si="104">IF(EA79="",EA56,EA79)</f>
        <v>0</v>
      </c>
      <c r="EC8" s="417">
        <f t="shared" ref="EC8" si="105">IF(EB79="",EB56,EB79)</f>
        <v>1304</v>
      </c>
      <c r="ED8" s="417">
        <f t="shared" ref="ED8:EE8" si="106">IF(EC79="",EC56,EC79)</f>
        <v>1137</v>
      </c>
      <c r="EE8" s="417">
        <f t="shared" si="106"/>
        <v>30</v>
      </c>
      <c r="EF8" s="417">
        <v>6</v>
      </c>
      <c r="EG8" s="417">
        <v>0</v>
      </c>
      <c r="EH8" s="417"/>
      <c r="EI8" s="417"/>
      <c r="EJ8" s="417"/>
      <c r="EK8" s="417"/>
      <c r="EL8" s="417"/>
      <c r="EM8" s="417"/>
      <c r="EN8" s="417"/>
      <c r="EO8" s="417"/>
      <c r="EP8" s="417"/>
      <c r="EQ8" s="417"/>
      <c r="ER8" s="417"/>
      <c r="ES8" s="417"/>
      <c r="ET8" s="417"/>
      <c r="EU8" s="417"/>
      <c r="EV8" s="417"/>
      <c r="EW8" s="417"/>
      <c r="EX8" s="417"/>
      <c r="EY8" s="417"/>
      <c r="EZ8" s="417"/>
      <c r="FA8" s="417"/>
      <c r="FB8" s="417"/>
      <c r="FC8" s="417"/>
      <c r="FD8" s="417"/>
      <c r="FE8" s="417"/>
      <c r="FF8" s="417"/>
      <c r="FG8" s="417"/>
      <c r="FH8" s="417"/>
      <c r="FI8" s="417"/>
      <c r="FJ8" s="417"/>
      <c r="FK8" s="417"/>
      <c r="FL8" s="417"/>
      <c r="FM8" s="417"/>
      <c r="FN8" s="417"/>
      <c r="FO8" s="417"/>
      <c r="FP8" s="417"/>
      <c r="FQ8" s="417"/>
      <c r="FR8" s="417"/>
      <c r="FS8" s="417"/>
      <c r="FT8" s="417"/>
      <c r="FU8" s="417"/>
      <c r="FV8" s="417"/>
      <c r="FW8" s="417"/>
      <c r="FX8" s="417"/>
      <c r="FY8" s="417"/>
      <c r="FZ8" s="417"/>
      <c r="GA8" s="417"/>
      <c r="GB8" s="417"/>
      <c r="GC8" s="417"/>
      <c r="GD8" s="417"/>
      <c r="GE8" s="417"/>
      <c r="GF8" s="417"/>
      <c r="GG8" s="417"/>
      <c r="GH8" s="417"/>
      <c r="GI8" s="417"/>
      <c r="GJ8" s="417"/>
      <c r="GK8" s="417"/>
      <c r="GL8" s="417"/>
      <c r="GM8" s="417"/>
      <c r="GN8" s="417"/>
      <c r="GO8" s="417"/>
      <c r="GP8" s="417"/>
      <c r="GQ8" s="417"/>
      <c r="GR8" s="417"/>
      <c r="GS8" s="417"/>
      <c r="GT8" s="417"/>
      <c r="GU8" s="417"/>
      <c r="GV8" s="417"/>
      <c r="GW8" s="417"/>
      <c r="GX8" s="417"/>
      <c r="GY8" s="417"/>
      <c r="GZ8" s="417"/>
      <c r="HA8" s="417"/>
      <c r="HB8" s="417"/>
      <c r="HC8" s="417"/>
      <c r="HD8" s="417"/>
      <c r="HE8" s="417"/>
      <c r="HF8" s="417"/>
      <c r="HG8" s="417"/>
      <c r="HH8" s="417"/>
      <c r="HI8" s="417"/>
      <c r="HJ8" s="417"/>
      <c r="HK8" s="417"/>
      <c r="HL8" s="417"/>
      <c r="HM8" s="417"/>
      <c r="HN8" s="417"/>
      <c r="HO8" s="417"/>
      <c r="HP8" s="417"/>
      <c r="HQ8" s="417"/>
      <c r="HR8" s="417"/>
      <c r="HS8" s="417"/>
      <c r="HT8" s="417"/>
      <c r="HU8" s="417"/>
      <c r="HV8" s="417"/>
      <c r="HW8" s="417"/>
      <c r="HX8" s="417"/>
      <c r="HY8" s="417"/>
      <c r="HZ8" s="417"/>
      <c r="IA8" s="417"/>
      <c r="IB8" s="417"/>
      <c r="IC8" s="417"/>
      <c r="ID8" s="417"/>
      <c r="IE8" s="417"/>
      <c r="IF8" s="417"/>
      <c r="IG8" s="417"/>
      <c r="IH8" s="417"/>
      <c r="II8" s="417"/>
      <c r="IJ8" s="417"/>
      <c r="IK8" s="417"/>
      <c r="IL8" s="417"/>
      <c r="IM8" s="417"/>
      <c r="IN8" s="417"/>
      <c r="IO8" s="417"/>
      <c r="IP8" s="417"/>
      <c r="IQ8" s="417"/>
      <c r="IR8" s="417"/>
      <c r="IS8" s="417"/>
      <c r="IT8" s="417"/>
      <c r="IU8" s="417"/>
      <c r="IV8" s="417"/>
      <c r="IW8" s="417"/>
      <c r="IX8" s="417"/>
      <c r="IY8" s="417"/>
      <c r="IZ8" s="417"/>
      <c r="JA8" s="417"/>
      <c r="JB8" s="417"/>
      <c r="JC8" s="417"/>
      <c r="JD8" s="417"/>
      <c r="JE8" s="417"/>
      <c r="JF8" s="417"/>
      <c r="JG8" s="417"/>
      <c r="JH8" s="417"/>
      <c r="JI8" s="417"/>
      <c r="JJ8" s="417"/>
      <c r="JK8" s="417"/>
      <c r="JL8" s="417"/>
      <c r="JM8" s="417"/>
      <c r="JN8" s="417"/>
      <c r="JO8" s="417"/>
      <c r="JP8" s="417"/>
      <c r="JQ8" s="417"/>
      <c r="JR8" s="417"/>
      <c r="JS8" s="417"/>
      <c r="JT8" s="417"/>
      <c r="JU8" s="417"/>
      <c r="JV8" s="417"/>
      <c r="JW8" s="417"/>
      <c r="JX8" s="417"/>
      <c r="JY8" s="417"/>
      <c r="JZ8" s="417"/>
      <c r="KA8" s="417"/>
      <c r="KB8" s="417"/>
      <c r="KC8" s="417"/>
      <c r="KD8" s="417"/>
      <c r="KE8" s="417"/>
      <c r="KF8" s="417"/>
      <c r="KG8" s="417"/>
      <c r="KH8" s="417"/>
      <c r="KI8" s="417"/>
      <c r="KJ8" s="417"/>
      <c r="KK8" s="417"/>
      <c r="KL8" s="417"/>
      <c r="KM8" s="417"/>
      <c r="KN8" s="1188"/>
      <c r="KO8" s="417"/>
      <c r="KP8" s="417"/>
      <c r="KQ8" s="417"/>
      <c r="KR8" s="417"/>
      <c r="KS8" s="417"/>
      <c r="KT8" s="417"/>
      <c r="KU8" s="417"/>
      <c r="KV8" s="417"/>
      <c r="KW8" s="417"/>
      <c r="KX8" s="417"/>
      <c r="KY8" s="417"/>
      <c r="KZ8" s="417"/>
      <c r="LA8" s="417"/>
      <c r="LB8" s="417"/>
      <c r="LC8" s="417"/>
      <c r="LD8" s="417"/>
      <c r="LE8" s="417"/>
      <c r="LF8" s="417"/>
      <c r="LG8" s="417"/>
      <c r="LH8" s="417"/>
      <c r="LI8" s="417"/>
      <c r="LJ8" s="417"/>
      <c r="LK8" s="417"/>
      <c r="LL8" s="417"/>
      <c r="LM8" s="417"/>
      <c r="LN8" s="417"/>
      <c r="LO8" s="417"/>
      <c r="LP8" s="417"/>
      <c r="LQ8" s="417"/>
      <c r="LR8" s="417"/>
      <c r="LS8" s="417"/>
      <c r="LT8" s="417"/>
      <c r="LU8" s="417"/>
      <c r="LV8" s="417"/>
      <c r="LW8" s="417"/>
      <c r="LX8" s="417"/>
      <c r="LY8" s="417"/>
      <c r="LZ8" s="417"/>
      <c r="MA8" s="417"/>
      <c r="MB8" s="417"/>
      <c r="MC8" s="417"/>
      <c r="MD8" s="417"/>
      <c r="ME8" s="417"/>
      <c r="MF8" s="417"/>
      <c r="MG8" s="417"/>
      <c r="MH8" s="417"/>
      <c r="MI8" s="417"/>
      <c r="MJ8" s="417"/>
      <c r="MK8" s="417"/>
      <c r="ML8" s="417"/>
      <c r="MM8" s="417"/>
      <c r="MN8" s="417"/>
      <c r="MO8" s="417"/>
      <c r="MP8" s="417"/>
      <c r="MQ8" s="417"/>
      <c r="MR8" s="417"/>
      <c r="MS8" s="417"/>
      <c r="MT8" s="417"/>
      <c r="MU8" s="417"/>
      <c r="MV8" s="417"/>
      <c r="MW8" s="417"/>
      <c r="MX8" s="417"/>
      <c r="MY8" s="417"/>
      <c r="MZ8" s="417"/>
      <c r="NA8" s="417"/>
      <c r="NB8" s="417"/>
      <c r="NC8" s="417"/>
      <c r="ND8" s="417"/>
      <c r="NE8" s="417"/>
      <c r="NF8" s="417"/>
      <c r="NG8" s="417"/>
      <c r="NH8" s="417"/>
    </row>
    <row r="9" spans="1:372" ht="15" customHeight="1">
      <c r="A9" s="61" t="s">
        <v>711</v>
      </c>
      <c r="B9" s="417">
        <v>0</v>
      </c>
      <c r="C9" s="417">
        <v>640</v>
      </c>
      <c r="D9" s="417">
        <v>0</v>
      </c>
      <c r="E9" s="417">
        <v>0</v>
      </c>
      <c r="F9" s="417">
        <v>470</v>
      </c>
      <c r="G9" s="417">
        <v>470</v>
      </c>
      <c r="H9" s="417">
        <v>0</v>
      </c>
      <c r="I9" s="417">
        <v>0</v>
      </c>
      <c r="J9" s="417">
        <v>0</v>
      </c>
      <c r="K9" s="417">
        <v>0</v>
      </c>
      <c r="L9" s="417">
        <v>0</v>
      </c>
      <c r="M9" s="417">
        <v>0</v>
      </c>
      <c r="N9" s="417">
        <v>0</v>
      </c>
      <c r="O9" s="417">
        <v>0</v>
      </c>
      <c r="P9" s="417">
        <v>0</v>
      </c>
      <c r="Q9" s="417">
        <v>0</v>
      </c>
      <c r="R9" s="417">
        <v>0</v>
      </c>
      <c r="S9" s="623">
        <v>0</v>
      </c>
      <c r="T9" s="417">
        <v>0</v>
      </c>
      <c r="U9" s="417">
        <v>0</v>
      </c>
      <c r="V9" s="417">
        <v>0</v>
      </c>
      <c r="W9" s="417">
        <v>0</v>
      </c>
      <c r="X9" s="417">
        <v>0</v>
      </c>
      <c r="Y9" s="417">
        <v>406</v>
      </c>
      <c r="Z9" s="417">
        <v>0</v>
      </c>
      <c r="AA9" s="417">
        <v>0</v>
      </c>
      <c r="AB9" s="417">
        <v>0</v>
      </c>
      <c r="AC9" s="417">
        <v>0</v>
      </c>
      <c r="AD9" s="417">
        <v>0</v>
      </c>
      <c r="AE9" s="417">
        <v>0</v>
      </c>
      <c r="AF9" s="417">
        <v>0</v>
      </c>
      <c r="AG9" s="417">
        <v>0</v>
      </c>
      <c r="AH9" s="417">
        <v>0</v>
      </c>
      <c r="AI9" s="417">
        <v>0</v>
      </c>
      <c r="AJ9" s="417">
        <v>0</v>
      </c>
      <c r="AK9" s="417">
        <v>0</v>
      </c>
      <c r="AL9" s="417">
        <v>0</v>
      </c>
      <c r="AM9" s="417">
        <v>610</v>
      </c>
      <c r="AN9" s="417">
        <v>0</v>
      </c>
      <c r="AO9" s="417">
        <v>0</v>
      </c>
      <c r="AP9" s="417">
        <v>0</v>
      </c>
      <c r="AQ9" s="417">
        <v>0</v>
      </c>
      <c r="AR9" s="417">
        <v>0</v>
      </c>
      <c r="AS9" s="417">
        <v>0</v>
      </c>
      <c r="AT9" s="417">
        <v>1696</v>
      </c>
      <c r="AU9" s="417">
        <v>3311</v>
      </c>
      <c r="AV9" s="417">
        <v>5773</v>
      </c>
      <c r="AW9" s="417">
        <v>0</v>
      </c>
      <c r="AX9" s="417">
        <v>0</v>
      </c>
      <c r="AY9" s="417">
        <v>0</v>
      </c>
      <c r="AZ9" s="417">
        <v>0</v>
      </c>
      <c r="BA9" s="417">
        <v>696</v>
      </c>
      <c r="BB9" s="417">
        <v>0</v>
      </c>
      <c r="BC9" s="417">
        <v>175</v>
      </c>
      <c r="BD9" s="417">
        <v>0</v>
      </c>
      <c r="BE9" s="417">
        <v>0</v>
      </c>
      <c r="BF9" s="417">
        <v>0</v>
      </c>
      <c r="BG9" s="417">
        <v>0</v>
      </c>
      <c r="BH9" s="417">
        <v>505</v>
      </c>
      <c r="BI9" s="417">
        <v>350</v>
      </c>
      <c r="BJ9" s="417">
        <v>0</v>
      </c>
      <c r="BK9" s="417">
        <v>561</v>
      </c>
      <c r="BL9" s="417">
        <v>0</v>
      </c>
      <c r="BM9" s="417">
        <v>0</v>
      </c>
      <c r="BN9" s="417">
        <v>0</v>
      </c>
      <c r="BO9" s="417">
        <v>0</v>
      </c>
      <c r="BP9" s="417">
        <v>0</v>
      </c>
      <c r="BQ9" s="417">
        <v>0</v>
      </c>
      <c r="BR9" s="417">
        <v>0</v>
      </c>
      <c r="BS9" s="417">
        <v>0</v>
      </c>
      <c r="BT9" s="417">
        <v>0</v>
      </c>
      <c r="BU9" s="417">
        <v>0</v>
      </c>
      <c r="BV9" s="417">
        <v>0</v>
      </c>
      <c r="BW9" s="417">
        <v>0</v>
      </c>
      <c r="BX9" s="417">
        <v>0</v>
      </c>
      <c r="BY9" s="417">
        <v>0</v>
      </c>
      <c r="BZ9" s="417">
        <v>0</v>
      </c>
      <c r="CA9" s="417">
        <v>0</v>
      </c>
      <c r="CB9" s="417">
        <v>0</v>
      </c>
      <c r="CC9" s="417">
        <v>0</v>
      </c>
      <c r="CD9" s="417">
        <v>0</v>
      </c>
      <c r="CE9" s="417">
        <v>0</v>
      </c>
      <c r="CF9" s="417">
        <v>0</v>
      </c>
      <c r="CG9" s="417">
        <v>0</v>
      </c>
      <c r="CH9" s="417">
        <v>0</v>
      </c>
      <c r="CI9" s="417">
        <v>0</v>
      </c>
      <c r="CJ9" s="417">
        <v>207</v>
      </c>
      <c r="CK9" s="417">
        <v>207</v>
      </c>
      <c r="CL9" s="417">
        <v>0</v>
      </c>
      <c r="CM9" s="417">
        <v>0</v>
      </c>
      <c r="CN9" s="417">
        <v>0</v>
      </c>
      <c r="CO9" s="417">
        <v>0</v>
      </c>
      <c r="CP9" s="417">
        <v>0</v>
      </c>
      <c r="CQ9" s="417">
        <v>2463</v>
      </c>
      <c r="CR9" s="417">
        <v>0</v>
      </c>
      <c r="CS9" s="417">
        <v>53</v>
      </c>
      <c r="CT9" s="417">
        <v>0</v>
      </c>
      <c r="CU9" s="417">
        <v>0</v>
      </c>
      <c r="CV9" s="417">
        <v>0</v>
      </c>
      <c r="CW9" s="417">
        <v>0</v>
      </c>
      <c r="CX9" s="417">
        <v>0</v>
      </c>
      <c r="CY9" s="417">
        <v>0</v>
      </c>
      <c r="CZ9" s="417">
        <v>0</v>
      </c>
      <c r="DA9" s="417">
        <v>0</v>
      </c>
      <c r="DB9" s="417">
        <v>0</v>
      </c>
      <c r="DC9" s="417">
        <v>0</v>
      </c>
      <c r="DD9" s="417">
        <v>0</v>
      </c>
      <c r="DE9" s="417">
        <v>0</v>
      </c>
      <c r="DF9" s="417">
        <v>0</v>
      </c>
      <c r="DG9" s="417">
        <v>0</v>
      </c>
      <c r="DH9" s="417">
        <v>0</v>
      </c>
      <c r="DI9" s="417">
        <v>0</v>
      </c>
      <c r="DJ9" s="417">
        <v>0</v>
      </c>
      <c r="DK9" s="417">
        <v>0</v>
      </c>
      <c r="DL9" s="417">
        <v>0</v>
      </c>
      <c r="DM9" s="417">
        <v>0</v>
      </c>
      <c r="DN9" s="417">
        <v>0</v>
      </c>
      <c r="DO9" s="417">
        <v>0</v>
      </c>
      <c r="DP9" s="417">
        <v>0</v>
      </c>
      <c r="DQ9" s="417">
        <v>0</v>
      </c>
      <c r="DR9" s="417">
        <v>0</v>
      </c>
      <c r="DS9" s="417">
        <v>0</v>
      </c>
      <c r="DT9" s="417">
        <v>0</v>
      </c>
      <c r="DU9" s="417">
        <v>468</v>
      </c>
      <c r="DV9" s="417">
        <v>0</v>
      </c>
      <c r="DW9" s="417">
        <v>0</v>
      </c>
      <c r="DX9" s="417">
        <v>0</v>
      </c>
      <c r="DY9" s="417">
        <v>388</v>
      </c>
      <c r="DZ9" s="417">
        <v>0</v>
      </c>
      <c r="EA9" s="417">
        <v>0</v>
      </c>
      <c r="EB9" s="417">
        <v>2653</v>
      </c>
      <c r="EC9" s="417">
        <v>0</v>
      </c>
      <c r="ED9" s="417">
        <v>0</v>
      </c>
      <c r="EE9" s="417">
        <v>0</v>
      </c>
      <c r="EF9" s="417">
        <v>0</v>
      </c>
      <c r="EG9" s="417">
        <v>2055</v>
      </c>
      <c r="EH9" s="417"/>
      <c r="EI9" s="417"/>
      <c r="EJ9" s="417"/>
      <c r="EK9" s="417"/>
      <c r="EL9" s="417"/>
      <c r="EM9" s="417"/>
      <c r="EN9" s="417"/>
      <c r="EO9" s="417"/>
      <c r="EP9" s="417"/>
      <c r="EQ9" s="417"/>
      <c r="ER9" s="417"/>
      <c r="ES9" s="417"/>
      <c r="ET9" s="417"/>
      <c r="EU9" s="417"/>
      <c r="EV9" s="417"/>
      <c r="EW9" s="417"/>
      <c r="EX9" s="417"/>
      <c r="EY9" s="417"/>
      <c r="EZ9" s="417"/>
      <c r="FA9" s="417"/>
      <c r="FB9" s="417"/>
      <c r="FC9" s="417"/>
      <c r="FD9" s="417"/>
      <c r="FE9" s="417"/>
      <c r="FF9" s="417"/>
      <c r="FG9" s="417"/>
      <c r="FH9" s="417"/>
      <c r="FI9" s="417"/>
      <c r="FJ9" s="417"/>
      <c r="FK9" s="417"/>
      <c r="FL9" s="417"/>
      <c r="FM9" s="417"/>
      <c r="FN9" s="417"/>
      <c r="FO9" s="417"/>
      <c r="FP9" s="417"/>
      <c r="FQ9" s="417"/>
      <c r="FR9" s="417"/>
      <c r="FS9" s="417"/>
      <c r="FT9" s="417"/>
      <c r="FU9" s="417"/>
      <c r="FV9" s="417"/>
      <c r="FW9" s="417"/>
      <c r="FX9" s="417"/>
      <c r="FY9" s="417"/>
      <c r="FZ9" s="417"/>
      <c r="GA9" s="417"/>
      <c r="GB9" s="417"/>
      <c r="GC9" s="417"/>
      <c r="GD9" s="417"/>
      <c r="GE9" s="417"/>
      <c r="GF9" s="417"/>
      <c r="GG9" s="417"/>
      <c r="GH9" s="417"/>
      <c r="GI9" s="417"/>
      <c r="GJ9" s="417"/>
      <c r="GK9" s="417"/>
      <c r="GL9" s="417"/>
      <c r="GM9" s="417"/>
      <c r="GN9" s="417"/>
      <c r="GO9" s="417"/>
      <c r="GP9" s="417"/>
      <c r="GQ9" s="417"/>
      <c r="GR9" s="417"/>
      <c r="GS9" s="417"/>
      <c r="GT9" s="417"/>
      <c r="GU9" s="417"/>
      <c r="GV9" s="417"/>
      <c r="GW9" s="417"/>
      <c r="GX9" s="417"/>
      <c r="GY9" s="417"/>
      <c r="GZ9" s="417"/>
      <c r="HA9" s="417"/>
      <c r="HB9" s="417"/>
      <c r="HC9" s="417"/>
      <c r="HD9" s="417"/>
      <c r="HE9" s="417"/>
      <c r="HF9" s="417"/>
      <c r="HG9" s="417"/>
      <c r="HH9" s="417"/>
      <c r="HI9" s="417"/>
      <c r="HJ9" s="417"/>
      <c r="HK9" s="417"/>
      <c r="HL9" s="417"/>
      <c r="HM9" s="417"/>
      <c r="HN9" s="417"/>
      <c r="HO9" s="417"/>
      <c r="HP9" s="417"/>
      <c r="HQ9" s="417"/>
      <c r="HR9" s="417"/>
      <c r="HS9" s="417"/>
      <c r="HT9" s="417"/>
      <c r="HU9" s="417"/>
      <c r="HV9" s="417"/>
      <c r="HW9" s="417"/>
      <c r="HX9" s="417"/>
      <c r="HY9" s="417"/>
      <c r="HZ9" s="417"/>
      <c r="IA9" s="417"/>
      <c r="IB9" s="417"/>
      <c r="IC9" s="417"/>
      <c r="ID9" s="417"/>
      <c r="IE9" s="417"/>
      <c r="IF9" s="417"/>
      <c r="IG9" s="417"/>
      <c r="IH9" s="417"/>
      <c r="II9" s="417"/>
      <c r="IJ9" s="417"/>
      <c r="IK9" s="417"/>
      <c r="IL9" s="417"/>
      <c r="IM9" s="417"/>
      <c r="IN9" s="417"/>
      <c r="IO9" s="417"/>
      <c r="IP9" s="417"/>
      <c r="IQ9" s="417"/>
      <c r="IR9" s="417"/>
      <c r="IS9" s="417"/>
      <c r="IT9" s="417"/>
      <c r="IU9" s="417"/>
      <c r="IV9" s="417"/>
      <c r="IW9" s="417"/>
      <c r="IX9" s="417"/>
      <c r="IY9" s="417"/>
      <c r="IZ9" s="417"/>
      <c r="JA9" s="417"/>
      <c r="JB9" s="417"/>
      <c r="JC9" s="417"/>
      <c r="JD9" s="417"/>
      <c r="JE9" s="417"/>
      <c r="JF9" s="417"/>
      <c r="JG9" s="417"/>
      <c r="JH9" s="417"/>
      <c r="JI9" s="417"/>
      <c r="JJ9" s="417"/>
      <c r="JK9" s="417"/>
      <c r="JL9" s="417"/>
      <c r="JM9" s="417"/>
      <c r="JN9" s="417"/>
      <c r="JO9" s="417"/>
      <c r="JP9" s="417"/>
      <c r="JQ9" s="417"/>
      <c r="JR9" s="417"/>
      <c r="JS9" s="417"/>
      <c r="JT9" s="417"/>
      <c r="JU9" s="417"/>
      <c r="JV9" s="417"/>
      <c r="JW9" s="417"/>
      <c r="JX9" s="417"/>
      <c r="JY9" s="417"/>
      <c r="JZ9" s="417"/>
      <c r="KA9" s="417"/>
      <c r="KB9" s="417"/>
      <c r="KC9" s="417"/>
      <c r="KD9" s="417"/>
      <c r="KE9" s="417"/>
      <c r="KF9" s="417"/>
      <c r="KG9" s="417"/>
      <c r="KH9" s="417"/>
      <c r="KI9" s="417"/>
      <c r="KJ9" s="417"/>
      <c r="KK9" s="417"/>
      <c r="KL9" s="417"/>
      <c r="KM9" s="417"/>
      <c r="KN9" s="1188"/>
      <c r="KO9" s="417"/>
      <c r="KP9" s="417"/>
      <c r="KQ9" s="417"/>
      <c r="KR9" s="417"/>
      <c r="KS9" s="417"/>
      <c r="KT9" s="417"/>
      <c r="KU9" s="417"/>
      <c r="KV9" s="417"/>
      <c r="KW9" s="417"/>
      <c r="KX9" s="417"/>
      <c r="KY9" s="417"/>
      <c r="KZ9" s="417"/>
      <c r="LA9" s="417"/>
      <c r="LB9" s="417"/>
      <c r="LC9" s="417"/>
      <c r="LD9" s="417"/>
      <c r="LE9" s="417"/>
      <c r="LF9" s="417"/>
      <c r="LG9" s="417"/>
      <c r="LH9" s="417"/>
      <c r="LI9" s="417"/>
      <c r="LJ9" s="417"/>
      <c r="LK9" s="417"/>
      <c r="LL9" s="417"/>
      <c r="LM9" s="417"/>
      <c r="LN9" s="417"/>
      <c r="LO9" s="417"/>
      <c r="LP9" s="417"/>
      <c r="LQ9" s="417"/>
      <c r="LR9" s="417"/>
      <c r="LS9" s="417"/>
      <c r="LT9" s="417"/>
      <c r="LU9" s="417"/>
      <c r="LV9" s="417"/>
      <c r="LW9" s="417"/>
      <c r="LX9" s="417"/>
      <c r="LY9" s="417"/>
      <c r="LZ9" s="417"/>
      <c r="MA9" s="417"/>
      <c r="MB9" s="417"/>
      <c r="MC9" s="417"/>
      <c r="MD9" s="417"/>
      <c r="ME9" s="417"/>
      <c r="MF9" s="417"/>
      <c r="MG9" s="417"/>
      <c r="MH9" s="417"/>
      <c r="MI9" s="417"/>
      <c r="MJ9" s="417"/>
      <c r="MK9" s="417"/>
      <c r="ML9" s="417"/>
      <c r="MM9" s="417"/>
      <c r="MN9" s="417"/>
      <c r="MO9" s="417"/>
      <c r="MP9" s="417"/>
      <c r="MQ9" s="417"/>
      <c r="MR9" s="417"/>
      <c r="MS9" s="417"/>
      <c r="MT9" s="417"/>
      <c r="MU9" s="417"/>
      <c r="MV9" s="417"/>
      <c r="MW9" s="417"/>
      <c r="MX9" s="417"/>
      <c r="MY9" s="417"/>
      <c r="MZ9" s="417"/>
      <c r="NA9" s="417"/>
      <c r="NB9" s="417"/>
      <c r="NC9" s="417"/>
      <c r="ND9" s="417"/>
      <c r="NE9" s="417"/>
      <c r="NF9" s="417"/>
      <c r="NG9" s="417"/>
      <c r="NH9" s="417"/>
    </row>
    <row r="10" spans="1:372" ht="15" customHeight="1">
      <c r="A10" s="61" t="s">
        <v>712</v>
      </c>
      <c r="B10" s="418">
        <v>46050</v>
      </c>
      <c r="C10" s="418">
        <v>46050</v>
      </c>
      <c r="D10" s="418">
        <v>46055</v>
      </c>
      <c r="E10" s="418">
        <v>46057</v>
      </c>
      <c r="F10" s="418">
        <v>46058</v>
      </c>
      <c r="G10" s="418">
        <v>46059</v>
      </c>
      <c r="H10" s="418">
        <v>46059</v>
      </c>
      <c r="I10" s="418">
        <v>46059</v>
      </c>
      <c r="J10" s="418">
        <v>46059</v>
      </c>
      <c r="K10" s="418">
        <v>46063</v>
      </c>
      <c r="L10" s="418">
        <v>46064</v>
      </c>
      <c r="M10" s="418">
        <v>46065</v>
      </c>
      <c r="N10" s="418">
        <v>46066</v>
      </c>
      <c r="O10" s="418">
        <v>46067</v>
      </c>
      <c r="P10" s="418">
        <v>46068</v>
      </c>
      <c r="Q10" s="418">
        <v>46069</v>
      </c>
      <c r="R10" s="418">
        <v>46070</v>
      </c>
      <c r="S10" s="1283">
        <v>46071</v>
      </c>
      <c r="T10" s="418">
        <v>46071</v>
      </c>
      <c r="U10" s="418">
        <v>46073</v>
      </c>
      <c r="V10" s="418">
        <v>46073</v>
      </c>
      <c r="W10" s="418">
        <v>46075</v>
      </c>
      <c r="X10" s="418">
        <v>46076</v>
      </c>
      <c r="Y10" s="418">
        <v>46077</v>
      </c>
      <c r="Z10" s="418">
        <v>46078</v>
      </c>
      <c r="AA10" s="418">
        <v>46079</v>
      </c>
      <c r="AB10" s="418">
        <v>46079</v>
      </c>
      <c r="AC10" s="418">
        <v>46080</v>
      </c>
      <c r="AD10" s="418">
        <v>46080</v>
      </c>
      <c r="AE10" s="418">
        <v>46080</v>
      </c>
      <c r="AF10" s="418">
        <v>46084</v>
      </c>
      <c r="AG10" s="418">
        <v>46085</v>
      </c>
      <c r="AH10" s="418">
        <v>46085</v>
      </c>
      <c r="AI10" s="418">
        <v>46085</v>
      </c>
      <c r="AJ10" s="418">
        <v>46088</v>
      </c>
      <c r="AK10" s="418">
        <v>46089</v>
      </c>
      <c r="AL10" s="418">
        <v>46090</v>
      </c>
      <c r="AM10" s="418">
        <v>46090</v>
      </c>
      <c r="AN10" s="418">
        <v>46091</v>
      </c>
      <c r="AO10" s="418">
        <v>46093</v>
      </c>
      <c r="AP10" s="418">
        <v>46094</v>
      </c>
      <c r="AQ10" s="418">
        <v>46095</v>
      </c>
      <c r="AR10" s="418">
        <v>46096</v>
      </c>
      <c r="AS10" s="418">
        <v>46097</v>
      </c>
      <c r="AT10" s="418">
        <v>46098</v>
      </c>
      <c r="AU10" s="418">
        <v>46098</v>
      </c>
      <c r="AV10" s="418">
        <v>46100</v>
      </c>
      <c r="AW10" s="418">
        <v>46100</v>
      </c>
      <c r="AX10" s="418">
        <v>46100</v>
      </c>
      <c r="AY10" s="418">
        <v>46100</v>
      </c>
      <c r="AZ10" s="418">
        <v>46099</v>
      </c>
      <c r="BA10" s="418">
        <v>46100</v>
      </c>
      <c r="BB10" s="418">
        <v>46100</v>
      </c>
      <c r="BC10" s="418">
        <v>46100</v>
      </c>
      <c r="BD10" s="418">
        <v>46100</v>
      </c>
      <c r="BE10" s="418">
        <v>46100</v>
      </c>
      <c r="BF10" s="418">
        <v>46100</v>
      </c>
      <c r="BG10" s="418">
        <v>46100</v>
      </c>
      <c r="BH10" s="418">
        <v>46100</v>
      </c>
      <c r="BI10" s="418">
        <v>46100</v>
      </c>
      <c r="BJ10" s="418">
        <v>46100</v>
      </c>
      <c r="BK10" s="418">
        <v>46105</v>
      </c>
      <c r="BL10" s="418">
        <v>46105</v>
      </c>
      <c r="BM10" s="418">
        <v>46105</v>
      </c>
      <c r="BN10" s="418">
        <v>46105</v>
      </c>
      <c r="BO10" s="418">
        <v>46105</v>
      </c>
      <c r="BP10" s="418">
        <v>46105</v>
      </c>
      <c r="BQ10" s="418">
        <v>46105</v>
      </c>
      <c r="BR10" s="418" t="s">
        <v>130</v>
      </c>
      <c r="BS10" s="418" t="s">
        <v>130</v>
      </c>
      <c r="BT10" s="418">
        <v>46124</v>
      </c>
      <c r="BU10" s="418">
        <v>46125</v>
      </c>
      <c r="BV10" s="418">
        <v>46126</v>
      </c>
      <c r="BW10" s="418">
        <v>46127</v>
      </c>
      <c r="BX10" s="418">
        <v>46128</v>
      </c>
      <c r="BY10" s="418">
        <v>46129</v>
      </c>
      <c r="BZ10" s="418">
        <v>46130</v>
      </c>
      <c r="CA10" s="418">
        <v>46131</v>
      </c>
      <c r="CB10" s="418">
        <v>46132</v>
      </c>
      <c r="CC10" s="418">
        <v>46133</v>
      </c>
      <c r="CD10" s="418">
        <v>46134</v>
      </c>
      <c r="CE10" s="418">
        <v>46135</v>
      </c>
      <c r="CF10" s="418">
        <v>46136</v>
      </c>
      <c r="CG10" s="418">
        <v>46137</v>
      </c>
      <c r="CH10" s="418">
        <v>46138</v>
      </c>
      <c r="CI10" s="418">
        <v>46139</v>
      </c>
      <c r="CJ10" s="418">
        <v>46140</v>
      </c>
      <c r="CK10" s="418">
        <v>46141</v>
      </c>
      <c r="CL10" s="418">
        <v>46141</v>
      </c>
      <c r="CM10" s="418">
        <v>46141</v>
      </c>
      <c r="CN10" s="418">
        <v>46141</v>
      </c>
      <c r="CO10" s="418">
        <v>46141</v>
      </c>
      <c r="CP10" s="418">
        <v>46141</v>
      </c>
      <c r="CQ10" s="418">
        <v>46141</v>
      </c>
      <c r="CR10" s="418">
        <v>46141</v>
      </c>
      <c r="CS10" s="418">
        <v>46141</v>
      </c>
      <c r="CT10" s="418">
        <v>46141</v>
      </c>
      <c r="CU10" s="418">
        <v>46141</v>
      </c>
      <c r="CV10" s="418">
        <v>46147</v>
      </c>
      <c r="CW10" s="418">
        <v>46147</v>
      </c>
      <c r="CX10" s="418">
        <v>46147</v>
      </c>
      <c r="CY10" s="418">
        <v>46147</v>
      </c>
      <c r="CZ10" s="418">
        <v>46147</v>
      </c>
      <c r="DA10" s="418">
        <v>46157</v>
      </c>
      <c r="DB10" s="418">
        <v>46158</v>
      </c>
      <c r="DC10" s="418">
        <v>46159</v>
      </c>
      <c r="DD10" s="418">
        <f>DD1</f>
        <v>46160</v>
      </c>
      <c r="DE10" s="418">
        <f t="shared" ref="DE10:DR10" si="107">DE1</f>
        <v>46161</v>
      </c>
      <c r="DF10" s="418">
        <f t="shared" si="107"/>
        <v>46162</v>
      </c>
      <c r="DG10" s="418">
        <f t="shared" si="107"/>
        <v>46163</v>
      </c>
      <c r="DH10" s="418">
        <f t="shared" si="107"/>
        <v>46164</v>
      </c>
      <c r="DI10" s="418">
        <f t="shared" si="107"/>
        <v>46165</v>
      </c>
      <c r="DJ10" s="418">
        <f t="shared" si="107"/>
        <v>46166</v>
      </c>
      <c r="DK10" s="418">
        <f t="shared" si="107"/>
        <v>46167</v>
      </c>
      <c r="DL10" s="418">
        <f t="shared" si="107"/>
        <v>46168</v>
      </c>
      <c r="DM10" s="418">
        <f t="shared" si="107"/>
        <v>46169</v>
      </c>
      <c r="DN10" s="418">
        <f t="shared" si="107"/>
        <v>46170</v>
      </c>
      <c r="DO10" s="418">
        <f t="shared" si="107"/>
        <v>46171</v>
      </c>
      <c r="DP10" s="418">
        <f t="shared" si="107"/>
        <v>46172</v>
      </c>
      <c r="DQ10" s="418">
        <f t="shared" si="107"/>
        <v>46173</v>
      </c>
      <c r="DR10" s="418">
        <f t="shared" si="107"/>
        <v>46174</v>
      </c>
      <c r="DS10" s="418">
        <v>46174</v>
      </c>
      <c r="DT10" s="418">
        <v>46174</v>
      </c>
      <c r="DU10" s="418">
        <v>46177</v>
      </c>
      <c r="DV10" s="418">
        <v>46177</v>
      </c>
      <c r="DW10" s="418">
        <v>46178</v>
      </c>
      <c r="DX10" s="418">
        <v>46180</v>
      </c>
      <c r="DY10" s="418">
        <v>46181</v>
      </c>
      <c r="DZ10" s="418">
        <v>46181</v>
      </c>
      <c r="EA10" s="418">
        <v>46183</v>
      </c>
      <c r="EB10" s="418">
        <v>46184</v>
      </c>
      <c r="EC10" s="418">
        <v>46184</v>
      </c>
      <c r="ED10" s="418">
        <v>46184</v>
      </c>
      <c r="EE10" s="418">
        <v>46185</v>
      </c>
      <c r="EF10" s="418">
        <v>46188</v>
      </c>
      <c r="EG10" s="418" t="s">
        <v>130</v>
      </c>
      <c r="EH10" s="418"/>
      <c r="EI10" s="418"/>
      <c r="EJ10" s="418"/>
      <c r="EK10" s="418"/>
      <c r="EL10" s="418"/>
      <c r="EM10" s="418"/>
      <c r="EN10" s="418"/>
      <c r="EO10" s="418"/>
      <c r="EP10" s="418"/>
      <c r="EQ10" s="418"/>
      <c r="ER10" s="418"/>
      <c r="ES10" s="418"/>
      <c r="ET10" s="418"/>
      <c r="EU10" s="418"/>
      <c r="EV10" s="418"/>
      <c r="EW10" s="418"/>
      <c r="EX10" s="418"/>
      <c r="EY10" s="418"/>
      <c r="EZ10" s="418"/>
      <c r="FA10" s="418"/>
      <c r="FB10" s="418"/>
      <c r="FC10" s="418"/>
      <c r="FD10" s="418"/>
      <c r="FE10" s="418"/>
      <c r="FF10" s="418"/>
      <c r="FG10" s="418"/>
      <c r="FH10" s="418"/>
      <c r="FI10" s="418"/>
      <c r="FJ10" s="418"/>
      <c r="FK10" s="418"/>
      <c r="FL10" s="418"/>
      <c r="FM10" s="418"/>
      <c r="FN10" s="418"/>
      <c r="FO10" s="418"/>
      <c r="FP10" s="418"/>
      <c r="FQ10" s="418"/>
      <c r="FR10" s="418"/>
      <c r="FS10" s="418"/>
      <c r="FT10" s="418"/>
      <c r="FU10" s="418"/>
      <c r="FV10" s="418"/>
      <c r="FW10" s="418"/>
      <c r="FX10" s="418"/>
      <c r="FY10" s="418"/>
      <c r="FZ10" s="418"/>
      <c r="GA10" s="418"/>
      <c r="GB10" s="418"/>
      <c r="GC10" s="418"/>
      <c r="GD10" s="418"/>
      <c r="GE10" s="418"/>
      <c r="GF10" s="418"/>
      <c r="GG10" s="418"/>
      <c r="GH10" s="418"/>
      <c r="GI10" s="418"/>
      <c r="GJ10" s="418"/>
      <c r="GK10" s="418"/>
      <c r="GL10" s="418"/>
      <c r="GM10" s="418"/>
      <c r="GN10" s="418"/>
      <c r="GO10" s="418"/>
      <c r="GP10" s="418"/>
      <c r="GQ10" s="418"/>
      <c r="GR10" s="418"/>
      <c r="GS10" s="418"/>
      <c r="GT10" s="418"/>
      <c r="GU10" s="418"/>
      <c r="GV10" s="418"/>
      <c r="GW10" s="418"/>
      <c r="GX10" s="418"/>
      <c r="GY10" s="418"/>
      <c r="GZ10" s="418"/>
      <c r="HA10" s="418"/>
      <c r="HB10" s="418"/>
      <c r="HC10" s="418"/>
      <c r="HD10" s="418"/>
      <c r="HE10" s="418"/>
      <c r="HF10" s="418"/>
      <c r="HG10" s="418"/>
      <c r="HH10" s="418"/>
      <c r="HI10" s="418"/>
      <c r="HJ10" s="418"/>
      <c r="HK10" s="418"/>
      <c r="HL10" s="418"/>
      <c r="HM10" s="418"/>
      <c r="HN10" s="418"/>
      <c r="HO10" s="418"/>
      <c r="HP10" s="418"/>
      <c r="HQ10" s="418"/>
      <c r="HR10" s="418"/>
      <c r="HS10" s="418"/>
      <c r="HT10" s="418"/>
      <c r="HU10" s="418"/>
      <c r="HV10" s="418"/>
      <c r="HW10" s="418"/>
      <c r="HX10" s="418"/>
      <c r="HY10" s="418"/>
      <c r="HZ10" s="418"/>
      <c r="IA10" s="418"/>
      <c r="IB10" s="418"/>
      <c r="IC10" s="418"/>
      <c r="ID10" s="418"/>
      <c r="IE10" s="418"/>
      <c r="IF10" s="418"/>
      <c r="IG10" s="418"/>
      <c r="IH10" s="418"/>
      <c r="II10" s="418"/>
      <c r="IJ10" s="418"/>
      <c r="IK10" s="418"/>
      <c r="IL10" s="418"/>
      <c r="IM10" s="418"/>
      <c r="IN10" s="418"/>
      <c r="IO10" s="418"/>
      <c r="IP10" s="418"/>
      <c r="IQ10" s="418"/>
      <c r="IR10" s="418"/>
      <c r="IS10" s="418"/>
      <c r="IT10" s="418"/>
      <c r="IU10" s="418"/>
      <c r="IV10" s="418"/>
      <c r="IW10" s="418"/>
      <c r="IX10" s="418"/>
      <c r="IY10" s="418"/>
      <c r="IZ10" s="418"/>
      <c r="JA10" s="418"/>
      <c r="JB10" s="418"/>
      <c r="JC10" s="418"/>
      <c r="JD10" s="418"/>
      <c r="JE10" s="418"/>
      <c r="JF10" s="418"/>
      <c r="JG10" s="418"/>
      <c r="JH10" s="418"/>
      <c r="JI10" s="418"/>
      <c r="JJ10" s="418"/>
      <c r="JK10" s="418"/>
      <c r="JL10" s="418"/>
      <c r="JM10" s="418"/>
      <c r="JN10" s="418"/>
      <c r="JO10" s="418"/>
      <c r="JP10" s="418"/>
      <c r="JQ10" s="418"/>
      <c r="JR10" s="418"/>
      <c r="JS10" s="418"/>
      <c r="JT10" s="418"/>
      <c r="JU10" s="418"/>
      <c r="JV10" s="418"/>
      <c r="JW10" s="418"/>
      <c r="JX10" s="418"/>
      <c r="JY10" s="418"/>
      <c r="JZ10" s="418"/>
      <c r="KA10" s="418"/>
      <c r="KB10" s="418"/>
      <c r="KC10" s="418"/>
      <c r="KD10" s="418"/>
      <c r="KE10" s="418"/>
      <c r="KF10" s="418"/>
      <c r="KG10" s="418"/>
      <c r="KH10" s="418"/>
      <c r="KI10" s="418"/>
      <c r="KJ10" s="418"/>
      <c r="KK10" s="418"/>
      <c r="KL10" s="418"/>
      <c r="KM10" s="418"/>
      <c r="KN10" s="1189"/>
      <c r="KO10" s="418"/>
      <c r="KP10" s="418"/>
      <c r="KQ10" s="418"/>
      <c r="KR10" s="418"/>
      <c r="KS10" s="418"/>
      <c r="KT10" s="418"/>
      <c r="KU10" s="418"/>
      <c r="KV10" s="418"/>
      <c r="KW10" s="418"/>
      <c r="KX10" s="418"/>
      <c r="KY10" s="418"/>
      <c r="KZ10" s="418"/>
      <c r="LA10" s="418"/>
      <c r="LB10" s="418"/>
      <c r="LC10" s="418"/>
      <c r="LD10" s="418"/>
      <c r="LE10" s="418"/>
      <c r="LF10" s="418"/>
      <c r="LG10" s="418"/>
      <c r="LH10" s="418"/>
      <c r="LI10" s="418"/>
      <c r="LJ10" s="418"/>
      <c r="LK10" s="418"/>
      <c r="LL10" s="418"/>
      <c r="LM10" s="418"/>
      <c r="LN10" s="418"/>
      <c r="LO10" s="418"/>
      <c r="LP10" s="418"/>
      <c r="LQ10" s="418"/>
      <c r="LR10" s="418"/>
      <c r="LS10" s="418"/>
      <c r="LT10" s="418"/>
      <c r="LU10" s="418"/>
      <c r="LV10" s="418"/>
      <c r="LW10" s="418"/>
      <c r="LX10" s="418"/>
      <c r="LY10" s="418"/>
      <c r="LZ10" s="418"/>
      <c r="MA10" s="418"/>
      <c r="MB10" s="418"/>
      <c r="MC10" s="418"/>
      <c r="MD10" s="418"/>
      <c r="ME10" s="418"/>
      <c r="MF10" s="418"/>
      <c r="MG10" s="418"/>
      <c r="MH10" s="418"/>
      <c r="MI10" s="418"/>
      <c r="MJ10" s="418"/>
      <c r="MK10" s="418"/>
      <c r="ML10" s="418"/>
      <c r="MM10" s="418"/>
      <c r="MN10" s="418"/>
      <c r="MO10" s="418"/>
      <c r="MP10" s="418"/>
      <c r="MQ10" s="418"/>
      <c r="MR10" s="418"/>
      <c r="MS10" s="418"/>
      <c r="MT10" s="418"/>
      <c r="MU10" s="418"/>
      <c r="MV10" s="418"/>
      <c r="MW10" s="418"/>
      <c r="MX10" s="418"/>
      <c r="MY10" s="418"/>
      <c r="MZ10" s="418"/>
      <c r="NA10" s="418"/>
      <c r="NB10" s="418"/>
      <c r="NC10" s="418"/>
      <c r="ND10" s="418"/>
      <c r="NE10" s="418"/>
      <c r="NF10" s="418"/>
      <c r="NG10" s="418"/>
      <c r="NH10" s="418"/>
    </row>
    <row r="11" spans="1:372" ht="15" customHeight="1">
      <c r="A11" s="63" t="s">
        <v>713</v>
      </c>
      <c r="B11" s="416">
        <v>177</v>
      </c>
      <c r="C11" s="416">
        <f>B55</f>
        <v>748</v>
      </c>
      <c r="D11" s="416">
        <f t="shared" ref="D11:X11" si="108">C55</f>
        <v>97</v>
      </c>
      <c r="E11" s="416">
        <f>D55</f>
        <v>638</v>
      </c>
      <c r="F11" s="416">
        <f>E55</f>
        <v>0</v>
      </c>
      <c r="G11" s="416">
        <f>F55</f>
        <v>0</v>
      </c>
      <c r="H11" s="416">
        <f t="shared" si="108"/>
        <v>0</v>
      </c>
      <c r="I11" s="416">
        <f t="shared" si="108"/>
        <v>115</v>
      </c>
      <c r="J11" s="416">
        <f t="shared" si="108"/>
        <v>0</v>
      </c>
      <c r="K11" s="416">
        <f t="shared" si="108"/>
        <v>413</v>
      </c>
      <c r="L11" s="416">
        <f t="shared" si="108"/>
        <v>0</v>
      </c>
      <c r="M11" s="416">
        <f t="shared" si="108"/>
        <v>0</v>
      </c>
      <c r="N11" s="416">
        <f t="shared" si="108"/>
        <v>0</v>
      </c>
      <c r="O11" s="416">
        <f t="shared" si="108"/>
        <v>9</v>
      </c>
      <c r="P11" s="416">
        <f t="shared" si="108"/>
        <v>0</v>
      </c>
      <c r="Q11" s="416">
        <f t="shared" si="108"/>
        <v>0</v>
      </c>
      <c r="R11" s="416">
        <f t="shared" si="108"/>
        <v>0</v>
      </c>
      <c r="S11" s="416">
        <f t="shared" si="108"/>
        <v>0</v>
      </c>
      <c r="T11" s="416">
        <f t="shared" si="108"/>
        <v>4</v>
      </c>
      <c r="U11" s="416">
        <f t="shared" si="108"/>
        <v>0</v>
      </c>
      <c r="V11" s="416">
        <f t="shared" si="108"/>
        <v>315</v>
      </c>
      <c r="W11" s="416">
        <f t="shared" si="108"/>
        <v>25</v>
      </c>
      <c r="X11" s="416">
        <f t="shared" si="108"/>
        <v>0</v>
      </c>
      <c r="Y11" s="416">
        <f t="shared" ref="Y11" si="109">X55</f>
        <v>61</v>
      </c>
      <c r="Z11" s="416">
        <f t="shared" ref="Z11" si="110">Y55</f>
        <v>264</v>
      </c>
      <c r="AA11" s="416">
        <f t="shared" ref="AA11" si="111">Z55</f>
        <v>142</v>
      </c>
      <c r="AB11" s="416">
        <f t="shared" ref="AB11" si="112">AA55</f>
        <v>161</v>
      </c>
      <c r="AC11" s="416">
        <f t="shared" ref="AC11" si="113">AB55</f>
        <v>173</v>
      </c>
      <c r="AD11" s="416">
        <f t="shared" ref="AD11" si="114">AC55</f>
        <v>117</v>
      </c>
      <c r="AE11" s="416">
        <f t="shared" ref="AE11" si="115">AD55</f>
        <v>129</v>
      </c>
      <c r="AF11" s="416">
        <f t="shared" ref="AF11" si="116">AE55</f>
        <v>116</v>
      </c>
      <c r="AG11" s="416">
        <f t="shared" ref="AG11" si="117">AF55</f>
        <v>0</v>
      </c>
      <c r="AH11" s="416">
        <f>AG55</f>
        <v>275</v>
      </c>
      <c r="AI11" s="416">
        <f>AH55</f>
        <v>6</v>
      </c>
      <c r="AJ11" s="416">
        <f t="shared" ref="AJ11" si="118">AI55</f>
        <v>303</v>
      </c>
      <c r="AK11" s="416">
        <f t="shared" ref="AK11" si="119">AJ55</f>
        <v>0</v>
      </c>
      <c r="AL11" s="416">
        <f t="shared" ref="AL11" si="120">AK55</f>
        <v>0</v>
      </c>
      <c r="AM11" s="416">
        <f t="shared" ref="AM11" si="121">AL55</f>
        <v>16</v>
      </c>
      <c r="AN11" s="416">
        <f t="shared" ref="AN11" si="122">AM55</f>
        <v>425</v>
      </c>
      <c r="AO11" s="416">
        <f t="shared" ref="AO11" si="123">AN55</f>
        <v>344</v>
      </c>
      <c r="AP11" s="416">
        <f t="shared" ref="AP11" si="124">AO55</f>
        <v>43</v>
      </c>
      <c r="AQ11" s="416">
        <f t="shared" ref="AQ11" si="125">AP55</f>
        <v>120</v>
      </c>
      <c r="AR11" s="416">
        <f t="shared" ref="AR11" si="126">AQ55</f>
        <v>0</v>
      </c>
      <c r="AS11" s="416">
        <f t="shared" ref="AS11" si="127">AR55</f>
        <v>0</v>
      </c>
      <c r="AT11" s="416">
        <f t="shared" ref="AT11" si="128">AS55</f>
        <v>0</v>
      </c>
      <c r="AU11" s="416">
        <f t="shared" ref="AU11" si="129">AT55</f>
        <v>196</v>
      </c>
      <c r="AV11" s="416">
        <f t="shared" ref="AV11" si="130">AU55</f>
        <v>562</v>
      </c>
      <c r="AW11" s="416">
        <f t="shared" ref="AW11" si="131">AV55</f>
        <v>1024</v>
      </c>
      <c r="AX11" s="416">
        <f t="shared" ref="AX11" si="132">AW55</f>
        <v>840</v>
      </c>
      <c r="AY11" s="416">
        <f t="shared" ref="AY11" si="133">AX55</f>
        <v>1</v>
      </c>
      <c r="AZ11" s="416">
        <f t="shared" ref="AZ11" si="134">AY55</f>
        <v>0</v>
      </c>
      <c r="BA11" s="416">
        <f t="shared" ref="BA11" si="135">AZ55</f>
        <v>713</v>
      </c>
      <c r="BB11" s="416">
        <f t="shared" ref="BB11" si="136">BA55</f>
        <v>1952</v>
      </c>
      <c r="BC11" s="416">
        <f t="shared" ref="BC11" si="137">BB55</f>
        <v>231</v>
      </c>
      <c r="BD11" s="416">
        <f t="shared" ref="BD11" si="138">BC55</f>
        <v>953</v>
      </c>
      <c r="BE11" s="416">
        <f t="shared" ref="BE11" si="139">BD55</f>
        <v>0</v>
      </c>
      <c r="BF11" s="416">
        <f t="shared" ref="BF11" si="140">BE55</f>
        <v>1</v>
      </c>
      <c r="BG11" s="416">
        <f t="shared" ref="BG11" si="141">BF55</f>
        <v>0</v>
      </c>
      <c r="BH11" s="416">
        <f t="shared" ref="BH11" si="142">BG55</f>
        <v>209</v>
      </c>
      <c r="BI11" s="416">
        <f t="shared" ref="BI11" si="143">BH55</f>
        <v>47</v>
      </c>
      <c r="BJ11" s="416">
        <f t="shared" ref="BJ11" si="144">BI55</f>
        <v>382</v>
      </c>
      <c r="BK11" s="416">
        <f t="shared" ref="BK11" si="145">BJ55</f>
        <v>130</v>
      </c>
      <c r="BL11" s="416">
        <f t="shared" ref="BL11" si="146">BK55</f>
        <v>0</v>
      </c>
      <c r="BM11" s="416">
        <f t="shared" ref="BM11" si="147">BL55</f>
        <v>551</v>
      </c>
      <c r="BN11" s="416">
        <f t="shared" ref="BN11" si="148">BM55</f>
        <v>0</v>
      </c>
      <c r="BO11" s="416">
        <f t="shared" ref="BO11" si="149">BN55</f>
        <v>49</v>
      </c>
      <c r="BP11" s="416">
        <f t="shared" ref="BP11" si="150">BO55</f>
        <v>21</v>
      </c>
      <c r="BQ11" s="416">
        <f t="shared" ref="BQ11" si="151">BP55</f>
        <v>0</v>
      </c>
      <c r="BR11" s="416">
        <f t="shared" ref="BR11" si="152">BQ55</f>
        <v>2</v>
      </c>
      <c r="BS11" s="416">
        <f t="shared" ref="BS11" si="153">BR55</f>
        <v>0</v>
      </c>
      <c r="BT11" s="416">
        <f t="shared" ref="BT11" si="154">BS55</f>
        <v>0</v>
      </c>
      <c r="BU11" s="416">
        <f t="shared" ref="BU11" si="155">BT55</f>
        <v>0</v>
      </c>
      <c r="BV11" s="416">
        <f t="shared" ref="BV11" si="156">BU55</f>
        <v>125</v>
      </c>
      <c r="BW11" s="416">
        <f t="shared" ref="BW11" si="157">BV55</f>
        <v>0</v>
      </c>
      <c r="BX11" s="416">
        <f t="shared" ref="BX11" si="158">BW55</f>
        <v>0</v>
      </c>
      <c r="BY11" s="416">
        <f t="shared" ref="BY11" si="159">BX55</f>
        <v>0</v>
      </c>
      <c r="BZ11" s="416">
        <f t="shared" ref="BZ11" si="160">BY55</f>
        <v>0</v>
      </c>
      <c r="CA11" s="416">
        <f t="shared" ref="CA11" si="161">BZ55</f>
        <v>0</v>
      </c>
      <c r="CB11" s="416">
        <f t="shared" ref="CB11" si="162">CA55</f>
        <v>0</v>
      </c>
      <c r="CC11" s="416">
        <f t="shared" ref="CC11" si="163">CB55</f>
        <v>0</v>
      </c>
      <c r="CD11" s="416">
        <f t="shared" ref="CD11" si="164">CC55</f>
        <v>0</v>
      </c>
      <c r="CE11" s="416">
        <f t="shared" ref="CE11" si="165">CD55</f>
        <v>0</v>
      </c>
      <c r="CF11" s="416">
        <f t="shared" ref="CF11" si="166">CE55</f>
        <v>0</v>
      </c>
      <c r="CG11" s="416">
        <f t="shared" ref="CG11" si="167">CF55</f>
        <v>0</v>
      </c>
      <c r="CH11" s="416">
        <f t="shared" ref="CH11" si="168">CG55</f>
        <v>0</v>
      </c>
      <c r="CI11" s="416">
        <f t="shared" ref="CI11" si="169">CH55</f>
        <v>0</v>
      </c>
      <c r="CJ11" s="416">
        <f t="shared" ref="CJ11" si="170">CI55</f>
        <v>0</v>
      </c>
      <c r="CK11" s="416">
        <f t="shared" ref="CK11" si="171">CJ55</f>
        <v>0</v>
      </c>
      <c r="CL11" s="416">
        <f t="shared" ref="CL11" si="172">CK55</f>
        <v>176</v>
      </c>
      <c r="CM11" s="416">
        <f t="shared" ref="CM11" si="173">CL55</f>
        <v>0</v>
      </c>
      <c r="CN11" s="416">
        <f t="shared" ref="CN11:DS11" si="174">CM55</f>
        <v>0</v>
      </c>
      <c r="CO11" s="416">
        <f t="shared" si="174"/>
        <v>140</v>
      </c>
      <c r="CP11" s="416">
        <f t="shared" si="174"/>
        <v>0</v>
      </c>
      <c r="CQ11" s="416">
        <f t="shared" si="174"/>
        <v>0</v>
      </c>
      <c r="CR11" s="416">
        <f t="shared" si="174"/>
        <v>1111</v>
      </c>
      <c r="CS11" s="416">
        <f t="shared" si="174"/>
        <v>654</v>
      </c>
      <c r="CT11" s="416">
        <f t="shared" si="174"/>
        <v>125</v>
      </c>
      <c r="CU11" s="416">
        <f t="shared" si="174"/>
        <v>111</v>
      </c>
      <c r="CV11" s="416">
        <f t="shared" si="174"/>
        <v>4</v>
      </c>
      <c r="CW11" s="416">
        <f t="shared" si="174"/>
        <v>0</v>
      </c>
      <c r="CX11" s="416">
        <f t="shared" si="174"/>
        <v>0</v>
      </c>
      <c r="CY11" s="416">
        <f t="shared" si="174"/>
        <v>0</v>
      </c>
      <c r="CZ11" s="416">
        <f t="shared" si="174"/>
        <v>714</v>
      </c>
      <c r="DA11" s="416">
        <f t="shared" si="174"/>
        <v>1</v>
      </c>
      <c r="DB11" s="416">
        <f t="shared" si="174"/>
        <v>0</v>
      </c>
      <c r="DC11" s="416">
        <f t="shared" si="174"/>
        <v>0</v>
      </c>
      <c r="DD11" s="416">
        <f t="shared" si="174"/>
        <v>0</v>
      </c>
      <c r="DE11" s="416">
        <f t="shared" si="174"/>
        <v>0</v>
      </c>
      <c r="DF11" s="416">
        <f t="shared" si="174"/>
        <v>0</v>
      </c>
      <c r="DG11" s="416">
        <f t="shared" si="174"/>
        <v>105</v>
      </c>
      <c r="DH11" s="416">
        <f t="shared" si="174"/>
        <v>0</v>
      </c>
      <c r="DI11" s="416">
        <f t="shared" si="174"/>
        <v>0</v>
      </c>
      <c r="DJ11" s="416">
        <f t="shared" si="174"/>
        <v>0</v>
      </c>
      <c r="DK11" s="416">
        <f t="shared" si="174"/>
        <v>0</v>
      </c>
      <c r="DL11" s="416">
        <f t="shared" si="174"/>
        <v>0</v>
      </c>
      <c r="DM11" s="416">
        <f t="shared" si="174"/>
        <v>0</v>
      </c>
      <c r="DN11" s="416">
        <f t="shared" si="174"/>
        <v>0</v>
      </c>
      <c r="DO11" s="416">
        <f t="shared" si="174"/>
        <v>0</v>
      </c>
      <c r="DP11" s="416">
        <f t="shared" si="174"/>
        <v>0</v>
      </c>
      <c r="DQ11" s="416">
        <f t="shared" si="174"/>
        <v>0</v>
      </c>
      <c r="DR11" s="416">
        <f t="shared" si="174"/>
        <v>0</v>
      </c>
      <c r="DS11" s="416">
        <f t="shared" si="174"/>
        <v>0</v>
      </c>
      <c r="DT11" s="416">
        <f t="shared" ref="DT11:EM11" si="175">DS55</f>
        <v>103</v>
      </c>
      <c r="DU11" s="416">
        <f t="shared" si="175"/>
        <v>0</v>
      </c>
      <c r="DV11" s="416">
        <f t="shared" si="175"/>
        <v>13</v>
      </c>
      <c r="DW11" s="416">
        <f t="shared" si="175"/>
        <v>468</v>
      </c>
      <c r="DX11" s="416">
        <f t="shared" si="175"/>
        <v>26</v>
      </c>
      <c r="DY11" s="416">
        <f t="shared" si="175"/>
        <v>0</v>
      </c>
      <c r="DZ11" s="416">
        <f t="shared" si="175"/>
        <v>239</v>
      </c>
      <c r="EA11" s="416">
        <f t="shared" si="175"/>
        <v>155</v>
      </c>
      <c r="EB11" s="416">
        <f t="shared" si="175"/>
        <v>0</v>
      </c>
      <c r="EC11" s="416">
        <f t="shared" si="175"/>
        <v>511</v>
      </c>
      <c r="ED11" s="416">
        <f t="shared" si="175"/>
        <v>167</v>
      </c>
      <c r="EE11" s="416">
        <f t="shared" si="175"/>
        <v>1107</v>
      </c>
      <c r="EF11" s="416">
        <f t="shared" si="175"/>
        <v>24</v>
      </c>
      <c r="EG11" s="416">
        <f t="shared" si="175"/>
        <v>3</v>
      </c>
      <c r="EH11" s="416">
        <f t="shared" si="175"/>
        <v>0</v>
      </c>
      <c r="EI11" s="416">
        <f t="shared" si="175"/>
        <v>0</v>
      </c>
      <c r="EJ11" s="416">
        <f t="shared" si="175"/>
        <v>0</v>
      </c>
      <c r="EK11" s="416">
        <f t="shared" si="175"/>
        <v>0</v>
      </c>
      <c r="EL11" s="416">
        <f t="shared" si="175"/>
        <v>0</v>
      </c>
      <c r="EM11" s="416">
        <f t="shared" si="175"/>
        <v>0</v>
      </c>
      <c r="EN11" s="416">
        <f t="shared" ref="EN11:FA11" si="176">EM55</f>
        <v>0</v>
      </c>
      <c r="EO11" s="416">
        <f t="shared" si="176"/>
        <v>0</v>
      </c>
      <c r="EP11" s="416">
        <f t="shared" si="176"/>
        <v>0</v>
      </c>
      <c r="EQ11" s="416">
        <f t="shared" si="176"/>
        <v>0</v>
      </c>
      <c r="ER11" s="416">
        <f t="shared" si="176"/>
        <v>0</v>
      </c>
      <c r="ES11" s="416">
        <f t="shared" si="176"/>
        <v>0</v>
      </c>
      <c r="ET11" s="416">
        <f t="shared" si="176"/>
        <v>0</v>
      </c>
      <c r="EU11" s="416">
        <f t="shared" si="176"/>
        <v>0</v>
      </c>
      <c r="EV11" s="416">
        <f t="shared" si="176"/>
        <v>0</v>
      </c>
      <c r="EW11" s="416">
        <f t="shared" si="176"/>
        <v>0</v>
      </c>
      <c r="EX11" s="416">
        <f t="shared" si="176"/>
        <v>0</v>
      </c>
      <c r="EY11" s="416">
        <f t="shared" si="176"/>
        <v>0</v>
      </c>
      <c r="EZ11" s="416">
        <f t="shared" si="176"/>
        <v>0</v>
      </c>
      <c r="FA11" s="416">
        <f t="shared" si="176"/>
        <v>0</v>
      </c>
      <c r="FB11" s="416"/>
      <c r="FC11" s="416"/>
      <c r="FD11" s="416"/>
      <c r="FE11" s="416"/>
      <c r="FF11" s="416"/>
      <c r="FG11" s="416"/>
      <c r="FH11" s="416"/>
      <c r="FI11" s="416"/>
      <c r="FJ11" s="416"/>
      <c r="FK11" s="416"/>
      <c r="FL11" s="416"/>
      <c r="FM11" s="416"/>
      <c r="FN11" s="416"/>
      <c r="FO11" s="416"/>
      <c r="FP11" s="416"/>
      <c r="FQ11" s="416"/>
      <c r="FR11" s="416"/>
      <c r="FS11" s="416"/>
      <c r="FT11" s="416"/>
      <c r="FU11" s="416"/>
      <c r="FV11" s="416"/>
      <c r="FW11" s="416"/>
      <c r="FX11" s="416"/>
      <c r="FY11" s="416"/>
      <c r="FZ11" s="416"/>
      <c r="GA11" s="416"/>
      <c r="GB11" s="416"/>
      <c r="GC11" s="416"/>
      <c r="GD11" s="416"/>
      <c r="GE11" s="416"/>
      <c r="GF11" s="416"/>
      <c r="GG11" s="416"/>
      <c r="GH11" s="416"/>
      <c r="GI11" s="416"/>
      <c r="GJ11" s="416"/>
      <c r="GK11" s="416"/>
      <c r="GL11" s="416"/>
      <c r="GM11" s="416"/>
      <c r="GN11" s="416"/>
      <c r="GO11" s="416"/>
      <c r="GP11" s="416"/>
      <c r="GQ11" s="416"/>
      <c r="GR11" s="416"/>
      <c r="GS11" s="416"/>
      <c r="GT11" s="416"/>
      <c r="GU11" s="416"/>
      <c r="GV11" s="416"/>
      <c r="GW11" s="416"/>
      <c r="GX11" s="416"/>
      <c r="GY11" s="416"/>
      <c r="GZ11" s="416"/>
      <c r="HA11" s="416"/>
      <c r="HB11" s="416"/>
      <c r="HC11" s="416"/>
      <c r="HD11" s="416"/>
      <c r="HE11" s="416"/>
      <c r="HF11" s="416"/>
      <c r="HG11" s="416"/>
      <c r="HH11" s="416"/>
      <c r="HI11" s="416"/>
      <c r="HJ11" s="416"/>
      <c r="HK11" s="416"/>
      <c r="HL11" s="416"/>
      <c r="HM11" s="416"/>
      <c r="HN11" s="416"/>
      <c r="HO11" s="416"/>
      <c r="HP11" s="416"/>
      <c r="HQ11" s="416"/>
      <c r="HR11" s="416"/>
      <c r="HS11" s="416"/>
      <c r="HT11" s="416"/>
      <c r="HU11" s="416"/>
      <c r="HV11" s="416"/>
      <c r="HW11" s="416"/>
      <c r="HX11" s="416"/>
      <c r="HY11" s="416"/>
      <c r="HZ11" s="416"/>
      <c r="IA11" s="416"/>
      <c r="IB11" s="416"/>
      <c r="IC11" s="416"/>
      <c r="ID11" s="416"/>
      <c r="IE11" s="416"/>
      <c r="IF11" s="416"/>
      <c r="IG11" s="416"/>
      <c r="IH11" s="416"/>
      <c r="II11" s="416"/>
      <c r="IJ11" s="416"/>
      <c r="IK11" s="416"/>
      <c r="IL11" s="416"/>
      <c r="IM11" s="416"/>
      <c r="IN11" s="416"/>
      <c r="IO11" s="416"/>
      <c r="IP11" s="416"/>
      <c r="IQ11" s="416"/>
      <c r="IR11" s="416"/>
      <c r="IS11" s="416"/>
      <c r="IT11" s="416"/>
      <c r="IU11" s="416"/>
      <c r="IV11" s="416"/>
      <c r="IW11" s="416"/>
      <c r="IX11" s="416"/>
      <c r="IY11" s="416"/>
      <c r="IZ11" s="416"/>
      <c r="JA11" s="416"/>
      <c r="JB11" s="416"/>
      <c r="JC11" s="416"/>
      <c r="JD11" s="416"/>
      <c r="JE11" s="416"/>
      <c r="JF11" s="416"/>
      <c r="JG11" s="416"/>
      <c r="JH11" s="416"/>
      <c r="JI11" s="416"/>
      <c r="JJ11" s="416"/>
      <c r="JK11" s="416"/>
      <c r="JL11" s="416"/>
      <c r="JM11" s="416"/>
      <c r="JN11" s="416"/>
      <c r="JO11" s="416"/>
      <c r="JP11" s="416"/>
      <c r="JQ11" s="416"/>
      <c r="JR11" s="416"/>
      <c r="JS11" s="416"/>
      <c r="JT11" s="416"/>
      <c r="JU11" s="416"/>
      <c r="JV11" s="416"/>
      <c r="JW11" s="416"/>
      <c r="JX11" s="416"/>
      <c r="JY11" s="416"/>
      <c r="JZ11" s="416"/>
      <c r="KA11" s="416"/>
      <c r="KB11" s="416"/>
      <c r="KC11" s="416"/>
      <c r="KD11" s="416"/>
      <c r="KE11" s="416"/>
      <c r="KF11" s="416"/>
      <c r="KG11" s="416"/>
      <c r="KH11" s="416"/>
      <c r="KI11" s="416"/>
      <c r="KJ11" s="416"/>
      <c r="KK11" s="416"/>
      <c r="KL11" s="416"/>
      <c r="KM11" s="416"/>
      <c r="KN11" s="1188"/>
      <c r="KO11" s="416"/>
      <c r="KP11" s="416"/>
      <c r="KQ11" s="416"/>
      <c r="KR11" s="416"/>
      <c r="KS11" s="416"/>
      <c r="KT11" s="416"/>
      <c r="KU11" s="416"/>
      <c r="KV11" s="416"/>
      <c r="KW11" s="416"/>
      <c r="KX11" s="416"/>
      <c r="KY11" s="416"/>
      <c r="KZ11" s="416"/>
      <c r="LA11" s="416"/>
      <c r="LB11" s="416"/>
      <c r="LC11" s="416"/>
      <c r="LD11" s="416"/>
      <c r="LE11" s="416"/>
      <c r="LF11" s="416"/>
      <c r="LG11" s="416"/>
      <c r="LH11" s="416"/>
      <c r="LI11" s="416"/>
      <c r="LJ11" s="416"/>
      <c r="LK11" s="416"/>
      <c r="LL11" s="416"/>
      <c r="LM11" s="416"/>
      <c r="LN11" s="416"/>
      <c r="LO11" s="416"/>
      <c r="LP11" s="416"/>
      <c r="LQ11" s="416"/>
      <c r="LR11" s="416"/>
      <c r="LS11" s="416"/>
      <c r="LT11" s="416"/>
      <c r="LU11" s="416"/>
      <c r="LV11" s="416"/>
      <c r="LW11" s="416"/>
      <c r="LX11" s="416"/>
      <c r="LY11" s="416"/>
      <c r="LZ11" s="416"/>
      <c r="MA11" s="416"/>
      <c r="MB11" s="416"/>
      <c r="MC11" s="416"/>
      <c r="MD11" s="416"/>
      <c r="ME11" s="416"/>
      <c r="MF11" s="416"/>
      <c r="MG11" s="416"/>
      <c r="MH11" s="416"/>
      <c r="MI11" s="416"/>
      <c r="MJ11" s="416"/>
      <c r="MK11" s="416"/>
      <c r="ML11" s="416"/>
      <c r="MM11" s="416"/>
      <c r="MN11" s="416"/>
      <c r="MO11" s="416"/>
      <c r="MP11" s="416"/>
      <c r="MQ11" s="416"/>
      <c r="MR11" s="416"/>
      <c r="MS11" s="416"/>
      <c r="MT11" s="416"/>
      <c r="MU11" s="416"/>
      <c r="MV11" s="416"/>
      <c r="MW11" s="416"/>
      <c r="MX11" s="416"/>
      <c r="MY11" s="416"/>
      <c r="MZ11" s="416"/>
      <c r="NA11" s="416"/>
      <c r="NB11" s="416"/>
      <c r="NC11" s="416"/>
      <c r="ND11" s="416"/>
      <c r="NE11" s="416"/>
      <c r="NF11" s="416"/>
      <c r="NG11" s="416"/>
      <c r="NH11" s="416"/>
    </row>
    <row r="12" spans="1:372" ht="15" customHeight="1">
      <c r="A12" s="200" t="s">
        <v>714</v>
      </c>
      <c r="B12" s="419">
        <v>0</v>
      </c>
      <c r="C12" s="419">
        <f>B78</f>
        <v>0</v>
      </c>
      <c r="D12" s="419">
        <f t="shared" ref="D12:X12" si="177">C78</f>
        <v>0</v>
      </c>
      <c r="E12" s="419">
        <f>D78</f>
        <v>0</v>
      </c>
      <c r="F12" s="419">
        <f t="shared" si="177"/>
        <v>0</v>
      </c>
      <c r="G12" s="419">
        <f t="shared" si="177"/>
        <v>0</v>
      </c>
      <c r="H12" s="419">
        <f t="shared" si="177"/>
        <v>0</v>
      </c>
      <c r="I12" s="419">
        <f t="shared" si="177"/>
        <v>0</v>
      </c>
      <c r="J12" s="419">
        <f t="shared" si="177"/>
        <v>0</v>
      </c>
      <c r="K12" s="419">
        <f t="shared" si="177"/>
        <v>0</v>
      </c>
      <c r="L12" s="419">
        <f t="shared" si="177"/>
        <v>0</v>
      </c>
      <c r="M12" s="419">
        <f t="shared" si="177"/>
        <v>0</v>
      </c>
      <c r="N12" s="419">
        <f t="shared" si="177"/>
        <v>0</v>
      </c>
      <c r="O12" s="419">
        <f t="shared" si="177"/>
        <v>0</v>
      </c>
      <c r="P12" s="419">
        <f t="shared" si="177"/>
        <v>0</v>
      </c>
      <c r="Q12" s="419">
        <f t="shared" si="177"/>
        <v>0</v>
      </c>
      <c r="R12" s="419">
        <f t="shared" si="177"/>
        <v>0</v>
      </c>
      <c r="S12" s="419">
        <f t="shared" si="177"/>
        <v>0</v>
      </c>
      <c r="T12" s="419">
        <f t="shared" si="177"/>
        <v>0</v>
      </c>
      <c r="U12" s="419">
        <f t="shared" si="177"/>
        <v>0</v>
      </c>
      <c r="V12" s="419">
        <f t="shared" si="177"/>
        <v>0</v>
      </c>
      <c r="W12" s="419">
        <f t="shared" si="177"/>
        <v>0</v>
      </c>
      <c r="X12" s="419">
        <f t="shared" si="177"/>
        <v>0</v>
      </c>
      <c r="Y12" s="419">
        <f t="shared" ref="Y12" si="178">X78</f>
        <v>0</v>
      </c>
      <c r="Z12" s="419">
        <f t="shared" ref="Z12" si="179">Y78</f>
        <v>0</v>
      </c>
      <c r="AA12" s="419">
        <f t="shared" ref="AA12" si="180">Z78</f>
        <v>0</v>
      </c>
      <c r="AB12" s="419">
        <f t="shared" ref="AB12" si="181">AA78</f>
        <v>11</v>
      </c>
      <c r="AC12" s="419">
        <f t="shared" ref="AC12" si="182">AB78</f>
        <v>0</v>
      </c>
      <c r="AD12" s="419">
        <f t="shared" ref="AD12" si="183">AC78</f>
        <v>0</v>
      </c>
      <c r="AE12" s="419">
        <f t="shared" ref="AE12" si="184">AD78</f>
        <v>0</v>
      </c>
      <c r="AF12" s="419">
        <f t="shared" ref="AF12" si="185">AE78</f>
        <v>0</v>
      </c>
      <c r="AG12" s="419">
        <f t="shared" ref="AG12" si="186">AF78</f>
        <v>31</v>
      </c>
      <c r="AH12" s="419">
        <f>AG78</f>
        <v>0</v>
      </c>
      <c r="AI12" s="419">
        <f>AH78</f>
        <v>500</v>
      </c>
      <c r="AJ12" s="419">
        <f t="shared" ref="AJ12" si="187">AI78</f>
        <v>0</v>
      </c>
      <c r="AK12" s="419">
        <f t="shared" ref="AK12" si="188">AJ78</f>
        <v>0</v>
      </c>
      <c r="AL12" s="419">
        <f t="shared" ref="AL12" si="189">AK78</f>
        <v>0</v>
      </c>
      <c r="AM12" s="419">
        <f t="shared" ref="AM12" si="190">AL78</f>
        <v>652</v>
      </c>
      <c r="AN12" s="419">
        <f t="shared" ref="AN12" si="191">AM78</f>
        <v>373</v>
      </c>
      <c r="AO12" s="419">
        <f t="shared" ref="AO12" si="192">AN78</f>
        <v>0</v>
      </c>
      <c r="AP12" s="419">
        <f t="shared" ref="AP12" si="193">AO78</f>
        <v>230</v>
      </c>
      <c r="AQ12" s="419">
        <f t="shared" ref="AQ12" si="194">AP78</f>
        <v>0</v>
      </c>
      <c r="AR12" s="419">
        <f t="shared" ref="AR12" si="195">AQ78</f>
        <v>0</v>
      </c>
      <c r="AS12" s="419">
        <f t="shared" ref="AS12" si="196">AR78</f>
        <v>0</v>
      </c>
      <c r="AT12" s="419">
        <f t="shared" ref="AT12" si="197">AS78</f>
        <v>0</v>
      </c>
      <c r="AU12" s="419">
        <f t="shared" ref="AU12" si="198">AT78</f>
        <v>547</v>
      </c>
      <c r="AV12" s="419">
        <f t="shared" ref="AV12" si="199">AU78</f>
        <v>0</v>
      </c>
      <c r="AW12" s="419">
        <f t="shared" ref="AW12" si="200">AV78</f>
        <v>653</v>
      </c>
      <c r="AX12" s="419">
        <f t="shared" ref="AX12" si="201">AW78</f>
        <v>0</v>
      </c>
      <c r="AY12" s="419">
        <f t="shared" ref="AY12" si="202">AX78</f>
        <v>0</v>
      </c>
      <c r="AZ12" s="419">
        <f t="shared" ref="AZ12" si="203">AY78</f>
        <v>0</v>
      </c>
      <c r="BA12" s="419">
        <f t="shared" ref="BA12" si="204">AZ78</f>
        <v>434</v>
      </c>
      <c r="BB12" s="419">
        <f t="shared" ref="BB12" si="205">BA78</f>
        <v>713</v>
      </c>
      <c r="BC12" s="419">
        <f t="shared" ref="BC12" si="206">BB78</f>
        <v>267</v>
      </c>
      <c r="BD12" s="419">
        <f t="shared" ref="BD12" si="207">BC78</f>
        <v>146</v>
      </c>
      <c r="BE12" s="419">
        <f t="shared" ref="BE12" si="208">BD78</f>
        <v>0</v>
      </c>
      <c r="BF12" s="419">
        <f t="shared" ref="BF12" si="209">BE78</f>
        <v>0</v>
      </c>
      <c r="BG12" s="419">
        <f t="shared" ref="BG12" si="210">BF78</f>
        <v>0</v>
      </c>
      <c r="BH12" s="419">
        <f t="shared" ref="BH12" si="211">BG78</f>
        <v>0</v>
      </c>
      <c r="BI12" s="419">
        <f t="shared" ref="BI12" si="212">BH78</f>
        <v>504</v>
      </c>
      <c r="BJ12" s="419">
        <f t="shared" ref="BJ12" si="213">BI78</f>
        <v>0</v>
      </c>
      <c r="BK12" s="419">
        <f t="shared" ref="BK12" si="214">BJ78</f>
        <v>0</v>
      </c>
      <c r="BL12" s="419">
        <f t="shared" ref="BL12" si="215">BK78</f>
        <v>0</v>
      </c>
      <c r="BM12" s="419">
        <f t="shared" ref="BM12" si="216">BL78</f>
        <v>0</v>
      </c>
      <c r="BN12" s="419">
        <f t="shared" ref="BN12" si="217">BM78</f>
        <v>0</v>
      </c>
      <c r="BO12" s="419">
        <f t="shared" ref="BO12" si="218">BN78</f>
        <v>0</v>
      </c>
      <c r="BP12" s="419">
        <f t="shared" ref="BP12" si="219">BO78</f>
        <v>0</v>
      </c>
      <c r="BQ12" s="419">
        <f t="shared" ref="BQ12" si="220">BP78</f>
        <v>0</v>
      </c>
      <c r="BR12" s="419">
        <f t="shared" ref="BR12" si="221">BQ78</f>
        <v>0</v>
      </c>
      <c r="BS12" s="419">
        <f t="shared" ref="BS12" si="222">BR78</f>
        <v>0</v>
      </c>
      <c r="BT12" s="419">
        <f t="shared" ref="BT12" si="223">BS78</f>
        <v>0</v>
      </c>
      <c r="BU12" s="419">
        <f t="shared" ref="BU12" si="224">BT78</f>
        <v>0</v>
      </c>
      <c r="BV12" s="419">
        <f t="shared" ref="BV12" si="225">BU78</f>
        <v>0</v>
      </c>
      <c r="BW12" s="419">
        <f t="shared" ref="BW12" si="226">BV78</f>
        <v>0</v>
      </c>
      <c r="BX12" s="419">
        <f t="shared" ref="BX12" si="227">BW78</f>
        <v>0</v>
      </c>
      <c r="BY12" s="419">
        <f t="shared" ref="BY12" si="228">BX78</f>
        <v>0</v>
      </c>
      <c r="BZ12" s="419">
        <f t="shared" ref="BZ12" si="229">BY78</f>
        <v>0</v>
      </c>
      <c r="CA12" s="419">
        <f t="shared" ref="CA12" si="230">BZ78</f>
        <v>0</v>
      </c>
      <c r="CB12" s="419">
        <f t="shared" ref="CB12" si="231">CA78</f>
        <v>0</v>
      </c>
      <c r="CC12" s="419">
        <f t="shared" ref="CC12" si="232">CB78</f>
        <v>0</v>
      </c>
      <c r="CD12" s="419">
        <f t="shared" ref="CD12" si="233">CC78</f>
        <v>0</v>
      </c>
      <c r="CE12" s="419">
        <f t="shared" ref="CE12" si="234">CD78</f>
        <v>0</v>
      </c>
      <c r="CF12" s="419">
        <f t="shared" ref="CF12" si="235">CE78</f>
        <v>0</v>
      </c>
      <c r="CG12" s="419">
        <f t="shared" ref="CG12" si="236">CF78</f>
        <v>0</v>
      </c>
      <c r="CH12" s="419">
        <f t="shared" ref="CH12" si="237">CG78</f>
        <v>0</v>
      </c>
      <c r="CI12" s="419">
        <f t="shared" ref="CI12" si="238">CH78</f>
        <v>0</v>
      </c>
      <c r="CJ12" s="419">
        <f t="shared" ref="CJ12" si="239">CI78</f>
        <v>0</v>
      </c>
      <c r="CK12" s="419">
        <f t="shared" ref="CK12" si="240">CJ78</f>
        <v>0</v>
      </c>
      <c r="CL12" s="419">
        <f t="shared" ref="CL12" si="241">CK78</f>
        <v>0</v>
      </c>
      <c r="CM12" s="419">
        <f t="shared" ref="CM12" si="242">CL78</f>
        <v>0</v>
      </c>
      <c r="CN12" s="419">
        <f t="shared" ref="CN12:DS12" si="243">CM78</f>
        <v>0</v>
      </c>
      <c r="CO12" s="419">
        <f t="shared" si="243"/>
        <v>0</v>
      </c>
      <c r="CP12" s="419">
        <f t="shared" si="243"/>
        <v>0</v>
      </c>
      <c r="CQ12" s="419">
        <f t="shared" si="243"/>
        <v>0</v>
      </c>
      <c r="CR12" s="419">
        <f t="shared" si="243"/>
        <v>0</v>
      </c>
      <c r="CS12" s="419">
        <f t="shared" si="243"/>
        <v>0</v>
      </c>
      <c r="CT12" s="419">
        <f t="shared" si="243"/>
        <v>227</v>
      </c>
      <c r="CU12" s="419">
        <f t="shared" si="243"/>
        <v>0</v>
      </c>
      <c r="CV12" s="419">
        <f t="shared" si="243"/>
        <v>0</v>
      </c>
      <c r="CW12" s="419">
        <f t="shared" si="243"/>
        <v>0</v>
      </c>
      <c r="CX12" s="419">
        <f t="shared" si="243"/>
        <v>0</v>
      </c>
      <c r="CY12" s="419">
        <f t="shared" si="243"/>
        <v>0</v>
      </c>
      <c r="CZ12" s="419">
        <f t="shared" si="243"/>
        <v>0</v>
      </c>
      <c r="DA12" s="419">
        <f t="shared" si="243"/>
        <v>0</v>
      </c>
      <c r="DB12" s="419">
        <f t="shared" si="243"/>
        <v>0</v>
      </c>
      <c r="DC12" s="419">
        <f t="shared" si="243"/>
        <v>0</v>
      </c>
      <c r="DD12" s="419">
        <f t="shared" si="243"/>
        <v>0</v>
      </c>
      <c r="DE12" s="419">
        <f t="shared" si="243"/>
        <v>0</v>
      </c>
      <c r="DF12" s="419">
        <f t="shared" si="243"/>
        <v>0</v>
      </c>
      <c r="DG12" s="419">
        <f t="shared" si="243"/>
        <v>0</v>
      </c>
      <c r="DH12" s="419">
        <f t="shared" si="243"/>
        <v>0</v>
      </c>
      <c r="DI12" s="419">
        <f t="shared" si="243"/>
        <v>0</v>
      </c>
      <c r="DJ12" s="419">
        <f t="shared" si="243"/>
        <v>0</v>
      </c>
      <c r="DK12" s="419">
        <f t="shared" si="243"/>
        <v>0</v>
      </c>
      <c r="DL12" s="419">
        <f t="shared" si="243"/>
        <v>0</v>
      </c>
      <c r="DM12" s="419">
        <f t="shared" si="243"/>
        <v>0</v>
      </c>
      <c r="DN12" s="419">
        <f t="shared" si="243"/>
        <v>0</v>
      </c>
      <c r="DO12" s="419">
        <f t="shared" si="243"/>
        <v>0</v>
      </c>
      <c r="DP12" s="419">
        <f t="shared" si="243"/>
        <v>0</v>
      </c>
      <c r="DQ12" s="419">
        <f t="shared" si="243"/>
        <v>0</v>
      </c>
      <c r="DR12" s="419">
        <f t="shared" si="243"/>
        <v>0</v>
      </c>
      <c r="DS12" s="419">
        <f t="shared" si="243"/>
        <v>0</v>
      </c>
      <c r="DT12" s="419">
        <f t="shared" ref="DT12:EM12" si="244">DS78</f>
        <v>0</v>
      </c>
      <c r="DU12" s="419">
        <f t="shared" si="244"/>
        <v>0</v>
      </c>
      <c r="DV12" s="419">
        <f t="shared" si="244"/>
        <v>0</v>
      </c>
      <c r="DW12" s="419">
        <f t="shared" si="244"/>
        <v>0</v>
      </c>
      <c r="DX12" s="419">
        <f t="shared" si="244"/>
        <v>0</v>
      </c>
      <c r="DY12" s="419">
        <f t="shared" si="244"/>
        <v>0</v>
      </c>
      <c r="DZ12" s="419">
        <f t="shared" si="244"/>
        <v>1</v>
      </c>
      <c r="EA12" s="419">
        <f t="shared" si="244"/>
        <v>0</v>
      </c>
      <c r="EB12" s="419">
        <f t="shared" si="244"/>
        <v>0</v>
      </c>
      <c r="EC12" s="419">
        <f t="shared" si="244"/>
        <v>831</v>
      </c>
      <c r="ED12" s="419">
        <f t="shared" si="244"/>
        <v>0</v>
      </c>
      <c r="EE12" s="419">
        <f t="shared" si="244"/>
        <v>0</v>
      </c>
      <c r="EF12" s="419">
        <f t="shared" si="244"/>
        <v>1</v>
      </c>
      <c r="EG12" s="419">
        <f t="shared" si="244"/>
        <v>0</v>
      </c>
      <c r="EH12" s="419">
        <f t="shared" si="244"/>
        <v>0</v>
      </c>
      <c r="EI12" s="419">
        <f t="shared" si="244"/>
        <v>0</v>
      </c>
      <c r="EJ12" s="419">
        <f t="shared" si="244"/>
        <v>0</v>
      </c>
      <c r="EK12" s="419">
        <f t="shared" si="244"/>
        <v>0</v>
      </c>
      <c r="EL12" s="419">
        <f t="shared" si="244"/>
        <v>0</v>
      </c>
      <c r="EM12" s="419">
        <f t="shared" si="244"/>
        <v>0</v>
      </c>
      <c r="EN12" s="419">
        <f t="shared" ref="EN12:FA12" si="245">EM78</f>
        <v>0</v>
      </c>
      <c r="EO12" s="419">
        <f t="shared" si="245"/>
        <v>0</v>
      </c>
      <c r="EP12" s="419">
        <f t="shared" si="245"/>
        <v>0</v>
      </c>
      <c r="EQ12" s="419">
        <f t="shared" si="245"/>
        <v>0</v>
      </c>
      <c r="ER12" s="419">
        <f t="shared" si="245"/>
        <v>0</v>
      </c>
      <c r="ES12" s="419">
        <f t="shared" si="245"/>
        <v>0</v>
      </c>
      <c r="ET12" s="419">
        <f t="shared" si="245"/>
        <v>0</v>
      </c>
      <c r="EU12" s="419">
        <f t="shared" si="245"/>
        <v>0</v>
      </c>
      <c r="EV12" s="419">
        <f t="shared" si="245"/>
        <v>0</v>
      </c>
      <c r="EW12" s="419">
        <f t="shared" si="245"/>
        <v>0</v>
      </c>
      <c r="EX12" s="419">
        <f t="shared" si="245"/>
        <v>0</v>
      </c>
      <c r="EY12" s="419">
        <f t="shared" si="245"/>
        <v>0</v>
      </c>
      <c r="EZ12" s="419">
        <f t="shared" si="245"/>
        <v>0</v>
      </c>
      <c r="FA12" s="419">
        <f t="shared" si="245"/>
        <v>0</v>
      </c>
      <c r="FB12" s="419"/>
      <c r="FC12" s="419"/>
      <c r="FD12" s="419"/>
      <c r="FE12" s="419"/>
      <c r="FF12" s="419"/>
      <c r="FG12" s="419"/>
      <c r="FH12" s="419"/>
      <c r="FI12" s="419"/>
      <c r="FJ12" s="419"/>
      <c r="FK12" s="419"/>
      <c r="FL12" s="419"/>
      <c r="FM12" s="419"/>
      <c r="FN12" s="419"/>
      <c r="FO12" s="419"/>
      <c r="FP12" s="419"/>
      <c r="FQ12" s="419"/>
      <c r="FR12" s="419"/>
      <c r="FS12" s="419"/>
      <c r="FT12" s="419"/>
      <c r="FU12" s="419"/>
      <c r="FV12" s="419"/>
      <c r="FW12" s="419"/>
      <c r="FX12" s="419"/>
      <c r="FY12" s="419"/>
      <c r="FZ12" s="419"/>
      <c r="GA12" s="419"/>
      <c r="GB12" s="419"/>
      <c r="GC12" s="419"/>
      <c r="GD12" s="419"/>
      <c r="GE12" s="419"/>
      <c r="GF12" s="419"/>
      <c r="GG12" s="419"/>
      <c r="GH12" s="419"/>
      <c r="GI12" s="419"/>
      <c r="GJ12" s="419"/>
      <c r="GK12" s="419"/>
      <c r="GL12" s="419"/>
      <c r="GM12" s="419"/>
      <c r="GN12" s="419"/>
      <c r="GO12" s="419"/>
      <c r="GP12" s="419"/>
      <c r="GQ12" s="419"/>
      <c r="GR12" s="419"/>
      <c r="GS12" s="419"/>
      <c r="GT12" s="419"/>
      <c r="GU12" s="419"/>
      <c r="GV12" s="419"/>
      <c r="GW12" s="419"/>
      <c r="GX12" s="419"/>
      <c r="GY12" s="419"/>
      <c r="GZ12" s="419"/>
      <c r="HA12" s="419"/>
      <c r="HB12" s="419"/>
      <c r="HC12" s="419"/>
      <c r="HD12" s="419"/>
      <c r="HE12" s="419"/>
      <c r="HF12" s="419"/>
      <c r="HG12" s="419"/>
      <c r="HH12" s="419"/>
      <c r="HI12" s="419"/>
      <c r="HJ12" s="419"/>
      <c r="HK12" s="419"/>
      <c r="HL12" s="419"/>
      <c r="HM12" s="419"/>
      <c r="HN12" s="419"/>
      <c r="HO12" s="419"/>
      <c r="HP12" s="419"/>
      <c r="HQ12" s="419"/>
      <c r="HR12" s="419"/>
      <c r="HS12" s="419"/>
      <c r="HT12" s="419"/>
      <c r="HU12" s="419"/>
      <c r="HV12" s="419"/>
      <c r="HW12" s="419"/>
      <c r="HX12" s="419"/>
      <c r="HY12" s="419"/>
      <c r="HZ12" s="419"/>
      <c r="IA12" s="419"/>
      <c r="IB12" s="419"/>
      <c r="IC12" s="419"/>
      <c r="ID12" s="419"/>
      <c r="IE12" s="419"/>
      <c r="IF12" s="419"/>
      <c r="IG12" s="419"/>
      <c r="IH12" s="419"/>
      <c r="II12" s="419"/>
      <c r="IJ12" s="419"/>
      <c r="IK12" s="419"/>
      <c r="IL12" s="419"/>
      <c r="IM12" s="419"/>
      <c r="IN12" s="419"/>
      <c r="IO12" s="419"/>
      <c r="IP12" s="419"/>
      <c r="IQ12" s="419"/>
      <c r="IR12" s="419"/>
      <c r="IS12" s="419"/>
      <c r="IT12" s="419"/>
      <c r="IU12" s="419"/>
      <c r="IV12" s="419"/>
      <c r="IW12" s="419"/>
      <c r="IX12" s="419"/>
      <c r="IY12" s="419"/>
      <c r="IZ12" s="419"/>
      <c r="JA12" s="419"/>
      <c r="JB12" s="419"/>
      <c r="JC12" s="419"/>
      <c r="JD12" s="419"/>
      <c r="JE12" s="419"/>
      <c r="JF12" s="419"/>
      <c r="JG12" s="419"/>
      <c r="JH12" s="419"/>
      <c r="JI12" s="419"/>
      <c r="JJ12" s="419"/>
      <c r="JK12" s="419"/>
      <c r="JL12" s="419"/>
      <c r="JM12" s="419"/>
      <c r="JN12" s="419"/>
      <c r="JO12" s="419"/>
      <c r="JP12" s="419"/>
      <c r="JQ12" s="419"/>
      <c r="JR12" s="419"/>
      <c r="JS12" s="419"/>
      <c r="JT12" s="419"/>
      <c r="JU12" s="419"/>
      <c r="JV12" s="419"/>
      <c r="JW12" s="419"/>
      <c r="JX12" s="419"/>
      <c r="JY12" s="419"/>
      <c r="JZ12" s="419"/>
      <c r="KA12" s="419"/>
      <c r="KB12" s="419"/>
      <c r="KC12" s="419"/>
      <c r="KD12" s="419"/>
      <c r="KE12" s="419"/>
      <c r="KF12" s="419"/>
      <c r="KG12" s="419"/>
      <c r="KH12" s="419"/>
      <c r="KI12" s="419"/>
      <c r="KJ12" s="419"/>
      <c r="KK12" s="419"/>
      <c r="KL12" s="419"/>
      <c r="KM12" s="419"/>
      <c r="KN12" s="1188"/>
      <c r="KO12" s="419"/>
      <c r="KP12" s="419"/>
      <c r="KQ12" s="419"/>
      <c r="KR12" s="419"/>
      <c r="KS12" s="419"/>
      <c r="KT12" s="419"/>
      <c r="KU12" s="419"/>
      <c r="KV12" s="419"/>
      <c r="KW12" s="419"/>
      <c r="KX12" s="419"/>
      <c r="KY12" s="419"/>
      <c r="KZ12" s="419"/>
      <c r="LA12" s="419"/>
      <c r="LB12" s="419"/>
      <c r="LC12" s="419"/>
      <c r="LD12" s="419"/>
      <c r="LE12" s="419"/>
      <c r="LF12" s="419"/>
      <c r="LG12" s="419"/>
      <c r="LH12" s="419"/>
      <c r="LI12" s="419"/>
      <c r="LJ12" s="419"/>
      <c r="LK12" s="419"/>
      <c r="LL12" s="419"/>
      <c r="LM12" s="419"/>
      <c r="LN12" s="419"/>
      <c r="LO12" s="419"/>
      <c r="LP12" s="419"/>
      <c r="LQ12" s="419"/>
      <c r="LR12" s="419"/>
      <c r="LS12" s="419"/>
      <c r="LT12" s="419"/>
      <c r="LU12" s="419"/>
      <c r="LV12" s="419"/>
      <c r="LW12" s="419"/>
      <c r="LX12" s="419"/>
      <c r="LY12" s="419"/>
      <c r="LZ12" s="419"/>
      <c r="MA12" s="419"/>
      <c r="MB12" s="419"/>
      <c r="MC12" s="419"/>
      <c r="MD12" s="419"/>
      <c r="ME12" s="419"/>
      <c r="MF12" s="419"/>
      <c r="MG12" s="419"/>
      <c r="MH12" s="419"/>
      <c r="MI12" s="419"/>
      <c r="MJ12" s="419"/>
      <c r="MK12" s="419"/>
      <c r="ML12" s="419"/>
      <c r="MM12" s="419"/>
      <c r="MN12" s="419"/>
      <c r="MO12" s="419"/>
      <c r="MP12" s="419"/>
      <c r="MQ12" s="419"/>
      <c r="MR12" s="419"/>
      <c r="MS12" s="419"/>
      <c r="MT12" s="419"/>
      <c r="MU12" s="419"/>
      <c r="MV12" s="419"/>
      <c r="MW12" s="419"/>
      <c r="MX12" s="419"/>
      <c r="MY12" s="419"/>
      <c r="MZ12" s="419"/>
      <c r="NA12" s="419"/>
      <c r="NB12" s="419"/>
      <c r="NC12" s="419"/>
      <c r="ND12" s="419"/>
      <c r="NE12" s="419"/>
      <c r="NF12" s="419"/>
      <c r="NG12" s="419"/>
      <c r="NH12" s="419"/>
    </row>
    <row r="13" spans="1:372" ht="15" customHeight="1">
      <c r="A13" s="64" t="s">
        <v>715</v>
      </c>
      <c r="B13" s="420">
        <f>SUM(B11:B12)</f>
        <v>177</v>
      </c>
      <c r="C13" s="420">
        <f t="shared" ref="C13" si="246">SUM(C11:C12)</f>
        <v>748</v>
      </c>
      <c r="D13" s="420">
        <f t="shared" ref="D13:X13" si="247">SUM(D11:D12)</f>
        <v>97</v>
      </c>
      <c r="E13" s="420">
        <f t="shared" si="247"/>
        <v>638</v>
      </c>
      <c r="F13" s="420">
        <f t="shared" si="247"/>
        <v>0</v>
      </c>
      <c r="G13" s="420">
        <f t="shared" si="247"/>
        <v>0</v>
      </c>
      <c r="H13" s="420">
        <f t="shared" si="247"/>
        <v>0</v>
      </c>
      <c r="I13" s="420">
        <f t="shared" si="247"/>
        <v>115</v>
      </c>
      <c r="J13" s="420">
        <f t="shared" si="247"/>
        <v>0</v>
      </c>
      <c r="K13" s="420">
        <f t="shared" si="247"/>
        <v>413</v>
      </c>
      <c r="L13" s="420">
        <f t="shared" si="247"/>
        <v>0</v>
      </c>
      <c r="M13" s="420">
        <f t="shared" si="247"/>
        <v>0</v>
      </c>
      <c r="N13" s="420">
        <f t="shared" si="247"/>
        <v>0</v>
      </c>
      <c r="O13" s="420">
        <f t="shared" si="247"/>
        <v>9</v>
      </c>
      <c r="P13" s="420">
        <f t="shared" si="247"/>
        <v>0</v>
      </c>
      <c r="Q13" s="420">
        <f t="shared" si="247"/>
        <v>0</v>
      </c>
      <c r="R13" s="420">
        <f t="shared" si="247"/>
        <v>0</v>
      </c>
      <c r="S13" s="420">
        <f t="shared" si="247"/>
        <v>0</v>
      </c>
      <c r="T13" s="420">
        <f t="shared" si="247"/>
        <v>4</v>
      </c>
      <c r="U13" s="420">
        <f t="shared" si="247"/>
        <v>0</v>
      </c>
      <c r="V13" s="420">
        <f t="shared" si="247"/>
        <v>315</v>
      </c>
      <c r="W13" s="420">
        <f t="shared" si="247"/>
        <v>25</v>
      </c>
      <c r="X13" s="420">
        <f t="shared" si="247"/>
        <v>0</v>
      </c>
      <c r="Y13" s="420">
        <f t="shared" ref="Y13:BG13" si="248">SUM(Y11:Y12)</f>
        <v>61</v>
      </c>
      <c r="Z13" s="420">
        <f t="shared" si="248"/>
        <v>264</v>
      </c>
      <c r="AA13" s="420">
        <f t="shared" si="248"/>
        <v>142</v>
      </c>
      <c r="AB13" s="420">
        <f t="shared" si="248"/>
        <v>172</v>
      </c>
      <c r="AC13" s="420">
        <f t="shared" si="248"/>
        <v>173</v>
      </c>
      <c r="AD13" s="420">
        <f t="shared" si="248"/>
        <v>117</v>
      </c>
      <c r="AE13" s="420">
        <f t="shared" si="248"/>
        <v>129</v>
      </c>
      <c r="AF13" s="420">
        <f t="shared" si="248"/>
        <v>116</v>
      </c>
      <c r="AG13" s="420">
        <f t="shared" si="248"/>
        <v>31</v>
      </c>
      <c r="AH13" s="420">
        <f>SUM(AH11:AH12)</f>
        <v>275</v>
      </c>
      <c r="AI13" s="420">
        <f t="shared" si="248"/>
        <v>506</v>
      </c>
      <c r="AJ13" s="420">
        <f t="shared" si="248"/>
        <v>303</v>
      </c>
      <c r="AK13" s="420">
        <f t="shared" si="248"/>
        <v>0</v>
      </c>
      <c r="AL13" s="420">
        <f t="shared" si="248"/>
        <v>0</v>
      </c>
      <c r="AM13" s="420">
        <f t="shared" si="248"/>
        <v>668</v>
      </c>
      <c r="AN13" s="420">
        <f t="shared" si="248"/>
        <v>798</v>
      </c>
      <c r="AO13" s="420">
        <f t="shared" si="248"/>
        <v>344</v>
      </c>
      <c r="AP13" s="420">
        <f t="shared" si="248"/>
        <v>273</v>
      </c>
      <c r="AQ13" s="420">
        <f t="shared" si="248"/>
        <v>120</v>
      </c>
      <c r="AR13" s="420">
        <f t="shared" si="248"/>
        <v>0</v>
      </c>
      <c r="AS13" s="420">
        <f t="shared" si="248"/>
        <v>0</v>
      </c>
      <c r="AT13" s="420">
        <f t="shared" si="248"/>
        <v>0</v>
      </c>
      <c r="AU13" s="420">
        <f t="shared" si="248"/>
        <v>743</v>
      </c>
      <c r="AV13" s="420">
        <f t="shared" si="248"/>
        <v>562</v>
      </c>
      <c r="AW13" s="420">
        <f t="shared" si="248"/>
        <v>1677</v>
      </c>
      <c r="AX13" s="420">
        <f t="shared" si="248"/>
        <v>840</v>
      </c>
      <c r="AY13" s="420">
        <f t="shared" si="248"/>
        <v>1</v>
      </c>
      <c r="AZ13" s="420">
        <f t="shared" si="248"/>
        <v>0</v>
      </c>
      <c r="BA13" s="420">
        <f t="shared" si="248"/>
        <v>1147</v>
      </c>
      <c r="BB13" s="420">
        <f t="shared" si="248"/>
        <v>2665</v>
      </c>
      <c r="BC13" s="420">
        <f t="shared" si="248"/>
        <v>498</v>
      </c>
      <c r="BD13" s="420">
        <f t="shared" si="248"/>
        <v>1099</v>
      </c>
      <c r="BE13" s="420">
        <f t="shared" si="248"/>
        <v>0</v>
      </c>
      <c r="BF13" s="420">
        <f t="shared" si="248"/>
        <v>1</v>
      </c>
      <c r="BG13" s="420">
        <f t="shared" si="248"/>
        <v>0</v>
      </c>
      <c r="BH13" s="420">
        <f t="shared" ref="BH13:BR13" si="249">SUM(BH11:BH12)</f>
        <v>209</v>
      </c>
      <c r="BI13" s="420">
        <f t="shared" si="249"/>
        <v>551</v>
      </c>
      <c r="BJ13" s="420">
        <f t="shared" si="249"/>
        <v>382</v>
      </c>
      <c r="BK13" s="420">
        <f t="shared" si="249"/>
        <v>130</v>
      </c>
      <c r="BL13" s="420">
        <f t="shared" si="249"/>
        <v>0</v>
      </c>
      <c r="BM13" s="420">
        <f t="shared" si="249"/>
        <v>551</v>
      </c>
      <c r="BN13" s="420">
        <f t="shared" si="249"/>
        <v>0</v>
      </c>
      <c r="BO13" s="420">
        <f t="shared" si="249"/>
        <v>49</v>
      </c>
      <c r="BP13" s="420">
        <f t="shared" si="249"/>
        <v>21</v>
      </c>
      <c r="BQ13" s="420">
        <f t="shared" si="249"/>
        <v>0</v>
      </c>
      <c r="BR13" s="420">
        <f t="shared" si="249"/>
        <v>2</v>
      </c>
      <c r="BS13" s="420">
        <f t="shared" ref="BS13:CM13" si="250">SUM(BS11:BS12)</f>
        <v>0</v>
      </c>
      <c r="BT13" s="420">
        <f t="shared" si="250"/>
        <v>0</v>
      </c>
      <c r="BU13" s="420">
        <f t="shared" si="250"/>
        <v>0</v>
      </c>
      <c r="BV13" s="420">
        <f t="shared" si="250"/>
        <v>125</v>
      </c>
      <c r="BW13" s="420">
        <f t="shared" si="250"/>
        <v>0</v>
      </c>
      <c r="BX13" s="420">
        <f t="shared" si="250"/>
        <v>0</v>
      </c>
      <c r="BY13" s="420">
        <f t="shared" si="250"/>
        <v>0</v>
      </c>
      <c r="BZ13" s="420">
        <f t="shared" si="250"/>
        <v>0</v>
      </c>
      <c r="CA13" s="420">
        <f t="shared" si="250"/>
        <v>0</v>
      </c>
      <c r="CB13" s="420">
        <f t="shared" si="250"/>
        <v>0</v>
      </c>
      <c r="CC13" s="420">
        <f t="shared" si="250"/>
        <v>0</v>
      </c>
      <c r="CD13" s="420">
        <f t="shared" si="250"/>
        <v>0</v>
      </c>
      <c r="CE13" s="420">
        <f t="shared" si="250"/>
        <v>0</v>
      </c>
      <c r="CF13" s="420">
        <f t="shared" si="250"/>
        <v>0</v>
      </c>
      <c r="CG13" s="420">
        <f t="shared" si="250"/>
        <v>0</v>
      </c>
      <c r="CH13" s="420">
        <f t="shared" si="250"/>
        <v>0</v>
      </c>
      <c r="CI13" s="420">
        <f t="shared" si="250"/>
        <v>0</v>
      </c>
      <c r="CJ13" s="420">
        <f t="shared" si="250"/>
        <v>0</v>
      </c>
      <c r="CK13" s="420">
        <f t="shared" si="250"/>
        <v>0</v>
      </c>
      <c r="CL13" s="420">
        <f t="shared" si="250"/>
        <v>176</v>
      </c>
      <c r="CM13" s="420">
        <f t="shared" si="250"/>
        <v>0</v>
      </c>
      <c r="CN13" s="420">
        <f t="shared" ref="CN13:DS13" si="251">SUM(CN11:CN12)</f>
        <v>0</v>
      </c>
      <c r="CO13" s="420">
        <f t="shared" si="251"/>
        <v>140</v>
      </c>
      <c r="CP13" s="420">
        <f t="shared" si="251"/>
        <v>0</v>
      </c>
      <c r="CQ13" s="420">
        <f t="shared" si="251"/>
        <v>0</v>
      </c>
      <c r="CR13" s="420">
        <f t="shared" si="251"/>
        <v>1111</v>
      </c>
      <c r="CS13" s="420">
        <f t="shared" si="251"/>
        <v>654</v>
      </c>
      <c r="CT13" s="420">
        <f t="shared" si="251"/>
        <v>352</v>
      </c>
      <c r="CU13" s="420">
        <f t="shared" si="251"/>
        <v>111</v>
      </c>
      <c r="CV13" s="420">
        <f t="shared" si="251"/>
        <v>4</v>
      </c>
      <c r="CW13" s="420">
        <f t="shared" si="251"/>
        <v>0</v>
      </c>
      <c r="CX13" s="420">
        <f t="shared" si="251"/>
        <v>0</v>
      </c>
      <c r="CY13" s="420">
        <f t="shared" si="251"/>
        <v>0</v>
      </c>
      <c r="CZ13" s="420">
        <f t="shared" si="251"/>
        <v>714</v>
      </c>
      <c r="DA13" s="420">
        <f t="shared" si="251"/>
        <v>1</v>
      </c>
      <c r="DB13" s="420">
        <f t="shared" si="251"/>
        <v>0</v>
      </c>
      <c r="DC13" s="420">
        <f t="shared" si="251"/>
        <v>0</v>
      </c>
      <c r="DD13" s="420">
        <f t="shared" si="251"/>
        <v>0</v>
      </c>
      <c r="DE13" s="420">
        <f t="shared" si="251"/>
        <v>0</v>
      </c>
      <c r="DF13" s="420">
        <f t="shared" si="251"/>
        <v>0</v>
      </c>
      <c r="DG13" s="420">
        <f t="shared" si="251"/>
        <v>105</v>
      </c>
      <c r="DH13" s="420">
        <f t="shared" si="251"/>
        <v>0</v>
      </c>
      <c r="DI13" s="420">
        <f t="shared" si="251"/>
        <v>0</v>
      </c>
      <c r="DJ13" s="420">
        <f t="shared" si="251"/>
        <v>0</v>
      </c>
      <c r="DK13" s="420">
        <f t="shared" si="251"/>
        <v>0</v>
      </c>
      <c r="DL13" s="420">
        <f t="shared" si="251"/>
        <v>0</v>
      </c>
      <c r="DM13" s="420">
        <f t="shared" si="251"/>
        <v>0</v>
      </c>
      <c r="DN13" s="420">
        <f t="shared" si="251"/>
        <v>0</v>
      </c>
      <c r="DO13" s="420">
        <f t="shared" si="251"/>
        <v>0</v>
      </c>
      <c r="DP13" s="420">
        <f t="shared" si="251"/>
        <v>0</v>
      </c>
      <c r="DQ13" s="420">
        <f t="shared" si="251"/>
        <v>0</v>
      </c>
      <c r="DR13" s="420">
        <f t="shared" si="251"/>
        <v>0</v>
      </c>
      <c r="DS13" s="420">
        <f t="shared" si="251"/>
        <v>0</v>
      </c>
      <c r="DT13" s="420">
        <f t="shared" ref="DT13:EM13" si="252">SUM(DT11:DT12)</f>
        <v>103</v>
      </c>
      <c r="DU13" s="420">
        <f t="shared" si="252"/>
        <v>0</v>
      </c>
      <c r="DV13" s="420">
        <f t="shared" si="252"/>
        <v>13</v>
      </c>
      <c r="DW13" s="420">
        <f t="shared" si="252"/>
        <v>468</v>
      </c>
      <c r="DX13" s="420">
        <f t="shared" si="252"/>
        <v>26</v>
      </c>
      <c r="DY13" s="420">
        <f t="shared" si="252"/>
        <v>0</v>
      </c>
      <c r="DZ13" s="420">
        <f t="shared" si="252"/>
        <v>240</v>
      </c>
      <c r="EA13" s="420">
        <f t="shared" si="252"/>
        <v>155</v>
      </c>
      <c r="EB13" s="420">
        <f t="shared" si="252"/>
        <v>0</v>
      </c>
      <c r="EC13" s="420">
        <f t="shared" si="252"/>
        <v>1342</v>
      </c>
      <c r="ED13" s="420">
        <f t="shared" si="252"/>
        <v>167</v>
      </c>
      <c r="EE13" s="420">
        <f t="shared" si="252"/>
        <v>1107</v>
      </c>
      <c r="EF13" s="420">
        <f t="shared" si="252"/>
        <v>25</v>
      </c>
      <c r="EG13" s="420">
        <f t="shared" si="252"/>
        <v>3</v>
      </c>
      <c r="EH13" s="420">
        <f t="shared" si="252"/>
        <v>0</v>
      </c>
      <c r="EI13" s="420">
        <f t="shared" si="252"/>
        <v>0</v>
      </c>
      <c r="EJ13" s="420">
        <f t="shared" si="252"/>
        <v>0</v>
      </c>
      <c r="EK13" s="420">
        <f t="shared" si="252"/>
        <v>0</v>
      </c>
      <c r="EL13" s="420">
        <f t="shared" si="252"/>
        <v>0</v>
      </c>
      <c r="EM13" s="420">
        <f t="shared" si="252"/>
        <v>0</v>
      </c>
      <c r="EN13" s="420">
        <f t="shared" ref="EN13:FA13" si="253">SUM(EN11:EN12)</f>
        <v>0</v>
      </c>
      <c r="EO13" s="420">
        <f t="shared" si="253"/>
        <v>0</v>
      </c>
      <c r="EP13" s="420">
        <f t="shared" si="253"/>
        <v>0</v>
      </c>
      <c r="EQ13" s="420">
        <f t="shared" si="253"/>
        <v>0</v>
      </c>
      <c r="ER13" s="420">
        <f t="shared" si="253"/>
        <v>0</v>
      </c>
      <c r="ES13" s="420">
        <f t="shared" si="253"/>
        <v>0</v>
      </c>
      <c r="ET13" s="420">
        <f t="shared" si="253"/>
        <v>0</v>
      </c>
      <c r="EU13" s="420">
        <f t="shared" si="253"/>
        <v>0</v>
      </c>
      <c r="EV13" s="420">
        <f t="shared" si="253"/>
        <v>0</v>
      </c>
      <c r="EW13" s="420">
        <f t="shared" si="253"/>
        <v>0</v>
      </c>
      <c r="EX13" s="420">
        <f t="shared" si="253"/>
        <v>0</v>
      </c>
      <c r="EY13" s="420">
        <f t="shared" si="253"/>
        <v>0</v>
      </c>
      <c r="EZ13" s="420">
        <f t="shared" si="253"/>
        <v>0</v>
      </c>
      <c r="FA13" s="420">
        <f t="shared" si="253"/>
        <v>0</v>
      </c>
      <c r="FB13" s="420"/>
      <c r="FC13" s="420"/>
      <c r="FD13" s="420"/>
      <c r="FE13" s="420"/>
      <c r="FF13" s="420"/>
      <c r="FG13" s="420"/>
      <c r="FH13" s="420"/>
      <c r="FI13" s="420"/>
      <c r="FJ13" s="420"/>
      <c r="FK13" s="420"/>
      <c r="FL13" s="420"/>
      <c r="FM13" s="420"/>
      <c r="FN13" s="420"/>
      <c r="FO13" s="420"/>
      <c r="FP13" s="420"/>
      <c r="FQ13" s="420"/>
      <c r="FR13" s="420"/>
      <c r="FS13" s="420"/>
      <c r="FT13" s="420"/>
      <c r="FU13" s="420"/>
      <c r="FV13" s="420"/>
      <c r="FW13" s="420"/>
      <c r="FX13" s="420"/>
      <c r="FY13" s="420"/>
      <c r="FZ13" s="420"/>
      <c r="GA13" s="420"/>
      <c r="GB13" s="420"/>
      <c r="GC13" s="420"/>
      <c r="GD13" s="420"/>
      <c r="GE13" s="420"/>
      <c r="GF13" s="420"/>
      <c r="GG13" s="420"/>
      <c r="GH13" s="420"/>
      <c r="GI13" s="420"/>
      <c r="GJ13" s="420"/>
      <c r="GK13" s="420"/>
      <c r="GL13" s="420"/>
      <c r="GM13" s="420"/>
      <c r="GN13" s="420"/>
      <c r="GO13" s="420"/>
      <c r="GP13" s="420"/>
      <c r="GQ13" s="420"/>
      <c r="GR13" s="420"/>
      <c r="GS13" s="420"/>
      <c r="GT13" s="420"/>
      <c r="GU13" s="420"/>
      <c r="GV13" s="420"/>
      <c r="GW13" s="420"/>
      <c r="GX13" s="420"/>
      <c r="GY13" s="420"/>
      <c r="GZ13" s="420"/>
      <c r="HA13" s="420"/>
      <c r="HB13" s="420"/>
      <c r="HC13" s="420"/>
      <c r="HD13" s="420"/>
      <c r="HE13" s="420"/>
      <c r="HF13" s="420"/>
      <c r="HG13" s="420"/>
      <c r="HH13" s="420"/>
      <c r="HI13" s="420"/>
      <c r="HJ13" s="420"/>
      <c r="HK13" s="420"/>
      <c r="HL13" s="420"/>
      <c r="HM13" s="420"/>
      <c r="HN13" s="420"/>
      <c r="HO13" s="420"/>
      <c r="HP13" s="420"/>
      <c r="HQ13" s="420"/>
      <c r="HR13" s="420"/>
      <c r="HS13" s="420"/>
      <c r="HT13" s="420"/>
      <c r="HU13" s="420"/>
      <c r="HV13" s="420"/>
      <c r="HW13" s="420"/>
      <c r="HX13" s="420"/>
      <c r="HY13" s="420"/>
      <c r="HZ13" s="420"/>
      <c r="IA13" s="420"/>
      <c r="IB13" s="420"/>
      <c r="IC13" s="420"/>
      <c r="ID13" s="420"/>
      <c r="IE13" s="420"/>
      <c r="IF13" s="420"/>
      <c r="IG13" s="420"/>
      <c r="IH13" s="420"/>
      <c r="II13" s="420"/>
      <c r="IJ13" s="420"/>
      <c r="IK13" s="420"/>
      <c r="IL13" s="420"/>
      <c r="IM13" s="420"/>
      <c r="IN13" s="420"/>
      <c r="IO13" s="420"/>
      <c r="IP13" s="420"/>
      <c r="IQ13" s="420"/>
      <c r="IR13" s="420"/>
      <c r="IS13" s="420"/>
      <c r="IT13" s="420"/>
      <c r="IU13" s="420"/>
      <c r="IV13" s="420"/>
      <c r="IW13" s="420"/>
      <c r="IX13" s="420"/>
      <c r="IY13" s="420"/>
      <c r="IZ13" s="420"/>
      <c r="JA13" s="420"/>
      <c r="JB13" s="420"/>
      <c r="JC13" s="420"/>
      <c r="JD13" s="420"/>
      <c r="JE13" s="420"/>
      <c r="JF13" s="420"/>
      <c r="JG13" s="420"/>
      <c r="JH13" s="420"/>
      <c r="JI13" s="420"/>
      <c r="JJ13" s="420"/>
      <c r="JK13" s="420"/>
      <c r="JL13" s="420"/>
      <c r="JM13" s="420"/>
      <c r="JN13" s="420"/>
      <c r="JO13" s="420"/>
      <c r="JP13" s="420"/>
      <c r="JQ13" s="420"/>
      <c r="JR13" s="420"/>
      <c r="JS13" s="420"/>
      <c r="JT13" s="420"/>
      <c r="JU13" s="420"/>
      <c r="JV13" s="420"/>
      <c r="JW13" s="420"/>
      <c r="JX13" s="420"/>
      <c r="JY13" s="420"/>
      <c r="JZ13" s="420"/>
      <c r="KA13" s="420"/>
      <c r="KB13" s="420"/>
      <c r="KC13" s="420"/>
      <c r="KD13" s="420"/>
      <c r="KE13" s="420"/>
      <c r="KF13" s="420"/>
      <c r="KG13" s="420"/>
      <c r="KH13" s="420"/>
      <c r="KI13" s="420"/>
      <c r="KJ13" s="420"/>
      <c r="KK13" s="420"/>
      <c r="KL13" s="420"/>
      <c r="KM13" s="420"/>
      <c r="KN13" s="1188"/>
      <c r="KO13" s="420"/>
      <c r="KP13" s="420"/>
      <c r="KQ13" s="420"/>
      <c r="KR13" s="420"/>
      <c r="KS13" s="420"/>
      <c r="KT13" s="420"/>
      <c r="KU13" s="420"/>
      <c r="KV13" s="420"/>
      <c r="KW13" s="420"/>
      <c r="KX13" s="420"/>
      <c r="KY13" s="420"/>
      <c r="KZ13" s="420"/>
      <c r="LA13" s="420"/>
      <c r="LB13" s="420"/>
      <c r="LC13" s="420"/>
      <c r="LD13" s="420"/>
      <c r="LE13" s="420"/>
      <c r="LF13" s="420"/>
      <c r="LG13" s="420"/>
      <c r="LH13" s="420"/>
      <c r="LI13" s="420"/>
      <c r="LJ13" s="420"/>
      <c r="LK13" s="420"/>
      <c r="LL13" s="420"/>
      <c r="LM13" s="420"/>
      <c r="LN13" s="420"/>
      <c r="LO13" s="420"/>
      <c r="LP13" s="420"/>
      <c r="LQ13" s="420"/>
      <c r="LR13" s="420"/>
      <c r="LS13" s="420"/>
      <c r="LT13" s="420"/>
      <c r="LU13" s="420"/>
      <c r="LV13" s="420"/>
      <c r="LW13" s="420"/>
      <c r="LX13" s="420"/>
      <c r="LY13" s="420"/>
      <c r="LZ13" s="420"/>
      <c r="MA13" s="420"/>
      <c r="MB13" s="420"/>
      <c r="MC13" s="420"/>
      <c r="MD13" s="420"/>
      <c r="ME13" s="420"/>
      <c r="MF13" s="420"/>
      <c r="MG13" s="420"/>
      <c r="MH13" s="420"/>
      <c r="MI13" s="420"/>
      <c r="MJ13" s="420"/>
      <c r="MK13" s="420"/>
      <c r="ML13" s="420"/>
      <c r="MM13" s="420"/>
      <c r="MN13" s="420"/>
      <c r="MO13" s="420"/>
      <c r="MP13" s="420"/>
      <c r="MQ13" s="420"/>
      <c r="MR13" s="420"/>
      <c r="MS13" s="420"/>
      <c r="MT13" s="420"/>
      <c r="MU13" s="420"/>
      <c r="MV13" s="420"/>
      <c r="MW13" s="420"/>
      <c r="MX13" s="420"/>
      <c r="MY13" s="420"/>
      <c r="MZ13" s="420"/>
      <c r="NA13" s="420"/>
      <c r="NB13" s="420"/>
      <c r="NC13" s="420"/>
      <c r="ND13" s="420"/>
      <c r="NE13" s="420"/>
      <c r="NF13" s="420"/>
      <c r="NG13" s="420"/>
      <c r="NH13" s="420"/>
    </row>
    <row r="14" spans="1:372" ht="15.75" customHeight="1">
      <c r="A14" s="59"/>
      <c r="B14" s="59"/>
      <c r="C14" s="59"/>
      <c r="D14" s="59"/>
      <c r="E14" s="59"/>
      <c r="F14" s="59"/>
      <c r="G14" s="59"/>
      <c r="H14" s="59"/>
      <c r="I14" s="59"/>
      <c r="J14" s="59"/>
      <c r="K14" s="59"/>
      <c r="L14" s="59"/>
      <c r="M14" s="59"/>
      <c r="N14" s="59"/>
      <c r="O14" s="59"/>
      <c r="P14" s="59"/>
      <c r="Q14" s="59"/>
      <c r="R14" s="59"/>
      <c r="S14" s="986"/>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c r="GO14" s="59"/>
      <c r="GP14" s="59"/>
      <c r="GQ14" s="59"/>
      <c r="GR14" s="59"/>
      <c r="GS14" s="59"/>
      <c r="GT14" s="59"/>
      <c r="GU14" s="59"/>
      <c r="GV14" s="59"/>
      <c r="GW14" s="59"/>
      <c r="GX14" s="59"/>
      <c r="GY14" s="59"/>
      <c r="GZ14" s="59"/>
      <c r="HA14" s="59"/>
      <c r="HB14" s="59"/>
      <c r="HC14" s="59"/>
      <c r="HD14" s="59"/>
      <c r="HE14" s="59"/>
      <c r="HF14" s="59"/>
      <c r="HG14" s="59"/>
      <c r="HH14" s="59"/>
      <c r="HI14" s="59"/>
      <c r="HJ14" s="59"/>
      <c r="HK14" s="59"/>
      <c r="HL14" s="59"/>
      <c r="HM14" s="59"/>
      <c r="HN14" s="59"/>
      <c r="HO14" s="59"/>
      <c r="HP14" s="59"/>
      <c r="HQ14" s="59"/>
      <c r="HR14" s="59"/>
      <c r="HS14" s="59"/>
      <c r="HT14" s="59"/>
      <c r="HU14" s="59"/>
      <c r="HV14" s="59"/>
      <c r="HW14" s="59"/>
      <c r="HX14" s="59"/>
      <c r="HY14" s="59"/>
      <c r="HZ14" s="59"/>
      <c r="IA14" s="59"/>
      <c r="IB14" s="59"/>
      <c r="IC14" s="59"/>
      <c r="ID14" s="59"/>
      <c r="IE14" s="59"/>
      <c r="IF14" s="59"/>
      <c r="IG14" s="59"/>
      <c r="IH14" s="59"/>
      <c r="II14" s="59"/>
      <c r="IJ14" s="59"/>
      <c r="IK14" s="59"/>
      <c r="IL14" s="59"/>
      <c r="IM14" s="59"/>
      <c r="IN14" s="59"/>
      <c r="IO14" s="59"/>
      <c r="IP14" s="59"/>
      <c r="IQ14" s="59"/>
      <c r="IR14" s="59"/>
      <c r="IS14" s="59"/>
      <c r="IT14" s="59"/>
      <c r="IU14" s="59"/>
      <c r="IV14" s="59"/>
      <c r="IW14" s="59"/>
      <c r="IX14" s="59"/>
      <c r="IY14" s="59"/>
      <c r="IZ14" s="59"/>
      <c r="JA14" s="59"/>
      <c r="JB14" s="59"/>
      <c r="JC14" s="59"/>
      <c r="JD14" s="59"/>
      <c r="JE14" s="59"/>
      <c r="JF14" s="59"/>
      <c r="JG14" s="59"/>
      <c r="JH14" s="59"/>
      <c r="JI14" s="59"/>
      <c r="JJ14" s="59"/>
      <c r="JK14" s="59"/>
      <c r="JL14" s="59"/>
      <c r="JM14" s="59"/>
      <c r="JN14" s="59"/>
      <c r="JO14" s="59"/>
      <c r="JP14" s="59"/>
      <c r="JQ14" s="59"/>
      <c r="JR14" s="59"/>
      <c r="JS14" s="59"/>
      <c r="JT14" s="59"/>
      <c r="JU14" s="59"/>
      <c r="JV14" s="59"/>
      <c r="JW14" s="59"/>
      <c r="JX14" s="59"/>
      <c r="JY14" s="59"/>
      <c r="JZ14" s="59"/>
      <c r="KA14" s="59"/>
      <c r="KB14" s="59"/>
      <c r="KC14" s="59"/>
      <c r="KD14" s="59"/>
      <c r="KE14" s="59"/>
      <c r="KF14" s="59"/>
      <c r="KG14" s="59"/>
      <c r="KH14" s="59"/>
      <c r="KI14" s="59"/>
      <c r="KJ14" s="59"/>
      <c r="KK14" s="59"/>
      <c r="KL14" s="59"/>
      <c r="KM14" s="59"/>
      <c r="KN14" s="1190"/>
      <c r="KO14" s="59"/>
      <c r="KP14" s="59"/>
      <c r="KQ14" s="59"/>
      <c r="KR14" s="59"/>
      <c r="KS14" s="59"/>
      <c r="KT14" s="59"/>
      <c r="KU14" s="59"/>
      <c r="KV14" s="59"/>
      <c r="KW14" s="59"/>
      <c r="KX14" s="59"/>
      <c r="KY14" s="59"/>
      <c r="KZ14" s="59"/>
      <c r="LA14" s="59"/>
      <c r="LB14" s="59"/>
      <c r="LC14" s="59"/>
      <c r="LD14" s="59"/>
      <c r="LE14" s="59"/>
      <c r="LF14" s="59"/>
      <c r="LG14" s="59"/>
      <c r="LH14" s="59"/>
      <c r="LI14" s="59"/>
      <c r="LJ14" s="59"/>
      <c r="LK14" s="59"/>
      <c r="LL14" s="59"/>
      <c r="LM14" s="59"/>
      <c r="LN14" s="59"/>
      <c r="LO14" s="59"/>
      <c r="LP14" s="59"/>
      <c r="LQ14" s="59"/>
      <c r="LR14" s="59"/>
      <c r="LS14" s="59"/>
      <c r="LT14" s="59"/>
      <c r="LU14" s="59"/>
      <c r="LV14" s="59"/>
      <c r="LW14" s="59"/>
      <c r="LX14" s="59"/>
      <c r="LY14" s="59"/>
      <c r="LZ14" s="59"/>
      <c r="MA14" s="59"/>
      <c r="MB14" s="59"/>
      <c r="MC14" s="59"/>
      <c r="MD14" s="59"/>
      <c r="ME14" s="59"/>
      <c r="MF14" s="59"/>
      <c r="MG14" s="59"/>
      <c r="MH14" s="59"/>
      <c r="MI14" s="59"/>
      <c r="MJ14" s="59"/>
      <c r="MK14" s="59"/>
      <c r="ML14" s="59"/>
      <c r="MM14" s="59"/>
      <c r="MN14" s="59"/>
      <c r="MO14" s="59"/>
      <c r="MP14" s="59"/>
      <c r="MQ14" s="59"/>
      <c r="MR14" s="59"/>
      <c r="MS14" s="59"/>
      <c r="MT14" s="59"/>
      <c r="MU14" s="59"/>
      <c r="MV14" s="59"/>
      <c r="MW14" s="59"/>
      <c r="MX14" s="59"/>
      <c r="MY14" s="59"/>
      <c r="MZ14" s="59"/>
      <c r="NA14" s="59"/>
      <c r="NB14" s="59"/>
      <c r="NC14" s="59"/>
      <c r="ND14" s="59"/>
      <c r="NE14" s="59"/>
      <c r="NF14" s="59"/>
      <c r="NG14" s="59"/>
      <c r="NH14" s="59"/>
    </row>
    <row r="15" spans="1:372" ht="20.25" customHeight="1">
      <c r="A15" s="71" t="s">
        <v>716</v>
      </c>
      <c r="B15" s="416"/>
      <c r="C15" s="416"/>
      <c r="D15" s="416"/>
      <c r="E15" s="416"/>
      <c r="F15" s="416"/>
      <c r="G15" s="416"/>
      <c r="H15" s="416"/>
      <c r="I15" s="416"/>
      <c r="J15" s="416"/>
      <c r="K15" s="416"/>
      <c r="L15" s="416"/>
      <c r="M15" s="416"/>
      <c r="N15" s="416"/>
      <c r="O15" s="416"/>
      <c r="P15" s="416"/>
      <c r="Q15" s="416"/>
      <c r="R15" s="416"/>
      <c r="S15" s="416"/>
      <c r="T15" s="416"/>
      <c r="U15" s="416"/>
      <c r="V15" s="416"/>
      <c r="W15" s="416"/>
      <c r="X15" s="416"/>
      <c r="Y15" s="416"/>
      <c r="Z15" s="416"/>
      <c r="AA15" s="416"/>
      <c r="AB15" s="416"/>
      <c r="AC15" s="416"/>
      <c r="AD15" s="416"/>
      <c r="AE15" s="416"/>
      <c r="AF15" s="416"/>
      <c r="AG15" s="416"/>
      <c r="AH15" s="416"/>
      <c r="AI15" s="416"/>
      <c r="AJ15" s="416"/>
      <c r="AK15" s="416"/>
      <c r="AL15" s="416"/>
      <c r="AM15" s="416"/>
      <c r="AN15" s="416"/>
      <c r="AO15" s="416"/>
      <c r="AP15" s="416"/>
      <c r="AQ15" s="416"/>
      <c r="AR15" s="416"/>
      <c r="AS15" s="416"/>
      <c r="AT15" s="416"/>
      <c r="AU15" s="416"/>
      <c r="AV15" s="416"/>
      <c r="AW15" s="416"/>
      <c r="AX15" s="416"/>
      <c r="AY15" s="416"/>
      <c r="AZ15" s="416"/>
      <c r="BA15" s="416"/>
      <c r="BB15" s="416"/>
      <c r="BC15" s="416"/>
      <c r="BD15" s="416"/>
      <c r="BE15" s="416"/>
      <c r="BF15" s="416"/>
      <c r="BG15" s="416"/>
      <c r="BH15" s="416"/>
      <c r="BI15" s="416"/>
      <c r="BJ15" s="416"/>
      <c r="BK15" s="416"/>
      <c r="BL15" s="416"/>
      <c r="BM15" s="416"/>
      <c r="BN15" s="416"/>
      <c r="BO15" s="416"/>
      <c r="BP15" s="416"/>
      <c r="BQ15" s="416"/>
      <c r="BR15" s="416"/>
      <c r="BS15" s="416"/>
      <c r="BT15" s="416"/>
      <c r="BU15" s="416"/>
      <c r="BV15" s="416"/>
      <c r="BW15" s="416"/>
      <c r="BX15" s="416"/>
      <c r="BY15" s="416"/>
      <c r="BZ15" s="416"/>
      <c r="CA15" s="416"/>
      <c r="CB15" s="416"/>
      <c r="CC15" s="416"/>
      <c r="CD15" s="416"/>
      <c r="CE15" s="416"/>
      <c r="CF15" s="416"/>
      <c r="CG15" s="416"/>
      <c r="CH15" s="416"/>
      <c r="CI15" s="416"/>
      <c r="CJ15" s="416"/>
      <c r="CK15" s="416"/>
      <c r="CL15" s="416"/>
      <c r="CM15" s="416"/>
      <c r="CN15" s="416"/>
      <c r="CO15" s="416"/>
      <c r="CP15" s="416"/>
      <c r="CQ15" s="416"/>
      <c r="CR15" s="416"/>
      <c r="CS15" s="416"/>
      <c r="CT15" s="416"/>
      <c r="CU15" s="416"/>
      <c r="CV15" s="416"/>
      <c r="CW15" s="416"/>
      <c r="CX15" s="416"/>
      <c r="CY15" s="416"/>
      <c r="CZ15" s="416"/>
      <c r="DA15" s="416"/>
      <c r="DB15" s="416"/>
      <c r="DC15" s="416"/>
      <c r="DD15" s="416"/>
      <c r="DE15" s="416"/>
      <c r="DF15" s="416"/>
      <c r="DG15" s="416"/>
      <c r="DH15" s="416"/>
      <c r="DI15" s="416"/>
      <c r="DJ15" s="416"/>
      <c r="DK15" s="416"/>
      <c r="DL15" s="416"/>
      <c r="DM15" s="416"/>
      <c r="DN15" s="416"/>
      <c r="DO15" s="416"/>
      <c r="DP15" s="416"/>
      <c r="DQ15" s="416"/>
      <c r="DR15" s="416"/>
      <c r="DS15" s="416"/>
      <c r="DT15" s="416"/>
      <c r="DU15" s="416"/>
      <c r="DV15" s="416"/>
      <c r="DW15" s="416"/>
      <c r="DX15" s="416"/>
      <c r="DY15" s="416"/>
      <c r="DZ15" s="416"/>
      <c r="EA15" s="416"/>
      <c r="EB15" s="416"/>
      <c r="EC15" s="416"/>
      <c r="ED15" s="416"/>
      <c r="EE15" s="416"/>
      <c r="EF15" s="416"/>
      <c r="EG15" s="416"/>
      <c r="EH15" s="416"/>
      <c r="EI15" s="416"/>
      <c r="EJ15" s="416"/>
      <c r="EK15" s="416"/>
      <c r="EL15" s="416"/>
      <c r="EM15" s="416"/>
      <c r="EN15" s="416"/>
      <c r="EO15" s="416"/>
      <c r="EP15" s="416"/>
      <c r="EQ15" s="416"/>
      <c r="ER15" s="416"/>
      <c r="ES15" s="416"/>
      <c r="ET15" s="416"/>
      <c r="EU15" s="416"/>
      <c r="EV15" s="416"/>
      <c r="EW15" s="416"/>
      <c r="EX15" s="416"/>
      <c r="EY15" s="416"/>
      <c r="EZ15" s="416"/>
      <c r="FA15" s="416"/>
      <c r="FB15" s="416"/>
      <c r="FC15" s="416"/>
      <c r="FD15" s="416"/>
      <c r="FE15" s="416"/>
      <c r="FF15" s="416"/>
      <c r="FG15" s="416"/>
      <c r="FH15" s="416"/>
      <c r="FI15" s="416"/>
      <c r="FJ15" s="416"/>
      <c r="FK15" s="416"/>
      <c r="FL15" s="416"/>
      <c r="FM15" s="416"/>
      <c r="FN15" s="416"/>
      <c r="FO15" s="416"/>
      <c r="FP15" s="416"/>
      <c r="FQ15" s="416"/>
      <c r="FR15" s="416"/>
      <c r="FS15" s="416"/>
      <c r="FT15" s="416"/>
      <c r="FU15" s="416"/>
      <c r="FV15" s="416"/>
      <c r="FW15" s="416"/>
      <c r="FX15" s="416"/>
      <c r="FY15" s="416"/>
      <c r="FZ15" s="416"/>
      <c r="GA15" s="416"/>
      <c r="GB15" s="416"/>
      <c r="GC15" s="416"/>
      <c r="GD15" s="416"/>
      <c r="GE15" s="416"/>
      <c r="GF15" s="416"/>
      <c r="GG15" s="416"/>
      <c r="GH15" s="416"/>
      <c r="GI15" s="416"/>
      <c r="GJ15" s="416"/>
      <c r="GK15" s="416"/>
      <c r="GL15" s="416"/>
      <c r="GM15" s="416"/>
      <c r="GN15" s="416"/>
      <c r="GO15" s="416"/>
      <c r="GP15" s="416"/>
      <c r="GQ15" s="416"/>
      <c r="GR15" s="416"/>
      <c r="GS15" s="416"/>
      <c r="GT15" s="416"/>
      <c r="GU15" s="416"/>
      <c r="GV15" s="416"/>
      <c r="GW15" s="416"/>
      <c r="GX15" s="416"/>
      <c r="GY15" s="416"/>
      <c r="GZ15" s="416"/>
      <c r="HA15" s="416"/>
      <c r="HB15" s="416"/>
      <c r="HC15" s="416"/>
      <c r="HD15" s="416"/>
      <c r="HE15" s="416"/>
      <c r="HF15" s="416"/>
      <c r="HG15" s="416"/>
      <c r="HH15" s="416"/>
      <c r="HI15" s="416"/>
      <c r="HJ15" s="416"/>
      <c r="HK15" s="416"/>
      <c r="HL15" s="416"/>
      <c r="HM15" s="416"/>
      <c r="HN15" s="416"/>
      <c r="HO15" s="416"/>
      <c r="HP15" s="416"/>
      <c r="HQ15" s="416"/>
      <c r="HR15" s="416"/>
      <c r="HS15" s="416"/>
      <c r="HT15" s="416"/>
      <c r="HU15" s="416"/>
      <c r="HV15" s="416"/>
      <c r="HW15" s="416"/>
      <c r="HX15" s="416"/>
      <c r="HY15" s="416"/>
      <c r="HZ15" s="416"/>
      <c r="IA15" s="416"/>
      <c r="IB15" s="416"/>
      <c r="IC15" s="416"/>
      <c r="ID15" s="416"/>
      <c r="IE15" s="416"/>
      <c r="IF15" s="416"/>
      <c r="IG15" s="416"/>
      <c r="IH15" s="416"/>
      <c r="II15" s="416"/>
      <c r="IJ15" s="416"/>
      <c r="IK15" s="416"/>
      <c r="IL15" s="416"/>
      <c r="IM15" s="416"/>
      <c r="IN15" s="416"/>
      <c r="IO15" s="416"/>
      <c r="IP15" s="416"/>
      <c r="IQ15" s="416"/>
      <c r="IR15" s="416"/>
      <c r="IS15" s="416"/>
      <c r="IT15" s="416"/>
      <c r="IU15" s="416"/>
      <c r="IV15" s="416"/>
      <c r="IW15" s="416"/>
      <c r="IX15" s="416"/>
      <c r="IY15" s="416"/>
      <c r="IZ15" s="416"/>
      <c r="JA15" s="416"/>
      <c r="JB15" s="416"/>
      <c r="JC15" s="416"/>
      <c r="JD15" s="416"/>
      <c r="JE15" s="416"/>
      <c r="JF15" s="416"/>
      <c r="JG15" s="416"/>
      <c r="JH15" s="416"/>
      <c r="JI15" s="416"/>
      <c r="JJ15" s="416"/>
      <c r="JK15" s="416"/>
      <c r="JL15" s="416"/>
      <c r="JM15" s="416"/>
      <c r="JN15" s="416"/>
      <c r="JO15" s="416"/>
      <c r="JP15" s="416"/>
      <c r="JQ15" s="416"/>
      <c r="JR15" s="416"/>
      <c r="JS15" s="416"/>
      <c r="JT15" s="416"/>
      <c r="JU15" s="416"/>
      <c r="JV15" s="416"/>
      <c r="JW15" s="416"/>
      <c r="JX15" s="416"/>
      <c r="JY15" s="416"/>
      <c r="JZ15" s="416"/>
      <c r="KA15" s="416"/>
      <c r="KB15" s="416"/>
      <c r="KC15" s="416"/>
      <c r="KD15" s="416"/>
      <c r="KE15" s="416"/>
      <c r="KF15" s="416"/>
      <c r="KG15" s="416"/>
      <c r="KH15" s="416"/>
      <c r="KI15" s="416"/>
      <c r="KJ15" s="416"/>
      <c r="KK15" s="416"/>
      <c r="KL15" s="416"/>
      <c r="KM15" s="416"/>
      <c r="KN15" s="1188"/>
      <c r="KO15" s="416"/>
      <c r="KP15" s="416"/>
      <c r="KQ15" s="416"/>
      <c r="KR15" s="416"/>
      <c r="KS15" s="416"/>
      <c r="KT15" s="416"/>
      <c r="KU15" s="416"/>
      <c r="KV15" s="416"/>
      <c r="KW15" s="416"/>
      <c r="KX15" s="416"/>
      <c r="KY15" s="416"/>
      <c r="KZ15" s="416"/>
      <c r="LA15" s="416"/>
      <c r="LB15" s="416"/>
      <c r="LC15" s="416"/>
      <c r="LD15" s="416"/>
      <c r="LE15" s="416"/>
      <c r="LF15" s="416"/>
      <c r="LG15" s="416"/>
      <c r="LH15" s="416"/>
      <c r="LI15" s="416"/>
      <c r="LJ15" s="416"/>
      <c r="LK15" s="416"/>
      <c r="LL15" s="416"/>
      <c r="LM15" s="416"/>
      <c r="LN15" s="416"/>
      <c r="LO15" s="416"/>
      <c r="LP15" s="416"/>
      <c r="LQ15" s="416"/>
      <c r="LR15" s="416"/>
      <c r="LS15" s="416"/>
      <c r="LT15" s="416"/>
      <c r="LU15" s="416"/>
      <c r="LV15" s="416"/>
      <c r="LW15" s="416"/>
      <c r="LX15" s="416"/>
      <c r="LY15" s="416"/>
      <c r="LZ15" s="416"/>
      <c r="MA15" s="416"/>
      <c r="MB15" s="416"/>
      <c r="MC15" s="416"/>
      <c r="MD15" s="416"/>
      <c r="ME15" s="416"/>
      <c r="MF15" s="416"/>
      <c r="MG15" s="416"/>
      <c r="MH15" s="416"/>
      <c r="MI15" s="416"/>
      <c r="MJ15" s="416"/>
      <c r="MK15" s="416"/>
      <c r="ML15" s="416"/>
      <c r="MM15" s="416"/>
      <c r="MN15" s="416"/>
      <c r="MO15" s="416"/>
      <c r="MP15" s="416"/>
      <c r="MQ15" s="416"/>
      <c r="MR15" s="416"/>
      <c r="MS15" s="416"/>
      <c r="MT15" s="416"/>
      <c r="MU15" s="416"/>
      <c r="MV15" s="416"/>
      <c r="MW15" s="416"/>
      <c r="MX15" s="416"/>
      <c r="MY15" s="416"/>
      <c r="MZ15" s="416"/>
      <c r="NA15" s="416"/>
      <c r="NB15" s="416"/>
      <c r="NC15" s="416"/>
      <c r="ND15" s="416"/>
      <c r="NE15" s="416"/>
      <c r="NF15" s="416"/>
      <c r="NG15" s="416"/>
      <c r="NH15" s="416"/>
    </row>
    <row r="16" spans="1:372" ht="15" customHeight="1">
      <c r="A16" s="65" t="s">
        <v>717</v>
      </c>
      <c r="B16" s="421">
        <v>0</v>
      </c>
      <c r="C16" s="421">
        <v>0</v>
      </c>
      <c r="D16" s="421">
        <v>0</v>
      </c>
      <c r="E16" s="421">
        <v>0</v>
      </c>
      <c r="F16" s="421">
        <v>0</v>
      </c>
      <c r="G16" s="421">
        <v>0</v>
      </c>
      <c r="H16" s="421">
        <v>0</v>
      </c>
      <c r="I16" s="421">
        <v>0</v>
      </c>
      <c r="J16" s="421">
        <v>0</v>
      </c>
      <c r="K16" s="421">
        <v>0</v>
      </c>
      <c r="L16" s="421">
        <v>0</v>
      </c>
      <c r="M16" s="421">
        <v>0</v>
      </c>
      <c r="N16" s="421">
        <v>0</v>
      </c>
      <c r="O16" s="421">
        <v>0</v>
      </c>
      <c r="P16" s="421">
        <v>0</v>
      </c>
      <c r="Q16" s="421">
        <v>0</v>
      </c>
      <c r="R16" s="421">
        <v>0</v>
      </c>
      <c r="S16" s="623">
        <v>0</v>
      </c>
      <c r="T16" s="421">
        <v>0</v>
      </c>
      <c r="U16" s="421">
        <v>0</v>
      </c>
      <c r="V16" s="421">
        <v>0</v>
      </c>
      <c r="W16" s="421">
        <v>0</v>
      </c>
      <c r="X16" s="421">
        <v>0</v>
      </c>
      <c r="Y16" s="421">
        <v>0</v>
      </c>
      <c r="Z16" s="421">
        <v>0</v>
      </c>
      <c r="AA16" s="421">
        <v>0</v>
      </c>
      <c r="AB16" s="421">
        <v>0</v>
      </c>
      <c r="AC16" s="421">
        <v>1</v>
      </c>
      <c r="AD16" s="421">
        <v>1</v>
      </c>
      <c r="AE16" s="421">
        <v>1</v>
      </c>
      <c r="AF16" s="421">
        <v>0</v>
      </c>
      <c r="AG16" s="421">
        <v>0</v>
      </c>
      <c r="AH16" s="421">
        <v>0</v>
      </c>
      <c r="AI16" s="421">
        <v>0</v>
      </c>
      <c r="AJ16" s="421">
        <v>0</v>
      </c>
      <c r="AK16" s="421">
        <v>0</v>
      </c>
      <c r="AL16" s="421">
        <v>0</v>
      </c>
      <c r="AM16" s="421">
        <v>0</v>
      </c>
      <c r="AN16" s="421">
        <v>0</v>
      </c>
      <c r="AO16" s="421">
        <v>0</v>
      </c>
      <c r="AP16" s="421">
        <v>0</v>
      </c>
      <c r="AQ16" s="421">
        <v>0</v>
      </c>
      <c r="AR16" s="421">
        <v>0</v>
      </c>
      <c r="AS16" s="421">
        <v>0</v>
      </c>
      <c r="AT16" s="421">
        <v>0</v>
      </c>
      <c r="AU16" s="421">
        <v>0</v>
      </c>
      <c r="AV16" s="421">
        <v>0</v>
      </c>
      <c r="AW16" s="421">
        <v>0</v>
      </c>
      <c r="AX16" s="421">
        <v>0</v>
      </c>
      <c r="AY16" s="421">
        <v>0</v>
      </c>
      <c r="AZ16" s="421">
        <v>0</v>
      </c>
      <c r="BA16" s="421">
        <v>0</v>
      </c>
      <c r="BB16" s="421">
        <v>1</v>
      </c>
      <c r="BC16" s="421">
        <v>1</v>
      </c>
      <c r="BD16" s="421">
        <v>4</v>
      </c>
      <c r="BE16" s="421">
        <v>4</v>
      </c>
      <c r="BF16" s="421">
        <v>3</v>
      </c>
      <c r="BG16" s="421">
        <v>3</v>
      </c>
      <c r="BH16" s="421">
        <v>3</v>
      </c>
      <c r="BI16" s="421">
        <v>3</v>
      </c>
      <c r="BJ16" s="421">
        <v>1</v>
      </c>
      <c r="BK16" s="421">
        <v>1</v>
      </c>
      <c r="BL16" s="421">
        <v>1</v>
      </c>
      <c r="BM16" s="421">
        <v>1</v>
      </c>
      <c r="BN16" s="421">
        <v>1</v>
      </c>
      <c r="BO16" s="421">
        <v>3</v>
      </c>
      <c r="BP16" s="421">
        <v>2</v>
      </c>
      <c r="BQ16" s="421">
        <v>2</v>
      </c>
      <c r="BR16" s="421">
        <v>0</v>
      </c>
      <c r="BS16" s="421">
        <v>0</v>
      </c>
      <c r="BT16" s="421">
        <v>0</v>
      </c>
      <c r="BU16" s="421">
        <v>0</v>
      </c>
      <c r="BV16" s="421">
        <v>0</v>
      </c>
      <c r="BW16" s="421">
        <v>0</v>
      </c>
      <c r="BX16" s="421">
        <v>0</v>
      </c>
      <c r="BY16" s="421">
        <v>0</v>
      </c>
      <c r="BZ16" s="421">
        <v>0</v>
      </c>
      <c r="CA16" s="421">
        <v>0</v>
      </c>
      <c r="CB16" s="421">
        <v>0</v>
      </c>
      <c r="CC16" s="421">
        <v>0</v>
      </c>
      <c r="CD16" s="421">
        <v>0</v>
      </c>
      <c r="CE16" s="421">
        <v>0</v>
      </c>
      <c r="CF16" s="421">
        <v>0</v>
      </c>
      <c r="CG16" s="421">
        <v>0</v>
      </c>
      <c r="CH16" s="421">
        <v>0</v>
      </c>
      <c r="CI16" s="421">
        <v>0</v>
      </c>
      <c r="CJ16" s="421">
        <v>0</v>
      </c>
      <c r="CK16" s="421">
        <v>0</v>
      </c>
      <c r="CL16" s="421">
        <v>0</v>
      </c>
      <c r="CM16" s="421">
        <v>0</v>
      </c>
      <c r="CN16" s="421">
        <v>0</v>
      </c>
      <c r="CO16" s="421">
        <v>0</v>
      </c>
      <c r="CP16" s="421">
        <v>0</v>
      </c>
      <c r="CQ16" s="421">
        <v>0</v>
      </c>
      <c r="CR16" s="421">
        <v>0</v>
      </c>
      <c r="CS16" s="421">
        <v>0</v>
      </c>
      <c r="CT16" s="421">
        <v>1</v>
      </c>
      <c r="CU16" s="421">
        <v>2</v>
      </c>
      <c r="CV16" s="421">
        <v>0</v>
      </c>
      <c r="CW16" s="421">
        <v>0</v>
      </c>
      <c r="CX16" s="421">
        <v>0</v>
      </c>
      <c r="CY16" s="421">
        <v>0</v>
      </c>
      <c r="CZ16" s="421">
        <v>0</v>
      </c>
      <c r="DA16" s="421">
        <v>0</v>
      </c>
      <c r="DB16" s="421">
        <v>0</v>
      </c>
      <c r="DC16" s="421">
        <v>0</v>
      </c>
      <c r="DD16" s="421">
        <v>0</v>
      </c>
      <c r="DE16" s="421">
        <v>0</v>
      </c>
      <c r="DF16" s="421">
        <v>0</v>
      </c>
      <c r="DG16" s="421">
        <v>0</v>
      </c>
      <c r="DH16" s="421">
        <v>0</v>
      </c>
      <c r="DI16" s="421">
        <v>0</v>
      </c>
      <c r="DJ16" s="421">
        <v>0</v>
      </c>
      <c r="DK16" s="421">
        <v>0</v>
      </c>
      <c r="DL16" s="421">
        <v>0</v>
      </c>
      <c r="DM16" s="421">
        <v>0</v>
      </c>
      <c r="DN16" s="421">
        <v>0</v>
      </c>
      <c r="DO16" s="421">
        <v>0</v>
      </c>
      <c r="DP16" s="421">
        <v>0</v>
      </c>
      <c r="DQ16" s="421">
        <v>0</v>
      </c>
      <c r="DR16" s="421">
        <v>0</v>
      </c>
      <c r="DS16" s="421">
        <v>0</v>
      </c>
      <c r="DT16" s="421">
        <v>0</v>
      </c>
      <c r="DU16" s="421">
        <v>0</v>
      </c>
      <c r="DV16" s="421">
        <v>0</v>
      </c>
      <c r="DW16" s="421">
        <v>0</v>
      </c>
      <c r="DX16" s="421">
        <v>0</v>
      </c>
      <c r="DY16" s="421">
        <v>0</v>
      </c>
      <c r="DZ16" s="421">
        <v>0</v>
      </c>
      <c r="EA16" s="421">
        <v>0</v>
      </c>
      <c r="EB16" s="421">
        <v>0</v>
      </c>
      <c r="EC16" s="421">
        <v>0</v>
      </c>
      <c r="ED16" s="421">
        <v>1</v>
      </c>
      <c r="EE16" s="421">
        <v>2</v>
      </c>
      <c r="EF16" s="421">
        <v>2</v>
      </c>
      <c r="EG16" s="421">
        <v>0</v>
      </c>
      <c r="EH16" s="421"/>
      <c r="EI16" s="421"/>
      <c r="EJ16" s="421"/>
      <c r="EK16" s="421"/>
      <c r="EL16" s="421"/>
      <c r="EM16" s="421"/>
      <c r="EN16" s="421"/>
      <c r="EO16" s="421"/>
      <c r="EP16" s="421"/>
      <c r="EQ16" s="421"/>
      <c r="ER16" s="421"/>
      <c r="ES16" s="421"/>
      <c r="ET16" s="421"/>
      <c r="EU16" s="421"/>
      <c r="EV16" s="421"/>
      <c r="EW16" s="421"/>
      <c r="EX16" s="421"/>
      <c r="EY16" s="421"/>
      <c r="EZ16" s="421"/>
      <c r="FA16" s="421"/>
      <c r="FB16" s="421"/>
      <c r="FC16" s="421"/>
      <c r="FD16" s="421"/>
      <c r="FE16" s="421"/>
      <c r="FF16" s="421"/>
      <c r="FG16" s="421"/>
      <c r="FH16" s="421"/>
      <c r="FI16" s="421"/>
      <c r="FJ16" s="421"/>
      <c r="FK16" s="421"/>
      <c r="FL16" s="421"/>
      <c r="FM16" s="421"/>
      <c r="FN16" s="421"/>
      <c r="FO16" s="421"/>
      <c r="FP16" s="421"/>
      <c r="FQ16" s="421"/>
      <c r="FR16" s="421"/>
      <c r="FS16" s="421"/>
      <c r="FT16" s="421"/>
      <c r="FU16" s="421"/>
      <c r="FV16" s="421"/>
      <c r="FW16" s="421"/>
      <c r="FX16" s="421"/>
      <c r="FY16" s="421"/>
      <c r="FZ16" s="421"/>
      <c r="GA16" s="421"/>
      <c r="GB16" s="421"/>
      <c r="GC16" s="421"/>
      <c r="GD16" s="421"/>
      <c r="GE16" s="421"/>
      <c r="GF16" s="421"/>
      <c r="GG16" s="421"/>
      <c r="GH16" s="421"/>
      <c r="GI16" s="421"/>
      <c r="GJ16" s="421"/>
      <c r="GK16" s="421"/>
      <c r="GL16" s="421"/>
      <c r="GM16" s="421"/>
      <c r="GN16" s="421"/>
      <c r="GO16" s="421"/>
      <c r="GP16" s="421"/>
      <c r="GQ16" s="421"/>
      <c r="GR16" s="421"/>
      <c r="GS16" s="421"/>
      <c r="GT16" s="421"/>
      <c r="GU16" s="421"/>
      <c r="GV16" s="421"/>
      <c r="GW16" s="421"/>
      <c r="GX16" s="421"/>
      <c r="GY16" s="421"/>
      <c r="GZ16" s="421"/>
      <c r="HA16" s="421"/>
      <c r="HB16" s="421"/>
      <c r="HC16" s="421"/>
      <c r="HD16" s="421"/>
      <c r="HE16" s="421"/>
      <c r="HF16" s="421"/>
      <c r="HG16" s="421"/>
      <c r="HH16" s="421"/>
      <c r="HI16" s="421"/>
      <c r="HJ16" s="421"/>
      <c r="HK16" s="421"/>
      <c r="HL16" s="421"/>
      <c r="HM16" s="421"/>
      <c r="HN16" s="421"/>
      <c r="HO16" s="421"/>
      <c r="HP16" s="421"/>
      <c r="HQ16" s="421"/>
      <c r="HR16" s="421"/>
      <c r="HS16" s="421"/>
      <c r="HT16" s="421"/>
      <c r="HU16" s="421"/>
      <c r="HV16" s="421"/>
      <c r="HW16" s="421"/>
      <c r="HX16" s="421"/>
      <c r="HY16" s="421"/>
      <c r="HZ16" s="421"/>
      <c r="IA16" s="421"/>
      <c r="IB16" s="421"/>
      <c r="IC16" s="421"/>
      <c r="ID16" s="421"/>
      <c r="IE16" s="421"/>
      <c r="IF16" s="421"/>
      <c r="IG16" s="421"/>
      <c r="IH16" s="421"/>
      <c r="II16" s="421"/>
      <c r="IJ16" s="421"/>
      <c r="IK16" s="421"/>
      <c r="IL16" s="421"/>
      <c r="IM16" s="421"/>
      <c r="IN16" s="421"/>
      <c r="IO16" s="421"/>
      <c r="IP16" s="421"/>
      <c r="IQ16" s="421"/>
      <c r="IR16" s="421"/>
      <c r="IS16" s="421"/>
      <c r="IT16" s="421"/>
      <c r="IU16" s="421"/>
      <c r="IV16" s="421"/>
      <c r="IW16" s="421"/>
      <c r="IX16" s="421"/>
      <c r="IY16" s="421"/>
      <c r="IZ16" s="421"/>
      <c r="JA16" s="421"/>
      <c r="JB16" s="421"/>
      <c r="JC16" s="421"/>
      <c r="JD16" s="421"/>
      <c r="JE16" s="421"/>
      <c r="JF16" s="421"/>
      <c r="JG16" s="421"/>
      <c r="JH16" s="421"/>
      <c r="JI16" s="421"/>
      <c r="JJ16" s="421"/>
      <c r="JK16" s="421"/>
      <c r="JL16" s="421"/>
      <c r="JM16" s="421"/>
      <c r="JN16" s="421"/>
      <c r="JO16" s="421"/>
      <c r="JP16" s="421"/>
      <c r="JQ16" s="421"/>
      <c r="JR16" s="421"/>
      <c r="JS16" s="421"/>
      <c r="JT16" s="421"/>
      <c r="JU16" s="421"/>
      <c r="JV16" s="421"/>
      <c r="JW16" s="421"/>
      <c r="JX16" s="421"/>
      <c r="JY16" s="421"/>
      <c r="JZ16" s="421"/>
      <c r="KA16" s="421"/>
      <c r="KB16" s="421"/>
      <c r="KC16" s="421"/>
      <c r="KD16" s="421"/>
      <c r="KE16" s="421"/>
      <c r="KF16" s="421"/>
      <c r="KG16" s="421"/>
      <c r="KH16" s="421"/>
      <c r="KI16" s="421"/>
      <c r="KJ16" s="421"/>
      <c r="KK16" s="421"/>
      <c r="KL16" s="421"/>
      <c r="KM16" s="421"/>
      <c r="KN16" s="1188"/>
      <c r="KO16" s="421"/>
      <c r="KP16" s="421"/>
      <c r="KQ16" s="421"/>
      <c r="KR16" s="421"/>
      <c r="KS16" s="421"/>
      <c r="KT16" s="421"/>
      <c r="KU16" s="421"/>
      <c r="KV16" s="421"/>
      <c r="KW16" s="421"/>
      <c r="KX16" s="421"/>
      <c r="KY16" s="421"/>
      <c r="KZ16" s="421"/>
      <c r="LA16" s="421"/>
      <c r="LB16" s="421"/>
      <c r="LC16" s="421"/>
      <c r="LD16" s="421"/>
      <c r="LE16" s="421"/>
      <c r="LF16" s="421"/>
      <c r="LG16" s="421"/>
      <c r="LH16" s="421"/>
      <c r="LI16" s="421"/>
      <c r="LJ16" s="421"/>
      <c r="LK16" s="421"/>
      <c r="LL16" s="421"/>
      <c r="LM16" s="421"/>
      <c r="LN16" s="421"/>
      <c r="LO16" s="421"/>
      <c r="LP16" s="421"/>
      <c r="LQ16" s="421"/>
      <c r="LR16" s="421"/>
      <c r="LS16" s="421"/>
      <c r="LT16" s="421"/>
      <c r="LU16" s="421"/>
      <c r="LV16" s="421"/>
      <c r="LW16" s="421"/>
      <c r="LX16" s="421"/>
      <c r="LY16" s="421"/>
      <c r="LZ16" s="421"/>
      <c r="MA16" s="421"/>
      <c r="MB16" s="421"/>
      <c r="MC16" s="421"/>
      <c r="MD16" s="421"/>
      <c r="ME16" s="421"/>
      <c r="MF16" s="421"/>
      <c r="MG16" s="421"/>
      <c r="MH16" s="421"/>
      <c r="MI16" s="421"/>
      <c r="MJ16" s="421"/>
      <c r="MK16" s="421"/>
      <c r="ML16" s="421"/>
      <c r="MM16" s="421"/>
      <c r="MN16" s="421"/>
      <c r="MO16" s="421"/>
      <c r="MP16" s="421"/>
      <c r="MQ16" s="421"/>
      <c r="MR16" s="421"/>
      <c r="MS16" s="421"/>
      <c r="MT16" s="421"/>
      <c r="MU16" s="421"/>
      <c r="MV16" s="421"/>
      <c r="MW16" s="421"/>
      <c r="MX16" s="421"/>
      <c r="MY16" s="421"/>
      <c r="MZ16" s="421"/>
      <c r="NA16" s="421"/>
      <c r="NB16" s="421"/>
      <c r="NC16" s="421"/>
      <c r="ND16" s="421"/>
      <c r="NE16" s="421"/>
      <c r="NF16" s="421"/>
      <c r="NG16" s="421"/>
      <c r="NH16" s="421"/>
    </row>
    <row r="17" spans="1:372" ht="15" customHeight="1">
      <c r="A17" s="65" t="s">
        <v>718</v>
      </c>
      <c r="B17" s="421">
        <v>0</v>
      </c>
      <c r="C17" s="421">
        <v>0</v>
      </c>
      <c r="D17" s="421">
        <v>0</v>
      </c>
      <c r="E17" s="421">
        <v>0</v>
      </c>
      <c r="F17" s="421">
        <v>0</v>
      </c>
      <c r="G17" s="421">
        <v>0</v>
      </c>
      <c r="H17" s="421">
        <v>0</v>
      </c>
      <c r="I17" s="421">
        <v>0</v>
      </c>
      <c r="J17" s="421">
        <v>0</v>
      </c>
      <c r="K17" s="421">
        <v>0</v>
      </c>
      <c r="L17" s="421">
        <v>0</v>
      </c>
      <c r="M17" s="421">
        <v>0</v>
      </c>
      <c r="N17" s="421">
        <v>0</v>
      </c>
      <c r="O17" s="421">
        <v>0</v>
      </c>
      <c r="P17" s="421">
        <v>0</v>
      </c>
      <c r="Q17" s="421">
        <v>0</v>
      </c>
      <c r="R17" s="421">
        <v>0</v>
      </c>
      <c r="S17" s="623">
        <v>0</v>
      </c>
      <c r="T17" s="421">
        <v>0</v>
      </c>
      <c r="U17" s="421">
        <v>0</v>
      </c>
      <c r="V17" s="421">
        <v>0</v>
      </c>
      <c r="W17" s="421">
        <v>0</v>
      </c>
      <c r="X17" s="421">
        <v>0</v>
      </c>
      <c r="Y17" s="421">
        <v>0</v>
      </c>
      <c r="Z17" s="421">
        <v>0</v>
      </c>
      <c r="AA17" s="421">
        <v>0</v>
      </c>
      <c r="AB17" s="421">
        <v>0</v>
      </c>
      <c r="AC17" s="421">
        <v>1</v>
      </c>
      <c r="AD17" s="421">
        <v>1</v>
      </c>
      <c r="AE17" s="421">
        <v>1</v>
      </c>
      <c r="AF17" s="421">
        <v>0</v>
      </c>
      <c r="AG17" s="421">
        <v>0</v>
      </c>
      <c r="AH17" s="421">
        <v>0</v>
      </c>
      <c r="AI17" s="421">
        <v>0</v>
      </c>
      <c r="AJ17" s="421">
        <v>0</v>
      </c>
      <c r="AK17" s="421">
        <v>0</v>
      </c>
      <c r="AL17" s="421">
        <v>0</v>
      </c>
      <c r="AM17" s="421">
        <v>0</v>
      </c>
      <c r="AN17" s="421">
        <v>0</v>
      </c>
      <c r="AO17" s="421">
        <v>0</v>
      </c>
      <c r="AP17" s="421">
        <v>0</v>
      </c>
      <c r="AQ17" s="421">
        <v>0</v>
      </c>
      <c r="AR17" s="421">
        <v>0</v>
      </c>
      <c r="AS17" s="421">
        <v>0</v>
      </c>
      <c r="AT17" s="421">
        <v>0</v>
      </c>
      <c r="AU17" s="421">
        <v>0</v>
      </c>
      <c r="AV17" s="421">
        <v>0</v>
      </c>
      <c r="AW17" s="421">
        <v>0</v>
      </c>
      <c r="AX17" s="421">
        <v>0</v>
      </c>
      <c r="AY17" s="421">
        <v>0</v>
      </c>
      <c r="AZ17" s="421">
        <v>0</v>
      </c>
      <c r="BA17" s="421">
        <v>0</v>
      </c>
      <c r="BB17" s="421">
        <v>1</v>
      </c>
      <c r="BC17" s="421">
        <v>1</v>
      </c>
      <c r="BD17" s="421">
        <v>96</v>
      </c>
      <c r="BE17" s="421">
        <v>96</v>
      </c>
      <c r="BF17" s="421">
        <v>16</v>
      </c>
      <c r="BG17" s="421">
        <v>16</v>
      </c>
      <c r="BH17" s="421">
        <v>16</v>
      </c>
      <c r="BI17" s="421">
        <v>16</v>
      </c>
      <c r="BJ17" s="421">
        <v>1</v>
      </c>
      <c r="BK17" s="421">
        <v>1</v>
      </c>
      <c r="BL17" s="421">
        <v>1</v>
      </c>
      <c r="BM17" s="421">
        <v>1</v>
      </c>
      <c r="BN17" s="421">
        <v>1</v>
      </c>
      <c r="BO17" s="421">
        <v>6</v>
      </c>
      <c r="BP17" s="421">
        <v>2</v>
      </c>
      <c r="BQ17" s="421">
        <v>2</v>
      </c>
      <c r="BR17" s="421">
        <v>0</v>
      </c>
      <c r="BS17" s="421">
        <v>0</v>
      </c>
      <c r="BT17" s="421">
        <v>0</v>
      </c>
      <c r="BU17" s="421">
        <v>0</v>
      </c>
      <c r="BV17" s="421">
        <v>0</v>
      </c>
      <c r="BW17" s="421">
        <v>0</v>
      </c>
      <c r="BX17" s="421">
        <v>0</v>
      </c>
      <c r="BY17" s="421">
        <v>0</v>
      </c>
      <c r="BZ17" s="421">
        <v>0</v>
      </c>
      <c r="CA17" s="421">
        <v>0</v>
      </c>
      <c r="CB17" s="421">
        <v>0</v>
      </c>
      <c r="CC17" s="421">
        <v>0</v>
      </c>
      <c r="CD17" s="421">
        <v>0</v>
      </c>
      <c r="CE17" s="421">
        <v>0</v>
      </c>
      <c r="CF17" s="421">
        <v>0</v>
      </c>
      <c r="CG17" s="421">
        <v>0</v>
      </c>
      <c r="CH17" s="421">
        <v>0</v>
      </c>
      <c r="CI17" s="421">
        <v>0</v>
      </c>
      <c r="CJ17" s="421">
        <v>0</v>
      </c>
      <c r="CK17" s="421">
        <v>0</v>
      </c>
      <c r="CL17" s="421">
        <v>0</v>
      </c>
      <c r="CM17" s="421">
        <v>0</v>
      </c>
      <c r="CN17" s="421">
        <v>0</v>
      </c>
      <c r="CO17" s="421">
        <v>0</v>
      </c>
      <c r="CP17" s="421">
        <v>0</v>
      </c>
      <c r="CQ17" s="421">
        <v>0</v>
      </c>
      <c r="CR17" s="421">
        <v>0</v>
      </c>
      <c r="CS17" s="421">
        <v>0</v>
      </c>
      <c r="CT17" s="421">
        <v>1</v>
      </c>
      <c r="CU17" s="421">
        <v>4</v>
      </c>
      <c r="CV17" s="421">
        <v>0</v>
      </c>
      <c r="CW17" s="421">
        <v>0</v>
      </c>
      <c r="CX17" s="421">
        <v>0</v>
      </c>
      <c r="CY17" s="421">
        <v>0</v>
      </c>
      <c r="CZ17" s="421">
        <v>0</v>
      </c>
      <c r="DA17" s="421">
        <v>0</v>
      </c>
      <c r="DB17" s="421">
        <v>0</v>
      </c>
      <c r="DC17" s="421">
        <v>0</v>
      </c>
      <c r="DD17" s="421">
        <v>0</v>
      </c>
      <c r="DE17" s="421">
        <v>0</v>
      </c>
      <c r="DF17" s="421">
        <v>0</v>
      </c>
      <c r="DG17" s="421">
        <v>0</v>
      </c>
      <c r="DH17" s="421">
        <v>0</v>
      </c>
      <c r="DI17" s="421">
        <v>0</v>
      </c>
      <c r="DJ17" s="421">
        <v>0</v>
      </c>
      <c r="DK17" s="421">
        <v>0</v>
      </c>
      <c r="DL17" s="421">
        <v>0</v>
      </c>
      <c r="DM17" s="421">
        <v>0</v>
      </c>
      <c r="DN17" s="421">
        <v>0</v>
      </c>
      <c r="DO17" s="421">
        <v>0</v>
      </c>
      <c r="DP17" s="421">
        <v>0</v>
      </c>
      <c r="DQ17" s="421">
        <v>0</v>
      </c>
      <c r="DR17" s="421">
        <v>0</v>
      </c>
      <c r="DS17" s="421">
        <v>0</v>
      </c>
      <c r="DT17" s="421">
        <v>0</v>
      </c>
      <c r="DU17" s="421">
        <v>0</v>
      </c>
      <c r="DV17" s="421">
        <v>0</v>
      </c>
      <c r="DW17" s="421">
        <v>0</v>
      </c>
      <c r="DX17" s="421">
        <v>0</v>
      </c>
      <c r="DY17" s="421">
        <v>0</v>
      </c>
      <c r="DZ17" s="421">
        <v>0</v>
      </c>
      <c r="EA17" s="421">
        <v>0</v>
      </c>
      <c r="EB17" s="421">
        <v>0</v>
      </c>
      <c r="EC17" s="421">
        <v>0</v>
      </c>
      <c r="ED17" s="421">
        <v>6</v>
      </c>
      <c r="EE17" s="421">
        <v>30</v>
      </c>
      <c r="EF17" s="421">
        <v>6</v>
      </c>
      <c r="EG17" s="421">
        <v>0</v>
      </c>
      <c r="EH17" s="421"/>
      <c r="EI17" s="421"/>
      <c r="EJ17" s="421"/>
      <c r="EK17" s="421"/>
      <c r="EL17" s="421"/>
      <c r="EM17" s="421"/>
      <c r="EN17" s="421"/>
      <c r="EO17" s="421"/>
      <c r="EP17" s="421"/>
      <c r="EQ17" s="421"/>
      <c r="ER17" s="421"/>
      <c r="ES17" s="421"/>
      <c r="ET17" s="421"/>
      <c r="EU17" s="421"/>
      <c r="EV17" s="421"/>
      <c r="EW17" s="421"/>
      <c r="EX17" s="421"/>
      <c r="EY17" s="421"/>
      <c r="EZ17" s="421"/>
      <c r="FA17" s="421"/>
      <c r="FB17" s="421"/>
      <c r="FC17" s="421"/>
      <c r="FD17" s="421"/>
      <c r="FE17" s="421"/>
      <c r="FF17" s="421"/>
      <c r="FG17" s="421"/>
      <c r="FH17" s="421"/>
      <c r="FI17" s="421"/>
      <c r="FJ17" s="421"/>
      <c r="FK17" s="421"/>
      <c r="FL17" s="421"/>
      <c r="FM17" s="421"/>
      <c r="FN17" s="421"/>
      <c r="FO17" s="421"/>
      <c r="FP17" s="421"/>
      <c r="FQ17" s="421"/>
      <c r="FR17" s="421"/>
      <c r="FS17" s="421"/>
      <c r="FT17" s="421"/>
      <c r="FU17" s="421"/>
      <c r="FV17" s="421"/>
      <c r="FW17" s="421"/>
      <c r="FX17" s="421"/>
      <c r="FY17" s="421"/>
      <c r="FZ17" s="421"/>
      <c r="GA17" s="421"/>
      <c r="GB17" s="421"/>
      <c r="GC17" s="421"/>
      <c r="GD17" s="421"/>
      <c r="GE17" s="421"/>
      <c r="GF17" s="421"/>
      <c r="GG17" s="421"/>
      <c r="GH17" s="421"/>
      <c r="GI17" s="421"/>
      <c r="GJ17" s="421"/>
      <c r="GK17" s="421"/>
      <c r="GL17" s="421"/>
      <c r="GM17" s="421"/>
      <c r="GN17" s="421"/>
      <c r="GO17" s="421"/>
      <c r="GP17" s="421"/>
      <c r="GQ17" s="421"/>
      <c r="GR17" s="421"/>
      <c r="GS17" s="421"/>
      <c r="GT17" s="421"/>
      <c r="GU17" s="421"/>
      <c r="GV17" s="421"/>
      <c r="GW17" s="421"/>
      <c r="GX17" s="421"/>
      <c r="GY17" s="421"/>
      <c r="GZ17" s="421"/>
      <c r="HA17" s="421"/>
      <c r="HB17" s="421"/>
      <c r="HC17" s="421"/>
      <c r="HD17" s="421"/>
      <c r="HE17" s="421"/>
      <c r="HF17" s="421"/>
      <c r="HG17" s="421"/>
      <c r="HH17" s="421"/>
      <c r="HI17" s="421"/>
      <c r="HJ17" s="421"/>
      <c r="HK17" s="421"/>
      <c r="HL17" s="421"/>
      <c r="HM17" s="421"/>
      <c r="HN17" s="421"/>
      <c r="HO17" s="421"/>
      <c r="HP17" s="421"/>
      <c r="HQ17" s="421"/>
      <c r="HR17" s="421"/>
      <c r="HS17" s="421"/>
      <c r="HT17" s="421"/>
      <c r="HU17" s="421"/>
      <c r="HV17" s="421"/>
      <c r="HW17" s="421"/>
      <c r="HX17" s="421"/>
      <c r="HY17" s="421"/>
      <c r="HZ17" s="421"/>
      <c r="IA17" s="421"/>
      <c r="IB17" s="421"/>
      <c r="IC17" s="421"/>
      <c r="ID17" s="421"/>
      <c r="IE17" s="421"/>
      <c r="IF17" s="421"/>
      <c r="IG17" s="421"/>
      <c r="IH17" s="421"/>
      <c r="II17" s="421"/>
      <c r="IJ17" s="421"/>
      <c r="IK17" s="421"/>
      <c r="IL17" s="421"/>
      <c r="IM17" s="421"/>
      <c r="IN17" s="421"/>
      <c r="IO17" s="421"/>
      <c r="IP17" s="421"/>
      <c r="IQ17" s="421"/>
      <c r="IR17" s="421"/>
      <c r="IS17" s="421"/>
      <c r="IT17" s="421"/>
      <c r="IU17" s="421"/>
      <c r="IV17" s="421"/>
      <c r="IW17" s="421"/>
      <c r="IX17" s="421"/>
      <c r="IY17" s="421"/>
      <c r="IZ17" s="421"/>
      <c r="JA17" s="421"/>
      <c r="JB17" s="421"/>
      <c r="JC17" s="421"/>
      <c r="JD17" s="421"/>
      <c r="JE17" s="421"/>
      <c r="JF17" s="421"/>
      <c r="JG17" s="421"/>
      <c r="JH17" s="421"/>
      <c r="JI17" s="421"/>
      <c r="JJ17" s="421"/>
      <c r="JK17" s="421"/>
      <c r="JL17" s="421"/>
      <c r="JM17" s="421"/>
      <c r="JN17" s="421"/>
      <c r="JO17" s="421"/>
      <c r="JP17" s="421"/>
      <c r="JQ17" s="421"/>
      <c r="JR17" s="421"/>
      <c r="JS17" s="421"/>
      <c r="JT17" s="421"/>
      <c r="JU17" s="421"/>
      <c r="JV17" s="421"/>
      <c r="JW17" s="421"/>
      <c r="JX17" s="421"/>
      <c r="JY17" s="421"/>
      <c r="JZ17" s="421"/>
      <c r="KA17" s="421"/>
      <c r="KB17" s="421"/>
      <c r="KC17" s="421"/>
      <c r="KD17" s="421"/>
      <c r="KE17" s="421"/>
      <c r="KF17" s="421"/>
      <c r="KG17" s="421"/>
      <c r="KH17" s="421"/>
      <c r="KI17" s="421"/>
      <c r="KJ17" s="421"/>
      <c r="KK17" s="421"/>
      <c r="KL17" s="421"/>
      <c r="KM17" s="421"/>
      <c r="KN17" s="1188"/>
      <c r="KO17" s="421"/>
      <c r="KP17" s="421"/>
      <c r="KQ17" s="421"/>
      <c r="KR17" s="421"/>
      <c r="KS17" s="421"/>
      <c r="KT17" s="421"/>
      <c r="KU17" s="421"/>
      <c r="KV17" s="421"/>
      <c r="KW17" s="421"/>
      <c r="KX17" s="421"/>
      <c r="KY17" s="421"/>
      <c r="KZ17" s="421"/>
      <c r="LA17" s="421"/>
      <c r="LB17" s="421"/>
      <c r="LC17" s="421"/>
      <c r="LD17" s="421"/>
      <c r="LE17" s="421"/>
      <c r="LF17" s="421"/>
      <c r="LG17" s="421"/>
      <c r="LH17" s="421"/>
      <c r="LI17" s="421"/>
      <c r="LJ17" s="421"/>
      <c r="LK17" s="421"/>
      <c r="LL17" s="421"/>
      <c r="LM17" s="421"/>
      <c r="LN17" s="421"/>
      <c r="LO17" s="421"/>
      <c r="LP17" s="421"/>
      <c r="LQ17" s="421"/>
      <c r="LR17" s="421"/>
      <c r="LS17" s="421"/>
      <c r="LT17" s="421"/>
      <c r="LU17" s="421"/>
      <c r="LV17" s="421"/>
      <c r="LW17" s="421"/>
      <c r="LX17" s="421"/>
      <c r="LY17" s="421"/>
      <c r="LZ17" s="421"/>
      <c r="MA17" s="421"/>
      <c r="MB17" s="421"/>
      <c r="MC17" s="421"/>
      <c r="MD17" s="421"/>
      <c r="ME17" s="421"/>
      <c r="MF17" s="421"/>
      <c r="MG17" s="421"/>
      <c r="MH17" s="421"/>
      <c r="MI17" s="421"/>
      <c r="MJ17" s="421"/>
      <c r="MK17" s="421"/>
      <c r="ML17" s="421"/>
      <c r="MM17" s="421"/>
      <c r="MN17" s="421"/>
      <c r="MO17" s="421"/>
      <c r="MP17" s="421"/>
      <c r="MQ17" s="421"/>
      <c r="MR17" s="421"/>
      <c r="MS17" s="421"/>
      <c r="MT17" s="421"/>
      <c r="MU17" s="421"/>
      <c r="MV17" s="421"/>
      <c r="MW17" s="421"/>
      <c r="MX17" s="421"/>
      <c r="MY17" s="421"/>
      <c r="MZ17" s="421"/>
      <c r="NA17" s="421"/>
      <c r="NB17" s="421"/>
      <c r="NC17" s="421"/>
      <c r="ND17" s="421"/>
      <c r="NE17" s="421"/>
      <c r="NF17" s="421"/>
      <c r="NG17" s="421"/>
      <c r="NH17" s="421"/>
    </row>
    <row r="18" spans="1:372" s="58" customFormat="1" ht="15" customHeight="1">
      <c r="A18" s="74" t="s">
        <v>719</v>
      </c>
      <c r="B18" s="422">
        <v>42045</v>
      </c>
      <c r="C18" s="422">
        <f>IF(B73="",B50,B73)</f>
        <v>41868</v>
      </c>
      <c r="D18" s="422">
        <f t="shared" ref="D18" si="254">IF(C73="",C50,C73)</f>
        <v>42013</v>
      </c>
      <c r="E18" s="422">
        <f t="shared" ref="E18" si="255">IF(D73="",D50,D73)</f>
        <v>41979</v>
      </c>
      <c r="F18" s="422">
        <v>42205</v>
      </c>
      <c r="G18" s="422">
        <f t="shared" ref="G18" si="256">IF(F73="",F50,F73)</f>
        <v>42411</v>
      </c>
      <c r="H18" s="422">
        <f t="shared" ref="H18" si="257">IF(G73="",G50,G73)</f>
        <v>42288</v>
      </c>
      <c r="I18" s="422">
        <f t="shared" ref="I18" si="258">IF(H73="",H50,H73)</f>
        <v>42270</v>
      </c>
      <c r="J18" s="422">
        <f t="shared" ref="J18" si="259">IF(I73="",I50,I73)</f>
        <v>42559</v>
      </c>
      <c r="K18" s="422">
        <f t="shared" ref="K18" si="260">IF(J73="",J50,J73)</f>
        <v>42277</v>
      </c>
      <c r="L18" s="422">
        <f t="shared" ref="L18" si="261">IF(K73="",K50,K73)</f>
        <v>42467</v>
      </c>
      <c r="M18" s="422">
        <f t="shared" ref="M18" si="262">IF(L73="",L50,L73)</f>
        <v>42559</v>
      </c>
      <c r="N18" s="422">
        <f t="shared" ref="N18" si="263">IF(M73="",M50,M73)</f>
        <v>42664</v>
      </c>
      <c r="O18" s="422">
        <f t="shared" ref="O18" si="264">IF(N73="",N50,N73)</f>
        <v>42546</v>
      </c>
      <c r="P18" s="422">
        <f t="shared" ref="P18" si="265">IF(O73="",O50,O73)</f>
        <v>42628</v>
      </c>
      <c r="Q18" s="422">
        <f t="shared" ref="Q18" si="266">IF(P73="",P50,P73)</f>
        <v>42963</v>
      </c>
      <c r="R18" s="422">
        <f t="shared" ref="R18" si="267">IF(Q73="",Q50,Q73)</f>
        <v>43001</v>
      </c>
      <c r="S18" s="422">
        <f t="shared" ref="S18" si="268">IF(R73="",R50,R73)</f>
        <v>43088</v>
      </c>
      <c r="T18" s="422">
        <f t="shared" ref="T18" si="269">IF(S73="",S50,S73)</f>
        <v>43091</v>
      </c>
      <c r="U18" s="422">
        <f t="shared" ref="U18" si="270">IF(T73="",T50,T73)</f>
        <v>43453</v>
      </c>
      <c r="V18" s="422">
        <f t="shared" ref="V18" si="271">IF(U73="",U50,U73)</f>
        <v>43294</v>
      </c>
      <c r="W18" s="422">
        <f t="shared" ref="W18" si="272">IF(V73="",V50,V73)</f>
        <v>43275</v>
      </c>
      <c r="X18" s="422">
        <f t="shared" ref="X18" si="273">IF(W73="",W50,W73)</f>
        <v>43802</v>
      </c>
      <c r="Y18" s="422">
        <f t="shared" ref="Y18" si="274">IF(X73="",X50,X73)</f>
        <v>43817</v>
      </c>
      <c r="Z18" s="422">
        <f t="shared" ref="Z18" si="275">IF(Y73="",Y50,Y73)</f>
        <v>43730</v>
      </c>
      <c r="AA18" s="422">
        <f t="shared" ref="AA18" si="276">IF(Z73="",Z50,Z73)</f>
        <v>43836</v>
      </c>
      <c r="AB18" s="422">
        <f t="shared" ref="AB18" si="277">IF(AA73="",AA50,AA73)</f>
        <v>43786</v>
      </c>
      <c r="AC18" s="422">
        <f t="shared" ref="AC18" si="278">IF(AB73="",AB50,AB73)</f>
        <v>43497</v>
      </c>
      <c r="AD18" s="422">
        <f t="shared" ref="AD18" si="279">IF(AC73="",AC50,AC73)</f>
        <v>43527</v>
      </c>
      <c r="AE18" s="422">
        <f t="shared" ref="AE18" si="280">IF(AD73="",AD50,AD73)</f>
        <v>43777</v>
      </c>
      <c r="AF18" s="422">
        <f t="shared" ref="AF18" si="281">IF(AE73="",AE50,AE73)</f>
        <v>43567</v>
      </c>
      <c r="AG18" s="422">
        <v>43593</v>
      </c>
      <c r="AH18" s="422">
        <v>43590</v>
      </c>
      <c r="AI18" s="422">
        <f>IF(AH73="",AH50,AH73)</f>
        <v>43538</v>
      </c>
      <c r="AJ18" s="422">
        <f t="shared" ref="AJ18" si="282">IF(AI73="",AI50,AI73)</f>
        <v>42680</v>
      </c>
      <c r="AK18" s="422">
        <f t="shared" ref="AK18" si="283">IF(AJ73="",AJ50,AJ73)</f>
        <v>42721</v>
      </c>
      <c r="AL18" s="422">
        <f t="shared" ref="AL18" si="284">IF(AK73="",AK50,AK73)</f>
        <v>43070</v>
      </c>
      <c r="AM18" s="422">
        <f t="shared" ref="AM18" si="285">IF(AL73="",AL50,AL73)</f>
        <v>43222</v>
      </c>
      <c r="AN18" s="422">
        <f t="shared" ref="AN18" si="286">IF(AM73="",AM50,AM73)</f>
        <v>42403</v>
      </c>
      <c r="AO18" s="422">
        <f t="shared" ref="AO18" si="287">IF(AN73="",AN50,AN73)</f>
        <v>41926</v>
      </c>
      <c r="AP18" s="422">
        <f t="shared" ref="AP18" si="288">IF(AO73="",AO50,AO73)</f>
        <v>41661</v>
      </c>
      <c r="AQ18" s="422">
        <f t="shared" ref="AQ18" si="289">IF(AP73="",AP50,AP73)</f>
        <v>41388</v>
      </c>
      <c r="AR18" s="422">
        <f t="shared" ref="AR18" si="290">IF(AQ73="",AQ50,AQ73)</f>
        <v>41422</v>
      </c>
      <c r="AS18" s="422">
        <f t="shared" ref="AS18" si="291">IF(AR73="",AR50,AR73)</f>
        <v>42027</v>
      </c>
      <c r="AT18" s="422">
        <f t="shared" ref="AT18" si="292">IF(AS73="",AS50,AS73)</f>
        <v>42199</v>
      </c>
      <c r="AU18" s="422">
        <f t="shared" ref="AU18" si="293">IF(AT73="",AT50,AT73)</f>
        <v>42390</v>
      </c>
      <c r="AV18" s="422">
        <f t="shared" ref="AV18" si="294">IF(AU73="",AU50,AU73)</f>
        <v>41924</v>
      </c>
      <c r="AW18" s="422">
        <f t="shared" ref="AW18" si="295">IF(AV73="",AV50,AV73)</f>
        <v>41489</v>
      </c>
      <c r="AX18" s="422">
        <f t="shared" ref="AX18" si="296">IF(AW73="",AW50,AW73)</f>
        <v>39971</v>
      </c>
      <c r="AY18" s="422">
        <f t="shared" ref="AY18" si="297">IF(AX73="",AX50,AX73)</f>
        <v>40190</v>
      </c>
      <c r="AZ18" s="422">
        <f t="shared" ref="AZ18" si="298">IF(AY73="",AY50,AY73)</f>
        <v>40958</v>
      </c>
      <c r="BA18" s="422">
        <f t="shared" ref="BA18" si="299">IF(AZ73="",AZ50,AZ73)</f>
        <v>40640</v>
      </c>
      <c r="BB18" s="422">
        <f t="shared" ref="BB18" si="300">IF(BA73="",BA50,BA73)</f>
        <v>39111</v>
      </c>
      <c r="BC18" s="422">
        <f t="shared" ref="BC18" si="301">IF(BB73="",BB50,BB73)</f>
        <v>38347</v>
      </c>
      <c r="BD18" s="422">
        <f t="shared" ref="BD18" si="302">IF(BC73="",BC50,BC73)</f>
        <v>38001</v>
      </c>
      <c r="BE18" s="422">
        <f t="shared" ref="BE18" si="303">IF(BD73="",BD50,BD73)</f>
        <v>38190</v>
      </c>
      <c r="BF18" s="422">
        <f t="shared" ref="BF18" si="304">IF(BE73="",BE50,BE73)</f>
        <v>38011</v>
      </c>
      <c r="BG18" s="422">
        <f t="shared" ref="BG18" si="305">IF(BF73="",BF50,BF73)</f>
        <v>38029</v>
      </c>
      <c r="BH18" s="422">
        <f t="shared" ref="BH18" si="306">IF(BG73="",BG50,BG73)</f>
        <v>38013</v>
      </c>
      <c r="BI18" s="422">
        <f t="shared" ref="BI18" si="307">IF(BH73="",BH50,BH73)</f>
        <v>37839</v>
      </c>
      <c r="BJ18" s="422">
        <v>37379</v>
      </c>
      <c r="BK18" s="422">
        <f t="shared" ref="BK18" si="308">IF(BJ73="",BJ50,BJ73)</f>
        <v>37307</v>
      </c>
      <c r="BL18" s="422">
        <f t="shared" ref="BL18" si="309">IF(BK73="",BK50,BK73)</f>
        <v>37250</v>
      </c>
      <c r="BM18" s="422">
        <f t="shared" ref="BM18" si="310">IF(BL73="",BL50,BL73)</f>
        <v>37310</v>
      </c>
      <c r="BN18" s="422">
        <f t="shared" ref="BN18" si="311">IF(BM73="",BM50,BM73)</f>
        <v>37310</v>
      </c>
      <c r="BO18" s="422">
        <f t="shared" ref="BO18" si="312">IF(BN73="",BN50,BN73)</f>
        <v>37161</v>
      </c>
      <c r="BP18" s="422">
        <f t="shared" ref="BP18" si="313">IF(BO73="",BO50,BO73)</f>
        <v>37290</v>
      </c>
      <c r="BQ18" s="422">
        <f t="shared" ref="BQ18" si="314">IF(BP73="",BP50,BP73)</f>
        <v>37431</v>
      </c>
      <c r="BR18" s="422">
        <f t="shared" ref="BR18" si="315">IF(BQ73="",BQ50,BQ73)</f>
        <v>37510</v>
      </c>
      <c r="BS18" s="422">
        <f t="shared" ref="BS18" si="316">IF(BR73="",BR50,BR73)</f>
        <v>37492</v>
      </c>
      <c r="BT18" s="422">
        <f t="shared" ref="BT18" si="317">IF(BS73="",BS50,BS73)</f>
        <v>37602</v>
      </c>
      <c r="BU18" s="422">
        <f t="shared" ref="BU18" si="318">IF(BT73="",BT50,BT73)</f>
        <v>37850</v>
      </c>
      <c r="BV18" s="422">
        <f t="shared" ref="BV18" si="319">IF(BU73="",BU50,BU73)</f>
        <v>37927</v>
      </c>
      <c r="BW18" s="422">
        <f t="shared" ref="BW18" si="320">IF(BV73="",BV50,BV73)</f>
        <v>38108</v>
      </c>
      <c r="BX18" s="422">
        <f t="shared" ref="BX18" si="321">IF(BW73="",BW50,BW73)</f>
        <v>38186</v>
      </c>
      <c r="BY18" s="422">
        <f t="shared" ref="BY18" si="322">IF(BX73="",BX50,BX73)</f>
        <v>38312</v>
      </c>
      <c r="BZ18" s="422">
        <f t="shared" ref="BZ18" si="323">IF(BY73="",BY50,BY73)</f>
        <v>38367</v>
      </c>
      <c r="CA18" s="422">
        <f t="shared" ref="CA18" si="324">IF(BZ73="",BZ50,BZ73)</f>
        <v>38453</v>
      </c>
      <c r="CB18" s="422">
        <f t="shared" ref="CB18" si="325">IF(CA73="",CA50,CA73)</f>
        <v>38690</v>
      </c>
      <c r="CC18" s="422">
        <f t="shared" ref="CC18" si="326">IF(CB73="",CB50,CB73)</f>
        <v>38868</v>
      </c>
      <c r="CD18" s="422">
        <f t="shared" ref="CD18" si="327">IF(CC73="",CC50,CC73)</f>
        <v>39123</v>
      </c>
      <c r="CE18" s="422">
        <f t="shared" ref="CE18" si="328">IF(CD73="",CD50,CD73)</f>
        <v>39370</v>
      </c>
      <c r="CF18" s="422">
        <f t="shared" ref="CF18" si="329">IF(CE73="",CE50,CE73)</f>
        <v>39732</v>
      </c>
      <c r="CG18" s="422">
        <f t="shared" ref="CG18" si="330">IF(CF73="",CF50,CF73)</f>
        <v>39850</v>
      </c>
      <c r="CH18" s="422">
        <f t="shared" ref="CH18" si="331">IF(CG73="",CG50,CG73)</f>
        <v>40059</v>
      </c>
      <c r="CI18" s="422">
        <f t="shared" ref="CI18" si="332">IF(CH73="",CH50,CH73)</f>
        <v>40440</v>
      </c>
      <c r="CJ18" s="422">
        <f t="shared" ref="CJ18" si="333">IF(CI73="",CI50,CI73)</f>
        <v>40913</v>
      </c>
      <c r="CK18" s="422">
        <f t="shared" ref="CK18" si="334">IF(CJ73="",CJ50,CJ73)</f>
        <v>41435</v>
      </c>
      <c r="CL18" s="422">
        <f t="shared" ref="CL18" si="335">IF(CK73="",CK50,CK73)</f>
        <v>41821</v>
      </c>
      <c r="CM18" s="422">
        <f t="shared" ref="CM18" si="336">IF(CL73="",CL50,CL73)</f>
        <v>42047</v>
      </c>
      <c r="CN18" s="422">
        <f t="shared" ref="CN18" si="337">IF(CM73="",CM50,CM73)</f>
        <v>42328</v>
      </c>
      <c r="CO18" s="422">
        <f t="shared" ref="CO18" si="338">IF(CN73="",CN50,CN73)</f>
        <v>42355</v>
      </c>
      <c r="CP18" s="422">
        <f t="shared" ref="CP18" si="339">IF(CO73="",CO50,CO73)</f>
        <v>42572</v>
      </c>
      <c r="CQ18" s="422">
        <f t="shared" ref="CQ18" si="340">IF(CP73="",CP50,CP73)</f>
        <v>43041</v>
      </c>
      <c r="CR18" s="422">
        <f t="shared" ref="CR18" si="341">IF(CQ73="",CQ50,CQ73)</f>
        <v>42972</v>
      </c>
      <c r="CS18" s="422">
        <f t="shared" ref="CS18" si="342">IF(CR73="",CR50,CR73)</f>
        <v>42780</v>
      </c>
      <c r="CT18" s="422">
        <f t="shared" ref="CT18" si="343">IF(CS73="",CS50,CS73)</f>
        <v>42511</v>
      </c>
      <c r="CU18" s="422">
        <f t="shared" ref="CU18:CV18" si="344">IF(CT73="",CT50,CT73)</f>
        <v>42142</v>
      </c>
      <c r="CV18" s="422">
        <f t="shared" si="344"/>
        <v>42259</v>
      </c>
      <c r="CW18" s="422">
        <f t="shared" ref="CW18" si="345">IF(CV73="",CV50,CV73)</f>
        <v>42259</v>
      </c>
      <c r="CX18" s="422">
        <f t="shared" ref="CX18" si="346">IF(CW73="",CW50,CW73)</f>
        <v>42536</v>
      </c>
      <c r="CY18" s="422">
        <f>IF(CX73="",CX50,CX73)</f>
        <v>42672</v>
      </c>
      <c r="CZ18" s="422">
        <f t="shared" ref="CZ18" si="347">IF(CY73="",CY50,CY73)</f>
        <v>42897</v>
      </c>
      <c r="DA18" s="422">
        <f t="shared" ref="DA18" si="348">IF(CZ73="",CZ50,CZ73)</f>
        <v>42621</v>
      </c>
      <c r="DB18" s="422">
        <f t="shared" ref="DB18" si="349">IF(DA73="",DA50,DA73)</f>
        <v>42710</v>
      </c>
      <c r="DC18" s="422">
        <f t="shared" ref="DC18" si="350">IF(DB73="",DB50,DB73)</f>
        <v>42969</v>
      </c>
      <c r="DD18" s="422">
        <f t="shared" ref="DD18" si="351">IF(DC73="",DC50,DC73)</f>
        <v>43334</v>
      </c>
      <c r="DE18" s="422">
        <f t="shared" ref="DE18" si="352">IF(DD73="",DD50,DD73)</f>
        <v>44240</v>
      </c>
      <c r="DF18" s="422">
        <v>44537</v>
      </c>
      <c r="DG18" s="422">
        <v>44900</v>
      </c>
      <c r="DH18" s="422">
        <v>45382</v>
      </c>
      <c r="DI18" s="422">
        <v>45663</v>
      </c>
      <c r="DJ18" s="422">
        <v>45938</v>
      </c>
      <c r="DK18" s="422">
        <f t="shared" ref="DK18" si="353">IF(DJ73="",DJ50,DJ73)</f>
        <v>46501</v>
      </c>
      <c r="DL18" s="422">
        <v>46990</v>
      </c>
      <c r="DM18" s="422">
        <f t="shared" ref="DM18" si="354">IF(DL73="",DL50,DL73)</f>
        <v>47441</v>
      </c>
      <c r="DN18" s="422">
        <v>47993</v>
      </c>
      <c r="DO18" s="422">
        <f t="shared" ref="DO18" si="355">IF(DN73="",DN50,DN73)</f>
        <v>48176</v>
      </c>
      <c r="DP18" s="422">
        <f t="shared" ref="DP18" si="356">IF(DO73="",DO50,DO73)</f>
        <v>48338</v>
      </c>
      <c r="DQ18" s="422">
        <f t="shared" ref="DQ18" si="357">IF(DP73="",DP50,DP73)</f>
        <v>48472</v>
      </c>
      <c r="DR18" s="422">
        <f t="shared" ref="DR18" si="358">IF(DQ73="",DQ50,DQ73)</f>
        <v>48666</v>
      </c>
      <c r="DS18" s="422">
        <v>48833</v>
      </c>
      <c r="DT18" s="422">
        <f t="shared" ref="DT18" si="359">IF(DS73="",DS50,DS73)</f>
        <v>48800</v>
      </c>
      <c r="DU18" s="422">
        <f t="shared" ref="DU18" si="360">IF(DT73="",DT50,DT73)</f>
        <v>48952</v>
      </c>
      <c r="DV18" s="422">
        <f t="shared" ref="DV18" si="361">IF(DU73="",DU50,DU73)</f>
        <v>49035</v>
      </c>
      <c r="DW18" s="422">
        <f t="shared" ref="DW18" si="362">IF(DV73="",DV50,DV73)</f>
        <v>48647</v>
      </c>
      <c r="DX18" s="422">
        <f t="shared" ref="DX18" si="363">IF(DW73="",DW50,DW73)</f>
        <v>48704</v>
      </c>
      <c r="DY18" s="422">
        <f t="shared" ref="DY18" si="364">IF(DX73="",DX50,DX73)</f>
        <v>48879</v>
      </c>
      <c r="DZ18" s="422">
        <f t="shared" ref="DZ18" si="365">IF(DY73="",DY50,DY73)</f>
        <v>48851</v>
      </c>
      <c r="EA18" s="422">
        <f t="shared" ref="EA18" si="366">IF(DZ73="",DZ50,DZ73)</f>
        <v>48817</v>
      </c>
      <c r="EB18" s="422">
        <f t="shared" ref="EB18" si="367">IF(EA73="",EA50,EA73)</f>
        <v>48915</v>
      </c>
      <c r="EC18" s="422">
        <f t="shared" ref="EC18" si="368">IF(EB73="",EB50,EB73)</f>
        <v>48864</v>
      </c>
      <c r="ED18" s="422">
        <f t="shared" ref="ED18:EE18" si="369">IF(EC73="",EC50,EC73)</f>
        <v>48012</v>
      </c>
      <c r="EE18" s="422">
        <f t="shared" si="369"/>
        <v>47714</v>
      </c>
      <c r="EF18" s="422">
        <f t="shared" ref="EF18:FA18" si="370">IF(EE73="",EE50,EE73)</f>
        <v>47360</v>
      </c>
      <c r="EG18" s="422">
        <f t="shared" si="370"/>
        <v>47264</v>
      </c>
      <c r="EH18" s="422">
        <f t="shared" si="370"/>
        <v>0</v>
      </c>
      <c r="EI18" s="422">
        <f t="shared" si="370"/>
        <v>0</v>
      </c>
      <c r="EJ18" s="422">
        <f t="shared" si="370"/>
        <v>0</v>
      </c>
      <c r="EK18" s="422">
        <f t="shared" si="370"/>
        <v>0</v>
      </c>
      <c r="EL18" s="422">
        <f t="shared" si="370"/>
        <v>0</v>
      </c>
      <c r="EM18" s="422">
        <f t="shared" si="370"/>
        <v>0</v>
      </c>
      <c r="EN18" s="422">
        <f t="shared" si="370"/>
        <v>0</v>
      </c>
      <c r="EO18" s="422">
        <f t="shared" si="370"/>
        <v>0</v>
      </c>
      <c r="EP18" s="422">
        <f t="shared" si="370"/>
        <v>0</v>
      </c>
      <c r="EQ18" s="422">
        <f t="shared" si="370"/>
        <v>0</v>
      </c>
      <c r="ER18" s="422">
        <f t="shared" si="370"/>
        <v>0</v>
      </c>
      <c r="ES18" s="422">
        <f t="shared" si="370"/>
        <v>0</v>
      </c>
      <c r="ET18" s="422">
        <f t="shared" si="370"/>
        <v>0</v>
      </c>
      <c r="EU18" s="422">
        <f t="shared" si="370"/>
        <v>0</v>
      </c>
      <c r="EV18" s="422">
        <f t="shared" si="370"/>
        <v>0</v>
      </c>
      <c r="EW18" s="422">
        <f t="shared" si="370"/>
        <v>0</v>
      </c>
      <c r="EX18" s="422">
        <f t="shared" si="370"/>
        <v>0</v>
      </c>
      <c r="EY18" s="422">
        <f t="shared" si="370"/>
        <v>0</v>
      </c>
      <c r="EZ18" s="422">
        <f t="shared" si="370"/>
        <v>0</v>
      </c>
      <c r="FA18" s="422">
        <f t="shared" si="370"/>
        <v>0</v>
      </c>
      <c r="FB18" s="422"/>
      <c r="FC18" s="422"/>
      <c r="FD18" s="422"/>
      <c r="FE18" s="422"/>
      <c r="FF18" s="422"/>
      <c r="FG18" s="422"/>
      <c r="FH18" s="422"/>
      <c r="FI18" s="422"/>
      <c r="FJ18" s="422"/>
      <c r="FK18" s="422"/>
      <c r="FL18" s="422"/>
      <c r="FM18" s="422"/>
      <c r="FN18" s="422"/>
      <c r="FO18" s="422"/>
      <c r="FP18" s="422"/>
      <c r="FQ18" s="422"/>
      <c r="FR18" s="422"/>
      <c r="FS18" s="422"/>
      <c r="FT18" s="422"/>
      <c r="FU18" s="422"/>
      <c r="FV18" s="422"/>
      <c r="FW18" s="422"/>
      <c r="FX18" s="422"/>
      <c r="FY18" s="422"/>
      <c r="FZ18" s="422"/>
      <c r="GA18" s="422"/>
      <c r="GB18" s="422"/>
      <c r="GC18" s="422"/>
      <c r="GD18" s="422"/>
      <c r="GE18" s="422"/>
      <c r="GF18" s="422"/>
      <c r="GG18" s="422"/>
      <c r="GH18" s="422"/>
      <c r="GI18" s="422"/>
      <c r="GJ18" s="422"/>
      <c r="GK18" s="422"/>
      <c r="GL18" s="422"/>
      <c r="GM18" s="422"/>
      <c r="GN18" s="422"/>
      <c r="GO18" s="422"/>
      <c r="GP18" s="422"/>
      <c r="GQ18" s="422"/>
      <c r="GR18" s="422"/>
      <c r="GS18" s="422"/>
      <c r="GT18" s="422"/>
      <c r="GU18" s="422"/>
      <c r="GV18" s="422"/>
      <c r="GW18" s="422"/>
      <c r="GX18" s="422"/>
      <c r="GY18" s="422"/>
      <c r="GZ18" s="422"/>
      <c r="HA18" s="422"/>
      <c r="HB18" s="422"/>
      <c r="HC18" s="422"/>
      <c r="HD18" s="422"/>
      <c r="HE18" s="422"/>
      <c r="HF18" s="422"/>
      <c r="HG18" s="422"/>
      <c r="HH18" s="422"/>
      <c r="HI18" s="422"/>
      <c r="HJ18" s="422"/>
      <c r="HK18" s="422"/>
      <c r="HL18" s="422"/>
      <c r="HM18" s="422"/>
      <c r="HN18" s="422"/>
      <c r="HO18" s="422"/>
      <c r="HP18" s="422"/>
      <c r="HQ18" s="422"/>
      <c r="HR18" s="422"/>
      <c r="HS18" s="422"/>
      <c r="HT18" s="422"/>
      <c r="HU18" s="422"/>
      <c r="HV18" s="422"/>
      <c r="HW18" s="422"/>
      <c r="HX18" s="422"/>
      <c r="HY18" s="422"/>
      <c r="HZ18" s="422"/>
      <c r="IA18" s="422"/>
      <c r="IB18" s="422"/>
      <c r="IC18" s="422"/>
      <c r="ID18" s="422"/>
      <c r="IE18" s="422"/>
      <c r="IF18" s="422"/>
      <c r="IG18" s="422"/>
      <c r="IH18" s="422"/>
      <c r="II18" s="422"/>
      <c r="IJ18" s="422"/>
      <c r="IK18" s="422"/>
      <c r="IL18" s="422"/>
      <c r="IM18" s="422"/>
      <c r="IN18" s="422"/>
      <c r="IO18" s="422"/>
      <c r="IP18" s="422"/>
      <c r="IQ18" s="422"/>
      <c r="IR18" s="422"/>
      <c r="IS18" s="422"/>
      <c r="IT18" s="422"/>
      <c r="IU18" s="422"/>
      <c r="IV18" s="422"/>
      <c r="IW18" s="422"/>
      <c r="IX18" s="422"/>
      <c r="IY18" s="422"/>
      <c r="IZ18" s="422"/>
      <c r="JA18" s="422"/>
      <c r="JB18" s="422"/>
      <c r="JC18" s="422"/>
      <c r="JD18" s="422"/>
      <c r="JE18" s="422"/>
      <c r="JF18" s="422"/>
      <c r="JG18" s="422"/>
      <c r="JH18" s="422"/>
      <c r="JI18" s="422"/>
      <c r="JJ18" s="422"/>
      <c r="JK18" s="422"/>
      <c r="JL18" s="422"/>
      <c r="JM18" s="422"/>
      <c r="JN18" s="422"/>
      <c r="JO18" s="422"/>
      <c r="JP18" s="422"/>
      <c r="JQ18" s="422"/>
      <c r="JR18" s="422"/>
      <c r="JS18" s="422"/>
      <c r="JT18" s="422"/>
      <c r="JU18" s="422"/>
      <c r="JV18" s="422"/>
      <c r="JW18" s="422"/>
      <c r="JX18" s="422"/>
      <c r="JY18" s="422"/>
      <c r="JZ18" s="422"/>
      <c r="KA18" s="422"/>
      <c r="KB18" s="422"/>
      <c r="KC18" s="422"/>
      <c r="KD18" s="422"/>
      <c r="KE18" s="422"/>
      <c r="KF18" s="422"/>
      <c r="KG18" s="422"/>
      <c r="KH18" s="422"/>
      <c r="KI18" s="422"/>
      <c r="KJ18" s="422"/>
      <c r="KK18" s="422"/>
      <c r="KL18" s="422"/>
      <c r="KM18" s="422"/>
      <c r="KN18" s="1191"/>
      <c r="KO18" s="422"/>
      <c r="KP18" s="422"/>
      <c r="KQ18" s="422"/>
      <c r="KR18" s="422"/>
      <c r="KS18" s="422"/>
      <c r="KT18" s="422"/>
      <c r="KU18" s="422"/>
      <c r="KV18" s="422"/>
      <c r="KW18" s="422"/>
      <c r="KX18" s="422"/>
      <c r="KY18" s="422"/>
      <c r="KZ18" s="422"/>
      <c r="LA18" s="422"/>
      <c r="LB18" s="422"/>
      <c r="LC18" s="422"/>
      <c r="LD18" s="422"/>
      <c r="LE18" s="422"/>
      <c r="LF18" s="422"/>
      <c r="LG18" s="422"/>
      <c r="LH18" s="422"/>
      <c r="LI18" s="422"/>
      <c r="LJ18" s="422"/>
      <c r="LK18" s="422"/>
      <c r="LL18" s="422"/>
      <c r="LM18" s="422"/>
      <c r="LN18" s="422"/>
      <c r="LO18" s="422"/>
      <c r="LP18" s="422"/>
      <c r="LQ18" s="422"/>
      <c r="LR18" s="422"/>
      <c r="LS18" s="422"/>
      <c r="LT18" s="422"/>
      <c r="LU18" s="422"/>
      <c r="LV18" s="422"/>
      <c r="LW18" s="422"/>
      <c r="LX18" s="422"/>
      <c r="LY18" s="422"/>
      <c r="LZ18" s="422"/>
      <c r="MA18" s="422"/>
      <c r="MB18" s="422"/>
      <c r="MC18" s="422"/>
      <c r="MD18" s="422"/>
      <c r="ME18" s="422"/>
      <c r="MF18" s="422"/>
      <c r="MG18" s="422"/>
      <c r="MH18" s="422"/>
      <c r="MI18" s="422"/>
      <c r="MJ18" s="422"/>
      <c r="MK18" s="422"/>
      <c r="ML18" s="422"/>
      <c r="MM18" s="422"/>
      <c r="MN18" s="422"/>
      <c r="MO18" s="422"/>
      <c r="MP18" s="422"/>
      <c r="MQ18" s="422"/>
      <c r="MR18" s="422"/>
      <c r="MS18" s="422"/>
      <c r="MT18" s="422"/>
      <c r="MU18" s="422"/>
      <c r="MV18" s="422"/>
      <c r="MW18" s="422"/>
      <c r="MX18" s="422"/>
      <c r="MY18" s="422"/>
      <c r="MZ18" s="422"/>
      <c r="NA18" s="422"/>
      <c r="NB18" s="422"/>
      <c r="NC18" s="422"/>
      <c r="ND18" s="422"/>
      <c r="NE18" s="422"/>
      <c r="NF18" s="422"/>
      <c r="NG18" s="422"/>
      <c r="NH18" s="422"/>
    </row>
    <row r="19" spans="1:372" ht="15" customHeight="1">
      <c r="A19" s="64" t="s">
        <v>720</v>
      </c>
      <c r="B19" s="420">
        <f>B18-B8</f>
        <v>41200</v>
      </c>
      <c r="C19" s="420">
        <f t="shared" ref="C19" si="371">C18-C8</f>
        <v>41771</v>
      </c>
      <c r="D19" s="420">
        <f t="shared" ref="D19:X19" si="372">D18-D8</f>
        <v>41373</v>
      </c>
      <c r="E19" s="420">
        <f t="shared" si="372"/>
        <v>41979</v>
      </c>
      <c r="F19" s="420">
        <f t="shared" si="372"/>
        <v>42205</v>
      </c>
      <c r="G19" s="420">
        <f t="shared" si="372"/>
        <v>42411</v>
      </c>
      <c r="H19" s="420">
        <f t="shared" si="372"/>
        <v>41818</v>
      </c>
      <c r="I19" s="420">
        <f t="shared" si="372"/>
        <v>41915</v>
      </c>
      <c r="J19" s="420">
        <f t="shared" si="372"/>
        <v>42204</v>
      </c>
      <c r="K19" s="420">
        <f t="shared" si="372"/>
        <v>42277</v>
      </c>
      <c r="L19" s="420">
        <f t="shared" si="372"/>
        <v>42467</v>
      </c>
      <c r="M19" s="420">
        <f t="shared" si="372"/>
        <v>42559</v>
      </c>
      <c r="N19" s="420">
        <f t="shared" si="372"/>
        <v>42664</v>
      </c>
      <c r="O19" s="420">
        <f t="shared" si="372"/>
        <v>42546</v>
      </c>
      <c r="P19" s="420">
        <f t="shared" si="372"/>
        <v>42628</v>
      </c>
      <c r="Q19" s="420">
        <f t="shared" si="372"/>
        <v>42963</v>
      </c>
      <c r="R19" s="420">
        <f t="shared" si="372"/>
        <v>43001</v>
      </c>
      <c r="S19" s="420">
        <f t="shared" si="372"/>
        <v>43088</v>
      </c>
      <c r="T19" s="420">
        <f t="shared" si="372"/>
        <v>43091</v>
      </c>
      <c r="U19" s="420">
        <f t="shared" si="372"/>
        <v>43453</v>
      </c>
      <c r="V19" s="420">
        <f t="shared" si="372"/>
        <v>43269</v>
      </c>
      <c r="W19" s="420">
        <f t="shared" si="372"/>
        <v>43275</v>
      </c>
      <c r="X19" s="420">
        <f t="shared" si="372"/>
        <v>43802</v>
      </c>
      <c r="Y19" s="420">
        <f t="shared" ref="Y19:AL19" si="373">Y18-Y8</f>
        <v>43817</v>
      </c>
      <c r="Z19" s="420">
        <f t="shared" si="373"/>
        <v>43588</v>
      </c>
      <c r="AA19" s="420">
        <f t="shared" si="373"/>
        <v>43836</v>
      </c>
      <c r="AB19" s="420">
        <f t="shared" si="373"/>
        <v>43612</v>
      </c>
      <c r="AC19" s="420">
        <f t="shared" si="373"/>
        <v>43135</v>
      </c>
      <c r="AD19" s="420">
        <f t="shared" si="373"/>
        <v>43282</v>
      </c>
      <c r="AE19" s="420">
        <f t="shared" si="373"/>
        <v>43777</v>
      </c>
      <c r="AF19" s="420">
        <f t="shared" si="373"/>
        <v>43567</v>
      </c>
      <c r="AG19" s="420">
        <f t="shared" si="373"/>
        <v>43593</v>
      </c>
      <c r="AH19" s="420">
        <f>AH18-AH8</f>
        <v>42507</v>
      </c>
      <c r="AI19" s="420">
        <f t="shared" si="373"/>
        <v>43235</v>
      </c>
      <c r="AJ19" s="420">
        <f t="shared" si="373"/>
        <v>42680</v>
      </c>
      <c r="AK19" s="420">
        <f t="shared" si="373"/>
        <v>42721</v>
      </c>
      <c r="AL19" s="420">
        <f t="shared" si="373"/>
        <v>43070</v>
      </c>
      <c r="AM19" s="420">
        <f t="shared" ref="AM19:BG19" si="374">AM18-AM8</f>
        <v>42794</v>
      </c>
      <c r="AN19" s="420">
        <f t="shared" si="374"/>
        <v>42069</v>
      </c>
      <c r="AO19" s="420">
        <f t="shared" si="374"/>
        <v>41926</v>
      </c>
      <c r="AP19" s="420">
        <f t="shared" si="374"/>
        <v>41661</v>
      </c>
      <c r="AQ19" s="420">
        <f t="shared" si="374"/>
        <v>41388</v>
      </c>
      <c r="AR19" s="420">
        <f t="shared" si="374"/>
        <v>41422</v>
      </c>
      <c r="AS19" s="420">
        <f t="shared" si="374"/>
        <v>42027</v>
      </c>
      <c r="AT19" s="420">
        <f t="shared" si="374"/>
        <v>42199</v>
      </c>
      <c r="AU19" s="420">
        <f t="shared" si="374"/>
        <v>41785</v>
      </c>
      <c r="AV19" s="420">
        <f t="shared" si="374"/>
        <v>39104</v>
      </c>
      <c r="AW19" s="420">
        <f t="shared" si="374"/>
        <v>37080</v>
      </c>
      <c r="AX19" s="420">
        <f t="shared" si="374"/>
        <v>36402</v>
      </c>
      <c r="AY19" s="420">
        <f t="shared" si="374"/>
        <v>36622</v>
      </c>
      <c r="AZ19" s="420">
        <f t="shared" si="374"/>
        <v>37390</v>
      </c>
      <c r="BA19" s="420">
        <f t="shared" si="374"/>
        <v>36880</v>
      </c>
      <c r="BB19" s="420">
        <f t="shared" si="374"/>
        <v>37168</v>
      </c>
      <c r="BC19" s="420">
        <f t="shared" si="374"/>
        <v>37205</v>
      </c>
      <c r="BD19" s="420">
        <f t="shared" si="374"/>
        <v>37554</v>
      </c>
      <c r="BE19" s="420">
        <f t="shared" si="374"/>
        <v>37743</v>
      </c>
      <c r="BF19" s="420">
        <f t="shared" si="374"/>
        <v>37565</v>
      </c>
      <c r="BG19" s="420">
        <f t="shared" si="374"/>
        <v>37583</v>
      </c>
      <c r="BH19" s="420">
        <f t="shared" ref="BH19:CU19" si="375">BH18-BH8</f>
        <v>37860</v>
      </c>
      <c r="BI19" s="420">
        <f t="shared" si="375"/>
        <v>37751</v>
      </c>
      <c r="BJ19" s="420">
        <v>37379</v>
      </c>
      <c r="BK19" s="420">
        <f t="shared" si="375"/>
        <v>37263</v>
      </c>
      <c r="BL19" s="420">
        <f t="shared" si="375"/>
        <v>36689</v>
      </c>
      <c r="BM19" s="420">
        <f t="shared" si="375"/>
        <v>37256</v>
      </c>
      <c r="BN19" s="420">
        <f t="shared" si="375"/>
        <v>37256</v>
      </c>
      <c r="BO19" s="420">
        <f t="shared" si="375"/>
        <v>37155</v>
      </c>
      <c r="BP19" s="420">
        <f t="shared" si="375"/>
        <v>37288</v>
      </c>
      <c r="BQ19" s="420">
        <f t="shared" si="375"/>
        <v>37429</v>
      </c>
      <c r="BR19" s="420">
        <f t="shared" si="375"/>
        <v>37510</v>
      </c>
      <c r="BS19" s="420">
        <f t="shared" si="375"/>
        <v>37492</v>
      </c>
      <c r="BT19" s="420">
        <f t="shared" si="375"/>
        <v>37602</v>
      </c>
      <c r="BU19" s="420">
        <f t="shared" si="375"/>
        <v>37850</v>
      </c>
      <c r="BV19" s="420">
        <f t="shared" si="375"/>
        <v>37927</v>
      </c>
      <c r="BW19" s="420">
        <f t="shared" si="375"/>
        <v>38108</v>
      </c>
      <c r="BX19" s="420">
        <f t="shared" si="375"/>
        <v>38186</v>
      </c>
      <c r="BY19" s="420">
        <f t="shared" si="375"/>
        <v>38312</v>
      </c>
      <c r="BZ19" s="420">
        <f t="shared" si="375"/>
        <v>38367</v>
      </c>
      <c r="CA19" s="420">
        <f t="shared" si="375"/>
        <v>38453</v>
      </c>
      <c r="CB19" s="420">
        <f t="shared" si="375"/>
        <v>38690</v>
      </c>
      <c r="CC19" s="420">
        <f t="shared" si="375"/>
        <v>38868</v>
      </c>
      <c r="CD19" s="420">
        <f t="shared" si="375"/>
        <v>39123</v>
      </c>
      <c r="CE19" s="420">
        <f t="shared" si="375"/>
        <v>39370</v>
      </c>
      <c r="CF19" s="420">
        <f t="shared" si="375"/>
        <v>39732</v>
      </c>
      <c r="CG19" s="420">
        <f t="shared" si="375"/>
        <v>39850</v>
      </c>
      <c r="CH19" s="420">
        <f t="shared" si="375"/>
        <v>40059</v>
      </c>
      <c r="CI19" s="420">
        <f t="shared" si="375"/>
        <v>40440</v>
      </c>
      <c r="CJ19" s="420">
        <f t="shared" si="375"/>
        <v>40913</v>
      </c>
      <c r="CK19" s="420">
        <f t="shared" si="375"/>
        <v>41435</v>
      </c>
      <c r="CL19" s="420">
        <f t="shared" si="375"/>
        <v>41790</v>
      </c>
      <c r="CM19" s="420">
        <f t="shared" si="375"/>
        <v>42016</v>
      </c>
      <c r="CN19" s="420">
        <f t="shared" si="375"/>
        <v>42157</v>
      </c>
      <c r="CO19" s="420">
        <f t="shared" si="375"/>
        <v>42324</v>
      </c>
      <c r="CP19" s="420">
        <f t="shared" si="375"/>
        <v>42541</v>
      </c>
      <c r="CQ19" s="420">
        <f t="shared" si="375"/>
        <v>42609</v>
      </c>
      <c r="CR19" s="420">
        <f t="shared" si="375"/>
        <v>41188</v>
      </c>
      <c r="CS19" s="420">
        <f t="shared" si="375"/>
        <v>41650</v>
      </c>
      <c r="CT19" s="420">
        <f t="shared" si="375"/>
        <v>41680</v>
      </c>
      <c r="CU19" s="420">
        <f t="shared" si="375"/>
        <v>41421</v>
      </c>
      <c r="CV19" s="420">
        <f t="shared" ref="CV19:DO19" si="376">CV18-CV8</f>
        <v>41544</v>
      </c>
      <c r="CW19" s="420">
        <f t="shared" si="376"/>
        <v>41544</v>
      </c>
      <c r="CX19" s="420">
        <f t="shared" si="376"/>
        <v>41821</v>
      </c>
      <c r="CY19" s="420">
        <f t="shared" si="376"/>
        <v>41957</v>
      </c>
      <c r="CZ19" s="420">
        <f t="shared" si="376"/>
        <v>42896</v>
      </c>
      <c r="DA19" s="420">
        <f t="shared" si="376"/>
        <v>42621</v>
      </c>
      <c r="DB19" s="420">
        <f t="shared" si="376"/>
        <v>42710</v>
      </c>
      <c r="DC19" s="420">
        <f t="shared" si="376"/>
        <v>42969</v>
      </c>
      <c r="DD19" s="420">
        <f t="shared" si="376"/>
        <v>43334</v>
      </c>
      <c r="DE19" s="420">
        <f t="shared" si="376"/>
        <v>44240</v>
      </c>
      <c r="DF19" s="420">
        <f t="shared" si="376"/>
        <v>44537</v>
      </c>
      <c r="DG19" s="420">
        <f t="shared" si="376"/>
        <v>44900</v>
      </c>
      <c r="DH19" s="420">
        <f t="shared" si="376"/>
        <v>45382</v>
      </c>
      <c r="DI19" s="420">
        <f t="shared" si="376"/>
        <v>45663</v>
      </c>
      <c r="DJ19" s="420">
        <f t="shared" si="376"/>
        <v>45938</v>
      </c>
      <c r="DK19" s="420">
        <f t="shared" si="376"/>
        <v>46501</v>
      </c>
      <c r="DL19" s="420">
        <f t="shared" si="376"/>
        <v>46990</v>
      </c>
      <c r="DM19" s="420">
        <f t="shared" si="376"/>
        <v>47441</v>
      </c>
      <c r="DN19" s="420">
        <f t="shared" si="376"/>
        <v>47993</v>
      </c>
      <c r="DO19" s="420">
        <f t="shared" si="376"/>
        <v>48176</v>
      </c>
      <c r="DP19" s="420">
        <f t="shared" ref="DP19:DY19" si="377">DP18-DP8</f>
        <v>48338</v>
      </c>
      <c r="DQ19" s="420">
        <f t="shared" si="377"/>
        <v>48472</v>
      </c>
      <c r="DR19" s="420">
        <f t="shared" si="377"/>
        <v>48666</v>
      </c>
      <c r="DS19" s="420">
        <v>48833</v>
      </c>
      <c r="DT19" s="420">
        <f t="shared" si="377"/>
        <v>48800</v>
      </c>
      <c r="DU19" s="420">
        <f t="shared" si="377"/>
        <v>48952</v>
      </c>
      <c r="DV19" s="420">
        <f t="shared" si="377"/>
        <v>48567</v>
      </c>
      <c r="DW19" s="420">
        <f t="shared" si="377"/>
        <v>48621</v>
      </c>
      <c r="DX19" s="420">
        <f t="shared" si="377"/>
        <v>48704</v>
      </c>
      <c r="DY19" s="420">
        <f t="shared" si="377"/>
        <v>48879</v>
      </c>
      <c r="DZ19" s="420">
        <f t="shared" ref="DZ19:ED19" si="378">DZ18-DZ8</f>
        <v>48699</v>
      </c>
      <c r="EA19" s="420">
        <f t="shared" si="378"/>
        <v>48817</v>
      </c>
      <c r="EB19" s="420">
        <f t="shared" si="378"/>
        <v>48915</v>
      </c>
      <c r="EC19" s="420">
        <f t="shared" si="378"/>
        <v>47560</v>
      </c>
      <c r="ED19" s="420">
        <f t="shared" si="378"/>
        <v>46875</v>
      </c>
      <c r="EE19" s="420">
        <f t="shared" ref="EE19" si="379">EE18-EE8</f>
        <v>47684</v>
      </c>
      <c r="EF19" s="420">
        <f t="shared" ref="EF19:FA19" si="380">EF18-EF8</f>
        <v>47354</v>
      </c>
      <c r="EG19" s="420">
        <f t="shared" si="380"/>
        <v>47264</v>
      </c>
      <c r="EH19" s="420">
        <f t="shared" si="380"/>
        <v>0</v>
      </c>
      <c r="EI19" s="420">
        <f t="shared" si="380"/>
        <v>0</v>
      </c>
      <c r="EJ19" s="420">
        <f t="shared" si="380"/>
        <v>0</v>
      </c>
      <c r="EK19" s="420">
        <f t="shared" si="380"/>
        <v>0</v>
      </c>
      <c r="EL19" s="420">
        <f t="shared" si="380"/>
        <v>0</v>
      </c>
      <c r="EM19" s="420">
        <f t="shared" si="380"/>
        <v>0</v>
      </c>
      <c r="EN19" s="420">
        <f t="shared" si="380"/>
        <v>0</v>
      </c>
      <c r="EO19" s="420">
        <f t="shared" si="380"/>
        <v>0</v>
      </c>
      <c r="EP19" s="420">
        <f t="shared" si="380"/>
        <v>0</v>
      </c>
      <c r="EQ19" s="420">
        <f t="shared" si="380"/>
        <v>0</v>
      </c>
      <c r="ER19" s="420">
        <f t="shared" si="380"/>
        <v>0</v>
      </c>
      <c r="ES19" s="420">
        <f t="shared" si="380"/>
        <v>0</v>
      </c>
      <c r="ET19" s="420">
        <f t="shared" si="380"/>
        <v>0</v>
      </c>
      <c r="EU19" s="420">
        <f t="shared" si="380"/>
        <v>0</v>
      </c>
      <c r="EV19" s="420">
        <f t="shared" si="380"/>
        <v>0</v>
      </c>
      <c r="EW19" s="420">
        <f t="shared" si="380"/>
        <v>0</v>
      </c>
      <c r="EX19" s="420">
        <f t="shared" si="380"/>
        <v>0</v>
      </c>
      <c r="EY19" s="420">
        <f t="shared" si="380"/>
        <v>0</v>
      </c>
      <c r="EZ19" s="420">
        <f t="shared" si="380"/>
        <v>0</v>
      </c>
      <c r="FA19" s="420">
        <f t="shared" si="380"/>
        <v>0</v>
      </c>
      <c r="FB19" s="420"/>
      <c r="FC19" s="420"/>
      <c r="FD19" s="420"/>
      <c r="FE19" s="420"/>
      <c r="FF19" s="420"/>
      <c r="FG19" s="420"/>
      <c r="FH19" s="420"/>
      <c r="FI19" s="420"/>
      <c r="FJ19" s="420"/>
      <c r="FK19" s="420"/>
      <c r="FL19" s="420"/>
      <c r="FM19" s="420"/>
      <c r="FN19" s="420"/>
      <c r="FO19" s="420"/>
      <c r="FP19" s="420"/>
      <c r="FQ19" s="420"/>
      <c r="FR19" s="420"/>
      <c r="FS19" s="420"/>
      <c r="FT19" s="420"/>
      <c r="FU19" s="420"/>
      <c r="FV19" s="420"/>
      <c r="FW19" s="420"/>
      <c r="FX19" s="420"/>
      <c r="FY19" s="420"/>
      <c r="FZ19" s="420"/>
      <c r="GA19" s="420"/>
      <c r="GB19" s="420"/>
      <c r="GC19" s="420"/>
      <c r="GD19" s="420"/>
      <c r="GE19" s="420"/>
      <c r="GF19" s="420"/>
      <c r="GG19" s="420"/>
      <c r="GH19" s="420"/>
      <c r="GI19" s="420"/>
      <c r="GJ19" s="420"/>
      <c r="GK19" s="420"/>
      <c r="GL19" s="420"/>
      <c r="GM19" s="420"/>
      <c r="GN19" s="420"/>
      <c r="GO19" s="420"/>
      <c r="GP19" s="420"/>
      <c r="GQ19" s="420"/>
      <c r="GR19" s="420"/>
      <c r="GS19" s="420"/>
      <c r="GT19" s="420"/>
      <c r="GU19" s="420"/>
      <c r="GV19" s="420"/>
      <c r="GW19" s="420"/>
      <c r="GX19" s="420"/>
      <c r="GY19" s="420"/>
      <c r="GZ19" s="420"/>
      <c r="HA19" s="420"/>
      <c r="HB19" s="420"/>
      <c r="HC19" s="420"/>
      <c r="HD19" s="420"/>
      <c r="HE19" s="420"/>
      <c r="HF19" s="420"/>
      <c r="HG19" s="420"/>
      <c r="HH19" s="420"/>
      <c r="HI19" s="420"/>
      <c r="HJ19" s="420"/>
      <c r="HK19" s="420"/>
      <c r="HL19" s="420"/>
      <c r="HM19" s="420"/>
      <c r="HN19" s="420"/>
      <c r="HO19" s="420"/>
      <c r="HP19" s="420"/>
      <c r="HQ19" s="420"/>
      <c r="HR19" s="420"/>
      <c r="HS19" s="420"/>
      <c r="HT19" s="420"/>
      <c r="HU19" s="420"/>
      <c r="HV19" s="420"/>
      <c r="HW19" s="420"/>
      <c r="HX19" s="420"/>
      <c r="HY19" s="420"/>
      <c r="HZ19" s="420"/>
      <c r="IA19" s="420"/>
      <c r="IB19" s="420"/>
      <c r="IC19" s="420"/>
      <c r="ID19" s="420"/>
      <c r="IE19" s="420"/>
      <c r="IF19" s="420"/>
      <c r="IG19" s="420"/>
      <c r="IH19" s="420"/>
      <c r="II19" s="420"/>
      <c r="IJ19" s="420"/>
      <c r="IK19" s="420"/>
      <c r="IL19" s="420"/>
      <c r="IM19" s="420"/>
      <c r="IN19" s="420"/>
      <c r="IO19" s="420"/>
      <c r="IP19" s="420"/>
      <c r="IQ19" s="420"/>
      <c r="IR19" s="420"/>
      <c r="IS19" s="420"/>
      <c r="IT19" s="420"/>
      <c r="IU19" s="420"/>
      <c r="IV19" s="420"/>
      <c r="IW19" s="420"/>
      <c r="IX19" s="420"/>
      <c r="IY19" s="420"/>
      <c r="IZ19" s="420"/>
      <c r="JA19" s="420"/>
      <c r="JB19" s="420"/>
      <c r="JC19" s="420"/>
      <c r="JD19" s="420"/>
      <c r="JE19" s="420"/>
      <c r="JF19" s="420"/>
      <c r="JG19" s="420"/>
      <c r="JH19" s="420"/>
      <c r="JI19" s="420"/>
      <c r="JJ19" s="420"/>
      <c r="JK19" s="420"/>
      <c r="JL19" s="420"/>
      <c r="JM19" s="420"/>
      <c r="JN19" s="420"/>
      <c r="JO19" s="420"/>
      <c r="JP19" s="420"/>
      <c r="JQ19" s="420"/>
      <c r="JR19" s="420"/>
      <c r="JS19" s="420"/>
      <c r="JT19" s="420"/>
      <c r="JU19" s="420"/>
      <c r="JV19" s="420"/>
      <c r="JW19" s="420"/>
      <c r="JX19" s="420"/>
      <c r="JY19" s="420"/>
      <c r="JZ19" s="420"/>
      <c r="KA19" s="420"/>
      <c r="KB19" s="420"/>
      <c r="KC19" s="420"/>
      <c r="KD19" s="420"/>
      <c r="KE19" s="420"/>
      <c r="KF19" s="420"/>
      <c r="KG19" s="420"/>
      <c r="KH19" s="420"/>
      <c r="KI19" s="420"/>
      <c r="KJ19" s="420"/>
      <c r="KK19" s="420"/>
      <c r="KL19" s="420"/>
      <c r="KM19" s="420"/>
      <c r="KN19" s="1188"/>
      <c r="KO19" s="420"/>
      <c r="KP19" s="420"/>
      <c r="KQ19" s="420"/>
      <c r="KR19" s="420"/>
      <c r="KS19" s="420"/>
      <c r="KT19" s="420"/>
      <c r="KU19" s="420"/>
      <c r="KV19" s="420"/>
      <c r="KW19" s="420"/>
      <c r="KX19" s="420"/>
      <c r="KY19" s="420"/>
      <c r="KZ19" s="420"/>
      <c r="LA19" s="420"/>
      <c r="LB19" s="420"/>
      <c r="LC19" s="420"/>
      <c r="LD19" s="420"/>
      <c r="LE19" s="420"/>
      <c r="LF19" s="420"/>
      <c r="LG19" s="420"/>
      <c r="LH19" s="420"/>
      <c r="LI19" s="420"/>
      <c r="LJ19" s="420"/>
      <c r="LK19" s="420"/>
      <c r="LL19" s="420"/>
      <c r="LM19" s="420"/>
      <c r="LN19" s="420"/>
      <c r="LO19" s="420"/>
      <c r="LP19" s="420"/>
      <c r="LQ19" s="420"/>
      <c r="LR19" s="420"/>
      <c r="LS19" s="420"/>
      <c r="LT19" s="420"/>
      <c r="LU19" s="420"/>
      <c r="LV19" s="420"/>
      <c r="LW19" s="420"/>
      <c r="LX19" s="420"/>
      <c r="LY19" s="420"/>
      <c r="LZ19" s="420"/>
      <c r="MA19" s="420"/>
      <c r="MB19" s="420"/>
      <c r="MC19" s="420"/>
      <c r="MD19" s="420"/>
      <c r="ME19" s="420"/>
      <c r="MF19" s="420"/>
      <c r="MG19" s="420"/>
      <c r="MH19" s="420"/>
      <c r="MI19" s="420"/>
      <c r="MJ19" s="420"/>
      <c r="MK19" s="420"/>
      <c r="ML19" s="420"/>
      <c r="MM19" s="420"/>
      <c r="MN19" s="420"/>
      <c r="MO19" s="420"/>
      <c r="MP19" s="420"/>
      <c r="MQ19" s="420"/>
      <c r="MR19" s="420"/>
      <c r="MS19" s="420"/>
      <c r="MT19" s="420"/>
      <c r="MU19" s="420"/>
      <c r="MV19" s="420"/>
      <c r="MW19" s="420"/>
      <c r="MX19" s="420"/>
      <c r="MY19" s="420"/>
      <c r="MZ19" s="420"/>
      <c r="NA19" s="420"/>
      <c r="NB19" s="420"/>
      <c r="NC19" s="420"/>
      <c r="ND19" s="420"/>
      <c r="NE19" s="420"/>
      <c r="NF19" s="420"/>
      <c r="NG19" s="420"/>
      <c r="NH19" s="420"/>
    </row>
    <row r="20" spans="1:372" ht="15" customHeight="1">
      <c r="A20" s="59"/>
      <c r="B20" s="59"/>
      <c r="C20" s="59"/>
      <c r="D20" s="59"/>
      <c r="E20" s="59"/>
      <c r="F20" s="59"/>
      <c r="G20" s="59"/>
      <c r="H20" s="59"/>
      <c r="I20" s="59"/>
      <c r="J20" s="59"/>
      <c r="K20" s="59"/>
      <c r="L20" s="59"/>
      <c r="M20" s="59"/>
      <c r="N20" s="59"/>
      <c r="O20" s="59"/>
      <c r="P20" s="59"/>
      <c r="Q20" s="59"/>
      <c r="R20" s="59"/>
      <c r="S20" s="986"/>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c r="GO20" s="59"/>
      <c r="GP20" s="59"/>
      <c r="GQ20" s="59"/>
      <c r="GR20" s="59"/>
      <c r="GS20" s="59"/>
      <c r="GT20" s="59"/>
      <c r="GU20" s="59"/>
      <c r="GV20" s="59"/>
      <c r="GW20" s="59"/>
      <c r="GX20" s="59"/>
      <c r="GY20" s="59"/>
      <c r="GZ20" s="59"/>
      <c r="HA20" s="59"/>
      <c r="HB20" s="59"/>
      <c r="HC20" s="59"/>
      <c r="HD20" s="59"/>
      <c r="HE20" s="59"/>
      <c r="HF20" s="59"/>
      <c r="HG20" s="59"/>
      <c r="HH20" s="59"/>
      <c r="HI20" s="59"/>
      <c r="HJ20" s="59"/>
      <c r="HK20" s="59"/>
      <c r="HL20" s="59"/>
      <c r="HM20" s="59"/>
      <c r="HN20" s="59"/>
      <c r="HO20" s="59"/>
      <c r="HP20" s="59"/>
      <c r="HQ20" s="59"/>
      <c r="HR20" s="59"/>
      <c r="HS20" s="59"/>
      <c r="HT20" s="59"/>
      <c r="HU20" s="59"/>
      <c r="HV20" s="59"/>
      <c r="HW20" s="59"/>
      <c r="HX20" s="59"/>
      <c r="HY20" s="59"/>
      <c r="HZ20" s="59"/>
      <c r="IA20" s="59"/>
      <c r="IB20" s="59"/>
      <c r="IC20" s="59"/>
      <c r="ID20" s="59"/>
      <c r="IE20" s="59"/>
      <c r="IF20" s="59"/>
      <c r="IG20" s="59"/>
      <c r="IH20" s="59"/>
      <c r="II20" s="59"/>
      <c r="IJ20" s="59"/>
      <c r="IK20" s="59"/>
      <c r="IL20" s="59"/>
      <c r="IM20" s="59"/>
      <c r="IN20" s="59"/>
      <c r="IO20" s="59"/>
      <c r="IP20" s="59"/>
      <c r="IQ20" s="59"/>
      <c r="IR20" s="59"/>
      <c r="IS20" s="59"/>
      <c r="IT20" s="59"/>
      <c r="IU20" s="59"/>
      <c r="IV20" s="59"/>
      <c r="IW20" s="59"/>
      <c r="IX20" s="59"/>
      <c r="IY20" s="59"/>
      <c r="IZ20" s="59"/>
      <c r="JA20" s="59"/>
      <c r="JB20" s="59"/>
      <c r="JC20" s="59"/>
      <c r="JD20" s="59"/>
      <c r="JE20" s="59"/>
      <c r="JF20" s="59"/>
      <c r="JG20" s="59"/>
      <c r="JH20" s="59"/>
      <c r="JI20" s="59"/>
      <c r="JJ20" s="59"/>
      <c r="JK20" s="59"/>
      <c r="JL20" s="59"/>
      <c r="JM20" s="59"/>
      <c r="JN20" s="59"/>
      <c r="JO20" s="59"/>
      <c r="JP20" s="59"/>
      <c r="JQ20" s="59"/>
      <c r="JR20" s="59"/>
      <c r="JS20" s="59"/>
      <c r="JT20" s="59"/>
      <c r="JU20" s="59"/>
      <c r="JV20" s="59"/>
      <c r="JW20" s="59"/>
      <c r="JX20" s="59"/>
      <c r="JY20" s="59"/>
      <c r="JZ20" s="59"/>
      <c r="KA20" s="59"/>
      <c r="KB20" s="59"/>
      <c r="KC20" s="59"/>
      <c r="KD20" s="59"/>
      <c r="KE20" s="59"/>
      <c r="KF20" s="59"/>
      <c r="KG20" s="59"/>
      <c r="KH20" s="59"/>
      <c r="KI20" s="59"/>
      <c r="KJ20" s="59"/>
      <c r="KK20" s="59"/>
      <c r="KL20" s="59"/>
      <c r="KM20" s="59"/>
      <c r="KN20" s="1190"/>
      <c r="KO20" s="59"/>
      <c r="KP20" s="59"/>
      <c r="KQ20" s="59"/>
      <c r="KR20" s="59"/>
      <c r="KS20" s="59"/>
      <c r="KT20" s="59"/>
      <c r="KU20" s="59"/>
      <c r="KV20" s="59"/>
      <c r="KW20" s="59"/>
      <c r="KX20" s="59"/>
      <c r="KY20" s="59"/>
      <c r="KZ20" s="59"/>
      <c r="LA20" s="59"/>
      <c r="LB20" s="59"/>
      <c r="LC20" s="59"/>
      <c r="LD20" s="59"/>
      <c r="LE20" s="59"/>
      <c r="LF20" s="59"/>
      <c r="LG20" s="59"/>
      <c r="LH20" s="59"/>
      <c r="LI20" s="59"/>
      <c r="LJ20" s="59"/>
      <c r="LK20" s="59"/>
      <c r="LL20" s="59"/>
      <c r="LM20" s="59"/>
      <c r="LN20" s="59"/>
      <c r="LO20" s="59"/>
      <c r="LP20" s="59"/>
      <c r="LQ20" s="59"/>
      <c r="LR20" s="59"/>
      <c r="LS20" s="59"/>
      <c r="LT20" s="59"/>
      <c r="LU20" s="59"/>
      <c r="LV20" s="59"/>
      <c r="LW20" s="59"/>
      <c r="LX20" s="59"/>
      <c r="LY20" s="59"/>
      <c r="LZ20" s="59"/>
      <c r="MA20" s="59"/>
      <c r="MB20" s="59"/>
      <c r="MC20" s="59"/>
      <c r="MD20" s="59"/>
      <c r="ME20" s="59"/>
      <c r="MF20" s="59"/>
      <c r="MG20" s="59"/>
      <c r="MH20" s="59"/>
      <c r="MI20" s="59"/>
      <c r="MJ20" s="59"/>
      <c r="MK20" s="59"/>
      <c r="ML20" s="59"/>
      <c r="MM20" s="59"/>
      <c r="MN20" s="59"/>
      <c r="MO20" s="59"/>
      <c r="MP20" s="59"/>
      <c r="MQ20" s="59"/>
      <c r="MR20" s="59"/>
      <c r="MS20" s="59"/>
      <c r="MT20" s="59"/>
      <c r="MU20" s="59"/>
      <c r="MV20" s="59"/>
      <c r="MW20" s="59"/>
      <c r="MX20" s="59"/>
      <c r="MY20" s="59"/>
      <c r="MZ20" s="59"/>
      <c r="NA20" s="59"/>
      <c r="NB20" s="59"/>
      <c r="NC20" s="59"/>
      <c r="ND20" s="59"/>
      <c r="NE20" s="59"/>
      <c r="NF20" s="59"/>
      <c r="NG20" s="59"/>
      <c r="NH20" s="59"/>
    </row>
    <row r="21" spans="1:372" ht="15">
      <c r="A21" s="72" t="s">
        <v>721</v>
      </c>
      <c r="B21" s="423"/>
      <c r="C21" s="423"/>
      <c r="D21" s="423"/>
      <c r="E21" s="423"/>
      <c r="F21" s="423"/>
      <c r="G21" s="423"/>
      <c r="H21" s="423"/>
      <c r="I21" s="423"/>
      <c r="J21" s="423"/>
      <c r="K21" s="423"/>
      <c r="L21" s="423"/>
      <c r="M21" s="423"/>
      <c r="N21" s="423"/>
      <c r="O21" s="423"/>
      <c r="P21" s="423"/>
      <c r="Q21" s="423"/>
      <c r="R21" s="423"/>
      <c r="S21" s="423"/>
      <c r="T21" s="423"/>
      <c r="U21" s="423"/>
      <c r="V21" s="423"/>
      <c r="W21" s="423"/>
      <c r="X21" s="423"/>
      <c r="Y21" s="423"/>
      <c r="Z21" s="423"/>
      <c r="AA21" s="423"/>
      <c r="AB21" s="423"/>
      <c r="AC21" s="423"/>
      <c r="AD21" s="423"/>
      <c r="AE21" s="423"/>
      <c r="AF21" s="423"/>
      <c r="AG21" s="423"/>
      <c r="AH21" s="423"/>
      <c r="AI21" s="423"/>
      <c r="AJ21" s="423"/>
      <c r="AK21" s="423"/>
      <c r="AL21" s="423"/>
      <c r="AM21" s="423"/>
      <c r="AN21" s="423"/>
      <c r="AO21" s="423"/>
      <c r="AP21" s="423"/>
      <c r="AQ21" s="423"/>
      <c r="AR21" s="423"/>
      <c r="AS21" s="423"/>
      <c r="AT21" s="423"/>
      <c r="AU21" s="423"/>
      <c r="AV21" s="423"/>
      <c r="AW21" s="423"/>
      <c r="AX21" s="423"/>
      <c r="AY21" s="423"/>
      <c r="AZ21" s="423"/>
      <c r="BA21" s="423"/>
      <c r="BB21" s="423"/>
      <c r="BC21" s="423"/>
      <c r="BD21" s="423"/>
      <c r="BE21" s="423"/>
      <c r="BF21" s="423"/>
      <c r="BG21" s="423"/>
      <c r="BH21" s="423"/>
      <c r="BI21" s="423"/>
      <c r="BJ21" s="423"/>
      <c r="BK21" s="423"/>
      <c r="BL21" s="423"/>
      <c r="BM21" s="423"/>
      <c r="BN21" s="423"/>
      <c r="BO21" s="423"/>
      <c r="BP21" s="423"/>
      <c r="BQ21" s="423"/>
      <c r="BR21" s="423"/>
      <c r="BS21" s="423"/>
      <c r="BT21" s="423"/>
      <c r="BU21" s="423"/>
      <c r="BV21" s="423"/>
      <c r="BW21" s="423"/>
      <c r="BX21" s="423"/>
      <c r="BY21" s="423"/>
      <c r="BZ21" s="423"/>
      <c r="CA21" s="423"/>
      <c r="CB21" s="423"/>
      <c r="CC21" s="423"/>
      <c r="CD21" s="423"/>
      <c r="CE21" s="423"/>
      <c r="CF21" s="423"/>
      <c r="CG21" s="423"/>
      <c r="CH21" s="423"/>
      <c r="CI21" s="423"/>
      <c r="CJ21" s="423"/>
      <c r="CK21" s="423"/>
      <c r="CL21" s="423"/>
      <c r="CM21" s="423"/>
      <c r="CN21" s="423"/>
      <c r="CO21" s="423"/>
      <c r="CP21" s="423"/>
      <c r="CQ21" s="423"/>
      <c r="CR21" s="423"/>
      <c r="CS21" s="423"/>
      <c r="CT21" s="423"/>
      <c r="CU21" s="423"/>
      <c r="CV21" s="423"/>
      <c r="CW21" s="423"/>
      <c r="CX21" s="423"/>
      <c r="CY21" s="423"/>
      <c r="CZ21" s="423"/>
      <c r="DA21" s="423"/>
      <c r="DB21" s="423"/>
      <c r="DC21" s="423"/>
      <c r="DD21" s="423"/>
      <c r="DE21" s="423"/>
      <c r="DF21" s="423"/>
      <c r="DG21" s="423"/>
      <c r="DH21" s="423"/>
      <c r="DI21" s="423"/>
      <c r="DJ21" s="423"/>
      <c r="DK21" s="423"/>
      <c r="DL21" s="423"/>
      <c r="DM21" s="423"/>
      <c r="DN21" s="423"/>
      <c r="DO21" s="423"/>
      <c r="DP21" s="423"/>
      <c r="DQ21" s="423"/>
      <c r="DR21" s="423"/>
      <c r="DS21" s="423"/>
      <c r="DT21" s="423"/>
      <c r="DU21" s="423"/>
      <c r="DV21" s="423"/>
      <c r="DW21" s="423"/>
      <c r="DX21" s="423"/>
      <c r="DY21" s="423"/>
      <c r="DZ21" s="423"/>
      <c r="EA21" s="423"/>
      <c r="EB21" s="423"/>
      <c r="EC21" s="423"/>
      <c r="ED21" s="423"/>
      <c r="EE21" s="423"/>
      <c r="EF21" s="423"/>
      <c r="EG21" s="423"/>
      <c r="EH21" s="423"/>
      <c r="EI21" s="423"/>
      <c r="EJ21" s="423"/>
      <c r="EK21" s="423"/>
      <c r="EL21" s="423"/>
      <c r="EM21" s="423"/>
      <c r="EN21" s="423"/>
      <c r="EO21" s="423"/>
      <c r="EP21" s="423"/>
      <c r="EQ21" s="423"/>
      <c r="ER21" s="423"/>
      <c r="ES21" s="423"/>
      <c r="ET21" s="423"/>
      <c r="EU21" s="423"/>
      <c r="EV21" s="423"/>
      <c r="EW21" s="423"/>
      <c r="EX21" s="423"/>
      <c r="EY21" s="423"/>
      <c r="EZ21" s="423"/>
      <c r="FA21" s="423"/>
      <c r="FB21" s="423"/>
      <c r="FC21" s="423"/>
      <c r="FD21" s="423"/>
      <c r="FE21" s="423"/>
      <c r="FF21" s="423"/>
      <c r="FG21" s="423"/>
      <c r="FH21" s="423"/>
      <c r="FI21" s="423"/>
      <c r="FJ21" s="423"/>
      <c r="FK21" s="423"/>
      <c r="FL21" s="423"/>
      <c r="FM21" s="423"/>
      <c r="FN21" s="423"/>
      <c r="FO21" s="423"/>
      <c r="FP21" s="423"/>
      <c r="FQ21" s="423"/>
      <c r="FR21" s="423"/>
      <c r="FS21" s="423"/>
      <c r="FT21" s="423"/>
      <c r="FU21" s="423"/>
      <c r="FV21" s="423"/>
      <c r="FW21" s="423"/>
      <c r="FX21" s="423"/>
      <c r="FY21" s="423"/>
      <c r="FZ21" s="423"/>
      <c r="GA21" s="423"/>
      <c r="GB21" s="423"/>
      <c r="GC21" s="423"/>
      <c r="GD21" s="423"/>
      <c r="GE21" s="423"/>
      <c r="GF21" s="423"/>
      <c r="GG21" s="423"/>
      <c r="GH21" s="423"/>
      <c r="GI21" s="423"/>
      <c r="GJ21" s="423"/>
      <c r="GK21" s="423"/>
      <c r="GL21" s="423"/>
      <c r="GM21" s="423"/>
      <c r="GN21" s="423"/>
      <c r="GO21" s="423"/>
      <c r="GP21" s="423"/>
      <c r="GQ21" s="423"/>
      <c r="GR21" s="423"/>
      <c r="GS21" s="423"/>
      <c r="GT21" s="423"/>
      <c r="GU21" s="423"/>
      <c r="GV21" s="423"/>
      <c r="GW21" s="423"/>
      <c r="GX21" s="423"/>
      <c r="GY21" s="423"/>
      <c r="GZ21" s="423"/>
      <c r="HA21" s="423"/>
      <c r="HB21" s="423"/>
      <c r="HC21" s="423"/>
      <c r="HD21" s="423"/>
      <c r="HE21" s="423"/>
      <c r="HF21" s="423"/>
      <c r="HG21" s="423"/>
      <c r="HH21" s="423"/>
      <c r="HI21" s="423"/>
      <c r="HJ21" s="423"/>
      <c r="HK21" s="423"/>
      <c r="HL21" s="423"/>
      <c r="HM21" s="423"/>
      <c r="HN21" s="423"/>
      <c r="HO21" s="423"/>
      <c r="HP21" s="423"/>
      <c r="HQ21" s="423"/>
      <c r="HR21" s="423"/>
      <c r="HS21" s="423"/>
      <c r="HT21" s="423"/>
      <c r="HU21" s="423"/>
      <c r="HV21" s="423"/>
      <c r="HW21" s="423"/>
      <c r="HX21" s="423"/>
      <c r="HY21" s="423"/>
      <c r="HZ21" s="423"/>
      <c r="IA21" s="423"/>
      <c r="IB21" s="423"/>
      <c r="IC21" s="423"/>
      <c r="ID21" s="423"/>
      <c r="IE21" s="423"/>
      <c r="IF21" s="423"/>
      <c r="IG21" s="423"/>
      <c r="IH21" s="423"/>
      <c r="II21" s="423"/>
      <c r="IJ21" s="423"/>
      <c r="IK21" s="423"/>
      <c r="IL21" s="423"/>
      <c r="IM21" s="423"/>
      <c r="IN21" s="423"/>
      <c r="IO21" s="423"/>
      <c r="IP21" s="423"/>
      <c r="IQ21" s="423"/>
      <c r="IR21" s="423"/>
      <c r="IS21" s="423"/>
      <c r="IT21" s="423"/>
      <c r="IU21" s="423"/>
      <c r="IV21" s="423"/>
      <c r="IW21" s="423"/>
      <c r="IX21" s="423"/>
      <c r="IY21" s="423"/>
      <c r="IZ21" s="423"/>
      <c r="JA21" s="423"/>
      <c r="JB21" s="423"/>
      <c r="JC21" s="423"/>
      <c r="JD21" s="423"/>
      <c r="JE21" s="423"/>
      <c r="JF21" s="423"/>
      <c r="JG21" s="423"/>
      <c r="JH21" s="423"/>
      <c r="JI21" s="423"/>
      <c r="JJ21" s="423"/>
      <c r="JK21" s="423"/>
      <c r="JL21" s="423"/>
      <c r="JM21" s="423"/>
      <c r="JN21" s="423"/>
      <c r="JO21" s="423"/>
      <c r="JP21" s="423"/>
      <c r="JQ21" s="423"/>
      <c r="JR21" s="423"/>
      <c r="JS21" s="423"/>
      <c r="JT21" s="423"/>
      <c r="JU21" s="423"/>
      <c r="JV21" s="423"/>
      <c r="JW21" s="423"/>
      <c r="JX21" s="423"/>
      <c r="JY21" s="423"/>
      <c r="JZ21" s="423"/>
      <c r="KA21" s="423"/>
      <c r="KB21" s="423"/>
      <c r="KC21" s="423"/>
      <c r="KD21" s="423"/>
      <c r="KE21" s="423"/>
      <c r="KF21" s="423"/>
      <c r="KG21" s="423"/>
      <c r="KH21" s="423"/>
      <c r="KI21" s="423"/>
      <c r="KJ21" s="423"/>
      <c r="KK21" s="423"/>
      <c r="KL21" s="423"/>
      <c r="KM21" s="423"/>
      <c r="KN21" s="1188"/>
      <c r="KO21" s="423"/>
      <c r="KP21" s="423"/>
      <c r="KQ21" s="423"/>
      <c r="KR21" s="423"/>
      <c r="KS21" s="423"/>
      <c r="KT21" s="423"/>
      <c r="KU21" s="423"/>
      <c r="KV21" s="423"/>
      <c r="KW21" s="423"/>
      <c r="KX21" s="423"/>
      <c r="KY21" s="423"/>
      <c r="KZ21" s="423"/>
      <c r="LA21" s="423"/>
      <c r="LB21" s="423"/>
      <c r="LC21" s="423"/>
      <c r="LD21" s="423"/>
      <c r="LE21" s="423"/>
      <c r="LF21" s="423"/>
      <c r="LG21" s="423"/>
      <c r="LH21" s="423"/>
      <c r="LI21" s="423"/>
      <c r="LJ21" s="423"/>
      <c r="LK21" s="423"/>
      <c r="LL21" s="423"/>
      <c r="LM21" s="423"/>
      <c r="LN21" s="423"/>
      <c r="LO21" s="423"/>
      <c r="LP21" s="423"/>
      <c r="LQ21" s="423"/>
      <c r="LR21" s="423"/>
      <c r="LS21" s="423"/>
      <c r="LT21" s="423"/>
      <c r="LU21" s="423"/>
      <c r="LV21" s="423"/>
      <c r="LW21" s="423"/>
      <c r="LX21" s="423"/>
      <c r="LY21" s="423"/>
      <c r="LZ21" s="423"/>
      <c r="MA21" s="423"/>
      <c r="MB21" s="423"/>
      <c r="MC21" s="423"/>
      <c r="MD21" s="423"/>
      <c r="ME21" s="423"/>
      <c r="MF21" s="423"/>
      <c r="MG21" s="423"/>
      <c r="MH21" s="423"/>
      <c r="MI21" s="423"/>
      <c r="MJ21" s="423"/>
      <c r="MK21" s="423"/>
      <c r="ML21" s="423"/>
      <c r="MM21" s="423"/>
      <c r="MN21" s="423"/>
      <c r="MO21" s="423"/>
      <c r="MP21" s="423"/>
      <c r="MQ21" s="423"/>
      <c r="MR21" s="423"/>
      <c r="MS21" s="423"/>
      <c r="MT21" s="423"/>
      <c r="MU21" s="423"/>
      <c r="MV21" s="423"/>
      <c r="MW21" s="423"/>
      <c r="MX21" s="423"/>
      <c r="MY21" s="423"/>
      <c r="MZ21" s="423"/>
      <c r="NA21" s="423"/>
      <c r="NB21" s="423"/>
      <c r="NC21" s="423"/>
      <c r="ND21" s="423"/>
      <c r="NE21" s="423"/>
      <c r="NF21" s="423"/>
      <c r="NG21" s="423"/>
      <c r="NH21" s="423"/>
    </row>
    <row r="22" spans="1:372" ht="15" customHeight="1">
      <c r="A22" s="62" t="s">
        <v>706</v>
      </c>
      <c r="B22" s="417">
        <v>7</v>
      </c>
      <c r="C22" s="417">
        <v>8</v>
      </c>
      <c r="D22" s="417">
        <v>6</v>
      </c>
      <c r="E22" s="417">
        <v>6</v>
      </c>
      <c r="F22" s="417">
        <v>6</v>
      </c>
      <c r="G22" s="417">
        <v>3</v>
      </c>
      <c r="H22" s="417">
        <v>6</v>
      </c>
      <c r="I22" s="417">
        <v>5</v>
      </c>
      <c r="J22" s="417">
        <v>9</v>
      </c>
      <c r="K22" s="417">
        <v>1</v>
      </c>
      <c r="L22" s="417">
        <v>2</v>
      </c>
      <c r="M22" s="417">
        <v>3</v>
      </c>
      <c r="N22" s="417">
        <v>2</v>
      </c>
      <c r="O22" s="417">
        <v>2</v>
      </c>
      <c r="P22" s="417">
        <v>2</v>
      </c>
      <c r="Q22" s="417">
        <v>1</v>
      </c>
      <c r="R22" s="417">
        <v>2.5</v>
      </c>
      <c r="S22" s="623">
        <v>1.5</v>
      </c>
      <c r="T22" s="417">
        <v>3</v>
      </c>
      <c r="U22" s="417">
        <v>2</v>
      </c>
      <c r="V22" s="417">
        <v>2</v>
      </c>
      <c r="W22" s="417">
        <v>1</v>
      </c>
      <c r="X22" s="417">
        <v>0</v>
      </c>
      <c r="Y22" s="417">
        <v>1</v>
      </c>
      <c r="Z22" s="417">
        <v>1</v>
      </c>
      <c r="AA22" s="417">
        <v>0</v>
      </c>
      <c r="AB22" s="417">
        <v>1</v>
      </c>
      <c r="AC22" s="417">
        <v>2</v>
      </c>
      <c r="AD22" s="417">
        <v>0</v>
      </c>
      <c r="AE22" s="417">
        <v>2</v>
      </c>
      <c r="AF22" s="417">
        <v>2</v>
      </c>
      <c r="AG22" s="417">
        <v>0</v>
      </c>
      <c r="AH22" s="417">
        <v>0</v>
      </c>
      <c r="AI22" s="417">
        <v>2</v>
      </c>
      <c r="AJ22" s="417">
        <v>2</v>
      </c>
      <c r="AK22" s="417">
        <v>1</v>
      </c>
      <c r="AL22" s="417">
        <v>1</v>
      </c>
      <c r="AM22" s="417">
        <v>1</v>
      </c>
      <c r="AN22" s="417">
        <v>2</v>
      </c>
      <c r="AO22" s="417">
        <v>2</v>
      </c>
      <c r="AP22" s="417">
        <v>0</v>
      </c>
      <c r="AQ22" s="417">
        <v>1</v>
      </c>
      <c r="AR22" s="417">
        <v>0</v>
      </c>
      <c r="AS22" s="417">
        <v>1</v>
      </c>
      <c r="AT22" s="417">
        <v>2</v>
      </c>
      <c r="AU22" s="417">
        <v>2</v>
      </c>
      <c r="AV22" s="417">
        <v>1</v>
      </c>
      <c r="AW22" s="417">
        <v>1</v>
      </c>
      <c r="AX22" s="417">
        <v>1</v>
      </c>
      <c r="AY22" s="417">
        <v>1</v>
      </c>
      <c r="AZ22" s="417">
        <v>1</v>
      </c>
      <c r="BA22" s="417">
        <v>1</v>
      </c>
      <c r="BB22" s="417">
        <v>0</v>
      </c>
      <c r="BC22" s="417">
        <v>0.5</v>
      </c>
      <c r="BD22" s="417">
        <v>0</v>
      </c>
      <c r="BE22" s="417">
        <v>1</v>
      </c>
      <c r="BF22" s="417">
        <v>1</v>
      </c>
      <c r="BG22" s="417">
        <v>1</v>
      </c>
      <c r="BH22" s="417">
        <v>2</v>
      </c>
      <c r="BI22" s="417">
        <v>0</v>
      </c>
      <c r="BJ22" s="417">
        <v>2</v>
      </c>
      <c r="BK22" s="417">
        <v>4</v>
      </c>
      <c r="BL22" s="417">
        <v>1</v>
      </c>
      <c r="BM22" s="417">
        <v>0</v>
      </c>
      <c r="BN22" s="417">
        <v>3</v>
      </c>
      <c r="BO22" s="417">
        <v>2</v>
      </c>
      <c r="BP22" s="417">
        <v>2</v>
      </c>
      <c r="BQ22" s="417">
        <v>2</v>
      </c>
      <c r="BR22" s="417">
        <v>1</v>
      </c>
      <c r="BS22" s="417">
        <v>0</v>
      </c>
      <c r="BT22" s="417">
        <v>2</v>
      </c>
      <c r="BU22" s="417">
        <v>1</v>
      </c>
      <c r="BV22" s="417">
        <v>2</v>
      </c>
      <c r="BW22" s="417">
        <v>2</v>
      </c>
      <c r="BX22" s="417">
        <v>3</v>
      </c>
      <c r="BY22" s="417">
        <v>0</v>
      </c>
      <c r="BZ22" s="417">
        <v>0</v>
      </c>
      <c r="CA22" s="417">
        <v>1</v>
      </c>
      <c r="CB22" s="417">
        <v>0</v>
      </c>
      <c r="CC22" s="417">
        <v>2</v>
      </c>
      <c r="CD22" s="417">
        <v>2</v>
      </c>
      <c r="CE22" s="417">
        <v>1</v>
      </c>
      <c r="CF22" s="417">
        <v>3</v>
      </c>
      <c r="CG22" s="417">
        <v>0</v>
      </c>
      <c r="CH22" s="417">
        <v>1</v>
      </c>
      <c r="CI22" s="417">
        <v>2</v>
      </c>
      <c r="CJ22" s="417">
        <v>2</v>
      </c>
      <c r="CK22" s="417">
        <v>2</v>
      </c>
      <c r="CL22" s="417">
        <v>2</v>
      </c>
      <c r="CM22" s="417">
        <v>2</v>
      </c>
      <c r="CN22" s="417">
        <v>1</v>
      </c>
      <c r="CO22" s="417">
        <v>0</v>
      </c>
      <c r="CP22" s="417">
        <v>3</v>
      </c>
      <c r="CQ22" s="417">
        <v>2</v>
      </c>
      <c r="CR22" s="417">
        <v>1</v>
      </c>
      <c r="CS22" s="417">
        <v>2</v>
      </c>
      <c r="CT22" s="417">
        <v>0</v>
      </c>
      <c r="CU22" s="417">
        <v>2</v>
      </c>
      <c r="CV22" s="417">
        <v>0</v>
      </c>
      <c r="CW22" s="417">
        <v>2</v>
      </c>
      <c r="CX22" s="417">
        <v>2</v>
      </c>
      <c r="CY22" s="417">
        <v>2</v>
      </c>
      <c r="CZ22" s="417">
        <v>2</v>
      </c>
      <c r="DA22" s="417">
        <v>2</v>
      </c>
      <c r="DB22" s="417">
        <v>0</v>
      </c>
      <c r="DC22" s="417">
        <v>0</v>
      </c>
      <c r="DD22" s="417">
        <v>3</v>
      </c>
      <c r="DE22" s="417">
        <v>3</v>
      </c>
      <c r="DF22" s="417">
        <v>2</v>
      </c>
      <c r="DG22" s="417">
        <v>3</v>
      </c>
      <c r="DH22" s="417">
        <v>2</v>
      </c>
      <c r="DI22" s="417">
        <v>0</v>
      </c>
      <c r="DJ22" s="417">
        <v>0</v>
      </c>
      <c r="DK22" s="417">
        <v>2</v>
      </c>
      <c r="DL22" s="417">
        <v>4</v>
      </c>
      <c r="DM22" s="417">
        <v>3</v>
      </c>
      <c r="DN22" s="417">
        <v>3</v>
      </c>
      <c r="DO22" s="417">
        <v>3</v>
      </c>
      <c r="DP22" s="417">
        <v>2</v>
      </c>
      <c r="DQ22" s="417">
        <v>2</v>
      </c>
      <c r="DR22" s="417">
        <v>5</v>
      </c>
      <c r="DS22" s="417">
        <v>2</v>
      </c>
      <c r="DT22" s="417">
        <v>2</v>
      </c>
      <c r="DU22" s="417">
        <v>1</v>
      </c>
      <c r="DV22" s="417">
        <v>1</v>
      </c>
      <c r="DW22" s="417">
        <v>1</v>
      </c>
      <c r="DX22" s="417">
        <v>1</v>
      </c>
      <c r="DY22" s="417">
        <v>3</v>
      </c>
      <c r="DZ22" s="417">
        <v>1</v>
      </c>
      <c r="EA22" s="417">
        <v>2</v>
      </c>
      <c r="EB22" s="417">
        <v>3</v>
      </c>
      <c r="EC22" s="417">
        <v>3</v>
      </c>
      <c r="ED22" s="417">
        <v>4</v>
      </c>
      <c r="EE22" s="417">
        <v>0</v>
      </c>
      <c r="EF22" s="417">
        <v>3</v>
      </c>
      <c r="EG22" s="417">
        <v>2</v>
      </c>
      <c r="EH22" s="417"/>
      <c r="EI22" s="417"/>
      <c r="EJ22" s="417"/>
      <c r="EK22" s="417"/>
      <c r="EL22" s="417"/>
      <c r="EM22" s="417"/>
      <c r="EN22" s="417"/>
      <c r="EO22" s="417"/>
      <c r="EP22" s="417"/>
      <c r="EQ22" s="417"/>
      <c r="ER22" s="417"/>
      <c r="ES22" s="417"/>
      <c r="ET22" s="417"/>
      <c r="EU22" s="417"/>
      <c r="EV22" s="417"/>
      <c r="EW22" s="417"/>
      <c r="EX22" s="417"/>
      <c r="EY22" s="417"/>
      <c r="EZ22" s="417"/>
      <c r="FA22" s="417"/>
      <c r="FB22" s="417"/>
      <c r="FC22" s="417"/>
      <c r="FD22" s="417"/>
      <c r="FE22" s="417"/>
      <c r="FF22" s="417"/>
      <c r="FG22" s="417"/>
      <c r="FH22" s="417"/>
      <c r="FI22" s="417"/>
      <c r="FJ22" s="417"/>
      <c r="FK22" s="417"/>
      <c r="FL22" s="417"/>
      <c r="FM22" s="417"/>
      <c r="FN22" s="417"/>
      <c r="FO22" s="417"/>
      <c r="FP22" s="417"/>
      <c r="FQ22" s="417"/>
      <c r="FR22" s="417"/>
      <c r="FS22" s="417"/>
      <c r="FT22" s="417"/>
      <c r="FU22" s="417"/>
      <c r="FV22" s="417"/>
      <c r="FW22" s="417"/>
      <c r="FX22" s="417"/>
      <c r="FY22" s="417"/>
      <c r="FZ22" s="417"/>
      <c r="GA22" s="417"/>
      <c r="GB22" s="417"/>
      <c r="GC22" s="417"/>
      <c r="GD22" s="417"/>
      <c r="GE22" s="417"/>
      <c r="GF22" s="417"/>
      <c r="GG22" s="417"/>
      <c r="GH22" s="417"/>
      <c r="GI22" s="417"/>
      <c r="GJ22" s="417"/>
      <c r="GK22" s="417"/>
      <c r="GL22" s="417"/>
      <c r="GM22" s="417"/>
      <c r="GN22" s="417"/>
      <c r="GO22" s="417"/>
      <c r="GP22" s="417"/>
      <c r="GQ22" s="417"/>
      <c r="GR22" s="417"/>
      <c r="GS22" s="417"/>
      <c r="GT22" s="417"/>
      <c r="GU22" s="417"/>
      <c r="GV22" s="417"/>
      <c r="GW22" s="417"/>
      <c r="GX22" s="417"/>
      <c r="GY22" s="417"/>
      <c r="GZ22" s="417"/>
      <c r="HA22" s="417"/>
      <c r="HB22" s="417"/>
      <c r="HC22" s="417"/>
      <c r="HD22" s="417"/>
      <c r="HE22" s="417"/>
      <c r="HF22" s="417"/>
      <c r="HG22" s="417"/>
      <c r="HH22" s="417"/>
      <c r="HI22" s="417"/>
      <c r="HJ22" s="417"/>
      <c r="HK22" s="417"/>
      <c r="HL22" s="417"/>
      <c r="HM22" s="417"/>
      <c r="HN22" s="417"/>
      <c r="HO22" s="417"/>
      <c r="HP22" s="417"/>
      <c r="HQ22" s="417"/>
      <c r="HR22" s="417"/>
      <c r="HS22" s="417"/>
      <c r="HT22" s="417"/>
      <c r="HU22" s="417"/>
      <c r="HV22" s="417"/>
      <c r="HW22" s="417"/>
      <c r="HX22" s="417"/>
      <c r="HY22" s="417"/>
      <c r="HZ22" s="417"/>
      <c r="IA22" s="417"/>
      <c r="IB22" s="417"/>
      <c r="IC22" s="417"/>
      <c r="ID22" s="417"/>
      <c r="IE22" s="417"/>
      <c r="IF22" s="417"/>
      <c r="IG22" s="417"/>
      <c r="IH22" s="417"/>
      <c r="II22" s="417"/>
      <c r="IJ22" s="417"/>
      <c r="IK22" s="417"/>
      <c r="IL22" s="417"/>
      <c r="IM22" s="417"/>
      <c r="IN22" s="417"/>
      <c r="IO22" s="417"/>
      <c r="IP22" s="417"/>
      <c r="IQ22" s="417"/>
      <c r="IR22" s="417"/>
      <c r="IS22" s="417"/>
      <c r="IT22" s="417"/>
      <c r="IU22" s="417"/>
      <c r="IV22" s="417"/>
      <c r="IW22" s="417"/>
      <c r="IX22" s="417"/>
      <c r="IY22" s="417"/>
      <c r="IZ22" s="417"/>
      <c r="JA22" s="417"/>
      <c r="JB22" s="417"/>
      <c r="JC22" s="417"/>
      <c r="JD22" s="417"/>
      <c r="JE22" s="417"/>
      <c r="JF22" s="417"/>
      <c r="JG22" s="417"/>
      <c r="JH22" s="417"/>
      <c r="JI22" s="417"/>
      <c r="JJ22" s="417"/>
      <c r="JK22" s="417"/>
      <c r="JL22" s="417"/>
      <c r="JM22" s="417"/>
      <c r="JN22" s="417"/>
      <c r="JO22" s="417"/>
      <c r="JP22" s="417"/>
      <c r="JQ22" s="417"/>
      <c r="JR22" s="417"/>
      <c r="JS22" s="417"/>
      <c r="JT22" s="417"/>
      <c r="JU22" s="417"/>
      <c r="JV22" s="417"/>
      <c r="JW22" s="417"/>
      <c r="JX22" s="417"/>
      <c r="JY22" s="417"/>
      <c r="JZ22" s="417"/>
      <c r="KA22" s="417"/>
      <c r="KB22" s="417"/>
      <c r="KC22" s="417"/>
      <c r="KD22" s="417"/>
      <c r="KE22" s="417"/>
      <c r="KF22" s="417"/>
      <c r="KG22" s="417"/>
      <c r="KH22" s="417"/>
      <c r="KI22" s="417"/>
      <c r="KJ22" s="417"/>
      <c r="KK22" s="417"/>
      <c r="KL22" s="417"/>
      <c r="KM22" s="417"/>
      <c r="KN22" s="1188"/>
      <c r="KO22" s="417"/>
      <c r="KP22" s="417"/>
      <c r="KQ22" s="417"/>
      <c r="KR22" s="417"/>
      <c r="KS22" s="417"/>
      <c r="KT22" s="417"/>
      <c r="KU22" s="417"/>
      <c r="KV22" s="417"/>
      <c r="KW22" s="417"/>
      <c r="KX22" s="417"/>
      <c r="KY22" s="417"/>
      <c r="KZ22" s="417"/>
      <c r="LA22" s="417"/>
      <c r="LB22" s="417"/>
      <c r="LC22" s="417"/>
      <c r="LD22" s="417"/>
      <c r="LE22" s="417"/>
      <c r="LF22" s="417"/>
      <c r="LG22" s="417"/>
      <c r="LH22" s="417"/>
      <c r="LI22" s="417"/>
      <c r="LJ22" s="417"/>
      <c r="LK22" s="417"/>
      <c r="LL22" s="417"/>
      <c r="LM22" s="417"/>
      <c r="LN22" s="417"/>
      <c r="LO22" s="417"/>
      <c r="LP22" s="417"/>
      <c r="LQ22" s="417"/>
      <c r="LR22" s="417"/>
      <c r="LS22" s="417"/>
      <c r="LT22" s="417"/>
      <c r="LU22" s="417"/>
      <c r="LV22" s="417"/>
      <c r="LW22" s="417"/>
      <c r="LX22" s="417"/>
      <c r="LY22" s="417"/>
      <c r="LZ22" s="417"/>
      <c r="MA22" s="417"/>
      <c r="MB22" s="417"/>
      <c r="MC22" s="417"/>
      <c r="MD22" s="417"/>
      <c r="ME22" s="417"/>
      <c r="MF22" s="417"/>
      <c r="MG22" s="417"/>
      <c r="MH22" s="417"/>
      <c r="MI22" s="417"/>
      <c r="MJ22" s="417"/>
      <c r="MK22" s="417"/>
      <c r="ML22" s="417"/>
      <c r="MM22" s="417"/>
      <c r="MN22" s="417"/>
      <c r="MO22" s="417"/>
      <c r="MP22" s="417"/>
      <c r="MQ22" s="417"/>
      <c r="MR22" s="417"/>
      <c r="MS22" s="417"/>
      <c r="MT22" s="417"/>
      <c r="MU22" s="417"/>
      <c r="MV22" s="417"/>
      <c r="MW22" s="417"/>
      <c r="MX22" s="417"/>
      <c r="MY22" s="417"/>
      <c r="MZ22" s="417"/>
      <c r="NA22" s="417"/>
      <c r="NB22" s="417"/>
      <c r="NC22" s="417"/>
      <c r="ND22" s="417"/>
      <c r="NE22" s="417"/>
      <c r="NF22" s="417"/>
      <c r="NG22" s="417"/>
      <c r="NH22" s="417"/>
    </row>
    <row r="23" spans="1:372" ht="15" customHeight="1">
      <c r="A23" s="62" t="s">
        <v>707</v>
      </c>
      <c r="B23" s="417">
        <v>0</v>
      </c>
      <c r="C23" s="417">
        <v>0</v>
      </c>
      <c r="D23" s="417">
        <v>0</v>
      </c>
      <c r="E23" s="417">
        <v>0</v>
      </c>
      <c r="F23" s="417">
        <v>0</v>
      </c>
      <c r="G23" s="417">
        <v>0</v>
      </c>
      <c r="H23" s="417">
        <v>0</v>
      </c>
      <c r="I23" s="417">
        <v>0</v>
      </c>
      <c r="J23" s="417">
        <v>2</v>
      </c>
      <c r="K23" s="417">
        <v>0</v>
      </c>
      <c r="L23" s="417">
        <v>0</v>
      </c>
      <c r="M23" s="417">
        <v>0</v>
      </c>
      <c r="N23" s="417">
        <v>0</v>
      </c>
      <c r="O23" s="417">
        <v>0</v>
      </c>
      <c r="P23" s="417">
        <v>0</v>
      </c>
      <c r="Q23" s="417">
        <v>0</v>
      </c>
      <c r="R23" s="417">
        <v>0</v>
      </c>
      <c r="S23" s="623">
        <v>0</v>
      </c>
      <c r="T23" s="417">
        <v>0</v>
      </c>
      <c r="U23" s="417">
        <v>0</v>
      </c>
      <c r="V23" s="417">
        <v>0</v>
      </c>
      <c r="W23" s="417">
        <v>0</v>
      </c>
      <c r="X23" s="417">
        <v>0</v>
      </c>
      <c r="Y23" s="417">
        <v>0</v>
      </c>
      <c r="Z23" s="417">
        <v>0</v>
      </c>
      <c r="AA23" s="417">
        <v>0</v>
      </c>
      <c r="AB23" s="417">
        <v>0</v>
      </c>
      <c r="AC23" s="417">
        <v>0</v>
      </c>
      <c r="AD23" s="417">
        <v>0</v>
      </c>
      <c r="AE23" s="417">
        <v>0</v>
      </c>
      <c r="AF23" s="417">
        <v>0</v>
      </c>
      <c r="AG23" s="417">
        <v>0</v>
      </c>
      <c r="AH23" s="417">
        <v>0</v>
      </c>
      <c r="AI23" s="417">
        <v>0</v>
      </c>
      <c r="AJ23" s="417">
        <v>0</v>
      </c>
      <c r="AK23" s="417">
        <v>0</v>
      </c>
      <c r="AL23" s="417">
        <v>0</v>
      </c>
      <c r="AM23" s="417">
        <v>0</v>
      </c>
      <c r="AN23" s="417">
        <v>0</v>
      </c>
      <c r="AO23" s="417">
        <v>0</v>
      </c>
      <c r="AP23" s="417">
        <v>0</v>
      </c>
      <c r="AQ23" s="417">
        <v>0</v>
      </c>
      <c r="AR23" s="417">
        <v>0</v>
      </c>
      <c r="AS23" s="417">
        <v>0</v>
      </c>
      <c r="AT23" s="417">
        <v>0</v>
      </c>
      <c r="AU23" s="417">
        <v>0</v>
      </c>
      <c r="AV23" s="417">
        <v>0</v>
      </c>
      <c r="AW23" s="417">
        <v>0</v>
      </c>
      <c r="AX23" s="417">
        <v>0</v>
      </c>
      <c r="AY23" s="417">
        <v>0</v>
      </c>
      <c r="AZ23" s="417">
        <v>0</v>
      </c>
      <c r="BA23" s="417">
        <v>0</v>
      </c>
      <c r="BB23" s="417">
        <v>0</v>
      </c>
      <c r="BC23" s="417">
        <v>0</v>
      </c>
      <c r="BD23" s="417">
        <v>0</v>
      </c>
      <c r="BE23" s="417">
        <v>0</v>
      </c>
      <c r="BF23" s="417">
        <v>0</v>
      </c>
      <c r="BG23" s="417">
        <v>0</v>
      </c>
      <c r="BH23" s="417">
        <v>0</v>
      </c>
      <c r="BI23" s="417">
        <v>0</v>
      </c>
      <c r="BJ23" s="417">
        <v>0</v>
      </c>
      <c r="BK23" s="417">
        <v>0</v>
      </c>
      <c r="BL23" s="417">
        <v>0</v>
      </c>
      <c r="BM23" s="417">
        <v>0</v>
      </c>
      <c r="BN23" s="417">
        <v>0</v>
      </c>
      <c r="BO23" s="417">
        <v>0</v>
      </c>
      <c r="BP23" s="417">
        <v>0</v>
      </c>
      <c r="BQ23" s="417">
        <v>0</v>
      </c>
      <c r="BR23" s="417">
        <v>0</v>
      </c>
      <c r="BS23" s="417">
        <v>0</v>
      </c>
      <c r="BT23" s="417">
        <v>0</v>
      </c>
      <c r="BU23" s="417">
        <v>0</v>
      </c>
      <c r="BV23" s="417">
        <v>0</v>
      </c>
      <c r="BW23" s="417">
        <v>0</v>
      </c>
      <c r="BX23" s="417">
        <v>0</v>
      </c>
      <c r="BY23" s="417">
        <v>0</v>
      </c>
      <c r="BZ23" s="417">
        <v>0</v>
      </c>
      <c r="CA23" s="417">
        <v>0</v>
      </c>
      <c r="CB23" s="417">
        <v>0</v>
      </c>
      <c r="CC23" s="417">
        <v>0</v>
      </c>
      <c r="CD23" s="417">
        <v>0</v>
      </c>
      <c r="CE23" s="417">
        <v>0</v>
      </c>
      <c r="CF23" s="417">
        <v>0</v>
      </c>
      <c r="CG23" s="417">
        <v>0</v>
      </c>
      <c r="CH23" s="417">
        <v>0</v>
      </c>
      <c r="CI23" s="417">
        <v>0</v>
      </c>
      <c r="CJ23" s="417">
        <v>0</v>
      </c>
      <c r="CK23" s="417">
        <v>0</v>
      </c>
      <c r="CL23" s="417">
        <v>0</v>
      </c>
      <c r="CM23" s="417">
        <v>0</v>
      </c>
      <c r="CN23" s="417">
        <v>0</v>
      </c>
      <c r="CO23" s="417">
        <v>0</v>
      </c>
      <c r="CP23" s="417">
        <v>0</v>
      </c>
      <c r="CQ23" s="417">
        <v>0</v>
      </c>
      <c r="CR23" s="417">
        <v>0</v>
      </c>
      <c r="CS23" s="417">
        <v>0</v>
      </c>
      <c r="CT23" s="417">
        <v>0</v>
      </c>
      <c r="CU23" s="417">
        <v>0</v>
      </c>
      <c r="CV23" s="417">
        <v>0</v>
      </c>
      <c r="CW23" s="417">
        <v>0</v>
      </c>
      <c r="CX23" s="417">
        <v>0</v>
      </c>
      <c r="CY23" s="417">
        <v>0</v>
      </c>
      <c r="CZ23" s="417">
        <v>0</v>
      </c>
      <c r="DA23" s="417">
        <v>0</v>
      </c>
      <c r="DB23" s="417">
        <v>0</v>
      </c>
      <c r="DC23" s="417">
        <v>0</v>
      </c>
      <c r="DD23" s="417">
        <v>0</v>
      </c>
      <c r="DE23" s="417">
        <v>0</v>
      </c>
      <c r="DF23" s="417">
        <v>0</v>
      </c>
      <c r="DG23" s="417">
        <v>0</v>
      </c>
      <c r="DH23" s="417">
        <v>0</v>
      </c>
      <c r="DI23" s="417">
        <v>0</v>
      </c>
      <c r="DJ23" s="417">
        <v>0</v>
      </c>
      <c r="DK23" s="417">
        <v>0</v>
      </c>
      <c r="DL23" s="417">
        <v>0</v>
      </c>
      <c r="DM23" s="417">
        <v>0</v>
      </c>
      <c r="DN23" s="417">
        <v>0</v>
      </c>
      <c r="DO23" s="417">
        <v>0</v>
      </c>
      <c r="DP23" s="417">
        <v>0</v>
      </c>
      <c r="DQ23" s="417">
        <v>0</v>
      </c>
      <c r="DR23" s="417">
        <v>0</v>
      </c>
      <c r="DS23" s="417">
        <v>0</v>
      </c>
      <c r="DT23" s="417">
        <v>0</v>
      </c>
      <c r="DU23" s="417">
        <v>0</v>
      </c>
      <c r="DV23" s="417">
        <v>0</v>
      </c>
      <c r="DW23" s="417">
        <v>0</v>
      </c>
      <c r="DX23" s="417">
        <v>0</v>
      </c>
      <c r="DY23" s="417">
        <v>0</v>
      </c>
      <c r="DZ23" s="417">
        <v>0</v>
      </c>
      <c r="EA23" s="417">
        <v>0</v>
      </c>
      <c r="EB23" s="417">
        <v>0</v>
      </c>
      <c r="EC23" s="417">
        <v>0</v>
      </c>
      <c r="ED23" s="417">
        <v>0</v>
      </c>
      <c r="EE23" s="417">
        <v>0</v>
      </c>
      <c r="EF23" s="417">
        <v>0</v>
      </c>
      <c r="EG23" s="417">
        <v>0</v>
      </c>
      <c r="EH23" s="417"/>
      <c r="EI23" s="417"/>
      <c r="EJ23" s="417"/>
      <c r="EK23" s="417"/>
      <c r="EL23" s="417"/>
      <c r="EM23" s="417"/>
      <c r="EN23" s="417"/>
      <c r="EO23" s="417"/>
      <c r="EP23" s="417"/>
      <c r="EQ23" s="417"/>
      <c r="ER23" s="417"/>
      <c r="ES23" s="417"/>
      <c r="ET23" s="417"/>
      <c r="EU23" s="417"/>
      <c r="EV23" s="417"/>
      <c r="EW23" s="417"/>
      <c r="EX23" s="417"/>
      <c r="EY23" s="417"/>
      <c r="EZ23" s="417"/>
      <c r="FA23" s="417"/>
      <c r="FB23" s="417"/>
      <c r="FC23" s="417"/>
      <c r="FD23" s="417"/>
      <c r="FE23" s="417"/>
      <c r="FF23" s="417"/>
      <c r="FG23" s="417"/>
      <c r="FH23" s="417"/>
      <c r="FI23" s="417"/>
      <c r="FJ23" s="417"/>
      <c r="FK23" s="417"/>
      <c r="FL23" s="417"/>
      <c r="FM23" s="417"/>
      <c r="FN23" s="417"/>
      <c r="FO23" s="417"/>
      <c r="FP23" s="417"/>
      <c r="FQ23" s="417"/>
      <c r="FR23" s="417"/>
      <c r="FS23" s="417"/>
      <c r="FT23" s="417"/>
      <c r="FU23" s="417"/>
      <c r="FV23" s="417"/>
      <c r="FW23" s="417"/>
      <c r="FX23" s="417"/>
      <c r="FY23" s="417"/>
      <c r="FZ23" s="417"/>
      <c r="GA23" s="417"/>
      <c r="GB23" s="417"/>
      <c r="GC23" s="417"/>
      <c r="GD23" s="417"/>
      <c r="GE23" s="417"/>
      <c r="GF23" s="417"/>
      <c r="GG23" s="417"/>
      <c r="GH23" s="417"/>
      <c r="GI23" s="417"/>
      <c r="GJ23" s="417"/>
      <c r="GK23" s="417"/>
      <c r="GL23" s="417"/>
      <c r="GM23" s="417"/>
      <c r="GN23" s="417"/>
      <c r="GO23" s="417"/>
      <c r="GP23" s="417"/>
      <c r="GQ23" s="417"/>
      <c r="GR23" s="417"/>
      <c r="GS23" s="417"/>
      <c r="GT23" s="417"/>
      <c r="GU23" s="417"/>
      <c r="GV23" s="417"/>
      <c r="GW23" s="417"/>
      <c r="GX23" s="417"/>
      <c r="GY23" s="417"/>
      <c r="GZ23" s="417"/>
      <c r="HA23" s="417"/>
      <c r="HB23" s="417"/>
      <c r="HC23" s="417"/>
      <c r="HD23" s="417"/>
      <c r="HE23" s="417"/>
      <c r="HF23" s="417"/>
      <c r="HG23" s="417"/>
      <c r="HH23" s="417"/>
      <c r="HI23" s="417"/>
      <c r="HJ23" s="417"/>
      <c r="HK23" s="417"/>
      <c r="HL23" s="417"/>
      <c r="HM23" s="417"/>
      <c r="HN23" s="417"/>
      <c r="HO23" s="417"/>
      <c r="HP23" s="417"/>
      <c r="HQ23" s="417"/>
      <c r="HR23" s="417"/>
      <c r="HS23" s="417"/>
      <c r="HT23" s="417"/>
      <c r="HU23" s="417"/>
      <c r="HV23" s="417"/>
      <c r="HW23" s="417"/>
      <c r="HX23" s="417"/>
      <c r="HY23" s="417"/>
      <c r="HZ23" s="417"/>
      <c r="IA23" s="417"/>
      <c r="IB23" s="417"/>
      <c r="IC23" s="417"/>
      <c r="ID23" s="417"/>
      <c r="IE23" s="417"/>
      <c r="IF23" s="417"/>
      <c r="IG23" s="417"/>
      <c r="IH23" s="417"/>
      <c r="II23" s="417"/>
      <c r="IJ23" s="417"/>
      <c r="IK23" s="417"/>
      <c r="IL23" s="417"/>
      <c r="IM23" s="417"/>
      <c r="IN23" s="417"/>
      <c r="IO23" s="417"/>
      <c r="IP23" s="417"/>
      <c r="IQ23" s="417"/>
      <c r="IR23" s="417"/>
      <c r="IS23" s="417"/>
      <c r="IT23" s="417"/>
      <c r="IU23" s="417"/>
      <c r="IV23" s="417"/>
      <c r="IW23" s="417"/>
      <c r="IX23" s="417"/>
      <c r="IY23" s="417"/>
      <c r="IZ23" s="417"/>
      <c r="JA23" s="417"/>
      <c r="JB23" s="417"/>
      <c r="JC23" s="417"/>
      <c r="JD23" s="417"/>
      <c r="JE23" s="417"/>
      <c r="JF23" s="417"/>
      <c r="JG23" s="417"/>
      <c r="JH23" s="417"/>
      <c r="JI23" s="417"/>
      <c r="JJ23" s="417"/>
      <c r="JK23" s="417"/>
      <c r="JL23" s="417"/>
      <c r="JM23" s="417"/>
      <c r="JN23" s="417"/>
      <c r="JO23" s="417"/>
      <c r="JP23" s="417"/>
      <c r="JQ23" s="417"/>
      <c r="JR23" s="417"/>
      <c r="JS23" s="417"/>
      <c r="JT23" s="417"/>
      <c r="JU23" s="417"/>
      <c r="JV23" s="417"/>
      <c r="JW23" s="417"/>
      <c r="JX23" s="417"/>
      <c r="JY23" s="417"/>
      <c r="JZ23" s="417"/>
      <c r="KA23" s="417"/>
      <c r="KB23" s="417"/>
      <c r="KC23" s="417"/>
      <c r="KD23" s="417"/>
      <c r="KE23" s="417"/>
      <c r="KF23" s="417"/>
      <c r="KG23" s="417"/>
      <c r="KH23" s="417"/>
      <c r="KI23" s="417"/>
      <c r="KJ23" s="417"/>
      <c r="KK23" s="417"/>
      <c r="KL23" s="417"/>
      <c r="KM23" s="417"/>
      <c r="KN23" s="1188"/>
      <c r="KO23" s="417"/>
      <c r="KP23" s="417"/>
      <c r="KQ23" s="417"/>
      <c r="KR23" s="417"/>
      <c r="KS23" s="417"/>
      <c r="KT23" s="417"/>
      <c r="KU23" s="417"/>
      <c r="KV23" s="417"/>
      <c r="KW23" s="417"/>
      <c r="KX23" s="417"/>
      <c r="KY23" s="417"/>
      <c r="KZ23" s="417"/>
      <c r="LA23" s="417"/>
      <c r="LB23" s="417"/>
      <c r="LC23" s="417"/>
      <c r="LD23" s="417"/>
      <c r="LE23" s="417"/>
      <c r="LF23" s="417"/>
      <c r="LG23" s="417"/>
      <c r="LH23" s="417"/>
      <c r="LI23" s="417"/>
      <c r="LJ23" s="417"/>
      <c r="LK23" s="417"/>
      <c r="LL23" s="417"/>
      <c r="LM23" s="417"/>
      <c r="LN23" s="417"/>
      <c r="LO23" s="417"/>
      <c r="LP23" s="417"/>
      <c r="LQ23" s="417"/>
      <c r="LR23" s="417"/>
      <c r="LS23" s="417"/>
      <c r="LT23" s="417"/>
      <c r="LU23" s="417"/>
      <c r="LV23" s="417"/>
      <c r="LW23" s="417"/>
      <c r="LX23" s="417"/>
      <c r="LY23" s="417"/>
      <c r="LZ23" s="417"/>
      <c r="MA23" s="417"/>
      <c r="MB23" s="417"/>
      <c r="MC23" s="417"/>
      <c r="MD23" s="417"/>
      <c r="ME23" s="417"/>
      <c r="MF23" s="417"/>
      <c r="MG23" s="417"/>
      <c r="MH23" s="417"/>
      <c r="MI23" s="417"/>
      <c r="MJ23" s="417"/>
      <c r="MK23" s="417"/>
      <c r="ML23" s="417"/>
      <c r="MM23" s="417"/>
      <c r="MN23" s="417"/>
      <c r="MO23" s="417"/>
      <c r="MP23" s="417"/>
      <c r="MQ23" s="417"/>
      <c r="MR23" s="417"/>
      <c r="MS23" s="417"/>
      <c r="MT23" s="417"/>
      <c r="MU23" s="417"/>
      <c r="MV23" s="417"/>
      <c r="MW23" s="417"/>
      <c r="MX23" s="417"/>
      <c r="MY23" s="417"/>
      <c r="MZ23" s="417"/>
      <c r="NA23" s="417"/>
      <c r="NB23" s="417"/>
      <c r="NC23" s="417"/>
      <c r="ND23" s="417"/>
      <c r="NE23" s="417"/>
      <c r="NF23" s="417"/>
      <c r="NG23" s="417"/>
      <c r="NH23" s="417"/>
    </row>
    <row r="24" spans="1:372" ht="15" customHeight="1">
      <c r="A24" s="62" t="s">
        <v>708</v>
      </c>
      <c r="B24" s="417">
        <v>56</v>
      </c>
      <c r="C24" s="417">
        <v>64</v>
      </c>
      <c r="D24" s="417">
        <v>42</v>
      </c>
      <c r="E24" s="417">
        <v>42</v>
      </c>
      <c r="F24" s="417">
        <v>42</v>
      </c>
      <c r="G24" s="417">
        <v>24</v>
      </c>
      <c r="H24" s="417">
        <v>48</v>
      </c>
      <c r="I24" s="417">
        <v>30</v>
      </c>
      <c r="J24" s="417">
        <v>72</v>
      </c>
      <c r="K24" s="417">
        <v>4</v>
      </c>
      <c r="L24" s="417">
        <v>14</v>
      </c>
      <c r="M24" s="417">
        <v>21</v>
      </c>
      <c r="N24" s="417">
        <v>16</v>
      </c>
      <c r="O24" s="417">
        <v>12</v>
      </c>
      <c r="P24" s="417">
        <v>16</v>
      </c>
      <c r="Q24" s="417">
        <v>7</v>
      </c>
      <c r="R24" s="417">
        <v>6</v>
      </c>
      <c r="S24" s="623">
        <v>8</v>
      </c>
      <c r="T24" s="417">
        <v>18</v>
      </c>
      <c r="U24" s="417">
        <v>14</v>
      </c>
      <c r="V24" s="417">
        <v>14</v>
      </c>
      <c r="W24" s="417">
        <v>6</v>
      </c>
      <c r="X24" s="417">
        <v>0</v>
      </c>
      <c r="Y24" s="417">
        <v>8</v>
      </c>
      <c r="Z24" s="417">
        <v>8</v>
      </c>
      <c r="AA24" s="417">
        <v>0</v>
      </c>
      <c r="AB24" s="417">
        <v>8</v>
      </c>
      <c r="AC24" s="417">
        <v>12</v>
      </c>
      <c r="AD24" s="417">
        <v>0</v>
      </c>
      <c r="AE24" s="417">
        <v>14</v>
      </c>
      <c r="AF24" s="417">
        <v>14</v>
      </c>
      <c r="AG24" s="417">
        <v>0</v>
      </c>
      <c r="AH24" s="417">
        <v>0</v>
      </c>
      <c r="AI24" s="417">
        <v>12</v>
      </c>
      <c r="AJ24" s="417">
        <v>14</v>
      </c>
      <c r="AK24" s="417">
        <v>5</v>
      </c>
      <c r="AL24" s="417">
        <v>6</v>
      </c>
      <c r="AM24" s="417">
        <v>4</v>
      </c>
      <c r="AN24" s="417">
        <v>16</v>
      </c>
      <c r="AO24" s="417">
        <v>16</v>
      </c>
      <c r="AP24" s="417">
        <v>0</v>
      </c>
      <c r="AQ24" s="417">
        <v>5</v>
      </c>
      <c r="AR24" s="417">
        <v>0</v>
      </c>
      <c r="AS24" s="417">
        <v>1</v>
      </c>
      <c r="AT24" s="417">
        <v>12</v>
      </c>
      <c r="AU24" s="417">
        <v>15</v>
      </c>
      <c r="AV24" s="417">
        <v>8</v>
      </c>
      <c r="AW24" s="417">
        <v>8</v>
      </c>
      <c r="AX24" s="417">
        <v>8</v>
      </c>
      <c r="AY24" s="417">
        <v>8</v>
      </c>
      <c r="AZ24" s="417">
        <v>4</v>
      </c>
      <c r="BA24" s="417">
        <v>7</v>
      </c>
      <c r="BB24" s="417">
        <v>0</v>
      </c>
      <c r="BC24" s="417">
        <v>4</v>
      </c>
      <c r="BD24" s="417">
        <v>0</v>
      </c>
      <c r="BE24" s="417">
        <v>8</v>
      </c>
      <c r="BF24" s="417">
        <v>8</v>
      </c>
      <c r="BG24" s="417">
        <v>1</v>
      </c>
      <c r="BH24" s="417">
        <v>8</v>
      </c>
      <c r="BI24" s="417">
        <v>0</v>
      </c>
      <c r="BJ24" s="417">
        <v>14</v>
      </c>
      <c r="BK24" s="417">
        <v>32</v>
      </c>
      <c r="BL24" s="417">
        <v>8</v>
      </c>
      <c r="BM24" s="417">
        <v>0</v>
      </c>
      <c r="BN24" s="417">
        <v>24</v>
      </c>
      <c r="BO24" s="417">
        <v>16</v>
      </c>
      <c r="BP24" s="417">
        <v>8</v>
      </c>
      <c r="BQ24" s="417">
        <v>16</v>
      </c>
      <c r="BR24" s="417">
        <v>8</v>
      </c>
      <c r="BS24" s="417">
        <v>0</v>
      </c>
      <c r="BT24" s="417">
        <v>16</v>
      </c>
      <c r="BU24" s="417">
        <v>7</v>
      </c>
      <c r="BV24" s="417">
        <v>7</v>
      </c>
      <c r="BW24" s="417">
        <v>7</v>
      </c>
      <c r="BX24" s="417">
        <v>7</v>
      </c>
      <c r="BY24" s="417">
        <v>0</v>
      </c>
      <c r="BZ24" s="417">
        <v>0</v>
      </c>
      <c r="CA24" s="417">
        <v>8</v>
      </c>
      <c r="CB24" s="417">
        <v>0</v>
      </c>
      <c r="CC24" s="417">
        <v>7</v>
      </c>
      <c r="CD24" s="417">
        <v>17</v>
      </c>
      <c r="CE24" s="417">
        <v>8</v>
      </c>
      <c r="CF24" s="417">
        <v>24</v>
      </c>
      <c r="CG24" s="417">
        <v>0</v>
      </c>
      <c r="CH24" s="417">
        <v>8</v>
      </c>
      <c r="CI24" s="417">
        <v>16</v>
      </c>
      <c r="CJ24" s="417">
        <v>16</v>
      </c>
      <c r="CK24" s="417">
        <v>16</v>
      </c>
      <c r="CL24" s="417">
        <v>16</v>
      </c>
      <c r="CM24" s="417">
        <v>16</v>
      </c>
      <c r="CN24" s="417">
        <v>8</v>
      </c>
      <c r="CO24" s="417">
        <v>0</v>
      </c>
      <c r="CP24" s="417">
        <v>24</v>
      </c>
      <c r="CQ24" s="417">
        <v>16</v>
      </c>
      <c r="CR24" s="417">
        <v>8</v>
      </c>
      <c r="CS24" s="417">
        <v>16</v>
      </c>
      <c r="CT24" s="417">
        <v>0</v>
      </c>
      <c r="CU24" s="417">
        <v>16</v>
      </c>
      <c r="CV24" s="417">
        <v>0</v>
      </c>
      <c r="CW24" s="417">
        <v>16</v>
      </c>
      <c r="CX24" s="417">
        <v>16</v>
      </c>
      <c r="CY24" s="417">
        <v>16</v>
      </c>
      <c r="CZ24" s="417">
        <v>16</v>
      </c>
      <c r="DA24" s="417">
        <v>16</v>
      </c>
      <c r="DB24" s="417">
        <v>0</v>
      </c>
      <c r="DC24" s="417">
        <v>0</v>
      </c>
      <c r="DD24" s="417">
        <v>21</v>
      </c>
      <c r="DE24" s="417">
        <v>16.5</v>
      </c>
      <c r="DF24" s="417">
        <v>15</v>
      </c>
      <c r="DG24" s="417">
        <v>23</v>
      </c>
      <c r="DH24" s="417">
        <v>16</v>
      </c>
      <c r="DI24" s="417">
        <v>0</v>
      </c>
      <c r="DJ24" s="417">
        <v>0</v>
      </c>
      <c r="DK24" s="417">
        <v>16</v>
      </c>
      <c r="DL24" s="417">
        <v>31</v>
      </c>
      <c r="DM24" s="417">
        <v>22</v>
      </c>
      <c r="DN24" s="417">
        <v>23</v>
      </c>
      <c r="DO24" s="417">
        <v>23</v>
      </c>
      <c r="DP24" s="417">
        <v>16</v>
      </c>
      <c r="DQ24" s="417">
        <v>15</v>
      </c>
      <c r="DR24" s="417">
        <v>38</v>
      </c>
      <c r="DS24" s="417">
        <v>15</v>
      </c>
      <c r="DT24" s="417">
        <v>16</v>
      </c>
      <c r="DU24" s="417">
        <v>8</v>
      </c>
      <c r="DV24" s="417">
        <v>8</v>
      </c>
      <c r="DW24" s="417">
        <v>8</v>
      </c>
      <c r="DX24" s="417">
        <v>8</v>
      </c>
      <c r="DY24" s="417">
        <v>21</v>
      </c>
      <c r="DZ24" s="417">
        <v>4</v>
      </c>
      <c r="EA24" s="417">
        <v>16</v>
      </c>
      <c r="EB24" s="417">
        <v>22</v>
      </c>
      <c r="EC24" s="417">
        <v>24</v>
      </c>
      <c r="ED24" s="417">
        <v>32</v>
      </c>
      <c r="EE24" s="417">
        <v>0</v>
      </c>
      <c r="EF24" s="417">
        <v>24</v>
      </c>
      <c r="EG24" s="417">
        <v>16</v>
      </c>
      <c r="EH24" s="417"/>
      <c r="EI24" s="417"/>
      <c r="EJ24" s="417"/>
      <c r="EK24" s="417"/>
      <c r="EL24" s="417"/>
      <c r="EM24" s="417"/>
      <c r="EN24" s="417"/>
      <c r="EO24" s="417"/>
      <c r="EP24" s="417"/>
      <c r="EQ24" s="417"/>
      <c r="ER24" s="417"/>
      <c r="ES24" s="417"/>
      <c r="ET24" s="417"/>
      <c r="EU24" s="417"/>
      <c r="EV24" s="417"/>
      <c r="EW24" s="417"/>
      <c r="EX24" s="417"/>
      <c r="EY24" s="417"/>
      <c r="EZ24" s="417"/>
      <c r="FA24" s="417"/>
      <c r="FB24" s="417"/>
      <c r="FC24" s="417"/>
      <c r="FD24" s="417"/>
      <c r="FE24" s="417"/>
      <c r="FF24" s="417"/>
      <c r="FG24" s="417"/>
      <c r="FH24" s="417"/>
      <c r="FI24" s="417"/>
      <c r="FJ24" s="417"/>
      <c r="FK24" s="417"/>
      <c r="FL24" s="417"/>
      <c r="FM24" s="417"/>
      <c r="FN24" s="417"/>
      <c r="FO24" s="417"/>
      <c r="FP24" s="417"/>
      <c r="FQ24" s="417"/>
      <c r="FR24" s="417"/>
      <c r="FS24" s="417"/>
      <c r="FT24" s="417"/>
      <c r="FU24" s="417"/>
      <c r="FV24" s="417"/>
      <c r="FW24" s="417"/>
      <c r="FX24" s="417"/>
      <c r="FY24" s="417"/>
      <c r="FZ24" s="417"/>
      <c r="GA24" s="417"/>
      <c r="GB24" s="417"/>
      <c r="GC24" s="417"/>
      <c r="GD24" s="417"/>
      <c r="GE24" s="417"/>
      <c r="GF24" s="417"/>
      <c r="GG24" s="417"/>
      <c r="GH24" s="417"/>
      <c r="GI24" s="417"/>
      <c r="GJ24" s="417"/>
      <c r="GK24" s="417"/>
      <c r="GL24" s="417"/>
      <c r="GM24" s="417"/>
      <c r="GN24" s="417"/>
      <c r="GO24" s="417"/>
      <c r="GP24" s="417"/>
      <c r="GQ24" s="417"/>
      <c r="GR24" s="417"/>
      <c r="GS24" s="417"/>
      <c r="GT24" s="417"/>
      <c r="GU24" s="417"/>
      <c r="GV24" s="417"/>
      <c r="GW24" s="417"/>
      <c r="GX24" s="417"/>
      <c r="GY24" s="417"/>
      <c r="GZ24" s="417"/>
      <c r="HA24" s="417"/>
      <c r="HB24" s="417"/>
      <c r="HC24" s="417"/>
      <c r="HD24" s="417"/>
      <c r="HE24" s="417"/>
      <c r="HF24" s="417"/>
      <c r="HG24" s="417"/>
      <c r="HH24" s="417"/>
      <c r="HI24" s="417"/>
      <c r="HJ24" s="417"/>
      <c r="HK24" s="417"/>
      <c r="HL24" s="417"/>
      <c r="HM24" s="417"/>
      <c r="HN24" s="417"/>
      <c r="HO24" s="417"/>
      <c r="HP24" s="417"/>
      <c r="HQ24" s="417"/>
      <c r="HR24" s="417"/>
      <c r="HS24" s="417"/>
      <c r="HT24" s="417"/>
      <c r="HU24" s="417"/>
      <c r="HV24" s="417"/>
      <c r="HW24" s="417"/>
      <c r="HX24" s="417"/>
      <c r="HY24" s="417"/>
      <c r="HZ24" s="417"/>
      <c r="IA24" s="417"/>
      <c r="IB24" s="417"/>
      <c r="IC24" s="417"/>
      <c r="ID24" s="417"/>
      <c r="IE24" s="417"/>
      <c r="IF24" s="417"/>
      <c r="IG24" s="417"/>
      <c r="IH24" s="417"/>
      <c r="II24" s="417"/>
      <c r="IJ24" s="417"/>
      <c r="IK24" s="417"/>
      <c r="IL24" s="417"/>
      <c r="IM24" s="417"/>
      <c r="IN24" s="417"/>
      <c r="IO24" s="417"/>
      <c r="IP24" s="417"/>
      <c r="IQ24" s="417"/>
      <c r="IR24" s="417"/>
      <c r="IS24" s="417"/>
      <c r="IT24" s="417"/>
      <c r="IU24" s="417"/>
      <c r="IV24" s="417"/>
      <c r="IW24" s="417"/>
      <c r="IX24" s="417"/>
      <c r="IY24" s="417"/>
      <c r="IZ24" s="417"/>
      <c r="JA24" s="417"/>
      <c r="JB24" s="417"/>
      <c r="JC24" s="417"/>
      <c r="JD24" s="417"/>
      <c r="JE24" s="417"/>
      <c r="JF24" s="417"/>
      <c r="JG24" s="417"/>
      <c r="JH24" s="417"/>
      <c r="JI24" s="417"/>
      <c r="JJ24" s="417"/>
      <c r="JK24" s="417"/>
      <c r="JL24" s="417"/>
      <c r="JM24" s="417"/>
      <c r="JN24" s="417"/>
      <c r="JO24" s="417"/>
      <c r="JP24" s="417"/>
      <c r="JQ24" s="417"/>
      <c r="JR24" s="417"/>
      <c r="JS24" s="417"/>
      <c r="JT24" s="417"/>
      <c r="JU24" s="417"/>
      <c r="JV24" s="417"/>
      <c r="JW24" s="417"/>
      <c r="JX24" s="417"/>
      <c r="JY24" s="417"/>
      <c r="JZ24" s="417"/>
      <c r="KA24" s="417"/>
      <c r="KB24" s="417"/>
      <c r="KC24" s="417"/>
      <c r="KD24" s="417"/>
      <c r="KE24" s="417"/>
      <c r="KF24" s="417"/>
      <c r="KG24" s="417"/>
      <c r="KH24" s="417"/>
      <c r="KI24" s="417"/>
      <c r="KJ24" s="417"/>
      <c r="KK24" s="417"/>
      <c r="KL24" s="417"/>
      <c r="KM24" s="417"/>
      <c r="KN24" s="1188"/>
      <c r="KO24" s="417"/>
      <c r="KP24" s="417"/>
      <c r="KQ24" s="417"/>
      <c r="KR24" s="417"/>
      <c r="KS24" s="417"/>
      <c r="KT24" s="417"/>
      <c r="KU24" s="417"/>
      <c r="KV24" s="417"/>
      <c r="KW24" s="417"/>
      <c r="KX24" s="417"/>
      <c r="KY24" s="417"/>
      <c r="KZ24" s="417"/>
      <c r="LA24" s="417"/>
      <c r="LB24" s="417"/>
      <c r="LC24" s="417"/>
      <c r="LD24" s="417"/>
      <c r="LE24" s="417"/>
      <c r="LF24" s="417"/>
      <c r="LG24" s="417"/>
      <c r="LH24" s="417"/>
      <c r="LI24" s="417"/>
      <c r="LJ24" s="417"/>
      <c r="LK24" s="417"/>
      <c r="LL24" s="417"/>
      <c r="LM24" s="417"/>
      <c r="LN24" s="417"/>
      <c r="LO24" s="417"/>
      <c r="LP24" s="417"/>
      <c r="LQ24" s="417"/>
      <c r="LR24" s="417"/>
      <c r="LS24" s="417"/>
      <c r="LT24" s="417"/>
      <c r="LU24" s="417"/>
      <c r="LV24" s="417"/>
      <c r="LW24" s="417"/>
      <c r="LX24" s="417"/>
      <c r="LY24" s="417"/>
      <c r="LZ24" s="417"/>
      <c r="MA24" s="417"/>
      <c r="MB24" s="417"/>
      <c r="MC24" s="417"/>
      <c r="MD24" s="417"/>
      <c r="ME24" s="417"/>
      <c r="MF24" s="417"/>
      <c r="MG24" s="417"/>
      <c r="MH24" s="417"/>
      <c r="MI24" s="417"/>
      <c r="MJ24" s="417"/>
      <c r="MK24" s="417"/>
      <c r="ML24" s="417"/>
      <c r="MM24" s="417"/>
      <c r="MN24" s="417"/>
      <c r="MO24" s="417"/>
      <c r="MP24" s="417"/>
      <c r="MQ24" s="417"/>
      <c r="MR24" s="417"/>
      <c r="MS24" s="417"/>
      <c r="MT24" s="417"/>
      <c r="MU24" s="417"/>
      <c r="MV24" s="417"/>
      <c r="MW24" s="417"/>
      <c r="MX24" s="417"/>
      <c r="MY24" s="417"/>
      <c r="MZ24" s="417"/>
      <c r="NA24" s="417"/>
      <c r="NB24" s="417"/>
      <c r="NC24" s="417"/>
      <c r="ND24" s="417"/>
      <c r="NE24" s="417"/>
      <c r="NF24" s="417"/>
      <c r="NG24" s="417"/>
      <c r="NH24" s="417"/>
    </row>
    <row r="25" spans="1:372" s="60" customFormat="1" ht="15" customHeight="1">
      <c r="A25" s="62" t="s">
        <v>722</v>
      </c>
      <c r="B25" s="417">
        <f>B24*30</f>
        <v>1680</v>
      </c>
      <c r="C25" s="417">
        <f t="shared" ref="C25:X25" si="381">C24*30</f>
        <v>1920</v>
      </c>
      <c r="D25" s="417">
        <f t="shared" si="381"/>
        <v>1260</v>
      </c>
      <c r="E25" s="417">
        <f t="shared" si="381"/>
        <v>1260</v>
      </c>
      <c r="F25" s="417">
        <f t="shared" si="381"/>
        <v>1260</v>
      </c>
      <c r="G25" s="417">
        <f t="shared" si="381"/>
        <v>720</v>
      </c>
      <c r="H25" s="417">
        <f t="shared" si="381"/>
        <v>1440</v>
      </c>
      <c r="I25" s="417">
        <f t="shared" si="381"/>
        <v>900</v>
      </c>
      <c r="J25" s="417">
        <f t="shared" si="381"/>
        <v>2160</v>
      </c>
      <c r="K25" s="417">
        <f t="shared" si="381"/>
        <v>120</v>
      </c>
      <c r="L25" s="417">
        <f t="shared" si="381"/>
        <v>420</v>
      </c>
      <c r="M25" s="417">
        <f t="shared" si="381"/>
        <v>630</v>
      </c>
      <c r="N25" s="417">
        <f t="shared" si="381"/>
        <v>480</v>
      </c>
      <c r="O25" s="417">
        <f t="shared" si="381"/>
        <v>360</v>
      </c>
      <c r="P25" s="417">
        <f t="shared" si="381"/>
        <v>480</v>
      </c>
      <c r="Q25" s="417">
        <f t="shared" si="381"/>
        <v>210</v>
      </c>
      <c r="R25" s="417">
        <f t="shared" si="381"/>
        <v>180</v>
      </c>
      <c r="S25" s="417">
        <f t="shared" si="381"/>
        <v>240</v>
      </c>
      <c r="T25" s="417">
        <f t="shared" si="381"/>
        <v>540</v>
      </c>
      <c r="U25" s="417">
        <f t="shared" si="381"/>
        <v>420</v>
      </c>
      <c r="V25" s="417">
        <f t="shared" si="381"/>
        <v>420</v>
      </c>
      <c r="W25" s="417">
        <f t="shared" si="381"/>
        <v>180</v>
      </c>
      <c r="X25" s="417">
        <f t="shared" si="381"/>
        <v>0</v>
      </c>
      <c r="Y25" s="417">
        <f t="shared" ref="Y25:AD25" si="382">Y24*30</f>
        <v>240</v>
      </c>
      <c r="Z25" s="417">
        <f t="shared" si="382"/>
        <v>240</v>
      </c>
      <c r="AA25" s="417">
        <f t="shared" si="382"/>
        <v>0</v>
      </c>
      <c r="AB25" s="417">
        <f t="shared" si="382"/>
        <v>240</v>
      </c>
      <c r="AC25" s="417">
        <f t="shared" si="382"/>
        <v>360</v>
      </c>
      <c r="AD25" s="417">
        <f t="shared" si="382"/>
        <v>0</v>
      </c>
      <c r="AE25" s="417">
        <f t="shared" ref="AE25:BM25" si="383">AE24*30</f>
        <v>420</v>
      </c>
      <c r="AF25" s="417">
        <f t="shared" si="383"/>
        <v>420</v>
      </c>
      <c r="AG25" s="417">
        <f t="shared" si="383"/>
        <v>0</v>
      </c>
      <c r="AH25" s="417">
        <f>AH24*30</f>
        <v>0</v>
      </c>
      <c r="AI25" s="417">
        <f t="shared" si="383"/>
        <v>360</v>
      </c>
      <c r="AJ25" s="417">
        <f t="shared" si="383"/>
        <v>420</v>
      </c>
      <c r="AK25" s="417">
        <f t="shared" si="383"/>
        <v>150</v>
      </c>
      <c r="AL25" s="417">
        <f t="shared" si="383"/>
        <v>180</v>
      </c>
      <c r="AM25" s="417">
        <f t="shared" si="383"/>
        <v>120</v>
      </c>
      <c r="AN25" s="417">
        <f t="shared" si="383"/>
        <v>480</v>
      </c>
      <c r="AO25" s="417">
        <f t="shared" si="383"/>
        <v>480</v>
      </c>
      <c r="AP25" s="417">
        <f t="shared" si="383"/>
        <v>0</v>
      </c>
      <c r="AQ25" s="417">
        <f t="shared" si="383"/>
        <v>150</v>
      </c>
      <c r="AR25" s="417">
        <f t="shared" si="383"/>
        <v>0</v>
      </c>
      <c r="AS25" s="417">
        <f t="shared" si="383"/>
        <v>30</v>
      </c>
      <c r="AT25" s="417">
        <f t="shared" si="383"/>
        <v>360</v>
      </c>
      <c r="AU25" s="417">
        <f t="shared" si="383"/>
        <v>450</v>
      </c>
      <c r="AV25" s="417">
        <f t="shared" si="383"/>
        <v>240</v>
      </c>
      <c r="AW25" s="417">
        <f t="shared" si="383"/>
        <v>240</v>
      </c>
      <c r="AX25" s="417">
        <f t="shared" si="383"/>
        <v>240</v>
      </c>
      <c r="AY25" s="417">
        <f t="shared" si="383"/>
        <v>240</v>
      </c>
      <c r="AZ25" s="417">
        <f t="shared" si="383"/>
        <v>120</v>
      </c>
      <c r="BA25" s="417">
        <f t="shared" si="383"/>
        <v>210</v>
      </c>
      <c r="BB25" s="417">
        <f t="shared" si="383"/>
        <v>0</v>
      </c>
      <c r="BC25" s="417">
        <f t="shared" si="383"/>
        <v>120</v>
      </c>
      <c r="BD25" s="417">
        <f t="shared" si="383"/>
        <v>0</v>
      </c>
      <c r="BE25" s="417">
        <f t="shared" si="383"/>
        <v>240</v>
      </c>
      <c r="BF25" s="417">
        <f t="shared" si="383"/>
        <v>240</v>
      </c>
      <c r="BG25" s="417">
        <f t="shared" si="383"/>
        <v>30</v>
      </c>
      <c r="BH25" s="417">
        <f t="shared" si="383"/>
        <v>240</v>
      </c>
      <c r="BI25" s="417">
        <f t="shared" si="383"/>
        <v>0</v>
      </c>
      <c r="BJ25" s="417">
        <f t="shared" si="383"/>
        <v>420</v>
      </c>
      <c r="BK25" s="417">
        <f t="shared" si="383"/>
        <v>960</v>
      </c>
      <c r="BL25" s="417">
        <f t="shared" si="383"/>
        <v>240</v>
      </c>
      <c r="BM25" s="417">
        <f t="shared" si="383"/>
        <v>0</v>
      </c>
      <c r="BN25" s="417">
        <f t="shared" ref="BN25:DB25" si="384">BN24*30</f>
        <v>720</v>
      </c>
      <c r="BO25" s="417">
        <f t="shared" si="384"/>
        <v>480</v>
      </c>
      <c r="BP25" s="417">
        <f t="shared" si="384"/>
        <v>240</v>
      </c>
      <c r="BQ25" s="417">
        <f t="shared" si="384"/>
        <v>480</v>
      </c>
      <c r="BR25" s="417">
        <f t="shared" si="384"/>
        <v>240</v>
      </c>
      <c r="BS25" s="417">
        <f t="shared" si="384"/>
        <v>0</v>
      </c>
      <c r="BT25" s="417">
        <f t="shared" si="384"/>
        <v>480</v>
      </c>
      <c r="BU25" s="417">
        <f t="shared" si="384"/>
        <v>210</v>
      </c>
      <c r="BV25" s="417">
        <f t="shared" si="384"/>
        <v>210</v>
      </c>
      <c r="BW25" s="417">
        <f t="shared" si="384"/>
        <v>210</v>
      </c>
      <c r="BX25" s="417">
        <f t="shared" si="384"/>
        <v>210</v>
      </c>
      <c r="BY25" s="417">
        <f t="shared" si="384"/>
        <v>0</v>
      </c>
      <c r="BZ25" s="417">
        <f t="shared" si="384"/>
        <v>0</v>
      </c>
      <c r="CA25" s="417">
        <f t="shared" si="384"/>
        <v>240</v>
      </c>
      <c r="CB25" s="417">
        <f t="shared" si="384"/>
        <v>0</v>
      </c>
      <c r="CC25" s="417">
        <f t="shared" si="384"/>
        <v>210</v>
      </c>
      <c r="CD25" s="417">
        <f t="shared" si="384"/>
        <v>510</v>
      </c>
      <c r="CE25" s="417">
        <f t="shared" si="384"/>
        <v>240</v>
      </c>
      <c r="CF25" s="417">
        <f t="shared" si="384"/>
        <v>720</v>
      </c>
      <c r="CG25" s="417">
        <f t="shared" si="384"/>
        <v>0</v>
      </c>
      <c r="CH25" s="417">
        <f t="shared" si="384"/>
        <v>240</v>
      </c>
      <c r="CI25" s="417">
        <f t="shared" si="384"/>
        <v>480</v>
      </c>
      <c r="CJ25" s="417">
        <f t="shared" si="384"/>
        <v>480</v>
      </c>
      <c r="CK25" s="417">
        <f t="shared" si="384"/>
        <v>480</v>
      </c>
      <c r="CL25" s="417">
        <f t="shared" si="384"/>
        <v>480</v>
      </c>
      <c r="CM25" s="417">
        <f t="shared" si="384"/>
        <v>480</v>
      </c>
      <c r="CN25" s="417">
        <f t="shared" si="384"/>
        <v>240</v>
      </c>
      <c r="CO25" s="417">
        <f t="shared" si="384"/>
        <v>0</v>
      </c>
      <c r="CP25" s="417">
        <f t="shared" si="384"/>
        <v>720</v>
      </c>
      <c r="CQ25" s="417">
        <f t="shared" si="384"/>
        <v>480</v>
      </c>
      <c r="CR25" s="417">
        <f t="shared" si="384"/>
        <v>240</v>
      </c>
      <c r="CS25" s="417">
        <f t="shared" si="384"/>
        <v>480</v>
      </c>
      <c r="CT25" s="417">
        <f t="shared" si="384"/>
        <v>0</v>
      </c>
      <c r="CU25" s="417">
        <f t="shared" si="384"/>
        <v>480</v>
      </c>
      <c r="CV25" s="417">
        <f t="shared" ref="CV25" si="385">CV24*30</f>
        <v>0</v>
      </c>
      <c r="CW25" s="417">
        <f t="shared" si="384"/>
        <v>480</v>
      </c>
      <c r="CX25" s="417">
        <f t="shared" si="384"/>
        <v>480</v>
      </c>
      <c r="CY25" s="417">
        <f t="shared" si="384"/>
        <v>480</v>
      </c>
      <c r="CZ25" s="417">
        <f t="shared" si="384"/>
        <v>480</v>
      </c>
      <c r="DA25" s="417">
        <f t="shared" si="384"/>
        <v>480</v>
      </c>
      <c r="DB25" s="417">
        <f t="shared" si="384"/>
        <v>0</v>
      </c>
      <c r="DC25" s="417">
        <f t="shared" ref="DC25:DO25" si="386">DC24*30</f>
        <v>0</v>
      </c>
      <c r="DD25" s="417">
        <f t="shared" si="386"/>
        <v>630</v>
      </c>
      <c r="DE25" s="417">
        <f t="shared" si="386"/>
        <v>495</v>
      </c>
      <c r="DF25" s="417">
        <f t="shared" si="386"/>
        <v>450</v>
      </c>
      <c r="DG25" s="417">
        <f t="shared" si="386"/>
        <v>690</v>
      </c>
      <c r="DH25" s="417">
        <f t="shared" si="386"/>
        <v>480</v>
      </c>
      <c r="DI25" s="417">
        <f t="shared" si="386"/>
        <v>0</v>
      </c>
      <c r="DJ25" s="417">
        <f t="shared" si="386"/>
        <v>0</v>
      </c>
      <c r="DK25" s="417">
        <f t="shared" si="386"/>
        <v>480</v>
      </c>
      <c r="DL25" s="417">
        <f t="shared" si="386"/>
        <v>930</v>
      </c>
      <c r="DM25" s="417">
        <f t="shared" si="386"/>
        <v>660</v>
      </c>
      <c r="DN25" s="417">
        <f t="shared" si="386"/>
        <v>690</v>
      </c>
      <c r="DO25" s="417">
        <f t="shared" si="386"/>
        <v>690</v>
      </c>
      <c r="DP25" s="417">
        <f t="shared" ref="DP25:DZ25" si="387">DP24*30</f>
        <v>480</v>
      </c>
      <c r="DQ25" s="417">
        <f t="shared" si="387"/>
        <v>450</v>
      </c>
      <c r="DR25" s="417">
        <f t="shared" si="387"/>
        <v>1140</v>
      </c>
      <c r="DS25" s="417">
        <f t="shared" si="387"/>
        <v>450</v>
      </c>
      <c r="DT25" s="417">
        <f t="shared" si="387"/>
        <v>480</v>
      </c>
      <c r="DU25" s="417">
        <f t="shared" si="387"/>
        <v>240</v>
      </c>
      <c r="DV25" s="417">
        <f t="shared" si="387"/>
        <v>240</v>
      </c>
      <c r="DW25" s="417">
        <f t="shared" si="387"/>
        <v>240</v>
      </c>
      <c r="DX25" s="417">
        <f t="shared" si="387"/>
        <v>240</v>
      </c>
      <c r="DY25" s="417">
        <f t="shared" si="387"/>
        <v>630</v>
      </c>
      <c r="DZ25" s="417">
        <f t="shared" si="387"/>
        <v>120</v>
      </c>
      <c r="EA25" s="417">
        <f t="shared" ref="EA25:ED25" si="388">EA24*30</f>
        <v>480</v>
      </c>
      <c r="EB25" s="417">
        <f t="shared" si="388"/>
        <v>660</v>
      </c>
      <c r="EC25" s="417">
        <f t="shared" si="388"/>
        <v>720</v>
      </c>
      <c r="ED25" s="417">
        <f t="shared" si="388"/>
        <v>960</v>
      </c>
      <c r="EE25" s="417">
        <f t="shared" ref="EE25:EL25" si="389">EE24*30</f>
        <v>0</v>
      </c>
      <c r="EF25" s="417">
        <f t="shared" si="389"/>
        <v>720</v>
      </c>
      <c r="EG25" s="417">
        <f t="shared" si="389"/>
        <v>480</v>
      </c>
      <c r="EH25" s="417">
        <f t="shared" si="389"/>
        <v>0</v>
      </c>
      <c r="EI25" s="417">
        <f t="shared" si="389"/>
        <v>0</v>
      </c>
      <c r="EJ25" s="417">
        <f t="shared" si="389"/>
        <v>0</v>
      </c>
      <c r="EK25" s="417">
        <f t="shared" si="389"/>
        <v>0</v>
      </c>
      <c r="EL25" s="417">
        <f t="shared" si="389"/>
        <v>0</v>
      </c>
      <c r="EM25" s="417">
        <f t="shared" ref="EM25:EY25" si="390">EM24*30</f>
        <v>0</v>
      </c>
      <c r="EN25" s="417">
        <f t="shared" si="390"/>
        <v>0</v>
      </c>
      <c r="EO25" s="417">
        <f t="shared" si="390"/>
        <v>0</v>
      </c>
      <c r="EP25" s="417">
        <f t="shared" si="390"/>
        <v>0</v>
      </c>
      <c r="EQ25" s="417">
        <f t="shared" si="390"/>
        <v>0</v>
      </c>
      <c r="ER25" s="417">
        <f t="shared" si="390"/>
        <v>0</v>
      </c>
      <c r="ES25" s="417">
        <f t="shared" si="390"/>
        <v>0</v>
      </c>
      <c r="ET25" s="417">
        <f t="shared" si="390"/>
        <v>0</v>
      </c>
      <c r="EU25" s="417">
        <f t="shared" si="390"/>
        <v>0</v>
      </c>
      <c r="EV25" s="417">
        <f t="shared" si="390"/>
        <v>0</v>
      </c>
      <c r="EW25" s="417">
        <f t="shared" si="390"/>
        <v>0</v>
      </c>
      <c r="EX25" s="417">
        <f t="shared" si="390"/>
        <v>0</v>
      </c>
      <c r="EY25" s="417">
        <f t="shared" si="390"/>
        <v>0</v>
      </c>
      <c r="EZ25" s="417"/>
      <c r="FA25" s="417"/>
      <c r="FB25" s="417"/>
      <c r="FC25" s="417"/>
      <c r="FD25" s="417"/>
      <c r="FE25" s="417"/>
      <c r="FF25" s="417"/>
      <c r="FG25" s="417"/>
      <c r="FH25" s="417"/>
      <c r="FI25" s="417"/>
      <c r="FJ25" s="417"/>
      <c r="FK25" s="417"/>
      <c r="FL25" s="417"/>
      <c r="FM25" s="417"/>
      <c r="FN25" s="417"/>
      <c r="FO25" s="417"/>
      <c r="FP25" s="417"/>
      <c r="FQ25" s="417"/>
      <c r="FR25" s="417"/>
      <c r="FS25" s="417"/>
      <c r="FT25" s="417"/>
      <c r="FU25" s="417"/>
      <c r="FV25" s="417"/>
      <c r="FW25" s="417"/>
      <c r="FX25" s="417"/>
      <c r="FY25" s="417"/>
      <c r="FZ25" s="417"/>
      <c r="GA25" s="417"/>
      <c r="GB25" s="417"/>
      <c r="GC25" s="417"/>
      <c r="GD25" s="417"/>
      <c r="GE25" s="417"/>
      <c r="GF25" s="417"/>
      <c r="GG25" s="417"/>
      <c r="GH25" s="417"/>
      <c r="GI25" s="417"/>
      <c r="GJ25" s="417"/>
      <c r="GK25" s="417"/>
      <c r="GL25" s="417"/>
      <c r="GM25" s="417"/>
      <c r="GN25" s="417"/>
      <c r="GO25" s="417"/>
      <c r="GP25" s="417"/>
      <c r="GQ25" s="417"/>
      <c r="GR25" s="417"/>
      <c r="GS25" s="417"/>
      <c r="GT25" s="417"/>
      <c r="GU25" s="417"/>
      <c r="GV25" s="417"/>
      <c r="GW25" s="417"/>
      <c r="GX25" s="417"/>
      <c r="GY25" s="417"/>
      <c r="GZ25" s="417"/>
      <c r="HA25" s="417"/>
      <c r="HB25" s="417"/>
      <c r="HC25" s="417"/>
      <c r="HD25" s="417"/>
      <c r="HE25" s="417"/>
      <c r="HF25" s="417"/>
      <c r="HG25" s="417"/>
      <c r="HH25" s="417"/>
      <c r="HI25" s="417"/>
      <c r="HJ25" s="417"/>
      <c r="HK25" s="417"/>
      <c r="HL25" s="417"/>
      <c r="HM25" s="417"/>
      <c r="HN25" s="417"/>
      <c r="HO25" s="417"/>
      <c r="HP25" s="417"/>
      <c r="HQ25" s="417"/>
      <c r="HR25" s="417"/>
      <c r="HS25" s="417"/>
      <c r="HT25" s="417"/>
      <c r="HU25" s="417"/>
      <c r="HV25" s="417"/>
      <c r="HW25" s="417"/>
      <c r="HX25" s="417"/>
      <c r="HY25" s="417"/>
      <c r="HZ25" s="417"/>
      <c r="IA25" s="417"/>
      <c r="IB25" s="417"/>
      <c r="IC25" s="417"/>
      <c r="ID25" s="417"/>
      <c r="IE25" s="417"/>
      <c r="IF25" s="417"/>
      <c r="IG25" s="417"/>
      <c r="IH25" s="417"/>
      <c r="II25" s="417"/>
      <c r="IJ25" s="417"/>
      <c r="IK25" s="417"/>
      <c r="IL25" s="417"/>
      <c r="IM25" s="417"/>
      <c r="IN25" s="417"/>
      <c r="IO25" s="417"/>
      <c r="IP25" s="417"/>
      <c r="IQ25" s="417"/>
      <c r="IR25" s="417"/>
      <c r="IS25" s="417"/>
      <c r="IT25" s="417"/>
      <c r="IU25" s="417"/>
      <c r="IV25" s="417"/>
      <c r="IW25" s="417"/>
      <c r="IX25" s="417"/>
      <c r="IY25" s="417"/>
      <c r="IZ25" s="417"/>
      <c r="JA25" s="417"/>
      <c r="JB25" s="417"/>
      <c r="JC25" s="417"/>
      <c r="JD25" s="417"/>
      <c r="JE25" s="417"/>
      <c r="JF25" s="417"/>
      <c r="JG25" s="417"/>
      <c r="JH25" s="417"/>
      <c r="JI25" s="417"/>
      <c r="JJ25" s="417"/>
      <c r="JK25" s="417"/>
      <c r="JL25" s="417"/>
      <c r="JM25" s="417"/>
      <c r="JN25" s="417"/>
      <c r="JO25" s="417"/>
      <c r="JP25" s="417"/>
      <c r="JQ25" s="417"/>
      <c r="JR25" s="417"/>
      <c r="JS25" s="417"/>
      <c r="JT25" s="417"/>
      <c r="JU25" s="417"/>
      <c r="JV25" s="417"/>
      <c r="JW25" s="417"/>
      <c r="JX25" s="417"/>
      <c r="JY25" s="417"/>
      <c r="JZ25" s="417"/>
      <c r="KA25" s="417"/>
      <c r="KB25" s="417"/>
      <c r="KC25" s="417"/>
      <c r="KD25" s="417"/>
      <c r="KE25" s="417"/>
      <c r="KF25" s="417"/>
      <c r="KG25" s="417"/>
      <c r="KH25" s="417"/>
      <c r="KI25" s="417"/>
      <c r="KJ25" s="417"/>
      <c r="KK25" s="417"/>
      <c r="KL25" s="417"/>
      <c r="KM25" s="417"/>
      <c r="KN25" s="1188"/>
      <c r="KO25" s="417"/>
      <c r="KP25" s="417"/>
      <c r="KQ25" s="417"/>
      <c r="KR25" s="417"/>
      <c r="KS25" s="417"/>
      <c r="KT25" s="417"/>
      <c r="KU25" s="417"/>
      <c r="KV25" s="417"/>
      <c r="KW25" s="417"/>
      <c r="KX25" s="417"/>
      <c r="KY25" s="417"/>
      <c r="KZ25" s="417"/>
      <c r="LA25" s="417"/>
      <c r="LB25" s="417"/>
      <c r="LC25" s="417"/>
      <c r="LD25" s="417"/>
      <c r="LE25" s="417"/>
      <c r="LF25" s="417"/>
      <c r="LG25" s="417"/>
      <c r="LH25" s="417"/>
      <c r="LI25" s="417"/>
      <c r="LJ25" s="417"/>
      <c r="LK25" s="417"/>
      <c r="LL25" s="417"/>
      <c r="LM25" s="417"/>
      <c r="LN25" s="417"/>
      <c r="LO25" s="417"/>
      <c r="LP25" s="417"/>
      <c r="LQ25" s="417"/>
      <c r="LR25" s="417"/>
      <c r="LS25" s="417"/>
      <c r="LT25" s="417"/>
      <c r="LU25" s="417"/>
      <c r="LV25" s="417"/>
      <c r="LW25" s="417"/>
      <c r="LX25" s="417"/>
      <c r="LY25" s="417"/>
      <c r="LZ25" s="417"/>
      <c r="MA25" s="417"/>
      <c r="MB25" s="417"/>
      <c r="MC25" s="417"/>
      <c r="MD25" s="417"/>
      <c r="ME25" s="417"/>
      <c r="MF25" s="417"/>
      <c r="MG25" s="417"/>
      <c r="MH25" s="417"/>
      <c r="MI25" s="417"/>
      <c r="MJ25" s="417"/>
      <c r="MK25" s="417"/>
      <c r="ML25" s="417"/>
      <c r="MM25" s="417"/>
      <c r="MN25" s="417"/>
      <c r="MO25" s="417"/>
      <c r="MP25" s="417"/>
      <c r="MQ25" s="417"/>
      <c r="MR25" s="417"/>
      <c r="MS25" s="417"/>
      <c r="MT25" s="417"/>
      <c r="MU25" s="417"/>
      <c r="MV25" s="417"/>
      <c r="MW25" s="417"/>
      <c r="MX25" s="417"/>
      <c r="MY25" s="417"/>
      <c r="MZ25" s="417"/>
      <c r="NA25" s="417"/>
      <c r="NB25" s="417"/>
      <c r="NC25" s="417"/>
      <c r="ND25" s="417"/>
      <c r="NE25" s="417"/>
      <c r="NF25" s="417"/>
      <c r="NG25" s="417"/>
      <c r="NH25" s="417"/>
    </row>
    <row r="26" spans="1:372" s="185" customFormat="1" ht="15" customHeight="1">
      <c r="A26" s="62" t="s">
        <v>723</v>
      </c>
      <c r="B26" s="424">
        <f>B25/2.45</f>
        <v>685.71428571428567</v>
      </c>
      <c r="C26" s="424">
        <f t="shared" ref="C26:X26" si="391">C25/2.45</f>
        <v>783.67346938775506</v>
      </c>
      <c r="D26" s="424">
        <f t="shared" si="391"/>
        <v>514.28571428571422</v>
      </c>
      <c r="E26" s="424">
        <f t="shared" si="391"/>
        <v>514.28571428571422</v>
      </c>
      <c r="F26" s="424">
        <f t="shared" si="391"/>
        <v>514.28571428571422</v>
      </c>
      <c r="G26" s="424">
        <f t="shared" si="391"/>
        <v>293.87755102040813</v>
      </c>
      <c r="H26" s="424">
        <f t="shared" si="391"/>
        <v>587.75510204081627</v>
      </c>
      <c r="I26" s="424">
        <f t="shared" si="391"/>
        <v>367.34693877551018</v>
      </c>
      <c r="J26" s="424">
        <f t="shared" si="391"/>
        <v>881.63265306122446</v>
      </c>
      <c r="K26" s="424">
        <f t="shared" si="391"/>
        <v>48.979591836734691</v>
      </c>
      <c r="L26" s="424">
        <f t="shared" si="391"/>
        <v>171.42857142857142</v>
      </c>
      <c r="M26" s="424">
        <f t="shared" si="391"/>
        <v>257.14285714285711</v>
      </c>
      <c r="N26" s="424">
        <f t="shared" si="391"/>
        <v>195.91836734693877</v>
      </c>
      <c r="O26" s="424">
        <f t="shared" si="391"/>
        <v>146.93877551020407</v>
      </c>
      <c r="P26" s="424">
        <f t="shared" si="391"/>
        <v>195.91836734693877</v>
      </c>
      <c r="Q26" s="424">
        <f t="shared" si="391"/>
        <v>85.714285714285708</v>
      </c>
      <c r="R26" s="424">
        <f t="shared" si="391"/>
        <v>73.469387755102034</v>
      </c>
      <c r="S26" s="424">
        <f t="shared" si="391"/>
        <v>97.959183673469383</v>
      </c>
      <c r="T26" s="424">
        <f t="shared" si="391"/>
        <v>220.40816326530611</v>
      </c>
      <c r="U26" s="424">
        <f t="shared" si="391"/>
        <v>171.42857142857142</v>
      </c>
      <c r="V26" s="424">
        <f t="shared" si="391"/>
        <v>171.42857142857142</v>
      </c>
      <c r="W26" s="424">
        <f t="shared" si="391"/>
        <v>73.469387755102034</v>
      </c>
      <c r="X26" s="424">
        <f t="shared" si="391"/>
        <v>0</v>
      </c>
      <c r="Y26" s="424">
        <f t="shared" ref="Y26:AD26" si="392">Y25/2.45</f>
        <v>97.959183673469383</v>
      </c>
      <c r="Z26" s="424">
        <f t="shared" si="392"/>
        <v>97.959183673469383</v>
      </c>
      <c r="AA26" s="424">
        <f t="shared" si="392"/>
        <v>0</v>
      </c>
      <c r="AB26" s="424">
        <f t="shared" si="392"/>
        <v>97.959183673469383</v>
      </c>
      <c r="AC26" s="424">
        <f t="shared" si="392"/>
        <v>146.93877551020407</v>
      </c>
      <c r="AD26" s="424">
        <f t="shared" si="392"/>
        <v>0</v>
      </c>
      <c r="AE26" s="424">
        <f t="shared" ref="AE26:BM26" si="393">AE25/2.45</f>
        <v>171.42857142857142</v>
      </c>
      <c r="AF26" s="424">
        <f t="shared" si="393"/>
        <v>171.42857142857142</v>
      </c>
      <c r="AG26" s="424">
        <f t="shared" si="393"/>
        <v>0</v>
      </c>
      <c r="AH26" s="424">
        <f>AH25/2.45</f>
        <v>0</v>
      </c>
      <c r="AI26" s="424">
        <f t="shared" si="393"/>
        <v>146.93877551020407</v>
      </c>
      <c r="AJ26" s="424">
        <f t="shared" si="393"/>
        <v>171.42857142857142</v>
      </c>
      <c r="AK26" s="424">
        <f t="shared" si="393"/>
        <v>61.224489795918366</v>
      </c>
      <c r="AL26" s="424">
        <f t="shared" si="393"/>
        <v>73.469387755102034</v>
      </c>
      <c r="AM26" s="424">
        <f t="shared" si="393"/>
        <v>48.979591836734691</v>
      </c>
      <c r="AN26" s="424">
        <f t="shared" si="393"/>
        <v>195.91836734693877</v>
      </c>
      <c r="AO26" s="424">
        <f t="shared" si="393"/>
        <v>195.91836734693877</v>
      </c>
      <c r="AP26" s="424">
        <f t="shared" si="393"/>
        <v>0</v>
      </c>
      <c r="AQ26" s="424">
        <f t="shared" si="393"/>
        <v>61.224489795918366</v>
      </c>
      <c r="AR26" s="424">
        <f t="shared" si="393"/>
        <v>0</v>
      </c>
      <c r="AS26" s="424">
        <f t="shared" si="393"/>
        <v>12.244897959183673</v>
      </c>
      <c r="AT26" s="424">
        <f t="shared" si="393"/>
        <v>146.93877551020407</v>
      </c>
      <c r="AU26" s="424">
        <f t="shared" si="393"/>
        <v>183.67346938775509</v>
      </c>
      <c r="AV26" s="424">
        <f t="shared" si="393"/>
        <v>97.959183673469383</v>
      </c>
      <c r="AW26" s="424">
        <f t="shared" si="393"/>
        <v>97.959183673469383</v>
      </c>
      <c r="AX26" s="424">
        <f t="shared" si="393"/>
        <v>97.959183673469383</v>
      </c>
      <c r="AY26" s="424">
        <f t="shared" si="393"/>
        <v>97.959183673469383</v>
      </c>
      <c r="AZ26" s="424">
        <f t="shared" si="393"/>
        <v>48.979591836734691</v>
      </c>
      <c r="BA26" s="424">
        <f t="shared" si="393"/>
        <v>85.714285714285708</v>
      </c>
      <c r="BB26" s="424">
        <f t="shared" si="393"/>
        <v>0</v>
      </c>
      <c r="BC26" s="424">
        <f t="shared" si="393"/>
        <v>48.979591836734691</v>
      </c>
      <c r="BD26" s="424">
        <f t="shared" si="393"/>
        <v>0</v>
      </c>
      <c r="BE26" s="424">
        <f t="shared" si="393"/>
        <v>97.959183673469383</v>
      </c>
      <c r="BF26" s="424">
        <f t="shared" si="393"/>
        <v>97.959183673469383</v>
      </c>
      <c r="BG26" s="424">
        <f t="shared" si="393"/>
        <v>12.244897959183673</v>
      </c>
      <c r="BH26" s="424">
        <f t="shared" si="393"/>
        <v>97.959183673469383</v>
      </c>
      <c r="BI26" s="424">
        <f t="shared" si="393"/>
        <v>0</v>
      </c>
      <c r="BJ26" s="424">
        <f t="shared" si="393"/>
        <v>171.42857142857142</v>
      </c>
      <c r="BK26" s="424">
        <f t="shared" si="393"/>
        <v>391.83673469387753</v>
      </c>
      <c r="BL26" s="424">
        <f t="shared" si="393"/>
        <v>97.959183673469383</v>
      </c>
      <c r="BM26" s="424">
        <f t="shared" si="393"/>
        <v>0</v>
      </c>
      <c r="BN26" s="424">
        <f t="shared" ref="BN26:DB26" si="394">BN25/2.45</f>
        <v>293.87755102040813</v>
      </c>
      <c r="BO26" s="424">
        <f t="shared" si="394"/>
        <v>195.91836734693877</v>
      </c>
      <c r="BP26" s="424">
        <f t="shared" si="394"/>
        <v>97.959183673469383</v>
      </c>
      <c r="BQ26" s="424">
        <f t="shared" si="394"/>
        <v>195.91836734693877</v>
      </c>
      <c r="BR26" s="424">
        <f t="shared" si="394"/>
        <v>97.959183673469383</v>
      </c>
      <c r="BS26" s="424">
        <f t="shared" si="394"/>
        <v>0</v>
      </c>
      <c r="BT26" s="424">
        <f t="shared" si="394"/>
        <v>195.91836734693877</v>
      </c>
      <c r="BU26" s="424">
        <f t="shared" si="394"/>
        <v>85.714285714285708</v>
      </c>
      <c r="BV26" s="424">
        <f t="shared" si="394"/>
        <v>85.714285714285708</v>
      </c>
      <c r="BW26" s="424">
        <f t="shared" si="394"/>
        <v>85.714285714285708</v>
      </c>
      <c r="BX26" s="424">
        <f t="shared" si="394"/>
        <v>85.714285714285708</v>
      </c>
      <c r="BY26" s="424">
        <f t="shared" si="394"/>
        <v>0</v>
      </c>
      <c r="BZ26" s="424">
        <f t="shared" si="394"/>
        <v>0</v>
      </c>
      <c r="CA26" s="424">
        <f t="shared" si="394"/>
        <v>97.959183673469383</v>
      </c>
      <c r="CB26" s="424">
        <f t="shared" si="394"/>
        <v>0</v>
      </c>
      <c r="CC26" s="424">
        <f t="shared" si="394"/>
        <v>85.714285714285708</v>
      </c>
      <c r="CD26" s="424">
        <f t="shared" si="394"/>
        <v>208.16326530612244</v>
      </c>
      <c r="CE26" s="424">
        <f t="shared" si="394"/>
        <v>97.959183673469383</v>
      </c>
      <c r="CF26" s="424">
        <f t="shared" si="394"/>
        <v>293.87755102040813</v>
      </c>
      <c r="CG26" s="424">
        <f t="shared" si="394"/>
        <v>0</v>
      </c>
      <c r="CH26" s="424">
        <f t="shared" si="394"/>
        <v>97.959183673469383</v>
      </c>
      <c r="CI26" s="424">
        <f t="shared" si="394"/>
        <v>195.91836734693877</v>
      </c>
      <c r="CJ26" s="424">
        <f t="shared" si="394"/>
        <v>195.91836734693877</v>
      </c>
      <c r="CK26" s="424">
        <f t="shared" si="394"/>
        <v>195.91836734693877</v>
      </c>
      <c r="CL26" s="424">
        <f t="shared" si="394"/>
        <v>195.91836734693877</v>
      </c>
      <c r="CM26" s="424">
        <f t="shared" si="394"/>
        <v>195.91836734693877</v>
      </c>
      <c r="CN26" s="424">
        <f t="shared" si="394"/>
        <v>97.959183673469383</v>
      </c>
      <c r="CO26" s="424">
        <f t="shared" si="394"/>
        <v>0</v>
      </c>
      <c r="CP26" s="424">
        <f t="shared" si="394"/>
        <v>293.87755102040813</v>
      </c>
      <c r="CQ26" s="424">
        <f t="shared" si="394"/>
        <v>195.91836734693877</v>
      </c>
      <c r="CR26" s="424">
        <f t="shared" si="394"/>
        <v>97.959183673469383</v>
      </c>
      <c r="CS26" s="424">
        <f t="shared" si="394"/>
        <v>195.91836734693877</v>
      </c>
      <c r="CT26" s="424">
        <f t="shared" si="394"/>
        <v>0</v>
      </c>
      <c r="CU26" s="424">
        <f t="shared" si="394"/>
        <v>195.91836734693877</v>
      </c>
      <c r="CV26" s="424">
        <f t="shared" ref="CV26" si="395">CV25/2.45</f>
        <v>0</v>
      </c>
      <c r="CW26" s="424">
        <f t="shared" si="394"/>
        <v>195.91836734693877</v>
      </c>
      <c r="CX26" s="424">
        <f t="shared" si="394"/>
        <v>195.91836734693877</v>
      </c>
      <c r="CY26" s="424">
        <f t="shared" si="394"/>
        <v>195.91836734693877</v>
      </c>
      <c r="CZ26" s="424">
        <f t="shared" si="394"/>
        <v>195.91836734693877</v>
      </c>
      <c r="DA26" s="424">
        <f t="shared" si="394"/>
        <v>195.91836734693877</v>
      </c>
      <c r="DB26" s="424">
        <f t="shared" si="394"/>
        <v>0</v>
      </c>
      <c r="DC26" s="424">
        <f t="shared" ref="DC26:DO26" si="396">DC25/2.45</f>
        <v>0</v>
      </c>
      <c r="DD26" s="424">
        <f t="shared" si="396"/>
        <v>257.14285714285711</v>
      </c>
      <c r="DE26" s="424">
        <f t="shared" si="396"/>
        <v>202.0408163265306</v>
      </c>
      <c r="DF26" s="424">
        <f t="shared" si="396"/>
        <v>183.67346938775509</v>
      </c>
      <c r="DG26" s="424">
        <f t="shared" si="396"/>
        <v>281.63265306122446</v>
      </c>
      <c r="DH26" s="424">
        <f t="shared" si="396"/>
        <v>195.91836734693877</v>
      </c>
      <c r="DI26" s="424">
        <f t="shared" si="396"/>
        <v>0</v>
      </c>
      <c r="DJ26" s="424">
        <f t="shared" si="396"/>
        <v>0</v>
      </c>
      <c r="DK26" s="424">
        <f t="shared" si="396"/>
        <v>195.91836734693877</v>
      </c>
      <c r="DL26" s="424">
        <f t="shared" si="396"/>
        <v>379.59183673469386</v>
      </c>
      <c r="DM26" s="424">
        <f t="shared" si="396"/>
        <v>269.38775510204079</v>
      </c>
      <c r="DN26" s="424">
        <f t="shared" si="396"/>
        <v>281.63265306122446</v>
      </c>
      <c r="DO26" s="424">
        <f t="shared" si="396"/>
        <v>281.63265306122446</v>
      </c>
      <c r="DP26" s="424">
        <f t="shared" ref="DP26:DZ26" si="397">DP25/2.45</f>
        <v>195.91836734693877</v>
      </c>
      <c r="DQ26" s="424">
        <f t="shared" si="397"/>
        <v>183.67346938775509</v>
      </c>
      <c r="DR26" s="424">
        <f t="shared" si="397"/>
        <v>465.30612244897958</v>
      </c>
      <c r="DS26" s="424">
        <f t="shared" si="397"/>
        <v>183.67346938775509</v>
      </c>
      <c r="DT26" s="424">
        <f t="shared" si="397"/>
        <v>195.91836734693877</v>
      </c>
      <c r="DU26" s="424">
        <f t="shared" si="397"/>
        <v>97.959183673469383</v>
      </c>
      <c r="DV26" s="424">
        <f t="shared" si="397"/>
        <v>97.959183673469383</v>
      </c>
      <c r="DW26" s="424">
        <f t="shared" si="397"/>
        <v>97.959183673469383</v>
      </c>
      <c r="DX26" s="424">
        <f t="shared" si="397"/>
        <v>97.959183673469383</v>
      </c>
      <c r="DY26" s="424">
        <f t="shared" si="397"/>
        <v>257.14285714285711</v>
      </c>
      <c r="DZ26" s="424">
        <f t="shared" si="397"/>
        <v>48.979591836734691</v>
      </c>
      <c r="EA26" s="424">
        <f t="shared" ref="EA26:ED26" si="398">EA25/2.45</f>
        <v>195.91836734693877</v>
      </c>
      <c r="EB26" s="424">
        <f t="shared" si="398"/>
        <v>269.38775510204079</v>
      </c>
      <c r="EC26" s="424">
        <f t="shared" si="398"/>
        <v>293.87755102040813</v>
      </c>
      <c r="ED26" s="424">
        <f t="shared" si="398"/>
        <v>391.83673469387753</v>
      </c>
      <c r="EE26" s="424">
        <f t="shared" ref="EE26:EL26" si="399">EE25/2.45</f>
        <v>0</v>
      </c>
      <c r="EF26" s="424">
        <f t="shared" si="399"/>
        <v>293.87755102040813</v>
      </c>
      <c r="EG26" s="424">
        <f t="shared" si="399"/>
        <v>195.91836734693877</v>
      </c>
      <c r="EH26" s="424">
        <f t="shared" si="399"/>
        <v>0</v>
      </c>
      <c r="EI26" s="424">
        <f t="shared" si="399"/>
        <v>0</v>
      </c>
      <c r="EJ26" s="424">
        <f t="shared" si="399"/>
        <v>0</v>
      </c>
      <c r="EK26" s="424">
        <f t="shared" si="399"/>
        <v>0</v>
      </c>
      <c r="EL26" s="424">
        <f t="shared" si="399"/>
        <v>0</v>
      </c>
      <c r="EM26" s="424">
        <f t="shared" ref="EM26:EY26" si="400">EM25/2.45</f>
        <v>0</v>
      </c>
      <c r="EN26" s="424">
        <f t="shared" si="400"/>
        <v>0</v>
      </c>
      <c r="EO26" s="424">
        <f t="shared" si="400"/>
        <v>0</v>
      </c>
      <c r="EP26" s="424">
        <f t="shared" si="400"/>
        <v>0</v>
      </c>
      <c r="EQ26" s="424">
        <f t="shared" si="400"/>
        <v>0</v>
      </c>
      <c r="ER26" s="424">
        <f t="shared" si="400"/>
        <v>0</v>
      </c>
      <c r="ES26" s="424">
        <f t="shared" si="400"/>
        <v>0</v>
      </c>
      <c r="ET26" s="424">
        <f t="shared" si="400"/>
        <v>0</v>
      </c>
      <c r="EU26" s="424">
        <f t="shared" si="400"/>
        <v>0</v>
      </c>
      <c r="EV26" s="424">
        <f t="shared" si="400"/>
        <v>0</v>
      </c>
      <c r="EW26" s="424">
        <f t="shared" si="400"/>
        <v>0</v>
      </c>
      <c r="EX26" s="424">
        <f t="shared" si="400"/>
        <v>0</v>
      </c>
      <c r="EY26" s="424">
        <f t="shared" si="400"/>
        <v>0</v>
      </c>
      <c r="EZ26" s="424"/>
      <c r="FA26" s="424"/>
      <c r="FB26" s="424"/>
      <c r="FC26" s="424"/>
      <c r="FD26" s="424"/>
      <c r="FE26" s="424"/>
      <c r="FF26" s="424"/>
      <c r="FG26" s="424"/>
      <c r="FH26" s="424"/>
      <c r="FI26" s="424"/>
      <c r="FJ26" s="424"/>
      <c r="FK26" s="424"/>
      <c r="FL26" s="424"/>
      <c r="FM26" s="424"/>
      <c r="FN26" s="424"/>
      <c r="FO26" s="424"/>
      <c r="FP26" s="424"/>
      <c r="FQ26" s="424"/>
      <c r="FR26" s="424"/>
      <c r="FS26" s="424"/>
      <c r="FT26" s="424"/>
      <c r="FU26" s="424"/>
      <c r="FV26" s="424"/>
      <c r="FW26" s="424"/>
      <c r="FX26" s="424"/>
      <c r="FY26" s="424"/>
      <c r="FZ26" s="424"/>
      <c r="GA26" s="424"/>
      <c r="GB26" s="424"/>
      <c r="GC26" s="424"/>
      <c r="GD26" s="424"/>
      <c r="GE26" s="424"/>
      <c r="GF26" s="424"/>
      <c r="GG26" s="424"/>
      <c r="GH26" s="424"/>
      <c r="GI26" s="424"/>
      <c r="GJ26" s="424"/>
      <c r="GK26" s="424"/>
      <c r="GL26" s="424"/>
      <c r="GM26" s="424"/>
      <c r="GN26" s="424"/>
      <c r="GO26" s="424"/>
      <c r="GP26" s="424"/>
      <c r="GQ26" s="424"/>
      <c r="GR26" s="424"/>
      <c r="GS26" s="424"/>
      <c r="GT26" s="424"/>
      <c r="GU26" s="424"/>
      <c r="GV26" s="424"/>
      <c r="GW26" s="424"/>
      <c r="GX26" s="424"/>
      <c r="GY26" s="424"/>
      <c r="GZ26" s="424"/>
      <c r="HA26" s="424"/>
      <c r="HB26" s="424"/>
      <c r="HC26" s="424"/>
      <c r="HD26" s="424"/>
      <c r="HE26" s="424"/>
      <c r="HF26" s="424"/>
      <c r="HG26" s="424"/>
      <c r="HH26" s="424"/>
      <c r="HI26" s="424"/>
      <c r="HJ26" s="424"/>
      <c r="HK26" s="424"/>
      <c r="HL26" s="424"/>
      <c r="HM26" s="424"/>
      <c r="HN26" s="424"/>
      <c r="HO26" s="424"/>
      <c r="HP26" s="424"/>
      <c r="HQ26" s="424"/>
      <c r="HR26" s="424"/>
      <c r="HS26" s="424"/>
      <c r="HT26" s="424"/>
      <c r="HU26" s="424"/>
      <c r="HV26" s="424"/>
      <c r="HW26" s="424"/>
      <c r="HX26" s="424"/>
      <c r="HY26" s="424"/>
      <c r="HZ26" s="424"/>
      <c r="IA26" s="424"/>
      <c r="IB26" s="424"/>
      <c r="IC26" s="424"/>
      <c r="ID26" s="424"/>
      <c r="IE26" s="424"/>
      <c r="IF26" s="424"/>
      <c r="IG26" s="424"/>
      <c r="IH26" s="424"/>
      <c r="II26" s="424"/>
      <c r="IJ26" s="424"/>
      <c r="IK26" s="424"/>
      <c r="IL26" s="424"/>
      <c r="IM26" s="424"/>
      <c r="IN26" s="424"/>
      <c r="IO26" s="424"/>
      <c r="IP26" s="424"/>
      <c r="IQ26" s="424"/>
      <c r="IR26" s="424"/>
      <c r="IS26" s="424"/>
      <c r="IT26" s="424"/>
      <c r="IU26" s="424"/>
      <c r="IV26" s="424"/>
      <c r="IW26" s="424"/>
      <c r="IX26" s="424"/>
      <c r="IY26" s="424"/>
      <c r="IZ26" s="424"/>
      <c r="JA26" s="424"/>
      <c r="JB26" s="424"/>
      <c r="JC26" s="424"/>
      <c r="JD26" s="424"/>
      <c r="JE26" s="424"/>
      <c r="JF26" s="424"/>
      <c r="JG26" s="424"/>
      <c r="JH26" s="424"/>
      <c r="JI26" s="424"/>
      <c r="JJ26" s="424"/>
      <c r="JK26" s="424"/>
      <c r="JL26" s="424"/>
      <c r="JM26" s="424"/>
      <c r="JN26" s="424"/>
      <c r="JO26" s="424"/>
      <c r="JP26" s="424"/>
      <c r="JQ26" s="424"/>
      <c r="JR26" s="424"/>
      <c r="JS26" s="424"/>
      <c r="JT26" s="424"/>
      <c r="JU26" s="424"/>
      <c r="JV26" s="424"/>
      <c r="JW26" s="424"/>
      <c r="JX26" s="424"/>
      <c r="JY26" s="424"/>
      <c r="JZ26" s="424"/>
      <c r="KA26" s="424"/>
      <c r="KB26" s="424"/>
      <c r="KC26" s="424"/>
      <c r="KD26" s="424"/>
      <c r="KE26" s="424"/>
      <c r="KF26" s="424"/>
      <c r="KG26" s="424"/>
      <c r="KH26" s="424"/>
      <c r="KI26" s="424"/>
      <c r="KJ26" s="424"/>
      <c r="KK26" s="424"/>
      <c r="KL26" s="424"/>
      <c r="KM26" s="424"/>
      <c r="KN26" s="1192"/>
      <c r="KO26" s="424"/>
      <c r="KP26" s="424"/>
      <c r="KQ26" s="424"/>
      <c r="KR26" s="424"/>
      <c r="KS26" s="424"/>
      <c r="KT26" s="424"/>
      <c r="KU26" s="424"/>
      <c r="KV26" s="424"/>
      <c r="KW26" s="424"/>
      <c r="KX26" s="424"/>
      <c r="KY26" s="424"/>
      <c r="KZ26" s="424"/>
      <c r="LA26" s="424"/>
      <c r="LB26" s="424"/>
      <c r="LC26" s="424"/>
      <c r="LD26" s="424"/>
      <c r="LE26" s="424"/>
      <c r="LF26" s="424"/>
      <c r="LG26" s="424"/>
      <c r="LH26" s="424"/>
      <c r="LI26" s="424"/>
      <c r="LJ26" s="424"/>
      <c r="LK26" s="424"/>
      <c r="LL26" s="424"/>
      <c r="LM26" s="424"/>
      <c r="LN26" s="424"/>
      <c r="LO26" s="424"/>
      <c r="LP26" s="424"/>
      <c r="LQ26" s="424"/>
      <c r="LR26" s="424"/>
      <c r="LS26" s="424"/>
      <c r="LT26" s="424"/>
      <c r="LU26" s="424"/>
      <c r="LV26" s="424"/>
      <c r="LW26" s="424"/>
      <c r="LX26" s="424"/>
      <c r="LY26" s="424"/>
      <c r="LZ26" s="424"/>
      <c r="MA26" s="424"/>
      <c r="MB26" s="424"/>
      <c r="MC26" s="424"/>
      <c r="MD26" s="424"/>
      <c r="ME26" s="424"/>
      <c r="MF26" s="424"/>
      <c r="MG26" s="424"/>
      <c r="MH26" s="424"/>
      <c r="MI26" s="424"/>
      <c r="MJ26" s="424"/>
      <c r="MK26" s="424"/>
      <c r="ML26" s="424"/>
      <c r="MM26" s="424"/>
      <c r="MN26" s="424"/>
      <c r="MO26" s="424"/>
      <c r="MP26" s="424"/>
      <c r="MQ26" s="424"/>
      <c r="MR26" s="424"/>
      <c r="MS26" s="424"/>
      <c r="MT26" s="424"/>
      <c r="MU26" s="424"/>
      <c r="MV26" s="424"/>
      <c r="MW26" s="424"/>
      <c r="MX26" s="424"/>
      <c r="MY26" s="424"/>
      <c r="MZ26" s="424"/>
      <c r="NA26" s="424"/>
      <c r="NB26" s="424"/>
      <c r="NC26" s="424"/>
      <c r="ND26" s="424"/>
      <c r="NE26" s="424"/>
      <c r="NF26" s="424"/>
      <c r="NG26" s="424"/>
      <c r="NH26" s="424"/>
    </row>
    <row r="27" spans="1:372" s="490" customFormat="1" ht="15" customHeight="1">
      <c r="A27" s="488" t="s">
        <v>724</v>
      </c>
      <c r="B27" s="425">
        <v>46043</v>
      </c>
      <c r="C27" s="425">
        <v>46044</v>
      </c>
      <c r="D27" s="425">
        <v>46049</v>
      </c>
      <c r="E27" s="425">
        <v>46050</v>
      </c>
      <c r="F27" s="425">
        <v>46053</v>
      </c>
      <c r="G27" s="425">
        <v>46056</v>
      </c>
      <c r="H27" s="425">
        <v>46056</v>
      </c>
      <c r="I27" s="425">
        <v>46057</v>
      </c>
      <c r="J27" s="425">
        <v>46058</v>
      </c>
      <c r="K27" s="425">
        <v>46062</v>
      </c>
      <c r="L27" s="425">
        <v>46063</v>
      </c>
      <c r="M27" s="425">
        <v>46063</v>
      </c>
      <c r="N27" s="425">
        <v>46065</v>
      </c>
      <c r="O27" s="425">
        <v>46065</v>
      </c>
      <c r="P27" s="425">
        <v>46065</v>
      </c>
      <c r="Q27" s="425">
        <v>46066</v>
      </c>
      <c r="R27" s="425">
        <v>46069</v>
      </c>
      <c r="S27" s="425">
        <v>46070</v>
      </c>
      <c r="T27" s="425">
        <v>46070</v>
      </c>
      <c r="U27" s="425">
        <v>46070</v>
      </c>
      <c r="V27" s="425">
        <v>46071</v>
      </c>
      <c r="W27" s="425">
        <v>46071</v>
      </c>
      <c r="X27" s="425">
        <v>46076</v>
      </c>
      <c r="Y27" s="425">
        <v>46076</v>
      </c>
      <c r="Z27" s="425">
        <v>46078</v>
      </c>
      <c r="AA27" s="425">
        <v>46079</v>
      </c>
      <c r="AB27" s="425">
        <v>46080</v>
      </c>
      <c r="AC27" s="425">
        <v>46080</v>
      </c>
      <c r="AD27" s="425">
        <v>46080</v>
      </c>
      <c r="AE27" s="425">
        <v>46080</v>
      </c>
      <c r="AF27" s="425">
        <v>46083</v>
      </c>
      <c r="AG27" s="425">
        <v>46084</v>
      </c>
      <c r="AH27" s="425">
        <v>46085</v>
      </c>
      <c r="AI27" s="425">
        <v>46085</v>
      </c>
      <c r="AJ27" s="425">
        <v>46085</v>
      </c>
      <c r="AK27" s="425">
        <v>46087</v>
      </c>
      <c r="AL27" s="425">
        <v>46087</v>
      </c>
      <c r="AM27" s="425">
        <v>46090</v>
      </c>
      <c r="AN27" s="425">
        <v>46091</v>
      </c>
      <c r="AO27" s="425">
        <v>46092</v>
      </c>
      <c r="AP27" s="425" t="s">
        <v>130</v>
      </c>
      <c r="AQ27" s="425">
        <v>46094</v>
      </c>
      <c r="AR27" s="425">
        <v>46094</v>
      </c>
      <c r="AS27" s="425">
        <v>46094</v>
      </c>
      <c r="AT27" s="425">
        <v>46097</v>
      </c>
      <c r="AU27" s="425">
        <v>46098</v>
      </c>
      <c r="AV27" s="425">
        <v>46099</v>
      </c>
      <c r="AW27" s="425">
        <v>46100</v>
      </c>
      <c r="AX27" s="425">
        <v>46100</v>
      </c>
      <c r="AY27" s="425">
        <v>46101</v>
      </c>
      <c r="AZ27" s="425">
        <v>46100</v>
      </c>
      <c r="BA27" s="425">
        <v>46104</v>
      </c>
      <c r="BB27" s="425">
        <v>46104</v>
      </c>
      <c r="BC27" s="425">
        <v>46104</v>
      </c>
      <c r="BD27" s="425">
        <v>46105</v>
      </c>
      <c r="BE27" s="425">
        <v>46105</v>
      </c>
      <c r="BF27" s="425">
        <v>46105</v>
      </c>
      <c r="BG27" s="425">
        <v>46107</v>
      </c>
      <c r="BH27" s="425">
        <v>46111</v>
      </c>
      <c r="BI27" s="425">
        <v>46113</v>
      </c>
      <c r="BJ27" s="425">
        <v>46109</v>
      </c>
      <c r="BK27" s="425">
        <v>46113</v>
      </c>
      <c r="BL27" s="425">
        <v>46115</v>
      </c>
      <c r="BM27" s="425">
        <v>46115</v>
      </c>
      <c r="BN27" s="425">
        <v>46115</v>
      </c>
      <c r="BO27" s="425">
        <v>46118</v>
      </c>
      <c r="BP27" s="425">
        <v>46119</v>
      </c>
      <c r="BQ27" s="425">
        <v>46121</v>
      </c>
      <c r="BR27" s="425">
        <v>46120</v>
      </c>
      <c r="BS27" s="425">
        <v>46122</v>
      </c>
      <c r="BT27" s="425">
        <v>46122</v>
      </c>
      <c r="BU27" s="425">
        <v>46125</v>
      </c>
      <c r="BV27" s="425">
        <v>46125</v>
      </c>
      <c r="BW27" s="425">
        <v>46126</v>
      </c>
      <c r="BX27" s="425">
        <v>46127</v>
      </c>
      <c r="BY27" s="425">
        <v>46127</v>
      </c>
      <c r="BZ27" s="425">
        <v>46129</v>
      </c>
      <c r="CA27" s="425">
        <v>46129</v>
      </c>
      <c r="CB27" s="425">
        <v>46129</v>
      </c>
      <c r="CC27" s="425">
        <v>46129</v>
      </c>
      <c r="CD27" s="425">
        <v>46133</v>
      </c>
      <c r="CE27" s="425">
        <v>46135</v>
      </c>
      <c r="CF27" s="425">
        <v>46133</v>
      </c>
      <c r="CG27" s="425">
        <v>46133</v>
      </c>
      <c r="CH27" s="425">
        <v>46134</v>
      </c>
      <c r="CI27" s="425">
        <v>46134</v>
      </c>
      <c r="CJ27" s="425">
        <v>46139</v>
      </c>
      <c r="CK27" s="425">
        <v>46139</v>
      </c>
      <c r="CL27" s="425">
        <v>46140</v>
      </c>
      <c r="CM27" s="425">
        <v>46140</v>
      </c>
      <c r="CN27" s="425">
        <v>46141</v>
      </c>
      <c r="CO27" s="425">
        <v>46142</v>
      </c>
      <c r="CP27" s="425">
        <v>46142</v>
      </c>
      <c r="CQ27" s="425">
        <v>46146</v>
      </c>
      <c r="CR27" s="425">
        <v>46146</v>
      </c>
      <c r="CS27" s="425">
        <v>46148</v>
      </c>
      <c r="CT27" s="425">
        <v>46148</v>
      </c>
      <c r="CU27" s="425">
        <v>46148</v>
      </c>
      <c r="CV27" s="425">
        <v>46149</v>
      </c>
      <c r="CW27" s="425">
        <v>46149</v>
      </c>
      <c r="CX27" s="425">
        <v>46150</v>
      </c>
      <c r="CY27" s="425">
        <v>46153</v>
      </c>
      <c r="CZ27" s="425">
        <v>46154</v>
      </c>
      <c r="DA27" s="425">
        <v>46154</v>
      </c>
      <c r="DB27" s="425">
        <v>46155</v>
      </c>
      <c r="DC27" s="425">
        <v>46155</v>
      </c>
      <c r="DD27" s="425">
        <v>46155</v>
      </c>
      <c r="DE27" s="425">
        <v>46155</v>
      </c>
      <c r="DF27" s="425">
        <v>46155</v>
      </c>
      <c r="DG27" s="425">
        <v>46156</v>
      </c>
      <c r="DH27" s="425">
        <v>46160</v>
      </c>
      <c r="DI27" s="425">
        <v>46160</v>
      </c>
      <c r="DJ27" s="425">
        <v>46160</v>
      </c>
      <c r="DK27" s="425">
        <v>46160</v>
      </c>
      <c r="DL27" s="425">
        <v>46161</v>
      </c>
      <c r="DM27" s="425">
        <v>46161</v>
      </c>
      <c r="DN27" s="425">
        <v>46162</v>
      </c>
      <c r="DO27" s="425">
        <v>46162</v>
      </c>
      <c r="DP27" s="425">
        <v>46167</v>
      </c>
      <c r="DQ27" s="425">
        <v>46167</v>
      </c>
      <c r="DR27" s="425">
        <v>46168</v>
      </c>
      <c r="DS27" s="425">
        <v>46170</v>
      </c>
      <c r="DT27" s="425">
        <v>46174</v>
      </c>
      <c r="DU27" s="425">
        <v>46174</v>
      </c>
      <c r="DV27" s="425">
        <v>46175</v>
      </c>
      <c r="DW27" s="425">
        <v>46176</v>
      </c>
      <c r="DX27" s="425">
        <v>46177</v>
      </c>
      <c r="DY27" s="425">
        <v>46177</v>
      </c>
      <c r="DZ27" s="425">
        <v>46182</v>
      </c>
      <c r="EA27" s="489">
        <v>46182</v>
      </c>
      <c r="EB27" s="489">
        <v>46182</v>
      </c>
      <c r="EC27" s="489">
        <v>46182</v>
      </c>
      <c r="ED27" s="489">
        <v>46183</v>
      </c>
      <c r="EE27" s="489">
        <v>46184</v>
      </c>
      <c r="EF27" s="489">
        <v>46184</v>
      </c>
      <c r="EG27" s="489">
        <v>46184</v>
      </c>
      <c r="EH27" s="489"/>
      <c r="EI27" s="489"/>
      <c r="EJ27" s="489"/>
      <c r="EK27" s="489"/>
      <c r="EL27" s="489"/>
      <c r="EM27" s="489"/>
      <c r="EN27" s="489"/>
      <c r="EO27" s="489"/>
      <c r="EP27" s="489"/>
      <c r="EQ27" s="489"/>
      <c r="ER27" s="489"/>
      <c r="ES27" s="489"/>
      <c r="ET27" s="489"/>
      <c r="EU27" s="489"/>
      <c r="EV27" s="489"/>
      <c r="EW27" s="489"/>
      <c r="EX27" s="489"/>
      <c r="EY27" s="489"/>
      <c r="EZ27" s="489"/>
      <c r="FA27" s="489"/>
      <c r="FB27" s="489"/>
      <c r="FC27" s="489"/>
      <c r="FD27" s="489"/>
      <c r="FE27" s="489"/>
      <c r="FF27" s="489"/>
      <c r="FG27" s="489"/>
      <c r="FH27" s="489"/>
      <c r="FI27" s="489"/>
      <c r="FJ27" s="489"/>
      <c r="FK27" s="489"/>
      <c r="FL27" s="489"/>
      <c r="FM27" s="489"/>
      <c r="FN27" s="489"/>
      <c r="FO27" s="489"/>
      <c r="FP27" s="489"/>
      <c r="FQ27" s="489"/>
      <c r="FR27" s="489"/>
      <c r="FS27" s="489"/>
      <c r="FT27" s="489"/>
      <c r="FU27" s="489"/>
      <c r="FV27" s="489"/>
      <c r="FW27" s="489"/>
      <c r="FX27" s="489"/>
      <c r="FY27" s="489"/>
      <c r="FZ27" s="489"/>
      <c r="GA27" s="489"/>
      <c r="GB27" s="489"/>
      <c r="GC27" s="489"/>
      <c r="GD27" s="489"/>
      <c r="GE27" s="489"/>
      <c r="GF27" s="489"/>
      <c r="GG27" s="489"/>
      <c r="GH27" s="489"/>
      <c r="GI27" s="489"/>
      <c r="GJ27" s="489"/>
      <c r="GK27" s="489"/>
      <c r="GL27" s="489"/>
      <c r="GM27" s="489"/>
      <c r="GN27" s="489"/>
      <c r="GO27" s="489"/>
      <c r="GP27" s="489"/>
      <c r="GQ27" s="489"/>
      <c r="GR27" s="489"/>
      <c r="GS27" s="489"/>
      <c r="GT27" s="489"/>
      <c r="GU27" s="489"/>
      <c r="GV27" s="489"/>
      <c r="GW27" s="489"/>
      <c r="GX27" s="489"/>
      <c r="GY27" s="489"/>
      <c r="GZ27" s="489"/>
      <c r="HA27" s="489"/>
      <c r="HB27" s="489"/>
      <c r="HC27" s="489"/>
      <c r="HD27" s="489"/>
      <c r="HE27" s="489"/>
      <c r="HF27" s="489"/>
      <c r="HG27" s="489"/>
      <c r="HH27" s="489"/>
      <c r="HI27" s="489"/>
      <c r="HJ27" s="489"/>
      <c r="HK27" s="489"/>
      <c r="HL27" s="489"/>
      <c r="HM27" s="489"/>
      <c r="HN27" s="489"/>
      <c r="HO27" s="489"/>
      <c r="HP27" s="489"/>
      <c r="HQ27" s="489"/>
      <c r="HR27" s="489"/>
      <c r="HS27" s="489"/>
      <c r="HT27" s="489"/>
      <c r="HU27" s="489"/>
      <c r="HV27" s="489"/>
      <c r="HW27" s="489"/>
      <c r="HX27" s="489"/>
      <c r="HY27" s="489"/>
      <c r="HZ27" s="489"/>
      <c r="IA27" s="489"/>
      <c r="IB27" s="489"/>
      <c r="IC27" s="489"/>
      <c r="ID27" s="489"/>
      <c r="IE27" s="489"/>
      <c r="IF27" s="489"/>
      <c r="IG27" s="489"/>
      <c r="IH27" s="489"/>
      <c r="II27" s="489"/>
      <c r="IJ27" s="489"/>
      <c r="IK27" s="489"/>
      <c r="IL27" s="489"/>
      <c r="IM27" s="489"/>
      <c r="IN27" s="489"/>
      <c r="IO27" s="489"/>
      <c r="IP27" s="489"/>
      <c r="IQ27" s="489"/>
      <c r="IR27" s="489"/>
      <c r="IS27" s="489"/>
      <c r="IT27" s="489"/>
      <c r="IU27" s="489"/>
      <c r="IV27" s="489"/>
      <c r="IW27" s="489"/>
      <c r="IX27" s="489"/>
      <c r="IY27" s="489"/>
      <c r="IZ27" s="489"/>
      <c r="JA27" s="489"/>
      <c r="JB27" s="489"/>
      <c r="JC27" s="489"/>
      <c r="JD27" s="489"/>
      <c r="JE27" s="489"/>
      <c r="JF27" s="489"/>
      <c r="JG27" s="489"/>
      <c r="JH27" s="489"/>
      <c r="JI27" s="489"/>
      <c r="JJ27" s="489"/>
      <c r="JK27" s="489"/>
      <c r="JL27" s="489"/>
      <c r="JM27" s="489"/>
      <c r="JN27" s="489"/>
      <c r="JO27" s="489"/>
      <c r="JP27" s="489"/>
      <c r="JQ27" s="489"/>
      <c r="JR27" s="489"/>
      <c r="JS27" s="489"/>
      <c r="JT27" s="489"/>
      <c r="JU27" s="489"/>
      <c r="JV27" s="489"/>
      <c r="JW27" s="489"/>
      <c r="JX27" s="489"/>
      <c r="JY27" s="489"/>
      <c r="JZ27" s="489"/>
      <c r="KA27" s="489"/>
      <c r="KB27" s="489"/>
      <c r="KC27" s="489"/>
      <c r="KD27" s="489"/>
      <c r="KE27" s="489"/>
      <c r="KF27" s="489"/>
      <c r="KG27" s="489"/>
      <c r="KH27" s="489"/>
      <c r="KI27" s="489"/>
      <c r="KJ27" s="489"/>
      <c r="KK27" s="489"/>
      <c r="KL27" s="489"/>
      <c r="KM27" s="489"/>
      <c r="KN27" s="1193"/>
      <c r="KO27" s="489"/>
      <c r="KP27" s="489"/>
      <c r="KQ27" s="489"/>
      <c r="KR27" s="489"/>
      <c r="KS27" s="489"/>
      <c r="KT27" s="489"/>
      <c r="KU27" s="489"/>
      <c r="KV27" s="489"/>
      <c r="KW27" s="489"/>
      <c r="KX27" s="489"/>
      <c r="KY27" s="489"/>
      <c r="KZ27" s="489"/>
      <c r="LA27" s="489"/>
      <c r="LB27" s="489"/>
      <c r="LC27" s="489"/>
      <c r="LD27" s="489"/>
      <c r="LE27" s="489"/>
      <c r="LF27" s="489"/>
      <c r="LG27" s="489"/>
      <c r="LH27" s="489"/>
      <c r="LI27" s="489"/>
      <c r="LJ27" s="489"/>
      <c r="LK27" s="489"/>
      <c r="LL27" s="489"/>
      <c r="LM27" s="489"/>
      <c r="LN27" s="489"/>
      <c r="LO27" s="489"/>
      <c r="LP27" s="489"/>
      <c r="LQ27" s="489"/>
      <c r="LR27" s="489"/>
      <c r="LS27" s="489"/>
      <c r="LT27" s="489"/>
      <c r="LU27" s="489"/>
      <c r="LV27" s="489"/>
      <c r="LW27" s="489"/>
      <c r="LX27" s="489"/>
      <c r="LY27" s="489"/>
      <c r="LZ27" s="489"/>
      <c r="MA27" s="489"/>
      <c r="MB27" s="489"/>
      <c r="MC27" s="489"/>
      <c r="MD27" s="489"/>
      <c r="ME27" s="489"/>
      <c r="MF27" s="489"/>
      <c r="MG27" s="489"/>
      <c r="MH27" s="489"/>
      <c r="MI27" s="489"/>
      <c r="MJ27" s="489"/>
      <c r="MK27" s="489"/>
      <c r="ML27" s="489"/>
      <c r="MM27" s="489"/>
      <c r="MN27" s="489"/>
      <c r="MO27" s="489"/>
      <c r="MP27" s="489"/>
      <c r="MQ27" s="489"/>
      <c r="MR27" s="489"/>
      <c r="MS27" s="489"/>
      <c r="MT27" s="489"/>
      <c r="MU27" s="489"/>
      <c r="MV27" s="489"/>
      <c r="MW27" s="489"/>
      <c r="MX27" s="489"/>
      <c r="MY27" s="489"/>
      <c r="MZ27" s="489"/>
      <c r="NA27" s="489"/>
      <c r="NB27" s="489"/>
      <c r="NC27" s="489"/>
      <c r="ND27" s="489"/>
      <c r="NE27" s="489"/>
      <c r="NF27" s="489"/>
      <c r="NG27" s="489"/>
      <c r="NH27" s="489"/>
    </row>
    <row r="28" spans="1:372" s="60" customFormat="1" ht="15" customHeight="1">
      <c r="A28" s="62" t="s">
        <v>725</v>
      </c>
      <c r="B28" s="417">
        <f>B47</f>
        <v>3962</v>
      </c>
      <c r="C28" s="417">
        <f t="shared" ref="C28:X28" si="401">C47</f>
        <v>3149</v>
      </c>
      <c r="D28" s="417">
        <f t="shared" si="401"/>
        <v>3011</v>
      </c>
      <c r="E28" s="417">
        <f t="shared" si="401"/>
        <v>2879</v>
      </c>
      <c r="F28" s="417">
        <f t="shared" si="401"/>
        <v>2389</v>
      </c>
      <c r="G28" s="417">
        <f t="shared" si="401"/>
        <v>1819</v>
      </c>
      <c r="H28" s="417">
        <f t="shared" si="401"/>
        <v>1702</v>
      </c>
      <c r="I28" s="417">
        <f t="shared" si="401"/>
        <v>948</v>
      </c>
      <c r="J28" s="417">
        <f t="shared" si="401"/>
        <v>481</v>
      </c>
      <c r="K28" s="417">
        <f t="shared" si="401"/>
        <v>139</v>
      </c>
      <c r="L28" s="417">
        <f t="shared" si="401"/>
        <v>582</v>
      </c>
      <c r="M28" s="417">
        <f t="shared" si="401"/>
        <v>436</v>
      </c>
      <c r="N28" s="417">
        <f t="shared" si="401"/>
        <v>191</v>
      </c>
      <c r="O28" s="417">
        <f t="shared" si="401"/>
        <v>352</v>
      </c>
      <c r="P28" s="417">
        <f t="shared" si="401"/>
        <v>286</v>
      </c>
      <c r="Q28" s="417">
        <f t="shared" si="401"/>
        <v>53</v>
      </c>
      <c r="R28" s="417">
        <f t="shared" si="401"/>
        <v>134</v>
      </c>
      <c r="S28" s="417">
        <f t="shared" si="401"/>
        <v>554</v>
      </c>
      <c r="T28" s="417">
        <f t="shared" si="401"/>
        <v>816</v>
      </c>
      <c r="U28" s="417">
        <f t="shared" si="401"/>
        <v>467</v>
      </c>
      <c r="V28" s="417">
        <f t="shared" si="401"/>
        <v>201</v>
      </c>
      <c r="W28" s="417">
        <f t="shared" si="401"/>
        <v>69</v>
      </c>
      <c r="X28" s="417">
        <f t="shared" si="401"/>
        <v>1</v>
      </c>
      <c r="Y28" s="417">
        <f t="shared" ref="Y28:AD28" si="402">Y47</f>
        <v>455</v>
      </c>
      <c r="Z28" s="417">
        <f t="shared" si="402"/>
        <v>172</v>
      </c>
      <c r="AA28" s="417">
        <f t="shared" si="402"/>
        <v>66</v>
      </c>
      <c r="AB28" s="417">
        <f t="shared" si="402"/>
        <v>66</v>
      </c>
      <c r="AC28" s="417">
        <f t="shared" si="402"/>
        <v>309</v>
      </c>
      <c r="AD28" s="417">
        <f t="shared" si="402"/>
        <v>193</v>
      </c>
      <c r="AE28" s="417">
        <f t="shared" ref="AE28:BM28" si="403">AE47</f>
        <v>187</v>
      </c>
      <c r="AF28" s="417">
        <f t="shared" si="403"/>
        <v>425</v>
      </c>
      <c r="AG28" s="417">
        <f t="shared" si="403"/>
        <v>17</v>
      </c>
      <c r="AH28" s="417">
        <f>AH47</f>
        <v>170</v>
      </c>
      <c r="AI28" s="417">
        <f t="shared" si="403"/>
        <v>211</v>
      </c>
      <c r="AJ28" s="417">
        <f t="shared" si="403"/>
        <v>359</v>
      </c>
      <c r="AK28" s="417">
        <f t="shared" si="403"/>
        <v>175</v>
      </c>
      <c r="AL28" s="417">
        <f t="shared" si="403"/>
        <v>28</v>
      </c>
      <c r="AM28" s="417">
        <f t="shared" si="403"/>
        <v>36</v>
      </c>
      <c r="AN28" s="417">
        <f t="shared" si="403"/>
        <v>504</v>
      </c>
      <c r="AO28" s="417">
        <f t="shared" si="403"/>
        <v>176</v>
      </c>
      <c r="AP28" s="417">
        <f t="shared" si="403"/>
        <v>19</v>
      </c>
      <c r="AQ28" s="417">
        <f t="shared" si="403"/>
        <v>60</v>
      </c>
      <c r="AR28" s="417">
        <f t="shared" si="403"/>
        <v>7</v>
      </c>
      <c r="AS28" s="417">
        <f t="shared" si="403"/>
        <v>7</v>
      </c>
      <c r="AT28" s="417">
        <f t="shared" si="403"/>
        <v>286</v>
      </c>
      <c r="AU28" s="417">
        <f t="shared" si="403"/>
        <v>325</v>
      </c>
      <c r="AV28" s="417">
        <v>64</v>
      </c>
      <c r="AW28" s="417">
        <f t="shared" si="403"/>
        <v>275</v>
      </c>
      <c r="AX28" s="417">
        <f t="shared" si="403"/>
        <v>203</v>
      </c>
      <c r="AY28" s="417">
        <f t="shared" si="403"/>
        <v>97</v>
      </c>
      <c r="AZ28" s="417">
        <f t="shared" si="403"/>
        <v>22</v>
      </c>
      <c r="BA28" s="417">
        <f t="shared" si="403"/>
        <v>222</v>
      </c>
      <c r="BB28" s="417">
        <f t="shared" si="403"/>
        <v>366</v>
      </c>
      <c r="BC28" s="417">
        <f t="shared" si="403"/>
        <v>263</v>
      </c>
      <c r="BD28" s="417">
        <f t="shared" si="403"/>
        <v>677</v>
      </c>
      <c r="BE28" s="417">
        <f t="shared" si="403"/>
        <v>677</v>
      </c>
      <c r="BF28" s="417">
        <f t="shared" si="403"/>
        <v>657</v>
      </c>
      <c r="BG28" s="417">
        <f t="shared" si="403"/>
        <v>597</v>
      </c>
      <c r="BH28" s="417">
        <f t="shared" si="403"/>
        <v>405</v>
      </c>
      <c r="BI28" s="417">
        <f t="shared" si="403"/>
        <v>20</v>
      </c>
      <c r="BJ28" s="417">
        <f t="shared" si="403"/>
        <v>559</v>
      </c>
      <c r="BK28" s="417">
        <f t="shared" si="403"/>
        <v>266</v>
      </c>
      <c r="BL28" s="417">
        <f t="shared" si="403"/>
        <v>741</v>
      </c>
      <c r="BM28" s="417">
        <f t="shared" si="403"/>
        <v>423</v>
      </c>
      <c r="BN28" s="417">
        <f t="shared" ref="BN28:CC28" si="404">BN47</f>
        <v>300</v>
      </c>
      <c r="BO28" s="417">
        <f t="shared" si="404"/>
        <v>96</v>
      </c>
      <c r="BP28" s="417">
        <f t="shared" si="404"/>
        <v>65</v>
      </c>
      <c r="BQ28" s="417">
        <f t="shared" si="404"/>
        <v>334</v>
      </c>
      <c r="BR28" s="417">
        <f t="shared" si="404"/>
        <v>127</v>
      </c>
      <c r="BS28" s="417">
        <f t="shared" si="404"/>
        <v>692</v>
      </c>
      <c r="BT28" s="417">
        <f t="shared" si="404"/>
        <v>390</v>
      </c>
      <c r="BU28" s="417">
        <f t="shared" si="404"/>
        <v>3</v>
      </c>
      <c r="BV28" s="417">
        <f t="shared" si="404"/>
        <v>156</v>
      </c>
      <c r="BW28" s="417">
        <f t="shared" si="404"/>
        <v>260</v>
      </c>
      <c r="BX28" s="417">
        <f t="shared" si="404"/>
        <v>6</v>
      </c>
      <c r="BY28" s="417">
        <f t="shared" si="404"/>
        <v>6</v>
      </c>
      <c r="BZ28" s="417">
        <f t="shared" si="404"/>
        <v>418</v>
      </c>
      <c r="CA28" s="417">
        <f t="shared" si="404"/>
        <v>363</v>
      </c>
      <c r="CB28" s="417">
        <f t="shared" si="404"/>
        <v>248</v>
      </c>
      <c r="CC28" s="417" t="e">
        <f t="shared" si="404"/>
        <v>#REF!</v>
      </c>
      <c r="CD28" s="417">
        <v>324</v>
      </c>
      <c r="CE28" s="417">
        <f t="shared" ref="CE28:CU28" si="405">CE47</f>
        <v>762</v>
      </c>
      <c r="CF28" s="417">
        <f t="shared" si="405"/>
        <v>937</v>
      </c>
      <c r="CG28" s="417">
        <f t="shared" si="405"/>
        <v>481</v>
      </c>
      <c r="CH28" s="417">
        <f t="shared" si="405"/>
        <v>460</v>
      </c>
      <c r="CI28" s="417">
        <f t="shared" si="405"/>
        <v>298</v>
      </c>
      <c r="CJ28" s="417">
        <f t="shared" si="405"/>
        <v>420</v>
      </c>
      <c r="CK28" s="417">
        <f t="shared" si="405"/>
        <v>841</v>
      </c>
      <c r="CL28" s="417">
        <f t="shared" si="405"/>
        <v>605</v>
      </c>
      <c r="CM28" s="417">
        <f t="shared" si="405"/>
        <v>408</v>
      </c>
      <c r="CN28" s="417">
        <f t="shared" si="405"/>
        <v>413</v>
      </c>
      <c r="CO28" s="417">
        <f t="shared" si="405"/>
        <v>176</v>
      </c>
      <c r="CP28" s="417">
        <f t="shared" si="405"/>
        <v>176</v>
      </c>
      <c r="CQ28" s="417">
        <f t="shared" si="405"/>
        <v>326</v>
      </c>
      <c r="CR28" s="417">
        <f t="shared" si="405"/>
        <v>160</v>
      </c>
      <c r="CS28" s="417">
        <f t="shared" si="405"/>
        <v>642</v>
      </c>
      <c r="CT28" s="417">
        <f t="shared" si="405"/>
        <v>426</v>
      </c>
      <c r="CU28" s="417">
        <f t="shared" si="405"/>
        <v>857</v>
      </c>
      <c r="CV28" s="417">
        <f t="shared" ref="CV28" si="406">CV47</f>
        <v>577</v>
      </c>
      <c r="CW28" s="417">
        <f t="shared" ref="CW28:DB28" si="407">CW47</f>
        <v>577</v>
      </c>
      <c r="CX28" s="417">
        <f t="shared" si="407"/>
        <v>209</v>
      </c>
      <c r="CY28" s="417">
        <f t="shared" si="407"/>
        <v>457</v>
      </c>
      <c r="CZ28" s="417">
        <f t="shared" si="407"/>
        <v>1453</v>
      </c>
      <c r="DA28" s="417">
        <f t="shared" si="407"/>
        <v>1618</v>
      </c>
      <c r="DB28" s="417">
        <f t="shared" si="407"/>
        <v>1373</v>
      </c>
      <c r="DC28" s="417">
        <f t="shared" ref="DC28:DO28" si="408">DC47</f>
        <v>1373</v>
      </c>
      <c r="DD28" s="417">
        <f t="shared" si="408"/>
        <v>1373</v>
      </c>
      <c r="DE28" s="417">
        <f t="shared" si="408"/>
        <v>1181</v>
      </c>
      <c r="DF28" s="417">
        <f t="shared" si="408"/>
        <v>1207</v>
      </c>
      <c r="DG28" s="417">
        <f t="shared" si="408"/>
        <v>1834</v>
      </c>
      <c r="DH28" s="417">
        <f t="shared" si="408"/>
        <v>1708</v>
      </c>
      <c r="DI28" s="417">
        <f t="shared" si="408"/>
        <v>1581</v>
      </c>
      <c r="DJ28" s="417">
        <f t="shared" si="408"/>
        <v>1581</v>
      </c>
      <c r="DK28" s="417">
        <f t="shared" si="408"/>
        <v>1521</v>
      </c>
      <c r="DL28" s="417">
        <f t="shared" si="408"/>
        <v>1982</v>
      </c>
      <c r="DM28" s="417">
        <f t="shared" si="408"/>
        <v>1701</v>
      </c>
      <c r="DN28" s="417">
        <f t="shared" si="408"/>
        <v>1367</v>
      </c>
      <c r="DO28" s="417">
        <f t="shared" si="408"/>
        <v>1717</v>
      </c>
      <c r="DP28" s="417">
        <f t="shared" ref="DP28:DV28" si="409">DP47</f>
        <v>1429</v>
      </c>
      <c r="DQ28" s="417">
        <f t="shared" si="409"/>
        <v>1198</v>
      </c>
      <c r="DR28" s="417">
        <f t="shared" si="409"/>
        <v>894</v>
      </c>
      <c r="DS28" s="417">
        <f t="shared" si="409"/>
        <v>838</v>
      </c>
      <c r="DT28" s="417">
        <f t="shared" si="409"/>
        <v>280</v>
      </c>
      <c r="DU28" s="417">
        <f t="shared" si="409"/>
        <v>333</v>
      </c>
      <c r="DV28" s="417">
        <f t="shared" si="409"/>
        <v>755</v>
      </c>
      <c r="DW28" s="417">
        <f t="shared" ref="DW28:ED28" si="410">DW47</f>
        <v>685</v>
      </c>
      <c r="DX28" s="417">
        <f t="shared" si="410"/>
        <v>519</v>
      </c>
      <c r="DY28" s="417">
        <f t="shared" si="410"/>
        <v>184</v>
      </c>
      <c r="DZ28" s="417">
        <f t="shared" si="410"/>
        <v>2</v>
      </c>
      <c r="EA28" s="417">
        <f t="shared" si="410"/>
        <v>923</v>
      </c>
      <c r="EB28" s="417">
        <f t="shared" si="410"/>
        <v>1221</v>
      </c>
      <c r="EC28" s="417">
        <f t="shared" si="410"/>
        <v>1272</v>
      </c>
      <c r="ED28" s="417">
        <f t="shared" si="410"/>
        <v>1060</v>
      </c>
      <c r="EE28" s="417">
        <f t="shared" ref="EE28:EL28" si="411">EE47</f>
        <v>628</v>
      </c>
      <c r="EF28" s="417">
        <f t="shared" si="411"/>
        <v>579</v>
      </c>
      <c r="EG28" s="417">
        <f t="shared" si="411"/>
        <v>805</v>
      </c>
      <c r="EH28" s="417">
        <f t="shared" si="411"/>
        <v>0</v>
      </c>
      <c r="EI28" s="417">
        <f t="shared" si="411"/>
        <v>0</v>
      </c>
      <c r="EJ28" s="417">
        <f t="shared" si="411"/>
        <v>0</v>
      </c>
      <c r="EK28" s="417">
        <f t="shared" si="411"/>
        <v>0</v>
      </c>
      <c r="EL28" s="417">
        <f t="shared" si="411"/>
        <v>0</v>
      </c>
      <c r="EM28" s="417">
        <f t="shared" ref="EM28:EY28" si="412">EM47</f>
        <v>0</v>
      </c>
      <c r="EN28" s="417">
        <f t="shared" si="412"/>
        <v>0</v>
      </c>
      <c r="EO28" s="417">
        <f t="shared" si="412"/>
        <v>0</v>
      </c>
      <c r="EP28" s="417">
        <f t="shared" si="412"/>
        <v>0</v>
      </c>
      <c r="EQ28" s="417">
        <f t="shared" si="412"/>
        <v>0</v>
      </c>
      <c r="ER28" s="417">
        <f t="shared" si="412"/>
        <v>0</v>
      </c>
      <c r="ES28" s="417">
        <f t="shared" si="412"/>
        <v>0</v>
      </c>
      <c r="ET28" s="417">
        <f t="shared" si="412"/>
        <v>0</v>
      </c>
      <c r="EU28" s="417">
        <f t="shared" si="412"/>
        <v>0</v>
      </c>
      <c r="EV28" s="417">
        <f t="shared" si="412"/>
        <v>0</v>
      </c>
      <c r="EW28" s="417">
        <f t="shared" si="412"/>
        <v>0</v>
      </c>
      <c r="EX28" s="417">
        <f t="shared" si="412"/>
        <v>0</v>
      </c>
      <c r="EY28" s="417">
        <f t="shared" si="412"/>
        <v>0</v>
      </c>
      <c r="EZ28" s="417"/>
      <c r="FA28" s="417"/>
      <c r="FB28" s="417"/>
      <c r="FC28" s="417"/>
      <c r="FD28" s="417"/>
      <c r="FE28" s="417"/>
      <c r="FF28" s="417"/>
      <c r="FG28" s="417"/>
      <c r="FH28" s="417"/>
      <c r="FI28" s="417"/>
      <c r="FJ28" s="417"/>
      <c r="FK28" s="417"/>
      <c r="FL28" s="417"/>
      <c r="FM28" s="417"/>
      <c r="FN28" s="417"/>
      <c r="FO28" s="417"/>
      <c r="FP28" s="417"/>
      <c r="FQ28" s="417"/>
      <c r="FR28" s="417"/>
      <c r="FS28" s="417"/>
      <c r="FT28" s="417"/>
      <c r="FU28" s="417"/>
      <c r="FV28" s="417"/>
      <c r="FW28" s="417"/>
      <c r="FX28" s="417"/>
      <c r="FY28" s="417"/>
      <c r="FZ28" s="417"/>
      <c r="GA28" s="417"/>
      <c r="GB28" s="417"/>
      <c r="GC28" s="417"/>
      <c r="GD28" s="417"/>
      <c r="GE28" s="417"/>
      <c r="GF28" s="417"/>
      <c r="GG28" s="417"/>
      <c r="GH28" s="417"/>
      <c r="GI28" s="417"/>
      <c r="GJ28" s="417"/>
      <c r="GK28" s="417"/>
      <c r="GL28" s="417"/>
      <c r="GM28" s="417"/>
      <c r="GN28" s="417"/>
      <c r="GO28" s="417"/>
      <c r="GP28" s="417"/>
      <c r="GQ28" s="417"/>
      <c r="GR28" s="417"/>
      <c r="GS28" s="417"/>
      <c r="GT28" s="417"/>
      <c r="GU28" s="417"/>
      <c r="GV28" s="417"/>
      <c r="GW28" s="417"/>
      <c r="GX28" s="417"/>
      <c r="GY28" s="417"/>
      <c r="GZ28" s="417"/>
      <c r="HA28" s="417"/>
      <c r="HB28" s="417"/>
      <c r="HC28" s="417"/>
      <c r="HD28" s="417"/>
      <c r="HE28" s="417"/>
      <c r="HF28" s="417"/>
      <c r="HG28" s="417"/>
      <c r="HH28" s="417"/>
      <c r="HI28" s="417"/>
      <c r="HJ28" s="417"/>
      <c r="HK28" s="417"/>
      <c r="HL28" s="417"/>
      <c r="HM28" s="417"/>
      <c r="HN28" s="417"/>
      <c r="HO28" s="417"/>
      <c r="HP28" s="417"/>
      <c r="HQ28" s="417"/>
      <c r="HR28" s="417"/>
      <c r="HS28" s="417"/>
      <c r="HT28" s="417"/>
      <c r="HU28" s="417"/>
      <c r="HV28" s="417"/>
      <c r="HW28" s="417"/>
      <c r="HX28" s="417"/>
      <c r="HY28" s="417"/>
      <c r="HZ28" s="417"/>
      <c r="IA28" s="417"/>
      <c r="IB28" s="417"/>
      <c r="IC28" s="417"/>
      <c r="ID28" s="417"/>
      <c r="IE28" s="417"/>
      <c r="IF28" s="417"/>
      <c r="IG28" s="417"/>
      <c r="IH28" s="417"/>
      <c r="II28" s="417"/>
      <c r="IJ28" s="417"/>
      <c r="IK28" s="417"/>
      <c r="IL28" s="417"/>
      <c r="IM28" s="417"/>
      <c r="IN28" s="417"/>
      <c r="IO28" s="417"/>
      <c r="IP28" s="417"/>
      <c r="IQ28" s="417"/>
      <c r="IR28" s="417"/>
      <c r="IS28" s="417"/>
      <c r="IT28" s="417"/>
      <c r="IU28" s="417"/>
      <c r="IV28" s="417"/>
      <c r="IW28" s="417"/>
      <c r="IX28" s="417"/>
      <c r="IY28" s="417"/>
      <c r="IZ28" s="417"/>
      <c r="JA28" s="417"/>
      <c r="JB28" s="417"/>
      <c r="JC28" s="417"/>
      <c r="JD28" s="417"/>
      <c r="JE28" s="417"/>
      <c r="JF28" s="417"/>
      <c r="JG28" s="417"/>
      <c r="JH28" s="417"/>
      <c r="JI28" s="417"/>
      <c r="JJ28" s="417"/>
      <c r="JK28" s="417"/>
      <c r="JL28" s="417"/>
      <c r="JM28" s="417"/>
      <c r="JN28" s="417"/>
      <c r="JO28" s="417"/>
      <c r="JP28" s="417"/>
      <c r="JQ28" s="417"/>
      <c r="JR28" s="417"/>
      <c r="JS28" s="417"/>
      <c r="JT28" s="417"/>
      <c r="JU28" s="417"/>
      <c r="JV28" s="417"/>
      <c r="JW28" s="417"/>
      <c r="JX28" s="417"/>
      <c r="JY28" s="417"/>
      <c r="JZ28" s="417"/>
      <c r="KA28" s="417"/>
      <c r="KB28" s="417"/>
      <c r="KC28" s="417"/>
      <c r="KD28" s="417"/>
      <c r="KE28" s="417"/>
      <c r="KF28" s="417"/>
      <c r="KG28" s="417"/>
      <c r="KH28" s="417"/>
      <c r="KI28" s="417"/>
      <c r="KJ28" s="417"/>
      <c r="KK28" s="417"/>
      <c r="KL28" s="417"/>
      <c r="KM28" s="417"/>
      <c r="KN28" s="1188"/>
      <c r="KO28" s="417"/>
      <c r="KP28" s="417"/>
      <c r="KQ28" s="417"/>
      <c r="KR28" s="417"/>
      <c r="KS28" s="417"/>
      <c r="KT28" s="417"/>
      <c r="KU28" s="417"/>
      <c r="KV28" s="417"/>
      <c r="KW28" s="417"/>
      <c r="KX28" s="417"/>
      <c r="KY28" s="417"/>
      <c r="KZ28" s="417"/>
      <c r="LA28" s="417"/>
      <c r="LB28" s="417"/>
      <c r="LC28" s="417"/>
      <c r="LD28" s="417"/>
      <c r="LE28" s="417"/>
      <c r="LF28" s="417"/>
      <c r="LG28" s="417"/>
      <c r="LH28" s="417"/>
      <c r="LI28" s="417"/>
      <c r="LJ28" s="417"/>
      <c r="LK28" s="417"/>
      <c r="LL28" s="417"/>
      <c r="LM28" s="417"/>
      <c r="LN28" s="417"/>
      <c r="LO28" s="417"/>
      <c r="LP28" s="417"/>
      <c r="LQ28" s="417"/>
      <c r="LR28" s="417"/>
      <c r="LS28" s="417"/>
      <c r="LT28" s="417"/>
      <c r="LU28" s="417"/>
      <c r="LV28" s="417"/>
      <c r="LW28" s="417"/>
      <c r="LX28" s="417"/>
      <c r="LY28" s="417"/>
      <c r="LZ28" s="417"/>
      <c r="MA28" s="417"/>
      <c r="MB28" s="417"/>
      <c r="MC28" s="417"/>
      <c r="MD28" s="417"/>
      <c r="ME28" s="417"/>
      <c r="MF28" s="417"/>
      <c r="MG28" s="417"/>
      <c r="MH28" s="417"/>
      <c r="MI28" s="417"/>
      <c r="MJ28" s="417"/>
      <c r="MK28" s="417"/>
      <c r="ML28" s="417"/>
      <c r="MM28" s="417"/>
      <c r="MN28" s="417"/>
      <c r="MO28" s="417"/>
      <c r="MP28" s="417"/>
      <c r="MQ28" s="417"/>
      <c r="MR28" s="417"/>
      <c r="MS28" s="417"/>
      <c r="MT28" s="417"/>
      <c r="MU28" s="417"/>
      <c r="MV28" s="417"/>
      <c r="MW28" s="417"/>
      <c r="MX28" s="417"/>
      <c r="MY28" s="417"/>
      <c r="MZ28" s="417"/>
      <c r="NA28" s="417"/>
      <c r="NB28" s="417"/>
      <c r="NC28" s="417"/>
      <c r="ND28" s="417"/>
      <c r="NE28" s="417"/>
      <c r="NF28" s="417"/>
      <c r="NG28" s="417"/>
      <c r="NH28" s="417"/>
    </row>
    <row r="29" spans="1:372" s="60" customFormat="1" ht="15" customHeight="1">
      <c r="A29" s="62" t="s">
        <v>711</v>
      </c>
      <c r="B29" s="417">
        <v>0</v>
      </c>
      <c r="C29" s="417">
        <v>675</v>
      </c>
      <c r="D29" s="417">
        <v>587</v>
      </c>
      <c r="E29" s="417">
        <v>447</v>
      </c>
      <c r="F29" s="417">
        <v>378</v>
      </c>
      <c r="G29" s="417">
        <v>186</v>
      </c>
      <c r="H29" s="417">
        <v>0</v>
      </c>
      <c r="I29" s="417">
        <v>0</v>
      </c>
      <c r="J29" s="417">
        <v>646</v>
      </c>
      <c r="K29" s="417">
        <v>537</v>
      </c>
      <c r="L29" s="417">
        <v>113</v>
      </c>
      <c r="M29" s="417">
        <v>102</v>
      </c>
      <c r="N29" s="417">
        <v>156</v>
      </c>
      <c r="O29" s="417">
        <v>0</v>
      </c>
      <c r="P29" s="417">
        <v>0</v>
      </c>
      <c r="Q29" s="417">
        <v>172</v>
      </c>
      <c r="R29" s="417">
        <v>571</v>
      </c>
      <c r="S29" s="417">
        <v>385</v>
      </c>
      <c r="T29" s="417">
        <v>98</v>
      </c>
      <c r="U29" s="417">
        <v>275</v>
      </c>
      <c r="V29" s="417">
        <v>0</v>
      </c>
      <c r="W29" s="417">
        <v>0</v>
      </c>
      <c r="X29" s="417">
        <v>275</v>
      </c>
      <c r="Y29" s="417">
        <v>260</v>
      </c>
      <c r="Z29" s="417">
        <v>174</v>
      </c>
      <c r="AA29" s="417">
        <v>241</v>
      </c>
      <c r="AB29" s="417">
        <v>334</v>
      </c>
      <c r="AC29" s="417">
        <v>0</v>
      </c>
      <c r="AD29" s="417">
        <v>0</v>
      </c>
      <c r="AE29" s="417">
        <v>423</v>
      </c>
      <c r="AF29" s="417">
        <v>93</v>
      </c>
      <c r="AG29" s="417">
        <v>423</v>
      </c>
      <c r="AH29" s="417">
        <v>81</v>
      </c>
      <c r="AI29" s="417">
        <v>199</v>
      </c>
      <c r="AJ29" s="417">
        <v>0</v>
      </c>
      <c r="AK29" s="417">
        <v>0</v>
      </c>
      <c r="AL29" s="417">
        <v>85</v>
      </c>
      <c r="AM29" s="417">
        <v>583</v>
      </c>
      <c r="AN29" s="417">
        <v>99</v>
      </c>
      <c r="AO29" s="417">
        <v>222</v>
      </c>
      <c r="AP29" s="417">
        <v>303</v>
      </c>
      <c r="AQ29" s="417">
        <v>0</v>
      </c>
      <c r="AR29" s="417">
        <v>0</v>
      </c>
      <c r="AS29" s="417">
        <v>395</v>
      </c>
      <c r="AT29" s="53">
        <v>494</v>
      </c>
      <c r="AU29" s="417">
        <v>67</v>
      </c>
      <c r="AV29" s="417">
        <v>376</v>
      </c>
      <c r="AW29" s="417">
        <v>80</v>
      </c>
      <c r="AX29" s="417">
        <v>0</v>
      </c>
      <c r="AY29" s="417">
        <v>0</v>
      </c>
      <c r="AZ29" s="417">
        <v>387</v>
      </c>
      <c r="BA29" s="417">
        <v>159</v>
      </c>
      <c r="BB29" s="417">
        <v>582</v>
      </c>
      <c r="BC29" s="417">
        <v>807</v>
      </c>
      <c r="BD29" s="417">
        <v>225</v>
      </c>
      <c r="BE29" s="417">
        <v>0</v>
      </c>
      <c r="BF29" s="417">
        <v>0</v>
      </c>
      <c r="BG29" s="417">
        <v>578</v>
      </c>
      <c r="BH29" s="417">
        <v>0</v>
      </c>
      <c r="BI29" s="417">
        <v>635</v>
      </c>
      <c r="BJ29" s="417">
        <v>68</v>
      </c>
      <c r="BK29" s="417">
        <v>741</v>
      </c>
      <c r="BL29" s="417">
        <v>0</v>
      </c>
      <c r="BM29" s="417">
        <v>0</v>
      </c>
      <c r="BN29" s="417">
        <v>300</v>
      </c>
      <c r="BO29" s="417">
        <v>94</v>
      </c>
      <c r="BP29" s="417">
        <v>502</v>
      </c>
      <c r="BQ29" s="417">
        <v>85</v>
      </c>
      <c r="BR29" s="417">
        <v>686</v>
      </c>
      <c r="BS29" s="417">
        <v>0</v>
      </c>
      <c r="BT29" s="417">
        <v>0</v>
      </c>
      <c r="BU29" s="417">
        <v>273</v>
      </c>
      <c r="BV29" s="417">
        <v>405</v>
      </c>
      <c r="BW29" s="417">
        <v>92</v>
      </c>
      <c r="BX29" s="417">
        <v>90</v>
      </c>
      <c r="BY29" s="417">
        <v>412</v>
      </c>
      <c r="BZ29" s="417">
        <v>0</v>
      </c>
      <c r="CA29" s="417">
        <v>0</v>
      </c>
      <c r="CB29" s="417">
        <v>164</v>
      </c>
      <c r="CC29" s="417">
        <v>572</v>
      </c>
      <c r="CD29" s="417">
        <v>658</v>
      </c>
      <c r="CE29" s="417">
        <v>75</v>
      </c>
      <c r="CF29" s="417">
        <v>0</v>
      </c>
      <c r="CG29" s="417">
        <v>0</v>
      </c>
      <c r="CH29" s="417">
        <v>0</v>
      </c>
      <c r="CI29" s="417">
        <v>0</v>
      </c>
      <c r="CJ29" s="417">
        <v>641</v>
      </c>
      <c r="CK29" s="417">
        <v>258</v>
      </c>
      <c r="CL29" s="417">
        <v>114</v>
      </c>
      <c r="CM29" s="417">
        <v>75</v>
      </c>
      <c r="CN29" s="417">
        <v>0</v>
      </c>
      <c r="CO29" s="417">
        <v>0</v>
      </c>
      <c r="CP29" s="417">
        <v>326</v>
      </c>
      <c r="CQ29" s="417">
        <v>89</v>
      </c>
      <c r="CR29" s="417">
        <v>637</v>
      </c>
      <c r="CS29" s="417">
        <v>85</v>
      </c>
      <c r="CT29" s="417">
        <v>492</v>
      </c>
      <c r="CU29" s="417">
        <v>0</v>
      </c>
      <c r="CV29" s="417">
        <v>0</v>
      </c>
      <c r="CW29" s="417">
        <v>0</v>
      </c>
      <c r="CX29" s="417">
        <v>87</v>
      </c>
      <c r="CY29" s="417">
        <v>1208</v>
      </c>
      <c r="CZ29" s="417">
        <v>0</v>
      </c>
      <c r="DA29" s="417">
        <v>79</v>
      </c>
      <c r="DB29" s="417">
        <v>0</v>
      </c>
      <c r="DC29" s="417">
        <v>0</v>
      </c>
      <c r="DD29" s="417">
        <v>89</v>
      </c>
      <c r="DE29" s="417">
        <v>897</v>
      </c>
      <c r="DF29" s="417">
        <v>660</v>
      </c>
      <c r="DG29" s="417">
        <v>98</v>
      </c>
      <c r="DH29" s="417">
        <v>660</v>
      </c>
      <c r="DI29" s="417">
        <v>0</v>
      </c>
      <c r="DJ29" s="417">
        <v>0</v>
      </c>
      <c r="DK29" s="417">
        <v>0</v>
      </c>
      <c r="DL29" s="417">
        <v>0</v>
      </c>
      <c r="DM29" s="417">
        <v>99</v>
      </c>
      <c r="DN29" s="417">
        <v>488</v>
      </c>
      <c r="DO29" s="417">
        <v>99</v>
      </c>
      <c r="DP29" s="417">
        <v>0</v>
      </c>
      <c r="DQ29" s="417">
        <v>0</v>
      </c>
      <c r="DR29" s="417">
        <v>389</v>
      </c>
      <c r="DS29" s="417">
        <v>114</v>
      </c>
      <c r="DT29" s="417">
        <v>195</v>
      </c>
      <c r="DU29" s="417">
        <v>496</v>
      </c>
      <c r="DV29" s="417">
        <v>79</v>
      </c>
      <c r="DW29" s="417">
        <v>0</v>
      </c>
      <c r="DX29" s="417">
        <v>0</v>
      </c>
      <c r="DY29" s="417">
        <v>0</v>
      </c>
      <c r="DZ29" s="417">
        <v>0</v>
      </c>
      <c r="EA29" s="417">
        <v>715</v>
      </c>
      <c r="EB29" s="417">
        <v>522</v>
      </c>
      <c r="EC29" s="417">
        <v>77</v>
      </c>
      <c r="ED29" s="417">
        <v>0</v>
      </c>
      <c r="EE29" s="417">
        <v>0</v>
      </c>
      <c r="EF29" s="417">
        <v>633</v>
      </c>
      <c r="EG29" s="417">
        <v>512</v>
      </c>
      <c r="EH29" s="417"/>
      <c r="EI29" s="417"/>
      <c r="EJ29" s="417"/>
      <c r="EK29" s="417"/>
      <c r="EL29" s="417"/>
      <c r="EM29" s="417"/>
      <c r="EN29" s="417"/>
      <c r="EO29" s="417"/>
      <c r="EP29" s="417"/>
      <c r="EQ29" s="417"/>
      <c r="ER29" s="417"/>
      <c r="ES29" s="417"/>
      <c r="ET29" s="417"/>
      <c r="EU29" s="417"/>
      <c r="EV29" s="417"/>
      <c r="EW29" s="417"/>
      <c r="EX29" s="417"/>
      <c r="EY29" s="417"/>
      <c r="EZ29" s="417"/>
      <c r="FA29" s="417"/>
      <c r="FB29" s="417"/>
      <c r="FC29" s="417"/>
      <c r="FD29" s="417"/>
      <c r="FE29" s="417"/>
      <c r="FF29" s="417"/>
      <c r="FG29" s="417"/>
      <c r="FH29" s="417"/>
      <c r="FI29" s="417"/>
      <c r="FJ29" s="417"/>
      <c r="FK29" s="417"/>
      <c r="FL29" s="417"/>
      <c r="FM29" s="417"/>
      <c r="FN29" s="417"/>
      <c r="FO29" s="417"/>
      <c r="FP29" s="417"/>
      <c r="FQ29" s="417"/>
      <c r="FR29" s="417"/>
      <c r="FS29" s="417"/>
      <c r="FT29" s="417"/>
      <c r="FU29" s="417"/>
      <c r="FV29" s="417"/>
      <c r="FW29" s="417"/>
      <c r="FX29" s="417"/>
      <c r="FY29" s="417"/>
      <c r="FZ29" s="417"/>
      <c r="GA29" s="417"/>
      <c r="GB29" s="417"/>
      <c r="GC29" s="417"/>
      <c r="GD29" s="417"/>
      <c r="GE29" s="417"/>
      <c r="GF29" s="417"/>
      <c r="GG29" s="417"/>
      <c r="GH29" s="417"/>
      <c r="GI29" s="417"/>
      <c r="GJ29" s="417"/>
      <c r="GK29" s="417"/>
      <c r="GL29" s="417"/>
      <c r="GM29" s="417"/>
      <c r="GN29" s="417"/>
      <c r="GO29" s="417"/>
      <c r="GP29" s="417"/>
      <c r="GQ29" s="417"/>
      <c r="GR29" s="417"/>
      <c r="GS29" s="417"/>
      <c r="GT29" s="417"/>
      <c r="GU29" s="417"/>
      <c r="GV29" s="417"/>
      <c r="GW29" s="417"/>
      <c r="GX29" s="417"/>
      <c r="GY29" s="417"/>
      <c r="GZ29" s="417"/>
      <c r="HA29" s="417"/>
      <c r="HB29" s="417"/>
      <c r="HC29" s="417"/>
      <c r="HD29" s="417"/>
      <c r="HE29" s="417"/>
      <c r="HF29" s="417"/>
      <c r="HG29" s="417"/>
      <c r="HH29" s="417"/>
      <c r="HI29" s="417"/>
      <c r="HJ29" s="417"/>
      <c r="HK29" s="417"/>
      <c r="HL29" s="417"/>
      <c r="HM29" s="417"/>
      <c r="HN29" s="417"/>
      <c r="HO29" s="417"/>
      <c r="HP29" s="417"/>
      <c r="HQ29" s="417"/>
      <c r="HR29" s="417"/>
      <c r="HS29" s="417"/>
      <c r="HT29" s="417"/>
      <c r="HU29" s="417"/>
      <c r="HV29" s="417"/>
      <c r="HW29" s="417"/>
      <c r="HX29" s="417"/>
      <c r="HY29" s="417"/>
      <c r="HZ29" s="417"/>
      <c r="IA29" s="417"/>
      <c r="IB29" s="417"/>
      <c r="IC29" s="417"/>
      <c r="ID29" s="417"/>
      <c r="IE29" s="417"/>
      <c r="IF29" s="417"/>
      <c r="IG29" s="417"/>
      <c r="IH29" s="417"/>
      <c r="II29" s="417"/>
      <c r="IJ29" s="417"/>
      <c r="IK29" s="417"/>
      <c r="IL29" s="417"/>
      <c r="IM29" s="417"/>
      <c r="IN29" s="417"/>
      <c r="IO29" s="417"/>
      <c r="IP29" s="417"/>
      <c r="IQ29" s="417"/>
      <c r="IR29" s="417"/>
      <c r="IS29" s="417"/>
      <c r="IT29" s="417"/>
      <c r="IU29" s="417"/>
      <c r="IV29" s="417"/>
      <c r="IW29" s="417"/>
      <c r="IX29" s="417"/>
      <c r="IY29" s="417"/>
      <c r="IZ29" s="417"/>
      <c r="JA29" s="417"/>
      <c r="JB29" s="417"/>
      <c r="JC29" s="417"/>
      <c r="JD29" s="417"/>
      <c r="JE29" s="417"/>
      <c r="JF29" s="417"/>
      <c r="JG29" s="417"/>
      <c r="JH29" s="417"/>
      <c r="JI29" s="417"/>
      <c r="JJ29" s="417"/>
      <c r="JK29" s="417"/>
      <c r="JL29" s="417"/>
      <c r="JM29" s="417"/>
      <c r="JN29" s="417"/>
      <c r="JO29" s="417"/>
      <c r="JP29" s="417"/>
      <c r="JQ29" s="417"/>
      <c r="JR29" s="417"/>
      <c r="JS29" s="417"/>
      <c r="JT29" s="417"/>
      <c r="JU29" s="417"/>
      <c r="JV29" s="417"/>
      <c r="JW29" s="417"/>
      <c r="JX29" s="417"/>
      <c r="JY29" s="417"/>
      <c r="JZ29" s="417"/>
      <c r="KA29" s="417"/>
      <c r="KB29" s="417"/>
      <c r="KC29" s="417"/>
      <c r="KD29" s="417"/>
      <c r="KE29" s="417"/>
      <c r="KF29" s="417"/>
      <c r="KG29" s="417"/>
      <c r="KH29" s="417"/>
      <c r="KI29" s="417"/>
      <c r="KJ29" s="417"/>
      <c r="KK29" s="417"/>
      <c r="KL29" s="417"/>
      <c r="KM29" s="417"/>
      <c r="KN29" s="1188"/>
      <c r="KO29" s="417"/>
      <c r="KP29" s="417"/>
      <c r="KQ29" s="417"/>
      <c r="KR29" s="417"/>
      <c r="KS29" s="417"/>
      <c r="KT29" s="417"/>
      <c r="KU29" s="417"/>
      <c r="KV29" s="417"/>
      <c r="KW29" s="417"/>
      <c r="KX29" s="417"/>
      <c r="KY29" s="417"/>
      <c r="KZ29" s="417"/>
      <c r="LA29" s="417"/>
      <c r="LB29" s="417"/>
      <c r="LC29" s="417"/>
      <c r="LD29" s="417"/>
      <c r="LE29" s="417"/>
      <c r="LF29" s="417"/>
      <c r="LG29" s="417"/>
      <c r="LH29" s="417"/>
      <c r="LI29" s="417"/>
      <c r="LJ29" s="417"/>
      <c r="LK29" s="417"/>
      <c r="LL29" s="417"/>
      <c r="LM29" s="417"/>
      <c r="LN29" s="417"/>
      <c r="LO29" s="417"/>
      <c r="LP29" s="417"/>
      <c r="LQ29" s="417"/>
      <c r="LR29" s="417"/>
      <c r="LS29" s="417"/>
      <c r="LT29" s="417"/>
      <c r="LU29" s="417"/>
      <c r="LV29" s="417"/>
      <c r="LW29" s="417"/>
      <c r="LX29" s="417"/>
      <c r="LY29" s="417"/>
      <c r="LZ29" s="417"/>
      <c r="MA29" s="417"/>
      <c r="MB29" s="417"/>
      <c r="MC29" s="417"/>
      <c r="MD29" s="417"/>
      <c r="ME29" s="417"/>
      <c r="MF29" s="417"/>
      <c r="MG29" s="417"/>
      <c r="MH29" s="417"/>
      <c r="MI29" s="417"/>
      <c r="MJ29" s="417"/>
      <c r="MK29" s="417"/>
      <c r="ML29" s="417"/>
      <c r="MM29" s="417"/>
      <c r="MN29" s="417"/>
      <c r="MO29" s="417"/>
      <c r="MP29" s="417"/>
      <c r="MQ29" s="417"/>
      <c r="MR29" s="417"/>
      <c r="MS29" s="417"/>
      <c r="MT29" s="417"/>
      <c r="MU29" s="417"/>
      <c r="MV29" s="417"/>
      <c r="MW29" s="417"/>
      <c r="MX29" s="417"/>
      <c r="MY29" s="417"/>
      <c r="MZ29" s="417"/>
      <c r="NA29" s="417"/>
      <c r="NB29" s="417"/>
      <c r="NC29" s="417"/>
      <c r="ND29" s="417"/>
      <c r="NE29" s="417"/>
      <c r="NF29" s="417"/>
      <c r="NG29" s="417"/>
      <c r="NH29" s="417"/>
    </row>
    <row r="30" spans="1:372" ht="15" customHeight="1">
      <c r="A30" s="62" t="s">
        <v>726</v>
      </c>
      <c r="B30" s="425">
        <v>46052</v>
      </c>
      <c r="C30" s="425">
        <v>46053</v>
      </c>
      <c r="D30" s="425">
        <v>46053</v>
      </c>
      <c r="E30" s="425">
        <v>46053</v>
      </c>
      <c r="F30" s="425">
        <v>46055</v>
      </c>
      <c r="G30" s="425">
        <v>46055</v>
      </c>
      <c r="H30" s="425">
        <v>46057</v>
      </c>
      <c r="I30" s="425">
        <v>46060</v>
      </c>
      <c r="J30" s="425">
        <v>46060</v>
      </c>
      <c r="K30" s="425">
        <v>46060</v>
      </c>
      <c r="L30" s="425">
        <v>46062</v>
      </c>
      <c r="M30" s="425">
        <v>46062</v>
      </c>
      <c r="N30" s="425">
        <v>46062</v>
      </c>
      <c r="O30" s="425">
        <v>46066</v>
      </c>
      <c r="P30" s="425">
        <v>46067</v>
      </c>
      <c r="Q30" s="425">
        <v>46068</v>
      </c>
      <c r="R30" s="425">
        <v>46069</v>
      </c>
      <c r="S30" s="425">
        <v>46069</v>
      </c>
      <c r="T30" s="425">
        <v>46069</v>
      </c>
      <c r="U30" s="425">
        <v>46069</v>
      </c>
      <c r="V30" s="425">
        <v>46073</v>
      </c>
      <c r="W30" s="425">
        <v>46074</v>
      </c>
      <c r="X30" s="425">
        <v>46075</v>
      </c>
      <c r="Y30" s="425">
        <v>46076</v>
      </c>
      <c r="Z30" s="425">
        <v>46076</v>
      </c>
      <c r="AA30" s="425">
        <v>46077</v>
      </c>
      <c r="AB30" s="425">
        <v>46080</v>
      </c>
      <c r="AC30" s="425">
        <v>46080</v>
      </c>
      <c r="AD30" s="425">
        <v>46080</v>
      </c>
      <c r="AE30" s="425">
        <v>46082</v>
      </c>
      <c r="AF30" s="425">
        <v>46082</v>
      </c>
      <c r="AG30" s="425">
        <v>46082</v>
      </c>
      <c r="AH30" s="425">
        <v>46082</v>
      </c>
      <c r="AI30" s="425">
        <v>46082</v>
      </c>
      <c r="AJ30" s="425">
        <v>46083</v>
      </c>
      <c r="AK30" s="425">
        <v>46087</v>
      </c>
      <c r="AL30" s="425">
        <v>46089</v>
      </c>
      <c r="AM30" s="425">
        <v>46089</v>
      </c>
      <c r="AN30" s="425">
        <v>46090</v>
      </c>
      <c r="AO30" s="425">
        <v>46090</v>
      </c>
      <c r="AP30" s="425">
        <v>46090</v>
      </c>
      <c r="AQ30" s="425">
        <v>46092</v>
      </c>
      <c r="AR30" s="425">
        <v>46094</v>
      </c>
      <c r="AS30" s="425" t="s">
        <v>130</v>
      </c>
      <c r="AT30" s="425">
        <v>46097</v>
      </c>
      <c r="AU30" s="425">
        <v>46097</v>
      </c>
      <c r="AV30" s="425">
        <v>46098</v>
      </c>
      <c r="AW30" s="425">
        <v>46098</v>
      </c>
      <c r="AX30" s="425">
        <v>46098</v>
      </c>
      <c r="AY30" s="425">
        <v>46100</v>
      </c>
      <c r="AZ30" s="425">
        <v>46101</v>
      </c>
      <c r="BA30" s="425">
        <v>46101</v>
      </c>
      <c r="BB30" s="425">
        <v>46101</v>
      </c>
      <c r="BC30" s="425">
        <v>46104</v>
      </c>
      <c r="BD30" s="425">
        <v>46104</v>
      </c>
      <c r="BE30" s="425">
        <v>46104</v>
      </c>
      <c r="BF30" s="425">
        <v>46107</v>
      </c>
      <c r="BG30" s="425">
        <v>46109</v>
      </c>
      <c r="BH30" s="425">
        <v>46109</v>
      </c>
      <c r="BI30" s="425">
        <v>46109</v>
      </c>
      <c r="BJ30" s="425">
        <v>46109</v>
      </c>
      <c r="BK30" s="425">
        <v>46109</v>
      </c>
      <c r="BL30" s="425">
        <v>46112</v>
      </c>
      <c r="BM30" s="425">
        <v>47208</v>
      </c>
      <c r="BN30" s="425">
        <v>46112</v>
      </c>
      <c r="BO30" s="425">
        <v>46116</v>
      </c>
      <c r="BP30" s="425">
        <v>46116</v>
      </c>
      <c r="BQ30" s="425">
        <v>46121</v>
      </c>
      <c r="BR30" s="425">
        <v>46116</v>
      </c>
      <c r="BS30" s="425">
        <v>46116</v>
      </c>
      <c r="BT30" s="425">
        <v>46116</v>
      </c>
      <c r="BU30" s="425">
        <v>46124</v>
      </c>
      <c r="BV30" s="425">
        <v>46124</v>
      </c>
      <c r="BW30" s="425">
        <v>46125</v>
      </c>
      <c r="BX30" s="425">
        <v>46127</v>
      </c>
      <c r="BY30" s="425">
        <v>46125</v>
      </c>
      <c r="BZ30" s="425" t="s">
        <v>130</v>
      </c>
      <c r="CA30" s="425">
        <v>46130</v>
      </c>
      <c r="CB30" s="425">
        <v>46130</v>
      </c>
      <c r="CC30" s="425">
        <v>46132</v>
      </c>
      <c r="CD30" s="425">
        <v>46132</v>
      </c>
      <c r="CE30" s="425" t="s">
        <v>727</v>
      </c>
      <c r="CF30" s="425">
        <v>46132</v>
      </c>
      <c r="CG30" s="425">
        <v>46132</v>
      </c>
      <c r="CH30" s="425">
        <v>46137</v>
      </c>
      <c r="CI30" s="425">
        <v>46137</v>
      </c>
      <c r="CJ30" s="425">
        <v>46139</v>
      </c>
      <c r="CK30" s="425">
        <v>46140</v>
      </c>
      <c r="CL30" s="425">
        <v>46140</v>
      </c>
      <c r="CM30" s="425">
        <v>46140</v>
      </c>
      <c r="CN30" s="425">
        <v>46139</v>
      </c>
      <c r="CO30" s="425">
        <v>46143</v>
      </c>
      <c r="CP30" s="425">
        <v>46144</v>
      </c>
      <c r="CQ30" s="425">
        <v>46146</v>
      </c>
      <c r="CR30" s="425">
        <v>46146</v>
      </c>
      <c r="CS30" s="425">
        <v>46146</v>
      </c>
      <c r="CT30" s="425">
        <v>46146</v>
      </c>
      <c r="CU30" s="425">
        <v>46147</v>
      </c>
      <c r="CV30" s="425">
        <v>46151</v>
      </c>
      <c r="CW30" s="425">
        <v>46151</v>
      </c>
      <c r="CX30" s="425">
        <v>46153</v>
      </c>
      <c r="CY30" s="425">
        <v>46153</v>
      </c>
      <c r="CZ30" s="425">
        <v>46154</v>
      </c>
      <c r="DA30" s="425">
        <v>46154</v>
      </c>
      <c r="DB30" s="425">
        <v>46157</v>
      </c>
      <c r="DC30" s="425">
        <v>46157</v>
      </c>
      <c r="DD30" s="425">
        <v>46160</v>
      </c>
      <c r="DE30" s="425">
        <v>46160</v>
      </c>
      <c r="DF30" s="425">
        <v>46160</v>
      </c>
      <c r="DG30" s="425">
        <v>46160</v>
      </c>
      <c r="DH30" s="425">
        <v>46163</v>
      </c>
      <c r="DI30" s="425">
        <v>46163</v>
      </c>
      <c r="DJ30" s="425">
        <v>46164</v>
      </c>
      <c r="DK30" s="425">
        <v>46164</v>
      </c>
      <c r="DL30" s="425">
        <v>46167</v>
      </c>
      <c r="DM30" s="425">
        <v>46168</v>
      </c>
      <c r="DN30" s="425">
        <v>46168</v>
      </c>
      <c r="DO30" s="425">
        <v>46168</v>
      </c>
      <c r="DP30" s="425">
        <v>46170</v>
      </c>
      <c r="DQ30" s="425">
        <v>46171</v>
      </c>
      <c r="DR30" s="425">
        <v>46202</v>
      </c>
      <c r="DS30" s="425">
        <v>46174</v>
      </c>
      <c r="DT30" s="425">
        <v>46175</v>
      </c>
      <c r="DU30" s="425">
        <v>45444</v>
      </c>
      <c r="DV30" s="425">
        <v>46175</v>
      </c>
      <c r="DW30" s="425">
        <v>46178</v>
      </c>
      <c r="DX30" s="425">
        <v>46179</v>
      </c>
      <c r="DY30" s="425">
        <v>46180</v>
      </c>
      <c r="DZ30" s="425">
        <v>46181</v>
      </c>
      <c r="EA30" s="425">
        <v>46182</v>
      </c>
      <c r="EB30" s="425">
        <v>46183</v>
      </c>
      <c r="EC30" s="425">
        <v>46183</v>
      </c>
      <c r="ED30" s="425">
        <v>46185</v>
      </c>
      <c r="EE30" s="425">
        <v>46186</v>
      </c>
      <c r="EF30" s="425">
        <v>46187</v>
      </c>
      <c r="EG30" s="489">
        <v>46188</v>
      </c>
      <c r="EH30" s="425"/>
      <c r="EI30" s="425"/>
      <c r="EJ30" s="425"/>
      <c r="EK30" s="425"/>
      <c r="EL30" s="425"/>
      <c r="EM30" s="425"/>
      <c r="EN30" s="425"/>
      <c r="EO30" s="425"/>
      <c r="EP30" s="425"/>
      <c r="EQ30" s="425"/>
      <c r="ER30" s="425"/>
      <c r="ES30" s="425"/>
      <c r="ET30" s="425"/>
      <c r="EU30" s="425"/>
      <c r="EV30" s="425"/>
      <c r="EW30" s="425"/>
      <c r="EX30" s="425"/>
      <c r="EY30" s="425"/>
      <c r="EZ30" s="425"/>
      <c r="FA30" s="425"/>
      <c r="FB30" s="425"/>
      <c r="FC30" s="425"/>
      <c r="FD30" s="425"/>
      <c r="FE30" s="425"/>
      <c r="FF30" s="425"/>
      <c r="FG30" s="425"/>
      <c r="FH30" s="425"/>
      <c r="FI30" s="425"/>
      <c r="FJ30" s="425"/>
      <c r="FK30" s="425"/>
      <c r="FL30" s="425"/>
      <c r="FM30" s="425"/>
      <c r="FN30" s="425"/>
      <c r="FO30" s="425"/>
      <c r="FP30" s="425"/>
      <c r="FQ30" s="425"/>
      <c r="FR30" s="425"/>
      <c r="FS30" s="425"/>
      <c r="FT30" s="425"/>
      <c r="FU30" s="425"/>
      <c r="FV30" s="425"/>
      <c r="FW30" s="425"/>
      <c r="FX30" s="425"/>
      <c r="FY30" s="425"/>
      <c r="FZ30" s="425"/>
      <c r="GA30" s="425"/>
      <c r="GB30" s="425"/>
      <c r="GC30" s="425"/>
      <c r="GD30" s="425"/>
      <c r="GE30" s="425"/>
      <c r="GF30" s="425"/>
      <c r="GG30" s="425"/>
      <c r="GH30" s="425"/>
      <c r="GI30" s="425"/>
      <c r="GJ30" s="425"/>
      <c r="GK30" s="425"/>
      <c r="GL30" s="425"/>
      <c r="GM30" s="425"/>
      <c r="GN30" s="425"/>
      <c r="GO30" s="425"/>
      <c r="GP30" s="425"/>
      <c r="GQ30" s="425"/>
      <c r="GR30" s="425"/>
      <c r="GS30" s="425"/>
      <c r="GT30" s="425"/>
      <c r="GU30" s="425"/>
      <c r="GV30" s="425"/>
      <c r="GW30" s="425"/>
      <c r="GX30" s="425"/>
      <c r="GY30" s="425"/>
      <c r="GZ30" s="425"/>
      <c r="HA30" s="425"/>
      <c r="HB30" s="425"/>
      <c r="HC30" s="425"/>
      <c r="HD30" s="425"/>
      <c r="HE30" s="425"/>
      <c r="HF30" s="425"/>
      <c r="HG30" s="425"/>
      <c r="HH30" s="425"/>
      <c r="HI30" s="425"/>
      <c r="HJ30" s="425"/>
      <c r="HK30" s="425"/>
      <c r="HL30" s="425"/>
      <c r="HM30" s="425"/>
      <c r="HN30" s="425"/>
      <c r="HO30" s="425"/>
      <c r="HP30" s="425"/>
      <c r="HQ30" s="425"/>
      <c r="HR30" s="425"/>
      <c r="HS30" s="425"/>
      <c r="HT30" s="425"/>
      <c r="HU30" s="425"/>
      <c r="HV30" s="425"/>
      <c r="HW30" s="425"/>
      <c r="HX30" s="425"/>
      <c r="HY30" s="425"/>
      <c r="HZ30" s="425"/>
      <c r="IA30" s="425"/>
      <c r="IB30" s="425"/>
      <c r="IC30" s="425"/>
      <c r="ID30" s="425"/>
      <c r="IE30" s="425"/>
      <c r="IF30" s="425"/>
      <c r="IG30" s="425"/>
      <c r="IH30" s="425"/>
      <c r="II30" s="425"/>
      <c r="IJ30" s="425"/>
      <c r="IK30" s="425"/>
      <c r="IL30" s="425"/>
      <c r="IM30" s="425"/>
      <c r="IN30" s="425"/>
      <c r="IO30" s="425"/>
      <c r="IP30" s="425"/>
      <c r="IQ30" s="425"/>
      <c r="IR30" s="425"/>
      <c r="IS30" s="425"/>
      <c r="IT30" s="425"/>
      <c r="IU30" s="425"/>
      <c r="IV30" s="425"/>
      <c r="IW30" s="425"/>
      <c r="IX30" s="425"/>
      <c r="IY30" s="425"/>
      <c r="IZ30" s="425"/>
      <c r="JA30" s="425"/>
      <c r="JB30" s="425"/>
      <c r="JC30" s="425"/>
      <c r="JD30" s="425"/>
      <c r="JE30" s="425"/>
      <c r="JF30" s="425"/>
      <c r="JG30" s="425"/>
      <c r="JH30" s="425"/>
      <c r="JI30" s="425"/>
      <c r="JJ30" s="425"/>
      <c r="JK30" s="425"/>
      <c r="JL30" s="425"/>
      <c r="JM30" s="425"/>
      <c r="JN30" s="425"/>
      <c r="JO30" s="425"/>
      <c r="JP30" s="425"/>
      <c r="JQ30" s="425"/>
      <c r="JR30" s="425"/>
      <c r="JS30" s="425"/>
      <c r="JT30" s="425"/>
      <c r="JU30" s="425"/>
      <c r="JV30" s="425"/>
      <c r="JW30" s="425"/>
      <c r="JX30" s="425"/>
      <c r="JY30" s="425"/>
      <c r="JZ30" s="425"/>
      <c r="KA30" s="425"/>
      <c r="KB30" s="425"/>
      <c r="KC30" s="425"/>
      <c r="KD30" s="425"/>
      <c r="KE30" s="425"/>
      <c r="KF30" s="425"/>
      <c r="KG30" s="425"/>
      <c r="KH30" s="425"/>
      <c r="KI30" s="425"/>
      <c r="KJ30" s="425"/>
      <c r="KK30" s="425"/>
      <c r="KL30" s="425"/>
      <c r="KM30" s="425"/>
      <c r="KN30" s="1194"/>
      <c r="KO30" s="425"/>
      <c r="KP30" s="425"/>
      <c r="KQ30" s="425"/>
      <c r="KR30" s="425"/>
      <c r="KS30" s="425"/>
      <c r="KT30" s="425"/>
      <c r="KU30" s="425"/>
      <c r="KV30" s="425"/>
      <c r="KW30" s="425"/>
      <c r="KX30" s="425"/>
      <c r="KY30" s="425"/>
      <c r="KZ30" s="425"/>
      <c r="LA30" s="425"/>
      <c r="LB30" s="425"/>
      <c r="LC30" s="425"/>
      <c r="LD30" s="425"/>
      <c r="LE30" s="425"/>
      <c r="LF30" s="425"/>
      <c r="LG30" s="425"/>
      <c r="LH30" s="425"/>
      <c r="LI30" s="425"/>
      <c r="LJ30" s="425"/>
      <c r="LK30" s="425"/>
      <c r="LL30" s="425"/>
      <c r="LM30" s="425"/>
      <c r="LN30" s="425"/>
      <c r="LO30" s="425"/>
      <c r="LP30" s="425"/>
      <c r="LQ30" s="425"/>
      <c r="LR30" s="425"/>
      <c r="LS30" s="425"/>
      <c r="LT30" s="425"/>
      <c r="LU30" s="425"/>
      <c r="LV30" s="425"/>
      <c r="LW30" s="425"/>
      <c r="LX30" s="425"/>
      <c r="LY30" s="425"/>
      <c r="LZ30" s="425"/>
      <c r="MA30" s="425"/>
      <c r="MB30" s="425"/>
      <c r="MC30" s="425"/>
      <c r="MD30" s="425"/>
      <c r="ME30" s="425"/>
      <c r="MF30" s="425"/>
      <c r="MG30" s="425"/>
      <c r="MH30" s="425"/>
      <c r="MI30" s="425"/>
      <c r="MJ30" s="425"/>
      <c r="MK30" s="425"/>
      <c r="ML30" s="425"/>
      <c r="MM30" s="425"/>
      <c r="MN30" s="425"/>
      <c r="MO30" s="425"/>
      <c r="MP30" s="425"/>
      <c r="MQ30" s="425"/>
      <c r="MR30" s="425"/>
      <c r="MS30" s="425"/>
      <c r="MT30" s="425"/>
      <c r="MU30" s="425"/>
      <c r="MV30" s="425"/>
      <c r="MW30" s="425"/>
      <c r="MX30" s="425"/>
      <c r="MY30" s="425"/>
      <c r="MZ30" s="425"/>
      <c r="NA30" s="425"/>
      <c r="NB30" s="425"/>
      <c r="NC30" s="425"/>
      <c r="ND30" s="425"/>
      <c r="NE30" s="425"/>
      <c r="NF30" s="425"/>
      <c r="NG30" s="425"/>
      <c r="NH30" s="425"/>
    </row>
    <row r="31" spans="1:372" ht="15" customHeight="1">
      <c r="A31" s="62" t="s">
        <v>728</v>
      </c>
      <c r="B31" s="417">
        <v>2229</v>
      </c>
      <c r="C31" s="417">
        <v>2768</v>
      </c>
      <c r="D31" s="417">
        <v>2557</v>
      </c>
      <c r="E31" s="417">
        <v>2475</v>
      </c>
      <c r="F31" s="417">
        <v>3474</v>
      </c>
      <c r="G31" s="417">
        <v>2336</v>
      </c>
      <c r="H31" s="417">
        <v>624</v>
      </c>
      <c r="I31" s="417">
        <v>1146</v>
      </c>
      <c r="J31" s="417">
        <v>995</v>
      </c>
      <c r="K31" s="417">
        <v>1391</v>
      </c>
      <c r="L31" s="417">
        <v>1556</v>
      </c>
      <c r="M31" s="417">
        <v>513</v>
      </c>
      <c r="N31" s="417">
        <v>811</v>
      </c>
      <c r="O31" s="417">
        <v>316</v>
      </c>
      <c r="P31" s="417">
        <v>99</v>
      </c>
      <c r="Q31" s="417">
        <v>100</v>
      </c>
      <c r="R31" s="417">
        <v>210</v>
      </c>
      <c r="S31" s="417">
        <v>882</v>
      </c>
      <c r="T31" s="417">
        <v>151</v>
      </c>
      <c r="U31" s="417">
        <v>318</v>
      </c>
      <c r="V31" s="417">
        <v>245</v>
      </c>
      <c r="W31" s="417">
        <v>171</v>
      </c>
      <c r="X31" s="417">
        <v>81</v>
      </c>
      <c r="Y31" s="417">
        <v>233</v>
      </c>
      <c r="Z31" s="417">
        <v>374</v>
      </c>
      <c r="AA31" s="417">
        <v>393</v>
      </c>
      <c r="AB31" s="417">
        <v>0</v>
      </c>
      <c r="AC31" s="417">
        <v>166</v>
      </c>
      <c r="AD31" s="417">
        <v>160</v>
      </c>
      <c r="AE31" s="417">
        <v>8</v>
      </c>
      <c r="AF31" s="417">
        <v>418</v>
      </c>
      <c r="AG31" s="417">
        <v>852</v>
      </c>
      <c r="AH31" s="417">
        <v>554</v>
      </c>
      <c r="AI31" s="417">
        <v>78</v>
      </c>
      <c r="AJ31" s="417">
        <v>67</v>
      </c>
      <c r="AK31" s="417">
        <v>393</v>
      </c>
      <c r="AL31" s="417">
        <v>227</v>
      </c>
      <c r="AM31" s="417">
        <v>300</v>
      </c>
      <c r="AN31" s="417">
        <v>663</v>
      </c>
      <c r="AO31" s="417">
        <v>921</v>
      </c>
      <c r="AP31" s="417">
        <v>301</v>
      </c>
      <c r="AQ31" s="417">
        <v>90</v>
      </c>
      <c r="AR31" s="417">
        <v>285</v>
      </c>
      <c r="AS31" s="417">
        <v>0</v>
      </c>
      <c r="AT31" s="417">
        <v>211</v>
      </c>
      <c r="AU31" s="417">
        <v>537</v>
      </c>
      <c r="AV31" s="417">
        <v>768</v>
      </c>
      <c r="AW31" s="417">
        <v>417</v>
      </c>
      <c r="AX31" s="417">
        <v>690</v>
      </c>
      <c r="AY31" s="417">
        <v>707</v>
      </c>
      <c r="AZ31" s="417">
        <v>624</v>
      </c>
      <c r="BA31" s="417">
        <v>888</v>
      </c>
      <c r="BB31" s="417">
        <v>666</v>
      </c>
      <c r="BC31" s="417">
        <v>189</v>
      </c>
      <c r="BD31" s="417">
        <v>455</v>
      </c>
      <c r="BE31" s="417">
        <v>455</v>
      </c>
      <c r="BF31" s="417">
        <v>119</v>
      </c>
      <c r="BG31" s="417">
        <v>1096</v>
      </c>
      <c r="BH31" s="417">
        <v>1485</v>
      </c>
      <c r="BI31" s="417">
        <v>554</v>
      </c>
      <c r="BJ31" s="417">
        <v>248</v>
      </c>
      <c r="BK31" s="417">
        <v>620</v>
      </c>
      <c r="BL31" s="417">
        <v>474</v>
      </c>
      <c r="BM31" s="417">
        <v>929</v>
      </c>
      <c r="BN31" s="417">
        <v>929</v>
      </c>
      <c r="BO31" s="417">
        <v>1054</v>
      </c>
      <c r="BP31" s="417">
        <v>1745</v>
      </c>
      <c r="BQ31" s="417">
        <v>641</v>
      </c>
      <c r="BR31" s="417">
        <v>1115</v>
      </c>
      <c r="BS31" s="417">
        <v>24</v>
      </c>
      <c r="BT31" s="417">
        <v>676</v>
      </c>
      <c r="BU31" s="417">
        <v>507</v>
      </c>
      <c r="BV31" s="417">
        <v>507</v>
      </c>
      <c r="BW31" s="417">
        <v>763</v>
      </c>
      <c r="BX31" s="417">
        <v>281</v>
      </c>
      <c r="BY31" s="417">
        <v>366</v>
      </c>
      <c r="BZ31" s="417">
        <v>0</v>
      </c>
      <c r="CA31" s="417">
        <v>159</v>
      </c>
      <c r="CB31" s="417">
        <v>142</v>
      </c>
      <c r="CC31" s="417">
        <v>237</v>
      </c>
      <c r="CD31" s="417">
        <v>495</v>
      </c>
      <c r="CE31" s="417">
        <v>795</v>
      </c>
      <c r="CF31" s="417">
        <v>1060</v>
      </c>
      <c r="CG31" s="417">
        <v>963</v>
      </c>
      <c r="CH31" s="417">
        <v>25</v>
      </c>
      <c r="CI31" s="417">
        <v>328</v>
      </c>
      <c r="CJ31" s="417">
        <v>751</v>
      </c>
      <c r="CK31" s="417">
        <v>434</v>
      </c>
      <c r="CL31" s="417">
        <v>1438</v>
      </c>
      <c r="CM31" s="417">
        <v>1365</v>
      </c>
      <c r="CN31" s="417">
        <v>895</v>
      </c>
      <c r="CO31" s="417">
        <v>834</v>
      </c>
      <c r="CP31" s="417">
        <v>286</v>
      </c>
      <c r="CQ31" s="417">
        <v>470</v>
      </c>
      <c r="CR31" s="417">
        <v>1001</v>
      </c>
      <c r="CS31" s="417">
        <v>1676</v>
      </c>
      <c r="CT31" s="417">
        <v>2101</v>
      </c>
      <c r="CU31" s="417">
        <v>611</v>
      </c>
      <c r="CV31" s="417">
        <v>175</v>
      </c>
      <c r="CW31" s="417">
        <v>175</v>
      </c>
      <c r="CX31" s="417">
        <v>444</v>
      </c>
      <c r="CY31" s="417">
        <v>529</v>
      </c>
      <c r="CZ31" s="417">
        <v>1190</v>
      </c>
      <c r="DA31" s="417">
        <v>802</v>
      </c>
      <c r="DB31" s="417">
        <v>648</v>
      </c>
      <c r="DC31" s="417">
        <v>594</v>
      </c>
      <c r="DD31" s="417">
        <v>0</v>
      </c>
      <c r="DE31" s="417">
        <v>989</v>
      </c>
      <c r="DF31" s="417">
        <v>914</v>
      </c>
      <c r="DG31" s="417">
        <v>1010</v>
      </c>
      <c r="DH31" s="417">
        <v>961</v>
      </c>
      <c r="DI31" s="417">
        <v>939</v>
      </c>
      <c r="DJ31" s="417">
        <v>939</v>
      </c>
      <c r="DK31" s="417">
        <v>461</v>
      </c>
      <c r="DL31" s="417">
        <v>529</v>
      </c>
      <c r="DM31" s="417">
        <v>1097</v>
      </c>
      <c r="DN31" s="417">
        <v>2042</v>
      </c>
      <c r="DO31" s="417">
        <v>1601</v>
      </c>
      <c r="DP31" s="417">
        <v>1672</v>
      </c>
      <c r="DQ31" s="417">
        <v>1210</v>
      </c>
      <c r="DR31" s="417">
        <v>603</v>
      </c>
      <c r="DS31" s="417">
        <v>1250</v>
      </c>
      <c r="DT31" s="417">
        <v>519</v>
      </c>
      <c r="DU31" s="417">
        <v>206</v>
      </c>
      <c r="DV31" s="417">
        <v>120</v>
      </c>
      <c r="DW31" s="417">
        <v>460</v>
      </c>
      <c r="DX31" s="417">
        <v>603</v>
      </c>
      <c r="DY31" s="417">
        <v>546</v>
      </c>
      <c r="DZ31" s="417">
        <v>192</v>
      </c>
      <c r="EA31" s="417">
        <v>347</v>
      </c>
      <c r="EB31" s="417">
        <v>1419</v>
      </c>
      <c r="EC31" s="417">
        <v>911</v>
      </c>
      <c r="ED31" s="417">
        <v>553</v>
      </c>
      <c r="EE31" s="417">
        <v>1166</v>
      </c>
      <c r="EF31" s="417">
        <v>65</v>
      </c>
      <c r="EG31" s="417">
        <v>602</v>
      </c>
      <c r="EH31" s="417"/>
      <c r="EI31" s="417"/>
      <c r="EJ31" s="417"/>
      <c r="EK31" s="417"/>
      <c r="EL31" s="417"/>
      <c r="EM31" s="417"/>
      <c r="EN31" s="417"/>
      <c r="EO31" s="417"/>
      <c r="EP31" s="417"/>
      <c r="EQ31" s="417"/>
      <c r="ER31" s="417"/>
      <c r="ES31" s="417"/>
      <c r="ET31" s="417"/>
      <c r="EU31" s="417"/>
      <c r="EV31" s="417"/>
      <c r="EW31" s="417"/>
      <c r="EX31" s="417"/>
      <c r="EY31" s="417"/>
      <c r="EZ31" s="417"/>
      <c r="FA31" s="417"/>
      <c r="FB31" s="417"/>
      <c r="FC31" s="417"/>
      <c r="FD31" s="417"/>
      <c r="FE31" s="417"/>
      <c r="FF31" s="417"/>
      <c r="FG31" s="417"/>
      <c r="FH31" s="417"/>
      <c r="FI31" s="417"/>
      <c r="FJ31" s="417"/>
      <c r="FK31" s="417"/>
      <c r="FL31" s="417"/>
      <c r="FM31" s="417"/>
      <c r="FN31" s="417"/>
      <c r="FO31" s="417"/>
      <c r="FP31" s="417"/>
      <c r="FQ31" s="417"/>
      <c r="FR31" s="417"/>
      <c r="FS31" s="417"/>
      <c r="FT31" s="417"/>
      <c r="FU31" s="417"/>
      <c r="FV31" s="417"/>
      <c r="FW31" s="417"/>
      <c r="FX31" s="417"/>
      <c r="FY31" s="417"/>
      <c r="FZ31" s="417"/>
      <c r="GA31" s="417"/>
      <c r="GB31" s="417"/>
      <c r="GC31" s="417"/>
      <c r="GD31" s="417"/>
      <c r="GE31" s="417"/>
      <c r="GF31" s="417"/>
      <c r="GG31" s="417"/>
      <c r="GH31" s="417"/>
      <c r="GI31" s="417"/>
      <c r="GJ31" s="417"/>
      <c r="GK31" s="417"/>
      <c r="GL31" s="417"/>
      <c r="GM31" s="417"/>
      <c r="GN31" s="417"/>
      <c r="GO31" s="417"/>
      <c r="GP31" s="417"/>
      <c r="GQ31" s="417"/>
      <c r="GR31" s="417"/>
      <c r="GS31" s="417"/>
      <c r="GT31" s="417"/>
      <c r="GU31" s="417"/>
      <c r="GV31" s="417"/>
      <c r="GW31" s="417"/>
      <c r="GX31" s="417"/>
      <c r="GY31" s="417"/>
      <c r="GZ31" s="417"/>
      <c r="HA31" s="417"/>
      <c r="HB31" s="417"/>
      <c r="HC31" s="417"/>
      <c r="HD31" s="417"/>
      <c r="HE31" s="417"/>
      <c r="HF31" s="417"/>
      <c r="HG31" s="417"/>
      <c r="HH31" s="417"/>
      <c r="HI31" s="417"/>
      <c r="HJ31" s="417"/>
      <c r="HK31" s="417"/>
      <c r="HL31" s="417"/>
      <c r="HM31" s="417"/>
      <c r="HN31" s="417"/>
      <c r="HO31" s="417"/>
      <c r="HP31" s="417"/>
      <c r="HQ31" s="417"/>
      <c r="HR31" s="417"/>
      <c r="HS31" s="417"/>
      <c r="HT31" s="417"/>
      <c r="HU31" s="417"/>
      <c r="HV31" s="417"/>
      <c r="HW31" s="417"/>
      <c r="HX31" s="417"/>
      <c r="HY31" s="417"/>
      <c r="HZ31" s="417"/>
      <c r="IA31" s="417"/>
      <c r="IB31" s="417"/>
      <c r="IC31" s="417"/>
      <c r="ID31" s="417"/>
      <c r="IE31" s="417"/>
      <c r="IF31" s="417"/>
      <c r="IG31" s="417"/>
      <c r="IH31" s="417"/>
      <c r="II31" s="417"/>
      <c r="IJ31" s="417"/>
      <c r="IK31" s="417"/>
      <c r="IL31" s="417"/>
      <c r="IM31" s="417"/>
      <c r="IN31" s="417"/>
      <c r="IO31" s="417"/>
      <c r="IP31" s="417"/>
      <c r="IQ31" s="417"/>
      <c r="IR31" s="417"/>
      <c r="IS31" s="417"/>
      <c r="IT31" s="417"/>
      <c r="IU31" s="417"/>
      <c r="IV31" s="417"/>
      <c r="IW31" s="417"/>
      <c r="IX31" s="417"/>
      <c r="IY31" s="417"/>
      <c r="IZ31" s="417"/>
      <c r="JA31" s="417"/>
      <c r="JB31" s="417"/>
      <c r="JC31" s="417"/>
      <c r="JD31" s="417"/>
      <c r="JE31" s="417"/>
      <c r="JF31" s="417"/>
      <c r="JG31" s="417"/>
      <c r="JH31" s="417"/>
      <c r="JI31" s="417"/>
      <c r="JJ31" s="417"/>
      <c r="JK31" s="417"/>
      <c r="JL31" s="417"/>
      <c r="JM31" s="417"/>
      <c r="JN31" s="417"/>
      <c r="JO31" s="417"/>
      <c r="JP31" s="417"/>
      <c r="JQ31" s="417"/>
      <c r="JR31" s="417"/>
      <c r="JS31" s="417"/>
      <c r="JT31" s="417"/>
      <c r="JU31" s="417"/>
      <c r="JV31" s="417"/>
      <c r="JW31" s="417"/>
      <c r="JX31" s="417"/>
      <c r="JY31" s="417"/>
      <c r="JZ31" s="417"/>
      <c r="KA31" s="417"/>
      <c r="KB31" s="417"/>
      <c r="KC31" s="417"/>
      <c r="KD31" s="417"/>
      <c r="KE31" s="417"/>
      <c r="KF31" s="417"/>
      <c r="KG31" s="417"/>
      <c r="KH31" s="417"/>
      <c r="KI31" s="417"/>
      <c r="KJ31" s="417"/>
      <c r="KK31" s="417"/>
      <c r="KL31" s="417"/>
      <c r="KM31" s="417"/>
      <c r="KN31" s="1188"/>
      <c r="KO31" s="417"/>
      <c r="KP31" s="417"/>
      <c r="KQ31" s="417"/>
      <c r="KR31" s="417"/>
      <c r="KS31" s="417"/>
      <c r="KT31" s="417"/>
      <c r="KU31" s="417"/>
      <c r="KV31" s="417"/>
      <c r="KW31" s="417"/>
      <c r="KX31" s="417"/>
      <c r="KY31" s="417"/>
      <c r="KZ31" s="417"/>
      <c r="LA31" s="417"/>
      <c r="LB31" s="417"/>
      <c r="LC31" s="417"/>
      <c r="LD31" s="417"/>
      <c r="LE31" s="417"/>
      <c r="LF31" s="417"/>
      <c r="LG31" s="417"/>
      <c r="LH31" s="417"/>
      <c r="LI31" s="417"/>
      <c r="LJ31" s="417"/>
      <c r="LK31" s="417"/>
      <c r="LL31" s="417"/>
      <c r="LM31" s="417"/>
      <c r="LN31" s="417"/>
      <c r="LO31" s="417"/>
      <c r="LP31" s="417"/>
      <c r="LQ31" s="417"/>
      <c r="LR31" s="417"/>
      <c r="LS31" s="417"/>
      <c r="LT31" s="417"/>
      <c r="LU31" s="417"/>
      <c r="LV31" s="417"/>
      <c r="LW31" s="417"/>
      <c r="LX31" s="417"/>
      <c r="LY31" s="417"/>
      <c r="LZ31" s="417"/>
      <c r="MA31" s="417"/>
      <c r="MB31" s="417"/>
      <c r="MC31" s="417"/>
      <c r="MD31" s="417"/>
      <c r="ME31" s="417"/>
      <c r="MF31" s="417"/>
      <c r="MG31" s="417"/>
      <c r="MH31" s="417"/>
      <c r="MI31" s="417"/>
      <c r="MJ31" s="417"/>
      <c r="MK31" s="417"/>
      <c r="ML31" s="417"/>
      <c r="MM31" s="417"/>
      <c r="MN31" s="417"/>
      <c r="MO31" s="417"/>
      <c r="MP31" s="417"/>
      <c r="MQ31" s="417"/>
      <c r="MR31" s="417"/>
      <c r="MS31" s="417"/>
      <c r="MT31" s="417"/>
      <c r="MU31" s="417"/>
      <c r="MV31" s="417"/>
      <c r="MW31" s="417"/>
      <c r="MX31" s="417"/>
      <c r="MY31" s="417"/>
      <c r="MZ31" s="417"/>
      <c r="NA31" s="417"/>
      <c r="NB31" s="417"/>
      <c r="NC31" s="417"/>
      <c r="ND31" s="417"/>
      <c r="NE31" s="417"/>
      <c r="NF31" s="417"/>
      <c r="NG31" s="417"/>
      <c r="NH31" s="417"/>
    </row>
    <row r="32" spans="1:372" ht="15" customHeight="1">
      <c r="A32" s="67" t="s">
        <v>729</v>
      </c>
      <c r="B32" s="423">
        <v>636</v>
      </c>
      <c r="C32" s="423">
        <f>B69</f>
        <v>780</v>
      </c>
      <c r="D32" s="423">
        <f t="shared" ref="D32:Y32" si="413">C69</f>
        <v>825</v>
      </c>
      <c r="E32" s="423">
        <f>D69</f>
        <v>582</v>
      </c>
      <c r="F32" s="423">
        <f t="shared" si="413"/>
        <v>541</v>
      </c>
      <c r="G32" s="423">
        <f t="shared" si="413"/>
        <v>463</v>
      </c>
      <c r="H32" s="423">
        <f t="shared" si="413"/>
        <v>310</v>
      </c>
      <c r="I32" s="423">
        <f t="shared" si="413"/>
        <v>675</v>
      </c>
      <c r="J32" s="423">
        <f t="shared" si="413"/>
        <v>372</v>
      </c>
      <c r="K32" s="423">
        <f t="shared" si="413"/>
        <v>492</v>
      </c>
      <c r="L32" s="423">
        <f t="shared" si="413"/>
        <v>96</v>
      </c>
      <c r="M32" s="423">
        <f t="shared" si="413"/>
        <v>84</v>
      </c>
      <c r="N32" s="423">
        <f t="shared" si="413"/>
        <v>434</v>
      </c>
      <c r="O32" s="423">
        <f t="shared" si="413"/>
        <v>243</v>
      </c>
      <c r="P32" s="423">
        <f t="shared" si="413"/>
        <v>78</v>
      </c>
      <c r="Q32" s="423">
        <f t="shared" si="413"/>
        <v>187</v>
      </c>
      <c r="R32" s="423">
        <f t="shared" si="413"/>
        <v>105</v>
      </c>
      <c r="S32" s="423">
        <f t="shared" si="413"/>
        <v>213</v>
      </c>
      <c r="T32" s="423">
        <f t="shared" si="413"/>
        <v>122</v>
      </c>
      <c r="U32" s="423">
        <f t="shared" si="413"/>
        <v>359</v>
      </c>
      <c r="V32" s="423">
        <f t="shared" si="413"/>
        <v>261</v>
      </c>
      <c r="W32" s="423">
        <f t="shared" si="413"/>
        <v>119</v>
      </c>
      <c r="X32" s="423">
        <f t="shared" si="413"/>
        <v>155</v>
      </c>
      <c r="Y32" s="423">
        <f t="shared" si="413"/>
        <v>0</v>
      </c>
      <c r="Z32" s="423">
        <f t="shared" ref="Z32" si="414">Y69</f>
        <v>224</v>
      </c>
      <c r="AA32" s="423">
        <f t="shared" ref="AA32" si="415">Z69</f>
        <v>251</v>
      </c>
      <c r="AB32" s="423">
        <f t="shared" ref="AB32" si="416">AA69</f>
        <v>0</v>
      </c>
      <c r="AC32" s="423">
        <f t="shared" ref="AC32" si="417">AB69</f>
        <v>91</v>
      </c>
      <c r="AD32" s="423">
        <f t="shared" ref="AD32" si="418">AC69</f>
        <v>239</v>
      </c>
      <c r="AE32" s="423">
        <f t="shared" ref="AE32" si="419">AD69</f>
        <v>6</v>
      </c>
      <c r="AF32" s="423">
        <f t="shared" ref="AF32" si="420">AE69</f>
        <v>27</v>
      </c>
      <c r="AG32" s="423">
        <f t="shared" ref="AG32" si="421">AF69</f>
        <v>279</v>
      </c>
      <c r="AH32" s="423">
        <f>AG69</f>
        <v>3</v>
      </c>
      <c r="AI32" s="423">
        <f>AH69</f>
        <v>51</v>
      </c>
      <c r="AJ32" s="423">
        <f t="shared" ref="AJ32" si="422">AI69</f>
        <v>39</v>
      </c>
      <c r="AK32" s="423">
        <f t="shared" ref="AK32" si="423">AJ69</f>
        <v>204</v>
      </c>
      <c r="AL32" s="423">
        <f t="shared" ref="AL32" si="424">AK69</f>
        <v>53</v>
      </c>
      <c r="AM32" s="423">
        <f t="shared" ref="AM32" si="425">AL69</f>
        <v>63</v>
      </c>
      <c r="AN32" s="423">
        <f t="shared" ref="AN32" si="426">AM69</f>
        <v>68</v>
      </c>
      <c r="AO32" s="423">
        <f t="shared" ref="AO32" si="427">AN69</f>
        <v>328</v>
      </c>
      <c r="AP32" s="423">
        <f t="shared" ref="AP32" si="428">AO69</f>
        <v>249</v>
      </c>
      <c r="AQ32" s="423">
        <f t="shared" ref="AQ32" si="429">AP69</f>
        <v>22</v>
      </c>
      <c r="AR32" s="423">
        <f t="shared" ref="AR32" si="430">AQ69</f>
        <v>113</v>
      </c>
      <c r="AS32" s="423">
        <f t="shared" ref="AS32" si="431">AR69</f>
        <v>0</v>
      </c>
      <c r="AT32" s="423">
        <f t="shared" ref="AT32" si="432">AS69</f>
        <v>8</v>
      </c>
      <c r="AU32" s="423">
        <f t="shared" ref="AU32" si="433">AT69</f>
        <v>244</v>
      </c>
      <c r="AV32" s="423">
        <f t="shared" ref="AV32" si="434">AU69</f>
        <v>238</v>
      </c>
      <c r="AW32" s="423">
        <f t="shared" ref="AW32" si="435">AV69</f>
        <v>77</v>
      </c>
      <c r="AX32" s="423">
        <f t="shared" ref="AX32" si="436">AW69</f>
        <v>162</v>
      </c>
      <c r="AY32" s="423">
        <f t="shared" ref="AY32" si="437">AX69</f>
        <v>136</v>
      </c>
      <c r="AZ32" s="423">
        <f t="shared" ref="AZ32" si="438">AY69</f>
        <v>79</v>
      </c>
      <c r="BA32" s="423">
        <f t="shared" ref="BA32" si="439">AZ69</f>
        <v>38</v>
      </c>
      <c r="BB32" s="423">
        <f t="shared" ref="BB32" si="440">BA69</f>
        <v>11</v>
      </c>
      <c r="BC32" s="423">
        <f t="shared" ref="BC32" si="441">BB69</f>
        <v>96</v>
      </c>
      <c r="BD32" s="423">
        <f t="shared" ref="BD32" si="442">BC69</f>
        <v>169</v>
      </c>
      <c r="BE32" s="423">
        <f t="shared" ref="BE32" si="443">BD69</f>
        <v>0</v>
      </c>
      <c r="BF32" s="423">
        <f t="shared" ref="BF32" si="444">BE69</f>
        <v>73</v>
      </c>
      <c r="BG32" s="423">
        <f t="shared" ref="BG32" si="445">BF69</f>
        <v>116</v>
      </c>
      <c r="BH32" s="423">
        <f t="shared" ref="BH32" si="446">BG69</f>
        <v>247</v>
      </c>
      <c r="BI32" s="423">
        <f t="shared" ref="BI32" si="447">BH69</f>
        <v>145</v>
      </c>
      <c r="BJ32" s="423">
        <f t="shared" ref="BJ32" si="448">BI69</f>
        <v>0</v>
      </c>
      <c r="BK32" s="423">
        <f t="shared" ref="BK32" si="449">BJ69</f>
        <v>191</v>
      </c>
      <c r="BL32" s="423">
        <f t="shared" ref="BL32" si="450">BK69</f>
        <v>285</v>
      </c>
      <c r="BM32" s="423">
        <f t="shared" ref="BM32" si="451">BL69</f>
        <v>318</v>
      </c>
      <c r="BN32" s="423">
        <f t="shared" ref="BN32" si="452">BM69</f>
        <v>0</v>
      </c>
      <c r="BO32" s="423">
        <f t="shared" ref="BO32" si="453">BN69</f>
        <v>403</v>
      </c>
      <c r="BP32" s="423">
        <f t="shared" ref="BP32" si="454">BO69</f>
        <v>292</v>
      </c>
      <c r="BQ32" s="423">
        <f t="shared" ref="BQ32" si="455">BP69</f>
        <v>89</v>
      </c>
      <c r="BR32" s="423">
        <f t="shared" ref="BR32" si="456">BQ69</f>
        <v>206</v>
      </c>
      <c r="BS32" s="423">
        <f t="shared" ref="BS32" si="457">BR69</f>
        <v>109</v>
      </c>
      <c r="BT32" s="423">
        <f t="shared" ref="BT32" si="458">BS69</f>
        <v>315</v>
      </c>
      <c r="BU32" s="423">
        <f t="shared" ref="BU32" si="459">BT69</f>
        <v>293</v>
      </c>
      <c r="BV32" s="423">
        <f t="shared" ref="BV32" si="460">BU69</f>
        <v>23</v>
      </c>
      <c r="BW32" s="423">
        <f t="shared" ref="BW32" si="461">BV69</f>
        <v>215</v>
      </c>
      <c r="BX32" s="423">
        <f t="shared" ref="BX32" si="462">BW69</f>
        <v>304</v>
      </c>
      <c r="BY32" s="423">
        <f t="shared" ref="BY32" si="463">BX69</f>
        <v>180</v>
      </c>
      <c r="BZ32" s="423">
        <f t="shared" ref="BZ32:CA32" si="464">BY69</f>
        <v>0</v>
      </c>
      <c r="CA32" s="423">
        <f t="shared" si="464"/>
        <v>58</v>
      </c>
      <c r="CB32" s="423">
        <f t="shared" ref="CB32" si="465">CA69</f>
        <v>117</v>
      </c>
      <c r="CC32" s="423">
        <f t="shared" ref="CC32" si="466">CB69</f>
        <v>0</v>
      </c>
      <c r="CD32" s="423">
        <f t="shared" ref="CD32" si="467">CC69</f>
        <v>147</v>
      </c>
      <c r="CE32" s="423">
        <f t="shared" ref="CE32" si="468">CD69</f>
        <v>220</v>
      </c>
      <c r="CF32" s="423">
        <f t="shared" ref="CF32" si="469">CE69</f>
        <v>123</v>
      </c>
      <c r="CG32" s="423">
        <f t="shared" ref="CG32" si="470">CF69</f>
        <v>477</v>
      </c>
      <c r="CH32" s="423">
        <f t="shared" ref="CH32" si="471">CG69</f>
        <v>10</v>
      </c>
      <c r="CI32" s="423">
        <f t="shared" ref="CI32" si="472">CH69</f>
        <v>138</v>
      </c>
      <c r="CJ32" s="423">
        <f t="shared" ref="CJ32" si="473">CI69</f>
        <v>408</v>
      </c>
      <c r="CK32" s="423">
        <f t="shared" ref="CK32" si="474">CJ69</f>
        <v>220</v>
      </c>
      <c r="CL32" s="423">
        <f t="shared" ref="CL32" si="475">CK69</f>
        <v>381</v>
      </c>
      <c r="CM32" s="423">
        <f t="shared" ref="CM32" si="476">CL69</f>
        <v>333</v>
      </c>
      <c r="CN32" s="423">
        <f t="shared" ref="CN32" si="477">CM69</f>
        <v>219</v>
      </c>
      <c r="CO32" s="423">
        <f t="shared" ref="CO32" si="478">CN69</f>
        <v>249</v>
      </c>
      <c r="CP32" s="423">
        <f t="shared" ref="CP32" si="479">CO69</f>
        <v>0</v>
      </c>
      <c r="CQ32" s="423">
        <f t="shared" ref="CQ32" si="480">CP69</f>
        <v>217</v>
      </c>
      <c r="CR32" s="423">
        <f t="shared" ref="CR32" si="481">CQ69</f>
        <v>190</v>
      </c>
      <c r="CS32" s="423">
        <f t="shared" ref="CS32" si="482">CR69</f>
        <v>154</v>
      </c>
      <c r="CT32" s="423">
        <f t="shared" ref="CT32" si="483">CS69</f>
        <v>147</v>
      </c>
      <c r="CU32" s="423">
        <f t="shared" ref="CU32" si="484">CT69</f>
        <v>66</v>
      </c>
      <c r="CV32" s="423">
        <f t="shared" ref="CV32" si="485">CU69</f>
        <v>333</v>
      </c>
      <c r="CW32" s="423">
        <f t="shared" ref="CW32" si="486">CV69</f>
        <v>0</v>
      </c>
      <c r="CX32" s="423">
        <f t="shared" ref="CX32" si="487">CW69</f>
        <v>167</v>
      </c>
      <c r="CY32" s="423">
        <f t="shared" ref="CY32" si="488">CX69</f>
        <v>234</v>
      </c>
      <c r="CZ32" s="423">
        <f t="shared" ref="CZ32" si="489">CY69</f>
        <v>154</v>
      </c>
      <c r="DA32" s="423">
        <f t="shared" ref="DA32" si="490">CZ69</f>
        <v>243</v>
      </c>
      <c r="DB32" s="423">
        <f t="shared" ref="DB32" si="491">DA69</f>
        <v>311</v>
      </c>
      <c r="DC32" s="423">
        <f t="shared" ref="DC32" si="492">DB69</f>
        <v>0</v>
      </c>
      <c r="DD32" s="423">
        <f t="shared" ref="DD32" si="493">DC69</f>
        <v>0</v>
      </c>
      <c r="DE32" s="423">
        <f t="shared" ref="DE32" si="494">DD69</f>
        <v>291</v>
      </c>
      <c r="DF32" s="423">
        <f t="shared" ref="DF32" si="495">DE69</f>
        <v>249</v>
      </c>
      <c r="DG32" s="423">
        <f t="shared" ref="DG32" si="496">DF69</f>
        <v>398</v>
      </c>
      <c r="DH32" s="423">
        <f t="shared" ref="DH32" si="497">DG69</f>
        <v>313</v>
      </c>
      <c r="DI32" s="423">
        <f t="shared" ref="DI32" si="498">DH69</f>
        <v>134</v>
      </c>
      <c r="DJ32" s="423">
        <f t="shared" ref="DJ32" si="499">DI69</f>
        <v>0</v>
      </c>
      <c r="DK32" s="423">
        <f t="shared" ref="DK32" si="500">DJ69</f>
        <v>0</v>
      </c>
      <c r="DL32" s="423">
        <f t="shared" ref="DL32" si="501">DK69</f>
        <v>245</v>
      </c>
      <c r="DM32" s="423">
        <f t="shared" ref="DM32" si="502">DL69</f>
        <v>512</v>
      </c>
      <c r="DN32" s="423">
        <f t="shared" ref="DN32" si="503">DM69</f>
        <v>433</v>
      </c>
      <c r="DO32" s="423">
        <f t="shared" ref="DO32" si="504">DN69</f>
        <v>416</v>
      </c>
      <c r="DP32" s="423">
        <f t="shared" ref="DP32" si="505">DO69</f>
        <v>395</v>
      </c>
      <c r="DQ32" s="423">
        <f t="shared" ref="DQ32" si="506">DP69</f>
        <v>226</v>
      </c>
      <c r="DR32" s="423">
        <f t="shared" ref="DR32" si="507">DQ69</f>
        <v>311</v>
      </c>
      <c r="DS32" s="423">
        <f t="shared" ref="DS32" si="508">DR69</f>
        <v>748</v>
      </c>
      <c r="DT32" s="423">
        <f t="shared" ref="DT32" si="509">DS69</f>
        <v>239</v>
      </c>
      <c r="DU32" s="423">
        <f t="shared" ref="DU32" si="510">DT69</f>
        <v>256</v>
      </c>
      <c r="DV32" s="423">
        <f t="shared" ref="DV32" si="511">DU69</f>
        <v>60</v>
      </c>
      <c r="DW32" s="423">
        <f t="shared" ref="DW32" si="512">DV69</f>
        <v>165</v>
      </c>
      <c r="DX32" s="423">
        <f t="shared" ref="DX32" si="513">DW69</f>
        <v>170</v>
      </c>
      <c r="DY32" s="423">
        <f t="shared" ref="DY32" si="514">DX69</f>
        <v>100</v>
      </c>
      <c r="DZ32" s="423">
        <f t="shared" ref="DZ32" si="515">DY69</f>
        <v>291</v>
      </c>
      <c r="EA32" s="423">
        <f t="shared" ref="EA32" si="516">DZ69</f>
        <v>22</v>
      </c>
      <c r="EB32" s="423">
        <f t="shared" ref="EB32" si="517">EA69</f>
        <v>256</v>
      </c>
      <c r="EC32" s="423">
        <f t="shared" ref="EC32" si="518">EB69</f>
        <v>567</v>
      </c>
      <c r="ED32" s="423">
        <f t="shared" ref="ED32" si="519">EC69</f>
        <v>302</v>
      </c>
      <c r="EE32" s="423">
        <f t="shared" ref="EE32" si="520">ED69</f>
        <v>456</v>
      </c>
      <c r="EF32" s="423">
        <f t="shared" ref="EF32" si="521">EE69</f>
        <v>0</v>
      </c>
      <c r="EG32" s="423">
        <f>EF70</f>
        <v>220</v>
      </c>
      <c r="EH32" s="423">
        <f t="shared" ref="EH32" si="522">EG69</f>
        <v>0</v>
      </c>
      <c r="EI32" s="423">
        <f t="shared" ref="EI32" si="523">EH69</f>
        <v>0</v>
      </c>
      <c r="EJ32" s="423">
        <f t="shared" ref="EJ32" si="524">EI69</f>
        <v>0</v>
      </c>
      <c r="EK32" s="423">
        <f t="shared" ref="EK32" si="525">EJ69</f>
        <v>0</v>
      </c>
      <c r="EL32" s="423">
        <f t="shared" ref="EL32" si="526">EK69</f>
        <v>0</v>
      </c>
      <c r="EM32" s="423">
        <f t="shared" ref="EM32" si="527">EL69</f>
        <v>0</v>
      </c>
      <c r="EN32" s="423">
        <f t="shared" ref="EN32" si="528">EM69</f>
        <v>0</v>
      </c>
      <c r="EO32" s="423">
        <f t="shared" ref="EO32" si="529">EN69</f>
        <v>0</v>
      </c>
      <c r="EP32" s="423">
        <f t="shared" ref="EP32" si="530">EO69</f>
        <v>0</v>
      </c>
      <c r="EQ32" s="423">
        <f t="shared" ref="EQ32" si="531">EP69</f>
        <v>0</v>
      </c>
      <c r="ER32" s="423">
        <f t="shared" ref="ER32" si="532">EQ69</f>
        <v>0</v>
      </c>
      <c r="ES32" s="423">
        <f t="shared" ref="ES32" si="533">ER69</f>
        <v>0</v>
      </c>
      <c r="ET32" s="423">
        <f t="shared" ref="ET32" si="534">ES69</f>
        <v>0</v>
      </c>
      <c r="EU32" s="423">
        <f t="shared" ref="EU32" si="535">ET69</f>
        <v>0</v>
      </c>
      <c r="EV32" s="423">
        <f t="shared" ref="EV32" si="536">EU69</f>
        <v>0</v>
      </c>
      <c r="EW32" s="423">
        <f t="shared" ref="EW32" si="537">EV69</f>
        <v>0</v>
      </c>
      <c r="EX32" s="423">
        <f t="shared" ref="EX32" si="538">EW69</f>
        <v>0</v>
      </c>
      <c r="EY32" s="423"/>
      <c r="EZ32" s="423"/>
      <c r="FA32" s="423"/>
      <c r="FB32" s="423"/>
      <c r="FC32" s="423"/>
      <c r="FD32" s="423"/>
      <c r="FE32" s="423"/>
      <c r="FF32" s="423"/>
      <c r="FG32" s="423"/>
      <c r="FH32" s="423"/>
      <c r="FI32" s="423"/>
      <c r="FJ32" s="423"/>
      <c r="FK32" s="423"/>
      <c r="FL32" s="423"/>
      <c r="FM32" s="423"/>
      <c r="FN32" s="423"/>
      <c r="FO32" s="423"/>
      <c r="FP32" s="423"/>
      <c r="FQ32" s="423"/>
      <c r="FR32" s="423"/>
      <c r="FS32" s="423"/>
      <c r="FT32" s="423"/>
      <c r="FU32" s="423"/>
      <c r="FV32" s="423"/>
      <c r="FW32" s="423"/>
      <c r="FX32" s="423"/>
      <c r="FY32" s="423"/>
      <c r="FZ32" s="423"/>
      <c r="GA32" s="423"/>
      <c r="GB32" s="423"/>
      <c r="GC32" s="423"/>
      <c r="GD32" s="423"/>
      <c r="GE32" s="423"/>
      <c r="GF32" s="423"/>
      <c r="GG32" s="423"/>
      <c r="GH32" s="423"/>
      <c r="GI32" s="423"/>
      <c r="GJ32" s="423"/>
      <c r="GK32" s="423"/>
      <c r="GL32" s="423"/>
      <c r="GM32" s="423"/>
      <c r="GN32" s="423"/>
      <c r="GO32" s="423"/>
      <c r="GP32" s="423"/>
      <c r="GQ32" s="423"/>
      <c r="GR32" s="423"/>
      <c r="GS32" s="423"/>
      <c r="GT32" s="423"/>
      <c r="GU32" s="423"/>
      <c r="GV32" s="423"/>
      <c r="GW32" s="423"/>
      <c r="GX32" s="423"/>
      <c r="GY32" s="423"/>
      <c r="GZ32" s="423"/>
      <c r="HA32" s="423"/>
      <c r="HB32" s="423"/>
      <c r="HC32" s="423"/>
      <c r="HD32" s="423"/>
      <c r="HE32" s="423"/>
      <c r="HF32" s="423"/>
      <c r="HG32" s="423"/>
      <c r="HH32" s="423"/>
      <c r="HI32" s="423"/>
      <c r="HJ32" s="423"/>
      <c r="HK32" s="423"/>
      <c r="HL32" s="423"/>
      <c r="HM32" s="423"/>
      <c r="HN32" s="423"/>
      <c r="HO32" s="423"/>
      <c r="HP32" s="423"/>
      <c r="HQ32" s="423"/>
      <c r="HR32" s="423"/>
      <c r="HS32" s="423"/>
      <c r="HT32" s="423"/>
      <c r="HU32" s="423"/>
      <c r="HV32" s="423"/>
      <c r="HW32" s="423"/>
      <c r="HX32" s="423"/>
      <c r="HY32" s="423"/>
      <c r="HZ32" s="423"/>
      <c r="IA32" s="423"/>
      <c r="IB32" s="423"/>
      <c r="IC32" s="423"/>
      <c r="ID32" s="423"/>
      <c r="IE32" s="423"/>
      <c r="IF32" s="423"/>
      <c r="IG32" s="423"/>
      <c r="IH32" s="423"/>
      <c r="II32" s="423"/>
      <c r="IJ32" s="423"/>
      <c r="IK32" s="423"/>
      <c r="IL32" s="423"/>
      <c r="IM32" s="423"/>
      <c r="IN32" s="423"/>
      <c r="IO32" s="423"/>
      <c r="IP32" s="423"/>
      <c r="IQ32" s="423"/>
      <c r="IR32" s="423"/>
      <c r="IS32" s="423"/>
      <c r="IT32" s="423"/>
      <c r="IU32" s="423"/>
      <c r="IV32" s="423"/>
      <c r="IW32" s="423"/>
      <c r="IX32" s="423"/>
      <c r="IY32" s="423"/>
      <c r="IZ32" s="423"/>
      <c r="JA32" s="423"/>
      <c r="JB32" s="423"/>
      <c r="JC32" s="423"/>
      <c r="JD32" s="423"/>
      <c r="JE32" s="423"/>
      <c r="JF32" s="423"/>
      <c r="JG32" s="423"/>
      <c r="JH32" s="423"/>
      <c r="JI32" s="423"/>
      <c r="JJ32" s="423"/>
      <c r="JK32" s="423"/>
      <c r="JL32" s="423"/>
      <c r="JM32" s="423"/>
      <c r="JN32" s="423"/>
      <c r="JO32" s="423"/>
      <c r="JP32" s="423"/>
      <c r="JQ32" s="423"/>
      <c r="JR32" s="423"/>
      <c r="JS32" s="423"/>
      <c r="JT32" s="423"/>
      <c r="JU32" s="423"/>
      <c r="JV32" s="423"/>
      <c r="JW32" s="423"/>
      <c r="JX32" s="423"/>
      <c r="JY32" s="423"/>
      <c r="JZ32" s="423"/>
      <c r="KA32" s="423"/>
      <c r="KB32" s="423"/>
      <c r="KC32" s="423"/>
      <c r="KD32" s="423"/>
      <c r="KE32" s="423"/>
      <c r="KF32" s="423"/>
      <c r="KG32" s="423"/>
      <c r="KH32" s="423"/>
      <c r="KI32" s="423"/>
      <c r="KJ32" s="423"/>
      <c r="KK32" s="423"/>
      <c r="KL32" s="423"/>
      <c r="KM32" s="423"/>
      <c r="KN32" s="1188"/>
      <c r="KO32" s="423"/>
      <c r="KP32" s="423"/>
      <c r="KQ32" s="423"/>
      <c r="KR32" s="423"/>
      <c r="KS32" s="423"/>
      <c r="KT32" s="423"/>
      <c r="KU32" s="423"/>
      <c r="KV32" s="423"/>
      <c r="KW32" s="423"/>
      <c r="KX32" s="423"/>
      <c r="KY32" s="423"/>
      <c r="KZ32" s="423"/>
      <c r="LA32" s="423"/>
      <c r="LB32" s="423"/>
      <c r="LC32" s="423"/>
      <c r="LD32" s="423"/>
      <c r="LE32" s="423"/>
      <c r="LF32" s="423"/>
      <c r="LG32" s="423"/>
      <c r="LH32" s="423"/>
      <c r="LI32" s="423"/>
      <c r="LJ32" s="423"/>
      <c r="LK32" s="423"/>
      <c r="LL32" s="423"/>
      <c r="LM32" s="423"/>
      <c r="LN32" s="423"/>
      <c r="LO32" s="423"/>
      <c r="LP32" s="423"/>
      <c r="LQ32" s="423"/>
      <c r="LR32" s="423"/>
      <c r="LS32" s="423"/>
      <c r="LT32" s="423"/>
      <c r="LU32" s="423"/>
      <c r="LV32" s="423"/>
      <c r="LW32" s="423"/>
      <c r="LX32" s="423"/>
      <c r="LY32" s="423"/>
      <c r="LZ32" s="423"/>
      <c r="MA32" s="423"/>
      <c r="MB32" s="423"/>
      <c r="MC32" s="423"/>
      <c r="MD32" s="423"/>
      <c r="ME32" s="423"/>
      <c r="MF32" s="423"/>
      <c r="MG32" s="423"/>
      <c r="MH32" s="423"/>
      <c r="MI32" s="423"/>
      <c r="MJ32" s="423"/>
      <c r="MK32" s="423"/>
      <c r="ML32" s="423"/>
      <c r="MM32" s="423"/>
      <c r="MN32" s="423"/>
      <c r="MO32" s="423"/>
      <c r="MP32" s="423"/>
      <c r="MQ32" s="423"/>
      <c r="MR32" s="423"/>
      <c r="MS32" s="423"/>
      <c r="MT32" s="423"/>
      <c r="MU32" s="423"/>
      <c r="MV32" s="423"/>
      <c r="MW32" s="423"/>
      <c r="MX32" s="423"/>
      <c r="MY32" s="423"/>
      <c r="MZ32" s="423"/>
      <c r="NA32" s="423"/>
      <c r="NB32" s="423"/>
      <c r="NC32" s="423"/>
      <c r="ND32" s="423"/>
      <c r="NE32" s="423"/>
      <c r="NF32" s="423"/>
      <c r="NG32" s="423"/>
      <c r="NH32" s="423"/>
    </row>
    <row r="33" spans="1:372" ht="15" customHeight="1">
      <c r="A33" s="68" t="s">
        <v>730</v>
      </c>
      <c r="B33" s="426">
        <v>0</v>
      </c>
      <c r="C33" s="426">
        <f>B92</f>
        <v>0</v>
      </c>
      <c r="D33" s="426">
        <f t="shared" ref="D33:Y33" si="539">C92</f>
        <v>489</v>
      </c>
      <c r="E33" s="426">
        <f>D92</f>
        <v>556</v>
      </c>
      <c r="F33" s="426">
        <f t="shared" si="539"/>
        <v>573</v>
      </c>
      <c r="G33" s="426">
        <f t="shared" si="539"/>
        <v>457</v>
      </c>
      <c r="H33" s="426">
        <f t="shared" si="539"/>
        <v>0</v>
      </c>
      <c r="I33" s="426">
        <f t="shared" si="539"/>
        <v>0</v>
      </c>
      <c r="J33" s="426">
        <f t="shared" si="539"/>
        <v>187</v>
      </c>
      <c r="K33" s="426">
        <f t="shared" si="539"/>
        <v>587</v>
      </c>
      <c r="L33" s="426">
        <f t="shared" si="539"/>
        <v>106</v>
      </c>
      <c r="M33" s="426">
        <f t="shared" si="539"/>
        <v>283</v>
      </c>
      <c r="N33" s="426">
        <f t="shared" si="539"/>
        <v>114</v>
      </c>
      <c r="O33" s="426">
        <f t="shared" si="539"/>
        <v>0</v>
      </c>
      <c r="P33" s="426">
        <f t="shared" si="539"/>
        <v>0</v>
      </c>
      <c r="Q33" s="426">
        <f t="shared" si="539"/>
        <v>39</v>
      </c>
      <c r="R33" s="426">
        <f t="shared" si="539"/>
        <v>30</v>
      </c>
      <c r="S33" s="426">
        <f t="shared" si="539"/>
        <v>27</v>
      </c>
      <c r="T33" s="426">
        <f t="shared" si="539"/>
        <v>4</v>
      </c>
      <c r="U33" s="426">
        <f t="shared" si="539"/>
        <v>7</v>
      </c>
      <c r="V33" s="426">
        <f t="shared" si="539"/>
        <v>0</v>
      </c>
      <c r="W33" s="426">
        <f t="shared" si="539"/>
        <v>0</v>
      </c>
      <c r="X33" s="426">
        <f t="shared" si="539"/>
        <v>0</v>
      </c>
      <c r="Y33" s="426">
        <f t="shared" si="539"/>
        <v>55</v>
      </c>
      <c r="Z33" s="426">
        <f t="shared" ref="Z33" si="540">Y92</f>
        <v>226</v>
      </c>
      <c r="AA33" s="426">
        <f t="shared" ref="AA33" si="541">Z92</f>
        <v>164</v>
      </c>
      <c r="AB33" s="426">
        <f t="shared" ref="AB33" si="542">AA92</f>
        <v>0</v>
      </c>
      <c r="AC33" s="426">
        <f t="shared" ref="AC33" si="543">AB92</f>
        <v>0</v>
      </c>
      <c r="AD33" s="426">
        <f t="shared" ref="AD33" si="544">AC92</f>
        <v>0</v>
      </c>
      <c r="AE33" s="426">
        <f t="shared" ref="AE33" si="545">AD92</f>
        <v>0</v>
      </c>
      <c r="AF33" s="426">
        <f t="shared" ref="AF33" si="546">AE92</f>
        <v>140</v>
      </c>
      <c r="AG33" s="426">
        <f t="shared" ref="AG33" si="547">AF92</f>
        <v>271</v>
      </c>
      <c r="AH33" s="426">
        <f>AG92</f>
        <v>293</v>
      </c>
      <c r="AI33" s="426">
        <f>AH92</f>
        <v>0</v>
      </c>
      <c r="AJ33" s="426">
        <f t="shared" ref="AJ33" si="548">AI92</f>
        <v>0</v>
      </c>
      <c r="AK33" s="426">
        <f t="shared" ref="AK33" si="549">AJ92</f>
        <v>0</v>
      </c>
      <c r="AL33" s="426">
        <f t="shared" ref="AL33" si="550">AK92</f>
        <v>83</v>
      </c>
      <c r="AM33" s="426">
        <f t="shared" ref="AM33" si="551">AL92</f>
        <v>68</v>
      </c>
      <c r="AN33" s="426">
        <f t="shared" ref="AN33" si="552">AM92</f>
        <v>95</v>
      </c>
      <c r="AO33" s="426">
        <f t="shared" ref="AO33" si="553">AN92</f>
        <v>89</v>
      </c>
      <c r="AP33" s="426">
        <f t="shared" ref="AP33" si="554">AO92</f>
        <v>204</v>
      </c>
      <c r="AQ33" s="426">
        <f t="shared" ref="AQ33" si="555">AP92</f>
        <v>0</v>
      </c>
      <c r="AR33" s="426">
        <f t="shared" ref="AR33" si="556">AQ92</f>
        <v>0</v>
      </c>
      <c r="AS33" s="426">
        <f t="shared" ref="AS33" si="557">AR92</f>
        <v>0</v>
      </c>
      <c r="AT33" s="426">
        <f t="shared" ref="AT33" si="558">AS92</f>
        <v>114</v>
      </c>
      <c r="AU33" s="426">
        <f t="shared" ref="AU33" si="559">AT92</f>
        <v>181</v>
      </c>
      <c r="AV33" s="426">
        <f t="shared" ref="AV33" si="560">AU92</f>
        <v>201</v>
      </c>
      <c r="AW33" s="426">
        <f t="shared" ref="AW33" si="561">AV92</f>
        <v>105</v>
      </c>
      <c r="AX33" s="426">
        <f t="shared" ref="AX33" si="562">AW92</f>
        <v>0</v>
      </c>
      <c r="AY33" s="426">
        <f t="shared" ref="AY33" si="563">AX92</f>
        <v>0</v>
      </c>
      <c r="AZ33" s="426">
        <f t="shared" ref="AZ33" si="564">AY92</f>
        <v>85</v>
      </c>
      <c r="BA33" s="426">
        <f t="shared" ref="BA33" si="565">AZ92</f>
        <v>237</v>
      </c>
      <c r="BB33" s="426">
        <f t="shared" ref="BB33" si="566">BA92</f>
        <v>0</v>
      </c>
      <c r="BC33" s="426">
        <f t="shared" ref="BC33" si="567">BB92</f>
        <v>0</v>
      </c>
      <c r="BD33" s="426">
        <f t="shared" ref="BD33" si="568">BC92</f>
        <v>0</v>
      </c>
      <c r="BE33" s="426">
        <f t="shared" ref="BE33" si="569">BD92</f>
        <v>0</v>
      </c>
      <c r="BF33" s="426">
        <f t="shared" ref="BF33" si="570">BE92</f>
        <v>0</v>
      </c>
      <c r="BG33" s="426">
        <f t="shared" ref="BG33" si="571">BF92</f>
        <v>246</v>
      </c>
      <c r="BH33" s="426">
        <f t="shared" ref="BH33" si="572">BG92</f>
        <v>192</v>
      </c>
      <c r="BI33" s="426">
        <f t="shared" ref="BI33" si="573">BH92</f>
        <v>289</v>
      </c>
      <c r="BJ33" s="426">
        <f t="shared" ref="BJ33" si="574">BI92</f>
        <v>79</v>
      </c>
      <c r="BK33" s="426">
        <f t="shared" ref="BK33" si="575">BJ92</f>
        <v>232</v>
      </c>
      <c r="BL33" s="426">
        <f t="shared" ref="BL33" si="576">BK92</f>
        <v>0</v>
      </c>
      <c r="BM33" s="426">
        <f t="shared" ref="BM33" si="577">BL92</f>
        <v>0</v>
      </c>
      <c r="BN33" s="426">
        <f t="shared" ref="BN33" si="578">BM92</f>
        <v>0</v>
      </c>
      <c r="BO33" s="426">
        <f t="shared" ref="BO33" si="579">BN92</f>
        <v>72</v>
      </c>
      <c r="BP33" s="426">
        <f t="shared" ref="BP33" si="580">BO92</f>
        <v>133</v>
      </c>
      <c r="BQ33" s="426">
        <f t="shared" ref="BQ33" si="581">BP92</f>
        <v>180</v>
      </c>
      <c r="BR33" s="426">
        <f t="shared" ref="BR33" si="582">BQ92</f>
        <v>123</v>
      </c>
      <c r="BS33" s="426">
        <f t="shared" ref="BS33" si="583">BR92</f>
        <v>0</v>
      </c>
      <c r="BT33" s="426">
        <f t="shared" ref="BT33" si="584">BS92</f>
        <v>0</v>
      </c>
      <c r="BU33" s="426">
        <f t="shared" ref="BU33" si="585">BT92</f>
        <v>0</v>
      </c>
      <c r="BV33" s="426">
        <f t="shared" ref="BV33" si="586">BU92</f>
        <v>150</v>
      </c>
      <c r="BW33" s="426">
        <f t="shared" ref="BW33" si="587">BV92</f>
        <v>172</v>
      </c>
      <c r="BX33" s="426">
        <f t="shared" ref="BX33" si="588">BW92</f>
        <v>14</v>
      </c>
      <c r="BY33" s="426">
        <f t="shared" ref="BY33" si="589">BX92</f>
        <v>80</v>
      </c>
      <c r="BZ33" s="426">
        <f t="shared" ref="BZ33" si="590">BY92</f>
        <v>0</v>
      </c>
      <c r="CA33" s="426">
        <f t="shared" ref="CA33" si="591">BZ92</f>
        <v>0</v>
      </c>
      <c r="CB33" s="426">
        <f t="shared" ref="CB33" si="592">CA92</f>
        <v>0</v>
      </c>
      <c r="CC33" s="426">
        <f t="shared" ref="CC33" si="593">CB92</f>
        <v>164</v>
      </c>
      <c r="CD33" s="426">
        <f t="shared" ref="CD33" si="594">CC92</f>
        <v>140</v>
      </c>
      <c r="CE33" s="426">
        <f t="shared" ref="CE33" si="595">CD92</f>
        <v>0</v>
      </c>
      <c r="CF33" s="426">
        <f t="shared" ref="CF33" si="596">CE92</f>
        <v>0</v>
      </c>
      <c r="CG33" s="426">
        <f t="shared" ref="CG33" si="597">CF92</f>
        <v>0</v>
      </c>
      <c r="CH33" s="426">
        <f t="shared" ref="CH33" si="598">CG92</f>
        <v>0</v>
      </c>
      <c r="CI33" s="426">
        <f t="shared" ref="CI33" si="599">CH92</f>
        <v>0</v>
      </c>
      <c r="CJ33" s="426">
        <f t="shared" ref="CJ33" si="600">CI92</f>
        <v>0</v>
      </c>
      <c r="CK33" s="426">
        <f t="shared" ref="CK33" si="601">CJ92</f>
        <v>0</v>
      </c>
      <c r="CL33" s="426">
        <f t="shared" ref="CL33" si="602">CK92</f>
        <v>204</v>
      </c>
      <c r="CM33" s="426">
        <f t="shared" ref="CM33" si="603">CL92</f>
        <v>24</v>
      </c>
      <c r="CN33" s="426">
        <f t="shared" ref="CN33" si="604">CM92</f>
        <v>0</v>
      </c>
      <c r="CO33" s="426">
        <f t="shared" ref="CO33" si="605">CN92</f>
        <v>0</v>
      </c>
      <c r="CP33" s="426">
        <f t="shared" ref="CP33" si="606">CO92</f>
        <v>0</v>
      </c>
      <c r="CQ33" s="426">
        <f t="shared" ref="CQ33" si="607">CP92</f>
        <v>0</v>
      </c>
      <c r="CR33" s="426">
        <f t="shared" ref="CR33" si="608">CQ92</f>
        <v>65</v>
      </c>
      <c r="CS33" s="426">
        <f t="shared" ref="CS33" si="609">CR92</f>
        <v>60</v>
      </c>
      <c r="CT33" s="426">
        <f t="shared" ref="CT33" si="610">CS92</f>
        <v>151</v>
      </c>
      <c r="CU33" s="426">
        <f t="shared" ref="CU33" si="611">CT92</f>
        <v>0</v>
      </c>
      <c r="CV33" s="426">
        <f t="shared" ref="CV33" si="612">CU92</f>
        <v>0</v>
      </c>
      <c r="CW33" s="426">
        <f t="shared" ref="CW33" si="613">CV92</f>
        <v>0</v>
      </c>
      <c r="CX33" s="426">
        <f t="shared" ref="CX33" si="614">CW92</f>
        <v>48</v>
      </c>
      <c r="CY33" s="426">
        <f t="shared" ref="CY33" si="615">CX92</f>
        <v>131</v>
      </c>
      <c r="CZ33" s="426">
        <f t="shared" ref="CZ33" si="616">CY92</f>
        <v>141</v>
      </c>
      <c r="DA33" s="426">
        <f t="shared" ref="DA33" si="617">CZ92</f>
        <v>29</v>
      </c>
      <c r="DB33" s="426">
        <f t="shared" ref="DB33" si="618">DA92</f>
        <v>0</v>
      </c>
      <c r="DC33" s="426">
        <f t="shared" ref="DC33" si="619">DB92</f>
        <v>0</v>
      </c>
      <c r="DD33" s="426">
        <f t="shared" ref="DD33" si="620">DC92</f>
        <v>0</v>
      </c>
      <c r="DE33" s="426">
        <f t="shared" ref="DE33" si="621">DD92</f>
        <v>0</v>
      </c>
      <c r="DF33" s="426">
        <f t="shared" ref="DF33" si="622">DE92</f>
        <v>0</v>
      </c>
      <c r="DG33" s="426">
        <f t="shared" ref="DG33" si="623">DF92</f>
        <v>0</v>
      </c>
      <c r="DH33" s="426">
        <f t="shared" ref="DH33" si="624">DG92</f>
        <v>0</v>
      </c>
      <c r="DI33" s="426">
        <f t="shared" ref="DI33" si="625">DH92</f>
        <v>0</v>
      </c>
      <c r="DJ33" s="426">
        <f t="shared" ref="DJ33" si="626">DI92</f>
        <v>0</v>
      </c>
      <c r="DK33" s="426">
        <f t="shared" ref="DK33" si="627">DJ92</f>
        <v>0</v>
      </c>
      <c r="DL33" s="426">
        <f t="shared" ref="DL33" si="628">DK92</f>
        <v>0</v>
      </c>
      <c r="DM33" s="426">
        <f t="shared" ref="DM33" si="629">DL92</f>
        <v>0</v>
      </c>
      <c r="DN33" s="426">
        <f t="shared" ref="DN33" si="630">DM92</f>
        <v>0</v>
      </c>
      <c r="DO33" s="426">
        <f t="shared" ref="DO33" si="631">DN92</f>
        <v>0</v>
      </c>
      <c r="DP33" s="426">
        <f t="shared" ref="DP33" si="632">DO92</f>
        <v>0</v>
      </c>
      <c r="DQ33" s="426">
        <f t="shared" ref="DQ33" si="633">DP92</f>
        <v>0</v>
      </c>
      <c r="DR33" s="426">
        <f t="shared" ref="DR33" si="634">DQ92</f>
        <v>1</v>
      </c>
      <c r="DS33" s="426">
        <f t="shared" ref="DS33" si="635">DR92</f>
        <v>224</v>
      </c>
      <c r="DT33" s="426">
        <f t="shared" ref="DT33" si="636">DS92</f>
        <v>225</v>
      </c>
      <c r="DU33" s="426">
        <f t="shared" ref="DU33" si="637">DT92</f>
        <v>26</v>
      </c>
      <c r="DV33" s="426">
        <f t="shared" ref="DV33" si="638">DU92</f>
        <v>0</v>
      </c>
      <c r="DW33" s="426">
        <f t="shared" ref="DW33" si="639">DV92</f>
        <v>0</v>
      </c>
      <c r="DX33" s="426">
        <f t="shared" ref="DX33" si="640">DW92</f>
        <v>0</v>
      </c>
      <c r="DY33" s="426">
        <f t="shared" ref="DY33" si="641">DX92</f>
        <v>239</v>
      </c>
      <c r="DZ33" s="426">
        <f t="shared" ref="DZ33" si="642">DY92</f>
        <v>0</v>
      </c>
      <c r="EA33" s="426">
        <f t="shared" ref="EA33" si="643">DZ92</f>
        <v>116</v>
      </c>
      <c r="EB33" s="426">
        <f t="shared" ref="EB33" si="644">EA92</f>
        <v>244</v>
      </c>
      <c r="EC33" s="426">
        <f t="shared" ref="EC33" si="645">EB92</f>
        <v>32</v>
      </c>
      <c r="ED33" s="426">
        <f t="shared" ref="ED33" si="646">EC92</f>
        <v>0</v>
      </c>
      <c r="EE33" s="426">
        <f t="shared" ref="EE33" si="647">ED92</f>
        <v>0</v>
      </c>
      <c r="EF33" s="426">
        <f t="shared" ref="EF33" si="648">EE92</f>
        <v>49</v>
      </c>
      <c r="EG33" s="426">
        <f t="shared" ref="EG33" si="649">EF92</f>
        <v>104</v>
      </c>
      <c r="EH33" s="426">
        <f t="shared" ref="EH33" si="650">EG92</f>
        <v>0</v>
      </c>
      <c r="EI33" s="426">
        <f t="shared" ref="EI33" si="651">EH92</f>
        <v>0</v>
      </c>
      <c r="EJ33" s="426">
        <f t="shared" ref="EJ33" si="652">EI92</f>
        <v>0</v>
      </c>
      <c r="EK33" s="426">
        <f t="shared" ref="EK33" si="653">EJ92</f>
        <v>0</v>
      </c>
      <c r="EL33" s="426">
        <f t="shared" ref="EL33" si="654">EK92</f>
        <v>0</v>
      </c>
      <c r="EM33" s="426">
        <f t="shared" ref="EM33" si="655">EL92</f>
        <v>0</v>
      </c>
      <c r="EN33" s="426">
        <f t="shared" ref="EN33" si="656">EM92</f>
        <v>0</v>
      </c>
      <c r="EO33" s="426">
        <f t="shared" ref="EO33" si="657">EN92</f>
        <v>0</v>
      </c>
      <c r="EP33" s="426">
        <f t="shared" ref="EP33" si="658">EO92</f>
        <v>0</v>
      </c>
      <c r="EQ33" s="426">
        <f t="shared" ref="EQ33" si="659">EP92</f>
        <v>0</v>
      </c>
      <c r="ER33" s="426">
        <f t="shared" ref="ER33" si="660">EQ92</f>
        <v>0</v>
      </c>
      <c r="ES33" s="426">
        <f t="shared" ref="ES33" si="661">ER92</f>
        <v>0</v>
      </c>
      <c r="ET33" s="426">
        <f t="shared" ref="ET33" si="662">ES92</f>
        <v>0</v>
      </c>
      <c r="EU33" s="426">
        <f t="shared" ref="EU33" si="663">ET92</f>
        <v>0</v>
      </c>
      <c r="EV33" s="426">
        <f t="shared" ref="EV33" si="664">EU92</f>
        <v>0</v>
      </c>
      <c r="EW33" s="426">
        <f t="shared" ref="EW33" si="665">EV92</f>
        <v>0</v>
      </c>
      <c r="EX33" s="426">
        <f t="shared" ref="EX33" si="666">EW92</f>
        <v>0</v>
      </c>
      <c r="EY33" s="426"/>
      <c r="EZ33" s="426"/>
      <c r="FA33" s="426"/>
      <c r="FB33" s="426"/>
      <c r="FC33" s="426"/>
      <c r="FD33" s="426"/>
      <c r="FE33" s="426"/>
      <c r="FF33" s="426"/>
      <c r="FG33" s="426"/>
      <c r="FH33" s="426"/>
      <c r="FI33" s="426"/>
      <c r="FJ33" s="426"/>
      <c r="FK33" s="426"/>
      <c r="FL33" s="426"/>
      <c r="FM33" s="426"/>
      <c r="FN33" s="426"/>
      <c r="FO33" s="426"/>
      <c r="FP33" s="426"/>
      <c r="FQ33" s="426"/>
      <c r="FR33" s="426"/>
      <c r="FS33" s="426"/>
      <c r="FT33" s="426"/>
      <c r="FU33" s="426"/>
      <c r="FV33" s="426"/>
      <c r="FW33" s="426"/>
      <c r="FX33" s="426"/>
      <c r="FY33" s="426"/>
      <c r="FZ33" s="426"/>
      <c r="GA33" s="426"/>
      <c r="GB33" s="426"/>
      <c r="GC33" s="426"/>
      <c r="GD33" s="426"/>
      <c r="GE33" s="426"/>
      <c r="GF33" s="426"/>
      <c r="GG33" s="426"/>
      <c r="GH33" s="426"/>
      <c r="GI33" s="426"/>
      <c r="GJ33" s="426"/>
      <c r="GK33" s="426"/>
      <c r="GL33" s="426"/>
      <c r="GM33" s="426"/>
      <c r="GN33" s="426"/>
      <c r="GO33" s="426"/>
      <c r="GP33" s="426"/>
      <c r="GQ33" s="426"/>
      <c r="GR33" s="426"/>
      <c r="GS33" s="426"/>
      <c r="GT33" s="426"/>
      <c r="GU33" s="426"/>
      <c r="GV33" s="426"/>
      <c r="GW33" s="426"/>
      <c r="GX33" s="426"/>
      <c r="GY33" s="426"/>
      <c r="GZ33" s="426"/>
      <c r="HA33" s="426"/>
      <c r="HB33" s="426"/>
      <c r="HC33" s="426"/>
      <c r="HD33" s="426"/>
      <c r="HE33" s="426"/>
      <c r="HF33" s="426"/>
      <c r="HG33" s="426"/>
      <c r="HH33" s="426"/>
      <c r="HI33" s="426"/>
      <c r="HJ33" s="426"/>
      <c r="HK33" s="426"/>
      <c r="HL33" s="426"/>
      <c r="HM33" s="426"/>
      <c r="HN33" s="426"/>
      <c r="HO33" s="426"/>
      <c r="HP33" s="426"/>
      <c r="HQ33" s="426"/>
      <c r="HR33" s="426"/>
      <c r="HS33" s="426"/>
      <c r="HT33" s="426"/>
      <c r="HU33" s="426"/>
      <c r="HV33" s="426"/>
      <c r="HW33" s="426"/>
      <c r="HX33" s="426"/>
      <c r="HY33" s="426"/>
      <c r="HZ33" s="426"/>
      <c r="IA33" s="426"/>
      <c r="IB33" s="426"/>
      <c r="IC33" s="426"/>
      <c r="ID33" s="426"/>
      <c r="IE33" s="426"/>
      <c r="IF33" s="426"/>
      <c r="IG33" s="426"/>
      <c r="IH33" s="426"/>
      <c r="II33" s="426"/>
      <c r="IJ33" s="426"/>
      <c r="IK33" s="426"/>
      <c r="IL33" s="426"/>
      <c r="IM33" s="426"/>
      <c r="IN33" s="426"/>
      <c r="IO33" s="426"/>
      <c r="IP33" s="426"/>
      <c r="IQ33" s="426"/>
      <c r="IR33" s="426"/>
      <c r="IS33" s="426"/>
      <c r="IT33" s="426"/>
      <c r="IU33" s="426"/>
      <c r="IV33" s="426"/>
      <c r="IW33" s="426"/>
      <c r="IX33" s="426"/>
      <c r="IY33" s="426"/>
      <c r="IZ33" s="426"/>
      <c r="JA33" s="426"/>
      <c r="JB33" s="426"/>
      <c r="JC33" s="426"/>
      <c r="JD33" s="426"/>
      <c r="JE33" s="426"/>
      <c r="JF33" s="426"/>
      <c r="JG33" s="426"/>
      <c r="JH33" s="426"/>
      <c r="JI33" s="426"/>
      <c r="JJ33" s="426"/>
      <c r="JK33" s="426"/>
      <c r="JL33" s="426"/>
      <c r="JM33" s="426"/>
      <c r="JN33" s="426"/>
      <c r="JO33" s="426"/>
      <c r="JP33" s="426"/>
      <c r="JQ33" s="426"/>
      <c r="JR33" s="426"/>
      <c r="JS33" s="426"/>
      <c r="JT33" s="426"/>
      <c r="JU33" s="426"/>
      <c r="JV33" s="426"/>
      <c r="JW33" s="426"/>
      <c r="JX33" s="426"/>
      <c r="JY33" s="426"/>
      <c r="JZ33" s="426"/>
      <c r="KA33" s="426"/>
      <c r="KB33" s="426"/>
      <c r="KC33" s="426"/>
      <c r="KD33" s="426"/>
      <c r="KE33" s="426"/>
      <c r="KF33" s="426"/>
      <c r="KG33" s="426"/>
      <c r="KH33" s="426"/>
      <c r="KI33" s="426"/>
      <c r="KJ33" s="426"/>
      <c r="KK33" s="426"/>
      <c r="KL33" s="426"/>
      <c r="KM33" s="426"/>
      <c r="KN33" s="1188"/>
      <c r="KO33" s="426"/>
      <c r="KP33" s="426"/>
      <c r="KQ33" s="426"/>
      <c r="KR33" s="426"/>
      <c r="KS33" s="426"/>
      <c r="KT33" s="426"/>
      <c r="KU33" s="426"/>
      <c r="KV33" s="426"/>
      <c r="KW33" s="426"/>
      <c r="KX33" s="426"/>
      <c r="KY33" s="426"/>
      <c r="KZ33" s="426"/>
      <c r="LA33" s="426"/>
      <c r="LB33" s="426"/>
      <c r="LC33" s="426"/>
      <c r="LD33" s="426"/>
      <c r="LE33" s="426"/>
      <c r="LF33" s="426"/>
      <c r="LG33" s="426"/>
      <c r="LH33" s="426"/>
      <c r="LI33" s="426"/>
      <c r="LJ33" s="426"/>
      <c r="LK33" s="426"/>
      <c r="LL33" s="426"/>
      <c r="LM33" s="426"/>
      <c r="LN33" s="426"/>
      <c r="LO33" s="426"/>
      <c r="LP33" s="426"/>
      <c r="LQ33" s="426"/>
      <c r="LR33" s="426"/>
      <c r="LS33" s="426"/>
      <c r="LT33" s="426"/>
      <c r="LU33" s="426"/>
      <c r="LV33" s="426"/>
      <c r="LW33" s="426"/>
      <c r="LX33" s="426"/>
      <c r="LY33" s="426"/>
      <c r="LZ33" s="426"/>
      <c r="MA33" s="426"/>
      <c r="MB33" s="426"/>
      <c r="MC33" s="426"/>
      <c r="MD33" s="426"/>
      <c r="ME33" s="426"/>
      <c r="MF33" s="426"/>
      <c r="MG33" s="426"/>
      <c r="MH33" s="426"/>
      <c r="MI33" s="426"/>
      <c r="MJ33" s="426"/>
      <c r="MK33" s="426"/>
      <c r="ML33" s="426"/>
      <c r="MM33" s="426"/>
      <c r="MN33" s="426"/>
      <c r="MO33" s="426"/>
      <c r="MP33" s="426"/>
      <c r="MQ33" s="426"/>
      <c r="MR33" s="426"/>
      <c r="MS33" s="426"/>
      <c r="MT33" s="426"/>
      <c r="MU33" s="426"/>
      <c r="MV33" s="426"/>
      <c r="MW33" s="426"/>
      <c r="MX33" s="426"/>
      <c r="MY33" s="426"/>
      <c r="MZ33" s="426"/>
      <c r="NA33" s="426"/>
      <c r="NB33" s="426"/>
      <c r="NC33" s="426"/>
      <c r="ND33" s="426"/>
      <c r="NE33" s="426"/>
      <c r="NF33" s="426"/>
      <c r="NG33" s="426"/>
      <c r="NH33" s="426"/>
    </row>
    <row r="34" spans="1:372" ht="15" customHeight="1">
      <c r="A34" s="69" t="s">
        <v>731</v>
      </c>
      <c r="B34" s="427">
        <f>SUM(B32:B33)</f>
        <v>636</v>
      </c>
      <c r="C34" s="427">
        <f>SUM(C32:C33)</f>
        <v>780</v>
      </c>
      <c r="D34" s="427">
        <f t="shared" ref="D34:Y34" si="667">SUM(D32:D33)</f>
        <v>1314</v>
      </c>
      <c r="E34" s="427">
        <f t="shared" si="667"/>
        <v>1138</v>
      </c>
      <c r="F34" s="427">
        <f t="shared" si="667"/>
        <v>1114</v>
      </c>
      <c r="G34" s="427">
        <f t="shared" si="667"/>
        <v>920</v>
      </c>
      <c r="H34" s="427">
        <f t="shared" si="667"/>
        <v>310</v>
      </c>
      <c r="I34" s="427">
        <f t="shared" si="667"/>
        <v>675</v>
      </c>
      <c r="J34" s="427">
        <f t="shared" si="667"/>
        <v>559</v>
      </c>
      <c r="K34" s="427">
        <f t="shared" si="667"/>
        <v>1079</v>
      </c>
      <c r="L34" s="427">
        <f t="shared" si="667"/>
        <v>202</v>
      </c>
      <c r="M34" s="427">
        <f t="shared" si="667"/>
        <v>367</v>
      </c>
      <c r="N34" s="427">
        <f t="shared" si="667"/>
        <v>548</v>
      </c>
      <c r="O34" s="427">
        <f t="shared" si="667"/>
        <v>243</v>
      </c>
      <c r="P34" s="427">
        <f t="shared" si="667"/>
        <v>78</v>
      </c>
      <c r="Q34" s="427">
        <f t="shared" si="667"/>
        <v>226</v>
      </c>
      <c r="R34" s="427">
        <f t="shared" si="667"/>
        <v>135</v>
      </c>
      <c r="S34" s="427">
        <f t="shared" si="667"/>
        <v>240</v>
      </c>
      <c r="T34" s="427">
        <f t="shared" si="667"/>
        <v>126</v>
      </c>
      <c r="U34" s="427">
        <f t="shared" si="667"/>
        <v>366</v>
      </c>
      <c r="V34" s="427">
        <f t="shared" si="667"/>
        <v>261</v>
      </c>
      <c r="W34" s="427">
        <f t="shared" si="667"/>
        <v>119</v>
      </c>
      <c r="X34" s="427">
        <f t="shared" si="667"/>
        <v>155</v>
      </c>
      <c r="Y34" s="427">
        <f t="shared" si="667"/>
        <v>55</v>
      </c>
      <c r="Z34" s="427">
        <f t="shared" ref="Z34:BZ34" si="668">SUM(Z32:Z33)</f>
        <v>450</v>
      </c>
      <c r="AA34" s="427">
        <f t="shared" si="668"/>
        <v>415</v>
      </c>
      <c r="AB34" s="427">
        <f t="shared" si="668"/>
        <v>0</v>
      </c>
      <c r="AC34" s="427">
        <f t="shared" si="668"/>
        <v>91</v>
      </c>
      <c r="AD34" s="427">
        <f t="shared" si="668"/>
        <v>239</v>
      </c>
      <c r="AE34" s="427">
        <f t="shared" si="668"/>
        <v>6</v>
      </c>
      <c r="AF34" s="427">
        <f t="shared" si="668"/>
        <v>167</v>
      </c>
      <c r="AG34" s="427">
        <f t="shared" si="668"/>
        <v>550</v>
      </c>
      <c r="AH34" s="427">
        <f>SUM(AH32:AH33)</f>
        <v>296</v>
      </c>
      <c r="AI34" s="427">
        <f t="shared" si="668"/>
        <v>51</v>
      </c>
      <c r="AJ34" s="427">
        <f t="shared" si="668"/>
        <v>39</v>
      </c>
      <c r="AK34" s="427">
        <f t="shared" si="668"/>
        <v>204</v>
      </c>
      <c r="AL34" s="427">
        <f t="shared" si="668"/>
        <v>136</v>
      </c>
      <c r="AM34" s="427">
        <f t="shared" si="668"/>
        <v>131</v>
      </c>
      <c r="AN34" s="427">
        <f t="shared" si="668"/>
        <v>163</v>
      </c>
      <c r="AO34" s="427">
        <f t="shared" si="668"/>
        <v>417</v>
      </c>
      <c r="AP34" s="427">
        <f t="shared" si="668"/>
        <v>453</v>
      </c>
      <c r="AQ34" s="427">
        <f t="shared" si="668"/>
        <v>22</v>
      </c>
      <c r="AR34" s="427">
        <f t="shared" si="668"/>
        <v>113</v>
      </c>
      <c r="AS34" s="427">
        <f t="shared" si="668"/>
        <v>0</v>
      </c>
      <c r="AT34" s="427">
        <f t="shared" si="668"/>
        <v>122</v>
      </c>
      <c r="AU34" s="427">
        <f t="shared" si="668"/>
        <v>425</v>
      </c>
      <c r="AV34" s="427">
        <f t="shared" si="668"/>
        <v>439</v>
      </c>
      <c r="AW34" s="427">
        <f t="shared" si="668"/>
        <v>182</v>
      </c>
      <c r="AX34" s="427">
        <f t="shared" si="668"/>
        <v>162</v>
      </c>
      <c r="AY34" s="427">
        <f t="shared" si="668"/>
        <v>136</v>
      </c>
      <c r="AZ34" s="427">
        <f t="shared" si="668"/>
        <v>164</v>
      </c>
      <c r="BA34" s="427">
        <f t="shared" si="668"/>
        <v>275</v>
      </c>
      <c r="BB34" s="427">
        <f t="shared" si="668"/>
        <v>11</v>
      </c>
      <c r="BC34" s="427">
        <f t="shared" si="668"/>
        <v>96</v>
      </c>
      <c r="BD34" s="427">
        <f t="shared" si="668"/>
        <v>169</v>
      </c>
      <c r="BE34" s="427">
        <f t="shared" si="668"/>
        <v>0</v>
      </c>
      <c r="BF34" s="427">
        <f t="shared" si="668"/>
        <v>73</v>
      </c>
      <c r="BG34" s="427">
        <f t="shared" si="668"/>
        <v>362</v>
      </c>
      <c r="BH34" s="427">
        <f t="shared" si="668"/>
        <v>439</v>
      </c>
      <c r="BI34" s="427">
        <f t="shared" si="668"/>
        <v>434</v>
      </c>
      <c r="BJ34" s="427">
        <f t="shared" si="668"/>
        <v>79</v>
      </c>
      <c r="BK34" s="427">
        <f t="shared" si="668"/>
        <v>423</v>
      </c>
      <c r="BL34" s="427">
        <f t="shared" si="668"/>
        <v>285</v>
      </c>
      <c r="BM34" s="427">
        <f t="shared" si="668"/>
        <v>318</v>
      </c>
      <c r="BN34" s="427">
        <f t="shared" si="668"/>
        <v>0</v>
      </c>
      <c r="BO34" s="427">
        <f t="shared" si="668"/>
        <v>475</v>
      </c>
      <c r="BP34" s="427">
        <f t="shared" si="668"/>
        <v>425</v>
      </c>
      <c r="BQ34" s="427">
        <f t="shared" si="668"/>
        <v>269</v>
      </c>
      <c r="BR34" s="427">
        <f t="shared" si="668"/>
        <v>329</v>
      </c>
      <c r="BS34" s="427">
        <f t="shared" si="668"/>
        <v>109</v>
      </c>
      <c r="BT34" s="427">
        <f t="shared" si="668"/>
        <v>315</v>
      </c>
      <c r="BU34" s="427">
        <f t="shared" si="668"/>
        <v>293</v>
      </c>
      <c r="BV34" s="427">
        <f t="shared" si="668"/>
        <v>173</v>
      </c>
      <c r="BW34" s="427">
        <f t="shared" si="668"/>
        <v>387</v>
      </c>
      <c r="BX34" s="427">
        <f t="shared" si="668"/>
        <v>318</v>
      </c>
      <c r="BY34" s="427">
        <f t="shared" si="668"/>
        <v>260</v>
      </c>
      <c r="BZ34" s="427">
        <f t="shared" si="668"/>
        <v>0</v>
      </c>
      <c r="CA34" s="427">
        <f t="shared" ref="CA34" si="669">SUM(CA32:CA33)</f>
        <v>58</v>
      </c>
      <c r="CB34" s="427">
        <f t="shared" ref="CB34:EK34" si="670">SUM(CB32:CB33)</f>
        <v>117</v>
      </c>
      <c r="CC34" s="427">
        <f t="shared" si="670"/>
        <v>164</v>
      </c>
      <c r="CD34" s="427">
        <f t="shared" si="670"/>
        <v>287</v>
      </c>
      <c r="CE34" s="427">
        <f t="shared" si="670"/>
        <v>220</v>
      </c>
      <c r="CF34" s="427">
        <f t="shared" si="670"/>
        <v>123</v>
      </c>
      <c r="CG34" s="427">
        <f t="shared" si="670"/>
        <v>477</v>
      </c>
      <c r="CH34" s="427">
        <f t="shared" si="670"/>
        <v>10</v>
      </c>
      <c r="CI34" s="427">
        <f t="shared" si="670"/>
        <v>138</v>
      </c>
      <c r="CJ34" s="427">
        <f t="shared" si="670"/>
        <v>408</v>
      </c>
      <c r="CK34" s="427">
        <f t="shared" si="670"/>
        <v>220</v>
      </c>
      <c r="CL34" s="427">
        <f t="shared" si="670"/>
        <v>585</v>
      </c>
      <c r="CM34" s="427">
        <f t="shared" si="670"/>
        <v>357</v>
      </c>
      <c r="CN34" s="427">
        <f t="shared" si="670"/>
        <v>219</v>
      </c>
      <c r="CO34" s="427">
        <f t="shared" si="670"/>
        <v>249</v>
      </c>
      <c r="CP34" s="427">
        <f t="shared" si="670"/>
        <v>0</v>
      </c>
      <c r="CQ34" s="427">
        <f t="shared" si="670"/>
        <v>217</v>
      </c>
      <c r="CR34" s="427">
        <f t="shared" si="670"/>
        <v>255</v>
      </c>
      <c r="CS34" s="427">
        <f t="shared" si="670"/>
        <v>214</v>
      </c>
      <c r="CT34" s="427">
        <f t="shared" si="670"/>
        <v>298</v>
      </c>
      <c r="CU34" s="427">
        <f t="shared" si="670"/>
        <v>66</v>
      </c>
      <c r="CV34" s="427">
        <f t="shared" si="670"/>
        <v>333</v>
      </c>
      <c r="CW34" s="427">
        <f t="shared" si="670"/>
        <v>0</v>
      </c>
      <c r="CX34" s="427">
        <f t="shared" si="670"/>
        <v>215</v>
      </c>
      <c r="CY34" s="427">
        <f t="shared" si="670"/>
        <v>365</v>
      </c>
      <c r="CZ34" s="427">
        <f t="shared" si="670"/>
        <v>295</v>
      </c>
      <c r="DA34" s="427">
        <f t="shared" si="670"/>
        <v>272</v>
      </c>
      <c r="DB34" s="427">
        <f t="shared" si="670"/>
        <v>311</v>
      </c>
      <c r="DC34" s="427">
        <f t="shared" si="670"/>
        <v>0</v>
      </c>
      <c r="DD34" s="427">
        <f t="shared" si="670"/>
        <v>0</v>
      </c>
      <c r="DE34" s="427">
        <f t="shared" si="670"/>
        <v>291</v>
      </c>
      <c r="DF34" s="427">
        <f t="shared" si="670"/>
        <v>249</v>
      </c>
      <c r="DG34" s="427">
        <f t="shared" si="670"/>
        <v>398</v>
      </c>
      <c r="DH34" s="427">
        <f t="shared" si="670"/>
        <v>313</v>
      </c>
      <c r="DI34" s="427">
        <f t="shared" si="670"/>
        <v>134</v>
      </c>
      <c r="DJ34" s="427">
        <f t="shared" si="670"/>
        <v>0</v>
      </c>
      <c r="DK34" s="427">
        <f t="shared" si="670"/>
        <v>0</v>
      </c>
      <c r="DL34" s="427">
        <f t="shared" si="670"/>
        <v>245</v>
      </c>
      <c r="DM34" s="427">
        <f t="shared" si="670"/>
        <v>512</v>
      </c>
      <c r="DN34" s="427">
        <f t="shared" si="670"/>
        <v>433</v>
      </c>
      <c r="DO34" s="427">
        <f t="shared" si="670"/>
        <v>416</v>
      </c>
      <c r="DP34" s="427">
        <f t="shared" si="670"/>
        <v>395</v>
      </c>
      <c r="DQ34" s="427">
        <f t="shared" si="670"/>
        <v>226</v>
      </c>
      <c r="DR34" s="427">
        <f t="shared" si="670"/>
        <v>312</v>
      </c>
      <c r="DS34" s="427">
        <f t="shared" si="670"/>
        <v>972</v>
      </c>
      <c r="DT34" s="427">
        <f t="shared" si="670"/>
        <v>464</v>
      </c>
      <c r="DU34" s="427">
        <f t="shared" si="670"/>
        <v>282</v>
      </c>
      <c r="DV34" s="427">
        <f t="shared" si="670"/>
        <v>60</v>
      </c>
      <c r="DW34" s="427">
        <f t="shared" si="670"/>
        <v>165</v>
      </c>
      <c r="DX34" s="427">
        <f t="shared" si="670"/>
        <v>170</v>
      </c>
      <c r="DY34" s="427">
        <f t="shared" si="670"/>
        <v>339</v>
      </c>
      <c r="DZ34" s="427">
        <f t="shared" si="670"/>
        <v>291</v>
      </c>
      <c r="EA34" s="427">
        <f t="shared" si="670"/>
        <v>138</v>
      </c>
      <c r="EB34" s="427">
        <f t="shared" si="670"/>
        <v>500</v>
      </c>
      <c r="EC34" s="427">
        <f t="shared" si="670"/>
        <v>599</v>
      </c>
      <c r="ED34" s="427">
        <f t="shared" si="670"/>
        <v>302</v>
      </c>
      <c r="EE34" s="427">
        <f t="shared" si="670"/>
        <v>456</v>
      </c>
      <c r="EF34" s="427">
        <f t="shared" si="670"/>
        <v>49</v>
      </c>
      <c r="EG34" s="427">
        <f t="shared" si="670"/>
        <v>324</v>
      </c>
      <c r="EH34" s="427">
        <f t="shared" si="670"/>
        <v>0</v>
      </c>
      <c r="EI34" s="427">
        <f t="shared" si="670"/>
        <v>0</v>
      </c>
      <c r="EJ34" s="427">
        <f t="shared" si="670"/>
        <v>0</v>
      </c>
      <c r="EK34" s="427">
        <f t="shared" si="670"/>
        <v>0</v>
      </c>
      <c r="EL34" s="427">
        <f t="shared" ref="EL34:EX34" si="671">SUM(EL32:EL33)</f>
        <v>0</v>
      </c>
      <c r="EM34" s="427">
        <f t="shared" si="671"/>
        <v>0</v>
      </c>
      <c r="EN34" s="427">
        <f t="shared" si="671"/>
        <v>0</v>
      </c>
      <c r="EO34" s="427">
        <f t="shared" si="671"/>
        <v>0</v>
      </c>
      <c r="EP34" s="427">
        <f t="shared" si="671"/>
        <v>0</v>
      </c>
      <c r="EQ34" s="427">
        <f t="shared" si="671"/>
        <v>0</v>
      </c>
      <c r="ER34" s="427">
        <f t="shared" si="671"/>
        <v>0</v>
      </c>
      <c r="ES34" s="427">
        <f t="shared" si="671"/>
        <v>0</v>
      </c>
      <c r="ET34" s="427">
        <f t="shared" si="671"/>
        <v>0</v>
      </c>
      <c r="EU34" s="427">
        <f t="shared" si="671"/>
        <v>0</v>
      </c>
      <c r="EV34" s="427">
        <f t="shared" si="671"/>
        <v>0</v>
      </c>
      <c r="EW34" s="427">
        <f t="shared" si="671"/>
        <v>0</v>
      </c>
      <c r="EX34" s="427">
        <f t="shared" si="671"/>
        <v>0</v>
      </c>
      <c r="EY34" s="427"/>
      <c r="EZ34" s="427"/>
      <c r="FA34" s="427"/>
      <c r="FB34" s="427"/>
      <c r="FC34" s="427"/>
      <c r="FD34" s="427"/>
      <c r="FE34" s="427"/>
      <c r="FF34" s="427"/>
      <c r="FG34" s="427"/>
      <c r="FH34" s="427"/>
      <c r="FI34" s="427"/>
      <c r="FJ34" s="427"/>
      <c r="FK34" s="427"/>
      <c r="FL34" s="427"/>
      <c r="FM34" s="427"/>
      <c r="FN34" s="427"/>
      <c r="FO34" s="427"/>
      <c r="FP34" s="427"/>
      <c r="FQ34" s="427"/>
      <c r="FR34" s="427"/>
      <c r="FS34" s="427"/>
      <c r="FT34" s="427"/>
      <c r="FU34" s="427"/>
      <c r="FV34" s="427"/>
      <c r="FW34" s="427"/>
      <c r="FX34" s="427"/>
      <c r="FY34" s="427"/>
      <c r="FZ34" s="427"/>
      <c r="GA34" s="427"/>
      <c r="GB34" s="427"/>
      <c r="GC34" s="427"/>
      <c r="GD34" s="427"/>
      <c r="GE34" s="427"/>
      <c r="GF34" s="427"/>
      <c r="GG34" s="427"/>
      <c r="GH34" s="427"/>
      <c r="GI34" s="427"/>
      <c r="GJ34" s="427"/>
      <c r="GK34" s="427"/>
      <c r="GL34" s="427"/>
      <c r="GM34" s="427"/>
      <c r="GN34" s="427"/>
      <c r="GO34" s="427"/>
      <c r="GP34" s="427"/>
      <c r="GQ34" s="427"/>
      <c r="GR34" s="427"/>
      <c r="GS34" s="427"/>
      <c r="GT34" s="427"/>
      <c r="GU34" s="427"/>
      <c r="GV34" s="427"/>
      <c r="GW34" s="427"/>
      <c r="GX34" s="427"/>
      <c r="GY34" s="427"/>
      <c r="GZ34" s="427"/>
      <c r="HA34" s="427"/>
      <c r="HB34" s="427"/>
      <c r="HC34" s="427"/>
      <c r="HD34" s="427"/>
      <c r="HE34" s="427"/>
      <c r="HF34" s="427"/>
      <c r="HG34" s="427"/>
      <c r="HH34" s="427"/>
      <c r="HI34" s="427"/>
      <c r="HJ34" s="427"/>
      <c r="HK34" s="427"/>
      <c r="HL34" s="427"/>
      <c r="HM34" s="427"/>
      <c r="HN34" s="427"/>
      <c r="HO34" s="427"/>
      <c r="HP34" s="427"/>
      <c r="HQ34" s="427"/>
      <c r="HR34" s="427"/>
      <c r="HS34" s="427"/>
      <c r="HT34" s="427"/>
      <c r="HU34" s="427"/>
      <c r="HV34" s="427"/>
      <c r="HW34" s="427"/>
      <c r="HX34" s="427"/>
      <c r="HY34" s="427"/>
      <c r="HZ34" s="427"/>
      <c r="IA34" s="427"/>
      <c r="IB34" s="427"/>
      <c r="IC34" s="427"/>
      <c r="ID34" s="427"/>
      <c r="IE34" s="427"/>
      <c r="IF34" s="427"/>
      <c r="IG34" s="427"/>
      <c r="IH34" s="427"/>
      <c r="II34" s="427"/>
      <c r="IJ34" s="427"/>
      <c r="IK34" s="427"/>
      <c r="IL34" s="427"/>
      <c r="IM34" s="427"/>
      <c r="IN34" s="427"/>
      <c r="IO34" s="427"/>
      <c r="IP34" s="427"/>
      <c r="IQ34" s="427"/>
      <c r="IR34" s="427"/>
      <c r="IS34" s="427"/>
      <c r="IT34" s="427"/>
      <c r="IU34" s="427"/>
      <c r="IV34" s="427"/>
      <c r="IW34" s="427"/>
      <c r="IX34" s="427"/>
      <c r="IY34" s="427"/>
      <c r="IZ34" s="427"/>
      <c r="JA34" s="427"/>
      <c r="JB34" s="427"/>
      <c r="JC34" s="427"/>
      <c r="JD34" s="427"/>
      <c r="JE34" s="427"/>
      <c r="JF34" s="427"/>
      <c r="JG34" s="427"/>
      <c r="JH34" s="427"/>
      <c r="JI34" s="427"/>
      <c r="JJ34" s="427"/>
      <c r="JK34" s="427"/>
      <c r="JL34" s="427"/>
      <c r="JM34" s="427"/>
      <c r="JN34" s="427"/>
      <c r="JO34" s="427"/>
      <c r="JP34" s="427"/>
      <c r="JQ34" s="427"/>
      <c r="JR34" s="427"/>
      <c r="JS34" s="427"/>
      <c r="JT34" s="427"/>
      <c r="JU34" s="427"/>
      <c r="JV34" s="427"/>
      <c r="JW34" s="427"/>
      <c r="JX34" s="427"/>
      <c r="JY34" s="427"/>
      <c r="JZ34" s="427"/>
      <c r="KA34" s="427"/>
      <c r="KB34" s="427"/>
      <c r="KC34" s="427"/>
      <c r="KD34" s="427"/>
      <c r="KE34" s="427"/>
      <c r="KF34" s="427"/>
      <c r="KG34" s="427"/>
      <c r="KH34" s="427"/>
      <c r="KI34" s="427"/>
      <c r="KJ34" s="427"/>
      <c r="KK34" s="427"/>
      <c r="KL34" s="427"/>
      <c r="KM34" s="427"/>
      <c r="KN34" s="1188"/>
      <c r="KO34" s="427"/>
      <c r="KP34" s="427"/>
      <c r="KQ34" s="427"/>
      <c r="KR34" s="427"/>
      <c r="KS34" s="427"/>
      <c r="KT34" s="427"/>
      <c r="KU34" s="427"/>
      <c r="KV34" s="427"/>
      <c r="KW34" s="427"/>
      <c r="KX34" s="427"/>
      <c r="KY34" s="427"/>
      <c r="KZ34" s="427"/>
      <c r="LA34" s="427"/>
      <c r="LB34" s="427"/>
      <c r="LC34" s="427"/>
      <c r="LD34" s="427"/>
      <c r="LE34" s="427"/>
      <c r="LF34" s="427"/>
      <c r="LG34" s="427"/>
      <c r="LH34" s="427"/>
      <c r="LI34" s="427"/>
      <c r="LJ34" s="427"/>
      <c r="LK34" s="427"/>
      <c r="LL34" s="427"/>
      <c r="LM34" s="427"/>
      <c r="LN34" s="427"/>
      <c r="LO34" s="427"/>
      <c r="LP34" s="427"/>
      <c r="LQ34" s="427"/>
      <c r="LR34" s="427"/>
      <c r="LS34" s="427"/>
      <c r="LT34" s="427"/>
      <c r="LU34" s="427"/>
      <c r="LV34" s="427"/>
      <c r="LW34" s="427"/>
      <c r="LX34" s="427"/>
      <c r="LY34" s="427"/>
      <c r="LZ34" s="427"/>
      <c r="MA34" s="427"/>
      <c r="MB34" s="427"/>
      <c r="MC34" s="427"/>
      <c r="MD34" s="427"/>
      <c r="ME34" s="427"/>
      <c r="MF34" s="427"/>
      <c r="MG34" s="427"/>
      <c r="MH34" s="427"/>
      <c r="MI34" s="427"/>
      <c r="MJ34" s="427"/>
      <c r="MK34" s="427"/>
      <c r="ML34" s="427"/>
      <c r="MM34" s="427"/>
      <c r="MN34" s="427"/>
      <c r="MO34" s="427"/>
      <c r="MP34" s="427"/>
      <c r="MQ34" s="427"/>
      <c r="MR34" s="427"/>
      <c r="MS34" s="427"/>
      <c r="MT34" s="427"/>
      <c r="MU34" s="427"/>
      <c r="MV34" s="427"/>
      <c r="MW34" s="427"/>
      <c r="MX34" s="427"/>
      <c r="MY34" s="427"/>
      <c r="MZ34" s="427"/>
      <c r="NA34" s="427"/>
      <c r="NB34" s="427"/>
      <c r="NC34" s="427"/>
      <c r="ND34" s="427"/>
      <c r="NE34" s="427"/>
      <c r="NF34" s="427"/>
      <c r="NG34" s="427"/>
      <c r="NH34" s="427"/>
    </row>
    <row r="35" spans="1:372" ht="15" customHeight="1">
      <c r="A35" s="223"/>
      <c r="B35" s="432"/>
      <c r="C35" s="432"/>
      <c r="D35" s="432"/>
      <c r="E35" s="432"/>
      <c r="F35" s="432"/>
      <c r="G35" s="432"/>
      <c r="H35" s="432"/>
      <c r="I35" s="432"/>
      <c r="J35" s="432"/>
      <c r="K35" s="432"/>
      <c r="L35" s="432"/>
      <c r="M35" s="432"/>
      <c r="N35" s="432"/>
      <c r="O35" s="432"/>
      <c r="P35" s="432"/>
      <c r="Q35" s="432"/>
      <c r="R35" s="432"/>
      <c r="S35" s="432"/>
      <c r="T35" s="432"/>
      <c r="U35" s="432"/>
      <c r="V35" s="432"/>
      <c r="W35" s="432"/>
      <c r="X35" s="432"/>
      <c r="Y35" s="432"/>
      <c r="Z35" s="432"/>
      <c r="AA35" s="432"/>
      <c r="AB35" s="432"/>
      <c r="AC35" s="432"/>
      <c r="AD35" s="432"/>
      <c r="AE35" s="432"/>
      <c r="AF35" s="432"/>
      <c r="AG35" s="432"/>
      <c r="AH35" s="432"/>
      <c r="AI35" s="432"/>
      <c r="AJ35" s="432"/>
      <c r="AK35" s="432"/>
      <c r="AL35" s="432"/>
      <c r="AM35" s="432"/>
      <c r="AN35" s="432"/>
      <c r="AO35" s="432"/>
      <c r="AP35" s="432"/>
      <c r="AQ35" s="432"/>
      <c r="AR35" s="432"/>
      <c r="AS35" s="432"/>
      <c r="AT35" s="432"/>
      <c r="AU35" s="432"/>
      <c r="AV35" s="432"/>
      <c r="AW35" s="432"/>
      <c r="AX35" s="432"/>
      <c r="AY35" s="432"/>
      <c r="AZ35" s="432"/>
      <c r="BA35" s="432"/>
      <c r="BB35" s="432"/>
      <c r="BC35" s="432"/>
      <c r="BD35" s="432"/>
      <c r="BE35" s="432"/>
      <c r="BF35" s="432"/>
      <c r="BG35" s="432"/>
      <c r="BH35" s="432"/>
      <c r="BI35" s="432"/>
      <c r="BJ35" s="432"/>
      <c r="BK35" s="432"/>
      <c r="BL35" s="432"/>
      <c r="BM35" s="432"/>
      <c r="BN35" s="432"/>
      <c r="BO35" s="432"/>
      <c r="BP35" s="432"/>
      <c r="BQ35" s="432"/>
      <c r="BR35" s="432"/>
      <c r="BS35" s="432"/>
      <c r="BT35" s="432"/>
      <c r="BU35" s="432"/>
      <c r="BV35" s="432"/>
      <c r="BW35" s="432"/>
      <c r="BX35" s="432"/>
      <c r="BY35" s="432"/>
      <c r="BZ35" s="432"/>
      <c r="CA35" s="432"/>
      <c r="CB35" s="432"/>
      <c r="CC35" s="432"/>
      <c r="CD35" s="432"/>
      <c r="CE35" s="432"/>
      <c r="CF35" s="432"/>
      <c r="CG35" s="432"/>
      <c r="CH35" s="432"/>
      <c r="CI35" s="432"/>
      <c r="CJ35" s="432"/>
      <c r="CK35" s="432"/>
      <c r="CL35" s="432"/>
      <c r="CM35" s="432"/>
      <c r="CN35" s="432"/>
      <c r="CO35" s="432"/>
      <c r="CP35" s="432"/>
      <c r="CQ35" s="432"/>
      <c r="CR35" s="432"/>
      <c r="CS35" s="432"/>
      <c r="CT35" s="432"/>
      <c r="CU35" s="432"/>
      <c r="CV35" s="432"/>
      <c r="CW35" s="432"/>
      <c r="CX35" s="432"/>
      <c r="CY35" s="432"/>
      <c r="CZ35" s="432"/>
      <c r="DA35" s="432"/>
      <c r="DB35" s="432"/>
      <c r="DC35" s="432"/>
      <c r="DD35" s="432"/>
      <c r="DE35" s="432"/>
      <c r="DF35" s="432"/>
      <c r="DG35" s="432"/>
      <c r="DH35" s="432"/>
      <c r="DI35" s="432"/>
      <c r="DJ35" s="432"/>
      <c r="DK35" s="432"/>
      <c r="DL35" s="432"/>
      <c r="DM35" s="432"/>
      <c r="DN35" s="432"/>
      <c r="DO35" s="432"/>
      <c r="DP35" s="432"/>
      <c r="DQ35" s="432"/>
      <c r="DR35" s="432"/>
      <c r="DS35" s="432"/>
      <c r="DT35" s="432"/>
      <c r="DU35" s="432"/>
      <c r="DV35" s="432"/>
      <c r="DW35" s="432"/>
      <c r="DX35" s="432"/>
      <c r="DY35" s="432"/>
      <c r="DZ35" s="432"/>
      <c r="EA35" s="432"/>
      <c r="EB35" s="432"/>
      <c r="EC35" s="432"/>
      <c r="ED35" s="432"/>
      <c r="EE35" s="432"/>
      <c r="EF35" s="432"/>
      <c r="EG35" s="432"/>
      <c r="EH35" s="432"/>
      <c r="EI35" s="432"/>
      <c r="EJ35" s="432"/>
      <c r="EK35" s="432"/>
      <c r="EL35" s="432"/>
      <c r="EM35" s="432"/>
      <c r="EN35" s="432"/>
      <c r="EO35" s="432"/>
      <c r="EP35" s="432"/>
      <c r="EQ35" s="432"/>
      <c r="ER35" s="432"/>
      <c r="ES35" s="432"/>
      <c r="ET35" s="432"/>
      <c r="EU35" s="432"/>
      <c r="EV35" s="432"/>
      <c r="EW35" s="432"/>
      <c r="EX35" s="432"/>
      <c r="EY35" s="432"/>
      <c r="EZ35" s="432"/>
      <c r="FA35" s="432"/>
      <c r="FB35" s="432"/>
      <c r="FC35" s="432"/>
      <c r="FD35" s="432"/>
      <c r="FE35" s="432"/>
      <c r="FF35" s="432"/>
      <c r="FG35" s="432"/>
      <c r="FH35" s="432"/>
      <c r="FI35" s="432"/>
      <c r="FJ35" s="432"/>
      <c r="FK35" s="432"/>
      <c r="FL35" s="432"/>
      <c r="FM35" s="432"/>
      <c r="FN35" s="432"/>
      <c r="FO35" s="432"/>
      <c r="FP35" s="432"/>
      <c r="FQ35" s="432"/>
      <c r="FR35" s="432"/>
      <c r="FS35" s="432"/>
      <c r="FT35" s="432"/>
      <c r="FU35" s="432"/>
      <c r="FV35" s="432"/>
      <c r="FW35" s="432"/>
      <c r="FX35" s="432"/>
      <c r="FY35" s="432"/>
      <c r="FZ35" s="432"/>
      <c r="GA35" s="432"/>
      <c r="GB35" s="432"/>
      <c r="GC35" s="432"/>
      <c r="GD35" s="432"/>
      <c r="GE35" s="432"/>
      <c r="GF35" s="432"/>
      <c r="GG35" s="432"/>
      <c r="GH35" s="432"/>
      <c r="GI35" s="432"/>
      <c r="GJ35" s="432"/>
      <c r="GK35" s="432"/>
      <c r="GL35" s="432"/>
      <c r="GM35" s="432"/>
      <c r="GN35" s="432"/>
      <c r="GO35" s="432"/>
      <c r="GP35" s="432"/>
      <c r="GQ35" s="432"/>
      <c r="GR35" s="432"/>
      <c r="GS35" s="432"/>
      <c r="GT35" s="432"/>
      <c r="GU35" s="432"/>
      <c r="GV35" s="432"/>
      <c r="GW35" s="432"/>
      <c r="GX35" s="432"/>
      <c r="GY35" s="432"/>
      <c r="GZ35" s="432"/>
      <c r="HA35" s="432"/>
      <c r="HB35" s="432"/>
      <c r="HC35" s="432"/>
      <c r="HD35" s="432"/>
      <c r="HE35" s="432"/>
      <c r="HF35" s="432"/>
      <c r="HG35" s="432"/>
      <c r="HH35" s="432"/>
      <c r="HI35" s="432"/>
      <c r="HJ35" s="432"/>
      <c r="HK35" s="432"/>
      <c r="HL35" s="432"/>
      <c r="HM35" s="432"/>
      <c r="HN35" s="432"/>
      <c r="HO35" s="432"/>
      <c r="HP35" s="432"/>
      <c r="HQ35" s="432"/>
      <c r="HR35" s="432"/>
      <c r="HS35" s="432"/>
      <c r="HT35" s="432"/>
      <c r="HU35" s="432"/>
      <c r="HV35" s="432"/>
      <c r="HW35" s="432"/>
      <c r="HX35" s="432"/>
      <c r="HY35" s="432"/>
      <c r="HZ35" s="432"/>
      <c r="IA35" s="432"/>
      <c r="IB35" s="432"/>
      <c r="IC35" s="432"/>
      <c r="ID35" s="432"/>
      <c r="IE35" s="432"/>
      <c r="IF35" s="432"/>
      <c r="IG35" s="432"/>
      <c r="IH35" s="432"/>
      <c r="II35" s="432"/>
      <c r="IJ35" s="432"/>
      <c r="IK35" s="432"/>
      <c r="IL35" s="432"/>
      <c r="IM35" s="432"/>
      <c r="IN35" s="432"/>
      <c r="IO35" s="432"/>
      <c r="IP35" s="432"/>
      <c r="IQ35" s="432"/>
      <c r="IR35" s="432"/>
      <c r="IS35" s="432"/>
      <c r="IT35" s="432"/>
      <c r="IU35" s="432"/>
      <c r="IV35" s="432"/>
      <c r="IW35" s="432"/>
      <c r="IX35" s="432"/>
      <c r="IY35" s="432"/>
      <c r="IZ35" s="432"/>
      <c r="JA35" s="432"/>
      <c r="JB35" s="432"/>
      <c r="JC35" s="432"/>
      <c r="JD35" s="432"/>
      <c r="JE35" s="432"/>
      <c r="JF35" s="432"/>
      <c r="JG35" s="432"/>
      <c r="JH35" s="432"/>
      <c r="JI35" s="432"/>
      <c r="JJ35" s="432"/>
      <c r="JK35" s="432"/>
      <c r="JL35" s="432"/>
      <c r="JM35" s="432"/>
      <c r="JN35" s="432"/>
      <c r="JO35" s="432"/>
      <c r="JP35" s="432"/>
      <c r="JQ35" s="432"/>
      <c r="JR35" s="432"/>
      <c r="JS35" s="432"/>
      <c r="JT35" s="432"/>
      <c r="JU35" s="432"/>
      <c r="JV35" s="432"/>
      <c r="JW35" s="432"/>
      <c r="JX35" s="432"/>
      <c r="JY35" s="432"/>
      <c r="JZ35" s="432"/>
      <c r="KA35" s="432"/>
      <c r="KB35" s="432"/>
      <c r="KC35" s="432"/>
      <c r="KD35" s="432"/>
      <c r="KE35" s="432"/>
      <c r="KF35" s="432"/>
      <c r="KG35" s="432"/>
      <c r="KH35" s="432"/>
      <c r="KI35" s="432"/>
      <c r="KJ35" s="432"/>
      <c r="KK35" s="432"/>
      <c r="KL35" s="432"/>
      <c r="KM35" s="432"/>
      <c r="KN35" s="1195"/>
      <c r="KO35" s="432"/>
      <c r="KP35" s="432"/>
      <c r="KQ35" s="432"/>
      <c r="KR35" s="432"/>
      <c r="KS35" s="432"/>
      <c r="KT35" s="432"/>
      <c r="KU35" s="432"/>
      <c r="KV35" s="432"/>
      <c r="KW35" s="432"/>
      <c r="KX35" s="432"/>
      <c r="KY35" s="432"/>
      <c r="KZ35" s="432"/>
      <c r="LA35" s="432"/>
      <c r="LB35" s="432"/>
      <c r="LC35" s="432"/>
      <c r="LD35" s="432"/>
      <c r="LE35" s="432"/>
      <c r="LF35" s="432"/>
      <c r="LG35" s="432"/>
      <c r="LH35" s="432"/>
      <c r="LI35" s="432"/>
      <c r="LJ35" s="432"/>
      <c r="LK35" s="432"/>
      <c r="LL35" s="432"/>
      <c r="LM35" s="432"/>
      <c r="LN35" s="432"/>
      <c r="LO35" s="432"/>
      <c r="LP35" s="432"/>
      <c r="LQ35" s="432"/>
      <c r="LR35" s="432"/>
      <c r="LS35" s="432"/>
      <c r="LT35" s="432"/>
      <c r="LU35" s="432"/>
      <c r="LV35" s="432"/>
      <c r="LW35" s="432"/>
      <c r="LX35" s="432"/>
      <c r="LY35" s="432"/>
      <c r="LZ35" s="432"/>
      <c r="MA35" s="432"/>
      <c r="MB35" s="432"/>
      <c r="MC35" s="432"/>
      <c r="MD35" s="432"/>
      <c r="ME35" s="432"/>
      <c r="MF35" s="432"/>
      <c r="MG35" s="432"/>
      <c r="MH35" s="432"/>
      <c r="MI35" s="432"/>
      <c r="MJ35" s="432"/>
      <c r="MK35" s="432"/>
      <c r="ML35" s="432"/>
      <c r="MM35" s="432"/>
      <c r="MN35" s="432"/>
      <c r="MO35" s="432"/>
      <c r="MP35" s="432"/>
      <c r="MQ35" s="432"/>
      <c r="MR35" s="432"/>
      <c r="MS35" s="432"/>
      <c r="MT35" s="432"/>
      <c r="MU35" s="432"/>
      <c r="MV35" s="432"/>
      <c r="MW35" s="432"/>
      <c r="MX35" s="432"/>
      <c r="MY35" s="432"/>
      <c r="MZ35" s="432"/>
      <c r="NA35" s="432"/>
      <c r="NB35" s="432"/>
      <c r="NC35" s="432"/>
      <c r="ND35" s="432"/>
      <c r="NE35" s="432"/>
      <c r="NF35" s="432"/>
      <c r="NG35" s="432"/>
      <c r="NH35" s="432"/>
    </row>
    <row r="36" spans="1:372" ht="15">
      <c r="A36" s="72" t="s">
        <v>732</v>
      </c>
      <c r="B36" s="423"/>
      <c r="C36" s="423"/>
      <c r="D36" s="423"/>
      <c r="E36" s="423"/>
      <c r="F36" s="423"/>
      <c r="G36" s="423"/>
      <c r="H36" s="423"/>
      <c r="I36" s="423"/>
      <c r="J36" s="423"/>
      <c r="K36" s="423"/>
      <c r="L36" s="423"/>
      <c r="M36" s="423"/>
      <c r="N36" s="423"/>
      <c r="O36" s="423"/>
      <c r="P36" s="423"/>
      <c r="Q36" s="423"/>
      <c r="R36" s="423"/>
      <c r="S36" s="423"/>
      <c r="T36" s="423"/>
      <c r="U36" s="423"/>
      <c r="V36" s="423"/>
      <c r="W36" s="423"/>
      <c r="X36" s="423"/>
      <c r="Y36" s="423"/>
      <c r="Z36" s="423"/>
      <c r="AA36" s="423"/>
      <c r="AB36" s="423"/>
      <c r="AC36" s="423"/>
      <c r="AD36" s="423"/>
      <c r="AE36" s="423"/>
      <c r="AF36" s="423"/>
      <c r="AG36" s="423"/>
      <c r="AH36" s="423"/>
      <c r="AI36" s="423"/>
      <c r="AJ36" s="423"/>
      <c r="AK36" s="423"/>
      <c r="AL36" s="423"/>
      <c r="AM36" s="423"/>
      <c r="AN36" s="423"/>
      <c r="AO36" s="423"/>
      <c r="AP36" s="423"/>
      <c r="AQ36" s="423"/>
      <c r="AR36" s="423"/>
      <c r="AS36" s="423"/>
      <c r="AT36" s="423"/>
      <c r="AU36" s="423"/>
      <c r="AV36" s="423"/>
      <c r="AW36" s="423"/>
      <c r="AX36" s="423"/>
      <c r="AY36" s="423"/>
      <c r="AZ36" s="423"/>
      <c r="BA36" s="423"/>
      <c r="BB36" s="423"/>
      <c r="BC36" s="423"/>
      <c r="BD36" s="423"/>
      <c r="BE36" s="423"/>
      <c r="BF36" s="423"/>
      <c r="BG36" s="423"/>
      <c r="BH36" s="423"/>
      <c r="BI36" s="423"/>
      <c r="BJ36" s="423"/>
      <c r="BK36" s="423"/>
      <c r="BL36" s="423"/>
      <c r="BM36" s="423"/>
      <c r="BN36" s="423"/>
      <c r="BO36" s="423"/>
      <c r="BP36" s="423"/>
      <c r="BQ36" s="423"/>
      <c r="BR36" s="423"/>
      <c r="BS36" s="423"/>
      <c r="BT36" s="423"/>
      <c r="BU36" s="423"/>
      <c r="BV36" s="423"/>
      <c r="BW36" s="423"/>
      <c r="BX36" s="423"/>
      <c r="BY36" s="423"/>
      <c r="BZ36" s="423"/>
      <c r="CA36" s="423"/>
      <c r="CB36" s="423"/>
      <c r="CC36" s="423"/>
      <c r="CD36" s="423"/>
      <c r="CE36" s="423"/>
      <c r="CF36" s="423"/>
      <c r="CG36" s="423"/>
      <c r="CH36" s="423"/>
      <c r="CI36" s="423"/>
      <c r="CJ36" s="423"/>
      <c r="CK36" s="423"/>
      <c r="CL36" s="423"/>
      <c r="CM36" s="423"/>
      <c r="CN36" s="423"/>
      <c r="CO36" s="423"/>
      <c r="CP36" s="423"/>
      <c r="CQ36" s="423"/>
      <c r="CR36" s="423"/>
      <c r="CS36" s="423"/>
      <c r="CT36" s="423"/>
      <c r="CU36" s="423"/>
      <c r="CV36" s="423"/>
      <c r="CW36" s="423"/>
      <c r="CX36" s="423"/>
      <c r="CY36" s="423"/>
      <c r="CZ36" s="423"/>
      <c r="DA36" s="423"/>
      <c r="DB36" s="423"/>
      <c r="DC36" s="423"/>
      <c r="DD36" s="423"/>
      <c r="DE36" s="423"/>
      <c r="DF36" s="423"/>
      <c r="DG36" s="423"/>
      <c r="DH36" s="423"/>
      <c r="DI36" s="423"/>
      <c r="DJ36" s="423"/>
      <c r="DK36" s="423"/>
      <c r="DL36" s="423"/>
      <c r="DM36" s="423"/>
      <c r="DN36" s="423"/>
      <c r="DO36" s="423"/>
      <c r="DP36" s="423"/>
      <c r="DQ36" s="423"/>
      <c r="DR36" s="423"/>
      <c r="DS36" s="423"/>
      <c r="DT36" s="423"/>
      <c r="DU36" s="423"/>
      <c r="DV36" s="423"/>
      <c r="DW36" s="423"/>
      <c r="DX36" s="423"/>
      <c r="DY36" s="423"/>
      <c r="DZ36" s="423"/>
      <c r="EA36" s="423"/>
      <c r="EB36" s="423"/>
      <c r="EC36" s="423"/>
      <c r="ED36" s="423"/>
      <c r="EE36" s="423"/>
      <c r="EF36" s="423"/>
      <c r="EG36" s="423"/>
      <c r="EH36" s="423"/>
      <c r="EI36" s="423"/>
      <c r="EJ36" s="423"/>
      <c r="EK36" s="423"/>
      <c r="EL36" s="423"/>
      <c r="EM36" s="423"/>
      <c r="EN36" s="423"/>
      <c r="EO36" s="423"/>
      <c r="EP36" s="423"/>
      <c r="EQ36" s="423"/>
      <c r="ER36" s="423"/>
      <c r="ES36" s="423"/>
      <c r="ET36" s="423"/>
      <c r="EU36" s="423"/>
      <c r="EV36" s="423"/>
      <c r="EW36" s="423"/>
      <c r="EX36" s="423"/>
      <c r="EY36" s="423"/>
      <c r="EZ36" s="423"/>
      <c r="FA36" s="423"/>
      <c r="FB36" s="423"/>
      <c r="FC36" s="423"/>
      <c r="FD36" s="423"/>
      <c r="FE36" s="423"/>
      <c r="FF36" s="423"/>
      <c r="FG36" s="423"/>
      <c r="FH36" s="423"/>
      <c r="FI36" s="423"/>
      <c r="FJ36" s="423"/>
      <c r="FK36" s="423"/>
      <c r="FL36" s="423"/>
      <c r="FM36" s="423"/>
      <c r="FN36" s="423"/>
      <c r="FO36" s="423"/>
      <c r="FP36" s="423"/>
      <c r="FQ36" s="423"/>
      <c r="FR36" s="423"/>
      <c r="FS36" s="423"/>
      <c r="FT36" s="423"/>
      <c r="FU36" s="423"/>
      <c r="FV36" s="423"/>
      <c r="FW36" s="423"/>
      <c r="FX36" s="423"/>
      <c r="FY36" s="423"/>
      <c r="FZ36" s="423"/>
      <c r="GA36" s="423"/>
      <c r="GB36" s="423"/>
      <c r="GC36" s="423"/>
      <c r="GD36" s="423"/>
      <c r="GE36" s="423"/>
      <c r="GF36" s="423"/>
      <c r="GG36" s="423"/>
      <c r="GH36" s="423"/>
      <c r="GI36" s="423"/>
      <c r="GJ36" s="423"/>
      <c r="GK36" s="423"/>
      <c r="GL36" s="423"/>
      <c r="GM36" s="423"/>
      <c r="GN36" s="423"/>
      <c r="GO36" s="423"/>
      <c r="GP36" s="423"/>
      <c r="GQ36" s="423"/>
      <c r="GR36" s="423"/>
      <c r="GS36" s="423"/>
      <c r="GT36" s="423"/>
      <c r="GU36" s="423"/>
      <c r="GV36" s="423"/>
      <c r="GW36" s="423"/>
      <c r="GX36" s="423"/>
      <c r="GY36" s="423"/>
      <c r="GZ36" s="423"/>
      <c r="HA36" s="423"/>
      <c r="HB36" s="423"/>
      <c r="HC36" s="423"/>
      <c r="HD36" s="423"/>
      <c r="HE36" s="423"/>
      <c r="HF36" s="423"/>
      <c r="HG36" s="423"/>
      <c r="HH36" s="423"/>
      <c r="HI36" s="423"/>
      <c r="HJ36" s="423"/>
      <c r="HK36" s="423"/>
      <c r="HL36" s="423"/>
      <c r="HM36" s="423"/>
      <c r="HN36" s="423"/>
      <c r="HO36" s="423"/>
      <c r="HP36" s="423"/>
      <c r="HQ36" s="423"/>
      <c r="HR36" s="423"/>
      <c r="HS36" s="423"/>
      <c r="HT36" s="423"/>
      <c r="HU36" s="423"/>
      <c r="HV36" s="423"/>
      <c r="HW36" s="423"/>
      <c r="HX36" s="423"/>
      <c r="HY36" s="423"/>
      <c r="HZ36" s="423"/>
      <c r="IA36" s="423"/>
      <c r="IB36" s="423"/>
      <c r="IC36" s="423"/>
      <c r="ID36" s="423"/>
      <c r="IE36" s="423"/>
      <c r="IF36" s="423"/>
      <c r="IG36" s="423"/>
      <c r="IH36" s="423"/>
      <c r="II36" s="423"/>
      <c r="IJ36" s="423"/>
      <c r="IK36" s="423"/>
      <c r="IL36" s="423"/>
      <c r="IM36" s="423"/>
      <c r="IN36" s="423"/>
      <c r="IO36" s="423"/>
      <c r="IP36" s="423"/>
      <c r="IQ36" s="423"/>
      <c r="IR36" s="423"/>
      <c r="IS36" s="423"/>
      <c r="IT36" s="423"/>
      <c r="IU36" s="423"/>
      <c r="IV36" s="423"/>
      <c r="IW36" s="423"/>
      <c r="IX36" s="423"/>
      <c r="IY36" s="423"/>
      <c r="IZ36" s="423"/>
      <c r="JA36" s="423"/>
      <c r="JB36" s="423"/>
      <c r="JC36" s="423"/>
      <c r="JD36" s="423"/>
      <c r="JE36" s="423"/>
      <c r="JF36" s="423"/>
      <c r="JG36" s="423"/>
      <c r="JH36" s="423"/>
      <c r="JI36" s="423"/>
      <c r="JJ36" s="423"/>
      <c r="JK36" s="423"/>
      <c r="JL36" s="423"/>
      <c r="JM36" s="423"/>
      <c r="JN36" s="423"/>
      <c r="JO36" s="423"/>
      <c r="JP36" s="423"/>
      <c r="JQ36" s="423"/>
      <c r="JR36" s="423"/>
      <c r="JS36" s="423"/>
      <c r="JT36" s="423"/>
      <c r="JU36" s="423"/>
      <c r="JV36" s="423"/>
      <c r="JW36" s="423"/>
      <c r="JX36" s="423"/>
      <c r="JY36" s="423"/>
      <c r="JZ36" s="423"/>
      <c r="KA36" s="423"/>
      <c r="KB36" s="423"/>
      <c r="KC36" s="423"/>
      <c r="KD36" s="423"/>
      <c r="KE36" s="423"/>
      <c r="KF36" s="423"/>
      <c r="KG36" s="423"/>
      <c r="KH36" s="423"/>
      <c r="KI36" s="423"/>
      <c r="KJ36" s="423"/>
      <c r="KK36" s="423"/>
      <c r="KL36" s="423"/>
      <c r="KM36" s="423"/>
      <c r="KN36" s="1188"/>
      <c r="KO36" s="423"/>
      <c r="KP36" s="423"/>
      <c r="KQ36" s="423"/>
      <c r="KR36" s="423"/>
      <c r="KS36" s="423"/>
      <c r="KT36" s="423"/>
      <c r="KU36" s="423"/>
      <c r="KV36" s="423"/>
      <c r="KW36" s="423"/>
      <c r="KX36" s="423"/>
      <c r="KY36" s="423"/>
      <c r="KZ36" s="423"/>
      <c r="LA36" s="423"/>
      <c r="LB36" s="423"/>
      <c r="LC36" s="423"/>
      <c r="LD36" s="423"/>
      <c r="LE36" s="423"/>
      <c r="LF36" s="423"/>
      <c r="LG36" s="423"/>
      <c r="LH36" s="423"/>
      <c r="LI36" s="423"/>
      <c r="LJ36" s="423"/>
      <c r="LK36" s="423"/>
      <c r="LL36" s="423"/>
      <c r="LM36" s="423"/>
      <c r="LN36" s="423"/>
      <c r="LO36" s="423"/>
      <c r="LP36" s="423"/>
      <c r="LQ36" s="423"/>
      <c r="LR36" s="423"/>
      <c r="LS36" s="423"/>
      <c r="LT36" s="423"/>
      <c r="LU36" s="423"/>
      <c r="LV36" s="423"/>
      <c r="LW36" s="423"/>
      <c r="LX36" s="423"/>
      <c r="LY36" s="423"/>
      <c r="LZ36" s="423"/>
      <c r="MA36" s="423"/>
      <c r="MB36" s="423"/>
      <c r="MC36" s="423"/>
      <c r="MD36" s="423"/>
      <c r="ME36" s="423"/>
      <c r="MF36" s="423"/>
      <c r="MG36" s="423"/>
      <c r="MH36" s="423"/>
      <c r="MI36" s="423"/>
      <c r="MJ36" s="423"/>
      <c r="MK36" s="423"/>
      <c r="ML36" s="423"/>
      <c r="MM36" s="423"/>
      <c r="MN36" s="423"/>
      <c r="MO36" s="423"/>
      <c r="MP36" s="423"/>
      <c r="MQ36" s="423"/>
      <c r="MR36" s="423"/>
      <c r="MS36" s="423"/>
      <c r="MT36" s="423"/>
      <c r="MU36" s="423"/>
      <c r="MV36" s="423"/>
      <c r="MW36" s="423"/>
      <c r="MX36" s="423"/>
      <c r="MY36" s="423"/>
      <c r="MZ36" s="423"/>
      <c r="NA36" s="423"/>
      <c r="NB36" s="423"/>
      <c r="NC36" s="423"/>
      <c r="ND36" s="423"/>
      <c r="NE36" s="423"/>
      <c r="NF36" s="423"/>
      <c r="NG36" s="423"/>
      <c r="NH36" s="423"/>
    </row>
    <row r="37" spans="1:372" s="323" customFormat="1" ht="15">
      <c r="A37" s="1528">
        <v>46184</v>
      </c>
      <c r="B37" s="623"/>
      <c r="C37" s="623"/>
      <c r="D37" s="623"/>
      <c r="E37" s="623"/>
      <c r="F37" s="623"/>
      <c r="G37" s="623"/>
      <c r="H37" s="623"/>
      <c r="I37" s="623"/>
      <c r="J37" s="623"/>
      <c r="K37" s="623"/>
      <c r="L37" s="623"/>
      <c r="M37" s="623"/>
      <c r="N37" s="623"/>
      <c r="O37" s="623"/>
      <c r="P37" s="623"/>
      <c r="Q37" s="623"/>
      <c r="R37" s="623"/>
      <c r="S37" s="623"/>
      <c r="T37" s="623"/>
      <c r="U37" s="623"/>
      <c r="V37" s="623"/>
      <c r="W37" s="623"/>
      <c r="X37" s="623"/>
      <c r="Y37" s="623"/>
      <c r="Z37" s="623"/>
      <c r="AA37" s="623"/>
      <c r="AB37" s="623"/>
      <c r="AC37" s="623"/>
      <c r="AD37" s="623"/>
      <c r="AE37" s="623"/>
      <c r="AF37" s="623"/>
      <c r="AG37" s="623"/>
      <c r="AH37" s="623"/>
      <c r="AI37" s="623"/>
      <c r="AJ37" s="623"/>
      <c r="AK37" s="623"/>
      <c r="AL37" s="623"/>
      <c r="AM37" s="623"/>
      <c r="AN37" s="623"/>
      <c r="AO37" s="623"/>
      <c r="AP37" s="623"/>
      <c r="AQ37" s="623"/>
      <c r="AR37" s="623"/>
      <c r="AS37" s="623"/>
      <c r="AT37" s="623"/>
      <c r="AU37" s="623"/>
      <c r="AV37" s="623"/>
      <c r="AW37" s="623"/>
      <c r="AX37" s="623"/>
      <c r="AY37" s="623"/>
      <c r="AZ37" s="623"/>
      <c r="BA37" s="623"/>
      <c r="BB37" s="623"/>
      <c r="BC37" s="623"/>
      <c r="BD37" s="623"/>
      <c r="BE37" s="623"/>
      <c r="BF37" s="623"/>
      <c r="BG37" s="623"/>
      <c r="BH37" s="623"/>
      <c r="BI37" s="623"/>
      <c r="BJ37" s="623"/>
      <c r="BK37" s="623"/>
      <c r="BL37" s="623"/>
      <c r="BM37" s="623"/>
      <c r="BN37" s="623"/>
      <c r="BO37" s="623"/>
      <c r="BP37" s="623"/>
      <c r="BQ37" s="623"/>
      <c r="BR37" s="623"/>
      <c r="BS37" s="623"/>
      <c r="BT37" s="623"/>
      <c r="BU37" s="623"/>
      <c r="BV37" s="623"/>
      <c r="BW37" s="623"/>
      <c r="BX37" s="623"/>
      <c r="BY37" s="623"/>
      <c r="BZ37" s="623"/>
      <c r="CA37" s="623"/>
      <c r="CB37" s="623"/>
      <c r="CC37" s="623"/>
      <c r="CD37" s="623"/>
      <c r="CE37" s="623"/>
      <c r="CF37" s="623"/>
      <c r="CG37" s="623"/>
      <c r="CH37" s="623"/>
      <c r="CI37" s="623"/>
      <c r="CJ37" s="623"/>
      <c r="CK37" s="623"/>
      <c r="CL37" s="623"/>
      <c r="CM37" s="623"/>
      <c r="CN37" s="623"/>
      <c r="CO37" s="623"/>
      <c r="CP37" s="623"/>
      <c r="CQ37" s="623"/>
      <c r="CR37" s="623"/>
      <c r="CS37" s="623"/>
      <c r="CT37" s="623"/>
      <c r="CU37" s="623"/>
      <c r="CV37" s="623"/>
      <c r="CW37" s="623"/>
      <c r="CX37" s="623"/>
      <c r="CY37" s="623"/>
      <c r="CZ37" s="1539"/>
      <c r="DA37" s="623"/>
      <c r="DB37" s="623"/>
      <c r="DC37" s="623"/>
      <c r="DD37" s="623"/>
      <c r="DE37" s="623"/>
      <c r="DF37" s="623"/>
      <c r="DG37" s="623"/>
      <c r="DH37" s="623"/>
      <c r="DI37" s="623"/>
      <c r="DJ37" s="623"/>
      <c r="DK37" s="623"/>
      <c r="DL37" s="623"/>
      <c r="DM37" s="623"/>
      <c r="DN37" s="623"/>
      <c r="DO37" s="623"/>
      <c r="DP37" s="623"/>
      <c r="DQ37" s="623"/>
      <c r="DR37" s="623"/>
      <c r="DS37" s="623"/>
      <c r="DT37" s="623"/>
      <c r="DU37" s="623"/>
      <c r="DV37" s="623"/>
      <c r="DW37" s="623"/>
      <c r="DX37" s="623"/>
      <c r="DY37" s="623"/>
      <c r="DZ37" s="623"/>
      <c r="EA37" s="623"/>
      <c r="EB37" s="623"/>
      <c r="EC37" s="623">
        <v>522</v>
      </c>
      <c r="ED37" s="623">
        <v>522</v>
      </c>
      <c r="EE37" s="623">
        <v>507</v>
      </c>
      <c r="EF37" s="623">
        <v>458</v>
      </c>
      <c r="EG37" s="623">
        <v>36</v>
      </c>
      <c r="EH37" s="623"/>
      <c r="EI37" s="623"/>
      <c r="EJ37" s="623"/>
      <c r="EK37" s="623"/>
      <c r="EL37" s="623"/>
      <c r="EM37" s="623"/>
      <c r="EN37" s="623"/>
      <c r="EO37" s="623"/>
      <c r="EP37" s="623"/>
      <c r="EQ37" s="623"/>
      <c r="ER37" s="623"/>
      <c r="ES37" s="623"/>
      <c r="ET37" s="623"/>
      <c r="EU37" s="623"/>
      <c r="EV37" s="623"/>
      <c r="EW37" s="623"/>
      <c r="EX37" s="623"/>
      <c r="EY37" s="623"/>
      <c r="EZ37" s="623"/>
      <c r="FA37" s="623"/>
      <c r="FB37" s="623"/>
      <c r="FC37" s="623"/>
      <c r="FD37" s="623"/>
      <c r="FE37" s="623"/>
      <c r="FF37" s="623"/>
      <c r="FG37" s="623"/>
      <c r="FH37" s="623"/>
      <c r="FI37" s="623"/>
      <c r="FJ37" s="623"/>
      <c r="FK37" s="623"/>
      <c r="FL37" s="623"/>
      <c r="FM37" s="623"/>
      <c r="FN37" s="623"/>
      <c r="FO37" s="623"/>
      <c r="FP37" s="623"/>
      <c r="FQ37" s="623"/>
      <c r="FR37" s="623"/>
      <c r="FS37" s="623"/>
      <c r="FT37" s="623"/>
      <c r="FU37" s="623"/>
      <c r="FV37" s="623"/>
      <c r="FW37" s="623"/>
      <c r="FX37" s="623"/>
      <c r="FY37" s="623"/>
      <c r="FZ37" s="623"/>
      <c r="GA37" s="623"/>
      <c r="GB37" s="623"/>
      <c r="GC37" s="623"/>
      <c r="GD37" s="623"/>
      <c r="GE37" s="623"/>
      <c r="GF37" s="623"/>
      <c r="GG37" s="623"/>
      <c r="GH37" s="623"/>
      <c r="GI37" s="623"/>
      <c r="GJ37" s="623"/>
      <c r="GK37" s="623"/>
      <c r="GL37" s="623"/>
      <c r="GM37" s="623"/>
      <c r="GN37" s="623"/>
      <c r="GO37" s="623"/>
      <c r="GP37" s="623"/>
      <c r="GQ37" s="623"/>
      <c r="GR37" s="623"/>
      <c r="GS37" s="623"/>
      <c r="GT37" s="623"/>
      <c r="GU37" s="623"/>
      <c r="GV37" s="623"/>
      <c r="GW37" s="623"/>
      <c r="GX37" s="623"/>
      <c r="GY37" s="623"/>
      <c r="GZ37" s="623"/>
      <c r="HA37" s="623"/>
      <c r="HB37" s="623"/>
      <c r="HC37" s="623"/>
      <c r="HD37" s="623"/>
      <c r="HE37" s="623"/>
      <c r="HF37" s="623"/>
      <c r="HG37" s="623"/>
      <c r="HH37" s="623"/>
      <c r="HI37" s="623"/>
      <c r="HJ37" s="623"/>
      <c r="HK37" s="623"/>
      <c r="HL37" s="623"/>
      <c r="HM37" s="623"/>
      <c r="HN37" s="623"/>
      <c r="HO37" s="623"/>
      <c r="HP37" s="623"/>
      <c r="HQ37" s="623"/>
      <c r="HR37" s="623"/>
      <c r="HS37" s="623"/>
      <c r="HT37" s="623"/>
      <c r="HU37" s="623"/>
      <c r="HV37" s="623"/>
      <c r="HW37" s="623"/>
      <c r="HX37" s="623"/>
      <c r="HY37" s="623"/>
      <c r="HZ37" s="623"/>
      <c r="IA37" s="623"/>
      <c r="IB37" s="623"/>
      <c r="IC37" s="623"/>
      <c r="ID37" s="623"/>
      <c r="IE37" s="623"/>
      <c r="IF37" s="623"/>
      <c r="IG37" s="623"/>
      <c r="IH37" s="623"/>
      <c r="II37" s="623"/>
      <c r="IJ37" s="623"/>
      <c r="IK37" s="623"/>
      <c r="IL37" s="623"/>
      <c r="IM37" s="623"/>
      <c r="IN37" s="623"/>
      <c r="IO37" s="623"/>
      <c r="IP37" s="623"/>
      <c r="IQ37" s="623"/>
      <c r="IR37" s="623"/>
      <c r="IS37" s="623"/>
      <c r="IT37" s="623"/>
      <c r="IU37" s="623"/>
      <c r="IV37" s="623"/>
      <c r="IW37" s="623"/>
      <c r="IX37" s="623"/>
      <c r="IY37" s="623"/>
      <c r="IZ37" s="623"/>
      <c r="JA37" s="623"/>
      <c r="JB37" s="623"/>
      <c r="JC37" s="623"/>
      <c r="JD37" s="623"/>
      <c r="JE37" s="623"/>
      <c r="JF37" s="623"/>
      <c r="JG37" s="623"/>
      <c r="JH37" s="623"/>
      <c r="JI37" s="623"/>
      <c r="JJ37" s="623"/>
      <c r="JK37" s="623"/>
      <c r="JL37" s="623"/>
      <c r="JM37" s="623"/>
      <c r="JN37" s="623"/>
      <c r="JO37" s="623"/>
      <c r="JP37" s="623"/>
      <c r="JQ37" s="623"/>
      <c r="JR37" s="623"/>
      <c r="JS37" s="623"/>
      <c r="JT37" s="623"/>
      <c r="JU37" s="623"/>
      <c r="JV37" s="623"/>
      <c r="JW37" s="623"/>
      <c r="JX37" s="623"/>
      <c r="JY37" s="623"/>
      <c r="JZ37" s="623"/>
      <c r="KA37" s="623"/>
      <c r="KB37" s="623"/>
      <c r="KC37" s="623"/>
      <c r="KD37" s="623"/>
      <c r="KE37" s="623"/>
      <c r="KF37" s="623"/>
      <c r="KG37" s="623"/>
      <c r="KH37" s="623"/>
      <c r="KI37" s="623"/>
      <c r="KJ37" s="623"/>
      <c r="KK37" s="623"/>
      <c r="KL37" s="623"/>
      <c r="KM37" s="623"/>
      <c r="KN37" s="623"/>
      <c r="KO37" s="623"/>
      <c r="KP37" s="623"/>
      <c r="KQ37" s="623"/>
      <c r="KR37" s="623"/>
      <c r="KS37" s="623"/>
      <c r="KT37" s="623"/>
      <c r="KU37" s="623"/>
      <c r="KV37" s="623"/>
      <c r="KW37" s="623"/>
      <c r="KX37" s="623"/>
      <c r="KY37" s="623"/>
      <c r="KZ37" s="623"/>
      <c r="LA37" s="623"/>
      <c r="LB37" s="623"/>
      <c r="LC37" s="623"/>
      <c r="LD37" s="623"/>
      <c r="LE37" s="623"/>
      <c r="LF37" s="623"/>
      <c r="LG37" s="623"/>
      <c r="LH37" s="623"/>
      <c r="LI37" s="623"/>
      <c r="LJ37" s="623"/>
      <c r="LK37" s="623"/>
      <c r="LL37" s="623"/>
      <c r="LM37" s="623"/>
      <c r="LN37" s="623"/>
      <c r="LO37" s="623"/>
      <c r="LP37" s="623"/>
      <c r="LQ37" s="623"/>
      <c r="LR37" s="623"/>
      <c r="LS37" s="623"/>
      <c r="LT37" s="623"/>
      <c r="LU37" s="623"/>
      <c r="LV37" s="623"/>
      <c r="LW37" s="623"/>
      <c r="LX37" s="623"/>
      <c r="LY37" s="623"/>
      <c r="LZ37" s="623"/>
      <c r="MA37" s="623"/>
      <c r="MB37" s="623"/>
      <c r="MC37" s="623"/>
      <c r="MD37" s="623"/>
      <c r="ME37" s="623"/>
      <c r="MF37" s="623"/>
      <c r="MG37" s="623"/>
      <c r="MH37" s="623"/>
      <c r="MI37" s="623"/>
      <c r="MJ37" s="623"/>
      <c r="MK37" s="623"/>
      <c r="ML37" s="623"/>
      <c r="MM37" s="623"/>
      <c r="MN37" s="623"/>
      <c r="MO37" s="623"/>
      <c r="MP37" s="623"/>
      <c r="MQ37" s="623"/>
      <c r="MR37" s="623"/>
      <c r="MS37" s="623"/>
      <c r="MT37" s="623"/>
      <c r="MU37" s="623"/>
      <c r="MV37" s="623"/>
      <c r="MW37" s="623"/>
      <c r="MX37" s="623"/>
      <c r="MY37" s="623"/>
      <c r="MZ37" s="623"/>
      <c r="NA37" s="623"/>
      <c r="NB37" s="623"/>
      <c r="NC37" s="623"/>
      <c r="ND37" s="623"/>
      <c r="NE37" s="623"/>
      <c r="NF37" s="623"/>
      <c r="NG37" s="623"/>
      <c r="NH37" s="623"/>
    </row>
    <row r="38" spans="1:372" s="323" customFormat="1" ht="15">
      <c r="A38" s="1528">
        <v>46185</v>
      </c>
      <c r="B38" s="623"/>
      <c r="C38" s="623"/>
      <c r="D38" s="623"/>
      <c r="E38" s="623"/>
      <c r="F38" s="623"/>
      <c r="G38" s="623"/>
      <c r="H38" s="623"/>
      <c r="I38" s="623"/>
      <c r="J38" s="623"/>
      <c r="K38" s="623"/>
      <c r="L38" s="623"/>
      <c r="M38" s="623"/>
      <c r="N38" s="623"/>
      <c r="O38" s="623"/>
      <c r="P38" s="623"/>
      <c r="Q38" s="623"/>
      <c r="R38" s="623"/>
      <c r="S38" s="623"/>
      <c r="T38" s="623"/>
      <c r="U38" s="623"/>
      <c r="V38" s="623"/>
      <c r="W38" s="623"/>
      <c r="X38" s="623"/>
      <c r="Y38" s="623"/>
      <c r="Z38" s="623"/>
      <c r="AA38" s="623"/>
      <c r="AB38" s="623"/>
      <c r="AC38" s="623"/>
      <c r="AD38" s="623"/>
      <c r="AE38" s="623"/>
      <c r="AF38" s="623"/>
      <c r="AG38" s="623"/>
      <c r="AH38" s="623"/>
      <c r="AI38" s="623"/>
      <c r="AJ38" s="623"/>
      <c r="AK38" s="623"/>
      <c r="AL38" s="623"/>
      <c r="AM38" s="623"/>
      <c r="AN38" s="623"/>
      <c r="AO38" s="623"/>
      <c r="AP38" s="623"/>
      <c r="AQ38" s="623"/>
      <c r="AR38" s="623"/>
      <c r="AS38" s="623"/>
      <c r="AT38" s="623"/>
      <c r="AU38" s="623"/>
      <c r="AV38" s="623"/>
      <c r="AW38" s="623"/>
      <c r="AX38" s="623"/>
      <c r="AY38" s="623"/>
      <c r="AZ38" s="623"/>
      <c r="BA38" s="623"/>
      <c r="BB38" s="623"/>
      <c r="BC38" s="623"/>
      <c r="BD38" s="623"/>
      <c r="BE38" s="623"/>
      <c r="BF38" s="623"/>
      <c r="BG38" s="623"/>
      <c r="BH38" s="623"/>
      <c r="BI38" s="623"/>
      <c r="BJ38" s="623"/>
      <c r="BK38" s="623"/>
      <c r="BL38" s="623"/>
      <c r="BM38" s="623"/>
      <c r="BN38" s="623"/>
      <c r="BO38" s="623"/>
      <c r="BP38" s="623"/>
      <c r="BQ38" s="623"/>
      <c r="BR38" s="623"/>
      <c r="BS38" s="623"/>
      <c r="BT38" s="623"/>
      <c r="BU38" s="623"/>
      <c r="BV38" s="623"/>
      <c r="BW38" s="623"/>
      <c r="BX38" s="623"/>
      <c r="BY38" s="623"/>
      <c r="BZ38" s="623"/>
      <c r="CA38" s="623"/>
      <c r="CB38" s="623"/>
      <c r="CC38" s="623"/>
      <c r="CD38" s="623"/>
      <c r="CE38" s="623"/>
      <c r="CF38" s="623"/>
      <c r="CG38" s="623"/>
      <c r="CH38" s="623"/>
      <c r="CI38" s="623"/>
      <c r="CJ38" s="623"/>
      <c r="CK38" s="623"/>
      <c r="CL38" s="623"/>
      <c r="CM38" s="623"/>
      <c r="CN38" s="623"/>
      <c r="CO38" s="623"/>
      <c r="CP38" s="623"/>
      <c r="CQ38" s="623"/>
      <c r="CR38" s="623"/>
      <c r="CS38" s="623"/>
      <c r="CT38" s="623"/>
      <c r="CU38" s="623"/>
      <c r="CV38" s="623"/>
      <c r="CW38" s="623"/>
      <c r="CX38" s="623"/>
      <c r="CY38" s="623"/>
      <c r="CZ38" s="1539"/>
      <c r="DA38" s="623"/>
      <c r="DB38" s="623"/>
      <c r="DC38" s="623"/>
      <c r="DD38" s="623"/>
      <c r="DE38" s="623"/>
      <c r="DF38" s="623"/>
      <c r="DG38" s="623"/>
      <c r="DH38" s="623"/>
      <c r="DI38" s="623"/>
      <c r="DJ38" s="623"/>
      <c r="DK38" s="623"/>
      <c r="DL38" s="623"/>
      <c r="DM38" s="623"/>
      <c r="DN38" s="623"/>
      <c r="DO38" s="623"/>
      <c r="DP38" s="623"/>
      <c r="DQ38" s="623"/>
      <c r="DR38" s="623"/>
      <c r="DS38" s="623"/>
      <c r="DT38" s="623"/>
      <c r="DU38" s="623"/>
      <c r="DV38" s="623"/>
      <c r="DW38" s="623"/>
      <c r="DX38" s="623"/>
      <c r="DY38" s="623"/>
      <c r="DZ38" s="623"/>
      <c r="EA38" s="623"/>
      <c r="EB38" s="623"/>
      <c r="EC38" s="623"/>
      <c r="ED38" s="623">
        <v>77</v>
      </c>
      <c r="EE38" s="623">
        <v>77</v>
      </c>
      <c r="EF38" s="623">
        <v>77</v>
      </c>
      <c r="EG38" s="623">
        <v>77</v>
      </c>
      <c r="EH38" s="623"/>
      <c r="EI38" s="623"/>
      <c r="EJ38" s="623"/>
      <c r="EK38" s="623"/>
      <c r="EL38" s="623"/>
      <c r="EM38" s="623"/>
      <c r="EN38" s="623"/>
      <c r="EO38" s="623"/>
      <c r="EP38" s="623"/>
      <c r="EQ38" s="623"/>
      <c r="ER38" s="623"/>
      <c r="ES38" s="623"/>
      <c r="ET38" s="623"/>
      <c r="EU38" s="623"/>
      <c r="EV38" s="623"/>
      <c r="EW38" s="623"/>
      <c r="EX38" s="623"/>
      <c r="EY38" s="623"/>
      <c r="EZ38" s="623"/>
      <c r="FA38" s="623"/>
      <c r="FB38" s="623"/>
      <c r="FC38" s="623"/>
      <c r="FD38" s="623"/>
      <c r="FE38" s="623"/>
      <c r="FF38" s="623"/>
      <c r="FG38" s="623"/>
      <c r="FH38" s="623"/>
      <c r="FI38" s="623"/>
      <c r="FJ38" s="623"/>
      <c r="FK38" s="623"/>
      <c r="FL38" s="623"/>
      <c r="FM38" s="623"/>
      <c r="FN38" s="623"/>
      <c r="FO38" s="623"/>
      <c r="FP38" s="623"/>
      <c r="FQ38" s="623"/>
      <c r="FR38" s="623"/>
      <c r="FS38" s="623"/>
      <c r="FT38" s="623"/>
      <c r="FU38" s="623"/>
      <c r="FV38" s="623"/>
      <c r="FW38" s="623"/>
      <c r="FX38" s="623"/>
      <c r="FY38" s="623"/>
      <c r="FZ38" s="623"/>
      <c r="GA38" s="623"/>
      <c r="GB38" s="623"/>
      <c r="GC38" s="623"/>
      <c r="GD38" s="623"/>
      <c r="GE38" s="623"/>
      <c r="GF38" s="623"/>
      <c r="GG38" s="623"/>
      <c r="GH38" s="623"/>
      <c r="GI38" s="623"/>
      <c r="GJ38" s="623"/>
      <c r="GK38" s="623"/>
      <c r="GL38" s="623"/>
      <c r="GM38" s="623"/>
      <c r="GN38" s="623"/>
      <c r="GO38" s="623"/>
      <c r="GP38" s="623"/>
      <c r="GQ38" s="623"/>
      <c r="GR38" s="623"/>
      <c r="GS38" s="623"/>
      <c r="GT38" s="623"/>
      <c r="GU38" s="623"/>
      <c r="GV38" s="623"/>
      <c r="GW38" s="623"/>
      <c r="GX38" s="623"/>
      <c r="GY38" s="623"/>
      <c r="GZ38" s="623"/>
      <c r="HA38" s="623"/>
      <c r="HB38" s="623"/>
      <c r="HC38" s="623"/>
      <c r="HD38" s="623"/>
      <c r="HE38" s="623"/>
      <c r="HF38" s="623"/>
      <c r="HG38" s="623"/>
      <c r="HH38" s="623"/>
      <c r="HI38" s="623"/>
      <c r="HJ38" s="623"/>
      <c r="HK38" s="623"/>
      <c r="HL38" s="623"/>
      <c r="HM38" s="623"/>
      <c r="HN38" s="623"/>
      <c r="HO38" s="623"/>
      <c r="HP38" s="623"/>
      <c r="HQ38" s="623"/>
      <c r="HR38" s="623"/>
      <c r="HS38" s="623"/>
      <c r="HT38" s="623"/>
      <c r="HU38" s="623"/>
      <c r="HV38" s="623"/>
      <c r="HW38" s="623"/>
      <c r="HX38" s="623"/>
      <c r="HY38" s="623"/>
      <c r="HZ38" s="623"/>
      <c r="IA38" s="623"/>
      <c r="IB38" s="623"/>
      <c r="IC38" s="623"/>
      <c r="ID38" s="623"/>
      <c r="IE38" s="623"/>
      <c r="IF38" s="623"/>
      <c r="IG38" s="623"/>
      <c r="IH38" s="623"/>
      <c r="II38" s="623"/>
      <c r="IJ38" s="623"/>
      <c r="IK38" s="623"/>
      <c r="IL38" s="623"/>
      <c r="IM38" s="623"/>
      <c r="IN38" s="623"/>
      <c r="IO38" s="623"/>
      <c r="IP38" s="623"/>
      <c r="IQ38" s="623"/>
      <c r="IR38" s="623"/>
      <c r="IS38" s="623"/>
      <c r="IT38" s="623"/>
      <c r="IU38" s="623"/>
      <c r="IV38" s="623"/>
      <c r="IW38" s="623"/>
      <c r="IX38" s="623"/>
      <c r="IY38" s="623"/>
      <c r="IZ38" s="623"/>
      <c r="JA38" s="623"/>
      <c r="JB38" s="623"/>
      <c r="JC38" s="623"/>
      <c r="JD38" s="623"/>
      <c r="JE38" s="623"/>
      <c r="JF38" s="623"/>
      <c r="JG38" s="623"/>
      <c r="JH38" s="623"/>
      <c r="JI38" s="623"/>
      <c r="JJ38" s="623"/>
      <c r="JK38" s="623"/>
      <c r="JL38" s="623"/>
      <c r="JM38" s="623"/>
      <c r="JN38" s="623"/>
      <c r="JO38" s="623"/>
      <c r="JP38" s="623"/>
      <c r="JQ38" s="623"/>
      <c r="JR38" s="623"/>
      <c r="JS38" s="623"/>
      <c r="JT38" s="623"/>
      <c r="JU38" s="623"/>
      <c r="JV38" s="623"/>
      <c r="JW38" s="623"/>
      <c r="JX38" s="623"/>
      <c r="JY38" s="623"/>
      <c r="JZ38" s="623"/>
      <c r="KA38" s="623"/>
      <c r="KB38" s="623"/>
      <c r="KC38" s="623"/>
      <c r="KD38" s="623"/>
      <c r="KE38" s="623"/>
      <c r="KF38" s="623"/>
      <c r="KG38" s="623"/>
      <c r="KH38" s="623"/>
      <c r="KI38" s="623"/>
      <c r="KJ38" s="623"/>
      <c r="KK38" s="623"/>
      <c r="KL38" s="623"/>
      <c r="KM38" s="623"/>
      <c r="KN38" s="623"/>
      <c r="KO38" s="623"/>
      <c r="KP38" s="623"/>
      <c r="KQ38" s="623"/>
      <c r="KR38" s="623"/>
      <c r="KS38" s="623"/>
      <c r="KT38" s="623"/>
      <c r="KU38" s="623"/>
      <c r="KV38" s="623"/>
      <c r="KW38" s="623"/>
      <c r="KX38" s="623"/>
      <c r="KY38" s="623"/>
      <c r="KZ38" s="623"/>
      <c r="LA38" s="623"/>
      <c r="LB38" s="623"/>
      <c r="LC38" s="623"/>
      <c r="LD38" s="623"/>
      <c r="LE38" s="623"/>
      <c r="LF38" s="623"/>
      <c r="LG38" s="623"/>
      <c r="LH38" s="623"/>
      <c r="LI38" s="623"/>
      <c r="LJ38" s="623"/>
      <c r="LK38" s="623"/>
      <c r="LL38" s="623"/>
      <c r="LM38" s="623"/>
      <c r="LN38" s="623"/>
      <c r="LO38" s="623"/>
      <c r="LP38" s="623"/>
      <c r="LQ38" s="623"/>
      <c r="LR38" s="623"/>
      <c r="LS38" s="623"/>
      <c r="LT38" s="623"/>
      <c r="LU38" s="623"/>
      <c r="LV38" s="623"/>
      <c r="LW38" s="623"/>
      <c r="LX38" s="623"/>
      <c r="LY38" s="623"/>
      <c r="LZ38" s="623"/>
      <c r="MA38" s="623"/>
      <c r="MB38" s="623"/>
      <c r="MC38" s="623"/>
      <c r="MD38" s="623"/>
      <c r="ME38" s="623"/>
      <c r="MF38" s="623"/>
      <c r="MG38" s="623"/>
      <c r="MH38" s="623"/>
      <c r="MI38" s="623"/>
      <c r="MJ38" s="623"/>
      <c r="MK38" s="623"/>
      <c r="ML38" s="623"/>
      <c r="MM38" s="623"/>
      <c r="MN38" s="623"/>
      <c r="MO38" s="623"/>
      <c r="MP38" s="623"/>
      <c r="MQ38" s="623"/>
      <c r="MR38" s="623"/>
      <c r="MS38" s="623"/>
      <c r="MT38" s="623"/>
      <c r="MU38" s="623"/>
      <c r="MV38" s="623"/>
      <c r="MW38" s="623"/>
      <c r="MX38" s="623"/>
      <c r="MY38" s="623"/>
      <c r="MZ38" s="623"/>
      <c r="NA38" s="623"/>
      <c r="NB38" s="623"/>
      <c r="NC38" s="623"/>
      <c r="ND38" s="623"/>
      <c r="NE38" s="623"/>
      <c r="NF38" s="623"/>
      <c r="NG38" s="623"/>
      <c r="NH38" s="623"/>
    </row>
    <row r="39" spans="1:372" s="323" customFormat="1" ht="15">
      <c r="A39" s="1528">
        <v>46188</v>
      </c>
      <c r="B39" s="623"/>
      <c r="C39" s="623"/>
      <c r="D39" s="623"/>
      <c r="E39" s="623"/>
      <c r="F39" s="623"/>
      <c r="G39" s="623"/>
      <c r="H39" s="623"/>
      <c r="I39" s="623"/>
      <c r="J39" s="623"/>
      <c r="K39" s="623"/>
      <c r="L39" s="623"/>
      <c r="M39" s="623"/>
      <c r="N39" s="623"/>
      <c r="O39" s="623"/>
      <c r="P39" s="623"/>
      <c r="Q39" s="623"/>
      <c r="R39" s="623"/>
      <c r="S39" s="623"/>
      <c r="T39" s="623"/>
      <c r="U39" s="623"/>
      <c r="V39" s="623"/>
      <c r="W39" s="623"/>
      <c r="X39" s="623"/>
      <c r="Y39" s="623"/>
      <c r="Z39" s="623"/>
      <c r="AA39" s="623"/>
      <c r="AB39" s="623"/>
      <c r="AC39" s="623"/>
      <c r="AD39" s="623"/>
      <c r="AE39" s="623"/>
      <c r="AF39" s="623"/>
      <c r="AG39" s="623"/>
      <c r="AH39" s="623"/>
      <c r="AI39" s="623"/>
      <c r="AJ39" s="623"/>
      <c r="AK39" s="623"/>
      <c r="AL39" s="623"/>
      <c r="AM39" s="623"/>
      <c r="AN39" s="623"/>
      <c r="AO39" s="623"/>
      <c r="AP39" s="623"/>
      <c r="AQ39" s="623"/>
      <c r="AR39" s="623"/>
      <c r="AS39" s="623"/>
      <c r="AT39" s="623"/>
      <c r="AU39" s="623"/>
      <c r="AV39" s="623"/>
      <c r="AW39" s="623"/>
      <c r="AX39" s="623"/>
      <c r="AY39" s="623"/>
      <c r="AZ39" s="623"/>
      <c r="BA39" s="623"/>
      <c r="BB39" s="623"/>
      <c r="BC39" s="623"/>
      <c r="BD39" s="623"/>
      <c r="BE39" s="623"/>
      <c r="BF39" s="623"/>
      <c r="BG39" s="623"/>
      <c r="BH39" s="623"/>
      <c r="BI39" s="623"/>
      <c r="BJ39" s="623"/>
      <c r="BK39" s="623"/>
      <c r="BL39" s="623"/>
      <c r="BM39" s="623"/>
      <c r="BN39" s="623"/>
      <c r="BO39" s="623"/>
      <c r="BP39" s="623"/>
      <c r="BQ39" s="623"/>
      <c r="BR39" s="623"/>
      <c r="BS39" s="623"/>
      <c r="BT39" s="623"/>
      <c r="BU39" s="623"/>
      <c r="BV39" s="623"/>
      <c r="BW39" s="623"/>
      <c r="BX39" s="623"/>
      <c r="BY39" s="623"/>
      <c r="BZ39" s="623"/>
      <c r="CA39" s="623"/>
      <c r="CB39" s="623"/>
      <c r="CC39" s="623"/>
      <c r="CD39" s="623"/>
      <c r="CE39" s="623"/>
      <c r="CF39" s="623"/>
      <c r="CG39" s="623"/>
      <c r="CH39" s="623"/>
      <c r="CI39" s="623"/>
      <c r="CJ39" s="623"/>
      <c r="CK39" s="623"/>
      <c r="CL39" s="623"/>
      <c r="CM39" s="623"/>
      <c r="CN39" s="623"/>
      <c r="CO39" s="623"/>
      <c r="CP39" s="623"/>
      <c r="CQ39" s="623"/>
      <c r="CR39" s="623"/>
      <c r="CS39" s="623"/>
      <c r="CT39" s="623"/>
      <c r="CU39" s="623"/>
      <c r="CV39" s="623"/>
      <c r="CW39" s="623"/>
      <c r="CX39" s="623"/>
      <c r="CY39" s="623"/>
      <c r="CZ39" s="1539"/>
      <c r="DA39" s="623"/>
      <c r="DB39" s="623"/>
      <c r="DC39" s="623"/>
      <c r="DD39" s="623"/>
      <c r="DE39" s="623"/>
      <c r="DF39" s="623"/>
      <c r="DG39" s="623"/>
      <c r="DH39" s="623"/>
      <c r="DI39" s="623"/>
      <c r="DJ39" s="623"/>
      <c r="DK39" s="623"/>
      <c r="DL39" s="623"/>
      <c r="DM39" s="623"/>
      <c r="DN39" s="623"/>
      <c r="DO39" s="623"/>
      <c r="DP39" s="623"/>
      <c r="DQ39" s="623"/>
      <c r="DR39" s="623"/>
      <c r="DS39" s="623"/>
      <c r="DT39" s="623"/>
      <c r="DU39" s="623"/>
      <c r="DV39" s="623"/>
      <c r="DW39" s="623"/>
      <c r="DX39" s="623"/>
      <c r="DY39" s="623"/>
      <c r="DZ39" s="623"/>
      <c r="EA39" s="623"/>
      <c r="EB39" s="623"/>
      <c r="EC39" s="623"/>
      <c r="ED39" s="623"/>
      <c r="EE39" s="623"/>
      <c r="EF39" s="623"/>
      <c r="EG39" s="623">
        <v>633</v>
      </c>
      <c r="EH39" s="623"/>
      <c r="EI39" s="623"/>
      <c r="EJ39" s="623"/>
      <c r="EK39" s="623"/>
      <c r="EL39" s="623"/>
      <c r="EM39" s="623"/>
      <c r="EN39" s="623"/>
      <c r="EO39" s="623"/>
      <c r="EP39" s="623"/>
      <c r="EQ39" s="623"/>
      <c r="ER39" s="623"/>
      <c r="ES39" s="623"/>
      <c r="ET39" s="623"/>
      <c r="EU39" s="623"/>
      <c r="EV39" s="623"/>
      <c r="EW39" s="623"/>
      <c r="EX39" s="623"/>
      <c r="EY39" s="623"/>
      <c r="EZ39" s="623"/>
      <c r="FA39" s="623"/>
      <c r="FB39" s="623"/>
      <c r="FC39" s="623"/>
      <c r="FD39" s="623"/>
      <c r="FE39" s="623"/>
      <c r="FF39" s="623"/>
      <c r="FG39" s="623"/>
      <c r="FH39" s="623"/>
      <c r="FI39" s="623"/>
      <c r="FJ39" s="623"/>
      <c r="FK39" s="623"/>
      <c r="FL39" s="623"/>
      <c r="FM39" s="623"/>
      <c r="FN39" s="623"/>
      <c r="FO39" s="623"/>
      <c r="FP39" s="623"/>
      <c r="FQ39" s="623"/>
      <c r="FR39" s="623"/>
      <c r="FS39" s="623"/>
      <c r="FT39" s="623"/>
      <c r="FU39" s="623"/>
      <c r="FV39" s="623"/>
      <c r="FW39" s="623"/>
      <c r="FX39" s="623"/>
      <c r="FY39" s="623"/>
      <c r="FZ39" s="623"/>
      <c r="GA39" s="623"/>
      <c r="GB39" s="623"/>
      <c r="GC39" s="623"/>
      <c r="GD39" s="623"/>
      <c r="GE39" s="623"/>
      <c r="GF39" s="623"/>
      <c r="GG39" s="623"/>
      <c r="GH39" s="623"/>
      <c r="GI39" s="623"/>
      <c r="GJ39" s="623"/>
      <c r="GK39" s="623"/>
      <c r="GL39" s="623"/>
      <c r="GM39" s="623"/>
      <c r="GN39" s="623"/>
      <c r="GO39" s="623"/>
      <c r="GP39" s="623"/>
      <c r="GQ39" s="623"/>
      <c r="GR39" s="623"/>
      <c r="GS39" s="623"/>
      <c r="GT39" s="623"/>
      <c r="GU39" s="623"/>
      <c r="GV39" s="623"/>
      <c r="GW39" s="623"/>
      <c r="GX39" s="623"/>
      <c r="GY39" s="623"/>
      <c r="GZ39" s="623"/>
      <c r="HA39" s="623"/>
      <c r="HB39" s="623"/>
      <c r="HC39" s="623"/>
      <c r="HD39" s="623"/>
      <c r="HE39" s="623"/>
      <c r="HF39" s="623"/>
      <c r="HG39" s="623"/>
      <c r="HH39" s="623"/>
      <c r="HI39" s="623"/>
      <c r="HJ39" s="623"/>
      <c r="HK39" s="623"/>
      <c r="HL39" s="623"/>
      <c r="HM39" s="623"/>
      <c r="HN39" s="623"/>
      <c r="HO39" s="623"/>
      <c r="HP39" s="623"/>
      <c r="HQ39" s="623"/>
      <c r="HR39" s="623"/>
      <c r="HS39" s="623"/>
      <c r="HT39" s="623"/>
      <c r="HU39" s="623"/>
      <c r="HV39" s="623"/>
      <c r="HW39" s="623"/>
      <c r="HX39" s="623"/>
      <c r="HY39" s="623"/>
      <c r="HZ39" s="623"/>
      <c r="IA39" s="623"/>
      <c r="IB39" s="623"/>
      <c r="IC39" s="623"/>
      <c r="ID39" s="623"/>
      <c r="IE39" s="623"/>
      <c r="IF39" s="623"/>
      <c r="IG39" s="623"/>
      <c r="IH39" s="623"/>
      <c r="II39" s="623"/>
      <c r="IJ39" s="623"/>
      <c r="IK39" s="623"/>
      <c r="IL39" s="623"/>
      <c r="IM39" s="623"/>
      <c r="IN39" s="623"/>
      <c r="IO39" s="623"/>
      <c r="IP39" s="623"/>
      <c r="IQ39" s="623"/>
      <c r="IR39" s="623"/>
      <c r="IS39" s="623"/>
      <c r="IT39" s="623"/>
      <c r="IU39" s="623"/>
      <c r="IV39" s="623"/>
      <c r="IW39" s="623"/>
      <c r="IX39" s="623"/>
      <c r="IY39" s="623"/>
      <c r="IZ39" s="623"/>
      <c r="JA39" s="623"/>
      <c r="JB39" s="623"/>
      <c r="JC39" s="623"/>
      <c r="JD39" s="623"/>
      <c r="JE39" s="623"/>
      <c r="JF39" s="623"/>
      <c r="JG39" s="623"/>
      <c r="JH39" s="623"/>
      <c r="JI39" s="623"/>
      <c r="JJ39" s="623"/>
      <c r="JK39" s="623"/>
      <c r="JL39" s="623"/>
      <c r="JM39" s="623"/>
      <c r="JN39" s="623"/>
      <c r="JO39" s="623"/>
      <c r="JP39" s="623"/>
      <c r="JQ39" s="623"/>
      <c r="JR39" s="623"/>
      <c r="JS39" s="623"/>
      <c r="JT39" s="623"/>
      <c r="JU39" s="623"/>
      <c r="JV39" s="623"/>
      <c r="JW39" s="623"/>
      <c r="JX39" s="623"/>
      <c r="JY39" s="623"/>
      <c r="JZ39" s="623"/>
      <c r="KA39" s="623"/>
      <c r="KB39" s="623"/>
      <c r="KC39" s="623"/>
      <c r="KD39" s="623"/>
      <c r="KE39" s="623"/>
      <c r="KF39" s="623"/>
      <c r="KG39" s="623"/>
      <c r="KH39" s="623"/>
      <c r="KI39" s="623"/>
      <c r="KJ39" s="623"/>
      <c r="KK39" s="623"/>
      <c r="KL39" s="623"/>
      <c r="KM39" s="623"/>
      <c r="KN39" s="623"/>
      <c r="KO39" s="623"/>
      <c r="KP39" s="623"/>
      <c r="KQ39" s="623"/>
      <c r="KR39" s="623"/>
      <c r="KS39" s="623"/>
      <c r="KT39" s="623"/>
      <c r="KU39" s="623"/>
      <c r="KV39" s="623"/>
      <c r="KW39" s="623"/>
      <c r="KX39" s="623"/>
      <c r="KY39" s="623"/>
      <c r="KZ39" s="623"/>
      <c r="LA39" s="623"/>
      <c r="LB39" s="623"/>
      <c r="LC39" s="623"/>
      <c r="LD39" s="623"/>
      <c r="LE39" s="623"/>
      <c r="LF39" s="623"/>
      <c r="LG39" s="623"/>
      <c r="LH39" s="623"/>
      <c r="LI39" s="623"/>
      <c r="LJ39" s="623"/>
      <c r="LK39" s="623"/>
      <c r="LL39" s="623"/>
      <c r="LM39" s="623"/>
      <c r="LN39" s="623"/>
      <c r="LO39" s="623"/>
      <c r="LP39" s="623"/>
      <c r="LQ39" s="623"/>
      <c r="LR39" s="623"/>
      <c r="LS39" s="623"/>
      <c r="LT39" s="623"/>
      <c r="LU39" s="623"/>
      <c r="LV39" s="623"/>
      <c r="LW39" s="623"/>
      <c r="LX39" s="623"/>
      <c r="LY39" s="623"/>
      <c r="LZ39" s="623"/>
      <c r="MA39" s="623"/>
      <c r="MB39" s="623"/>
      <c r="MC39" s="623"/>
      <c r="MD39" s="623"/>
      <c r="ME39" s="623"/>
      <c r="MF39" s="623"/>
      <c r="MG39" s="623"/>
      <c r="MH39" s="623"/>
      <c r="MI39" s="623"/>
      <c r="MJ39" s="623"/>
      <c r="MK39" s="623"/>
      <c r="ML39" s="623"/>
      <c r="MM39" s="623"/>
      <c r="MN39" s="623"/>
      <c r="MO39" s="623"/>
      <c r="MP39" s="623"/>
      <c r="MQ39" s="623"/>
      <c r="MR39" s="623"/>
      <c r="MS39" s="623"/>
      <c r="MT39" s="623"/>
      <c r="MU39" s="623"/>
      <c r="MV39" s="623"/>
      <c r="MW39" s="623"/>
      <c r="MX39" s="623"/>
      <c r="MY39" s="623"/>
      <c r="MZ39" s="623"/>
      <c r="NA39" s="623"/>
      <c r="NB39" s="623"/>
      <c r="NC39" s="623"/>
      <c r="ND39" s="623"/>
      <c r="NE39" s="623"/>
      <c r="NF39" s="623"/>
      <c r="NG39" s="623"/>
      <c r="NH39" s="623"/>
    </row>
    <row r="40" spans="1:372" s="323" customFormat="1" ht="15" hidden="1">
      <c r="A40" s="1528" t="s">
        <v>733</v>
      </c>
      <c r="B40" s="623"/>
      <c r="C40" s="623"/>
      <c r="D40" s="623"/>
      <c r="E40" s="623"/>
      <c r="F40" s="623"/>
      <c r="G40" s="623"/>
      <c r="H40" s="623"/>
      <c r="I40" s="623"/>
      <c r="J40" s="623"/>
      <c r="K40" s="623"/>
      <c r="L40" s="623"/>
      <c r="M40" s="623"/>
      <c r="N40" s="623"/>
      <c r="O40" s="623"/>
      <c r="P40" s="623"/>
      <c r="Q40" s="623"/>
      <c r="R40" s="623"/>
      <c r="S40" s="623"/>
      <c r="T40" s="623"/>
      <c r="U40" s="623"/>
      <c r="V40" s="623"/>
      <c r="W40" s="623"/>
      <c r="X40" s="623"/>
      <c r="Y40" s="623"/>
      <c r="Z40" s="623"/>
      <c r="AA40" s="623"/>
      <c r="AB40" s="623"/>
      <c r="AC40" s="623"/>
      <c r="AD40" s="623"/>
      <c r="AE40" s="623"/>
      <c r="AF40" s="623"/>
      <c r="AG40" s="623"/>
      <c r="AH40" s="623"/>
      <c r="AI40" s="623"/>
      <c r="AJ40" s="623"/>
      <c r="AK40" s="623"/>
      <c r="AL40" s="623"/>
      <c r="AM40" s="623"/>
      <c r="AN40" s="623"/>
      <c r="AO40" s="623"/>
      <c r="AP40" s="623"/>
      <c r="AQ40" s="623"/>
      <c r="AR40" s="623"/>
      <c r="AS40" s="623"/>
      <c r="AT40" s="623"/>
      <c r="AU40" s="623"/>
      <c r="AV40" s="623"/>
      <c r="AW40" s="623"/>
      <c r="AX40" s="623"/>
      <c r="AY40" s="623"/>
      <c r="AZ40" s="623"/>
      <c r="BA40" s="623"/>
      <c r="BB40" s="623"/>
      <c r="BC40" s="623"/>
      <c r="BD40" s="623"/>
      <c r="BE40" s="623"/>
      <c r="BF40" s="623"/>
      <c r="BG40" s="623"/>
      <c r="BH40" s="623"/>
      <c r="BI40" s="623"/>
      <c r="BJ40" s="623"/>
      <c r="BK40" s="623"/>
      <c r="BL40" s="623"/>
      <c r="BM40" s="623"/>
      <c r="BN40" s="623"/>
      <c r="BO40" s="623"/>
      <c r="BP40" s="623"/>
      <c r="BQ40" s="623"/>
      <c r="BR40" s="623"/>
      <c r="BS40" s="623"/>
      <c r="BT40" s="623"/>
      <c r="BU40" s="623"/>
      <c r="BV40" s="623"/>
      <c r="BW40" s="623"/>
      <c r="BX40" s="623"/>
      <c r="BY40" s="623"/>
      <c r="BZ40" s="623"/>
      <c r="CA40" s="623"/>
      <c r="CB40" s="623"/>
      <c r="CC40" s="623"/>
      <c r="CD40" s="623"/>
      <c r="CE40" s="623"/>
      <c r="CF40" s="623"/>
      <c r="CG40" s="623"/>
      <c r="CH40" s="623"/>
      <c r="CI40" s="623"/>
      <c r="CJ40" s="623"/>
      <c r="CK40" s="623"/>
      <c r="CL40" s="623"/>
      <c r="CM40" s="623"/>
      <c r="CN40" s="623"/>
      <c r="CO40" s="623"/>
      <c r="CP40" s="623"/>
      <c r="CQ40" s="623"/>
      <c r="CR40" s="623"/>
      <c r="CS40" s="623"/>
      <c r="CT40" s="623"/>
      <c r="CU40" s="623"/>
      <c r="CV40" s="623"/>
      <c r="CW40" s="623"/>
      <c r="CX40" s="623"/>
      <c r="CY40" s="623"/>
      <c r="CZ40" s="1539"/>
      <c r="DA40" s="623"/>
      <c r="DB40" s="623"/>
      <c r="DC40" s="623"/>
      <c r="DD40" s="623"/>
      <c r="DE40" s="623"/>
      <c r="DF40" s="623"/>
      <c r="DG40" s="623"/>
      <c r="DH40" s="623"/>
      <c r="DI40" s="623"/>
      <c r="DJ40" s="623"/>
      <c r="DK40" s="623"/>
      <c r="DL40" s="623"/>
      <c r="DM40" s="623"/>
      <c r="DN40" s="623"/>
      <c r="DO40" s="623"/>
      <c r="DP40" s="623"/>
      <c r="DQ40" s="623"/>
      <c r="DR40" s="623"/>
      <c r="DS40" s="623"/>
      <c r="DT40" s="623"/>
      <c r="DU40" s="623"/>
      <c r="DV40" s="623"/>
      <c r="DW40" s="623"/>
      <c r="DX40" s="623"/>
      <c r="DY40" s="623"/>
      <c r="DZ40" s="623"/>
      <c r="EA40" s="623"/>
      <c r="EB40" s="623"/>
      <c r="EC40" s="623"/>
      <c r="ED40" s="623"/>
      <c r="EE40" s="623"/>
      <c r="EF40" s="623"/>
      <c r="EG40" s="623"/>
      <c r="EH40" s="623">
        <v>512</v>
      </c>
      <c r="EI40" s="623"/>
      <c r="EJ40" s="623"/>
      <c r="EK40" s="623"/>
      <c r="EL40" s="623"/>
      <c r="EM40" s="623"/>
      <c r="EN40" s="623"/>
      <c r="EO40" s="623"/>
      <c r="EP40" s="623"/>
      <c r="EQ40" s="623"/>
      <c r="ER40" s="623"/>
      <c r="ES40" s="623"/>
      <c r="ET40" s="623"/>
      <c r="EU40" s="623"/>
      <c r="EV40" s="623"/>
      <c r="EW40" s="623"/>
      <c r="EX40" s="623"/>
      <c r="EY40" s="623"/>
      <c r="EZ40" s="623"/>
      <c r="FA40" s="623"/>
      <c r="FB40" s="623"/>
      <c r="FC40" s="623"/>
      <c r="FD40" s="623"/>
      <c r="FE40" s="623"/>
      <c r="FF40" s="623"/>
      <c r="FG40" s="623"/>
      <c r="FH40" s="623"/>
      <c r="FI40" s="623"/>
      <c r="FJ40" s="623"/>
      <c r="FK40" s="623"/>
      <c r="FL40" s="623"/>
      <c r="FM40" s="623"/>
      <c r="FN40" s="623"/>
      <c r="FO40" s="623"/>
      <c r="FP40" s="623"/>
      <c r="FQ40" s="623"/>
      <c r="FR40" s="623"/>
      <c r="FS40" s="623"/>
      <c r="FT40" s="623"/>
      <c r="FU40" s="623"/>
      <c r="FV40" s="623"/>
      <c r="FW40" s="623"/>
      <c r="FX40" s="623"/>
      <c r="FY40" s="623"/>
      <c r="FZ40" s="623"/>
      <c r="GA40" s="623"/>
      <c r="GB40" s="623"/>
      <c r="GC40" s="623"/>
      <c r="GD40" s="623"/>
      <c r="GE40" s="623"/>
      <c r="GF40" s="623"/>
      <c r="GG40" s="623"/>
      <c r="GH40" s="623"/>
      <c r="GI40" s="623"/>
      <c r="GJ40" s="623"/>
      <c r="GK40" s="623"/>
      <c r="GL40" s="623"/>
      <c r="GM40" s="623"/>
      <c r="GN40" s="623"/>
      <c r="GO40" s="623"/>
      <c r="GP40" s="623"/>
      <c r="GQ40" s="623"/>
      <c r="GR40" s="623"/>
      <c r="GS40" s="623"/>
      <c r="GT40" s="623"/>
      <c r="GU40" s="623"/>
      <c r="GV40" s="623"/>
      <c r="GW40" s="623"/>
      <c r="GX40" s="623"/>
      <c r="GY40" s="623"/>
      <c r="GZ40" s="623"/>
      <c r="HA40" s="623"/>
      <c r="HB40" s="623"/>
      <c r="HC40" s="623"/>
      <c r="HD40" s="623"/>
      <c r="HE40" s="623"/>
      <c r="HF40" s="623"/>
      <c r="HG40" s="623"/>
      <c r="HH40" s="623"/>
      <c r="HI40" s="623"/>
      <c r="HJ40" s="623"/>
      <c r="HK40" s="623"/>
      <c r="HL40" s="623"/>
      <c r="HM40" s="623"/>
      <c r="HN40" s="623"/>
      <c r="HO40" s="623"/>
      <c r="HP40" s="623"/>
      <c r="HQ40" s="623"/>
      <c r="HR40" s="623"/>
      <c r="HS40" s="623"/>
      <c r="HT40" s="623"/>
      <c r="HU40" s="623"/>
      <c r="HV40" s="623"/>
      <c r="HW40" s="623"/>
      <c r="HX40" s="623"/>
      <c r="HY40" s="623"/>
      <c r="HZ40" s="623"/>
      <c r="IA40" s="623"/>
      <c r="IB40" s="623"/>
      <c r="IC40" s="623"/>
      <c r="ID40" s="623"/>
      <c r="IE40" s="623"/>
      <c r="IF40" s="623"/>
      <c r="IG40" s="623"/>
      <c r="IH40" s="623"/>
      <c r="II40" s="623"/>
      <c r="IJ40" s="623"/>
      <c r="IK40" s="623"/>
      <c r="IL40" s="623"/>
      <c r="IM40" s="623"/>
      <c r="IN40" s="623"/>
      <c r="IO40" s="623"/>
      <c r="IP40" s="623"/>
      <c r="IQ40" s="623"/>
      <c r="IR40" s="623"/>
      <c r="IS40" s="623"/>
      <c r="IT40" s="623"/>
      <c r="IU40" s="623"/>
      <c r="IV40" s="623"/>
      <c r="IW40" s="623"/>
      <c r="IX40" s="623"/>
      <c r="IY40" s="623"/>
      <c r="IZ40" s="623"/>
      <c r="JA40" s="623"/>
      <c r="JB40" s="623"/>
      <c r="JC40" s="623"/>
      <c r="JD40" s="623"/>
      <c r="JE40" s="623"/>
      <c r="JF40" s="623"/>
      <c r="JG40" s="623"/>
      <c r="JH40" s="623"/>
      <c r="JI40" s="623"/>
      <c r="JJ40" s="623"/>
      <c r="JK40" s="623"/>
      <c r="JL40" s="623"/>
      <c r="JM40" s="623"/>
      <c r="JN40" s="623"/>
      <c r="JO40" s="623"/>
      <c r="JP40" s="623"/>
      <c r="JQ40" s="623"/>
      <c r="JR40" s="623"/>
      <c r="JS40" s="623"/>
      <c r="JT40" s="623"/>
      <c r="JU40" s="623"/>
      <c r="JV40" s="623"/>
      <c r="JW40" s="623"/>
      <c r="JX40" s="623"/>
      <c r="JY40" s="623"/>
      <c r="JZ40" s="623"/>
      <c r="KA40" s="623"/>
      <c r="KB40" s="623"/>
      <c r="KC40" s="623"/>
      <c r="KD40" s="623"/>
      <c r="KE40" s="623"/>
      <c r="KF40" s="623"/>
      <c r="KG40" s="623"/>
      <c r="KH40" s="623"/>
      <c r="KI40" s="623"/>
      <c r="KJ40" s="623"/>
      <c r="KK40" s="623"/>
      <c r="KL40" s="623"/>
      <c r="KM40" s="623"/>
      <c r="KN40" s="623"/>
      <c r="KO40" s="623"/>
      <c r="KP40" s="623"/>
      <c r="KQ40" s="623"/>
      <c r="KR40" s="623"/>
      <c r="KS40" s="623"/>
      <c r="KT40" s="623"/>
      <c r="KU40" s="623"/>
      <c r="KV40" s="623"/>
      <c r="KW40" s="623"/>
      <c r="KX40" s="623"/>
      <c r="KY40" s="623"/>
      <c r="KZ40" s="623"/>
      <c r="LA40" s="623"/>
      <c r="LB40" s="623"/>
      <c r="LC40" s="623"/>
      <c r="LD40" s="623"/>
      <c r="LE40" s="623"/>
      <c r="LF40" s="623"/>
      <c r="LG40" s="623"/>
      <c r="LH40" s="623"/>
      <c r="LI40" s="623"/>
      <c r="LJ40" s="623"/>
      <c r="LK40" s="623"/>
      <c r="LL40" s="623"/>
      <c r="LM40" s="623"/>
      <c r="LN40" s="623"/>
      <c r="LO40" s="623"/>
      <c r="LP40" s="623"/>
      <c r="LQ40" s="623"/>
      <c r="LR40" s="623"/>
      <c r="LS40" s="623"/>
      <c r="LT40" s="623"/>
      <c r="LU40" s="623"/>
      <c r="LV40" s="623"/>
      <c r="LW40" s="623"/>
      <c r="LX40" s="623"/>
      <c r="LY40" s="623"/>
      <c r="LZ40" s="623"/>
      <c r="MA40" s="623"/>
      <c r="MB40" s="623"/>
      <c r="MC40" s="623"/>
      <c r="MD40" s="623"/>
      <c r="ME40" s="623"/>
      <c r="MF40" s="623"/>
      <c r="MG40" s="623"/>
      <c r="MH40" s="623"/>
      <c r="MI40" s="623"/>
      <c r="MJ40" s="623"/>
      <c r="MK40" s="623"/>
      <c r="ML40" s="623"/>
      <c r="MM40" s="623"/>
      <c r="MN40" s="623"/>
      <c r="MO40" s="623"/>
      <c r="MP40" s="623"/>
      <c r="MQ40" s="623"/>
      <c r="MR40" s="623"/>
      <c r="MS40" s="623"/>
      <c r="MT40" s="623"/>
      <c r="MU40" s="623"/>
      <c r="MV40" s="623"/>
      <c r="MW40" s="623"/>
      <c r="MX40" s="623"/>
      <c r="MY40" s="623"/>
      <c r="MZ40" s="623"/>
      <c r="NA40" s="623"/>
      <c r="NB40" s="623"/>
      <c r="NC40" s="623"/>
      <c r="ND40" s="623"/>
      <c r="NE40" s="623"/>
      <c r="NF40" s="623"/>
      <c r="NG40" s="623"/>
      <c r="NH40" s="623"/>
    </row>
    <row r="41" spans="1:372" ht="12.75">
      <c r="A41" s="70" t="s">
        <v>734</v>
      </c>
      <c r="B41" s="427">
        <v>3914</v>
      </c>
      <c r="C41" s="427">
        <v>3134</v>
      </c>
      <c r="D41" s="427">
        <v>2954</v>
      </c>
      <c r="E41" s="427">
        <v>2812</v>
      </c>
      <c r="F41" s="427">
        <v>2296</v>
      </c>
      <c r="G41" s="427">
        <v>1712</v>
      </c>
      <c r="H41" s="427">
        <v>1588</v>
      </c>
      <c r="I41" s="427">
        <v>822</v>
      </c>
      <c r="J41" s="427">
        <v>377</v>
      </c>
      <c r="K41" s="427">
        <v>80</v>
      </c>
      <c r="L41" s="427">
        <v>537</v>
      </c>
      <c r="M41" s="427">
        <v>375</v>
      </c>
      <c r="N41" s="427">
        <v>150</v>
      </c>
      <c r="O41" s="427">
        <v>350</v>
      </c>
      <c r="P41" s="427">
        <v>272</v>
      </c>
      <c r="Q41" s="427">
        <v>50</v>
      </c>
      <c r="R41" s="427">
        <v>130</v>
      </c>
      <c r="S41" s="427">
        <v>544</v>
      </c>
      <c r="T41" s="427">
        <v>807</v>
      </c>
      <c r="U41" s="427">
        <v>448</v>
      </c>
      <c r="V41" s="427">
        <v>187</v>
      </c>
      <c r="W41" s="427">
        <v>68</v>
      </c>
      <c r="X41" s="427">
        <v>0</v>
      </c>
      <c r="Y41" s="427">
        <v>451</v>
      </c>
      <c r="Z41" s="427">
        <v>150</v>
      </c>
      <c r="AA41" s="427">
        <v>0</v>
      </c>
      <c r="AB41" s="427">
        <v>0</v>
      </c>
      <c r="AC41" s="427">
        <v>308</v>
      </c>
      <c r="AD41" s="427">
        <v>186</v>
      </c>
      <c r="AE41" s="427">
        <v>180</v>
      </c>
      <c r="AF41" s="427">
        <v>419</v>
      </c>
      <c r="AG41" s="427">
        <v>0</v>
      </c>
      <c r="AH41" s="427">
        <v>130</v>
      </c>
      <c r="AI41" s="427">
        <v>191</v>
      </c>
      <c r="AJ41" s="427">
        <v>351</v>
      </c>
      <c r="AK41" s="427">
        <v>147</v>
      </c>
      <c r="AL41" s="427">
        <v>0</v>
      </c>
      <c r="AM41" s="427">
        <v>27</v>
      </c>
      <c r="AN41" s="427">
        <v>492</v>
      </c>
      <c r="AO41" s="427">
        <v>174</v>
      </c>
      <c r="AP41" s="427">
        <v>0</v>
      </c>
      <c r="AQ41" s="427">
        <v>59</v>
      </c>
      <c r="AR41" s="427">
        <v>0</v>
      </c>
      <c r="AS41" s="427">
        <v>0</v>
      </c>
      <c r="AT41" s="427">
        <v>280</v>
      </c>
      <c r="AU41" s="427">
        <v>313</v>
      </c>
      <c r="AV41" s="427">
        <v>376</v>
      </c>
      <c r="AW41" s="427">
        <v>271</v>
      </c>
      <c r="AX41" s="427">
        <v>189</v>
      </c>
      <c r="AY41" s="427">
        <v>80</v>
      </c>
      <c r="AZ41" s="427">
        <v>0</v>
      </c>
      <c r="BA41" s="427">
        <v>200</v>
      </c>
      <c r="BB41" s="427">
        <v>359</v>
      </c>
      <c r="BC41" s="427">
        <v>263</v>
      </c>
      <c r="BD41" s="427">
        <v>676</v>
      </c>
      <c r="BE41" s="427">
        <v>676</v>
      </c>
      <c r="BF41" s="427">
        <v>650</v>
      </c>
      <c r="BG41" s="427">
        <v>578</v>
      </c>
      <c r="BH41" s="427">
        <v>386</v>
      </c>
      <c r="BI41" s="427">
        <v>0</v>
      </c>
      <c r="BJ41" s="427">
        <v>556</v>
      </c>
      <c r="BK41" s="427">
        <v>201</v>
      </c>
      <c r="BL41" s="427">
        <v>741</v>
      </c>
      <c r="BM41" s="427">
        <v>423</v>
      </c>
      <c r="BN41" s="427">
        <v>300</v>
      </c>
      <c r="BO41" s="427">
        <v>94</v>
      </c>
      <c r="BP41" s="427">
        <v>53</v>
      </c>
      <c r="BQ41" s="427">
        <v>322</v>
      </c>
      <c r="BR41" s="427">
        <v>123</v>
      </c>
      <c r="BS41" s="427">
        <v>686</v>
      </c>
      <c r="BT41" s="427">
        <v>371</v>
      </c>
      <c r="BU41" s="427">
        <v>0</v>
      </c>
      <c r="BV41" s="427">
        <v>150</v>
      </c>
      <c r="BW41" s="427">
        <v>255</v>
      </c>
      <c r="BX41" s="427">
        <v>0</v>
      </c>
      <c r="BY41" s="427">
        <v>0</v>
      </c>
      <c r="BZ41" s="427">
        <v>412</v>
      </c>
      <c r="CA41" s="427">
        <v>354</v>
      </c>
      <c r="CB41" s="427">
        <v>237</v>
      </c>
      <c r="CC41" s="427" t="e">
        <f>SUM(#REF!)</f>
        <v>#REF!</v>
      </c>
      <c r="CD41" s="427">
        <v>324</v>
      </c>
      <c r="CE41" s="427">
        <v>762</v>
      </c>
      <c r="CF41" s="427">
        <v>934</v>
      </c>
      <c r="CG41" s="427">
        <v>457</v>
      </c>
      <c r="CH41" s="427">
        <v>436</v>
      </c>
      <c r="CI41" s="427">
        <v>298</v>
      </c>
      <c r="CJ41" s="427">
        <v>420</v>
      </c>
      <c r="CK41" s="427">
        <v>841</v>
      </c>
      <c r="CL41" s="427">
        <v>595</v>
      </c>
      <c r="CM41" s="427">
        <v>404</v>
      </c>
      <c r="CN41" s="427">
        <v>413</v>
      </c>
      <c r="CO41" s="427">
        <v>164</v>
      </c>
      <c r="CP41" s="427">
        <v>164</v>
      </c>
      <c r="CQ41" s="427">
        <v>326</v>
      </c>
      <c r="CR41" s="427">
        <v>160</v>
      </c>
      <c r="CS41" s="427">
        <v>637</v>
      </c>
      <c r="CT41" s="427">
        <v>424</v>
      </c>
      <c r="CU41" s="427">
        <v>850</v>
      </c>
      <c r="CV41" s="427">
        <v>577</v>
      </c>
      <c r="CW41" s="427">
        <v>577</v>
      </c>
      <c r="CX41" s="427">
        <v>206</v>
      </c>
      <c r="CY41" s="427">
        <v>449</v>
      </c>
      <c r="CZ41" s="427">
        <v>1441</v>
      </c>
      <c r="DA41" s="427">
        <v>1618</v>
      </c>
      <c r="DB41" s="427">
        <v>1357</v>
      </c>
      <c r="DC41" s="427">
        <v>1357</v>
      </c>
      <c r="DD41" s="427">
        <v>1357</v>
      </c>
      <c r="DE41" s="427">
        <v>1155</v>
      </c>
      <c r="DF41" s="427">
        <v>1181</v>
      </c>
      <c r="DG41" s="427">
        <v>1834</v>
      </c>
      <c r="DH41" s="427">
        <v>1708</v>
      </c>
      <c r="DI41" s="427">
        <v>1581</v>
      </c>
      <c r="DJ41" s="427">
        <v>1581</v>
      </c>
      <c r="DK41" s="427">
        <v>1521</v>
      </c>
      <c r="DL41" s="427">
        <v>1982</v>
      </c>
      <c r="DM41" s="427">
        <v>1701</v>
      </c>
      <c r="DN41" s="427">
        <v>1367</v>
      </c>
      <c r="DO41" s="427">
        <v>1717</v>
      </c>
      <c r="DP41" s="427">
        <v>1421</v>
      </c>
      <c r="DQ41" s="427">
        <v>1195</v>
      </c>
      <c r="DR41" s="427">
        <v>886</v>
      </c>
      <c r="DS41" s="427">
        <v>838</v>
      </c>
      <c r="DT41" s="427">
        <v>264</v>
      </c>
      <c r="DU41" s="427">
        <v>333</v>
      </c>
      <c r="DV41" s="427">
        <v>755</v>
      </c>
      <c r="DW41" s="427">
        <v>675</v>
      </c>
      <c r="DX41" s="427">
        <v>505</v>
      </c>
      <c r="DY41" s="427">
        <v>166</v>
      </c>
      <c r="DZ41" s="427">
        <v>0</v>
      </c>
      <c r="EA41" s="427">
        <v>916</v>
      </c>
      <c r="EB41" s="427">
        <v>1221</v>
      </c>
      <c r="EC41" s="427">
        <v>1265</v>
      </c>
      <c r="ED41" s="427">
        <v>1040</v>
      </c>
      <c r="EE41" s="427">
        <v>584</v>
      </c>
      <c r="EF41" s="427">
        <v>535</v>
      </c>
      <c r="EG41" s="427">
        <v>746</v>
      </c>
      <c r="EH41" s="427"/>
      <c r="EI41" s="427"/>
      <c r="EJ41" s="427"/>
      <c r="EK41" s="427"/>
      <c r="EL41" s="427"/>
      <c r="EM41" s="427"/>
      <c r="EN41" s="427"/>
      <c r="EO41" s="427"/>
      <c r="EP41" s="427"/>
      <c r="EQ41" s="427"/>
      <c r="ER41" s="427"/>
      <c r="ES41" s="427"/>
      <c r="ET41" s="427"/>
      <c r="EU41" s="427"/>
      <c r="EV41" s="427"/>
      <c r="EW41" s="427"/>
      <c r="EX41" s="427"/>
      <c r="EY41" s="427"/>
      <c r="EZ41" s="427"/>
      <c r="FA41" s="427"/>
      <c r="FB41" s="427"/>
      <c r="FC41" s="427"/>
      <c r="FD41" s="427"/>
      <c r="FE41" s="427"/>
      <c r="FF41" s="427"/>
      <c r="FG41" s="427"/>
      <c r="FH41" s="427"/>
      <c r="FI41" s="427"/>
      <c r="FJ41" s="427"/>
      <c r="FK41" s="427"/>
      <c r="FL41" s="427"/>
      <c r="FM41" s="427"/>
      <c r="FN41" s="427"/>
      <c r="FO41" s="427"/>
      <c r="FP41" s="427"/>
      <c r="FQ41" s="427"/>
      <c r="FR41" s="427"/>
      <c r="FS41" s="427"/>
      <c r="FT41" s="427"/>
      <c r="FU41" s="427"/>
      <c r="FV41" s="427"/>
      <c r="FW41" s="427"/>
      <c r="FX41" s="427"/>
      <c r="FY41" s="427"/>
      <c r="FZ41" s="427"/>
      <c r="GA41" s="427"/>
      <c r="GB41" s="427"/>
      <c r="GC41" s="427"/>
      <c r="GD41" s="427"/>
      <c r="GE41" s="427"/>
      <c r="GF41" s="427"/>
      <c r="GG41" s="427"/>
      <c r="GH41" s="427"/>
      <c r="GI41" s="427"/>
      <c r="GJ41" s="427"/>
      <c r="GK41" s="427"/>
      <c r="GL41" s="427"/>
      <c r="GM41" s="427"/>
      <c r="GN41" s="427"/>
      <c r="GO41" s="427"/>
      <c r="GP41" s="427"/>
      <c r="GQ41" s="427"/>
      <c r="GR41" s="427"/>
      <c r="GS41" s="427"/>
      <c r="GT41" s="427"/>
      <c r="GU41" s="427"/>
      <c r="GV41" s="427"/>
      <c r="GW41" s="427"/>
      <c r="GX41" s="427"/>
      <c r="GY41" s="427"/>
      <c r="GZ41" s="427"/>
      <c r="HA41" s="427"/>
      <c r="HB41" s="427"/>
      <c r="HC41" s="427"/>
      <c r="HD41" s="427"/>
      <c r="HE41" s="427"/>
      <c r="HF41" s="427"/>
      <c r="HG41" s="427"/>
      <c r="HH41" s="427"/>
      <c r="HI41" s="427"/>
      <c r="HJ41" s="427"/>
      <c r="HK41" s="427"/>
      <c r="HL41" s="427"/>
      <c r="HM41" s="427"/>
      <c r="HN41" s="427"/>
      <c r="HO41" s="427"/>
      <c r="HP41" s="427"/>
      <c r="HQ41" s="427"/>
      <c r="HR41" s="427"/>
      <c r="HS41" s="427"/>
      <c r="HT41" s="427"/>
      <c r="HU41" s="427"/>
      <c r="HV41" s="427"/>
      <c r="HW41" s="427"/>
      <c r="HX41" s="427"/>
      <c r="HY41" s="427"/>
      <c r="HZ41" s="427"/>
      <c r="IA41" s="427"/>
      <c r="IB41" s="427"/>
      <c r="IC41" s="427"/>
      <c r="ID41" s="427"/>
      <c r="IE41" s="427"/>
      <c r="IF41" s="427"/>
      <c r="IG41" s="427"/>
      <c r="IH41" s="427"/>
      <c r="II41" s="427"/>
      <c r="IJ41" s="427"/>
      <c r="IK41" s="427"/>
      <c r="IL41" s="427"/>
      <c r="IM41" s="427"/>
      <c r="IN41" s="427"/>
      <c r="IO41" s="427"/>
      <c r="IP41" s="427"/>
      <c r="IQ41" s="427"/>
      <c r="IR41" s="427"/>
      <c r="IS41" s="427"/>
      <c r="IT41" s="427"/>
      <c r="IU41" s="427"/>
      <c r="IV41" s="427"/>
      <c r="IW41" s="427"/>
      <c r="IX41" s="427"/>
      <c r="IY41" s="427"/>
      <c r="IZ41" s="427"/>
      <c r="JA41" s="427"/>
      <c r="JB41" s="427"/>
      <c r="JC41" s="427"/>
      <c r="JD41" s="427"/>
      <c r="JE41" s="427"/>
      <c r="JF41" s="427"/>
      <c r="JG41" s="427"/>
      <c r="JH41" s="427"/>
      <c r="JI41" s="427"/>
      <c r="JJ41" s="427"/>
      <c r="JK41" s="427"/>
      <c r="JL41" s="427"/>
      <c r="JM41" s="427"/>
      <c r="JN41" s="427"/>
      <c r="JO41" s="427"/>
      <c r="JP41" s="427"/>
      <c r="JQ41" s="427"/>
      <c r="JR41" s="427"/>
      <c r="JS41" s="427"/>
      <c r="JT41" s="427"/>
      <c r="JU41" s="427"/>
      <c r="JV41" s="427"/>
      <c r="JW41" s="427"/>
      <c r="JX41" s="427"/>
      <c r="JY41" s="427"/>
      <c r="JZ41" s="427"/>
      <c r="KA41" s="427"/>
      <c r="KB41" s="427"/>
      <c r="KC41" s="427"/>
      <c r="KD41" s="427"/>
      <c r="KE41" s="427"/>
      <c r="KF41" s="427"/>
      <c r="KG41" s="427"/>
      <c r="KH41" s="427"/>
      <c r="KI41" s="427"/>
      <c r="KJ41" s="427"/>
      <c r="KK41" s="427"/>
      <c r="KL41" s="427"/>
      <c r="KM41" s="427"/>
      <c r="KN41" s="1188"/>
      <c r="KO41" s="427"/>
      <c r="KP41" s="427"/>
      <c r="KQ41" s="427"/>
      <c r="KR41" s="427"/>
      <c r="KS41" s="427"/>
      <c r="KT41" s="427"/>
      <c r="KU41" s="429"/>
      <c r="KV41" s="427"/>
      <c r="KW41" s="427"/>
      <c r="KX41" s="427"/>
      <c r="KY41" s="427"/>
      <c r="KZ41" s="427"/>
      <c r="LA41" s="427"/>
      <c r="LB41" s="427"/>
      <c r="LC41" s="427"/>
      <c r="LD41" s="427"/>
      <c r="LE41" s="427"/>
      <c r="LF41" s="427"/>
      <c r="LG41" s="427"/>
      <c r="LH41" s="427"/>
      <c r="LI41" s="427"/>
      <c r="LJ41" s="427"/>
      <c r="LK41" s="427"/>
      <c r="LL41" s="427"/>
      <c r="LM41" s="427"/>
      <c r="LN41" s="427"/>
      <c r="LO41" s="427"/>
      <c r="LP41" s="427"/>
      <c r="LQ41" s="427"/>
      <c r="LR41" s="427"/>
      <c r="LS41" s="427"/>
      <c r="LT41" s="427"/>
      <c r="LU41" s="427"/>
      <c r="LV41" s="427"/>
      <c r="LW41" s="427"/>
      <c r="LX41" s="427"/>
      <c r="LY41" s="427"/>
      <c r="LZ41" s="427"/>
      <c r="MA41" s="427"/>
      <c r="MB41" s="427"/>
      <c r="MC41" s="427"/>
      <c r="MD41" s="427"/>
      <c r="ME41" s="427"/>
      <c r="MF41" s="427"/>
      <c r="MG41" s="427"/>
      <c r="MH41" s="427"/>
      <c r="MI41" s="427"/>
      <c r="MJ41" s="427"/>
      <c r="MK41" s="427"/>
      <c r="ML41" s="427"/>
      <c r="MM41" s="427"/>
      <c r="MN41" s="427"/>
      <c r="MO41" s="427"/>
      <c r="MP41" s="427"/>
      <c r="MQ41" s="427"/>
      <c r="MR41" s="427"/>
      <c r="MS41" s="427"/>
      <c r="MT41" s="427"/>
      <c r="MU41" s="427"/>
      <c r="MV41" s="427"/>
      <c r="MW41" s="427"/>
      <c r="MX41" s="427"/>
      <c r="MY41" s="427"/>
      <c r="MZ41" s="427"/>
      <c r="NA41" s="427"/>
      <c r="NB41" s="427"/>
      <c r="NC41" s="427"/>
      <c r="ND41" s="427"/>
      <c r="NE41" s="427"/>
      <c r="NF41" s="427"/>
      <c r="NG41" s="427"/>
      <c r="NH41" s="427"/>
    </row>
    <row r="42" spans="1:372" s="348" customFormat="1" ht="15" customHeight="1">
      <c r="A42" s="371" t="s">
        <v>735</v>
      </c>
      <c r="B42" s="428"/>
      <c r="C42" s="428"/>
      <c r="D42" s="428"/>
      <c r="E42" s="428"/>
      <c r="F42" s="428"/>
      <c r="G42" s="428"/>
      <c r="H42" s="428"/>
      <c r="I42" s="428"/>
      <c r="J42" s="428"/>
      <c r="K42" s="428"/>
      <c r="L42" s="428"/>
      <c r="M42" s="428"/>
      <c r="N42" s="428"/>
      <c r="O42" s="428"/>
      <c r="P42" s="428"/>
      <c r="Q42" s="428"/>
      <c r="R42" s="428"/>
      <c r="S42" s="428"/>
      <c r="T42" s="428"/>
      <c r="U42" s="428"/>
      <c r="V42" s="428"/>
      <c r="W42" s="428"/>
      <c r="X42" s="428"/>
      <c r="Y42" s="428"/>
      <c r="Z42" s="428"/>
      <c r="AA42" s="428"/>
      <c r="AB42" s="428"/>
      <c r="AC42" s="428"/>
      <c r="AD42" s="428"/>
      <c r="AE42" s="428"/>
      <c r="AF42" s="428"/>
      <c r="AG42" s="428"/>
      <c r="AH42" s="428"/>
      <c r="AI42" s="428"/>
      <c r="AJ42" s="428"/>
      <c r="AK42" s="428"/>
      <c r="AL42" s="428"/>
      <c r="AM42" s="428"/>
      <c r="AN42" s="428"/>
      <c r="AO42" s="428"/>
      <c r="AP42" s="428"/>
      <c r="AQ42" s="428"/>
      <c r="AR42" s="428"/>
      <c r="AS42" s="428"/>
      <c r="AT42" s="428"/>
      <c r="AU42" s="428"/>
      <c r="AV42" s="428"/>
      <c r="AW42" s="428"/>
      <c r="AX42" s="428"/>
      <c r="AY42" s="428"/>
      <c r="AZ42" s="428"/>
      <c r="BA42" s="428"/>
      <c r="BB42" s="428"/>
      <c r="BC42" s="428"/>
      <c r="BD42" s="428"/>
      <c r="BE42" s="428"/>
      <c r="BF42" s="428"/>
      <c r="BG42" s="428"/>
      <c r="BH42" s="428"/>
      <c r="BI42" s="428"/>
      <c r="BJ42" s="428"/>
      <c r="BK42" s="428"/>
      <c r="BL42" s="428"/>
      <c r="BM42" s="428"/>
      <c r="BN42" s="428"/>
      <c r="BO42" s="428"/>
      <c r="BP42" s="428"/>
      <c r="BQ42" s="428"/>
      <c r="BR42" s="428"/>
      <c r="BS42" s="428"/>
      <c r="BT42" s="428"/>
      <c r="BU42" s="428"/>
      <c r="BV42" s="428"/>
      <c r="BW42" s="428"/>
      <c r="BX42" s="428"/>
      <c r="BY42" s="428"/>
      <c r="BZ42" s="428"/>
      <c r="CA42" s="428"/>
      <c r="CB42" s="428"/>
      <c r="CC42" s="428"/>
      <c r="CD42" s="428"/>
      <c r="CE42" s="428"/>
      <c r="CF42" s="428"/>
      <c r="CG42" s="428"/>
      <c r="CH42" s="428"/>
      <c r="CI42" s="428"/>
      <c r="CJ42" s="428"/>
      <c r="CK42" s="428"/>
      <c r="CL42" s="428"/>
      <c r="CM42" s="428"/>
      <c r="CN42" s="428"/>
      <c r="CO42" s="428"/>
      <c r="CP42" s="428"/>
      <c r="CQ42" s="428"/>
      <c r="CR42" s="428"/>
      <c r="CS42" s="428"/>
      <c r="CT42" s="428"/>
      <c r="CU42" s="428"/>
      <c r="CV42" s="428"/>
      <c r="CW42" s="428"/>
      <c r="CX42" s="428"/>
      <c r="CY42" s="428"/>
      <c r="CZ42" s="428"/>
      <c r="DA42" s="428"/>
      <c r="DB42" s="428"/>
      <c r="DC42" s="428"/>
      <c r="DD42" s="428"/>
      <c r="DE42" s="428"/>
      <c r="DF42" s="428"/>
      <c r="DG42" s="428"/>
      <c r="DH42" s="428"/>
      <c r="DI42" s="428"/>
      <c r="DJ42" s="428"/>
      <c r="DK42" s="428"/>
      <c r="DL42" s="428"/>
      <c r="DM42" s="428"/>
      <c r="DN42" s="428"/>
      <c r="DO42" s="428"/>
      <c r="DP42" s="428"/>
      <c r="DQ42" s="428"/>
      <c r="DR42" s="428"/>
      <c r="DS42" s="428"/>
      <c r="DT42" s="428"/>
      <c r="DU42" s="428"/>
      <c r="DV42" s="428"/>
      <c r="DW42" s="428"/>
      <c r="DX42" s="428"/>
      <c r="DY42" s="428"/>
      <c r="DZ42" s="428"/>
      <c r="EA42" s="428"/>
      <c r="EB42" s="428"/>
      <c r="ED42" s="428"/>
      <c r="EE42" s="428"/>
      <c r="EF42" s="428"/>
      <c r="EG42" s="428"/>
      <c r="EH42" s="428"/>
      <c r="EI42" s="428"/>
      <c r="EJ42" s="428"/>
      <c r="EK42" s="428"/>
      <c r="EL42" s="428"/>
      <c r="EM42" s="428"/>
      <c r="EN42" s="428"/>
      <c r="EO42" s="428"/>
      <c r="EP42" s="428"/>
      <c r="EQ42" s="428"/>
      <c r="ER42" s="428"/>
      <c r="ES42" s="428"/>
      <c r="ET42" s="428"/>
      <c r="EU42" s="428"/>
      <c r="EV42" s="428"/>
      <c r="EW42" s="428"/>
      <c r="EX42" s="428"/>
      <c r="EY42" s="428"/>
      <c r="EZ42" s="428"/>
      <c r="FA42" s="428"/>
      <c r="FB42" s="428"/>
      <c r="FC42" s="428"/>
      <c r="FD42" s="428"/>
      <c r="FE42" s="428"/>
      <c r="FF42" s="428"/>
      <c r="FG42" s="428"/>
      <c r="FH42" s="428"/>
      <c r="FI42" s="428"/>
      <c r="FJ42" s="428"/>
      <c r="FK42" s="428"/>
      <c r="FL42" s="428"/>
      <c r="FM42" s="428"/>
      <c r="FN42" s="428"/>
      <c r="FO42" s="428"/>
      <c r="FP42" s="428"/>
      <c r="FQ42" s="428"/>
      <c r="FR42" s="428"/>
      <c r="FS42" s="428"/>
      <c r="FT42" s="428"/>
      <c r="FU42" s="428"/>
      <c r="FV42" s="428"/>
      <c r="FW42" s="428"/>
      <c r="FX42" s="428"/>
      <c r="FY42" s="428"/>
      <c r="FZ42" s="428"/>
      <c r="GA42" s="428"/>
      <c r="GB42" s="428"/>
      <c r="GC42" s="428"/>
      <c r="GD42" s="428"/>
      <c r="GE42" s="428"/>
      <c r="GF42" s="428"/>
      <c r="GG42" s="428"/>
      <c r="GH42" s="428"/>
      <c r="GI42" s="428"/>
      <c r="GJ42" s="428"/>
      <c r="GK42" s="428"/>
      <c r="GL42" s="428"/>
      <c r="GM42" s="428"/>
      <c r="GN42" s="428"/>
      <c r="GO42" s="428"/>
      <c r="GP42" s="428"/>
      <c r="GQ42" s="428"/>
      <c r="GR42" s="428"/>
      <c r="GS42" s="428"/>
      <c r="GT42" s="428"/>
      <c r="GU42" s="428"/>
      <c r="GV42" s="428"/>
      <c r="GW42" s="428"/>
      <c r="GX42" s="428"/>
      <c r="GY42" s="428"/>
      <c r="GZ42" s="428"/>
      <c r="HA42" s="428"/>
      <c r="HB42" s="428"/>
      <c r="HC42" s="428"/>
      <c r="HD42" s="428"/>
      <c r="HE42" s="428"/>
      <c r="HF42" s="428"/>
      <c r="HG42" s="428"/>
      <c r="HH42" s="428"/>
      <c r="HI42" s="428"/>
      <c r="HJ42" s="428"/>
      <c r="HK42" s="428"/>
      <c r="HL42" s="428"/>
      <c r="HM42" s="428"/>
      <c r="HN42" s="428"/>
      <c r="HO42" s="428"/>
      <c r="HP42" s="428"/>
      <c r="HQ42" s="428"/>
      <c r="HR42" s="428"/>
      <c r="HS42" s="428"/>
      <c r="HT42" s="428"/>
      <c r="HU42" s="428"/>
      <c r="HV42" s="428"/>
      <c r="HW42" s="428"/>
      <c r="HX42" s="428"/>
      <c r="HY42" s="428"/>
      <c r="HZ42" s="428"/>
      <c r="IA42" s="428"/>
      <c r="IB42" s="428"/>
      <c r="IC42" s="428"/>
      <c r="ID42" s="428"/>
      <c r="IE42" s="428"/>
      <c r="IF42" s="428"/>
      <c r="IG42" s="428"/>
      <c r="IH42" s="428"/>
      <c r="II42" s="428"/>
      <c r="IJ42" s="428"/>
      <c r="IK42" s="428"/>
      <c r="IL42" s="428"/>
      <c r="IM42" s="428"/>
      <c r="IN42" s="428"/>
      <c r="IO42" s="428"/>
      <c r="IP42" s="428"/>
      <c r="IQ42" s="428"/>
      <c r="IR42" s="428"/>
      <c r="IS42" s="428"/>
      <c r="IT42" s="428"/>
      <c r="IU42" s="428"/>
      <c r="IV42" s="428"/>
      <c r="IW42" s="428"/>
      <c r="IX42" s="428"/>
      <c r="IY42" s="428"/>
      <c r="IZ42" s="428"/>
      <c r="JA42" s="428"/>
      <c r="JB42" s="428"/>
      <c r="JC42" s="428"/>
      <c r="JD42" s="428"/>
      <c r="JE42" s="428"/>
      <c r="JF42" s="428"/>
      <c r="JG42" s="428"/>
      <c r="JH42" s="428"/>
      <c r="JI42" s="428"/>
      <c r="JJ42" s="428"/>
      <c r="JK42" s="428"/>
      <c r="JL42" s="428"/>
      <c r="JM42" s="428"/>
      <c r="JN42" s="428"/>
      <c r="JO42" s="428"/>
      <c r="JP42" s="428"/>
      <c r="JQ42" s="428"/>
      <c r="JR42" s="428"/>
      <c r="JS42" s="428"/>
      <c r="JT42" s="428"/>
      <c r="JU42" s="428"/>
      <c r="JV42" s="428"/>
      <c r="JW42" s="428"/>
      <c r="JX42" s="428"/>
      <c r="JY42" s="428"/>
      <c r="JZ42" s="428"/>
      <c r="KA42" s="428"/>
      <c r="KB42" s="428"/>
      <c r="KC42" s="428"/>
      <c r="KD42" s="428"/>
      <c r="KE42" s="428"/>
      <c r="KF42" s="428"/>
      <c r="KG42" s="428"/>
      <c r="KH42" s="428"/>
      <c r="KI42" s="428"/>
      <c r="KJ42" s="428"/>
      <c r="KK42" s="428"/>
      <c r="KL42" s="428"/>
      <c r="KM42" s="428"/>
      <c r="KN42" s="1188"/>
      <c r="KO42" s="428"/>
      <c r="KP42" s="428"/>
      <c r="KQ42" s="428"/>
      <c r="KR42" s="428"/>
      <c r="KS42" s="428"/>
      <c r="KT42" s="428"/>
      <c r="KU42" s="428"/>
      <c r="KV42" s="428"/>
      <c r="KW42" s="428"/>
      <c r="KX42" s="428"/>
      <c r="KY42" s="428"/>
      <c r="KZ42" s="428"/>
      <c r="LA42" s="428"/>
      <c r="LB42" s="428"/>
      <c r="LC42" s="428"/>
      <c r="LD42" s="428"/>
      <c r="LE42" s="428"/>
      <c r="LF42" s="428"/>
      <c r="LG42" s="428"/>
      <c r="LH42" s="428"/>
      <c r="LI42" s="428"/>
      <c r="LJ42" s="428"/>
      <c r="LK42" s="428"/>
      <c r="LL42" s="428"/>
      <c r="LM42" s="428"/>
      <c r="LN42" s="428"/>
      <c r="LO42" s="428"/>
      <c r="LP42" s="428"/>
      <c r="LQ42" s="428"/>
      <c r="LR42" s="428"/>
      <c r="LS42" s="428"/>
      <c r="LT42" s="428"/>
      <c r="LU42" s="428"/>
      <c r="LV42" s="428"/>
      <c r="LW42" s="428"/>
      <c r="LX42" s="428"/>
      <c r="LY42" s="428"/>
      <c r="LZ42" s="428"/>
      <c r="MA42" s="428"/>
      <c r="MB42" s="428"/>
      <c r="MC42" s="428"/>
      <c r="MD42" s="428"/>
      <c r="ME42" s="428"/>
      <c r="MF42" s="428"/>
      <c r="MG42" s="428"/>
      <c r="MH42" s="428"/>
      <c r="MI42" s="428"/>
      <c r="MJ42" s="428"/>
      <c r="MK42" s="428"/>
      <c r="ML42" s="428"/>
      <c r="MM42" s="428"/>
      <c r="MN42" s="428"/>
      <c r="MO42" s="428"/>
      <c r="MP42" s="428"/>
      <c r="MQ42" s="428"/>
      <c r="MR42" s="428"/>
      <c r="MS42" s="428"/>
      <c r="MT42" s="428"/>
      <c r="MU42" s="428"/>
      <c r="MV42" s="428"/>
      <c r="MW42" s="428"/>
      <c r="MX42" s="428"/>
      <c r="MY42" s="428"/>
      <c r="MZ42" s="428"/>
      <c r="NA42" s="428"/>
      <c r="NB42" s="428"/>
      <c r="NC42" s="428"/>
      <c r="ND42" s="428"/>
      <c r="NE42" s="428"/>
      <c r="NF42" s="428"/>
      <c r="NG42" s="428"/>
      <c r="NH42" s="428"/>
    </row>
    <row r="43" spans="1:372" s="323" customFormat="1" ht="15" customHeight="1">
      <c r="A43" s="1627">
        <v>46183</v>
      </c>
      <c r="B43" s="623"/>
      <c r="C43" s="623"/>
      <c r="D43" s="623"/>
      <c r="E43" s="623"/>
      <c r="F43" s="623"/>
      <c r="G43" s="623"/>
      <c r="H43" s="623"/>
      <c r="I43" s="623"/>
      <c r="J43" s="623"/>
      <c r="K43" s="623"/>
      <c r="L43" s="623"/>
      <c r="M43" s="623"/>
      <c r="N43" s="623"/>
      <c r="O43" s="623"/>
      <c r="P43" s="623"/>
      <c r="Q43" s="623"/>
      <c r="R43" s="623"/>
      <c r="S43" s="623"/>
      <c r="T43" s="623"/>
      <c r="U43" s="623"/>
      <c r="V43" s="623"/>
      <c r="W43" s="623"/>
      <c r="X43" s="623"/>
      <c r="Y43" s="623"/>
      <c r="Z43" s="623"/>
      <c r="AA43" s="623"/>
      <c r="AB43" s="623"/>
      <c r="AC43" s="623"/>
      <c r="AD43" s="623"/>
      <c r="AE43" s="623"/>
      <c r="AF43" s="623"/>
      <c r="AG43" s="623"/>
      <c r="AH43" s="623"/>
      <c r="AI43" s="623"/>
      <c r="AJ43" s="623"/>
      <c r="AK43" s="623"/>
      <c r="AL43" s="623"/>
      <c r="AM43" s="623"/>
      <c r="AN43" s="623"/>
      <c r="AO43" s="623"/>
      <c r="AP43" s="623"/>
      <c r="AQ43" s="623"/>
      <c r="AR43" s="623"/>
      <c r="AS43" s="623"/>
      <c r="AT43" s="623"/>
      <c r="AU43" s="623"/>
      <c r="AV43" s="623"/>
      <c r="AW43" s="623"/>
      <c r="AX43" s="623"/>
      <c r="AY43" s="623"/>
      <c r="AZ43" s="623"/>
      <c r="BA43" s="623"/>
      <c r="BB43" s="623"/>
      <c r="BC43" s="623"/>
      <c r="BD43" s="623"/>
      <c r="BE43" s="623"/>
      <c r="BF43" s="623"/>
      <c r="BG43" s="623"/>
      <c r="BH43" s="623"/>
      <c r="BI43" s="623"/>
      <c r="BJ43" s="623"/>
      <c r="BK43" s="623"/>
      <c r="BL43" s="623"/>
      <c r="BM43" s="623"/>
      <c r="BN43" s="623"/>
      <c r="BO43" s="623"/>
      <c r="BP43" s="623"/>
      <c r="BQ43" s="623"/>
      <c r="BR43" s="623"/>
      <c r="BS43" s="623"/>
      <c r="BT43" s="623"/>
      <c r="BU43" s="623"/>
      <c r="BV43" s="623"/>
      <c r="BW43" s="623"/>
      <c r="BX43" s="623"/>
      <c r="BY43" s="623"/>
      <c r="BZ43" s="623"/>
      <c r="CA43" s="623"/>
      <c r="CB43" s="623"/>
      <c r="CC43" s="623"/>
      <c r="CD43" s="623"/>
      <c r="CE43" s="623"/>
      <c r="CF43" s="623"/>
      <c r="CG43" s="623"/>
      <c r="CH43" s="623"/>
      <c r="CI43" s="623"/>
      <c r="CJ43" s="623"/>
      <c r="CK43" s="623"/>
      <c r="CL43" s="623"/>
      <c r="CM43" s="623"/>
      <c r="CN43" s="623"/>
      <c r="CO43" s="623"/>
      <c r="CP43" s="623"/>
      <c r="CQ43" s="623"/>
      <c r="CR43" s="623"/>
      <c r="CS43" s="623"/>
      <c r="CT43" s="623"/>
      <c r="CU43" s="623"/>
      <c r="CV43" s="623"/>
      <c r="CW43" s="623"/>
      <c r="CX43" s="623"/>
      <c r="CY43" s="623"/>
      <c r="CZ43" s="623"/>
      <c r="DA43" s="623"/>
      <c r="DB43" s="623"/>
      <c r="DC43" s="623"/>
      <c r="DD43" s="623"/>
      <c r="DE43" s="623"/>
      <c r="DF43" s="623"/>
      <c r="DG43" s="623"/>
      <c r="DH43" s="623"/>
      <c r="DI43" s="623"/>
      <c r="DJ43" s="623"/>
      <c r="DK43" s="623"/>
      <c r="DL43" s="623"/>
      <c r="DM43" s="623"/>
      <c r="DN43" s="623"/>
      <c r="DO43" s="623"/>
      <c r="DP43" s="623"/>
      <c r="DQ43" s="623"/>
      <c r="DR43" s="623"/>
      <c r="DS43" s="623"/>
      <c r="DT43" s="623"/>
      <c r="DU43" s="623"/>
      <c r="DV43" s="623"/>
      <c r="DW43" s="623"/>
      <c r="DX43" s="623"/>
      <c r="DY43" s="623"/>
      <c r="DZ43" s="623"/>
      <c r="EA43" s="623"/>
      <c r="EB43" s="623"/>
      <c r="EC43" s="623">
        <v>3</v>
      </c>
      <c r="ED43" s="623">
        <v>16</v>
      </c>
      <c r="EE43" s="623">
        <v>40</v>
      </c>
      <c r="EF43" s="623">
        <v>40</v>
      </c>
      <c r="EG43" s="623">
        <v>40</v>
      </c>
      <c r="EH43" s="623"/>
      <c r="EI43" s="623"/>
      <c r="EJ43" s="623"/>
      <c r="EK43" s="623"/>
      <c r="EL43" s="623"/>
      <c r="EM43" s="623"/>
      <c r="EN43" s="623"/>
      <c r="EO43" s="623"/>
      <c r="EP43" s="623"/>
      <c r="EQ43" s="623"/>
      <c r="ER43" s="623"/>
      <c r="ES43" s="623"/>
      <c r="ET43" s="623"/>
      <c r="EU43" s="623"/>
      <c r="EV43" s="623"/>
      <c r="EW43" s="623"/>
      <c r="EX43" s="623"/>
      <c r="EY43" s="623"/>
      <c r="EZ43" s="623"/>
      <c r="FA43" s="623"/>
      <c r="FB43" s="623"/>
      <c r="FC43" s="623"/>
      <c r="FD43" s="623"/>
      <c r="FE43" s="623"/>
      <c r="FF43" s="623"/>
      <c r="FG43" s="623"/>
      <c r="FH43" s="623"/>
      <c r="FI43" s="623"/>
      <c r="FJ43" s="623"/>
      <c r="FK43" s="623"/>
      <c r="FL43" s="623"/>
      <c r="FM43" s="623"/>
      <c r="FN43" s="623"/>
      <c r="FO43" s="623"/>
      <c r="FP43" s="623"/>
      <c r="FQ43" s="623"/>
      <c r="FR43" s="623"/>
      <c r="FS43" s="623"/>
      <c r="FT43" s="623"/>
      <c r="FU43" s="623"/>
      <c r="FV43" s="623"/>
      <c r="FW43" s="623"/>
      <c r="FX43" s="623"/>
      <c r="FY43" s="623"/>
      <c r="FZ43" s="623"/>
      <c r="GA43" s="623"/>
      <c r="GB43" s="623"/>
      <c r="GC43" s="623"/>
      <c r="GD43" s="623"/>
      <c r="GE43" s="623"/>
      <c r="GF43" s="623"/>
      <c r="GG43" s="623"/>
      <c r="GH43" s="623"/>
      <c r="GI43" s="623"/>
      <c r="GJ43" s="623"/>
      <c r="GK43" s="623"/>
      <c r="GL43" s="623"/>
      <c r="GM43" s="623"/>
      <c r="GN43" s="623"/>
      <c r="GO43" s="623"/>
      <c r="GP43" s="623"/>
      <c r="GQ43" s="623"/>
      <c r="GR43" s="623"/>
      <c r="GS43" s="623"/>
      <c r="GT43" s="623"/>
      <c r="GU43" s="623"/>
      <c r="GV43" s="623"/>
      <c r="GW43" s="623"/>
      <c r="GX43" s="623"/>
      <c r="GY43" s="623"/>
      <c r="GZ43" s="623"/>
      <c r="HA43" s="623"/>
      <c r="HB43" s="623"/>
      <c r="HC43" s="623"/>
      <c r="HD43" s="623"/>
      <c r="HE43" s="623"/>
      <c r="HF43" s="623"/>
      <c r="HG43" s="623"/>
      <c r="HH43" s="623"/>
      <c r="HI43" s="623"/>
      <c r="HJ43" s="623"/>
      <c r="HK43" s="623"/>
      <c r="HL43" s="623"/>
      <c r="HM43" s="623"/>
      <c r="HN43" s="623"/>
      <c r="HO43" s="623"/>
      <c r="HP43" s="623"/>
      <c r="HQ43" s="623"/>
      <c r="HR43" s="623"/>
      <c r="HS43" s="623"/>
      <c r="HT43" s="623"/>
      <c r="HU43" s="623"/>
      <c r="HV43" s="623"/>
      <c r="HW43" s="623"/>
      <c r="HX43" s="623"/>
      <c r="HY43" s="623"/>
      <c r="HZ43" s="623"/>
      <c r="IA43" s="623"/>
      <c r="IB43" s="623"/>
      <c r="IC43" s="623"/>
      <c r="ID43" s="623"/>
      <c r="IE43" s="623"/>
      <c r="IF43" s="623"/>
      <c r="IG43" s="623"/>
      <c r="IH43" s="623"/>
      <c r="II43" s="623"/>
      <c r="IJ43" s="623"/>
      <c r="IK43" s="623"/>
      <c r="IL43" s="623"/>
      <c r="IM43" s="623"/>
      <c r="IN43" s="623"/>
      <c r="IO43" s="623"/>
      <c r="IP43" s="623"/>
      <c r="IQ43" s="623"/>
      <c r="IR43" s="623"/>
      <c r="IS43" s="623"/>
      <c r="IT43" s="623"/>
      <c r="IU43" s="623"/>
      <c r="IV43" s="623"/>
      <c r="IW43" s="623"/>
      <c r="IX43" s="623"/>
      <c r="IY43" s="623"/>
      <c r="IZ43" s="623"/>
      <c r="JA43" s="623"/>
      <c r="JB43" s="623"/>
      <c r="JC43" s="623"/>
      <c r="JD43" s="623"/>
      <c r="JE43" s="623"/>
      <c r="JF43" s="623"/>
      <c r="JG43" s="623"/>
      <c r="JH43" s="623"/>
      <c r="JI43" s="623"/>
      <c r="JJ43" s="623"/>
      <c r="JK43" s="623"/>
      <c r="JL43" s="623"/>
      <c r="JM43" s="623"/>
      <c r="JN43" s="623"/>
      <c r="JO43" s="623"/>
      <c r="JP43" s="623"/>
      <c r="JQ43" s="623"/>
      <c r="JR43" s="623"/>
      <c r="JS43" s="623"/>
      <c r="JT43" s="623"/>
      <c r="JU43" s="623"/>
      <c r="JV43" s="623"/>
      <c r="JW43" s="623"/>
      <c r="JX43" s="623"/>
      <c r="JY43" s="623"/>
      <c r="JZ43" s="623"/>
      <c r="KA43" s="623"/>
      <c r="KB43" s="623"/>
      <c r="KC43" s="623"/>
      <c r="KD43" s="623"/>
      <c r="KE43" s="623"/>
      <c r="KF43" s="623"/>
      <c r="KG43" s="623"/>
      <c r="KH43" s="623"/>
      <c r="KI43" s="623"/>
      <c r="KJ43" s="623"/>
      <c r="KK43" s="623"/>
      <c r="KL43" s="623"/>
      <c r="KM43" s="623"/>
      <c r="KN43" s="623"/>
      <c r="KO43" s="623"/>
      <c r="KP43" s="623"/>
      <c r="KQ43" s="623"/>
      <c r="KR43" s="623"/>
      <c r="KS43" s="623"/>
      <c r="KT43" s="623"/>
      <c r="KU43" s="623"/>
      <c r="KV43" s="623"/>
      <c r="KW43" s="623"/>
      <c r="KX43" s="623"/>
      <c r="KY43" s="623"/>
      <c r="KZ43" s="623"/>
      <c r="LA43" s="623"/>
      <c r="LB43" s="623"/>
      <c r="LC43" s="623"/>
      <c r="LD43" s="623"/>
      <c r="LE43" s="623"/>
      <c r="LF43" s="623"/>
      <c r="LG43" s="623"/>
      <c r="LH43" s="623"/>
      <c r="LI43" s="623"/>
      <c r="LJ43" s="623"/>
      <c r="LK43" s="623"/>
      <c r="LL43" s="623"/>
      <c r="LM43" s="623"/>
      <c r="LN43" s="623"/>
      <c r="LO43" s="623"/>
      <c r="LP43" s="623"/>
      <c r="LQ43" s="623"/>
      <c r="LR43" s="623"/>
      <c r="LS43" s="623"/>
      <c r="LT43" s="623"/>
      <c r="LU43" s="623"/>
      <c r="LV43" s="623"/>
      <c r="LW43" s="623"/>
      <c r="LX43" s="623"/>
      <c r="LY43" s="623"/>
      <c r="LZ43" s="623"/>
      <c r="MA43" s="623"/>
      <c r="MB43" s="623"/>
      <c r="MC43" s="623"/>
      <c r="MD43" s="623"/>
      <c r="ME43" s="623"/>
      <c r="MF43" s="623"/>
      <c r="MG43" s="623"/>
      <c r="MH43" s="623"/>
      <c r="MI43" s="623"/>
      <c r="MJ43" s="623"/>
      <c r="MK43" s="623"/>
      <c r="ML43" s="623"/>
      <c r="MM43" s="623"/>
      <c r="MN43" s="623"/>
      <c r="MO43" s="623"/>
      <c r="MP43" s="623"/>
      <c r="MQ43" s="623"/>
      <c r="MR43" s="623"/>
      <c r="MS43" s="623"/>
      <c r="MT43" s="623"/>
      <c r="MU43" s="623"/>
      <c r="MV43" s="623"/>
      <c r="MW43" s="623"/>
      <c r="MX43" s="623"/>
      <c r="MY43" s="623"/>
      <c r="MZ43" s="623"/>
      <c r="NA43" s="623"/>
      <c r="NB43" s="623"/>
      <c r="NC43" s="623"/>
      <c r="ND43" s="623"/>
      <c r="NE43" s="623"/>
      <c r="NF43" s="623"/>
      <c r="NG43" s="623"/>
      <c r="NH43" s="623"/>
    </row>
    <row r="44" spans="1:372" s="323" customFormat="1" ht="15" customHeight="1">
      <c r="A44" s="1627">
        <v>46184</v>
      </c>
      <c r="B44" s="623"/>
      <c r="C44" s="623"/>
      <c r="D44" s="623"/>
      <c r="E44" s="623"/>
      <c r="F44" s="623"/>
      <c r="G44" s="623"/>
      <c r="H44" s="623"/>
      <c r="I44" s="623"/>
      <c r="J44" s="623"/>
      <c r="K44" s="623"/>
      <c r="L44" s="623"/>
      <c r="M44" s="623"/>
      <c r="N44" s="623"/>
      <c r="O44" s="623"/>
      <c r="P44" s="623"/>
      <c r="Q44" s="623"/>
      <c r="R44" s="623"/>
      <c r="S44" s="623"/>
      <c r="T44" s="623"/>
      <c r="U44" s="623"/>
      <c r="V44" s="623"/>
      <c r="W44" s="623"/>
      <c r="X44" s="623"/>
      <c r="Y44" s="623"/>
      <c r="Z44" s="623"/>
      <c r="AA44" s="623"/>
      <c r="AB44" s="623"/>
      <c r="AC44" s="623"/>
      <c r="AD44" s="623"/>
      <c r="AE44" s="623"/>
      <c r="AF44" s="623"/>
      <c r="AG44" s="623"/>
      <c r="AH44" s="623"/>
      <c r="AI44" s="623"/>
      <c r="AJ44" s="623"/>
      <c r="AK44" s="623"/>
      <c r="AL44" s="623"/>
      <c r="AM44" s="623"/>
      <c r="AN44" s="623"/>
      <c r="AO44" s="623"/>
      <c r="AP44" s="623"/>
      <c r="AQ44" s="623"/>
      <c r="AR44" s="623"/>
      <c r="AS44" s="623"/>
      <c r="AT44" s="623"/>
      <c r="AU44" s="623"/>
      <c r="AV44" s="623"/>
      <c r="AW44" s="623"/>
      <c r="AX44" s="623"/>
      <c r="AY44" s="623"/>
      <c r="AZ44" s="623"/>
      <c r="BA44" s="623"/>
      <c r="BB44" s="623"/>
      <c r="BC44" s="623"/>
      <c r="BD44" s="623"/>
      <c r="BE44" s="623"/>
      <c r="BF44" s="623"/>
      <c r="BG44" s="623"/>
      <c r="BH44" s="623"/>
      <c r="BI44" s="623"/>
      <c r="BJ44" s="623"/>
      <c r="BK44" s="623"/>
      <c r="BL44" s="623"/>
      <c r="BM44" s="623"/>
      <c r="BN44" s="623"/>
      <c r="BO44" s="623"/>
      <c r="BP44" s="623"/>
      <c r="BQ44" s="623"/>
      <c r="BR44" s="623"/>
      <c r="BS44" s="623"/>
      <c r="BT44" s="623"/>
      <c r="BU44" s="623"/>
      <c r="BV44" s="623"/>
      <c r="BW44" s="623"/>
      <c r="BX44" s="623"/>
      <c r="BY44" s="623"/>
      <c r="BZ44" s="623"/>
      <c r="CA44" s="623"/>
      <c r="CB44" s="623"/>
      <c r="CC44" s="623"/>
      <c r="CD44" s="623"/>
      <c r="CE44" s="623"/>
      <c r="CF44" s="623"/>
      <c r="CG44" s="623"/>
      <c r="CH44" s="623"/>
      <c r="CI44" s="623"/>
      <c r="CJ44" s="623"/>
      <c r="CK44" s="623"/>
      <c r="CL44" s="623"/>
      <c r="CM44" s="623"/>
      <c r="CN44" s="623"/>
      <c r="CO44" s="623"/>
      <c r="CP44" s="623"/>
      <c r="CQ44" s="623"/>
      <c r="CR44" s="623"/>
      <c r="CS44" s="623"/>
      <c r="CT44" s="623"/>
      <c r="CU44" s="623"/>
      <c r="CV44" s="623"/>
      <c r="CW44" s="623"/>
      <c r="CX44" s="623"/>
      <c r="CY44" s="623"/>
      <c r="CZ44" s="623"/>
      <c r="DA44" s="623"/>
      <c r="DB44" s="623"/>
      <c r="DC44" s="623"/>
      <c r="DD44" s="623"/>
      <c r="DE44" s="623"/>
      <c r="DF44" s="623"/>
      <c r="DG44" s="623"/>
      <c r="DH44" s="623"/>
      <c r="DI44" s="623"/>
      <c r="DJ44" s="623"/>
      <c r="DK44" s="623"/>
      <c r="DL44" s="623"/>
      <c r="DM44" s="623"/>
      <c r="DN44" s="623"/>
      <c r="DO44" s="623"/>
      <c r="DP44" s="623"/>
      <c r="DQ44" s="623"/>
      <c r="DR44" s="623"/>
      <c r="DS44" s="623"/>
      <c r="DT44" s="623"/>
      <c r="DU44" s="623"/>
      <c r="DV44" s="623"/>
      <c r="DW44" s="623"/>
      <c r="DX44" s="623"/>
      <c r="DY44" s="623"/>
      <c r="DZ44" s="623"/>
      <c r="EA44" s="623"/>
      <c r="EB44" s="623"/>
      <c r="EC44" s="623"/>
      <c r="ED44" s="623"/>
      <c r="EE44" s="623"/>
      <c r="EF44" s="623"/>
      <c r="EG44" s="623">
        <v>15</v>
      </c>
      <c r="EH44" s="623"/>
      <c r="EI44" s="623"/>
      <c r="EJ44" s="623"/>
      <c r="EK44" s="623"/>
      <c r="EL44" s="623"/>
      <c r="EM44" s="623"/>
      <c r="EN44" s="623"/>
      <c r="EO44" s="623"/>
      <c r="EP44" s="623"/>
      <c r="EQ44" s="623"/>
      <c r="ER44" s="623"/>
      <c r="ES44" s="623"/>
      <c r="ET44" s="623"/>
      <c r="EU44" s="623"/>
      <c r="EV44" s="623"/>
      <c r="EW44" s="623"/>
      <c r="EX44" s="623"/>
      <c r="EY44" s="623"/>
      <c r="EZ44" s="623"/>
      <c r="FA44" s="623"/>
      <c r="FB44" s="623"/>
      <c r="FC44" s="623"/>
      <c r="FD44" s="623"/>
      <c r="FE44" s="623"/>
      <c r="FF44" s="623"/>
      <c r="FG44" s="623"/>
      <c r="FH44" s="623"/>
      <c r="FI44" s="623"/>
      <c r="FJ44" s="623"/>
      <c r="FK44" s="623"/>
      <c r="FL44" s="623"/>
      <c r="FM44" s="623"/>
      <c r="FN44" s="623"/>
      <c r="FO44" s="623"/>
      <c r="FP44" s="623"/>
      <c r="FQ44" s="623"/>
      <c r="FR44" s="623"/>
      <c r="FS44" s="623"/>
      <c r="FT44" s="623"/>
      <c r="FU44" s="623"/>
      <c r="FV44" s="623"/>
      <c r="FW44" s="623"/>
      <c r="FX44" s="623"/>
      <c r="FY44" s="623"/>
      <c r="FZ44" s="623"/>
      <c r="GA44" s="623"/>
      <c r="GB44" s="623"/>
      <c r="GC44" s="623"/>
      <c r="GD44" s="623"/>
      <c r="GE44" s="623"/>
      <c r="GF44" s="623"/>
      <c r="GG44" s="623"/>
      <c r="GH44" s="623"/>
      <c r="GI44" s="623"/>
      <c r="GJ44" s="623"/>
      <c r="GK44" s="623"/>
      <c r="GL44" s="623"/>
      <c r="GM44" s="623"/>
      <c r="GN44" s="623"/>
      <c r="GO44" s="623"/>
      <c r="GP44" s="623"/>
      <c r="GQ44" s="623"/>
      <c r="GR44" s="623"/>
      <c r="GS44" s="623"/>
      <c r="GT44" s="623"/>
      <c r="GU44" s="623"/>
      <c r="GV44" s="623"/>
      <c r="GW44" s="623"/>
      <c r="GX44" s="623"/>
      <c r="GY44" s="623"/>
      <c r="GZ44" s="623"/>
      <c r="HA44" s="623"/>
      <c r="HB44" s="623"/>
      <c r="HC44" s="623"/>
      <c r="HD44" s="623"/>
      <c r="HE44" s="623"/>
      <c r="HF44" s="623"/>
      <c r="HG44" s="623"/>
      <c r="HH44" s="623"/>
      <c r="HI44" s="623"/>
      <c r="HJ44" s="623"/>
      <c r="HK44" s="623"/>
      <c r="HL44" s="623"/>
      <c r="HM44" s="623"/>
      <c r="HN44" s="623"/>
      <c r="HO44" s="623"/>
      <c r="HP44" s="623"/>
      <c r="HQ44" s="623"/>
      <c r="HR44" s="623"/>
      <c r="HS44" s="623"/>
      <c r="HT44" s="623"/>
      <c r="HU44" s="623"/>
      <c r="HV44" s="623"/>
      <c r="HW44" s="623"/>
      <c r="HX44" s="623"/>
      <c r="HY44" s="623"/>
      <c r="HZ44" s="623"/>
      <c r="IA44" s="623"/>
      <c r="IB44" s="623"/>
      <c r="IC44" s="623"/>
      <c r="ID44" s="623"/>
      <c r="IE44" s="623"/>
      <c r="IF44" s="623"/>
      <c r="IG44" s="623"/>
      <c r="IH44" s="623"/>
      <c r="II44" s="623"/>
      <c r="IJ44" s="623"/>
      <c r="IK44" s="623"/>
      <c r="IL44" s="623"/>
      <c r="IM44" s="623"/>
      <c r="IN44" s="623"/>
      <c r="IO44" s="623"/>
      <c r="IP44" s="623"/>
      <c r="IQ44" s="623"/>
      <c r="IR44" s="623"/>
      <c r="IS44" s="623"/>
      <c r="IT44" s="623"/>
      <c r="IU44" s="623"/>
      <c r="IV44" s="623"/>
      <c r="IW44" s="623"/>
      <c r="IX44" s="623"/>
      <c r="IY44" s="623"/>
      <c r="IZ44" s="623"/>
      <c r="JA44" s="623"/>
      <c r="JB44" s="623"/>
      <c r="JC44" s="623"/>
      <c r="JD44" s="623"/>
      <c r="JE44" s="623"/>
      <c r="JF44" s="623"/>
      <c r="JG44" s="623"/>
      <c r="JH44" s="623"/>
      <c r="JI44" s="623"/>
      <c r="JJ44" s="623"/>
      <c r="JK44" s="623"/>
      <c r="JL44" s="623"/>
      <c r="JM44" s="623"/>
      <c r="JN44" s="623"/>
      <c r="JO44" s="623"/>
      <c r="JP44" s="623"/>
      <c r="JQ44" s="623"/>
      <c r="JR44" s="623"/>
      <c r="JS44" s="623"/>
      <c r="JT44" s="623"/>
      <c r="JU44" s="623"/>
      <c r="JV44" s="623"/>
      <c r="JW44" s="623"/>
      <c r="JX44" s="623"/>
      <c r="JY44" s="623"/>
      <c r="JZ44" s="623"/>
      <c r="KA44" s="623"/>
      <c r="KB44" s="623"/>
      <c r="KC44" s="623"/>
      <c r="KD44" s="623"/>
      <c r="KE44" s="623"/>
      <c r="KF44" s="623"/>
      <c r="KG44" s="623"/>
      <c r="KH44" s="623"/>
      <c r="KI44" s="623"/>
      <c r="KJ44" s="623"/>
      <c r="KK44" s="623"/>
      <c r="KL44" s="623"/>
      <c r="KM44" s="623"/>
      <c r="KN44" s="623"/>
      <c r="KO44" s="623"/>
      <c r="KP44" s="623"/>
      <c r="KQ44" s="623"/>
      <c r="KR44" s="623"/>
      <c r="KS44" s="623"/>
      <c r="KT44" s="623"/>
      <c r="KU44" s="623"/>
      <c r="KV44" s="623"/>
      <c r="KW44" s="623"/>
      <c r="KX44" s="623"/>
      <c r="KY44" s="623"/>
      <c r="KZ44" s="623"/>
      <c r="LA44" s="623"/>
      <c r="LB44" s="623"/>
      <c r="LC44" s="623"/>
      <c r="LD44" s="623"/>
      <c r="LE44" s="623"/>
      <c r="LF44" s="623"/>
      <c r="LG44" s="623"/>
      <c r="LH44" s="623"/>
      <c r="LI44" s="623"/>
      <c r="LJ44" s="623"/>
      <c r="LK44" s="623"/>
      <c r="LL44" s="623"/>
      <c r="LM44" s="623"/>
      <c r="LN44" s="623"/>
      <c r="LO44" s="623"/>
      <c r="LP44" s="623"/>
      <c r="LQ44" s="623"/>
      <c r="LR44" s="623"/>
      <c r="LS44" s="623"/>
      <c r="LT44" s="623"/>
      <c r="LU44" s="623"/>
      <c r="LV44" s="623"/>
      <c r="LW44" s="623"/>
      <c r="LX44" s="623"/>
      <c r="LY44" s="623"/>
      <c r="LZ44" s="623"/>
      <c r="MA44" s="623"/>
      <c r="MB44" s="623"/>
      <c r="MC44" s="623"/>
      <c r="MD44" s="623"/>
      <c r="ME44" s="623"/>
      <c r="MF44" s="623"/>
      <c r="MG44" s="623"/>
      <c r="MH44" s="623"/>
      <c r="MI44" s="623"/>
      <c r="MJ44" s="623"/>
      <c r="MK44" s="623"/>
      <c r="ML44" s="623"/>
      <c r="MM44" s="623"/>
      <c r="MN44" s="623"/>
      <c r="MO44" s="623"/>
      <c r="MP44" s="623"/>
      <c r="MQ44" s="623"/>
      <c r="MR44" s="623"/>
      <c r="MS44" s="623"/>
      <c r="MT44" s="623"/>
      <c r="MU44" s="623"/>
      <c r="MV44" s="623"/>
      <c r="MW44" s="623"/>
      <c r="MX44" s="623"/>
      <c r="MY44" s="623"/>
      <c r="MZ44" s="623"/>
      <c r="NA44" s="623"/>
      <c r="NB44" s="623"/>
      <c r="NC44" s="623"/>
      <c r="ND44" s="623"/>
      <c r="NE44" s="623"/>
      <c r="NF44" s="623"/>
      <c r="NG44" s="623"/>
      <c r="NH44" s="623"/>
    </row>
    <row r="45" spans="1:372" ht="15" customHeight="1">
      <c r="A45" s="346" t="s">
        <v>736</v>
      </c>
      <c r="B45" s="429">
        <v>42</v>
      </c>
      <c r="C45" s="429">
        <v>9</v>
      </c>
      <c r="D45" s="429">
        <v>53</v>
      </c>
      <c r="E45" s="429">
        <v>67</v>
      </c>
      <c r="F45" s="429">
        <v>93</v>
      </c>
      <c r="G45" s="429">
        <v>105</v>
      </c>
      <c r="H45" s="429">
        <v>112</v>
      </c>
      <c r="I45" s="429">
        <v>124</v>
      </c>
      <c r="J45" s="429">
        <v>102</v>
      </c>
      <c r="K45" s="429">
        <v>59</v>
      </c>
      <c r="L45" s="429">
        <v>45</v>
      </c>
      <c r="M45" s="429">
        <v>57</v>
      </c>
      <c r="N45" s="429">
        <v>39</v>
      </c>
      <c r="O45" s="429">
        <v>0</v>
      </c>
      <c r="P45" s="429">
        <v>12</v>
      </c>
      <c r="Q45" s="429">
        <v>1</v>
      </c>
      <c r="R45" s="429">
        <v>3</v>
      </c>
      <c r="S45" s="429">
        <v>10</v>
      </c>
      <c r="T45" s="429">
        <v>5</v>
      </c>
      <c r="U45" s="429">
        <v>17</v>
      </c>
      <c r="V45" s="429">
        <v>13</v>
      </c>
      <c r="W45" s="429">
        <v>0</v>
      </c>
      <c r="X45" s="429">
        <v>0</v>
      </c>
      <c r="Y45" s="429">
        <v>3</v>
      </c>
      <c r="Z45" s="429">
        <v>21</v>
      </c>
      <c r="AA45" s="429">
        <v>65</v>
      </c>
      <c r="AB45" s="429">
        <v>65</v>
      </c>
      <c r="AC45" s="429">
        <v>0</v>
      </c>
      <c r="AD45" s="429">
        <v>6</v>
      </c>
      <c r="AE45" s="429">
        <v>6</v>
      </c>
      <c r="AF45" s="429">
        <v>4</v>
      </c>
      <c r="AG45" s="429">
        <v>15</v>
      </c>
      <c r="AH45" s="429">
        <v>10</v>
      </c>
      <c r="AI45" s="429">
        <v>16</v>
      </c>
      <c r="AJ45" s="429">
        <v>4</v>
      </c>
      <c r="AK45" s="429">
        <v>24</v>
      </c>
      <c r="AL45" s="429">
        <v>24</v>
      </c>
      <c r="AM45" s="429">
        <v>5</v>
      </c>
      <c r="AN45" s="429">
        <v>8</v>
      </c>
      <c r="AO45" s="429">
        <v>2</v>
      </c>
      <c r="AP45" s="429">
        <v>19</v>
      </c>
      <c r="AQ45" s="429">
        <v>1</v>
      </c>
      <c r="AR45" s="429">
        <v>7</v>
      </c>
      <c r="AS45" s="429">
        <v>7</v>
      </c>
      <c r="AT45" s="429">
        <v>4</v>
      </c>
      <c r="AU45" s="429">
        <v>11</v>
      </c>
      <c r="AV45" s="429">
        <v>0</v>
      </c>
      <c r="AW45" s="429">
        <v>2</v>
      </c>
      <c r="AX45" s="429">
        <v>12</v>
      </c>
      <c r="AY45" s="429">
        <v>15</v>
      </c>
      <c r="AZ45" s="429">
        <v>20</v>
      </c>
      <c r="BA45" s="429">
        <v>18</v>
      </c>
      <c r="BB45" s="429">
        <v>7</v>
      </c>
      <c r="BC45" s="429">
        <v>0</v>
      </c>
      <c r="BD45" s="429">
        <v>1</v>
      </c>
      <c r="BE45" s="429">
        <v>1</v>
      </c>
      <c r="BF45" s="429">
        <v>7</v>
      </c>
      <c r="BG45" s="429">
        <v>19</v>
      </c>
      <c r="BH45" s="429">
        <v>19</v>
      </c>
      <c r="BI45" s="429">
        <v>20</v>
      </c>
      <c r="BJ45" s="429">
        <v>3</v>
      </c>
      <c r="BK45" s="429">
        <v>65</v>
      </c>
      <c r="BL45" s="429">
        <v>0</v>
      </c>
      <c r="BM45" s="429">
        <v>0</v>
      </c>
      <c r="BN45" s="429">
        <v>0</v>
      </c>
      <c r="BO45" s="429">
        <v>2</v>
      </c>
      <c r="BP45" s="429">
        <v>12</v>
      </c>
      <c r="BQ45" s="429">
        <v>12</v>
      </c>
      <c r="BR45" s="429">
        <v>4</v>
      </c>
      <c r="BS45" s="429">
        <v>6</v>
      </c>
      <c r="BT45" s="429">
        <v>19</v>
      </c>
      <c r="BU45" s="429">
        <v>3</v>
      </c>
      <c r="BV45" s="429">
        <v>5</v>
      </c>
      <c r="BW45" s="429">
        <v>5</v>
      </c>
      <c r="BX45" s="429">
        <v>6</v>
      </c>
      <c r="BY45" s="429">
        <v>6</v>
      </c>
      <c r="BZ45" s="429">
        <v>6</v>
      </c>
      <c r="CA45" s="429">
        <v>9</v>
      </c>
      <c r="CB45" s="429">
        <v>11</v>
      </c>
      <c r="CC45" s="429">
        <v>7</v>
      </c>
      <c r="CD45" s="429">
        <v>7</v>
      </c>
      <c r="CE45" s="429">
        <v>0</v>
      </c>
      <c r="CF45" s="429">
        <v>3</v>
      </c>
      <c r="CG45" s="429">
        <v>24</v>
      </c>
      <c r="CH45" s="429">
        <v>24</v>
      </c>
      <c r="CI45" s="429">
        <v>0</v>
      </c>
      <c r="CJ45" s="429">
        <v>0</v>
      </c>
      <c r="CK45" s="429">
        <v>0</v>
      </c>
      <c r="CL45" s="429">
        <v>10</v>
      </c>
      <c r="CM45" s="429">
        <v>4</v>
      </c>
      <c r="CN45" s="429">
        <v>0</v>
      </c>
      <c r="CO45" s="429">
        <v>12</v>
      </c>
      <c r="CP45" s="429">
        <v>12</v>
      </c>
      <c r="CQ45" s="429">
        <v>0</v>
      </c>
      <c r="CR45" s="429">
        <v>0</v>
      </c>
      <c r="CS45" s="429">
        <v>5</v>
      </c>
      <c r="CT45" s="429">
        <v>2</v>
      </c>
      <c r="CU45" s="429">
        <v>7</v>
      </c>
      <c r="CV45" s="429">
        <v>0</v>
      </c>
      <c r="CW45" s="429">
        <v>0</v>
      </c>
      <c r="CX45" s="429">
        <v>2</v>
      </c>
      <c r="CY45" s="429">
        <v>7</v>
      </c>
      <c r="CZ45" s="429">
        <v>12</v>
      </c>
      <c r="DA45" s="429">
        <v>0</v>
      </c>
      <c r="DB45" s="429">
        <v>13</v>
      </c>
      <c r="DC45" s="429">
        <v>13</v>
      </c>
      <c r="DD45" s="429">
        <v>13</v>
      </c>
      <c r="DE45" s="429">
        <v>4</v>
      </c>
      <c r="DF45" s="429">
        <v>4</v>
      </c>
      <c r="DG45" s="429">
        <v>0</v>
      </c>
      <c r="DH45" s="429">
        <v>0</v>
      </c>
      <c r="DI45" s="429">
        <v>0</v>
      </c>
      <c r="DJ45" s="429">
        <v>0</v>
      </c>
      <c r="DK45" s="429">
        <v>0</v>
      </c>
      <c r="DL45" s="429">
        <v>0</v>
      </c>
      <c r="DM45" s="429">
        <v>0</v>
      </c>
      <c r="DN45" s="429">
        <v>0</v>
      </c>
      <c r="DO45" s="429">
        <v>0</v>
      </c>
      <c r="DP45" s="429">
        <v>5</v>
      </c>
      <c r="DQ45" s="429">
        <v>0</v>
      </c>
      <c r="DR45" s="429">
        <v>5</v>
      </c>
      <c r="DS45" s="429">
        <v>0</v>
      </c>
      <c r="DT45" s="429">
        <v>16</v>
      </c>
      <c r="DU45" s="429">
        <v>0</v>
      </c>
      <c r="DV45" s="429">
        <v>0</v>
      </c>
      <c r="DW45" s="429">
        <v>8</v>
      </c>
      <c r="DX45" s="429">
        <v>12</v>
      </c>
      <c r="DY45" s="429">
        <v>16</v>
      </c>
      <c r="DZ45" s="429">
        <v>0</v>
      </c>
      <c r="EA45" s="429">
        <v>7</v>
      </c>
      <c r="EB45" s="429">
        <v>0</v>
      </c>
      <c r="EC45" s="429">
        <v>3</v>
      </c>
      <c r="ED45" s="429">
        <v>16</v>
      </c>
      <c r="EE45" s="429">
        <v>40</v>
      </c>
      <c r="EF45" s="429">
        <v>40</v>
      </c>
      <c r="EG45" s="429">
        <v>55</v>
      </c>
      <c r="EH45" s="429"/>
      <c r="EI45" s="429"/>
      <c r="EJ45" s="429"/>
      <c r="EK45" s="429"/>
      <c r="EL45" s="429"/>
      <c r="EM45" s="429"/>
      <c r="EN45" s="429"/>
      <c r="EO45" s="429"/>
      <c r="EP45" s="429"/>
      <c r="EQ45" s="429"/>
      <c r="ER45" s="429"/>
      <c r="ES45" s="429"/>
      <c r="ET45" s="429"/>
      <c r="EU45" s="429"/>
      <c r="EV45" s="429"/>
      <c r="EW45" s="429"/>
      <c r="EX45" s="429"/>
      <c r="EY45" s="429"/>
      <c r="EZ45" s="429"/>
      <c r="FA45" s="429"/>
      <c r="FB45" s="429"/>
      <c r="FC45" s="429"/>
      <c r="FD45" s="429"/>
      <c r="FE45" s="429"/>
      <c r="FF45" s="429"/>
      <c r="FG45" s="429"/>
      <c r="FH45" s="429"/>
      <c r="FI45" s="429"/>
      <c r="FJ45" s="429"/>
      <c r="FK45" s="429"/>
      <c r="FL45" s="429"/>
      <c r="FM45" s="429"/>
      <c r="FN45" s="429"/>
      <c r="FO45" s="429"/>
      <c r="FP45" s="429"/>
      <c r="FQ45" s="429"/>
      <c r="FR45" s="429"/>
      <c r="FS45" s="429"/>
      <c r="FT45" s="429"/>
      <c r="FU45" s="429"/>
      <c r="FV45" s="429"/>
      <c r="FW45" s="429"/>
      <c r="FX45" s="429"/>
      <c r="FY45" s="429"/>
      <c r="FZ45" s="429"/>
      <c r="GA45" s="429"/>
      <c r="GB45" s="429"/>
      <c r="GC45" s="429"/>
      <c r="GD45" s="429"/>
      <c r="GE45" s="429"/>
      <c r="GF45" s="429"/>
      <c r="GG45" s="429"/>
      <c r="GH45" s="429"/>
      <c r="GI45" s="429"/>
      <c r="GJ45" s="429"/>
      <c r="GK45" s="429"/>
      <c r="GL45" s="429"/>
      <c r="GM45" s="429"/>
      <c r="GN45" s="429"/>
      <c r="GO45" s="429"/>
      <c r="GP45" s="429"/>
      <c r="GQ45" s="429"/>
      <c r="GR45" s="429"/>
      <c r="GS45" s="429"/>
      <c r="GT45" s="429"/>
      <c r="GU45" s="429"/>
      <c r="GV45" s="429"/>
      <c r="GW45" s="429"/>
      <c r="GX45" s="429"/>
      <c r="GY45" s="429"/>
      <c r="GZ45" s="429"/>
      <c r="HA45" s="429"/>
      <c r="HB45" s="429"/>
      <c r="HC45" s="429"/>
      <c r="HD45" s="429"/>
      <c r="HE45" s="429"/>
      <c r="HF45" s="429"/>
      <c r="HG45" s="429"/>
      <c r="HH45" s="429"/>
      <c r="HI45" s="429"/>
      <c r="HJ45" s="429"/>
      <c r="HK45" s="429"/>
      <c r="HL45" s="429"/>
      <c r="HM45" s="429"/>
      <c r="HN45" s="429"/>
      <c r="HO45" s="429"/>
      <c r="HP45" s="429"/>
      <c r="HQ45" s="429"/>
      <c r="HR45" s="429"/>
      <c r="HS45" s="429"/>
      <c r="HT45" s="429"/>
      <c r="HU45" s="429"/>
      <c r="HV45" s="429"/>
      <c r="HW45" s="429"/>
      <c r="HX45" s="429"/>
      <c r="HY45" s="429"/>
      <c r="HZ45" s="429"/>
      <c r="IA45" s="429"/>
      <c r="IB45" s="429"/>
      <c r="IC45" s="429"/>
      <c r="ID45" s="429"/>
      <c r="IE45" s="429"/>
      <c r="IF45" s="429"/>
      <c r="IG45" s="429"/>
      <c r="IH45" s="429"/>
      <c r="II45" s="429"/>
      <c r="IJ45" s="429"/>
      <c r="IK45" s="429"/>
      <c r="IL45" s="429"/>
      <c r="IM45" s="429"/>
      <c r="IN45" s="429"/>
      <c r="IO45" s="429"/>
      <c r="IP45" s="429"/>
      <c r="IQ45" s="429"/>
      <c r="IR45" s="429"/>
      <c r="IS45" s="429"/>
      <c r="IT45" s="429"/>
      <c r="IU45" s="429"/>
      <c r="IV45" s="429"/>
      <c r="IW45" s="429"/>
      <c r="IX45" s="429"/>
      <c r="IY45" s="429"/>
      <c r="IZ45" s="429"/>
      <c r="JA45" s="429"/>
      <c r="JB45" s="429"/>
      <c r="JC45" s="429"/>
      <c r="JD45" s="429"/>
      <c r="JE45" s="429"/>
      <c r="JF45" s="429"/>
      <c r="JG45" s="429"/>
      <c r="JH45" s="429"/>
      <c r="JI45" s="429"/>
      <c r="JJ45" s="429"/>
      <c r="JK45" s="429"/>
      <c r="JL45" s="429"/>
      <c r="JM45" s="429"/>
      <c r="JN45" s="429"/>
      <c r="JO45" s="429"/>
      <c r="JP45" s="429"/>
      <c r="JQ45" s="429"/>
      <c r="JR45" s="429"/>
      <c r="JS45" s="429"/>
      <c r="JT45" s="429"/>
      <c r="JU45" s="429"/>
      <c r="JV45" s="429"/>
      <c r="JW45" s="429"/>
      <c r="JX45" s="429"/>
      <c r="JY45" s="429"/>
      <c r="JZ45" s="429"/>
      <c r="KA45" s="429"/>
      <c r="KB45" s="429"/>
      <c r="KC45" s="429"/>
      <c r="KD45" s="429"/>
      <c r="KE45" s="429"/>
      <c r="KF45" s="429"/>
      <c r="KG45" s="429"/>
      <c r="KH45" s="429"/>
      <c r="KI45" s="429"/>
      <c r="KJ45" s="429"/>
      <c r="KK45" s="429"/>
      <c r="KL45" s="429"/>
      <c r="KM45" s="429"/>
      <c r="KN45" s="1188"/>
      <c r="KO45" s="429"/>
      <c r="KP45" s="429"/>
      <c r="KQ45" s="429"/>
      <c r="KR45" s="429"/>
      <c r="KS45" s="429"/>
      <c r="KT45" s="429"/>
      <c r="KU45" s="429"/>
      <c r="KV45" s="429"/>
      <c r="KW45" s="429"/>
      <c r="KX45" s="429"/>
      <c r="KY45" s="429"/>
      <c r="KZ45" s="429"/>
      <c r="LA45" s="429"/>
      <c r="LB45" s="429"/>
      <c r="LC45" s="429"/>
      <c r="LD45" s="429"/>
      <c r="LE45" s="429"/>
      <c r="LF45" s="429"/>
      <c r="LG45" s="429"/>
      <c r="LH45" s="429"/>
      <c r="LI45" s="429"/>
      <c r="LJ45" s="429"/>
      <c r="LK45" s="429"/>
      <c r="LL45" s="429"/>
      <c r="LM45" s="429"/>
      <c r="LN45" s="429"/>
      <c r="LO45" s="429"/>
      <c r="LP45" s="429"/>
      <c r="LQ45" s="429"/>
      <c r="LR45" s="429"/>
      <c r="LS45" s="429"/>
      <c r="LT45" s="429"/>
      <c r="LU45" s="429"/>
      <c r="LV45" s="429"/>
      <c r="LW45" s="429"/>
      <c r="LX45" s="429"/>
      <c r="LY45" s="429"/>
      <c r="LZ45" s="429"/>
      <c r="MA45" s="429"/>
      <c r="MB45" s="429"/>
      <c r="MC45" s="429"/>
      <c r="MD45" s="429"/>
      <c r="ME45" s="429"/>
      <c r="MF45" s="429"/>
      <c r="MG45" s="429"/>
      <c r="MH45" s="429"/>
      <c r="MI45" s="429"/>
      <c r="MJ45" s="429"/>
      <c r="MK45" s="429"/>
      <c r="ML45" s="429"/>
      <c r="MM45" s="429"/>
      <c r="MN45" s="429"/>
      <c r="MO45" s="429"/>
      <c r="MP45" s="429"/>
      <c r="MQ45" s="429"/>
      <c r="MR45" s="429"/>
      <c r="MS45" s="429"/>
      <c r="MT45" s="429"/>
      <c r="MU45" s="429"/>
      <c r="MV45" s="429"/>
      <c r="MW45" s="429"/>
      <c r="MX45" s="429"/>
      <c r="MY45" s="429"/>
      <c r="MZ45" s="429"/>
      <c r="NA45" s="429"/>
      <c r="NB45" s="429"/>
      <c r="NC45" s="429"/>
      <c r="ND45" s="429"/>
      <c r="NE45" s="429"/>
      <c r="NF45" s="429"/>
      <c r="NG45" s="429"/>
      <c r="NH45" s="429"/>
    </row>
    <row r="46" spans="1:372" s="347" customFormat="1" ht="15" customHeight="1">
      <c r="A46" s="69" t="s">
        <v>737</v>
      </c>
      <c r="B46" s="427">
        <v>6</v>
      </c>
      <c r="C46" s="427">
        <v>6</v>
      </c>
      <c r="D46" s="427">
        <v>4</v>
      </c>
      <c r="E46" s="427">
        <v>0</v>
      </c>
      <c r="F46" s="427">
        <v>0</v>
      </c>
      <c r="G46" s="427">
        <v>2</v>
      </c>
      <c r="H46" s="427">
        <v>2</v>
      </c>
      <c r="I46" s="427">
        <v>2</v>
      </c>
      <c r="J46" s="427">
        <v>2</v>
      </c>
      <c r="K46" s="427">
        <v>0</v>
      </c>
      <c r="L46" s="427">
        <v>0</v>
      </c>
      <c r="M46" s="427">
        <v>4</v>
      </c>
      <c r="N46" s="427">
        <v>2</v>
      </c>
      <c r="O46" s="427">
        <v>2</v>
      </c>
      <c r="P46" s="427">
        <v>2</v>
      </c>
      <c r="Q46" s="427">
        <v>2</v>
      </c>
      <c r="R46" s="427">
        <v>1</v>
      </c>
      <c r="S46" s="427">
        <v>0</v>
      </c>
      <c r="T46" s="427">
        <v>4</v>
      </c>
      <c r="U46" s="427">
        <v>2</v>
      </c>
      <c r="V46" s="427">
        <v>1</v>
      </c>
      <c r="W46" s="427">
        <v>1</v>
      </c>
      <c r="X46" s="427">
        <v>1</v>
      </c>
      <c r="Y46" s="427">
        <v>1</v>
      </c>
      <c r="Z46" s="427">
        <v>1</v>
      </c>
      <c r="AA46" s="427">
        <v>1</v>
      </c>
      <c r="AB46" s="427">
        <v>1</v>
      </c>
      <c r="AC46" s="427">
        <v>1</v>
      </c>
      <c r="AD46" s="427">
        <v>1</v>
      </c>
      <c r="AE46" s="427">
        <v>1</v>
      </c>
      <c r="AF46" s="427">
        <v>2</v>
      </c>
      <c r="AG46" s="427">
        <v>2</v>
      </c>
      <c r="AH46" s="427">
        <v>4</v>
      </c>
      <c r="AI46" s="427">
        <v>4</v>
      </c>
      <c r="AJ46" s="427">
        <v>4</v>
      </c>
      <c r="AK46" s="427">
        <v>4</v>
      </c>
      <c r="AL46" s="427">
        <v>4</v>
      </c>
      <c r="AM46" s="427">
        <v>4</v>
      </c>
      <c r="AN46" s="427">
        <v>4</v>
      </c>
      <c r="AO46" s="427">
        <v>0</v>
      </c>
      <c r="AP46" s="427">
        <v>0</v>
      </c>
      <c r="AQ46" s="427">
        <v>0</v>
      </c>
      <c r="AR46" s="427">
        <v>0</v>
      </c>
      <c r="AS46" s="427">
        <v>0</v>
      </c>
      <c r="AT46" s="427">
        <v>2</v>
      </c>
      <c r="AU46" s="427">
        <v>1</v>
      </c>
      <c r="AV46" s="427">
        <v>0</v>
      </c>
      <c r="AW46" s="427">
        <v>2</v>
      </c>
      <c r="AX46" s="427">
        <v>2</v>
      </c>
      <c r="AY46" s="427">
        <v>2</v>
      </c>
      <c r="AZ46" s="427">
        <v>2</v>
      </c>
      <c r="BA46" s="427">
        <v>4</v>
      </c>
      <c r="BB46" s="427">
        <v>0</v>
      </c>
      <c r="BC46" s="427">
        <v>0</v>
      </c>
      <c r="BD46" s="427">
        <v>0</v>
      </c>
      <c r="BE46" s="427">
        <v>0</v>
      </c>
      <c r="BF46" s="427">
        <v>0</v>
      </c>
      <c r="BG46" s="427">
        <v>0</v>
      </c>
      <c r="BH46" s="427">
        <v>0</v>
      </c>
      <c r="BI46" s="427">
        <v>0</v>
      </c>
      <c r="BJ46" s="427">
        <v>0</v>
      </c>
      <c r="BK46" s="427">
        <v>0</v>
      </c>
      <c r="BL46" s="427">
        <v>0</v>
      </c>
      <c r="BM46" s="427">
        <v>0</v>
      </c>
      <c r="BN46" s="427">
        <v>0</v>
      </c>
      <c r="BO46" s="427">
        <v>0</v>
      </c>
      <c r="BP46" s="427">
        <v>0</v>
      </c>
      <c r="BQ46" s="427">
        <v>0</v>
      </c>
      <c r="BR46" s="427">
        <v>0</v>
      </c>
      <c r="BS46" s="427">
        <v>0</v>
      </c>
      <c r="BT46" s="427">
        <v>0</v>
      </c>
      <c r="BU46" s="427">
        <v>0</v>
      </c>
      <c r="BV46" s="427">
        <v>1</v>
      </c>
      <c r="BW46" s="427">
        <v>0</v>
      </c>
      <c r="BX46" s="427">
        <v>0</v>
      </c>
      <c r="BY46" s="427">
        <v>0</v>
      </c>
      <c r="BZ46" s="427">
        <v>0</v>
      </c>
      <c r="CA46" s="427">
        <v>0</v>
      </c>
      <c r="CB46" s="427">
        <v>0</v>
      </c>
      <c r="CC46" s="427">
        <v>0</v>
      </c>
      <c r="CD46" s="427">
        <v>0</v>
      </c>
      <c r="CE46" s="427">
        <v>0</v>
      </c>
      <c r="CF46" s="427">
        <v>0</v>
      </c>
      <c r="CG46" s="427">
        <v>0</v>
      </c>
      <c r="CH46" s="427">
        <v>0</v>
      </c>
      <c r="CI46" s="427">
        <v>0</v>
      </c>
      <c r="CJ46" s="427">
        <v>0</v>
      </c>
      <c r="CK46" s="427">
        <v>0</v>
      </c>
      <c r="CL46" s="427">
        <v>0</v>
      </c>
      <c r="CM46" s="427">
        <v>0</v>
      </c>
      <c r="CN46" s="427">
        <v>0</v>
      </c>
      <c r="CO46" s="427">
        <v>0</v>
      </c>
      <c r="CP46" s="427">
        <v>0</v>
      </c>
      <c r="CQ46" s="427">
        <v>0</v>
      </c>
      <c r="CR46" s="427">
        <v>0</v>
      </c>
      <c r="CS46" s="427">
        <v>0</v>
      </c>
      <c r="CT46" s="427">
        <v>0</v>
      </c>
      <c r="CU46" s="427">
        <v>0</v>
      </c>
      <c r="CV46" s="427">
        <v>0</v>
      </c>
      <c r="CW46" s="427">
        <v>0</v>
      </c>
      <c r="CX46" s="427">
        <v>1</v>
      </c>
      <c r="CY46" s="427">
        <v>1</v>
      </c>
      <c r="CZ46" s="427">
        <v>0</v>
      </c>
      <c r="DA46" s="427">
        <v>0</v>
      </c>
      <c r="DB46" s="427">
        <v>3</v>
      </c>
      <c r="DC46" s="427">
        <v>3</v>
      </c>
      <c r="DD46" s="427">
        <v>3</v>
      </c>
      <c r="DE46" s="427">
        <v>22</v>
      </c>
      <c r="DF46" s="427">
        <v>22</v>
      </c>
      <c r="DG46" s="427">
        <v>0</v>
      </c>
      <c r="DH46" s="427">
        <v>0</v>
      </c>
      <c r="DI46" s="427">
        <v>0</v>
      </c>
      <c r="DJ46" s="427">
        <v>0</v>
      </c>
      <c r="DK46" s="427">
        <v>0</v>
      </c>
      <c r="DL46" s="427">
        <v>0</v>
      </c>
      <c r="DM46" s="427">
        <v>0</v>
      </c>
      <c r="DN46" s="427">
        <v>0</v>
      </c>
      <c r="DO46" s="427">
        <v>0</v>
      </c>
      <c r="DP46" s="427">
        <v>3</v>
      </c>
      <c r="DQ46" s="427">
        <v>3</v>
      </c>
      <c r="DR46" s="427">
        <v>3</v>
      </c>
      <c r="DS46" s="427">
        <v>0</v>
      </c>
      <c r="DT46" s="427">
        <v>0</v>
      </c>
      <c r="DU46" s="427">
        <v>0</v>
      </c>
      <c r="DV46" s="427">
        <v>0</v>
      </c>
      <c r="DW46" s="427">
        <v>2</v>
      </c>
      <c r="DX46" s="427">
        <v>2</v>
      </c>
      <c r="DY46" s="427">
        <v>2</v>
      </c>
      <c r="DZ46" s="427">
        <v>2</v>
      </c>
      <c r="EA46" s="427">
        <v>0</v>
      </c>
      <c r="EB46" s="427">
        <v>0</v>
      </c>
      <c r="EC46" s="427">
        <v>4</v>
      </c>
      <c r="ED46" s="427">
        <v>4</v>
      </c>
      <c r="EE46" s="427">
        <v>4</v>
      </c>
      <c r="EF46" s="427">
        <v>4</v>
      </c>
      <c r="EG46" s="427">
        <v>4</v>
      </c>
      <c r="EH46" s="427"/>
      <c r="EI46" s="427"/>
      <c r="EJ46" s="427"/>
      <c r="EK46" s="427"/>
      <c r="EL46" s="427"/>
      <c r="EM46" s="427"/>
      <c r="EN46" s="427"/>
      <c r="EO46" s="427"/>
      <c r="EP46" s="427"/>
      <c r="EQ46" s="427"/>
      <c r="ER46" s="427"/>
      <c r="ES46" s="427"/>
      <c r="ET46" s="427"/>
      <c r="EU46" s="427"/>
      <c r="EV46" s="427"/>
      <c r="EW46" s="427"/>
      <c r="EX46" s="427"/>
      <c r="EY46" s="427"/>
      <c r="EZ46" s="427"/>
      <c r="FA46" s="427"/>
      <c r="FB46" s="427"/>
      <c r="FC46" s="427"/>
      <c r="FD46" s="427"/>
      <c r="FE46" s="427"/>
      <c r="FF46" s="427"/>
      <c r="FG46" s="427"/>
      <c r="FH46" s="427"/>
      <c r="FI46" s="427"/>
      <c r="FJ46" s="427"/>
      <c r="FK46" s="427"/>
      <c r="FL46" s="427"/>
      <c r="FM46" s="427"/>
      <c r="FN46" s="427"/>
      <c r="FO46" s="427"/>
      <c r="FP46" s="427"/>
      <c r="FQ46" s="427"/>
      <c r="FR46" s="427"/>
      <c r="FS46" s="427"/>
      <c r="FT46" s="427"/>
      <c r="FU46" s="427"/>
      <c r="FV46" s="427"/>
      <c r="FW46" s="427"/>
      <c r="FX46" s="427"/>
      <c r="FY46" s="427"/>
      <c r="FZ46" s="427"/>
      <c r="GA46" s="427"/>
      <c r="GB46" s="427"/>
      <c r="GC46" s="427"/>
      <c r="GD46" s="427"/>
      <c r="GE46" s="427"/>
      <c r="GF46" s="427"/>
      <c r="GG46" s="427"/>
      <c r="GH46" s="427"/>
      <c r="GI46" s="427"/>
      <c r="GJ46" s="427"/>
      <c r="GK46" s="427"/>
      <c r="GL46" s="427"/>
      <c r="GM46" s="427"/>
      <c r="GN46" s="427"/>
      <c r="GO46" s="427"/>
      <c r="GP46" s="427"/>
      <c r="GQ46" s="427"/>
      <c r="GR46" s="427"/>
      <c r="GS46" s="427"/>
      <c r="GT46" s="427"/>
      <c r="GU46" s="427"/>
      <c r="GV46" s="427"/>
      <c r="GW46" s="427"/>
      <c r="GX46" s="427"/>
      <c r="GY46" s="427"/>
      <c r="GZ46" s="427"/>
      <c r="HA46" s="427"/>
      <c r="HB46" s="427"/>
      <c r="HC46" s="427"/>
      <c r="HD46" s="427"/>
      <c r="HE46" s="427"/>
      <c r="HF46" s="427"/>
      <c r="HG46" s="427"/>
      <c r="HH46" s="427"/>
      <c r="HI46" s="427"/>
      <c r="HJ46" s="427"/>
      <c r="HK46" s="427"/>
      <c r="HL46" s="427"/>
      <c r="HM46" s="427"/>
      <c r="HN46" s="427"/>
      <c r="HO46" s="427"/>
      <c r="HP46" s="427"/>
      <c r="HQ46" s="427"/>
      <c r="HR46" s="427"/>
      <c r="HS46" s="427"/>
      <c r="HT46" s="427"/>
      <c r="HU46" s="427"/>
      <c r="HV46" s="427"/>
      <c r="HW46" s="427"/>
      <c r="HX46" s="427"/>
      <c r="HY46" s="427"/>
      <c r="HZ46" s="427"/>
      <c r="IA46" s="427"/>
      <c r="IB46" s="427"/>
      <c r="IC46" s="427"/>
      <c r="ID46" s="427"/>
      <c r="IE46" s="427"/>
      <c r="IF46" s="427"/>
      <c r="IG46" s="427"/>
      <c r="IH46" s="427"/>
      <c r="II46" s="427"/>
      <c r="IJ46" s="427"/>
      <c r="IK46" s="427"/>
      <c r="IL46" s="427"/>
      <c r="IM46" s="427"/>
      <c r="IN46" s="427"/>
      <c r="IO46" s="427"/>
      <c r="IP46" s="427"/>
      <c r="IQ46" s="427"/>
      <c r="IR46" s="427"/>
      <c r="IS46" s="427"/>
      <c r="IT46" s="427"/>
      <c r="IU46" s="427"/>
      <c r="IV46" s="427"/>
      <c r="IW46" s="427"/>
      <c r="IX46" s="427"/>
      <c r="IY46" s="427"/>
      <c r="IZ46" s="427"/>
      <c r="JA46" s="427"/>
      <c r="JB46" s="427"/>
      <c r="JC46" s="427"/>
      <c r="JD46" s="427"/>
      <c r="JE46" s="427"/>
      <c r="JF46" s="427"/>
      <c r="JG46" s="427"/>
      <c r="JH46" s="427"/>
      <c r="JI46" s="427"/>
      <c r="JJ46" s="427"/>
      <c r="JK46" s="427"/>
      <c r="JL46" s="427"/>
      <c r="JM46" s="427"/>
      <c r="JN46" s="427"/>
      <c r="JO46" s="427"/>
      <c r="JP46" s="427"/>
      <c r="JQ46" s="427"/>
      <c r="JR46" s="427"/>
      <c r="JS46" s="427"/>
      <c r="JT46" s="427"/>
      <c r="JU46" s="427"/>
      <c r="JV46" s="427"/>
      <c r="JW46" s="427"/>
      <c r="JX46" s="427"/>
      <c r="JY46" s="427"/>
      <c r="JZ46" s="427"/>
      <c r="KA46" s="427"/>
      <c r="KB46" s="427"/>
      <c r="KC46" s="427"/>
      <c r="KD46" s="427"/>
      <c r="KE46" s="427"/>
      <c r="KF46" s="427"/>
      <c r="KG46" s="427"/>
      <c r="KH46" s="427"/>
      <c r="KI46" s="427"/>
      <c r="KJ46" s="427"/>
      <c r="KK46" s="427"/>
      <c r="KL46" s="427"/>
      <c r="KM46" s="427"/>
      <c r="KN46" s="1188"/>
      <c r="KO46" s="427"/>
      <c r="KP46" s="427"/>
      <c r="KQ46" s="427"/>
      <c r="KR46" s="427"/>
      <c r="KS46" s="427"/>
      <c r="KT46" s="427"/>
      <c r="KU46" s="427"/>
      <c r="KV46" s="427"/>
      <c r="KW46" s="427"/>
      <c r="KX46" s="427"/>
      <c r="KY46" s="427"/>
      <c r="KZ46" s="427"/>
      <c r="LA46" s="427"/>
      <c r="LB46" s="427"/>
      <c r="LC46" s="427"/>
      <c r="LD46" s="427"/>
      <c r="LE46" s="427"/>
      <c r="LF46" s="427"/>
      <c r="LG46" s="427"/>
      <c r="LH46" s="427"/>
      <c r="LI46" s="427"/>
      <c r="LJ46" s="427"/>
      <c r="LK46" s="427"/>
      <c r="LL46" s="427"/>
      <c r="LM46" s="427"/>
      <c r="LN46" s="427"/>
      <c r="LO46" s="427"/>
      <c r="LP46" s="427"/>
      <c r="LQ46" s="427"/>
      <c r="LR46" s="427"/>
      <c r="LS46" s="427"/>
      <c r="LT46" s="427"/>
      <c r="LU46" s="427"/>
      <c r="LV46" s="427"/>
      <c r="LW46" s="427"/>
      <c r="LX46" s="427"/>
      <c r="LY46" s="427"/>
      <c r="LZ46" s="427"/>
      <c r="MA46" s="427"/>
      <c r="MB46" s="427"/>
      <c r="MC46" s="427"/>
      <c r="MD46" s="427"/>
      <c r="ME46" s="427"/>
      <c r="MF46" s="427"/>
      <c r="MG46" s="427"/>
      <c r="MH46" s="427"/>
      <c r="MI46" s="427"/>
      <c r="MJ46" s="427"/>
      <c r="MK46" s="427"/>
      <c r="ML46" s="427"/>
      <c r="MM46" s="427"/>
      <c r="MN46" s="427"/>
      <c r="MO46" s="427"/>
      <c r="MP46" s="427"/>
      <c r="MQ46" s="427"/>
      <c r="MR46" s="427"/>
      <c r="MS46" s="427"/>
      <c r="MT46" s="427"/>
      <c r="MU46" s="427"/>
      <c r="MV46" s="427"/>
      <c r="MW46" s="427"/>
      <c r="MX46" s="427"/>
      <c r="MY46" s="427"/>
      <c r="MZ46" s="427"/>
      <c r="NA46" s="427"/>
      <c r="NB46" s="427"/>
      <c r="NC46" s="427"/>
      <c r="ND46" s="427"/>
      <c r="NE46" s="427"/>
      <c r="NF46" s="427"/>
      <c r="NG46" s="427"/>
      <c r="NH46" s="427"/>
    </row>
    <row r="47" spans="1:372" ht="15" customHeight="1">
      <c r="A47" s="68" t="s">
        <v>738</v>
      </c>
      <c r="B47" s="426">
        <f t="shared" ref="B47:AG47" si="672">B46+B45+B41</f>
        <v>3962</v>
      </c>
      <c r="C47" s="426">
        <f t="shared" si="672"/>
        <v>3149</v>
      </c>
      <c r="D47" s="426">
        <f t="shared" si="672"/>
        <v>3011</v>
      </c>
      <c r="E47" s="426">
        <f t="shared" si="672"/>
        <v>2879</v>
      </c>
      <c r="F47" s="426">
        <f t="shared" si="672"/>
        <v>2389</v>
      </c>
      <c r="G47" s="426">
        <f t="shared" si="672"/>
        <v>1819</v>
      </c>
      <c r="H47" s="426">
        <f t="shared" si="672"/>
        <v>1702</v>
      </c>
      <c r="I47" s="426">
        <f t="shared" si="672"/>
        <v>948</v>
      </c>
      <c r="J47" s="426">
        <f t="shared" si="672"/>
        <v>481</v>
      </c>
      <c r="K47" s="426">
        <f t="shared" si="672"/>
        <v>139</v>
      </c>
      <c r="L47" s="426">
        <f t="shared" si="672"/>
        <v>582</v>
      </c>
      <c r="M47" s="426">
        <f t="shared" si="672"/>
        <v>436</v>
      </c>
      <c r="N47" s="426">
        <f t="shared" si="672"/>
        <v>191</v>
      </c>
      <c r="O47" s="426">
        <f t="shared" si="672"/>
        <v>352</v>
      </c>
      <c r="P47" s="426">
        <f t="shared" si="672"/>
        <v>286</v>
      </c>
      <c r="Q47" s="426">
        <f t="shared" si="672"/>
        <v>53</v>
      </c>
      <c r="R47" s="426">
        <f t="shared" si="672"/>
        <v>134</v>
      </c>
      <c r="S47" s="426">
        <f t="shared" si="672"/>
        <v>554</v>
      </c>
      <c r="T47" s="426">
        <f t="shared" si="672"/>
        <v>816</v>
      </c>
      <c r="U47" s="426">
        <f t="shared" si="672"/>
        <v>467</v>
      </c>
      <c r="V47" s="426">
        <f t="shared" si="672"/>
        <v>201</v>
      </c>
      <c r="W47" s="426">
        <f t="shared" si="672"/>
        <v>69</v>
      </c>
      <c r="X47" s="426">
        <f t="shared" si="672"/>
        <v>1</v>
      </c>
      <c r="Y47" s="426">
        <f t="shared" si="672"/>
        <v>455</v>
      </c>
      <c r="Z47" s="426">
        <f t="shared" si="672"/>
        <v>172</v>
      </c>
      <c r="AA47" s="426">
        <f t="shared" si="672"/>
        <v>66</v>
      </c>
      <c r="AB47" s="426">
        <f t="shared" si="672"/>
        <v>66</v>
      </c>
      <c r="AC47" s="426">
        <f t="shared" si="672"/>
        <v>309</v>
      </c>
      <c r="AD47" s="426">
        <f t="shared" si="672"/>
        <v>193</v>
      </c>
      <c r="AE47" s="426">
        <f t="shared" si="672"/>
        <v>187</v>
      </c>
      <c r="AF47" s="426">
        <f t="shared" si="672"/>
        <v>425</v>
      </c>
      <c r="AG47" s="426">
        <f t="shared" si="672"/>
        <v>17</v>
      </c>
      <c r="AH47" s="426">
        <v>170</v>
      </c>
      <c r="AI47" s="426">
        <f t="shared" ref="AI47:BN47" si="673">AI46+AI45+AI41</f>
        <v>211</v>
      </c>
      <c r="AJ47" s="426">
        <f t="shared" si="673"/>
        <v>359</v>
      </c>
      <c r="AK47" s="426">
        <f t="shared" si="673"/>
        <v>175</v>
      </c>
      <c r="AL47" s="426">
        <f t="shared" si="673"/>
        <v>28</v>
      </c>
      <c r="AM47" s="426">
        <f t="shared" si="673"/>
        <v>36</v>
      </c>
      <c r="AN47" s="426">
        <f t="shared" si="673"/>
        <v>504</v>
      </c>
      <c r="AO47" s="426">
        <f t="shared" si="673"/>
        <v>176</v>
      </c>
      <c r="AP47" s="426">
        <f t="shared" si="673"/>
        <v>19</v>
      </c>
      <c r="AQ47" s="426">
        <f t="shared" si="673"/>
        <v>60</v>
      </c>
      <c r="AR47" s="426">
        <f t="shared" si="673"/>
        <v>7</v>
      </c>
      <c r="AS47" s="426">
        <f t="shared" si="673"/>
        <v>7</v>
      </c>
      <c r="AT47" s="426">
        <f t="shared" si="673"/>
        <v>286</v>
      </c>
      <c r="AU47" s="426">
        <f t="shared" si="673"/>
        <v>325</v>
      </c>
      <c r="AV47" s="426">
        <f t="shared" si="673"/>
        <v>376</v>
      </c>
      <c r="AW47" s="426">
        <f t="shared" si="673"/>
        <v>275</v>
      </c>
      <c r="AX47" s="426">
        <f t="shared" si="673"/>
        <v>203</v>
      </c>
      <c r="AY47" s="426">
        <f t="shared" si="673"/>
        <v>97</v>
      </c>
      <c r="AZ47" s="426">
        <f t="shared" si="673"/>
        <v>22</v>
      </c>
      <c r="BA47" s="426">
        <f t="shared" si="673"/>
        <v>222</v>
      </c>
      <c r="BB47" s="426">
        <f t="shared" si="673"/>
        <v>366</v>
      </c>
      <c r="BC47" s="426">
        <f t="shared" si="673"/>
        <v>263</v>
      </c>
      <c r="BD47" s="426">
        <f t="shared" si="673"/>
        <v>677</v>
      </c>
      <c r="BE47" s="426">
        <f t="shared" si="673"/>
        <v>677</v>
      </c>
      <c r="BF47" s="426">
        <f t="shared" si="673"/>
        <v>657</v>
      </c>
      <c r="BG47" s="426">
        <f t="shared" si="673"/>
        <v>597</v>
      </c>
      <c r="BH47" s="426">
        <f t="shared" si="673"/>
        <v>405</v>
      </c>
      <c r="BI47" s="426">
        <f t="shared" si="673"/>
        <v>20</v>
      </c>
      <c r="BJ47" s="426">
        <f t="shared" si="673"/>
        <v>559</v>
      </c>
      <c r="BK47" s="426">
        <f t="shared" si="673"/>
        <v>266</v>
      </c>
      <c r="BL47" s="426">
        <f t="shared" si="673"/>
        <v>741</v>
      </c>
      <c r="BM47" s="426">
        <f t="shared" si="673"/>
        <v>423</v>
      </c>
      <c r="BN47" s="426">
        <f t="shared" si="673"/>
        <v>300</v>
      </c>
      <c r="BO47" s="426">
        <f t="shared" ref="BO47:CT47" si="674">BO46+BO45+BO41</f>
        <v>96</v>
      </c>
      <c r="BP47" s="426">
        <f t="shared" si="674"/>
        <v>65</v>
      </c>
      <c r="BQ47" s="426">
        <f t="shared" si="674"/>
        <v>334</v>
      </c>
      <c r="BR47" s="426">
        <f t="shared" si="674"/>
        <v>127</v>
      </c>
      <c r="BS47" s="426">
        <f t="shared" si="674"/>
        <v>692</v>
      </c>
      <c r="BT47" s="426">
        <f t="shared" si="674"/>
        <v>390</v>
      </c>
      <c r="BU47" s="426">
        <f t="shared" si="674"/>
        <v>3</v>
      </c>
      <c r="BV47" s="426">
        <f t="shared" si="674"/>
        <v>156</v>
      </c>
      <c r="BW47" s="426">
        <f t="shared" si="674"/>
        <v>260</v>
      </c>
      <c r="BX47" s="426">
        <f t="shared" si="674"/>
        <v>6</v>
      </c>
      <c r="BY47" s="426">
        <f t="shared" si="674"/>
        <v>6</v>
      </c>
      <c r="BZ47" s="426">
        <f t="shared" si="674"/>
        <v>418</v>
      </c>
      <c r="CA47" s="426">
        <f t="shared" si="674"/>
        <v>363</v>
      </c>
      <c r="CB47" s="426">
        <f t="shared" si="674"/>
        <v>248</v>
      </c>
      <c r="CC47" s="426" t="e">
        <f t="shared" si="674"/>
        <v>#REF!</v>
      </c>
      <c r="CD47" s="426">
        <f t="shared" si="674"/>
        <v>331</v>
      </c>
      <c r="CE47" s="426">
        <f t="shared" si="674"/>
        <v>762</v>
      </c>
      <c r="CF47" s="426">
        <f t="shared" si="674"/>
        <v>937</v>
      </c>
      <c r="CG47" s="426">
        <f t="shared" si="674"/>
        <v>481</v>
      </c>
      <c r="CH47" s="426">
        <f t="shared" si="674"/>
        <v>460</v>
      </c>
      <c r="CI47" s="426">
        <f t="shared" si="674"/>
        <v>298</v>
      </c>
      <c r="CJ47" s="426">
        <f t="shared" si="674"/>
        <v>420</v>
      </c>
      <c r="CK47" s="426">
        <f t="shared" si="674"/>
        <v>841</v>
      </c>
      <c r="CL47" s="426">
        <f t="shared" si="674"/>
        <v>605</v>
      </c>
      <c r="CM47" s="426">
        <f t="shared" si="674"/>
        <v>408</v>
      </c>
      <c r="CN47" s="426">
        <f t="shared" si="674"/>
        <v>413</v>
      </c>
      <c r="CO47" s="426">
        <f t="shared" si="674"/>
        <v>176</v>
      </c>
      <c r="CP47" s="426">
        <f t="shared" si="674"/>
        <v>176</v>
      </c>
      <c r="CQ47" s="426">
        <f t="shared" si="674"/>
        <v>326</v>
      </c>
      <c r="CR47" s="426">
        <f t="shared" si="674"/>
        <v>160</v>
      </c>
      <c r="CS47" s="426">
        <f t="shared" si="674"/>
        <v>642</v>
      </c>
      <c r="CT47" s="426">
        <f t="shared" si="674"/>
        <v>426</v>
      </c>
      <c r="CU47" s="426">
        <f t="shared" ref="CU47:DH47" si="675">CU46+CU45+CU41</f>
        <v>857</v>
      </c>
      <c r="CV47" s="426">
        <f t="shared" si="675"/>
        <v>577</v>
      </c>
      <c r="CW47" s="426">
        <f t="shared" si="675"/>
        <v>577</v>
      </c>
      <c r="CX47" s="426">
        <f t="shared" si="675"/>
        <v>209</v>
      </c>
      <c r="CY47" s="426">
        <f t="shared" si="675"/>
        <v>457</v>
      </c>
      <c r="CZ47" s="426">
        <f t="shared" si="675"/>
        <v>1453</v>
      </c>
      <c r="DA47" s="426">
        <f t="shared" si="675"/>
        <v>1618</v>
      </c>
      <c r="DB47" s="426">
        <f t="shared" si="675"/>
        <v>1373</v>
      </c>
      <c r="DC47" s="426">
        <f t="shared" si="675"/>
        <v>1373</v>
      </c>
      <c r="DD47" s="426">
        <f t="shared" si="675"/>
        <v>1373</v>
      </c>
      <c r="DE47" s="426">
        <f t="shared" si="675"/>
        <v>1181</v>
      </c>
      <c r="DF47" s="426">
        <f t="shared" si="675"/>
        <v>1207</v>
      </c>
      <c r="DG47" s="426">
        <f t="shared" si="675"/>
        <v>1834</v>
      </c>
      <c r="DH47" s="426">
        <f t="shared" si="675"/>
        <v>1708</v>
      </c>
      <c r="DI47" s="426">
        <v>1581</v>
      </c>
      <c r="DJ47" s="426">
        <f t="shared" ref="DJ47:EX47" si="676">DJ46+DJ45+DJ41</f>
        <v>1581</v>
      </c>
      <c r="DK47" s="426">
        <f t="shared" si="676"/>
        <v>1521</v>
      </c>
      <c r="DL47" s="426">
        <f t="shared" si="676"/>
        <v>1982</v>
      </c>
      <c r="DM47" s="426">
        <f t="shared" si="676"/>
        <v>1701</v>
      </c>
      <c r="DN47" s="426">
        <f t="shared" si="676"/>
        <v>1367</v>
      </c>
      <c r="DO47" s="426">
        <f t="shared" si="676"/>
        <v>1717</v>
      </c>
      <c r="DP47" s="426">
        <f t="shared" si="676"/>
        <v>1429</v>
      </c>
      <c r="DQ47" s="426">
        <f t="shared" si="676"/>
        <v>1198</v>
      </c>
      <c r="DR47" s="426">
        <f t="shared" si="676"/>
        <v>894</v>
      </c>
      <c r="DS47" s="426">
        <f t="shared" si="676"/>
        <v>838</v>
      </c>
      <c r="DT47" s="426">
        <f t="shared" si="676"/>
        <v>280</v>
      </c>
      <c r="DU47" s="426">
        <f t="shared" si="676"/>
        <v>333</v>
      </c>
      <c r="DV47" s="426">
        <f t="shared" si="676"/>
        <v>755</v>
      </c>
      <c r="DW47" s="426">
        <f t="shared" si="676"/>
        <v>685</v>
      </c>
      <c r="DX47" s="426">
        <f t="shared" si="676"/>
        <v>519</v>
      </c>
      <c r="DY47" s="426">
        <f t="shared" si="676"/>
        <v>184</v>
      </c>
      <c r="DZ47" s="426">
        <f t="shared" si="676"/>
        <v>2</v>
      </c>
      <c r="EA47" s="426">
        <f t="shared" si="676"/>
        <v>923</v>
      </c>
      <c r="EB47" s="426">
        <f t="shared" si="676"/>
        <v>1221</v>
      </c>
      <c r="EC47" s="426">
        <f t="shared" si="676"/>
        <v>1272</v>
      </c>
      <c r="ED47" s="426">
        <f t="shared" si="676"/>
        <v>1060</v>
      </c>
      <c r="EE47" s="426">
        <f t="shared" si="676"/>
        <v>628</v>
      </c>
      <c r="EF47" s="426">
        <f t="shared" si="676"/>
        <v>579</v>
      </c>
      <c r="EG47" s="426">
        <f t="shared" si="676"/>
        <v>805</v>
      </c>
      <c r="EH47" s="426">
        <f t="shared" si="676"/>
        <v>0</v>
      </c>
      <c r="EI47" s="426">
        <f t="shared" si="676"/>
        <v>0</v>
      </c>
      <c r="EJ47" s="426">
        <f t="shared" si="676"/>
        <v>0</v>
      </c>
      <c r="EK47" s="426">
        <f t="shared" si="676"/>
        <v>0</v>
      </c>
      <c r="EL47" s="426">
        <f t="shared" si="676"/>
        <v>0</v>
      </c>
      <c r="EM47" s="426">
        <f t="shared" si="676"/>
        <v>0</v>
      </c>
      <c r="EN47" s="426">
        <f t="shared" si="676"/>
        <v>0</v>
      </c>
      <c r="EO47" s="426">
        <f t="shared" si="676"/>
        <v>0</v>
      </c>
      <c r="EP47" s="426">
        <f t="shared" si="676"/>
        <v>0</v>
      </c>
      <c r="EQ47" s="426">
        <f t="shared" si="676"/>
        <v>0</v>
      </c>
      <c r="ER47" s="426">
        <f t="shared" si="676"/>
        <v>0</v>
      </c>
      <c r="ES47" s="426">
        <f t="shared" si="676"/>
        <v>0</v>
      </c>
      <c r="ET47" s="426">
        <f t="shared" si="676"/>
        <v>0</v>
      </c>
      <c r="EU47" s="426">
        <f t="shared" si="676"/>
        <v>0</v>
      </c>
      <c r="EV47" s="426">
        <f t="shared" si="676"/>
        <v>0</v>
      </c>
      <c r="EW47" s="426">
        <f t="shared" si="676"/>
        <v>0</v>
      </c>
      <c r="EX47" s="426">
        <f t="shared" si="676"/>
        <v>0</v>
      </c>
      <c r="EY47" s="426"/>
      <c r="EZ47" s="426"/>
      <c r="FA47" s="426"/>
      <c r="FB47" s="426"/>
      <c r="FC47" s="426"/>
      <c r="FD47" s="426"/>
      <c r="FE47" s="426"/>
      <c r="FF47" s="426"/>
      <c r="FG47" s="426"/>
      <c r="FH47" s="426"/>
      <c r="FI47" s="426"/>
      <c r="FJ47" s="426"/>
      <c r="FK47" s="426"/>
      <c r="FL47" s="426"/>
      <c r="FM47" s="426"/>
      <c r="FN47" s="426"/>
      <c r="FO47" s="426"/>
      <c r="FP47" s="426"/>
      <c r="FQ47" s="426"/>
      <c r="FR47" s="426"/>
      <c r="FS47" s="426"/>
      <c r="FT47" s="426"/>
      <c r="FU47" s="426"/>
      <c r="FV47" s="426"/>
      <c r="FW47" s="426"/>
      <c r="FX47" s="426"/>
      <c r="FY47" s="426"/>
      <c r="FZ47" s="426"/>
      <c r="GA47" s="426"/>
      <c r="GB47" s="426"/>
      <c r="GC47" s="426"/>
      <c r="GD47" s="426"/>
      <c r="GE47" s="426"/>
      <c r="GF47" s="426"/>
      <c r="GG47" s="426"/>
      <c r="GH47" s="426"/>
      <c r="GI47" s="426"/>
      <c r="GJ47" s="426"/>
      <c r="GK47" s="426"/>
      <c r="GL47" s="426"/>
      <c r="GM47" s="426"/>
      <c r="GN47" s="426"/>
      <c r="GO47" s="426"/>
      <c r="GP47" s="426"/>
      <c r="GQ47" s="426"/>
      <c r="GR47" s="426"/>
      <c r="GS47" s="426"/>
      <c r="GT47" s="426"/>
      <c r="GU47" s="426"/>
      <c r="GV47" s="426"/>
      <c r="GW47" s="426"/>
      <c r="GX47" s="426"/>
      <c r="GY47" s="426"/>
      <c r="GZ47" s="426"/>
      <c r="HA47" s="426"/>
      <c r="HB47" s="426"/>
      <c r="HC47" s="426"/>
      <c r="HD47" s="426"/>
      <c r="HE47" s="426"/>
      <c r="HF47" s="426"/>
      <c r="HG47" s="426"/>
      <c r="HH47" s="426"/>
      <c r="HI47" s="426"/>
      <c r="HJ47" s="426"/>
      <c r="HK47" s="426"/>
      <c r="HL47" s="426"/>
      <c r="HM47" s="426"/>
      <c r="HN47" s="426"/>
      <c r="HO47" s="426"/>
      <c r="HP47" s="426"/>
      <c r="HQ47" s="426"/>
      <c r="HR47" s="426"/>
      <c r="HS47" s="426"/>
      <c r="HT47" s="426"/>
      <c r="HU47" s="426"/>
      <c r="HV47" s="426"/>
      <c r="HW47" s="426"/>
      <c r="HX47" s="426"/>
      <c r="HY47" s="426"/>
      <c r="HZ47" s="426"/>
      <c r="IA47" s="426"/>
      <c r="IB47" s="426"/>
      <c r="IC47" s="426"/>
      <c r="ID47" s="426"/>
      <c r="IE47" s="426"/>
      <c r="IF47" s="426"/>
      <c r="IG47" s="426"/>
      <c r="IH47" s="426"/>
      <c r="II47" s="426"/>
      <c r="IJ47" s="426"/>
      <c r="IK47" s="426"/>
      <c r="IL47" s="426"/>
      <c r="IM47" s="426"/>
      <c r="IN47" s="426"/>
      <c r="IO47" s="426"/>
      <c r="IP47" s="426"/>
      <c r="IQ47" s="426"/>
      <c r="IR47" s="426"/>
      <c r="IS47" s="426"/>
      <c r="IT47" s="426"/>
      <c r="IU47" s="426"/>
      <c r="IV47" s="426"/>
      <c r="IW47" s="426"/>
      <c r="IX47" s="426"/>
      <c r="IY47" s="426"/>
      <c r="IZ47" s="426"/>
      <c r="JA47" s="426"/>
      <c r="JB47" s="426"/>
      <c r="JC47" s="426"/>
      <c r="JD47" s="426"/>
      <c r="JE47" s="426"/>
      <c r="JF47" s="426"/>
      <c r="JG47" s="426"/>
      <c r="JH47" s="426"/>
      <c r="JI47" s="426"/>
      <c r="JJ47" s="426"/>
      <c r="JK47" s="426"/>
      <c r="JL47" s="426"/>
      <c r="JM47" s="426"/>
      <c r="JN47" s="426"/>
      <c r="JO47" s="426"/>
      <c r="JP47" s="426"/>
      <c r="JQ47" s="426"/>
      <c r="JR47" s="426"/>
      <c r="JS47" s="426"/>
      <c r="JT47" s="426"/>
      <c r="JU47" s="426"/>
      <c r="JV47" s="426"/>
      <c r="JW47" s="426"/>
      <c r="JX47" s="426"/>
      <c r="JY47" s="426"/>
      <c r="JZ47" s="426"/>
      <c r="KA47" s="426"/>
      <c r="KB47" s="426"/>
      <c r="KC47" s="426"/>
      <c r="KD47" s="426"/>
      <c r="KE47" s="426"/>
      <c r="KF47" s="426"/>
      <c r="KG47" s="426"/>
      <c r="KH47" s="426"/>
      <c r="KI47" s="426"/>
      <c r="KJ47" s="426"/>
      <c r="KK47" s="426"/>
      <c r="KL47" s="426"/>
      <c r="KM47" s="426"/>
      <c r="KN47" s="1188"/>
      <c r="KO47" s="426"/>
      <c r="KP47" s="426"/>
      <c r="KQ47" s="426"/>
      <c r="KR47" s="426"/>
      <c r="KS47" s="426"/>
      <c r="KT47" s="426"/>
      <c r="KU47" s="426"/>
      <c r="KV47" s="426"/>
      <c r="KW47" s="426"/>
      <c r="KX47" s="426"/>
      <c r="KY47" s="426"/>
      <c r="KZ47" s="426"/>
      <c r="LA47" s="426"/>
      <c r="LB47" s="426"/>
      <c r="LC47" s="426"/>
      <c r="LD47" s="426"/>
      <c r="LE47" s="426"/>
      <c r="LF47" s="426"/>
      <c r="LG47" s="426"/>
      <c r="LH47" s="426"/>
      <c r="LI47" s="426"/>
      <c r="LJ47" s="426"/>
      <c r="LK47" s="426"/>
      <c r="LL47" s="426"/>
      <c r="LM47" s="426"/>
      <c r="LN47" s="426"/>
      <c r="LO47" s="426"/>
      <c r="LP47" s="426"/>
      <c r="LQ47" s="426"/>
      <c r="LR47" s="426"/>
      <c r="LS47" s="426"/>
      <c r="LT47" s="426"/>
      <c r="LU47" s="426"/>
      <c r="LV47" s="426"/>
      <c r="LW47" s="426"/>
      <c r="LX47" s="426"/>
      <c r="LY47" s="426"/>
      <c r="LZ47" s="426"/>
      <c r="MA47" s="426"/>
      <c r="MB47" s="426"/>
      <c r="MC47" s="426"/>
      <c r="MD47" s="426"/>
      <c r="ME47" s="426"/>
      <c r="MF47" s="426"/>
      <c r="MG47" s="426"/>
      <c r="MH47" s="426"/>
      <c r="MI47" s="426"/>
      <c r="MJ47" s="426"/>
      <c r="MK47" s="426"/>
      <c r="ML47" s="426"/>
      <c r="MM47" s="426"/>
      <c r="MN47" s="426"/>
      <c r="MO47" s="426"/>
      <c r="MP47" s="426"/>
      <c r="MQ47" s="426"/>
      <c r="MR47" s="426"/>
      <c r="MS47" s="426"/>
      <c r="MT47" s="426"/>
      <c r="MU47" s="426"/>
      <c r="MV47" s="426"/>
      <c r="MW47" s="426"/>
      <c r="MX47" s="426"/>
      <c r="MY47" s="426"/>
      <c r="MZ47" s="426"/>
      <c r="NA47" s="426"/>
      <c r="NB47" s="426"/>
      <c r="NC47" s="426"/>
      <c r="ND47" s="426"/>
      <c r="NE47" s="426"/>
      <c r="NF47" s="426"/>
      <c r="NG47" s="426"/>
      <c r="NH47" s="426"/>
    </row>
    <row r="48" spans="1:372" ht="15" customHeight="1">
      <c r="B48" s="261"/>
      <c r="C48" s="261"/>
      <c r="D48" s="261"/>
      <c r="E48" s="261"/>
      <c r="F48" s="261"/>
      <c r="G48" s="261"/>
      <c r="H48" s="261"/>
      <c r="I48" s="261"/>
      <c r="J48" s="261"/>
      <c r="K48" s="261"/>
      <c r="L48" s="261"/>
      <c r="M48" s="261"/>
      <c r="N48" s="261"/>
      <c r="O48" s="261"/>
      <c r="P48" s="261"/>
      <c r="Q48" s="261"/>
      <c r="R48" s="261"/>
      <c r="S48" s="986"/>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261"/>
      <c r="BT48" s="261"/>
      <c r="BU48" s="261"/>
      <c r="BV48" s="261"/>
      <c r="BW48" s="261"/>
      <c r="BX48" s="261"/>
      <c r="BY48" s="261"/>
      <c r="BZ48" s="261"/>
      <c r="CA48" s="261"/>
      <c r="CB48" s="261"/>
      <c r="CC48" s="261"/>
      <c r="CD48" s="261"/>
      <c r="CE48" s="261"/>
      <c r="CF48" s="261"/>
      <c r="CG48" s="261"/>
      <c r="CH48" s="261"/>
      <c r="CI48" s="261"/>
      <c r="CJ48" s="261"/>
      <c r="CK48" s="261"/>
      <c r="CL48" s="261"/>
      <c r="CM48" s="261"/>
      <c r="CN48" s="261"/>
      <c r="CO48" s="261"/>
      <c r="CP48" s="261"/>
      <c r="CQ48" s="261"/>
      <c r="CR48" s="261"/>
      <c r="CS48" s="261"/>
      <c r="CT48" s="261"/>
      <c r="CU48" s="261"/>
      <c r="CV48" s="261"/>
      <c r="CW48" s="261"/>
      <c r="CX48" s="261"/>
      <c r="CY48" s="261"/>
      <c r="CZ48" s="261"/>
      <c r="DA48" s="261"/>
      <c r="DB48" s="261"/>
      <c r="DC48" s="261"/>
      <c r="DD48" s="261"/>
      <c r="DE48" s="261"/>
      <c r="DF48" s="261"/>
      <c r="DG48" s="261"/>
      <c r="DH48" s="261"/>
      <c r="DI48" s="261"/>
      <c r="DJ48" s="261"/>
      <c r="DK48" s="261"/>
      <c r="DL48" s="261"/>
      <c r="DM48" s="261"/>
      <c r="DN48" s="261"/>
      <c r="DO48" s="261"/>
      <c r="DP48" s="261"/>
      <c r="DQ48" s="261"/>
      <c r="DR48" s="261"/>
      <c r="DS48" s="261"/>
      <c r="DT48" s="261"/>
      <c r="DU48" s="261"/>
      <c r="DV48" s="261"/>
      <c r="DW48" s="261"/>
      <c r="DX48" s="261"/>
      <c r="DY48" s="261"/>
      <c r="DZ48" s="261"/>
      <c r="EA48" s="261"/>
      <c r="EB48" s="261"/>
      <c r="EC48" s="261"/>
      <c r="ED48" s="261"/>
      <c r="EE48" s="261"/>
      <c r="EF48" s="261"/>
      <c r="EG48" s="261"/>
      <c r="EH48" s="261"/>
      <c r="EI48" s="261"/>
      <c r="EJ48" s="261"/>
      <c r="EK48" s="261"/>
      <c r="EL48" s="261"/>
      <c r="EM48" s="261"/>
      <c r="EN48" s="261"/>
      <c r="EO48" s="261"/>
      <c r="EP48" s="261"/>
      <c r="EQ48" s="261"/>
      <c r="ER48" s="261"/>
      <c r="ES48" s="261"/>
      <c r="ET48" s="261"/>
      <c r="EU48" s="261"/>
      <c r="EV48" s="261"/>
      <c r="EW48" s="261"/>
      <c r="EX48" s="261"/>
      <c r="EY48" s="261"/>
      <c r="EZ48" s="261"/>
      <c r="FA48" s="261"/>
      <c r="FB48" s="261"/>
      <c r="FC48" s="261"/>
      <c r="FD48" s="261"/>
      <c r="FE48" s="261"/>
      <c r="FF48" s="261"/>
      <c r="FG48" s="261"/>
      <c r="FH48" s="261"/>
      <c r="FI48" s="261"/>
      <c r="FJ48" s="261"/>
      <c r="FK48" s="261"/>
      <c r="FL48" s="261"/>
      <c r="FM48" s="261"/>
      <c r="FN48" s="261"/>
      <c r="FO48" s="261"/>
      <c r="FP48" s="261"/>
      <c r="FQ48" s="261"/>
      <c r="FR48" s="261"/>
      <c r="FS48" s="261"/>
      <c r="FT48" s="261"/>
      <c r="FU48" s="261"/>
      <c r="FV48" s="261"/>
      <c r="FW48" s="261"/>
      <c r="FX48" s="261"/>
      <c r="FY48" s="261"/>
      <c r="FZ48" s="261"/>
      <c r="GA48" s="261"/>
      <c r="GB48" s="261"/>
      <c r="GC48" s="261"/>
      <c r="GD48" s="261"/>
      <c r="GE48" s="261"/>
      <c r="GF48" s="261"/>
      <c r="GG48" s="261"/>
      <c r="GH48" s="261"/>
      <c r="GI48" s="261"/>
      <c r="GJ48" s="261"/>
      <c r="GK48" s="261"/>
      <c r="GL48" s="261"/>
      <c r="GM48" s="261"/>
      <c r="GN48" s="261"/>
      <c r="GO48" s="261"/>
      <c r="GP48" s="261"/>
      <c r="GQ48" s="261"/>
      <c r="GR48" s="261"/>
      <c r="GS48" s="261"/>
      <c r="GT48" s="261"/>
      <c r="GU48" s="261"/>
      <c r="GV48" s="261"/>
      <c r="GW48" s="261"/>
      <c r="GX48" s="261"/>
      <c r="GY48" s="261"/>
      <c r="GZ48" s="261"/>
      <c r="HA48" s="261"/>
      <c r="HB48" s="261"/>
      <c r="HC48" s="261"/>
      <c r="HD48" s="261"/>
      <c r="HE48" s="261"/>
      <c r="HF48" s="261"/>
      <c r="HG48" s="261"/>
      <c r="HH48" s="261"/>
      <c r="HI48" s="261"/>
      <c r="HJ48" s="261"/>
      <c r="HK48" s="261"/>
      <c r="HL48" s="261"/>
      <c r="HM48" s="261"/>
      <c r="HN48" s="261"/>
      <c r="HO48" s="261"/>
      <c r="HP48" s="261"/>
      <c r="HQ48" s="261"/>
      <c r="HR48" s="261"/>
      <c r="HS48" s="261"/>
      <c r="HT48" s="261"/>
      <c r="HU48" s="261"/>
      <c r="HV48" s="261"/>
      <c r="HW48" s="261"/>
      <c r="HX48" s="261"/>
      <c r="HY48" s="261"/>
      <c r="HZ48" s="261"/>
      <c r="IA48" s="261"/>
      <c r="IB48" s="261"/>
      <c r="IC48" s="261"/>
      <c r="ID48" s="261"/>
      <c r="IE48" s="261"/>
      <c r="IF48" s="261"/>
      <c r="IG48" s="261"/>
      <c r="IH48" s="261"/>
      <c r="II48" s="261"/>
      <c r="IJ48" s="261"/>
      <c r="IK48" s="261"/>
      <c r="IL48" s="261"/>
      <c r="IM48" s="261"/>
      <c r="IN48" s="261"/>
      <c r="IO48" s="261"/>
      <c r="IP48" s="261"/>
      <c r="IQ48" s="261"/>
      <c r="IR48" s="261"/>
      <c r="IS48" s="261"/>
      <c r="IT48" s="261"/>
      <c r="IU48" s="261"/>
      <c r="IV48" s="261"/>
      <c r="IW48" s="261"/>
      <c r="IX48" s="261"/>
      <c r="IY48" s="261"/>
      <c r="IZ48" s="261"/>
      <c r="JA48" s="261"/>
      <c r="JB48" s="261"/>
      <c r="JC48" s="261"/>
      <c r="JD48" s="261"/>
      <c r="JE48" s="261"/>
      <c r="JF48" s="261"/>
      <c r="JG48" s="261"/>
      <c r="JH48" s="261"/>
      <c r="JI48" s="261"/>
      <c r="JJ48" s="261"/>
      <c r="JK48" s="261"/>
      <c r="JL48" s="261"/>
      <c r="JM48" s="261"/>
      <c r="JN48" s="261"/>
      <c r="JO48" s="261"/>
      <c r="JP48" s="261"/>
      <c r="JQ48" s="261"/>
      <c r="JR48" s="261"/>
      <c r="JS48" s="261"/>
      <c r="JT48" s="261"/>
      <c r="JU48" s="261"/>
      <c r="JV48" s="261"/>
      <c r="JW48" s="261"/>
      <c r="JX48" s="261"/>
      <c r="JY48" s="261"/>
      <c r="JZ48" s="261"/>
      <c r="KA48" s="261"/>
      <c r="KB48" s="261"/>
      <c r="KC48" s="261"/>
      <c r="KD48" s="261"/>
      <c r="KE48" s="261"/>
      <c r="KF48" s="261"/>
      <c r="KG48" s="261"/>
      <c r="KH48" s="261"/>
      <c r="KI48" s="261"/>
      <c r="KJ48" s="261"/>
      <c r="KK48" s="261"/>
      <c r="KL48" s="261"/>
      <c r="KM48" s="261"/>
      <c r="KN48" s="1190"/>
      <c r="KO48" s="261"/>
      <c r="KP48" s="261"/>
      <c r="KQ48" s="261"/>
      <c r="KR48" s="261"/>
      <c r="KS48" s="261"/>
      <c r="KT48" s="261"/>
      <c r="KU48" s="261"/>
      <c r="KV48" s="261"/>
      <c r="KW48" s="261"/>
      <c r="KX48" s="261"/>
      <c r="KY48" s="261"/>
      <c r="KZ48" s="261"/>
      <c r="LA48" s="261"/>
      <c r="LB48" s="261"/>
      <c r="LC48" s="261"/>
      <c r="LD48" s="261"/>
      <c r="LE48" s="261"/>
      <c r="LF48" s="261"/>
      <c r="LG48" s="261"/>
      <c r="LH48" s="261"/>
      <c r="LI48" s="261"/>
      <c r="LJ48" s="261"/>
      <c r="LK48" s="261"/>
      <c r="LL48" s="261"/>
      <c r="LM48" s="261"/>
      <c r="LN48" s="261"/>
      <c r="LO48" s="261"/>
      <c r="LP48" s="261"/>
      <c r="LQ48" s="261"/>
      <c r="LR48" s="261"/>
      <c r="LS48" s="261"/>
      <c r="LT48" s="261"/>
      <c r="LU48" s="261"/>
      <c r="LV48" s="261"/>
      <c r="LW48" s="261"/>
      <c r="LX48" s="261"/>
      <c r="LY48" s="261"/>
      <c r="LZ48" s="261"/>
      <c r="MA48" s="261"/>
      <c r="MB48" s="261"/>
      <c r="MC48" s="261"/>
      <c r="MD48" s="261"/>
      <c r="ME48" s="261"/>
      <c r="MF48" s="261"/>
      <c r="MG48" s="261"/>
      <c r="MH48" s="261"/>
      <c r="MI48" s="261"/>
      <c r="MJ48" s="261"/>
      <c r="MK48" s="261"/>
      <c r="ML48" s="261"/>
      <c r="MM48" s="261"/>
      <c r="MN48" s="261"/>
      <c r="MO48" s="261"/>
      <c r="MP48" s="261"/>
      <c r="MQ48" s="261"/>
      <c r="MR48" s="261"/>
      <c r="MS48" s="261"/>
      <c r="MT48" s="261"/>
      <c r="MU48" s="261"/>
      <c r="MV48" s="261"/>
      <c r="MW48" s="261"/>
      <c r="MX48" s="261"/>
      <c r="MY48" s="261"/>
      <c r="MZ48" s="261"/>
      <c r="NA48" s="261"/>
      <c r="NB48" s="261"/>
      <c r="NC48" s="261"/>
      <c r="ND48" s="261"/>
      <c r="NE48" s="261"/>
      <c r="NF48" s="261"/>
      <c r="NG48" s="261"/>
      <c r="NH48" s="261"/>
    </row>
    <row r="49" spans="1:372" ht="15">
      <c r="A49" s="73" t="s">
        <v>739</v>
      </c>
      <c r="B49" s="430"/>
      <c r="C49" s="430"/>
      <c r="D49" s="430"/>
      <c r="E49" s="430"/>
      <c r="F49" s="430"/>
      <c r="G49" s="430"/>
      <c r="H49" s="430"/>
      <c r="I49" s="430"/>
      <c r="J49" s="430"/>
      <c r="K49" s="430"/>
      <c r="L49" s="430"/>
      <c r="M49" s="430"/>
      <c r="N49" s="430"/>
      <c r="O49" s="430"/>
      <c r="P49" s="430"/>
      <c r="Q49" s="430"/>
      <c r="R49" s="430"/>
      <c r="S49" s="430"/>
      <c r="T49" s="430"/>
      <c r="U49" s="430"/>
      <c r="V49" s="430"/>
      <c r="W49" s="430"/>
      <c r="X49" s="430"/>
      <c r="Y49" s="430"/>
      <c r="Z49" s="430"/>
      <c r="AA49" s="430"/>
      <c r="AB49" s="430"/>
      <c r="AC49" s="430"/>
      <c r="AD49" s="430"/>
      <c r="AE49" s="430"/>
      <c r="AF49" s="430"/>
      <c r="AG49" s="430"/>
      <c r="AH49" s="430"/>
      <c r="AI49" s="430"/>
      <c r="AJ49" s="430"/>
      <c r="AK49" s="430"/>
      <c r="AL49" s="430"/>
      <c r="AM49" s="430"/>
      <c r="AN49" s="430"/>
      <c r="AO49" s="430"/>
      <c r="AP49" s="430"/>
      <c r="AQ49" s="430"/>
      <c r="AR49" s="430"/>
      <c r="AS49" s="430"/>
      <c r="AT49" s="430"/>
      <c r="AU49" s="430"/>
      <c r="AV49" s="430"/>
      <c r="AW49" s="430"/>
      <c r="AX49" s="430"/>
      <c r="AY49" s="430"/>
      <c r="AZ49" s="430"/>
      <c r="BA49" s="430"/>
      <c r="BB49" s="430"/>
      <c r="BC49" s="430"/>
      <c r="BD49" s="430"/>
      <c r="BE49" s="430"/>
      <c r="BF49" s="430"/>
      <c r="BG49" s="430"/>
      <c r="BH49" s="430"/>
      <c r="BI49" s="430"/>
      <c r="BJ49" s="430"/>
      <c r="BK49" s="430"/>
      <c r="BL49" s="430"/>
      <c r="BM49" s="430"/>
      <c r="BN49" s="430"/>
      <c r="BO49" s="430"/>
      <c r="BP49" s="430"/>
      <c r="BQ49" s="430"/>
      <c r="BR49" s="430"/>
      <c r="BS49" s="430"/>
      <c r="BT49" s="430"/>
      <c r="BU49" s="430"/>
      <c r="BV49" s="430"/>
      <c r="BW49" s="430"/>
      <c r="BX49" s="430"/>
      <c r="BY49" s="430"/>
      <c r="BZ49" s="430"/>
      <c r="CA49" s="430"/>
      <c r="CB49" s="430"/>
      <c r="CC49" s="430"/>
      <c r="CD49" s="430"/>
      <c r="CE49" s="430"/>
      <c r="CF49" s="430"/>
      <c r="CG49" s="430"/>
      <c r="CH49" s="430"/>
      <c r="CI49" s="430"/>
      <c r="CJ49" s="430"/>
      <c r="CK49" s="430"/>
      <c r="CL49" s="430"/>
      <c r="CM49" s="430"/>
      <c r="CN49" s="430"/>
      <c r="CO49" s="430"/>
      <c r="CP49" s="430"/>
      <c r="CQ49" s="430"/>
      <c r="CR49" s="430"/>
      <c r="CS49" s="430"/>
      <c r="CT49" s="430"/>
      <c r="CU49" s="430"/>
      <c r="CV49" s="430"/>
      <c r="CW49" s="430"/>
      <c r="CX49" s="430"/>
      <c r="CY49" s="430"/>
      <c r="CZ49" s="430"/>
      <c r="DA49" s="430"/>
      <c r="DB49" s="430"/>
      <c r="DC49" s="430"/>
      <c r="DD49" s="430"/>
      <c r="DE49" s="430"/>
      <c r="DF49" s="430"/>
      <c r="DG49" s="430"/>
      <c r="DH49" s="430"/>
      <c r="DI49" s="430"/>
      <c r="DJ49" s="430"/>
      <c r="DK49" s="430"/>
      <c r="DL49" s="430"/>
      <c r="DM49" s="430"/>
      <c r="DN49" s="430"/>
      <c r="DO49" s="430"/>
      <c r="DP49" s="430"/>
      <c r="DQ49" s="430"/>
      <c r="DR49" s="430"/>
      <c r="DS49" s="430"/>
      <c r="DT49" s="430"/>
      <c r="DU49" s="430"/>
      <c r="DV49" s="430"/>
      <c r="DW49" s="430"/>
      <c r="DX49" s="430"/>
      <c r="DY49" s="430"/>
      <c r="DZ49" s="430"/>
      <c r="EA49" s="430"/>
      <c r="EB49" s="430"/>
      <c r="EC49" s="430"/>
      <c r="ED49" s="430"/>
      <c r="EE49" s="430"/>
      <c r="EF49" s="430"/>
      <c r="EG49" s="430"/>
      <c r="EH49" s="430"/>
      <c r="EI49" s="430"/>
      <c r="EJ49" s="430"/>
      <c r="EK49" s="430"/>
      <c r="EL49" s="430"/>
      <c r="EM49" s="430"/>
      <c r="EN49" s="430"/>
      <c r="EO49" s="430"/>
      <c r="EP49" s="430"/>
      <c r="EQ49" s="430"/>
      <c r="ER49" s="430"/>
      <c r="ES49" s="430"/>
      <c r="ET49" s="430"/>
      <c r="EU49" s="430"/>
      <c r="EV49" s="430"/>
      <c r="EW49" s="430"/>
      <c r="EX49" s="430"/>
      <c r="EY49" s="430"/>
      <c r="EZ49" s="430"/>
      <c r="FA49" s="430"/>
      <c r="FB49" s="430"/>
      <c r="FC49" s="430"/>
      <c r="FD49" s="430"/>
      <c r="FE49" s="430"/>
      <c r="FF49" s="430"/>
      <c r="FG49" s="430"/>
      <c r="FH49" s="430"/>
      <c r="FI49" s="430"/>
      <c r="FJ49" s="430"/>
      <c r="FK49" s="430"/>
      <c r="FL49" s="430"/>
      <c r="FM49" s="430"/>
      <c r="FN49" s="430"/>
      <c r="FO49" s="430"/>
      <c r="FP49" s="430"/>
      <c r="FQ49" s="430"/>
      <c r="FR49" s="430"/>
      <c r="FS49" s="430"/>
      <c r="FT49" s="430"/>
      <c r="FU49" s="430"/>
      <c r="FV49" s="430"/>
      <c r="FW49" s="430"/>
      <c r="FX49" s="430"/>
      <c r="FY49" s="430"/>
      <c r="FZ49" s="430"/>
      <c r="GA49" s="430"/>
      <c r="GB49" s="430"/>
      <c r="GC49" s="430"/>
      <c r="GD49" s="430"/>
      <c r="GE49" s="430"/>
      <c r="GF49" s="430"/>
      <c r="GG49" s="430"/>
      <c r="GH49" s="430"/>
      <c r="GI49" s="430"/>
      <c r="GJ49" s="430"/>
      <c r="GK49" s="430"/>
      <c r="GL49" s="430"/>
      <c r="GM49" s="430"/>
      <c r="GN49" s="430"/>
      <c r="GO49" s="430"/>
      <c r="GP49" s="430"/>
      <c r="GQ49" s="430"/>
      <c r="GR49" s="430"/>
      <c r="GS49" s="430"/>
      <c r="GT49" s="430"/>
      <c r="GU49" s="430"/>
      <c r="GV49" s="430"/>
      <c r="GW49" s="430"/>
      <c r="GX49" s="430"/>
      <c r="GY49" s="430"/>
      <c r="GZ49" s="430"/>
      <c r="HA49" s="430"/>
      <c r="HB49" s="430"/>
      <c r="HC49" s="430"/>
      <c r="HD49" s="430"/>
      <c r="HE49" s="430"/>
      <c r="HF49" s="430"/>
      <c r="HG49" s="430"/>
      <c r="HH49" s="430"/>
      <c r="HI49" s="430"/>
      <c r="HJ49" s="430"/>
      <c r="HK49" s="430"/>
      <c r="HL49" s="430"/>
      <c r="HM49" s="430"/>
      <c r="HN49" s="430"/>
      <c r="HO49" s="430"/>
      <c r="HP49" s="430"/>
      <c r="HQ49" s="430"/>
      <c r="HR49" s="430"/>
      <c r="HS49" s="430"/>
      <c r="HT49" s="430"/>
      <c r="HU49" s="430"/>
      <c r="HV49" s="430"/>
      <c r="HW49" s="430"/>
      <c r="HX49" s="430"/>
      <c r="HY49" s="430"/>
      <c r="HZ49" s="430"/>
      <c r="IA49" s="430"/>
      <c r="IB49" s="430"/>
      <c r="IC49" s="430"/>
      <c r="ID49" s="430"/>
      <c r="IE49" s="430"/>
      <c r="IF49" s="430"/>
      <c r="IG49" s="430"/>
      <c r="IH49" s="430"/>
      <c r="II49" s="430"/>
      <c r="IJ49" s="430"/>
      <c r="IK49" s="430"/>
      <c r="IL49" s="430"/>
      <c r="IM49" s="430"/>
      <c r="IN49" s="430"/>
      <c r="IO49" s="430"/>
      <c r="IP49" s="430"/>
      <c r="IQ49" s="430"/>
      <c r="IR49" s="430"/>
      <c r="IS49" s="430"/>
      <c r="IT49" s="430"/>
      <c r="IU49" s="430"/>
      <c r="IV49" s="430"/>
      <c r="IW49" s="430"/>
      <c r="IX49" s="430"/>
      <c r="IY49" s="430"/>
      <c r="IZ49" s="430"/>
      <c r="JA49" s="430"/>
      <c r="JB49" s="430"/>
      <c r="JC49" s="430"/>
      <c r="JD49" s="430"/>
      <c r="JE49" s="430"/>
      <c r="JF49" s="430"/>
      <c r="JG49" s="430"/>
      <c r="JH49" s="430"/>
      <c r="JI49" s="430"/>
      <c r="JJ49" s="430"/>
      <c r="JK49" s="430"/>
      <c r="JL49" s="430"/>
      <c r="JM49" s="430"/>
      <c r="JN49" s="430"/>
      <c r="JO49" s="430"/>
      <c r="JP49" s="430"/>
      <c r="JQ49" s="430"/>
      <c r="JR49" s="430"/>
      <c r="JS49" s="430"/>
      <c r="JT49" s="430"/>
      <c r="JU49" s="430"/>
      <c r="JV49" s="430"/>
      <c r="JW49" s="430"/>
      <c r="JX49" s="430"/>
      <c r="JY49" s="430"/>
      <c r="JZ49" s="430"/>
      <c r="KA49" s="430"/>
      <c r="KB49" s="430"/>
      <c r="KC49" s="430"/>
      <c r="KD49" s="430"/>
      <c r="KE49" s="430"/>
      <c r="KF49" s="430"/>
      <c r="KG49" s="430"/>
      <c r="KH49" s="430"/>
      <c r="KI49" s="430"/>
      <c r="KJ49" s="430"/>
      <c r="KK49" s="430"/>
      <c r="KL49" s="430"/>
      <c r="KM49" s="430"/>
      <c r="KN49" s="1188"/>
      <c r="KO49" s="430"/>
      <c r="KP49" s="430"/>
      <c r="KQ49" s="430"/>
      <c r="KR49" s="430"/>
      <c r="KS49" s="430"/>
      <c r="KT49" s="430"/>
      <c r="KU49" s="430"/>
      <c r="KV49" s="430"/>
      <c r="KW49" s="430"/>
      <c r="KX49" s="430"/>
      <c r="KY49" s="430"/>
      <c r="KZ49" s="430"/>
      <c r="LA49" s="430"/>
      <c r="LB49" s="430"/>
      <c r="LC49" s="430"/>
      <c r="LD49" s="430"/>
      <c r="LE49" s="430"/>
      <c r="LF49" s="430"/>
      <c r="LG49" s="430"/>
      <c r="LH49" s="430"/>
      <c r="LI49" s="430"/>
      <c r="LJ49" s="430"/>
      <c r="LK49" s="430"/>
      <c r="LL49" s="430"/>
      <c r="LM49" s="430"/>
      <c r="LN49" s="430"/>
      <c r="LO49" s="1223"/>
      <c r="LP49" s="1223"/>
      <c r="LQ49" s="430"/>
      <c r="LR49" s="430"/>
      <c r="LS49" s="430"/>
      <c r="LT49" s="430"/>
      <c r="LU49" s="430"/>
      <c r="LV49" s="1236"/>
      <c r="LW49" s="1236"/>
      <c r="LX49" s="430"/>
      <c r="LY49" s="430"/>
      <c r="LZ49" s="430"/>
      <c r="MA49" s="430"/>
      <c r="MB49" s="430"/>
      <c r="MC49" s="430"/>
      <c r="MD49" s="430"/>
      <c r="ME49" s="430"/>
      <c r="MF49" s="430"/>
      <c r="MG49" s="430"/>
      <c r="MH49" s="430"/>
      <c r="MI49" s="430"/>
      <c r="MJ49" s="430"/>
      <c r="MK49" s="430"/>
      <c r="ML49" s="430"/>
      <c r="MM49" s="430"/>
      <c r="MN49" s="430"/>
      <c r="MO49" s="430"/>
      <c r="MP49" s="430"/>
      <c r="MQ49" s="430"/>
      <c r="MR49" s="430"/>
      <c r="MS49" s="430"/>
      <c r="MT49" s="430"/>
      <c r="MU49" s="430"/>
      <c r="MV49" s="430"/>
      <c r="MW49" s="430"/>
      <c r="MX49" s="430"/>
      <c r="MY49" s="430"/>
      <c r="MZ49" s="430"/>
      <c r="NA49" s="430"/>
      <c r="NB49" s="430"/>
      <c r="NC49" s="430"/>
      <c r="ND49" s="430"/>
      <c r="NE49" s="430"/>
      <c r="NF49" s="430"/>
      <c r="NG49" s="430"/>
      <c r="NH49" s="430"/>
    </row>
    <row r="50" spans="1:372" ht="15" customHeight="1">
      <c r="A50" s="62" t="s">
        <v>719</v>
      </c>
      <c r="B50" s="417">
        <v>41868</v>
      </c>
      <c r="C50" s="417">
        <v>41924</v>
      </c>
      <c r="D50" s="417">
        <v>42025</v>
      </c>
      <c r="E50" s="417">
        <v>42313</v>
      </c>
      <c r="F50" s="417">
        <v>42354</v>
      </c>
      <c r="G50" s="417">
        <v>42288</v>
      </c>
      <c r="H50" s="417">
        <v>42270</v>
      </c>
      <c r="I50" s="417">
        <v>42317</v>
      </c>
      <c r="J50" s="417">
        <v>42241</v>
      </c>
      <c r="K50" s="417">
        <v>42244</v>
      </c>
      <c r="L50" s="417">
        <v>42523</v>
      </c>
      <c r="M50" s="417">
        <v>42609</v>
      </c>
      <c r="N50" s="417">
        <v>42546</v>
      </c>
      <c r="O50" s="417">
        <v>42628</v>
      </c>
      <c r="P50" s="417">
        <v>42715</v>
      </c>
      <c r="Q50" s="417">
        <v>42807</v>
      </c>
      <c r="R50" s="417">
        <v>43064</v>
      </c>
      <c r="S50" s="417">
        <v>43066</v>
      </c>
      <c r="T50" s="417">
        <v>43447</v>
      </c>
      <c r="U50" s="417">
        <v>43294</v>
      </c>
      <c r="V50" s="417">
        <v>43275</v>
      </c>
      <c r="W50" s="417">
        <v>43564</v>
      </c>
      <c r="X50" s="417">
        <v>43646</v>
      </c>
      <c r="Y50" s="417">
        <v>43823</v>
      </c>
      <c r="Z50" s="417">
        <v>43779</v>
      </c>
      <c r="AA50" s="417">
        <v>43813</v>
      </c>
      <c r="AB50" s="417">
        <v>43497</v>
      </c>
      <c r="AC50" s="417">
        <v>43527</v>
      </c>
      <c r="AD50" s="417">
        <v>43662</v>
      </c>
      <c r="AE50" s="417">
        <v>43457</v>
      </c>
      <c r="AF50" s="417">
        <v>43620</v>
      </c>
      <c r="AG50" s="417">
        <v>43621</v>
      </c>
      <c r="AH50" s="417">
        <v>43581</v>
      </c>
      <c r="AI50" s="417">
        <v>42680</v>
      </c>
      <c r="AJ50" s="417">
        <v>42721</v>
      </c>
      <c r="AK50" s="417">
        <v>42876</v>
      </c>
      <c r="AL50" s="417">
        <v>43182</v>
      </c>
      <c r="AM50" s="417">
        <v>42376</v>
      </c>
      <c r="AN50" s="417">
        <v>41881</v>
      </c>
      <c r="AO50" s="417">
        <v>41819</v>
      </c>
      <c r="AP50" s="417">
        <v>41388</v>
      </c>
      <c r="AQ50" s="417">
        <v>41422</v>
      </c>
      <c r="AR50" s="417">
        <v>41588</v>
      </c>
      <c r="AS50" s="417">
        <v>41725</v>
      </c>
      <c r="AT50" s="417">
        <v>42315</v>
      </c>
      <c r="AU50" s="417">
        <v>41900</v>
      </c>
      <c r="AV50" s="417">
        <v>41701</v>
      </c>
      <c r="AW50" s="417">
        <v>39971</v>
      </c>
      <c r="AX50" s="417">
        <v>40190</v>
      </c>
      <c r="AY50" s="417">
        <v>40250</v>
      </c>
      <c r="AZ50" s="417">
        <v>40695</v>
      </c>
      <c r="BA50" s="417">
        <v>39149</v>
      </c>
      <c r="BB50" s="417">
        <v>38490</v>
      </c>
      <c r="BC50" s="417">
        <v>38117</v>
      </c>
      <c r="BD50" s="417">
        <v>38190</v>
      </c>
      <c r="BE50" s="417">
        <v>38011</v>
      </c>
      <c r="BF50" s="417">
        <v>37987</v>
      </c>
      <c r="BG50" s="417">
        <v>38133</v>
      </c>
      <c r="BH50" s="417">
        <v>38005</v>
      </c>
      <c r="BI50" s="417">
        <v>34742</v>
      </c>
      <c r="BJ50" s="417">
        <v>37272</v>
      </c>
      <c r="BK50" s="417">
        <v>37250</v>
      </c>
      <c r="BL50" s="417">
        <v>37310</v>
      </c>
      <c r="BM50" s="417">
        <v>37310</v>
      </c>
      <c r="BN50" s="417">
        <v>37100</v>
      </c>
      <c r="BO50" s="417">
        <v>37329</v>
      </c>
      <c r="BP50" s="417">
        <v>37383</v>
      </c>
      <c r="BQ50" s="417">
        <v>37481</v>
      </c>
      <c r="BR50" s="417">
        <v>37492</v>
      </c>
      <c r="BS50" s="417">
        <v>37602</v>
      </c>
      <c r="BT50" s="417">
        <v>37743</v>
      </c>
      <c r="BU50" s="417">
        <v>37853</v>
      </c>
      <c r="BV50" s="417">
        <v>37.988</v>
      </c>
      <c r="BW50" s="417">
        <v>38.124000000000002</v>
      </c>
      <c r="BX50" s="417">
        <v>38.228999999999999</v>
      </c>
      <c r="BY50" s="417">
        <v>38367</v>
      </c>
      <c r="BZ50" s="417">
        <v>38453</v>
      </c>
      <c r="CA50" s="417">
        <v>38617</v>
      </c>
      <c r="CB50" s="417">
        <v>38746</v>
      </c>
      <c r="CC50" s="417">
        <v>38.970999999999997</v>
      </c>
      <c r="CD50" s="417">
        <v>39250</v>
      </c>
      <c r="CE50" s="417">
        <v>39559</v>
      </c>
      <c r="CF50" s="417">
        <v>39850</v>
      </c>
      <c r="CG50" s="417">
        <v>40059</v>
      </c>
      <c r="CH50" s="417">
        <v>40270</v>
      </c>
      <c r="CI50" s="417">
        <v>40716</v>
      </c>
      <c r="CJ50" s="417">
        <v>41288</v>
      </c>
      <c r="CK50" s="417">
        <v>41607</v>
      </c>
      <c r="CL50" s="417">
        <v>41794</v>
      </c>
      <c r="CM50" s="417">
        <v>42328</v>
      </c>
      <c r="CN50" s="417">
        <v>42355</v>
      </c>
      <c r="CO50" s="417">
        <v>42366</v>
      </c>
      <c r="CP50" s="417">
        <v>42867</v>
      </c>
      <c r="CQ50" s="417">
        <v>42828</v>
      </c>
      <c r="CR50" s="417">
        <v>42840</v>
      </c>
      <c r="CS50" s="417">
        <v>42547</v>
      </c>
      <c r="CT50" s="417">
        <v>42142</v>
      </c>
      <c r="CU50" s="417">
        <v>42259</v>
      </c>
      <c r="CV50" s="417">
        <v>42259</v>
      </c>
      <c r="CW50" s="417">
        <v>42377</v>
      </c>
      <c r="CX50" s="417">
        <v>42628</v>
      </c>
      <c r="CY50" s="417">
        <v>42646</v>
      </c>
      <c r="CZ50" s="417">
        <v>42586</v>
      </c>
      <c r="DA50" s="698">
        <v>42710</v>
      </c>
      <c r="DB50" s="698">
        <v>42969</v>
      </c>
      <c r="DC50" s="698">
        <v>43109</v>
      </c>
      <c r="DD50" s="417">
        <v>44188</v>
      </c>
      <c r="DE50" s="417">
        <v>44466</v>
      </c>
      <c r="DF50" s="417">
        <v>44667</v>
      </c>
      <c r="DG50" s="417">
        <v>45201</v>
      </c>
      <c r="DH50" s="417">
        <v>45570</v>
      </c>
      <c r="DI50" s="417">
        <v>45914</v>
      </c>
      <c r="DJ50" s="417">
        <v>46185</v>
      </c>
      <c r="DK50" s="417">
        <v>46742</v>
      </c>
      <c r="DL50" s="417">
        <v>47185</v>
      </c>
      <c r="DM50" s="417">
        <v>47612</v>
      </c>
      <c r="DN50" s="417">
        <v>48169</v>
      </c>
      <c r="DO50" s="417">
        <v>48338</v>
      </c>
      <c r="DP50" s="417">
        <v>48472</v>
      </c>
      <c r="DQ50" s="417">
        <v>48585</v>
      </c>
      <c r="DR50" s="417">
        <v>48734</v>
      </c>
      <c r="DS50" s="417">
        <v>48754</v>
      </c>
      <c r="DT50" s="417">
        <v>48907</v>
      </c>
      <c r="DU50" s="417">
        <v>48952</v>
      </c>
      <c r="DV50" s="417">
        <v>48647</v>
      </c>
      <c r="DW50" s="417">
        <v>48704</v>
      </c>
      <c r="DX50" s="417">
        <v>48802</v>
      </c>
      <c r="DY50" s="417">
        <v>48925</v>
      </c>
      <c r="DZ50" s="417">
        <v>48852</v>
      </c>
      <c r="EA50" s="417">
        <v>48860</v>
      </c>
      <c r="EB50" s="417">
        <v>48943</v>
      </c>
      <c r="EC50" s="417">
        <v>48012</v>
      </c>
      <c r="ED50" s="417">
        <v>47714</v>
      </c>
      <c r="EE50" s="417">
        <v>47575</v>
      </c>
      <c r="EF50" s="417">
        <v>47254</v>
      </c>
      <c r="EG50" s="417"/>
      <c r="EH50" s="417"/>
      <c r="EI50" s="417"/>
      <c r="EJ50" s="417"/>
      <c r="EK50" s="417"/>
      <c r="EL50" s="417"/>
      <c r="EM50" s="417"/>
      <c r="EN50" s="417"/>
      <c r="EO50" s="417"/>
      <c r="EP50" s="417"/>
      <c r="EQ50" s="417"/>
      <c r="ER50" s="417"/>
      <c r="ES50" s="417"/>
      <c r="ET50" s="417"/>
      <c r="EU50" s="417"/>
      <c r="EV50" s="417"/>
      <c r="EW50" s="417"/>
      <c r="EX50" s="417"/>
      <c r="EY50" s="417"/>
      <c r="EZ50" s="417"/>
      <c r="FA50" s="417"/>
      <c r="FB50" s="417"/>
      <c r="FC50" s="417"/>
      <c r="FD50" s="417"/>
      <c r="FE50" s="417"/>
      <c r="FF50" s="417"/>
      <c r="FG50" s="417"/>
      <c r="FH50" s="417"/>
      <c r="FI50" s="417"/>
      <c r="FJ50" s="698"/>
      <c r="FK50" s="417"/>
      <c r="FL50" s="417"/>
      <c r="FM50" s="417"/>
      <c r="FN50" s="417"/>
      <c r="FO50" s="417"/>
      <c r="FP50" s="417"/>
      <c r="FQ50" s="417"/>
      <c r="FR50" s="417"/>
      <c r="FS50" s="417"/>
      <c r="FT50" s="417"/>
      <c r="FU50" s="417"/>
      <c r="FV50" s="417"/>
      <c r="FW50" s="417"/>
      <c r="FX50" s="417"/>
      <c r="FY50" s="417"/>
      <c r="FZ50" s="417"/>
      <c r="GA50" s="417"/>
      <c r="GB50" s="417"/>
      <c r="GC50" s="417"/>
      <c r="GD50" s="417"/>
      <c r="GE50" s="417"/>
      <c r="GF50" s="417"/>
      <c r="GG50" s="417"/>
      <c r="GH50" s="417"/>
      <c r="GI50" s="417"/>
      <c r="GJ50" s="417"/>
      <c r="GK50" s="417"/>
      <c r="GL50" s="417"/>
      <c r="GM50" s="417"/>
      <c r="GN50" s="698"/>
      <c r="GO50" s="417"/>
      <c r="GP50" s="417"/>
      <c r="GQ50" s="417"/>
      <c r="GR50" s="417"/>
      <c r="GS50" s="417"/>
      <c r="GT50" s="417"/>
      <c r="GU50" s="417"/>
      <c r="GV50" s="417"/>
      <c r="GW50" s="417"/>
      <c r="GX50" s="417"/>
      <c r="GY50" s="417"/>
      <c r="GZ50" s="417"/>
      <c r="HA50" s="417"/>
      <c r="HB50" s="417"/>
      <c r="HC50" s="417"/>
      <c r="HD50" s="417"/>
      <c r="HE50" s="417"/>
      <c r="HF50" s="417"/>
      <c r="HG50" s="417"/>
      <c r="HH50" s="417"/>
      <c r="HI50" s="417"/>
      <c r="HJ50" s="417"/>
      <c r="HK50" s="417"/>
      <c r="HL50" s="417"/>
      <c r="HM50" s="417"/>
      <c r="HN50" s="417"/>
      <c r="HO50" s="417"/>
      <c r="HP50" s="417"/>
      <c r="HQ50" s="417"/>
      <c r="HR50" s="417"/>
      <c r="HS50" s="417"/>
      <c r="HT50" s="417"/>
      <c r="HU50" s="417"/>
      <c r="HV50" s="417"/>
      <c r="HW50" s="417"/>
      <c r="HX50" s="417"/>
      <c r="HY50" s="417"/>
      <c r="HZ50" s="417"/>
      <c r="IA50" s="417"/>
      <c r="IB50" s="417"/>
      <c r="IC50" s="417"/>
      <c r="ID50" s="417"/>
      <c r="IE50" s="417"/>
      <c r="IF50" s="417"/>
      <c r="IG50" s="417"/>
      <c r="IH50" s="417"/>
      <c r="II50" s="417"/>
      <c r="IJ50" s="417"/>
      <c r="IK50" s="417"/>
      <c r="IL50" s="417"/>
      <c r="IM50" s="417"/>
      <c r="IN50" s="417"/>
      <c r="IO50" s="417"/>
      <c r="IP50" s="417"/>
      <c r="IQ50" s="417"/>
      <c r="IR50" s="417"/>
      <c r="IS50" s="417"/>
      <c r="IT50" s="417"/>
      <c r="IU50" s="417"/>
      <c r="IV50" s="417"/>
      <c r="IW50" s="417"/>
      <c r="IX50" s="417"/>
      <c r="IY50" s="417"/>
      <c r="IZ50" s="417"/>
      <c r="JA50" s="417"/>
      <c r="JB50" s="417"/>
      <c r="JC50" s="417"/>
      <c r="JD50" s="417"/>
      <c r="JE50" s="417"/>
      <c r="JF50" s="417"/>
      <c r="JG50" s="417"/>
      <c r="JH50" s="417"/>
      <c r="JI50" s="417"/>
      <c r="JJ50" s="417"/>
      <c r="JK50" s="417"/>
      <c r="JL50" s="417"/>
      <c r="JM50" s="417"/>
      <c r="JN50" s="417"/>
      <c r="JO50" s="417"/>
      <c r="JP50" s="417"/>
      <c r="JQ50" s="417"/>
      <c r="JR50" s="417"/>
      <c r="JS50" s="417"/>
      <c r="JT50" s="417"/>
      <c r="JU50" s="417"/>
      <c r="JV50" s="417"/>
      <c r="JW50" s="417"/>
      <c r="JX50" s="417"/>
      <c r="JY50" s="417"/>
      <c r="JZ50" s="417"/>
      <c r="KA50" s="417"/>
      <c r="KB50" s="417"/>
      <c r="KC50" s="417"/>
      <c r="KD50" s="417"/>
      <c r="KE50" s="417"/>
      <c r="KF50" s="417"/>
      <c r="KG50" s="417"/>
      <c r="KH50" s="417"/>
      <c r="KI50" s="417"/>
      <c r="KJ50" s="417"/>
      <c r="KK50" s="417"/>
      <c r="KL50" s="417"/>
      <c r="KM50" s="417"/>
      <c r="KN50" s="1188"/>
      <c r="KO50" s="417"/>
      <c r="KP50" s="417"/>
      <c r="KQ50" s="417"/>
      <c r="KR50" s="417"/>
      <c r="KS50" s="417"/>
      <c r="KT50" s="417"/>
      <c r="KU50" s="417"/>
      <c r="KV50" s="417"/>
      <c r="KW50" s="417"/>
      <c r="KX50" s="417"/>
      <c r="KY50" s="417"/>
      <c r="KZ50" s="417"/>
      <c r="LA50" s="417"/>
      <c r="LB50" s="417"/>
      <c r="LC50" s="417"/>
      <c r="LD50" s="417"/>
      <c r="LE50" s="417"/>
      <c r="LF50" s="417"/>
      <c r="LG50" s="417"/>
      <c r="LH50" s="417"/>
      <c r="LI50" s="417"/>
      <c r="LJ50" s="417"/>
      <c r="LK50" s="417"/>
      <c r="LL50" s="417"/>
      <c r="LM50" s="417"/>
      <c r="LN50" s="417"/>
      <c r="LO50" s="1223"/>
      <c r="LP50" s="1223"/>
      <c r="LQ50" s="417"/>
      <c r="LR50" s="417"/>
      <c r="LS50" s="417"/>
      <c r="LT50" s="417"/>
      <c r="LU50" s="417"/>
      <c r="LV50" s="428"/>
      <c r="LW50" s="428"/>
      <c r="LX50" s="417"/>
      <c r="LY50" s="417"/>
      <c r="LZ50" s="417"/>
      <c r="MA50" s="417"/>
      <c r="MB50" s="417"/>
      <c r="MC50" s="417"/>
      <c r="MD50" s="417"/>
      <c r="ME50" s="417"/>
      <c r="MF50" s="417"/>
      <c r="MG50" s="417"/>
      <c r="MH50" s="417"/>
      <c r="MI50" s="417"/>
      <c r="MJ50" s="417"/>
      <c r="MK50" s="417"/>
      <c r="ML50" s="417"/>
      <c r="MM50" s="417"/>
      <c r="MN50" s="417"/>
      <c r="MO50" s="417"/>
      <c r="MP50" s="417"/>
      <c r="MQ50" s="417"/>
      <c r="MR50" s="417"/>
      <c r="MS50" s="417"/>
      <c r="MT50" s="417"/>
      <c r="MU50" s="417"/>
      <c r="MV50" s="417"/>
      <c r="MW50" s="417"/>
      <c r="MX50" s="417"/>
      <c r="MY50" s="417"/>
      <c r="MZ50" s="417"/>
      <c r="NA50" s="417"/>
      <c r="NB50" s="417"/>
      <c r="NC50" s="417"/>
      <c r="ND50" s="417"/>
      <c r="NE50" s="417"/>
      <c r="NF50" s="417"/>
      <c r="NG50" s="417"/>
      <c r="NH50" s="417"/>
    </row>
    <row r="51" spans="1:372" ht="15" customHeight="1">
      <c r="A51" s="62" t="s">
        <v>740</v>
      </c>
      <c r="B51" s="417">
        <v>231</v>
      </c>
      <c r="C51" s="417">
        <v>0</v>
      </c>
      <c r="D51" s="417">
        <v>549</v>
      </c>
      <c r="E51" s="417">
        <v>92</v>
      </c>
      <c r="F51" s="417">
        <v>1</v>
      </c>
      <c r="G51" s="417">
        <v>1</v>
      </c>
      <c r="H51" s="417">
        <v>1</v>
      </c>
      <c r="I51" s="417">
        <v>1</v>
      </c>
      <c r="J51" s="417">
        <v>54</v>
      </c>
      <c r="K51" s="417">
        <v>1</v>
      </c>
      <c r="L51" s="417">
        <v>1</v>
      </c>
      <c r="M51" s="417">
        <v>1</v>
      </c>
      <c r="N51" s="417">
        <v>10</v>
      </c>
      <c r="O51" s="417">
        <v>1</v>
      </c>
      <c r="P51" s="417">
        <v>0</v>
      </c>
      <c r="Q51" s="417">
        <v>0</v>
      </c>
      <c r="R51" s="417">
        <v>0</v>
      </c>
      <c r="S51" s="417">
        <v>0</v>
      </c>
      <c r="T51" s="417">
        <v>0</v>
      </c>
      <c r="U51" s="417">
        <v>93</v>
      </c>
      <c r="V51" s="417">
        <v>0</v>
      </c>
      <c r="W51" s="417">
        <v>0</v>
      </c>
      <c r="X51" s="417">
        <v>0</v>
      </c>
      <c r="Y51" s="417">
        <v>234</v>
      </c>
      <c r="Z51" s="417">
        <v>0</v>
      </c>
      <c r="AA51" s="417">
        <v>108</v>
      </c>
      <c r="AB51" s="417">
        <v>23</v>
      </c>
      <c r="AC51" s="417">
        <v>87</v>
      </c>
      <c r="AD51" s="417">
        <v>210</v>
      </c>
      <c r="AE51" s="417">
        <v>19</v>
      </c>
      <c r="AF51" s="417">
        <v>2</v>
      </c>
      <c r="AG51" s="417">
        <v>238</v>
      </c>
      <c r="AH51" s="417">
        <v>244</v>
      </c>
      <c r="AI51" s="417">
        <v>155</v>
      </c>
      <c r="AJ51" s="417">
        <v>68</v>
      </c>
      <c r="AK51" s="417">
        <v>62</v>
      </c>
      <c r="AL51" s="417">
        <v>41</v>
      </c>
      <c r="AM51" s="417">
        <v>152</v>
      </c>
      <c r="AN51" s="417">
        <v>153</v>
      </c>
      <c r="AO51" s="417">
        <v>15</v>
      </c>
      <c r="AP51" s="417">
        <v>75</v>
      </c>
      <c r="AQ51" s="417">
        <v>2</v>
      </c>
      <c r="AR51" s="417">
        <v>2</v>
      </c>
      <c r="AS51" s="417">
        <v>0</v>
      </c>
      <c r="AT51" s="417">
        <v>72</v>
      </c>
      <c r="AU51" s="417">
        <v>218</v>
      </c>
      <c r="AV51" s="417">
        <v>612</v>
      </c>
      <c r="AW51" s="417">
        <v>222</v>
      </c>
      <c r="AX51" s="417">
        <v>223</v>
      </c>
      <c r="AY51" s="417">
        <v>222</v>
      </c>
      <c r="AZ51" s="417">
        <v>231</v>
      </c>
      <c r="BA51" s="417">
        <v>326</v>
      </c>
      <c r="BB51" s="417">
        <v>218</v>
      </c>
      <c r="BC51" s="417">
        <v>760</v>
      </c>
      <c r="BD51" s="417">
        <v>609</v>
      </c>
      <c r="BE51" s="417">
        <v>311</v>
      </c>
      <c r="BF51" s="417">
        <v>232</v>
      </c>
      <c r="BG51" s="417">
        <v>221</v>
      </c>
      <c r="BH51" s="417">
        <v>116</v>
      </c>
      <c r="BI51" s="417">
        <v>243</v>
      </c>
      <c r="BJ51" s="417">
        <v>14</v>
      </c>
      <c r="BK51" s="417">
        <v>13</v>
      </c>
      <c r="BL51" s="417">
        <v>507</v>
      </c>
      <c r="BM51" s="417">
        <v>507</v>
      </c>
      <c r="BN51" s="417">
        <v>32</v>
      </c>
      <c r="BO51" s="417">
        <v>5</v>
      </c>
      <c r="BP51" s="417">
        <v>0</v>
      </c>
      <c r="BQ51" s="417">
        <v>0</v>
      </c>
      <c r="BR51" s="417">
        <v>0</v>
      </c>
      <c r="BS51" s="417">
        <v>0</v>
      </c>
      <c r="BT51" s="417">
        <v>0</v>
      </c>
      <c r="BU51" s="417">
        <v>13</v>
      </c>
      <c r="BV51" s="417">
        <v>13</v>
      </c>
      <c r="BW51" s="417">
        <v>0</v>
      </c>
      <c r="BX51" s="417">
        <v>0</v>
      </c>
      <c r="BY51" s="417">
        <v>0</v>
      </c>
      <c r="BZ51" s="417">
        <v>0</v>
      </c>
      <c r="CA51" s="417">
        <v>0</v>
      </c>
      <c r="CB51" s="417">
        <v>0</v>
      </c>
      <c r="CC51" s="417">
        <v>0</v>
      </c>
      <c r="CD51" s="417">
        <v>0</v>
      </c>
      <c r="CE51" s="417">
        <v>0</v>
      </c>
      <c r="CF51" s="417">
        <v>0</v>
      </c>
      <c r="CG51" s="417">
        <v>0</v>
      </c>
      <c r="CH51" s="417">
        <v>0</v>
      </c>
      <c r="CI51" s="417">
        <v>0</v>
      </c>
      <c r="CJ51" s="417">
        <v>0</v>
      </c>
      <c r="CK51" s="417">
        <v>153</v>
      </c>
      <c r="CL51" s="417">
        <v>0</v>
      </c>
      <c r="CM51" s="417">
        <v>0</v>
      </c>
      <c r="CN51" s="417">
        <v>0</v>
      </c>
      <c r="CO51" s="417">
        <v>0</v>
      </c>
      <c r="CP51" s="417">
        <v>0</v>
      </c>
      <c r="CQ51" s="417">
        <v>664</v>
      </c>
      <c r="CR51" s="417">
        <v>1026</v>
      </c>
      <c r="CS51" s="417">
        <v>661</v>
      </c>
      <c r="CT51" s="417">
        <v>528</v>
      </c>
      <c r="CU51" s="417">
        <v>504</v>
      </c>
      <c r="CV51" s="417">
        <v>504</v>
      </c>
      <c r="CW51" s="417">
        <v>465</v>
      </c>
      <c r="CX51" s="417">
        <v>465</v>
      </c>
      <c r="CY51" s="417">
        <v>1088</v>
      </c>
      <c r="CZ51" s="417">
        <v>5</v>
      </c>
      <c r="DA51" s="417">
        <v>0</v>
      </c>
      <c r="DB51" s="417">
        <v>0</v>
      </c>
      <c r="DC51" s="417">
        <v>0</v>
      </c>
      <c r="DD51" s="417">
        <v>0</v>
      </c>
      <c r="DE51" s="417">
        <v>0</v>
      </c>
      <c r="DF51" s="417">
        <v>46</v>
      </c>
      <c r="DG51" s="417">
        <v>0</v>
      </c>
      <c r="DH51" s="417">
        <v>0</v>
      </c>
      <c r="DI51" s="417">
        <v>0</v>
      </c>
      <c r="DJ51" s="417">
        <v>0</v>
      </c>
      <c r="DK51" s="417">
        <v>0</v>
      </c>
      <c r="DL51" s="417">
        <v>0</v>
      </c>
      <c r="DM51" s="417">
        <v>0</v>
      </c>
      <c r="DN51" s="417">
        <v>0</v>
      </c>
      <c r="DO51" s="417">
        <v>0</v>
      </c>
      <c r="DP51" s="417">
        <v>0</v>
      </c>
      <c r="DQ51" s="417">
        <v>0</v>
      </c>
      <c r="DR51" s="417">
        <v>0</v>
      </c>
      <c r="DS51" s="417">
        <v>10</v>
      </c>
      <c r="DT51" s="417">
        <v>0</v>
      </c>
      <c r="DU51" s="417">
        <v>0</v>
      </c>
      <c r="DV51" s="417">
        <v>27</v>
      </c>
      <c r="DW51" s="417">
        <v>0</v>
      </c>
      <c r="DX51" s="417">
        <v>0</v>
      </c>
      <c r="DY51" s="417">
        <v>207</v>
      </c>
      <c r="DZ51" s="417">
        <v>113</v>
      </c>
      <c r="EA51" s="417">
        <v>0</v>
      </c>
      <c r="EB51" s="417">
        <v>485</v>
      </c>
      <c r="EC51" s="417">
        <v>463</v>
      </c>
      <c r="ED51" s="417">
        <v>1037</v>
      </c>
      <c r="EE51" s="417">
        <v>682</v>
      </c>
      <c r="EF51" s="417">
        <v>170</v>
      </c>
      <c r="EG51" s="417"/>
      <c r="EH51" s="417"/>
      <c r="EI51" s="417"/>
      <c r="EJ51" s="417"/>
      <c r="EK51" s="417"/>
      <c r="EL51" s="417"/>
      <c r="EM51" s="417"/>
      <c r="EN51" s="417"/>
      <c r="EO51" s="417"/>
      <c r="EP51" s="417"/>
      <c r="EQ51" s="417"/>
      <c r="ER51" s="417"/>
      <c r="ES51" s="417"/>
      <c r="ET51" s="417"/>
      <c r="EU51" s="417"/>
      <c r="EV51" s="417"/>
      <c r="EW51" s="417"/>
      <c r="EX51" s="417"/>
      <c r="EY51" s="417"/>
      <c r="EZ51" s="417"/>
      <c r="FA51" s="417"/>
      <c r="FB51" s="417"/>
      <c r="FC51" s="417"/>
      <c r="FD51" s="417"/>
      <c r="FE51" s="417"/>
      <c r="FF51" s="417"/>
      <c r="FG51" s="417"/>
      <c r="FH51" s="417"/>
      <c r="FI51" s="417"/>
      <c r="FJ51" s="417"/>
      <c r="FK51" s="417"/>
      <c r="FL51" s="417"/>
      <c r="FM51" s="417"/>
      <c r="FN51" s="417"/>
      <c r="FO51" s="417"/>
      <c r="FP51" s="417"/>
      <c r="FQ51" s="417"/>
      <c r="FR51" s="417"/>
      <c r="FS51" s="417"/>
      <c r="FT51" s="417"/>
      <c r="FU51" s="417"/>
      <c r="FV51" s="417"/>
      <c r="FW51" s="417"/>
      <c r="FX51" s="417"/>
      <c r="FY51" s="417"/>
      <c r="FZ51" s="417"/>
      <c r="GA51" s="417"/>
      <c r="GB51" s="417"/>
      <c r="GC51" s="417"/>
      <c r="GD51" s="417"/>
      <c r="GE51" s="417"/>
      <c r="GF51" s="417"/>
      <c r="GG51" s="417"/>
      <c r="GH51" s="417"/>
      <c r="GI51" s="417"/>
      <c r="GJ51" s="417"/>
      <c r="GK51" s="417"/>
      <c r="GL51" s="417"/>
      <c r="GM51" s="417"/>
      <c r="GN51" s="417"/>
      <c r="GO51" s="417"/>
      <c r="GP51" s="417"/>
      <c r="GQ51" s="417"/>
      <c r="GR51" s="417"/>
      <c r="GS51" s="417"/>
      <c r="GT51" s="417"/>
      <c r="GU51" s="417"/>
      <c r="GV51" s="417"/>
      <c r="GW51" s="417"/>
      <c r="GX51" s="417"/>
      <c r="GY51" s="417"/>
      <c r="GZ51" s="417"/>
      <c r="HA51" s="417"/>
      <c r="HB51" s="417"/>
      <c r="HC51" s="417"/>
      <c r="HD51" s="417"/>
      <c r="HE51" s="417"/>
      <c r="HF51" s="417"/>
      <c r="HG51" s="417"/>
      <c r="HH51" s="417"/>
      <c r="HI51" s="417"/>
      <c r="HJ51" s="417"/>
      <c r="HK51" s="417"/>
      <c r="HL51" s="417"/>
      <c r="HM51" s="417"/>
      <c r="HN51" s="417"/>
      <c r="HO51" s="417"/>
      <c r="HP51" s="417"/>
      <c r="HQ51" s="417"/>
      <c r="HR51" s="417"/>
      <c r="HS51" s="417"/>
      <c r="HT51" s="417"/>
      <c r="HU51" s="417"/>
      <c r="HV51" s="417"/>
      <c r="HW51" s="417"/>
      <c r="HX51" s="417"/>
      <c r="HY51" s="417"/>
      <c r="HZ51" s="417"/>
      <c r="IA51" s="417"/>
      <c r="IB51" s="417"/>
      <c r="IC51" s="417"/>
      <c r="ID51" s="417"/>
      <c r="IE51" s="417"/>
      <c r="IF51" s="417"/>
      <c r="IG51" s="417"/>
      <c r="IH51" s="417"/>
      <c r="II51" s="417"/>
      <c r="IJ51" s="417"/>
      <c r="IK51" s="417"/>
      <c r="IL51" s="417"/>
      <c r="IM51" s="417"/>
      <c r="IN51" s="417"/>
      <c r="IO51" s="417"/>
      <c r="IP51" s="417"/>
      <c r="IQ51" s="417"/>
      <c r="IR51" s="417"/>
      <c r="IS51" s="417"/>
      <c r="IT51" s="417"/>
      <c r="IU51" s="417"/>
      <c r="IV51" s="417"/>
      <c r="IW51" s="417"/>
      <c r="IX51" s="417"/>
      <c r="IY51" s="417"/>
      <c r="IZ51" s="417"/>
      <c r="JA51" s="417"/>
      <c r="JB51" s="417"/>
      <c r="JC51" s="417"/>
      <c r="JD51" s="417"/>
      <c r="JE51" s="417"/>
      <c r="JF51" s="417"/>
      <c r="JG51" s="417"/>
      <c r="JH51" s="417"/>
      <c r="JI51" s="417"/>
      <c r="JJ51" s="417"/>
      <c r="JK51" s="417"/>
      <c r="JL51" s="417"/>
      <c r="JM51" s="417"/>
      <c r="JN51" s="417"/>
      <c r="JO51" s="417"/>
      <c r="JP51" s="417"/>
      <c r="JQ51" s="417"/>
      <c r="JR51" s="417"/>
      <c r="JS51" s="417"/>
      <c r="JT51" s="417"/>
      <c r="JU51" s="417"/>
      <c r="JV51" s="417"/>
      <c r="JW51" s="417"/>
      <c r="JX51" s="417"/>
      <c r="JY51" s="417"/>
      <c r="JZ51" s="417"/>
      <c r="KA51" s="417"/>
      <c r="KB51" s="417"/>
      <c r="KC51" s="417"/>
      <c r="KD51" s="417"/>
      <c r="KE51" s="417"/>
      <c r="KF51" s="417"/>
      <c r="KG51" s="417"/>
      <c r="KH51" s="417"/>
      <c r="KI51" s="417"/>
      <c r="KJ51" s="417"/>
      <c r="KK51" s="417"/>
      <c r="KL51" s="417"/>
      <c r="KM51" s="417"/>
      <c r="KN51" s="1188"/>
      <c r="KO51" s="417"/>
      <c r="KP51" s="417"/>
      <c r="KQ51" s="417"/>
      <c r="KR51" s="417"/>
      <c r="KS51" s="417"/>
      <c r="KT51" s="417"/>
      <c r="KU51" s="417"/>
      <c r="KV51" s="417"/>
      <c r="KW51" s="417"/>
      <c r="KX51" s="417"/>
      <c r="KY51" s="417"/>
      <c r="KZ51" s="417"/>
      <c r="LA51" s="417"/>
      <c r="LB51" s="417"/>
      <c r="LC51" s="417"/>
      <c r="LD51" s="417"/>
      <c r="LE51" s="417"/>
      <c r="LF51" s="417"/>
      <c r="LG51" s="417"/>
      <c r="LH51" s="417"/>
      <c r="LI51" s="417"/>
      <c r="LJ51" s="417"/>
      <c r="LK51" s="417"/>
      <c r="LL51" s="417"/>
      <c r="LM51" s="417"/>
      <c r="LN51" s="417"/>
      <c r="LO51" s="1223"/>
      <c r="LP51" s="1223"/>
      <c r="LQ51" s="417"/>
      <c r="LR51" s="417"/>
      <c r="LS51" s="417"/>
      <c r="LT51" s="417"/>
      <c r="LU51" s="417"/>
      <c r="LV51" s="428"/>
      <c r="LW51" s="428"/>
      <c r="LX51" s="417"/>
      <c r="LY51" s="417"/>
      <c r="LZ51" s="417"/>
      <c r="MA51" s="417"/>
      <c r="MB51" s="417"/>
      <c r="MC51" s="417"/>
      <c r="MD51" s="417"/>
      <c r="ME51" s="417"/>
      <c r="MF51" s="417"/>
      <c r="MG51" s="417"/>
      <c r="MH51" s="417"/>
      <c r="MI51" s="417"/>
      <c r="MJ51" s="417"/>
      <c r="MK51" s="417"/>
      <c r="ML51" s="417"/>
      <c r="MM51" s="417"/>
      <c r="MN51" s="417"/>
      <c r="MO51" s="417"/>
      <c r="MP51" s="417"/>
      <c r="MQ51" s="417"/>
      <c r="MR51" s="417"/>
      <c r="MS51" s="417"/>
      <c r="MT51" s="417"/>
      <c r="MU51" s="417"/>
      <c r="MV51" s="417"/>
      <c r="MW51" s="417"/>
      <c r="MX51" s="417"/>
      <c r="MY51" s="417"/>
      <c r="MZ51" s="417"/>
      <c r="NA51" s="417"/>
      <c r="NB51" s="417"/>
      <c r="NC51" s="417"/>
      <c r="ND51" s="417"/>
      <c r="NE51" s="417"/>
      <c r="NF51" s="417"/>
      <c r="NG51" s="417"/>
      <c r="NH51" s="417"/>
    </row>
    <row r="52" spans="1:372" ht="15" customHeight="1">
      <c r="A52" s="62" t="s">
        <v>741</v>
      </c>
      <c r="B52" s="417">
        <v>314</v>
      </c>
      <c r="C52" s="417">
        <v>0</v>
      </c>
      <c r="D52" s="417">
        <v>48</v>
      </c>
      <c r="E52" s="417">
        <v>3</v>
      </c>
      <c r="F52" s="417">
        <v>2</v>
      </c>
      <c r="G52" s="417">
        <v>0</v>
      </c>
      <c r="H52" s="417">
        <v>0</v>
      </c>
      <c r="I52" s="417">
        <v>0</v>
      </c>
      <c r="J52" s="417">
        <v>0</v>
      </c>
      <c r="K52" s="417">
        <v>0</v>
      </c>
      <c r="L52" s="417">
        <v>0</v>
      </c>
      <c r="M52" s="417">
        <v>0</v>
      </c>
      <c r="N52" s="417">
        <v>0</v>
      </c>
      <c r="O52" s="417">
        <v>0</v>
      </c>
      <c r="P52" s="417">
        <v>0</v>
      </c>
      <c r="Q52" s="417">
        <v>0</v>
      </c>
      <c r="R52" s="417">
        <v>0</v>
      </c>
      <c r="S52" s="417">
        <v>0</v>
      </c>
      <c r="T52" s="417">
        <v>0</v>
      </c>
      <c r="U52" s="417">
        <v>189</v>
      </c>
      <c r="V52" s="417">
        <v>0</v>
      </c>
      <c r="W52" s="417">
        <v>0</v>
      </c>
      <c r="X52" s="417">
        <v>0</v>
      </c>
      <c r="Y52" s="417">
        <v>0</v>
      </c>
      <c r="Z52" s="417">
        <v>0</v>
      </c>
      <c r="AA52" s="417">
        <v>52</v>
      </c>
      <c r="AB52" s="417">
        <v>0</v>
      </c>
      <c r="AC52" s="417">
        <v>0</v>
      </c>
      <c r="AD52" s="417">
        <v>0</v>
      </c>
      <c r="AE52" s="417">
        <v>0</v>
      </c>
      <c r="AF52" s="417">
        <v>0</v>
      </c>
      <c r="AG52" s="417">
        <v>0</v>
      </c>
      <c r="AH52" s="417">
        <v>0</v>
      </c>
      <c r="AI52" s="417">
        <v>18</v>
      </c>
      <c r="AJ52" s="417">
        <v>0</v>
      </c>
      <c r="AK52" s="417">
        <v>0</v>
      </c>
      <c r="AL52" s="417">
        <v>0</v>
      </c>
      <c r="AM52" s="417">
        <v>0</v>
      </c>
      <c r="AN52" s="417">
        <v>0</v>
      </c>
      <c r="AO52" s="417">
        <v>25</v>
      </c>
      <c r="AP52" s="417">
        <v>30</v>
      </c>
      <c r="AQ52" s="417">
        <v>0</v>
      </c>
      <c r="AR52" s="417">
        <v>0</v>
      </c>
      <c r="AS52" s="417">
        <v>0</v>
      </c>
      <c r="AT52" s="417">
        <v>7</v>
      </c>
      <c r="AU52" s="417">
        <v>128</v>
      </c>
      <c r="AV52" s="417">
        <v>93</v>
      </c>
      <c r="AW52" s="417">
        <v>61</v>
      </c>
      <c r="AX52" s="417">
        <v>0</v>
      </c>
      <c r="AY52" s="417">
        <v>0</v>
      </c>
      <c r="AZ52" s="417">
        <v>41</v>
      </c>
      <c r="BA52" s="417">
        <v>55</v>
      </c>
      <c r="BB52" s="417">
        <v>28</v>
      </c>
      <c r="BC52" s="417">
        <v>219</v>
      </c>
      <c r="BD52" s="417">
        <v>58</v>
      </c>
      <c r="BE52" s="417">
        <v>1</v>
      </c>
      <c r="BF52" s="417">
        <v>1</v>
      </c>
      <c r="BG52" s="417">
        <v>64</v>
      </c>
      <c r="BH52" s="417">
        <v>1</v>
      </c>
      <c r="BI52" s="417">
        <v>113</v>
      </c>
      <c r="BJ52" s="417">
        <v>0</v>
      </c>
      <c r="BK52" s="417">
        <v>0</v>
      </c>
      <c r="BL52" s="417">
        <v>15</v>
      </c>
      <c r="BM52" s="417">
        <v>15</v>
      </c>
      <c r="BN52" s="417">
        <v>0</v>
      </c>
      <c r="BO52" s="417">
        <v>0</v>
      </c>
      <c r="BP52" s="417">
        <v>0</v>
      </c>
      <c r="BQ52" s="417">
        <v>0</v>
      </c>
      <c r="BR52" s="417">
        <v>0</v>
      </c>
      <c r="BS52" s="417">
        <v>0</v>
      </c>
      <c r="BT52" s="417">
        <v>0</v>
      </c>
      <c r="BU52" s="417">
        <v>0</v>
      </c>
      <c r="BV52" s="417">
        <v>0</v>
      </c>
      <c r="BW52" s="417">
        <v>0</v>
      </c>
      <c r="BX52" s="417">
        <v>0</v>
      </c>
      <c r="BY52" s="417">
        <v>0</v>
      </c>
      <c r="BZ52" s="417">
        <v>0</v>
      </c>
      <c r="CA52" s="417">
        <v>0</v>
      </c>
      <c r="CB52" s="417">
        <v>0</v>
      </c>
      <c r="CC52" s="417">
        <v>0</v>
      </c>
      <c r="CD52" s="417">
        <v>0</v>
      </c>
      <c r="CE52" s="417">
        <v>0</v>
      </c>
      <c r="CF52" s="417">
        <v>0</v>
      </c>
      <c r="CG52" s="417">
        <v>0</v>
      </c>
      <c r="CH52" s="417">
        <v>0</v>
      </c>
      <c r="CI52" s="417">
        <v>0</v>
      </c>
      <c r="CJ52" s="417">
        <v>0</v>
      </c>
      <c r="CK52" s="417">
        <v>0</v>
      </c>
      <c r="CL52" s="417">
        <v>0</v>
      </c>
      <c r="CM52" s="417">
        <v>0</v>
      </c>
      <c r="CN52" s="417">
        <v>0</v>
      </c>
      <c r="CO52" s="417">
        <v>0</v>
      </c>
      <c r="CP52" s="417">
        <v>0</v>
      </c>
      <c r="CQ52" s="417">
        <v>0</v>
      </c>
      <c r="CR52" s="417">
        <v>4</v>
      </c>
      <c r="CS52" s="417">
        <v>1</v>
      </c>
      <c r="CT52" s="417">
        <v>0</v>
      </c>
      <c r="CU52" s="417">
        <v>0</v>
      </c>
      <c r="CV52" s="417">
        <v>0</v>
      </c>
      <c r="CW52" s="417">
        <v>0</v>
      </c>
      <c r="CX52" s="417">
        <v>0</v>
      </c>
      <c r="CY52" s="417">
        <v>0</v>
      </c>
      <c r="CZ52" s="417">
        <v>0</v>
      </c>
      <c r="DA52" s="417">
        <v>0</v>
      </c>
      <c r="DB52" s="417">
        <v>0</v>
      </c>
      <c r="DC52" s="417">
        <v>0</v>
      </c>
      <c r="DD52" s="417">
        <v>0</v>
      </c>
      <c r="DE52" s="417">
        <v>0</v>
      </c>
      <c r="DF52" s="417">
        <v>0</v>
      </c>
      <c r="DG52" s="417">
        <v>0</v>
      </c>
      <c r="DH52" s="417">
        <v>0</v>
      </c>
      <c r="DI52" s="417">
        <v>0</v>
      </c>
      <c r="DJ52" s="417">
        <v>0</v>
      </c>
      <c r="DK52" s="417">
        <v>0</v>
      </c>
      <c r="DL52" s="417">
        <v>0</v>
      </c>
      <c r="DM52" s="417">
        <v>0</v>
      </c>
      <c r="DN52" s="417">
        <v>0</v>
      </c>
      <c r="DO52" s="417">
        <v>0</v>
      </c>
      <c r="DP52" s="417">
        <v>0</v>
      </c>
      <c r="DQ52" s="417">
        <v>0</v>
      </c>
      <c r="DR52" s="417">
        <v>0</v>
      </c>
      <c r="DS52" s="417">
        <v>0</v>
      </c>
      <c r="DT52" s="417">
        <v>0</v>
      </c>
      <c r="DU52" s="417">
        <v>0</v>
      </c>
      <c r="DV52" s="417">
        <v>0</v>
      </c>
      <c r="DW52" s="417">
        <v>0</v>
      </c>
      <c r="DX52" s="417">
        <v>0</v>
      </c>
      <c r="DY52" s="417">
        <v>0</v>
      </c>
      <c r="DZ52" s="417">
        <v>0</v>
      </c>
      <c r="EA52" s="417">
        <v>0</v>
      </c>
      <c r="EB52" s="417">
        <v>0</v>
      </c>
      <c r="EC52" s="417">
        <v>0</v>
      </c>
      <c r="ED52" s="417">
        <v>0</v>
      </c>
      <c r="EE52" s="417">
        <v>0</v>
      </c>
      <c r="EF52" s="417">
        <v>0</v>
      </c>
      <c r="EG52" s="417"/>
      <c r="EH52" s="417"/>
      <c r="EI52" s="417"/>
      <c r="EJ52" s="417"/>
      <c r="EK52" s="417"/>
      <c r="EL52" s="417"/>
      <c r="EM52" s="417"/>
      <c r="EN52" s="417"/>
      <c r="EO52" s="417"/>
      <c r="EP52" s="417"/>
      <c r="EQ52" s="417"/>
      <c r="ER52" s="417"/>
      <c r="ES52" s="417"/>
      <c r="ET52" s="417"/>
      <c r="EU52" s="417"/>
      <c r="EV52" s="417"/>
      <c r="EW52" s="417"/>
      <c r="EX52" s="417"/>
      <c r="EY52" s="417"/>
      <c r="EZ52" s="417"/>
      <c r="FA52" s="417"/>
      <c r="FB52" s="417"/>
      <c r="FC52" s="417"/>
      <c r="FD52" s="417"/>
      <c r="FE52" s="417"/>
      <c r="FF52" s="417"/>
      <c r="FG52" s="417"/>
      <c r="FH52" s="417"/>
      <c r="FI52" s="417"/>
      <c r="FJ52" s="417"/>
      <c r="FK52" s="417"/>
      <c r="FL52" s="417"/>
      <c r="FM52" s="417"/>
      <c r="FN52" s="417"/>
      <c r="FO52" s="417"/>
      <c r="FP52" s="417"/>
      <c r="FQ52" s="417"/>
      <c r="FR52" s="417"/>
      <c r="FS52" s="417"/>
      <c r="FT52" s="417"/>
      <c r="FU52" s="417"/>
      <c r="FV52" s="417"/>
      <c r="FW52" s="417"/>
      <c r="FX52" s="417"/>
      <c r="FY52" s="417"/>
      <c r="FZ52" s="417"/>
      <c r="GA52" s="417"/>
      <c r="GB52" s="417"/>
      <c r="GC52" s="417"/>
      <c r="GD52" s="417"/>
      <c r="GE52" s="417"/>
      <c r="GF52" s="417"/>
      <c r="GG52" s="417"/>
      <c r="GH52" s="417"/>
      <c r="GI52" s="417"/>
      <c r="GJ52" s="417"/>
      <c r="GK52" s="417"/>
      <c r="GL52" s="417"/>
      <c r="GM52" s="417"/>
      <c r="GN52" s="417"/>
      <c r="GO52" s="417"/>
      <c r="GP52" s="417"/>
      <c r="GQ52" s="417"/>
      <c r="GR52" s="417"/>
      <c r="GS52" s="417"/>
      <c r="GT52" s="417"/>
      <c r="GU52" s="417"/>
      <c r="GV52" s="417"/>
      <c r="GW52" s="417"/>
      <c r="GX52" s="417"/>
      <c r="GY52" s="417"/>
      <c r="GZ52" s="417"/>
      <c r="HA52" s="417"/>
      <c r="HB52" s="417"/>
      <c r="HC52" s="417"/>
      <c r="HD52" s="417"/>
      <c r="HE52" s="417"/>
      <c r="HF52" s="417"/>
      <c r="HG52" s="417"/>
      <c r="HH52" s="417"/>
      <c r="HI52" s="417"/>
      <c r="HJ52" s="417"/>
      <c r="HK52" s="417"/>
      <c r="HL52" s="417"/>
      <c r="HM52" s="417"/>
      <c r="HN52" s="417"/>
      <c r="HO52" s="417"/>
      <c r="HP52" s="417"/>
      <c r="HQ52" s="417"/>
      <c r="HR52" s="417"/>
      <c r="HS52" s="417"/>
      <c r="HT52" s="417"/>
      <c r="HU52" s="417"/>
      <c r="HV52" s="417"/>
      <c r="HW52" s="417"/>
      <c r="HX52" s="417"/>
      <c r="HY52" s="417"/>
      <c r="HZ52" s="417"/>
      <c r="IA52" s="417"/>
      <c r="IB52" s="417"/>
      <c r="IC52" s="417"/>
      <c r="ID52" s="417"/>
      <c r="IE52" s="417"/>
      <c r="IF52" s="417"/>
      <c r="IG52" s="417"/>
      <c r="IH52" s="417"/>
      <c r="II52" s="417"/>
      <c r="IJ52" s="417"/>
      <c r="IK52" s="417"/>
      <c r="IL52" s="417"/>
      <c r="IM52" s="417"/>
      <c r="IN52" s="417"/>
      <c r="IO52" s="417"/>
      <c r="IP52" s="417"/>
      <c r="IQ52" s="417"/>
      <c r="IR52" s="417"/>
      <c r="IS52" s="417"/>
      <c r="IT52" s="417"/>
      <c r="IU52" s="417"/>
      <c r="IV52" s="417"/>
      <c r="IW52" s="417"/>
      <c r="IX52" s="417"/>
      <c r="IY52" s="417"/>
      <c r="IZ52" s="417"/>
      <c r="JA52" s="417"/>
      <c r="JB52" s="417"/>
      <c r="JC52" s="417"/>
      <c r="JD52" s="417"/>
      <c r="JE52" s="417"/>
      <c r="JF52" s="417"/>
      <c r="JG52" s="417"/>
      <c r="JH52" s="417"/>
      <c r="JI52" s="417"/>
      <c r="JJ52" s="417"/>
      <c r="JK52" s="417"/>
      <c r="JL52" s="417"/>
      <c r="JM52" s="417"/>
      <c r="JN52" s="417"/>
      <c r="JO52" s="417"/>
      <c r="JP52" s="417"/>
      <c r="JQ52" s="417"/>
      <c r="JR52" s="417"/>
      <c r="JS52" s="417"/>
      <c r="JT52" s="417"/>
      <c r="JU52" s="417"/>
      <c r="JV52" s="417"/>
      <c r="JW52" s="417"/>
      <c r="JX52" s="417"/>
      <c r="JY52" s="417"/>
      <c r="JZ52" s="417"/>
      <c r="KA52" s="417"/>
      <c r="KB52" s="417"/>
      <c r="KC52" s="417"/>
      <c r="KD52" s="417"/>
      <c r="KE52" s="417"/>
      <c r="KF52" s="417"/>
      <c r="KG52" s="417"/>
      <c r="KH52" s="417"/>
      <c r="KI52" s="417"/>
      <c r="KJ52" s="417"/>
      <c r="KK52" s="417"/>
      <c r="KL52" s="417"/>
      <c r="KM52" s="417"/>
      <c r="KN52" s="1188"/>
      <c r="KO52" s="417"/>
      <c r="KP52" s="417"/>
      <c r="KQ52" s="417"/>
      <c r="KR52" s="417"/>
      <c r="KS52" s="417"/>
      <c r="KT52" s="417"/>
      <c r="KU52" s="417"/>
      <c r="KV52" s="417"/>
      <c r="KW52" s="417"/>
      <c r="KX52" s="417"/>
      <c r="KY52" s="417"/>
      <c r="KZ52" s="417"/>
      <c r="LA52" s="417"/>
      <c r="LB52" s="417"/>
      <c r="LC52" s="417"/>
      <c r="LD52" s="417"/>
      <c r="LE52" s="417"/>
      <c r="LF52" s="417"/>
      <c r="LG52" s="417"/>
      <c r="LH52" s="417"/>
      <c r="LI52" s="417"/>
      <c r="LJ52" s="417"/>
      <c r="LK52" s="417"/>
      <c r="LL52" s="417"/>
      <c r="LM52" s="417"/>
      <c r="LN52" s="417"/>
      <c r="LO52" s="1223"/>
      <c r="LP52" s="1223"/>
      <c r="LQ52" s="417"/>
      <c r="LR52" s="417"/>
      <c r="LS52" s="417"/>
      <c r="LT52" s="417"/>
      <c r="LU52" s="417"/>
      <c r="LV52" s="428"/>
      <c r="LW52" s="428"/>
      <c r="LX52" s="417"/>
      <c r="LY52" s="417"/>
      <c r="LZ52" s="417"/>
      <c r="MA52" s="417"/>
      <c r="MB52" s="417"/>
      <c r="MC52" s="417"/>
      <c r="MD52" s="417"/>
      <c r="ME52" s="417"/>
      <c r="MF52" s="417"/>
      <c r="MG52" s="417"/>
      <c r="MH52" s="417"/>
      <c r="MI52" s="417"/>
      <c r="MJ52" s="417"/>
      <c r="MK52" s="417"/>
      <c r="ML52" s="417"/>
      <c r="MM52" s="417"/>
      <c r="MN52" s="417"/>
      <c r="MO52" s="417"/>
      <c r="MP52" s="417"/>
      <c r="MQ52" s="417"/>
      <c r="MR52" s="417"/>
      <c r="MS52" s="417"/>
      <c r="MT52" s="417"/>
      <c r="MU52" s="417"/>
      <c r="MV52" s="417"/>
      <c r="MW52" s="417"/>
      <c r="MX52" s="417"/>
      <c r="MY52" s="417"/>
      <c r="MZ52" s="417"/>
      <c r="NA52" s="417"/>
      <c r="NB52" s="417"/>
      <c r="NC52" s="417"/>
      <c r="ND52" s="417"/>
      <c r="NE52" s="417"/>
      <c r="NF52" s="417"/>
      <c r="NG52" s="417"/>
      <c r="NH52" s="417"/>
    </row>
    <row r="53" spans="1:372" ht="15" customHeight="1">
      <c r="A53" s="62" t="s">
        <v>742</v>
      </c>
      <c r="B53" s="417">
        <f>B50-B57-B56-B51-B58</f>
        <v>41464</v>
      </c>
      <c r="C53" s="417">
        <f t="shared" ref="C53:BM53" si="677">C50-C57-C56-C51-C58</f>
        <v>41284</v>
      </c>
      <c r="D53" s="417">
        <f t="shared" si="677"/>
        <v>41436</v>
      </c>
      <c r="E53" s="417">
        <f t="shared" si="677"/>
        <v>42181</v>
      </c>
      <c r="F53" s="417">
        <f t="shared" si="677"/>
        <v>42313</v>
      </c>
      <c r="G53" s="417">
        <f t="shared" si="677"/>
        <v>41817</v>
      </c>
      <c r="H53" s="417">
        <f t="shared" si="677"/>
        <v>41906</v>
      </c>
      <c r="I53" s="417">
        <f t="shared" si="677"/>
        <v>41953</v>
      </c>
      <c r="J53" s="417">
        <f t="shared" si="677"/>
        <v>42182</v>
      </c>
      <c r="K53" s="417">
        <f t="shared" si="677"/>
        <v>42238</v>
      </c>
      <c r="L53" s="417">
        <f t="shared" si="677"/>
        <v>42517</v>
      </c>
      <c r="M53" s="417">
        <f t="shared" si="677"/>
        <v>42603</v>
      </c>
      <c r="N53" s="417">
        <f t="shared" si="677"/>
        <v>42536</v>
      </c>
      <c r="O53" s="417">
        <f t="shared" si="677"/>
        <v>42627</v>
      </c>
      <c r="P53" s="417">
        <f t="shared" si="677"/>
        <v>42715</v>
      </c>
      <c r="Q53" s="417">
        <f t="shared" si="677"/>
        <v>42807</v>
      </c>
      <c r="R53" s="417">
        <f t="shared" si="677"/>
        <v>43064</v>
      </c>
      <c r="S53" s="417">
        <f t="shared" si="677"/>
        <v>43066</v>
      </c>
      <c r="T53" s="417">
        <f t="shared" si="677"/>
        <v>43447</v>
      </c>
      <c r="U53" s="417">
        <f t="shared" si="677"/>
        <v>43143</v>
      </c>
      <c r="V53" s="417">
        <f t="shared" si="677"/>
        <v>43275</v>
      </c>
      <c r="W53" s="417">
        <f t="shared" si="677"/>
        <v>43564</v>
      </c>
      <c r="X53" s="417">
        <f t="shared" si="677"/>
        <v>43646</v>
      </c>
      <c r="Y53" s="417">
        <f t="shared" si="677"/>
        <v>43417</v>
      </c>
      <c r="Z53" s="417">
        <f t="shared" si="677"/>
        <v>43779</v>
      </c>
      <c r="AA53" s="417">
        <f t="shared" si="677"/>
        <v>43704</v>
      </c>
      <c r="AB53" s="417">
        <f t="shared" si="677"/>
        <v>43112</v>
      </c>
      <c r="AC53" s="417">
        <f t="shared" si="677"/>
        <v>43164</v>
      </c>
      <c r="AD53" s="417">
        <f t="shared" si="677"/>
        <v>43299</v>
      </c>
      <c r="AE53" s="417">
        <f t="shared" si="677"/>
        <v>43438</v>
      </c>
      <c r="AF53" s="417">
        <v>43585</v>
      </c>
      <c r="AG53" s="417">
        <v>43280</v>
      </c>
      <c r="AH53" s="417">
        <v>43234</v>
      </c>
      <c r="AI53" s="417">
        <f t="shared" si="677"/>
        <v>42418</v>
      </c>
      <c r="AJ53" s="417">
        <f t="shared" si="677"/>
        <v>42546</v>
      </c>
      <c r="AK53" s="417">
        <f t="shared" si="677"/>
        <v>42770</v>
      </c>
      <c r="AL53" s="417">
        <f t="shared" si="677"/>
        <v>43132</v>
      </c>
      <c r="AM53" s="417">
        <f t="shared" si="677"/>
        <v>41515</v>
      </c>
      <c r="AN53" s="417">
        <f t="shared" si="677"/>
        <v>41642</v>
      </c>
      <c r="AO53" s="417">
        <f t="shared" si="677"/>
        <v>41798</v>
      </c>
      <c r="AP53" s="417">
        <f t="shared" si="677"/>
        <v>41298</v>
      </c>
      <c r="AQ53" s="417">
        <f t="shared" si="677"/>
        <v>41420</v>
      </c>
      <c r="AR53" s="417">
        <f t="shared" si="677"/>
        <v>41586</v>
      </c>
      <c r="AS53" s="417">
        <f t="shared" si="677"/>
        <v>41725</v>
      </c>
      <c r="AT53" s="417">
        <f t="shared" si="677"/>
        <v>40880</v>
      </c>
      <c r="AU53" s="417">
        <f t="shared" si="677"/>
        <v>38557</v>
      </c>
      <c r="AV53" s="417">
        <f t="shared" si="677"/>
        <v>36004</v>
      </c>
      <c r="AW53" s="417">
        <f t="shared" si="677"/>
        <v>36175</v>
      </c>
      <c r="AX53" s="417">
        <f t="shared" si="677"/>
        <v>36394</v>
      </c>
      <c r="AY53" s="417">
        <f t="shared" si="677"/>
        <v>36455</v>
      </c>
      <c r="AZ53" s="417">
        <f t="shared" si="677"/>
        <v>36293</v>
      </c>
      <c r="BA53" s="417">
        <f t="shared" si="677"/>
        <v>36722</v>
      </c>
      <c r="BB53" s="417">
        <f t="shared" si="677"/>
        <v>36758</v>
      </c>
      <c r="BC53" s="417">
        <f t="shared" si="677"/>
        <v>36643</v>
      </c>
      <c r="BD53" s="417">
        <f t="shared" si="677"/>
        <v>36927</v>
      </c>
      <c r="BE53" s="417">
        <f t="shared" si="677"/>
        <v>37076</v>
      </c>
      <c r="BF53" s="417">
        <f t="shared" si="677"/>
        <v>37300</v>
      </c>
      <c r="BG53" s="417">
        <f t="shared" si="677"/>
        <v>37533</v>
      </c>
      <c r="BH53" s="417">
        <f t="shared" si="677"/>
        <v>37212</v>
      </c>
      <c r="BI53" s="417">
        <f t="shared" si="677"/>
        <v>34409</v>
      </c>
      <c r="BJ53" s="417">
        <f t="shared" si="677"/>
        <v>37051</v>
      </c>
      <c r="BK53" s="417">
        <f t="shared" si="677"/>
        <v>36676</v>
      </c>
      <c r="BL53" s="417">
        <f t="shared" si="677"/>
        <v>36716</v>
      </c>
      <c r="BM53" s="417">
        <f t="shared" si="677"/>
        <v>36716</v>
      </c>
      <c r="BN53" s="417">
        <f t="shared" ref="BN53:CU53" si="678">BN50-BN57-BN56-BN51-BN58</f>
        <v>37041</v>
      </c>
      <c r="BO53" s="417">
        <f t="shared" si="678"/>
        <v>37309</v>
      </c>
      <c r="BP53" s="417">
        <f t="shared" si="678"/>
        <v>37379</v>
      </c>
      <c r="BQ53" s="417">
        <f t="shared" si="678"/>
        <v>37479</v>
      </c>
      <c r="BR53" s="417">
        <f t="shared" si="678"/>
        <v>37490</v>
      </c>
      <c r="BS53" s="417">
        <f t="shared" si="678"/>
        <v>37600</v>
      </c>
      <c r="BT53" s="417">
        <f t="shared" si="678"/>
        <v>37741</v>
      </c>
      <c r="BU53" s="417">
        <f t="shared" si="678"/>
        <v>37801</v>
      </c>
      <c r="BV53" s="417">
        <v>37903</v>
      </c>
      <c r="BW53" s="417">
        <v>38089</v>
      </c>
      <c r="BX53" s="417">
        <v>38194</v>
      </c>
      <c r="BY53" s="417">
        <f t="shared" si="678"/>
        <v>38367</v>
      </c>
      <c r="BZ53" s="417">
        <f t="shared" si="678"/>
        <v>38453</v>
      </c>
      <c r="CA53" s="417">
        <f t="shared" si="678"/>
        <v>38617</v>
      </c>
      <c r="CB53" s="417">
        <f t="shared" si="678"/>
        <v>38746</v>
      </c>
      <c r="CC53" s="417">
        <v>38.938000000000002</v>
      </c>
      <c r="CD53" s="417">
        <v>39217</v>
      </c>
      <c r="CE53" s="417">
        <f t="shared" si="678"/>
        <v>39559</v>
      </c>
      <c r="CF53" s="417">
        <f t="shared" si="678"/>
        <v>39850</v>
      </c>
      <c r="CG53" s="417">
        <f t="shared" si="678"/>
        <v>40059</v>
      </c>
      <c r="CH53" s="417">
        <f t="shared" si="678"/>
        <v>40270</v>
      </c>
      <c r="CI53" s="417">
        <f t="shared" si="678"/>
        <v>40716</v>
      </c>
      <c r="CJ53" s="417">
        <f t="shared" si="678"/>
        <v>41288</v>
      </c>
      <c r="CK53" s="417">
        <f t="shared" si="678"/>
        <v>41224</v>
      </c>
      <c r="CL53" s="417">
        <f t="shared" si="678"/>
        <v>41763</v>
      </c>
      <c r="CM53" s="417">
        <f t="shared" si="678"/>
        <v>42157</v>
      </c>
      <c r="CN53" s="417">
        <f t="shared" si="678"/>
        <v>42324</v>
      </c>
      <c r="CO53" s="417">
        <f t="shared" si="678"/>
        <v>42335</v>
      </c>
      <c r="CP53" s="417">
        <f t="shared" si="678"/>
        <v>42435</v>
      </c>
      <c r="CQ53" s="417">
        <f t="shared" si="678"/>
        <v>39210</v>
      </c>
      <c r="CR53" s="417">
        <f t="shared" si="678"/>
        <v>40564</v>
      </c>
      <c r="CS53" s="417">
        <f>CS50-CS57-CS56-CS51-CS58</f>
        <v>40726</v>
      </c>
      <c r="CT53" s="417">
        <f t="shared" si="678"/>
        <v>40761</v>
      </c>
      <c r="CU53" s="417">
        <f t="shared" si="678"/>
        <v>40907</v>
      </c>
      <c r="CV53" s="417">
        <f t="shared" ref="CV53:DV53" si="679">CV50-CV57-CV56-CV51-CV58</f>
        <v>40907</v>
      </c>
      <c r="CW53" s="417">
        <f t="shared" si="679"/>
        <v>41196</v>
      </c>
      <c r="CX53" s="417">
        <f t="shared" si="679"/>
        <v>41447</v>
      </c>
      <c r="CY53" s="417">
        <f t="shared" si="679"/>
        <v>41556</v>
      </c>
      <c r="CZ53" s="417">
        <f t="shared" si="679"/>
        <v>42580</v>
      </c>
      <c r="DA53" s="417">
        <f t="shared" si="679"/>
        <v>42710</v>
      </c>
      <c r="DB53" s="417">
        <f t="shared" si="679"/>
        <v>42969</v>
      </c>
      <c r="DC53" s="417">
        <f t="shared" si="679"/>
        <v>43109</v>
      </c>
      <c r="DD53" s="417">
        <f t="shared" si="679"/>
        <v>44188</v>
      </c>
      <c r="DE53" s="417">
        <f t="shared" si="679"/>
        <v>44466</v>
      </c>
      <c r="DF53" s="417">
        <f t="shared" si="679"/>
        <v>44621</v>
      </c>
      <c r="DG53" s="417">
        <v>45168</v>
      </c>
      <c r="DH53" s="417">
        <f t="shared" si="679"/>
        <v>45570</v>
      </c>
      <c r="DI53" s="417">
        <v>45881</v>
      </c>
      <c r="DJ53" s="417">
        <v>46152</v>
      </c>
      <c r="DK53" s="417">
        <f t="shared" si="679"/>
        <v>46742</v>
      </c>
      <c r="DL53" s="417">
        <f t="shared" si="679"/>
        <v>47185</v>
      </c>
      <c r="DM53" s="417">
        <f t="shared" si="679"/>
        <v>47612</v>
      </c>
      <c r="DN53" s="417">
        <f t="shared" si="679"/>
        <v>48169</v>
      </c>
      <c r="DO53" s="417">
        <f t="shared" si="679"/>
        <v>48338</v>
      </c>
      <c r="DP53" s="417">
        <f t="shared" si="679"/>
        <v>48472</v>
      </c>
      <c r="DQ53" s="417">
        <f t="shared" si="679"/>
        <v>48585</v>
      </c>
      <c r="DR53" s="417">
        <f t="shared" si="679"/>
        <v>48734</v>
      </c>
      <c r="DS53" s="417">
        <f t="shared" si="679"/>
        <v>48744</v>
      </c>
      <c r="DT53" s="417">
        <f t="shared" si="679"/>
        <v>48907</v>
      </c>
      <c r="DU53" s="417">
        <f t="shared" si="679"/>
        <v>48484</v>
      </c>
      <c r="DV53" s="417">
        <f t="shared" si="679"/>
        <v>48588</v>
      </c>
      <c r="DW53" s="417">
        <f t="shared" ref="DW53:ED53" si="680">DW50-DW57-DW56-DW51-DW58</f>
        <v>48691</v>
      </c>
      <c r="DX53" s="417">
        <f t="shared" si="680"/>
        <v>48802</v>
      </c>
      <c r="DY53" s="417">
        <f t="shared" si="680"/>
        <v>48534</v>
      </c>
      <c r="DZ53" s="417">
        <f t="shared" si="680"/>
        <v>48714</v>
      </c>
      <c r="EA53" s="417">
        <f t="shared" si="680"/>
        <v>48860</v>
      </c>
      <c r="EB53" s="417">
        <v>48399</v>
      </c>
      <c r="EC53" s="417">
        <f t="shared" si="680"/>
        <v>46386</v>
      </c>
      <c r="ED53" s="417">
        <f t="shared" si="680"/>
        <v>46542</v>
      </c>
      <c r="EE53" s="417">
        <f t="shared" ref="EE53" si="681">EE50-EE57-EE56-EE51-EE58</f>
        <v>46781</v>
      </c>
      <c r="EF53" s="417">
        <f t="shared" ref="EF53:EN53" si="682">EF50-EF57-EF56-EF51-EF58</f>
        <v>47084</v>
      </c>
      <c r="EG53" s="417">
        <f t="shared" si="682"/>
        <v>0</v>
      </c>
      <c r="EH53" s="417">
        <f t="shared" si="682"/>
        <v>0</v>
      </c>
      <c r="EI53" s="417">
        <f t="shared" si="682"/>
        <v>0</v>
      </c>
      <c r="EJ53" s="417">
        <f t="shared" si="682"/>
        <v>0</v>
      </c>
      <c r="EK53" s="417">
        <f t="shared" si="682"/>
        <v>0</v>
      </c>
      <c r="EL53" s="417">
        <f t="shared" si="682"/>
        <v>0</v>
      </c>
      <c r="EM53" s="417">
        <f t="shared" si="682"/>
        <v>0</v>
      </c>
      <c r="EN53" s="417">
        <f t="shared" si="682"/>
        <v>0</v>
      </c>
      <c r="EO53" s="417">
        <f t="shared" ref="EO53:EX53" si="683">EO50-EO57-EO56-EO51-EO58</f>
        <v>0</v>
      </c>
      <c r="EP53" s="417">
        <f t="shared" si="683"/>
        <v>0</v>
      </c>
      <c r="EQ53" s="417">
        <f t="shared" si="683"/>
        <v>0</v>
      </c>
      <c r="ER53" s="417">
        <f t="shared" si="683"/>
        <v>0</v>
      </c>
      <c r="ES53" s="417">
        <f t="shared" si="683"/>
        <v>0</v>
      </c>
      <c r="ET53" s="417">
        <f t="shared" si="683"/>
        <v>0</v>
      </c>
      <c r="EU53" s="417">
        <f t="shared" si="683"/>
        <v>0</v>
      </c>
      <c r="EV53" s="417">
        <f t="shared" si="683"/>
        <v>0</v>
      </c>
      <c r="EW53" s="417">
        <f t="shared" si="683"/>
        <v>0</v>
      </c>
      <c r="EX53" s="417">
        <f t="shared" si="683"/>
        <v>0</v>
      </c>
      <c r="EY53" s="417"/>
      <c r="EZ53" s="417"/>
      <c r="FA53" s="417"/>
      <c r="FB53" s="417"/>
      <c r="FC53" s="417"/>
      <c r="FD53" s="417"/>
      <c r="FE53" s="417"/>
      <c r="FF53" s="417"/>
      <c r="FG53" s="417"/>
      <c r="FH53" s="417"/>
      <c r="FI53" s="417"/>
      <c r="FJ53" s="417"/>
      <c r="FK53" s="417"/>
      <c r="FL53" s="417"/>
      <c r="FM53" s="417"/>
      <c r="FN53" s="417"/>
      <c r="FO53" s="417"/>
      <c r="FP53" s="417"/>
      <c r="FQ53" s="417"/>
      <c r="FR53" s="417"/>
      <c r="FS53" s="417"/>
      <c r="FT53" s="417"/>
      <c r="FU53" s="417"/>
      <c r="FV53" s="417"/>
      <c r="FW53" s="417"/>
      <c r="FX53" s="417"/>
      <c r="FY53" s="417"/>
      <c r="FZ53" s="417"/>
      <c r="GA53" s="417"/>
      <c r="GB53" s="417"/>
      <c r="GC53" s="417"/>
      <c r="GD53" s="417"/>
      <c r="GE53" s="417"/>
      <c r="GF53" s="417"/>
      <c r="GG53" s="417"/>
      <c r="GH53" s="417"/>
      <c r="GI53" s="417"/>
      <c r="GJ53" s="417"/>
      <c r="GK53" s="417"/>
      <c r="GL53" s="417"/>
      <c r="GM53" s="417"/>
      <c r="GN53" s="698"/>
      <c r="GO53" s="417"/>
      <c r="GP53" s="417"/>
      <c r="GQ53" s="417"/>
      <c r="GR53" s="417"/>
      <c r="GS53" s="417"/>
      <c r="GT53" s="417"/>
      <c r="GU53" s="417"/>
      <c r="GV53" s="417"/>
      <c r="GW53" s="417"/>
      <c r="GX53" s="417"/>
      <c r="GY53" s="417"/>
      <c r="GZ53" s="417"/>
      <c r="HA53" s="417"/>
      <c r="HB53" s="417"/>
      <c r="HC53" s="417"/>
      <c r="HD53" s="417"/>
      <c r="HE53" s="417"/>
      <c r="HF53" s="417"/>
      <c r="HG53" s="417"/>
      <c r="HH53" s="417"/>
      <c r="HI53" s="417"/>
      <c r="HJ53" s="417"/>
      <c r="HK53" s="417"/>
      <c r="HL53" s="417"/>
      <c r="HM53" s="417"/>
      <c r="HN53" s="417"/>
      <c r="HO53" s="417"/>
      <c r="HP53" s="417"/>
      <c r="HQ53" s="417"/>
      <c r="HR53" s="417"/>
      <c r="HS53" s="417"/>
      <c r="HT53" s="417"/>
      <c r="HU53" s="417"/>
      <c r="HV53" s="417"/>
      <c r="HW53" s="417"/>
      <c r="HX53" s="417"/>
      <c r="HY53" s="417"/>
      <c r="HZ53" s="417"/>
      <c r="IA53" s="417"/>
      <c r="IB53" s="417"/>
      <c r="IC53" s="417"/>
      <c r="ID53" s="417"/>
      <c r="IE53" s="417"/>
      <c r="IF53" s="417"/>
      <c r="IG53" s="417"/>
      <c r="IH53" s="417"/>
      <c r="II53" s="417"/>
      <c r="IJ53" s="417"/>
      <c r="IK53" s="417"/>
      <c r="IL53" s="417"/>
      <c r="IM53" s="417"/>
      <c r="IN53" s="417"/>
      <c r="IO53" s="417"/>
      <c r="IP53" s="417"/>
      <c r="IQ53" s="417"/>
      <c r="IR53" s="417"/>
      <c r="IS53" s="417"/>
      <c r="IT53" s="417"/>
      <c r="IU53" s="417"/>
      <c r="IV53" s="417"/>
      <c r="IW53" s="417"/>
      <c r="IX53" s="417"/>
      <c r="IY53" s="417"/>
      <c r="IZ53" s="417"/>
      <c r="JA53" s="417"/>
      <c r="JB53" s="417"/>
      <c r="JC53" s="417"/>
      <c r="JD53" s="417"/>
      <c r="JE53" s="417"/>
      <c r="JF53" s="417"/>
      <c r="JG53" s="417"/>
      <c r="JH53" s="417"/>
      <c r="JI53" s="417"/>
      <c r="JJ53" s="417"/>
      <c r="JK53" s="417"/>
      <c r="JL53" s="417"/>
      <c r="JM53" s="417"/>
      <c r="JN53" s="417"/>
      <c r="JO53" s="417"/>
      <c r="JP53" s="417"/>
      <c r="JQ53" s="417"/>
      <c r="JR53" s="417"/>
      <c r="JS53" s="417"/>
      <c r="JT53" s="417"/>
      <c r="JU53" s="417"/>
      <c r="JV53" s="417"/>
      <c r="JW53" s="417"/>
      <c r="JX53" s="417"/>
      <c r="JY53" s="417"/>
      <c r="JZ53" s="417"/>
      <c r="KA53" s="417"/>
      <c r="KB53" s="417"/>
      <c r="KC53" s="417"/>
      <c r="KD53" s="417"/>
      <c r="KE53" s="417"/>
      <c r="KF53" s="417"/>
      <c r="KG53" s="417"/>
      <c r="KH53" s="417"/>
      <c r="KI53" s="417"/>
      <c r="KJ53" s="417"/>
      <c r="KK53" s="417"/>
      <c r="KL53" s="417"/>
      <c r="KM53" s="417"/>
      <c r="KN53" s="1188"/>
      <c r="KO53" s="417"/>
      <c r="KP53" s="417"/>
      <c r="KQ53" s="417"/>
      <c r="KR53" s="417"/>
      <c r="KS53" s="417"/>
      <c r="KT53" s="417"/>
      <c r="KU53" s="417"/>
      <c r="KV53" s="417"/>
      <c r="KW53" s="417"/>
      <c r="KX53" s="417"/>
      <c r="KY53" s="417"/>
      <c r="KZ53" s="417"/>
      <c r="LA53" s="417"/>
      <c r="LB53" s="417"/>
      <c r="LC53" s="417"/>
      <c r="LD53" s="417"/>
      <c r="LE53" s="417"/>
      <c r="LF53" s="417"/>
      <c r="LG53" s="417"/>
      <c r="LH53" s="417"/>
      <c r="LI53" s="417"/>
      <c r="LJ53" s="417"/>
      <c r="LK53" s="417"/>
      <c r="LL53" s="417"/>
      <c r="LM53" s="417"/>
      <c r="LN53" s="417"/>
      <c r="LO53" s="1223"/>
      <c r="LP53" s="1223"/>
      <c r="LQ53" s="417"/>
      <c r="LR53" s="417"/>
      <c r="LS53" s="417"/>
      <c r="LT53" s="417"/>
      <c r="LU53" s="417"/>
      <c r="LV53" s="428"/>
      <c r="LW53" s="428"/>
      <c r="LX53" s="417"/>
      <c r="LY53" s="417"/>
      <c r="LZ53" s="417"/>
      <c r="MA53" s="417"/>
      <c r="MB53" s="417"/>
      <c r="MC53" s="417"/>
      <c r="MD53" s="417"/>
      <c r="ME53" s="417"/>
      <c r="MF53" s="417"/>
      <c r="MG53" s="417"/>
      <c r="MH53" s="417"/>
      <c r="MI53" s="417"/>
      <c r="MJ53" s="417"/>
      <c r="MK53" s="417"/>
      <c r="ML53" s="417"/>
      <c r="MM53" s="417"/>
      <c r="MN53" s="417"/>
      <c r="MO53" s="417"/>
      <c r="MP53" s="417"/>
      <c r="MQ53" s="417"/>
      <c r="MR53" s="417"/>
      <c r="MS53" s="417"/>
      <c r="MT53" s="417"/>
      <c r="MU53" s="417"/>
      <c r="MV53" s="417"/>
      <c r="MW53" s="417"/>
      <c r="MX53" s="417"/>
      <c r="MY53" s="417"/>
      <c r="MZ53" s="417"/>
      <c r="NA53" s="417"/>
      <c r="NB53" s="417"/>
      <c r="NC53" s="417"/>
      <c r="ND53" s="417"/>
      <c r="NE53" s="417"/>
      <c r="NF53" s="417"/>
      <c r="NG53" s="417"/>
      <c r="NH53" s="417"/>
    </row>
    <row r="54" spans="1:372" ht="15" customHeight="1">
      <c r="A54" s="62" t="s">
        <v>743</v>
      </c>
      <c r="B54" s="417">
        <v>0</v>
      </c>
      <c r="C54" s="417">
        <v>640</v>
      </c>
      <c r="D54" s="417">
        <v>0</v>
      </c>
      <c r="E54" s="417">
        <v>0</v>
      </c>
      <c r="F54" s="417">
        <v>0</v>
      </c>
      <c r="G54" s="417">
        <v>470</v>
      </c>
      <c r="H54" s="417">
        <v>0</v>
      </c>
      <c r="I54" s="417">
        <v>0</v>
      </c>
      <c r="J54" s="417">
        <v>85</v>
      </c>
      <c r="K54" s="417">
        <v>0</v>
      </c>
      <c r="L54" s="417">
        <v>0</v>
      </c>
      <c r="M54" s="417">
        <v>0</v>
      </c>
      <c r="N54" s="417">
        <v>0</v>
      </c>
      <c r="O54" s="417">
        <v>0</v>
      </c>
      <c r="P54" s="417">
        <v>0</v>
      </c>
      <c r="Q54" s="417">
        <v>0</v>
      </c>
      <c r="R54" s="417">
        <v>0</v>
      </c>
      <c r="S54" s="417">
        <v>4</v>
      </c>
      <c r="T54" s="417">
        <v>0</v>
      </c>
      <c r="U54" s="417">
        <v>340</v>
      </c>
      <c r="V54" s="417">
        <v>0</v>
      </c>
      <c r="W54" s="417">
        <v>0</v>
      </c>
      <c r="X54" s="417">
        <v>61</v>
      </c>
      <c r="Y54" s="417">
        <v>406</v>
      </c>
      <c r="Z54" s="417">
        <v>0</v>
      </c>
      <c r="AA54" s="417">
        <v>346</v>
      </c>
      <c r="AB54" s="417">
        <v>329</v>
      </c>
      <c r="AC54" s="417">
        <v>0</v>
      </c>
      <c r="AD54" s="417">
        <v>0</v>
      </c>
      <c r="AE54" s="417">
        <v>0</v>
      </c>
      <c r="AF54" s="417">
        <v>31</v>
      </c>
      <c r="AG54" s="417">
        <v>1083</v>
      </c>
      <c r="AH54" s="417">
        <v>0</v>
      </c>
      <c r="AI54" s="417">
        <v>0</v>
      </c>
      <c r="AJ54" s="417">
        <v>0</v>
      </c>
      <c r="AK54" s="417">
        <v>0</v>
      </c>
      <c r="AL54" s="417">
        <v>1137</v>
      </c>
      <c r="AM54" s="417">
        <v>704</v>
      </c>
      <c r="AN54" s="417">
        <v>13</v>
      </c>
      <c r="AO54" s="417">
        <v>325</v>
      </c>
      <c r="AP54" s="417">
        <v>120</v>
      </c>
      <c r="AQ54" s="417">
        <v>0</v>
      </c>
      <c r="AR54" s="417">
        <v>0</v>
      </c>
      <c r="AS54" s="417">
        <v>0</v>
      </c>
      <c r="AT54" s="417">
        <v>1363</v>
      </c>
      <c r="AU54" s="417">
        <v>2491</v>
      </c>
      <c r="AV54" s="417">
        <v>3212</v>
      </c>
      <c r="AW54" s="417">
        <v>0</v>
      </c>
      <c r="AX54" s="417">
        <v>0</v>
      </c>
      <c r="AY54" s="417">
        <v>0</v>
      </c>
      <c r="AZ54" s="417">
        <v>1220</v>
      </c>
      <c r="BA54" s="417">
        <v>351</v>
      </c>
      <c r="BB54" s="417">
        <v>0</v>
      </c>
      <c r="BC54" s="417">
        <v>210</v>
      </c>
      <c r="BD54" s="417">
        <v>0</v>
      </c>
      <c r="BE54" s="417">
        <v>0</v>
      </c>
      <c r="BF54" s="417">
        <v>0</v>
      </c>
      <c r="BG54" s="417">
        <v>0</v>
      </c>
      <c r="BH54" s="417">
        <v>505</v>
      </c>
      <c r="BI54" s="417">
        <v>348</v>
      </c>
      <c r="BJ54" s="417">
        <v>128</v>
      </c>
      <c r="BK54" s="417">
        <v>561</v>
      </c>
      <c r="BL54" s="417">
        <v>0</v>
      </c>
      <c r="BM54" s="417">
        <v>0</v>
      </c>
      <c r="BN54" s="417">
        <v>0</v>
      </c>
      <c r="BO54" s="417">
        <v>0</v>
      </c>
      <c r="BP54" s="417">
        <v>0</v>
      </c>
      <c r="BQ54" s="417">
        <v>0</v>
      </c>
      <c r="BR54" s="417">
        <v>0</v>
      </c>
      <c r="BS54" s="417">
        <v>0</v>
      </c>
      <c r="BT54" s="417">
        <v>0</v>
      </c>
      <c r="BU54" s="417">
        <v>125</v>
      </c>
      <c r="BV54" s="417">
        <v>0</v>
      </c>
      <c r="BW54" s="417">
        <v>0</v>
      </c>
      <c r="BX54" s="417">
        <v>0</v>
      </c>
      <c r="BY54" s="417">
        <v>0</v>
      </c>
      <c r="BZ54" s="417">
        <v>0</v>
      </c>
      <c r="CA54" s="417">
        <v>0</v>
      </c>
      <c r="CB54" s="417">
        <v>0</v>
      </c>
      <c r="CC54" s="417">
        <v>0</v>
      </c>
      <c r="CD54" s="417">
        <v>0</v>
      </c>
      <c r="CE54" s="417">
        <v>0</v>
      </c>
      <c r="CF54" s="417">
        <v>0</v>
      </c>
      <c r="CG54" s="417">
        <v>0</v>
      </c>
      <c r="CH54" s="417">
        <v>0</v>
      </c>
      <c r="CI54" s="417">
        <v>0</v>
      </c>
      <c r="CJ54" s="417">
        <v>0</v>
      </c>
      <c r="CK54" s="417">
        <v>207</v>
      </c>
      <c r="CL54" s="417">
        <v>0</v>
      </c>
      <c r="CM54" s="417">
        <v>140</v>
      </c>
      <c r="CN54" s="417">
        <v>0</v>
      </c>
      <c r="CO54" s="417">
        <v>0</v>
      </c>
      <c r="CP54" s="417">
        <v>401</v>
      </c>
      <c r="CQ54" s="417">
        <v>2463</v>
      </c>
      <c r="CR54" s="417">
        <v>0</v>
      </c>
      <c r="CS54" s="417">
        <v>53</v>
      </c>
      <c r="CT54" s="417">
        <v>0</v>
      </c>
      <c r="CU54" s="417">
        <v>0</v>
      </c>
      <c r="CV54" s="417">
        <v>0</v>
      </c>
      <c r="CW54" s="417">
        <v>0</v>
      </c>
      <c r="CX54" s="417">
        <v>0</v>
      </c>
      <c r="CY54" s="417">
        <v>0</v>
      </c>
      <c r="CZ54" s="417">
        <v>0</v>
      </c>
      <c r="DA54" s="417">
        <v>0</v>
      </c>
      <c r="DB54" s="417">
        <v>0</v>
      </c>
      <c r="DC54" s="417">
        <v>0</v>
      </c>
      <c r="DD54" s="417">
        <v>0</v>
      </c>
      <c r="DE54" s="417">
        <v>0</v>
      </c>
      <c r="DF54" s="417">
        <v>0</v>
      </c>
      <c r="DG54" s="417">
        <v>0</v>
      </c>
      <c r="DH54" s="417">
        <v>0</v>
      </c>
      <c r="DI54" s="417">
        <v>0</v>
      </c>
      <c r="DJ54" s="417">
        <v>0</v>
      </c>
      <c r="DK54" s="417">
        <v>0</v>
      </c>
      <c r="DL54" s="417">
        <v>0</v>
      </c>
      <c r="DM54" s="417">
        <v>0</v>
      </c>
      <c r="DN54" s="417">
        <v>0</v>
      </c>
      <c r="DO54" s="417">
        <v>0</v>
      </c>
      <c r="DP54" s="417">
        <v>0</v>
      </c>
      <c r="DQ54" s="417">
        <v>0</v>
      </c>
      <c r="DR54" s="417">
        <v>103</v>
      </c>
      <c r="DS54" s="417">
        <v>0</v>
      </c>
      <c r="DT54" s="417">
        <v>0</v>
      </c>
      <c r="DU54" s="417">
        <v>481</v>
      </c>
      <c r="DV54" s="417">
        <v>26</v>
      </c>
      <c r="DW54" s="417">
        <v>0</v>
      </c>
      <c r="DX54" s="417">
        <v>0</v>
      </c>
      <c r="DY54" s="417">
        <v>241</v>
      </c>
      <c r="DZ54" s="417">
        <v>0</v>
      </c>
      <c r="EA54" s="417">
        <v>0</v>
      </c>
      <c r="EB54" s="417">
        <v>2653</v>
      </c>
      <c r="EC54" s="417">
        <v>0</v>
      </c>
      <c r="ED54" s="417">
        <v>0</v>
      </c>
      <c r="EE54" s="417">
        <v>0</v>
      </c>
      <c r="EF54" s="417">
        <v>0</v>
      </c>
      <c r="EG54" s="417"/>
      <c r="EH54" s="417"/>
      <c r="EI54" s="417"/>
      <c r="EJ54" s="417"/>
      <c r="EK54" s="417"/>
      <c r="EL54" s="417"/>
      <c r="EM54" s="417"/>
      <c r="EN54" s="417"/>
      <c r="EO54" s="417"/>
      <c r="EP54" s="417"/>
      <c r="EQ54" s="417"/>
      <c r="ER54" s="417"/>
      <c r="ES54" s="417"/>
      <c r="ET54" s="417"/>
      <c r="EU54" s="417"/>
      <c r="EV54" s="417"/>
      <c r="EW54" s="417"/>
      <c r="EX54" s="417"/>
      <c r="EY54" s="417"/>
      <c r="EZ54" s="417"/>
      <c r="FA54" s="417"/>
      <c r="FB54" s="417"/>
      <c r="FC54" s="417"/>
      <c r="FD54" s="417"/>
      <c r="FE54" s="417"/>
      <c r="FF54" s="417"/>
      <c r="FG54" s="417"/>
      <c r="FH54" s="417"/>
      <c r="FI54" s="417"/>
      <c r="FJ54" s="417"/>
      <c r="FK54" s="417"/>
      <c r="FL54" s="417"/>
      <c r="FM54" s="417"/>
      <c r="FN54" s="417"/>
      <c r="FO54" s="417"/>
      <c r="FP54" s="417"/>
      <c r="FQ54" s="417"/>
      <c r="FR54" s="417"/>
      <c r="FS54" s="417"/>
      <c r="FT54" s="417"/>
      <c r="FU54" s="417"/>
      <c r="FV54" s="417"/>
      <c r="FW54" s="417"/>
      <c r="FX54" s="417"/>
      <c r="FY54" s="417"/>
      <c r="FZ54" s="417"/>
      <c r="GA54" s="417"/>
      <c r="GB54" s="417"/>
      <c r="GC54" s="417"/>
      <c r="GD54" s="417"/>
      <c r="GE54" s="417"/>
      <c r="GF54" s="417"/>
      <c r="GG54" s="417"/>
      <c r="GH54" s="417"/>
      <c r="GI54" s="417"/>
      <c r="GJ54" s="417"/>
      <c r="GK54" s="417"/>
      <c r="GL54" s="417"/>
      <c r="GM54" s="417"/>
      <c r="GN54" s="417"/>
      <c r="GO54" s="417"/>
      <c r="GP54" s="417"/>
      <c r="GQ54" s="417"/>
      <c r="GR54" s="417"/>
      <c r="GS54" s="417"/>
      <c r="GT54" s="417"/>
      <c r="GU54" s="417"/>
      <c r="GV54" s="417"/>
      <c r="GW54" s="417"/>
      <c r="GX54" s="417"/>
      <c r="GY54" s="417"/>
      <c r="GZ54" s="417"/>
      <c r="HA54" s="417"/>
      <c r="HB54" s="417"/>
      <c r="HC54" s="417"/>
      <c r="HD54" s="417"/>
      <c r="HE54" s="417"/>
      <c r="HF54" s="417"/>
      <c r="HG54" s="417"/>
      <c r="HH54" s="417"/>
      <c r="HI54" s="417"/>
      <c r="HJ54" s="417"/>
      <c r="HK54" s="417"/>
      <c r="HL54" s="417"/>
      <c r="HM54" s="417"/>
      <c r="HN54" s="417"/>
      <c r="HO54" s="417"/>
      <c r="HP54" s="417"/>
      <c r="HQ54" s="417"/>
      <c r="HR54" s="417"/>
      <c r="HS54" s="417"/>
      <c r="HT54" s="417"/>
      <c r="HU54" s="417"/>
      <c r="HV54" s="417"/>
      <c r="HW54" s="417"/>
      <c r="HX54" s="417"/>
      <c r="HY54" s="417"/>
      <c r="HZ54" s="417"/>
      <c r="IA54" s="417"/>
      <c r="IB54" s="417"/>
      <c r="IC54" s="417"/>
      <c r="ID54" s="417"/>
      <c r="IE54" s="417"/>
      <c r="IF54" s="417"/>
      <c r="IG54" s="417"/>
      <c r="IH54" s="417"/>
      <c r="II54" s="417"/>
      <c r="IJ54" s="417"/>
      <c r="IK54" s="417"/>
      <c r="IL54" s="417"/>
      <c r="IM54" s="417"/>
      <c r="IN54" s="417"/>
      <c r="IO54" s="417"/>
      <c r="IP54" s="417"/>
      <c r="IQ54" s="417"/>
      <c r="IR54" s="417"/>
      <c r="IS54" s="417"/>
      <c r="IT54" s="417"/>
      <c r="IU54" s="417"/>
      <c r="IV54" s="417"/>
      <c r="IW54" s="417"/>
      <c r="IX54" s="417"/>
      <c r="IY54" s="417"/>
      <c r="IZ54" s="417"/>
      <c r="JA54" s="417"/>
      <c r="JB54" s="417"/>
      <c r="JC54" s="417"/>
      <c r="JD54" s="417"/>
      <c r="JE54" s="417"/>
      <c r="JF54" s="417"/>
      <c r="JG54" s="417"/>
      <c r="JH54" s="417"/>
      <c r="JI54" s="417"/>
      <c r="JJ54" s="417"/>
      <c r="JK54" s="417"/>
      <c r="JL54" s="417"/>
      <c r="JM54" s="417"/>
      <c r="JN54" s="417"/>
      <c r="JO54" s="417"/>
      <c r="JP54" s="417"/>
      <c r="JQ54" s="417"/>
      <c r="JR54" s="417"/>
      <c r="JS54" s="417"/>
      <c r="JT54" s="417"/>
      <c r="JU54" s="417"/>
      <c r="JV54" s="417"/>
      <c r="JW54" s="417"/>
      <c r="JX54" s="417"/>
      <c r="JY54" s="417"/>
      <c r="JZ54" s="417"/>
      <c r="KA54" s="417"/>
      <c r="KB54" s="417"/>
      <c r="KC54" s="417"/>
      <c r="KD54" s="417"/>
      <c r="KE54" s="417"/>
      <c r="KF54" s="417"/>
      <c r="KG54" s="417"/>
      <c r="KH54" s="417"/>
      <c r="KI54" s="417"/>
      <c r="KJ54" s="417"/>
      <c r="KK54" s="417"/>
      <c r="KL54" s="417"/>
      <c r="KM54" s="417"/>
      <c r="KN54" s="1188"/>
      <c r="KO54" s="417"/>
      <c r="KP54" s="417"/>
      <c r="KQ54" s="417"/>
      <c r="KR54" s="417"/>
      <c r="KS54" s="417"/>
      <c r="KT54" s="417"/>
      <c r="KU54" s="417"/>
      <c r="KV54" s="417"/>
      <c r="KW54" s="417"/>
      <c r="KX54" s="417"/>
      <c r="KY54" s="417"/>
      <c r="KZ54" s="417"/>
      <c r="LA54" s="417"/>
      <c r="LB54" s="417"/>
      <c r="LC54" s="417"/>
      <c r="LD54" s="417"/>
      <c r="LE54" s="417"/>
      <c r="LF54" s="417"/>
      <c r="LG54" s="417"/>
      <c r="LH54" s="417"/>
      <c r="LI54" s="417"/>
      <c r="LJ54" s="417"/>
      <c r="LK54" s="417"/>
      <c r="LL54" s="417"/>
      <c r="LM54" s="417"/>
      <c r="LN54" s="417"/>
      <c r="LO54" s="1223"/>
      <c r="LP54" s="1223"/>
      <c r="LQ54" s="417"/>
      <c r="LR54" s="417"/>
      <c r="LS54" s="417"/>
      <c r="LT54" s="417"/>
      <c r="LU54" s="417"/>
      <c r="LV54" s="428"/>
      <c r="LW54" s="428"/>
      <c r="LX54" s="417"/>
      <c r="LY54" s="417"/>
      <c r="LZ54" s="417"/>
      <c r="MA54" s="417"/>
      <c r="MB54" s="417"/>
      <c r="MC54" s="417"/>
      <c r="MD54" s="417"/>
      <c r="ME54" s="417"/>
      <c r="MF54" s="417"/>
      <c r="MG54" s="417"/>
      <c r="MH54" s="417"/>
      <c r="MI54" s="417"/>
      <c r="MJ54" s="417"/>
      <c r="MK54" s="417"/>
      <c r="ML54" s="417"/>
      <c r="MM54" s="417"/>
      <c r="MN54" s="417"/>
      <c r="MO54" s="417"/>
      <c r="MP54" s="417"/>
      <c r="MQ54" s="417"/>
      <c r="MR54" s="417"/>
      <c r="MS54" s="417"/>
      <c r="MT54" s="417"/>
      <c r="MU54" s="417"/>
      <c r="MV54" s="417"/>
      <c r="MW54" s="417"/>
      <c r="MX54" s="417"/>
      <c r="MY54" s="417"/>
      <c r="MZ54" s="417"/>
      <c r="NA54" s="417"/>
      <c r="NB54" s="417"/>
      <c r="NC54" s="417"/>
      <c r="ND54" s="417"/>
      <c r="NE54" s="417"/>
      <c r="NF54" s="417"/>
      <c r="NG54" s="417"/>
      <c r="NH54" s="417"/>
    </row>
    <row r="55" spans="1:372" ht="15" customHeight="1">
      <c r="A55" s="62" t="s">
        <v>744</v>
      </c>
      <c r="B55" s="417">
        <v>748</v>
      </c>
      <c r="C55" s="417">
        <v>97</v>
      </c>
      <c r="D55" s="417">
        <v>638</v>
      </c>
      <c r="E55" s="417">
        <v>0</v>
      </c>
      <c r="F55" s="417">
        <v>0</v>
      </c>
      <c r="G55" s="417">
        <v>0</v>
      </c>
      <c r="H55" s="417">
        <v>115</v>
      </c>
      <c r="I55" s="417">
        <v>0</v>
      </c>
      <c r="J55" s="417">
        <v>413</v>
      </c>
      <c r="K55" s="417">
        <v>0</v>
      </c>
      <c r="L55" s="417">
        <v>0</v>
      </c>
      <c r="M55" s="417">
        <v>0</v>
      </c>
      <c r="N55" s="417">
        <v>9</v>
      </c>
      <c r="O55" s="417">
        <v>0</v>
      </c>
      <c r="P55" s="417">
        <v>0</v>
      </c>
      <c r="Q55" s="417">
        <v>0</v>
      </c>
      <c r="R55" s="417">
        <v>0</v>
      </c>
      <c r="S55" s="417">
        <v>4</v>
      </c>
      <c r="T55" s="417">
        <v>0</v>
      </c>
      <c r="U55" s="417">
        <v>315</v>
      </c>
      <c r="V55" s="417">
        <v>25</v>
      </c>
      <c r="W55" s="417">
        <v>0</v>
      </c>
      <c r="X55" s="417">
        <v>61</v>
      </c>
      <c r="Y55" s="417">
        <v>264</v>
      </c>
      <c r="Z55" s="417">
        <v>142</v>
      </c>
      <c r="AA55" s="417">
        <v>161</v>
      </c>
      <c r="AB55" s="417">
        <v>173</v>
      </c>
      <c r="AC55" s="417">
        <v>117</v>
      </c>
      <c r="AD55" s="417">
        <v>129</v>
      </c>
      <c r="AE55" s="417">
        <v>116</v>
      </c>
      <c r="AF55" s="417">
        <v>0</v>
      </c>
      <c r="AG55" s="417">
        <v>275</v>
      </c>
      <c r="AH55" s="417">
        <v>6</v>
      </c>
      <c r="AI55" s="417">
        <v>303</v>
      </c>
      <c r="AJ55" s="417">
        <v>0</v>
      </c>
      <c r="AK55" s="417">
        <v>0</v>
      </c>
      <c r="AL55" s="417">
        <v>16</v>
      </c>
      <c r="AM55" s="417">
        <v>425</v>
      </c>
      <c r="AN55" s="417">
        <v>344</v>
      </c>
      <c r="AO55" s="417">
        <v>43</v>
      </c>
      <c r="AP55" s="417">
        <v>120</v>
      </c>
      <c r="AQ55" s="417">
        <v>0</v>
      </c>
      <c r="AR55" s="417">
        <v>0</v>
      </c>
      <c r="AS55" s="417">
        <v>0</v>
      </c>
      <c r="AT55" s="417">
        <v>196</v>
      </c>
      <c r="AU55" s="417">
        <v>562</v>
      </c>
      <c r="AV55" s="417">
        <v>1024</v>
      </c>
      <c r="AW55" s="417">
        <v>840</v>
      </c>
      <c r="AX55" s="417">
        <v>1</v>
      </c>
      <c r="AY55" s="417">
        <v>0</v>
      </c>
      <c r="AZ55" s="417">
        <v>713</v>
      </c>
      <c r="BA55" s="417">
        <v>1952</v>
      </c>
      <c r="BB55" s="417">
        <v>231</v>
      </c>
      <c r="BC55" s="417">
        <v>953</v>
      </c>
      <c r="BD55" s="417">
        <v>0</v>
      </c>
      <c r="BE55" s="417">
        <v>1</v>
      </c>
      <c r="BF55" s="417">
        <v>0</v>
      </c>
      <c r="BG55" s="417">
        <v>209</v>
      </c>
      <c r="BH55" s="417">
        <v>47</v>
      </c>
      <c r="BI55" s="417">
        <v>382</v>
      </c>
      <c r="BJ55" s="417">
        <v>130</v>
      </c>
      <c r="BK55" s="417">
        <v>0</v>
      </c>
      <c r="BL55" s="417">
        <v>551</v>
      </c>
      <c r="BM55" s="417">
        <v>0</v>
      </c>
      <c r="BN55" s="417">
        <v>49</v>
      </c>
      <c r="BO55" s="417">
        <v>21</v>
      </c>
      <c r="BP55" s="417">
        <v>0</v>
      </c>
      <c r="BQ55" s="417">
        <v>2</v>
      </c>
      <c r="BR55" s="417">
        <v>0</v>
      </c>
      <c r="BS55" s="417">
        <v>0</v>
      </c>
      <c r="BT55" s="417">
        <v>0</v>
      </c>
      <c r="BU55" s="417">
        <v>125</v>
      </c>
      <c r="BV55" s="417">
        <v>0</v>
      </c>
      <c r="BW55" s="417">
        <v>0</v>
      </c>
      <c r="BX55" s="417">
        <v>0</v>
      </c>
      <c r="BY55" s="417">
        <v>0</v>
      </c>
      <c r="BZ55" s="417">
        <v>0</v>
      </c>
      <c r="CA55" s="417">
        <v>0</v>
      </c>
      <c r="CB55" s="417">
        <v>0</v>
      </c>
      <c r="CC55" s="417">
        <v>0</v>
      </c>
      <c r="CD55" s="417">
        <v>0</v>
      </c>
      <c r="CE55" s="417">
        <v>0</v>
      </c>
      <c r="CF55" s="417">
        <v>0</v>
      </c>
      <c r="CG55" s="417">
        <v>0</v>
      </c>
      <c r="CH55" s="417">
        <v>0</v>
      </c>
      <c r="CI55" s="417">
        <v>0</v>
      </c>
      <c r="CJ55" s="417">
        <v>0</v>
      </c>
      <c r="CK55" s="417">
        <v>176</v>
      </c>
      <c r="CL55" s="417">
        <v>0</v>
      </c>
      <c r="CM55" s="417">
        <v>0</v>
      </c>
      <c r="CN55" s="417">
        <v>140</v>
      </c>
      <c r="CO55" s="417">
        <v>0</v>
      </c>
      <c r="CP55" s="417">
        <v>0</v>
      </c>
      <c r="CQ55" s="417">
        <v>1111</v>
      </c>
      <c r="CR55" s="417">
        <v>654</v>
      </c>
      <c r="CS55" s="417">
        <v>125</v>
      </c>
      <c r="CT55" s="417">
        <v>111</v>
      </c>
      <c r="CU55" s="417">
        <v>4</v>
      </c>
      <c r="CV55" s="417">
        <v>0</v>
      </c>
      <c r="CW55" s="417">
        <v>0</v>
      </c>
      <c r="CX55" s="417">
        <v>0</v>
      </c>
      <c r="CY55" s="417">
        <v>714</v>
      </c>
      <c r="CZ55" s="417">
        <v>1</v>
      </c>
      <c r="DA55" s="417">
        <v>0</v>
      </c>
      <c r="DB55" s="417">
        <v>0</v>
      </c>
      <c r="DC55" s="417">
        <v>0</v>
      </c>
      <c r="DD55" s="417">
        <v>0</v>
      </c>
      <c r="DE55" s="417">
        <v>0</v>
      </c>
      <c r="DF55" s="417">
        <v>105</v>
      </c>
      <c r="DG55" s="417">
        <v>0</v>
      </c>
      <c r="DH55" s="417">
        <v>0</v>
      </c>
      <c r="DI55" s="417">
        <v>0</v>
      </c>
      <c r="DJ55" s="417">
        <v>0</v>
      </c>
      <c r="DK55" s="417">
        <v>0</v>
      </c>
      <c r="DL55" s="417">
        <v>0</v>
      </c>
      <c r="DM55" s="417">
        <v>0</v>
      </c>
      <c r="DN55" s="417">
        <v>0</v>
      </c>
      <c r="DO55" s="417">
        <v>0</v>
      </c>
      <c r="DP55" s="417">
        <v>0</v>
      </c>
      <c r="DQ55" s="417">
        <v>0</v>
      </c>
      <c r="DR55" s="417">
        <v>0</v>
      </c>
      <c r="DS55" s="417">
        <v>103</v>
      </c>
      <c r="DT55" s="417">
        <v>0</v>
      </c>
      <c r="DU55" s="417">
        <v>13</v>
      </c>
      <c r="DV55" s="417">
        <v>468</v>
      </c>
      <c r="DW55" s="417">
        <v>26</v>
      </c>
      <c r="DX55" s="417">
        <v>0</v>
      </c>
      <c r="DY55" s="417">
        <v>239</v>
      </c>
      <c r="DZ55" s="417">
        <v>155</v>
      </c>
      <c r="EA55" s="417">
        <v>0</v>
      </c>
      <c r="EB55" s="417">
        <v>511</v>
      </c>
      <c r="EC55" s="417">
        <v>167</v>
      </c>
      <c r="ED55" s="417">
        <v>1107</v>
      </c>
      <c r="EE55" s="417">
        <v>24</v>
      </c>
      <c r="EF55" s="417">
        <v>3</v>
      </c>
      <c r="EG55" s="417"/>
      <c r="EH55" s="417"/>
      <c r="EI55" s="417"/>
      <c r="EJ55" s="417"/>
      <c r="EK55" s="417"/>
      <c r="EL55" s="417"/>
      <c r="EM55" s="417"/>
      <c r="EN55" s="417"/>
      <c r="EO55" s="417"/>
      <c r="EP55" s="417"/>
      <c r="EQ55" s="417"/>
      <c r="ER55" s="417"/>
      <c r="ES55" s="417"/>
      <c r="ET55" s="417"/>
      <c r="EU55" s="417"/>
      <c r="EV55" s="417"/>
      <c r="EW55" s="417"/>
      <c r="EX55" s="417"/>
      <c r="EY55" s="417"/>
      <c r="EZ55" s="417"/>
      <c r="FA55" s="417"/>
      <c r="FB55" s="417"/>
      <c r="FC55" s="417"/>
      <c r="FD55" s="417"/>
      <c r="FE55" s="417"/>
      <c r="FF55" s="417"/>
      <c r="FG55" s="417"/>
      <c r="FH55" s="417"/>
      <c r="FI55" s="417"/>
      <c r="FJ55" s="417"/>
      <c r="FK55" s="417"/>
      <c r="FL55" s="417"/>
      <c r="FM55" s="417"/>
      <c r="FN55" s="417"/>
      <c r="FO55" s="417"/>
      <c r="FP55" s="417"/>
      <c r="FQ55" s="417"/>
      <c r="FR55" s="417"/>
      <c r="FS55" s="417"/>
      <c r="FT55" s="417"/>
      <c r="FU55" s="417"/>
      <c r="FV55" s="417"/>
      <c r="FW55" s="417"/>
      <c r="FX55" s="417"/>
      <c r="FY55" s="417"/>
      <c r="FZ55" s="417"/>
      <c r="GA55" s="417"/>
      <c r="GB55" s="417"/>
      <c r="GC55" s="417"/>
      <c r="GD55" s="417"/>
      <c r="GE55" s="417"/>
      <c r="GF55" s="417"/>
      <c r="GG55" s="417"/>
      <c r="GH55" s="417"/>
      <c r="GI55" s="417"/>
      <c r="GJ55" s="417"/>
      <c r="GK55" s="417"/>
      <c r="GL55" s="417"/>
      <c r="GM55" s="417"/>
      <c r="GN55" s="417"/>
      <c r="GO55" s="417"/>
      <c r="GP55" s="417"/>
      <c r="GQ55" s="417"/>
      <c r="GR55" s="417"/>
      <c r="GS55" s="417"/>
      <c r="GT55" s="417"/>
      <c r="GU55" s="417"/>
      <c r="GV55" s="417"/>
      <c r="GW55" s="417"/>
      <c r="GX55" s="417"/>
      <c r="GY55" s="417"/>
      <c r="GZ55" s="417"/>
      <c r="HA55" s="417"/>
      <c r="HB55" s="417"/>
      <c r="HC55" s="417"/>
      <c r="HD55" s="417"/>
      <c r="HE55" s="417"/>
      <c r="HF55" s="417"/>
      <c r="HG55" s="417"/>
      <c r="HH55" s="417"/>
      <c r="HI55" s="417"/>
      <c r="HJ55" s="417"/>
      <c r="HK55" s="417"/>
      <c r="HL55" s="417"/>
      <c r="HM55" s="417"/>
      <c r="HN55" s="417"/>
      <c r="HO55" s="417"/>
      <c r="HP55" s="417"/>
      <c r="HQ55" s="417"/>
      <c r="HR55" s="417"/>
      <c r="HS55" s="417"/>
      <c r="HT55" s="417"/>
      <c r="HU55" s="417"/>
      <c r="HV55" s="417"/>
      <c r="HW55" s="417"/>
      <c r="HX55" s="417"/>
      <c r="HY55" s="417"/>
      <c r="HZ55" s="417"/>
      <c r="IA55" s="417"/>
      <c r="IB55" s="417"/>
      <c r="IC55" s="417"/>
      <c r="ID55" s="417"/>
      <c r="IE55" s="417"/>
      <c r="IF55" s="417"/>
      <c r="IG55" s="417"/>
      <c r="IH55" s="417"/>
      <c r="II55" s="417"/>
      <c r="IJ55" s="417"/>
      <c r="IK55" s="417"/>
      <c r="IL55" s="417"/>
      <c r="IM55" s="417"/>
      <c r="IN55" s="417"/>
      <c r="IO55" s="417"/>
      <c r="IP55" s="417"/>
      <c r="IQ55" s="417"/>
      <c r="IR55" s="417"/>
      <c r="IS55" s="417"/>
      <c r="IT55" s="417"/>
      <c r="IU55" s="417"/>
      <c r="IV55" s="417"/>
      <c r="IW55" s="417"/>
      <c r="IX55" s="417"/>
      <c r="IY55" s="417"/>
      <c r="IZ55" s="417"/>
      <c r="JA55" s="417"/>
      <c r="JB55" s="417"/>
      <c r="JC55" s="417"/>
      <c r="JD55" s="417"/>
      <c r="JE55" s="417"/>
      <c r="JF55" s="417"/>
      <c r="JG55" s="417"/>
      <c r="JH55" s="417"/>
      <c r="JI55" s="417"/>
      <c r="JJ55" s="417"/>
      <c r="JK55" s="417"/>
      <c r="JL55" s="417"/>
      <c r="JM55" s="417"/>
      <c r="JN55" s="417"/>
      <c r="JO55" s="417"/>
      <c r="JP55" s="417"/>
      <c r="JQ55" s="417"/>
      <c r="JR55" s="417"/>
      <c r="JS55" s="417"/>
      <c r="JT55" s="417"/>
      <c r="JU55" s="417"/>
      <c r="JV55" s="417"/>
      <c r="JW55" s="417"/>
      <c r="JX55" s="417"/>
      <c r="JY55" s="417"/>
      <c r="JZ55" s="417"/>
      <c r="KA55" s="417"/>
      <c r="KB55" s="417"/>
      <c r="KC55" s="417"/>
      <c r="KD55" s="417"/>
      <c r="KE55" s="417"/>
      <c r="KF55" s="417"/>
      <c r="KG55" s="417"/>
      <c r="KH55" s="417"/>
      <c r="KI55" s="417"/>
      <c r="KJ55" s="417"/>
      <c r="KK55" s="417"/>
      <c r="KL55" s="417"/>
      <c r="KM55" s="417"/>
      <c r="KN55" s="1188"/>
      <c r="KO55" s="417"/>
      <c r="KP55" s="417"/>
      <c r="KQ55" s="417"/>
      <c r="KR55" s="417"/>
      <c r="KS55" s="417"/>
      <c r="KT55" s="417"/>
      <c r="KU55" s="417"/>
      <c r="KV55" s="417"/>
      <c r="KW55" s="417"/>
      <c r="KX55" s="417"/>
      <c r="KY55" s="417"/>
      <c r="KZ55" s="417"/>
      <c r="LA55" s="417"/>
      <c r="LB55" s="417"/>
      <c r="LC55" s="417"/>
      <c r="LD55" s="417"/>
      <c r="LE55" s="417"/>
      <c r="LF55" s="417"/>
      <c r="LG55" s="417"/>
      <c r="LH55" s="417"/>
      <c r="LI55" s="417"/>
      <c r="LJ55" s="417"/>
      <c r="LK55" s="417"/>
      <c r="LL55" s="417"/>
      <c r="LM55" s="417"/>
      <c r="LN55" s="417"/>
      <c r="LO55" s="1223"/>
      <c r="LP55" s="1223"/>
      <c r="LQ55" s="417"/>
      <c r="LR55" s="417"/>
      <c r="LS55" s="417"/>
      <c r="LT55" s="417"/>
      <c r="LU55" s="417"/>
      <c r="LV55" s="428"/>
      <c r="LW55" s="428"/>
      <c r="LX55" s="417"/>
      <c r="LY55" s="417"/>
      <c r="LZ55" s="417"/>
      <c r="MA55" s="417"/>
      <c r="MB55" s="417"/>
      <c r="MC55" s="417"/>
      <c r="MD55" s="417"/>
      <c r="ME55" s="417"/>
      <c r="MF55" s="417"/>
      <c r="MG55" s="417"/>
      <c r="MH55" s="417"/>
      <c r="MI55" s="417"/>
      <c r="MJ55" s="417"/>
      <c r="MK55" s="417"/>
      <c r="ML55" s="417"/>
      <c r="MM55" s="417"/>
      <c r="MN55" s="417"/>
      <c r="MO55" s="417"/>
      <c r="MP55" s="417"/>
      <c r="MQ55" s="417"/>
      <c r="MR55" s="417"/>
      <c r="MS55" s="417"/>
      <c r="MT55" s="417"/>
      <c r="MU55" s="417"/>
      <c r="MV55" s="417"/>
      <c r="MW55" s="417"/>
      <c r="MX55" s="417"/>
      <c r="MY55" s="417"/>
      <c r="MZ55" s="417"/>
      <c r="NA55" s="417"/>
      <c r="NB55" s="417"/>
      <c r="NC55" s="417"/>
      <c r="ND55" s="417"/>
      <c r="NE55" s="417"/>
      <c r="NF55" s="417"/>
      <c r="NG55" s="417"/>
      <c r="NH55" s="417"/>
    </row>
    <row r="56" spans="1:372" ht="15" customHeight="1">
      <c r="A56" s="62" t="s">
        <v>745</v>
      </c>
      <c r="B56" s="417">
        <v>97</v>
      </c>
      <c r="C56" s="417">
        <v>640</v>
      </c>
      <c r="D56" s="417">
        <v>0</v>
      </c>
      <c r="E56" s="417">
        <v>0</v>
      </c>
      <c r="F56" s="417">
        <v>0</v>
      </c>
      <c r="G56" s="417">
        <v>470</v>
      </c>
      <c r="H56" s="417">
        <v>355</v>
      </c>
      <c r="I56" s="417">
        <v>355</v>
      </c>
      <c r="J56" s="417">
        <v>0</v>
      </c>
      <c r="K56" s="417">
        <v>0</v>
      </c>
      <c r="L56" s="417">
        <v>0</v>
      </c>
      <c r="M56" s="417">
        <v>0</v>
      </c>
      <c r="N56" s="417">
        <v>0</v>
      </c>
      <c r="O56" s="417">
        <v>0</v>
      </c>
      <c r="P56" s="417">
        <v>0</v>
      </c>
      <c r="Q56" s="417">
        <v>0</v>
      </c>
      <c r="R56" s="417">
        <v>0</v>
      </c>
      <c r="S56" s="417">
        <v>0</v>
      </c>
      <c r="T56" s="417">
        <v>0</v>
      </c>
      <c r="U56" s="417">
        <v>25</v>
      </c>
      <c r="V56" s="417">
        <v>0</v>
      </c>
      <c r="W56" s="417">
        <v>0</v>
      </c>
      <c r="X56" s="417">
        <v>0</v>
      </c>
      <c r="Y56" s="417">
        <v>142</v>
      </c>
      <c r="Z56" s="417">
        <v>0</v>
      </c>
      <c r="AA56" s="417">
        <v>0</v>
      </c>
      <c r="AB56" s="417">
        <v>362</v>
      </c>
      <c r="AC56" s="417">
        <v>245</v>
      </c>
      <c r="AD56" s="417">
        <v>116</v>
      </c>
      <c r="AE56" s="417">
        <v>0</v>
      </c>
      <c r="AF56" s="417">
        <v>0</v>
      </c>
      <c r="AG56" s="417">
        <v>809</v>
      </c>
      <c r="AH56" s="417">
        <v>0</v>
      </c>
      <c r="AI56" s="417">
        <v>0</v>
      </c>
      <c r="AJ56" s="417">
        <v>0</v>
      </c>
      <c r="AK56" s="417">
        <v>0</v>
      </c>
      <c r="AL56" s="417">
        <v>0</v>
      </c>
      <c r="AM56" s="417">
        <v>2</v>
      </c>
      <c r="AN56" s="417">
        <v>0</v>
      </c>
      <c r="AO56" s="417">
        <v>0</v>
      </c>
      <c r="AP56" s="417">
        <v>0</v>
      </c>
      <c r="AQ56" s="417">
        <v>0</v>
      </c>
      <c r="AR56" s="417">
        <v>0</v>
      </c>
      <c r="AS56" s="417">
        <v>0</v>
      </c>
      <c r="AT56" s="417">
        <v>1363</v>
      </c>
      <c r="AU56" s="417">
        <v>3096</v>
      </c>
      <c r="AV56" s="417">
        <v>5009</v>
      </c>
      <c r="AW56" s="417">
        <v>3569</v>
      </c>
      <c r="AX56" s="417">
        <v>3568</v>
      </c>
      <c r="AY56" s="417">
        <v>3568</v>
      </c>
      <c r="AZ56" s="417">
        <v>4089</v>
      </c>
      <c r="BA56" s="417">
        <v>1998</v>
      </c>
      <c r="BB56" s="417">
        <v>1370</v>
      </c>
      <c r="BC56" s="417">
        <v>561</v>
      </c>
      <c r="BD56" s="417">
        <v>447</v>
      </c>
      <c r="BE56" s="417">
        <v>446</v>
      </c>
      <c r="BF56" s="417">
        <v>446</v>
      </c>
      <c r="BG56" s="417">
        <v>315</v>
      </c>
      <c r="BH56" s="417">
        <v>658</v>
      </c>
      <c r="BI56" s="417">
        <v>89</v>
      </c>
      <c r="BJ56" s="417">
        <v>186</v>
      </c>
      <c r="BK56" s="417">
        <v>561</v>
      </c>
      <c r="BL56" s="417">
        <v>54</v>
      </c>
      <c r="BM56" s="417">
        <v>54</v>
      </c>
      <c r="BN56" s="417">
        <v>6</v>
      </c>
      <c r="BO56" s="417">
        <v>2</v>
      </c>
      <c r="BP56" s="417">
        <v>2</v>
      </c>
      <c r="BQ56" s="417">
        <v>0</v>
      </c>
      <c r="BR56" s="417">
        <v>0</v>
      </c>
      <c r="BS56" s="417">
        <v>0</v>
      </c>
      <c r="BT56" s="417">
        <v>0</v>
      </c>
      <c r="BU56" s="417">
        <v>0</v>
      </c>
      <c r="BV56" s="417">
        <v>0</v>
      </c>
      <c r="BW56" s="417">
        <v>0</v>
      </c>
      <c r="BX56" s="417">
        <v>0</v>
      </c>
      <c r="BY56" s="417">
        <v>0</v>
      </c>
      <c r="BZ56" s="417">
        <v>0</v>
      </c>
      <c r="CA56" s="417">
        <v>0</v>
      </c>
      <c r="CB56" s="417">
        <v>0</v>
      </c>
      <c r="CC56" s="417">
        <v>0</v>
      </c>
      <c r="CD56" s="417">
        <v>0</v>
      </c>
      <c r="CE56" s="417">
        <v>0</v>
      </c>
      <c r="CF56" s="417">
        <v>0</v>
      </c>
      <c r="CG56" s="417">
        <v>0</v>
      </c>
      <c r="CH56" s="417">
        <v>0</v>
      </c>
      <c r="CI56" s="417">
        <v>0</v>
      </c>
      <c r="CJ56" s="417">
        <v>0</v>
      </c>
      <c r="CK56" s="417">
        <v>207</v>
      </c>
      <c r="CL56" s="417">
        <v>31</v>
      </c>
      <c r="CM56" s="417">
        <v>171</v>
      </c>
      <c r="CN56" s="417">
        <v>31</v>
      </c>
      <c r="CO56" s="417">
        <v>31</v>
      </c>
      <c r="CP56" s="417">
        <v>432</v>
      </c>
      <c r="CQ56" s="417">
        <v>2895</v>
      </c>
      <c r="CR56" s="417">
        <v>1180</v>
      </c>
      <c r="CS56" s="417">
        <v>1058</v>
      </c>
      <c r="CT56" s="417">
        <v>721</v>
      </c>
      <c r="CU56" s="417">
        <v>715</v>
      </c>
      <c r="CV56" s="417">
        <v>715</v>
      </c>
      <c r="CW56" s="417">
        <v>715</v>
      </c>
      <c r="CX56" s="417">
        <v>715</v>
      </c>
      <c r="CY56" s="417">
        <v>1</v>
      </c>
      <c r="CZ56" s="417">
        <v>1</v>
      </c>
      <c r="DA56" s="417">
        <v>0</v>
      </c>
      <c r="DB56" s="417">
        <v>0</v>
      </c>
      <c r="DC56" s="417">
        <v>0</v>
      </c>
      <c r="DD56" s="417">
        <v>0</v>
      </c>
      <c r="DE56" s="417">
        <v>0</v>
      </c>
      <c r="DF56" s="417">
        <v>0</v>
      </c>
      <c r="DG56" s="417">
        <v>0</v>
      </c>
      <c r="DH56" s="417">
        <v>0</v>
      </c>
      <c r="DI56" s="417">
        <v>0</v>
      </c>
      <c r="DJ56" s="417">
        <v>0</v>
      </c>
      <c r="DK56" s="417">
        <v>0</v>
      </c>
      <c r="DL56" s="417">
        <v>0</v>
      </c>
      <c r="DM56" s="417">
        <v>0</v>
      </c>
      <c r="DN56" s="417">
        <v>0</v>
      </c>
      <c r="DO56" s="417">
        <v>0</v>
      </c>
      <c r="DP56" s="417">
        <v>0</v>
      </c>
      <c r="DQ56" s="417">
        <v>0</v>
      </c>
      <c r="DR56" s="417">
        <v>0</v>
      </c>
      <c r="DS56" s="417">
        <v>0</v>
      </c>
      <c r="DT56" s="417">
        <v>0</v>
      </c>
      <c r="DU56" s="417">
        <v>468</v>
      </c>
      <c r="DV56" s="417">
        <v>26</v>
      </c>
      <c r="DW56" s="417">
        <v>0</v>
      </c>
      <c r="DX56" s="417">
        <v>0</v>
      </c>
      <c r="DY56" s="417">
        <v>152</v>
      </c>
      <c r="DZ56" s="417">
        <v>5</v>
      </c>
      <c r="EA56" s="417">
        <v>0</v>
      </c>
      <c r="EB56" s="417">
        <v>2653</v>
      </c>
      <c r="EC56" s="417">
        <v>1137</v>
      </c>
      <c r="ED56" s="417">
        <v>30</v>
      </c>
      <c r="EE56" s="417">
        <v>6</v>
      </c>
      <c r="EF56" s="417">
        <v>0</v>
      </c>
      <c r="EG56" s="417"/>
      <c r="EH56" s="417"/>
      <c r="EI56" s="417"/>
      <c r="EJ56" s="417"/>
      <c r="EK56" s="417"/>
      <c r="EL56" s="417"/>
      <c r="EM56" s="417"/>
      <c r="EN56" s="417"/>
      <c r="EO56" s="417"/>
      <c r="EP56" s="417"/>
      <c r="EQ56" s="417"/>
      <c r="ER56" s="417"/>
      <c r="ES56" s="417"/>
      <c r="ET56" s="417"/>
      <c r="EU56" s="417"/>
      <c r="EV56" s="417"/>
      <c r="EW56" s="417"/>
      <c r="EX56" s="417"/>
      <c r="EY56" s="417"/>
      <c r="EZ56" s="417"/>
      <c r="FA56" s="417"/>
      <c r="FB56" s="417"/>
      <c r="FC56" s="417"/>
      <c r="FD56" s="417"/>
      <c r="FE56" s="417"/>
      <c r="FF56" s="417"/>
      <c r="FG56" s="417"/>
      <c r="FH56" s="417"/>
      <c r="FI56" s="417"/>
      <c r="FJ56" s="417"/>
      <c r="FK56" s="417"/>
      <c r="FL56" s="417"/>
      <c r="FM56" s="417"/>
      <c r="FN56" s="417"/>
      <c r="FO56" s="417"/>
      <c r="FP56" s="417"/>
      <c r="FQ56" s="417"/>
      <c r="FR56" s="417"/>
      <c r="FS56" s="417"/>
      <c r="FT56" s="417"/>
      <c r="FU56" s="417"/>
      <c r="FV56" s="417"/>
      <c r="FW56" s="417"/>
      <c r="FX56" s="417"/>
      <c r="FY56" s="417"/>
      <c r="FZ56" s="417"/>
      <c r="GA56" s="417"/>
      <c r="GB56" s="417"/>
      <c r="GC56" s="417"/>
      <c r="GD56" s="417"/>
      <c r="GE56" s="417"/>
      <c r="GF56" s="417"/>
      <c r="GG56" s="417"/>
      <c r="GH56" s="417"/>
      <c r="GI56" s="417"/>
      <c r="GJ56" s="417"/>
      <c r="GK56" s="417"/>
      <c r="GL56" s="417"/>
      <c r="GM56" s="417"/>
      <c r="GN56" s="417"/>
      <c r="GO56" s="417"/>
      <c r="GP56" s="417"/>
      <c r="GQ56" s="417"/>
      <c r="GR56" s="417"/>
      <c r="GS56" s="417"/>
      <c r="GT56" s="417"/>
      <c r="GU56" s="417"/>
      <c r="GV56" s="417"/>
      <c r="GW56" s="417"/>
      <c r="GX56" s="417"/>
      <c r="GY56" s="417"/>
      <c r="GZ56" s="417"/>
      <c r="HA56" s="417"/>
      <c r="HB56" s="417"/>
      <c r="HC56" s="417"/>
      <c r="HD56" s="417"/>
      <c r="HE56" s="417"/>
      <c r="HF56" s="417"/>
      <c r="HG56" s="417"/>
      <c r="HH56" s="417"/>
      <c r="HI56" s="417"/>
      <c r="HJ56" s="417"/>
      <c r="HK56" s="417"/>
      <c r="HL56" s="417"/>
      <c r="HM56" s="417"/>
      <c r="HN56" s="417"/>
      <c r="HO56" s="417"/>
      <c r="HP56" s="417"/>
      <c r="HQ56" s="417"/>
      <c r="HR56" s="417"/>
      <c r="HS56" s="417"/>
      <c r="HT56" s="417"/>
      <c r="HU56" s="417"/>
      <c r="HV56" s="417"/>
      <c r="HW56" s="417"/>
      <c r="HX56" s="417"/>
      <c r="HY56" s="417"/>
      <c r="HZ56" s="417"/>
      <c r="IA56" s="417"/>
      <c r="IB56" s="417"/>
      <c r="IC56" s="417"/>
      <c r="ID56" s="417"/>
      <c r="IE56" s="417"/>
      <c r="IF56" s="417"/>
      <c r="IG56" s="417"/>
      <c r="IH56" s="417"/>
      <c r="II56" s="417"/>
      <c r="IJ56" s="417"/>
      <c r="IK56" s="417"/>
      <c r="IL56" s="417"/>
      <c r="IM56" s="417"/>
      <c r="IN56" s="417"/>
      <c r="IO56" s="417"/>
      <c r="IP56" s="417"/>
      <c r="IQ56" s="417"/>
      <c r="IR56" s="417"/>
      <c r="IS56" s="417"/>
      <c r="IT56" s="417"/>
      <c r="IU56" s="417"/>
      <c r="IV56" s="417"/>
      <c r="IW56" s="417"/>
      <c r="IX56" s="417"/>
      <c r="IY56" s="417"/>
      <c r="IZ56" s="417"/>
      <c r="JA56" s="417"/>
      <c r="JB56" s="417"/>
      <c r="JC56" s="417"/>
      <c r="JD56" s="417"/>
      <c r="JE56" s="417"/>
      <c r="JF56" s="417"/>
      <c r="JG56" s="417"/>
      <c r="JH56" s="417"/>
      <c r="JI56" s="417"/>
      <c r="JJ56" s="417"/>
      <c r="JK56" s="417"/>
      <c r="JL56" s="417"/>
      <c r="JM56" s="417"/>
      <c r="JN56" s="417"/>
      <c r="JO56" s="417"/>
      <c r="JP56" s="417"/>
      <c r="JQ56" s="417"/>
      <c r="JR56" s="417"/>
      <c r="JS56" s="417"/>
      <c r="JT56" s="417"/>
      <c r="JU56" s="417"/>
      <c r="JV56" s="417"/>
      <c r="JW56" s="417"/>
      <c r="JX56" s="417"/>
      <c r="JY56" s="417"/>
      <c r="JZ56" s="417"/>
      <c r="KA56" s="417"/>
      <c r="KB56" s="417"/>
      <c r="KC56" s="417"/>
      <c r="KD56" s="417"/>
      <c r="KE56" s="417"/>
      <c r="KF56" s="417"/>
      <c r="KG56" s="417"/>
      <c r="KH56" s="417"/>
      <c r="KI56" s="417"/>
      <c r="KJ56" s="417"/>
      <c r="KK56" s="417"/>
      <c r="KL56" s="417"/>
      <c r="KM56" s="417"/>
      <c r="KN56" s="1188"/>
      <c r="KO56" s="417"/>
      <c r="KP56" s="417"/>
      <c r="KQ56" s="417"/>
      <c r="KR56" s="417"/>
      <c r="KS56" s="417"/>
      <c r="KT56" s="417"/>
      <c r="KU56" s="417"/>
      <c r="KV56" s="417"/>
      <c r="KW56" s="417"/>
      <c r="KX56" s="417"/>
      <c r="KY56" s="417"/>
      <c r="KZ56" s="417"/>
      <c r="LA56" s="417"/>
      <c r="LB56" s="417"/>
      <c r="LC56" s="417"/>
      <c r="LD56" s="417"/>
      <c r="LE56" s="417"/>
      <c r="LF56" s="417"/>
      <c r="LG56" s="417"/>
      <c r="LH56" s="417"/>
      <c r="LI56" s="417"/>
      <c r="LJ56" s="417"/>
      <c r="LK56" s="417"/>
      <c r="LL56" s="417"/>
      <c r="LM56" s="417"/>
      <c r="LN56" s="417"/>
      <c r="LO56" s="1223"/>
      <c r="LP56" s="1223"/>
      <c r="LQ56" s="417"/>
      <c r="LR56" s="417"/>
      <c r="LS56" s="417"/>
      <c r="LT56" s="417"/>
      <c r="LU56" s="417"/>
      <c r="LV56" s="428"/>
      <c r="LW56" s="428"/>
      <c r="LX56" s="417"/>
      <c r="LY56" s="417"/>
      <c r="LZ56" s="417"/>
      <c r="MA56" s="417"/>
      <c r="MB56" s="417"/>
      <c r="MC56" s="417"/>
      <c r="MD56" s="417"/>
      <c r="ME56" s="417"/>
      <c r="MF56" s="417"/>
      <c r="MG56" s="417"/>
      <c r="MH56" s="417"/>
      <c r="MI56" s="417"/>
      <c r="MJ56" s="417"/>
      <c r="MK56" s="417"/>
      <c r="ML56" s="417"/>
      <c r="MM56" s="417"/>
      <c r="MN56" s="417"/>
      <c r="MO56" s="417"/>
      <c r="MP56" s="417"/>
      <c r="MQ56" s="417"/>
      <c r="MR56" s="417"/>
      <c r="MS56" s="417"/>
      <c r="MT56" s="417"/>
      <c r="MU56" s="417"/>
      <c r="MV56" s="417"/>
      <c r="MW56" s="417"/>
      <c r="MX56" s="417"/>
      <c r="MY56" s="417"/>
      <c r="MZ56" s="417"/>
      <c r="NA56" s="417"/>
      <c r="NB56" s="417"/>
      <c r="NC56" s="417"/>
      <c r="ND56" s="417"/>
      <c r="NE56" s="417"/>
      <c r="NF56" s="417"/>
      <c r="NG56" s="417"/>
      <c r="NH56" s="417"/>
    </row>
    <row r="57" spans="1:372" ht="15" customHeight="1">
      <c r="A57" s="324" t="s">
        <v>746</v>
      </c>
      <c r="B57" s="417">
        <v>76</v>
      </c>
      <c r="C57" s="417">
        <v>0</v>
      </c>
      <c r="D57" s="417">
        <v>40</v>
      </c>
      <c r="E57" s="417">
        <v>40</v>
      </c>
      <c r="F57" s="417">
        <v>33</v>
      </c>
      <c r="G57" s="417">
        <v>0</v>
      </c>
      <c r="H57" s="417">
        <v>8</v>
      </c>
      <c r="I57" s="417">
        <v>8</v>
      </c>
      <c r="J57" s="417">
        <v>5</v>
      </c>
      <c r="K57" s="417">
        <v>5</v>
      </c>
      <c r="L57" s="417">
        <v>5</v>
      </c>
      <c r="M57" s="417">
        <v>5</v>
      </c>
      <c r="N57" s="417">
        <v>0</v>
      </c>
      <c r="O57" s="417">
        <v>0</v>
      </c>
      <c r="P57" s="417">
        <v>0</v>
      </c>
      <c r="Q57" s="417">
        <v>0</v>
      </c>
      <c r="R57" s="417">
        <v>0</v>
      </c>
      <c r="S57" s="417">
        <v>0</v>
      </c>
      <c r="T57" s="417">
        <v>0</v>
      </c>
      <c r="U57" s="417">
        <v>9</v>
      </c>
      <c r="V57" s="417">
        <v>0</v>
      </c>
      <c r="W57" s="417">
        <v>0</v>
      </c>
      <c r="X57" s="417">
        <v>0</v>
      </c>
      <c r="Y57" s="417">
        <v>30</v>
      </c>
      <c r="Z57" s="417">
        <v>0</v>
      </c>
      <c r="AA57" s="417">
        <v>1</v>
      </c>
      <c r="AB57" s="417">
        <v>0</v>
      </c>
      <c r="AC57" s="417">
        <v>31</v>
      </c>
      <c r="AD57" s="417">
        <v>11</v>
      </c>
      <c r="AE57" s="417">
        <v>0</v>
      </c>
      <c r="AF57" s="417">
        <v>0</v>
      </c>
      <c r="AG57" s="417">
        <v>70</v>
      </c>
      <c r="AH57" s="417">
        <v>70</v>
      </c>
      <c r="AI57" s="417">
        <v>40</v>
      </c>
      <c r="AJ57" s="417">
        <v>27</v>
      </c>
      <c r="AK57" s="417">
        <v>2</v>
      </c>
      <c r="AL57" s="417">
        <v>9</v>
      </c>
      <c r="AM57" s="417">
        <v>0</v>
      </c>
      <c r="AN57" s="417">
        <v>86</v>
      </c>
      <c r="AO57" s="417">
        <v>6</v>
      </c>
      <c r="AP57" s="417">
        <v>15</v>
      </c>
      <c r="AQ57" s="417">
        <v>0</v>
      </c>
      <c r="AR57" s="417">
        <v>0</v>
      </c>
      <c r="AS57" s="417">
        <v>0</v>
      </c>
      <c r="AT57" s="417">
        <v>0</v>
      </c>
      <c r="AU57" s="417">
        <v>29</v>
      </c>
      <c r="AV57" s="417">
        <v>76</v>
      </c>
      <c r="AW57" s="417">
        <v>5</v>
      </c>
      <c r="AX57" s="417">
        <v>5</v>
      </c>
      <c r="AY57" s="417">
        <v>5</v>
      </c>
      <c r="AZ57" s="417">
        <v>4</v>
      </c>
      <c r="BA57" s="417">
        <v>51</v>
      </c>
      <c r="BB57" s="417">
        <v>29</v>
      </c>
      <c r="BC57" s="417">
        <v>99</v>
      </c>
      <c r="BD57" s="417">
        <v>43</v>
      </c>
      <c r="BE57" s="417">
        <v>9</v>
      </c>
      <c r="BF57" s="417">
        <v>9</v>
      </c>
      <c r="BG57" s="417">
        <v>64</v>
      </c>
      <c r="BH57" s="417">
        <v>19</v>
      </c>
      <c r="BI57" s="417">
        <v>1</v>
      </c>
      <c r="BJ57" s="417">
        <v>3</v>
      </c>
      <c r="BK57" s="417">
        <v>0</v>
      </c>
      <c r="BL57" s="417">
        <v>33</v>
      </c>
      <c r="BM57" s="417">
        <v>33</v>
      </c>
      <c r="BN57" s="417">
        <v>21</v>
      </c>
      <c r="BO57" s="417">
        <v>0</v>
      </c>
      <c r="BP57" s="417">
        <v>0</v>
      </c>
      <c r="BQ57" s="417">
        <v>0</v>
      </c>
      <c r="BR57" s="417">
        <v>0</v>
      </c>
      <c r="BS57" s="417">
        <v>0</v>
      </c>
      <c r="BT57" s="417">
        <v>0</v>
      </c>
      <c r="BU57" s="417">
        <v>29</v>
      </c>
      <c r="BV57" s="417">
        <v>0</v>
      </c>
      <c r="BW57" s="417">
        <v>0</v>
      </c>
      <c r="BX57" s="417">
        <v>0</v>
      </c>
      <c r="BY57" s="417">
        <v>0</v>
      </c>
      <c r="BZ57" s="417">
        <v>0</v>
      </c>
      <c r="CA57" s="417">
        <v>0</v>
      </c>
      <c r="CB57" s="417">
        <v>0</v>
      </c>
      <c r="CC57" s="417">
        <v>0</v>
      </c>
      <c r="CD57" s="417">
        <v>0</v>
      </c>
      <c r="CE57" s="417">
        <v>0</v>
      </c>
      <c r="CF57" s="417">
        <v>0</v>
      </c>
      <c r="CG57" s="417">
        <v>0</v>
      </c>
      <c r="CH57" s="417">
        <v>0</v>
      </c>
      <c r="CI57" s="417">
        <v>0</v>
      </c>
      <c r="CJ57" s="417">
        <v>0</v>
      </c>
      <c r="CK57" s="417">
        <v>0</v>
      </c>
      <c r="CL57" s="417">
        <v>0</v>
      </c>
      <c r="CM57" s="417">
        <v>0</v>
      </c>
      <c r="CN57" s="417">
        <v>0</v>
      </c>
      <c r="CO57" s="417">
        <v>0</v>
      </c>
      <c r="CP57" s="417">
        <v>0</v>
      </c>
      <c r="CQ57" s="417">
        <v>31</v>
      </c>
      <c r="CR57" s="417">
        <v>32</v>
      </c>
      <c r="CS57" s="417">
        <v>64</v>
      </c>
      <c r="CT57" s="417">
        <v>11</v>
      </c>
      <c r="CU57" s="417">
        <v>9</v>
      </c>
      <c r="CV57" s="417">
        <v>9</v>
      </c>
      <c r="CW57" s="417">
        <v>0</v>
      </c>
      <c r="CX57" s="417">
        <v>0</v>
      </c>
      <c r="CY57" s="417">
        <v>0</v>
      </c>
      <c r="CZ57" s="417">
        <v>0</v>
      </c>
      <c r="DA57" s="417">
        <v>0</v>
      </c>
      <c r="DB57" s="417">
        <v>0</v>
      </c>
      <c r="DC57" s="417">
        <v>0</v>
      </c>
      <c r="DD57" s="417">
        <v>0</v>
      </c>
      <c r="DE57" s="417">
        <v>0</v>
      </c>
      <c r="DF57" s="417">
        <v>0</v>
      </c>
      <c r="DG57" s="417">
        <v>0</v>
      </c>
      <c r="DH57" s="417">
        <v>0</v>
      </c>
      <c r="DI57" s="417">
        <v>0</v>
      </c>
      <c r="DJ57" s="417">
        <v>0</v>
      </c>
      <c r="DK57" s="417">
        <v>0</v>
      </c>
      <c r="DL57" s="417">
        <v>0</v>
      </c>
      <c r="DM57" s="417">
        <v>0</v>
      </c>
      <c r="DN57" s="417">
        <v>0</v>
      </c>
      <c r="DO57" s="417">
        <v>0</v>
      </c>
      <c r="DP57" s="417">
        <v>0</v>
      </c>
      <c r="DQ57" s="417">
        <v>0</v>
      </c>
      <c r="DR57" s="417">
        <v>0</v>
      </c>
      <c r="DS57" s="417">
        <v>0</v>
      </c>
      <c r="DT57" s="417">
        <v>0</v>
      </c>
      <c r="DU57" s="417">
        <v>0</v>
      </c>
      <c r="DV57" s="417">
        <v>1</v>
      </c>
      <c r="DW57" s="417">
        <v>8</v>
      </c>
      <c r="DX57" s="417">
        <v>0</v>
      </c>
      <c r="DY57" s="417">
        <v>32</v>
      </c>
      <c r="DZ57" s="417">
        <v>20</v>
      </c>
      <c r="EA57" s="417">
        <v>0</v>
      </c>
      <c r="EB57" s="417">
        <v>26</v>
      </c>
      <c r="EC57" s="417">
        <v>16</v>
      </c>
      <c r="ED57" s="417">
        <v>72</v>
      </c>
      <c r="EE57" s="417">
        <v>73</v>
      </c>
      <c r="EF57" s="417">
        <v>0</v>
      </c>
      <c r="EG57" s="417"/>
      <c r="EH57" s="417"/>
      <c r="EI57" s="417"/>
      <c r="EJ57" s="417"/>
      <c r="EK57" s="417"/>
      <c r="EL57" s="417"/>
      <c r="EM57" s="417"/>
      <c r="EN57" s="417"/>
      <c r="EO57" s="417"/>
      <c r="EP57" s="417"/>
      <c r="EQ57" s="417"/>
      <c r="ER57" s="417"/>
      <c r="ES57" s="417"/>
      <c r="ET57" s="417"/>
      <c r="EU57" s="417"/>
      <c r="EV57" s="417"/>
      <c r="EW57" s="417"/>
      <c r="EX57" s="417"/>
      <c r="EY57" s="417"/>
      <c r="EZ57" s="417"/>
      <c r="FA57" s="417"/>
      <c r="FB57" s="417"/>
      <c r="FC57" s="417"/>
      <c r="FD57" s="417"/>
      <c r="FE57" s="417"/>
      <c r="FF57" s="417"/>
      <c r="FG57" s="417"/>
      <c r="FH57" s="417"/>
      <c r="FI57" s="417"/>
      <c r="FJ57" s="417"/>
      <c r="FK57" s="417"/>
      <c r="FL57" s="417"/>
      <c r="FM57" s="417"/>
      <c r="FN57" s="417"/>
      <c r="FO57" s="417"/>
      <c r="FP57" s="417"/>
      <c r="FQ57" s="417"/>
      <c r="FR57" s="417"/>
      <c r="FS57" s="417"/>
      <c r="FT57" s="417"/>
      <c r="FU57" s="417"/>
      <c r="FV57" s="417"/>
      <c r="FW57" s="417"/>
      <c r="FX57" s="417"/>
      <c r="FY57" s="417"/>
      <c r="FZ57" s="417"/>
      <c r="GA57" s="417"/>
      <c r="GB57" s="417"/>
      <c r="GC57" s="417"/>
      <c r="GD57" s="417"/>
      <c r="GE57" s="417"/>
      <c r="GF57" s="417"/>
      <c r="GG57" s="417"/>
      <c r="GH57" s="417"/>
      <c r="GI57" s="417"/>
      <c r="GJ57" s="417"/>
      <c r="GK57" s="417"/>
      <c r="GL57" s="417"/>
      <c r="GM57" s="417"/>
      <c r="GN57" s="417"/>
      <c r="GO57" s="417"/>
      <c r="GP57" s="417"/>
      <c r="GQ57" s="417"/>
      <c r="GR57" s="417"/>
      <c r="GS57" s="417"/>
      <c r="GT57" s="417"/>
      <c r="GU57" s="417"/>
      <c r="GV57" s="417"/>
      <c r="GW57" s="417"/>
      <c r="GX57" s="417"/>
      <c r="GY57" s="417"/>
      <c r="GZ57" s="417"/>
      <c r="HA57" s="417"/>
      <c r="HB57" s="417"/>
      <c r="HC57" s="417"/>
      <c r="HD57" s="417"/>
      <c r="HE57" s="417"/>
      <c r="HF57" s="417"/>
      <c r="HG57" s="417"/>
      <c r="HH57" s="417"/>
      <c r="HI57" s="417"/>
      <c r="HJ57" s="417"/>
      <c r="HK57" s="417"/>
      <c r="HL57" s="417"/>
      <c r="HM57" s="417"/>
      <c r="HN57" s="417"/>
      <c r="HO57" s="417"/>
      <c r="HP57" s="417"/>
      <c r="HQ57" s="417"/>
      <c r="HR57" s="417"/>
      <c r="HS57" s="417"/>
      <c r="HT57" s="417"/>
      <c r="HU57" s="417"/>
      <c r="HV57" s="417"/>
      <c r="HW57" s="417"/>
      <c r="HX57" s="417"/>
      <c r="HY57" s="417"/>
      <c r="HZ57" s="417"/>
      <c r="IA57" s="417"/>
      <c r="IB57" s="417"/>
      <c r="IC57" s="417"/>
      <c r="ID57" s="417"/>
      <c r="IE57" s="417"/>
      <c r="IF57" s="417"/>
      <c r="IG57" s="417"/>
      <c r="IH57" s="417"/>
      <c r="II57" s="417"/>
      <c r="IJ57" s="417"/>
      <c r="IK57" s="417"/>
      <c r="IL57" s="417"/>
      <c r="IM57" s="417"/>
      <c r="IN57" s="417"/>
      <c r="IO57" s="417"/>
      <c r="IP57" s="417"/>
      <c r="IQ57" s="417"/>
      <c r="IR57" s="417"/>
      <c r="IS57" s="417"/>
      <c r="IT57" s="417"/>
      <c r="IU57" s="417"/>
      <c r="IV57" s="417"/>
      <c r="IW57" s="417"/>
      <c r="IX57" s="417"/>
      <c r="IY57" s="417"/>
      <c r="IZ57" s="417"/>
      <c r="JA57" s="417"/>
      <c r="JB57" s="417"/>
      <c r="JC57" s="417"/>
      <c r="JD57" s="417"/>
      <c r="JE57" s="417"/>
      <c r="JF57" s="417"/>
      <c r="JG57" s="417"/>
      <c r="JH57" s="417"/>
      <c r="JI57" s="417"/>
      <c r="JJ57" s="417"/>
      <c r="JK57" s="417"/>
      <c r="JL57" s="417"/>
      <c r="JM57" s="417"/>
      <c r="JN57" s="417"/>
      <c r="JO57" s="417"/>
      <c r="JP57" s="417"/>
      <c r="JQ57" s="417"/>
      <c r="JR57" s="417"/>
      <c r="JS57" s="417"/>
      <c r="JT57" s="417"/>
      <c r="JU57" s="417"/>
      <c r="JV57" s="417"/>
      <c r="JW57" s="417"/>
      <c r="JX57" s="417"/>
      <c r="JY57" s="417"/>
      <c r="JZ57" s="417"/>
      <c r="KA57" s="417"/>
      <c r="KB57" s="417"/>
      <c r="KC57" s="417"/>
      <c r="KD57" s="417"/>
      <c r="KE57" s="417"/>
      <c r="KF57" s="417"/>
      <c r="KG57" s="417"/>
      <c r="KH57" s="417"/>
      <c r="KI57" s="417"/>
      <c r="KJ57" s="417"/>
      <c r="KK57" s="417"/>
      <c r="KL57" s="417"/>
      <c r="KM57" s="417"/>
      <c r="KN57" s="1188"/>
      <c r="KO57" s="417"/>
      <c r="KP57" s="417"/>
      <c r="KQ57" s="417"/>
      <c r="KR57" s="417"/>
      <c r="KS57" s="417"/>
      <c r="KT57" s="417"/>
      <c r="KU57" s="417"/>
      <c r="KV57" s="417"/>
      <c r="KW57" s="417"/>
      <c r="KX57" s="417"/>
      <c r="KY57" s="417"/>
      <c r="KZ57" s="417"/>
      <c r="LA57" s="417"/>
      <c r="LB57" s="417"/>
      <c r="LC57" s="417"/>
      <c r="LD57" s="417"/>
      <c r="LE57" s="417"/>
      <c r="LF57" s="417"/>
      <c r="LG57" s="417"/>
      <c r="LH57" s="417"/>
      <c r="LI57" s="417"/>
      <c r="LJ57" s="417"/>
      <c r="LK57" s="417"/>
      <c r="LL57" s="417"/>
      <c r="LM57" s="417"/>
      <c r="LN57" s="417"/>
      <c r="LO57" s="1223"/>
      <c r="LP57" s="1223"/>
      <c r="LQ57" s="417"/>
      <c r="LR57" s="417"/>
      <c r="LS57" s="417"/>
      <c r="LT57" s="417"/>
      <c r="LU57" s="417"/>
      <c r="LV57" s="428"/>
      <c r="LW57" s="428"/>
      <c r="LX57" s="417"/>
      <c r="LY57" s="417"/>
      <c r="LZ57" s="417"/>
      <c r="MA57" s="417"/>
      <c r="MB57" s="417"/>
      <c r="MC57" s="417"/>
      <c r="MD57" s="417"/>
      <c r="ME57" s="417"/>
      <c r="MF57" s="417"/>
      <c r="MG57" s="417"/>
      <c r="MH57" s="417"/>
      <c r="MI57" s="417"/>
      <c r="MJ57" s="417"/>
      <c r="MK57" s="417"/>
      <c r="ML57" s="417"/>
      <c r="MM57" s="417"/>
      <c r="MN57" s="417"/>
      <c r="MO57" s="417"/>
      <c r="MP57" s="417"/>
      <c r="MQ57" s="417"/>
      <c r="MR57" s="417"/>
      <c r="MS57" s="417"/>
      <c r="MT57" s="417"/>
      <c r="MU57" s="417"/>
      <c r="MV57" s="417"/>
      <c r="MW57" s="417"/>
      <c r="MX57" s="417"/>
      <c r="MY57" s="417"/>
      <c r="MZ57" s="417"/>
      <c r="NA57" s="417"/>
      <c r="NB57" s="417"/>
      <c r="NC57" s="417"/>
      <c r="ND57" s="417"/>
      <c r="NE57" s="417"/>
      <c r="NF57" s="417"/>
      <c r="NG57" s="417"/>
      <c r="NH57" s="417"/>
    </row>
    <row r="58" spans="1:372" ht="15" customHeight="1">
      <c r="A58" s="324" t="s">
        <v>747</v>
      </c>
      <c r="B58" s="417">
        <v>0</v>
      </c>
      <c r="C58" s="417">
        <v>0</v>
      </c>
      <c r="D58" s="417">
        <v>0</v>
      </c>
      <c r="E58" s="417">
        <v>0</v>
      </c>
      <c r="F58" s="417">
        <v>7</v>
      </c>
      <c r="G58" s="417">
        <v>0</v>
      </c>
      <c r="H58" s="417">
        <v>0</v>
      </c>
      <c r="I58" s="417">
        <v>0</v>
      </c>
      <c r="J58" s="417">
        <v>0</v>
      </c>
      <c r="K58" s="417">
        <v>0</v>
      </c>
      <c r="L58" s="417">
        <v>0</v>
      </c>
      <c r="M58" s="417">
        <v>0</v>
      </c>
      <c r="N58" s="417">
        <v>0</v>
      </c>
      <c r="O58" s="417">
        <v>0</v>
      </c>
      <c r="P58" s="417">
        <v>0</v>
      </c>
      <c r="Q58" s="417">
        <v>0</v>
      </c>
      <c r="R58" s="417">
        <v>0</v>
      </c>
      <c r="S58" s="417">
        <v>0</v>
      </c>
      <c r="T58" s="417">
        <v>0</v>
      </c>
      <c r="U58" s="417">
        <v>24</v>
      </c>
      <c r="V58" s="417">
        <v>0</v>
      </c>
      <c r="W58" s="417">
        <v>0</v>
      </c>
      <c r="X58" s="417">
        <v>0</v>
      </c>
      <c r="Y58" s="417">
        <v>0</v>
      </c>
      <c r="Z58" s="417">
        <v>0</v>
      </c>
      <c r="AA58" s="417">
        <v>0</v>
      </c>
      <c r="AB58" s="417">
        <v>0</v>
      </c>
      <c r="AC58" s="417">
        <v>0</v>
      </c>
      <c r="AD58" s="417">
        <v>26</v>
      </c>
      <c r="AE58" s="417">
        <v>0</v>
      </c>
      <c r="AF58" s="417">
        <v>0</v>
      </c>
      <c r="AG58" s="417">
        <v>0</v>
      </c>
      <c r="AH58" s="417">
        <v>0</v>
      </c>
      <c r="AI58" s="417">
        <v>67</v>
      </c>
      <c r="AJ58" s="417">
        <v>80</v>
      </c>
      <c r="AK58" s="417">
        <v>42</v>
      </c>
      <c r="AL58" s="417">
        <v>0</v>
      </c>
      <c r="AM58" s="417">
        <v>707</v>
      </c>
      <c r="AN58" s="417">
        <v>0</v>
      </c>
      <c r="AO58" s="417">
        <v>0</v>
      </c>
      <c r="AP58" s="417">
        <v>0</v>
      </c>
      <c r="AQ58" s="417">
        <v>0</v>
      </c>
      <c r="AR58" s="417">
        <v>0</v>
      </c>
      <c r="AS58" s="417">
        <v>0</v>
      </c>
      <c r="AT58" s="417">
        <v>0</v>
      </c>
      <c r="AU58" s="417">
        <v>0</v>
      </c>
      <c r="AV58" s="417">
        <v>0</v>
      </c>
      <c r="AW58" s="417">
        <v>0</v>
      </c>
      <c r="AX58" s="417">
        <v>0</v>
      </c>
      <c r="AY58" s="417">
        <v>0</v>
      </c>
      <c r="AZ58" s="417">
        <v>78</v>
      </c>
      <c r="BA58" s="417">
        <v>52</v>
      </c>
      <c r="BB58" s="417">
        <v>115</v>
      </c>
      <c r="BC58" s="417">
        <v>54</v>
      </c>
      <c r="BD58" s="417">
        <v>164</v>
      </c>
      <c r="BE58" s="417">
        <v>169</v>
      </c>
      <c r="BF58" s="417">
        <v>0</v>
      </c>
      <c r="BG58" s="417">
        <v>0</v>
      </c>
      <c r="BH58" s="417">
        <v>0</v>
      </c>
      <c r="BI58" s="417">
        <v>0</v>
      </c>
      <c r="BJ58" s="417">
        <v>18</v>
      </c>
      <c r="BK58" s="417">
        <v>0</v>
      </c>
      <c r="BL58" s="417">
        <v>0</v>
      </c>
      <c r="BM58" s="417">
        <v>0</v>
      </c>
      <c r="BN58" s="417">
        <v>0</v>
      </c>
      <c r="BO58" s="417">
        <v>13</v>
      </c>
      <c r="BP58" s="417">
        <v>2</v>
      </c>
      <c r="BQ58" s="417">
        <v>2</v>
      </c>
      <c r="BR58" s="417">
        <v>2</v>
      </c>
      <c r="BS58" s="417">
        <v>2</v>
      </c>
      <c r="BT58" s="417">
        <v>2</v>
      </c>
      <c r="BU58" s="417">
        <v>10</v>
      </c>
      <c r="BV58" s="417">
        <v>39</v>
      </c>
      <c r="BW58" s="417">
        <v>2</v>
      </c>
      <c r="BX58" s="417">
        <v>2</v>
      </c>
      <c r="BY58" s="417">
        <v>0</v>
      </c>
      <c r="BZ58" s="417">
        <v>0</v>
      </c>
      <c r="CA58" s="417">
        <v>0</v>
      </c>
      <c r="CB58" s="417">
        <v>0</v>
      </c>
      <c r="CC58" s="417">
        <v>0</v>
      </c>
      <c r="CD58" s="417">
        <v>0</v>
      </c>
      <c r="CE58" s="417">
        <v>0</v>
      </c>
      <c r="CF58" s="417">
        <v>0</v>
      </c>
      <c r="CG58" s="417">
        <v>0</v>
      </c>
      <c r="CH58" s="417">
        <v>0</v>
      </c>
      <c r="CI58" s="417">
        <v>0</v>
      </c>
      <c r="CJ58" s="417">
        <v>0</v>
      </c>
      <c r="CK58" s="417">
        <v>23</v>
      </c>
      <c r="CL58" s="417">
        <v>0</v>
      </c>
      <c r="CM58" s="417">
        <v>0</v>
      </c>
      <c r="CN58" s="417">
        <v>0</v>
      </c>
      <c r="CO58" s="417">
        <v>0</v>
      </c>
      <c r="CP58" s="417">
        <v>0</v>
      </c>
      <c r="CQ58" s="417">
        <v>28</v>
      </c>
      <c r="CR58" s="417">
        <v>38</v>
      </c>
      <c r="CS58" s="417">
        <v>38</v>
      </c>
      <c r="CT58" s="417">
        <v>121</v>
      </c>
      <c r="CU58" s="417">
        <v>124</v>
      </c>
      <c r="CV58" s="417">
        <v>124</v>
      </c>
      <c r="CW58" s="417">
        <v>1</v>
      </c>
      <c r="CX58" s="417">
        <v>1</v>
      </c>
      <c r="CY58" s="417">
        <v>1</v>
      </c>
      <c r="CZ58" s="417">
        <v>0</v>
      </c>
      <c r="DA58" s="417">
        <v>0</v>
      </c>
      <c r="DB58" s="417">
        <v>0</v>
      </c>
      <c r="DC58" s="417">
        <v>0</v>
      </c>
      <c r="DD58" s="417">
        <v>0</v>
      </c>
      <c r="DE58" s="417">
        <v>0</v>
      </c>
      <c r="DF58" s="417">
        <v>0</v>
      </c>
      <c r="DG58" s="417">
        <v>0</v>
      </c>
      <c r="DH58" s="417">
        <v>0</v>
      </c>
      <c r="DI58" s="417">
        <v>0</v>
      </c>
      <c r="DJ58" s="417">
        <v>0</v>
      </c>
      <c r="DK58" s="417">
        <v>0</v>
      </c>
      <c r="DL58" s="417">
        <v>0</v>
      </c>
      <c r="DM58" s="417">
        <v>0</v>
      </c>
      <c r="DN58" s="417">
        <v>0</v>
      </c>
      <c r="DO58" s="417">
        <v>0</v>
      </c>
      <c r="DP58" s="417">
        <v>0</v>
      </c>
      <c r="DQ58" s="417">
        <v>0</v>
      </c>
      <c r="DR58" s="417">
        <v>0</v>
      </c>
      <c r="DS58" s="417">
        <v>0</v>
      </c>
      <c r="DT58" s="417">
        <v>0</v>
      </c>
      <c r="DU58" s="417">
        <v>0</v>
      </c>
      <c r="DV58" s="417">
        <v>5</v>
      </c>
      <c r="DW58" s="417">
        <v>5</v>
      </c>
      <c r="DX58" s="417">
        <v>0</v>
      </c>
      <c r="DY58" s="417">
        <v>0</v>
      </c>
      <c r="DZ58" s="417">
        <v>0</v>
      </c>
      <c r="EA58" s="417">
        <v>0</v>
      </c>
      <c r="EB58" s="417">
        <v>0</v>
      </c>
      <c r="EC58" s="417">
        <v>10</v>
      </c>
      <c r="ED58" s="417">
        <v>33</v>
      </c>
      <c r="EE58" s="417">
        <v>33</v>
      </c>
      <c r="EF58" s="417">
        <v>0</v>
      </c>
      <c r="EG58" s="417"/>
      <c r="EH58" s="417"/>
      <c r="EI58" s="417"/>
      <c r="EJ58" s="417"/>
      <c r="EK58" s="417"/>
      <c r="EL58" s="417"/>
      <c r="EM58" s="417"/>
      <c r="EN58" s="417"/>
      <c r="EO58" s="417"/>
      <c r="EP58" s="417"/>
      <c r="EQ58" s="417"/>
      <c r="ER58" s="417"/>
      <c r="ES58" s="417"/>
      <c r="ET58" s="417"/>
      <c r="EU58" s="417"/>
      <c r="EV58" s="417"/>
      <c r="EW58" s="417"/>
      <c r="EX58" s="417"/>
      <c r="EY58" s="417"/>
      <c r="EZ58" s="417"/>
      <c r="FA58" s="417"/>
      <c r="FB58" s="417"/>
      <c r="FC58" s="417"/>
      <c r="FD58" s="417"/>
      <c r="FE58" s="417"/>
      <c r="FF58" s="417"/>
      <c r="FG58" s="417"/>
      <c r="FH58" s="417"/>
      <c r="FI58" s="417"/>
      <c r="FJ58" s="417"/>
      <c r="FK58" s="417"/>
      <c r="FL58" s="417"/>
      <c r="FM58" s="417"/>
      <c r="FN58" s="417"/>
      <c r="FO58" s="417"/>
      <c r="FP58" s="417"/>
      <c r="FQ58" s="417"/>
      <c r="FR58" s="417"/>
      <c r="FS58" s="417"/>
      <c r="FT58" s="417"/>
      <c r="FU58" s="417"/>
      <c r="FV58" s="417"/>
      <c r="FW58" s="417"/>
      <c r="FX58" s="417"/>
      <c r="FY58" s="417"/>
      <c r="FZ58" s="417"/>
      <c r="GA58" s="417"/>
      <c r="GB58" s="417"/>
      <c r="GC58" s="417"/>
      <c r="GD58" s="417"/>
      <c r="GE58" s="417"/>
      <c r="GF58" s="417"/>
      <c r="GG58" s="417"/>
      <c r="GH58" s="417"/>
      <c r="GI58" s="417"/>
      <c r="GJ58" s="417"/>
      <c r="GK58" s="417"/>
      <c r="GL58" s="417"/>
      <c r="GM58" s="417"/>
      <c r="GN58" s="417"/>
      <c r="GO58" s="417"/>
      <c r="GP58" s="417"/>
      <c r="GQ58" s="417"/>
      <c r="GR58" s="417"/>
      <c r="GS58" s="417"/>
      <c r="GT58" s="417"/>
      <c r="GU58" s="417"/>
      <c r="GV58" s="417"/>
      <c r="GW58" s="417"/>
      <c r="GX58" s="417"/>
      <c r="GY58" s="417"/>
      <c r="GZ58" s="417"/>
      <c r="HA58" s="417"/>
      <c r="HB58" s="417"/>
      <c r="HC58" s="417"/>
      <c r="HD58" s="417"/>
      <c r="HE58" s="417"/>
      <c r="HF58" s="417"/>
      <c r="HG58" s="417"/>
      <c r="HH58" s="417"/>
      <c r="HI58" s="417"/>
      <c r="HJ58" s="417"/>
      <c r="HK58" s="417"/>
      <c r="HL58" s="417"/>
      <c r="HM58" s="417"/>
      <c r="HN58" s="417"/>
      <c r="HO58" s="417"/>
      <c r="HP58" s="417"/>
      <c r="HQ58" s="417"/>
      <c r="HR58" s="417"/>
      <c r="HS58" s="417"/>
      <c r="HT58" s="417"/>
      <c r="HU58" s="417"/>
      <c r="HV58" s="417"/>
      <c r="HW58" s="417"/>
      <c r="HX58" s="417"/>
      <c r="HY58" s="417"/>
      <c r="HZ58" s="417"/>
      <c r="IA58" s="417"/>
      <c r="IB58" s="417"/>
      <c r="IC58" s="417"/>
      <c r="ID58" s="417"/>
      <c r="IE58" s="417"/>
      <c r="IF58" s="417"/>
      <c r="IG58" s="417"/>
      <c r="IH58" s="417"/>
      <c r="II58" s="417"/>
      <c r="IJ58" s="417"/>
      <c r="IK58" s="417"/>
      <c r="IL58" s="417"/>
      <c r="IM58" s="417"/>
      <c r="IN58" s="417"/>
      <c r="IO58" s="417"/>
      <c r="IP58" s="417"/>
      <c r="IQ58" s="417"/>
      <c r="IR58" s="417"/>
      <c r="IS58" s="417"/>
      <c r="IT58" s="417"/>
      <c r="IU58" s="417"/>
      <c r="IV58" s="417"/>
      <c r="IW58" s="417"/>
      <c r="IX58" s="417"/>
      <c r="IY58" s="417"/>
      <c r="IZ58" s="417"/>
      <c r="JA58" s="417"/>
      <c r="JB58" s="417"/>
      <c r="JC58" s="417"/>
      <c r="JD58" s="417"/>
      <c r="JE58" s="417"/>
      <c r="JF58" s="417"/>
      <c r="JG58" s="417"/>
      <c r="JH58" s="417"/>
      <c r="JI58" s="417"/>
      <c r="JJ58" s="417"/>
      <c r="JK58" s="417"/>
      <c r="JL58" s="417"/>
      <c r="JM58" s="417"/>
      <c r="JN58" s="417"/>
      <c r="JO58" s="417"/>
      <c r="JP58" s="417"/>
      <c r="JQ58" s="417"/>
      <c r="JR58" s="417"/>
      <c r="JS58" s="417"/>
      <c r="JT58" s="417"/>
      <c r="JU58" s="417"/>
      <c r="JV58" s="417"/>
      <c r="JW58" s="417"/>
      <c r="JX58" s="417"/>
      <c r="JY58" s="417"/>
      <c r="JZ58" s="417"/>
      <c r="KA58" s="417"/>
      <c r="KB58" s="417"/>
      <c r="KC58" s="417"/>
      <c r="KD58" s="417"/>
      <c r="KE58" s="417"/>
      <c r="KF58" s="417"/>
      <c r="KG58" s="417"/>
      <c r="KH58" s="417"/>
      <c r="KI58" s="417"/>
      <c r="KJ58" s="417"/>
      <c r="KK58" s="417"/>
      <c r="KL58" s="417"/>
      <c r="KM58" s="417"/>
      <c r="KN58" s="1188"/>
      <c r="KO58" s="417"/>
      <c r="KP58" s="417"/>
      <c r="KQ58" s="417"/>
      <c r="KR58" s="417"/>
      <c r="KS58" s="417"/>
      <c r="KT58" s="417"/>
      <c r="KU58" s="417"/>
      <c r="KV58" s="417"/>
      <c r="KW58" s="417"/>
      <c r="KX58" s="417"/>
      <c r="KY58" s="417"/>
      <c r="KZ58" s="417"/>
      <c r="LA58" s="417"/>
      <c r="LB58" s="417"/>
      <c r="LC58" s="417"/>
      <c r="LD58" s="417"/>
      <c r="LE58" s="417"/>
      <c r="LF58" s="417"/>
      <c r="LG58" s="417"/>
      <c r="LH58" s="417"/>
      <c r="LI58" s="417"/>
      <c r="LJ58" s="417"/>
      <c r="LK58" s="417"/>
      <c r="LL58" s="417"/>
      <c r="LM58" s="417"/>
      <c r="LN58" s="417"/>
      <c r="LO58" s="1223"/>
      <c r="LP58" s="1223"/>
      <c r="LQ58" s="417"/>
      <c r="LR58" s="417"/>
      <c r="LS58" s="417"/>
      <c r="LT58" s="417"/>
      <c r="LU58" s="417"/>
      <c r="LV58" s="428"/>
      <c r="LW58" s="428"/>
      <c r="LX58" s="417"/>
      <c r="LY58" s="417"/>
      <c r="LZ58" s="417"/>
      <c r="MA58" s="417"/>
      <c r="MB58" s="417"/>
      <c r="MC58" s="417"/>
      <c r="MD58" s="417"/>
      <c r="ME58" s="417"/>
      <c r="MF58" s="417"/>
      <c r="MG58" s="417"/>
      <c r="MH58" s="417"/>
      <c r="MI58" s="417"/>
      <c r="MJ58" s="417"/>
      <c r="MK58" s="417"/>
      <c r="ML58" s="417"/>
      <c r="MM58" s="417"/>
      <c r="MN58" s="417"/>
      <c r="MO58" s="417"/>
      <c r="MP58" s="417"/>
      <c r="MQ58" s="417"/>
      <c r="MR58" s="417"/>
      <c r="MS58" s="417"/>
      <c r="MT58" s="417"/>
      <c r="MU58" s="417"/>
      <c r="MV58" s="417"/>
      <c r="MW58" s="417"/>
      <c r="MX58" s="417"/>
      <c r="MY58" s="417"/>
      <c r="MZ58" s="417"/>
      <c r="NA58" s="417"/>
      <c r="NB58" s="417"/>
      <c r="NC58" s="417"/>
      <c r="ND58" s="417"/>
      <c r="NE58" s="417"/>
      <c r="NF58" s="417"/>
      <c r="NG58" s="417"/>
      <c r="NH58" s="417"/>
    </row>
    <row r="59" spans="1:372" ht="15" customHeight="1">
      <c r="A59" s="324" t="s">
        <v>748</v>
      </c>
      <c r="B59" s="417">
        <v>2807</v>
      </c>
      <c r="C59" s="417">
        <v>2257</v>
      </c>
      <c r="D59" s="417">
        <v>2.4409999999999998</v>
      </c>
      <c r="E59" s="417">
        <v>3086</v>
      </c>
      <c r="F59" s="417">
        <v>2776</v>
      </c>
      <c r="G59" s="417">
        <v>644</v>
      </c>
      <c r="H59" s="417">
        <v>1169</v>
      </c>
      <c r="I59" s="417">
        <v>784</v>
      </c>
      <c r="J59" s="417">
        <v>199</v>
      </c>
      <c r="K59" s="417">
        <v>1330</v>
      </c>
      <c r="L59" s="417">
        <v>66</v>
      </c>
      <c r="M59" s="417">
        <v>555</v>
      </c>
      <c r="N59" s="417">
        <v>328</v>
      </c>
      <c r="O59" s="417">
        <v>108</v>
      </c>
      <c r="P59" s="417">
        <v>105</v>
      </c>
      <c r="Q59" s="417">
        <v>58</v>
      </c>
      <c r="R59" s="417">
        <v>659</v>
      </c>
      <c r="S59" s="417">
        <v>317</v>
      </c>
      <c r="T59" s="417">
        <v>415</v>
      </c>
      <c r="U59" s="417">
        <v>257</v>
      </c>
      <c r="V59" s="417">
        <v>176</v>
      </c>
      <c r="W59" s="417">
        <v>81</v>
      </c>
      <c r="X59" s="417">
        <v>0</v>
      </c>
      <c r="Y59" s="417">
        <v>370</v>
      </c>
      <c r="Z59" s="417">
        <v>363</v>
      </c>
      <c r="AA59" s="417">
        <v>4</v>
      </c>
      <c r="AB59" s="417">
        <v>172</v>
      </c>
      <c r="AC59" s="417">
        <v>170</v>
      </c>
      <c r="AD59" s="417">
        <v>8</v>
      </c>
      <c r="AE59" s="417">
        <v>51</v>
      </c>
      <c r="AF59" s="417">
        <v>608</v>
      </c>
      <c r="AG59" s="417">
        <v>5</v>
      </c>
      <c r="AH59" s="417">
        <v>91</v>
      </c>
      <c r="AI59" s="417">
        <v>73</v>
      </c>
      <c r="AJ59" s="417">
        <v>393</v>
      </c>
      <c r="AK59" s="417">
        <v>122</v>
      </c>
      <c r="AL59" s="417">
        <v>220</v>
      </c>
      <c r="AM59" s="417">
        <v>519</v>
      </c>
      <c r="AN59" s="417">
        <v>714</v>
      </c>
      <c r="AO59" s="417">
        <v>160</v>
      </c>
      <c r="AP59" s="417">
        <v>92</v>
      </c>
      <c r="AQ59" s="417">
        <v>323</v>
      </c>
      <c r="AR59" s="417">
        <v>0</v>
      </c>
      <c r="AS59" s="417">
        <v>0</v>
      </c>
      <c r="AT59" s="417">
        <v>310</v>
      </c>
      <c r="AU59" s="417">
        <v>318</v>
      </c>
      <c r="AV59" s="417">
        <v>479</v>
      </c>
      <c r="AW59" s="417">
        <v>695</v>
      </c>
      <c r="AX59" s="431">
        <v>709</v>
      </c>
      <c r="AY59" s="417">
        <v>858</v>
      </c>
      <c r="AZ59" s="417">
        <v>578</v>
      </c>
      <c r="BA59" s="417">
        <v>908</v>
      </c>
      <c r="BB59" s="417">
        <v>552</v>
      </c>
      <c r="BC59" s="417">
        <v>437</v>
      </c>
      <c r="BD59" s="417">
        <v>455</v>
      </c>
      <c r="BE59" s="417">
        <v>119</v>
      </c>
      <c r="BF59" s="417">
        <v>513</v>
      </c>
      <c r="BG59" s="417">
        <v>833</v>
      </c>
      <c r="BH59" s="417">
        <v>591</v>
      </c>
      <c r="BI59" s="417">
        <v>12</v>
      </c>
      <c r="BJ59" s="417">
        <v>199</v>
      </c>
      <c r="BK59" s="417">
        <v>483</v>
      </c>
      <c r="BL59" s="417">
        <v>940</v>
      </c>
      <c r="BM59" s="417">
        <v>921</v>
      </c>
      <c r="BN59" s="417">
        <v>1292</v>
      </c>
      <c r="BO59" s="417">
        <v>1637</v>
      </c>
      <c r="BP59" s="417">
        <v>126</v>
      </c>
      <c r="BQ59" s="417">
        <v>733</v>
      </c>
      <c r="BR59" s="417">
        <v>27</v>
      </c>
      <c r="BS59" s="417">
        <v>687</v>
      </c>
      <c r="BT59" s="417">
        <v>528</v>
      </c>
      <c r="BU59" s="417">
        <v>54</v>
      </c>
      <c r="BV59" s="417">
        <v>299</v>
      </c>
      <c r="BW59" s="417">
        <v>386</v>
      </c>
      <c r="BX59" s="417">
        <v>560</v>
      </c>
      <c r="BY59" s="417">
        <v>0</v>
      </c>
      <c r="BZ59" s="417">
        <v>165</v>
      </c>
      <c r="CA59" s="417">
        <v>142</v>
      </c>
      <c r="CB59" s="417">
        <v>0</v>
      </c>
      <c r="CC59" s="417">
        <v>377</v>
      </c>
      <c r="CD59" s="417">
        <v>1004</v>
      </c>
      <c r="CE59" s="417">
        <v>1055</v>
      </c>
      <c r="CF59" s="417">
        <v>980</v>
      </c>
      <c r="CG59" s="417">
        <v>25</v>
      </c>
      <c r="CH59" s="417">
        <v>333</v>
      </c>
      <c r="CI59" s="417">
        <v>776</v>
      </c>
      <c r="CJ59" s="417">
        <v>582</v>
      </c>
      <c r="CK59" s="417">
        <v>962</v>
      </c>
      <c r="CL59" s="417">
        <v>1282</v>
      </c>
      <c r="CM59" s="417">
        <v>916</v>
      </c>
      <c r="CN59" s="417">
        <v>844</v>
      </c>
      <c r="CO59" s="417">
        <v>287</v>
      </c>
      <c r="CP59" s="417">
        <v>564</v>
      </c>
      <c r="CQ59" s="417">
        <v>1075</v>
      </c>
      <c r="CR59" s="417">
        <v>1306</v>
      </c>
      <c r="CS59" s="417">
        <v>2230</v>
      </c>
      <c r="CT59" s="417">
        <v>624</v>
      </c>
      <c r="CU59" s="417">
        <v>185</v>
      </c>
      <c r="CV59" s="417">
        <v>185</v>
      </c>
      <c r="CW59" s="417">
        <v>647</v>
      </c>
      <c r="CX59" s="417">
        <v>807</v>
      </c>
      <c r="CY59" s="417">
        <v>777</v>
      </c>
      <c r="CZ59" s="417">
        <v>937</v>
      </c>
      <c r="DA59" s="698">
        <v>661</v>
      </c>
      <c r="DB59" s="698">
        <v>594</v>
      </c>
      <c r="DC59" s="698">
        <v>0</v>
      </c>
      <c r="DD59" s="417">
        <v>909</v>
      </c>
      <c r="DE59" s="417">
        <v>912</v>
      </c>
      <c r="DF59" s="417">
        <v>1045</v>
      </c>
      <c r="DG59" s="417">
        <v>1022</v>
      </c>
      <c r="DH59" s="417">
        <v>1171</v>
      </c>
      <c r="DI59" s="417">
        <v>703</v>
      </c>
      <c r="DJ59" s="417">
        <v>703</v>
      </c>
      <c r="DK59" s="417">
        <v>622</v>
      </c>
      <c r="DL59" s="417">
        <v>1086</v>
      </c>
      <c r="DM59" s="417">
        <v>1932</v>
      </c>
      <c r="DN59" s="417">
        <v>1664</v>
      </c>
      <c r="DO59" s="417">
        <v>1695</v>
      </c>
      <c r="DP59" s="417">
        <v>1224</v>
      </c>
      <c r="DQ59" s="417">
        <v>1171</v>
      </c>
      <c r="DR59" s="417">
        <v>1300</v>
      </c>
      <c r="DS59" s="417">
        <v>739</v>
      </c>
      <c r="DT59" s="417">
        <v>285</v>
      </c>
      <c r="DU59" s="417">
        <v>630</v>
      </c>
      <c r="DV59" s="417">
        <v>467</v>
      </c>
      <c r="DW59" s="417">
        <v>632</v>
      </c>
      <c r="DX59" s="417">
        <v>253</v>
      </c>
      <c r="DY59" s="417">
        <v>859</v>
      </c>
      <c r="DZ59" s="417">
        <v>0</v>
      </c>
      <c r="EA59" s="417">
        <v>942</v>
      </c>
      <c r="EB59" s="417">
        <v>831</v>
      </c>
      <c r="EC59" s="417">
        <v>588</v>
      </c>
      <c r="ED59" s="417">
        <v>1186</v>
      </c>
      <c r="EE59" s="417">
        <v>0</v>
      </c>
      <c r="EF59" s="417">
        <v>637</v>
      </c>
      <c r="EG59" s="417"/>
      <c r="EH59" s="417"/>
      <c r="EI59" s="417"/>
      <c r="EJ59" s="417"/>
      <c r="EK59" s="417"/>
      <c r="EL59" s="417"/>
      <c r="EM59" s="417"/>
      <c r="EN59" s="417"/>
      <c r="EO59" s="417"/>
      <c r="EP59" s="417"/>
      <c r="EQ59" s="417"/>
      <c r="ER59" s="417"/>
      <c r="ES59" s="417"/>
      <c r="ET59" s="417"/>
      <c r="EU59" s="417"/>
      <c r="EV59" s="417"/>
      <c r="EW59" s="417"/>
      <c r="EX59" s="417"/>
      <c r="EY59" s="417"/>
      <c r="EZ59" s="417"/>
      <c r="FA59" s="417"/>
      <c r="FB59" s="417"/>
      <c r="FC59" s="417"/>
      <c r="FD59" s="417"/>
      <c r="FE59" s="417"/>
      <c r="FF59" s="417"/>
      <c r="FG59" s="417"/>
      <c r="FH59" s="417"/>
      <c r="FI59" s="417"/>
      <c r="FJ59" s="417"/>
      <c r="FK59" s="417"/>
      <c r="FL59" s="417"/>
      <c r="FM59" s="417"/>
      <c r="FN59" s="417"/>
      <c r="FO59" s="417"/>
      <c r="FP59" s="417"/>
      <c r="FQ59" s="417"/>
      <c r="FR59" s="417"/>
      <c r="FS59" s="417"/>
      <c r="FT59" s="417"/>
      <c r="FU59" s="417"/>
      <c r="FV59" s="417"/>
      <c r="FW59" s="417"/>
      <c r="FX59" s="417"/>
      <c r="FY59" s="417"/>
      <c r="FZ59" s="417"/>
      <c r="GA59" s="417"/>
      <c r="GB59" s="417"/>
      <c r="GC59" s="417"/>
      <c r="GD59" s="417"/>
      <c r="GE59" s="417"/>
      <c r="GF59" s="417"/>
      <c r="GG59" s="417"/>
      <c r="GH59" s="417"/>
      <c r="GI59" s="417"/>
      <c r="GJ59" s="417"/>
      <c r="GK59" s="417"/>
      <c r="GL59" s="417"/>
      <c r="GM59" s="417"/>
      <c r="GN59" s="417"/>
      <c r="GO59" s="417"/>
      <c r="GP59" s="417"/>
      <c r="GQ59" s="417"/>
      <c r="GR59" s="417"/>
      <c r="GS59" s="417"/>
      <c r="GT59" s="417"/>
      <c r="GU59" s="417"/>
      <c r="GV59" s="417"/>
      <c r="GW59" s="417"/>
      <c r="GX59" s="417"/>
      <c r="GY59" s="417"/>
      <c r="GZ59" s="417"/>
      <c r="HA59" s="417"/>
      <c r="HB59" s="417"/>
      <c r="HC59" s="417"/>
      <c r="HD59" s="417"/>
      <c r="HE59" s="417"/>
      <c r="HF59" s="417"/>
      <c r="HG59" s="417"/>
      <c r="HH59" s="417"/>
      <c r="HI59" s="417"/>
      <c r="HJ59" s="417"/>
      <c r="HK59" s="417"/>
      <c r="HL59" s="417"/>
      <c r="HM59" s="417"/>
      <c r="HN59" s="417"/>
      <c r="HO59" s="417"/>
      <c r="HP59" s="417"/>
      <c r="HQ59" s="417"/>
      <c r="HR59" s="417"/>
      <c r="HS59" s="417"/>
      <c r="HT59" s="417"/>
      <c r="HU59" s="417"/>
      <c r="HV59" s="417"/>
      <c r="HW59" s="417"/>
      <c r="HX59" s="417"/>
      <c r="HY59" s="417"/>
      <c r="HZ59" s="417"/>
      <c r="IA59" s="417"/>
      <c r="IB59" s="417"/>
      <c r="IC59" s="417"/>
      <c r="ID59" s="417"/>
      <c r="IE59" s="417"/>
      <c r="IF59" s="417"/>
      <c r="IG59" s="417"/>
      <c r="IH59" s="417"/>
      <c r="II59" s="417"/>
      <c r="IJ59" s="417"/>
      <c r="IK59" s="417"/>
      <c r="IL59" s="417"/>
      <c r="IM59" s="417"/>
      <c r="IN59" s="417"/>
      <c r="IO59" s="417"/>
      <c r="IP59" s="417"/>
      <c r="IQ59" s="417"/>
      <c r="IR59" s="417"/>
      <c r="IS59" s="417"/>
      <c r="IT59" s="417"/>
      <c r="IU59" s="417"/>
      <c r="IV59" s="417"/>
      <c r="IW59" s="417"/>
      <c r="IX59" s="417"/>
      <c r="IY59" s="417"/>
      <c r="IZ59" s="417"/>
      <c r="JA59" s="417"/>
      <c r="JB59" s="417"/>
      <c r="JC59" s="417"/>
      <c r="JD59" s="417"/>
      <c r="JE59" s="417"/>
      <c r="JF59" s="417"/>
      <c r="JG59" s="417"/>
      <c r="JH59" s="417"/>
      <c r="JI59" s="417"/>
      <c r="JJ59" s="417"/>
      <c r="JK59" s="417"/>
      <c r="JL59" s="417"/>
      <c r="JM59" s="417"/>
      <c r="JN59" s="417"/>
      <c r="JO59" s="417"/>
      <c r="JP59" s="417"/>
      <c r="JQ59" s="417"/>
      <c r="JR59" s="417"/>
      <c r="JS59" s="417"/>
      <c r="JT59" s="417"/>
      <c r="JU59" s="417"/>
      <c r="JV59" s="417"/>
      <c r="JW59" s="417"/>
      <c r="JX59" s="417"/>
      <c r="JY59" s="417"/>
      <c r="JZ59" s="417"/>
      <c r="KA59" s="417"/>
      <c r="KB59" s="417"/>
      <c r="KC59" s="417"/>
      <c r="KD59" s="417"/>
      <c r="KE59" s="417"/>
      <c r="KF59" s="417"/>
      <c r="KG59" s="417"/>
      <c r="KH59" s="417"/>
      <c r="KI59" s="417"/>
      <c r="KJ59" s="417"/>
      <c r="KK59" s="417"/>
      <c r="KL59" s="417"/>
      <c r="KM59" s="417"/>
      <c r="KN59" s="1188"/>
      <c r="KO59" s="417"/>
      <c r="KP59" s="417"/>
      <c r="KQ59" s="417"/>
      <c r="KR59" s="417"/>
      <c r="KS59" s="417"/>
      <c r="KT59" s="417"/>
      <c r="KU59" s="417"/>
      <c r="KV59" s="417"/>
      <c r="KW59" s="417"/>
      <c r="KX59" s="417"/>
      <c r="KY59" s="417"/>
      <c r="KZ59" s="417"/>
      <c r="LA59" s="417"/>
      <c r="LB59" s="417"/>
      <c r="LC59" s="417"/>
      <c r="LD59" s="417"/>
      <c r="LE59" s="417"/>
      <c r="LF59" s="417"/>
      <c r="LG59" s="417"/>
      <c r="LH59" s="417"/>
      <c r="LI59" s="417"/>
      <c r="LJ59" s="417"/>
      <c r="LK59" s="417"/>
      <c r="LL59" s="417"/>
      <c r="LM59" s="417"/>
      <c r="LN59" s="417"/>
      <c r="LO59" s="1223"/>
      <c r="LP59" s="1223"/>
      <c r="LQ59" s="417"/>
      <c r="LR59" s="417"/>
      <c r="LS59" s="417"/>
      <c r="LT59" s="417"/>
      <c r="LU59" s="417"/>
      <c r="LV59" s="428"/>
      <c r="LW59" s="428"/>
      <c r="LX59" s="417"/>
      <c r="LY59" s="417"/>
      <c r="LZ59" s="417"/>
      <c r="MA59" s="417"/>
      <c r="MB59" s="417"/>
      <c r="MC59" s="417"/>
      <c r="MD59" s="417"/>
      <c r="ME59" s="417"/>
      <c r="MF59" s="417"/>
      <c r="MG59" s="417"/>
      <c r="MH59" s="417"/>
      <c r="MI59" s="417"/>
      <c r="MJ59" s="417"/>
      <c r="MK59" s="417"/>
      <c r="ML59" s="417"/>
      <c r="MM59" s="417"/>
      <c r="MN59" s="417"/>
      <c r="MO59" s="417"/>
      <c r="MP59" s="417"/>
      <c r="MQ59" s="417"/>
      <c r="MR59" s="417"/>
      <c r="MS59" s="417"/>
      <c r="MT59" s="417"/>
      <c r="MU59" s="417"/>
      <c r="MV59" s="417"/>
      <c r="MW59" s="417"/>
      <c r="MX59" s="417"/>
      <c r="MY59" s="417"/>
      <c r="MZ59" s="417"/>
      <c r="NA59" s="417"/>
      <c r="NB59" s="417"/>
      <c r="NC59" s="417"/>
      <c r="ND59" s="417"/>
      <c r="NE59" s="417"/>
      <c r="NF59" s="417"/>
      <c r="NG59" s="417"/>
      <c r="NH59" s="417"/>
    </row>
    <row r="60" spans="1:372" ht="15" customHeight="1">
      <c r="A60" s="324" t="s">
        <v>749</v>
      </c>
      <c r="B60" s="590">
        <v>46053</v>
      </c>
      <c r="C60" s="590">
        <v>46053</v>
      </c>
      <c r="D60" s="590">
        <v>44957</v>
      </c>
      <c r="E60" s="590">
        <v>46055</v>
      </c>
      <c r="F60" s="590">
        <v>46055</v>
      </c>
      <c r="G60" s="590">
        <v>46057</v>
      </c>
      <c r="H60" s="590">
        <v>46060</v>
      </c>
      <c r="I60" s="590">
        <v>46060</v>
      </c>
      <c r="J60" s="590">
        <v>46060</v>
      </c>
      <c r="K60" s="590">
        <v>46062</v>
      </c>
      <c r="L60" s="590">
        <v>46062</v>
      </c>
      <c r="M60" s="590">
        <v>46062</v>
      </c>
      <c r="N60" s="590">
        <v>46066</v>
      </c>
      <c r="O60" s="590">
        <v>46067</v>
      </c>
      <c r="P60" s="590">
        <v>46068</v>
      </c>
      <c r="Q60" s="590">
        <v>46069</v>
      </c>
      <c r="R60" s="590">
        <v>46069</v>
      </c>
      <c r="S60" s="590">
        <v>46069</v>
      </c>
      <c r="T60" s="590">
        <v>46069</v>
      </c>
      <c r="U60" s="590">
        <v>46073</v>
      </c>
      <c r="V60" s="590">
        <v>46074</v>
      </c>
      <c r="W60" s="590">
        <v>46075</v>
      </c>
      <c r="X60" s="590" t="s">
        <v>130</v>
      </c>
      <c r="Y60" s="615">
        <v>46076</v>
      </c>
      <c r="Z60" s="615">
        <v>46077</v>
      </c>
      <c r="AA60" s="590">
        <v>46078</v>
      </c>
      <c r="AB60" s="590">
        <v>46080</v>
      </c>
      <c r="AC60" s="590">
        <v>46081</v>
      </c>
      <c r="AD60" s="590">
        <v>46082</v>
      </c>
      <c r="AE60" s="590">
        <v>46082</v>
      </c>
      <c r="AF60" s="615">
        <v>46082</v>
      </c>
      <c r="AG60" s="615">
        <v>46082</v>
      </c>
      <c r="AH60" s="615">
        <v>46082</v>
      </c>
      <c r="AI60" s="590">
        <v>46083</v>
      </c>
      <c r="AJ60" s="590">
        <v>46087</v>
      </c>
      <c r="AK60" s="590">
        <v>46089</v>
      </c>
      <c r="AL60" s="590">
        <v>46089</v>
      </c>
      <c r="AM60" s="615">
        <v>46089</v>
      </c>
      <c r="AN60" s="615">
        <v>46090</v>
      </c>
      <c r="AO60" s="615">
        <v>46090</v>
      </c>
      <c r="AP60" s="590">
        <v>46092</v>
      </c>
      <c r="AQ60" s="590">
        <v>46094</v>
      </c>
      <c r="AR60" s="590" t="s">
        <v>130</v>
      </c>
      <c r="AS60" s="590" t="s">
        <v>130</v>
      </c>
      <c r="AT60" s="590">
        <v>46097</v>
      </c>
      <c r="AU60" s="590">
        <v>46098</v>
      </c>
      <c r="AV60" s="590">
        <v>46098</v>
      </c>
      <c r="AW60" s="590">
        <v>46098</v>
      </c>
      <c r="AX60" s="590">
        <v>46100</v>
      </c>
      <c r="AY60" s="590">
        <v>46101</v>
      </c>
      <c r="AZ60" s="590">
        <v>46101</v>
      </c>
      <c r="BA60" s="615">
        <v>46101</v>
      </c>
      <c r="BB60" s="590">
        <v>46104</v>
      </c>
      <c r="BC60" s="590">
        <v>46104</v>
      </c>
      <c r="BD60" s="590">
        <v>46104</v>
      </c>
      <c r="BE60" s="590">
        <v>46107</v>
      </c>
      <c r="BF60" s="590">
        <v>46109</v>
      </c>
      <c r="BG60" s="590">
        <v>46109</v>
      </c>
      <c r="BH60" s="590">
        <v>46109</v>
      </c>
      <c r="BI60" s="590">
        <v>46109</v>
      </c>
      <c r="BJ60" s="615">
        <v>46109</v>
      </c>
      <c r="BK60" s="590">
        <v>46112</v>
      </c>
      <c r="BL60" s="590">
        <v>46112</v>
      </c>
      <c r="BM60" s="590">
        <v>46112</v>
      </c>
      <c r="BN60" s="590">
        <v>46116</v>
      </c>
      <c r="BO60" s="615">
        <v>46116</v>
      </c>
      <c r="BP60" s="615">
        <v>46116</v>
      </c>
      <c r="BQ60" s="615">
        <v>46116</v>
      </c>
      <c r="BR60" s="590">
        <v>46116</v>
      </c>
      <c r="BS60" s="590">
        <v>46116</v>
      </c>
      <c r="BT60" s="590">
        <v>46124</v>
      </c>
      <c r="BU60" s="590">
        <v>46125</v>
      </c>
      <c r="BV60" s="615">
        <v>46125</v>
      </c>
      <c r="BW60" s="615">
        <v>46125</v>
      </c>
      <c r="BX60" s="615">
        <v>46126</v>
      </c>
      <c r="BY60" s="590" t="s">
        <v>130</v>
      </c>
      <c r="BZ60" s="590">
        <v>46130</v>
      </c>
      <c r="CA60" s="590">
        <v>46130</v>
      </c>
      <c r="CB60" s="615">
        <v>46132</v>
      </c>
      <c r="CC60" s="615">
        <v>46132</v>
      </c>
      <c r="CD60" s="615">
        <v>46132</v>
      </c>
      <c r="CE60" s="590">
        <v>46132</v>
      </c>
      <c r="CF60" s="590">
        <v>46136</v>
      </c>
      <c r="CG60" s="590">
        <v>46137</v>
      </c>
      <c r="CH60" s="590">
        <v>46137</v>
      </c>
      <c r="CI60" s="590">
        <v>46139</v>
      </c>
      <c r="CJ60" s="615">
        <v>46140</v>
      </c>
      <c r="CK60" s="615">
        <v>46140</v>
      </c>
      <c r="CL60" s="590">
        <v>46140</v>
      </c>
      <c r="CM60" s="590">
        <v>46139</v>
      </c>
      <c r="CN60" s="590">
        <v>46143</v>
      </c>
      <c r="CO60" s="590">
        <v>46144</v>
      </c>
      <c r="CP60" s="590">
        <v>46146</v>
      </c>
      <c r="CQ60" s="590">
        <v>46146</v>
      </c>
      <c r="CR60" s="615">
        <v>46146</v>
      </c>
      <c r="CS60" s="590">
        <v>46146</v>
      </c>
      <c r="CT60" s="590">
        <v>46147</v>
      </c>
      <c r="CU60" s="590">
        <v>46151</v>
      </c>
      <c r="CV60" s="590">
        <v>46151</v>
      </c>
      <c r="CW60" s="590">
        <v>46153</v>
      </c>
      <c r="CX60" s="590">
        <v>46153</v>
      </c>
      <c r="CY60" s="590">
        <v>46153</v>
      </c>
      <c r="CZ60" s="615">
        <v>46154</v>
      </c>
      <c r="DA60" s="615">
        <v>46157</v>
      </c>
      <c r="DB60" s="590">
        <v>46157</v>
      </c>
      <c r="DC60" s="590" t="s">
        <v>130</v>
      </c>
      <c r="DD60" s="615">
        <v>46160</v>
      </c>
      <c r="DE60" s="615">
        <v>46160</v>
      </c>
      <c r="DF60" s="615">
        <v>46160</v>
      </c>
      <c r="DG60" s="615">
        <v>46163</v>
      </c>
      <c r="DH60" s="590">
        <v>46163</v>
      </c>
      <c r="DI60" s="590">
        <v>46164</v>
      </c>
      <c r="DJ60" s="590">
        <v>46164</v>
      </c>
      <c r="DK60" s="590">
        <v>46167</v>
      </c>
      <c r="DL60" s="590">
        <v>46168</v>
      </c>
      <c r="DM60" s="615">
        <v>46168</v>
      </c>
      <c r="DN60" s="590">
        <v>46168</v>
      </c>
      <c r="DO60" s="590">
        <v>46170</v>
      </c>
      <c r="DP60" s="590">
        <v>46171</v>
      </c>
      <c r="DQ60" s="590">
        <v>46171</v>
      </c>
      <c r="DR60" s="590">
        <v>46174</v>
      </c>
      <c r="DS60" s="615">
        <v>46174</v>
      </c>
      <c r="DT60" s="615">
        <v>46175</v>
      </c>
      <c r="DU60" s="615">
        <v>46175</v>
      </c>
      <c r="DV60" s="590">
        <v>46178</v>
      </c>
      <c r="DW60" s="590">
        <v>46179</v>
      </c>
      <c r="DX60" s="590">
        <v>46180</v>
      </c>
      <c r="DY60" s="590">
        <v>46181</v>
      </c>
      <c r="DZ60" s="590">
        <v>46182</v>
      </c>
      <c r="EA60" s="590">
        <v>46183</v>
      </c>
      <c r="EB60" s="590">
        <v>46183</v>
      </c>
      <c r="EC60" s="590">
        <v>46185</v>
      </c>
      <c r="ED60" s="590">
        <v>46186</v>
      </c>
      <c r="EE60" s="590" t="s">
        <v>130</v>
      </c>
      <c r="EF60" s="590">
        <v>46188</v>
      </c>
      <c r="EG60" s="615"/>
      <c r="EH60" s="615"/>
      <c r="EI60" s="615"/>
      <c r="EJ60" s="590"/>
      <c r="EK60" s="590"/>
      <c r="EL60" s="590"/>
      <c r="EM60" s="590"/>
      <c r="EN60" s="590"/>
      <c r="EO60" s="615"/>
      <c r="EP60" s="615"/>
      <c r="EQ60" s="590"/>
      <c r="ER60" s="590"/>
      <c r="ES60" s="590"/>
      <c r="ET60" s="615"/>
      <c r="EU60" s="590"/>
      <c r="EV60" s="431"/>
      <c r="EW60" s="615"/>
      <c r="EX60" s="590"/>
      <c r="EY60" s="590"/>
      <c r="EZ60" s="590"/>
      <c r="FA60" s="590"/>
      <c r="FB60" s="615"/>
      <c r="FC60" s="590"/>
      <c r="FD60" s="615"/>
      <c r="FE60" s="590"/>
      <c r="FF60" s="431"/>
      <c r="FG60" s="431"/>
      <c r="FH60" s="590"/>
      <c r="FI60" s="590"/>
      <c r="FJ60" s="590"/>
      <c r="FK60" s="590"/>
      <c r="FL60" s="590"/>
      <c r="FM60" s="590"/>
      <c r="FN60" s="590"/>
      <c r="FO60" s="590"/>
      <c r="FP60" s="590"/>
      <c r="FQ60" s="590"/>
      <c r="FR60" s="615"/>
      <c r="FS60" s="590"/>
      <c r="FT60" s="590"/>
      <c r="FU60" s="590"/>
      <c r="FV60" s="590"/>
      <c r="FW60" s="615"/>
      <c r="FX60" s="615"/>
      <c r="FY60" s="615"/>
      <c r="FZ60" s="431"/>
      <c r="GA60" s="431"/>
      <c r="GB60" s="431"/>
      <c r="GC60" s="615"/>
      <c r="GD60" s="615"/>
      <c r="GE60" s="615"/>
      <c r="GF60" s="615"/>
      <c r="GG60" s="431"/>
      <c r="GH60" s="615"/>
      <c r="GI60" s="615"/>
      <c r="GJ60" s="590"/>
      <c r="GK60" s="590"/>
      <c r="GL60" s="615"/>
      <c r="GM60" s="590"/>
      <c r="GN60" s="590"/>
      <c r="GO60" s="590"/>
      <c r="GP60" s="590"/>
      <c r="GQ60" s="615"/>
      <c r="GR60" s="615"/>
      <c r="GS60" s="615"/>
      <c r="GT60" s="615"/>
      <c r="GU60" s="590"/>
      <c r="GV60" s="431"/>
      <c r="GW60" s="431"/>
      <c r="GX60" s="590"/>
      <c r="GY60" s="615"/>
      <c r="GZ60" s="615"/>
      <c r="HA60" s="615"/>
      <c r="HB60" s="590"/>
      <c r="HC60" s="590"/>
      <c r="HD60" s="590"/>
      <c r="HE60" s="590"/>
      <c r="HF60" s="615"/>
      <c r="HG60" s="615"/>
      <c r="HH60" s="615"/>
      <c r="HI60" s="590"/>
      <c r="HJ60" s="590"/>
      <c r="HK60" s="590"/>
      <c r="HL60" s="590"/>
      <c r="HM60" s="590"/>
      <c r="HN60" s="590"/>
      <c r="HO60" s="590"/>
      <c r="HP60" s="590"/>
      <c r="HQ60" s="590"/>
      <c r="HR60" s="590"/>
      <c r="HS60" s="590"/>
      <c r="HT60" s="615"/>
      <c r="HU60" s="615"/>
      <c r="HV60" s="615"/>
      <c r="HW60" s="590"/>
      <c r="HX60" s="590"/>
      <c r="HY60" s="590"/>
      <c r="HZ60" s="590"/>
      <c r="IA60" s="615"/>
      <c r="IB60" s="615"/>
      <c r="IC60" s="615"/>
      <c r="ID60" s="590"/>
      <c r="IE60" s="590"/>
      <c r="IF60" s="590"/>
      <c r="IG60" s="590"/>
      <c r="IH60" s="590"/>
      <c r="II60" s="615"/>
      <c r="IJ60" s="615"/>
      <c r="IK60" s="590"/>
      <c r="IL60" s="590"/>
      <c r="IM60" s="590"/>
      <c r="IN60" s="590"/>
      <c r="IO60" s="615"/>
      <c r="IP60" s="615"/>
      <c r="IQ60" s="615"/>
      <c r="IR60" s="590"/>
      <c r="IS60" s="590"/>
      <c r="IT60" s="590"/>
      <c r="IU60" s="590"/>
      <c r="IV60" s="615"/>
      <c r="IW60" s="615"/>
      <c r="IX60" s="615"/>
      <c r="IY60" s="590"/>
      <c r="IZ60" s="590"/>
      <c r="JA60" s="590"/>
      <c r="JB60" s="590"/>
      <c r="JC60" s="615"/>
      <c r="JD60" s="615"/>
      <c r="JE60" s="615"/>
      <c r="JF60" s="590"/>
      <c r="JG60" s="590"/>
      <c r="JH60" s="590"/>
      <c r="JI60" s="590"/>
      <c r="JJ60" s="615"/>
      <c r="JK60" s="615"/>
      <c r="JL60" s="615"/>
      <c r="JM60" s="590"/>
      <c r="JN60" s="590"/>
      <c r="JO60" s="590"/>
      <c r="JP60" s="590"/>
      <c r="JQ60" s="615"/>
      <c r="JR60" s="615"/>
      <c r="JS60" s="615"/>
      <c r="JT60" s="590"/>
      <c r="JU60" s="590"/>
      <c r="JV60" s="590"/>
      <c r="JW60" s="590"/>
      <c r="JX60" s="590"/>
      <c r="JY60" s="431"/>
      <c r="JZ60" s="590"/>
      <c r="KA60" s="590"/>
      <c r="KB60" s="590"/>
      <c r="KC60" s="590"/>
      <c r="KD60" s="590"/>
      <c r="KE60" s="615"/>
      <c r="KF60" s="615"/>
      <c r="KG60" s="615"/>
      <c r="KH60" s="590"/>
      <c r="KI60" s="590"/>
      <c r="KJ60" s="615"/>
      <c r="KK60" s="615"/>
      <c r="KL60" s="615"/>
      <c r="KM60" s="590"/>
      <c r="KN60" s="1196"/>
      <c r="KO60" s="615"/>
      <c r="KP60" s="590"/>
      <c r="KQ60" s="615"/>
      <c r="KR60" s="590"/>
      <c r="KS60" s="590"/>
      <c r="KT60" s="615"/>
      <c r="KU60" s="615"/>
      <c r="KV60" s="590"/>
      <c r="KW60" s="590"/>
      <c r="KX60" s="590"/>
      <c r="KY60" s="615"/>
      <c r="KZ60" s="615"/>
      <c r="LA60" s="590"/>
      <c r="LB60" s="615"/>
      <c r="LC60" s="590"/>
      <c r="LD60" s="590"/>
      <c r="LE60" s="590"/>
      <c r="LF60" s="590"/>
      <c r="LG60" s="615"/>
      <c r="LH60" s="615"/>
      <c r="LI60" s="615"/>
      <c r="LJ60" s="590"/>
      <c r="LK60" s="590"/>
      <c r="LL60" s="590"/>
      <c r="LM60" s="590"/>
      <c r="LN60" s="615"/>
      <c r="LO60" s="1224"/>
      <c r="LP60" s="1224"/>
      <c r="LQ60" s="590"/>
      <c r="LR60" s="590"/>
      <c r="LS60" s="590"/>
      <c r="LT60" s="615"/>
      <c r="LU60" s="615"/>
      <c r="LV60" s="1237"/>
      <c r="LW60" s="1237"/>
      <c r="LX60" s="590"/>
      <c r="LY60" s="590"/>
      <c r="LZ60" s="590"/>
      <c r="MA60" s="590"/>
      <c r="MB60" s="590"/>
      <c r="MC60" s="590"/>
      <c r="MD60" s="590"/>
      <c r="ME60" s="590"/>
      <c r="MF60" s="590"/>
      <c r="MG60" s="590"/>
      <c r="MH60" s="590"/>
      <c r="MI60" s="590"/>
      <c r="MJ60" s="590"/>
      <c r="MK60" s="590"/>
      <c r="ML60" s="590"/>
      <c r="MM60" s="590"/>
      <c r="MN60" s="590"/>
      <c r="MO60" s="431"/>
      <c r="MP60" s="590"/>
      <c r="MQ60" s="615"/>
      <c r="MR60" s="590"/>
      <c r="MS60" s="431"/>
      <c r="MT60" s="590"/>
      <c r="MU60" s="590"/>
      <c r="MV60" s="431"/>
      <c r="MW60" s="590"/>
      <c r="MX60" s="431"/>
      <c r="MY60" s="431"/>
      <c r="MZ60" s="431"/>
      <c r="NA60" s="431"/>
      <c r="NB60" s="431"/>
      <c r="NC60" s="431"/>
      <c r="ND60" s="431"/>
      <c r="NE60" s="431"/>
      <c r="NF60" s="431"/>
      <c r="NG60" s="431"/>
      <c r="NH60" s="431"/>
    </row>
    <row r="61" spans="1:372" ht="15" customHeight="1">
      <c r="A61" s="324" t="s">
        <v>750</v>
      </c>
      <c r="B61" s="431">
        <v>93</v>
      </c>
      <c r="C61" s="431">
        <v>35</v>
      </c>
      <c r="D61" s="431">
        <v>77</v>
      </c>
      <c r="E61" s="431">
        <v>20</v>
      </c>
      <c r="F61" s="431">
        <v>25</v>
      </c>
      <c r="G61" s="431">
        <v>14</v>
      </c>
      <c r="H61" s="431">
        <v>10</v>
      </c>
      <c r="I61" s="431">
        <v>36</v>
      </c>
      <c r="J61" s="431">
        <v>0</v>
      </c>
      <c r="K61" s="431">
        <v>212</v>
      </c>
      <c r="L61" s="431">
        <v>0</v>
      </c>
      <c r="M61" s="431">
        <v>11</v>
      </c>
      <c r="N61" s="431">
        <v>25</v>
      </c>
      <c r="O61" s="431">
        <v>31</v>
      </c>
      <c r="P61" s="431">
        <v>44</v>
      </c>
      <c r="Q61" s="431">
        <v>57</v>
      </c>
      <c r="R61" s="431">
        <v>22</v>
      </c>
      <c r="S61" s="431">
        <v>50</v>
      </c>
      <c r="T61" s="431">
        <v>231</v>
      </c>
      <c r="U61" s="431">
        <v>262</v>
      </c>
      <c r="V61" s="431">
        <v>221</v>
      </c>
      <c r="W61" s="431">
        <v>50</v>
      </c>
      <c r="X61" s="431">
        <v>0</v>
      </c>
      <c r="Y61" s="431">
        <v>5</v>
      </c>
      <c r="Z61" s="431">
        <v>25</v>
      </c>
      <c r="AA61" s="431">
        <v>18</v>
      </c>
      <c r="AB61" s="431">
        <v>20</v>
      </c>
      <c r="AC61" s="431">
        <v>27</v>
      </c>
      <c r="AD61" s="431">
        <v>12</v>
      </c>
      <c r="AE61" s="431">
        <v>0</v>
      </c>
      <c r="AF61" s="431">
        <v>4</v>
      </c>
      <c r="AG61" s="431">
        <v>10</v>
      </c>
      <c r="AH61" s="431">
        <v>43</v>
      </c>
      <c r="AI61" s="431">
        <v>44</v>
      </c>
      <c r="AJ61" s="431">
        <v>23</v>
      </c>
      <c r="AK61" s="431">
        <v>26</v>
      </c>
      <c r="AL61" s="431">
        <v>11</v>
      </c>
      <c r="AM61" s="431">
        <v>26</v>
      </c>
      <c r="AN61" s="431">
        <v>30</v>
      </c>
      <c r="AO61" s="431">
        <v>39</v>
      </c>
      <c r="AP61" s="431">
        <v>40</v>
      </c>
      <c r="AQ61" s="431">
        <v>55</v>
      </c>
      <c r="AR61" s="431">
        <v>11</v>
      </c>
      <c r="AS61" s="431">
        <v>0</v>
      </c>
      <c r="AT61" s="431">
        <v>4</v>
      </c>
      <c r="AU61" s="431">
        <v>38</v>
      </c>
      <c r="AV61" s="431">
        <v>79</v>
      </c>
      <c r="AW61" s="431">
        <v>14</v>
      </c>
      <c r="AX61" s="417">
        <v>23</v>
      </c>
      <c r="AY61" s="431">
        <v>316</v>
      </c>
      <c r="AZ61" s="431">
        <v>149</v>
      </c>
      <c r="BA61" s="431">
        <v>134</v>
      </c>
      <c r="BB61" s="431">
        <v>67</v>
      </c>
      <c r="BC61" s="431">
        <v>105</v>
      </c>
      <c r="BD61" s="431">
        <v>22</v>
      </c>
      <c r="BE61" s="431">
        <v>45</v>
      </c>
      <c r="BF61" s="431">
        <v>12</v>
      </c>
      <c r="BG61" s="431">
        <v>19</v>
      </c>
      <c r="BH61" s="431">
        <v>41</v>
      </c>
      <c r="BI61" s="431">
        <v>33</v>
      </c>
      <c r="BJ61" s="431">
        <v>18</v>
      </c>
      <c r="BK61" s="431">
        <v>0</v>
      </c>
      <c r="BL61" s="431">
        <v>42</v>
      </c>
      <c r="BM61" s="431">
        <v>42</v>
      </c>
      <c r="BN61" s="431">
        <v>14</v>
      </c>
      <c r="BO61" s="431">
        <v>6</v>
      </c>
      <c r="BP61" s="431">
        <v>7</v>
      </c>
      <c r="BQ61" s="431">
        <v>0</v>
      </c>
      <c r="BR61" s="431">
        <v>11</v>
      </c>
      <c r="BS61" s="431">
        <v>30</v>
      </c>
      <c r="BT61" s="431">
        <v>24</v>
      </c>
      <c r="BU61" s="431">
        <v>17</v>
      </c>
      <c r="BV61" s="431">
        <v>46</v>
      </c>
      <c r="BW61" s="431">
        <v>12</v>
      </c>
      <c r="BX61" s="431">
        <v>23</v>
      </c>
      <c r="BY61" s="431">
        <v>1</v>
      </c>
      <c r="BZ61" s="431">
        <v>38</v>
      </c>
      <c r="CA61" s="431">
        <v>18</v>
      </c>
      <c r="CB61" s="431">
        <v>47</v>
      </c>
      <c r="CC61" s="431">
        <v>44</v>
      </c>
      <c r="CD61" s="431">
        <v>51</v>
      </c>
      <c r="CE61" s="431">
        <v>27</v>
      </c>
      <c r="CF61" s="431">
        <v>0</v>
      </c>
      <c r="CG61" s="431">
        <v>3</v>
      </c>
      <c r="CH61" s="431">
        <v>89</v>
      </c>
      <c r="CI61" s="431">
        <v>59</v>
      </c>
      <c r="CJ61" s="431">
        <v>53</v>
      </c>
      <c r="CK61" s="417">
        <v>80</v>
      </c>
      <c r="CL61" s="431">
        <v>22</v>
      </c>
      <c r="CM61" s="431">
        <v>17</v>
      </c>
      <c r="CN61" s="431">
        <v>31</v>
      </c>
      <c r="CO61" s="431">
        <v>299</v>
      </c>
      <c r="CP61" s="431">
        <v>79</v>
      </c>
      <c r="CQ61" s="431">
        <v>81</v>
      </c>
      <c r="CR61" s="431">
        <v>24</v>
      </c>
      <c r="CS61" s="431">
        <v>37</v>
      </c>
      <c r="CT61" s="431">
        <v>35</v>
      </c>
      <c r="CU61" s="431">
        <v>41</v>
      </c>
      <c r="CV61" s="431">
        <v>41</v>
      </c>
      <c r="CW61" s="431">
        <v>0</v>
      </c>
      <c r="CX61" s="431">
        <v>3</v>
      </c>
      <c r="CY61" s="431">
        <v>237</v>
      </c>
      <c r="CZ61" s="431">
        <v>16</v>
      </c>
      <c r="DA61" s="431">
        <v>51</v>
      </c>
      <c r="DB61" s="431">
        <v>34</v>
      </c>
      <c r="DC61" s="431">
        <v>151</v>
      </c>
      <c r="DD61" s="431">
        <v>29</v>
      </c>
      <c r="DE61" s="431">
        <v>23</v>
      </c>
      <c r="DF61" s="431">
        <v>89</v>
      </c>
      <c r="DG61" s="431">
        <v>31</v>
      </c>
      <c r="DH61" s="431">
        <v>35</v>
      </c>
      <c r="DI61" s="431">
        <v>137</v>
      </c>
      <c r="DJ61" s="431">
        <v>303</v>
      </c>
      <c r="DK61" s="431">
        <v>138</v>
      </c>
      <c r="DL61" s="431">
        <v>111</v>
      </c>
      <c r="DM61" s="431">
        <v>357</v>
      </c>
      <c r="DN61" s="431">
        <v>15</v>
      </c>
      <c r="DO61" s="431">
        <v>14</v>
      </c>
      <c r="DP61" s="431">
        <v>11</v>
      </c>
      <c r="DQ61" s="431">
        <v>0</v>
      </c>
      <c r="DR61" s="431">
        <v>19</v>
      </c>
      <c r="DS61" s="431">
        <v>28</v>
      </c>
      <c r="DT61" s="431">
        <v>5</v>
      </c>
      <c r="DU61" s="417">
        <v>51</v>
      </c>
      <c r="DV61" s="431">
        <v>16</v>
      </c>
      <c r="DW61" s="431">
        <v>1</v>
      </c>
      <c r="DX61" s="431">
        <v>1</v>
      </c>
      <c r="DY61" s="431">
        <v>9</v>
      </c>
      <c r="DZ61" s="431">
        <v>2</v>
      </c>
      <c r="EA61" s="431">
        <v>0</v>
      </c>
      <c r="EB61" s="431">
        <v>18</v>
      </c>
      <c r="EC61" s="431">
        <v>21</v>
      </c>
      <c r="ED61" s="431">
        <v>0</v>
      </c>
      <c r="EE61" s="431">
        <v>51</v>
      </c>
      <c r="EF61" s="431">
        <v>5</v>
      </c>
      <c r="EG61" s="431"/>
      <c r="EH61" s="431"/>
      <c r="EI61" s="431"/>
      <c r="EJ61" s="431"/>
      <c r="EK61" s="431"/>
      <c r="EL61" s="431"/>
      <c r="EM61" s="431"/>
      <c r="EN61" s="431"/>
      <c r="EO61" s="431"/>
      <c r="EP61" s="431"/>
      <c r="EQ61" s="431"/>
      <c r="ER61" s="431"/>
      <c r="ES61" s="431"/>
      <c r="ET61" s="431"/>
      <c r="EU61" s="431"/>
      <c r="EV61" s="431"/>
      <c r="EW61" s="431"/>
      <c r="EX61" s="431"/>
      <c r="EY61" s="431"/>
      <c r="EZ61" s="431"/>
      <c r="FA61" s="431"/>
      <c r="FB61" s="431"/>
      <c r="FC61" s="431"/>
      <c r="FD61" s="431"/>
      <c r="FE61" s="431"/>
      <c r="FF61" s="431"/>
      <c r="FG61" s="431"/>
      <c r="FH61" s="431"/>
      <c r="FI61" s="431"/>
      <c r="FJ61" s="431"/>
      <c r="FK61" s="431"/>
      <c r="FL61" s="431"/>
      <c r="FM61" s="431"/>
      <c r="FN61" s="431"/>
      <c r="FO61" s="431"/>
      <c r="FP61" s="431"/>
      <c r="FQ61" s="431"/>
      <c r="FR61" s="431"/>
      <c r="FS61" s="431"/>
      <c r="FT61" s="431"/>
      <c r="FU61" s="431"/>
      <c r="FV61" s="431"/>
      <c r="FW61" s="431"/>
      <c r="FX61" s="431"/>
      <c r="FY61" s="431"/>
      <c r="FZ61" s="431"/>
      <c r="GA61" s="431"/>
      <c r="GB61" s="431"/>
      <c r="GC61" s="431"/>
      <c r="GD61" s="431"/>
      <c r="GE61" s="431"/>
      <c r="GF61" s="431"/>
      <c r="GG61" s="431"/>
      <c r="GH61" s="431"/>
      <c r="GI61" s="431"/>
      <c r="GJ61" s="431"/>
      <c r="GK61" s="431"/>
      <c r="GL61" s="431"/>
      <c r="GM61" s="431"/>
      <c r="GN61" s="431"/>
      <c r="GO61" s="431"/>
      <c r="GP61" s="431"/>
      <c r="GQ61" s="431"/>
      <c r="GR61" s="431"/>
      <c r="GS61" s="431"/>
      <c r="GT61" s="431"/>
      <c r="GU61" s="431"/>
      <c r="GV61" s="431"/>
      <c r="GW61" s="431"/>
      <c r="GX61" s="431"/>
      <c r="GY61" s="431"/>
      <c r="GZ61" s="431"/>
      <c r="HA61" s="431"/>
      <c r="HB61" s="431"/>
      <c r="HC61" s="431"/>
      <c r="HD61" s="431"/>
      <c r="HE61" s="431"/>
      <c r="HF61" s="431"/>
      <c r="HG61" s="431"/>
      <c r="HH61" s="431"/>
      <c r="HI61" s="431"/>
      <c r="HJ61" s="431"/>
      <c r="HK61" s="431"/>
      <c r="HL61" s="431"/>
      <c r="HM61" s="431"/>
      <c r="HN61" s="431"/>
      <c r="HO61" s="431"/>
      <c r="HP61" s="431"/>
      <c r="HQ61" s="431"/>
      <c r="HR61" s="431"/>
      <c r="HS61" s="431"/>
      <c r="HT61" s="431"/>
      <c r="HU61" s="431"/>
      <c r="HV61" s="431"/>
      <c r="HW61" s="431"/>
      <c r="HX61" s="431"/>
      <c r="HY61" s="431"/>
      <c r="HZ61" s="431"/>
      <c r="IA61" s="431"/>
      <c r="IB61" s="431"/>
      <c r="IC61" s="431"/>
      <c r="ID61" s="431"/>
      <c r="IE61" s="431"/>
      <c r="IF61" s="431"/>
      <c r="IG61" s="431"/>
      <c r="IH61" s="431"/>
      <c r="II61" s="431"/>
      <c r="IJ61" s="431"/>
      <c r="IK61" s="431"/>
      <c r="IL61" s="431"/>
      <c r="IM61" s="431"/>
      <c r="IN61" s="431"/>
      <c r="IO61" s="431"/>
      <c r="IP61" s="431"/>
      <c r="IQ61" s="431"/>
      <c r="IR61" s="431"/>
      <c r="IS61" s="431"/>
      <c r="IT61" s="431"/>
      <c r="IU61" s="431"/>
      <c r="IV61" s="431"/>
      <c r="IW61" s="431"/>
      <c r="IX61" s="431"/>
      <c r="IY61" s="431"/>
      <c r="IZ61" s="431"/>
      <c r="JA61" s="431"/>
      <c r="JB61" s="431"/>
      <c r="JC61" s="431"/>
      <c r="JD61" s="431"/>
      <c r="JE61" s="431"/>
      <c r="JF61" s="431"/>
      <c r="JG61" s="431"/>
      <c r="JH61" s="431"/>
      <c r="JI61" s="431"/>
      <c r="JJ61" s="431"/>
      <c r="JK61" s="431"/>
      <c r="JL61" s="431"/>
      <c r="JM61" s="431"/>
      <c r="JN61" s="431"/>
      <c r="JO61" s="431"/>
      <c r="JP61" s="431"/>
      <c r="JQ61" s="431"/>
      <c r="JR61" s="431"/>
      <c r="JS61" s="431"/>
      <c r="JT61" s="431"/>
      <c r="JU61" s="431"/>
      <c r="JV61" s="431"/>
      <c r="JW61" s="431"/>
      <c r="JX61" s="431"/>
      <c r="JY61" s="431"/>
      <c r="JZ61" s="431"/>
      <c r="KA61" s="431"/>
      <c r="KB61" s="431"/>
      <c r="KC61" s="431"/>
      <c r="KD61" s="431"/>
      <c r="KE61" s="431"/>
      <c r="KF61" s="431"/>
      <c r="KG61" s="431"/>
      <c r="KH61" s="431"/>
      <c r="KI61" s="431"/>
      <c r="KJ61" s="431"/>
      <c r="KK61" s="431"/>
      <c r="KL61" s="431"/>
      <c r="KM61" s="431"/>
      <c r="KN61" s="1196"/>
      <c r="KO61" s="431"/>
      <c r="KP61" s="431"/>
      <c r="KQ61" s="431"/>
      <c r="KR61" s="431"/>
      <c r="KS61" s="431"/>
      <c r="KT61" s="431"/>
      <c r="KU61" s="431"/>
      <c r="KV61" s="431"/>
      <c r="KW61" s="431"/>
      <c r="KX61" s="431"/>
      <c r="KY61" s="431"/>
      <c r="KZ61" s="431"/>
      <c r="LA61" s="431"/>
      <c r="LB61" s="431"/>
      <c r="LC61" s="431"/>
      <c r="LD61" s="431"/>
      <c r="LE61" s="431"/>
      <c r="LF61" s="431"/>
      <c r="LG61" s="431"/>
      <c r="LH61" s="431"/>
      <c r="LI61" s="431"/>
      <c r="LJ61" s="431"/>
      <c r="LK61" s="431"/>
      <c r="LL61" s="431"/>
      <c r="LM61" s="431"/>
      <c r="LN61" s="431"/>
      <c r="LO61" s="1224"/>
      <c r="LP61" s="1224"/>
      <c r="LQ61" s="431"/>
      <c r="LR61" s="431"/>
      <c r="LS61" s="431"/>
      <c r="LT61" s="431"/>
      <c r="LU61" s="431"/>
      <c r="LV61" s="1237"/>
      <c r="LW61" s="1237"/>
      <c r="LX61" s="431"/>
      <c r="LY61" s="431"/>
      <c r="LZ61" s="431"/>
      <c r="MA61" s="431"/>
      <c r="MB61" s="431"/>
      <c r="MC61" s="431"/>
      <c r="MD61" s="431"/>
      <c r="ME61" s="431"/>
      <c r="MF61" s="431"/>
      <c r="MG61" s="431"/>
      <c r="MH61" s="431"/>
      <c r="MI61" s="431"/>
      <c r="MJ61" s="431"/>
      <c r="MK61" s="431"/>
      <c r="ML61" s="431"/>
      <c r="MM61" s="431"/>
      <c r="MN61" s="431"/>
      <c r="MO61" s="431"/>
      <c r="MP61" s="431"/>
      <c r="MQ61" s="431"/>
      <c r="MR61" s="431"/>
      <c r="MS61" s="431"/>
      <c r="MT61" s="431"/>
      <c r="MU61" s="431"/>
      <c r="MV61" s="431"/>
      <c r="MW61" s="431"/>
      <c r="MX61" s="431"/>
      <c r="MY61" s="431"/>
      <c r="MZ61" s="431"/>
      <c r="NA61" s="431"/>
      <c r="NB61" s="431"/>
      <c r="NC61" s="431"/>
      <c r="ND61" s="431"/>
      <c r="NE61" s="431"/>
      <c r="NF61" s="431"/>
      <c r="NG61" s="431"/>
      <c r="NH61" s="431"/>
    </row>
    <row r="62" spans="1:372" ht="15" customHeight="1">
      <c r="A62" s="324" t="s">
        <v>751</v>
      </c>
      <c r="B62" s="417">
        <v>45</v>
      </c>
      <c r="C62" s="417">
        <v>0</v>
      </c>
      <c r="D62" s="417">
        <v>0</v>
      </c>
      <c r="E62" s="417">
        <v>137</v>
      </c>
      <c r="F62" s="417">
        <v>0</v>
      </c>
      <c r="G62" s="417">
        <v>0</v>
      </c>
      <c r="H62" s="417">
        <v>0</v>
      </c>
      <c r="I62" s="417">
        <v>0</v>
      </c>
      <c r="J62" s="417">
        <v>0</v>
      </c>
      <c r="K62" s="417">
        <v>31</v>
      </c>
      <c r="L62" s="417">
        <v>0</v>
      </c>
      <c r="M62" s="417">
        <v>0</v>
      </c>
      <c r="N62" s="417">
        <v>0</v>
      </c>
      <c r="O62" s="417">
        <v>0</v>
      </c>
      <c r="P62" s="417">
        <v>0</v>
      </c>
      <c r="Q62" s="417">
        <v>0</v>
      </c>
      <c r="R62" s="417">
        <v>0</v>
      </c>
      <c r="S62" s="417">
        <v>0</v>
      </c>
      <c r="T62" s="417">
        <v>143</v>
      </c>
      <c r="U62" s="417">
        <v>69</v>
      </c>
      <c r="V62" s="417">
        <v>31</v>
      </c>
      <c r="W62" s="417">
        <v>0</v>
      </c>
      <c r="X62" s="417">
        <v>0</v>
      </c>
      <c r="Y62" s="417">
        <v>0</v>
      </c>
      <c r="Z62" s="417">
        <v>135</v>
      </c>
      <c r="AA62" s="417">
        <v>57</v>
      </c>
      <c r="AB62" s="417">
        <v>0</v>
      </c>
      <c r="AC62" s="417">
        <v>0</v>
      </c>
      <c r="AD62" s="417">
        <v>73</v>
      </c>
      <c r="AE62" s="417">
        <v>0</v>
      </c>
      <c r="AF62" s="417">
        <v>0</v>
      </c>
      <c r="AG62" s="417">
        <v>1</v>
      </c>
      <c r="AH62" s="417">
        <v>0</v>
      </c>
      <c r="AI62" s="417">
        <v>0</v>
      </c>
      <c r="AJ62" s="417">
        <v>0</v>
      </c>
      <c r="AK62" s="417">
        <v>0</v>
      </c>
      <c r="AL62" s="417">
        <v>0</v>
      </c>
      <c r="AM62" s="417">
        <v>58</v>
      </c>
      <c r="AN62" s="417">
        <v>8</v>
      </c>
      <c r="AO62" s="417">
        <v>10</v>
      </c>
      <c r="AP62" s="417">
        <v>0</v>
      </c>
      <c r="AQ62" s="417">
        <v>0</v>
      </c>
      <c r="AR62" s="417">
        <v>0</v>
      </c>
      <c r="AS62" s="417">
        <v>0</v>
      </c>
      <c r="AT62" s="417">
        <v>0</v>
      </c>
      <c r="AU62" s="417">
        <v>124</v>
      </c>
      <c r="AV62" s="417">
        <v>54</v>
      </c>
      <c r="AW62" s="417">
        <v>74</v>
      </c>
      <c r="AX62" s="431">
        <v>0</v>
      </c>
      <c r="AY62" s="417">
        <v>22</v>
      </c>
      <c r="AZ62" s="417">
        <v>96</v>
      </c>
      <c r="BA62" s="417">
        <v>0</v>
      </c>
      <c r="BB62" s="417">
        <v>63</v>
      </c>
      <c r="BC62" s="417">
        <v>0</v>
      </c>
      <c r="BD62" s="417">
        <v>48</v>
      </c>
      <c r="BE62" s="417">
        <v>22</v>
      </c>
      <c r="BF62" s="417">
        <v>41</v>
      </c>
      <c r="BG62" s="417">
        <v>1</v>
      </c>
      <c r="BH62" s="417">
        <v>0</v>
      </c>
      <c r="BI62" s="417">
        <v>0</v>
      </c>
      <c r="BJ62" s="417">
        <v>5</v>
      </c>
      <c r="BK62" s="417">
        <v>13</v>
      </c>
      <c r="BL62" s="417">
        <v>0</v>
      </c>
      <c r="BM62" s="417">
        <v>0</v>
      </c>
      <c r="BN62" s="417">
        <v>0</v>
      </c>
      <c r="BO62" s="417">
        <v>10</v>
      </c>
      <c r="BP62" s="417">
        <v>0</v>
      </c>
      <c r="BQ62" s="417">
        <v>1</v>
      </c>
      <c r="BR62" s="417">
        <v>0</v>
      </c>
      <c r="BS62" s="417">
        <v>34</v>
      </c>
      <c r="BT62" s="417">
        <v>97</v>
      </c>
      <c r="BU62" s="417">
        <v>1</v>
      </c>
      <c r="BV62" s="417">
        <v>21</v>
      </c>
      <c r="BW62" s="417">
        <v>0</v>
      </c>
      <c r="BX62" s="417">
        <v>4</v>
      </c>
      <c r="BY62" s="417">
        <v>0</v>
      </c>
      <c r="BZ62" s="417">
        <v>0</v>
      </c>
      <c r="CA62" s="417">
        <v>25</v>
      </c>
      <c r="CB62" s="417">
        <v>0</v>
      </c>
      <c r="CC62" s="417">
        <v>18</v>
      </c>
      <c r="CD62" s="417">
        <v>14</v>
      </c>
      <c r="CE62" s="417">
        <v>62</v>
      </c>
      <c r="CF62" s="417">
        <v>34</v>
      </c>
      <c r="CG62" s="417">
        <v>120</v>
      </c>
      <c r="CH62" s="417">
        <v>120</v>
      </c>
      <c r="CI62" s="417">
        <v>36</v>
      </c>
      <c r="CJ62" s="417">
        <v>2</v>
      </c>
      <c r="CK62" s="431">
        <v>45</v>
      </c>
      <c r="CL62" s="417">
        <v>0</v>
      </c>
      <c r="CM62" s="417">
        <v>0</v>
      </c>
      <c r="CN62" s="417">
        <v>117</v>
      </c>
      <c r="CO62" s="417">
        <v>75</v>
      </c>
      <c r="CP62" s="417">
        <v>66</v>
      </c>
      <c r="CQ62" s="417">
        <v>2</v>
      </c>
      <c r="CR62" s="417">
        <v>52</v>
      </c>
      <c r="CS62" s="417">
        <v>0</v>
      </c>
      <c r="CT62" s="417">
        <v>0</v>
      </c>
      <c r="CU62" s="417">
        <v>0</v>
      </c>
      <c r="CV62" s="417">
        <v>0</v>
      </c>
      <c r="CW62" s="417">
        <v>66</v>
      </c>
      <c r="CX62" s="417">
        <v>0</v>
      </c>
      <c r="CY62" s="417">
        <v>0</v>
      </c>
      <c r="CZ62" s="417">
        <v>2</v>
      </c>
      <c r="DA62" s="417">
        <v>0</v>
      </c>
      <c r="DB62" s="417">
        <v>1</v>
      </c>
      <c r="DC62" s="417">
        <v>45</v>
      </c>
      <c r="DD62" s="417">
        <v>82</v>
      </c>
      <c r="DE62" s="417">
        <v>17</v>
      </c>
      <c r="DF62" s="417">
        <v>90</v>
      </c>
      <c r="DG62" s="417">
        <v>88</v>
      </c>
      <c r="DH62" s="417">
        <v>43</v>
      </c>
      <c r="DI62" s="417">
        <v>38</v>
      </c>
      <c r="DJ62" s="417">
        <v>106</v>
      </c>
      <c r="DK62" s="417">
        <v>49</v>
      </c>
      <c r="DL62" s="417">
        <v>104</v>
      </c>
      <c r="DM62" s="417">
        <v>64</v>
      </c>
      <c r="DN62" s="417">
        <v>1</v>
      </c>
      <c r="DO62" s="417">
        <v>0</v>
      </c>
      <c r="DP62" s="417">
        <v>20</v>
      </c>
      <c r="DQ62" s="417">
        <v>0</v>
      </c>
      <c r="DR62" s="417">
        <v>0</v>
      </c>
      <c r="DS62" s="417">
        <v>0</v>
      </c>
      <c r="DT62" s="417">
        <v>4</v>
      </c>
      <c r="DU62" s="417">
        <v>0</v>
      </c>
      <c r="DV62" s="417">
        <v>0</v>
      </c>
      <c r="DW62" s="417">
        <v>38</v>
      </c>
      <c r="DX62" s="417">
        <v>0</v>
      </c>
      <c r="DY62" s="417">
        <v>0</v>
      </c>
      <c r="DZ62" s="417">
        <v>1</v>
      </c>
      <c r="EA62" s="417">
        <v>22</v>
      </c>
      <c r="EB62" s="417">
        <v>0</v>
      </c>
      <c r="EC62" s="417">
        <v>0</v>
      </c>
      <c r="ED62" s="417">
        <v>58</v>
      </c>
      <c r="EE62" s="417">
        <v>0</v>
      </c>
      <c r="EF62" s="417">
        <v>15</v>
      </c>
      <c r="EG62" s="417"/>
      <c r="EH62" s="417"/>
      <c r="EI62" s="417"/>
      <c r="EJ62" s="417"/>
      <c r="EK62" s="417"/>
      <c r="EL62" s="417"/>
      <c r="EM62" s="417"/>
      <c r="EN62" s="417"/>
      <c r="EO62" s="417"/>
      <c r="EP62" s="417"/>
      <c r="EQ62" s="417"/>
      <c r="ER62" s="417"/>
      <c r="ES62" s="417"/>
      <c r="ET62" s="417"/>
      <c r="EU62" s="417"/>
      <c r="EV62" s="417"/>
      <c r="EW62" s="417"/>
      <c r="EX62" s="417"/>
      <c r="EY62" s="417"/>
      <c r="EZ62" s="417"/>
      <c r="FA62" s="417"/>
      <c r="FB62" s="417"/>
      <c r="FC62" s="417"/>
      <c r="FD62" s="417"/>
      <c r="FE62" s="417"/>
      <c r="FF62" s="417"/>
      <c r="FG62" s="417"/>
      <c r="FH62" s="417"/>
      <c r="FI62" s="417"/>
      <c r="FJ62" s="417"/>
      <c r="FK62" s="417"/>
      <c r="FL62" s="417"/>
      <c r="FM62" s="417"/>
      <c r="FN62" s="417"/>
      <c r="FO62" s="417"/>
      <c r="FP62" s="417"/>
      <c r="FQ62" s="417"/>
      <c r="FR62" s="417"/>
      <c r="FS62" s="417"/>
      <c r="FT62" s="417"/>
      <c r="FU62" s="417"/>
      <c r="FV62" s="417"/>
      <c r="FW62" s="417"/>
      <c r="FX62" s="417"/>
      <c r="FY62" s="417"/>
      <c r="FZ62" s="417"/>
      <c r="GA62" s="417"/>
      <c r="GB62" s="417"/>
      <c r="GC62" s="417"/>
      <c r="GD62" s="417"/>
      <c r="GE62" s="417"/>
      <c r="GF62" s="417"/>
      <c r="GG62" s="417"/>
      <c r="GH62" s="417"/>
      <c r="GI62" s="417"/>
      <c r="GJ62" s="417"/>
      <c r="GK62" s="417"/>
      <c r="GL62" s="417"/>
      <c r="GM62" s="417"/>
      <c r="GN62" s="417"/>
      <c r="GO62" s="417"/>
      <c r="GP62" s="417"/>
      <c r="GQ62" s="417"/>
      <c r="GR62" s="417"/>
      <c r="GS62" s="417"/>
      <c r="GT62" s="417"/>
      <c r="GU62" s="417"/>
      <c r="GV62" s="417"/>
      <c r="GW62" s="417"/>
      <c r="GX62" s="417"/>
      <c r="GY62" s="417"/>
      <c r="GZ62" s="417"/>
      <c r="HA62" s="417"/>
      <c r="HB62" s="417"/>
      <c r="HC62" s="417"/>
      <c r="HD62" s="417"/>
      <c r="HE62" s="417"/>
      <c r="HF62" s="417"/>
      <c r="HG62" s="417"/>
      <c r="HH62" s="417"/>
      <c r="HI62" s="417"/>
      <c r="HJ62" s="417"/>
      <c r="HK62" s="417"/>
      <c r="HL62" s="417"/>
      <c r="HM62" s="417"/>
      <c r="HN62" s="417"/>
      <c r="HO62" s="417"/>
      <c r="HP62" s="417"/>
      <c r="HQ62" s="417"/>
      <c r="HR62" s="417"/>
      <c r="HS62" s="417"/>
      <c r="HT62" s="417"/>
      <c r="HU62" s="417"/>
      <c r="HV62" s="417"/>
      <c r="HW62" s="417"/>
      <c r="HX62" s="417"/>
      <c r="HY62" s="417"/>
      <c r="HZ62" s="417"/>
      <c r="IA62" s="417"/>
      <c r="IB62" s="417"/>
      <c r="IC62" s="417"/>
      <c r="ID62" s="417"/>
      <c r="IE62" s="417"/>
      <c r="IF62" s="417"/>
      <c r="IG62" s="417"/>
      <c r="IH62" s="417"/>
      <c r="II62" s="417"/>
      <c r="IJ62" s="417"/>
      <c r="IK62" s="417"/>
      <c r="IL62" s="417"/>
      <c r="IM62" s="417"/>
      <c r="IN62" s="417"/>
      <c r="IO62" s="417"/>
      <c r="IP62" s="417"/>
      <c r="IQ62" s="417"/>
      <c r="IR62" s="417"/>
      <c r="IS62" s="417"/>
      <c r="IT62" s="417"/>
      <c r="IU62" s="417"/>
      <c r="IV62" s="417"/>
      <c r="IW62" s="417"/>
      <c r="IX62" s="417"/>
      <c r="IY62" s="417"/>
      <c r="IZ62" s="417"/>
      <c r="JA62" s="417"/>
      <c r="JB62" s="417"/>
      <c r="JC62" s="417"/>
      <c r="JD62" s="417"/>
      <c r="JE62" s="417"/>
      <c r="JF62" s="417"/>
      <c r="JG62" s="417"/>
      <c r="JH62" s="417"/>
      <c r="JI62" s="417"/>
      <c r="JJ62" s="417"/>
      <c r="JK62" s="417"/>
      <c r="JL62" s="417"/>
      <c r="JM62" s="417"/>
      <c r="JN62" s="417"/>
      <c r="JO62" s="417"/>
      <c r="JP62" s="417"/>
      <c r="JQ62" s="417"/>
      <c r="JR62" s="417"/>
      <c r="JS62" s="417"/>
      <c r="JT62" s="417"/>
      <c r="JU62" s="417"/>
      <c r="JV62" s="417"/>
      <c r="JW62" s="417"/>
      <c r="JX62" s="417"/>
      <c r="JY62" s="417"/>
      <c r="JZ62" s="417"/>
      <c r="KA62" s="417"/>
      <c r="KB62" s="417"/>
      <c r="KC62" s="417"/>
      <c r="KD62" s="417"/>
      <c r="KE62" s="417"/>
      <c r="KF62" s="417"/>
      <c r="KG62" s="417"/>
      <c r="KH62" s="417"/>
      <c r="KI62" s="417"/>
      <c r="KJ62" s="417"/>
      <c r="KK62" s="417"/>
      <c r="KL62" s="417"/>
      <c r="KM62" s="417"/>
      <c r="KN62" s="1188"/>
      <c r="KO62" s="417"/>
      <c r="KP62" s="417"/>
      <c r="KQ62" s="417"/>
      <c r="KR62" s="417"/>
      <c r="KS62" s="417"/>
      <c r="KT62" s="417"/>
      <c r="KU62" s="417"/>
      <c r="KV62" s="417"/>
      <c r="KW62" s="417"/>
      <c r="KX62" s="417"/>
      <c r="KY62" s="417"/>
      <c r="KZ62" s="417"/>
      <c r="LA62" s="417"/>
      <c r="LB62" s="417"/>
      <c r="LC62" s="417"/>
      <c r="LD62" s="417"/>
      <c r="LE62" s="417"/>
      <c r="LF62" s="417"/>
      <c r="LG62" s="417"/>
      <c r="LH62" s="417"/>
      <c r="LI62" s="417"/>
      <c r="LJ62" s="417"/>
      <c r="LK62" s="417"/>
      <c r="LL62" s="417"/>
      <c r="LM62" s="417"/>
      <c r="LN62" s="417"/>
      <c r="LO62" s="1223"/>
      <c r="LP62" s="1223"/>
      <c r="LQ62" s="417"/>
      <c r="LR62" s="417"/>
      <c r="LS62" s="417"/>
      <c r="LT62" s="417"/>
      <c r="LU62" s="417"/>
      <c r="LV62" s="428"/>
      <c r="LW62" s="428"/>
      <c r="LX62" s="417"/>
      <c r="LY62" s="417"/>
      <c r="LZ62" s="417"/>
      <c r="MA62" s="417"/>
      <c r="MB62" s="417"/>
      <c r="MC62" s="417"/>
      <c r="MD62" s="417"/>
      <c r="ME62" s="417"/>
      <c r="MF62" s="417"/>
      <c r="MG62" s="417"/>
      <c r="MH62" s="417"/>
      <c r="MI62" s="417"/>
      <c r="MJ62" s="417"/>
      <c r="MK62" s="417"/>
      <c r="ML62" s="417"/>
      <c r="MM62" s="417"/>
      <c r="MN62" s="417"/>
      <c r="MO62" s="417"/>
      <c r="MP62" s="417"/>
      <c r="MQ62" s="417"/>
      <c r="MR62" s="417"/>
      <c r="MS62" s="417"/>
      <c r="MT62" s="417"/>
      <c r="MU62" s="417"/>
      <c r="MV62" s="417"/>
      <c r="MW62" s="417"/>
      <c r="MX62" s="417"/>
      <c r="MY62" s="417"/>
      <c r="MZ62" s="417"/>
      <c r="NA62" s="417"/>
      <c r="NB62" s="417"/>
      <c r="NC62" s="417"/>
      <c r="ND62" s="417"/>
      <c r="NE62" s="417"/>
      <c r="NF62" s="417"/>
      <c r="NG62" s="417"/>
      <c r="NH62" s="417"/>
    </row>
    <row r="63" spans="1:372" ht="15" customHeight="1">
      <c r="A63" s="467" t="s">
        <v>752</v>
      </c>
      <c r="B63" s="431">
        <v>51</v>
      </c>
      <c r="C63" s="431">
        <v>167</v>
      </c>
      <c r="D63" s="431">
        <v>11</v>
      </c>
      <c r="E63" s="431">
        <v>45</v>
      </c>
      <c r="F63" s="431">
        <v>31</v>
      </c>
      <c r="G63" s="431">
        <v>48</v>
      </c>
      <c r="H63" s="431">
        <v>71</v>
      </c>
      <c r="I63" s="431">
        <v>59</v>
      </c>
      <c r="J63" s="431">
        <v>28</v>
      </c>
      <c r="K63" s="431">
        <v>4</v>
      </c>
      <c r="L63" s="431">
        <v>31</v>
      </c>
      <c r="M63" s="431">
        <v>47</v>
      </c>
      <c r="N63" s="431">
        <v>33</v>
      </c>
      <c r="O63" s="431">
        <v>87</v>
      </c>
      <c r="P63" s="431">
        <v>89</v>
      </c>
      <c r="Q63" s="431">
        <v>35</v>
      </c>
      <c r="R63" s="431">
        <v>92</v>
      </c>
      <c r="S63" s="431">
        <v>7</v>
      </c>
      <c r="T63" s="431">
        <v>41</v>
      </c>
      <c r="U63" s="431">
        <v>49</v>
      </c>
      <c r="V63" s="431">
        <v>73</v>
      </c>
      <c r="W63" s="431">
        <v>111</v>
      </c>
      <c r="X63" s="431">
        <v>75</v>
      </c>
      <c r="Y63" s="431">
        <v>45</v>
      </c>
      <c r="Z63" s="431">
        <v>24</v>
      </c>
      <c r="AA63" s="431">
        <v>18</v>
      </c>
      <c r="AB63" s="431">
        <v>24</v>
      </c>
      <c r="AC63" s="431">
        <v>63</v>
      </c>
      <c r="AD63" s="431">
        <v>65</v>
      </c>
      <c r="AE63" s="431">
        <v>68</v>
      </c>
      <c r="AF63" s="431">
        <v>67</v>
      </c>
      <c r="AG63" s="431">
        <v>56</v>
      </c>
      <c r="AH63" s="431">
        <v>31</v>
      </c>
      <c r="AI63" s="431">
        <v>40</v>
      </c>
      <c r="AJ63" s="431">
        <v>117</v>
      </c>
      <c r="AK63" s="431">
        <v>197</v>
      </c>
      <c r="AL63" s="431">
        <v>166</v>
      </c>
      <c r="AM63" s="431">
        <v>134</v>
      </c>
      <c r="AN63" s="431">
        <v>101</v>
      </c>
      <c r="AO63" s="431">
        <v>34</v>
      </c>
      <c r="AP63" s="431">
        <v>84</v>
      </c>
      <c r="AQ63" s="431">
        <v>117</v>
      </c>
      <c r="AR63" s="431">
        <v>177</v>
      </c>
      <c r="AS63" s="431">
        <v>171</v>
      </c>
      <c r="AT63" s="431">
        <v>172</v>
      </c>
      <c r="AU63" s="431">
        <v>98</v>
      </c>
      <c r="AV63" s="431">
        <v>79</v>
      </c>
      <c r="AW63" s="431">
        <v>246</v>
      </c>
      <c r="AX63" s="417">
        <v>284</v>
      </c>
      <c r="AY63" s="431">
        <v>29</v>
      </c>
      <c r="AZ63" s="431">
        <v>196</v>
      </c>
      <c r="BA63" s="431">
        <v>154</v>
      </c>
      <c r="BB63" s="431">
        <v>32</v>
      </c>
      <c r="BC63" s="431">
        <v>19</v>
      </c>
      <c r="BD63" s="431">
        <v>170</v>
      </c>
      <c r="BE63" s="431">
        <v>167</v>
      </c>
      <c r="BF63" s="431">
        <v>166</v>
      </c>
      <c r="BG63" s="431">
        <v>80</v>
      </c>
      <c r="BH63" s="431">
        <v>64</v>
      </c>
      <c r="BI63" s="431">
        <v>40</v>
      </c>
      <c r="BJ63" s="431">
        <v>57</v>
      </c>
      <c r="BK63" s="431">
        <v>53</v>
      </c>
      <c r="BL63" s="431">
        <v>77</v>
      </c>
      <c r="BM63" s="431">
        <v>0</v>
      </c>
      <c r="BN63" s="431">
        <v>256</v>
      </c>
      <c r="BO63" s="431">
        <v>93</v>
      </c>
      <c r="BP63" s="431">
        <v>86</v>
      </c>
      <c r="BQ63" s="431">
        <v>43</v>
      </c>
      <c r="BR63" s="431">
        <v>47</v>
      </c>
      <c r="BS63" s="431">
        <v>71</v>
      </c>
      <c r="BT63" s="431">
        <v>86</v>
      </c>
      <c r="BU63" s="431">
        <v>126</v>
      </c>
      <c r="BV63" s="431">
        <v>41</v>
      </c>
      <c r="BW63" s="431">
        <v>58</v>
      </c>
      <c r="BX63" s="431">
        <v>33</v>
      </c>
      <c r="BY63" s="431">
        <v>69</v>
      </c>
      <c r="BZ63" s="431">
        <v>82</v>
      </c>
      <c r="CA63" s="431">
        <v>128</v>
      </c>
      <c r="CB63" s="431">
        <v>70</v>
      </c>
      <c r="CC63" s="431">
        <v>74</v>
      </c>
      <c r="CD63" s="431">
        <v>125</v>
      </c>
      <c r="CE63" s="431">
        <v>62</v>
      </c>
      <c r="CF63" s="431">
        <v>135</v>
      </c>
      <c r="CG63" s="431">
        <v>98</v>
      </c>
      <c r="CH63" s="431">
        <v>219</v>
      </c>
      <c r="CI63" s="431">
        <v>212</v>
      </c>
      <c r="CJ63" s="431">
        <v>274</v>
      </c>
      <c r="CK63" s="417">
        <v>136</v>
      </c>
      <c r="CL63" s="431">
        <v>132</v>
      </c>
      <c r="CM63" s="431">
        <v>397</v>
      </c>
      <c r="CN63" s="431">
        <v>42</v>
      </c>
      <c r="CO63" s="431">
        <v>51</v>
      </c>
      <c r="CP63" s="431">
        <v>364</v>
      </c>
      <c r="CQ63" s="431">
        <v>215</v>
      </c>
      <c r="CR63" s="431">
        <v>83</v>
      </c>
      <c r="CS63" s="431">
        <v>25</v>
      </c>
      <c r="CT63" s="431">
        <v>60</v>
      </c>
      <c r="CU63" s="431">
        <v>91</v>
      </c>
      <c r="CV63" s="431">
        <v>0</v>
      </c>
      <c r="CW63" s="431">
        <v>192</v>
      </c>
      <c r="CX63" s="431">
        <v>67</v>
      </c>
      <c r="CY63" s="431">
        <v>44</v>
      </c>
      <c r="CZ63" s="431">
        <v>90</v>
      </c>
      <c r="DA63" s="431">
        <v>92</v>
      </c>
      <c r="DB63" s="431">
        <v>230</v>
      </c>
      <c r="DC63" s="431">
        <v>90</v>
      </c>
      <c r="DD63" s="431">
        <v>329</v>
      </c>
      <c r="DE63" s="431">
        <v>205</v>
      </c>
      <c r="DF63" s="431">
        <v>97</v>
      </c>
      <c r="DG63" s="431">
        <v>268</v>
      </c>
      <c r="DH63" s="431">
        <v>165</v>
      </c>
      <c r="DI63" s="431">
        <v>272</v>
      </c>
      <c r="DJ63" s="431">
        <v>138</v>
      </c>
      <c r="DK63" s="431">
        <v>257</v>
      </c>
      <c r="DL63" s="431">
        <v>124</v>
      </c>
      <c r="DM63" s="431">
        <v>109</v>
      </c>
      <c r="DN63" s="431">
        <v>179</v>
      </c>
      <c r="DO63" s="431">
        <v>109</v>
      </c>
      <c r="DP63" s="431">
        <v>92</v>
      </c>
      <c r="DQ63" s="431">
        <v>123</v>
      </c>
      <c r="DR63" s="431">
        <v>56</v>
      </c>
      <c r="DS63" s="431">
        <v>28</v>
      </c>
      <c r="DT63" s="431">
        <v>107</v>
      </c>
      <c r="DU63" s="431">
        <v>3</v>
      </c>
      <c r="DV63" s="431">
        <v>54</v>
      </c>
      <c r="DW63" s="431">
        <v>64</v>
      </c>
      <c r="DX63" s="431">
        <v>136</v>
      </c>
      <c r="DY63" s="431">
        <v>65</v>
      </c>
      <c r="DZ63" s="431">
        <v>66</v>
      </c>
      <c r="EA63" s="431">
        <v>49</v>
      </c>
      <c r="EB63" s="431">
        <v>22</v>
      </c>
      <c r="EC63" s="431">
        <v>35</v>
      </c>
      <c r="ED63" s="431">
        <v>89</v>
      </c>
      <c r="EE63" s="431">
        <v>270</v>
      </c>
      <c r="EF63" s="431">
        <v>159</v>
      </c>
      <c r="EG63" s="431"/>
      <c r="EH63" s="431"/>
      <c r="EI63" s="431"/>
      <c r="EJ63" s="431"/>
      <c r="EK63" s="431"/>
      <c r="EL63" s="431"/>
      <c r="EM63" s="431"/>
      <c r="EN63" s="431"/>
      <c r="EO63" s="431"/>
      <c r="EP63" s="431"/>
      <c r="EQ63" s="431"/>
      <c r="ER63" s="431"/>
      <c r="ES63" s="431"/>
      <c r="ET63" s="431"/>
      <c r="EU63" s="431"/>
      <c r="EV63" s="431"/>
      <c r="EW63" s="431"/>
      <c r="EX63" s="431"/>
      <c r="EY63" s="431"/>
      <c r="EZ63" s="431"/>
      <c r="FA63" s="431"/>
      <c r="FB63" s="431"/>
      <c r="FC63" s="431"/>
      <c r="FD63" s="431"/>
      <c r="FE63" s="431"/>
      <c r="FF63" s="431"/>
      <c r="FG63" s="431"/>
      <c r="FH63" s="431"/>
      <c r="FI63" s="431"/>
      <c r="FJ63" s="431"/>
      <c r="FK63" s="431"/>
      <c r="FL63" s="431"/>
      <c r="FM63" s="431"/>
      <c r="FN63" s="431"/>
      <c r="FO63" s="431"/>
      <c r="FP63" s="431"/>
      <c r="FQ63" s="431"/>
      <c r="FR63" s="431"/>
      <c r="FS63" s="431"/>
      <c r="FT63" s="431"/>
      <c r="FU63" s="431"/>
      <c r="FV63" s="431"/>
      <c r="FW63" s="431"/>
      <c r="FX63" s="431"/>
      <c r="FY63" s="431"/>
      <c r="FZ63" s="431"/>
      <c r="GA63" s="431"/>
      <c r="GB63" s="431"/>
      <c r="GC63" s="431"/>
      <c r="GD63" s="431"/>
      <c r="GE63" s="431"/>
      <c r="GF63" s="431"/>
      <c r="GG63" s="431"/>
      <c r="GH63" s="431"/>
      <c r="GI63" s="431"/>
      <c r="GJ63" s="431"/>
      <c r="GK63" s="431"/>
      <c r="GL63" s="431"/>
      <c r="GM63" s="431"/>
      <c r="GN63" s="431"/>
      <c r="GO63" s="431"/>
      <c r="GP63" s="431"/>
      <c r="GQ63" s="431"/>
      <c r="GR63" s="431"/>
      <c r="GS63" s="431"/>
      <c r="GT63" s="431"/>
      <c r="GU63" s="431"/>
      <c r="GV63" s="431"/>
      <c r="GW63" s="431"/>
      <c r="GX63" s="431"/>
      <c r="GY63" s="431"/>
      <c r="GZ63" s="431"/>
      <c r="HA63" s="431"/>
      <c r="HB63" s="431"/>
      <c r="HC63" s="431"/>
      <c r="HD63" s="431"/>
      <c r="HE63" s="431"/>
      <c r="HF63" s="431"/>
      <c r="HG63" s="431"/>
      <c r="HH63" s="431"/>
      <c r="HI63" s="431"/>
      <c r="HJ63" s="431"/>
      <c r="HK63" s="431"/>
      <c r="HL63" s="431"/>
      <c r="HM63" s="431"/>
      <c r="HN63" s="431"/>
      <c r="HO63" s="431"/>
      <c r="HP63" s="431"/>
      <c r="HQ63" s="431"/>
      <c r="HR63" s="431"/>
      <c r="HS63" s="431"/>
      <c r="HT63" s="431"/>
      <c r="HU63" s="431"/>
      <c r="HV63" s="431"/>
      <c r="HW63" s="431"/>
      <c r="HX63" s="431"/>
      <c r="HY63" s="431"/>
      <c r="HZ63" s="431"/>
      <c r="IA63" s="431"/>
      <c r="IB63" s="431"/>
      <c r="IC63" s="431"/>
      <c r="ID63" s="431"/>
      <c r="IE63" s="431"/>
      <c r="IF63" s="431"/>
      <c r="IG63" s="431"/>
      <c r="IH63" s="431"/>
      <c r="II63" s="431"/>
      <c r="IJ63" s="431"/>
      <c r="IK63" s="431"/>
      <c r="IL63" s="431"/>
      <c r="IM63" s="431"/>
      <c r="IN63" s="431"/>
      <c r="IO63" s="431"/>
      <c r="IP63" s="431"/>
      <c r="IQ63" s="431"/>
      <c r="IR63" s="431"/>
      <c r="IS63" s="431"/>
      <c r="IT63" s="431"/>
      <c r="IU63" s="431"/>
      <c r="IV63" s="431"/>
      <c r="IW63" s="431"/>
      <c r="IX63" s="431"/>
      <c r="IY63" s="431"/>
      <c r="IZ63" s="431"/>
      <c r="JA63" s="431"/>
      <c r="JB63" s="431"/>
      <c r="JC63" s="431"/>
      <c r="JD63" s="431"/>
      <c r="JE63" s="431"/>
      <c r="JF63" s="431"/>
      <c r="JG63" s="431"/>
      <c r="JH63" s="431"/>
      <c r="JI63" s="431"/>
      <c r="JJ63" s="431"/>
      <c r="JK63" s="431"/>
      <c r="JL63" s="431"/>
      <c r="JM63" s="431"/>
      <c r="JN63" s="431"/>
      <c r="JO63" s="431"/>
      <c r="JP63" s="431"/>
      <c r="JQ63" s="431"/>
      <c r="JR63" s="431"/>
      <c r="JS63" s="431"/>
      <c r="JT63" s="431"/>
      <c r="JU63" s="431"/>
      <c r="JV63" s="431"/>
      <c r="JW63" s="431"/>
      <c r="JX63" s="431"/>
      <c r="JY63" s="431"/>
      <c r="JZ63" s="431"/>
      <c r="KA63" s="431"/>
      <c r="KB63" s="431"/>
      <c r="KC63" s="431"/>
      <c r="KD63" s="431"/>
      <c r="KE63" s="431"/>
      <c r="KF63" s="431"/>
      <c r="KG63" s="431"/>
      <c r="KH63" s="431"/>
      <c r="KI63" s="431"/>
      <c r="KJ63" s="431"/>
      <c r="KK63" s="431"/>
      <c r="KL63" s="431"/>
      <c r="KM63" s="431"/>
      <c r="KN63" s="1196"/>
      <c r="KO63" s="431"/>
      <c r="KP63" s="431"/>
      <c r="KQ63" s="431"/>
      <c r="KR63" s="431"/>
      <c r="KS63" s="431"/>
      <c r="KT63" s="431"/>
      <c r="KU63" s="431"/>
      <c r="KV63" s="431"/>
      <c r="KW63" s="431"/>
      <c r="KX63" s="431"/>
      <c r="KY63" s="431"/>
      <c r="KZ63" s="431"/>
      <c r="LA63" s="431"/>
      <c r="LB63" s="431"/>
      <c r="LC63" s="431"/>
      <c r="LD63" s="431"/>
      <c r="LE63" s="431"/>
      <c r="LF63" s="431"/>
      <c r="LG63" s="431"/>
      <c r="LH63" s="431"/>
      <c r="LI63" s="431"/>
      <c r="LJ63" s="431"/>
      <c r="LK63" s="431"/>
      <c r="LL63" s="431"/>
      <c r="LM63" s="431"/>
      <c r="LN63" s="431"/>
      <c r="LO63" s="1224"/>
      <c r="LP63" s="1224"/>
      <c r="LQ63" s="431"/>
      <c r="LR63" s="431"/>
      <c r="LS63" s="431"/>
      <c r="LT63" s="431"/>
      <c r="LU63" s="431"/>
      <c r="LV63" s="1237"/>
      <c r="LW63" s="1237"/>
      <c r="LX63" s="431"/>
      <c r="LY63" s="431"/>
      <c r="LZ63" s="431"/>
      <c r="MA63" s="431"/>
      <c r="MB63" s="431"/>
      <c r="MC63" s="431"/>
      <c r="MD63" s="431"/>
      <c r="ME63" s="431"/>
      <c r="MF63" s="431"/>
      <c r="MG63" s="431"/>
      <c r="MH63" s="431"/>
      <c r="MI63" s="431"/>
      <c r="MJ63" s="431"/>
      <c r="MK63" s="431"/>
      <c r="ML63" s="431"/>
      <c r="MM63" s="431"/>
      <c r="MN63" s="431"/>
      <c r="MO63" s="431"/>
      <c r="MP63" s="431"/>
      <c r="MQ63" s="431"/>
      <c r="MR63" s="431"/>
      <c r="MS63" s="431"/>
      <c r="MT63" s="431"/>
      <c r="MU63" s="431"/>
      <c r="MV63" s="431"/>
      <c r="MW63" s="431"/>
      <c r="MX63" s="431"/>
      <c r="MY63" s="431"/>
      <c r="MZ63" s="431"/>
      <c r="NA63" s="431"/>
      <c r="NB63" s="431"/>
      <c r="NC63" s="431"/>
      <c r="ND63" s="431"/>
      <c r="NE63" s="431"/>
      <c r="NF63" s="431"/>
      <c r="NG63" s="431"/>
      <c r="NH63" s="431"/>
    </row>
    <row r="64" spans="1:372" ht="15" customHeight="1">
      <c r="A64" s="468" t="s">
        <v>753</v>
      </c>
      <c r="B64" s="417">
        <v>9</v>
      </c>
      <c r="C64" s="417">
        <v>72</v>
      </c>
      <c r="D64" s="417">
        <v>0</v>
      </c>
      <c r="E64" s="417">
        <v>516</v>
      </c>
      <c r="F64" s="417">
        <v>0</v>
      </c>
      <c r="G64" s="417">
        <v>0</v>
      </c>
      <c r="H64" s="417">
        <v>0</v>
      </c>
      <c r="I64" s="417">
        <v>0</v>
      </c>
      <c r="J64" s="417">
        <v>0</v>
      </c>
      <c r="K64" s="417">
        <v>0</v>
      </c>
      <c r="L64" s="417">
        <v>28</v>
      </c>
      <c r="M64" s="417">
        <v>0</v>
      </c>
      <c r="N64" s="417">
        <v>0</v>
      </c>
      <c r="O64" s="417">
        <v>0</v>
      </c>
      <c r="P64" s="417">
        <v>0</v>
      </c>
      <c r="Q64" s="417">
        <v>0</v>
      </c>
      <c r="R64" s="417">
        <v>0</v>
      </c>
      <c r="S64" s="417">
        <v>0</v>
      </c>
      <c r="T64" s="417">
        <v>244</v>
      </c>
      <c r="U64" s="417">
        <v>3</v>
      </c>
      <c r="V64" s="417">
        <v>70</v>
      </c>
      <c r="W64" s="417">
        <v>217</v>
      </c>
      <c r="X64" s="417">
        <v>0</v>
      </c>
      <c r="Y64" s="417">
        <v>0</v>
      </c>
      <c r="Z64" s="417">
        <v>158</v>
      </c>
      <c r="AA64" s="417">
        <v>0</v>
      </c>
      <c r="AB64" s="417">
        <v>1</v>
      </c>
      <c r="AC64" s="417">
        <v>0</v>
      </c>
      <c r="AD64" s="417">
        <v>0</v>
      </c>
      <c r="AE64" s="417">
        <v>0</v>
      </c>
      <c r="AF64" s="417">
        <v>0</v>
      </c>
      <c r="AG64" s="417">
        <v>0</v>
      </c>
      <c r="AH64" s="417">
        <v>0</v>
      </c>
      <c r="AI64" s="417">
        <v>0</v>
      </c>
      <c r="AJ64" s="417">
        <v>0</v>
      </c>
      <c r="AK64" s="417">
        <v>0</v>
      </c>
      <c r="AL64" s="417">
        <v>0</v>
      </c>
      <c r="AM64" s="417">
        <v>0</v>
      </c>
      <c r="AN64" s="417">
        <v>0</v>
      </c>
      <c r="AO64" s="417">
        <v>0</v>
      </c>
      <c r="AP64" s="417">
        <v>0</v>
      </c>
      <c r="AQ64" s="417">
        <v>0</v>
      </c>
      <c r="AR64" s="417">
        <v>0</v>
      </c>
      <c r="AS64" s="417">
        <v>0</v>
      </c>
      <c r="AT64" s="417">
        <v>0</v>
      </c>
      <c r="AU64" s="417">
        <v>0</v>
      </c>
      <c r="AV64" s="417">
        <v>0</v>
      </c>
      <c r="AW64" s="417">
        <v>0</v>
      </c>
      <c r="AX64" s="417">
        <v>0</v>
      </c>
      <c r="AY64" s="417">
        <v>0</v>
      </c>
      <c r="AZ64" s="417">
        <v>0</v>
      </c>
      <c r="BA64" s="417">
        <v>0</v>
      </c>
      <c r="BB64" s="417">
        <v>0</v>
      </c>
      <c r="BC64" s="417">
        <v>0</v>
      </c>
      <c r="BD64" s="417">
        <v>0</v>
      </c>
      <c r="BE64" s="417">
        <v>0</v>
      </c>
      <c r="BF64" s="417">
        <v>0</v>
      </c>
      <c r="BG64" s="417">
        <v>0</v>
      </c>
      <c r="BH64" s="417">
        <v>0</v>
      </c>
      <c r="BI64" s="417">
        <v>0</v>
      </c>
      <c r="BJ64" s="417">
        <v>0</v>
      </c>
      <c r="BK64" s="417">
        <v>0</v>
      </c>
      <c r="BL64" s="417">
        <v>0</v>
      </c>
      <c r="BM64" s="417">
        <v>0</v>
      </c>
      <c r="BN64" s="417">
        <v>0</v>
      </c>
      <c r="BO64" s="417">
        <v>0</v>
      </c>
      <c r="BP64" s="417">
        <v>0</v>
      </c>
      <c r="BQ64" s="417">
        <v>0</v>
      </c>
      <c r="BR64" s="417">
        <v>0</v>
      </c>
      <c r="BS64" s="417">
        <v>0</v>
      </c>
      <c r="BT64" s="417">
        <v>0</v>
      </c>
      <c r="BU64" s="417">
        <v>0</v>
      </c>
      <c r="BV64" s="417">
        <v>0</v>
      </c>
      <c r="BW64" s="417">
        <v>0</v>
      </c>
      <c r="BX64" s="417">
        <v>0</v>
      </c>
      <c r="BY64" s="417">
        <v>0</v>
      </c>
      <c r="BZ64" s="417">
        <v>0</v>
      </c>
      <c r="CA64" s="417">
        <v>0</v>
      </c>
      <c r="CB64" s="417">
        <v>0</v>
      </c>
      <c r="CC64" s="417">
        <v>0</v>
      </c>
      <c r="CD64" s="417">
        <v>0</v>
      </c>
      <c r="CE64" s="417">
        <v>0</v>
      </c>
      <c r="CF64" s="417">
        <v>0</v>
      </c>
      <c r="CG64" s="417">
        <v>0</v>
      </c>
      <c r="CH64" s="417">
        <v>0</v>
      </c>
      <c r="CI64" s="417">
        <v>0</v>
      </c>
      <c r="CJ64" s="417">
        <v>0</v>
      </c>
      <c r="CK64" s="417">
        <v>0</v>
      </c>
      <c r="CL64" s="417">
        <v>0</v>
      </c>
      <c r="CM64" s="417">
        <v>0</v>
      </c>
      <c r="CN64" s="417">
        <v>0</v>
      </c>
      <c r="CO64" s="417">
        <v>0</v>
      </c>
      <c r="CP64" s="417">
        <v>0</v>
      </c>
      <c r="CQ64" s="417">
        <v>0</v>
      </c>
      <c r="CR64" s="417">
        <v>0</v>
      </c>
      <c r="CS64" s="417">
        <v>0</v>
      </c>
      <c r="CT64" s="417">
        <v>0</v>
      </c>
      <c r="CU64" s="417">
        <v>0</v>
      </c>
      <c r="CV64" s="417">
        <v>0</v>
      </c>
      <c r="CW64" s="417">
        <v>0</v>
      </c>
      <c r="CX64" s="417">
        <v>0</v>
      </c>
      <c r="CY64" s="417">
        <v>0</v>
      </c>
      <c r="CZ64" s="417">
        <v>25</v>
      </c>
      <c r="DA64" s="417">
        <v>24</v>
      </c>
      <c r="DB64" s="417">
        <v>0</v>
      </c>
      <c r="DC64" s="417">
        <v>0</v>
      </c>
      <c r="DD64" s="417">
        <v>0</v>
      </c>
      <c r="DE64" s="417">
        <v>0</v>
      </c>
      <c r="DF64" s="417">
        <v>0</v>
      </c>
      <c r="DG64" s="417">
        <v>0</v>
      </c>
      <c r="DH64" s="417">
        <v>0</v>
      </c>
      <c r="DI64" s="417">
        <v>0</v>
      </c>
      <c r="DJ64" s="417">
        <v>0</v>
      </c>
      <c r="DK64" s="417">
        <v>0</v>
      </c>
      <c r="DL64" s="417">
        <v>0</v>
      </c>
      <c r="DM64" s="417">
        <v>0</v>
      </c>
      <c r="DN64" s="417">
        <v>0</v>
      </c>
      <c r="DO64" s="417">
        <v>0</v>
      </c>
      <c r="DP64" s="417">
        <v>0</v>
      </c>
      <c r="DQ64" s="417">
        <v>0</v>
      </c>
      <c r="DR64" s="417">
        <v>0</v>
      </c>
      <c r="DS64" s="417">
        <v>0</v>
      </c>
      <c r="DT64" s="417">
        <v>0</v>
      </c>
      <c r="DU64" s="417">
        <v>0</v>
      </c>
      <c r="DV64" s="417">
        <v>0</v>
      </c>
      <c r="DW64" s="417">
        <v>0</v>
      </c>
      <c r="DX64" s="417">
        <v>0</v>
      </c>
      <c r="DY64" s="417">
        <v>0</v>
      </c>
      <c r="DZ64" s="417">
        <v>0</v>
      </c>
      <c r="EA64" s="417">
        <v>0</v>
      </c>
      <c r="EB64" s="417">
        <v>0</v>
      </c>
      <c r="EC64" s="417">
        <v>0</v>
      </c>
      <c r="ED64" s="417">
        <v>0</v>
      </c>
      <c r="EE64" s="417">
        <v>0</v>
      </c>
      <c r="EF64" s="417">
        <v>0</v>
      </c>
      <c r="EG64" s="417"/>
      <c r="EH64" s="417"/>
      <c r="EI64" s="417"/>
      <c r="EJ64" s="417"/>
      <c r="EK64" s="417"/>
      <c r="EL64" s="417"/>
      <c r="EM64" s="417"/>
      <c r="EN64" s="417"/>
      <c r="EO64" s="417"/>
      <c r="EP64" s="417"/>
      <c r="EQ64" s="417"/>
      <c r="ER64" s="417"/>
      <c r="ES64" s="417"/>
      <c r="ET64" s="417"/>
      <c r="EU64" s="417"/>
      <c r="EV64" s="417"/>
      <c r="EW64" s="417"/>
      <c r="EX64" s="417"/>
      <c r="EY64" s="417"/>
      <c r="EZ64" s="417"/>
      <c r="FA64" s="417"/>
      <c r="FB64" s="417"/>
      <c r="FC64" s="417"/>
      <c r="FD64" s="417"/>
      <c r="FE64" s="417"/>
      <c r="FF64" s="417"/>
      <c r="FG64" s="417"/>
      <c r="FH64" s="417"/>
      <c r="FI64" s="417"/>
      <c r="FJ64" s="417"/>
      <c r="FK64" s="417"/>
      <c r="FL64" s="417"/>
      <c r="FM64" s="417"/>
      <c r="FN64" s="417"/>
      <c r="FO64" s="417"/>
      <c r="FP64" s="417"/>
      <c r="FQ64" s="417"/>
      <c r="FR64" s="417"/>
      <c r="FS64" s="417"/>
      <c r="FT64" s="417"/>
      <c r="FU64" s="417"/>
      <c r="FV64" s="417"/>
      <c r="FW64" s="417"/>
      <c r="FX64" s="417"/>
      <c r="FY64" s="417"/>
      <c r="FZ64" s="417"/>
      <c r="GA64" s="417"/>
      <c r="GB64" s="417"/>
      <c r="GC64" s="417"/>
      <c r="GD64" s="417"/>
      <c r="GE64" s="417"/>
      <c r="GF64" s="417"/>
      <c r="GG64" s="417"/>
      <c r="GH64" s="417"/>
      <c r="GI64" s="417"/>
      <c r="GJ64" s="417"/>
      <c r="GK64" s="417"/>
      <c r="GL64" s="417"/>
      <c r="GM64" s="417"/>
      <c r="GN64" s="417"/>
      <c r="GO64" s="417"/>
      <c r="GP64" s="417"/>
      <c r="GQ64" s="417"/>
      <c r="GR64" s="417"/>
      <c r="GS64" s="417"/>
      <c r="GT64" s="417"/>
      <c r="GU64" s="417"/>
      <c r="GV64" s="417"/>
      <c r="GW64" s="417"/>
      <c r="GX64" s="417"/>
      <c r="GY64" s="417"/>
      <c r="GZ64" s="417"/>
      <c r="HA64" s="417"/>
      <c r="HB64" s="417"/>
      <c r="HC64" s="417"/>
      <c r="HD64" s="417"/>
      <c r="HE64" s="417"/>
      <c r="HF64" s="417"/>
      <c r="HG64" s="417"/>
      <c r="HH64" s="417"/>
      <c r="HI64" s="417"/>
      <c r="HJ64" s="417"/>
      <c r="HK64" s="417"/>
      <c r="HL64" s="417"/>
      <c r="HM64" s="417"/>
      <c r="HN64" s="417"/>
      <c r="HO64" s="417"/>
      <c r="HP64" s="417"/>
      <c r="HQ64" s="417"/>
      <c r="HR64" s="417"/>
      <c r="HS64" s="417"/>
      <c r="HT64" s="417"/>
      <c r="HU64" s="417"/>
      <c r="HV64" s="417"/>
      <c r="HW64" s="417"/>
      <c r="HX64" s="417"/>
      <c r="HY64" s="417"/>
      <c r="HZ64" s="417"/>
      <c r="IA64" s="417"/>
      <c r="IB64" s="417"/>
      <c r="IC64" s="417"/>
      <c r="ID64" s="417"/>
      <c r="IE64" s="417"/>
      <c r="IF64" s="417"/>
      <c r="IG64" s="417"/>
      <c r="IH64" s="417"/>
      <c r="II64" s="417"/>
      <c r="IJ64" s="417"/>
      <c r="IK64" s="417"/>
      <c r="IL64" s="417"/>
      <c r="IM64" s="417"/>
      <c r="IN64" s="417"/>
      <c r="IO64" s="417"/>
      <c r="IP64" s="417"/>
      <c r="IQ64" s="417"/>
      <c r="IR64" s="417"/>
      <c r="IS64" s="417"/>
      <c r="IT64" s="417"/>
      <c r="IU64" s="417"/>
      <c r="IV64" s="417"/>
      <c r="IW64" s="417"/>
      <c r="IX64" s="417"/>
      <c r="IY64" s="417"/>
      <c r="IZ64" s="417"/>
      <c r="JA64" s="417"/>
      <c r="JB64" s="417"/>
      <c r="JC64" s="417"/>
      <c r="JD64" s="417"/>
      <c r="JE64" s="417"/>
      <c r="JF64" s="417"/>
      <c r="JG64" s="417"/>
      <c r="JH64" s="417"/>
      <c r="JI64" s="417"/>
      <c r="JJ64" s="417"/>
      <c r="JK64" s="417"/>
      <c r="JL64" s="417"/>
      <c r="JM64" s="417"/>
      <c r="JN64" s="417"/>
      <c r="JO64" s="417"/>
      <c r="JP64" s="417"/>
      <c r="JQ64" s="417"/>
      <c r="JR64" s="417"/>
      <c r="JS64" s="417"/>
      <c r="JT64" s="417"/>
      <c r="JU64" s="417"/>
      <c r="JV64" s="417"/>
      <c r="JW64" s="417"/>
      <c r="JX64" s="417"/>
      <c r="JY64" s="417"/>
      <c r="JZ64" s="417"/>
      <c r="KA64" s="417"/>
      <c r="KB64" s="417"/>
      <c r="KC64" s="417"/>
      <c r="KD64" s="417"/>
      <c r="KE64" s="417"/>
      <c r="KF64" s="417"/>
      <c r="KG64" s="417"/>
      <c r="KH64" s="417"/>
      <c r="KI64" s="417"/>
      <c r="KJ64" s="417"/>
      <c r="KK64" s="417"/>
      <c r="KL64" s="417"/>
      <c r="KM64" s="417"/>
      <c r="KN64" s="1188"/>
      <c r="KO64" s="417"/>
      <c r="KP64" s="417"/>
      <c r="KQ64" s="417"/>
      <c r="KR64" s="417"/>
      <c r="KS64" s="417"/>
      <c r="KT64" s="417"/>
      <c r="KU64" s="417"/>
      <c r="KV64" s="417"/>
      <c r="KW64" s="417"/>
      <c r="KX64" s="417"/>
      <c r="KY64" s="417"/>
      <c r="KZ64" s="417"/>
      <c r="LA64" s="417"/>
      <c r="LB64" s="417"/>
      <c r="LC64" s="417"/>
      <c r="LD64" s="417"/>
      <c r="LE64" s="417"/>
      <c r="LF64" s="417"/>
      <c r="LG64" s="417"/>
      <c r="LH64" s="417"/>
      <c r="LI64" s="417"/>
      <c r="LJ64" s="417"/>
      <c r="LK64" s="417"/>
      <c r="LL64" s="417"/>
      <c r="LM64" s="417"/>
      <c r="LN64" s="417"/>
      <c r="LO64" s="1223"/>
      <c r="LP64" s="1223"/>
      <c r="LQ64" s="417"/>
      <c r="LR64" s="417"/>
      <c r="LS64" s="417"/>
      <c r="LT64" s="417"/>
      <c r="LU64" s="417"/>
      <c r="LV64" s="428"/>
      <c r="LW64" s="428"/>
      <c r="LX64" s="417"/>
      <c r="LY64" s="417"/>
      <c r="LZ64" s="417"/>
      <c r="MA64" s="417"/>
      <c r="MB64" s="417"/>
      <c r="MC64" s="417"/>
      <c r="MD64" s="417"/>
      <c r="ME64" s="417"/>
      <c r="MF64" s="417"/>
      <c r="MG64" s="417"/>
      <c r="MH64" s="417"/>
      <c r="MI64" s="417"/>
      <c r="MJ64" s="417"/>
      <c r="MK64" s="417"/>
      <c r="ML64" s="417"/>
      <c r="MM64" s="417"/>
      <c r="MN64" s="417"/>
      <c r="MO64" s="417"/>
      <c r="MP64" s="417"/>
      <c r="MQ64" s="417"/>
      <c r="MR64" s="417"/>
      <c r="MS64" s="417"/>
      <c r="MT64" s="417"/>
      <c r="MU64" s="417"/>
      <c r="MV64" s="417"/>
      <c r="MW64" s="417"/>
      <c r="MX64" s="417"/>
      <c r="MY64" s="417"/>
      <c r="MZ64" s="417"/>
      <c r="NA64" s="417"/>
      <c r="NB64" s="417"/>
      <c r="NC64" s="417"/>
      <c r="ND64" s="417"/>
      <c r="NE64" s="417"/>
      <c r="NF64" s="417"/>
      <c r="NG64" s="417"/>
      <c r="NH64" s="417"/>
    </row>
    <row r="65" spans="1:372" ht="15" customHeight="1">
      <c r="A65" s="468" t="s">
        <v>754</v>
      </c>
      <c r="B65" s="417">
        <v>6</v>
      </c>
      <c r="C65" s="417">
        <v>3</v>
      </c>
      <c r="D65" s="417">
        <v>1</v>
      </c>
      <c r="E65" s="417">
        <v>2</v>
      </c>
      <c r="F65" s="417">
        <v>3</v>
      </c>
      <c r="G65" s="417">
        <v>3</v>
      </c>
      <c r="H65" s="417">
        <v>8</v>
      </c>
      <c r="I65" s="417">
        <v>0</v>
      </c>
      <c r="J65" s="417">
        <v>2</v>
      </c>
      <c r="K65" s="417">
        <v>1</v>
      </c>
      <c r="L65" s="417">
        <v>7</v>
      </c>
      <c r="M65" s="417">
        <v>2</v>
      </c>
      <c r="N65" s="417">
        <v>0</v>
      </c>
      <c r="O65" s="417">
        <v>4</v>
      </c>
      <c r="P65" s="417">
        <v>0</v>
      </c>
      <c r="Q65" s="417">
        <v>3</v>
      </c>
      <c r="R65" s="417">
        <v>15</v>
      </c>
      <c r="S65" s="417">
        <v>0</v>
      </c>
      <c r="T65" s="417">
        <v>5</v>
      </c>
      <c r="U65" s="417">
        <v>6</v>
      </c>
      <c r="V65" s="417">
        <v>18</v>
      </c>
      <c r="W65" s="417">
        <v>2</v>
      </c>
      <c r="X65" s="417">
        <v>20</v>
      </c>
      <c r="Y65" s="417">
        <v>12</v>
      </c>
      <c r="Z65" s="417">
        <v>1</v>
      </c>
      <c r="AA65" s="417">
        <v>8</v>
      </c>
      <c r="AB65" s="417">
        <v>0</v>
      </c>
      <c r="AC65" s="417">
        <v>9</v>
      </c>
      <c r="AD65" s="417">
        <v>3</v>
      </c>
      <c r="AE65" s="417">
        <v>31</v>
      </c>
      <c r="AF65" s="417">
        <v>12</v>
      </c>
      <c r="AG65" s="417">
        <v>8</v>
      </c>
      <c r="AH65" s="417">
        <v>3</v>
      </c>
      <c r="AI65" s="417">
        <v>10</v>
      </c>
      <c r="AJ65" s="417">
        <v>13</v>
      </c>
      <c r="AK65" s="417">
        <v>4</v>
      </c>
      <c r="AL65" s="417">
        <v>52</v>
      </c>
      <c r="AM65" s="417">
        <v>6</v>
      </c>
      <c r="AN65" s="417">
        <v>8</v>
      </c>
      <c r="AO65" s="417">
        <v>5</v>
      </c>
      <c r="AP65" s="417">
        <v>3</v>
      </c>
      <c r="AQ65" s="417">
        <v>11</v>
      </c>
      <c r="AR65" s="417">
        <v>16</v>
      </c>
      <c r="AS65" s="417">
        <v>9</v>
      </c>
      <c r="AT65" s="417">
        <v>3</v>
      </c>
      <c r="AU65" s="417">
        <v>6</v>
      </c>
      <c r="AV65" s="417">
        <v>0</v>
      </c>
      <c r="AW65" s="417">
        <v>5</v>
      </c>
      <c r="AX65" s="417">
        <v>10</v>
      </c>
      <c r="AY65" s="417">
        <v>12</v>
      </c>
      <c r="AZ65" s="417">
        <v>0</v>
      </c>
      <c r="BA65" s="417">
        <v>1</v>
      </c>
      <c r="BB65" s="417">
        <v>1</v>
      </c>
      <c r="BC65" s="417">
        <v>12</v>
      </c>
      <c r="BD65" s="417">
        <v>1</v>
      </c>
      <c r="BE65" s="417">
        <v>4</v>
      </c>
      <c r="BF65" s="417">
        <v>35</v>
      </c>
      <c r="BG65" s="417">
        <v>21</v>
      </c>
      <c r="BH65" s="417">
        <v>11</v>
      </c>
      <c r="BI65" s="417">
        <v>7</v>
      </c>
      <c r="BJ65" s="417">
        <v>8</v>
      </c>
      <c r="BK65" s="417">
        <v>8</v>
      </c>
      <c r="BL65" s="417">
        <v>3</v>
      </c>
      <c r="BM65" s="417">
        <v>0</v>
      </c>
      <c r="BN65" s="417">
        <v>21</v>
      </c>
      <c r="BO65" s="417">
        <v>18</v>
      </c>
      <c r="BP65" s="417">
        <v>4</v>
      </c>
      <c r="BQ65" s="417">
        <v>4</v>
      </c>
      <c r="BR65" s="417">
        <v>7</v>
      </c>
      <c r="BS65" s="417">
        <v>9</v>
      </c>
      <c r="BT65" s="417">
        <v>0</v>
      </c>
      <c r="BU65" s="417">
        <v>27</v>
      </c>
      <c r="BV65" s="417">
        <v>13</v>
      </c>
      <c r="BW65" s="417">
        <v>8</v>
      </c>
      <c r="BX65" s="417">
        <v>5</v>
      </c>
      <c r="BY65" s="417">
        <v>0</v>
      </c>
      <c r="BZ65" s="417">
        <v>5</v>
      </c>
      <c r="CA65" s="417">
        <v>12</v>
      </c>
      <c r="CB65" s="417">
        <v>0</v>
      </c>
      <c r="CC65" s="417">
        <v>11</v>
      </c>
      <c r="CD65" s="417">
        <v>11</v>
      </c>
      <c r="CE65" s="417">
        <v>7</v>
      </c>
      <c r="CF65" s="417">
        <v>43</v>
      </c>
      <c r="CG65" s="417">
        <v>6</v>
      </c>
      <c r="CH65" s="417">
        <v>7</v>
      </c>
      <c r="CI65" s="417">
        <v>46</v>
      </c>
      <c r="CJ65" s="417">
        <v>33</v>
      </c>
      <c r="CK65" s="417">
        <v>8</v>
      </c>
      <c r="CL65" s="417">
        <v>18</v>
      </c>
      <c r="CM65" s="417">
        <v>32</v>
      </c>
      <c r="CN65" s="417">
        <v>8</v>
      </c>
      <c r="CO65" s="417">
        <v>1</v>
      </c>
      <c r="CP65" s="417">
        <v>15</v>
      </c>
      <c r="CQ65" s="417">
        <v>47</v>
      </c>
      <c r="CR65" s="417">
        <v>25</v>
      </c>
      <c r="CS65" s="417">
        <v>8</v>
      </c>
      <c r="CT65" s="417">
        <v>1</v>
      </c>
      <c r="CU65" s="417">
        <v>26</v>
      </c>
      <c r="CV65" s="417">
        <v>0</v>
      </c>
      <c r="CW65" s="417">
        <v>24</v>
      </c>
      <c r="CX65" s="417">
        <v>25</v>
      </c>
      <c r="CY65" s="417">
        <v>9</v>
      </c>
      <c r="CZ65" s="417">
        <v>14</v>
      </c>
      <c r="DA65" s="417">
        <v>12</v>
      </c>
      <c r="DB65" s="417">
        <v>29</v>
      </c>
      <c r="DC65" s="417">
        <v>5</v>
      </c>
      <c r="DD65" s="417">
        <v>20</v>
      </c>
      <c r="DE65" s="417">
        <v>51</v>
      </c>
      <c r="DF65" s="417">
        <v>5</v>
      </c>
      <c r="DG65" s="417">
        <v>7</v>
      </c>
      <c r="DH65" s="417">
        <v>33</v>
      </c>
      <c r="DI65" s="417">
        <v>27</v>
      </c>
      <c r="DJ65" s="417">
        <v>38</v>
      </c>
      <c r="DK65" s="417">
        <v>54</v>
      </c>
      <c r="DL65" s="417">
        <v>8</v>
      </c>
      <c r="DM65" s="417">
        <v>19</v>
      </c>
      <c r="DN65" s="417">
        <v>84</v>
      </c>
      <c r="DO65" s="417">
        <v>66</v>
      </c>
      <c r="DP65" s="417">
        <v>24</v>
      </c>
      <c r="DQ65" s="417">
        <v>9</v>
      </c>
      <c r="DR65" s="417">
        <v>18</v>
      </c>
      <c r="DS65" s="417">
        <v>10</v>
      </c>
      <c r="DT65" s="417">
        <v>0</v>
      </c>
      <c r="DU65" s="417">
        <v>4</v>
      </c>
      <c r="DV65" s="417">
        <v>2</v>
      </c>
      <c r="DW65" s="417">
        <v>0</v>
      </c>
      <c r="DX65" s="417">
        <v>3</v>
      </c>
      <c r="DY65" s="417">
        <v>25</v>
      </c>
      <c r="DZ65" s="417">
        <v>11</v>
      </c>
      <c r="EA65" s="417">
        <v>10</v>
      </c>
      <c r="EB65" s="417">
        <v>6</v>
      </c>
      <c r="EC65" s="417">
        <v>10</v>
      </c>
      <c r="ED65" s="417">
        <v>8</v>
      </c>
      <c r="EE65" s="417">
        <v>11</v>
      </c>
      <c r="EF65" s="417">
        <v>14</v>
      </c>
      <c r="EG65" s="417"/>
      <c r="EH65" s="417"/>
      <c r="EI65" s="417"/>
      <c r="EJ65" s="417"/>
      <c r="EK65" s="417"/>
      <c r="EL65" s="417"/>
      <c r="EM65" s="417"/>
      <c r="EN65" s="417"/>
      <c r="EO65" s="417"/>
      <c r="EP65" s="417"/>
      <c r="EQ65" s="417"/>
      <c r="ER65" s="417"/>
      <c r="ES65" s="417"/>
      <c r="ET65" s="417"/>
      <c r="EU65" s="417"/>
      <c r="EV65" s="417"/>
      <c r="EW65" s="417"/>
      <c r="EX65" s="417"/>
      <c r="EY65" s="417"/>
      <c r="EZ65" s="417"/>
      <c r="FA65" s="417"/>
      <c r="FB65" s="417"/>
      <c r="FC65" s="417"/>
      <c r="FD65" s="417"/>
      <c r="FE65" s="417"/>
      <c r="FF65" s="417"/>
      <c r="FG65" s="417"/>
      <c r="FH65" s="417"/>
      <c r="FI65" s="417"/>
      <c r="FJ65" s="417"/>
      <c r="FK65" s="417"/>
      <c r="FL65" s="417"/>
      <c r="FM65" s="417"/>
      <c r="FN65" s="417"/>
      <c r="FO65" s="417"/>
      <c r="FP65" s="417"/>
      <c r="FQ65" s="417"/>
      <c r="FR65" s="417"/>
      <c r="FS65" s="417"/>
      <c r="FT65" s="417"/>
      <c r="FU65" s="417"/>
      <c r="FV65" s="417"/>
      <c r="FW65" s="417"/>
      <c r="FX65" s="417"/>
      <c r="FY65" s="417"/>
      <c r="FZ65" s="417"/>
      <c r="GA65" s="417"/>
      <c r="GB65" s="417"/>
      <c r="GC65" s="417"/>
      <c r="GD65" s="417"/>
      <c r="GE65" s="417"/>
      <c r="GF65" s="417"/>
      <c r="GG65" s="417"/>
      <c r="GH65" s="417"/>
      <c r="GI65" s="417"/>
      <c r="GJ65" s="417"/>
      <c r="GK65" s="417"/>
      <c r="GL65" s="417"/>
      <c r="GM65" s="417"/>
      <c r="GN65" s="417"/>
      <c r="GO65" s="417"/>
      <c r="GP65" s="417"/>
      <c r="GQ65" s="417"/>
      <c r="GR65" s="417"/>
      <c r="GS65" s="417"/>
      <c r="GT65" s="417"/>
      <c r="GU65" s="417"/>
      <c r="GV65" s="417"/>
      <c r="GW65" s="417"/>
      <c r="GX65" s="417"/>
      <c r="GY65" s="417"/>
      <c r="GZ65" s="417"/>
      <c r="HA65" s="417"/>
      <c r="HB65" s="417"/>
      <c r="HC65" s="417"/>
      <c r="HD65" s="417"/>
      <c r="HE65" s="417"/>
      <c r="HF65" s="417"/>
      <c r="HG65" s="417"/>
      <c r="HH65" s="417"/>
      <c r="HI65" s="417"/>
      <c r="HJ65" s="417"/>
      <c r="HK65" s="417"/>
      <c r="HL65" s="417"/>
      <c r="HM65" s="417"/>
      <c r="HN65" s="417"/>
      <c r="HO65" s="417"/>
      <c r="HP65" s="417"/>
      <c r="HQ65" s="417"/>
      <c r="HR65" s="417"/>
      <c r="HS65" s="417"/>
      <c r="HT65" s="417"/>
      <c r="HU65" s="417"/>
      <c r="HV65" s="417"/>
      <c r="HW65" s="417"/>
      <c r="HX65" s="417"/>
      <c r="HY65" s="417"/>
      <c r="HZ65" s="417"/>
      <c r="IA65" s="417"/>
      <c r="IB65" s="417"/>
      <c r="IC65" s="417"/>
      <c r="ID65" s="417"/>
      <c r="IE65" s="417"/>
      <c r="IF65" s="417"/>
      <c r="IG65" s="417"/>
      <c r="IH65" s="417"/>
      <c r="II65" s="417"/>
      <c r="IJ65" s="417"/>
      <c r="IK65" s="417"/>
      <c r="IL65" s="417"/>
      <c r="IM65" s="417"/>
      <c r="IN65" s="417"/>
      <c r="IO65" s="417"/>
      <c r="IP65" s="417"/>
      <c r="IQ65" s="417"/>
      <c r="IR65" s="417"/>
      <c r="IS65" s="417"/>
      <c r="IT65" s="417"/>
      <c r="IU65" s="417"/>
      <c r="IV65" s="417"/>
      <c r="IW65" s="417"/>
      <c r="IX65" s="417"/>
      <c r="IY65" s="417"/>
      <c r="IZ65" s="417"/>
      <c r="JA65" s="417"/>
      <c r="JB65" s="417"/>
      <c r="JC65" s="417"/>
      <c r="JD65" s="417"/>
      <c r="JE65" s="417"/>
      <c r="JF65" s="417"/>
      <c r="JG65" s="417"/>
      <c r="JH65" s="417"/>
      <c r="JI65" s="417"/>
      <c r="JJ65" s="417"/>
      <c r="JK65" s="417"/>
      <c r="JL65" s="417"/>
      <c r="JM65" s="417"/>
      <c r="JN65" s="417"/>
      <c r="JO65" s="417"/>
      <c r="JP65" s="417"/>
      <c r="JQ65" s="417"/>
      <c r="JR65" s="417"/>
      <c r="JS65" s="417"/>
      <c r="JT65" s="417"/>
      <c r="JU65" s="417"/>
      <c r="JV65" s="417"/>
      <c r="JW65" s="417"/>
      <c r="JX65" s="417"/>
      <c r="JY65" s="417"/>
      <c r="JZ65" s="417"/>
      <c r="KA65" s="417"/>
      <c r="KB65" s="417"/>
      <c r="KC65" s="417"/>
      <c r="KD65" s="417"/>
      <c r="KE65" s="417"/>
      <c r="KF65" s="417"/>
      <c r="KG65" s="417"/>
      <c r="KH65" s="417"/>
      <c r="KI65" s="417"/>
      <c r="KJ65" s="417"/>
      <c r="KK65" s="417"/>
      <c r="KL65" s="417"/>
      <c r="KM65" s="417"/>
      <c r="KN65" s="1188"/>
      <c r="KO65" s="417"/>
      <c r="KP65" s="417"/>
      <c r="KQ65" s="417"/>
      <c r="KR65" s="417"/>
      <c r="KS65" s="417"/>
      <c r="KT65" s="417"/>
      <c r="KU65" s="417"/>
      <c r="KV65" s="417"/>
      <c r="KW65" s="417"/>
      <c r="KX65" s="417"/>
      <c r="KY65" s="417"/>
      <c r="KZ65" s="417"/>
      <c r="LA65" s="417"/>
      <c r="LB65" s="417"/>
      <c r="LC65" s="417"/>
      <c r="LD65" s="417"/>
      <c r="LE65" s="417"/>
      <c r="LF65" s="417"/>
      <c r="LG65" s="417"/>
      <c r="LH65" s="417"/>
      <c r="LI65" s="417"/>
      <c r="LJ65" s="417"/>
      <c r="LK65" s="417"/>
      <c r="LL65" s="417"/>
      <c r="LM65" s="417"/>
      <c r="LN65" s="417"/>
      <c r="LO65" s="1223"/>
      <c r="LP65" s="1223"/>
      <c r="LQ65" s="417"/>
      <c r="LR65" s="417"/>
      <c r="LS65" s="417"/>
      <c r="LT65" s="417"/>
      <c r="LU65" s="417"/>
      <c r="LV65" s="428"/>
      <c r="LW65" s="428"/>
      <c r="LX65" s="417"/>
      <c r="LY65" s="417"/>
      <c r="LZ65" s="417"/>
      <c r="MA65" s="417"/>
      <c r="MB65" s="417"/>
      <c r="MC65" s="417"/>
      <c r="MD65" s="417"/>
      <c r="ME65" s="417"/>
      <c r="MF65" s="417"/>
      <c r="MG65" s="417"/>
      <c r="MH65" s="417"/>
      <c r="MI65" s="417"/>
      <c r="MJ65" s="417"/>
      <c r="MK65" s="417"/>
      <c r="ML65" s="417"/>
      <c r="MM65" s="417"/>
      <c r="MN65" s="417"/>
      <c r="MO65" s="417"/>
      <c r="MP65" s="417"/>
      <c r="MQ65" s="417"/>
      <c r="MR65" s="417"/>
      <c r="MS65" s="417"/>
      <c r="MT65" s="417"/>
      <c r="MU65" s="417"/>
      <c r="MV65" s="417"/>
      <c r="MW65" s="417"/>
      <c r="MX65" s="417"/>
      <c r="MY65" s="417"/>
      <c r="MZ65" s="417"/>
      <c r="NA65" s="417"/>
      <c r="NB65" s="417"/>
      <c r="NC65" s="417"/>
      <c r="ND65" s="417"/>
      <c r="NE65" s="417"/>
      <c r="NF65" s="417"/>
      <c r="NG65" s="417"/>
      <c r="NH65" s="417"/>
    </row>
    <row r="66" spans="1:372" ht="15" customHeight="1">
      <c r="A66" s="468" t="s">
        <v>755</v>
      </c>
      <c r="B66" s="417">
        <v>0</v>
      </c>
      <c r="C66" s="417">
        <v>340</v>
      </c>
      <c r="D66" s="417">
        <v>1</v>
      </c>
      <c r="E66" s="417">
        <v>38</v>
      </c>
      <c r="F66" s="417">
        <v>0</v>
      </c>
      <c r="G66" s="417">
        <v>2</v>
      </c>
      <c r="H66" s="417">
        <v>8</v>
      </c>
      <c r="I66" s="417">
        <v>0</v>
      </c>
      <c r="J66" s="417">
        <v>1</v>
      </c>
      <c r="K66" s="417">
        <v>0</v>
      </c>
      <c r="L66" s="417">
        <v>0</v>
      </c>
      <c r="M66" s="417">
        <v>0</v>
      </c>
      <c r="N66" s="417">
        <v>0</v>
      </c>
      <c r="O66" s="417">
        <v>0</v>
      </c>
      <c r="P66" s="417">
        <v>0</v>
      </c>
      <c r="Q66" s="417">
        <v>0</v>
      </c>
      <c r="R66" s="417">
        <v>0</v>
      </c>
      <c r="S66" s="417">
        <v>4</v>
      </c>
      <c r="T66" s="417">
        <v>0</v>
      </c>
      <c r="U66" s="417">
        <v>0</v>
      </c>
      <c r="V66" s="417">
        <v>201</v>
      </c>
      <c r="W66" s="417">
        <v>0</v>
      </c>
      <c r="X66" s="417">
        <v>16</v>
      </c>
      <c r="Y66" s="417">
        <v>0</v>
      </c>
      <c r="Z66" s="417">
        <v>0</v>
      </c>
      <c r="AA66" s="417">
        <v>0</v>
      </c>
      <c r="AB66" s="417">
        <v>42</v>
      </c>
      <c r="AC66" s="417">
        <v>0</v>
      </c>
      <c r="AD66" s="417">
        <v>0</v>
      </c>
      <c r="AE66" s="417">
        <v>0</v>
      </c>
      <c r="AF66" s="417">
        <v>0</v>
      </c>
      <c r="AG66" s="417">
        <v>0</v>
      </c>
      <c r="AH66" s="417">
        <v>0</v>
      </c>
      <c r="AI66" s="417">
        <v>0</v>
      </c>
      <c r="AJ66" s="417">
        <v>18</v>
      </c>
      <c r="AK66" s="417">
        <v>0</v>
      </c>
      <c r="AL66" s="417">
        <v>0</v>
      </c>
      <c r="AM66" s="417">
        <v>0</v>
      </c>
      <c r="AN66" s="417">
        <v>0</v>
      </c>
      <c r="AO66" s="417">
        <v>0</v>
      </c>
      <c r="AP66" s="417">
        <v>0</v>
      </c>
      <c r="AQ66" s="417">
        <v>32</v>
      </c>
      <c r="AR66" s="417">
        <v>0</v>
      </c>
      <c r="AS66" s="417">
        <v>0</v>
      </c>
      <c r="AT66" s="417">
        <v>53</v>
      </c>
      <c r="AU66" s="417">
        <v>158</v>
      </c>
      <c r="AV66" s="417">
        <v>76</v>
      </c>
      <c r="AW66" s="417">
        <v>254</v>
      </c>
      <c r="AX66" s="417">
        <v>61</v>
      </c>
      <c r="AY66" s="417">
        <v>0</v>
      </c>
      <c r="AZ66" s="417">
        <v>35</v>
      </c>
      <c r="BA66" s="417">
        <v>358</v>
      </c>
      <c r="BB66" s="417">
        <v>155</v>
      </c>
      <c r="BC66" s="417">
        <v>1</v>
      </c>
      <c r="BD66" s="417">
        <v>159</v>
      </c>
      <c r="BE66" s="417">
        <v>55</v>
      </c>
      <c r="BF66" s="417">
        <v>0</v>
      </c>
      <c r="BG66" s="417">
        <v>0</v>
      </c>
      <c r="BH66" s="417">
        <v>0</v>
      </c>
      <c r="BI66" s="417">
        <v>27</v>
      </c>
      <c r="BJ66" s="417">
        <v>114</v>
      </c>
      <c r="BK66" s="417">
        <v>0</v>
      </c>
      <c r="BL66" s="417">
        <v>0</v>
      </c>
      <c r="BM66" s="417">
        <v>0</v>
      </c>
      <c r="BN66" s="417">
        <v>15</v>
      </c>
      <c r="BO66" s="417">
        <v>0</v>
      </c>
      <c r="BP66" s="417">
        <v>0</v>
      </c>
      <c r="BQ66" s="417">
        <v>0</v>
      </c>
      <c r="BR66" s="417">
        <v>0</v>
      </c>
      <c r="BS66" s="417">
        <v>0</v>
      </c>
      <c r="BT66" s="417">
        <v>0</v>
      </c>
      <c r="BU66" s="417">
        <v>0</v>
      </c>
      <c r="BV66" s="417">
        <v>0</v>
      </c>
      <c r="BW66" s="417">
        <v>0</v>
      </c>
      <c r="BX66" s="417">
        <v>0</v>
      </c>
      <c r="BY66" s="417">
        <v>0</v>
      </c>
      <c r="BZ66" s="417">
        <v>0</v>
      </c>
      <c r="CA66" s="417">
        <v>0</v>
      </c>
      <c r="CB66" s="417">
        <v>0</v>
      </c>
      <c r="CC66" s="417">
        <v>0</v>
      </c>
      <c r="CD66" s="417">
        <v>0</v>
      </c>
      <c r="CE66" s="417">
        <v>0</v>
      </c>
      <c r="CF66" s="417">
        <v>0</v>
      </c>
      <c r="CG66" s="417">
        <v>0</v>
      </c>
      <c r="CH66" s="417">
        <v>0</v>
      </c>
      <c r="CI66" s="417">
        <v>0</v>
      </c>
      <c r="CJ66" s="417">
        <v>0</v>
      </c>
      <c r="CK66" s="417">
        <v>0</v>
      </c>
      <c r="CL66" s="417">
        <v>0</v>
      </c>
      <c r="CM66" s="417">
        <v>0</v>
      </c>
      <c r="CN66" s="417">
        <v>0</v>
      </c>
      <c r="CO66" s="417">
        <v>0</v>
      </c>
      <c r="CP66" s="417">
        <v>0</v>
      </c>
      <c r="CQ66" s="417">
        <v>0</v>
      </c>
      <c r="CR66" s="417">
        <v>14</v>
      </c>
      <c r="CS66" s="417">
        <v>0</v>
      </c>
      <c r="CT66" s="417">
        <v>0</v>
      </c>
      <c r="CU66" s="417">
        <v>0</v>
      </c>
      <c r="CV66" s="417">
        <v>0</v>
      </c>
      <c r="CW66" s="417">
        <v>0</v>
      </c>
      <c r="CX66" s="417">
        <v>0</v>
      </c>
      <c r="CY66" s="417">
        <v>0</v>
      </c>
      <c r="CZ66" s="417">
        <v>0</v>
      </c>
      <c r="DA66" s="417">
        <v>0</v>
      </c>
      <c r="DB66" s="417">
        <v>0</v>
      </c>
      <c r="DC66" s="417">
        <v>0</v>
      </c>
      <c r="DD66" s="417">
        <v>0</v>
      </c>
      <c r="DE66" s="417">
        <v>0</v>
      </c>
      <c r="DF66" s="417">
        <v>0</v>
      </c>
      <c r="DG66" s="417">
        <v>0</v>
      </c>
      <c r="DH66" s="417">
        <v>0</v>
      </c>
      <c r="DI66" s="417">
        <v>0</v>
      </c>
      <c r="DJ66" s="417">
        <v>0</v>
      </c>
      <c r="DK66" s="417">
        <v>0</v>
      </c>
      <c r="DL66" s="417">
        <v>0</v>
      </c>
      <c r="DM66" s="417">
        <v>0</v>
      </c>
      <c r="DN66" s="417">
        <v>0</v>
      </c>
      <c r="DO66" s="417">
        <v>0</v>
      </c>
      <c r="DP66" s="417">
        <v>0</v>
      </c>
      <c r="DQ66" s="417">
        <v>0</v>
      </c>
      <c r="DR66" s="417">
        <v>0</v>
      </c>
      <c r="DS66" s="417">
        <v>0</v>
      </c>
      <c r="DT66" s="417">
        <v>0</v>
      </c>
      <c r="DU66" s="417">
        <v>0</v>
      </c>
      <c r="DV66" s="417">
        <v>0</v>
      </c>
      <c r="DW66" s="417">
        <v>0</v>
      </c>
      <c r="DX66" s="417">
        <v>0</v>
      </c>
      <c r="DY66" s="417">
        <v>0</v>
      </c>
      <c r="DZ66" s="417">
        <v>0</v>
      </c>
      <c r="EA66" s="417">
        <v>0</v>
      </c>
      <c r="EB66" s="417">
        <v>0</v>
      </c>
      <c r="EC66" s="417">
        <v>0</v>
      </c>
      <c r="ED66" s="417">
        <v>0</v>
      </c>
      <c r="EE66" s="417">
        <v>0</v>
      </c>
      <c r="EF66" s="417">
        <v>0</v>
      </c>
      <c r="EG66" s="417"/>
      <c r="EH66" s="417"/>
      <c r="EI66" s="417"/>
      <c r="EJ66" s="417"/>
      <c r="EK66" s="417"/>
      <c r="EL66" s="417"/>
      <c r="EM66" s="417"/>
      <c r="EN66" s="417"/>
      <c r="EO66" s="417"/>
      <c r="EP66" s="417"/>
      <c r="EQ66" s="417"/>
      <c r="ER66" s="417"/>
      <c r="ES66" s="417"/>
      <c r="ET66" s="417"/>
      <c r="EU66" s="417"/>
      <c r="EV66" s="417"/>
      <c r="EW66" s="417"/>
      <c r="EX66" s="417"/>
      <c r="EY66" s="417"/>
      <c r="EZ66" s="417"/>
      <c r="FA66" s="417"/>
      <c r="FB66" s="417"/>
      <c r="FC66" s="417"/>
      <c r="FD66" s="417"/>
      <c r="FE66" s="417"/>
      <c r="FF66" s="417"/>
      <c r="FG66" s="417"/>
      <c r="FH66" s="417"/>
      <c r="FI66" s="417"/>
      <c r="FJ66" s="417"/>
      <c r="FK66" s="417"/>
      <c r="FL66" s="417"/>
      <c r="FM66" s="417"/>
      <c r="FN66" s="417"/>
      <c r="FO66" s="417"/>
      <c r="FP66" s="417"/>
      <c r="FQ66" s="417"/>
      <c r="FR66" s="417"/>
      <c r="FS66" s="417"/>
      <c r="FT66" s="417"/>
      <c r="FU66" s="417"/>
      <c r="FV66" s="417"/>
      <c r="FW66" s="417"/>
      <c r="FX66" s="417"/>
      <c r="FY66" s="417"/>
      <c r="FZ66" s="417"/>
      <c r="GA66" s="417"/>
      <c r="GB66" s="417"/>
      <c r="GC66" s="417"/>
      <c r="GD66" s="417"/>
      <c r="GE66" s="417"/>
      <c r="GF66" s="417"/>
      <c r="GG66" s="417"/>
      <c r="GH66" s="417"/>
      <c r="GI66" s="417"/>
      <c r="GJ66" s="417"/>
      <c r="GK66" s="417"/>
      <c r="GL66" s="417"/>
      <c r="GM66" s="417"/>
      <c r="GN66" s="417"/>
      <c r="GO66" s="417"/>
      <c r="GP66" s="417"/>
      <c r="GQ66" s="417"/>
      <c r="GR66" s="417"/>
      <c r="GS66" s="417"/>
      <c r="GT66" s="417"/>
      <c r="GU66" s="417"/>
      <c r="GV66" s="417"/>
      <c r="GW66" s="417"/>
      <c r="GX66" s="417"/>
      <c r="GY66" s="417"/>
      <c r="GZ66" s="417"/>
      <c r="HA66" s="417"/>
      <c r="HB66" s="417"/>
      <c r="HC66" s="417"/>
      <c r="HD66" s="417"/>
      <c r="HE66" s="417"/>
      <c r="HF66" s="417"/>
      <c r="HG66" s="417"/>
      <c r="HH66" s="417"/>
      <c r="HI66" s="417"/>
      <c r="HJ66" s="417"/>
      <c r="HK66" s="417"/>
      <c r="HL66" s="417"/>
      <c r="HM66" s="417"/>
      <c r="HN66" s="417"/>
      <c r="HO66" s="417"/>
      <c r="HP66" s="417"/>
      <c r="HQ66" s="417"/>
      <c r="HR66" s="417"/>
      <c r="HS66" s="417"/>
      <c r="HT66" s="417"/>
      <c r="HU66" s="417"/>
      <c r="HV66" s="417"/>
      <c r="HW66" s="417"/>
      <c r="HX66" s="417"/>
      <c r="HY66" s="417"/>
      <c r="HZ66" s="417"/>
      <c r="IA66" s="417"/>
      <c r="IB66" s="417"/>
      <c r="IC66" s="417"/>
      <c r="ID66" s="417"/>
      <c r="IE66" s="417"/>
      <c r="IF66" s="417"/>
      <c r="IG66" s="417"/>
      <c r="IH66" s="417"/>
      <c r="II66" s="417"/>
      <c r="IJ66" s="417"/>
      <c r="IK66" s="417"/>
      <c r="IL66" s="417"/>
      <c r="IM66" s="417"/>
      <c r="IN66" s="417"/>
      <c r="IO66" s="417"/>
      <c r="IP66" s="417"/>
      <c r="IQ66" s="417"/>
      <c r="IR66" s="417"/>
      <c r="IS66" s="417"/>
      <c r="IT66" s="417"/>
      <c r="IU66" s="417"/>
      <c r="IV66" s="417"/>
      <c r="IW66" s="417"/>
      <c r="IX66" s="417"/>
      <c r="IY66" s="417"/>
      <c r="IZ66" s="417"/>
      <c r="JA66" s="417"/>
      <c r="JB66" s="417"/>
      <c r="JC66" s="417"/>
      <c r="JD66" s="417"/>
      <c r="JE66" s="417"/>
      <c r="JF66" s="417"/>
      <c r="JG66" s="417"/>
      <c r="JH66" s="417"/>
      <c r="JI66" s="417"/>
      <c r="JJ66" s="417"/>
      <c r="JK66" s="417"/>
      <c r="JL66" s="417"/>
      <c r="JM66" s="417"/>
      <c r="JN66" s="417"/>
      <c r="JO66" s="417"/>
      <c r="JP66" s="417"/>
      <c r="JQ66" s="417"/>
      <c r="JR66" s="417"/>
      <c r="JS66" s="417"/>
      <c r="JT66" s="417"/>
      <c r="JU66" s="417"/>
      <c r="JV66" s="417"/>
      <c r="JW66" s="417"/>
      <c r="JX66" s="417"/>
      <c r="JY66" s="417"/>
      <c r="JZ66" s="417"/>
      <c r="KA66" s="417"/>
      <c r="KB66" s="417"/>
      <c r="KC66" s="417"/>
      <c r="KD66" s="417"/>
      <c r="KE66" s="417"/>
      <c r="KF66" s="417"/>
      <c r="KG66" s="417"/>
      <c r="KH66" s="417"/>
      <c r="KI66" s="417"/>
      <c r="KJ66" s="417"/>
      <c r="KK66" s="417"/>
      <c r="KL66" s="417"/>
      <c r="KM66" s="417"/>
      <c r="KN66" s="1188"/>
      <c r="KO66" s="417"/>
      <c r="KP66" s="417"/>
      <c r="KQ66" s="417"/>
      <c r="KR66" s="417"/>
      <c r="KS66" s="417"/>
      <c r="KT66" s="417"/>
      <c r="KU66" s="417"/>
      <c r="KV66" s="417"/>
      <c r="KW66" s="417"/>
      <c r="KX66" s="417"/>
      <c r="KY66" s="417"/>
      <c r="KZ66" s="417"/>
      <c r="LA66" s="417"/>
      <c r="LB66" s="417"/>
      <c r="LC66" s="417"/>
      <c r="LD66" s="417"/>
      <c r="LE66" s="417"/>
      <c r="LF66" s="417"/>
      <c r="LG66" s="417"/>
      <c r="LH66" s="417"/>
      <c r="LI66" s="417"/>
      <c r="LJ66" s="417"/>
      <c r="LK66" s="417"/>
      <c r="LL66" s="417"/>
      <c r="LM66" s="417"/>
      <c r="LN66" s="417"/>
      <c r="LO66" s="1223"/>
      <c r="LP66" s="1223"/>
      <c r="LQ66" s="417"/>
      <c r="LR66" s="417"/>
      <c r="LS66" s="417"/>
      <c r="LT66" s="417"/>
      <c r="LU66" s="417"/>
      <c r="LV66" s="428"/>
      <c r="LW66" s="428"/>
      <c r="LX66" s="417"/>
      <c r="LY66" s="417"/>
      <c r="LZ66" s="417"/>
      <c r="MA66" s="417"/>
      <c r="MB66" s="417"/>
      <c r="MC66" s="417"/>
      <c r="MD66" s="417"/>
      <c r="ME66" s="417"/>
      <c r="MF66" s="417"/>
      <c r="MG66" s="417"/>
      <c r="MH66" s="417"/>
      <c r="MI66" s="417"/>
      <c r="MJ66" s="417"/>
      <c r="MK66" s="417"/>
      <c r="ML66" s="417"/>
      <c r="MM66" s="417"/>
      <c r="MN66" s="417"/>
      <c r="MO66" s="417"/>
      <c r="MP66" s="417"/>
      <c r="MQ66" s="417"/>
      <c r="MR66" s="417"/>
      <c r="MS66" s="417"/>
      <c r="MT66" s="417"/>
      <c r="MU66" s="417"/>
      <c r="MV66" s="417"/>
      <c r="MW66" s="417"/>
      <c r="MX66" s="417"/>
      <c r="MY66" s="417"/>
      <c r="MZ66" s="417"/>
      <c r="NA66" s="417"/>
      <c r="NB66" s="417"/>
      <c r="NC66" s="417"/>
      <c r="ND66" s="417"/>
      <c r="NE66" s="417"/>
      <c r="NF66" s="417"/>
      <c r="NG66" s="417"/>
      <c r="NH66" s="417"/>
    </row>
    <row r="67" spans="1:372" ht="15" customHeight="1">
      <c r="A67" s="324" t="s">
        <v>756</v>
      </c>
      <c r="B67" s="417">
        <v>0</v>
      </c>
      <c r="C67" s="417">
        <v>675</v>
      </c>
      <c r="D67" s="417">
        <v>587</v>
      </c>
      <c r="E67" s="417">
        <v>447</v>
      </c>
      <c r="F67" s="417">
        <v>378</v>
      </c>
      <c r="G67" s="417">
        <v>186</v>
      </c>
      <c r="H67" s="417">
        <v>0</v>
      </c>
      <c r="I67" s="417">
        <v>0</v>
      </c>
      <c r="J67" s="417">
        <v>0</v>
      </c>
      <c r="K67" s="417">
        <v>537</v>
      </c>
      <c r="L67" s="417">
        <v>0</v>
      </c>
      <c r="M67" s="417">
        <v>302</v>
      </c>
      <c r="N67" s="417">
        <v>156</v>
      </c>
      <c r="O67" s="417">
        <v>0</v>
      </c>
      <c r="P67" s="417">
        <v>0</v>
      </c>
      <c r="Q67" s="417">
        <v>172</v>
      </c>
      <c r="R67" s="417">
        <v>422</v>
      </c>
      <c r="S67" s="417">
        <v>385</v>
      </c>
      <c r="T67" s="417">
        <v>0</v>
      </c>
      <c r="U67" s="417">
        <v>0</v>
      </c>
      <c r="V67" s="417">
        <v>0</v>
      </c>
      <c r="W67" s="417">
        <v>0</v>
      </c>
      <c r="X67" s="417">
        <v>506</v>
      </c>
      <c r="Y67" s="417">
        <v>260</v>
      </c>
      <c r="Z67" s="417">
        <v>174</v>
      </c>
      <c r="AA67" s="417">
        <v>0</v>
      </c>
      <c r="AB67" s="417">
        <v>334</v>
      </c>
      <c r="AC67" s="417">
        <v>0</v>
      </c>
      <c r="AD67" s="417">
        <v>0</v>
      </c>
      <c r="AE67" s="417">
        <v>423</v>
      </c>
      <c r="AF67" s="417">
        <v>93</v>
      </c>
      <c r="AG67" s="417">
        <v>423</v>
      </c>
      <c r="AH67" s="417">
        <v>81</v>
      </c>
      <c r="AI67" s="417">
        <v>199</v>
      </c>
      <c r="AJ67" s="417">
        <v>0</v>
      </c>
      <c r="AK67" s="417">
        <v>0</v>
      </c>
      <c r="AL67" s="417">
        <v>85</v>
      </c>
      <c r="AM67" s="417">
        <v>583</v>
      </c>
      <c r="AN67" s="417">
        <v>99</v>
      </c>
      <c r="AO67" s="417">
        <v>222</v>
      </c>
      <c r="AP67" s="417">
        <v>81</v>
      </c>
      <c r="AQ67" s="417">
        <v>0</v>
      </c>
      <c r="AR67" s="417">
        <v>0</v>
      </c>
      <c r="AS67" s="417">
        <v>395</v>
      </c>
      <c r="AT67" s="417">
        <v>494</v>
      </c>
      <c r="AU67" s="417">
        <v>67</v>
      </c>
      <c r="AV67" s="417">
        <v>376</v>
      </c>
      <c r="AW67" s="417">
        <v>80</v>
      </c>
      <c r="AX67" s="417">
        <v>0</v>
      </c>
      <c r="AY67" s="417">
        <v>0</v>
      </c>
      <c r="AZ67" s="417">
        <v>387</v>
      </c>
      <c r="BA67" s="417">
        <v>159</v>
      </c>
      <c r="BB67" s="417">
        <v>0</v>
      </c>
      <c r="BC67" s="417">
        <v>582</v>
      </c>
      <c r="BD67" s="417">
        <v>0</v>
      </c>
      <c r="BE67" s="417">
        <v>0</v>
      </c>
      <c r="BF67" s="417">
        <v>0</v>
      </c>
      <c r="BG67" s="417">
        <v>578</v>
      </c>
      <c r="BH67" s="417">
        <v>0</v>
      </c>
      <c r="BI67" s="417">
        <v>635</v>
      </c>
      <c r="BJ67" s="417">
        <v>0</v>
      </c>
      <c r="BK67" s="417">
        <v>741</v>
      </c>
      <c r="BL67" s="417">
        <v>0</v>
      </c>
      <c r="BM67" s="417">
        <v>0</v>
      </c>
      <c r="BN67" s="417">
        <v>300</v>
      </c>
      <c r="BO67" s="417">
        <v>94</v>
      </c>
      <c r="BP67" s="417">
        <v>0</v>
      </c>
      <c r="BQ67" s="417">
        <v>0</v>
      </c>
      <c r="BR67" s="417">
        <v>686</v>
      </c>
      <c r="BS67" s="417">
        <v>0</v>
      </c>
      <c r="BT67" s="417">
        <v>0</v>
      </c>
      <c r="BU67" s="417">
        <v>0</v>
      </c>
      <c r="BV67" s="417">
        <v>0</v>
      </c>
      <c r="BW67" s="417">
        <v>0</v>
      </c>
      <c r="BX67" s="417">
        <v>90</v>
      </c>
      <c r="BY67" s="417">
        <v>412</v>
      </c>
      <c r="BZ67" s="417">
        <v>0</v>
      </c>
      <c r="CA67" s="417">
        <v>0</v>
      </c>
      <c r="CB67" s="417">
        <v>164</v>
      </c>
      <c r="CC67" s="417">
        <v>0</v>
      </c>
      <c r="CD67" s="417">
        <v>658</v>
      </c>
      <c r="CE67" s="417">
        <v>75</v>
      </c>
      <c r="CF67" s="417">
        <v>0</v>
      </c>
      <c r="CG67" s="417">
        <v>0</v>
      </c>
      <c r="CH67" s="417">
        <v>0</v>
      </c>
      <c r="CI67" s="417">
        <v>420</v>
      </c>
      <c r="CJ67" s="417">
        <v>0</v>
      </c>
      <c r="CK67" s="417">
        <v>0</v>
      </c>
      <c r="CL67" s="417">
        <v>0</v>
      </c>
      <c r="CM67" s="417">
        <v>75</v>
      </c>
      <c r="CN67" s="417">
        <v>0</v>
      </c>
      <c r="CO67" s="417">
        <v>0</v>
      </c>
      <c r="CP67" s="417">
        <v>326</v>
      </c>
      <c r="CQ67" s="417">
        <v>0</v>
      </c>
      <c r="CR67" s="417">
        <v>0</v>
      </c>
      <c r="CS67" s="417">
        <v>0</v>
      </c>
      <c r="CT67" s="417">
        <v>492</v>
      </c>
      <c r="CU67" s="417">
        <v>0</v>
      </c>
      <c r="CV67" s="417">
        <v>0</v>
      </c>
      <c r="CW67" s="417">
        <v>0</v>
      </c>
      <c r="CX67" s="417">
        <v>0</v>
      </c>
      <c r="CY67" s="417">
        <v>0</v>
      </c>
      <c r="CZ67" s="417">
        <v>350</v>
      </c>
      <c r="DA67" s="417">
        <v>79</v>
      </c>
      <c r="DB67" s="417">
        <v>0</v>
      </c>
      <c r="DC67" s="417">
        <v>0</v>
      </c>
      <c r="DD67" s="417">
        <v>89</v>
      </c>
      <c r="DE67" s="417">
        <v>897</v>
      </c>
      <c r="DF67" s="417">
        <v>660</v>
      </c>
      <c r="DG67" s="417">
        <v>98</v>
      </c>
      <c r="DH67" s="417">
        <v>0</v>
      </c>
      <c r="DI67" s="417">
        <v>0</v>
      </c>
      <c r="DJ67" s="417">
        <v>0</v>
      </c>
      <c r="DK67" s="417">
        <v>693</v>
      </c>
      <c r="DL67" s="417">
        <v>200</v>
      </c>
      <c r="DM67" s="417">
        <v>99</v>
      </c>
      <c r="DN67" s="417">
        <v>0</v>
      </c>
      <c r="DO67" s="417">
        <v>99</v>
      </c>
      <c r="DP67" s="417">
        <v>0</v>
      </c>
      <c r="DQ67" s="417">
        <v>0</v>
      </c>
      <c r="DR67" s="417">
        <v>389</v>
      </c>
      <c r="DS67" s="417">
        <v>0</v>
      </c>
      <c r="DT67" s="417">
        <v>195</v>
      </c>
      <c r="DU67" s="417">
        <v>496</v>
      </c>
      <c r="DV67" s="417">
        <v>79</v>
      </c>
      <c r="DW67" s="417">
        <v>0</v>
      </c>
      <c r="DX67" s="417">
        <v>0</v>
      </c>
      <c r="DY67" s="417">
        <v>0</v>
      </c>
      <c r="DZ67" s="417">
        <v>0</v>
      </c>
      <c r="EA67" s="417">
        <v>715</v>
      </c>
      <c r="EB67" s="417">
        <v>0</v>
      </c>
      <c r="EC67" s="417">
        <v>77</v>
      </c>
      <c r="ED67" s="417">
        <v>0</v>
      </c>
      <c r="EE67" s="417">
        <v>0</v>
      </c>
      <c r="EF67" s="417">
        <v>633</v>
      </c>
      <c r="EG67" s="417"/>
      <c r="EH67" s="417"/>
      <c r="EI67" s="417"/>
      <c r="EJ67" s="417"/>
      <c r="EK67" s="417"/>
      <c r="EL67" s="417"/>
      <c r="EM67" s="417"/>
      <c r="EN67" s="417"/>
      <c r="EO67" s="417"/>
      <c r="EP67" s="417"/>
      <c r="EQ67" s="417"/>
      <c r="ER67" s="417"/>
      <c r="ES67" s="417"/>
      <c r="ET67" s="417"/>
      <c r="EU67" s="417"/>
      <c r="EV67" s="417"/>
      <c r="EW67" s="417"/>
      <c r="EX67" s="417"/>
      <c r="EY67" s="417"/>
      <c r="EZ67" s="417"/>
      <c r="FA67" s="417"/>
      <c r="FB67" s="417"/>
      <c r="FC67" s="417"/>
      <c r="FD67" s="417"/>
      <c r="FE67" s="417"/>
      <c r="FF67" s="417"/>
      <c r="FG67" s="417"/>
      <c r="FH67" s="417"/>
      <c r="FI67" s="417"/>
      <c r="FJ67" s="417"/>
      <c r="FK67" s="417"/>
      <c r="FL67" s="417"/>
      <c r="FM67" s="417"/>
      <c r="FN67" s="417"/>
      <c r="FO67" s="417"/>
      <c r="FP67" s="417"/>
      <c r="FQ67" s="417"/>
      <c r="FR67" s="417"/>
      <c r="FS67" s="417"/>
      <c r="FT67" s="417"/>
      <c r="FU67" s="417"/>
      <c r="FV67" s="417"/>
      <c r="FW67" s="417"/>
      <c r="FX67" s="417"/>
      <c r="FY67" s="417"/>
      <c r="FZ67" s="417"/>
      <c r="GA67" s="417"/>
      <c r="GB67" s="417"/>
      <c r="GC67" s="417"/>
      <c r="GD67" s="417"/>
      <c r="GE67" s="417"/>
      <c r="GF67" s="417"/>
      <c r="GG67" s="417"/>
      <c r="GH67" s="417"/>
      <c r="GI67" s="417"/>
      <c r="GJ67" s="417"/>
      <c r="GK67" s="417"/>
      <c r="GL67" s="417"/>
      <c r="GM67" s="417"/>
      <c r="GN67" s="417"/>
      <c r="GO67" s="417"/>
      <c r="GP67" s="417"/>
      <c r="GQ67" s="417"/>
      <c r="GR67" s="417"/>
      <c r="GS67" s="417"/>
      <c r="GT67" s="417"/>
      <c r="GU67" s="417"/>
      <c r="GV67" s="417"/>
      <c r="GW67" s="417"/>
      <c r="GX67" s="417"/>
      <c r="GY67" s="417"/>
      <c r="GZ67" s="417"/>
      <c r="HA67" s="417"/>
      <c r="HB67" s="417"/>
      <c r="HC67" s="417"/>
      <c r="HD67" s="417"/>
      <c r="HE67" s="417"/>
      <c r="HF67" s="417"/>
      <c r="HG67" s="417"/>
      <c r="HH67" s="417"/>
      <c r="HI67" s="417"/>
      <c r="HJ67" s="417"/>
      <c r="HK67" s="417"/>
      <c r="HL67" s="417"/>
      <c r="HM67" s="417"/>
      <c r="HN67" s="417"/>
      <c r="HO67" s="417"/>
      <c r="HP67" s="417"/>
      <c r="HQ67" s="417"/>
      <c r="HR67" s="417"/>
      <c r="HS67" s="417"/>
      <c r="HT67" s="417"/>
      <c r="HU67" s="417"/>
      <c r="HV67" s="417"/>
      <c r="HW67" s="417"/>
      <c r="HX67" s="417"/>
      <c r="HY67" s="417"/>
      <c r="HZ67" s="417"/>
      <c r="IA67" s="417"/>
      <c r="IB67" s="417"/>
      <c r="IC67" s="417"/>
      <c r="ID67" s="417"/>
      <c r="IE67" s="417"/>
      <c r="IF67" s="417"/>
      <c r="IG67" s="417"/>
      <c r="IH67" s="417"/>
      <c r="II67" s="417"/>
      <c r="IJ67" s="417"/>
      <c r="IK67" s="417"/>
      <c r="IL67" s="417"/>
      <c r="IM67" s="417"/>
      <c r="IN67" s="417"/>
      <c r="IO67" s="417"/>
      <c r="IP67" s="417"/>
      <c r="IQ67" s="417"/>
      <c r="IR67" s="417"/>
      <c r="IS67" s="417"/>
      <c r="IT67" s="417"/>
      <c r="IU67" s="417"/>
      <c r="IV67" s="417"/>
      <c r="IW67" s="417"/>
      <c r="IX67" s="417"/>
      <c r="IY67" s="417"/>
      <c r="IZ67" s="417"/>
      <c r="JA67" s="417"/>
      <c r="JB67" s="417"/>
      <c r="JC67" s="417"/>
      <c r="JD67" s="417"/>
      <c r="JE67" s="417"/>
      <c r="JF67" s="417"/>
      <c r="JG67" s="417"/>
      <c r="JH67" s="417"/>
      <c r="JI67" s="417"/>
      <c r="JJ67" s="417"/>
      <c r="JK67" s="417"/>
      <c r="JL67" s="417"/>
      <c r="JM67" s="417"/>
      <c r="JN67" s="417"/>
      <c r="JO67" s="417"/>
      <c r="JP67" s="417"/>
      <c r="JQ67" s="417"/>
      <c r="JR67" s="417"/>
      <c r="JS67" s="417"/>
      <c r="JT67" s="417"/>
      <c r="JU67" s="417"/>
      <c r="JV67" s="417"/>
      <c r="JW67" s="417"/>
      <c r="JX67" s="417"/>
      <c r="JY67" s="417"/>
      <c r="JZ67" s="417"/>
      <c r="KA67" s="417"/>
      <c r="KB67" s="417"/>
      <c r="KC67" s="417"/>
      <c r="KD67" s="417"/>
      <c r="KE67" s="417"/>
      <c r="KF67" s="417"/>
      <c r="KG67" s="417"/>
      <c r="KH67" s="417"/>
      <c r="KI67" s="417"/>
      <c r="KJ67" s="417"/>
      <c r="KK67" s="417"/>
      <c r="KL67" s="417"/>
      <c r="KM67" s="417"/>
      <c r="KN67" s="1188"/>
      <c r="KO67" s="417"/>
      <c r="KP67" s="417"/>
      <c r="KQ67" s="417"/>
      <c r="KR67" s="417"/>
      <c r="KS67" s="417"/>
      <c r="KT67" s="417"/>
      <c r="KU67" s="417"/>
      <c r="KV67" s="417"/>
      <c r="KW67" s="417"/>
      <c r="KX67" s="417"/>
      <c r="KY67" s="417"/>
      <c r="KZ67" s="417"/>
      <c r="LA67" s="417"/>
      <c r="LB67" s="417"/>
      <c r="LC67" s="417"/>
      <c r="LD67" s="417"/>
      <c r="LE67" s="417"/>
      <c r="LF67" s="417"/>
      <c r="LG67" s="417"/>
      <c r="LH67" s="417"/>
      <c r="LI67" s="417"/>
      <c r="LJ67" s="417"/>
      <c r="LK67" s="417"/>
      <c r="LL67" s="417"/>
      <c r="LM67" s="417"/>
      <c r="LN67" s="417"/>
      <c r="LO67" s="1223"/>
      <c r="LP67" s="1223"/>
      <c r="LQ67" s="417"/>
      <c r="LR67" s="417"/>
      <c r="LS67" s="417"/>
      <c r="LT67" s="417"/>
      <c r="LU67" s="417"/>
      <c r="LV67" s="428"/>
      <c r="LW67" s="428"/>
      <c r="LX67" s="417"/>
      <c r="LY67" s="417"/>
      <c r="LZ67" s="417"/>
      <c r="MA67" s="417"/>
      <c r="MB67" s="417"/>
      <c r="MC67" s="417"/>
      <c r="MD67" s="417"/>
      <c r="ME67" s="417"/>
      <c r="MF67" s="417"/>
      <c r="MG67" s="417"/>
      <c r="MH67" s="417"/>
      <c r="MI67" s="417"/>
      <c r="MJ67" s="417"/>
      <c r="MK67" s="417"/>
      <c r="ML67" s="417"/>
      <c r="MM67" s="417"/>
      <c r="MN67" s="417"/>
      <c r="MO67" s="417"/>
      <c r="MP67" s="417"/>
      <c r="MQ67" s="417"/>
      <c r="MR67" s="417"/>
      <c r="MS67" s="417"/>
      <c r="MT67" s="417"/>
      <c r="MU67" s="417"/>
      <c r="MV67" s="417"/>
      <c r="MW67" s="417"/>
      <c r="MX67" s="417"/>
      <c r="MY67" s="417"/>
      <c r="MZ67" s="417"/>
      <c r="NA67" s="417"/>
      <c r="NB67" s="417"/>
      <c r="NC67" s="417"/>
      <c r="ND67" s="417"/>
      <c r="NE67" s="417"/>
      <c r="NF67" s="417"/>
      <c r="NG67" s="417"/>
      <c r="NH67" s="417"/>
    </row>
    <row r="68" spans="1:372" ht="15" customHeight="1">
      <c r="A68" s="324" t="s">
        <v>757</v>
      </c>
      <c r="B68" s="417">
        <v>1435</v>
      </c>
      <c r="C68" s="417">
        <v>1986</v>
      </c>
      <c r="D68" s="417">
        <v>1566</v>
      </c>
      <c r="E68" s="417">
        <v>1339</v>
      </c>
      <c r="F68" s="417">
        <v>1366</v>
      </c>
      <c r="G68" s="417">
        <v>961</v>
      </c>
      <c r="H68" s="417">
        <v>1538</v>
      </c>
      <c r="I68" s="417">
        <v>820</v>
      </c>
      <c r="J68" s="417">
        <v>1178</v>
      </c>
      <c r="K68" s="417">
        <v>198</v>
      </c>
      <c r="L68" s="417">
        <v>283</v>
      </c>
      <c r="M68" s="417">
        <v>965</v>
      </c>
      <c r="N68" s="417">
        <v>472</v>
      </c>
      <c r="O68" s="417">
        <v>109</v>
      </c>
      <c r="P68" s="417">
        <v>413</v>
      </c>
      <c r="Q68" s="417">
        <v>226</v>
      </c>
      <c r="R68" s="417">
        <v>605</v>
      </c>
      <c r="S68" s="417">
        <v>438</v>
      </c>
      <c r="T68" s="417">
        <v>647</v>
      </c>
      <c r="U68" s="417">
        <v>582</v>
      </c>
      <c r="V68" s="417">
        <v>247</v>
      </c>
      <c r="W68" s="417">
        <v>236</v>
      </c>
      <c r="X68" s="417">
        <v>0</v>
      </c>
      <c r="Y68" s="417">
        <v>646</v>
      </c>
      <c r="Z68" s="417">
        <v>540</v>
      </c>
      <c r="AA68" s="417">
        <v>0</v>
      </c>
      <c r="AB68" s="417">
        <v>211</v>
      </c>
      <c r="AC68" s="417">
        <v>621</v>
      </c>
      <c r="AD68" s="417">
        <v>8</v>
      </c>
      <c r="AE68" s="417">
        <v>47</v>
      </c>
      <c r="AF68" s="417">
        <v>664</v>
      </c>
      <c r="AG68" s="417">
        <v>11</v>
      </c>
      <c r="AH68" s="417">
        <v>93</v>
      </c>
      <c r="AI68" s="417">
        <v>161</v>
      </c>
      <c r="AJ68" s="417">
        <v>361</v>
      </c>
      <c r="AK68" s="417">
        <v>122</v>
      </c>
      <c r="AL68" s="417">
        <v>197</v>
      </c>
      <c r="AM68" s="417">
        <v>229</v>
      </c>
      <c r="AN68" s="417">
        <v>678</v>
      </c>
      <c r="AO68" s="417">
        <v>558</v>
      </c>
      <c r="AP68" s="417">
        <v>88</v>
      </c>
      <c r="AQ68" s="417">
        <v>327</v>
      </c>
      <c r="AR68" s="417">
        <v>0</v>
      </c>
      <c r="AS68" s="417">
        <v>14</v>
      </c>
      <c r="AT68" s="417">
        <v>433</v>
      </c>
      <c r="AU68" s="417">
        <v>479</v>
      </c>
      <c r="AV68" s="417">
        <v>192</v>
      </c>
      <c r="AW68" s="417">
        <v>286</v>
      </c>
      <c r="AX68" s="417">
        <v>420</v>
      </c>
      <c r="AY68" s="417">
        <v>331</v>
      </c>
      <c r="AZ68" s="417">
        <v>89</v>
      </c>
      <c r="BA68" s="417">
        <v>21</v>
      </c>
      <c r="BB68" s="417">
        <v>170</v>
      </c>
      <c r="BC68" s="417">
        <v>249</v>
      </c>
      <c r="BD68" s="417">
        <v>0</v>
      </c>
      <c r="BE68" s="417">
        <v>348</v>
      </c>
      <c r="BF68" s="417">
        <v>396</v>
      </c>
      <c r="BG68" s="417">
        <v>427</v>
      </c>
      <c r="BH68" s="417">
        <v>338</v>
      </c>
      <c r="BI68" s="417">
        <v>0</v>
      </c>
      <c r="BJ68" s="417">
        <v>415</v>
      </c>
      <c r="BK68" s="417">
        <v>717</v>
      </c>
      <c r="BL68" s="417">
        <v>940</v>
      </c>
      <c r="BM68" s="417">
        <v>0</v>
      </c>
      <c r="BN68" s="417">
        <v>714</v>
      </c>
      <c r="BO68" s="417">
        <v>616</v>
      </c>
      <c r="BP68" s="417">
        <v>215</v>
      </c>
      <c r="BQ68" s="417">
        <v>421</v>
      </c>
      <c r="BR68" s="417">
        <v>196</v>
      </c>
      <c r="BS68" s="417">
        <v>680</v>
      </c>
      <c r="BT68" s="417">
        <v>702</v>
      </c>
      <c r="BU68" s="417">
        <v>67</v>
      </c>
      <c r="BV68" s="417">
        <v>547</v>
      </c>
      <c r="BW68" s="417">
        <v>597</v>
      </c>
      <c r="BX68" s="417">
        <v>657</v>
      </c>
      <c r="BY68" s="417">
        <v>0</v>
      </c>
      <c r="BZ68" s="417">
        <v>167</v>
      </c>
      <c r="CA68" s="417">
        <v>261</v>
      </c>
      <c r="CB68" s="417">
        <v>0</v>
      </c>
      <c r="CC68" s="417">
        <v>504</v>
      </c>
      <c r="CD68" s="417">
        <v>363</v>
      </c>
      <c r="CE68" s="417">
        <v>288</v>
      </c>
      <c r="CF68" s="417">
        <v>1076</v>
      </c>
      <c r="CG68" s="417">
        <v>25</v>
      </c>
      <c r="CH68" s="417">
        <v>313</v>
      </c>
      <c r="CI68" s="417">
        <v>817</v>
      </c>
      <c r="CJ68" s="417">
        <v>711</v>
      </c>
      <c r="CK68" s="417">
        <v>662</v>
      </c>
      <c r="CL68" s="417">
        <v>606</v>
      </c>
      <c r="CM68" s="417">
        <v>931</v>
      </c>
      <c r="CN68" s="417">
        <v>600</v>
      </c>
      <c r="CO68" s="417">
        <v>0</v>
      </c>
      <c r="CP68" s="417">
        <v>593</v>
      </c>
      <c r="CQ68" s="417">
        <v>639</v>
      </c>
      <c r="CR68" s="417">
        <v>318</v>
      </c>
      <c r="CS68" s="417">
        <v>649</v>
      </c>
      <c r="CT68" s="417">
        <v>164</v>
      </c>
      <c r="CU68" s="417">
        <v>500</v>
      </c>
      <c r="CV68" s="417">
        <v>0</v>
      </c>
      <c r="CW68" s="417">
        <v>656</v>
      </c>
      <c r="CX68" s="417">
        <v>479</v>
      </c>
      <c r="CY68" s="417">
        <v>608</v>
      </c>
      <c r="CZ68" s="417">
        <v>582</v>
      </c>
      <c r="DA68" s="417">
        <v>690</v>
      </c>
      <c r="DB68" s="417">
        <v>0</v>
      </c>
      <c r="DC68" s="417">
        <v>0</v>
      </c>
      <c r="DD68" s="417">
        <v>960</v>
      </c>
      <c r="DE68" s="417">
        <v>593</v>
      </c>
      <c r="DF68" s="417">
        <v>1103</v>
      </c>
      <c r="DG68" s="417">
        <v>1037</v>
      </c>
      <c r="DH68" s="417">
        <v>767</v>
      </c>
      <c r="DI68" s="417">
        <v>0</v>
      </c>
      <c r="DJ68" s="417">
        <v>0</v>
      </c>
      <c r="DK68" s="417">
        <v>637</v>
      </c>
      <c r="DL68" s="417">
        <v>1119</v>
      </c>
      <c r="DM68" s="417">
        <v>896</v>
      </c>
      <c r="DN68" s="417">
        <v>944</v>
      </c>
      <c r="DO68" s="417">
        <v>1576</v>
      </c>
      <c r="DP68" s="417">
        <v>573</v>
      </c>
      <c r="DQ68" s="417">
        <v>673</v>
      </c>
      <c r="DR68" s="417">
        <v>1727</v>
      </c>
      <c r="DS68" s="417">
        <v>836</v>
      </c>
      <c r="DT68" s="417">
        <v>559</v>
      </c>
      <c r="DU68" s="417">
        <v>351</v>
      </c>
      <c r="DV68" s="417">
        <v>548</v>
      </c>
      <c r="DW68" s="417">
        <v>651</v>
      </c>
      <c r="DX68" s="417">
        <v>298</v>
      </c>
      <c r="DY68" s="417">
        <v>893</v>
      </c>
      <c r="DZ68" s="417">
        <v>27</v>
      </c>
      <c r="EA68" s="417">
        <v>1120</v>
      </c>
      <c r="EB68" s="417">
        <v>969</v>
      </c>
      <c r="EC68" s="417">
        <v>1055</v>
      </c>
      <c r="ED68" s="417">
        <v>1230</v>
      </c>
      <c r="EE68" s="431">
        <v>0</v>
      </c>
      <c r="EF68" s="417">
        <v>792</v>
      </c>
      <c r="EG68" s="417"/>
      <c r="EH68" s="417"/>
      <c r="EI68" s="417"/>
      <c r="EJ68" s="417"/>
      <c r="EK68" s="417"/>
      <c r="EL68" s="417"/>
      <c r="EM68" s="417"/>
      <c r="EN68" s="417"/>
      <c r="EO68" s="417"/>
      <c r="EP68" s="417"/>
      <c r="EQ68" s="417"/>
      <c r="ER68" s="417"/>
      <c r="ES68" s="417"/>
      <c r="ET68" s="417"/>
      <c r="EU68" s="417"/>
      <c r="EV68" s="417"/>
      <c r="EW68" s="417"/>
      <c r="EX68" s="417"/>
      <c r="EY68" s="417"/>
      <c r="EZ68" s="417"/>
      <c r="FA68" s="417"/>
      <c r="FB68" s="417"/>
      <c r="FC68" s="417"/>
      <c r="FD68" s="417"/>
      <c r="FE68" s="417"/>
      <c r="FF68" s="417"/>
      <c r="FG68" s="417"/>
      <c r="FH68" s="417"/>
      <c r="FI68" s="417"/>
      <c r="FJ68" s="417"/>
      <c r="FK68" s="417"/>
      <c r="FL68" s="417"/>
      <c r="FM68" s="417"/>
      <c r="FN68" s="417"/>
      <c r="FO68" s="417"/>
      <c r="FP68" s="417"/>
      <c r="FQ68" s="417"/>
      <c r="FR68" s="417"/>
      <c r="FS68" s="417"/>
      <c r="FT68" s="417"/>
      <c r="FU68" s="417"/>
      <c r="FV68" s="417"/>
      <c r="FW68" s="417"/>
      <c r="FX68" s="417"/>
      <c r="FY68" s="417"/>
      <c r="FZ68" s="417"/>
      <c r="GA68" s="417"/>
      <c r="GB68" s="417"/>
      <c r="GC68" s="417"/>
      <c r="GD68" s="417"/>
      <c r="GE68" s="417"/>
      <c r="GF68" s="417"/>
      <c r="GG68" s="417"/>
      <c r="GH68" s="417"/>
      <c r="GI68" s="417"/>
      <c r="GJ68" s="417"/>
      <c r="GK68" s="417"/>
      <c r="GL68" s="417"/>
      <c r="GM68" s="417"/>
      <c r="GN68" s="417"/>
      <c r="GO68" s="417"/>
      <c r="GP68" s="417"/>
      <c r="GQ68" s="417"/>
      <c r="GR68" s="417"/>
      <c r="GS68" s="417"/>
      <c r="GT68" s="417"/>
      <c r="GU68" s="417"/>
      <c r="GV68" s="417"/>
      <c r="GW68" s="417"/>
      <c r="GX68" s="417"/>
      <c r="GY68" s="417"/>
      <c r="GZ68" s="417"/>
      <c r="HA68" s="417"/>
      <c r="HB68" s="417"/>
      <c r="HC68" s="417"/>
      <c r="HD68" s="417"/>
      <c r="HE68" s="417"/>
      <c r="HF68" s="417"/>
      <c r="HG68" s="417"/>
      <c r="HH68" s="417"/>
      <c r="HI68" s="417"/>
      <c r="HJ68" s="417"/>
      <c r="HK68" s="417"/>
      <c r="HL68" s="417"/>
      <c r="HM68" s="417"/>
      <c r="HN68" s="417"/>
      <c r="HO68" s="417"/>
      <c r="HP68" s="417"/>
      <c r="HQ68" s="417"/>
      <c r="HR68" s="417"/>
      <c r="HS68" s="417"/>
      <c r="HT68" s="417"/>
      <c r="HU68" s="417"/>
      <c r="HV68" s="417"/>
      <c r="HW68" s="417"/>
      <c r="HX68" s="417"/>
      <c r="HY68" s="417"/>
      <c r="HZ68" s="417"/>
      <c r="IA68" s="417"/>
      <c r="IB68" s="417"/>
      <c r="IC68" s="417"/>
      <c r="ID68" s="417"/>
      <c r="IE68" s="417"/>
      <c r="IF68" s="417"/>
      <c r="IG68" s="417"/>
      <c r="IH68" s="417"/>
      <c r="II68" s="417"/>
      <c r="IJ68" s="417"/>
      <c r="IK68" s="417"/>
      <c r="IL68" s="417"/>
      <c r="IM68" s="417"/>
      <c r="IN68" s="417"/>
      <c r="IO68" s="417"/>
      <c r="IP68" s="417"/>
      <c r="IQ68" s="417"/>
      <c r="IR68" s="417"/>
      <c r="IS68" s="417"/>
      <c r="IT68" s="417"/>
      <c r="IU68" s="417"/>
      <c r="IV68" s="417"/>
      <c r="IW68" s="417"/>
      <c r="IX68" s="417"/>
      <c r="IY68" s="417"/>
      <c r="IZ68" s="417"/>
      <c r="JA68" s="417"/>
      <c r="JB68" s="417"/>
      <c r="JC68" s="417"/>
      <c r="JD68" s="417"/>
      <c r="JE68" s="417"/>
      <c r="JF68" s="417"/>
      <c r="JG68" s="417"/>
      <c r="JH68" s="417"/>
      <c r="JI68" s="417"/>
      <c r="JJ68" s="417"/>
      <c r="JK68" s="417"/>
      <c r="JL68" s="417"/>
      <c r="JM68" s="417"/>
      <c r="JN68" s="417"/>
      <c r="JO68" s="417"/>
      <c r="JP68" s="417"/>
      <c r="JQ68" s="417"/>
      <c r="JR68" s="417"/>
      <c r="JS68" s="417"/>
      <c r="JT68" s="417"/>
      <c r="JU68" s="417"/>
      <c r="JV68" s="417"/>
      <c r="JW68" s="417"/>
      <c r="JX68" s="417"/>
      <c r="JY68" s="417"/>
      <c r="JZ68" s="417"/>
      <c r="KA68" s="417"/>
      <c r="KB68" s="417"/>
      <c r="KC68" s="417"/>
      <c r="KD68" s="417"/>
      <c r="KE68" s="417"/>
      <c r="KF68" s="417"/>
      <c r="KG68" s="417"/>
      <c r="KH68" s="417"/>
      <c r="KI68" s="417"/>
      <c r="KJ68" s="417"/>
      <c r="KK68" s="417"/>
      <c r="KL68" s="417"/>
      <c r="KM68" s="417"/>
      <c r="KN68" s="1188"/>
      <c r="KO68" s="417"/>
      <c r="KP68" s="417"/>
      <c r="KQ68" s="417"/>
      <c r="KR68" s="417"/>
      <c r="KS68" s="417"/>
      <c r="KT68" s="417"/>
      <c r="KU68" s="417"/>
      <c r="KV68" s="417"/>
      <c r="KW68" s="417"/>
      <c r="KX68" s="417"/>
      <c r="KY68" s="417"/>
      <c r="KZ68" s="417"/>
      <c r="LA68" s="417"/>
      <c r="LB68" s="417"/>
      <c r="LC68" s="417"/>
      <c r="LD68" s="417"/>
      <c r="LE68" s="417"/>
      <c r="LF68" s="417"/>
      <c r="LG68" s="417"/>
      <c r="LH68" s="417"/>
      <c r="LI68" s="417"/>
      <c r="LJ68" s="417"/>
      <c r="LK68" s="417"/>
      <c r="LL68" s="417"/>
      <c r="LM68" s="417"/>
      <c r="LN68" s="417"/>
      <c r="LO68" s="1223"/>
      <c r="LP68" s="1223"/>
      <c r="LQ68" s="417"/>
      <c r="LR68" s="417"/>
      <c r="LS68" s="417"/>
      <c r="LT68" s="417"/>
      <c r="LU68" s="417"/>
      <c r="LV68" s="428"/>
      <c r="LW68" s="428"/>
      <c r="LX68" s="417"/>
      <c r="LY68" s="417"/>
      <c r="LZ68" s="417"/>
      <c r="MA68" s="417"/>
      <c r="MB68" s="417"/>
      <c r="MC68" s="417"/>
      <c r="MD68" s="417"/>
      <c r="ME68" s="417"/>
      <c r="MF68" s="417"/>
      <c r="MG68" s="417"/>
      <c r="MH68" s="417"/>
      <c r="MI68" s="417"/>
      <c r="MJ68" s="417"/>
      <c r="MK68" s="417"/>
      <c r="ML68" s="417"/>
      <c r="MM68" s="417"/>
      <c r="MN68" s="417"/>
      <c r="MO68" s="417"/>
      <c r="MP68" s="417"/>
      <c r="MQ68" s="417"/>
      <c r="MR68" s="417"/>
      <c r="MS68" s="417"/>
      <c r="MT68" s="417"/>
      <c r="MU68" s="417"/>
      <c r="MV68" s="417"/>
      <c r="MW68" s="417"/>
      <c r="MX68" s="417"/>
      <c r="MY68" s="417"/>
      <c r="MZ68" s="417"/>
      <c r="NA68" s="417"/>
      <c r="NB68" s="417"/>
      <c r="NC68" s="417"/>
      <c r="ND68" s="417"/>
      <c r="NE68" s="417"/>
      <c r="NF68" s="417"/>
      <c r="NG68" s="417"/>
      <c r="NH68" s="417"/>
    </row>
    <row r="69" spans="1:372" ht="15" customHeight="1">
      <c r="A69" s="324" t="s">
        <v>758</v>
      </c>
      <c r="B69" s="417">
        <v>780</v>
      </c>
      <c r="C69" s="417">
        <v>825</v>
      </c>
      <c r="D69" s="417">
        <v>582</v>
      </c>
      <c r="E69" s="417">
        <v>541</v>
      </c>
      <c r="F69" s="417">
        <v>463</v>
      </c>
      <c r="G69" s="417">
        <v>310</v>
      </c>
      <c r="H69" s="417">
        <v>675</v>
      </c>
      <c r="I69" s="417">
        <v>372</v>
      </c>
      <c r="J69" s="417">
        <v>492</v>
      </c>
      <c r="K69" s="417">
        <v>96</v>
      </c>
      <c r="L69" s="417">
        <v>84</v>
      </c>
      <c r="M69" s="417">
        <v>434</v>
      </c>
      <c r="N69" s="417">
        <v>243</v>
      </c>
      <c r="O69" s="417">
        <v>78</v>
      </c>
      <c r="P69" s="417">
        <v>187</v>
      </c>
      <c r="Q69" s="417">
        <v>105</v>
      </c>
      <c r="R69" s="417">
        <v>213</v>
      </c>
      <c r="S69" s="417">
        <v>122</v>
      </c>
      <c r="T69" s="417">
        <v>359</v>
      </c>
      <c r="U69" s="417">
        <v>261</v>
      </c>
      <c r="V69" s="417">
        <v>119</v>
      </c>
      <c r="W69" s="417">
        <v>155</v>
      </c>
      <c r="X69" s="417">
        <v>0</v>
      </c>
      <c r="Y69" s="417">
        <v>224</v>
      </c>
      <c r="Z69" s="417">
        <v>251</v>
      </c>
      <c r="AA69" s="417">
        <v>0</v>
      </c>
      <c r="AB69" s="417">
        <v>91</v>
      </c>
      <c r="AC69" s="417">
        <v>239</v>
      </c>
      <c r="AD69" s="417">
        <v>6</v>
      </c>
      <c r="AE69" s="417">
        <v>27</v>
      </c>
      <c r="AF69" s="417">
        <v>279</v>
      </c>
      <c r="AG69" s="417">
        <v>3</v>
      </c>
      <c r="AH69" s="417">
        <v>51</v>
      </c>
      <c r="AI69" s="417">
        <v>39</v>
      </c>
      <c r="AJ69" s="417">
        <v>204</v>
      </c>
      <c r="AK69" s="417">
        <v>53</v>
      </c>
      <c r="AL69" s="417">
        <v>63</v>
      </c>
      <c r="AM69" s="417">
        <v>68</v>
      </c>
      <c r="AN69" s="417">
        <v>328</v>
      </c>
      <c r="AO69" s="417">
        <v>249</v>
      </c>
      <c r="AP69" s="417">
        <v>22</v>
      </c>
      <c r="AQ69" s="417">
        <v>113</v>
      </c>
      <c r="AR69" s="417">
        <v>0</v>
      </c>
      <c r="AS69" s="417">
        <v>8</v>
      </c>
      <c r="AT69" s="417">
        <v>244</v>
      </c>
      <c r="AU69" s="417">
        <v>238</v>
      </c>
      <c r="AV69" s="417">
        <v>77</v>
      </c>
      <c r="AW69" s="417">
        <v>162</v>
      </c>
      <c r="AX69" s="417">
        <v>136</v>
      </c>
      <c r="AY69" s="417">
        <v>79</v>
      </c>
      <c r="AZ69" s="417">
        <v>38</v>
      </c>
      <c r="BA69" s="417">
        <v>11</v>
      </c>
      <c r="BB69" s="417">
        <v>96</v>
      </c>
      <c r="BC69" s="417">
        <v>169</v>
      </c>
      <c r="BD69" s="417">
        <v>0</v>
      </c>
      <c r="BE69" s="417">
        <v>73</v>
      </c>
      <c r="BF69" s="417">
        <v>116</v>
      </c>
      <c r="BG69" s="417">
        <v>247</v>
      </c>
      <c r="BH69" s="417">
        <v>145</v>
      </c>
      <c r="BI69" s="417">
        <v>0</v>
      </c>
      <c r="BJ69" s="417">
        <v>191</v>
      </c>
      <c r="BK69" s="417">
        <v>285</v>
      </c>
      <c r="BL69" s="417">
        <v>318</v>
      </c>
      <c r="BM69" s="417">
        <v>0</v>
      </c>
      <c r="BN69" s="417">
        <v>403</v>
      </c>
      <c r="BO69" s="417">
        <v>292</v>
      </c>
      <c r="BP69" s="417">
        <v>89</v>
      </c>
      <c r="BQ69" s="417">
        <v>206</v>
      </c>
      <c r="BR69" s="417">
        <v>109</v>
      </c>
      <c r="BS69" s="417">
        <v>315</v>
      </c>
      <c r="BT69" s="417">
        <v>293</v>
      </c>
      <c r="BU69" s="417">
        <v>23</v>
      </c>
      <c r="BV69" s="417">
        <v>215</v>
      </c>
      <c r="BW69" s="417">
        <v>304</v>
      </c>
      <c r="BX69" s="417">
        <v>180</v>
      </c>
      <c r="BY69" s="417">
        <v>0</v>
      </c>
      <c r="BZ69" s="417">
        <v>58</v>
      </c>
      <c r="CA69" s="417">
        <v>117</v>
      </c>
      <c r="CB69" s="417">
        <v>0</v>
      </c>
      <c r="CC69" s="417">
        <v>147</v>
      </c>
      <c r="CD69" s="417">
        <v>220</v>
      </c>
      <c r="CE69" s="417">
        <v>123</v>
      </c>
      <c r="CF69" s="417">
        <v>477</v>
      </c>
      <c r="CG69" s="417">
        <v>10</v>
      </c>
      <c r="CH69" s="417">
        <v>138</v>
      </c>
      <c r="CI69" s="417">
        <v>408</v>
      </c>
      <c r="CJ69" s="417">
        <v>220</v>
      </c>
      <c r="CK69" s="417">
        <v>381</v>
      </c>
      <c r="CL69" s="417">
        <v>333</v>
      </c>
      <c r="CM69" s="417">
        <v>219</v>
      </c>
      <c r="CN69" s="417">
        <v>249</v>
      </c>
      <c r="CO69" s="417">
        <v>0</v>
      </c>
      <c r="CP69" s="417">
        <v>217</v>
      </c>
      <c r="CQ69" s="417">
        <v>190</v>
      </c>
      <c r="CR69" s="417">
        <v>154</v>
      </c>
      <c r="CS69" s="417">
        <v>147</v>
      </c>
      <c r="CT69" s="417">
        <v>66</v>
      </c>
      <c r="CU69" s="417">
        <v>333</v>
      </c>
      <c r="CV69" s="417">
        <v>0</v>
      </c>
      <c r="CW69" s="417">
        <v>167</v>
      </c>
      <c r="CX69" s="417">
        <v>234</v>
      </c>
      <c r="CY69" s="417">
        <v>154</v>
      </c>
      <c r="CZ69" s="417">
        <v>243</v>
      </c>
      <c r="DA69" s="417">
        <v>311</v>
      </c>
      <c r="DB69" s="417">
        <v>0</v>
      </c>
      <c r="DC69" s="417">
        <v>0</v>
      </c>
      <c r="DD69" s="417">
        <v>291</v>
      </c>
      <c r="DE69" s="417">
        <v>249</v>
      </c>
      <c r="DF69" s="417">
        <v>398</v>
      </c>
      <c r="DG69" s="417">
        <v>313</v>
      </c>
      <c r="DH69" s="417">
        <v>134</v>
      </c>
      <c r="DI69" s="417">
        <v>0</v>
      </c>
      <c r="DJ69" s="417">
        <v>0</v>
      </c>
      <c r="DK69" s="417">
        <v>245</v>
      </c>
      <c r="DL69" s="417">
        <v>512</v>
      </c>
      <c r="DM69" s="417">
        <v>433</v>
      </c>
      <c r="DN69" s="417">
        <v>416</v>
      </c>
      <c r="DO69" s="417">
        <v>395</v>
      </c>
      <c r="DP69" s="417">
        <v>226</v>
      </c>
      <c r="DQ69" s="417">
        <v>311</v>
      </c>
      <c r="DR69" s="417">
        <v>748</v>
      </c>
      <c r="DS69" s="417">
        <v>239</v>
      </c>
      <c r="DT69" s="417">
        <v>256</v>
      </c>
      <c r="DU69" s="417">
        <v>60</v>
      </c>
      <c r="DV69" s="417">
        <v>165</v>
      </c>
      <c r="DW69" s="417">
        <v>170</v>
      </c>
      <c r="DX69" s="417">
        <v>100</v>
      </c>
      <c r="DY69" s="417">
        <v>291</v>
      </c>
      <c r="DZ69" s="417">
        <v>22</v>
      </c>
      <c r="EA69" s="417">
        <v>256</v>
      </c>
      <c r="EB69" s="417">
        <v>567</v>
      </c>
      <c r="EC69" s="417">
        <v>302</v>
      </c>
      <c r="ED69" s="417">
        <v>456</v>
      </c>
      <c r="EE69" s="61">
        <v>0</v>
      </c>
      <c r="EF69" s="60">
        <v>366</v>
      </c>
      <c r="EG69" s="417"/>
      <c r="EH69" s="417"/>
      <c r="EI69" s="417"/>
      <c r="EJ69" s="417"/>
      <c r="EK69" s="417"/>
      <c r="EL69" s="417"/>
      <c r="EM69" s="417"/>
      <c r="EN69" s="417"/>
      <c r="EO69" s="417"/>
      <c r="EP69" s="417"/>
      <c r="EQ69" s="417"/>
      <c r="ER69" s="417"/>
      <c r="ES69" s="417"/>
      <c r="ET69" s="417"/>
      <c r="EU69" s="417"/>
      <c r="EV69" s="417"/>
      <c r="EW69" s="417"/>
      <c r="EX69" s="417"/>
      <c r="EY69" s="417"/>
      <c r="EZ69" s="417"/>
      <c r="FA69" s="417"/>
      <c r="FB69" s="417"/>
      <c r="FC69" s="417"/>
      <c r="FD69" s="417"/>
      <c r="FE69" s="417"/>
      <c r="FF69" s="417"/>
      <c r="FG69" s="417"/>
      <c r="FH69" s="417"/>
      <c r="FI69" s="417"/>
      <c r="FJ69" s="417"/>
      <c r="FK69" s="417"/>
      <c r="FL69" s="417"/>
      <c r="FM69" s="417"/>
      <c r="FN69" s="417"/>
      <c r="FO69" s="417"/>
      <c r="FP69" s="417"/>
      <c r="FQ69" s="417"/>
      <c r="FR69" s="417"/>
      <c r="FS69" s="417"/>
      <c r="FT69" s="417"/>
      <c r="FU69" s="417"/>
      <c r="FV69" s="417"/>
      <c r="FW69" s="417"/>
      <c r="FX69" s="417"/>
      <c r="FY69" s="417"/>
      <c r="FZ69" s="417"/>
      <c r="GA69" s="417"/>
      <c r="GB69" s="417"/>
      <c r="GC69" s="417"/>
      <c r="GD69" s="417"/>
      <c r="GE69" s="417"/>
      <c r="GF69" s="417"/>
      <c r="GG69" s="417"/>
      <c r="GH69" s="417"/>
      <c r="GI69" s="417"/>
      <c r="GJ69" s="417"/>
      <c r="GK69" s="417"/>
      <c r="GL69" s="417"/>
      <c r="GM69" s="417"/>
      <c r="GN69" s="417"/>
      <c r="GO69" s="417"/>
      <c r="GP69" s="417"/>
      <c r="GQ69" s="417"/>
      <c r="GR69" s="417"/>
      <c r="GS69" s="417"/>
      <c r="GT69" s="417"/>
      <c r="GU69" s="417"/>
      <c r="GV69" s="417"/>
      <c r="GW69" s="417"/>
      <c r="GX69" s="417"/>
      <c r="GY69" s="417"/>
      <c r="GZ69" s="417"/>
      <c r="HA69" s="417"/>
      <c r="HB69" s="417"/>
      <c r="HC69" s="417"/>
      <c r="HD69" s="417"/>
      <c r="HE69" s="417"/>
      <c r="HF69" s="417"/>
      <c r="HG69" s="417"/>
      <c r="HH69" s="417"/>
      <c r="HI69" s="417"/>
      <c r="HJ69" s="417"/>
      <c r="HK69" s="417"/>
      <c r="HL69" s="417"/>
      <c r="HM69" s="417"/>
      <c r="HN69" s="417"/>
      <c r="HO69" s="417"/>
      <c r="HP69" s="417"/>
      <c r="HQ69" s="417"/>
      <c r="HR69" s="417"/>
      <c r="HS69" s="417"/>
      <c r="HT69" s="417"/>
      <c r="HU69" s="417"/>
      <c r="HV69" s="417"/>
      <c r="HW69" s="417"/>
      <c r="HX69" s="417"/>
      <c r="HY69" s="417"/>
      <c r="HZ69" s="417"/>
      <c r="IA69" s="417"/>
      <c r="IB69" s="417"/>
      <c r="IC69" s="417"/>
      <c r="ID69" s="417"/>
      <c r="IE69" s="417"/>
      <c r="IF69" s="417"/>
      <c r="IG69" s="417"/>
      <c r="IH69" s="417"/>
      <c r="II69" s="417"/>
      <c r="IJ69" s="417"/>
      <c r="IK69" s="417"/>
      <c r="IL69" s="417"/>
      <c r="IM69" s="417"/>
      <c r="IN69" s="417"/>
      <c r="IO69" s="417"/>
      <c r="IP69" s="417"/>
      <c r="IQ69" s="417"/>
      <c r="IR69" s="417"/>
      <c r="IS69" s="417"/>
      <c r="IT69" s="417"/>
      <c r="IU69" s="417"/>
      <c r="IV69" s="417"/>
      <c r="IW69" s="417"/>
      <c r="IX69" s="417"/>
      <c r="IY69" s="417"/>
      <c r="IZ69" s="417"/>
      <c r="JA69" s="417"/>
      <c r="JB69" s="417"/>
      <c r="JC69" s="417"/>
      <c r="JD69" s="417"/>
      <c r="JE69" s="417"/>
      <c r="JF69" s="417"/>
      <c r="JG69" s="417"/>
      <c r="JH69" s="417"/>
      <c r="JI69" s="417"/>
      <c r="JJ69" s="417"/>
      <c r="JK69" s="417"/>
      <c r="JL69" s="417"/>
      <c r="JM69" s="417"/>
      <c r="JN69" s="417"/>
      <c r="JO69" s="417"/>
      <c r="JP69" s="417"/>
      <c r="JQ69" s="417"/>
      <c r="JR69" s="417"/>
      <c r="JS69" s="417"/>
      <c r="JT69" s="417"/>
      <c r="JU69" s="417"/>
      <c r="JV69" s="417"/>
      <c r="JW69" s="417"/>
      <c r="JX69" s="417"/>
      <c r="JY69" s="417"/>
      <c r="JZ69" s="417"/>
      <c r="KA69" s="417"/>
      <c r="KB69" s="417"/>
      <c r="KC69" s="417"/>
      <c r="KD69" s="417"/>
      <c r="KE69" s="417"/>
      <c r="KF69" s="417"/>
      <c r="KG69" s="417"/>
      <c r="KH69" s="417"/>
      <c r="KI69" s="417"/>
      <c r="KJ69" s="417"/>
      <c r="KK69" s="417"/>
      <c r="KL69" s="417"/>
      <c r="KM69" s="417"/>
      <c r="KN69" s="1188"/>
      <c r="KO69" s="417"/>
      <c r="KP69" s="417"/>
      <c r="KQ69" s="417"/>
      <c r="KR69" s="417"/>
      <c r="KS69" s="417"/>
      <c r="KT69" s="417"/>
      <c r="KU69" s="417"/>
      <c r="KV69" s="417"/>
      <c r="KW69" s="417"/>
      <c r="KX69" s="417"/>
      <c r="KY69" s="417"/>
      <c r="KZ69" s="417"/>
      <c r="LA69" s="417"/>
      <c r="LB69" s="417"/>
      <c r="LC69" s="417"/>
      <c r="LD69" s="417"/>
      <c r="LE69" s="417"/>
      <c r="LF69" s="417"/>
      <c r="LG69" s="417"/>
      <c r="LH69" s="417"/>
      <c r="LI69" s="417"/>
      <c r="LJ69" s="417"/>
      <c r="LK69" s="417"/>
      <c r="LL69" s="417"/>
      <c r="LM69" s="417"/>
      <c r="LN69" s="417"/>
      <c r="LO69" s="1223"/>
      <c r="LP69" s="1223"/>
      <c r="LQ69" s="417"/>
      <c r="LR69" s="417"/>
      <c r="LS69" s="417"/>
      <c r="LT69" s="417"/>
      <c r="LU69" s="417"/>
      <c r="LV69" s="428"/>
      <c r="LW69" s="428"/>
      <c r="LX69" s="417"/>
      <c r="LY69" s="417"/>
      <c r="LZ69" s="417"/>
      <c r="MA69" s="417"/>
      <c r="MB69" s="417"/>
      <c r="MC69" s="417"/>
      <c r="MD69" s="417"/>
      <c r="ME69" s="417"/>
      <c r="MF69" s="417"/>
      <c r="MG69" s="417"/>
      <c r="MH69" s="417"/>
      <c r="MI69" s="417"/>
      <c r="MJ69" s="417"/>
      <c r="MK69" s="417"/>
      <c r="ML69" s="417"/>
      <c r="MM69" s="417"/>
      <c r="MN69" s="417"/>
      <c r="MO69" s="417"/>
      <c r="MP69" s="417"/>
      <c r="MQ69" s="417"/>
      <c r="MR69" s="417"/>
      <c r="MS69" s="417"/>
      <c r="MT69" s="417"/>
      <c r="MU69" s="417"/>
      <c r="MV69" s="417"/>
      <c r="MW69" s="417"/>
      <c r="MX69" s="417"/>
      <c r="MY69" s="417"/>
      <c r="MZ69" s="417"/>
      <c r="NA69" s="417"/>
      <c r="NB69" s="417"/>
      <c r="NC69" s="417"/>
      <c r="ND69" s="417"/>
      <c r="NE69" s="417"/>
      <c r="NF69" s="417"/>
      <c r="NG69" s="417"/>
      <c r="NH69" s="417"/>
    </row>
    <row r="70" spans="1:372" ht="15" customHeight="1">
      <c r="A70" s="324" t="s">
        <v>759</v>
      </c>
      <c r="B70" s="417">
        <v>857</v>
      </c>
      <c r="C70" s="417">
        <v>2493</v>
      </c>
      <c r="D70" s="417">
        <v>1864</v>
      </c>
      <c r="E70" s="417">
        <v>720</v>
      </c>
      <c r="F70" s="417">
        <v>2563</v>
      </c>
      <c r="G70" s="417">
        <v>2711</v>
      </c>
      <c r="H70" s="417">
        <v>981</v>
      </c>
      <c r="I70" s="417">
        <v>1182</v>
      </c>
      <c r="J70" s="417">
        <v>1971</v>
      </c>
      <c r="K70" s="417">
        <v>258</v>
      </c>
      <c r="L70" s="417">
        <v>1753</v>
      </c>
      <c r="M70" s="417">
        <v>923</v>
      </c>
      <c r="N70" s="417">
        <v>966</v>
      </c>
      <c r="O70" s="417">
        <v>317</v>
      </c>
      <c r="P70" s="417">
        <v>412</v>
      </c>
      <c r="Q70" s="417">
        <v>114</v>
      </c>
      <c r="R70" s="417">
        <v>132</v>
      </c>
      <c r="S70" s="417">
        <v>936</v>
      </c>
      <c r="T70" s="417">
        <v>329</v>
      </c>
      <c r="U70" s="417">
        <v>649</v>
      </c>
      <c r="V70" s="417">
        <v>315</v>
      </c>
      <c r="W70" s="417">
        <v>326</v>
      </c>
      <c r="X70" s="417">
        <v>81</v>
      </c>
      <c r="Y70" s="417">
        <v>496</v>
      </c>
      <c r="Z70" s="417">
        <v>546</v>
      </c>
      <c r="AA70" s="417">
        <v>390</v>
      </c>
      <c r="AB70" s="417">
        <v>43</v>
      </c>
      <c r="AC70" s="417">
        <v>617</v>
      </c>
      <c r="AD70" s="417">
        <v>159</v>
      </c>
      <c r="AE70" s="417">
        <v>0</v>
      </c>
      <c r="AF70" s="417">
        <v>418</v>
      </c>
      <c r="AG70" s="417">
        <v>852</v>
      </c>
      <c r="AH70" s="417">
        <v>557</v>
      </c>
      <c r="AI70" s="417">
        <v>166</v>
      </c>
      <c r="AJ70" s="417">
        <v>11</v>
      </c>
      <c r="AK70" s="417">
        <v>393</v>
      </c>
      <c r="AL70" s="417">
        <v>205</v>
      </c>
      <c r="AM70" s="417">
        <v>10</v>
      </c>
      <c r="AN70" s="417">
        <v>755</v>
      </c>
      <c r="AO70" s="417">
        <v>1290</v>
      </c>
      <c r="AP70" s="417">
        <v>299</v>
      </c>
      <c r="AQ70" s="417">
        <v>91</v>
      </c>
      <c r="AR70" s="417">
        <v>285</v>
      </c>
      <c r="AS70" s="417">
        <v>14</v>
      </c>
      <c r="AT70" s="417">
        <v>555</v>
      </c>
      <c r="AU70" s="417">
        <v>678</v>
      </c>
      <c r="AV70" s="417">
        <v>480</v>
      </c>
      <c r="AW70" s="417">
        <v>17</v>
      </c>
      <c r="AX70" s="417">
        <v>401</v>
      </c>
      <c r="AY70" s="417">
        <v>178</v>
      </c>
      <c r="AZ70" s="417">
        <v>135</v>
      </c>
      <c r="BA70" s="417">
        <v>2</v>
      </c>
      <c r="BB70" s="417">
        <v>284</v>
      </c>
      <c r="BC70" s="417">
        <v>2</v>
      </c>
      <c r="BD70" s="417">
        <v>0</v>
      </c>
      <c r="BE70" s="417">
        <v>684</v>
      </c>
      <c r="BF70" s="417">
        <v>3</v>
      </c>
      <c r="BG70" s="417">
        <v>690</v>
      </c>
      <c r="BH70" s="417">
        <v>1233</v>
      </c>
      <c r="BI70" s="417">
        <v>542</v>
      </c>
      <c r="BJ70" s="417">
        <v>547</v>
      </c>
      <c r="BK70" s="417">
        <v>854</v>
      </c>
      <c r="BL70" s="417">
        <v>474</v>
      </c>
      <c r="BM70" s="417">
        <v>0</v>
      </c>
      <c r="BN70" s="417">
        <v>344</v>
      </c>
      <c r="BO70" s="417">
        <v>30</v>
      </c>
      <c r="BP70" s="417">
        <v>1833</v>
      </c>
      <c r="BQ70" s="417">
        <v>277</v>
      </c>
      <c r="BR70" s="417">
        <v>1291</v>
      </c>
      <c r="BS70" s="417">
        <v>0</v>
      </c>
      <c r="BT70" s="417">
        <v>849</v>
      </c>
      <c r="BU70" s="417">
        <v>520</v>
      </c>
      <c r="BV70" s="417">
        <v>584</v>
      </c>
      <c r="BW70" s="417">
        <v>907</v>
      </c>
      <c r="BX70" s="417">
        <v>581</v>
      </c>
      <c r="BY70" s="417">
        <v>366</v>
      </c>
      <c r="BZ70" s="417">
        <v>0</v>
      </c>
      <c r="CA70" s="417">
        <v>278</v>
      </c>
      <c r="CB70" s="417">
        <v>142</v>
      </c>
      <c r="CC70" s="417">
        <v>320</v>
      </c>
      <c r="CD70" s="417">
        <v>25</v>
      </c>
      <c r="CE70" s="417">
        <v>6</v>
      </c>
      <c r="CF70" s="417">
        <v>1161</v>
      </c>
      <c r="CG70" s="417">
        <v>963</v>
      </c>
      <c r="CH70" s="417">
        <v>0</v>
      </c>
      <c r="CI70" s="417">
        <v>368</v>
      </c>
      <c r="CJ70" s="417">
        <v>875</v>
      </c>
      <c r="CK70" s="417">
        <v>18</v>
      </c>
      <c r="CL70" s="417">
        <v>739</v>
      </c>
      <c r="CM70" s="417">
        <v>1384</v>
      </c>
      <c r="CN70" s="417">
        <v>652</v>
      </c>
      <c r="CO70" s="417">
        <v>523</v>
      </c>
      <c r="CP70" s="417">
        <v>401</v>
      </c>
      <c r="CQ70" s="417">
        <v>16</v>
      </c>
      <c r="CR70" s="417">
        <v>13</v>
      </c>
      <c r="CS70" s="417">
        <v>14</v>
      </c>
      <c r="CT70" s="417">
        <v>1643</v>
      </c>
      <c r="CU70" s="417">
        <v>926</v>
      </c>
      <c r="CV70" s="417">
        <v>0</v>
      </c>
      <c r="CW70" s="417">
        <v>182</v>
      </c>
      <c r="CX70" s="417">
        <v>20</v>
      </c>
      <c r="CY70" s="417">
        <v>268</v>
      </c>
      <c r="CZ70" s="417">
        <v>798</v>
      </c>
      <c r="DA70" s="417">
        <v>831</v>
      </c>
      <c r="DB70" s="417">
        <v>54</v>
      </c>
      <c r="DC70" s="698">
        <v>594</v>
      </c>
      <c r="DD70" s="417">
        <v>50</v>
      </c>
      <c r="DE70" s="417">
        <v>512</v>
      </c>
      <c r="DF70" s="417">
        <v>972</v>
      </c>
      <c r="DG70" s="417">
        <v>1026</v>
      </c>
      <c r="DH70" s="417">
        <v>616</v>
      </c>
      <c r="DI70" s="417">
        <v>468</v>
      </c>
      <c r="DJ70" s="417">
        <v>0</v>
      </c>
      <c r="DK70" s="417">
        <v>718</v>
      </c>
      <c r="DL70" s="417">
        <v>649</v>
      </c>
      <c r="DM70" s="417">
        <v>30</v>
      </c>
      <c r="DN70" s="417">
        <v>1192</v>
      </c>
      <c r="DO70" s="417">
        <v>1481</v>
      </c>
      <c r="DP70" s="417">
        <v>1021</v>
      </c>
      <c r="DQ70" s="417">
        <v>712</v>
      </c>
      <c r="DR70" s="417">
        <v>1036</v>
      </c>
      <c r="DS70" s="417">
        <v>1283</v>
      </c>
      <c r="DT70" s="417">
        <v>901</v>
      </c>
      <c r="DU70" s="417">
        <v>197</v>
      </c>
      <c r="DV70" s="417">
        <v>201</v>
      </c>
      <c r="DW70" s="417">
        <v>479</v>
      </c>
      <c r="DX70" s="417">
        <v>616</v>
      </c>
      <c r="DY70" s="417">
        <v>579</v>
      </c>
      <c r="DZ70" s="417">
        <v>220</v>
      </c>
      <c r="EA70" s="417">
        <v>627</v>
      </c>
      <c r="EB70" s="417">
        <v>1505</v>
      </c>
      <c r="EC70" s="417">
        <v>1391</v>
      </c>
      <c r="ED70" s="417">
        <v>597</v>
      </c>
      <c r="EE70" s="1650">
        <v>1166</v>
      </c>
      <c r="EF70" s="417">
        <v>220</v>
      </c>
      <c r="EG70" s="417"/>
      <c r="EH70" s="417"/>
      <c r="EI70" s="417"/>
      <c r="EJ70" s="417"/>
      <c r="EK70" s="417"/>
      <c r="EL70" s="417"/>
      <c r="EM70" s="417"/>
      <c r="EN70" s="417"/>
      <c r="EO70" s="417"/>
      <c r="EP70" s="417"/>
      <c r="EQ70" s="417"/>
      <c r="ER70" s="417"/>
      <c r="ES70" s="417"/>
      <c r="ET70" s="417"/>
      <c r="EU70" s="417"/>
      <c r="EV70" s="417"/>
      <c r="EW70" s="417"/>
      <c r="EX70" s="417"/>
      <c r="EY70" s="417"/>
      <c r="EZ70" s="417"/>
      <c r="FA70" s="417"/>
      <c r="FB70" s="417"/>
      <c r="FC70" s="417"/>
      <c r="FD70" s="417"/>
      <c r="FE70" s="417"/>
      <c r="FF70" s="417"/>
      <c r="FG70" s="417"/>
      <c r="FH70" s="417"/>
      <c r="FI70" s="417"/>
      <c r="FJ70" s="417"/>
      <c r="FK70" s="417"/>
      <c r="FL70" s="417"/>
      <c r="FM70" s="417"/>
      <c r="FN70" s="417"/>
      <c r="FO70" s="417"/>
      <c r="FP70" s="417"/>
      <c r="FQ70" s="417"/>
      <c r="FR70" s="417"/>
      <c r="FS70" s="417"/>
      <c r="FT70" s="417"/>
      <c r="FU70" s="417"/>
      <c r="FV70" s="417"/>
      <c r="FW70" s="417"/>
      <c r="FX70" s="417"/>
      <c r="FY70" s="417"/>
      <c r="FZ70" s="417"/>
      <c r="GA70" s="417"/>
      <c r="GB70" s="417"/>
      <c r="GC70" s="417"/>
      <c r="GD70" s="417"/>
      <c r="GE70" s="417"/>
      <c r="GF70" s="417"/>
      <c r="GG70" s="417"/>
      <c r="GH70" s="417"/>
      <c r="GI70" s="417"/>
      <c r="GJ70" s="417"/>
      <c r="GK70" s="417"/>
      <c r="GL70" s="417"/>
      <c r="GM70" s="417"/>
      <c r="GN70" s="417"/>
      <c r="GO70" s="417"/>
      <c r="GP70" s="417"/>
      <c r="GQ70" s="417"/>
      <c r="GR70" s="417"/>
      <c r="GS70" s="417"/>
      <c r="GT70" s="417"/>
      <c r="GU70" s="417"/>
      <c r="GV70" s="417"/>
      <c r="GW70" s="417"/>
      <c r="GX70" s="417"/>
      <c r="GY70" s="417"/>
      <c r="GZ70" s="417"/>
      <c r="HA70" s="417"/>
      <c r="HB70" s="417"/>
      <c r="HC70" s="417"/>
      <c r="HD70" s="417"/>
      <c r="HE70" s="417"/>
      <c r="HF70" s="417"/>
      <c r="HG70" s="417"/>
      <c r="HH70" s="417"/>
      <c r="HI70" s="417"/>
      <c r="HJ70" s="417"/>
      <c r="HK70" s="417"/>
      <c r="HL70" s="417"/>
      <c r="HM70" s="417"/>
      <c r="HN70" s="417"/>
      <c r="HO70" s="417"/>
      <c r="HP70" s="417"/>
      <c r="HQ70" s="417"/>
      <c r="HR70" s="417"/>
      <c r="HS70" s="417"/>
      <c r="HT70" s="417"/>
      <c r="HU70" s="417"/>
      <c r="HV70" s="417"/>
      <c r="HW70" s="417"/>
      <c r="HX70" s="417"/>
      <c r="HY70" s="417"/>
      <c r="HZ70" s="417"/>
      <c r="IA70" s="417"/>
      <c r="IB70" s="417"/>
      <c r="IC70" s="417"/>
      <c r="ID70" s="417"/>
      <c r="IE70" s="417"/>
      <c r="IF70" s="417"/>
      <c r="IG70" s="417"/>
      <c r="IH70" s="417"/>
      <c r="II70" s="417"/>
      <c r="IJ70" s="417"/>
      <c r="IK70" s="417"/>
      <c r="IL70" s="417"/>
      <c r="IM70" s="417"/>
      <c r="IN70" s="417"/>
      <c r="IO70" s="417"/>
      <c r="IP70" s="417"/>
      <c r="IQ70" s="417"/>
      <c r="IR70" s="417"/>
      <c r="IS70" s="417"/>
      <c r="IT70" s="417"/>
      <c r="IU70" s="417"/>
      <c r="IV70" s="417"/>
      <c r="IW70" s="417"/>
      <c r="IX70" s="417"/>
      <c r="IY70" s="417"/>
      <c r="IZ70" s="417"/>
      <c r="JA70" s="417"/>
      <c r="JB70" s="417"/>
      <c r="JC70" s="417"/>
      <c r="JD70" s="417"/>
      <c r="JE70" s="417"/>
      <c r="JF70" s="417"/>
      <c r="JG70" s="417"/>
      <c r="JH70" s="417"/>
      <c r="JI70" s="417"/>
      <c r="JJ70" s="417"/>
      <c r="JK70" s="417"/>
      <c r="JL70" s="417"/>
      <c r="JM70" s="417"/>
      <c r="JN70" s="417"/>
      <c r="JO70" s="417"/>
      <c r="JP70" s="417"/>
      <c r="JQ70" s="417"/>
      <c r="JR70" s="417"/>
      <c r="JS70" s="417"/>
      <c r="JT70" s="417"/>
      <c r="JU70" s="417"/>
      <c r="JV70" s="417"/>
      <c r="JW70" s="417"/>
      <c r="JX70" s="417"/>
      <c r="JY70" s="417"/>
      <c r="JZ70" s="417"/>
      <c r="KA70" s="417"/>
      <c r="KB70" s="417"/>
      <c r="KC70" s="417"/>
      <c r="KD70" s="417"/>
      <c r="KE70" s="417"/>
      <c r="KF70" s="417"/>
      <c r="KG70" s="417"/>
      <c r="KH70" s="417"/>
      <c r="KI70" s="417"/>
      <c r="KJ70" s="417"/>
      <c r="KK70" s="417"/>
      <c r="KL70" s="417"/>
      <c r="KM70" s="417"/>
      <c r="KN70" s="1188"/>
      <c r="KO70" s="417"/>
      <c r="KP70" s="417"/>
      <c r="KQ70" s="417"/>
      <c r="KR70" s="417"/>
      <c r="KS70" s="417"/>
      <c r="KT70" s="417"/>
      <c r="KU70" s="417"/>
      <c r="KV70" s="417"/>
      <c r="KW70" s="417"/>
      <c r="KX70" s="417"/>
      <c r="KY70" s="417"/>
      <c r="KZ70" s="417"/>
      <c r="LA70" s="417"/>
      <c r="LB70" s="417"/>
      <c r="LC70" s="417"/>
      <c r="LD70" s="417"/>
      <c r="LE70" s="417"/>
      <c r="LF70" s="417"/>
      <c r="LG70" s="417"/>
      <c r="LH70" s="417"/>
      <c r="LI70" s="417"/>
      <c r="LJ70" s="417"/>
      <c r="LK70" s="417"/>
      <c r="LL70" s="417"/>
      <c r="LM70" s="417"/>
      <c r="LN70" s="417"/>
      <c r="LO70" s="1223"/>
      <c r="LP70" s="1223"/>
      <c r="LQ70" s="417"/>
      <c r="LR70" s="417"/>
      <c r="LS70" s="417"/>
      <c r="LT70" s="417"/>
      <c r="LU70" s="417"/>
      <c r="LV70" s="428"/>
      <c r="LW70" s="428"/>
      <c r="LX70" s="417"/>
      <c r="LY70" s="417"/>
      <c r="LZ70" s="417"/>
      <c r="MA70" s="417"/>
      <c r="MB70" s="417"/>
      <c r="MC70" s="417"/>
      <c r="MD70" s="417"/>
      <c r="ME70" s="417"/>
      <c r="MF70" s="417"/>
      <c r="MG70" s="417"/>
      <c r="MH70" s="417"/>
      <c r="MI70" s="417"/>
      <c r="MJ70" s="417"/>
      <c r="MK70" s="417"/>
      <c r="ML70" s="417"/>
      <c r="MM70" s="417"/>
      <c r="MN70" s="417"/>
      <c r="MO70" s="417"/>
      <c r="MP70" s="417"/>
      <c r="MQ70" s="417"/>
      <c r="MR70" s="417"/>
      <c r="MS70" s="417"/>
      <c r="MT70" s="417"/>
      <c r="MU70" s="417"/>
      <c r="MV70" s="417"/>
      <c r="MW70" s="417"/>
      <c r="MX70" s="417"/>
      <c r="MY70" s="417"/>
      <c r="MZ70" s="417"/>
      <c r="NA70" s="417"/>
      <c r="NB70" s="417"/>
      <c r="NC70" s="417"/>
      <c r="ND70" s="417"/>
      <c r="NE70" s="417"/>
      <c r="NF70" s="417"/>
      <c r="NG70" s="417"/>
      <c r="NH70" s="417"/>
    </row>
    <row r="71" spans="1:372" ht="15" customHeight="1">
      <c r="A71" s="62"/>
      <c r="B71" s="417"/>
      <c r="C71" s="417"/>
      <c r="D71" s="417"/>
      <c r="E71" s="417"/>
      <c r="F71" s="417"/>
      <c r="G71" s="417"/>
      <c r="H71" s="417"/>
      <c r="I71" s="417"/>
      <c r="J71" s="417"/>
      <c r="K71" s="417"/>
      <c r="L71" s="417"/>
      <c r="M71" s="417"/>
      <c r="N71" s="417"/>
      <c r="O71" s="417"/>
      <c r="P71" s="417"/>
      <c r="Q71" s="417"/>
      <c r="R71" s="417"/>
      <c r="S71" s="623"/>
      <c r="T71" s="417"/>
      <c r="U71" s="417"/>
      <c r="V71" s="417"/>
      <c r="W71" s="417"/>
      <c r="X71" s="417"/>
      <c r="Y71" s="417"/>
      <c r="Z71" s="417"/>
      <c r="AA71" s="417"/>
      <c r="AB71" s="417"/>
      <c r="AC71" s="417"/>
      <c r="AD71" s="417"/>
      <c r="AE71" s="417"/>
      <c r="AF71" s="417"/>
      <c r="AG71" s="417"/>
      <c r="AH71" s="417"/>
      <c r="AI71" s="417"/>
      <c r="AJ71" s="417"/>
      <c r="AK71" s="417"/>
      <c r="AL71" s="417"/>
      <c r="AM71" s="417"/>
      <c r="AN71" s="417"/>
      <c r="AO71" s="417"/>
      <c r="AP71" s="417"/>
      <c r="AQ71" s="417"/>
      <c r="AR71" s="417"/>
      <c r="AS71" s="417"/>
      <c r="AT71" s="417"/>
      <c r="AU71" s="417"/>
      <c r="AV71" s="417"/>
      <c r="AW71" s="417"/>
      <c r="AX71" s="417"/>
      <c r="AY71" s="417"/>
      <c r="AZ71" s="417"/>
      <c r="BA71" s="417"/>
      <c r="BB71" s="417"/>
      <c r="BC71" s="417"/>
      <c r="BD71" s="417"/>
      <c r="BE71" s="417"/>
      <c r="BF71" s="417"/>
      <c r="BG71" s="417"/>
      <c r="BH71" s="417"/>
      <c r="BI71" s="417"/>
      <c r="BJ71" s="417"/>
      <c r="BK71" s="417"/>
      <c r="BL71" s="417"/>
      <c r="BM71" s="417"/>
      <c r="BN71" s="417"/>
      <c r="BO71" s="417"/>
      <c r="BP71" s="417"/>
      <c r="BQ71" s="417"/>
      <c r="BR71" s="417"/>
      <c r="BS71" s="417"/>
      <c r="BT71" s="417"/>
      <c r="BU71" s="417"/>
      <c r="BV71" s="417"/>
      <c r="BW71" s="417"/>
      <c r="BX71" s="417"/>
      <c r="BY71" s="417"/>
      <c r="BZ71" s="417"/>
      <c r="CA71" s="417"/>
      <c r="CB71" s="417"/>
      <c r="CC71" s="417"/>
      <c r="CD71" s="417"/>
      <c r="CE71" s="417"/>
      <c r="CF71" s="417"/>
      <c r="CG71" s="417"/>
      <c r="CH71" s="417"/>
      <c r="CI71" s="417"/>
      <c r="CJ71" s="417"/>
      <c r="CK71" s="417"/>
      <c r="CL71" s="417"/>
      <c r="CM71" s="417"/>
      <c r="CN71" s="417"/>
      <c r="CO71" s="417"/>
      <c r="CP71" s="417"/>
      <c r="CQ71" s="417"/>
      <c r="CR71" s="417"/>
      <c r="CS71" s="417"/>
      <c r="CT71" s="417"/>
      <c r="CU71" s="417"/>
      <c r="CV71" s="417"/>
      <c r="CW71" s="417"/>
      <c r="CX71" s="417"/>
      <c r="CY71" s="417"/>
      <c r="CZ71" s="417"/>
      <c r="DA71" s="417"/>
      <c r="DB71" s="417"/>
      <c r="DC71" s="417"/>
      <c r="DD71" s="417"/>
      <c r="DE71" s="417"/>
      <c r="DF71" s="417"/>
      <c r="DG71" s="417"/>
      <c r="DH71" s="417"/>
      <c r="DI71" s="417"/>
      <c r="DJ71" s="417"/>
      <c r="DK71" s="417"/>
      <c r="DL71" s="417"/>
      <c r="DM71" s="417"/>
      <c r="DN71" s="417"/>
      <c r="DO71" s="417"/>
      <c r="DP71" s="417"/>
      <c r="DQ71" s="417"/>
      <c r="DR71" s="417"/>
      <c r="DS71" s="417"/>
      <c r="DT71" s="417"/>
      <c r="DU71" s="417"/>
      <c r="DV71" s="417"/>
      <c r="DW71" s="417"/>
      <c r="DX71" s="417"/>
      <c r="DY71" s="417"/>
      <c r="DZ71" s="417"/>
      <c r="EA71" s="417"/>
      <c r="EB71" s="417"/>
      <c r="EC71" s="417"/>
      <c r="ED71" s="417"/>
      <c r="EE71" s="417"/>
      <c r="EF71" s="417"/>
      <c r="EG71" s="417"/>
      <c r="EH71" s="417"/>
      <c r="EI71" s="417"/>
      <c r="EJ71" s="417"/>
      <c r="EK71" s="417"/>
      <c r="EL71" s="417"/>
      <c r="EM71" s="417"/>
      <c r="EN71" s="417"/>
      <c r="EO71" s="417"/>
      <c r="EP71" s="417"/>
      <c r="EQ71" s="417"/>
      <c r="ER71" s="417"/>
      <c r="ES71" s="417"/>
      <c r="ET71" s="417"/>
      <c r="EU71" s="417"/>
      <c r="EV71" s="417"/>
      <c r="EW71" s="417"/>
      <c r="EX71" s="417"/>
      <c r="EY71" s="417"/>
      <c r="EZ71" s="417"/>
      <c r="FA71" s="417"/>
      <c r="FB71" s="417"/>
      <c r="FC71" s="417"/>
      <c r="FD71" s="417"/>
      <c r="FE71" s="417"/>
      <c r="FF71" s="417"/>
      <c r="FG71" s="417"/>
      <c r="FH71" s="417"/>
      <c r="FI71" s="417"/>
      <c r="FJ71" s="417"/>
      <c r="FK71" s="417"/>
      <c r="FL71" s="417"/>
      <c r="FM71" s="417"/>
      <c r="FN71" s="417"/>
      <c r="FO71" s="417"/>
      <c r="FP71" s="417"/>
      <c r="FQ71" s="417"/>
      <c r="FR71" s="417"/>
      <c r="FS71" s="417"/>
      <c r="FT71" s="417"/>
      <c r="FU71" s="417"/>
      <c r="FV71" s="417"/>
      <c r="FW71" s="417"/>
      <c r="FX71" s="417"/>
      <c r="FY71" s="417"/>
      <c r="FZ71" s="417"/>
      <c r="GA71" s="417"/>
      <c r="GB71" s="417"/>
      <c r="GC71" s="417"/>
      <c r="GD71" s="417"/>
      <c r="GE71" s="417"/>
      <c r="GF71" s="417"/>
      <c r="GG71" s="417"/>
      <c r="GH71" s="417"/>
      <c r="GI71" s="417"/>
      <c r="GJ71" s="417"/>
      <c r="GK71" s="417"/>
      <c r="GL71" s="417"/>
      <c r="GM71" s="417"/>
      <c r="GN71" s="417"/>
      <c r="GO71" s="417"/>
      <c r="GP71" s="417"/>
      <c r="GQ71" s="417"/>
      <c r="GR71" s="417"/>
      <c r="GS71" s="417"/>
      <c r="GT71" s="417"/>
      <c r="GU71" s="417"/>
      <c r="GV71" s="417"/>
      <c r="GW71" s="417"/>
      <c r="GX71" s="417"/>
      <c r="GY71" s="417"/>
      <c r="GZ71" s="417"/>
      <c r="HA71" s="417"/>
      <c r="HB71" s="417"/>
      <c r="HC71" s="417"/>
      <c r="HD71" s="417"/>
      <c r="HE71" s="417"/>
      <c r="HF71" s="417"/>
      <c r="HG71" s="417"/>
      <c r="HH71" s="417"/>
      <c r="HI71" s="417"/>
      <c r="HJ71" s="417"/>
      <c r="HK71" s="417"/>
      <c r="HL71" s="417"/>
      <c r="HM71" s="417"/>
      <c r="HN71" s="417"/>
      <c r="HO71" s="417"/>
      <c r="HP71" s="417"/>
      <c r="HQ71" s="417"/>
      <c r="HR71" s="417"/>
      <c r="HS71" s="417"/>
      <c r="HT71" s="417"/>
      <c r="HU71" s="417"/>
      <c r="HV71" s="417"/>
      <c r="HW71" s="417"/>
      <c r="HX71" s="417"/>
      <c r="HY71" s="417"/>
      <c r="HZ71" s="417"/>
      <c r="IA71" s="417"/>
      <c r="IB71" s="417"/>
      <c r="IC71" s="417"/>
      <c r="ID71" s="417"/>
      <c r="IE71" s="417"/>
      <c r="IF71" s="417"/>
      <c r="IG71" s="417"/>
      <c r="IH71" s="417"/>
      <c r="II71" s="417"/>
      <c r="IJ71" s="417"/>
      <c r="IK71" s="417"/>
      <c r="IL71" s="417"/>
      <c r="IM71" s="417"/>
      <c r="IN71" s="417"/>
      <c r="IO71" s="417"/>
      <c r="IP71" s="417"/>
      <c r="IQ71" s="417"/>
      <c r="IR71" s="417"/>
      <c r="IS71" s="417"/>
      <c r="IT71" s="417"/>
      <c r="IU71" s="417"/>
      <c r="IV71" s="417"/>
      <c r="IW71" s="417"/>
      <c r="IX71" s="417"/>
      <c r="IY71" s="417"/>
      <c r="IZ71" s="417"/>
      <c r="JA71" s="417"/>
      <c r="JB71" s="417"/>
      <c r="JC71" s="417"/>
      <c r="JD71" s="417"/>
      <c r="JE71" s="417"/>
      <c r="JF71" s="417"/>
      <c r="JG71" s="417"/>
      <c r="JH71" s="417"/>
      <c r="JI71" s="417"/>
      <c r="JJ71" s="417"/>
      <c r="JK71" s="417"/>
      <c r="JL71" s="417"/>
      <c r="JM71" s="417"/>
      <c r="JN71" s="417"/>
      <c r="JO71" s="417"/>
      <c r="JP71" s="417"/>
      <c r="JQ71" s="417"/>
      <c r="JR71" s="417"/>
      <c r="JS71" s="417"/>
      <c r="JT71" s="417"/>
      <c r="JU71" s="417"/>
      <c r="JV71" s="417"/>
      <c r="JW71" s="417"/>
      <c r="JX71" s="417"/>
      <c r="JY71" s="417"/>
      <c r="JZ71" s="417"/>
      <c r="KA71" s="417"/>
      <c r="KB71" s="417"/>
      <c r="KC71" s="417"/>
      <c r="KD71" s="417"/>
      <c r="KE71" s="417"/>
      <c r="KF71" s="417"/>
      <c r="KG71" s="417"/>
      <c r="KH71" s="417"/>
      <c r="KI71" s="417"/>
      <c r="KJ71" s="417"/>
      <c r="KK71" s="417"/>
      <c r="KL71" s="417"/>
      <c r="KM71" s="417"/>
      <c r="KN71" s="1188"/>
      <c r="KO71" s="417"/>
      <c r="KP71" s="417"/>
      <c r="KQ71" s="417"/>
      <c r="KR71" s="417"/>
      <c r="KS71" s="417"/>
      <c r="KT71" s="417"/>
      <c r="KU71" s="417"/>
      <c r="KV71" s="417"/>
      <c r="KW71" s="417"/>
      <c r="KX71" s="417"/>
      <c r="KY71" s="417"/>
      <c r="KZ71" s="417"/>
      <c r="LA71" s="417"/>
      <c r="LB71" s="417"/>
      <c r="LC71" s="417"/>
      <c r="LD71" s="417"/>
      <c r="LE71" s="417"/>
      <c r="LF71" s="417"/>
      <c r="LG71" s="417"/>
      <c r="LH71" s="417"/>
      <c r="LI71" s="417"/>
      <c r="LJ71" s="417"/>
      <c r="LK71" s="417"/>
      <c r="LL71" s="417"/>
      <c r="LM71" s="417"/>
      <c r="LN71" s="417"/>
      <c r="LO71" s="1223"/>
      <c r="LP71" s="1223"/>
      <c r="LQ71" s="417"/>
      <c r="LR71" s="417"/>
      <c r="LS71" s="417"/>
      <c r="LT71" s="417"/>
      <c r="LU71" s="417"/>
      <c r="LV71" s="417"/>
      <c r="LW71" s="417"/>
      <c r="LX71" s="417"/>
      <c r="LY71" s="417"/>
      <c r="LZ71" s="417"/>
      <c r="MA71" s="417"/>
      <c r="MB71" s="417"/>
      <c r="MC71" s="417"/>
      <c r="MD71" s="417"/>
      <c r="ME71" s="417"/>
      <c r="MF71" s="417"/>
      <c r="MG71" s="417"/>
      <c r="MH71" s="417"/>
      <c r="MI71" s="417"/>
      <c r="MJ71" s="417"/>
      <c r="MK71" s="417"/>
      <c r="ML71" s="417"/>
      <c r="MM71" s="417"/>
      <c r="MN71" s="417"/>
      <c r="MO71" s="417"/>
      <c r="MP71" s="417"/>
      <c r="MQ71" s="417"/>
      <c r="MR71" s="417"/>
      <c r="MS71" s="417"/>
      <c r="MT71" s="417"/>
      <c r="MU71" s="417"/>
      <c r="MV71" s="417"/>
      <c r="MW71" s="417"/>
      <c r="MX71" s="417"/>
      <c r="MY71" s="417"/>
      <c r="MZ71" s="417"/>
      <c r="NA71" s="417"/>
      <c r="NB71" s="417"/>
      <c r="NC71" s="417"/>
      <c r="ND71" s="417"/>
      <c r="NE71" s="417"/>
      <c r="NF71" s="417"/>
      <c r="NG71" s="417"/>
      <c r="NH71" s="417"/>
    </row>
    <row r="72" spans="1:372" ht="15">
      <c r="A72" s="73" t="s">
        <v>760</v>
      </c>
      <c r="B72" s="430"/>
      <c r="C72" s="430"/>
      <c r="D72" s="430"/>
      <c r="E72" s="430"/>
      <c r="F72" s="430"/>
      <c r="G72" s="430"/>
      <c r="H72" s="430"/>
      <c r="I72" s="430"/>
      <c r="J72" s="430"/>
      <c r="K72" s="430"/>
      <c r="L72" s="430"/>
      <c r="M72" s="430"/>
      <c r="N72" s="430"/>
      <c r="O72" s="430"/>
      <c r="P72" s="430"/>
      <c r="Q72" s="430"/>
      <c r="R72" s="430"/>
      <c r="S72" s="430"/>
      <c r="T72" s="430"/>
      <c r="U72" s="430"/>
      <c r="V72" s="430"/>
      <c r="W72" s="430"/>
      <c r="X72" s="430"/>
      <c r="Y72" s="430"/>
      <c r="Z72" s="430"/>
      <c r="AA72" s="430"/>
      <c r="AB72" s="430"/>
      <c r="AC72" s="430"/>
      <c r="AD72" s="430"/>
      <c r="AE72" s="430"/>
      <c r="AF72" s="430"/>
      <c r="AG72" s="430"/>
      <c r="AH72" s="430"/>
      <c r="AI72" s="430"/>
      <c r="AJ72" s="430"/>
      <c r="AK72" s="430"/>
      <c r="AL72" s="430"/>
      <c r="AM72" s="430"/>
      <c r="AN72" s="430"/>
      <c r="AO72" s="430"/>
      <c r="AP72" s="430"/>
      <c r="AQ72" s="430"/>
      <c r="AR72" s="430"/>
      <c r="AS72" s="430"/>
      <c r="AT72" s="430"/>
      <c r="AU72" s="430"/>
      <c r="AV72" s="430"/>
      <c r="AW72" s="430"/>
      <c r="AX72" s="430"/>
      <c r="AY72" s="430"/>
      <c r="AZ72" s="430"/>
      <c r="BA72" s="430"/>
      <c r="BB72" s="430"/>
      <c r="BC72" s="430"/>
      <c r="BD72" s="430"/>
      <c r="BE72" s="430"/>
      <c r="BF72" s="430"/>
      <c r="BG72" s="430"/>
      <c r="BH72" s="430"/>
      <c r="BI72" s="430"/>
      <c r="BJ72" s="430"/>
      <c r="BK72" s="430"/>
      <c r="BL72" s="430"/>
      <c r="BM72" s="430"/>
      <c r="BN72" s="430"/>
      <c r="BO72" s="430"/>
      <c r="BP72" s="430"/>
      <c r="BQ72" s="430"/>
      <c r="BR72" s="430"/>
      <c r="BS72" s="430"/>
      <c r="BT72" s="430"/>
      <c r="BU72" s="430"/>
      <c r="BV72" s="430"/>
      <c r="BW72" s="430"/>
      <c r="BX72" s="430"/>
      <c r="BY72" s="430"/>
      <c r="BZ72" s="430"/>
      <c r="CA72" s="430"/>
      <c r="CB72" s="430"/>
      <c r="CC72" s="430"/>
      <c r="CD72" s="430"/>
      <c r="CE72" s="430"/>
      <c r="CF72" s="430"/>
      <c r="CG72" s="430"/>
      <c r="CH72" s="430"/>
      <c r="CI72" s="430"/>
      <c r="CJ72" s="430"/>
      <c r="CK72" s="430"/>
      <c r="CL72" s="430"/>
      <c r="CM72" s="430"/>
      <c r="CN72" s="430"/>
      <c r="CO72" s="430"/>
      <c r="CP72" s="430"/>
      <c r="CQ72" s="430"/>
      <c r="CR72" s="430"/>
      <c r="CS72" s="430"/>
      <c r="CT72" s="430"/>
      <c r="CU72" s="430"/>
      <c r="CV72" s="430"/>
      <c r="CW72" s="430"/>
      <c r="CX72" s="430"/>
      <c r="CY72" s="430"/>
      <c r="CZ72" s="430"/>
      <c r="DA72" s="430"/>
      <c r="DB72" s="430"/>
      <c r="DC72" s="430"/>
      <c r="DD72" s="430"/>
      <c r="DE72" s="430"/>
      <c r="DF72" s="430"/>
      <c r="DG72" s="430"/>
      <c r="DH72" s="430"/>
      <c r="DI72" s="430"/>
      <c r="DJ72" s="430"/>
      <c r="DK72" s="430"/>
      <c r="DL72" s="430"/>
      <c r="DM72" s="430"/>
      <c r="DN72" s="430"/>
      <c r="DO72" s="430"/>
      <c r="DP72" s="430"/>
      <c r="DQ72" s="430"/>
      <c r="DR72" s="430"/>
      <c r="DS72" s="430"/>
      <c r="DT72" s="430"/>
      <c r="DU72" s="430"/>
      <c r="DV72" s="430"/>
      <c r="DW72" s="430"/>
      <c r="DX72" s="430"/>
      <c r="DY72" s="430"/>
      <c r="DZ72" s="430"/>
      <c r="EA72" s="430"/>
      <c r="EB72" s="430"/>
      <c r="EC72" s="430"/>
      <c r="ED72" s="430"/>
      <c r="EE72" s="430"/>
      <c r="EF72" s="430"/>
      <c r="EG72" s="430"/>
      <c r="EH72" s="430"/>
      <c r="EI72" s="430"/>
      <c r="EJ72" s="430"/>
      <c r="EK72" s="430"/>
      <c r="EL72" s="430"/>
      <c r="EM72" s="430"/>
      <c r="EN72" s="430"/>
      <c r="EO72" s="430"/>
      <c r="EP72" s="430"/>
      <c r="EQ72" s="430"/>
      <c r="ER72" s="430"/>
      <c r="ES72" s="430"/>
      <c r="ET72" s="430"/>
      <c r="EU72" s="430"/>
      <c r="EV72" s="430"/>
      <c r="EW72" s="430"/>
      <c r="EX72" s="430"/>
      <c r="EY72" s="430"/>
      <c r="EZ72" s="430"/>
      <c r="FA72" s="430"/>
      <c r="FB72" s="430"/>
      <c r="FC72" s="430"/>
      <c r="FD72" s="430"/>
      <c r="FE72" s="430"/>
      <c r="FF72" s="430"/>
      <c r="FG72" s="430"/>
      <c r="FH72" s="430"/>
      <c r="FI72" s="430"/>
      <c r="FJ72" s="430"/>
      <c r="FK72" s="430"/>
      <c r="FL72" s="430"/>
      <c r="FM72" s="430"/>
      <c r="FN72" s="430"/>
      <c r="FO72" s="430"/>
      <c r="FP72" s="430"/>
      <c r="FQ72" s="430"/>
      <c r="FR72" s="430"/>
      <c r="FS72" s="430"/>
      <c r="FT72" s="430"/>
      <c r="FU72" s="430"/>
      <c r="FV72" s="430"/>
      <c r="FW72" s="430"/>
      <c r="FX72" s="430"/>
      <c r="FY72" s="430"/>
      <c r="FZ72" s="430"/>
      <c r="GA72" s="430"/>
      <c r="GB72" s="430"/>
      <c r="GC72" s="430"/>
      <c r="GD72" s="430"/>
      <c r="GE72" s="430"/>
      <c r="GF72" s="430"/>
      <c r="GG72" s="430"/>
      <c r="GH72" s="430"/>
      <c r="GI72" s="430"/>
      <c r="GJ72" s="430"/>
      <c r="GK72" s="430"/>
      <c r="GL72" s="430"/>
      <c r="GM72" s="430"/>
      <c r="GN72" s="430"/>
      <c r="GO72" s="430"/>
      <c r="GP72" s="430"/>
      <c r="GQ72" s="430"/>
      <c r="GR72" s="430"/>
      <c r="GS72" s="430"/>
      <c r="GT72" s="430"/>
      <c r="GU72" s="430"/>
      <c r="GV72" s="430"/>
      <c r="GW72" s="430"/>
      <c r="GX72" s="430"/>
      <c r="GY72" s="430"/>
      <c r="GZ72" s="430"/>
      <c r="HA72" s="430"/>
      <c r="HB72" s="430"/>
      <c r="HC72" s="430"/>
      <c r="HD72" s="430"/>
      <c r="HE72" s="430"/>
      <c r="HF72" s="430"/>
      <c r="HG72" s="430"/>
      <c r="HH72" s="430"/>
      <c r="HI72" s="430"/>
      <c r="HJ72" s="430"/>
      <c r="HK72" s="430"/>
      <c r="HL72" s="430"/>
      <c r="HM72" s="430"/>
      <c r="HN72" s="430"/>
      <c r="HO72" s="430"/>
      <c r="HP72" s="430"/>
      <c r="HQ72" s="430"/>
      <c r="HR72" s="430"/>
      <c r="HS72" s="430"/>
      <c r="HT72" s="430"/>
      <c r="HU72" s="430"/>
      <c r="HV72" s="430"/>
      <c r="HW72" s="430"/>
      <c r="HX72" s="430"/>
      <c r="HY72" s="430"/>
      <c r="HZ72" s="430"/>
      <c r="IA72" s="430"/>
      <c r="IB72" s="430"/>
      <c r="IC72" s="430"/>
      <c r="ID72" s="430"/>
      <c r="IE72" s="430"/>
      <c r="IF72" s="430"/>
      <c r="IG72" s="430"/>
      <c r="IH72" s="430"/>
      <c r="II72" s="430"/>
      <c r="IJ72" s="430"/>
      <c r="IK72" s="430"/>
      <c r="IL72" s="430"/>
      <c r="IM72" s="430"/>
      <c r="IN72" s="430"/>
      <c r="IO72" s="430"/>
      <c r="IP72" s="430"/>
      <c r="IQ72" s="430"/>
      <c r="IR72" s="430"/>
      <c r="IS72" s="430"/>
      <c r="IT72" s="430"/>
      <c r="IU72" s="430"/>
      <c r="IV72" s="430"/>
      <c r="IW72" s="430"/>
      <c r="IX72" s="430"/>
      <c r="IY72" s="430"/>
      <c r="IZ72" s="430"/>
      <c r="JA72" s="430"/>
      <c r="JB72" s="430"/>
      <c r="JC72" s="430"/>
      <c r="JD72" s="430"/>
      <c r="JE72" s="430"/>
      <c r="JF72" s="430"/>
      <c r="JG72" s="430"/>
      <c r="JH72" s="430"/>
      <c r="JI72" s="430"/>
      <c r="JJ72" s="430"/>
      <c r="JK72" s="430"/>
      <c r="JL72" s="430"/>
      <c r="JM72" s="430"/>
      <c r="JN72" s="430"/>
      <c r="JO72" s="430"/>
      <c r="JP72" s="430"/>
      <c r="JQ72" s="430"/>
      <c r="JR72" s="430"/>
      <c r="JS72" s="430"/>
      <c r="JT72" s="430"/>
      <c r="JU72" s="430"/>
      <c r="JV72" s="430"/>
      <c r="JW72" s="430"/>
      <c r="JX72" s="430"/>
      <c r="JY72" s="430"/>
      <c r="JZ72" s="430"/>
      <c r="KA72" s="430"/>
      <c r="KB72" s="430"/>
      <c r="KC72" s="430"/>
      <c r="KD72" s="430"/>
      <c r="KE72" s="430"/>
      <c r="KF72" s="430"/>
      <c r="KG72" s="430"/>
      <c r="KH72" s="430"/>
      <c r="KI72" s="430"/>
      <c r="KJ72" s="430"/>
      <c r="KK72" s="430"/>
      <c r="KL72" s="430"/>
      <c r="KM72" s="430"/>
      <c r="KN72" s="1188"/>
      <c r="KO72" s="430"/>
      <c r="KP72" s="430"/>
      <c r="KQ72" s="430"/>
      <c r="KR72" s="430"/>
      <c r="KS72" s="430"/>
      <c r="KT72" s="430"/>
      <c r="KU72" s="430"/>
      <c r="KV72" s="430"/>
      <c r="KW72" s="430"/>
      <c r="KX72" s="430"/>
      <c r="KY72" s="430"/>
      <c r="KZ72" s="430"/>
      <c r="LA72" s="430"/>
      <c r="LB72" s="430"/>
      <c r="LC72" s="430"/>
      <c r="LD72" s="430"/>
      <c r="LE72" s="430"/>
      <c r="LF72" s="430"/>
      <c r="LG72" s="430"/>
      <c r="LH72" s="430"/>
      <c r="LI72" s="430"/>
      <c r="LJ72" s="430"/>
      <c r="LK72" s="430"/>
      <c r="LL72" s="430"/>
      <c r="LM72" s="430"/>
      <c r="LN72" s="430"/>
      <c r="LO72" s="1223"/>
      <c r="LP72" s="1223"/>
      <c r="LQ72" s="430"/>
      <c r="LR72" s="430"/>
      <c r="LS72" s="430"/>
      <c r="LT72" s="430"/>
      <c r="LU72" s="430"/>
      <c r="LV72" s="430"/>
      <c r="LW72" s="430"/>
      <c r="LX72" s="430"/>
      <c r="LY72" s="430"/>
      <c r="LZ72" s="430"/>
      <c r="MA72" s="430"/>
      <c r="MB72" s="430"/>
      <c r="MC72" s="430"/>
      <c r="MD72" s="430"/>
      <c r="ME72" s="430"/>
      <c r="MF72" s="430"/>
      <c r="MG72" s="430"/>
      <c r="MH72" s="430"/>
      <c r="MI72" s="430"/>
      <c r="MJ72" s="430"/>
      <c r="MK72" s="430"/>
      <c r="ML72" s="430"/>
      <c r="MM72" s="430"/>
      <c r="MN72" s="430"/>
      <c r="MO72" s="430"/>
      <c r="MP72" s="430"/>
      <c r="MQ72" s="430"/>
      <c r="MR72" s="430"/>
      <c r="MS72" s="430"/>
      <c r="MT72" s="430"/>
      <c r="MU72" s="430"/>
      <c r="MV72" s="430"/>
      <c r="MW72" s="430"/>
      <c r="MX72" s="430"/>
      <c r="MY72" s="430"/>
      <c r="MZ72" s="430"/>
      <c r="NA72" s="430"/>
      <c r="NB72" s="430"/>
      <c r="NC72" s="430"/>
      <c r="ND72" s="430"/>
      <c r="NE72" s="430"/>
      <c r="NF72" s="430"/>
      <c r="NG72" s="430"/>
      <c r="NH72" s="430"/>
    </row>
    <row r="73" spans="1:372" ht="15" customHeight="1">
      <c r="A73" s="62" t="s">
        <v>719</v>
      </c>
      <c r="B73" s="417"/>
      <c r="C73" s="417">
        <v>42013</v>
      </c>
      <c r="D73" s="417">
        <v>41979</v>
      </c>
      <c r="E73" s="417">
        <v>42314</v>
      </c>
      <c r="F73" s="417">
        <v>42411</v>
      </c>
      <c r="G73" s="417"/>
      <c r="H73" s="417"/>
      <c r="I73" s="417">
        <v>42559</v>
      </c>
      <c r="J73" s="417">
        <v>42277</v>
      </c>
      <c r="K73" s="417">
        <v>42467</v>
      </c>
      <c r="L73" s="417">
        <v>42559</v>
      </c>
      <c r="M73" s="417">
        <v>42664</v>
      </c>
      <c r="N73" s="417"/>
      <c r="O73" s="417"/>
      <c r="P73" s="417">
        <v>42963</v>
      </c>
      <c r="Q73" s="417">
        <v>43001</v>
      </c>
      <c r="R73" s="417">
        <v>43088</v>
      </c>
      <c r="S73" s="417">
        <v>43091</v>
      </c>
      <c r="T73" s="417">
        <v>43453</v>
      </c>
      <c r="U73" s="417"/>
      <c r="V73" s="417"/>
      <c r="W73" s="417">
        <v>43802</v>
      </c>
      <c r="X73" s="417">
        <v>43817</v>
      </c>
      <c r="Y73" s="417">
        <v>43730</v>
      </c>
      <c r="Z73" s="417">
        <v>43836</v>
      </c>
      <c r="AA73" s="417">
        <v>43786</v>
      </c>
      <c r="AB73" s="417"/>
      <c r="AC73" s="417"/>
      <c r="AD73" s="417">
        <v>43777</v>
      </c>
      <c r="AE73" s="417">
        <v>43567</v>
      </c>
      <c r="AF73" s="417">
        <v>43608</v>
      </c>
      <c r="AG73" s="417">
        <v>43647</v>
      </c>
      <c r="AH73" s="417">
        <v>43538</v>
      </c>
      <c r="AI73" s="417"/>
      <c r="AJ73" s="417"/>
      <c r="AK73" s="417">
        <v>43070</v>
      </c>
      <c r="AL73" s="417">
        <v>43222</v>
      </c>
      <c r="AM73" s="417">
        <v>42403</v>
      </c>
      <c r="AN73" s="417">
        <v>41926</v>
      </c>
      <c r="AO73" s="417">
        <v>41661</v>
      </c>
      <c r="AP73" s="417"/>
      <c r="AQ73" s="417"/>
      <c r="AR73" s="417">
        <v>42027</v>
      </c>
      <c r="AS73" s="417">
        <v>42199</v>
      </c>
      <c r="AT73" s="417">
        <v>42390</v>
      </c>
      <c r="AU73" s="417">
        <v>41924</v>
      </c>
      <c r="AV73" s="417">
        <v>41489</v>
      </c>
      <c r="AW73" s="417"/>
      <c r="AX73" s="417"/>
      <c r="AY73" s="417">
        <v>40958</v>
      </c>
      <c r="AZ73" s="417">
        <v>40640</v>
      </c>
      <c r="BA73" s="417">
        <v>39111</v>
      </c>
      <c r="BB73" s="417">
        <v>38347</v>
      </c>
      <c r="BC73" s="417">
        <v>38001</v>
      </c>
      <c r="BD73" s="417"/>
      <c r="BE73" s="417"/>
      <c r="BF73" s="417">
        <v>38029</v>
      </c>
      <c r="BG73" s="417">
        <v>38013</v>
      </c>
      <c r="BH73" s="417">
        <v>37839</v>
      </c>
      <c r="BI73" s="417">
        <v>37481</v>
      </c>
      <c r="BJ73" s="417">
        <v>37307</v>
      </c>
      <c r="BK73" s="417"/>
      <c r="BL73" s="417"/>
      <c r="BM73" s="417"/>
      <c r="BN73" s="417">
        <v>37161</v>
      </c>
      <c r="BO73" s="417">
        <v>37290</v>
      </c>
      <c r="BP73" s="417">
        <v>37431</v>
      </c>
      <c r="BQ73" s="417">
        <v>37510</v>
      </c>
      <c r="BR73" s="417"/>
      <c r="BS73" s="417"/>
      <c r="BT73" s="417">
        <v>37850</v>
      </c>
      <c r="BU73" s="417">
        <v>37927</v>
      </c>
      <c r="BV73" s="417">
        <v>38108</v>
      </c>
      <c r="BW73" s="417">
        <v>38186</v>
      </c>
      <c r="BX73" s="417">
        <v>38312</v>
      </c>
      <c r="BY73" s="417"/>
      <c r="BZ73" s="417"/>
      <c r="CA73" s="417">
        <v>38690</v>
      </c>
      <c r="CB73" s="417">
        <v>38868</v>
      </c>
      <c r="CC73" s="417">
        <v>39123</v>
      </c>
      <c r="CD73" s="417">
        <v>39370</v>
      </c>
      <c r="CE73" s="417">
        <v>39732</v>
      </c>
      <c r="CF73" s="417"/>
      <c r="CG73" s="417"/>
      <c r="CH73" s="417">
        <v>40440</v>
      </c>
      <c r="CI73" s="417">
        <v>40913</v>
      </c>
      <c r="CJ73" s="417">
        <v>41435</v>
      </c>
      <c r="CK73" s="417">
        <v>41821</v>
      </c>
      <c r="CL73" s="417">
        <v>42047</v>
      </c>
      <c r="CM73" s="417"/>
      <c r="CN73" s="417"/>
      <c r="CO73" s="417">
        <v>42572</v>
      </c>
      <c r="CP73" s="417">
        <v>43041</v>
      </c>
      <c r="CQ73" s="417">
        <v>42972</v>
      </c>
      <c r="CR73" s="417">
        <v>42780</v>
      </c>
      <c r="CS73" s="417">
        <v>42511</v>
      </c>
      <c r="CT73" s="417"/>
      <c r="CU73" s="417"/>
      <c r="CV73" s="417"/>
      <c r="CW73" s="417">
        <v>42536</v>
      </c>
      <c r="CX73" s="417">
        <v>42672</v>
      </c>
      <c r="CY73" s="417">
        <v>42897</v>
      </c>
      <c r="CZ73" s="417">
        <v>42621</v>
      </c>
      <c r="DA73" s="417"/>
      <c r="DB73" s="417"/>
      <c r="DC73" s="417">
        <v>43334</v>
      </c>
      <c r="DD73" s="417">
        <v>44240</v>
      </c>
      <c r="DE73" s="417">
        <v>44536</v>
      </c>
      <c r="DF73" s="417">
        <v>44881</v>
      </c>
      <c r="DG73" s="417">
        <v>45351</v>
      </c>
      <c r="DH73" s="417"/>
      <c r="DI73" s="417"/>
      <c r="DJ73" s="417">
        <v>46501</v>
      </c>
      <c r="DK73" s="417">
        <v>46949</v>
      </c>
      <c r="DL73" s="417">
        <v>47441</v>
      </c>
      <c r="DM73" s="417">
        <v>47924</v>
      </c>
      <c r="DN73" s="417">
        <v>48176</v>
      </c>
      <c r="DO73" s="417"/>
      <c r="DP73" s="417"/>
      <c r="DQ73" s="417">
        <v>48666</v>
      </c>
      <c r="DR73" s="417">
        <v>48809</v>
      </c>
      <c r="DS73" s="417">
        <v>48800</v>
      </c>
      <c r="DT73" s="417">
        <v>48952</v>
      </c>
      <c r="DU73" s="417">
        <v>49035</v>
      </c>
      <c r="DV73" s="417"/>
      <c r="DW73" s="417"/>
      <c r="DX73" s="417">
        <v>48879</v>
      </c>
      <c r="DY73" s="417">
        <v>48851</v>
      </c>
      <c r="DZ73" s="417">
        <v>48817</v>
      </c>
      <c r="EA73" s="417">
        <v>48915</v>
      </c>
      <c r="EB73" s="417">
        <v>48864</v>
      </c>
      <c r="EC73" s="417"/>
      <c r="ED73" s="417"/>
      <c r="EE73" s="417">
        <v>47360</v>
      </c>
      <c r="EF73" s="417">
        <v>47264</v>
      </c>
      <c r="EG73" s="417"/>
      <c r="EH73" s="417"/>
      <c r="EI73" s="417"/>
      <c r="EJ73" s="417"/>
      <c r="EK73" s="417"/>
      <c r="EL73" s="417"/>
      <c r="EM73" s="417"/>
      <c r="EN73" s="417"/>
      <c r="EO73" s="417"/>
      <c r="EP73" s="417"/>
      <c r="EQ73" s="417"/>
      <c r="ER73" s="417"/>
      <c r="ES73" s="417"/>
      <c r="ET73" s="417"/>
      <c r="EU73" s="417"/>
      <c r="EV73" s="417"/>
      <c r="EW73" s="417"/>
      <c r="EX73" s="417"/>
      <c r="EY73" s="417"/>
      <c r="EZ73" s="417"/>
      <c r="FA73" s="417"/>
      <c r="FB73" s="417"/>
      <c r="FC73" s="417"/>
      <c r="FD73" s="417"/>
      <c r="FE73" s="417"/>
      <c r="FF73" s="417"/>
      <c r="FG73" s="417"/>
      <c r="FH73" s="417"/>
      <c r="FI73" s="417"/>
      <c r="FJ73" s="417"/>
      <c r="FK73" s="417"/>
      <c r="FL73" s="417"/>
      <c r="FM73" s="417"/>
      <c r="FN73" s="417"/>
      <c r="FO73" s="417"/>
      <c r="FP73" s="417"/>
      <c r="FQ73" s="417"/>
      <c r="FR73" s="417"/>
      <c r="FS73" s="417"/>
      <c r="FT73" s="417"/>
      <c r="FU73" s="417"/>
      <c r="FV73" s="417"/>
      <c r="FW73" s="417"/>
      <c r="FX73" s="417"/>
      <c r="FY73" s="417"/>
      <c r="FZ73" s="417"/>
      <c r="GA73" s="417"/>
      <c r="GB73" s="417"/>
      <c r="GC73" s="417"/>
      <c r="GD73" s="417"/>
      <c r="GE73" s="417"/>
      <c r="GF73" s="417"/>
      <c r="GG73" s="417"/>
      <c r="GH73" s="417"/>
      <c r="GI73" s="417"/>
      <c r="GJ73" s="417"/>
      <c r="GK73" s="417"/>
      <c r="GL73" s="417"/>
      <c r="GM73" s="417"/>
      <c r="GN73" s="417"/>
      <c r="GO73" s="417"/>
      <c r="GP73" s="417"/>
      <c r="GQ73" s="417"/>
      <c r="GR73" s="417"/>
      <c r="GS73" s="417"/>
      <c r="GT73" s="417"/>
      <c r="GU73" s="417"/>
      <c r="GV73" s="417"/>
      <c r="GW73" s="417"/>
      <c r="GX73" s="417"/>
      <c r="GY73" s="417"/>
      <c r="GZ73" s="417"/>
      <c r="HA73" s="417"/>
      <c r="HB73" s="417"/>
      <c r="HC73" s="417"/>
      <c r="HD73" s="417"/>
      <c r="HE73" s="417"/>
      <c r="HF73" s="417"/>
      <c r="HG73" s="417"/>
      <c r="HH73" s="417"/>
      <c r="HI73" s="417"/>
      <c r="HJ73" s="417"/>
      <c r="HK73" s="417"/>
      <c r="HL73" s="417"/>
      <c r="HM73" s="417"/>
      <c r="HN73" s="417"/>
      <c r="HO73" s="417"/>
      <c r="HP73" s="417"/>
      <c r="HQ73" s="417"/>
      <c r="HR73" s="417"/>
      <c r="HS73" s="417"/>
      <c r="HT73" s="417"/>
      <c r="HU73" s="417"/>
      <c r="HV73" s="417"/>
      <c r="HW73" s="417"/>
      <c r="HX73" s="417"/>
      <c r="HY73" s="417"/>
      <c r="HZ73" s="417"/>
      <c r="IA73" s="417"/>
      <c r="IB73" s="417"/>
      <c r="IC73" s="417"/>
      <c r="ID73" s="417"/>
      <c r="IE73" s="417"/>
      <c r="IF73" s="417"/>
      <c r="IG73" s="417"/>
      <c r="IH73" s="417"/>
      <c r="II73" s="417"/>
      <c r="IJ73" s="417"/>
      <c r="IK73" s="417"/>
      <c r="IL73" s="417"/>
      <c r="IM73" s="417"/>
      <c r="IN73" s="417"/>
      <c r="IO73" s="417"/>
      <c r="IP73" s="417"/>
      <c r="IQ73" s="417"/>
      <c r="IR73" s="417"/>
      <c r="IS73" s="417"/>
      <c r="IT73" s="417"/>
      <c r="IU73" s="417"/>
      <c r="IV73" s="417"/>
      <c r="IW73" s="417"/>
      <c r="IX73" s="417"/>
      <c r="IY73" s="417"/>
      <c r="IZ73" s="417"/>
      <c r="JA73" s="417"/>
      <c r="JB73" s="417"/>
      <c r="JC73" s="417"/>
      <c r="JD73" s="417"/>
      <c r="JE73" s="417"/>
      <c r="JF73" s="417"/>
      <c r="JG73" s="417"/>
      <c r="JH73" s="417"/>
      <c r="JI73" s="417"/>
      <c r="JJ73" s="417"/>
      <c r="JK73" s="417"/>
      <c r="JL73" s="417"/>
      <c r="JM73" s="417"/>
      <c r="JN73" s="417"/>
      <c r="JO73" s="417"/>
      <c r="JP73" s="417"/>
      <c r="JQ73" s="417"/>
      <c r="JR73" s="417"/>
      <c r="JS73" s="417"/>
      <c r="JT73" s="417"/>
      <c r="JU73" s="417"/>
      <c r="JV73" s="417"/>
      <c r="JW73" s="417"/>
      <c r="JX73" s="417"/>
      <c r="JY73" s="417"/>
      <c r="JZ73" s="417"/>
      <c r="KA73" s="417"/>
      <c r="KB73" s="417"/>
      <c r="KC73" s="417"/>
      <c r="KD73" s="417"/>
      <c r="KE73" s="417"/>
      <c r="KF73" s="417"/>
      <c r="KG73" s="417"/>
      <c r="KH73" s="417"/>
      <c r="KI73" s="417"/>
      <c r="KJ73" s="417"/>
      <c r="KK73" s="417"/>
      <c r="KL73" s="417"/>
      <c r="KM73" s="417"/>
      <c r="KN73" s="1188"/>
      <c r="KO73" s="417"/>
      <c r="KP73" s="417"/>
      <c r="KQ73" s="417"/>
      <c r="KR73" s="417"/>
      <c r="KS73" s="417"/>
      <c r="KT73" s="417"/>
      <c r="KU73" s="417"/>
      <c r="KV73" s="417"/>
      <c r="KW73" s="417"/>
      <c r="KX73" s="417"/>
      <c r="KY73" s="417"/>
      <c r="KZ73" s="417"/>
      <c r="LA73" s="417"/>
      <c r="LB73" s="417"/>
      <c r="LC73" s="417"/>
      <c r="LD73" s="417"/>
      <c r="LE73" s="417"/>
      <c r="LF73" s="417"/>
      <c r="LG73" s="417"/>
      <c r="LH73" s="417"/>
      <c r="LI73" s="417"/>
      <c r="LJ73" s="417"/>
      <c r="LK73" s="417"/>
      <c r="LL73" s="417"/>
      <c r="LM73" s="417"/>
      <c r="LN73" s="417"/>
      <c r="LO73" s="1223"/>
      <c r="LP73" s="1223"/>
      <c r="LQ73" s="417"/>
      <c r="LR73" s="417"/>
      <c r="LS73" s="417"/>
      <c r="LT73" s="417"/>
      <c r="LU73" s="417"/>
      <c r="LV73" s="417"/>
      <c r="LW73" s="417"/>
      <c r="LX73" s="417"/>
      <c r="LY73" s="417"/>
      <c r="LZ73" s="417"/>
      <c r="MA73" s="417"/>
      <c r="MB73" s="417"/>
      <c r="MC73" s="417"/>
      <c r="MD73" s="417"/>
      <c r="ME73" s="417"/>
      <c r="MF73" s="417"/>
      <c r="MG73" s="417"/>
      <c r="MH73" s="417"/>
      <c r="MI73" s="417"/>
      <c r="MJ73" s="417"/>
      <c r="MK73" s="417"/>
      <c r="ML73" s="417"/>
      <c r="MM73" s="417"/>
      <c r="MN73" s="417"/>
      <c r="MO73" s="417"/>
      <c r="MP73" s="417"/>
      <c r="MQ73" s="417"/>
      <c r="MR73" s="417"/>
      <c r="MS73" s="417"/>
      <c r="MT73" s="417"/>
      <c r="MU73" s="417"/>
      <c r="MV73" s="417"/>
      <c r="MW73" s="417"/>
      <c r="MX73" s="417"/>
      <c r="MY73" s="417"/>
      <c r="MZ73" s="417"/>
      <c r="NA73" s="417"/>
      <c r="NB73" s="417"/>
      <c r="NC73" s="417"/>
      <c r="ND73" s="417"/>
      <c r="NE73" s="417"/>
      <c r="NF73" s="417"/>
      <c r="NG73" s="417"/>
      <c r="NH73" s="417"/>
    </row>
    <row r="74" spans="1:372" ht="15" customHeight="1">
      <c r="A74" s="62" t="s">
        <v>740</v>
      </c>
      <c r="B74" s="417"/>
      <c r="C74" s="417">
        <v>0</v>
      </c>
      <c r="D74" s="417">
        <v>380</v>
      </c>
      <c r="E74" s="417">
        <v>4</v>
      </c>
      <c r="F74" s="417">
        <v>1</v>
      </c>
      <c r="G74" s="417"/>
      <c r="H74" s="417"/>
      <c r="I74" s="417">
        <v>1</v>
      </c>
      <c r="J74" s="417">
        <v>72</v>
      </c>
      <c r="K74" s="417">
        <v>1</v>
      </c>
      <c r="L74" s="417">
        <v>1</v>
      </c>
      <c r="M74" s="417">
        <v>1</v>
      </c>
      <c r="N74" s="417"/>
      <c r="O74" s="417"/>
      <c r="P74" s="417">
        <v>0</v>
      </c>
      <c r="Q74" s="417">
        <v>0</v>
      </c>
      <c r="R74" s="417">
        <v>0</v>
      </c>
      <c r="S74" s="417">
        <v>0</v>
      </c>
      <c r="T74" s="417">
        <v>0</v>
      </c>
      <c r="U74" s="417"/>
      <c r="V74" s="417"/>
      <c r="W74" s="417">
        <v>0</v>
      </c>
      <c r="X74" s="417">
        <v>0</v>
      </c>
      <c r="Y74" s="417">
        <v>71</v>
      </c>
      <c r="Z74" s="417">
        <v>0</v>
      </c>
      <c r="AA74" s="417">
        <v>34</v>
      </c>
      <c r="AB74" s="417"/>
      <c r="AC74" s="417"/>
      <c r="AD74" s="417">
        <v>104</v>
      </c>
      <c r="AE74" s="417">
        <v>7</v>
      </c>
      <c r="AF74" s="417">
        <v>2</v>
      </c>
      <c r="AG74" s="417">
        <v>238</v>
      </c>
      <c r="AH74" s="417">
        <v>618</v>
      </c>
      <c r="AI74" s="417"/>
      <c r="AJ74" s="417"/>
      <c r="AK74" s="417">
        <v>62</v>
      </c>
      <c r="AL74" s="417">
        <v>687</v>
      </c>
      <c r="AM74" s="417">
        <v>487</v>
      </c>
      <c r="AN74" s="417">
        <v>153</v>
      </c>
      <c r="AO74" s="417">
        <v>3</v>
      </c>
      <c r="AP74" s="417"/>
      <c r="AQ74" s="417"/>
      <c r="AR74" s="417">
        <v>2</v>
      </c>
      <c r="AS74" s="417">
        <v>0</v>
      </c>
      <c r="AT74" s="417">
        <v>552</v>
      </c>
      <c r="AU74" s="417">
        <v>133</v>
      </c>
      <c r="AV74" s="417">
        <v>902</v>
      </c>
      <c r="AW74" s="417"/>
      <c r="AX74" s="417"/>
      <c r="AY74" s="417">
        <v>222</v>
      </c>
      <c r="AZ74" s="417">
        <v>478</v>
      </c>
      <c r="BA74" s="417">
        <v>766</v>
      </c>
      <c r="BB74" s="417">
        <v>289</v>
      </c>
      <c r="BC74" s="417">
        <v>609</v>
      </c>
      <c r="BD74" s="417"/>
      <c r="BE74" s="417"/>
      <c r="BF74" s="417">
        <v>158</v>
      </c>
      <c r="BG74" s="417">
        <v>116</v>
      </c>
      <c r="BH74" s="417">
        <v>389</v>
      </c>
      <c r="BI74" s="417">
        <v>166</v>
      </c>
      <c r="BJ74" s="417">
        <v>13</v>
      </c>
      <c r="BK74" s="417"/>
      <c r="BL74" s="417"/>
      <c r="BM74" s="417"/>
      <c r="BN74" s="417">
        <v>32</v>
      </c>
      <c r="BO74" s="417">
        <v>5</v>
      </c>
      <c r="BP74" s="417">
        <v>0</v>
      </c>
      <c r="BQ74" s="417">
        <v>0</v>
      </c>
      <c r="BR74" s="417"/>
      <c r="BS74" s="417"/>
      <c r="BT74" s="417">
        <v>0</v>
      </c>
      <c r="BU74" s="417">
        <v>13</v>
      </c>
      <c r="BV74" s="417">
        <v>13</v>
      </c>
      <c r="BW74" s="417">
        <v>0</v>
      </c>
      <c r="BX74" s="417">
        <v>0</v>
      </c>
      <c r="BY74" s="417"/>
      <c r="BZ74" s="417"/>
      <c r="CA74" s="417">
        <v>0</v>
      </c>
      <c r="CB74" s="417">
        <v>0</v>
      </c>
      <c r="CC74" s="417">
        <v>0</v>
      </c>
      <c r="CD74" s="417">
        <v>0</v>
      </c>
      <c r="CE74" s="417">
        <v>0</v>
      </c>
      <c r="CF74" s="417"/>
      <c r="CG74" s="417"/>
      <c r="CH74" s="417">
        <v>0</v>
      </c>
      <c r="CI74" s="417">
        <v>0</v>
      </c>
      <c r="CJ74" s="417">
        <v>0</v>
      </c>
      <c r="CK74" s="417">
        <v>153</v>
      </c>
      <c r="CL74" s="417">
        <v>0</v>
      </c>
      <c r="CM74" s="417"/>
      <c r="CN74" s="417"/>
      <c r="CO74" s="417">
        <v>0</v>
      </c>
      <c r="CP74" s="417">
        <v>0</v>
      </c>
      <c r="CQ74" s="417">
        <v>664</v>
      </c>
      <c r="CR74" s="417">
        <v>890</v>
      </c>
      <c r="CS74" s="417">
        <v>758</v>
      </c>
      <c r="CT74" s="417"/>
      <c r="CU74" s="417"/>
      <c r="CV74" s="417"/>
      <c r="CW74" s="417">
        <v>465</v>
      </c>
      <c r="CX74" s="417">
        <v>465</v>
      </c>
      <c r="CY74" s="417">
        <v>1065</v>
      </c>
      <c r="CZ74" s="417">
        <v>2</v>
      </c>
      <c r="DA74" s="417"/>
      <c r="DB74" s="417"/>
      <c r="DC74" s="417">
        <v>0</v>
      </c>
      <c r="DD74" s="417">
        <v>0</v>
      </c>
      <c r="DE74" s="417">
        <v>0</v>
      </c>
      <c r="DF74" s="417">
        <v>46</v>
      </c>
      <c r="DG74" s="417">
        <v>0</v>
      </c>
      <c r="DH74" s="417"/>
      <c r="DI74" s="417"/>
      <c r="DJ74" s="417">
        <v>0</v>
      </c>
      <c r="DK74" s="417">
        <v>0</v>
      </c>
      <c r="DL74" s="417">
        <v>0</v>
      </c>
      <c r="DM74" s="417">
        <v>0</v>
      </c>
      <c r="DN74" s="417">
        <v>0</v>
      </c>
      <c r="DO74" s="417"/>
      <c r="DP74" s="417"/>
      <c r="DQ74" s="417">
        <v>0</v>
      </c>
      <c r="DR74" s="417">
        <v>0</v>
      </c>
      <c r="DS74" s="417">
        <v>10</v>
      </c>
      <c r="DT74" s="417">
        <v>0</v>
      </c>
      <c r="DU74" s="417">
        <v>0</v>
      </c>
      <c r="DV74" s="417"/>
      <c r="DW74" s="417"/>
      <c r="DX74" s="417">
        <v>0</v>
      </c>
      <c r="DY74" s="417">
        <v>25</v>
      </c>
      <c r="DZ74" s="417">
        <v>19</v>
      </c>
      <c r="EA74" s="417">
        <v>0</v>
      </c>
      <c r="EB74" s="417">
        <v>1197</v>
      </c>
      <c r="EC74" s="417"/>
      <c r="ED74" s="417"/>
      <c r="EE74" s="417">
        <v>342</v>
      </c>
      <c r="EF74" s="417">
        <v>140</v>
      </c>
      <c r="EG74" s="417"/>
      <c r="EH74" s="417"/>
      <c r="EI74" s="417"/>
      <c r="EJ74" s="417"/>
      <c r="EK74" s="417"/>
      <c r="EL74" s="417"/>
      <c r="EM74" s="417"/>
      <c r="EN74" s="417"/>
      <c r="EO74" s="417"/>
      <c r="EP74" s="417"/>
      <c r="EQ74" s="417"/>
      <c r="ER74" s="417"/>
      <c r="ES74" s="417"/>
      <c r="ET74" s="417"/>
      <c r="EU74" s="417"/>
      <c r="EV74" s="417"/>
      <c r="EW74" s="417"/>
      <c r="EX74" s="417"/>
      <c r="EY74" s="417"/>
      <c r="EZ74" s="417"/>
      <c r="FA74" s="417"/>
      <c r="FB74" s="417"/>
      <c r="FC74" s="417"/>
      <c r="FD74" s="417"/>
      <c r="FE74" s="417"/>
      <c r="FF74" s="417"/>
      <c r="FG74" s="417"/>
      <c r="FH74" s="417"/>
      <c r="FI74" s="417"/>
      <c r="FJ74" s="417"/>
      <c r="FK74" s="417"/>
      <c r="FL74" s="417"/>
      <c r="FM74" s="417"/>
      <c r="FN74" s="417"/>
      <c r="FO74" s="417"/>
      <c r="FP74" s="417"/>
      <c r="FQ74" s="417"/>
      <c r="FR74" s="417"/>
      <c r="FS74" s="417"/>
      <c r="FT74" s="417"/>
      <c r="FU74" s="417"/>
      <c r="FV74" s="417"/>
      <c r="FW74" s="417"/>
      <c r="FX74" s="417"/>
      <c r="FY74" s="417"/>
      <c r="FZ74" s="417"/>
      <c r="GA74" s="417"/>
      <c r="GB74" s="417"/>
      <c r="GC74" s="417"/>
      <c r="GD74" s="417"/>
      <c r="GE74" s="417"/>
      <c r="GF74" s="417"/>
      <c r="GG74" s="417"/>
      <c r="GH74" s="417"/>
      <c r="GI74" s="417"/>
      <c r="GJ74" s="417"/>
      <c r="GK74" s="417"/>
      <c r="GL74" s="417"/>
      <c r="GM74" s="417"/>
      <c r="GN74" s="417"/>
      <c r="GO74" s="417"/>
      <c r="GP74" s="417"/>
      <c r="GQ74" s="417"/>
      <c r="GR74" s="417"/>
      <c r="GS74" s="417"/>
      <c r="GT74" s="417"/>
      <c r="GU74" s="417"/>
      <c r="GV74" s="417"/>
      <c r="GW74" s="417"/>
      <c r="GX74" s="417"/>
      <c r="GY74" s="417"/>
      <c r="GZ74" s="417"/>
      <c r="HA74" s="417"/>
      <c r="HB74" s="417"/>
      <c r="HC74" s="417"/>
      <c r="HD74" s="417"/>
      <c r="HE74" s="417"/>
      <c r="HF74" s="417"/>
      <c r="HG74" s="417"/>
      <c r="HH74" s="417"/>
      <c r="HI74" s="417"/>
      <c r="HJ74" s="417"/>
      <c r="HK74" s="417"/>
      <c r="HL74" s="417"/>
      <c r="HM74" s="417"/>
      <c r="HN74" s="417"/>
      <c r="HO74" s="417"/>
      <c r="HP74" s="417"/>
      <c r="HQ74" s="417"/>
      <c r="HR74" s="417"/>
      <c r="HS74" s="417"/>
      <c r="HT74" s="417"/>
      <c r="HU74" s="417"/>
      <c r="HV74" s="417"/>
      <c r="HW74" s="417"/>
      <c r="HX74" s="417"/>
      <c r="HY74" s="417"/>
      <c r="HZ74" s="417"/>
      <c r="IA74" s="417"/>
      <c r="IB74" s="417"/>
      <c r="IC74" s="417"/>
      <c r="ID74" s="417"/>
      <c r="IE74" s="417"/>
      <c r="IF74" s="417"/>
      <c r="IG74" s="417"/>
      <c r="IH74" s="417"/>
      <c r="II74" s="417"/>
      <c r="IJ74" s="417"/>
      <c r="IK74" s="417"/>
      <c r="IL74" s="417"/>
      <c r="IM74" s="417"/>
      <c r="IN74" s="417"/>
      <c r="IO74" s="417"/>
      <c r="IP74" s="417"/>
      <c r="IQ74" s="417"/>
      <c r="IR74" s="417"/>
      <c r="IS74" s="417"/>
      <c r="IT74" s="417"/>
      <c r="IU74" s="417"/>
      <c r="IV74" s="417"/>
      <c r="IW74" s="417"/>
      <c r="IX74" s="417"/>
      <c r="IY74" s="417"/>
      <c r="IZ74" s="417"/>
      <c r="JA74" s="417"/>
      <c r="JB74" s="417"/>
      <c r="JC74" s="417"/>
      <c r="JD74" s="417"/>
      <c r="JE74" s="417"/>
      <c r="JF74" s="417"/>
      <c r="JG74" s="417"/>
      <c r="JH74" s="417"/>
      <c r="JI74" s="417"/>
      <c r="JJ74" s="417"/>
      <c r="JK74" s="417"/>
      <c r="JL74" s="417"/>
      <c r="JM74" s="417"/>
      <c r="JN74" s="417"/>
      <c r="JO74" s="417"/>
      <c r="JP74" s="417"/>
      <c r="JQ74" s="417"/>
      <c r="JR74" s="417"/>
      <c r="JS74" s="417"/>
      <c r="JT74" s="417"/>
      <c r="JU74" s="417"/>
      <c r="JV74" s="417"/>
      <c r="JW74" s="417"/>
      <c r="JX74" s="417"/>
      <c r="JY74" s="417"/>
      <c r="JZ74" s="417"/>
      <c r="KA74" s="417"/>
      <c r="KB74" s="417"/>
      <c r="KC74" s="417"/>
      <c r="KD74" s="417"/>
      <c r="KE74" s="417"/>
      <c r="KF74" s="417"/>
      <c r="KG74" s="417"/>
      <c r="KH74" s="417"/>
      <c r="KI74" s="417"/>
      <c r="KJ74" s="417"/>
      <c r="KK74" s="417"/>
      <c r="KL74" s="417"/>
      <c r="KM74" s="417"/>
      <c r="KN74" s="1188"/>
      <c r="KO74" s="417"/>
      <c r="KP74" s="417"/>
      <c r="KQ74" s="417"/>
      <c r="KR74" s="417"/>
      <c r="KS74" s="417"/>
      <c r="KT74" s="417"/>
      <c r="KU74" s="417"/>
      <c r="KV74" s="417"/>
      <c r="KW74" s="417"/>
      <c r="KX74" s="417"/>
      <c r="KY74" s="417"/>
      <c r="KZ74" s="417"/>
      <c r="LA74" s="417"/>
      <c r="LB74" s="417"/>
      <c r="LC74" s="417"/>
      <c r="LD74" s="417"/>
      <c r="LE74" s="417"/>
      <c r="LF74" s="417"/>
      <c r="LG74" s="417"/>
      <c r="LH74" s="417"/>
      <c r="LI74" s="417"/>
      <c r="LJ74" s="417"/>
      <c r="LK74" s="417"/>
      <c r="LL74" s="417"/>
      <c r="LM74" s="417"/>
      <c r="LN74" s="417"/>
      <c r="LO74" s="1223"/>
      <c r="LP74" s="1223"/>
      <c r="LQ74" s="417"/>
      <c r="LR74" s="417"/>
      <c r="LS74" s="417"/>
      <c r="LT74" s="417"/>
      <c r="LU74" s="417"/>
      <c r="LV74" s="417"/>
      <c r="LW74" s="417"/>
      <c r="LX74" s="417"/>
      <c r="LY74" s="417"/>
      <c r="LZ74" s="417"/>
      <c r="MA74" s="417"/>
      <c r="MB74" s="417"/>
      <c r="MC74" s="417"/>
      <c r="MD74" s="417"/>
      <c r="ME74" s="417"/>
      <c r="MF74" s="417"/>
      <c r="MG74" s="417"/>
      <c r="MH74" s="417"/>
      <c r="MI74" s="417"/>
      <c r="MJ74" s="417"/>
      <c r="MK74" s="417"/>
      <c r="ML74" s="417"/>
      <c r="MM74" s="417"/>
      <c r="MN74" s="417"/>
      <c r="MO74" s="417"/>
      <c r="MP74" s="417"/>
      <c r="MQ74" s="417"/>
      <c r="MR74" s="417"/>
      <c r="MS74" s="417"/>
      <c r="MT74" s="417"/>
      <c r="MU74" s="417"/>
      <c r="MV74" s="417"/>
      <c r="MW74" s="417"/>
      <c r="MX74" s="417"/>
      <c r="MY74" s="417"/>
      <c r="MZ74" s="417"/>
      <c r="NA74" s="417"/>
      <c r="NB74" s="417"/>
      <c r="NC74" s="417"/>
      <c r="ND74" s="417"/>
      <c r="NE74" s="417"/>
      <c r="NF74" s="417"/>
      <c r="NG74" s="417"/>
      <c r="NH74" s="417"/>
    </row>
    <row r="75" spans="1:372" ht="15" customHeight="1">
      <c r="A75" s="62" t="s">
        <v>741</v>
      </c>
      <c r="B75" s="417"/>
      <c r="C75" s="417">
        <v>0</v>
      </c>
      <c r="D75" s="417">
        <v>42</v>
      </c>
      <c r="E75" s="417">
        <v>2</v>
      </c>
      <c r="F75" s="417">
        <v>2</v>
      </c>
      <c r="G75" s="417"/>
      <c r="H75" s="417"/>
      <c r="I75" s="417">
        <v>0</v>
      </c>
      <c r="J75" s="417">
        <v>0</v>
      </c>
      <c r="K75" s="417">
        <v>0</v>
      </c>
      <c r="L75" s="417">
        <v>0</v>
      </c>
      <c r="M75" s="417">
        <v>0</v>
      </c>
      <c r="N75" s="417"/>
      <c r="O75" s="417"/>
      <c r="P75" s="417">
        <v>0</v>
      </c>
      <c r="Q75" s="417">
        <v>0</v>
      </c>
      <c r="R75" s="417">
        <v>0</v>
      </c>
      <c r="S75" s="417">
        <v>0</v>
      </c>
      <c r="T75" s="417">
        <v>0</v>
      </c>
      <c r="U75" s="417"/>
      <c r="V75" s="417"/>
      <c r="W75" s="417">
        <v>0</v>
      </c>
      <c r="X75" s="417">
        <v>0</v>
      </c>
      <c r="Y75" s="417">
        <v>0</v>
      </c>
      <c r="Z75" s="417">
        <v>0</v>
      </c>
      <c r="AA75" s="417">
        <v>0</v>
      </c>
      <c r="AB75" s="417"/>
      <c r="AC75" s="417"/>
      <c r="AD75" s="417">
        <v>0</v>
      </c>
      <c r="AE75" s="417">
        <v>0</v>
      </c>
      <c r="AF75" s="417">
        <v>0</v>
      </c>
      <c r="AG75" s="417">
        <v>0</v>
      </c>
      <c r="AH75" s="417">
        <v>7</v>
      </c>
      <c r="AI75" s="417"/>
      <c r="AJ75" s="417"/>
      <c r="AK75" s="417">
        <v>0</v>
      </c>
      <c r="AL75" s="417">
        <v>0</v>
      </c>
      <c r="AM75" s="417">
        <v>0</v>
      </c>
      <c r="AN75" s="417">
        <v>0</v>
      </c>
      <c r="AO75" s="417">
        <v>2</v>
      </c>
      <c r="AP75" s="417"/>
      <c r="AQ75" s="417"/>
      <c r="AR75" s="417">
        <v>0</v>
      </c>
      <c r="AS75" s="417">
        <v>0</v>
      </c>
      <c r="AT75" s="417">
        <v>139</v>
      </c>
      <c r="AU75" s="417">
        <v>9</v>
      </c>
      <c r="AV75" s="417">
        <v>165</v>
      </c>
      <c r="AW75" s="417"/>
      <c r="AX75" s="417"/>
      <c r="AY75" s="417">
        <v>0</v>
      </c>
      <c r="AZ75" s="417">
        <v>0</v>
      </c>
      <c r="BA75" s="417">
        <v>172</v>
      </c>
      <c r="BB75" s="417">
        <v>49</v>
      </c>
      <c r="BC75" s="417">
        <v>215</v>
      </c>
      <c r="BD75" s="417"/>
      <c r="BE75" s="417"/>
      <c r="BF75" s="417">
        <v>1</v>
      </c>
      <c r="BG75" s="417">
        <v>1</v>
      </c>
      <c r="BH75" s="417">
        <v>28</v>
      </c>
      <c r="BI75" s="417">
        <v>112</v>
      </c>
      <c r="BJ75" s="417">
        <v>0</v>
      </c>
      <c r="BK75" s="417"/>
      <c r="BL75" s="417"/>
      <c r="BM75" s="417"/>
      <c r="BN75" s="417">
        <v>0</v>
      </c>
      <c r="BO75" s="417">
        <v>0</v>
      </c>
      <c r="BP75" s="417">
        <v>0</v>
      </c>
      <c r="BQ75" s="417">
        <v>0</v>
      </c>
      <c r="BR75" s="417"/>
      <c r="BS75" s="417"/>
      <c r="BT75" s="417">
        <v>0</v>
      </c>
      <c r="BU75" s="417">
        <v>0</v>
      </c>
      <c r="BV75" s="417">
        <v>0</v>
      </c>
      <c r="BW75" s="417">
        <v>0</v>
      </c>
      <c r="BX75" s="417">
        <v>0</v>
      </c>
      <c r="BY75" s="417"/>
      <c r="BZ75" s="417"/>
      <c r="CA75" s="417">
        <v>0</v>
      </c>
      <c r="CB75" s="417">
        <v>0</v>
      </c>
      <c r="CC75" s="417">
        <v>0</v>
      </c>
      <c r="CD75" s="417">
        <v>0</v>
      </c>
      <c r="CE75" s="417">
        <v>0</v>
      </c>
      <c r="CF75" s="417"/>
      <c r="CG75" s="417"/>
      <c r="CH75" s="417">
        <v>0</v>
      </c>
      <c r="CI75" s="417">
        <v>0</v>
      </c>
      <c r="CJ75" s="417">
        <v>0</v>
      </c>
      <c r="CK75" s="417">
        <v>0</v>
      </c>
      <c r="CL75" s="417">
        <v>0</v>
      </c>
      <c r="CM75" s="417"/>
      <c r="CN75" s="417"/>
      <c r="CO75" s="417">
        <v>0</v>
      </c>
      <c r="CP75" s="417">
        <v>0</v>
      </c>
      <c r="CQ75" s="417">
        <v>0</v>
      </c>
      <c r="CR75" s="417">
        <v>1</v>
      </c>
      <c r="CS75" s="417">
        <v>0</v>
      </c>
      <c r="CT75" s="417"/>
      <c r="CU75" s="417"/>
      <c r="CV75" s="417"/>
      <c r="CW75" s="417">
        <v>0</v>
      </c>
      <c r="CX75" s="417">
        <v>0</v>
      </c>
      <c r="CY75" s="417">
        <v>0</v>
      </c>
      <c r="CZ75" s="417">
        <v>0</v>
      </c>
      <c r="DA75" s="417"/>
      <c r="DB75" s="417"/>
      <c r="DC75" s="417">
        <v>0</v>
      </c>
      <c r="DD75" s="417">
        <v>0</v>
      </c>
      <c r="DE75" s="417">
        <v>0</v>
      </c>
      <c r="DF75" s="417">
        <v>0</v>
      </c>
      <c r="DG75" s="417">
        <v>0</v>
      </c>
      <c r="DH75" s="417"/>
      <c r="DI75" s="417"/>
      <c r="DJ75" s="417">
        <v>0</v>
      </c>
      <c r="DK75" s="417">
        <v>0</v>
      </c>
      <c r="DL75" s="417">
        <v>0</v>
      </c>
      <c r="DM75" s="417">
        <v>0</v>
      </c>
      <c r="DN75" s="417">
        <v>0</v>
      </c>
      <c r="DO75" s="417"/>
      <c r="DP75" s="417"/>
      <c r="DQ75" s="417">
        <v>0</v>
      </c>
      <c r="DR75" s="417">
        <v>0</v>
      </c>
      <c r="DS75" s="417">
        <v>0</v>
      </c>
      <c r="DT75" s="417">
        <v>0</v>
      </c>
      <c r="DU75" s="417">
        <v>0</v>
      </c>
      <c r="DV75" s="417"/>
      <c r="DW75" s="417"/>
      <c r="DX75" s="417">
        <v>0</v>
      </c>
      <c r="DY75" s="417">
        <v>0</v>
      </c>
      <c r="DZ75" s="417">
        <v>0</v>
      </c>
      <c r="EA75" s="417">
        <v>0</v>
      </c>
      <c r="EB75" s="417">
        <v>0</v>
      </c>
      <c r="EC75" s="417"/>
      <c r="ED75" s="417"/>
      <c r="EE75" s="417">
        <v>0</v>
      </c>
      <c r="EF75" s="417">
        <v>0</v>
      </c>
      <c r="EG75" s="417"/>
      <c r="EH75" s="417"/>
      <c r="EI75" s="417"/>
      <c r="EJ75" s="417"/>
      <c r="EK75" s="417"/>
      <c r="EL75" s="417"/>
      <c r="EM75" s="417"/>
      <c r="EN75" s="417"/>
      <c r="EO75" s="417"/>
      <c r="EP75" s="417"/>
      <c r="EQ75" s="417"/>
      <c r="ER75" s="417"/>
      <c r="ES75" s="417"/>
      <c r="ET75" s="417"/>
      <c r="EU75" s="417"/>
      <c r="EV75" s="417"/>
      <c r="EW75" s="417"/>
      <c r="EX75" s="417"/>
      <c r="EY75" s="417"/>
      <c r="EZ75" s="417"/>
      <c r="FA75" s="417"/>
      <c r="FB75" s="417"/>
      <c r="FC75" s="417"/>
      <c r="FD75" s="417"/>
      <c r="FE75" s="417"/>
      <c r="FF75" s="417"/>
      <c r="FG75" s="417"/>
      <c r="FH75" s="417"/>
      <c r="FI75" s="417"/>
      <c r="FJ75" s="417"/>
      <c r="FK75" s="417"/>
      <c r="FL75" s="417"/>
      <c r="FM75" s="417"/>
      <c r="FN75" s="417"/>
      <c r="FO75" s="417"/>
      <c r="FP75" s="417"/>
      <c r="FQ75" s="417"/>
      <c r="FR75" s="417"/>
      <c r="FS75" s="417"/>
      <c r="FT75" s="417"/>
      <c r="FU75" s="417"/>
      <c r="FV75" s="417"/>
      <c r="FW75" s="417"/>
      <c r="FX75" s="417"/>
      <c r="FY75" s="417"/>
      <c r="FZ75" s="417"/>
      <c r="GA75" s="417"/>
      <c r="GB75" s="417"/>
      <c r="GC75" s="417"/>
      <c r="GD75" s="417"/>
      <c r="GE75" s="417"/>
      <c r="GF75" s="417"/>
      <c r="GG75" s="417"/>
      <c r="GH75" s="417"/>
      <c r="GI75" s="417"/>
      <c r="GJ75" s="417"/>
      <c r="GK75" s="417"/>
      <c r="GL75" s="417"/>
      <c r="GM75" s="417"/>
      <c r="GN75" s="417"/>
      <c r="GO75" s="417"/>
      <c r="GP75" s="417"/>
      <c r="GQ75" s="417"/>
      <c r="GR75" s="417"/>
      <c r="GS75" s="417"/>
      <c r="GT75" s="417"/>
      <c r="GU75" s="417"/>
      <c r="GV75" s="417"/>
      <c r="GW75" s="417"/>
      <c r="GX75" s="417"/>
      <c r="GY75" s="417"/>
      <c r="GZ75" s="417"/>
      <c r="HA75" s="417"/>
      <c r="HB75" s="417"/>
      <c r="HC75" s="417"/>
      <c r="HD75" s="417"/>
      <c r="HE75" s="417"/>
      <c r="HF75" s="417"/>
      <c r="HG75" s="417"/>
      <c r="HH75" s="417"/>
      <c r="HI75" s="417"/>
      <c r="HJ75" s="417"/>
      <c r="HK75" s="417"/>
      <c r="HL75" s="417"/>
      <c r="HM75" s="417"/>
      <c r="HN75" s="417"/>
      <c r="HO75" s="417"/>
      <c r="HP75" s="417"/>
      <c r="HQ75" s="417"/>
      <c r="HR75" s="417"/>
      <c r="HS75" s="417"/>
      <c r="HT75" s="417"/>
      <c r="HU75" s="417"/>
      <c r="HV75" s="417"/>
      <c r="HW75" s="417"/>
      <c r="HX75" s="417"/>
      <c r="HY75" s="417"/>
      <c r="HZ75" s="417"/>
      <c r="IA75" s="417"/>
      <c r="IB75" s="417"/>
      <c r="IC75" s="417"/>
      <c r="ID75" s="417"/>
      <c r="IE75" s="417"/>
      <c r="IF75" s="417"/>
      <c r="IG75" s="417"/>
      <c r="IH75" s="417"/>
      <c r="II75" s="417"/>
      <c r="IJ75" s="417"/>
      <c r="IK75" s="417"/>
      <c r="IL75" s="417"/>
      <c r="IM75" s="417"/>
      <c r="IN75" s="417"/>
      <c r="IO75" s="417"/>
      <c r="IP75" s="417"/>
      <c r="IQ75" s="417"/>
      <c r="IR75" s="417"/>
      <c r="IS75" s="417"/>
      <c r="IT75" s="417"/>
      <c r="IU75" s="417"/>
      <c r="IV75" s="417"/>
      <c r="IW75" s="417"/>
      <c r="IX75" s="417"/>
      <c r="IY75" s="417"/>
      <c r="IZ75" s="417"/>
      <c r="JA75" s="417"/>
      <c r="JB75" s="417"/>
      <c r="JC75" s="417"/>
      <c r="JD75" s="417"/>
      <c r="JE75" s="417"/>
      <c r="JF75" s="417"/>
      <c r="JG75" s="417"/>
      <c r="JH75" s="417"/>
      <c r="JI75" s="417"/>
      <c r="JJ75" s="417"/>
      <c r="JK75" s="417"/>
      <c r="JL75" s="417"/>
      <c r="JM75" s="417"/>
      <c r="JN75" s="417"/>
      <c r="JO75" s="417"/>
      <c r="JP75" s="417"/>
      <c r="JQ75" s="417"/>
      <c r="JR75" s="417"/>
      <c r="JS75" s="417"/>
      <c r="JT75" s="417"/>
      <c r="JU75" s="417"/>
      <c r="JV75" s="417"/>
      <c r="JW75" s="417"/>
      <c r="JX75" s="417"/>
      <c r="JY75" s="417"/>
      <c r="JZ75" s="417"/>
      <c r="KA75" s="417"/>
      <c r="KB75" s="417"/>
      <c r="KC75" s="417"/>
      <c r="KD75" s="417"/>
      <c r="KE75" s="417"/>
      <c r="KF75" s="417"/>
      <c r="KG75" s="417"/>
      <c r="KH75" s="417"/>
      <c r="KI75" s="417"/>
      <c r="KJ75" s="417"/>
      <c r="KK75" s="417"/>
      <c r="KL75" s="417"/>
      <c r="KM75" s="417"/>
      <c r="KN75" s="1188"/>
      <c r="KO75" s="417"/>
      <c r="KP75" s="417"/>
      <c r="KQ75" s="417"/>
      <c r="KR75" s="417"/>
      <c r="KS75" s="417"/>
      <c r="KT75" s="417"/>
      <c r="KU75" s="417"/>
      <c r="KV75" s="417"/>
      <c r="KW75" s="417"/>
      <c r="KX75" s="417"/>
      <c r="KY75" s="417"/>
      <c r="KZ75" s="417"/>
      <c r="LA75" s="417"/>
      <c r="LB75" s="417"/>
      <c r="LC75" s="417"/>
      <c r="LD75" s="417"/>
      <c r="LE75" s="417"/>
      <c r="LF75" s="417"/>
      <c r="LG75" s="417"/>
      <c r="LH75" s="417"/>
      <c r="LI75" s="417"/>
      <c r="LJ75" s="417"/>
      <c r="LK75" s="417"/>
      <c r="LL75" s="417"/>
      <c r="LM75" s="417"/>
      <c r="LN75" s="417"/>
      <c r="LO75" s="1223"/>
      <c r="LP75" s="1223"/>
      <c r="LQ75" s="417"/>
      <c r="LR75" s="417"/>
      <c r="LS75" s="417"/>
      <c r="LT75" s="417"/>
      <c r="LU75" s="417"/>
      <c r="LV75" s="417"/>
      <c r="LW75" s="417"/>
      <c r="LX75" s="417"/>
      <c r="LY75" s="417"/>
      <c r="LZ75" s="417"/>
      <c r="MA75" s="417"/>
      <c r="MB75" s="417"/>
      <c r="MC75" s="417"/>
      <c r="MD75" s="417"/>
      <c r="ME75" s="417"/>
      <c r="MF75" s="417"/>
      <c r="MG75" s="417"/>
      <c r="MH75" s="417"/>
      <c r="MI75" s="417"/>
      <c r="MJ75" s="417"/>
      <c r="MK75" s="417"/>
      <c r="ML75" s="417"/>
      <c r="MM75" s="417"/>
      <c r="MN75" s="417"/>
      <c r="MO75" s="417"/>
      <c r="MP75" s="417"/>
      <c r="MQ75" s="417"/>
      <c r="MR75" s="417"/>
      <c r="MS75" s="417"/>
      <c r="MT75" s="417"/>
      <c r="MU75" s="417"/>
      <c r="MV75" s="417"/>
      <c r="MW75" s="417"/>
      <c r="MX75" s="417"/>
      <c r="MY75" s="417"/>
      <c r="MZ75" s="417"/>
      <c r="NA75" s="417"/>
      <c r="NB75" s="417"/>
      <c r="NC75" s="417"/>
      <c r="ND75" s="417"/>
      <c r="NE75" s="417"/>
      <c r="NF75" s="417"/>
      <c r="NG75" s="417"/>
      <c r="NH75" s="417"/>
    </row>
    <row r="76" spans="1:372" ht="15" customHeight="1">
      <c r="A76" s="62" t="s">
        <v>742</v>
      </c>
      <c r="B76" s="417">
        <f>B73-B74-B80-B81-B79</f>
        <v>0</v>
      </c>
      <c r="C76" s="417">
        <f t="shared" ref="C76:AF76" si="684">C73-C74-C80-C81-C79</f>
        <v>41373</v>
      </c>
      <c r="D76" s="417">
        <f t="shared" si="684"/>
        <v>41559</v>
      </c>
      <c r="E76" s="417">
        <f t="shared" si="684"/>
        <v>42270</v>
      </c>
      <c r="F76" s="417">
        <f t="shared" si="684"/>
        <v>42370</v>
      </c>
      <c r="G76" s="417">
        <f t="shared" si="684"/>
        <v>0</v>
      </c>
      <c r="H76" s="417">
        <f t="shared" si="684"/>
        <v>0</v>
      </c>
      <c r="I76" s="417">
        <f t="shared" si="684"/>
        <v>42550</v>
      </c>
      <c r="J76" s="417">
        <f t="shared" si="684"/>
        <v>42200</v>
      </c>
      <c r="K76" s="417">
        <f t="shared" si="684"/>
        <v>42461</v>
      </c>
      <c r="L76" s="417">
        <f t="shared" si="684"/>
        <v>42553</v>
      </c>
      <c r="M76" s="417">
        <f t="shared" si="684"/>
        <v>42658</v>
      </c>
      <c r="N76" s="417">
        <f t="shared" si="684"/>
        <v>0</v>
      </c>
      <c r="O76" s="417">
        <f t="shared" si="684"/>
        <v>0</v>
      </c>
      <c r="P76" s="417">
        <f t="shared" si="684"/>
        <v>42963</v>
      </c>
      <c r="Q76" s="417">
        <f t="shared" si="684"/>
        <v>43001</v>
      </c>
      <c r="R76" s="417">
        <f t="shared" si="684"/>
        <v>43088</v>
      </c>
      <c r="S76" s="417">
        <f t="shared" si="684"/>
        <v>43091</v>
      </c>
      <c r="T76" s="417">
        <f t="shared" si="684"/>
        <v>43453</v>
      </c>
      <c r="U76" s="417">
        <f t="shared" si="684"/>
        <v>0</v>
      </c>
      <c r="V76" s="417">
        <f t="shared" si="684"/>
        <v>0</v>
      </c>
      <c r="W76" s="417">
        <f t="shared" si="684"/>
        <v>43802</v>
      </c>
      <c r="X76" s="417">
        <f t="shared" si="684"/>
        <v>43817</v>
      </c>
      <c r="Y76" s="417">
        <f t="shared" si="684"/>
        <v>43629</v>
      </c>
      <c r="Z76" s="417">
        <f t="shared" si="684"/>
        <v>43836</v>
      </c>
      <c r="AA76" s="417">
        <f t="shared" si="684"/>
        <v>43578</v>
      </c>
      <c r="AB76" s="417">
        <f t="shared" si="684"/>
        <v>0</v>
      </c>
      <c r="AC76" s="417">
        <f t="shared" si="684"/>
        <v>0</v>
      </c>
      <c r="AD76" s="417">
        <f t="shared" si="684"/>
        <v>43636</v>
      </c>
      <c r="AE76" s="417">
        <f t="shared" si="684"/>
        <v>43560</v>
      </c>
      <c r="AF76" s="417">
        <f t="shared" si="684"/>
        <v>43575</v>
      </c>
      <c r="AG76" s="417">
        <f t="shared" ref="AG76:BC76" si="685">AG73-AG74-AG80-AG81-AG79</f>
        <v>42256</v>
      </c>
      <c r="AH76" s="417">
        <f t="shared" si="685"/>
        <v>42510</v>
      </c>
      <c r="AI76" s="417">
        <f t="shared" si="685"/>
        <v>0</v>
      </c>
      <c r="AJ76" s="417">
        <f t="shared" si="685"/>
        <v>0</v>
      </c>
      <c r="AK76" s="417">
        <f t="shared" si="685"/>
        <v>43007</v>
      </c>
      <c r="AL76" s="417">
        <f t="shared" si="685"/>
        <v>42048</v>
      </c>
      <c r="AM76" s="417">
        <f t="shared" si="685"/>
        <v>41542</v>
      </c>
      <c r="AN76" s="417">
        <f t="shared" si="685"/>
        <v>41687</v>
      </c>
      <c r="AO76" s="417">
        <f t="shared" si="685"/>
        <v>41658</v>
      </c>
      <c r="AP76" s="417">
        <f t="shared" si="685"/>
        <v>0</v>
      </c>
      <c r="AQ76" s="417">
        <f t="shared" si="685"/>
        <v>0</v>
      </c>
      <c r="AR76" s="417">
        <f t="shared" si="685"/>
        <v>42025</v>
      </c>
      <c r="AS76" s="417">
        <f t="shared" si="685"/>
        <v>42199</v>
      </c>
      <c r="AT76" s="417">
        <f t="shared" si="685"/>
        <v>41233</v>
      </c>
      <c r="AU76" s="417">
        <f t="shared" si="685"/>
        <v>38942</v>
      </c>
      <c r="AV76" s="417">
        <f t="shared" si="685"/>
        <v>36065</v>
      </c>
      <c r="AW76" s="417">
        <f t="shared" si="685"/>
        <v>0</v>
      </c>
      <c r="AX76" s="417">
        <f t="shared" si="685"/>
        <v>0</v>
      </c>
      <c r="AY76" s="417">
        <f t="shared" si="685"/>
        <v>37163</v>
      </c>
      <c r="AZ76" s="417">
        <f t="shared" si="685"/>
        <v>36386</v>
      </c>
      <c r="BA76" s="417">
        <f t="shared" si="685"/>
        <v>36859</v>
      </c>
      <c r="BB76" s="417">
        <f t="shared" si="685"/>
        <v>36791</v>
      </c>
      <c r="BC76" s="417">
        <f t="shared" si="685"/>
        <v>36738</v>
      </c>
      <c r="BD76" s="417">
        <f t="shared" ref="BD76:DO76" si="686">BD73-BD74-BD80-BD81-BD79</f>
        <v>0</v>
      </c>
      <c r="BE76" s="417">
        <f t="shared" si="686"/>
        <v>0</v>
      </c>
      <c r="BF76" s="417">
        <f t="shared" si="686"/>
        <v>37416</v>
      </c>
      <c r="BG76" s="417">
        <f t="shared" si="686"/>
        <v>37743</v>
      </c>
      <c r="BH76" s="417">
        <f t="shared" si="686"/>
        <v>37339</v>
      </c>
      <c r="BI76" s="417">
        <f t="shared" si="686"/>
        <v>37225</v>
      </c>
      <c r="BJ76" s="417">
        <f t="shared" si="686"/>
        <v>37250</v>
      </c>
      <c r="BK76" s="417">
        <f t="shared" si="686"/>
        <v>0</v>
      </c>
      <c r="BL76" s="417">
        <f t="shared" si="686"/>
        <v>0</v>
      </c>
      <c r="BM76" s="417">
        <f t="shared" si="686"/>
        <v>0</v>
      </c>
      <c r="BN76" s="417">
        <f t="shared" si="686"/>
        <v>37102</v>
      </c>
      <c r="BO76" s="417">
        <f t="shared" si="686"/>
        <v>37270</v>
      </c>
      <c r="BP76" s="417">
        <f t="shared" si="686"/>
        <v>37427</v>
      </c>
      <c r="BQ76" s="417">
        <f t="shared" si="686"/>
        <v>37508</v>
      </c>
      <c r="BR76" s="417">
        <f t="shared" si="686"/>
        <v>0</v>
      </c>
      <c r="BS76" s="417">
        <f t="shared" si="686"/>
        <v>0</v>
      </c>
      <c r="BT76" s="417">
        <f t="shared" si="686"/>
        <v>37848</v>
      </c>
      <c r="BU76" s="417">
        <f t="shared" si="686"/>
        <v>37875</v>
      </c>
      <c r="BV76" s="417">
        <f t="shared" si="686"/>
        <v>38056</v>
      </c>
      <c r="BW76" s="417">
        <f t="shared" si="686"/>
        <v>38186</v>
      </c>
      <c r="BX76" s="417">
        <f t="shared" si="686"/>
        <v>38310</v>
      </c>
      <c r="BY76" s="417">
        <f t="shared" si="686"/>
        <v>0</v>
      </c>
      <c r="BZ76" s="417">
        <f t="shared" si="686"/>
        <v>0</v>
      </c>
      <c r="CA76" s="417">
        <f t="shared" ref="CA76:CB76" si="687">CA73-CA74-CA80-CA81-CA79</f>
        <v>38690</v>
      </c>
      <c r="CB76" s="417">
        <f t="shared" si="687"/>
        <v>38868</v>
      </c>
      <c r="CC76" s="417">
        <f t="shared" si="686"/>
        <v>39123</v>
      </c>
      <c r="CD76" s="417">
        <f t="shared" si="686"/>
        <v>39370</v>
      </c>
      <c r="CE76" s="417">
        <f t="shared" si="686"/>
        <v>39732</v>
      </c>
      <c r="CF76" s="417">
        <f t="shared" si="686"/>
        <v>0</v>
      </c>
      <c r="CG76" s="417">
        <f t="shared" si="686"/>
        <v>0</v>
      </c>
      <c r="CH76" s="417">
        <f t="shared" si="686"/>
        <v>40440</v>
      </c>
      <c r="CI76" s="417">
        <f t="shared" si="686"/>
        <v>40913</v>
      </c>
      <c r="CJ76" s="417">
        <f t="shared" si="686"/>
        <v>41435</v>
      </c>
      <c r="CK76" s="417">
        <f t="shared" si="686"/>
        <v>41614</v>
      </c>
      <c r="CL76" s="417">
        <f>CL73-CL74-CL80-CL81-CL79</f>
        <v>42016</v>
      </c>
      <c r="CM76" s="417">
        <f t="shared" si="686"/>
        <v>0</v>
      </c>
      <c r="CN76" s="417">
        <f t="shared" si="686"/>
        <v>0</v>
      </c>
      <c r="CO76" s="417">
        <f t="shared" si="686"/>
        <v>42541</v>
      </c>
      <c r="CP76" s="417">
        <f t="shared" si="686"/>
        <v>42609</v>
      </c>
      <c r="CQ76" s="417">
        <f t="shared" si="686"/>
        <v>40463</v>
      </c>
      <c r="CR76" s="417">
        <f t="shared" si="686"/>
        <v>40690</v>
      </c>
      <c r="CS76" s="417">
        <f t="shared" si="686"/>
        <v>40799</v>
      </c>
      <c r="CT76" s="417">
        <f t="shared" si="686"/>
        <v>0</v>
      </c>
      <c r="CU76" s="417">
        <f t="shared" si="686"/>
        <v>0</v>
      </c>
      <c r="CV76" s="417">
        <f t="shared" si="686"/>
        <v>0</v>
      </c>
      <c r="CW76" s="417">
        <f t="shared" si="686"/>
        <v>41355</v>
      </c>
      <c r="CX76" s="417">
        <f t="shared" si="686"/>
        <v>41491</v>
      </c>
      <c r="CY76" s="417">
        <f t="shared" si="686"/>
        <v>41830</v>
      </c>
      <c r="CZ76" s="417">
        <f t="shared" si="686"/>
        <v>42619</v>
      </c>
      <c r="DA76" s="417">
        <f t="shared" si="686"/>
        <v>0</v>
      </c>
      <c r="DB76" s="417">
        <f t="shared" si="686"/>
        <v>0</v>
      </c>
      <c r="DC76" s="417">
        <f t="shared" si="686"/>
        <v>43334</v>
      </c>
      <c r="DD76" s="417">
        <f t="shared" si="686"/>
        <v>44240</v>
      </c>
      <c r="DE76" s="417">
        <f t="shared" si="686"/>
        <v>44536</v>
      </c>
      <c r="DF76" s="417">
        <f t="shared" si="686"/>
        <v>44835</v>
      </c>
      <c r="DG76" s="417">
        <f t="shared" si="686"/>
        <v>45351</v>
      </c>
      <c r="DH76" s="417">
        <f t="shared" si="686"/>
        <v>0</v>
      </c>
      <c r="DI76" s="417">
        <f t="shared" si="686"/>
        <v>0</v>
      </c>
      <c r="DJ76" s="417">
        <f t="shared" si="686"/>
        <v>46501</v>
      </c>
      <c r="DK76" s="417">
        <f t="shared" si="686"/>
        <v>46949</v>
      </c>
      <c r="DL76" s="417">
        <f t="shared" si="686"/>
        <v>47441</v>
      </c>
      <c r="DM76" s="417">
        <f t="shared" si="686"/>
        <v>47924</v>
      </c>
      <c r="DN76" s="417">
        <f t="shared" si="686"/>
        <v>48176</v>
      </c>
      <c r="DO76" s="417">
        <f t="shared" si="686"/>
        <v>0</v>
      </c>
      <c r="DP76" s="417">
        <f t="shared" ref="DP76:EZ76" si="688">DP73-DP74-DP80-DP81-DP79</f>
        <v>0</v>
      </c>
      <c r="DQ76" s="417">
        <f t="shared" si="688"/>
        <v>48666</v>
      </c>
      <c r="DR76" s="417">
        <f t="shared" si="688"/>
        <v>48706</v>
      </c>
      <c r="DS76" s="417">
        <f t="shared" si="688"/>
        <v>48790</v>
      </c>
      <c r="DT76" s="417">
        <f t="shared" si="688"/>
        <v>48952</v>
      </c>
      <c r="DU76" s="417">
        <v>49002</v>
      </c>
      <c r="DV76" s="417">
        <f t="shared" si="688"/>
        <v>0</v>
      </c>
      <c r="DW76" s="417">
        <f t="shared" si="688"/>
        <v>0</v>
      </c>
      <c r="DX76" s="417">
        <f t="shared" si="688"/>
        <v>48879</v>
      </c>
      <c r="DY76" s="417">
        <f t="shared" si="688"/>
        <v>48642</v>
      </c>
      <c r="DZ76" s="417">
        <f t="shared" si="688"/>
        <v>48773</v>
      </c>
      <c r="EA76" s="417">
        <f t="shared" si="688"/>
        <v>48915</v>
      </c>
      <c r="EB76" s="417">
        <f t="shared" si="688"/>
        <v>46337</v>
      </c>
      <c r="EC76" s="417">
        <f t="shared" si="688"/>
        <v>0</v>
      </c>
      <c r="ED76" s="417">
        <f t="shared" si="688"/>
        <v>0</v>
      </c>
      <c r="EE76" s="417">
        <f t="shared" si="688"/>
        <v>46906</v>
      </c>
      <c r="EF76" s="417">
        <f t="shared" si="688"/>
        <v>47124</v>
      </c>
      <c r="EG76" s="417">
        <f t="shared" si="688"/>
        <v>0</v>
      </c>
      <c r="EH76" s="417">
        <f t="shared" si="688"/>
        <v>0</v>
      </c>
      <c r="EI76" s="417">
        <f t="shared" si="688"/>
        <v>0</v>
      </c>
      <c r="EJ76" s="417">
        <f t="shared" si="688"/>
        <v>0</v>
      </c>
      <c r="EK76" s="417">
        <f t="shared" si="688"/>
        <v>0</v>
      </c>
      <c r="EL76" s="417">
        <f t="shared" si="688"/>
        <v>0</v>
      </c>
      <c r="EM76" s="417">
        <f t="shared" si="688"/>
        <v>0</v>
      </c>
      <c r="EN76" s="417">
        <f t="shared" si="688"/>
        <v>0</v>
      </c>
      <c r="EO76" s="417">
        <f t="shared" si="688"/>
        <v>0</v>
      </c>
      <c r="EP76" s="417">
        <f t="shared" si="688"/>
        <v>0</v>
      </c>
      <c r="EQ76" s="417">
        <f t="shared" si="688"/>
        <v>0</v>
      </c>
      <c r="ER76" s="417">
        <f t="shared" si="688"/>
        <v>0</v>
      </c>
      <c r="ES76" s="417">
        <f t="shared" si="688"/>
        <v>0</v>
      </c>
      <c r="ET76" s="417">
        <f t="shared" si="688"/>
        <v>0</v>
      </c>
      <c r="EU76" s="417">
        <f t="shared" si="688"/>
        <v>0</v>
      </c>
      <c r="EV76" s="417">
        <f t="shared" si="688"/>
        <v>0</v>
      </c>
      <c r="EW76" s="417">
        <f t="shared" si="688"/>
        <v>0</v>
      </c>
      <c r="EX76" s="417">
        <f t="shared" si="688"/>
        <v>0</v>
      </c>
      <c r="EY76" s="417">
        <f t="shared" si="688"/>
        <v>0</v>
      </c>
      <c r="EZ76" s="417">
        <f t="shared" si="688"/>
        <v>0</v>
      </c>
      <c r="FA76" s="417"/>
      <c r="FB76" s="417"/>
      <c r="FC76" s="417"/>
      <c r="FD76" s="417"/>
      <c r="FE76" s="417"/>
      <c r="FF76" s="417"/>
      <c r="FG76" s="417"/>
      <c r="FH76" s="417"/>
      <c r="FI76" s="417"/>
      <c r="FJ76" s="417"/>
      <c r="FK76" s="417"/>
      <c r="FL76" s="417"/>
      <c r="FM76" s="417"/>
      <c r="FN76" s="417"/>
      <c r="FO76" s="417"/>
      <c r="FP76" s="417"/>
      <c r="FQ76" s="417"/>
      <c r="FR76" s="417"/>
      <c r="FS76" s="417"/>
      <c r="FT76" s="417"/>
      <c r="FU76" s="417"/>
      <c r="FV76" s="417"/>
      <c r="FW76" s="417"/>
      <c r="FX76" s="417"/>
      <c r="FY76" s="417"/>
      <c r="FZ76" s="417"/>
      <c r="GA76" s="417"/>
      <c r="GB76" s="417"/>
      <c r="GC76" s="417"/>
      <c r="GD76" s="417"/>
      <c r="GE76" s="417"/>
      <c r="GF76" s="417"/>
      <c r="GG76" s="417"/>
      <c r="GH76" s="417"/>
      <c r="GI76" s="417"/>
      <c r="GJ76" s="417"/>
      <c r="GK76" s="417"/>
      <c r="GL76" s="417"/>
      <c r="GM76" s="417"/>
      <c r="GN76" s="417"/>
      <c r="GO76" s="417"/>
      <c r="GP76" s="417"/>
      <c r="GQ76" s="417"/>
      <c r="GR76" s="417"/>
      <c r="GS76" s="417"/>
      <c r="GT76" s="417"/>
      <c r="GU76" s="417"/>
      <c r="GV76" s="417"/>
      <c r="GW76" s="417"/>
      <c r="GX76" s="417"/>
      <c r="GY76" s="417"/>
      <c r="GZ76" s="417"/>
      <c r="HA76" s="417"/>
      <c r="HB76" s="417"/>
      <c r="HC76" s="417"/>
      <c r="HD76" s="417"/>
      <c r="HE76" s="417"/>
      <c r="HF76" s="417"/>
      <c r="HG76" s="417"/>
      <c r="HH76" s="417"/>
      <c r="HI76" s="417"/>
      <c r="HJ76" s="417"/>
      <c r="HK76" s="417"/>
      <c r="HL76" s="417"/>
      <c r="HM76" s="417"/>
      <c r="HN76" s="417"/>
      <c r="HO76" s="417"/>
      <c r="HP76" s="417"/>
      <c r="HQ76" s="417"/>
      <c r="HR76" s="417"/>
      <c r="HS76" s="417"/>
      <c r="HT76" s="417"/>
      <c r="HU76" s="417"/>
      <c r="HV76" s="417"/>
      <c r="HW76" s="417"/>
      <c r="HX76" s="417"/>
      <c r="HY76" s="417"/>
      <c r="HZ76" s="417"/>
      <c r="IA76" s="417"/>
      <c r="IB76" s="417"/>
      <c r="IC76" s="417"/>
      <c r="ID76" s="417"/>
      <c r="IE76" s="417"/>
      <c r="IF76" s="417"/>
      <c r="IG76" s="417"/>
      <c r="IH76" s="417"/>
      <c r="II76" s="417"/>
      <c r="IJ76" s="417"/>
      <c r="IK76" s="417"/>
      <c r="IL76" s="417"/>
      <c r="IM76" s="417"/>
      <c r="IN76" s="417"/>
      <c r="IO76" s="417"/>
      <c r="IP76" s="417"/>
      <c r="IQ76" s="417"/>
      <c r="IR76" s="417"/>
      <c r="IS76" s="417"/>
      <c r="IT76" s="417"/>
      <c r="IU76" s="417"/>
      <c r="IV76" s="417"/>
      <c r="IW76" s="417"/>
      <c r="IX76" s="417"/>
      <c r="IY76" s="417"/>
      <c r="IZ76" s="417"/>
      <c r="JA76" s="417"/>
      <c r="JB76" s="417"/>
      <c r="JC76" s="417"/>
      <c r="JD76" s="417"/>
      <c r="JE76" s="417"/>
      <c r="JF76" s="417"/>
      <c r="JG76" s="417"/>
      <c r="JH76" s="417"/>
      <c r="JI76" s="417"/>
      <c r="JJ76" s="417"/>
      <c r="JK76" s="417"/>
      <c r="JL76" s="417"/>
      <c r="JM76" s="417"/>
      <c r="JN76" s="417"/>
      <c r="JO76" s="417"/>
      <c r="JP76" s="417"/>
      <c r="JQ76" s="417"/>
      <c r="JR76" s="417"/>
      <c r="JS76" s="417"/>
      <c r="JT76" s="417"/>
      <c r="JU76" s="417"/>
      <c r="JV76" s="417"/>
      <c r="JW76" s="417"/>
      <c r="JX76" s="417"/>
      <c r="JY76" s="417"/>
      <c r="JZ76" s="417"/>
      <c r="KA76" s="417"/>
      <c r="KB76" s="417"/>
      <c r="KC76" s="417"/>
      <c r="KD76" s="417"/>
      <c r="KE76" s="417"/>
      <c r="KF76" s="417"/>
      <c r="KG76" s="417"/>
      <c r="KH76" s="417"/>
      <c r="KI76" s="417"/>
      <c r="KJ76" s="417"/>
      <c r="KK76" s="417"/>
      <c r="KL76" s="417"/>
      <c r="KM76" s="417"/>
      <c r="KN76" s="1188"/>
      <c r="KO76" s="417"/>
      <c r="KP76" s="417"/>
      <c r="KQ76" s="417"/>
      <c r="KR76" s="417"/>
      <c r="KS76" s="417"/>
      <c r="KT76" s="417"/>
      <c r="KU76" s="417"/>
      <c r="KV76" s="417"/>
      <c r="KW76" s="417"/>
      <c r="KX76" s="417"/>
      <c r="KY76" s="417"/>
      <c r="KZ76" s="417"/>
      <c r="LA76" s="417"/>
      <c r="LB76" s="417"/>
      <c r="LC76" s="417"/>
      <c r="LD76" s="417"/>
      <c r="LE76" s="417"/>
      <c r="LF76" s="417"/>
      <c r="LG76" s="417"/>
      <c r="LH76" s="417"/>
      <c r="LI76" s="417"/>
      <c r="LJ76" s="417"/>
      <c r="LK76" s="417"/>
      <c r="LL76" s="417"/>
      <c r="LM76" s="417"/>
      <c r="LN76" s="417"/>
      <c r="LO76" s="1223"/>
      <c r="LP76" s="1223"/>
      <c r="LQ76" s="417"/>
      <c r="LR76" s="417"/>
      <c r="LS76" s="417"/>
      <c r="LT76" s="417"/>
      <c r="LU76" s="417"/>
      <c r="LV76" s="417"/>
      <c r="LW76" s="417"/>
      <c r="LX76" s="417"/>
      <c r="LY76" s="417"/>
      <c r="LZ76" s="417"/>
      <c r="MA76" s="417"/>
      <c r="MB76" s="417"/>
      <c r="MC76" s="417"/>
      <c r="MD76" s="417"/>
      <c r="ME76" s="417"/>
      <c r="MF76" s="417"/>
      <c r="MG76" s="417"/>
      <c r="MH76" s="417"/>
      <c r="MI76" s="417"/>
      <c r="MJ76" s="417"/>
      <c r="MK76" s="417"/>
      <c r="ML76" s="417"/>
      <c r="MM76" s="417"/>
      <c r="MN76" s="417"/>
      <c r="MO76" s="417"/>
      <c r="MP76" s="417"/>
      <c r="MQ76" s="417"/>
      <c r="MR76" s="417"/>
      <c r="MS76" s="417"/>
      <c r="MT76" s="417"/>
      <c r="MU76" s="417"/>
      <c r="MV76" s="417"/>
      <c r="MW76" s="417"/>
      <c r="MX76" s="417"/>
      <c r="MY76" s="417"/>
      <c r="MZ76" s="417"/>
      <c r="NA76" s="417"/>
      <c r="NB76" s="417"/>
      <c r="NC76" s="417"/>
      <c r="ND76" s="417"/>
      <c r="NE76" s="417"/>
      <c r="NF76" s="417"/>
      <c r="NG76" s="417"/>
      <c r="NH76" s="417"/>
    </row>
    <row r="77" spans="1:372" ht="15" customHeight="1">
      <c r="A77" s="62" t="s">
        <v>743</v>
      </c>
      <c r="B77" s="417"/>
      <c r="C77" s="417">
        <v>0</v>
      </c>
      <c r="D77" s="417">
        <v>0</v>
      </c>
      <c r="E77" s="417">
        <v>0</v>
      </c>
      <c r="F77" s="417">
        <v>0</v>
      </c>
      <c r="G77" s="417"/>
      <c r="H77" s="417"/>
      <c r="I77" s="417">
        <v>0</v>
      </c>
      <c r="J77" s="417">
        <v>0</v>
      </c>
      <c r="K77" s="417">
        <v>0</v>
      </c>
      <c r="L77" s="417">
        <v>0</v>
      </c>
      <c r="M77" s="417">
        <v>0</v>
      </c>
      <c r="N77" s="417"/>
      <c r="O77" s="417"/>
      <c r="P77" s="417">
        <v>0</v>
      </c>
      <c r="Q77" s="417">
        <v>0</v>
      </c>
      <c r="R77" s="417">
        <v>0</v>
      </c>
      <c r="S77" s="417">
        <v>0</v>
      </c>
      <c r="T77" s="417">
        <v>0</v>
      </c>
      <c r="U77" s="417"/>
      <c r="V77" s="417"/>
      <c r="W77" s="417">
        <v>0</v>
      </c>
      <c r="X77" s="417">
        <v>0</v>
      </c>
      <c r="Y77" s="417">
        <v>0</v>
      </c>
      <c r="Z77" s="417">
        <v>0</v>
      </c>
      <c r="AA77" s="417">
        <v>0</v>
      </c>
      <c r="AB77" s="417"/>
      <c r="AC77" s="417"/>
      <c r="AD77" s="417">
        <v>0</v>
      </c>
      <c r="AE77" s="417">
        <v>0</v>
      </c>
      <c r="AF77" s="417">
        <v>0</v>
      </c>
      <c r="AG77" s="417">
        <v>0</v>
      </c>
      <c r="AH77" s="417">
        <v>0</v>
      </c>
      <c r="AI77" s="417"/>
      <c r="AJ77" s="417"/>
      <c r="AK77" s="417">
        <v>0</v>
      </c>
      <c r="AL77" s="417">
        <v>0</v>
      </c>
      <c r="AM77" s="417">
        <v>0</v>
      </c>
      <c r="AN77" s="417">
        <v>0</v>
      </c>
      <c r="AO77" s="417">
        <v>0</v>
      </c>
      <c r="AP77" s="417"/>
      <c r="AQ77" s="417"/>
      <c r="AR77" s="417">
        <v>0</v>
      </c>
      <c r="AS77" s="417">
        <v>0</v>
      </c>
      <c r="AT77" s="417">
        <v>0</v>
      </c>
      <c r="AU77" s="417">
        <v>0</v>
      </c>
      <c r="AV77" s="417">
        <v>0</v>
      </c>
      <c r="AW77" s="417"/>
      <c r="AX77" s="417"/>
      <c r="AY77" s="417">
        <v>0</v>
      </c>
      <c r="AZ77" s="417">
        <v>0</v>
      </c>
      <c r="BA77" s="417">
        <v>0</v>
      </c>
      <c r="BB77" s="417">
        <v>0</v>
      </c>
      <c r="BC77" s="417">
        <v>0</v>
      </c>
      <c r="BD77" s="417"/>
      <c r="BE77" s="417"/>
      <c r="BF77" s="417">
        <v>0</v>
      </c>
      <c r="BG77" s="417">
        <v>0</v>
      </c>
      <c r="BH77" s="417">
        <v>0</v>
      </c>
      <c r="BI77" s="417">
        <v>0</v>
      </c>
      <c r="BJ77" s="417">
        <v>0</v>
      </c>
      <c r="BK77" s="417"/>
      <c r="BL77" s="417"/>
      <c r="BM77" s="417"/>
      <c r="BN77" s="417">
        <v>0</v>
      </c>
      <c r="BO77" s="417">
        <v>0</v>
      </c>
      <c r="BP77" s="417">
        <v>0</v>
      </c>
      <c r="BQ77" s="417">
        <v>0</v>
      </c>
      <c r="BR77" s="417"/>
      <c r="BS77" s="417"/>
      <c r="BT77" s="417">
        <v>0</v>
      </c>
      <c r="BU77" s="417">
        <v>0</v>
      </c>
      <c r="BV77" s="417">
        <v>0</v>
      </c>
      <c r="BW77" s="417">
        <v>0</v>
      </c>
      <c r="BX77" s="417">
        <v>0</v>
      </c>
      <c r="BY77" s="417"/>
      <c r="BZ77" s="417"/>
      <c r="CA77" s="417">
        <v>0</v>
      </c>
      <c r="CB77" s="417">
        <v>0</v>
      </c>
      <c r="CC77" s="417">
        <v>0</v>
      </c>
      <c r="CD77" s="417">
        <v>0</v>
      </c>
      <c r="CE77" s="417">
        <v>0</v>
      </c>
      <c r="CF77" s="417"/>
      <c r="CG77" s="417"/>
      <c r="CH77" s="417">
        <v>0</v>
      </c>
      <c r="CI77" s="417">
        <v>0</v>
      </c>
      <c r="CJ77" s="417">
        <v>0</v>
      </c>
      <c r="CK77" s="417">
        <v>0</v>
      </c>
      <c r="CL77" s="417">
        <v>0</v>
      </c>
      <c r="CM77" s="417"/>
      <c r="CN77" s="417"/>
      <c r="CO77" s="417">
        <v>0</v>
      </c>
      <c r="CP77" s="417">
        <v>0</v>
      </c>
      <c r="CQ77" s="417">
        <v>0</v>
      </c>
      <c r="CR77" s="417">
        <v>0</v>
      </c>
      <c r="CS77" s="417">
        <v>0</v>
      </c>
      <c r="CT77" s="417"/>
      <c r="CU77" s="417"/>
      <c r="CV77" s="417"/>
      <c r="CW77" s="417">
        <v>0</v>
      </c>
      <c r="CX77" s="417">
        <v>0</v>
      </c>
      <c r="CY77" s="417">
        <v>0</v>
      </c>
      <c r="CZ77" s="417">
        <v>0</v>
      </c>
      <c r="DA77" s="417"/>
      <c r="DB77" s="417"/>
      <c r="DC77" s="417">
        <v>0</v>
      </c>
      <c r="DD77" s="417">
        <v>0</v>
      </c>
      <c r="DE77" s="417">
        <v>0</v>
      </c>
      <c r="DF77" s="417">
        <v>0</v>
      </c>
      <c r="DG77" s="417">
        <v>0</v>
      </c>
      <c r="DH77" s="417"/>
      <c r="DI77" s="417"/>
      <c r="DJ77" s="417">
        <v>0</v>
      </c>
      <c r="DK77" s="417">
        <v>0</v>
      </c>
      <c r="DL77" s="417">
        <v>0</v>
      </c>
      <c r="DM77" s="417">
        <v>0</v>
      </c>
      <c r="DN77" s="417">
        <v>0</v>
      </c>
      <c r="DO77" s="417"/>
      <c r="DP77" s="417"/>
      <c r="DQ77" s="417">
        <v>0</v>
      </c>
      <c r="DR77" s="417">
        <v>0</v>
      </c>
      <c r="DS77" s="417">
        <v>0</v>
      </c>
      <c r="DT77" s="417">
        <v>0</v>
      </c>
      <c r="DU77" s="417">
        <v>0</v>
      </c>
      <c r="DV77" s="417"/>
      <c r="DW77" s="417"/>
      <c r="DX77" s="417">
        <v>0</v>
      </c>
      <c r="DY77" s="417">
        <v>0</v>
      </c>
      <c r="DZ77" s="417">
        <v>0</v>
      </c>
      <c r="EA77" s="417">
        <v>0</v>
      </c>
      <c r="EB77" s="417">
        <v>0</v>
      </c>
      <c r="EC77" s="417"/>
      <c r="ED77" s="417"/>
      <c r="EE77" s="417">
        <v>0</v>
      </c>
      <c r="EF77" s="417">
        <v>0</v>
      </c>
      <c r="EG77" s="417"/>
      <c r="EH77" s="417"/>
      <c r="EI77" s="417"/>
      <c r="EJ77" s="417"/>
      <c r="EK77" s="417"/>
      <c r="EL77" s="417"/>
      <c r="EM77" s="417"/>
      <c r="EN77" s="417"/>
      <c r="EO77" s="417"/>
      <c r="EP77" s="417"/>
      <c r="EQ77" s="417"/>
      <c r="ER77" s="417"/>
      <c r="ES77" s="417"/>
      <c r="ET77" s="417"/>
      <c r="EU77" s="417"/>
      <c r="EV77" s="417"/>
      <c r="EW77" s="417"/>
      <c r="EX77" s="417"/>
      <c r="EY77" s="417"/>
      <c r="EZ77" s="417"/>
      <c r="FA77" s="417"/>
      <c r="FB77" s="417"/>
      <c r="FC77" s="417"/>
      <c r="FD77" s="417"/>
      <c r="FE77" s="417"/>
      <c r="FF77" s="417"/>
      <c r="FG77" s="417"/>
      <c r="FH77" s="417"/>
      <c r="FI77" s="417"/>
      <c r="FJ77" s="417"/>
      <c r="FK77" s="417"/>
      <c r="FL77" s="417"/>
      <c r="FM77" s="417"/>
      <c r="FN77" s="417"/>
      <c r="FO77" s="417"/>
      <c r="FP77" s="417"/>
      <c r="FQ77" s="417"/>
      <c r="FR77" s="417"/>
      <c r="FS77" s="417"/>
      <c r="FT77" s="417"/>
      <c r="FU77" s="417"/>
      <c r="FV77" s="417"/>
      <c r="FW77" s="417"/>
      <c r="FX77" s="417"/>
      <c r="FY77" s="417"/>
      <c r="FZ77" s="417"/>
      <c r="GA77" s="417"/>
      <c r="GB77" s="417"/>
      <c r="GC77" s="417"/>
      <c r="GD77" s="417"/>
      <c r="GE77" s="417"/>
      <c r="GF77" s="417"/>
      <c r="GG77" s="417"/>
      <c r="GH77" s="417"/>
      <c r="GI77" s="417"/>
      <c r="GJ77" s="417"/>
      <c r="GK77" s="417"/>
      <c r="GL77" s="417"/>
      <c r="GM77" s="417"/>
      <c r="GN77" s="417"/>
      <c r="GO77" s="417"/>
      <c r="GP77" s="417"/>
      <c r="GQ77" s="417"/>
      <c r="GR77" s="417"/>
      <c r="GS77" s="417"/>
      <c r="GT77" s="417"/>
      <c r="GU77" s="417"/>
      <c r="GV77" s="417"/>
      <c r="GW77" s="417"/>
      <c r="GX77" s="417"/>
      <c r="GY77" s="417"/>
      <c r="GZ77" s="417"/>
      <c r="HA77" s="417"/>
      <c r="HB77" s="417"/>
      <c r="HC77" s="417"/>
      <c r="HD77" s="417"/>
      <c r="HE77" s="417"/>
      <c r="HF77" s="417"/>
      <c r="HG77" s="417"/>
      <c r="HH77" s="417"/>
      <c r="HI77" s="417"/>
      <c r="HJ77" s="417"/>
      <c r="HK77" s="417"/>
      <c r="HL77" s="417"/>
      <c r="HM77" s="417"/>
      <c r="HN77" s="417"/>
      <c r="HO77" s="417"/>
      <c r="HP77" s="417"/>
      <c r="HQ77" s="417"/>
      <c r="HR77" s="417"/>
      <c r="HS77" s="417"/>
      <c r="HT77" s="417"/>
      <c r="HU77" s="417"/>
      <c r="HV77" s="417"/>
      <c r="HW77" s="417"/>
      <c r="HX77" s="417"/>
      <c r="HY77" s="417"/>
      <c r="HZ77" s="417"/>
      <c r="IA77" s="417"/>
      <c r="IB77" s="417"/>
      <c r="IC77" s="417"/>
      <c r="ID77" s="417"/>
      <c r="IE77" s="417"/>
      <c r="IF77" s="417"/>
      <c r="IG77" s="417"/>
      <c r="IH77" s="417"/>
      <c r="II77" s="417"/>
      <c r="IJ77" s="417"/>
      <c r="IK77" s="417"/>
      <c r="IL77" s="417"/>
      <c r="IM77" s="417"/>
      <c r="IN77" s="417"/>
      <c r="IO77" s="417"/>
      <c r="IP77" s="417"/>
      <c r="IQ77" s="417"/>
      <c r="IR77" s="417"/>
      <c r="IS77" s="417"/>
      <c r="IT77" s="417"/>
      <c r="IU77" s="417"/>
      <c r="IV77" s="417"/>
      <c r="IW77" s="417"/>
      <c r="IX77" s="417"/>
      <c r="IY77" s="417"/>
      <c r="IZ77" s="417"/>
      <c r="JA77" s="417"/>
      <c r="JB77" s="417"/>
      <c r="JC77" s="417"/>
      <c r="JD77" s="417"/>
      <c r="JE77" s="417"/>
      <c r="JF77" s="417"/>
      <c r="JG77" s="417"/>
      <c r="JH77" s="417"/>
      <c r="JI77" s="417"/>
      <c r="JJ77" s="417"/>
      <c r="JK77" s="417"/>
      <c r="JL77" s="417"/>
      <c r="JM77" s="417"/>
      <c r="JN77" s="417"/>
      <c r="JO77" s="417"/>
      <c r="JP77" s="417"/>
      <c r="JQ77" s="417"/>
      <c r="JR77" s="417"/>
      <c r="JS77" s="417"/>
      <c r="JT77" s="417"/>
      <c r="JU77" s="417"/>
      <c r="JV77" s="417"/>
      <c r="JW77" s="417"/>
      <c r="JX77" s="417"/>
      <c r="JY77" s="417"/>
      <c r="JZ77" s="417"/>
      <c r="KA77" s="417"/>
      <c r="KB77" s="417"/>
      <c r="KC77" s="417"/>
      <c r="KD77" s="417"/>
      <c r="KE77" s="417"/>
      <c r="KF77" s="417"/>
      <c r="KG77" s="417"/>
      <c r="KH77" s="417"/>
      <c r="KI77" s="417"/>
      <c r="KJ77" s="417"/>
      <c r="KK77" s="417"/>
      <c r="KL77" s="417"/>
      <c r="KM77" s="417"/>
      <c r="KN77" s="1188"/>
      <c r="KO77" s="417"/>
      <c r="KP77" s="417"/>
      <c r="KQ77" s="417"/>
      <c r="KR77" s="417"/>
      <c r="KS77" s="417"/>
      <c r="KT77" s="417"/>
      <c r="KU77" s="417"/>
      <c r="KV77" s="417"/>
      <c r="KW77" s="417"/>
      <c r="KX77" s="417"/>
      <c r="KY77" s="417"/>
      <c r="KZ77" s="417"/>
      <c r="LA77" s="417"/>
      <c r="LB77" s="417"/>
      <c r="LC77" s="417"/>
      <c r="LD77" s="417"/>
      <c r="LE77" s="417"/>
      <c r="LF77" s="417"/>
      <c r="LG77" s="417"/>
      <c r="LH77" s="417"/>
      <c r="LI77" s="417"/>
      <c r="LJ77" s="417"/>
      <c r="LK77" s="417"/>
      <c r="LL77" s="417"/>
      <c r="LM77" s="417"/>
      <c r="LN77" s="417"/>
      <c r="LO77" s="1223"/>
      <c r="LP77" s="1223"/>
      <c r="LQ77" s="417"/>
      <c r="LR77" s="417"/>
      <c r="LS77" s="417"/>
      <c r="LT77" s="417"/>
      <c r="LU77" s="417"/>
      <c r="LV77" s="417"/>
      <c r="LW77" s="417"/>
      <c r="LX77" s="417"/>
      <c r="LY77" s="417"/>
      <c r="LZ77" s="417"/>
      <c r="MA77" s="417"/>
      <c r="MB77" s="417"/>
      <c r="MC77" s="417"/>
      <c r="MD77" s="417"/>
      <c r="ME77" s="417"/>
      <c r="MF77" s="417"/>
      <c r="MG77" s="417"/>
      <c r="MH77" s="417"/>
      <c r="MI77" s="417"/>
      <c r="MJ77" s="417"/>
      <c r="MK77" s="417"/>
      <c r="ML77" s="417"/>
      <c r="MM77" s="417"/>
      <c r="MN77" s="417"/>
      <c r="MO77" s="417"/>
      <c r="MP77" s="417"/>
      <c r="MQ77" s="417"/>
      <c r="MR77" s="417"/>
      <c r="MS77" s="417"/>
      <c r="MT77" s="417"/>
      <c r="MU77" s="417"/>
      <c r="MV77" s="417"/>
      <c r="MW77" s="417"/>
      <c r="MX77" s="417"/>
      <c r="MY77" s="417"/>
      <c r="MZ77" s="417"/>
      <c r="NA77" s="417"/>
      <c r="NB77" s="417"/>
      <c r="NC77" s="417"/>
      <c r="ND77" s="417"/>
      <c r="NE77" s="417"/>
      <c r="NF77" s="417"/>
      <c r="NG77" s="417"/>
      <c r="NH77" s="417"/>
    </row>
    <row r="78" spans="1:372" ht="15" customHeight="1">
      <c r="A78" s="62" t="s">
        <v>744</v>
      </c>
      <c r="B78" s="417"/>
      <c r="C78" s="417">
        <v>0</v>
      </c>
      <c r="D78" s="417">
        <v>0</v>
      </c>
      <c r="E78" s="417">
        <v>0</v>
      </c>
      <c r="F78" s="417">
        <v>0</v>
      </c>
      <c r="G78" s="417"/>
      <c r="H78" s="417"/>
      <c r="I78" s="417">
        <v>0</v>
      </c>
      <c r="J78" s="417">
        <v>0</v>
      </c>
      <c r="K78" s="417">
        <v>0</v>
      </c>
      <c r="L78" s="417">
        <v>0</v>
      </c>
      <c r="M78" s="417">
        <v>0</v>
      </c>
      <c r="N78" s="417"/>
      <c r="O78" s="417"/>
      <c r="P78" s="417">
        <v>0</v>
      </c>
      <c r="Q78" s="417">
        <v>0</v>
      </c>
      <c r="R78" s="417">
        <v>0</v>
      </c>
      <c r="S78" s="417">
        <v>0</v>
      </c>
      <c r="T78" s="417">
        <v>0</v>
      </c>
      <c r="U78" s="417"/>
      <c r="V78" s="417"/>
      <c r="W78" s="417">
        <v>0</v>
      </c>
      <c r="X78" s="417">
        <v>0</v>
      </c>
      <c r="Y78" s="417">
        <v>0</v>
      </c>
      <c r="Z78" s="417">
        <v>0</v>
      </c>
      <c r="AA78" s="417">
        <v>11</v>
      </c>
      <c r="AB78" s="417"/>
      <c r="AC78" s="417"/>
      <c r="AD78" s="417">
        <v>0</v>
      </c>
      <c r="AE78" s="417">
        <v>0</v>
      </c>
      <c r="AF78" s="417">
        <v>31</v>
      </c>
      <c r="AG78" s="417">
        <v>0</v>
      </c>
      <c r="AH78" s="417">
        <v>500</v>
      </c>
      <c r="AI78" s="417"/>
      <c r="AJ78" s="417"/>
      <c r="AK78" s="417">
        <v>0</v>
      </c>
      <c r="AL78" s="417">
        <v>652</v>
      </c>
      <c r="AM78" s="417">
        <v>373</v>
      </c>
      <c r="AN78" s="417">
        <v>0</v>
      </c>
      <c r="AO78" s="417">
        <v>230</v>
      </c>
      <c r="AP78" s="417"/>
      <c r="AQ78" s="417"/>
      <c r="AR78" s="417">
        <v>0</v>
      </c>
      <c r="AS78" s="417">
        <v>0</v>
      </c>
      <c r="AT78" s="417">
        <v>547</v>
      </c>
      <c r="AU78" s="417">
        <v>0</v>
      </c>
      <c r="AV78" s="417">
        <v>653</v>
      </c>
      <c r="AW78" s="417"/>
      <c r="AX78" s="417"/>
      <c r="AY78" s="417">
        <v>0</v>
      </c>
      <c r="AZ78" s="417">
        <v>434</v>
      </c>
      <c r="BA78" s="417">
        <v>713</v>
      </c>
      <c r="BB78" s="417">
        <v>267</v>
      </c>
      <c r="BC78" s="417">
        <v>146</v>
      </c>
      <c r="BD78" s="417"/>
      <c r="BE78" s="417"/>
      <c r="BF78" s="417">
        <v>0</v>
      </c>
      <c r="BG78" s="417">
        <v>0</v>
      </c>
      <c r="BH78" s="417">
        <v>504</v>
      </c>
      <c r="BI78" s="417">
        <v>0</v>
      </c>
      <c r="BJ78" s="417">
        <v>0</v>
      </c>
      <c r="BK78" s="417"/>
      <c r="BL78" s="417"/>
      <c r="BM78" s="417"/>
      <c r="BN78" s="417">
        <v>0</v>
      </c>
      <c r="BO78" s="417">
        <v>0</v>
      </c>
      <c r="BP78" s="417">
        <v>0</v>
      </c>
      <c r="BQ78" s="417">
        <v>0</v>
      </c>
      <c r="BR78" s="417"/>
      <c r="BS78" s="417"/>
      <c r="BT78" s="417">
        <v>0</v>
      </c>
      <c r="BU78" s="417">
        <v>0</v>
      </c>
      <c r="BV78" s="417">
        <v>0</v>
      </c>
      <c r="BW78" s="417">
        <v>0</v>
      </c>
      <c r="BX78" s="417">
        <v>0</v>
      </c>
      <c r="BY78" s="417"/>
      <c r="BZ78" s="417"/>
      <c r="CA78" s="417">
        <v>0</v>
      </c>
      <c r="CB78" s="417">
        <v>0</v>
      </c>
      <c r="CC78" s="417">
        <v>0</v>
      </c>
      <c r="CD78" s="417">
        <v>0</v>
      </c>
      <c r="CE78" s="417">
        <v>0</v>
      </c>
      <c r="CF78" s="417"/>
      <c r="CG78" s="417"/>
      <c r="CH78" s="417">
        <v>0</v>
      </c>
      <c r="CI78" s="417">
        <v>0</v>
      </c>
      <c r="CJ78" s="417">
        <v>0</v>
      </c>
      <c r="CK78" s="417">
        <v>0</v>
      </c>
      <c r="CL78" s="417">
        <v>0</v>
      </c>
      <c r="CM78" s="417"/>
      <c r="CN78" s="417"/>
      <c r="CO78" s="417">
        <v>0</v>
      </c>
      <c r="CP78" s="417">
        <v>0</v>
      </c>
      <c r="CQ78" s="417">
        <v>0</v>
      </c>
      <c r="CR78" s="417">
        <v>0</v>
      </c>
      <c r="CS78" s="417">
        <v>227</v>
      </c>
      <c r="CT78" s="417"/>
      <c r="CU78" s="417"/>
      <c r="CV78" s="417"/>
      <c r="CW78" s="417">
        <v>0</v>
      </c>
      <c r="CX78" s="417">
        <v>0</v>
      </c>
      <c r="CY78" s="417">
        <v>0</v>
      </c>
      <c r="CZ78" s="417">
        <v>0</v>
      </c>
      <c r="DA78" s="417"/>
      <c r="DB78" s="417"/>
      <c r="DC78" s="417">
        <v>0</v>
      </c>
      <c r="DD78" s="417">
        <v>0</v>
      </c>
      <c r="DE78" s="417">
        <v>0</v>
      </c>
      <c r="DF78" s="417">
        <v>0</v>
      </c>
      <c r="DG78" s="417">
        <v>0</v>
      </c>
      <c r="DH78" s="417"/>
      <c r="DI78" s="417"/>
      <c r="DJ78" s="417">
        <v>0</v>
      </c>
      <c r="DK78" s="417">
        <v>0</v>
      </c>
      <c r="DL78" s="417">
        <v>0</v>
      </c>
      <c r="DM78" s="417">
        <v>0</v>
      </c>
      <c r="DN78" s="417">
        <v>0</v>
      </c>
      <c r="DO78" s="417"/>
      <c r="DP78" s="417"/>
      <c r="DQ78" s="417">
        <v>0</v>
      </c>
      <c r="DR78" s="417">
        <v>0</v>
      </c>
      <c r="DS78" s="417">
        <v>0</v>
      </c>
      <c r="DT78" s="417">
        <v>0</v>
      </c>
      <c r="DU78" s="417">
        <v>0</v>
      </c>
      <c r="DV78" s="417"/>
      <c r="DW78" s="417"/>
      <c r="DX78" s="417">
        <v>0</v>
      </c>
      <c r="DY78" s="417">
        <v>1</v>
      </c>
      <c r="DZ78" s="417">
        <v>0</v>
      </c>
      <c r="EA78" s="417">
        <v>0</v>
      </c>
      <c r="EB78" s="417">
        <v>831</v>
      </c>
      <c r="EC78" s="417"/>
      <c r="ED78" s="417"/>
      <c r="EE78" s="417">
        <v>1</v>
      </c>
      <c r="EF78" s="417">
        <v>0</v>
      </c>
      <c r="EG78" s="417"/>
      <c r="EH78" s="417"/>
      <c r="EI78" s="417"/>
      <c r="EJ78" s="417"/>
      <c r="EK78" s="417"/>
      <c r="EL78" s="417"/>
      <c r="EM78" s="417"/>
      <c r="EN78" s="417"/>
      <c r="EO78" s="417"/>
      <c r="EP78" s="417"/>
      <c r="EQ78" s="417"/>
      <c r="ER78" s="417"/>
      <c r="ES78" s="417"/>
      <c r="ET78" s="417"/>
      <c r="EU78" s="417"/>
      <c r="EV78" s="417"/>
      <c r="EW78" s="417"/>
      <c r="EX78" s="417"/>
      <c r="EY78" s="417"/>
      <c r="EZ78" s="417"/>
      <c r="FA78" s="417"/>
      <c r="FB78" s="417"/>
      <c r="FC78" s="417"/>
      <c r="FD78" s="417"/>
      <c r="FE78" s="417"/>
      <c r="FF78" s="417"/>
      <c r="FG78" s="417"/>
      <c r="FH78" s="417"/>
      <c r="FI78" s="417"/>
      <c r="FJ78" s="417"/>
      <c r="FK78" s="417"/>
      <c r="FL78" s="417"/>
      <c r="FM78" s="417"/>
      <c r="FN78" s="417"/>
      <c r="FO78" s="417"/>
      <c r="FP78" s="417"/>
      <c r="FQ78" s="417"/>
      <c r="FR78" s="417"/>
      <c r="FS78" s="417"/>
      <c r="FT78" s="417"/>
      <c r="FU78" s="417"/>
      <c r="FV78" s="417"/>
      <c r="FW78" s="417"/>
      <c r="FX78" s="417"/>
      <c r="FY78" s="417"/>
      <c r="FZ78" s="417"/>
      <c r="GA78" s="417"/>
      <c r="GB78" s="417"/>
      <c r="GC78" s="417"/>
      <c r="GD78" s="417"/>
      <c r="GE78" s="417"/>
      <c r="GF78" s="417"/>
      <c r="GG78" s="417"/>
      <c r="GH78" s="417"/>
      <c r="GI78" s="417"/>
      <c r="GJ78" s="417"/>
      <c r="GK78" s="417"/>
      <c r="GL78" s="417"/>
      <c r="GM78" s="417"/>
      <c r="GN78" s="417"/>
      <c r="GO78" s="417"/>
      <c r="GP78" s="417"/>
      <c r="GQ78" s="417"/>
      <c r="GR78" s="417"/>
      <c r="GS78" s="417"/>
      <c r="GT78" s="417"/>
      <c r="GU78" s="417"/>
      <c r="GV78" s="417"/>
      <c r="GW78" s="417"/>
      <c r="GX78" s="417"/>
      <c r="GY78" s="417"/>
      <c r="GZ78" s="417"/>
      <c r="HA78" s="417"/>
      <c r="HB78" s="417"/>
      <c r="HC78" s="417"/>
      <c r="HD78" s="417"/>
      <c r="HE78" s="417"/>
      <c r="HF78" s="417"/>
      <c r="HG78" s="417"/>
      <c r="HH78" s="417"/>
      <c r="HI78" s="417"/>
      <c r="HJ78" s="417"/>
      <c r="HK78" s="417"/>
      <c r="HL78" s="417"/>
      <c r="HM78" s="417"/>
      <c r="HN78" s="417"/>
      <c r="HO78" s="417"/>
      <c r="HP78" s="417"/>
      <c r="HQ78" s="417"/>
      <c r="HR78" s="417"/>
      <c r="HS78" s="417"/>
      <c r="HT78" s="417"/>
      <c r="HU78" s="417"/>
      <c r="HV78" s="417"/>
      <c r="HW78" s="417"/>
      <c r="HX78" s="417"/>
      <c r="HY78" s="417"/>
      <c r="HZ78" s="417"/>
      <c r="IA78" s="417"/>
      <c r="IB78" s="417"/>
      <c r="IC78" s="417"/>
      <c r="ID78" s="417"/>
      <c r="IE78" s="417"/>
      <c r="IF78" s="417"/>
      <c r="IG78" s="417"/>
      <c r="IH78" s="417"/>
      <c r="II78" s="417"/>
      <c r="IJ78" s="417"/>
      <c r="IK78" s="417"/>
      <c r="IL78" s="417"/>
      <c r="IM78" s="417"/>
      <c r="IN78" s="417"/>
      <c r="IO78" s="417"/>
      <c r="IP78" s="417"/>
      <c r="IQ78" s="417"/>
      <c r="IR78" s="417"/>
      <c r="IS78" s="417"/>
      <c r="IT78" s="417"/>
      <c r="IU78" s="417"/>
      <c r="IV78" s="417"/>
      <c r="IW78" s="417"/>
      <c r="IX78" s="417"/>
      <c r="IY78" s="417"/>
      <c r="IZ78" s="417"/>
      <c r="JA78" s="417"/>
      <c r="JB78" s="417"/>
      <c r="JC78" s="417"/>
      <c r="JD78" s="417"/>
      <c r="JE78" s="417"/>
      <c r="JF78" s="417"/>
      <c r="JG78" s="417"/>
      <c r="JH78" s="417"/>
      <c r="JI78" s="417"/>
      <c r="JJ78" s="417"/>
      <c r="JK78" s="417"/>
      <c r="JL78" s="417"/>
      <c r="JM78" s="417"/>
      <c r="JN78" s="417"/>
      <c r="JO78" s="417"/>
      <c r="JP78" s="417"/>
      <c r="JQ78" s="417"/>
      <c r="JR78" s="417"/>
      <c r="JS78" s="417"/>
      <c r="JT78" s="417"/>
      <c r="JU78" s="417"/>
      <c r="JV78" s="417"/>
      <c r="JW78" s="417"/>
      <c r="JX78" s="417"/>
      <c r="JY78" s="417"/>
      <c r="JZ78" s="417"/>
      <c r="KA78" s="417"/>
      <c r="KB78" s="417"/>
      <c r="KC78" s="417"/>
      <c r="KD78" s="417"/>
      <c r="KE78" s="417"/>
      <c r="KF78" s="417"/>
      <c r="KG78" s="417"/>
      <c r="KH78" s="417"/>
      <c r="KI78" s="417"/>
      <c r="KJ78" s="417"/>
      <c r="KK78" s="417"/>
      <c r="KL78" s="417"/>
      <c r="KM78" s="417"/>
      <c r="KN78" s="1188"/>
      <c r="KO78" s="417"/>
      <c r="KP78" s="417"/>
      <c r="KQ78" s="417"/>
      <c r="KR78" s="417"/>
      <c r="KS78" s="417"/>
      <c r="KT78" s="417"/>
      <c r="KU78" s="417"/>
      <c r="KV78" s="417"/>
      <c r="KW78" s="417"/>
      <c r="KX78" s="417"/>
      <c r="KY78" s="417"/>
      <c r="KZ78" s="417"/>
      <c r="LA78" s="417"/>
      <c r="LB78" s="417"/>
      <c r="LC78" s="417"/>
      <c r="LD78" s="417"/>
      <c r="LE78" s="417"/>
      <c r="LF78" s="417"/>
      <c r="LG78" s="417"/>
      <c r="LH78" s="417"/>
      <c r="LI78" s="417"/>
      <c r="LJ78" s="417"/>
      <c r="LK78" s="417"/>
      <c r="LL78" s="417"/>
      <c r="LM78" s="417"/>
      <c r="LN78" s="417"/>
      <c r="LO78" s="1223"/>
      <c r="LP78" s="1223"/>
      <c r="LQ78" s="417"/>
      <c r="LR78" s="417"/>
      <c r="LS78" s="417"/>
      <c r="LT78" s="417"/>
      <c r="LU78" s="417"/>
      <c r="LV78" s="417"/>
      <c r="LW78" s="417"/>
      <c r="LX78" s="417"/>
      <c r="LY78" s="417"/>
      <c r="LZ78" s="417"/>
      <c r="MA78" s="417"/>
      <c r="MB78" s="417"/>
      <c r="MC78" s="417"/>
      <c r="MD78" s="417"/>
      <c r="ME78" s="417"/>
      <c r="MF78" s="417"/>
      <c r="MG78" s="417"/>
      <c r="MH78" s="417"/>
      <c r="MI78" s="417"/>
      <c r="MJ78" s="417"/>
      <c r="MK78" s="417"/>
      <c r="ML78" s="417"/>
      <c r="MM78" s="417"/>
      <c r="MN78" s="417"/>
      <c r="MO78" s="417"/>
      <c r="MP78" s="417"/>
      <c r="MQ78" s="417"/>
      <c r="MR78" s="417"/>
      <c r="MS78" s="417"/>
      <c r="MT78" s="417"/>
      <c r="MU78" s="417"/>
      <c r="MV78" s="417"/>
      <c r="MW78" s="417"/>
      <c r="MX78" s="417"/>
      <c r="MY78" s="417"/>
      <c r="MZ78" s="417"/>
      <c r="NA78" s="417"/>
      <c r="NB78" s="417"/>
      <c r="NC78" s="417"/>
      <c r="ND78" s="417"/>
      <c r="NE78" s="417"/>
      <c r="NF78" s="417"/>
      <c r="NG78" s="417"/>
      <c r="NH78" s="417"/>
    </row>
    <row r="79" spans="1:372" ht="15" customHeight="1">
      <c r="A79" s="62" t="s">
        <v>745</v>
      </c>
      <c r="B79" s="417"/>
      <c r="C79" s="417">
        <v>640</v>
      </c>
      <c r="D79" s="417">
        <v>0</v>
      </c>
      <c r="E79" s="417">
        <v>0</v>
      </c>
      <c r="F79" s="417">
        <v>0</v>
      </c>
      <c r="G79" s="417"/>
      <c r="H79" s="417"/>
      <c r="I79" s="417">
        <v>0</v>
      </c>
      <c r="J79" s="417">
        <v>0</v>
      </c>
      <c r="K79" s="417">
        <v>0</v>
      </c>
      <c r="L79" s="417">
        <v>0</v>
      </c>
      <c r="M79" s="417">
        <v>0</v>
      </c>
      <c r="N79" s="417"/>
      <c r="O79" s="417"/>
      <c r="P79" s="417">
        <v>0</v>
      </c>
      <c r="Q79" s="417">
        <v>0</v>
      </c>
      <c r="R79" s="417">
        <v>0</v>
      </c>
      <c r="S79" s="417">
        <v>0</v>
      </c>
      <c r="T79" s="417">
        <v>0</v>
      </c>
      <c r="U79" s="417"/>
      <c r="V79" s="417"/>
      <c r="W79" s="417">
        <v>0</v>
      </c>
      <c r="X79" s="417">
        <v>0</v>
      </c>
      <c r="Y79" s="417">
        <v>0</v>
      </c>
      <c r="Z79" s="417">
        <v>0</v>
      </c>
      <c r="AA79" s="417">
        <v>174</v>
      </c>
      <c r="AB79" s="417"/>
      <c r="AC79" s="417"/>
      <c r="AD79" s="417">
        <v>0</v>
      </c>
      <c r="AE79" s="417">
        <v>0</v>
      </c>
      <c r="AF79" s="417">
        <v>0</v>
      </c>
      <c r="AG79" s="417">
        <v>1083</v>
      </c>
      <c r="AH79" s="417">
        <v>303</v>
      </c>
      <c r="AI79" s="417"/>
      <c r="AJ79" s="417"/>
      <c r="AK79" s="417">
        <v>0</v>
      </c>
      <c r="AL79" s="417">
        <v>428</v>
      </c>
      <c r="AM79" s="417">
        <v>334</v>
      </c>
      <c r="AN79" s="417">
        <v>0</v>
      </c>
      <c r="AO79" s="417">
        <v>0</v>
      </c>
      <c r="AP79" s="417"/>
      <c r="AQ79" s="417"/>
      <c r="AR79" s="417">
        <v>0</v>
      </c>
      <c r="AS79" s="417">
        <v>0</v>
      </c>
      <c r="AT79" s="417">
        <v>605</v>
      </c>
      <c r="AU79" s="417">
        <v>2820</v>
      </c>
      <c r="AV79" s="417">
        <v>4409</v>
      </c>
      <c r="AW79" s="417"/>
      <c r="AX79" s="417"/>
      <c r="AY79" s="417">
        <v>3568</v>
      </c>
      <c r="AZ79" s="417">
        <v>3760</v>
      </c>
      <c r="BA79" s="417">
        <v>1380</v>
      </c>
      <c r="BB79" s="417">
        <v>1142</v>
      </c>
      <c r="BC79" s="417">
        <v>447</v>
      </c>
      <c r="BD79" s="417"/>
      <c r="BE79" s="417"/>
      <c r="BF79" s="417">
        <v>446</v>
      </c>
      <c r="BG79" s="417">
        <v>153</v>
      </c>
      <c r="BH79" s="417">
        <v>88</v>
      </c>
      <c r="BI79" s="417">
        <v>89</v>
      </c>
      <c r="BJ79" s="417">
        <v>44</v>
      </c>
      <c r="BK79" s="417"/>
      <c r="BL79" s="417"/>
      <c r="BM79" s="417"/>
      <c r="BN79" s="417">
        <v>6</v>
      </c>
      <c r="BO79" s="417">
        <v>2</v>
      </c>
      <c r="BP79" s="417">
        <v>2</v>
      </c>
      <c r="BQ79" s="417">
        <v>0</v>
      </c>
      <c r="BR79" s="417"/>
      <c r="BS79" s="417"/>
      <c r="BT79" s="417">
        <v>0</v>
      </c>
      <c r="BU79" s="417">
        <v>0</v>
      </c>
      <c r="BV79" s="417">
        <v>0</v>
      </c>
      <c r="BW79" s="417">
        <v>0</v>
      </c>
      <c r="BX79" s="417">
        <v>0</v>
      </c>
      <c r="BY79" s="417"/>
      <c r="BZ79" s="417"/>
      <c r="CA79" s="417">
        <v>0</v>
      </c>
      <c r="CB79" s="417">
        <v>0</v>
      </c>
      <c r="CC79" s="417">
        <v>0</v>
      </c>
      <c r="CD79" s="417">
        <v>0</v>
      </c>
      <c r="CE79" s="417">
        <v>0</v>
      </c>
      <c r="CF79" s="417"/>
      <c r="CG79" s="417"/>
      <c r="CH79" s="417">
        <v>0</v>
      </c>
      <c r="CI79" s="417">
        <v>0</v>
      </c>
      <c r="CJ79" s="417">
        <v>0</v>
      </c>
      <c r="CK79" s="417">
        <v>31</v>
      </c>
      <c r="CL79" s="417">
        <v>31</v>
      </c>
      <c r="CM79" s="417"/>
      <c r="CN79" s="417"/>
      <c r="CO79" s="417">
        <v>31</v>
      </c>
      <c r="CP79" s="417">
        <v>432</v>
      </c>
      <c r="CQ79" s="417">
        <v>1784</v>
      </c>
      <c r="CR79" s="417">
        <v>1130</v>
      </c>
      <c r="CS79" s="417">
        <v>831</v>
      </c>
      <c r="CT79" s="417"/>
      <c r="CU79" s="417"/>
      <c r="CV79" s="417"/>
      <c r="CW79" s="417">
        <v>715</v>
      </c>
      <c r="CX79" s="417">
        <v>715</v>
      </c>
      <c r="CY79" s="417">
        <v>1</v>
      </c>
      <c r="CZ79" s="417">
        <v>0</v>
      </c>
      <c r="DA79" s="417"/>
      <c r="DB79" s="417"/>
      <c r="DC79" s="417">
        <v>0</v>
      </c>
      <c r="DD79" s="417">
        <v>0</v>
      </c>
      <c r="DE79" s="417">
        <v>0</v>
      </c>
      <c r="DF79" s="417">
        <v>0</v>
      </c>
      <c r="DG79" s="417">
        <v>0</v>
      </c>
      <c r="DH79" s="417"/>
      <c r="DI79" s="417"/>
      <c r="DJ79" s="417">
        <v>0</v>
      </c>
      <c r="DK79" s="417">
        <v>0</v>
      </c>
      <c r="DL79" s="417">
        <v>0</v>
      </c>
      <c r="DM79" s="417">
        <v>0</v>
      </c>
      <c r="DN79" s="417">
        <v>0</v>
      </c>
      <c r="DO79" s="417"/>
      <c r="DP79" s="417"/>
      <c r="DQ79" s="417">
        <v>0</v>
      </c>
      <c r="DR79" s="417">
        <v>103</v>
      </c>
      <c r="DS79" s="417">
        <v>0</v>
      </c>
      <c r="DT79" s="417">
        <v>0</v>
      </c>
      <c r="DU79" s="417">
        <v>468</v>
      </c>
      <c r="DV79" s="417"/>
      <c r="DW79" s="417"/>
      <c r="DX79" s="417">
        <v>0</v>
      </c>
      <c r="DY79" s="417">
        <v>152</v>
      </c>
      <c r="DZ79" s="417">
        <v>5</v>
      </c>
      <c r="EA79" s="417">
        <v>0</v>
      </c>
      <c r="EB79" s="417">
        <v>1304</v>
      </c>
      <c r="EC79" s="417"/>
      <c r="ED79" s="417"/>
      <c r="EE79" s="417">
        <v>6</v>
      </c>
      <c r="EF79" s="417">
        <v>0</v>
      </c>
      <c r="EG79" s="417"/>
      <c r="EH79" s="417"/>
      <c r="EI79" s="417"/>
      <c r="EJ79" s="417"/>
      <c r="EK79" s="417"/>
      <c r="EL79" s="417"/>
      <c r="EM79" s="417"/>
      <c r="EN79" s="417"/>
      <c r="EO79" s="417"/>
      <c r="EP79" s="417"/>
      <c r="EQ79" s="417"/>
      <c r="ER79" s="417"/>
      <c r="ES79" s="417"/>
      <c r="ET79" s="417"/>
      <c r="EU79" s="417"/>
      <c r="EV79" s="417"/>
      <c r="EW79" s="417"/>
      <c r="EX79" s="417"/>
      <c r="EY79" s="417"/>
      <c r="EZ79" s="417"/>
      <c r="FA79" s="417"/>
      <c r="FB79" s="417"/>
      <c r="FC79" s="417"/>
      <c r="FD79" s="417"/>
      <c r="FE79" s="417"/>
      <c r="FF79" s="417"/>
      <c r="FG79" s="417"/>
      <c r="FH79" s="417"/>
      <c r="FI79" s="417"/>
      <c r="FJ79" s="417"/>
      <c r="FK79" s="417"/>
      <c r="FL79" s="417"/>
      <c r="FM79" s="417"/>
      <c r="FN79" s="417"/>
      <c r="FO79" s="417"/>
      <c r="FP79" s="417"/>
      <c r="FQ79" s="417"/>
      <c r="FR79" s="417"/>
      <c r="FS79" s="417"/>
      <c r="FT79" s="417"/>
      <c r="FU79" s="417"/>
      <c r="FV79" s="417"/>
      <c r="FW79" s="417"/>
      <c r="FX79" s="417"/>
      <c r="FY79" s="417"/>
      <c r="FZ79" s="417"/>
      <c r="GA79" s="417"/>
      <c r="GB79" s="417"/>
      <c r="GC79" s="417"/>
      <c r="GD79" s="417"/>
      <c r="GE79" s="417"/>
      <c r="GF79" s="417"/>
      <c r="GG79" s="417"/>
      <c r="GH79" s="417"/>
      <c r="GI79" s="417"/>
      <c r="GJ79" s="417"/>
      <c r="GK79" s="417"/>
      <c r="GL79" s="417"/>
      <c r="GM79" s="417"/>
      <c r="GN79" s="417"/>
      <c r="GO79" s="417"/>
      <c r="GP79" s="417"/>
      <c r="GQ79" s="417"/>
      <c r="GR79" s="417"/>
      <c r="GS79" s="417"/>
      <c r="GT79" s="417"/>
      <c r="GU79" s="417"/>
      <c r="GV79" s="417"/>
      <c r="GW79" s="417"/>
      <c r="GX79" s="417"/>
      <c r="GY79" s="417"/>
      <c r="GZ79" s="417"/>
      <c r="HA79" s="417"/>
      <c r="HB79" s="417"/>
      <c r="HC79" s="417"/>
      <c r="HD79" s="417"/>
      <c r="HE79" s="417"/>
      <c r="HF79" s="417"/>
      <c r="HG79" s="417"/>
      <c r="HH79" s="417"/>
      <c r="HI79" s="417"/>
      <c r="HJ79" s="417"/>
      <c r="HK79" s="417"/>
      <c r="HL79" s="417"/>
      <c r="HM79" s="417"/>
      <c r="HN79" s="417"/>
      <c r="HO79" s="417"/>
      <c r="HP79" s="417"/>
      <c r="HQ79" s="417"/>
      <c r="HR79" s="417"/>
      <c r="HS79" s="417"/>
      <c r="HT79" s="417"/>
      <c r="HU79" s="417"/>
      <c r="HV79" s="417"/>
      <c r="HW79" s="417"/>
      <c r="HX79" s="417"/>
      <c r="HY79" s="417"/>
      <c r="HZ79" s="417"/>
      <c r="IA79" s="417"/>
      <c r="IB79" s="417"/>
      <c r="IC79" s="417"/>
      <c r="ID79" s="417"/>
      <c r="IE79" s="417"/>
      <c r="IF79" s="417"/>
      <c r="IG79" s="417"/>
      <c r="IH79" s="417"/>
      <c r="II79" s="417"/>
      <c r="IJ79" s="417"/>
      <c r="IK79" s="417"/>
      <c r="IL79" s="417"/>
      <c r="IM79" s="417"/>
      <c r="IN79" s="417"/>
      <c r="IO79" s="417"/>
      <c r="IP79" s="417"/>
      <c r="IQ79" s="417"/>
      <c r="IR79" s="417"/>
      <c r="IS79" s="417"/>
      <c r="IT79" s="417"/>
      <c r="IU79" s="417"/>
      <c r="IV79" s="417"/>
      <c r="IW79" s="417"/>
      <c r="IX79" s="417"/>
      <c r="IY79" s="417"/>
      <c r="IZ79" s="417"/>
      <c r="JA79" s="417"/>
      <c r="JB79" s="417"/>
      <c r="JC79" s="417"/>
      <c r="JD79" s="417"/>
      <c r="JE79" s="417"/>
      <c r="JF79" s="417"/>
      <c r="JG79" s="417"/>
      <c r="JH79" s="417"/>
      <c r="JI79" s="417"/>
      <c r="JJ79" s="417"/>
      <c r="JK79" s="417"/>
      <c r="JL79" s="417"/>
      <c r="JM79" s="417"/>
      <c r="JN79" s="417"/>
      <c r="JO79" s="417"/>
      <c r="JP79" s="417"/>
      <c r="JQ79" s="417"/>
      <c r="JR79" s="417"/>
      <c r="JS79" s="417"/>
      <c r="JT79" s="417"/>
      <c r="JU79" s="417"/>
      <c r="JV79" s="417"/>
      <c r="JW79" s="417"/>
      <c r="JX79" s="417"/>
      <c r="JY79" s="417"/>
      <c r="JZ79" s="417"/>
      <c r="KA79" s="417"/>
      <c r="KB79" s="417"/>
      <c r="KC79" s="417"/>
      <c r="KD79" s="417"/>
      <c r="KE79" s="417"/>
      <c r="KF79" s="417"/>
      <c r="KG79" s="417"/>
      <c r="KH79" s="417"/>
      <c r="KI79" s="417"/>
      <c r="KJ79" s="417"/>
      <c r="KK79" s="417"/>
      <c r="KL79" s="417"/>
      <c r="KM79" s="417"/>
      <c r="KN79" s="1188"/>
      <c r="KO79" s="417"/>
      <c r="KP79" s="417"/>
      <c r="KQ79" s="417"/>
      <c r="KR79" s="417"/>
      <c r="KS79" s="417"/>
      <c r="KT79" s="417"/>
      <c r="KU79" s="417"/>
      <c r="KV79" s="417"/>
      <c r="KW79" s="417"/>
      <c r="KX79" s="417"/>
      <c r="KY79" s="417"/>
      <c r="KZ79" s="417"/>
      <c r="LA79" s="417"/>
      <c r="LB79" s="417"/>
      <c r="LC79" s="417"/>
      <c r="LD79" s="417"/>
      <c r="LE79" s="417"/>
      <c r="LF79" s="417"/>
      <c r="LG79" s="417"/>
      <c r="LH79" s="417"/>
      <c r="LI79" s="417"/>
      <c r="LJ79" s="417"/>
      <c r="LK79" s="417"/>
      <c r="LL79" s="417"/>
      <c r="LM79" s="417"/>
      <c r="LN79" s="417"/>
      <c r="LO79" s="1223"/>
      <c r="LP79" s="1223"/>
      <c r="LQ79" s="417"/>
      <c r="LR79" s="417"/>
      <c r="LS79" s="417"/>
      <c r="LT79" s="417"/>
      <c r="LU79" s="417"/>
      <c r="LV79" s="417"/>
      <c r="LW79" s="417"/>
      <c r="LX79" s="417"/>
      <c r="LY79" s="417"/>
      <c r="LZ79" s="417"/>
      <c r="MA79" s="417"/>
      <c r="MB79" s="417"/>
      <c r="MC79" s="417"/>
      <c r="MD79" s="417"/>
      <c r="ME79" s="417"/>
      <c r="MF79" s="417"/>
      <c r="MG79" s="417"/>
      <c r="MH79" s="417"/>
      <c r="MI79" s="417"/>
      <c r="MJ79" s="417"/>
      <c r="MK79" s="417"/>
      <c r="ML79" s="417"/>
      <c r="MM79" s="417"/>
      <c r="MN79" s="417"/>
      <c r="MO79" s="417"/>
      <c r="MP79" s="417"/>
      <c r="MQ79" s="417"/>
      <c r="MR79" s="417"/>
      <c r="MS79" s="417"/>
      <c r="MT79" s="417"/>
      <c r="MU79" s="417"/>
      <c r="MV79" s="417"/>
      <c r="MW79" s="417"/>
      <c r="MX79" s="417"/>
      <c r="MY79" s="417"/>
      <c r="MZ79" s="417"/>
      <c r="NA79" s="417"/>
      <c r="NB79" s="417"/>
      <c r="NC79" s="417"/>
      <c r="ND79" s="417"/>
      <c r="NE79" s="417"/>
      <c r="NF79" s="417"/>
      <c r="NG79" s="417"/>
      <c r="NH79" s="417"/>
    </row>
    <row r="80" spans="1:372" ht="15" customHeight="1">
      <c r="A80" s="62" t="s">
        <v>746</v>
      </c>
      <c r="B80" s="417"/>
      <c r="C80" s="417">
        <v>0</v>
      </c>
      <c r="D80" s="417">
        <v>40</v>
      </c>
      <c r="E80" s="417">
        <v>40</v>
      </c>
      <c r="F80" s="417">
        <v>24</v>
      </c>
      <c r="G80" s="417"/>
      <c r="H80" s="417"/>
      <c r="I80" s="417">
        <v>0</v>
      </c>
      <c r="J80" s="417">
        <v>5</v>
      </c>
      <c r="K80" s="417">
        <v>5</v>
      </c>
      <c r="L80" s="417">
        <v>5</v>
      </c>
      <c r="M80" s="417">
        <v>5</v>
      </c>
      <c r="N80" s="417"/>
      <c r="O80" s="417"/>
      <c r="P80" s="417">
        <v>0</v>
      </c>
      <c r="Q80" s="417">
        <v>0</v>
      </c>
      <c r="R80" s="417">
        <v>0</v>
      </c>
      <c r="S80" s="417">
        <v>0</v>
      </c>
      <c r="T80" s="417">
        <v>0</v>
      </c>
      <c r="U80" s="417"/>
      <c r="V80" s="417"/>
      <c r="W80" s="417">
        <v>0</v>
      </c>
      <c r="X80" s="417">
        <v>0</v>
      </c>
      <c r="Y80" s="417">
        <v>30</v>
      </c>
      <c r="Z80" s="417">
        <v>0</v>
      </c>
      <c r="AA80" s="417">
        <v>0</v>
      </c>
      <c r="AB80" s="417"/>
      <c r="AC80" s="417"/>
      <c r="AD80" s="417">
        <v>11</v>
      </c>
      <c r="AE80" s="417">
        <v>0</v>
      </c>
      <c r="AF80" s="417">
        <v>31</v>
      </c>
      <c r="AG80" s="417">
        <v>70</v>
      </c>
      <c r="AH80" s="417">
        <v>107</v>
      </c>
      <c r="AI80" s="417"/>
      <c r="AJ80" s="417"/>
      <c r="AK80" s="417">
        <v>1</v>
      </c>
      <c r="AL80" s="417">
        <v>59</v>
      </c>
      <c r="AM80" s="417">
        <v>40</v>
      </c>
      <c r="AN80" s="417">
        <v>86</v>
      </c>
      <c r="AO80" s="417">
        <v>0</v>
      </c>
      <c r="AP80" s="417"/>
      <c r="AQ80" s="417"/>
      <c r="AR80" s="417">
        <v>0</v>
      </c>
      <c r="AS80" s="417">
        <v>0</v>
      </c>
      <c r="AT80" s="417">
        <v>0</v>
      </c>
      <c r="AU80" s="417">
        <v>29</v>
      </c>
      <c r="AV80" s="417">
        <v>113</v>
      </c>
      <c r="AW80" s="417"/>
      <c r="AX80" s="417"/>
      <c r="AY80" s="417">
        <v>5</v>
      </c>
      <c r="AZ80" s="417">
        <v>15</v>
      </c>
      <c r="BA80" s="417">
        <v>74</v>
      </c>
      <c r="BB80" s="417">
        <v>43</v>
      </c>
      <c r="BC80" s="417">
        <v>153</v>
      </c>
      <c r="BD80" s="417"/>
      <c r="BE80" s="417"/>
      <c r="BF80" s="417">
        <v>9</v>
      </c>
      <c r="BG80" s="417">
        <v>1</v>
      </c>
      <c r="BH80" s="417">
        <v>23</v>
      </c>
      <c r="BI80" s="417">
        <v>1</v>
      </c>
      <c r="BJ80" s="417">
        <v>0</v>
      </c>
      <c r="BK80" s="417"/>
      <c r="BL80" s="417"/>
      <c r="BM80" s="417"/>
      <c r="BN80" s="417">
        <v>21</v>
      </c>
      <c r="BO80" s="417">
        <v>0</v>
      </c>
      <c r="BP80" s="417">
        <v>0</v>
      </c>
      <c r="BQ80" s="417">
        <v>0</v>
      </c>
      <c r="BR80" s="417"/>
      <c r="BS80" s="417"/>
      <c r="BT80" s="417">
        <v>0</v>
      </c>
      <c r="BU80" s="417">
        <v>29</v>
      </c>
      <c r="BV80" s="417">
        <v>0</v>
      </c>
      <c r="BW80" s="417">
        <v>0</v>
      </c>
      <c r="BX80" s="417">
        <v>0</v>
      </c>
      <c r="BY80" s="417"/>
      <c r="BZ80" s="417"/>
      <c r="CA80" s="417">
        <v>0</v>
      </c>
      <c r="CB80" s="417">
        <v>0</v>
      </c>
      <c r="CC80" s="417">
        <v>0</v>
      </c>
      <c r="CD80" s="417">
        <v>0</v>
      </c>
      <c r="CE80" s="417">
        <v>0</v>
      </c>
      <c r="CF80" s="417"/>
      <c r="CG80" s="417"/>
      <c r="CH80" s="417">
        <v>0</v>
      </c>
      <c r="CI80" s="417">
        <v>0</v>
      </c>
      <c r="CJ80" s="417">
        <v>0</v>
      </c>
      <c r="CK80" s="417">
        <v>1</v>
      </c>
      <c r="CL80" s="417">
        <v>0</v>
      </c>
      <c r="CM80" s="417"/>
      <c r="CN80" s="417"/>
      <c r="CO80" s="417">
        <v>0</v>
      </c>
      <c r="CP80" s="417">
        <v>0</v>
      </c>
      <c r="CQ80" s="417">
        <v>23</v>
      </c>
      <c r="CR80" s="417">
        <v>32</v>
      </c>
      <c r="CS80" s="417">
        <v>85</v>
      </c>
      <c r="CT80" s="417"/>
      <c r="CU80" s="417"/>
      <c r="CV80" s="417"/>
      <c r="CW80" s="417">
        <v>0</v>
      </c>
      <c r="CX80" s="417">
        <v>0</v>
      </c>
      <c r="CY80" s="417">
        <v>0</v>
      </c>
      <c r="CZ80" s="417">
        <v>0</v>
      </c>
      <c r="DA80" s="417"/>
      <c r="DB80" s="417"/>
      <c r="DC80" s="417">
        <v>0</v>
      </c>
      <c r="DD80" s="417">
        <v>0</v>
      </c>
      <c r="DE80" s="417">
        <v>0</v>
      </c>
      <c r="DF80" s="417">
        <v>0</v>
      </c>
      <c r="DG80" s="417">
        <v>0</v>
      </c>
      <c r="DH80" s="417"/>
      <c r="DI80" s="417"/>
      <c r="DJ80" s="417">
        <v>0</v>
      </c>
      <c r="DK80" s="417">
        <v>0</v>
      </c>
      <c r="DL80" s="417">
        <v>0</v>
      </c>
      <c r="DM80" s="417">
        <v>0</v>
      </c>
      <c r="DN80" s="417">
        <v>0</v>
      </c>
      <c r="DO80" s="417"/>
      <c r="DP80" s="417"/>
      <c r="DQ80" s="417">
        <v>0</v>
      </c>
      <c r="DR80" s="417">
        <v>0</v>
      </c>
      <c r="DS80" s="417">
        <v>0</v>
      </c>
      <c r="DT80" s="417">
        <v>0</v>
      </c>
      <c r="DU80" s="417">
        <v>0</v>
      </c>
      <c r="DV80" s="417"/>
      <c r="DW80" s="417"/>
      <c r="DX80" s="417">
        <v>0</v>
      </c>
      <c r="DY80" s="417">
        <v>0</v>
      </c>
      <c r="DZ80" s="417">
        <v>20</v>
      </c>
      <c r="EA80" s="417">
        <v>0</v>
      </c>
      <c r="EB80" s="417">
        <v>26</v>
      </c>
      <c r="EC80" s="417"/>
      <c r="ED80" s="417"/>
      <c r="EE80" s="417">
        <v>73</v>
      </c>
      <c r="EF80" s="417">
        <v>0</v>
      </c>
      <c r="EG80" s="417"/>
      <c r="EH80" s="417"/>
      <c r="EI80" s="417"/>
      <c r="EJ80" s="417"/>
      <c r="EK80" s="417"/>
      <c r="EL80" s="417"/>
      <c r="EM80" s="417"/>
      <c r="EN80" s="417"/>
      <c r="EO80" s="417"/>
      <c r="EP80" s="417"/>
      <c r="EQ80" s="417"/>
      <c r="ER80" s="417"/>
      <c r="ES80" s="417"/>
      <c r="ET80" s="417"/>
      <c r="EU80" s="417"/>
      <c r="EV80" s="417"/>
      <c r="EW80" s="417"/>
      <c r="EX80" s="417"/>
      <c r="EY80" s="417"/>
      <c r="EZ80" s="417"/>
      <c r="FA80" s="417"/>
      <c r="FB80" s="417"/>
      <c r="FC80" s="417"/>
      <c r="FD80" s="417"/>
      <c r="FE80" s="417"/>
      <c r="FF80" s="417"/>
      <c r="FG80" s="417"/>
      <c r="FH80" s="417"/>
      <c r="FI80" s="417"/>
      <c r="FJ80" s="417"/>
      <c r="FK80" s="417"/>
      <c r="FL80" s="417"/>
      <c r="FM80" s="417"/>
      <c r="FN80" s="417"/>
      <c r="FO80" s="417"/>
      <c r="FP80" s="417"/>
      <c r="FQ80" s="417"/>
      <c r="FR80" s="417"/>
      <c r="FS80" s="417"/>
      <c r="FT80" s="417"/>
      <c r="FU80" s="417"/>
      <c r="FV80" s="417"/>
      <c r="FW80" s="417"/>
      <c r="FX80" s="417"/>
      <c r="FY80" s="417"/>
      <c r="FZ80" s="417"/>
      <c r="GA80" s="417"/>
      <c r="GB80" s="417"/>
      <c r="GC80" s="417"/>
      <c r="GD80" s="417"/>
      <c r="GE80" s="417"/>
      <c r="GF80" s="417"/>
      <c r="GG80" s="417"/>
      <c r="GH80" s="417"/>
      <c r="GI80" s="417"/>
      <c r="GJ80" s="417"/>
      <c r="GK80" s="417"/>
      <c r="GL80" s="417"/>
      <c r="GM80" s="417"/>
      <c r="GN80" s="417"/>
      <c r="GO80" s="417"/>
      <c r="GP80" s="417"/>
      <c r="GQ80" s="417"/>
      <c r="GR80" s="417"/>
      <c r="GS80" s="417"/>
      <c r="GT80" s="417"/>
      <c r="GU80" s="417"/>
      <c r="GV80" s="417"/>
      <c r="GW80" s="417"/>
      <c r="GX80" s="417"/>
      <c r="GY80" s="417"/>
      <c r="GZ80" s="417"/>
      <c r="HA80" s="417"/>
      <c r="HB80" s="417"/>
      <c r="HC80" s="417"/>
      <c r="HD80" s="417"/>
      <c r="HE80" s="417"/>
      <c r="HF80" s="417"/>
      <c r="HG80" s="417"/>
      <c r="HH80" s="417"/>
      <c r="HI80" s="417"/>
      <c r="HJ80" s="417"/>
      <c r="HK80" s="417"/>
      <c r="HL80" s="417"/>
      <c r="HM80" s="417"/>
      <c r="HN80" s="417"/>
      <c r="HO80" s="417"/>
      <c r="HP80" s="417"/>
      <c r="HQ80" s="417"/>
      <c r="HR80" s="417"/>
      <c r="HS80" s="417"/>
      <c r="HT80" s="417"/>
      <c r="HU80" s="417"/>
      <c r="HV80" s="417"/>
      <c r="HW80" s="417"/>
      <c r="HX80" s="417"/>
      <c r="HY80" s="417"/>
      <c r="HZ80" s="417"/>
      <c r="IA80" s="417"/>
      <c r="IB80" s="417"/>
      <c r="IC80" s="417"/>
      <c r="ID80" s="417"/>
      <c r="IE80" s="417"/>
      <c r="IF80" s="417"/>
      <c r="IG80" s="417"/>
      <c r="IH80" s="417"/>
      <c r="II80" s="417"/>
      <c r="IJ80" s="417"/>
      <c r="IK80" s="417"/>
      <c r="IL80" s="417"/>
      <c r="IM80" s="417"/>
      <c r="IN80" s="417"/>
      <c r="IO80" s="417"/>
      <c r="IP80" s="417"/>
      <c r="IQ80" s="417"/>
      <c r="IR80" s="417"/>
      <c r="IS80" s="417"/>
      <c r="IT80" s="417"/>
      <c r="IU80" s="417"/>
      <c r="IV80" s="417"/>
      <c r="IW80" s="417"/>
      <c r="IX80" s="417"/>
      <c r="IY80" s="417"/>
      <c r="IZ80" s="417"/>
      <c r="JA80" s="417"/>
      <c r="JB80" s="417"/>
      <c r="JC80" s="417"/>
      <c r="JD80" s="417"/>
      <c r="JE80" s="417"/>
      <c r="JF80" s="417"/>
      <c r="JG80" s="417"/>
      <c r="JH80" s="417"/>
      <c r="JI80" s="417"/>
      <c r="JJ80" s="417"/>
      <c r="JK80" s="417"/>
      <c r="JL80" s="417"/>
      <c r="JM80" s="417"/>
      <c r="JN80" s="417"/>
      <c r="JO80" s="417"/>
      <c r="JP80" s="417"/>
      <c r="JQ80" s="417"/>
      <c r="JR80" s="417"/>
      <c r="JS80" s="417"/>
      <c r="JT80" s="417"/>
      <c r="JU80" s="417"/>
      <c r="JV80" s="417"/>
      <c r="JW80" s="417"/>
      <c r="JX80" s="417"/>
      <c r="JY80" s="417"/>
      <c r="JZ80" s="417"/>
      <c r="KA80" s="417"/>
      <c r="KB80" s="417"/>
      <c r="KC80" s="417"/>
      <c r="KD80" s="417"/>
      <c r="KE80" s="417"/>
      <c r="KF80" s="417"/>
      <c r="KG80" s="417"/>
      <c r="KH80" s="417"/>
      <c r="KI80" s="417"/>
      <c r="KJ80" s="417"/>
      <c r="KK80" s="417"/>
      <c r="KL80" s="417"/>
      <c r="KM80" s="417"/>
      <c r="KN80" s="1188"/>
      <c r="KO80" s="417"/>
      <c r="KP80" s="417"/>
      <c r="KQ80" s="417"/>
      <c r="KR80" s="417"/>
      <c r="KS80" s="417"/>
      <c r="KT80" s="417"/>
      <c r="KU80" s="417"/>
      <c r="KV80" s="417"/>
      <c r="KW80" s="417"/>
      <c r="KX80" s="417"/>
      <c r="KY80" s="417"/>
      <c r="KZ80" s="417"/>
      <c r="LA80" s="417"/>
      <c r="LB80" s="417"/>
      <c r="LC80" s="417"/>
      <c r="LD80" s="417"/>
      <c r="LE80" s="417"/>
      <c r="LF80" s="417"/>
      <c r="LG80" s="417"/>
      <c r="LH80" s="417"/>
      <c r="LI80" s="417"/>
      <c r="LJ80" s="417"/>
      <c r="LK80" s="417"/>
      <c r="LL80" s="417"/>
      <c r="LM80" s="417"/>
      <c r="LN80" s="417"/>
      <c r="LO80" s="1223"/>
      <c r="LP80" s="1223"/>
      <c r="LQ80" s="417"/>
      <c r="LR80" s="417"/>
      <c r="LS80" s="417"/>
      <c r="LT80" s="417"/>
      <c r="LU80" s="417"/>
      <c r="LV80" s="417"/>
      <c r="LW80" s="417"/>
      <c r="LX80" s="417"/>
      <c r="LY80" s="417"/>
      <c r="LZ80" s="417"/>
      <c r="MA80" s="417"/>
      <c r="MB80" s="417"/>
      <c r="MC80" s="417"/>
      <c r="MD80" s="417"/>
      <c r="ME80" s="417"/>
      <c r="MF80" s="417"/>
      <c r="MG80" s="417"/>
      <c r="MH80" s="417"/>
      <c r="MI80" s="417"/>
      <c r="MJ80" s="417"/>
      <c r="MK80" s="417"/>
      <c r="ML80" s="417"/>
      <c r="MM80" s="417"/>
      <c r="MN80" s="417"/>
      <c r="MO80" s="417"/>
      <c r="MP80" s="417"/>
      <c r="MQ80" s="417"/>
      <c r="MR80" s="417"/>
      <c r="MS80" s="417"/>
      <c r="MT80" s="417"/>
      <c r="MU80" s="417"/>
      <c r="MV80" s="417"/>
      <c r="MW80" s="417"/>
      <c r="MX80" s="417"/>
      <c r="MY80" s="417"/>
      <c r="MZ80" s="417"/>
      <c r="NA80" s="417"/>
      <c r="NB80" s="417"/>
      <c r="NC80" s="417"/>
      <c r="ND80" s="417"/>
      <c r="NE80" s="417"/>
      <c r="NF80" s="417"/>
      <c r="NG80" s="417"/>
      <c r="NH80" s="417"/>
    </row>
    <row r="81" spans="1:372" ht="15" customHeight="1">
      <c r="A81" s="62" t="s">
        <v>747</v>
      </c>
      <c r="B81" s="417"/>
      <c r="C81" s="417">
        <v>0</v>
      </c>
      <c r="D81" s="417">
        <v>0</v>
      </c>
      <c r="E81" s="417">
        <v>0</v>
      </c>
      <c r="F81" s="417">
        <v>16</v>
      </c>
      <c r="G81" s="417"/>
      <c r="H81" s="417"/>
      <c r="I81" s="417">
        <v>8</v>
      </c>
      <c r="J81" s="417">
        <v>0</v>
      </c>
      <c r="K81" s="417">
        <v>0</v>
      </c>
      <c r="L81" s="417">
        <v>0</v>
      </c>
      <c r="M81" s="417">
        <v>0</v>
      </c>
      <c r="N81" s="417"/>
      <c r="O81" s="417"/>
      <c r="P81" s="417">
        <v>0</v>
      </c>
      <c r="Q81" s="417">
        <v>0</v>
      </c>
      <c r="R81" s="417">
        <v>0</v>
      </c>
      <c r="S81" s="417">
        <v>0</v>
      </c>
      <c r="T81" s="417">
        <v>0</v>
      </c>
      <c r="U81" s="417"/>
      <c r="V81" s="417"/>
      <c r="W81" s="417">
        <v>0</v>
      </c>
      <c r="X81" s="417">
        <v>0</v>
      </c>
      <c r="Y81" s="417">
        <v>0</v>
      </c>
      <c r="Z81" s="417">
        <v>0</v>
      </c>
      <c r="AA81" s="417">
        <v>0</v>
      </c>
      <c r="AB81" s="417"/>
      <c r="AC81" s="417"/>
      <c r="AD81" s="417">
        <v>26</v>
      </c>
      <c r="AE81" s="417">
        <v>0</v>
      </c>
      <c r="AF81" s="417">
        <v>0</v>
      </c>
      <c r="AG81" s="417">
        <v>0</v>
      </c>
      <c r="AH81" s="417">
        <v>0</v>
      </c>
      <c r="AI81" s="417"/>
      <c r="AJ81" s="417"/>
      <c r="AK81" s="417">
        <v>0</v>
      </c>
      <c r="AL81" s="417">
        <v>0</v>
      </c>
      <c r="AM81" s="417">
        <v>0</v>
      </c>
      <c r="AN81" s="417">
        <v>0</v>
      </c>
      <c r="AO81" s="417">
        <v>0</v>
      </c>
      <c r="AP81" s="417"/>
      <c r="AQ81" s="417"/>
      <c r="AR81" s="417">
        <v>0</v>
      </c>
      <c r="AS81" s="417">
        <v>0</v>
      </c>
      <c r="AT81" s="417">
        <v>0</v>
      </c>
      <c r="AU81" s="417">
        <v>0</v>
      </c>
      <c r="AV81" s="417">
        <v>0</v>
      </c>
      <c r="AW81" s="417"/>
      <c r="AX81" s="417"/>
      <c r="AY81" s="417">
        <v>0</v>
      </c>
      <c r="AZ81" s="417">
        <v>1</v>
      </c>
      <c r="BA81" s="417">
        <v>32</v>
      </c>
      <c r="BB81" s="417">
        <v>82</v>
      </c>
      <c r="BC81" s="417">
        <v>54</v>
      </c>
      <c r="BD81" s="417"/>
      <c r="BE81" s="417"/>
      <c r="BF81" s="417">
        <v>0</v>
      </c>
      <c r="BG81" s="417">
        <v>0</v>
      </c>
      <c r="BH81" s="417">
        <v>0</v>
      </c>
      <c r="BI81" s="417">
        <v>0</v>
      </c>
      <c r="BJ81" s="417">
        <v>0</v>
      </c>
      <c r="BK81" s="417"/>
      <c r="BL81" s="417"/>
      <c r="BM81" s="417"/>
      <c r="BN81" s="417">
        <v>0</v>
      </c>
      <c r="BO81" s="417">
        <v>13</v>
      </c>
      <c r="BP81" s="417">
        <v>2</v>
      </c>
      <c r="BQ81" s="417">
        <v>2</v>
      </c>
      <c r="BR81" s="417"/>
      <c r="BS81" s="417"/>
      <c r="BT81" s="417">
        <v>2</v>
      </c>
      <c r="BU81" s="417">
        <v>10</v>
      </c>
      <c r="BV81" s="417">
        <v>39</v>
      </c>
      <c r="BW81" s="417">
        <v>0</v>
      </c>
      <c r="BX81" s="417">
        <v>2</v>
      </c>
      <c r="BY81" s="417"/>
      <c r="BZ81" s="417"/>
      <c r="CA81" s="417">
        <v>0</v>
      </c>
      <c r="CB81" s="417">
        <v>0</v>
      </c>
      <c r="CC81" s="417">
        <v>0</v>
      </c>
      <c r="CD81" s="417">
        <v>0</v>
      </c>
      <c r="CE81" s="417">
        <v>0</v>
      </c>
      <c r="CF81" s="417"/>
      <c r="CG81" s="417"/>
      <c r="CH81" s="417">
        <v>0</v>
      </c>
      <c r="CI81" s="417">
        <v>0</v>
      </c>
      <c r="CJ81" s="417">
        <v>0</v>
      </c>
      <c r="CK81" s="417">
        <v>22</v>
      </c>
      <c r="CL81" s="417">
        <v>0</v>
      </c>
      <c r="CM81" s="417"/>
      <c r="CN81" s="417"/>
      <c r="CO81" s="417">
        <v>0</v>
      </c>
      <c r="CP81" s="417">
        <v>0</v>
      </c>
      <c r="CQ81" s="417">
        <v>38</v>
      </c>
      <c r="CR81" s="417">
        <v>38</v>
      </c>
      <c r="CS81" s="417">
        <v>38</v>
      </c>
      <c r="CT81" s="417"/>
      <c r="CU81" s="417"/>
      <c r="CV81" s="417"/>
      <c r="CW81" s="417">
        <v>1</v>
      </c>
      <c r="CX81" s="417">
        <v>1</v>
      </c>
      <c r="CY81" s="417">
        <v>1</v>
      </c>
      <c r="CZ81" s="417">
        <v>0</v>
      </c>
      <c r="DA81" s="417"/>
      <c r="DB81" s="417"/>
      <c r="DC81" s="417">
        <v>0</v>
      </c>
      <c r="DD81" s="417">
        <v>0</v>
      </c>
      <c r="DE81" s="417">
        <v>0</v>
      </c>
      <c r="DF81" s="417">
        <v>0</v>
      </c>
      <c r="DG81" s="417">
        <v>0</v>
      </c>
      <c r="DH81" s="417"/>
      <c r="DI81" s="417"/>
      <c r="DJ81" s="417">
        <v>0</v>
      </c>
      <c r="DK81" s="417">
        <v>0</v>
      </c>
      <c r="DL81" s="417">
        <v>0</v>
      </c>
      <c r="DM81" s="417">
        <v>0</v>
      </c>
      <c r="DN81" s="417">
        <v>0</v>
      </c>
      <c r="DO81" s="417"/>
      <c r="DP81" s="417"/>
      <c r="DQ81" s="417">
        <v>0</v>
      </c>
      <c r="DR81" s="417">
        <v>0</v>
      </c>
      <c r="DS81" s="417">
        <v>0</v>
      </c>
      <c r="DT81" s="417">
        <v>0</v>
      </c>
      <c r="DU81" s="417">
        <v>0</v>
      </c>
      <c r="DV81" s="417"/>
      <c r="DW81" s="417"/>
      <c r="DX81" s="417">
        <v>0</v>
      </c>
      <c r="DY81" s="417">
        <v>32</v>
      </c>
      <c r="DZ81" s="417">
        <v>0</v>
      </c>
      <c r="EA81" s="417">
        <v>0</v>
      </c>
      <c r="EB81" s="417">
        <v>0</v>
      </c>
      <c r="EC81" s="417"/>
      <c r="ED81" s="417"/>
      <c r="EE81" s="417">
        <v>33</v>
      </c>
      <c r="EF81" s="417">
        <v>0</v>
      </c>
      <c r="EG81" s="417"/>
      <c r="EH81" s="417"/>
      <c r="EI81" s="417"/>
      <c r="EJ81" s="417"/>
      <c r="EK81" s="417"/>
      <c r="EL81" s="417"/>
      <c r="EM81" s="417"/>
      <c r="EN81" s="417"/>
      <c r="EO81" s="417"/>
      <c r="EP81" s="417"/>
      <c r="EQ81" s="417"/>
      <c r="ER81" s="417"/>
      <c r="ES81" s="417"/>
      <c r="ET81" s="417"/>
      <c r="EU81" s="417"/>
      <c r="EV81" s="417"/>
      <c r="EW81" s="417"/>
      <c r="EX81" s="417"/>
      <c r="EY81" s="417"/>
      <c r="EZ81" s="417"/>
      <c r="FA81" s="417"/>
      <c r="FB81" s="417"/>
      <c r="FC81" s="417"/>
      <c r="FD81" s="417"/>
      <c r="FE81" s="417"/>
      <c r="FF81" s="417"/>
      <c r="FG81" s="417"/>
      <c r="FH81" s="417"/>
      <c r="FI81" s="417"/>
      <c r="FJ81" s="417"/>
      <c r="FK81" s="417"/>
      <c r="FL81" s="417"/>
      <c r="FM81" s="417"/>
      <c r="FN81" s="417"/>
      <c r="FO81" s="417"/>
      <c r="FP81" s="417"/>
      <c r="FQ81" s="417"/>
      <c r="FR81" s="417"/>
      <c r="FS81" s="417"/>
      <c r="FT81" s="417"/>
      <c r="FU81" s="417"/>
      <c r="FV81" s="417"/>
      <c r="FW81" s="417"/>
      <c r="FX81" s="417"/>
      <c r="FY81" s="417"/>
      <c r="FZ81" s="417"/>
      <c r="GA81" s="417"/>
      <c r="GB81" s="417"/>
      <c r="GC81" s="417"/>
      <c r="GD81" s="417"/>
      <c r="GE81" s="417"/>
      <c r="GF81" s="417"/>
      <c r="GG81" s="417"/>
      <c r="GH81" s="417"/>
      <c r="GI81" s="417"/>
      <c r="GJ81" s="417"/>
      <c r="GK81" s="417"/>
      <c r="GL81" s="417"/>
      <c r="GM81" s="417"/>
      <c r="GN81" s="417"/>
      <c r="GO81" s="417"/>
      <c r="GP81" s="417"/>
      <c r="GQ81" s="417"/>
      <c r="GR81" s="417"/>
      <c r="GS81" s="417"/>
      <c r="GT81" s="417"/>
      <c r="GU81" s="417"/>
      <c r="GV81" s="417"/>
      <c r="GW81" s="417"/>
      <c r="GX81" s="417"/>
      <c r="GY81" s="417"/>
      <c r="GZ81" s="417"/>
      <c r="HA81" s="417"/>
      <c r="HB81" s="417"/>
      <c r="HC81" s="417"/>
      <c r="HD81" s="417"/>
      <c r="HE81" s="417"/>
      <c r="HF81" s="417"/>
      <c r="HG81" s="417"/>
      <c r="HH81" s="417"/>
      <c r="HI81" s="417"/>
      <c r="HJ81" s="417"/>
      <c r="HK81" s="417"/>
      <c r="HL81" s="417"/>
      <c r="HM81" s="417"/>
      <c r="HN81" s="417"/>
      <c r="HO81" s="417"/>
      <c r="HP81" s="417"/>
      <c r="HQ81" s="417"/>
      <c r="HR81" s="417"/>
      <c r="HS81" s="417"/>
      <c r="HT81" s="417"/>
      <c r="HU81" s="417"/>
      <c r="HV81" s="417"/>
      <c r="HW81" s="417"/>
      <c r="HX81" s="417"/>
      <c r="HY81" s="417"/>
      <c r="HZ81" s="417"/>
      <c r="IA81" s="417"/>
      <c r="IB81" s="417"/>
      <c r="IC81" s="417"/>
      <c r="ID81" s="417"/>
      <c r="IE81" s="417"/>
      <c r="IF81" s="417"/>
      <c r="IG81" s="417"/>
      <c r="IH81" s="417"/>
      <c r="II81" s="417"/>
      <c r="IJ81" s="417"/>
      <c r="IK81" s="417"/>
      <c r="IL81" s="417"/>
      <c r="IM81" s="417"/>
      <c r="IN81" s="417"/>
      <c r="IO81" s="417"/>
      <c r="IP81" s="417"/>
      <c r="IQ81" s="417"/>
      <c r="IR81" s="417"/>
      <c r="IS81" s="417"/>
      <c r="IT81" s="417"/>
      <c r="IU81" s="417"/>
      <c r="IV81" s="417"/>
      <c r="IW81" s="417"/>
      <c r="IX81" s="417"/>
      <c r="IY81" s="417"/>
      <c r="IZ81" s="417"/>
      <c r="JA81" s="417"/>
      <c r="JB81" s="417"/>
      <c r="JC81" s="417"/>
      <c r="JD81" s="417"/>
      <c r="JE81" s="417"/>
      <c r="JF81" s="417"/>
      <c r="JG81" s="417"/>
      <c r="JH81" s="417"/>
      <c r="JI81" s="417"/>
      <c r="JJ81" s="417"/>
      <c r="JK81" s="417"/>
      <c r="JL81" s="417"/>
      <c r="JM81" s="417"/>
      <c r="JN81" s="417"/>
      <c r="JO81" s="417"/>
      <c r="JP81" s="417"/>
      <c r="JQ81" s="417"/>
      <c r="JR81" s="417"/>
      <c r="JS81" s="417"/>
      <c r="JT81" s="417"/>
      <c r="JU81" s="417"/>
      <c r="JV81" s="417"/>
      <c r="JW81" s="417"/>
      <c r="JX81" s="417"/>
      <c r="JY81" s="417"/>
      <c r="JZ81" s="417"/>
      <c r="KA81" s="417"/>
      <c r="KB81" s="417"/>
      <c r="KC81" s="417"/>
      <c r="KD81" s="417"/>
      <c r="KE81" s="417"/>
      <c r="KF81" s="417"/>
      <c r="KG81" s="417"/>
      <c r="KH81" s="417"/>
      <c r="KI81" s="417"/>
      <c r="KJ81" s="417"/>
      <c r="KK81" s="417"/>
      <c r="KL81" s="417"/>
      <c r="KM81" s="417"/>
      <c r="KN81" s="1188"/>
      <c r="KO81" s="417"/>
      <c r="KP81" s="417"/>
      <c r="KQ81" s="417"/>
      <c r="KR81" s="417"/>
      <c r="KS81" s="417"/>
      <c r="KT81" s="417"/>
      <c r="KU81" s="417"/>
      <c r="KV81" s="417"/>
      <c r="KW81" s="417"/>
      <c r="KX81" s="417"/>
      <c r="KY81" s="417"/>
      <c r="KZ81" s="417"/>
      <c r="LA81" s="417"/>
      <c r="LB81" s="417"/>
      <c r="LC81" s="417"/>
      <c r="LD81" s="417"/>
      <c r="LE81" s="417"/>
      <c r="LF81" s="417"/>
      <c r="LG81" s="417"/>
      <c r="LH81" s="417"/>
      <c r="LI81" s="417"/>
      <c r="LJ81" s="417"/>
      <c r="LK81" s="417"/>
      <c r="LL81" s="417"/>
      <c r="LM81" s="417"/>
      <c r="LN81" s="417"/>
      <c r="LO81" s="1223"/>
      <c r="LP81" s="1223"/>
      <c r="LQ81" s="417"/>
      <c r="LR81" s="417"/>
      <c r="LS81" s="417"/>
      <c r="LT81" s="417"/>
      <c r="LU81" s="417"/>
      <c r="LV81" s="417"/>
      <c r="LW81" s="417"/>
      <c r="LX81" s="417"/>
      <c r="LY81" s="417"/>
      <c r="LZ81" s="417"/>
      <c r="MA81" s="417"/>
      <c r="MB81" s="417"/>
      <c r="MC81" s="417"/>
      <c r="MD81" s="417"/>
      <c r="ME81" s="417"/>
      <c r="MF81" s="417"/>
      <c r="MG81" s="417"/>
      <c r="MH81" s="417"/>
      <c r="MI81" s="417"/>
      <c r="MJ81" s="417"/>
      <c r="MK81" s="417"/>
      <c r="ML81" s="417"/>
      <c r="MM81" s="417"/>
      <c r="MN81" s="417"/>
      <c r="MO81" s="417"/>
      <c r="MP81" s="417"/>
      <c r="MQ81" s="417"/>
      <c r="MR81" s="417"/>
      <c r="MS81" s="417"/>
      <c r="MT81" s="417"/>
      <c r="MU81" s="417"/>
      <c r="MV81" s="417"/>
      <c r="MW81" s="417"/>
      <c r="MX81" s="417"/>
      <c r="MY81" s="417"/>
      <c r="MZ81" s="417"/>
      <c r="NA81" s="417"/>
      <c r="NB81" s="417"/>
      <c r="NC81" s="417"/>
      <c r="ND81" s="417"/>
      <c r="NE81" s="417"/>
      <c r="NF81" s="417"/>
      <c r="NG81" s="417"/>
      <c r="NH81" s="417"/>
    </row>
    <row r="82" spans="1:372" ht="15" customHeight="1">
      <c r="A82" s="62" t="s">
        <v>748</v>
      </c>
      <c r="B82" s="417"/>
      <c r="C82" s="417">
        <v>2795</v>
      </c>
      <c r="D82" s="417">
        <v>2514</v>
      </c>
      <c r="E82" s="417">
        <v>3846</v>
      </c>
      <c r="F82" s="417">
        <v>2365</v>
      </c>
      <c r="G82" s="417"/>
      <c r="H82" s="417"/>
      <c r="I82" s="417">
        <v>1000</v>
      </c>
      <c r="J82" s="417">
        <v>1437</v>
      </c>
      <c r="K82" s="417">
        <v>1541</v>
      </c>
      <c r="L82" s="417">
        <v>543</v>
      </c>
      <c r="M82" s="417">
        <v>819</v>
      </c>
      <c r="N82" s="417"/>
      <c r="O82" s="417"/>
      <c r="P82" s="417">
        <v>104</v>
      </c>
      <c r="Q82" s="417">
        <v>187</v>
      </c>
      <c r="R82" s="417">
        <v>817</v>
      </c>
      <c r="S82" s="417">
        <v>99</v>
      </c>
      <c r="T82" s="417">
        <v>333</v>
      </c>
      <c r="U82" s="417"/>
      <c r="V82" s="417"/>
      <c r="W82" s="417">
        <v>81</v>
      </c>
      <c r="X82" s="417">
        <v>227</v>
      </c>
      <c r="Y82" s="417">
        <v>418</v>
      </c>
      <c r="Z82" s="417">
        <v>402</v>
      </c>
      <c r="AA82" s="417">
        <v>4</v>
      </c>
      <c r="AB82" s="417"/>
      <c r="AC82" s="417"/>
      <c r="AD82" s="417">
        <v>9</v>
      </c>
      <c r="AE82" s="417">
        <v>381</v>
      </c>
      <c r="AF82" s="417">
        <v>913</v>
      </c>
      <c r="AG82" s="417">
        <v>549</v>
      </c>
      <c r="AH82" s="417">
        <v>75</v>
      </c>
      <c r="AI82" s="417"/>
      <c r="AJ82" s="417"/>
      <c r="AK82" s="417">
        <v>228</v>
      </c>
      <c r="AL82" s="417">
        <v>299</v>
      </c>
      <c r="AM82" s="417">
        <v>797</v>
      </c>
      <c r="AN82" s="417">
        <v>889</v>
      </c>
      <c r="AO82" s="417">
        <v>302</v>
      </c>
      <c r="AP82" s="417"/>
      <c r="AQ82" s="417"/>
      <c r="AR82" s="417">
        <v>0</v>
      </c>
      <c r="AS82" s="417">
        <v>442</v>
      </c>
      <c r="AT82" s="417">
        <v>530</v>
      </c>
      <c r="AU82" s="417">
        <v>780</v>
      </c>
      <c r="AV82" s="417">
        <v>423</v>
      </c>
      <c r="AW82" s="417"/>
      <c r="AX82" s="417"/>
      <c r="AY82" s="417">
        <v>624</v>
      </c>
      <c r="AZ82" s="417">
        <v>896</v>
      </c>
      <c r="BA82" s="417">
        <v>666</v>
      </c>
      <c r="BB82" s="417">
        <v>190</v>
      </c>
      <c r="BC82" s="417">
        <v>455</v>
      </c>
      <c r="BD82" s="417"/>
      <c r="BE82" s="417"/>
      <c r="BF82" s="417">
        <v>1104</v>
      </c>
      <c r="BG82" s="417">
        <v>1490</v>
      </c>
      <c r="BH82" s="417">
        <v>559</v>
      </c>
      <c r="BI82" s="417">
        <v>332</v>
      </c>
      <c r="BJ82" s="417">
        <v>614</v>
      </c>
      <c r="BK82" s="417"/>
      <c r="BL82" s="417"/>
      <c r="BM82" s="417"/>
      <c r="BN82" s="417">
        <v>1118</v>
      </c>
      <c r="BO82" s="417">
        <v>1750</v>
      </c>
      <c r="BP82" s="417">
        <v>617</v>
      </c>
      <c r="BQ82" s="417">
        <v>1111</v>
      </c>
      <c r="BR82" s="417"/>
      <c r="BS82" s="417"/>
      <c r="BT82" s="417">
        <v>506</v>
      </c>
      <c r="BU82" s="417">
        <v>350</v>
      </c>
      <c r="BV82" s="417">
        <v>709</v>
      </c>
      <c r="BW82" s="417">
        <v>2</v>
      </c>
      <c r="BX82" s="417">
        <v>365</v>
      </c>
      <c r="BY82" s="417"/>
      <c r="BZ82" s="417"/>
      <c r="CA82" s="417">
        <v>142</v>
      </c>
      <c r="CB82" s="417">
        <v>195</v>
      </c>
      <c r="CC82" s="417">
        <v>412</v>
      </c>
      <c r="CD82" s="417">
        <v>773</v>
      </c>
      <c r="CE82" s="417">
        <v>1060</v>
      </c>
      <c r="CF82" s="417"/>
      <c r="CG82" s="417"/>
      <c r="CH82" s="417">
        <v>328</v>
      </c>
      <c r="CI82" s="417">
        <v>751</v>
      </c>
      <c r="CJ82" s="417">
        <v>319</v>
      </c>
      <c r="CK82" s="417">
        <v>1427</v>
      </c>
      <c r="CL82" s="417">
        <v>1368</v>
      </c>
      <c r="CM82" s="417"/>
      <c r="CN82" s="417"/>
      <c r="CO82" s="417">
        <v>286</v>
      </c>
      <c r="CP82" s="417">
        <v>455</v>
      </c>
      <c r="CQ82" s="417">
        <v>1001</v>
      </c>
      <c r="CR82" s="417">
        <v>1602</v>
      </c>
      <c r="CS82" s="417">
        <v>2106</v>
      </c>
      <c r="CT82" s="417"/>
      <c r="CU82" s="417"/>
      <c r="CV82" s="417"/>
      <c r="CW82" s="417">
        <v>352</v>
      </c>
      <c r="CX82" s="417">
        <v>444</v>
      </c>
      <c r="CY82" s="417">
        <v>1157</v>
      </c>
      <c r="CZ82" s="417">
        <v>800</v>
      </c>
      <c r="DA82" s="417"/>
      <c r="DB82" s="417"/>
      <c r="DC82" s="417">
        <v>0</v>
      </c>
      <c r="DD82" s="417">
        <v>832</v>
      </c>
      <c r="DE82" s="417">
        <v>914</v>
      </c>
      <c r="DF82" s="417">
        <v>1010</v>
      </c>
      <c r="DG82" s="417">
        <v>1021</v>
      </c>
      <c r="DH82" s="417"/>
      <c r="DI82" s="417"/>
      <c r="DJ82" s="417">
        <v>703</v>
      </c>
      <c r="DK82" s="417">
        <v>617</v>
      </c>
      <c r="DL82" s="417">
        <v>1066</v>
      </c>
      <c r="DM82" s="417">
        <v>1912</v>
      </c>
      <c r="DN82" s="417">
        <v>1601</v>
      </c>
      <c r="DO82" s="417"/>
      <c r="DP82" s="417"/>
      <c r="DQ82" s="417">
        <v>601</v>
      </c>
      <c r="DR82" s="417">
        <v>1227</v>
      </c>
      <c r="DS82" s="417">
        <v>646</v>
      </c>
      <c r="DT82" s="417">
        <v>219</v>
      </c>
      <c r="DU82" s="417">
        <v>119</v>
      </c>
      <c r="DV82" s="417"/>
      <c r="DW82" s="417"/>
      <c r="DX82" s="417">
        <v>597</v>
      </c>
      <c r="DY82" s="417">
        <v>212</v>
      </c>
      <c r="DZ82" s="417">
        <v>463</v>
      </c>
      <c r="EA82" s="417">
        <v>1388</v>
      </c>
      <c r="EB82" s="417">
        <v>887</v>
      </c>
      <c r="EC82" s="417"/>
      <c r="ED82" s="417"/>
      <c r="EE82" s="417">
        <v>72</v>
      </c>
      <c r="EF82" s="417">
        <v>606</v>
      </c>
      <c r="EG82" s="417"/>
      <c r="EH82" s="417"/>
      <c r="EI82" s="417"/>
      <c r="EJ82" s="417"/>
      <c r="EK82" s="417"/>
      <c r="EL82" s="417"/>
      <c r="EM82" s="417"/>
      <c r="EN82" s="417"/>
      <c r="EO82" s="417"/>
      <c r="EP82" s="417"/>
      <c r="EQ82" s="417"/>
      <c r="ER82" s="417"/>
      <c r="ES82" s="417"/>
      <c r="ET82" s="417"/>
      <c r="EU82" s="417"/>
      <c r="EV82" s="417"/>
      <c r="EW82" s="417"/>
      <c r="EX82" s="417"/>
      <c r="EY82" s="417"/>
      <c r="EZ82" s="417"/>
      <c r="FA82" s="417"/>
      <c r="FB82" s="417"/>
      <c r="FC82" s="417"/>
      <c r="FD82" s="417"/>
      <c r="FE82" s="417"/>
      <c r="FF82" s="417"/>
      <c r="FG82" s="417"/>
      <c r="FH82" s="417"/>
      <c r="FI82" s="417"/>
      <c r="FJ82" s="417"/>
      <c r="FK82" s="417"/>
      <c r="FL82" s="417"/>
      <c r="FM82" s="417"/>
      <c r="FN82" s="417"/>
      <c r="FO82" s="417"/>
      <c r="FP82" s="417"/>
      <c r="FQ82" s="417"/>
      <c r="FR82" s="417"/>
      <c r="FS82" s="417"/>
      <c r="FT82" s="417"/>
      <c r="FU82" s="417"/>
      <c r="FV82" s="417"/>
      <c r="FW82" s="417"/>
      <c r="FX82" s="417"/>
      <c r="FY82" s="417"/>
      <c r="FZ82" s="417"/>
      <c r="GA82" s="417"/>
      <c r="GB82" s="417"/>
      <c r="GC82" s="417"/>
      <c r="GD82" s="417"/>
      <c r="GE82" s="417"/>
      <c r="GF82" s="417"/>
      <c r="GG82" s="417"/>
      <c r="GH82" s="417"/>
      <c r="GI82" s="417"/>
      <c r="GJ82" s="417"/>
      <c r="GK82" s="417"/>
      <c r="GL82" s="417"/>
      <c r="GM82" s="417"/>
      <c r="GN82" s="417"/>
      <c r="GO82" s="417"/>
      <c r="GP82" s="417"/>
      <c r="GQ82" s="417"/>
      <c r="GR82" s="417"/>
      <c r="GS82" s="417"/>
      <c r="GT82" s="417"/>
      <c r="GU82" s="417"/>
      <c r="GV82" s="417"/>
      <c r="GW82" s="417"/>
      <c r="GX82" s="417"/>
      <c r="GY82" s="417"/>
      <c r="GZ82" s="417"/>
      <c r="HA82" s="417"/>
      <c r="HB82" s="417"/>
      <c r="HC82" s="417"/>
      <c r="HD82" s="417"/>
      <c r="HE82" s="417"/>
      <c r="HF82" s="417"/>
      <c r="HG82" s="417"/>
      <c r="HH82" s="417"/>
      <c r="HI82" s="417"/>
      <c r="HJ82" s="417"/>
      <c r="HK82" s="417"/>
      <c r="HL82" s="417"/>
      <c r="HM82" s="417"/>
      <c r="HN82" s="417"/>
      <c r="HO82" s="417"/>
      <c r="HP82" s="417"/>
      <c r="HQ82" s="417"/>
      <c r="HR82" s="417"/>
      <c r="HS82" s="417"/>
      <c r="HT82" s="417"/>
      <c r="HU82" s="417"/>
      <c r="HV82" s="417"/>
      <c r="HW82" s="417"/>
      <c r="HX82" s="417"/>
      <c r="HY82" s="417"/>
      <c r="HZ82" s="417"/>
      <c r="IA82" s="417"/>
      <c r="IB82" s="417"/>
      <c r="IC82" s="417"/>
      <c r="ID82" s="417"/>
      <c r="IE82" s="417"/>
      <c r="IF82" s="417"/>
      <c r="IG82" s="417"/>
      <c r="IH82" s="417"/>
      <c r="II82" s="417"/>
      <c r="IJ82" s="417"/>
      <c r="IK82" s="417"/>
      <c r="IL82" s="417"/>
      <c r="IM82" s="417"/>
      <c r="IN82" s="417"/>
      <c r="IO82" s="417"/>
      <c r="IP82" s="417"/>
      <c r="IQ82" s="417"/>
      <c r="IR82" s="417"/>
      <c r="IS82" s="417"/>
      <c r="IT82" s="417"/>
      <c r="IU82" s="417"/>
      <c r="IV82" s="417"/>
      <c r="IW82" s="417"/>
      <c r="IX82" s="417"/>
      <c r="IY82" s="417"/>
      <c r="IZ82" s="417"/>
      <c r="JA82" s="417"/>
      <c r="JB82" s="417"/>
      <c r="JC82" s="417"/>
      <c r="JD82" s="417"/>
      <c r="JE82" s="417"/>
      <c r="JF82" s="417"/>
      <c r="JG82" s="417"/>
      <c r="JH82" s="417"/>
      <c r="JI82" s="417"/>
      <c r="JJ82" s="417"/>
      <c r="JK82" s="417"/>
      <c r="JL82" s="417"/>
      <c r="JM82" s="417"/>
      <c r="JN82" s="417"/>
      <c r="JO82" s="592"/>
      <c r="JP82" s="417"/>
      <c r="JQ82" s="417"/>
      <c r="JR82" s="417"/>
      <c r="JS82" s="417"/>
      <c r="JT82" s="417"/>
      <c r="JU82" s="417"/>
      <c r="JV82" s="417"/>
      <c r="JW82" s="417"/>
      <c r="JX82" s="417"/>
      <c r="JY82" s="417"/>
      <c r="JZ82" s="417"/>
      <c r="KA82" s="417"/>
      <c r="KB82" s="417"/>
      <c r="KC82" s="417"/>
      <c r="KD82" s="417"/>
      <c r="KE82" s="417"/>
      <c r="KF82" s="417"/>
      <c r="KG82" s="417"/>
      <c r="KH82" s="417"/>
      <c r="KI82" s="417"/>
      <c r="KJ82" s="417"/>
      <c r="KK82" s="417"/>
      <c r="KL82" s="417"/>
      <c r="KM82" s="417"/>
      <c r="KN82" s="1188"/>
      <c r="KO82" s="417"/>
      <c r="KP82" s="417"/>
      <c r="KQ82" s="417"/>
      <c r="KR82" s="417"/>
      <c r="KS82" s="417"/>
      <c r="KT82" s="417"/>
      <c r="KU82" s="417"/>
      <c r="KV82" s="417"/>
      <c r="KW82" s="417"/>
      <c r="KX82" s="417"/>
      <c r="KY82" s="417"/>
      <c r="KZ82" s="417"/>
      <c r="LA82" s="417"/>
      <c r="LB82" s="417"/>
      <c r="LC82" s="417"/>
      <c r="LD82" s="417"/>
      <c r="LE82" s="417"/>
      <c r="LF82" s="417"/>
      <c r="LG82" s="417"/>
      <c r="LH82" s="417"/>
      <c r="LI82" s="417"/>
      <c r="LJ82" s="417"/>
      <c r="LK82" s="417"/>
      <c r="LL82" s="417"/>
      <c r="LM82" s="417"/>
      <c r="LN82" s="417"/>
      <c r="LO82" s="1223"/>
      <c r="LP82" s="1223"/>
      <c r="LQ82" s="417"/>
      <c r="LR82" s="417"/>
      <c r="LS82" s="417"/>
      <c r="LT82" s="417"/>
      <c r="LU82" s="417"/>
      <c r="LV82" s="417"/>
      <c r="LW82" s="417"/>
      <c r="LX82" s="417"/>
      <c r="LY82" s="417"/>
      <c r="LZ82" s="417"/>
      <c r="MA82" s="417"/>
      <c r="MB82" s="417"/>
      <c r="MC82" s="417"/>
      <c r="MD82" s="417"/>
      <c r="ME82" s="417"/>
      <c r="MF82" s="417"/>
      <c r="MG82" s="417"/>
      <c r="MH82" s="417"/>
      <c r="MI82" s="417"/>
      <c r="MJ82" s="417"/>
      <c r="MK82" s="417"/>
      <c r="ML82" s="417"/>
      <c r="MM82" s="417"/>
      <c r="MN82" s="417"/>
      <c r="MO82" s="417"/>
      <c r="MP82" s="417"/>
      <c r="MQ82" s="417"/>
      <c r="MR82" s="417"/>
      <c r="MS82" s="417"/>
      <c r="MT82" s="417"/>
      <c r="MU82" s="417"/>
      <c r="MV82" s="417"/>
      <c r="MW82" s="417"/>
      <c r="MX82" s="417"/>
      <c r="MY82" s="417"/>
      <c r="MZ82" s="417"/>
      <c r="NA82" s="417"/>
      <c r="NB82" s="417"/>
      <c r="NC82" s="417"/>
      <c r="ND82" s="417"/>
      <c r="NE82" s="417"/>
      <c r="NF82" s="417"/>
      <c r="NG82" s="417"/>
      <c r="NH82" s="417"/>
    </row>
    <row r="83" spans="1:372" ht="15" customHeight="1">
      <c r="A83" s="62" t="s">
        <v>749</v>
      </c>
      <c r="B83" s="417"/>
      <c r="C83" s="592">
        <v>46053</v>
      </c>
      <c r="D83" s="592">
        <v>46053</v>
      </c>
      <c r="E83" s="592">
        <v>46055</v>
      </c>
      <c r="F83" s="592">
        <v>46055</v>
      </c>
      <c r="G83" s="417"/>
      <c r="H83" s="417"/>
      <c r="I83" s="592">
        <v>46060</v>
      </c>
      <c r="J83" s="592">
        <v>46060</v>
      </c>
      <c r="K83" s="418">
        <v>46062</v>
      </c>
      <c r="L83" s="592">
        <v>46062</v>
      </c>
      <c r="M83" s="592">
        <v>46062</v>
      </c>
      <c r="N83" s="417"/>
      <c r="O83" s="417"/>
      <c r="P83" s="592">
        <v>46068</v>
      </c>
      <c r="Q83" s="592">
        <v>46069</v>
      </c>
      <c r="R83" s="592">
        <v>46069</v>
      </c>
      <c r="S83" s="592">
        <v>46069</v>
      </c>
      <c r="T83" s="592">
        <v>46069</v>
      </c>
      <c r="U83" s="417"/>
      <c r="V83" s="417"/>
      <c r="W83" s="592">
        <v>46075</v>
      </c>
      <c r="X83" s="592">
        <v>46076</v>
      </c>
      <c r="Y83" s="592">
        <v>46076</v>
      </c>
      <c r="Z83" s="592">
        <v>46077</v>
      </c>
      <c r="AA83" s="592">
        <v>46078</v>
      </c>
      <c r="AB83" s="417"/>
      <c r="AC83" s="417"/>
      <c r="AD83" s="592">
        <v>46081</v>
      </c>
      <c r="AE83" s="592">
        <v>46082</v>
      </c>
      <c r="AF83" s="592">
        <v>46082</v>
      </c>
      <c r="AG83" s="592">
        <v>46082</v>
      </c>
      <c r="AH83" s="592">
        <v>46082</v>
      </c>
      <c r="AI83" s="417"/>
      <c r="AJ83" s="417"/>
      <c r="AK83" s="418">
        <v>46089</v>
      </c>
      <c r="AL83" s="592">
        <v>46090</v>
      </c>
      <c r="AM83" s="592">
        <v>46089</v>
      </c>
      <c r="AN83" s="418">
        <v>46090</v>
      </c>
      <c r="AO83" s="592">
        <v>46090</v>
      </c>
      <c r="AP83" s="417"/>
      <c r="AQ83" s="417"/>
      <c r="AR83" s="417">
        <v>0</v>
      </c>
      <c r="AS83" s="592">
        <v>46097</v>
      </c>
      <c r="AT83" s="592">
        <v>46097</v>
      </c>
      <c r="AU83" s="592">
        <v>46098</v>
      </c>
      <c r="AV83" s="418">
        <v>46098</v>
      </c>
      <c r="AW83" s="418"/>
      <c r="AX83" s="417"/>
      <c r="AY83" s="592">
        <v>46101</v>
      </c>
      <c r="AZ83" s="592">
        <v>46101</v>
      </c>
      <c r="BA83" s="592">
        <v>46101</v>
      </c>
      <c r="BB83" s="592">
        <v>46104</v>
      </c>
      <c r="BC83" s="418">
        <v>46104</v>
      </c>
      <c r="BD83" s="417"/>
      <c r="BE83" s="417"/>
      <c r="BF83" s="592">
        <v>46109</v>
      </c>
      <c r="BG83" s="592">
        <v>46109</v>
      </c>
      <c r="BH83" s="592">
        <v>46109</v>
      </c>
      <c r="BI83" s="592">
        <v>46109</v>
      </c>
      <c r="BJ83" s="592">
        <v>46109</v>
      </c>
      <c r="BK83" s="417"/>
      <c r="BL83" s="417"/>
      <c r="BM83" s="418"/>
      <c r="BN83" s="418">
        <v>46116</v>
      </c>
      <c r="BO83" s="592">
        <v>46116</v>
      </c>
      <c r="BP83" s="592">
        <v>46116</v>
      </c>
      <c r="BQ83" s="592">
        <v>46116</v>
      </c>
      <c r="BR83" s="417"/>
      <c r="BS83" s="417"/>
      <c r="BT83" s="592">
        <v>25</v>
      </c>
      <c r="BU83" s="592">
        <v>46125</v>
      </c>
      <c r="BV83" s="592">
        <v>46126</v>
      </c>
      <c r="BW83" s="592">
        <v>46125</v>
      </c>
      <c r="BX83" s="592">
        <v>46126</v>
      </c>
      <c r="BY83" s="417"/>
      <c r="BZ83" s="417"/>
      <c r="CA83" s="592">
        <v>46130</v>
      </c>
      <c r="CB83" s="592">
        <v>46132</v>
      </c>
      <c r="CC83" s="592">
        <v>46132</v>
      </c>
      <c r="CD83" s="592">
        <v>46132</v>
      </c>
      <c r="CE83" s="592">
        <v>46132</v>
      </c>
      <c r="CF83" s="417"/>
      <c r="CG83" s="417"/>
      <c r="CH83" s="418">
        <v>46137</v>
      </c>
      <c r="CI83" s="592">
        <v>46139</v>
      </c>
      <c r="CJ83" s="592">
        <v>46140</v>
      </c>
      <c r="CK83" s="592">
        <v>46140</v>
      </c>
      <c r="CL83" s="592">
        <v>46140</v>
      </c>
      <c r="CM83" s="417"/>
      <c r="CN83" s="417"/>
      <c r="CO83" s="418">
        <v>46144</v>
      </c>
      <c r="CP83" s="592">
        <v>46146</v>
      </c>
      <c r="CQ83" s="592">
        <v>46146</v>
      </c>
      <c r="CR83" s="592">
        <v>46146</v>
      </c>
      <c r="CS83" s="592">
        <v>46146</v>
      </c>
      <c r="CT83" s="417"/>
      <c r="CU83" s="417"/>
      <c r="CV83" s="417"/>
      <c r="CW83" s="592">
        <v>46153</v>
      </c>
      <c r="CX83" s="592">
        <v>46153</v>
      </c>
      <c r="CY83" s="592">
        <v>46154</v>
      </c>
      <c r="CZ83" s="592">
        <v>46154</v>
      </c>
      <c r="DA83" s="417"/>
      <c r="DB83" s="417"/>
      <c r="DC83" s="592" t="s">
        <v>761</v>
      </c>
      <c r="DD83" s="592">
        <v>46160</v>
      </c>
      <c r="DE83" s="592">
        <v>46160</v>
      </c>
      <c r="DF83" s="615">
        <v>46160</v>
      </c>
      <c r="DG83" s="615">
        <v>46163</v>
      </c>
      <c r="DH83" s="417"/>
      <c r="DI83" s="417"/>
      <c r="DJ83" s="592">
        <v>46164</v>
      </c>
      <c r="DK83" s="592">
        <v>46167</v>
      </c>
      <c r="DL83" s="592">
        <v>46168</v>
      </c>
      <c r="DM83" s="592">
        <v>46168</v>
      </c>
      <c r="DN83" s="418">
        <v>46168</v>
      </c>
      <c r="DO83" s="418"/>
      <c r="DP83" s="417"/>
      <c r="DQ83" s="592">
        <v>46171</v>
      </c>
      <c r="DR83" s="592">
        <v>46174</v>
      </c>
      <c r="DS83" s="592">
        <v>46175</v>
      </c>
      <c r="DT83" s="592">
        <v>46175</v>
      </c>
      <c r="DU83" s="592">
        <v>46175</v>
      </c>
      <c r="DV83" s="417"/>
      <c r="DW83" s="417"/>
      <c r="DX83" s="592">
        <v>46180</v>
      </c>
      <c r="DY83" s="592">
        <v>46181</v>
      </c>
      <c r="DZ83" s="592">
        <v>46182</v>
      </c>
      <c r="EA83" s="592">
        <v>46183</v>
      </c>
      <c r="EB83" s="592">
        <v>46183</v>
      </c>
      <c r="EC83" s="417"/>
      <c r="ED83" s="417"/>
      <c r="EE83" s="418">
        <v>46188</v>
      </c>
      <c r="EF83" s="592">
        <v>46188</v>
      </c>
      <c r="EG83" s="417"/>
      <c r="EH83" s="592"/>
      <c r="EI83" s="418"/>
      <c r="EJ83" s="417"/>
      <c r="EK83" s="417"/>
      <c r="EL83" s="592"/>
      <c r="EM83" s="592"/>
      <c r="EN83" s="592"/>
      <c r="EO83" s="592"/>
      <c r="EP83" s="418"/>
      <c r="EQ83" s="417"/>
      <c r="ER83" s="417"/>
      <c r="ES83" s="592"/>
      <c r="ET83" s="592"/>
      <c r="EU83" s="592"/>
      <c r="EV83" s="592"/>
      <c r="EW83" s="592"/>
      <c r="EX83" s="418"/>
      <c r="EY83" s="417"/>
      <c r="EZ83" s="592"/>
      <c r="FA83" s="592"/>
      <c r="FB83" s="418"/>
      <c r="FC83" s="592"/>
      <c r="FD83" s="418"/>
      <c r="FE83" s="417"/>
      <c r="FF83" s="417"/>
      <c r="FG83" s="417"/>
      <c r="FH83" s="418"/>
      <c r="FI83" s="592"/>
      <c r="FJ83" s="592"/>
      <c r="FK83" s="592"/>
      <c r="FL83" s="417"/>
      <c r="FM83" s="417"/>
      <c r="FN83" s="592"/>
      <c r="FO83" s="592"/>
      <c r="FP83" s="592"/>
      <c r="FQ83" s="417"/>
      <c r="FR83" s="418"/>
      <c r="FS83" s="417"/>
      <c r="FT83" s="417"/>
      <c r="FU83" s="592"/>
      <c r="FV83" s="417"/>
      <c r="FW83" s="592"/>
      <c r="FX83" s="592"/>
      <c r="FY83" s="592"/>
      <c r="FZ83" s="417"/>
      <c r="GA83" s="417"/>
      <c r="GB83" s="417"/>
      <c r="GC83" s="592"/>
      <c r="GD83" s="592"/>
      <c r="GE83" s="592"/>
      <c r="GF83" s="592"/>
      <c r="GG83" s="417"/>
      <c r="GH83" s="417"/>
      <c r="GI83" s="592"/>
      <c r="GJ83" s="592"/>
      <c r="GK83" s="592"/>
      <c r="GL83" s="592"/>
      <c r="GM83" s="592"/>
      <c r="GN83" s="417"/>
      <c r="GO83" s="417"/>
      <c r="GP83" s="592"/>
      <c r="GQ83" s="418"/>
      <c r="GR83" s="592"/>
      <c r="GS83" s="592"/>
      <c r="GT83" s="592"/>
      <c r="GU83" s="417"/>
      <c r="GV83" s="417"/>
      <c r="GW83" s="592"/>
      <c r="GX83" s="592"/>
      <c r="GY83" s="592"/>
      <c r="GZ83" s="592"/>
      <c r="HA83" s="592"/>
      <c r="HB83" s="592"/>
      <c r="HC83" s="417"/>
      <c r="HD83" s="592"/>
      <c r="HE83" s="592"/>
      <c r="HF83" s="615"/>
      <c r="HG83" s="592"/>
      <c r="HH83" s="592"/>
      <c r="HI83" s="417"/>
      <c r="HJ83" s="417"/>
      <c r="HK83" s="592"/>
      <c r="HL83" s="592"/>
      <c r="HM83" s="418"/>
      <c r="HN83" s="592"/>
      <c r="HO83" s="592"/>
      <c r="HP83" s="417"/>
      <c r="HQ83" s="417"/>
      <c r="HR83" s="592"/>
      <c r="HS83" s="592"/>
      <c r="HT83" s="592"/>
      <c r="HU83" s="592"/>
      <c r="HV83" s="592"/>
      <c r="HW83" s="417"/>
      <c r="HX83" s="417"/>
      <c r="HY83" s="592"/>
      <c r="HZ83" s="418"/>
      <c r="IA83" s="592"/>
      <c r="IB83" s="592"/>
      <c r="IC83" s="592"/>
      <c r="ID83" s="417"/>
      <c r="IE83" s="417"/>
      <c r="IF83" s="592"/>
      <c r="IG83" s="592"/>
      <c r="IH83" s="592"/>
      <c r="II83" s="592"/>
      <c r="IJ83" s="592"/>
      <c r="IK83" s="417"/>
      <c r="IL83" s="417"/>
      <c r="IM83" s="417"/>
      <c r="IN83" s="592"/>
      <c r="IO83" s="592"/>
      <c r="IP83" s="592"/>
      <c r="IQ83" s="592"/>
      <c r="IR83" s="592"/>
      <c r="IS83" s="417"/>
      <c r="IT83" s="592"/>
      <c r="IU83" s="592"/>
      <c r="IV83" s="592"/>
      <c r="IW83" s="592"/>
      <c r="IX83" s="592"/>
      <c r="IY83" s="417"/>
      <c r="IZ83" s="417"/>
      <c r="JA83" s="592"/>
      <c r="JB83" s="592"/>
      <c r="JC83" s="592"/>
      <c r="JD83" s="592"/>
      <c r="JE83" s="592"/>
      <c r="JF83" s="592"/>
      <c r="JG83" s="417"/>
      <c r="JH83" s="592"/>
      <c r="JI83" s="592"/>
      <c r="JJ83" s="592"/>
      <c r="JK83" s="592"/>
      <c r="JL83" s="592"/>
      <c r="JM83" s="417"/>
      <c r="JN83" s="417"/>
      <c r="JO83" s="592"/>
      <c r="JP83" s="592"/>
      <c r="JQ83" s="615"/>
      <c r="JR83" s="592"/>
      <c r="JS83" s="592"/>
      <c r="JT83" s="417"/>
      <c r="JU83" s="417"/>
      <c r="JV83" s="592"/>
      <c r="JW83" s="592"/>
      <c r="JX83" s="592"/>
      <c r="JY83" s="592"/>
      <c r="JZ83" s="592"/>
      <c r="KA83" s="417"/>
      <c r="KB83" s="417"/>
      <c r="KC83" s="592"/>
      <c r="KD83" s="592"/>
      <c r="KE83" s="592"/>
      <c r="KF83" s="615"/>
      <c r="KG83" s="592"/>
      <c r="KH83" s="417"/>
      <c r="KI83" s="417"/>
      <c r="KJ83" s="592"/>
      <c r="KK83" s="592"/>
      <c r="KL83" s="592"/>
      <c r="KM83" s="592"/>
      <c r="KN83" s="1188"/>
      <c r="KO83" s="592"/>
      <c r="KP83" s="592"/>
      <c r="KQ83" s="592"/>
      <c r="KR83" s="592"/>
      <c r="KS83" s="592"/>
      <c r="KT83" s="592"/>
      <c r="KU83" s="592"/>
      <c r="KV83" s="592"/>
      <c r="KW83" s="417"/>
      <c r="KX83" s="592"/>
      <c r="KY83" s="592"/>
      <c r="KZ83" s="592"/>
      <c r="LA83" s="592"/>
      <c r="LB83" s="592"/>
      <c r="LC83" s="417"/>
      <c r="LD83" s="417"/>
      <c r="LE83" s="592"/>
      <c r="LF83" s="592"/>
      <c r="LG83" s="592"/>
      <c r="LH83" s="592"/>
      <c r="LI83" s="592"/>
      <c r="LJ83" s="417"/>
      <c r="LK83" s="417"/>
      <c r="LL83" s="592"/>
      <c r="LM83" s="592"/>
      <c r="LN83" s="592"/>
      <c r="LO83" s="1223"/>
      <c r="LP83" s="1223"/>
      <c r="LQ83" s="592"/>
      <c r="LR83" s="417"/>
      <c r="LS83" s="592"/>
      <c r="LT83" s="592"/>
      <c r="LU83" s="418"/>
      <c r="LV83" s="417"/>
      <c r="LW83" s="417"/>
      <c r="LX83" s="592"/>
      <c r="LY83" s="417"/>
      <c r="LZ83" s="592"/>
      <c r="MA83" s="592"/>
      <c r="MB83" s="592"/>
      <c r="MC83" s="592"/>
      <c r="MD83" s="592"/>
      <c r="ME83" s="417"/>
      <c r="MF83" s="417"/>
      <c r="MG83" s="592"/>
      <c r="MH83" s="592"/>
      <c r="MI83" s="592"/>
      <c r="MJ83" s="592"/>
      <c r="MK83" s="417"/>
      <c r="ML83" s="417"/>
      <c r="MM83" s="417"/>
      <c r="MN83" s="592"/>
      <c r="MO83" s="417"/>
      <c r="MP83" s="592"/>
      <c r="MQ83" s="417"/>
      <c r="MR83" s="592"/>
      <c r="MS83" s="417"/>
      <c r="MT83" s="417"/>
      <c r="MU83" s="417"/>
      <c r="MV83" s="592"/>
      <c r="MW83" s="592"/>
      <c r="MX83" s="417"/>
      <c r="MY83" s="417"/>
      <c r="MZ83" s="417"/>
      <c r="NA83" s="417"/>
      <c r="NB83" s="417"/>
      <c r="NC83" s="417"/>
      <c r="ND83" s="417"/>
      <c r="NE83" s="417"/>
      <c r="NF83" s="417"/>
      <c r="NG83" s="417"/>
      <c r="NH83" s="417"/>
    </row>
    <row r="84" spans="1:372" ht="15" customHeight="1">
      <c r="A84" s="62" t="s">
        <v>750</v>
      </c>
      <c r="B84" s="417"/>
      <c r="C84" s="417">
        <v>14</v>
      </c>
      <c r="D84" s="417">
        <v>622</v>
      </c>
      <c r="E84" s="417">
        <v>0</v>
      </c>
      <c r="F84" s="417">
        <v>3</v>
      </c>
      <c r="G84" s="417"/>
      <c r="H84" s="417"/>
      <c r="I84" s="417">
        <v>4</v>
      </c>
      <c r="J84" s="417">
        <v>0</v>
      </c>
      <c r="K84" s="417">
        <v>3</v>
      </c>
      <c r="L84" s="417">
        <v>2</v>
      </c>
      <c r="M84" s="417">
        <v>0</v>
      </c>
      <c r="N84" s="417"/>
      <c r="O84" s="417"/>
      <c r="P84" s="417">
        <v>15</v>
      </c>
      <c r="Q84" s="417">
        <v>70</v>
      </c>
      <c r="R84" s="417">
        <v>9</v>
      </c>
      <c r="S84" s="417">
        <v>623</v>
      </c>
      <c r="T84" s="417">
        <v>232</v>
      </c>
      <c r="U84" s="417"/>
      <c r="V84" s="417"/>
      <c r="W84" s="417">
        <v>12</v>
      </c>
      <c r="X84" s="417">
        <v>5</v>
      </c>
      <c r="Y84" s="417">
        <v>295</v>
      </c>
      <c r="Z84" s="417">
        <v>0</v>
      </c>
      <c r="AA84" s="417">
        <v>3</v>
      </c>
      <c r="AB84" s="417"/>
      <c r="AC84" s="417"/>
      <c r="AD84" s="417">
        <v>21</v>
      </c>
      <c r="AE84" s="417">
        <v>27</v>
      </c>
      <c r="AF84" s="417">
        <v>16</v>
      </c>
      <c r="AG84" s="417">
        <v>17</v>
      </c>
      <c r="AH84" s="417">
        <v>14</v>
      </c>
      <c r="AI84" s="417"/>
      <c r="AJ84" s="417"/>
      <c r="AK84" s="417">
        <v>11</v>
      </c>
      <c r="AL84" s="417">
        <v>73</v>
      </c>
      <c r="AM84" s="417">
        <v>66</v>
      </c>
      <c r="AN84" s="417">
        <v>12</v>
      </c>
      <c r="AO84" s="417">
        <v>53</v>
      </c>
      <c r="AP84" s="417"/>
      <c r="AQ84" s="417"/>
      <c r="AR84" s="417">
        <v>33</v>
      </c>
      <c r="AS84" s="417">
        <v>73</v>
      </c>
      <c r="AT84" s="417">
        <v>15</v>
      </c>
      <c r="AU84" s="417">
        <v>54</v>
      </c>
      <c r="AV84" s="417">
        <v>189</v>
      </c>
      <c r="AW84" s="417"/>
      <c r="AX84" s="417"/>
      <c r="AY84" s="417">
        <v>142</v>
      </c>
      <c r="AZ84" s="417">
        <v>100</v>
      </c>
      <c r="BA84" s="417">
        <v>38</v>
      </c>
      <c r="BB84" s="417">
        <v>34</v>
      </c>
      <c r="BC84" s="417">
        <v>78</v>
      </c>
      <c r="BD84" s="417"/>
      <c r="BE84" s="417"/>
      <c r="BF84" s="417">
        <v>21</v>
      </c>
      <c r="BG84" s="417">
        <v>2</v>
      </c>
      <c r="BH84" s="417">
        <v>8</v>
      </c>
      <c r="BI84" s="417">
        <v>13</v>
      </c>
      <c r="BJ84" s="417">
        <v>11</v>
      </c>
      <c r="BK84" s="417"/>
      <c r="BL84" s="417"/>
      <c r="BM84" s="417"/>
      <c r="BN84" s="417">
        <v>35</v>
      </c>
      <c r="BO84" s="417">
        <v>40</v>
      </c>
      <c r="BP84" s="417">
        <v>1</v>
      </c>
      <c r="BQ84" s="417">
        <v>9</v>
      </c>
      <c r="BR84" s="417"/>
      <c r="BS84" s="417"/>
      <c r="BT84" s="417">
        <v>28</v>
      </c>
      <c r="BU84" s="417">
        <v>14</v>
      </c>
      <c r="BV84" s="417">
        <v>0</v>
      </c>
      <c r="BW84" s="417">
        <v>11</v>
      </c>
      <c r="BX84" s="417">
        <v>9</v>
      </c>
      <c r="BY84" s="417"/>
      <c r="BZ84" s="417"/>
      <c r="CA84" s="417">
        <v>13</v>
      </c>
      <c r="CB84" s="417">
        <v>11</v>
      </c>
      <c r="CC84" s="417">
        <v>44</v>
      </c>
      <c r="CD84" s="417">
        <v>4</v>
      </c>
      <c r="CE84" s="417">
        <v>15</v>
      </c>
      <c r="CF84" s="417"/>
      <c r="CG84" s="417"/>
      <c r="CH84" s="417">
        <v>113</v>
      </c>
      <c r="CI84" s="417">
        <v>59</v>
      </c>
      <c r="CJ84" s="417">
        <v>96</v>
      </c>
      <c r="CK84" s="417">
        <v>59</v>
      </c>
      <c r="CL84" s="417">
        <v>107</v>
      </c>
      <c r="CM84" s="417"/>
      <c r="CN84" s="417"/>
      <c r="CO84" s="417">
        <v>206</v>
      </c>
      <c r="CP84" s="417">
        <v>72</v>
      </c>
      <c r="CQ84" s="417">
        <v>47</v>
      </c>
      <c r="CR84" s="417">
        <v>7</v>
      </c>
      <c r="CS84" s="417">
        <v>22</v>
      </c>
      <c r="CT84" s="417"/>
      <c r="CU84" s="417"/>
      <c r="CV84" s="417"/>
      <c r="CW84" s="417">
        <v>11</v>
      </c>
      <c r="CX84" s="417">
        <v>1</v>
      </c>
      <c r="CY84" s="417">
        <v>5</v>
      </c>
      <c r="CZ84" s="417">
        <v>64</v>
      </c>
      <c r="DA84" s="417"/>
      <c r="DB84" s="417"/>
      <c r="DC84" s="417">
        <v>130</v>
      </c>
      <c r="DD84" s="417">
        <v>66</v>
      </c>
      <c r="DE84" s="417">
        <v>70</v>
      </c>
      <c r="DF84" s="417">
        <v>78</v>
      </c>
      <c r="DG84" s="417">
        <v>25</v>
      </c>
      <c r="DH84" s="417"/>
      <c r="DI84" s="417"/>
      <c r="DJ84" s="417">
        <v>48</v>
      </c>
      <c r="DK84" s="417">
        <v>21</v>
      </c>
      <c r="DL84" s="417">
        <v>61</v>
      </c>
      <c r="DM84" s="417">
        <v>100</v>
      </c>
      <c r="DN84" s="417">
        <v>40</v>
      </c>
      <c r="DO84" s="417"/>
      <c r="DP84" s="417"/>
      <c r="DQ84" s="417">
        <v>9</v>
      </c>
      <c r="DR84" s="417">
        <v>12</v>
      </c>
      <c r="DS84" s="417">
        <v>45</v>
      </c>
      <c r="DT84" s="417">
        <v>0</v>
      </c>
      <c r="DU84" s="417">
        <v>15</v>
      </c>
      <c r="DV84" s="417"/>
      <c r="DW84" s="417"/>
      <c r="DX84" s="417">
        <v>2</v>
      </c>
      <c r="DY84" s="417">
        <v>2</v>
      </c>
      <c r="DZ84" s="417">
        <v>14</v>
      </c>
      <c r="EA84" s="417">
        <v>0</v>
      </c>
      <c r="EB84" s="417">
        <v>0</v>
      </c>
      <c r="EC84" s="417"/>
      <c r="ED84" s="417"/>
      <c r="EE84" s="417">
        <v>52</v>
      </c>
      <c r="EF84" s="417">
        <v>88</v>
      </c>
      <c r="EG84" s="417"/>
      <c r="EH84" s="417"/>
      <c r="EI84" s="417"/>
      <c r="EJ84" s="417"/>
      <c r="EK84" s="417"/>
      <c r="EL84" s="417"/>
      <c r="EM84" s="417"/>
      <c r="EN84" s="417"/>
      <c r="EO84" s="417"/>
      <c r="EP84" s="417"/>
      <c r="EQ84" s="417"/>
      <c r="ER84" s="417"/>
      <c r="ES84" s="417"/>
      <c r="ET84" s="417"/>
      <c r="EU84" s="417"/>
      <c r="EV84" s="417"/>
      <c r="EW84" s="417"/>
      <c r="EX84" s="417"/>
      <c r="EY84" s="417"/>
      <c r="EZ84" s="417"/>
      <c r="FA84" s="417"/>
      <c r="FB84" s="417"/>
      <c r="FC84" s="417"/>
      <c r="FD84" s="417"/>
      <c r="FE84" s="417"/>
      <c r="FF84" s="417"/>
      <c r="FG84" s="417"/>
      <c r="FH84" s="417"/>
      <c r="FI84" s="417"/>
      <c r="FJ84" s="417"/>
      <c r="FK84" s="417"/>
      <c r="FL84" s="417"/>
      <c r="FM84" s="417"/>
      <c r="FN84" s="417"/>
      <c r="FO84" s="417"/>
      <c r="FP84" s="417"/>
      <c r="FQ84" s="417"/>
      <c r="FR84" s="417"/>
      <c r="FS84" s="417"/>
      <c r="FT84" s="417"/>
      <c r="FU84" s="417"/>
      <c r="FV84" s="417"/>
      <c r="FW84" s="417"/>
      <c r="FX84" s="417"/>
      <c r="FY84" s="417"/>
      <c r="FZ84" s="417"/>
      <c r="GA84" s="417"/>
      <c r="GB84" s="417"/>
      <c r="GC84" s="417"/>
      <c r="GD84" s="417"/>
      <c r="GE84" s="417"/>
      <c r="GF84" s="417"/>
      <c r="GG84" s="417"/>
      <c r="GH84" s="417"/>
      <c r="GI84" s="417"/>
      <c r="GJ84" s="417"/>
      <c r="GK84" s="417"/>
      <c r="GL84" s="417"/>
      <c r="GM84" s="417"/>
      <c r="GN84" s="417"/>
      <c r="GO84" s="417"/>
      <c r="GP84" s="417"/>
      <c r="GQ84" s="417"/>
      <c r="GR84" s="417"/>
      <c r="GS84" s="417"/>
      <c r="GT84" s="417"/>
      <c r="GU84" s="417"/>
      <c r="GV84" s="417"/>
      <c r="GW84" s="417"/>
      <c r="GX84" s="417"/>
      <c r="GY84" s="417"/>
      <c r="GZ84" s="417"/>
      <c r="HA84" s="417"/>
      <c r="HB84" s="417"/>
      <c r="HC84" s="417"/>
      <c r="HD84" s="417"/>
      <c r="HE84" s="417"/>
      <c r="HF84" s="431"/>
      <c r="HG84" s="417"/>
      <c r="HH84" s="417"/>
      <c r="HI84" s="417"/>
      <c r="HJ84" s="417"/>
      <c r="HK84" s="417"/>
      <c r="HL84" s="417"/>
      <c r="HM84" s="417"/>
      <c r="HN84" s="417"/>
      <c r="HO84" s="417"/>
      <c r="HP84" s="417"/>
      <c r="HQ84" s="417"/>
      <c r="HR84" s="417"/>
      <c r="HS84" s="417"/>
      <c r="HT84" s="417"/>
      <c r="HU84" s="417"/>
      <c r="HV84" s="417"/>
      <c r="HW84" s="417"/>
      <c r="HX84" s="417"/>
      <c r="HY84" s="417"/>
      <c r="HZ84" s="417"/>
      <c r="IA84" s="417"/>
      <c r="IB84" s="417"/>
      <c r="IC84" s="417"/>
      <c r="ID84" s="417"/>
      <c r="IE84" s="417"/>
      <c r="IF84" s="417"/>
      <c r="IG84" s="417"/>
      <c r="IH84" s="417"/>
      <c r="II84" s="417"/>
      <c r="IJ84" s="417"/>
      <c r="IK84" s="417"/>
      <c r="IL84" s="417"/>
      <c r="IM84" s="417"/>
      <c r="IN84" s="417"/>
      <c r="IO84" s="417"/>
      <c r="IP84" s="417"/>
      <c r="IQ84" s="417"/>
      <c r="IR84" s="417"/>
      <c r="IS84" s="417"/>
      <c r="IT84" s="417"/>
      <c r="IU84" s="417"/>
      <c r="IV84" s="417"/>
      <c r="IW84" s="417"/>
      <c r="IX84" s="417"/>
      <c r="IY84" s="417"/>
      <c r="IZ84" s="417"/>
      <c r="JA84" s="417"/>
      <c r="JB84" s="417"/>
      <c r="JC84" s="417"/>
      <c r="JD84" s="417"/>
      <c r="JE84" s="417"/>
      <c r="JF84" s="417"/>
      <c r="JG84" s="417"/>
      <c r="JH84" s="417"/>
      <c r="JI84" s="417"/>
      <c r="JJ84" s="417"/>
      <c r="JK84" s="417"/>
      <c r="JL84" s="417"/>
      <c r="JM84" s="417"/>
      <c r="JN84" s="417"/>
      <c r="JO84" s="417"/>
      <c r="JP84" s="417"/>
      <c r="JQ84" s="431"/>
      <c r="JR84" s="417"/>
      <c r="JS84" s="417"/>
      <c r="JT84" s="417"/>
      <c r="JU84" s="417"/>
      <c r="JV84" s="417"/>
      <c r="JW84" s="417"/>
      <c r="JX84" s="417"/>
      <c r="JY84" s="417"/>
      <c r="JZ84" s="417"/>
      <c r="KA84" s="417"/>
      <c r="KB84" s="417"/>
      <c r="KC84" s="417"/>
      <c r="KD84" s="417"/>
      <c r="KE84" s="417"/>
      <c r="KF84" s="431"/>
      <c r="KG84" s="417"/>
      <c r="KH84" s="417"/>
      <c r="KI84" s="417"/>
      <c r="KJ84" s="417"/>
      <c r="KK84" s="417"/>
      <c r="KL84" s="417"/>
      <c r="KM84" s="417"/>
      <c r="KN84" s="1188"/>
      <c r="KO84" s="417"/>
      <c r="KP84" s="417"/>
      <c r="KQ84" s="417"/>
      <c r="KR84" s="417"/>
      <c r="KS84" s="417"/>
      <c r="KT84" s="417"/>
      <c r="KU84" s="417"/>
      <c r="KV84" s="417"/>
      <c r="KW84" s="417"/>
      <c r="KX84" s="417"/>
      <c r="KY84" s="417"/>
      <c r="KZ84" s="417"/>
      <c r="LA84" s="417"/>
      <c r="LB84" s="417"/>
      <c r="LC84" s="417"/>
      <c r="LD84" s="417"/>
      <c r="LE84" s="417"/>
      <c r="LF84" s="417"/>
      <c r="LG84" s="417"/>
      <c r="LH84" s="417"/>
      <c r="LI84" s="417"/>
      <c r="LJ84" s="417"/>
      <c r="LK84" s="417"/>
      <c r="LL84" s="417"/>
      <c r="LM84" s="417"/>
      <c r="LN84" s="417"/>
      <c r="LO84" s="1223"/>
      <c r="LP84" s="1223"/>
      <c r="LQ84" s="417"/>
      <c r="LR84" s="417"/>
      <c r="LS84" s="417"/>
      <c r="LT84" s="417"/>
      <c r="LU84" s="417"/>
      <c r="LV84" s="417"/>
      <c r="LW84" s="417"/>
      <c r="LX84" s="417"/>
      <c r="LY84" s="417"/>
      <c r="LZ84" s="417"/>
      <c r="MA84" s="417"/>
      <c r="MB84" s="417"/>
      <c r="MC84" s="417"/>
      <c r="MD84" s="417"/>
      <c r="ME84" s="417"/>
      <c r="MF84" s="417"/>
      <c r="MG84" s="417"/>
      <c r="MH84" s="417"/>
      <c r="MI84" s="417"/>
      <c r="MJ84" s="417"/>
      <c r="MK84" s="417"/>
      <c r="ML84" s="417"/>
      <c r="MM84" s="417"/>
      <c r="MN84" s="417"/>
      <c r="MO84" s="417"/>
      <c r="MP84" s="417"/>
      <c r="MQ84" s="417"/>
      <c r="MR84" s="417"/>
      <c r="MS84" s="417"/>
      <c r="MT84" s="417"/>
      <c r="MU84" s="417"/>
      <c r="MV84" s="417"/>
      <c r="MW84" s="417"/>
      <c r="MX84" s="417"/>
      <c r="MY84" s="417"/>
      <c r="MZ84" s="417"/>
      <c r="NA84" s="417"/>
      <c r="NB84" s="417"/>
      <c r="NC84" s="417"/>
      <c r="ND84" s="417"/>
      <c r="NE84" s="417"/>
      <c r="NF84" s="417"/>
      <c r="NG84" s="417"/>
      <c r="NH84" s="417"/>
    </row>
    <row r="85" spans="1:372" ht="15" customHeight="1">
      <c r="A85" s="62" t="s">
        <v>751</v>
      </c>
      <c r="B85" s="417"/>
      <c r="C85" s="417">
        <v>0</v>
      </c>
      <c r="D85" s="417">
        <v>0</v>
      </c>
      <c r="E85" s="417">
        <v>0</v>
      </c>
      <c r="F85" s="417">
        <v>0</v>
      </c>
      <c r="G85" s="417"/>
      <c r="H85" s="417"/>
      <c r="I85" s="417">
        <v>0</v>
      </c>
      <c r="J85" s="417">
        <v>0</v>
      </c>
      <c r="K85" s="417">
        <v>28</v>
      </c>
      <c r="L85" s="417">
        <v>0</v>
      </c>
      <c r="M85" s="417">
        <v>0</v>
      </c>
      <c r="N85" s="417"/>
      <c r="O85" s="417"/>
      <c r="P85" s="417">
        <v>0</v>
      </c>
      <c r="Q85" s="417">
        <v>0</v>
      </c>
      <c r="R85" s="417">
        <v>0</v>
      </c>
      <c r="S85" s="417">
        <v>0</v>
      </c>
      <c r="T85" s="417">
        <v>94</v>
      </c>
      <c r="U85" s="417"/>
      <c r="V85" s="417"/>
      <c r="W85" s="417">
        <v>16</v>
      </c>
      <c r="X85" s="417">
        <v>0</v>
      </c>
      <c r="Y85" s="417">
        <v>0</v>
      </c>
      <c r="Z85" s="417">
        <v>57</v>
      </c>
      <c r="AA85" s="417">
        <v>5</v>
      </c>
      <c r="AB85" s="417"/>
      <c r="AC85" s="417"/>
      <c r="AD85" s="417">
        <v>0</v>
      </c>
      <c r="AE85" s="417">
        <v>0</v>
      </c>
      <c r="AF85" s="417">
        <v>0</v>
      </c>
      <c r="AG85" s="417">
        <v>0</v>
      </c>
      <c r="AH85" s="417">
        <v>0</v>
      </c>
      <c r="AI85" s="417"/>
      <c r="AJ85" s="417"/>
      <c r="AK85" s="417">
        <v>69</v>
      </c>
      <c r="AL85" s="417">
        <v>39</v>
      </c>
      <c r="AM85" s="417">
        <v>0</v>
      </c>
      <c r="AN85" s="417">
        <v>1</v>
      </c>
      <c r="AO85" s="417">
        <v>0</v>
      </c>
      <c r="AP85" s="417"/>
      <c r="AQ85" s="417"/>
      <c r="AR85" s="417">
        <v>0</v>
      </c>
      <c r="AS85" s="417">
        <v>0</v>
      </c>
      <c r="AT85" s="417">
        <v>0</v>
      </c>
      <c r="AU85" s="417">
        <v>13</v>
      </c>
      <c r="AV85" s="417">
        <v>0</v>
      </c>
      <c r="AW85" s="417"/>
      <c r="AX85" s="417"/>
      <c r="AY85" s="417">
        <v>47</v>
      </c>
      <c r="AZ85" s="417">
        <v>45</v>
      </c>
      <c r="BA85" s="417">
        <v>0</v>
      </c>
      <c r="BB85" s="417">
        <v>0</v>
      </c>
      <c r="BC85" s="417">
        <v>0</v>
      </c>
      <c r="BD85" s="417"/>
      <c r="BE85" s="417"/>
      <c r="BF85" s="417">
        <v>0</v>
      </c>
      <c r="BG85" s="417">
        <v>36</v>
      </c>
      <c r="BH85" s="417">
        <v>0</v>
      </c>
      <c r="BI85" s="417">
        <v>0</v>
      </c>
      <c r="BJ85" s="417">
        <v>0</v>
      </c>
      <c r="BK85" s="417"/>
      <c r="BL85" s="417"/>
      <c r="BM85" s="417"/>
      <c r="BN85" s="417">
        <v>0</v>
      </c>
      <c r="BO85" s="417">
        <v>0</v>
      </c>
      <c r="BP85" s="417">
        <v>2</v>
      </c>
      <c r="BQ85" s="417">
        <v>0</v>
      </c>
      <c r="BR85" s="417"/>
      <c r="BS85" s="417"/>
      <c r="BT85" s="417">
        <v>142</v>
      </c>
      <c r="BU85" s="417">
        <v>0</v>
      </c>
      <c r="BV85" s="417">
        <v>120</v>
      </c>
      <c r="BW85" s="417">
        <v>0</v>
      </c>
      <c r="BX85" s="417">
        <v>0</v>
      </c>
      <c r="BY85" s="417"/>
      <c r="BZ85" s="417"/>
      <c r="CA85" s="417">
        <v>0</v>
      </c>
      <c r="CB85" s="417">
        <v>1</v>
      </c>
      <c r="CC85" s="417">
        <v>23</v>
      </c>
      <c r="CD85" s="417">
        <v>0</v>
      </c>
      <c r="CE85" s="417">
        <v>20</v>
      </c>
      <c r="CF85" s="417"/>
      <c r="CG85" s="417"/>
      <c r="CH85" s="417">
        <v>0</v>
      </c>
      <c r="CI85" s="417">
        <v>4</v>
      </c>
      <c r="CJ85" s="417">
        <v>16</v>
      </c>
      <c r="CK85" s="417">
        <v>0</v>
      </c>
      <c r="CL85" s="417">
        <v>128</v>
      </c>
      <c r="CM85" s="417"/>
      <c r="CN85" s="417"/>
      <c r="CO85" s="417">
        <v>62</v>
      </c>
      <c r="CP85" s="417">
        <v>99</v>
      </c>
      <c r="CQ85" s="417">
        <v>40</v>
      </c>
      <c r="CR85" s="417">
        <v>27</v>
      </c>
      <c r="CS85" s="417">
        <v>20</v>
      </c>
      <c r="CT85" s="417"/>
      <c r="CU85" s="417"/>
      <c r="CV85" s="417"/>
      <c r="CW85" s="417">
        <v>2</v>
      </c>
      <c r="CX85" s="417">
        <v>0</v>
      </c>
      <c r="CY85" s="417">
        <v>25</v>
      </c>
      <c r="CZ85" s="417">
        <v>7</v>
      </c>
      <c r="DA85" s="417"/>
      <c r="DB85" s="417"/>
      <c r="DC85" s="417">
        <v>124</v>
      </c>
      <c r="DD85" s="417">
        <v>32</v>
      </c>
      <c r="DE85" s="417">
        <v>1</v>
      </c>
      <c r="DF85" s="417">
        <v>0</v>
      </c>
      <c r="DG85" s="417">
        <v>25</v>
      </c>
      <c r="DH85" s="417"/>
      <c r="DI85" s="417"/>
      <c r="DJ85" s="417">
        <v>92</v>
      </c>
      <c r="DK85" s="417">
        <v>0</v>
      </c>
      <c r="DL85" s="417">
        <v>19</v>
      </c>
      <c r="DM85" s="417">
        <v>15</v>
      </c>
      <c r="DN85" s="417">
        <v>1</v>
      </c>
      <c r="DO85" s="417"/>
      <c r="DP85" s="417"/>
      <c r="DQ85" s="417">
        <v>2</v>
      </c>
      <c r="DR85" s="417">
        <v>2</v>
      </c>
      <c r="DS85" s="417">
        <v>6</v>
      </c>
      <c r="DT85" s="417">
        <v>11</v>
      </c>
      <c r="DU85" s="417">
        <v>0</v>
      </c>
      <c r="DV85" s="417"/>
      <c r="DW85" s="417"/>
      <c r="DX85" s="417">
        <v>0</v>
      </c>
      <c r="DY85" s="417">
        <v>0</v>
      </c>
      <c r="DZ85" s="417">
        <v>1</v>
      </c>
      <c r="EA85" s="417">
        <v>0</v>
      </c>
      <c r="EB85" s="417">
        <v>0</v>
      </c>
      <c r="EC85" s="417"/>
      <c r="ED85" s="417"/>
      <c r="EE85" s="417">
        <v>4</v>
      </c>
      <c r="EF85" s="417">
        <v>0</v>
      </c>
      <c r="EG85" s="417"/>
      <c r="EH85" s="417"/>
      <c r="EI85" s="417"/>
      <c r="EJ85" s="417"/>
      <c r="EK85" s="417"/>
      <c r="EL85" s="417"/>
      <c r="EM85" s="417"/>
      <c r="EN85" s="417"/>
      <c r="EO85" s="417"/>
      <c r="EP85" s="417"/>
      <c r="EQ85" s="417"/>
      <c r="ER85" s="417"/>
      <c r="ES85" s="417"/>
      <c r="ET85" s="417"/>
      <c r="EU85" s="417"/>
      <c r="EV85" s="417"/>
      <c r="EW85" s="417"/>
      <c r="EX85" s="417"/>
      <c r="EY85" s="417"/>
      <c r="EZ85" s="417"/>
      <c r="FA85" s="417"/>
      <c r="FB85" s="417"/>
      <c r="FC85" s="417"/>
      <c r="FD85" s="417"/>
      <c r="FE85" s="417"/>
      <c r="FF85" s="417"/>
      <c r="FG85" s="417"/>
      <c r="FH85" s="417"/>
      <c r="FI85" s="417"/>
      <c r="FJ85" s="417"/>
      <c r="FK85" s="417"/>
      <c r="FL85" s="417"/>
      <c r="FM85" s="417"/>
      <c r="FN85" s="417"/>
      <c r="FO85" s="417"/>
      <c r="FP85" s="417"/>
      <c r="FQ85" s="417"/>
      <c r="FR85" s="417"/>
      <c r="FS85" s="417"/>
      <c r="FT85" s="417"/>
      <c r="FU85" s="417"/>
      <c r="FV85" s="417"/>
      <c r="FW85" s="417"/>
      <c r="FX85" s="417"/>
      <c r="FY85" s="417"/>
      <c r="FZ85" s="417"/>
      <c r="GA85" s="417"/>
      <c r="GB85" s="417"/>
      <c r="GC85" s="417"/>
      <c r="GD85" s="417"/>
      <c r="GE85" s="417"/>
      <c r="GF85" s="417"/>
      <c r="GG85" s="417"/>
      <c r="GH85" s="417"/>
      <c r="GI85" s="417"/>
      <c r="GJ85" s="417"/>
      <c r="GK85" s="417"/>
      <c r="GL85" s="417"/>
      <c r="GM85" s="417"/>
      <c r="GN85" s="417"/>
      <c r="GO85" s="417"/>
      <c r="GP85" s="417"/>
      <c r="GQ85" s="417"/>
      <c r="GR85" s="417"/>
      <c r="GS85" s="417"/>
      <c r="GT85" s="417"/>
      <c r="GU85" s="417"/>
      <c r="GV85" s="417"/>
      <c r="GW85" s="417"/>
      <c r="GX85" s="417"/>
      <c r="GY85" s="417"/>
      <c r="GZ85" s="417"/>
      <c r="HA85" s="417"/>
      <c r="HB85" s="417"/>
      <c r="HC85" s="417"/>
      <c r="HD85" s="417"/>
      <c r="HE85" s="417"/>
      <c r="HF85" s="417"/>
      <c r="HG85" s="417"/>
      <c r="HH85" s="417"/>
      <c r="HI85" s="417"/>
      <c r="HJ85" s="417"/>
      <c r="HK85" s="417"/>
      <c r="HL85" s="417"/>
      <c r="HM85" s="417"/>
      <c r="HN85" s="417"/>
      <c r="HO85" s="417"/>
      <c r="HP85" s="417"/>
      <c r="HQ85" s="417"/>
      <c r="HR85" s="417"/>
      <c r="HS85" s="417"/>
      <c r="HT85" s="417"/>
      <c r="HU85" s="417"/>
      <c r="HV85" s="417"/>
      <c r="HW85" s="417"/>
      <c r="HX85" s="417"/>
      <c r="HY85" s="417"/>
      <c r="HZ85" s="417"/>
      <c r="IA85" s="417"/>
      <c r="IB85" s="417"/>
      <c r="IC85" s="417"/>
      <c r="ID85" s="417"/>
      <c r="IE85" s="417"/>
      <c r="IF85" s="417"/>
      <c r="IG85" s="417"/>
      <c r="IH85" s="417"/>
      <c r="II85" s="417"/>
      <c r="IJ85" s="417"/>
      <c r="IK85" s="417"/>
      <c r="IL85" s="417"/>
      <c r="IM85" s="417"/>
      <c r="IN85" s="417"/>
      <c r="IO85" s="417"/>
      <c r="IP85" s="417"/>
      <c r="IQ85" s="417"/>
      <c r="IR85" s="417"/>
      <c r="IS85" s="417"/>
      <c r="IT85" s="417"/>
      <c r="IU85" s="417"/>
      <c r="IV85" s="417"/>
      <c r="IW85" s="417"/>
      <c r="IX85" s="417"/>
      <c r="IY85" s="417"/>
      <c r="IZ85" s="417"/>
      <c r="JA85" s="417"/>
      <c r="JB85" s="417"/>
      <c r="JC85" s="417"/>
      <c r="JD85" s="417"/>
      <c r="JE85" s="417"/>
      <c r="JF85" s="417"/>
      <c r="JG85" s="417"/>
      <c r="JH85" s="417"/>
      <c r="JI85" s="417"/>
      <c r="JJ85" s="417"/>
      <c r="JK85" s="417"/>
      <c r="JL85" s="417"/>
      <c r="JM85" s="417"/>
      <c r="JN85" s="417"/>
      <c r="JO85" s="417"/>
      <c r="JP85" s="417"/>
      <c r="JQ85" s="417"/>
      <c r="JR85" s="417"/>
      <c r="JS85" s="417"/>
      <c r="JT85" s="417"/>
      <c r="JU85" s="417"/>
      <c r="JV85" s="417"/>
      <c r="JW85" s="417"/>
      <c r="JX85" s="417"/>
      <c r="JY85" s="417"/>
      <c r="JZ85" s="417"/>
      <c r="KA85" s="417"/>
      <c r="KB85" s="417"/>
      <c r="KC85" s="417"/>
      <c r="KD85" s="417"/>
      <c r="KE85" s="417"/>
      <c r="KF85" s="417"/>
      <c r="KG85" s="417"/>
      <c r="KH85" s="417"/>
      <c r="KI85" s="417"/>
      <c r="KJ85" s="417"/>
      <c r="KK85" s="417"/>
      <c r="KL85" s="417"/>
      <c r="KM85" s="417"/>
      <c r="KN85" s="1188"/>
      <c r="KO85" s="417"/>
      <c r="KP85" s="417"/>
      <c r="KQ85" s="417"/>
      <c r="KR85" s="417"/>
      <c r="KS85" s="417"/>
      <c r="KT85" s="417"/>
      <c r="KU85" s="417"/>
      <c r="KV85" s="417"/>
      <c r="KW85" s="417"/>
      <c r="KX85" s="417"/>
      <c r="KY85" s="417"/>
      <c r="KZ85" s="417"/>
      <c r="LA85" s="417"/>
      <c r="LB85" s="417"/>
      <c r="LC85" s="417"/>
      <c r="LD85" s="417"/>
      <c r="LE85" s="417"/>
      <c r="LF85" s="417"/>
      <c r="LG85" s="417"/>
      <c r="LH85" s="417"/>
      <c r="LI85" s="417"/>
      <c r="LJ85" s="417"/>
      <c r="LK85" s="417"/>
      <c r="LL85" s="417"/>
      <c r="LM85" s="417"/>
      <c r="LN85" s="417"/>
      <c r="LO85" s="1223"/>
      <c r="LP85" s="1223"/>
      <c r="LQ85" s="417"/>
      <c r="LR85" s="417"/>
      <c r="LS85" s="417"/>
      <c r="LT85" s="417"/>
      <c r="LU85" s="417"/>
      <c r="LV85" s="417"/>
      <c r="LW85" s="417"/>
      <c r="LX85" s="417"/>
      <c r="LY85" s="417"/>
      <c r="LZ85" s="417"/>
      <c r="MA85" s="417"/>
      <c r="MB85" s="417"/>
      <c r="MC85" s="417"/>
      <c r="MD85" s="417"/>
      <c r="ME85" s="417"/>
      <c r="MF85" s="417"/>
      <c r="MG85" s="417"/>
      <c r="MH85" s="417"/>
      <c r="MI85" s="417"/>
      <c r="MJ85" s="417"/>
      <c r="MK85" s="417"/>
      <c r="ML85" s="417"/>
      <c r="MM85" s="417"/>
      <c r="MN85" s="417"/>
      <c r="MO85" s="417"/>
      <c r="MP85" s="417"/>
      <c r="MQ85" s="417"/>
      <c r="MR85" s="417"/>
      <c r="MS85" s="417"/>
      <c r="MT85" s="417"/>
      <c r="MU85" s="417"/>
      <c r="MV85" s="417"/>
      <c r="MW85" s="417"/>
      <c r="MX85" s="417"/>
      <c r="MY85" s="417"/>
      <c r="MZ85" s="417"/>
      <c r="NA85" s="417"/>
      <c r="NB85" s="417"/>
      <c r="NC85" s="417"/>
      <c r="ND85" s="417"/>
      <c r="NE85" s="417"/>
      <c r="NF85" s="417"/>
      <c r="NG85" s="417"/>
      <c r="NH85" s="417"/>
    </row>
    <row r="86" spans="1:372" ht="15" customHeight="1">
      <c r="A86" s="80" t="s">
        <v>752</v>
      </c>
      <c r="B86" s="417"/>
      <c r="C86" s="417">
        <v>74</v>
      </c>
      <c r="D86" s="417">
        <v>95</v>
      </c>
      <c r="E86" s="417">
        <v>73</v>
      </c>
      <c r="F86" s="417">
        <v>52</v>
      </c>
      <c r="G86" s="417"/>
      <c r="H86" s="417"/>
      <c r="I86" s="417">
        <v>75</v>
      </c>
      <c r="J86" s="417">
        <v>36</v>
      </c>
      <c r="K86" s="417">
        <v>47</v>
      </c>
      <c r="L86" s="417">
        <v>34</v>
      </c>
      <c r="M86" s="417">
        <v>47</v>
      </c>
      <c r="N86" s="417"/>
      <c r="O86" s="417"/>
      <c r="P86" s="417">
        <v>87</v>
      </c>
      <c r="Q86" s="417">
        <v>88</v>
      </c>
      <c r="R86" s="417">
        <v>49</v>
      </c>
      <c r="S86" s="417">
        <v>54</v>
      </c>
      <c r="T86" s="417">
        <v>11</v>
      </c>
      <c r="U86" s="417"/>
      <c r="V86" s="417"/>
      <c r="W86" s="417">
        <v>80</v>
      </c>
      <c r="X86" s="417">
        <v>40</v>
      </c>
      <c r="Y86" s="417">
        <v>31</v>
      </c>
      <c r="Z86" s="417">
        <v>53</v>
      </c>
      <c r="AA86" s="417">
        <v>25</v>
      </c>
      <c r="AB86" s="417"/>
      <c r="AC86" s="417"/>
      <c r="AD86" s="417">
        <v>126</v>
      </c>
      <c r="AE86" s="417">
        <v>52</v>
      </c>
      <c r="AF86" s="417">
        <v>35</v>
      </c>
      <c r="AG86" s="417">
        <v>48</v>
      </c>
      <c r="AH86" s="417">
        <v>51</v>
      </c>
      <c r="AI86" s="417"/>
      <c r="AJ86" s="417"/>
      <c r="AK86" s="417">
        <v>40</v>
      </c>
      <c r="AL86" s="417">
        <v>42</v>
      </c>
      <c r="AM86" s="417">
        <v>79</v>
      </c>
      <c r="AN86" s="417">
        <v>70</v>
      </c>
      <c r="AO86" s="417">
        <v>50</v>
      </c>
      <c r="AP86" s="417"/>
      <c r="AQ86" s="417"/>
      <c r="AR86" s="417">
        <v>41</v>
      </c>
      <c r="AS86" s="417">
        <v>54</v>
      </c>
      <c r="AT86" s="417">
        <v>68</v>
      </c>
      <c r="AU86" s="417">
        <v>240</v>
      </c>
      <c r="AV86" s="417">
        <v>65</v>
      </c>
      <c r="AW86" s="417"/>
      <c r="AX86" s="417"/>
      <c r="AY86" s="417">
        <v>29</v>
      </c>
      <c r="AZ86" s="417">
        <v>209</v>
      </c>
      <c r="BA86" s="417">
        <v>135</v>
      </c>
      <c r="BB86" s="417">
        <v>146</v>
      </c>
      <c r="BC86" s="417">
        <v>111</v>
      </c>
      <c r="BD86" s="417"/>
      <c r="BE86" s="417"/>
      <c r="BF86" s="417">
        <v>122</v>
      </c>
      <c r="BG86" s="417">
        <v>40</v>
      </c>
      <c r="BH86" s="417">
        <v>95</v>
      </c>
      <c r="BI86" s="417">
        <v>77</v>
      </c>
      <c r="BJ86" s="417">
        <v>66</v>
      </c>
      <c r="BK86" s="417"/>
      <c r="BL86" s="417"/>
      <c r="BM86" s="417"/>
      <c r="BN86" s="417">
        <v>53</v>
      </c>
      <c r="BO86" s="417">
        <v>42</v>
      </c>
      <c r="BP86" s="417">
        <v>40</v>
      </c>
      <c r="BQ86" s="417">
        <v>20</v>
      </c>
      <c r="BR86" s="417"/>
      <c r="BS86" s="417"/>
      <c r="BT86" s="417">
        <v>0</v>
      </c>
      <c r="BU86" s="417">
        <v>57</v>
      </c>
      <c r="BV86" s="417">
        <v>0</v>
      </c>
      <c r="BW86" s="417">
        <v>59</v>
      </c>
      <c r="BX86" s="417">
        <v>83</v>
      </c>
      <c r="BY86" s="417"/>
      <c r="BZ86" s="417"/>
      <c r="CA86" s="417">
        <v>74</v>
      </c>
      <c r="CB86" s="417">
        <v>86</v>
      </c>
      <c r="CC86" s="417">
        <v>129</v>
      </c>
      <c r="CD86" s="417">
        <v>126</v>
      </c>
      <c r="CE86" s="417">
        <v>167</v>
      </c>
      <c r="CF86" s="417"/>
      <c r="CG86" s="417"/>
      <c r="CH86" s="417">
        <v>240</v>
      </c>
      <c r="CI86" s="417">
        <v>218</v>
      </c>
      <c r="CJ86" s="417">
        <v>173</v>
      </c>
      <c r="CK86" s="417">
        <v>200</v>
      </c>
      <c r="CL86" s="417">
        <v>92</v>
      </c>
      <c r="CM86" s="417"/>
      <c r="CN86" s="417"/>
      <c r="CO86" s="417">
        <v>169</v>
      </c>
      <c r="CP86" s="417">
        <v>91</v>
      </c>
      <c r="CQ86" s="417">
        <v>90</v>
      </c>
      <c r="CR86" s="417">
        <v>63</v>
      </c>
      <c r="CS86" s="417">
        <v>32</v>
      </c>
      <c r="CT86" s="417"/>
      <c r="CU86" s="417"/>
      <c r="CV86" s="417"/>
      <c r="CW86" s="417">
        <v>118</v>
      </c>
      <c r="CX86" s="417">
        <v>45</v>
      </c>
      <c r="CY86" s="417">
        <v>45</v>
      </c>
      <c r="CZ86" s="417">
        <v>49</v>
      </c>
      <c r="DA86" s="417"/>
      <c r="DB86" s="417"/>
      <c r="DC86" s="417">
        <v>105</v>
      </c>
      <c r="DD86" s="417">
        <v>67</v>
      </c>
      <c r="DE86" s="417">
        <v>59</v>
      </c>
      <c r="DF86" s="417">
        <v>279</v>
      </c>
      <c r="DG86" s="417">
        <v>162</v>
      </c>
      <c r="DH86" s="417"/>
      <c r="DI86" s="417"/>
      <c r="DJ86" s="417">
        <v>294</v>
      </c>
      <c r="DK86" s="417">
        <v>201</v>
      </c>
      <c r="DL86" s="417">
        <v>274</v>
      </c>
      <c r="DM86" s="417">
        <v>344</v>
      </c>
      <c r="DN86" s="417">
        <v>0</v>
      </c>
      <c r="DO86" s="417"/>
      <c r="DP86" s="417"/>
      <c r="DQ86" s="417">
        <v>65</v>
      </c>
      <c r="DR86" s="417">
        <v>55</v>
      </c>
      <c r="DS86" s="417">
        <v>37</v>
      </c>
      <c r="DT86" s="417">
        <v>45</v>
      </c>
      <c r="DU86" s="417">
        <v>70</v>
      </c>
      <c r="DV86" s="417"/>
      <c r="DW86" s="431"/>
      <c r="DX86" s="417">
        <v>68</v>
      </c>
      <c r="DY86" s="417">
        <v>60</v>
      </c>
      <c r="DZ86" s="417">
        <v>52</v>
      </c>
      <c r="EA86" s="417">
        <v>70</v>
      </c>
      <c r="EB86" s="417">
        <v>42</v>
      </c>
      <c r="EC86" s="417"/>
      <c r="ED86" s="417"/>
      <c r="EE86" s="417">
        <v>92</v>
      </c>
      <c r="EF86" s="417">
        <v>28</v>
      </c>
      <c r="EG86" s="417"/>
      <c r="EH86" s="417"/>
      <c r="EI86" s="417"/>
      <c r="EJ86" s="417"/>
      <c r="EK86" s="417"/>
      <c r="EL86" s="417"/>
      <c r="EM86" s="417"/>
      <c r="EN86" s="417"/>
      <c r="EO86" s="417"/>
      <c r="EP86" s="417"/>
      <c r="EQ86" s="417"/>
      <c r="ER86" s="417"/>
      <c r="ES86" s="417"/>
      <c r="ET86" s="417"/>
      <c r="EU86" s="417"/>
      <c r="EV86" s="417"/>
      <c r="EW86" s="417"/>
      <c r="EX86" s="417"/>
      <c r="EY86" s="417"/>
      <c r="EZ86" s="417"/>
      <c r="FA86" s="417"/>
      <c r="FB86" s="417"/>
      <c r="FC86" s="417"/>
      <c r="FD86" s="417"/>
      <c r="FE86" s="417"/>
      <c r="FF86" s="417"/>
      <c r="FG86" s="417"/>
      <c r="FH86" s="417"/>
      <c r="FI86" s="417"/>
      <c r="FJ86" s="417"/>
      <c r="FK86" s="417"/>
      <c r="FL86" s="417"/>
      <c r="FM86" s="417"/>
      <c r="FN86" s="417"/>
      <c r="FO86" s="417"/>
      <c r="FP86" s="417"/>
      <c r="FQ86" s="417"/>
      <c r="FR86" s="417"/>
      <c r="FS86" s="417"/>
      <c r="FT86" s="417"/>
      <c r="FU86" s="417"/>
      <c r="FV86" s="417"/>
      <c r="FW86" s="417"/>
      <c r="FX86" s="417"/>
      <c r="FY86" s="417"/>
      <c r="FZ86" s="417"/>
      <c r="GA86" s="417"/>
      <c r="GB86" s="417"/>
      <c r="GC86" s="417"/>
      <c r="GD86" s="417"/>
      <c r="GE86" s="417"/>
      <c r="GF86" s="417"/>
      <c r="GG86" s="417"/>
      <c r="GH86" s="417"/>
      <c r="GI86" s="417"/>
      <c r="GJ86" s="417"/>
      <c r="GK86" s="417"/>
      <c r="GL86" s="417"/>
      <c r="GM86" s="417"/>
      <c r="GN86" s="417"/>
      <c r="GO86" s="417"/>
      <c r="GP86" s="417"/>
      <c r="GQ86" s="417"/>
      <c r="GR86" s="417"/>
      <c r="GS86" s="417"/>
      <c r="GT86" s="417"/>
      <c r="GU86" s="417"/>
      <c r="GV86" s="417"/>
      <c r="GW86" s="417"/>
      <c r="GX86" s="417"/>
      <c r="GY86" s="417"/>
      <c r="GZ86" s="417"/>
      <c r="HA86" s="417"/>
      <c r="HB86" s="417"/>
      <c r="HC86" s="417"/>
      <c r="HD86" s="417"/>
      <c r="HE86" s="417"/>
      <c r="HF86" s="431"/>
      <c r="HG86" s="417"/>
      <c r="HH86" s="417"/>
      <c r="HI86" s="417"/>
      <c r="HJ86" s="417"/>
      <c r="HK86" s="417"/>
      <c r="HL86" s="417"/>
      <c r="HM86" s="417"/>
      <c r="HN86" s="417"/>
      <c r="HO86" s="417"/>
      <c r="HP86" s="417"/>
      <c r="HQ86" s="417"/>
      <c r="HR86" s="417"/>
      <c r="HS86" s="417"/>
      <c r="HT86" s="417"/>
      <c r="HU86" s="417"/>
      <c r="HV86" s="417"/>
      <c r="HW86" s="417"/>
      <c r="HX86" s="417"/>
      <c r="HY86" s="417"/>
      <c r="HZ86" s="417"/>
      <c r="IA86" s="417"/>
      <c r="IB86" s="417"/>
      <c r="IC86" s="417"/>
      <c r="ID86" s="417"/>
      <c r="IE86" s="417"/>
      <c r="IF86" s="417"/>
      <c r="IG86" s="417"/>
      <c r="IH86" s="417"/>
      <c r="II86" s="417"/>
      <c r="IJ86" s="417"/>
      <c r="IK86" s="417"/>
      <c r="IL86" s="417"/>
      <c r="IM86" s="417"/>
      <c r="IN86" s="417"/>
      <c r="IO86" s="417"/>
      <c r="IP86" s="417"/>
      <c r="IQ86" s="417"/>
      <c r="IR86" s="417"/>
      <c r="IS86" s="417"/>
      <c r="IT86" s="417"/>
      <c r="IU86" s="417"/>
      <c r="IV86" s="417"/>
      <c r="IW86" s="417"/>
      <c r="IX86" s="417"/>
      <c r="IY86" s="417"/>
      <c r="IZ86" s="417"/>
      <c r="JA86" s="417"/>
      <c r="JB86" s="417"/>
      <c r="JC86" s="417"/>
      <c r="JD86" s="417"/>
      <c r="JE86" s="417"/>
      <c r="JF86" s="417"/>
      <c r="JG86" s="417"/>
      <c r="JH86" s="417"/>
      <c r="JI86" s="417"/>
      <c r="JJ86" s="417"/>
      <c r="JK86" s="417"/>
      <c r="JL86" s="417"/>
      <c r="JM86" s="417"/>
      <c r="JN86" s="417"/>
      <c r="JO86" s="417"/>
      <c r="JP86" s="417"/>
      <c r="JQ86" s="431"/>
      <c r="JR86" s="417"/>
      <c r="JS86" s="417"/>
      <c r="JT86" s="417"/>
      <c r="JU86" s="417"/>
      <c r="JV86" s="417"/>
      <c r="JW86" s="417"/>
      <c r="JX86" s="417"/>
      <c r="JY86" s="417"/>
      <c r="JZ86" s="417"/>
      <c r="KA86" s="417"/>
      <c r="KB86" s="417"/>
      <c r="KC86" s="417"/>
      <c r="KD86" s="417"/>
      <c r="KE86" s="417"/>
      <c r="KF86" s="431"/>
      <c r="KG86" s="417"/>
      <c r="KH86" s="417"/>
      <c r="KI86" s="417"/>
      <c r="KJ86" s="417"/>
      <c r="KK86" s="417"/>
      <c r="KL86" s="417"/>
      <c r="KM86" s="417"/>
      <c r="KN86" s="1188"/>
      <c r="KO86" s="417"/>
      <c r="KP86" s="417"/>
      <c r="KQ86" s="417"/>
      <c r="KR86" s="417"/>
      <c r="KS86" s="417"/>
      <c r="KT86" s="417"/>
      <c r="KU86" s="417"/>
      <c r="KV86" s="417"/>
      <c r="KW86" s="417"/>
      <c r="KX86" s="417"/>
      <c r="KY86" s="417"/>
      <c r="KZ86" s="417"/>
      <c r="LA86" s="417"/>
      <c r="LB86" s="417"/>
      <c r="LC86" s="417"/>
      <c r="LD86" s="417"/>
      <c r="LE86" s="417"/>
      <c r="LF86" s="417"/>
      <c r="LG86" s="417"/>
      <c r="LH86" s="417"/>
      <c r="LI86" s="417"/>
      <c r="LJ86" s="417"/>
      <c r="LK86" s="417"/>
      <c r="LL86" s="417"/>
      <c r="LM86" s="417"/>
      <c r="LN86" s="417"/>
      <c r="LO86" s="1223"/>
      <c r="LP86" s="1223"/>
      <c r="LQ86" s="417"/>
      <c r="LR86" s="417"/>
      <c r="LS86" s="417"/>
      <c r="LT86" s="417"/>
      <c r="LU86" s="417"/>
      <c r="LV86" s="417"/>
      <c r="LW86" s="417"/>
      <c r="LX86" s="417"/>
      <c r="LY86" s="417"/>
      <c r="LZ86" s="417"/>
      <c r="MA86" s="417"/>
      <c r="MB86" s="417"/>
      <c r="MC86" s="417"/>
      <c r="MD86" s="417"/>
      <c r="ME86" s="417"/>
      <c r="MF86" s="417"/>
      <c r="MG86" s="417"/>
      <c r="MH86" s="417"/>
      <c r="MI86" s="417"/>
      <c r="MJ86" s="417"/>
      <c r="MK86" s="417"/>
      <c r="ML86" s="417"/>
      <c r="MM86" s="417"/>
      <c r="MN86" s="417"/>
      <c r="MO86" s="417"/>
      <c r="MP86" s="417"/>
      <c r="MQ86" s="417"/>
      <c r="MR86" s="417"/>
      <c r="MS86" s="417"/>
      <c r="MT86" s="417"/>
      <c r="MU86" s="417"/>
      <c r="MV86" s="417"/>
      <c r="MW86" s="417"/>
      <c r="MX86" s="417"/>
      <c r="MY86" s="417"/>
      <c r="MZ86" s="417"/>
      <c r="NA86" s="417"/>
      <c r="NB86" s="417"/>
      <c r="NC86" s="417"/>
      <c r="ND86" s="417"/>
      <c r="NE86" s="417"/>
      <c r="NF86" s="417"/>
      <c r="NG86" s="417"/>
      <c r="NH86" s="417"/>
    </row>
    <row r="87" spans="1:372" ht="15" customHeight="1">
      <c r="A87" s="80" t="s">
        <v>753</v>
      </c>
      <c r="B87" s="417"/>
      <c r="C87" s="417">
        <v>0</v>
      </c>
      <c r="D87" s="417">
        <v>0</v>
      </c>
      <c r="E87" s="417">
        <v>133</v>
      </c>
      <c r="F87" s="417">
        <v>0</v>
      </c>
      <c r="G87" s="417"/>
      <c r="H87" s="417"/>
      <c r="I87" s="417">
        <v>0</v>
      </c>
      <c r="J87" s="417">
        <v>0</v>
      </c>
      <c r="K87" s="417">
        <v>183</v>
      </c>
      <c r="L87" s="417">
        <v>0</v>
      </c>
      <c r="M87" s="417">
        <v>0</v>
      </c>
      <c r="N87" s="417"/>
      <c r="O87" s="417"/>
      <c r="P87" s="417">
        <v>0</v>
      </c>
      <c r="Q87" s="417">
        <v>0</v>
      </c>
      <c r="R87" s="417">
        <v>0</v>
      </c>
      <c r="S87" s="417">
        <v>1</v>
      </c>
      <c r="T87" s="417">
        <v>75</v>
      </c>
      <c r="U87" s="417"/>
      <c r="V87" s="417"/>
      <c r="W87" s="417">
        <v>0</v>
      </c>
      <c r="X87" s="417">
        <v>0</v>
      </c>
      <c r="Y87" s="417">
        <v>19</v>
      </c>
      <c r="Z87" s="417">
        <v>77</v>
      </c>
      <c r="AA87" s="417">
        <v>56</v>
      </c>
      <c r="AB87" s="417"/>
      <c r="AC87" s="417"/>
      <c r="AD87" s="417">
        <v>0</v>
      </c>
      <c r="AE87" s="417">
        <v>0</v>
      </c>
      <c r="AF87" s="417">
        <v>0</v>
      </c>
      <c r="AG87" s="417">
        <v>0</v>
      </c>
      <c r="AH87" s="417">
        <v>0</v>
      </c>
      <c r="AI87" s="417"/>
      <c r="AJ87" s="417"/>
      <c r="AK87" s="417">
        <v>0</v>
      </c>
      <c r="AL87" s="417">
        <v>0</v>
      </c>
      <c r="AM87" s="417">
        <v>0</v>
      </c>
      <c r="AN87" s="417">
        <v>0</v>
      </c>
      <c r="AO87" s="417">
        <v>0</v>
      </c>
      <c r="AP87" s="417"/>
      <c r="AQ87" s="417"/>
      <c r="AR87" s="417">
        <v>0</v>
      </c>
      <c r="AS87" s="417">
        <v>0</v>
      </c>
      <c r="AT87" s="417">
        <v>0</v>
      </c>
      <c r="AU87" s="417">
        <v>0</v>
      </c>
      <c r="AV87" s="417">
        <v>0</v>
      </c>
      <c r="AW87" s="417"/>
      <c r="AX87" s="417"/>
      <c r="AY87" s="417">
        <v>0</v>
      </c>
      <c r="AZ87" s="417">
        <v>0</v>
      </c>
      <c r="BA87" s="417">
        <v>0</v>
      </c>
      <c r="BB87" s="417">
        <v>0</v>
      </c>
      <c r="BC87" s="417">
        <v>0</v>
      </c>
      <c r="BD87" s="417"/>
      <c r="BE87" s="417"/>
      <c r="BF87" s="417">
        <v>0</v>
      </c>
      <c r="BG87" s="417">
        <v>0</v>
      </c>
      <c r="BH87" s="417">
        <v>0</v>
      </c>
      <c r="BI87" s="417">
        <v>0</v>
      </c>
      <c r="BJ87" s="417">
        <v>0</v>
      </c>
      <c r="BK87" s="417"/>
      <c r="BL87" s="417"/>
      <c r="BM87" s="417"/>
      <c r="BN87" s="417">
        <v>0</v>
      </c>
      <c r="BO87" s="417">
        <v>0</v>
      </c>
      <c r="BP87" s="417">
        <v>0</v>
      </c>
      <c r="BQ87" s="417">
        <v>0</v>
      </c>
      <c r="BR87" s="417"/>
      <c r="BS87" s="417"/>
      <c r="BT87" s="417">
        <v>0</v>
      </c>
      <c r="BU87" s="417">
        <v>0</v>
      </c>
      <c r="BV87" s="417">
        <v>5</v>
      </c>
      <c r="BW87" s="417">
        <v>0</v>
      </c>
      <c r="BX87" s="417">
        <v>0</v>
      </c>
      <c r="BY87" s="417"/>
      <c r="BZ87" s="417"/>
      <c r="CA87" s="417">
        <v>0</v>
      </c>
      <c r="CB87" s="417">
        <v>0</v>
      </c>
      <c r="CC87" s="417">
        <v>0</v>
      </c>
      <c r="CD87" s="417">
        <v>0</v>
      </c>
      <c r="CE87" s="417">
        <v>0</v>
      </c>
      <c r="CF87" s="417"/>
      <c r="CG87" s="417"/>
      <c r="CH87" s="417">
        <v>0</v>
      </c>
      <c r="CI87" s="417">
        <v>0</v>
      </c>
      <c r="CJ87" s="417">
        <v>0</v>
      </c>
      <c r="CK87" s="417">
        <v>0</v>
      </c>
      <c r="CL87" s="417">
        <v>0</v>
      </c>
      <c r="CM87" s="417"/>
      <c r="CN87" s="417"/>
      <c r="CO87" s="417">
        <v>0</v>
      </c>
      <c r="CP87" s="417">
        <v>0</v>
      </c>
      <c r="CQ87" s="417">
        <v>0</v>
      </c>
      <c r="CR87" s="417">
        <v>0</v>
      </c>
      <c r="CS87" s="417">
        <v>0</v>
      </c>
      <c r="CT87" s="417"/>
      <c r="CU87" s="417"/>
      <c r="CV87" s="417"/>
      <c r="CW87" s="417">
        <v>0</v>
      </c>
      <c r="CX87" s="417">
        <v>0</v>
      </c>
      <c r="CY87" s="417">
        <v>212</v>
      </c>
      <c r="CZ87" s="417">
        <v>0</v>
      </c>
      <c r="DA87" s="417"/>
      <c r="DB87" s="417"/>
      <c r="DC87" s="417">
        <v>0</v>
      </c>
      <c r="DD87" s="417">
        <v>0</v>
      </c>
      <c r="DE87" s="417">
        <v>0</v>
      </c>
      <c r="DF87" s="417">
        <v>0</v>
      </c>
      <c r="DG87" s="417">
        <v>0</v>
      </c>
      <c r="DH87" s="417"/>
      <c r="DI87" s="417"/>
      <c r="DJ87" s="417">
        <v>0</v>
      </c>
      <c r="DK87" s="417">
        <v>0</v>
      </c>
      <c r="DL87" s="417">
        <v>0</v>
      </c>
      <c r="DM87" s="417">
        <v>0</v>
      </c>
      <c r="DN87" s="417">
        <v>0</v>
      </c>
      <c r="DO87" s="417"/>
      <c r="DP87" s="417"/>
      <c r="DQ87" s="417">
        <v>0</v>
      </c>
      <c r="DR87" s="417">
        <v>0</v>
      </c>
      <c r="DS87" s="417">
        <v>0</v>
      </c>
      <c r="DT87" s="417">
        <v>0</v>
      </c>
      <c r="DU87" s="417">
        <v>0</v>
      </c>
      <c r="DV87" s="417"/>
      <c r="DW87" s="417"/>
      <c r="DX87" s="417">
        <v>0</v>
      </c>
      <c r="DY87" s="417">
        <v>0</v>
      </c>
      <c r="DZ87" s="417">
        <v>0</v>
      </c>
      <c r="EA87" s="417">
        <v>0</v>
      </c>
      <c r="EB87" s="417">
        <v>0</v>
      </c>
      <c r="EC87" s="417"/>
      <c r="ED87" s="417"/>
      <c r="EE87" s="417">
        <v>0</v>
      </c>
      <c r="EF87" s="417">
        <v>0</v>
      </c>
      <c r="EG87" s="417"/>
      <c r="EH87" s="417"/>
      <c r="EI87" s="417"/>
      <c r="EJ87" s="417"/>
      <c r="EK87" s="417"/>
      <c r="EL87" s="417"/>
      <c r="EM87" s="417"/>
      <c r="EN87" s="417"/>
      <c r="EO87" s="417"/>
      <c r="EP87" s="417"/>
      <c r="EQ87" s="417"/>
      <c r="ER87" s="417"/>
      <c r="ES87" s="417"/>
      <c r="ET87" s="417"/>
      <c r="EU87" s="417"/>
      <c r="EV87" s="417"/>
      <c r="EW87" s="417"/>
      <c r="EX87" s="417"/>
      <c r="EY87" s="417"/>
      <c r="EZ87" s="417"/>
      <c r="FA87" s="417"/>
      <c r="FB87" s="417"/>
      <c r="FC87" s="417"/>
      <c r="FD87" s="417"/>
      <c r="FE87" s="417"/>
      <c r="FF87" s="417"/>
      <c r="FG87" s="417"/>
      <c r="FH87" s="417"/>
      <c r="FI87" s="417"/>
      <c r="FJ87" s="417"/>
      <c r="FK87" s="417"/>
      <c r="FL87" s="417"/>
      <c r="FM87" s="417"/>
      <c r="FN87" s="417"/>
      <c r="FO87" s="417"/>
      <c r="FP87" s="417"/>
      <c r="FQ87" s="417"/>
      <c r="FR87" s="417"/>
      <c r="FS87" s="417"/>
      <c r="FT87" s="417"/>
      <c r="FU87" s="417"/>
      <c r="FV87" s="417"/>
      <c r="FW87" s="417"/>
      <c r="FX87" s="417"/>
      <c r="FY87" s="417"/>
      <c r="FZ87" s="417"/>
      <c r="GA87" s="417"/>
      <c r="GB87" s="417"/>
      <c r="GC87" s="417"/>
      <c r="GD87" s="417"/>
      <c r="GE87" s="417"/>
      <c r="GF87" s="417"/>
      <c r="GG87" s="417"/>
      <c r="GH87" s="417"/>
      <c r="GI87" s="417"/>
      <c r="GJ87" s="417"/>
      <c r="GK87" s="417"/>
      <c r="GL87" s="417"/>
      <c r="GM87" s="417"/>
      <c r="GN87" s="417"/>
      <c r="GO87" s="417"/>
      <c r="GP87" s="417"/>
      <c r="GQ87" s="417"/>
      <c r="GR87" s="417"/>
      <c r="GS87" s="417"/>
      <c r="GT87" s="417"/>
      <c r="GU87" s="417"/>
      <c r="GV87" s="417"/>
      <c r="GW87" s="417"/>
      <c r="GX87" s="417"/>
      <c r="GY87" s="417"/>
      <c r="GZ87" s="417"/>
      <c r="HA87" s="417"/>
      <c r="HB87" s="417"/>
      <c r="HC87" s="417"/>
      <c r="HD87" s="417"/>
      <c r="HE87" s="417"/>
      <c r="HF87" s="417"/>
      <c r="HG87" s="417"/>
      <c r="HH87" s="417"/>
      <c r="HI87" s="417"/>
      <c r="HJ87" s="417"/>
      <c r="HK87" s="417"/>
      <c r="HL87" s="417"/>
      <c r="HM87" s="417"/>
      <c r="HN87" s="417"/>
      <c r="HO87" s="417"/>
      <c r="HP87" s="417"/>
      <c r="HQ87" s="417"/>
      <c r="HR87" s="417"/>
      <c r="HS87" s="417"/>
      <c r="HT87" s="417"/>
      <c r="HU87" s="417"/>
      <c r="HV87" s="417"/>
      <c r="HW87" s="417"/>
      <c r="HX87" s="417"/>
      <c r="HY87" s="417"/>
      <c r="HZ87" s="417"/>
      <c r="IA87" s="417"/>
      <c r="IB87" s="417"/>
      <c r="IC87" s="417"/>
      <c r="ID87" s="417"/>
      <c r="IE87" s="417"/>
      <c r="IF87" s="417"/>
      <c r="IG87" s="417"/>
      <c r="IH87" s="417"/>
      <c r="II87" s="417"/>
      <c r="IJ87" s="417"/>
      <c r="IK87" s="417"/>
      <c r="IL87" s="417"/>
      <c r="IM87" s="417"/>
      <c r="IN87" s="417"/>
      <c r="IO87" s="417"/>
      <c r="IP87" s="417"/>
      <c r="IQ87" s="417"/>
      <c r="IR87" s="417"/>
      <c r="IS87" s="417"/>
      <c r="IT87" s="417"/>
      <c r="IU87" s="417"/>
      <c r="IV87" s="417"/>
      <c r="IW87" s="417"/>
      <c r="IX87" s="417"/>
      <c r="IY87" s="417"/>
      <c r="IZ87" s="417"/>
      <c r="JA87" s="417"/>
      <c r="JB87" s="417"/>
      <c r="JC87" s="417"/>
      <c r="JD87" s="417"/>
      <c r="JE87" s="417"/>
      <c r="JF87" s="417"/>
      <c r="JG87" s="417"/>
      <c r="JH87" s="417"/>
      <c r="JI87" s="417"/>
      <c r="JJ87" s="417"/>
      <c r="JK87" s="417"/>
      <c r="JL87" s="417"/>
      <c r="JM87" s="417"/>
      <c r="JN87" s="417"/>
      <c r="JO87" s="417"/>
      <c r="JP87" s="417"/>
      <c r="JQ87" s="417"/>
      <c r="JR87" s="417"/>
      <c r="JS87" s="417"/>
      <c r="JT87" s="417"/>
      <c r="JU87" s="417"/>
      <c r="JV87" s="417"/>
      <c r="JW87" s="417"/>
      <c r="JX87" s="417"/>
      <c r="JY87" s="417"/>
      <c r="JZ87" s="417"/>
      <c r="KA87" s="417"/>
      <c r="KB87" s="417"/>
      <c r="KC87" s="417"/>
      <c r="KD87" s="417"/>
      <c r="KE87" s="417"/>
      <c r="KF87" s="417"/>
      <c r="KG87" s="417"/>
      <c r="KH87" s="417"/>
      <c r="KI87" s="417"/>
      <c r="KJ87" s="417"/>
      <c r="KK87" s="417"/>
      <c r="KL87" s="417"/>
      <c r="KM87" s="417"/>
      <c r="KN87" s="1188"/>
      <c r="KO87" s="417"/>
      <c r="KP87" s="417"/>
      <c r="KQ87" s="417"/>
      <c r="KR87" s="417"/>
      <c r="KS87" s="417"/>
      <c r="KT87" s="417"/>
      <c r="KU87" s="417"/>
      <c r="KV87" s="417"/>
      <c r="KW87" s="417"/>
      <c r="KX87" s="417"/>
      <c r="KY87" s="417"/>
      <c r="KZ87" s="417"/>
      <c r="LA87" s="417"/>
      <c r="LB87" s="417"/>
      <c r="LC87" s="417"/>
      <c r="LD87" s="417"/>
      <c r="LE87" s="417"/>
      <c r="LF87" s="417"/>
      <c r="LG87" s="417"/>
      <c r="LH87" s="417"/>
      <c r="LI87" s="417"/>
      <c r="LJ87" s="417"/>
      <c r="LK87" s="417"/>
      <c r="LL87" s="417"/>
      <c r="LM87" s="417"/>
      <c r="LN87" s="417"/>
      <c r="LO87" s="1223"/>
      <c r="LP87" s="1223"/>
      <c r="LQ87" s="417"/>
      <c r="LR87" s="417"/>
      <c r="LS87" s="417"/>
      <c r="LT87" s="417"/>
      <c r="LU87" s="417"/>
      <c r="LV87" s="417"/>
      <c r="LW87" s="417"/>
      <c r="LX87" s="417"/>
      <c r="LY87" s="417"/>
      <c r="LZ87" s="417"/>
      <c r="MA87" s="417"/>
      <c r="MB87" s="417"/>
      <c r="MC87" s="417"/>
      <c r="MD87" s="417"/>
      <c r="ME87" s="417"/>
      <c r="MF87" s="417"/>
      <c r="MG87" s="417"/>
      <c r="MH87" s="417"/>
      <c r="MI87" s="417"/>
      <c r="MJ87" s="417"/>
      <c r="MK87" s="417"/>
      <c r="ML87" s="417"/>
      <c r="MM87" s="417"/>
      <c r="MN87" s="417"/>
      <c r="MO87" s="417"/>
      <c r="MP87" s="417"/>
      <c r="MQ87" s="417"/>
      <c r="MR87" s="417"/>
      <c r="MS87" s="417"/>
      <c r="MT87" s="417"/>
      <c r="MU87" s="417"/>
      <c r="MV87" s="417"/>
      <c r="MW87" s="417"/>
      <c r="MX87" s="417"/>
      <c r="MY87" s="417"/>
      <c r="MZ87" s="417"/>
      <c r="NA87" s="417"/>
      <c r="NB87" s="417"/>
      <c r="NC87" s="417"/>
      <c r="ND87" s="417"/>
      <c r="NE87" s="417"/>
      <c r="NF87" s="417"/>
      <c r="NG87" s="417"/>
      <c r="NH87" s="417"/>
    </row>
    <row r="88" spans="1:372" ht="15" customHeight="1">
      <c r="A88" s="80" t="s">
        <v>754</v>
      </c>
      <c r="B88" s="417"/>
      <c r="C88" s="417">
        <v>16</v>
      </c>
      <c r="D88" s="417">
        <v>12</v>
      </c>
      <c r="E88" s="417">
        <v>11</v>
      </c>
      <c r="F88" s="417">
        <v>11</v>
      </c>
      <c r="G88" s="417"/>
      <c r="H88" s="417"/>
      <c r="I88" s="417">
        <v>22</v>
      </c>
      <c r="J88" s="417">
        <v>0</v>
      </c>
      <c r="K88" s="417">
        <v>13</v>
      </c>
      <c r="L88" s="417">
        <v>2</v>
      </c>
      <c r="M88" s="417">
        <v>6</v>
      </c>
      <c r="N88" s="417"/>
      <c r="O88" s="417"/>
      <c r="P88" s="417">
        <v>9</v>
      </c>
      <c r="Q88" s="417">
        <v>18</v>
      </c>
      <c r="R88" s="417">
        <v>8</v>
      </c>
      <c r="S88" s="417">
        <v>12</v>
      </c>
      <c r="T88" s="417">
        <v>0</v>
      </c>
      <c r="U88" s="417"/>
      <c r="V88" s="417"/>
      <c r="W88" s="417">
        <v>10</v>
      </c>
      <c r="X88" s="417">
        <v>1</v>
      </c>
      <c r="Y88" s="417">
        <v>1</v>
      </c>
      <c r="Z88" s="417">
        <v>6</v>
      </c>
      <c r="AA88" s="417">
        <v>5</v>
      </c>
      <c r="AB88" s="417"/>
      <c r="AC88" s="417"/>
      <c r="AD88" s="417">
        <v>13</v>
      </c>
      <c r="AE88" s="417">
        <v>13</v>
      </c>
      <c r="AF88" s="417">
        <v>4</v>
      </c>
      <c r="AG88" s="417">
        <v>3</v>
      </c>
      <c r="AH88" s="417">
        <v>6</v>
      </c>
      <c r="AI88" s="417"/>
      <c r="AJ88" s="417"/>
      <c r="AK88" s="417">
        <v>0</v>
      </c>
      <c r="AL88" s="417">
        <v>7</v>
      </c>
      <c r="AM88" s="417">
        <v>23</v>
      </c>
      <c r="AN88" s="417">
        <v>8</v>
      </c>
      <c r="AO88" s="417">
        <v>3</v>
      </c>
      <c r="AP88" s="417"/>
      <c r="AQ88" s="417"/>
      <c r="AR88" s="417">
        <v>4</v>
      </c>
      <c r="AS88" s="417">
        <v>7</v>
      </c>
      <c r="AT88" s="417">
        <v>7</v>
      </c>
      <c r="AU88" s="417">
        <v>9</v>
      </c>
      <c r="AV88" s="417">
        <v>19</v>
      </c>
      <c r="AW88" s="417"/>
      <c r="AX88" s="417"/>
      <c r="AY88" s="417">
        <v>12</v>
      </c>
      <c r="AZ88" s="417">
        <v>27</v>
      </c>
      <c r="BA88" s="417">
        <v>53</v>
      </c>
      <c r="BB88" s="417">
        <v>28</v>
      </c>
      <c r="BC88" s="417">
        <v>17</v>
      </c>
      <c r="BD88" s="417"/>
      <c r="BE88" s="417"/>
      <c r="BF88" s="417">
        <v>8</v>
      </c>
      <c r="BG88" s="417">
        <v>6</v>
      </c>
      <c r="BH88" s="417">
        <v>8</v>
      </c>
      <c r="BI88" s="417">
        <v>7</v>
      </c>
      <c r="BJ88" s="417">
        <v>11</v>
      </c>
      <c r="BK88" s="417"/>
      <c r="BL88" s="417"/>
      <c r="BM88" s="417"/>
      <c r="BN88" s="417">
        <v>6</v>
      </c>
      <c r="BO88" s="417">
        <v>18</v>
      </c>
      <c r="BP88" s="417">
        <v>5</v>
      </c>
      <c r="BQ88" s="417">
        <v>11</v>
      </c>
      <c r="BR88" s="417"/>
      <c r="BS88" s="417"/>
      <c r="BT88" s="417">
        <v>8</v>
      </c>
      <c r="BU88" s="417">
        <v>4</v>
      </c>
      <c r="BV88" s="417">
        <v>0</v>
      </c>
      <c r="BW88" s="417">
        <v>3</v>
      </c>
      <c r="BX88" s="417">
        <v>6</v>
      </c>
      <c r="BY88" s="417"/>
      <c r="BZ88" s="417"/>
      <c r="CA88" s="417">
        <v>5</v>
      </c>
      <c r="CB88" s="417">
        <v>22</v>
      </c>
      <c r="CC88" s="417">
        <v>8</v>
      </c>
      <c r="CD88" s="417">
        <v>9</v>
      </c>
      <c r="CE88" s="417">
        <v>42</v>
      </c>
      <c r="CF88" s="417"/>
      <c r="CG88" s="417"/>
      <c r="CH88" s="417">
        <v>37</v>
      </c>
      <c r="CI88" s="417">
        <v>11</v>
      </c>
      <c r="CJ88" s="417">
        <v>19</v>
      </c>
      <c r="CK88" s="417">
        <v>55</v>
      </c>
      <c r="CL88" s="417">
        <v>33</v>
      </c>
      <c r="CM88" s="417"/>
      <c r="CN88" s="417"/>
      <c r="CO88" s="417">
        <v>30</v>
      </c>
      <c r="CP88" s="417">
        <v>32</v>
      </c>
      <c r="CQ88" s="417">
        <v>26</v>
      </c>
      <c r="CR88" s="417">
        <v>27</v>
      </c>
      <c r="CS88" s="417">
        <v>33</v>
      </c>
      <c r="CT88" s="417"/>
      <c r="CU88" s="417"/>
      <c r="CV88" s="417"/>
      <c r="CW88" s="417">
        <v>22</v>
      </c>
      <c r="CX88" s="417">
        <v>5</v>
      </c>
      <c r="CY88" s="417">
        <v>5</v>
      </c>
      <c r="CZ88" s="417">
        <v>14</v>
      </c>
      <c r="DA88" s="417"/>
      <c r="DB88" s="417"/>
      <c r="DC88" s="417">
        <v>26</v>
      </c>
      <c r="DD88" s="417">
        <v>30</v>
      </c>
      <c r="DE88" s="417">
        <v>23</v>
      </c>
      <c r="DF88" s="417">
        <v>28</v>
      </c>
      <c r="DG88" s="417">
        <v>43</v>
      </c>
      <c r="DH88" s="417"/>
      <c r="DI88" s="417"/>
      <c r="DJ88" s="417">
        <v>31</v>
      </c>
      <c r="DK88" s="417">
        <v>30</v>
      </c>
      <c r="DL88" s="417">
        <v>67</v>
      </c>
      <c r="DM88" s="417">
        <v>18</v>
      </c>
      <c r="DN88" s="417">
        <v>5</v>
      </c>
      <c r="DO88" s="417"/>
      <c r="DP88" s="417"/>
      <c r="DQ88" s="417">
        <v>5</v>
      </c>
      <c r="DR88" s="417">
        <v>9</v>
      </c>
      <c r="DS88" s="417">
        <v>2</v>
      </c>
      <c r="DT88" s="417">
        <v>0</v>
      </c>
      <c r="DU88" s="417">
        <v>14</v>
      </c>
      <c r="DV88" s="417"/>
      <c r="DW88" s="417"/>
      <c r="DX88" s="417">
        <v>0</v>
      </c>
      <c r="DY88" s="417">
        <v>7</v>
      </c>
      <c r="DZ88" s="417">
        <v>7</v>
      </c>
      <c r="EA88" s="417">
        <v>6</v>
      </c>
      <c r="EB88" s="417">
        <v>4</v>
      </c>
      <c r="EC88" s="417"/>
      <c r="ED88" s="417"/>
      <c r="EE88" s="417">
        <v>12</v>
      </c>
      <c r="EF88" s="417">
        <v>17</v>
      </c>
      <c r="EG88" s="417"/>
      <c r="EH88" s="417"/>
      <c r="EI88" s="417"/>
      <c r="EJ88" s="417"/>
      <c r="EK88" s="417"/>
      <c r="EL88" s="417"/>
      <c r="EM88" s="417"/>
      <c r="EN88" s="417"/>
      <c r="EO88" s="417"/>
      <c r="EP88" s="417"/>
      <c r="EQ88" s="417"/>
      <c r="ER88" s="417"/>
      <c r="ES88" s="417"/>
      <c r="ET88" s="417"/>
      <c r="EU88" s="417"/>
      <c r="EV88" s="417"/>
      <c r="EW88" s="417"/>
      <c r="EX88" s="417"/>
      <c r="EY88" s="417"/>
      <c r="EZ88" s="417"/>
      <c r="FA88" s="417"/>
      <c r="FB88" s="417"/>
      <c r="FC88" s="417"/>
      <c r="FD88" s="417"/>
      <c r="FE88" s="417"/>
      <c r="FF88" s="417"/>
      <c r="FG88" s="417"/>
      <c r="FH88" s="417"/>
      <c r="FI88" s="417"/>
      <c r="FJ88" s="417"/>
      <c r="FK88" s="417"/>
      <c r="FL88" s="417"/>
      <c r="FM88" s="417"/>
      <c r="FN88" s="417"/>
      <c r="FO88" s="417"/>
      <c r="FP88" s="417"/>
      <c r="FQ88" s="417"/>
      <c r="FR88" s="417"/>
      <c r="FS88" s="417"/>
      <c r="FT88" s="417"/>
      <c r="FU88" s="417"/>
      <c r="FV88" s="417"/>
      <c r="FW88" s="417"/>
      <c r="FX88" s="417"/>
      <c r="FY88" s="417"/>
      <c r="FZ88" s="417"/>
      <c r="GA88" s="417"/>
      <c r="GB88" s="417"/>
      <c r="GC88" s="417"/>
      <c r="GD88" s="417"/>
      <c r="GE88" s="417"/>
      <c r="GF88" s="417"/>
      <c r="GG88" s="417"/>
      <c r="GH88" s="417"/>
      <c r="GI88" s="417"/>
      <c r="GJ88" s="417"/>
      <c r="GK88" s="417"/>
      <c r="GL88" s="417"/>
      <c r="GM88" s="417"/>
      <c r="GN88" s="417"/>
      <c r="GO88" s="417"/>
      <c r="GP88" s="417"/>
      <c r="GQ88" s="417"/>
      <c r="GR88" s="417"/>
      <c r="GS88" s="417"/>
      <c r="GT88" s="417"/>
      <c r="GU88" s="417"/>
      <c r="GV88" s="417"/>
      <c r="GW88" s="417"/>
      <c r="GX88" s="417"/>
      <c r="GY88" s="417"/>
      <c r="GZ88" s="417"/>
      <c r="HA88" s="417"/>
      <c r="HB88" s="417"/>
      <c r="HC88" s="417"/>
      <c r="HD88" s="417"/>
      <c r="HE88" s="417"/>
      <c r="HF88" s="417"/>
      <c r="HG88" s="417"/>
      <c r="HH88" s="417"/>
      <c r="HI88" s="417"/>
      <c r="HJ88" s="417"/>
      <c r="HK88" s="417"/>
      <c r="HL88" s="417"/>
      <c r="HM88" s="417"/>
      <c r="HN88" s="417"/>
      <c r="HO88" s="417"/>
      <c r="HP88" s="417"/>
      <c r="HQ88" s="417"/>
      <c r="HR88" s="417"/>
      <c r="HS88" s="417"/>
      <c r="HT88" s="417"/>
      <c r="HU88" s="417"/>
      <c r="HV88" s="417"/>
      <c r="HW88" s="417"/>
      <c r="HX88" s="417"/>
      <c r="HY88" s="417"/>
      <c r="HZ88" s="417"/>
      <c r="IA88" s="417"/>
      <c r="IB88" s="417"/>
      <c r="IC88" s="417"/>
      <c r="ID88" s="417"/>
      <c r="IE88" s="417"/>
      <c r="IF88" s="417"/>
      <c r="IG88" s="417"/>
      <c r="IH88" s="417"/>
      <c r="II88" s="417"/>
      <c r="IJ88" s="417"/>
      <c r="IK88" s="417"/>
      <c r="IL88" s="417"/>
      <c r="IM88" s="417"/>
      <c r="IN88" s="417"/>
      <c r="IO88" s="417"/>
      <c r="IP88" s="417"/>
      <c r="IQ88" s="417"/>
      <c r="IR88" s="417"/>
      <c r="IS88" s="417"/>
      <c r="IT88" s="417"/>
      <c r="IU88" s="417"/>
      <c r="IV88" s="417"/>
      <c r="IW88" s="417"/>
      <c r="IX88" s="417"/>
      <c r="IY88" s="417"/>
      <c r="IZ88" s="417"/>
      <c r="JA88" s="417"/>
      <c r="JB88" s="417"/>
      <c r="JC88" s="417"/>
      <c r="JD88" s="417"/>
      <c r="JE88" s="417"/>
      <c r="JF88" s="417"/>
      <c r="JG88" s="417"/>
      <c r="JH88" s="417"/>
      <c r="JI88" s="417"/>
      <c r="JJ88" s="417"/>
      <c r="JK88" s="417"/>
      <c r="JL88" s="417"/>
      <c r="JM88" s="417"/>
      <c r="JN88" s="417"/>
      <c r="JO88" s="417"/>
      <c r="JP88" s="417"/>
      <c r="JQ88" s="417"/>
      <c r="JR88" s="417"/>
      <c r="JS88" s="417"/>
      <c r="JT88" s="417"/>
      <c r="JU88" s="417"/>
      <c r="JV88" s="417"/>
      <c r="JW88" s="417"/>
      <c r="JX88" s="417"/>
      <c r="JY88" s="417"/>
      <c r="JZ88" s="417"/>
      <c r="KA88" s="417"/>
      <c r="KB88" s="417"/>
      <c r="KC88" s="417"/>
      <c r="KD88" s="417"/>
      <c r="KE88" s="417"/>
      <c r="KF88" s="417"/>
      <c r="KG88" s="417"/>
      <c r="KH88" s="417"/>
      <c r="KI88" s="417"/>
      <c r="KJ88" s="417"/>
      <c r="KK88" s="417"/>
      <c r="KL88" s="417"/>
      <c r="KM88" s="417"/>
      <c r="KN88" s="1188"/>
      <c r="KO88" s="417"/>
      <c r="KP88" s="417"/>
      <c r="KQ88" s="417"/>
      <c r="KR88" s="417"/>
      <c r="KS88" s="417"/>
      <c r="KT88" s="417"/>
      <c r="KU88" s="417"/>
      <c r="KV88" s="417"/>
      <c r="KW88" s="417"/>
      <c r="KX88" s="417"/>
      <c r="KY88" s="417"/>
      <c r="KZ88" s="417"/>
      <c r="LA88" s="417"/>
      <c r="LB88" s="417"/>
      <c r="LC88" s="417"/>
      <c r="LD88" s="417"/>
      <c r="LE88" s="417"/>
      <c r="LF88" s="417"/>
      <c r="LG88" s="417"/>
      <c r="LH88" s="417"/>
      <c r="LI88" s="417"/>
      <c r="LJ88" s="417"/>
      <c r="LK88" s="417"/>
      <c r="LL88" s="417"/>
      <c r="LM88" s="417"/>
      <c r="LN88" s="417"/>
      <c r="LO88" s="1223"/>
      <c r="LP88" s="1223"/>
      <c r="LQ88" s="417"/>
      <c r="LR88" s="417"/>
      <c r="LS88" s="417"/>
      <c r="LT88" s="417"/>
      <c r="LU88" s="417"/>
      <c r="LV88" s="417"/>
      <c r="LW88" s="417"/>
      <c r="LX88" s="417"/>
      <c r="LY88" s="417"/>
      <c r="LZ88" s="417"/>
      <c r="MA88" s="417"/>
      <c r="MB88" s="417"/>
      <c r="MC88" s="417"/>
      <c r="MD88" s="417"/>
      <c r="ME88" s="417"/>
      <c r="MF88" s="417"/>
      <c r="MG88" s="417"/>
      <c r="MH88" s="417"/>
      <c r="MI88" s="417"/>
      <c r="MJ88" s="417"/>
      <c r="MK88" s="417"/>
      <c r="ML88" s="417"/>
      <c r="MM88" s="417"/>
      <c r="MN88" s="417"/>
      <c r="MO88" s="417"/>
      <c r="MP88" s="417"/>
      <c r="MQ88" s="417"/>
      <c r="MR88" s="417"/>
      <c r="MS88" s="417"/>
      <c r="MT88" s="417"/>
      <c r="MU88" s="417"/>
      <c r="MV88" s="417"/>
      <c r="MW88" s="417"/>
      <c r="MX88" s="417"/>
      <c r="MY88" s="417"/>
      <c r="MZ88" s="417"/>
      <c r="NA88" s="417"/>
      <c r="NB88" s="417"/>
      <c r="NC88" s="417"/>
      <c r="ND88" s="417"/>
      <c r="NE88" s="417"/>
      <c r="NF88" s="417"/>
      <c r="NG88" s="417"/>
      <c r="NH88" s="417"/>
    </row>
    <row r="89" spans="1:372" ht="15" customHeight="1">
      <c r="A89" s="80" t="s">
        <v>755</v>
      </c>
      <c r="B89" s="417"/>
      <c r="C89" s="417">
        <v>0</v>
      </c>
      <c r="D89" s="417">
        <v>7</v>
      </c>
      <c r="E89" s="417">
        <v>0</v>
      </c>
      <c r="F89" s="417">
        <v>0</v>
      </c>
      <c r="G89" s="417"/>
      <c r="H89" s="417"/>
      <c r="I89" s="417">
        <v>0</v>
      </c>
      <c r="J89" s="417">
        <v>0</v>
      </c>
      <c r="K89" s="417">
        <v>0</v>
      </c>
      <c r="L89" s="417">
        <v>0</v>
      </c>
      <c r="M89" s="417">
        <v>0</v>
      </c>
      <c r="N89" s="417"/>
      <c r="O89" s="417"/>
      <c r="P89" s="417">
        <v>0</v>
      </c>
      <c r="Q89" s="417">
        <v>0</v>
      </c>
      <c r="R89" s="417">
        <v>0</v>
      </c>
      <c r="S89" s="417">
        <v>0</v>
      </c>
      <c r="T89" s="417">
        <v>0</v>
      </c>
      <c r="U89" s="417"/>
      <c r="V89" s="417"/>
      <c r="W89" s="417">
        <v>0</v>
      </c>
      <c r="X89" s="417">
        <v>4</v>
      </c>
      <c r="Y89" s="417">
        <v>0</v>
      </c>
      <c r="Z89" s="417">
        <v>0</v>
      </c>
      <c r="AA89" s="417">
        <v>52</v>
      </c>
      <c r="AB89" s="417"/>
      <c r="AC89" s="417"/>
      <c r="AD89" s="417">
        <v>0</v>
      </c>
      <c r="AE89" s="417">
        <v>0</v>
      </c>
      <c r="AF89" s="417">
        <v>0</v>
      </c>
      <c r="AG89" s="417">
        <v>0</v>
      </c>
      <c r="AH89" s="417">
        <v>0</v>
      </c>
      <c r="AI89" s="417"/>
      <c r="AJ89" s="417"/>
      <c r="AK89" s="417">
        <v>0</v>
      </c>
      <c r="AL89" s="417">
        <v>0</v>
      </c>
      <c r="AM89" s="417">
        <v>0</v>
      </c>
      <c r="AN89" s="417">
        <v>0</v>
      </c>
      <c r="AO89" s="417">
        <v>142</v>
      </c>
      <c r="AP89" s="417"/>
      <c r="AQ89" s="417"/>
      <c r="AR89" s="417">
        <v>0</v>
      </c>
      <c r="AS89" s="417">
        <v>0</v>
      </c>
      <c r="AT89" s="417">
        <v>0</v>
      </c>
      <c r="AU89" s="417">
        <v>119</v>
      </c>
      <c r="AV89" s="417">
        <v>38</v>
      </c>
      <c r="AW89" s="417"/>
      <c r="AX89" s="61"/>
      <c r="AY89" s="417">
        <v>0</v>
      </c>
      <c r="AZ89" s="417">
        <v>94</v>
      </c>
      <c r="BA89" s="417">
        <v>4</v>
      </c>
      <c r="BB89" s="417">
        <v>4</v>
      </c>
      <c r="BC89" s="417">
        <v>61</v>
      </c>
      <c r="BD89" s="417"/>
      <c r="BE89" s="417"/>
      <c r="BF89" s="417">
        <v>0</v>
      </c>
      <c r="BG89" s="417">
        <v>109</v>
      </c>
      <c r="BH89" s="417">
        <v>5</v>
      </c>
      <c r="BI89" s="417">
        <v>0</v>
      </c>
      <c r="BJ89" s="417">
        <v>0</v>
      </c>
      <c r="BK89" s="417"/>
      <c r="BL89" s="417"/>
      <c r="BM89" s="417"/>
      <c r="BN89" s="417">
        <v>0</v>
      </c>
      <c r="BO89" s="417">
        <v>0</v>
      </c>
      <c r="BP89" s="417">
        <v>0</v>
      </c>
      <c r="BQ89" s="417">
        <v>0</v>
      </c>
      <c r="BR89" s="417"/>
      <c r="BS89" s="417"/>
      <c r="BT89" s="417">
        <v>0</v>
      </c>
      <c r="BU89" s="417">
        <v>0</v>
      </c>
      <c r="BV89" s="417">
        <v>0</v>
      </c>
      <c r="BW89" s="417">
        <v>0</v>
      </c>
      <c r="BX89" s="417">
        <v>0</v>
      </c>
      <c r="BY89" s="417"/>
      <c r="BZ89" s="417"/>
      <c r="CA89" s="417">
        <v>0</v>
      </c>
      <c r="CB89" s="417">
        <v>0</v>
      </c>
      <c r="CC89" s="417">
        <v>0</v>
      </c>
      <c r="CD89" s="417">
        <v>0</v>
      </c>
      <c r="CE89" s="417">
        <v>0</v>
      </c>
      <c r="CF89" s="417"/>
      <c r="CG89" s="417"/>
      <c r="CH89" s="417">
        <v>0</v>
      </c>
      <c r="CI89" s="417">
        <v>0</v>
      </c>
      <c r="CJ89" s="417">
        <v>0</v>
      </c>
      <c r="CK89" s="417">
        <v>0</v>
      </c>
      <c r="CL89" s="417">
        <v>0</v>
      </c>
      <c r="CM89" s="417"/>
      <c r="CN89" s="417"/>
      <c r="CO89" s="417">
        <v>0</v>
      </c>
      <c r="CP89" s="417">
        <v>0</v>
      </c>
      <c r="CQ89" s="417">
        <v>0</v>
      </c>
      <c r="CR89" s="417">
        <v>3</v>
      </c>
      <c r="CS89" s="417">
        <v>1</v>
      </c>
      <c r="CT89" s="417"/>
      <c r="CU89" s="417"/>
      <c r="CV89" s="417"/>
      <c r="CW89" s="417">
        <v>0</v>
      </c>
      <c r="CX89" s="417">
        <v>0</v>
      </c>
      <c r="CY89" s="417">
        <v>0</v>
      </c>
      <c r="CZ89" s="417">
        <v>0</v>
      </c>
      <c r="DA89" s="417"/>
      <c r="DB89" s="417"/>
      <c r="DC89" s="417">
        <v>0</v>
      </c>
      <c r="DD89" s="417">
        <v>0</v>
      </c>
      <c r="DE89" s="417">
        <v>0</v>
      </c>
      <c r="DF89" s="417">
        <v>0</v>
      </c>
      <c r="DG89" s="417">
        <v>0</v>
      </c>
      <c r="DH89" s="417"/>
      <c r="DI89" s="417"/>
      <c r="DJ89" s="417">
        <v>0</v>
      </c>
      <c r="DK89" s="417">
        <v>0</v>
      </c>
      <c r="DL89" s="417">
        <v>0</v>
      </c>
      <c r="DM89" s="417">
        <v>0</v>
      </c>
      <c r="DN89" s="417">
        <v>0</v>
      </c>
      <c r="DO89" s="417"/>
      <c r="DP89" s="417"/>
      <c r="DQ89" s="417">
        <v>0</v>
      </c>
      <c r="DR89" s="417">
        <v>0</v>
      </c>
      <c r="DS89" s="417">
        <v>0</v>
      </c>
      <c r="DT89" s="417">
        <v>0</v>
      </c>
      <c r="DU89" s="417">
        <v>0</v>
      </c>
      <c r="DV89" s="417"/>
      <c r="DW89" s="417"/>
      <c r="DX89" s="417">
        <v>0</v>
      </c>
      <c r="DY89" s="417">
        <v>0</v>
      </c>
      <c r="DZ89" s="417">
        <v>0</v>
      </c>
      <c r="EA89" s="417">
        <v>0</v>
      </c>
      <c r="EB89" s="417">
        <v>0</v>
      </c>
      <c r="EC89" s="417"/>
      <c r="ED89" s="417"/>
      <c r="EE89" s="417">
        <v>0</v>
      </c>
      <c r="EF89" s="417">
        <v>0</v>
      </c>
      <c r="EG89" s="417"/>
      <c r="EH89" s="417"/>
      <c r="EI89" s="417"/>
      <c r="EJ89" s="417"/>
      <c r="EK89" s="417"/>
      <c r="EL89" s="417"/>
      <c r="EM89" s="417"/>
      <c r="EN89" s="417"/>
      <c r="EO89" s="417"/>
      <c r="EP89" s="417"/>
      <c r="EQ89" s="417"/>
      <c r="ER89" s="417"/>
      <c r="ES89" s="417"/>
      <c r="ET89" s="417"/>
      <c r="EU89" s="417"/>
      <c r="EV89" s="417"/>
      <c r="EW89" s="417"/>
      <c r="EX89" s="417"/>
      <c r="EY89" s="417"/>
      <c r="EZ89" s="417"/>
      <c r="FA89" s="417"/>
      <c r="FB89" s="417"/>
      <c r="FC89" s="417"/>
      <c r="FD89" s="417"/>
      <c r="FE89" s="417"/>
      <c r="FF89" s="417"/>
      <c r="FG89" s="417"/>
      <c r="FH89" s="417"/>
      <c r="FI89" s="417"/>
      <c r="FJ89" s="417"/>
      <c r="FK89" s="417"/>
      <c r="FL89" s="417"/>
      <c r="FM89" s="417"/>
      <c r="FN89" s="417"/>
      <c r="FO89" s="417"/>
      <c r="FP89" s="417"/>
      <c r="FQ89" s="417"/>
      <c r="FR89" s="417"/>
      <c r="FS89" s="417"/>
      <c r="FT89" s="417"/>
      <c r="FU89" s="417"/>
      <c r="FV89" s="417"/>
      <c r="FW89" s="417"/>
      <c r="FX89" s="417"/>
      <c r="FY89" s="417"/>
      <c r="FZ89" s="417"/>
      <c r="GA89" s="417"/>
      <c r="GB89" s="417"/>
      <c r="GC89" s="417"/>
      <c r="GD89" s="417"/>
      <c r="GE89" s="417"/>
      <c r="GF89" s="417"/>
      <c r="GG89" s="417"/>
      <c r="GH89" s="417"/>
      <c r="GI89" s="417"/>
      <c r="GJ89" s="417"/>
      <c r="GK89" s="417"/>
      <c r="GL89" s="417"/>
      <c r="GM89" s="417"/>
      <c r="GN89" s="417"/>
      <c r="GO89" s="417"/>
      <c r="GP89" s="417"/>
      <c r="GQ89" s="417"/>
      <c r="GR89" s="417"/>
      <c r="GS89" s="417"/>
      <c r="GT89" s="417"/>
      <c r="GU89" s="417"/>
      <c r="GV89" s="417"/>
      <c r="GW89" s="417"/>
      <c r="GX89" s="417"/>
      <c r="GY89" s="417"/>
      <c r="GZ89" s="417"/>
      <c r="HA89" s="417"/>
      <c r="HB89" s="417"/>
      <c r="HC89" s="417"/>
      <c r="HD89" s="417"/>
      <c r="HE89" s="417"/>
      <c r="HF89" s="417"/>
      <c r="HG89" s="417"/>
      <c r="HH89" s="417"/>
      <c r="HI89" s="417"/>
      <c r="HJ89" s="417"/>
      <c r="HK89" s="417"/>
      <c r="HL89" s="417"/>
      <c r="HM89" s="417"/>
      <c r="HN89" s="417"/>
      <c r="HO89" s="417"/>
      <c r="HP89" s="417"/>
      <c r="HQ89" s="417"/>
      <c r="HR89" s="417"/>
      <c r="HS89" s="417"/>
      <c r="HT89" s="417"/>
      <c r="HU89" s="417"/>
      <c r="HV89" s="417"/>
      <c r="HW89" s="417"/>
      <c r="HX89" s="417"/>
      <c r="HY89" s="417"/>
      <c r="HZ89" s="417"/>
      <c r="IA89" s="417"/>
      <c r="IB89" s="417"/>
      <c r="IC89" s="417"/>
      <c r="ID89" s="417"/>
      <c r="IE89" s="417"/>
      <c r="IF89" s="417"/>
      <c r="IG89" s="417"/>
      <c r="IH89" s="417"/>
      <c r="II89" s="417"/>
      <c r="IJ89" s="417"/>
      <c r="IK89" s="417"/>
      <c r="IL89" s="417"/>
      <c r="IM89" s="417"/>
      <c r="IN89" s="417"/>
      <c r="IO89" s="417"/>
      <c r="IP89" s="417"/>
      <c r="IQ89" s="417"/>
      <c r="IR89" s="417"/>
      <c r="IS89" s="417"/>
      <c r="IT89" s="417"/>
      <c r="IU89" s="417"/>
      <c r="IV89" s="417"/>
      <c r="IW89" s="417"/>
      <c r="IX89" s="417"/>
      <c r="IY89" s="417"/>
      <c r="IZ89" s="417"/>
      <c r="JA89" s="417"/>
      <c r="JB89" s="417"/>
      <c r="JC89" s="417"/>
      <c r="JD89" s="417"/>
      <c r="JE89" s="417"/>
      <c r="JF89" s="417"/>
      <c r="JG89" s="417"/>
      <c r="JH89" s="417"/>
      <c r="JI89" s="417"/>
      <c r="JJ89" s="417"/>
      <c r="JK89" s="417"/>
      <c r="JL89" s="417"/>
      <c r="JM89" s="417"/>
      <c r="JN89" s="417"/>
      <c r="JO89" s="417"/>
      <c r="JP89" s="417"/>
      <c r="JQ89" s="417"/>
      <c r="JR89" s="417"/>
      <c r="JS89" s="417"/>
      <c r="JT89" s="417"/>
      <c r="JU89" s="417"/>
      <c r="JV89" s="417"/>
      <c r="JW89" s="417"/>
      <c r="JX89" s="417"/>
      <c r="JY89" s="417"/>
      <c r="JZ89" s="417"/>
      <c r="KA89" s="417"/>
      <c r="KB89" s="417"/>
      <c r="KC89" s="417"/>
      <c r="KD89" s="417"/>
      <c r="KE89" s="417"/>
      <c r="KF89" s="417"/>
      <c r="KG89" s="417"/>
      <c r="KH89" s="417"/>
      <c r="KI89" s="417"/>
      <c r="KJ89" s="417"/>
      <c r="KK89" s="417"/>
      <c r="KL89" s="417"/>
      <c r="KM89" s="417"/>
      <c r="KN89" s="1188"/>
      <c r="KO89" s="417"/>
      <c r="KP89" s="417"/>
      <c r="KQ89" s="417"/>
      <c r="KR89" s="417"/>
      <c r="KS89" s="417"/>
      <c r="KT89" s="417"/>
      <c r="KU89" s="417"/>
      <c r="KV89" s="417"/>
      <c r="KW89" s="417"/>
      <c r="KX89" s="417"/>
      <c r="KY89" s="417"/>
      <c r="KZ89" s="417"/>
      <c r="LA89" s="417"/>
      <c r="LB89" s="417"/>
      <c r="LC89" s="417"/>
      <c r="LD89" s="417"/>
      <c r="LE89" s="417"/>
      <c r="LF89" s="417"/>
      <c r="LG89" s="417"/>
      <c r="LH89" s="417"/>
      <c r="LI89" s="417"/>
      <c r="LJ89" s="417"/>
      <c r="LK89" s="417"/>
      <c r="LL89" s="417"/>
      <c r="LM89" s="417"/>
      <c r="LN89" s="417"/>
      <c r="LO89" s="1223"/>
      <c r="LP89" s="1223"/>
      <c r="LQ89" s="417"/>
      <c r="LR89" s="417"/>
      <c r="LS89" s="417"/>
      <c r="LT89" s="417"/>
      <c r="LU89" s="417"/>
      <c r="LV89" s="417"/>
      <c r="LW89" s="417"/>
      <c r="LX89" s="417"/>
      <c r="LY89" s="417"/>
      <c r="LZ89" s="417"/>
      <c r="MA89" s="417"/>
      <c r="MB89" s="417"/>
      <c r="MC89" s="417"/>
      <c r="MD89" s="417"/>
      <c r="ME89" s="417"/>
      <c r="MF89" s="417"/>
      <c r="MG89" s="417"/>
      <c r="MH89" s="417"/>
      <c r="MI89" s="417"/>
      <c r="MJ89" s="417"/>
      <c r="MK89" s="417"/>
      <c r="ML89" s="417"/>
      <c r="MM89" s="417"/>
      <c r="MN89" s="417"/>
      <c r="MO89" s="417"/>
      <c r="MP89" s="417"/>
      <c r="MQ89" s="417"/>
      <c r="MR89" s="417"/>
      <c r="MS89" s="417"/>
      <c r="MT89" s="417"/>
      <c r="MU89" s="417"/>
      <c r="MV89" s="417"/>
      <c r="MW89" s="417"/>
      <c r="MX89" s="417"/>
      <c r="MY89" s="417"/>
      <c r="MZ89" s="417"/>
      <c r="NA89" s="417"/>
      <c r="NB89" s="417"/>
      <c r="NC89" s="417"/>
      <c r="ND89" s="417"/>
      <c r="NE89" s="417"/>
      <c r="NF89" s="417"/>
      <c r="NG89" s="417"/>
      <c r="NH89" s="417"/>
    </row>
    <row r="90" spans="1:372" ht="15" customHeight="1">
      <c r="A90" s="62" t="s">
        <v>756</v>
      </c>
      <c r="B90" s="61">
        <v>0</v>
      </c>
      <c r="C90" s="61">
        <v>0</v>
      </c>
      <c r="D90" s="61">
        <v>0</v>
      </c>
      <c r="E90" s="61">
        <v>0</v>
      </c>
      <c r="F90" s="61">
        <v>0</v>
      </c>
      <c r="G90" s="61">
        <v>0</v>
      </c>
      <c r="H90" s="61">
        <v>0</v>
      </c>
      <c r="I90" s="61">
        <v>0</v>
      </c>
      <c r="J90" s="61">
        <v>0</v>
      </c>
      <c r="K90" s="61">
        <v>0</v>
      </c>
      <c r="L90" s="61">
        <v>0</v>
      </c>
      <c r="M90" s="61">
        <v>0</v>
      </c>
      <c r="N90" s="61">
        <v>0</v>
      </c>
      <c r="O90" s="61">
        <v>0</v>
      </c>
      <c r="P90" s="61">
        <v>0</v>
      </c>
      <c r="Q90" s="61">
        <v>0</v>
      </c>
      <c r="R90" s="61">
        <v>0</v>
      </c>
      <c r="S90" s="61">
        <v>0</v>
      </c>
      <c r="T90" s="61">
        <v>0</v>
      </c>
      <c r="U90" s="61">
        <v>0</v>
      </c>
      <c r="V90" s="61">
        <v>0</v>
      </c>
      <c r="W90" s="61">
        <v>0</v>
      </c>
      <c r="X90" s="61">
        <v>0</v>
      </c>
      <c r="Y90" s="61">
        <v>0</v>
      </c>
      <c r="Z90" s="61">
        <v>0</v>
      </c>
      <c r="AA90" s="61">
        <v>0</v>
      </c>
      <c r="AB90" s="61">
        <v>0</v>
      </c>
      <c r="AC90" s="61">
        <v>0</v>
      </c>
      <c r="AD90" s="61">
        <v>0</v>
      </c>
      <c r="AE90" s="61">
        <v>0</v>
      </c>
      <c r="AF90" s="61">
        <v>0</v>
      </c>
      <c r="AG90" s="61">
        <v>0</v>
      </c>
      <c r="AH90" s="61">
        <v>0</v>
      </c>
      <c r="AI90" s="61">
        <v>0</v>
      </c>
      <c r="AJ90" s="61">
        <v>0</v>
      </c>
      <c r="AK90" s="61">
        <v>0</v>
      </c>
      <c r="AL90" s="61">
        <v>0</v>
      </c>
      <c r="AM90" s="61">
        <v>0</v>
      </c>
      <c r="AN90" s="61">
        <v>0</v>
      </c>
      <c r="AO90" s="61">
        <v>0</v>
      </c>
      <c r="AP90" s="61">
        <v>0</v>
      </c>
      <c r="AQ90" s="61">
        <v>0</v>
      </c>
      <c r="AR90" s="61">
        <v>0</v>
      </c>
      <c r="AS90" s="61">
        <v>0</v>
      </c>
      <c r="AT90" s="61">
        <v>0</v>
      </c>
      <c r="AU90" s="61">
        <v>0</v>
      </c>
      <c r="AV90" s="61">
        <v>0</v>
      </c>
      <c r="AW90" s="61">
        <v>0</v>
      </c>
      <c r="AX90" s="61">
        <v>0</v>
      </c>
      <c r="AY90" s="61">
        <v>0</v>
      </c>
      <c r="AZ90" s="61">
        <v>0</v>
      </c>
      <c r="BA90" s="61">
        <v>0</v>
      </c>
      <c r="BB90" s="61">
        <v>0</v>
      </c>
      <c r="BC90" s="61">
        <v>0</v>
      </c>
      <c r="BD90" s="61">
        <v>0</v>
      </c>
      <c r="BE90" s="61">
        <v>0</v>
      </c>
      <c r="BF90" s="61">
        <v>0</v>
      </c>
      <c r="BG90" s="61">
        <v>0</v>
      </c>
      <c r="BH90" s="61">
        <v>0</v>
      </c>
      <c r="BI90" s="61">
        <v>0</v>
      </c>
      <c r="BJ90" s="61">
        <v>0</v>
      </c>
      <c r="BK90" s="61">
        <v>0</v>
      </c>
      <c r="BL90" s="61">
        <v>0</v>
      </c>
      <c r="BM90" s="61">
        <v>0</v>
      </c>
      <c r="BN90" s="61">
        <v>0</v>
      </c>
      <c r="BO90" s="61">
        <v>0</v>
      </c>
      <c r="BP90" s="61">
        <v>0</v>
      </c>
      <c r="BQ90" s="61">
        <v>0</v>
      </c>
      <c r="BR90" s="61">
        <v>0</v>
      </c>
      <c r="BS90" s="61">
        <v>0</v>
      </c>
      <c r="BT90" s="61">
        <v>0</v>
      </c>
      <c r="BU90" s="61">
        <v>0</v>
      </c>
      <c r="BV90" s="61">
        <v>0</v>
      </c>
      <c r="BW90" s="61">
        <v>0</v>
      </c>
      <c r="BX90" s="61">
        <v>0</v>
      </c>
      <c r="BY90" s="61">
        <v>0</v>
      </c>
      <c r="BZ90" s="61">
        <v>0</v>
      </c>
      <c r="CA90" s="61">
        <v>0</v>
      </c>
      <c r="CB90" s="61">
        <v>0</v>
      </c>
      <c r="CC90" s="61">
        <v>0</v>
      </c>
      <c r="CD90" s="61">
        <v>0</v>
      </c>
      <c r="CE90" s="61">
        <v>0</v>
      </c>
      <c r="CF90" s="61">
        <v>0</v>
      </c>
      <c r="CG90" s="61">
        <v>0</v>
      </c>
      <c r="CH90" s="61">
        <v>0</v>
      </c>
      <c r="CI90" s="61">
        <v>0</v>
      </c>
      <c r="CJ90" s="61">
        <v>0</v>
      </c>
      <c r="CK90" s="61">
        <v>0</v>
      </c>
      <c r="CL90" s="61">
        <v>114</v>
      </c>
      <c r="CM90" s="61">
        <v>0</v>
      </c>
      <c r="CN90" s="61">
        <v>0</v>
      </c>
      <c r="CO90" s="61">
        <v>0</v>
      </c>
      <c r="CP90" s="61">
        <v>0</v>
      </c>
      <c r="CQ90" s="61">
        <v>0</v>
      </c>
      <c r="CR90" s="61">
        <v>0</v>
      </c>
      <c r="CS90" s="61">
        <v>0</v>
      </c>
      <c r="CT90" s="61">
        <v>0</v>
      </c>
      <c r="CU90" s="61">
        <v>0</v>
      </c>
      <c r="CV90" s="61">
        <v>0</v>
      </c>
      <c r="CW90" s="61">
        <v>79</v>
      </c>
      <c r="CX90" s="61">
        <v>0</v>
      </c>
      <c r="CY90" s="61">
        <v>0</v>
      </c>
      <c r="CZ90" s="61">
        <v>0</v>
      </c>
      <c r="DA90" s="61">
        <v>0</v>
      </c>
      <c r="DB90" s="61">
        <v>0</v>
      </c>
      <c r="DC90" s="61">
        <v>0</v>
      </c>
      <c r="DD90" s="61">
        <v>0</v>
      </c>
      <c r="DE90" s="61">
        <v>0</v>
      </c>
      <c r="DF90" s="61">
        <v>0</v>
      </c>
      <c r="DG90" s="61">
        <v>0</v>
      </c>
      <c r="DH90" s="61">
        <v>0</v>
      </c>
      <c r="DI90" s="61">
        <v>0</v>
      </c>
      <c r="DJ90" s="61">
        <v>0</v>
      </c>
      <c r="DK90" s="61">
        <v>0</v>
      </c>
      <c r="DL90" s="61">
        <v>0</v>
      </c>
      <c r="DM90" s="61">
        <v>0</v>
      </c>
      <c r="DN90" s="61">
        <v>0</v>
      </c>
      <c r="DO90" s="61">
        <v>0</v>
      </c>
      <c r="DP90" s="61">
        <v>0</v>
      </c>
      <c r="DQ90" s="61">
        <v>0</v>
      </c>
      <c r="DR90" s="61">
        <v>0</v>
      </c>
      <c r="DS90" s="61">
        <v>0</v>
      </c>
      <c r="DT90" s="61">
        <v>0</v>
      </c>
      <c r="DU90" s="61">
        <v>0</v>
      </c>
      <c r="DV90" s="61">
        <v>0</v>
      </c>
      <c r="DW90" s="61">
        <v>0</v>
      </c>
      <c r="DX90" s="61">
        <v>0</v>
      </c>
      <c r="DY90" s="61">
        <v>0</v>
      </c>
      <c r="DZ90" s="61">
        <v>0</v>
      </c>
      <c r="EA90" s="61">
        <v>0</v>
      </c>
      <c r="EB90" s="61">
        <v>0</v>
      </c>
      <c r="EC90" s="61">
        <v>0</v>
      </c>
      <c r="ED90" s="61">
        <v>0</v>
      </c>
      <c r="EE90" s="61">
        <v>0</v>
      </c>
      <c r="EF90" s="61">
        <v>0</v>
      </c>
      <c r="EG90" s="61">
        <v>0</v>
      </c>
      <c r="EH90" s="61">
        <v>0</v>
      </c>
      <c r="EI90" s="61">
        <v>0</v>
      </c>
      <c r="EJ90" s="61">
        <v>0</v>
      </c>
      <c r="EK90" s="61">
        <v>0</v>
      </c>
      <c r="EL90" s="61">
        <v>0</v>
      </c>
      <c r="EM90" s="61">
        <v>0</v>
      </c>
      <c r="EN90" s="61">
        <v>0</v>
      </c>
      <c r="EO90" s="61">
        <v>0</v>
      </c>
      <c r="EP90" s="61">
        <v>0</v>
      </c>
      <c r="EQ90" s="61">
        <v>0</v>
      </c>
      <c r="ER90" s="61">
        <v>0</v>
      </c>
      <c r="ES90" s="61">
        <v>0</v>
      </c>
      <c r="ET90" s="61">
        <v>0</v>
      </c>
      <c r="EU90" s="61">
        <v>0</v>
      </c>
      <c r="EV90" s="61">
        <v>0</v>
      </c>
      <c r="EW90" s="61">
        <v>0</v>
      </c>
      <c r="EX90" s="61">
        <v>0</v>
      </c>
      <c r="EY90" s="61">
        <v>0</v>
      </c>
      <c r="EZ90" s="61">
        <v>0</v>
      </c>
      <c r="FA90" s="61">
        <v>0</v>
      </c>
      <c r="FB90" s="61">
        <v>0</v>
      </c>
      <c r="FC90" s="61">
        <v>0</v>
      </c>
      <c r="FD90" s="61">
        <v>0</v>
      </c>
      <c r="FE90" s="61">
        <v>0</v>
      </c>
      <c r="FF90" s="61">
        <v>0</v>
      </c>
      <c r="FG90" s="61">
        <v>0</v>
      </c>
      <c r="FH90" s="61">
        <v>0</v>
      </c>
      <c r="FI90" s="61">
        <v>0</v>
      </c>
      <c r="FJ90" s="61">
        <v>0</v>
      </c>
      <c r="FK90" s="61">
        <v>0</v>
      </c>
      <c r="FL90" s="61">
        <v>0</v>
      </c>
      <c r="FM90" s="61">
        <v>0</v>
      </c>
      <c r="FN90" s="61">
        <v>0</v>
      </c>
      <c r="FO90" s="61">
        <v>0</v>
      </c>
      <c r="FP90" s="61">
        <v>0</v>
      </c>
      <c r="FQ90" s="61">
        <v>0</v>
      </c>
      <c r="FR90" s="61">
        <v>0</v>
      </c>
      <c r="FS90" s="61">
        <v>0</v>
      </c>
      <c r="FT90" s="61">
        <v>0</v>
      </c>
      <c r="FU90" s="61">
        <v>0</v>
      </c>
      <c r="FV90" s="61">
        <v>0</v>
      </c>
      <c r="FW90" s="61">
        <v>0</v>
      </c>
      <c r="FX90" s="61">
        <v>0</v>
      </c>
      <c r="FY90" s="61">
        <v>0</v>
      </c>
      <c r="FZ90" s="61">
        <v>0</v>
      </c>
      <c r="GA90" s="61">
        <v>0</v>
      </c>
      <c r="GB90" s="61">
        <v>0</v>
      </c>
      <c r="GC90" s="61">
        <v>0</v>
      </c>
      <c r="GD90" s="61">
        <v>0</v>
      </c>
      <c r="GE90" s="61">
        <v>0</v>
      </c>
      <c r="GF90" s="61">
        <v>0</v>
      </c>
      <c r="GG90" s="61">
        <v>0</v>
      </c>
      <c r="GH90" s="61">
        <v>0</v>
      </c>
      <c r="GI90" s="61">
        <v>0</v>
      </c>
      <c r="GJ90" s="61">
        <v>0</v>
      </c>
      <c r="GK90" s="61">
        <v>0</v>
      </c>
      <c r="GL90" s="61">
        <v>0</v>
      </c>
      <c r="GM90" s="61">
        <v>0</v>
      </c>
      <c r="GN90" s="61">
        <v>0</v>
      </c>
      <c r="GO90" s="61">
        <v>0</v>
      </c>
      <c r="GP90" s="61">
        <v>0</v>
      </c>
      <c r="GQ90" s="61">
        <v>0</v>
      </c>
      <c r="GR90" s="61">
        <v>0</v>
      </c>
      <c r="GS90" s="61">
        <v>0</v>
      </c>
      <c r="GT90" s="61">
        <v>0</v>
      </c>
      <c r="GU90" s="61">
        <v>0</v>
      </c>
      <c r="GV90" s="61">
        <v>0</v>
      </c>
      <c r="GW90" s="61">
        <v>0</v>
      </c>
      <c r="GX90" s="61">
        <v>0</v>
      </c>
      <c r="GY90" s="61">
        <v>0</v>
      </c>
      <c r="GZ90" s="61">
        <v>0</v>
      </c>
      <c r="HA90" s="61">
        <v>0</v>
      </c>
      <c r="HB90" s="61">
        <v>0</v>
      </c>
      <c r="HC90" s="61">
        <v>0</v>
      </c>
      <c r="HD90" s="61">
        <v>0</v>
      </c>
      <c r="HE90" s="61">
        <v>0</v>
      </c>
      <c r="HF90" s="61">
        <v>0</v>
      </c>
      <c r="HG90" s="61">
        <v>0</v>
      </c>
      <c r="HH90" s="61">
        <v>0</v>
      </c>
      <c r="HI90" s="61">
        <v>0</v>
      </c>
      <c r="HJ90" s="61">
        <v>0</v>
      </c>
      <c r="HK90" s="61">
        <v>0</v>
      </c>
      <c r="HL90" s="61">
        <v>0</v>
      </c>
      <c r="HM90" s="61">
        <v>0</v>
      </c>
      <c r="HN90" s="61">
        <v>0</v>
      </c>
      <c r="HO90" s="61">
        <v>0</v>
      </c>
      <c r="HP90" s="61">
        <v>0</v>
      </c>
      <c r="HQ90" s="61">
        <v>0</v>
      </c>
      <c r="HR90" s="61">
        <v>0</v>
      </c>
      <c r="HS90" s="61">
        <v>0</v>
      </c>
      <c r="HT90" s="61">
        <v>0</v>
      </c>
      <c r="HU90" s="61">
        <v>0</v>
      </c>
      <c r="HV90" s="61">
        <v>0</v>
      </c>
      <c r="HW90" s="61">
        <v>0</v>
      </c>
      <c r="HX90" s="61">
        <v>0</v>
      </c>
      <c r="HY90" s="61">
        <v>0</v>
      </c>
      <c r="HZ90" s="61">
        <v>0</v>
      </c>
      <c r="IA90" s="61">
        <v>0</v>
      </c>
      <c r="IB90" s="61">
        <v>0</v>
      </c>
      <c r="IC90" s="61">
        <v>0</v>
      </c>
      <c r="ID90" s="61">
        <v>0</v>
      </c>
      <c r="IE90" s="61">
        <v>0</v>
      </c>
      <c r="IF90" s="61">
        <v>0</v>
      </c>
      <c r="IG90" s="61">
        <v>0</v>
      </c>
      <c r="IH90" s="61">
        <v>0</v>
      </c>
      <c r="II90" s="61">
        <v>0</v>
      </c>
      <c r="IJ90" s="61">
        <v>0</v>
      </c>
      <c r="IK90" s="61">
        <v>0</v>
      </c>
      <c r="IL90" s="61">
        <v>0</v>
      </c>
      <c r="IM90" s="61">
        <v>0</v>
      </c>
      <c r="IN90" s="61">
        <v>0</v>
      </c>
      <c r="IO90" s="61">
        <v>0</v>
      </c>
      <c r="IP90" s="61">
        <v>0</v>
      </c>
      <c r="IQ90" s="61">
        <v>0</v>
      </c>
      <c r="IR90" s="61">
        <v>0</v>
      </c>
      <c r="IS90" s="61">
        <v>0</v>
      </c>
      <c r="IT90" s="61">
        <v>0</v>
      </c>
      <c r="IU90" s="61">
        <v>0</v>
      </c>
      <c r="IV90" s="61">
        <v>0</v>
      </c>
      <c r="IW90" s="61">
        <v>0</v>
      </c>
      <c r="IX90" s="61">
        <v>0</v>
      </c>
      <c r="IY90" s="61">
        <v>0</v>
      </c>
      <c r="IZ90" s="61">
        <v>0</v>
      </c>
      <c r="JA90" s="61">
        <v>0</v>
      </c>
      <c r="JB90" s="61">
        <v>0</v>
      </c>
      <c r="JC90" s="61">
        <v>0</v>
      </c>
      <c r="JD90" s="61">
        <v>0</v>
      </c>
      <c r="JE90" s="61">
        <v>0</v>
      </c>
      <c r="JF90" s="61">
        <v>0</v>
      </c>
      <c r="JG90" s="61">
        <v>0</v>
      </c>
      <c r="JH90" s="61">
        <v>0</v>
      </c>
      <c r="JI90" s="61">
        <v>0</v>
      </c>
      <c r="JJ90" s="61">
        <v>0</v>
      </c>
      <c r="JK90" s="61">
        <v>0</v>
      </c>
      <c r="JL90" s="61">
        <v>0</v>
      </c>
      <c r="JM90" s="61">
        <v>0</v>
      </c>
      <c r="JN90" s="61">
        <v>0</v>
      </c>
      <c r="JO90" s="61">
        <v>0</v>
      </c>
      <c r="JP90" s="61">
        <v>0</v>
      </c>
      <c r="JQ90" s="61">
        <v>0</v>
      </c>
      <c r="JR90" s="61">
        <v>0</v>
      </c>
      <c r="JS90" s="61">
        <v>0</v>
      </c>
      <c r="JT90" s="61">
        <v>0</v>
      </c>
      <c r="JU90" s="61">
        <v>0</v>
      </c>
      <c r="JV90" s="61">
        <v>0</v>
      </c>
      <c r="JW90" s="61">
        <v>0</v>
      </c>
      <c r="JX90" s="61">
        <v>0</v>
      </c>
      <c r="JY90" s="61">
        <v>0</v>
      </c>
      <c r="JZ90" s="61">
        <v>0</v>
      </c>
      <c r="KA90" s="61">
        <v>0</v>
      </c>
      <c r="KB90" s="61">
        <v>0</v>
      </c>
      <c r="KC90" s="61">
        <v>0</v>
      </c>
      <c r="KD90" s="61">
        <v>0</v>
      </c>
      <c r="KE90" s="61">
        <v>0</v>
      </c>
      <c r="KF90" s="61">
        <v>0</v>
      </c>
      <c r="KG90" s="61">
        <v>0</v>
      </c>
      <c r="KH90" s="61">
        <v>0</v>
      </c>
      <c r="KI90" s="61">
        <v>0</v>
      </c>
      <c r="KJ90" s="61">
        <v>0</v>
      </c>
      <c r="KK90" s="61">
        <v>0</v>
      </c>
      <c r="KL90" s="61">
        <v>0</v>
      </c>
      <c r="KM90" s="61">
        <v>0</v>
      </c>
      <c r="KN90" s="61">
        <v>0</v>
      </c>
      <c r="KO90" s="61">
        <v>0</v>
      </c>
      <c r="KP90" s="61">
        <v>0</v>
      </c>
      <c r="KQ90" s="61">
        <v>0</v>
      </c>
      <c r="KR90" s="61">
        <v>0</v>
      </c>
      <c r="KS90" s="61">
        <v>0</v>
      </c>
      <c r="KT90" s="61">
        <v>0</v>
      </c>
      <c r="KU90" s="61">
        <v>0</v>
      </c>
      <c r="KV90" s="61">
        <v>0</v>
      </c>
      <c r="KW90" s="61">
        <v>0</v>
      </c>
      <c r="KX90" s="61">
        <v>0</v>
      </c>
      <c r="KY90" s="61">
        <v>0</v>
      </c>
      <c r="KZ90" s="61">
        <v>0</v>
      </c>
      <c r="LA90" s="61">
        <v>0</v>
      </c>
      <c r="LB90" s="61">
        <v>0</v>
      </c>
      <c r="LC90" s="61">
        <v>0</v>
      </c>
      <c r="LD90" s="61">
        <v>0</v>
      </c>
      <c r="LE90" s="61">
        <v>0</v>
      </c>
      <c r="LF90" s="61">
        <v>0</v>
      </c>
      <c r="LG90" s="61">
        <v>0</v>
      </c>
      <c r="LH90" s="61">
        <v>0</v>
      </c>
      <c r="LI90" s="61">
        <v>0</v>
      </c>
      <c r="LJ90" s="61">
        <v>0</v>
      </c>
      <c r="LK90" s="61">
        <v>0</v>
      </c>
      <c r="LL90" s="61">
        <v>0</v>
      </c>
      <c r="LM90" s="61">
        <v>0</v>
      </c>
      <c r="LN90" s="61">
        <v>0</v>
      </c>
      <c r="LO90" s="61">
        <v>0</v>
      </c>
      <c r="LP90" s="61">
        <v>0</v>
      </c>
      <c r="LQ90" s="61">
        <v>0</v>
      </c>
      <c r="LR90" s="61">
        <v>0</v>
      </c>
      <c r="LS90" s="61">
        <v>0</v>
      </c>
      <c r="LT90" s="61">
        <v>0</v>
      </c>
      <c r="LU90" s="61">
        <v>0</v>
      </c>
      <c r="LV90" s="61">
        <v>0</v>
      </c>
      <c r="LW90" s="61">
        <v>0</v>
      </c>
      <c r="LX90" s="61">
        <v>0</v>
      </c>
      <c r="LY90" s="61">
        <v>0</v>
      </c>
      <c r="LZ90" s="61">
        <v>0</v>
      </c>
      <c r="MA90" s="61">
        <v>0</v>
      </c>
      <c r="MB90" s="61">
        <v>0</v>
      </c>
      <c r="MC90" s="61">
        <v>0</v>
      </c>
      <c r="MD90" s="61">
        <v>0</v>
      </c>
      <c r="ME90" s="61">
        <v>0</v>
      </c>
      <c r="MF90" s="61">
        <v>0</v>
      </c>
      <c r="MG90" s="61">
        <v>0</v>
      </c>
      <c r="MH90" s="61">
        <v>0</v>
      </c>
      <c r="MI90" s="61">
        <v>0</v>
      </c>
      <c r="MJ90" s="61">
        <v>0</v>
      </c>
      <c r="MK90" s="61">
        <v>0</v>
      </c>
      <c r="ML90" s="61">
        <v>0</v>
      </c>
      <c r="MM90" s="61">
        <v>0</v>
      </c>
      <c r="MN90" s="61">
        <v>0</v>
      </c>
      <c r="MO90" s="61">
        <v>0</v>
      </c>
      <c r="MP90" s="61">
        <v>0</v>
      </c>
      <c r="MQ90" s="61">
        <v>0</v>
      </c>
      <c r="MR90" s="61">
        <v>0</v>
      </c>
      <c r="MS90" s="61">
        <v>0</v>
      </c>
      <c r="MT90" s="61">
        <v>0</v>
      </c>
      <c r="MU90" s="61">
        <v>0</v>
      </c>
      <c r="MV90" s="61">
        <v>0</v>
      </c>
      <c r="MW90" s="61">
        <v>0</v>
      </c>
      <c r="MX90" s="61">
        <v>0</v>
      </c>
      <c r="MY90" s="61">
        <v>0</v>
      </c>
      <c r="MZ90" s="61">
        <v>0</v>
      </c>
      <c r="NA90" s="61">
        <v>0</v>
      </c>
      <c r="NB90" s="61">
        <v>0</v>
      </c>
      <c r="NC90" s="61">
        <v>0</v>
      </c>
      <c r="ND90" s="61">
        <v>0</v>
      </c>
      <c r="NE90" s="61">
        <v>0</v>
      </c>
      <c r="NF90" s="61">
        <v>0</v>
      </c>
      <c r="NG90" s="61">
        <v>0</v>
      </c>
      <c r="NH90" s="61">
        <v>0</v>
      </c>
    </row>
    <row r="91" spans="1:372" ht="15" customHeight="1">
      <c r="A91" s="62" t="s">
        <v>757</v>
      </c>
      <c r="B91" s="431"/>
      <c r="C91" s="431">
        <v>969</v>
      </c>
      <c r="D91" s="431">
        <v>1181</v>
      </c>
      <c r="E91" s="431">
        <v>1200</v>
      </c>
      <c r="F91" s="431">
        <v>1010</v>
      </c>
      <c r="G91" s="431"/>
      <c r="H91" s="431"/>
      <c r="I91" s="431">
        <v>468</v>
      </c>
      <c r="J91" s="431">
        <v>1459</v>
      </c>
      <c r="K91" s="431">
        <v>286</v>
      </c>
      <c r="L91" s="431">
        <v>655</v>
      </c>
      <c r="M91" s="431">
        <v>317</v>
      </c>
      <c r="N91" s="431"/>
      <c r="O91" s="431"/>
      <c r="P91" s="431">
        <v>74</v>
      </c>
      <c r="Q91" s="431">
        <v>133</v>
      </c>
      <c r="R91" s="431">
        <v>205</v>
      </c>
      <c r="S91" s="431">
        <v>5</v>
      </c>
      <c r="T91" s="431">
        <v>8</v>
      </c>
      <c r="U91" s="431"/>
      <c r="V91" s="431"/>
      <c r="W91" s="431">
        <v>0</v>
      </c>
      <c r="X91" s="431">
        <v>200</v>
      </c>
      <c r="Y91" s="431">
        <v>444</v>
      </c>
      <c r="Z91" s="431">
        <v>416</v>
      </c>
      <c r="AA91" s="431">
        <v>0</v>
      </c>
      <c r="AB91" s="431"/>
      <c r="AC91" s="431"/>
      <c r="AD91" s="431">
        <v>0</v>
      </c>
      <c r="AE91" s="431">
        <v>366</v>
      </c>
      <c r="AF91" s="431">
        <v>584</v>
      </c>
      <c r="AG91" s="431">
        <v>581</v>
      </c>
      <c r="AH91" s="431">
        <v>0</v>
      </c>
      <c r="AI91" s="431"/>
      <c r="AJ91" s="431"/>
      <c r="AK91" s="431">
        <v>112</v>
      </c>
      <c r="AL91" s="431">
        <v>228</v>
      </c>
      <c r="AM91" s="431">
        <v>287</v>
      </c>
      <c r="AN91" s="431">
        <v>193</v>
      </c>
      <c r="AO91" s="431">
        <v>396</v>
      </c>
      <c r="AP91" s="431"/>
      <c r="AQ91" s="431"/>
      <c r="AR91" s="431">
        <v>0</v>
      </c>
      <c r="AS91" s="431">
        <v>432</v>
      </c>
      <c r="AT91" s="431">
        <v>559</v>
      </c>
      <c r="AU91" s="431">
        <v>481</v>
      </c>
      <c r="AV91" s="431">
        <v>267</v>
      </c>
      <c r="AW91" s="431"/>
      <c r="AX91" s="431"/>
      <c r="AY91" s="431">
        <v>352</v>
      </c>
      <c r="AZ91" s="431">
        <v>527</v>
      </c>
      <c r="BA91" s="431">
        <v>0</v>
      </c>
      <c r="BB91" s="431">
        <v>0</v>
      </c>
      <c r="BC91" s="431">
        <v>0</v>
      </c>
      <c r="BD91" s="431"/>
      <c r="BE91" s="431"/>
      <c r="BF91" s="431">
        <v>589</v>
      </c>
      <c r="BG91" s="431">
        <v>686</v>
      </c>
      <c r="BH91" s="431">
        <v>468</v>
      </c>
      <c r="BI91" s="431">
        <v>325</v>
      </c>
      <c r="BJ91" s="431">
        <v>438</v>
      </c>
      <c r="BK91" s="431"/>
      <c r="BL91" s="431"/>
      <c r="BM91" s="431"/>
      <c r="BN91" s="431">
        <v>21</v>
      </c>
      <c r="BO91" s="431">
        <v>537</v>
      </c>
      <c r="BP91" s="431">
        <v>607</v>
      </c>
      <c r="BQ91" s="431">
        <v>396</v>
      </c>
      <c r="BR91" s="431"/>
      <c r="BS91" s="431"/>
      <c r="BT91" s="431">
        <v>0</v>
      </c>
      <c r="BU91" s="431">
        <v>304</v>
      </c>
      <c r="BV91" s="431">
        <v>408</v>
      </c>
      <c r="BW91" s="431">
        <v>79</v>
      </c>
      <c r="BX91" s="431">
        <v>258</v>
      </c>
      <c r="BY91" s="431"/>
      <c r="BZ91" s="431"/>
      <c r="CA91" s="431">
        <v>0</v>
      </c>
      <c r="CB91" s="431">
        <v>249</v>
      </c>
      <c r="CC91" s="431">
        <v>441</v>
      </c>
      <c r="CD91" s="431">
        <v>0</v>
      </c>
      <c r="CE91" s="431">
        <v>0</v>
      </c>
      <c r="CF91" s="431"/>
      <c r="CG91" s="431"/>
      <c r="CH91" s="431">
        <v>0</v>
      </c>
      <c r="CI91" s="431">
        <v>0</v>
      </c>
      <c r="CJ91" s="431">
        <v>0</v>
      </c>
      <c r="CK91" s="431">
        <v>479</v>
      </c>
      <c r="CL91" s="431">
        <v>132</v>
      </c>
      <c r="CM91" s="431"/>
      <c r="CN91" s="431"/>
      <c r="CO91" s="431">
        <v>0</v>
      </c>
      <c r="CP91" s="431">
        <v>0</v>
      </c>
      <c r="CQ91" s="431">
        <v>141</v>
      </c>
      <c r="CR91" s="431">
        <v>285</v>
      </c>
      <c r="CS91" s="431">
        <v>369</v>
      </c>
      <c r="CT91" s="431"/>
      <c r="CU91" s="431"/>
      <c r="CV91" s="431"/>
      <c r="CW91" s="431">
        <v>104</v>
      </c>
      <c r="CX91" s="431">
        <v>496</v>
      </c>
      <c r="CY91" s="431">
        <v>604</v>
      </c>
      <c r="CZ91" s="431">
        <v>65</v>
      </c>
      <c r="DA91" s="431"/>
      <c r="DB91" s="431"/>
      <c r="DC91" s="431">
        <v>0</v>
      </c>
      <c r="DD91" s="431">
        <v>0</v>
      </c>
      <c r="DE91" s="431">
        <v>0</v>
      </c>
      <c r="DF91" s="431">
        <v>0</v>
      </c>
      <c r="DG91" s="431">
        <v>0</v>
      </c>
      <c r="DH91" s="431"/>
      <c r="DI91" s="431"/>
      <c r="DJ91" s="431">
        <v>0</v>
      </c>
      <c r="DK91" s="431">
        <v>0</v>
      </c>
      <c r="DL91" s="431">
        <v>0</v>
      </c>
      <c r="DM91" s="431">
        <v>0</v>
      </c>
      <c r="DN91" s="431">
        <v>0</v>
      </c>
      <c r="DO91" s="431"/>
      <c r="DP91" s="431"/>
      <c r="DQ91" s="431">
        <v>1</v>
      </c>
      <c r="DR91" s="431">
        <v>511</v>
      </c>
      <c r="DS91" s="431">
        <v>524</v>
      </c>
      <c r="DT91" s="431">
        <v>175</v>
      </c>
      <c r="DU91" s="431">
        <v>0</v>
      </c>
      <c r="DV91" s="431"/>
      <c r="DW91" s="431"/>
      <c r="DX91" s="431">
        <v>389</v>
      </c>
      <c r="DY91" s="431">
        <v>0</v>
      </c>
      <c r="DZ91" s="431">
        <v>616</v>
      </c>
      <c r="EA91" s="431">
        <v>643</v>
      </c>
      <c r="EB91" s="431">
        <v>204</v>
      </c>
      <c r="EC91" s="431"/>
      <c r="ED91" s="431"/>
      <c r="EE91" s="431">
        <v>134</v>
      </c>
      <c r="EF91" s="431">
        <v>165</v>
      </c>
      <c r="EG91" s="431"/>
      <c r="EH91" s="431"/>
      <c r="EI91" s="431"/>
      <c r="EJ91" s="431"/>
      <c r="EK91" s="431"/>
      <c r="EL91" s="431"/>
      <c r="EM91" s="431"/>
      <c r="EN91" s="431"/>
      <c r="EO91" s="431"/>
      <c r="EP91" s="431"/>
      <c r="EQ91" s="431"/>
      <c r="ER91" s="431"/>
      <c r="ES91" s="431"/>
      <c r="ET91" s="431"/>
      <c r="EU91" s="431"/>
      <c r="EV91" s="431"/>
      <c r="EW91" s="431"/>
      <c r="EX91" s="431"/>
      <c r="EY91" s="431"/>
      <c r="EZ91" s="431"/>
      <c r="FA91" s="431"/>
      <c r="FB91" s="431"/>
      <c r="FC91" s="431"/>
      <c r="FD91" s="431"/>
      <c r="FE91" s="431"/>
      <c r="FF91" s="431"/>
      <c r="FG91" s="431"/>
      <c r="FH91" s="431"/>
      <c r="FI91" s="431"/>
      <c r="FJ91" s="431"/>
      <c r="FK91" s="431"/>
      <c r="FL91" s="431"/>
      <c r="FM91" s="431"/>
      <c r="FN91" s="431"/>
      <c r="FO91" s="431"/>
      <c r="FP91" s="431"/>
      <c r="FQ91" s="431"/>
      <c r="FR91" s="431"/>
      <c r="FS91" s="431"/>
      <c r="FT91" s="431"/>
      <c r="FU91" s="431"/>
      <c r="FV91" s="431"/>
      <c r="FW91" s="431"/>
      <c r="FX91" s="431"/>
      <c r="FY91" s="431"/>
      <c r="FZ91" s="431"/>
      <c r="GA91" s="431"/>
      <c r="GB91" s="431"/>
      <c r="GC91" s="431"/>
      <c r="GD91" s="431"/>
      <c r="GE91" s="431"/>
      <c r="GF91" s="431"/>
      <c r="GG91" s="431"/>
      <c r="GH91" s="431"/>
      <c r="GI91" s="431"/>
      <c r="GJ91" s="431"/>
      <c r="GK91" s="431"/>
      <c r="GL91" s="431"/>
      <c r="GM91" s="431"/>
      <c r="GN91" s="431"/>
      <c r="GO91" s="431"/>
      <c r="GP91" s="431"/>
      <c r="GQ91" s="431"/>
      <c r="GR91" s="431"/>
      <c r="GS91" s="431"/>
      <c r="GT91" s="431"/>
      <c r="GU91" s="431"/>
      <c r="GV91" s="431"/>
      <c r="GW91" s="431"/>
      <c r="GX91" s="431"/>
      <c r="GY91" s="431"/>
      <c r="GZ91" s="431"/>
      <c r="HA91" s="431"/>
      <c r="HB91" s="431"/>
      <c r="HC91" s="431"/>
      <c r="HD91" s="431"/>
      <c r="HE91" s="431"/>
      <c r="HF91" s="417"/>
      <c r="HG91" s="431"/>
      <c r="HH91" s="431"/>
      <c r="HI91" s="431"/>
      <c r="HJ91" s="431"/>
      <c r="HK91" s="431"/>
      <c r="HL91" s="431"/>
      <c r="HM91" s="431"/>
      <c r="HN91" s="431"/>
      <c r="HO91" s="431"/>
      <c r="HP91" s="431"/>
      <c r="HQ91" s="431"/>
      <c r="HR91" s="431"/>
      <c r="HS91" s="431"/>
      <c r="HT91" s="431"/>
      <c r="HU91" s="431"/>
      <c r="HV91" s="431"/>
      <c r="HW91" s="431"/>
      <c r="HX91" s="431"/>
      <c r="HY91" s="431"/>
      <c r="HZ91" s="431"/>
      <c r="IA91" s="431"/>
      <c r="IB91" s="431"/>
      <c r="IC91" s="431"/>
      <c r="ID91" s="431"/>
      <c r="IE91" s="431"/>
      <c r="IF91" s="431"/>
      <c r="IG91" s="431"/>
      <c r="IH91" s="431"/>
      <c r="II91" s="431"/>
      <c r="IJ91" s="431"/>
      <c r="IK91" s="431"/>
      <c r="IL91" s="431"/>
      <c r="IM91" s="431"/>
      <c r="IN91" s="431"/>
      <c r="IO91" s="431"/>
      <c r="IP91" s="431"/>
      <c r="IQ91" s="431"/>
      <c r="IR91" s="431"/>
      <c r="IS91" s="431"/>
      <c r="IT91" s="431"/>
      <c r="IU91" s="431"/>
      <c r="IV91" s="431"/>
      <c r="IW91" s="431"/>
      <c r="IX91" s="431"/>
      <c r="IY91" s="431"/>
      <c r="IZ91" s="431"/>
      <c r="JA91" s="431"/>
      <c r="JB91" s="431"/>
      <c r="JC91" s="431"/>
      <c r="JD91" s="431"/>
      <c r="JE91" s="431"/>
      <c r="JF91" s="431"/>
      <c r="JG91" s="431"/>
      <c r="JH91" s="431"/>
      <c r="JI91" s="431"/>
      <c r="JJ91" s="431"/>
      <c r="JK91" s="431"/>
      <c r="JL91" s="431"/>
      <c r="JM91" s="431"/>
      <c r="JN91" s="431"/>
      <c r="JO91" s="431"/>
      <c r="JP91" s="431"/>
      <c r="JQ91" s="417"/>
      <c r="JR91" s="431"/>
      <c r="JS91" s="431"/>
      <c r="JT91" s="431"/>
      <c r="JU91" s="431"/>
      <c r="JV91" s="431"/>
      <c r="JW91" s="431"/>
      <c r="JX91" s="431"/>
      <c r="JY91" s="431"/>
      <c r="JZ91" s="431"/>
      <c r="KA91" s="431"/>
      <c r="KB91" s="431"/>
      <c r="KC91" s="431"/>
      <c r="KD91" s="431"/>
      <c r="KE91" s="431"/>
      <c r="KF91" s="417"/>
      <c r="KG91" s="431"/>
      <c r="KH91" s="431"/>
      <c r="KI91" s="431"/>
      <c r="KJ91" s="431"/>
      <c r="KK91" s="431"/>
      <c r="KL91" s="431"/>
      <c r="KM91" s="431"/>
      <c r="KN91" s="1196"/>
      <c r="KO91" s="431"/>
      <c r="KP91" s="431"/>
      <c r="KQ91" s="431"/>
      <c r="KR91" s="431"/>
      <c r="KS91" s="431"/>
      <c r="KT91" s="431"/>
      <c r="KU91" s="431"/>
      <c r="KV91" s="431"/>
      <c r="KW91" s="431"/>
      <c r="KX91" s="431"/>
      <c r="KY91" s="431"/>
      <c r="KZ91" s="431"/>
      <c r="LA91" s="431"/>
      <c r="LB91" s="431"/>
      <c r="LC91" s="431"/>
      <c r="LD91" s="431"/>
      <c r="LE91" s="431"/>
      <c r="LF91" s="431"/>
      <c r="LG91" s="431"/>
      <c r="LH91" s="431"/>
      <c r="LI91" s="431"/>
      <c r="LJ91" s="431"/>
      <c r="LK91" s="431"/>
      <c r="LL91" s="431"/>
      <c r="LM91" s="431"/>
      <c r="LN91" s="431"/>
      <c r="LO91" s="1224"/>
      <c r="LP91" s="1224"/>
      <c r="LQ91" s="431"/>
      <c r="LR91" s="431"/>
      <c r="LS91" s="431"/>
      <c r="LT91" s="431"/>
      <c r="LU91" s="431"/>
      <c r="LV91" s="431"/>
      <c r="LW91" s="431"/>
      <c r="LX91" s="431"/>
      <c r="LY91" s="431"/>
      <c r="LZ91" s="431"/>
      <c r="MA91" s="431"/>
      <c r="MB91" s="431"/>
      <c r="MC91" s="431"/>
      <c r="MD91" s="431"/>
      <c r="ME91" s="431"/>
      <c r="MF91" s="431"/>
      <c r="MG91" s="431"/>
      <c r="MH91" s="431"/>
      <c r="MI91" s="431"/>
      <c r="MJ91" s="431"/>
      <c r="MK91" s="431"/>
      <c r="ML91" s="431"/>
      <c r="MM91" s="431"/>
      <c r="MN91" s="431"/>
      <c r="MO91" s="431"/>
      <c r="MP91" s="431"/>
      <c r="MQ91" s="431"/>
      <c r="MR91" s="431"/>
      <c r="MS91" s="431"/>
      <c r="MT91" s="431"/>
      <c r="MU91" s="431"/>
      <c r="MV91" s="431"/>
      <c r="MW91" s="431"/>
      <c r="MX91" s="431"/>
      <c r="MY91" s="431"/>
      <c r="MZ91" s="431"/>
      <c r="NA91" s="431"/>
      <c r="NB91" s="431"/>
      <c r="NC91" s="431"/>
      <c r="ND91" s="431"/>
      <c r="NE91" s="431"/>
      <c r="NF91" s="431"/>
      <c r="NG91" s="431"/>
      <c r="NH91" s="431"/>
    </row>
    <row r="92" spans="1:372" ht="15" customHeight="1">
      <c r="A92" s="80" t="s">
        <v>758</v>
      </c>
      <c r="B92" s="431"/>
      <c r="C92" s="431">
        <v>489</v>
      </c>
      <c r="D92" s="431">
        <v>556</v>
      </c>
      <c r="E92" s="431">
        <v>573</v>
      </c>
      <c r="F92" s="431">
        <v>457</v>
      </c>
      <c r="G92" s="431"/>
      <c r="H92" s="431"/>
      <c r="I92" s="431">
        <v>187</v>
      </c>
      <c r="J92" s="431">
        <v>587</v>
      </c>
      <c r="K92" s="431">
        <v>106</v>
      </c>
      <c r="L92" s="431">
        <v>283</v>
      </c>
      <c r="M92" s="431">
        <v>114</v>
      </c>
      <c r="N92" s="431"/>
      <c r="O92" s="431"/>
      <c r="P92" s="431">
        <v>39</v>
      </c>
      <c r="Q92" s="431">
        <v>30</v>
      </c>
      <c r="R92" s="431">
        <v>27</v>
      </c>
      <c r="S92" s="431">
        <v>4</v>
      </c>
      <c r="T92" s="431">
        <v>7</v>
      </c>
      <c r="U92" s="431"/>
      <c r="V92" s="431"/>
      <c r="W92" s="431">
        <v>0</v>
      </c>
      <c r="X92" s="431">
        <v>55</v>
      </c>
      <c r="Y92" s="431">
        <v>226</v>
      </c>
      <c r="Z92" s="431">
        <v>164</v>
      </c>
      <c r="AA92" s="431">
        <v>0</v>
      </c>
      <c r="AB92" s="431"/>
      <c r="AC92" s="431"/>
      <c r="AD92" s="431">
        <v>0</v>
      </c>
      <c r="AE92" s="431">
        <v>140</v>
      </c>
      <c r="AF92" s="431">
        <v>271</v>
      </c>
      <c r="AG92" s="431">
        <v>293</v>
      </c>
      <c r="AH92" s="431">
        <v>0</v>
      </c>
      <c r="AI92" s="431"/>
      <c r="AJ92" s="431"/>
      <c r="AK92" s="431">
        <v>83</v>
      </c>
      <c r="AL92" s="431">
        <v>68</v>
      </c>
      <c r="AM92" s="431">
        <v>95</v>
      </c>
      <c r="AN92" s="431">
        <v>89</v>
      </c>
      <c r="AO92" s="431">
        <v>204</v>
      </c>
      <c r="AP92" s="431"/>
      <c r="AQ92" s="431"/>
      <c r="AR92" s="431">
        <v>0</v>
      </c>
      <c r="AS92" s="431">
        <v>114</v>
      </c>
      <c r="AT92" s="431">
        <v>181</v>
      </c>
      <c r="AU92" s="431">
        <v>201</v>
      </c>
      <c r="AV92" s="431">
        <v>105</v>
      </c>
      <c r="AW92" s="431"/>
      <c r="AX92" s="66"/>
      <c r="AY92" s="431">
        <v>85</v>
      </c>
      <c r="AZ92" s="431">
        <v>237</v>
      </c>
      <c r="BA92" s="431">
        <v>0</v>
      </c>
      <c r="BB92" s="431">
        <v>0</v>
      </c>
      <c r="BC92" s="431">
        <v>0</v>
      </c>
      <c r="BD92" s="431"/>
      <c r="BE92" s="431"/>
      <c r="BF92" s="431">
        <v>246</v>
      </c>
      <c r="BG92" s="431">
        <v>192</v>
      </c>
      <c r="BH92" s="431">
        <v>289</v>
      </c>
      <c r="BI92" s="431">
        <v>79</v>
      </c>
      <c r="BJ92" s="431">
        <v>232</v>
      </c>
      <c r="BK92" s="431"/>
      <c r="BL92" s="431"/>
      <c r="BM92" s="431"/>
      <c r="BN92" s="431">
        <v>72</v>
      </c>
      <c r="BO92" s="431">
        <v>133</v>
      </c>
      <c r="BP92" s="431">
        <v>180</v>
      </c>
      <c r="BQ92" s="431">
        <v>123</v>
      </c>
      <c r="BR92" s="431"/>
      <c r="BS92" s="431"/>
      <c r="BT92" s="431">
        <v>0</v>
      </c>
      <c r="BU92" s="431">
        <v>150</v>
      </c>
      <c r="BV92" s="431">
        <v>172</v>
      </c>
      <c r="BW92" s="431">
        <v>14</v>
      </c>
      <c r="BX92" s="431">
        <v>80</v>
      </c>
      <c r="BY92" s="431"/>
      <c r="BZ92" s="431"/>
      <c r="CA92" s="431">
        <v>0</v>
      </c>
      <c r="CB92" s="431">
        <v>164</v>
      </c>
      <c r="CC92" s="431">
        <v>140</v>
      </c>
      <c r="CD92" s="431">
        <v>0</v>
      </c>
      <c r="CE92" s="431">
        <v>0</v>
      </c>
      <c r="CF92" s="431"/>
      <c r="CG92" s="431"/>
      <c r="CH92" s="431">
        <v>0</v>
      </c>
      <c r="CI92" s="431">
        <v>0</v>
      </c>
      <c r="CJ92" s="431">
        <v>0</v>
      </c>
      <c r="CK92" s="431">
        <v>204</v>
      </c>
      <c r="CL92" s="431">
        <v>24</v>
      </c>
      <c r="CM92" s="431"/>
      <c r="CN92" s="431"/>
      <c r="CO92" s="431">
        <v>0</v>
      </c>
      <c r="CP92" s="431">
        <v>0</v>
      </c>
      <c r="CQ92" s="431">
        <v>65</v>
      </c>
      <c r="CR92" s="431">
        <v>60</v>
      </c>
      <c r="CS92" s="431">
        <v>151</v>
      </c>
      <c r="CT92" s="431"/>
      <c r="CU92" s="431"/>
      <c r="CV92" s="431"/>
      <c r="CW92" s="431">
        <v>48</v>
      </c>
      <c r="CX92" s="431">
        <v>131</v>
      </c>
      <c r="CY92" s="431">
        <v>141</v>
      </c>
      <c r="CZ92" s="431">
        <v>29</v>
      </c>
      <c r="DA92" s="431"/>
      <c r="DB92" s="431"/>
      <c r="DC92" s="431">
        <v>0</v>
      </c>
      <c r="DD92" s="431">
        <v>0</v>
      </c>
      <c r="DE92" s="431">
        <v>0</v>
      </c>
      <c r="DF92" s="431">
        <v>0</v>
      </c>
      <c r="DG92" s="431">
        <v>0</v>
      </c>
      <c r="DH92" s="431"/>
      <c r="DI92" s="431"/>
      <c r="DJ92" s="431">
        <v>0</v>
      </c>
      <c r="DK92" s="431">
        <v>0</v>
      </c>
      <c r="DL92" s="431">
        <v>0</v>
      </c>
      <c r="DM92" s="431">
        <v>0</v>
      </c>
      <c r="DN92" s="431">
        <v>0</v>
      </c>
      <c r="DO92" s="431"/>
      <c r="DP92" s="431"/>
      <c r="DQ92" s="431">
        <v>1</v>
      </c>
      <c r="DR92" s="431">
        <v>224</v>
      </c>
      <c r="DS92" s="431">
        <v>225</v>
      </c>
      <c r="DT92" s="431">
        <v>26</v>
      </c>
      <c r="DU92" s="431">
        <v>0</v>
      </c>
      <c r="DV92" s="431"/>
      <c r="DW92" s="431"/>
      <c r="DX92" s="431">
        <v>239</v>
      </c>
      <c r="DY92" s="431">
        <v>0</v>
      </c>
      <c r="DZ92" s="431">
        <v>116</v>
      </c>
      <c r="EA92" s="431">
        <v>244</v>
      </c>
      <c r="EB92" s="431">
        <v>32</v>
      </c>
      <c r="EC92" s="431"/>
      <c r="ED92" s="431"/>
      <c r="EE92" s="431">
        <v>49</v>
      </c>
      <c r="EF92" s="431">
        <v>104</v>
      </c>
      <c r="EG92" s="431"/>
      <c r="EH92" s="431"/>
      <c r="EI92" s="431"/>
      <c r="EJ92" s="431"/>
      <c r="EK92" s="431"/>
      <c r="EL92" s="431"/>
      <c r="EM92" s="431"/>
      <c r="EN92" s="431"/>
      <c r="EO92" s="431"/>
      <c r="EP92" s="431"/>
      <c r="EQ92" s="431"/>
      <c r="ER92" s="431"/>
      <c r="ES92" s="431"/>
      <c r="ET92" s="431"/>
      <c r="EU92" s="431"/>
      <c r="EV92" s="431"/>
      <c r="EW92" s="431"/>
      <c r="EX92" s="431"/>
      <c r="EY92" s="431"/>
      <c r="EZ92" s="431"/>
      <c r="FA92" s="431"/>
      <c r="FB92" s="431"/>
      <c r="FC92" s="431"/>
      <c r="FD92" s="431"/>
      <c r="FE92" s="431"/>
      <c r="FF92" s="431"/>
      <c r="FG92" s="431"/>
      <c r="FH92" s="431"/>
      <c r="FI92" s="431"/>
      <c r="FJ92" s="431"/>
      <c r="FK92" s="431"/>
      <c r="FL92" s="431"/>
      <c r="FM92" s="431"/>
      <c r="FN92" s="431"/>
      <c r="FO92" s="431"/>
      <c r="FP92" s="431"/>
      <c r="FQ92" s="431"/>
      <c r="FR92" s="431"/>
      <c r="FS92" s="431"/>
      <c r="FT92" s="431"/>
      <c r="FU92" s="431"/>
      <c r="FV92" s="431"/>
      <c r="FW92" s="431"/>
      <c r="FX92" s="431"/>
      <c r="FY92" s="431"/>
      <c r="FZ92" s="431"/>
      <c r="GA92" s="431"/>
      <c r="GB92" s="431"/>
      <c r="GC92" s="431"/>
      <c r="GD92" s="431"/>
      <c r="GE92" s="431"/>
      <c r="GF92" s="431"/>
      <c r="GG92" s="431"/>
      <c r="GH92" s="431"/>
      <c r="GI92" s="431"/>
      <c r="GJ92" s="431"/>
      <c r="GK92" s="431"/>
      <c r="GL92" s="431"/>
      <c r="GM92" s="431"/>
      <c r="GN92" s="431"/>
      <c r="GO92" s="431"/>
      <c r="GP92" s="431"/>
      <c r="GQ92" s="431"/>
      <c r="GR92" s="431"/>
      <c r="GS92" s="431"/>
      <c r="GT92" s="431"/>
      <c r="GU92" s="431"/>
      <c r="GV92" s="431"/>
      <c r="GW92" s="431"/>
      <c r="GX92" s="431"/>
      <c r="GY92" s="431"/>
      <c r="GZ92" s="431"/>
      <c r="HA92" s="431"/>
      <c r="HB92" s="431"/>
      <c r="HC92" s="431"/>
      <c r="HD92" s="431"/>
      <c r="HE92" s="431"/>
      <c r="HF92" s="417"/>
      <c r="HG92" s="431"/>
      <c r="HH92" s="431"/>
      <c r="HI92" s="431"/>
      <c r="HJ92" s="431"/>
      <c r="HK92" s="431"/>
      <c r="HL92" s="431"/>
      <c r="HM92" s="431"/>
      <c r="HN92" s="431"/>
      <c r="HO92" s="431"/>
      <c r="HP92" s="431"/>
      <c r="HQ92" s="431"/>
      <c r="HR92" s="431"/>
      <c r="HS92" s="431"/>
      <c r="HT92" s="431"/>
      <c r="HU92" s="431"/>
      <c r="HV92" s="431"/>
      <c r="HW92" s="431"/>
      <c r="HX92" s="431"/>
      <c r="HY92" s="431"/>
      <c r="HZ92" s="431"/>
      <c r="IA92" s="431"/>
      <c r="IB92" s="431"/>
      <c r="IC92" s="431"/>
      <c r="ID92" s="431"/>
      <c r="IE92" s="431"/>
      <c r="IF92" s="431"/>
      <c r="IG92" s="431"/>
      <c r="IH92" s="431"/>
      <c r="II92" s="431"/>
      <c r="IJ92" s="431"/>
      <c r="IK92" s="431"/>
      <c r="IL92" s="431"/>
      <c r="IM92" s="431"/>
      <c r="IN92" s="431"/>
      <c r="IO92" s="431"/>
      <c r="IP92" s="431"/>
      <c r="IQ92" s="431"/>
      <c r="IR92" s="431"/>
      <c r="IS92" s="431"/>
      <c r="IT92" s="431"/>
      <c r="IU92" s="431"/>
      <c r="IV92" s="431"/>
      <c r="IW92" s="431"/>
      <c r="IX92" s="431"/>
      <c r="IY92" s="431"/>
      <c r="IZ92" s="431"/>
      <c r="JA92" s="431"/>
      <c r="JB92" s="431"/>
      <c r="JC92" s="431"/>
      <c r="JD92" s="431"/>
      <c r="JE92" s="431"/>
      <c r="JF92" s="431"/>
      <c r="JG92" s="431"/>
      <c r="JH92" s="431"/>
      <c r="JI92" s="431"/>
      <c r="JJ92" s="431"/>
      <c r="JK92" s="431"/>
      <c r="JL92" s="431"/>
      <c r="JM92" s="431"/>
      <c r="JN92" s="431"/>
      <c r="JO92" s="431"/>
      <c r="JP92" s="431"/>
      <c r="JQ92" s="417"/>
      <c r="JR92" s="431"/>
      <c r="JS92" s="431"/>
      <c r="JT92" s="431"/>
      <c r="JU92" s="431"/>
      <c r="JV92" s="431"/>
      <c r="JW92" s="431"/>
      <c r="JX92" s="431"/>
      <c r="JY92" s="431"/>
      <c r="JZ92" s="431"/>
      <c r="KA92" s="431"/>
      <c r="KB92" s="431"/>
      <c r="KC92" s="431"/>
      <c r="KD92" s="431"/>
      <c r="KE92" s="431"/>
      <c r="KF92" s="417"/>
      <c r="KG92" s="431"/>
      <c r="KH92" s="431"/>
      <c r="KI92" s="431"/>
      <c r="KJ92" s="431"/>
      <c r="KK92" s="431"/>
      <c r="KL92" s="431"/>
      <c r="KM92" s="431"/>
      <c r="KN92" s="1196"/>
      <c r="KO92" s="431"/>
      <c r="KP92" s="431"/>
      <c r="KQ92" s="431"/>
      <c r="KR92" s="431"/>
      <c r="KS92" s="431"/>
      <c r="KT92" s="431"/>
      <c r="KU92" s="431"/>
      <c r="KV92" s="431"/>
      <c r="KW92" s="431"/>
      <c r="KX92" s="431"/>
      <c r="KY92" s="431"/>
      <c r="KZ92" s="431"/>
      <c r="LA92" s="431"/>
      <c r="LB92" s="431"/>
      <c r="LC92" s="431"/>
      <c r="LD92" s="431"/>
      <c r="LE92" s="431"/>
      <c r="LF92" s="431"/>
      <c r="LG92" s="431"/>
      <c r="LH92" s="431"/>
      <c r="LI92" s="431"/>
      <c r="LJ92" s="431"/>
      <c r="LK92" s="431"/>
      <c r="LL92" s="431"/>
      <c r="LM92" s="431"/>
      <c r="LN92" s="431"/>
      <c r="LO92" s="1224"/>
      <c r="LP92" s="1224"/>
      <c r="LQ92" s="431"/>
      <c r="LR92" s="431"/>
      <c r="LS92" s="431"/>
      <c r="LT92" s="431"/>
      <c r="LU92" s="431"/>
      <c r="LV92" s="431"/>
      <c r="LW92" s="431"/>
      <c r="LX92" s="431"/>
      <c r="LY92" s="431"/>
      <c r="LZ92" s="431"/>
      <c r="MA92" s="431"/>
      <c r="MB92" s="431"/>
      <c r="MC92" s="431"/>
      <c r="MD92" s="431"/>
      <c r="ME92" s="431"/>
      <c r="MF92" s="431"/>
      <c r="MG92" s="431"/>
      <c r="MH92" s="431"/>
      <c r="MI92" s="431"/>
      <c r="MJ92" s="431"/>
      <c r="MK92" s="431"/>
      <c r="ML92" s="431"/>
      <c r="MM92" s="431"/>
      <c r="MN92" s="431"/>
      <c r="MO92" s="431"/>
      <c r="MP92" s="1276"/>
      <c r="MQ92" s="431"/>
      <c r="MR92" s="431"/>
      <c r="MS92" s="431"/>
      <c r="MT92" s="431"/>
      <c r="MU92" s="431"/>
      <c r="MV92" s="431"/>
      <c r="MW92" s="431"/>
      <c r="MX92" s="431"/>
      <c r="MY92" s="431"/>
      <c r="MZ92" s="431"/>
      <c r="NA92" s="431"/>
      <c r="NB92" s="431"/>
      <c r="NC92" s="431"/>
      <c r="ND92" s="431"/>
      <c r="NE92" s="431"/>
      <c r="NF92" s="431"/>
      <c r="NG92" s="431"/>
      <c r="NH92" s="431"/>
    </row>
    <row r="93" spans="1:372" s="66" customFormat="1" ht="15" customHeight="1">
      <c r="A93" s="62" t="s">
        <v>759</v>
      </c>
      <c r="C93" s="610">
        <v>407</v>
      </c>
      <c r="D93" s="610">
        <v>1234</v>
      </c>
      <c r="E93" s="610">
        <v>319</v>
      </c>
      <c r="F93" s="610">
        <v>1389</v>
      </c>
      <c r="I93" s="610">
        <v>251</v>
      </c>
      <c r="J93" s="610">
        <v>162</v>
      </c>
      <c r="K93" s="610">
        <v>56</v>
      </c>
      <c r="L93" s="610">
        <v>191</v>
      </c>
      <c r="M93" s="610">
        <v>85</v>
      </c>
      <c r="P93" s="610">
        <v>75</v>
      </c>
      <c r="Q93" s="610">
        <v>8</v>
      </c>
      <c r="R93" s="610">
        <v>48</v>
      </c>
      <c r="S93" s="610">
        <v>178</v>
      </c>
      <c r="T93" s="610">
        <v>92</v>
      </c>
      <c r="W93" s="610">
        <v>0</v>
      </c>
      <c r="X93" s="610">
        <v>0</v>
      </c>
      <c r="Y93" s="610">
        <v>443</v>
      </c>
      <c r="Z93" s="610">
        <v>362</v>
      </c>
      <c r="AA93" s="610">
        <v>27</v>
      </c>
      <c r="AD93" s="610">
        <v>1</v>
      </c>
      <c r="AE93" s="610">
        <v>14</v>
      </c>
      <c r="AF93" s="610">
        <v>337</v>
      </c>
      <c r="AG93" s="610">
        <v>40</v>
      </c>
      <c r="AH93" s="610">
        <v>36</v>
      </c>
      <c r="AK93" s="610">
        <v>6</v>
      </c>
      <c r="AL93" s="610">
        <v>10</v>
      </c>
      <c r="AM93" s="610">
        <v>14</v>
      </c>
      <c r="AN93" s="66">
        <v>28</v>
      </c>
      <c r="AO93" s="610">
        <v>213</v>
      </c>
      <c r="AR93" s="417">
        <v>0</v>
      </c>
      <c r="AS93" s="610">
        <v>0</v>
      </c>
      <c r="AT93" s="610">
        <v>357</v>
      </c>
      <c r="AU93" s="610">
        <v>33</v>
      </c>
      <c r="AV93" s="66">
        <v>332</v>
      </c>
      <c r="AY93" s="610">
        <v>177</v>
      </c>
      <c r="AZ93" s="610">
        <v>209</v>
      </c>
      <c r="BA93" s="610">
        <v>249</v>
      </c>
      <c r="BB93" s="610">
        <v>362</v>
      </c>
      <c r="BC93" s="610">
        <v>14</v>
      </c>
      <c r="BF93" s="610">
        <v>7</v>
      </c>
      <c r="BG93" s="610">
        <v>14</v>
      </c>
      <c r="BH93" s="610">
        <v>521</v>
      </c>
      <c r="BI93" s="610">
        <v>10</v>
      </c>
      <c r="BJ93" s="610">
        <v>17</v>
      </c>
      <c r="BM93" s="610"/>
      <c r="BN93" s="610">
        <v>399</v>
      </c>
      <c r="BO93" s="610">
        <v>427</v>
      </c>
      <c r="BP93" s="610">
        <v>120</v>
      </c>
      <c r="BQ93" s="610">
        <v>29</v>
      </c>
      <c r="BT93" s="610">
        <v>0</v>
      </c>
      <c r="BU93" s="610">
        <v>8</v>
      </c>
      <c r="BV93" s="610">
        <v>30</v>
      </c>
      <c r="BW93" s="610">
        <v>27</v>
      </c>
      <c r="BX93" s="610">
        <v>469</v>
      </c>
      <c r="CA93" s="610">
        <v>0</v>
      </c>
      <c r="CB93" s="610">
        <v>53</v>
      </c>
      <c r="CC93" s="610">
        <v>385</v>
      </c>
      <c r="CD93" s="610">
        <v>259</v>
      </c>
      <c r="CE93" s="610">
        <v>1</v>
      </c>
      <c r="CF93" s="610"/>
      <c r="CH93" s="610">
        <v>5</v>
      </c>
      <c r="CI93" s="610">
        <v>28</v>
      </c>
      <c r="CJ93" s="610">
        <v>272</v>
      </c>
      <c r="CK93" s="610">
        <v>31</v>
      </c>
      <c r="CL93" s="610">
        <v>43</v>
      </c>
      <c r="CO93" s="610">
        <v>0</v>
      </c>
      <c r="CP93" s="610">
        <v>23</v>
      </c>
      <c r="CQ93" s="610">
        <v>241</v>
      </c>
      <c r="CR93" s="610">
        <v>15</v>
      </c>
      <c r="CS93" s="610">
        <v>562</v>
      </c>
      <c r="CW93" s="610">
        <v>145</v>
      </c>
      <c r="CX93" s="610">
        <v>872</v>
      </c>
      <c r="CY93" s="610">
        <v>210</v>
      </c>
      <c r="CZ93" s="610">
        <v>193</v>
      </c>
      <c r="DC93" s="610">
        <v>0</v>
      </c>
      <c r="DD93" s="610">
        <v>0</v>
      </c>
      <c r="DE93" s="610">
        <v>5</v>
      </c>
      <c r="DF93" s="1562">
        <v>35</v>
      </c>
      <c r="DG93" s="61">
        <v>19</v>
      </c>
      <c r="DH93" s="703"/>
      <c r="DJ93" s="610">
        <v>0</v>
      </c>
      <c r="DK93" s="610">
        <v>15</v>
      </c>
      <c r="DL93" s="610">
        <v>20</v>
      </c>
      <c r="DM93" s="610">
        <v>20</v>
      </c>
      <c r="DN93" s="610">
        <v>30</v>
      </c>
      <c r="DQ93" s="610">
        <v>569</v>
      </c>
      <c r="DR93" s="610">
        <v>616</v>
      </c>
      <c r="DS93" s="610">
        <v>632</v>
      </c>
      <c r="DT93" s="610">
        <v>257</v>
      </c>
      <c r="DU93" s="610">
        <v>246</v>
      </c>
      <c r="DX93" s="610">
        <v>66</v>
      </c>
      <c r="DY93" s="610">
        <v>685</v>
      </c>
      <c r="DZ93" s="610">
        <v>170</v>
      </c>
      <c r="EA93" s="610">
        <v>218</v>
      </c>
      <c r="EB93" s="610">
        <v>161</v>
      </c>
      <c r="EE93" s="610">
        <v>62</v>
      </c>
      <c r="EF93" s="610">
        <v>201</v>
      </c>
      <c r="EG93" s="610"/>
      <c r="EH93" s="610"/>
      <c r="EI93" s="610"/>
      <c r="EL93" s="610"/>
      <c r="EM93" s="610"/>
      <c r="EN93" s="610"/>
      <c r="EO93" s="610"/>
      <c r="EP93" s="610"/>
      <c r="ES93" s="610"/>
      <c r="ET93" s="610"/>
      <c r="EU93" s="610"/>
      <c r="EV93" s="610"/>
      <c r="EW93" s="610"/>
      <c r="EX93" s="610"/>
      <c r="EZ93" s="610"/>
      <c r="FA93" s="610"/>
      <c r="FB93" s="610"/>
      <c r="FC93" s="610"/>
      <c r="FD93" s="610"/>
      <c r="FG93" s="610"/>
      <c r="FH93" s="610"/>
      <c r="FI93" s="610"/>
      <c r="FJ93" s="610"/>
      <c r="FK93" s="610"/>
      <c r="FN93" s="610"/>
      <c r="FO93" s="610"/>
      <c r="FP93" s="610"/>
      <c r="FQ93" s="610"/>
      <c r="FR93" s="610"/>
      <c r="FU93" s="610"/>
      <c r="FX93" s="610"/>
      <c r="FY93" s="610"/>
      <c r="GB93" s="610"/>
      <c r="GC93" s="610"/>
      <c r="GD93" s="610"/>
      <c r="GE93" s="610"/>
      <c r="GF93" s="610"/>
      <c r="GI93" s="610"/>
      <c r="GJ93" s="610"/>
      <c r="GK93" s="610"/>
      <c r="GL93" s="610"/>
      <c r="GM93" s="610"/>
      <c r="GP93" s="610"/>
      <c r="GR93" s="610"/>
      <c r="GS93" s="610"/>
      <c r="GT93" s="610"/>
      <c r="GW93" s="610"/>
      <c r="GX93" s="610"/>
      <c r="GY93" s="610"/>
      <c r="GZ93" s="610"/>
      <c r="HA93" s="610"/>
      <c r="HB93" s="610"/>
      <c r="HD93" s="610"/>
      <c r="HE93" s="610"/>
      <c r="HF93" s="417"/>
      <c r="HG93" s="610"/>
      <c r="HH93" s="610"/>
      <c r="HK93" s="610"/>
      <c r="HL93" s="610"/>
      <c r="HM93" s="610"/>
      <c r="HN93" s="610"/>
      <c r="HO93" s="610"/>
      <c r="HR93" s="610"/>
      <c r="HS93" s="610"/>
      <c r="HT93" s="610"/>
      <c r="HU93" s="610"/>
      <c r="HV93" s="610"/>
      <c r="HY93" s="610"/>
      <c r="HZ93" s="610"/>
      <c r="IA93" s="610"/>
      <c r="IB93" s="610"/>
      <c r="IC93" s="610"/>
      <c r="IF93" s="610"/>
      <c r="IG93" s="610"/>
      <c r="IH93" s="610"/>
      <c r="II93" s="610"/>
      <c r="IJ93" s="610"/>
      <c r="IN93" s="610"/>
      <c r="IO93" s="610"/>
      <c r="IP93" s="610"/>
      <c r="IQ93" s="610"/>
      <c r="IR93" s="610"/>
      <c r="IT93" s="610"/>
      <c r="IU93" s="610"/>
      <c r="IV93" s="610"/>
      <c r="IX93" s="610"/>
      <c r="JA93" s="610"/>
      <c r="JB93" s="610"/>
      <c r="JC93" s="610"/>
      <c r="JD93" s="610"/>
      <c r="JE93" s="610"/>
      <c r="JF93" s="610"/>
      <c r="JH93" s="610"/>
      <c r="JI93" s="610"/>
      <c r="JK93" s="610"/>
      <c r="JL93" s="610"/>
      <c r="JO93" s="610"/>
      <c r="JP93" s="610"/>
      <c r="JQ93" s="417"/>
      <c r="JR93" s="610"/>
      <c r="JS93" s="610"/>
      <c r="JV93" s="610"/>
      <c r="JW93" s="610"/>
      <c r="JX93" s="610"/>
      <c r="JY93" s="610"/>
      <c r="JZ93" s="610"/>
      <c r="KC93" s="610"/>
      <c r="KD93" s="610"/>
      <c r="KE93" s="610"/>
      <c r="KF93" s="417"/>
      <c r="KG93" s="610"/>
      <c r="KJ93" s="610"/>
      <c r="KK93" s="610"/>
      <c r="KL93" s="610"/>
      <c r="KM93" s="610"/>
      <c r="KN93" s="1197"/>
      <c r="KO93" s="610"/>
      <c r="KQ93" s="610"/>
      <c r="KR93" s="610"/>
      <c r="KS93" s="610"/>
      <c r="KT93" s="610"/>
      <c r="KU93" s="610"/>
      <c r="KV93" s="610"/>
      <c r="KX93" s="610"/>
      <c r="KY93" s="610"/>
      <c r="KZ93" s="610"/>
      <c r="LA93" s="610"/>
      <c r="LB93" s="610"/>
      <c r="LE93" s="610"/>
      <c r="LF93" s="610"/>
      <c r="LG93" s="610"/>
      <c r="LH93" s="610"/>
      <c r="LI93" s="610"/>
      <c r="LL93" s="610"/>
      <c r="LM93" s="610"/>
      <c r="LN93" s="610"/>
      <c r="LO93" s="1225"/>
      <c r="LP93" s="1225"/>
      <c r="LQ93" s="610"/>
      <c r="LS93" s="610"/>
      <c r="LT93" s="610"/>
      <c r="LU93" s="610"/>
      <c r="LX93" s="610"/>
      <c r="LZ93" s="610"/>
      <c r="MA93" s="610"/>
      <c r="MB93" s="610"/>
      <c r="MC93" s="610"/>
      <c r="MD93" s="610"/>
      <c r="MG93" s="1250"/>
      <c r="MH93" s="610"/>
      <c r="MI93" s="610"/>
      <c r="MJ93" s="610"/>
      <c r="MK93" s="610"/>
      <c r="MN93" s="610"/>
      <c r="MP93" s="610"/>
      <c r="MQ93" s="610"/>
      <c r="MR93" s="610"/>
      <c r="MV93" s="610"/>
      <c r="MW93" s="610"/>
    </row>
    <row r="94" spans="1:372" ht="16.5" customHeight="1">
      <c r="B94" s="56" t="s">
        <v>220</v>
      </c>
      <c r="C94" s="56" t="s">
        <v>221</v>
      </c>
      <c r="D94" s="56" t="s">
        <v>222</v>
      </c>
      <c r="E94" s="56" t="s">
        <v>223</v>
      </c>
      <c r="F94" s="56" t="s">
        <v>224</v>
      </c>
      <c r="G94" s="56" t="s">
        <v>225</v>
      </c>
      <c r="H94" s="56" t="s">
        <v>226</v>
      </c>
      <c r="I94" s="56" t="s">
        <v>220</v>
      </c>
      <c r="J94" s="56" t="s">
        <v>221</v>
      </c>
      <c r="K94" s="56" t="s">
        <v>222</v>
      </c>
      <c r="EE94" s="56"/>
      <c r="KM94" s="60"/>
      <c r="MN94" s="60"/>
      <c r="MQ94" s="60"/>
    </row>
    <row r="95" spans="1:372" ht="12.75">
      <c r="B95" s="474">
        <v>46054</v>
      </c>
      <c r="C95" s="474">
        <f>B95+1</f>
        <v>46055</v>
      </c>
      <c r="D95" s="474">
        <f t="shared" ref="D95:I95" si="689">C95+1</f>
        <v>46056</v>
      </c>
      <c r="E95" s="474">
        <f>D95+1</f>
        <v>46057</v>
      </c>
      <c r="F95" s="474">
        <f t="shared" si="689"/>
        <v>46058</v>
      </c>
      <c r="G95" s="474">
        <f t="shared" si="689"/>
        <v>46059</v>
      </c>
      <c r="H95" s="474">
        <f t="shared" si="689"/>
        <v>46060</v>
      </c>
      <c r="I95" s="474">
        <f t="shared" si="689"/>
        <v>46061</v>
      </c>
      <c r="J95" s="474">
        <f>I95+1</f>
        <v>46062</v>
      </c>
      <c r="K95" s="474">
        <f>J95+1</f>
        <v>46063</v>
      </c>
      <c r="EE95" s="56"/>
      <c r="LQ95" s="474"/>
      <c r="LR95" s="474"/>
      <c r="LS95" s="474"/>
      <c r="LT95" s="474"/>
      <c r="LU95" s="474"/>
      <c r="LV95" s="474"/>
      <c r="LW95" s="474"/>
      <c r="LX95" s="474"/>
      <c r="LY95" s="474"/>
      <c r="LZ95" s="474"/>
      <c r="MA95" s="474"/>
      <c r="MB95" s="474"/>
      <c r="MC95" s="474"/>
      <c r="MD95" s="474"/>
      <c r="ME95" s="474"/>
      <c r="MF95" s="474"/>
      <c r="MG95" s="474"/>
      <c r="MH95" s="474"/>
      <c r="MI95" s="474"/>
      <c r="MJ95" s="474"/>
      <c r="MK95" s="474"/>
      <c r="ML95" s="474"/>
      <c r="MM95" s="474"/>
      <c r="MN95" s="474"/>
      <c r="MO95" s="474"/>
      <c r="MP95" s="474"/>
      <c r="MQ95" s="474"/>
      <c r="MR95" s="474"/>
      <c r="MS95" s="474"/>
      <c r="MT95" s="474"/>
      <c r="MU95" s="474"/>
      <c r="MV95" s="474"/>
      <c r="MW95" s="474"/>
      <c r="MX95" s="474"/>
    </row>
    <row r="96" spans="1:372" s="1227" customFormat="1" ht="12.75">
      <c r="A96" s="1226" t="s">
        <v>762</v>
      </c>
      <c r="B96" s="320"/>
      <c r="C96" s="320"/>
      <c r="D96" s="320"/>
      <c r="E96" s="320"/>
      <c r="F96" s="320"/>
      <c r="G96" s="320"/>
      <c r="H96" s="320"/>
      <c r="I96" s="320"/>
      <c r="J96" s="320"/>
      <c r="K96" s="320"/>
      <c r="HS96" s="320"/>
      <c r="HT96" s="320"/>
      <c r="HU96" s="320"/>
      <c r="HV96" s="320"/>
      <c r="HW96" s="320"/>
      <c r="HX96" s="320"/>
      <c r="HY96" s="320"/>
      <c r="HZ96" s="320"/>
      <c r="IA96" s="320"/>
      <c r="IB96" s="320"/>
      <c r="IC96" s="320"/>
      <c r="ID96" s="320"/>
      <c r="IE96" s="320"/>
      <c r="IF96" s="320"/>
      <c r="IG96" s="320"/>
      <c r="IH96" s="320"/>
      <c r="II96" s="320"/>
      <c r="IJ96" s="320"/>
      <c r="IK96" s="320"/>
      <c r="IL96" s="320"/>
      <c r="IM96" s="320"/>
      <c r="IN96" s="320"/>
      <c r="IO96" s="320"/>
      <c r="IP96" s="320"/>
      <c r="IQ96" s="320"/>
      <c r="IR96" s="320"/>
      <c r="IS96" s="320"/>
      <c r="IT96" s="320"/>
      <c r="IU96" s="320"/>
      <c r="IV96" s="320"/>
      <c r="IW96" s="320"/>
      <c r="IX96" s="320"/>
      <c r="IY96" s="320"/>
      <c r="IZ96" s="320"/>
      <c r="JA96" s="320"/>
      <c r="JB96" s="320"/>
      <c r="JC96" s="320"/>
      <c r="JD96" s="320"/>
      <c r="JE96" s="320"/>
      <c r="JF96" s="320"/>
      <c r="JG96" s="320"/>
      <c r="JH96" s="320"/>
      <c r="JI96" s="320"/>
      <c r="JJ96" s="320"/>
      <c r="JK96" s="320"/>
      <c r="JL96" s="320"/>
      <c r="JM96" s="320"/>
      <c r="JN96" s="320"/>
      <c r="JO96" s="320"/>
      <c r="JP96" s="320"/>
      <c r="JQ96" s="320"/>
      <c r="JR96" s="320"/>
      <c r="JS96" s="320"/>
      <c r="JT96" s="320"/>
      <c r="JU96" s="320"/>
      <c r="JV96" s="320"/>
      <c r="JW96" s="320"/>
      <c r="JX96" s="320"/>
      <c r="JY96" s="320"/>
      <c r="JZ96" s="320"/>
      <c r="KA96" s="320"/>
      <c r="KB96" s="320"/>
      <c r="KC96" s="320"/>
      <c r="KD96" s="320"/>
      <c r="KE96" s="320"/>
      <c r="KF96" s="320"/>
      <c r="KG96" s="320"/>
      <c r="KH96" s="320"/>
      <c r="KI96" s="320"/>
      <c r="KJ96" s="320"/>
      <c r="KK96" s="320"/>
      <c r="KL96" s="320"/>
      <c r="KM96" s="320"/>
      <c r="KN96" s="320"/>
      <c r="KO96" s="320"/>
      <c r="KP96" s="320"/>
      <c r="KQ96" s="320"/>
      <c r="KR96" s="320"/>
      <c r="KS96" s="320"/>
      <c r="KT96" s="320"/>
      <c r="KU96" s="320"/>
      <c r="KV96" s="320"/>
      <c r="KW96" s="320"/>
      <c r="KX96" s="320"/>
      <c r="KY96" s="320"/>
      <c r="KZ96" s="320"/>
      <c r="LA96" s="320"/>
      <c r="LB96" s="320"/>
      <c r="LC96" s="320"/>
      <c r="LD96" s="320"/>
      <c r="LE96" s="320"/>
      <c r="LF96" s="320"/>
      <c r="LG96" s="320"/>
      <c r="LH96" s="320"/>
      <c r="LI96" s="320"/>
      <c r="LJ96" s="320"/>
      <c r="LK96" s="320"/>
      <c r="LL96" s="320"/>
      <c r="LM96" s="320"/>
      <c r="LN96" s="320"/>
      <c r="LO96" s="320"/>
      <c r="LP96" s="320"/>
      <c r="LQ96" s="320"/>
      <c r="LR96" s="320"/>
      <c r="LS96" s="320"/>
      <c r="LT96" s="320"/>
      <c r="LU96" s="320"/>
      <c r="LV96" s="320"/>
      <c r="LW96" s="320"/>
      <c r="LX96" s="320"/>
      <c r="LY96" s="320"/>
      <c r="LZ96" s="320"/>
      <c r="MA96" s="320"/>
      <c r="MB96" s="320"/>
      <c r="MC96" s="320"/>
      <c r="MD96" s="320"/>
      <c r="ME96" s="320"/>
      <c r="MF96" s="320"/>
      <c r="MG96" s="320"/>
      <c r="MH96" s="320"/>
      <c r="MI96" s="320"/>
      <c r="MJ96" s="320"/>
      <c r="MK96" s="320"/>
      <c r="ML96" s="320"/>
      <c r="MM96" s="320"/>
      <c r="MN96" s="320"/>
      <c r="MO96" s="320"/>
      <c r="MP96" s="320"/>
      <c r="MQ96" s="320"/>
      <c r="MR96" s="320"/>
      <c r="MS96" s="320"/>
      <c r="MT96" s="320"/>
      <c r="MU96" s="320"/>
      <c r="MV96" s="320"/>
      <c r="MW96" s="320"/>
      <c r="MX96" s="320"/>
      <c r="MY96" s="320"/>
      <c r="MZ96" s="320"/>
    </row>
    <row r="97" spans="1:364" ht="12.75">
      <c r="A97" s="53" t="s">
        <v>763</v>
      </c>
      <c r="B97" s="834">
        <v>46044</v>
      </c>
      <c r="C97" s="834">
        <v>46045</v>
      </c>
      <c r="D97" s="834">
        <v>46049</v>
      </c>
      <c r="E97" s="834">
        <v>46050</v>
      </c>
      <c r="F97" s="834">
        <v>46052</v>
      </c>
      <c r="G97" s="834">
        <v>46056</v>
      </c>
      <c r="H97" s="834">
        <v>46057</v>
      </c>
      <c r="I97" s="834">
        <v>46058</v>
      </c>
      <c r="J97" s="834">
        <v>46059</v>
      </c>
      <c r="K97" s="834">
        <v>46057</v>
      </c>
      <c r="EE97" s="56"/>
      <c r="HS97" s="66"/>
      <c r="HT97" s="66"/>
      <c r="HU97" s="66"/>
      <c r="HV97" s="66"/>
      <c r="HW97" s="66"/>
      <c r="HX97" s="66"/>
      <c r="HY97" s="66"/>
      <c r="HZ97" s="66"/>
      <c r="IA97" s="66"/>
      <c r="IB97" s="66"/>
      <c r="IC97" s="66"/>
      <c r="ID97" s="66"/>
      <c r="IE97" s="66"/>
      <c r="IF97" s="66"/>
      <c r="IG97" s="66"/>
      <c r="IH97" s="66"/>
      <c r="II97" s="66"/>
      <c r="IJ97" s="66"/>
      <c r="IK97" s="66"/>
      <c r="IL97" s="66"/>
      <c r="IM97" s="66"/>
      <c r="IN97" s="66"/>
      <c r="IO97" s="66"/>
      <c r="IP97" s="66"/>
      <c r="IQ97" s="66"/>
      <c r="IR97" s="66"/>
      <c r="IS97" s="66"/>
      <c r="IT97" s="66"/>
      <c r="IU97" s="66"/>
      <c r="IV97" s="66"/>
      <c r="IW97" s="66"/>
      <c r="IX97" s="66"/>
      <c r="IY97" s="66"/>
      <c r="IZ97" s="66"/>
      <c r="JA97" s="66"/>
      <c r="JB97" s="66"/>
      <c r="JC97" s="66"/>
      <c r="JD97" s="66"/>
      <c r="JE97" s="66"/>
      <c r="JF97" s="66"/>
      <c r="JG97" s="66"/>
      <c r="JH97" s="66"/>
      <c r="JI97" s="66"/>
      <c r="JJ97" s="66"/>
      <c r="JK97" s="66"/>
      <c r="JL97" s="66"/>
      <c r="JM97" s="66"/>
      <c r="JN97" s="66"/>
      <c r="JO97" s="66"/>
      <c r="JP97" s="66"/>
      <c r="JQ97" s="66"/>
      <c r="JR97" s="66"/>
      <c r="JS97" s="66"/>
      <c r="JT97" s="66"/>
      <c r="JU97" s="66"/>
      <c r="JV97" s="66"/>
      <c r="JW97" s="66"/>
      <c r="JX97" s="66"/>
      <c r="JY97" s="66"/>
      <c r="JZ97" s="66"/>
      <c r="KA97" s="66"/>
      <c r="KB97" s="66"/>
      <c r="KC97" s="66"/>
      <c r="KD97" s="66"/>
      <c r="KE97" s="66"/>
      <c r="KF97" s="66"/>
      <c r="KG97" s="66"/>
      <c r="KH97" s="66"/>
      <c r="KI97" s="66"/>
      <c r="KJ97" s="66"/>
      <c r="KK97" s="66"/>
      <c r="KL97" s="66"/>
      <c r="KM97" s="66"/>
      <c r="KN97" s="1197"/>
      <c r="KO97" s="66"/>
      <c r="KP97" s="66"/>
      <c r="KQ97" s="66"/>
      <c r="KR97" s="66"/>
      <c r="KS97" s="66"/>
      <c r="KT97" s="66"/>
      <c r="KU97" s="66"/>
      <c r="KV97" s="66"/>
      <c r="KW97" s="66"/>
      <c r="KX97" s="66"/>
      <c r="KY97" s="66"/>
      <c r="KZ97" s="66"/>
      <c r="LA97" s="66"/>
      <c r="LB97" s="66"/>
      <c r="LC97" s="66"/>
      <c r="LD97" s="66"/>
      <c r="LE97" s="66"/>
      <c r="LF97" s="66"/>
      <c r="LG97" s="66"/>
      <c r="LH97" s="66"/>
      <c r="LI97" s="66"/>
      <c r="LJ97" s="66"/>
      <c r="LK97" s="66"/>
      <c r="LL97" s="66"/>
      <c r="LM97" s="66"/>
      <c r="LN97" s="66"/>
      <c r="LO97" s="66"/>
      <c r="LP97" s="66"/>
      <c r="LQ97" s="834"/>
      <c r="LR97" s="834"/>
      <c r="LS97" s="834"/>
      <c r="LT97" s="834"/>
      <c r="LU97" s="834"/>
      <c r="LV97" s="834"/>
      <c r="LW97" s="834"/>
      <c r="LX97" s="834"/>
      <c r="LY97" s="834"/>
      <c r="LZ97" s="834"/>
      <c r="MA97" s="834"/>
      <c r="MB97" s="834"/>
      <c r="MC97" s="834"/>
      <c r="MD97" s="834"/>
      <c r="ME97" s="834"/>
      <c r="MF97" s="834"/>
      <c r="MG97" s="834"/>
      <c r="MH97" s="834"/>
      <c r="MI97" s="834"/>
      <c r="MJ97" s="834"/>
      <c r="MK97" s="834"/>
      <c r="ML97" s="834"/>
      <c r="MM97" s="834"/>
      <c r="MN97" s="834"/>
      <c r="MO97" s="834"/>
      <c r="MP97" s="834"/>
      <c r="MQ97" s="834"/>
      <c r="MR97" s="834"/>
      <c r="MS97" s="834"/>
      <c r="MT97" s="834"/>
      <c r="MU97" s="834"/>
      <c r="MV97" s="834"/>
      <c r="MW97" s="834"/>
      <c r="MX97" s="834"/>
      <c r="MY97" s="66"/>
      <c r="MZ97" s="66"/>
    </row>
    <row r="98" spans="1:364" ht="12.75">
      <c r="A98" s="53" t="s">
        <v>764</v>
      </c>
      <c r="B98" s="834">
        <v>46042</v>
      </c>
      <c r="C98" s="834">
        <v>46044</v>
      </c>
      <c r="D98" s="834">
        <v>46045</v>
      </c>
      <c r="E98" s="834">
        <v>46049</v>
      </c>
      <c r="F98" s="834">
        <v>46050</v>
      </c>
      <c r="G98" s="834">
        <v>46052</v>
      </c>
      <c r="H98" s="834">
        <v>46055</v>
      </c>
      <c r="I98" s="834">
        <v>46055</v>
      </c>
      <c r="J98" s="834">
        <v>46052</v>
      </c>
      <c r="K98" s="834">
        <v>46052</v>
      </c>
      <c r="EE98" s="56"/>
      <c r="HS98" s="66"/>
      <c r="HT98" s="66"/>
      <c r="HU98" s="66"/>
      <c r="HV98" s="66"/>
      <c r="HW98" s="66"/>
      <c r="HX98" s="66"/>
      <c r="HY98" s="66"/>
      <c r="HZ98" s="66"/>
      <c r="IA98" s="66"/>
      <c r="IB98" s="66"/>
      <c r="IC98" s="66"/>
      <c r="ID98" s="66"/>
      <c r="IE98" s="66"/>
      <c r="IF98" s="66"/>
      <c r="IG98" s="66"/>
      <c r="IH98" s="66"/>
      <c r="II98" s="66"/>
      <c r="IJ98" s="66"/>
      <c r="IK98" s="66"/>
      <c r="IL98" s="66"/>
      <c r="IM98" s="66"/>
      <c r="IN98" s="66"/>
      <c r="IO98" s="66"/>
      <c r="IP98" s="66"/>
      <c r="IQ98" s="66"/>
      <c r="IR98" s="66"/>
      <c r="IS98" s="66"/>
      <c r="IT98" s="66"/>
      <c r="IU98" s="66"/>
      <c r="IV98" s="66"/>
      <c r="IW98" s="66"/>
      <c r="IX98" s="66"/>
      <c r="IY98" s="66"/>
      <c r="IZ98" s="66"/>
      <c r="JA98" s="66"/>
      <c r="JB98" s="66"/>
      <c r="JC98" s="66"/>
      <c r="JD98" s="66"/>
      <c r="JE98" s="66"/>
      <c r="JF98" s="66"/>
      <c r="JG98" s="66"/>
      <c r="JH98" s="66"/>
      <c r="JI98" s="66"/>
      <c r="JJ98" s="66"/>
      <c r="JK98" s="66"/>
      <c r="JL98" s="66"/>
      <c r="JM98" s="66"/>
      <c r="JN98" s="66"/>
      <c r="JO98" s="66"/>
      <c r="JP98" s="66"/>
      <c r="JQ98" s="66"/>
      <c r="JR98" s="66"/>
      <c r="JS98" s="66"/>
      <c r="JT98" s="66"/>
      <c r="JU98" s="66"/>
      <c r="JV98" s="66"/>
      <c r="JW98" s="66"/>
      <c r="JX98" s="66"/>
      <c r="JY98" s="66"/>
      <c r="JZ98" s="66"/>
      <c r="KA98" s="66"/>
      <c r="KB98" s="66"/>
      <c r="KC98" s="66"/>
      <c r="KD98" s="66"/>
      <c r="KE98" s="66"/>
      <c r="KF98" s="66"/>
      <c r="KG98" s="66"/>
      <c r="KH98" s="66"/>
      <c r="KI98" s="66"/>
      <c r="KJ98" s="66"/>
      <c r="KK98" s="66"/>
      <c r="KL98" s="66"/>
      <c r="KM98" s="66"/>
      <c r="KN98" s="1197"/>
      <c r="KO98" s="66"/>
      <c r="KP98" s="66"/>
      <c r="KQ98" s="66"/>
      <c r="KR98" s="66"/>
      <c r="KS98" s="66"/>
      <c r="KT98" s="66"/>
      <c r="KU98" s="66"/>
      <c r="KV98" s="66"/>
      <c r="KW98" s="66"/>
      <c r="KX98" s="66"/>
      <c r="KY98" s="66"/>
      <c r="KZ98" s="66"/>
      <c r="LA98" s="66"/>
      <c r="LB98" s="66"/>
      <c r="LC98" s="66"/>
      <c r="LD98" s="66"/>
      <c r="LE98" s="66"/>
      <c r="LF98" s="66"/>
      <c r="LG98" s="66"/>
      <c r="LH98" s="66"/>
      <c r="LI98" s="66"/>
      <c r="LJ98" s="66"/>
      <c r="LK98" s="66"/>
      <c r="LL98" s="66"/>
      <c r="LM98" s="66"/>
      <c r="LN98" s="66"/>
      <c r="LO98" s="66"/>
      <c r="LP98" s="66"/>
      <c r="LQ98" s="834"/>
      <c r="LR98" s="834"/>
      <c r="LS98" s="834"/>
      <c r="LT98" s="834"/>
      <c r="LU98" s="834"/>
      <c r="LV98" s="834"/>
      <c r="LW98" s="834"/>
      <c r="LX98" s="834"/>
      <c r="LY98" s="834"/>
      <c r="LZ98" s="834"/>
      <c r="MA98" s="834"/>
      <c r="MB98" s="834"/>
      <c r="MC98" s="834"/>
      <c r="MD98" s="834"/>
      <c r="ME98" s="834"/>
      <c r="MF98" s="834"/>
      <c r="MG98" s="834"/>
      <c r="MH98" s="834"/>
      <c r="MI98" s="834"/>
      <c r="MJ98" s="834"/>
      <c r="MK98" s="834"/>
      <c r="ML98" s="834"/>
      <c r="MM98" s="834"/>
      <c r="MN98" s="834"/>
      <c r="MO98" s="834"/>
      <c r="MP98" s="834"/>
      <c r="MQ98" s="834"/>
      <c r="MR98" s="834"/>
      <c r="MS98" s="834"/>
      <c r="MT98" s="834"/>
      <c r="MU98" s="834"/>
      <c r="MV98" s="834"/>
      <c r="MW98" s="834"/>
      <c r="MX98" s="834"/>
      <c r="MY98" s="66"/>
      <c r="MZ98" s="66"/>
    </row>
    <row r="99" spans="1:364" ht="12.75">
      <c r="A99" s="53" t="s">
        <v>765</v>
      </c>
      <c r="B99" s="834">
        <v>46049</v>
      </c>
      <c r="C99" s="834">
        <v>46052</v>
      </c>
      <c r="D99" s="834">
        <v>46053</v>
      </c>
      <c r="E99" s="834">
        <v>46053</v>
      </c>
      <c r="F99" s="834">
        <v>46055</v>
      </c>
      <c r="G99" s="834">
        <v>46055</v>
      </c>
      <c r="H99" s="834">
        <v>46056</v>
      </c>
      <c r="I99" s="834">
        <v>46057</v>
      </c>
      <c r="J99" s="834">
        <v>46058</v>
      </c>
      <c r="K99" s="834">
        <v>46058</v>
      </c>
      <c r="EE99" s="56"/>
      <c r="HS99" s="66"/>
      <c r="HT99" s="66"/>
      <c r="HU99" s="66"/>
      <c r="HV99" s="66"/>
      <c r="HW99" s="66"/>
      <c r="HX99" s="66"/>
      <c r="HY99" s="66"/>
      <c r="HZ99" s="66"/>
      <c r="IA99" s="66"/>
      <c r="IB99" s="66"/>
      <c r="IC99" s="66"/>
      <c r="ID99" s="66"/>
      <c r="IE99" s="66"/>
      <c r="IF99" s="66"/>
      <c r="IG99" s="66"/>
      <c r="IH99" s="66"/>
      <c r="II99" s="66"/>
      <c r="IJ99" s="66"/>
      <c r="IK99" s="66"/>
      <c r="IL99" s="66"/>
      <c r="IM99" s="66"/>
      <c r="IN99" s="66"/>
      <c r="IO99" s="66"/>
      <c r="IP99" s="66"/>
      <c r="IQ99" s="66"/>
      <c r="IR99" s="66"/>
      <c r="IS99" s="66"/>
      <c r="IT99" s="66"/>
      <c r="IU99" s="66"/>
      <c r="IV99" s="66"/>
      <c r="IW99" s="66"/>
      <c r="IX99" s="66"/>
      <c r="IY99" s="66"/>
      <c r="IZ99" s="66"/>
      <c r="JA99" s="66"/>
      <c r="JB99" s="66"/>
      <c r="JC99" s="66"/>
      <c r="JD99" s="66"/>
      <c r="JE99" s="66"/>
      <c r="JF99" s="66"/>
      <c r="JG99" s="66"/>
      <c r="JH99" s="66"/>
      <c r="JI99" s="66"/>
      <c r="JJ99" s="66"/>
      <c r="JK99" s="66"/>
      <c r="JL99" s="66"/>
      <c r="JM99" s="66"/>
      <c r="JN99" s="66"/>
      <c r="JO99" s="66"/>
      <c r="JP99" s="66"/>
      <c r="JQ99" s="66"/>
      <c r="JR99" s="66"/>
      <c r="JS99" s="66"/>
      <c r="JT99" s="66"/>
      <c r="JU99" s="66"/>
      <c r="JV99" s="66"/>
      <c r="JW99" s="66"/>
      <c r="JX99" s="66"/>
      <c r="JY99" s="66"/>
      <c r="JZ99" s="66"/>
      <c r="KA99" s="66"/>
      <c r="KB99" s="66"/>
      <c r="KC99" s="66"/>
      <c r="KD99" s="66"/>
      <c r="KE99" s="66"/>
      <c r="KF99" s="66"/>
      <c r="KG99" s="66"/>
      <c r="KH99" s="66"/>
      <c r="KI99" s="66"/>
      <c r="KJ99" s="66"/>
      <c r="KK99" s="66"/>
      <c r="KL99" s="66"/>
      <c r="KM99" s="66"/>
      <c r="KN99" s="1197"/>
      <c r="KO99" s="66"/>
      <c r="KP99" s="66"/>
      <c r="KQ99" s="66"/>
      <c r="KR99" s="66"/>
      <c r="KS99" s="66"/>
      <c r="KT99" s="66"/>
      <c r="KU99" s="66"/>
      <c r="KV99" s="66"/>
      <c r="KW99" s="66"/>
      <c r="KX99" s="66"/>
      <c r="KY99" s="66"/>
      <c r="KZ99" s="66"/>
      <c r="LA99" s="66"/>
      <c r="LB99" s="66"/>
      <c r="LC99" s="66"/>
      <c r="LD99" s="66"/>
      <c r="LE99" s="66"/>
      <c r="LF99" s="66"/>
      <c r="LG99" s="66"/>
      <c r="LH99" s="66"/>
      <c r="LI99" s="66"/>
      <c r="LJ99" s="66"/>
      <c r="LK99" s="66"/>
      <c r="LL99" s="66"/>
      <c r="LM99" s="66"/>
      <c r="LN99" s="66"/>
      <c r="LO99" s="66"/>
      <c r="LP99" s="66"/>
      <c r="LQ99" s="834"/>
      <c r="LR99" s="834"/>
      <c r="LS99" s="834"/>
      <c r="LT99" s="834"/>
      <c r="LU99" s="834"/>
      <c r="LV99" s="834"/>
      <c r="LW99" s="834"/>
      <c r="LX99" s="834"/>
      <c r="LY99" s="834"/>
      <c r="LZ99" s="834"/>
      <c r="MA99" s="834"/>
      <c r="MB99" s="834"/>
      <c r="MC99" s="834"/>
      <c r="MD99" s="834"/>
      <c r="ME99" s="834"/>
      <c r="MF99" s="834"/>
      <c r="MG99" s="834"/>
      <c r="MH99" s="834"/>
      <c r="MI99" s="834"/>
      <c r="MJ99" s="834"/>
      <c r="MK99" s="834"/>
      <c r="ML99" s="834"/>
      <c r="MM99" s="834"/>
      <c r="MN99" s="834"/>
      <c r="MO99" s="834"/>
      <c r="MP99" s="834"/>
      <c r="MQ99" s="834"/>
      <c r="MR99" s="834"/>
      <c r="MS99" s="834"/>
      <c r="MT99" s="834"/>
      <c r="MU99" s="834"/>
      <c r="MV99" s="834"/>
      <c r="MW99" s="834"/>
      <c r="MX99" s="834"/>
      <c r="MY99" s="66"/>
      <c r="MZ99" s="66"/>
    </row>
    <row r="100" spans="1:364" s="1227" customFormat="1" ht="12.75">
      <c r="A100" s="1226" t="s">
        <v>766</v>
      </c>
      <c r="B100" s="320"/>
      <c r="C100" s="320"/>
      <c r="D100" s="320"/>
      <c r="E100" s="320"/>
      <c r="F100" s="320"/>
      <c r="G100" s="320"/>
      <c r="H100" s="320"/>
      <c r="I100" s="320"/>
      <c r="J100" s="320"/>
      <c r="K100" s="320"/>
      <c r="HS100" s="320"/>
      <c r="HT100" s="320"/>
      <c r="HU100" s="320"/>
      <c r="HV100" s="320"/>
      <c r="HW100" s="320"/>
      <c r="HX100" s="320"/>
      <c r="HY100" s="320"/>
      <c r="HZ100" s="320"/>
      <c r="IA100" s="320"/>
      <c r="IB100" s="320"/>
      <c r="IC100" s="320"/>
      <c r="ID100" s="320"/>
      <c r="IE100" s="320"/>
      <c r="IF100" s="320"/>
      <c r="IG100" s="320"/>
      <c r="IH100" s="320"/>
      <c r="II100" s="320"/>
      <c r="IJ100" s="320"/>
      <c r="IK100" s="320"/>
      <c r="IL100" s="320"/>
      <c r="IM100" s="320"/>
      <c r="IN100" s="320"/>
      <c r="IO100" s="320"/>
      <c r="IP100" s="320"/>
      <c r="IQ100" s="320"/>
      <c r="IR100" s="320"/>
      <c r="IS100" s="320"/>
      <c r="IT100" s="320"/>
      <c r="IU100" s="320"/>
      <c r="IV100" s="320"/>
      <c r="IW100" s="320"/>
      <c r="IX100" s="320"/>
      <c r="IY100" s="320"/>
      <c r="IZ100" s="320"/>
      <c r="JA100" s="320"/>
      <c r="JB100" s="320"/>
      <c r="JC100" s="320"/>
      <c r="JD100" s="320"/>
      <c r="JE100" s="320"/>
      <c r="JF100" s="320"/>
      <c r="JG100" s="320"/>
      <c r="JH100" s="320"/>
      <c r="JI100" s="320"/>
      <c r="JJ100" s="320"/>
      <c r="JK100" s="320"/>
      <c r="JL100" s="320"/>
      <c r="JM100" s="320"/>
      <c r="JN100" s="320"/>
      <c r="JO100" s="320"/>
      <c r="JP100" s="320"/>
      <c r="JQ100" s="320"/>
      <c r="JR100" s="320"/>
      <c r="JS100" s="320"/>
      <c r="JT100" s="320"/>
      <c r="JU100" s="320"/>
      <c r="JV100" s="320"/>
      <c r="JW100" s="320"/>
      <c r="JX100" s="320"/>
      <c r="JY100" s="320"/>
      <c r="JZ100" s="320"/>
      <c r="KA100" s="320"/>
      <c r="KB100" s="320"/>
      <c r="KC100" s="320"/>
      <c r="KD100" s="320"/>
      <c r="KE100" s="320"/>
      <c r="KF100" s="320"/>
      <c r="KG100" s="320"/>
      <c r="KH100" s="320"/>
      <c r="KI100" s="320"/>
      <c r="KJ100" s="320"/>
      <c r="KK100" s="320"/>
      <c r="KL100" s="320"/>
      <c r="KM100" s="320"/>
      <c r="KN100" s="320"/>
      <c r="KO100" s="320"/>
      <c r="KP100" s="320"/>
      <c r="KQ100" s="320"/>
      <c r="KR100" s="320"/>
      <c r="KS100" s="320"/>
      <c r="KT100" s="320"/>
      <c r="KU100" s="320"/>
      <c r="KV100" s="320"/>
      <c r="KW100" s="320"/>
      <c r="KX100" s="320"/>
      <c r="KY100" s="320"/>
      <c r="KZ100" s="320"/>
      <c r="LA100" s="320"/>
      <c r="LB100" s="320"/>
      <c r="LC100" s="320"/>
      <c r="LD100" s="320"/>
      <c r="LE100" s="320"/>
      <c r="LF100" s="320"/>
      <c r="LG100" s="320"/>
      <c r="LH100" s="320"/>
      <c r="LI100" s="320"/>
      <c r="LJ100" s="320"/>
      <c r="LK100" s="320"/>
      <c r="LL100" s="320"/>
      <c r="LM100" s="320"/>
      <c r="LN100" s="320"/>
      <c r="LO100" s="320"/>
      <c r="LP100" s="320"/>
      <c r="LQ100" s="320"/>
      <c r="LR100" s="320"/>
      <c r="LS100" s="320"/>
      <c r="LT100" s="320"/>
      <c r="LU100" s="320"/>
      <c r="LV100" s="320"/>
      <c r="LW100" s="320"/>
      <c r="LX100" s="320"/>
      <c r="LY100" s="320"/>
      <c r="LZ100" s="320"/>
      <c r="MA100" s="320"/>
      <c r="MB100" s="320"/>
      <c r="MC100" s="320"/>
      <c r="MD100" s="320"/>
      <c r="ME100" s="320"/>
      <c r="MF100" s="320"/>
      <c r="MG100" s="320"/>
      <c r="MH100" s="320"/>
      <c r="MI100" s="320"/>
      <c r="MJ100" s="320"/>
      <c r="MK100" s="320"/>
      <c r="ML100" s="320"/>
      <c r="MM100" s="320"/>
      <c r="MN100" s="320"/>
      <c r="MO100" s="320"/>
      <c r="MP100" s="320"/>
      <c r="MQ100" s="320"/>
      <c r="MR100" s="320"/>
      <c r="MS100" s="320"/>
      <c r="MT100" s="320"/>
      <c r="MU100" s="320"/>
      <c r="MV100" s="320"/>
      <c r="MW100" s="320"/>
      <c r="MX100" s="320"/>
      <c r="MY100" s="320"/>
      <c r="MZ100" s="320"/>
    </row>
    <row r="101" spans="1:364" ht="12.75">
      <c r="A101" s="53" t="s">
        <v>767</v>
      </c>
      <c r="B101" s="835">
        <v>3962</v>
      </c>
      <c r="C101" s="835">
        <v>3149</v>
      </c>
      <c r="D101" s="835">
        <f>C101+C102-C104-C106</f>
        <v>2498.4186046511632</v>
      </c>
      <c r="E101" s="835">
        <v>2879</v>
      </c>
      <c r="F101" s="835">
        <v>2389</v>
      </c>
      <c r="G101" s="835">
        <v>1519</v>
      </c>
      <c r="H101" s="835">
        <f>G101+G102-G104-G106</f>
        <v>1118.953488372093</v>
      </c>
      <c r="I101" s="835">
        <f>H101+H102-H104-H106</f>
        <v>668.95348837209315</v>
      </c>
      <c r="J101" s="835">
        <f>I101+I102-I104-I106</f>
        <v>110.81395348837222</v>
      </c>
      <c r="K101" s="835">
        <f>J101+J102-J104-J106</f>
        <v>193.72093023255832</v>
      </c>
      <c r="EE101" s="56"/>
      <c r="HS101" s="66"/>
      <c r="HT101" s="66"/>
      <c r="HU101" s="66"/>
      <c r="HV101" s="66"/>
      <c r="HW101" s="66"/>
      <c r="HX101" s="66"/>
      <c r="HY101" s="66"/>
      <c r="HZ101" s="66"/>
      <c r="IA101" s="66"/>
      <c r="IB101" s="66"/>
      <c r="IC101" s="66"/>
      <c r="ID101" s="66"/>
      <c r="IE101" s="66"/>
      <c r="IF101" s="66"/>
      <c r="IG101" s="66"/>
      <c r="IH101" s="66"/>
      <c r="II101" s="66"/>
      <c r="IJ101" s="66"/>
      <c r="IK101" s="66"/>
      <c r="IL101" s="66"/>
      <c r="IM101" s="66"/>
      <c r="IN101" s="66"/>
      <c r="IO101" s="66"/>
      <c r="IP101" s="66"/>
      <c r="IQ101" s="66"/>
      <c r="IR101" s="66"/>
      <c r="IS101" s="66"/>
      <c r="IT101" s="66"/>
      <c r="IU101" s="66"/>
      <c r="IV101" s="66"/>
      <c r="IW101" s="66"/>
      <c r="IX101" s="66"/>
      <c r="IY101" s="66"/>
      <c r="IZ101" s="66"/>
      <c r="JA101" s="66"/>
      <c r="JB101" s="66"/>
      <c r="JC101" s="66"/>
      <c r="JD101" s="66"/>
      <c r="JE101" s="66"/>
      <c r="JF101" s="66"/>
      <c r="JG101" s="66"/>
      <c r="JH101" s="66"/>
      <c r="JI101" s="66"/>
      <c r="JJ101" s="66"/>
      <c r="JK101" s="66"/>
      <c r="JL101" s="66"/>
      <c r="JM101" s="66"/>
      <c r="JN101" s="66"/>
      <c r="JO101" s="66"/>
      <c r="JP101" s="66"/>
      <c r="JQ101" s="66"/>
      <c r="JR101" s="66"/>
      <c r="JS101" s="66"/>
      <c r="JT101" s="66"/>
      <c r="JU101" s="66"/>
      <c r="JV101" s="66"/>
      <c r="JW101" s="66"/>
      <c r="JX101" s="66"/>
      <c r="JY101" s="66"/>
      <c r="JZ101" s="66"/>
      <c r="KA101" s="66"/>
      <c r="KB101" s="66"/>
      <c r="KC101" s="66"/>
      <c r="KD101" s="66"/>
      <c r="KE101" s="66"/>
      <c r="KF101" s="66"/>
      <c r="KG101" s="66"/>
      <c r="KH101" s="66"/>
      <c r="KI101" s="66"/>
      <c r="KJ101" s="66"/>
      <c r="KK101" s="66"/>
      <c r="KL101" s="66"/>
      <c r="KM101" s="66"/>
      <c r="KN101" s="1197"/>
      <c r="KO101" s="66"/>
      <c r="KP101" s="66"/>
      <c r="KQ101" s="66"/>
      <c r="KR101" s="66"/>
      <c r="KS101" s="66"/>
      <c r="KT101" s="66"/>
      <c r="KU101" s="66"/>
      <c r="KV101" s="66"/>
      <c r="KW101" s="66"/>
      <c r="KX101" s="66"/>
      <c r="KY101" s="66"/>
      <c r="KZ101" s="66"/>
      <c r="LA101" s="66"/>
      <c r="LB101" s="66"/>
      <c r="LC101" s="66"/>
      <c r="LD101" s="66"/>
      <c r="LE101" s="66"/>
      <c r="LF101" s="66"/>
      <c r="LG101" s="66"/>
      <c r="LH101" s="66"/>
      <c r="LI101" s="66"/>
      <c r="LJ101" s="66"/>
      <c r="LK101" s="66"/>
      <c r="LL101" s="66"/>
      <c r="LM101" s="66"/>
      <c r="LN101" s="66"/>
      <c r="LO101" s="66"/>
      <c r="LP101" s="66"/>
      <c r="LQ101" s="66"/>
      <c r="LR101" s="835"/>
      <c r="LS101" s="835"/>
      <c r="LT101" s="835"/>
      <c r="LU101" s="835"/>
      <c r="LV101" s="835"/>
      <c r="LW101" s="835"/>
      <c r="LX101" s="835"/>
      <c r="LY101" s="835"/>
      <c r="LZ101" s="835"/>
      <c r="MA101" s="835"/>
      <c r="MB101" s="835"/>
      <c r="MC101" s="835"/>
      <c r="MD101" s="835"/>
      <c r="ME101" s="835"/>
      <c r="MF101" s="835"/>
      <c r="MG101" s="835"/>
      <c r="MH101" s="835"/>
      <c r="MI101" s="835"/>
      <c r="MJ101" s="835"/>
      <c r="MK101" s="835"/>
      <c r="ML101" s="835"/>
      <c r="MM101" s="835"/>
      <c r="MN101" s="835"/>
      <c r="MO101" s="835"/>
      <c r="MP101" s="835"/>
      <c r="MQ101" s="835"/>
      <c r="MR101" s="835"/>
      <c r="MS101" s="835"/>
      <c r="MT101" s="835"/>
      <c r="MU101" s="835"/>
      <c r="MV101" s="835"/>
      <c r="MW101" s="835"/>
      <c r="MX101" s="835"/>
      <c r="MY101" s="66"/>
      <c r="MZ101" s="66"/>
    </row>
    <row r="102" spans="1:364" ht="12.75">
      <c r="A102" s="53" t="s">
        <v>768</v>
      </c>
      <c r="B102" s="66">
        <v>0</v>
      </c>
      <c r="C102" s="66">
        <v>675</v>
      </c>
      <c r="D102" s="66">
        <v>587</v>
      </c>
      <c r="E102" s="66">
        <v>447</v>
      </c>
      <c r="F102" s="66">
        <v>378</v>
      </c>
      <c r="G102" s="66">
        <v>186</v>
      </c>
      <c r="H102" s="66">
        <v>0</v>
      </c>
      <c r="I102" s="66">
        <v>0</v>
      </c>
      <c r="J102" s="66">
        <v>455</v>
      </c>
      <c r="K102" s="66">
        <v>455</v>
      </c>
      <c r="EE102" s="56"/>
      <c r="HS102" s="66"/>
      <c r="HT102" s="66"/>
      <c r="HU102" s="66"/>
      <c r="HV102" s="66"/>
      <c r="HW102" s="66"/>
      <c r="HX102" s="66"/>
      <c r="HY102" s="66"/>
      <c r="HZ102" s="66"/>
      <c r="IA102" s="66"/>
      <c r="IB102" s="66"/>
      <c r="IC102" s="66"/>
      <c r="ID102" s="66"/>
      <c r="IE102" s="66"/>
      <c r="IF102" s="66"/>
      <c r="IG102" s="66"/>
      <c r="IH102" s="66"/>
      <c r="II102" s="66"/>
      <c r="IJ102" s="66"/>
      <c r="IK102" s="66"/>
      <c r="IL102" s="66"/>
      <c r="IM102" s="66"/>
      <c r="IN102" s="66"/>
      <c r="IO102" s="66"/>
      <c r="IP102" s="66"/>
      <c r="IQ102" s="66"/>
      <c r="IR102" s="66"/>
      <c r="IS102" s="66"/>
      <c r="IT102" s="66"/>
      <c r="IU102" s="66"/>
      <c r="IV102" s="66"/>
      <c r="IW102" s="66"/>
      <c r="IX102" s="66"/>
      <c r="IY102" s="66"/>
      <c r="IZ102" s="66"/>
      <c r="JA102" s="66"/>
      <c r="JB102" s="66"/>
      <c r="JC102" s="66"/>
      <c r="JD102" s="66"/>
      <c r="JE102" s="66"/>
      <c r="JF102" s="66"/>
      <c r="JG102" s="66"/>
      <c r="JH102" s="66"/>
      <c r="JI102" s="66"/>
      <c r="JJ102" s="66"/>
      <c r="JK102" s="66"/>
      <c r="JL102" s="66"/>
      <c r="JM102" s="66"/>
      <c r="JN102" s="66"/>
      <c r="JO102" s="66"/>
      <c r="JP102" s="66"/>
      <c r="JQ102" s="66"/>
      <c r="JR102" s="66"/>
      <c r="JS102" s="66"/>
      <c r="JT102" s="66"/>
      <c r="JU102" s="66"/>
      <c r="JV102" s="66"/>
      <c r="JW102" s="66"/>
      <c r="JX102" s="66"/>
      <c r="JY102" s="66"/>
      <c r="JZ102" s="66"/>
      <c r="KA102" s="66"/>
      <c r="KB102" s="66"/>
      <c r="KC102" s="66"/>
      <c r="KD102" s="66"/>
      <c r="KE102" s="66"/>
      <c r="KF102" s="66"/>
      <c r="KG102" s="66"/>
      <c r="KH102" s="66"/>
      <c r="KI102" s="66"/>
      <c r="KJ102" s="66"/>
      <c r="KK102" s="66"/>
      <c r="KL102" s="66"/>
      <c r="KM102" s="66"/>
      <c r="KN102" s="1197"/>
      <c r="KO102" s="66"/>
      <c r="KP102" s="66"/>
      <c r="KQ102" s="66"/>
      <c r="KR102" s="66"/>
      <c r="KS102" s="66"/>
      <c r="KT102" s="66"/>
      <c r="KU102" s="66"/>
      <c r="KV102" s="66"/>
      <c r="KW102" s="66"/>
      <c r="KX102" s="66"/>
      <c r="KY102" s="66"/>
      <c r="KZ102" s="66"/>
      <c r="LA102" s="66"/>
      <c r="LB102" s="66"/>
      <c r="LC102" s="66"/>
      <c r="LD102" s="66"/>
      <c r="LE102" s="66"/>
      <c r="LF102" s="66"/>
      <c r="LG102" s="66"/>
      <c r="LH102" s="66"/>
      <c r="LI102" s="66"/>
      <c r="LJ102" s="66"/>
      <c r="LK102" s="66"/>
      <c r="LL102" s="66"/>
      <c r="LM102" s="66"/>
      <c r="LN102" s="66"/>
      <c r="LO102" s="66"/>
      <c r="LP102" s="66"/>
      <c r="LQ102" s="66"/>
      <c r="LR102" s="66"/>
      <c r="LS102" s="66"/>
      <c r="LT102" s="66"/>
      <c r="LU102" s="66"/>
      <c r="LV102" s="66"/>
      <c r="LW102" s="66"/>
      <c r="LX102" s="66"/>
      <c r="LY102" s="66"/>
      <c r="LZ102" s="66"/>
      <c r="MA102" s="66"/>
      <c r="MB102" s="66"/>
      <c r="MC102" s="66"/>
      <c r="MD102" s="66"/>
      <c r="ME102" s="66"/>
      <c r="MF102" s="66"/>
      <c r="MG102" s="66"/>
      <c r="MH102" s="66"/>
      <c r="MI102" s="66"/>
      <c r="MJ102" s="66"/>
      <c r="MK102" s="66"/>
      <c r="ML102" s="66"/>
      <c r="MM102" s="66"/>
      <c r="MN102" s="66"/>
      <c r="MO102" s="66"/>
      <c r="MP102" s="66"/>
      <c r="MQ102" s="66"/>
      <c r="MR102" s="66"/>
      <c r="MS102" s="66"/>
      <c r="MT102" s="66"/>
      <c r="MU102" s="66"/>
      <c r="MV102" s="66"/>
      <c r="MW102" s="66"/>
      <c r="MX102" s="66"/>
      <c r="MY102" s="66"/>
      <c r="MZ102" s="66"/>
    </row>
    <row r="103" spans="1:364" s="1229" customFormat="1" ht="12.75">
      <c r="A103" s="1228" t="s">
        <v>769</v>
      </c>
      <c r="B103" s="1230">
        <v>6.5</v>
      </c>
      <c r="C103" s="1230">
        <v>8</v>
      </c>
      <c r="D103" s="1230">
        <v>5.5</v>
      </c>
      <c r="E103" s="1230">
        <v>5.5</v>
      </c>
      <c r="F103" s="1230">
        <v>5.5</v>
      </c>
      <c r="G103" s="1230">
        <v>5.6</v>
      </c>
      <c r="H103" s="1230">
        <v>4.3</v>
      </c>
      <c r="I103" s="1230">
        <v>3</v>
      </c>
      <c r="J103" s="1230">
        <v>2</v>
      </c>
      <c r="K103" s="1230">
        <v>6.5</v>
      </c>
      <c r="HS103" s="1230"/>
      <c r="HT103" s="1230"/>
      <c r="HU103" s="1230"/>
      <c r="HV103" s="1230"/>
      <c r="HW103" s="1230"/>
      <c r="HX103" s="1230"/>
      <c r="HY103" s="1230"/>
      <c r="HZ103" s="1230"/>
      <c r="IA103" s="1230"/>
      <c r="IB103" s="1230"/>
      <c r="IC103" s="1230"/>
      <c r="ID103" s="1230"/>
      <c r="IE103" s="1230"/>
      <c r="IF103" s="1230"/>
      <c r="IG103" s="1230"/>
      <c r="IH103" s="1230"/>
      <c r="II103" s="1230"/>
      <c r="IJ103" s="1230"/>
      <c r="IK103" s="1230"/>
      <c r="IL103" s="1230"/>
      <c r="IM103" s="1230"/>
      <c r="IN103" s="1230"/>
      <c r="IO103" s="1230"/>
      <c r="IP103" s="1230"/>
      <c r="IQ103" s="1230"/>
      <c r="IR103" s="1230"/>
      <c r="IS103" s="1230"/>
      <c r="IT103" s="1230"/>
      <c r="IU103" s="1230"/>
      <c r="IV103" s="1230"/>
      <c r="IW103" s="1230"/>
      <c r="IX103" s="1230"/>
      <c r="IY103" s="1230"/>
      <c r="IZ103" s="1230"/>
      <c r="JA103" s="1230"/>
      <c r="JB103" s="1230"/>
      <c r="JC103" s="1230"/>
      <c r="JD103" s="1230"/>
      <c r="JE103" s="1230"/>
      <c r="JF103" s="1230"/>
      <c r="JG103" s="1230"/>
      <c r="JH103" s="1230"/>
      <c r="JI103" s="1230"/>
      <c r="JJ103" s="1230"/>
      <c r="JK103" s="1230"/>
      <c r="JL103" s="1230"/>
      <c r="JM103" s="1230"/>
      <c r="JN103" s="1230"/>
      <c r="JO103" s="1230"/>
      <c r="JP103" s="1230"/>
      <c r="JQ103" s="1230"/>
      <c r="JR103" s="1230"/>
      <c r="JS103" s="1230"/>
      <c r="JT103" s="1230"/>
      <c r="JU103" s="1230"/>
      <c r="JV103" s="1230"/>
      <c r="JW103" s="1230"/>
      <c r="JX103" s="1230"/>
      <c r="JY103" s="1230"/>
      <c r="JZ103" s="1230"/>
      <c r="KA103" s="1230"/>
      <c r="KB103" s="1230"/>
      <c r="KC103" s="1230"/>
      <c r="KD103" s="1230"/>
      <c r="KE103" s="1230"/>
      <c r="KF103" s="1230"/>
      <c r="KG103" s="1230"/>
      <c r="KH103" s="1230"/>
      <c r="KI103" s="1230"/>
      <c r="KJ103" s="1230"/>
      <c r="KK103" s="1230"/>
      <c r="KL103" s="1230"/>
      <c r="KM103" s="1230"/>
      <c r="KN103" s="1230"/>
      <c r="KO103" s="1230"/>
      <c r="KP103" s="1230"/>
      <c r="KQ103" s="1230"/>
      <c r="KR103" s="1230"/>
      <c r="KS103" s="1230"/>
      <c r="KT103" s="1230"/>
      <c r="KU103" s="1230"/>
      <c r="KV103" s="1230"/>
      <c r="KW103" s="1230"/>
      <c r="KX103" s="1230"/>
      <c r="KY103" s="1230"/>
      <c r="KZ103" s="1230"/>
      <c r="LA103" s="1230"/>
      <c r="LB103" s="1230"/>
      <c r="LC103" s="1230"/>
      <c r="LD103" s="1230"/>
      <c r="LE103" s="1230"/>
      <c r="LF103" s="1230"/>
      <c r="LG103" s="1230"/>
      <c r="LH103" s="1230"/>
      <c r="LI103" s="1230"/>
      <c r="LJ103" s="1230"/>
      <c r="LK103" s="1230"/>
      <c r="LL103" s="1230"/>
      <c r="LM103" s="1230"/>
      <c r="LN103" s="1230"/>
      <c r="LO103" s="1230"/>
      <c r="LP103" s="1230"/>
      <c r="LQ103" s="1230"/>
      <c r="LR103" s="1230"/>
      <c r="LS103" s="1230"/>
      <c r="LT103" s="1230"/>
      <c r="LU103" s="1230"/>
      <c r="LV103" s="1230"/>
      <c r="LW103" s="1230"/>
      <c r="LX103" s="1230"/>
      <c r="LY103" s="1230"/>
      <c r="LZ103" s="1230"/>
      <c r="MA103" s="1230"/>
      <c r="MB103" s="1230"/>
      <c r="MC103" s="1230"/>
      <c r="MD103" s="1230"/>
      <c r="ME103" s="1230"/>
      <c r="MF103" s="1230"/>
      <c r="MG103" s="1230"/>
      <c r="MH103" s="1230"/>
      <c r="MI103" s="1230"/>
      <c r="MJ103" s="1230"/>
      <c r="MK103" s="1230"/>
      <c r="ML103" s="1230"/>
      <c r="MM103" s="1230"/>
      <c r="MN103" s="1230"/>
      <c r="MO103" s="1230"/>
      <c r="MP103" s="1230"/>
      <c r="MQ103" s="1230"/>
      <c r="MR103" s="1230"/>
      <c r="MS103" s="1230"/>
      <c r="MT103" s="1230"/>
      <c r="MU103" s="1230"/>
      <c r="MV103" s="1230"/>
      <c r="MW103" s="1230"/>
      <c r="MX103" s="1230"/>
      <c r="MY103" s="1230"/>
      <c r="MZ103" s="1230"/>
    </row>
    <row r="104" spans="1:364" ht="12.75">
      <c r="A104" s="53" t="s">
        <v>770</v>
      </c>
      <c r="B104" s="835">
        <f t="shared" ref="B104:K104" si="690">B103*9*30/2.58</f>
        <v>680.23255813953483</v>
      </c>
      <c r="C104" s="835">
        <f t="shared" si="690"/>
        <v>837.20930232558135</v>
      </c>
      <c r="D104" s="835">
        <f t="shared" si="690"/>
        <v>575.58139534883719</v>
      </c>
      <c r="E104" s="835">
        <f t="shared" si="690"/>
        <v>575.58139534883719</v>
      </c>
      <c r="F104" s="835">
        <f t="shared" si="690"/>
        <v>575.58139534883719</v>
      </c>
      <c r="G104" s="835">
        <f t="shared" si="690"/>
        <v>586.04651162790697</v>
      </c>
      <c r="H104" s="835">
        <f t="shared" si="690"/>
        <v>449.99999999999989</v>
      </c>
      <c r="I104" s="835">
        <f t="shared" si="690"/>
        <v>313.95348837209303</v>
      </c>
      <c r="J104" s="835">
        <f t="shared" si="690"/>
        <v>209.30232558139534</v>
      </c>
      <c r="K104" s="835">
        <f t="shared" si="690"/>
        <v>680.23255813953483</v>
      </c>
      <c r="EE104" s="56"/>
      <c r="HS104" s="66"/>
      <c r="HT104" s="66"/>
      <c r="HU104" s="66"/>
      <c r="HV104" s="66"/>
      <c r="HW104" s="66"/>
      <c r="HX104" s="66"/>
      <c r="HY104" s="66"/>
      <c r="HZ104" s="66"/>
      <c r="IA104" s="66"/>
      <c r="IB104" s="66"/>
      <c r="IC104" s="66"/>
      <c r="ID104" s="66"/>
      <c r="IE104" s="66"/>
      <c r="IF104" s="66"/>
      <c r="IG104" s="66"/>
      <c r="IH104" s="66"/>
      <c r="II104" s="66"/>
      <c r="IJ104" s="66"/>
      <c r="IK104" s="66"/>
      <c r="IL104" s="66"/>
      <c r="IM104" s="66"/>
      <c r="IN104" s="66"/>
      <c r="IO104" s="66"/>
      <c r="IP104" s="66"/>
      <c r="IQ104" s="66"/>
      <c r="IR104" s="66"/>
      <c r="IS104" s="66"/>
      <c r="IT104" s="66"/>
      <c r="IU104" s="66"/>
      <c r="IV104" s="66"/>
      <c r="IW104" s="66"/>
      <c r="IX104" s="66"/>
      <c r="IY104" s="66"/>
      <c r="IZ104" s="66"/>
      <c r="JA104" s="66"/>
      <c r="JB104" s="66"/>
      <c r="JC104" s="66"/>
      <c r="JD104" s="66"/>
      <c r="JE104" s="66"/>
      <c r="JF104" s="66"/>
      <c r="JG104" s="66"/>
      <c r="JH104" s="66"/>
      <c r="JI104" s="66"/>
      <c r="JJ104" s="66"/>
      <c r="JK104" s="66"/>
      <c r="JL104" s="66"/>
      <c r="JM104" s="66"/>
      <c r="JN104" s="66"/>
      <c r="JO104" s="66"/>
      <c r="JP104" s="66"/>
      <c r="JQ104" s="66"/>
      <c r="JR104" s="66"/>
      <c r="JS104" s="66"/>
      <c r="JT104" s="66"/>
      <c r="JU104" s="66"/>
      <c r="JV104" s="66"/>
      <c r="JW104" s="66"/>
      <c r="JX104" s="66"/>
      <c r="JY104" s="66"/>
      <c r="JZ104" s="66"/>
      <c r="KA104" s="66"/>
      <c r="KB104" s="66"/>
      <c r="KC104" s="66"/>
      <c r="KD104" s="66"/>
      <c r="KE104" s="66"/>
      <c r="KF104" s="66"/>
      <c r="KG104" s="66"/>
      <c r="KH104" s="66"/>
      <c r="KI104" s="66"/>
      <c r="KJ104" s="66"/>
      <c r="KK104" s="66"/>
      <c r="KL104" s="66"/>
      <c r="KM104" s="66"/>
      <c r="KN104" s="1197"/>
      <c r="KO104" s="66"/>
      <c r="KP104" s="66"/>
      <c r="KQ104" s="66"/>
      <c r="KR104" s="66"/>
      <c r="KS104" s="66"/>
      <c r="KT104" s="66"/>
      <c r="KU104" s="66"/>
      <c r="KV104" s="66"/>
      <c r="KW104" s="66"/>
      <c r="KX104" s="66"/>
      <c r="KY104" s="66"/>
      <c r="KZ104" s="66"/>
      <c r="LA104" s="66"/>
      <c r="LB104" s="66"/>
      <c r="LC104" s="66"/>
      <c r="LD104" s="66"/>
      <c r="LE104" s="66"/>
      <c r="LF104" s="66"/>
      <c r="LG104" s="66"/>
      <c r="LH104" s="66"/>
      <c r="LI104" s="66"/>
      <c r="LJ104" s="66"/>
      <c r="LK104" s="66"/>
      <c r="LL104" s="66"/>
      <c r="LM104" s="66"/>
      <c r="LN104" s="66"/>
      <c r="LO104" s="66"/>
      <c r="LP104" s="66"/>
      <c r="LQ104" s="835"/>
      <c r="LR104" s="835"/>
      <c r="LS104" s="835"/>
      <c r="LT104" s="835"/>
      <c r="LU104" s="835"/>
      <c r="LV104" s="835"/>
      <c r="LW104" s="835"/>
      <c r="LX104" s="835"/>
      <c r="LY104" s="835"/>
      <c r="LZ104" s="835"/>
      <c r="MA104" s="835"/>
      <c r="MB104" s="835"/>
      <c r="MC104" s="835"/>
      <c r="MD104" s="835"/>
      <c r="ME104" s="835"/>
      <c r="MF104" s="835"/>
      <c r="MG104" s="835"/>
      <c r="MH104" s="835"/>
      <c r="MI104" s="835"/>
      <c r="MJ104" s="835"/>
      <c r="MK104" s="835"/>
      <c r="ML104" s="835"/>
      <c r="MM104" s="835"/>
      <c r="MN104" s="835"/>
      <c r="MO104" s="835"/>
      <c r="MP104" s="835"/>
      <c r="MQ104" s="835"/>
      <c r="MR104" s="835"/>
      <c r="MS104" s="835"/>
      <c r="MT104" s="835"/>
      <c r="MU104" s="835"/>
      <c r="MV104" s="835"/>
      <c r="MW104" s="835"/>
      <c r="MX104" s="835"/>
      <c r="MY104" s="66"/>
      <c r="MZ104" s="66"/>
    </row>
    <row r="105" spans="1:364" s="1229" customFormat="1" ht="12.75">
      <c r="A105" s="1228" t="s">
        <v>771</v>
      </c>
      <c r="B105" s="1230">
        <v>0</v>
      </c>
      <c r="C105" s="1230">
        <v>6</v>
      </c>
      <c r="D105" s="1230">
        <v>6</v>
      </c>
      <c r="E105" s="1230">
        <v>6</v>
      </c>
      <c r="F105" s="1230">
        <v>6</v>
      </c>
      <c r="G105" s="1230">
        <v>0</v>
      </c>
      <c r="H105" s="1230">
        <v>0</v>
      </c>
      <c r="I105" s="1230">
        <v>3</v>
      </c>
      <c r="J105" s="1230">
        <v>2</v>
      </c>
      <c r="K105" s="1230">
        <v>8.5</v>
      </c>
      <c r="HS105" s="1230"/>
      <c r="HT105" s="1230"/>
      <c r="HU105" s="1230"/>
      <c r="HV105" s="1230"/>
      <c r="HW105" s="1230"/>
      <c r="HX105" s="1230"/>
      <c r="HY105" s="1230"/>
      <c r="HZ105" s="1230"/>
      <c r="IA105" s="1230"/>
      <c r="IB105" s="1230"/>
      <c r="IC105" s="1230"/>
      <c r="ID105" s="1230"/>
      <c r="IE105" s="1230"/>
      <c r="IF105" s="1230"/>
      <c r="IG105" s="1230"/>
      <c r="IH105" s="1230"/>
      <c r="II105" s="1230"/>
      <c r="IJ105" s="1230"/>
      <c r="IK105" s="1230"/>
      <c r="IL105" s="1230"/>
      <c r="IM105" s="1230"/>
      <c r="IN105" s="1230"/>
      <c r="IO105" s="1230"/>
      <c r="IP105" s="1230"/>
      <c r="IQ105" s="1230"/>
      <c r="IR105" s="1230"/>
      <c r="IS105" s="1230"/>
      <c r="IT105" s="1230"/>
      <c r="IU105" s="1230"/>
      <c r="IV105" s="1230"/>
      <c r="IW105" s="1230"/>
      <c r="IX105" s="1230"/>
      <c r="IY105" s="1230"/>
      <c r="IZ105" s="1230"/>
      <c r="JA105" s="1230"/>
      <c r="JB105" s="1230"/>
      <c r="JC105" s="1230"/>
      <c r="JD105" s="1230"/>
      <c r="JE105" s="1230"/>
      <c r="JF105" s="1230"/>
      <c r="JG105" s="1230"/>
      <c r="JH105" s="1230"/>
      <c r="JI105" s="1230"/>
      <c r="JJ105" s="1230"/>
      <c r="JK105" s="1230"/>
      <c r="JL105" s="1230"/>
      <c r="JM105" s="1230"/>
      <c r="JN105" s="1230"/>
      <c r="JO105" s="1230"/>
      <c r="JP105" s="1230"/>
      <c r="JQ105" s="1230"/>
      <c r="JR105" s="1230"/>
      <c r="JS105" s="1230"/>
      <c r="JT105" s="1230"/>
      <c r="JU105" s="1230"/>
      <c r="JV105" s="1230"/>
      <c r="JW105" s="1230"/>
      <c r="JX105" s="1230"/>
      <c r="JY105" s="1230"/>
      <c r="JZ105" s="1230"/>
      <c r="KA105" s="1230"/>
      <c r="KB105" s="1230"/>
      <c r="KC105" s="1230"/>
      <c r="KD105" s="1230"/>
      <c r="KE105" s="1230"/>
      <c r="KF105" s="1230"/>
      <c r="KG105" s="1230"/>
      <c r="KH105" s="1230"/>
      <c r="KI105" s="1230"/>
      <c r="KJ105" s="1230"/>
      <c r="KK105" s="1230"/>
      <c r="KL105" s="1230"/>
      <c r="KM105" s="1230"/>
      <c r="KN105" s="1230"/>
      <c r="KO105" s="1230"/>
      <c r="KP105" s="1230"/>
      <c r="KQ105" s="1230"/>
      <c r="KR105" s="1230"/>
      <c r="KS105" s="1230"/>
      <c r="KT105" s="1230"/>
      <c r="KU105" s="1230"/>
      <c r="KV105" s="1230"/>
      <c r="KW105" s="1230"/>
      <c r="KX105" s="1230"/>
      <c r="KY105" s="1230"/>
      <c r="KZ105" s="1230"/>
      <c r="LA105" s="1230"/>
      <c r="LB105" s="1230"/>
      <c r="LC105" s="1230"/>
      <c r="LD105" s="1230"/>
      <c r="LE105" s="1230"/>
      <c r="LF105" s="1230"/>
      <c r="LG105" s="1230"/>
      <c r="LH105" s="1230"/>
      <c r="LI105" s="1230"/>
      <c r="LJ105" s="1230"/>
      <c r="LK105" s="1230"/>
      <c r="LL105" s="1230"/>
      <c r="LM105" s="1230"/>
      <c r="LN105" s="1230"/>
      <c r="LO105" s="1230"/>
      <c r="LP105" s="1230"/>
      <c r="LQ105" s="1230"/>
      <c r="LR105" s="1230"/>
      <c r="LS105" s="1230"/>
      <c r="LT105" s="1230"/>
      <c r="LU105" s="1230"/>
      <c r="LV105" s="1230"/>
      <c r="LW105" s="1230"/>
      <c r="LX105" s="1230"/>
      <c r="LY105" s="1230"/>
      <c r="LZ105" s="1230"/>
      <c r="MA105" s="1230"/>
      <c r="MB105" s="1230"/>
      <c r="MC105" s="1230"/>
      <c r="MD105" s="1230"/>
      <c r="ME105" s="1230"/>
      <c r="MF105" s="1230"/>
      <c r="MG105" s="1230"/>
      <c r="MH105" s="1230"/>
      <c r="MI105" s="1230"/>
      <c r="MJ105" s="1230"/>
      <c r="MK105" s="1230"/>
      <c r="ML105" s="1230"/>
      <c r="MM105" s="1230"/>
      <c r="MN105" s="1230"/>
      <c r="MO105" s="1230"/>
      <c r="MP105" s="1230"/>
      <c r="MQ105" s="1230"/>
      <c r="MR105" s="1230"/>
      <c r="MS105" s="1230"/>
      <c r="MT105" s="1230"/>
      <c r="MU105" s="1230"/>
      <c r="MV105" s="1230"/>
      <c r="MW105" s="1230"/>
      <c r="MX105" s="1230"/>
      <c r="MY105" s="1230"/>
      <c r="MZ105" s="1230"/>
    </row>
    <row r="106" spans="1:364" ht="12.75">
      <c r="A106" s="53" t="s">
        <v>772</v>
      </c>
      <c r="B106" s="835">
        <f t="shared" ref="B106:K106" si="691">B105*7*30/2.58</f>
        <v>0</v>
      </c>
      <c r="C106" s="835">
        <f t="shared" si="691"/>
        <v>488.37209302325579</v>
      </c>
      <c r="D106" s="835">
        <f t="shared" si="691"/>
        <v>488.37209302325579</v>
      </c>
      <c r="E106" s="835">
        <f t="shared" si="691"/>
        <v>488.37209302325579</v>
      </c>
      <c r="F106" s="835">
        <f t="shared" si="691"/>
        <v>488.37209302325579</v>
      </c>
      <c r="G106" s="835">
        <f t="shared" si="691"/>
        <v>0</v>
      </c>
      <c r="H106" s="835">
        <f t="shared" si="691"/>
        <v>0</v>
      </c>
      <c r="I106" s="835">
        <f t="shared" si="691"/>
        <v>244.18604651162789</v>
      </c>
      <c r="J106" s="835">
        <f t="shared" si="691"/>
        <v>162.7906976744186</v>
      </c>
      <c r="K106" s="835">
        <f t="shared" si="691"/>
        <v>691.8604651162791</v>
      </c>
      <c r="EE106" s="56"/>
      <c r="HS106" s="66"/>
      <c r="HT106" s="66"/>
      <c r="HU106" s="66"/>
      <c r="HV106" s="66"/>
      <c r="HW106" s="66"/>
      <c r="HX106" s="66"/>
      <c r="HY106" s="66"/>
      <c r="HZ106" s="66"/>
      <c r="IA106" s="66"/>
      <c r="IB106" s="66"/>
      <c r="IC106" s="66"/>
      <c r="ID106" s="66"/>
      <c r="IE106" s="66"/>
      <c r="IF106" s="66"/>
      <c r="IG106" s="66"/>
      <c r="IH106" s="66"/>
      <c r="II106" s="66"/>
      <c r="IJ106" s="66"/>
      <c r="IK106" s="66"/>
      <c r="IL106" s="66"/>
      <c r="IM106" s="66"/>
      <c r="IN106" s="66"/>
      <c r="IO106" s="66"/>
      <c r="IP106" s="66"/>
      <c r="IQ106" s="66"/>
      <c r="IR106" s="66"/>
      <c r="IS106" s="66"/>
      <c r="IT106" s="66"/>
      <c r="IU106" s="66"/>
      <c r="IV106" s="66"/>
      <c r="IW106" s="66"/>
      <c r="IX106" s="66"/>
      <c r="IY106" s="66"/>
      <c r="IZ106" s="66"/>
      <c r="JA106" s="66"/>
      <c r="JB106" s="66"/>
      <c r="JC106" s="66"/>
      <c r="JD106" s="66"/>
      <c r="JE106" s="66"/>
      <c r="JF106" s="66"/>
      <c r="JG106" s="66"/>
      <c r="JH106" s="66"/>
      <c r="JI106" s="66"/>
      <c r="JJ106" s="66"/>
      <c r="JK106" s="66"/>
      <c r="JL106" s="66"/>
      <c r="JM106" s="66"/>
      <c r="JN106" s="66"/>
      <c r="JO106" s="66"/>
      <c r="JP106" s="66"/>
      <c r="JQ106" s="66"/>
      <c r="JR106" s="66"/>
      <c r="JS106" s="66"/>
      <c r="JT106" s="66"/>
      <c r="JU106" s="66"/>
      <c r="JV106" s="66"/>
      <c r="JW106" s="66"/>
      <c r="JX106" s="66"/>
      <c r="JY106" s="66"/>
      <c r="JZ106" s="66"/>
      <c r="KA106" s="66"/>
      <c r="KB106" s="66"/>
      <c r="KC106" s="66"/>
      <c r="KD106" s="66"/>
      <c r="KE106" s="66"/>
      <c r="KF106" s="66"/>
      <c r="KG106" s="66"/>
      <c r="KH106" s="66"/>
      <c r="KI106" s="66"/>
      <c r="KJ106" s="66"/>
      <c r="KK106" s="66"/>
      <c r="KL106" s="66"/>
      <c r="KM106" s="66"/>
      <c r="KN106" s="1197"/>
      <c r="KO106" s="66"/>
      <c r="KP106" s="66"/>
      <c r="KQ106" s="66"/>
      <c r="KR106" s="66"/>
      <c r="KS106" s="66"/>
      <c r="KT106" s="66"/>
      <c r="KU106" s="66"/>
      <c r="KV106" s="66"/>
      <c r="KW106" s="66"/>
      <c r="KX106" s="66"/>
      <c r="KY106" s="66"/>
      <c r="KZ106" s="66"/>
      <c r="LA106" s="66"/>
      <c r="LB106" s="66"/>
      <c r="LC106" s="66"/>
      <c r="LD106" s="66"/>
      <c r="LE106" s="66"/>
      <c r="LF106" s="66"/>
      <c r="LG106" s="66"/>
      <c r="LH106" s="66"/>
      <c r="LI106" s="66"/>
      <c r="LJ106" s="66"/>
      <c r="LK106" s="66"/>
      <c r="LL106" s="66"/>
      <c r="LM106" s="66"/>
      <c r="LN106" s="66"/>
      <c r="LO106" s="66"/>
      <c r="LP106" s="66"/>
      <c r="LQ106" s="835"/>
      <c r="LR106" s="835"/>
      <c r="LS106" s="835"/>
      <c r="LT106" s="835"/>
      <c r="LU106" s="835"/>
      <c r="LV106" s="835"/>
      <c r="LW106" s="835"/>
      <c r="LX106" s="835"/>
      <c r="LY106" s="835"/>
      <c r="LZ106" s="835"/>
      <c r="MA106" s="835"/>
      <c r="MB106" s="835"/>
      <c r="MC106" s="835"/>
      <c r="MD106" s="835"/>
      <c r="ME106" s="835"/>
      <c r="MF106" s="835"/>
      <c r="MG106" s="835"/>
      <c r="MH106" s="835"/>
      <c r="MI106" s="835"/>
      <c r="MJ106" s="835"/>
      <c r="MK106" s="835"/>
      <c r="ML106" s="835"/>
      <c r="MM106" s="835"/>
      <c r="MN106" s="835"/>
      <c r="MO106" s="835"/>
      <c r="MP106" s="835"/>
      <c r="MQ106" s="835"/>
      <c r="MR106" s="835"/>
      <c r="MS106" s="835"/>
      <c r="MT106" s="835"/>
      <c r="MU106" s="835"/>
      <c r="MV106" s="835"/>
      <c r="MW106" s="835"/>
      <c r="MX106" s="835"/>
      <c r="MY106" s="66"/>
      <c r="MZ106" s="66"/>
    </row>
    <row r="107" spans="1:364" ht="12.75">
      <c r="A107" s="53" t="s">
        <v>773</v>
      </c>
      <c r="B107" s="835">
        <f t="shared" ref="B107:K107" si="692">B104+B106</f>
        <v>680.23255813953483</v>
      </c>
      <c r="C107" s="835">
        <f t="shared" si="692"/>
        <v>1325.5813953488371</v>
      </c>
      <c r="D107" s="835">
        <f t="shared" si="692"/>
        <v>1063.953488372093</v>
      </c>
      <c r="E107" s="835">
        <f t="shared" si="692"/>
        <v>1063.953488372093</v>
      </c>
      <c r="F107" s="835">
        <f t="shared" si="692"/>
        <v>1063.953488372093</v>
      </c>
      <c r="G107" s="835">
        <f t="shared" si="692"/>
        <v>586.04651162790697</v>
      </c>
      <c r="H107" s="835">
        <f t="shared" si="692"/>
        <v>449.99999999999989</v>
      </c>
      <c r="I107" s="835">
        <f t="shared" si="692"/>
        <v>558.1395348837209</v>
      </c>
      <c r="J107" s="835">
        <f t="shared" si="692"/>
        <v>372.09302325581393</v>
      </c>
      <c r="K107" s="835">
        <f t="shared" si="692"/>
        <v>1372.0930232558139</v>
      </c>
      <c r="EE107" s="56"/>
      <c r="HS107" s="66"/>
      <c r="HT107" s="66"/>
      <c r="HU107" s="66"/>
      <c r="HV107" s="66"/>
      <c r="HW107" s="66"/>
      <c r="HX107" s="66"/>
      <c r="HY107" s="66"/>
      <c r="HZ107" s="66"/>
      <c r="IA107" s="66"/>
      <c r="IB107" s="66"/>
      <c r="IC107" s="66"/>
      <c r="ID107" s="66"/>
      <c r="IE107" s="66"/>
      <c r="IF107" s="66"/>
      <c r="IG107" s="66"/>
      <c r="IH107" s="66"/>
      <c r="II107" s="66"/>
      <c r="IJ107" s="66"/>
      <c r="IK107" s="66"/>
      <c r="IL107" s="66"/>
      <c r="IM107" s="66"/>
      <c r="IN107" s="66"/>
      <c r="IO107" s="66"/>
      <c r="IP107" s="66"/>
      <c r="IQ107" s="66"/>
      <c r="IR107" s="66"/>
      <c r="IS107" s="66"/>
      <c r="IT107" s="66"/>
      <c r="IU107" s="66"/>
      <c r="IV107" s="66"/>
      <c r="IW107" s="66"/>
      <c r="IX107" s="66"/>
      <c r="IY107" s="66"/>
      <c r="IZ107" s="66"/>
      <c r="JA107" s="66"/>
      <c r="JB107" s="66"/>
      <c r="JC107" s="66"/>
      <c r="JD107" s="66"/>
      <c r="JE107" s="66"/>
      <c r="JF107" s="66"/>
      <c r="JG107" s="66"/>
      <c r="JH107" s="66"/>
      <c r="JI107" s="66"/>
      <c r="JJ107" s="66"/>
      <c r="JK107" s="66"/>
      <c r="JL107" s="66"/>
      <c r="JM107" s="66"/>
      <c r="JN107" s="66"/>
      <c r="JO107" s="66"/>
      <c r="JP107" s="66"/>
      <c r="JQ107" s="66"/>
      <c r="JR107" s="66"/>
      <c r="JS107" s="66"/>
      <c r="JT107" s="66"/>
      <c r="JU107" s="66"/>
      <c r="JV107" s="66"/>
      <c r="JW107" s="66"/>
      <c r="JX107" s="66"/>
      <c r="JY107" s="66"/>
      <c r="JZ107" s="66"/>
      <c r="KA107" s="66"/>
      <c r="KB107" s="66"/>
      <c r="KC107" s="66"/>
      <c r="KD107" s="66"/>
      <c r="KE107" s="66"/>
      <c r="KF107" s="66"/>
      <c r="KG107" s="66"/>
      <c r="KH107" s="66"/>
      <c r="KI107" s="66"/>
      <c r="KJ107" s="66"/>
      <c r="KK107" s="66"/>
      <c r="KL107" s="66"/>
      <c r="KM107" s="66"/>
      <c r="KN107" s="1197"/>
      <c r="KO107" s="66"/>
      <c r="KP107" s="66"/>
      <c r="KQ107" s="66"/>
      <c r="KR107" s="66"/>
      <c r="KS107" s="66"/>
      <c r="KT107" s="66"/>
      <c r="KU107" s="66"/>
      <c r="KV107" s="66"/>
      <c r="KW107" s="66"/>
      <c r="KX107" s="66"/>
      <c r="KY107" s="66"/>
      <c r="KZ107" s="66"/>
      <c r="LA107" s="66"/>
      <c r="LB107" s="66"/>
      <c r="LC107" s="66"/>
      <c r="LD107" s="66"/>
      <c r="LE107" s="66"/>
      <c r="LF107" s="66"/>
      <c r="LG107" s="66"/>
      <c r="LH107" s="66"/>
      <c r="LI107" s="66"/>
      <c r="LJ107" s="66"/>
      <c r="LK107" s="66"/>
      <c r="LL107" s="66"/>
      <c r="LM107" s="66"/>
      <c r="LN107" s="66"/>
      <c r="LO107" s="66"/>
      <c r="LP107" s="66"/>
      <c r="LQ107" s="835"/>
      <c r="LR107" s="835"/>
      <c r="LS107" s="835"/>
      <c r="LT107" s="835"/>
      <c r="LU107" s="835"/>
      <c r="LV107" s="835"/>
      <c r="LW107" s="835"/>
      <c r="LX107" s="835"/>
      <c r="LY107" s="835"/>
      <c r="LZ107" s="835"/>
      <c r="MA107" s="835"/>
      <c r="MB107" s="835"/>
      <c r="MC107" s="835"/>
      <c r="MD107" s="835"/>
      <c r="ME107" s="835"/>
      <c r="MF107" s="835"/>
      <c r="MG107" s="835"/>
      <c r="MH107" s="835"/>
      <c r="MI107" s="835"/>
      <c r="MJ107" s="835"/>
      <c r="MK107" s="835"/>
      <c r="ML107" s="835"/>
      <c r="MM107" s="835"/>
      <c r="MN107" s="835"/>
      <c r="MO107" s="835"/>
      <c r="MP107" s="835"/>
      <c r="MQ107" s="835"/>
      <c r="MR107" s="835"/>
      <c r="MS107" s="835"/>
      <c r="MT107" s="835"/>
      <c r="MU107" s="835"/>
      <c r="MV107" s="835"/>
      <c r="MW107" s="835"/>
      <c r="MX107" s="835"/>
      <c r="MY107" s="66"/>
      <c r="MZ107" s="66"/>
    </row>
    <row r="108" spans="1:364" ht="12.75">
      <c r="A108" s="53" t="s">
        <v>774</v>
      </c>
      <c r="B108" s="66">
        <v>780</v>
      </c>
      <c r="C108" s="66">
        <v>1314</v>
      </c>
      <c r="D108" s="66">
        <v>1138</v>
      </c>
      <c r="E108" s="66">
        <v>1114</v>
      </c>
      <c r="F108" s="66">
        <v>920</v>
      </c>
      <c r="G108" s="66"/>
      <c r="H108" s="66"/>
      <c r="I108" s="66"/>
      <c r="J108" s="66"/>
      <c r="K108" s="66"/>
      <c r="EE108" s="56"/>
      <c r="HS108" s="66"/>
      <c r="HT108" s="66"/>
      <c r="HU108" s="66"/>
      <c r="HV108" s="66"/>
      <c r="HW108" s="66"/>
      <c r="HX108" s="66"/>
      <c r="HY108" s="66"/>
      <c r="HZ108" s="66"/>
      <c r="IA108" s="66"/>
      <c r="IB108" s="66"/>
      <c r="IC108" s="66"/>
      <c r="ID108" s="66"/>
      <c r="IE108" s="66"/>
      <c r="IF108" s="66"/>
      <c r="IG108" s="66"/>
      <c r="IH108" s="66"/>
      <c r="II108" s="66"/>
      <c r="IJ108" s="66"/>
      <c r="IK108" s="66"/>
      <c r="IL108" s="66"/>
      <c r="IM108" s="66"/>
      <c r="IN108" s="66"/>
      <c r="IO108" s="66"/>
      <c r="IP108" s="66"/>
      <c r="IQ108" s="66"/>
      <c r="IR108" s="66"/>
      <c r="IS108" s="66"/>
      <c r="IT108" s="66"/>
      <c r="IU108" s="66"/>
      <c r="IV108" s="66"/>
      <c r="IW108" s="66"/>
      <c r="IX108" s="66"/>
      <c r="IY108" s="66"/>
      <c r="IZ108" s="66"/>
      <c r="JA108" s="66"/>
      <c r="JB108" s="66"/>
      <c r="JC108" s="66"/>
      <c r="JD108" s="66"/>
      <c r="JE108" s="66"/>
      <c r="JF108" s="66"/>
      <c r="JG108" s="66"/>
      <c r="JH108" s="66"/>
      <c r="JI108" s="66"/>
      <c r="JJ108" s="66"/>
      <c r="JK108" s="66"/>
      <c r="JL108" s="66"/>
      <c r="JM108" s="66"/>
      <c r="JN108" s="66"/>
      <c r="JO108" s="66"/>
      <c r="JP108" s="66"/>
      <c r="JQ108" s="66"/>
      <c r="JR108" s="66"/>
      <c r="JS108" s="66"/>
      <c r="JT108" s="66"/>
      <c r="JU108" s="66"/>
      <c r="JV108" s="66"/>
      <c r="JW108" s="66"/>
      <c r="JX108" s="66"/>
      <c r="JY108" s="66"/>
      <c r="JZ108" s="66"/>
      <c r="KA108" s="66"/>
      <c r="KB108" s="66"/>
      <c r="KC108" s="66"/>
      <c r="KD108" s="66"/>
      <c r="KE108" s="66"/>
      <c r="KF108" s="66"/>
      <c r="KG108" s="66"/>
      <c r="KH108" s="66"/>
      <c r="KI108" s="66"/>
      <c r="KJ108" s="66"/>
      <c r="KK108" s="66"/>
      <c r="KL108" s="66"/>
      <c r="KM108" s="66"/>
      <c r="KN108" s="1197"/>
      <c r="KO108" s="66"/>
      <c r="KP108" s="66"/>
      <c r="KQ108" s="66"/>
      <c r="KR108" s="66"/>
      <c r="KS108" s="66"/>
      <c r="KT108" s="66"/>
      <c r="KU108" s="66"/>
      <c r="KV108" s="66"/>
      <c r="KW108" s="66"/>
      <c r="KX108" s="66"/>
      <c r="KY108" s="66"/>
      <c r="KZ108" s="66"/>
      <c r="LA108" s="66"/>
      <c r="LB108" s="66"/>
      <c r="LC108" s="66"/>
      <c r="LD108" s="66"/>
      <c r="LE108" s="66"/>
      <c r="LF108" s="66"/>
      <c r="LG108" s="66"/>
      <c r="LH108" s="66"/>
      <c r="LI108" s="66"/>
      <c r="LJ108" s="66"/>
      <c r="LK108" s="66"/>
      <c r="LL108" s="66"/>
      <c r="LM108" s="66"/>
      <c r="LN108" s="66"/>
      <c r="LO108" s="66"/>
      <c r="LP108" s="66"/>
      <c r="LQ108" s="66"/>
      <c r="LR108" s="66"/>
      <c r="LS108" s="66"/>
      <c r="LT108" s="66"/>
      <c r="LU108" s="66"/>
      <c r="LV108" s="66"/>
      <c r="LW108" s="66"/>
      <c r="LX108" s="66"/>
      <c r="LY108" s="66"/>
      <c r="LZ108" s="66"/>
      <c r="MA108" s="66"/>
      <c r="MB108" s="66"/>
      <c r="MC108" s="66"/>
      <c r="MD108" s="66"/>
      <c r="ME108" s="66"/>
      <c r="MF108" s="66"/>
      <c r="MG108" s="66"/>
      <c r="MH108" s="66"/>
      <c r="MI108" s="66"/>
      <c r="MJ108" s="66"/>
      <c r="MK108" s="66"/>
      <c r="ML108" s="66"/>
      <c r="MM108" s="66"/>
      <c r="MN108" s="66"/>
      <c r="MO108" s="66"/>
      <c r="MP108" s="66"/>
      <c r="MQ108" s="66"/>
      <c r="MR108" s="66"/>
      <c r="MS108" s="66"/>
      <c r="MT108" s="66"/>
      <c r="MU108" s="66"/>
      <c r="MV108" s="66"/>
      <c r="MW108" s="66"/>
      <c r="MX108" s="66"/>
      <c r="MY108" s="66"/>
      <c r="MZ108" s="66"/>
    </row>
    <row r="109" spans="1:364" s="1227" customFormat="1" ht="12.75">
      <c r="A109" s="1226" t="s">
        <v>775</v>
      </c>
      <c r="B109" s="320"/>
      <c r="C109" s="320"/>
      <c r="D109" s="320"/>
      <c r="E109" s="320"/>
      <c r="F109" s="320"/>
      <c r="G109" s="320"/>
      <c r="H109" s="320"/>
      <c r="I109" s="320"/>
      <c r="J109" s="320"/>
      <c r="K109" s="320"/>
      <c r="HS109" s="320"/>
      <c r="HT109" s="320"/>
      <c r="HU109" s="320"/>
      <c r="HV109" s="320"/>
      <c r="HW109" s="320"/>
      <c r="HX109" s="320"/>
      <c r="HY109" s="320"/>
      <c r="HZ109" s="320"/>
      <c r="IA109" s="320"/>
      <c r="IB109" s="320"/>
      <c r="IC109" s="320"/>
      <c r="ID109" s="320"/>
      <c r="IE109" s="320"/>
      <c r="IF109" s="320"/>
      <c r="IG109" s="320"/>
      <c r="IH109" s="320"/>
      <c r="II109" s="320"/>
      <c r="IJ109" s="320"/>
      <c r="IK109" s="320"/>
      <c r="IL109" s="320"/>
      <c r="IM109" s="320"/>
      <c r="IN109" s="320"/>
      <c r="IO109" s="320"/>
      <c r="IP109" s="320"/>
      <c r="IQ109" s="320"/>
      <c r="IR109" s="320"/>
      <c r="IS109" s="320"/>
      <c r="IT109" s="320"/>
      <c r="IU109" s="320"/>
      <c r="IV109" s="320"/>
      <c r="IW109" s="320"/>
      <c r="IX109" s="320"/>
      <c r="IY109" s="320"/>
      <c r="IZ109" s="320"/>
      <c r="JA109" s="320"/>
      <c r="JB109" s="320"/>
      <c r="JC109" s="320"/>
      <c r="JD109" s="320"/>
      <c r="JE109" s="320"/>
      <c r="JF109" s="320"/>
      <c r="JG109" s="320"/>
      <c r="JH109" s="320"/>
      <c r="JI109" s="320"/>
      <c r="JJ109" s="320"/>
      <c r="JK109" s="320"/>
      <c r="JL109" s="320"/>
      <c r="JM109" s="320"/>
      <c r="JN109" s="320"/>
      <c r="JO109" s="320"/>
      <c r="JP109" s="320"/>
      <c r="JQ109" s="320"/>
      <c r="JR109" s="320"/>
      <c r="JS109" s="320"/>
      <c r="JT109" s="320"/>
      <c r="JU109" s="320"/>
      <c r="JV109" s="320"/>
      <c r="JW109" s="320"/>
      <c r="JX109" s="320"/>
      <c r="JY109" s="320"/>
      <c r="JZ109" s="320"/>
      <c r="KA109" s="320"/>
      <c r="KB109" s="320"/>
      <c r="KC109" s="320"/>
      <c r="KD109" s="320"/>
      <c r="KE109" s="320"/>
      <c r="KF109" s="320"/>
      <c r="KG109" s="320"/>
      <c r="KH109" s="320"/>
      <c r="KI109" s="320"/>
      <c r="KJ109" s="320"/>
      <c r="KK109" s="320"/>
      <c r="KL109" s="320"/>
      <c r="KM109" s="320"/>
      <c r="KN109" s="320"/>
      <c r="KO109" s="320"/>
      <c r="KP109" s="320"/>
      <c r="KQ109" s="320"/>
      <c r="KR109" s="320"/>
      <c r="KS109" s="320"/>
      <c r="KT109" s="320"/>
      <c r="KU109" s="320"/>
      <c r="KV109" s="320"/>
      <c r="KW109" s="320"/>
      <c r="KX109" s="320"/>
      <c r="KY109" s="320"/>
      <c r="KZ109" s="320"/>
      <c r="LA109" s="320"/>
      <c r="LB109" s="320"/>
      <c r="LC109" s="320"/>
      <c r="LD109" s="320"/>
      <c r="LE109" s="320"/>
      <c r="LF109" s="320"/>
      <c r="LG109" s="320"/>
      <c r="LH109" s="320"/>
      <c r="LI109" s="320"/>
      <c r="LJ109" s="320"/>
      <c r="LK109" s="320"/>
      <c r="LL109" s="320"/>
      <c r="LM109" s="320"/>
      <c r="LN109" s="320"/>
      <c r="LO109" s="320"/>
      <c r="LP109" s="320"/>
      <c r="LQ109" s="320"/>
      <c r="LR109" s="320"/>
      <c r="LS109" s="320"/>
      <c r="LT109" s="320"/>
      <c r="LU109" s="320"/>
      <c r="LV109" s="320"/>
      <c r="LW109" s="320"/>
      <c r="LX109" s="320"/>
      <c r="LY109" s="320"/>
      <c r="LZ109" s="320"/>
      <c r="MA109" s="320"/>
      <c r="MB109" s="320"/>
      <c r="MC109" s="320"/>
      <c r="MD109" s="320"/>
      <c r="ME109" s="320"/>
      <c r="MF109" s="320"/>
      <c r="MG109" s="320"/>
      <c r="MH109" s="320"/>
      <c r="MI109" s="320"/>
      <c r="MJ109" s="320"/>
      <c r="MK109" s="320"/>
      <c r="ML109" s="320"/>
      <c r="MM109" s="320"/>
      <c r="MN109" s="320"/>
      <c r="MO109" s="320"/>
      <c r="MP109" s="320"/>
      <c r="MQ109" s="320"/>
      <c r="MR109" s="320"/>
      <c r="MS109" s="320"/>
      <c r="MT109" s="320"/>
      <c r="MU109" s="320"/>
      <c r="MV109" s="320"/>
      <c r="MW109" s="320"/>
      <c r="MX109" s="320"/>
      <c r="MY109" s="320"/>
      <c r="MZ109" s="320"/>
    </row>
    <row r="110" spans="1:364" ht="12.75">
      <c r="A110" s="53" t="s">
        <v>776</v>
      </c>
      <c r="B110" s="66">
        <f t="shared" ref="B110:K110" si="693">(B103*9*30)+(B105*7*30)</f>
        <v>1755</v>
      </c>
      <c r="C110" s="66">
        <f t="shared" si="693"/>
        <v>3420</v>
      </c>
      <c r="D110" s="66">
        <f t="shared" si="693"/>
        <v>2745</v>
      </c>
      <c r="E110" s="66">
        <f t="shared" si="693"/>
        <v>2745</v>
      </c>
      <c r="F110" s="66">
        <f t="shared" si="693"/>
        <v>2745</v>
      </c>
      <c r="G110" s="66">
        <f t="shared" si="693"/>
        <v>1512</v>
      </c>
      <c r="H110" s="66">
        <f t="shared" si="693"/>
        <v>1160.9999999999998</v>
      </c>
      <c r="I110" s="66">
        <f t="shared" si="693"/>
        <v>1440</v>
      </c>
      <c r="J110" s="66">
        <f t="shared" si="693"/>
        <v>960</v>
      </c>
      <c r="K110" s="66">
        <f t="shared" si="693"/>
        <v>3540</v>
      </c>
      <c r="EE110" s="56"/>
      <c r="HS110" s="66"/>
      <c r="HT110" s="66"/>
      <c r="HU110" s="66"/>
      <c r="HV110" s="66"/>
      <c r="HW110" s="66"/>
      <c r="HX110" s="66"/>
      <c r="HY110" s="66"/>
      <c r="HZ110" s="66"/>
      <c r="IA110" s="66"/>
      <c r="IB110" s="66"/>
      <c r="IC110" s="66"/>
      <c r="ID110" s="66"/>
      <c r="IE110" s="66"/>
      <c r="IF110" s="66"/>
      <c r="IG110" s="66"/>
      <c r="IH110" s="66"/>
      <c r="II110" s="66"/>
      <c r="IJ110" s="66"/>
      <c r="IK110" s="66"/>
      <c r="IL110" s="66"/>
      <c r="IM110" s="66"/>
      <c r="IN110" s="66"/>
      <c r="IO110" s="66"/>
      <c r="IP110" s="66"/>
      <c r="IQ110" s="66"/>
      <c r="IR110" s="66"/>
      <c r="IS110" s="66"/>
      <c r="IT110" s="66"/>
      <c r="IU110" s="66"/>
      <c r="IV110" s="66"/>
      <c r="IW110" s="66"/>
      <c r="IX110" s="66"/>
      <c r="IY110" s="66"/>
      <c r="IZ110" s="66"/>
      <c r="JA110" s="66"/>
      <c r="JB110" s="66"/>
      <c r="JC110" s="66"/>
      <c r="JD110" s="66"/>
      <c r="JE110" s="66"/>
      <c r="JF110" s="66"/>
      <c r="JG110" s="66"/>
      <c r="JH110" s="66"/>
      <c r="JI110" s="66"/>
      <c r="JJ110" s="66"/>
      <c r="JK110" s="66"/>
      <c r="JL110" s="66"/>
      <c r="JM110" s="66"/>
      <c r="JN110" s="66"/>
      <c r="JO110" s="66"/>
      <c r="JP110" s="66"/>
      <c r="JQ110" s="66"/>
      <c r="JR110" s="66"/>
      <c r="JS110" s="66"/>
      <c r="JT110" s="66"/>
      <c r="JU110" s="66"/>
      <c r="JV110" s="66"/>
      <c r="JW110" s="66"/>
      <c r="JX110" s="66"/>
      <c r="JY110" s="66"/>
      <c r="JZ110" s="66"/>
      <c r="KA110" s="66"/>
      <c r="KB110" s="66"/>
      <c r="KC110" s="66"/>
      <c r="KD110" s="66"/>
      <c r="KE110" s="66"/>
      <c r="KF110" s="66"/>
      <c r="KG110" s="66"/>
      <c r="KH110" s="66"/>
      <c r="KI110" s="66"/>
      <c r="KJ110" s="66"/>
      <c r="KK110" s="66"/>
      <c r="KL110" s="66"/>
      <c r="KM110" s="66"/>
      <c r="KN110" s="1197"/>
      <c r="KO110" s="66"/>
      <c r="KP110" s="66"/>
      <c r="KQ110" s="66"/>
      <c r="KR110" s="66"/>
      <c r="KS110" s="66"/>
      <c r="KT110" s="66"/>
      <c r="KU110" s="66"/>
      <c r="KV110" s="66"/>
      <c r="KW110" s="66"/>
      <c r="KX110" s="66"/>
      <c r="KY110" s="66"/>
      <c r="KZ110" s="66"/>
      <c r="LA110" s="66"/>
      <c r="LB110" s="66"/>
      <c r="LC110" s="66"/>
      <c r="LD110" s="66"/>
      <c r="LE110" s="66"/>
      <c r="LF110" s="66"/>
      <c r="LG110" s="66"/>
      <c r="LH110" s="66"/>
      <c r="LI110" s="66"/>
      <c r="LJ110" s="66"/>
      <c r="LK110" s="66"/>
      <c r="LL110" s="66"/>
      <c r="LM110" s="66"/>
      <c r="LN110" s="66"/>
      <c r="LO110" s="66"/>
      <c r="LP110" s="66"/>
      <c r="LQ110" s="66"/>
      <c r="LR110" s="66"/>
      <c r="LS110" s="66"/>
      <c r="LT110" s="66"/>
      <c r="LU110" s="66"/>
      <c r="LV110" s="66"/>
      <c r="LW110" s="66"/>
      <c r="LX110" s="66"/>
      <c r="LY110" s="66"/>
      <c r="LZ110" s="66"/>
      <c r="MA110" s="66"/>
      <c r="MB110" s="66"/>
      <c r="MC110" s="66"/>
      <c r="MD110" s="66"/>
      <c r="ME110" s="66"/>
      <c r="MF110" s="66"/>
      <c r="MG110" s="66"/>
      <c r="MH110" s="66"/>
      <c r="MI110" s="66"/>
      <c r="MJ110" s="66"/>
      <c r="MK110" s="66"/>
      <c r="ML110" s="66"/>
      <c r="MM110" s="66"/>
      <c r="MN110" s="66"/>
      <c r="MO110" s="66"/>
      <c r="MP110" s="66"/>
      <c r="MQ110" s="66"/>
      <c r="MR110" s="66"/>
      <c r="MS110" s="66"/>
      <c r="MT110" s="66"/>
      <c r="MU110" s="66"/>
      <c r="MV110" s="66"/>
      <c r="MW110" s="66"/>
      <c r="MX110" s="66"/>
      <c r="MY110" s="66"/>
      <c r="MZ110" s="66"/>
    </row>
    <row r="111" spans="1:364" ht="12.75">
      <c r="A111" s="53" t="s">
        <v>777</v>
      </c>
      <c r="B111" s="66">
        <v>1747</v>
      </c>
      <c r="C111" s="66">
        <v>1748</v>
      </c>
      <c r="D111" s="66">
        <v>1749</v>
      </c>
      <c r="E111" s="66">
        <v>1750</v>
      </c>
      <c r="F111" s="66">
        <v>3474</v>
      </c>
      <c r="G111" s="66">
        <v>2336</v>
      </c>
      <c r="H111" s="835">
        <f>G111+G110-G115</f>
        <v>1148</v>
      </c>
      <c r="I111" s="835">
        <f>H111+H110-H115</f>
        <v>1154.5</v>
      </c>
      <c r="J111" s="835">
        <f>I111+I110-I115</f>
        <v>0</v>
      </c>
      <c r="K111" s="835">
        <f>J111+J110-J115</f>
        <v>0</v>
      </c>
      <c r="EE111" s="56"/>
      <c r="HS111" s="66"/>
      <c r="HT111" s="66"/>
      <c r="HU111" s="66"/>
      <c r="HV111" s="66"/>
      <c r="HW111" s="66"/>
      <c r="HX111" s="66"/>
      <c r="HY111" s="66"/>
      <c r="HZ111" s="66"/>
      <c r="IA111" s="66"/>
      <c r="IB111" s="66"/>
      <c r="IC111" s="66"/>
      <c r="ID111" s="66"/>
      <c r="IE111" s="66"/>
      <c r="IF111" s="66"/>
      <c r="IG111" s="66"/>
      <c r="IH111" s="66"/>
      <c r="II111" s="66"/>
      <c r="IJ111" s="66"/>
      <c r="IK111" s="66"/>
      <c r="IL111" s="66"/>
      <c r="IM111" s="66"/>
      <c r="IN111" s="66"/>
      <c r="IO111" s="66"/>
      <c r="IP111" s="66"/>
      <c r="IQ111" s="66"/>
      <c r="IR111" s="66"/>
      <c r="IS111" s="66"/>
      <c r="IT111" s="66"/>
      <c r="IU111" s="66"/>
      <c r="IV111" s="66"/>
      <c r="IW111" s="66"/>
      <c r="IX111" s="66"/>
      <c r="IY111" s="66"/>
      <c r="IZ111" s="66"/>
      <c r="JA111" s="66"/>
      <c r="JB111" s="66"/>
      <c r="JC111" s="66"/>
      <c r="JD111" s="66"/>
      <c r="JE111" s="66"/>
      <c r="JF111" s="66"/>
      <c r="JG111" s="66"/>
      <c r="JH111" s="66"/>
      <c r="JI111" s="66"/>
      <c r="JJ111" s="66"/>
      <c r="JK111" s="66"/>
      <c r="JL111" s="66"/>
      <c r="JM111" s="66"/>
      <c r="JN111" s="66"/>
      <c r="JO111" s="66"/>
      <c r="JP111" s="66"/>
      <c r="JQ111" s="66"/>
      <c r="JR111" s="66"/>
      <c r="JS111" s="66"/>
      <c r="JT111" s="66"/>
      <c r="JU111" s="66"/>
      <c r="JV111" s="66"/>
      <c r="JW111" s="66"/>
      <c r="JX111" s="66"/>
      <c r="JY111" s="66"/>
      <c r="JZ111" s="66"/>
      <c r="KA111" s="66"/>
      <c r="KB111" s="66"/>
      <c r="KC111" s="66"/>
      <c r="KD111" s="66"/>
      <c r="KE111" s="66"/>
      <c r="KF111" s="66"/>
      <c r="KG111" s="66"/>
      <c r="KH111" s="66"/>
      <c r="KI111" s="66"/>
      <c r="KJ111" s="66"/>
      <c r="KK111" s="66"/>
      <c r="KL111" s="66"/>
      <c r="KM111" s="66"/>
      <c r="KN111" s="1197"/>
      <c r="KO111" s="66"/>
      <c r="KP111" s="66"/>
      <c r="KQ111" s="66"/>
      <c r="KR111" s="66"/>
      <c r="KS111" s="66"/>
      <c r="KT111" s="66"/>
      <c r="KU111" s="66"/>
      <c r="KV111" s="66"/>
      <c r="KW111" s="66"/>
      <c r="KX111" s="66"/>
      <c r="KY111" s="66"/>
      <c r="KZ111" s="66"/>
      <c r="LA111" s="66"/>
      <c r="LB111" s="66"/>
      <c r="LC111" s="66"/>
      <c r="LD111" s="66"/>
      <c r="LE111" s="66"/>
      <c r="LF111" s="66"/>
      <c r="LG111" s="66"/>
      <c r="LH111" s="66"/>
      <c r="LI111" s="66"/>
      <c r="LJ111" s="66"/>
      <c r="LK111" s="66"/>
      <c r="LL111" s="66"/>
      <c r="LM111" s="66"/>
      <c r="LN111" s="66"/>
      <c r="LO111" s="66"/>
      <c r="LP111" s="66"/>
      <c r="LQ111" s="66"/>
      <c r="LR111" s="66"/>
      <c r="LS111" s="66"/>
      <c r="LT111" s="66"/>
      <c r="LU111" s="66"/>
      <c r="LV111" s="66"/>
      <c r="LW111" s="66"/>
      <c r="LX111" s="66"/>
      <c r="LY111" s="66"/>
      <c r="LZ111" s="66"/>
      <c r="MA111" s="66"/>
      <c r="MB111" s="66"/>
      <c r="MC111" s="66"/>
      <c r="MD111" s="66"/>
      <c r="ME111" s="66"/>
      <c r="MF111" s="66"/>
      <c r="MG111" s="66"/>
      <c r="MH111" s="66"/>
      <c r="MI111" s="66"/>
      <c r="MJ111" s="66"/>
      <c r="MK111" s="66"/>
      <c r="ML111" s="66"/>
      <c r="MM111" s="66"/>
      <c r="MN111" s="66"/>
      <c r="MO111" s="66"/>
      <c r="MP111" s="66"/>
      <c r="MQ111" s="66"/>
      <c r="MR111" s="66"/>
      <c r="MS111" s="66"/>
      <c r="MT111" s="66"/>
      <c r="MU111" s="66"/>
      <c r="MV111" s="66"/>
      <c r="MW111" s="66"/>
      <c r="MX111" s="66"/>
      <c r="MY111" s="66"/>
      <c r="MZ111" s="66"/>
    </row>
    <row r="112" spans="1:364" ht="12.75">
      <c r="A112" s="53" t="s">
        <v>778</v>
      </c>
      <c r="B112" s="835">
        <f t="shared" ref="B112:K112" si="694">SUM(B110:B111)/75</f>
        <v>46.693333333333335</v>
      </c>
      <c r="C112" s="835">
        <f t="shared" si="694"/>
        <v>68.906666666666666</v>
      </c>
      <c r="D112" s="835">
        <f t="shared" si="694"/>
        <v>59.92</v>
      </c>
      <c r="E112" s="835">
        <f t="shared" si="694"/>
        <v>59.93333333333333</v>
      </c>
      <c r="F112" s="835">
        <f t="shared" si="694"/>
        <v>82.92</v>
      </c>
      <c r="G112" s="835">
        <f t="shared" si="694"/>
        <v>51.306666666666665</v>
      </c>
      <c r="H112" s="835">
        <f t="shared" si="694"/>
        <v>30.786666666666665</v>
      </c>
      <c r="I112" s="835">
        <f t="shared" si="694"/>
        <v>34.593333333333334</v>
      </c>
      <c r="J112" s="835">
        <f t="shared" si="694"/>
        <v>12.8</v>
      </c>
      <c r="K112" s="835">
        <f t="shared" si="694"/>
        <v>47.2</v>
      </c>
      <c r="EE112" s="56"/>
      <c r="HS112" s="66"/>
      <c r="HT112" s="66"/>
      <c r="HU112" s="66"/>
      <c r="HV112" s="66"/>
      <c r="HW112" s="66"/>
      <c r="HX112" s="66"/>
      <c r="HY112" s="66"/>
      <c r="HZ112" s="66"/>
      <c r="IA112" s="66"/>
      <c r="IB112" s="66"/>
      <c r="IC112" s="66"/>
      <c r="ID112" s="66"/>
      <c r="IE112" s="66"/>
      <c r="IF112" s="66"/>
      <c r="IG112" s="66"/>
      <c r="IH112" s="66"/>
      <c r="II112" s="66"/>
      <c r="IJ112" s="66"/>
      <c r="IK112" s="66"/>
      <c r="IL112" s="66"/>
      <c r="IM112" s="66"/>
      <c r="IN112" s="66"/>
      <c r="IO112" s="66"/>
      <c r="IP112" s="66"/>
      <c r="IQ112" s="66"/>
      <c r="IR112" s="66"/>
      <c r="IS112" s="66"/>
      <c r="IT112" s="66"/>
      <c r="IU112" s="66"/>
      <c r="IV112" s="66"/>
      <c r="IW112" s="66"/>
      <c r="IX112" s="66"/>
      <c r="IY112" s="66"/>
      <c r="IZ112" s="66"/>
      <c r="JA112" s="66"/>
      <c r="JB112" s="66"/>
      <c r="JC112" s="66"/>
      <c r="JD112" s="66"/>
      <c r="JE112" s="66"/>
      <c r="JF112" s="66"/>
      <c r="JG112" s="66"/>
      <c r="JH112" s="66"/>
      <c r="JI112" s="66"/>
      <c r="JJ112" s="66"/>
      <c r="JK112" s="66"/>
      <c r="JL112" s="66"/>
      <c r="JM112" s="66"/>
      <c r="JN112" s="66"/>
      <c r="JO112" s="66"/>
      <c r="JP112" s="66"/>
      <c r="JQ112" s="66"/>
      <c r="JR112" s="66"/>
      <c r="JS112" s="66"/>
      <c r="JT112" s="66"/>
      <c r="JU112" s="66"/>
      <c r="JV112" s="66"/>
      <c r="JW112" s="66"/>
      <c r="JX112" s="66"/>
      <c r="JY112" s="66"/>
      <c r="JZ112" s="66"/>
      <c r="KA112" s="66"/>
      <c r="KB112" s="66"/>
      <c r="KC112" s="66"/>
      <c r="KD112" s="66"/>
      <c r="KE112" s="66"/>
      <c r="KF112" s="66"/>
      <c r="KG112" s="66"/>
      <c r="KH112" s="66"/>
      <c r="KI112" s="66"/>
      <c r="KJ112" s="66"/>
      <c r="KK112" s="66"/>
      <c r="KL112" s="66"/>
      <c r="KM112" s="66"/>
      <c r="KN112" s="1197"/>
      <c r="KO112" s="66"/>
      <c r="KP112" s="66"/>
      <c r="KQ112" s="66"/>
      <c r="KR112" s="66"/>
      <c r="KS112" s="66"/>
      <c r="KT112" s="66"/>
      <c r="KU112" s="66"/>
      <c r="KV112" s="66"/>
      <c r="KW112" s="66"/>
      <c r="KX112" s="66"/>
      <c r="KY112" s="66"/>
      <c r="KZ112" s="66"/>
      <c r="LA112" s="66"/>
      <c r="LB112" s="66"/>
      <c r="LC112" s="66"/>
      <c r="LD112" s="66"/>
      <c r="LE112" s="66"/>
      <c r="LF112" s="66"/>
      <c r="LG112" s="66"/>
      <c r="LH112" s="66"/>
      <c r="LI112" s="66"/>
      <c r="LJ112" s="66"/>
      <c r="LK112" s="66"/>
      <c r="LL112" s="66"/>
      <c r="LM112" s="66"/>
      <c r="LN112" s="66"/>
      <c r="LO112" s="66"/>
      <c r="LP112" s="66"/>
      <c r="LQ112" s="835"/>
      <c r="LR112" s="835"/>
      <c r="LS112" s="835"/>
      <c r="LT112" s="835"/>
      <c r="LU112" s="835"/>
      <c r="LV112" s="835"/>
      <c r="LW112" s="835"/>
      <c r="LX112" s="835"/>
      <c r="LY112" s="835"/>
      <c r="LZ112" s="835"/>
      <c r="MA112" s="835"/>
      <c r="MB112" s="835"/>
      <c r="MC112" s="835"/>
      <c r="MD112" s="835"/>
      <c r="ME112" s="835"/>
      <c r="MF112" s="835"/>
      <c r="MG112" s="835"/>
      <c r="MH112" s="835"/>
      <c r="MI112" s="835"/>
      <c r="MJ112" s="835"/>
      <c r="MK112" s="835"/>
      <c r="ML112" s="835"/>
      <c r="MM112" s="835"/>
      <c r="MN112" s="835"/>
      <c r="MO112" s="835"/>
      <c r="MP112" s="835"/>
      <c r="MQ112" s="835"/>
      <c r="MR112" s="835"/>
      <c r="MS112" s="835"/>
      <c r="MT112" s="835"/>
      <c r="MU112" s="835"/>
      <c r="MV112" s="835"/>
      <c r="MW112" s="835"/>
      <c r="MX112" s="835"/>
      <c r="MY112" s="66"/>
      <c r="MZ112" s="66"/>
    </row>
    <row r="113" spans="1:364" s="1229" customFormat="1" ht="12.75">
      <c r="A113" s="1228" t="s">
        <v>779</v>
      </c>
      <c r="B113" s="1231">
        <f>B112/2/9</f>
        <v>2.594074074074074</v>
      </c>
      <c r="C113" s="1231">
        <f>C112/2/9</f>
        <v>3.8281481481481481</v>
      </c>
      <c r="D113" s="1231">
        <f>D112/2/9</f>
        <v>3.3288888888888888</v>
      </c>
      <c r="E113" s="1231">
        <f>E112/2/9</f>
        <v>3.3296296296296295</v>
      </c>
      <c r="F113" s="1231">
        <f>F112/2/9</f>
        <v>4.6066666666666665</v>
      </c>
      <c r="G113" s="1231">
        <v>4</v>
      </c>
      <c r="H113" s="1231">
        <f>H112/2/9</f>
        <v>1.7103703703703703</v>
      </c>
      <c r="I113" s="1231">
        <f>I112/2/9</f>
        <v>1.9218518518518519</v>
      </c>
      <c r="J113" s="1231">
        <f>J112/2/9</f>
        <v>0.71111111111111114</v>
      </c>
      <c r="K113" s="1231">
        <f>K112/2/9</f>
        <v>2.6222222222222222</v>
      </c>
      <c r="HS113" s="1230"/>
      <c r="HT113" s="1230"/>
      <c r="HU113" s="1230"/>
      <c r="HV113" s="1230"/>
      <c r="HW113" s="1230"/>
      <c r="HX113" s="1230"/>
      <c r="HY113" s="1230"/>
      <c r="HZ113" s="1230"/>
      <c r="IA113" s="1230"/>
      <c r="IB113" s="1230"/>
      <c r="IC113" s="1230"/>
      <c r="ID113" s="1230"/>
      <c r="IE113" s="1230"/>
      <c r="IF113" s="1230"/>
      <c r="IG113" s="1230"/>
      <c r="IH113" s="1230"/>
      <c r="II113" s="1230"/>
      <c r="IJ113" s="1230"/>
      <c r="IK113" s="1230"/>
      <c r="IL113" s="1230"/>
      <c r="IM113" s="1230"/>
      <c r="IN113" s="1230"/>
      <c r="IO113" s="1230"/>
      <c r="IP113" s="1230"/>
      <c r="IQ113" s="1230"/>
      <c r="IR113" s="1230"/>
      <c r="IS113" s="1230"/>
      <c r="IT113" s="1230"/>
      <c r="IU113" s="1230"/>
      <c r="IV113" s="1230"/>
      <c r="IW113" s="1230"/>
      <c r="IX113" s="1230"/>
      <c r="IY113" s="1230"/>
      <c r="IZ113" s="1230"/>
      <c r="JA113" s="1230"/>
      <c r="JB113" s="1230"/>
      <c r="JC113" s="1230"/>
      <c r="JD113" s="1230"/>
      <c r="JE113" s="1230"/>
      <c r="JF113" s="1230"/>
      <c r="JG113" s="1230"/>
      <c r="JH113" s="1230"/>
      <c r="JI113" s="1230"/>
      <c r="JJ113" s="1230"/>
      <c r="JK113" s="1230"/>
      <c r="JL113" s="1230"/>
      <c r="JM113" s="1230"/>
      <c r="JN113" s="1230"/>
      <c r="JO113" s="1230"/>
      <c r="JP113" s="1230"/>
      <c r="JQ113" s="1230"/>
      <c r="JR113" s="1230"/>
      <c r="JS113" s="1230"/>
      <c r="JT113" s="1230"/>
      <c r="JU113" s="1230"/>
      <c r="JV113" s="1230"/>
      <c r="JW113" s="1230"/>
      <c r="JX113" s="1230"/>
      <c r="JY113" s="1230"/>
      <c r="JZ113" s="1230"/>
      <c r="KA113" s="1230"/>
      <c r="KB113" s="1230"/>
      <c r="KC113" s="1230"/>
      <c r="KD113" s="1230"/>
      <c r="KE113" s="1230"/>
      <c r="KF113" s="1230"/>
      <c r="KG113" s="1230"/>
      <c r="KH113" s="1230"/>
      <c r="KI113" s="1230"/>
      <c r="KJ113" s="1230"/>
      <c r="KK113" s="1230"/>
      <c r="KL113" s="1230"/>
      <c r="KM113" s="1230"/>
      <c r="KN113" s="1230"/>
      <c r="KO113" s="1230"/>
      <c r="KP113" s="1230"/>
      <c r="KQ113" s="1230"/>
      <c r="KR113" s="1230"/>
      <c r="KS113" s="1230"/>
      <c r="KT113" s="1230"/>
      <c r="KU113" s="1230"/>
      <c r="KV113" s="1230"/>
      <c r="KW113" s="1230"/>
      <c r="KX113" s="1230"/>
      <c r="KY113" s="1230"/>
      <c r="KZ113" s="1230"/>
      <c r="LA113" s="1230"/>
      <c r="LB113" s="1230"/>
      <c r="LC113" s="1230"/>
      <c r="LD113" s="1230"/>
      <c r="LE113" s="1230"/>
      <c r="LF113" s="1230"/>
      <c r="LG113" s="1230"/>
      <c r="LH113" s="1230"/>
      <c r="LI113" s="1230"/>
      <c r="LJ113" s="1230"/>
      <c r="LK113" s="1230"/>
      <c r="LL113" s="1230"/>
      <c r="LM113" s="1230"/>
      <c r="LN113" s="1230"/>
      <c r="LO113" s="1230"/>
      <c r="LP113" s="1230"/>
      <c r="LQ113" s="1231"/>
      <c r="LR113" s="1231"/>
      <c r="LS113" s="1231"/>
      <c r="LT113" s="1231"/>
      <c r="LU113" s="1231"/>
      <c r="LV113" s="1231"/>
      <c r="LW113" s="1231"/>
      <c r="LX113" s="1231"/>
      <c r="LY113" s="1231"/>
      <c r="LZ113" s="1231"/>
      <c r="MA113" s="1231"/>
      <c r="MB113" s="1231"/>
      <c r="MC113" s="1231"/>
      <c r="MD113" s="1231"/>
      <c r="ME113" s="1231"/>
      <c r="MF113" s="1231"/>
      <c r="MG113" s="1231"/>
      <c r="MH113" s="1231"/>
      <c r="MI113" s="1231"/>
      <c r="MJ113" s="1231"/>
      <c r="MK113" s="1231"/>
      <c r="ML113" s="1231"/>
      <c r="MM113" s="1231"/>
      <c r="MN113" s="1231"/>
      <c r="MO113" s="1231"/>
      <c r="MP113" s="1231"/>
      <c r="MQ113" s="1231"/>
      <c r="MR113" s="1231"/>
      <c r="MS113" s="1231"/>
      <c r="MT113" s="1231"/>
      <c r="MU113" s="1231"/>
      <c r="MV113" s="1231"/>
      <c r="MW113" s="1231"/>
      <c r="MX113" s="1231"/>
      <c r="MY113" s="1230"/>
      <c r="MZ113" s="1230"/>
    </row>
    <row r="114" spans="1:364" s="1229" customFormat="1" ht="12.75">
      <c r="A114" s="1228" t="s">
        <v>780</v>
      </c>
      <c r="B114" s="1231">
        <f>B112/2/7</f>
        <v>3.3352380952380956</v>
      </c>
      <c r="C114" s="1231">
        <f>C112/2/7</f>
        <v>4.921904761904762</v>
      </c>
      <c r="D114" s="1231">
        <f>D112/2/7</f>
        <v>4.28</v>
      </c>
      <c r="E114" s="1231">
        <f>E112/2/7</f>
        <v>4.2809523809523808</v>
      </c>
      <c r="F114" s="1231">
        <f>F112/2/7</f>
        <v>5.9228571428571426</v>
      </c>
      <c r="G114" s="1231">
        <v>0</v>
      </c>
      <c r="H114" s="1231">
        <v>0</v>
      </c>
      <c r="I114" s="1231">
        <f>I112/2/7</f>
        <v>2.4709523809523808</v>
      </c>
      <c r="J114" s="1231">
        <f>J112/2/7</f>
        <v>0.91428571428571437</v>
      </c>
      <c r="K114" s="1231">
        <f>K112/2/7</f>
        <v>3.3714285714285714</v>
      </c>
      <c r="HS114" s="1230"/>
      <c r="HT114" s="1230"/>
      <c r="HU114" s="1230"/>
      <c r="HV114" s="1230"/>
      <c r="HW114" s="1230"/>
      <c r="HX114" s="1230"/>
      <c r="HY114" s="1230"/>
      <c r="HZ114" s="1230"/>
      <c r="IA114" s="1230"/>
      <c r="IB114" s="1230"/>
      <c r="IC114" s="1230"/>
      <c r="ID114" s="1230"/>
      <c r="IE114" s="1230"/>
      <c r="IF114" s="1230"/>
      <c r="IG114" s="1230"/>
      <c r="IH114" s="1230"/>
      <c r="II114" s="1230"/>
      <c r="IJ114" s="1230"/>
      <c r="IK114" s="1230"/>
      <c r="IL114" s="1230"/>
      <c r="IM114" s="1230"/>
      <c r="IN114" s="1230"/>
      <c r="IO114" s="1230"/>
      <c r="IP114" s="1230"/>
      <c r="IQ114" s="1230"/>
      <c r="IR114" s="1230"/>
      <c r="IS114" s="1230"/>
      <c r="IT114" s="1230"/>
      <c r="IU114" s="1230"/>
      <c r="IV114" s="1230"/>
      <c r="IW114" s="1230"/>
      <c r="IX114" s="1230"/>
      <c r="IY114" s="1230"/>
      <c r="IZ114" s="1230"/>
      <c r="JA114" s="1230"/>
      <c r="JB114" s="1230"/>
      <c r="JC114" s="1230"/>
      <c r="JD114" s="1230"/>
      <c r="JE114" s="1230"/>
      <c r="JF114" s="1230"/>
      <c r="JG114" s="1230"/>
      <c r="JH114" s="1230"/>
      <c r="JI114" s="1230"/>
      <c r="JJ114" s="1230"/>
      <c r="JK114" s="1230"/>
      <c r="JL114" s="1230"/>
      <c r="JM114" s="1230"/>
      <c r="JN114" s="1230"/>
      <c r="JO114" s="1230"/>
      <c r="JP114" s="1230"/>
      <c r="JQ114" s="1230"/>
      <c r="JR114" s="1230"/>
      <c r="JS114" s="1230"/>
      <c r="JT114" s="1230"/>
      <c r="JU114" s="1230"/>
      <c r="JV114" s="1230"/>
      <c r="JW114" s="1230"/>
      <c r="JX114" s="1230"/>
      <c r="JY114" s="1230"/>
      <c r="JZ114" s="1230"/>
      <c r="KA114" s="1230"/>
      <c r="KB114" s="1230"/>
      <c r="KC114" s="1230"/>
      <c r="KD114" s="1230"/>
      <c r="KE114" s="1230"/>
      <c r="KF114" s="1230"/>
      <c r="KG114" s="1230"/>
      <c r="KH114" s="1230"/>
      <c r="KI114" s="1230"/>
      <c r="KJ114" s="1230"/>
      <c r="KK114" s="1230"/>
      <c r="KL114" s="1230"/>
      <c r="KM114" s="1230"/>
      <c r="KN114" s="1230"/>
      <c r="KO114" s="1230"/>
      <c r="KP114" s="1230"/>
      <c r="KQ114" s="1230"/>
      <c r="KR114" s="1230"/>
      <c r="KS114" s="1230"/>
      <c r="KT114" s="1230"/>
      <c r="KU114" s="1230"/>
      <c r="KV114" s="1230"/>
      <c r="KW114" s="1230"/>
      <c r="KX114" s="1230"/>
      <c r="KY114" s="1230"/>
      <c r="KZ114" s="1230"/>
      <c r="LA114" s="1230"/>
      <c r="LB114" s="1230"/>
      <c r="LC114" s="1230"/>
      <c r="LD114" s="1230"/>
      <c r="LE114" s="1230"/>
      <c r="LF114" s="1230"/>
      <c r="LG114" s="1230"/>
      <c r="LH114" s="1230"/>
      <c r="LI114" s="1230"/>
      <c r="LJ114" s="1230"/>
      <c r="LK114" s="1230"/>
      <c r="LL114" s="1230"/>
      <c r="LM114" s="1230"/>
      <c r="LN114" s="1230"/>
      <c r="LO114" s="1230"/>
      <c r="LP114" s="1230"/>
      <c r="LQ114" s="1231"/>
      <c r="LR114" s="1231"/>
      <c r="LS114" s="1231"/>
      <c r="LT114" s="1231"/>
      <c r="LU114" s="1231"/>
      <c r="LV114" s="1231"/>
      <c r="LW114" s="1231"/>
      <c r="LX114" s="1231"/>
      <c r="LY114" s="1231"/>
      <c r="LZ114" s="1231"/>
      <c r="MA114" s="1231"/>
      <c r="MB114" s="1231"/>
      <c r="MC114" s="1231"/>
      <c r="MD114" s="1231"/>
      <c r="ME114" s="1231"/>
      <c r="MF114" s="1231"/>
      <c r="MG114" s="1231"/>
      <c r="MH114" s="1231"/>
      <c r="MI114" s="1231"/>
      <c r="MJ114" s="1231"/>
      <c r="MK114" s="1231"/>
      <c r="ML114" s="1231"/>
      <c r="MM114" s="1231"/>
      <c r="MN114" s="1231"/>
      <c r="MO114" s="1231"/>
      <c r="MP114" s="1231"/>
      <c r="MQ114" s="1231"/>
      <c r="MR114" s="1231"/>
      <c r="MS114" s="1231"/>
      <c r="MT114" s="1231"/>
      <c r="MU114" s="1231"/>
      <c r="MV114" s="1231"/>
      <c r="MW114" s="1231"/>
      <c r="MX114" s="1231"/>
      <c r="MY114" s="1230"/>
      <c r="MZ114" s="1230"/>
    </row>
    <row r="115" spans="1:364" ht="12.75">
      <c r="A115" s="53" t="s">
        <v>781</v>
      </c>
      <c r="B115" s="835">
        <f>(B113*9*100)+(B114*7*100)</f>
        <v>4669.3333333333339</v>
      </c>
      <c r="C115" s="835">
        <f>(C113*9*100)+(C114*7*100)</f>
        <v>6890.666666666667</v>
      </c>
      <c r="D115" s="835">
        <f>(D113*9*100)+(D114*7*100)</f>
        <v>5992</v>
      </c>
      <c r="E115" s="835">
        <f>(E113*9*100)+(E114*7*100)</f>
        <v>5993.333333333333</v>
      </c>
      <c r="F115" s="835">
        <f>(F113*9*100)+(F114*7*100)</f>
        <v>8292</v>
      </c>
      <c r="G115" s="835">
        <f>(G113*9*75)+(G114*7*75)</f>
        <v>2700</v>
      </c>
      <c r="H115" s="835">
        <f>(H113*9*75)+(H114*7*75)</f>
        <v>1154.5</v>
      </c>
      <c r="I115" s="835">
        <f>(I113*9*75)+(I114*7*75)</f>
        <v>2594.5</v>
      </c>
      <c r="J115" s="835">
        <f>(J113*9*75)+(J114*7*75)</f>
        <v>960</v>
      </c>
      <c r="K115" s="835">
        <f>(K113*9*75)+(K114*7*75)</f>
        <v>3540</v>
      </c>
      <c r="EE115" s="56"/>
      <c r="HS115" s="66"/>
      <c r="HT115" s="66"/>
      <c r="HU115" s="66"/>
      <c r="HV115" s="66"/>
      <c r="HW115" s="66"/>
      <c r="HX115" s="66"/>
      <c r="HY115" s="66"/>
      <c r="HZ115" s="66"/>
      <c r="IA115" s="66"/>
      <c r="IB115" s="66"/>
      <c r="IC115" s="66"/>
      <c r="ID115" s="66"/>
      <c r="IE115" s="66"/>
      <c r="IF115" s="66"/>
      <c r="IG115" s="66"/>
      <c r="IH115" s="66"/>
      <c r="II115" s="66"/>
      <c r="IJ115" s="66"/>
      <c r="IK115" s="66"/>
      <c r="IL115" s="66"/>
      <c r="IM115" s="66"/>
      <c r="IN115" s="66"/>
      <c r="IO115" s="66"/>
      <c r="IP115" s="66"/>
      <c r="IQ115" s="66"/>
      <c r="IR115" s="66"/>
      <c r="IS115" s="66"/>
      <c r="IT115" s="66"/>
      <c r="IU115" s="66"/>
      <c r="IV115" s="66"/>
      <c r="IW115" s="66"/>
      <c r="IX115" s="66"/>
      <c r="IY115" s="66"/>
      <c r="IZ115" s="66"/>
      <c r="JA115" s="66"/>
      <c r="JB115" s="66"/>
      <c r="JC115" s="66"/>
      <c r="JD115" s="66"/>
      <c r="JE115" s="66"/>
      <c r="JF115" s="66"/>
      <c r="JG115" s="66"/>
      <c r="JH115" s="66"/>
      <c r="JI115" s="66"/>
      <c r="JJ115" s="66"/>
      <c r="JK115" s="66"/>
      <c r="JL115" s="66"/>
      <c r="JM115" s="66"/>
      <c r="JN115" s="66"/>
      <c r="JO115" s="66"/>
      <c r="JP115" s="66"/>
      <c r="JQ115" s="66"/>
      <c r="JR115" s="66"/>
      <c r="JS115" s="66"/>
      <c r="JT115" s="66"/>
      <c r="JU115" s="66"/>
      <c r="JV115" s="66"/>
      <c r="JW115" s="66"/>
      <c r="JX115" s="66"/>
      <c r="JY115" s="66"/>
      <c r="JZ115" s="66"/>
      <c r="KA115" s="66"/>
      <c r="KB115" s="66"/>
      <c r="KC115" s="66"/>
      <c r="KD115" s="66"/>
      <c r="KE115" s="66"/>
      <c r="KF115" s="66"/>
      <c r="KG115" s="66"/>
      <c r="KH115" s="66"/>
      <c r="KI115" s="66"/>
      <c r="KJ115" s="66"/>
      <c r="KK115" s="66"/>
      <c r="KL115" s="66"/>
      <c r="KM115" s="66"/>
      <c r="KN115" s="1197"/>
      <c r="KO115" s="66"/>
      <c r="KP115" s="66"/>
      <c r="KQ115" s="66"/>
      <c r="KR115" s="66"/>
      <c r="KS115" s="66"/>
      <c r="KT115" s="66"/>
      <c r="KU115" s="66"/>
      <c r="KV115" s="66"/>
      <c r="KW115" s="66"/>
      <c r="KX115" s="66"/>
      <c r="KY115" s="66"/>
      <c r="KZ115" s="66"/>
      <c r="LA115" s="66"/>
      <c r="LB115" s="66"/>
      <c r="LC115" s="66"/>
      <c r="LD115" s="66"/>
      <c r="LE115" s="66"/>
      <c r="LF115" s="66"/>
      <c r="LG115" s="66"/>
      <c r="LH115" s="66"/>
      <c r="LI115" s="66"/>
      <c r="LJ115" s="66"/>
      <c r="LK115" s="66"/>
      <c r="LL115" s="66"/>
      <c r="LM115" s="66"/>
      <c r="LN115" s="66"/>
      <c r="LO115" s="66"/>
      <c r="LP115" s="66"/>
      <c r="LQ115" s="835"/>
      <c r="LR115" s="835"/>
      <c r="LS115" s="835"/>
      <c r="LT115" s="835"/>
      <c r="LU115" s="835"/>
      <c r="LV115" s="835"/>
      <c r="LW115" s="835"/>
      <c r="LX115" s="835"/>
      <c r="LY115" s="835"/>
      <c r="LZ115" s="835"/>
      <c r="MA115" s="835"/>
      <c r="MB115" s="835"/>
      <c r="MC115" s="835"/>
      <c r="MD115" s="835"/>
      <c r="ME115" s="835"/>
      <c r="MF115" s="835"/>
      <c r="MG115" s="835"/>
      <c r="MH115" s="835"/>
      <c r="MI115" s="835"/>
      <c r="MJ115" s="835"/>
      <c r="MK115" s="835"/>
      <c r="ML115" s="835"/>
      <c r="MM115" s="835"/>
      <c r="MN115" s="835"/>
      <c r="MO115" s="835"/>
      <c r="MP115" s="835"/>
      <c r="MQ115" s="835"/>
      <c r="MR115" s="835"/>
      <c r="MS115" s="835"/>
      <c r="MT115" s="835"/>
      <c r="MU115" s="835"/>
      <c r="MV115" s="835"/>
      <c r="MW115" s="835"/>
      <c r="MX115" s="835"/>
      <c r="MY115" s="66"/>
      <c r="MZ115" s="66"/>
    </row>
    <row r="116" spans="1:364" ht="12.75">
      <c r="A116" s="53" t="s">
        <v>782</v>
      </c>
      <c r="B116" s="242">
        <v>857</v>
      </c>
      <c r="C116" s="242">
        <v>2900</v>
      </c>
      <c r="D116" s="242">
        <v>3098</v>
      </c>
      <c r="E116" s="242">
        <v>1039</v>
      </c>
      <c r="F116" s="242">
        <v>3952</v>
      </c>
      <c r="G116" s="242"/>
      <c r="H116" s="242"/>
      <c r="I116" s="242"/>
      <c r="J116" s="242"/>
      <c r="K116" s="242"/>
      <c r="EE116" s="56"/>
      <c r="HS116" s="242"/>
      <c r="HT116" s="242"/>
      <c r="HU116" s="242"/>
      <c r="HV116" s="242"/>
      <c r="HW116" s="242"/>
      <c r="HX116" s="242"/>
      <c r="HY116" s="242"/>
      <c r="HZ116" s="242"/>
      <c r="IA116" s="242"/>
      <c r="IB116" s="242"/>
      <c r="IC116" s="242"/>
      <c r="ID116" s="242"/>
      <c r="IE116" s="242"/>
      <c r="IF116" s="242"/>
      <c r="IG116" s="242"/>
      <c r="IH116" s="242"/>
      <c r="II116" s="242"/>
      <c r="IJ116" s="242"/>
      <c r="IK116" s="242"/>
      <c r="IL116" s="242"/>
      <c r="IM116" s="242"/>
      <c r="IN116" s="242"/>
      <c r="IO116" s="242"/>
      <c r="IP116" s="242"/>
      <c r="IQ116" s="242"/>
      <c r="IR116" s="242"/>
      <c r="IS116" s="242"/>
      <c r="IT116" s="242"/>
      <c r="IU116" s="242"/>
      <c r="IV116" s="242"/>
      <c r="IW116" s="242"/>
      <c r="IX116" s="242"/>
      <c r="IY116" s="242"/>
      <c r="IZ116" s="242"/>
      <c r="JA116" s="242"/>
      <c r="JB116" s="242"/>
      <c r="JC116" s="242"/>
      <c r="JD116" s="242"/>
      <c r="JE116" s="242"/>
      <c r="JF116" s="242"/>
      <c r="JG116" s="242"/>
      <c r="JH116" s="242"/>
      <c r="JI116" s="242"/>
      <c r="JJ116" s="242"/>
      <c r="JK116" s="242"/>
      <c r="JL116" s="242"/>
      <c r="JM116" s="242"/>
      <c r="JN116" s="242"/>
      <c r="JO116" s="242"/>
      <c r="JP116" s="242"/>
      <c r="JQ116" s="242"/>
      <c r="JR116" s="242"/>
      <c r="JS116" s="242"/>
      <c r="JT116" s="242"/>
      <c r="JU116" s="242"/>
      <c r="JV116" s="242"/>
      <c r="JW116" s="242"/>
      <c r="JX116" s="242"/>
      <c r="JY116" s="242"/>
      <c r="JZ116" s="242"/>
      <c r="KA116" s="242"/>
      <c r="KB116" s="242"/>
      <c r="KC116" s="242"/>
      <c r="KD116" s="242"/>
      <c r="KE116" s="242"/>
      <c r="KF116" s="242"/>
      <c r="KG116" s="242"/>
      <c r="KH116" s="242"/>
      <c r="KI116" s="242"/>
      <c r="KJ116" s="242"/>
      <c r="KK116" s="242"/>
      <c r="KL116" s="242"/>
      <c r="KM116" s="242"/>
      <c r="KN116" s="1199"/>
      <c r="KO116" s="242"/>
      <c r="KP116" s="242"/>
      <c r="KQ116" s="242"/>
      <c r="KR116" s="242"/>
      <c r="KS116" s="242"/>
      <c r="KT116" s="242"/>
      <c r="KU116" s="242"/>
      <c r="KV116" s="242"/>
      <c r="KW116" s="242"/>
      <c r="KX116" s="242"/>
      <c r="KY116" s="242"/>
      <c r="KZ116" s="242"/>
      <c r="LA116" s="242"/>
      <c r="LB116" s="242"/>
      <c r="LC116" s="242"/>
      <c r="LD116" s="242"/>
      <c r="LE116" s="242"/>
      <c r="LF116" s="242"/>
      <c r="LG116" s="242"/>
      <c r="LH116" s="242"/>
      <c r="LI116" s="242"/>
      <c r="LJ116" s="242"/>
      <c r="LK116" s="242"/>
      <c r="LL116" s="242"/>
      <c r="LM116" s="242"/>
      <c r="LN116" s="242"/>
      <c r="LO116" s="242"/>
      <c r="LP116" s="242"/>
      <c r="LQ116" s="242"/>
      <c r="LR116" s="242"/>
      <c r="LS116" s="242"/>
      <c r="LT116" s="242"/>
      <c r="LU116" s="242"/>
      <c r="LV116" s="242"/>
      <c r="LW116" s="242"/>
      <c r="LX116" s="242"/>
      <c r="LY116" s="242"/>
      <c r="LZ116" s="242"/>
      <c r="MA116" s="242"/>
      <c r="MB116" s="242"/>
      <c r="MC116" s="242"/>
      <c r="MD116" s="242"/>
      <c r="ME116" s="242"/>
      <c r="MF116" s="242"/>
      <c r="MG116" s="242"/>
      <c r="MH116" s="242"/>
      <c r="MI116" s="242"/>
      <c r="MJ116" s="242"/>
      <c r="MK116" s="242"/>
      <c r="ML116" s="242"/>
      <c r="MM116" s="242"/>
      <c r="MN116" s="242"/>
      <c r="MO116" s="242"/>
      <c r="MP116" s="242"/>
      <c r="MQ116" s="242"/>
      <c r="MR116" s="242"/>
      <c r="MS116" s="242"/>
      <c r="MT116" s="242"/>
      <c r="MU116" s="242"/>
      <c r="MV116" s="242"/>
      <c r="MW116" s="242"/>
      <c r="MX116" s="242"/>
      <c r="MY116" s="242"/>
      <c r="MZ116" s="242"/>
    </row>
    <row r="117" spans="1:364" s="323" customFormat="1" ht="12.75">
      <c r="A117" s="432" t="s">
        <v>783</v>
      </c>
      <c r="HS117" s="485"/>
      <c r="HT117" s="485"/>
      <c r="HU117" s="485"/>
      <c r="HV117" s="485"/>
      <c r="HW117" s="485"/>
      <c r="HX117" s="485"/>
      <c r="HY117" s="485"/>
      <c r="HZ117" s="485"/>
      <c r="IA117" s="485"/>
      <c r="IB117" s="485"/>
      <c r="IC117" s="485"/>
      <c r="ID117" s="485"/>
      <c r="IE117" s="485"/>
      <c r="IF117" s="485"/>
      <c r="IG117" s="485"/>
      <c r="IH117" s="485"/>
      <c r="II117" s="485"/>
      <c r="IJ117" s="485"/>
      <c r="IK117" s="485"/>
      <c r="IL117" s="485"/>
      <c r="IM117" s="485"/>
      <c r="IN117" s="485"/>
      <c r="IO117" s="485"/>
      <c r="IP117" s="485"/>
      <c r="IQ117" s="485"/>
      <c r="IR117" s="485"/>
      <c r="IS117" s="485"/>
      <c r="IT117" s="485"/>
      <c r="IU117" s="485"/>
      <c r="IV117" s="485"/>
      <c r="IW117" s="485"/>
      <c r="IX117" s="485"/>
      <c r="IY117" s="485"/>
      <c r="IZ117" s="485"/>
      <c r="JA117" s="485"/>
      <c r="JB117" s="485"/>
      <c r="JC117" s="485"/>
      <c r="JD117" s="485"/>
      <c r="JE117" s="485"/>
      <c r="JF117" s="485"/>
      <c r="JG117" s="485"/>
      <c r="JH117" s="485"/>
      <c r="JI117" s="485"/>
      <c r="JJ117" s="485"/>
      <c r="JK117" s="485"/>
      <c r="JL117" s="485"/>
      <c r="JM117" s="485"/>
      <c r="JN117" s="485"/>
      <c r="JO117" s="485"/>
      <c r="JP117" s="485"/>
      <c r="JQ117" s="485"/>
      <c r="JR117" s="485"/>
      <c r="JS117" s="485"/>
      <c r="JT117" s="485"/>
      <c r="JU117" s="485"/>
      <c r="JV117" s="485"/>
      <c r="KN117" s="1198"/>
    </row>
    <row r="118" spans="1:364" s="833" customFormat="1" ht="12.75">
      <c r="A118" s="832" t="s">
        <v>784</v>
      </c>
      <c r="KN118" s="1198"/>
    </row>
    <row r="119" spans="1:364" ht="12.75">
      <c r="A119" s="53" t="s">
        <v>785</v>
      </c>
      <c r="B119" s="474">
        <v>46050</v>
      </c>
      <c r="EE119" s="56"/>
      <c r="HS119" s="834"/>
      <c r="HT119" s="66"/>
      <c r="HU119" s="66"/>
      <c r="HV119" s="66"/>
      <c r="HW119" s="66"/>
      <c r="HX119" s="66"/>
      <c r="HY119" s="66"/>
      <c r="HZ119" s="66"/>
      <c r="IA119" s="66"/>
      <c r="IB119" s="66"/>
      <c r="IC119" s="66"/>
      <c r="ID119" s="66"/>
      <c r="IE119" s="66"/>
      <c r="IF119" s="66"/>
      <c r="IG119" s="66"/>
      <c r="IH119" s="66"/>
      <c r="II119" s="66"/>
      <c r="IJ119" s="66"/>
      <c r="IK119" s="66"/>
      <c r="IL119" s="66"/>
      <c r="IM119" s="66"/>
      <c r="IN119" s="66"/>
      <c r="IO119" s="66"/>
      <c r="IP119" s="66"/>
      <c r="IQ119" s="66"/>
      <c r="IR119" s="66"/>
      <c r="IS119" s="66"/>
      <c r="IT119" s="66"/>
      <c r="IU119" s="66"/>
      <c r="IV119" s="66"/>
      <c r="IW119" s="66"/>
      <c r="IX119" s="66"/>
      <c r="IY119" s="66"/>
      <c r="IZ119" s="66"/>
      <c r="JA119" s="66"/>
      <c r="JB119" s="66"/>
      <c r="JC119" s="66"/>
      <c r="JD119" s="66"/>
      <c r="JE119" s="66"/>
      <c r="JF119" s="66"/>
      <c r="JG119" s="66"/>
      <c r="JH119" s="66"/>
      <c r="JI119" s="66"/>
      <c r="JJ119" s="66"/>
      <c r="JK119" s="66"/>
      <c r="JL119" s="66"/>
      <c r="JM119" s="66"/>
      <c r="JN119" s="66"/>
      <c r="JO119" s="66"/>
      <c r="JP119" s="66"/>
      <c r="JQ119" s="66"/>
      <c r="JR119" s="66"/>
      <c r="JS119" s="66"/>
      <c r="JT119" s="66"/>
      <c r="JU119" s="66"/>
      <c r="JV119" s="66"/>
      <c r="JW119" s="66"/>
      <c r="JX119" s="66"/>
      <c r="JY119" s="66"/>
      <c r="JZ119" s="66"/>
      <c r="KA119" s="66"/>
      <c r="KB119" s="66"/>
      <c r="KC119" s="66"/>
      <c r="KD119" s="66"/>
      <c r="KE119" s="66"/>
      <c r="KF119" s="66"/>
      <c r="KG119" s="66"/>
      <c r="KH119" s="66"/>
      <c r="KI119" s="66"/>
      <c r="KJ119" s="66"/>
      <c r="KK119" s="66"/>
      <c r="KL119" s="66"/>
      <c r="KM119" s="66"/>
      <c r="KN119" s="1197"/>
      <c r="KO119" s="66"/>
      <c r="KP119" s="66"/>
      <c r="KQ119" s="66"/>
      <c r="KR119" s="66"/>
      <c r="KS119" s="66"/>
      <c r="KT119" s="66"/>
      <c r="KU119" s="66"/>
      <c r="KV119" s="66"/>
      <c r="KW119" s="66"/>
      <c r="KX119" s="66"/>
      <c r="KY119" s="66"/>
      <c r="KZ119" s="66"/>
      <c r="LA119" s="66"/>
      <c r="LB119" s="66"/>
      <c r="LC119" s="66"/>
      <c r="LD119" s="66"/>
      <c r="LE119" s="66"/>
      <c r="LF119" s="66"/>
      <c r="LG119" s="66"/>
      <c r="LH119" s="66"/>
      <c r="LI119" s="66"/>
      <c r="LJ119" s="66"/>
      <c r="LK119" s="66"/>
      <c r="LL119" s="66"/>
      <c r="LM119" s="66"/>
      <c r="LN119" s="66"/>
      <c r="LO119" s="66"/>
      <c r="LP119" s="66"/>
      <c r="LQ119" s="66"/>
      <c r="LR119" s="66"/>
      <c r="LS119" s="66"/>
      <c r="LT119" s="66"/>
      <c r="LU119" s="66"/>
      <c r="LV119" s="66"/>
      <c r="LW119" s="66"/>
      <c r="LX119" s="66"/>
      <c r="LY119" s="66"/>
      <c r="LZ119" s="66"/>
      <c r="MA119" s="66"/>
      <c r="MB119" s="66"/>
      <c r="MC119" s="66"/>
      <c r="MD119" s="66"/>
      <c r="ME119" s="66"/>
      <c r="MF119" s="66"/>
      <c r="MG119" s="66"/>
      <c r="MH119" s="66"/>
      <c r="MI119" s="66"/>
      <c r="MJ119" s="66"/>
      <c r="MK119" s="66"/>
      <c r="ML119" s="66"/>
      <c r="MM119" s="66"/>
      <c r="MN119" s="66"/>
      <c r="MO119" s="66"/>
      <c r="MP119" s="66"/>
      <c r="MQ119" s="66"/>
      <c r="MR119" s="66"/>
      <c r="MS119" s="66"/>
      <c r="MT119" s="66"/>
      <c r="MU119" s="66"/>
      <c r="MV119" s="66"/>
      <c r="MW119" s="66"/>
      <c r="MX119" s="66"/>
      <c r="MY119" s="66"/>
      <c r="MZ119" s="66"/>
    </row>
    <row r="120" spans="1:364" ht="12.75">
      <c r="A120" s="829" t="s">
        <v>766</v>
      </c>
      <c r="EE120" s="56"/>
      <c r="HS120" s="834"/>
      <c r="HT120" s="66"/>
      <c r="HU120" s="66"/>
      <c r="HV120" s="66"/>
      <c r="HW120" s="66"/>
      <c r="HX120" s="66"/>
      <c r="HY120" s="66"/>
      <c r="HZ120" s="66"/>
      <c r="IA120" s="66"/>
      <c r="IB120" s="66"/>
      <c r="IC120" s="66"/>
      <c r="ID120" s="66"/>
      <c r="IE120" s="66"/>
      <c r="IF120" s="66"/>
      <c r="IG120" s="66"/>
      <c r="IH120" s="66"/>
      <c r="II120" s="66"/>
      <c r="IJ120" s="66"/>
      <c r="IK120" s="66"/>
      <c r="IL120" s="66"/>
      <c r="IM120" s="66"/>
      <c r="IN120" s="66"/>
      <c r="IO120" s="66"/>
      <c r="IP120" s="66"/>
      <c r="IQ120" s="66"/>
      <c r="IR120" s="66"/>
      <c r="IS120" s="66"/>
      <c r="IT120" s="66"/>
      <c r="IU120" s="66"/>
      <c r="IV120" s="66"/>
      <c r="IW120" s="66"/>
      <c r="IX120" s="66"/>
      <c r="IY120" s="66"/>
      <c r="IZ120" s="66"/>
      <c r="JA120" s="66"/>
      <c r="JB120" s="66"/>
      <c r="JC120" s="66"/>
      <c r="JD120" s="66"/>
      <c r="JE120" s="66"/>
      <c r="JF120" s="66"/>
      <c r="JG120" s="66"/>
      <c r="JH120" s="66"/>
      <c r="JI120" s="66"/>
      <c r="JJ120" s="66"/>
      <c r="JK120" s="66"/>
      <c r="JL120" s="66"/>
      <c r="JM120" s="66"/>
      <c r="JN120" s="66"/>
      <c r="JO120" s="66"/>
      <c r="JP120" s="66"/>
      <c r="JQ120" s="66"/>
      <c r="JR120" s="66"/>
      <c r="JS120" s="66"/>
      <c r="JT120" s="66"/>
      <c r="JU120" s="66"/>
      <c r="JV120" s="66"/>
      <c r="JW120" s="66"/>
      <c r="JX120" s="66"/>
      <c r="JY120" s="66"/>
      <c r="JZ120" s="66"/>
      <c r="KA120" s="66"/>
      <c r="KB120" s="66"/>
      <c r="KC120" s="66"/>
      <c r="KD120" s="66"/>
      <c r="KE120" s="66"/>
      <c r="KF120" s="66"/>
      <c r="KG120" s="66"/>
      <c r="KH120" s="66"/>
      <c r="KI120" s="66"/>
      <c r="KJ120" s="66"/>
      <c r="KK120" s="66"/>
      <c r="KL120" s="66"/>
      <c r="KM120" s="66"/>
      <c r="KN120" s="1197"/>
      <c r="KO120" s="66"/>
      <c r="KP120" s="66"/>
      <c r="KQ120" s="66"/>
      <c r="KR120" s="66"/>
      <c r="KS120" s="66"/>
      <c r="KT120" s="66"/>
      <c r="KU120" s="66"/>
      <c r="KV120" s="66"/>
      <c r="KW120" s="66"/>
      <c r="KX120" s="66"/>
      <c r="KY120" s="66"/>
      <c r="KZ120" s="66"/>
      <c r="LA120" s="66"/>
      <c r="LB120" s="66"/>
      <c r="LC120" s="66"/>
      <c r="LD120" s="66"/>
      <c r="LE120" s="66"/>
      <c r="LF120" s="66"/>
      <c r="LG120" s="66"/>
      <c r="LH120" s="66"/>
      <c r="LI120" s="66"/>
      <c r="LJ120" s="66"/>
      <c r="LK120" s="66"/>
      <c r="LL120" s="66"/>
      <c r="LM120" s="66"/>
      <c r="LN120" s="66"/>
      <c r="LO120" s="66"/>
      <c r="LP120" s="66"/>
      <c r="LQ120" s="66"/>
      <c r="LR120" s="66"/>
      <c r="LS120" s="66"/>
      <c r="LT120" s="66"/>
      <c r="LU120" s="66"/>
      <c r="LV120" s="66"/>
      <c r="LW120" s="66"/>
      <c r="LX120" s="66"/>
      <c r="LY120" s="66"/>
      <c r="LZ120" s="66"/>
      <c r="MA120" s="66"/>
      <c r="MB120" s="66"/>
      <c r="MC120" s="66"/>
      <c r="MD120" s="66"/>
      <c r="ME120" s="66"/>
      <c r="MF120" s="66"/>
      <c r="MG120" s="66"/>
      <c r="MH120" s="66"/>
      <c r="MI120" s="66"/>
      <c r="MJ120" s="66"/>
      <c r="MK120" s="66"/>
      <c r="ML120" s="66"/>
      <c r="MM120" s="66"/>
      <c r="MN120" s="66"/>
      <c r="MO120" s="66"/>
      <c r="MP120" s="66"/>
      <c r="MQ120" s="66"/>
      <c r="MR120" s="66"/>
      <c r="MS120" s="66"/>
      <c r="MT120" s="66"/>
      <c r="MU120" s="66"/>
      <c r="MV120" s="66"/>
      <c r="MW120" s="66"/>
      <c r="MX120" s="66"/>
      <c r="MY120" s="66"/>
      <c r="MZ120" s="66"/>
    </row>
    <row r="121" spans="1:364" ht="12.75">
      <c r="A121" s="53" t="s">
        <v>786</v>
      </c>
      <c r="B121" s="56">
        <v>845</v>
      </c>
      <c r="EE121" s="56"/>
      <c r="HS121" s="66"/>
      <c r="HT121" s="66"/>
      <c r="HU121" s="66"/>
      <c r="HV121" s="66"/>
      <c r="HW121" s="66"/>
      <c r="HX121" s="66"/>
      <c r="HY121" s="66"/>
      <c r="HZ121" s="66"/>
      <c r="IA121" s="66"/>
      <c r="IB121" s="66"/>
      <c r="IC121" s="66"/>
      <c r="ID121" s="66"/>
      <c r="IE121" s="66"/>
      <c r="IF121" s="66"/>
      <c r="IG121" s="66"/>
      <c r="IH121" s="66"/>
      <c r="II121" s="66"/>
      <c r="IJ121" s="66"/>
      <c r="IK121" s="66"/>
      <c r="IL121" s="66"/>
      <c r="IM121" s="66"/>
      <c r="IN121" s="66"/>
      <c r="IO121" s="66"/>
      <c r="IP121" s="66"/>
      <c r="IQ121" s="66"/>
      <c r="IR121" s="66"/>
      <c r="IS121" s="66"/>
      <c r="IT121" s="66"/>
      <c r="IU121" s="66"/>
      <c r="IV121" s="66"/>
      <c r="IW121" s="66"/>
      <c r="IX121" s="66"/>
      <c r="IY121" s="66"/>
      <c r="IZ121" s="66"/>
      <c r="JA121" s="66"/>
      <c r="JB121" s="66"/>
      <c r="JC121" s="66"/>
      <c r="JD121" s="66"/>
      <c r="JE121" s="66"/>
      <c r="JF121" s="66"/>
      <c r="JG121" s="66"/>
      <c r="JH121" s="66"/>
      <c r="JI121" s="66"/>
      <c r="JJ121" s="66"/>
      <c r="JK121" s="66"/>
      <c r="JL121" s="66"/>
      <c r="JM121" s="66"/>
      <c r="JN121" s="66"/>
      <c r="JO121" s="66"/>
      <c r="JP121" s="66"/>
      <c r="JQ121" s="66"/>
      <c r="JR121" s="66"/>
      <c r="JS121" s="66"/>
      <c r="JT121" s="66"/>
      <c r="JU121" s="66"/>
      <c r="JV121" s="66"/>
      <c r="JW121" s="66"/>
      <c r="JX121" s="66"/>
      <c r="JY121" s="66"/>
      <c r="JZ121" s="66"/>
      <c r="KA121" s="66"/>
      <c r="KB121" s="66"/>
      <c r="KC121" s="66"/>
      <c r="KD121" s="66"/>
      <c r="KE121" s="66"/>
      <c r="KF121" s="66"/>
      <c r="KG121" s="66"/>
      <c r="KH121" s="66"/>
      <c r="KI121" s="66"/>
      <c r="KJ121" s="66"/>
      <c r="KK121" s="66"/>
      <c r="KL121" s="66"/>
      <c r="KM121" s="66"/>
      <c r="KN121" s="1197"/>
      <c r="KO121" s="66"/>
      <c r="KP121" s="66"/>
      <c r="KQ121" s="66"/>
      <c r="KR121" s="66"/>
      <c r="KS121" s="66"/>
      <c r="KT121" s="66"/>
      <c r="KU121" s="66"/>
      <c r="KV121" s="66"/>
      <c r="KW121" s="66"/>
      <c r="KX121" s="66"/>
      <c r="KY121" s="66"/>
      <c r="KZ121" s="66"/>
      <c r="LA121" s="66"/>
      <c r="LB121" s="66"/>
      <c r="LC121" s="66"/>
      <c r="LD121" s="66"/>
      <c r="LE121" s="66"/>
      <c r="LF121" s="66"/>
      <c r="LG121" s="66"/>
      <c r="LH121" s="66"/>
      <c r="LI121" s="66"/>
      <c r="LJ121" s="66"/>
      <c r="LK121" s="66"/>
      <c r="LL121" s="66"/>
      <c r="LM121" s="66"/>
      <c r="LN121" s="66"/>
      <c r="LO121" s="66"/>
      <c r="LP121" s="66"/>
      <c r="LQ121" s="66"/>
      <c r="LR121" s="66"/>
      <c r="LS121" s="66"/>
      <c r="LT121" s="66"/>
      <c r="LU121" s="66"/>
      <c r="LV121" s="66"/>
      <c r="LW121" s="66"/>
      <c r="LX121" s="66"/>
      <c r="LY121" s="66"/>
      <c r="LZ121" s="66"/>
      <c r="MA121" s="66"/>
      <c r="MB121" s="66"/>
      <c r="MC121" s="66"/>
      <c r="MD121" s="66"/>
      <c r="ME121" s="66"/>
      <c r="MF121" s="66"/>
      <c r="MG121" s="66"/>
      <c r="MH121" s="66"/>
      <c r="MI121" s="66"/>
      <c r="MJ121" s="66"/>
      <c r="MK121" s="66"/>
      <c r="ML121" s="66"/>
      <c r="MM121" s="66"/>
      <c r="MN121" s="66"/>
      <c r="MO121" s="66"/>
      <c r="MP121" s="66"/>
      <c r="MQ121" s="66"/>
      <c r="MR121" s="66"/>
      <c r="MS121" s="66"/>
      <c r="MT121" s="66"/>
      <c r="MU121" s="66"/>
      <c r="MV121" s="66"/>
      <c r="MW121" s="66"/>
      <c r="MX121" s="66"/>
      <c r="MY121" s="66"/>
      <c r="MZ121" s="66"/>
    </row>
    <row r="122" spans="1:364" ht="12.75">
      <c r="A122" s="53" t="s">
        <v>768</v>
      </c>
      <c r="B122" s="56">
        <v>0</v>
      </c>
      <c r="EE122" s="56"/>
      <c r="HS122" s="66"/>
      <c r="HT122" s="66"/>
      <c r="HU122" s="66"/>
      <c r="HV122" s="66"/>
      <c r="HW122" s="66"/>
      <c r="HX122" s="66"/>
      <c r="HY122" s="66"/>
      <c r="HZ122" s="66"/>
      <c r="IA122" s="66"/>
      <c r="IB122" s="66"/>
      <c r="IC122" s="66"/>
      <c r="ID122" s="66"/>
      <c r="IE122" s="66"/>
      <c r="IF122" s="66"/>
      <c r="IG122" s="66"/>
      <c r="IH122" s="66"/>
      <c r="II122" s="66"/>
      <c r="IJ122" s="66"/>
      <c r="IK122" s="66"/>
      <c r="IL122" s="66"/>
      <c r="IM122" s="66"/>
      <c r="IN122" s="66"/>
      <c r="IO122" s="66"/>
      <c r="IP122" s="66"/>
      <c r="IQ122" s="66"/>
      <c r="IR122" s="66"/>
      <c r="IS122" s="66"/>
      <c r="IT122" s="66"/>
      <c r="IU122" s="66"/>
      <c r="IV122" s="66"/>
      <c r="IW122" s="66"/>
      <c r="IX122" s="66"/>
      <c r="IY122" s="66"/>
      <c r="IZ122" s="66"/>
      <c r="JA122" s="66"/>
      <c r="JB122" s="66"/>
      <c r="JC122" s="66"/>
      <c r="JD122" s="66"/>
      <c r="JE122" s="66"/>
      <c r="JF122" s="66"/>
      <c r="JG122" s="66"/>
      <c r="JH122" s="66"/>
      <c r="JI122" s="66"/>
      <c r="JJ122" s="66"/>
      <c r="JK122" s="66"/>
      <c r="JL122" s="66"/>
      <c r="JM122" s="66"/>
      <c r="JN122" s="66"/>
      <c r="JO122" s="66"/>
      <c r="JP122" s="66"/>
      <c r="JQ122" s="66"/>
      <c r="JR122" s="66"/>
      <c r="JS122" s="66"/>
      <c r="JT122" s="66"/>
      <c r="JU122" s="66"/>
      <c r="JV122" s="66"/>
      <c r="JW122" s="66"/>
      <c r="JX122" s="66"/>
      <c r="JY122" s="66"/>
      <c r="JZ122" s="66"/>
      <c r="KA122" s="66"/>
      <c r="KB122" s="66"/>
      <c r="KC122" s="66"/>
      <c r="KD122" s="66"/>
      <c r="KE122" s="66"/>
      <c r="KF122" s="66"/>
      <c r="KG122" s="66"/>
      <c r="KH122" s="66"/>
      <c r="KI122" s="66"/>
      <c r="KJ122" s="66"/>
      <c r="KK122" s="66"/>
      <c r="KL122" s="66"/>
      <c r="KM122" s="66"/>
      <c r="KN122" s="1197"/>
      <c r="KO122" s="66"/>
      <c r="KP122" s="66"/>
      <c r="KQ122" s="66"/>
      <c r="KR122" s="66"/>
      <c r="KS122" s="66"/>
      <c r="KT122" s="66"/>
      <c r="KU122" s="66"/>
      <c r="KV122" s="66"/>
      <c r="KW122" s="66"/>
      <c r="KX122" s="66"/>
      <c r="KY122" s="66"/>
      <c r="KZ122" s="66"/>
      <c r="LA122" s="66"/>
      <c r="LB122" s="66"/>
      <c r="LC122" s="66"/>
      <c r="LD122" s="66"/>
      <c r="LE122" s="66"/>
      <c r="LF122" s="66"/>
      <c r="LG122" s="66"/>
      <c r="LH122" s="66"/>
      <c r="LI122" s="66"/>
      <c r="LJ122" s="66"/>
      <c r="LK122" s="66"/>
      <c r="LL122" s="66"/>
      <c r="LM122" s="66"/>
      <c r="LN122" s="66"/>
      <c r="LO122" s="66"/>
      <c r="LP122" s="66"/>
      <c r="LQ122" s="66"/>
      <c r="LR122" s="66"/>
      <c r="LS122" s="66"/>
      <c r="LT122" s="66"/>
      <c r="LU122" s="66"/>
      <c r="LV122" s="66"/>
      <c r="LW122" s="66"/>
      <c r="LX122" s="66"/>
      <c r="LY122" s="66"/>
      <c r="LZ122" s="66"/>
      <c r="MA122" s="66"/>
      <c r="MB122" s="66"/>
      <c r="MC122" s="66"/>
      <c r="MD122" s="66"/>
      <c r="ME122" s="66"/>
      <c r="MF122" s="66"/>
      <c r="MG122" s="66"/>
      <c r="MH122" s="66"/>
      <c r="MI122" s="66"/>
      <c r="MJ122" s="66"/>
      <c r="MK122" s="66"/>
      <c r="ML122" s="66"/>
      <c r="MM122" s="66"/>
      <c r="MN122" s="66"/>
      <c r="MO122" s="66"/>
      <c r="MP122" s="66"/>
      <c r="MQ122" s="66"/>
      <c r="MR122" s="66"/>
      <c r="MS122" s="66"/>
      <c r="MT122" s="66"/>
      <c r="MU122" s="66"/>
      <c r="MV122" s="66"/>
      <c r="MW122" s="66"/>
      <c r="MX122" s="66"/>
      <c r="MY122" s="66"/>
      <c r="MZ122" s="66"/>
    </row>
    <row r="123" spans="1:364" ht="12.75">
      <c r="A123" s="53" t="s">
        <v>787</v>
      </c>
      <c r="B123" s="56">
        <v>0</v>
      </c>
      <c r="EE123" s="56"/>
      <c r="HS123" s="66"/>
      <c r="HT123" s="66"/>
      <c r="HU123" s="66"/>
      <c r="HV123" s="66"/>
      <c r="HW123" s="66"/>
      <c r="HX123" s="66"/>
      <c r="HY123" s="66"/>
      <c r="HZ123" s="66"/>
      <c r="IA123" s="66"/>
      <c r="IB123" s="66"/>
      <c r="IC123" s="66"/>
      <c r="ID123" s="66"/>
      <c r="IE123" s="66"/>
      <c r="IF123" s="66"/>
      <c r="IG123" s="66"/>
      <c r="IH123" s="66"/>
      <c r="II123" s="66"/>
      <c r="IJ123" s="66"/>
      <c r="IK123" s="66"/>
      <c r="IL123" s="66"/>
      <c r="IM123" s="66"/>
      <c r="IN123" s="66"/>
      <c r="IO123" s="66"/>
      <c r="IP123" s="66"/>
      <c r="IQ123" s="66"/>
      <c r="IR123" s="66"/>
      <c r="IS123" s="66"/>
      <c r="IT123" s="66"/>
      <c r="IU123" s="66"/>
      <c r="IV123" s="66"/>
      <c r="IW123" s="66"/>
      <c r="IX123" s="66"/>
      <c r="IY123" s="66"/>
      <c r="IZ123" s="66"/>
      <c r="JA123" s="66"/>
      <c r="JB123" s="66"/>
      <c r="JC123" s="66"/>
      <c r="JD123" s="66"/>
      <c r="JE123" s="66"/>
      <c r="JF123" s="66"/>
      <c r="JG123" s="66"/>
      <c r="JH123" s="66"/>
      <c r="JI123" s="66"/>
      <c r="JJ123" s="66"/>
      <c r="JK123" s="66"/>
      <c r="JL123" s="66"/>
      <c r="JM123" s="66"/>
      <c r="JN123" s="66"/>
      <c r="JO123" s="66"/>
      <c r="JP123" s="66"/>
      <c r="JQ123" s="66"/>
      <c r="JR123" s="66"/>
      <c r="JS123" s="66"/>
      <c r="JT123" s="66"/>
      <c r="JU123" s="66"/>
      <c r="JV123" s="66"/>
      <c r="JW123" s="66"/>
      <c r="JX123" s="66"/>
      <c r="JY123" s="66"/>
      <c r="JZ123" s="66"/>
      <c r="KA123" s="66"/>
      <c r="KB123" s="66"/>
      <c r="KC123" s="66"/>
      <c r="KD123" s="66"/>
      <c r="KE123" s="66"/>
      <c r="KF123" s="66"/>
      <c r="KG123" s="66"/>
      <c r="KH123" s="66"/>
      <c r="KI123" s="66"/>
      <c r="KJ123" s="66"/>
      <c r="KK123" s="66"/>
      <c r="KL123" s="66"/>
      <c r="KM123" s="66"/>
      <c r="KN123" s="1197"/>
      <c r="KO123" s="66"/>
      <c r="KP123" s="66"/>
      <c r="KQ123" s="66"/>
      <c r="KR123" s="66"/>
      <c r="KS123" s="66"/>
      <c r="KT123" s="66"/>
      <c r="KU123" s="66"/>
      <c r="KV123" s="66"/>
      <c r="KW123" s="66"/>
      <c r="KX123" s="66"/>
      <c r="KY123" s="66"/>
      <c r="KZ123" s="66"/>
      <c r="LA123" s="66"/>
      <c r="LB123" s="66"/>
      <c r="LC123" s="66"/>
      <c r="LD123" s="66"/>
      <c r="LE123" s="66"/>
      <c r="LF123" s="66"/>
      <c r="LG123" s="66"/>
      <c r="LH123" s="66"/>
      <c r="LI123" s="66"/>
      <c r="LJ123" s="66"/>
      <c r="LK123" s="66"/>
      <c r="LL123" s="66"/>
      <c r="LM123" s="66"/>
      <c r="LN123" s="66"/>
      <c r="LO123" s="66"/>
      <c r="LP123" s="66"/>
      <c r="LQ123" s="66"/>
      <c r="LR123" s="66"/>
      <c r="LS123" s="66"/>
      <c r="LT123" s="66"/>
      <c r="LU123" s="66"/>
      <c r="LV123" s="66"/>
      <c r="LW123" s="66"/>
      <c r="LX123" s="66"/>
      <c r="LY123" s="66"/>
      <c r="LZ123" s="66"/>
      <c r="MA123" s="66"/>
      <c r="MB123" s="66"/>
      <c r="MC123" s="66"/>
      <c r="MD123" s="66"/>
      <c r="ME123" s="66"/>
      <c r="MF123" s="66"/>
      <c r="MG123" s="66"/>
      <c r="MH123" s="66"/>
      <c r="MI123" s="66"/>
      <c r="MJ123" s="66"/>
      <c r="MK123" s="66"/>
      <c r="ML123" s="66"/>
      <c r="MM123" s="66"/>
      <c r="MN123" s="66"/>
      <c r="MO123" s="66"/>
      <c r="MP123" s="66"/>
      <c r="MQ123" s="66"/>
      <c r="MR123" s="66"/>
      <c r="MS123" s="66"/>
      <c r="MT123" s="66"/>
      <c r="MU123" s="66"/>
      <c r="MV123" s="66"/>
      <c r="MW123" s="66"/>
      <c r="MX123" s="66"/>
      <c r="MY123" s="66"/>
      <c r="MZ123" s="66"/>
    </row>
    <row r="124" spans="1:364" s="347" customFormat="1" ht="12.75">
      <c r="A124" s="830" t="s">
        <v>769</v>
      </c>
      <c r="HS124" s="836"/>
      <c r="HT124" s="836"/>
      <c r="HU124" s="836"/>
      <c r="HV124" s="836"/>
      <c r="HW124" s="836"/>
      <c r="HX124" s="836"/>
      <c r="HY124" s="836"/>
      <c r="HZ124" s="836"/>
      <c r="IA124" s="836"/>
      <c r="IB124" s="836"/>
      <c r="IC124" s="836"/>
      <c r="ID124" s="836"/>
      <c r="IE124" s="836"/>
      <c r="IF124" s="836"/>
      <c r="IG124" s="836"/>
      <c r="IH124" s="836"/>
      <c r="II124" s="836"/>
      <c r="IJ124" s="836"/>
      <c r="IK124" s="836"/>
      <c r="IL124" s="836"/>
      <c r="IM124" s="836"/>
      <c r="IN124" s="836"/>
      <c r="IO124" s="836"/>
      <c r="IP124" s="836"/>
      <c r="IQ124" s="836"/>
      <c r="IR124" s="836"/>
      <c r="IS124" s="836"/>
      <c r="IT124" s="836"/>
      <c r="IU124" s="836"/>
      <c r="IV124" s="836"/>
      <c r="IW124" s="836"/>
      <c r="IX124" s="836"/>
      <c r="IY124" s="836"/>
      <c r="IZ124" s="836"/>
      <c r="JA124" s="836"/>
      <c r="JB124" s="836"/>
      <c r="JC124" s="836"/>
      <c r="JD124" s="836"/>
      <c r="JE124" s="836"/>
      <c r="JF124" s="836"/>
      <c r="JG124" s="836"/>
      <c r="JH124" s="836"/>
      <c r="JI124" s="836"/>
      <c r="JJ124" s="836"/>
      <c r="JK124" s="836"/>
      <c r="JL124" s="836"/>
      <c r="JM124" s="836"/>
      <c r="JN124" s="836"/>
      <c r="JO124" s="836"/>
      <c r="JP124" s="836"/>
      <c r="JQ124" s="836"/>
      <c r="JR124" s="836"/>
      <c r="JS124" s="836"/>
      <c r="JT124" s="836"/>
      <c r="JU124" s="836"/>
      <c r="JV124" s="836"/>
      <c r="JW124" s="836"/>
      <c r="JX124" s="836"/>
      <c r="JY124" s="836"/>
      <c r="JZ124" s="836"/>
      <c r="KA124" s="836"/>
      <c r="KB124" s="836"/>
      <c r="KC124" s="836"/>
      <c r="KD124" s="836"/>
      <c r="KE124" s="836"/>
      <c r="KF124" s="836"/>
      <c r="KG124" s="836"/>
      <c r="KH124" s="836"/>
      <c r="KI124" s="836"/>
      <c r="KJ124" s="836"/>
      <c r="KK124" s="836"/>
      <c r="KL124" s="836"/>
      <c r="KM124" s="836"/>
      <c r="KN124" s="1200"/>
      <c r="KO124" s="836"/>
      <c r="KP124" s="836"/>
      <c r="KQ124" s="836"/>
      <c r="KR124" s="836"/>
      <c r="KS124" s="836"/>
      <c r="KT124" s="836"/>
      <c r="KU124" s="836"/>
      <c r="KV124" s="836"/>
      <c r="KW124" s="836"/>
      <c r="KX124" s="836"/>
      <c r="KY124" s="836"/>
      <c r="KZ124" s="836"/>
      <c r="LA124" s="836"/>
      <c r="LB124" s="836"/>
      <c r="LC124" s="836"/>
      <c r="LD124" s="836"/>
      <c r="LE124" s="836"/>
      <c r="LF124" s="836"/>
      <c r="LG124" s="836"/>
      <c r="LH124" s="836"/>
      <c r="LI124" s="836"/>
      <c r="LJ124" s="836"/>
      <c r="LK124" s="836"/>
      <c r="LL124" s="836"/>
      <c r="LM124" s="836"/>
      <c r="LN124" s="836"/>
      <c r="LO124" s="836"/>
      <c r="LP124" s="836"/>
      <c r="LQ124" s="836"/>
      <c r="LR124" s="836"/>
      <c r="LS124" s="836"/>
      <c r="LT124" s="836"/>
      <c r="LU124" s="836"/>
      <c r="LV124" s="836"/>
      <c r="LW124" s="836"/>
      <c r="LX124" s="836"/>
      <c r="LY124" s="836"/>
      <c r="LZ124" s="836"/>
      <c r="MA124" s="836"/>
      <c r="MB124" s="836"/>
      <c r="MC124" s="836"/>
      <c r="MD124" s="836"/>
      <c r="ME124" s="836"/>
      <c r="MF124" s="836"/>
      <c r="MG124" s="836"/>
      <c r="MH124" s="836"/>
      <c r="MI124" s="836"/>
      <c r="MJ124" s="836"/>
      <c r="MK124" s="836"/>
      <c r="ML124" s="836"/>
      <c r="MM124" s="836"/>
      <c r="MN124" s="836"/>
      <c r="MO124" s="836"/>
      <c r="MP124" s="836"/>
      <c r="MQ124" s="836"/>
      <c r="MR124" s="836"/>
      <c r="MS124" s="836"/>
      <c r="MT124" s="836"/>
      <c r="MU124" s="836"/>
      <c r="MV124" s="836"/>
      <c r="MW124" s="836"/>
      <c r="MX124" s="836"/>
      <c r="MY124" s="836"/>
      <c r="MZ124" s="836"/>
    </row>
    <row r="125" spans="1:364" ht="12.75">
      <c r="A125" s="53" t="s">
        <v>788</v>
      </c>
      <c r="EE125" s="56"/>
      <c r="HS125" s="66"/>
      <c r="HT125" s="66"/>
      <c r="HU125" s="66"/>
      <c r="HV125" s="66"/>
      <c r="HW125" s="66"/>
      <c r="HX125" s="66"/>
      <c r="HY125" s="66"/>
      <c r="HZ125" s="66"/>
      <c r="IA125" s="66"/>
      <c r="IB125" s="66"/>
      <c r="IC125" s="66"/>
      <c r="ID125" s="66"/>
      <c r="IE125" s="66"/>
      <c r="IF125" s="66"/>
      <c r="IG125" s="66"/>
      <c r="IH125" s="66"/>
      <c r="II125" s="66"/>
      <c r="IJ125" s="66"/>
      <c r="IK125" s="66"/>
      <c r="IL125" s="66"/>
      <c r="IM125" s="66"/>
      <c r="IN125" s="66"/>
      <c r="IO125" s="66"/>
      <c r="IP125" s="66"/>
      <c r="IQ125" s="66"/>
      <c r="IR125" s="66"/>
      <c r="IS125" s="66"/>
      <c r="IT125" s="66"/>
      <c r="IU125" s="66"/>
      <c r="IV125" s="66"/>
      <c r="IW125" s="66"/>
      <c r="IX125" s="66"/>
      <c r="IY125" s="66"/>
      <c r="IZ125" s="66"/>
      <c r="JA125" s="66"/>
      <c r="JB125" s="66"/>
      <c r="JC125" s="66"/>
      <c r="JD125" s="66"/>
      <c r="JE125" s="66"/>
      <c r="JF125" s="66"/>
      <c r="JG125" s="66"/>
      <c r="JH125" s="66"/>
      <c r="JI125" s="66"/>
      <c r="JJ125" s="66"/>
      <c r="JK125" s="66"/>
      <c r="JL125" s="66"/>
      <c r="JM125" s="66"/>
      <c r="JN125" s="66"/>
      <c r="JO125" s="66"/>
      <c r="JP125" s="66"/>
      <c r="JQ125" s="66"/>
      <c r="JR125" s="66"/>
      <c r="JS125" s="66"/>
      <c r="JT125" s="66"/>
      <c r="JU125" s="66"/>
      <c r="JV125" s="66"/>
      <c r="JW125" s="66"/>
      <c r="JX125" s="66"/>
      <c r="JY125" s="66"/>
      <c r="JZ125" s="66"/>
      <c r="KA125" s="66"/>
      <c r="KB125" s="66"/>
      <c r="KC125" s="66"/>
      <c r="KD125" s="66"/>
      <c r="KE125" s="66"/>
      <c r="KF125" s="66"/>
      <c r="KG125" s="66"/>
      <c r="KH125" s="66"/>
      <c r="KI125" s="66"/>
      <c r="KJ125" s="66"/>
      <c r="KK125" s="66"/>
      <c r="KL125" s="66"/>
      <c r="KM125" s="66"/>
      <c r="KN125" s="1197"/>
      <c r="KO125" s="66"/>
      <c r="KP125" s="66"/>
      <c r="KQ125" s="66"/>
      <c r="KR125" s="66"/>
      <c r="KS125" s="66"/>
      <c r="KT125" s="66"/>
      <c r="KU125" s="66"/>
      <c r="KV125" s="66"/>
      <c r="KW125" s="66"/>
      <c r="KX125" s="66"/>
      <c r="KY125" s="66"/>
      <c r="KZ125" s="66"/>
      <c r="LA125" s="66"/>
      <c r="LB125" s="66"/>
      <c r="LC125" s="66"/>
      <c r="LD125" s="66"/>
      <c r="LE125" s="66"/>
      <c r="LF125" s="66"/>
      <c r="LG125" s="66"/>
      <c r="LH125" s="66"/>
      <c r="LI125" s="66"/>
      <c r="LJ125" s="66"/>
      <c r="LK125" s="66"/>
      <c r="LL125" s="66"/>
      <c r="LM125" s="66"/>
      <c r="LN125" s="66"/>
      <c r="LO125" s="66"/>
      <c r="LP125" s="66"/>
      <c r="LQ125" s="66"/>
      <c r="LR125" s="66"/>
      <c r="LS125" s="66"/>
      <c r="LT125" s="66"/>
      <c r="LU125" s="66"/>
      <c r="LV125" s="66"/>
      <c r="LW125" s="66"/>
      <c r="LX125" s="66"/>
      <c r="LY125" s="66"/>
      <c r="LZ125" s="66"/>
      <c r="MA125" s="66"/>
      <c r="MB125" s="66"/>
      <c r="MC125" s="66"/>
      <c r="MD125" s="66"/>
      <c r="ME125" s="66"/>
      <c r="MF125" s="66"/>
      <c r="MG125" s="66"/>
      <c r="MH125" s="66"/>
      <c r="MI125" s="66"/>
      <c r="MJ125" s="66"/>
      <c r="MK125" s="66"/>
      <c r="ML125" s="66"/>
      <c r="MM125" s="66"/>
      <c r="MN125" s="66"/>
      <c r="MO125" s="66"/>
      <c r="MP125" s="66"/>
      <c r="MQ125" s="66"/>
      <c r="MR125" s="66"/>
      <c r="MS125" s="66"/>
      <c r="MT125" s="66"/>
      <c r="MU125" s="66"/>
      <c r="MV125" s="66"/>
      <c r="MW125" s="66"/>
      <c r="MX125" s="66"/>
      <c r="MY125" s="66"/>
      <c r="MZ125" s="66"/>
    </row>
    <row r="126" spans="1:364" s="348" customFormat="1" ht="12.75">
      <c r="A126" s="831" t="s">
        <v>771</v>
      </c>
      <c r="HS126" s="837"/>
      <c r="HT126" s="837"/>
      <c r="HU126" s="837"/>
      <c r="HV126" s="837"/>
      <c r="HW126" s="837"/>
      <c r="HX126" s="837"/>
      <c r="HY126" s="837"/>
      <c r="HZ126" s="837"/>
      <c r="IA126" s="837"/>
      <c r="IB126" s="837"/>
      <c r="IC126" s="837"/>
      <c r="ID126" s="837"/>
      <c r="IE126" s="837"/>
      <c r="IF126" s="837"/>
      <c r="IG126" s="837"/>
      <c r="IH126" s="837"/>
      <c r="II126" s="837"/>
      <c r="IJ126" s="837"/>
      <c r="IK126" s="837"/>
      <c r="IL126" s="837"/>
      <c r="IM126" s="837"/>
      <c r="IN126" s="837"/>
      <c r="IO126" s="837"/>
      <c r="IP126" s="837"/>
      <c r="IQ126" s="837"/>
      <c r="IR126" s="837"/>
      <c r="IS126" s="837"/>
      <c r="IT126" s="837"/>
      <c r="IU126" s="837"/>
      <c r="IV126" s="837"/>
      <c r="IW126" s="837"/>
      <c r="IX126" s="837"/>
      <c r="IY126" s="837"/>
      <c r="IZ126" s="837"/>
      <c r="JA126" s="837"/>
      <c r="JB126" s="837"/>
      <c r="JC126" s="837"/>
      <c r="JD126" s="837"/>
      <c r="JE126" s="837"/>
      <c r="JF126" s="837"/>
      <c r="JG126" s="837"/>
      <c r="JH126" s="837"/>
      <c r="JI126" s="837"/>
      <c r="JJ126" s="837"/>
      <c r="JK126" s="837"/>
      <c r="JL126" s="837"/>
      <c r="JM126" s="837"/>
      <c r="JN126" s="837"/>
      <c r="JO126" s="837"/>
      <c r="JP126" s="837"/>
      <c r="JQ126" s="837"/>
      <c r="JR126" s="837"/>
      <c r="JS126" s="837"/>
      <c r="JT126" s="837"/>
      <c r="JU126" s="837"/>
      <c r="JV126" s="837"/>
      <c r="JW126" s="837"/>
      <c r="JX126" s="837"/>
      <c r="JY126" s="837"/>
      <c r="JZ126" s="837"/>
      <c r="KA126" s="837"/>
      <c r="KB126" s="837"/>
      <c r="KC126" s="837"/>
      <c r="KD126" s="837"/>
      <c r="KE126" s="837"/>
      <c r="KF126" s="837"/>
      <c r="KG126" s="837"/>
      <c r="KH126" s="837"/>
      <c r="KI126" s="837"/>
      <c r="KJ126" s="837"/>
      <c r="KK126" s="837"/>
      <c r="KL126" s="837"/>
      <c r="KM126" s="837"/>
      <c r="KN126" s="1200"/>
      <c r="KO126" s="837"/>
      <c r="KP126" s="837"/>
      <c r="KQ126" s="837"/>
      <c r="KR126" s="837"/>
      <c r="KS126" s="837"/>
      <c r="KT126" s="837"/>
      <c r="KU126" s="837"/>
      <c r="KV126" s="837"/>
      <c r="KW126" s="837"/>
      <c r="KX126" s="837"/>
      <c r="KY126" s="837"/>
      <c r="KZ126" s="837"/>
      <c r="LA126" s="837"/>
      <c r="LB126" s="837"/>
      <c r="LC126" s="837"/>
      <c r="LD126" s="837"/>
      <c r="LE126" s="837"/>
      <c r="LF126" s="837"/>
      <c r="LG126" s="837"/>
      <c r="LH126" s="837"/>
      <c r="LI126" s="837"/>
      <c r="LJ126" s="837"/>
      <c r="LK126" s="837"/>
      <c r="LL126" s="837"/>
      <c r="LM126" s="837"/>
      <c r="LN126" s="837"/>
      <c r="LO126" s="837"/>
      <c r="LP126" s="837"/>
      <c r="LQ126" s="837"/>
      <c r="LR126" s="837"/>
      <c r="LS126" s="837"/>
      <c r="LT126" s="837"/>
      <c r="LU126" s="837"/>
      <c r="LV126" s="837"/>
      <c r="LW126" s="837"/>
      <c r="LX126" s="837"/>
      <c r="LY126" s="837"/>
      <c r="LZ126" s="837"/>
      <c r="MA126" s="837"/>
      <c r="MB126" s="837"/>
      <c r="MC126" s="837"/>
      <c r="MD126" s="837"/>
      <c r="ME126" s="837"/>
      <c r="MF126" s="837"/>
      <c r="MG126" s="837"/>
      <c r="MH126" s="837"/>
      <c r="MI126" s="837"/>
      <c r="MJ126" s="837"/>
      <c r="MK126" s="837"/>
      <c r="ML126" s="837"/>
      <c r="MM126" s="837"/>
      <c r="MN126" s="837"/>
      <c r="MO126" s="837"/>
      <c r="MP126" s="837"/>
      <c r="MQ126" s="837"/>
      <c r="MR126" s="837"/>
      <c r="MS126" s="837"/>
      <c r="MT126" s="837"/>
      <c r="MU126" s="837"/>
      <c r="MV126" s="837"/>
      <c r="MW126" s="837"/>
      <c r="MX126" s="837"/>
      <c r="MY126" s="837"/>
      <c r="MZ126" s="837"/>
    </row>
    <row r="127" spans="1:364" ht="12.75">
      <c r="A127" s="53" t="s">
        <v>789</v>
      </c>
      <c r="EE127" s="56"/>
      <c r="HS127" s="66"/>
      <c r="HT127" s="66"/>
      <c r="HU127" s="66"/>
      <c r="HV127" s="66"/>
      <c r="HW127" s="66"/>
      <c r="HX127" s="66"/>
      <c r="HY127" s="66"/>
      <c r="HZ127" s="66"/>
      <c r="IA127" s="66"/>
      <c r="IB127" s="66"/>
      <c r="IC127" s="66"/>
      <c r="ID127" s="66"/>
      <c r="IE127" s="66"/>
      <c r="IF127" s="66"/>
      <c r="IG127" s="66"/>
      <c r="IH127" s="66"/>
      <c r="II127" s="66"/>
      <c r="IJ127" s="66"/>
      <c r="IK127" s="66"/>
      <c r="IL127" s="66"/>
      <c r="IM127" s="66"/>
      <c r="IN127" s="66"/>
      <c r="IO127" s="66"/>
      <c r="IP127" s="66"/>
      <c r="IQ127" s="66"/>
      <c r="IR127" s="66"/>
      <c r="IS127" s="66"/>
      <c r="IT127" s="66"/>
      <c r="IU127" s="66"/>
      <c r="IV127" s="66"/>
      <c r="IW127" s="66"/>
      <c r="IX127" s="66"/>
      <c r="IY127" s="66"/>
      <c r="IZ127" s="66"/>
      <c r="JA127" s="66"/>
      <c r="JB127" s="66"/>
      <c r="JC127" s="66"/>
      <c r="JD127" s="66"/>
      <c r="JE127" s="66"/>
      <c r="JF127" s="66"/>
      <c r="JG127" s="66"/>
      <c r="JH127" s="66"/>
      <c r="JI127" s="66"/>
      <c r="JJ127" s="66"/>
      <c r="JK127" s="66"/>
      <c r="JL127" s="66"/>
      <c r="JM127" s="66"/>
      <c r="JN127" s="66"/>
      <c r="JO127" s="66"/>
      <c r="JP127" s="66"/>
      <c r="JQ127" s="66"/>
      <c r="JR127" s="66"/>
      <c r="JS127" s="66"/>
      <c r="JT127" s="66"/>
      <c r="JU127" s="66"/>
      <c r="JV127" s="66"/>
      <c r="JW127" s="66"/>
      <c r="JX127" s="66"/>
      <c r="JY127" s="66"/>
      <c r="JZ127" s="66"/>
      <c r="KA127" s="66"/>
      <c r="KB127" s="66"/>
      <c r="KC127" s="66"/>
      <c r="KD127" s="66"/>
      <c r="KE127" s="66"/>
      <c r="KF127" s="66"/>
      <c r="KG127" s="66"/>
      <c r="KH127" s="66"/>
      <c r="KI127" s="66"/>
      <c r="KJ127" s="66"/>
      <c r="KK127" s="66"/>
      <c r="KL127" s="66"/>
      <c r="KM127" s="66"/>
      <c r="KN127" s="1197"/>
      <c r="KO127" s="66"/>
      <c r="KP127" s="66"/>
      <c r="KQ127" s="66"/>
      <c r="KR127" s="66"/>
      <c r="KS127" s="66"/>
      <c r="KT127" s="66"/>
      <c r="KU127" s="66"/>
      <c r="KV127" s="66"/>
      <c r="KW127" s="66"/>
      <c r="KX127" s="66"/>
      <c r="KY127" s="66"/>
      <c r="KZ127" s="66"/>
      <c r="LA127" s="66"/>
      <c r="LB127" s="66"/>
      <c r="LC127" s="66"/>
      <c r="LD127" s="66"/>
      <c r="LE127" s="66"/>
      <c r="LF127" s="66"/>
      <c r="LG127" s="66"/>
      <c r="LH127" s="66"/>
      <c r="LI127" s="66"/>
      <c r="LJ127" s="66"/>
      <c r="LK127" s="66"/>
      <c r="LL127" s="66"/>
      <c r="LM127" s="66"/>
      <c r="LN127" s="66"/>
      <c r="LO127" s="66"/>
      <c r="LP127" s="66"/>
      <c r="LQ127" s="66"/>
      <c r="LR127" s="66"/>
      <c r="LS127" s="66"/>
      <c r="LT127" s="66"/>
      <c r="LU127" s="66"/>
      <c r="LV127" s="66"/>
      <c r="LW127" s="66"/>
      <c r="LX127" s="66"/>
      <c r="LY127" s="66"/>
      <c r="LZ127" s="66"/>
      <c r="MA127" s="66"/>
      <c r="MB127" s="66"/>
      <c r="MC127" s="66"/>
      <c r="MD127" s="66"/>
      <c r="ME127" s="66"/>
      <c r="MF127" s="66"/>
      <c r="MG127" s="66"/>
      <c r="MH127" s="66"/>
      <c r="MI127" s="66"/>
      <c r="MJ127" s="66"/>
      <c r="MK127" s="66"/>
      <c r="ML127" s="66"/>
      <c r="MM127" s="66"/>
      <c r="MN127" s="66"/>
      <c r="MO127" s="66"/>
      <c r="MP127" s="66"/>
      <c r="MQ127" s="66"/>
      <c r="MR127" s="66"/>
      <c r="MS127" s="66"/>
      <c r="MT127" s="66"/>
      <c r="MU127" s="66"/>
      <c r="MV127" s="66"/>
      <c r="MW127" s="66"/>
      <c r="MX127" s="66"/>
      <c r="MY127" s="66"/>
      <c r="MZ127" s="66"/>
    </row>
    <row r="128" spans="1:364" ht="12.75">
      <c r="A128" s="53" t="s">
        <v>773</v>
      </c>
      <c r="EE128" s="56"/>
      <c r="HS128" s="66"/>
      <c r="HT128" s="66"/>
      <c r="HU128" s="66"/>
      <c r="HV128" s="66"/>
      <c r="HW128" s="66"/>
      <c r="HX128" s="66"/>
      <c r="HY128" s="66"/>
      <c r="HZ128" s="66"/>
      <c r="IA128" s="66"/>
      <c r="IB128" s="66"/>
      <c r="IC128" s="66"/>
      <c r="ID128" s="66"/>
      <c r="IE128" s="66"/>
      <c r="IF128" s="66"/>
      <c r="IG128" s="66"/>
      <c r="IH128" s="66"/>
      <c r="II128" s="66"/>
      <c r="IJ128" s="66"/>
      <c r="IK128" s="66"/>
      <c r="IL128" s="66"/>
      <c r="IM128" s="66"/>
      <c r="IN128" s="66"/>
      <c r="IO128" s="66"/>
      <c r="IP128" s="66"/>
      <c r="IQ128" s="66"/>
      <c r="IR128" s="66"/>
      <c r="IS128" s="66"/>
      <c r="IT128" s="66"/>
      <c r="IU128" s="66"/>
      <c r="IV128" s="66"/>
      <c r="IW128" s="66"/>
      <c r="IX128" s="66"/>
      <c r="IY128" s="66"/>
      <c r="IZ128" s="66"/>
      <c r="JA128" s="66"/>
      <c r="JB128" s="66"/>
      <c r="JC128" s="66"/>
      <c r="JD128" s="66"/>
      <c r="JE128" s="66"/>
      <c r="JF128" s="66"/>
      <c r="JG128" s="66"/>
      <c r="JH128" s="66"/>
      <c r="JI128" s="66"/>
      <c r="JJ128" s="66"/>
      <c r="JK128" s="66"/>
      <c r="JL128" s="66"/>
      <c r="JM128" s="66"/>
      <c r="JN128" s="66"/>
      <c r="JO128" s="66"/>
      <c r="JP128" s="66"/>
      <c r="JQ128" s="66"/>
      <c r="JR128" s="66"/>
      <c r="JS128" s="66"/>
      <c r="JT128" s="66"/>
      <c r="JU128" s="66"/>
      <c r="JV128" s="66"/>
      <c r="JW128" s="66"/>
      <c r="JX128" s="66"/>
      <c r="JY128" s="66"/>
      <c r="JZ128" s="66"/>
      <c r="KA128" s="66"/>
      <c r="KB128" s="66"/>
      <c r="KC128" s="66"/>
      <c r="KD128" s="66"/>
      <c r="KE128" s="66"/>
      <c r="KF128" s="66"/>
      <c r="KG128" s="66"/>
      <c r="KH128" s="66"/>
      <c r="KI128" s="66"/>
      <c r="KJ128" s="66"/>
      <c r="KK128" s="66"/>
      <c r="KL128" s="66"/>
      <c r="KM128" s="66"/>
      <c r="KN128" s="1197"/>
      <c r="KO128" s="66"/>
      <c r="KP128" s="66"/>
      <c r="KQ128" s="66"/>
      <c r="KR128" s="66"/>
      <c r="KS128" s="66"/>
      <c r="KT128" s="66"/>
      <c r="KU128" s="66"/>
      <c r="KV128" s="66"/>
      <c r="KW128" s="66"/>
      <c r="KX128" s="66"/>
      <c r="KY128" s="66"/>
      <c r="KZ128" s="66"/>
      <c r="LA128" s="66"/>
      <c r="LB128" s="66"/>
      <c r="LC128" s="66"/>
      <c r="LD128" s="66"/>
      <c r="LE128" s="66"/>
      <c r="LF128" s="66"/>
      <c r="LG128" s="66"/>
      <c r="LH128" s="66"/>
      <c r="LI128" s="66"/>
      <c r="LJ128" s="66"/>
      <c r="LK128" s="66"/>
      <c r="LL128" s="66"/>
      <c r="LM128" s="66"/>
      <c r="LN128" s="66"/>
      <c r="LO128" s="66"/>
      <c r="LP128" s="66"/>
      <c r="LQ128" s="66"/>
      <c r="LR128" s="66"/>
      <c r="LS128" s="66"/>
      <c r="LT128" s="66"/>
      <c r="LU128" s="66"/>
      <c r="LV128" s="66"/>
      <c r="LW128" s="66"/>
      <c r="LX128" s="66"/>
      <c r="LY128" s="66"/>
      <c r="LZ128" s="66"/>
      <c r="MA128" s="66"/>
      <c r="MB128" s="66"/>
      <c r="MC128" s="66"/>
      <c r="MD128" s="66"/>
      <c r="ME128" s="66"/>
      <c r="MF128" s="66"/>
      <c r="MG128" s="66"/>
      <c r="MH128" s="66"/>
      <c r="MI128" s="66"/>
      <c r="MJ128" s="66"/>
      <c r="MK128" s="66"/>
      <c r="ML128" s="66"/>
      <c r="MM128" s="66"/>
      <c r="MN128" s="66"/>
      <c r="MO128" s="66"/>
      <c r="MP128" s="66"/>
      <c r="MQ128" s="66"/>
      <c r="MR128" s="66"/>
      <c r="MS128" s="66"/>
      <c r="MT128" s="66"/>
      <c r="MU128" s="66"/>
      <c r="MV128" s="66"/>
      <c r="MW128" s="66"/>
      <c r="MX128" s="66"/>
      <c r="MY128" s="66"/>
      <c r="MZ128" s="66"/>
    </row>
    <row r="129" spans="1:364" ht="12.75">
      <c r="A129" s="53" t="s">
        <v>790</v>
      </c>
      <c r="EE129" s="56"/>
      <c r="HS129" s="66"/>
      <c r="HT129" s="66"/>
      <c r="HU129" s="66"/>
      <c r="HV129" s="66"/>
      <c r="HW129" s="66"/>
      <c r="HX129" s="66"/>
      <c r="HY129" s="66"/>
      <c r="HZ129" s="66"/>
      <c r="IA129" s="66"/>
      <c r="IB129" s="66"/>
      <c r="IC129" s="66"/>
      <c r="ID129" s="66"/>
      <c r="IE129" s="66"/>
      <c r="IF129" s="66"/>
      <c r="IG129" s="66"/>
      <c r="IH129" s="66"/>
      <c r="II129" s="66"/>
      <c r="IJ129" s="66"/>
      <c r="IK129" s="66"/>
      <c r="IL129" s="66"/>
      <c r="IM129" s="66"/>
      <c r="IN129" s="66"/>
      <c r="IO129" s="66"/>
      <c r="IP129" s="66"/>
      <c r="IQ129" s="66"/>
      <c r="IR129" s="66"/>
      <c r="IS129" s="66"/>
      <c r="IT129" s="66"/>
      <c r="IU129" s="66"/>
      <c r="IV129" s="66"/>
      <c r="IW129" s="66"/>
      <c r="IX129" s="66"/>
      <c r="IY129" s="66"/>
      <c r="IZ129" s="66"/>
      <c r="JA129" s="66"/>
      <c r="JB129" s="66"/>
      <c r="JC129" s="66"/>
      <c r="JD129" s="66"/>
      <c r="JE129" s="66"/>
      <c r="JF129" s="66"/>
      <c r="JG129" s="66"/>
      <c r="JH129" s="66"/>
      <c r="JI129" s="66"/>
      <c r="JJ129" s="66"/>
      <c r="JK129" s="66"/>
      <c r="JL129" s="66"/>
      <c r="JM129" s="66"/>
      <c r="JN129" s="66"/>
      <c r="JO129" s="66"/>
      <c r="JP129" s="66"/>
      <c r="JQ129" s="66"/>
      <c r="JR129" s="66"/>
      <c r="JS129" s="66"/>
      <c r="JT129" s="66"/>
      <c r="JU129" s="66"/>
      <c r="JV129" s="66"/>
      <c r="JW129" s="66"/>
      <c r="JX129" s="66"/>
      <c r="JY129" s="66"/>
      <c r="JZ129" s="66"/>
      <c r="KA129" s="66"/>
      <c r="KB129" s="66"/>
      <c r="KC129" s="66"/>
      <c r="KD129" s="66"/>
      <c r="KE129" s="66"/>
      <c r="KF129" s="66"/>
      <c r="KG129" s="66"/>
      <c r="KH129" s="66"/>
      <c r="KI129" s="66"/>
      <c r="KJ129" s="66"/>
      <c r="KK129" s="66"/>
      <c r="KL129" s="66"/>
      <c r="KM129" s="66"/>
      <c r="KN129" s="1197"/>
      <c r="KO129" s="66"/>
      <c r="KP129" s="66"/>
      <c r="KQ129" s="66"/>
      <c r="KR129" s="66"/>
      <c r="KS129" s="66"/>
      <c r="KT129" s="66"/>
      <c r="KU129" s="66"/>
      <c r="KV129" s="66"/>
      <c r="KW129" s="66"/>
      <c r="KX129" s="66"/>
      <c r="KY129" s="66"/>
      <c r="KZ129" s="66"/>
      <c r="LA129" s="66"/>
      <c r="LB129" s="66"/>
      <c r="LC129" s="66"/>
      <c r="LD129" s="66"/>
      <c r="LE129" s="66"/>
      <c r="LF129" s="66"/>
      <c r="LG129" s="66"/>
      <c r="LH129" s="66"/>
      <c r="LI129" s="66"/>
      <c r="LJ129" s="66"/>
      <c r="LK129" s="66"/>
      <c r="LL129" s="66"/>
      <c r="LM129" s="66"/>
      <c r="LN129" s="66"/>
      <c r="LO129" s="66"/>
      <c r="LP129" s="66"/>
      <c r="LQ129" s="66"/>
      <c r="LR129" s="66"/>
      <c r="LS129" s="66"/>
      <c r="LT129" s="66"/>
      <c r="LU129" s="66"/>
      <c r="LV129" s="66"/>
      <c r="LW129" s="66"/>
      <c r="LX129" s="66"/>
      <c r="LY129" s="66"/>
      <c r="LZ129" s="66"/>
      <c r="MA129" s="66"/>
      <c r="MB129" s="66"/>
      <c r="MC129" s="66"/>
      <c r="MD129" s="66"/>
      <c r="ME129" s="66"/>
      <c r="MF129" s="66"/>
      <c r="MG129" s="66"/>
      <c r="MH129" s="66"/>
      <c r="MI129" s="66"/>
      <c r="MJ129" s="66"/>
      <c r="MK129" s="66"/>
      <c r="ML129" s="66"/>
      <c r="MM129" s="66"/>
      <c r="MN129" s="66"/>
      <c r="MO129" s="66"/>
      <c r="MP129" s="66"/>
      <c r="MQ129" s="66"/>
      <c r="MR129" s="66"/>
      <c r="MS129" s="66"/>
      <c r="MT129" s="66"/>
      <c r="MU129" s="66"/>
      <c r="MV129" s="66"/>
      <c r="MW129" s="66"/>
      <c r="MX129" s="66"/>
      <c r="MY129" s="66"/>
      <c r="MZ129" s="66"/>
    </row>
    <row r="130" spans="1:364" ht="12.75">
      <c r="A130" s="829" t="s">
        <v>791</v>
      </c>
      <c r="EE130" s="56"/>
      <c r="HS130" s="66"/>
      <c r="HT130" s="66"/>
      <c r="HU130" s="66"/>
      <c r="HV130" s="66"/>
      <c r="HW130" s="66"/>
      <c r="HX130" s="66"/>
      <c r="HY130" s="66"/>
      <c r="HZ130" s="66"/>
      <c r="IA130" s="66"/>
      <c r="IB130" s="66"/>
      <c r="IC130" s="66"/>
      <c r="ID130" s="66"/>
      <c r="IE130" s="66"/>
      <c r="IF130" s="66"/>
      <c r="IG130" s="66"/>
      <c r="IH130" s="66"/>
      <c r="II130" s="66"/>
      <c r="IJ130" s="66"/>
      <c r="IK130" s="66"/>
      <c r="IL130" s="66"/>
      <c r="IM130" s="66"/>
      <c r="IN130" s="66"/>
      <c r="IO130" s="66"/>
      <c r="IP130" s="66"/>
      <c r="IQ130" s="66"/>
      <c r="IR130" s="66"/>
      <c r="IS130" s="66"/>
      <c r="IT130" s="66"/>
      <c r="IU130" s="66"/>
      <c r="IV130" s="66"/>
      <c r="IW130" s="66"/>
      <c r="IX130" s="66"/>
      <c r="IY130" s="66"/>
      <c r="IZ130" s="66"/>
      <c r="JA130" s="66"/>
      <c r="JB130" s="66"/>
      <c r="JC130" s="66"/>
      <c r="JD130" s="66"/>
      <c r="JE130" s="66"/>
      <c r="JF130" s="66"/>
      <c r="JG130" s="66"/>
      <c r="JH130" s="66"/>
      <c r="JI130" s="66"/>
      <c r="JJ130" s="66"/>
      <c r="JK130" s="66"/>
      <c r="JL130" s="66"/>
      <c r="JM130" s="66"/>
      <c r="JN130" s="66"/>
      <c r="JO130" s="66"/>
      <c r="JP130" s="66"/>
      <c r="JQ130" s="66"/>
      <c r="JR130" s="66"/>
      <c r="JS130" s="66"/>
      <c r="JT130" s="66"/>
      <c r="JU130" s="66"/>
      <c r="JV130" s="66"/>
      <c r="JW130" s="66"/>
      <c r="JX130" s="66"/>
      <c r="JY130" s="66"/>
      <c r="JZ130" s="66"/>
      <c r="KA130" s="66"/>
      <c r="KB130" s="66"/>
      <c r="KC130" s="66"/>
      <c r="KD130" s="66"/>
      <c r="KE130" s="66"/>
      <c r="KF130" s="66"/>
      <c r="KG130" s="66"/>
      <c r="KH130" s="66"/>
      <c r="KI130" s="66"/>
      <c r="KJ130" s="66"/>
      <c r="KK130" s="66"/>
      <c r="KL130" s="66"/>
      <c r="KM130" s="66"/>
      <c r="KN130" s="1197"/>
      <c r="KO130" s="66"/>
      <c r="KP130" s="66"/>
      <c r="KQ130" s="66"/>
      <c r="KR130" s="66"/>
      <c r="KS130" s="66"/>
      <c r="KT130" s="66"/>
      <c r="KU130" s="66"/>
      <c r="KV130" s="66"/>
      <c r="KW130" s="66"/>
      <c r="KX130" s="66"/>
      <c r="KY130" s="66"/>
      <c r="KZ130" s="66"/>
      <c r="LA130" s="66"/>
      <c r="LB130" s="66"/>
      <c r="LC130" s="66"/>
      <c r="LD130" s="66"/>
      <c r="LE130" s="66"/>
      <c r="LF130" s="66"/>
      <c r="LG130" s="66"/>
      <c r="LH130" s="66"/>
      <c r="LI130" s="66"/>
      <c r="LJ130" s="66"/>
      <c r="LK130" s="66"/>
      <c r="LL130" s="66"/>
      <c r="LM130" s="66"/>
      <c r="LN130" s="66"/>
      <c r="LO130" s="66"/>
      <c r="LP130" s="66"/>
      <c r="LQ130" s="66"/>
      <c r="LR130" s="66"/>
      <c r="LS130" s="66"/>
      <c r="LT130" s="66"/>
      <c r="LU130" s="66"/>
      <c r="LV130" s="66"/>
      <c r="LW130" s="66"/>
      <c r="LX130" s="66"/>
      <c r="LY130" s="66"/>
      <c r="LZ130" s="66"/>
      <c r="MA130" s="66"/>
      <c r="MB130" s="66"/>
      <c r="MC130" s="66"/>
      <c r="MD130" s="66"/>
      <c r="ME130" s="66"/>
      <c r="MF130" s="66"/>
      <c r="MG130" s="66"/>
      <c r="MH130" s="66"/>
      <c r="MI130" s="66"/>
      <c r="MJ130" s="66"/>
      <c r="MK130" s="66"/>
      <c r="ML130" s="66"/>
      <c r="MM130" s="66"/>
      <c r="MN130" s="66"/>
      <c r="MO130" s="66"/>
      <c r="MP130" s="66"/>
      <c r="MQ130" s="66"/>
      <c r="MR130" s="66"/>
      <c r="MS130" s="66"/>
      <c r="MT130" s="66"/>
      <c r="MU130" s="66"/>
      <c r="MV130" s="66"/>
      <c r="MW130" s="66"/>
      <c r="MX130" s="66"/>
      <c r="MY130" s="66"/>
      <c r="MZ130" s="66"/>
    </row>
    <row r="131" spans="1:364" ht="12.75">
      <c r="A131" s="53" t="s">
        <v>792</v>
      </c>
      <c r="EE131" s="56"/>
      <c r="HS131" s="66"/>
      <c r="HT131" s="66"/>
      <c r="HU131" s="66"/>
      <c r="HV131" s="66"/>
      <c r="HW131" s="66"/>
      <c r="HX131" s="66"/>
      <c r="HY131" s="66"/>
      <c r="HZ131" s="66"/>
      <c r="IA131" s="66"/>
      <c r="IB131" s="66"/>
      <c r="IC131" s="66"/>
      <c r="ID131" s="66"/>
      <c r="IE131" s="66"/>
      <c r="IF131" s="66"/>
      <c r="IG131" s="66"/>
      <c r="IH131" s="66"/>
      <c r="II131" s="66"/>
      <c r="IJ131" s="66"/>
      <c r="IK131" s="66"/>
      <c r="IL131" s="66"/>
      <c r="IM131" s="66"/>
      <c r="IN131" s="66"/>
      <c r="IO131" s="66"/>
      <c r="IP131" s="66"/>
      <c r="IQ131" s="66"/>
      <c r="IR131" s="66"/>
      <c r="IS131" s="66"/>
      <c r="IT131" s="66"/>
      <c r="IU131" s="66"/>
      <c r="IV131" s="66"/>
      <c r="IW131" s="66"/>
      <c r="IX131" s="66"/>
      <c r="IY131" s="66"/>
      <c r="IZ131" s="66"/>
      <c r="JA131" s="66"/>
      <c r="JB131" s="66"/>
      <c r="JC131" s="66"/>
      <c r="JD131" s="66"/>
      <c r="JE131" s="66"/>
      <c r="JF131" s="66"/>
      <c r="JG131" s="66"/>
      <c r="JH131" s="66"/>
      <c r="JI131" s="66"/>
      <c r="JJ131" s="66"/>
      <c r="JK131" s="66"/>
      <c r="JL131" s="66"/>
      <c r="JM131" s="66"/>
      <c r="JN131" s="66"/>
      <c r="JO131" s="66"/>
      <c r="JP131" s="66"/>
      <c r="JQ131" s="66"/>
      <c r="JR131" s="66"/>
      <c r="JS131" s="66"/>
      <c r="JT131" s="66"/>
      <c r="JU131" s="66"/>
      <c r="JV131" s="66"/>
      <c r="JW131" s="66"/>
      <c r="JX131" s="66"/>
      <c r="JY131" s="66"/>
      <c r="JZ131" s="66"/>
      <c r="KA131" s="66"/>
      <c r="KB131" s="66"/>
      <c r="KC131" s="66"/>
      <c r="KD131" s="66"/>
      <c r="KE131" s="66"/>
      <c r="KF131" s="66"/>
      <c r="KG131" s="66"/>
      <c r="KH131" s="66"/>
      <c r="KI131" s="66"/>
      <c r="KJ131" s="66"/>
      <c r="KK131" s="66"/>
      <c r="KL131" s="66"/>
      <c r="KM131" s="66"/>
      <c r="KN131" s="1197"/>
      <c r="KO131" s="66"/>
      <c r="KP131" s="66"/>
      <c r="KQ131" s="66"/>
      <c r="KR131" s="66"/>
      <c r="KS131" s="66"/>
      <c r="KT131" s="66"/>
      <c r="KU131" s="66"/>
      <c r="KV131" s="66"/>
      <c r="KW131" s="66"/>
      <c r="KX131" s="66"/>
      <c r="KY131" s="66"/>
      <c r="KZ131" s="66"/>
      <c r="LA131" s="66"/>
      <c r="LB131" s="66"/>
      <c r="LC131" s="66"/>
      <c r="LD131" s="66"/>
      <c r="LE131" s="66"/>
      <c r="LF131" s="66"/>
      <c r="LG131" s="66"/>
      <c r="LH131" s="66"/>
      <c r="LI131" s="66"/>
      <c r="LJ131" s="66"/>
      <c r="LK131" s="66"/>
      <c r="LL131" s="66"/>
      <c r="LM131" s="66"/>
      <c r="LN131" s="66"/>
      <c r="LO131" s="66"/>
      <c r="LP131" s="66"/>
      <c r="LQ131" s="66"/>
      <c r="LR131" s="66"/>
      <c r="LS131" s="66"/>
      <c r="LT131" s="66"/>
      <c r="LU131" s="66"/>
      <c r="LV131" s="66"/>
      <c r="LW131" s="66"/>
      <c r="LX131" s="66"/>
      <c r="LY131" s="66"/>
      <c r="LZ131" s="66"/>
      <c r="MA131" s="66"/>
      <c r="MB131" s="66"/>
      <c r="MC131" s="66"/>
      <c r="MD131" s="66"/>
      <c r="ME131" s="66"/>
      <c r="MF131" s="66"/>
      <c r="MG131" s="66"/>
      <c r="MH131" s="66"/>
      <c r="MI131" s="66"/>
      <c r="MJ131" s="66"/>
      <c r="MK131" s="66"/>
      <c r="ML131" s="66"/>
      <c r="MM131" s="66"/>
      <c r="MN131" s="66"/>
      <c r="MO131" s="66"/>
      <c r="MP131" s="66"/>
      <c r="MQ131" s="66"/>
      <c r="MR131" s="66"/>
      <c r="MS131" s="66"/>
      <c r="MT131" s="66"/>
      <c r="MU131" s="66"/>
      <c r="MV131" s="66"/>
      <c r="MW131" s="66"/>
      <c r="MX131" s="66"/>
      <c r="MY131" s="66"/>
      <c r="MZ131" s="66"/>
    </row>
    <row r="132" spans="1:364" s="347" customFormat="1" ht="12.75">
      <c r="A132" s="830" t="s">
        <v>769</v>
      </c>
      <c r="HS132" s="836"/>
      <c r="HT132" s="836"/>
      <c r="HU132" s="836"/>
      <c r="HV132" s="836"/>
      <c r="HW132" s="836"/>
      <c r="HX132" s="836"/>
      <c r="HY132" s="836"/>
      <c r="HZ132" s="836"/>
      <c r="IA132" s="836"/>
      <c r="IB132" s="836"/>
      <c r="IC132" s="836"/>
      <c r="ID132" s="836"/>
      <c r="IE132" s="836"/>
      <c r="IF132" s="836"/>
      <c r="IG132" s="836"/>
      <c r="IH132" s="836"/>
      <c r="II132" s="836"/>
      <c r="IJ132" s="836"/>
      <c r="IK132" s="836"/>
      <c r="IL132" s="836"/>
      <c r="IM132" s="836"/>
      <c r="IN132" s="836"/>
      <c r="IO132" s="836"/>
      <c r="IP132" s="836"/>
      <c r="IQ132" s="836"/>
      <c r="IR132" s="836"/>
      <c r="IS132" s="836"/>
      <c r="IT132" s="836"/>
      <c r="IU132" s="836"/>
      <c r="IV132" s="836"/>
      <c r="IW132" s="836"/>
      <c r="IX132" s="836"/>
      <c r="IY132" s="836"/>
      <c r="IZ132" s="836"/>
      <c r="JA132" s="836"/>
      <c r="JB132" s="836"/>
      <c r="JC132" s="836"/>
      <c r="JD132" s="836"/>
      <c r="JE132" s="836"/>
      <c r="JF132" s="836"/>
      <c r="JG132" s="836"/>
      <c r="JH132" s="836"/>
      <c r="JI132" s="836"/>
      <c r="JJ132" s="836"/>
      <c r="JK132" s="836"/>
      <c r="JL132" s="836"/>
      <c r="JM132" s="836"/>
      <c r="JN132" s="836"/>
      <c r="JO132" s="836"/>
      <c r="JP132" s="836"/>
      <c r="JQ132" s="836"/>
      <c r="JR132" s="836"/>
      <c r="JS132" s="836"/>
      <c r="JT132" s="836"/>
      <c r="JU132" s="836"/>
      <c r="JV132" s="836"/>
      <c r="JW132" s="836"/>
      <c r="JX132" s="836"/>
      <c r="JY132" s="836"/>
      <c r="JZ132" s="836"/>
      <c r="KA132" s="836"/>
      <c r="KB132" s="836"/>
      <c r="KC132" s="836"/>
      <c r="KD132" s="836"/>
      <c r="KE132" s="836"/>
      <c r="KF132" s="836"/>
      <c r="KG132" s="836"/>
      <c r="KH132" s="836"/>
      <c r="KI132" s="836"/>
      <c r="KJ132" s="836"/>
      <c r="KK132" s="836"/>
      <c r="KL132" s="836"/>
      <c r="KM132" s="836"/>
      <c r="KN132" s="1200"/>
      <c r="KO132" s="836"/>
      <c r="KP132" s="836"/>
      <c r="KQ132" s="836"/>
      <c r="KR132" s="836"/>
      <c r="KS132" s="836"/>
      <c r="KT132" s="836"/>
      <c r="KU132" s="836"/>
      <c r="KV132" s="836"/>
      <c r="KW132" s="836"/>
      <c r="KX132" s="836"/>
      <c r="KY132" s="836"/>
      <c r="KZ132" s="836"/>
      <c r="LA132" s="836"/>
      <c r="LB132" s="836"/>
      <c r="LC132" s="836"/>
      <c r="LD132" s="836"/>
      <c r="LE132" s="836"/>
      <c r="LF132" s="836"/>
      <c r="LG132" s="836"/>
      <c r="LH132" s="836"/>
      <c r="LI132" s="836"/>
      <c r="LJ132" s="836"/>
      <c r="LK132" s="836"/>
      <c r="LL132" s="836"/>
      <c r="LM132" s="836"/>
      <c r="LN132" s="836"/>
      <c r="LO132" s="836"/>
      <c r="LP132" s="836"/>
      <c r="LQ132" s="836"/>
      <c r="LR132" s="836"/>
      <c r="LS132" s="836"/>
      <c r="LT132" s="836"/>
      <c r="LU132" s="836"/>
      <c r="LV132" s="836"/>
      <c r="LW132" s="836"/>
      <c r="LX132" s="836"/>
      <c r="LY132" s="836"/>
      <c r="LZ132" s="836"/>
      <c r="MA132" s="836"/>
      <c r="MB132" s="836"/>
      <c r="MC132" s="836"/>
      <c r="MD132" s="836"/>
      <c r="ME132" s="836"/>
      <c r="MF132" s="836"/>
      <c r="MG132" s="836"/>
      <c r="MH132" s="836"/>
      <c r="MI132" s="836"/>
      <c r="MJ132" s="836"/>
      <c r="MK132" s="836"/>
      <c r="ML132" s="836"/>
      <c r="MM132" s="836"/>
      <c r="MN132" s="836"/>
      <c r="MO132" s="836"/>
      <c r="MP132" s="836"/>
      <c r="MQ132" s="836"/>
      <c r="MR132" s="836"/>
      <c r="MS132" s="836"/>
      <c r="MT132" s="836"/>
      <c r="MU132" s="836"/>
      <c r="MV132" s="836"/>
      <c r="MW132" s="836"/>
      <c r="MX132" s="836"/>
      <c r="MY132" s="836"/>
      <c r="MZ132" s="836"/>
    </row>
    <row r="133" spans="1:364" s="348" customFormat="1" ht="12.75">
      <c r="A133" s="831" t="s">
        <v>771</v>
      </c>
      <c r="HS133" s="837"/>
      <c r="HT133" s="837"/>
      <c r="HU133" s="837"/>
      <c r="HV133" s="837"/>
      <c r="HW133" s="837"/>
      <c r="HX133" s="837"/>
      <c r="HY133" s="837"/>
      <c r="HZ133" s="837"/>
      <c r="IA133" s="837"/>
      <c r="IB133" s="837"/>
      <c r="IC133" s="837"/>
      <c r="ID133" s="837"/>
      <c r="IE133" s="837"/>
      <c r="IF133" s="837"/>
      <c r="IG133" s="837"/>
      <c r="IH133" s="837"/>
      <c r="II133" s="837"/>
      <c r="IJ133" s="837"/>
      <c r="IK133" s="837"/>
      <c r="IL133" s="837"/>
      <c r="IM133" s="837"/>
      <c r="IN133" s="837"/>
      <c r="IO133" s="837"/>
      <c r="IP133" s="837"/>
      <c r="IQ133" s="837"/>
      <c r="IR133" s="837"/>
      <c r="IS133" s="837"/>
      <c r="IT133" s="837"/>
      <c r="IU133" s="837"/>
      <c r="IV133" s="837"/>
      <c r="IW133" s="837"/>
      <c r="IX133" s="837"/>
      <c r="IY133" s="837"/>
      <c r="IZ133" s="837"/>
      <c r="JA133" s="837"/>
      <c r="JB133" s="837"/>
      <c r="JC133" s="837"/>
      <c r="JD133" s="837"/>
      <c r="JE133" s="837"/>
      <c r="JF133" s="837"/>
      <c r="JG133" s="837"/>
      <c r="JH133" s="837"/>
      <c r="JI133" s="837"/>
      <c r="JJ133" s="837"/>
      <c r="JK133" s="837"/>
      <c r="JL133" s="837"/>
      <c r="JM133" s="837"/>
      <c r="JN133" s="837"/>
      <c r="JO133" s="837"/>
      <c r="JP133" s="837"/>
      <c r="JQ133" s="837"/>
      <c r="JR133" s="837"/>
      <c r="JS133" s="837"/>
      <c r="JT133" s="837"/>
      <c r="JU133" s="837"/>
      <c r="JV133" s="837"/>
      <c r="JW133" s="837"/>
      <c r="JX133" s="837"/>
      <c r="JY133" s="837"/>
      <c r="JZ133" s="837"/>
      <c r="KA133" s="837"/>
      <c r="KB133" s="837"/>
      <c r="KC133" s="837"/>
      <c r="KD133" s="837"/>
      <c r="KE133" s="837"/>
      <c r="KF133" s="837"/>
      <c r="KG133" s="837"/>
      <c r="KH133" s="837"/>
      <c r="KI133" s="837"/>
      <c r="KJ133" s="837"/>
      <c r="KK133" s="837"/>
      <c r="KL133" s="837"/>
      <c r="KM133" s="837"/>
      <c r="KN133" s="1200"/>
      <c r="KO133" s="837"/>
      <c r="KP133" s="837"/>
      <c r="KQ133" s="837"/>
      <c r="KR133" s="837"/>
      <c r="KS133" s="837"/>
      <c r="KT133" s="837"/>
      <c r="KU133" s="837"/>
      <c r="KV133" s="837"/>
      <c r="KW133" s="837"/>
      <c r="KX133" s="837"/>
      <c r="KY133" s="837"/>
      <c r="KZ133" s="837"/>
      <c r="LA133" s="837"/>
      <c r="LB133" s="837"/>
      <c r="LC133" s="837"/>
      <c r="LD133" s="837"/>
      <c r="LE133" s="837"/>
      <c r="LF133" s="837"/>
      <c r="LG133" s="837"/>
      <c r="LH133" s="837"/>
      <c r="LI133" s="837"/>
      <c r="LJ133" s="837"/>
      <c r="LK133" s="837"/>
      <c r="LL133" s="837"/>
      <c r="LM133" s="837"/>
      <c r="LN133" s="837"/>
      <c r="LO133" s="837"/>
      <c r="LP133" s="837"/>
      <c r="LQ133" s="837"/>
      <c r="LR133" s="837"/>
      <c r="LS133" s="837"/>
      <c r="LT133" s="837"/>
      <c r="LU133" s="837"/>
      <c r="LV133" s="837"/>
      <c r="LW133" s="837"/>
      <c r="LX133" s="837"/>
      <c r="LY133" s="837"/>
      <c r="LZ133" s="837"/>
      <c r="MA133" s="837"/>
      <c r="MB133" s="837"/>
      <c r="MC133" s="837"/>
      <c r="MD133" s="837"/>
      <c r="ME133" s="837"/>
      <c r="MF133" s="837"/>
      <c r="MG133" s="837"/>
      <c r="MH133" s="837"/>
      <c r="MI133" s="837"/>
      <c r="MJ133" s="837"/>
      <c r="MK133" s="837"/>
      <c r="ML133" s="837"/>
      <c r="MM133" s="837"/>
      <c r="MN133" s="837"/>
      <c r="MO133" s="837"/>
      <c r="MP133" s="837"/>
      <c r="MQ133" s="837"/>
      <c r="MR133" s="837"/>
      <c r="MS133" s="837"/>
      <c r="MT133" s="837"/>
      <c r="MU133" s="837"/>
      <c r="MV133" s="837"/>
      <c r="MW133" s="837"/>
      <c r="MX133" s="837"/>
      <c r="MY133" s="837"/>
      <c r="MZ133" s="837"/>
    </row>
    <row r="134" spans="1:364" ht="12.75">
      <c r="A134" s="53" t="s">
        <v>793</v>
      </c>
      <c r="EE134" s="56"/>
      <c r="HS134" s="66"/>
      <c r="HT134" s="66"/>
      <c r="HU134" s="66"/>
      <c r="HV134" s="66"/>
      <c r="HW134" s="66"/>
      <c r="HX134" s="66"/>
      <c r="HY134" s="66"/>
      <c r="HZ134" s="66"/>
      <c r="IA134" s="66"/>
      <c r="IB134" s="66"/>
      <c r="IC134" s="66"/>
      <c r="ID134" s="66"/>
      <c r="IE134" s="66"/>
      <c r="IF134" s="66"/>
      <c r="IG134" s="66"/>
      <c r="IH134" s="66"/>
      <c r="II134" s="66"/>
      <c r="IJ134" s="66"/>
      <c r="IK134" s="66"/>
      <c r="IL134" s="66"/>
      <c r="IM134" s="66"/>
      <c r="IN134" s="66"/>
      <c r="IO134" s="66"/>
      <c r="IP134" s="66"/>
      <c r="IQ134" s="66"/>
      <c r="IR134" s="66"/>
      <c r="IS134" s="66"/>
      <c r="IT134" s="66"/>
      <c r="IU134" s="66"/>
      <c r="IV134" s="66"/>
      <c r="IW134" s="66"/>
      <c r="IX134" s="66"/>
      <c r="IY134" s="66"/>
      <c r="IZ134" s="66"/>
      <c r="JA134" s="66"/>
      <c r="JB134" s="66"/>
      <c r="JC134" s="66"/>
      <c r="JD134" s="66"/>
      <c r="JE134" s="66"/>
      <c r="JF134" s="66"/>
      <c r="JG134" s="66"/>
      <c r="JH134" s="66"/>
      <c r="JI134" s="66"/>
      <c r="JJ134" s="66"/>
      <c r="JK134" s="66"/>
      <c r="JL134" s="66"/>
      <c r="JM134" s="66"/>
      <c r="JN134" s="66"/>
      <c r="JO134" s="66"/>
      <c r="JP134" s="66"/>
      <c r="JQ134" s="66"/>
      <c r="JR134" s="66"/>
      <c r="JS134" s="66"/>
      <c r="JT134" s="66"/>
      <c r="JU134" s="66"/>
      <c r="JV134" s="66"/>
      <c r="JW134" s="66"/>
      <c r="JX134" s="66"/>
      <c r="JY134" s="66"/>
      <c r="JZ134" s="66"/>
      <c r="KA134" s="66"/>
      <c r="KB134" s="66"/>
      <c r="KC134" s="66"/>
      <c r="KD134" s="66"/>
      <c r="KE134" s="66"/>
      <c r="KF134" s="66"/>
      <c r="KG134" s="66"/>
      <c r="KH134" s="66"/>
      <c r="KI134" s="66"/>
      <c r="KJ134" s="66"/>
      <c r="KK134" s="66"/>
      <c r="KL134" s="66"/>
      <c r="KM134" s="66"/>
      <c r="KN134" s="1197"/>
      <c r="KO134" s="66"/>
      <c r="KP134" s="66"/>
      <c r="KQ134" s="66"/>
      <c r="KR134" s="66"/>
      <c r="KS134" s="66"/>
      <c r="KT134" s="66"/>
      <c r="KU134" s="66"/>
      <c r="KV134" s="66"/>
      <c r="KW134" s="66"/>
      <c r="KX134" s="66"/>
      <c r="KY134" s="66"/>
      <c r="KZ134" s="66"/>
      <c r="LA134" s="66"/>
      <c r="LB134" s="66"/>
      <c r="LC134" s="66"/>
      <c r="LD134" s="66"/>
      <c r="LE134" s="66"/>
      <c r="LF134" s="66"/>
      <c r="LG134" s="66"/>
      <c r="LH134" s="66"/>
      <c r="LI134" s="66"/>
      <c r="LJ134" s="66"/>
      <c r="LK134" s="66"/>
      <c r="LL134" s="66"/>
      <c r="LM134" s="66"/>
      <c r="LN134" s="66"/>
      <c r="LO134" s="66"/>
      <c r="LP134" s="66"/>
      <c r="LQ134" s="66"/>
      <c r="LR134" s="66"/>
      <c r="LS134" s="66"/>
      <c r="LT134" s="66"/>
      <c r="LU134" s="66"/>
      <c r="LV134" s="66"/>
      <c r="LW134" s="66"/>
      <c r="LX134" s="66"/>
      <c r="LY134" s="66"/>
      <c r="LZ134" s="66"/>
      <c r="MA134" s="66"/>
      <c r="MB134" s="66"/>
      <c r="MC134" s="66"/>
      <c r="MD134" s="66"/>
      <c r="ME134" s="66"/>
      <c r="MF134" s="66"/>
      <c r="MG134" s="66"/>
      <c r="MH134" s="66"/>
      <c r="MI134" s="66"/>
      <c r="MJ134" s="66"/>
      <c r="MK134" s="66"/>
      <c r="ML134" s="66"/>
      <c r="MM134" s="66"/>
      <c r="MN134" s="66"/>
      <c r="MO134" s="66"/>
      <c r="MP134" s="66"/>
      <c r="MQ134" s="66"/>
      <c r="MR134" s="66"/>
      <c r="MS134" s="66"/>
      <c r="MT134" s="66"/>
      <c r="MU134" s="66"/>
      <c r="MV134" s="66"/>
      <c r="MW134" s="66"/>
      <c r="MX134" s="66"/>
      <c r="MY134" s="66"/>
      <c r="MZ134" s="66"/>
    </row>
    <row r="135" spans="1:364" s="347" customFormat="1" ht="12.75">
      <c r="A135" s="830" t="s">
        <v>769</v>
      </c>
      <c r="HS135" s="836"/>
      <c r="HT135" s="836"/>
      <c r="HU135" s="836"/>
      <c r="HV135" s="836"/>
      <c r="HW135" s="836"/>
      <c r="HX135" s="836"/>
      <c r="HY135" s="836"/>
      <c r="HZ135" s="836"/>
      <c r="IA135" s="836"/>
      <c r="IB135" s="836"/>
      <c r="IC135" s="836"/>
      <c r="ID135" s="836"/>
      <c r="IE135" s="836"/>
      <c r="IF135" s="836"/>
      <c r="IG135" s="836"/>
      <c r="IH135" s="836"/>
      <c r="II135" s="836"/>
      <c r="IJ135" s="836"/>
      <c r="IK135" s="836"/>
      <c r="IL135" s="836"/>
      <c r="IM135" s="836"/>
      <c r="IN135" s="836"/>
      <c r="IO135" s="836"/>
      <c r="IP135" s="836"/>
      <c r="IQ135" s="836"/>
      <c r="IR135" s="836"/>
      <c r="IS135" s="836"/>
      <c r="IT135" s="836"/>
      <c r="IU135" s="836"/>
      <c r="IV135" s="836"/>
      <c r="IW135" s="836"/>
      <c r="IX135" s="836"/>
      <c r="IY135" s="836"/>
      <c r="IZ135" s="836"/>
      <c r="JA135" s="836"/>
      <c r="JB135" s="836"/>
      <c r="JC135" s="836"/>
      <c r="JD135" s="836"/>
      <c r="JE135" s="836"/>
      <c r="JF135" s="836"/>
      <c r="JG135" s="836"/>
      <c r="JH135" s="836"/>
      <c r="JI135" s="836"/>
      <c r="JJ135" s="836"/>
      <c r="JK135" s="836"/>
      <c r="JL135" s="836"/>
      <c r="JM135" s="836"/>
      <c r="JN135" s="836"/>
      <c r="JO135" s="836"/>
      <c r="JP135" s="836"/>
      <c r="JQ135" s="836"/>
      <c r="JR135" s="836"/>
      <c r="JS135" s="836"/>
      <c r="JT135" s="836"/>
      <c r="JU135" s="836"/>
      <c r="JV135" s="836"/>
      <c r="JW135" s="836"/>
      <c r="JX135" s="836"/>
      <c r="JY135" s="836"/>
      <c r="JZ135" s="836"/>
      <c r="KA135" s="836"/>
      <c r="KB135" s="836"/>
      <c r="KC135" s="836"/>
      <c r="KD135" s="836"/>
      <c r="KE135" s="836"/>
      <c r="KF135" s="836"/>
      <c r="KG135" s="836"/>
      <c r="KH135" s="836"/>
      <c r="KI135" s="836"/>
      <c r="KJ135" s="836"/>
      <c r="KK135" s="836"/>
      <c r="KL135" s="836"/>
      <c r="KM135" s="836"/>
      <c r="KN135" s="1200"/>
      <c r="KO135" s="836"/>
      <c r="KP135" s="836"/>
      <c r="KQ135" s="836"/>
      <c r="KR135" s="836"/>
      <c r="KS135" s="836"/>
      <c r="KT135" s="836"/>
      <c r="KU135" s="836"/>
      <c r="KV135" s="836"/>
      <c r="KW135" s="836"/>
      <c r="KX135" s="836"/>
      <c r="KY135" s="836"/>
      <c r="KZ135" s="836"/>
      <c r="LA135" s="836"/>
      <c r="LB135" s="836"/>
      <c r="LC135" s="836"/>
      <c r="LD135" s="836"/>
      <c r="LE135" s="836"/>
      <c r="LF135" s="836"/>
      <c r="LG135" s="836"/>
      <c r="LH135" s="836"/>
      <c r="LI135" s="836"/>
      <c r="LJ135" s="836"/>
      <c r="LK135" s="836"/>
      <c r="LL135" s="836"/>
      <c r="LM135" s="836"/>
      <c r="LN135" s="836"/>
      <c r="LO135" s="836"/>
      <c r="LP135" s="836"/>
      <c r="LQ135" s="836"/>
      <c r="LR135" s="836"/>
      <c r="LS135" s="836"/>
      <c r="LT135" s="836"/>
      <c r="LU135" s="836"/>
      <c r="LV135" s="836"/>
      <c r="LW135" s="836"/>
      <c r="LX135" s="836"/>
      <c r="LY135" s="836"/>
      <c r="LZ135" s="836"/>
      <c r="MA135" s="836"/>
      <c r="MB135" s="836"/>
      <c r="MC135" s="836"/>
      <c r="MD135" s="836"/>
      <c r="ME135" s="836"/>
      <c r="MF135" s="836"/>
      <c r="MG135" s="836"/>
      <c r="MH135" s="836"/>
      <c r="MI135" s="836"/>
      <c r="MJ135" s="836"/>
      <c r="MK135" s="836"/>
      <c r="ML135" s="836"/>
      <c r="MM135" s="836"/>
      <c r="MN135" s="836"/>
      <c r="MO135" s="836"/>
      <c r="MP135" s="836"/>
      <c r="MQ135" s="836"/>
      <c r="MR135" s="836"/>
      <c r="MS135" s="836"/>
      <c r="MT135" s="836"/>
      <c r="MU135" s="836"/>
      <c r="MV135" s="836"/>
      <c r="MW135" s="836"/>
      <c r="MX135" s="836"/>
      <c r="MY135" s="836"/>
      <c r="MZ135" s="836"/>
    </row>
    <row r="136" spans="1:364" s="348" customFormat="1" ht="12.75">
      <c r="A136" s="831" t="s">
        <v>771</v>
      </c>
      <c r="HS136" s="837"/>
      <c r="HT136" s="837"/>
      <c r="HU136" s="837"/>
      <c r="HV136" s="837"/>
      <c r="HW136" s="837"/>
      <c r="HX136" s="837"/>
      <c r="HY136" s="837"/>
      <c r="HZ136" s="837"/>
      <c r="IA136" s="837"/>
      <c r="IB136" s="837"/>
      <c r="IC136" s="837"/>
      <c r="ID136" s="837"/>
      <c r="IE136" s="837"/>
      <c r="IF136" s="837"/>
      <c r="IG136" s="837"/>
      <c r="IH136" s="837"/>
      <c r="II136" s="837"/>
      <c r="IJ136" s="837"/>
      <c r="IK136" s="837"/>
      <c r="IL136" s="837"/>
      <c r="IM136" s="837"/>
      <c r="IN136" s="837"/>
      <c r="IO136" s="837"/>
      <c r="IP136" s="837"/>
      <c r="IQ136" s="837"/>
      <c r="IR136" s="837"/>
      <c r="IS136" s="837"/>
      <c r="IT136" s="837"/>
      <c r="IU136" s="837"/>
      <c r="IV136" s="837"/>
      <c r="IW136" s="837"/>
      <c r="IX136" s="837"/>
      <c r="IY136" s="837"/>
      <c r="IZ136" s="837"/>
      <c r="JA136" s="837"/>
      <c r="JB136" s="837"/>
      <c r="JC136" s="837"/>
      <c r="JD136" s="837"/>
      <c r="JE136" s="837"/>
      <c r="JF136" s="837"/>
      <c r="JG136" s="837"/>
      <c r="JH136" s="837"/>
      <c r="JI136" s="837"/>
      <c r="JJ136" s="837"/>
      <c r="JK136" s="837"/>
      <c r="JL136" s="837"/>
      <c r="JM136" s="837"/>
      <c r="JN136" s="837"/>
      <c r="JO136" s="837"/>
      <c r="JP136" s="837"/>
      <c r="JQ136" s="837"/>
      <c r="JR136" s="837"/>
      <c r="JS136" s="837"/>
      <c r="JT136" s="837"/>
      <c r="JU136" s="837"/>
      <c r="JV136" s="837"/>
      <c r="JW136" s="837"/>
      <c r="JX136" s="837"/>
      <c r="JY136" s="837"/>
      <c r="JZ136" s="837"/>
      <c r="KA136" s="837"/>
      <c r="KB136" s="837"/>
      <c r="KC136" s="837"/>
      <c r="KD136" s="837"/>
      <c r="KE136" s="837"/>
      <c r="KF136" s="837"/>
      <c r="KG136" s="837"/>
      <c r="KH136" s="837"/>
      <c r="KI136" s="837"/>
      <c r="KJ136" s="837"/>
      <c r="KK136" s="837"/>
      <c r="KL136" s="837"/>
      <c r="KM136" s="837"/>
      <c r="KN136" s="1200"/>
      <c r="KO136" s="837"/>
      <c r="KP136" s="837"/>
      <c r="KQ136" s="837"/>
      <c r="KR136" s="837"/>
      <c r="KS136" s="837"/>
      <c r="KT136" s="837"/>
      <c r="KU136" s="837"/>
      <c r="KV136" s="837"/>
      <c r="KW136" s="837"/>
      <c r="KX136" s="837"/>
      <c r="KY136" s="837"/>
      <c r="KZ136" s="837"/>
      <c r="LA136" s="837"/>
      <c r="LB136" s="837"/>
      <c r="LC136" s="837"/>
      <c r="LD136" s="837"/>
      <c r="LE136" s="837"/>
      <c r="LF136" s="837"/>
      <c r="LG136" s="837"/>
      <c r="LH136" s="837"/>
      <c r="LI136" s="837"/>
      <c r="LJ136" s="837"/>
      <c r="LK136" s="837"/>
      <c r="LL136" s="837"/>
      <c r="LM136" s="837"/>
      <c r="LN136" s="837"/>
      <c r="LO136" s="837"/>
      <c r="LP136" s="837"/>
      <c r="LQ136" s="837"/>
      <c r="LR136" s="837"/>
      <c r="LS136" s="837"/>
      <c r="LT136" s="837"/>
      <c r="LU136" s="837"/>
      <c r="LV136" s="837"/>
      <c r="LW136" s="837"/>
      <c r="LX136" s="837"/>
      <c r="LY136" s="837"/>
      <c r="LZ136" s="837"/>
      <c r="MA136" s="837"/>
      <c r="MB136" s="837"/>
      <c r="MC136" s="837"/>
      <c r="MD136" s="837"/>
      <c r="ME136" s="837"/>
      <c r="MF136" s="837"/>
      <c r="MG136" s="837"/>
      <c r="MH136" s="837"/>
      <c r="MI136" s="837"/>
      <c r="MJ136" s="837"/>
      <c r="MK136" s="837"/>
      <c r="ML136" s="837"/>
      <c r="MM136" s="837"/>
      <c r="MN136" s="837"/>
      <c r="MO136" s="837"/>
      <c r="MP136" s="837"/>
      <c r="MQ136" s="837"/>
      <c r="MR136" s="837"/>
      <c r="MS136" s="837"/>
      <c r="MT136" s="837"/>
      <c r="MU136" s="837"/>
      <c r="MV136" s="837"/>
      <c r="MW136" s="837"/>
      <c r="MX136" s="837"/>
      <c r="MY136" s="837"/>
      <c r="MZ136" s="837"/>
    </row>
    <row r="137" spans="1:364" ht="12.75">
      <c r="A137" s="53" t="s">
        <v>794</v>
      </c>
      <c r="EE137" s="56"/>
      <c r="HS137" s="835"/>
      <c r="HT137" s="835"/>
      <c r="HU137" s="835"/>
      <c r="HV137" s="835"/>
      <c r="HW137" s="835"/>
      <c r="HX137" s="835"/>
      <c r="HY137" s="835"/>
      <c r="HZ137" s="835"/>
      <c r="IA137" s="835"/>
      <c r="IB137" s="835"/>
      <c r="IC137" s="835"/>
      <c r="ID137" s="835"/>
      <c r="IE137" s="835"/>
      <c r="IF137" s="835"/>
      <c r="IG137" s="835"/>
      <c r="IH137" s="835"/>
      <c r="II137" s="835"/>
      <c r="IJ137" s="835"/>
      <c r="IK137" s="835"/>
      <c r="IL137" s="835"/>
      <c r="IM137" s="835"/>
      <c r="IN137" s="835"/>
      <c r="IO137" s="835"/>
      <c r="IP137" s="835"/>
      <c r="IQ137" s="835"/>
      <c r="IR137" s="835"/>
      <c r="IS137" s="835"/>
      <c r="IT137" s="835"/>
      <c r="IU137" s="835"/>
      <c r="IV137" s="835"/>
      <c r="IW137" s="835"/>
      <c r="IX137" s="835"/>
      <c r="IY137" s="835"/>
      <c r="IZ137" s="835"/>
      <c r="JA137" s="835"/>
      <c r="JB137" s="835"/>
      <c r="JC137" s="835"/>
      <c r="JD137" s="835"/>
      <c r="JE137" s="835"/>
      <c r="JF137" s="835"/>
      <c r="JG137" s="835"/>
      <c r="JH137" s="835"/>
      <c r="JI137" s="835"/>
      <c r="JJ137" s="835"/>
      <c r="JK137" s="835"/>
      <c r="JL137" s="835"/>
      <c r="JM137" s="835"/>
      <c r="JN137" s="835"/>
      <c r="JO137" s="835"/>
      <c r="JP137" s="835"/>
      <c r="JQ137" s="835"/>
      <c r="JR137" s="835"/>
      <c r="JS137" s="835"/>
      <c r="JT137" s="835"/>
      <c r="JU137" s="835"/>
      <c r="JV137" s="835"/>
      <c r="JW137" s="835"/>
      <c r="JX137" s="835"/>
      <c r="JY137" s="835"/>
      <c r="JZ137" s="835"/>
      <c r="KA137" s="835"/>
      <c r="KB137" s="835"/>
      <c r="KC137" s="835"/>
      <c r="KD137" s="835"/>
      <c r="KE137" s="835"/>
      <c r="KF137" s="835"/>
      <c r="KG137" s="835"/>
      <c r="KH137" s="835"/>
      <c r="KI137" s="835"/>
      <c r="KJ137" s="835"/>
      <c r="KK137" s="835"/>
      <c r="KL137" s="835"/>
      <c r="KM137" s="835"/>
      <c r="KN137" s="1200"/>
      <c r="KO137" s="835"/>
      <c r="KP137" s="835"/>
      <c r="KQ137" s="835"/>
      <c r="KR137" s="835"/>
      <c r="KS137" s="835"/>
      <c r="KT137" s="835"/>
      <c r="KU137" s="835"/>
      <c r="KV137" s="835"/>
      <c r="KW137" s="835"/>
      <c r="KX137" s="835"/>
      <c r="KY137" s="835"/>
      <c r="KZ137" s="835"/>
      <c r="LA137" s="835"/>
      <c r="LB137" s="835"/>
      <c r="LC137" s="835"/>
      <c r="LD137" s="835"/>
      <c r="LE137" s="835"/>
      <c r="LF137" s="835"/>
      <c r="LG137" s="835"/>
      <c r="LH137" s="835"/>
      <c r="LI137" s="835"/>
      <c r="LJ137" s="835"/>
      <c r="LK137" s="835"/>
      <c r="LL137" s="835"/>
      <c r="LM137" s="835"/>
      <c r="LN137" s="835"/>
      <c r="LO137" s="835"/>
      <c r="LP137" s="835"/>
      <c r="LQ137" s="835"/>
      <c r="LR137" s="835"/>
      <c r="LS137" s="835"/>
      <c r="LT137" s="835"/>
      <c r="LU137" s="835"/>
      <c r="LV137" s="835"/>
      <c r="LW137" s="835"/>
      <c r="LX137" s="835"/>
      <c r="LY137" s="835"/>
      <c r="LZ137" s="835"/>
      <c r="MA137" s="835"/>
      <c r="MB137" s="835"/>
      <c r="MC137" s="835"/>
      <c r="MD137" s="835"/>
      <c r="ME137" s="835"/>
      <c r="MF137" s="835"/>
      <c r="MG137" s="835"/>
      <c r="MH137" s="835"/>
      <c r="MI137" s="835"/>
      <c r="MJ137" s="835"/>
      <c r="MK137" s="835"/>
      <c r="ML137" s="835"/>
      <c r="MM137" s="835"/>
      <c r="MN137" s="835"/>
      <c r="MO137" s="835"/>
      <c r="MP137" s="835"/>
      <c r="MQ137" s="835"/>
      <c r="MR137" s="835"/>
      <c r="MS137" s="835"/>
      <c r="MT137" s="835"/>
      <c r="MU137" s="835"/>
      <c r="MV137" s="835"/>
      <c r="MW137" s="835"/>
      <c r="MX137" s="835"/>
      <c r="MY137" s="835"/>
      <c r="MZ137" s="835"/>
    </row>
    <row r="138" spans="1:364" s="347" customFormat="1" ht="12.75">
      <c r="A138" s="830" t="s">
        <v>769</v>
      </c>
      <c r="HS138" s="836"/>
      <c r="HT138" s="836"/>
      <c r="HU138" s="836"/>
      <c r="HV138" s="836"/>
      <c r="HW138" s="836"/>
      <c r="HX138" s="836"/>
      <c r="HY138" s="836"/>
      <c r="HZ138" s="836"/>
      <c r="IA138" s="836"/>
      <c r="IB138" s="836"/>
      <c r="IC138" s="836"/>
      <c r="ID138" s="836"/>
      <c r="IE138" s="836"/>
      <c r="IF138" s="836"/>
      <c r="IG138" s="836"/>
      <c r="IH138" s="836"/>
      <c r="II138" s="836"/>
      <c r="IJ138" s="836"/>
      <c r="IK138" s="836"/>
      <c r="IL138" s="836"/>
      <c r="IM138" s="836"/>
      <c r="IN138" s="836"/>
      <c r="IO138" s="836"/>
      <c r="IP138" s="836"/>
      <c r="IQ138" s="836"/>
      <c r="IR138" s="836"/>
      <c r="IS138" s="836"/>
      <c r="IT138" s="836"/>
      <c r="IU138" s="836"/>
      <c r="IV138" s="836"/>
      <c r="IW138" s="836"/>
      <c r="IX138" s="836"/>
      <c r="IY138" s="836"/>
      <c r="IZ138" s="836"/>
      <c r="JA138" s="836"/>
      <c r="JB138" s="836"/>
      <c r="JC138" s="836"/>
      <c r="JD138" s="836"/>
      <c r="JE138" s="836"/>
      <c r="JF138" s="836"/>
      <c r="JG138" s="836"/>
      <c r="JH138" s="836"/>
      <c r="JI138" s="836"/>
      <c r="JJ138" s="836"/>
      <c r="JK138" s="836"/>
      <c r="JL138" s="836"/>
      <c r="JM138" s="836"/>
      <c r="JN138" s="836"/>
      <c r="JO138" s="836"/>
      <c r="JP138" s="836"/>
      <c r="JQ138" s="836"/>
      <c r="JR138" s="836"/>
      <c r="JS138" s="836"/>
      <c r="JT138" s="836"/>
      <c r="JU138" s="836"/>
      <c r="JV138" s="836"/>
      <c r="JW138" s="836"/>
      <c r="JX138" s="836"/>
      <c r="JY138" s="836"/>
      <c r="JZ138" s="836"/>
      <c r="KA138" s="836"/>
      <c r="KB138" s="836"/>
      <c r="KC138" s="836"/>
      <c r="KD138" s="836"/>
      <c r="KE138" s="836"/>
      <c r="KF138" s="836"/>
      <c r="KG138" s="836"/>
      <c r="KH138" s="836"/>
      <c r="KI138" s="836"/>
      <c r="KJ138" s="836"/>
      <c r="KK138" s="836"/>
      <c r="KL138" s="836"/>
      <c r="KM138" s="836"/>
      <c r="KN138" s="1200"/>
      <c r="KO138" s="836"/>
      <c r="KP138" s="836"/>
      <c r="KQ138" s="836"/>
      <c r="KR138" s="836"/>
      <c r="KS138" s="836"/>
      <c r="KT138" s="836"/>
      <c r="KU138" s="836"/>
      <c r="KV138" s="836"/>
      <c r="KW138" s="836"/>
      <c r="KX138" s="836"/>
      <c r="KY138" s="836"/>
      <c r="KZ138" s="836"/>
      <c r="LA138" s="836"/>
      <c r="LB138" s="836"/>
      <c r="LC138" s="836"/>
      <c r="LD138" s="836"/>
      <c r="LE138" s="836"/>
      <c r="LF138" s="836"/>
      <c r="LG138" s="836"/>
      <c r="LH138" s="836"/>
      <c r="LI138" s="836"/>
      <c r="LJ138" s="836"/>
      <c r="LK138" s="836"/>
      <c r="LL138" s="836"/>
      <c r="LM138" s="836"/>
      <c r="LN138" s="836"/>
      <c r="LO138" s="836"/>
      <c r="LP138" s="836"/>
      <c r="LQ138" s="836"/>
      <c r="LR138" s="836"/>
      <c r="LS138" s="836"/>
      <c r="LT138" s="836"/>
      <c r="LU138" s="836"/>
      <c r="LV138" s="836"/>
      <c r="LW138" s="836"/>
      <c r="LX138" s="836"/>
      <c r="LY138" s="836"/>
      <c r="LZ138" s="836"/>
      <c r="MA138" s="836"/>
      <c r="MB138" s="836"/>
      <c r="MC138" s="836"/>
      <c r="MD138" s="836"/>
      <c r="ME138" s="836"/>
      <c r="MF138" s="836"/>
      <c r="MG138" s="836"/>
      <c r="MH138" s="836"/>
      <c r="MI138" s="836"/>
      <c r="MJ138" s="836"/>
      <c r="MK138" s="836"/>
      <c r="ML138" s="836"/>
      <c r="MM138" s="836"/>
      <c r="MN138" s="836"/>
      <c r="MO138" s="836"/>
      <c r="MP138" s="836"/>
      <c r="MQ138" s="836"/>
      <c r="MR138" s="836"/>
      <c r="MS138" s="836"/>
      <c r="MT138" s="836"/>
      <c r="MU138" s="836"/>
      <c r="MV138" s="836"/>
      <c r="MW138" s="836"/>
      <c r="MX138" s="836"/>
      <c r="MY138" s="836"/>
      <c r="MZ138" s="836"/>
    </row>
    <row r="139" spans="1:364" s="348" customFormat="1" ht="12.75">
      <c r="A139" s="831" t="s">
        <v>771</v>
      </c>
      <c r="HS139" s="837"/>
      <c r="HT139" s="837"/>
      <c r="HU139" s="837"/>
      <c r="HV139" s="837"/>
      <c r="HW139" s="837"/>
      <c r="HX139" s="837"/>
      <c r="HY139" s="837"/>
      <c r="HZ139" s="837"/>
      <c r="IA139" s="837"/>
      <c r="IB139" s="837"/>
      <c r="IC139" s="837"/>
      <c r="ID139" s="837"/>
      <c r="IE139" s="837"/>
      <c r="IF139" s="837"/>
      <c r="IG139" s="837"/>
      <c r="IH139" s="837"/>
      <c r="II139" s="837"/>
      <c r="IJ139" s="837"/>
      <c r="IK139" s="837"/>
      <c r="IL139" s="837"/>
      <c r="IM139" s="837"/>
      <c r="IN139" s="837"/>
      <c r="IO139" s="837"/>
      <c r="IP139" s="837"/>
      <c r="IQ139" s="837"/>
      <c r="IR139" s="837"/>
      <c r="IS139" s="837"/>
      <c r="IT139" s="837"/>
      <c r="IU139" s="837"/>
      <c r="IV139" s="837"/>
      <c r="IW139" s="837"/>
      <c r="IX139" s="837"/>
      <c r="IY139" s="837"/>
      <c r="IZ139" s="837"/>
      <c r="JA139" s="837"/>
      <c r="JB139" s="837"/>
      <c r="JC139" s="837"/>
      <c r="JD139" s="837"/>
      <c r="JE139" s="837"/>
      <c r="JF139" s="837"/>
      <c r="JG139" s="837"/>
      <c r="JH139" s="837"/>
      <c r="JI139" s="837"/>
      <c r="JJ139" s="837"/>
      <c r="JK139" s="837"/>
      <c r="JL139" s="837"/>
      <c r="JM139" s="837"/>
      <c r="JN139" s="837"/>
      <c r="JO139" s="837"/>
      <c r="JP139" s="837"/>
      <c r="JQ139" s="837"/>
      <c r="JR139" s="837"/>
      <c r="JS139" s="837"/>
      <c r="JT139" s="837"/>
      <c r="JU139" s="837"/>
      <c r="JV139" s="837"/>
      <c r="JW139" s="837"/>
      <c r="JX139" s="837"/>
      <c r="JY139" s="837"/>
      <c r="JZ139" s="837"/>
      <c r="KA139" s="837"/>
      <c r="KB139" s="837"/>
      <c r="KC139" s="837"/>
      <c r="KD139" s="837"/>
      <c r="KE139" s="837"/>
      <c r="KF139" s="837"/>
      <c r="KG139" s="837"/>
      <c r="KH139" s="837"/>
      <c r="KI139" s="837"/>
      <c r="KJ139" s="837"/>
      <c r="KK139" s="837"/>
      <c r="KL139" s="837"/>
      <c r="KM139" s="837"/>
      <c r="KN139" s="1200"/>
      <c r="KO139" s="837"/>
      <c r="KP139" s="837"/>
      <c r="KQ139" s="837"/>
      <c r="KR139" s="837"/>
      <c r="KS139" s="837"/>
      <c r="KT139" s="837"/>
      <c r="KU139" s="837"/>
      <c r="KV139" s="837"/>
      <c r="KW139" s="837"/>
      <c r="KX139" s="837"/>
      <c r="KY139" s="837"/>
      <c r="KZ139" s="837"/>
      <c r="LA139" s="837"/>
      <c r="LB139" s="837"/>
      <c r="LC139" s="837"/>
      <c r="LD139" s="837"/>
      <c r="LE139" s="837"/>
      <c r="LF139" s="837"/>
      <c r="LG139" s="837"/>
      <c r="LH139" s="837"/>
      <c r="LI139" s="837"/>
      <c r="LJ139" s="837"/>
      <c r="LK139" s="837"/>
      <c r="LL139" s="837"/>
      <c r="LM139" s="837"/>
      <c r="LN139" s="837"/>
      <c r="LO139" s="837"/>
      <c r="LP139" s="837"/>
      <c r="LQ139" s="837"/>
      <c r="LR139" s="837"/>
      <c r="LS139" s="837"/>
      <c r="LT139" s="837"/>
      <c r="LU139" s="837"/>
      <c r="LV139" s="837"/>
      <c r="LW139" s="837"/>
      <c r="LX139" s="837"/>
      <c r="LY139" s="837"/>
      <c r="LZ139" s="837"/>
      <c r="MA139" s="837"/>
      <c r="MB139" s="837"/>
      <c r="MC139" s="837"/>
      <c r="MD139" s="837"/>
      <c r="ME139" s="837"/>
      <c r="MF139" s="837"/>
      <c r="MG139" s="837"/>
      <c r="MH139" s="837"/>
      <c r="MI139" s="837"/>
      <c r="MJ139" s="837"/>
      <c r="MK139" s="837"/>
      <c r="ML139" s="837"/>
      <c r="MM139" s="837"/>
      <c r="MN139" s="837"/>
      <c r="MO139" s="837"/>
      <c r="MP139" s="837"/>
      <c r="MQ139" s="837"/>
      <c r="MR139" s="837"/>
      <c r="MS139" s="837"/>
      <c r="MT139" s="837"/>
      <c r="MU139" s="837"/>
      <c r="MV139" s="837"/>
      <c r="MW139" s="837"/>
      <c r="MX139" s="837"/>
      <c r="MY139" s="837"/>
      <c r="MZ139" s="837"/>
    </row>
    <row r="140" spans="1:364" ht="12.75">
      <c r="A140" s="53" t="s">
        <v>795</v>
      </c>
      <c r="EE140" s="56"/>
      <c r="HS140" s="66"/>
      <c r="HT140" s="66"/>
      <c r="HU140" s="66"/>
      <c r="HV140" s="66"/>
      <c r="HW140" s="66"/>
      <c r="HX140" s="66"/>
      <c r="HY140" s="66"/>
      <c r="HZ140" s="66"/>
      <c r="IA140" s="66"/>
      <c r="IB140" s="66"/>
      <c r="IC140" s="66"/>
      <c r="ID140" s="66"/>
      <c r="IE140" s="66"/>
      <c r="IF140" s="66"/>
      <c r="IG140" s="66"/>
      <c r="IH140" s="66"/>
      <c r="II140" s="66"/>
      <c r="IJ140" s="66"/>
      <c r="IK140" s="66"/>
      <c r="IL140" s="66"/>
      <c r="IM140" s="66"/>
      <c r="IN140" s="66"/>
      <c r="IO140" s="66"/>
      <c r="IP140" s="66"/>
      <c r="IQ140" s="66"/>
      <c r="IR140" s="66"/>
      <c r="IS140" s="66"/>
      <c r="IT140" s="66"/>
      <c r="IU140" s="66"/>
      <c r="IV140" s="66"/>
      <c r="IW140" s="66"/>
      <c r="IX140" s="66"/>
      <c r="IY140" s="66"/>
      <c r="IZ140" s="66"/>
      <c r="JA140" s="66"/>
      <c r="JB140" s="66"/>
      <c r="JC140" s="66"/>
      <c r="JD140" s="66"/>
      <c r="JE140" s="66"/>
      <c r="JF140" s="66"/>
      <c r="JG140" s="66"/>
      <c r="JH140" s="66"/>
      <c r="JI140" s="66"/>
      <c r="JJ140" s="66"/>
      <c r="JK140" s="66"/>
      <c r="JL140" s="66"/>
      <c r="JM140" s="66"/>
      <c r="JN140" s="66"/>
      <c r="JO140" s="66"/>
      <c r="JP140" s="66"/>
      <c r="JQ140" s="66"/>
      <c r="JR140" s="66"/>
      <c r="JS140" s="66"/>
      <c r="JT140" s="66"/>
      <c r="JU140" s="66"/>
      <c r="JV140" s="66"/>
      <c r="JW140" s="66"/>
      <c r="JX140" s="66"/>
      <c r="JY140" s="66"/>
      <c r="JZ140" s="66"/>
      <c r="KA140" s="66"/>
      <c r="KB140" s="66"/>
      <c r="KC140" s="66"/>
      <c r="KD140" s="66"/>
      <c r="KE140" s="66"/>
      <c r="KF140" s="66"/>
      <c r="KG140" s="66"/>
      <c r="KH140" s="66"/>
      <c r="KI140" s="66"/>
      <c r="KJ140" s="66"/>
      <c r="KK140" s="66"/>
      <c r="KL140" s="66"/>
      <c r="KM140" s="66"/>
      <c r="KN140" s="1197"/>
      <c r="KO140" s="66"/>
      <c r="KP140" s="66"/>
      <c r="KQ140" s="66"/>
      <c r="KR140" s="66"/>
      <c r="KS140" s="66"/>
      <c r="KT140" s="66"/>
      <c r="KU140" s="66"/>
      <c r="KV140" s="66"/>
      <c r="KW140" s="66"/>
      <c r="KX140" s="66"/>
      <c r="KY140" s="66"/>
      <c r="KZ140" s="66"/>
      <c r="LA140" s="66"/>
      <c r="LB140" s="66"/>
      <c r="LC140" s="66"/>
      <c r="LD140" s="66"/>
      <c r="LE140" s="66"/>
      <c r="LF140" s="66"/>
      <c r="LG140" s="66"/>
      <c r="LH140" s="66"/>
      <c r="LI140" s="66"/>
      <c r="LJ140" s="66"/>
      <c r="LK140" s="66"/>
      <c r="LL140" s="66"/>
      <c r="LM140" s="66"/>
      <c r="LN140" s="66"/>
      <c r="LO140" s="66"/>
      <c r="LP140" s="66"/>
      <c r="LQ140" s="66"/>
      <c r="LR140" s="66"/>
      <c r="LS140" s="66"/>
      <c r="LT140" s="66"/>
      <c r="LU140" s="66"/>
      <c r="LV140" s="66"/>
      <c r="LW140" s="66"/>
      <c r="LX140" s="66"/>
      <c r="LY140" s="66"/>
      <c r="LZ140" s="66"/>
      <c r="MA140" s="66"/>
      <c r="MB140" s="66"/>
      <c r="MC140" s="66"/>
      <c r="MD140" s="66"/>
      <c r="ME140" s="66"/>
      <c r="MF140" s="66"/>
      <c r="MG140" s="66"/>
      <c r="MH140" s="66"/>
      <c r="MI140" s="66"/>
      <c r="MJ140" s="66"/>
      <c r="MK140" s="66"/>
      <c r="ML140" s="66"/>
      <c r="MM140" s="66"/>
      <c r="MN140" s="66"/>
      <c r="MO140" s="66"/>
      <c r="MP140" s="66"/>
      <c r="MQ140" s="66"/>
      <c r="MR140" s="66"/>
      <c r="MS140" s="66"/>
      <c r="MT140" s="66"/>
      <c r="MU140" s="66"/>
      <c r="MV140" s="66"/>
      <c r="MW140" s="66"/>
      <c r="MX140" s="66"/>
      <c r="MY140" s="66"/>
      <c r="MZ140" s="66"/>
    </row>
    <row r="141" spans="1:364" s="347" customFormat="1" ht="12.75">
      <c r="A141" s="830" t="s">
        <v>769</v>
      </c>
      <c r="HS141" s="325"/>
      <c r="HT141" s="325"/>
      <c r="HU141" s="325"/>
      <c r="HV141" s="325"/>
      <c r="HW141" s="325"/>
      <c r="HX141" s="325"/>
      <c r="HY141" s="325"/>
      <c r="HZ141" s="325"/>
      <c r="IA141" s="325"/>
      <c r="IB141" s="325"/>
      <c r="IC141" s="325"/>
      <c r="ID141" s="325"/>
      <c r="IE141" s="325"/>
      <c r="IF141" s="325"/>
      <c r="IG141" s="325"/>
      <c r="IH141" s="325"/>
      <c r="II141" s="325"/>
      <c r="IJ141" s="325"/>
      <c r="IK141" s="325"/>
      <c r="IL141" s="325"/>
      <c r="IM141" s="325"/>
      <c r="IN141" s="325"/>
      <c r="IO141" s="325"/>
      <c r="IP141" s="325"/>
      <c r="IQ141" s="325"/>
      <c r="IR141" s="325"/>
      <c r="IS141" s="325"/>
      <c r="IT141" s="325"/>
      <c r="IU141" s="325"/>
      <c r="IV141" s="325"/>
      <c r="IW141" s="325"/>
      <c r="IX141" s="325"/>
      <c r="IY141" s="325"/>
      <c r="IZ141" s="325"/>
      <c r="JA141" s="325"/>
      <c r="JB141" s="325"/>
      <c r="JC141" s="325"/>
      <c r="JD141" s="325"/>
      <c r="JE141" s="325"/>
      <c r="JF141" s="325"/>
      <c r="JG141" s="325"/>
      <c r="JH141" s="325"/>
      <c r="JI141" s="325"/>
      <c r="JJ141" s="325"/>
      <c r="JK141" s="325"/>
      <c r="JL141" s="325"/>
      <c r="JM141" s="325"/>
      <c r="JN141" s="325"/>
      <c r="JO141" s="325"/>
      <c r="JP141" s="325"/>
      <c r="JQ141" s="325"/>
      <c r="JR141" s="325"/>
      <c r="JS141" s="325"/>
      <c r="JT141" s="325"/>
      <c r="JU141" s="325"/>
      <c r="JV141" s="325"/>
      <c r="JW141" s="325"/>
      <c r="JX141" s="325"/>
      <c r="JY141" s="325"/>
      <c r="JZ141" s="325"/>
      <c r="KA141" s="325"/>
      <c r="KB141" s="325"/>
      <c r="KC141" s="325"/>
      <c r="KD141" s="325"/>
      <c r="KE141" s="325"/>
      <c r="KF141" s="325"/>
      <c r="KG141" s="325"/>
      <c r="KH141" s="325"/>
      <c r="KI141" s="325"/>
      <c r="KJ141" s="325"/>
      <c r="KK141" s="325"/>
      <c r="KL141" s="325"/>
      <c r="KM141" s="325"/>
      <c r="KN141" s="1197"/>
      <c r="KO141" s="325"/>
      <c r="KP141" s="325"/>
      <c r="KQ141" s="325"/>
      <c r="KR141" s="325"/>
      <c r="KS141" s="325"/>
      <c r="KT141" s="325"/>
      <c r="KU141" s="325"/>
      <c r="KV141" s="325"/>
      <c r="KW141" s="325"/>
      <c r="KX141" s="325"/>
      <c r="KY141" s="325"/>
      <c r="KZ141" s="325"/>
      <c r="LA141" s="325"/>
      <c r="LB141" s="325"/>
      <c r="LC141" s="325"/>
      <c r="LD141" s="325"/>
      <c r="LE141" s="325"/>
      <c r="LF141" s="325"/>
      <c r="LG141" s="325"/>
      <c r="LH141" s="325"/>
      <c r="LI141" s="325"/>
      <c r="LJ141" s="325"/>
      <c r="LK141" s="325"/>
      <c r="LL141" s="325"/>
      <c r="LM141" s="325"/>
      <c r="LN141" s="325"/>
      <c r="LO141" s="325"/>
      <c r="LP141" s="325"/>
      <c r="LQ141" s="325"/>
      <c r="LR141" s="325"/>
      <c r="LS141" s="325"/>
      <c r="LT141" s="325"/>
      <c r="LU141" s="325"/>
      <c r="LV141" s="325"/>
      <c r="LW141" s="325"/>
      <c r="LX141" s="325"/>
      <c r="LY141" s="325"/>
      <c r="LZ141" s="325"/>
      <c r="MA141" s="325"/>
      <c r="MB141" s="325"/>
      <c r="MC141" s="325"/>
      <c r="MD141" s="325"/>
      <c r="ME141" s="325"/>
      <c r="MF141" s="325"/>
      <c r="MG141" s="325"/>
      <c r="MH141" s="325"/>
      <c r="MI141" s="325"/>
      <c r="MJ141" s="325"/>
      <c r="MK141" s="325"/>
      <c r="ML141" s="325"/>
      <c r="MM141" s="325"/>
      <c r="MN141" s="325"/>
      <c r="MO141" s="325"/>
      <c r="MP141" s="325"/>
      <c r="MQ141" s="325"/>
      <c r="MR141" s="325"/>
      <c r="MS141" s="325"/>
      <c r="MT141" s="325"/>
      <c r="MU141" s="325"/>
      <c r="MV141" s="325"/>
      <c r="MW141" s="325"/>
      <c r="MX141" s="325"/>
      <c r="MY141" s="325"/>
      <c r="MZ141" s="325"/>
    </row>
    <row r="142" spans="1:364" s="348" customFormat="1" ht="12.75">
      <c r="A142" s="831" t="s">
        <v>771</v>
      </c>
      <c r="HS142" s="838"/>
      <c r="HT142" s="838"/>
      <c r="HU142" s="838"/>
      <c r="HV142" s="838"/>
      <c r="HW142" s="838"/>
      <c r="HX142" s="838"/>
      <c r="HY142" s="838"/>
      <c r="HZ142" s="838"/>
      <c r="IA142" s="838"/>
      <c r="IB142" s="838"/>
      <c r="IC142" s="838"/>
      <c r="ID142" s="838"/>
      <c r="IE142" s="838"/>
      <c r="IF142" s="838"/>
      <c r="IG142" s="838"/>
      <c r="IH142" s="838"/>
      <c r="II142" s="838"/>
      <c r="IJ142" s="838"/>
      <c r="IK142" s="838"/>
      <c r="IL142" s="838"/>
      <c r="IM142" s="838"/>
      <c r="IN142" s="838"/>
      <c r="IO142" s="838"/>
      <c r="IP142" s="838"/>
      <c r="IQ142" s="838"/>
      <c r="IR142" s="838"/>
      <c r="IS142" s="838"/>
      <c r="IT142" s="838"/>
      <c r="IU142" s="838"/>
      <c r="IV142" s="838"/>
      <c r="IW142" s="838"/>
      <c r="IX142" s="838"/>
      <c r="IY142" s="838"/>
      <c r="IZ142" s="838"/>
      <c r="JA142" s="838"/>
      <c r="JB142" s="838"/>
      <c r="JC142" s="838"/>
      <c r="JD142" s="838"/>
      <c r="JE142" s="838"/>
      <c r="JF142" s="838"/>
      <c r="JG142" s="838"/>
      <c r="JH142" s="838"/>
      <c r="JI142" s="838"/>
      <c r="JJ142" s="838"/>
      <c r="JK142" s="838"/>
      <c r="JL142" s="838"/>
      <c r="JM142" s="838"/>
      <c r="JN142" s="838"/>
      <c r="JO142" s="838"/>
      <c r="JP142" s="838"/>
      <c r="JQ142" s="838"/>
      <c r="JR142" s="838"/>
      <c r="JS142" s="838"/>
      <c r="JT142" s="838"/>
      <c r="JU142" s="838"/>
      <c r="JV142" s="838"/>
      <c r="JW142" s="838"/>
      <c r="JX142" s="838"/>
      <c r="JY142" s="838"/>
      <c r="JZ142" s="838"/>
      <c r="KA142" s="838"/>
      <c r="KB142" s="838"/>
      <c r="KC142" s="838"/>
      <c r="KD142" s="838"/>
      <c r="KE142" s="838"/>
      <c r="KF142" s="838"/>
      <c r="KG142" s="838"/>
      <c r="KH142" s="838"/>
      <c r="KI142" s="838"/>
      <c r="KJ142" s="838"/>
      <c r="KK142" s="838"/>
      <c r="KL142" s="838"/>
      <c r="KM142" s="838"/>
      <c r="KN142" s="1197"/>
      <c r="KO142" s="838"/>
      <c r="KP142" s="838"/>
      <c r="KQ142" s="838"/>
      <c r="KR142" s="838"/>
      <c r="KS142" s="838"/>
      <c r="KT142" s="838"/>
      <c r="KU142" s="838"/>
      <c r="KV142" s="838"/>
      <c r="KW142" s="838"/>
      <c r="KX142" s="838"/>
      <c r="KY142" s="838"/>
      <c r="KZ142" s="838"/>
      <c r="LA142" s="838"/>
      <c r="LB142" s="838"/>
      <c r="LC142" s="838"/>
      <c r="LD142" s="838"/>
      <c r="LE142" s="838"/>
      <c r="LF142" s="838"/>
      <c r="LG142" s="838"/>
      <c r="LH142" s="838"/>
      <c r="LI142" s="838"/>
      <c r="LJ142" s="838"/>
      <c r="LK142" s="838"/>
      <c r="LL142" s="838"/>
      <c r="LM142" s="838"/>
      <c r="LN142" s="838"/>
      <c r="LO142" s="838"/>
      <c r="LP142" s="838"/>
      <c r="LQ142" s="838"/>
      <c r="LR142" s="838"/>
      <c r="LS142" s="838"/>
      <c r="LT142" s="838"/>
      <c r="LU142" s="838"/>
      <c r="LV142" s="838"/>
      <c r="LW142" s="838"/>
      <c r="LX142" s="838"/>
      <c r="LY142" s="838"/>
      <c r="LZ142" s="838"/>
      <c r="MA142" s="838"/>
      <c r="MB142" s="838"/>
      <c r="MC142" s="838"/>
      <c r="MD142" s="838"/>
      <c r="ME142" s="838"/>
      <c r="MF142" s="838"/>
      <c r="MG142" s="838"/>
      <c r="MH142" s="838"/>
      <c r="MI142" s="838"/>
      <c r="MJ142" s="838"/>
      <c r="MK142" s="838"/>
      <c r="ML142" s="838"/>
      <c r="MM142" s="838"/>
      <c r="MN142" s="838"/>
      <c r="MO142" s="838"/>
      <c r="MP142" s="838"/>
      <c r="MQ142" s="838"/>
      <c r="MR142" s="838"/>
      <c r="MS142" s="838"/>
      <c r="MT142" s="838"/>
      <c r="MU142" s="838"/>
      <c r="MV142" s="838"/>
      <c r="MW142" s="838"/>
      <c r="MX142" s="838"/>
      <c r="MY142" s="838"/>
      <c r="MZ142" s="838"/>
    </row>
    <row r="143" spans="1:364" ht="12.75">
      <c r="A143" s="53" t="s">
        <v>796</v>
      </c>
      <c r="EE143" s="56"/>
      <c r="HS143" s="66"/>
      <c r="HT143" s="66"/>
      <c r="HU143" s="66"/>
      <c r="HV143" s="66"/>
      <c r="HW143" s="66"/>
      <c r="HX143" s="66"/>
      <c r="HY143" s="66"/>
      <c r="HZ143" s="66"/>
      <c r="IA143" s="66"/>
      <c r="IB143" s="66"/>
      <c r="IC143" s="66"/>
      <c r="ID143" s="66"/>
      <c r="IE143" s="66"/>
      <c r="IF143" s="66"/>
      <c r="IG143" s="66"/>
      <c r="IH143" s="66"/>
      <c r="II143" s="66"/>
      <c r="IJ143" s="66"/>
      <c r="IK143" s="66"/>
      <c r="IL143" s="66"/>
      <c r="IM143" s="66"/>
      <c r="IN143" s="66"/>
      <c r="IO143" s="66"/>
      <c r="IP143" s="66"/>
      <c r="IQ143" s="66"/>
      <c r="IR143" s="66"/>
      <c r="IS143" s="66"/>
      <c r="IT143" s="66"/>
      <c r="IU143" s="66"/>
      <c r="IV143" s="66"/>
      <c r="IW143" s="66"/>
      <c r="IX143" s="66"/>
      <c r="IY143" s="66"/>
      <c r="IZ143" s="66"/>
      <c r="JA143" s="66"/>
      <c r="JB143" s="66"/>
      <c r="JC143" s="66"/>
      <c r="JD143" s="66"/>
      <c r="JE143" s="66"/>
      <c r="JF143" s="66"/>
      <c r="JG143" s="66"/>
      <c r="JH143" s="66"/>
      <c r="JI143" s="66"/>
      <c r="JJ143" s="66"/>
      <c r="JK143" s="66"/>
      <c r="JL143" s="66"/>
      <c r="JM143" s="66"/>
      <c r="JN143" s="66"/>
      <c r="JO143" s="66"/>
      <c r="JP143" s="66"/>
      <c r="JQ143" s="66"/>
      <c r="JR143" s="66"/>
      <c r="JS143" s="66"/>
      <c r="JT143" s="66"/>
      <c r="JU143" s="66"/>
      <c r="JV143" s="66"/>
      <c r="JW143" s="66"/>
      <c r="JX143" s="66"/>
      <c r="JY143" s="66"/>
      <c r="JZ143" s="66"/>
      <c r="KA143" s="66"/>
      <c r="KB143" s="66"/>
      <c r="KC143" s="66"/>
      <c r="KD143" s="66"/>
      <c r="KE143" s="66"/>
      <c r="KF143" s="66"/>
      <c r="KG143" s="66"/>
      <c r="KH143" s="66"/>
      <c r="KI143" s="66"/>
      <c r="KJ143" s="66"/>
      <c r="KK143" s="66"/>
      <c r="KL143" s="66"/>
      <c r="KM143" s="66"/>
      <c r="KN143" s="1197"/>
      <c r="KO143" s="66"/>
      <c r="KP143" s="66"/>
      <c r="KQ143" s="66"/>
      <c r="KR143" s="66"/>
      <c r="KS143" s="66"/>
      <c r="KT143" s="66"/>
      <c r="KU143" s="66"/>
      <c r="KV143" s="66"/>
      <c r="KW143" s="66"/>
      <c r="KX143" s="66"/>
      <c r="KY143" s="66"/>
      <c r="KZ143" s="66"/>
      <c r="LA143" s="66"/>
      <c r="LB143" s="66"/>
      <c r="LC143" s="66"/>
      <c r="LD143" s="66"/>
      <c r="LE143" s="66"/>
      <c r="LF143" s="66"/>
      <c r="LG143" s="66"/>
      <c r="LH143" s="66"/>
      <c r="LI143" s="66"/>
      <c r="LJ143" s="66"/>
      <c r="LK143" s="66"/>
      <c r="LL143" s="66"/>
      <c r="LM143" s="66"/>
      <c r="LN143" s="66"/>
      <c r="LO143" s="66"/>
      <c r="LP143" s="66"/>
      <c r="LQ143" s="66"/>
      <c r="LR143" s="66"/>
      <c r="LS143" s="66"/>
      <c r="LT143" s="66"/>
      <c r="LU143" s="66"/>
      <c r="LV143" s="66"/>
      <c r="LW143" s="66"/>
      <c r="LX143" s="66"/>
      <c r="LY143" s="66"/>
      <c r="LZ143" s="66"/>
      <c r="MA143" s="66"/>
      <c r="MB143" s="66"/>
      <c r="MC143" s="66"/>
      <c r="MD143" s="66"/>
      <c r="ME143" s="66"/>
      <c r="MF143" s="66"/>
      <c r="MG143" s="66"/>
      <c r="MH143" s="66"/>
      <c r="MI143" s="66"/>
      <c r="MJ143" s="66"/>
      <c r="MK143" s="66"/>
      <c r="ML143" s="66"/>
      <c r="MM143" s="66"/>
      <c r="MN143" s="66"/>
      <c r="MO143" s="66"/>
      <c r="MP143" s="66"/>
      <c r="MQ143" s="66"/>
      <c r="MR143" s="66"/>
      <c r="MS143" s="66"/>
      <c r="MT143" s="66"/>
      <c r="MU143" s="66"/>
      <c r="MV143" s="66"/>
      <c r="MW143" s="66"/>
      <c r="MX143" s="66"/>
      <c r="MY143" s="66"/>
      <c r="MZ143" s="66"/>
    </row>
    <row r="144" spans="1:364" s="347" customFormat="1" ht="12.75">
      <c r="A144" s="830" t="s">
        <v>769</v>
      </c>
      <c r="HS144" s="836"/>
      <c r="HT144" s="836"/>
      <c r="HU144" s="836"/>
      <c r="HV144" s="836"/>
      <c r="HW144" s="836"/>
      <c r="HX144" s="836"/>
      <c r="HY144" s="836"/>
      <c r="HZ144" s="836"/>
      <c r="IA144" s="836"/>
      <c r="IB144" s="836"/>
      <c r="IC144" s="836"/>
      <c r="ID144" s="836"/>
      <c r="IE144" s="836"/>
      <c r="IF144" s="836"/>
      <c r="IG144" s="836"/>
      <c r="IH144" s="836"/>
      <c r="II144" s="836"/>
      <c r="IJ144" s="836"/>
      <c r="IK144" s="836"/>
      <c r="IL144" s="836"/>
      <c r="IM144" s="836"/>
      <c r="IN144" s="836"/>
      <c r="IO144" s="836"/>
      <c r="IP144" s="836"/>
      <c r="IQ144" s="836"/>
      <c r="IR144" s="836"/>
      <c r="IS144" s="836"/>
      <c r="IT144" s="836"/>
      <c r="IU144" s="836"/>
      <c r="IV144" s="836"/>
      <c r="IW144" s="836"/>
      <c r="IX144" s="836"/>
      <c r="IY144" s="836"/>
      <c r="IZ144" s="836"/>
      <c r="JA144" s="836"/>
      <c r="JB144" s="836"/>
      <c r="JC144" s="836"/>
      <c r="JD144" s="836"/>
      <c r="JE144" s="836"/>
      <c r="JF144" s="836"/>
      <c r="JG144" s="836"/>
      <c r="JH144" s="836"/>
      <c r="JI144" s="836"/>
      <c r="JJ144" s="836"/>
      <c r="JK144" s="836"/>
      <c r="JL144" s="836"/>
      <c r="JM144" s="836"/>
      <c r="JN144" s="836"/>
      <c r="JO144" s="836"/>
      <c r="JP144" s="836"/>
      <c r="JQ144" s="836"/>
      <c r="JR144" s="836"/>
      <c r="JS144" s="836"/>
      <c r="JT144" s="836"/>
      <c r="JU144" s="836"/>
      <c r="JV144" s="836"/>
      <c r="JW144" s="836"/>
      <c r="JX144" s="836"/>
      <c r="JY144" s="836"/>
      <c r="JZ144" s="836"/>
      <c r="KA144" s="836"/>
      <c r="KB144" s="836"/>
      <c r="KC144" s="836"/>
      <c r="KD144" s="836"/>
      <c r="KE144" s="836"/>
      <c r="KF144" s="836"/>
      <c r="KG144" s="836"/>
      <c r="KH144" s="836"/>
      <c r="KI144" s="836"/>
      <c r="KJ144" s="836"/>
      <c r="KK144" s="836"/>
      <c r="KL144" s="836"/>
      <c r="KM144" s="836"/>
      <c r="KN144" s="1200"/>
      <c r="KO144" s="836"/>
      <c r="KP144" s="836"/>
      <c r="KQ144" s="836"/>
      <c r="KR144" s="836"/>
      <c r="KS144" s="836"/>
      <c r="KT144" s="836"/>
      <c r="KU144" s="836"/>
      <c r="KV144" s="836"/>
      <c r="KW144" s="836"/>
      <c r="KX144" s="836"/>
      <c r="KY144" s="836"/>
      <c r="KZ144" s="836"/>
      <c r="LA144" s="836"/>
      <c r="LB144" s="836"/>
      <c r="LC144" s="836"/>
      <c r="LD144" s="836"/>
      <c r="LE144" s="836"/>
      <c r="LF144" s="836"/>
      <c r="LG144" s="836"/>
      <c r="LH144" s="836"/>
      <c r="LI144" s="836"/>
      <c r="LJ144" s="836"/>
      <c r="LK144" s="836"/>
      <c r="LL144" s="836"/>
      <c r="LM144" s="836"/>
      <c r="LN144" s="836"/>
      <c r="LO144" s="836"/>
      <c r="LP144" s="836"/>
      <c r="LQ144" s="836"/>
      <c r="LR144" s="836"/>
      <c r="LS144" s="836"/>
      <c r="LT144" s="836"/>
      <c r="LU144" s="836"/>
      <c r="LV144" s="836"/>
      <c r="LW144" s="836"/>
      <c r="LX144" s="836"/>
      <c r="LY144" s="836"/>
      <c r="LZ144" s="836"/>
      <c r="MA144" s="836"/>
      <c r="MB144" s="836"/>
      <c r="MC144" s="836"/>
      <c r="MD144" s="836"/>
      <c r="ME144" s="836"/>
      <c r="MF144" s="836"/>
      <c r="MG144" s="836"/>
      <c r="MH144" s="836"/>
      <c r="MI144" s="836"/>
      <c r="MJ144" s="836"/>
      <c r="MK144" s="836"/>
      <c r="ML144" s="836"/>
      <c r="MM144" s="836"/>
      <c r="MN144" s="836"/>
      <c r="MO144" s="836"/>
      <c r="MP144" s="836"/>
      <c r="MQ144" s="836"/>
      <c r="MR144" s="836"/>
      <c r="MS144" s="836"/>
      <c r="MT144" s="836"/>
      <c r="MU144" s="836"/>
      <c r="MV144" s="836"/>
      <c r="MW144" s="836"/>
      <c r="MX144" s="836"/>
      <c r="MY144" s="836"/>
      <c r="MZ144" s="836"/>
    </row>
    <row r="145" spans="1:372" s="348" customFormat="1" ht="12.75">
      <c r="A145" s="831" t="s">
        <v>771</v>
      </c>
      <c r="HS145" s="837"/>
      <c r="HT145" s="837"/>
      <c r="HU145" s="837"/>
      <c r="HV145" s="837"/>
      <c r="HW145" s="837"/>
      <c r="HX145" s="837"/>
      <c r="HY145" s="837"/>
      <c r="HZ145" s="837"/>
      <c r="IA145" s="837"/>
      <c r="IB145" s="837"/>
      <c r="IC145" s="837"/>
      <c r="ID145" s="837"/>
      <c r="IE145" s="837"/>
      <c r="IF145" s="837"/>
      <c r="IG145" s="837"/>
      <c r="IH145" s="837"/>
      <c r="II145" s="837"/>
      <c r="IJ145" s="837"/>
      <c r="IK145" s="837"/>
      <c r="IL145" s="837"/>
      <c r="IM145" s="837"/>
      <c r="IN145" s="837"/>
      <c r="IO145" s="837"/>
      <c r="IP145" s="837"/>
      <c r="IQ145" s="837"/>
      <c r="IR145" s="837"/>
      <c r="IS145" s="837"/>
      <c r="IT145" s="837"/>
      <c r="IU145" s="837"/>
      <c r="IV145" s="837"/>
      <c r="IW145" s="837"/>
      <c r="IX145" s="837"/>
      <c r="IY145" s="837"/>
      <c r="IZ145" s="837"/>
      <c r="JA145" s="837"/>
      <c r="JB145" s="837"/>
      <c r="JC145" s="837"/>
      <c r="JD145" s="837"/>
      <c r="JE145" s="837"/>
      <c r="JF145" s="837"/>
      <c r="JG145" s="837"/>
      <c r="JH145" s="837"/>
      <c r="JI145" s="837"/>
      <c r="JJ145" s="837"/>
      <c r="JK145" s="837"/>
      <c r="JL145" s="837"/>
      <c r="JM145" s="837"/>
      <c r="JN145" s="837"/>
      <c r="JO145" s="837"/>
      <c r="JP145" s="837"/>
      <c r="JQ145" s="837"/>
      <c r="JR145" s="837"/>
      <c r="JS145" s="837"/>
      <c r="JT145" s="837"/>
      <c r="JU145" s="837"/>
      <c r="JV145" s="837"/>
      <c r="JW145" s="837"/>
      <c r="JX145" s="837"/>
      <c r="JY145" s="837"/>
      <c r="JZ145" s="837"/>
      <c r="KA145" s="837"/>
      <c r="KB145" s="837"/>
      <c r="KC145" s="837"/>
      <c r="KD145" s="837"/>
      <c r="KE145" s="837"/>
      <c r="KF145" s="837"/>
      <c r="KG145" s="837"/>
      <c r="KH145" s="837"/>
      <c r="KI145" s="837"/>
      <c r="KJ145" s="837"/>
      <c r="KK145" s="837"/>
      <c r="KL145" s="837"/>
      <c r="KM145" s="837"/>
      <c r="KN145" s="1200"/>
      <c r="KO145" s="837"/>
      <c r="KP145" s="837"/>
      <c r="KQ145" s="837"/>
      <c r="KR145" s="837"/>
      <c r="KS145" s="837"/>
      <c r="KT145" s="837"/>
      <c r="KU145" s="837"/>
      <c r="KV145" s="837"/>
      <c r="KW145" s="837"/>
      <c r="KX145" s="837"/>
      <c r="KY145" s="837"/>
      <c r="KZ145" s="837"/>
      <c r="LA145" s="837"/>
      <c r="LB145" s="837"/>
      <c r="LC145" s="837"/>
      <c r="LD145" s="837"/>
      <c r="LE145" s="837"/>
      <c r="LF145" s="837"/>
      <c r="LG145" s="837"/>
      <c r="LH145" s="837"/>
      <c r="LI145" s="837"/>
      <c r="LJ145" s="837"/>
      <c r="LK145" s="837"/>
      <c r="LL145" s="837"/>
      <c r="LM145" s="837"/>
      <c r="LN145" s="837"/>
      <c r="LO145" s="837"/>
      <c r="LP145" s="837"/>
      <c r="LQ145" s="837"/>
      <c r="LR145" s="837"/>
      <c r="LS145" s="837"/>
      <c r="LT145" s="837"/>
      <c r="LU145" s="837"/>
      <c r="LV145" s="837"/>
      <c r="LW145" s="837"/>
      <c r="LX145" s="837"/>
      <c r="LY145" s="837"/>
      <c r="LZ145" s="837"/>
      <c r="MA145" s="837"/>
      <c r="MB145" s="837"/>
      <c r="MC145" s="837"/>
      <c r="MD145" s="837"/>
      <c r="ME145" s="837"/>
      <c r="MF145" s="837"/>
      <c r="MG145" s="837"/>
      <c r="MH145" s="837"/>
      <c r="MI145" s="837"/>
      <c r="MJ145" s="837"/>
      <c r="MK145" s="837"/>
      <c r="ML145" s="837"/>
      <c r="MM145" s="837"/>
      <c r="MN145" s="837"/>
      <c r="MO145" s="837"/>
      <c r="MP145" s="837"/>
      <c r="MQ145" s="837"/>
      <c r="MR145" s="837"/>
      <c r="MS145" s="837"/>
      <c r="MT145" s="837"/>
      <c r="MU145" s="837"/>
      <c r="MV145" s="837"/>
      <c r="MW145" s="837"/>
      <c r="MX145" s="837"/>
      <c r="MY145" s="837"/>
      <c r="MZ145" s="837"/>
    </row>
    <row r="146" spans="1:372" ht="12.75">
      <c r="EE146" s="56"/>
    </row>
    <row r="147" spans="1:372" ht="12.75">
      <c r="EE147" s="56"/>
    </row>
    <row r="148" spans="1:372" ht="12.75">
      <c r="EE148" s="56"/>
    </row>
    <row r="149" spans="1:372" ht="12.75">
      <c r="EE149" s="56"/>
    </row>
    <row r="150" spans="1:372" ht="12.75">
      <c r="EE150" s="56"/>
    </row>
    <row r="151" spans="1:372" ht="12.75">
      <c r="EE151" s="56"/>
    </row>
    <row r="152" spans="1:372" ht="12.75">
      <c r="A152" s="62" t="s">
        <v>797</v>
      </c>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c r="DA152" s="66"/>
      <c r="DB152" s="66"/>
      <c r="DC152" s="66"/>
      <c r="DD152" s="66"/>
      <c r="DE152" s="66"/>
      <c r="DF152" s="66"/>
      <c r="DG152" s="66"/>
      <c r="DH152" s="66"/>
      <c r="DI152" s="66"/>
      <c r="DJ152" s="66"/>
      <c r="DK152" s="66"/>
      <c r="DL152" s="66"/>
      <c r="DM152" s="66"/>
      <c r="DN152" s="66"/>
      <c r="DO152" s="66"/>
      <c r="DP152" s="66"/>
      <c r="DQ152" s="66"/>
      <c r="DR152" s="66"/>
      <c r="DS152" s="66"/>
      <c r="DT152" s="66"/>
      <c r="DU152" s="66"/>
      <c r="DV152" s="66"/>
      <c r="DW152" s="66"/>
      <c r="DX152" s="66"/>
      <c r="DY152" s="66"/>
      <c r="DZ152" s="66"/>
      <c r="EA152" s="66"/>
      <c r="EB152" s="66"/>
      <c r="EC152" s="66"/>
      <c r="ED152" s="66"/>
      <c r="EE152" s="66"/>
      <c r="EF152" s="66"/>
      <c r="EG152" s="66"/>
      <c r="EH152" s="66"/>
      <c r="EI152" s="66"/>
      <c r="EJ152" s="66"/>
      <c r="EK152" s="66"/>
      <c r="EL152" s="66"/>
      <c r="EM152" s="66"/>
      <c r="EN152" s="66"/>
      <c r="EO152" s="66"/>
      <c r="EP152" s="66"/>
      <c r="EQ152" s="66"/>
      <c r="ER152" s="66"/>
      <c r="ES152" s="66"/>
      <c r="ET152" s="66"/>
      <c r="EU152" s="66"/>
      <c r="EV152" s="66"/>
      <c r="EW152" s="66"/>
      <c r="EX152" s="66"/>
      <c r="EY152" s="66"/>
      <c r="EZ152" s="66"/>
      <c r="FA152" s="66"/>
      <c r="FB152" s="66"/>
      <c r="FC152" s="66"/>
      <c r="FD152" s="66"/>
      <c r="FE152" s="66"/>
      <c r="FF152" s="66"/>
      <c r="FG152" s="66"/>
      <c r="FH152" s="66"/>
      <c r="FI152" s="66"/>
      <c r="FJ152" s="66"/>
      <c r="FK152" s="66"/>
      <c r="FL152" s="66"/>
      <c r="FM152" s="66"/>
      <c r="FN152" s="66"/>
      <c r="FO152" s="66"/>
      <c r="FP152" s="66"/>
      <c r="FQ152" s="66"/>
      <c r="FR152" s="66"/>
      <c r="FS152" s="66"/>
      <c r="FT152" s="66"/>
      <c r="FU152" s="66"/>
      <c r="FV152" s="66"/>
      <c r="FW152" s="66"/>
      <c r="FX152" s="66"/>
      <c r="FY152" s="66"/>
      <c r="FZ152" s="66"/>
      <c r="GA152" s="66"/>
      <c r="GB152" s="66"/>
      <c r="GC152" s="66"/>
      <c r="GD152" s="66"/>
      <c r="GE152" s="66"/>
      <c r="GF152" s="66"/>
      <c r="GG152" s="66"/>
      <c r="GH152" s="66"/>
      <c r="GI152" s="66"/>
      <c r="GJ152" s="66"/>
      <c r="GK152" s="66"/>
      <c r="GL152" s="66"/>
      <c r="GM152" s="66"/>
      <c r="GN152" s="66"/>
      <c r="GO152" s="66"/>
      <c r="GP152" s="66"/>
      <c r="GQ152" s="66"/>
      <c r="GR152" s="66"/>
      <c r="GS152" s="66"/>
      <c r="GT152" s="66"/>
      <c r="GU152" s="66"/>
      <c r="GV152" s="66"/>
      <c r="GW152" s="66"/>
      <c r="GX152" s="66"/>
      <c r="GY152" s="66"/>
      <c r="GZ152" s="66"/>
      <c r="HA152" s="66"/>
      <c r="HB152" s="66"/>
      <c r="HC152" s="66"/>
      <c r="HD152" s="66"/>
      <c r="HE152" s="66"/>
      <c r="HF152" s="66"/>
      <c r="HG152" s="66"/>
      <c r="HH152" s="66"/>
      <c r="HI152" s="66"/>
      <c r="HJ152" s="66"/>
      <c r="HK152" s="66"/>
      <c r="HL152" s="66"/>
      <c r="HM152" s="66"/>
      <c r="HN152" s="66"/>
      <c r="HO152" s="66"/>
      <c r="HP152" s="66"/>
      <c r="HQ152" s="66"/>
      <c r="HR152" s="66"/>
      <c r="HS152" s="66"/>
      <c r="HT152" s="66"/>
      <c r="HU152" s="66"/>
      <c r="HV152" s="66"/>
      <c r="HW152" s="66"/>
      <c r="HX152" s="66"/>
      <c r="HY152" s="66"/>
      <c r="HZ152" s="66"/>
      <c r="IA152" s="66"/>
      <c r="IB152" s="66"/>
      <c r="IC152" s="66"/>
      <c r="ID152" s="66"/>
      <c r="IE152" s="66"/>
      <c r="IF152" s="66"/>
      <c r="IG152" s="66"/>
      <c r="IH152" s="66"/>
      <c r="II152" s="66"/>
      <c r="IJ152" s="66"/>
      <c r="IK152" s="66"/>
      <c r="IL152" s="66"/>
      <c r="IM152" s="66"/>
      <c r="IN152" s="66"/>
      <c r="IO152" s="66"/>
      <c r="IP152" s="66"/>
      <c r="IQ152" s="66"/>
      <c r="IR152" s="66"/>
      <c r="IS152" s="66"/>
      <c r="IT152" s="66"/>
      <c r="IU152" s="66"/>
      <c r="IV152" s="66"/>
      <c r="IW152" s="66"/>
      <c r="IX152" s="66"/>
      <c r="IY152" s="66"/>
      <c r="IZ152" s="66"/>
      <c r="JA152" s="66"/>
      <c r="JB152" s="66"/>
      <c r="JC152" s="66"/>
      <c r="JD152" s="66"/>
      <c r="JE152" s="66"/>
      <c r="JF152" s="66"/>
      <c r="JG152" s="66"/>
      <c r="JH152" s="66"/>
      <c r="JI152" s="66"/>
      <c r="JJ152" s="66"/>
      <c r="JK152" s="66"/>
      <c r="JL152" s="66"/>
      <c r="JM152" s="66"/>
      <c r="JN152" s="66"/>
      <c r="JO152" s="66"/>
      <c r="JP152" s="66"/>
      <c r="JQ152" s="66"/>
      <c r="JR152" s="66"/>
      <c r="JS152" s="66"/>
      <c r="JT152" s="66"/>
      <c r="JU152" s="66"/>
      <c r="JV152" s="66"/>
      <c r="JW152" s="66"/>
      <c r="JX152" s="66"/>
      <c r="JY152" s="66"/>
      <c r="JZ152" s="66"/>
      <c r="KA152" s="66"/>
      <c r="KB152" s="66"/>
      <c r="KC152" s="66"/>
      <c r="KD152" s="66"/>
      <c r="KE152" s="66"/>
      <c r="KF152" s="66"/>
      <c r="KG152" s="66"/>
      <c r="KH152" s="66"/>
      <c r="KI152" s="66"/>
      <c r="KJ152" s="66"/>
      <c r="KK152" s="66"/>
      <c r="KL152" s="66"/>
      <c r="KM152" s="66"/>
      <c r="KN152" s="1197"/>
      <c r="KO152" s="66"/>
      <c r="KP152" s="66"/>
      <c r="KQ152" s="66"/>
      <c r="KR152" s="66"/>
      <c r="KS152" s="66"/>
      <c r="KT152" s="66"/>
      <c r="KU152" s="66"/>
      <c r="KV152" s="66"/>
      <c r="KW152" s="66"/>
      <c r="KX152" s="66"/>
      <c r="KY152" s="66"/>
      <c r="KZ152" s="66"/>
      <c r="LA152" s="66"/>
      <c r="LB152" s="66"/>
      <c r="LC152" s="66"/>
      <c r="LD152" s="66"/>
      <c r="LE152" s="66"/>
      <c r="LF152" s="66"/>
      <c r="LG152" s="66"/>
      <c r="LH152" s="66"/>
      <c r="LI152" s="66"/>
      <c r="LJ152" s="66"/>
      <c r="LK152" s="66"/>
      <c r="LL152" s="66"/>
      <c r="LM152" s="66"/>
      <c r="LN152" s="66"/>
      <c r="LO152" s="66"/>
      <c r="LP152" s="66"/>
      <c r="LQ152" s="66"/>
      <c r="LR152" s="66"/>
      <c r="LS152" s="66"/>
      <c r="LT152" s="66"/>
      <c r="LU152" s="66"/>
      <c r="LV152" s="66"/>
      <c r="LW152" s="66"/>
      <c r="LX152" s="66"/>
      <c r="LY152" s="66"/>
      <c r="LZ152" s="66"/>
      <c r="MA152" s="66"/>
      <c r="MB152" s="66"/>
      <c r="MC152" s="66"/>
      <c r="MD152" s="66"/>
      <c r="ME152" s="66"/>
      <c r="MF152" s="66"/>
      <c r="MG152" s="66"/>
      <c r="MH152" s="834"/>
      <c r="MI152" s="834"/>
      <c r="MJ152" s="834"/>
      <c r="MK152" s="834"/>
      <c r="ML152" s="834"/>
      <c r="MM152" s="834"/>
      <c r="MN152" s="834"/>
      <c r="MO152" s="834"/>
      <c r="MP152" s="834"/>
      <c r="MQ152" s="834"/>
      <c r="MR152" s="834"/>
      <c r="MS152" s="834"/>
      <c r="MT152" s="834"/>
      <c r="MU152" s="834"/>
      <c r="MV152" s="834"/>
      <c r="MW152" s="834"/>
      <c r="MX152" s="834"/>
      <c r="MY152" s="834"/>
      <c r="MZ152" s="834"/>
      <c r="NA152" s="834"/>
      <c r="NB152" s="834"/>
      <c r="NC152" s="834"/>
      <c r="ND152" s="834"/>
      <c r="NE152" s="834"/>
      <c r="NF152" s="834"/>
      <c r="NG152" s="834"/>
      <c r="NH152" s="834"/>
    </row>
    <row r="153" spans="1:372" ht="12.75">
      <c r="A153" s="62" t="s">
        <v>798</v>
      </c>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c r="DH153" s="66"/>
      <c r="DI153" s="66"/>
      <c r="DJ153" s="66"/>
      <c r="DK153" s="66"/>
      <c r="DL153" s="66"/>
      <c r="DM153" s="66"/>
      <c r="DN153" s="66"/>
      <c r="DO153" s="66"/>
      <c r="DP153" s="66"/>
      <c r="DQ153" s="66"/>
      <c r="DR153" s="66"/>
      <c r="DS153" s="66"/>
      <c r="DT153" s="66"/>
      <c r="DU153" s="66"/>
      <c r="DV153" s="66"/>
      <c r="DW153" s="66"/>
      <c r="DX153" s="66"/>
      <c r="DY153" s="66"/>
      <c r="DZ153" s="66"/>
      <c r="EA153" s="66"/>
      <c r="EB153" s="66"/>
      <c r="EC153" s="66"/>
      <c r="ED153" s="66"/>
      <c r="EE153" s="66"/>
      <c r="EF153" s="66"/>
      <c r="EG153" s="66"/>
      <c r="EH153" s="66"/>
      <c r="EI153" s="66"/>
      <c r="EJ153" s="66"/>
      <c r="EK153" s="66"/>
      <c r="EL153" s="66"/>
      <c r="EM153" s="66"/>
      <c r="EN153" s="66"/>
      <c r="EO153" s="66"/>
      <c r="EP153" s="66"/>
      <c r="EQ153" s="66"/>
      <c r="ER153" s="66"/>
      <c r="ES153" s="66"/>
      <c r="ET153" s="66"/>
      <c r="EU153" s="66"/>
      <c r="EV153" s="66"/>
      <c r="EW153" s="66"/>
      <c r="EX153" s="66"/>
      <c r="EY153" s="66"/>
      <c r="EZ153" s="66"/>
      <c r="FA153" s="66"/>
      <c r="FB153" s="66"/>
      <c r="FC153" s="66"/>
      <c r="FD153" s="66"/>
      <c r="FE153" s="66"/>
      <c r="FF153" s="66"/>
      <c r="FG153" s="66"/>
      <c r="FH153" s="66"/>
      <c r="FI153" s="66"/>
      <c r="FJ153" s="66"/>
      <c r="FK153" s="66"/>
      <c r="FL153" s="66"/>
      <c r="FM153" s="66"/>
      <c r="FN153" s="66"/>
      <c r="FO153" s="66"/>
      <c r="FP153" s="66"/>
      <c r="FQ153" s="66"/>
      <c r="FR153" s="66"/>
      <c r="FS153" s="66"/>
      <c r="FT153" s="66"/>
      <c r="FU153" s="66"/>
      <c r="FV153" s="66"/>
      <c r="FW153" s="66"/>
      <c r="FX153" s="66"/>
      <c r="FY153" s="66"/>
      <c r="FZ153" s="66"/>
      <c r="GA153" s="66"/>
      <c r="GB153" s="66"/>
      <c r="GC153" s="66"/>
      <c r="GD153" s="66"/>
      <c r="GE153" s="66"/>
      <c r="GF153" s="66"/>
      <c r="GG153" s="66"/>
      <c r="GH153" s="66"/>
      <c r="GI153" s="66"/>
      <c r="GJ153" s="66"/>
      <c r="GK153" s="66"/>
      <c r="GL153" s="66"/>
      <c r="GM153" s="66"/>
      <c r="GN153" s="66"/>
      <c r="GO153" s="66"/>
      <c r="GP153" s="66"/>
      <c r="GQ153" s="66"/>
      <c r="GR153" s="66"/>
      <c r="GS153" s="66"/>
      <c r="GT153" s="66"/>
      <c r="GU153" s="66"/>
      <c r="GV153" s="66"/>
      <c r="GW153" s="66"/>
      <c r="GX153" s="66"/>
      <c r="GY153" s="66"/>
      <c r="GZ153" s="66"/>
      <c r="HA153" s="66"/>
      <c r="HB153" s="66"/>
      <c r="HC153" s="66"/>
      <c r="HD153" s="66"/>
      <c r="HE153" s="66"/>
      <c r="HF153" s="66"/>
      <c r="HG153" s="66"/>
      <c r="HH153" s="66"/>
      <c r="HI153" s="66"/>
      <c r="HJ153" s="66"/>
      <c r="HK153" s="66"/>
      <c r="HL153" s="66"/>
      <c r="HM153" s="66"/>
      <c r="HN153" s="66"/>
      <c r="HO153" s="66"/>
      <c r="HP153" s="66"/>
      <c r="HQ153" s="66"/>
      <c r="HR153" s="66"/>
      <c r="HS153" s="66"/>
      <c r="HT153" s="66"/>
      <c r="HU153" s="66"/>
      <c r="HV153" s="66"/>
      <c r="HW153" s="66"/>
      <c r="HX153" s="66"/>
      <c r="HY153" s="66"/>
      <c r="HZ153" s="66"/>
      <c r="IA153" s="66"/>
      <c r="IB153" s="66"/>
      <c r="IC153" s="66"/>
      <c r="ID153" s="66"/>
      <c r="IE153" s="66"/>
      <c r="IF153" s="66"/>
      <c r="IG153" s="66"/>
      <c r="IH153" s="66"/>
      <c r="II153" s="66"/>
      <c r="IJ153" s="66"/>
      <c r="IK153" s="66"/>
      <c r="IL153" s="66"/>
      <c r="IM153" s="66"/>
      <c r="IN153" s="66"/>
      <c r="IO153" s="66"/>
      <c r="IP153" s="66"/>
      <c r="IQ153" s="66"/>
      <c r="IR153" s="66"/>
      <c r="IS153" s="66"/>
      <c r="IT153" s="66"/>
      <c r="IU153" s="66"/>
      <c r="IV153" s="66"/>
      <c r="IW153" s="66"/>
      <c r="IX153" s="66"/>
      <c r="IY153" s="66"/>
      <c r="IZ153" s="66"/>
      <c r="JA153" s="66"/>
      <c r="JB153" s="66"/>
      <c r="JC153" s="66"/>
      <c r="JD153" s="66"/>
      <c r="JE153" s="66"/>
      <c r="JF153" s="66"/>
      <c r="JG153" s="66"/>
      <c r="JH153" s="66"/>
      <c r="JI153" s="66"/>
      <c r="JJ153" s="66"/>
      <c r="JK153" s="66"/>
      <c r="JL153" s="66"/>
      <c r="JM153" s="66"/>
      <c r="JN153" s="66"/>
      <c r="JO153" s="66"/>
      <c r="JP153" s="66"/>
      <c r="JQ153" s="66"/>
      <c r="JR153" s="66"/>
      <c r="JS153" s="66"/>
      <c r="JT153" s="66"/>
      <c r="JU153" s="66"/>
      <c r="JV153" s="66"/>
      <c r="JW153" s="66"/>
      <c r="JX153" s="66"/>
      <c r="JY153" s="66"/>
      <c r="JZ153" s="66"/>
      <c r="KA153" s="66"/>
      <c r="KB153" s="66"/>
      <c r="KC153" s="66"/>
      <c r="KD153" s="66"/>
      <c r="KE153" s="66"/>
      <c r="KF153" s="66"/>
      <c r="KG153" s="66"/>
      <c r="KH153" s="66"/>
      <c r="KI153" s="66"/>
      <c r="KJ153" s="66"/>
      <c r="KK153" s="66"/>
      <c r="KL153" s="66"/>
      <c r="KM153" s="66"/>
      <c r="KN153" s="1197"/>
      <c r="KO153" s="66"/>
      <c r="KP153" s="66"/>
      <c r="KQ153" s="66"/>
      <c r="KR153" s="66"/>
      <c r="KS153" s="66"/>
      <c r="KT153" s="66"/>
      <c r="KU153" s="66"/>
      <c r="KV153" s="66"/>
      <c r="KW153" s="66"/>
      <c r="KX153" s="66"/>
      <c r="KY153" s="66"/>
      <c r="KZ153" s="66"/>
      <c r="LA153" s="66"/>
      <c r="LB153" s="66"/>
      <c r="LC153" s="66"/>
      <c r="LD153" s="66"/>
      <c r="LE153" s="66"/>
      <c r="LF153" s="66"/>
      <c r="LG153" s="66"/>
      <c r="LH153" s="66"/>
      <c r="LI153" s="66"/>
      <c r="LJ153" s="66"/>
      <c r="LK153" s="66"/>
      <c r="LL153" s="66"/>
      <c r="LM153" s="66"/>
      <c r="LN153" s="66"/>
      <c r="LO153" s="66"/>
      <c r="LP153" s="66"/>
      <c r="LQ153" s="66"/>
      <c r="LR153" s="66"/>
      <c r="LS153" s="66"/>
      <c r="LT153" s="66"/>
      <c r="LU153" s="66"/>
      <c r="LV153" s="66"/>
      <c r="LW153" s="66"/>
      <c r="LX153" s="66"/>
      <c r="LY153" s="66"/>
      <c r="LZ153" s="66"/>
      <c r="MA153" s="66"/>
      <c r="MB153" s="66"/>
      <c r="MC153" s="66"/>
      <c r="MD153" s="66"/>
      <c r="ME153" s="66"/>
      <c r="MF153" s="66"/>
      <c r="MG153" s="66"/>
      <c r="MH153" s="835"/>
      <c r="MI153" s="835"/>
      <c r="MJ153" s="835"/>
      <c r="MK153" s="835"/>
      <c r="ML153" s="835"/>
      <c r="MM153" s="835"/>
      <c r="MN153" s="835"/>
      <c r="MO153" s="835"/>
      <c r="MP153" s="835"/>
      <c r="MQ153" s="835"/>
      <c r="MR153" s="835"/>
      <c r="MS153" s="835"/>
      <c r="MT153" s="835"/>
      <c r="MU153" s="835"/>
      <c r="MV153" s="835"/>
      <c r="MW153" s="835"/>
      <c r="MX153" s="835"/>
      <c r="MY153" s="835"/>
      <c r="MZ153" s="835"/>
      <c r="NA153" s="835"/>
      <c r="NB153" s="835"/>
      <c r="NC153" s="835"/>
      <c r="ND153" s="835"/>
      <c r="NE153" s="835"/>
      <c r="NF153" s="835"/>
      <c r="NG153" s="835"/>
      <c r="NH153" s="835"/>
    </row>
    <row r="154" spans="1:372" ht="12.75">
      <c r="A154" s="62" t="s">
        <v>799</v>
      </c>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6"/>
      <c r="DV154" s="66"/>
      <c r="DW154" s="66"/>
      <c r="DX154" s="66"/>
      <c r="DY154" s="66"/>
      <c r="DZ154" s="66"/>
      <c r="EA154" s="66"/>
      <c r="EB154" s="66"/>
      <c r="EC154" s="66"/>
      <c r="ED154" s="66"/>
      <c r="EE154" s="66"/>
      <c r="EF154" s="66"/>
      <c r="EG154" s="66"/>
      <c r="EH154" s="66"/>
      <c r="EI154" s="66"/>
      <c r="EJ154" s="66"/>
      <c r="EK154" s="66"/>
      <c r="EL154" s="66"/>
      <c r="EM154" s="66"/>
      <c r="EN154" s="66"/>
      <c r="EO154" s="66"/>
      <c r="EP154" s="66"/>
      <c r="EQ154" s="66"/>
      <c r="ER154" s="66"/>
      <c r="ES154" s="66"/>
      <c r="ET154" s="66"/>
      <c r="EU154" s="66"/>
      <c r="EV154" s="66"/>
      <c r="EW154" s="66"/>
      <c r="EX154" s="66"/>
      <c r="EY154" s="66"/>
      <c r="EZ154" s="66"/>
      <c r="FA154" s="66"/>
      <c r="FB154" s="66"/>
      <c r="FC154" s="66"/>
      <c r="FD154" s="66"/>
      <c r="FE154" s="66"/>
      <c r="FF154" s="66"/>
      <c r="FG154" s="66"/>
      <c r="FH154" s="66"/>
      <c r="FI154" s="66"/>
      <c r="FJ154" s="66"/>
      <c r="FK154" s="66"/>
      <c r="FL154" s="66"/>
      <c r="FM154" s="66"/>
      <c r="FN154" s="66"/>
      <c r="FO154" s="66"/>
      <c r="FP154" s="66"/>
      <c r="FQ154" s="66"/>
      <c r="FR154" s="66"/>
      <c r="FS154" s="66"/>
      <c r="FT154" s="66"/>
      <c r="FU154" s="66"/>
      <c r="FV154" s="66"/>
      <c r="FW154" s="66"/>
      <c r="FX154" s="66"/>
      <c r="FY154" s="66"/>
      <c r="FZ154" s="66"/>
      <c r="GA154" s="66"/>
      <c r="GB154" s="66"/>
      <c r="GC154" s="66"/>
      <c r="GD154" s="66"/>
      <c r="GE154" s="66"/>
      <c r="GF154" s="66"/>
      <c r="GG154" s="66"/>
      <c r="GH154" s="66"/>
      <c r="GI154" s="66"/>
      <c r="GJ154" s="66"/>
      <c r="GK154" s="66"/>
      <c r="GL154" s="66"/>
      <c r="GM154" s="66"/>
      <c r="GN154" s="66"/>
      <c r="GO154" s="66"/>
      <c r="GP154" s="66"/>
      <c r="GQ154" s="66"/>
      <c r="GR154" s="66"/>
      <c r="GS154" s="66"/>
      <c r="GT154" s="66"/>
      <c r="GU154" s="66"/>
      <c r="GV154" s="66"/>
      <c r="GW154" s="66"/>
      <c r="GX154" s="66"/>
      <c r="GY154" s="66"/>
      <c r="GZ154" s="66"/>
      <c r="HA154" s="66"/>
      <c r="HB154" s="66"/>
      <c r="HC154" s="66"/>
      <c r="HD154" s="66"/>
      <c r="HE154" s="66"/>
      <c r="HF154" s="66"/>
      <c r="HG154" s="66"/>
      <c r="HH154" s="66"/>
      <c r="HI154" s="66"/>
      <c r="HJ154" s="66"/>
      <c r="HK154" s="66"/>
      <c r="HL154" s="66"/>
      <c r="HM154" s="66"/>
      <c r="HN154" s="66"/>
      <c r="HO154" s="66"/>
      <c r="HP154" s="66"/>
      <c r="HQ154" s="66"/>
      <c r="HR154" s="66"/>
      <c r="HS154" s="66"/>
      <c r="HT154" s="66"/>
      <c r="HU154" s="66"/>
      <c r="HV154" s="66"/>
      <c r="HW154" s="66"/>
      <c r="HX154" s="66"/>
      <c r="HY154" s="66"/>
      <c r="HZ154" s="66"/>
      <c r="IA154" s="66"/>
      <c r="IB154" s="66"/>
      <c r="IC154" s="66"/>
      <c r="ID154" s="66"/>
      <c r="IE154" s="66"/>
      <c r="IF154" s="66"/>
      <c r="IG154" s="66"/>
      <c r="IH154" s="66"/>
      <c r="II154" s="66"/>
      <c r="IJ154" s="66"/>
      <c r="IK154" s="66"/>
      <c r="IL154" s="66"/>
      <c r="IM154" s="66"/>
      <c r="IN154" s="66"/>
      <c r="IO154" s="66"/>
      <c r="IP154" s="66"/>
      <c r="IQ154" s="66"/>
      <c r="IR154" s="66"/>
      <c r="IS154" s="66"/>
      <c r="IT154" s="66"/>
      <c r="IU154" s="66"/>
      <c r="IV154" s="66"/>
      <c r="IW154" s="66"/>
      <c r="IX154" s="66"/>
      <c r="IY154" s="66"/>
      <c r="IZ154" s="66"/>
      <c r="JA154" s="66"/>
      <c r="JB154" s="66"/>
      <c r="JC154" s="66"/>
      <c r="JD154" s="66"/>
      <c r="JE154" s="66"/>
      <c r="JF154" s="66"/>
      <c r="JG154" s="66"/>
      <c r="JH154" s="66"/>
      <c r="JI154" s="66"/>
      <c r="JJ154" s="66"/>
      <c r="JK154" s="66"/>
      <c r="JL154" s="66"/>
      <c r="JM154" s="66"/>
      <c r="JN154" s="66"/>
      <c r="JO154" s="66"/>
      <c r="JP154" s="66"/>
      <c r="JQ154" s="66"/>
      <c r="JR154" s="66"/>
      <c r="JS154" s="66"/>
      <c r="JT154" s="66"/>
      <c r="JU154" s="66"/>
      <c r="JV154" s="66"/>
      <c r="JW154" s="66"/>
      <c r="JX154" s="66"/>
      <c r="JY154" s="66"/>
      <c r="JZ154" s="66"/>
      <c r="KA154" s="66"/>
      <c r="KB154" s="66"/>
      <c r="KC154" s="66"/>
      <c r="KD154" s="66"/>
      <c r="KE154" s="66"/>
      <c r="KF154" s="66"/>
      <c r="KG154" s="66"/>
      <c r="KH154" s="66"/>
      <c r="KI154" s="66"/>
      <c r="KJ154" s="66"/>
      <c r="KK154" s="66"/>
      <c r="KL154" s="66"/>
      <c r="KM154" s="66"/>
      <c r="KN154" s="1197"/>
      <c r="KO154" s="66"/>
      <c r="KP154" s="66"/>
      <c r="KQ154" s="66"/>
      <c r="KR154" s="66"/>
      <c r="KS154" s="66"/>
      <c r="KT154" s="66"/>
      <c r="KU154" s="66"/>
      <c r="KV154" s="66"/>
      <c r="KW154" s="66"/>
      <c r="KX154" s="66"/>
      <c r="KY154" s="66"/>
      <c r="KZ154" s="66"/>
      <c r="LA154" s="66"/>
      <c r="LB154" s="66"/>
      <c r="LC154" s="66"/>
      <c r="LD154" s="66"/>
      <c r="LE154" s="66"/>
      <c r="LF154" s="66"/>
      <c r="LG154" s="66"/>
      <c r="LH154" s="66"/>
      <c r="LI154" s="66"/>
      <c r="LJ154" s="66"/>
      <c r="LK154" s="66"/>
      <c r="LL154" s="66"/>
      <c r="LM154" s="66"/>
      <c r="LN154" s="66"/>
      <c r="LO154" s="66"/>
      <c r="LP154" s="66"/>
      <c r="LQ154" s="66"/>
      <c r="LR154" s="66"/>
      <c r="LS154" s="66"/>
      <c r="LT154" s="66"/>
      <c r="LU154" s="66"/>
      <c r="LV154" s="66"/>
      <c r="LW154" s="66"/>
      <c r="LX154" s="66"/>
      <c r="LY154" s="66"/>
      <c r="LZ154" s="66"/>
      <c r="MA154" s="66"/>
      <c r="MB154" s="66"/>
      <c r="MC154" s="66"/>
      <c r="MD154" s="66"/>
      <c r="ME154" s="66"/>
      <c r="MF154" s="66"/>
      <c r="MG154" s="66"/>
      <c r="MH154" s="835"/>
      <c r="MI154" s="835"/>
      <c r="MJ154" s="835"/>
      <c r="MK154" s="835"/>
      <c r="ML154" s="835"/>
      <c r="MM154" s="835"/>
      <c r="MN154" s="835"/>
      <c r="MO154" s="835"/>
      <c r="MP154" s="835"/>
      <c r="MQ154" s="835"/>
      <c r="MR154" s="835"/>
      <c r="MS154" s="835"/>
      <c r="MT154" s="835"/>
      <c r="MU154" s="835"/>
      <c r="MV154" s="835"/>
      <c r="MW154" s="835"/>
      <c r="MX154" s="835"/>
      <c r="MY154" s="835"/>
      <c r="MZ154" s="835"/>
      <c r="NA154" s="835"/>
      <c r="NB154" s="835"/>
      <c r="NC154" s="835"/>
      <c r="ND154" s="835"/>
      <c r="NE154" s="835"/>
      <c r="NF154" s="835"/>
      <c r="NG154" s="835"/>
      <c r="NH154" s="835"/>
    </row>
    <row r="155" spans="1:372" ht="12.75">
      <c r="A155" s="62" t="s">
        <v>800</v>
      </c>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6"/>
      <c r="DV155" s="66"/>
      <c r="DW155" s="66"/>
      <c r="DX155" s="66"/>
      <c r="DY155" s="66"/>
      <c r="DZ155" s="66"/>
      <c r="EA155" s="66"/>
      <c r="EB155" s="66"/>
      <c r="EC155" s="66"/>
      <c r="ED155" s="66"/>
      <c r="EE155" s="66"/>
      <c r="EF155" s="66"/>
      <c r="EG155" s="66"/>
      <c r="EH155" s="66"/>
      <c r="EI155" s="66"/>
      <c r="EJ155" s="66"/>
      <c r="EK155" s="66"/>
      <c r="EL155" s="66"/>
      <c r="EM155" s="66"/>
      <c r="EN155" s="66"/>
      <c r="EO155" s="66"/>
      <c r="EP155" s="66"/>
      <c r="EQ155" s="66"/>
      <c r="ER155" s="66"/>
      <c r="ES155" s="66"/>
      <c r="ET155" s="66"/>
      <c r="EU155" s="66"/>
      <c r="EV155" s="66"/>
      <c r="EW155" s="66"/>
      <c r="EX155" s="66"/>
      <c r="EY155" s="66"/>
      <c r="EZ155" s="66"/>
      <c r="FA155" s="66"/>
      <c r="FB155" s="66"/>
      <c r="FC155" s="66"/>
      <c r="FD155" s="66"/>
      <c r="FE155" s="66"/>
      <c r="FF155" s="66"/>
      <c r="FG155" s="66"/>
      <c r="FH155" s="66"/>
      <c r="FI155" s="66"/>
      <c r="FJ155" s="66"/>
      <c r="FK155" s="66"/>
      <c r="FL155" s="66"/>
      <c r="FM155" s="66"/>
      <c r="FN155" s="66"/>
      <c r="FO155" s="66"/>
      <c r="FP155" s="66"/>
      <c r="FQ155" s="66"/>
      <c r="FR155" s="66"/>
      <c r="FS155" s="66"/>
      <c r="FT155" s="66"/>
      <c r="FU155" s="66"/>
      <c r="FV155" s="66"/>
      <c r="FW155" s="66"/>
      <c r="FX155" s="66"/>
      <c r="FY155" s="66"/>
      <c r="FZ155" s="66"/>
      <c r="GA155" s="66"/>
      <c r="GB155" s="66"/>
      <c r="GC155" s="66"/>
      <c r="GD155" s="66"/>
      <c r="GE155" s="66"/>
      <c r="GF155" s="66"/>
      <c r="GG155" s="66"/>
      <c r="GH155" s="66"/>
      <c r="GI155" s="66"/>
      <c r="GJ155" s="66"/>
      <c r="GK155" s="66"/>
      <c r="GL155" s="66"/>
      <c r="GM155" s="66"/>
      <c r="GN155" s="66"/>
      <c r="GO155" s="66"/>
      <c r="GP155" s="66"/>
      <c r="GQ155" s="66"/>
      <c r="GR155" s="66"/>
      <c r="GS155" s="66"/>
      <c r="GT155" s="66"/>
      <c r="GU155" s="66"/>
      <c r="GV155" s="66"/>
      <c r="GW155" s="66"/>
      <c r="GX155" s="66"/>
      <c r="GY155" s="66"/>
      <c r="GZ155" s="66"/>
      <c r="HA155" s="66"/>
      <c r="HB155" s="66"/>
      <c r="HC155" s="66"/>
      <c r="HD155" s="66"/>
      <c r="HE155" s="66"/>
      <c r="HF155" s="66"/>
      <c r="HG155" s="66"/>
      <c r="HH155" s="66"/>
      <c r="HI155" s="66"/>
      <c r="HJ155" s="66"/>
      <c r="HK155" s="66"/>
      <c r="HL155" s="66"/>
      <c r="HM155" s="66"/>
      <c r="HN155" s="66"/>
      <c r="HO155" s="66"/>
      <c r="HP155" s="66"/>
      <c r="HQ155" s="66"/>
      <c r="HR155" s="66"/>
      <c r="HS155" s="66"/>
      <c r="HT155" s="66"/>
      <c r="HU155" s="66"/>
      <c r="HV155" s="66"/>
      <c r="HW155" s="66"/>
      <c r="HX155" s="66"/>
      <c r="HY155" s="66"/>
      <c r="HZ155" s="66"/>
      <c r="IA155" s="66"/>
      <c r="IB155" s="66"/>
      <c r="IC155" s="66"/>
      <c r="ID155" s="66"/>
      <c r="IE155" s="66"/>
      <c r="IF155" s="66"/>
      <c r="IG155" s="66"/>
      <c r="IH155" s="66"/>
      <c r="II155" s="66"/>
      <c r="IJ155" s="66"/>
      <c r="IK155" s="66"/>
      <c r="IL155" s="66"/>
      <c r="IM155" s="66"/>
      <c r="IN155" s="66"/>
      <c r="IO155" s="66"/>
      <c r="IP155" s="66"/>
      <c r="IQ155" s="66"/>
      <c r="IR155" s="66"/>
      <c r="IS155" s="66"/>
      <c r="IT155" s="66"/>
      <c r="IU155" s="66"/>
      <c r="IV155" s="66"/>
      <c r="IW155" s="66"/>
      <c r="IX155" s="66"/>
      <c r="IY155" s="66"/>
      <c r="IZ155" s="66"/>
      <c r="JA155" s="66"/>
      <c r="JB155" s="66"/>
      <c r="JC155" s="66"/>
      <c r="JD155" s="66"/>
      <c r="JE155" s="66"/>
      <c r="JF155" s="66"/>
      <c r="JG155" s="66"/>
      <c r="JH155" s="66"/>
      <c r="JI155" s="66"/>
      <c r="JJ155" s="66"/>
      <c r="JK155" s="66"/>
      <c r="JL155" s="66"/>
      <c r="JM155" s="66"/>
      <c r="JN155" s="66"/>
      <c r="JO155" s="66"/>
      <c r="JP155" s="66"/>
      <c r="JQ155" s="66"/>
      <c r="JR155" s="66"/>
      <c r="JS155" s="66"/>
      <c r="JT155" s="66"/>
      <c r="JU155" s="66"/>
      <c r="JV155" s="66"/>
      <c r="JW155" s="66"/>
      <c r="JX155" s="66"/>
      <c r="JY155" s="66"/>
      <c r="JZ155" s="66"/>
      <c r="KA155" s="66"/>
      <c r="KB155" s="66"/>
      <c r="KC155" s="66"/>
      <c r="KD155" s="66"/>
      <c r="KE155" s="66"/>
      <c r="KF155" s="66"/>
      <c r="KG155" s="66"/>
      <c r="KH155" s="66"/>
      <c r="KI155" s="66"/>
      <c r="KJ155" s="66"/>
      <c r="KK155" s="66"/>
      <c r="KL155" s="66"/>
      <c r="KM155" s="66"/>
      <c r="KN155" s="1197"/>
      <c r="KO155" s="66"/>
      <c r="KP155" s="66"/>
      <c r="KQ155" s="66"/>
      <c r="KR155" s="66"/>
      <c r="KS155" s="66"/>
      <c r="KT155" s="66"/>
      <c r="KU155" s="66"/>
      <c r="KV155" s="66"/>
      <c r="KW155" s="66"/>
      <c r="KX155" s="66"/>
      <c r="KY155" s="66"/>
      <c r="KZ155" s="66"/>
      <c r="LA155" s="66"/>
      <c r="LB155" s="66"/>
      <c r="LC155" s="66"/>
      <c r="LD155" s="66"/>
      <c r="LE155" s="66"/>
      <c r="LF155" s="66"/>
      <c r="LG155" s="66"/>
      <c r="LH155" s="66"/>
      <c r="LI155" s="66"/>
      <c r="LJ155" s="66"/>
      <c r="LK155" s="66"/>
      <c r="LL155" s="66"/>
      <c r="LM155" s="66"/>
      <c r="LN155" s="66"/>
      <c r="LO155" s="66"/>
      <c r="LP155" s="66"/>
      <c r="LQ155" s="66"/>
      <c r="LR155" s="66"/>
      <c r="LS155" s="66"/>
      <c r="LT155" s="66"/>
      <c r="LU155" s="66"/>
      <c r="LV155" s="66"/>
      <c r="LW155" s="66"/>
      <c r="LX155" s="66"/>
      <c r="LY155" s="66"/>
      <c r="LZ155" s="66"/>
      <c r="MA155" s="66"/>
      <c r="MB155" s="66"/>
      <c r="MC155" s="66"/>
      <c r="MD155" s="66"/>
      <c r="ME155" s="66"/>
      <c r="MF155" s="66"/>
      <c r="MG155" s="66"/>
      <c r="MH155" s="835"/>
      <c r="MI155" s="835"/>
      <c r="MJ155" s="835"/>
      <c r="MK155" s="835"/>
      <c r="ML155" s="835"/>
      <c r="MM155" s="835"/>
      <c r="MN155" s="835"/>
      <c r="MO155" s="835"/>
      <c r="MP155" s="835"/>
      <c r="MQ155" s="835"/>
      <c r="MR155" s="835"/>
      <c r="MS155" s="835"/>
      <c r="MT155" s="835"/>
      <c r="MU155" s="835"/>
      <c r="MV155" s="835"/>
      <c r="MW155" s="835"/>
      <c r="MX155" s="835"/>
      <c r="MY155" s="835"/>
      <c r="MZ155" s="835"/>
      <c r="NA155" s="835"/>
      <c r="NB155" s="835"/>
      <c r="NC155" s="835"/>
      <c r="ND155" s="835"/>
      <c r="NE155" s="835"/>
      <c r="NF155" s="835"/>
      <c r="NG155" s="835"/>
      <c r="NH155" s="835"/>
    </row>
    <row r="156" spans="1:372" ht="12.75">
      <c r="A156" s="62" t="s">
        <v>233</v>
      </c>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c r="DA156" s="66"/>
      <c r="DB156" s="66"/>
      <c r="DC156" s="66"/>
      <c r="DD156" s="66"/>
      <c r="DE156" s="66"/>
      <c r="DF156" s="66"/>
      <c r="DG156" s="66"/>
      <c r="DH156" s="66"/>
      <c r="DI156" s="66"/>
      <c r="DJ156" s="66"/>
      <c r="DK156" s="66"/>
      <c r="DL156" s="66"/>
      <c r="DM156" s="66"/>
      <c r="DN156" s="66"/>
      <c r="DO156" s="66"/>
      <c r="DP156" s="66"/>
      <c r="DQ156" s="66"/>
      <c r="DR156" s="66"/>
      <c r="DS156" s="66"/>
      <c r="DT156" s="66"/>
      <c r="DU156" s="66"/>
      <c r="DV156" s="66"/>
      <c r="DW156" s="66"/>
      <c r="DX156" s="66"/>
      <c r="DY156" s="66"/>
      <c r="DZ156" s="66"/>
      <c r="EA156" s="66"/>
      <c r="EB156" s="66"/>
      <c r="EC156" s="66"/>
      <c r="ED156" s="66"/>
      <c r="EE156" s="66"/>
      <c r="EF156" s="66"/>
      <c r="EG156" s="66"/>
      <c r="EH156" s="66"/>
      <c r="EI156" s="66"/>
      <c r="EJ156" s="66"/>
      <c r="EK156" s="66"/>
      <c r="EL156" s="66"/>
      <c r="EM156" s="66"/>
      <c r="EN156" s="66"/>
      <c r="EO156" s="66"/>
      <c r="EP156" s="66"/>
      <c r="EQ156" s="66"/>
      <c r="ER156" s="66"/>
      <c r="ES156" s="66"/>
      <c r="ET156" s="66"/>
      <c r="EU156" s="66"/>
      <c r="EV156" s="66"/>
      <c r="EW156" s="66"/>
      <c r="EX156" s="66"/>
      <c r="EY156" s="66"/>
      <c r="EZ156" s="66"/>
      <c r="FA156" s="66"/>
      <c r="FB156" s="66"/>
      <c r="FC156" s="66"/>
      <c r="FD156" s="66"/>
      <c r="FE156" s="66"/>
      <c r="FF156" s="66"/>
      <c r="FG156" s="66"/>
      <c r="FH156" s="66"/>
      <c r="FI156" s="66"/>
      <c r="FJ156" s="66"/>
      <c r="FK156" s="66"/>
      <c r="FL156" s="66"/>
      <c r="FM156" s="66"/>
      <c r="FN156" s="66"/>
      <c r="FO156" s="66"/>
      <c r="FP156" s="66"/>
      <c r="FQ156" s="66"/>
      <c r="FR156" s="66"/>
      <c r="FS156" s="66"/>
      <c r="FT156" s="66"/>
      <c r="FU156" s="66"/>
      <c r="FV156" s="66"/>
      <c r="FW156" s="66"/>
      <c r="FX156" s="66"/>
      <c r="FY156" s="66"/>
      <c r="FZ156" s="66"/>
      <c r="GA156" s="66"/>
      <c r="GB156" s="66"/>
      <c r="GC156" s="66"/>
      <c r="GD156" s="66"/>
      <c r="GE156" s="66"/>
      <c r="GF156" s="66"/>
      <c r="GG156" s="66"/>
      <c r="GH156" s="66"/>
      <c r="GI156" s="66"/>
      <c r="GJ156" s="66"/>
      <c r="GK156" s="66"/>
      <c r="GL156" s="66"/>
      <c r="GM156" s="66"/>
      <c r="GN156" s="66"/>
      <c r="GO156" s="66"/>
      <c r="GP156" s="66"/>
      <c r="GQ156" s="66"/>
      <c r="GR156" s="66"/>
      <c r="GS156" s="66"/>
      <c r="GT156" s="66"/>
      <c r="GU156" s="66"/>
      <c r="GV156" s="66"/>
      <c r="GW156" s="66"/>
      <c r="GX156" s="66"/>
      <c r="GY156" s="66"/>
      <c r="GZ156" s="66"/>
      <c r="HA156" s="66"/>
      <c r="HB156" s="66"/>
      <c r="HC156" s="66"/>
      <c r="HD156" s="66"/>
      <c r="HE156" s="66"/>
      <c r="HF156" s="66"/>
      <c r="HG156" s="66"/>
      <c r="HH156" s="66"/>
      <c r="HI156" s="66"/>
      <c r="HJ156" s="66"/>
      <c r="HK156" s="66"/>
      <c r="HL156" s="66"/>
      <c r="HM156" s="66"/>
      <c r="HN156" s="66"/>
      <c r="HO156" s="66"/>
      <c r="HP156" s="66"/>
      <c r="HQ156" s="66"/>
      <c r="HR156" s="66"/>
      <c r="HS156" s="66"/>
      <c r="HT156" s="66"/>
      <c r="HU156" s="66"/>
      <c r="HV156" s="66"/>
      <c r="HW156" s="66"/>
      <c r="HX156" s="66"/>
      <c r="HY156" s="66"/>
      <c r="HZ156" s="66"/>
      <c r="IA156" s="66"/>
      <c r="IB156" s="66"/>
      <c r="IC156" s="66"/>
      <c r="ID156" s="66"/>
      <c r="IE156" s="66"/>
      <c r="IF156" s="66"/>
      <c r="IG156" s="66"/>
      <c r="IH156" s="66"/>
      <c r="II156" s="66"/>
      <c r="IJ156" s="66"/>
      <c r="IK156" s="66"/>
      <c r="IL156" s="66"/>
      <c r="IM156" s="66"/>
      <c r="IN156" s="66"/>
      <c r="IO156" s="66"/>
      <c r="IP156" s="66"/>
      <c r="IQ156" s="66"/>
      <c r="IR156" s="66"/>
      <c r="IS156" s="66"/>
      <c r="IT156" s="66"/>
      <c r="IU156" s="66"/>
      <c r="IV156" s="66"/>
      <c r="IW156" s="66"/>
      <c r="IX156" s="66"/>
      <c r="IY156" s="66"/>
      <c r="IZ156" s="66"/>
      <c r="JA156" s="66"/>
      <c r="JB156" s="66"/>
      <c r="JC156" s="66"/>
      <c r="JD156" s="66"/>
      <c r="JE156" s="66"/>
      <c r="JF156" s="66"/>
      <c r="JG156" s="66"/>
      <c r="JH156" s="66"/>
      <c r="JI156" s="66"/>
      <c r="JJ156" s="66"/>
      <c r="JK156" s="66"/>
      <c r="JL156" s="66"/>
      <c r="JM156" s="66"/>
      <c r="JN156" s="66"/>
      <c r="JO156" s="66"/>
      <c r="JP156" s="66"/>
      <c r="JQ156" s="66"/>
      <c r="JR156" s="66"/>
      <c r="JS156" s="66"/>
      <c r="JT156" s="66"/>
      <c r="JU156" s="66"/>
      <c r="JV156" s="66"/>
      <c r="JW156" s="66"/>
      <c r="JX156" s="66"/>
      <c r="JY156" s="66"/>
      <c r="JZ156" s="66"/>
      <c r="KA156" s="66"/>
      <c r="KB156" s="66"/>
      <c r="KC156" s="66"/>
      <c r="KD156" s="66"/>
      <c r="KE156" s="66"/>
      <c r="KF156" s="66"/>
      <c r="KG156" s="66"/>
      <c r="KH156" s="66"/>
      <c r="KI156" s="66"/>
      <c r="KJ156" s="66"/>
      <c r="KK156" s="66"/>
      <c r="KL156" s="66"/>
      <c r="KM156" s="66"/>
      <c r="KN156" s="1197"/>
      <c r="KO156" s="66"/>
      <c r="KP156" s="66"/>
      <c r="KQ156" s="66"/>
      <c r="KR156" s="66"/>
      <c r="KS156" s="66"/>
      <c r="KT156" s="66"/>
      <c r="KU156" s="66"/>
      <c r="KV156" s="66"/>
      <c r="KW156" s="66"/>
      <c r="KX156" s="66"/>
      <c r="KY156" s="66"/>
      <c r="KZ156" s="66"/>
      <c r="LA156" s="66"/>
      <c r="LB156" s="66"/>
      <c r="LC156" s="66"/>
      <c r="LD156" s="66"/>
      <c r="LE156" s="66"/>
      <c r="LF156" s="66"/>
      <c r="LG156" s="66"/>
      <c r="LH156" s="66"/>
      <c r="LI156" s="66"/>
      <c r="LJ156" s="66"/>
      <c r="LK156" s="66"/>
      <c r="LL156" s="66"/>
      <c r="LM156" s="66"/>
      <c r="LN156" s="66"/>
      <c r="LO156" s="66"/>
      <c r="LP156" s="66"/>
      <c r="LQ156" s="66"/>
      <c r="LR156" s="66"/>
      <c r="LS156" s="66"/>
      <c r="LT156" s="66"/>
      <c r="LU156" s="66"/>
      <c r="LV156" s="66"/>
      <c r="LW156" s="66"/>
      <c r="LX156" s="66"/>
      <c r="LY156" s="66"/>
      <c r="LZ156" s="66"/>
      <c r="MA156" s="66"/>
      <c r="MB156" s="66"/>
      <c r="MC156" s="66"/>
      <c r="MD156" s="66"/>
      <c r="ME156" s="66"/>
      <c r="MF156" s="66"/>
      <c r="MG156" s="66"/>
      <c r="MH156" s="835"/>
      <c r="MI156" s="835"/>
      <c r="MJ156" s="835"/>
      <c r="MK156" s="835"/>
      <c r="ML156" s="835"/>
      <c r="MM156" s="835"/>
      <c r="MN156" s="835"/>
      <c r="MO156" s="835"/>
      <c r="MP156" s="835"/>
      <c r="MQ156" s="835"/>
      <c r="MR156" s="835"/>
      <c r="MS156" s="835"/>
      <c r="MT156" s="835"/>
      <c r="MU156" s="835"/>
      <c r="MV156" s="835"/>
      <c r="MW156" s="835"/>
      <c r="MX156" s="835"/>
      <c r="MY156" s="835"/>
      <c r="MZ156" s="835"/>
      <c r="NA156" s="835"/>
      <c r="NB156" s="835"/>
      <c r="NC156" s="835"/>
      <c r="ND156" s="835"/>
      <c r="NE156" s="835"/>
      <c r="NF156" s="835"/>
      <c r="NG156" s="835"/>
      <c r="NH156" s="835"/>
    </row>
    <row r="157" spans="1:372" ht="12.75">
      <c r="A157" s="62" t="s">
        <v>801</v>
      </c>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6"/>
      <c r="DI157" s="66"/>
      <c r="DJ157" s="66"/>
      <c r="DK157" s="66"/>
      <c r="DL157" s="66"/>
      <c r="DM157" s="66"/>
      <c r="DN157" s="66"/>
      <c r="DO157" s="66"/>
      <c r="DP157" s="66"/>
      <c r="DQ157" s="66"/>
      <c r="DR157" s="66"/>
      <c r="DS157" s="66"/>
      <c r="DT157" s="66"/>
      <c r="DU157" s="66"/>
      <c r="DV157" s="66"/>
      <c r="DW157" s="66"/>
      <c r="DX157" s="66"/>
      <c r="DY157" s="66"/>
      <c r="DZ157" s="66"/>
      <c r="EA157" s="66"/>
      <c r="EB157" s="66"/>
      <c r="EC157" s="66"/>
      <c r="ED157" s="66"/>
      <c r="EE157" s="66"/>
      <c r="EF157" s="66"/>
      <c r="EG157" s="66"/>
      <c r="EH157" s="66"/>
      <c r="EI157" s="66"/>
      <c r="EJ157" s="66"/>
      <c r="EK157" s="66"/>
      <c r="EL157" s="66"/>
      <c r="EM157" s="66"/>
      <c r="EN157" s="66"/>
      <c r="EO157" s="66"/>
      <c r="EP157" s="66"/>
      <c r="EQ157" s="66"/>
      <c r="ER157" s="66"/>
      <c r="ES157" s="66"/>
      <c r="ET157" s="66"/>
      <c r="EU157" s="66"/>
      <c r="EV157" s="66"/>
      <c r="EW157" s="66"/>
      <c r="EX157" s="66"/>
      <c r="EY157" s="66"/>
      <c r="EZ157" s="66"/>
      <c r="FA157" s="66"/>
      <c r="FB157" s="66"/>
      <c r="FC157" s="66"/>
      <c r="FD157" s="66"/>
      <c r="FE157" s="66"/>
      <c r="FF157" s="66"/>
      <c r="FG157" s="66"/>
      <c r="FH157" s="66"/>
      <c r="FI157" s="66"/>
      <c r="FJ157" s="66"/>
      <c r="FK157" s="66"/>
      <c r="FL157" s="66"/>
      <c r="FM157" s="66"/>
      <c r="FN157" s="66"/>
      <c r="FO157" s="66"/>
      <c r="FP157" s="66"/>
      <c r="FQ157" s="66"/>
      <c r="FR157" s="66"/>
      <c r="FS157" s="66"/>
      <c r="FT157" s="66"/>
      <c r="FU157" s="66"/>
      <c r="FV157" s="66"/>
      <c r="FW157" s="66"/>
      <c r="FX157" s="66"/>
      <c r="FY157" s="66"/>
      <c r="FZ157" s="66"/>
      <c r="GA157" s="66"/>
      <c r="GB157" s="66"/>
      <c r="GC157" s="66"/>
      <c r="GD157" s="66"/>
      <c r="GE157" s="66"/>
      <c r="GF157" s="66"/>
      <c r="GG157" s="66"/>
      <c r="GH157" s="66"/>
      <c r="GI157" s="66"/>
      <c r="GJ157" s="66"/>
      <c r="GK157" s="66"/>
      <c r="GL157" s="66"/>
      <c r="GM157" s="66"/>
      <c r="GN157" s="66"/>
      <c r="GO157" s="66"/>
      <c r="GP157" s="66"/>
      <c r="GQ157" s="66"/>
      <c r="GR157" s="66"/>
      <c r="GS157" s="66"/>
      <c r="GT157" s="66"/>
      <c r="GU157" s="66"/>
      <c r="GV157" s="66"/>
      <c r="GW157" s="66"/>
      <c r="GX157" s="66"/>
      <c r="GY157" s="66"/>
      <c r="GZ157" s="66"/>
      <c r="HA157" s="66"/>
      <c r="HB157" s="66"/>
      <c r="HC157" s="66"/>
      <c r="HD157" s="66"/>
      <c r="HE157" s="66"/>
      <c r="HF157" s="66"/>
      <c r="HG157" s="66"/>
      <c r="HH157" s="66"/>
      <c r="HI157" s="66"/>
      <c r="HJ157" s="66"/>
      <c r="HK157" s="66"/>
      <c r="HL157" s="66"/>
      <c r="HM157" s="66"/>
      <c r="HN157" s="66"/>
      <c r="HO157" s="66"/>
      <c r="HP157" s="66"/>
      <c r="HQ157" s="66"/>
      <c r="HR157" s="66"/>
      <c r="HS157" s="66"/>
      <c r="HT157" s="66"/>
      <c r="HU157" s="66"/>
      <c r="HV157" s="66"/>
      <c r="HW157" s="66"/>
      <c r="HX157" s="66"/>
      <c r="HY157" s="66"/>
      <c r="HZ157" s="66"/>
      <c r="IA157" s="66"/>
      <c r="IB157" s="66"/>
      <c r="IC157" s="66"/>
      <c r="ID157" s="66"/>
      <c r="IE157" s="66"/>
      <c r="IF157" s="66"/>
      <c r="IG157" s="66"/>
      <c r="IH157" s="66"/>
      <c r="II157" s="66"/>
      <c r="IJ157" s="66"/>
      <c r="IK157" s="66"/>
      <c r="IL157" s="66"/>
      <c r="IM157" s="66"/>
      <c r="IN157" s="66"/>
      <c r="IO157" s="66"/>
      <c r="IP157" s="66"/>
      <c r="IQ157" s="66"/>
      <c r="IR157" s="66"/>
      <c r="IS157" s="66"/>
      <c r="IT157" s="66"/>
      <c r="IU157" s="66"/>
      <c r="IV157" s="66"/>
      <c r="IW157" s="66"/>
      <c r="IX157" s="66"/>
      <c r="IY157" s="66"/>
      <c r="IZ157" s="66"/>
      <c r="JA157" s="66"/>
      <c r="JB157" s="66"/>
      <c r="JC157" s="66"/>
      <c r="JD157" s="66"/>
      <c r="JE157" s="66"/>
      <c r="JF157" s="66"/>
      <c r="JG157" s="66"/>
      <c r="JH157" s="66"/>
      <c r="JI157" s="66"/>
      <c r="JJ157" s="66"/>
      <c r="JK157" s="66"/>
      <c r="JL157" s="66"/>
      <c r="JM157" s="66"/>
      <c r="JN157" s="66"/>
      <c r="JO157" s="66"/>
      <c r="JP157" s="66"/>
      <c r="JQ157" s="66"/>
      <c r="JR157" s="66"/>
      <c r="JS157" s="66"/>
      <c r="JT157" s="66"/>
      <c r="JU157" s="66"/>
      <c r="JV157" s="66"/>
      <c r="JW157" s="66"/>
      <c r="JX157" s="66"/>
      <c r="JY157" s="66"/>
      <c r="JZ157" s="66"/>
      <c r="KA157" s="66"/>
      <c r="KB157" s="66"/>
      <c r="KC157" s="66"/>
      <c r="KD157" s="66"/>
      <c r="KE157" s="66"/>
      <c r="KF157" s="66"/>
      <c r="KG157" s="66"/>
      <c r="KH157" s="66"/>
      <c r="KI157" s="66"/>
      <c r="KJ157" s="66"/>
      <c r="KK157" s="66"/>
      <c r="KL157" s="66"/>
      <c r="KM157" s="66"/>
      <c r="KN157" s="1197"/>
      <c r="KO157" s="66"/>
      <c r="KP157" s="66"/>
      <c r="KQ157" s="66"/>
      <c r="KR157" s="66"/>
      <c r="KS157" s="66"/>
      <c r="KT157" s="66"/>
      <c r="KU157" s="66"/>
      <c r="KV157" s="66"/>
      <c r="KW157" s="66"/>
      <c r="KX157" s="66"/>
      <c r="KY157" s="66"/>
      <c r="KZ157" s="66"/>
      <c r="LA157" s="66"/>
      <c r="LB157" s="66"/>
      <c r="LC157" s="66"/>
      <c r="LD157" s="66"/>
      <c r="LE157" s="66"/>
      <c r="LF157" s="66"/>
      <c r="LG157" s="66"/>
      <c r="LH157" s="66"/>
      <c r="LI157" s="66"/>
      <c r="LJ157" s="66"/>
      <c r="LK157" s="66"/>
      <c r="LL157" s="66"/>
      <c r="LM157" s="66"/>
      <c r="LN157" s="66"/>
      <c r="LO157" s="66"/>
      <c r="LP157" s="66"/>
      <c r="LQ157" s="66"/>
      <c r="LR157" s="66"/>
      <c r="LS157" s="66"/>
      <c r="LT157" s="66"/>
      <c r="LU157" s="66"/>
      <c r="LV157" s="66"/>
      <c r="LW157" s="66"/>
      <c r="LX157" s="66"/>
      <c r="LY157" s="66"/>
      <c r="LZ157" s="66"/>
      <c r="MA157" s="66"/>
      <c r="MB157" s="66"/>
      <c r="MC157" s="66"/>
      <c r="MD157" s="66"/>
      <c r="ME157" s="66"/>
      <c r="MF157" s="66"/>
      <c r="MG157" s="66"/>
      <c r="MH157" s="835"/>
      <c r="MI157" s="835"/>
      <c r="MJ157" s="835"/>
      <c r="MK157" s="835"/>
      <c r="ML157" s="835"/>
      <c r="MM157" s="835"/>
      <c r="MN157" s="835"/>
      <c r="MO157" s="835"/>
      <c r="MP157" s="835"/>
      <c r="MQ157" s="835"/>
      <c r="MR157" s="835"/>
      <c r="MS157" s="835"/>
      <c r="MT157" s="835"/>
      <c r="MU157" s="835"/>
      <c r="MV157" s="835"/>
      <c r="MW157" s="835"/>
      <c r="MX157" s="835"/>
      <c r="MY157" s="835"/>
      <c r="MZ157" s="835"/>
      <c r="NA157" s="835"/>
      <c r="NB157" s="835"/>
      <c r="NC157" s="835"/>
      <c r="ND157" s="835"/>
      <c r="NE157" s="835"/>
      <c r="NF157" s="835"/>
      <c r="NG157" s="835"/>
      <c r="NH157" s="835"/>
    </row>
    <row r="158" spans="1:372" ht="12.75">
      <c r="A158" s="62" t="s">
        <v>802</v>
      </c>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c r="DA158" s="66"/>
      <c r="DB158" s="66"/>
      <c r="DC158" s="66"/>
      <c r="DD158" s="66"/>
      <c r="DE158" s="66"/>
      <c r="DF158" s="66"/>
      <c r="DG158" s="66"/>
      <c r="DH158" s="66"/>
      <c r="DI158" s="66"/>
      <c r="DJ158" s="66"/>
      <c r="DK158" s="66"/>
      <c r="DL158" s="66"/>
      <c r="DM158" s="66"/>
      <c r="DN158" s="66"/>
      <c r="DO158" s="66"/>
      <c r="DP158" s="66"/>
      <c r="DQ158" s="66"/>
      <c r="DR158" s="66"/>
      <c r="DS158" s="66"/>
      <c r="DT158" s="66"/>
      <c r="DU158" s="66"/>
      <c r="DV158" s="66"/>
      <c r="DW158" s="66"/>
      <c r="DX158" s="66"/>
      <c r="DY158" s="66"/>
      <c r="DZ158" s="66"/>
      <c r="EA158" s="66"/>
      <c r="EB158" s="66"/>
      <c r="EC158" s="66"/>
      <c r="ED158" s="66"/>
      <c r="EE158" s="66"/>
      <c r="EF158" s="66"/>
      <c r="EG158" s="66"/>
      <c r="EH158" s="66"/>
      <c r="EI158" s="66"/>
      <c r="EJ158" s="66"/>
      <c r="EK158" s="66"/>
      <c r="EL158" s="66"/>
      <c r="EM158" s="66"/>
      <c r="EN158" s="66"/>
      <c r="EO158" s="66"/>
      <c r="EP158" s="66"/>
      <c r="EQ158" s="66"/>
      <c r="ER158" s="66"/>
      <c r="ES158" s="66"/>
      <c r="ET158" s="66"/>
      <c r="EU158" s="66"/>
      <c r="EV158" s="66"/>
      <c r="EW158" s="66"/>
      <c r="EX158" s="66"/>
      <c r="EY158" s="66"/>
      <c r="EZ158" s="66"/>
      <c r="FA158" s="66"/>
      <c r="FB158" s="66"/>
      <c r="FC158" s="66"/>
      <c r="FD158" s="66"/>
      <c r="FE158" s="66"/>
      <c r="FF158" s="66"/>
      <c r="FG158" s="66"/>
      <c r="FH158" s="66"/>
      <c r="FI158" s="66"/>
      <c r="FJ158" s="66"/>
      <c r="FK158" s="66"/>
      <c r="FL158" s="66"/>
      <c r="FM158" s="66"/>
      <c r="FN158" s="66"/>
      <c r="FO158" s="66"/>
      <c r="FP158" s="66"/>
      <c r="FQ158" s="66"/>
      <c r="FR158" s="66"/>
      <c r="FS158" s="66"/>
      <c r="FT158" s="66"/>
      <c r="FU158" s="66"/>
      <c r="FV158" s="66"/>
      <c r="FW158" s="66"/>
      <c r="FX158" s="66"/>
      <c r="FY158" s="66"/>
      <c r="FZ158" s="66"/>
      <c r="GA158" s="66"/>
      <c r="GB158" s="66"/>
      <c r="GC158" s="66"/>
      <c r="GD158" s="66"/>
      <c r="GE158" s="66"/>
      <c r="GF158" s="66"/>
      <c r="GG158" s="66"/>
      <c r="GH158" s="66"/>
      <c r="GI158" s="66"/>
      <c r="GJ158" s="66"/>
      <c r="GK158" s="66"/>
      <c r="GL158" s="66"/>
      <c r="GM158" s="66"/>
      <c r="GN158" s="66"/>
      <c r="GO158" s="66"/>
      <c r="GP158" s="66"/>
      <c r="GQ158" s="66"/>
      <c r="GR158" s="66"/>
      <c r="GS158" s="66"/>
      <c r="GT158" s="66"/>
      <c r="GU158" s="66"/>
      <c r="GV158" s="66"/>
      <c r="GW158" s="66"/>
      <c r="GX158" s="66"/>
      <c r="GY158" s="66"/>
      <c r="GZ158" s="66"/>
      <c r="HA158" s="66"/>
      <c r="HB158" s="66"/>
      <c r="HC158" s="66"/>
      <c r="HD158" s="66"/>
      <c r="HE158" s="66"/>
      <c r="HF158" s="66"/>
      <c r="HG158" s="66"/>
      <c r="HH158" s="66"/>
      <c r="HI158" s="66"/>
      <c r="HJ158" s="66"/>
      <c r="HK158" s="66"/>
      <c r="HL158" s="66"/>
      <c r="HM158" s="66"/>
      <c r="HN158" s="66"/>
      <c r="HO158" s="66"/>
      <c r="HP158" s="66"/>
      <c r="HQ158" s="66"/>
      <c r="HR158" s="66"/>
      <c r="HS158" s="66"/>
      <c r="HT158" s="66"/>
      <c r="HU158" s="66"/>
      <c r="HV158" s="66"/>
      <c r="HW158" s="66"/>
      <c r="HX158" s="66"/>
      <c r="HY158" s="66"/>
      <c r="HZ158" s="66"/>
      <c r="IA158" s="66"/>
      <c r="IB158" s="66"/>
      <c r="IC158" s="66"/>
      <c r="ID158" s="66"/>
      <c r="IE158" s="66"/>
      <c r="IF158" s="66"/>
      <c r="IG158" s="66"/>
      <c r="IH158" s="66"/>
      <c r="II158" s="66"/>
      <c r="IJ158" s="66"/>
      <c r="IK158" s="66"/>
      <c r="IL158" s="66"/>
      <c r="IM158" s="66"/>
      <c r="IN158" s="66"/>
      <c r="IO158" s="66"/>
      <c r="IP158" s="66"/>
      <c r="IQ158" s="66"/>
      <c r="IR158" s="66"/>
      <c r="IS158" s="66"/>
      <c r="IT158" s="66"/>
      <c r="IU158" s="66"/>
      <c r="IV158" s="66"/>
      <c r="IW158" s="66"/>
      <c r="IX158" s="66"/>
      <c r="IY158" s="66"/>
      <c r="IZ158" s="66"/>
      <c r="JA158" s="66"/>
      <c r="JB158" s="66"/>
      <c r="JC158" s="66"/>
      <c r="JD158" s="66"/>
      <c r="JE158" s="66"/>
      <c r="JF158" s="66"/>
      <c r="JG158" s="66"/>
      <c r="JH158" s="66"/>
      <c r="JI158" s="66"/>
      <c r="JJ158" s="66"/>
      <c r="JK158" s="66"/>
      <c r="JL158" s="66"/>
      <c r="JM158" s="66"/>
      <c r="JN158" s="66"/>
      <c r="JO158" s="66"/>
      <c r="JP158" s="66"/>
      <c r="JQ158" s="66"/>
      <c r="JR158" s="66"/>
      <c r="JS158" s="66"/>
      <c r="JT158" s="66"/>
      <c r="JU158" s="66"/>
      <c r="JV158" s="66"/>
      <c r="JW158" s="66"/>
      <c r="JX158" s="66"/>
      <c r="JY158" s="66"/>
      <c r="JZ158" s="66"/>
      <c r="KA158" s="66"/>
      <c r="KB158" s="66"/>
      <c r="KC158" s="66"/>
      <c r="KD158" s="66"/>
      <c r="KE158" s="66"/>
      <c r="KF158" s="66"/>
      <c r="KG158" s="66"/>
      <c r="KH158" s="66"/>
      <c r="KI158" s="66"/>
      <c r="KJ158" s="66"/>
      <c r="KK158" s="66"/>
      <c r="KL158" s="66"/>
      <c r="KM158" s="66"/>
      <c r="KN158" s="1197"/>
      <c r="KO158" s="66"/>
      <c r="KP158" s="66"/>
      <c r="KQ158" s="66"/>
      <c r="KR158" s="66"/>
      <c r="KS158" s="66"/>
      <c r="KT158" s="66"/>
      <c r="KU158" s="66"/>
      <c r="KV158" s="66"/>
      <c r="KW158" s="66"/>
      <c r="KX158" s="66"/>
      <c r="KY158" s="66"/>
      <c r="KZ158" s="66"/>
      <c r="LA158" s="66"/>
      <c r="LB158" s="66"/>
      <c r="LC158" s="66"/>
      <c r="LD158" s="66"/>
      <c r="LE158" s="66"/>
      <c r="LF158" s="66"/>
      <c r="LG158" s="66"/>
      <c r="LH158" s="66"/>
      <c r="LI158" s="66"/>
      <c r="LJ158" s="66"/>
      <c r="LK158" s="66"/>
      <c r="LL158" s="66"/>
      <c r="LM158" s="66"/>
      <c r="LN158" s="66"/>
      <c r="LO158" s="66"/>
      <c r="LP158" s="66"/>
      <c r="LQ158" s="66"/>
      <c r="LR158" s="66"/>
      <c r="LS158" s="66"/>
      <c r="LT158" s="66"/>
      <c r="LU158" s="66"/>
      <c r="LV158" s="66"/>
      <c r="LW158" s="66"/>
      <c r="LX158" s="66"/>
      <c r="LY158" s="66"/>
      <c r="LZ158" s="66"/>
      <c r="MA158" s="66"/>
      <c r="MB158" s="66"/>
      <c r="MC158" s="66"/>
      <c r="MD158" s="66"/>
      <c r="ME158" s="66"/>
      <c r="MF158" s="66"/>
      <c r="MG158" s="66"/>
      <c r="MH158" s="835"/>
      <c r="MI158" s="835"/>
      <c r="MJ158" s="835"/>
      <c r="MK158" s="835"/>
      <c r="ML158" s="835"/>
      <c r="MM158" s="835"/>
      <c r="MN158" s="835"/>
      <c r="MO158" s="835"/>
      <c r="MP158" s="835"/>
      <c r="MQ158" s="835"/>
      <c r="MR158" s="835"/>
      <c r="MS158" s="835"/>
      <c r="MT158" s="835"/>
      <c r="MU158" s="835"/>
      <c r="MV158" s="835"/>
      <c r="MW158" s="835"/>
      <c r="MX158" s="835"/>
      <c r="MY158" s="835"/>
      <c r="MZ158" s="835"/>
      <c r="NA158" s="835"/>
      <c r="NB158" s="835"/>
      <c r="NC158" s="835"/>
      <c r="ND158" s="835"/>
      <c r="NE158" s="835"/>
      <c r="NF158" s="835"/>
      <c r="NG158" s="835"/>
      <c r="NH158" s="835"/>
    </row>
    <row r="159" spans="1:372" ht="12.75">
      <c r="A159" s="80" t="s">
        <v>803</v>
      </c>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c r="AA159" s="242"/>
      <c r="AB159" s="242"/>
      <c r="AC159" s="242"/>
      <c r="AD159" s="242"/>
      <c r="AE159" s="242"/>
      <c r="AF159" s="242"/>
      <c r="AG159" s="242"/>
      <c r="AH159" s="242"/>
      <c r="AI159" s="242"/>
      <c r="AJ159" s="242"/>
      <c r="AK159" s="242"/>
      <c r="AL159" s="242"/>
      <c r="AM159" s="242"/>
      <c r="AN159" s="242"/>
      <c r="AO159" s="242"/>
      <c r="AP159" s="242"/>
      <c r="AQ159" s="242"/>
      <c r="AR159" s="242"/>
      <c r="AS159" s="242"/>
      <c r="AT159" s="242"/>
      <c r="AU159" s="242"/>
      <c r="AV159" s="242"/>
      <c r="AW159" s="242"/>
      <c r="AX159" s="242"/>
      <c r="AY159" s="242"/>
      <c r="AZ159" s="242"/>
      <c r="BA159" s="242"/>
      <c r="BB159" s="242"/>
      <c r="BC159" s="242"/>
      <c r="BD159" s="242"/>
      <c r="BE159" s="242"/>
      <c r="BF159" s="242"/>
      <c r="BG159" s="242"/>
      <c r="BH159" s="242"/>
      <c r="BI159" s="242"/>
      <c r="BJ159" s="242"/>
      <c r="BK159" s="242"/>
      <c r="BL159" s="242"/>
      <c r="BM159" s="242"/>
      <c r="BN159" s="242"/>
      <c r="BO159" s="242"/>
      <c r="BP159" s="242"/>
      <c r="BQ159" s="242"/>
      <c r="BR159" s="242"/>
      <c r="BS159" s="242"/>
      <c r="BT159" s="242"/>
      <c r="BU159" s="242"/>
      <c r="BV159" s="242"/>
      <c r="BW159" s="242"/>
      <c r="BX159" s="242"/>
      <c r="BY159" s="242"/>
      <c r="BZ159" s="242"/>
      <c r="CA159" s="242"/>
      <c r="CB159" s="242"/>
      <c r="CC159" s="242"/>
      <c r="CD159" s="242"/>
      <c r="CE159" s="242"/>
      <c r="CF159" s="242"/>
      <c r="CG159" s="242"/>
      <c r="CH159" s="242"/>
      <c r="CI159" s="242"/>
      <c r="CJ159" s="242"/>
      <c r="CK159" s="242"/>
      <c r="CL159" s="242"/>
      <c r="CM159" s="242"/>
      <c r="CN159" s="242"/>
      <c r="CO159" s="242"/>
      <c r="CP159" s="242"/>
      <c r="CQ159" s="242"/>
      <c r="CR159" s="242"/>
      <c r="CS159" s="242"/>
      <c r="CT159" s="242"/>
      <c r="CU159" s="242"/>
      <c r="CV159" s="242"/>
      <c r="CW159" s="242"/>
      <c r="CX159" s="242"/>
      <c r="CY159" s="242"/>
      <c r="CZ159" s="242"/>
      <c r="DA159" s="242"/>
      <c r="DB159" s="242"/>
      <c r="DC159" s="242"/>
      <c r="DD159" s="242"/>
      <c r="DE159" s="242"/>
      <c r="DF159" s="242"/>
      <c r="DG159" s="242"/>
      <c r="DH159" s="242"/>
      <c r="DI159" s="242"/>
      <c r="DJ159" s="242"/>
      <c r="DK159" s="242"/>
      <c r="DL159" s="242"/>
      <c r="DM159" s="242"/>
      <c r="DN159" s="242"/>
      <c r="DO159" s="242"/>
      <c r="DP159" s="242"/>
      <c r="DQ159" s="242"/>
      <c r="DR159" s="242"/>
      <c r="DS159" s="242"/>
      <c r="DT159" s="242"/>
      <c r="DU159" s="242"/>
      <c r="DV159" s="242"/>
      <c r="DW159" s="242"/>
      <c r="DX159" s="242"/>
      <c r="DY159" s="242"/>
      <c r="DZ159" s="242"/>
      <c r="EA159" s="242"/>
      <c r="EB159" s="242"/>
      <c r="EC159" s="242"/>
      <c r="ED159" s="242"/>
      <c r="EE159" s="242"/>
      <c r="EF159" s="242"/>
      <c r="EG159" s="242"/>
      <c r="EH159" s="242"/>
      <c r="EI159" s="242"/>
      <c r="EJ159" s="242"/>
      <c r="EK159" s="242"/>
      <c r="EL159" s="242"/>
      <c r="EM159" s="242"/>
      <c r="EN159" s="242"/>
      <c r="EO159" s="242"/>
      <c r="EP159" s="242"/>
      <c r="EQ159" s="242"/>
      <c r="ER159" s="242"/>
      <c r="ES159" s="242"/>
      <c r="ET159" s="242"/>
      <c r="EU159" s="242"/>
      <c r="EV159" s="242"/>
      <c r="EW159" s="242"/>
      <c r="EX159" s="242"/>
      <c r="EY159" s="242"/>
      <c r="EZ159" s="242"/>
      <c r="FA159" s="242"/>
      <c r="FB159" s="242"/>
      <c r="FC159" s="242"/>
      <c r="FD159" s="242"/>
      <c r="FE159" s="242"/>
      <c r="FF159" s="242"/>
      <c r="FG159" s="242"/>
      <c r="FH159" s="242"/>
      <c r="FI159" s="242"/>
      <c r="FJ159" s="242"/>
      <c r="FK159" s="242"/>
      <c r="FL159" s="242"/>
      <c r="FM159" s="242"/>
      <c r="FN159" s="242"/>
      <c r="FO159" s="242"/>
      <c r="FP159" s="242"/>
      <c r="FQ159" s="242"/>
      <c r="FR159" s="242"/>
      <c r="FS159" s="242"/>
      <c r="FT159" s="242"/>
      <c r="FU159" s="242"/>
      <c r="FV159" s="242"/>
      <c r="FW159" s="242"/>
      <c r="FX159" s="242"/>
      <c r="FY159" s="242"/>
      <c r="FZ159" s="242"/>
      <c r="GA159" s="242"/>
      <c r="GB159" s="242"/>
      <c r="GC159" s="242"/>
      <c r="GD159" s="242"/>
      <c r="GE159" s="242"/>
      <c r="GF159" s="242"/>
      <c r="GG159" s="242"/>
      <c r="GH159" s="242"/>
      <c r="GI159" s="242"/>
      <c r="GJ159" s="242"/>
      <c r="GK159" s="242"/>
      <c r="GL159" s="242"/>
      <c r="GM159" s="242"/>
      <c r="GN159" s="242"/>
      <c r="GO159" s="242"/>
      <c r="GP159" s="242"/>
      <c r="GQ159" s="242"/>
      <c r="GR159" s="242"/>
      <c r="GS159" s="242"/>
      <c r="GT159" s="242"/>
      <c r="GU159" s="242"/>
      <c r="GV159" s="242"/>
      <c r="GW159" s="242"/>
      <c r="GX159" s="242"/>
      <c r="GY159" s="242"/>
      <c r="GZ159" s="242"/>
      <c r="HA159" s="242"/>
      <c r="HB159" s="242"/>
      <c r="HC159" s="242"/>
      <c r="HD159" s="242"/>
      <c r="HE159" s="242"/>
      <c r="HF159" s="242"/>
      <c r="HG159" s="242"/>
      <c r="HH159" s="242"/>
      <c r="HI159" s="242"/>
      <c r="HJ159" s="242"/>
      <c r="HK159" s="242"/>
      <c r="HL159" s="242"/>
      <c r="HM159" s="242"/>
      <c r="HN159" s="242"/>
      <c r="HO159" s="242"/>
      <c r="HP159" s="242"/>
      <c r="HQ159" s="242"/>
      <c r="HR159" s="242"/>
      <c r="HS159" s="242"/>
      <c r="HT159" s="242"/>
      <c r="HU159" s="242"/>
      <c r="HV159" s="242"/>
      <c r="HW159" s="242"/>
      <c r="HX159" s="242"/>
      <c r="HY159" s="242"/>
      <c r="HZ159" s="242"/>
      <c r="IA159" s="242"/>
      <c r="IB159" s="242"/>
      <c r="IC159" s="242"/>
      <c r="ID159" s="242"/>
      <c r="IE159" s="242"/>
      <c r="IF159" s="242"/>
      <c r="IG159" s="242"/>
      <c r="IH159" s="242"/>
      <c r="II159" s="242"/>
      <c r="IJ159" s="242"/>
      <c r="IK159" s="242"/>
      <c r="IL159" s="242"/>
      <c r="IM159" s="242"/>
      <c r="IN159" s="242"/>
      <c r="IO159" s="242"/>
      <c r="IP159" s="242"/>
      <c r="IQ159" s="242"/>
      <c r="IR159" s="242"/>
      <c r="IS159" s="242"/>
      <c r="IT159" s="242"/>
      <c r="IU159" s="242"/>
      <c r="IV159" s="242"/>
      <c r="IW159" s="242"/>
      <c r="IX159" s="242"/>
      <c r="IY159" s="242"/>
      <c r="IZ159" s="242"/>
      <c r="JA159" s="242"/>
      <c r="JB159" s="242"/>
      <c r="JC159" s="242"/>
      <c r="JD159" s="242"/>
      <c r="JE159" s="242"/>
      <c r="JF159" s="242"/>
      <c r="JG159" s="242"/>
      <c r="JH159" s="242"/>
      <c r="JI159" s="242"/>
      <c r="JJ159" s="242"/>
      <c r="JK159" s="242"/>
      <c r="JL159" s="242"/>
      <c r="JM159" s="242"/>
      <c r="JN159" s="242"/>
      <c r="JO159" s="242"/>
      <c r="JP159" s="242"/>
      <c r="JQ159" s="242"/>
      <c r="JR159" s="242"/>
      <c r="JS159" s="242"/>
      <c r="JT159" s="242"/>
      <c r="JU159" s="242"/>
      <c r="JV159" s="242"/>
      <c r="JW159" s="242"/>
      <c r="JX159" s="242"/>
      <c r="JY159" s="242"/>
      <c r="JZ159" s="242"/>
      <c r="KA159" s="242"/>
      <c r="KB159" s="242"/>
      <c r="KC159" s="242"/>
      <c r="KD159" s="242"/>
      <c r="KE159" s="242"/>
      <c r="KF159" s="242"/>
      <c r="KG159" s="242"/>
      <c r="KH159" s="242"/>
      <c r="KI159" s="242"/>
      <c r="KJ159" s="242"/>
      <c r="KK159" s="242"/>
      <c r="KL159" s="242"/>
      <c r="KM159" s="242"/>
      <c r="KN159" s="1199"/>
      <c r="KO159" s="242"/>
      <c r="KP159" s="242"/>
      <c r="KQ159" s="242"/>
      <c r="KR159" s="242"/>
      <c r="KS159" s="242"/>
      <c r="KT159" s="242"/>
      <c r="KU159" s="242"/>
      <c r="KV159" s="242"/>
      <c r="KW159" s="242"/>
      <c r="KX159" s="242"/>
      <c r="KY159" s="242"/>
      <c r="KZ159" s="242"/>
      <c r="LA159" s="242"/>
      <c r="LB159" s="242"/>
      <c r="LC159" s="242"/>
      <c r="LD159" s="242"/>
      <c r="LE159" s="242"/>
      <c r="LF159" s="242"/>
      <c r="LG159" s="242"/>
      <c r="LH159" s="242"/>
      <c r="LI159" s="242"/>
      <c r="LJ159" s="242"/>
      <c r="LK159" s="242"/>
      <c r="LL159" s="242"/>
      <c r="LM159" s="242"/>
      <c r="LN159" s="242"/>
      <c r="LO159" s="242"/>
      <c r="LP159" s="242"/>
      <c r="LQ159" s="242"/>
      <c r="LR159" s="242"/>
      <c r="LS159" s="242"/>
      <c r="LT159" s="242"/>
      <c r="LU159" s="242"/>
      <c r="LV159" s="242"/>
      <c r="LW159" s="242"/>
      <c r="LX159" s="242"/>
      <c r="LY159" s="242"/>
      <c r="LZ159" s="242"/>
      <c r="MA159" s="242"/>
      <c r="MB159" s="242"/>
      <c r="MC159" s="242"/>
      <c r="MD159" s="242"/>
      <c r="ME159" s="242"/>
      <c r="MF159" s="242"/>
      <c r="MG159" s="242"/>
      <c r="MH159" s="1269"/>
      <c r="MI159" s="1269"/>
      <c r="MJ159" s="1269"/>
      <c r="MK159" s="1269"/>
      <c r="ML159" s="1269"/>
      <c r="MM159" s="1269"/>
      <c r="MN159" s="1269"/>
      <c r="MO159" s="1269"/>
      <c r="MP159" s="1269"/>
      <c r="MQ159" s="1269"/>
      <c r="MR159" s="1269"/>
      <c r="MS159" s="1269"/>
      <c r="MT159" s="1269"/>
      <c r="MU159" s="1269"/>
      <c r="MV159" s="1269"/>
      <c r="MW159" s="1269"/>
      <c r="MX159" s="1269"/>
      <c r="MY159" s="1269"/>
      <c r="MZ159" s="1269"/>
      <c r="NA159" s="1269"/>
      <c r="NB159" s="1269"/>
      <c r="NC159" s="1269"/>
      <c r="ND159" s="1269"/>
      <c r="NE159" s="1269"/>
      <c r="NF159" s="1269"/>
      <c r="NG159" s="1269"/>
      <c r="NH159" s="1269"/>
    </row>
    <row r="160" spans="1:372" ht="12.75">
      <c r="A160" s="62" t="s">
        <v>804</v>
      </c>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c r="DH160" s="66"/>
      <c r="DI160" s="66"/>
      <c r="DJ160" s="66"/>
      <c r="DK160" s="66"/>
      <c r="DL160" s="66"/>
      <c r="DM160" s="66"/>
      <c r="DN160" s="66"/>
      <c r="DO160" s="66"/>
      <c r="DP160" s="66"/>
      <c r="DQ160" s="66"/>
      <c r="DR160" s="66"/>
      <c r="DS160" s="66"/>
      <c r="DT160" s="66"/>
      <c r="DU160" s="66"/>
      <c r="DV160" s="66"/>
      <c r="DW160" s="66"/>
      <c r="DX160" s="66"/>
      <c r="DY160" s="66"/>
      <c r="DZ160" s="66"/>
      <c r="EA160" s="66"/>
      <c r="EB160" s="66"/>
      <c r="EC160" s="66"/>
      <c r="ED160" s="66"/>
      <c r="EE160" s="66"/>
      <c r="EF160" s="66"/>
      <c r="EG160" s="66"/>
      <c r="EH160" s="66"/>
      <c r="EI160" s="66"/>
      <c r="EJ160" s="66"/>
      <c r="EK160" s="66"/>
      <c r="EL160" s="66"/>
      <c r="EM160" s="66"/>
      <c r="EN160" s="66"/>
      <c r="EO160" s="66"/>
      <c r="EP160" s="66"/>
      <c r="EQ160" s="66"/>
      <c r="ER160" s="66"/>
      <c r="ES160" s="66"/>
      <c r="ET160" s="66"/>
      <c r="EU160" s="66"/>
      <c r="EV160" s="66"/>
      <c r="EW160" s="66"/>
      <c r="EX160" s="66"/>
      <c r="EY160" s="66"/>
      <c r="EZ160" s="66"/>
      <c r="FA160" s="66"/>
      <c r="FB160" s="66"/>
      <c r="FC160" s="66"/>
      <c r="FD160" s="66"/>
      <c r="FE160" s="66"/>
      <c r="FF160" s="66"/>
      <c r="FG160" s="66"/>
      <c r="FH160" s="66"/>
      <c r="FI160" s="66"/>
      <c r="FJ160" s="66"/>
      <c r="FK160" s="66"/>
      <c r="FL160" s="66"/>
      <c r="FM160" s="66"/>
      <c r="FN160" s="66"/>
      <c r="FO160" s="66"/>
      <c r="FP160" s="66"/>
      <c r="FQ160" s="66"/>
      <c r="FR160" s="66"/>
      <c r="FS160" s="66"/>
      <c r="FT160" s="66"/>
      <c r="FU160" s="66"/>
      <c r="FV160" s="66"/>
      <c r="FW160" s="66"/>
      <c r="FX160" s="66"/>
      <c r="FY160" s="66"/>
      <c r="FZ160" s="66"/>
      <c r="GA160" s="66"/>
      <c r="GB160" s="66"/>
      <c r="GC160" s="66"/>
      <c r="GD160" s="66"/>
      <c r="GE160" s="66"/>
      <c r="GF160" s="66"/>
      <c r="GG160" s="66"/>
      <c r="GH160" s="66"/>
      <c r="GI160" s="66"/>
      <c r="GJ160" s="66"/>
      <c r="GK160" s="66"/>
      <c r="GL160" s="66"/>
      <c r="GM160" s="66"/>
      <c r="GN160" s="66"/>
      <c r="GO160" s="66"/>
      <c r="GP160" s="66"/>
      <c r="GQ160" s="66"/>
      <c r="GR160" s="66"/>
      <c r="GS160" s="66"/>
      <c r="GT160" s="66"/>
      <c r="GU160" s="66"/>
      <c r="GV160" s="66"/>
      <c r="GW160" s="66"/>
      <c r="GX160" s="66"/>
      <c r="GY160" s="66"/>
      <c r="GZ160" s="66"/>
      <c r="HA160" s="66"/>
      <c r="HB160" s="66"/>
      <c r="HC160" s="66"/>
      <c r="HD160" s="66"/>
      <c r="HE160" s="66"/>
      <c r="HF160" s="66"/>
      <c r="HG160" s="66"/>
      <c r="HH160" s="66"/>
      <c r="HI160" s="66"/>
      <c r="HJ160" s="66"/>
      <c r="HK160" s="66"/>
      <c r="HL160" s="66"/>
      <c r="HM160" s="66"/>
      <c r="HN160" s="66"/>
      <c r="HO160" s="66"/>
      <c r="HP160" s="66"/>
      <c r="HQ160" s="66"/>
      <c r="HR160" s="66"/>
      <c r="HS160" s="66"/>
      <c r="HT160" s="66"/>
      <c r="HU160" s="66"/>
      <c r="HV160" s="66"/>
      <c r="HW160" s="66"/>
      <c r="HX160" s="66"/>
      <c r="HY160" s="66"/>
      <c r="HZ160" s="66"/>
      <c r="IA160" s="66"/>
      <c r="IB160" s="66"/>
      <c r="IC160" s="66"/>
      <c r="ID160" s="66"/>
      <c r="IE160" s="66"/>
      <c r="IF160" s="66"/>
      <c r="IG160" s="66"/>
      <c r="IH160" s="66"/>
      <c r="II160" s="66"/>
      <c r="IJ160" s="66"/>
      <c r="IK160" s="66"/>
      <c r="IL160" s="66"/>
      <c r="IM160" s="66"/>
      <c r="IN160" s="66"/>
      <c r="IO160" s="66"/>
      <c r="IP160" s="66"/>
      <c r="IQ160" s="66"/>
      <c r="IR160" s="66"/>
      <c r="IS160" s="66"/>
      <c r="IT160" s="66"/>
      <c r="IU160" s="66"/>
      <c r="IV160" s="66"/>
      <c r="IW160" s="66"/>
      <c r="IX160" s="66"/>
      <c r="IY160" s="66"/>
      <c r="IZ160" s="66"/>
      <c r="JA160" s="66"/>
      <c r="JB160" s="66"/>
      <c r="JC160" s="66"/>
      <c r="JD160" s="66"/>
      <c r="JE160" s="66"/>
      <c r="JF160" s="66"/>
      <c r="JG160" s="66"/>
      <c r="JH160" s="66"/>
      <c r="JI160" s="66"/>
      <c r="JJ160" s="66"/>
      <c r="JK160" s="66"/>
      <c r="JL160" s="66"/>
      <c r="JM160" s="66"/>
      <c r="JN160" s="66"/>
      <c r="JO160" s="66"/>
      <c r="JP160" s="66"/>
      <c r="JQ160" s="66"/>
      <c r="JR160" s="66"/>
      <c r="JS160" s="66"/>
      <c r="JT160" s="66"/>
      <c r="JU160" s="66"/>
      <c r="JV160" s="66"/>
      <c r="JW160" s="66"/>
      <c r="JX160" s="66"/>
      <c r="JY160" s="66"/>
      <c r="JZ160" s="66"/>
      <c r="KA160" s="66"/>
      <c r="KB160" s="66"/>
      <c r="KC160" s="66"/>
      <c r="KD160" s="66"/>
      <c r="KE160" s="66"/>
      <c r="KF160" s="66"/>
      <c r="KG160" s="66"/>
      <c r="KH160" s="66"/>
      <c r="KI160" s="66"/>
      <c r="KJ160" s="66"/>
      <c r="KK160" s="66"/>
      <c r="KL160" s="66"/>
      <c r="KM160" s="66"/>
      <c r="KN160" s="1197"/>
      <c r="KO160" s="66"/>
      <c r="KP160" s="66"/>
      <c r="KQ160" s="66"/>
      <c r="KR160" s="66"/>
      <c r="KS160" s="66"/>
      <c r="KT160" s="66"/>
      <c r="KU160" s="66"/>
      <c r="KV160" s="66"/>
      <c r="KW160" s="66"/>
      <c r="KX160" s="66"/>
      <c r="KY160" s="66"/>
      <c r="KZ160" s="66"/>
      <c r="LA160" s="66"/>
      <c r="LB160" s="66"/>
      <c r="LC160" s="66"/>
      <c r="LD160" s="66"/>
      <c r="LE160" s="66"/>
      <c r="LF160" s="66"/>
      <c r="LG160" s="66"/>
      <c r="LH160" s="66"/>
      <c r="LI160" s="66"/>
      <c r="LJ160" s="66"/>
      <c r="LK160" s="66"/>
      <c r="LL160" s="66"/>
      <c r="LM160" s="66"/>
      <c r="LN160" s="66"/>
      <c r="LO160" s="66"/>
      <c r="LP160" s="66"/>
      <c r="LQ160" s="66"/>
      <c r="LR160" s="66"/>
      <c r="LS160" s="66"/>
      <c r="LT160" s="66"/>
      <c r="LU160" s="66"/>
      <c r="LV160" s="66"/>
      <c r="LW160" s="66"/>
      <c r="LX160" s="66"/>
      <c r="LY160" s="66"/>
      <c r="LZ160" s="66"/>
      <c r="MA160" s="66"/>
      <c r="MB160" s="66"/>
      <c r="MC160" s="66"/>
      <c r="MD160" s="66"/>
      <c r="ME160" s="66"/>
      <c r="MF160" s="66"/>
      <c r="MG160" s="66"/>
      <c r="MH160" s="66"/>
      <c r="MI160" s="66"/>
      <c r="MJ160" s="66"/>
      <c r="MK160" s="66"/>
      <c r="ML160" s="66"/>
      <c r="MM160" s="66"/>
      <c r="MN160" s="66"/>
      <c r="MO160" s="66"/>
      <c r="MP160" s="66"/>
      <c r="MQ160" s="66"/>
      <c r="MR160" s="66"/>
      <c r="MS160" s="66"/>
      <c r="MT160" s="66"/>
      <c r="MU160" s="66"/>
      <c r="MV160" s="66"/>
      <c r="MW160" s="66"/>
      <c r="MX160" s="66"/>
      <c r="MY160" s="66"/>
      <c r="MZ160" s="66"/>
      <c r="NA160" s="66"/>
      <c r="NB160" s="66"/>
      <c r="NC160" s="66"/>
      <c r="ND160" s="66"/>
      <c r="NE160" s="66"/>
      <c r="NF160" s="66"/>
      <c r="NG160" s="66"/>
      <c r="NH160" s="66"/>
    </row>
    <row r="161" spans="348:348" ht="12.75"/>
    <row r="162" spans="348:348" ht="12.75"/>
    <row r="163" spans="348:348" ht="12.75"/>
    <row r="164" spans="348:348" ht="12.75">
      <c r="MJ164" s="56" t="s">
        <v>805</v>
      </c>
    </row>
    <row r="165" spans="348:348" ht="12.75"/>
    <row r="166" spans="348:348" ht="12.75"/>
    <row r="167" spans="348:348" ht="12.75"/>
    <row r="168" spans="348:348" ht="12.75"/>
    <row r="169" spans="348:348" ht="12.75"/>
    <row r="170" spans="348:348" ht="12.75"/>
    <row r="171" spans="348:348" ht="12.75"/>
    <row r="172" spans="348:348" ht="12.75"/>
    <row r="173" spans="348:348" ht="12.75"/>
    <row r="174" spans="348:348" ht="12.75"/>
    <row r="175" spans="348:348" ht="12.75"/>
    <row r="176" spans="348:348"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sheetData>
  <conditionalFormatting sqref="A36 A41">
    <cfRule type="cellIs" dxfId="43" priority="8" operator="lessThan">
      <formula>TODAY()-3</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4DE4-8A58-4858-B3DA-851FB70643E1}">
  <sheetPr>
    <tabColor rgb="FFFA9E00"/>
  </sheetPr>
  <dimension ref="A1:F15"/>
  <sheetViews>
    <sheetView workbookViewId="0">
      <selection activeCell="B7" sqref="B7"/>
    </sheetView>
  </sheetViews>
  <sheetFormatPr defaultRowHeight="12.75"/>
  <cols>
    <col min="1" max="1" width="14.28515625" style="62" customWidth="1"/>
    <col min="2" max="2" width="52.28515625" style="49" customWidth="1"/>
    <col min="3" max="3" width="54.85546875" style="49" customWidth="1"/>
    <col min="4" max="4" width="14.140625" style="62" customWidth="1"/>
    <col min="5" max="5" width="18.42578125" style="62" customWidth="1"/>
    <col min="6" max="6" width="13" style="62" customWidth="1"/>
  </cols>
  <sheetData>
    <row r="1" spans="1:6">
      <c r="A1" s="1347" t="s">
        <v>0</v>
      </c>
      <c r="B1" s="1347" t="s">
        <v>806</v>
      </c>
      <c r="C1" s="1347" t="s">
        <v>807</v>
      </c>
      <c r="D1" s="1347" t="s">
        <v>808</v>
      </c>
      <c r="E1" s="1347" t="s">
        <v>809</v>
      </c>
      <c r="F1" s="1347" t="s">
        <v>810</v>
      </c>
    </row>
    <row r="2" spans="1:6" ht="37.5" customHeight="1">
      <c r="A2" s="550">
        <v>46086</v>
      </c>
      <c r="B2" s="49" t="s">
        <v>811</v>
      </c>
      <c r="C2" s="1348" t="s">
        <v>812</v>
      </c>
      <c r="D2" s="62" t="s">
        <v>813</v>
      </c>
      <c r="E2" s="62" t="s">
        <v>814</v>
      </c>
      <c r="F2" s="550">
        <v>46174</v>
      </c>
    </row>
    <row r="3" spans="1:6" ht="43.5" customHeight="1">
      <c r="A3" s="1465">
        <v>46086</v>
      </c>
      <c r="B3" s="1466" t="s">
        <v>815</v>
      </c>
      <c r="C3" s="1467" t="s">
        <v>816</v>
      </c>
      <c r="D3" s="1468" t="s">
        <v>817</v>
      </c>
      <c r="E3" s="1468" t="s">
        <v>818</v>
      </c>
      <c r="F3" s="1468"/>
    </row>
    <row r="4" spans="1:6" ht="47.25" customHeight="1">
      <c r="A4" s="1464">
        <v>46086</v>
      </c>
      <c r="B4" s="1214" t="s">
        <v>819</v>
      </c>
      <c r="C4" s="1500" t="s">
        <v>820</v>
      </c>
      <c r="D4" s="1463" t="s">
        <v>813</v>
      </c>
      <c r="E4" s="1463" t="s">
        <v>818</v>
      </c>
      <c r="F4" s="1464">
        <v>46111</v>
      </c>
    </row>
    <row r="5" spans="1:6" ht="24" customHeight="1">
      <c r="A5" s="550">
        <v>46086</v>
      </c>
      <c r="B5" s="49" t="s">
        <v>821</v>
      </c>
      <c r="D5" s="62" t="s">
        <v>822</v>
      </c>
      <c r="E5" s="62" t="s">
        <v>823</v>
      </c>
    </row>
    <row r="6" spans="1:6" ht="24" customHeight="1">
      <c r="A6" s="550">
        <v>46086</v>
      </c>
      <c r="B6" s="49" t="s">
        <v>824</v>
      </c>
      <c r="D6" s="62" t="s">
        <v>825</v>
      </c>
      <c r="E6" s="62" t="s">
        <v>826</v>
      </c>
    </row>
    <row r="7" spans="1:6" ht="79.5" customHeight="1">
      <c r="A7" s="1464">
        <v>46086</v>
      </c>
      <c r="B7" s="1214" t="s">
        <v>827</v>
      </c>
      <c r="C7" s="1500" t="s">
        <v>828</v>
      </c>
      <c r="D7" s="1463" t="s">
        <v>813</v>
      </c>
      <c r="E7" s="1463" t="s">
        <v>829</v>
      </c>
      <c r="F7" s="1464">
        <v>46140</v>
      </c>
    </row>
    <row r="8" spans="1:6" ht="24" customHeight="1">
      <c r="A8" s="550">
        <v>46087</v>
      </c>
      <c r="B8" s="49" t="s">
        <v>830</v>
      </c>
      <c r="D8" s="62" t="s">
        <v>817</v>
      </c>
      <c r="E8" s="62" t="s">
        <v>831</v>
      </c>
    </row>
    <row r="9" spans="1:6" ht="31.5" customHeight="1">
      <c r="A9" s="1464">
        <v>46090</v>
      </c>
      <c r="B9" s="1214" t="s">
        <v>832</v>
      </c>
      <c r="C9" s="1214"/>
      <c r="D9" s="1463" t="s">
        <v>813</v>
      </c>
      <c r="E9" s="1463" t="s">
        <v>823</v>
      </c>
      <c r="F9" s="1464">
        <v>46131</v>
      </c>
    </row>
    <row r="10" spans="1:6" ht="54" customHeight="1">
      <c r="A10" s="550">
        <v>46112</v>
      </c>
      <c r="B10" s="513" t="s">
        <v>833</v>
      </c>
      <c r="C10" s="1530" t="s">
        <v>834</v>
      </c>
      <c r="D10" s="62" t="s">
        <v>813</v>
      </c>
      <c r="E10" s="62" t="s">
        <v>829</v>
      </c>
      <c r="F10" s="550">
        <v>46132</v>
      </c>
    </row>
    <row r="11" spans="1:6" ht="30" customHeight="1">
      <c r="A11" s="550">
        <v>46111</v>
      </c>
      <c r="B11" s="513" t="s">
        <v>835</v>
      </c>
      <c r="D11" s="62" t="s">
        <v>817</v>
      </c>
      <c r="E11" s="62" t="s">
        <v>836</v>
      </c>
    </row>
    <row r="12" spans="1:6" ht="55.5" customHeight="1">
      <c r="A12" s="1501">
        <v>46114</v>
      </c>
      <c r="B12" s="1529" t="s">
        <v>837</v>
      </c>
      <c r="C12" s="1500" t="s">
        <v>838</v>
      </c>
      <c r="D12" s="1463" t="s">
        <v>839</v>
      </c>
      <c r="E12" s="1463" t="s">
        <v>818</v>
      </c>
      <c r="F12" s="1464">
        <v>46114</v>
      </c>
    </row>
    <row r="13" spans="1:6" ht="30.75" customHeight="1">
      <c r="A13" s="550">
        <v>46115</v>
      </c>
      <c r="B13" s="513" t="s">
        <v>840</v>
      </c>
      <c r="D13" s="62" t="s">
        <v>822</v>
      </c>
      <c r="E13" s="62" t="s">
        <v>836</v>
      </c>
    </row>
    <row r="14" spans="1:6" ht="44.25" customHeight="1"/>
    <row r="15" spans="1:6" ht="21"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D7EDB-2351-4B2C-A6B4-D908910B2455}">
  <sheetPr filterMode="1">
    <tabColor rgb="FFFFFF00"/>
  </sheetPr>
  <dimension ref="A1:AL73"/>
  <sheetViews>
    <sheetView workbookViewId="0">
      <pane xSplit="2" topLeftCell="V1" activePane="topRight" state="frozen"/>
      <selection pane="topRight" activeCell="AL9" sqref="AL9"/>
    </sheetView>
  </sheetViews>
  <sheetFormatPr defaultRowHeight="12.75"/>
  <cols>
    <col min="1" max="1" width="23.140625" customWidth="1"/>
    <col min="2" max="2" width="9.140625" customWidth="1"/>
    <col min="3" max="3" width="14.85546875" customWidth="1"/>
    <col min="4" max="5" width="9.140625" customWidth="1"/>
    <col min="6" max="6" width="18.85546875" customWidth="1"/>
    <col min="7" max="7" width="9.140625" customWidth="1"/>
    <col min="8" max="8" width="12.5703125" customWidth="1"/>
    <col min="17" max="17" width="10.7109375" customWidth="1"/>
    <col min="33" max="33" width="10" customWidth="1"/>
    <col min="37" max="37" width="13.140625" customWidth="1"/>
    <col min="38" max="38" width="9.140625" bestFit="1" customWidth="1"/>
  </cols>
  <sheetData>
    <row r="1" spans="1:38" ht="15.75">
      <c r="A1" s="1614"/>
      <c r="C1" s="302"/>
      <c r="D1" s="302"/>
      <c r="E1" s="300"/>
      <c r="F1" s="300"/>
      <c r="G1" s="1618"/>
      <c r="H1" s="1878" t="s">
        <v>841</v>
      </c>
      <c r="I1" s="1879"/>
      <c r="J1" s="1879"/>
      <c r="K1" s="1879"/>
      <c r="L1" s="1879"/>
      <c r="M1" s="1879"/>
      <c r="N1" s="1879"/>
      <c r="O1" s="1879"/>
      <c r="P1" s="1879"/>
      <c r="Q1" s="1879"/>
      <c r="R1" s="1879"/>
      <c r="S1" s="1879"/>
      <c r="T1" s="1880"/>
      <c r="AF1" s="56"/>
    </row>
    <row r="2" spans="1:38" ht="18">
      <c r="A2" s="1615"/>
      <c r="B2" s="1616"/>
      <c r="C2" s="1621"/>
      <c r="D2" s="1613"/>
      <c r="E2" s="1616"/>
      <c r="F2" s="1616"/>
      <c r="G2" s="1616"/>
      <c r="H2" s="1373">
        <v>0</v>
      </c>
      <c r="I2" s="1877" t="s">
        <v>842</v>
      </c>
      <c r="J2" s="1877"/>
      <c r="K2" s="1877"/>
      <c r="L2" s="1877"/>
      <c r="M2" s="1877"/>
      <c r="N2" s="1877"/>
      <c r="O2" s="1877"/>
      <c r="P2" s="1877"/>
      <c r="Q2" s="1877"/>
      <c r="R2" s="1877"/>
      <c r="S2" s="1877"/>
      <c r="T2" s="1877"/>
      <c r="AF2" s="56"/>
    </row>
    <row r="3" spans="1:38" ht="18">
      <c r="A3" s="1615"/>
      <c r="B3" s="1616"/>
      <c r="C3" s="1621"/>
      <c r="D3" s="1613"/>
      <c r="E3" s="1616"/>
      <c r="F3" s="1616"/>
      <c r="G3" s="1616"/>
      <c r="H3" s="1373">
        <v>1</v>
      </c>
      <c r="I3" s="1877" t="s">
        <v>843</v>
      </c>
      <c r="J3" s="1877"/>
      <c r="K3" s="1877"/>
      <c r="L3" s="1877"/>
      <c r="M3" s="1877"/>
      <c r="N3" s="1877"/>
      <c r="O3" s="1877"/>
      <c r="P3" s="1877"/>
      <c r="Q3" s="1877"/>
      <c r="R3" s="1877"/>
      <c r="S3" s="1877"/>
      <c r="T3" s="1877"/>
      <c r="AF3" s="56"/>
    </row>
    <row r="4" spans="1:38" ht="18">
      <c r="A4" s="1615"/>
      <c r="B4" s="1616"/>
      <c r="C4" s="1621"/>
      <c r="D4" s="1613"/>
      <c r="E4" s="1616"/>
      <c r="F4" s="1616"/>
      <c r="G4" s="1616"/>
      <c r="H4" s="1373">
        <v>2</v>
      </c>
      <c r="I4" s="1877" t="s">
        <v>844</v>
      </c>
      <c r="J4" s="1877"/>
      <c r="K4" s="1877"/>
      <c r="L4" s="1877"/>
      <c r="M4" s="1877"/>
      <c r="N4" s="1877"/>
      <c r="O4" s="1877"/>
      <c r="P4" s="1877"/>
      <c r="Q4" s="1877"/>
      <c r="R4" s="1877"/>
      <c r="S4" s="1877"/>
      <c r="T4" s="1877"/>
      <c r="X4" s="311"/>
      <c r="AF4" s="56"/>
    </row>
    <row r="5" spans="1:38" ht="18">
      <c r="A5" s="1615"/>
      <c r="B5" s="1616"/>
      <c r="C5" s="1622"/>
      <c r="D5" s="1613"/>
      <c r="E5" s="1616"/>
      <c r="F5" s="1616"/>
      <c r="G5" s="1616"/>
      <c r="H5" s="1373">
        <v>3</v>
      </c>
      <c r="I5" s="1877" t="s">
        <v>845</v>
      </c>
      <c r="J5" s="1877"/>
      <c r="K5" s="1877"/>
      <c r="L5" s="1877"/>
      <c r="M5" s="1877"/>
      <c r="N5" s="1877"/>
      <c r="O5" s="1877"/>
      <c r="P5" s="1877"/>
      <c r="Q5" s="1877"/>
      <c r="R5" s="1877"/>
      <c r="S5" s="1877"/>
      <c r="T5" s="1877"/>
      <c r="AF5" s="56"/>
    </row>
    <row r="6" spans="1:38" ht="18">
      <c r="A6" s="1615"/>
      <c r="B6" s="1617"/>
      <c r="C6" s="1623"/>
      <c r="D6" s="1620"/>
      <c r="E6" s="1616"/>
      <c r="F6" s="1616"/>
      <c r="G6" s="1619"/>
      <c r="H6" s="1373">
        <v>4</v>
      </c>
      <c r="I6" s="1877" t="s">
        <v>846</v>
      </c>
      <c r="J6" s="1877"/>
      <c r="K6" s="1877"/>
      <c r="L6" s="1877"/>
      <c r="M6" s="1877"/>
      <c r="N6" s="1877"/>
      <c r="O6" s="1877"/>
      <c r="P6" s="1877"/>
      <c r="Q6" s="1877"/>
      <c r="R6" s="1877"/>
      <c r="S6" s="1877"/>
      <c r="T6" s="1877"/>
      <c r="AF6" s="56"/>
    </row>
    <row r="7" spans="1:38" ht="20.25">
      <c r="A7" s="1624"/>
      <c r="B7" s="1624"/>
      <c r="C7" s="554"/>
      <c r="D7" s="555"/>
      <c r="E7" s="1624"/>
      <c r="F7" s="1625"/>
      <c r="G7" s="1626"/>
      <c r="H7" s="1882" t="s">
        <v>847</v>
      </c>
      <c r="I7" s="1883"/>
      <c r="J7" s="1883"/>
      <c r="K7" s="1883"/>
      <c r="L7" s="1883"/>
      <c r="M7" s="1883"/>
      <c r="N7" s="1883"/>
      <c r="O7" s="1883"/>
      <c r="P7" s="1881" t="s">
        <v>848</v>
      </c>
      <c r="Q7" s="1881"/>
      <c r="R7" s="1881"/>
      <c r="S7" s="1881"/>
      <c r="T7" s="1881"/>
      <c r="U7" s="1881"/>
      <c r="V7" s="1881"/>
      <c r="W7" s="1881"/>
      <c r="X7" s="1881"/>
      <c r="Y7" s="1881"/>
      <c r="Z7" s="1881"/>
      <c r="AA7" s="1881"/>
      <c r="AB7" s="1881"/>
      <c r="AC7" s="1881"/>
      <c r="AD7" s="1881"/>
      <c r="AE7" s="1881"/>
      <c r="AF7" s="1881"/>
      <c r="AG7" s="1881"/>
      <c r="AH7" s="1881"/>
    </row>
    <row r="8" spans="1:38" ht="122.25">
      <c r="A8" s="553" t="s">
        <v>849</v>
      </c>
      <c r="B8" s="553" t="s">
        <v>850</v>
      </c>
      <c r="C8" s="554" t="s">
        <v>851</v>
      </c>
      <c r="D8" s="555" t="s">
        <v>852</v>
      </c>
      <c r="E8" s="553" t="s">
        <v>853</v>
      </c>
      <c r="F8" s="556" t="s">
        <v>854</v>
      </c>
      <c r="G8" s="557" t="s">
        <v>379</v>
      </c>
      <c r="H8" s="356" t="s">
        <v>855</v>
      </c>
      <c r="I8" s="356" t="s">
        <v>326</v>
      </c>
      <c r="J8" s="356" t="s">
        <v>331</v>
      </c>
      <c r="K8" s="356" t="s">
        <v>856</v>
      </c>
      <c r="L8" s="297" t="s">
        <v>857</v>
      </c>
      <c r="M8" s="356" t="s">
        <v>858</v>
      </c>
      <c r="N8" s="297" t="s">
        <v>859</v>
      </c>
      <c r="O8" s="297" t="s">
        <v>860</v>
      </c>
      <c r="P8" s="356" t="s">
        <v>861</v>
      </c>
      <c r="Q8" s="356" t="s">
        <v>862</v>
      </c>
      <c r="R8" s="356" t="s">
        <v>355</v>
      </c>
      <c r="S8" s="356" t="s">
        <v>863</v>
      </c>
      <c r="T8" s="356" t="s">
        <v>864</v>
      </c>
      <c r="U8" s="356" t="s">
        <v>865</v>
      </c>
      <c r="V8" s="297" t="s">
        <v>866</v>
      </c>
      <c r="W8" s="297" t="s">
        <v>203</v>
      </c>
      <c r="X8" s="297" t="s">
        <v>867</v>
      </c>
      <c r="Y8" s="297" t="s">
        <v>868</v>
      </c>
      <c r="Z8" s="297" t="s">
        <v>869</v>
      </c>
      <c r="AA8" s="297" t="s">
        <v>870</v>
      </c>
      <c r="AB8" s="297" t="s">
        <v>343</v>
      </c>
      <c r="AC8" s="297" t="s">
        <v>871</v>
      </c>
      <c r="AD8" s="297" t="s">
        <v>872</v>
      </c>
      <c r="AE8" s="297" t="s">
        <v>873</v>
      </c>
      <c r="AF8" s="297" t="s">
        <v>874</v>
      </c>
      <c r="AG8" s="297" t="s">
        <v>875</v>
      </c>
      <c r="AH8" s="297" t="s">
        <v>358</v>
      </c>
      <c r="AI8" s="297" t="s">
        <v>376</v>
      </c>
      <c r="AJ8" s="1433" t="s">
        <v>876</v>
      </c>
      <c r="AK8" s="469" t="s">
        <v>877</v>
      </c>
      <c r="AL8" s="1589" t="s">
        <v>878</v>
      </c>
    </row>
    <row r="9" spans="1:38" ht="15.75">
      <c r="A9" s="303" t="s">
        <v>879</v>
      </c>
      <c r="B9" s="1375" t="s">
        <v>880</v>
      </c>
      <c r="C9" s="1376">
        <v>43221</v>
      </c>
      <c r="D9" s="1377" t="s">
        <v>881</v>
      </c>
      <c r="E9" s="1378" t="s">
        <v>882</v>
      </c>
      <c r="F9" s="1379" t="s">
        <v>883</v>
      </c>
      <c r="G9" s="1380">
        <v>1</v>
      </c>
      <c r="H9" s="1381">
        <v>0</v>
      </c>
      <c r="I9" s="1381">
        <v>0</v>
      </c>
      <c r="J9" s="1381">
        <v>0</v>
      </c>
      <c r="K9" s="1381">
        <v>3</v>
      </c>
      <c r="L9" s="1381">
        <v>3</v>
      </c>
      <c r="M9" s="1381">
        <v>3</v>
      </c>
      <c r="N9" s="1381">
        <v>0</v>
      </c>
      <c r="O9" s="1381">
        <v>0</v>
      </c>
      <c r="P9" s="1381">
        <v>4</v>
      </c>
      <c r="Q9" s="1381">
        <v>4</v>
      </c>
      <c r="R9" s="1381">
        <v>0</v>
      </c>
      <c r="S9" s="1381">
        <v>0</v>
      </c>
      <c r="T9" s="1381">
        <v>0</v>
      </c>
      <c r="U9" s="1381">
        <v>0</v>
      </c>
      <c r="V9" s="1381">
        <v>3</v>
      </c>
      <c r="W9" s="1381">
        <v>0</v>
      </c>
      <c r="X9" s="1381">
        <v>3</v>
      </c>
      <c r="Y9" s="1381">
        <v>0</v>
      </c>
      <c r="Z9" s="1381">
        <v>0</v>
      </c>
      <c r="AA9" s="1381">
        <v>4</v>
      </c>
      <c r="AB9" s="1381">
        <v>0</v>
      </c>
      <c r="AC9" s="414">
        <v>2</v>
      </c>
      <c r="AD9" s="1381">
        <v>0</v>
      </c>
      <c r="AE9" s="1381">
        <v>0</v>
      </c>
      <c r="AF9" s="1381">
        <v>0</v>
      </c>
      <c r="AG9" s="1381">
        <v>2</v>
      </c>
      <c r="AH9" s="1381">
        <v>0</v>
      </c>
      <c r="AI9" s="297">
        <f t="shared" ref="AI9:AI39" si="0">SUM(H9:AH9)</f>
        <v>31</v>
      </c>
      <c r="AJ9" s="1433">
        <f>COUNTIF(H9:AH9,"&gt;=2")</f>
        <v>10</v>
      </c>
      <c r="AK9" s="1585">
        <v>3</v>
      </c>
      <c r="AL9" s="62">
        <v>103.38</v>
      </c>
    </row>
    <row r="10" spans="1:38" ht="15.75">
      <c r="A10" s="303" t="s">
        <v>884</v>
      </c>
      <c r="B10" s="1375" t="s">
        <v>437</v>
      </c>
      <c r="C10" s="1376">
        <v>43478</v>
      </c>
      <c r="D10" s="1547" t="s">
        <v>885</v>
      </c>
      <c r="E10" s="1378" t="s">
        <v>886</v>
      </c>
      <c r="F10" s="1379" t="s">
        <v>883</v>
      </c>
      <c r="G10" s="1382">
        <v>1</v>
      </c>
      <c r="H10" s="299">
        <v>3</v>
      </c>
      <c r="I10" s="436">
        <v>3</v>
      </c>
      <c r="J10" s="436">
        <v>3</v>
      </c>
      <c r="K10" s="436">
        <v>3</v>
      </c>
      <c r="L10" s="436">
        <v>0</v>
      </c>
      <c r="M10" s="436">
        <v>0</v>
      </c>
      <c r="N10" s="436">
        <v>0</v>
      </c>
      <c r="O10" s="436">
        <v>2</v>
      </c>
      <c r="P10" s="436">
        <v>0</v>
      </c>
      <c r="Q10" s="436">
        <v>0</v>
      </c>
      <c r="R10" s="436">
        <v>3</v>
      </c>
      <c r="S10" s="436">
        <v>0</v>
      </c>
      <c r="T10" s="436">
        <v>0</v>
      </c>
      <c r="U10" s="436">
        <v>0</v>
      </c>
      <c r="V10" s="436">
        <v>0</v>
      </c>
      <c r="W10" s="436">
        <v>0</v>
      </c>
      <c r="X10" s="436">
        <v>0</v>
      </c>
      <c r="Y10" s="436">
        <v>0</v>
      </c>
      <c r="Z10" s="436">
        <v>3</v>
      </c>
      <c r="AA10" s="436">
        <v>0</v>
      </c>
      <c r="AB10" s="436">
        <v>0</v>
      </c>
      <c r="AC10" s="298">
        <v>0</v>
      </c>
      <c r="AD10" s="436">
        <v>3</v>
      </c>
      <c r="AE10" s="436">
        <v>3</v>
      </c>
      <c r="AF10" s="436">
        <v>3</v>
      </c>
      <c r="AG10" s="436">
        <v>0</v>
      </c>
      <c r="AH10" s="436">
        <v>3</v>
      </c>
      <c r="AI10" s="297">
        <f t="shared" si="0"/>
        <v>32</v>
      </c>
      <c r="AJ10" s="1433">
        <f t="shared" ref="AJ10:AJ19" si="1">COUNTIF(H10:AH10,"&gt;=2")</f>
        <v>11</v>
      </c>
      <c r="AK10" s="1584">
        <v>4</v>
      </c>
      <c r="AL10" s="62">
        <v>144.96</v>
      </c>
    </row>
    <row r="11" spans="1:38" s="323" customFormat="1" ht="15.75">
      <c r="A11" s="1383" t="s">
        <v>887</v>
      </c>
      <c r="B11" s="1384" t="s">
        <v>888</v>
      </c>
      <c r="C11" s="1418">
        <v>39232</v>
      </c>
      <c r="D11" s="1377" t="s">
        <v>881</v>
      </c>
      <c r="E11" s="1419" t="s">
        <v>886</v>
      </c>
      <c r="F11" s="1420" t="s">
        <v>284</v>
      </c>
      <c r="G11" s="1421">
        <v>1</v>
      </c>
      <c r="H11" s="414">
        <v>0</v>
      </c>
      <c r="I11" s="414">
        <v>0</v>
      </c>
      <c r="J11" s="414">
        <v>0</v>
      </c>
      <c r="K11" s="414">
        <v>1</v>
      </c>
      <c r="L11" s="414">
        <v>0</v>
      </c>
      <c r="M11" s="414">
        <v>0</v>
      </c>
      <c r="N11" s="414">
        <v>0</v>
      </c>
      <c r="O11" s="414">
        <v>4</v>
      </c>
      <c r="P11" s="414">
        <v>0</v>
      </c>
      <c r="Q11" s="414">
        <v>0</v>
      </c>
      <c r="R11" s="414">
        <v>0</v>
      </c>
      <c r="S11" s="414">
        <v>0</v>
      </c>
      <c r="T11" s="414">
        <v>0</v>
      </c>
      <c r="U11" s="414">
        <v>4</v>
      </c>
      <c r="V11" s="414">
        <v>0</v>
      </c>
      <c r="W11" s="414">
        <v>0</v>
      </c>
      <c r="X11" s="414">
        <v>0</v>
      </c>
      <c r="Y11" s="414">
        <v>0</v>
      </c>
      <c r="Z11" s="414">
        <v>4</v>
      </c>
      <c r="AA11" s="414">
        <v>4</v>
      </c>
      <c r="AB11" s="414">
        <v>0</v>
      </c>
      <c r="AC11" s="414">
        <v>0</v>
      </c>
      <c r="AD11" s="414">
        <v>0</v>
      </c>
      <c r="AE11" s="414">
        <v>0</v>
      </c>
      <c r="AF11" s="414">
        <v>0</v>
      </c>
      <c r="AG11" s="414">
        <v>0</v>
      </c>
      <c r="AH11" s="414">
        <v>0</v>
      </c>
      <c r="AI11" s="1422">
        <f t="shared" si="0"/>
        <v>17</v>
      </c>
      <c r="AJ11" s="1434">
        <f t="shared" si="1"/>
        <v>4</v>
      </c>
      <c r="AK11" s="1586">
        <v>0</v>
      </c>
      <c r="AL11" s="324">
        <v>13.24</v>
      </c>
    </row>
    <row r="12" spans="1:38" ht="15.75">
      <c r="A12" s="303" t="s">
        <v>889</v>
      </c>
      <c r="B12" s="1375" t="s">
        <v>890</v>
      </c>
      <c r="C12" s="1376">
        <v>37837</v>
      </c>
      <c r="D12" s="1377" t="s">
        <v>881</v>
      </c>
      <c r="E12" s="1378" t="s">
        <v>886</v>
      </c>
      <c r="F12" s="1379" t="s">
        <v>883</v>
      </c>
      <c r="G12" s="1382">
        <v>0.75</v>
      </c>
      <c r="H12" s="1461">
        <v>0</v>
      </c>
      <c r="I12" s="1461">
        <v>0</v>
      </c>
      <c r="J12" s="1461">
        <v>0</v>
      </c>
      <c r="K12" s="1461">
        <v>0</v>
      </c>
      <c r="L12" s="1462">
        <v>0</v>
      </c>
      <c r="M12" s="1461">
        <v>0</v>
      </c>
      <c r="N12" s="1462">
        <v>4</v>
      </c>
      <c r="O12" s="1462">
        <v>2</v>
      </c>
      <c r="P12" s="1461">
        <v>0</v>
      </c>
      <c r="Q12" s="1461">
        <v>0</v>
      </c>
      <c r="R12" s="1461">
        <v>0</v>
      </c>
      <c r="S12" s="1461">
        <v>0</v>
      </c>
      <c r="T12" s="1461">
        <v>3</v>
      </c>
      <c r="U12" s="1461">
        <v>0</v>
      </c>
      <c r="V12" s="1462">
        <v>0</v>
      </c>
      <c r="W12" s="1462">
        <v>0</v>
      </c>
      <c r="X12" s="1462">
        <v>0</v>
      </c>
      <c r="Y12" s="1462">
        <v>0</v>
      </c>
      <c r="Z12" s="1462">
        <v>0</v>
      </c>
      <c r="AA12" s="1462">
        <v>0</v>
      </c>
      <c r="AB12" s="1462">
        <v>4</v>
      </c>
      <c r="AC12" s="1462">
        <v>0</v>
      </c>
      <c r="AD12" s="1462">
        <v>0</v>
      </c>
      <c r="AE12" s="1462">
        <v>0</v>
      </c>
      <c r="AF12" s="1462">
        <v>0</v>
      </c>
      <c r="AG12" s="1462">
        <v>0</v>
      </c>
      <c r="AH12" s="1462">
        <v>0</v>
      </c>
      <c r="AI12" s="297">
        <f t="shared" si="0"/>
        <v>13</v>
      </c>
      <c r="AJ12" s="1433">
        <f t="shared" si="1"/>
        <v>4</v>
      </c>
      <c r="AK12" s="1584">
        <v>1.5</v>
      </c>
      <c r="AL12" s="62">
        <v>76.34</v>
      </c>
    </row>
    <row r="13" spans="1:38" ht="15.75">
      <c r="A13" s="303" t="s">
        <v>891</v>
      </c>
      <c r="B13" s="1375" t="s">
        <v>892</v>
      </c>
      <c r="C13" s="1376">
        <v>42214</v>
      </c>
      <c r="D13" s="1377" t="s">
        <v>881</v>
      </c>
      <c r="E13" s="1378" t="s">
        <v>882</v>
      </c>
      <c r="F13" s="1379" t="s">
        <v>883</v>
      </c>
      <c r="G13" s="1382">
        <v>1</v>
      </c>
      <c r="H13" s="1381">
        <v>0</v>
      </c>
      <c r="I13" s="370">
        <v>0</v>
      </c>
      <c r="J13" s="414">
        <v>0</v>
      </c>
      <c r="K13" s="414">
        <v>3</v>
      </c>
      <c r="L13" s="414">
        <v>3</v>
      </c>
      <c r="M13" s="414">
        <v>3</v>
      </c>
      <c r="N13" s="414">
        <v>3</v>
      </c>
      <c r="O13" s="414">
        <v>2</v>
      </c>
      <c r="P13" s="414">
        <v>2</v>
      </c>
      <c r="Q13" s="414">
        <v>0</v>
      </c>
      <c r="R13" s="414">
        <v>0</v>
      </c>
      <c r="S13" s="414">
        <v>0</v>
      </c>
      <c r="T13" s="414">
        <v>2</v>
      </c>
      <c r="U13" s="414">
        <v>2</v>
      </c>
      <c r="V13" s="414">
        <v>2</v>
      </c>
      <c r="W13" s="414">
        <v>0</v>
      </c>
      <c r="X13" s="414">
        <v>2</v>
      </c>
      <c r="Y13" s="414">
        <v>0</v>
      </c>
      <c r="Z13" s="414">
        <v>3</v>
      </c>
      <c r="AA13" s="414">
        <v>0</v>
      </c>
      <c r="AB13" s="414">
        <v>0</v>
      </c>
      <c r="AC13" s="414">
        <v>0</v>
      </c>
      <c r="AD13" s="414">
        <v>0</v>
      </c>
      <c r="AE13" s="414">
        <v>0</v>
      </c>
      <c r="AF13" s="414">
        <v>0</v>
      </c>
      <c r="AG13" s="414">
        <v>0</v>
      </c>
      <c r="AH13" s="414">
        <v>0</v>
      </c>
      <c r="AI13" s="297">
        <f t="shared" si="0"/>
        <v>27</v>
      </c>
      <c r="AJ13" s="1433">
        <f t="shared" si="1"/>
        <v>11</v>
      </c>
      <c r="AK13" s="1584">
        <v>1.5</v>
      </c>
      <c r="AL13" s="62">
        <v>123.92</v>
      </c>
    </row>
    <row r="14" spans="1:38" ht="15.75">
      <c r="A14" s="303" t="s">
        <v>891</v>
      </c>
      <c r="B14" s="1375" t="s">
        <v>893</v>
      </c>
      <c r="C14" s="1376">
        <v>42214</v>
      </c>
      <c r="D14" s="1377" t="s">
        <v>881</v>
      </c>
      <c r="E14" s="1378" t="s">
        <v>882</v>
      </c>
      <c r="F14" s="1379" t="s">
        <v>883</v>
      </c>
      <c r="G14" s="1382">
        <v>1</v>
      </c>
      <c r="H14" s="1381">
        <v>0</v>
      </c>
      <c r="I14" s="414">
        <v>0</v>
      </c>
      <c r="J14" s="414">
        <v>0</v>
      </c>
      <c r="K14" s="414">
        <v>3</v>
      </c>
      <c r="L14" s="414">
        <v>3</v>
      </c>
      <c r="M14" s="414">
        <v>3</v>
      </c>
      <c r="N14" s="414">
        <v>2</v>
      </c>
      <c r="O14" s="414">
        <v>2</v>
      </c>
      <c r="P14" s="414">
        <v>2</v>
      </c>
      <c r="Q14" s="414">
        <v>0</v>
      </c>
      <c r="R14" s="414">
        <v>0</v>
      </c>
      <c r="S14" s="414">
        <v>0</v>
      </c>
      <c r="T14" s="414">
        <v>3</v>
      </c>
      <c r="U14" s="414">
        <v>2</v>
      </c>
      <c r="V14" s="414">
        <v>2</v>
      </c>
      <c r="W14" s="414">
        <v>0</v>
      </c>
      <c r="X14" s="414">
        <v>2</v>
      </c>
      <c r="Y14" s="414">
        <v>0</v>
      </c>
      <c r="Z14" s="414">
        <v>3</v>
      </c>
      <c r="AA14" s="414">
        <v>0</v>
      </c>
      <c r="AB14" s="414">
        <v>0</v>
      </c>
      <c r="AC14" s="414">
        <v>0</v>
      </c>
      <c r="AD14" s="414">
        <v>0</v>
      </c>
      <c r="AE14" s="414">
        <v>0</v>
      </c>
      <c r="AF14" s="414">
        <v>0</v>
      </c>
      <c r="AG14" s="414">
        <v>0</v>
      </c>
      <c r="AH14" s="414">
        <v>0</v>
      </c>
      <c r="AI14" s="297">
        <f t="shared" si="0"/>
        <v>27</v>
      </c>
      <c r="AJ14" s="1433">
        <f t="shared" si="1"/>
        <v>11</v>
      </c>
      <c r="AK14" s="1584">
        <v>1.5</v>
      </c>
      <c r="AL14" s="62">
        <v>108.27</v>
      </c>
    </row>
    <row r="15" spans="1:38" ht="15.75">
      <c r="A15" s="303" t="s">
        <v>894</v>
      </c>
      <c r="B15" s="1375" t="s">
        <v>895</v>
      </c>
      <c r="C15" s="1376">
        <v>43401</v>
      </c>
      <c r="D15" s="1377" t="s">
        <v>881</v>
      </c>
      <c r="E15" s="1378" t="s">
        <v>886</v>
      </c>
      <c r="F15" s="1379" t="s">
        <v>883</v>
      </c>
      <c r="G15" s="1382">
        <v>1</v>
      </c>
      <c r="H15" s="414">
        <v>0</v>
      </c>
      <c r="I15" s="414">
        <v>0</v>
      </c>
      <c r="J15" s="1381">
        <v>0</v>
      </c>
      <c r="K15" s="1381">
        <v>4</v>
      </c>
      <c r="L15" s="1381">
        <v>0</v>
      </c>
      <c r="M15" s="1381">
        <v>2</v>
      </c>
      <c r="N15" s="1381">
        <v>4</v>
      </c>
      <c r="O15" s="1381">
        <v>1</v>
      </c>
      <c r="P15" s="1381">
        <v>4</v>
      </c>
      <c r="Q15" s="1381">
        <v>2</v>
      </c>
      <c r="R15" s="1381">
        <v>0</v>
      </c>
      <c r="S15" s="1381">
        <v>0</v>
      </c>
      <c r="T15" s="1381">
        <v>4</v>
      </c>
      <c r="U15" s="1381">
        <v>2</v>
      </c>
      <c r="V15" s="1381">
        <v>3</v>
      </c>
      <c r="W15" s="1381">
        <v>0</v>
      </c>
      <c r="X15" s="1381">
        <v>0</v>
      </c>
      <c r="Y15" s="1381">
        <v>0</v>
      </c>
      <c r="Z15" s="1381">
        <v>0</v>
      </c>
      <c r="AA15" s="1381">
        <v>2</v>
      </c>
      <c r="AB15" s="1381">
        <v>0</v>
      </c>
      <c r="AC15" s="414">
        <v>0</v>
      </c>
      <c r="AD15" s="1381">
        <v>0</v>
      </c>
      <c r="AE15" s="1381">
        <v>0</v>
      </c>
      <c r="AF15" s="1381">
        <v>0</v>
      </c>
      <c r="AG15" s="1381">
        <v>0</v>
      </c>
      <c r="AH15" s="1381">
        <v>0</v>
      </c>
      <c r="AI15" s="297">
        <f t="shared" si="0"/>
        <v>28</v>
      </c>
      <c r="AJ15" s="1433">
        <f t="shared" si="1"/>
        <v>9</v>
      </c>
      <c r="AK15" s="1584">
        <v>0</v>
      </c>
      <c r="AL15" s="62">
        <v>72.05</v>
      </c>
    </row>
    <row r="16" spans="1:38" ht="15.75">
      <c r="A16" s="303" t="s">
        <v>896</v>
      </c>
      <c r="B16" s="303" t="s">
        <v>897</v>
      </c>
      <c r="C16" s="1385">
        <v>45530</v>
      </c>
      <c r="D16" s="1386" t="s">
        <v>881</v>
      </c>
      <c r="E16" s="1387" t="s">
        <v>886</v>
      </c>
      <c r="F16" s="1379" t="s">
        <v>883</v>
      </c>
      <c r="G16" s="1380">
        <v>1</v>
      </c>
      <c r="H16" s="298">
        <v>3</v>
      </c>
      <c r="I16" s="298">
        <v>2</v>
      </c>
      <c r="J16" s="298">
        <v>1</v>
      </c>
      <c r="K16" s="298">
        <v>3</v>
      </c>
      <c r="L16" s="298">
        <v>0</v>
      </c>
      <c r="M16" s="298">
        <v>0</v>
      </c>
      <c r="N16" s="298">
        <v>0</v>
      </c>
      <c r="O16" s="298">
        <v>3</v>
      </c>
      <c r="P16" s="298">
        <v>0</v>
      </c>
      <c r="Q16" s="298">
        <v>0</v>
      </c>
      <c r="R16" s="298">
        <v>3</v>
      </c>
      <c r="S16" s="298">
        <v>0</v>
      </c>
      <c r="T16" s="298">
        <v>0</v>
      </c>
      <c r="U16" s="298">
        <v>2</v>
      </c>
      <c r="V16" s="298">
        <v>0</v>
      </c>
      <c r="W16" s="298">
        <v>0</v>
      </c>
      <c r="X16" s="298">
        <v>0</v>
      </c>
      <c r="Y16" s="298">
        <v>0</v>
      </c>
      <c r="Z16" s="298">
        <v>3</v>
      </c>
      <c r="AA16" s="298">
        <v>0</v>
      </c>
      <c r="AB16" s="298">
        <v>0</v>
      </c>
      <c r="AC16" s="298">
        <v>0</v>
      </c>
      <c r="AD16" s="298">
        <v>3</v>
      </c>
      <c r="AE16" s="298">
        <v>3</v>
      </c>
      <c r="AF16" s="298">
        <v>3</v>
      </c>
      <c r="AG16" s="298">
        <v>0</v>
      </c>
      <c r="AH16" s="298">
        <v>0</v>
      </c>
      <c r="AI16" s="297">
        <f t="shared" si="0"/>
        <v>29</v>
      </c>
      <c r="AJ16" s="1433">
        <f t="shared" si="1"/>
        <v>10</v>
      </c>
      <c r="AK16" s="1584">
        <v>4</v>
      </c>
      <c r="AL16" s="62">
        <v>40.840000000000003</v>
      </c>
    </row>
    <row r="17" spans="1:38" ht="15.75">
      <c r="A17" s="303" t="s">
        <v>898</v>
      </c>
      <c r="B17" s="1375" t="s">
        <v>435</v>
      </c>
      <c r="C17" s="1376">
        <v>43789</v>
      </c>
      <c r="D17" s="1377" t="s">
        <v>881</v>
      </c>
      <c r="E17" s="1378" t="s">
        <v>886</v>
      </c>
      <c r="F17" s="1379" t="s">
        <v>883</v>
      </c>
      <c r="G17" s="1380">
        <v>1</v>
      </c>
      <c r="H17" s="298">
        <v>4</v>
      </c>
      <c r="I17" s="298">
        <v>4</v>
      </c>
      <c r="J17" s="298">
        <v>4</v>
      </c>
      <c r="K17" s="298">
        <v>2</v>
      </c>
      <c r="L17" s="298">
        <v>0</v>
      </c>
      <c r="M17" s="298">
        <v>0</v>
      </c>
      <c r="N17" s="298">
        <v>0</v>
      </c>
      <c r="O17" s="298">
        <v>3</v>
      </c>
      <c r="P17" s="298">
        <v>0</v>
      </c>
      <c r="Q17" s="298">
        <v>0</v>
      </c>
      <c r="R17" s="298">
        <v>3</v>
      </c>
      <c r="S17" s="298">
        <v>0</v>
      </c>
      <c r="T17" s="298">
        <v>0</v>
      </c>
      <c r="U17" s="298">
        <v>2</v>
      </c>
      <c r="V17" s="298">
        <v>0</v>
      </c>
      <c r="W17" s="298">
        <v>0</v>
      </c>
      <c r="X17" s="298">
        <v>0</v>
      </c>
      <c r="Y17" s="298">
        <v>0</v>
      </c>
      <c r="Z17" s="298">
        <v>3</v>
      </c>
      <c r="AA17" s="298">
        <v>0</v>
      </c>
      <c r="AB17" s="298">
        <v>0</v>
      </c>
      <c r="AC17" s="298">
        <v>0</v>
      </c>
      <c r="AD17" s="298">
        <v>3</v>
      </c>
      <c r="AE17" s="298">
        <v>3</v>
      </c>
      <c r="AF17" s="298">
        <v>3</v>
      </c>
      <c r="AG17" s="298">
        <v>0</v>
      </c>
      <c r="AH17" s="298">
        <v>3</v>
      </c>
      <c r="AI17" s="297">
        <f t="shared" si="0"/>
        <v>37</v>
      </c>
      <c r="AJ17" s="1433">
        <f t="shared" si="1"/>
        <v>12</v>
      </c>
      <c r="AK17" s="1584">
        <v>2</v>
      </c>
      <c r="AL17" s="62">
        <v>160</v>
      </c>
    </row>
    <row r="18" spans="1:38" ht="15.75">
      <c r="A18" s="303" t="s">
        <v>899</v>
      </c>
      <c r="B18" s="1375" t="s">
        <v>533</v>
      </c>
      <c r="C18" s="1376">
        <v>40113</v>
      </c>
      <c r="D18" s="1388" t="s">
        <v>881</v>
      </c>
      <c r="E18" s="1378" t="s">
        <v>882</v>
      </c>
      <c r="F18" s="1379" t="s">
        <v>883</v>
      </c>
      <c r="G18" s="1382">
        <v>1</v>
      </c>
      <c r="H18" s="298">
        <v>0</v>
      </c>
      <c r="I18" s="298">
        <v>0</v>
      </c>
      <c r="J18" s="298">
        <v>0</v>
      </c>
      <c r="K18" s="298">
        <v>3</v>
      </c>
      <c r="L18" s="298">
        <v>3</v>
      </c>
      <c r="M18" s="298">
        <v>3</v>
      </c>
      <c r="N18" s="298">
        <v>2</v>
      </c>
      <c r="O18" s="298">
        <v>3</v>
      </c>
      <c r="P18" s="298">
        <v>3</v>
      </c>
      <c r="Q18" s="298">
        <v>0</v>
      </c>
      <c r="R18" s="298">
        <v>0</v>
      </c>
      <c r="S18" s="298">
        <v>0</v>
      </c>
      <c r="T18" s="298">
        <v>0</v>
      </c>
      <c r="U18" s="298">
        <v>3</v>
      </c>
      <c r="V18" s="298">
        <v>2</v>
      </c>
      <c r="W18" s="298">
        <v>0</v>
      </c>
      <c r="X18" s="298">
        <v>4</v>
      </c>
      <c r="Y18" s="298">
        <v>4</v>
      </c>
      <c r="Z18" s="298">
        <v>3</v>
      </c>
      <c r="AA18" s="298">
        <v>3</v>
      </c>
      <c r="AB18" s="298">
        <v>0</v>
      </c>
      <c r="AC18" s="298">
        <v>0</v>
      </c>
      <c r="AD18" s="298">
        <v>0</v>
      </c>
      <c r="AE18" s="298">
        <v>0</v>
      </c>
      <c r="AF18" s="298">
        <v>0</v>
      </c>
      <c r="AG18" s="298">
        <v>0</v>
      </c>
      <c r="AH18" s="298">
        <v>0</v>
      </c>
      <c r="AI18" s="297">
        <f t="shared" si="0"/>
        <v>36</v>
      </c>
      <c r="AJ18" s="1433">
        <f t="shared" si="1"/>
        <v>12</v>
      </c>
      <c r="AK18" s="1584">
        <v>2</v>
      </c>
      <c r="AL18" s="62">
        <v>56.43</v>
      </c>
    </row>
    <row r="19" spans="1:38" s="323" customFormat="1" ht="15.75">
      <c r="A19" s="1383" t="s">
        <v>900</v>
      </c>
      <c r="B19" s="1384" t="s">
        <v>493</v>
      </c>
      <c r="C19" s="1423">
        <v>42666</v>
      </c>
      <c r="D19" s="1393" t="s">
        <v>901</v>
      </c>
      <c r="E19" s="1424" t="s">
        <v>902</v>
      </c>
      <c r="F19" s="1420" t="s">
        <v>284</v>
      </c>
      <c r="G19" s="1421">
        <v>1</v>
      </c>
      <c r="H19" s="908">
        <v>0</v>
      </c>
      <c r="I19" s="908">
        <v>0</v>
      </c>
      <c r="J19" s="908">
        <v>0</v>
      </c>
      <c r="K19" s="908">
        <v>3</v>
      </c>
      <c r="L19" s="324">
        <v>0</v>
      </c>
      <c r="M19" s="324">
        <v>0</v>
      </c>
      <c r="N19" s="324">
        <v>0</v>
      </c>
      <c r="O19" s="324">
        <v>4</v>
      </c>
      <c r="P19" s="324">
        <v>2</v>
      </c>
      <c r="Q19" s="908">
        <v>1</v>
      </c>
      <c r="R19" s="1425">
        <v>0</v>
      </c>
      <c r="S19" s="908">
        <v>0</v>
      </c>
      <c r="T19" s="908">
        <v>3</v>
      </c>
      <c r="U19" s="908">
        <v>4</v>
      </c>
      <c r="V19" s="324">
        <v>2</v>
      </c>
      <c r="W19" s="324">
        <v>0</v>
      </c>
      <c r="X19" s="324">
        <v>4</v>
      </c>
      <c r="Y19" s="324">
        <v>4</v>
      </c>
      <c r="Z19" s="324">
        <v>4</v>
      </c>
      <c r="AA19" s="324">
        <v>4</v>
      </c>
      <c r="AB19" s="324">
        <v>0</v>
      </c>
      <c r="AC19" s="414">
        <v>1</v>
      </c>
      <c r="AD19" s="324">
        <v>0</v>
      </c>
      <c r="AE19" s="324">
        <v>0</v>
      </c>
      <c r="AF19" s="324">
        <v>0</v>
      </c>
      <c r="AG19" s="324">
        <v>2</v>
      </c>
      <c r="AH19" s="324">
        <v>3</v>
      </c>
      <c r="AI19" s="1422">
        <f t="shared" si="0"/>
        <v>41</v>
      </c>
      <c r="AJ19" s="1434">
        <f t="shared" si="1"/>
        <v>12</v>
      </c>
      <c r="AK19" s="1586">
        <v>1</v>
      </c>
      <c r="AL19" s="324"/>
    </row>
    <row r="20" spans="1:38" ht="15.75">
      <c r="A20" s="304" t="s">
        <v>903</v>
      </c>
      <c r="B20" s="1389" t="s">
        <v>904</v>
      </c>
      <c r="C20" s="1376">
        <v>42876</v>
      </c>
      <c r="D20" s="1390" t="s">
        <v>905</v>
      </c>
      <c r="E20" s="1387" t="s">
        <v>906</v>
      </c>
      <c r="F20" s="1379" t="s">
        <v>883</v>
      </c>
      <c r="G20" s="1382">
        <v>1</v>
      </c>
      <c r="H20" s="1381">
        <v>0</v>
      </c>
      <c r="I20" s="414">
        <v>0</v>
      </c>
      <c r="J20" s="414">
        <v>0</v>
      </c>
      <c r="K20" s="414">
        <v>4</v>
      </c>
      <c r="L20" s="414">
        <v>4</v>
      </c>
      <c r="M20" s="414">
        <v>2</v>
      </c>
      <c r="N20" s="414">
        <v>4</v>
      </c>
      <c r="O20" s="414">
        <v>2</v>
      </c>
      <c r="P20" s="414">
        <v>2</v>
      </c>
      <c r="Q20" s="414">
        <v>0</v>
      </c>
      <c r="R20" s="1391">
        <v>0</v>
      </c>
      <c r="S20" s="414">
        <v>0</v>
      </c>
      <c r="T20" s="414">
        <v>0</v>
      </c>
      <c r="U20" s="414">
        <v>4</v>
      </c>
      <c r="V20" s="414">
        <v>4</v>
      </c>
      <c r="W20" s="414">
        <v>0</v>
      </c>
      <c r="X20" s="414">
        <v>4</v>
      </c>
      <c r="Y20" s="414">
        <v>4</v>
      </c>
      <c r="Z20" s="414">
        <v>3</v>
      </c>
      <c r="AA20" s="414">
        <v>1</v>
      </c>
      <c r="AB20" s="414">
        <v>4</v>
      </c>
      <c r="AC20" s="414">
        <v>2</v>
      </c>
      <c r="AD20" s="414">
        <v>0</v>
      </c>
      <c r="AE20" s="414">
        <v>0</v>
      </c>
      <c r="AF20" s="414">
        <v>0</v>
      </c>
      <c r="AG20" s="414">
        <v>2</v>
      </c>
      <c r="AH20" s="414">
        <v>0</v>
      </c>
      <c r="AI20" s="297">
        <f t="shared" si="0"/>
        <v>46</v>
      </c>
      <c r="AJ20" s="1433">
        <f t="shared" ref="AJ20:AJ50" si="2">COUNTIF(H20:AH20,"&gt;=2")</f>
        <v>14</v>
      </c>
      <c r="AK20" s="1584">
        <v>3</v>
      </c>
      <c r="AL20" s="62">
        <v>49.27</v>
      </c>
    </row>
    <row r="21" spans="1:38" ht="15.75">
      <c r="A21" s="303" t="s">
        <v>907</v>
      </c>
      <c r="B21" s="1375" t="s">
        <v>908</v>
      </c>
      <c r="C21" s="1376">
        <v>42312</v>
      </c>
      <c r="D21" s="1377" t="s">
        <v>881</v>
      </c>
      <c r="E21" s="1378" t="s">
        <v>886</v>
      </c>
      <c r="F21" s="1379" t="s">
        <v>883</v>
      </c>
      <c r="G21" s="1382">
        <v>1</v>
      </c>
      <c r="H21" s="414">
        <v>0</v>
      </c>
      <c r="I21" s="1391">
        <v>0</v>
      </c>
      <c r="J21" s="1391">
        <v>0</v>
      </c>
      <c r="K21" s="1391">
        <v>3</v>
      </c>
      <c r="L21" s="1391">
        <v>0</v>
      </c>
      <c r="M21" s="1391">
        <v>0</v>
      </c>
      <c r="N21" s="1391">
        <v>0</v>
      </c>
      <c r="O21" s="1391">
        <v>4</v>
      </c>
      <c r="P21" s="1391">
        <v>0</v>
      </c>
      <c r="Q21" s="1391">
        <v>0</v>
      </c>
      <c r="R21" s="1391">
        <v>0</v>
      </c>
      <c r="S21" s="1391">
        <v>0</v>
      </c>
      <c r="T21" s="1391">
        <v>0</v>
      </c>
      <c r="U21" s="1391">
        <v>2</v>
      </c>
      <c r="V21" s="1391">
        <v>4</v>
      </c>
      <c r="W21" s="1391">
        <v>4</v>
      </c>
      <c r="X21" s="1391">
        <v>0</v>
      </c>
      <c r="Y21" s="1391">
        <v>0</v>
      </c>
      <c r="Z21" s="1391">
        <v>3</v>
      </c>
      <c r="AA21" s="1391">
        <v>0</v>
      </c>
      <c r="AB21" s="1391">
        <v>0</v>
      </c>
      <c r="AC21" s="414">
        <v>2</v>
      </c>
      <c r="AD21" s="1391">
        <v>3</v>
      </c>
      <c r="AE21" s="1391">
        <v>0</v>
      </c>
      <c r="AF21" s="1391">
        <v>0</v>
      </c>
      <c r="AG21" s="1391">
        <v>3</v>
      </c>
      <c r="AH21" s="414">
        <v>0</v>
      </c>
      <c r="AI21" s="297">
        <f t="shared" si="0"/>
        <v>28</v>
      </c>
      <c r="AJ21" s="1433">
        <f t="shared" si="2"/>
        <v>9</v>
      </c>
      <c r="AK21" s="1584">
        <v>2.5</v>
      </c>
      <c r="AL21" s="62">
        <v>2.5</v>
      </c>
    </row>
    <row r="22" spans="1:38" ht="15.75">
      <c r="A22" s="303" t="s">
        <v>909</v>
      </c>
      <c r="B22" s="1375" t="s">
        <v>908</v>
      </c>
      <c r="C22" s="1376">
        <v>43401</v>
      </c>
      <c r="D22" s="1377" t="s">
        <v>881</v>
      </c>
      <c r="E22" s="1378" t="s">
        <v>886</v>
      </c>
      <c r="F22" s="1379" t="s">
        <v>883</v>
      </c>
      <c r="G22" s="1380">
        <v>1</v>
      </c>
      <c r="H22" s="1381">
        <v>3</v>
      </c>
      <c r="I22" s="414">
        <v>3</v>
      </c>
      <c r="J22" s="414">
        <v>3</v>
      </c>
      <c r="K22" s="414">
        <v>3</v>
      </c>
      <c r="L22" s="414">
        <v>0</v>
      </c>
      <c r="M22" s="414">
        <v>0</v>
      </c>
      <c r="N22" s="414">
        <v>0</v>
      </c>
      <c r="O22" s="414">
        <v>3</v>
      </c>
      <c r="P22" s="414">
        <v>0</v>
      </c>
      <c r="Q22" s="414">
        <v>0</v>
      </c>
      <c r="R22" s="414">
        <v>4</v>
      </c>
      <c r="S22" s="414">
        <v>3</v>
      </c>
      <c r="T22" s="414">
        <v>2</v>
      </c>
      <c r="U22" s="414">
        <v>2</v>
      </c>
      <c r="V22" s="414">
        <v>0</v>
      </c>
      <c r="W22" s="414">
        <v>0</v>
      </c>
      <c r="X22" s="414">
        <v>0</v>
      </c>
      <c r="Y22" s="414">
        <v>0</v>
      </c>
      <c r="Z22" s="414">
        <v>3</v>
      </c>
      <c r="AA22" s="414">
        <v>3</v>
      </c>
      <c r="AB22" s="414">
        <v>0</v>
      </c>
      <c r="AC22" s="414">
        <v>0</v>
      </c>
      <c r="AD22" s="414">
        <v>3</v>
      </c>
      <c r="AE22" s="414">
        <v>3</v>
      </c>
      <c r="AF22" s="414">
        <v>3</v>
      </c>
      <c r="AG22" s="414">
        <v>2</v>
      </c>
      <c r="AH22" s="414">
        <v>4</v>
      </c>
      <c r="AI22" s="297">
        <f t="shared" si="0"/>
        <v>47</v>
      </c>
      <c r="AJ22" s="1433">
        <f t="shared" si="2"/>
        <v>16</v>
      </c>
      <c r="AK22" s="1584">
        <v>0</v>
      </c>
      <c r="AL22" s="62">
        <v>0</v>
      </c>
    </row>
    <row r="23" spans="1:38" ht="15.75">
      <c r="A23" s="303" t="s">
        <v>910</v>
      </c>
      <c r="B23" s="1375" t="s">
        <v>508</v>
      </c>
      <c r="C23" s="1376">
        <v>43340</v>
      </c>
      <c r="D23" s="1393" t="s">
        <v>901</v>
      </c>
      <c r="E23" s="1424" t="s">
        <v>902</v>
      </c>
      <c r="F23" s="1379" t="s">
        <v>883</v>
      </c>
      <c r="G23" s="1382">
        <v>1</v>
      </c>
      <c r="H23" s="414">
        <v>0</v>
      </c>
      <c r="I23" s="414">
        <v>0</v>
      </c>
      <c r="J23" s="414">
        <v>0</v>
      </c>
      <c r="K23" s="414">
        <v>3</v>
      </c>
      <c r="L23" s="414">
        <v>0</v>
      </c>
      <c r="M23" s="414">
        <v>0</v>
      </c>
      <c r="N23" s="414">
        <v>4</v>
      </c>
      <c r="O23" s="414">
        <v>1</v>
      </c>
      <c r="P23" s="414">
        <v>3</v>
      </c>
      <c r="Q23" s="414">
        <v>1</v>
      </c>
      <c r="R23" s="1391">
        <v>0</v>
      </c>
      <c r="S23" s="414">
        <v>0</v>
      </c>
      <c r="T23" s="414">
        <v>3</v>
      </c>
      <c r="U23" s="414">
        <v>0</v>
      </c>
      <c r="V23" s="414">
        <v>3</v>
      </c>
      <c r="W23" s="414">
        <v>2</v>
      </c>
      <c r="X23" s="414">
        <v>0</v>
      </c>
      <c r="Y23" s="414">
        <v>0</v>
      </c>
      <c r="Z23" s="414">
        <v>2</v>
      </c>
      <c r="AA23" s="414">
        <v>0</v>
      </c>
      <c r="AB23" s="414">
        <v>1</v>
      </c>
      <c r="AC23" s="414">
        <v>1</v>
      </c>
      <c r="AD23" s="414">
        <v>0</v>
      </c>
      <c r="AE23" s="414">
        <v>0</v>
      </c>
      <c r="AF23" s="414">
        <v>0</v>
      </c>
      <c r="AG23" s="414">
        <v>2</v>
      </c>
      <c r="AH23" s="414">
        <v>0</v>
      </c>
      <c r="AI23" s="297">
        <f t="shared" si="0"/>
        <v>26</v>
      </c>
      <c r="AJ23" s="1433">
        <f t="shared" si="2"/>
        <v>8</v>
      </c>
      <c r="AK23" s="1587">
        <v>0</v>
      </c>
      <c r="AL23" s="1505">
        <v>0</v>
      </c>
    </row>
    <row r="24" spans="1:38" ht="15.75">
      <c r="A24" s="303" t="s">
        <v>911</v>
      </c>
      <c r="B24" s="1375" t="s">
        <v>579</v>
      </c>
      <c r="C24" s="1394">
        <v>45176</v>
      </c>
      <c r="D24" s="1377" t="s">
        <v>881</v>
      </c>
      <c r="E24" s="1378" t="s">
        <v>886</v>
      </c>
      <c r="F24" s="1379" t="s">
        <v>883</v>
      </c>
      <c r="G24" s="1382">
        <v>1</v>
      </c>
      <c r="H24" s="436">
        <v>0</v>
      </c>
      <c r="I24" s="436">
        <v>0</v>
      </c>
      <c r="J24" s="298">
        <v>0</v>
      </c>
      <c r="K24" s="298">
        <v>3</v>
      </c>
      <c r="L24" s="298">
        <v>3</v>
      </c>
      <c r="M24" s="298">
        <v>3</v>
      </c>
      <c r="N24" s="298">
        <v>2</v>
      </c>
      <c r="O24" s="298">
        <v>0</v>
      </c>
      <c r="P24" s="298">
        <v>3</v>
      </c>
      <c r="Q24" s="298">
        <v>3</v>
      </c>
      <c r="R24" s="505">
        <v>0</v>
      </c>
      <c r="S24" s="298">
        <v>0</v>
      </c>
      <c r="T24" s="298">
        <v>3</v>
      </c>
      <c r="U24" s="298">
        <v>2</v>
      </c>
      <c r="V24" s="298">
        <v>0</v>
      </c>
      <c r="W24" s="298">
        <v>0</v>
      </c>
      <c r="X24" s="298">
        <v>3</v>
      </c>
      <c r="Y24" s="298">
        <v>3</v>
      </c>
      <c r="Z24" s="298">
        <v>3</v>
      </c>
      <c r="AA24" s="298">
        <v>3</v>
      </c>
      <c r="AB24" s="298">
        <v>0</v>
      </c>
      <c r="AC24" s="298">
        <v>2</v>
      </c>
      <c r="AD24" s="298">
        <v>0</v>
      </c>
      <c r="AE24" s="298">
        <v>0</v>
      </c>
      <c r="AF24" s="298">
        <v>3</v>
      </c>
      <c r="AG24" s="298">
        <v>2</v>
      </c>
      <c r="AH24" s="298">
        <v>0</v>
      </c>
      <c r="AI24" s="297">
        <f t="shared" si="0"/>
        <v>41</v>
      </c>
      <c r="AJ24" s="1433">
        <f t="shared" si="2"/>
        <v>15</v>
      </c>
      <c r="AK24" s="1584">
        <v>3</v>
      </c>
      <c r="AL24" s="62">
        <v>3</v>
      </c>
    </row>
    <row r="25" spans="1:38" ht="15.75">
      <c r="A25" s="303" t="s">
        <v>912</v>
      </c>
      <c r="B25" s="1375" t="s">
        <v>913</v>
      </c>
      <c r="C25" s="1376">
        <v>43468</v>
      </c>
      <c r="D25" s="1377" t="s">
        <v>881</v>
      </c>
      <c r="E25" s="1378" t="s">
        <v>882</v>
      </c>
      <c r="F25" s="1379" t="s">
        <v>883</v>
      </c>
      <c r="G25" s="1382">
        <v>1</v>
      </c>
      <c r="H25" s="61">
        <v>0</v>
      </c>
      <c r="I25" s="61">
        <v>0</v>
      </c>
      <c r="J25" s="436">
        <v>0</v>
      </c>
      <c r="K25" s="436">
        <v>4</v>
      </c>
      <c r="L25" s="436">
        <v>4</v>
      </c>
      <c r="M25" s="436">
        <v>3</v>
      </c>
      <c r="N25" s="436">
        <v>3</v>
      </c>
      <c r="O25" s="436">
        <v>0</v>
      </c>
      <c r="P25" s="436">
        <v>4</v>
      </c>
      <c r="Q25" s="436">
        <v>3</v>
      </c>
      <c r="R25" s="551">
        <v>0</v>
      </c>
      <c r="S25" s="436">
        <v>0</v>
      </c>
      <c r="T25" s="436">
        <v>4</v>
      </c>
      <c r="U25" s="436">
        <v>3</v>
      </c>
      <c r="V25" s="298">
        <v>2</v>
      </c>
      <c r="W25" s="436">
        <v>0</v>
      </c>
      <c r="X25" s="436">
        <v>3</v>
      </c>
      <c r="Y25" s="436">
        <v>3</v>
      </c>
      <c r="Z25" s="436">
        <v>3</v>
      </c>
      <c r="AA25" s="436">
        <v>3</v>
      </c>
      <c r="AB25" s="436">
        <v>1</v>
      </c>
      <c r="AC25" s="298">
        <v>0</v>
      </c>
      <c r="AD25" s="436">
        <v>0</v>
      </c>
      <c r="AE25" s="436">
        <v>0</v>
      </c>
      <c r="AF25" s="436">
        <v>0</v>
      </c>
      <c r="AG25" s="436">
        <v>0</v>
      </c>
      <c r="AH25" s="436">
        <v>0</v>
      </c>
      <c r="AI25" s="297">
        <f t="shared" si="0"/>
        <v>43</v>
      </c>
      <c r="AJ25" s="1433">
        <f t="shared" si="2"/>
        <v>13</v>
      </c>
      <c r="AK25" s="1584">
        <v>0</v>
      </c>
      <c r="AL25" s="62">
        <v>0</v>
      </c>
    </row>
    <row r="26" spans="1:38" s="323" customFormat="1" ht="15.75">
      <c r="A26" s="1383" t="s">
        <v>914</v>
      </c>
      <c r="B26" s="1384" t="s">
        <v>915</v>
      </c>
      <c r="C26" s="1426">
        <v>42312</v>
      </c>
      <c r="D26" s="1377" t="s">
        <v>881</v>
      </c>
      <c r="E26" s="1378" t="s">
        <v>882</v>
      </c>
      <c r="F26" s="1379" t="s">
        <v>883</v>
      </c>
      <c r="G26" s="1421">
        <v>1</v>
      </c>
      <c r="H26" s="414">
        <v>0</v>
      </c>
      <c r="I26" s="414">
        <v>0</v>
      </c>
      <c r="J26" s="414">
        <v>0</v>
      </c>
      <c r="K26" s="414">
        <v>4</v>
      </c>
      <c r="L26" s="414">
        <v>4</v>
      </c>
      <c r="M26" s="414">
        <v>4</v>
      </c>
      <c r="N26" s="414">
        <v>0</v>
      </c>
      <c r="O26" s="414">
        <v>0</v>
      </c>
      <c r="P26" s="414">
        <v>4</v>
      </c>
      <c r="Q26" s="414">
        <v>4</v>
      </c>
      <c r="R26" s="414">
        <v>0</v>
      </c>
      <c r="S26" s="414">
        <v>0</v>
      </c>
      <c r="T26" s="414">
        <v>2</v>
      </c>
      <c r="U26" s="414">
        <v>0</v>
      </c>
      <c r="V26" s="414">
        <v>0</v>
      </c>
      <c r="W26" s="414">
        <v>0</v>
      </c>
      <c r="X26" s="414">
        <v>2</v>
      </c>
      <c r="Y26" s="414">
        <v>2</v>
      </c>
      <c r="Z26" s="414">
        <v>2</v>
      </c>
      <c r="AA26" s="414">
        <v>0</v>
      </c>
      <c r="AB26" s="414">
        <v>0</v>
      </c>
      <c r="AC26" s="414">
        <v>0</v>
      </c>
      <c r="AD26" s="414">
        <v>0</v>
      </c>
      <c r="AE26" s="414">
        <v>0</v>
      </c>
      <c r="AF26" s="414">
        <v>0</v>
      </c>
      <c r="AG26" s="414">
        <v>0</v>
      </c>
      <c r="AH26" s="414">
        <v>0</v>
      </c>
      <c r="AI26" s="1422">
        <f t="shared" si="0"/>
        <v>28</v>
      </c>
      <c r="AJ26" s="1434">
        <f t="shared" si="2"/>
        <v>9</v>
      </c>
      <c r="AK26" s="1586">
        <v>3</v>
      </c>
      <c r="AL26" s="324">
        <v>3</v>
      </c>
    </row>
    <row r="27" spans="1:38" s="323" customFormat="1" ht="15.75">
      <c r="A27" s="1383" t="s">
        <v>916</v>
      </c>
      <c r="B27" s="1383" t="s">
        <v>917</v>
      </c>
      <c r="C27" s="1418">
        <v>42325</v>
      </c>
      <c r="D27" s="1377" t="s">
        <v>881</v>
      </c>
      <c r="E27" s="1378" t="s">
        <v>882</v>
      </c>
      <c r="F27" s="1420" t="s">
        <v>883</v>
      </c>
      <c r="G27" s="1421">
        <v>1</v>
      </c>
      <c r="H27" s="414">
        <v>0</v>
      </c>
      <c r="I27" s="414">
        <v>0</v>
      </c>
      <c r="J27" s="414">
        <v>0</v>
      </c>
      <c r="K27" s="414">
        <v>2</v>
      </c>
      <c r="L27" s="414">
        <v>3</v>
      </c>
      <c r="M27" s="414">
        <v>3</v>
      </c>
      <c r="N27" s="414">
        <v>3</v>
      </c>
      <c r="O27" s="414">
        <v>2</v>
      </c>
      <c r="P27" s="414">
        <v>3</v>
      </c>
      <c r="Q27" s="414">
        <v>2</v>
      </c>
      <c r="R27" s="414">
        <v>0</v>
      </c>
      <c r="S27" s="414">
        <v>0</v>
      </c>
      <c r="T27" s="414">
        <v>0</v>
      </c>
      <c r="U27" s="414">
        <v>2</v>
      </c>
      <c r="V27" s="414">
        <v>4</v>
      </c>
      <c r="W27" s="414">
        <v>0</v>
      </c>
      <c r="X27" s="414">
        <v>1</v>
      </c>
      <c r="Y27" s="414">
        <v>0</v>
      </c>
      <c r="Z27" s="414">
        <v>0</v>
      </c>
      <c r="AA27" s="414">
        <v>3</v>
      </c>
      <c r="AB27" s="414">
        <v>0</v>
      </c>
      <c r="AC27" s="414">
        <v>0</v>
      </c>
      <c r="AD27" s="414">
        <v>0</v>
      </c>
      <c r="AE27" s="414">
        <v>0</v>
      </c>
      <c r="AF27" s="414">
        <v>0</v>
      </c>
      <c r="AG27" s="414">
        <v>0</v>
      </c>
      <c r="AH27" s="414">
        <v>0</v>
      </c>
      <c r="AI27" s="1422">
        <f t="shared" si="0"/>
        <v>28</v>
      </c>
      <c r="AJ27" s="1434">
        <f t="shared" si="2"/>
        <v>10</v>
      </c>
      <c r="AK27" s="1586">
        <v>2.5</v>
      </c>
      <c r="AL27" s="324">
        <v>2.5</v>
      </c>
    </row>
    <row r="28" spans="1:38" s="323" customFormat="1" ht="15.75">
      <c r="A28" s="1383" t="s">
        <v>918</v>
      </c>
      <c r="B28" s="1384" t="s">
        <v>511</v>
      </c>
      <c r="C28" s="1418">
        <v>43780</v>
      </c>
      <c r="D28" s="1393" t="s">
        <v>901</v>
      </c>
      <c r="E28" s="1424" t="s">
        <v>902</v>
      </c>
      <c r="F28" s="1379" t="s">
        <v>883</v>
      </c>
      <c r="G28" s="1421">
        <v>1</v>
      </c>
      <c r="H28" s="908">
        <v>0</v>
      </c>
      <c r="I28" s="908">
        <v>4</v>
      </c>
      <c r="J28" s="908">
        <v>4</v>
      </c>
      <c r="K28" s="908">
        <v>4</v>
      </c>
      <c r="L28" s="324">
        <v>4</v>
      </c>
      <c r="M28" s="908">
        <v>1</v>
      </c>
      <c r="N28" s="908">
        <v>0</v>
      </c>
      <c r="O28" s="324">
        <v>0</v>
      </c>
      <c r="P28" s="908">
        <v>0</v>
      </c>
      <c r="Q28" s="908">
        <v>0</v>
      </c>
      <c r="R28" s="908">
        <v>0</v>
      </c>
      <c r="S28" s="908">
        <v>0</v>
      </c>
      <c r="T28" s="908">
        <v>0</v>
      </c>
      <c r="U28" s="908">
        <v>0</v>
      </c>
      <c r="V28" s="324">
        <v>0</v>
      </c>
      <c r="W28" s="324">
        <v>0</v>
      </c>
      <c r="X28" s="324">
        <v>0</v>
      </c>
      <c r="Y28" s="324">
        <v>0</v>
      </c>
      <c r="Z28" s="324">
        <v>0</v>
      </c>
      <c r="AA28" s="324">
        <v>0</v>
      </c>
      <c r="AB28" s="324">
        <v>0</v>
      </c>
      <c r="AC28" s="414">
        <v>0</v>
      </c>
      <c r="AD28" s="324">
        <v>4</v>
      </c>
      <c r="AE28" s="324">
        <v>4</v>
      </c>
      <c r="AF28" s="324">
        <v>4</v>
      </c>
      <c r="AG28" s="324">
        <v>4</v>
      </c>
      <c r="AH28" s="324">
        <v>0</v>
      </c>
      <c r="AI28" s="1422">
        <f t="shared" si="0"/>
        <v>33</v>
      </c>
      <c r="AJ28" s="1434">
        <f t="shared" si="2"/>
        <v>8</v>
      </c>
      <c r="AK28" s="1588">
        <v>1.5</v>
      </c>
      <c r="AL28" s="1506">
        <v>1.5</v>
      </c>
    </row>
    <row r="29" spans="1:38" ht="15.75">
      <c r="A29" s="303" t="s">
        <v>919</v>
      </c>
      <c r="B29" s="303" t="s">
        <v>920</v>
      </c>
      <c r="C29" s="1376">
        <v>42235</v>
      </c>
      <c r="D29" s="1395" t="s">
        <v>881</v>
      </c>
      <c r="E29" s="1378" t="s">
        <v>882</v>
      </c>
      <c r="F29" s="1379" t="s">
        <v>883</v>
      </c>
      <c r="G29" s="1382">
        <v>1</v>
      </c>
      <c r="H29" s="1381">
        <v>0</v>
      </c>
      <c r="I29" s="1381">
        <v>0</v>
      </c>
      <c r="J29" s="414">
        <v>0</v>
      </c>
      <c r="K29" s="414">
        <v>4</v>
      </c>
      <c r="L29" s="414">
        <v>3</v>
      </c>
      <c r="M29" s="414">
        <v>2</v>
      </c>
      <c r="N29" s="414">
        <v>1</v>
      </c>
      <c r="O29" s="414">
        <v>2</v>
      </c>
      <c r="P29" s="414">
        <v>3</v>
      </c>
      <c r="Q29" s="414">
        <v>2</v>
      </c>
      <c r="R29" s="414">
        <v>0</v>
      </c>
      <c r="S29" s="414">
        <v>0</v>
      </c>
      <c r="T29" s="414">
        <v>4</v>
      </c>
      <c r="U29" s="414">
        <v>2</v>
      </c>
      <c r="V29" s="414">
        <v>2</v>
      </c>
      <c r="W29" s="414">
        <v>0</v>
      </c>
      <c r="X29" s="414">
        <v>2</v>
      </c>
      <c r="Y29" s="414">
        <v>0</v>
      </c>
      <c r="Z29" s="414">
        <v>2</v>
      </c>
      <c r="AA29" s="414">
        <v>2</v>
      </c>
      <c r="AB29" s="414">
        <v>0</v>
      </c>
      <c r="AC29" s="414">
        <v>2</v>
      </c>
      <c r="AD29" s="414">
        <v>0</v>
      </c>
      <c r="AE29" s="414">
        <v>0</v>
      </c>
      <c r="AF29" s="414">
        <v>0</v>
      </c>
      <c r="AG29" s="414">
        <v>0</v>
      </c>
      <c r="AH29" s="414">
        <v>0</v>
      </c>
      <c r="AI29" s="297">
        <f t="shared" si="0"/>
        <v>33</v>
      </c>
      <c r="AJ29" s="1433">
        <f t="shared" si="2"/>
        <v>13</v>
      </c>
      <c r="AK29" s="1584">
        <v>1</v>
      </c>
      <c r="AL29" s="62">
        <v>1</v>
      </c>
    </row>
    <row r="30" spans="1:38" ht="15.75">
      <c r="A30" s="303" t="s">
        <v>921</v>
      </c>
      <c r="B30" s="1375" t="s">
        <v>494</v>
      </c>
      <c r="C30" s="1376">
        <v>43796</v>
      </c>
      <c r="D30" s="1396" t="s">
        <v>901</v>
      </c>
      <c r="E30" s="1387" t="s">
        <v>922</v>
      </c>
      <c r="F30" s="1379" t="s">
        <v>883</v>
      </c>
      <c r="G30" s="1382">
        <v>1</v>
      </c>
      <c r="H30" s="298">
        <v>0</v>
      </c>
      <c r="I30" s="298">
        <v>0</v>
      </c>
      <c r="J30" s="436">
        <v>0</v>
      </c>
      <c r="K30" s="436">
        <v>0</v>
      </c>
      <c r="L30" s="436">
        <v>3</v>
      </c>
      <c r="M30" s="436">
        <v>1</v>
      </c>
      <c r="N30" s="436">
        <v>0</v>
      </c>
      <c r="O30" s="436">
        <v>1</v>
      </c>
      <c r="P30" s="436">
        <v>1</v>
      </c>
      <c r="Q30" s="436">
        <v>0</v>
      </c>
      <c r="R30" s="436">
        <v>0</v>
      </c>
      <c r="S30" s="436">
        <v>0</v>
      </c>
      <c r="T30" s="436">
        <v>2</v>
      </c>
      <c r="U30" s="436">
        <v>0</v>
      </c>
      <c r="V30" s="436">
        <v>2</v>
      </c>
      <c r="W30" s="436">
        <v>0</v>
      </c>
      <c r="X30" s="436">
        <v>2</v>
      </c>
      <c r="Y30" s="436">
        <v>0</v>
      </c>
      <c r="Z30" s="436">
        <v>2</v>
      </c>
      <c r="AA30" s="436">
        <v>0</v>
      </c>
      <c r="AB30" s="436">
        <v>0</v>
      </c>
      <c r="AC30" s="298">
        <v>0</v>
      </c>
      <c r="AD30" s="436">
        <v>0</v>
      </c>
      <c r="AE30" s="436">
        <v>0</v>
      </c>
      <c r="AF30" s="436">
        <v>0</v>
      </c>
      <c r="AG30" s="436">
        <v>2</v>
      </c>
      <c r="AH30" s="436">
        <v>0</v>
      </c>
      <c r="AI30" s="297">
        <f t="shared" si="0"/>
        <v>16</v>
      </c>
      <c r="AJ30" s="1433">
        <f t="shared" si="2"/>
        <v>6</v>
      </c>
      <c r="AK30" s="1587">
        <v>1</v>
      </c>
      <c r="AL30" s="1505">
        <v>1</v>
      </c>
    </row>
    <row r="31" spans="1:38" ht="15.75">
      <c r="A31" s="303" t="s">
        <v>923</v>
      </c>
      <c r="B31" s="1375" t="s">
        <v>924</v>
      </c>
      <c r="C31" s="1376">
        <v>42940</v>
      </c>
      <c r="D31" s="1395" t="s">
        <v>881</v>
      </c>
      <c r="E31" s="1378" t="s">
        <v>882</v>
      </c>
      <c r="F31" s="1379" t="s">
        <v>883</v>
      </c>
      <c r="G31" s="1382">
        <v>1</v>
      </c>
      <c r="H31" s="414">
        <v>0</v>
      </c>
      <c r="I31" s="414">
        <v>0</v>
      </c>
      <c r="J31" s="414">
        <v>0</v>
      </c>
      <c r="K31" s="414">
        <v>4</v>
      </c>
      <c r="L31" s="414">
        <v>3</v>
      </c>
      <c r="M31" s="414">
        <v>3</v>
      </c>
      <c r="N31" s="414">
        <v>2</v>
      </c>
      <c r="O31" s="414">
        <v>2</v>
      </c>
      <c r="P31" s="414">
        <v>2</v>
      </c>
      <c r="Q31" s="414">
        <v>4</v>
      </c>
      <c r="R31" s="414">
        <v>0</v>
      </c>
      <c r="S31" s="414">
        <v>0</v>
      </c>
      <c r="T31" s="414">
        <v>0</v>
      </c>
      <c r="U31" s="414">
        <v>3</v>
      </c>
      <c r="V31" s="414">
        <v>4</v>
      </c>
      <c r="W31" s="414">
        <v>4</v>
      </c>
      <c r="X31" s="414">
        <v>3</v>
      </c>
      <c r="Y31" s="414">
        <v>3</v>
      </c>
      <c r="Z31" s="414">
        <v>3</v>
      </c>
      <c r="AA31" s="414">
        <v>3</v>
      </c>
      <c r="AB31" s="414">
        <v>0</v>
      </c>
      <c r="AC31" s="414">
        <v>0</v>
      </c>
      <c r="AD31" s="414">
        <v>0</v>
      </c>
      <c r="AE31" s="414">
        <v>0</v>
      </c>
      <c r="AF31" s="414">
        <v>0</v>
      </c>
      <c r="AG31" s="414">
        <v>4</v>
      </c>
      <c r="AH31" s="414">
        <v>0</v>
      </c>
      <c r="AI31" s="297">
        <f t="shared" si="0"/>
        <v>47</v>
      </c>
      <c r="AJ31" s="1433">
        <f t="shared" si="2"/>
        <v>15</v>
      </c>
      <c r="AK31" s="1584">
        <v>4</v>
      </c>
      <c r="AL31" s="62">
        <v>4</v>
      </c>
    </row>
    <row r="32" spans="1:38" ht="15.75">
      <c r="A32" s="303" t="s">
        <v>925</v>
      </c>
      <c r="B32" s="1375" t="s">
        <v>540</v>
      </c>
      <c r="C32" s="1376">
        <v>43961</v>
      </c>
      <c r="D32" s="1396" t="s">
        <v>901</v>
      </c>
      <c r="E32" s="1387" t="s">
        <v>922</v>
      </c>
      <c r="F32" s="1379" t="s">
        <v>883</v>
      </c>
      <c r="G32" s="1382">
        <v>1</v>
      </c>
      <c r="H32" s="299">
        <v>0</v>
      </c>
      <c r="I32" s="298">
        <v>0</v>
      </c>
      <c r="J32" s="587">
        <v>0</v>
      </c>
      <c r="K32" s="587">
        <v>3</v>
      </c>
      <c r="L32" s="587">
        <v>0</v>
      </c>
      <c r="M32" s="587">
        <v>0</v>
      </c>
      <c r="N32" s="587">
        <v>3</v>
      </c>
      <c r="O32" s="587">
        <v>0</v>
      </c>
      <c r="P32" s="587">
        <v>3</v>
      </c>
      <c r="Q32" s="587">
        <v>2</v>
      </c>
      <c r="R32" s="504">
        <v>0</v>
      </c>
      <c r="S32" s="587">
        <v>0</v>
      </c>
      <c r="T32" s="587">
        <v>3</v>
      </c>
      <c r="U32" s="587">
        <v>3</v>
      </c>
      <c r="V32" s="587">
        <v>3</v>
      </c>
      <c r="W32" s="587">
        <v>2</v>
      </c>
      <c r="X32" s="587">
        <v>3</v>
      </c>
      <c r="Y32" s="587">
        <v>3</v>
      </c>
      <c r="Z32" s="587">
        <v>4</v>
      </c>
      <c r="AA32" s="587">
        <v>1</v>
      </c>
      <c r="AB32" s="587">
        <v>2</v>
      </c>
      <c r="AC32" s="298">
        <v>2</v>
      </c>
      <c r="AD32" s="587">
        <v>0</v>
      </c>
      <c r="AE32" s="587">
        <v>0</v>
      </c>
      <c r="AF32" s="587">
        <v>0</v>
      </c>
      <c r="AG32" s="587">
        <v>2</v>
      </c>
      <c r="AH32" s="587">
        <v>2</v>
      </c>
      <c r="AI32" s="297">
        <f t="shared" si="0"/>
        <v>41</v>
      </c>
      <c r="AJ32" s="1433">
        <f t="shared" si="2"/>
        <v>15</v>
      </c>
      <c r="AK32" s="1587">
        <v>5</v>
      </c>
      <c r="AL32" s="1505">
        <v>5</v>
      </c>
    </row>
    <row r="33" spans="1:38" ht="15.75">
      <c r="A33" s="303" t="s">
        <v>926</v>
      </c>
      <c r="B33" s="1375" t="s">
        <v>553</v>
      </c>
      <c r="C33" s="1376">
        <v>44034</v>
      </c>
      <c r="D33" s="1396" t="s">
        <v>901</v>
      </c>
      <c r="E33" s="1387" t="s">
        <v>922</v>
      </c>
      <c r="F33" s="1379" t="s">
        <v>883</v>
      </c>
      <c r="G33" s="1382">
        <v>1</v>
      </c>
      <c r="H33" s="299">
        <v>0</v>
      </c>
      <c r="I33" s="436">
        <v>0</v>
      </c>
      <c r="J33" s="298">
        <v>0</v>
      </c>
      <c r="K33" s="298">
        <v>3</v>
      </c>
      <c r="L33" s="298">
        <v>3</v>
      </c>
      <c r="M33" s="298">
        <v>0</v>
      </c>
      <c r="N33" s="298">
        <v>3</v>
      </c>
      <c r="O33" s="298">
        <v>3</v>
      </c>
      <c r="P33" s="298">
        <v>1</v>
      </c>
      <c r="Q33" s="298">
        <v>1</v>
      </c>
      <c r="R33" s="505">
        <v>0</v>
      </c>
      <c r="S33" s="298">
        <v>0</v>
      </c>
      <c r="T33" s="298">
        <v>3</v>
      </c>
      <c r="U33" s="298">
        <v>2</v>
      </c>
      <c r="V33" s="298">
        <v>4</v>
      </c>
      <c r="W33" s="298">
        <v>4</v>
      </c>
      <c r="X33" s="298">
        <v>0</v>
      </c>
      <c r="Y33" s="298">
        <v>0</v>
      </c>
      <c r="Z33" s="298">
        <v>3</v>
      </c>
      <c r="AA33" s="298">
        <v>0</v>
      </c>
      <c r="AB33" s="298">
        <v>0</v>
      </c>
      <c r="AC33" s="298">
        <v>0</v>
      </c>
      <c r="AD33" s="298">
        <v>0</v>
      </c>
      <c r="AE33" s="298">
        <v>0</v>
      </c>
      <c r="AF33" s="298">
        <v>0</v>
      </c>
      <c r="AG33" s="298">
        <v>2</v>
      </c>
      <c r="AH33" s="298">
        <v>2</v>
      </c>
      <c r="AI33" s="297">
        <f t="shared" si="0"/>
        <v>34</v>
      </c>
      <c r="AJ33" s="1433">
        <f t="shared" si="2"/>
        <v>11</v>
      </c>
      <c r="AK33" s="1587">
        <v>1</v>
      </c>
      <c r="AL33" s="1505">
        <v>1</v>
      </c>
    </row>
    <row r="34" spans="1:38" ht="15.75">
      <c r="A34" s="303" t="s">
        <v>591</v>
      </c>
      <c r="B34" s="303" t="s">
        <v>519</v>
      </c>
      <c r="C34" s="1397">
        <v>44159</v>
      </c>
      <c r="D34" s="1393" t="s">
        <v>901</v>
      </c>
      <c r="E34" s="1424" t="s">
        <v>902</v>
      </c>
      <c r="F34" s="1379" t="s">
        <v>883</v>
      </c>
      <c r="G34" s="1382">
        <v>1</v>
      </c>
      <c r="H34" s="299">
        <v>0</v>
      </c>
      <c r="I34" s="299">
        <v>0</v>
      </c>
      <c r="J34" s="298">
        <v>0</v>
      </c>
      <c r="K34" s="298">
        <v>3</v>
      </c>
      <c r="L34" s="298">
        <v>0</v>
      </c>
      <c r="M34" s="298">
        <v>0</v>
      </c>
      <c r="N34" s="298">
        <v>0</v>
      </c>
      <c r="O34" s="298">
        <v>0</v>
      </c>
      <c r="P34" s="298">
        <v>0</v>
      </c>
      <c r="Q34" s="298">
        <v>0</v>
      </c>
      <c r="R34" s="505">
        <v>0</v>
      </c>
      <c r="S34" s="298">
        <v>0</v>
      </c>
      <c r="T34" s="298">
        <v>0</v>
      </c>
      <c r="U34" s="298">
        <v>0</v>
      </c>
      <c r="V34" s="298">
        <v>0</v>
      </c>
      <c r="W34" s="298">
        <v>1</v>
      </c>
      <c r="X34" s="298">
        <v>0</v>
      </c>
      <c r="Y34" s="298">
        <v>0</v>
      </c>
      <c r="Z34" s="298">
        <v>0</v>
      </c>
      <c r="AA34" s="298">
        <v>0</v>
      </c>
      <c r="AB34" s="298">
        <v>0</v>
      </c>
      <c r="AC34" s="298">
        <v>0</v>
      </c>
      <c r="AD34" s="298">
        <v>0</v>
      </c>
      <c r="AE34" s="298">
        <v>0</v>
      </c>
      <c r="AF34" s="298">
        <v>0</v>
      </c>
      <c r="AG34" s="298">
        <v>3</v>
      </c>
      <c r="AH34" s="298">
        <v>0</v>
      </c>
      <c r="AI34" s="297">
        <f t="shared" si="0"/>
        <v>7</v>
      </c>
      <c r="AJ34" s="1433">
        <f t="shared" si="2"/>
        <v>2</v>
      </c>
      <c r="AK34" s="1587">
        <v>2.5</v>
      </c>
      <c r="AL34" s="1505">
        <v>2.5</v>
      </c>
    </row>
    <row r="35" spans="1:38" ht="15.75">
      <c r="A35" s="1398" t="s">
        <v>927</v>
      </c>
      <c r="B35" s="1375" t="s">
        <v>499</v>
      </c>
      <c r="C35" s="1376">
        <v>44221</v>
      </c>
      <c r="D35" s="1399" t="s">
        <v>901</v>
      </c>
      <c r="E35" s="1387" t="s">
        <v>922</v>
      </c>
      <c r="F35" s="1379" t="s">
        <v>883</v>
      </c>
      <c r="G35" s="1382">
        <v>1</v>
      </c>
      <c r="H35" s="436">
        <v>0</v>
      </c>
      <c r="I35" s="436">
        <v>0</v>
      </c>
      <c r="J35" s="298">
        <v>0</v>
      </c>
      <c r="K35" s="298">
        <v>3</v>
      </c>
      <c r="L35" s="298">
        <v>0</v>
      </c>
      <c r="M35" s="298">
        <v>0</v>
      </c>
      <c r="N35" s="298">
        <v>2</v>
      </c>
      <c r="O35" s="298">
        <v>2</v>
      </c>
      <c r="P35" s="414">
        <v>2</v>
      </c>
      <c r="Q35" s="298">
        <v>0</v>
      </c>
      <c r="R35" s="505">
        <v>0</v>
      </c>
      <c r="S35" s="298">
        <v>0</v>
      </c>
      <c r="T35" s="298">
        <v>2</v>
      </c>
      <c r="U35" s="298">
        <v>3</v>
      </c>
      <c r="V35" s="298">
        <v>3</v>
      </c>
      <c r="W35" s="298">
        <v>0</v>
      </c>
      <c r="X35" s="298">
        <v>2</v>
      </c>
      <c r="Y35" s="298">
        <v>0</v>
      </c>
      <c r="Z35" s="298">
        <v>3</v>
      </c>
      <c r="AA35" s="298">
        <v>0</v>
      </c>
      <c r="AB35" s="298">
        <v>0</v>
      </c>
      <c r="AC35" s="298">
        <v>0</v>
      </c>
      <c r="AD35" s="298">
        <v>0</v>
      </c>
      <c r="AE35" s="298">
        <v>0</v>
      </c>
      <c r="AF35" s="298">
        <v>0</v>
      </c>
      <c r="AG35" s="298">
        <v>0</v>
      </c>
      <c r="AH35" s="298">
        <v>0</v>
      </c>
      <c r="AI35" s="297">
        <f t="shared" si="0"/>
        <v>22</v>
      </c>
      <c r="AJ35" s="1433">
        <f t="shared" si="2"/>
        <v>9</v>
      </c>
      <c r="AK35" s="1587">
        <v>0</v>
      </c>
      <c r="AL35" s="1505">
        <v>0</v>
      </c>
    </row>
    <row r="36" spans="1:38" ht="15.75">
      <c r="A36" s="303" t="s">
        <v>928</v>
      </c>
      <c r="B36" s="1375" t="s">
        <v>542</v>
      </c>
      <c r="C36" s="1400">
        <v>44441</v>
      </c>
      <c r="D36" s="1393" t="s">
        <v>901</v>
      </c>
      <c r="E36" s="1424" t="s">
        <v>902</v>
      </c>
      <c r="F36" s="1379" t="s">
        <v>883</v>
      </c>
      <c r="G36" s="1382">
        <v>1</v>
      </c>
      <c r="H36" s="298">
        <v>4</v>
      </c>
      <c r="I36" s="298">
        <v>4</v>
      </c>
      <c r="J36" s="298">
        <v>4</v>
      </c>
      <c r="K36" s="298">
        <v>4</v>
      </c>
      <c r="L36" s="298">
        <v>0</v>
      </c>
      <c r="M36" s="298">
        <v>0</v>
      </c>
      <c r="N36" s="298">
        <v>2</v>
      </c>
      <c r="O36" s="298">
        <v>4</v>
      </c>
      <c r="P36" s="298">
        <v>2</v>
      </c>
      <c r="Q36" s="298">
        <v>2</v>
      </c>
      <c r="R36" s="505">
        <v>4</v>
      </c>
      <c r="S36" s="298">
        <v>3</v>
      </c>
      <c r="T36" s="298">
        <v>2</v>
      </c>
      <c r="U36" s="298">
        <v>0</v>
      </c>
      <c r="V36" s="298">
        <v>3</v>
      </c>
      <c r="W36" s="298">
        <v>2</v>
      </c>
      <c r="X36" s="298">
        <v>0</v>
      </c>
      <c r="Y36" s="298">
        <v>0</v>
      </c>
      <c r="Z36" s="298">
        <v>0</v>
      </c>
      <c r="AA36" s="298">
        <v>3</v>
      </c>
      <c r="AB36" s="298">
        <v>2</v>
      </c>
      <c r="AC36" s="298">
        <v>3</v>
      </c>
      <c r="AD36" s="298">
        <v>4</v>
      </c>
      <c r="AE36" s="298">
        <v>4</v>
      </c>
      <c r="AF36" s="298">
        <v>4</v>
      </c>
      <c r="AG36" s="298">
        <v>4</v>
      </c>
      <c r="AH36" s="298">
        <v>4</v>
      </c>
      <c r="AI36" s="297">
        <f t="shared" si="0"/>
        <v>68</v>
      </c>
      <c r="AJ36" s="1433">
        <f t="shared" si="2"/>
        <v>21</v>
      </c>
      <c r="AK36" s="1587"/>
      <c r="AL36" s="1505"/>
    </row>
    <row r="37" spans="1:38" ht="15.75">
      <c r="A37" s="304" t="s">
        <v>929</v>
      </c>
      <c r="B37" s="304" t="s">
        <v>930</v>
      </c>
      <c r="C37" s="1376">
        <v>44497</v>
      </c>
      <c r="D37" s="1546" t="s">
        <v>885</v>
      </c>
      <c r="E37" s="1387" t="s">
        <v>906</v>
      </c>
      <c r="F37" s="1379" t="s">
        <v>883</v>
      </c>
      <c r="G37" s="1382">
        <v>1</v>
      </c>
      <c r="H37" s="436">
        <v>0</v>
      </c>
      <c r="I37" s="298">
        <v>0</v>
      </c>
      <c r="J37" s="298">
        <v>1</v>
      </c>
      <c r="K37" s="298">
        <v>4</v>
      </c>
      <c r="L37" s="298">
        <v>0</v>
      </c>
      <c r="M37" s="298">
        <v>2</v>
      </c>
      <c r="N37" s="298">
        <v>1</v>
      </c>
      <c r="O37" s="298">
        <v>1</v>
      </c>
      <c r="P37" s="298">
        <v>0</v>
      </c>
      <c r="Q37" s="298">
        <v>1</v>
      </c>
      <c r="R37" s="505">
        <v>3</v>
      </c>
      <c r="S37" s="298">
        <v>0</v>
      </c>
      <c r="T37" s="298">
        <v>1</v>
      </c>
      <c r="U37" s="298">
        <v>4</v>
      </c>
      <c r="V37" s="298">
        <v>4</v>
      </c>
      <c r="W37" s="298">
        <v>2</v>
      </c>
      <c r="X37" s="298">
        <v>0</v>
      </c>
      <c r="Y37" s="298">
        <v>0</v>
      </c>
      <c r="Z37" s="298">
        <v>3</v>
      </c>
      <c r="AA37" s="298">
        <v>0</v>
      </c>
      <c r="AB37" s="298">
        <v>0</v>
      </c>
      <c r="AC37" s="298">
        <v>2</v>
      </c>
      <c r="AD37" s="298">
        <v>0</v>
      </c>
      <c r="AE37" s="298">
        <v>0</v>
      </c>
      <c r="AF37" s="298">
        <v>0</v>
      </c>
      <c r="AG37" s="298">
        <v>4</v>
      </c>
      <c r="AH37" s="298">
        <v>3</v>
      </c>
      <c r="AI37" s="297">
        <f t="shared" si="0"/>
        <v>36</v>
      </c>
      <c r="AJ37" s="1433">
        <f t="shared" si="2"/>
        <v>10</v>
      </c>
      <c r="AK37" s="1584"/>
      <c r="AL37" s="62"/>
    </row>
    <row r="38" spans="1:38" ht="15.75">
      <c r="A38" s="303" t="s">
        <v>931</v>
      </c>
      <c r="B38" s="303" t="s">
        <v>525</v>
      </c>
      <c r="C38" s="1376">
        <v>44503</v>
      </c>
      <c r="D38" s="1393" t="s">
        <v>901</v>
      </c>
      <c r="E38" s="1424" t="s">
        <v>902</v>
      </c>
      <c r="F38" s="1379" t="s">
        <v>883</v>
      </c>
      <c r="G38" s="1382">
        <v>1</v>
      </c>
      <c r="H38" s="436">
        <v>0</v>
      </c>
      <c r="I38" s="61">
        <v>0</v>
      </c>
      <c r="J38" s="436">
        <v>0</v>
      </c>
      <c r="K38" s="436">
        <v>3</v>
      </c>
      <c r="L38" s="436">
        <v>0</v>
      </c>
      <c r="M38" s="436">
        <v>0</v>
      </c>
      <c r="N38" s="436">
        <v>3</v>
      </c>
      <c r="O38" s="436">
        <v>1</v>
      </c>
      <c r="P38" s="436">
        <v>2</v>
      </c>
      <c r="Q38" s="436">
        <v>0</v>
      </c>
      <c r="R38" s="551">
        <v>0</v>
      </c>
      <c r="S38" s="436">
        <v>0</v>
      </c>
      <c r="T38" s="436">
        <v>2</v>
      </c>
      <c r="U38" s="436">
        <v>3</v>
      </c>
      <c r="V38" s="436">
        <v>3</v>
      </c>
      <c r="W38" s="436">
        <v>0</v>
      </c>
      <c r="X38" s="436">
        <v>0</v>
      </c>
      <c r="Y38" s="436">
        <v>0</v>
      </c>
      <c r="Z38" s="436">
        <v>3</v>
      </c>
      <c r="AA38" s="436">
        <v>0</v>
      </c>
      <c r="AB38" s="436">
        <v>1</v>
      </c>
      <c r="AC38" s="298">
        <v>0</v>
      </c>
      <c r="AD38" s="436">
        <v>0</v>
      </c>
      <c r="AE38" s="436">
        <v>0</v>
      </c>
      <c r="AF38" s="436">
        <v>2</v>
      </c>
      <c r="AG38" s="436">
        <v>0</v>
      </c>
      <c r="AH38" s="436">
        <v>0</v>
      </c>
      <c r="AI38" s="297">
        <f t="shared" si="0"/>
        <v>23</v>
      </c>
      <c r="AJ38" s="1433">
        <f t="shared" si="2"/>
        <v>8</v>
      </c>
      <c r="AK38" s="1587">
        <v>3</v>
      </c>
      <c r="AL38" s="1505">
        <v>3</v>
      </c>
    </row>
    <row r="39" spans="1:38" ht="15.75">
      <c r="A39" s="304" t="s">
        <v>932</v>
      </c>
      <c r="B39" s="304" t="s">
        <v>933</v>
      </c>
      <c r="C39" s="1376">
        <v>44503</v>
      </c>
      <c r="D39" s="1401" t="s">
        <v>905</v>
      </c>
      <c r="E39" s="303" t="s">
        <v>934</v>
      </c>
      <c r="F39" s="1379" t="s">
        <v>883</v>
      </c>
      <c r="G39" s="1382">
        <v>1</v>
      </c>
      <c r="H39" s="436">
        <v>0</v>
      </c>
      <c r="I39" s="436">
        <v>0</v>
      </c>
      <c r="J39" s="298">
        <v>0</v>
      </c>
      <c r="K39" s="298">
        <v>1</v>
      </c>
      <c r="L39" s="298">
        <v>1</v>
      </c>
      <c r="M39" s="298">
        <v>3</v>
      </c>
      <c r="N39" s="298">
        <v>3</v>
      </c>
      <c r="O39" s="298">
        <v>2</v>
      </c>
      <c r="P39" s="298">
        <v>3</v>
      </c>
      <c r="Q39" s="298">
        <v>0</v>
      </c>
      <c r="R39" s="505">
        <v>0</v>
      </c>
      <c r="S39" s="298">
        <v>0</v>
      </c>
      <c r="T39" s="298">
        <v>3</v>
      </c>
      <c r="U39" s="298">
        <v>3</v>
      </c>
      <c r="V39" s="298">
        <v>2</v>
      </c>
      <c r="W39" s="298">
        <v>0</v>
      </c>
      <c r="X39" s="298">
        <v>1</v>
      </c>
      <c r="Y39" s="298">
        <v>1</v>
      </c>
      <c r="Z39" s="298">
        <v>3</v>
      </c>
      <c r="AA39" s="298">
        <v>0</v>
      </c>
      <c r="AB39" s="298">
        <v>0</v>
      </c>
      <c r="AC39" s="298">
        <v>4</v>
      </c>
      <c r="AD39" s="298">
        <v>0</v>
      </c>
      <c r="AE39" s="298">
        <v>0</v>
      </c>
      <c r="AF39" s="298">
        <v>0</v>
      </c>
      <c r="AG39" s="298">
        <v>2</v>
      </c>
      <c r="AH39" s="298">
        <v>0</v>
      </c>
      <c r="AI39" s="297">
        <f t="shared" si="0"/>
        <v>32</v>
      </c>
      <c r="AJ39" s="1433">
        <f t="shared" si="2"/>
        <v>10</v>
      </c>
      <c r="AK39" s="1584">
        <v>0</v>
      </c>
      <c r="AL39" s="62">
        <v>129.94</v>
      </c>
    </row>
    <row r="40" spans="1:38" s="323" customFormat="1" ht="15.75">
      <c r="A40" s="1383" t="s">
        <v>923</v>
      </c>
      <c r="B40" s="1383" t="s">
        <v>935</v>
      </c>
      <c r="C40" s="1418">
        <v>44510</v>
      </c>
      <c r="D40" s="1401" t="s">
        <v>905</v>
      </c>
      <c r="E40" s="303" t="s">
        <v>934</v>
      </c>
      <c r="F40" s="1379" t="s">
        <v>936</v>
      </c>
      <c r="G40" s="1421">
        <v>1</v>
      </c>
      <c r="H40" s="414">
        <v>0</v>
      </c>
      <c r="I40" s="414">
        <v>0</v>
      </c>
      <c r="J40" s="414">
        <v>1</v>
      </c>
      <c r="K40" s="414">
        <v>4</v>
      </c>
      <c r="L40" s="414">
        <v>4</v>
      </c>
      <c r="M40" s="414">
        <v>4</v>
      </c>
      <c r="N40" s="414">
        <v>2</v>
      </c>
      <c r="O40" s="414">
        <v>4</v>
      </c>
      <c r="P40" s="414">
        <v>4</v>
      </c>
      <c r="Q40" s="414">
        <v>4</v>
      </c>
      <c r="R40" s="1391">
        <v>2</v>
      </c>
      <c r="S40" s="414">
        <v>0</v>
      </c>
      <c r="T40" s="414">
        <v>0</v>
      </c>
      <c r="U40" s="414">
        <v>4</v>
      </c>
      <c r="V40" s="414">
        <v>4</v>
      </c>
      <c r="W40" s="414">
        <v>2</v>
      </c>
      <c r="X40" s="414">
        <v>4</v>
      </c>
      <c r="Y40" s="414">
        <v>4</v>
      </c>
      <c r="Z40" s="414">
        <v>3</v>
      </c>
      <c r="AA40" s="414">
        <v>4</v>
      </c>
      <c r="AB40" s="414">
        <v>1</v>
      </c>
      <c r="AC40" s="414">
        <v>3</v>
      </c>
      <c r="AD40" s="414">
        <v>0</v>
      </c>
      <c r="AE40" s="414">
        <v>0</v>
      </c>
      <c r="AF40" s="414">
        <v>0</v>
      </c>
      <c r="AG40" s="414">
        <v>4</v>
      </c>
      <c r="AH40" s="414">
        <v>4</v>
      </c>
      <c r="AI40" s="1422">
        <f t="shared" ref="AI40:AI68" si="3">SUM(H40:AH40)</f>
        <v>66</v>
      </c>
      <c r="AJ40" s="1434">
        <f t="shared" si="2"/>
        <v>18</v>
      </c>
      <c r="AK40" s="1586">
        <v>0.5</v>
      </c>
      <c r="AL40" s="324">
        <v>87.75</v>
      </c>
    </row>
    <row r="41" spans="1:38" ht="15.75">
      <c r="A41" s="304" t="s">
        <v>937</v>
      </c>
      <c r="B41" s="304" t="s">
        <v>938</v>
      </c>
      <c r="C41" s="1376">
        <v>44617</v>
      </c>
      <c r="D41" s="1392" t="s">
        <v>939</v>
      </c>
      <c r="E41" s="303" t="s">
        <v>934</v>
      </c>
      <c r="F41" s="1379" t="s">
        <v>883</v>
      </c>
      <c r="G41" s="1382">
        <v>0.75</v>
      </c>
      <c r="H41" s="298">
        <v>0</v>
      </c>
      <c r="I41" s="298">
        <v>0</v>
      </c>
      <c r="J41" s="298">
        <v>0</v>
      </c>
      <c r="K41" s="298">
        <v>3</v>
      </c>
      <c r="L41" s="298">
        <v>3</v>
      </c>
      <c r="M41" s="298">
        <v>3</v>
      </c>
      <c r="N41" s="298">
        <v>1</v>
      </c>
      <c r="O41" s="298">
        <v>3</v>
      </c>
      <c r="P41" s="298">
        <v>2</v>
      </c>
      <c r="Q41" s="298">
        <v>0</v>
      </c>
      <c r="R41" s="505">
        <v>0</v>
      </c>
      <c r="S41" s="298">
        <v>0</v>
      </c>
      <c r="T41" s="298">
        <v>0</v>
      </c>
      <c r="U41" s="298">
        <v>3</v>
      </c>
      <c r="V41" s="298">
        <v>3</v>
      </c>
      <c r="W41" s="298">
        <v>0</v>
      </c>
      <c r="X41" s="298">
        <v>3</v>
      </c>
      <c r="Y41" s="298">
        <v>3</v>
      </c>
      <c r="Z41" s="298">
        <v>1</v>
      </c>
      <c r="AA41" s="298">
        <v>0</v>
      </c>
      <c r="AB41" s="298">
        <v>0</v>
      </c>
      <c r="AC41" s="298">
        <v>3</v>
      </c>
      <c r="AD41" s="298">
        <v>0</v>
      </c>
      <c r="AE41" s="298">
        <v>0</v>
      </c>
      <c r="AF41" s="298">
        <v>0</v>
      </c>
      <c r="AG41" s="298">
        <v>0</v>
      </c>
      <c r="AH41" s="298">
        <v>0</v>
      </c>
      <c r="AI41" s="297">
        <f t="shared" si="3"/>
        <v>31</v>
      </c>
      <c r="AJ41" s="1433">
        <f t="shared" si="2"/>
        <v>10</v>
      </c>
      <c r="AK41" s="1584">
        <v>4.5</v>
      </c>
      <c r="AL41" s="62">
        <v>37.520000000000003</v>
      </c>
    </row>
    <row r="42" spans="1:38" ht="15.75">
      <c r="A42" s="304" t="s">
        <v>940</v>
      </c>
      <c r="B42" s="304" t="s">
        <v>941</v>
      </c>
      <c r="C42" s="1376">
        <v>44751</v>
      </c>
      <c r="D42" s="1392" t="s">
        <v>939</v>
      </c>
      <c r="E42" s="303" t="s">
        <v>934</v>
      </c>
      <c r="F42" s="1379" t="s">
        <v>883</v>
      </c>
      <c r="G42" s="1382">
        <v>0.75</v>
      </c>
      <c r="H42" s="298">
        <v>0</v>
      </c>
      <c r="I42" s="298">
        <v>0</v>
      </c>
      <c r="J42" s="298">
        <v>0</v>
      </c>
      <c r="K42" s="298">
        <v>3</v>
      </c>
      <c r="L42" s="298">
        <v>3</v>
      </c>
      <c r="M42" s="298">
        <v>3</v>
      </c>
      <c r="N42" s="298">
        <v>1</v>
      </c>
      <c r="O42" s="298">
        <v>3</v>
      </c>
      <c r="P42" s="298">
        <v>1</v>
      </c>
      <c r="Q42" s="298">
        <v>0</v>
      </c>
      <c r="R42" s="505">
        <v>0</v>
      </c>
      <c r="S42" s="298">
        <v>0</v>
      </c>
      <c r="T42" s="298">
        <v>0</v>
      </c>
      <c r="U42" s="298">
        <v>3</v>
      </c>
      <c r="V42" s="298">
        <v>3</v>
      </c>
      <c r="W42" s="298">
        <v>0</v>
      </c>
      <c r="X42" s="298">
        <v>2</v>
      </c>
      <c r="Y42" s="298">
        <v>1</v>
      </c>
      <c r="Z42" s="298">
        <v>3</v>
      </c>
      <c r="AA42" s="298">
        <v>0</v>
      </c>
      <c r="AB42" s="298">
        <v>0</v>
      </c>
      <c r="AC42" s="298">
        <v>0</v>
      </c>
      <c r="AD42" s="298">
        <v>0</v>
      </c>
      <c r="AE42" s="298">
        <v>0</v>
      </c>
      <c r="AF42" s="298">
        <v>0</v>
      </c>
      <c r="AG42" s="298">
        <v>0</v>
      </c>
      <c r="AH42" s="298">
        <v>0</v>
      </c>
      <c r="AI42" s="297">
        <f t="shared" si="3"/>
        <v>26</v>
      </c>
      <c r="AJ42" s="1433">
        <f t="shared" si="2"/>
        <v>8</v>
      </c>
      <c r="AK42" s="1584">
        <v>1</v>
      </c>
      <c r="AL42" s="62">
        <v>63.29</v>
      </c>
    </row>
    <row r="43" spans="1:38" ht="15.75">
      <c r="A43" s="304" t="s">
        <v>942</v>
      </c>
      <c r="B43" s="304" t="s">
        <v>498</v>
      </c>
      <c r="C43" s="1376">
        <v>44752</v>
      </c>
      <c r="D43" s="1392" t="s">
        <v>939</v>
      </c>
      <c r="E43" s="303" t="s">
        <v>934</v>
      </c>
      <c r="F43" s="1379" t="s">
        <v>883</v>
      </c>
      <c r="G43" s="1382">
        <v>0.75</v>
      </c>
      <c r="H43" s="298">
        <v>0</v>
      </c>
      <c r="I43" s="298">
        <v>0</v>
      </c>
      <c r="J43" s="298">
        <v>0</v>
      </c>
      <c r="K43" s="298">
        <v>3</v>
      </c>
      <c r="L43" s="298">
        <v>1</v>
      </c>
      <c r="M43" s="298">
        <v>3</v>
      </c>
      <c r="N43" s="298">
        <v>3</v>
      </c>
      <c r="O43" s="298">
        <v>3</v>
      </c>
      <c r="P43" s="298">
        <v>1</v>
      </c>
      <c r="Q43" s="298">
        <v>0</v>
      </c>
      <c r="R43" s="505">
        <v>0</v>
      </c>
      <c r="S43" s="298">
        <v>0</v>
      </c>
      <c r="T43" s="298">
        <v>0</v>
      </c>
      <c r="U43" s="298">
        <v>3</v>
      </c>
      <c r="V43" s="298">
        <v>3</v>
      </c>
      <c r="W43" s="298">
        <v>0</v>
      </c>
      <c r="X43" s="298">
        <v>2</v>
      </c>
      <c r="Y43" s="298">
        <v>0</v>
      </c>
      <c r="Z43" s="298">
        <v>3</v>
      </c>
      <c r="AA43" s="298">
        <v>0</v>
      </c>
      <c r="AB43" s="298">
        <v>0</v>
      </c>
      <c r="AC43" s="298">
        <v>3</v>
      </c>
      <c r="AD43" s="298">
        <v>0</v>
      </c>
      <c r="AE43" s="298">
        <v>0</v>
      </c>
      <c r="AF43" s="298">
        <v>0</v>
      </c>
      <c r="AG43" s="298">
        <v>2</v>
      </c>
      <c r="AH43" s="298">
        <v>0</v>
      </c>
      <c r="AI43" s="297">
        <f t="shared" si="3"/>
        <v>30</v>
      </c>
      <c r="AJ43" s="1433">
        <f t="shared" si="2"/>
        <v>10</v>
      </c>
      <c r="AK43" s="1584">
        <v>0</v>
      </c>
      <c r="AL43" s="62">
        <v>67.98</v>
      </c>
    </row>
    <row r="44" spans="1:38" ht="15.75">
      <c r="A44" s="304" t="s">
        <v>943</v>
      </c>
      <c r="B44" s="304" t="s">
        <v>944</v>
      </c>
      <c r="C44" s="1394">
        <v>44955</v>
      </c>
      <c r="D44" s="1401" t="s">
        <v>905</v>
      </c>
      <c r="E44" s="303" t="s">
        <v>934</v>
      </c>
      <c r="F44" s="1379" t="s">
        <v>883</v>
      </c>
      <c r="G44" s="1382">
        <v>1</v>
      </c>
      <c r="H44" s="298">
        <v>0</v>
      </c>
      <c r="I44" s="298">
        <v>0</v>
      </c>
      <c r="J44" s="298">
        <v>1</v>
      </c>
      <c r="K44" s="298">
        <v>4</v>
      </c>
      <c r="L44" s="298">
        <v>4</v>
      </c>
      <c r="M44" s="298">
        <v>4</v>
      </c>
      <c r="N44" s="298">
        <v>3</v>
      </c>
      <c r="O44" s="298">
        <v>3</v>
      </c>
      <c r="P44" s="298">
        <v>4</v>
      </c>
      <c r="Q44" s="298">
        <v>4</v>
      </c>
      <c r="R44" s="505">
        <v>0</v>
      </c>
      <c r="S44" s="298">
        <v>0</v>
      </c>
      <c r="T44" s="298">
        <v>1</v>
      </c>
      <c r="U44" s="298">
        <v>4</v>
      </c>
      <c r="V44" s="298">
        <v>4</v>
      </c>
      <c r="W44" s="298">
        <v>0</v>
      </c>
      <c r="X44" s="298">
        <v>4</v>
      </c>
      <c r="Y44" s="298">
        <v>4</v>
      </c>
      <c r="Z44" s="298">
        <v>3</v>
      </c>
      <c r="AA44" s="298">
        <v>2</v>
      </c>
      <c r="AB44" s="298">
        <v>1</v>
      </c>
      <c r="AC44" s="298">
        <v>4</v>
      </c>
      <c r="AD44" s="298">
        <v>0</v>
      </c>
      <c r="AE44" s="298">
        <v>0</v>
      </c>
      <c r="AF44" s="298">
        <v>2</v>
      </c>
      <c r="AG44" s="298">
        <v>2</v>
      </c>
      <c r="AH44" s="298">
        <v>4</v>
      </c>
      <c r="AI44" s="297">
        <f t="shared" si="3"/>
        <v>62</v>
      </c>
      <c r="AJ44" s="1433">
        <f t="shared" si="2"/>
        <v>17</v>
      </c>
      <c r="AK44" s="1584">
        <v>2</v>
      </c>
      <c r="AL44" s="62">
        <v>15.72</v>
      </c>
    </row>
    <row r="45" spans="1:38" ht="15.75">
      <c r="A45" s="304" t="s">
        <v>945</v>
      </c>
      <c r="B45" s="1389" t="s">
        <v>946</v>
      </c>
      <c r="C45" s="1394">
        <v>44955</v>
      </c>
      <c r="D45" s="1402" t="s">
        <v>905</v>
      </c>
      <c r="E45" s="1387" t="s">
        <v>906</v>
      </c>
      <c r="F45" s="1379" t="s">
        <v>883</v>
      </c>
      <c r="G45" s="1382">
        <v>1</v>
      </c>
      <c r="H45" s="436">
        <v>4</v>
      </c>
      <c r="I45" s="298">
        <v>4</v>
      </c>
      <c r="J45" s="298">
        <v>2</v>
      </c>
      <c r="K45" s="298">
        <v>4</v>
      </c>
      <c r="L45" s="298">
        <v>2</v>
      </c>
      <c r="M45" s="298">
        <v>2</v>
      </c>
      <c r="N45" s="298">
        <v>1</v>
      </c>
      <c r="O45" s="298">
        <v>4</v>
      </c>
      <c r="P45" s="298">
        <v>0</v>
      </c>
      <c r="Q45" s="298">
        <v>0</v>
      </c>
      <c r="R45" s="505">
        <v>4</v>
      </c>
      <c r="S45" s="298">
        <v>0</v>
      </c>
      <c r="T45" s="298">
        <v>0</v>
      </c>
      <c r="U45" s="298">
        <v>3</v>
      </c>
      <c r="V45" s="298">
        <v>4</v>
      </c>
      <c r="W45" s="298">
        <v>4</v>
      </c>
      <c r="X45" s="298">
        <v>3</v>
      </c>
      <c r="Y45" s="298">
        <v>0</v>
      </c>
      <c r="Z45" s="298">
        <v>3</v>
      </c>
      <c r="AA45" s="298">
        <v>0</v>
      </c>
      <c r="AB45" s="298">
        <v>0</v>
      </c>
      <c r="AC45" s="298">
        <v>4</v>
      </c>
      <c r="AD45" s="298">
        <v>4</v>
      </c>
      <c r="AE45" s="298">
        <v>4</v>
      </c>
      <c r="AF45" s="298">
        <v>4</v>
      </c>
      <c r="AG45" s="298">
        <v>4</v>
      </c>
      <c r="AH45" s="298">
        <v>4</v>
      </c>
      <c r="AI45" s="297">
        <f t="shared" si="3"/>
        <v>68</v>
      </c>
      <c r="AJ45" s="1433">
        <f t="shared" si="2"/>
        <v>19</v>
      </c>
      <c r="AK45" s="1584">
        <v>1.5</v>
      </c>
      <c r="AL45" s="62">
        <v>9.2899999999999991</v>
      </c>
    </row>
    <row r="46" spans="1:38" ht="15.75">
      <c r="A46" s="304" t="s">
        <v>947</v>
      </c>
      <c r="B46" s="1389" t="s">
        <v>948</v>
      </c>
      <c r="C46" s="1394">
        <v>44955</v>
      </c>
      <c r="D46" s="1402" t="s">
        <v>905</v>
      </c>
      <c r="E46" s="303" t="s">
        <v>934</v>
      </c>
      <c r="F46" s="1379" t="s">
        <v>883</v>
      </c>
      <c r="G46" s="1382">
        <v>1</v>
      </c>
      <c r="H46" s="298">
        <v>0</v>
      </c>
      <c r="I46" s="298">
        <v>0</v>
      </c>
      <c r="J46" s="298">
        <v>2</v>
      </c>
      <c r="K46" s="298">
        <v>3</v>
      </c>
      <c r="L46" s="298">
        <v>2</v>
      </c>
      <c r="M46" s="298">
        <v>1</v>
      </c>
      <c r="N46" s="298">
        <v>0</v>
      </c>
      <c r="O46" s="298">
        <v>1</v>
      </c>
      <c r="P46" s="298">
        <v>0</v>
      </c>
      <c r="Q46" s="298">
        <v>0</v>
      </c>
      <c r="R46" s="505">
        <v>4</v>
      </c>
      <c r="S46" s="298">
        <v>0</v>
      </c>
      <c r="T46" s="298">
        <v>0</v>
      </c>
      <c r="U46" s="298">
        <v>3</v>
      </c>
      <c r="V46" s="298">
        <v>3</v>
      </c>
      <c r="W46" s="298">
        <v>0</v>
      </c>
      <c r="X46" s="298">
        <v>0</v>
      </c>
      <c r="Y46" s="298">
        <v>0</v>
      </c>
      <c r="Z46" s="298">
        <v>3</v>
      </c>
      <c r="AA46" s="298">
        <v>0</v>
      </c>
      <c r="AB46" s="298">
        <v>0</v>
      </c>
      <c r="AC46" s="298">
        <v>0</v>
      </c>
      <c r="AD46" s="298">
        <v>0</v>
      </c>
      <c r="AE46" s="298">
        <v>2</v>
      </c>
      <c r="AF46" s="298">
        <v>2</v>
      </c>
      <c r="AG46" s="298">
        <v>4</v>
      </c>
      <c r="AH46" s="298">
        <v>3</v>
      </c>
      <c r="AI46" s="297">
        <f t="shared" si="3"/>
        <v>33</v>
      </c>
      <c r="AJ46" s="1433">
        <f t="shared" si="2"/>
        <v>11</v>
      </c>
      <c r="AK46" s="1584">
        <v>0</v>
      </c>
      <c r="AL46" s="62">
        <v>42.45</v>
      </c>
    </row>
    <row r="47" spans="1:38" ht="15.75">
      <c r="A47" s="304" t="s">
        <v>949</v>
      </c>
      <c r="B47" s="1389" t="s">
        <v>950</v>
      </c>
      <c r="C47" s="1394">
        <v>44955</v>
      </c>
      <c r="D47" s="1403" t="s">
        <v>905</v>
      </c>
      <c r="E47" s="303" t="s">
        <v>934</v>
      </c>
      <c r="F47" s="1379" t="s">
        <v>883</v>
      </c>
      <c r="G47" s="1382">
        <v>1</v>
      </c>
      <c r="H47" s="61">
        <v>0</v>
      </c>
      <c r="I47" s="61">
        <v>0</v>
      </c>
      <c r="J47" s="436">
        <v>0</v>
      </c>
      <c r="K47" s="436">
        <v>3</v>
      </c>
      <c r="L47" s="436">
        <v>3</v>
      </c>
      <c r="M47" s="436">
        <v>2</v>
      </c>
      <c r="N47" s="436">
        <v>3</v>
      </c>
      <c r="O47" s="436">
        <v>1</v>
      </c>
      <c r="P47" s="436">
        <v>1</v>
      </c>
      <c r="Q47" s="436">
        <v>0</v>
      </c>
      <c r="R47" s="551">
        <v>0</v>
      </c>
      <c r="S47" s="436">
        <v>0</v>
      </c>
      <c r="T47" s="436">
        <v>0</v>
      </c>
      <c r="U47" s="436">
        <v>3</v>
      </c>
      <c r="V47" s="436">
        <v>3</v>
      </c>
      <c r="W47" s="436">
        <v>0</v>
      </c>
      <c r="X47" s="436">
        <v>3</v>
      </c>
      <c r="Y47" s="436">
        <v>1</v>
      </c>
      <c r="Z47" s="436">
        <v>3</v>
      </c>
      <c r="AA47" s="436">
        <v>0</v>
      </c>
      <c r="AB47" s="436">
        <v>0</v>
      </c>
      <c r="AC47" s="298">
        <v>3</v>
      </c>
      <c r="AD47" s="436">
        <v>0</v>
      </c>
      <c r="AE47" s="436">
        <v>0</v>
      </c>
      <c r="AF47" s="436">
        <v>0</v>
      </c>
      <c r="AG47" s="436">
        <v>2</v>
      </c>
      <c r="AH47" s="436">
        <v>0</v>
      </c>
      <c r="AI47" s="297">
        <f t="shared" si="3"/>
        <v>31</v>
      </c>
      <c r="AJ47" s="1433">
        <f t="shared" si="2"/>
        <v>10</v>
      </c>
      <c r="AK47" s="1584">
        <v>4.5</v>
      </c>
      <c r="AL47" s="62">
        <v>87.4</v>
      </c>
    </row>
    <row r="48" spans="1:38" ht="15.75">
      <c r="A48" s="304" t="s">
        <v>951</v>
      </c>
      <c r="B48" s="304" t="s">
        <v>592</v>
      </c>
      <c r="C48" s="1394">
        <v>44955</v>
      </c>
      <c r="D48" s="1402" t="s">
        <v>905</v>
      </c>
      <c r="E48" s="303" t="s">
        <v>934</v>
      </c>
      <c r="F48" s="1379" t="s">
        <v>883</v>
      </c>
      <c r="G48" s="1382">
        <v>1</v>
      </c>
      <c r="H48" s="473">
        <v>3</v>
      </c>
      <c r="I48" s="473">
        <v>3</v>
      </c>
      <c r="J48" s="473">
        <v>3</v>
      </c>
      <c r="K48" s="473">
        <v>3</v>
      </c>
      <c r="L48" s="62">
        <v>1</v>
      </c>
      <c r="M48" s="473">
        <v>1</v>
      </c>
      <c r="N48" s="473">
        <v>0</v>
      </c>
      <c r="O48" s="62">
        <v>0</v>
      </c>
      <c r="P48" s="473">
        <v>0</v>
      </c>
      <c r="Q48" s="473">
        <v>0</v>
      </c>
      <c r="R48" s="552">
        <v>4</v>
      </c>
      <c r="S48" s="473">
        <v>0</v>
      </c>
      <c r="T48" s="473">
        <v>0</v>
      </c>
      <c r="U48" s="473">
        <v>3</v>
      </c>
      <c r="V48" s="62">
        <v>2</v>
      </c>
      <c r="W48" s="62">
        <v>1</v>
      </c>
      <c r="X48" s="62">
        <v>0</v>
      </c>
      <c r="Y48" s="62">
        <v>0</v>
      </c>
      <c r="Z48" s="62">
        <v>3</v>
      </c>
      <c r="AA48" s="62">
        <v>0</v>
      </c>
      <c r="AB48" s="62">
        <v>0</v>
      </c>
      <c r="AC48" s="298">
        <v>3</v>
      </c>
      <c r="AD48" s="62">
        <v>3</v>
      </c>
      <c r="AE48" s="62">
        <v>3</v>
      </c>
      <c r="AF48" s="62">
        <v>3</v>
      </c>
      <c r="AG48" s="62">
        <v>3</v>
      </c>
      <c r="AH48" s="62">
        <v>3</v>
      </c>
      <c r="AI48" s="297">
        <f t="shared" si="3"/>
        <v>45</v>
      </c>
      <c r="AJ48" s="1433">
        <f t="shared" si="2"/>
        <v>14</v>
      </c>
      <c r="AK48" s="1584">
        <v>0</v>
      </c>
      <c r="AL48" s="62">
        <v>152.33000000000001</v>
      </c>
    </row>
    <row r="49" spans="1:38" ht="15.75">
      <c r="A49" s="303" t="s">
        <v>952</v>
      </c>
      <c r="B49" s="303" t="s">
        <v>953</v>
      </c>
      <c r="C49" s="1394">
        <v>45099</v>
      </c>
      <c r="D49" s="1404" t="s">
        <v>901</v>
      </c>
      <c r="E49" s="1387" t="s">
        <v>922</v>
      </c>
      <c r="F49" s="1379" t="s">
        <v>883</v>
      </c>
      <c r="G49" s="1382">
        <v>1</v>
      </c>
      <c r="H49" s="298">
        <v>0</v>
      </c>
      <c r="I49" s="298">
        <v>0</v>
      </c>
      <c r="J49" s="298">
        <v>0</v>
      </c>
      <c r="K49" s="298">
        <v>3</v>
      </c>
      <c r="L49" s="298">
        <v>3</v>
      </c>
      <c r="M49" s="298">
        <v>0</v>
      </c>
      <c r="N49" s="298">
        <v>3</v>
      </c>
      <c r="O49" s="298">
        <v>1</v>
      </c>
      <c r="P49" s="298">
        <v>2</v>
      </c>
      <c r="Q49" s="298">
        <v>0</v>
      </c>
      <c r="R49" s="505">
        <v>0</v>
      </c>
      <c r="S49" s="298">
        <v>0</v>
      </c>
      <c r="T49" s="298">
        <v>2</v>
      </c>
      <c r="U49" s="298">
        <v>0</v>
      </c>
      <c r="V49" s="298">
        <v>3</v>
      </c>
      <c r="W49" s="298">
        <v>4</v>
      </c>
      <c r="X49" s="298">
        <v>2</v>
      </c>
      <c r="Y49" s="298">
        <v>0</v>
      </c>
      <c r="Z49" s="298">
        <v>3</v>
      </c>
      <c r="AA49" s="298">
        <v>0</v>
      </c>
      <c r="AB49" s="298">
        <v>0</v>
      </c>
      <c r="AC49" s="298">
        <v>0</v>
      </c>
      <c r="AD49" s="298">
        <v>0</v>
      </c>
      <c r="AE49" s="298">
        <v>0</v>
      </c>
      <c r="AF49" s="298">
        <v>0</v>
      </c>
      <c r="AG49" s="298">
        <v>2</v>
      </c>
      <c r="AH49" s="298">
        <v>0</v>
      </c>
      <c r="AI49" s="297">
        <f t="shared" si="3"/>
        <v>28</v>
      </c>
      <c r="AJ49" s="1433">
        <f t="shared" si="2"/>
        <v>10</v>
      </c>
      <c r="AK49" s="1587">
        <v>1</v>
      </c>
      <c r="AL49" s="1505">
        <v>1</v>
      </c>
    </row>
    <row r="50" spans="1:38" ht="15.75">
      <c r="A50" s="304" t="s">
        <v>954</v>
      </c>
      <c r="B50" s="1389" t="s">
        <v>500</v>
      </c>
      <c r="C50" s="1385">
        <v>45114</v>
      </c>
      <c r="D50" s="1399" t="s">
        <v>901</v>
      </c>
      <c r="E50" s="1387" t="s">
        <v>922</v>
      </c>
      <c r="F50" s="1379" t="s">
        <v>883</v>
      </c>
      <c r="G50" s="1405">
        <v>1</v>
      </c>
      <c r="H50" s="473">
        <v>0</v>
      </c>
      <c r="I50" s="473">
        <v>0</v>
      </c>
      <c r="J50" s="473">
        <v>0</v>
      </c>
      <c r="K50" s="473">
        <v>4</v>
      </c>
      <c r="L50" s="62">
        <v>0</v>
      </c>
      <c r="M50" s="473">
        <v>0</v>
      </c>
      <c r="N50" s="473">
        <v>3</v>
      </c>
      <c r="O50" s="62">
        <v>3</v>
      </c>
      <c r="P50" s="473">
        <v>3</v>
      </c>
      <c r="Q50" s="473">
        <v>3</v>
      </c>
      <c r="R50" s="552">
        <v>0</v>
      </c>
      <c r="S50" s="473">
        <v>0</v>
      </c>
      <c r="T50" s="473">
        <v>3</v>
      </c>
      <c r="U50" s="473">
        <v>3</v>
      </c>
      <c r="V50" s="62">
        <v>3</v>
      </c>
      <c r="W50" s="62">
        <v>0</v>
      </c>
      <c r="X50" s="62">
        <v>0</v>
      </c>
      <c r="Y50" s="62">
        <v>0</v>
      </c>
      <c r="Z50" s="62">
        <v>0</v>
      </c>
      <c r="AA50" s="62">
        <v>0</v>
      </c>
      <c r="AB50" s="62">
        <v>0</v>
      </c>
      <c r="AC50" s="298">
        <v>2</v>
      </c>
      <c r="AD50" s="62">
        <v>0</v>
      </c>
      <c r="AE50" s="62">
        <v>0</v>
      </c>
      <c r="AF50" s="62">
        <v>0</v>
      </c>
      <c r="AG50" s="62">
        <v>2</v>
      </c>
      <c r="AH50" s="62">
        <v>0</v>
      </c>
      <c r="AI50" s="297">
        <f t="shared" si="3"/>
        <v>29</v>
      </c>
      <c r="AJ50" s="1433">
        <f t="shared" si="2"/>
        <v>10</v>
      </c>
      <c r="AK50" s="1587">
        <v>2</v>
      </c>
      <c r="AL50" s="1505">
        <v>2</v>
      </c>
    </row>
    <row r="51" spans="1:38" ht="15.75">
      <c r="A51" s="304" t="s">
        <v>955</v>
      </c>
      <c r="B51" s="303" t="s">
        <v>956</v>
      </c>
      <c r="C51" s="1376">
        <v>42214</v>
      </c>
      <c r="D51" s="1406" t="s">
        <v>881</v>
      </c>
      <c r="E51" s="1378" t="s">
        <v>882</v>
      </c>
      <c r="F51" s="1379" t="s">
        <v>883</v>
      </c>
      <c r="G51" s="1382">
        <v>1</v>
      </c>
      <c r="H51" s="1381">
        <v>0</v>
      </c>
      <c r="I51" s="1381">
        <v>0</v>
      </c>
      <c r="J51" s="414">
        <v>0</v>
      </c>
      <c r="K51" s="414">
        <v>0</v>
      </c>
      <c r="L51" s="414">
        <v>0</v>
      </c>
      <c r="M51" s="414">
        <v>2</v>
      </c>
      <c r="N51" s="414">
        <v>3</v>
      </c>
      <c r="O51" s="414">
        <v>0</v>
      </c>
      <c r="P51" s="414">
        <v>2</v>
      </c>
      <c r="Q51" s="414">
        <v>0</v>
      </c>
      <c r="R51" s="1391">
        <v>0</v>
      </c>
      <c r="S51" s="414">
        <v>0</v>
      </c>
      <c r="T51" s="414">
        <v>3</v>
      </c>
      <c r="U51" s="414">
        <v>2</v>
      </c>
      <c r="V51" s="414">
        <v>0</v>
      </c>
      <c r="W51" s="414">
        <v>0</v>
      </c>
      <c r="X51" s="414">
        <v>0</v>
      </c>
      <c r="Y51" s="414">
        <v>0</v>
      </c>
      <c r="Z51" s="414">
        <v>0</v>
      </c>
      <c r="AA51" s="414">
        <v>0</v>
      </c>
      <c r="AB51" s="414">
        <v>0</v>
      </c>
      <c r="AC51" s="414">
        <v>0</v>
      </c>
      <c r="AD51" s="414">
        <v>0</v>
      </c>
      <c r="AE51" s="414">
        <v>0</v>
      </c>
      <c r="AF51" s="414">
        <v>0</v>
      </c>
      <c r="AG51" s="414">
        <v>0</v>
      </c>
      <c r="AH51" s="414">
        <v>0</v>
      </c>
      <c r="AI51" s="297">
        <f t="shared" si="3"/>
        <v>12</v>
      </c>
      <c r="AJ51" s="1433">
        <f t="shared" ref="AJ51:AJ68" si="4">COUNTIF(H51:AH51,"&gt;=2")</f>
        <v>5</v>
      </c>
      <c r="AK51" s="1584">
        <v>2</v>
      </c>
      <c r="AL51" s="62">
        <v>2</v>
      </c>
    </row>
    <row r="52" spans="1:38" ht="15.75">
      <c r="A52" s="303" t="s">
        <v>957</v>
      </c>
      <c r="B52" s="303" t="s">
        <v>535</v>
      </c>
      <c r="C52" s="1394">
        <v>45183</v>
      </c>
      <c r="D52" s="1407" t="s">
        <v>901</v>
      </c>
      <c r="E52" s="1424" t="s">
        <v>902</v>
      </c>
      <c r="F52" s="1379" t="s">
        <v>883</v>
      </c>
      <c r="G52" s="1382">
        <v>1</v>
      </c>
      <c r="H52" s="588">
        <v>1</v>
      </c>
      <c r="I52" s="588">
        <v>0</v>
      </c>
      <c r="J52" s="588">
        <v>3</v>
      </c>
      <c r="K52" s="588">
        <v>3</v>
      </c>
      <c r="L52" s="588">
        <v>3</v>
      </c>
      <c r="M52" s="588">
        <v>0</v>
      </c>
      <c r="N52" s="588">
        <v>0</v>
      </c>
      <c r="O52" s="588">
        <v>1</v>
      </c>
      <c r="P52" s="588">
        <v>0</v>
      </c>
      <c r="Q52" s="588">
        <v>0</v>
      </c>
      <c r="R52" s="586">
        <v>3</v>
      </c>
      <c r="S52" s="588">
        <v>0</v>
      </c>
      <c r="T52" s="588">
        <v>0</v>
      </c>
      <c r="U52" s="588">
        <v>0</v>
      </c>
      <c r="V52" s="588">
        <v>0</v>
      </c>
      <c r="W52" s="588">
        <v>0</v>
      </c>
      <c r="X52" s="588">
        <v>0</v>
      </c>
      <c r="Y52" s="588">
        <v>0</v>
      </c>
      <c r="Z52" s="588">
        <v>3</v>
      </c>
      <c r="AA52" s="588">
        <v>0</v>
      </c>
      <c r="AB52" s="588">
        <v>0</v>
      </c>
      <c r="AC52" s="298">
        <v>2</v>
      </c>
      <c r="AD52" s="588">
        <v>0</v>
      </c>
      <c r="AE52" s="588">
        <v>0</v>
      </c>
      <c r="AF52" s="588">
        <v>2</v>
      </c>
      <c r="AG52" s="588">
        <v>3</v>
      </c>
      <c r="AH52" s="588">
        <v>0</v>
      </c>
      <c r="AI52" s="297">
        <f t="shared" si="3"/>
        <v>24</v>
      </c>
      <c r="AJ52" s="1433">
        <f t="shared" si="4"/>
        <v>8</v>
      </c>
      <c r="AK52" s="1587">
        <v>1</v>
      </c>
      <c r="AL52" s="1505">
        <v>1</v>
      </c>
    </row>
    <row r="53" spans="1:38" s="323" customFormat="1" ht="15.75">
      <c r="A53" s="1383" t="s">
        <v>958</v>
      </c>
      <c r="B53" s="1384" t="s">
        <v>959</v>
      </c>
      <c r="C53" s="1426">
        <v>45190</v>
      </c>
      <c r="D53" s="1402" t="s">
        <v>905</v>
      </c>
      <c r="E53" s="1387" t="s">
        <v>906</v>
      </c>
      <c r="F53" s="1420" t="s">
        <v>284</v>
      </c>
      <c r="G53" s="1421">
        <v>1</v>
      </c>
      <c r="H53" s="908">
        <v>0</v>
      </c>
      <c r="I53" s="908">
        <v>0</v>
      </c>
      <c r="J53" s="908">
        <v>1</v>
      </c>
      <c r="K53" s="908">
        <v>3</v>
      </c>
      <c r="L53" s="324">
        <v>3</v>
      </c>
      <c r="M53" s="908">
        <v>4</v>
      </c>
      <c r="N53" s="908">
        <v>4</v>
      </c>
      <c r="O53" s="324">
        <v>4</v>
      </c>
      <c r="P53" s="908">
        <v>2</v>
      </c>
      <c r="Q53" s="908">
        <v>3</v>
      </c>
      <c r="R53" s="1425">
        <v>0</v>
      </c>
      <c r="S53" s="908">
        <v>0</v>
      </c>
      <c r="T53" s="908">
        <v>2</v>
      </c>
      <c r="U53" s="908">
        <v>4</v>
      </c>
      <c r="V53" s="324">
        <v>4</v>
      </c>
      <c r="W53" s="324">
        <v>0</v>
      </c>
      <c r="X53" s="324">
        <v>4</v>
      </c>
      <c r="Y53" s="324">
        <v>4</v>
      </c>
      <c r="Z53" s="324">
        <v>4</v>
      </c>
      <c r="AA53" s="324">
        <v>4</v>
      </c>
      <c r="AB53" s="324">
        <v>0</v>
      </c>
      <c r="AC53" s="414">
        <v>2</v>
      </c>
      <c r="AD53" s="324">
        <v>2</v>
      </c>
      <c r="AE53" s="324">
        <v>2</v>
      </c>
      <c r="AF53" s="324">
        <v>3</v>
      </c>
      <c r="AG53" s="324">
        <v>4</v>
      </c>
      <c r="AH53" s="324">
        <v>4</v>
      </c>
      <c r="AI53" s="1422">
        <f t="shared" si="3"/>
        <v>67</v>
      </c>
      <c r="AJ53" s="1434">
        <f t="shared" si="4"/>
        <v>20</v>
      </c>
      <c r="AK53" s="1586">
        <v>1</v>
      </c>
      <c r="AL53" s="324">
        <v>-3.27</v>
      </c>
    </row>
    <row r="54" spans="1:38" ht="15.75">
      <c r="A54" s="304" t="s">
        <v>960</v>
      </c>
      <c r="B54" s="304" t="s">
        <v>961</v>
      </c>
      <c r="C54" s="1394">
        <v>45203</v>
      </c>
      <c r="D54" s="1402" t="s">
        <v>905</v>
      </c>
      <c r="E54" s="1387" t="s">
        <v>906</v>
      </c>
      <c r="F54" s="1379" t="s">
        <v>883</v>
      </c>
      <c r="G54" s="1380">
        <v>1</v>
      </c>
      <c r="H54" s="298">
        <v>3</v>
      </c>
      <c r="I54" s="298">
        <v>3</v>
      </c>
      <c r="J54" s="298">
        <v>2</v>
      </c>
      <c r="K54" s="298">
        <v>3</v>
      </c>
      <c r="L54" s="298">
        <v>0</v>
      </c>
      <c r="M54" s="298">
        <v>0</v>
      </c>
      <c r="N54" s="298">
        <v>1</v>
      </c>
      <c r="O54" s="298">
        <v>2</v>
      </c>
      <c r="P54" s="298">
        <v>0</v>
      </c>
      <c r="Q54" s="298">
        <v>0</v>
      </c>
      <c r="R54" s="505">
        <v>4</v>
      </c>
      <c r="S54" s="298">
        <v>0</v>
      </c>
      <c r="T54" s="298">
        <v>0</v>
      </c>
      <c r="U54" s="298">
        <v>3</v>
      </c>
      <c r="V54" s="298">
        <v>3</v>
      </c>
      <c r="W54" s="298">
        <v>2</v>
      </c>
      <c r="X54" s="298">
        <v>0</v>
      </c>
      <c r="Y54" s="298">
        <v>0</v>
      </c>
      <c r="Z54" s="298">
        <v>3</v>
      </c>
      <c r="AA54" s="298">
        <v>0</v>
      </c>
      <c r="AB54" s="298">
        <v>0</v>
      </c>
      <c r="AC54" s="298">
        <v>2</v>
      </c>
      <c r="AD54" s="298">
        <v>3</v>
      </c>
      <c r="AE54" s="298">
        <v>3</v>
      </c>
      <c r="AF54" s="298">
        <v>3</v>
      </c>
      <c r="AG54" s="298">
        <v>3</v>
      </c>
      <c r="AH54" s="298">
        <v>3</v>
      </c>
      <c r="AI54" s="297">
        <f t="shared" si="3"/>
        <v>46</v>
      </c>
      <c r="AJ54" s="1433">
        <f t="shared" si="4"/>
        <v>16</v>
      </c>
      <c r="AK54" s="1584">
        <v>1</v>
      </c>
      <c r="AL54" s="62">
        <v>32.82</v>
      </c>
    </row>
    <row r="55" spans="1:38" ht="15.75">
      <c r="A55" s="303" t="s">
        <v>962</v>
      </c>
      <c r="B55" s="1375" t="s">
        <v>502</v>
      </c>
      <c r="C55" s="1408">
        <v>45204</v>
      </c>
      <c r="D55" s="1392" t="s">
        <v>939</v>
      </c>
      <c r="E55" s="1387" t="s">
        <v>906</v>
      </c>
      <c r="F55" s="1379" t="s">
        <v>883</v>
      </c>
      <c r="G55" s="1382">
        <v>0.75</v>
      </c>
      <c r="H55" s="436">
        <v>0</v>
      </c>
      <c r="I55" s="298">
        <v>0</v>
      </c>
      <c r="J55" s="298">
        <v>0</v>
      </c>
      <c r="K55" s="298">
        <v>3</v>
      </c>
      <c r="L55" s="298">
        <v>3</v>
      </c>
      <c r="M55" s="298">
        <v>2</v>
      </c>
      <c r="N55" s="298">
        <v>3</v>
      </c>
      <c r="O55" s="298">
        <v>1</v>
      </c>
      <c r="P55" s="298">
        <v>3</v>
      </c>
      <c r="Q55" s="298">
        <v>4</v>
      </c>
      <c r="R55" s="505">
        <v>0</v>
      </c>
      <c r="S55" s="298">
        <v>0</v>
      </c>
      <c r="T55" s="298">
        <v>0</v>
      </c>
      <c r="U55" s="298">
        <v>3</v>
      </c>
      <c r="V55" s="588">
        <v>3</v>
      </c>
      <c r="W55" s="298">
        <v>1</v>
      </c>
      <c r="X55" s="298">
        <v>3</v>
      </c>
      <c r="Y55" s="298">
        <v>4</v>
      </c>
      <c r="Z55" s="298">
        <v>3</v>
      </c>
      <c r="AA55" s="298">
        <v>0</v>
      </c>
      <c r="AB55" s="298">
        <v>0</v>
      </c>
      <c r="AC55" s="298">
        <v>2</v>
      </c>
      <c r="AD55" s="298">
        <v>0</v>
      </c>
      <c r="AE55" s="298">
        <v>0</v>
      </c>
      <c r="AF55" s="298">
        <v>0</v>
      </c>
      <c r="AG55" s="298">
        <v>3</v>
      </c>
      <c r="AH55" s="298">
        <v>1</v>
      </c>
      <c r="AI55" s="297">
        <f t="shared" si="3"/>
        <v>42</v>
      </c>
      <c r="AJ55" s="1433">
        <f t="shared" si="4"/>
        <v>13</v>
      </c>
      <c r="AK55" s="1584">
        <v>5.5</v>
      </c>
      <c r="AL55" s="62">
        <v>-12.74</v>
      </c>
    </row>
    <row r="56" spans="1:38" ht="15.75">
      <c r="A56" s="304" t="s">
        <v>963</v>
      </c>
      <c r="B56" s="304" t="s">
        <v>964</v>
      </c>
      <c r="C56" s="1385">
        <v>45485</v>
      </c>
      <c r="D56" s="1402" t="s">
        <v>905</v>
      </c>
      <c r="E56" s="1387" t="s">
        <v>906</v>
      </c>
      <c r="F56" s="1379" t="s">
        <v>883</v>
      </c>
      <c r="G56" s="1380">
        <v>1</v>
      </c>
      <c r="H56" s="436">
        <v>3</v>
      </c>
      <c r="I56" s="298">
        <v>3</v>
      </c>
      <c r="J56" s="436">
        <v>3</v>
      </c>
      <c r="K56" s="436">
        <v>3</v>
      </c>
      <c r="L56" s="436">
        <v>0</v>
      </c>
      <c r="M56" s="436">
        <v>0</v>
      </c>
      <c r="N56" s="436">
        <v>0</v>
      </c>
      <c r="O56" s="436">
        <v>1</v>
      </c>
      <c r="P56" s="436">
        <v>0</v>
      </c>
      <c r="Q56" s="436">
        <v>0</v>
      </c>
      <c r="R56" s="551">
        <v>4</v>
      </c>
      <c r="S56" s="436">
        <v>0</v>
      </c>
      <c r="T56" s="436">
        <v>0</v>
      </c>
      <c r="U56" s="436">
        <v>3</v>
      </c>
      <c r="V56" s="436">
        <v>3</v>
      </c>
      <c r="W56" s="436">
        <v>3</v>
      </c>
      <c r="X56" s="436">
        <v>2</v>
      </c>
      <c r="Y56" s="436">
        <v>0</v>
      </c>
      <c r="Z56" s="436">
        <v>3</v>
      </c>
      <c r="AA56" s="436">
        <v>0</v>
      </c>
      <c r="AB56" s="436">
        <v>0</v>
      </c>
      <c r="AC56" s="298">
        <v>2</v>
      </c>
      <c r="AD56" s="436">
        <v>3</v>
      </c>
      <c r="AE56" s="436">
        <v>3</v>
      </c>
      <c r="AF56" s="436">
        <v>3</v>
      </c>
      <c r="AG56" s="436">
        <v>3</v>
      </c>
      <c r="AH56" s="436">
        <v>3</v>
      </c>
      <c r="AI56" s="297">
        <f t="shared" si="3"/>
        <v>48</v>
      </c>
      <c r="AJ56" s="1433">
        <f t="shared" si="4"/>
        <v>16</v>
      </c>
      <c r="AK56" s="1584">
        <v>1</v>
      </c>
      <c r="AL56" s="62">
        <v>109.07</v>
      </c>
    </row>
    <row r="57" spans="1:38" ht="15.75">
      <c r="A57" s="304" t="s">
        <v>965</v>
      </c>
      <c r="B57" s="1389" t="s">
        <v>966</v>
      </c>
      <c r="C57" s="1385">
        <v>45500</v>
      </c>
      <c r="D57" s="1409" t="s">
        <v>939</v>
      </c>
      <c r="E57" s="303" t="s">
        <v>934</v>
      </c>
      <c r="F57" s="1379" t="s">
        <v>883</v>
      </c>
      <c r="G57" s="1382">
        <v>0.75</v>
      </c>
      <c r="H57" s="473">
        <v>0</v>
      </c>
      <c r="I57" s="473">
        <v>0</v>
      </c>
      <c r="J57" s="473">
        <v>0</v>
      </c>
      <c r="K57" s="473">
        <v>3</v>
      </c>
      <c r="L57" s="62">
        <v>3</v>
      </c>
      <c r="M57" s="473">
        <v>3</v>
      </c>
      <c r="N57" s="473">
        <v>4</v>
      </c>
      <c r="O57" s="62">
        <v>4</v>
      </c>
      <c r="P57" s="473">
        <v>2</v>
      </c>
      <c r="Q57" s="473">
        <v>4</v>
      </c>
      <c r="R57" s="552">
        <v>0</v>
      </c>
      <c r="S57" s="473">
        <v>0</v>
      </c>
      <c r="T57" s="473">
        <v>1</v>
      </c>
      <c r="U57" s="473">
        <v>4</v>
      </c>
      <c r="V57" s="62">
        <v>4</v>
      </c>
      <c r="W57" s="62">
        <v>0</v>
      </c>
      <c r="X57" s="62">
        <v>4</v>
      </c>
      <c r="Y57" s="62">
        <v>3</v>
      </c>
      <c r="Z57" s="62">
        <v>4</v>
      </c>
      <c r="AA57" s="62">
        <v>3</v>
      </c>
      <c r="AB57" s="62">
        <v>3</v>
      </c>
      <c r="AC57" s="298">
        <v>1</v>
      </c>
      <c r="AD57" s="62">
        <v>0</v>
      </c>
      <c r="AE57" s="62">
        <v>0</v>
      </c>
      <c r="AF57" s="62">
        <v>3</v>
      </c>
      <c r="AG57" s="62">
        <v>2</v>
      </c>
      <c r="AH57" s="62">
        <v>3</v>
      </c>
      <c r="AI57" s="297">
        <f t="shared" si="3"/>
        <v>58</v>
      </c>
      <c r="AJ57" s="1433">
        <f t="shared" si="4"/>
        <v>17</v>
      </c>
      <c r="AK57" s="1584">
        <v>0</v>
      </c>
      <c r="AL57" s="62">
        <v>77.11</v>
      </c>
    </row>
    <row r="58" spans="1:38" ht="15.75">
      <c r="A58" s="303" t="s">
        <v>967</v>
      </c>
      <c r="B58" s="1375" t="s">
        <v>585</v>
      </c>
      <c r="C58" s="1385">
        <v>45520</v>
      </c>
      <c r="D58" s="1399" t="s">
        <v>901</v>
      </c>
      <c r="E58" s="1387" t="s">
        <v>922</v>
      </c>
      <c r="F58" s="1379" t="s">
        <v>883</v>
      </c>
      <c r="G58" s="1382">
        <v>1</v>
      </c>
      <c r="H58" s="436">
        <v>0</v>
      </c>
      <c r="I58" s="436">
        <v>0</v>
      </c>
      <c r="J58" s="298">
        <v>0</v>
      </c>
      <c r="K58" s="298">
        <v>3</v>
      </c>
      <c r="L58" s="298">
        <v>3</v>
      </c>
      <c r="M58" s="298">
        <v>0</v>
      </c>
      <c r="N58" s="298">
        <v>3</v>
      </c>
      <c r="O58" s="298">
        <v>3</v>
      </c>
      <c r="P58" s="298">
        <v>2</v>
      </c>
      <c r="Q58" s="298">
        <v>0</v>
      </c>
      <c r="R58" s="505">
        <v>0</v>
      </c>
      <c r="S58" s="298">
        <v>0</v>
      </c>
      <c r="T58" s="298">
        <v>2</v>
      </c>
      <c r="U58" s="298">
        <v>3</v>
      </c>
      <c r="V58" s="298">
        <v>3</v>
      </c>
      <c r="W58" s="298">
        <v>0</v>
      </c>
      <c r="X58" s="298">
        <v>3</v>
      </c>
      <c r="Y58" s="298">
        <v>3</v>
      </c>
      <c r="Z58" s="298">
        <v>3</v>
      </c>
      <c r="AA58" s="298">
        <v>0</v>
      </c>
      <c r="AB58" s="298">
        <v>0</v>
      </c>
      <c r="AC58" s="298">
        <v>0</v>
      </c>
      <c r="AD58" s="298">
        <v>0</v>
      </c>
      <c r="AE58" s="298">
        <v>0</v>
      </c>
      <c r="AF58" s="298">
        <v>0</v>
      </c>
      <c r="AG58" s="588">
        <v>0</v>
      </c>
      <c r="AH58" s="298">
        <v>0</v>
      </c>
      <c r="AI58" s="297">
        <f t="shared" si="3"/>
        <v>31</v>
      </c>
      <c r="AJ58" s="1433">
        <f t="shared" si="4"/>
        <v>11</v>
      </c>
      <c r="AK58" s="1587">
        <v>3</v>
      </c>
      <c r="AL58" s="1505">
        <v>3</v>
      </c>
    </row>
    <row r="59" spans="1:38" ht="15.75">
      <c r="A59" s="303" t="s">
        <v>968</v>
      </c>
      <c r="B59" s="1375" t="s">
        <v>969</v>
      </c>
      <c r="C59" s="1376">
        <v>43949</v>
      </c>
      <c r="D59" s="1395" t="s">
        <v>881</v>
      </c>
      <c r="E59" s="1378" t="s">
        <v>882</v>
      </c>
      <c r="F59" s="1379" t="s">
        <v>883</v>
      </c>
      <c r="G59" s="1382">
        <v>1</v>
      </c>
      <c r="H59" s="298">
        <v>0</v>
      </c>
      <c r="I59" s="298">
        <v>0</v>
      </c>
      <c r="J59" s="298">
        <v>0</v>
      </c>
      <c r="K59" s="298">
        <v>4</v>
      </c>
      <c r="L59" s="298">
        <v>4</v>
      </c>
      <c r="M59" s="298">
        <v>2</v>
      </c>
      <c r="N59" s="298">
        <v>3</v>
      </c>
      <c r="O59" s="298">
        <v>2</v>
      </c>
      <c r="P59" s="298">
        <v>3</v>
      </c>
      <c r="Q59" s="298">
        <v>2</v>
      </c>
      <c r="R59" s="298">
        <v>0</v>
      </c>
      <c r="S59" s="298">
        <v>0</v>
      </c>
      <c r="T59" s="298">
        <v>3</v>
      </c>
      <c r="U59" s="298">
        <v>3</v>
      </c>
      <c r="V59" s="298">
        <v>2</v>
      </c>
      <c r="W59" s="298">
        <v>0</v>
      </c>
      <c r="X59" s="298">
        <v>3</v>
      </c>
      <c r="Y59" s="298">
        <v>3</v>
      </c>
      <c r="Z59" s="298">
        <v>3</v>
      </c>
      <c r="AA59" s="298">
        <v>2</v>
      </c>
      <c r="AB59" s="298">
        <v>1</v>
      </c>
      <c r="AC59" s="298">
        <v>2</v>
      </c>
      <c r="AD59" s="298">
        <v>0</v>
      </c>
      <c r="AE59" s="298">
        <v>0</v>
      </c>
      <c r="AF59" s="298">
        <v>0</v>
      </c>
      <c r="AG59" s="298">
        <v>0</v>
      </c>
      <c r="AH59" s="298">
        <v>0</v>
      </c>
      <c r="AI59" s="297">
        <f t="shared" si="3"/>
        <v>42</v>
      </c>
      <c r="AJ59" s="1433">
        <f t="shared" si="4"/>
        <v>15</v>
      </c>
      <c r="AK59" s="1584">
        <v>0</v>
      </c>
      <c r="AL59" s="62">
        <v>0</v>
      </c>
    </row>
    <row r="60" spans="1:38" ht="15.75">
      <c r="A60" s="304" t="s">
        <v>970</v>
      </c>
      <c r="B60" s="304" t="s">
        <v>971</v>
      </c>
      <c r="C60" s="1385">
        <v>45534</v>
      </c>
      <c r="D60" s="1410" t="s">
        <v>939</v>
      </c>
      <c r="E60" s="1387" t="s">
        <v>906</v>
      </c>
      <c r="F60" s="1379" t="s">
        <v>883</v>
      </c>
      <c r="G60" s="1382">
        <v>0.75</v>
      </c>
      <c r="H60" s="551">
        <v>3</v>
      </c>
      <c r="I60" s="301">
        <v>3</v>
      </c>
      <c r="J60" s="301">
        <v>1</v>
      </c>
      <c r="K60" s="301">
        <v>3</v>
      </c>
      <c r="L60" s="301">
        <v>0</v>
      </c>
      <c r="M60" s="301">
        <v>1</v>
      </c>
      <c r="N60" s="301">
        <v>0</v>
      </c>
      <c r="O60" s="301">
        <v>2</v>
      </c>
      <c r="P60" s="301">
        <v>0</v>
      </c>
      <c r="Q60" s="301">
        <v>0</v>
      </c>
      <c r="R60" s="301">
        <v>4</v>
      </c>
      <c r="S60" s="301">
        <v>0</v>
      </c>
      <c r="T60" s="301">
        <v>0</v>
      </c>
      <c r="U60" s="301">
        <v>3</v>
      </c>
      <c r="V60" s="301">
        <v>3</v>
      </c>
      <c r="W60" s="301">
        <v>1</v>
      </c>
      <c r="X60" s="301">
        <v>2</v>
      </c>
      <c r="Y60" s="301">
        <v>0</v>
      </c>
      <c r="Z60" s="301">
        <v>3</v>
      </c>
      <c r="AA60" s="301">
        <v>0</v>
      </c>
      <c r="AB60" s="301">
        <v>0</v>
      </c>
      <c r="AC60" s="298">
        <v>1</v>
      </c>
      <c r="AD60" s="301">
        <v>3</v>
      </c>
      <c r="AE60" s="301">
        <v>3</v>
      </c>
      <c r="AF60" s="301">
        <v>3</v>
      </c>
      <c r="AG60" s="301">
        <v>3</v>
      </c>
      <c r="AH60" s="417">
        <v>3</v>
      </c>
      <c r="AI60" s="297">
        <f t="shared" si="3"/>
        <v>45</v>
      </c>
      <c r="AJ60" s="1433">
        <f t="shared" si="4"/>
        <v>14</v>
      </c>
      <c r="AK60" s="1584">
        <v>4.5</v>
      </c>
      <c r="AL60" s="62">
        <v>15.56</v>
      </c>
    </row>
    <row r="61" spans="1:38" ht="15.75">
      <c r="A61" s="304" t="s">
        <v>972</v>
      </c>
      <c r="B61" s="304" t="s">
        <v>973</v>
      </c>
      <c r="C61" s="1385">
        <v>45547</v>
      </c>
      <c r="D61" s="1402" t="s">
        <v>905</v>
      </c>
      <c r="E61" s="1387" t="s">
        <v>906</v>
      </c>
      <c r="F61" s="1379" t="s">
        <v>883</v>
      </c>
      <c r="G61" s="1382">
        <v>1</v>
      </c>
      <c r="H61" s="1411">
        <v>3</v>
      </c>
      <c r="I61" s="1411">
        <v>3</v>
      </c>
      <c r="J61" s="1412">
        <v>3</v>
      </c>
      <c r="K61" s="1412">
        <v>3</v>
      </c>
      <c r="L61" s="1412">
        <v>3</v>
      </c>
      <c r="M61" s="1412">
        <v>1</v>
      </c>
      <c r="N61" s="1412">
        <v>0</v>
      </c>
      <c r="O61" s="1372">
        <v>3</v>
      </c>
      <c r="P61" s="1372">
        <v>0</v>
      </c>
      <c r="Q61" s="1372">
        <v>0</v>
      </c>
      <c r="R61" s="1372">
        <v>4</v>
      </c>
      <c r="S61" s="1372">
        <v>0</v>
      </c>
      <c r="T61" s="1372">
        <v>0</v>
      </c>
      <c r="U61" s="1372">
        <v>3</v>
      </c>
      <c r="V61" s="324">
        <v>3</v>
      </c>
      <c r="W61" s="1372">
        <v>3</v>
      </c>
      <c r="X61" s="1372">
        <v>2</v>
      </c>
      <c r="Y61" s="1372">
        <v>0</v>
      </c>
      <c r="Z61" s="1372">
        <v>3</v>
      </c>
      <c r="AA61" s="1372">
        <v>0</v>
      </c>
      <c r="AB61" s="1372">
        <v>0</v>
      </c>
      <c r="AC61" s="1372">
        <v>2</v>
      </c>
      <c r="AD61" s="301">
        <v>3</v>
      </c>
      <c r="AE61" s="301">
        <v>3</v>
      </c>
      <c r="AF61" s="301">
        <v>3</v>
      </c>
      <c r="AG61" s="301">
        <v>3</v>
      </c>
      <c r="AH61" s="417">
        <v>3</v>
      </c>
      <c r="AI61" s="297">
        <f t="shared" si="3"/>
        <v>54</v>
      </c>
      <c r="AJ61" s="1433">
        <f t="shared" si="4"/>
        <v>18</v>
      </c>
      <c r="AK61" s="1584">
        <v>0</v>
      </c>
      <c r="AL61" s="62">
        <v>19.55</v>
      </c>
    </row>
    <row r="62" spans="1:38" ht="15.75">
      <c r="A62" s="1413" t="s">
        <v>974</v>
      </c>
      <c r="B62" s="1413" t="s">
        <v>975</v>
      </c>
      <c r="C62" s="1414">
        <v>45558</v>
      </c>
      <c r="D62" s="1393" t="s">
        <v>901</v>
      </c>
      <c r="E62" s="1387" t="s">
        <v>922</v>
      </c>
      <c r="F62" s="1379" t="s">
        <v>883</v>
      </c>
      <c r="G62" s="1432">
        <v>1</v>
      </c>
      <c r="H62" s="1411">
        <v>0</v>
      </c>
      <c r="I62" s="1411">
        <v>0</v>
      </c>
      <c r="J62" s="1412">
        <v>0</v>
      </c>
      <c r="K62" s="1412">
        <v>3</v>
      </c>
      <c r="L62" s="1412">
        <v>3</v>
      </c>
      <c r="M62" s="1412">
        <v>0</v>
      </c>
      <c r="N62" s="1412">
        <v>3</v>
      </c>
      <c r="O62" s="1372">
        <v>1</v>
      </c>
      <c r="P62" s="1372">
        <v>2</v>
      </c>
      <c r="Q62" s="1372">
        <v>2</v>
      </c>
      <c r="R62" s="1372">
        <v>0</v>
      </c>
      <c r="S62" s="1372">
        <v>0</v>
      </c>
      <c r="T62" s="1372">
        <v>2</v>
      </c>
      <c r="U62" s="1372">
        <v>3</v>
      </c>
      <c r="V62" s="324">
        <v>3</v>
      </c>
      <c r="W62" s="1372">
        <v>3</v>
      </c>
      <c r="X62" s="1372">
        <v>3</v>
      </c>
      <c r="Y62" s="1372">
        <v>0</v>
      </c>
      <c r="Z62" s="1372">
        <v>3</v>
      </c>
      <c r="AA62" s="1372">
        <v>0</v>
      </c>
      <c r="AB62" s="1372">
        <v>0</v>
      </c>
      <c r="AC62" s="1372">
        <v>0</v>
      </c>
      <c r="AD62" s="1372">
        <v>0</v>
      </c>
      <c r="AE62" s="1436">
        <v>0</v>
      </c>
      <c r="AF62" s="623">
        <v>0</v>
      </c>
      <c r="AG62" s="588">
        <v>2</v>
      </c>
      <c r="AH62" s="298">
        <v>0</v>
      </c>
      <c r="AI62" s="297">
        <f t="shared" si="3"/>
        <v>33</v>
      </c>
      <c r="AJ62" s="1433">
        <f t="shared" si="4"/>
        <v>12</v>
      </c>
      <c r="AK62" s="1587">
        <v>0</v>
      </c>
      <c r="AL62" s="1505">
        <v>0</v>
      </c>
    </row>
    <row r="63" spans="1:38" ht="15.75">
      <c r="A63" s="1413" t="s">
        <v>976</v>
      </c>
      <c r="B63" s="1413" t="s">
        <v>533</v>
      </c>
      <c r="C63" s="1414">
        <v>45568</v>
      </c>
      <c r="D63" s="1393" t="s">
        <v>901</v>
      </c>
      <c r="E63" s="1424" t="s">
        <v>902</v>
      </c>
      <c r="F63" s="1431" t="s">
        <v>883</v>
      </c>
      <c r="G63" s="1415">
        <v>1</v>
      </c>
      <c r="H63" s="1411">
        <v>0</v>
      </c>
      <c r="I63" s="1411">
        <v>0</v>
      </c>
      <c r="J63" s="1412">
        <v>0</v>
      </c>
      <c r="K63" s="1412">
        <v>3</v>
      </c>
      <c r="L63" s="1412">
        <v>3</v>
      </c>
      <c r="M63" s="1412">
        <v>0</v>
      </c>
      <c r="N63" s="1412">
        <v>3</v>
      </c>
      <c r="O63" s="1372">
        <v>1</v>
      </c>
      <c r="P63" s="1372">
        <v>2</v>
      </c>
      <c r="Q63" s="1372">
        <v>0</v>
      </c>
      <c r="R63" s="1372">
        <v>0</v>
      </c>
      <c r="S63" s="1372">
        <v>0</v>
      </c>
      <c r="T63" s="1372">
        <v>2</v>
      </c>
      <c r="U63" s="1372">
        <v>3</v>
      </c>
      <c r="V63" s="324">
        <v>3</v>
      </c>
      <c r="W63" s="1372">
        <v>0</v>
      </c>
      <c r="X63" s="1372">
        <v>0</v>
      </c>
      <c r="Y63" s="1372">
        <v>0</v>
      </c>
      <c r="Z63" s="1372">
        <v>3</v>
      </c>
      <c r="AA63" s="1372">
        <v>0</v>
      </c>
      <c r="AB63" s="1372">
        <v>0</v>
      </c>
      <c r="AC63" s="1372">
        <v>0</v>
      </c>
      <c r="AD63" s="1372">
        <v>0</v>
      </c>
      <c r="AE63" s="1436">
        <v>0</v>
      </c>
      <c r="AF63" s="623">
        <v>0</v>
      </c>
      <c r="AG63" s="298">
        <v>0</v>
      </c>
      <c r="AH63" s="505">
        <v>0</v>
      </c>
      <c r="AI63" s="297">
        <f t="shared" si="3"/>
        <v>23</v>
      </c>
      <c r="AJ63" s="1433">
        <f t="shared" si="4"/>
        <v>8</v>
      </c>
      <c r="AK63" s="1587">
        <v>0</v>
      </c>
      <c r="AL63" s="1505">
        <v>0</v>
      </c>
    </row>
    <row r="64" spans="1:38" ht="15.75">
      <c r="A64" s="1427" t="s">
        <v>977</v>
      </c>
      <c r="B64" s="1427" t="s">
        <v>592</v>
      </c>
      <c r="C64" s="1428">
        <v>45922</v>
      </c>
      <c r="D64" s="1393" t="s">
        <v>901</v>
      </c>
      <c r="E64" s="1424" t="s">
        <v>902</v>
      </c>
      <c r="F64" s="1431" t="s">
        <v>883</v>
      </c>
      <c r="G64" s="1415">
        <v>1</v>
      </c>
      <c r="H64" s="1411"/>
      <c r="I64" s="1411"/>
      <c r="J64" s="1412"/>
      <c r="K64" s="1412"/>
      <c r="L64" s="1412"/>
      <c r="M64" s="1412"/>
      <c r="N64" s="1412"/>
      <c r="O64" s="1372"/>
      <c r="P64" s="1372"/>
      <c r="Q64" s="1372"/>
      <c r="R64" s="1372"/>
      <c r="S64" s="1372"/>
      <c r="T64" s="1372"/>
      <c r="U64" s="1372"/>
      <c r="V64" s="324"/>
      <c r="W64" s="1372"/>
      <c r="X64" s="1372"/>
      <c r="Y64" s="1372"/>
      <c r="Z64" s="1372"/>
      <c r="AA64" s="1372"/>
      <c r="AB64" s="1372"/>
      <c r="AC64" s="1372"/>
      <c r="AD64" s="1372"/>
      <c r="AE64" s="1436"/>
      <c r="AF64" s="623"/>
      <c r="AG64" s="298"/>
      <c r="AH64" s="505"/>
      <c r="AI64" s="297">
        <f t="shared" si="3"/>
        <v>0</v>
      </c>
      <c r="AJ64" s="1433">
        <f t="shared" si="4"/>
        <v>0</v>
      </c>
      <c r="AK64" s="1587"/>
      <c r="AL64" s="1505"/>
    </row>
    <row r="65" spans="1:38" ht="15.75">
      <c r="A65" s="1427" t="s">
        <v>978</v>
      </c>
      <c r="B65" s="1429" t="s">
        <v>593</v>
      </c>
      <c r="C65" s="1428">
        <v>45925</v>
      </c>
      <c r="D65" s="1393" t="s">
        <v>901</v>
      </c>
      <c r="E65" s="1424" t="s">
        <v>902</v>
      </c>
      <c r="F65" s="1431" t="s">
        <v>883</v>
      </c>
      <c r="G65" s="1415">
        <v>1</v>
      </c>
      <c r="H65" s="1411">
        <v>2</v>
      </c>
      <c r="I65" s="1411">
        <v>2</v>
      </c>
      <c r="J65" s="1412">
        <v>3</v>
      </c>
      <c r="K65" s="1412">
        <v>3</v>
      </c>
      <c r="L65" s="1412">
        <v>2</v>
      </c>
      <c r="M65" s="1412">
        <v>0</v>
      </c>
      <c r="N65" s="1412">
        <v>0</v>
      </c>
      <c r="O65" s="1372">
        <v>2</v>
      </c>
      <c r="P65" s="1372">
        <v>0</v>
      </c>
      <c r="Q65" s="1372">
        <v>0</v>
      </c>
      <c r="R65" s="1372">
        <v>3</v>
      </c>
      <c r="S65" s="1372">
        <v>0</v>
      </c>
      <c r="T65" s="1372">
        <v>0</v>
      </c>
      <c r="U65" s="1372">
        <v>1</v>
      </c>
      <c r="V65" s="324">
        <v>0</v>
      </c>
      <c r="W65" s="1372">
        <v>0</v>
      </c>
      <c r="X65" s="1372">
        <v>0</v>
      </c>
      <c r="Y65" s="1372">
        <v>0</v>
      </c>
      <c r="Z65" s="1372">
        <v>3</v>
      </c>
      <c r="AA65" s="1372">
        <v>0</v>
      </c>
      <c r="AB65" s="1372">
        <v>0</v>
      </c>
      <c r="AC65" s="1372">
        <v>0</v>
      </c>
      <c r="AD65" s="1372">
        <v>2</v>
      </c>
      <c r="AE65" s="1436">
        <v>2</v>
      </c>
      <c r="AF65" s="623">
        <v>2</v>
      </c>
      <c r="AG65" s="298">
        <v>3</v>
      </c>
      <c r="AH65" s="505">
        <v>0</v>
      </c>
      <c r="AI65" s="297">
        <f t="shared" si="3"/>
        <v>30</v>
      </c>
      <c r="AJ65" s="1433">
        <f t="shared" si="4"/>
        <v>12</v>
      </c>
      <c r="AK65" s="1587">
        <v>0</v>
      </c>
      <c r="AL65" s="1505">
        <v>0</v>
      </c>
    </row>
    <row r="66" spans="1:38" ht="15.75">
      <c r="A66" s="1427" t="s">
        <v>898</v>
      </c>
      <c r="B66" s="1427" t="s">
        <v>979</v>
      </c>
      <c r="C66" s="1428">
        <v>45856</v>
      </c>
      <c r="D66" s="1632" t="s">
        <v>939</v>
      </c>
      <c r="E66" s="1387" t="s">
        <v>906</v>
      </c>
      <c r="F66" s="1431" t="s">
        <v>883</v>
      </c>
      <c r="G66" s="1415">
        <v>0.75</v>
      </c>
      <c r="H66" s="1411">
        <v>0</v>
      </c>
      <c r="I66" s="1411">
        <v>0</v>
      </c>
      <c r="J66" s="1412">
        <v>0</v>
      </c>
      <c r="K66" s="1412">
        <v>3</v>
      </c>
      <c r="L66" s="1412">
        <v>3</v>
      </c>
      <c r="M66" s="1412">
        <v>2</v>
      </c>
      <c r="N66" s="1412">
        <v>2</v>
      </c>
      <c r="O66" s="1372">
        <v>3</v>
      </c>
      <c r="P66" s="1372">
        <v>0</v>
      </c>
      <c r="Q66" s="1372">
        <v>1</v>
      </c>
      <c r="R66" s="1372">
        <v>0</v>
      </c>
      <c r="S66" s="1372">
        <v>0</v>
      </c>
      <c r="T66" s="1372">
        <v>0</v>
      </c>
      <c r="U66" s="1372">
        <v>3</v>
      </c>
      <c r="V66" s="324">
        <v>0</v>
      </c>
      <c r="W66" s="1372">
        <v>0</v>
      </c>
      <c r="X66" s="1372">
        <v>2</v>
      </c>
      <c r="Y66" s="1372">
        <v>2</v>
      </c>
      <c r="Z66" s="1372">
        <v>3</v>
      </c>
      <c r="AA66" s="1372">
        <v>0</v>
      </c>
      <c r="AB66" s="1372">
        <v>0</v>
      </c>
      <c r="AC66" s="1372">
        <v>0</v>
      </c>
      <c r="AD66" s="1372">
        <v>0</v>
      </c>
      <c r="AE66" s="1436">
        <v>0</v>
      </c>
      <c r="AF66" s="623">
        <v>0</v>
      </c>
      <c r="AG66" s="298">
        <v>0</v>
      </c>
      <c r="AH66" s="505">
        <v>0</v>
      </c>
      <c r="AI66" s="297">
        <f t="shared" si="3"/>
        <v>24</v>
      </c>
      <c r="AJ66" s="1433">
        <f t="shared" si="4"/>
        <v>9</v>
      </c>
      <c r="AK66" s="1587">
        <v>0</v>
      </c>
      <c r="AL66" s="1505">
        <v>35.090000000000003</v>
      </c>
    </row>
    <row r="67" spans="1:38" ht="15.75">
      <c r="A67" s="1429" t="s">
        <v>980</v>
      </c>
      <c r="B67" s="1430" t="s">
        <v>594</v>
      </c>
      <c r="C67" s="1428">
        <v>45884</v>
      </c>
      <c r="D67" s="1393" t="s">
        <v>901</v>
      </c>
      <c r="E67" s="1387" t="s">
        <v>922</v>
      </c>
      <c r="F67" s="1431" t="s">
        <v>883</v>
      </c>
      <c r="G67" s="1415">
        <v>1</v>
      </c>
      <c r="H67" s="1411">
        <v>0</v>
      </c>
      <c r="I67" s="1411">
        <v>0</v>
      </c>
      <c r="J67" s="1412">
        <v>0</v>
      </c>
      <c r="K67" s="1412">
        <v>3</v>
      </c>
      <c r="L67" s="1412">
        <v>3</v>
      </c>
      <c r="M67" s="1412">
        <v>2</v>
      </c>
      <c r="N67" s="1412">
        <v>2</v>
      </c>
      <c r="O67" s="1372">
        <v>3</v>
      </c>
      <c r="P67" s="1372">
        <v>1</v>
      </c>
      <c r="Q67" s="1372">
        <v>1</v>
      </c>
      <c r="R67" s="1372">
        <v>0</v>
      </c>
      <c r="S67" s="1372">
        <v>0</v>
      </c>
      <c r="T67" s="1372">
        <v>0</v>
      </c>
      <c r="U67" s="1372">
        <v>2</v>
      </c>
      <c r="V67" s="324">
        <v>0</v>
      </c>
      <c r="W67" s="1372">
        <v>0</v>
      </c>
      <c r="X67" s="1372">
        <v>2</v>
      </c>
      <c r="Y67" s="1372">
        <v>2</v>
      </c>
      <c r="Z67" s="1372">
        <v>2</v>
      </c>
      <c r="AA67" s="1372">
        <v>0</v>
      </c>
      <c r="AB67" s="1372">
        <v>0</v>
      </c>
      <c r="AC67" s="1372">
        <v>0</v>
      </c>
      <c r="AD67" s="1372">
        <v>0</v>
      </c>
      <c r="AE67" s="1436">
        <v>0</v>
      </c>
      <c r="AF67" s="623">
        <v>0</v>
      </c>
      <c r="AG67" s="298">
        <v>0</v>
      </c>
      <c r="AH67" s="505">
        <v>0</v>
      </c>
      <c r="AI67" s="297">
        <f t="shared" si="3"/>
        <v>23</v>
      </c>
      <c r="AJ67" s="1433">
        <f t="shared" si="4"/>
        <v>9</v>
      </c>
      <c r="AK67" s="1587">
        <v>0</v>
      </c>
      <c r="AL67" s="1505">
        <v>0</v>
      </c>
    </row>
    <row r="68" spans="1:38" ht="15.75">
      <c r="A68" s="1427" t="s">
        <v>981</v>
      </c>
      <c r="B68" s="1427" t="s">
        <v>982</v>
      </c>
      <c r="C68" s="1428">
        <v>45891</v>
      </c>
      <c r="D68" s="1410" t="s">
        <v>939</v>
      </c>
      <c r="E68" s="1387" t="s">
        <v>906</v>
      </c>
      <c r="F68" s="1431" t="s">
        <v>883</v>
      </c>
      <c r="G68" s="1415">
        <v>0.75</v>
      </c>
      <c r="H68" s="1411">
        <v>0</v>
      </c>
      <c r="I68" s="1411">
        <v>0</v>
      </c>
      <c r="J68" s="1412">
        <v>0</v>
      </c>
      <c r="K68" s="1412">
        <v>3</v>
      </c>
      <c r="L68" s="1412">
        <v>3</v>
      </c>
      <c r="M68" s="1412">
        <v>3</v>
      </c>
      <c r="N68" s="1412">
        <v>3</v>
      </c>
      <c r="O68" s="1372">
        <v>3</v>
      </c>
      <c r="P68" s="1372">
        <v>2</v>
      </c>
      <c r="Q68" s="1372">
        <v>0</v>
      </c>
      <c r="R68" s="1372">
        <v>0</v>
      </c>
      <c r="S68" s="1372">
        <v>0</v>
      </c>
      <c r="T68" s="1372">
        <v>0</v>
      </c>
      <c r="U68" s="1372">
        <v>3</v>
      </c>
      <c r="V68" s="324">
        <v>4</v>
      </c>
      <c r="W68" s="1372">
        <v>0</v>
      </c>
      <c r="X68" s="1372">
        <v>3</v>
      </c>
      <c r="Y68" s="1372">
        <v>2</v>
      </c>
      <c r="Z68" s="1372">
        <v>3</v>
      </c>
      <c r="AA68" s="1372">
        <v>0</v>
      </c>
      <c r="AB68" s="1372">
        <v>0</v>
      </c>
      <c r="AC68" s="1372">
        <v>0</v>
      </c>
      <c r="AD68" s="1372">
        <v>0</v>
      </c>
      <c r="AE68" s="1507">
        <v>0</v>
      </c>
      <c r="AF68" s="623">
        <v>1</v>
      </c>
      <c r="AG68" s="298">
        <v>0</v>
      </c>
      <c r="AH68" s="505">
        <v>0</v>
      </c>
      <c r="AI68" s="297">
        <f t="shared" si="3"/>
        <v>33</v>
      </c>
      <c r="AJ68" s="1433">
        <f t="shared" si="4"/>
        <v>11</v>
      </c>
      <c r="AK68" s="1584">
        <v>0</v>
      </c>
      <c r="AL68" s="62">
        <v>58.22</v>
      </c>
    </row>
    <row r="69" spans="1:38" ht="15">
      <c r="A69" t="s">
        <v>983</v>
      </c>
      <c r="B69" t="s">
        <v>984</v>
      </c>
      <c r="F69" t="s">
        <v>985</v>
      </c>
      <c r="G69" s="265">
        <f>SUM(G8:G68)</f>
        <v>57.75</v>
      </c>
      <c r="H69" s="1416"/>
      <c r="I69" s="1416"/>
      <c r="J69" s="1416"/>
      <c r="K69" s="1416"/>
      <c r="L69" s="1416"/>
      <c r="M69" s="1416"/>
      <c r="N69" s="1416"/>
      <c r="O69" s="1417"/>
      <c r="P69" s="1417"/>
      <c r="Q69" s="1417"/>
      <c r="R69" s="1417"/>
      <c r="S69" s="1417"/>
      <c r="T69" s="1417"/>
      <c r="U69" s="1417"/>
      <c r="V69" s="411"/>
      <c r="W69" s="1417"/>
      <c r="X69" s="1417"/>
      <c r="Y69" s="1417"/>
      <c r="Z69" s="1417"/>
      <c r="AA69" s="1417"/>
      <c r="AB69" s="1417"/>
      <c r="AC69" s="1417"/>
      <c r="AD69" s="1417"/>
      <c r="AE69" s="1437"/>
      <c r="AF69" s="986"/>
      <c r="AG69" s="323"/>
      <c r="AH69" s="323"/>
    </row>
    <row r="70" spans="1:38" ht="15.75">
      <c r="A70" s="49" t="s">
        <v>986</v>
      </c>
      <c r="B70" s="49" t="s">
        <v>987</v>
      </c>
      <c r="C70" s="1458">
        <v>46177</v>
      </c>
      <c r="D70" s="1410" t="s">
        <v>939</v>
      </c>
      <c r="E70" s="49" t="s">
        <v>906</v>
      </c>
      <c r="F70" s="1379" t="s">
        <v>883</v>
      </c>
      <c r="G70" s="1584">
        <v>0.75</v>
      </c>
      <c r="H70" s="1411">
        <v>0</v>
      </c>
      <c r="I70" s="1411">
        <v>0</v>
      </c>
      <c r="J70" s="1412">
        <v>0</v>
      </c>
      <c r="K70" s="62">
        <v>1</v>
      </c>
      <c r="L70" s="62">
        <v>0</v>
      </c>
      <c r="M70" s="62">
        <v>0</v>
      </c>
      <c r="N70" s="62">
        <v>0</v>
      </c>
      <c r="O70" s="62">
        <v>1</v>
      </c>
      <c r="P70" s="62">
        <v>0</v>
      </c>
      <c r="Q70" s="1372">
        <v>0</v>
      </c>
      <c r="R70" s="1372">
        <v>0</v>
      </c>
      <c r="S70" s="1372">
        <v>0</v>
      </c>
      <c r="T70" s="1372">
        <v>0</v>
      </c>
      <c r="U70" s="62">
        <v>2</v>
      </c>
      <c r="V70" s="62">
        <v>2</v>
      </c>
      <c r="W70" s="62">
        <v>0</v>
      </c>
      <c r="X70" s="62">
        <v>0</v>
      </c>
      <c r="Y70" s="62">
        <v>0</v>
      </c>
      <c r="Z70" s="62">
        <v>2</v>
      </c>
      <c r="AA70" s="1372">
        <v>0</v>
      </c>
      <c r="AB70" s="1372">
        <v>0</v>
      </c>
      <c r="AC70" s="1372">
        <v>0</v>
      </c>
      <c r="AD70" s="1372">
        <v>0</v>
      </c>
      <c r="AE70" s="1507">
        <v>0</v>
      </c>
      <c r="AF70" s="62">
        <v>0</v>
      </c>
      <c r="AG70" s="62">
        <v>0</v>
      </c>
      <c r="AH70" s="62">
        <v>0</v>
      </c>
      <c r="AI70" s="297">
        <f>SUM(H70:AH70)</f>
        <v>8</v>
      </c>
      <c r="AJ70" s="1433">
        <f>COUNTIF(H70:AH70,"&gt;=2")</f>
        <v>3</v>
      </c>
      <c r="AK70" s="62">
        <v>0</v>
      </c>
      <c r="AL70" s="62">
        <v>0</v>
      </c>
    </row>
    <row r="71" spans="1:38" ht="15.75">
      <c r="A71" s="49" t="s">
        <v>988</v>
      </c>
      <c r="B71" s="49" t="s">
        <v>989</v>
      </c>
      <c r="C71" s="1458">
        <v>46167</v>
      </c>
      <c r="D71" s="1410" t="s">
        <v>939</v>
      </c>
      <c r="E71" s="49" t="s">
        <v>906</v>
      </c>
      <c r="F71" s="1379" t="s">
        <v>883</v>
      </c>
      <c r="G71" s="1584">
        <v>0.75</v>
      </c>
      <c r="H71" s="1411">
        <v>0</v>
      </c>
      <c r="I71" s="1411">
        <v>0</v>
      </c>
      <c r="J71" s="1412">
        <v>0</v>
      </c>
      <c r="K71" s="62">
        <v>1</v>
      </c>
      <c r="L71" s="62">
        <v>0</v>
      </c>
      <c r="M71" s="62">
        <v>0</v>
      </c>
      <c r="N71" s="62">
        <v>0</v>
      </c>
      <c r="O71" s="62">
        <v>1</v>
      </c>
      <c r="P71" s="62">
        <v>0</v>
      </c>
      <c r="Q71" s="1372">
        <v>0</v>
      </c>
      <c r="R71" s="1372">
        <v>0</v>
      </c>
      <c r="S71" s="1372">
        <v>0</v>
      </c>
      <c r="T71" s="1372">
        <v>0</v>
      </c>
      <c r="U71" s="62">
        <v>2</v>
      </c>
      <c r="V71" s="62">
        <v>2</v>
      </c>
      <c r="W71" s="62">
        <v>0</v>
      </c>
      <c r="X71" s="62">
        <v>0</v>
      </c>
      <c r="Y71" s="62">
        <v>0</v>
      </c>
      <c r="Z71" s="62">
        <v>2</v>
      </c>
      <c r="AA71" s="1372">
        <v>0</v>
      </c>
      <c r="AB71" s="1372">
        <v>0</v>
      </c>
      <c r="AC71" s="1372">
        <v>0</v>
      </c>
      <c r="AD71" s="1372">
        <v>0</v>
      </c>
      <c r="AE71" s="1507">
        <v>0</v>
      </c>
      <c r="AF71" s="62">
        <v>0</v>
      </c>
      <c r="AG71" s="62">
        <v>0</v>
      </c>
      <c r="AH71" s="62">
        <v>0</v>
      </c>
      <c r="AI71" s="297">
        <f>SUM(H71:AH71)</f>
        <v>8</v>
      </c>
      <c r="AJ71" s="1433">
        <f>COUNTIF(H71:AH71,"&gt;=2")</f>
        <v>3</v>
      </c>
      <c r="AK71" s="62">
        <v>1</v>
      </c>
      <c r="AL71" s="62">
        <v>0</v>
      </c>
    </row>
    <row r="72" spans="1:38" ht="15.75">
      <c r="A72" s="49" t="s">
        <v>990</v>
      </c>
      <c r="B72" s="49" t="s">
        <v>991</v>
      </c>
      <c r="C72" s="1458">
        <v>46164</v>
      </c>
      <c r="D72" s="1410" t="s">
        <v>939</v>
      </c>
      <c r="E72" s="49" t="s">
        <v>934</v>
      </c>
      <c r="F72" s="1379" t="s">
        <v>883</v>
      </c>
      <c r="G72" s="1584">
        <v>0.75</v>
      </c>
      <c r="H72" s="1411">
        <v>0</v>
      </c>
      <c r="I72" s="1411">
        <v>0</v>
      </c>
      <c r="J72" s="1412">
        <v>0</v>
      </c>
      <c r="K72" s="62">
        <v>2</v>
      </c>
      <c r="L72" s="62">
        <v>2</v>
      </c>
      <c r="M72" s="62">
        <v>2</v>
      </c>
      <c r="N72" s="62">
        <v>2</v>
      </c>
      <c r="O72" s="62">
        <v>1</v>
      </c>
      <c r="P72" s="62">
        <v>0</v>
      </c>
      <c r="Q72" s="1372">
        <v>0</v>
      </c>
      <c r="R72" s="1372">
        <v>0</v>
      </c>
      <c r="S72" s="1372">
        <v>0</v>
      </c>
      <c r="T72" s="1372">
        <v>0</v>
      </c>
      <c r="U72" s="62">
        <v>2</v>
      </c>
      <c r="V72" s="62">
        <v>2</v>
      </c>
      <c r="W72" s="62">
        <v>0</v>
      </c>
      <c r="X72" s="62">
        <v>0</v>
      </c>
      <c r="Y72" s="62">
        <v>0</v>
      </c>
      <c r="Z72" s="62">
        <v>2</v>
      </c>
      <c r="AA72" s="1372">
        <v>0</v>
      </c>
      <c r="AB72" s="1372">
        <v>0</v>
      </c>
      <c r="AC72" s="1372">
        <v>0</v>
      </c>
      <c r="AD72" s="1372">
        <v>0</v>
      </c>
      <c r="AE72" s="1507">
        <v>0</v>
      </c>
      <c r="AF72" s="62">
        <v>0</v>
      </c>
      <c r="AG72" s="62">
        <v>0</v>
      </c>
      <c r="AH72" s="62">
        <v>0</v>
      </c>
      <c r="AI72" s="297">
        <f>SUM(H72:AH72)</f>
        <v>15</v>
      </c>
      <c r="AJ72" s="1433">
        <f>COUNTIF(H72:AH72,"&gt;=2")</f>
        <v>7</v>
      </c>
      <c r="AK72" s="62">
        <v>1</v>
      </c>
      <c r="AL72" s="62">
        <v>0</v>
      </c>
    </row>
    <row r="73" spans="1:38" ht="15.75">
      <c r="A73" s="49" t="s">
        <v>932</v>
      </c>
      <c r="B73" s="49" t="s">
        <v>992</v>
      </c>
      <c r="C73" s="1458">
        <v>46178</v>
      </c>
      <c r="D73" s="1410" t="s">
        <v>939</v>
      </c>
      <c r="E73" s="49" t="s">
        <v>934</v>
      </c>
      <c r="F73" s="1379" t="s">
        <v>883</v>
      </c>
      <c r="G73" s="1584">
        <v>0.75</v>
      </c>
      <c r="H73" s="1411">
        <v>0</v>
      </c>
      <c r="I73" s="1411">
        <v>0</v>
      </c>
      <c r="J73" s="1412">
        <v>0</v>
      </c>
      <c r="K73" s="62">
        <v>1</v>
      </c>
      <c r="L73" s="62">
        <v>0</v>
      </c>
      <c r="M73" s="62">
        <v>0</v>
      </c>
      <c r="N73" s="62">
        <v>0</v>
      </c>
      <c r="O73" s="62">
        <v>1</v>
      </c>
      <c r="P73" s="62">
        <v>0</v>
      </c>
      <c r="Q73" s="1372">
        <v>0</v>
      </c>
      <c r="R73" s="1372">
        <v>0</v>
      </c>
      <c r="S73" s="1372">
        <v>0</v>
      </c>
      <c r="T73" s="1372">
        <v>0</v>
      </c>
      <c r="U73" s="62">
        <v>2</v>
      </c>
      <c r="V73" s="62">
        <v>2</v>
      </c>
      <c r="W73" s="62">
        <v>0</v>
      </c>
      <c r="X73" s="62">
        <v>0</v>
      </c>
      <c r="Y73" s="62">
        <v>0</v>
      </c>
      <c r="Z73" s="62">
        <v>2</v>
      </c>
      <c r="AA73" s="1372">
        <v>0</v>
      </c>
      <c r="AB73" s="1372">
        <v>0</v>
      </c>
      <c r="AC73" s="1372">
        <v>0</v>
      </c>
      <c r="AD73" s="1372">
        <v>0</v>
      </c>
      <c r="AE73" s="1507">
        <v>0</v>
      </c>
      <c r="AF73" s="62">
        <v>0</v>
      </c>
      <c r="AG73" s="62">
        <v>0</v>
      </c>
      <c r="AH73" s="62">
        <v>0</v>
      </c>
      <c r="AI73" s="297">
        <f>SUM(H73:AH73)</f>
        <v>8</v>
      </c>
      <c r="AJ73" s="1433">
        <f>COUNTIF(H73:AH73,"&gt;=2")</f>
        <v>3</v>
      </c>
      <c r="AK73" s="62">
        <v>0.5</v>
      </c>
      <c r="AL73" s="62">
        <v>0</v>
      </c>
    </row>
  </sheetData>
  <protectedRanges>
    <protectedRange sqref="C51:C52" name="Range1"/>
    <protectedRange sqref="C53" name="Range1_1"/>
    <protectedRange sqref="C54" name="Range1_5"/>
  </protectedRanges>
  <autoFilter ref="A8:AJ69" xr:uid="{9BFD7EDB-2351-4B2C-A6B4-D908910B2455}">
    <filterColumn colId="3">
      <filters>
        <filter val="F,S,S"/>
        <filter val="F,S,S,M"/>
      </filters>
    </filterColumn>
  </autoFilter>
  <mergeCells count="8">
    <mergeCell ref="I2:T2"/>
    <mergeCell ref="H1:T1"/>
    <mergeCell ref="P7:AH7"/>
    <mergeCell ref="H7:O7"/>
    <mergeCell ref="I5:T5"/>
    <mergeCell ref="I6:T6"/>
    <mergeCell ref="I4:T4"/>
    <mergeCell ref="I3:T3"/>
  </mergeCells>
  <conditionalFormatting sqref="H62:AD69 H70:J73 Q70:T73 AA70:AD73">
    <cfRule type="cellIs" dxfId="42" priority="9" operator="equal">
      <formula>4</formula>
    </cfRule>
    <cfRule type="cellIs" dxfId="41" priority="10" operator="equal">
      <formula>3</formula>
    </cfRule>
    <cfRule type="cellIs" dxfId="40" priority="11" operator="equal">
      <formula>2</formula>
    </cfRule>
    <cfRule type="cellIs" dxfId="39" priority="12" operator="equal">
      <formula>1</formula>
    </cfRule>
  </conditionalFormatting>
  <conditionalFormatting sqref="H8:AH61">
    <cfRule type="cellIs" dxfId="38" priority="1" operator="equal">
      <formula>4</formula>
    </cfRule>
    <cfRule type="cellIs" dxfId="37" priority="2" operator="equal">
      <formula>3</formula>
    </cfRule>
    <cfRule type="cellIs" dxfId="36" priority="3" operator="equal">
      <formula>2</formula>
    </cfRule>
    <cfRule type="cellIs" dxfId="35" priority="4" operator="equal">
      <formula>1</formula>
    </cfRule>
  </conditionalFormatting>
  <conditionalFormatting sqref="AG62:AH68">
    <cfRule type="cellIs" dxfId="34" priority="5" operator="equal">
      <formula>4</formula>
    </cfRule>
    <cfRule type="cellIs" dxfId="33" priority="6" operator="equal">
      <formula>3</formula>
    </cfRule>
    <cfRule type="cellIs" dxfId="32" priority="7" operator="equal">
      <formula>2</formula>
    </cfRule>
    <cfRule type="cellIs" dxfId="31" priority="8" operator="equal">
      <formul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68EB-0968-4B27-91B4-EA2714FB0B72}">
  <sheetPr>
    <tabColor rgb="FFFFFF00"/>
    <pageSetUpPr fitToPage="1"/>
  </sheetPr>
  <dimension ref="A1:P979"/>
  <sheetViews>
    <sheetView showGridLines="0" topLeftCell="A56" workbookViewId="0">
      <selection activeCell="R17" sqref="R17"/>
    </sheetView>
  </sheetViews>
  <sheetFormatPr defaultRowHeight="12.75"/>
  <cols>
    <col min="1" max="1" width="13" style="1604" customWidth="1"/>
    <col min="2" max="3" width="9.42578125" style="1604" customWidth="1"/>
    <col min="4" max="4" width="7.5703125" style="1604" customWidth="1"/>
    <col min="5" max="5" width="6.5703125" style="1604" customWidth="1"/>
    <col min="6" max="14" width="9.42578125" style="1604" customWidth="1"/>
    <col min="15" max="16" width="9.140625" style="1600"/>
    <col min="17" max="16384" width="9.140625" style="1591"/>
  </cols>
  <sheetData>
    <row r="1" spans="1:16" ht="38.1" customHeight="1">
      <c r="A1" s="1927" t="s">
        <v>993</v>
      </c>
      <c r="B1" s="1928"/>
      <c r="C1" s="1928"/>
      <c r="D1" s="1928"/>
      <c r="E1" s="1928"/>
      <c r="F1" s="1928"/>
      <c r="G1" s="1928"/>
      <c r="H1" s="1928"/>
      <c r="I1" s="1928"/>
      <c r="J1" s="1928"/>
      <c r="K1" s="1928"/>
      <c r="L1" s="1928"/>
      <c r="M1" s="1928"/>
      <c r="N1" s="1929"/>
    </row>
    <row r="2" spans="1:16" ht="15.95" customHeight="1">
      <c r="A2" s="1921" t="s">
        <v>994</v>
      </c>
      <c r="B2" s="1901"/>
      <c r="C2" s="1901"/>
      <c r="D2" s="1901"/>
      <c r="E2" s="1901"/>
      <c r="F2" s="1901"/>
      <c r="G2" s="1901"/>
      <c r="H2" s="1901"/>
      <c r="I2" s="1901"/>
      <c r="J2" s="1901"/>
      <c r="K2" s="1901"/>
      <c r="L2" s="1901"/>
      <c r="M2" s="1901"/>
      <c r="N2" s="1901"/>
    </row>
    <row r="3" spans="1:16" ht="18" customHeight="1">
      <c r="A3" s="1906" t="s">
        <v>995</v>
      </c>
      <c r="B3" s="1899"/>
      <c r="C3" s="1899"/>
      <c r="D3" s="1885"/>
      <c r="E3" s="1906" t="s">
        <v>996</v>
      </c>
      <c r="F3" s="1899"/>
      <c r="G3" s="1885"/>
      <c r="H3" s="1906" t="s">
        <v>997</v>
      </c>
      <c r="I3" s="1899"/>
      <c r="J3" s="1885"/>
      <c r="K3" s="1906" t="s">
        <v>998</v>
      </c>
      <c r="L3" s="1885"/>
      <c r="M3" s="1906" t="s">
        <v>999</v>
      </c>
      <c r="N3" s="1885"/>
    </row>
    <row r="4" spans="1:16" ht="21.95" customHeight="1">
      <c r="A4" s="1923" t="str">
        <f>'2026 Matrix'!B9&amp;" "&amp;'2026 Matrix'!A9</f>
        <v>Annaliet Rodriguez Perez</v>
      </c>
      <c r="B4" s="1899"/>
      <c r="C4" s="1899"/>
      <c r="D4" s="1885"/>
      <c r="E4" s="1923" t="str">
        <f>'2026 Matrix'!E9</f>
        <v>Sharmin</v>
      </c>
      <c r="F4" s="1899"/>
      <c r="G4" s="1885"/>
      <c r="H4" s="1922">
        <f>'2026 Matrix'!C9</f>
        <v>43221</v>
      </c>
      <c r="I4" s="1899"/>
      <c r="J4" s="1885"/>
      <c r="K4" s="1923" t="str">
        <f>'2026 Matrix'!D9</f>
        <v>D4MT</v>
      </c>
      <c r="L4" s="1885"/>
      <c r="M4" s="1923"/>
      <c r="N4" s="1885"/>
    </row>
    <row r="5" spans="1:16" ht="15.95" customHeight="1">
      <c r="A5" s="1911" t="s">
        <v>1000</v>
      </c>
      <c r="B5" s="1899"/>
      <c r="C5" s="1885"/>
      <c r="E5" s="1912" t="s">
        <v>1001</v>
      </c>
      <c r="F5" s="1899"/>
      <c r="G5" s="1885"/>
      <c r="I5" s="1915" t="s">
        <v>1002</v>
      </c>
      <c r="J5" s="1899"/>
      <c r="K5" s="1885"/>
      <c r="M5" s="1908" t="s">
        <v>1003</v>
      </c>
      <c r="N5" s="1885"/>
    </row>
    <row r="6" spans="1:16" ht="33.950000000000003" customHeight="1">
      <c r="A6" s="1925" t="str">
        <f>'2026 Matrix'!AI9&amp;" / 108"</f>
        <v>31 / 108</v>
      </c>
      <c r="B6" s="1899"/>
      <c r="C6" s="1885"/>
      <c r="E6" s="1907" t="str">
        <f>'2026 Matrix'!AJ9&amp;" / 27"</f>
        <v>10 / 27</v>
      </c>
      <c r="F6" s="1899"/>
      <c r="G6" s="1885"/>
      <c r="I6" s="1926">
        <f>'2026 Matrix'!AK9</f>
        <v>3</v>
      </c>
      <c r="J6" s="1899"/>
      <c r="K6" s="1885"/>
      <c r="M6" s="1916">
        <f>'2026 Matrix'!AL9</f>
        <v>103.38</v>
      </c>
      <c r="N6" s="1885"/>
    </row>
    <row r="7" spans="1:16" ht="14.1" customHeight="1">
      <c r="A7" s="1920" t="s">
        <v>1004</v>
      </c>
      <c r="B7" s="1901"/>
      <c r="C7" s="1901"/>
      <c r="D7" s="1901"/>
      <c r="E7" s="1901"/>
      <c r="F7" s="1901"/>
      <c r="G7" s="1901"/>
      <c r="H7" s="1901"/>
      <c r="I7" s="1901"/>
      <c r="J7" s="1901"/>
      <c r="K7" s="1901"/>
      <c r="L7" s="1901"/>
      <c r="M7" s="1901"/>
      <c r="N7" s="1901"/>
    </row>
    <row r="8" spans="1:16" ht="20.100000000000001" customHeight="1">
      <c r="A8" s="1937" t="s">
        <v>1005</v>
      </c>
      <c r="B8" s="1937"/>
      <c r="C8" s="1937"/>
      <c r="D8" s="1937"/>
      <c r="E8" s="1937"/>
      <c r="F8" s="1937"/>
      <c r="G8" s="1937"/>
      <c r="H8" s="1937"/>
      <c r="I8" s="1937"/>
      <c r="J8" s="1937"/>
      <c r="K8" s="1937"/>
      <c r="L8" s="1937"/>
      <c r="M8" s="1937"/>
      <c r="N8" s="1937"/>
      <c r="O8" s="1602"/>
    </row>
    <row r="9" spans="1:16" ht="18" customHeight="1">
      <c r="A9" s="1891" t="s">
        <v>1006</v>
      </c>
      <c r="B9" s="1887"/>
      <c r="C9" s="1891" t="s">
        <v>1007</v>
      </c>
      <c r="D9" s="1886"/>
      <c r="E9" s="1887"/>
      <c r="F9" s="1886" t="s">
        <v>1008</v>
      </c>
      <c r="G9" s="1887"/>
      <c r="H9" s="1886" t="s">
        <v>1009</v>
      </c>
      <c r="I9" s="1887"/>
      <c r="J9" s="1886" t="s">
        <v>1010</v>
      </c>
      <c r="K9" s="1887"/>
      <c r="L9" s="1886" t="s">
        <v>1011</v>
      </c>
      <c r="M9" s="1887"/>
      <c r="N9" s="1598" t="s">
        <v>1012</v>
      </c>
      <c r="O9" s="1602"/>
      <c r="P9" s="1599"/>
    </row>
    <row r="10" spans="1:16" ht="18.95" customHeight="1">
      <c r="A10" s="1892" t="s">
        <v>1013</v>
      </c>
      <c r="B10" s="1893"/>
      <c r="C10" s="1943">
        <v>1.113</v>
      </c>
      <c r="D10" s="1902"/>
      <c r="E10" s="1903"/>
      <c r="F10" s="1902">
        <v>2</v>
      </c>
      <c r="G10" s="1903"/>
      <c r="H10" s="1902">
        <v>16.350000000000001</v>
      </c>
      <c r="I10" s="1903"/>
      <c r="J10" s="1902">
        <v>37.200000000000003</v>
      </c>
      <c r="K10" s="1903"/>
      <c r="L10" s="1940">
        <v>0.4395</v>
      </c>
      <c r="M10" s="1903"/>
      <c r="N10" s="1603">
        <v>0</v>
      </c>
      <c r="O10" s="1602"/>
      <c r="P10" s="1599"/>
    </row>
    <row r="11" spans="1:16" ht="18.95" customHeight="1">
      <c r="A11" s="1904" t="s">
        <v>1014</v>
      </c>
      <c r="B11" s="1905"/>
      <c r="C11" s="1944">
        <v>1.0049999999999999</v>
      </c>
      <c r="D11" s="1889"/>
      <c r="E11" s="1890"/>
      <c r="F11" s="1894">
        <v>1</v>
      </c>
      <c r="G11" s="1895"/>
      <c r="H11" s="1894">
        <v>11.38</v>
      </c>
      <c r="I11" s="1895"/>
      <c r="J11" s="1894">
        <v>37.119999999999997</v>
      </c>
      <c r="K11" s="1895"/>
      <c r="L11" s="1942">
        <v>0.30669999999999997</v>
      </c>
      <c r="M11" s="1895"/>
      <c r="N11" s="1605">
        <v>0</v>
      </c>
      <c r="O11" s="1601"/>
      <c r="P11" s="1599"/>
    </row>
    <row r="12" spans="1:16" ht="18.95" customHeight="1">
      <c r="A12" s="1892" t="s">
        <v>1015</v>
      </c>
      <c r="B12" s="1893"/>
      <c r="C12" s="1943">
        <v>1.1140000000000001</v>
      </c>
      <c r="D12" s="1902"/>
      <c r="E12" s="1903"/>
      <c r="F12" s="1902">
        <v>2</v>
      </c>
      <c r="G12" s="1903"/>
      <c r="H12" s="1902">
        <v>16.7</v>
      </c>
      <c r="I12" s="1903"/>
      <c r="J12" s="1902">
        <v>28</v>
      </c>
      <c r="K12" s="1903"/>
      <c r="L12" s="1940">
        <v>0.59640000000000004</v>
      </c>
      <c r="M12" s="1903"/>
      <c r="N12" s="1603">
        <v>0</v>
      </c>
      <c r="O12" s="1599"/>
      <c r="P12" s="1599"/>
    </row>
    <row r="13" spans="1:16" ht="18.95" customHeight="1">
      <c r="A13" s="1904" t="s">
        <v>1016</v>
      </c>
      <c r="B13" s="1905"/>
      <c r="C13" s="1944">
        <v>1.0660000000000001</v>
      </c>
      <c r="D13" s="1889"/>
      <c r="E13" s="1890"/>
      <c r="F13" s="1894">
        <v>1</v>
      </c>
      <c r="G13" s="1895"/>
      <c r="H13" s="1894">
        <v>12.67</v>
      </c>
      <c r="I13" s="1895"/>
      <c r="J13" s="1894">
        <v>18.63</v>
      </c>
      <c r="K13" s="1895"/>
      <c r="L13" s="1942">
        <v>0.67979999999999996</v>
      </c>
      <c r="M13" s="1895"/>
      <c r="N13" s="1605">
        <v>0</v>
      </c>
      <c r="O13" s="1599"/>
      <c r="P13" s="1599"/>
    </row>
    <row r="14" spans="1:16" ht="27" customHeight="1">
      <c r="A14" s="1937" t="s">
        <v>1017</v>
      </c>
      <c r="B14" s="1937"/>
      <c r="C14" s="1937"/>
      <c r="D14" s="1937"/>
      <c r="E14" s="1937"/>
      <c r="F14" s="1937"/>
      <c r="G14" s="1937"/>
      <c r="H14" s="1937"/>
      <c r="I14" s="1937"/>
      <c r="J14" s="1937"/>
      <c r="K14" s="1937"/>
      <c r="L14" s="1937"/>
      <c r="M14" s="1937"/>
      <c r="N14" s="1937"/>
      <c r="O14" s="1599"/>
      <c r="P14" s="1599"/>
    </row>
    <row r="15" spans="1:16" ht="25.5" customHeight="1">
      <c r="A15" s="1606">
        <v>0</v>
      </c>
      <c r="B15" s="1938" t="s">
        <v>842</v>
      </c>
      <c r="C15" s="1939"/>
      <c r="D15" s="1608">
        <v>1</v>
      </c>
      <c r="E15" s="1938" t="s">
        <v>1018</v>
      </c>
      <c r="F15" s="1939"/>
      <c r="G15" s="1609">
        <v>2</v>
      </c>
      <c r="H15" s="1938" t="s">
        <v>1019</v>
      </c>
      <c r="I15" s="1939"/>
      <c r="J15" s="1610">
        <v>3</v>
      </c>
      <c r="K15" s="1938" t="s">
        <v>1020</v>
      </c>
      <c r="L15" s="1939"/>
      <c r="M15" s="1611">
        <v>4</v>
      </c>
      <c r="N15" s="1607" t="s">
        <v>1021</v>
      </c>
      <c r="O15" s="1599"/>
      <c r="P15" s="1599"/>
    </row>
    <row r="16" spans="1:16" ht="15.95" customHeight="1">
      <c r="A16" s="1900" t="s">
        <v>1022</v>
      </c>
      <c r="B16" s="1941"/>
      <c r="C16" s="1941"/>
      <c r="D16" s="1941"/>
      <c r="E16" s="1941"/>
      <c r="F16" s="1941"/>
      <c r="G16" s="1941"/>
      <c r="H16" s="1941"/>
      <c r="I16" s="1941"/>
      <c r="J16" s="1941"/>
      <c r="K16" s="1941"/>
      <c r="L16" s="1941"/>
      <c r="M16" s="1941"/>
      <c r="N16" s="1941"/>
      <c r="O16" s="1599"/>
      <c r="P16" s="1599"/>
    </row>
    <row r="17" spans="1:16" ht="17.100000000000001" customHeight="1">
      <c r="A17" s="1909" t="s">
        <v>1023</v>
      </c>
      <c r="B17" s="1899"/>
      <c r="C17" s="1899"/>
      <c r="D17" s="1899"/>
      <c r="E17" s="1885"/>
      <c r="F17" s="1913">
        <f>'2026 Matrix'!L9</f>
        <v>3</v>
      </c>
      <c r="G17" s="1885"/>
      <c r="H17" s="1909" t="s">
        <v>1024</v>
      </c>
      <c r="I17" s="1899"/>
      <c r="J17" s="1899"/>
      <c r="K17" s="1899"/>
      <c r="L17" s="1885"/>
      <c r="M17" s="1919">
        <f>'2026 Matrix'!P9</f>
        <v>4</v>
      </c>
      <c r="N17" s="1885"/>
      <c r="O17" s="1602"/>
      <c r="P17" s="1599"/>
    </row>
    <row r="18" spans="1:16" ht="17.100000000000001" customHeight="1">
      <c r="A18" s="1909" t="s">
        <v>856</v>
      </c>
      <c r="B18" s="1899"/>
      <c r="C18" s="1899"/>
      <c r="D18" s="1899"/>
      <c r="E18" s="1885"/>
      <c r="F18" s="1913">
        <f>'2026 Matrix'!K9</f>
        <v>3</v>
      </c>
      <c r="G18" s="1885"/>
      <c r="H18" s="1909" t="s">
        <v>205</v>
      </c>
      <c r="I18" s="1899"/>
      <c r="J18" s="1899"/>
      <c r="K18" s="1899"/>
      <c r="L18" s="1885"/>
      <c r="M18" s="1913">
        <f>'2026 Matrix'!M9</f>
        <v>3</v>
      </c>
      <c r="N18" s="1885"/>
      <c r="O18" s="1602"/>
      <c r="P18" s="1599"/>
    </row>
    <row r="19" spans="1:16" ht="17.100000000000001" customHeight="1">
      <c r="A19" s="1909" t="s">
        <v>862</v>
      </c>
      <c r="B19" s="1899"/>
      <c r="C19" s="1899"/>
      <c r="D19" s="1899"/>
      <c r="E19" s="1885"/>
      <c r="F19" s="1919">
        <f>'2026 Matrix'!Q9</f>
        <v>4</v>
      </c>
      <c r="G19" s="1885"/>
      <c r="H19" s="1909" t="s">
        <v>864</v>
      </c>
      <c r="I19" s="1899"/>
      <c r="J19" s="1899"/>
      <c r="K19" s="1899"/>
      <c r="L19" s="1885"/>
      <c r="M19" s="1884">
        <f>'2026 Matrix'!T9</f>
        <v>0</v>
      </c>
      <c r="N19" s="1885"/>
      <c r="P19" s="1599"/>
    </row>
    <row r="20" spans="1:16" ht="15.95" customHeight="1">
      <c r="A20" s="1900" t="s">
        <v>1025</v>
      </c>
      <c r="B20" s="1901"/>
      <c r="C20" s="1901"/>
      <c r="D20" s="1901"/>
      <c r="E20" s="1901"/>
      <c r="F20" s="1901"/>
      <c r="G20" s="1901"/>
      <c r="H20" s="1901"/>
      <c r="I20" s="1901"/>
      <c r="J20" s="1901"/>
      <c r="K20" s="1901"/>
      <c r="L20" s="1901"/>
      <c r="M20" s="1901"/>
      <c r="N20" s="1901"/>
    </row>
    <row r="21" spans="1:16" ht="17.100000000000001" customHeight="1">
      <c r="A21" s="1909" t="s">
        <v>855</v>
      </c>
      <c r="B21" s="1899"/>
      <c r="C21" s="1899"/>
      <c r="D21" s="1899"/>
      <c r="E21" s="1885"/>
      <c r="F21" s="1884">
        <f>'2026 Matrix'!H9</f>
        <v>0</v>
      </c>
      <c r="G21" s="1885"/>
      <c r="H21" s="1909" t="s">
        <v>331</v>
      </c>
      <c r="I21" s="1899"/>
      <c r="J21" s="1899"/>
      <c r="K21" s="1899"/>
      <c r="L21" s="1885"/>
      <c r="M21" s="1884">
        <f>'2026 Matrix'!J9</f>
        <v>0</v>
      </c>
      <c r="N21" s="1885"/>
    </row>
    <row r="22" spans="1:16" ht="17.100000000000001" customHeight="1">
      <c r="A22" s="1909" t="s">
        <v>859</v>
      </c>
      <c r="B22" s="1899"/>
      <c r="C22" s="1899"/>
      <c r="D22" s="1899"/>
      <c r="E22" s="1885"/>
      <c r="F22" s="1884">
        <f>'2026 Matrix'!N9</f>
        <v>0</v>
      </c>
      <c r="G22" s="1885"/>
      <c r="H22" s="1909" t="s">
        <v>343</v>
      </c>
      <c r="I22" s="1899"/>
      <c r="J22" s="1899"/>
      <c r="K22" s="1899"/>
      <c r="L22" s="1885"/>
      <c r="M22" s="1884">
        <f>'2026 Matrix'!AB9</f>
        <v>0</v>
      </c>
      <c r="N22" s="1885"/>
    </row>
    <row r="23" spans="1:16" ht="17.100000000000001" customHeight="1">
      <c r="A23" s="1909" t="s">
        <v>326</v>
      </c>
      <c r="B23" s="1899"/>
      <c r="C23" s="1899"/>
      <c r="D23" s="1899"/>
      <c r="E23" s="1885"/>
      <c r="F23" s="1884">
        <f>'2026 Matrix'!I9</f>
        <v>0</v>
      </c>
      <c r="G23" s="1885"/>
      <c r="H23" s="1909" t="s">
        <v>860</v>
      </c>
      <c r="I23" s="1899"/>
      <c r="J23" s="1899"/>
      <c r="K23" s="1899"/>
      <c r="L23" s="1885"/>
      <c r="M23" s="1884">
        <f>'2026 Matrix'!O9</f>
        <v>0</v>
      </c>
      <c r="N23" s="1885"/>
    </row>
    <row r="24" spans="1:16" ht="17.100000000000001" customHeight="1">
      <c r="A24" s="1909" t="s">
        <v>355</v>
      </c>
      <c r="B24" s="1899"/>
      <c r="C24" s="1899"/>
      <c r="D24" s="1899"/>
      <c r="E24" s="1885"/>
      <c r="F24" s="1884">
        <f>'2026 Matrix'!R9</f>
        <v>0</v>
      </c>
      <c r="G24" s="1885"/>
      <c r="H24" s="1934"/>
      <c r="I24" s="1901"/>
      <c r="J24" s="1901"/>
      <c r="K24" s="1901"/>
      <c r="L24" s="1901"/>
      <c r="M24" s="1901"/>
      <c r="N24" s="1901"/>
    </row>
    <row r="25" spans="1:16" ht="15.95" customHeight="1">
      <c r="A25" s="1900" t="s">
        <v>1026</v>
      </c>
      <c r="B25" s="1901"/>
      <c r="C25" s="1901"/>
      <c r="D25" s="1901"/>
      <c r="E25" s="1901"/>
      <c r="F25" s="1901"/>
      <c r="G25" s="1901"/>
      <c r="H25" s="1901"/>
      <c r="I25" s="1901"/>
      <c r="J25" s="1901"/>
      <c r="K25" s="1901"/>
      <c r="L25" s="1901"/>
      <c r="M25" s="1901"/>
      <c r="N25" s="1901"/>
    </row>
    <row r="26" spans="1:16" ht="17.100000000000001" customHeight="1">
      <c r="A26" s="1909" t="s">
        <v>869</v>
      </c>
      <c r="B26" s="1899"/>
      <c r="C26" s="1899"/>
      <c r="D26" s="1899"/>
      <c r="E26" s="1885"/>
      <c r="F26" s="1884">
        <f>'2026 Matrix'!Z9</f>
        <v>0</v>
      </c>
      <c r="G26" s="1885"/>
      <c r="H26" s="1909" t="s">
        <v>863</v>
      </c>
      <c r="I26" s="1899"/>
      <c r="J26" s="1899"/>
      <c r="K26" s="1899"/>
      <c r="L26" s="1885"/>
      <c r="M26" s="1884">
        <f>'2026 Matrix'!S9</f>
        <v>0</v>
      </c>
      <c r="N26" s="1885"/>
    </row>
    <row r="27" spans="1:16" ht="17.100000000000001" customHeight="1">
      <c r="A27" s="1909" t="s">
        <v>865</v>
      </c>
      <c r="B27" s="1899"/>
      <c r="C27" s="1899"/>
      <c r="D27" s="1899"/>
      <c r="E27" s="1885"/>
      <c r="F27" s="1884">
        <f>'2026 Matrix'!U9</f>
        <v>0</v>
      </c>
      <c r="G27" s="1885"/>
      <c r="H27" s="1909" t="s">
        <v>870</v>
      </c>
      <c r="I27" s="1899"/>
      <c r="J27" s="1899"/>
      <c r="K27" s="1899"/>
      <c r="L27" s="1885"/>
      <c r="M27" s="1919">
        <f>'2026 Matrix'!AA9</f>
        <v>4</v>
      </c>
      <c r="N27" s="1885"/>
    </row>
    <row r="28" spans="1:16" ht="17.100000000000001" customHeight="1">
      <c r="A28" s="1909" t="s">
        <v>867</v>
      </c>
      <c r="B28" s="1899"/>
      <c r="C28" s="1899"/>
      <c r="D28" s="1899"/>
      <c r="E28" s="1885"/>
      <c r="F28" s="1913">
        <f>'2026 Matrix'!X9</f>
        <v>3</v>
      </c>
      <c r="G28" s="1885"/>
      <c r="H28" s="1909" t="s">
        <v>868</v>
      </c>
      <c r="I28" s="1899"/>
      <c r="J28" s="1899"/>
      <c r="K28" s="1899"/>
      <c r="L28" s="1885"/>
      <c r="M28" s="1884">
        <f>'2026 Matrix'!Y9</f>
        <v>0</v>
      </c>
      <c r="N28" s="1885"/>
    </row>
    <row r="29" spans="1:16" ht="15.95" customHeight="1">
      <c r="A29" s="1900" t="s">
        <v>1027</v>
      </c>
      <c r="B29" s="1901"/>
      <c r="C29" s="1901"/>
      <c r="D29" s="1901"/>
      <c r="E29" s="1901"/>
      <c r="F29" s="1901"/>
      <c r="G29" s="1901"/>
      <c r="H29" s="1901"/>
      <c r="I29" s="1901"/>
      <c r="J29" s="1901"/>
      <c r="K29" s="1901"/>
      <c r="L29" s="1901"/>
      <c r="M29" s="1901"/>
      <c r="N29" s="1901"/>
    </row>
    <row r="30" spans="1:16" ht="17.100000000000001" customHeight="1">
      <c r="A30" s="1909" t="s">
        <v>872</v>
      </c>
      <c r="B30" s="1899"/>
      <c r="C30" s="1899"/>
      <c r="D30" s="1899"/>
      <c r="E30" s="1885"/>
      <c r="F30" s="1884">
        <f>'2026 Matrix'!AD9</f>
        <v>0</v>
      </c>
      <c r="G30" s="1885"/>
      <c r="H30" s="1909" t="s">
        <v>874</v>
      </c>
      <c r="I30" s="1899"/>
      <c r="J30" s="1899"/>
      <c r="K30" s="1899"/>
      <c r="L30" s="1885"/>
      <c r="M30" s="1884">
        <f>'2026 Matrix'!AF9</f>
        <v>0</v>
      </c>
      <c r="N30" s="1885"/>
    </row>
    <row r="31" spans="1:16" ht="17.100000000000001" customHeight="1">
      <c r="A31" s="1909" t="s">
        <v>873</v>
      </c>
      <c r="B31" s="1899"/>
      <c r="C31" s="1899"/>
      <c r="D31" s="1899"/>
      <c r="E31" s="1885"/>
      <c r="F31" s="1884">
        <f>'2026 Matrix'!AE9</f>
        <v>0</v>
      </c>
      <c r="G31" s="1885"/>
      <c r="H31" s="1909" t="s">
        <v>358</v>
      </c>
      <c r="I31" s="1899"/>
      <c r="J31" s="1899"/>
      <c r="K31" s="1899"/>
      <c r="L31" s="1885"/>
      <c r="M31" s="1884">
        <f>'2026 Matrix'!AH9</f>
        <v>0</v>
      </c>
      <c r="N31" s="1885"/>
    </row>
    <row r="32" spans="1:16" ht="17.100000000000001" customHeight="1">
      <c r="A32" s="1909" t="s">
        <v>203</v>
      </c>
      <c r="B32" s="1899"/>
      <c r="C32" s="1899"/>
      <c r="D32" s="1899"/>
      <c r="E32" s="1885"/>
      <c r="F32" s="1884">
        <f>'2026 Matrix'!W9</f>
        <v>0</v>
      </c>
      <c r="G32" s="1885"/>
      <c r="H32" s="1909" t="s">
        <v>871</v>
      </c>
      <c r="I32" s="1899"/>
      <c r="J32" s="1899"/>
      <c r="K32" s="1899"/>
      <c r="L32" s="1885"/>
      <c r="M32" s="1917">
        <f>'2026 Matrix'!AC9</f>
        <v>2</v>
      </c>
      <c r="N32" s="1885"/>
    </row>
    <row r="33" spans="1:14" ht="17.100000000000001" customHeight="1">
      <c r="A33" s="1909" t="s">
        <v>875</v>
      </c>
      <c r="B33" s="1899"/>
      <c r="C33" s="1899"/>
      <c r="D33" s="1899"/>
      <c r="E33" s="1885"/>
      <c r="F33" s="1917">
        <f>'2026 Matrix'!AG9</f>
        <v>2</v>
      </c>
      <c r="G33" s="1885"/>
      <c r="H33" s="1909" t="s">
        <v>866</v>
      </c>
      <c r="I33" s="1899"/>
      <c r="J33" s="1899"/>
      <c r="K33" s="1899"/>
      <c r="L33" s="1885"/>
      <c r="M33" s="1913">
        <f>'2026 Matrix'!V9</f>
        <v>3</v>
      </c>
      <c r="N33" s="1885"/>
    </row>
    <row r="34" spans="1:14" ht="20.100000000000001" customHeight="1">
      <c r="A34" s="1933" t="s">
        <v>1028</v>
      </c>
      <c r="B34" s="1901"/>
      <c r="C34" s="1901"/>
      <c r="D34" s="1901"/>
      <c r="E34" s="1901"/>
      <c r="F34" s="1901"/>
      <c r="G34" s="1901"/>
      <c r="H34" s="1901"/>
      <c r="I34" s="1901"/>
      <c r="J34" s="1901"/>
      <c r="K34" s="1901"/>
      <c r="L34" s="1901"/>
      <c r="M34" s="1901"/>
      <c r="N34" s="1901"/>
    </row>
    <row r="35" spans="1:14" ht="15.95" customHeight="1">
      <c r="A35" s="1898" t="s">
        <v>1029</v>
      </c>
      <c r="B35" s="1899"/>
      <c r="C35" s="1899"/>
      <c r="D35" s="1899"/>
      <c r="E35" s="1899"/>
      <c r="F35" s="1899"/>
      <c r="G35" s="1899"/>
      <c r="H35" s="1899"/>
      <c r="I35" s="1899"/>
      <c r="J35" s="1899"/>
      <c r="K35" s="1899"/>
      <c r="L35" s="1899"/>
      <c r="M35" s="1899"/>
      <c r="N35" s="1885"/>
    </row>
    <row r="36" spans="1:14" ht="20.100000000000001" customHeight="1">
      <c r="A36" s="1914"/>
      <c r="B36" s="1899"/>
      <c r="C36" s="1899"/>
      <c r="D36" s="1899"/>
      <c r="E36" s="1899"/>
      <c r="F36" s="1899"/>
      <c r="G36" s="1899"/>
      <c r="H36" s="1899"/>
      <c r="I36" s="1899"/>
      <c r="J36" s="1899"/>
      <c r="K36" s="1899"/>
      <c r="L36" s="1899"/>
      <c r="M36" s="1899"/>
      <c r="N36" s="1885"/>
    </row>
    <row r="37" spans="1:14" ht="20.100000000000001" customHeight="1">
      <c r="A37" s="1914"/>
      <c r="B37" s="1899"/>
      <c r="C37" s="1899"/>
      <c r="D37" s="1899"/>
      <c r="E37" s="1899"/>
      <c r="F37" s="1899"/>
      <c r="G37" s="1899"/>
      <c r="H37" s="1899"/>
      <c r="I37" s="1899"/>
      <c r="J37" s="1899"/>
      <c r="K37" s="1899"/>
      <c r="L37" s="1899"/>
      <c r="M37" s="1899"/>
      <c r="N37" s="1885"/>
    </row>
    <row r="38" spans="1:14" ht="20.100000000000001" customHeight="1">
      <c r="A38" s="1914"/>
      <c r="B38" s="1899"/>
      <c r="C38" s="1899"/>
      <c r="D38" s="1899"/>
      <c r="E38" s="1899"/>
      <c r="F38" s="1899"/>
      <c r="G38" s="1899"/>
      <c r="H38" s="1899"/>
      <c r="I38" s="1899"/>
      <c r="J38" s="1899"/>
      <c r="K38" s="1899"/>
      <c r="L38" s="1899"/>
      <c r="M38" s="1899"/>
      <c r="N38" s="1885"/>
    </row>
    <row r="39" spans="1:14" ht="15.95" customHeight="1">
      <c r="A39" s="1910" t="s">
        <v>1030</v>
      </c>
      <c r="B39" s="1899"/>
      <c r="C39" s="1899"/>
      <c r="D39" s="1899"/>
      <c r="E39" s="1899"/>
      <c r="F39" s="1899"/>
      <c r="G39" s="1899"/>
      <c r="H39" s="1899"/>
      <c r="I39" s="1899"/>
      <c r="J39" s="1899"/>
      <c r="K39" s="1899"/>
      <c r="L39" s="1899"/>
      <c r="M39" s="1899"/>
      <c r="N39" s="1885"/>
    </row>
    <row r="40" spans="1:14" ht="21.95" customHeight="1">
      <c r="A40" s="1914"/>
      <c r="B40" s="1899"/>
      <c r="C40" s="1899"/>
      <c r="D40" s="1899"/>
      <c r="E40" s="1899"/>
      <c r="F40" s="1899"/>
      <c r="G40" s="1899"/>
      <c r="H40" s="1899"/>
      <c r="I40" s="1899"/>
      <c r="J40" s="1899"/>
      <c r="K40" s="1899"/>
      <c r="L40" s="1899"/>
      <c r="M40" s="1899"/>
      <c r="N40" s="1885"/>
    </row>
    <row r="41" spans="1:14" ht="21.95" customHeight="1">
      <c r="A41" s="1914"/>
      <c r="B41" s="1899"/>
      <c r="C41" s="1899"/>
      <c r="D41" s="1899"/>
      <c r="E41" s="1899"/>
      <c r="F41" s="1899"/>
      <c r="G41" s="1899"/>
      <c r="H41" s="1899"/>
      <c r="I41" s="1899"/>
      <c r="J41" s="1899"/>
      <c r="K41" s="1899"/>
      <c r="L41" s="1899"/>
      <c r="M41" s="1899"/>
      <c r="N41" s="1885"/>
    </row>
    <row r="42" spans="1:14" ht="21.95" customHeight="1">
      <c r="A42" s="1914"/>
      <c r="B42" s="1899"/>
      <c r="C42" s="1899"/>
      <c r="D42" s="1899"/>
      <c r="E42" s="1899"/>
      <c r="F42" s="1899"/>
      <c r="G42" s="1899"/>
      <c r="H42" s="1899"/>
      <c r="I42" s="1899"/>
      <c r="J42" s="1899"/>
      <c r="K42" s="1899"/>
      <c r="L42" s="1899"/>
      <c r="M42" s="1899"/>
      <c r="N42" s="1885"/>
    </row>
    <row r="43" spans="1:14" ht="21.95" customHeight="1">
      <c r="A43" s="1932" t="s">
        <v>1031</v>
      </c>
      <c r="B43" s="1901"/>
      <c r="C43" s="1901"/>
      <c r="D43" s="1901"/>
      <c r="E43" s="1901"/>
      <c r="F43" s="1901"/>
      <c r="G43" s="1901"/>
      <c r="H43" s="1932" t="s">
        <v>1032</v>
      </c>
      <c r="I43" s="1901"/>
      <c r="J43" s="1901"/>
      <c r="K43" s="1901"/>
      <c r="L43" s="1901"/>
      <c r="M43" s="1901"/>
      <c r="N43" s="1901"/>
    </row>
    <row r="53" spans="1:16" ht="38.1" customHeight="1">
      <c r="A53" s="1927" t="s">
        <v>993</v>
      </c>
      <c r="B53" s="1928"/>
      <c r="C53" s="1928"/>
      <c r="D53" s="1928"/>
      <c r="E53" s="1928"/>
      <c r="F53" s="1928"/>
      <c r="G53" s="1928"/>
      <c r="H53" s="1928"/>
      <c r="I53" s="1928"/>
      <c r="J53" s="1928"/>
      <c r="K53" s="1928"/>
      <c r="L53" s="1928"/>
      <c r="M53" s="1928"/>
      <c r="N53" s="1929"/>
    </row>
    <row r="54" spans="1:16" ht="15.95" customHeight="1">
      <c r="A54" s="1921" t="s">
        <v>994</v>
      </c>
      <c r="B54" s="1901"/>
      <c r="C54" s="1901"/>
      <c r="D54" s="1901"/>
      <c r="E54" s="1901"/>
      <c r="F54" s="1901"/>
      <c r="G54" s="1901"/>
      <c r="H54" s="1901"/>
      <c r="I54" s="1901"/>
      <c r="J54" s="1901"/>
      <c r="K54" s="1901"/>
      <c r="L54" s="1901"/>
      <c r="M54" s="1901"/>
      <c r="N54" s="1901"/>
    </row>
    <row r="55" spans="1:16" ht="18" customHeight="1">
      <c r="A55" s="1906" t="s">
        <v>995</v>
      </c>
      <c r="B55" s="1899"/>
      <c r="C55" s="1899"/>
      <c r="D55" s="1885"/>
      <c r="E55" s="1906" t="s">
        <v>996</v>
      </c>
      <c r="F55" s="1899"/>
      <c r="G55" s="1885"/>
      <c r="H55" s="1906" t="s">
        <v>997</v>
      </c>
      <c r="I55" s="1899"/>
      <c r="J55" s="1885"/>
      <c r="K55" s="1906" t="s">
        <v>998</v>
      </c>
      <c r="L55" s="1885"/>
      <c r="M55" s="1906" t="s">
        <v>999</v>
      </c>
      <c r="N55" s="1885"/>
    </row>
    <row r="56" spans="1:16" ht="21.95" customHeight="1">
      <c r="A56" s="1923" t="str">
        <f>'2026 Matrix'!B11&amp;" "&amp;'2026 Matrix'!A11</f>
        <v>Brandee Foster</v>
      </c>
      <c r="B56" s="1899"/>
      <c r="C56" s="1899"/>
      <c r="D56" s="1885"/>
      <c r="E56" s="1923" t="str">
        <f>'2026 Matrix'!E11</f>
        <v>Candiss</v>
      </c>
      <c r="F56" s="1899"/>
      <c r="G56" s="1885"/>
      <c r="H56" s="1922">
        <f>'2026 Matrix'!C11</f>
        <v>39232</v>
      </c>
      <c r="I56" s="1899"/>
      <c r="J56" s="1885"/>
      <c r="K56" s="1923" t="str">
        <f>'2026 Matrix'!D11</f>
        <v>D4MT</v>
      </c>
      <c r="L56" s="1885"/>
      <c r="M56" s="1923"/>
      <c r="N56" s="1885"/>
    </row>
    <row r="57" spans="1:16" ht="15.95" customHeight="1">
      <c r="A57" s="1911" t="s">
        <v>1000</v>
      </c>
      <c r="B57" s="1899"/>
      <c r="C57" s="1885"/>
      <c r="E57" s="1912" t="s">
        <v>1001</v>
      </c>
      <c r="F57" s="1899"/>
      <c r="G57" s="1885"/>
      <c r="I57" s="1915" t="s">
        <v>1002</v>
      </c>
      <c r="J57" s="1899"/>
      <c r="K57" s="1885"/>
      <c r="M57" s="1908" t="s">
        <v>1003</v>
      </c>
      <c r="N57" s="1885"/>
    </row>
    <row r="58" spans="1:16" ht="33.950000000000003" customHeight="1">
      <c r="A58" s="1925" t="str">
        <f>'2026 Matrix'!AI11&amp;" / 108"</f>
        <v>17 / 108</v>
      </c>
      <c r="B58" s="1899"/>
      <c r="C58" s="1885"/>
      <c r="E58" s="1907" t="str">
        <f>'2026 Matrix'!AJ11&amp;" / 27"</f>
        <v>4 / 27</v>
      </c>
      <c r="F58" s="1899"/>
      <c r="G58" s="1885"/>
      <c r="I58" s="1926">
        <f>'2026 Matrix'!AK11</f>
        <v>0</v>
      </c>
      <c r="J58" s="1899"/>
      <c r="K58" s="1885"/>
      <c r="M58" s="1916">
        <f>'2026 Matrix'!AL11</f>
        <v>13.24</v>
      </c>
      <c r="N58" s="1885"/>
    </row>
    <row r="59" spans="1:16" ht="14.1" customHeight="1">
      <c r="A59" s="1920" t="s">
        <v>1004</v>
      </c>
      <c r="B59" s="1901"/>
      <c r="C59" s="1901"/>
      <c r="D59" s="1901"/>
      <c r="E59" s="1901"/>
      <c r="F59" s="1901"/>
      <c r="G59" s="1901"/>
      <c r="H59" s="1901"/>
      <c r="I59" s="1901"/>
      <c r="J59" s="1901"/>
      <c r="K59" s="1901"/>
      <c r="L59" s="1901"/>
      <c r="M59" s="1901"/>
      <c r="N59" s="1901"/>
    </row>
    <row r="60" spans="1:16" ht="20.100000000000001" customHeight="1">
      <c r="A60" s="1930" t="s">
        <v>1005</v>
      </c>
      <c r="B60" s="1931"/>
      <c r="C60" s="1931"/>
      <c r="D60" s="1931"/>
      <c r="E60" s="1931"/>
      <c r="F60" s="1931"/>
      <c r="G60" s="1931"/>
      <c r="H60" s="1931"/>
      <c r="I60" s="1931"/>
      <c r="J60" s="1931"/>
      <c r="K60" s="1931"/>
      <c r="L60" s="1931"/>
      <c r="M60" s="1931"/>
      <c r="N60" s="1931"/>
    </row>
    <row r="61" spans="1:16" ht="18" customHeight="1">
      <c r="A61" s="1891" t="s">
        <v>1006</v>
      </c>
      <c r="B61" s="1887"/>
      <c r="C61" s="1891" t="s">
        <v>1007</v>
      </c>
      <c r="D61" s="1886"/>
      <c r="E61" s="1887"/>
      <c r="F61" s="1886" t="s">
        <v>1008</v>
      </c>
      <c r="G61" s="1887"/>
      <c r="H61" s="1886" t="s">
        <v>1009</v>
      </c>
      <c r="I61" s="1887"/>
      <c r="J61" s="1886" t="s">
        <v>1010</v>
      </c>
      <c r="K61" s="1887"/>
      <c r="L61" s="1886" t="s">
        <v>1011</v>
      </c>
      <c r="M61" s="1887"/>
      <c r="N61" s="1598" t="s">
        <v>1012</v>
      </c>
      <c r="O61" s="1602"/>
      <c r="P61" s="1599"/>
    </row>
    <row r="62" spans="1:16" ht="18.95" customHeight="1">
      <c r="A62" s="1892" t="s">
        <v>1013</v>
      </c>
      <c r="B62" s="1893"/>
      <c r="C62" s="1918">
        <v>0</v>
      </c>
      <c r="D62" s="1902"/>
      <c r="E62" s="1903"/>
      <c r="F62" s="1902">
        <v>0</v>
      </c>
      <c r="G62" s="1903"/>
      <c r="H62" s="1902">
        <v>0</v>
      </c>
      <c r="I62" s="1903"/>
      <c r="J62" s="1902">
        <v>0</v>
      </c>
      <c r="K62" s="1903"/>
      <c r="L62" s="1902">
        <v>0</v>
      </c>
      <c r="M62" s="1903"/>
      <c r="N62" s="1603">
        <v>0</v>
      </c>
    </row>
    <row r="63" spans="1:16" ht="18.95" customHeight="1">
      <c r="A63" s="1904" t="s">
        <v>1014</v>
      </c>
      <c r="B63" s="1905"/>
      <c r="C63" s="1888">
        <v>0</v>
      </c>
      <c r="D63" s="1889"/>
      <c r="E63" s="1890"/>
      <c r="F63" s="1894">
        <v>0</v>
      </c>
      <c r="G63" s="1895"/>
      <c r="H63" s="1894">
        <v>0</v>
      </c>
      <c r="I63" s="1895"/>
      <c r="J63" s="1894">
        <v>0</v>
      </c>
      <c r="K63" s="1895"/>
      <c r="L63" s="1894">
        <v>0</v>
      </c>
      <c r="M63" s="1895"/>
      <c r="N63" s="1605">
        <v>0</v>
      </c>
    </row>
    <row r="64" spans="1:16" ht="18.95" customHeight="1">
      <c r="A64" s="1892" t="s">
        <v>1015</v>
      </c>
      <c r="B64" s="1893"/>
      <c r="C64" s="1918">
        <v>0</v>
      </c>
      <c r="D64" s="1902"/>
      <c r="E64" s="1903"/>
      <c r="F64" s="1902">
        <v>0</v>
      </c>
      <c r="G64" s="1903"/>
      <c r="H64" s="1902">
        <v>0</v>
      </c>
      <c r="I64" s="1903"/>
      <c r="J64" s="1902">
        <v>0</v>
      </c>
      <c r="K64" s="1903"/>
      <c r="L64" s="1902">
        <v>0</v>
      </c>
      <c r="M64" s="1903"/>
      <c r="N64" s="1603">
        <v>0</v>
      </c>
    </row>
    <row r="65" spans="1:14" ht="18.95" customHeight="1">
      <c r="A65" s="1904" t="s">
        <v>1016</v>
      </c>
      <c r="B65" s="1905"/>
      <c r="C65" s="1888">
        <v>0</v>
      </c>
      <c r="D65" s="1889"/>
      <c r="E65" s="1890"/>
      <c r="F65" s="1894">
        <v>0</v>
      </c>
      <c r="G65" s="1895"/>
      <c r="H65" s="1894">
        <v>0</v>
      </c>
      <c r="I65" s="1895"/>
      <c r="J65" s="1894">
        <v>0</v>
      </c>
      <c r="K65" s="1895"/>
      <c r="L65" s="1894">
        <v>0</v>
      </c>
      <c r="M65" s="1895"/>
      <c r="N65" s="1605">
        <v>0</v>
      </c>
    </row>
    <row r="66" spans="1:14" ht="20.100000000000001" customHeight="1">
      <c r="A66" s="1930" t="s">
        <v>1017</v>
      </c>
      <c r="B66" s="1931"/>
      <c r="C66" s="1931"/>
      <c r="D66" s="1931"/>
      <c r="E66" s="1931"/>
      <c r="F66" s="1931"/>
      <c r="G66" s="1931"/>
      <c r="H66" s="1931"/>
      <c r="I66" s="1931"/>
      <c r="J66" s="1931"/>
      <c r="K66" s="1931"/>
      <c r="L66" s="1931"/>
      <c r="M66" s="1931"/>
      <c r="N66" s="1931"/>
    </row>
    <row r="67" spans="1:14" ht="14.1" customHeight="1">
      <c r="A67" s="1597">
        <v>0</v>
      </c>
      <c r="B67" s="1896" t="s">
        <v>842</v>
      </c>
      <c r="C67" s="1897"/>
      <c r="D67" s="1596">
        <v>1</v>
      </c>
      <c r="E67" s="1896" t="s">
        <v>1018</v>
      </c>
      <c r="F67" s="1897"/>
      <c r="G67" s="1595">
        <v>2</v>
      </c>
      <c r="H67" s="1896" t="s">
        <v>1019</v>
      </c>
      <c r="I67" s="1897"/>
      <c r="J67" s="1594">
        <v>3</v>
      </c>
      <c r="K67" s="1896" t="s">
        <v>1020</v>
      </c>
      <c r="L67" s="1897"/>
      <c r="M67" s="1593">
        <v>4</v>
      </c>
      <c r="N67" s="1592" t="s">
        <v>1021</v>
      </c>
    </row>
    <row r="68" spans="1:14" ht="15.95" customHeight="1">
      <c r="A68" s="1900" t="s">
        <v>1022</v>
      </c>
      <c r="B68" s="1901"/>
      <c r="C68" s="1901"/>
      <c r="D68" s="1901"/>
      <c r="E68" s="1901"/>
      <c r="F68" s="1901"/>
      <c r="G68" s="1901"/>
      <c r="H68" s="1901"/>
      <c r="I68" s="1901"/>
      <c r="J68" s="1901"/>
      <c r="K68" s="1901"/>
      <c r="L68" s="1901"/>
      <c r="M68" s="1901"/>
      <c r="N68" s="1901"/>
    </row>
    <row r="69" spans="1:14" ht="17.100000000000001" customHeight="1">
      <c r="A69" s="1909" t="s">
        <v>1023</v>
      </c>
      <c r="B69" s="1899"/>
      <c r="C69" s="1899"/>
      <c r="D69" s="1899"/>
      <c r="E69" s="1885"/>
      <c r="F69" s="1884">
        <f>'2026 Matrix'!L11</f>
        <v>0</v>
      </c>
      <c r="G69" s="1885"/>
      <c r="H69" s="1909" t="s">
        <v>1024</v>
      </c>
      <c r="I69" s="1899"/>
      <c r="J69" s="1899"/>
      <c r="K69" s="1899"/>
      <c r="L69" s="1885"/>
      <c r="M69" s="1884">
        <f>'2026 Matrix'!P11</f>
        <v>0</v>
      </c>
      <c r="N69" s="1885"/>
    </row>
    <row r="70" spans="1:14" ht="17.100000000000001" customHeight="1">
      <c r="A70" s="1909" t="s">
        <v>856</v>
      </c>
      <c r="B70" s="1899"/>
      <c r="C70" s="1899"/>
      <c r="D70" s="1899"/>
      <c r="E70" s="1885"/>
      <c r="F70" s="1924">
        <f>'2026 Matrix'!K11</f>
        <v>1</v>
      </c>
      <c r="G70" s="1885"/>
      <c r="H70" s="1909" t="s">
        <v>205</v>
      </c>
      <c r="I70" s="1899"/>
      <c r="J70" s="1899"/>
      <c r="K70" s="1899"/>
      <c r="L70" s="1885"/>
      <c r="M70" s="1884">
        <f>'2026 Matrix'!M11</f>
        <v>0</v>
      </c>
      <c r="N70" s="1885"/>
    </row>
    <row r="71" spans="1:14" ht="17.100000000000001" customHeight="1">
      <c r="A71" s="1909" t="s">
        <v>862</v>
      </c>
      <c r="B71" s="1899"/>
      <c r="C71" s="1899"/>
      <c r="D71" s="1899"/>
      <c r="E71" s="1885"/>
      <c r="F71" s="1884">
        <f>'2026 Matrix'!Q11</f>
        <v>0</v>
      </c>
      <c r="G71" s="1885"/>
      <c r="H71" s="1909" t="s">
        <v>864</v>
      </c>
      <c r="I71" s="1899"/>
      <c r="J71" s="1899"/>
      <c r="K71" s="1899"/>
      <c r="L71" s="1885"/>
      <c r="M71" s="1884">
        <f>'2026 Matrix'!T11</f>
        <v>0</v>
      </c>
      <c r="N71" s="1885"/>
    </row>
    <row r="72" spans="1:14" ht="15.95" customHeight="1">
      <c r="A72" s="1900" t="s">
        <v>1025</v>
      </c>
      <c r="B72" s="1901"/>
      <c r="C72" s="1901"/>
      <c r="D72" s="1901"/>
      <c r="E72" s="1901"/>
      <c r="F72" s="1901"/>
      <c r="G72" s="1901"/>
      <c r="H72" s="1901"/>
      <c r="I72" s="1901"/>
      <c r="J72" s="1901"/>
      <c r="K72" s="1901"/>
      <c r="L72" s="1901"/>
      <c r="M72" s="1901"/>
      <c r="N72" s="1901"/>
    </row>
    <row r="73" spans="1:14" ht="17.100000000000001" customHeight="1">
      <c r="A73" s="1909" t="s">
        <v>855</v>
      </c>
      <c r="B73" s="1899"/>
      <c r="C73" s="1899"/>
      <c r="D73" s="1899"/>
      <c r="E73" s="1885"/>
      <c r="F73" s="1884">
        <f>'2026 Matrix'!H11</f>
        <v>0</v>
      </c>
      <c r="G73" s="1885"/>
      <c r="H73" s="1909" t="s">
        <v>331</v>
      </c>
      <c r="I73" s="1899"/>
      <c r="J73" s="1899"/>
      <c r="K73" s="1899"/>
      <c r="L73" s="1885"/>
      <c r="M73" s="1884">
        <f>'2026 Matrix'!J11</f>
        <v>0</v>
      </c>
      <c r="N73" s="1885"/>
    </row>
    <row r="74" spans="1:14" ht="17.100000000000001" customHeight="1">
      <c r="A74" s="1909" t="s">
        <v>859</v>
      </c>
      <c r="B74" s="1899"/>
      <c r="C74" s="1899"/>
      <c r="D74" s="1899"/>
      <c r="E74" s="1885"/>
      <c r="F74" s="1884">
        <f>'2026 Matrix'!N11</f>
        <v>0</v>
      </c>
      <c r="G74" s="1885"/>
      <c r="H74" s="1909" t="s">
        <v>343</v>
      </c>
      <c r="I74" s="1899"/>
      <c r="J74" s="1899"/>
      <c r="K74" s="1899"/>
      <c r="L74" s="1885"/>
      <c r="M74" s="1884">
        <f>'2026 Matrix'!AB11</f>
        <v>0</v>
      </c>
      <c r="N74" s="1885"/>
    </row>
    <row r="75" spans="1:14" ht="17.100000000000001" customHeight="1">
      <c r="A75" s="1909" t="s">
        <v>326</v>
      </c>
      <c r="B75" s="1899"/>
      <c r="C75" s="1899"/>
      <c r="D75" s="1899"/>
      <c r="E75" s="1885"/>
      <c r="F75" s="1884">
        <f>'2026 Matrix'!I11</f>
        <v>0</v>
      </c>
      <c r="G75" s="1885"/>
      <c r="H75" s="1909" t="s">
        <v>860</v>
      </c>
      <c r="I75" s="1899"/>
      <c r="J75" s="1899"/>
      <c r="K75" s="1899"/>
      <c r="L75" s="1885"/>
      <c r="M75" s="1919">
        <f>'2026 Matrix'!O11</f>
        <v>4</v>
      </c>
      <c r="N75" s="1885"/>
    </row>
    <row r="76" spans="1:14" ht="17.100000000000001" customHeight="1">
      <c r="A76" s="1909" t="s">
        <v>355</v>
      </c>
      <c r="B76" s="1899"/>
      <c r="C76" s="1899"/>
      <c r="D76" s="1899"/>
      <c r="E76" s="1885"/>
      <c r="F76" s="1884">
        <f>'2026 Matrix'!R11</f>
        <v>0</v>
      </c>
      <c r="G76" s="1885"/>
      <c r="H76" s="1934"/>
      <c r="I76" s="1901"/>
      <c r="J76" s="1901"/>
      <c r="K76" s="1901"/>
      <c r="L76" s="1901"/>
      <c r="M76" s="1901"/>
      <c r="N76" s="1901"/>
    </row>
    <row r="77" spans="1:14" ht="15.95" customHeight="1">
      <c r="A77" s="1900" t="s">
        <v>1026</v>
      </c>
      <c r="B77" s="1901"/>
      <c r="C77" s="1901"/>
      <c r="D77" s="1901"/>
      <c r="E77" s="1901"/>
      <c r="F77" s="1901"/>
      <c r="G77" s="1901"/>
      <c r="H77" s="1901"/>
      <c r="I77" s="1901"/>
      <c r="J77" s="1901"/>
      <c r="K77" s="1901"/>
      <c r="L77" s="1901"/>
      <c r="M77" s="1901"/>
      <c r="N77" s="1901"/>
    </row>
    <row r="78" spans="1:14" ht="17.100000000000001" customHeight="1">
      <c r="A78" s="1909" t="s">
        <v>869</v>
      </c>
      <c r="B78" s="1899"/>
      <c r="C78" s="1899"/>
      <c r="D78" s="1899"/>
      <c r="E78" s="1885"/>
      <c r="F78" s="1919">
        <f>'2026 Matrix'!Z11</f>
        <v>4</v>
      </c>
      <c r="G78" s="1885"/>
      <c r="H78" s="1909" t="s">
        <v>863</v>
      </c>
      <c r="I78" s="1899"/>
      <c r="J78" s="1899"/>
      <c r="K78" s="1899"/>
      <c r="L78" s="1885"/>
      <c r="M78" s="1884">
        <f>'2026 Matrix'!S11</f>
        <v>0</v>
      </c>
      <c r="N78" s="1885"/>
    </row>
    <row r="79" spans="1:14" ht="17.100000000000001" customHeight="1">
      <c r="A79" s="1909" t="s">
        <v>865</v>
      </c>
      <c r="B79" s="1899"/>
      <c r="C79" s="1899"/>
      <c r="D79" s="1899"/>
      <c r="E79" s="1885"/>
      <c r="F79" s="1919">
        <f>'2026 Matrix'!U11</f>
        <v>4</v>
      </c>
      <c r="G79" s="1885"/>
      <c r="H79" s="1909" t="s">
        <v>870</v>
      </c>
      <c r="I79" s="1899"/>
      <c r="J79" s="1899"/>
      <c r="K79" s="1899"/>
      <c r="L79" s="1885"/>
      <c r="M79" s="1919">
        <f>'2026 Matrix'!AA11</f>
        <v>4</v>
      </c>
      <c r="N79" s="1885"/>
    </row>
    <row r="80" spans="1:14" ht="17.100000000000001" customHeight="1">
      <c r="A80" s="1909" t="s">
        <v>867</v>
      </c>
      <c r="B80" s="1899"/>
      <c r="C80" s="1899"/>
      <c r="D80" s="1899"/>
      <c r="E80" s="1885"/>
      <c r="F80" s="1884">
        <f>'2026 Matrix'!X11</f>
        <v>0</v>
      </c>
      <c r="G80" s="1885"/>
      <c r="H80" s="1909" t="s">
        <v>868</v>
      </c>
      <c r="I80" s="1899"/>
      <c r="J80" s="1899"/>
      <c r="K80" s="1899"/>
      <c r="L80" s="1885"/>
      <c r="M80" s="1884">
        <f>'2026 Matrix'!Y11</f>
        <v>0</v>
      </c>
      <c r="N80" s="1885"/>
    </row>
    <row r="81" spans="1:14" ht="15.95" customHeight="1">
      <c r="A81" s="1900" t="s">
        <v>1027</v>
      </c>
      <c r="B81" s="1901"/>
      <c r="C81" s="1901"/>
      <c r="D81" s="1901"/>
      <c r="E81" s="1901"/>
      <c r="F81" s="1901"/>
      <c r="G81" s="1901"/>
      <c r="H81" s="1901"/>
      <c r="I81" s="1901"/>
      <c r="J81" s="1901"/>
      <c r="K81" s="1901"/>
      <c r="L81" s="1901"/>
      <c r="M81" s="1901"/>
      <c r="N81" s="1901"/>
    </row>
    <row r="82" spans="1:14" ht="17.100000000000001" customHeight="1">
      <c r="A82" s="1909" t="s">
        <v>872</v>
      </c>
      <c r="B82" s="1899"/>
      <c r="C82" s="1899"/>
      <c r="D82" s="1899"/>
      <c r="E82" s="1885"/>
      <c r="F82" s="1884">
        <f>'2026 Matrix'!AD11</f>
        <v>0</v>
      </c>
      <c r="G82" s="1885"/>
      <c r="H82" s="1909" t="s">
        <v>874</v>
      </c>
      <c r="I82" s="1899"/>
      <c r="J82" s="1899"/>
      <c r="K82" s="1899"/>
      <c r="L82" s="1885"/>
      <c r="M82" s="1884">
        <f>'2026 Matrix'!AF11</f>
        <v>0</v>
      </c>
      <c r="N82" s="1885"/>
    </row>
    <row r="83" spans="1:14" ht="17.100000000000001" customHeight="1">
      <c r="A83" s="1909" t="s">
        <v>873</v>
      </c>
      <c r="B83" s="1899"/>
      <c r="C83" s="1899"/>
      <c r="D83" s="1899"/>
      <c r="E83" s="1885"/>
      <c r="F83" s="1884">
        <f>'2026 Matrix'!AE11</f>
        <v>0</v>
      </c>
      <c r="G83" s="1885"/>
      <c r="H83" s="1909" t="s">
        <v>358</v>
      </c>
      <c r="I83" s="1899"/>
      <c r="J83" s="1899"/>
      <c r="K83" s="1899"/>
      <c r="L83" s="1885"/>
      <c r="M83" s="1884">
        <f>'2026 Matrix'!AH11</f>
        <v>0</v>
      </c>
      <c r="N83" s="1885"/>
    </row>
    <row r="84" spans="1:14" ht="17.100000000000001" customHeight="1">
      <c r="A84" s="1909" t="s">
        <v>203</v>
      </c>
      <c r="B84" s="1899"/>
      <c r="C84" s="1899"/>
      <c r="D84" s="1899"/>
      <c r="E84" s="1885"/>
      <c r="F84" s="1884">
        <f>'2026 Matrix'!W11</f>
        <v>0</v>
      </c>
      <c r="G84" s="1885"/>
      <c r="H84" s="1909" t="s">
        <v>871</v>
      </c>
      <c r="I84" s="1899"/>
      <c r="J84" s="1899"/>
      <c r="K84" s="1899"/>
      <c r="L84" s="1885"/>
      <c r="M84" s="1884">
        <f>'2026 Matrix'!AC11</f>
        <v>0</v>
      </c>
      <c r="N84" s="1885"/>
    </row>
    <row r="85" spans="1:14" ht="17.100000000000001" customHeight="1">
      <c r="A85" s="1909" t="s">
        <v>875</v>
      </c>
      <c r="B85" s="1899"/>
      <c r="C85" s="1899"/>
      <c r="D85" s="1899"/>
      <c r="E85" s="1885"/>
      <c r="F85" s="1884">
        <f>'2026 Matrix'!AG11</f>
        <v>0</v>
      </c>
      <c r="G85" s="1885"/>
      <c r="H85" s="1909" t="s">
        <v>866</v>
      </c>
      <c r="I85" s="1899"/>
      <c r="J85" s="1899"/>
      <c r="K85" s="1899"/>
      <c r="L85" s="1885"/>
      <c r="M85" s="1884">
        <f>'2026 Matrix'!V11</f>
        <v>0</v>
      </c>
      <c r="N85" s="1885"/>
    </row>
    <row r="86" spans="1:14" ht="20.100000000000001" customHeight="1">
      <c r="A86" s="1933" t="s">
        <v>1028</v>
      </c>
      <c r="B86" s="1901"/>
      <c r="C86" s="1901"/>
      <c r="D86" s="1901"/>
      <c r="E86" s="1901"/>
      <c r="F86" s="1901"/>
      <c r="G86" s="1901"/>
      <c r="H86" s="1901"/>
      <c r="I86" s="1901"/>
      <c r="J86" s="1901"/>
      <c r="K86" s="1901"/>
      <c r="L86" s="1901"/>
      <c r="M86" s="1901"/>
      <c r="N86" s="1901"/>
    </row>
    <row r="87" spans="1:14" ht="15.95" customHeight="1">
      <c r="A87" s="1898" t="s">
        <v>1029</v>
      </c>
      <c r="B87" s="1899"/>
      <c r="C87" s="1899"/>
      <c r="D87" s="1899"/>
      <c r="E87" s="1899"/>
      <c r="F87" s="1899"/>
      <c r="G87" s="1899"/>
      <c r="H87" s="1899"/>
      <c r="I87" s="1899"/>
      <c r="J87" s="1899"/>
      <c r="K87" s="1899"/>
      <c r="L87" s="1899"/>
      <c r="M87" s="1899"/>
      <c r="N87" s="1885"/>
    </row>
    <row r="88" spans="1:14" ht="20.100000000000001" customHeight="1">
      <c r="A88" s="1914"/>
      <c r="B88" s="1899"/>
      <c r="C88" s="1899"/>
      <c r="D88" s="1899"/>
      <c r="E88" s="1899"/>
      <c r="F88" s="1899"/>
      <c r="G88" s="1899"/>
      <c r="H88" s="1899"/>
      <c r="I88" s="1899"/>
      <c r="J88" s="1899"/>
      <c r="K88" s="1899"/>
      <c r="L88" s="1899"/>
      <c r="M88" s="1899"/>
      <c r="N88" s="1885"/>
    </row>
    <row r="89" spans="1:14" ht="20.100000000000001" customHeight="1">
      <c r="A89" s="1914"/>
      <c r="B89" s="1899"/>
      <c r="C89" s="1899"/>
      <c r="D89" s="1899"/>
      <c r="E89" s="1899"/>
      <c r="F89" s="1899"/>
      <c r="G89" s="1899"/>
      <c r="H89" s="1899"/>
      <c r="I89" s="1899"/>
      <c r="J89" s="1899"/>
      <c r="K89" s="1899"/>
      <c r="L89" s="1899"/>
      <c r="M89" s="1899"/>
      <c r="N89" s="1885"/>
    </row>
    <row r="90" spans="1:14" ht="20.100000000000001" customHeight="1">
      <c r="A90" s="1914"/>
      <c r="B90" s="1899"/>
      <c r="C90" s="1899"/>
      <c r="D90" s="1899"/>
      <c r="E90" s="1899"/>
      <c r="F90" s="1899"/>
      <c r="G90" s="1899"/>
      <c r="H90" s="1899"/>
      <c r="I90" s="1899"/>
      <c r="J90" s="1899"/>
      <c r="K90" s="1899"/>
      <c r="L90" s="1899"/>
      <c r="M90" s="1899"/>
      <c r="N90" s="1885"/>
    </row>
    <row r="91" spans="1:14" ht="15.95" customHeight="1">
      <c r="A91" s="1910" t="s">
        <v>1030</v>
      </c>
      <c r="B91" s="1899"/>
      <c r="C91" s="1899"/>
      <c r="D91" s="1899"/>
      <c r="E91" s="1899"/>
      <c r="F91" s="1899"/>
      <c r="G91" s="1899"/>
      <c r="H91" s="1899"/>
      <c r="I91" s="1899"/>
      <c r="J91" s="1899"/>
      <c r="K91" s="1899"/>
      <c r="L91" s="1899"/>
      <c r="M91" s="1899"/>
      <c r="N91" s="1885"/>
    </row>
    <row r="92" spans="1:14" ht="21.95" customHeight="1">
      <c r="A92" s="1914"/>
      <c r="B92" s="1899"/>
      <c r="C92" s="1899"/>
      <c r="D92" s="1899"/>
      <c r="E92" s="1899"/>
      <c r="F92" s="1899"/>
      <c r="G92" s="1899"/>
      <c r="H92" s="1899"/>
      <c r="I92" s="1899"/>
      <c r="J92" s="1899"/>
      <c r="K92" s="1899"/>
      <c r="L92" s="1899"/>
      <c r="M92" s="1899"/>
      <c r="N92" s="1885"/>
    </row>
    <row r="93" spans="1:14" ht="21.95" customHeight="1">
      <c r="A93" s="1914"/>
      <c r="B93" s="1899"/>
      <c r="C93" s="1899"/>
      <c r="D93" s="1899"/>
      <c r="E93" s="1899"/>
      <c r="F93" s="1899"/>
      <c r="G93" s="1899"/>
      <c r="H93" s="1899"/>
      <c r="I93" s="1899"/>
      <c r="J93" s="1899"/>
      <c r="K93" s="1899"/>
      <c r="L93" s="1899"/>
      <c r="M93" s="1899"/>
      <c r="N93" s="1885"/>
    </row>
    <row r="94" spans="1:14" ht="21.95" customHeight="1">
      <c r="A94" s="1914"/>
      <c r="B94" s="1899"/>
      <c r="C94" s="1899"/>
      <c r="D94" s="1899"/>
      <c r="E94" s="1899"/>
      <c r="F94" s="1899"/>
      <c r="G94" s="1899"/>
      <c r="H94" s="1899"/>
      <c r="I94" s="1899"/>
      <c r="J94" s="1899"/>
      <c r="K94" s="1899"/>
      <c r="L94" s="1899"/>
      <c r="M94" s="1899"/>
      <c r="N94" s="1885"/>
    </row>
    <row r="95" spans="1:14" ht="21.95" customHeight="1">
      <c r="A95" s="1932" t="s">
        <v>1031</v>
      </c>
      <c r="B95" s="1901"/>
      <c r="C95" s="1901"/>
      <c r="D95" s="1901"/>
      <c r="E95" s="1901"/>
      <c r="F95" s="1901"/>
      <c r="G95" s="1901"/>
      <c r="H95" s="1932" t="s">
        <v>1032</v>
      </c>
      <c r="I95" s="1901"/>
      <c r="J95" s="1901"/>
      <c r="K95" s="1901"/>
      <c r="L95" s="1901"/>
      <c r="M95" s="1901"/>
      <c r="N95" s="1901"/>
    </row>
    <row r="105" spans="1:14" ht="38.1" customHeight="1">
      <c r="A105" s="1927" t="s">
        <v>993</v>
      </c>
      <c r="B105" s="1928"/>
      <c r="C105" s="1928"/>
      <c r="D105" s="1928"/>
      <c r="E105" s="1928"/>
      <c r="F105" s="1928"/>
      <c r="G105" s="1928"/>
      <c r="H105" s="1928"/>
      <c r="I105" s="1928"/>
      <c r="J105" s="1928"/>
      <c r="K105" s="1928"/>
      <c r="L105" s="1928"/>
      <c r="M105" s="1928"/>
      <c r="N105" s="1929"/>
    </row>
    <row r="106" spans="1:14" ht="15.95" customHeight="1">
      <c r="A106" s="1921" t="s">
        <v>994</v>
      </c>
      <c r="B106" s="1901"/>
      <c r="C106" s="1901"/>
      <c r="D106" s="1901"/>
      <c r="E106" s="1901"/>
      <c r="F106" s="1901"/>
      <c r="G106" s="1901"/>
      <c r="H106" s="1901"/>
      <c r="I106" s="1901"/>
      <c r="J106" s="1901"/>
      <c r="K106" s="1901"/>
      <c r="L106" s="1901"/>
      <c r="M106" s="1901"/>
      <c r="N106" s="1901"/>
    </row>
    <row r="107" spans="1:14" ht="18" customHeight="1">
      <c r="A107" s="1906" t="s">
        <v>995</v>
      </c>
      <c r="B107" s="1899"/>
      <c r="C107" s="1899"/>
      <c r="D107" s="1885"/>
      <c r="E107" s="1906" t="s">
        <v>996</v>
      </c>
      <c r="F107" s="1899"/>
      <c r="G107" s="1885"/>
      <c r="H107" s="1906" t="s">
        <v>997</v>
      </c>
      <c r="I107" s="1899"/>
      <c r="J107" s="1885"/>
      <c r="K107" s="1906" t="s">
        <v>998</v>
      </c>
      <c r="L107" s="1885"/>
      <c r="M107" s="1906" t="s">
        <v>999</v>
      </c>
      <c r="N107" s="1885"/>
    </row>
    <row r="108" spans="1:14" ht="21.95" customHeight="1">
      <c r="A108" s="1923" t="str">
        <f>'2026 Matrix'!B12&amp;" "&amp;'2026 Matrix'!A12</f>
        <v>Christiane Parisek</v>
      </c>
      <c r="B108" s="1899"/>
      <c r="C108" s="1899"/>
      <c r="D108" s="1885"/>
      <c r="E108" s="1923" t="str">
        <f>'2026 Matrix'!E12</f>
        <v>Candiss</v>
      </c>
      <c r="F108" s="1899"/>
      <c r="G108" s="1885"/>
      <c r="H108" s="1922">
        <f>'2026 Matrix'!C12</f>
        <v>37837</v>
      </c>
      <c r="I108" s="1899"/>
      <c r="J108" s="1885"/>
      <c r="K108" s="1923" t="str">
        <f>'2026 Matrix'!D12</f>
        <v>D4MT</v>
      </c>
      <c r="L108" s="1885"/>
      <c r="M108" s="1923"/>
      <c r="N108" s="1885"/>
    </row>
    <row r="109" spans="1:14" ht="15.95" customHeight="1">
      <c r="A109" s="1911" t="s">
        <v>1000</v>
      </c>
      <c r="B109" s="1899"/>
      <c r="C109" s="1885"/>
      <c r="E109" s="1912" t="s">
        <v>1001</v>
      </c>
      <c r="F109" s="1899"/>
      <c r="G109" s="1885"/>
      <c r="I109" s="1915" t="s">
        <v>1002</v>
      </c>
      <c r="J109" s="1899"/>
      <c r="K109" s="1885"/>
      <c r="M109" s="1908" t="s">
        <v>1003</v>
      </c>
      <c r="N109" s="1885"/>
    </row>
    <row r="110" spans="1:14" ht="33.950000000000003" customHeight="1">
      <c r="A110" s="1925" t="str">
        <f>'2026 Matrix'!AI12&amp;" / 108"</f>
        <v>13 / 108</v>
      </c>
      <c r="B110" s="1899"/>
      <c r="C110" s="1885"/>
      <c r="E110" s="1907" t="str">
        <f>'2026 Matrix'!AJ12&amp;" / 27"</f>
        <v>4 / 27</v>
      </c>
      <c r="F110" s="1899"/>
      <c r="G110" s="1885"/>
      <c r="I110" s="1926">
        <f>'2026 Matrix'!AK12</f>
        <v>1.5</v>
      </c>
      <c r="J110" s="1899"/>
      <c r="K110" s="1885"/>
      <c r="M110" s="1916">
        <f>'2026 Matrix'!AL12</f>
        <v>76.34</v>
      </c>
      <c r="N110" s="1885"/>
    </row>
    <row r="111" spans="1:14" ht="14.1" customHeight="1">
      <c r="A111" s="1920" t="s">
        <v>1004</v>
      </c>
      <c r="B111" s="1901"/>
      <c r="C111" s="1901"/>
      <c r="D111" s="1901"/>
      <c r="E111" s="1901"/>
      <c r="F111" s="1901"/>
      <c r="G111" s="1901"/>
      <c r="H111" s="1901"/>
      <c r="I111" s="1901"/>
      <c r="J111" s="1901"/>
      <c r="K111" s="1901"/>
      <c r="L111" s="1901"/>
      <c r="M111" s="1901"/>
      <c r="N111" s="1901"/>
    </row>
    <row r="112" spans="1:14" ht="20.100000000000001" customHeight="1">
      <c r="A112" s="1930" t="s">
        <v>1005</v>
      </c>
      <c r="B112" s="1931"/>
      <c r="C112" s="1931"/>
      <c r="D112" s="1931"/>
      <c r="E112" s="1931"/>
      <c r="F112" s="1931"/>
      <c r="G112" s="1931"/>
      <c r="H112" s="1931"/>
      <c r="I112" s="1931"/>
      <c r="J112" s="1931"/>
      <c r="K112" s="1931"/>
      <c r="L112" s="1931"/>
      <c r="M112" s="1931"/>
      <c r="N112" s="1931"/>
    </row>
    <row r="113" spans="1:16" ht="18" customHeight="1">
      <c r="A113" s="1891" t="s">
        <v>1006</v>
      </c>
      <c r="B113" s="1887"/>
      <c r="C113" s="1891" t="s">
        <v>1007</v>
      </c>
      <c r="D113" s="1886"/>
      <c r="E113" s="1887"/>
      <c r="F113" s="1886" t="s">
        <v>1008</v>
      </c>
      <c r="G113" s="1887"/>
      <c r="H113" s="1886" t="s">
        <v>1009</v>
      </c>
      <c r="I113" s="1887"/>
      <c r="J113" s="1886" t="s">
        <v>1010</v>
      </c>
      <c r="K113" s="1887"/>
      <c r="L113" s="1886" t="s">
        <v>1011</v>
      </c>
      <c r="M113" s="1887"/>
      <c r="N113" s="1598" t="s">
        <v>1012</v>
      </c>
      <c r="O113" s="1602"/>
      <c r="P113" s="1599"/>
    </row>
    <row r="114" spans="1:16" ht="18.95" customHeight="1">
      <c r="A114" s="1892" t="s">
        <v>1013</v>
      </c>
      <c r="B114" s="1893"/>
      <c r="C114" s="1918">
        <v>0</v>
      </c>
      <c r="D114" s="1902"/>
      <c r="E114" s="1903"/>
      <c r="F114" s="1902">
        <v>0</v>
      </c>
      <c r="G114" s="1903"/>
      <c r="H114" s="1902">
        <v>0</v>
      </c>
      <c r="I114" s="1903"/>
      <c r="J114" s="1902">
        <v>0</v>
      </c>
      <c r="K114" s="1903"/>
      <c r="L114" s="1902">
        <v>0</v>
      </c>
      <c r="M114" s="1903"/>
      <c r="N114" s="1603">
        <v>0</v>
      </c>
    </row>
    <row r="115" spans="1:16" ht="18.95" customHeight="1">
      <c r="A115" s="1904" t="s">
        <v>1014</v>
      </c>
      <c r="B115" s="1905"/>
      <c r="C115" s="1888">
        <v>0</v>
      </c>
      <c r="D115" s="1889"/>
      <c r="E115" s="1890"/>
      <c r="F115" s="1894">
        <v>0</v>
      </c>
      <c r="G115" s="1895"/>
      <c r="H115" s="1894">
        <v>0</v>
      </c>
      <c r="I115" s="1895"/>
      <c r="J115" s="1894">
        <v>0</v>
      </c>
      <c r="K115" s="1895"/>
      <c r="L115" s="1894">
        <v>0</v>
      </c>
      <c r="M115" s="1895"/>
      <c r="N115" s="1605">
        <v>0</v>
      </c>
    </row>
    <row r="116" spans="1:16" ht="18.95" customHeight="1">
      <c r="A116" s="1892" t="s">
        <v>1015</v>
      </c>
      <c r="B116" s="1893"/>
      <c r="C116" s="1918">
        <v>0</v>
      </c>
      <c r="D116" s="1902"/>
      <c r="E116" s="1903"/>
      <c r="F116" s="1902">
        <v>0</v>
      </c>
      <c r="G116" s="1903"/>
      <c r="H116" s="1902">
        <v>0</v>
      </c>
      <c r="I116" s="1903"/>
      <c r="J116" s="1902">
        <v>0</v>
      </c>
      <c r="K116" s="1903"/>
      <c r="L116" s="1902">
        <v>0</v>
      </c>
      <c r="M116" s="1903"/>
      <c r="N116" s="1603">
        <v>0</v>
      </c>
    </row>
    <row r="117" spans="1:16" ht="18.95" customHeight="1">
      <c r="A117" s="1904" t="s">
        <v>1016</v>
      </c>
      <c r="B117" s="1905"/>
      <c r="C117" s="1888">
        <v>0</v>
      </c>
      <c r="D117" s="1889"/>
      <c r="E117" s="1890"/>
      <c r="F117" s="1894">
        <v>0</v>
      </c>
      <c r="G117" s="1895"/>
      <c r="H117" s="1894">
        <v>0</v>
      </c>
      <c r="I117" s="1895"/>
      <c r="J117" s="1894">
        <v>0</v>
      </c>
      <c r="K117" s="1895"/>
      <c r="L117" s="1894">
        <v>0</v>
      </c>
      <c r="M117" s="1895"/>
      <c r="N117" s="1605">
        <v>0</v>
      </c>
    </row>
    <row r="118" spans="1:16" ht="20.100000000000001" customHeight="1">
      <c r="A118" s="1930" t="s">
        <v>1017</v>
      </c>
      <c r="B118" s="1931"/>
      <c r="C118" s="1931"/>
      <c r="D118" s="1931"/>
      <c r="E118" s="1931"/>
      <c r="F118" s="1931"/>
      <c r="G118" s="1931"/>
      <c r="H118" s="1931"/>
      <c r="I118" s="1931"/>
      <c r="J118" s="1931"/>
      <c r="K118" s="1931"/>
      <c r="L118" s="1931"/>
      <c r="M118" s="1931"/>
      <c r="N118" s="1931"/>
    </row>
    <row r="119" spans="1:16" ht="14.1" customHeight="1">
      <c r="A119" s="1597">
        <v>0</v>
      </c>
      <c r="B119" s="1896" t="s">
        <v>842</v>
      </c>
      <c r="C119" s="1897"/>
      <c r="D119" s="1596">
        <v>1</v>
      </c>
      <c r="E119" s="1896" t="s">
        <v>1018</v>
      </c>
      <c r="F119" s="1897"/>
      <c r="G119" s="1595">
        <v>2</v>
      </c>
      <c r="H119" s="1896" t="s">
        <v>1019</v>
      </c>
      <c r="I119" s="1897"/>
      <c r="J119" s="1594">
        <v>3</v>
      </c>
      <c r="K119" s="1896" t="s">
        <v>1020</v>
      </c>
      <c r="L119" s="1897"/>
      <c r="M119" s="1593">
        <v>4</v>
      </c>
      <c r="N119" s="1592" t="s">
        <v>1021</v>
      </c>
    </row>
    <row r="120" spans="1:16" ht="15.95" customHeight="1">
      <c r="A120" s="1900" t="s">
        <v>1022</v>
      </c>
      <c r="B120" s="1901"/>
      <c r="C120" s="1901"/>
      <c r="D120" s="1901"/>
      <c r="E120" s="1901"/>
      <c r="F120" s="1901"/>
      <c r="G120" s="1901"/>
      <c r="H120" s="1901"/>
      <c r="I120" s="1901"/>
      <c r="J120" s="1901"/>
      <c r="K120" s="1901"/>
      <c r="L120" s="1901"/>
      <c r="M120" s="1901"/>
      <c r="N120" s="1901"/>
    </row>
    <row r="121" spans="1:16" ht="17.100000000000001" customHeight="1">
      <c r="A121" s="1909" t="s">
        <v>1023</v>
      </c>
      <c r="B121" s="1899"/>
      <c r="C121" s="1899"/>
      <c r="D121" s="1899"/>
      <c r="E121" s="1885"/>
      <c r="F121" s="1884">
        <f>'2026 Matrix'!L12</f>
        <v>0</v>
      </c>
      <c r="G121" s="1885"/>
      <c r="H121" s="1909" t="s">
        <v>1024</v>
      </c>
      <c r="I121" s="1899"/>
      <c r="J121" s="1899"/>
      <c r="K121" s="1899"/>
      <c r="L121" s="1885"/>
      <c r="M121" s="1884">
        <f>'2026 Matrix'!P12</f>
        <v>0</v>
      </c>
      <c r="N121" s="1885"/>
    </row>
    <row r="122" spans="1:16" ht="17.100000000000001" customHeight="1">
      <c r="A122" s="1909" t="s">
        <v>856</v>
      </c>
      <c r="B122" s="1899"/>
      <c r="C122" s="1899"/>
      <c r="D122" s="1899"/>
      <c r="E122" s="1885"/>
      <c r="F122" s="1884">
        <f>'2026 Matrix'!K12</f>
        <v>0</v>
      </c>
      <c r="G122" s="1885"/>
      <c r="H122" s="1909" t="s">
        <v>205</v>
      </c>
      <c r="I122" s="1899"/>
      <c r="J122" s="1899"/>
      <c r="K122" s="1899"/>
      <c r="L122" s="1885"/>
      <c r="M122" s="1884">
        <f>'2026 Matrix'!M12</f>
        <v>0</v>
      </c>
      <c r="N122" s="1885"/>
    </row>
    <row r="123" spans="1:16" ht="17.100000000000001" customHeight="1">
      <c r="A123" s="1909" t="s">
        <v>862</v>
      </c>
      <c r="B123" s="1899"/>
      <c r="C123" s="1899"/>
      <c r="D123" s="1899"/>
      <c r="E123" s="1885"/>
      <c r="F123" s="1884">
        <f>'2026 Matrix'!Q12</f>
        <v>0</v>
      </c>
      <c r="G123" s="1885"/>
      <c r="H123" s="1909" t="s">
        <v>864</v>
      </c>
      <c r="I123" s="1899"/>
      <c r="J123" s="1899"/>
      <c r="K123" s="1899"/>
      <c r="L123" s="1885"/>
      <c r="M123" s="1913">
        <f>'2026 Matrix'!T12</f>
        <v>3</v>
      </c>
      <c r="N123" s="1885"/>
    </row>
    <row r="124" spans="1:16" ht="15.95" customHeight="1">
      <c r="A124" s="1900" t="s">
        <v>1025</v>
      </c>
      <c r="B124" s="1901"/>
      <c r="C124" s="1901"/>
      <c r="D124" s="1901"/>
      <c r="E124" s="1901"/>
      <c r="F124" s="1901"/>
      <c r="G124" s="1901"/>
      <c r="H124" s="1901"/>
      <c r="I124" s="1901"/>
      <c r="J124" s="1901"/>
      <c r="K124" s="1901"/>
      <c r="L124" s="1901"/>
      <c r="M124" s="1901"/>
      <c r="N124" s="1901"/>
    </row>
    <row r="125" spans="1:16" ht="17.100000000000001" customHeight="1">
      <c r="A125" s="1909" t="s">
        <v>855</v>
      </c>
      <c r="B125" s="1899"/>
      <c r="C125" s="1899"/>
      <c r="D125" s="1899"/>
      <c r="E125" s="1885"/>
      <c r="F125" s="1884">
        <f>'2026 Matrix'!H12</f>
        <v>0</v>
      </c>
      <c r="G125" s="1885"/>
      <c r="H125" s="1909" t="s">
        <v>331</v>
      </c>
      <c r="I125" s="1899"/>
      <c r="J125" s="1899"/>
      <c r="K125" s="1899"/>
      <c r="L125" s="1885"/>
      <c r="M125" s="1884">
        <f>'2026 Matrix'!J12</f>
        <v>0</v>
      </c>
      <c r="N125" s="1885"/>
    </row>
    <row r="126" spans="1:16" ht="17.100000000000001" customHeight="1">
      <c r="A126" s="1909" t="s">
        <v>859</v>
      </c>
      <c r="B126" s="1899"/>
      <c r="C126" s="1899"/>
      <c r="D126" s="1899"/>
      <c r="E126" s="1885"/>
      <c r="F126" s="1919">
        <f>'2026 Matrix'!N12</f>
        <v>4</v>
      </c>
      <c r="G126" s="1885"/>
      <c r="H126" s="1909" t="s">
        <v>343</v>
      </c>
      <c r="I126" s="1899"/>
      <c r="J126" s="1899"/>
      <c r="K126" s="1899"/>
      <c r="L126" s="1885"/>
      <c r="M126" s="1919">
        <f>'2026 Matrix'!AB12</f>
        <v>4</v>
      </c>
      <c r="N126" s="1885"/>
    </row>
    <row r="127" spans="1:16" ht="17.100000000000001" customHeight="1">
      <c r="A127" s="1909" t="s">
        <v>326</v>
      </c>
      <c r="B127" s="1899"/>
      <c r="C127" s="1899"/>
      <c r="D127" s="1899"/>
      <c r="E127" s="1885"/>
      <c r="F127" s="1884">
        <f>'2026 Matrix'!I12</f>
        <v>0</v>
      </c>
      <c r="G127" s="1885"/>
      <c r="H127" s="1909" t="s">
        <v>860</v>
      </c>
      <c r="I127" s="1899"/>
      <c r="J127" s="1899"/>
      <c r="K127" s="1899"/>
      <c r="L127" s="1885"/>
      <c r="M127" s="1917">
        <f>'2026 Matrix'!O12</f>
        <v>2</v>
      </c>
      <c r="N127" s="1885"/>
    </row>
    <row r="128" spans="1:16" ht="17.100000000000001" customHeight="1">
      <c r="A128" s="1909" t="s">
        <v>355</v>
      </c>
      <c r="B128" s="1899"/>
      <c r="C128" s="1899"/>
      <c r="D128" s="1899"/>
      <c r="E128" s="1885"/>
      <c r="F128" s="1884">
        <f>'2026 Matrix'!R12</f>
        <v>0</v>
      </c>
      <c r="G128" s="1885"/>
      <c r="H128" s="1934"/>
      <c r="I128" s="1901"/>
      <c r="J128" s="1901"/>
      <c r="K128" s="1901"/>
      <c r="L128" s="1901"/>
      <c r="M128" s="1901"/>
      <c r="N128" s="1901"/>
    </row>
    <row r="129" spans="1:14" ht="15.95" customHeight="1">
      <c r="A129" s="1900" t="s">
        <v>1026</v>
      </c>
      <c r="B129" s="1901"/>
      <c r="C129" s="1901"/>
      <c r="D129" s="1901"/>
      <c r="E129" s="1901"/>
      <c r="F129" s="1901"/>
      <c r="G129" s="1901"/>
      <c r="H129" s="1901"/>
      <c r="I129" s="1901"/>
      <c r="J129" s="1901"/>
      <c r="K129" s="1901"/>
      <c r="L129" s="1901"/>
      <c r="M129" s="1901"/>
      <c r="N129" s="1901"/>
    </row>
    <row r="130" spans="1:14" ht="17.100000000000001" customHeight="1">
      <c r="A130" s="1909" t="s">
        <v>869</v>
      </c>
      <c r="B130" s="1899"/>
      <c r="C130" s="1899"/>
      <c r="D130" s="1899"/>
      <c r="E130" s="1885"/>
      <c r="F130" s="1884">
        <f>'2026 Matrix'!Z12</f>
        <v>0</v>
      </c>
      <c r="G130" s="1885"/>
      <c r="H130" s="1909" t="s">
        <v>863</v>
      </c>
      <c r="I130" s="1899"/>
      <c r="J130" s="1899"/>
      <c r="K130" s="1899"/>
      <c r="L130" s="1885"/>
      <c r="M130" s="1884">
        <f>'2026 Matrix'!S12</f>
        <v>0</v>
      </c>
      <c r="N130" s="1885"/>
    </row>
    <row r="131" spans="1:14" ht="17.100000000000001" customHeight="1">
      <c r="A131" s="1909" t="s">
        <v>865</v>
      </c>
      <c r="B131" s="1899"/>
      <c r="C131" s="1899"/>
      <c r="D131" s="1899"/>
      <c r="E131" s="1885"/>
      <c r="F131" s="1884">
        <f>'2026 Matrix'!U12</f>
        <v>0</v>
      </c>
      <c r="G131" s="1885"/>
      <c r="H131" s="1909" t="s">
        <v>870</v>
      </c>
      <c r="I131" s="1899"/>
      <c r="J131" s="1899"/>
      <c r="K131" s="1899"/>
      <c r="L131" s="1885"/>
      <c r="M131" s="1884">
        <f>'2026 Matrix'!AA12</f>
        <v>0</v>
      </c>
      <c r="N131" s="1885"/>
    </row>
    <row r="132" spans="1:14" ht="17.100000000000001" customHeight="1">
      <c r="A132" s="1909" t="s">
        <v>867</v>
      </c>
      <c r="B132" s="1899"/>
      <c r="C132" s="1899"/>
      <c r="D132" s="1899"/>
      <c r="E132" s="1885"/>
      <c r="F132" s="1884">
        <f>'2026 Matrix'!X12</f>
        <v>0</v>
      </c>
      <c r="G132" s="1885"/>
      <c r="H132" s="1909" t="s">
        <v>868</v>
      </c>
      <c r="I132" s="1899"/>
      <c r="J132" s="1899"/>
      <c r="K132" s="1899"/>
      <c r="L132" s="1885"/>
      <c r="M132" s="1884">
        <f>'2026 Matrix'!Y12</f>
        <v>0</v>
      </c>
      <c r="N132" s="1885"/>
    </row>
    <row r="133" spans="1:14" ht="15.95" customHeight="1">
      <c r="A133" s="1900" t="s">
        <v>1027</v>
      </c>
      <c r="B133" s="1901"/>
      <c r="C133" s="1901"/>
      <c r="D133" s="1901"/>
      <c r="E133" s="1901"/>
      <c r="F133" s="1901"/>
      <c r="G133" s="1901"/>
      <c r="H133" s="1901"/>
      <c r="I133" s="1901"/>
      <c r="J133" s="1901"/>
      <c r="K133" s="1901"/>
      <c r="L133" s="1901"/>
      <c r="M133" s="1901"/>
      <c r="N133" s="1901"/>
    </row>
    <row r="134" spans="1:14" ht="17.100000000000001" customHeight="1">
      <c r="A134" s="1909" t="s">
        <v>872</v>
      </c>
      <c r="B134" s="1899"/>
      <c r="C134" s="1899"/>
      <c r="D134" s="1899"/>
      <c r="E134" s="1885"/>
      <c r="F134" s="1884">
        <f>'2026 Matrix'!AD12</f>
        <v>0</v>
      </c>
      <c r="G134" s="1885"/>
      <c r="H134" s="1909" t="s">
        <v>874</v>
      </c>
      <c r="I134" s="1899"/>
      <c r="J134" s="1899"/>
      <c r="K134" s="1899"/>
      <c r="L134" s="1885"/>
      <c r="M134" s="1884">
        <f>'2026 Matrix'!AF12</f>
        <v>0</v>
      </c>
      <c r="N134" s="1885"/>
    </row>
    <row r="135" spans="1:14" ht="17.100000000000001" customHeight="1">
      <c r="A135" s="1909" t="s">
        <v>873</v>
      </c>
      <c r="B135" s="1899"/>
      <c r="C135" s="1899"/>
      <c r="D135" s="1899"/>
      <c r="E135" s="1885"/>
      <c r="F135" s="1884">
        <f>'2026 Matrix'!AE12</f>
        <v>0</v>
      </c>
      <c r="G135" s="1885"/>
      <c r="H135" s="1909" t="s">
        <v>358</v>
      </c>
      <c r="I135" s="1899"/>
      <c r="J135" s="1899"/>
      <c r="K135" s="1899"/>
      <c r="L135" s="1885"/>
      <c r="M135" s="1884">
        <f>'2026 Matrix'!AH12</f>
        <v>0</v>
      </c>
      <c r="N135" s="1885"/>
    </row>
    <row r="136" spans="1:14" ht="17.100000000000001" customHeight="1">
      <c r="A136" s="1909" t="s">
        <v>203</v>
      </c>
      <c r="B136" s="1899"/>
      <c r="C136" s="1899"/>
      <c r="D136" s="1899"/>
      <c r="E136" s="1885"/>
      <c r="F136" s="1884">
        <f>'2026 Matrix'!W12</f>
        <v>0</v>
      </c>
      <c r="G136" s="1885"/>
      <c r="H136" s="1909" t="s">
        <v>871</v>
      </c>
      <c r="I136" s="1899"/>
      <c r="J136" s="1899"/>
      <c r="K136" s="1899"/>
      <c r="L136" s="1885"/>
      <c r="M136" s="1884">
        <f>'2026 Matrix'!AC12</f>
        <v>0</v>
      </c>
      <c r="N136" s="1885"/>
    </row>
    <row r="137" spans="1:14" ht="17.100000000000001" customHeight="1">
      <c r="A137" s="1909" t="s">
        <v>875</v>
      </c>
      <c r="B137" s="1899"/>
      <c r="C137" s="1899"/>
      <c r="D137" s="1899"/>
      <c r="E137" s="1885"/>
      <c r="F137" s="1884">
        <f>'2026 Matrix'!AG12</f>
        <v>0</v>
      </c>
      <c r="G137" s="1885"/>
      <c r="H137" s="1909" t="s">
        <v>866</v>
      </c>
      <c r="I137" s="1899"/>
      <c r="J137" s="1899"/>
      <c r="K137" s="1899"/>
      <c r="L137" s="1885"/>
      <c r="M137" s="1884">
        <f>'2026 Matrix'!V12</f>
        <v>0</v>
      </c>
      <c r="N137" s="1885"/>
    </row>
    <row r="138" spans="1:14" ht="20.100000000000001" customHeight="1">
      <c r="A138" s="1933" t="s">
        <v>1028</v>
      </c>
      <c r="B138" s="1901"/>
      <c r="C138" s="1901"/>
      <c r="D138" s="1901"/>
      <c r="E138" s="1901"/>
      <c r="F138" s="1901"/>
      <c r="G138" s="1901"/>
      <c r="H138" s="1901"/>
      <c r="I138" s="1901"/>
      <c r="J138" s="1901"/>
      <c r="K138" s="1901"/>
      <c r="L138" s="1901"/>
      <c r="M138" s="1901"/>
      <c r="N138" s="1901"/>
    </row>
    <row r="139" spans="1:14" ht="15.95" customHeight="1">
      <c r="A139" s="1898" t="s">
        <v>1029</v>
      </c>
      <c r="B139" s="1899"/>
      <c r="C139" s="1899"/>
      <c r="D139" s="1899"/>
      <c r="E139" s="1899"/>
      <c r="F139" s="1899"/>
      <c r="G139" s="1899"/>
      <c r="H139" s="1899"/>
      <c r="I139" s="1899"/>
      <c r="J139" s="1899"/>
      <c r="K139" s="1899"/>
      <c r="L139" s="1899"/>
      <c r="M139" s="1899"/>
      <c r="N139" s="1885"/>
    </row>
    <row r="140" spans="1:14" ht="20.100000000000001" customHeight="1">
      <c r="A140" s="1914"/>
      <c r="B140" s="1899"/>
      <c r="C140" s="1899"/>
      <c r="D140" s="1899"/>
      <c r="E140" s="1899"/>
      <c r="F140" s="1899"/>
      <c r="G140" s="1899"/>
      <c r="H140" s="1899"/>
      <c r="I140" s="1899"/>
      <c r="J140" s="1899"/>
      <c r="K140" s="1899"/>
      <c r="L140" s="1899"/>
      <c r="M140" s="1899"/>
      <c r="N140" s="1885"/>
    </row>
    <row r="141" spans="1:14" ht="20.100000000000001" customHeight="1">
      <c r="A141" s="1914"/>
      <c r="B141" s="1899"/>
      <c r="C141" s="1899"/>
      <c r="D141" s="1899"/>
      <c r="E141" s="1899"/>
      <c r="F141" s="1899"/>
      <c r="G141" s="1899"/>
      <c r="H141" s="1899"/>
      <c r="I141" s="1899"/>
      <c r="J141" s="1899"/>
      <c r="K141" s="1899"/>
      <c r="L141" s="1899"/>
      <c r="M141" s="1899"/>
      <c r="N141" s="1885"/>
    </row>
    <row r="142" spans="1:14" ht="20.100000000000001" customHeight="1">
      <c r="A142" s="1914"/>
      <c r="B142" s="1899"/>
      <c r="C142" s="1899"/>
      <c r="D142" s="1899"/>
      <c r="E142" s="1899"/>
      <c r="F142" s="1899"/>
      <c r="G142" s="1899"/>
      <c r="H142" s="1899"/>
      <c r="I142" s="1899"/>
      <c r="J142" s="1899"/>
      <c r="K142" s="1899"/>
      <c r="L142" s="1899"/>
      <c r="M142" s="1899"/>
      <c r="N142" s="1885"/>
    </row>
    <row r="143" spans="1:14" ht="15.95" customHeight="1">
      <c r="A143" s="1910" t="s">
        <v>1030</v>
      </c>
      <c r="B143" s="1899"/>
      <c r="C143" s="1899"/>
      <c r="D143" s="1899"/>
      <c r="E143" s="1899"/>
      <c r="F143" s="1899"/>
      <c r="G143" s="1899"/>
      <c r="H143" s="1899"/>
      <c r="I143" s="1899"/>
      <c r="J143" s="1899"/>
      <c r="K143" s="1899"/>
      <c r="L143" s="1899"/>
      <c r="M143" s="1899"/>
      <c r="N143" s="1885"/>
    </row>
    <row r="144" spans="1:14" ht="21.95" customHeight="1">
      <c r="A144" s="1914"/>
      <c r="B144" s="1899"/>
      <c r="C144" s="1899"/>
      <c r="D144" s="1899"/>
      <c r="E144" s="1899"/>
      <c r="F144" s="1899"/>
      <c r="G144" s="1899"/>
      <c r="H144" s="1899"/>
      <c r="I144" s="1899"/>
      <c r="J144" s="1899"/>
      <c r="K144" s="1899"/>
      <c r="L144" s="1899"/>
      <c r="M144" s="1899"/>
      <c r="N144" s="1885"/>
    </row>
    <row r="145" spans="1:14" ht="21.95" customHeight="1">
      <c r="A145" s="1914"/>
      <c r="B145" s="1899"/>
      <c r="C145" s="1899"/>
      <c r="D145" s="1899"/>
      <c r="E145" s="1899"/>
      <c r="F145" s="1899"/>
      <c r="G145" s="1899"/>
      <c r="H145" s="1899"/>
      <c r="I145" s="1899"/>
      <c r="J145" s="1899"/>
      <c r="K145" s="1899"/>
      <c r="L145" s="1899"/>
      <c r="M145" s="1899"/>
      <c r="N145" s="1885"/>
    </row>
    <row r="146" spans="1:14" ht="21.95" customHeight="1">
      <c r="A146" s="1914"/>
      <c r="B146" s="1899"/>
      <c r="C146" s="1899"/>
      <c r="D146" s="1899"/>
      <c r="E146" s="1899"/>
      <c r="F146" s="1899"/>
      <c r="G146" s="1899"/>
      <c r="H146" s="1899"/>
      <c r="I146" s="1899"/>
      <c r="J146" s="1899"/>
      <c r="K146" s="1899"/>
      <c r="L146" s="1899"/>
      <c r="M146" s="1899"/>
      <c r="N146" s="1885"/>
    </row>
    <row r="147" spans="1:14" ht="21.95" customHeight="1">
      <c r="A147" s="1932" t="s">
        <v>1031</v>
      </c>
      <c r="B147" s="1901"/>
      <c r="C147" s="1901"/>
      <c r="D147" s="1901"/>
      <c r="E147" s="1901"/>
      <c r="F147" s="1901"/>
      <c r="G147" s="1901"/>
      <c r="H147" s="1932" t="s">
        <v>1032</v>
      </c>
      <c r="I147" s="1901"/>
      <c r="J147" s="1901"/>
      <c r="K147" s="1901"/>
      <c r="L147" s="1901"/>
      <c r="M147" s="1901"/>
      <c r="N147" s="1901"/>
    </row>
    <row r="157" spans="1:14" ht="38.1" customHeight="1">
      <c r="A157" s="1927" t="s">
        <v>993</v>
      </c>
      <c r="B157" s="1928"/>
      <c r="C157" s="1928"/>
      <c r="D157" s="1928"/>
      <c r="E157" s="1928"/>
      <c r="F157" s="1928"/>
      <c r="G157" s="1928"/>
      <c r="H157" s="1928"/>
      <c r="I157" s="1928"/>
      <c r="J157" s="1928"/>
      <c r="K157" s="1928"/>
      <c r="L157" s="1928"/>
      <c r="M157" s="1928"/>
      <c r="N157" s="1929"/>
    </row>
    <row r="158" spans="1:14" ht="15.95" customHeight="1">
      <c r="A158" s="1921" t="s">
        <v>994</v>
      </c>
      <c r="B158" s="1901"/>
      <c r="C158" s="1901"/>
      <c r="D158" s="1901"/>
      <c r="E158" s="1901"/>
      <c r="F158" s="1901"/>
      <c r="G158" s="1901"/>
      <c r="H158" s="1901"/>
      <c r="I158" s="1901"/>
      <c r="J158" s="1901"/>
      <c r="K158" s="1901"/>
      <c r="L158" s="1901"/>
      <c r="M158" s="1901"/>
      <c r="N158" s="1901"/>
    </row>
    <row r="159" spans="1:14" ht="18" customHeight="1">
      <c r="A159" s="1906" t="s">
        <v>995</v>
      </c>
      <c r="B159" s="1899"/>
      <c r="C159" s="1899"/>
      <c r="D159" s="1885"/>
      <c r="E159" s="1906" t="s">
        <v>996</v>
      </c>
      <c r="F159" s="1899"/>
      <c r="G159" s="1885"/>
      <c r="H159" s="1906" t="s">
        <v>997</v>
      </c>
      <c r="I159" s="1899"/>
      <c r="J159" s="1885"/>
      <c r="K159" s="1906" t="s">
        <v>998</v>
      </c>
      <c r="L159" s="1885"/>
      <c r="M159" s="1906" t="s">
        <v>999</v>
      </c>
      <c r="N159" s="1885"/>
    </row>
    <row r="160" spans="1:14" ht="21.95" customHeight="1">
      <c r="A160" s="1923" t="str">
        <f>'2026 Matrix'!B13&amp;" "&amp;'2026 Matrix'!A13</f>
        <v>Damaris Curbelo</v>
      </c>
      <c r="B160" s="1899"/>
      <c r="C160" s="1899"/>
      <c r="D160" s="1885"/>
      <c r="E160" s="1923" t="str">
        <f>'2026 Matrix'!E13</f>
        <v>Sharmin</v>
      </c>
      <c r="F160" s="1899"/>
      <c r="G160" s="1885"/>
      <c r="H160" s="1922">
        <f>'2026 Matrix'!C13</f>
        <v>42214</v>
      </c>
      <c r="I160" s="1899"/>
      <c r="J160" s="1885"/>
      <c r="K160" s="1923" t="str">
        <f>'2026 Matrix'!D13</f>
        <v>D4MT</v>
      </c>
      <c r="L160" s="1885"/>
      <c r="M160" s="1923"/>
      <c r="N160" s="1885"/>
    </row>
    <row r="161" spans="1:16" ht="15.95" customHeight="1">
      <c r="A161" s="1911" t="s">
        <v>1000</v>
      </c>
      <c r="B161" s="1899"/>
      <c r="C161" s="1885"/>
      <c r="E161" s="1912" t="s">
        <v>1001</v>
      </c>
      <c r="F161" s="1899"/>
      <c r="G161" s="1885"/>
      <c r="I161" s="1915" t="s">
        <v>1002</v>
      </c>
      <c r="J161" s="1899"/>
      <c r="K161" s="1885"/>
      <c r="M161" s="1908" t="s">
        <v>1003</v>
      </c>
      <c r="N161" s="1885"/>
    </row>
    <row r="162" spans="1:16" ht="33.950000000000003" customHeight="1">
      <c r="A162" s="1925" t="str">
        <f>'2026 Matrix'!AI13&amp;" / 108"</f>
        <v>27 / 108</v>
      </c>
      <c r="B162" s="1899"/>
      <c r="C162" s="1885"/>
      <c r="E162" s="1907" t="str">
        <f>'2026 Matrix'!AJ13&amp;" / 27"</f>
        <v>11 / 27</v>
      </c>
      <c r="F162" s="1899"/>
      <c r="G162" s="1885"/>
      <c r="I162" s="1926">
        <f>'2026 Matrix'!AK13</f>
        <v>1.5</v>
      </c>
      <c r="J162" s="1899"/>
      <c r="K162" s="1885"/>
      <c r="M162" s="1916">
        <f>'2026 Matrix'!AL13</f>
        <v>123.92</v>
      </c>
      <c r="N162" s="1885"/>
    </row>
    <row r="163" spans="1:16" ht="14.1" customHeight="1">
      <c r="A163" s="1920" t="s">
        <v>1004</v>
      </c>
      <c r="B163" s="1901"/>
      <c r="C163" s="1901"/>
      <c r="D163" s="1901"/>
      <c r="E163" s="1901"/>
      <c r="F163" s="1901"/>
      <c r="G163" s="1901"/>
      <c r="H163" s="1901"/>
      <c r="I163" s="1901"/>
      <c r="J163" s="1901"/>
      <c r="K163" s="1901"/>
      <c r="L163" s="1901"/>
      <c r="M163" s="1901"/>
      <c r="N163" s="1901"/>
    </row>
    <row r="164" spans="1:16" ht="20.100000000000001" customHeight="1">
      <c r="A164" s="1930" t="s">
        <v>1005</v>
      </c>
      <c r="B164" s="1931"/>
      <c r="C164" s="1931"/>
      <c r="D164" s="1931"/>
      <c r="E164" s="1931"/>
      <c r="F164" s="1931"/>
      <c r="G164" s="1931"/>
      <c r="H164" s="1931"/>
      <c r="I164" s="1931"/>
      <c r="J164" s="1931"/>
      <c r="K164" s="1931"/>
      <c r="L164" s="1931"/>
      <c r="M164" s="1931"/>
      <c r="N164" s="1931"/>
    </row>
    <row r="165" spans="1:16" ht="18" customHeight="1">
      <c r="A165" s="1891" t="s">
        <v>1006</v>
      </c>
      <c r="B165" s="1887"/>
      <c r="C165" s="1891" t="s">
        <v>1007</v>
      </c>
      <c r="D165" s="1886"/>
      <c r="E165" s="1887"/>
      <c r="F165" s="1886" t="s">
        <v>1008</v>
      </c>
      <c r="G165" s="1887"/>
      <c r="H165" s="1886" t="s">
        <v>1009</v>
      </c>
      <c r="I165" s="1887"/>
      <c r="J165" s="1886" t="s">
        <v>1010</v>
      </c>
      <c r="K165" s="1887"/>
      <c r="L165" s="1886" t="s">
        <v>1011</v>
      </c>
      <c r="M165" s="1887"/>
      <c r="N165" s="1598" t="s">
        <v>1012</v>
      </c>
      <c r="O165" s="1602"/>
      <c r="P165" s="1599"/>
    </row>
    <row r="166" spans="1:16" ht="18.95" customHeight="1">
      <c r="A166" s="1892" t="s">
        <v>1013</v>
      </c>
      <c r="B166" s="1893"/>
      <c r="C166" s="1918">
        <v>0</v>
      </c>
      <c r="D166" s="1902"/>
      <c r="E166" s="1903"/>
      <c r="F166" s="1902">
        <v>0</v>
      </c>
      <c r="G166" s="1903"/>
      <c r="H166" s="1902">
        <v>0</v>
      </c>
      <c r="I166" s="1903"/>
      <c r="J166" s="1902">
        <v>0</v>
      </c>
      <c r="K166" s="1903"/>
      <c r="L166" s="1902">
        <v>0</v>
      </c>
      <c r="M166" s="1903"/>
      <c r="N166" s="1603">
        <v>0</v>
      </c>
    </row>
    <row r="167" spans="1:16" ht="18.95" customHeight="1">
      <c r="A167" s="1904" t="s">
        <v>1014</v>
      </c>
      <c r="B167" s="1905"/>
      <c r="C167" s="1888">
        <v>0</v>
      </c>
      <c r="D167" s="1889"/>
      <c r="E167" s="1890"/>
      <c r="F167" s="1894">
        <v>0</v>
      </c>
      <c r="G167" s="1895"/>
      <c r="H167" s="1894">
        <v>0</v>
      </c>
      <c r="I167" s="1895"/>
      <c r="J167" s="1894">
        <v>0</v>
      </c>
      <c r="K167" s="1895"/>
      <c r="L167" s="1894">
        <v>0</v>
      </c>
      <c r="M167" s="1895"/>
      <c r="N167" s="1605">
        <v>0</v>
      </c>
    </row>
    <row r="168" spans="1:16" ht="18.95" customHeight="1">
      <c r="A168" s="1892" t="s">
        <v>1015</v>
      </c>
      <c r="B168" s="1893"/>
      <c r="C168" s="1918">
        <v>0</v>
      </c>
      <c r="D168" s="1902"/>
      <c r="E168" s="1903"/>
      <c r="F168" s="1902">
        <v>0</v>
      </c>
      <c r="G168" s="1903"/>
      <c r="H168" s="1902">
        <v>0</v>
      </c>
      <c r="I168" s="1903"/>
      <c r="J168" s="1902">
        <v>0</v>
      </c>
      <c r="K168" s="1903"/>
      <c r="L168" s="1902">
        <v>0</v>
      </c>
      <c r="M168" s="1903"/>
      <c r="N168" s="1603">
        <v>0</v>
      </c>
    </row>
    <row r="169" spans="1:16" ht="18.95" customHeight="1">
      <c r="A169" s="1904" t="s">
        <v>1016</v>
      </c>
      <c r="B169" s="1905"/>
      <c r="C169" s="1888">
        <v>0</v>
      </c>
      <c r="D169" s="1889"/>
      <c r="E169" s="1890"/>
      <c r="F169" s="1894">
        <v>0</v>
      </c>
      <c r="G169" s="1895"/>
      <c r="H169" s="1894">
        <v>0</v>
      </c>
      <c r="I169" s="1895"/>
      <c r="J169" s="1894">
        <v>0</v>
      </c>
      <c r="K169" s="1895"/>
      <c r="L169" s="1894">
        <v>0</v>
      </c>
      <c r="M169" s="1895"/>
      <c r="N169" s="1605">
        <v>0</v>
      </c>
    </row>
    <row r="170" spans="1:16" ht="20.100000000000001" customHeight="1">
      <c r="A170" s="1930" t="s">
        <v>1017</v>
      </c>
      <c r="B170" s="1931"/>
      <c r="C170" s="1931"/>
      <c r="D170" s="1931"/>
      <c r="E170" s="1931"/>
      <c r="F170" s="1931"/>
      <c r="G170" s="1931"/>
      <c r="H170" s="1931"/>
      <c r="I170" s="1931"/>
      <c r="J170" s="1931"/>
      <c r="K170" s="1931"/>
      <c r="L170" s="1931"/>
      <c r="M170" s="1931"/>
      <c r="N170" s="1931"/>
    </row>
    <row r="171" spans="1:16" ht="14.1" customHeight="1">
      <c r="A171" s="1597">
        <v>0</v>
      </c>
      <c r="B171" s="1896" t="s">
        <v>842</v>
      </c>
      <c r="C171" s="1897"/>
      <c r="D171" s="1596">
        <v>1</v>
      </c>
      <c r="E171" s="1896" t="s">
        <v>1018</v>
      </c>
      <c r="F171" s="1897"/>
      <c r="G171" s="1595">
        <v>2</v>
      </c>
      <c r="H171" s="1896" t="s">
        <v>1019</v>
      </c>
      <c r="I171" s="1897"/>
      <c r="J171" s="1594">
        <v>3</v>
      </c>
      <c r="K171" s="1896" t="s">
        <v>1020</v>
      </c>
      <c r="L171" s="1897"/>
      <c r="M171" s="1593">
        <v>4</v>
      </c>
      <c r="N171" s="1592" t="s">
        <v>1021</v>
      </c>
    </row>
    <row r="172" spans="1:16" ht="15.95" customHeight="1">
      <c r="A172" s="1900" t="s">
        <v>1022</v>
      </c>
      <c r="B172" s="1901"/>
      <c r="C172" s="1901"/>
      <c r="D172" s="1901"/>
      <c r="E172" s="1901"/>
      <c r="F172" s="1901"/>
      <c r="G172" s="1901"/>
      <c r="H172" s="1901"/>
      <c r="I172" s="1901"/>
      <c r="J172" s="1901"/>
      <c r="K172" s="1901"/>
      <c r="L172" s="1901"/>
      <c r="M172" s="1901"/>
      <c r="N172" s="1901"/>
    </row>
    <row r="173" spans="1:16" ht="17.100000000000001" customHeight="1">
      <c r="A173" s="1909" t="s">
        <v>1023</v>
      </c>
      <c r="B173" s="1899"/>
      <c r="C173" s="1899"/>
      <c r="D173" s="1899"/>
      <c r="E173" s="1885"/>
      <c r="F173" s="1913">
        <f>'2026 Matrix'!L13</f>
        <v>3</v>
      </c>
      <c r="G173" s="1885"/>
      <c r="H173" s="1909" t="s">
        <v>1024</v>
      </c>
      <c r="I173" s="1899"/>
      <c r="J173" s="1899"/>
      <c r="K173" s="1899"/>
      <c r="L173" s="1885"/>
      <c r="M173" s="1917">
        <f>'2026 Matrix'!P13</f>
        <v>2</v>
      </c>
      <c r="N173" s="1885"/>
    </row>
    <row r="174" spans="1:16" ht="17.100000000000001" customHeight="1">
      <c r="A174" s="1909" t="s">
        <v>856</v>
      </c>
      <c r="B174" s="1899"/>
      <c r="C174" s="1899"/>
      <c r="D174" s="1899"/>
      <c r="E174" s="1885"/>
      <c r="F174" s="1913">
        <f>'2026 Matrix'!K13</f>
        <v>3</v>
      </c>
      <c r="G174" s="1885"/>
      <c r="H174" s="1909" t="s">
        <v>205</v>
      </c>
      <c r="I174" s="1899"/>
      <c r="J174" s="1899"/>
      <c r="K174" s="1899"/>
      <c r="L174" s="1885"/>
      <c r="M174" s="1913">
        <f>'2026 Matrix'!M13</f>
        <v>3</v>
      </c>
      <c r="N174" s="1885"/>
    </row>
    <row r="175" spans="1:16" ht="17.100000000000001" customHeight="1">
      <c r="A175" s="1909" t="s">
        <v>862</v>
      </c>
      <c r="B175" s="1899"/>
      <c r="C175" s="1899"/>
      <c r="D175" s="1899"/>
      <c r="E175" s="1885"/>
      <c r="F175" s="1884">
        <f>'2026 Matrix'!Q13</f>
        <v>0</v>
      </c>
      <c r="G175" s="1885"/>
      <c r="H175" s="1909" t="s">
        <v>864</v>
      </c>
      <c r="I175" s="1899"/>
      <c r="J175" s="1899"/>
      <c r="K175" s="1899"/>
      <c r="L175" s="1885"/>
      <c r="M175" s="1917">
        <f>'2026 Matrix'!T13</f>
        <v>2</v>
      </c>
      <c r="N175" s="1885"/>
    </row>
    <row r="176" spans="1:16" ht="15.95" customHeight="1">
      <c r="A176" s="1900" t="s">
        <v>1025</v>
      </c>
      <c r="B176" s="1901"/>
      <c r="C176" s="1901"/>
      <c r="D176" s="1901"/>
      <c r="E176" s="1901"/>
      <c r="F176" s="1901"/>
      <c r="G176" s="1901"/>
      <c r="H176" s="1901"/>
      <c r="I176" s="1901"/>
      <c r="J176" s="1901"/>
      <c r="K176" s="1901"/>
      <c r="L176" s="1901"/>
      <c r="M176" s="1901"/>
      <c r="N176" s="1901"/>
    </row>
    <row r="177" spans="1:14" ht="17.100000000000001" customHeight="1">
      <c r="A177" s="1909" t="s">
        <v>855</v>
      </c>
      <c r="B177" s="1899"/>
      <c r="C177" s="1899"/>
      <c r="D177" s="1899"/>
      <c r="E177" s="1885"/>
      <c r="F177" s="1884">
        <f>'2026 Matrix'!H13</f>
        <v>0</v>
      </c>
      <c r="G177" s="1885"/>
      <c r="H177" s="1909" t="s">
        <v>331</v>
      </c>
      <c r="I177" s="1899"/>
      <c r="J177" s="1899"/>
      <c r="K177" s="1899"/>
      <c r="L177" s="1885"/>
      <c r="M177" s="1884">
        <f>'2026 Matrix'!J13</f>
        <v>0</v>
      </c>
      <c r="N177" s="1885"/>
    </row>
    <row r="178" spans="1:14" ht="17.100000000000001" customHeight="1">
      <c r="A178" s="1909" t="s">
        <v>859</v>
      </c>
      <c r="B178" s="1899"/>
      <c r="C178" s="1899"/>
      <c r="D178" s="1899"/>
      <c r="E178" s="1885"/>
      <c r="F178" s="1913">
        <f>'2026 Matrix'!N13</f>
        <v>3</v>
      </c>
      <c r="G178" s="1885"/>
      <c r="H178" s="1909" t="s">
        <v>343</v>
      </c>
      <c r="I178" s="1899"/>
      <c r="J178" s="1899"/>
      <c r="K178" s="1899"/>
      <c r="L178" s="1885"/>
      <c r="M178" s="1884">
        <f>'2026 Matrix'!AB13</f>
        <v>0</v>
      </c>
      <c r="N178" s="1885"/>
    </row>
    <row r="179" spans="1:14" ht="17.100000000000001" customHeight="1">
      <c r="A179" s="1909" t="s">
        <v>326</v>
      </c>
      <c r="B179" s="1899"/>
      <c r="C179" s="1899"/>
      <c r="D179" s="1899"/>
      <c r="E179" s="1885"/>
      <c r="F179" s="1884">
        <f>'2026 Matrix'!I13</f>
        <v>0</v>
      </c>
      <c r="G179" s="1885"/>
      <c r="H179" s="1909" t="s">
        <v>860</v>
      </c>
      <c r="I179" s="1899"/>
      <c r="J179" s="1899"/>
      <c r="K179" s="1899"/>
      <c r="L179" s="1885"/>
      <c r="M179" s="1917">
        <f>'2026 Matrix'!O13</f>
        <v>2</v>
      </c>
      <c r="N179" s="1885"/>
    </row>
    <row r="180" spans="1:14" ht="17.100000000000001" customHeight="1">
      <c r="A180" s="1909" t="s">
        <v>355</v>
      </c>
      <c r="B180" s="1899"/>
      <c r="C180" s="1899"/>
      <c r="D180" s="1899"/>
      <c r="E180" s="1885"/>
      <c r="F180" s="1884">
        <f>'2026 Matrix'!R13</f>
        <v>0</v>
      </c>
      <c r="G180" s="1885"/>
      <c r="H180" s="1934"/>
      <c r="I180" s="1901"/>
      <c r="J180" s="1901"/>
      <c r="K180" s="1901"/>
      <c r="L180" s="1901"/>
      <c r="M180" s="1901"/>
      <c r="N180" s="1901"/>
    </row>
    <row r="181" spans="1:14" ht="15.95" customHeight="1">
      <c r="A181" s="1900" t="s">
        <v>1026</v>
      </c>
      <c r="B181" s="1901"/>
      <c r="C181" s="1901"/>
      <c r="D181" s="1901"/>
      <c r="E181" s="1901"/>
      <c r="F181" s="1901"/>
      <c r="G181" s="1901"/>
      <c r="H181" s="1901"/>
      <c r="I181" s="1901"/>
      <c r="J181" s="1901"/>
      <c r="K181" s="1901"/>
      <c r="L181" s="1901"/>
      <c r="M181" s="1901"/>
      <c r="N181" s="1901"/>
    </row>
    <row r="182" spans="1:14" ht="17.100000000000001" customHeight="1">
      <c r="A182" s="1909" t="s">
        <v>869</v>
      </c>
      <c r="B182" s="1899"/>
      <c r="C182" s="1899"/>
      <c r="D182" s="1899"/>
      <c r="E182" s="1885"/>
      <c r="F182" s="1913">
        <f>'2026 Matrix'!Z13</f>
        <v>3</v>
      </c>
      <c r="G182" s="1885"/>
      <c r="H182" s="1909" t="s">
        <v>863</v>
      </c>
      <c r="I182" s="1899"/>
      <c r="J182" s="1899"/>
      <c r="K182" s="1899"/>
      <c r="L182" s="1885"/>
      <c r="M182" s="1884">
        <f>'2026 Matrix'!S13</f>
        <v>0</v>
      </c>
      <c r="N182" s="1885"/>
    </row>
    <row r="183" spans="1:14" ht="17.100000000000001" customHeight="1">
      <c r="A183" s="1909" t="s">
        <v>865</v>
      </c>
      <c r="B183" s="1899"/>
      <c r="C183" s="1899"/>
      <c r="D183" s="1899"/>
      <c r="E183" s="1885"/>
      <c r="F183" s="1917">
        <f>'2026 Matrix'!U13</f>
        <v>2</v>
      </c>
      <c r="G183" s="1885"/>
      <c r="H183" s="1909" t="s">
        <v>870</v>
      </c>
      <c r="I183" s="1899"/>
      <c r="J183" s="1899"/>
      <c r="K183" s="1899"/>
      <c r="L183" s="1885"/>
      <c r="M183" s="1884">
        <f>'2026 Matrix'!AA13</f>
        <v>0</v>
      </c>
      <c r="N183" s="1885"/>
    </row>
    <row r="184" spans="1:14" ht="17.100000000000001" customHeight="1">
      <c r="A184" s="1909" t="s">
        <v>867</v>
      </c>
      <c r="B184" s="1899"/>
      <c r="C184" s="1899"/>
      <c r="D184" s="1899"/>
      <c r="E184" s="1885"/>
      <c r="F184" s="1917">
        <f>'2026 Matrix'!X13</f>
        <v>2</v>
      </c>
      <c r="G184" s="1885"/>
      <c r="H184" s="1909" t="s">
        <v>868</v>
      </c>
      <c r="I184" s="1899"/>
      <c r="J184" s="1899"/>
      <c r="K184" s="1899"/>
      <c r="L184" s="1885"/>
      <c r="M184" s="1884">
        <f>'2026 Matrix'!Y13</f>
        <v>0</v>
      </c>
      <c r="N184" s="1885"/>
    </row>
    <row r="185" spans="1:14" ht="15.95" customHeight="1">
      <c r="A185" s="1900" t="s">
        <v>1027</v>
      </c>
      <c r="B185" s="1901"/>
      <c r="C185" s="1901"/>
      <c r="D185" s="1901"/>
      <c r="E185" s="1901"/>
      <c r="F185" s="1901"/>
      <c r="G185" s="1901"/>
      <c r="H185" s="1901"/>
      <c r="I185" s="1901"/>
      <c r="J185" s="1901"/>
      <c r="K185" s="1901"/>
      <c r="L185" s="1901"/>
      <c r="M185" s="1901"/>
      <c r="N185" s="1901"/>
    </row>
    <row r="186" spans="1:14" ht="17.100000000000001" customHeight="1">
      <c r="A186" s="1909" t="s">
        <v>872</v>
      </c>
      <c r="B186" s="1899"/>
      <c r="C186" s="1899"/>
      <c r="D186" s="1899"/>
      <c r="E186" s="1885"/>
      <c r="F186" s="1884">
        <f>'2026 Matrix'!AD13</f>
        <v>0</v>
      </c>
      <c r="G186" s="1885"/>
      <c r="H186" s="1909" t="s">
        <v>874</v>
      </c>
      <c r="I186" s="1899"/>
      <c r="J186" s="1899"/>
      <c r="K186" s="1899"/>
      <c r="L186" s="1885"/>
      <c r="M186" s="1884">
        <f>'2026 Matrix'!AF13</f>
        <v>0</v>
      </c>
      <c r="N186" s="1885"/>
    </row>
    <row r="187" spans="1:14" ht="17.100000000000001" customHeight="1">
      <c r="A187" s="1909" t="s">
        <v>873</v>
      </c>
      <c r="B187" s="1899"/>
      <c r="C187" s="1899"/>
      <c r="D187" s="1899"/>
      <c r="E187" s="1885"/>
      <c r="F187" s="1884">
        <f>'2026 Matrix'!AE13</f>
        <v>0</v>
      </c>
      <c r="G187" s="1885"/>
      <c r="H187" s="1909" t="s">
        <v>358</v>
      </c>
      <c r="I187" s="1899"/>
      <c r="J187" s="1899"/>
      <c r="K187" s="1899"/>
      <c r="L187" s="1885"/>
      <c r="M187" s="1884">
        <f>'2026 Matrix'!AH13</f>
        <v>0</v>
      </c>
      <c r="N187" s="1885"/>
    </row>
    <row r="188" spans="1:14" ht="17.100000000000001" customHeight="1">
      <c r="A188" s="1909" t="s">
        <v>203</v>
      </c>
      <c r="B188" s="1899"/>
      <c r="C188" s="1899"/>
      <c r="D188" s="1899"/>
      <c r="E188" s="1885"/>
      <c r="F188" s="1884">
        <f>'2026 Matrix'!W13</f>
        <v>0</v>
      </c>
      <c r="G188" s="1885"/>
      <c r="H188" s="1909" t="s">
        <v>871</v>
      </c>
      <c r="I188" s="1899"/>
      <c r="J188" s="1899"/>
      <c r="K188" s="1899"/>
      <c r="L188" s="1885"/>
      <c r="M188" s="1884">
        <f>'2026 Matrix'!AC13</f>
        <v>0</v>
      </c>
      <c r="N188" s="1885"/>
    </row>
    <row r="189" spans="1:14" ht="17.100000000000001" customHeight="1">
      <c r="A189" s="1909" t="s">
        <v>875</v>
      </c>
      <c r="B189" s="1899"/>
      <c r="C189" s="1899"/>
      <c r="D189" s="1899"/>
      <c r="E189" s="1885"/>
      <c r="F189" s="1884">
        <f>'2026 Matrix'!AG13</f>
        <v>0</v>
      </c>
      <c r="G189" s="1885"/>
      <c r="H189" s="1909" t="s">
        <v>866</v>
      </c>
      <c r="I189" s="1899"/>
      <c r="J189" s="1899"/>
      <c r="K189" s="1899"/>
      <c r="L189" s="1885"/>
      <c r="M189" s="1917">
        <f>'2026 Matrix'!V13</f>
        <v>2</v>
      </c>
      <c r="N189" s="1885"/>
    </row>
    <row r="190" spans="1:14" ht="20.100000000000001" customHeight="1">
      <c r="A190" s="1933" t="s">
        <v>1028</v>
      </c>
      <c r="B190" s="1901"/>
      <c r="C190" s="1901"/>
      <c r="D190" s="1901"/>
      <c r="E190" s="1901"/>
      <c r="F190" s="1901"/>
      <c r="G190" s="1901"/>
      <c r="H190" s="1901"/>
      <c r="I190" s="1901"/>
      <c r="J190" s="1901"/>
      <c r="K190" s="1901"/>
      <c r="L190" s="1901"/>
      <c r="M190" s="1901"/>
      <c r="N190" s="1901"/>
    </row>
    <row r="191" spans="1:14" ht="15.95" customHeight="1">
      <c r="A191" s="1898" t="s">
        <v>1029</v>
      </c>
      <c r="B191" s="1899"/>
      <c r="C191" s="1899"/>
      <c r="D191" s="1899"/>
      <c r="E191" s="1899"/>
      <c r="F191" s="1899"/>
      <c r="G191" s="1899"/>
      <c r="H191" s="1899"/>
      <c r="I191" s="1899"/>
      <c r="J191" s="1899"/>
      <c r="K191" s="1899"/>
      <c r="L191" s="1899"/>
      <c r="M191" s="1899"/>
      <c r="N191" s="1885"/>
    </row>
    <row r="192" spans="1:14" ht="20.100000000000001" customHeight="1">
      <c r="A192" s="1914"/>
      <c r="B192" s="1899"/>
      <c r="C192" s="1899"/>
      <c r="D192" s="1899"/>
      <c r="E192" s="1899"/>
      <c r="F192" s="1899"/>
      <c r="G192" s="1899"/>
      <c r="H192" s="1899"/>
      <c r="I192" s="1899"/>
      <c r="J192" s="1899"/>
      <c r="K192" s="1899"/>
      <c r="L192" s="1899"/>
      <c r="M192" s="1899"/>
      <c r="N192" s="1885"/>
    </row>
    <row r="193" spans="1:14" ht="20.100000000000001" customHeight="1">
      <c r="A193" s="1914"/>
      <c r="B193" s="1899"/>
      <c r="C193" s="1899"/>
      <c r="D193" s="1899"/>
      <c r="E193" s="1899"/>
      <c r="F193" s="1899"/>
      <c r="G193" s="1899"/>
      <c r="H193" s="1899"/>
      <c r="I193" s="1899"/>
      <c r="J193" s="1899"/>
      <c r="K193" s="1899"/>
      <c r="L193" s="1899"/>
      <c r="M193" s="1899"/>
      <c r="N193" s="1885"/>
    </row>
    <row r="194" spans="1:14" ht="20.100000000000001" customHeight="1">
      <c r="A194" s="1914"/>
      <c r="B194" s="1899"/>
      <c r="C194" s="1899"/>
      <c r="D194" s="1899"/>
      <c r="E194" s="1899"/>
      <c r="F194" s="1899"/>
      <c r="G194" s="1899"/>
      <c r="H194" s="1899"/>
      <c r="I194" s="1899"/>
      <c r="J194" s="1899"/>
      <c r="K194" s="1899"/>
      <c r="L194" s="1899"/>
      <c r="M194" s="1899"/>
      <c r="N194" s="1885"/>
    </row>
    <row r="195" spans="1:14" ht="15.95" customHeight="1">
      <c r="A195" s="1910" t="s">
        <v>1030</v>
      </c>
      <c r="B195" s="1899"/>
      <c r="C195" s="1899"/>
      <c r="D195" s="1899"/>
      <c r="E195" s="1899"/>
      <c r="F195" s="1899"/>
      <c r="G195" s="1899"/>
      <c r="H195" s="1899"/>
      <c r="I195" s="1899"/>
      <c r="J195" s="1899"/>
      <c r="K195" s="1899"/>
      <c r="L195" s="1899"/>
      <c r="M195" s="1899"/>
      <c r="N195" s="1885"/>
    </row>
    <row r="196" spans="1:14" ht="21.95" customHeight="1">
      <c r="A196" s="1914"/>
      <c r="B196" s="1899"/>
      <c r="C196" s="1899"/>
      <c r="D196" s="1899"/>
      <c r="E196" s="1899"/>
      <c r="F196" s="1899"/>
      <c r="G196" s="1899"/>
      <c r="H196" s="1899"/>
      <c r="I196" s="1899"/>
      <c r="J196" s="1899"/>
      <c r="K196" s="1899"/>
      <c r="L196" s="1899"/>
      <c r="M196" s="1899"/>
      <c r="N196" s="1885"/>
    </row>
    <row r="197" spans="1:14" ht="21.95" customHeight="1">
      <c r="A197" s="1914"/>
      <c r="B197" s="1899"/>
      <c r="C197" s="1899"/>
      <c r="D197" s="1899"/>
      <c r="E197" s="1899"/>
      <c r="F197" s="1899"/>
      <c r="G197" s="1899"/>
      <c r="H197" s="1899"/>
      <c r="I197" s="1899"/>
      <c r="J197" s="1899"/>
      <c r="K197" s="1899"/>
      <c r="L197" s="1899"/>
      <c r="M197" s="1899"/>
      <c r="N197" s="1885"/>
    </row>
    <row r="198" spans="1:14" ht="21.95" customHeight="1">
      <c r="A198" s="1914"/>
      <c r="B198" s="1899"/>
      <c r="C198" s="1899"/>
      <c r="D198" s="1899"/>
      <c r="E198" s="1899"/>
      <c r="F198" s="1899"/>
      <c r="G198" s="1899"/>
      <c r="H198" s="1899"/>
      <c r="I198" s="1899"/>
      <c r="J198" s="1899"/>
      <c r="K198" s="1899"/>
      <c r="L198" s="1899"/>
      <c r="M198" s="1899"/>
      <c r="N198" s="1885"/>
    </row>
    <row r="199" spans="1:14" ht="21.95" customHeight="1">
      <c r="A199" s="1932" t="s">
        <v>1031</v>
      </c>
      <c r="B199" s="1901"/>
      <c r="C199" s="1901"/>
      <c r="D199" s="1901"/>
      <c r="E199" s="1901"/>
      <c r="F199" s="1901"/>
      <c r="G199" s="1901"/>
      <c r="H199" s="1932" t="s">
        <v>1032</v>
      </c>
      <c r="I199" s="1901"/>
      <c r="J199" s="1901"/>
      <c r="K199" s="1901"/>
      <c r="L199" s="1901"/>
      <c r="M199" s="1901"/>
      <c r="N199" s="1901"/>
    </row>
    <row r="209" spans="1:16" ht="38.1" customHeight="1">
      <c r="A209" s="1927" t="s">
        <v>993</v>
      </c>
      <c r="B209" s="1928"/>
      <c r="C209" s="1928"/>
      <c r="D209" s="1928"/>
      <c r="E209" s="1928"/>
      <c r="F209" s="1928"/>
      <c r="G209" s="1928"/>
      <c r="H209" s="1928"/>
      <c r="I209" s="1928"/>
      <c r="J209" s="1928"/>
      <c r="K209" s="1928"/>
      <c r="L209" s="1928"/>
      <c r="M209" s="1928"/>
      <c r="N209" s="1929"/>
    </row>
    <row r="210" spans="1:16" ht="15.95" customHeight="1">
      <c r="A210" s="1921" t="s">
        <v>994</v>
      </c>
      <c r="B210" s="1901"/>
      <c r="C210" s="1901"/>
      <c r="D210" s="1901"/>
      <c r="E210" s="1901"/>
      <c r="F210" s="1901"/>
      <c r="G210" s="1901"/>
      <c r="H210" s="1901"/>
      <c r="I210" s="1901"/>
      <c r="J210" s="1901"/>
      <c r="K210" s="1901"/>
      <c r="L210" s="1901"/>
      <c r="M210" s="1901"/>
      <c r="N210" s="1901"/>
    </row>
    <row r="211" spans="1:16" ht="18" customHeight="1">
      <c r="A211" s="1906" t="s">
        <v>995</v>
      </c>
      <c r="B211" s="1899"/>
      <c r="C211" s="1899"/>
      <c r="D211" s="1885"/>
      <c r="E211" s="1906" t="s">
        <v>996</v>
      </c>
      <c r="F211" s="1899"/>
      <c r="G211" s="1885"/>
      <c r="H211" s="1906" t="s">
        <v>997</v>
      </c>
      <c r="I211" s="1899"/>
      <c r="J211" s="1885"/>
      <c r="K211" s="1906" t="s">
        <v>998</v>
      </c>
      <c r="L211" s="1885"/>
      <c r="M211" s="1906" t="s">
        <v>999</v>
      </c>
      <c r="N211" s="1885"/>
    </row>
    <row r="212" spans="1:16" ht="21.95" customHeight="1">
      <c r="A212" s="1923" t="str">
        <f>'2026 Matrix'!B14&amp;" "&amp;'2026 Matrix'!A14</f>
        <v>Dania Curbelo</v>
      </c>
      <c r="B212" s="1899"/>
      <c r="C212" s="1899"/>
      <c r="D212" s="1885"/>
      <c r="E212" s="1923" t="str">
        <f>'2026 Matrix'!E14</f>
        <v>Sharmin</v>
      </c>
      <c r="F212" s="1899"/>
      <c r="G212" s="1885"/>
      <c r="H212" s="1922">
        <f>'2026 Matrix'!C14</f>
        <v>42214</v>
      </c>
      <c r="I212" s="1899"/>
      <c r="J212" s="1885"/>
      <c r="K212" s="1923" t="str">
        <f>'2026 Matrix'!D14</f>
        <v>D4MT</v>
      </c>
      <c r="L212" s="1885"/>
      <c r="M212" s="1923"/>
      <c r="N212" s="1885"/>
    </row>
    <row r="213" spans="1:16" ht="15.95" customHeight="1">
      <c r="A213" s="1911" t="s">
        <v>1000</v>
      </c>
      <c r="B213" s="1899"/>
      <c r="C213" s="1885"/>
      <c r="E213" s="1912" t="s">
        <v>1001</v>
      </c>
      <c r="F213" s="1899"/>
      <c r="G213" s="1885"/>
      <c r="I213" s="1915" t="s">
        <v>1002</v>
      </c>
      <c r="J213" s="1899"/>
      <c r="K213" s="1885"/>
      <c r="M213" s="1908" t="s">
        <v>1003</v>
      </c>
      <c r="N213" s="1885"/>
    </row>
    <row r="214" spans="1:16" ht="33.950000000000003" customHeight="1">
      <c r="A214" s="1925" t="str">
        <f>'2026 Matrix'!AI14&amp;" / 108"</f>
        <v>27 / 108</v>
      </c>
      <c r="B214" s="1899"/>
      <c r="C214" s="1885"/>
      <c r="E214" s="1907" t="str">
        <f>'2026 Matrix'!AJ14&amp;" / 27"</f>
        <v>11 / 27</v>
      </c>
      <c r="F214" s="1899"/>
      <c r="G214" s="1885"/>
      <c r="I214" s="1926">
        <f>'2026 Matrix'!AK14</f>
        <v>1.5</v>
      </c>
      <c r="J214" s="1899"/>
      <c r="K214" s="1885"/>
      <c r="M214" s="1916">
        <f>'2026 Matrix'!AL14</f>
        <v>108.27</v>
      </c>
      <c r="N214" s="1885"/>
    </row>
    <row r="215" spans="1:16" ht="14.1" customHeight="1">
      <c r="A215" s="1920" t="s">
        <v>1004</v>
      </c>
      <c r="B215" s="1901"/>
      <c r="C215" s="1901"/>
      <c r="D215" s="1901"/>
      <c r="E215" s="1901"/>
      <c r="F215" s="1901"/>
      <c r="G215" s="1901"/>
      <c r="H215" s="1901"/>
      <c r="I215" s="1901"/>
      <c r="J215" s="1901"/>
      <c r="K215" s="1901"/>
      <c r="L215" s="1901"/>
      <c r="M215" s="1901"/>
      <c r="N215" s="1901"/>
    </row>
    <row r="216" spans="1:16" ht="20.100000000000001" customHeight="1">
      <c r="A216" s="1930" t="s">
        <v>1005</v>
      </c>
      <c r="B216" s="1931"/>
      <c r="C216" s="1931"/>
      <c r="D216" s="1931"/>
      <c r="E216" s="1931"/>
      <c r="F216" s="1931"/>
      <c r="G216" s="1931"/>
      <c r="H216" s="1931"/>
      <c r="I216" s="1931"/>
      <c r="J216" s="1931"/>
      <c r="K216" s="1931"/>
      <c r="L216" s="1931"/>
      <c r="M216" s="1931"/>
      <c r="N216" s="1931"/>
    </row>
    <row r="217" spans="1:16" ht="18" customHeight="1">
      <c r="A217" s="1891" t="s">
        <v>1006</v>
      </c>
      <c r="B217" s="1887"/>
      <c r="C217" s="1891" t="s">
        <v>1007</v>
      </c>
      <c r="D217" s="1886"/>
      <c r="E217" s="1887"/>
      <c r="F217" s="1886" t="s">
        <v>1008</v>
      </c>
      <c r="G217" s="1887"/>
      <c r="H217" s="1886" t="s">
        <v>1009</v>
      </c>
      <c r="I217" s="1887"/>
      <c r="J217" s="1886" t="s">
        <v>1010</v>
      </c>
      <c r="K217" s="1887"/>
      <c r="L217" s="1886" t="s">
        <v>1011</v>
      </c>
      <c r="M217" s="1887"/>
      <c r="N217" s="1598" t="s">
        <v>1012</v>
      </c>
      <c r="O217" s="1602"/>
      <c r="P217" s="1599"/>
    </row>
    <row r="218" spans="1:16" ht="18.95" customHeight="1">
      <c r="A218" s="1892" t="s">
        <v>1013</v>
      </c>
      <c r="B218" s="1893"/>
      <c r="C218" s="1918">
        <v>0</v>
      </c>
      <c r="D218" s="1902"/>
      <c r="E218" s="1903"/>
      <c r="F218" s="1902">
        <v>0</v>
      </c>
      <c r="G218" s="1903"/>
      <c r="H218" s="1902">
        <v>0</v>
      </c>
      <c r="I218" s="1903"/>
      <c r="J218" s="1902">
        <v>0</v>
      </c>
      <c r="K218" s="1903"/>
      <c r="L218" s="1902">
        <v>0</v>
      </c>
      <c r="M218" s="1903"/>
      <c r="N218" s="1603">
        <v>0</v>
      </c>
    </row>
    <row r="219" spans="1:16" ht="18.95" customHeight="1">
      <c r="A219" s="1904" t="s">
        <v>1014</v>
      </c>
      <c r="B219" s="1905"/>
      <c r="C219" s="1888">
        <v>0</v>
      </c>
      <c r="D219" s="1889"/>
      <c r="E219" s="1890"/>
      <c r="F219" s="1894">
        <v>0</v>
      </c>
      <c r="G219" s="1895"/>
      <c r="H219" s="1894">
        <v>0</v>
      </c>
      <c r="I219" s="1895"/>
      <c r="J219" s="1894">
        <v>0</v>
      </c>
      <c r="K219" s="1895"/>
      <c r="L219" s="1894">
        <v>0</v>
      </c>
      <c r="M219" s="1895"/>
      <c r="N219" s="1605">
        <v>0</v>
      </c>
    </row>
    <row r="220" spans="1:16" ht="18.95" customHeight="1">
      <c r="A220" s="1892" t="s">
        <v>1015</v>
      </c>
      <c r="B220" s="1893"/>
      <c r="C220" s="1918">
        <v>0</v>
      </c>
      <c r="D220" s="1902"/>
      <c r="E220" s="1903"/>
      <c r="F220" s="1902">
        <v>0</v>
      </c>
      <c r="G220" s="1903"/>
      <c r="H220" s="1902">
        <v>0</v>
      </c>
      <c r="I220" s="1903"/>
      <c r="J220" s="1902">
        <v>0</v>
      </c>
      <c r="K220" s="1903"/>
      <c r="L220" s="1902">
        <v>0</v>
      </c>
      <c r="M220" s="1903"/>
      <c r="N220" s="1603">
        <v>0</v>
      </c>
    </row>
    <row r="221" spans="1:16" ht="18.95" customHeight="1">
      <c r="A221" s="1904" t="s">
        <v>1016</v>
      </c>
      <c r="B221" s="1905"/>
      <c r="C221" s="1888">
        <v>0</v>
      </c>
      <c r="D221" s="1889"/>
      <c r="E221" s="1890"/>
      <c r="F221" s="1894">
        <v>0</v>
      </c>
      <c r="G221" s="1895"/>
      <c r="H221" s="1894">
        <v>0</v>
      </c>
      <c r="I221" s="1895"/>
      <c r="J221" s="1894">
        <v>0</v>
      </c>
      <c r="K221" s="1895"/>
      <c r="L221" s="1894">
        <v>0</v>
      </c>
      <c r="M221" s="1895"/>
      <c r="N221" s="1605">
        <v>0</v>
      </c>
    </row>
    <row r="222" spans="1:16" ht="20.100000000000001" customHeight="1">
      <c r="A222" s="1930" t="s">
        <v>1017</v>
      </c>
      <c r="B222" s="1931"/>
      <c r="C222" s="1931"/>
      <c r="D222" s="1931"/>
      <c r="E222" s="1931"/>
      <c r="F222" s="1931"/>
      <c r="G222" s="1931"/>
      <c r="H222" s="1931"/>
      <c r="I222" s="1931"/>
      <c r="J222" s="1931"/>
      <c r="K222" s="1931"/>
      <c r="L222" s="1931"/>
      <c r="M222" s="1931"/>
      <c r="N222" s="1931"/>
    </row>
    <row r="223" spans="1:16" ht="14.1" customHeight="1">
      <c r="A223" s="1597">
        <v>0</v>
      </c>
      <c r="B223" s="1896" t="s">
        <v>842</v>
      </c>
      <c r="C223" s="1897"/>
      <c r="D223" s="1596">
        <v>1</v>
      </c>
      <c r="E223" s="1896" t="s">
        <v>1018</v>
      </c>
      <c r="F223" s="1897"/>
      <c r="G223" s="1595">
        <v>2</v>
      </c>
      <c r="H223" s="1896" t="s">
        <v>1019</v>
      </c>
      <c r="I223" s="1897"/>
      <c r="J223" s="1594">
        <v>3</v>
      </c>
      <c r="K223" s="1896" t="s">
        <v>1020</v>
      </c>
      <c r="L223" s="1897"/>
      <c r="M223" s="1593">
        <v>4</v>
      </c>
      <c r="N223" s="1592" t="s">
        <v>1021</v>
      </c>
    </row>
    <row r="224" spans="1:16" ht="15.95" customHeight="1">
      <c r="A224" s="1900" t="s">
        <v>1022</v>
      </c>
      <c r="B224" s="1901"/>
      <c r="C224" s="1901"/>
      <c r="D224" s="1901"/>
      <c r="E224" s="1901"/>
      <c r="F224" s="1901"/>
      <c r="G224" s="1901"/>
      <c r="H224" s="1901"/>
      <c r="I224" s="1901"/>
      <c r="J224" s="1901"/>
      <c r="K224" s="1901"/>
      <c r="L224" s="1901"/>
      <c r="M224" s="1901"/>
      <c r="N224" s="1901"/>
    </row>
    <row r="225" spans="1:14" ht="17.100000000000001" customHeight="1">
      <c r="A225" s="1909" t="s">
        <v>1023</v>
      </c>
      <c r="B225" s="1899"/>
      <c r="C225" s="1899"/>
      <c r="D225" s="1899"/>
      <c r="E225" s="1885"/>
      <c r="F225" s="1913">
        <f>'2026 Matrix'!L14</f>
        <v>3</v>
      </c>
      <c r="G225" s="1885"/>
      <c r="H225" s="1909" t="s">
        <v>1024</v>
      </c>
      <c r="I225" s="1899"/>
      <c r="J225" s="1899"/>
      <c r="K225" s="1899"/>
      <c r="L225" s="1885"/>
      <c r="M225" s="1917">
        <f>'2026 Matrix'!P14</f>
        <v>2</v>
      </c>
      <c r="N225" s="1885"/>
    </row>
    <row r="226" spans="1:14" ht="17.100000000000001" customHeight="1">
      <c r="A226" s="1909" t="s">
        <v>856</v>
      </c>
      <c r="B226" s="1899"/>
      <c r="C226" s="1899"/>
      <c r="D226" s="1899"/>
      <c r="E226" s="1885"/>
      <c r="F226" s="1913">
        <f>'2026 Matrix'!K14</f>
        <v>3</v>
      </c>
      <c r="G226" s="1885"/>
      <c r="H226" s="1909" t="s">
        <v>205</v>
      </c>
      <c r="I226" s="1899"/>
      <c r="J226" s="1899"/>
      <c r="K226" s="1899"/>
      <c r="L226" s="1885"/>
      <c r="M226" s="1913">
        <f>'2026 Matrix'!M14</f>
        <v>3</v>
      </c>
      <c r="N226" s="1885"/>
    </row>
    <row r="227" spans="1:14" ht="17.100000000000001" customHeight="1">
      <c r="A227" s="1909" t="s">
        <v>862</v>
      </c>
      <c r="B227" s="1899"/>
      <c r="C227" s="1899"/>
      <c r="D227" s="1899"/>
      <c r="E227" s="1885"/>
      <c r="F227" s="1884">
        <f>'2026 Matrix'!Q14</f>
        <v>0</v>
      </c>
      <c r="G227" s="1885"/>
      <c r="H227" s="1909" t="s">
        <v>864</v>
      </c>
      <c r="I227" s="1899"/>
      <c r="J227" s="1899"/>
      <c r="K227" s="1899"/>
      <c r="L227" s="1885"/>
      <c r="M227" s="1913">
        <f>'2026 Matrix'!T14</f>
        <v>3</v>
      </c>
      <c r="N227" s="1885"/>
    </row>
    <row r="228" spans="1:14" ht="15.95" customHeight="1">
      <c r="A228" s="1900" t="s">
        <v>1025</v>
      </c>
      <c r="B228" s="1901"/>
      <c r="C228" s="1901"/>
      <c r="D228" s="1901"/>
      <c r="E228" s="1901"/>
      <c r="F228" s="1901"/>
      <c r="G228" s="1901"/>
      <c r="H228" s="1901"/>
      <c r="I228" s="1901"/>
      <c r="J228" s="1901"/>
      <c r="K228" s="1901"/>
      <c r="L228" s="1901"/>
      <c r="M228" s="1901"/>
      <c r="N228" s="1901"/>
    </row>
    <row r="229" spans="1:14" ht="17.100000000000001" customHeight="1">
      <c r="A229" s="1909" t="s">
        <v>855</v>
      </c>
      <c r="B229" s="1899"/>
      <c r="C229" s="1899"/>
      <c r="D229" s="1899"/>
      <c r="E229" s="1885"/>
      <c r="F229" s="1884">
        <f>'2026 Matrix'!H14</f>
        <v>0</v>
      </c>
      <c r="G229" s="1885"/>
      <c r="H229" s="1909" t="s">
        <v>331</v>
      </c>
      <c r="I229" s="1899"/>
      <c r="J229" s="1899"/>
      <c r="K229" s="1899"/>
      <c r="L229" s="1885"/>
      <c r="M229" s="1884">
        <f>'2026 Matrix'!J14</f>
        <v>0</v>
      </c>
      <c r="N229" s="1885"/>
    </row>
    <row r="230" spans="1:14" ht="17.100000000000001" customHeight="1">
      <c r="A230" s="1909" t="s">
        <v>859</v>
      </c>
      <c r="B230" s="1899"/>
      <c r="C230" s="1899"/>
      <c r="D230" s="1899"/>
      <c r="E230" s="1885"/>
      <c r="F230" s="1917">
        <f>'2026 Matrix'!N14</f>
        <v>2</v>
      </c>
      <c r="G230" s="1885"/>
      <c r="H230" s="1909" t="s">
        <v>343</v>
      </c>
      <c r="I230" s="1899"/>
      <c r="J230" s="1899"/>
      <c r="K230" s="1899"/>
      <c r="L230" s="1885"/>
      <c r="M230" s="1884">
        <f>'2026 Matrix'!AB14</f>
        <v>0</v>
      </c>
      <c r="N230" s="1885"/>
    </row>
    <row r="231" spans="1:14" ht="17.100000000000001" customHeight="1">
      <c r="A231" s="1909" t="s">
        <v>326</v>
      </c>
      <c r="B231" s="1899"/>
      <c r="C231" s="1899"/>
      <c r="D231" s="1899"/>
      <c r="E231" s="1885"/>
      <c r="F231" s="1884">
        <f>'2026 Matrix'!I14</f>
        <v>0</v>
      </c>
      <c r="G231" s="1885"/>
      <c r="H231" s="1909" t="s">
        <v>860</v>
      </c>
      <c r="I231" s="1899"/>
      <c r="J231" s="1899"/>
      <c r="K231" s="1899"/>
      <c r="L231" s="1885"/>
      <c r="M231" s="1917">
        <f>'2026 Matrix'!O14</f>
        <v>2</v>
      </c>
      <c r="N231" s="1885"/>
    </row>
    <row r="232" spans="1:14" ht="17.100000000000001" customHeight="1">
      <c r="A232" s="1909" t="s">
        <v>355</v>
      </c>
      <c r="B232" s="1899"/>
      <c r="C232" s="1899"/>
      <c r="D232" s="1899"/>
      <c r="E232" s="1885"/>
      <c r="F232" s="1884">
        <f>'2026 Matrix'!R14</f>
        <v>0</v>
      </c>
      <c r="G232" s="1885"/>
      <c r="H232" s="1934"/>
      <c r="I232" s="1901"/>
      <c r="J232" s="1901"/>
      <c r="K232" s="1901"/>
      <c r="L232" s="1901"/>
      <c r="M232" s="1901"/>
      <c r="N232" s="1901"/>
    </row>
    <row r="233" spans="1:14" ht="15.95" customHeight="1">
      <c r="A233" s="1900" t="s">
        <v>1026</v>
      </c>
      <c r="B233" s="1901"/>
      <c r="C233" s="1901"/>
      <c r="D233" s="1901"/>
      <c r="E233" s="1901"/>
      <c r="F233" s="1901"/>
      <c r="G233" s="1901"/>
      <c r="H233" s="1901"/>
      <c r="I233" s="1901"/>
      <c r="J233" s="1901"/>
      <c r="K233" s="1901"/>
      <c r="L233" s="1901"/>
      <c r="M233" s="1901"/>
      <c r="N233" s="1901"/>
    </row>
    <row r="234" spans="1:14" ht="17.100000000000001" customHeight="1">
      <c r="A234" s="1909" t="s">
        <v>869</v>
      </c>
      <c r="B234" s="1899"/>
      <c r="C234" s="1899"/>
      <c r="D234" s="1899"/>
      <c r="E234" s="1885"/>
      <c r="F234" s="1913">
        <f>'2026 Matrix'!Z14</f>
        <v>3</v>
      </c>
      <c r="G234" s="1885"/>
      <c r="H234" s="1909" t="s">
        <v>863</v>
      </c>
      <c r="I234" s="1899"/>
      <c r="J234" s="1899"/>
      <c r="K234" s="1899"/>
      <c r="L234" s="1885"/>
      <c r="M234" s="1884">
        <f>'2026 Matrix'!S14</f>
        <v>0</v>
      </c>
      <c r="N234" s="1885"/>
    </row>
    <row r="235" spans="1:14" ht="17.100000000000001" customHeight="1">
      <c r="A235" s="1909" t="s">
        <v>865</v>
      </c>
      <c r="B235" s="1899"/>
      <c r="C235" s="1899"/>
      <c r="D235" s="1899"/>
      <c r="E235" s="1885"/>
      <c r="F235" s="1917">
        <f>'2026 Matrix'!U14</f>
        <v>2</v>
      </c>
      <c r="G235" s="1885"/>
      <c r="H235" s="1909" t="s">
        <v>870</v>
      </c>
      <c r="I235" s="1899"/>
      <c r="J235" s="1899"/>
      <c r="K235" s="1899"/>
      <c r="L235" s="1885"/>
      <c r="M235" s="1884">
        <f>'2026 Matrix'!AA14</f>
        <v>0</v>
      </c>
      <c r="N235" s="1885"/>
    </row>
    <row r="236" spans="1:14" ht="17.100000000000001" customHeight="1">
      <c r="A236" s="1909" t="s">
        <v>867</v>
      </c>
      <c r="B236" s="1899"/>
      <c r="C236" s="1899"/>
      <c r="D236" s="1899"/>
      <c r="E236" s="1885"/>
      <c r="F236" s="1917">
        <f>'2026 Matrix'!X14</f>
        <v>2</v>
      </c>
      <c r="G236" s="1885"/>
      <c r="H236" s="1909" t="s">
        <v>868</v>
      </c>
      <c r="I236" s="1899"/>
      <c r="J236" s="1899"/>
      <c r="K236" s="1899"/>
      <c r="L236" s="1885"/>
      <c r="M236" s="1884">
        <f>'2026 Matrix'!Y14</f>
        <v>0</v>
      </c>
      <c r="N236" s="1885"/>
    </row>
    <row r="237" spans="1:14" ht="15.95" customHeight="1">
      <c r="A237" s="1900" t="s">
        <v>1027</v>
      </c>
      <c r="B237" s="1901"/>
      <c r="C237" s="1901"/>
      <c r="D237" s="1901"/>
      <c r="E237" s="1901"/>
      <c r="F237" s="1901"/>
      <c r="G237" s="1901"/>
      <c r="H237" s="1901"/>
      <c r="I237" s="1901"/>
      <c r="J237" s="1901"/>
      <c r="K237" s="1901"/>
      <c r="L237" s="1901"/>
      <c r="M237" s="1901"/>
      <c r="N237" s="1901"/>
    </row>
    <row r="238" spans="1:14" ht="17.100000000000001" customHeight="1">
      <c r="A238" s="1909" t="s">
        <v>872</v>
      </c>
      <c r="B238" s="1899"/>
      <c r="C238" s="1899"/>
      <c r="D238" s="1899"/>
      <c r="E238" s="1885"/>
      <c r="F238" s="1884">
        <f>'2026 Matrix'!AD14</f>
        <v>0</v>
      </c>
      <c r="G238" s="1885"/>
      <c r="H238" s="1909" t="s">
        <v>874</v>
      </c>
      <c r="I238" s="1899"/>
      <c r="J238" s="1899"/>
      <c r="K238" s="1899"/>
      <c r="L238" s="1885"/>
      <c r="M238" s="1884">
        <f>'2026 Matrix'!AF14</f>
        <v>0</v>
      </c>
      <c r="N238" s="1885"/>
    </row>
    <row r="239" spans="1:14" ht="17.100000000000001" customHeight="1">
      <c r="A239" s="1909" t="s">
        <v>873</v>
      </c>
      <c r="B239" s="1899"/>
      <c r="C239" s="1899"/>
      <c r="D239" s="1899"/>
      <c r="E239" s="1885"/>
      <c r="F239" s="1884">
        <f>'2026 Matrix'!AE14</f>
        <v>0</v>
      </c>
      <c r="G239" s="1885"/>
      <c r="H239" s="1909" t="s">
        <v>358</v>
      </c>
      <c r="I239" s="1899"/>
      <c r="J239" s="1899"/>
      <c r="K239" s="1899"/>
      <c r="L239" s="1885"/>
      <c r="M239" s="1884">
        <f>'2026 Matrix'!AH14</f>
        <v>0</v>
      </c>
      <c r="N239" s="1885"/>
    </row>
    <row r="240" spans="1:14" ht="17.100000000000001" customHeight="1">
      <c r="A240" s="1909" t="s">
        <v>203</v>
      </c>
      <c r="B240" s="1899"/>
      <c r="C240" s="1899"/>
      <c r="D240" s="1899"/>
      <c r="E240" s="1885"/>
      <c r="F240" s="1884">
        <f>'2026 Matrix'!W14</f>
        <v>0</v>
      </c>
      <c r="G240" s="1885"/>
      <c r="H240" s="1909" t="s">
        <v>871</v>
      </c>
      <c r="I240" s="1899"/>
      <c r="J240" s="1899"/>
      <c r="K240" s="1899"/>
      <c r="L240" s="1885"/>
      <c r="M240" s="1884">
        <f>'2026 Matrix'!AC14</f>
        <v>0</v>
      </c>
      <c r="N240" s="1885"/>
    </row>
    <row r="241" spans="1:14" ht="17.100000000000001" customHeight="1">
      <c r="A241" s="1909" t="s">
        <v>875</v>
      </c>
      <c r="B241" s="1899"/>
      <c r="C241" s="1899"/>
      <c r="D241" s="1899"/>
      <c r="E241" s="1885"/>
      <c r="F241" s="1884">
        <f>'2026 Matrix'!AG14</f>
        <v>0</v>
      </c>
      <c r="G241" s="1885"/>
      <c r="H241" s="1909" t="s">
        <v>866</v>
      </c>
      <c r="I241" s="1899"/>
      <c r="J241" s="1899"/>
      <c r="K241" s="1899"/>
      <c r="L241" s="1885"/>
      <c r="M241" s="1917">
        <f>'2026 Matrix'!V14</f>
        <v>2</v>
      </c>
      <c r="N241" s="1885"/>
    </row>
    <row r="242" spans="1:14" ht="20.100000000000001" customHeight="1">
      <c r="A242" s="1933" t="s">
        <v>1028</v>
      </c>
      <c r="B242" s="1901"/>
      <c r="C242" s="1901"/>
      <c r="D242" s="1901"/>
      <c r="E242" s="1901"/>
      <c r="F242" s="1901"/>
      <c r="G242" s="1901"/>
      <c r="H242" s="1901"/>
      <c r="I242" s="1901"/>
      <c r="J242" s="1901"/>
      <c r="K242" s="1901"/>
      <c r="L242" s="1901"/>
      <c r="M242" s="1901"/>
      <c r="N242" s="1901"/>
    </row>
    <row r="243" spans="1:14" ht="15.95" customHeight="1">
      <c r="A243" s="1898" t="s">
        <v>1029</v>
      </c>
      <c r="B243" s="1899"/>
      <c r="C243" s="1899"/>
      <c r="D243" s="1899"/>
      <c r="E243" s="1899"/>
      <c r="F243" s="1899"/>
      <c r="G243" s="1899"/>
      <c r="H243" s="1899"/>
      <c r="I243" s="1899"/>
      <c r="J243" s="1899"/>
      <c r="K243" s="1899"/>
      <c r="L243" s="1899"/>
      <c r="M243" s="1899"/>
      <c r="N243" s="1885"/>
    </row>
    <row r="244" spans="1:14" ht="20.100000000000001" customHeight="1">
      <c r="A244" s="1914"/>
      <c r="B244" s="1899"/>
      <c r="C244" s="1899"/>
      <c r="D244" s="1899"/>
      <c r="E244" s="1899"/>
      <c r="F244" s="1899"/>
      <c r="G244" s="1899"/>
      <c r="H244" s="1899"/>
      <c r="I244" s="1899"/>
      <c r="J244" s="1899"/>
      <c r="K244" s="1899"/>
      <c r="L244" s="1899"/>
      <c r="M244" s="1899"/>
      <c r="N244" s="1885"/>
    </row>
    <row r="245" spans="1:14" ht="20.100000000000001" customHeight="1">
      <c r="A245" s="1914"/>
      <c r="B245" s="1899"/>
      <c r="C245" s="1899"/>
      <c r="D245" s="1899"/>
      <c r="E245" s="1899"/>
      <c r="F245" s="1899"/>
      <c r="G245" s="1899"/>
      <c r="H245" s="1899"/>
      <c r="I245" s="1899"/>
      <c r="J245" s="1899"/>
      <c r="K245" s="1899"/>
      <c r="L245" s="1899"/>
      <c r="M245" s="1899"/>
      <c r="N245" s="1885"/>
    </row>
    <row r="246" spans="1:14" ht="20.100000000000001" customHeight="1">
      <c r="A246" s="1914"/>
      <c r="B246" s="1899"/>
      <c r="C246" s="1899"/>
      <c r="D246" s="1899"/>
      <c r="E246" s="1899"/>
      <c r="F246" s="1899"/>
      <c r="G246" s="1899"/>
      <c r="H246" s="1899"/>
      <c r="I246" s="1899"/>
      <c r="J246" s="1899"/>
      <c r="K246" s="1899"/>
      <c r="L246" s="1899"/>
      <c r="M246" s="1899"/>
      <c r="N246" s="1885"/>
    </row>
    <row r="247" spans="1:14" ht="15.95" customHeight="1">
      <c r="A247" s="1910" t="s">
        <v>1030</v>
      </c>
      <c r="B247" s="1899"/>
      <c r="C247" s="1899"/>
      <c r="D247" s="1899"/>
      <c r="E247" s="1899"/>
      <c r="F247" s="1899"/>
      <c r="G247" s="1899"/>
      <c r="H247" s="1899"/>
      <c r="I247" s="1899"/>
      <c r="J247" s="1899"/>
      <c r="K247" s="1899"/>
      <c r="L247" s="1899"/>
      <c r="M247" s="1899"/>
      <c r="N247" s="1885"/>
    </row>
    <row r="248" spans="1:14" ht="21.95" customHeight="1">
      <c r="A248" s="1914"/>
      <c r="B248" s="1899"/>
      <c r="C248" s="1899"/>
      <c r="D248" s="1899"/>
      <c r="E248" s="1899"/>
      <c r="F248" s="1899"/>
      <c r="G248" s="1899"/>
      <c r="H248" s="1899"/>
      <c r="I248" s="1899"/>
      <c r="J248" s="1899"/>
      <c r="K248" s="1899"/>
      <c r="L248" s="1899"/>
      <c r="M248" s="1899"/>
      <c r="N248" s="1885"/>
    </row>
    <row r="249" spans="1:14" ht="21.95" customHeight="1">
      <c r="A249" s="1914"/>
      <c r="B249" s="1899"/>
      <c r="C249" s="1899"/>
      <c r="D249" s="1899"/>
      <c r="E249" s="1899"/>
      <c r="F249" s="1899"/>
      <c r="G249" s="1899"/>
      <c r="H249" s="1899"/>
      <c r="I249" s="1899"/>
      <c r="J249" s="1899"/>
      <c r="K249" s="1899"/>
      <c r="L249" s="1899"/>
      <c r="M249" s="1899"/>
      <c r="N249" s="1885"/>
    </row>
    <row r="250" spans="1:14" ht="21.95" customHeight="1">
      <c r="A250" s="1914"/>
      <c r="B250" s="1899"/>
      <c r="C250" s="1899"/>
      <c r="D250" s="1899"/>
      <c r="E250" s="1899"/>
      <c r="F250" s="1899"/>
      <c r="G250" s="1899"/>
      <c r="H250" s="1899"/>
      <c r="I250" s="1899"/>
      <c r="J250" s="1899"/>
      <c r="K250" s="1899"/>
      <c r="L250" s="1899"/>
      <c r="M250" s="1899"/>
      <c r="N250" s="1885"/>
    </row>
    <row r="251" spans="1:14" ht="21.95" customHeight="1">
      <c r="A251" s="1932" t="s">
        <v>1031</v>
      </c>
      <c r="B251" s="1901"/>
      <c r="C251" s="1901"/>
      <c r="D251" s="1901"/>
      <c r="E251" s="1901"/>
      <c r="F251" s="1901"/>
      <c r="G251" s="1901"/>
      <c r="H251" s="1932" t="s">
        <v>1032</v>
      </c>
      <c r="I251" s="1901"/>
      <c r="J251" s="1901"/>
      <c r="K251" s="1901"/>
      <c r="L251" s="1901"/>
      <c r="M251" s="1901"/>
      <c r="N251" s="1901"/>
    </row>
    <row r="261" spans="1:16" ht="38.1" customHeight="1">
      <c r="A261" s="1927" t="s">
        <v>993</v>
      </c>
      <c r="B261" s="1928"/>
      <c r="C261" s="1928"/>
      <c r="D261" s="1928"/>
      <c r="E261" s="1928"/>
      <c r="F261" s="1928"/>
      <c r="G261" s="1928"/>
      <c r="H261" s="1928"/>
      <c r="I261" s="1928"/>
      <c r="J261" s="1928"/>
      <c r="K261" s="1928"/>
      <c r="L261" s="1928"/>
      <c r="M261" s="1928"/>
      <c r="N261" s="1929"/>
    </row>
    <row r="262" spans="1:16" ht="15.95" customHeight="1">
      <c r="A262" s="1921" t="s">
        <v>994</v>
      </c>
      <c r="B262" s="1901"/>
      <c r="C262" s="1901"/>
      <c r="D262" s="1901"/>
      <c r="E262" s="1901"/>
      <c r="F262" s="1901"/>
      <c r="G262" s="1901"/>
      <c r="H262" s="1901"/>
      <c r="I262" s="1901"/>
      <c r="J262" s="1901"/>
      <c r="K262" s="1901"/>
      <c r="L262" s="1901"/>
      <c r="M262" s="1901"/>
      <c r="N262" s="1901"/>
    </row>
    <row r="263" spans="1:16" ht="18" customHeight="1">
      <c r="A263" s="1906" t="s">
        <v>995</v>
      </c>
      <c r="B263" s="1899"/>
      <c r="C263" s="1899"/>
      <c r="D263" s="1885"/>
      <c r="E263" s="1906" t="s">
        <v>996</v>
      </c>
      <c r="F263" s="1899"/>
      <c r="G263" s="1885"/>
      <c r="H263" s="1906" t="s">
        <v>997</v>
      </c>
      <c r="I263" s="1899"/>
      <c r="J263" s="1885"/>
      <c r="K263" s="1906" t="s">
        <v>998</v>
      </c>
      <c r="L263" s="1885"/>
      <c r="M263" s="1906" t="s">
        <v>999</v>
      </c>
      <c r="N263" s="1885"/>
    </row>
    <row r="264" spans="1:16" ht="21.95" customHeight="1">
      <c r="A264" s="1923" t="str">
        <f>'2026 Matrix'!B15&amp;" "&amp;'2026 Matrix'!A15</f>
        <v>Esther Fonseca</v>
      </c>
      <c r="B264" s="1899"/>
      <c r="C264" s="1899"/>
      <c r="D264" s="1885"/>
      <c r="E264" s="1923" t="str">
        <f>'2026 Matrix'!E15</f>
        <v>Candiss</v>
      </c>
      <c r="F264" s="1899"/>
      <c r="G264" s="1885"/>
      <c r="H264" s="1922">
        <f>'2026 Matrix'!C15</f>
        <v>43401</v>
      </c>
      <c r="I264" s="1899"/>
      <c r="J264" s="1885"/>
      <c r="K264" s="1923" t="str">
        <f>'2026 Matrix'!D15</f>
        <v>D4MT</v>
      </c>
      <c r="L264" s="1885"/>
      <c r="M264" s="1923"/>
      <c r="N264" s="1885"/>
    </row>
    <row r="265" spans="1:16" ht="15.95" customHeight="1">
      <c r="A265" s="1911" t="s">
        <v>1000</v>
      </c>
      <c r="B265" s="1899"/>
      <c r="C265" s="1885"/>
      <c r="E265" s="1912" t="s">
        <v>1001</v>
      </c>
      <c r="F265" s="1899"/>
      <c r="G265" s="1885"/>
      <c r="I265" s="1915" t="s">
        <v>1002</v>
      </c>
      <c r="J265" s="1899"/>
      <c r="K265" s="1885"/>
      <c r="M265" s="1908" t="s">
        <v>1003</v>
      </c>
      <c r="N265" s="1885"/>
    </row>
    <row r="266" spans="1:16" ht="33.950000000000003" customHeight="1">
      <c r="A266" s="1925" t="str">
        <f>'2026 Matrix'!AI15&amp;" / 108"</f>
        <v>28 / 108</v>
      </c>
      <c r="B266" s="1899"/>
      <c r="C266" s="1885"/>
      <c r="E266" s="1907" t="str">
        <f>'2026 Matrix'!AJ15&amp;" / 27"</f>
        <v>9 / 27</v>
      </c>
      <c r="F266" s="1899"/>
      <c r="G266" s="1885"/>
      <c r="I266" s="1926">
        <f>'2026 Matrix'!AK15</f>
        <v>0</v>
      </c>
      <c r="J266" s="1899"/>
      <c r="K266" s="1885"/>
      <c r="M266" s="1916">
        <f>'2026 Matrix'!AL15</f>
        <v>72.05</v>
      </c>
      <c r="N266" s="1885"/>
    </row>
    <row r="267" spans="1:16" ht="14.1" customHeight="1">
      <c r="A267" s="1920" t="s">
        <v>1004</v>
      </c>
      <c r="B267" s="1901"/>
      <c r="C267" s="1901"/>
      <c r="D267" s="1901"/>
      <c r="E267" s="1901"/>
      <c r="F267" s="1901"/>
      <c r="G267" s="1901"/>
      <c r="H267" s="1901"/>
      <c r="I267" s="1901"/>
      <c r="J267" s="1901"/>
      <c r="K267" s="1901"/>
      <c r="L267" s="1901"/>
      <c r="M267" s="1901"/>
      <c r="N267" s="1901"/>
    </row>
    <row r="268" spans="1:16" ht="20.100000000000001" customHeight="1">
      <c r="A268" s="1930" t="s">
        <v>1005</v>
      </c>
      <c r="B268" s="1931"/>
      <c r="C268" s="1931"/>
      <c r="D268" s="1931"/>
      <c r="E268" s="1931"/>
      <c r="F268" s="1931"/>
      <c r="G268" s="1931"/>
      <c r="H268" s="1931"/>
      <c r="I268" s="1931"/>
      <c r="J268" s="1931"/>
      <c r="K268" s="1931"/>
      <c r="L268" s="1931"/>
      <c r="M268" s="1931"/>
      <c r="N268" s="1931"/>
    </row>
    <row r="269" spans="1:16" ht="18" customHeight="1">
      <c r="A269" s="1891" t="s">
        <v>1006</v>
      </c>
      <c r="B269" s="1887"/>
      <c r="C269" s="1891" t="s">
        <v>1007</v>
      </c>
      <c r="D269" s="1886"/>
      <c r="E269" s="1887"/>
      <c r="F269" s="1886" t="s">
        <v>1008</v>
      </c>
      <c r="G269" s="1887"/>
      <c r="H269" s="1886" t="s">
        <v>1009</v>
      </c>
      <c r="I269" s="1887"/>
      <c r="J269" s="1886" t="s">
        <v>1010</v>
      </c>
      <c r="K269" s="1887"/>
      <c r="L269" s="1886" t="s">
        <v>1011</v>
      </c>
      <c r="M269" s="1887"/>
      <c r="N269" s="1598" t="s">
        <v>1012</v>
      </c>
      <c r="O269" s="1602"/>
      <c r="P269" s="1599"/>
    </row>
    <row r="270" spans="1:16" ht="18.95" customHeight="1">
      <c r="A270" s="1892" t="s">
        <v>1013</v>
      </c>
      <c r="B270" s="1893"/>
      <c r="C270" s="1918">
        <v>0</v>
      </c>
      <c r="D270" s="1902"/>
      <c r="E270" s="1903"/>
      <c r="F270" s="1902">
        <v>0</v>
      </c>
      <c r="G270" s="1903"/>
      <c r="H270" s="1902">
        <v>0</v>
      </c>
      <c r="I270" s="1903"/>
      <c r="J270" s="1902">
        <v>0</v>
      </c>
      <c r="K270" s="1903"/>
      <c r="L270" s="1902">
        <v>0</v>
      </c>
      <c r="M270" s="1903"/>
      <c r="N270" s="1603">
        <v>0</v>
      </c>
    </row>
    <row r="271" spans="1:16" ht="18.95" customHeight="1">
      <c r="A271" s="1904" t="s">
        <v>1014</v>
      </c>
      <c r="B271" s="1905"/>
      <c r="C271" s="1888">
        <v>0</v>
      </c>
      <c r="D271" s="1889"/>
      <c r="E271" s="1890"/>
      <c r="F271" s="1894">
        <v>0</v>
      </c>
      <c r="G271" s="1895"/>
      <c r="H271" s="1894">
        <v>0</v>
      </c>
      <c r="I271" s="1895"/>
      <c r="J271" s="1894">
        <v>0</v>
      </c>
      <c r="K271" s="1895"/>
      <c r="L271" s="1894">
        <v>0</v>
      </c>
      <c r="M271" s="1895"/>
      <c r="N271" s="1605">
        <v>0</v>
      </c>
    </row>
    <row r="272" spans="1:16" ht="18.95" customHeight="1">
      <c r="A272" s="1892" t="s">
        <v>1015</v>
      </c>
      <c r="B272" s="1893"/>
      <c r="C272" s="1918">
        <v>0</v>
      </c>
      <c r="D272" s="1902"/>
      <c r="E272" s="1903"/>
      <c r="F272" s="1902">
        <v>0</v>
      </c>
      <c r="G272" s="1903"/>
      <c r="H272" s="1902">
        <v>0</v>
      </c>
      <c r="I272" s="1903"/>
      <c r="J272" s="1902">
        <v>0</v>
      </c>
      <c r="K272" s="1903"/>
      <c r="L272" s="1902">
        <v>0</v>
      </c>
      <c r="M272" s="1903"/>
      <c r="N272" s="1603">
        <v>0</v>
      </c>
    </row>
    <row r="273" spans="1:14" ht="18.95" customHeight="1">
      <c r="A273" s="1904" t="s">
        <v>1016</v>
      </c>
      <c r="B273" s="1905"/>
      <c r="C273" s="1888">
        <v>0</v>
      </c>
      <c r="D273" s="1889"/>
      <c r="E273" s="1890"/>
      <c r="F273" s="1894">
        <v>0</v>
      </c>
      <c r="G273" s="1895"/>
      <c r="H273" s="1894">
        <v>0</v>
      </c>
      <c r="I273" s="1895"/>
      <c r="J273" s="1894">
        <v>0</v>
      </c>
      <c r="K273" s="1895"/>
      <c r="L273" s="1894">
        <v>0</v>
      </c>
      <c r="M273" s="1895"/>
      <c r="N273" s="1605">
        <v>0</v>
      </c>
    </row>
    <row r="274" spans="1:14" ht="20.100000000000001" customHeight="1">
      <c r="A274" s="1930" t="s">
        <v>1017</v>
      </c>
      <c r="B274" s="1931"/>
      <c r="C274" s="1931"/>
      <c r="D274" s="1931"/>
      <c r="E274" s="1931"/>
      <c r="F274" s="1931"/>
      <c r="G274" s="1931"/>
      <c r="H274" s="1931"/>
      <c r="I274" s="1931"/>
      <c r="J274" s="1931"/>
      <c r="K274" s="1931"/>
      <c r="L274" s="1931"/>
      <c r="M274" s="1931"/>
      <c r="N274" s="1931"/>
    </row>
    <row r="275" spans="1:14" ht="14.1" customHeight="1">
      <c r="A275" s="1597">
        <v>0</v>
      </c>
      <c r="B275" s="1896" t="s">
        <v>842</v>
      </c>
      <c r="C275" s="1897"/>
      <c r="D275" s="1596">
        <v>1</v>
      </c>
      <c r="E275" s="1896" t="s">
        <v>1018</v>
      </c>
      <c r="F275" s="1897"/>
      <c r="G275" s="1595">
        <v>2</v>
      </c>
      <c r="H275" s="1896" t="s">
        <v>1019</v>
      </c>
      <c r="I275" s="1897"/>
      <c r="J275" s="1594">
        <v>3</v>
      </c>
      <c r="K275" s="1896" t="s">
        <v>1020</v>
      </c>
      <c r="L275" s="1897"/>
      <c r="M275" s="1593">
        <v>4</v>
      </c>
      <c r="N275" s="1592" t="s">
        <v>1021</v>
      </c>
    </row>
    <row r="276" spans="1:14" ht="15.95" customHeight="1">
      <c r="A276" s="1900" t="s">
        <v>1022</v>
      </c>
      <c r="B276" s="1901"/>
      <c r="C276" s="1901"/>
      <c r="D276" s="1901"/>
      <c r="E276" s="1901"/>
      <c r="F276" s="1901"/>
      <c r="G276" s="1901"/>
      <c r="H276" s="1901"/>
      <c r="I276" s="1901"/>
      <c r="J276" s="1901"/>
      <c r="K276" s="1901"/>
      <c r="L276" s="1901"/>
      <c r="M276" s="1901"/>
      <c r="N276" s="1901"/>
    </row>
    <row r="277" spans="1:14" ht="17.100000000000001" customHeight="1">
      <c r="A277" s="1909" t="s">
        <v>1023</v>
      </c>
      <c r="B277" s="1899"/>
      <c r="C277" s="1899"/>
      <c r="D277" s="1899"/>
      <c r="E277" s="1885"/>
      <c r="F277" s="1884">
        <f>'2026 Matrix'!L15</f>
        <v>0</v>
      </c>
      <c r="G277" s="1885"/>
      <c r="H277" s="1909" t="s">
        <v>1024</v>
      </c>
      <c r="I277" s="1899"/>
      <c r="J277" s="1899"/>
      <c r="K277" s="1899"/>
      <c r="L277" s="1885"/>
      <c r="M277" s="1919">
        <f>'2026 Matrix'!P15</f>
        <v>4</v>
      </c>
      <c r="N277" s="1885"/>
    </row>
    <row r="278" spans="1:14" ht="17.100000000000001" customHeight="1">
      <c r="A278" s="1909" t="s">
        <v>856</v>
      </c>
      <c r="B278" s="1899"/>
      <c r="C278" s="1899"/>
      <c r="D278" s="1899"/>
      <c r="E278" s="1885"/>
      <c r="F278" s="1919">
        <f>'2026 Matrix'!K15</f>
        <v>4</v>
      </c>
      <c r="G278" s="1885"/>
      <c r="H278" s="1909" t="s">
        <v>205</v>
      </c>
      <c r="I278" s="1899"/>
      <c r="J278" s="1899"/>
      <c r="K278" s="1899"/>
      <c r="L278" s="1885"/>
      <c r="M278" s="1917">
        <f>'2026 Matrix'!M15</f>
        <v>2</v>
      </c>
      <c r="N278" s="1885"/>
    </row>
    <row r="279" spans="1:14" ht="17.100000000000001" customHeight="1">
      <c r="A279" s="1909" t="s">
        <v>862</v>
      </c>
      <c r="B279" s="1899"/>
      <c r="C279" s="1899"/>
      <c r="D279" s="1899"/>
      <c r="E279" s="1885"/>
      <c r="F279" s="1917">
        <f>'2026 Matrix'!Q15</f>
        <v>2</v>
      </c>
      <c r="G279" s="1885"/>
      <c r="H279" s="1909" t="s">
        <v>864</v>
      </c>
      <c r="I279" s="1899"/>
      <c r="J279" s="1899"/>
      <c r="K279" s="1899"/>
      <c r="L279" s="1885"/>
      <c r="M279" s="1919">
        <f>'2026 Matrix'!T15</f>
        <v>4</v>
      </c>
      <c r="N279" s="1885"/>
    </row>
    <row r="280" spans="1:14" ht="15.95" customHeight="1">
      <c r="A280" s="1900" t="s">
        <v>1025</v>
      </c>
      <c r="B280" s="1901"/>
      <c r="C280" s="1901"/>
      <c r="D280" s="1901"/>
      <c r="E280" s="1901"/>
      <c r="F280" s="1901"/>
      <c r="G280" s="1901"/>
      <c r="H280" s="1901"/>
      <c r="I280" s="1901"/>
      <c r="J280" s="1901"/>
      <c r="K280" s="1901"/>
      <c r="L280" s="1901"/>
      <c r="M280" s="1901"/>
      <c r="N280" s="1901"/>
    </row>
    <row r="281" spans="1:14" ht="17.100000000000001" customHeight="1">
      <c r="A281" s="1909" t="s">
        <v>855</v>
      </c>
      <c r="B281" s="1899"/>
      <c r="C281" s="1899"/>
      <c r="D281" s="1899"/>
      <c r="E281" s="1885"/>
      <c r="F281" s="1884">
        <f>'2026 Matrix'!H15</f>
        <v>0</v>
      </c>
      <c r="G281" s="1885"/>
      <c r="H281" s="1909" t="s">
        <v>331</v>
      </c>
      <c r="I281" s="1899"/>
      <c r="J281" s="1899"/>
      <c r="K281" s="1899"/>
      <c r="L281" s="1885"/>
      <c r="M281" s="1884">
        <f>'2026 Matrix'!J15</f>
        <v>0</v>
      </c>
      <c r="N281" s="1885"/>
    </row>
    <row r="282" spans="1:14" ht="17.100000000000001" customHeight="1">
      <c r="A282" s="1909" t="s">
        <v>859</v>
      </c>
      <c r="B282" s="1899"/>
      <c r="C282" s="1899"/>
      <c r="D282" s="1899"/>
      <c r="E282" s="1885"/>
      <c r="F282" s="1919">
        <f>'2026 Matrix'!N15</f>
        <v>4</v>
      </c>
      <c r="G282" s="1885"/>
      <c r="H282" s="1909" t="s">
        <v>343</v>
      </c>
      <c r="I282" s="1899"/>
      <c r="J282" s="1899"/>
      <c r="K282" s="1899"/>
      <c r="L282" s="1885"/>
      <c r="M282" s="1884">
        <f>'2026 Matrix'!AB15</f>
        <v>0</v>
      </c>
      <c r="N282" s="1885"/>
    </row>
    <row r="283" spans="1:14" ht="17.100000000000001" customHeight="1">
      <c r="A283" s="1909" t="s">
        <v>326</v>
      </c>
      <c r="B283" s="1899"/>
      <c r="C283" s="1899"/>
      <c r="D283" s="1899"/>
      <c r="E283" s="1885"/>
      <c r="F283" s="1884">
        <f>'2026 Matrix'!I15</f>
        <v>0</v>
      </c>
      <c r="G283" s="1885"/>
      <c r="H283" s="1909" t="s">
        <v>860</v>
      </c>
      <c r="I283" s="1899"/>
      <c r="J283" s="1899"/>
      <c r="K283" s="1899"/>
      <c r="L283" s="1885"/>
      <c r="M283" s="1924">
        <f>'2026 Matrix'!O15</f>
        <v>1</v>
      </c>
      <c r="N283" s="1885"/>
    </row>
    <row r="284" spans="1:14" ht="17.100000000000001" customHeight="1">
      <c r="A284" s="1909" t="s">
        <v>355</v>
      </c>
      <c r="B284" s="1899"/>
      <c r="C284" s="1899"/>
      <c r="D284" s="1899"/>
      <c r="E284" s="1885"/>
      <c r="F284" s="1884">
        <f>'2026 Matrix'!R15</f>
        <v>0</v>
      </c>
      <c r="G284" s="1885"/>
      <c r="H284" s="1934"/>
      <c r="I284" s="1901"/>
      <c r="J284" s="1901"/>
      <c r="K284" s="1901"/>
      <c r="L284" s="1901"/>
      <c r="M284" s="1901"/>
      <c r="N284" s="1901"/>
    </row>
    <row r="285" spans="1:14" ht="15.95" customHeight="1">
      <c r="A285" s="1900" t="s">
        <v>1026</v>
      </c>
      <c r="B285" s="1901"/>
      <c r="C285" s="1901"/>
      <c r="D285" s="1901"/>
      <c r="E285" s="1901"/>
      <c r="F285" s="1901"/>
      <c r="G285" s="1901"/>
      <c r="H285" s="1901"/>
      <c r="I285" s="1901"/>
      <c r="J285" s="1901"/>
      <c r="K285" s="1901"/>
      <c r="L285" s="1901"/>
      <c r="M285" s="1901"/>
      <c r="N285" s="1901"/>
    </row>
    <row r="286" spans="1:14" ht="17.100000000000001" customHeight="1">
      <c r="A286" s="1909" t="s">
        <v>869</v>
      </c>
      <c r="B286" s="1899"/>
      <c r="C286" s="1899"/>
      <c r="D286" s="1899"/>
      <c r="E286" s="1885"/>
      <c r="F286" s="1884">
        <f>'2026 Matrix'!Z15</f>
        <v>0</v>
      </c>
      <c r="G286" s="1885"/>
      <c r="H286" s="1909" t="s">
        <v>863</v>
      </c>
      <c r="I286" s="1899"/>
      <c r="J286" s="1899"/>
      <c r="K286" s="1899"/>
      <c r="L286" s="1885"/>
      <c r="M286" s="1884">
        <f>'2026 Matrix'!S15</f>
        <v>0</v>
      </c>
      <c r="N286" s="1885"/>
    </row>
    <row r="287" spans="1:14" ht="17.100000000000001" customHeight="1">
      <c r="A287" s="1909" t="s">
        <v>865</v>
      </c>
      <c r="B287" s="1899"/>
      <c r="C287" s="1899"/>
      <c r="D287" s="1899"/>
      <c r="E287" s="1885"/>
      <c r="F287" s="1917">
        <f>'2026 Matrix'!U15</f>
        <v>2</v>
      </c>
      <c r="G287" s="1885"/>
      <c r="H287" s="1909" t="s">
        <v>870</v>
      </c>
      <c r="I287" s="1899"/>
      <c r="J287" s="1899"/>
      <c r="K287" s="1899"/>
      <c r="L287" s="1885"/>
      <c r="M287" s="1917">
        <f>'2026 Matrix'!AA15</f>
        <v>2</v>
      </c>
      <c r="N287" s="1885"/>
    </row>
    <row r="288" spans="1:14" ht="17.100000000000001" customHeight="1">
      <c r="A288" s="1909" t="s">
        <v>867</v>
      </c>
      <c r="B288" s="1899"/>
      <c r="C288" s="1899"/>
      <c r="D288" s="1899"/>
      <c r="E288" s="1885"/>
      <c r="F288" s="1884">
        <f>'2026 Matrix'!X15</f>
        <v>0</v>
      </c>
      <c r="G288" s="1885"/>
      <c r="H288" s="1909" t="s">
        <v>868</v>
      </c>
      <c r="I288" s="1899"/>
      <c r="J288" s="1899"/>
      <c r="K288" s="1899"/>
      <c r="L288" s="1885"/>
      <c r="M288" s="1884">
        <f>'2026 Matrix'!Y15</f>
        <v>0</v>
      </c>
      <c r="N288" s="1885"/>
    </row>
    <row r="289" spans="1:14" ht="15.95" customHeight="1">
      <c r="A289" s="1900" t="s">
        <v>1027</v>
      </c>
      <c r="B289" s="1901"/>
      <c r="C289" s="1901"/>
      <c r="D289" s="1901"/>
      <c r="E289" s="1901"/>
      <c r="F289" s="1901"/>
      <c r="G289" s="1901"/>
      <c r="H289" s="1901"/>
      <c r="I289" s="1901"/>
      <c r="J289" s="1901"/>
      <c r="K289" s="1901"/>
      <c r="L289" s="1901"/>
      <c r="M289" s="1901"/>
      <c r="N289" s="1901"/>
    </row>
    <row r="290" spans="1:14" ht="17.100000000000001" customHeight="1">
      <c r="A290" s="1909" t="s">
        <v>872</v>
      </c>
      <c r="B290" s="1899"/>
      <c r="C290" s="1899"/>
      <c r="D290" s="1899"/>
      <c r="E290" s="1885"/>
      <c r="F290" s="1884">
        <f>'2026 Matrix'!AD15</f>
        <v>0</v>
      </c>
      <c r="G290" s="1885"/>
      <c r="H290" s="1909" t="s">
        <v>874</v>
      </c>
      <c r="I290" s="1899"/>
      <c r="J290" s="1899"/>
      <c r="K290" s="1899"/>
      <c r="L290" s="1885"/>
      <c r="M290" s="1884">
        <f>'2026 Matrix'!AF15</f>
        <v>0</v>
      </c>
      <c r="N290" s="1885"/>
    </row>
    <row r="291" spans="1:14" ht="17.100000000000001" customHeight="1">
      <c r="A291" s="1909" t="s">
        <v>873</v>
      </c>
      <c r="B291" s="1899"/>
      <c r="C291" s="1899"/>
      <c r="D291" s="1899"/>
      <c r="E291" s="1885"/>
      <c r="F291" s="1884">
        <f>'2026 Matrix'!AE15</f>
        <v>0</v>
      </c>
      <c r="G291" s="1885"/>
      <c r="H291" s="1909" t="s">
        <v>358</v>
      </c>
      <c r="I291" s="1899"/>
      <c r="J291" s="1899"/>
      <c r="K291" s="1899"/>
      <c r="L291" s="1885"/>
      <c r="M291" s="1884">
        <f>'2026 Matrix'!AH15</f>
        <v>0</v>
      </c>
      <c r="N291" s="1885"/>
    </row>
    <row r="292" spans="1:14" ht="17.100000000000001" customHeight="1">
      <c r="A292" s="1909" t="s">
        <v>203</v>
      </c>
      <c r="B292" s="1899"/>
      <c r="C292" s="1899"/>
      <c r="D292" s="1899"/>
      <c r="E292" s="1885"/>
      <c r="F292" s="1884">
        <f>'2026 Matrix'!W15</f>
        <v>0</v>
      </c>
      <c r="G292" s="1885"/>
      <c r="H292" s="1909" t="s">
        <v>871</v>
      </c>
      <c r="I292" s="1899"/>
      <c r="J292" s="1899"/>
      <c r="K292" s="1899"/>
      <c r="L292" s="1885"/>
      <c r="M292" s="1884">
        <f>'2026 Matrix'!AC15</f>
        <v>0</v>
      </c>
      <c r="N292" s="1885"/>
    </row>
    <row r="293" spans="1:14" ht="17.100000000000001" customHeight="1">
      <c r="A293" s="1909" t="s">
        <v>875</v>
      </c>
      <c r="B293" s="1899"/>
      <c r="C293" s="1899"/>
      <c r="D293" s="1899"/>
      <c r="E293" s="1885"/>
      <c r="F293" s="1884">
        <f>'2026 Matrix'!AG15</f>
        <v>0</v>
      </c>
      <c r="G293" s="1885"/>
      <c r="H293" s="1909" t="s">
        <v>866</v>
      </c>
      <c r="I293" s="1899"/>
      <c r="J293" s="1899"/>
      <c r="K293" s="1899"/>
      <c r="L293" s="1885"/>
      <c r="M293" s="1924">
        <f>'2026 Matrix'!V15</f>
        <v>3</v>
      </c>
      <c r="N293" s="1885"/>
    </row>
    <row r="294" spans="1:14" ht="20.100000000000001" customHeight="1">
      <c r="A294" s="1933" t="s">
        <v>1028</v>
      </c>
      <c r="B294" s="1901"/>
      <c r="C294" s="1901"/>
      <c r="D294" s="1901"/>
      <c r="E294" s="1901"/>
      <c r="F294" s="1901"/>
      <c r="G294" s="1901"/>
      <c r="H294" s="1901"/>
      <c r="I294" s="1901"/>
      <c r="J294" s="1901"/>
      <c r="K294" s="1901"/>
      <c r="L294" s="1901"/>
      <c r="M294" s="1901"/>
      <c r="N294" s="1901"/>
    </row>
    <row r="295" spans="1:14" ht="15.95" customHeight="1">
      <c r="A295" s="1898" t="s">
        <v>1029</v>
      </c>
      <c r="B295" s="1899"/>
      <c r="C295" s="1899"/>
      <c r="D295" s="1899"/>
      <c r="E295" s="1899"/>
      <c r="F295" s="1899"/>
      <c r="G295" s="1899"/>
      <c r="H295" s="1899"/>
      <c r="I295" s="1899"/>
      <c r="J295" s="1899"/>
      <c r="K295" s="1899"/>
      <c r="L295" s="1899"/>
      <c r="M295" s="1899"/>
      <c r="N295" s="1885"/>
    </row>
    <row r="296" spans="1:14" ht="20.100000000000001" customHeight="1">
      <c r="A296" s="1914"/>
      <c r="B296" s="1899"/>
      <c r="C296" s="1899"/>
      <c r="D296" s="1899"/>
      <c r="E296" s="1899"/>
      <c r="F296" s="1899"/>
      <c r="G296" s="1899"/>
      <c r="H296" s="1899"/>
      <c r="I296" s="1899"/>
      <c r="J296" s="1899"/>
      <c r="K296" s="1899"/>
      <c r="L296" s="1899"/>
      <c r="M296" s="1899"/>
      <c r="N296" s="1885"/>
    </row>
    <row r="297" spans="1:14" ht="20.100000000000001" customHeight="1">
      <c r="A297" s="1914"/>
      <c r="B297" s="1899"/>
      <c r="C297" s="1899"/>
      <c r="D297" s="1899"/>
      <c r="E297" s="1899"/>
      <c r="F297" s="1899"/>
      <c r="G297" s="1899"/>
      <c r="H297" s="1899"/>
      <c r="I297" s="1899"/>
      <c r="J297" s="1899"/>
      <c r="K297" s="1899"/>
      <c r="L297" s="1899"/>
      <c r="M297" s="1899"/>
      <c r="N297" s="1885"/>
    </row>
    <row r="298" spans="1:14" ht="20.100000000000001" customHeight="1">
      <c r="A298" s="1914"/>
      <c r="B298" s="1899"/>
      <c r="C298" s="1899"/>
      <c r="D298" s="1899"/>
      <c r="E298" s="1899"/>
      <c r="F298" s="1899"/>
      <c r="G298" s="1899"/>
      <c r="H298" s="1899"/>
      <c r="I298" s="1899"/>
      <c r="J298" s="1899"/>
      <c r="K298" s="1899"/>
      <c r="L298" s="1899"/>
      <c r="M298" s="1899"/>
      <c r="N298" s="1885"/>
    </row>
    <row r="299" spans="1:14" ht="15.95" customHeight="1">
      <c r="A299" s="1910" t="s">
        <v>1030</v>
      </c>
      <c r="B299" s="1899"/>
      <c r="C299" s="1899"/>
      <c r="D299" s="1899"/>
      <c r="E299" s="1899"/>
      <c r="F299" s="1899"/>
      <c r="G299" s="1899"/>
      <c r="H299" s="1899"/>
      <c r="I299" s="1899"/>
      <c r="J299" s="1899"/>
      <c r="K299" s="1899"/>
      <c r="L299" s="1899"/>
      <c r="M299" s="1899"/>
      <c r="N299" s="1885"/>
    </row>
    <row r="300" spans="1:14" ht="21.95" customHeight="1">
      <c r="A300" s="1914"/>
      <c r="B300" s="1899"/>
      <c r="C300" s="1899"/>
      <c r="D300" s="1899"/>
      <c r="E300" s="1899"/>
      <c r="F300" s="1899"/>
      <c r="G300" s="1899"/>
      <c r="H300" s="1899"/>
      <c r="I300" s="1899"/>
      <c r="J300" s="1899"/>
      <c r="K300" s="1899"/>
      <c r="L300" s="1899"/>
      <c r="M300" s="1899"/>
      <c r="N300" s="1885"/>
    </row>
    <row r="301" spans="1:14" ht="21.95" customHeight="1">
      <c r="A301" s="1914"/>
      <c r="B301" s="1899"/>
      <c r="C301" s="1899"/>
      <c r="D301" s="1899"/>
      <c r="E301" s="1899"/>
      <c r="F301" s="1899"/>
      <c r="G301" s="1899"/>
      <c r="H301" s="1899"/>
      <c r="I301" s="1899"/>
      <c r="J301" s="1899"/>
      <c r="K301" s="1899"/>
      <c r="L301" s="1899"/>
      <c r="M301" s="1899"/>
      <c r="N301" s="1885"/>
    </row>
    <row r="302" spans="1:14" ht="21.95" customHeight="1">
      <c r="A302" s="1914"/>
      <c r="B302" s="1899"/>
      <c r="C302" s="1899"/>
      <c r="D302" s="1899"/>
      <c r="E302" s="1899"/>
      <c r="F302" s="1899"/>
      <c r="G302" s="1899"/>
      <c r="H302" s="1899"/>
      <c r="I302" s="1899"/>
      <c r="J302" s="1899"/>
      <c r="K302" s="1899"/>
      <c r="L302" s="1899"/>
      <c r="M302" s="1899"/>
      <c r="N302" s="1885"/>
    </row>
    <row r="303" spans="1:14" ht="21.95" customHeight="1">
      <c r="A303" s="1932" t="s">
        <v>1031</v>
      </c>
      <c r="B303" s="1901"/>
      <c r="C303" s="1901"/>
      <c r="D303" s="1901"/>
      <c r="E303" s="1901"/>
      <c r="F303" s="1901"/>
      <c r="G303" s="1901"/>
      <c r="H303" s="1932" t="s">
        <v>1032</v>
      </c>
      <c r="I303" s="1901"/>
      <c r="J303" s="1901"/>
      <c r="K303" s="1901"/>
      <c r="L303" s="1901"/>
      <c r="M303" s="1901"/>
      <c r="N303" s="1901"/>
    </row>
    <row r="313" spans="1:14" ht="38.1" customHeight="1">
      <c r="A313" s="1927" t="s">
        <v>993</v>
      </c>
      <c r="B313" s="1928"/>
      <c r="C313" s="1928"/>
      <c r="D313" s="1928"/>
      <c r="E313" s="1928"/>
      <c r="F313" s="1928"/>
      <c r="G313" s="1928"/>
      <c r="H313" s="1928"/>
      <c r="I313" s="1928"/>
      <c r="J313" s="1928"/>
      <c r="K313" s="1928"/>
      <c r="L313" s="1928"/>
      <c r="M313" s="1928"/>
      <c r="N313" s="1929"/>
    </row>
    <row r="314" spans="1:14" ht="15.95" customHeight="1">
      <c r="A314" s="1921" t="s">
        <v>994</v>
      </c>
      <c r="B314" s="1901"/>
      <c r="C314" s="1901"/>
      <c r="D314" s="1901"/>
      <c r="E314" s="1901"/>
      <c r="F314" s="1901"/>
      <c r="G314" s="1901"/>
      <c r="H314" s="1901"/>
      <c r="I314" s="1901"/>
      <c r="J314" s="1901"/>
      <c r="K314" s="1901"/>
      <c r="L314" s="1901"/>
      <c r="M314" s="1901"/>
      <c r="N314" s="1901"/>
    </row>
    <row r="315" spans="1:14" ht="18" customHeight="1">
      <c r="A315" s="1906" t="s">
        <v>995</v>
      </c>
      <c r="B315" s="1899"/>
      <c r="C315" s="1899"/>
      <c r="D315" s="1885"/>
      <c r="E315" s="1906" t="s">
        <v>996</v>
      </c>
      <c r="F315" s="1899"/>
      <c r="G315" s="1885"/>
      <c r="H315" s="1906" t="s">
        <v>997</v>
      </c>
      <c r="I315" s="1899"/>
      <c r="J315" s="1885"/>
      <c r="K315" s="1906" t="s">
        <v>998</v>
      </c>
      <c r="L315" s="1885"/>
      <c r="M315" s="1906" t="s">
        <v>999</v>
      </c>
      <c r="N315" s="1885"/>
    </row>
    <row r="316" spans="1:14" ht="21.95" customHeight="1">
      <c r="A316" s="1923" t="str">
        <f>'2026 Matrix'!B16&amp;" "&amp;'2026 Matrix'!A16</f>
        <v>Hector Peraza (Rocha)</v>
      </c>
      <c r="B316" s="1899"/>
      <c r="C316" s="1899"/>
      <c r="D316" s="1885"/>
      <c r="E316" s="1923" t="str">
        <f>'2026 Matrix'!E16</f>
        <v>Candiss</v>
      </c>
      <c r="F316" s="1899"/>
      <c r="G316" s="1885"/>
      <c r="H316" s="1922">
        <f>'2026 Matrix'!C16</f>
        <v>45530</v>
      </c>
      <c r="I316" s="1899"/>
      <c r="J316" s="1885"/>
      <c r="K316" s="1923" t="str">
        <f>'2026 Matrix'!D16</f>
        <v>D4MT</v>
      </c>
      <c r="L316" s="1885"/>
      <c r="M316" s="1923"/>
      <c r="N316" s="1885"/>
    </row>
    <row r="317" spans="1:14" ht="15.95" customHeight="1">
      <c r="A317" s="1911" t="s">
        <v>1000</v>
      </c>
      <c r="B317" s="1899"/>
      <c r="C317" s="1885"/>
      <c r="E317" s="1912" t="s">
        <v>1001</v>
      </c>
      <c r="F317" s="1899"/>
      <c r="G317" s="1885"/>
      <c r="I317" s="1935" t="s">
        <v>1002</v>
      </c>
      <c r="J317" s="1899"/>
      <c r="K317" s="1885"/>
      <c r="M317" s="1908" t="s">
        <v>1003</v>
      </c>
      <c r="N317" s="1885"/>
    </row>
    <row r="318" spans="1:14" ht="33.950000000000003" customHeight="1">
      <c r="A318" s="1925" t="str">
        <f>'2026 Matrix'!AI16&amp;" / 108"</f>
        <v>29 / 108</v>
      </c>
      <c r="B318" s="1899"/>
      <c r="C318" s="1885"/>
      <c r="E318" s="1907" t="str">
        <f>'2026 Matrix'!AJ16&amp;" / 27"</f>
        <v>10 / 27</v>
      </c>
      <c r="F318" s="1899"/>
      <c r="G318" s="1885"/>
      <c r="I318" s="1936">
        <f>'2026 Matrix'!AK16</f>
        <v>4</v>
      </c>
      <c r="J318" s="1899"/>
      <c r="K318" s="1885"/>
      <c r="M318" s="1916">
        <f>'2026 Matrix'!AL16</f>
        <v>40.840000000000003</v>
      </c>
      <c r="N318" s="1885"/>
    </row>
    <row r="319" spans="1:14" ht="14.1" customHeight="1">
      <c r="A319" s="1920" t="s">
        <v>1004</v>
      </c>
      <c r="B319" s="1901"/>
      <c r="C319" s="1901"/>
      <c r="D319" s="1901"/>
      <c r="E319" s="1901"/>
      <c r="F319" s="1901"/>
      <c r="G319" s="1901"/>
      <c r="H319" s="1901"/>
      <c r="I319" s="1901"/>
      <c r="J319" s="1901"/>
      <c r="K319" s="1901"/>
      <c r="L319" s="1901"/>
      <c r="M319" s="1901"/>
      <c r="N319" s="1901"/>
    </row>
    <row r="320" spans="1:14" ht="20.100000000000001" customHeight="1">
      <c r="A320" s="1930" t="s">
        <v>1005</v>
      </c>
      <c r="B320" s="1931"/>
      <c r="C320" s="1931"/>
      <c r="D320" s="1931"/>
      <c r="E320" s="1931"/>
      <c r="F320" s="1931"/>
      <c r="G320" s="1931"/>
      <c r="H320" s="1931"/>
      <c r="I320" s="1931"/>
      <c r="J320" s="1931"/>
      <c r="K320" s="1931"/>
      <c r="L320" s="1931"/>
      <c r="M320" s="1931"/>
      <c r="N320" s="1931"/>
    </row>
    <row r="321" spans="1:16" ht="18" customHeight="1">
      <c r="A321" s="1891" t="s">
        <v>1006</v>
      </c>
      <c r="B321" s="1887"/>
      <c r="C321" s="1891" t="s">
        <v>1007</v>
      </c>
      <c r="D321" s="1886"/>
      <c r="E321" s="1887"/>
      <c r="F321" s="1886" t="s">
        <v>1008</v>
      </c>
      <c r="G321" s="1887"/>
      <c r="H321" s="1886" t="s">
        <v>1009</v>
      </c>
      <c r="I321" s="1887"/>
      <c r="J321" s="1886" t="s">
        <v>1010</v>
      </c>
      <c r="K321" s="1887"/>
      <c r="L321" s="1886" t="s">
        <v>1011</v>
      </c>
      <c r="M321" s="1887"/>
      <c r="N321" s="1598" t="s">
        <v>1012</v>
      </c>
      <c r="O321" s="1602"/>
      <c r="P321" s="1599"/>
    </row>
    <row r="322" spans="1:16" ht="18.95" customHeight="1">
      <c r="A322" s="1892" t="s">
        <v>1013</v>
      </c>
      <c r="B322" s="1893"/>
      <c r="C322" s="1918">
        <v>0</v>
      </c>
      <c r="D322" s="1902"/>
      <c r="E322" s="1903"/>
      <c r="F322" s="1902">
        <v>0</v>
      </c>
      <c r="G322" s="1903"/>
      <c r="H322" s="1902">
        <v>0</v>
      </c>
      <c r="I322" s="1903"/>
      <c r="J322" s="1902">
        <v>0</v>
      </c>
      <c r="K322" s="1903"/>
      <c r="L322" s="1902">
        <v>0</v>
      </c>
      <c r="M322" s="1903"/>
      <c r="N322" s="1603">
        <v>0</v>
      </c>
    </row>
    <row r="323" spans="1:16" ht="18.95" customHeight="1">
      <c r="A323" s="1904" t="s">
        <v>1014</v>
      </c>
      <c r="B323" s="1905"/>
      <c r="C323" s="1888">
        <v>0</v>
      </c>
      <c r="D323" s="1889"/>
      <c r="E323" s="1890"/>
      <c r="F323" s="1894">
        <v>0</v>
      </c>
      <c r="G323" s="1895"/>
      <c r="H323" s="1894">
        <v>0</v>
      </c>
      <c r="I323" s="1895"/>
      <c r="J323" s="1894">
        <v>0</v>
      </c>
      <c r="K323" s="1895"/>
      <c r="L323" s="1894">
        <v>0</v>
      </c>
      <c r="M323" s="1895"/>
      <c r="N323" s="1605">
        <v>0</v>
      </c>
    </row>
    <row r="324" spans="1:16" ht="18.95" customHeight="1">
      <c r="A324" s="1892" t="s">
        <v>1015</v>
      </c>
      <c r="B324" s="1893"/>
      <c r="C324" s="1918">
        <v>0</v>
      </c>
      <c r="D324" s="1902"/>
      <c r="E324" s="1903"/>
      <c r="F324" s="1902">
        <v>0</v>
      </c>
      <c r="G324" s="1903"/>
      <c r="H324" s="1902">
        <v>0</v>
      </c>
      <c r="I324" s="1903"/>
      <c r="J324" s="1902">
        <v>0</v>
      </c>
      <c r="K324" s="1903"/>
      <c r="L324" s="1902">
        <v>0</v>
      </c>
      <c r="M324" s="1903"/>
      <c r="N324" s="1603">
        <v>0</v>
      </c>
    </row>
    <row r="325" spans="1:16" ht="18.95" customHeight="1">
      <c r="A325" s="1904" t="s">
        <v>1016</v>
      </c>
      <c r="B325" s="1905"/>
      <c r="C325" s="1888">
        <v>0</v>
      </c>
      <c r="D325" s="1889"/>
      <c r="E325" s="1890"/>
      <c r="F325" s="1894">
        <v>0</v>
      </c>
      <c r="G325" s="1895"/>
      <c r="H325" s="1894">
        <v>0</v>
      </c>
      <c r="I325" s="1895"/>
      <c r="J325" s="1894">
        <v>0</v>
      </c>
      <c r="K325" s="1895"/>
      <c r="L325" s="1894">
        <v>0</v>
      </c>
      <c r="M325" s="1895"/>
      <c r="N325" s="1605">
        <v>0</v>
      </c>
    </row>
    <row r="326" spans="1:16" ht="20.100000000000001" customHeight="1">
      <c r="A326" s="1930" t="s">
        <v>1017</v>
      </c>
      <c r="B326" s="1931"/>
      <c r="C326" s="1931"/>
      <c r="D326" s="1931"/>
      <c r="E326" s="1931"/>
      <c r="F326" s="1931"/>
      <c r="G326" s="1931"/>
      <c r="H326" s="1931"/>
      <c r="I326" s="1931"/>
      <c r="J326" s="1931"/>
      <c r="K326" s="1931"/>
      <c r="L326" s="1931"/>
      <c r="M326" s="1931"/>
      <c r="N326" s="1931"/>
    </row>
    <row r="327" spans="1:16" ht="14.1" customHeight="1">
      <c r="A327" s="1597">
        <v>0</v>
      </c>
      <c r="B327" s="1896" t="s">
        <v>842</v>
      </c>
      <c r="C327" s="1897"/>
      <c r="D327" s="1596">
        <v>1</v>
      </c>
      <c r="E327" s="1896" t="s">
        <v>1018</v>
      </c>
      <c r="F327" s="1897"/>
      <c r="G327" s="1595">
        <v>2</v>
      </c>
      <c r="H327" s="1896" t="s">
        <v>1019</v>
      </c>
      <c r="I327" s="1897"/>
      <c r="J327" s="1594">
        <v>3</v>
      </c>
      <c r="K327" s="1896" t="s">
        <v>1020</v>
      </c>
      <c r="L327" s="1897"/>
      <c r="M327" s="1593">
        <v>4</v>
      </c>
      <c r="N327" s="1592" t="s">
        <v>1021</v>
      </c>
    </row>
    <row r="328" spans="1:16" ht="15.95" customHeight="1">
      <c r="A328" s="1900" t="s">
        <v>1022</v>
      </c>
      <c r="B328" s="1901"/>
      <c r="C328" s="1901"/>
      <c r="D328" s="1901"/>
      <c r="E328" s="1901"/>
      <c r="F328" s="1901"/>
      <c r="G328" s="1901"/>
      <c r="H328" s="1901"/>
      <c r="I328" s="1901"/>
      <c r="J328" s="1901"/>
      <c r="K328" s="1901"/>
      <c r="L328" s="1901"/>
      <c r="M328" s="1901"/>
      <c r="N328" s="1901"/>
    </row>
    <row r="329" spans="1:16" ht="17.100000000000001" customHeight="1">
      <c r="A329" s="1909" t="s">
        <v>1023</v>
      </c>
      <c r="B329" s="1899"/>
      <c r="C329" s="1899"/>
      <c r="D329" s="1899"/>
      <c r="E329" s="1885"/>
      <c r="F329" s="1884">
        <f>'2026 Matrix'!L16</f>
        <v>0</v>
      </c>
      <c r="G329" s="1885"/>
      <c r="H329" s="1909" t="s">
        <v>1024</v>
      </c>
      <c r="I329" s="1899"/>
      <c r="J329" s="1899"/>
      <c r="K329" s="1899"/>
      <c r="L329" s="1885"/>
      <c r="M329" s="1884">
        <f>'2026 Matrix'!P16</f>
        <v>0</v>
      </c>
      <c r="N329" s="1885"/>
    </row>
    <row r="330" spans="1:16" ht="17.100000000000001" customHeight="1">
      <c r="A330" s="1909" t="s">
        <v>856</v>
      </c>
      <c r="B330" s="1899"/>
      <c r="C330" s="1899"/>
      <c r="D330" s="1899"/>
      <c r="E330" s="1885"/>
      <c r="F330" s="1913">
        <f>'2026 Matrix'!K16</f>
        <v>3</v>
      </c>
      <c r="G330" s="1885"/>
      <c r="H330" s="1909" t="s">
        <v>205</v>
      </c>
      <c r="I330" s="1899"/>
      <c r="J330" s="1899"/>
      <c r="K330" s="1899"/>
      <c r="L330" s="1885"/>
      <c r="M330" s="1884">
        <f>'2026 Matrix'!M16</f>
        <v>0</v>
      </c>
      <c r="N330" s="1885"/>
    </row>
    <row r="331" spans="1:16" ht="17.100000000000001" customHeight="1">
      <c r="A331" s="1909" t="s">
        <v>862</v>
      </c>
      <c r="B331" s="1899"/>
      <c r="C331" s="1899"/>
      <c r="D331" s="1899"/>
      <c r="E331" s="1885"/>
      <c r="F331" s="1884">
        <f>'2026 Matrix'!Q16</f>
        <v>0</v>
      </c>
      <c r="G331" s="1885"/>
      <c r="H331" s="1909" t="s">
        <v>864</v>
      </c>
      <c r="I331" s="1899"/>
      <c r="J331" s="1899"/>
      <c r="K331" s="1899"/>
      <c r="L331" s="1885"/>
      <c r="M331" s="1884">
        <f>'2026 Matrix'!T16</f>
        <v>0</v>
      </c>
      <c r="N331" s="1885"/>
    </row>
    <row r="332" spans="1:16" ht="15.95" customHeight="1">
      <c r="A332" s="1900" t="s">
        <v>1025</v>
      </c>
      <c r="B332" s="1901"/>
      <c r="C332" s="1901"/>
      <c r="D332" s="1901"/>
      <c r="E332" s="1901"/>
      <c r="F332" s="1901"/>
      <c r="G332" s="1901"/>
      <c r="H332" s="1901"/>
      <c r="I332" s="1901"/>
      <c r="J332" s="1901"/>
      <c r="K332" s="1901"/>
      <c r="L332" s="1901"/>
      <c r="M332" s="1901"/>
      <c r="N332" s="1901"/>
    </row>
    <row r="333" spans="1:16" ht="17.100000000000001" customHeight="1">
      <c r="A333" s="1909" t="s">
        <v>855</v>
      </c>
      <c r="B333" s="1899"/>
      <c r="C333" s="1899"/>
      <c r="D333" s="1899"/>
      <c r="E333" s="1885"/>
      <c r="F333" s="1913">
        <f>'2026 Matrix'!H16</f>
        <v>3</v>
      </c>
      <c r="G333" s="1885"/>
      <c r="H333" s="1909" t="s">
        <v>331</v>
      </c>
      <c r="I333" s="1899"/>
      <c r="J333" s="1899"/>
      <c r="K333" s="1899"/>
      <c r="L333" s="1885"/>
      <c r="M333" s="1924">
        <f>'2026 Matrix'!J16</f>
        <v>1</v>
      </c>
      <c r="N333" s="1885"/>
    </row>
    <row r="334" spans="1:16" ht="17.100000000000001" customHeight="1">
      <c r="A334" s="1909" t="s">
        <v>859</v>
      </c>
      <c r="B334" s="1899"/>
      <c r="C334" s="1899"/>
      <c r="D334" s="1899"/>
      <c r="E334" s="1885"/>
      <c r="F334" s="1884">
        <f>'2026 Matrix'!N16</f>
        <v>0</v>
      </c>
      <c r="G334" s="1885"/>
      <c r="H334" s="1909" t="s">
        <v>343</v>
      </c>
      <c r="I334" s="1899"/>
      <c r="J334" s="1899"/>
      <c r="K334" s="1899"/>
      <c r="L334" s="1885"/>
      <c r="M334" s="1884">
        <f>'2026 Matrix'!AB16</f>
        <v>0</v>
      </c>
      <c r="N334" s="1885"/>
    </row>
    <row r="335" spans="1:16" ht="17.100000000000001" customHeight="1">
      <c r="A335" s="1909" t="s">
        <v>326</v>
      </c>
      <c r="B335" s="1899"/>
      <c r="C335" s="1899"/>
      <c r="D335" s="1899"/>
      <c r="E335" s="1885"/>
      <c r="F335" s="1917">
        <f>'2026 Matrix'!I16</f>
        <v>2</v>
      </c>
      <c r="G335" s="1885"/>
      <c r="H335" s="1909" t="s">
        <v>860</v>
      </c>
      <c r="I335" s="1899"/>
      <c r="J335" s="1899"/>
      <c r="K335" s="1899"/>
      <c r="L335" s="1885"/>
      <c r="M335" s="1913">
        <f>'2026 Matrix'!O16</f>
        <v>3</v>
      </c>
      <c r="N335" s="1885"/>
    </row>
    <row r="336" spans="1:16" ht="17.100000000000001" customHeight="1">
      <c r="A336" s="1909" t="s">
        <v>355</v>
      </c>
      <c r="B336" s="1899"/>
      <c r="C336" s="1899"/>
      <c r="D336" s="1899"/>
      <c r="E336" s="1885"/>
      <c r="F336" s="1913">
        <f>'2026 Matrix'!R16</f>
        <v>3</v>
      </c>
      <c r="G336" s="1885"/>
      <c r="H336" s="1934"/>
      <c r="I336" s="1901"/>
      <c r="J336" s="1901"/>
      <c r="K336" s="1901"/>
      <c r="L336" s="1901"/>
      <c r="M336" s="1901"/>
      <c r="N336" s="1901"/>
    </row>
    <row r="337" spans="1:14" ht="15.95" customHeight="1">
      <c r="A337" s="1900" t="s">
        <v>1026</v>
      </c>
      <c r="B337" s="1901"/>
      <c r="C337" s="1901"/>
      <c r="D337" s="1901"/>
      <c r="E337" s="1901"/>
      <c r="F337" s="1901"/>
      <c r="G337" s="1901"/>
      <c r="H337" s="1901"/>
      <c r="I337" s="1901"/>
      <c r="J337" s="1901"/>
      <c r="K337" s="1901"/>
      <c r="L337" s="1901"/>
      <c r="M337" s="1901"/>
      <c r="N337" s="1901"/>
    </row>
    <row r="338" spans="1:14" ht="17.100000000000001" customHeight="1">
      <c r="A338" s="1909" t="s">
        <v>869</v>
      </c>
      <c r="B338" s="1899"/>
      <c r="C338" s="1899"/>
      <c r="D338" s="1899"/>
      <c r="E338" s="1885"/>
      <c r="F338" s="1913">
        <f>'2026 Matrix'!Z16</f>
        <v>3</v>
      </c>
      <c r="G338" s="1885"/>
      <c r="H338" s="1909" t="s">
        <v>863</v>
      </c>
      <c r="I338" s="1899"/>
      <c r="J338" s="1899"/>
      <c r="K338" s="1899"/>
      <c r="L338" s="1885"/>
      <c r="M338" s="1884">
        <f>'2026 Matrix'!S16</f>
        <v>0</v>
      </c>
      <c r="N338" s="1885"/>
    </row>
    <row r="339" spans="1:14" ht="17.100000000000001" customHeight="1">
      <c r="A339" s="1909" t="s">
        <v>865</v>
      </c>
      <c r="B339" s="1899"/>
      <c r="C339" s="1899"/>
      <c r="D339" s="1899"/>
      <c r="E339" s="1885"/>
      <c r="F339" s="1917">
        <f>'2026 Matrix'!U16</f>
        <v>2</v>
      </c>
      <c r="G339" s="1885"/>
      <c r="H339" s="1909" t="s">
        <v>870</v>
      </c>
      <c r="I339" s="1899"/>
      <c r="J339" s="1899"/>
      <c r="K339" s="1899"/>
      <c r="L339" s="1885"/>
      <c r="M339" s="1884">
        <f>'2026 Matrix'!AA16</f>
        <v>0</v>
      </c>
      <c r="N339" s="1885"/>
    </row>
    <row r="340" spans="1:14" ht="17.100000000000001" customHeight="1">
      <c r="A340" s="1909" t="s">
        <v>867</v>
      </c>
      <c r="B340" s="1899"/>
      <c r="C340" s="1899"/>
      <c r="D340" s="1899"/>
      <c r="E340" s="1885"/>
      <c r="F340" s="1884">
        <f>'2026 Matrix'!X16</f>
        <v>0</v>
      </c>
      <c r="G340" s="1885"/>
      <c r="H340" s="1909" t="s">
        <v>868</v>
      </c>
      <c r="I340" s="1899"/>
      <c r="J340" s="1899"/>
      <c r="K340" s="1899"/>
      <c r="L340" s="1885"/>
      <c r="M340" s="1884">
        <f>'2026 Matrix'!Y16</f>
        <v>0</v>
      </c>
      <c r="N340" s="1885"/>
    </row>
    <row r="341" spans="1:14" ht="15.95" customHeight="1">
      <c r="A341" s="1900" t="s">
        <v>1027</v>
      </c>
      <c r="B341" s="1901"/>
      <c r="C341" s="1901"/>
      <c r="D341" s="1901"/>
      <c r="E341" s="1901"/>
      <c r="F341" s="1901"/>
      <c r="G341" s="1901"/>
      <c r="H341" s="1901"/>
      <c r="I341" s="1901"/>
      <c r="J341" s="1901"/>
      <c r="K341" s="1901"/>
      <c r="L341" s="1901"/>
      <c r="M341" s="1901"/>
      <c r="N341" s="1901"/>
    </row>
    <row r="342" spans="1:14" ht="17.100000000000001" customHeight="1">
      <c r="A342" s="1909" t="s">
        <v>872</v>
      </c>
      <c r="B342" s="1899"/>
      <c r="C342" s="1899"/>
      <c r="D342" s="1899"/>
      <c r="E342" s="1885"/>
      <c r="F342" s="1913">
        <f>'2026 Matrix'!AD16</f>
        <v>3</v>
      </c>
      <c r="G342" s="1885"/>
      <c r="H342" s="1909" t="s">
        <v>874</v>
      </c>
      <c r="I342" s="1899"/>
      <c r="J342" s="1899"/>
      <c r="K342" s="1899"/>
      <c r="L342" s="1885"/>
      <c r="M342" s="1913">
        <f>'2026 Matrix'!AF16</f>
        <v>3</v>
      </c>
      <c r="N342" s="1885"/>
    </row>
    <row r="343" spans="1:14" ht="17.100000000000001" customHeight="1">
      <c r="A343" s="1909" t="s">
        <v>873</v>
      </c>
      <c r="B343" s="1899"/>
      <c r="C343" s="1899"/>
      <c r="D343" s="1899"/>
      <c r="E343" s="1885"/>
      <c r="F343" s="1913">
        <f>'2026 Matrix'!AE16</f>
        <v>3</v>
      </c>
      <c r="G343" s="1885"/>
      <c r="H343" s="1909" t="s">
        <v>358</v>
      </c>
      <c r="I343" s="1899"/>
      <c r="J343" s="1899"/>
      <c r="K343" s="1899"/>
      <c r="L343" s="1885"/>
      <c r="M343" s="1884">
        <f>'2026 Matrix'!AH16</f>
        <v>0</v>
      </c>
      <c r="N343" s="1885"/>
    </row>
    <row r="344" spans="1:14" ht="17.100000000000001" customHeight="1">
      <c r="A344" s="1909" t="s">
        <v>203</v>
      </c>
      <c r="B344" s="1899"/>
      <c r="C344" s="1899"/>
      <c r="D344" s="1899"/>
      <c r="E344" s="1885"/>
      <c r="F344" s="1884">
        <f>'2026 Matrix'!W16</f>
        <v>0</v>
      </c>
      <c r="G344" s="1885"/>
      <c r="H344" s="1909" t="s">
        <v>871</v>
      </c>
      <c r="I344" s="1899"/>
      <c r="J344" s="1899"/>
      <c r="K344" s="1899"/>
      <c r="L344" s="1885"/>
      <c r="M344" s="1884">
        <f>'2026 Matrix'!AC16</f>
        <v>0</v>
      </c>
      <c r="N344" s="1885"/>
    </row>
    <row r="345" spans="1:14" ht="17.100000000000001" customHeight="1">
      <c r="A345" s="1909" t="s">
        <v>875</v>
      </c>
      <c r="B345" s="1899"/>
      <c r="C345" s="1899"/>
      <c r="D345" s="1899"/>
      <c r="E345" s="1885"/>
      <c r="F345" s="1884">
        <f>'2026 Matrix'!AG16</f>
        <v>0</v>
      </c>
      <c r="G345" s="1885"/>
      <c r="H345" s="1909" t="s">
        <v>866</v>
      </c>
      <c r="I345" s="1899"/>
      <c r="J345" s="1899"/>
      <c r="K345" s="1899"/>
      <c r="L345" s="1885"/>
      <c r="M345" s="1884">
        <f>'2026 Matrix'!V16</f>
        <v>0</v>
      </c>
      <c r="N345" s="1885"/>
    </row>
    <row r="346" spans="1:14" ht="20.100000000000001" customHeight="1">
      <c r="A346" s="1933" t="s">
        <v>1028</v>
      </c>
      <c r="B346" s="1901"/>
      <c r="C346" s="1901"/>
      <c r="D346" s="1901"/>
      <c r="E346" s="1901"/>
      <c r="F346" s="1901"/>
      <c r="G346" s="1901"/>
      <c r="H346" s="1901"/>
      <c r="I346" s="1901"/>
      <c r="J346" s="1901"/>
      <c r="K346" s="1901"/>
      <c r="L346" s="1901"/>
      <c r="M346" s="1901"/>
      <c r="N346" s="1901"/>
    </row>
    <row r="347" spans="1:14" ht="15.95" customHeight="1">
      <c r="A347" s="1898" t="s">
        <v>1029</v>
      </c>
      <c r="B347" s="1899"/>
      <c r="C347" s="1899"/>
      <c r="D347" s="1899"/>
      <c r="E347" s="1899"/>
      <c r="F347" s="1899"/>
      <c r="G347" s="1899"/>
      <c r="H347" s="1899"/>
      <c r="I347" s="1899"/>
      <c r="J347" s="1899"/>
      <c r="K347" s="1899"/>
      <c r="L347" s="1899"/>
      <c r="M347" s="1899"/>
      <c r="N347" s="1885"/>
    </row>
    <row r="348" spans="1:14" ht="20.100000000000001" customHeight="1">
      <c r="A348" s="1914"/>
      <c r="B348" s="1899"/>
      <c r="C348" s="1899"/>
      <c r="D348" s="1899"/>
      <c r="E348" s="1899"/>
      <c r="F348" s="1899"/>
      <c r="G348" s="1899"/>
      <c r="H348" s="1899"/>
      <c r="I348" s="1899"/>
      <c r="J348" s="1899"/>
      <c r="K348" s="1899"/>
      <c r="L348" s="1899"/>
      <c r="M348" s="1899"/>
      <c r="N348" s="1885"/>
    </row>
    <row r="349" spans="1:14" ht="20.100000000000001" customHeight="1">
      <c r="A349" s="1914"/>
      <c r="B349" s="1899"/>
      <c r="C349" s="1899"/>
      <c r="D349" s="1899"/>
      <c r="E349" s="1899"/>
      <c r="F349" s="1899"/>
      <c r="G349" s="1899"/>
      <c r="H349" s="1899"/>
      <c r="I349" s="1899"/>
      <c r="J349" s="1899"/>
      <c r="K349" s="1899"/>
      <c r="L349" s="1899"/>
      <c r="M349" s="1899"/>
      <c r="N349" s="1885"/>
    </row>
    <row r="350" spans="1:14" ht="20.100000000000001" customHeight="1">
      <c r="A350" s="1914"/>
      <c r="B350" s="1899"/>
      <c r="C350" s="1899"/>
      <c r="D350" s="1899"/>
      <c r="E350" s="1899"/>
      <c r="F350" s="1899"/>
      <c r="G350" s="1899"/>
      <c r="H350" s="1899"/>
      <c r="I350" s="1899"/>
      <c r="J350" s="1899"/>
      <c r="K350" s="1899"/>
      <c r="L350" s="1899"/>
      <c r="M350" s="1899"/>
      <c r="N350" s="1885"/>
    </row>
    <row r="351" spans="1:14" ht="15.95" customHeight="1">
      <c r="A351" s="1910" t="s">
        <v>1030</v>
      </c>
      <c r="B351" s="1899"/>
      <c r="C351" s="1899"/>
      <c r="D351" s="1899"/>
      <c r="E351" s="1899"/>
      <c r="F351" s="1899"/>
      <c r="G351" s="1899"/>
      <c r="H351" s="1899"/>
      <c r="I351" s="1899"/>
      <c r="J351" s="1899"/>
      <c r="K351" s="1899"/>
      <c r="L351" s="1899"/>
      <c r="M351" s="1899"/>
      <c r="N351" s="1885"/>
    </row>
    <row r="352" spans="1:14" ht="21.95" customHeight="1">
      <c r="A352" s="1914"/>
      <c r="B352" s="1899"/>
      <c r="C352" s="1899"/>
      <c r="D352" s="1899"/>
      <c r="E352" s="1899"/>
      <c r="F352" s="1899"/>
      <c r="G352" s="1899"/>
      <c r="H352" s="1899"/>
      <c r="I352" s="1899"/>
      <c r="J352" s="1899"/>
      <c r="K352" s="1899"/>
      <c r="L352" s="1899"/>
      <c r="M352" s="1899"/>
      <c r="N352" s="1885"/>
    </row>
    <row r="353" spans="1:14" ht="21.95" customHeight="1">
      <c r="A353" s="1914"/>
      <c r="B353" s="1899"/>
      <c r="C353" s="1899"/>
      <c r="D353" s="1899"/>
      <c r="E353" s="1899"/>
      <c r="F353" s="1899"/>
      <c r="G353" s="1899"/>
      <c r="H353" s="1899"/>
      <c r="I353" s="1899"/>
      <c r="J353" s="1899"/>
      <c r="K353" s="1899"/>
      <c r="L353" s="1899"/>
      <c r="M353" s="1899"/>
      <c r="N353" s="1885"/>
    </row>
    <row r="354" spans="1:14" ht="21.95" customHeight="1">
      <c r="A354" s="1914"/>
      <c r="B354" s="1899"/>
      <c r="C354" s="1899"/>
      <c r="D354" s="1899"/>
      <c r="E354" s="1899"/>
      <c r="F354" s="1899"/>
      <c r="G354" s="1899"/>
      <c r="H354" s="1899"/>
      <c r="I354" s="1899"/>
      <c r="J354" s="1899"/>
      <c r="K354" s="1899"/>
      <c r="L354" s="1899"/>
      <c r="M354" s="1899"/>
      <c r="N354" s="1885"/>
    </row>
    <row r="355" spans="1:14" ht="21.95" customHeight="1">
      <c r="A355" s="1932" t="s">
        <v>1031</v>
      </c>
      <c r="B355" s="1901"/>
      <c r="C355" s="1901"/>
      <c r="D355" s="1901"/>
      <c r="E355" s="1901"/>
      <c r="F355" s="1901"/>
      <c r="G355" s="1901"/>
      <c r="H355" s="1932" t="s">
        <v>1032</v>
      </c>
      <c r="I355" s="1901"/>
      <c r="J355" s="1901"/>
      <c r="K355" s="1901"/>
      <c r="L355" s="1901"/>
      <c r="M355" s="1901"/>
      <c r="N355" s="1901"/>
    </row>
    <row r="365" spans="1:14" ht="38.1" customHeight="1">
      <c r="A365" s="1927" t="s">
        <v>993</v>
      </c>
      <c r="B365" s="1928"/>
      <c r="C365" s="1928"/>
      <c r="D365" s="1928"/>
      <c r="E365" s="1928"/>
      <c r="F365" s="1928"/>
      <c r="G365" s="1928"/>
      <c r="H365" s="1928"/>
      <c r="I365" s="1928"/>
      <c r="J365" s="1928"/>
      <c r="K365" s="1928"/>
      <c r="L365" s="1928"/>
      <c r="M365" s="1928"/>
      <c r="N365" s="1929"/>
    </row>
    <row r="366" spans="1:14" ht="15.95" customHeight="1">
      <c r="A366" s="1921" t="s">
        <v>994</v>
      </c>
      <c r="B366" s="1901"/>
      <c r="C366" s="1901"/>
      <c r="D366" s="1901"/>
      <c r="E366" s="1901"/>
      <c r="F366" s="1901"/>
      <c r="G366" s="1901"/>
      <c r="H366" s="1901"/>
      <c r="I366" s="1901"/>
      <c r="J366" s="1901"/>
      <c r="K366" s="1901"/>
      <c r="L366" s="1901"/>
      <c r="M366" s="1901"/>
      <c r="N366" s="1901"/>
    </row>
    <row r="367" spans="1:14" ht="18" customHeight="1">
      <c r="A367" s="1906" t="s">
        <v>995</v>
      </c>
      <c r="B367" s="1899"/>
      <c r="C367" s="1899"/>
      <c r="D367" s="1885"/>
      <c r="E367" s="1906" t="s">
        <v>996</v>
      </c>
      <c r="F367" s="1899"/>
      <c r="G367" s="1885"/>
      <c r="H367" s="1906" t="s">
        <v>997</v>
      </c>
      <c r="I367" s="1899"/>
      <c r="J367" s="1885"/>
      <c r="K367" s="1906" t="s">
        <v>998</v>
      </c>
      <c r="L367" s="1885"/>
      <c r="M367" s="1906" t="s">
        <v>999</v>
      </c>
      <c r="N367" s="1885"/>
    </row>
    <row r="368" spans="1:14" ht="21.95" customHeight="1">
      <c r="A368" s="1923" t="str">
        <f>'2026 Matrix'!B17&amp;" "&amp;'2026 Matrix'!A17</f>
        <v>Iraldo Rodriguez</v>
      </c>
      <c r="B368" s="1899"/>
      <c r="C368" s="1899"/>
      <c r="D368" s="1885"/>
      <c r="E368" s="1923" t="str">
        <f>'2026 Matrix'!E17</f>
        <v>Candiss</v>
      </c>
      <c r="F368" s="1899"/>
      <c r="G368" s="1885"/>
      <c r="H368" s="1922">
        <f>'2026 Matrix'!C17</f>
        <v>43789</v>
      </c>
      <c r="I368" s="1899"/>
      <c r="J368" s="1885"/>
      <c r="K368" s="1923" t="str">
        <f>'2026 Matrix'!D17</f>
        <v>D4MT</v>
      </c>
      <c r="L368" s="1885"/>
      <c r="M368" s="1923"/>
      <c r="N368" s="1885"/>
    </row>
    <row r="369" spans="1:16" ht="15.95" customHeight="1">
      <c r="A369" s="1911" t="s">
        <v>1000</v>
      </c>
      <c r="B369" s="1899"/>
      <c r="C369" s="1885"/>
      <c r="E369" s="1912" t="s">
        <v>1001</v>
      </c>
      <c r="F369" s="1899"/>
      <c r="G369" s="1885"/>
      <c r="I369" s="1915" t="s">
        <v>1002</v>
      </c>
      <c r="J369" s="1899"/>
      <c r="K369" s="1885"/>
      <c r="M369" s="1908" t="s">
        <v>1003</v>
      </c>
      <c r="N369" s="1885"/>
    </row>
    <row r="370" spans="1:16" ht="33.950000000000003" customHeight="1">
      <c r="A370" s="1925" t="str">
        <f>'2026 Matrix'!AI17&amp;" / 108"</f>
        <v>37 / 108</v>
      </c>
      <c r="B370" s="1899"/>
      <c r="C370" s="1885"/>
      <c r="E370" s="1907" t="str">
        <f>'2026 Matrix'!AJ17&amp;" / 27"</f>
        <v>12 / 27</v>
      </c>
      <c r="F370" s="1899"/>
      <c r="G370" s="1885"/>
      <c r="I370" s="1926">
        <f>'2026 Matrix'!AK17</f>
        <v>2</v>
      </c>
      <c r="J370" s="1899"/>
      <c r="K370" s="1885"/>
      <c r="M370" s="1916">
        <f>'2026 Matrix'!AL17</f>
        <v>160</v>
      </c>
      <c r="N370" s="1885"/>
    </row>
    <row r="371" spans="1:16" ht="14.1" customHeight="1">
      <c r="A371" s="1920" t="s">
        <v>1004</v>
      </c>
      <c r="B371" s="1901"/>
      <c r="C371" s="1901"/>
      <c r="D371" s="1901"/>
      <c r="E371" s="1901"/>
      <c r="F371" s="1901"/>
      <c r="G371" s="1901"/>
      <c r="H371" s="1901"/>
      <c r="I371" s="1901"/>
      <c r="J371" s="1901"/>
      <c r="K371" s="1901"/>
      <c r="L371" s="1901"/>
      <c r="M371" s="1901"/>
      <c r="N371" s="1901"/>
    </row>
    <row r="372" spans="1:16" ht="20.100000000000001" customHeight="1">
      <c r="A372" s="1930" t="s">
        <v>1005</v>
      </c>
      <c r="B372" s="1931"/>
      <c r="C372" s="1931"/>
      <c r="D372" s="1931"/>
      <c r="E372" s="1931"/>
      <c r="F372" s="1931"/>
      <c r="G372" s="1931"/>
      <c r="H372" s="1931"/>
      <c r="I372" s="1931"/>
      <c r="J372" s="1931"/>
      <c r="K372" s="1931"/>
      <c r="L372" s="1931"/>
      <c r="M372" s="1931"/>
      <c r="N372" s="1931"/>
    </row>
    <row r="373" spans="1:16" ht="18" customHeight="1">
      <c r="A373" s="1891" t="s">
        <v>1006</v>
      </c>
      <c r="B373" s="1887"/>
      <c r="C373" s="1891" t="s">
        <v>1007</v>
      </c>
      <c r="D373" s="1886"/>
      <c r="E373" s="1887"/>
      <c r="F373" s="1886" t="s">
        <v>1008</v>
      </c>
      <c r="G373" s="1887"/>
      <c r="H373" s="1886" t="s">
        <v>1009</v>
      </c>
      <c r="I373" s="1887"/>
      <c r="J373" s="1886" t="s">
        <v>1010</v>
      </c>
      <c r="K373" s="1887"/>
      <c r="L373" s="1886" t="s">
        <v>1011</v>
      </c>
      <c r="M373" s="1887"/>
      <c r="N373" s="1598" t="s">
        <v>1012</v>
      </c>
      <c r="O373" s="1602"/>
      <c r="P373" s="1599"/>
    </row>
    <row r="374" spans="1:16" ht="18.95" customHeight="1">
      <c r="A374" s="1892" t="s">
        <v>1013</v>
      </c>
      <c r="B374" s="1893"/>
      <c r="C374" s="1918">
        <v>0</v>
      </c>
      <c r="D374" s="1902"/>
      <c r="E374" s="1903"/>
      <c r="F374" s="1902">
        <v>0</v>
      </c>
      <c r="G374" s="1903"/>
      <c r="H374" s="1902">
        <v>0</v>
      </c>
      <c r="I374" s="1903"/>
      <c r="J374" s="1902">
        <v>0</v>
      </c>
      <c r="K374" s="1903"/>
      <c r="L374" s="1902">
        <v>0</v>
      </c>
      <c r="M374" s="1903"/>
      <c r="N374" s="1603">
        <v>0</v>
      </c>
    </row>
    <row r="375" spans="1:16" ht="18.95" customHeight="1">
      <c r="A375" s="1904" t="s">
        <v>1014</v>
      </c>
      <c r="B375" s="1905"/>
      <c r="C375" s="1888">
        <v>0</v>
      </c>
      <c r="D375" s="1889"/>
      <c r="E375" s="1890"/>
      <c r="F375" s="1894">
        <v>0</v>
      </c>
      <c r="G375" s="1895"/>
      <c r="H375" s="1894">
        <v>0</v>
      </c>
      <c r="I375" s="1895"/>
      <c r="J375" s="1894">
        <v>0</v>
      </c>
      <c r="K375" s="1895"/>
      <c r="L375" s="1894">
        <v>0</v>
      </c>
      <c r="M375" s="1895"/>
      <c r="N375" s="1605">
        <v>0</v>
      </c>
    </row>
    <row r="376" spans="1:16" ht="18.95" customHeight="1">
      <c r="A376" s="1892" t="s">
        <v>1015</v>
      </c>
      <c r="B376" s="1893"/>
      <c r="C376" s="1918">
        <v>0</v>
      </c>
      <c r="D376" s="1902"/>
      <c r="E376" s="1903"/>
      <c r="F376" s="1902">
        <v>0</v>
      </c>
      <c r="G376" s="1903"/>
      <c r="H376" s="1902">
        <v>0</v>
      </c>
      <c r="I376" s="1903"/>
      <c r="J376" s="1902">
        <v>0</v>
      </c>
      <c r="K376" s="1903"/>
      <c r="L376" s="1902">
        <v>0</v>
      </c>
      <c r="M376" s="1903"/>
      <c r="N376" s="1603">
        <v>0</v>
      </c>
    </row>
    <row r="377" spans="1:16" ht="18.95" customHeight="1">
      <c r="A377" s="1904" t="s">
        <v>1016</v>
      </c>
      <c r="B377" s="1905"/>
      <c r="C377" s="1888">
        <v>0</v>
      </c>
      <c r="D377" s="1889"/>
      <c r="E377" s="1890"/>
      <c r="F377" s="1894">
        <v>0</v>
      </c>
      <c r="G377" s="1895"/>
      <c r="H377" s="1894">
        <v>0</v>
      </c>
      <c r="I377" s="1895"/>
      <c r="J377" s="1894">
        <v>0</v>
      </c>
      <c r="K377" s="1895"/>
      <c r="L377" s="1894">
        <v>0</v>
      </c>
      <c r="M377" s="1895"/>
      <c r="N377" s="1605">
        <v>0</v>
      </c>
    </row>
    <row r="378" spans="1:16" ht="20.100000000000001" customHeight="1">
      <c r="A378" s="1930" t="s">
        <v>1017</v>
      </c>
      <c r="B378" s="1931"/>
      <c r="C378" s="1931"/>
      <c r="D378" s="1931"/>
      <c r="E378" s="1931"/>
      <c r="F378" s="1931"/>
      <c r="G378" s="1931"/>
      <c r="H378" s="1931"/>
      <c r="I378" s="1931"/>
      <c r="J378" s="1931"/>
      <c r="K378" s="1931"/>
      <c r="L378" s="1931"/>
      <c r="M378" s="1931"/>
      <c r="N378" s="1931"/>
    </row>
    <row r="379" spans="1:16" ht="14.1" customHeight="1">
      <c r="A379" s="1597">
        <v>0</v>
      </c>
      <c r="B379" s="1896" t="s">
        <v>842</v>
      </c>
      <c r="C379" s="1897"/>
      <c r="D379" s="1596">
        <v>1</v>
      </c>
      <c r="E379" s="1896" t="s">
        <v>1018</v>
      </c>
      <c r="F379" s="1897"/>
      <c r="G379" s="1595">
        <v>2</v>
      </c>
      <c r="H379" s="1896" t="s">
        <v>1019</v>
      </c>
      <c r="I379" s="1897"/>
      <c r="J379" s="1594">
        <v>3</v>
      </c>
      <c r="K379" s="1896" t="s">
        <v>1020</v>
      </c>
      <c r="L379" s="1897"/>
      <c r="M379" s="1593">
        <v>4</v>
      </c>
      <c r="N379" s="1592" t="s">
        <v>1021</v>
      </c>
    </row>
    <row r="380" spans="1:16" ht="15.95" customHeight="1">
      <c r="A380" s="1900" t="s">
        <v>1022</v>
      </c>
      <c r="B380" s="1901"/>
      <c r="C380" s="1901"/>
      <c r="D380" s="1901"/>
      <c r="E380" s="1901"/>
      <c r="F380" s="1901"/>
      <c r="G380" s="1901"/>
      <c r="H380" s="1901"/>
      <c r="I380" s="1901"/>
      <c r="J380" s="1901"/>
      <c r="K380" s="1901"/>
      <c r="L380" s="1901"/>
      <c r="M380" s="1901"/>
      <c r="N380" s="1901"/>
    </row>
    <row r="381" spans="1:16" ht="17.100000000000001" customHeight="1">
      <c r="A381" s="1909" t="s">
        <v>1023</v>
      </c>
      <c r="B381" s="1899"/>
      <c r="C381" s="1899"/>
      <c r="D381" s="1899"/>
      <c r="E381" s="1885"/>
      <c r="F381" s="1884">
        <f>'2026 Matrix'!L17</f>
        <v>0</v>
      </c>
      <c r="G381" s="1885"/>
      <c r="H381" s="1909" t="s">
        <v>1024</v>
      </c>
      <c r="I381" s="1899"/>
      <c r="J381" s="1899"/>
      <c r="K381" s="1899"/>
      <c r="L381" s="1885"/>
      <c r="M381" s="1884">
        <f>'2026 Matrix'!P17</f>
        <v>0</v>
      </c>
      <c r="N381" s="1885"/>
    </row>
    <row r="382" spans="1:16" ht="17.100000000000001" customHeight="1">
      <c r="A382" s="1909" t="s">
        <v>856</v>
      </c>
      <c r="B382" s="1899"/>
      <c r="C382" s="1899"/>
      <c r="D382" s="1899"/>
      <c r="E382" s="1885"/>
      <c r="F382" s="1917">
        <f>'2026 Matrix'!K17</f>
        <v>2</v>
      </c>
      <c r="G382" s="1885"/>
      <c r="H382" s="1909" t="s">
        <v>205</v>
      </c>
      <c r="I382" s="1899"/>
      <c r="J382" s="1899"/>
      <c r="K382" s="1899"/>
      <c r="L382" s="1885"/>
      <c r="M382" s="1884">
        <f>'2026 Matrix'!M17</f>
        <v>0</v>
      </c>
      <c r="N382" s="1885"/>
    </row>
    <row r="383" spans="1:16" ht="17.100000000000001" customHeight="1">
      <c r="A383" s="1909" t="s">
        <v>862</v>
      </c>
      <c r="B383" s="1899"/>
      <c r="C383" s="1899"/>
      <c r="D383" s="1899"/>
      <c r="E383" s="1885"/>
      <c r="F383" s="1884">
        <f>'2026 Matrix'!Q17</f>
        <v>0</v>
      </c>
      <c r="G383" s="1885"/>
      <c r="H383" s="1909" t="s">
        <v>864</v>
      </c>
      <c r="I383" s="1899"/>
      <c r="J383" s="1899"/>
      <c r="K383" s="1899"/>
      <c r="L383" s="1885"/>
      <c r="M383" s="1884">
        <f>'2026 Matrix'!T17</f>
        <v>0</v>
      </c>
      <c r="N383" s="1885"/>
    </row>
    <row r="384" spans="1:16" ht="15.95" customHeight="1">
      <c r="A384" s="1900" t="s">
        <v>1025</v>
      </c>
      <c r="B384" s="1901"/>
      <c r="C384" s="1901"/>
      <c r="D384" s="1901"/>
      <c r="E384" s="1901"/>
      <c r="F384" s="1901"/>
      <c r="G384" s="1901"/>
      <c r="H384" s="1901"/>
      <c r="I384" s="1901"/>
      <c r="J384" s="1901"/>
      <c r="K384" s="1901"/>
      <c r="L384" s="1901"/>
      <c r="M384" s="1901"/>
      <c r="N384" s="1901"/>
    </row>
    <row r="385" spans="1:14" ht="17.100000000000001" customHeight="1">
      <c r="A385" s="1909" t="s">
        <v>855</v>
      </c>
      <c r="B385" s="1899"/>
      <c r="C385" s="1899"/>
      <c r="D385" s="1899"/>
      <c r="E385" s="1885"/>
      <c r="F385" s="1919">
        <f>'2026 Matrix'!H17</f>
        <v>4</v>
      </c>
      <c r="G385" s="1885"/>
      <c r="H385" s="1909" t="s">
        <v>331</v>
      </c>
      <c r="I385" s="1899"/>
      <c r="J385" s="1899"/>
      <c r="K385" s="1899"/>
      <c r="L385" s="1885"/>
      <c r="M385" s="1919">
        <f>'2026 Matrix'!J17</f>
        <v>4</v>
      </c>
      <c r="N385" s="1885"/>
    </row>
    <row r="386" spans="1:14" ht="17.100000000000001" customHeight="1">
      <c r="A386" s="1909" t="s">
        <v>859</v>
      </c>
      <c r="B386" s="1899"/>
      <c r="C386" s="1899"/>
      <c r="D386" s="1899"/>
      <c r="E386" s="1885"/>
      <c r="F386" s="1884">
        <f>'2026 Matrix'!N17</f>
        <v>0</v>
      </c>
      <c r="G386" s="1885"/>
      <c r="H386" s="1909" t="s">
        <v>343</v>
      </c>
      <c r="I386" s="1899"/>
      <c r="J386" s="1899"/>
      <c r="K386" s="1899"/>
      <c r="L386" s="1885"/>
      <c r="M386" s="1884">
        <f>'2026 Matrix'!AB17</f>
        <v>0</v>
      </c>
      <c r="N386" s="1885"/>
    </row>
    <row r="387" spans="1:14" ht="17.100000000000001" customHeight="1">
      <c r="A387" s="1909" t="s">
        <v>326</v>
      </c>
      <c r="B387" s="1899"/>
      <c r="C387" s="1899"/>
      <c r="D387" s="1899"/>
      <c r="E387" s="1885"/>
      <c r="F387" s="1919">
        <f>'2026 Matrix'!I17</f>
        <v>4</v>
      </c>
      <c r="G387" s="1885"/>
      <c r="H387" s="1909" t="s">
        <v>860</v>
      </c>
      <c r="I387" s="1899"/>
      <c r="J387" s="1899"/>
      <c r="K387" s="1899"/>
      <c r="L387" s="1885"/>
      <c r="M387" s="1913">
        <f>'2026 Matrix'!O17</f>
        <v>3</v>
      </c>
      <c r="N387" s="1885"/>
    </row>
    <row r="388" spans="1:14" ht="17.100000000000001" customHeight="1">
      <c r="A388" s="1909" t="s">
        <v>355</v>
      </c>
      <c r="B388" s="1899"/>
      <c r="C388" s="1899"/>
      <c r="D388" s="1899"/>
      <c r="E388" s="1885"/>
      <c r="F388" s="1913">
        <f>'2026 Matrix'!R17</f>
        <v>3</v>
      </c>
      <c r="G388" s="1885"/>
      <c r="H388" s="1934"/>
      <c r="I388" s="1901"/>
      <c r="J388" s="1901"/>
      <c r="K388" s="1901"/>
      <c r="L388" s="1901"/>
      <c r="M388" s="1901"/>
      <c r="N388" s="1901"/>
    </row>
    <row r="389" spans="1:14" ht="15.95" customHeight="1">
      <c r="A389" s="1900" t="s">
        <v>1026</v>
      </c>
      <c r="B389" s="1901"/>
      <c r="C389" s="1901"/>
      <c r="D389" s="1901"/>
      <c r="E389" s="1901"/>
      <c r="F389" s="1901"/>
      <c r="G389" s="1901"/>
      <c r="H389" s="1901"/>
      <c r="I389" s="1901"/>
      <c r="J389" s="1901"/>
      <c r="K389" s="1901"/>
      <c r="L389" s="1901"/>
      <c r="M389" s="1901"/>
      <c r="N389" s="1901"/>
    </row>
    <row r="390" spans="1:14" ht="17.100000000000001" customHeight="1">
      <c r="A390" s="1909" t="s">
        <v>869</v>
      </c>
      <c r="B390" s="1899"/>
      <c r="C390" s="1899"/>
      <c r="D390" s="1899"/>
      <c r="E390" s="1885"/>
      <c r="F390" s="1913">
        <f>'2026 Matrix'!Z17</f>
        <v>3</v>
      </c>
      <c r="G390" s="1885"/>
      <c r="H390" s="1909" t="s">
        <v>863</v>
      </c>
      <c r="I390" s="1899"/>
      <c r="J390" s="1899"/>
      <c r="K390" s="1899"/>
      <c r="L390" s="1885"/>
      <c r="M390" s="1884">
        <f>'2026 Matrix'!S17</f>
        <v>0</v>
      </c>
      <c r="N390" s="1885"/>
    </row>
    <row r="391" spans="1:14" ht="17.100000000000001" customHeight="1">
      <c r="A391" s="1909" t="s">
        <v>865</v>
      </c>
      <c r="B391" s="1899"/>
      <c r="C391" s="1899"/>
      <c r="D391" s="1899"/>
      <c r="E391" s="1885"/>
      <c r="F391" s="1917">
        <f>'2026 Matrix'!U17</f>
        <v>2</v>
      </c>
      <c r="G391" s="1885"/>
      <c r="H391" s="1909" t="s">
        <v>870</v>
      </c>
      <c r="I391" s="1899"/>
      <c r="J391" s="1899"/>
      <c r="K391" s="1899"/>
      <c r="L391" s="1885"/>
      <c r="M391" s="1884">
        <f>'2026 Matrix'!AA17</f>
        <v>0</v>
      </c>
      <c r="N391" s="1885"/>
    </row>
    <row r="392" spans="1:14" ht="17.100000000000001" customHeight="1">
      <c r="A392" s="1909" t="s">
        <v>867</v>
      </c>
      <c r="B392" s="1899"/>
      <c r="C392" s="1899"/>
      <c r="D392" s="1899"/>
      <c r="E392" s="1885"/>
      <c r="F392" s="1884">
        <f>'2026 Matrix'!X17</f>
        <v>0</v>
      </c>
      <c r="G392" s="1885"/>
      <c r="H392" s="1909" t="s">
        <v>868</v>
      </c>
      <c r="I392" s="1899"/>
      <c r="J392" s="1899"/>
      <c r="K392" s="1899"/>
      <c r="L392" s="1885"/>
      <c r="M392" s="1884">
        <f>'2026 Matrix'!Y17</f>
        <v>0</v>
      </c>
      <c r="N392" s="1885"/>
    </row>
    <row r="393" spans="1:14" ht="15.95" customHeight="1">
      <c r="A393" s="1900" t="s">
        <v>1027</v>
      </c>
      <c r="B393" s="1901"/>
      <c r="C393" s="1901"/>
      <c r="D393" s="1901"/>
      <c r="E393" s="1901"/>
      <c r="F393" s="1901"/>
      <c r="G393" s="1901"/>
      <c r="H393" s="1901"/>
      <c r="I393" s="1901"/>
      <c r="J393" s="1901"/>
      <c r="K393" s="1901"/>
      <c r="L393" s="1901"/>
      <c r="M393" s="1901"/>
      <c r="N393" s="1901"/>
    </row>
    <row r="394" spans="1:14" ht="17.100000000000001" customHeight="1">
      <c r="A394" s="1909" t="s">
        <v>872</v>
      </c>
      <c r="B394" s="1899"/>
      <c r="C394" s="1899"/>
      <c r="D394" s="1899"/>
      <c r="E394" s="1885"/>
      <c r="F394" s="1913">
        <f>'2026 Matrix'!AD17</f>
        <v>3</v>
      </c>
      <c r="G394" s="1885"/>
      <c r="H394" s="1909" t="s">
        <v>874</v>
      </c>
      <c r="I394" s="1899"/>
      <c r="J394" s="1899"/>
      <c r="K394" s="1899"/>
      <c r="L394" s="1885"/>
      <c r="M394" s="1913">
        <f>'2026 Matrix'!AF17</f>
        <v>3</v>
      </c>
      <c r="N394" s="1885"/>
    </row>
    <row r="395" spans="1:14" ht="17.100000000000001" customHeight="1">
      <c r="A395" s="1909" t="s">
        <v>873</v>
      </c>
      <c r="B395" s="1899"/>
      <c r="C395" s="1899"/>
      <c r="D395" s="1899"/>
      <c r="E395" s="1885"/>
      <c r="F395" s="1913">
        <f>'2026 Matrix'!AE17</f>
        <v>3</v>
      </c>
      <c r="G395" s="1885"/>
      <c r="H395" s="1909" t="s">
        <v>358</v>
      </c>
      <c r="I395" s="1899"/>
      <c r="J395" s="1899"/>
      <c r="K395" s="1899"/>
      <c r="L395" s="1885"/>
      <c r="M395" s="1913">
        <f>'2026 Matrix'!AH17</f>
        <v>3</v>
      </c>
      <c r="N395" s="1885"/>
    </row>
    <row r="396" spans="1:14" ht="17.100000000000001" customHeight="1">
      <c r="A396" s="1909" t="s">
        <v>203</v>
      </c>
      <c r="B396" s="1899"/>
      <c r="C396" s="1899"/>
      <c r="D396" s="1899"/>
      <c r="E396" s="1885"/>
      <c r="F396" s="1884">
        <f>'2026 Matrix'!W17</f>
        <v>0</v>
      </c>
      <c r="G396" s="1885"/>
      <c r="H396" s="1909" t="s">
        <v>871</v>
      </c>
      <c r="I396" s="1899"/>
      <c r="J396" s="1899"/>
      <c r="K396" s="1899"/>
      <c r="L396" s="1885"/>
      <c r="M396" s="1884">
        <f>'2026 Matrix'!AC17</f>
        <v>0</v>
      </c>
      <c r="N396" s="1885"/>
    </row>
    <row r="397" spans="1:14" ht="17.100000000000001" customHeight="1">
      <c r="A397" s="1909" t="s">
        <v>875</v>
      </c>
      <c r="B397" s="1899"/>
      <c r="C397" s="1899"/>
      <c r="D397" s="1899"/>
      <c r="E397" s="1885"/>
      <c r="F397" s="1884">
        <f>'2026 Matrix'!AG17</f>
        <v>0</v>
      </c>
      <c r="G397" s="1885"/>
      <c r="H397" s="1909" t="s">
        <v>866</v>
      </c>
      <c r="I397" s="1899"/>
      <c r="J397" s="1899"/>
      <c r="K397" s="1899"/>
      <c r="L397" s="1885"/>
      <c r="M397" s="1884">
        <f>'2026 Matrix'!V17</f>
        <v>0</v>
      </c>
      <c r="N397" s="1885"/>
    </row>
    <row r="398" spans="1:14" ht="20.100000000000001" customHeight="1">
      <c r="A398" s="1933" t="s">
        <v>1028</v>
      </c>
      <c r="B398" s="1901"/>
      <c r="C398" s="1901"/>
      <c r="D398" s="1901"/>
      <c r="E398" s="1901"/>
      <c r="F398" s="1901"/>
      <c r="G398" s="1901"/>
      <c r="H398" s="1901"/>
      <c r="I398" s="1901"/>
      <c r="J398" s="1901"/>
      <c r="K398" s="1901"/>
      <c r="L398" s="1901"/>
      <c r="M398" s="1901"/>
      <c r="N398" s="1901"/>
    </row>
    <row r="399" spans="1:14" ht="15.95" customHeight="1">
      <c r="A399" s="1898" t="s">
        <v>1029</v>
      </c>
      <c r="B399" s="1899"/>
      <c r="C399" s="1899"/>
      <c r="D399" s="1899"/>
      <c r="E399" s="1899"/>
      <c r="F399" s="1899"/>
      <c r="G399" s="1899"/>
      <c r="H399" s="1899"/>
      <c r="I399" s="1899"/>
      <c r="J399" s="1899"/>
      <c r="K399" s="1899"/>
      <c r="L399" s="1899"/>
      <c r="M399" s="1899"/>
      <c r="N399" s="1885"/>
    </row>
    <row r="400" spans="1:14" ht="20.100000000000001" customHeight="1">
      <c r="A400" s="1914"/>
      <c r="B400" s="1899"/>
      <c r="C400" s="1899"/>
      <c r="D400" s="1899"/>
      <c r="E400" s="1899"/>
      <c r="F400" s="1899"/>
      <c r="G400" s="1899"/>
      <c r="H400" s="1899"/>
      <c r="I400" s="1899"/>
      <c r="J400" s="1899"/>
      <c r="K400" s="1899"/>
      <c r="L400" s="1899"/>
      <c r="M400" s="1899"/>
      <c r="N400" s="1885"/>
    </row>
    <row r="401" spans="1:14" ht="20.100000000000001" customHeight="1">
      <c r="A401" s="1914"/>
      <c r="B401" s="1899"/>
      <c r="C401" s="1899"/>
      <c r="D401" s="1899"/>
      <c r="E401" s="1899"/>
      <c r="F401" s="1899"/>
      <c r="G401" s="1899"/>
      <c r="H401" s="1899"/>
      <c r="I401" s="1899"/>
      <c r="J401" s="1899"/>
      <c r="K401" s="1899"/>
      <c r="L401" s="1899"/>
      <c r="M401" s="1899"/>
      <c r="N401" s="1885"/>
    </row>
    <row r="402" spans="1:14" ht="20.100000000000001" customHeight="1">
      <c r="A402" s="1914"/>
      <c r="B402" s="1899"/>
      <c r="C402" s="1899"/>
      <c r="D402" s="1899"/>
      <c r="E402" s="1899"/>
      <c r="F402" s="1899"/>
      <c r="G402" s="1899"/>
      <c r="H402" s="1899"/>
      <c r="I402" s="1899"/>
      <c r="J402" s="1899"/>
      <c r="K402" s="1899"/>
      <c r="L402" s="1899"/>
      <c r="M402" s="1899"/>
      <c r="N402" s="1885"/>
    </row>
    <row r="403" spans="1:14" ht="15.95" customHeight="1">
      <c r="A403" s="1910" t="s">
        <v>1030</v>
      </c>
      <c r="B403" s="1899"/>
      <c r="C403" s="1899"/>
      <c r="D403" s="1899"/>
      <c r="E403" s="1899"/>
      <c r="F403" s="1899"/>
      <c r="G403" s="1899"/>
      <c r="H403" s="1899"/>
      <c r="I403" s="1899"/>
      <c r="J403" s="1899"/>
      <c r="K403" s="1899"/>
      <c r="L403" s="1899"/>
      <c r="M403" s="1899"/>
      <c r="N403" s="1885"/>
    </row>
    <row r="404" spans="1:14" ht="21.95" customHeight="1">
      <c r="A404" s="1914"/>
      <c r="B404" s="1899"/>
      <c r="C404" s="1899"/>
      <c r="D404" s="1899"/>
      <c r="E404" s="1899"/>
      <c r="F404" s="1899"/>
      <c r="G404" s="1899"/>
      <c r="H404" s="1899"/>
      <c r="I404" s="1899"/>
      <c r="J404" s="1899"/>
      <c r="K404" s="1899"/>
      <c r="L404" s="1899"/>
      <c r="M404" s="1899"/>
      <c r="N404" s="1885"/>
    </row>
    <row r="405" spans="1:14" ht="21.95" customHeight="1">
      <c r="A405" s="1914"/>
      <c r="B405" s="1899"/>
      <c r="C405" s="1899"/>
      <c r="D405" s="1899"/>
      <c r="E405" s="1899"/>
      <c r="F405" s="1899"/>
      <c r="G405" s="1899"/>
      <c r="H405" s="1899"/>
      <c r="I405" s="1899"/>
      <c r="J405" s="1899"/>
      <c r="K405" s="1899"/>
      <c r="L405" s="1899"/>
      <c r="M405" s="1899"/>
      <c r="N405" s="1885"/>
    </row>
    <row r="406" spans="1:14" ht="21.95" customHeight="1">
      <c r="A406" s="1914"/>
      <c r="B406" s="1899"/>
      <c r="C406" s="1899"/>
      <c r="D406" s="1899"/>
      <c r="E406" s="1899"/>
      <c r="F406" s="1899"/>
      <c r="G406" s="1899"/>
      <c r="H406" s="1899"/>
      <c r="I406" s="1899"/>
      <c r="J406" s="1899"/>
      <c r="K406" s="1899"/>
      <c r="L406" s="1899"/>
      <c r="M406" s="1899"/>
      <c r="N406" s="1885"/>
    </row>
    <row r="407" spans="1:14" ht="21.95" customHeight="1">
      <c r="A407" s="1932" t="s">
        <v>1031</v>
      </c>
      <c r="B407" s="1901"/>
      <c r="C407" s="1901"/>
      <c r="D407" s="1901"/>
      <c r="E407" s="1901"/>
      <c r="F407" s="1901"/>
      <c r="G407" s="1901"/>
      <c r="H407" s="1932" t="s">
        <v>1032</v>
      </c>
      <c r="I407" s="1901"/>
      <c r="J407" s="1901"/>
      <c r="K407" s="1901"/>
      <c r="L407" s="1901"/>
      <c r="M407" s="1901"/>
      <c r="N407" s="1901"/>
    </row>
    <row r="417" spans="1:16" ht="38.1" customHeight="1">
      <c r="A417" s="1927" t="s">
        <v>993</v>
      </c>
      <c r="B417" s="1928"/>
      <c r="C417" s="1928"/>
      <c r="D417" s="1928"/>
      <c r="E417" s="1928"/>
      <c r="F417" s="1928"/>
      <c r="G417" s="1928"/>
      <c r="H417" s="1928"/>
      <c r="I417" s="1928"/>
      <c r="J417" s="1928"/>
      <c r="K417" s="1928"/>
      <c r="L417" s="1928"/>
      <c r="M417" s="1928"/>
      <c r="N417" s="1929"/>
    </row>
    <row r="418" spans="1:16" ht="15.95" customHeight="1">
      <c r="A418" s="1921" t="s">
        <v>994</v>
      </c>
      <c r="B418" s="1901"/>
      <c r="C418" s="1901"/>
      <c r="D418" s="1901"/>
      <c r="E418" s="1901"/>
      <c r="F418" s="1901"/>
      <c r="G418" s="1901"/>
      <c r="H418" s="1901"/>
      <c r="I418" s="1901"/>
      <c r="J418" s="1901"/>
      <c r="K418" s="1901"/>
      <c r="L418" s="1901"/>
      <c r="M418" s="1901"/>
      <c r="N418" s="1901"/>
    </row>
    <row r="419" spans="1:16" ht="18" customHeight="1">
      <c r="A419" s="1906" t="s">
        <v>995</v>
      </c>
      <c r="B419" s="1899"/>
      <c r="C419" s="1899"/>
      <c r="D419" s="1885"/>
      <c r="E419" s="1906" t="s">
        <v>996</v>
      </c>
      <c r="F419" s="1899"/>
      <c r="G419" s="1885"/>
      <c r="H419" s="1906" t="s">
        <v>997</v>
      </c>
      <c r="I419" s="1899"/>
      <c r="J419" s="1885"/>
      <c r="K419" s="1906" t="s">
        <v>998</v>
      </c>
      <c r="L419" s="1885"/>
      <c r="M419" s="1906" t="s">
        <v>999</v>
      </c>
      <c r="N419" s="1885"/>
    </row>
    <row r="420" spans="1:16" ht="21.95" customHeight="1">
      <c r="A420" s="1923" t="str">
        <f>'2026 Matrix'!B18&amp;" "&amp;'2026 Matrix'!A18</f>
        <v>Jacqueline Gomez</v>
      </c>
      <c r="B420" s="1899"/>
      <c r="C420" s="1899"/>
      <c r="D420" s="1885"/>
      <c r="E420" s="1923" t="str">
        <f>'2026 Matrix'!E18</f>
        <v>Sharmin</v>
      </c>
      <c r="F420" s="1899"/>
      <c r="G420" s="1885"/>
      <c r="H420" s="1922">
        <f>'2026 Matrix'!C18</f>
        <v>40113</v>
      </c>
      <c r="I420" s="1899"/>
      <c r="J420" s="1885"/>
      <c r="K420" s="1923" t="str">
        <f>'2026 Matrix'!D18</f>
        <v>D4MT</v>
      </c>
      <c r="L420" s="1885"/>
      <c r="M420" s="1923"/>
      <c r="N420" s="1885"/>
    </row>
    <row r="421" spans="1:16" ht="15.95" customHeight="1">
      <c r="A421" s="1911" t="s">
        <v>1000</v>
      </c>
      <c r="B421" s="1899"/>
      <c r="C421" s="1885"/>
      <c r="E421" s="1912" t="s">
        <v>1001</v>
      </c>
      <c r="F421" s="1899"/>
      <c r="G421" s="1885"/>
      <c r="I421" s="1915" t="s">
        <v>1002</v>
      </c>
      <c r="J421" s="1899"/>
      <c r="K421" s="1885"/>
      <c r="M421" s="1908" t="s">
        <v>1003</v>
      </c>
      <c r="N421" s="1885"/>
    </row>
    <row r="422" spans="1:16" ht="33.950000000000003" customHeight="1">
      <c r="A422" s="1925" t="str">
        <f>'2026 Matrix'!AI18&amp;" / 108"</f>
        <v>36 / 108</v>
      </c>
      <c r="B422" s="1899"/>
      <c r="C422" s="1885"/>
      <c r="E422" s="1907" t="str">
        <f>'2026 Matrix'!AJ18&amp;" / 27"</f>
        <v>12 / 27</v>
      </c>
      <c r="F422" s="1899"/>
      <c r="G422" s="1885"/>
      <c r="I422" s="1926">
        <f>'2026 Matrix'!AK18</f>
        <v>2</v>
      </c>
      <c r="J422" s="1899"/>
      <c r="K422" s="1885"/>
      <c r="M422" s="1916">
        <f>'2026 Matrix'!AL18</f>
        <v>56.43</v>
      </c>
      <c r="N422" s="1885"/>
    </row>
    <row r="423" spans="1:16" ht="14.1" customHeight="1">
      <c r="A423" s="1920" t="s">
        <v>1004</v>
      </c>
      <c r="B423" s="1901"/>
      <c r="C423" s="1901"/>
      <c r="D423" s="1901"/>
      <c r="E423" s="1901"/>
      <c r="F423" s="1901"/>
      <c r="G423" s="1901"/>
      <c r="H423" s="1901"/>
      <c r="I423" s="1901"/>
      <c r="J423" s="1901"/>
      <c r="K423" s="1901"/>
      <c r="L423" s="1901"/>
      <c r="M423" s="1901"/>
      <c r="N423" s="1901"/>
    </row>
    <row r="424" spans="1:16" ht="20.100000000000001" customHeight="1">
      <c r="A424" s="1930" t="s">
        <v>1005</v>
      </c>
      <c r="B424" s="1931"/>
      <c r="C424" s="1931"/>
      <c r="D424" s="1931"/>
      <c r="E424" s="1931"/>
      <c r="F424" s="1931"/>
      <c r="G424" s="1931"/>
      <c r="H424" s="1931"/>
      <c r="I424" s="1931"/>
      <c r="J424" s="1931"/>
      <c r="K424" s="1931"/>
      <c r="L424" s="1931"/>
      <c r="M424" s="1931"/>
      <c r="N424" s="1931"/>
    </row>
    <row r="425" spans="1:16" ht="18" customHeight="1">
      <c r="A425" s="1891" t="s">
        <v>1006</v>
      </c>
      <c r="B425" s="1887"/>
      <c r="C425" s="1891" t="s">
        <v>1007</v>
      </c>
      <c r="D425" s="1886"/>
      <c r="E425" s="1887"/>
      <c r="F425" s="1886" t="s">
        <v>1008</v>
      </c>
      <c r="G425" s="1887"/>
      <c r="H425" s="1886" t="s">
        <v>1009</v>
      </c>
      <c r="I425" s="1887"/>
      <c r="J425" s="1886" t="s">
        <v>1010</v>
      </c>
      <c r="K425" s="1887"/>
      <c r="L425" s="1886" t="s">
        <v>1011</v>
      </c>
      <c r="M425" s="1887"/>
      <c r="N425" s="1598" t="s">
        <v>1012</v>
      </c>
      <c r="O425" s="1602"/>
      <c r="P425" s="1599"/>
    </row>
    <row r="426" spans="1:16" ht="18.95" customHeight="1">
      <c r="A426" s="1892" t="s">
        <v>1013</v>
      </c>
      <c r="B426" s="1893"/>
      <c r="C426" s="1918">
        <v>0</v>
      </c>
      <c r="D426" s="1902"/>
      <c r="E426" s="1903"/>
      <c r="F426" s="1902">
        <v>0</v>
      </c>
      <c r="G426" s="1903"/>
      <c r="H426" s="1902">
        <v>0</v>
      </c>
      <c r="I426" s="1903"/>
      <c r="J426" s="1902">
        <v>0</v>
      </c>
      <c r="K426" s="1903"/>
      <c r="L426" s="1902">
        <v>0</v>
      </c>
      <c r="M426" s="1903"/>
      <c r="N426" s="1603">
        <v>0</v>
      </c>
    </row>
    <row r="427" spans="1:16" ht="18.95" customHeight="1">
      <c r="A427" s="1904" t="s">
        <v>1014</v>
      </c>
      <c r="B427" s="1905"/>
      <c r="C427" s="1888">
        <v>0</v>
      </c>
      <c r="D427" s="1889"/>
      <c r="E427" s="1890"/>
      <c r="F427" s="1894">
        <v>0</v>
      </c>
      <c r="G427" s="1895"/>
      <c r="H427" s="1894">
        <v>0</v>
      </c>
      <c r="I427" s="1895"/>
      <c r="J427" s="1894">
        <v>0</v>
      </c>
      <c r="K427" s="1895"/>
      <c r="L427" s="1894">
        <v>0</v>
      </c>
      <c r="M427" s="1895"/>
      <c r="N427" s="1605">
        <v>0</v>
      </c>
    </row>
    <row r="428" spans="1:16" ht="18.95" customHeight="1">
      <c r="A428" s="1892" t="s">
        <v>1015</v>
      </c>
      <c r="B428" s="1893"/>
      <c r="C428" s="1918">
        <v>0</v>
      </c>
      <c r="D428" s="1902"/>
      <c r="E428" s="1903"/>
      <c r="F428" s="1902">
        <v>0</v>
      </c>
      <c r="G428" s="1903"/>
      <c r="H428" s="1902">
        <v>0</v>
      </c>
      <c r="I428" s="1903"/>
      <c r="J428" s="1902">
        <v>0</v>
      </c>
      <c r="K428" s="1903"/>
      <c r="L428" s="1902">
        <v>0</v>
      </c>
      <c r="M428" s="1903"/>
      <c r="N428" s="1603">
        <v>0</v>
      </c>
    </row>
    <row r="429" spans="1:16" ht="18.95" customHeight="1">
      <c r="A429" s="1904" t="s">
        <v>1016</v>
      </c>
      <c r="B429" s="1905"/>
      <c r="C429" s="1888">
        <v>0</v>
      </c>
      <c r="D429" s="1889"/>
      <c r="E429" s="1890"/>
      <c r="F429" s="1894">
        <v>0</v>
      </c>
      <c r="G429" s="1895"/>
      <c r="H429" s="1894">
        <v>0</v>
      </c>
      <c r="I429" s="1895"/>
      <c r="J429" s="1894">
        <v>0</v>
      </c>
      <c r="K429" s="1895"/>
      <c r="L429" s="1894">
        <v>0</v>
      </c>
      <c r="M429" s="1895"/>
      <c r="N429" s="1605">
        <v>0</v>
      </c>
    </row>
    <row r="430" spans="1:16" ht="20.100000000000001" customHeight="1">
      <c r="A430" s="1930" t="s">
        <v>1017</v>
      </c>
      <c r="B430" s="1931"/>
      <c r="C430" s="1931"/>
      <c r="D430" s="1931"/>
      <c r="E430" s="1931"/>
      <c r="F430" s="1931"/>
      <c r="G430" s="1931"/>
      <c r="H430" s="1931"/>
      <c r="I430" s="1931"/>
      <c r="J430" s="1931"/>
      <c r="K430" s="1931"/>
      <c r="L430" s="1931"/>
      <c r="M430" s="1931"/>
      <c r="N430" s="1931"/>
    </row>
    <row r="431" spans="1:16" ht="14.1" customHeight="1">
      <c r="A431" s="1597">
        <v>0</v>
      </c>
      <c r="B431" s="1896" t="s">
        <v>842</v>
      </c>
      <c r="C431" s="1897"/>
      <c r="D431" s="1596">
        <v>1</v>
      </c>
      <c r="E431" s="1896" t="s">
        <v>1018</v>
      </c>
      <c r="F431" s="1897"/>
      <c r="G431" s="1595">
        <v>2</v>
      </c>
      <c r="H431" s="1896" t="s">
        <v>1019</v>
      </c>
      <c r="I431" s="1897"/>
      <c r="J431" s="1594">
        <v>3</v>
      </c>
      <c r="K431" s="1896" t="s">
        <v>1020</v>
      </c>
      <c r="L431" s="1897"/>
      <c r="M431" s="1593">
        <v>4</v>
      </c>
      <c r="N431" s="1592" t="s">
        <v>1021</v>
      </c>
    </row>
    <row r="432" spans="1:16" ht="15.95" customHeight="1">
      <c r="A432" s="1900" t="s">
        <v>1022</v>
      </c>
      <c r="B432" s="1901"/>
      <c r="C432" s="1901"/>
      <c r="D432" s="1901"/>
      <c r="E432" s="1901"/>
      <c r="F432" s="1901"/>
      <c r="G432" s="1901"/>
      <c r="H432" s="1901"/>
      <c r="I432" s="1901"/>
      <c r="J432" s="1901"/>
      <c r="K432" s="1901"/>
      <c r="L432" s="1901"/>
      <c r="M432" s="1901"/>
      <c r="N432" s="1901"/>
    </row>
    <row r="433" spans="1:14" ht="17.100000000000001" customHeight="1">
      <c r="A433" s="1909" t="s">
        <v>1023</v>
      </c>
      <c r="B433" s="1899"/>
      <c r="C433" s="1899"/>
      <c r="D433" s="1899"/>
      <c r="E433" s="1885"/>
      <c r="F433" s="1913">
        <f>'2026 Matrix'!L18</f>
        <v>3</v>
      </c>
      <c r="G433" s="1885"/>
      <c r="H433" s="1909" t="s">
        <v>1024</v>
      </c>
      <c r="I433" s="1899"/>
      <c r="J433" s="1899"/>
      <c r="K433" s="1899"/>
      <c r="L433" s="1885"/>
      <c r="M433" s="1913">
        <f>'2026 Matrix'!P18</f>
        <v>3</v>
      </c>
      <c r="N433" s="1885"/>
    </row>
    <row r="434" spans="1:14" ht="17.100000000000001" customHeight="1">
      <c r="A434" s="1909" t="s">
        <v>856</v>
      </c>
      <c r="B434" s="1899"/>
      <c r="C434" s="1899"/>
      <c r="D434" s="1899"/>
      <c r="E434" s="1885"/>
      <c r="F434" s="1913">
        <f>'2026 Matrix'!K18</f>
        <v>3</v>
      </c>
      <c r="G434" s="1885"/>
      <c r="H434" s="1909" t="s">
        <v>205</v>
      </c>
      <c r="I434" s="1899"/>
      <c r="J434" s="1899"/>
      <c r="K434" s="1899"/>
      <c r="L434" s="1885"/>
      <c r="M434" s="1924">
        <f>'2026 Matrix'!M18</f>
        <v>3</v>
      </c>
      <c r="N434" s="1885"/>
    </row>
    <row r="435" spans="1:14" ht="17.100000000000001" customHeight="1">
      <c r="A435" s="1909" t="s">
        <v>862</v>
      </c>
      <c r="B435" s="1899"/>
      <c r="C435" s="1899"/>
      <c r="D435" s="1899"/>
      <c r="E435" s="1885"/>
      <c r="F435" s="1884">
        <f>'2026 Matrix'!Q18</f>
        <v>0</v>
      </c>
      <c r="G435" s="1885"/>
      <c r="H435" s="1909" t="s">
        <v>864</v>
      </c>
      <c r="I435" s="1899"/>
      <c r="J435" s="1899"/>
      <c r="K435" s="1899"/>
      <c r="L435" s="1885"/>
      <c r="M435" s="1884">
        <f>'2026 Matrix'!T18</f>
        <v>0</v>
      </c>
      <c r="N435" s="1885"/>
    </row>
    <row r="436" spans="1:14" ht="15.95" customHeight="1">
      <c r="A436" s="1900" t="s">
        <v>1025</v>
      </c>
      <c r="B436" s="1901"/>
      <c r="C436" s="1901"/>
      <c r="D436" s="1901"/>
      <c r="E436" s="1901"/>
      <c r="F436" s="1901"/>
      <c r="G436" s="1901"/>
      <c r="H436" s="1901"/>
      <c r="I436" s="1901"/>
      <c r="J436" s="1901"/>
      <c r="K436" s="1901"/>
      <c r="L436" s="1901"/>
      <c r="M436" s="1901"/>
      <c r="N436" s="1901"/>
    </row>
    <row r="437" spans="1:14" ht="17.100000000000001" customHeight="1">
      <c r="A437" s="1909" t="s">
        <v>855</v>
      </c>
      <c r="B437" s="1899"/>
      <c r="C437" s="1899"/>
      <c r="D437" s="1899"/>
      <c r="E437" s="1885"/>
      <c r="F437" s="1884">
        <f>'2026 Matrix'!H18</f>
        <v>0</v>
      </c>
      <c r="G437" s="1885"/>
      <c r="H437" s="1909" t="s">
        <v>331</v>
      </c>
      <c r="I437" s="1899"/>
      <c r="J437" s="1899"/>
      <c r="K437" s="1899"/>
      <c r="L437" s="1885"/>
      <c r="M437" s="1884">
        <f>'2026 Matrix'!J18</f>
        <v>0</v>
      </c>
      <c r="N437" s="1885"/>
    </row>
    <row r="438" spans="1:14" ht="17.100000000000001" customHeight="1">
      <c r="A438" s="1909" t="s">
        <v>859</v>
      </c>
      <c r="B438" s="1899"/>
      <c r="C438" s="1899"/>
      <c r="D438" s="1899"/>
      <c r="E438" s="1885"/>
      <c r="F438" s="1924">
        <f>'2026 Matrix'!N18</f>
        <v>2</v>
      </c>
      <c r="G438" s="1885"/>
      <c r="H438" s="1909" t="s">
        <v>343</v>
      </c>
      <c r="I438" s="1899"/>
      <c r="J438" s="1899"/>
      <c r="K438" s="1899"/>
      <c r="L438" s="1885"/>
      <c r="M438" s="1884">
        <f>'2026 Matrix'!AB18</f>
        <v>0</v>
      </c>
      <c r="N438" s="1885"/>
    </row>
    <row r="439" spans="1:14" ht="17.100000000000001" customHeight="1">
      <c r="A439" s="1909" t="s">
        <v>326</v>
      </c>
      <c r="B439" s="1899"/>
      <c r="C439" s="1899"/>
      <c r="D439" s="1899"/>
      <c r="E439" s="1885"/>
      <c r="F439" s="1884">
        <f>'2026 Matrix'!I18</f>
        <v>0</v>
      </c>
      <c r="G439" s="1885"/>
      <c r="H439" s="1909" t="s">
        <v>860</v>
      </c>
      <c r="I439" s="1899"/>
      <c r="J439" s="1899"/>
      <c r="K439" s="1899"/>
      <c r="L439" s="1885"/>
      <c r="M439" s="1913">
        <f>'2026 Matrix'!O18</f>
        <v>3</v>
      </c>
      <c r="N439" s="1885"/>
    </row>
    <row r="440" spans="1:14" ht="17.100000000000001" customHeight="1">
      <c r="A440" s="1909" t="s">
        <v>355</v>
      </c>
      <c r="B440" s="1899"/>
      <c r="C440" s="1899"/>
      <c r="D440" s="1899"/>
      <c r="E440" s="1885"/>
      <c r="F440" s="1884">
        <f>'2026 Matrix'!R18</f>
        <v>0</v>
      </c>
      <c r="G440" s="1885"/>
      <c r="H440" s="1934"/>
      <c r="I440" s="1901"/>
      <c r="J440" s="1901"/>
      <c r="K440" s="1901"/>
      <c r="L440" s="1901"/>
      <c r="M440" s="1901"/>
      <c r="N440" s="1901"/>
    </row>
    <row r="441" spans="1:14" ht="15.95" customHeight="1">
      <c r="A441" s="1900" t="s">
        <v>1026</v>
      </c>
      <c r="B441" s="1901"/>
      <c r="C441" s="1901"/>
      <c r="D441" s="1901"/>
      <c r="E441" s="1901"/>
      <c r="F441" s="1901"/>
      <c r="G441" s="1901"/>
      <c r="H441" s="1901"/>
      <c r="I441" s="1901"/>
      <c r="J441" s="1901"/>
      <c r="K441" s="1901"/>
      <c r="L441" s="1901"/>
      <c r="M441" s="1901"/>
      <c r="N441" s="1901"/>
    </row>
    <row r="442" spans="1:14" ht="17.100000000000001" customHeight="1">
      <c r="A442" s="1909" t="s">
        <v>869</v>
      </c>
      <c r="B442" s="1899"/>
      <c r="C442" s="1899"/>
      <c r="D442" s="1899"/>
      <c r="E442" s="1885"/>
      <c r="F442" s="1913">
        <f>'2026 Matrix'!Z18</f>
        <v>3</v>
      </c>
      <c r="G442" s="1885"/>
      <c r="H442" s="1909" t="s">
        <v>863</v>
      </c>
      <c r="I442" s="1899"/>
      <c r="J442" s="1899"/>
      <c r="K442" s="1899"/>
      <c r="L442" s="1885"/>
      <c r="M442" s="1884">
        <f>'2026 Matrix'!S18</f>
        <v>0</v>
      </c>
      <c r="N442" s="1885"/>
    </row>
    <row r="443" spans="1:14" ht="17.100000000000001" customHeight="1">
      <c r="A443" s="1909" t="s">
        <v>865</v>
      </c>
      <c r="B443" s="1899"/>
      <c r="C443" s="1899"/>
      <c r="D443" s="1899"/>
      <c r="E443" s="1885"/>
      <c r="F443" s="1913">
        <f>'2026 Matrix'!U18</f>
        <v>3</v>
      </c>
      <c r="G443" s="1885"/>
      <c r="H443" s="1909" t="s">
        <v>870</v>
      </c>
      <c r="I443" s="1899"/>
      <c r="J443" s="1899"/>
      <c r="K443" s="1899"/>
      <c r="L443" s="1885"/>
      <c r="M443" s="1913">
        <f>'2026 Matrix'!AA18</f>
        <v>3</v>
      </c>
      <c r="N443" s="1885"/>
    </row>
    <row r="444" spans="1:14" ht="17.100000000000001" customHeight="1">
      <c r="A444" s="1909" t="s">
        <v>867</v>
      </c>
      <c r="B444" s="1899"/>
      <c r="C444" s="1899"/>
      <c r="D444" s="1899"/>
      <c r="E444" s="1885"/>
      <c r="F444" s="1919">
        <f>'2026 Matrix'!X18</f>
        <v>4</v>
      </c>
      <c r="G444" s="1885"/>
      <c r="H444" s="1909" t="s">
        <v>868</v>
      </c>
      <c r="I444" s="1899"/>
      <c r="J444" s="1899"/>
      <c r="K444" s="1899"/>
      <c r="L444" s="1885"/>
      <c r="M444" s="1919">
        <f>'2026 Matrix'!Y18</f>
        <v>4</v>
      </c>
      <c r="N444" s="1885"/>
    </row>
    <row r="445" spans="1:14" ht="15.95" customHeight="1">
      <c r="A445" s="1900" t="s">
        <v>1027</v>
      </c>
      <c r="B445" s="1901"/>
      <c r="C445" s="1901"/>
      <c r="D445" s="1901"/>
      <c r="E445" s="1901"/>
      <c r="F445" s="1901"/>
      <c r="G445" s="1901"/>
      <c r="H445" s="1901"/>
      <c r="I445" s="1901"/>
      <c r="J445" s="1901"/>
      <c r="K445" s="1901"/>
      <c r="L445" s="1901"/>
      <c r="M445" s="1901"/>
      <c r="N445" s="1901"/>
    </row>
    <row r="446" spans="1:14" ht="17.100000000000001" customHeight="1">
      <c r="A446" s="1909" t="s">
        <v>872</v>
      </c>
      <c r="B446" s="1899"/>
      <c r="C446" s="1899"/>
      <c r="D446" s="1899"/>
      <c r="E446" s="1885"/>
      <c r="F446" s="1884">
        <f>'2026 Matrix'!AD18</f>
        <v>0</v>
      </c>
      <c r="G446" s="1885"/>
      <c r="H446" s="1909" t="s">
        <v>874</v>
      </c>
      <c r="I446" s="1899"/>
      <c r="J446" s="1899"/>
      <c r="K446" s="1899"/>
      <c r="L446" s="1885"/>
      <c r="M446" s="1884">
        <f>'2026 Matrix'!AF18</f>
        <v>0</v>
      </c>
      <c r="N446" s="1885"/>
    </row>
    <row r="447" spans="1:14" ht="17.100000000000001" customHeight="1">
      <c r="A447" s="1909" t="s">
        <v>873</v>
      </c>
      <c r="B447" s="1899"/>
      <c r="C447" s="1899"/>
      <c r="D447" s="1899"/>
      <c r="E447" s="1885"/>
      <c r="F447" s="1884">
        <f>'2026 Matrix'!AE18</f>
        <v>0</v>
      </c>
      <c r="G447" s="1885"/>
      <c r="H447" s="1909" t="s">
        <v>358</v>
      </c>
      <c r="I447" s="1899"/>
      <c r="J447" s="1899"/>
      <c r="K447" s="1899"/>
      <c r="L447" s="1885"/>
      <c r="M447" s="1884">
        <f>'2026 Matrix'!AH18</f>
        <v>0</v>
      </c>
      <c r="N447" s="1885"/>
    </row>
    <row r="448" spans="1:14" ht="17.100000000000001" customHeight="1">
      <c r="A448" s="1909" t="s">
        <v>203</v>
      </c>
      <c r="B448" s="1899"/>
      <c r="C448" s="1899"/>
      <c r="D448" s="1899"/>
      <c r="E448" s="1885"/>
      <c r="F448" s="1884">
        <f>'2026 Matrix'!W18</f>
        <v>0</v>
      </c>
      <c r="G448" s="1885"/>
      <c r="H448" s="1909" t="s">
        <v>871</v>
      </c>
      <c r="I448" s="1899"/>
      <c r="J448" s="1899"/>
      <c r="K448" s="1899"/>
      <c r="L448" s="1885"/>
      <c r="M448" s="1884">
        <f>'2026 Matrix'!AC18</f>
        <v>0</v>
      </c>
      <c r="N448" s="1885"/>
    </row>
    <row r="449" spans="1:14" ht="17.100000000000001" customHeight="1">
      <c r="A449" s="1909" t="s">
        <v>875</v>
      </c>
      <c r="B449" s="1899"/>
      <c r="C449" s="1899"/>
      <c r="D449" s="1899"/>
      <c r="E449" s="1885"/>
      <c r="F449" s="1884">
        <f>'2026 Matrix'!AG18</f>
        <v>0</v>
      </c>
      <c r="G449" s="1885"/>
      <c r="H449" s="1909" t="s">
        <v>866</v>
      </c>
      <c r="I449" s="1899"/>
      <c r="J449" s="1899"/>
      <c r="K449" s="1899"/>
      <c r="L449" s="1885"/>
      <c r="M449" s="1917">
        <f>'2026 Matrix'!V18</f>
        <v>2</v>
      </c>
      <c r="N449" s="1885"/>
    </row>
    <row r="450" spans="1:14" ht="20.100000000000001" customHeight="1">
      <c r="A450" s="1933" t="s">
        <v>1028</v>
      </c>
      <c r="B450" s="1901"/>
      <c r="C450" s="1901"/>
      <c r="D450" s="1901"/>
      <c r="E450" s="1901"/>
      <c r="F450" s="1901"/>
      <c r="G450" s="1901"/>
      <c r="H450" s="1901"/>
      <c r="I450" s="1901"/>
      <c r="J450" s="1901"/>
      <c r="K450" s="1901"/>
      <c r="L450" s="1901"/>
      <c r="M450" s="1901"/>
      <c r="N450" s="1901"/>
    </row>
    <row r="451" spans="1:14" ht="15.95" customHeight="1">
      <c r="A451" s="1898" t="s">
        <v>1029</v>
      </c>
      <c r="B451" s="1899"/>
      <c r="C451" s="1899"/>
      <c r="D451" s="1899"/>
      <c r="E451" s="1899"/>
      <c r="F451" s="1899"/>
      <c r="G451" s="1899"/>
      <c r="H451" s="1899"/>
      <c r="I451" s="1899"/>
      <c r="J451" s="1899"/>
      <c r="K451" s="1899"/>
      <c r="L451" s="1899"/>
      <c r="M451" s="1899"/>
      <c r="N451" s="1885"/>
    </row>
    <row r="452" spans="1:14" ht="20.100000000000001" customHeight="1">
      <c r="A452" s="1914"/>
      <c r="B452" s="1899"/>
      <c r="C452" s="1899"/>
      <c r="D452" s="1899"/>
      <c r="E452" s="1899"/>
      <c r="F452" s="1899"/>
      <c r="G452" s="1899"/>
      <c r="H452" s="1899"/>
      <c r="I452" s="1899"/>
      <c r="J452" s="1899"/>
      <c r="K452" s="1899"/>
      <c r="L452" s="1899"/>
      <c r="M452" s="1899"/>
      <c r="N452" s="1885"/>
    </row>
    <row r="453" spans="1:14" ht="20.100000000000001" customHeight="1">
      <c r="A453" s="1914"/>
      <c r="B453" s="1899"/>
      <c r="C453" s="1899"/>
      <c r="D453" s="1899"/>
      <c r="E453" s="1899"/>
      <c r="F453" s="1899"/>
      <c r="G453" s="1899"/>
      <c r="H453" s="1899"/>
      <c r="I453" s="1899"/>
      <c r="J453" s="1899"/>
      <c r="K453" s="1899"/>
      <c r="L453" s="1899"/>
      <c r="M453" s="1899"/>
      <c r="N453" s="1885"/>
    </row>
    <row r="454" spans="1:14" ht="20.100000000000001" customHeight="1">
      <c r="A454" s="1914"/>
      <c r="B454" s="1899"/>
      <c r="C454" s="1899"/>
      <c r="D454" s="1899"/>
      <c r="E454" s="1899"/>
      <c r="F454" s="1899"/>
      <c r="G454" s="1899"/>
      <c r="H454" s="1899"/>
      <c r="I454" s="1899"/>
      <c r="J454" s="1899"/>
      <c r="K454" s="1899"/>
      <c r="L454" s="1899"/>
      <c r="M454" s="1899"/>
      <c r="N454" s="1885"/>
    </row>
    <row r="455" spans="1:14" ht="15.95" customHeight="1">
      <c r="A455" s="1910" t="s">
        <v>1030</v>
      </c>
      <c r="B455" s="1899"/>
      <c r="C455" s="1899"/>
      <c r="D455" s="1899"/>
      <c r="E455" s="1899"/>
      <c r="F455" s="1899"/>
      <c r="G455" s="1899"/>
      <c r="H455" s="1899"/>
      <c r="I455" s="1899"/>
      <c r="J455" s="1899"/>
      <c r="K455" s="1899"/>
      <c r="L455" s="1899"/>
      <c r="M455" s="1899"/>
      <c r="N455" s="1885"/>
    </row>
    <row r="456" spans="1:14" ht="21.95" customHeight="1">
      <c r="A456" s="1914"/>
      <c r="B456" s="1899"/>
      <c r="C456" s="1899"/>
      <c r="D456" s="1899"/>
      <c r="E456" s="1899"/>
      <c r="F456" s="1899"/>
      <c r="G456" s="1899"/>
      <c r="H456" s="1899"/>
      <c r="I456" s="1899"/>
      <c r="J456" s="1899"/>
      <c r="K456" s="1899"/>
      <c r="L456" s="1899"/>
      <c r="M456" s="1899"/>
      <c r="N456" s="1885"/>
    </row>
    <row r="457" spans="1:14" ht="21.95" customHeight="1">
      <c r="A457" s="1914"/>
      <c r="B457" s="1899"/>
      <c r="C457" s="1899"/>
      <c r="D457" s="1899"/>
      <c r="E457" s="1899"/>
      <c r="F457" s="1899"/>
      <c r="G457" s="1899"/>
      <c r="H457" s="1899"/>
      <c r="I457" s="1899"/>
      <c r="J457" s="1899"/>
      <c r="K457" s="1899"/>
      <c r="L457" s="1899"/>
      <c r="M457" s="1899"/>
      <c r="N457" s="1885"/>
    </row>
    <row r="458" spans="1:14" ht="21.95" customHeight="1">
      <c r="A458" s="1914"/>
      <c r="B458" s="1899"/>
      <c r="C458" s="1899"/>
      <c r="D458" s="1899"/>
      <c r="E458" s="1899"/>
      <c r="F458" s="1899"/>
      <c r="G458" s="1899"/>
      <c r="H458" s="1899"/>
      <c r="I458" s="1899"/>
      <c r="J458" s="1899"/>
      <c r="K458" s="1899"/>
      <c r="L458" s="1899"/>
      <c r="M458" s="1899"/>
      <c r="N458" s="1885"/>
    </row>
    <row r="459" spans="1:14" ht="21.95" customHeight="1">
      <c r="A459" s="1932" t="s">
        <v>1031</v>
      </c>
      <c r="B459" s="1901"/>
      <c r="C459" s="1901"/>
      <c r="D459" s="1901"/>
      <c r="E459" s="1901"/>
      <c r="F459" s="1901"/>
      <c r="G459" s="1901"/>
      <c r="H459" s="1932" t="s">
        <v>1032</v>
      </c>
      <c r="I459" s="1901"/>
      <c r="J459" s="1901"/>
      <c r="K459" s="1901"/>
      <c r="L459" s="1901"/>
      <c r="M459" s="1901"/>
      <c r="N459" s="1901"/>
    </row>
    <row r="469" spans="1:16" ht="38.1" customHeight="1">
      <c r="A469" s="1927" t="s">
        <v>993</v>
      </c>
      <c r="B469" s="1928"/>
      <c r="C469" s="1928"/>
      <c r="D469" s="1928"/>
      <c r="E469" s="1928"/>
      <c r="F469" s="1928"/>
      <c r="G469" s="1928"/>
      <c r="H469" s="1928"/>
      <c r="I469" s="1928"/>
      <c r="J469" s="1928"/>
      <c r="K469" s="1928"/>
      <c r="L469" s="1928"/>
      <c r="M469" s="1928"/>
      <c r="N469" s="1929"/>
    </row>
    <row r="470" spans="1:16" ht="15.95" customHeight="1">
      <c r="A470" s="1921" t="s">
        <v>994</v>
      </c>
      <c r="B470" s="1901"/>
      <c r="C470" s="1901"/>
      <c r="D470" s="1901"/>
      <c r="E470" s="1901"/>
      <c r="F470" s="1901"/>
      <c r="G470" s="1901"/>
      <c r="H470" s="1901"/>
      <c r="I470" s="1901"/>
      <c r="J470" s="1901"/>
      <c r="K470" s="1901"/>
      <c r="L470" s="1901"/>
      <c r="M470" s="1901"/>
      <c r="N470" s="1901"/>
    </row>
    <row r="471" spans="1:16" ht="18" customHeight="1">
      <c r="A471" s="1906" t="s">
        <v>995</v>
      </c>
      <c r="B471" s="1899"/>
      <c r="C471" s="1899"/>
      <c r="D471" s="1885"/>
      <c r="E471" s="1906" t="s">
        <v>996</v>
      </c>
      <c r="F471" s="1899"/>
      <c r="G471" s="1885"/>
      <c r="H471" s="1906" t="s">
        <v>997</v>
      </c>
      <c r="I471" s="1899"/>
      <c r="J471" s="1885"/>
      <c r="K471" s="1906" t="s">
        <v>998</v>
      </c>
      <c r="L471" s="1885"/>
      <c r="M471" s="1906" t="s">
        <v>999</v>
      </c>
      <c r="N471" s="1885"/>
    </row>
    <row r="472" spans="1:16" ht="21.95" customHeight="1">
      <c r="A472" s="1923" t="str">
        <f>'2026 Matrix'!B21&amp;" "&amp;'2026 Matrix'!A21</f>
        <v>Jose Miro Quintana</v>
      </c>
      <c r="B472" s="1899"/>
      <c r="C472" s="1899"/>
      <c r="D472" s="1885"/>
      <c r="E472" s="1923" t="str">
        <f>'2026 Matrix'!E21</f>
        <v>Candiss</v>
      </c>
      <c r="F472" s="1899"/>
      <c r="G472" s="1885"/>
      <c r="H472" s="1922">
        <f>'2026 Matrix'!C21</f>
        <v>42312</v>
      </c>
      <c r="I472" s="1899"/>
      <c r="J472" s="1885"/>
      <c r="K472" s="1923" t="str">
        <f>'2026 Matrix'!D21</f>
        <v>D4MT</v>
      </c>
      <c r="L472" s="1885"/>
      <c r="M472" s="1923"/>
      <c r="N472" s="1885"/>
    </row>
    <row r="473" spans="1:16" ht="15.95" customHeight="1">
      <c r="A473" s="1911" t="s">
        <v>1000</v>
      </c>
      <c r="B473" s="1899"/>
      <c r="C473" s="1885"/>
      <c r="E473" s="1912" t="s">
        <v>1001</v>
      </c>
      <c r="F473" s="1899"/>
      <c r="G473" s="1885"/>
      <c r="I473" s="1915" t="s">
        <v>1002</v>
      </c>
      <c r="J473" s="1899"/>
      <c r="K473" s="1885"/>
      <c r="M473" s="1908" t="s">
        <v>1003</v>
      </c>
      <c r="N473" s="1885"/>
    </row>
    <row r="474" spans="1:16" ht="33.950000000000003" customHeight="1">
      <c r="A474" s="1925" t="str">
        <f>'2026 Matrix'!AI21&amp;" / 108"</f>
        <v>28 / 108</v>
      </c>
      <c r="B474" s="1899"/>
      <c r="C474" s="1885"/>
      <c r="E474" s="1907" t="str">
        <f>'2026 Matrix'!AJ21&amp;" / 27"</f>
        <v>9 / 27</v>
      </c>
      <c r="F474" s="1899"/>
      <c r="G474" s="1885"/>
      <c r="I474" s="1926">
        <f>'2026 Matrix'!AK21</f>
        <v>2.5</v>
      </c>
      <c r="J474" s="1899"/>
      <c r="K474" s="1885"/>
      <c r="M474" s="1916">
        <f>'2026 Matrix'!AL21</f>
        <v>2.5</v>
      </c>
      <c r="N474" s="1885"/>
    </row>
    <row r="475" spans="1:16" ht="14.1" customHeight="1">
      <c r="A475" s="1920" t="s">
        <v>1004</v>
      </c>
      <c r="B475" s="1901"/>
      <c r="C475" s="1901"/>
      <c r="D475" s="1901"/>
      <c r="E475" s="1901"/>
      <c r="F475" s="1901"/>
      <c r="G475" s="1901"/>
      <c r="H475" s="1901"/>
      <c r="I475" s="1901"/>
      <c r="J475" s="1901"/>
      <c r="K475" s="1901"/>
      <c r="L475" s="1901"/>
      <c r="M475" s="1901"/>
      <c r="N475" s="1901"/>
    </row>
    <row r="476" spans="1:16" ht="20.100000000000001" customHeight="1">
      <c r="A476" s="1930" t="s">
        <v>1005</v>
      </c>
      <c r="B476" s="1931"/>
      <c r="C476" s="1931"/>
      <c r="D476" s="1931"/>
      <c r="E476" s="1931"/>
      <c r="F476" s="1931"/>
      <c r="G476" s="1931"/>
      <c r="H476" s="1931"/>
      <c r="I476" s="1931"/>
      <c r="J476" s="1931"/>
      <c r="K476" s="1931"/>
      <c r="L476" s="1931"/>
      <c r="M476" s="1931"/>
      <c r="N476" s="1931"/>
    </row>
    <row r="477" spans="1:16" ht="18" customHeight="1">
      <c r="A477" s="1891" t="s">
        <v>1006</v>
      </c>
      <c r="B477" s="1887"/>
      <c r="C477" s="1891" t="s">
        <v>1007</v>
      </c>
      <c r="D477" s="1886"/>
      <c r="E477" s="1887"/>
      <c r="F477" s="1886" t="s">
        <v>1008</v>
      </c>
      <c r="G477" s="1887"/>
      <c r="H477" s="1886" t="s">
        <v>1009</v>
      </c>
      <c r="I477" s="1887"/>
      <c r="J477" s="1886" t="s">
        <v>1010</v>
      </c>
      <c r="K477" s="1887"/>
      <c r="L477" s="1886" t="s">
        <v>1011</v>
      </c>
      <c r="M477" s="1887"/>
      <c r="N477" s="1598" t="s">
        <v>1012</v>
      </c>
      <c r="O477" s="1602"/>
      <c r="P477" s="1599"/>
    </row>
    <row r="478" spans="1:16" ht="18.95" customHeight="1">
      <c r="A478" s="1892" t="s">
        <v>1013</v>
      </c>
      <c r="B478" s="1893"/>
      <c r="C478" s="1918">
        <v>0</v>
      </c>
      <c r="D478" s="1902"/>
      <c r="E478" s="1903"/>
      <c r="F478" s="1902">
        <v>0</v>
      </c>
      <c r="G478" s="1903"/>
      <c r="H478" s="1902">
        <v>0</v>
      </c>
      <c r="I478" s="1903"/>
      <c r="J478" s="1902">
        <v>0</v>
      </c>
      <c r="K478" s="1903"/>
      <c r="L478" s="1902">
        <v>0</v>
      </c>
      <c r="M478" s="1903"/>
      <c r="N478" s="1603">
        <v>0</v>
      </c>
    </row>
    <row r="479" spans="1:16" ht="18.95" customHeight="1">
      <c r="A479" s="1904" t="s">
        <v>1014</v>
      </c>
      <c r="B479" s="1905"/>
      <c r="C479" s="1888">
        <v>0</v>
      </c>
      <c r="D479" s="1889"/>
      <c r="E479" s="1890"/>
      <c r="F479" s="1894">
        <v>0</v>
      </c>
      <c r="G479" s="1895"/>
      <c r="H479" s="1894">
        <v>0</v>
      </c>
      <c r="I479" s="1895"/>
      <c r="J479" s="1894">
        <v>0</v>
      </c>
      <c r="K479" s="1895"/>
      <c r="L479" s="1894">
        <v>0</v>
      </c>
      <c r="M479" s="1895"/>
      <c r="N479" s="1605">
        <v>0</v>
      </c>
    </row>
    <row r="480" spans="1:16" ht="18.95" customHeight="1">
      <c r="A480" s="1892" t="s">
        <v>1015</v>
      </c>
      <c r="B480" s="1893"/>
      <c r="C480" s="1918">
        <v>0</v>
      </c>
      <c r="D480" s="1902"/>
      <c r="E480" s="1903"/>
      <c r="F480" s="1902">
        <v>0</v>
      </c>
      <c r="G480" s="1903"/>
      <c r="H480" s="1902">
        <v>0</v>
      </c>
      <c r="I480" s="1903"/>
      <c r="J480" s="1902">
        <v>0</v>
      </c>
      <c r="K480" s="1903"/>
      <c r="L480" s="1902">
        <v>0</v>
      </c>
      <c r="M480" s="1903"/>
      <c r="N480" s="1603">
        <v>0</v>
      </c>
    </row>
    <row r="481" spans="1:14" ht="18.95" customHeight="1">
      <c r="A481" s="1904" t="s">
        <v>1016</v>
      </c>
      <c r="B481" s="1905"/>
      <c r="C481" s="1888">
        <v>0</v>
      </c>
      <c r="D481" s="1889"/>
      <c r="E481" s="1890"/>
      <c r="F481" s="1894">
        <v>0</v>
      </c>
      <c r="G481" s="1895"/>
      <c r="H481" s="1894">
        <v>0</v>
      </c>
      <c r="I481" s="1895"/>
      <c r="J481" s="1894">
        <v>0</v>
      </c>
      <c r="K481" s="1895"/>
      <c r="L481" s="1894">
        <v>0</v>
      </c>
      <c r="M481" s="1895"/>
      <c r="N481" s="1605">
        <v>0</v>
      </c>
    </row>
    <row r="482" spans="1:14" ht="20.100000000000001" customHeight="1">
      <c r="A482" s="1930" t="s">
        <v>1017</v>
      </c>
      <c r="B482" s="1931"/>
      <c r="C482" s="1931"/>
      <c r="D482" s="1931"/>
      <c r="E482" s="1931"/>
      <c r="F482" s="1931"/>
      <c r="G482" s="1931"/>
      <c r="H482" s="1931"/>
      <c r="I482" s="1931"/>
      <c r="J482" s="1931"/>
      <c r="K482" s="1931"/>
      <c r="L482" s="1931"/>
      <c r="M482" s="1931"/>
      <c r="N482" s="1931"/>
    </row>
    <row r="483" spans="1:14" ht="14.1" customHeight="1">
      <c r="A483" s="1597">
        <v>0</v>
      </c>
      <c r="B483" s="1896" t="s">
        <v>842</v>
      </c>
      <c r="C483" s="1897"/>
      <c r="D483" s="1596">
        <v>1</v>
      </c>
      <c r="E483" s="1896" t="s">
        <v>1018</v>
      </c>
      <c r="F483" s="1897"/>
      <c r="G483" s="1595">
        <v>2</v>
      </c>
      <c r="H483" s="1896" t="s">
        <v>1019</v>
      </c>
      <c r="I483" s="1897"/>
      <c r="J483" s="1594">
        <v>3</v>
      </c>
      <c r="K483" s="1896" t="s">
        <v>1020</v>
      </c>
      <c r="L483" s="1897"/>
      <c r="M483" s="1593">
        <v>4</v>
      </c>
      <c r="N483" s="1592" t="s">
        <v>1021</v>
      </c>
    </row>
    <row r="484" spans="1:14" ht="15.95" customHeight="1">
      <c r="A484" s="1900" t="s">
        <v>1022</v>
      </c>
      <c r="B484" s="1901"/>
      <c r="C484" s="1901"/>
      <c r="D484" s="1901"/>
      <c r="E484" s="1901"/>
      <c r="F484" s="1901"/>
      <c r="G484" s="1901"/>
      <c r="H484" s="1901"/>
      <c r="I484" s="1901"/>
      <c r="J484" s="1901"/>
      <c r="K484" s="1901"/>
      <c r="L484" s="1901"/>
      <c r="M484" s="1901"/>
      <c r="N484" s="1901"/>
    </row>
    <row r="485" spans="1:14" ht="17.100000000000001" customHeight="1">
      <c r="A485" s="1909" t="s">
        <v>1023</v>
      </c>
      <c r="B485" s="1899"/>
      <c r="C485" s="1899"/>
      <c r="D485" s="1899"/>
      <c r="E485" s="1885"/>
      <c r="F485" s="1884">
        <f>'2026 Matrix'!L21</f>
        <v>0</v>
      </c>
      <c r="G485" s="1885"/>
      <c r="H485" s="1909" t="s">
        <v>1024</v>
      </c>
      <c r="I485" s="1899"/>
      <c r="J485" s="1899"/>
      <c r="K485" s="1899"/>
      <c r="L485" s="1885"/>
      <c r="M485" s="1884">
        <f>'2026 Matrix'!P21</f>
        <v>0</v>
      </c>
      <c r="N485" s="1885"/>
    </row>
    <row r="486" spans="1:14" ht="17.100000000000001" customHeight="1">
      <c r="A486" s="1909" t="s">
        <v>856</v>
      </c>
      <c r="B486" s="1899"/>
      <c r="C486" s="1899"/>
      <c r="D486" s="1899"/>
      <c r="E486" s="1885"/>
      <c r="F486" s="1913">
        <f>'2026 Matrix'!K21</f>
        <v>3</v>
      </c>
      <c r="G486" s="1885"/>
      <c r="H486" s="1909" t="s">
        <v>205</v>
      </c>
      <c r="I486" s="1899"/>
      <c r="J486" s="1899"/>
      <c r="K486" s="1899"/>
      <c r="L486" s="1885"/>
      <c r="M486" s="1884">
        <f>'2026 Matrix'!M21</f>
        <v>0</v>
      </c>
      <c r="N486" s="1885"/>
    </row>
    <row r="487" spans="1:14" ht="17.100000000000001" customHeight="1">
      <c r="A487" s="1909" t="s">
        <v>862</v>
      </c>
      <c r="B487" s="1899"/>
      <c r="C487" s="1899"/>
      <c r="D487" s="1899"/>
      <c r="E487" s="1885"/>
      <c r="F487" s="1884">
        <f>'2026 Matrix'!Q21</f>
        <v>0</v>
      </c>
      <c r="G487" s="1885"/>
      <c r="H487" s="1909" t="s">
        <v>864</v>
      </c>
      <c r="I487" s="1899"/>
      <c r="J487" s="1899"/>
      <c r="K487" s="1899"/>
      <c r="L487" s="1885"/>
      <c r="M487" s="1884">
        <f>'2026 Matrix'!T21</f>
        <v>0</v>
      </c>
      <c r="N487" s="1885"/>
    </row>
    <row r="488" spans="1:14" ht="15.95" customHeight="1">
      <c r="A488" s="1900" t="s">
        <v>1025</v>
      </c>
      <c r="B488" s="1901"/>
      <c r="C488" s="1901"/>
      <c r="D488" s="1901"/>
      <c r="E488" s="1901"/>
      <c r="F488" s="1901"/>
      <c r="G488" s="1901"/>
      <c r="H488" s="1901"/>
      <c r="I488" s="1901"/>
      <c r="J488" s="1901"/>
      <c r="K488" s="1901"/>
      <c r="L488" s="1901"/>
      <c r="M488" s="1901"/>
      <c r="N488" s="1901"/>
    </row>
    <row r="489" spans="1:14" ht="17.100000000000001" customHeight="1">
      <c r="A489" s="1909" t="s">
        <v>855</v>
      </c>
      <c r="B489" s="1899"/>
      <c r="C489" s="1899"/>
      <c r="D489" s="1899"/>
      <c r="E489" s="1885"/>
      <c r="F489" s="1884">
        <f>'2026 Matrix'!H21</f>
        <v>0</v>
      </c>
      <c r="G489" s="1885"/>
      <c r="H489" s="1909" t="s">
        <v>331</v>
      </c>
      <c r="I489" s="1899"/>
      <c r="J489" s="1899"/>
      <c r="K489" s="1899"/>
      <c r="L489" s="1885"/>
      <c r="M489" s="1884">
        <f>'2026 Matrix'!J21</f>
        <v>0</v>
      </c>
      <c r="N489" s="1885"/>
    </row>
    <row r="490" spans="1:14" ht="17.100000000000001" customHeight="1">
      <c r="A490" s="1909" t="s">
        <v>859</v>
      </c>
      <c r="B490" s="1899"/>
      <c r="C490" s="1899"/>
      <c r="D490" s="1899"/>
      <c r="E490" s="1885"/>
      <c r="F490" s="1884">
        <f>'2026 Matrix'!N21</f>
        <v>0</v>
      </c>
      <c r="G490" s="1885"/>
      <c r="H490" s="1909" t="s">
        <v>343</v>
      </c>
      <c r="I490" s="1899"/>
      <c r="J490" s="1899"/>
      <c r="K490" s="1899"/>
      <c r="L490" s="1885"/>
      <c r="M490" s="1884">
        <f>'2026 Matrix'!AB21</f>
        <v>0</v>
      </c>
      <c r="N490" s="1885"/>
    </row>
    <row r="491" spans="1:14" ht="17.100000000000001" customHeight="1">
      <c r="A491" s="1909" t="s">
        <v>326</v>
      </c>
      <c r="B491" s="1899"/>
      <c r="C491" s="1899"/>
      <c r="D491" s="1899"/>
      <c r="E491" s="1885"/>
      <c r="F491" s="1884">
        <f>'2026 Matrix'!I21</f>
        <v>0</v>
      </c>
      <c r="G491" s="1885"/>
      <c r="H491" s="1909" t="s">
        <v>860</v>
      </c>
      <c r="I491" s="1899"/>
      <c r="J491" s="1899"/>
      <c r="K491" s="1899"/>
      <c r="L491" s="1885"/>
      <c r="M491" s="1919">
        <f>'2026 Matrix'!O21</f>
        <v>4</v>
      </c>
      <c r="N491" s="1885"/>
    </row>
    <row r="492" spans="1:14" ht="17.100000000000001" customHeight="1">
      <c r="A492" s="1909" t="s">
        <v>355</v>
      </c>
      <c r="B492" s="1899"/>
      <c r="C492" s="1899"/>
      <c r="D492" s="1899"/>
      <c r="E492" s="1885"/>
      <c r="F492" s="1884">
        <f>'2026 Matrix'!R21</f>
        <v>0</v>
      </c>
      <c r="G492" s="1885"/>
      <c r="H492" s="1934"/>
      <c r="I492" s="1901"/>
      <c r="J492" s="1901"/>
      <c r="K492" s="1901"/>
      <c r="L492" s="1901"/>
      <c r="M492" s="1901"/>
      <c r="N492" s="1901"/>
    </row>
    <row r="493" spans="1:14" ht="15.95" customHeight="1">
      <c r="A493" s="1900" t="s">
        <v>1026</v>
      </c>
      <c r="B493" s="1901"/>
      <c r="C493" s="1901"/>
      <c r="D493" s="1901"/>
      <c r="E493" s="1901"/>
      <c r="F493" s="1901"/>
      <c r="G493" s="1901"/>
      <c r="H493" s="1901"/>
      <c r="I493" s="1901"/>
      <c r="J493" s="1901"/>
      <c r="K493" s="1901"/>
      <c r="L493" s="1901"/>
      <c r="M493" s="1901"/>
      <c r="N493" s="1901"/>
    </row>
    <row r="494" spans="1:14" ht="17.100000000000001" customHeight="1">
      <c r="A494" s="1909" t="s">
        <v>869</v>
      </c>
      <c r="B494" s="1899"/>
      <c r="C494" s="1899"/>
      <c r="D494" s="1899"/>
      <c r="E494" s="1885"/>
      <c r="F494" s="1913">
        <f>'2026 Matrix'!Z21</f>
        <v>3</v>
      </c>
      <c r="G494" s="1885"/>
      <c r="H494" s="1909" t="s">
        <v>863</v>
      </c>
      <c r="I494" s="1899"/>
      <c r="J494" s="1899"/>
      <c r="K494" s="1899"/>
      <c r="L494" s="1885"/>
      <c r="M494" s="1884">
        <f>'2026 Matrix'!S21</f>
        <v>0</v>
      </c>
      <c r="N494" s="1885"/>
    </row>
    <row r="495" spans="1:14" ht="17.100000000000001" customHeight="1">
      <c r="A495" s="1909" t="s">
        <v>865</v>
      </c>
      <c r="B495" s="1899"/>
      <c r="C495" s="1899"/>
      <c r="D495" s="1899"/>
      <c r="E495" s="1885"/>
      <c r="F495" s="1917">
        <f>'2026 Matrix'!U21</f>
        <v>2</v>
      </c>
      <c r="G495" s="1885"/>
      <c r="H495" s="1909" t="s">
        <v>870</v>
      </c>
      <c r="I495" s="1899"/>
      <c r="J495" s="1899"/>
      <c r="K495" s="1899"/>
      <c r="L495" s="1885"/>
      <c r="M495" s="1884">
        <f>'2026 Matrix'!AA21</f>
        <v>0</v>
      </c>
      <c r="N495" s="1885"/>
    </row>
    <row r="496" spans="1:14" ht="17.100000000000001" customHeight="1">
      <c r="A496" s="1909" t="s">
        <v>867</v>
      </c>
      <c r="B496" s="1899"/>
      <c r="C496" s="1899"/>
      <c r="D496" s="1899"/>
      <c r="E496" s="1885"/>
      <c r="F496" s="1884">
        <f>'2026 Matrix'!X21</f>
        <v>0</v>
      </c>
      <c r="G496" s="1885"/>
      <c r="H496" s="1909" t="s">
        <v>868</v>
      </c>
      <c r="I496" s="1899"/>
      <c r="J496" s="1899"/>
      <c r="K496" s="1899"/>
      <c r="L496" s="1885"/>
      <c r="M496" s="1884">
        <f>'2026 Matrix'!Y21</f>
        <v>0</v>
      </c>
      <c r="N496" s="1885"/>
    </row>
    <row r="497" spans="1:14" ht="15.95" customHeight="1">
      <c r="A497" s="1900" t="s">
        <v>1027</v>
      </c>
      <c r="B497" s="1901"/>
      <c r="C497" s="1901"/>
      <c r="D497" s="1901"/>
      <c r="E497" s="1901"/>
      <c r="F497" s="1901"/>
      <c r="G497" s="1901"/>
      <c r="H497" s="1901"/>
      <c r="I497" s="1901"/>
      <c r="J497" s="1901"/>
      <c r="K497" s="1901"/>
      <c r="L497" s="1901"/>
      <c r="M497" s="1901"/>
      <c r="N497" s="1901"/>
    </row>
    <row r="498" spans="1:14" ht="17.100000000000001" customHeight="1">
      <c r="A498" s="1909" t="s">
        <v>872</v>
      </c>
      <c r="B498" s="1899"/>
      <c r="C498" s="1899"/>
      <c r="D498" s="1899"/>
      <c r="E498" s="1885"/>
      <c r="F498" s="1913">
        <f>'2026 Matrix'!AD21</f>
        <v>3</v>
      </c>
      <c r="G498" s="1885"/>
      <c r="H498" s="1909" t="s">
        <v>874</v>
      </c>
      <c r="I498" s="1899"/>
      <c r="J498" s="1899"/>
      <c r="K498" s="1899"/>
      <c r="L498" s="1885"/>
      <c r="M498" s="1884">
        <f>'2026 Matrix'!AF21</f>
        <v>0</v>
      </c>
      <c r="N498" s="1885"/>
    </row>
    <row r="499" spans="1:14" ht="17.100000000000001" customHeight="1">
      <c r="A499" s="1909" t="s">
        <v>873</v>
      </c>
      <c r="B499" s="1899"/>
      <c r="C499" s="1899"/>
      <c r="D499" s="1899"/>
      <c r="E499" s="1885"/>
      <c r="F499" s="1884">
        <f>'2026 Matrix'!AE21</f>
        <v>0</v>
      </c>
      <c r="G499" s="1885"/>
      <c r="H499" s="1909" t="s">
        <v>358</v>
      </c>
      <c r="I499" s="1899"/>
      <c r="J499" s="1899"/>
      <c r="K499" s="1899"/>
      <c r="L499" s="1885"/>
      <c r="M499" s="1884">
        <f>'2026 Matrix'!AH21</f>
        <v>0</v>
      </c>
      <c r="N499" s="1885"/>
    </row>
    <row r="500" spans="1:14" ht="17.100000000000001" customHeight="1">
      <c r="A500" s="1909" t="s">
        <v>203</v>
      </c>
      <c r="B500" s="1899"/>
      <c r="C500" s="1899"/>
      <c r="D500" s="1899"/>
      <c r="E500" s="1885"/>
      <c r="F500" s="1919">
        <f>'2026 Matrix'!W21</f>
        <v>4</v>
      </c>
      <c r="G500" s="1885"/>
      <c r="H500" s="1909" t="s">
        <v>871</v>
      </c>
      <c r="I500" s="1899"/>
      <c r="J500" s="1899"/>
      <c r="K500" s="1899"/>
      <c r="L500" s="1885"/>
      <c r="M500" s="1917">
        <f>'2026 Matrix'!AC21</f>
        <v>2</v>
      </c>
      <c r="N500" s="1885"/>
    </row>
    <row r="501" spans="1:14" ht="17.100000000000001" customHeight="1">
      <c r="A501" s="1909" t="s">
        <v>875</v>
      </c>
      <c r="B501" s="1899"/>
      <c r="C501" s="1899"/>
      <c r="D501" s="1899"/>
      <c r="E501" s="1885"/>
      <c r="F501" s="1913">
        <f>'2026 Matrix'!AG21</f>
        <v>3</v>
      </c>
      <c r="G501" s="1885"/>
      <c r="H501" s="1909" t="s">
        <v>866</v>
      </c>
      <c r="I501" s="1899"/>
      <c r="J501" s="1899"/>
      <c r="K501" s="1899"/>
      <c r="L501" s="1885"/>
      <c r="M501" s="1919">
        <f>'2026 Matrix'!V21</f>
        <v>4</v>
      </c>
      <c r="N501" s="1885"/>
    </row>
    <row r="502" spans="1:14" ht="20.100000000000001" customHeight="1">
      <c r="A502" s="1933" t="s">
        <v>1028</v>
      </c>
      <c r="B502" s="1901"/>
      <c r="C502" s="1901"/>
      <c r="D502" s="1901"/>
      <c r="E502" s="1901"/>
      <c r="F502" s="1901"/>
      <c r="G502" s="1901"/>
      <c r="H502" s="1901"/>
      <c r="I502" s="1901"/>
      <c r="J502" s="1901"/>
      <c r="K502" s="1901"/>
      <c r="L502" s="1901"/>
      <c r="M502" s="1901"/>
      <c r="N502" s="1901"/>
    </row>
    <row r="503" spans="1:14" ht="15.95" customHeight="1">
      <c r="A503" s="1898" t="s">
        <v>1029</v>
      </c>
      <c r="B503" s="1899"/>
      <c r="C503" s="1899"/>
      <c r="D503" s="1899"/>
      <c r="E503" s="1899"/>
      <c r="F503" s="1899"/>
      <c r="G503" s="1899"/>
      <c r="H503" s="1899"/>
      <c r="I503" s="1899"/>
      <c r="J503" s="1899"/>
      <c r="K503" s="1899"/>
      <c r="L503" s="1899"/>
      <c r="M503" s="1899"/>
      <c r="N503" s="1885"/>
    </row>
    <row r="504" spans="1:14" ht="20.100000000000001" customHeight="1">
      <c r="A504" s="1914"/>
      <c r="B504" s="1899"/>
      <c r="C504" s="1899"/>
      <c r="D504" s="1899"/>
      <c r="E504" s="1899"/>
      <c r="F504" s="1899"/>
      <c r="G504" s="1899"/>
      <c r="H504" s="1899"/>
      <c r="I504" s="1899"/>
      <c r="J504" s="1899"/>
      <c r="K504" s="1899"/>
      <c r="L504" s="1899"/>
      <c r="M504" s="1899"/>
      <c r="N504" s="1885"/>
    </row>
    <row r="505" spans="1:14" ht="20.100000000000001" customHeight="1">
      <c r="A505" s="1914"/>
      <c r="B505" s="1899"/>
      <c r="C505" s="1899"/>
      <c r="D505" s="1899"/>
      <c r="E505" s="1899"/>
      <c r="F505" s="1899"/>
      <c r="G505" s="1899"/>
      <c r="H505" s="1899"/>
      <c r="I505" s="1899"/>
      <c r="J505" s="1899"/>
      <c r="K505" s="1899"/>
      <c r="L505" s="1899"/>
      <c r="M505" s="1899"/>
      <c r="N505" s="1885"/>
    </row>
    <row r="506" spans="1:14" ht="20.100000000000001" customHeight="1">
      <c r="A506" s="1914"/>
      <c r="B506" s="1899"/>
      <c r="C506" s="1899"/>
      <c r="D506" s="1899"/>
      <c r="E506" s="1899"/>
      <c r="F506" s="1899"/>
      <c r="G506" s="1899"/>
      <c r="H506" s="1899"/>
      <c r="I506" s="1899"/>
      <c r="J506" s="1899"/>
      <c r="K506" s="1899"/>
      <c r="L506" s="1899"/>
      <c r="M506" s="1899"/>
      <c r="N506" s="1885"/>
    </row>
    <row r="507" spans="1:14" ht="15.95" customHeight="1">
      <c r="A507" s="1910" t="s">
        <v>1030</v>
      </c>
      <c r="B507" s="1899"/>
      <c r="C507" s="1899"/>
      <c r="D507" s="1899"/>
      <c r="E507" s="1899"/>
      <c r="F507" s="1899"/>
      <c r="G507" s="1899"/>
      <c r="H507" s="1899"/>
      <c r="I507" s="1899"/>
      <c r="J507" s="1899"/>
      <c r="K507" s="1899"/>
      <c r="L507" s="1899"/>
      <c r="M507" s="1899"/>
      <c r="N507" s="1885"/>
    </row>
    <row r="508" spans="1:14" ht="21.95" customHeight="1">
      <c r="A508" s="1914"/>
      <c r="B508" s="1899"/>
      <c r="C508" s="1899"/>
      <c r="D508" s="1899"/>
      <c r="E508" s="1899"/>
      <c r="F508" s="1899"/>
      <c r="G508" s="1899"/>
      <c r="H508" s="1899"/>
      <c r="I508" s="1899"/>
      <c r="J508" s="1899"/>
      <c r="K508" s="1899"/>
      <c r="L508" s="1899"/>
      <c r="M508" s="1899"/>
      <c r="N508" s="1885"/>
    </row>
    <row r="509" spans="1:14" ht="21.95" customHeight="1">
      <c r="A509" s="1914"/>
      <c r="B509" s="1899"/>
      <c r="C509" s="1899"/>
      <c r="D509" s="1899"/>
      <c r="E509" s="1899"/>
      <c r="F509" s="1899"/>
      <c r="G509" s="1899"/>
      <c r="H509" s="1899"/>
      <c r="I509" s="1899"/>
      <c r="J509" s="1899"/>
      <c r="K509" s="1899"/>
      <c r="L509" s="1899"/>
      <c r="M509" s="1899"/>
      <c r="N509" s="1885"/>
    </row>
    <row r="510" spans="1:14" ht="21.95" customHeight="1">
      <c r="A510" s="1914"/>
      <c r="B510" s="1899"/>
      <c r="C510" s="1899"/>
      <c r="D510" s="1899"/>
      <c r="E510" s="1899"/>
      <c r="F510" s="1899"/>
      <c r="G510" s="1899"/>
      <c r="H510" s="1899"/>
      <c r="I510" s="1899"/>
      <c r="J510" s="1899"/>
      <c r="K510" s="1899"/>
      <c r="L510" s="1899"/>
      <c r="M510" s="1899"/>
      <c r="N510" s="1885"/>
    </row>
    <row r="511" spans="1:14" ht="21.95" customHeight="1">
      <c r="A511" s="1932" t="s">
        <v>1031</v>
      </c>
      <c r="B511" s="1901"/>
      <c r="C511" s="1901"/>
      <c r="D511" s="1901"/>
      <c r="E511" s="1901"/>
      <c r="F511" s="1901"/>
      <c r="G511" s="1901"/>
      <c r="H511" s="1932" t="s">
        <v>1032</v>
      </c>
      <c r="I511" s="1901"/>
      <c r="J511" s="1901"/>
      <c r="K511" s="1901"/>
      <c r="L511" s="1901"/>
      <c r="M511" s="1901"/>
      <c r="N511" s="1901"/>
    </row>
    <row r="521" spans="1:14" ht="38.1" customHeight="1">
      <c r="A521" s="1927" t="s">
        <v>993</v>
      </c>
      <c r="B521" s="1928"/>
      <c r="C521" s="1928"/>
      <c r="D521" s="1928"/>
      <c r="E521" s="1928"/>
      <c r="F521" s="1928"/>
      <c r="G521" s="1928"/>
      <c r="H521" s="1928"/>
      <c r="I521" s="1928"/>
      <c r="J521" s="1928"/>
      <c r="K521" s="1928"/>
      <c r="L521" s="1928"/>
      <c r="M521" s="1928"/>
      <c r="N521" s="1929"/>
    </row>
    <row r="522" spans="1:14" ht="15.95" customHeight="1">
      <c r="A522" s="1921" t="s">
        <v>994</v>
      </c>
      <c r="B522" s="1901"/>
      <c r="C522" s="1901"/>
      <c r="D522" s="1901"/>
      <c r="E522" s="1901"/>
      <c r="F522" s="1901"/>
      <c r="G522" s="1901"/>
      <c r="H522" s="1901"/>
      <c r="I522" s="1901"/>
      <c r="J522" s="1901"/>
      <c r="K522" s="1901"/>
      <c r="L522" s="1901"/>
      <c r="M522" s="1901"/>
      <c r="N522" s="1901"/>
    </row>
    <row r="523" spans="1:14" ht="18" customHeight="1">
      <c r="A523" s="1906" t="s">
        <v>995</v>
      </c>
      <c r="B523" s="1899"/>
      <c r="C523" s="1899"/>
      <c r="D523" s="1885"/>
      <c r="E523" s="1906" t="s">
        <v>996</v>
      </c>
      <c r="F523" s="1899"/>
      <c r="G523" s="1885"/>
      <c r="H523" s="1906" t="s">
        <v>997</v>
      </c>
      <c r="I523" s="1899"/>
      <c r="J523" s="1885"/>
      <c r="K523" s="1906" t="s">
        <v>998</v>
      </c>
      <c r="L523" s="1885"/>
      <c r="M523" s="1906" t="s">
        <v>999</v>
      </c>
      <c r="N523" s="1885"/>
    </row>
    <row r="524" spans="1:14" ht="21.95" customHeight="1">
      <c r="A524" s="1923" t="str">
        <f>'2026 Matrix'!B22&amp;" "&amp;'2026 Matrix'!A22</f>
        <v>Jose Posse</v>
      </c>
      <c r="B524" s="1899"/>
      <c r="C524" s="1899"/>
      <c r="D524" s="1885"/>
      <c r="E524" s="1923" t="str">
        <f>'2026 Matrix'!E22</f>
        <v>Candiss</v>
      </c>
      <c r="F524" s="1899"/>
      <c r="G524" s="1885"/>
      <c r="H524" s="1922">
        <f>'2026 Matrix'!C22</f>
        <v>43401</v>
      </c>
      <c r="I524" s="1899"/>
      <c r="J524" s="1885"/>
      <c r="K524" s="1923" t="str">
        <f>'2026 Matrix'!D22</f>
        <v>D4MT</v>
      </c>
      <c r="L524" s="1885"/>
      <c r="M524" s="1923"/>
      <c r="N524" s="1885"/>
    </row>
    <row r="525" spans="1:14" ht="15.95" customHeight="1">
      <c r="A525" s="1911" t="s">
        <v>1000</v>
      </c>
      <c r="B525" s="1899"/>
      <c r="C525" s="1885"/>
      <c r="E525" s="1912" t="s">
        <v>1001</v>
      </c>
      <c r="F525" s="1899"/>
      <c r="G525" s="1885"/>
      <c r="I525" s="1915" t="s">
        <v>1002</v>
      </c>
      <c r="J525" s="1899"/>
      <c r="K525" s="1885"/>
      <c r="M525" s="1908" t="s">
        <v>1003</v>
      </c>
      <c r="N525" s="1885"/>
    </row>
    <row r="526" spans="1:14" ht="33.950000000000003" customHeight="1">
      <c r="A526" s="1925" t="str">
        <f>'2026 Matrix'!AI22&amp;" / 108"</f>
        <v>47 / 108</v>
      </c>
      <c r="B526" s="1899"/>
      <c r="C526" s="1885"/>
      <c r="E526" s="1907" t="str">
        <f>'2026 Matrix'!AJ22&amp;" / 27"</f>
        <v>16 / 27</v>
      </c>
      <c r="F526" s="1899"/>
      <c r="G526" s="1885"/>
      <c r="I526" s="1926">
        <f>'2026 Matrix'!AK22</f>
        <v>0</v>
      </c>
      <c r="J526" s="1899"/>
      <c r="K526" s="1885"/>
      <c r="M526" s="1916">
        <f>'2026 Matrix'!AL22</f>
        <v>0</v>
      </c>
      <c r="N526" s="1885"/>
    </row>
    <row r="527" spans="1:14" ht="14.1" customHeight="1">
      <c r="A527" s="1920" t="s">
        <v>1004</v>
      </c>
      <c r="B527" s="1901"/>
      <c r="C527" s="1901"/>
      <c r="D527" s="1901"/>
      <c r="E527" s="1901"/>
      <c r="F527" s="1901"/>
      <c r="G527" s="1901"/>
      <c r="H527" s="1901"/>
      <c r="I527" s="1901"/>
      <c r="J527" s="1901"/>
      <c r="K527" s="1901"/>
      <c r="L527" s="1901"/>
      <c r="M527" s="1901"/>
      <c r="N527" s="1901"/>
    </row>
    <row r="528" spans="1:14" ht="20.100000000000001" customHeight="1">
      <c r="A528" s="1930" t="s">
        <v>1005</v>
      </c>
      <c r="B528" s="1931"/>
      <c r="C528" s="1931"/>
      <c r="D528" s="1931"/>
      <c r="E528" s="1931"/>
      <c r="F528" s="1931"/>
      <c r="G528" s="1931"/>
      <c r="H528" s="1931"/>
      <c r="I528" s="1931"/>
      <c r="J528" s="1931"/>
      <c r="K528" s="1931"/>
      <c r="L528" s="1931"/>
      <c r="M528" s="1931"/>
      <c r="N528" s="1931"/>
    </row>
    <row r="529" spans="1:16" ht="18" customHeight="1">
      <c r="A529" s="1891" t="s">
        <v>1006</v>
      </c>
      <c r="B529" s="1887"/>
      <c r="C529" s="1891" t="s">
        <v>1007</v>
      </c>
      <c r="D529" s="1886"/>
      <c r="E529" s="1887"/>
      <c r="F529" s="1886" t="s">
        <v>1008</v>
      </c>
      <c r="G529" s="1887"/>
      <c r="H529" s="1886" t="s">
        <v>1009</v>
      </c>
      <c r="I529" s="1887"/>
      <c r="J529" s="1886" t="s">
        <v>1010</v>
      </c>
      <c r="K529" s="1887"/>
      <c r="L529" s="1886" t="s">
        <v>1011</v>
      </c>
      <c r="M529" s="1887"/>
      <c r="N529" s="1598" t="s">
        <v>1012</v>
      </c>
      <c r="O529" s="1602"/>
      <c r="P529" s="1599"/>
    </row>
    <row r="530" spans="1:16" ht="18.95" customHeight="1">
      <c r="A530" s="1892" t="s">
        <v>1013</v>
      </c>
      <c r="B530" s="1893"/>
      <c r="C530" s="1918">
        <v>0</v>
      </c>
      <c r="D530" s="1902"/>
      <c r="E530" s="1903"/>
      <c r="F530" s="1902">
        <v>0</v>
      </c>
      <c r="G530" s="1903"/>
      <c r="H530" s="1902">
        <v>0</v>
      </c>
      <c r="I530" s="1903"/>
      <c r="J530" s="1902">
        <v>0</v>
      </c>
      <c r="K530" s="1903"/>
      <c r="L530" s="1902">
        <v>0</v>
      </c>
      <c r="M530" s="1903"/>
      <c r="N530" s="1603">
        <v>0</v>
      </c>
    </row>
    <row r="531" spans="1:16" ht="18.95" customHeight="1">
      <c r="A531" s="1904" t="s">
        <v>1014</v>
      </c>
      <c r="B531" s="1905"/>
      <c r="C531" s="1888">
        <v>0</v>
      </c>
      <c r="D531" s="1889"/>
      <c r="E531" s="1890"/>
      <c r="F531" s="1894">
        <v>0</v>
      </c>
      <c r="G531" s="1895"/>
      <c r="H531" s="1894">
        <v>0</v>
      </c>
      <c r="I531" s="1895"/>
      <c r="J531" s="1894">
        <v>0</v>
      </c>
      <c r="K531" s="1895"/>
      <c r="L531" s="1894">
        <v>0</v>
      </c>
      <c r="M531" s="1895"/>
      <c r="N531" s="1605">
        <v>0</v>
      </c>
    </row>
    <row r="532" spans="1:16" ht="18.95" customHeight="1">
      <c r="A532" s="1892" t="s">
        <v>1015</v>
      </c>
      <c r="B532" s="1893"/>
      <c r="C532" s="1918">
        <v>0</v>
      </c>
      <c r="D532" s="1902"/>
      <c r="E532" s="1903"/>
      <c r="F532" s="1902">
        <v>0</v>
      </c>
      <c r="G532" s="1903"/>
      <c r="H532" s="1902">
        <v>0</v>
      </c>
      <c r="I532" s="1903"/>
      <c r="J532" s="1902">
        <v>0</v>
      </c>
      <c r="K532" s="1903"/>
      <c r="L532" s="1902">
        <v>0</v>
      </c>
      <c r="M532" s="1903"/>
      <c r="N532" s="1603">
        <v>0</v>
      </c>
    </row>
    <row r="533" spans="1:16" ht="18.95" customHeight="1">
      <c r="A533" s="1904" t="s">
        <v>1016</v>
      </c>
      <c r="B533" s="1905"/>
      <c r="C533" s="1888">
        <v>0</v>
      </c>
      <c r="D533" s="1889"/>
      <c r="E533" s="1890"/>
      <c r="F533" s="1894">
        <v>0</v>
      </c>
      <c r="G533" s="1895"/>
      <c r="H533" s="1894">
        <v>0</v>
      </c>
      <c r="I533" s="1895"/>
      <c r="J533" s="1894">
        <v>0</v>
      </c>
      <c r="K533" s="1895"/>
      <c r="L533" s="1894">
        <v>0</v>
      </c>
      <c r="M533" s="1895"/>
      <c r="N533" s="1605">
        <v>0</v>
      </c>
    </row>
    <row r="534" spans="1:16" ht="20.100000000000001" customHeight="1">
      <c r="A534" s="1930" t="s">
        <v>1017</v>
      </c>
      <c r="B534" s="1931"/>
      <c r="C534" s="1931"/>
      <c r="D534" s="1931"/>
      <c r="E534" s="1931"/>
      <c r="F534" s="1931"/>
      <c r="G534" s="1931"/>
      <c r="H534" s="1931"/>
      <c r="I534" s="1931"/>
      <c r="J534" s="1931"/>
      <c r="K534" s="1931"/>
      <c r="L534" s="1931"/>
      <c r="M534" s="1931"/>
      <c r="N534" s="1931"/>
    </row>
    <row r="535" spans="1:16" ht="14.1" customHeight="1">
      <c r="A535" s="1597">
        <v>0</v>
      </c>
      <c r="B535" s="1896" t="s">
        <v>842</v>
      </c>
      <c r="C535" s="1897"/>
      <c r="D535" s="1596">
        <v>1</v>
      </c>
      <c r="E535" s="1896" t="s">
        <v>1018</v>
      </c>
      <c r="F535" s="1897"/>
      <c r="G535" s="1595">
        <v>2</v>
      </c>
      <c r="H535" s="1896" t="s">
        <v>1019</v>
      </c>
      <c r="I535" s="1897"/>
      <c r="J535" s="1594">
        <v>3</v>
      </c>
      <c r="K535" s="1896" t="s">
        <v>1020</v>
      </c>
      <c r="L535" s="1897"/>
      <c r="M535" s="1593">
        <v>4</v>
      </c>
      <c r="N535" s="1592" t="s">
        <v>1021</v>
      </c>
    </row>
    <row r="536" spans="1:16" ht="15.95" customHeight="1">
      <c r="A536" s="1900" t="s">
        <v>1022</v>
      </c>
      <c r="B536" s="1901"/>
      <c r="C536" s="1901"/>
      <c r="D536" s="1901"/>
      <c r="E536" s="1901"/>
      <c r="F536" s="1901"/>
      <c r="G536" s="1901"/>
      <c r="H536" s="1901"/>
      <c r="I536" s="1901"/>
      <c r="J536" s="1901"/>
      <c r="K536" s="1901"/>
      <c r="L536" s="1901"/>
      <c r="M536" s="1901"/>
      <c r="N536" s="1901"/>
    </row>
    <row r="537" spans="1:16" ht="17.100000000000001" customHeight="1">
      <c r="A537" s="1909" t="s">
        <v>1023</v>
      </c>
      <c r="B537" s="1899"/>
      <c r="C537" s="1899"/>
      <c r="D537" s="1899"/>
      <c r="E537" s="1885"/>
      <c r="F537" s="1884">
        <f>'2026 Matrix'!L22</f>
        <v>0</v>
      </c>
      <c r="G537" s="1885"/>
      <c r="H537" s="1909" t="s">
        <v>1024</v>
      </c>
      <c r="I537" s="1899"/>
      <c r="J537" s="1899"/>
      <c r="K537" s="1899"/>
      <c r="L537" s="1885"/>
      <c r="M537" s="1884">
        <f>'2026 Matrix'!P22</f>
        <v>0</v>
      </c>
      <c r="N537" s="1885"/>
    </row>
    <row r="538" spans="1:16" ht="17.100000000000001" customHeight="1">
      <c r="A538" s="1909" t="s">
        <v>856</v>
      </c>
      <c r="B538" s="1899"/>
      <c r="C538" s="1899"/>
      <c r="D538" s="1899"/>
      <c r="E538" s="1885"/>
      <c r="F538" s="1913">
        <f>'2026 Matrix'!K22</f>
        <v>3</v>
      </c>
      <c r="G538" s="1885"/>
      <c r="H538" s="1909" t="s">
        <v>205</v>
      </c>
      <c r="I538" s="1899"/>
      <c r="J538" s="1899"/>
      <c r="K538" s="1899"/>
      <c r="L538" s="1885"/>
      <c r="M538" s="1884">
        <f>'2026 Matrix'!M22</f>
        <v>0</v>
      </c>
      <c r="N538" s="1885"/>
    </row>
    <row r="539" spans="1:16" ht="17.100000000000001" customHeight="1">
      <c r="A539" s="1909" t="s">
        <v>862</v>
      </c>
      <c r="B539" s="1899"/>
      <c r="C539" s="1899"/>
      <c r="D539" s="1899"/>
      <c r="E539" s="1885"/>
      <c r="F539" s="1884">
        <f>'2026 Matrix'!Q22</f>
        <v>0</v>
      </c>
      <c r="G539" s="1885"/>
      <c r="H539" s="1909" t="s">
        <v>864</v>
      </c>
      <c r="I539" s="1899"/>
      <c r="J539" s="1899"/>
      <c r="K539" s="1899"/>
      <c r="L539" s="1885"/>
      <c r="M539" s="1917">
        <f>'2026 Matrix'!T22</f>
        <v>2</v>
      </c>
      <c r="N539" s="1885"/>
    </row>
    <row r="540" spans="1:16" ht="15.95" customHeight="1">
      <c r="A540" s="1900" t="s">
        <v>1025</v>
      </c>
      <c r="B540" s="1901"/>
      <c r="C540" s="1901"/>
      <c r="D540" s="1901"/>
      <c r="E540" s="1901"/>
      <c r="F540" s="1901"/>
      <c r="G540" s="1901"/>
      <c r="H540" s="1901"/>
      <c r="I540" s="1901"/>
      <c r="J540" s="1901"/>
      <c r="K540" s="1901"/>
      <c r="L540" s="1901"/>
      <c r="M540" s="1901"/>
      <c r="N540" s="1901"/>
    </row>
    <row r="541" spans="1:16" ht="17.100000000000001" customHeight="1">
      <c r="A541" s="1909" t="s">
        <v>855</v>
      </c>
      <c r="B541" s="1899"/>
      <c r="C541" s="1899"/>
      <c r="D541" s="1899"/>
      <c r="E541" s="1885"/>
      <c r="F541" s="1924">
        <f>'2026 Matrix'!H22</f>
        <v>3</v>
      </c>
      <c r="G541" s="1885"/>
      <c r="H541" s="1909" t="s">
        <v>331</v>
      </c>
      <c r="I541" s="1899"/>
      <c r="J541" s="1899"/>
      <c r="K541" s="1899"/>
      <c r="L541" s="1885"/>
      <c r="M541" s="1924">
        <f>'2026 Matrix'!J22</f>
        <v>3</v>
      </c>
      <c r="N541" s="1885"/>
    </row>
    <row r="542" spans="1:16" ht="17.100000000000001" customHeight="1">
      <c r="A542" s="1909" t="s">
        <v>859</v>
      </c>
      <c r="B542" s="1899"/>
      <c r="C542" s="1899"/>
      <c r="D542" s="1899"/>
      <c r="E542" s="1885"/>
      <c r="F542" s="1884">
        <f>'2026 Matrix'!N22</f>
        <v>0</v>
      </c>
      <c r="G542" s="1885"/>
      <c r="H542" s="1909" t="s">
        <v>343</v>
      </c>
      <c r="I542" s="1899"/>
      <c r="J542" s="1899"/>
      <c r="K542" s="1899"/>
      <c r="L542" s="1885"/>
      <c r="M542" s="1884">
        <f>'2026 Matrix'!AB22</f>
        <v>0</v>
      </c>
      <c r="N542" s="1885"/>
    </row>
    <row r="543" spans="1:16" ht="17.100000000000001" customHeight="1">
      <c r="A543" s="1909" t="s">
        <v>326</v>
      </c>
      <c r="B543" s="1899"/>
      <c r="C543" s="1899"/>
      <c r="D543" s="1899"/>
      <c r="E543" s="1885"/>
      <c r="F543" s="1924">
        <f>'2026 Matrix'!I22</f>
        <v>3</v>
      </c>
      <c r="G543" s="1885"/>
      <c r="H543" s="1909" t="s">
        <v>860</v>
      </c>
      <c r="I543" s="1899"/>
      <c r="J543" s="1899"/>
      <c r="K543" s="1899"/>
      <c r="L543" s="1885"/>
      <c r="M543" s="1884">
        <f>'2026 Matrix'!O22</f>
        <v>3</v>
      </c>
      <c r="N543" s="1885"/>
    </row>
    <row r="544" spans="1:16" ht="17.100000000000001" customHeight="1">
      <c r="A544" s="1909" t="s">
        <v>355</v>
      </c>
      <c r="B544" s="1899"/>
      <c r="C544" s="1899"/>
      <c r="D544" s="1899"/>
      <c r="E544" s="1885"/>
      <c r="F544" s="1919">
        <f>'2026 Matrix'!R22</f>
        <v>4</v>
      </c>
      <c r="G544" s="1885"/>
      <c r="H544" s="1934"/>
      <c r="I544" s="1901"/>
      <c r="J544" s="1901"/>
      <c r="K544" s="1901"/>
      <c r="L544" s="1901"/>
      <c r="M544" s="1901"/>
      <c r="N544" s="1901"/>
    </row>
    <row r="545" spans="1:14" ht="15.95" customHeight="1">
      <c r="A545" s="1900" t="s">
        <v>1026</v>
      </c>
      <c r="B545" s="1901"/>
      <c r="C545" s="1901"/>
      <c r="D545" s="1901"/>
      <c r="E545" s="1901"/>
      <c r="F545" s="1901"/>
      <c r="G545" s="1901"/>
      <c r="H545" s="1901"/>
      <c r="I545" s="1901"/>
      <c r="J545" s="1901"/>
      <c r="K545" s="1901"/>
      <c r="L545" s="1901"/>
      <c r="M545" s="1901"/>
      <c r="N545" s="1901"/>
    </row>
    <row r="546" spans="1:14" ht="17.100000000000001" customHeight="1">
      <c r="A546" s="1909" t="s">
        <v>869</v>
      </c>
      <c r="B546" s="1899"/>
      <c r="C546" s="1899"/>
      <c r="D546" s="1899"/>
      <c r="E546" s="1885"/>
      <c r="F546" s="1913">
        <f>'2026 Matrix'!Z22</f>
        <v>3</v>
      </c>
      <c r="G546" s="1885"/>
      <c r="H546" s="1909" t="s">
        <v>863</v>
      </c>
      <c r="I546" s="1899"/>
      <c r="J546" s="1899"/>
      <c r="K546" s="1899"/>
      <c r="L546" s="1885"/>
      <c r="M546" s="1913">
        <f>'2026 Matrix'!S22</f>
        <v>3</v>
      </c>
      <c r="N546" s="1885"/>
    </row>
    <row r="547" spans="1:14" ht="17.100000000000001" customHeight="1">
      <c r="A547" s="1909" t="s">
        <v>865</v>
      </c>
      <c r="B547" s="1899"/>
      <c r="C547" s="1899"/>
      <c r="D547" s="1899"/>
      <c r="E547" s="1885"/>
      <c r="F547" s="1917">
        <f>'2026 Matrix'!U22</f>
        <v>2</v>
      </c>
      <c r="G547" s="1885"/>
      <c r="H547" s="1909" t="s">
        <v>870</v>
      </c>
      <c r="I547" s="1899"/>
      <c r="J547" s="1899"/>
      <c r="K547" s="1899"/>
      <c r="L547" s="1885"/>
      <c r="M547" s="1913">
        <f>'2026 Matrix'!AA22</f>
        <v>3</v>
      </c>
      <c r="N547" s="1885"/>
    </row>
    <row r="548" spans="1:14" ht="17.100000000000001" customHeight="1">
      <c r="A548" s="1909" t="s">
        <v>867</v>
      </c>
      <c r="B548" s="1899"/>
      <c r="C548" s="1899"/>
      <c r="D548" s="1899"/>
      <c r="E548" s="1885"/>
      <c r="F548" s="1884">
        <f>'2026 Matrix'!X22</f>
        <v>0</v>
      </c>
      <c r="G548" s="1885"/>
      <c r="H548" s="1909" t="s">
        <v>868</v>
      </c>
      <c r="I548" s="1899"/>
      <c r="J548" s="1899"/>
      <c r="K548" s="1899"/>
      <c r="L548" s="1885"/>
      <c r="M548" s="1884">
        <f>'2026 Matrix'!Y22</f>
        <v>0</v>
      </c>
      <c r="N548" s="1885"/>
    </row>
    <row r="549" spans="1:14" ht="15.95" customHeight="1">
      <c r="A549" s="1900" t="s">
        <v>1027</v>
      </c>
      <c r="B549" s="1901"/>
      <c r="C549" s="1901"/>
      <c r="D549" s="1901"/>
      <c r="E549" s="1901"/>
      <c r="F549" s="1901"/>
      <c r="G549" s="1901"/>
      <c r="H549" s="1901"/>
      <c r="I549" s="1901"/>
      <c r="J549" s="1901"/>
      <c r="K549" s="1901"/>
      <c r="L549" s="1901"/>
      <c r="M549" s="1901"/>
      <c r="N549" s="1901"/>
    </row>
    <row r="550" spans="1:14" ht="17.100000000000001" customHeight="1">
      <c r="A550" s="1909" t="s">
        <v>872</v>
      </c>
      <c r="B550" s="1899"/>
      <c r="C550" s="1899"/>
      <c r="D550" s="1899"/>
      <c r="E550" s="1885"/>
      <c r="F550" s="1913">
        <f>'2026 Matrix'!AD22</f>
        <v>3</v>
      </c>
      <c r="G550" s="1885"/>
      <c r="H550" s="1909" t="s">
        <v>874</v>
      </c>
      <c r="I550" s="1899"/>
      <c r="J550" s="1899"/>
      <c r="K550" s="1899"/>
      <c r="L550" s="1885"/>
      <c r="M550" s="1913">
        <f>'2026 Matrix'!AF22</f>
        <v>3</v>
      </c>
      <c r="N550" s="1885"/>
    </row>
    <row r="551" spans="1:14" ht="17.100000000000001" customHeight="1">
      <c r="A551" s="1909" t="s">
        <v>873</v>
      </c>
      <c r="B551" s="1899"/>
      <c r="C551" s="1899"/>
      <c r="D551" s="1899"/>
      <c r="E551" s="1885"/>
      <c r="F551" s="1913">
        <f>'2026 Matrix'!AE22</f>
        <v>3</v>
      </c>
      <c r="G551" s="1885"/>
      <c r="H551" s="1909" t="s">
        <v>358</v>
      </c>
      <c r="I551" s="1899"/>
      <c r="J551" s="1899"/>
      <c r="K551" s="1899"/>
      <c r="L551" s="1885"/>
      <c r="M551" s="1919">
        <f>'2026 Matrix'!AH22</f>
        <v>4</v>
      </c>
      <c r="N551" s="1885"/>
    </row>
    <row r="552" spans="1:14" ht="17.100000000000001" customHeight="1">
      <c r="A552" s="1909" t="s">
        <v>203</v>
      </c>
      <c r="B552" s="1899"/>
      <c r="C552" s="1899"/>
      <c r="D552" s="1899"/>
      <c r="E552" s="1885"/>
      <c r="F552" s="1884">
        <f>'2026 Matrix'!W22</f>
        <v>0</v>
      </c>
      <c r="G552" s="1885"/>
      <c r="H552" s="1909" t="s">
        <v>871</v>
      </c>
      <c r="I552" s="1899"/>
      <c r="J552" s="1899"/>
      <c r="K552" s="1899"/>
      <c r="L552" s="1885"/>
      <c r="M552" s="1884">
        <f>'2026 Matrix'!AC22</f>
        <v>0</v>
      </c>
      <c r="N552" s="1885"/>
    </row>
    <row r="553" spans="1:14" ht="17.100000000000001" customHeight="1">
      <c r="A553" s="1909" t="s">
        <v>875</v>
      </c>
      <c r="B553" s="1899"/>
      <c r="C553" s="1899"/>
      <c r="D553" s="1899"/>
      <c r="E553" s="1885"/>
      <c r="F553" s="1917">
        <f>'2026 Matrix'!AG22</f>
        <v>2</v>
      </c>
      <c r="G553" s="1885"/>
      <c r="H553" s="1909" t="s">
        <v>866</v>
      </c>
      <c r="I553" s="1899"/>
      <c r="J553" s="1899"/>
      <c r="K553" s="1899"/>
      <c r="L553" s="1885"/>
      <c r="M553" s="1884">
        <f>'2026 Matrix'!V22</f>
        <v>0</v>
      </c>
      <c r="N553" s="1885"/>
    </row>
    <row r="554" spans="1:14" ht="20.100000000000001" customHeight="1">
      <c r="A554" s="1933" t="s">
        <v>1028</v>
      </c>
      <c r="B554" s="1901"/>
      <c r="C554" s="1901"/>
      <c r="D554" s="1901"/>
      <c r="E554" s="1901"/>
      <c r="F554" s="1901"/>
      <c r="G554" s="1901"/>
      <c r="H554" s="1901"/>
      <c r="I554" s="1901"/>
      <c r="J554" s="1901"/>
      <c r="K554" s="1901"/>
      <c r="L554" s="1901"/>
      <c r="M554" s="1901"/>
      <c r="N554" s="1901"/>
    </row>
    <row r="555" spans="1:14" ht="15.95" customHeight="1">
      <c r="A555" s="1898" t="s">
        <v>1029</v>
      </c>
      <c r="B555" s="1899"/>
      <c r="C555" s="1899"/>
      <c r="D555" s="1899"/>
      <c r="E555" s="1899"/>
      <c r="F555" s="1899"/>
      <c r="G555" s="1899"/>
      <c r="H555" s="1899"/>
      <c r="I555" s="1899"/>
      <c r="J555" s="1899"/>
      <c r="K555" s="1899"/>
      <c r="L555" s="1899"/>
      <c r="M555" s="1899"/>
      <c r="N555" s="1885"/>
    </row>
    <row r="556" spans="1:14" ht="20.100000000000001" customHeight="1">
      <c r="A556" s="1914"/>
      <c r="B556" s="1899"/>
      <c r="C556" s="1899"/>
      <c r="D556" s="1899"/>
      <c r="E556" s="1899"/>
      <c r="F556" s="1899"/>
      <c r="G556" s="1899"/>
      <c r="H556" s="1899"/>
      <c r="I556" s="1899"/>
      <c r="J556" s="1899"/>
      <c r="K556" s="1899"/>
      <c r="L556" s="1899"/>
      <c r="M556" s="1899"/>
      <c r="N556" s="1885"/>
    </row>
    <row r="557" spans="1:14" ht="20.100000000000001" customHeight="1">
      <c r="A557" s="1914"/>
      <c r="B557" s="1899"/>
      <c r="C557" s="1899"/>
      <c r="D557" s="1899"/>
      <c r="E557" s="1899"/>
      <c r="F557" s="1899"/>
      <c r="G557" s="1899"/>
      <c r="H557" s="1899"/>
      <c r="I557" s="1899"/>
      <c r="J557" s="1899"/>
      <c r="K557" s="1899"/>
      <c r="L557" s="1899"/>
      <c r="M557" s="1899"/>
      <c r="N557" s="1885"/>
    </row>
    <row r="558" spans="1:14" ht="20.100000000000001" customHeight="1">
      <c r="A558" s="1914"/>
      <c r="B558" s="1899"/>
      <c r="C558" s="1899"/>
      <c r="D558" s="1899"/>
      <c r="E558" s="1899"/>
      <c r="F558" s="1899"/>
      <c r="G558" s="1899"/>
      <c r="H558" s="1899"/>
      <c r="I558" s="1899"/>
      <c r="J558" s="1899"/>
      <c r="K558" s="1899"/>
      <c r="L558" s="1899"/>
      <c r="M558" s="1899"/>
      <c r="N558" s="1885"/>
    </row>
    <row r="559" spans="1:14" ht="15.95" customHeight="1">
      <c r="A559" s="1910" t="s">
        <v>1030</v>
      </c>
      <c r="B559" s="1899"/>
      <c r="C559" s="1899"/>
      <c r="D559" s="1899"/>
      <c r="E559" s="1899"/>
      <c r="F559" s="1899"/>
      <c r="G559" s="1899"/>
      <c r="H559" s="1899"/>
      <c r="I559" s="1899"/>
      <c r="J559" s="1899"/>
      <c r="K559" s="1899"/>
      <c r="L559" s="1899"/>
      <c r="M559" s="1899"/>
      <c r="N559" s="1885"/>
    </row>
    <row r="560" spans="1:14" ht="21.95" customHeight="1">
      <c r="A560" s="1914"/>
      <c r="B560" s="1899"/>
      <c r="C560" s="1899"/>
      <c r="D560" s="1899"/>
      <c r="E560" s="1899"/>
      <c r="F560" s="1899"/>
      <c r="G560" s="1899"/>
      <c r="H560" s="1899"/>
      <c r="I560" s="1899"/>
      <c r="J560" s="1899"/>
      <c r="K560" s="1899"/>
      <c r="L560" s="1899"/>
      <c r="M560" s="1899"/>
      <c r="N560" s="1885"/>
    </row>
    <row r="561" spans="1:14" ht="21.95" customHeight="1">
      <c r="A561" s="1914"/>
      <c r="B561" s="1899"/>
      <c r="C561" s="1899"/>
      <c r="D561" s="1899"/>
      <c r="E561" s="1899"/>
      <c r="F561" s="1899"/>
      <c r="G561" s="1899"/>
      <c r="H561" s="1899"/>
      <c r="I561" s="1899"/>
      <c r="J561" s="1899"/>
      <c r="K561" s="1899"/>
      <c r="L561" s="1899"/>
      <c r="M561" s="1899"/>
      <c r="N561" s="1885"/>
    </row>
    <row r="562" spans="1:14" ht="21.95" customHeight="1">
      <c r="A562" s="1914"/>
      <c r="B562" s="1899"/>
      <c r="C562" s="1899"/>
      <c r="D562" s="1899"/>
      <c r="E562" s="1899"/>
      <c r="F562" s="1899"/>
      <c r="G562" s="1899"/>
      <c r="H562" s="1899"/>
      <c r="I562" s="1899"/>
      <c r="J562" s="1899"/>
      <c r="K562" s="1899"/>
      <c r="L562" s="1899"/>
      <c r="M562" s="1899"/>
      <c r="N562" s="1885"/>
    </row>
    <row r="563" spans="1:14" ht="21.95" customHeight="1">
      <c r="A563" s="1932" t="s">
        <v>1031</v>
      </c>
      <c r="B563" s="1901"/>
      <c r="C563" s="1901"/>
      <c r="D563" s="1901"/>
      <c r="E563" s="1901"/>
      <c r="F563" s="1901"/>
      <c r="G563" s="1901"/>
      <c r="H563" s="1932" t="s">
        <v>1032</v>
      </c>
      <c r="I563" s="1901"/>
      <c r="J563" s="1901"/>
      <c r="K563" s="1901"/>
      <c r="L563" s="1901"/>
      <c r="M563" s="1901"/>
      <c r="N563" s="1901"/>
    </row>
    <row r="573" spans="1:14" ht="38.1" customHeight="1">
      <c r="A573" s="1927" t="s">
        <v>993</v>
      </c>
      <c r="B573" s="1928"/>
      <c r="C573" s="1928"/>
      <c r="D573" s="1928"/>
      <c r="E573" s="1928"/>
      <c r="F573" s="1928"/>
      <c r="G573" s="1928"/>
      <c r="H573" s="1928"/>
      <c r="I573" s="1928"/>
      <c r="J573" s="1928"/>
      <c r="K573" s="1928"/>
      <c r="L573" s="1928"/>
      <c r="M573" s="1928"/>
      <c r="N573" s="1929"/>
    </row>
    <row r="574" spans="1:14" ht="15.95" customHeight="1">
      <c r="A574" s="1921" t="s">
        <v>994</v>
      </c>
      <c r="B574" s="1901"/>
      <c r="C574" s="1901"/>
      <c r="D574" s="1901"/>
      <c r="E574" s="1901"/>
      <c r="F574" s="1901"/>
      <c r="G574" s="1901"/>
      <c r="H574" s="1901"/>
      <c r="I574" s="1901"/>
      <c r="J574" s="1901"/>
      <c r="K574" s="1901"/>
      <c r="L574" s="1901"/>
      <c r="M574" s="1901"/>
      <c r="N574" s="1901"/>
    </row>
    <row r="575" spans="1:14" ht="18" customHeight="1">
      <c r="A575" s="1906" t="s">
        <v>995</v>
      </c>
      <c r="B575" s="1899"/>
      <c r="C575" s="1899"/>
      <c r="D575" s="1885"/>
      <c r="E575" s="1906" t="s">
        <v>996</v>
      </c>
      <c r="F575" s="1899"/>
      <c r="G575" s="1885"/>
      <c r="H575" s="1906" t="s">
        <v>997</v>
      </c>
      <c r="I575" s="1899"/>
      <c r="J575" s="1885"/>
      <c r="K575" s="1906" t="s">
        <v>998</v>
      </c>
      <c r="L575" s="1885"/>
      <c r="M575" s="1906" t="s">
        <v>999</v>
      </c>
      <c r="N575" s="1885"/>
    </row>
    <row r="576" spans="1:14" ht="21.95" customHeight="1">
      <c r="A576" s="1923" t="str">
        <f>'2026 Matrix'!B24&amp;" "&amp;'2026 Matrix'!A24</f>
        <v>Laura Gonzalez Bustamante</v>
      </c>
      <c r="B576" s="1899"/>
      <c r="C576" s="1899"/>
      <c r="D576" s="1885"/>
      <c r="E576" s="1923" t="str">
        <f>'2026 Matrix'!E24</f>
        <v>Candiss</v>
      </c>
      <c r="F576" s="1899"/>
      <c r="G576" s="1885"/>
      <c r="H576" s="1922">
        <f>'2026 Matrix'!C24</f>
        <v>45176</v>
      </c>
      <c r="I576" s="1899"/>
      <c r="J576" s="1885"/>
      <c r="K576" s="1923" t="str">
        <f>'2026 Matrix'!D24</f>
        <v>D4MT</v>
      </c>
      <c r="L576" s="1885"/>
      <c r="M576" s="1923"/>
      <c r="N576" s="1885"/>
    </row>
    <row r="577" spans="1:16" ht="15.95" customHeight="1">
      <c r="A577" s="1911" t="s">
        <v>1000</v>
      </c>
      <c r="B577" s="1899"/>
      <c r="C577" s="1885"/>
      <c r="E577" s="1912" t="s">
        <v>1001</v>
      </c>
      <c r="F577" s="1899"/>
      <c r="G577" s="1885"/>
      <c r="I577" s="1915" t="s">
        <v>1002</v>
      </c>
      <c r="J577" s="1899"/>
      <c r="K577" s="1885"/>
      <c r="M577" s="1908" t="s">
        <v>1003</v>
      </c>
      <c r="N577" s="1885"/>
    </row>
    <row r="578" spans="1:16" ht="33.950000000000003" customHeight="1">
      <c r="A578" s="1925" t="str">
        <f>'2026 Matrix'!AI24&amp;" / 108"</f>
        <v>41 / 108</v>
      </c>
      <c r="B578" s="1899"/>
      <c r="C578" s="1885"/>
      <c r="E578" s="1907" t="str">
        <f>'2026 Matrix'!AJ24&amp;" / 27"</f>
        <v>15 / 27</v>
      </c>
      <c r="F578" s="1899"/>
      <c r="G578" s="1885"/>
      <c r="I578" s="1926">
        <f>'2026 Matrix'!AK24</f>
        <v>3</v>
      </c>
      <c r="J578" s="1899"/>
      <c r="K578" s="1885"/>
      <c r="M578" s="1916">
        <f>'2026 Matrix'!AL24</f>
        <v>3</v>
      </c>
      <c r="N578" s="1885"/>
    </row>
    <row r="579" spans="1:16" ht="14.1" customHeight="1">
      <c r="A579" s="1920" t="s">
        <v>1004</v>
      </c>
      <c r="B579" s="1901"/>
      <c r="C579" s="1901"/>
      <c r="D579" s="1901"/>
      <c r="E579" s="1901"/>
      <c r="F579" s="1901"/>
      <c r="G579" s="1901"/>
      <c r="H579" s="1901"/>
      <c r="I579" s="1901"/>
      <c r="J579" s="1901"/>
      <c r="K579" s="1901"/>
      <c r="L579" s="1901"/>
      <c r="M579" s="1901"/>
      <c r="N579" s="1901"/>
    </row>
    <row r="580" spans="1:16" ht="20.100000000000001" customHeight="1">
      <c r="A580" s="1930" t="s">
        <v>1005</v>
      </c>
      <c r="B580" s="1931"/>
      <c r="C580" s="1931"/>
      <c r="D580" s="1931"/>
      <c r="E580" s="1931"/>
      <c r="F580" s="1931"/>
      <c r="G580" s="1931"/>
      <c r="H580" s="1931"/>
      <c r="I580" s="1931"/>
      <c r="J580" s="1931"/>
      <c r="K580" s="1931"/>
      <c r="L580" s="1931"/>
      <c r="M580" s="1931"/>
      <c r="N580" s="1931"/>
    </row>
    <row r="581" spans="1:16" ht="18" customHeight="1">
      <c r="A581" s="1891" t="s">
        <v>1006</v>
      </c>
      <c r="B581" s="1887"/>
      <c r="C581" s="1891" t="s">
        <v>1007</v>
      </c>
      <c r="D581" s="1886"/>
      <c r="E581" s="1887"/>
      <c r="F581" s="1886" t="s">
        <v>1008</v>
      </c>
      <c r="G581" s="1887"/>
      <c r="H581" s="1886" t="s">
        <v>1009</v>
      </c>
      <c r="I581" s="1887"/>
      <c r="J581" s="1886" t="s">
        <v>1010</v>
      </c>
      <c r="K581" s="1887"/>
      <c r="L581" s="1886" t="s">
        <v>1011</v>
      </c>
      <c r="M581" s="1887"/>
      <c r="N581" s="1598" t="s">
        <v>1012</v>
      </c>
      <c r="O581" s="1602"/>
      <c r="P581" s="1599"/>
    </row>
    <row r="582" spans="1:16" ht="18.95" customHeight="1">
      <c r="A582" s="1892" t="s">
        <v>1013</v>
      </c>
      <c r="B582" s="1893"/>
      <c r="C582" s="1918">
        <v>0</v>
      </c>
      <c r="D582" s="1902"/>
      <c r="E582" s="1903"/>
      <c r="F582" s="1902">
        <v>0</v>
      </c>
      <c r="G582" s="1903"/>
      <c r="H582" s="1902">
        <v>0</v>
      </c>
      <c r="I582" s="1903"/>
      <c r="J582" s="1902">
        <v>0</v>
      </c>
      <c r="K582" s="1903"/>
      <c r="L582" s="1902">
        <v>0</v>
      </c>
      <c r="M582" s="1903"/>
      <c r="N582" s="1603">
        <v>0</v>
      </c>
    </row>
    <row r="583" spans="1:16" ht="18.95" customHeight="1">
      <c r="A583" s="1904" t="s">
        <v>1014</v>
      </c>
      <c r="B583" s="1905"/>
      <c r="C583" s="1888">
        <v>0</v>
      </c>
      <c r="D583" s="1889"/>
      <c r="E583" s="1890"/>
      <c r="F583" s="1894">
        <v>0</v>
      </c>
      <c r="G583" s="1895"/>
      <c r="H583" s="1894">
        <v>0</v>
      </c>
      <c r="I583" s="1895"/>
      <c r="J583" s="1894">
        <v>0</v>
      </c>
      <c r="K583" s="1895"/>
      <c r="L583" s="1894">
        <v>0</v>
      </c>
      <c r="M583" s="1895"/>
      <c r="N583" s="1605">
        <v>0</v>
      </c>
    </row>
    <row r="584" spans="1:16" ht="18.95" customHeight="1">
      <c r="A584" s="1892" t="s">
        <v>1015</v>
      </c>
      <c r="B584" s="1893"/>
      <c r="C584" s="1918">
        <v>0</v>
      </c>
      <c r="D584" s="1902"/>
      <c r="E584" s="1903"/>
      <c r="F584" s="1902">
        <v>0</v>
      </c>
      <c r="G584" s="1903"/>
      <c r="H584" s="1902">
        <v>0</v>
      </c>
      <c r="I584" s="1903"/>
      <c r="J584" s="1902">
        <v>0</v>
      </c>
      <c r="K584" s="1903"/>
      <c r="L584" s="1902">
        <v>0</v>
      </c>
      <c r="M584" s="1903"/>
      <c r="N584" s="1603">
        <v>0</v>
      </c>
    </row>
    <row r="585" spans="1:16" ht="18.95" customHeight="1">
      <c r="A585" s="1904" t="s">
        <v>1016</v>
      </c>
      <c r="B585" s="1905"/>
      <c r="C585" s="1888">
        <v>0</v>
      </c>
      <c r="D585" s="1889"/>
      <c r="E585" s="1890"/>
      <c r="F585" s="1894">
        <v>0</v>
      </c>
      <c r="G585" s="1895"/>
      <c r="H585" s="1894">
        <v>0</v>
      </c>
      <c r="I585" s="1895"/>
      <c r="J585" s="1894">
        <v>0</v>
      </c>
      <c r="K585" s="1895"/>
      <c r="L585" s="1894">
        <v>0</v>
      </c>
      <c r="M585" s="1895"/>
      <c r="N585" s="1605">
        <v>0</v>
      </c>
    </row>
    <row r="586" spans="1:16" ht="20.100000000000001" customHeight="1">
      <c r="A586" s="1930" t="s">
        <v>1017</v>
      </c>
      <c r="B586" s="1931"/>
      <c r="C586" s="1931"/>
      <c r="D586" s="1931"/>
      <c r="E586" s="1931"/>
      <c r="F586" s="1931"/>
      <c r="G586" s="1931"/>
      <c r="H586" s="1931"/>
      <c r="I586" s="1931"/>
      <c r="J586" s="1931"/>
      <c r="K586" s="1931"/>
      <c r="L586" s="1931"/>
      <c r="M586" s="1931"/>
      <c r="N586" s="1931"/>
    </row>
    <row r="587" spans="1:16" ht="14.1" customHeight="1">
      <c r="A587" s="1597">
        <v>0</v>
      </c>
      <c r="B587" s="1896" t="s">
        <v>842</v>
      </c>
      <c r="C587" s="1897"/>
      <c r="D587" s="1596">
        <v>1</v>
      </c>
      <c r="E587" s="1896" t="s">
        <v>1018</v>
      </c>
      <c r="F587" s="1897"/>
      <c r="G587" s="1595">
        <v>2</v>
      </c>
      <c r="H587" s="1896" t="s">
        <v>1019</v>
      </c>
      <c r="I587" s="1897"/>
      <c r="J587" s="1594">
        <v>3</v>
      </c>
      <c r="K587" s="1896" t="s">
        <v>1020</v>
      </c>
      <c r="L587" s="1897"/>
      <c r="M587" s="1593">
        <v>4</v>
      </c>
      <c r="N587" s="1592" t="s">
        <v>1021</v>
      </c>
    </row>
    <row r="588" spans="1:16" ht="15.95" customHeight="1">
      <c r="A588" s="1900" t="s">
        <v>1022</v>
      </c>
      <c r="B588" s="1901"/>
      <c r="C588" s="1901"/>
      <c r="D588" s="1901"/>
      <c r="E588" s="1901"/>
      <c r="F588" s="1901"/>
      <c r="G588" s="1901"/>
      <c r="H588" s="1901"/>
      <c r="I588" s="1901"/>
      <c r="J588" s="1901"/>
      <c r="K588" s="1901"/>
      <c r="L588" s="1901"/>
      <c r="M588" s="1901"/>
      <c r="N588" s="1901"/>
    </row>
    <row r="589" spans="1:16" ht="17.100000000000001" customHeight="1">
      <c r="A589" s="1909" t="s">
        <v>1023</v>
      </c>
      <c r="B589" s="1899"/>
      <c r="C589" s="1899"/>
      <c r="D589" s="1899"/>
      <c r="E589" s="1885"/>
      <c r="F589" s="1913">
        <f>'2026 Matrix'!L24</f>
        <v>3</v>
      </c>
      <c r="G589" s="1885"/>
      <c r="H589" s="1909" t="s">
        <v>1024</v>
      </c>
      <c r="I589" s="1899"/>
      <c r="J589" s="1899"/>
      <c r="K589" s="1899"/>
      <c r="L589" s="1885"/>
      <c r="M589" s="1913">
        <f>'2026 Matrix'!P24</f>
        <v>3</v>
      </c>
      <c r="N589" s="1885"/>
    </row>
    <row r="590" spans="1:16" ht="17.100000000000001" customHeight="1">
      <c r="A590" s="1909" t="s">
        <v>856</v>
      </c>
      <c r="B590" s="1899"/>
      <c r="C590" s="1899"/>
      <c r="D590" s="1899"/>
      <c r="E590" s="1885"/>
      <c r="F590" s="1913">
        <f>'2026 Matrix'!K24</f>
        <v>3</v>
      </c>
      <c r="G590" s="1885"/>
      <c r="H590" s="1909" t="s">
        <v>205</v>
      </c>
      <c r="I590" s="1899"/>
      <c r="J590" s="1899"/>
      <c r="K590" s="1899"/>
      <c r="L590" s="1885"/>
      <c r="M590" s="1913">
        <f>'2026 Matrix'!M24</f>
        <v>3</v>
      </c>
      <c r="N590" s="1885"/>
    </row>
    <row r="591" spans="1:16" ht="17.100000000000001" customHeight="1">
      <c r="A591" s="1909" t="s">
        <v>862</v>
      </c>
      <c r="B591" s="1899"/>
      <c r="C591" s="1899"/>
      <c r="D591" s="1899"/>
      <c r="E591" s="1885"/>
      <c r="F591" s="1913">
        <f>'2026 Matrix'!Q24</f>
        <v>3</v>
      </c>
      <c r="G591" s="1885"/>
      <c r="H591" s="1909" t="s">
        <v>864</v>
      </c>
      <c r="I591" s="1899"/>
      <c r="J591" s="1899"/>
      <c r="K591" s="1899"/>
      <c r="L591" s="1885"/>
      <c r="M591" s="1913">
        <f>'2026 Matrix'!T24</f>
        <v>3</v>
      </c>
      <c r="N591" s="1885"/>
    </row>
    <row r="592" spans="1:16" ht="15.95" customHeight="1">
      <c r="A592" s="1900" t="s">
        <v>1025</v>
      </c>
      <c r="B592" s="1901"/>
      <c r="C592" s="1901"/>
      <c r="D592" s="1901"/>
      <c r="E592" s="1901"/>
      <c r="F592" s="1901"/>
      <c r="G592" s="1901"/>
      <c r="H592" s="1901"/>
      <c r="I592" s="1901"/>
      <c r="J592" s="1901"/>
      <c r="K592" s="1901"/>
      <c r="L592" s="1901"/>
      <c r="M592" s="1901"/>
      <c r="N592" s="1901"/>
    </row>
    <row r="593" spans="1:14" ht="17.100000000000001" customHeight="1">
      <c r="A593" s="1909" t="s">
        <v>855</v>
      </c>
      <c r="B593" s="1899"/>
      <c r="C593" s="1899"/>
      <c r="D593" s="1899"/>
      <c r="E593" s="1885"/>
      <c r="F593" s="1884">
        <f>'2026 Matrix'!H24</f>
        <v>0</v>
      </c>
      <c r="G593" s="1885"/>
      <c r="H593" s="1909" t="s">
        <v>331</v>
      </c>
      <c r="I593" s="1899"/>
      <c r="J593" s="1899"/>
      <c r="K593" s="1899"/>
      <c r="L593" s="1885"/>
      <c r="M593" s="1884">
        <f>'2026 Matrix'!J24</f>
        <v>0</v>
      </c>
      <c r="N593" s="1885"/>
    </row>
    <row r="594" spans="1:14" ht="17.100000000000001" customHeight="1">
      <c r="A594" s="1909" t="s">
        <v>859</v>
      </c>
      <c r="B594" s="1899"/>
      <c r="C594" s="1899"/>
      <c r="D594" s="1899"/>
      <c r="E594" s="1885"/>
      <c r="F594" s="1924">
        <f>'2026 Matrix'!N24</f>
        <v>2</v>
      </c>
      <c r="G594" s="1885"/>
      <c r="H594" s="1909" t="s">
        <v>343</v>
      </c>
      <c r="I594" s="1899"/>
      <c r="J594" s="1899"/>
      <c r="K594" s="1899"/>
      <c r="L594" s="1885"/>
      <c r="M594" s="1884">
        <f>'2026 Matrix'!AB24</f>
        <v>0</v>
      </c>
      <c r="N594" s="1885"/>
    </row>
    <row r="595" spans="1:14" ht="17.100000000000001" customHeight="1">
      <c r="A595" s="1909" t="s">
        <v>326</v>
      </c>
      <c r="B595" s="1899"/>
      <c r="C595" s="1899"/>
      <c r="D595" s="1899"/>
      <c r="E595" s="1885"/>
      <c r="F595" s="1884">
        <f>'2026 Matrix'!I24</f>
        <v>0</v>
      </c>
      <c r="G595" s="1885"/>
      <c r="H595" s="1909" t="s">
        <v>860</v>
      </c>
      <c r="I595" s="1899"/>
      <c r="J595" s="1899"/>
      <c r="K595" s="1899"/>
      <c r="L595" s="1885"/>
      <c r="M595" s="1884">
        <f>'2026 Matrix'!O24</f>
        <v>0</v>
      </c>
      <c r="N595" s="1885"/>
    </row>
    <row r="596" spans="1:14" ht="17.100000000000001" customHeight="1">
      <c r="A596" s="1909" t="s">
        <v>355</v>
      </c>
      <c r="B596" s="1899"/>
      <c r="C596" s="1899"/>
      <c r="D596" s="1899"/>
      <c r="E596" s="1885"/>
      <c r="F596" s="1884">
        <f>'2026 Matrix'!R24</f>
        <v>0</v>
      </c>
      <c r="G596" s="1885"/>
      <c r="H596" s="1934"/>
      <c r="I596" s="1901"/>
      <c r="J596" s="1901"/>
      <c r="K596" s="1901"/>
      <c r="L596" s="1901"/>
      <c r="M596" s="1901"/>
      <c r="N596" s="1901"/>
    </row>
    <row r="597" spans="1:14" ht="15.95" customHeight="1">
      <c r="A597" s="1900" t="s">
        <v>1026</v>
      </c>
      <c r="B597" s="1901"/>
      <c r="C597" s="1901"/>
      <c r="D597" s="1901"/>
      <c r="E597" s="1901"/>
      <c r="F597" s="1901"/>
      <c r="G597" s="1901"/>
      <c r="H597" s="1901"/>
      <c r="I597" s="1901"/>
      <c r="J597" s="1901"/>
      <c r="K597" s="1901"/>
      <c r="L597" s="1901"/>
      <c r="M597" s="1901"/>
      <c r="N597" s="1901"/>
    </row>
    <row r="598" spans="1:14" ht="17.100000000000001" customHeight="1">
      <c r="A598" s="1909" t="s">
        <v>869</v>
      </c>
      <c r="B598" s="1899"/>
      <c r="C598" s="1899"/>
      <c r="D598" s="1899"/>
      <c r="E598" s="1885"/>
      <c r="F598" s="1913">
        <f>'2026 Matrix'!Z24</f>
        <v>3</v>
      </c>
      <c r="G598" s="1885"/>
      <c r="H598" s="1909" t="s">
        <v>863</v>
      </c>
      <c r="I598" s="1899"/>
      <c r="J598" s="1899"/>
      <c r="K598" s="1899"/>
      <c r="L598" s="1885"/>
      <c r="M598" s="1884">
        <f>'2026 Matrix'!S24</f>
        <v>0</v>
      </c>
      <c r="N598" s="1885"/>
    </row>
    <row r="599" spans="1:14" ht="17.100000000000001" customHeight="1">
      <c r="A599" s="1909" t="s">
        <v>865</v>
      </c>
      <c r="B599" s="1899"/>
      <c r="C599" s="1899"/>
      <c r="D599" s="1899"/>
      <c r="E599" s="1885"/>
      <c r="F599" s="1917">
        <f>'2026 Matrix'!U24</f>
        <v>2</v>
      </c>
      <c r="G599" s="1885"/>
      <c r="H599" s="1909" t="s">
        <v>870</v>
      </c>
      <c r="I599" s="1899"/>
      <c r="J599" s="1899"/>
      <c r="K599" s="1899"/>
      <c r="L599" s="1885"/>
      <c r="M599" s="1913">
        <f>'2026 Matrix'!AA24</f>
        <v>3</v>
      </c>
      <c r="N599" s="1885"/>
    </row>
    <row r="600" spans="1:14" ht="17.100000000000001" customHeight="1">
      <c r="A600" s="1909" t="s">
        <v>867</v>
      </c>
      <c r="B600" s="1899"/>
      <c r="C600" s="1899"/>
      <c r="D600" s="1899"/>
      <c r="E600" s="1885"/>
      <c r="F600" s="1913">
        <f>'2026 Matrix'!X24</f>
        <v>3</v>
      </c>
      <c r="G600" s="1885"/>
      <c r="H600" s="1909" t="s">
        <v>868</v>
      </c>
      <c r="I600" s="1899"/>
      <c r="J600" s="1899"/>
      <c r="K600" s="1899"/>
      <c r="L600" s="1885"/>
      <c r="M600" s="1913">
        <f>'2026 Matrix'!Y24</f>
        <v>3</v>
      </c>
      <c r="N600" s="1885"/>
    </row>
    <row r="601" spans="1:14" ht="15.95" customHeight="1">
      <c r="A601" s="1900" t="s">
        <v>1027</v>
      </c>
      <c r="B601" s="1901"/>
      <c r="C601" s="1901"/>
      <c r="D601" s="1901"/>
      <c r="E601" s="1901"/>
      <c r="F601" s="1901"/>
      <c r="G601" s="1901"/>
      <c r="H601" s="1901"/>
      <c r="I601" s="1901"/>
      <c r="J601" s="1901"/>
      <c r="K601" s="1901"/>
      <c r="L601" s="1901"/>
      <c r="M601" s="1901"/>
      <c r="N601" s="1901"/>
    </row>
    <row r="602" spans="1:14" ht="17.100000000000001" customHeight="1">
      <c r="A602" s="1909" t="s">
        <v>872</v>
      </c>
      <c r="B602" s="1899"/>
      <c r="C602" s="1899"/>
      <c r="D602" s="1899"/>
      <c r="E602" s="1885"/>
      <c r="F602" s="1884">
        <f>'2026 Matrix'!AD24</f>
        <v>0</v>
      </c>
      <c r="G602" s="1885"/>
      <c r="H602" s="1909" t="s">
        <v>874</v>
      </c>
      <c r="I602" s="1899"/>
      <c r="J602" s="1899"/>
      <c r="K602" s="1899"/>
      <c r="L602" s="1885"/>
      <c r="M602" s="1913">
        <f>'2026 Matrix'!AF24</f>
        <v>3</v>
      </c>
      <c r="N602" s="1885"/>
    </row>
    <row r="603" spans="1:14" ht="17.100000000000001" customHeight="1">
      <c r="A603" s="1909" t="s">
        <v>873</v>
      </c>
      <c r="B603" s="1899"/>
      <c r="C603" s="1899"/>
      <c r="D603" s="1899"/>
      <c r="E603" s="1885"/>
      <c r="F603" s="1884">
        <f>'2026 Matrix'!AE24</f>
        <v>0</v>
      </c>
      <c r="G603" s="1885"/>
      <c r="H603" s="1909" t="s">
        <v>358</v>
      </c>
      <c r="I603" s="1899"/>
      <c r="J603" s="1899"/>
      <c r="K603" s="1899"/>
      <c r="L603" s="1885"/>
      <c r="M603" s="1884">
        <f>'2026 Matrix'!AH24</f>
        <v>0</v>
      </c>
      <c r="N603" s="1885"/>
    </row>
    <row r="604" spans="1:14" ht="17.100000000000001" customHeight="1">
      <c r="A604" s="1909" t="s">
        <v>203</v>
      </c>
      <c r="B604" s="1899"/>
      <c r="C604" s="1899"/>
      <c r="D604" s="1899"/>
      <c r="E604" s="1885"/>
      <c r="F604" s="1884">
        <f>'2026 Matrix'!W24</f>
        <v>0</v>
      </c>
      <c r="G604" s="1885"/>
      <c r="H604" s="1909" t="s">
        <v>871</v>
      </c>
      <c r="I604" s="1899"/>
      <c r="J604" s="1899"/>
      <c r="K604" s="1899"/>
      <c r="L604" s="1885"/>
      <c r="M604" s="1917">
        <f>'2026 Matrix'!AC24</f>
        <v>2</v>
      </c>
      <c r="N604" s="1885"/>
    </row>
    <row r="605" spans="1:14" ht="17.100000000000001" customHeight="1">
      <c r="A605" s="1909" t="s">
        <v>875</v>
      </c>
      <c r="B605" s="1899"/>
      <c r="C605" s="1899"/>
      <c r="D605" s="1899"/>
      <c r="E605" s="1885"/>
      <c r="F605" s="1917">
        <f>'2026 Matrix'!AG24</f>
        <v>2</v>
      </c>
      <c r="G605" s="1885"/>
      <c r="H605" s="1909" t="s">
        <v>866</v>
      </c>
      <c r="I605" s="1899"/>
      <c r="J605" s="1899"/>
      <c r="K605" s="1899"/>
      <c r="L605" s="1885"/>
      <c r="M605" s="1884">
        <f>'2026 Matrix'!V24</f>
        <v>0</v>
      </c>
      <c r="N605" s="1885"/>
    </row>
    <row r="606" spans="1:14" ht="20.100000000000001" customHeight="1">
      <c r="A606" s="1933" t="s">
        <v>1028</v>
      </c>
      <c r="B606" s="1901"/>
      <c r="C606" s="1901"/>
      <c r="D606" s="1901"/>
      <c r="E606" s="1901"/>
      <c r="F606" s="1901"/>
      <c r="G606" s="1901"/>
      <c r="H606" s="1901"/>
      <c r="I606" s="1901"/>
      <c r="J606" s="1901"/>
      <c r="K606" s="1901"/>
      <c r="L606" s="1901"/>
      <c r="M606" s="1901"/>
      <c r="N606" s="1901"/>
    </row>
    <row r="607" spans="1:14" ht="15.95" customHeight="1">
      <c r="A607" s="1898" t="s">
        <v>1029</v>
      </c>
      <c r="B607" s="1899"/>
      <c r="C607" s="1899"/>
      <c r="D607" s="1899"/>
      <c r="E607" s="1899"/>
      <c r="F607" s="1899"/>
      <c r="G607" s="1899"/>
      <c r="H607" s="1899"/>
      <c r="I607" s="1899"/>
      <c r="J607" s="1899"/>
      <c r="K607" s="1899"/>
      <c r="L607" s="1899"/>
      <c r="M607" s="1899"/>
      <c r="N607" s="1885"/>
    </row>
    <row r="608" spans="1:14" ht="20.100000000000001" customHeight="1">
      <c r="A608" s="1914"/>
      <c r="B608" s="1899"/>
      <c r="C608" s="1899"/>
      <c r="D608" s="1899"/>
      <c r="E608" s="1899"/>
      <c r="F608" s="1899"/>
      <c r="G608" s="1899"/>
      <c r="H608" s="1899"/>
      <c r="I608" s="1899"/>
      <c r="J608" s="1899"/>
      <c r="K608" s="1899"/>
      <c r="L608" s="1899"/>
      <c r="M608" s="1899"/>
      <c r="N608" s="1885"/>
    </row>
    <row r="609" spans="1:14" ht="20.100000000000001" customHeight="1">
      <c r="A609" s="1914"/>
      <c r="B609" s="1899"/>
      <c r="C609" s="1899"/>
      <c r="D609" s="1899"/>
      <c r="E609" s="1899"/>
      <c r="F609" s="1899"/>
      <c r="G609" s="1899"/>
      <c r="H609" s="1899"/>
      <c r="I609" s="1899"/>
      <c r="J609" s="1899"/>
      <c r="K609" s="1899"/>
      <c r="L609" s="1899"/>
      <c r="M609" s="1899"/>
      <c r="N609" s="1885"/>
    </row>
    <row r="610" spans="1:14" ht="20.100000000000001" customHeight="1">
      <c r="A610" s="1914"/>
      <c r="B610" s="1899"/>
      <c r="C610" s="1899"/>
      <c r="D610" s="1899"/>
      <c r="E610" s="1899"/>
      <c r="F610" s="1899"/>
      <c r="G610" s="1899"/>
      <c r="H610" s="1899"/>
      <c r="I610" s="1899"/>
      <c r="J610" s="1899"/>
      <c r="K610" s="1899"/>
      <c r="L610" s="1899"/>
      <c r="M610" s="1899"/>
      <c r="N610" s="1885"/>
    </row>
    <row r="611" spans="1:14" ht="15.95" customHeight="1">
      <c r="A611" s="1910" t="s">
        <v>1030</v>
      </c>
      <c r="B611" s="1899"/>
      <c r="C611" s="1899"/>
      <c r="D611" s="1899"/>
      <c r="E611" s="1899"/>
      <c r="F611" s="1899"/>
      <c r="G611" s="1899"/>
      <c r="H611" s="1899"/>
      <c r="I611" s="1899"/>
      <c r="J611" s="1899"/>
      <c r="K611" s="1899"/>
      <c r="L611" s="1899"/>
      <c r="M611" s="1899"/>
      <c r="N611" s="1885"/>
    </row>
    <row r="612" spans="1:14" ht="21.95" customHeight="1">
      <c r="A612" s="1914"/>
      <c r="B612" s="1899"/>
      <c r="C612" s="1899"/>
      <c r="D612" s="1899"/>
      <c r="E612" s="1899"/>
      <c r="F612" s="1899"/>
      <c r="G612" s="1899"/>
      <c r="H612" s="1899"/>
      <c r="I612" s="1899"/>
      <c r="J612" s="1899"/>
      <c r="K612" s="1899"/>
      <c r="L612" s="1899"/>
      <c r="M612" s="1899"/>
      <c r="N612" s="1885"/>
    </row>
    <row r="613" spans="1:14" ht="21.95" customHeight="1">
      <c r="A613" s="1914"/>
      <c r="B613" s="1899"/>
      <c r="C613" s="1899"/>
      <c r="D613" s="1899"/>
      <c r="E613" s="1899"/>
      <c r="F613" s="1899"/>
      <c r="G613" s="1899"/>
      <c r="H613" s="1899"/>
      <c r="I613" s="1899"/>
      <c r="J613" s="1899"/>
      <c r="K613" s="1899"/>
      <c r="L613" s="1899"/>
      <c r="M613" s="1899"/>
      <c r="N613" s="1885"/>
    </row>
    <row r="614" spans="1:14" ht="21.95" customHeight="1">
      <c r="A614" s="1914"/>
      <c r="B614" s="1899"/>
      <c r="C614" s="1899"/>
      <c r="D614" s="1899"/>
      <c r="E614" s="1899"/>
      <c r="F614" s="1899"/>
      <c r="G614" s="1899"/>
      <c r="H614" s="1899"/>
      <c r="I614" s="1899"/>
      <c r="J614" s="1899"/>
      <c r="K614" s="1899"/>
      <c r="L614" s="1899"/>
      <c r="M614" s="1899"/>
      <c r="N614" s="1885"/>
    </row>
    <row r="615" spans="1:14" ht="21.95" customHeight="1">
      <c r="A615" s="1932" t="s">
        <v>1031</v>
      </c>
      <c r="B615" s="1901"/>
      <c r="C615" s="1901"/>
      <c r="D615" s="1901"/>
      <c r="E615" s="1901"/>
      <c r="F615" s="1901"/>
      <c r="G615" s="1901"/>
      <c r="H615" s="1932" t="s">
        <v>1032</v>
      </c>
      <c r="I615" s="1901"/>
      <c r="J615" s="1901"/>
      <c r="K615" s="1901"/>
      <c r="L615" s="1901"/>
      <c r="M615" s="1901"/>
      <c r="N615" s="1901"/>
    </row>
    <row r="625" spans="1:16" ht="38.1" customHeight="1">
      <c r="A625" s="1927" t="s">
        <v>993</v>
      </c>
      <c r="B625" s="1928"/>
      <c r="C625" s="1928"/>
      <c r="D625" s="1928"/>
      <c r="E625" s="1928"/>
      <c r="F625" s="1928"/>
      <c r="G625" s="1928"/>
      <c r="H625" s="1928"/>
      <c r="I625" s="1928"/>
      <c r="J625" s="1928"/>
      <c r="K625" s="1928"/>
      <c r="L625" s="1928"/>
      <c r="M625" s="1928"/>
      <c r="N625" s="1929"/>
    </row>
    <row r="626" spans="1:16" ht="15.95" customHeight="1">
      <c r="A626" s="1921" t="s">
        <v>994</v>
      </c>
      <c r="B626" s="1901"/>
      <c r="C626" s="1901"/>
      <c r="D626" s="1901"/>
      <c r="E626" s="1901"/>
      <c r="F626" s="1901"/>
      <c r="G626" s="1901"/>
      <c r="H626" s="1901"/>
      <c r="I626" s="1901"/>
      <c r="J626" s="1901"/>
      <c r="K626" s="1901"/>
      <c r="L626" s="1901"/>
      <c r="M626" s="1901"/>
      <c r="N626" s="1901"/>
    </row>
    <row r="627" spans="1:16" ht="18" customHeight="1">
      <c r="A627" s="1906" t="s">
        <v>995</v>
      </c>
      <c r="B627" s="1899"/>
      <c r="C627" s="1899"/>
      <c r="D627" s="1885"/>
      <c r="E627" s="1906" t="s">
        <v>996</v>
      </c>
      <c r="F627" s="1899"/>
      <c r="G627" s="1885"/>
      <c r="H627" s="1906" t="s">
        <v>997</v>
      </c>
      <c r="I627" s="1899"/>
      <c r="J627" s="1885"/>
      <c r="K627" s="1906" t="s">
        <v>998</v>
      </c>
      <c r="L627" s="1885"/>
      <c r="M627" s="1906" t="s">
        <v>999</v>
      </c>
      <c r="N627" s="1885"/>
    </row>
    <row r="628" spans="1:16" ht="21.95" customHeight="1">
      <c r="A628" s="1923" t="str">
        <f>'2026 Matrix'!B25&amp;" "&amp;'2026 Matrix'!A25</f>
        <v>Madelayne Oduardo Rodriguez</v>
      </c>
      <c r="B628" s="1899"/>
      <c r="C628" s="1899"/>
      <c r="D628" s="1885"/>
      <c r="E628" s="1923" t="str">
        <f>'2026 Matrix'!E25</f>
        <v>Sharmin</v>
      </c>
      <c r="F628" s="1899"/>
      <c r="G628" s="1885"/>
      <c r="H628" s="1922">
        <f>'2026 Matrix'!C25</f>
        <v>43468</v>
      </c>
      <c r="I628" s="1899"/>
      <c r="J628" s="1885"/>
      <c r="K628" s="1923" t="str">
        <f>'2026 Matrix'!D25</f>
        <v>D4MT</v>
      </c>
      <c r="L628" s="1885"/>
      <c r="M628" s="1923"/>
      <c r="N628" s="1885"/>
    </row>
    <row r="629" spans="1:16" ht="15.95" customHeight="1">
      <c r="A629" s="1911" t="s">
        <v>1000</v>
      </c>
      <c r="B629" s="1899"/>
      <c r="C629" s="1885"/>
      <c r="E629" s="1912" t="s">
        <v>1001</v>
      </c>
      <c r="F629" s="1899"/>
      <c r="G629" s="1885"/>
      <c r="I629" s="1915" t="s">
        <v>1002</v>
      </c>
      <c r="J629" s="1899"/>
      <c r="K629" s="1885"/>
      <c r="M629" s="1908" t="s">
        <v>1003</v>
      </c>
      <c r="N629" s="1885"/>
    </row>
    <row r="630" spans="1:16" ht="33.950000000000003" customHeight="1">
      <c r="A630" s="1925" t="str">
        <f>'2026 Matrix'!AI25&amp;" / 108"</f>
        <v>43 / 108</v>
      </c>
      <c r="B630" s="1899"/>
      <c r="C630" s="1885"/>
      <c r="E630" s="1907" t="str">
        <f>'2026 Matrix'!AJ25&amp;" / 27"</f>
        <v>13 / 27</v>
      </c>
      <c r="F630" s="1899"/>
      <c r="G630" s="1885"/>
      <c r="I630" s="1926">
        <f>'2026 Matrix'!AK25</f>
        <v>0</v>
      </c>
      <c r="J630" s="1899"/>
      <c r="K630" s="1885"/>
      <c r="M630" s="1916">
        <f>'2026 Matrix'!AL25</f>
        <v>0</v>
      </c>
      <c r="N630" s="1885"/>
    </row>
    <row r="631" spans="1:16" ht="14.1" customHeight="1">
      <c r="A631" s="1920" t="s">
        <v>1004</v>
      </c>
      <c r="B631" s="1901"/>
      <c r="C631" s="1901"/>
      <c r="D631" s="1901"/>
      <c r="E631" s="1901"/>
      <c r="F631" s="1901"/>
      <c r="G631" s="1901"/>
      <c r="H631" s="1901"/>
      <c r="I631" s="1901"/>
      <c r="J631" s="1901"/>
      <c r="K631" s="1901"/>
      <c r="L631" s="1901"/>
      <c r="M631" s="1901"/>
      <c r="N631" s="1901"/>
    </row>
    <row r="632" spans="1:16" ht="20.100000000000001" customHeight="1">
      <c r="A632" s="1930" t="s">
        <v>1005</v>
      </c>
      <c r="B632" s="1931"/>
      <c r="C632" s="1931"/>
      <c r="D632" s="1931"/>
      <c r="E632" s="1931"/>
      <c r="F632" s="1931"/>
      <c r="G632" s="1931"/>
      <c r="H632" s="1931"/>
      <c r="I632" s="1931"/>
      <c r="J632" s="1931"/>
      <c r="K632" s="1931"/>
      <c r="L632" s="1931"/>
      <c r="M632" s="1931"/>
      <c r="N632" s="1931"/>
    </row>
    <row r="633" spans="1:16" ht="18" customHeight="1">
      <c r="A633" s="1891" t="s">
        <v>1006</v>
      </c>
      <c r="B633" s="1887"/>
      <c r="C633" s="1891" t="s">
        <v>1007</v>
      </c>
      <c r="D633" s="1886"/>
      <c r="E633" s="1887"/>
      <c r="F633" s="1886" t="s">
        <v>1008</v>
      </c>
      <c r="G633" s="1887"/>
      <c r="H633" s="1886" t="s">
        <v>1009</v>
      </c>
      <c r="I633" s="1887"/>
      <c r="J633" s="1886" t="s">
        <v>1010</v>
      </c>
      <c r="K633" s="1887"/>
      <c r="L633" s="1886" t="s">
        <v>1011</v>
      </c>
      <c r="M633" s="1887"/>
      <c r="N633" s="1598" t="s">
        <v>1012</v>
      </c>
      <c r="O633" s="1602"/>
      <c r="P633" s="1599"/>
    </row>
    <row r="634" spans="1:16" ht="18.95" customHeight="1">
      <c r="A634" s="1892" t="s">
        <v>1013</v>
      </c>
      <c r="B634" s="1893"/>
      <c r="C634" s="1918">
        <v>0</v>
      </c>
      <c r="D634" s="1902"/>
      <c r="E634" s="1903"/>
      <c r="F634" s="1902">
        <v>0</v>
      </c>
      <c r="G634" s="1903"/>
      <c r="H634" s="1902">
        <v>0</v>
      </c>
      <c r="I634" s="1903"/>
      <c r="J634" s="1902">
        <v>0</v>
      </c>
      <c r="K634" s="1903"/>
      <c r="L634" s="1902">
        <v>0</v>
      </c>
      <c r="M634" s="1903"/>
      <c r="N634" s="1603">
        <v>0</v>
      </c>
    </row>
    <row r="635" spans="1:16" ht="18.95" customHeight="1">
      <c r="A635" s="1904" t="s">
        <v>1014</v>
      </c>
      <c r="B635" s="1905"/>
      <c r="C635" s="1888">
        <v>0</v>
      </c>
      <c r="D635" s="1889"/>
      <c r="E635" s="1890"/>
      <c r="F635" s="1894">
        <v>0</v>
      </c>
      <c r="G635" s="1895"/>
      <c r="H635" s="1894">
        <v>0</v>
      </c>
      <c r="I635" s="1895"/>
      <c r="J635" s="1894">
        <v>0</v>
      </c>
      <c r="K635" s="1895"/>
      <c r="L635" s="1894">
        <v>0</v>
      </c>
      <c r="M635" s="1895"/>
      <c r="N635" s="1605">
        <v>0</v>
      </c>
    </row>
    <row r="636" spans="1:16" ht="18.95" customHeight="1">
      <c r="A636" s="1892" t="s">
        <v>1015</v>
      </c>
      <c r="B636" s="1893"/>
      <c r="C636" s="1918">
        <v>0</v>
      </c>
      <c r="D636" s="1902"/>
      <c r="E636" s="1903"/>
      <c r="F636" s="1902">
        <v>0</v>
      </c>
      <c r="G636" s="1903"/>
      <c r="H636" s="1902">
        <v>0</v>
      </c>
      <c r="I636" s="1903"/>
      <c r="J636" s="1902">
        <v>0</v>
      </c>
      <c r="K636" s="1903"/>
      <c r="L636" s="1902">
        <v>0</v>
      </c>
      <c r="M636" s="1903"/>
      <c r="N636" s="1603">
        <v>0</v>
      </c>
    </row>
    <row r="637" spans="1:16" ht="18.95" customHeight="1">
      <c r="A637" s="1904" t="s">
        <v>1016</v>
      </c>
      <c r="B637" s="1905"/>
      <c r="C637" s="1888">
        <v>0</v>
      </c>
      <c r="D637" s="1889"/>
      <c r="E637" s="1890"/>
      <c r="F637" s="1894">
        <v>0</v>
      </c>
      <c r="G637" s="1895"/>
      <c r="H637" s="1894">
        <v>0</v>
      </c>
      <c r="I637" s="1895"/>
      <c r="J637" s="1894">
        <v>0</v>
      </c>
      <c r="K637" s="1895"/>
      <c r="L637" s="1894">
        <v>0</v>
      </c>
      <c r="M637" s="1895"/>
      <c r="N637" s="1605">
        <v>0</v>
      </c>
    </row>
    <row r="638" spans="1:16" ht="20.100000000000001" customHeight="1">
      <c r="A638" s="1930" t="s">
        <v>1017</v>
      </c>
      <c r="B638" s="1931"/>
      <c r="C638" s="1931"/>
      <c r="D638" s="1931"/>
      <c r="E638" s="1931"/>
      <c r="F638" s="1931"/>
      <c r="G638" s="1931"/>
      <c r="H638" s="1931"/>
      <c r="I638" s="1931"/>
      <c r="J638" s="1931"/>
      <c r="K638" s="1931"/>
      <c r="L638" s="1931"/>
      <c r="M638" s="1931"/>
      <c r="N638" s="1931"/>
    </row>
    <row r="639" spans="1:16" ht="14.1" customHeight="1">
      <c r="A639" s="1597">
        <v>0</v>
      </c>
      <c r="B639" s="1896" t="s">
        <v>842</v>
      </c>
      <c r="C639" s="1897"/>
      <c r="D639" s="1596">
        <v>1</v>
      </c>
      <c r="E639" s="1896" t="s">
        <v>1018</v>
      </c>
      <c r="F639" s="1897"/>
      <c r="G639" s="1595">
        <v>2</v>
      </c>
      <c r="H639" s="1896" t="s">
        <v>1019</v>
      </c>
      <c r="I639" s="1897"/>
      <c r="J639" s="1594">
        <v>3</v>
      </c>
      <c r="K639" s="1896" t="s">
        <v>1020</v>
      </c>
      <c r="L639" s="1897"/>
      <c r="M639" s="1593">
        <v>4</v>
      </c>
      <c r="N639" s="1592" t="s">
        <v>1021</v>
      </c>
    </row>
    <row r="640" spans="1:16" ht="15.95" customHeight="1">
      <c r="A640" s="1900" t="s">
        <v>1022</v>
      </c>
      <c r="B640" s="1901"/>
      <c r="C640" s="1901"/>
      <c r="D640" s="1901"/>
      <c r="E640" s="1901"/>
      <c r="F640" s="1901"/>
      <c r="G640" s="1901"/>
      <c r="H640" s="1901"/>
      <c r="I640" s="1901"/>
      <c r="J640" s="1901"/>
      <c r="K640" s="1901"/>
      <c r="L640" s="1901"/>
      <c r="M640" s="1901"/>
      <c r="N640" s="1901"/>
    </row>
    <row r="641" spans="1:14" ht="17.100000000000001" customHeight="1">
      <c r="A641" s="1909" t="s">
        <v>1023</v>
      </c>
      <c r="B641" s="1899"/>
      <c r="C641" s="1899"/>
      <c r="D641" s="1899"/>
      <c r="E641" s="1885"/>
      <c r="F641" s="1919">
        <f>'2026 Matrix'!L25</f>
        <v>4</v>
      </c>
      <c r="G641" s="1885"/>
      <c r="H641" s="1909" t="s">
        <v>1024</v>
      </c>
      <c r="I641" s="1899"/>
      <c r="J641" s="1899"/>
      <c r="K641" s="1899"/>
      <c r="L641" s="1885"/>
      <c r="M641" s="1919">
        <f>'2026 Matrix'!P25</f>
        <v>4</v>
      </c>
      <c r="N641" s="1885"/>
    </row>
    <row r="642" spans="1:14" ht="17.100000000000001" customHeight="1">
      <c r="A642" s="1909" t="s">
        <v>856</v>
      </c>
      <c r="B642" s="1899"/>
      <c r="C642" s="1899"/>
      <c r="D642" s="1899"/>
      <c r="E642" s="1885"/>
      <c r="F642" s="1919">
        <f>'2026 Matrix'!K25</f>
        <v>4</v>
      </c>
      <c r="G642" s="1885"/>
      <c r="H642" s="1909" t="s">
        <v>205</v>
      </c>
      <c r="I642" s="1899"/>
      <c r="J642" s="1899"/>
      <c r="K642" s="1899"/>
      <c r="L642" s="1885"/>
      <c r="M642" s="1924">
        <f>'2026 Matrix'!M25</f>
        <v>3</v>
      </c>
      <c r="N642" s="1885"/>
    </row>
    <row r="643" spans="1:14" ht="17.100000000000001" customHeight="1">
      <c r="A643" s="1909" t="s">
        <v>862</v>
      </c>
      <c r="B643" s="1899"/>
      <c r="C643" s="1899"/>
      <c r="D643" s="1899"/>
      <c r="E643" s="1885"/>
      <c r="F643" s="1913">
        <f>'2026 Matrix'!Q25</f>
        <v>3</v>
      </c>
      <c r="G643" s="1885"/>
      <c r="H643" s="1909" t="s">
        <v>864</v>
      </c>
      <c r="I643" s="1899"/>
      <c r="J643" s="1899"/>
      <c r="K643" s="1899"/>
      <c r="L643" s="1885"/>
      <c r="M643" s="1919">
        <f>'2026 Matrix'!T25</f>
        <v>4</v>
      </c>
      <c r="N643" s="1885"/>
    </row>
    <row r="644" spans="1:14" ht="15.95" customHeight="1">
      <c r="A644" s="1900" t="s">
        <v>1025</v>
      </c>
      <c r="B644" s="1901"/>
      <c r="C644" s="1901"/>
      <c r="D644" s="1901"/>
      <c r="E644" s="1901"/>
      <c r="F644" s="1901"/>
      <c r="G644" s="1901"/>
      <c r="H644" s="1901"/>
      <c r="I644" s="1901"/>
      <c r="J644" s="1901"/>
      <c r="K644" s="1901"/>
      <c r="L644" s="1901"/>
      <c r="M644" s="1901"/>
      <c r="N644" s="1901"/>
    </row>
    <row r="645" spans="1:14" ht="17.100000000000001" customHeight="1">
      <c r="A645" s="1909" t="s">
        <v>855</v>
      </c>
      <c r="B645" s="1899"/>
      <c r="C645" s="1899"/>
      <c r="D645" s="1899"/>
      <c r="E645" s="1885"/>
      <c r="F645" s="1884">
        <f>'2026 Matrix'!H25</f>
        <v>0</v>
      </c>
      <c r="G645" s="1885"/>
      <c r="H645" s="1909" t="s">
        <v>331</v>
      </c>
      <c r="I645" s="1899"/>
      <c r="J645" s="1899"/>
      <c r="K645" s="1899"/>
      <c r="L645" s="1885"/>
      <c r="M645" s="1884">
        <f>'2026 Matrix'!J25</f>
        <v>0</v>
      </c>
      <c r="N645" s="1885"/>
    </row>
    <row r="646" spans="1:14" ht="17.100000000000001" customHeight="1">
      <c r="A646" s="1909" t="s">
        <v>859</v>
      </c>
      <c r="B646" s="1899"/>
      <c r="C646" s="1899"/>
      <c r="D646" s="1899"/>
      <c r="E646" s="1885"/>
      <c r="F646" s="1913">
        <f>'2026 Matrix'!N25</f>
        <v>3</v>
      </c>
      <c r="G646" s="1885"/>
      <c r="H646" s="1909" t="s">
        <v>343</v>
      </c>
      <c r="I646" s="1899"/>
      <c r="J646" s="1899"/>
      <c r="K646" s="1899"/>
      <c r="L646" s="1885"/>
      <c r="M646" s="1924">
        <f>'2026 Matrix'!AB25</f>
        <v>1</v>
      </c>
      <c r="N646" s="1885"/>
    </row>
    <row r="647" spans="1:14" ht="17.100000000000001" customHeight="1">
      <c r="A647" s="1909" t="s">
        <v>326</v>
      </c>
      <c r="B647" s="1899"/>
      <c r="C647" s="1899"/>
      <c r="D647" s="1899"/>
      <c r="E647" s="1885"/>
      <c r="F647" s="1884">
        <f>'2026 Matrix'!I25</f>
        <v>0</v>
      </c>
      <c r="G647" s="1885"/>
      <c r="H647" s="1909" t="s">
        <v>860</v>
      </c>
      <c r="I647" s="1899"/>
      <c r="J647" s="1899"/>
      <c r="K647" s="1899"/>
      <c r="L647" s="1885"/>
      <c r="M647" s="1884">
        <f>'2026 Matrix'!O25</f>
        <v>0</v>
      </c>
      <c r="N647" s="1885"/>
    </row>
    <row r="648" spans="1:14" ht="17.100000000000001" customHeight="1">
      <c r="A648" s="1909" t="s">
        <v>355</v>
      </c>
      <c r="B648" s="1899"/>
      <c r="C648" s="1899"/>
      <c r="D648" s="1899"/>
      <c r="E648" s="1885"/>
      <c r="F648" s="1884">
        <f>'2026 Matrix'!R25</f>
        <v>0</v>
      </c>
      <c r="G648" s="1885"/>
      <c r="H648" s="1934"/>
      <c r="I648" s="1901"/>
      <c r="J648" s="1901"/>
      <c r="K648" s="1901"/>
      <c r="L648" s="1901"/>
      <c r="M648" s="1901"/>
      <c r="N648" s="1901"/>
    </row>
    <row r="649" spans="1:14" ht="15.95" customHeight="1">
      <c r="A649" s="1900" t="s">
        <v>1026</v>
      </c>
      <c r="B649" s="1901"/>
      <c r="C649" s="1901"/>
      <c r="D649" s="1901"/>
      <c r="E649" s="1901"/>
      <c r="F649" s="1901"/>
      <c r="G649" s="1901"/>
      <c r="H649" s="1901"/>
      <c r="I649" s="1901"/>
      <c r="J649" s="1901"/>
      <c r="K649" s="1901"/>
      <c r="L649" s="1901"/>
      <c r="M649" s="1901"/>
      <c r="N649" s="1901"/>
    </row>
    <row r="650" spans="1:14" ht="17.100000000000001" customHeight="1">
      <c r="A650" s="1909" t="s">
        <v>869</v>
      </c>
      <c r="B650" s="1899"/>
      <c r="C650" s="1899"/>
      <c r="D650" s="1899"/>
      <c r="E650" s="1885"/>
      <c r="F650" s="1913">
        <f>'2026 Matrix'!Z25</f>
        <v>3</v>
      </c>
      <c r="G650" s="1885"/>
      <c r="H650" s="1909" t="s">
        <v>863</v>
      </c>
      <c r="I650" s="1899"/>
      <c r="J650" s="1899"/>
      <c r="K650" s="1899"/>
      <c r="L650" s="1885"/>
      <c r="M650" s="1884">
        <f>'2026 Matrix'!S25</f>
        <v>0</v>
      </c>
      <c r="N650" s="1885"/>
    </row>
    <row r="651" spans="1:14" ht="17.100000000000001" customHeight="1">
      <c r="A651" s="1909" t="s">
        <v>865</v>
      </c>
      <c r="B651" s="1899"/>
      <c r="C651" s="1899"/>
      <c r="D651" s="1899"/>
      <c r="E651" s="1885"/>
      <c r="F651" s="1913">
        <f>'2026 Matrix'!U25</f>
        <v>3</v>
      </c>
      <c r="G651" s="1885"/>
      <c r="H651" s="1909" t="s">
        <v>870</v>
      </c>
      <c r="I651" s="1899"/>
      <c r="J651" s="1899"/>
      <c r="K651" s="1899"/>
      <c r="L651" s="1885"/>
      <c r="M651" s="1913">
        <f>'2026 Matrix'!AA25</f>
        <v>3</v>
      </c>
      <c r="N651" s="1885"/>
    </row>
    <row r="652" spans="1:14" ht="17.100000000000001" customHeight="1">
      <c r="A652" s="1909" t="s">
        <v>867</v>
      </c>
      <c r="B652" s="1899"/>
      <c r="C652" s="1899"/>
      <c r="D652" s="1899"/>
      <c r="E652" s="1885"/>
      <c r="F652" s="1913">
        <f>'2026 Matrix'!X25</f>
        <v>3</v>
      </c>
      <c r="G652" s="1885"/>
      <c r="H652" s="1909" t="s">
        <v>868</v>
      </c>
      <c r="I652" s="1899"/>
      <c r="J652" s="1899"/>
      <c r="K652" s="1899"/>
      <c r="L652" s="1885"/>
      <c r="M652" s="1913">
        <f>'2026 Matrix'!Y25</f>
        <v>3</v>
      </c>
      <c r="N652" s="1885"/>
    </row>
    <row r="653" spans="1:14" ht="15.95" customHeight="1">
      <c r="A653" s="1900" t="s">
        <v>1027</v>
      </c>
      <c r="B653" s="1901"/>
      <c r="C653" s="1901"/>
      <c r="D653" s="1901"/>
      <c r="E653" s="1901"/>
      <c r="F653" s="1901"/>
      <c r="G653" s="1901"/>
      <c r="H653" s="1901"/>
      <c r="I653" s="1901"/>
      <c r="J653" s="1901"/>
      <c r="K653" s="1901"/>
      <c r="L653" s="1901"/>
      <c r="M653" s="1901"/>
      <c r="N653" s="1901"/>
    </row>
    <row r="654" spans="1:14" ht="17.100000000000001" customHeight="1">
      <c r="A654" s="1909" t="s">
        <v>872</v>
      </c>
      <c r="B654" s="1899"/>
      <c r="C654" s="1899"/>
      <c r="D654" s="1899"/>
      <c r="E654" s="1885"/>
      <c r="F654" s="1884">
        <f>'2026 Matrix'!AD25</f>
        <v>0</v>
      </c>
      <c r="G654" s="1885"/>
      <c r="H654" s="1909" t="s">
        <v>874</v>
      </c>
      <c r="I654" s="1899"/>
      <c r="J654" s="1899"/>
      <c r="K654" s="1899"/>
      <c r="L654" s="1885"/>
      <c r="M654" s="1884">
        <f>'2026 Matrix'!AF25</f>
        <v>0</v>
      </c>
      <c r="N654" s="1885"/>
    </row>
    <row r="655" spans="1:14" ht="17.100000000000001" customHeight="1">
      <c r="A655" s="1909" t="s">
        <v>873</v>
      </c>
      <c r="B655" s="1899"/>
      <c r="C655" s="1899"/>
      <c r="D655" s="1899"/>
      <c r="E655" s="1885"/>
      <c r="F655" s="1884">
        <f>'2026 Matrix'!AE25</f>
        <v>0</v>
      </c>
      <c r="G655" s="1885"/>
      <c r="H655" s="1909" t="s">
        <v>358</v>
      </c>
      <c r="I655" s="1899"/>
      <c r="J655" s="1899"/>
      <c r="K655" s="1899"/>
      <c r="L655" s="1885"/>
      <c r="M655" s="1884">
        <f>'2026 Matrix'!AH25</f>
        <v>0</v>
      </c>
      <c r="N655" s="1885"/>
    </row>
    <row r="656" spans="1:14" ht="17.100000000000001" customHeight="1">
      <c r="A656" s="1909" t="s">
        <v>203</v>
      </c>
      <c r="B656" s="1899"/>
      <c r="C656" s="1899"/>
      <c r="D656" s="1899"/>
      <c r="E656" s="1885"/>
      <c r="F656" s="1884">
        <f>'2026 Matrix'!W25</f>
        <v>0</v>
      </c>
      <c r="G656" s="1885"/>
      <c r="H656" s="1909" t="s">
        <v>871</v>
      </c>
      <c r="I656" s="1899"/>
      <c r="J656" s="1899"/>
      <c r="K656" s="1899"/>
      <c r="L656" s="1885"/>
      <c r="M656" s="1884">
        <f>'2026 Matrix'!AC25</f>
        <v>0</v>
      </c>
      <c r="N656" s="1885"/>
    </row>
    <row r="657" spans="1:14" ht="17.100000000000001" customHeight="1">
      <c r="A657" s="1909" t="s">
        <v>875</v>
      </c>
      <c r="B657" s="1899"/>
      <c r="C657" s="1899"/>
      <c r="D657" s="1899"/>
      <c r="E657" s="1885"/>
      <c r="F657" s="1884">
        <f>'2026 Matrix'!AG25</f>
        <v>0</v>
      </c>
      <c r="G657" s="1885"/>
      <c r="H657" s="1909" t="s">
        <v>866</v>
      </c>
      <c r="I657" s="1899"/>
      <c r="J657" s="1899"/>
      <c r="K657" s="1899"/>
      <c r="L657" s="1885"/>
      <c r="M657" s="1917">
        <f>'2026 Matrix'!V25</f>
        <v>2</v>
      </c>
      <c r="N657" s="1885"/>
    </row>
    <row r="658" spans="1:14" ht="20.100000000000001" customHeight="1">
      <c r="A658" s="1933" t="s">
        <v>1028</v>
      </c>
      <c r="B658" s="1901"/>
      <c r="C658" s="1901"/>
      <c r="D658" s="1901"/>
      <c r="E658" s="1901"/>
      <c r="F658" s="1901"/>
      <c r="G658" s="1901"/>
      <c r="H658" s="1901"/>
      <c r="I658" s="1901"/>
      <c r="J658" s="1901"/>
      <c r="K658" s="1901"/>
      <c r="L658" s="1901"/>
      <c r="M658" s="1901"/>
      <c r="N658" s="1901"/>
    </row>
    <row r="659" spans="1:14" ht="15.95" customHeight="1">
      <c r="A659" s="1898" t="s">
        <v>1029</v>
      </c>
      <c r="B659" s="1899"/>
      <c r="C659" s="1899"/>
      <c r="D659" s="1899"/>
      <c r="E659" s="1899"/>
      <c r="F659" s="1899"/>
      <c r="G659" s="1899"/>
      <c r="H659" s="1899"/>
      <c r="I659" s="1899"/>
      <c r="J659" s="1899"/>
      <c r="K659" s="1899"/>
      <c r="L659" s="1899"/>
      <c r="M659" s="1899"/>
      <c r="N659" s="1885"/>
    </row>
    <row r="660" spans="1:14" ht="20.100000000000001" customHeight="1">
      <c r="A660" s="1914"/>
      <c r="B660" s="1899"/>
      <c r="C660" s="1899"/>
      <c r="D660" s="1899"/>
      <c r="E660" s="1899"/>
      <c r="F660" s="1899"/>
      <c r="G660" s="1899"/>
      <c r="H660" s="1899"/>
      <c r="I660" s="1899"/>
      <c r="J660" s="1899"/>
      <c r="K660" s="1899"/>
      <c r="L660" s="1899"/>
      <c r="M660" s="1899"/>
      <c r="N660" s="1885"/>
    </row>
    <row r="661" spans="1:14" ht="20.100000000000001" customHeight="1">
      <c r="A661" s="1914"/>
      <c r="B661" s="1899"/>
      <c r="C661" s="1899"/>
      <c r="D661" s="1899"/>
      <c r="E661" s="1899"/>
      <c r="F661" s="1899"/>
      <c r="G661" s="1899"/>
      <c r="H661" s="1899"/>
      <c r="I661" s="1899"/>
      <c r="J661" s="1899"/>
      <c r="K661" s="1899"/>
      <c r="L661" s="1899"/>
      <c r="M661" s="1899"/>
      <c r="N661" s="1885"/>
    </row>
    <row r="662" spans="1:14" ht="20.100000000000001" customHeight="1">
      <c r="A662" s="1914"/>
      <c r="B662" s="1899"/>
      <c r="C662" s="1899"/>
      <c r="D662" s="1899"/>
      <c r="E662" s="1899"/>
      <c r="F662" s="1899"/>
      <c r="G662" s="1899"/>
      <c r="H662" s="1899"/>
      <c r="I662" s="1899"/>
      <c r="J662" s="1899"/>
      <c r="K662" s="1899"/>
      <c r="L662" s="1899"/>
      <c r="M662" s="1899"/>
      <c r="N662" s="1885"/>
    </row>
    <row r="663" spans="1:14" ht="15.95" customHeight="1">
      <c r="A663" s="1910" t="s">
        <v>1030</v>
      </c>
      <c r="B663" s="1899"/>
      <c r="C663" s="1899"/>
      <c r="D663" s="1899"/>
      <c r="E663" s="1899"/>
      <c r="F663" s="1899"/>
      <c r="G663" s="1899"/>
      <c r="H663" s="1899"/>
      <c r="I663" s="1899"/>
      <c r="J663" s="1899"/>
      <c r="K663" s="1899"/>
      <c r="L663" s="1899"/>
      <c r="M663" s="1899"/>
      <c r="N663" s="1885"/>
    </row>
    <row r="664" spans="1:14" ht="21.95" customHeight="1">
      <c r="A664" s="1914"/>
      <c r="B664" s="1899"/>
      <c r="C664" s="1899"/>
      <c r="D664" s="1899"/>
      <c r="E664" s="1899"/>
      <c r="F664" s="1899"/>
      <c r="G664" s="1899"/>
      <c r="H664" s="1899"/>
      <c r="I664" s="1899"/>
      <c r="J664" s="1899"/>
      <c r="K664" s="1899"/>
      <c r="L664" s="1899"/>
      <c r="M664" s="1899"/>
      <c r="N664" s="1885"/>
    </row>
    <row r="665" spans="1:14" ht="21.95" customHeight="1">
      <c r="A665" s="1914"/>
      <c r="B665" s="1899"/>
      <c r="C665" s="1899"/>
      <c r="D665" s="1899"/>
      <c r="E665" s="1899"/>
      <c r="F665" s="1899"/>
      <c r="G665" s="1899"/>
      <c r="H665" s="1899"/>
      <c r="I665" s="1899"/>
      <c r="J665" s="1899"/>
      <c r="K665" s="1899"/>
      <c r="L665" s="1899"/>
      <c r="M665" s="1899"/>
      <c r="N665" s="1885"/>
    </row>
    <row r="666" spans="1:14" ht="21.95" customHeight="1">
      <c r="A666" s="1914"/>
      <c r="B666" s="1899"/>
      <c r="C666" s="1899"/>
      <c r="D666" s="1899"/>
      <c r="E666" s="1899"/>
      <c r="F666" s="1899"/>
      <c r="G666" s="1899"/>
      <c r="H666" s="1899"/>
      <c r="I666" s="1899"/>
      <c r="J666" s="1899"/>
      <c r="K666" s="1899"/>
      <c r="L666" s="1899"/>
      <c r="M666" s="1899"/>
      <c r="N666" s="1885"/>
    </row>
    <row r="667" spans="1:14" ht="21.95" customHeight="1">
      <c r="A667" s="1932" t="s">
        <v>1031</v>
      </c>
      <c r="B667" s="1901"/>
      <c r="C667" s="1901"/>
      <c r="D667" s="1901"/>
      <c r="E667" s="1901"/>
      <c r="F667" s="1901"/>
      <c r="G667" s="1901"/>
      <c r="H667" s="1932" t="s">
        <v>1032</v>
      </c>
      <c r="I667" s="1901"/>
      <c r="J667" s="1901"/>
      <c r="K667" s="1901"/>
      <c r="L667" s="1901"/>
      <c r="M667" s="1901"/>
      <c r="N667" s="1901"/>
    </row>
    <row r="677" spans="1:16" ht="38.1" customHeight="1">
      <c r="A677" s="1927" t="s">
        <v>993</v>
      </c>
      <c r="B677" s="1928"/>
      <c r="C677" s="1928"/>
      <c r="D677" s="1928"/>
      <c r="E677" s="1928"/>
      <c r="F677" s="1928"/>
      <c r="G677" s="1928"/>
      <c r="H677" s="1928"/>
      <c r="I677" s="1928"/>
      <c r="J677" s="1928"/>
      <c r="K677" s="1928"/>
      <c r="L677" s="1928"/>
      <c r="M677" s="1928"/>
      <c r="N677" s="1929"/>
    </row>
    <row r="678" spans="1:16" ht="15.95" customHeight="1">
      <c r="A678" s="1921" t="s">
        <v>994</v>
      </c>
      <c r="B678" s="1901"/>
      <c r="C678" s="1901"/>
      <c r="D678" s="1901"/>
      <c r="E678" s="1901"/>
      <c r="F678" s="1901"/>
      <c r="G678" s="1901"/>
      <c r="H678" s="1901"/>
      <c r="I678" s="1901"/>
      <c r="J678" s="1901"/>
      <c r="K678" s="1901"/>
      <c r="L678" s="1901"/>
      <c r="M678" s="1901"/>
      <c r="N678" s="1901"/>
    </row>
    <row r="679" spans="1:16" ht="18" customHeight="1">
      <c r="A679" s="1906" t="s">
        <v>995</v>
      </c>
      <c r="B679" s="1899"/>
      <c r="C679" s="1899"/>
      <c r="D679" s="1885"/>
      <c r="E679" s="1906" t="s">
        <v>996</v>
      </c>
      <c r="F679" s="1899"/>
      <c r="G679" s="1885"/>
      <c r="H679" s="1906" t="s">
        <v>997</v>
      </c>
      <c r="I679" s="1899"/>
      <c r="J679" s="1885"/>
      <c r="K679" s="1906" t="s">
        <v>998</v>
      </c>
      <c r="L679" s="1885"/>
      <c r="M679" s="1906" t="s">
        <v>999</v>
      </c>
      <c r="N679" s="1885"/>
    </row>
    <row r="680" spans="1:16" ht="21.95" customHeight="1">
      <c r="A680" s="1923" t="str">
        <f>'2026 Matrix'!B26&amp;" "&amp;'2026 Matrix'!A26</f>
        <v>Maria Carrasco Sanchez</v>
      </c>
      <c r="B680" s="1899"/>
      <c r="C680" s="1899"/>
      <c r="D680" s="1885"/>
      <c r="E680" s="1923" t="str">
        <f>'2026 Matrix'!E26</f>
        <v>Sharmin</v>
      </c>
      <c r="F680" s="1899"/>
      <c r="G680" s="1885"/>
      <c r="H680" s="1922">
        <f>'2026 Matrix'!C26</f>
        <v>42312</v>
      </c>
      <c r="I680" s="1899"/>
      <c r="J680" s="1885"/>
      <c r="K680" s="1923" t="str">
        <f>'2026 Matrix'!D26</f>
        <v>D4MT</v>
      </c>
      <c r="L680" s="1885"/>
      <c r="M680" s="1923"/>
      <c r="N680" s="1885"/>
    </row>
    <row r="681" spans="1:16" ht="15.95" customHeight="1">
      <c r="A681" s="1911" t="s">
        <v>1000</v>
      </c>
      <c r="B681" s="1899"/>
      <c r="C681" s="1885"/>
      <c r="E681" s="1912" t="s">
        <v>1001</v>
      </c>
      <c r="F681" s="1899"/>
      <c r="G681" s="1885"/>
      <c r="I681" s="1915" t="s">
        <v>1002</v>
      </c>
      <c r="J681" s="1899"/>
      <c r="K681" s="1885"/>
      <c r="M681" s="1908" t="s">
        <v>1003</v>
      </c>
      <c r="N681" s="1885"/>
    </row>
    <row r="682" spans="1:16" ht="33.950000000000003" customHeight="1">
      <c r="A682" s="1925" t="str">
        <f>'2026 Matrix'!AI26&amp;" / 108"</f>
        <v>28 / 108</v>
      </c>
      <c r="B682" s="1899"/>
      <c r="C682" s="1885"/>
      <c r="E682" s="1907" t="str">
        <f>'2026 Matrix'!AJ26&amp;" / 27"</f>
        <v>9 / 27</v>
      </c>
      <c r="F682" s="1899"/>
      <c r="G682" s="1885"/>
      <c r="I682" s="1926">
        <f>'2026 Matrix'!AK26</f>
        <v>3</v>
      </c>
      <c r="J682" s="1899"/>
      <c r="K682" s="1885"/>
      <c r="M682" s="1916">
        <f>'2026 Matrix'!AL26</f>
        <v>3</v>
      </c>
      <c r="N682" s="1885"/>
    </row>
    <row r="683" spans="1:16" ht="14.1" customHeight="1">
      <c r="A683" s="1920" t="s">
        <v>1004</v>
      </c>
      <c r="B683" s="1901"/>
      <c r="C683" s="1901"/>
      <c r="D683" s="1901"/>
      <c r="E683" s="1901"/>
      <c r="F683" s="1901"/>
      <c r="G683" s="1901"/>
      <c r="H683" s="1901"/>
      <c r="I683" s="1901"/>
      <c r="J683" s="1901"/>
      <c r="K683" s="1901"/>
      <c r="L683" s="1901"/>
      <c r="M683" s="1901"/>
      <c r="N683" s="1901"/>
    </row>
    <row r="684" spans="1:16" ht="20.100000000000001" customHeight="1">
      <c r="A684" s="1930" t="s">
        <v>1005</v>
      </c>
      <c r="B684" s="1931"/>
      <c r="C684" s="1931"/>
      <c r="D684" s="1931"/>
      <c r="E684" s="1931"/>
      <c r="F684" s="1931"/>
      <c r="G684" s="1931"/>
      <c r="H684" s="1931"/>
      <c r="I684" s="1931"/>
      <c r="J684" s="1931"/>
      <c r="K684" s="1931"/>
      <c r="L684" s="1931"/>
      <c r="M684" s="1931"/>
      <c r="N684" s="1931"/>
    </row>
    <row r="685" spans="1:16" ht="18" customHeight="1">
      <c r="A685" s="1891" t="s">
        <v>1006</v>
      </c>
      <c r="B685" s="1887"/>
      <c r="C685" s="1891" t="s">
        <v>1007</v>
      </c>
      <c r="D685" s="1886"/>
      <c r="E685" s="1887"/>
      <c r="F685" s="1886" t="s">
        <v>1008</v>
      </c>
      <c r="G685" s="1887"/>
      <c r="H685" s="1886" t="s">
        <v>1009</v>
      </c>
      <c r="I685" s="1887"/>
      <c r="J685" s="1886" t="s">
        <v>1010</v>
      </c>
      <c r="K685" s="1887"/>
      <c r="L685" s="1886" t="s">
        <v>1011</v>
      </c>
      <c r="M685" s="1887"/>
      <c r="N685" s="1598" t="s">
        <v>1012</v>
      </c>
      <c r="O685" s="1602"/>
      <c r="P685" s="1599"/>
    </row>
    <row r="686" spans="1:16" ht="18.95" customHeight="1">
      <c r="A686" s="1892" t="s">
        <v>1013</v>
      </c>
      <c r="B686" s="1893"/>
      <c r="C686" s="1918">
        <v>0</v>
      </c>
      <c r="D686" s="1902"/>
      <c r="E686" s="1903"/>
      <c r="F686" s="1902">
        <v>0</v>
      </c>
      <c r="G686" s="1903"/>
      <c r="H686" s="1902">
        <v>0</v>
      </c>
      <c r="I686" s="1903"/>
      <c r="J686" s="1902">
        <v>0</v>
      </c>
      <c r="K686" s="1903"/>
      <c r="L686" s="1902">
        <v>0</v>
      </c>
      <c r="M686" s="1903"/>
      <c r="N686" s="1603">
        <v>0</v>
      </c>
    </row>
    <row r="687" spans="1:16" ht="18.95" customHeight="1">
      <c r="A687" s="1904" t="s">
        <v>1014</v>
      </c>
      <c r="B687" s="1905"/>
      <c r="C687" s="1888">
        <v>0</v>
      </c>
      <c r="D687" s="1889"/>
      <c r="E687" s="1890"/>
      <c r="F687" s="1894">
        <v>0</v>
      </c>
      <c r="G687" s="1895"/>
      <c r="H687" s="1894">
        <v>0</v>
      </c>
      <c r="I687" s="1895"/>
      <c r="J687" s="1894">
        <v>0</v>
      </c>
      <c r="K687" s="1895"/>
      <c r="L687" s="1894">
        <v>0</v>
      </c>
      <c r="M687" s="1895"/>
      <c r="N687" s="1605">
        <v>0</v>
      </c>
    </row>
    <row r="688" spans="1:16" ht="18.95" customHeight="1">
      <c r="A688" s="1892" t="s">
        <v>1015</v>
      </c>
      <c r="B688" s="1893"/>
      <c r="C688" s="1918">
        <v>0</v>
      </c>
      <c r="D688" s="1902"/>
      <c r="E688" s="1903"/>
      <c r="F688" s="1902">
        <v>0</v>
      </c>
      <c r="G688" s="1903"/>
      <c r="H688" s="1902">
        <v>0</v>
      </c>
      <c r="I688" s="1903"/>
      <c r="J688" s="1902">
        <v>0</v>
      </c>
      <c r="K688" s="1903"/>
      <c r="L688" s="1902">
        <v>0</v>
      </c>
      <c r="M688" s="1903"/>
      <c r="N688" s="1603">
        <v>0</v>
      </c>
    </row>
    <row r="689" spans="1:14" ht="18.95" customHeight="1">
      <c r="A689" s="1904" t="s">
        <v>1016</v>
      </c>
      <c r="B689" s="1905"/>
      <c r="C689" s="1888">
        <v>0</v>
      </c>
      <c r="D689" s="1889"/>
      <c r="E689" s="1890"/>
      <c r="F689" s="1894">
        <v>0</v>
      </c>
      <c r="G689" s="1895"/>
      <c r="H689" s="1894">
        <v>0</v>
      </c>
      <c r="I689" s="1895"/>
      <c r="J689" s="1894">
        <v>0</v>
      </c>
      <c r="K689" s="1895"/>
      <c r="L689" s="1894">
        <v>0</v>
      </c>
      <c r="M689" s="1895"/>
      <c r="N689" s="1605">
        <v>0</v>
      </c>
    </row>
    <row r="690" spans="1:14" ht="20.100000000000001" customHeight="1">
      <c r="A690" s="1930" t="s">
        <v>1017</v>
      </c>
      <c r="B690" s="1931"/>
      <c r="C690" s="1931"/>
      <c r="D690" s="1931"/>
      <c r="E690" s="1931"/>
      <c r="F690" s="1931"/>
      <c r="G690" s="1931"/>
      <c r="H690" s="1931"/>
      <c r="I690" s="1931"/>
      <c r="J690" s="1931"/>
      <c r="K690" s="1931"/>
      <c r="L690" s="1931"/>
      <c r="M690" s="1931"/>
      <c r="N690" s="1931"/>
    </row>
    <row r="691" spans="1:14" ht="14.1" customHeight="1">
      <c r="A691" s="1597">
        <v>0</v>
      </c>
      <c r="B691" s="1896" t="s">
        <v>842</v>
      </c>
      <c r="C691" s="1897"/>
      <c r="D691" s="1596">
        <v>1</v>
      </c>
      <c r="E691" s="1896" t="s">
        <v>1018</v>
      </c>
      <c r="F691" s="1897"/>
      <c r="G691" s="1595">
        <v>2</v>
      </c>
      <c r="H691" s="1896" t="s">
        <v>1019</v>
      </c>
      <c r="I691" s="1897"/>
      <c r="J691" s="1594">
        <v>3</v>
      </c>
      <c r="K691" s="1896" t="s">
        <v>1020</v>
      </c>
      <c r="L691" s="1897"/>
      <c r="M691" s="1593">
        <v>4</v>
      </c>
      <c r="N691" s="1592" t="s">
        <v>1021</v>
      </c>
    </row>
    <row r="692" spans="1:14" ht="15.95" customHeight="1">
      <c r="A692" s="1900" t="s">
        <v>1022</v>
      </c>
      <c r="B692" s="1901"/>
      <c r="C692" s="1901"/>
      <c r="D692" s="1901"/>
      <c r="E692" s="1901"/>
      <c r="F692" s="1901"/>
      <c r="G692" s="1901"/>
      <c r="H692" s="1901"/>
      <c r="I692" s="1901"/>
      <c r="J692" s="1901"/>
      <c r="K692" s="1901"/>
      <c r="L692" s="1901"/>
      <c r="M692" s="1901"/>
      <c r="N692" s="1901"/>
    </row>
    <row r="693" spans="1:14" ht="17.100000000000001" customHeight="1">
      <c r="A693" s="1909" t="s">
        <v>1023</v>
      </c>
      <c r="B693" s="1899"/>
      <c r="C693" s="1899"/>
      <c r="D693" s="1899"/>
      <c r="E693" s="1885"/>
      <c r="F693" s="1919">
        <f>'2026 Matrix'!L26</f>
        <v>4</v>
      </c>
      <c r="G693" s="1885"/>
      <c r="H693" s="1909" t="s">
        <v>1024</v>
      </c>
      <c r="I693" s="1899"/>
      <c r="J693" s="1899"/>
      <c r="K693" s="1899"/>
      <c r="L693" s="1885"/>
      <c r="M693" s="1919">
        <f>'2026 Matrix'!P26</f>
        <v>4</v>
      </c>
      <c r="N693" s="1885"/>
    </row>
    <row r="694" spans="1:14" ht="17.100000000000001" customHeight="1">
      <c r="A694" s="1909" t="s">
        <v>856</v>
      </c>
      <c r="B694" s="1899"/>
      <c r="C694" s="1899"/>
      <c r="D694" s="1899"/>
      <c r="E694" s="1885"/>
      <c r="F694" s="1919">
        <f>'2026 Matrix'!K26</f>
        <v>4</v>
      </c>
      <c r="G694" s="1885"/>
      <c r="H694" s="1909" t="s">
        <v>205</v>
      </c>
      <c r="I694" s="1899"/>
      <c r="J694" s="1899"/>
      <c r="K694" s="1899"/>
      <c r="L694" s="1885"/>
      <c r="M694" s="1919">
        <f>'2026 Matrix'!M26</f>
        <v>4</v>
      </c>
      <c r="N694" s="1885"/>
    </row>
    <row r="695" spans="1:14" ht="17.100000000000001" customHeight="1">
      <c r="A695" s="1909" t="s">
        <v>862</v>
      </c>
      <c r="B695" s="1899"/>
      <c r="C695" s="1899"/>
      <c r="D695" s="1899"/>
      <c r="E695" s="1885"/>
      <c r="F695" s="1919">
        <f>'2026 Matrix'!Q26</f>
        <v>4</v>
      </c>
      <c r="G695" s="1885"/>
      <c r="H695" s="1909" t="s">
        <v>864</v>
      </c>
      <c r="I695" s="1899"/>
      <c r="J695" s="1899"/>
      <c r="K695" s="1899"/>
      <c r="L695" s="1885"/>
      <c r="M695" s="1917">
        <f>'2026 Matrix'!T26</f>
        <v>2</v>
      </c>
      <c r="N695" s="1885"/>
    </row>
    <row r="696" spans="1:14" ht="15.95" customHeight="1">
      <c r="A696" s="1900" t="s">
        <v>1025</v>
      </c>
      <c r="B696" s="1901"/>
      <c r="C696" s="1901"/>
      <c r="D696" s="1901"/>
      <c r="E696" s="1901"/>
      <c r="F696" s="1901"/>
      <c r="G696" s="1901"/>
      <c r="H696" s="1901"/>
      <c r="I696" s="1901"/>
      <c r="J696" s="1901"/>
      <c r="K696" s="1901"/>
      <c r="L696" s="1901"/>
      <c r="M696" s="1901"/>
      <c r="N696" s="1901"/>
    </row>
    <row r="697" spans="1:14" ht="17.100000000000001" customHeight="1">
      <c r="A697" s="1909" t="s">
        <v>855</v>
      </c>
      <c r="B697" s="1899"/>
      <c r="C697" s="1899"/>
      <c r="D697" s="1899"/>
      <c r="E697" s="1885"/>
      <c r="F697" s="1884">
        <f>'2026 Matrix'!H26</f>
        <v>0</v>
      </c>
      <c r="G697" s="1885"/>
      <c r="H697" s="1909" t="s">
        <v>331</v>
      </c>
      <c r="I697" s="1899"/>
      <c r="J697" s="1899"/>
      <c r="K697" s="1899"/>
      <c r="L697" s="1885"/>
      <c r="M697" s="1884">
        <f>'2026 Matrix'!J26</f>
        <v>0</v>
      </c>
      <c r="N697" s="1885"/>
    </row>
    <row r="698" spans="1:14" ht="17.100000000000001" customHeight="1">
      <c r="A698" s="1909" t="s">
        <v>859</v>
      </c>
      <c r="B698" s="1899"/>
      <c r="C698" s="1899"/>
      <c r="D698" s="1899"/>
      <c r="E698" s="1885"/>
      <c r="F698" s="1884">
        <f>'2026 Matrix'!N26</f>
        <v>0</v>
      </c>
      <c r="G698" s="1885"/>
      <c r="H698" s="1909" t="s">
        <v>343</v>
      </c>
      <c r="I698" s="1899"/>
      <c r="J698" s="1899"/>
      <c r="K698" s="1899"/>
      <c r="L698" s="1885"/>
      <c r="M698" s="1884">
        <f>'2026 Matrix'!AB26</f>
        <v>0</v>
      </c>
      <c r="N698" s="1885"/>
    </row>
    <row r="699" spans="1:14" ht="17.100000000000001" customHeight="1">
      <c r="A699" s="1909" t="s">
        <v>326</v>
      </c>
      <c r="B699" s="1899"/>
      <c r="C699" s="1899"/>
      <c r="D699" s="1899"/>
      <c r="E699" s="1885"/>
      <c r="F699" s="1884">
        <f>'2026 Matrix'!I26</f>
        <v>0</v>
      </c>
      <c r="G699" s="1885"/>
      <c r="H699" s="1909" t="s">
        <v>860</v>
      </c>
      <c r="I699" s="1899"/>
      <c r="J699" s="1899"/>
      <c r="K699" s="1899"/>
      <c r="L699" s="1885"/>
      <c r="M699" s="1884">
        <f>'2026 Matrix'!O26</f>
        <v>0</v>
      </c>
      <c r="N699" s="1885"/>
    </row>
    <row r="700" spans="1:14" ht="17.100000000000001" customHeight="1">
      <c r="A700" s="1909" t="s">
        <v>355</v>
      </c>
      <c r="B700" s="1899"/>
      <c r="C700" s="1899"/>
      <c r="D700" s="1899"/>
      <c r="E700" s="1885"/>
      <c r="F700" s="1884">
        <f>'2026 Matrix'!R26</f>
        <v>0</v>
      </c>
      <c r="G700" s="1885"/>
      <c r="H700" s="1934"/>
      <c r="I700" s="1901"/>
      <c r="J700" s="1901"/>
      <c r="K700" s="1901"/>
      <c r="L700" s="1901"/>
      <c r="M700" s="1901"/>
      <c r="N700" s="1901"/>
    </row>
    <row r="701" spans="1:14" ht="15.95" customHeight="1">
      <c r="A701" s="1900" t="s">
        <v>1026</v>
      </c>
      <c r="B701" s="1901"/>
      <c r="C701" s="1901"/>
      <c r="D701" s="1901"/>
      <c r="E701" s="1901"/>
      <c r="F701" s="1901"/>
      <c r="G701" s="1901"/>
      <c r="H701" s="1901"/>
      <c r="I701" s="1901"/>
      <c r="J701" s="1901"/>
      <c r="K701" s="1901"/>
      <c r="L701" s="1901"/>
      <c r="M701" s="1901"/>
      <c r="N701" s="1901"/>
    </row>
    <row r="702" spans="1:14" ht="17.100000000000001" customHeight="1">
      <c r="A702" s="1909" t="s">
        <v>869</v>
      </c>
      <c r="B702" s="1899"/>
      <c r="C702" s="1899"/>
      <c r="D702" s="1899"/>
      <c r="E702" s="1885"/>
      <c r="F702" s="1917">
        <f>'2026 Matrix'!Z26</f>
        <v>2</v>
      </c>
      <c r="G702" s="1885"/>
      <c r="H702" s="1909" t="s">
        <v>863</v>
      </c>
      <c r="I702" s="1899"/>
      <c r="J702" s="1899"/>
      <c r="K702" s="1899"/>
      <c r="L702" s="1885"/>
      <c r="M702" s="1884">
        <f>'2026 Matrix'!S26</f>
        <v>0</v>
      </c>
      <c r="N702" s="1885"/>
    </row>
    <row r="703" spans="1:14" ht="17.100000000000001" customHeight="1">
      <c r="A703" s="1909" t="s">
        <v>865</v>
      </c>
      <c r="B703" s="1899"/>
      <c r="C703" s="1899"/>
      <c r="D703" s="1899"/>
      <c r="E703" s="1885"/>
      <c r="F703" s="1884">
        <f>'2026 Matrix'!U26</f>
        <v>0</v>
      </c>
      <c r="G703" s="1885"/>
      <c r="H703" s="1909" t="s">
        <v>870</v>
      </c>
      <c r="I703" s="1899"/>
      <c r="J703" s="1899"/>
      <c r="K703" s="1899"/>
      <c r="L703" s="1885"/>
      <c r="M703" s="1884">
        <f>'2026 Matrix'!AA26</f>
        <v>0</v>
      </c>
      <c r="N703" s="1885"/>
    </row>
    <row r="704" spans="1:14" ht="17.100000000000001" customHeight="1">
      <c r="A704" s="1909" t="s">
        <v>867</v>
      </c>
      <c r="B704" s="1899"/>
      <c r="C704" s="1899"/>
      <c r="D704" s="1899"/>
      <c r="E704" s="1885"/>
      <c r="F704" s="1917">
        <f>'2026 Matrix'!X26</f>
        <v>2</v>
      </c>
      <c r="G704" s="1885"/>
      <c r="H704" s="1909" t="s">
        <v>868</v>
      </c>
      <c r="I704" s="1899"/>
      <c r="J704" s="1899"/>
      <c r="K704" s="1899"/>
      <c r="L704" s="1885"/>
      <c r="M704" s="1917">
        <f>'2026 Matrix'!Y26</f>
        <v>2</v>
      </c>
      <c r="N704" s="1885"/>
    </row>
    <row r="705" spans="1:14" ht="15.95" customHeight="1">
      <c r="A705" s="1900" t="s">
        <v>1027</v>
      </c>
      <c r="B705" s="1901"/>
      <c r="C705" s="1901"/>
      <c r="D705" s="1901"/>
      <c r="E705" s="1901"/>
      <c r="F705" s="1901"/>
      <c r="G705" s="1901"/>
      <c r="H705" s="1901"/>
      <c r="I705" s="1901"/>
      <c r="J705" s="1901"/>
      <c r="K705" s="1901"/>
      <c r="L705" s="1901"/>
      <c r="M705" s="1901"/>
      <c r="N705" s="1901"/>
    </row>
    <row r="706" spans="1:14" ht="17.100000000000001" customHeight="1">
      <c r="A706" s="1909" t="s">
        <v>872</v>
      </c>
      <c r="B706" s="1899"/>
      <c r="C706" s="1899"/>
      <c r="D706" s="1899"/>
      <c r="E706" s="1885"/>
      <c r="F706" s="1884">
        <f>'2026 Matrix'!AD26</f>
        <v>0</v>
      </c>
      <c r="G706" s="1885"/>
      <c r="H706" s="1909" t="s">
        <v>874</v>
      </c>
      <c r="I706" s="1899"/>
      <c r="J706" s="1899"/>
      <c r="K706" s="1899"/>
      <c r="L706" s="1885"/>
      <c r="M706" s="1884">
        <f>'2026 Matrix'!AF26</f>
        <v>0</v>
      </c>
      <c r="N706" s="1885"/>
    </row>
    <row r="707" spans="1:14" ht="17.100000000000001" customHeight="1">
      <c r="A707" s="1909" t="s">
        <v>873</v>
      </c>
      <c r="B707" s="1899"/>
      <c r="C707" s="1899"/>
      <c r="D707" s="1899"/>
      <c r="E707" s="1885"/>
      <c r="F707" s="1884">
        <f>'2026 Matrix'!AE26</f>
        <v>0</v>
      </c>
      <c r="G707" s="1885"/>
      <c r="H707" s="1909" t="s">
        <v>358</v>
      </c>
      <c r="I707" s="1899"/>
      <c r="J707" s="1899"/>
      <c r="K707" s="1899"/>
      <c r="L707" s="1885"/>
      <c r="M707" s="1884">
        <f>'2026 Matrix'!AH26</f>
        <v>0</v>
      </c>
      <c r="N707" s="1885"/>
    </row>
    <row r="708" spans="1:14" ht="17.100000000000001" customHeight="1">
      <c r="A708" s="1909" t="s">
        <v>203</v>
      </c>
      <c r="B708" s="1899"/>
      <c r="C708" s="1899"/>
      <c r="D708" s="1899"/>
      <c r="E708" s="1885"/>
      <c r="F708" s="1884">
        <f>'2026 Matrix'!W26</f>
        <v>0</v>
      </c>
      <c r="G708" s="1885"/>
      <c r="H708" s="1909" t="s">
        <v>871</v>
      </c>
      <c r="I708" s="1899"/>
      <c r="J708" s="1899"/>
      <c r="K708" s="1899"/>
      <c r="L708" s="1885"/>
      <c r="M708" s="1884">
        <f>'2026 Matrix'!AC26</f>
        <v>0</v>
      </c>
      <c r="N708" s="1885"/>
    </row>
    <row r="709" spans="1:14" ht="17.100000000000001" customHeight="1">
      <c r="A709" s="1909" t="s">
        <v>875</v>
      </c>
      <c r="B709" s="1899"/>
      <c r="C709" s="1899"/>
      <c r="D709" s="1899"/>
      <c r="E709" s="1885"/>
      <c r="F709" s="1884">
        <f>'2026 Matrix'!AG26</f>
        <v>0</v>
      </c>
      <c r="G709" s="1885"/>
      <c r="H709" s="1909" t="s">
        <v>866</v>
      </c>
      <c r="I709" s="1899"/>
      <c r="J709" s="1899"/>
      <c r="K709" s="1899"/>
      <c r="L709" s="1885"/>
      <c r="M709" s="1884">
        <f>'2026 Matrix'!V26</f>
        <v>0</v>
      </c>
      <c r="N709" s="1885"/>
    </row>
    <row r="710" spans="1:14" ht="20.100000000000001" customHeight="1">
      <c r="A710" s="1933" t="s">
        <v>1028</v>
      </c>
      <c r="B710" s="1901"/>
      <c r="C710" s="1901"/>
      <c r="D710" s="1901"/>
      <c r="E710" s="1901"/>
      <c r="F710" s="1901"/>
      <c r="G710" s="1901"/>
      <c r="H710" s="1901"/>
      <c r="I710" s="1901"/>
      <c r="J710" s="1901"/>
      <c r="K710" s="1901"/>
      <c r="L710" s="1901"/>
      <c r="M710" s="1901"/>
      <c r="N710" s="1901"/>
    </row>
    <row r="711" spans="1:14" ht="15.95" customHeight="1">
      <c r="A711" s="1898" t="s">
        <v>1029</v>
      </c>
      <c r="B711" s="1899"/>
      <c r="C711" s="1899"/>
      <c r="D711" s="1899"/>
      <c r="E711" s="1899"/>
      <c r="F711" s="1899"/>
      <c r="G711" s="1899"/>
      <c r="H711" s="1899"/>
      <c r="I711" s="1899"/>
      <c r="J711" s="1899"/>
      <c r="K711" s="1899"/>
      <c r="L711" s="1899"/>
      <c r="M711" s="1899"/>
      <c r="N711" s="1885"/>
    </row>
    <row r="712" spans="1:14" ht="20.100000000000001" customHeight="1">
      <c r="A712" s="1914"/>
      <c r="B712" s="1899"/>
      <c r="C712" s="1899"/>
      <c r="D712" s="1899"/>
      <c r="E712" s="1899"/>
      <c r="F712" s="1899"/>
      <c r="G712" s="1899"/>
      <c r="H712" s="1899"/>
      <c r="I712" s="1899"/>
      <c r="J712" s="1899"/>
      <c r="K712" s="1899"/>
      <c r="L712" s="1899"/>
      <c r="M712" s="1899"/>
      <c r="N712" s="1885"/>
    </row>
    <row r="713" spans="1:14" ht="20.100000000000001" customHeight="1">
      <c r="A713" s="1914"/>
      <c r="B713" s="1899"/>
      <c r="C713" s="1899"/>
      <c r="D713" s="1899"/>
      <c r="E713" s="1899"/>
      <c r="F713" s="1899"/>
      <c r="G713" s="1899"/>
      <c r="H713" s="1899"/>
      <c r="I713" s="1899"/>
      <c r="J713" s="1899"/>
      <c r="K713" s="1899"/>
      <c r="L713" s="1899"/>
      <c r="M713" s="1899"/>
      <c r="N713" s="1885"/>
    </row>
    <row r="714" spans="1:14" ht="20.100000000000001" customHeight="1">
      <c r="A714" s="1914"/>
      <c r="B714" s="1899"/>
      <c r="C714" s="1899"/>
      <c r="D714" s="1899"/>
      <c r="E714" s="1899"/>
      <c r="F714" s="1899"/>
      <c r="G714" s="1899"/>
      <c r="H714" s="1899"/>
      <c r="I714" s="1899"/>
      <c r="J714" s="1899"/>
      <c r="K714" s="1899"/>
      <c r="L714" s="1899"/>
      <c r="M714" s="1899"/>
      <c r="N714" s="1885"/>
    </row>
    <row r="715" spans="1:14" ht="15.95" customHeight="1">
      <c r="A715" s="1910" t="s">
        <v>1030</v>
      </c>
      <c r="B715" s="1899"/>
      <c r="C715" s="1899"/>
      <c r="D715" s="1899"/>
      <c r="E715" s="1899"/>
      <c r="F715" s="1899"/>
      <c r="G715" s="1899"/>
      <c r="H715" s="1899"/>
      <c r="I715" s="1899"/>
      <c r="J715" s="1899"/>
      <c r="K715" s="1899"/>
      <c r="L715" s="1899"/>
      <c r="M715" s="1899"/>
      <c r="N715" s="1885"/>
    </row>
    <row r="716" spans="1:14" ht="21.95" customHeight="1">
      <c r="A716" s="1914"/>
      <c r="B716" s="1899"/>
      <c r="C716" s="1899"/>
      <c r="D716" s="1899"/>
      <c r="E716" s="1899"/>
      <c r="F716" s="1899"/>
      <c r="G716" s="1899"/>
      <c r="H716" s="1899"/>
      <c r="I716" s="1899"/>
      <c r="J716" s="1899"/>
      <c r="K716" s="1899"/>
      <c r="L716" s="1899"/>
      <c r="M716" s="1899"/>
      <c r="N716" s="1885"/>
    </row>
    <row r="717" spans="1:14" ht="21.95" customHeight="1">
      <c r="A717" s="1914"/>
      <c r="B717" s="1899"/>
      <c r="C717" s="1899"/>
      <c r="D717" s="1899"/>
      <c r="E717" s="1899"/>
      <c r="F717" s="1899"/>
      <c r="G717" s="1899"/>
      <c r="H717" s="1899"/>
      <c r="I717" s="1899"/>
      <c r="J717" s="1899"/>
      <c r="K717" s="1899"/>
      <c r="L717" s="1899"/>
      <c r="M717" s="1899"/>
      <c r="N717" s="1885"/>
    </row>
    <row r="718" spans="1:14" ht="21.95" customHeight="1">
      <c r="A718" s="1914"/>
      <c r="B718" s="1899"/>
      <c r="C718" s="1899"/>
      <c r="D718" s="1899"/>
      <c r="E718" s="1899"/>
      <c r="F718" s="1899"/>
      <c r="G718" s="1899"/>
      <c r="H718" s="1899"/>
      <c r="I718" s="1899"/>
      <c r="J718" s="1899"/>
      <c r="K718" s="1899"/>
      <c r="L718" s="1899"/>
      <c r="M718" s="1899"/>
      <c r="N718" s="1885"/>
    </row>
    <row r="719" spans="1:14" ht="21.95" customHeight="1">
      <c r="A719" s="1932" t="s">
        <v>1031</v>
      </c>
      <c r="B719" s="1901"/>
      <c r="C719" s="1901"/>
      <c r="D719" s="1901"/>
      <c r="E719" s="1901"/>
      <c r="F719" s="1901"/>
      <c r="G719" s="1901"/>
      <c r="H719" s="1932" t="s">
        <v>1032</v>
      </c>
      <c r="I719" s="1901"/>
      <c r="J719" s="1901"/>
      <c r="K719" s="1901"/>
      <c r="L719" s="1901"/>
      <c r="M719" s="1901"/>
      <c r="N719" s="1901"/>
    </row>
    <row r="729" spans="1:14" ht="38.1" customHeight="1">
      <c r="A729" s="1927" t="s">
        <v>993</v>
      </c>
      <c r="B729" s="1928"/>
      <c r="C729" s="1928"/>
      <c r="D729" s="1928"/>
      <c r="E729" s="1928"/>
      <c r="F729" s="1928"/>
      <c r="G729" s="1928"/>
      <c r="H729" s="1928"/>
      <c r="I729" s="1928"/>
      <c r="J729" s="1928"/>
      <c r="K729" s="1928"/>
      <c r="L729" s="1928"/>
      <c r="M729" s="1928"/>
      <c r="N729" s="1929"/>
    </row>
    <row r="730" spans="1:14" ht="15.95" customHeight="1">
      <c r="A730" s="1921" t="s">
        <v>994</v>
      </c>
      <c r="B730" s="1901"/>
      <c r="C730" s="1901"/>
      <c r="D730" s="1901"/>
      <c r="E730" s="1901"/>
      <c r="F730" s="1901"/>
      <c r="G730" s="1901"/>
      <c r="H730" s="1901"/>
      <c r="I730" s="1901"/>
      <c r="J730" s="1901"/>
      <c r="K730" s="1901"/>
      <c r="L730" s="1901"/>
      <c r="M730" s="1901"/>
      <c r="N730" s="1901"/>
    </row>
    <row r="731" spans="1:14" ht="18" customHeight="1">
      <c r="A731" s="1906" t="s">
        <v>995</v>
      </c>
      <c r="B731" s="1899"/>
      <c r="C731" s="1899"/>
      <c r="D731" s="1885"/>
      <c r="E731" s="1906" t="s">
        <v>996</v>
      </c>
      <c r="F731" s="1899"/>
      <c r="G731" s="1885"/>
      <c r="H731" s="1906" t="s">
        <v>997</v>
      </c>
      <c r="I731" s="1899"/>
      <c r="J731" s="1885"/>
      <c r="K731" s="1906" t="s">
        <v>998</v>
      </c>
      <c r="L731" s="1885"/>
      <c r="M731" s="1906" t="s">
        <v>999</v>
      </c>
      <c r="N731" s="1885"/>
    </row>
    <row r="732" spans="1:14" ht="21.95" customHeight="1">
      <c r="A732" s="1923" t="str">
        <f>'2026 Matrix'!B27&amp;" "&amp;'2026 Matrix'!A27</f>
        <v>Mbaya Kapita</v>
      </c>
      <c r="B732" s="1899"/>
      <c r="C732" s="1899"/>
      <c r="D732" s="1885"/>
      <c r="E732" s="1923" t="str">
        <f>'2026 Matrix'!E27</f>
        <v>Sharmin</v>
      </c>
      <c r="F732" s="1899"/>
      <c r="G732" s="1885"/>
      <c r="H732" s="1922">
        <f>'2026 Matrix'!C27</f>
        <v>42325</v>
      </c>
      <c r="I732" s="1899"/>
      <c r="J732" s="1885"/>
      <c r="K732" s="1923" t="str">
        <f>'2026 Matrix'!D27</f>
        <v>D4MT</v>
      </c>
      <c r="L732" s="1885"/>
      <c r="M732" s="1923"/>
      <c r="N732" s="1885"/>
    </row>
    <row r="733" spans="1:14" ht="15.95" customHeight="1">
      <c r="A733" s="1911" t="s">
        <v>1000</v>
      </c>
      <c r="B733" s="1899"/>
      <c r="C733" s="1885"/>
      <c r="E733" s="1912" t="s">
        <v>1001</v>
      </c>
      <c r="F733" s="1899"/>
      <c r="G733" s="1885"/>
      <c r="I733" s="1915" t="s">
        <v>1002</v>
      </c>
      <c r="J733" s="1899"/>
      <c r="K733" s="1885"/>
      <c r="M733" s="1908" t="s">
        <v>1003</v>
      </c>
      <c r="N733" s="1885"/>
    </row>
    <row r="734" spans="1:14" ht="33.950000000000003" customHeight="1">
      <c r="A734" s="1925" t="str">
        <f>'2026 Matrix'!AI27&amp;" / 108"</f>
        <v>28 / 108</v>
      </c>
      <c r="B734" s="1899"/>
      <c r="C734" s="1885"/>
      <c r="E734" s="1907" t="str">
        <f>'2026 Matrix'!AJ27&amp;" / 27"</f>
        <v>10 / 27</v>
      </c>
      <c r="F734" s="1899"/>
      <c r="G734" s="1885"/>
      <c r="I734" s="1926">
        <f>'2026 Matrix'!AK27</f>
        <v>2.5</v>
      </c>
      <c r="J734" s="1899"/>
      <c r="K734" s="1885"/>
      <c r="M734" s="1916">
        <f>'2026 Matrix'!AL27</f>
        <v>2.5</v>
      </c>
      <c r="N734" s="1885"/>
    </row>
    <row r="735" spans="1:14" ht="14.1" customHeight="1">
      <c r="A735" s="1920" t="s">
        <v>1004</v>
      </c>
      <c r="B735" s="1901"/>
      <c r="C735" s="1901"/>
      <c r="D735" s="1901"/>
      <c r="E735" s="1901"/>
      <c r="F735" s="1901"/>
      <c r="G735" s="1901"/>
      <c r="H735" s="1901"/>
      <c r="I735" s="1901"/>
      <c r="J735" s="1901"/>
      <c r="K735" s="1901"/>
      <c r="L735" s="1901"/>
      <c r="M735" s="1901"/>
      <c r="N735" s="1901"/>
    </row>
    <row r="736" spans="1:14" ht="20.100000000000001" customHeight="1">
      <c r="A736" s="1930" t="s">
        <v>1005</v>
      </c>
      <c r="B736" s="1931"/>
      <c r="C736" s="1931"/>
      <c r="D736" s="1931"/>
      <c r="E736" s="1931"/>
      <c r="F736" s="1931"/>
      <c r="G736" s="1931"/>
      <c r="H736" s="1931"/>
      <c r="I736" s="1931"/>
      <c r="J736" s="1931"/>
      <c r="K736" s="1931"/>
      <c r="L736" s="1931"/>
      <c r="M736" s="1931"/>
      <c r="N736" s="1931"/>
    </row>
    <row r="737" spans="1:16" ht="18" customHeight="1">
      <c r="A737" s="1891" t="s">
        <v>1006</v>
      </c>
      <c r="B737" s="1887"/>
      <c r="C737" s="1891" t="s">
        <v>1007</v>
      </c>
      <c r="D737" s="1886"/>
      <c r="E737" s="1887"/>
      <c r="F737" s="1886" t="s">
        <v>1008</v>
      </c>
      <c r="G737" s="1887"/>
      <c r="H737" s="1886" t="s">
        <v>1009</v>
      </c>
      <c r="I737" s="1887"/>
      <c r="J737" s="1886" t="s">
        <v>1010</v>
      </c>
      <c r="K737" s="1887"/>
      <c r="L737" s="1886" t="s">
        <v>1011</v>
      </c>
      <c r="M737" s="1887"/>
      <c r="N737" s="1598" t="s">
        <v>1012</v>
      </c>
      <c r="O737" s="1602"/>
      <c r="P737" s="1599"/>
    </row>
    <row r="738" spans="1:16" ht="18.95" customHeight="1">
      <c r="A738" s="1892" t="s">
        <v>1013</v>
      </c>
      <c r="B738" s="1893"/>
      <c r="C738" s="1918">
        <v>0</v>
      </c>
      <c r="D738" s="1902"/>
      <c r="E738" s="1903"/>
      <c r="F738" s="1902">
        <v>0</v>
      </c>
      <c r="G738" s="1903"/>
      <c r="H738" s="1902">
        <v>0</v>
      </c>
      <c r="I738" s="1903"/>
      <c r="J738" s="1902">
        <v>0</v>
      </c>
      <c r="K738" s="1903"/>
      <c r="L738" s="1902">
        <v>0</v>
      </c>
      <c r="M738" s="1903"/>
      <c r="N738" s="1603">
        <v>0</v>
      </c>
    </row>
    <row r="739" spans="1:16" ht="18.95" customHeight="1">
      <c r="A739" s="1904" t="s">
        <v>1014</v>
      </c>
      <c r="B739" s="1905"/>
      <c r="C739" s="1888">
        <v>0</v>
      </c>
      <c r="D739" s="1889"/>
      <c r="E739" s="1890"/>
      <c r="F739" s="1894">
        <v>0</v>
      </c>
      <c r="G739" s="1895"/>
      <c r="H739" s="1894">
        <v>0</v>
      </c>
      <c r="I739" s="1895"/>
      <c r="J739" s="1894">
        <v>0</v>
      </c>
      <c r="K739" s="1895"/>
      <c r="L739" s="1894">
        <v>0</v>
      </c>
      <c r="M739" s="1895"/>
      <c r="N739" s="1605">
        <v>0</v>
      </c>
    </row>
    <row r="740" spans="1:16" ht="18.95" customHeight="1">
      <c r="A740" s="1892" t="s">
        <v>1015</v>
      </c>
      <c r="B740" s="1893"/>
      <c r="C740" s="1918">
        <v>0</v>
      </c>
      <c r="D740" s="1902"/>
      <c r="E740" s="1903"/>
      <c r="F740" s="1902">
        <v>0</v>
      </c>
      <c r="G740" s="1903"/>
      <c r="H740" s="1902">
        <v>0</v>
      </c>
      <c r="I740" s="1903"/>
      <c r="J740" s="1902">
        <v>0</v>
      </c>
      <c r="K740" s="1903"/>
      <c r="L740" s="1902">
        <v>0</v>
      </c>
      <c r="M740" s="1903"/>
      <c r="N740" s="1603">
        <v>0</v>
      </c>
    </row>
    <row r="741" spans="1:16" ht="18.95" customHeight="1">
      <c r="A741" s="1904" t="s">
        <v>1016</v>
      </c>
      <c r="B741" s="1905"/>
      <c r="C741" s="1888">
        <v>0</v>
      </c>
      <c r="D741" s="1889"/>
      <c r="E741" s="1890"/>
      <c r="F741" s="1894">
        <v>0</v>
      </c>
      <c r="G741" s="1895"/>
      <c r="H741" s="1894">
        <v>0</v>
      </c>
      <c r="I741" s="1895"/>
      <c r="J741" s="1894">
        <v>0</v>
      </c>
      <c r="K741" s="1895"/>
      <c r="L741" s="1894">
        <v>0</v>
      </c>
      <c r="M741" s="1895"/>
      <c r="N741" s="1605">
        <v>0</v>
      </c>
    </row>
    <row r="742" spans="1:16" ht="20.100000000000001" customHeight="1">
      <c r="A742" s="1930" t="s">
        <v>1017</v>
      </c>
      <c r="B742" s="1931"/>
      <c r="C742" s="1931"/>
      <c r="D742" s="1931"/>
      <c r="E742" s="1931"/>
      <c r="F742" s="1931"/>
      <c r="G742" s="1931"/>
      <c r="H742" s="1931"/>
      <c r="I742" s="1931"/>
      <c r="J742" s="1931"/>
      <c r="K742" s="1931"/>
      <c r="L742" s="1931"/>
      <c r="M742" s="1931"/>
      <c r="N742" s="1931"/>
    </row>
    <row r="743" spans="1:16" ht="14.1" customHeight="1">
      <c r="A743" s="1597">
        <v>0</v>
      </c>
      <c r="B743" s="1896" t="s">
        <v>842</v>
      </c>
      <c r="C743" s="1897"/>
      <c r="D743" s="1596">
        <v>1</v>
      </c>
      <c r="E743" s="1896" t="s">
        <v>1018</v>
      </c>
      <c r="F743" s="1897"/>
      <c r="G743" s="1595">
        <v>2</v>
      </c>
      <c r="H743" s="1896" t="s">
        <v>1019</v>
      </c>
      <c r="I743" s="1897"/>
      <c r="J743" s="1594">
        <v>3</v>
      </c>
      <c r="K743" s="1896" t="s">
        <v>1020</v>
      </c>
      <c r="L743" s="1897"/>
      <c r="M743" s="1593">
        <v>4</v>
      </c>
      <c r="N743" s="1592" t="s">
        <v>1021</v>
      </c>
    </row>
    <row r="744" spans="1:16" ht="15.95" customHeight="1">
      <c r="A744" s="1900" t="s">
        <v>1022</v>
      </c>
      <c r="B744" s="1901"/>
      <c r="C744" s="1901"/>
      <c r="D744" s="1901"/>
      <c r="E744" s="1901"/>
      <c r="F744" s="1901"/>
      <c r="G744" s="1901"/>
      <c r="H744" s="1901"/>
      <c r="I744" s="1901"/>
      <c r="J744" s="1901"/>
      <c r="K744" s="1901"/>
      <c r="L744" s="1901"/>
      <c r="M744" s="1901"/>
      <c r="N744" s="1901"/>
    </row>
    <row r="745" spans="1:16" ht="17.100000000000001" customHeight="1">
      <c r="A745" s="1909" t="s">
        <v>1023</v>
      </c>
      <c r="B745" s="1899"/>
      <c r="C745" s="1899"/>
      <c r="D745" s="1899"/>
      <c r="E745" s="1885"/>
      <c r="F745" s="1913">
        <f>'2026 Matrix'!L27</f>
        <v>3</v>
      </c>
      <c r="G745" s="1885"/>
      <c r="H745" s="1909" t="s">
        <v>1024</v>
      </c>
      <c r="I745" s="1899"/>
      <c r="J745" s="1899"/>
      <c r="K745" s="1899"/>
      <c r="L745" s="1885"/>
      <c r="M745" s="1913">
        <f>'2026 Matrix'!P27</f>
        <v>3</v>
      </c>
      <c r="N745" s="1885"/>
    </row>
    <row r="746" spans="1:16" ht="17.100000000000001" customHeight="1">
      <c r="A746" s="1909" t="s">
        <v>856</v>
      </c>
      <c r="B746" s="1899"/>
      <c r="C746" s="1899"/>
      <c r="D746" s="1899"/>
      <c r="E746" s="1885"/>
      <c r="F746" s="1924">
        <f>'2026 Matrix'!K27</f>
        <v>2</v>
      </c>
      <c r="G746" s="1885"/>
      <c r="H746" s="1909" t="s">
        <v>205</v>
      </c>
      <c r="I746" s="1899"/>
      <c r="J746" s="1899"/>
      <c r="K746" s="1899"/>
      <c r="L746" s="1885"/>
      <c r="M746" s="1924">
        <f>'2026 Matrix'!M27</f>
        <v>3</v>
      </c>
      <c r="N746" s="1885"/>
    </row>
    <row r="747" spans="1:16" ht="17.100000000000001" customHeight="1">
      <c r="A747" s="1909" t="s">
        <v>862</v>
      </c>
      <c r="B747" s="1899"/>
      <c r="C747" s="1899"/>
      <c r="D747" s="1899"/>
      <c r="E747" s="1885"/>
      <c r="F747" s="1917">
        <f>'2026 Matrix'!Q27</f>
        <v>2</v>
      </c>
      <c r="G747" s="1885"/>
      <c r="H747" s="1909" t="s">
        <v>864</v>
      </c>
      <c r="I747" s="1899"/>
      <c r="J747" s="1899"/>
      <c r="K747" s="1899"/>
      <c r="L747" s="1885"/>
      <c r="M747" s="1884">
        <f>'2026 Matrix'!T27</f>
        <v>0</v>
      </c>
      <c r="N747" s="1885"/>
    </row>
    <row r="748" spans="1:16" ht="15.95" customHeight="1">
      <c r="A748" s="1900" t="s">
        <v>1025</v>
      </c>
      <c r="B748" s="1901"/>
      <c r="C748" s="1901"/>
      <c r="D748" s="1901"/>
      <c r="E748" s="1901"/>
      <c r="F748" s="1901"/>
      <c r="G748" s="1901"/>
      <c r="H748" s="1901"/>
      <c r="I748" s="1901"/>
      <c r="J748" s="1901"/>
      <c r="K748" s="1901"/>
      <c r="L748" s="1901"/>
      <c r="M748" s="1901"/>
      <c r="N748" s="1901"/>
    </row>
    <row r="749" spans="1:16" ht="17.100000000000001" customHeight="1">
      <c r="A749" s="1909" t="s">
        <v>855</v>
      </c>
      <c r="B749" s="1899"/>
      <c r="C749" s="1899"/>
      <c r="D749" s="1899"/>
      <c r="E749" s="1885"/>
      <c r="F749" s="1884">
        <f>'2026 Matrix'!H27</f>
        <v>0</v>
      </c>
      <c r="G749" s="1885"/>
      <c r="H749" s="1909" t="s">
        <v>331</v>
      </c>
      <c r="I749" s="1899"/>
      <c r="J749" s="1899"/>
      <c r="K749" s="1899"/>
      <c r="L749" s="1885"/>
      <c r="M749" s="1884">
        <f>'2026 Matrix'!J27</f>
        <v>0</v>
      </c>
      <c r="N749" s="1885"/>
    </row>
    <row r="750" spans="1:16" ht="17.100000000000001" customHeight="1">
      <c r="A750" s="1909" t="s">
        <v>859</v>
      </c>
      <c r="B750" s="1899"/>
      <c r="C750" s="1899"/>
      <c r="D750" s="1899"/>
      <c r="E750" s="1885"/>
      <c r="F750" s="1913">
        <f>'2026 Matrix'!N27</f>
        <v>3</v>
      </c>
      <c r="G750" s="1885"/>
      <c r="H750" s="1909" t="s">
        <v>343</v>
      </c>
      <c r="I750" s="1899"/>
      <c r="J750" s="1899"/>
      <c r="K750" s="1899"/>
      <c r="L750" s="1885"/>
      <c r="M750" s="1884">
        <f>'2026 Matrix'!AB27</f>
        <v>0</v>
      </c>
      <c r="N750" s="1885"/>
    </row>
    <row r="751" spans="1:16" ht="17.100000000000001" customHeight="1">
      <c r="A751" s="1909" t="s">
        <v>326</v>
      </c>
      <c r="B751" s="1899"/>
      <c r="C751" s="1899"/>
      <c r="D751" s="1899"/>
      <c r="E751" s="1885"/>
      <c r="F751" s="1884">
        <f>'2026 Matrix'!I27</f>
        <v>0</v>
      </c>
      <c r="G751" s="1885"/>
      <c r="H751" s="1909" t="s">
        <v>860</v>
      </c>
      <c r="I751" s="1899"/>
      <c r="J751" s="1899"/>
      <c r="K751" s="1899"/>
      <c r="L751" s="1885"/>
      <c r="M751" s="1917">
        <f>'2026 Matrix'!O27</f>
        <v>2</v>
      </c>
      <c r="N751" s="1885"/>
    </row>
    <row r="752" spans="1:16" ht="17.100000000000001" customHeight="1">
      <c r="A752" s="1909" t="s">
        <v>355</v>
      </c>
      <c r="B752" s="1899"/>
      <c r="C752" s="1899"/>
      <c r="D752" s="1899"/>
      <c r="E752" s="1885"/>
      <c r="F752" s="1884">
        <f>'2026 Matrix'!R27</f>
        <v>0</v>
      </c>
      <c r="G752" s="1885"/>
      <c r="H752" s="1934"/>
      <c r="I752" s="1901"/>
      <c r="J752" s="1901"/>
      <c r="K752" s="1901"/>
      <c r="L752" s="1901"/>
      <c r="M752" s="1901"/>
      <c r="N752" s="1901"/>
    </row>
    <row r="753" spans="1:14" ht="15.95" customHeight="1">
      <c r="A753" s="1900" t="s">
        <v>1026</v>
      </c>
      <c r="B753" s="1901"/>
      <c r="C753" s="1901"/>
      <c r="D753" s="1901"/>
      <c r="E753" s="1901"/>
      <c r="F753" s="1901"/>
      <c r="G753" s="1901"/>
      <c r="H753" s="1901"/>
      <c r="I753" s="1901"/>
      <c r="J753" s="1901"/>
      <c r="K753" s="1901"/>
      <c r="L753" s="1901"/>
      <c r="M753" s="1901"/>
      <c r="N753" s="1901"/>
    </row>
    <row r="754" spans="1:14" ht="17.100000000000001" customHeight="1">
      <c r="A754" s="1909" t="s">
        <v>869</v>
      </c>
      <c r="B754" s="1899"/>
      <c r="C754" s="1899"/>
      <c r="D754" s="1899"/>
      <c r="E754" s="1885"/>
      <c r="F754" s="1884">
        <f>'2026 Matrix'!Z27</f>
        <v>0</v>
      </c>
      <c r="G754" s="1885"/>
      <c r="H754" s="1909" t="s">
        <v>863</v>
      </c>
      <c r="I754" s="1899"/>
      <c r="J754" s="1899"/>
      <c r="K754" s="1899"/>
      <c r="L754" s="1885"/>
      <c r="M754" s="1884">
        <f>'2026 Matrix'!S27</f>
        <v>0</v>
      </c>
      <c r="N754" s="1885"/>
    </row>
    <row r="755" spans="1:14" ht="17.100000000000001" customHeight="1">
      <c r="A755" s="1909" t="s">
        <v>865</v>
      </c>
      <c r="B755" s="1899"/>
      <c r="C755" s="1899"/>
      <c r="D755" s="1899"/>
      <c r="E755" s="1885"/>
      <c r="F755" s="1917">
        <f>'2026 Matrix'!U27</f>
        <v>2</v>
      </c>
      <c r="G755" s="1885"/>
      <c r="H755" s="1909" t="s">
        <v>870</v>
      </c>
      <c r="I755" s="1899"/>
      <c r="J755" s="1899"/>
      <c r="K755" s="1899"/>
      <c r="L755" s="1885"/>
      <c r="M755" s="1913">
        <f>'2026 Matrix'!AA27</f>
        <v>3</v>
      </c>
      <c r="N755" s="1885"/>
    </row>
    <row r="756" spans="1:14" ht="17.100000000000001" customHeight="1">
      <c r="A756" s="1909" t="s">
        <v>867</v>
      </c>
      <c r="B756" s="1899"/>
      <c r="C756" s="1899"/>
      <c r="D756" s="1899"/>
      <c r="E756" s="1885"/>
      <c r="F756" s="1924">
        <f>'2026 Matrix'!X27</f>
        <v>1</v>
      </c>
      <c r="G756" s="1885"/>
      <c r="H756" s="1909" t="s">
        <v>868</v>
      </c>
      <c r="I756" s="1899"/>
      <c r="J756" s="1899"/>
      <c r="K756" s="1899"/>
      <c r="L756" s="1885"/>
      <c r="M756" s="1884">
        <f>'2026 Matrix'!Y27</f>
        <v>0</v>
      </c>
      <c r="N756" s="1885"/>
    </row>
    <row r="757" spans="1:14" ht="15.95" customHeight="1">
      <c r="A757" s="1900" t="s">
        <v>1027</v>
      </c>
      <c r="B757" s="1901"/>
      <c r="C757" s="1901"/>
      <c r="D757" s="1901"/>
      <c r="E757" s="1901"/>
      <c r="F757" s="1901"/>
      <c r="G757" s="1901"/>
      <c r="H757" s="1901"/>
      <c r="I757" s="1901"/>
      <c r="J757" s="1901"/>
      <c r="K757" s="1901"/>
      <c r="L757" s="1901"/>
      <c r="M757" s="1901"/>
      <c r="N757" s="1901"/>
    </row>
    <row r="758" spans="1:14" ht="17.100000000000001" customHeight="1">
      <c r="A758" s="1909" t="s">
        <v>872</v>
      </c>
      <c r="B758" s="1899"/>
      <c r="C758" s="1899"/>
      <c r="D758" s="1899"/>
      <c r="E758" s="1885"/>
      <c r="F758" s="1884">
        <f>'2026 Matrix'!AD27</f>
        <v>0</v>
      </c>
      <c r="G758" s="1885"/>
      <c r="H758" s="1909" t="s">
        <v>874</v>
      </c>
      <c r="I758" s="1899"/>
      <c r="J758" s="1899"/>
      <c r="K758" s="1899"/>
      <c r="L758" s="1885"/>
      <c r="M758" s="1884">
        <f>'2026 Matrix'!AF27</f>
        <v>0</v>
      </c>
      <c r="N758" s="1885"/>
    </row>
    <row r="759" spans="1:14" ht="17.100000000000001" customHeight="1">
      <c r="A759" s="1909" t="s">
        <v>873</v>
      </c>
      <c r="B759" s="1899"/>
      <c r="C759" s="1899"/>
      <c r="D759" s="1899"/>
      <c r="E759" s="1885"/>
      <c r="F759" s="1884">
        <f>'2026 Matrix'!AE27</f>
        <v>0</v>
      </c>
      <c r="G759" s="1885"/>
      <c r="H759" s="1909" t="s">
        <v>358</v>
      </c>
      <c r="I759" s="1899"/>
      <c r="J759" s="1899"/>
      <c r="K759" s="1899"/>
      <c r="L759" s="1885"/>
      <c r="M759" s="1884">
        <f>'2026 Matrix'!AH27</f>
        <v>0</v>
      </c>
      <c r="N759" s="1885"/>
    </row>
    <row r="760" spans="1:14" ht="17.100000000000001" customHeight="1">
      <c r="A760" s="1909" t="s">
        <v>203</v>
      </c>
      <c r="B760" s="1899"/>
      <c r="C760" s="1899"/>
      <c r="D760" s="1899"/>
      <c r="E760" s="1885"/>
      <c r="F760" s="1884">
        <f>'2026 Matrix'!W27</f>
        <v>0</v>
      </c>
      <c r="G760" s="1885"/>
      <c r="H760" s="1909" t="s">
        <v>871</v>
      </c>
      <c r="I760" s="1899"/>
      <c r="J760" s="1899"/>
      <c r="K760" s="1899"/>
      <c r="L760" s="1885"/>
      <c r="M760" s="1884">
        <f>'2026 Matrix'!AC27</f>
        <v>0</v>
      </c>
      <c r="N760" s="1885"/>
    </row>
    <row r="761" spans="1:14" ht="17.100000000000001" customHeight="1">
      <c r="A761" s="1909" t="s">
        <v>875</v>
      </c>
      <c r="B761" s="1899"/>
      <c r="C761" s="1899"/>
      <c r="D761" s="1899"/>
      <c r="E761" s="1885"/>
      <c r="F761" s="1884">
        <f>'2026 Matrix'!AG27</f>
        <v>0</v>
      </c>
      <c r="G761" s="1885"/>
      <c r="H761" s="1909" t="s">
        <v>866</v>
      </c>
      <c r="I761" s="1899"/>
      <c r="J761" s="1899"/>
      <c r="K761" s="1899"/>
      <c r="L761" s="1885"/>
      <c r="M761" s="1919">
        <f>'2026 Matrix'!V27</f>
        <v>4</v>
      </c>
      <c r="N761" s="1885"/>
    </row>
    <row r="762" spans="1:14" ht="20.100000000000001" customHeight="1">
      <c r="A762" s="1933" t="s">
        <v>1028</v>
      </c>
      <c r="B762" s="1901"/>
      <c r="C762" s="1901"/>
      <c r="D762" s="1901"/>
      <c r="E762" s="1901"/>
      <c r="F762" s="1901"/>
      <c r="G762" s="1901"/>
      <c r="H762" s="1901"/>
      <c r="I762" s="1901"/>
      <c r="J762" s="1901"/>
      <c r="K762" s="1901"/>
      <c r="L762" s="1901"/>
      <c r="M762" s="1901"/>
      <c r="N762" s="1901"/>
    </row>
    <row r="763" spans="1:14" ht="15.95" customHeight="1">
      <c r="A763" s="1898" t="s">
        <v>1029</v>
      </c>
      <c r="B763" s="1899"/>
      <c r="C763" s="1899"/>
      <c r="D763" s="1899"/>
      <c r="E763" s="1899"/>
      <c r="F763" s="1899"/>
      <c r="G763" s="1899"/>
      <c r="H763" s="1899"/>
      <c r="I763" s="1899"/>
      <c r="J763" s="1899"/>
      <c r="K763" s="1899"/>
      <c r="L763" s="1899"/>
      <c r="M763" s="1899"/>
      <c r="N763" s="1885"/>
    </row>
    <row r="764" spans="1:14" ht="20.100000000000001" customHeight="1">
      <c r="A764" s="1914"/>
      <c r="B764" s="1899"/>
      <c r="C764" s="1899"/>
      <c r="D764" s="1899"/>
      <c r="E764" s="1899"/>
      <c r="F764" s="1899"/>
      <c r="G764" s="1899"/>
      <c r="H764" s="1899"/>
      <c r="I764" s="1899"/>
      <c r="J764" s="1899"/>
      <c r="K764" s="1899"/>
      <c r="L764" s="1899"/>
      <c r="M764" s="1899"/>
      <c r="N764" s="1885"/>
    </row>
    <row r="765" spans="1:14" ht="20.100000000000001" customHeight="1">
      <c r="A765" s="1914"/>
      <c r="B765" s="1899"/>
      <c r="C765" s="1899"/>
      <c r="D765" s="1899"/>
      <c r="E765" s="1899"/>
      <c r="F765" s="1899"/>
      <c r="G765" s="1899"/>
      <c r="H765" s="1899"/>
      <c r="I765" s="1899"/>
      <c r="J765" s="1899"/>
      <c r="K765" s="1899"/>
      <c r="L765" s="1899"/>
      <c r="M765" s="1899"/>
      <c r="N765" s="1885"/>
    </row>
    <row r="766" spans="1:14" ht="20.100000000000001" customHeight="1">
      <c r="A766" s="1914"/>
      <c r="B766" s="1899"/>
      <c r="C766" s="1899"/>
      <c r="D766" s="1899"/>
      <c r="E766" s="1899"/>
      <c r="F766" s="1899"/>
      <c r="G766" s="1899"/>
      <c r="H766" s="1899"/>
      <c r="I766" s="1899"/>
      <c r="J766" s="1899"/>
      <c r="K766" s="1899"/>
      <c r="L766" s="1899"/>
      <c r="M766" s="1899"/>
      <c r="N766" s="1885"/>
    </row>
    <row r="767" spans="1:14" ht="15.95" customHeight="1">
      <c r="A767" s="1910" t="s">
        <v>1030</v>
      </c>
      <c r="B767" s="1899"/>
      <c r="C767" s="1899"/>
      <c r="D767" s="1899"/>
      <c r="E767" s="1899"/>
      <c r="F767" s="1899"/>
      <c r="G767" s="1899"/>
      <c r="H767" s="1899"/>
      <c r="I767" s="1899"/>
      <c r="J767" s="1899"/>
      <c r="K767" s="1899"/>
      <c r="L767" s="1899"/>
      <c r="M767" s="1899"/>
      <c r="N767" s="1885"/>
    </row>
    <row r="768" spans="1:14" ht="21.95" customHeight="1">
      <c r="A768" s="1914"/>
      <c r="B768" s="1899"/>
      <c r="C768" s="1899"/>
      <c r="D768" s="1899"/>
      <c r="E768" s="1899"/>
      <c r="F768" s="1899"/>
      <c r="G768" s="1899"/>
      <c r="H768" s="1899"/>
      <c r="I768" s="1899"/>
      <c r="J768" s="1899"/>
      <c r="K768" s="1899"/>
      <c r="L768" s="1899"/>
      <c r="M768" s="1899"/>
      <c r="N768" s="1885"/>
    </row>
    <row r="769" spans="1:14" ht="21.95" customHeight="1">
      <c r="A769" s="1914"/>
      <c r="B769" s="1899"/>
      <c r="C769" s="1899"/>
      <c r="D769" s="1899"/>
      <c r="E769" s="1899"/>
      <c r="F769" s="1899"/>
      <c r="G769" s="1899"/>
      <c r="H769" s="1899"/>
      <c r="I769" s="1899"/>
      <c r="J769" s="1899"/>
      <c r="K769" s="1899"/>
      <c r="L769" s="1899"/>
      <c r="M769" s="1899"/>
      <c r="N769" s="1885"/>
    </row>
    <row r="770" spans="1:14" ht="21.95" customHeight="1">
      <c r="A770" s="1914"/>
      <c r="B770" s="1899"/>
      <c r="C770" s="1899"/>
      <c r="D770" s="1899"/>
      <c r="E770" s="1899"/>
      <c r="F770" s="1899"/>
      <c r="G770" s="1899"/>
      <c r="H770" s="1899"/>
      <c r="I770" s="1899"/>
      <c r="J770" s="1899"/>
      <c r="K770" s="1899"/>
      <c r="L770" s="1899"/>
      <c r="M770" s="1899"/>
      <c r="N770" s="1885"/>
    </row>
    <row r="771" spans="1:14" ht="21.95" customHeight="1">
      <c r="A771" s="1932" t="s">
        <v>1031</v>
      </c>
      <c r="B771" s="1901"/>
      <c r="C771" s="1901"/>
      <c r="D771" s="1901"/>
      <c r="E771" s="1901"/>
      <c r="F771" s="1901"/>
      <c r="G771" s="1901"/>
      <c r="H771" s="1932" t="s">
        <v>1032</v>
      </c>
      <c r="I771" s="1901"/>
      <c r="J771" s="1901"/>
      <c r="K771" s="1901"/>
      <c r="L771" s="1901"/>
      <c r="M771" s="1901"/>
      <c r="N771" s="1901"/>
    </row>
    <row r="781" spans="1:14" ht="38.1" customHeight="1">
      <c r="A781" s="1927" t="s">
        <v>993</v>
      </c>
      <c r="B781" s="1928"/>
      <c r="C781" s="1928"/>
      <c r="D781" s="1928"/>
      <c r="E781" s="1928"/>
      <c r="F781" s="1928"/>
      <c r="G781" s="1928"/>
      <c r="H781" s="1928"/>
      <c r="I781" s="1928"/>
      <c r="J781" s="1928"/>
      <c r="K781" s="1928"/>
      <c r="L781" s="1928"/>
      <c r="M781" s="1928"/>
      <c r="N781" s="1929"/>
    </row>
    <row r="782" spans="1:14" ht="15.95" customHeight="1">
      <c r="A782" s="1921" t="s">
        <v>994</v>
      </c>
      <c r="B782" s="1901"/>
      <c r="C782" s="1901"/>
      <c r="D782" s="1901"/>
      <c r="E782" s="1901"/>
      <c r="F782" s="1901"/>
      <c r="G782" s="1901"/>
      <c r="H782" s="1901"/>
      <c r="I782" s="1901"/>
      <c r="J782" s="1901"/>
      <c r="K782" s="1901"/>
      <c r="L782" s="1901"/>
      <c r="M782" s="1901"/>
      <c r="N782" s="1901"/>
    </row>
    <row r="783" spans="1:14" ht="18" customHeight="1">
      <c r="A783" s="1906" t="s">
        <v>995</v>
      </c>
      <c r="B783" s="1899"/>
      <c r="C783" s="1899"/>
      <c r="D783" s="1885"/>
      <c r="E783" s="1906" t="s">
        <v>996</v>
      </c>
      <c r="F783" s="1899"/>
      <c r="G783" s="1885"/>
      <c r="H783" s="1906" t="s">
        <v>997</v>
      </c>
      <c r="I783" s="1899"/>
      <c r="J783" s="1885"/>
      <c r="K783" s="1906" t="s">
        <v>998</v>
      </c>
      <c r="L783" s="1885"/>
      <c r="M783" s="1906" t="s">
        <v>999</v>
      </c>
      <c r="N783" s="1885"/>
    </row>
    <row r="784" spans="1:14" ht="21.95" customHeight="1">
      <c r="A784" s="1923" t="str">
        <f>'2026 Matrix'!B29&amp;" "&amp;'2026 Matrix'!A29</f>
        <v>Roxana Lloret</v>
      </c>
      <c r="B784" s="1899"/>
      <c r="C784" s="1899"/>
      <c r="D784" s="1885"/>
      <c r="E784" s="1923" t="str">
        <f>'2026 Matrix'!E29</f>
        <v>Sharmin</v>
      </c>
      <c r="F784" s="1899"/>
      <c r="G784" s="1885"/>
      <c r="H784" s="1922">
        <f>'2026 Matrix'!C29</f>
        <v>42235</v>
      </c>
      <c r="I784" s="1899"/>
      <c r="J784" s="1885"/>
      <c r="K784" s="1923" t="str">
        <f>'2026 Matrix'!D29</f>
        <v>D4MT</v>
      </c>
      <c r="L784" s="1885"/>
      <c r="M784" s="1923"/>
      <c r="N784" s="1885"/>
    </row>
    <row r="785" spans="1:16" ht="15.95" customHeight="1">
      <c r="A785" s="1911" t="s">
        <v>1000</v>
      </c>
      <c r="B785" s="1899"/>
      <c r="C785" s="1885"/>
      <c r="E785" s="1912" t="s">
        <v>1001</v>
      </c>
      <c r="F785" s="1899"/>
      <c r="G785" s="1885"/>
      <c r="I785" s="1915" t="s">
        <v>1002</v>
      </c>
      <c r="J785" s="1899"/>
      <c r="K785" s="1885"/>
      <c r="M785" s="1908" t="s">
        <v>1003</v>
      </c>
      <c r="N785" s="1885"/>
    </row>
    <row r="786" spans="1:16" ht="33.950000000000003" customHeight="1">
      <c r="A786" s="1925" t="str">
        <f>'2026 Matrix'!AI29&amp;" / 108"</f>
        <v>33 / 108</v>
      </c>
      <c r="B786" s="1899"/>
      <c r="C786" s="1885"/>
      <c r="E786" s="1907" t="str">
        <f>'2026 Matrix'!AJ29&amp;" / 27"</f>
        <v>13 / 27</v>
      </c>
      <c r="F786" s="1899"/>
      <c r="G786" s="1885"/>
      <c r="I786" s="1926">
        <f>'2026 Matrix'!AK29</f>
        <v>1</v>
      </c>
      <c r="J786" s="1899"/>
      <c r="K786" s="1885"/>
      <c r="M786" s="1916">
        <f>'2026 Matrix'!AL29</f>
        <v>1</v>
      </c>
      <c r="N786" s="1885"/>
    </row>
    <row r="787" spans="1:16" ht="14.1" customHeight="1">
      <c r="A787" s="1920" t="s">
        <v>1004</v>
      </c>
      <c r="B787" s="1901"/>
      <c r="C787" s="1901"/>
      <c r="D787" s="1901"/>
      <c r="E787" s="1901"/>
      <c r="F787" s="1901"/>
      <c r="G787" s="1901"/>
      <c r="H787" s="1901"/>
      <c r="I787" s="1901"/>
      <c r="J787" s="1901"/>
      <c r="K787" s="1901"/>
      <c r="L787" s="1901"/>
      <c r="M787" s="1901"/>
      <c r="N787" s="1901"/>
    </row>
    <row r="788" spans="1:16" ht="20.100000000000001" customHeight="1">
      <c r="A788" s="1930" t="s">
        <v>1005</v>
      </c>
      <c r="B788" s="1931"/>
      <c r="C788" s="1931"/>
      <c r="D788" s="1931"/>
      <c r="E788" s="1931"/>
      <c r="F788" s="1931"/>
      <c r="G788" s="1931"/>
      <c r="H788" s="1931"/>
      <c r="I788" s="1931"/>
      <c r="J788" s="1931"/>
      <c r="K788" s="1931"/>
      <c r="L788" s="1931"/>
      <c r="M788" s="1931"/>
      <c r="N788" s="1931"/>
    </row>
    <row r="789" spans="1:16" ht="18" customHeight="1">
      <c r="A789" s="1891" t="s">
        <v>1006</v>
      </c>
      <c r="B789" s="1887"/>
      <c r="C789" s="1891" t="s">
        <v>1007</v>
      </c>
      <c r="D789" s="1886"/>
      <c r="E789" s="1887"/>
      <c r="F789" s="1886" t="s">
        <v>1008</v>
      </c>
      <c r="G789" s="1887"/>
      <c r="H789" s="1886" t="s">
        <v>1009</v>
      </c>
      <c r="I789" s="1887"/>
      <c r="J789" s="1886" t="s">
        <v>1010</v>
      </c>
      <c r="K789" s="1887"/>
      <c r="L789" s="1886" t="s">
        <v>1011</v>
      </c>
      <c r="M789" s="1887"/>
      <c r="N789" s="1598" t="s">
        <v>1012</v>
      </c>
      <c r="O789" s="1602"/>
      <c r="P789" s="1599"/>
    </row>
    <row r="790" spans="1:16" ht="18.95" customHeight="1">
      <c r="A790" s="1892" t="s">
        <v>1013</v>
      </c>
      <c r="B790" s="1893"/>
      <c r="C790" s="1918">
        <v>0</v>
      </c>
      <c r="D790" s="1902"/>
      <c r="E790" s="1903"/>
      <c r="F790" s="1902">
        <v>0</v>
      </c>
      <c r="G790" s="1903"/>
      <c r="H790" s="1902">
        <v>0</v>
      </c>
      <c r="I790" s="1903"/>
      <c r="J790" s="1902">
        <v>0</v>
      </c>
      <c r="K790" s="1903"/>
      <c r="L790" s="1902">
        <v>0</v>
      </c>
      <c r="M790" s="1903"/>
      <c r="N790" s="1603">
        <v>0</v>
      </c>
    </row>
    <row r="791" spans="1:16" ht="18.95" customHeight="1">
      <c r="A791" s="1904" t="s">
        <v>1014</v>
      </c>
      <c r="B791" s="1905"/>
      <c r="C791" s="1888">
        <v>0</v>
      </c>
      <c r="D791" s="1889"/>
      <c r="E791" s="1890"/>
      <c r="F791" s="1894">
        <v>0</v>
      </c>
      <c r="G791" s="1895"/>
      <c r="H791" s="1894">
        <v>0</v>
      </c>
      <c r="I791" s="1895"/>
      <c r="J791" s="1894">
        <v>0</v>
      </c>
      <c r="K791" s="1895"/>
      <c r="L791" s="1894">
        <v>0</v>
      </c>
      <c r="M791" s="1895"/>
      <c r="N791" s="1605">
        <v>0</v>
      </c>
    </row>
    <row r="792" spans="1:16" ht="18.95" customHeight="1">
      <c r="A792" s="1892" t="s">
        <v>1015</v>
      </c>
      <c r="B792" s="1893"/>
      <c r="C792" s="1918">
        <v>0</v>
      </c>
      <c r="D792" s="1902"/>
      <c r="E792" s="1903"/>
      <c r="F792" s="1902">
        <v>0</v>
      </c>
      <c r="G792" s="1903"/>
      <c r="H792" s="1902">
        <v>0</v>
      </c>
      <c r="I792" s="1903"/>
      <c r="J792" s="1902">
        <v>0</v>
      </c>
      <c r="K792" s="1903"/>
      <c r="L792" s="1902">
        <v>0</v>
      </c>
      <c r="M792" s="1903"/>
      <c r="N792" s="1603">
        <v>0</v>
      </c>
    </row>
    <row r="793" spans="1:16" ht="18.95" customHeight="1">
      <c r="A793" s="1904" t="s">
        <v>1016</v>
      </c>
      <c r="B793" s="1905"/>
      <c r="C793" s="1888">
        <v>0</v>
      </c>
      <c r="D793" s="1889"/>
      <c r="E793" s="1890"/>
      <c r="F793" s="1894">
        <v>0</v>
      </c>
      <c r="G793" s="1895"/>
      <c r="H793" s="1894">
        <v>0</v>
      </c>
      <c r="I793" s="1895"/>
      <c r="J793" s="1894">
        <v>0</v>
      </c>
      <c r="K793" s="1895"/>
      <c r="L793" s="1894">
        <v>0</v>
      </c>
      <c r="M793" s="1895"/>
      <c r="N793" s="1605">
        <v>0</v>
      </c>
    </row>
    <row r="794" spans="1:16" ht="20.100000000000001" customHeight="1">
      <c r="A794" s="1930" t="s">
        <v>1017</v>
      </c>
      <c r="B794" s="1931"/>
      <c r="C794" s="1931"/>
      <c r="D794" s="1931"/>
      <c r="E794" s="1931"/>
      <c r="F794" s="1931"/>
      <c r="G794" s="1931"/>
      <c r="H794" s="1931"/>
      <c r="I794" s="1931"/>
      <c r="J794" s="1931"/>
      <c r="K794" s="1931"/>
      <c r="L794" s="1931"/>
      <c r="M794" s="1931"/>
      <c r="N794" s="1931"/>
    </row>
    <row r="795" spans="1:16" ht="14.1" customHeight="1">
      <c r="A795" s="1597">
        <v>0</v>
      </c>
      <c r="B795" s="1896" t="s">
        <v>842</v>
      </c>
      <c r="C795" s="1897"/>
      <c r="D795" s="1596">
        <v>1</v>
      </c>
      <c r="E795" s="1896" t="s">
        <v>1018</v>
      </c>
      <c r="F795" s="1897"/>
      <c r="G795" s="1595">
        <v>2</v>
      </c>
      <c r="H795" s="1896" t="s">
        <v>1019</v>
      </c>
      <c r="I795" s="1897"/>
      <c r="J795" s="1594">
        <v>3</v>
      </c>
      <c r="K795" s="1896" t="s">
        <v>1020</v>
      </c>
      <c r="L795" s="1897"/>
      <c r="M795" s="1593">
        <v>4</v>
      </c>
      <c r="N795" s="1592" t="s">
        <v>1021</v>
      </c>
    </row>
    <row r="796" spans="1:16" ht="15.95" customHeight="1">
      <c r="A796" s="1900" t="s">
        <v>1022</v>
      </c>
      <c r="B796" s="1901"/>
      <c r="C796" s="1901"/>
      <c r="D796" s="1901"/>
      <c r="E796" s="1901"/>
      <c r="F796" s="1901"/>
      <c r="G796" s="1901"/>
      <c r="H796" s="1901"/>
      <c r="I796" s="1901"/>
      <c r="J796" s="1901"/>
      <c r="K796" s="1901"/>
      <c r="L796" s="1901"/>
      <c r="M796" s="1901"/>
      <c r="N796" s="1901"/>
    </row>
    <row r="797" spans="1:16" ht="17.100000000000001" customHeight="1">
      <c r="A797" s="1909" t="s">
        <v>1023</v>
      </c>
      <c r="B797" s="1899"/>
      <c r="C797" s="1899"/>
      <c r="D797" s="1899"/>
      <c r="E797" s="1885"/>
      <c r="F797" s="1913">
        <f>'2026 Matrix'!L29</f>
        <v>3</v>
      </c>
      <c r="G797" s="1885"/>
      <c r="H797" s="1909" t="s">
        <v>1024</v>
      </c>
      <c r="I797" s="1899"/>
      <c r="J797" s="1899"/>
      <c r="K797" s="1899"/>
      <c r="L797" s="1885"/>
      <c r="M797" s="1913">
        <f>'2026 Matrix'!P29</f>
        <v>3</v>
      </c>
      <c r="N797" s="1885"/>
    </row>
    <row r="798" spans="1:16" ht="17.100000000000001" customHeight="1">
      <c r="A798" s="1909" t="s">
        <v>856</v>
      </c>
      <c r="B798" s="1899"/>
      <c r="C798" s="1899"/>
      <c r="D798" s="1899"/>
      <c r="E798" s="1885"/>
      <c r="F798" s="1919">
        <f>'2026 Matrix'!K29</f>
        <v>4</v>
      </c>
      <c r="G798" s="1885"/>
      <c r="H798" s="1909" t="s">
        <v>205</v>
      </c>
      <c r="I798" s="1899"/>
      <c r="J798" s="1899"/>
      <c r="K798" s="1899"/>
      <c r="L798" s="1885"/>
      <c r="M798" s="1917">
        <f>'2026 Matrix'!M29</f>
        <v>2</v>
      </c>
      <c r="N798" s="1885"/>
    </row>
    <row r="799" spans="1:16" ht="17.100000000000001" customHeight="1">
      <c r="A799" s="1909" t="s">
        <v>862</v>
      </c>
      <c r="B799" s="1899"/>
      <c r="C799" s="1899"/>
      <c r="D799" s="1899"/>
      <c r="E799" s="1885"/>
      <c r="F799" s="1917">
        <f>'2026 Matrix'!Q29</f>
        <v>2</v>
      </c>
      <c r="G799" s="1885"/>
      <c r="H799" s="1909" t="s">
        <v>864</v>
      </c>
      <c r="I799" s="1899"/>
      <c r="J799" s="1899"/>
      <c r="K799" s="1899"/>
      <c r="L799" s="1885"/>
      <c r="M799" s="1919">
        <f>'2026 Matrix'!T29</f>
        <v>4</v>
      </c>
      <c r="N799" s="1885"/>
    </row>
    <row r="800" spans="1:16" ht="15.95" customHeight="1">
      <c r="A800" s="1900" t="s">
        <v>1025</v>
      </c>
      <c r="B800" s="1901"/>
      <c r="C800" s="1901"/>
      <c r="D800" s="1901"/>
      <c r="E800" s="1901"/>
      <c r="F800" s="1901"/>
      <c r="G800" s="1901"/>
      <c r="H800" s="1901"/>
      <c r="I800" s="1901"/>
      <c r="J800" s="1901"/>
      <c r="K800" s="1901"/>
      <c r="L800" s="1901"/>
      <c r="M800" s="1901"/>
      <c r="N800" s="1901"/>
    </row>
    <row r="801" spans="1:14" ht="17.100000000000001" customHeight="1">
      <c r="A801" s="1909" t="s">
        <v>855</v>
      </c>
      <c r="B801" s="1899"/>
      <c r="C801" s="1899"/>
      <c r="D801" s="1899"/>
      <c r="E801" s="1885"/>
      <c r="F801" s="1884">
        <f>'2026 Matrix'!H29</f>
        <v>0</v>
      </c>
      <c r="G801" s="1885"/>
      <c r="H801" s="1909" t="s">
        <v>331</v>
      </c>
      <c r="I801" s="1899"/>
      <c r="J801" s="1899"/>
      <c r="K801" s="1899"/>
      <c r="L801" s="1885"/>
      <c r="M801" s="1884">
        <f>'2026 Matrix'!J29</f>
        <v>0</v>
      </c>
      <c r="N801" s="1885"/>
    </row>
    <row r="802" spans="1:14" ht="17.100000000000001" customHeight="1">
      <c r="A802" s="1909" t="s">
        <v>859</v>
      </c>
      <c r="B802" s="1899"/>
      <c r="C802" s="1899"/>
      <c r="D802" s="1899"/>
      <c r="E802" s="1885"/>
      <c r="F802" s="1924">
        <f>'2026 Matrix'!N29</f>
        <v>1</v>
      </c>
      <c r="G802" s="1885"/>
      <c r="H802" s="1909" t="s">
        <v>343</v>
      </c>
      <c r="I802" s="1899"/>
      <c r="J802" s="1899"/>
      <c r="K802" s="1899"/>
      <c r="L802" s="1885"/>
      <c r="M802" s="1884">
        <f>'2026 Matrix'!AB29</f>
        <v>0</v>
      </c>
      <c r="N802" s="1885"/>
    </row>
    <row r="803" spans="1:14" ht="17.100000000000001" customHeight="1">
      <c r="A803" s="1909" t="s">
        <v>326</v>
      </c>
      <c r="B803" s="1899"/>
      <c r="C803" s="1899"/>
      <c r="D803" s="1899"/>
      <c r="E803" s="1885"/>
      <c r="F803" s="1884">
        <f>'2026 Matrix'!I29</f>
        <v>0</v>
      </c>
      <c r="G803" s="1885"/>
      <c r="H803" s="1909" t="s">
        <v>860</v>
      </c>
      <c r="I803" s="1899"/>
      <c r="J803" s="1899"/>
      <c r="K803" s="1899"/>
      <c r="L803" s="1885"/>
      <c r="M803" s="1917">
        <f>'2026 Matrix'!O29</f>
        <v>2</v>
      </c>
      <c r="N803" s="1885"/>
    </row>
    <row r="804" spans="1:14" ht="17.100000000000001" customHeight="1">
      <c r="A804" s="1909" t="s">
        <v>355</v>
      </c>
      <c r="B804" s="1899"/>
      <c r="C804" s="1899"/>
      <c r="D804" s="1899"/>
      <c r="E804" s="1885"/>
      <c r="F804" s="1884">
        <f>'2026 Matrix'!R29</f>
        <v>0</v>
      </c>
      <c r="G804" s="1885"/>
      <c r="H804" s="1934"/>
      <c r="I804" s="1901"/>
      <c r="J804" s="1901"/>
      <c r="K804" s="1901"/>
      <c r="L804" s="1901"/>
      <c r="M804" s="1901"/>
      <c r="N804" s="1901"/>
    </row>
    <row r="805" spans="1:14" ht="15.95" customHeight="1">
      <c r="A805" s="1900" t="s">
        <v>1026</v>
      </c>
      <c r="B805" s="1901"/>
      <c r="C805" s="1901"/>
      <c r="D805" s="1901"/>
      <c r="E805" s="1901"/>
      <c r="F805" s="1901"/>
      <c r="G805" s="1901"/>
      <c r="H805" s="1901"/>
      <c r="I805" s="1901"/>
      <c r="J805" s="1901"/>
      <c r="K805" s="1901"/>
      <c r="L805" s="1901"/>
      <c r="M805" s="1901"/>
      <c r="N805" s="1901"/>
    </row>
    <row r="806" spans="1:14" ht="17.100000000000001" customHeight="1">
      <c r="A806" s="1909" t="s">
        <v>869</v>
      </c>
      <c r="B806" s="1899"/>
      <c r="C806" s="1899"/>
      <c r="D806" s="1899"/>
      <c r="E806" s="1885"/>
      <c r="F806" s="1917">
        <f>'2026 Matrix'!Z29</f>
        <v>2</v>
      </c>
      <c r="G806" s="1885"/>
      <c r="H806" s="1909" t="s">
        <v>863</v>
      </c>
      <c r="I806" s="1899"/>
      <c r="J806" s="1899"/>
      <c r="K806" s="1899"/>
      <c r="L806" s="1885"/>
      <c r="M806" s="1884">
        <f>'2026 Matrix'!S29</f>
        <v>0</v>
      </c>
      <c r="N806" s="1885"/>
    </row>
    <row r="807" spans="1:14" ht="17.100000000000001" customHeight="1">
      <c r="A807" s="1909" t="s">
        <v>865</v>
      </c>
      <c r="B807" s="1899"/>
      <c r="C807" s="1899"/>
      <c r="D807" s="1899"/>
      <c r="E807" s="1885"/>
      <c r="F807" s="1917">
        <f>'2026 Matrix'!U29</f>
        <v>2</v>
      </c>
      <c r="G807" s="1885"/>
      <c r="H807" s="1909" t="s">
        <v>870</v>
      </c>
      <c r="I807" s="1899"/>
      <c r="J807" s="1899"/>
      <c r="K807" s="1899"/>
      <c r="L807" s="1885"/>
      <c r="M807" s="1917">
        <f>'2026 Matrix'!AA29</f>
        <v>2</v>
      </c>
      <c r="N807" s="1885"/>
    </row>
    <row r="808" spans="1:14" ht="17.100000000000001" customHeight="1">
      <c r="A808" s="1909" t="s">
        <v>867</v>
      </c>
      <c r="B808" s="1899"/>
      <c r="C808" s="1899"/>
      <c r="D808" s="1899"/>
      <c r="E808" s="1885"/>
      <c r="F808" s="1917">
        <f>'2026 Matrix'!X29</f>
        <v>2</v>
      </c>
      <c r="G808" s="1885"/>
      <c r="H808" s="1909" t="s">
        <v>868</v>
      </c>
      <c r="I808" s="1899"/>
      <c r="J808" s="1899"/>
      <c r="K808" s="1899"/>
      <c r="L808" s="1885"/>
      <c r="M808" s="1884">
        <f>'2026 Matrix'!Y29</f>
        <v>0</v>
      </c>
      <c r="N808" s="1885"/>
    </row>
    <row r="809" spans="1:14" ht="15.95" customHeight="1">
      <c r="A809" s="1900" t="s">
        <v>1027</v>
      </c>
      <c r="B809" s="1901"/>
      <c r="C809" s="1901"/>
      <c r="D809" s="1901"/>
      <c r="E809" s="1901"/>
      <c r="F809" s="1901"/>
      <c r="G809" s="1901"/>
      <c r="H809" s="1901"/>
      <c r="I809" s="1901"/>
      <c r="J809" s="1901"/>
      <c r="K809" s="1901"/>
      <c r="L809" s="1901"/>
      <c r="M809" s="1901"/>
      <c r="N809" s="1901"/>
    </row>
    <row r="810" spans="1:14" ht="17.100000000000001" customHeight="1">
      <c r="A810" s="1909" t="s">
        <v>872</v>
      </c>
      <c r="B810" s="1899"/>
      <c r="C810" s="1899"/>
      <c r="D810" s="1899"/>
      <c r="E810" s="1885"/>
      <c r="F810" s="1884">
        <f>'2026 Matrix'!AD29</f>
        <v>0</v>
      </c>
      <c r="G810" s="1885"/>
      <c r="H810" s="1909" t="s">
        <v>874</v>
      </c>
      <c r="I810" s="1899"/>
      <c r="J810" s="1899"/>
      <c r="K810" s="1899"/>
      <c r="L810" s="1885"/>
      <c r="M810" s="1884">
        <f>'2026 Matrix'!AF29</f>
        <v>0</v>
      </c>
      <c r="N810" s="1885"/>
    </row>
    <row r="811" spans="1:14" ht="17.100000000000001" customHeight="1">
      <c r="A811" s="1909" t="s">
        <v>873</v>
      </c>
      <c r="B811" s="1899"/>
      <c r="C811" s="1899"/>
      <c r="D811" s="1899"/>
      <c r="E811" s="1885"/>
      <c r="F811" s="1884">
        <f>'2026 Matrix'!AE29</f>
        <v>0</v>
      </c>
      <c r="G811" s="1885"/>
      <c r="H811" s="1909" t="s">
        <v>358</v>
      </c>
      <c r="I811" s="1899"/>
      <c r="J811" s="1899"/>
      <c r="K811" s="1899"/>
      <c r="L811" s="1885"/>
      <c r="M811" s="1884">
        <f>'2026 Matrix'!AH29</f>
        <v>0</v>
      </c>
      <c r="N811" s="1885"/>
    </row>
    <row r="812" spans="1:14" ht="17.100000000000001" customHeight="1">
      <c r="A812" s="1909" t="s">
        <v>203</v>
      </c>
      <c r="B812" s="1899"/>
      <c r="C812" s="1899"/>
      <c r="D812" s="1899"/>
      <c r="E812" s="1885"/>
      <c r="F812" s="1884">
        <f>'2026 Matrix'!W29</f>
        <v>0</v>
      </c>
      <c r="G812" s="1885"/>
      <c r="H812" s="1909" t="s">
        <v>871</v>
      </c>
      <c r="I812" s="1899"/>
      <c r="J812" s="1899"/>
      <c r="K812" s="1899"/>
      <c r="L812" s="1885"/>
      <c r="M812" s="1917">
        <f>'2026 Matrix'!AC29</f>
        <v>2</v>
      </c>
      <c r="N812" s="1885"/>
    </row>
    <row r="813" spans="1:14" ht="17.100000000000001" customHeight="1">
      <c r="A813" s="1909" t="s">
        <v>875</v>
      </c>
      <c r="B813" s="1899"/>
      <c r="C813" s="1899"/>
      <c r="D813" s="1899"/>
      <c r="E813" s="1885"/>
      <c r="F813" s="1884">
        <f>'2026 Matrix'!AG29</f>
        <v>0</v>
      </c>
      <c r="G813" s="1885"/>
      <c r="H813" s="1909" t="s">
        <v>866</v>
      </c>
      <c r="I813" s="1899"/>
      <c r="J813" s="1899"/>
      <c r="K813" s="1899"/>
      <c r="L813" s="1885"/>
      <c r="M813" s="1917">
        <f>'2026 Matrix'!V29</f>
        <v>2</v>
      </c>
      <c r="N813" s="1885"/>
    </row>
    <row r="814" spans="1:14" ht="20.100000000000001" customHeight="1">
      <c r="A814" s="1933" t="s">
        <v>1028</v>
      </c>
      <c r="B814" s="1901"/>
      <c r="C814" s="1901"/>
      <c r="D814" s="1901"/>
      <c r="E814" s="1901"/>
      <c r="F814" s="1901"/>
      <c r="G814" s="1901"/>
      <c r="H814" s="1901"/>
      <c r="I814" s="1901"/>
      <c r="J814" s="1901"/>
      <c r="K814" s="1901"/>
      <c r="L814" s="1901"/>
      <c r="M814" s="1901"/>
      <c r="N814" s="1901"/>
    </row>
    <row r="815" spans="1:14" ht="15.95" customHeight="1">
      <c r="A815" s="1898" t="s">
        <v>1029</v>
      </c>
      <c r="B815" s="1899"/>
      <c r="C815" s="1899"/>
      <c r="D815" s="1899"/>
      <c r="E815" s="1899"/>
      <c r="F815" s="1899"/>
      <c r="G815" s="1899"/>
      <c r="H815" s="1899"/>
      <c r="I815" s="1899"/>
      <c r="J815" s="1899"/>
      <c r="K815" s="1899"/>
      <c r="L815" s="1899"/>
      <c r="M815" s="1899"/>
      <c r="N815" s="1885"/>
    </row>
    <row r="816" spans="1:14" ht="20.100000000000001" customHeight="1">
      <c r="A816" s="1914"/>
      <c r="B816" s="1899"/>
      <c r="C816" s="1899"/>
      <c r="D816" s="1899"/>
      <c r="E816" s="1899"/>
      <c r="F816" s="1899"/>
      <c r="G816" s="1899"/>
      <c r="H816" s="1899"/>
      <c r="I816" s="1899"/>
      <c r="J816" s="1899"/>
      <c r="K816" s="1899"/>
      <c r="L816" s="1899"/>
      <c r="M816" s="1899"/>
      <c r="N816" s="1885"/>
    </row>
    <row r="817" spans="1:14" ht="20.100000000000001" customHeight="1">
      <c r="A817" s="1914"/>
      <c r="B817" s="1899"/>
      <c r="C817" s="1899"/>
      <c r="D817" s="1899"/>
      <c r="E817" s="1899"/>
      <c r="F817" s="1899"/>
      <c r="G817" s="1899"/>
      <c r="H817" s="1899"/>
      <c r="I817" s="1899"/>
      <c r="J817" s="1899"/>
      <c r="K817" s="1899"/>
      <c r="L817" s="1899"/>
      <c r="M817" s="1899"/>
      <c r="N817" s="1885"/>
    </row>
    <row r="818" spans="1:14" ht="20.100000000000001" customHeight="1">
      <c r="A818" s="1914"/>
      <c r="B818" s="1899"/>
      <c r="C818" s="1899"/>
      <c r="D818" s="1899"/>
      <c r="E818" s="1899"/>
      <c r="F818" s="1899"/>
      <c r="G818" s="1899"/>
      <c r="H818" s="1899"/>
      <c r="I818" s="1899"/>
      <c r="J818" s="1899"/>
      <c r="K818" s="1899"/>
      <c r="L818" s="1899"/>
      <c r="M818" s="1899"/>
      <c r="N818" s="1885"/>
    </row>
    <row r="819" spans="1:14" ht="15.95" customHeight="1">
      <c r="A819" s="1910" t="s">
        <v>1030</v>
      </c>
      <c r="B819" s="1899"/>
      <c r="C819" s="1899"/>
      <c r="D819" s="1899"/>
      <c r="E819" s="1899"/>
      <c r="F819" s="1899"/>
      <c r="G819" s="1899"/>
      <c r="H819" s="1899"/>
      <c r="I819" s="1899"/>
      <c r="J819" s="1899"/>
      <c r="K819" s="1899"/>
      <c r="L819" s="1899"/>
      <c r="M819" s="1899"/>
      <c r="N819" s="1885"/>
    </row>
    <row r="820" spans="1:14" ht="21.95" customHeight="1">
      <c r="A820" s="1914"/>
      <c r="B820" s="1899"/>
      <c r="C820" s="1899"/>
      <c r="D820" s="1899"/>
      <c r="E820" s="1899"/>
      <c r="F820" s="1899"/>
      <c r="G820" s="1899"/>
      <c r="H820" s="1899"/>
      <c r="I820" s="1899"/>
      <c r="J820" s="1899"/>
      <c r="K820" s="1899"/>
      <c r="L820" s="1899"/>
      <c r="M820" s="1899"/>
      <c r="N820" s="1885"/>
    </row>
    <row r="821" spans="1:14" ht="21.95" customHeight="1">
      <c r="A821" s="1914"/>
      <c r="B821" s="1899"/>
      <c r="C821" s="1899"/>
      <c r="D821" s="1899"/>
      <c r="E821" s="1899"/>
      <c r="F821" s="1899"/>
      <c r="G821" s="1899"/>
      <c r="H821" s="1899"/>
      <c r="I821" s="1899"/>
      <c r="J821" s="1899"/>
      <c r="K821" s="1899"/>
      <c r="L821" s="1899"/>
      <c r="M821" s="1899"/>
      <c r="N821" s="1885"/>
    </row>
    <row r="822" spans="1:14" ht="21.95" customHeight="1">
      <c r="A822" s="1914"/>
      <c r="B822" s="1899"/>
      <c r="C822" s="1899"/>
      <c r="D822" s="1899"/>
      <c r="E822" s="1899"/>
      <c r="F822" s="1899"/>
      <c r="G822" s="1899"/>
      <c r="H822" s="1899"/>
      <c r="I822" s="1899"/>
      <c r="J822" s="1899"/>
      <c r="K822" s="1899"/>
      <c r="L822" s="1899"/>
      <c r="M822" s="1899"/>
      <c r="N822" s="1885"/>
    </row>
    <row r="823" spans="1:14" ht="21.95" customHeight="1">
      <c r="A823" s="1932" t="s">
        <v>1031</v>
      </c>
      <c r="B823" s="1901"/>
      <c r="C823" s="1901"/>
      <c r="D823" s="1901"/>
      <c r="E823" s="1901"/>
      <c r="F823" s="1901"/>
      <c r="G823" s="1901"/>
      <c r="H823" s="1932" t="s">
        <v>1032</v>
      </c>
      <c r="I823" s="1901"/>
      <c r="J823" s="1901"/>
      <c r="K823" s="1901"/>
      <c r="L823" s="1901"/>
      <c r="M823" s="1901"/>
      <c r="N823" s="1901"/>
    </row>
    <row r="833" spans="1:14" ht="38.1" customHeight="1">
      <c r="A833" s="1927" t="s">
        <v>993</v>
      </c>
      <c r="B833" s="1928"/>
      <c r="C833" s="1928"/>
      <c r="D833" s="1928"/>
      <c r="E833" s="1928"/>
      <c r="F833" s="1928"/>
      <c r="G833" s="1928"/>
      <c r="H833" s="1928"/>
      <c r="I833" s="1928"/>
      <c r="J833" s="1928"/>
      <c r="K833" s="1928"/>
      <c r="L833" s="1928"/>
      <c r="M833" s="1928"/>
      <c r="N833" s="1929"/>
    </row>
    <row r="834" spans="1:14" ht="15.95" customHeight="1">
      <c r="A834" s="1921" t="s">
        <v>994</v>
      </c>
      <c r="B834" s="1901"/>
      <c r="C834" s="1901"/>
      <c r="D834" s="1901"/>
      <c r="E834" s="1901"/>
      <c r="F834" s="1901"/>
      <c r="G834" s="1901"/>
      <c r="H834" s="1901"/>
      <c r="I834" s="1901"/>
      <c r="J834" s="1901"/>
      <c r="K834" s="1901"/>
      <c r="L834" s="1901"/>
      <c r="M834" s="1901"/>
      <c r="N834" s="1901"/>
    </row>
    <row r="835" spans="1:14" ht="18" customHeight="1">
      <c r="A835" s="1906" t="s">
        <v>995</v>
      </c>
      <c r="B835" s="1899"/>
      <c r="C835" s="1899"/>
      <c r="D835" s="1885"/>
      <c r="E835" s="1906" t="s">
        <v>996</v>
      </c>
      <c r="F835" s="1899"/>
      <c r="G835" s="1885"/>
      <c r="H835" s="1906" t="s">
        <v>997</v>
      </c>
      <c r="I835" s="1899"/>
      <c r="J835" s="1885"/>
      <c r="K835" s="1906" t="s">
        <v>998</v>
      </c>
      <c r="L835" s="1885"/>
      <c r="M835" s="1906" t="s">
        <v>999</v>
      </c>
      <c r="N835" s="1885"/>
    </row>
    <row r="836" spans="1:14" ht="21.95" customHeight="1">
      <c r="A836" s="1923" t="str">
        <f>'2026 Matrix'!B31&amp;" "&amp;'2026 Matrix'!A31</f>
        <v>Shvodra Anderson</v>
      </c>
      <c r="B836" s="1899"/>
      <c r="C836" s="1899"/>
      <c r="D836" s="1885"/>
      <c r="E836" s="1923" t="str">
        <f>'2026 Matrix'!E31</f>
        <v>Sharmin</v>
      </c>
      <c r="F836" s="1899"/>
      <c r="G836" s="1885"/>
      <c r="H836" s="1922">
        <f>'2026 Matrix'!C31</f>
        <v>42940</v>
      </c>
      <c r="I836" s="1899"/>
      <c r="J836" s="1885"/>
      <c r="K836" s="1923" t="str">
        <f>'2026 Matrix'!D31</f>
        <v>D4MT</v>
      </c>
      <c r="L836" s="1885"/>
      <c r="M836" s="1923"/>
      <c r="N836" s="1885"/>
    </row>
    <row r="837" spans="1:14" ht="15.95" customHeight="1">
      <c r="A837" s="1911" t="s">
        <v>1000</v>
      </c>
      <c r="B837" s="1899"/>
      <c r="C837" s="1885"/>
      <c r="E837" s="1912" t="s">
        <v>1001</v>
      </c>
      <c r="F837" s="1899"/>
      <c r="G837" s="1885"/>
      <c r="I837" s="1935" t="s">
        <v>1002</v>
      </c>
      <c r="J837" s="1899"/>
      <c r="K837" s="1885"/>
      <c r="M837" s="1908" t="s">
        <v>1003</v>
      </c>
      <c r="N837" s="1885"/>
    </row>
    <row r="838" spans="1:14" ht="33.950000000000003" customHeight="1">
      <c r="A838" s="1925" t="str">
        <f>'2026 Matrix'!AI31&amp;" / 108"</f>
        <v>47 / 108</v>
      </c>
      <c r="B838" s="1899"/>
      <c r="C838" s="1885"/>
      <c r="E838" s="1907" t="str">
        <f>'2026 Matrix'!AJ31&amp;" / 27"</f>
        <v>15 / 27</v>
      </c>
      <c r="F838" s="1899"/>
      <c r="G838" s="1885"/>
      <c r="I838" s="1936">
        <f>'2026 Matrix'!AK31</f>
        <v>4</v>
      </c>
      <c r="J838" s="1899"/>
      <c r="K838" s="1885"/>
      <c r="M838" s="1916">
        <f>'2026 Matrix'!AL31</f>
        <v>4</v>
      </c>
      <c r="N838" s="1885"/>
    </row>
    <row r="839" spans="1:14" ht="14.1" customHeight="1">
      <c r="A839" s="1920" t="s">
        <v>1004</v>
      </c>
      <c r="B839" s="1901"/>
      <c r="C839" s="1901"/>
      <c r="D839" s="1901"/>
      <c r="E839" s="1901"/>
      <c r="F839" s="1901"/>
      <c r="G839" s="1901"/>
      <c r="H839" s="1901"/>
      <c r="I839" s="1901"/>
      <c r="J839" s="1901"/>
      <c r="K839" s="1901"/>
      <c r="L839" s="1901"/>
      <c r="M839" s="1901"/>
      <c r="N839" s="1901"/>
    </row>
    <row r="840" spans="1:14" ht="20.100000000000001" customHeight="1">
      <c r="A840" s="1930" t="s">
        <v>1005</v>
      </c>
      <c r="B840" s="1931"/>
      <c r="C840" s="1931"/>
      <c r="D840" s="1931"/>
      <c r="E840" s="1931"/>
      <c r="F840" s="1931"/>
      <c r="G840" s="1931"/>
      <c r="H840" s="1931"/>
      <c r="I840" s="1931"/>
      <c r="J840" s="1931"/>
      <c r="K840" s="1931"/>
      <c r="L840" s="1931"/>
      <c r="M840" s="1931"/>
      <c r="N840" s="1931"/>
    </row>
    <row r="841" spans="1:14" ht="18" customHeight="1">
      <c r="A841" s="1891" t="s">
        <v>1006</v>
      </c>
      <c r="B841" s="1887"/>
      <c r="C841" s="1891" t="s">
        <v>1007</v>
      </c>
      <c r="D841" s="1886"/>
      <c r="E841" s="1887"/>
      <c r="F841" s="1886" t="s">
        <v>1008</v>
      </c>
      <c r="G841" s="1887"/>
      <c r="H841" s="1886" t="s">
        <v>1009</v>
      </c>
      <c r="I841" s="1887"/>
      <c r="J841" s="1886" t="s">
        <v>1010</v>
      </c>
      <c r="K841" s="1887"/>
      <c r="L841" s="1886" t="s">
        <v>1011</v>
      </c>
      <c r="M841" s="1887"/>
      <c r="N841" s="1598" t="s">
        <v>1012</v>
      </c>
    </row>
    <row r="842" spans="1:14" ht="18.95" customHeight="1">
      <c r="A842" s="1892" t="s">
        <v>1013</v>
      </c>
      <c r="B842" s="1893"/>
      <c r="C842" s="1918">
        <v>0</v>
      </c>
      <c r="D842" s="1902"/>
      <c r="E842" s="1903"/>
      <c r="F842" s="1902">
        <v>0</v>
      </c>
      <c r="G842" s="1903"/>
      <c r="H842" s="1902">
        <v>0</v>
      </c>
      <c r="I842" s="1903"/>
      <c r="J842" s="1902">
        <v>0</v>
      </c>
      <c r="K842" s="1903"/>
      <c r="L842" s="1902">
        <v>0</v>
      </c>
      <c r="M842" s="1903"/>
      <c r="N842" s="1603">
        <v>0</v>
      </c>
    </row>
    <row r="843" spans="1:14" ht="18.95" customHeight="1">
      <c r="A843" s="1904" t="s">
        <v>1014</v>
      </c>
      <c r="B843" s="1905"/>
      <c r="C843" s="1888">
        <v>0</v>
      </c>
      <c r="D843" s="1889"/>
      <c r="E843" s="1890"/>
      <c r="F843" s="1894">
        <v>0</v>
      </c>
      <c r="G843" s="1895"/>
      <c r="H843" s="1894">
        <v>0</v>
      </c>
      <c r="I843" s="1895"/>
      <c r="J843" s="1894">
        <v>0</v>
      </c>
      <c r="K843" s="1895"/>
      <c r="L843" s="1894">
        <v>0</v>
      </c>
      <c r="M843" s="1895"/>
      <c r="N843" s="1605">
        <v>0</v>
      </c>
    </row>
    <row r="844" spans="1:14" ht="18.95" customHeight="1">
      <c r="A844" s="1892" t="s">
        <v>1015</v>
      </c>
      <c r="B844" s="1893"/>
      <c r="C844" s="1918">
        <v>0</v>
      </c>
      <c r="D844" s="1902"/>
      <c r="E844" s="1903"/>
      <c r="F844" s="1902">
        <v>0</v>
      </c>
      <c r="G844" s="1903"/>
      <c r="H844" s="1902">
        <v>0</v>
      </c>
      <c r="I844" s="1903"/>
      <c r="J844" s="1902">
        <v>0</v>
      </c>
      <c r="K844" s="1903"/>
      <c r="L844" s="1902">
        <v>0</v>
      </c>
      <c r="M844" s="1903"/>
      <c r="N844" s="1603">
        <v>0</v>
      </c>
    </row>
    <row r="845" spans="1:14" ht="18.95" customHeight="1">
      <c r="A845" s="1904" t="s">
        <v>1016</v>
      </c>
      <c r="B845" s="1905"/>
      <c r="C845" s="1888">
        <v>0</v>
      </c>
      <c r="D845" s="1889"/>
      <c r="E845" s="1890"/>
      <c r="F845" s="1894">
        <v>0</v>
      </c>
      <c r="G845" s="1895"/>
      <c r="H845" s="1894">
        <v>0</v>
      </c>
      <c r="I845" s="1895"/>
      <c r="J845" s="1894">
        <v>0</v>
      </c>
      <c r="K845" s="1895"/>
      <c r="L845" s="1894">
        <v>0</v>
      </c>
      <c r="M845" s="1895"/>
      <c r="N845" s="1605">
        <v>0</v>
      </c>
    </row>
    <row r="846" spans="1:14" ht="20.100000000000001" customHeight="1">
      <c r="A846" s="1930" t="s">
        <v>1017</v>
      </c>
      <c r="B846" s="1931"/>
      <c r="C846" s="1931"/>
      <c r="D846" s="1931"/>
      <c r="E846" s="1931"/>
      <c r="F846" s="1931"/>
      <c r="G846" s="1931"/>
      <c r="H846" s="1931"/>
      <c r="I846" s="1931"/>
      <c r="J846" s="1931"/>
      <c r="K846" s="1931"/>
      <c r="L846" s="1931"/>
      <c r="M846" s="1931"/>
      <c r="N846" s="1931"/>
    </row>
    <row r="847" spans="1:14" ht="14.1" customHeight="1">
      <c r="A847" s="1597">
        <v>0</v>
      </c>
      <c r="B847" s="1896" t="s">
        <v>842</v>
      </c>
      <c r="C847" s="1897"/>
      <c r="D847" s="1596">
        <v>1</v>
      </c>
      <c r="E847" s="1896" t="s">
        <v>1018</v>
      </c>
      <c r="F847" s="1897"/>
      <c r="G847" s="1595">
        <v>2</v>
      </c>
      <c r="H847" s="1896" t="s">
        <v>1019</v>
      </c>
      <c r="I847" s="1897"/>
      <c r="J847" s="1594">
        <v>3</v>
      </c>
      <c r="K847" s="1896" t="s">
        <v>1020</v>
      </c>
      <c r="L847" s="1897"/>
      <c r="M847" s="1593">
        <v>4</v>
      </c>
      <c r="N847" s="1592" t="s">
        <v>1021</v>
      </c>
    </row>
    <row r="848" spans="1:14" ht="15.95" customHeight="1">
      <c r="A848" s="1900" t="s">
        <v>1022</v>
      </c>
      <c r="B848" s="1901"/>
      <c r="C848" s="1901"/>
      <c r="D848" s="1901"/>
      <c r="E848" s="1901"/>
      <c r="F848" s="1901"/>
      <c r="G848" s="1901"/>
      <c r="H848" s="1901"/>
      <c r="I848" s="1901"/>
      <c r="J848" s="1901"/>
      <c r="K848" s="1901"/>
      <c r="L848" s="1901"/>
      <c r="M848" s="1901"/>
      <c r="N848" s="1901"/>
    </row>
    <row r="849" spans="1:14" ht="17.100000000000001" customHeight="1">
      <c r="A849" s="1909" t="s">
        <v>1023</v>
      </c>
      <c r="B849" s="1899"/>
      <c r="C849" s="1899"/>
      <c r="D849" s="1899"/>
      <c r="E849" s="1885"/>
      <c r="F849" s="1913">
        <f>'2026 Matrix'!L31</f>
        <v>3</v>
      </c>
      <c r="G849" s="1885"/>
      <c r="H849" s="1909" t="s">
        <v>1024</v>
      </c>
      <c r="I849" s="1899"/>
      <c r="J849" s="1899"/>
      <c r="K849" s="1899"/>
      <c r="L849" s="1885"/>
      <c r="M849" s="1917">
        <f>'2026 Matrix'!P31</f>
        <v>2</v>
      </c>
      <c r="N849" s="1885"/>
    </row>
    <row r="850" spans="1:14" ht="17.100000000000001" customHeight="1">
      <c r="A850" s="1909" t="s">
        <v>856</v>
      </c>
      <c r="B850" s="1899"/>
      <c r="C850" s="1899"/>
      <c r="D850" s="1899"/>
      <c r="E850" s="1885"/>
      <c r="F850" s="1919">
        <f>'2026 Matrix'!K31</f>
        <v>4</v>
      </c>
      <c r="G850" s="1885"/>
      <c r="H850" s="1909" t="s">
        <v>205</v>
      </c>
      <c r="I850" s="1899"/>
      <c r="J850" s="1899"/>
      <c r="K850" s="1899"/>
      <c r="L850" s="1885"/>
      <c r="M850" s="1924">
        <f>'2026 Matrix'!M31</f>
        <v>3</v>
      </c>
      <c r="N850" s="1885"/>
    </row>
    <row r="851" spans="1:14" ht="17.100000000000001" customHeight="1">
      <c r="A851" s="1909" t="s">
        <v>862</v>
      </c>
      <c r="B851" s="1899"/>
      <c r="C851" s="1899"/>
      <c r="D851" s="1899"/>
      <c r="E851" s="1885"/>
      <c r="F851" s="1919">
        <f>'2026 Matrix'!Q31</f>
        <v>4</v>
      </c>
      <c r="G851" s="1885"/>
      <c r="H851" s="1909" t="s">
        <v>864</v>
      </c>
      <c r="I851" s="1899"/>
      <c r="J851" s="1899"/>
      <c r="K851" s="1899"/>
      <c r="L851" s="1885"/>
      <c r="M851" s="1884">
        <f>'2026 Matrix'!T31</f>
        <v>0</v>
      </c>
      <c r="N851" s="1885"/>
    </row>
    <row r="852" spans="1:14" ht="15.95" customHeight="1">
      <c r="A852" s="1900" t="s">
        <v>1025</v>
      </c>
      <c r="B852" s="1901"/>
      <c r="C852" s="1901"/>
      <c r="D852" s="1901"/>
      <c r="E852" s="1901"/>
      <c r="F852" s="1901"/>
      <c r="G852" s="1901"/>
      <c r="H852" s="1901"/>
      <c r="I852" s="1901"/>
      <c r="J852" s="1901"/>
      <c r="K852" s="1901"/>
      <c r="L852" s="1901"/>
      <c r="M852" s="1901"/>
      <c r="N852" s="1901"/>
    </row>
    <row r="853" spans="1:14" ht="17.100000000000001" customHeight="1">
      <c r="A853" s="1909" t="s">
        <v>855</v>
      </c>
      <c r="B853" s="1899"/>
      <c r="C853" s="1899"/>
      <c r="D853" s="1899"/>
      <c r="E853" s="1885"/>
      <c r="F853" s="1884">
        <f>'2026 Matrix'!H31</f>
        <v>0</v>
      </c>
      <c r="G853" s="1885"/>
      <c r="H853" s="1909" t="s">
        <v>331</v>
      </c>
      <c r="I853" s="1899"/>
      <c r="J853" s="1899"/>
      <c r="K853" s="1899"/>
      <c r="L853" s="1885"/>
      <c r="M853" s="1884">
        <f>'2026 Matrix'!J31</f>
        <v>0</v>
      </c>
      <c r="N853" s="1885"/>
    </row>
    <row r="854" spans="1:14" ht="17.100000000000001" customHeight="1">
      <c r="A854" s="1909" t="s">
        <v>859</v>
      </c>
      <c r="B854" s="1899"/>
      <c r="C854" s="1899"/>
      <c r="D854" s="1899"/>
      <c r="E854" s="1885"/>
      <c r="F854" s="1917">
        <f>'2026 Matrix'!N31</f>
        <v>2</v>
      </c>
      <c r="G854" s="1885"/>
      <c r="H854" s="1909" t="s">
        <v>343</v>
      </c>
      <c r="I854" s="1899"/>
      <c r="J854" s="1899"/>
      <c r="K854" s="1899"/>
      <c r="L854" s="1885"/>
      <c r="M854" s="1884">
        <f>'2026 Matrix'!AB31</f>
        <v>0</v>
      </c>
      <c r="N854" s="1885"/>
    </row>
    <row r="855" spans="1:14" ht="17.100000000000001" customHeight="1">
      <c r="A855" s="1909" t="s">
        <v>326</v>
      </c>
      <c r="B855" s="1899"/>
      <c r="C855" s="1899"/>
      <c r="D855" s="1899"/>
      <c r="E855" s="1885"/>
      <c r="F855" s="1884">
        <f>'2026 Matrix'!I31</f>
        <v>0</v>
      </c>
      <c r="G855" s="1885"/>
      <c r="H855" s="1909" t="s">
        <v>860</v>
      </c>
      <c r="I855" s="1899"/>
      <c r="J855" s="1899"/>
      <c r="K855" s="1899"/>
      <c r="L855" s="1885"/>
      <c r="M855" s="1924">
        <f>'2026 Matrix'!O31</f>
        <v>2</v>
      </c>
      <c r="N855" s="1885"/>
    </row>
    <row r="856" spans="1:14" ht="17.100000000000001" customHeight="1">
      <c r="A856" s="1909" t="s">
        <v>355</v>
      </c>
      <c r="B856" s="1899"/>
      <c r="C856" s="1899"/>
      <c r="D856" s="1899"/>
      <c r="E856" s="1885"/>
      <c r="F856" s="1884">
        <f>'2026 Matrix'!R31</f>
        <v>0</v>
      </c>
      <c r="G856" s="1885"/>
      <c r="H856" s="1934"/>
      <c r="I856" s="1901"/>
      <c r="J856" s="1901"/>
      <c r="K856" s="1901"/>
      <c r="L856" s="1901"/>
      <c r="M856" s="1901"/>
      <c r="N856" s="1901"/>
    </row>
    <row r="857" spans="1:14" ht="15.95" customHeight="1">
      <c r="A857" s="1900" t="s">
        <v>1026</v>
      </c>
      <c r="B857" s="1901"/>
      <c r="C857" s="1901"/>
      <c r="D857" s="1901"/>
      <c r="E857" s="1901"/>
      <c r="F857" s="1901"/>
      <c r="G857" s="1901"/>
      <c r="H857" s="1901"/>
      <c r="I857" s="1901"/>
      <c r="J857" s="1901"/>
      <c r="K857" s="1901"/>
      <c r="L857" s="1901"/>
      <c r="M857" s="1901"/>
      <c r="N857" s="1901"/>
    </row>
    <row r="858" spans="1:14" ht="17.100000000000001" customHeight="1">
      <c r="A858" s="1909" t="s">
        <v>869</v>
      </c>
      <c r="B858" s="1899"/>
      <c r="C858" s="1899"/>
      <c r="D858" s="1899"/>
      <c r="E858" s="1885"/>
      <c r="F858" s="1913">
        <f>'2026 Matrix'!Z31</f>
        <v>3</v>
      </c>
      <c r="G858" s="1885"/>
      <c r="H858" s="1909" t="s">
        <v>863</v>
      </c>
      <c r="I858" s="1899"/>
      <c r="J858" s="1899"/>
      <c r="K858" s="1899"/>
      <c r="L858" s="1885"/>
      <c r="M858" s="1884">
        <f>'2026 Matrix'!S31</f>
        <v>0</v>
      </c>
      <c r="N858" s="1885"/>
    </row>
    <row r="859" spans="1:14" ht="17.100000000000001" customHeight="1">
      <c r="A859" s="1909" t="s">
        <v>865</v>
      </c>
      <c r="B859" s="1899"/>
      <c r="C859" s="1899"/>
      <c r="D859" s="1899"/>
      <c r="E859" s="1885"/>
      <c r="F859" s="1913">
        <f>'2026 Matrix'!U31</f>
        <v>3</v>
      </c>
      <c r="G859" s="1885"/>
      <c r="H859" s="1909" t="s">
        <v>870</v>
      </c>
      <c r="I859" s="1899"/>
      <c r="J859" s="1899"/>
      <c r="K859" s="1899"/>
      <c r="L859" s="1885"/>
      <c r="M859" s="1924">
        <f>'2026 Matrix'!AA31</f>
        <v>3</v>
      </c>
      <c r="N859" s="1885"/>
    </row>
    <row r="860" spans="1:14" ht="17.100000000000001" customHeight="1">
      <c r="A860" s="1909" t="s">
        <v>867</v>
      </c>
      <c r="B860" s="1899"/>
      <c r="C860" s="1899"/>
      <c r="D860" s="1899"/>
      <c r="E860" s="1885"/>
      <c r="F860" s="1913">
        <f>'2026 Matrix'!X31</f>
        <v>3</v>
      </c>
      <c r="G860" s="1885"/>
      <c r="H860" s="1909" t="s">
        <v>868</v>
      </c>
      <c r="I860" s="1899"/>
      <c r="J860" s="1899"/>
      <c r="K860" s="1899"/>
      <c r="L860" s="1885"/>
      <c r="M860" s="1913">
        <f>'2026 Matrix'!Y31</f>
        <v>3</v>
      </c>
      <c r="N860" s="1885"/>
    </row>
    <row r="861" spans="1:14" ht="15.95" customHeight="1">
      <c r="A861" s="1900" t="s">
        <v>1027</v>
      </c>
      <c r="B861" s="1901"/>
      <c r="C861" s="1901"/>
      <c r="D861" s="1901"/>
      <c r="E861" s="1901"/>
      <c r="F861" s="1901"/>
      <c r="G861" s="1901"/>
      <c r="H861" s="1901"/>
      <c r="I861" s="1901"/>
      <c r="J861" s="1901"/>
      <c r="K861" s="1901"/>
      <c r="L861" s="1901"/>
      <c r="M861" s="1901"/>
      <c r="N861" s="1901"/>
    </row>
    <row r="862" spans="1:14" ht="17.100000000000001" customHeight="1">
      <c r="A862" s="1909" t="s">
        <v>872</v>
      </c>
      <c r="B862" s="1899"/>
      <c r="C862" s="1899"/>
      <c r="D862" s="1899"/>
      <c r="E862" s="1885"/>
      <c r="F862" s="1884">
        <f>'2026 Matrix'!AD31</f>
        <v>0</v>
      </c>
      <c r="G862" s="1885"/>
      <c r="H862" s="1909" t="s">
        <v>874</v>
      </c>
      <c r="I862" s="1899"/>
      <c r="J862" s="1899"/>
      <c r="K862" s="1899"/>
      <c r="L862" s="1885"/>
      <c r="M862" s="1884">
        <f>'2026 Matrix'!AF31</f>
        <v>0</v>
      </c>
      <c r="N862" s="1885"/>
    </row>
    <row r="863" spans="1:14" ht="17.100000000000001" customHeight="1">
      <c r="A863" s="1909" t="s">
        <v>873</v>
      </c>
      <c r="B863" s="1899"/>
      <c r="C863" s="1899"/>
      <c r="D863" s="1899"/>
      <c r="E863" s="1885"/>
      <c r="F863" s="1884">
        <f>'2026 Matrix'!AE31</f>
        <v>0</v>
      </c>
      <c r="G863" s="1885"/>
      <c r="H863" s="1909" t="s">
        <v>358</v>
      </c>
      <c r="I863" s="1899"/>
      <c r="J863" s="1899"/>
      <c r="K863" s="1899"/>
      <c r="L863" s="1885"/>
      <c r="M863" s="1884">
        <f>'2026 Matrix'!AH31</f>
        <v>0</v>
      </c>
      <c r="N863" s="1885"/>
    </row>
    <row r="864" spans="1:14" ht="17.100000000000001" customHeight="1">
      <c r="A864" s="1909" t="s">
        <v>203</v>
      </c>
      <c r="B864" s="1899"/>
      <c r="C864" s="1899"/>
      <c r="D864" s="1899"/>
      <c r="E864" s="1885"/>
      <c r="F864" s="1919">
        <f>'2026 Matrix'!W31</f>
        <v>4</v>
      </c>
      <c r="G864" s="1885"/>
      <c r="H864" s="1909" t="s">
        <v>871</v>
      </c>
      <c r="I864" s="1899"/>
      <c r="J864" s="1899"/>
      <c r="K864" s="1899"/>
      <c r="L864" s="1885"/>
      <c r="M864" s="1884">
        <f>'2026 Matrix'!AC31</f>
        <v>0</v>
      </c>
      <c r="N864" s="1885"/>
    </row>
    <row r="865" spans="1:14" ht="17.100000000000001" customHeight="1">
      <c r="A865" s="1909" t="s">
        <v>875</v>
      </c>
      <c r="B865" s="1899"/>
      <c r="C865" s="1899"/>
      <c r="D865" s="1899"/>
      <c r="E865" s="1885"/>
      <c r="F865" s="1919">
        <f>'2026 Matrix'!AG31</f>
        <v>4</v>
      </c>
      <c r="G865" s="1885"/>
      <c r="H865" s="1909" t="s">
        <v>866</v>
      </c>
      <c r="I865" s="1899"/>
      <c r="J865" s="1899"/>
      <c r="K865" s="1899"/>
      <c r="L865" s="1885"/>
      <c r="M865" s="1919">
        <f>'2026 Matrix'!V31</f>
        <v>4</v>
      </c>
      <c r="N865" s="1885"/>
    </row>
    <row r="866" spans="1:14" ht="20.100000000000001" customHeight="1">
      <c r="A866" s="1933" t="s">
        <v>1028</v>
      </c>
      <c r="B866" s="1901"/>
      <c r="C866" s="1901"/>
      <c r="D866" s="1901"/>
      <c r="E866" s="1901"/>
      <c r="F866" s="1901"/>
      <c r="G866" s="1901"/>
      <c r="H866" s="1901"/>
      <c r="I866" s="1901"/>
      <c r="J866" s="1901"/>
      <c r="K866" s="1901"/>
      <c r="L866" s="1901"/>
      <c r="M866" s="1901"/>
      <c r="N866" s="1901"/>
    </row>
    <row r="867" spans="1:14" ht="15.95" customHeight="1">
      <c r="A867" s="1898" t="s">
        <v>1029</v>
      </c>
      <c r="B867" s="1899"/>
      <c r="C867" s="1899"/>
      <c r="D867" s="1899"/>
      <c r="E867" s="1899"/>
      <c r="F867" s="1899"/>
      <c r="G867" s="1899"/>
      <c r="H867" s="1899"/>
      <c r="I867" s="1899"/>
      <c r="J867" s="1899"/>
      <c r="K867" s="1899"/>
      <c r="L867" s="1899"/>
      <c r="M867" s="1899"/>
      <c r="N867" s="1885"/>
    </row>
    <row r="868" spans="1:14" ht="20.100000000000001" customHeight="1">
      <c r="A868" s="1914"/>
      <c r="B868" s="1899"/>
      <c r="C868" s="1899"/>
      <c r="D868" s="1899"/>
      <c r="E868" s="1899"/>
      <c r="F868" s="1899"/>
      <c r="G868" s="1899"/>
      <c r="H868" s="1899"/>
      <c r="I868" s="1899"/>
      <c r="J868" s="1899"/>
      <c r="K868" s="1899"/>
      <c r="L868" s="1899"/>
      <c r="M868" s="1899"/>
      <c r="N868" s="1885"/>
    </row>
    <row r="869" spans="1:14" ht="20.100000000000001" customHeight="1">
      <c r="A869" s="1914"/>
      <c r="B869" s="1899"/>
      <c r="C869" s="1899"/>
      <c r="D869" s="1899"/>
      <c r="E869" s="1899"/>
      <c r="F869" s="1899"/>
      <c r="G869" s="1899"/>
      <c r="H869" s="1899"/>
      <c r="I869" s="1899"/>
      <c r="J869" s="1899"/>
      <c r="K869" s="1899"/>
      <c r="L869" s="1899"/>
      <c r="M869" s="1899"/>
      <c r="N869" s="1885"/>
    </row>
    <row r="870" spans="1:14" ht="20.100000000000001" customHeight="1">
      <c r="A870" s="1914"/>
      <c r="B870" s="1899"/>
      <c r="C870" s="1899"/>
      <c r="D870" s="1899"/>
      <c r="E870" s="1899"/>
      <c r="F870" s="1899"/>
      <c r="G870" s="1899"/>
      <c r="H870" s="1899"/>
      <c r="I870" s="1899"/>
      <c r="J870" s="1899"/>
      <c r="K870" s="1899"/>
      <c r="L870" s="1899"/>
      <c r="M870" s="1899"/>
      <c r="N870" s="1885"/>
    </row>
    <row r="871" spans="1:14" ht="15.95" customHeight="1">
      <c r="A871" s="1910" t="s">
        <v>1030</v>
      </c>
      <c r="B871" s="1899"/>
      <c r="C871" s="1899"/>
      <c r="D871" s="1899"/>
      <c r="E871" s="1899"/>
      <c r="F871" s="1899"/>
      <c r="G871" s="1899"/>
      <c r="H871" s="1899"/>
      <c r="I871" s="1899"/>
      <c r="J871" s="1899"/>
      <c r="K871" s="1899"/>
      <c r="L871" s="1899"/>
      <c r="M871" s="1899"/>
      <c r="N871" s="1885"/>
    </row>
    <row r="872" spans="1:14" ht="21.95" customHeight="1">
      <c r="A872" s="1914"/>
      <c r="B872" s="1899"/>
      <c r="C872" s="1899"/>
      <c r="D872" s="1899"/>
      <c r="E872" s="1899"/>
      <c r="F872" s="1899"/>
      <c r="G872" s="1899"/>
      <c r="H872" s="1899"/>
      <c r="I872" s="1899"/>
      <c r="J872" s="1899"/>
      <c r="K872" s="1899"/>
      <c r="L872" s="1899"/>
      <c r="M872" s="1899"/>
      <c r="N872" s="1885"/>
    </row>
    <row r="873" spans="1:14" ht="21.95" customHeight="1">
      <c r="A873" s="1914"/>
      <c r="B873" s="1899"/>
      <c r="C873" s="1899"/>
      <c r="D873" s="1899"/>
      <c r="E873" s="1899"/>
      <c r="F873" s="1899"/>
      <c r="G873" s="1899"/>
      <c r="H873" s="1899"/>
      <c r="I873" s="1899"/>
      <c r="J873" s="1899"/>
      <c r="K873" s="1899"/>
      <c r="L873" s="1899"/>
      <c r="M873" s="1899"/>
      <c r="N873" s="1885"/>
    </row>
    <row r="874" spans="1:14" ht="21.95" customHeight="1">
      <c r="A874" s="1914"/>
      <c r="B874" s="1899"/>
      <c r="C874" s="1899"/>
      <c r="D874" s="1899"/>
      <c r="E874" s="1899"/>
      <c r="F874" s="1899"/>
      <c r="G874" s="1899"/>
      <c r="H874" s="1899"/>
      <c r="I874" s="1899"/>
      <c r="J874" s="1899"/>
      <c r="K874" s="1899"/>
      <c r="L874" s="1899"/>
      <c r="M874" s="1899"/>
      <c r="N874" s="1885"/>
    </row>
    <row r="875" spans="1:14" ht="21.95" customHeight="1">
      <c r="A875" s="1932" t="s">
        <v>1031</v>
      </c>
      <c r="B875" s="1901"/>
      <c r="C875" s="1901"/>
      <c r="D875" s="1901"/>
      <c r="E875" s="1901"/>
      <c r="F875" s="1901"/>
      <c r="G875" s="1901"/>
      <c r="H875" s="1932" t="s">
        <v>1032</v>
      </c>
      <c r="I875" s="1901"/>
      <c r="J875" s="1901"/>
      <c r="K875" s="1901"/>
      <c r="L875" s="1901"/>
      <c r="M875" s="1901"/>
      <c r="N875" s="1901"/>
    </row>
    <row r="885" spans="1:14" ht="38.1" customHeight="1">
      <c r="A885" s="1927" t="s">
        <v>993</v>
      </c>
      <c r="B885" s="1928"/>
      <c r="C885" s="1928"/>
      <c r="D885" s="1928"/>
      <c r="E885" s="1928"/>
      <c r="F885" s="1928"/>
      <c r="G885" s="1928"/>
      <c r="H885" s="1928"/>
      <c r="I885" s="1928"/>
      <c r="J885" s="1928"/>
      <c r="K885" s="1928"/>
      <c r="L885" s="1928"/>
      <c r="M885" s="1928"/>
      <c r="N885" s="1929"/>
    </row>
    <row r="886" spans="1:14" ht="15.95" customHeight="1">
      <c r="A886" s="1921" t="s">
        <v>994</v>
      </c>
      <c r="B886" s="1901"/>
      <c r="C886" s="1901"/>
      <c r="D886" s="1901"/>
      <c r="E886" s="1901"/>
      <c r="F886" s="1901"/>
      <c r="G886" s="1901"/>
      <c r="H886" s="1901"/>
      <c r="I886" s="1901"/>
      <c r="J886" s="1901"/>
      <c r="K886" s="1901"/>
      <c r="L886" s="1901"/>
      <c r="M886" s="1901"/>
      <c r="N886" s="1901"/>
    </row>
    <row r="887" spans="1:14" ht="18" customHeight="1">
      <c r="A887" s="1906" t="s">
        <v>995</v>
      </c>
      <c r="B887" s="1899"/>
      <c r="C887" s="1899"/>
      <c r="D887" s="1885"/>
      <c r="E887" s="1906" t="s">
        <v>996</v>
      </c>
      <c r="F887" s="1899"/>
      <c r="G887" s="1885"/>
      <c r="H887" s="1906" t="s">
        <v>997</v>
      </c>
      <c r="I887" s="1899"/>
      <c r="J887" s="1885"/>
      <c r="K887" s="1906" t="s">
        <v>998</v>
      </c>
      <c r="L887" s="1885"/>
      <c r="M887" s="1906" t="s">
        <v>999</v>
      </c>
      <c r="N887" s="1885"/>
    </row>
    <row r="888" spans="1:14" ht="21.95" customHeight="1">
      <c r="A888" s="1923" t="str">
        <f>'2026 Matrix'!B51&amp;" "&amp;'2026 Matrix'!A51</f>
        <v>Yasmin Montero</v>
      </c>
      <c r="B888" s="1899"/>
      <c r="C888" s="1899"/>
      <c r="D888" s="1885"/>
      <c r="E888" s="1923" t="str">
        <f>'2026 Matrix'!E51</f>
        <v>Sharmin</v>
      </c>
      <c r="F888" s="1899"/>
      <c r="G888" s="1885"/>
      <c r="H888" s="1922">
        <f>'2026 Matrix'!C51</f>
        <v>42214</v>
      </c>
      <c r="I888" s="1899"/>
      <c r="J888" s="1885"/>
      <c r="K888" s="1923" t="str">
        <f>'2026 Matrix'!D51</f>
        <v>D4MT</v>
      </c>
      <c r="L888" s="1885"/>
      <c r="M888" s="1923"/>
      <c r="N888" s="1885"/>
    </row>
    <row r="889" spans="1:14" ht="15.95" customHeight="1">
      <c r="A889" s="1911" t="s">
        <v>1000</v>
      </c>
      <c r="B889" s="1899"/>
      <c r="C889" s="1885"/>
      <c r="E889" s="1912" t="s">
        <v>1001</v>
      </c>
      <c r="F889" s="1899"/>
      <c r="G889" s="1885"/>
      <c r="I889" s="1915" t="s">
        <v>1002</v>
      </c>
      <c r="J889" s="1899"/>
      <c r="K889" s="1885"/>
      <c r="M889" s="1908" t="s">
        <v>1003</v>
      </c>
      <c r="N889" s="1885"/>
    </row>
    <row r="890" spans="1:14" ht="33.950000000000003" customHeight="1">
      <c r="A890" s="1925" t="str">
        <f>'2026 Matrix'!AI51&amp;" / 108"</f>
        <v>12 / 108</v>
      </c>
      <c r="B890" s="1899"/>
      <c r="C890" s="1885"/>
      <c r="E890" s="1907" t="str">
        <f>'2026 Matrix'!AJ51&amp;" / 27"</f>
        <v>5 / 27</v>
      </c>
      <c r="F890" s="1899"/>
      <c r="G890" s="1885"/>
      <c r="I890" s="1926">
        <f>'2026 Matrix'!AK51</f>
        <v>2</v>
      </c>
      <c r="J890" s="1899"/>
      <c r="K890" s="1885"/>
      <c r="M890" s="1916">
        <f>'2026 Matrix'!AL51</f>
        <v>2</v>
      </c>
      <c r="N890" s="1885"/>
    </row>
    <row r="891" spans="1:14" ht="14.1" customHeight="1">
      <c r="A891" s="1920" t="s">
        <v>1004</v>
      </c>
      <c r="B891" s="1901"/>
      <c r="C891" s="1901"/>
      <c r="D891" s="1901"/>
      <c r="E891" s="1901"/>
      <c r="F891" s="1901"/>
      <c r="G891" s="1901"/>
      <c r="H891" s="1901"/>
      <c r="I891" s="1901"/>
      <c r="J891" s="1901"/>
      <c r="K891" s="1901"/>
      <c r="L891" s="1901"/>
      <c r="M891" s="1901"/>
      <c r="N891" s="1901"/>
    </row>
    <row r="892" spans="1:14" ht="20.100000000000001" customHeight="1">
      <c r="A892" s="1930" t="s">
        <v>1005</v>
      </c>
      <c r="B892" s="1931"/>
      <c r="C892" s="1931"/>
      <c r="D892" s="1931"/>
      <c r="E892" s="1931"/>
      <c r="F892" s="1931"/>
      <c r="G892" s="1931"/>
      <c r="H892" s="1931"/>
      <c r="I892" s="1931"/>
      <c r="J892" s="1931"/>
      <c r="K892" s="1931"/>
      <c r="L892" s="1931"/>
      <c r="M892" s="1931"/>
      <c r="N892" s="1931"/>
    </row>
    <row r="893" spans="1:14" ht="18" customHeight="1">
      <c r="A893" s="1891" t="s">
        <v>1006</v>
      </c>
      <c r="B893" s="1887"/>
      <c r="C893" s="1891" t="s">
        <v>1007</v>
      </c>
      <c r="D893" s="1886"/>
      <c r="E893" s="1887"/>
      <c r="F893" s="1886" t="s">
        <v>1008</v>
      </c>
      <c r="G893" s="1887"/>
      <c r="H893" s="1886" t="s">
        <v>1009</v>
      </c>
      <c r="I893" s="1887"/>
      <c r="J893" s="1886" t="s">
        <v>1010</v>
      </c>
      <c r="K893" s="1887"/>
      <c r="L893" s="1886" t="s">
        <v>1011</v>
      </c>
      <c r="M893" s="1887"/>
      <c r="N893" s="1598" t="s">
        <v>1012</v>
      </c>
    </row>
    <row r="894" spans="1:14" ht="18.95" customHeight="1">
      <c r="A894" s="1892" t="s">
        <v>1013</v>
      </c>
      <c r="B894" s="1893"/>
      <c r="C894" s="1918">
        <v>0</v>
      </c>
      <c r="D894" s="1902"/>
      <c r="E894" s="1903"/>
      <c r="F894" s="1902">
        <v>0</v>
      </c>
      <c r="G894" s="1903"/>
      <c r="H894" s="1902">
        <v>0</v>
      </c>
      <c r="I894" s="1903"/>
      <c r="J894" s="1902">
        <v>0</v>
      </c>
      <c r="K894" s="1903"/>
      <c r="L894" s="1902">
        <v>0</v>
      </c>
      <c r="M894" s="1903"/>
      <c r="N894" s="1603">
        <v>0</v>
      </c>
    </row>
    <row r="895" spans="1:14" ht="18.95" customHeight="1">
      <c r="A895" s="1904" t="s">
        <v>1014</v>
      </c>
      <c r="B895" s="1905"/>
      <c r="C895" s="1888">
        <v>0</v>
      </c>
      <c r="D895" s="1889"/>
      <c r="E895" s="1890"/>
      <c r="F895" s="1894">
        <v>0</v>
      </c>
      <c r="G895" s="1895"/>
      <c r="H895" s="1894">
        <v>0</v>
      </c>
      <c r="I895" s="1895"/>
      <c r="J895" s="1894">
        <v>0</v>
      </c>
      <c r="K895" s="1895"/>
      <c r="L895" s="1894">
        <v>0</v>
      </c>
      <c r="M895" s="1895"/>
      <c r="N895" s="1605">
        <v>0</v>
      </c>
    </row>
    <row r="896" spans="1:14" ht="18.95" customHeight="1">
      <c r="A896" s="1892" t="s">
        <v>1015</v>
      </c>
      <c r="B896" s="1893"/>
      <c r="C896" s="1918">
        <v>0</v>
      </c>
      <c r="D896" s="1902"/>
      <c r="E896" s="1903"/>
      <c r="F896" s="1902">
        <v>0</v>
      </c>
      <c r="G896" s="1903"/>
      <c r="H896" s="1902">
        <v>0</v>
      </c>
      <c r="I896" s="1903"/>
      <c r="J896" s="1902">
        <v>0</v>
      </c>
      <c r="K896" s="1903"/>
      <c r="L896" s="1902">
        <v>0</v>
      </c>
      <c r="M896" s="1903"/>
      <c r="N896" s="1603">
        <v>0</v>
      </c>
    </row>
    <row r="897" spans="1:14" ht="18.95" customHeight="1">
      <c r="A897" s="1904" t="s">
        <v>1016</v>
      </c>
      <c r="B897" s="1905"/>
      <c r="C897" s="1888">
        <v>0</v>
      </c>
      <c r="D897" s="1889"/>
      <c r="E897" s="1890"/>
      <c r="F897" s="1894">
        <v>0</v>
      </c>
      <c r="G897" s="1895"/>
      <c r="H897" s="1894">
        <v>0</v>
      </c>
      <c r="I897" s="1895"/>
      <c r="J897" s="1894">
        <v>0</v>
      </c>
      <c r="K897" s="1895"/>
      <c r="L897" s="1894">
        <v>0</v>
      </c>
      <c r="M897" s="1895"/>
      <c r="N897" s="1605">
        <v>0</v>
      </c>
    </row>
    <row r="898" spans="1:14" ht="20.100000000000001" customHeight="1">
      <c r="A898" s="1930" t="s">
        <v>1017</v>
      </c>
      <c r="B898" s="1931"/>
      <c r="C898" s="1931"/>
      <c r="D898" s="1931"/>
      <c r="E898" s="1931"/>
      <c r="F898" s="1931"/>
      <c r="G898" s="1931"/>
      <c r="H898" s="1931"/>
      <c r="I898" s="1931"/>
      <c r="J898" s="1931"/>
      <c r="K898" s="1931"/>
      <c r="L898" s="1931"/>
      <c r="M898" s="1931"/>
      <c r="N898" s="1931"/>
    </row>
    <row r="899" spans="1:14" ht="14.1" customHeight="1">
      <c r="A899" s="1597">
        <v>0</v>
      </c>
      <c r="B899" s="1896" t="s">
        <v>842</v>
      </c>
      <c r="C899" s="1897"/>
      <c r="D899" s="1596">
        <v>1</v>
      </c>
      <c r="E899" s="1896" t="s">
        <v>1018</v>
      </c>
      <c r="F899" s="1897"/>
      <c r="G899" s="1595">
        <v>2</v>
      </c>
      <c r="H899" s="1896" t="s">
        <v>1019</v>
      </c>
      <c r="I899" s="1897"/>
      <c r="J899" s="1594">
        <v>3</v>
      </c>
      <c r="K899" s="1896" t="s">
        <v>1020</v>
      </c>
      <c r="L899" s="1897"/>
      <c r="M899" s="1593">
        <v>4</v>
      </c>
      <c r="N899" s="1592" t="s">
        <v>1021</v>
      </c>
    </row>
    <row r="900" spans="1:14" ht="15.95" customHeight="1">
      <c r="A900" s="1900" t="s">
        <v>1022</v>
      </c>
      <c r="B900" s="1901"/>
      <c r="C900" s="1901"/>
      <c r="D900" s="1901"/>
      <c r="E900" s="1901"/>
      <c r="F900" s="1901"/>
      <c r="G900" s="1901"/>
      <c r="H900" s="1901"/>
      <c r="I900" s="1901"/>
      <c r="J900" s="1901"/>
      <c r="K900" s="1901"/>
      <c r="L900" s="1901"/>
      <c r="M900" s="1901"/>
      <c r="N900" s="1901"/>
    </row>
    <row r="901" spans="1:14" ht="17.100000000000001" customHeight="1">
      <c r="A901" s="1909" t="s">
        <v>1023</v>
      </c>
      <c r="B901" s="1899"/>
      <c r="C901" s="1899"/>
      <c r="D901" s="1899"/>
      <c r="E901" s="1885"/>
      <c r="F901" s="1884">
        <f>'2026 Matrix'!L51</f>
        <v>0</v>
      </c>
      <c r="G901" s="1885"/>
      <c r="H901" s="1909" t="s">
        <v>1024</v>
      </c>
      <c r="I901" s="1899"/>
      <c r="J901" s="1899"/>
      <c r="K901" s="1899"/>
      <c r="L901" s="1885"/>
      <c r="M901" s="1917">
        <f>'2026 Matrix'!P51</f>
        <v>2</v>
      </c>
      <c r="N901" s="1885"/>
    </row>
    <row r="902" spans="1:14" ht="17.100000000000001" customHeight="1">
      <c r="A902" s="1909" t="s">
        <v>856</v>
      </c>
      <c r="B902" s="1899"/>
      <c r="C902" s="1899"/>
      <c r="D902" s="1899"/>
      <c r="E902" s="1885"/>
      <c r="F902" s="1884">
        <f>'2026 Matrix'!K51</f>
        <v>0</v>
      </c>
      <c r="G902" s="1885"/>
      <c r="H902" s="1909" t="s">
        <v>205</v>
      </c>
      <c r="I902" s="1899"/>
      <c r="J902" s="1899"/>
      <c r="K902" s="1899"/>
      <c r="L902" s="1885"/>
      <c r="M902" s="1917">
        <f>'2026 Matrix'!M51</f>
        <v>2</v>
      </c>
      <c r="N902" s="1885"/>
    </row>
    <row r="903" spans="1:14" ht="17.100000000000001" customHeight="1">
      <c r="A903" s="1909" t="s">
        <v>862</v>
      </c>
      <c r="B903" s="1899"/>
      <c r="C903" s="1899"/>
      <c r="D903" s="1899"/>
      <c r="E903" s="1885"/>
      <c r="F903" s="1884">
        <f>'2026 Matrix'!Q51</f>
        <v>0</v>
      </c>
      <c r="G903" s="1885"/>
      <c r="H903" s="1909" t="s">
        <v>864</v>
      </c>
      <c r="I903" s="1899"/>
      <c r="J903" s="1899"/>
      <c r="K903" s="1899"/>
      <c r="L903" s="1885"/>
      <c r="M903" s="1913">
        <f>'2026 Matrix'!T51</f>
        <v>3</v>
      </c>
      <c r="N903" s="1885"/>
    </row>
    <row r="904" spans="1:14" ht="15.95" customHeight="1">
      <c r="A904" s="1900" t="s">
        <v>1025</v>
      </c>
      <c r="B904" s="1901"/>
      <c r="C904" s="1901"/>
      <c r="D904" s="1901"/>
      <c r="E904" s="1901"/>
      <c r="F904" s="1901"/>
      <c r="G904" s="1901"/>
      <c r="H904" s="1901"/>
      <c r="I904" s="1901"/>
      <c r="J904" s="1901"/>
      <c r="K904" s="1901"/>
      <c r="L904" s="1901"/>
      <c r="M904" s="1901"/>
      <c r="N904" s="1901"/>
    </row>
    <row r="905" spans="1:14" ht="17.100000000000001" customHeight="1">
      <c r="A905" s="1909" t="s">
        <v>855</v>
      </c>
      <c r="B905" s="1899"/>
      <c r="C905" s="1899"/>
      <c r="D905" s="1899"/>
      <c r="E905" s="1885"/>
      <c r="F905" s="1884">
        <f>'2026 Matrix'!H51</f>
        <v>0</v>
      </c>
      <c r="G905" s="1885"/>
      <c r="H905" s="1909" t="s">
        <v>331</v>
      </c>
      <c r="I905" s="1899"/>
      <c r="J905" s="1899"/>
      <c r="K905" s="1899"/>
      <c r="L905" s="1885"/>
      <c r="M905" s="1884">
        <f>'2026 Matrix'!J51</f>
        <v>0</v>
      </c>
      <c r="N905" s="1885"/>
    </row>
    <row r="906" spans="1:14" ht="17.100000000000001" customHeight="1">
      <c r="A906" s="1909" t="s">
        <v>859</v>
      </c>
      <c r="B906" s="1899"/>
      <c r="C906" s="1899"/>
      <c r="D906" s="1899"/>
      <c r="E906" s="1885"/>
      <c r="F906" s="1913">
        <f>'2026 Matrix'!N51</f>
        <v>3</v>
      </c>
      <c r="G906" s="1885"/>
      <c r="H906" s="1909" t="s">
        <v>343</v>
      </c>
      <c r="I906" s="1899"/>
      <c r="J906" s="1899"/>
      <c r="K906" s="1899"/>
      <c r="L906" s="1885"/>
      <c r="M906" s="1884">
        <f>'2026 Matrix'!AB51</f>
        <v>0</v>
      </c>
      <c r="N906" s="1885"/>
    </row>
    <row r="907" spans="1:14" ht="17.100000000000001" customHeight="1">
      <c r="A907" s="1909" t="s">
        <v>326</v>
      </c>
      <c r="B907" s="1899"/>
      <c r="C907" s="1899"/>
      <c r="D907" s="1899"/>
      <c r="E907" s="1885"/>
      <c r="F907" s="1884">
        <f>'2026 Matrix'!I51</f>
        <v>0</v>
      </c>
      <c r="G907" s="1885"/>
      <c r="H907" s="1909" t="s">
        <v>860</v>
      </c>
      <c r="I907" s="1899"/>
      <c r="J907" s="1899"/>
      <c r="K907" s="1899"/>
      <c r="L907" s="1885"/>
      <c r="M907" s="1884">
        <f>'2026 Matrix'!O51</f>
        <v>0</v>
      </c>
      <c r="N907" s="1885"/>
    </row>
    <row r="908" spans="1:14" ht="17.100000000000001" customHeight="1">
      <c r="A908" s="1909" t="s">
        <v>355</v>
      </c>
      <c r="B908" s="1899"/>
      <c r="C908" s="1899"/>
      <c r="D908" s="1899"/>
      <c r="E908" s="1885"/>
      <c r="F908" s="1884">
        <f>'2026 Matrix'!R51</f>
        <v>0</v>
      </c>
      <c r="G908" s="1885"/>
      <c r="H908" s="1934"/>
      <c r="I908" s="1901"/>
      <c r="J908" s="1901"/>
      <c r="K908" s="1901"/>
      <c r="L908" s="1901"/>
      <c r="M908" s="1901"/>
      <c r="N908" s="1901"/>
    </row>
    <row r="909" spans="1:14" ht="15.95" customHeight="1">
      <c r="A909" s="1900" t="s">
        <v>1026</v>
      </c>
      <c r="B909" s="1901"/>
      <c r="C909" s="1901"/>
      <c r="D909" s="1901"/>
      <c r="E909" s="1901"/>
      <c r="F909" s="1901"/>
      <c r="G909" s="1901"/>
      <c r="H909" s="1901"/>
      <c r="I909" s="1901"/>
      <c r="J909" s="1901"/>
      <c r="K909" s="1901"/>
      <c r="L909" s="1901"/>
      <c r="M909" s="1901"/>
      <c r="N909" s="1901"/>
    </row>
    <row r="910" spans="1:14" ht="17.100000000000001" customHeight="1">
      <c r="A910" s="1909" t="s">
        <v>869</v>
      </c>
      <c r="B910" s="1899"/>
      <c r="C910" s="1899"/>
      <c r="D910" s="1899"/>
      <c r="E910" s="1885"/>
      <c r="F910" s="1884">
        <f>'2026 Matrix'!Z51</f>
        <v>0</v>
      </c>
      <c r="G910" s="1885"/>
      <c r="H910" s="1909" t="s">
        <v>863</v>
      </c>
      <c r="I910" s="1899"/>
      <c r="J910" s="1899"/>
      <c r="K910" s="1899"/>
      <c r="L910" s="1885"/>
      <c r="M910" s="1884">
        <f>'2026 Matrix'!S51</f>
        <v>0</v>
      </c>
      <c r="N910" s="1885"/>
    </row>
    <row r="911" spans="1:14" ht="17.100000000000001" customHeight="1">
      <c r="A911" s="1909" t="s">
        <v>865</v>
      </c>
      <c r="B911" s="1899"/>
      <c r="C911" s="1899"/>
      <c r="D911" s="1899"/>
      <c r="E911" s="1885"/>
      <c r="F911" s="1917">
        <f>'2026 Matrix'!U51</f>
        <v>2</v>
      </c>
      <c r="G911" s="1885"/>
      <c r="H911" s="1909" t="s">
        <v>870</v>
      </c>
      <c r="I911" s="1899"/>
      <c r="J911" s="1899"/>
      <c r="K911" s="1899"/>
      <c r="L911" s="1885"/>
      <c r="M911" s="1884">
        <f>'2026 Matrix'!AA51</f>
        <v>0</v>
      </c>
      <c r="N911" s="1885"/>
    </row>
    <row r="912" spans="1:14" ht="17.100000000000001" customHeight="1">
      <c r="A912" s="1909" t="s">
        <v>867</v>
      </c>
      <c r="B912" s="1899"/>
      <c r="C912" s="1899"/>
      <c r="D912" s="1899"/>
      <c r="E912" s="1885"/>
      <c r="F912" s="1884">
        <f>'2026 Matrix'!X51</f>
        <v>0</v>
      </c>
      <c r="G912" s="1885"/>
      <c r="H912" s="1909" t="s">
        <v>868</v>
      </c>
      <c r="I912" s="1899"/>
      <c r="J912" s="1899"/>
      <c r="K912" s="1899"/>
      <c r="L912" s="1885"/>
      <c r="M912" s="1884">
        <f>'2026 Matrix'!Y51</f>
        <v>0</v>
      </c>
      <c r="N912" s="1885"/>
    </row>
    <row r="913" spans="1:14" ht="15.95" customHeight="1">
      <c r="A913" s="1900" t="s">
        <v>1027</v>
      </c>
      <c r="B913" s="1901"/>
      <c r="C913" s="1901"/>
      <c r="D913" s="1901"/>
      <c r="E913" s="1901"/>
      <c r="F913" s="1901"/>
      <c r="G913" s="1901"/>
      <c r="H913" s="1901"/>
      <c r="I913" s="1901"/>
      <c r="J913" s="1901"/>
      <c r="K913" s="1901"/>
      <c r="L913" s="1901"/>
      <c r="M913" s="1901"/>
      <c r="N913" s="1901"/>
    </row>
    <row r="914" spans="1:14" ht="17.100000000000001" customHeight="1">
      <c r="A914" s="1909" t="s">
        <v>872</v>
      </c>
      <c r="B914" s="1899"/>
      <c r="C914" s="1899"/>
      <c r="D914" s="1899"/>
      <c r="E914" s="1885"/>
      <c r="F914" s="1884">
        <f>'2026 Matrix'!AD51</f>
        <v>0</v>
      </c>
      <c r="G914" s="1885"/>
      <c r="H914" s="1909" t="s">
        <v>874</v>
      </c>
      <c r="I914" s="1899"/>
      <c r="J914" s="1899"/>
      <c r="K914" s="1899"/>
      <c r="L914" s="1885"/>
      <c r="M914" s="1884">
        <f>'2026 Matrix'!AF51</f>
        <v>0</v>
      </c>
      <c r="N914" s="1885"/>
    </row>
    <row r="915" spans="1:14" ht="17.100000000000001" customHeight="1">
      <c r="A915" s="1909" t="s">
        <v>873</v>
      </c>
      <c r="B915" s="1899"/>
      <c r="C915" s="1899"/>
      <c r="D915" s="1899"/>
      <c r="E915" s="1885"/>
      <c r="F915" s="1884">
        <f>'2026 Matrix'!AE51</f>
        <v>0</v>
      </c>
      <c r="G915" s="1885"/>
      <c r="H915" s="1909" t="s">
        <v>358</v>
      </c>
      <c r="I915" s="1899"/>
      <c r="J915" s="1899"/>
      <c r="K915" s="1899"/>
      <c r="L915" s="1885"/>
      <c r="M915" s="1884">
        <f>'2026 Matrix'!AH51</f>
        <v>0</v>
      </c>
      <c r="N915" s="1885"/>
    </row>
    <row r="916" spans="1:14" ht="17.100000000000001" customHeight="1">
      <c r="A916" s="1909" t="s">
        <v>203</v>
      </c>
      <c r="B916" s="1899"/>
      <c r="C916" s="1899"/>
      <c r="D916" s="1899"/>
      <c r="E916" s="1885"/>
      <c r="F916" s="1884">
        <f>'2026 Matrix'!W51</f>
        <v>0</v>
      </c>
      <c r="G916" s="1885"/>
      <c r="H916" s="1909" t="s">
        <v>871</v>
      </c>
      <c r="I916" s="1899"/>
      <c r="J916" s="1899"/>
      <c r="K916" s="1899"/>
      <c r="L916" s="1885"/>
      <c r="M916" s="1884">
        <f>'2026 Matrix'!AC51</f>
        <v>0</v>
      </c>
      <c r="N916" s="1885"/>
    </row>
    <row r="917" spans="1:14" ht="17.100000000000001" customHeight="1">
      <c r="A917" s="1909" t="s">
        <v>875</v>
      </c>
      <c r="B917" s="1899"/>
      <c r="C917" s="1899"/>
      <c r="D917" s="1899"/>
      <c r="E917" s="1885"/>
      <c r="F917" s="1884">
        <f>'2026 Matrix'!AG51</f>
        <v>0</v>
      </c>
      <c r="G917" s="1885"/>
      <c r="H917" s="1909" t="s">
        <v>866</v>
      </c>
      <c r="I917" s="1899"/>
      <c r="J917" s="1899"/>
      <c r="K917" s="1899"/>
      <c r="L917" s="1885"/>
      <c r="M917" s="1884">
        <f>'2026 Matrix'!V51</f>
        <v>0</v>
      </c>
      <c r="N917" s="1885"/>
    </row>
    <row r="918" spans="1:14" ht="20.100000000000001" customHeight="1">
      <c r="A918" s="1933" t="s">
        <v>1028</v>
      </c>
      <c r="B918" s="1901"/>
      <c r="C918" s="1901"/>
      <c r="D918" s="1901"/>
      <c r="E918" s="1901"/>
      <c r="F918" s="1901"/>
      <c r="G918" s="1901"/>
      <c r="H918" s="1901"/>
      <c r="I918" s="1901"/>
      <c r="J918" s="1901"/>
      <c r="K918" s="1901"/>
      <c r="L918" s="1901"/>
      <c r="M918" s="1901"/>
      <c r="N918" s="1901"/>
    </row>
    <row r="919" spans="1:14" ht="15.95" customHeight="1">
      <c r="A919" s="1898" t="s">
        <v>1029</v>
      </c>
      <c r="B919" s="1899"/>
      <c r="C919" s="1899"/>
      <c r="D919" s="1899"/>
      <c r="E919" s="1899"/>
      <c r="F919" s="1899"/>
      <c r="G919" s="1899"/>
      <c r="H919" s="1899"/>
      <c r="I919" s="1899"/>
      <c r="J919" s="1899"/>
      <c r="K919" s="1899"/>
      <c r="L919" s="1899"/>
      <c r="M919" s="1899"/>
      <c r="N919" s="1885"/>
    </row>
    <row r="920" spans="1:14" ht="20.100000000000001" customHeight="1">
      <c r="A920" s="1914"/>
      <c r="B920" s="1899"/>
      <c r="C920" s="1899"/>
      <c r="D920" s="1899"/>
      <c r="E920" s="1899"/>
      <c r="F920" s="1899"/>
      <c r="G920" s="1899"/>
      <c r="H920" s="1899"/>
      <c r="I920" s="1899"/>
      <c r="J920" s="1899"/>
      <c r="K920" s="1899"/>
      <c r="L920" s="1899"/>
      <c r="M920" s="1899"/>
      <c r="N920" s="1885"/>
    </row>
    <row r="921" spans="1:14" ht="20.100000000000001" customHeight="1">
      <c r="A921" s="1914"/>
      <c r="B921" s="1899"/>
      <c r="C921" s="1899"/>
      <c r="D921" s="1899"/>
      <c r="E921" s="1899"/>
      <c r="F921" s="1899"/>
      <c r="G921" s="1899"/>
      <c r="H921" s="1899"/>
      <c r="I921" s="1899"/>
      <c r="J921" s="1899"/>
      <c r="K921" s="1899"/>
      <c r="L921" s="1899"/>
      <c r="M921" s="1899"/>
      <c r="N921" s="1885"/>
    </row>
    <row r="922" spans="1:14" ht="20.100000000000001" customHeight="1">
      <c r="A922" s="1914"/>
      <c r="B922" s="1899"/>
      <c r="C922" s="1899"/>
      <c r="D922" s="1899"/>
      <c r="E922" s="1899"/>
      <c r="F922" s="1899"/>
      <c r="G922" s="1899"/>
      <c r="H922" s="1899"/>
      <c r="I922" s="1899"/>
      <c r="J922" s="1899"/>
      <c r="K922" s="1899"/>
      <c r="L922" s="1899"/>
      <c r="M922" s="1899"/>
      <c r="N922" s="1885"/>
    </row>
    <row r="923" spans="1:14" ht="15.95" customHeight="1">
      <c r="A923" s="1910" t="s">
        <v>1030</v>
      </c>
      <c r="B923" s="1899"/>
      <c r="C923" s="1899"/>
      <c r="D923" s="1899"/>
      <c r="E923" s="1899"/>
      <c r="F923" s="1899"/>
      <c r="G923" s="1899"/>
      <c r="H923" s="1899"/>
      <c r="I923" s="1899"/>
      <c r="J923" s="1899"/>
      <c r="K923" s="1899"/>
      <c r="L923" s="1899"/>
      <c r="M923" s="1899"/>
      <c r="N923" s="1885"/>
    </row>
    <row r="924" spans="1:14" ht="21.95" customHeight="1">
      <c r="A924" s="1914"/>
      <c r="B924" s="1899"/>
      <c r="C924" s="1899"/>
      <c r="D924" s="1899"/>
      <c r="E924" s="1899"/>
      <c r="F924" s="1899"/>
      <c r="G924" s="1899"/>
      <c r="H924" s="1899"/>
      <c r="I924" s="1899"/>
      <c r="J924" s="1899"/>
      <c r="K924" s="1899"/>
      <c r="L924" s="1899"/>
      <c r="M924" s="1899"/>
      <c r="N924" s="1885"/>
    </row>
    <row r="925" spans="1:14" ht="21.95" customHeight="1">
      <c r="A925" s="1914"/>
      <c r="B925" s="1899"/>
      <c r="C925" s="1899"/>
      <c r="D925" s="1899"/>
      <c r="E925" s="1899"/>
      <c r="F925" s="1899"/>
      <c r="G925" s="1899"/>
      <c r="H925" s="1899"/>
      <c r="I925" s="1899"/>
      <c r="J925" s="1899"/>
      <c r="K925" s="1899"/>
      <c r="L925" s="1899"/>
      <c r="M925" s="1899"/>
      <c r="N925" s="1885"/>
    </row>
    <row r="926" spans="1:14" ht="21.95" customHeight="1">
      <c r="A926" s="1914"/>
      <c r="B926" s="1899"/>
      <c r="C926" s="1899"/>
      <c r="D926" s="1899"/>
      <c r="E926" s="1899"/>
      <c r="F926" s="1899"/>
      <c r="G926" s="1899"/>
      <c r="H926" s="1899"/>
      <c r="I926" s="1899"/>
      <c r="J926" s="1899"/>
      <c r="K926" s="1899"/>
      <c r="L926" s="1899"/>
      <c r="M926" s="1899"/>
      <c r="N926" s="1885"/>
    </row>
    <row r="927" spans="1:14" ht="21.95" customHeight="1">
      <c r="A927" s="1932" t="s">
        <v>1031</v>
      </c>
      <c r="B927" s="1901"/>
      <c r="C927" s="1901"/>
      <c r="D927" s="1901"/>
      <c r="E927" s="1901"/>
      <c r="F927" s="1901"/>
      <c r="G927" s="1901"/>
      <c r="H927" s="1932" t="s">
        <v>1032</v>
      </c>
      <c r="I927" s="1901"/>
      <c r="J927" s="1901"/>
      <c r="K927" s="1901"/>
      <c r="L927" s="1901"/>
      <c r="M927" s="1901"/>
      <c r="N927" s="1901"/>
    </row>
    <row r="937" spans="1:14" ht="38.1" customHeight="1">
      <c r="A937" s="1927" t="s">
        <v>993</v>
      </c>
      <c r="B937" s="1928"/>
      <c r="C937" s="1928"/>
      <c r="D937" s="1928"/>
      <c r="E937" s="1928"/>
      <c r="F937" s="1928"/>
      <c r="G937" s="1928"/>
      <c r="H937" s="1928"/>
      <c r="I937" s="1928"/>
      <c r="J937" s="1928"/>
      <c r="K937" s="1928"/>
      <c r="L937" s="1928"/>
      <c r="M937" s="1928"/>
      <c r="N937" s="1929"/>
    </row>
    <row r="938" spans="1:14" ht="15.95" customHeight="1">
      <c r="A938" s="1921" t="s">
        <v>994</v>
      </c>
      <c r="B938" s="1901"/>
      <c r="C938" s="1901"/>
      <c r="D938" s="1901"/>
      <c r="E938" s="1901"/>
      <c r="F938" s="1901"/>
      <c r="G938" s="1901"/>
      <c r="H938" s="1901"/>
      <c r="I938" s="1901"/>
      <c r="J938" s="1901"/>
      <c r="K938" s="1901"/>
      <c r="L938" s="1901"/>
      <c r="M938" s="1901"/>
      <c r="N938" s="1901"/>
    </row>
    <row r="939" spans="1:14" ht="18" customHeight="1">
      <c r="A939" s="1906" t="s">
        <v>995</v>
      </c>
      <c r="B939" s="1899"/>
      <c r="C939" s="1899"/>
      <c r="D939" s="1885"/>
      <c r="E939" s="1906" t="s">
        <v>996</v>
      </c>
      <c r="F939" s="1899"/>
      <c r="G939" s="1885"/>
      <c r="H939" s="1906" t="s">
        <v>997</v>
      </c>
      <c r="I939" s="1899"/>
      <c r="J939" s="1885"/>
      <c r="K939" s="1906" t="s">
        <v>998</v>
      </c>
      <c r="L939" s="1885"/>
      <c r="M939" s="1906" t="s">
        <v>999</v>
      </c>
      <c r="N939" s="1885"/>
    </row>
    <row r="940" spans="1:14" ht="21.95" customHeight="1">
      <c r="A940" s="1923" t="str">
        <f>'2026 Matrix'!B59&amp;" "&amp;'2026 Matrix'!A59</f>
        <v>Yordanka Manzanares Mora</v>
      </c>
      <c r="B940" s="1899"/>
      <c r="C940" s="1899"/>
      <c r="D940" s="1885"/>
      <c r="E940" s="1923" t="str">
        <f>'2026 Matrix'!E59</f>
        <v>Sharmin</v>
      </c>
      <c r="F940" s="1899"/>
      <c r="G940" s="1885"/>
      <c r="H940" s="1922">
        <f>'2026 Matrix'!C59</f>
        <v>43949</v>
      </c>
      <c r="I940" s="1899"/>
      <c r="J940" s="1885"/>
      <c r="K940" s="1923" t="str">
        <f>'2026 Matrix'!D59</f>
        <v>D4MT</v>
      </c>
      <c r="L940" s="1885"/>
      <c r="M940" s="1923"/>
      <c r="N940" s="1885"/>
    </row>
    <row r="941" spans="1:14" ht="15.95" customHeight="1">
      <c r="A941" s="1911" t="s">
        <v>1000</v>
      </c>
      <c r="B941" s="1899"/>
      <c r="C941" s="1885"/>
      <c r="E941" s="1912" t="s">
        <v>1001</v>
      </c>
      <c r="F941" s="1899"/>
      <c r="G941" s="1885"/>
      <c r="I941" s="1915" t="s">
        <v>1002</v>
      </c>
      <c r="J941" s="1899"/>
      <c r="K941" s="1885"/>
      <c r="M941" s="1908" t="s">
        <v>1003</v>
      </c>
      <c r="N941" s="1885"/>
    </row>
    <row r="942" spans="1:14" ht="33.950000000000003" customHeight="1">
      <c r="A942" s="1925" t="str">
        <f>'2026 Matrix'!AI59&amp;" / 108"</f>
        <v>42 / 108</v>
      </c>
      <c r="B942" s="1899"/>
      <c r="C942" s="1885"/>
      <c r="E942" s="1907" t="str">
        <f>'2026 Matrix'!AJ59&amp;" / 27"</f>
        <v>15 / 27</v>
      </c>
      <c r="F942" s="1899"/>
      <c r="G942" s="1885"/>
      <c r="I942" s="1926">
        <f>'2026 Matrix'!AK59</f>
        <v>0</v>
      </c>
      <c r="J942" s="1899"/>
      <c r="K942" s="1885"/>
      <c r="M942" s="1916">
        <f>'2026 Matrix'!AL59</f>
        <v>0</v>
      </c>
      <c r="N942" s="1885"/>
    </row>
    <row r="943" spans="1:14" ht="14.1" customHeight="1">
      <c r="A943" s="1920" t="s">
        <v>1004</v>
      </c>
      <c r="B943" s="1901"/>
      <c r="C943" s="1901"/>
      <c r="D943" s="1901"/>
      <c r="E943" s="1901"/>
      <c r="F943" s="1901"/>
      <c r="G943" s="1901"/>
      <c r="H943" s="1901"/>
      <c r="I943" s="1901"/>
      <c r="J943" s="1901"/>
      <c r="K943" s="1901"/>
      <c r="L943" s="1901"/>
      <c r="M943" s="1901"/>
      <c r="N943" s="1901"/>
    </row>
    <row r="944" spans="1:14" ht="20.100000000000001" customHeight="1">
      <c r="A944" s="1930" t="s">
        <v>1005</v>
      </c>
      <c r="B944" s="1931"/>
      <c r="C944" s="1931"/>
      <c r="D944" s="1931"/>
      <c r="E944" s="1931"/>
      <c r="F944" s="1931"/>
      <c r="G944" s="1931"/>
      <c r="H944" s="1931"/>
      <c r="I944" s="1931"/>
      <c r="J944" s="1931"/>
      <c r="K944" s="1931"/>
      <c r="L944" s="1931"/>
      <c r="M944" s="1931"/>
      <c r="N944" s="1931"/>
    </row>
    <row r="945" spans="1:14" ht="18" customHeight="1">
      <c r="A945" s="1891" t="s">
        <v>1006</v>
      </c>
      <c r="B945" s="1887"/>
      <c r="C945" s="1891" t="s">
        <v>1007</v>
      </c>
      <c r="D945" s="1886"/>
      <c r="E945" s="1887"/>
      <c r="F945" s="1886" t="s">
        <v>1008</v>
      </c>
      <c r="G945" s="1887"/>
      <c r="H945" s="1886" t="s">
        <v>1009</v>
      </c>
      <c r="I945" s="1887"/>
      <c r="J945" s="1886" t="s">
        <v>1010</v>
      </c>
      <c r="K945" s="1887"/>
      <c r="L945" s="1886" t="s">
        <v>1011</v>
      </c>
      <c r="M945" s="1887"/>
      <c r="N945" s="1598" t="s">
        <v>1012</v>
      </c>
    </row>
    <row r="946" spans="1:14" ht="18.95" customHeight="1">
      <c r="A946" s="1892" t="s">
        <v>1013</v>
      </c>
      <c r="B946" s="1893"/>
      <c r="C946" s="1918">
        <v>0</v>
      </c>
      <c r="D946" s="1902"/>
      <c r="E946" s="1903"/>
      <c r="F946" s="1902">
        <v>0</v>
      </c>
      <c r="G946" s="1903"/>
      <c r="H946" s="1902">
        <v>0</v>
      </c>
      <c r="I946" s="1903"/>
      <c r="J946" s="1902">
        <v>0</v>
      </c>
      <c r="K946" s="1903"/>
      <c r="L946" s="1902">
        <v>0</v>
      </c>
      <c r="M946" s="1903"/>
      <c r="N946" s="1603">
        <v>0</v>
      </c>
    </row>
    <row r="947" spans="1:14" ht="18.95" customHeight="1">
      <c r="A947" s="1904" t="s">
        <v>1014</v>
      </c>
      <c r="B947" s="1905"/>
      <c r="C947" s="1888">
        <v>0</v>
      </c>
      <c r="D947" s="1889"/>
      <c r="E947" s="1890"/>
      <c r="F947" s="1894">
        <v>0</v>
      </c>
      <c r="G947" s="1895"/>
      <c r="H947" s="1894">
        <v>0</v>
      </c>
      <c r="I947" s="1895"/>
      <c r="J947" s="1894">
        <v>0</v>
      </c>
      <c r="K947" s="1895"/>
      <c r="L947" s="1894">
        <v>0</v>
      </c>
      <c r="M947" s="1895"/>
      <c r="N947" s="1605">
        <v>0</v>
      </c>
    </row>
    <row r="948" spans="1:14" ht="18.95" customHeight="1">
      <c r="A948" s="1892" t="s">
        <v>1015</v>
      </c>
      <c r="B948" s="1893"/>
      <c r="C948" s="1918">
        <v>0</v>
      </c>
      <c r="D948" s="1902"/>
      <c r="E948" s="1903"/>
      <c r="F948" s="1902">
        <v>0</v>
      </c>
      <c r="G948" s="1903"/>
      <c r="H948" s="1902">
        <v>0</v>
      </c>
      <c r="I948" s="1903"/>
      <c r="J948" s="1902">
        <v>0</v>
      </c>
      <c r="K948" s="1903"/>
      <c r="L948" s="1902">
        <v>0</v>
      </c>
      <c r="M948" s="1903"/>
      <c r="N948" s="1603">
        <v>0</v>
      </c>
    </row>
    <row r="949" spans="1:14" ht="18.95" customHeight="1">
      <c r="A949" s="1904" t="s">
        <v>1016</v>
      </c>
      <c r="B949" s="1905"/>
      <c r="C949" s="1888">
        <v>0</v>
      </c>
      <c r="D949" s="1889"/>
      <c r="E949" s="1890"/>
      <c r="F949" s="1894">
        <v>0</v>
      </c>
      <c r="G949" s="1895"/>
      <c r="H949" s="1894">
        <v>0</v>
      </c>
      <c r="I949" s="1895"/>
      <c r="J949" s="1894">
        <v>0</v>
      </c>
      <c r="K949" s="1895"/>
      <c r="L949" s="1894">
        <v>0</v>
      </c>
      <c r="M949" s="1895"/>
      <c r="N949" s="1605">
        <v>0</v>
      </c>
    </row>
    <row r="950" spans="1:14" ht="20.100000000000001" customHeight="1">
      <c r="A950" s="1930" t="s">
        <v>1017</v>
      </c>
      <c r="B950" s="1931"/>
      <c r="C950" s="1931"/>
      <c r="D950" s="1931"/>
      <c r="E950" s="1931"/>
      <c r="F950" s="1931"/>
      <c r="G950" s="1931"/>
      <c r="H950" s="1931"/>
      <c r="I950" s="1931"/>
      <c r="J950" s="1931"/>
      <c r="K950" s="1931"/>
      <c r="L950" s="1931"/>
      <c r="M950" s="1931"/>
      <c r="N950" s="1931"/>
    </row>
    <row r="951" spans="1:14" ht="14.1" customHeight="1">
      <c r="A951" s="1597">
        <v>0</v>
      </c>
      <c r="B951" s="1896" t="s">
        <v>842</v>
      </c>
      <c r="C951" s="1897"/>
      <c r="D951" s="1596">
        <v>1</v>
      </c>
      <c r="E951" s="1896" t="s">
        <v>1018</v>
      </c>
      <c r="F951" s="1897"/>
      <c r="G951" s="1595">
        <v>2</v>
      </c>
      <c r="H951" s="1896" t="s">
        <v>1019</v>
      </c>
      <c r="I951" s="1897"/>
      <c r="J951" s="1594">
        <v>3</v>
      </c>
      <c r="K951" s="1896" t="s">
        <v>1020</v>
      </c>
      <c r="L951" s="1897"/>
      <c r="M951" s="1593">
        <v>4</v>
      </c>
      <c r="N951" s="1592" t="s">
        <v>1021</v>
      </c>
    </row>
    <row r="952" spans="1:14" ht="15.95" customHeight="1">
      <c r="A952" s="1900" t="s">
        <v>1022</v>
      </c>
      <c r="B952" s="1901"/>
      <c r="C952" s="1901"/>
      <c r="D952" s="1901"/>
      <c r="E952" s="1901"/>
      <c r="F952" s="1901"/>
      <c r="G952" s="1901"/>
      <c r="H952" s="1901"/>
      <c r="I952" s="1901"/>
      <c r="J952" s="1901"/>
      <c r="K952" s="1901"/>
      <c r="L952" s="1901"/>
      <c r="M952" s="1901"/>
      <c r="N952" s="1901"/>
    </row>
    <row r="953" spans="1:14" ht="17.100000000000001" customHeight="1">
      <c r="A953" s="1909" t="s">
        <v>1023</v>
      </c>
      <c r="B953" s="1899"/>
      <c r="C953" s="1899"/>
      <c r="D953" s="1899"/>
      <c r="E953" s="1885"/>
      <c r="F953" s="1919">
        <f>'2026 Matrix'!L59</f>
        <v>4</v>
      </c>
      <c r="G953" s="1885"/>
      <c r="H953" s="1909" t="s">
        <v>1024</v>
      </c>
      <c r="I953" s="1899"/>
      <c r="J953" s="1899"/>
      <c r="K953" s="1899"/>
      <c r="L953" s="1885"/>
      <c r="M953" s="1913">
        <f>'2026 Matrix'!P59</f>
        <v>3</v>
      </c>
      <c r="N953" s="1885"/>
    </row>
    <row r="954" spans="1:14" ht="17.100000000000001" customHeight="1">
      <c r="A954" s="1909" t="s">
        <v>856</v>
      </c>
      <c r="B954" s="1899"/>
      <c r="C954" s="1899"/>
      <c r="D954" s="1899"/>
      <c r="E954" s="1885"/>
      <c r="F954" s="1919">
        <f>'2026 Matrix'!K59</f>
        <v>4</v>
      </c>
      <c r="G954" s="1885"/>
      <c r="H954" s="1909" t="s">
        <v>205</v>
      </c>
      <c r="I954" s="1899"/>
      <c r="J954" s="1899"/>
      <c r="K954" s="1899"/>
      <c r="L954" s="1885"/>
      <c r="M954" s="1917">
        <f>'2026 Matrix'!M59</f>
        <v>2</v>
      </c>
      <c r="N954" s="1885"/>
    </row>
    <row r="955" spans="1:14" ht="17.100000000000001" customHeight="1">
      <c r="A955" s="1909" t="s">
        <v>862</v>
      </c>
      <c r="B955" s="1899"/>
      <c r="C955" s="1899"/>
      <c r="D955" s="1899"/>
      <c r="E955" s="1885"/>
      <c r="F955" s="1917">
        <f>'2026 Matrix'!Q59</f>
        <v>2</v>
      </c>
      <c r="G955" s="1885"/>
      <c r="H955" s="1909" t="s">
        <v>864</v>
      </c>
      <c r="I955" s="1899"/>
      <c r="J955" s="1899"/>
      <c r="K955" s="1899"/>
      <c r="L955" s="1885"/>
      <c r="M955" s="1913">
        <f>'2026 Matrix'!T59</f>
        <v>3</v>
      </c>
      <c r="N955" s="1885"/>
    </row>
    <row r="956" spans="1:14" ht="15.95" customHeight="1">
      <c r="A956" s="1900" t="s">
        <v>1025</v>
      </c>
      <c r="B956" s="1901"/>
      <c r="C956" s="1901"/>
      <c r="D956" s="1901"/>
      <c r="E956" s="1901"/>
      <c r="F956" s="1901"/>
      <c r="G956" s="1901"/>
      <c r="H956" s="1901"/>
      <c r="I956" s="1901"/>
      <c r="J956" s="1901"/>
      <c r="K956" s="1901"/>
      <c r="L956" s="1901"/>
      <c r="M956" s="1901"/>
      <c r="N956" s="1901"/>
    </row>
    <row r="957" spans="1:14" ht="17.100000000000001" customHeight="1">
      <c r="A957" s="1909" t="s">
        <v>855</v>
      </c>
      <c r="B957" s="1899"/>
      <c r="C957" s="1899"/>
      <c r="D957" s="1899"/>
      <c r="E957" s="1885"/>
      <c r="F957" s="1884">
        <f>'2026 Matrix'!H59</f>
        <v>0</v>
      </c>
      <c r="G957" s="1885"/>
      <c r="H957" s="1909" t="s">
        <v>331</v>
      </c>
      <c r="I957" s="1899"/>
      <c r="J957" s="1899"/>
      <c r="K957" s="1899"/>
      <c r="L957" s="1885"/>
      <c r="M957" s="1884">
        <f>'2026 Matrix'!J59</f>
        <v>0</v>
      </c>
      <c r="N957" s="1885"/>
    </row>
    <row r="958" spans="1:14" ht="17.100000000000001" customHeight="1">
      <c r="A958" s="1909" t="s">
        <v>859</v>
      </c>
      <c r="B958" s="1899"/>
      <c r="C958" s="1899"/>
      <c r="D958" s="1899"/>
      <c r="E958" s="1885"/>
      <c r="F958" s="1913">
        <f>'2026 Matrix'!N59</f>
        <v>3</v>
      </c>
      <c r="G958" s="1885"/>
      <c r="H958" s="1909" t="s">
        <v>343</v>
      </c>
      <c r="I958" s="1899"/>
      <c r="J958" s="1899"/>
      <c r="K958" s="1899"/>
      <c r="L958" s="1885"/>
      <c r="M958" s="1924">
        <f>'2026 Matrix'!AB59</f>
        <v>1</v>
      </c>
      <c r="N958" s="1885"/>
    </row>
    <row r="959" spans="1:14" ht="17.100000000000001" customHeight="1">
      <c r="A959" s="1909" t="s">
        <v>326</v>
      </c>
      <c r="B959" s="1899"/>
      <c r="C959" s="1899"/>
      <c r="D959" s="1899"/>
      <c r="E959" s="1885"/>
      <c r="F959" s="1884">
        <f>'2026 Matrix'!I59</f>
        <v>0</v>
      </c>
      <c r="G959" s="1885"/>
      <c r="H959" s="1909" t="s">
        <v>860</v>
      </c>
      <c r="I959" s="1899"/>
      <c r="J959" s="1899"/>
      <c r="K959" s="1899"/>
      <c r="L959" s="1885"/>
      <c r="M959" s="1924">
        <f>'2026 Matrix'!O59</f>
        <v>2</v>
      </c>
      <c r="N959" s="1885"/>
    </row>
    <row r="960" spans="1:14" ht="17.100000000000001" customHeight="1">
      <c r="A960" s="1909" t="s">
        <v>355</v>
      </c>
      <c r="B960" s="1899"/>
      <c r="C960" s="1899"/>
      <c r="D960" s="1899"/>
      <c r="E960" s="1885"/>
      <c r="F960" s="1884">
        <f>'2026 Matrix'!R59</f>
        <v>0</v>
      </c>
      <c r="G960" s="1885"/>
      <c r="H960" s="1934"/>
      <c r="I960" s="1901"/>
      <c r="J960" s="1901"/>
      <c r="K960" s="1901"/>
      <c r="L960" s="1901"/>
      <c r="M960" s="1901"/>
      <c r="N960" s="1901"/>
    </row>
    <row r="961" spans="1:14" ht="15.95" customHeight="1">
      <c r="A961" s="1900" t="s">
        <v>1026</v>
      </c>
      <c r="B961" s="1901"/>
      <c r="C961" s="1901"/>
      <c r="D961" s="1901"/>
      <c r="E961" s="1901"/>
      <c r="F961" s="1901"/>
      <c r="G961" s="1901"/>
      <c r="H961" s="1901"/>
      <c r="I961" s="1901"/>
      <c r="J961" s="1901"/>
      <c r="K961" s="1901"/>
      <c r="L961" s="1901"/>
      <c r="M961" s="1901"/>
      <c r="N961" s="1901"/>
    </row>
    <row r="962" spans="1:14" ht="17.100000000000001" customHeight="1">
      <c r="A962" s="1909" t="s">
        <v>869</v>
      </c>
      <c r="B962" s="1899"/>
      <c r="C962" s="1899"/>
      <c r="D962" s="1899"/>
      <c r="E962" s="1885"/>
      <c r="F962" s="1913">
        <f>'2026 Matrix'!Z59</f>
        <v>3</v>
      </c>
      <c r="G962" s="1885"/>
      <c r="H962" s="1909" t="s">
        <v>863</v>
      </c>
      <c r="I962" s="1899"/>
      <c r="J962" s="1899"/>
      <c r="K962" s="1899"/>
      <c r="L962" s="1885"/>
      <c r="M962" s="1884">
        <f>'2026 Matrix'!S59</f>
        <v>0</v>
      </c>
      <c r="N962" s="1885"/>
    </row>
    <row r="963" spans="1:14" ht="17.100000000000001" customHeight="1">
      <c r="A963" s="1909" t="s">
        <v>865</v>
      </c>
      <c r="B963" s="1899"/>
      <c r="C963" s="1899"/>
      <c r="D963" s="1899"/>
      <c r="E963" s="1885"/>
      <c r="F963" s="1913">
        <f>'2026 Matrix'!U59</f>
        <v>3</v>
      </c>
      <c r="G963" s="1885"/>
      <c r="H963" s="1909" t="s">
        <v>870</v>
      </c>
      <c r="I963" s="1899"/>
      <c r="J963" s="1899"/>
      <c r="K963" s="1899"/>
      <c r="L963" s="1885"/>
      <c r="M963" s="1917">
        <f>'2026 Matrix'!AA59</f>
        <v>2</v>
      </c>
      <c r="N963" s="1885"/>
    </row>
    <row r="964" spans="1:14" ht="17.100000000000001" customHeight="1">
      <c r="A964" s="1909" t="s">
        <v>867</v>
      </c>
      <c r="B964" s="1899"/>
      <c r="C964" s="1899"/>
      <c r="D964" s="1899"/>
      <c r="E964" s="1885"/>
      <c r="F964" s="1913">
        <f>'2026 Matrix'!X59</f>
        <v>3</v>
      </c>
      <c r="G964" s="1885"/>
      <c r="H964" s="1909" t="s">
        <v>868</v>
      </c>
      <c r="I964" s="1899"/>
      <c r="J964" s="1899"/>
      <c r="K964" s="1899"/>
      <c r="L964" s="1885"/>
      <c r="M964" s="1913">
        <f>'2026 Matrix'!Y59</f>
        <v>3</v>
      </c>
      <c r="N964" s="1885"/>
    </row>
    <row r="965" spans="1:14" ht="15.95" customHeight="1">
      <c r="A965" s="1900" t="s">
        <v>1027</v>
      </c>
      <c r="B965" s="1901"/>
      <c r="C965" s="1901"/>
      <c r="D965" s="1901"/>
      <c r="E965" s="1901"/>
      <c r="F965" s="1901"/>
      <c r="G965" s="1901"/>
      <c r="H965" s="1901"/>
      <c r="I965" s="1901"/>
      <c r="J965" s="1901"/>
      <c r="K965" s="1901"/>
      <c r="L965" s="1901"/>
      <c r="M965" s="1901"/>
      <c r="N965" s="1901"/>
    </row>
    <row r="966" spans="1:14" ht="17.100000000000001" customHeight="1">
      <c r="A966" s="1909" t="s">
        <v>872</v>
      </c>
      <c r="B966" s="1899"/>
      <c r="C966" s="1899"/>
      <c r="D966" s="1899"/>
      <c r="E966" s="1885"/>
      <c r="F966" s="1884">
        <f>'2026 Matrix'!AD59</f>
        <v>0</v>
      </c>
      <c r="G966" s="1885"/>
      <c r="H966" s="1909" t="s">
        <v>874</v>
      </c>
      <c r="I966" s="1899"/>
      <c r="J966" s="1899"/>
      <c r="K966" s="1899"/>
      <c r="L966" s="1885"/>
      <c r="M966" s="1884">
        <f>'2026 Matrix'!AF59</f>
        <v>0</v>
      </c>
      <c r="N966" s="1885"/>
    </row>
    <row r="967" spans="1:14" ht="17.100000000000001" customHeight="1">
      <c r="A967" s="1909" t="s">
        <v>873</v>
      </c>
      <c r="B967" s="1899"/>
      <c r="C967" s="1899"/>
      <c r="D967" s="1899"/>
      <c r="E967" s="1885"/>
      <c r="F967" s="1884">
        <f>'2026 Matrix'!AE59</f>
        <v>0</v>
      </c>
      <c r="G967" s="1885"/>
      <c r="H967" s="1909" t="s">
        <v>358</v>
      </c>
      <c r="I967" s="1899"/>
      <c r="J967" s="1899"/>
      <c r="K967" s="1899"/>
      <c r="L967" s="1885"/>
      <c r="M967" s="1884">
        <f>'2026 Matrix'!AH59</f>
        <v>0</v>
      </c>
      <c r="N967" s="1885"/>
    </row>
    <row r="968" spans="1:14" ht="17.100000000000001" customHeight="1">
      <c r="A968" s="1909" t="s">
        <v>203</v>
      </c>
      <c r="B968" s="1899"/>
      <c r="C968" s="1899"/>
      <c r="D968" s="1899"/>
      <c r="E968" s="1885"/>
      <c r="F968" s="1884">
        <f>'2026 Matrix'!W59</f>
        <v>0</v>
      </c>
      <c r="G968" s="1885"/>
      <c r="H968" s="1909" t="s">
        <v>871</v>
      </c>
      <c r="I968" s="1899"/>
      <c r="J968" s="1899"/>
      <c r="K968" s="1899"/>
      <c r="L968" s="1885"/>
      <c r="M968" s="1917">
        <f>'2026 Matrix'!AC59</f>
        <v>2</v>
      </c>
      <c r="N968" s="1885"/>
    </row>
    <row r="969" spans="1:14" ht="17.100000000000001" customHeight="1">
      <c r="A969" s="1909" t="s">
        <v>875</v>
      </c>
      <c r="B969" s="1899"/>
      <c r="C969" s="1899"/>
      <c r="D969" s="1899"/>
      <c r="E969" s="1885"/>
      <c r="F969" s="1884">
        <f>'2026 Matrix'!AG59</f>
        <v>0</v>
      </c>
      <c r="G969" s="1885"/>
      <c r="H969" s="1909" t="s">
        <v>866</v>
      </c>
      <c r="I969" s="1899"/>
      <c r="J969" s="1899"/>
      <c r="K969" s="1899"/>
      <c r="L969" s="1885"/>
      <c r="M969" s="1917">
        <f>'2026 Matrix'!V59</f>
        <v>2</v>
      </c>
      <c r="N969" s="1885"/>
    </row>
    <row r="970" spans="1:14" ht="20.100000000000001" customHeight="1">
      <c r="A970" s="1933" t="s">
        <v>1028</v>
      </c>
      <c r="B970" s="1901"/>
      <c r="C970" s="1901"/>
      <c r="D970" s="1901"/>
      <c r="E970" s="1901"/>
      <c r="F970" s="1901"/>
      <c r="G970" s="1901"/>
      <c r="H970" s="1901"/>
      <c r="I970" s="1901"/>
      <c r="J970" s="1901"/>
      <c r="K970" s="1901"/>
      <c r="L970" s="1901"/>
      <c r="M970" s="1901"/>
      <c r="N970" s="1901"/>
    </row>
    <row r="971" spans="1:14" ht="15.95" customHeight="1">
      <c r="A971" s="1898" t="s">
        <v>1029</v>
      </c>
      <c r="B971" s="1899"/>
      <c r="C971" s="1899"/>
      <c r="D971" s="1899"/>
      <c r="E971" s="1899"/>
      <c r="F971" s="1899"/>
      <c r="G971" s="1899"/>
      <c r="H971" s="1899"/>
      <c r="I971" s="1899"/>
      <c r="J971" s="1899"/>
      <c r="K971" s="1899"/>
      <c r="L971" s="1899"/>
      <c r="M971" s="1899"/>
      <c r="N971" s="1885"/>
    </row>
    <row r="972" spans="1:14" ht="20.100000000000001" customHeight="1">
      <c r="A972" s="1914"/>
      <c r="B972" s="1899"/>
      <c r="C972" s="1899"/>
      <c r="D972" s="1899"/>
      <c r="E972" s="1899"/>
      <c r="F972" s="1899"/>
      <c r="G972" s="1899"/>
      <c r="H972" s="1899"/>
      <c r="I972" s="1899"/>
      <c r="J972" s="1899"/>
      <c r="K972" s="1899"/>
      <c r="L972" s="1899"/>
      <c r="M972" s="1899"/>
      <c r="N972" s="1885"/>
    </row>
    <row r="973" spans="1:14" ht="20.100000000000001" customHeight="1">
      <c r="A973" s="1914"/>
      <c r="B973" s="1899"/>
      <c r="C973" s="1899"/>
      <c r="D973" s="1899"/>
      <c r="E973" s="1899"/>
      <c r="F973" s="1899"/>
      <c r="G973" s="1899"/>
      <c r="H973" s="1899"/>
      <c r="I973" s="1899"/>
      <c r="J973" s="1899"/>
      <c r="K973" s="1899"/>
      <c r="L973" s="1899"/>
      <c r="M973" s="1899"/>
      <c r="N973" s="1885"/>
    </row>
    <row r="974" spans="1:14" ht="20.100000000000001" customHeight="1">
      <c r="A974" s="1914"/>
      <c r="B974" s="1899"/>
      <c r="C974" s="1899"/>
      <c r="D974" s="1899"/>
      <c r="E974" s="1899"/>
      <c r="F974" s="1899"/>
      <c r="G974" s="1899"/>
      <c r="H974" s="1899"/>
      <c r="I974" s="1899"/>
      <c r="J974" s="1899"/>
      <c r="K974" s="1899"/>
      <c r="L974" s="1899"/>
      <c r="M974" s="1899"/>
      <c r="N974" s="1885"/>
    </row>
    <row r="975" spans="1:14" ht="15.95" customHeight="1">
      <c r="A975" s="1910" t="s">
        <v>1030</v>
      </c>
      <c r="B975" s="1899"/>
      <c r="C975" s="1899"/>
      <c r="D975" s="1899"/>
      <c r="E975" s="1899"/>
      <c r="F975" s="1899"/>
      <c r="G975" s="1899"/>
      <c r="H975" s="1899"/>
      <c r="I975" s="1899"/>
      <c r="J975" s="1899"/>
      <c r="K975" s="1899"/>
      <c r="L975" s="1899"/>
      <c r="M975" s="1899"/>
      <c r="N975" s="1885"/>
    </row>
    <row r="976" spans="1:14" ht="21.95" customHeight="1">
      <c r="A976" s="1914"/>
      <c r="B976" s="1899"/>
      <c r="C976" s="1899"/>
      <c r="D976" s="1899"/>
      <c r="E976" s="1899"/>
      <c r="F976" s="1899"/>
      <c r="G976" s="1899"/>
      <c r="H976" s="1899"/>
      <c r="I976" s="1899"/>
      <c r="J976" s="1899"/>
      <c r="K976" s="1899"/>
      <c r="L976" s="1899"/>
      <c r="M976" s="1899"/>
      <c r="N976" s="1885"/>
    </row>
    <row r="977" spans="1:14" ht="21.95" customHeight="1">
      <c r="A977" s="1914"/>
      <c r="B977" s="1899"/>
      <c r="C977" s="1899"/>
      <c r="D977" s="1899"/>
      <c r="E977" s="1899"/>
      <c r="F977" s="1899"/>
      <c r="G977" s="1899"/>
      <c r="H977" s="1899"/>
      <c r="I977" s="1899"/>
      <c r="J977" s="1899"/>
      <c r="K977" s="1899"/>
      <c r="L977" s="1899"/>
      <c r="M977" s="1899"/>
      <c r="N977" s="1885"/>
    </row>
    <row r="978" spans="1:14" ht="21.95" customHeight="1">
      <c r="A978" s="1914"/>
      <c r="B978" s="1899"/>
      <c r="C978" s="1899"/>
      <c r="D978" s="1899"/>
      <c r="E978" s="1899"/>
      <c r="F978" s="1899"/>
      <c r="G978" s="1899"/>
      <c r="H978" s="1899"/>
      <c r="I978" s="1899"/>
      <c r="J978" s="1899"/>
      <c r="K978" s="1899"/>
      <c r="L978" s="1899"/>
      <c r="M978" s="1899"/>
      <c r="N978" s="1885"/>
    </row>
    <row r="979" spans="1:14" ht="21.95" customHeight="1">
      <c r="A979" s="1932" t="s">
        <v>1031</v>
      </c>
      <c r="B979" s="1901"/>
      <c r="C979" s="1901"/>
      <c r="D979" s="1901"/>
      <c r="E979" s="1901"/>
      <c r="F979" s="1901"/>
      <c r="G979" s="1901"/>
      <c r="H979" s="1932" t="s">
        <v>1032</v>
      </c>
      <c r="I979" s="1901"/>
      <c r="J979" s="1901"/>
      <c r="K979" s="1901"/>
      <c r="L979" s="1901"/>
      <c r="M979" s="1901"/>
      <c r="N979" s="1901"/>
    </row>
  </sheetData>
  <mergeCells count="2413">
    <mergeCell ref="F916:G916"/>
    <mergeCell ref="F917:G917"/>
    <mergeCell ref="A823:G823"/>
    <mergeCell ref="J792:K792"/>
    <mergeCell ref="C893:E893"/>
    <mergeCell ref="C894:E894"/>
    <mergeCell ref="C895:E895"/>
    <mergeCell ref="C945:E945"/>
    <mergeCell ref="C946:E946"/>
    <mergeCell ref="C947:E947"/>
    <mergeCell ref="C948:E948"/>
    <mergeCell ref="A638:N638"/>
    <mergeCell ref="A781:N781"/>
    <mergeCell ref="M647:N647"/>
    <mergeCell ref="H719:N719"/>
    <mergeCell ref="A763:N763"/>
    <mergeCell ref="A642:E642"/>
    <mergeCell ref="I734:K734"/>
    <mergeCell ref="A755:E755"/>
    <mergeCell ref="A665:N665"/>
    <mergeCell ref="A667:G667"/>
    <mergeCell ref="L685:M685"/>
    <mergeCell ref="A783:D783"/>
    <mergeCell ref="A710:N710"/>
    <mergeCell ref="M679:N679"/>
    <mergeCell ref="I733:K733"/>
    <mergeCell ref="C740:E740"/>
    <mergeCell ref="H855:L855"/>
    <mergeCell ref="M652:N652"/>
    <mergeCell ref="A688:B688"/>
    <mergeCell ref="C841:E841"/>
    <mergeCell ref="J843:K843"/>
    <mergeCell ref="A803:E803"/>
    <mergeCell ref="H823:N823"/>
    <mergeCell ref="A905:E905"/>
    <mergeCell ref="H843:I843"/>
    <mergeCell ref="M808:N808"/>
    <mergeCell ref="H908:N908"/>
    <mergeCell ref="A872:N872"/>
    <mergeCell ref="A685:B685"/>
    <mergeCell ref="A641:E641"/>
    <mergeCell ref="M694:N694"/>
    <mergeCell ref="L739:M739"/>
    <mergeCell ref="F759:G759"/>
    <mergeCell ref="C792:E792"/>
    <mergeCell ref="C793:E793"/>
    <mergeCell ref="L790:M790"/>
    <mergeCell ref="J791:K791"/>
    <mergeCell ref="H812:L812"/>
    <mergeCell ref="M836:N836"/>
    <mergeCell ref="A804:E804"/>
    <mergeCell ref="A764:N764"/>
    <mergeCell ref="F704:G704"/>
    <mergeCell ref="H875:N875"/>
    <mergeCell ref="A838:C838"/>
    <mergeCell ref="M802:N802"/>
    <mergeCell ref="J793:K793"/>
    <mergeCell ref="E682:G682"/>
    <mergeCell ref="A758:E758"/>
    <mergeCell ref="B691:C691"/>
    <mergeCell ref="M760:N760"/>
    <mergeCell ref="A794:N794"/>
    <mergeCell ref="A770:N770"/>
    <mergeCell ref="F758:G758"/>
    <mergeCell ref="M803:N803"/>
    <mergeCell ref="A923:N923"/>
    <mergeCell ref="A853:E853"/>
    <mergeCell ref="A911:E911"/>
    <mergeCell ref="C896:E896"/>
    <mergeCell ref="C897:E897"/>
    <mergeCell ref="A806:E806"/>
    <mergeCell ref="M806:N806"/>
    <mergeCell ref="M850:N850"/>
    <mergeCell ref="H864:L864"/>
    <mergeCell ref="E888:G888"/>
    <mergeCell ref="A836:D836"/>
    <mergeCell ref="E890:G890"/>
    <mergeCell ref="L893:M893"/>
    <mergeCell ref="A889:C889"/>
    <mergeCell ref="H906:L906"/>
    <mergeCell ref="F813:G813"/>
    <mergeCell ref="F912:G912"/>
    <mergeCell ref="A904:N904"/>
    <mergeCell ref="H895:I895"/>
    <mergeCell ref="A887:D887"/>
    <mergeCell ref="M854:N854"/>
    <mergeCell ref="A852:N852"/>
    <mergeCell ref="A850:E850"/>
    <mergeCell ref="A902:E902"/>
    <mergeCell ref="H842:I842"/>
    <mergeCell ref="F908:G908"/>
    <mergeCell ref="L897:M897"/>
    <mergeCell ref="A842:B842"/>
    <mergeCell ref="F855:G855"/>
    <mergeCell ref="J845:K845"/>
    <mergeCell ref="H845:I845"/>
    <mergeCell ref="J842:K842"/>
    <mergeCell ref="H810:L810"/>
    <mergeCell ref="H791:I791"/>
    <mergeCell ref="J789:K789"/>
    <mergeCell ref="A757:N757"/>
    <mergeCell ref="A784:D784"/>
    <mergeCell ref="C949:E949"/>
    <mergeCell ref="A940:D940"/>
    <mergeCell ref="A920:N920"/>
    <mergeCell ref="F808:G808"/>
    <mergeCell ref="I941:K941"/>
    <mergeCell ref="E835:G835"/>
    <mergeCell ref="A893:B893"/>
    <mergeCell ref="B899:C899"/>
    <mergeCell ref="A942:C942"/>
    <mergeCell ref="A946:B946"/>
    <mergeCell ref="F863:G863"/>
    <mergeCell ref="H858:L858"/>
    <mergeCell ref="H907:L907"/>
    <mergeCell ref="F897:G897"/>
    <mergeCell ref="F849:G849"/>
    <mergeCell ref="A839:N839"/>
    <mergeCell ref="C790:E790"/>
    <mergeCell ref="C791:E791"/>
    <mergeCell ref="A921:N921"/>
    <mergeCell ref="F910:G910"/>
    <mergeCell ref="M906:N906"/>
    <mergeCell ref="H863:L863"/>
    <mergeCell ref="A888:D888"/>
    <mergeCell ref="A835:D835"/>
    <mergeCell ref="H847:I847"/>
    <mergeCell ref="F864:G864"/>
    <mergeCell ref="A849:E849"/>
    <mergeCell ref="M890:N890"/>
    <mergeCell ref="M595:N595"/>
    <mergeCell ref="M600:N600"/>
    <mergeCell ref="E630:G630"/>
    <mergeCell ref="H688:I688"/>
    <mergeCell ref="E837:G837"/>
    <mergeCell ref="A814:N814"/>
    <mergeCell ref="A807:E807"/>
    <mergeCell ref="F750:G750"/>
    <mergeCell ref="H756:L756"/>
    <mergeCell ref="A837:C837"/>
    <mergeCell ref="E836:G836"/>
    <mergeCell ref="I837:K837"/>
    <mergeCell ref="M807:N807"/>
    <mergeCell ref="A695:E695"/>
    <mergeCell ref="A662:N662"/>
    <mergeCell ref="H801:L801"/>
    <mergeCell ref="M707:N707"/>
    <mergeCell ref="H808:L808"/>
    <mergeCell ref="H789:I789"/>
    <mergeCell ref="A753:N753"/>
    <mergeCell ref="H784:J784"/>
    <mergeCell ref="A732:D732"/>
    <mergeCell ref="F797:G797"/>
    <mergeCell ref="A664:N664"/>
    <mergeCell ref="A805:N805"/>
    <mergeCell ref="E785:G785"/>
    <mergeCell ref="M783:N783"/>
    <mergeCell ref="K784:L784"/>
    <mergeCell ref="A738:B738"/>
    <mergeCell ref="A701:N701"/>
    <mergeCell ref="A744:N744"/>
    <mergeCell ref="C739:E739"/>
    <mergeCell ref="A686:B686"/>
    <mergeCell ref="A602:E602"/>
    <mergeCell ref="M750:N750"/>
    <mergeCell ref="F689:G689"/>
    <mergeCell ref="F654:G654"/>
    <mergeCell ref="H709:L709"/>
    <mergeCell ref="A736:N736"/>
    <mergeCell ref="A713:N713"/>
    <mergeCell ref="J739:K739"/>
    <mergeCell ref="F695:G695"/>
    <mergeCell ref="A614:N614"/>
    <mergeCell ref="H685:I685"/>
    <mergeCell ref="A610:N610"/>
    <mergeCell ref="C634:E634"/>
    <mergeCell ref="C635:E635"/>
    <mergeCell ref="C636:E636"/>
    <mergeCell ref="C637:E637"/>
    <mergeCell ref="F652:G652"/>
    <mergeCell ref="M693:N693"/>
    <mergeCell ref="F688:G688"/>
    <mergeCell ref="A714:N714"/>
    <mergeCell ref="A680:D680"/>
    <mergeCell ref="H740:I740"/>
    <mergeCell ref="A654:E654"/>
    <mergeCell ref="F737:G737"/>
    <mergeCell ref="C10:E10"/>
    <mergeCell ref="H61:I61"/>
    <mergeCell ref="F330:G330"/>
    <mergeCell ref="I162:K162"/>
    <mergeCell ref="F30:G30"/>
    <mergeCell ref="E160:G160"/>
    <mergeCell ref="F136:G136"/>
    <mergeCell ref="F26:G26"/>
    <mergeCell ref="M22:N22"/>
    <mergeCell ref="A693:E693"/>
    <mergeCell ref="M629:N629"/>
    <mergeCell ref="M548:N548"/>
    <mergeCell ref="L269:M269"/>
    <mergeCell ref="H291:L291"/>
    <mergeCell ref="F11:G11"/>
    <mergeCell ref="L583:M583"/>
    <mergeCell ref="M550:N550"/>
    <mergeCell ref="H327:I327"/>
    <mergeCell ref="M333:N333"/>
    <mergeCell ref="H379:I379"/>
    <mergeCell ref="H575:J575"/>
    <mergeCell ref="F434:G434"/>
    <mergeCell ref="A436:N436"/>
    <mergeCell ref="A481:B481"/>
    <mergeCell ref="A608:N608"/>
    <mergeCell ref="H587:I587"/>
    <mergeCell ref="H472:J472"/>
    <mergeCell ref="M263:N263"/>
    <mergeCell ref="F425:G425"/>
    <mergeCell ref="A485:E485"/>
    <mergeCell ref="M239:N239"/>
    <mergeCell ref="L634:M634"/>
    <mergeCell ref="J166:K166"/>
    <mergeCell ref="H166:I166"/>
    <mergeCell ref="H179:L179"/>
    <mergeCell ref="C116:E116"/>
    <mergeCell ref="C117:E117"/>
    <mergeCell ref="F85:G85"/>
    <mergeCell ref="A82:E82"/>
    <mergeCell ref="K107:L107"/>
    <mergeCell ref="A239:E239"/>
    <mergeCell ref="H76:N76"/>
    <mergeCell ref="H79:L79"/>
    <mergeCell ref="M123:N123"/>
    <mergeCell ref="E265:G265"/>
    <mergeCell ref="A279:E279"/>
    <mergeCell ref="K275:L275"/>
    <mergeCell ref="F125:G125"/>
    <mergeCell ref="F321:G321"/>
    <mergeCell ref="A318:C318"/>
    <mergeCell ref="E315:G315"/>
    <mergeCell ref="H277:L277"/>
    <mergeCell ref="F282:G282"/>
    <mergeCell ref="A300:N300"/>
    <mergeCell ref="H234:L234"/>
    <mergeCell ref="A169:B169"/>
    <mergeCell ref="M266:N266"/>
    <mergeCell ref="M241:N241"/>
    <mergeCell ref="A244:N244"/>
    <mergeCell ref="F281:G281"/>
    <mergeCell ref="F182:G182"/>
    <mergeCell ref="H275:I275"/>
    <mergeCell ref="A135:E135"/>
    <mergeCell ref="A140:N140"/>
    <mergeCell ref="A21:E21"/>
    <mergeCell ref="M230:N230"/>
    <mergeCell ref="F27:G27"/>
    <mergeCell ref="E55:G55"/>
    <mergeCell ref="A53:N53"/>
    <mergeCell ref="M19:N19"/>
    <mergeCell ref="F331:G331"/>
    <mergeCell ref="F113:G113"/>
    <mergeCell ref="F32:G32"/>
    <mergeCell ref="H367:J367"/>
    <mergeCell ref="A421:C421"/>
    <mergeCell ref="M293:N293"/>
    <mergeCell ref="F324:G324"/>
    <mergeCell ref="C375:E375"/>
    <mergeCell ref="H28:L28"/>
    <mergeCell ref="H136:L136"/>
    <mergeCell ref="A63:B63"/>
    <mergeCell ref="A290:E290"/>
    <mergeCell ref="C64:E64"/>
    <mergeCell ref="C65:E65"/>
    <mergeCell ref="H355:N355"/>
    <mergeCell ref="F227:G227"/>
    <mergeCell ref="M73:N73"/>
    <mergeCell ref="E214:G214"/>
    <mergeCell ref="L63:M63"/>
    <mergeCell ref="M127:N127"/>
    <mergeCell ref="A138:N138"/>
    <mergeCell ref="H173:L173"/>
    <mergeCell ref="J271:K271"/>
    <mergeCell ref="A332:N332"/>
    <mergeCell ref="A199:G199"/>
    <mergeCell ref="H130:L130"/>
    <mergeCell ref="A353:N353"/>
    <mergeCell ref="F24:G24"/>
    <mergeCell ref="L323:M323"/>
    <mergeCell ref="A221:B221"/>
    <mergeCell ref="C11:E11"/>
    <mergeCell ref="A316:D316"/>
    <mergeCell ref="I6:K6"/>
    <mergeCell ref="M125:N125"/>
    <mergeCell ref="H322:I322"/>
    <mergeCell ref="H117:I117"/>
    <mergeCell ref="M5:N5"/>
    <mergeCell ref="H56:J56"/>
    <mergeCell ref="A95:G95"/>
    <mergeCell ref="C62:E62"/>
    <mergeCell ref="C63:E63"/>
    <mergeCell ref="H13:I13"/>
    <mergeCell ref="H15:I15"/>
    <mergeCell ref="A8:N8"/>
    <mergeCell ref="H63:I63"/>
    <mergeCell ref="A43:G43"/>
    <mergeCell ref="H315:J315"/>
    <mergeCell ref="H11:I11"/>
    <mergeCell ref="C61:E61"/>
    <mergeCell ref="A187:E187"/>
    <mergeCell ref="E213:G213"/>
    <mergeCell ref="H219:I219"/>
    <mergeCell ref="A129:N129"/>
    <mergeCell ref="A214:C214"/>
    <mergeCell ref="A83:E83"/>
    <mergeCell ref="L61:M61"/>
    <mergeCell ref="A80:E80"/>
    <mergeCell ref="A236:E236"/>
    <mergeCell ref="M954:N954"/>
    <mergeCell ref="F946:G946"/>
    <mergeCell ref="A613:N613"/>
    <mergeCell ref="A449:E449"/>
    <mergeCell ref="M226:N226"/>
    <mergeCell ref="L324:M324"/>
    <mergeCell ref="A656:E656"/>
    <mergeCell ref="H698:L698"/>
    <mergeCell ref="F761:G761"/>
    <mergeCell ref="H481:I481"/>
    <mergeCell ref="A293:E293"/>
    <mergeCell ref="A759:E759"/>
    <mergeCell ref="A699:E699"/>
    <mergeCell ref="A761:E761"/>
    <mergeCell ref="M537:N537"/>
    <mergeCell ref="A456:N456"/>
    <mergeCell ref="A822:N822"/>
    <mergeCell ref="F803:G803"/>
    <mergeCell ref="E786:G786"/>
    <mergeCell ref="M680:N680"/>
    <mergeCell ref="F645:G645"/>
    <mergeCell ref="F760:G760"/>
    <mergeCell ref="C789:E789"/>
    <mergeCell ref="H695:L695"/>
    <mergeCell ref="J425:K425"/>
    <mergeCell ref="A502:N502"/>
    <mergeCell ref="A800:N800"/>
    <mergeCell ref="J583:K583"/>
    <mergeCell ref="A285:N285"/>
    <mergeCell ref="J686:K686"/>
    <mergeCell ref="A573:N573"/>
    <mergeCell ref="F603:G603"/>
    <mergeCell ref="A976:N976"/>
    <mergeCell ref="A215:N215"/>
    <mergeCell ref="L530:M530"/>
    <mergeCell ref="A907:E907"/>
    <mergeCell ref="F492:G492"/>
    <mergeCell ref="A447:E447"/>
    <mergeCell ref="F650:G650"/>
    <mergeCell ref="A576:D576"/>
    <mergeCell ref="A916:E916"/>
    <mergeCell ref="A914:E914"/>
    <mergeCell ref="E474:G474"/>
    <mergeCell ref="C169:E169"/>
    <mergeCell ref="C217:E217"/>
    <mergeCell ref="C218:E218"/>
    <mergeCell ref="H699:L699"/>
    <mergeCell ref="F845:G845"/>
    <mergeCell ref="A833:N833"/>
    <mergeCell ref="F602:G602"/>
    <mergeCell ref="L584:M584"/>
    <mergeCell ref="C376:E376"/>
    <mergeCell ref="L270:M270"/>
    <mergeCell ref="H511:N511"/>
    <mergeCell ref="E317:G317"/>
    <mergeCell ref="A328:N328"/>
    <mergeCell ref="C325:E325"/>
    <mergeCell ref="C373:E373"/>
    <mergeCell ref="H946:I946"/>
    <mergeCell ref="H495:L495"/>
    <mergeCell ref="H916:L916"/>
    <mergeCell ref="A962:E962"/>
    <mergeCell ref="M546:N546"/>
    <mergeCell ref="F530:G530"/>
    <mergeCell ref="E940:G940"/>
    <mergeCell ref="M939:N939"/>
    <mergeCell ref="M917:N917"/>
    <mergeCell ref="M912:N912"/>
    <mergeCell ref="A891:N891"/>
    <mergeCell ref="A501:E501"/>
    <mergeCell ref="M761:N761"/>
    <mergeCell ref="A863:E863"/>
    <mergeCell ref="A706:E706"/>
    <mergeCell ref="J685:K685"/>
    <mergeCell ref="F593:G593"/>
    <mergeCell ref="M801:N801"/>
    <mergeCell ref="A793:B793"/>
    <mergeCell ref="A534:N534"/>
    <mergeCell ref="H912:L912"/>
    <mergeCell ref="H539:L539"/>
    <mergeCell ref="H483:I483"/>
    <mergeCell ref="H697:L697"/>
    <mergeCell ref="H599:L599"/>
    <mergeCell ref="F685:G685"/>
    <mergeCell ref="A632:N632"/>
    <mergeCell ref="H905:L905"/>
    <mergeCell ref="H807:L807"/>
    <mergeCell ref="F756:G756"/>
    <mergeCell ref="A709:E709"/>
    <mergeCell ref="H627:J627"/>
    <mergeCell ref="A629:C629"/>
    <mergeCell ref="A760:E760"/>
    <mergeCell ref="F755:G755"/>
    <mergeCell ref="H750:L750"/>
    <mergeCell ref="F634:G634"/>
    <mergeCell ref="A663:N663"/>
    <mergeCell ref="A1:N1"/>
    <mergeCell ref="H702:L702"/>
    <mergeCell ref="A812:E812"/>
    <mergeCell ref="A78:E78"/>
    <mergeCell ref="H487:L487"/>
    <mergeCell ref="F636:G636"/>
    <mergeCell ref="H241:L241"/>
    <mergeCell ref="M656:N656"/>
    <mergeCell ref="F791:G791"/>
    <mergeCell ref="H492:N492"/>
    <mergeCell ref="L532:M532"/>
    <mergeCell ref="H426:I426"/>
    <mergeCell ref="L789:M789"/>
    <mergeCell ref="F278:G278"/>
    <mergeCell ref="H485:L485"/>
    <mergeCell ref="H95:N95"/>
    <mergeCell ref="A383:E383"/>
    <mergeCell ref="A2:N2"/>
    <mergeCell ref="H19:L19"/>
    <mergeCell ref="M85:N85"/>
    <mergeCell ref="A197:N197"/>
    <mergeCell ref="A427:B427"/>
    <mergeCell ref="M182:N182"/>
    <mergeCell ref="A810:E810"/>
    <mergeCell ref="J11:K11"/>
    <mergeCell ref="A23:E23"/>
    <mergeCell ref="A477:B477"/>
    <mergeCell ref="M650:N650"/>
    <mergeCell ref="L689:M689"/>
    <mergeCell ref="A745:E745"/>
    <mergeCell ref="H459:N459"/>
    <mergeCell ref="M4:N4"/>
    <mergeCell ref="A394:E394"/>
    <mergeCell ref="M526:N526"/>
    <mergeCell ref="F65:G65"/>
    <mergeCell ref="A74:E74"/>
    <mergeCell ref="F647:G647"/>
    <mergeCell ref="F581:G581"/>
    <mergeCell ref="M910:N910"/>
    <mergeCell ref="A959:E959"/>
    <mergeCell ref="A625:N625"/>
    <mergeCell ref="H548:L548"/>
    <mergeCell ref="L585:M585"/>
    <mergeCell ref="H650:L650"/>
    <mergeCell ref="L841:M841"/>
    <mergeCell ref="J949:K949"/>
    <mergeCell ref="F596:G596"/>
    <mergeCell ref="A857:N857"/>
    <mergeCell ref="A858:E858"/>
    <mergeCell ref="H680:J680"/>
    <mergeCell ref="F686:G686"/>
    <mergeCell ref="F655:G655"/>
    <mergeCell ref="H856:N856"/>
    <mergeCell ref="L481:M481"/>
    <mergeCell ref="F792:G792"/>
    <mergeCell ref="K783:L783"/>
    <mergeCell ref="A507:N507"/>
    <mergeCell ref="A588:N588"/>
    <mergeCell ref="F749:G749"/>
    <mergeCell ref="F738:G738"/>
    <mergeCell ref="E223:F223"/>
    <mergeCell ref="A848:N848"/>
    <mergeCell ref="J740:K740"/>
    <mergeCell ref="F959:G959"/>
    <mergeCell ref="A971:N971"/>
    <mergeCell ref="K951:L951"/>
    <mergeCell ref="H958:L958"/>
    <mergeCell ref="A939:D939"/>
    <mergeCell ref="A965:N965"/>
    <mergeCell ref="F947:G947"/>
    <mergeCell ref="H381:L381"/>
    <mergeCell ref="M957:N957"/>
    <mergeCell ref="A943:N943"/>
    <mergeCell ref="A960:E960"/>
    <mergeCell ref="H960:N960"/>
    <mergeCell ref="A941:C941"/>
    <mergeCell ref="L949:M949"/>
    <mergeCell ref="A944:N944"/>
    <mergeCell ref="H915:L915"/>
    <mergeCell ref="M915:N915"/>
    <mergeCell ref="H959:L959"/>
    <mergeCell ref="A531:B531"/>
    <mergeCell ref="H437:L437"/>
    <mergeCell ref="F844:G844"/>
    <mergeCell ref="H835:J835"/>
    <mergeCell ref="A420:D420"/>
    <mergeCell ref="F687:G687"/>
    <mergeCell ref="B795:C795"/>
    <mergeCell ref="M813:N813"/>
    <mergeCell ref="A886:N886"/>
    <mergeCell ref="F599:G599"/>
    <mergeCell ref="K847:L847"/>
    <mergeCell ref="A860:E860"/>
    <mergeCell ref="E681:G681"/>
    <mergeCell ref="A690:N690"/>
    <mergeCell ref="F793:G793"/>
    <mergeCell ref="A978:N978"/>
    <mergeCell ref="F491:G491"/>
    <mergeCell ref="M472:N472"/>
    <mergeCell ref="M18:N18"/>
    <mergeCell ref="J321:K321"/>
    <mergeCell ref="F799:G799"/>
    <mergeCell ref="E119:F119"/>
    <mergeCell ref="A895:B895"/>
    <mergeCell ref="M474:N474"/>
    <mergeCell ref="A108:D108"/>
    <mergeCell ref="J946:K946"/>
    <mergeCell ref="K627:L627"/>
    <mergeCell ref="J790:K790"/>
    <mergeCell ref="F221:G221"/>
    <mergeCell ref="A339:E339"/>
    <mergeCell ref="A660:N660"/>
    <mergeCell ref="A696:N696"/>
    <mergeCell ref="A818:N818"/>
    <mergeCell ref="E587:F587"/>
    <mergeCell ref="J896:K896"/>
    <mergeCell ref="F790:G790"/>
    <mergeCell ref="H910:L910"/>
    <mergeCell ref="A808:E808"/>
    <mergeCell ref="H598:L598"/>
    <mergeCell ref="F957:G957"/>
    <mergeCell ref="A851:E851"/>
    <mergeCell ref="F854:G854"/>
    <mergeCell ref="A498:E498"/>
    <mergeCell ref="J428:K428"/>
    <mergeCell ref="A510:N510"/>
    <mergeCell ref="H646:L646"/>
    <mergeCell ref="M443:N443"/>
    <mergeCell ref="M3:N3"/>
    <mergeCell ref="H963:L963"/>
    <mergeCell ref="A373:B373"/>
    <mergeCell ref="H235:L235"/>
    <mergeCell ref="M32:N32"/>
    <mergeCell ref="M330:N330"/>
    <mergeCell ref="F440:G440"/>
    <mergeCell ref="M121:N121"/>
    <mergeCell ref="J636:K636"/>
    <mergeCell ref="A747:E747"/>
    <mergeCell ref="A820:N820"/>
    <mergeCell ref="A599:E599"/>
    <mergeCell ref="A284:E284"/>
    <mergeCell ref="F388:G388"/>
    <mergeCell ref="M759:N759"/>
    <mergeCell ref="H137:L137"/>
    <mergeCell ref="M17:N17"/>
    <mergeCell ref="A91:N91"/>
    <mergeCell ref="A844:B844"/>
    <mergeCell ref="J531:K531"/>
    <mergeCell ref="H496:L496"/>
    <mergeCell ref="A589:E589"/>
    <mergeCell ref="C581:E581"/>
    <mergeCell ref="C582:E582"/>
    <mergeCell ref="H703:L703"/>
    <mergeCell ref="A647:E647"/>
    <mergeCell ref="A594:E594"/>
    <mergeCell ref="M628:N628"/>
    <mergeCell ref="J687:K687"/>
    <mergeCell ref="K887:L887"/>
    <mergeCell ref="M853:N853"/>
    <mergeCell ref="A922:N922"/>
    <mergeCell ref="A903:E903"/>
    <mergeCell ref="K575:L575"/>
    <mergeCell ref="I577:K577"/>
    <mergeCell ref="A557:N557"/>
    <mergeCell ref="F858:G858"/>
    <mergeCell ref="F444:G444"/>
    <mergeCell ref="A476:N476"/>
    <mergeCell ref="I890:K890"/>
    <mergeCell ref="F812:G812"/>
    <mergeCell ref="H595:L595"/>
    <mergeCell ref="H893:I893"/>
    <mergeCell ref="H752:N752"/>
    <mergeCell ref="A875:G875"/>
    <mergeCell ref="A917:E917"/>
    <mergeCell ref="A742:N742"/>
    <mergeCell ref="B743:C743"/>
    <mergeCell ref="F546:G546"/>
    <mergeCell ref="A586:N586"/>
    <mergeCell ref="H706:L706"/>
    <mergeCell ref="A873:N873"/>
    <mergeCell ref="C842:E842"/>
    <mergeCell ref="C843:E843"/>
    <mergeCell ref="C844:E844"/>
    <mergeCell ref="C845:E845"/>
    <mergeCell ref="A901:E901"/>
    <mergeCell ref="H755:L755"/>
    <mergeCell ref="H732:J732"/>
    <mergeCell ref="M594:N594"/>
    <mergeCell ref="A677:N677"/>
    <mergeCell ref="F583:G583"/>
    <mergeCell ref="A786:C786"/>
    <mergeCell ref="H759:L759"/>
    <mergeCell ref="H329:L329"/>
    <mergeCell ref="C323:E323"/>
    <mergeCell ref="K419:L419"/>
    <mergeCell ref="K524:L524"/>
    <mergeCell ref="M489:N489"/>
    <mergeCell ref="A496:E496"/>
    <mergeCell ref="A344:E344"/>
    <mergeCell ref="A492:E492"/>
    <mergeCell ref="C425:E425"/>
    <mergeCell ref="A399:N399"/>
    <mergeCell ref="C529:E529"/>
    <mergeCell ref="C477:E477"/>
    <mergeCell ref="A541:E541"/>
    <mergeCell ref="F333:G333"/>
    <mergeCell ref="H447:L447"/>
    <mergeCell ref="M342:N342"/>
    <mergeCell ref="B483:C483"/>
    <mergeCell ref="H428:I428"/>
    <mergeCell ref="H439:L439"/>
    <mergeCell ref="A473:C473"/>
    <mergeCell ref="A342:E342"/>
    <mergeCell ref="B379:C379"/>
    <mergeCell ref="J429:K429"/>
    <mergeCell ref="F392:G392"/>
    <mergeCell ref="F374:G374"/>
    <mergeCell ref="F532:G532"/>
    <mergeCell ref="A446:E446"/>
    <mergeCell ref="A530:B530"/>
    <mergeCell ref="M345:N345"/>
    <mergeCell ref="E524:G524"/>
    <mergeCell ref="A482:N482"/>
    <mergeCell ref="H444:L444"/>
    <mergeCell ref="A9:B9"/>
    <mergeCell ref="M343:N343"/>
    <mergeCell ref="F17:G17"/>
    <mergeCell ref="A87:N87"/>
    <mergeCell ref="H123:L123"/>
    <mergeCell ref="H115:I115"/>
    <mergeCell ref="H180:N180"/>
    <mergeCell ref="A161:C161"/>
    <mergeCell ref="M71:N71"/>
    <mergeCell ref="A273:B273"/>
    <mergeCell ref="A66:N66"/>
    <mergeCell ref="A380:N380"/>
    <mergeCell ref="C324:E324"/>
    <mergeCell ref="F230:G230"/>
    <mergeCell ref="A329:E329"/>
    <mergeCell ref="H375:I375"/>
    <mergeCell ref="J114:K114"/>
    <mergeCell ref="H331:L331"/>
    <mergeCell ref="J374:K374"/>
    <mergeCell ref="M315:N315"/>
    <mergeCell ref="H17:L17"/>
    <mergeCell ref="H160:J160"/>
    <mergeCell ref="A11:B11"/>
    <mergeCell ref="E211:G211"/>
    <mergeCell ref="A225:E225"/>
    <mergeCell ref="A57:C57"/>
    <mergeCell ref="H132:L132"/>
    <mergeCell ref="J273:K273"/>
    <mergeCell ref="L321:M321"/>
    <mergeCell ref="H64:I64"/>
    <mergeCell ref="M288:N288"/>
    <mergeCell ref="J221:K221"/>
    <mergeCell ref="A324:B324"/>
    <mergeCell ref="F547:G547"/>
    <mergeCell ref="A26:E26"/>
    <mergeCell ref="A42:N42"/>
    <mergeCell ref="F594:G594"/>
    <mergeCell ref="A348:N348"/>
    <mergeCell ref="C429:E429"/>
    <mergeCell ref="A430:N430"/>
    <mergeCell ref="M439:N439"/>
    <mergeCell ref="L377:M377"/>
    <mergeCell ref="A443:E443"/>
    <mergeCell ref="E639:F639"/>
    <mergeCell ref="H583:I583"/>
    <mergeCell ref="A585:B585"/>
    <mergeCell ref="A645:E645"/>
    <mergeCell ref="A630:C630"/>
    <mergeCell ref="H585:I585"/>
    <mergeCell ref="A480:B480"/>
    <mergeCell ref="F585:G585"/>
    <mergeCell ref="H541:L541"/>
    <mergeCell ref="F477:G477"/>
    <mergeCell ref="H533:I533"/>
    <mergeCell ref="F373:G373"/>
    <mergeCell ref="C479:E479"/>
    <mergeCell ref="A396:E396"/>
    <mergeCell ref="A325:B325"/>
    <mergeCell ref="M338:N338"/>
    <mergeCell ref="H544:N544"/>
    <mergeCell ref="H480:I480"/>
    <mergeCell ref="H499:L499"/>
    <mergeCell ref="K212:L212"/>
    <mergeCell ref="A591:E591"/>
    <mergeCell ref="A437:E437"/>
    <mergeCell ref="F542:G542"/>
    <mergeCell ref="H383:L383"/>
    <mergeCell ref="F706:G706"/>
    <mergeCell ref="A217:B217"/>
    <mergeCell ref="H542:L542"/>
    <mergeCell ref="A486:E486"/>
    <mergeCell ref="A233:N233"/>
    <mergeCell ref="A859:E859"/>
    <mergeCell ref="A659:N659"/>
    <mergeCell ref="H121:L121"/>
    <mergeCell ref="A22:E22"/>
    <mergeCell ref="M553:N553"/>
    <mergeCell ref="H62:I62"/>
    <mergeCell ref="M367:N367"/>
    <mergeCell ref="L165:M165"/>
    <mergeCell ref="E109:G109"/>
    <mergeCell ref="H278:L278"/>
    <mergeCell ref="C219:E219"/>
    <mergeCell ref="K743:L743"/>
    <mergeCell ref="A89:N89"/>
    <mergeCell ref="A64:B64"/>
    <mergeCell ref="A716:N716"/>
    <mergeCell ref="H84:L84"/>
    <mergeCell ref="A395:E395"/>
    <mergeCell ref="A250:N250"/>
    <mergeCell ref="M334:N334"/>
    <mergeCell ref="M390:N390"/>
    <mergeCell ref="A495:E495"/>
    <mergeCell ref="A540:N540"/>
    <mergeCell ref="F271:G271"/>
    <mergeCell ref="H811:L811"/>
    <mergeCell ref="A404:N404"/>
    <mergeCell ref="M799:N799"/>
    <mergeCell ref="A347:N347"/>
    <mergeCell ref="B327:C327"/>
    <mergeCell ref="C583:E583"/>
    <mergeCell ref="C584:E584"/>
    <mergeCell ref="A286:E286"/>
    <mergeCell ref="M264:N264"/>
    <mergeCell ref="A454:N454"/>
    <mergeCell ref="A368:D368"/>
    <mergeCell ref="A434:E434"/>
    <mergeCell ref="F500:G500"/>
    <mergeCell ref="H338:L338"/>
    <mergeCell ref="H391:L391"/>
    <mergeCell ref="F323:G323"/>
    <mergeCell ref="L533:M533"/>
    <mergeCell ref="H478:I478"/>
    <mergeCell ref="F798:G798"/>
    <mergeCell ref="M490:N490"/>
    <mergeCell ref="H387:L387"/>
    <mergeCell ref="F708:G708"/>
    <mergeCell ref="H382:L382"/>
    <mergeCell ref="H648:N648"/>
    <mergeCell ref="F709:G709"/>
    <mergeCell ref="M499:N499"/>
    <mergeCell ref="A428:B428"/>
    <mergeCell ref="A426:B426"/>
    <mergeCell ref="H754:L754"/>
    <mergeCell ref="A626:N626"/>
    <mergeCell ref="A756:E756"/>
    <mergeCell ref="A750:E750"/>
    <mergeCell ref="A682:C682"/>
    <mergeCell ref="H43:N43"/>
    <mergeCell ref="H284:N284"/>
    <mergeCell ref="F18:G18"/>
    <mergeCell ref="J324:K324"/>
    <mergeCell ref="A271:B271"/>
    <mergeCell ref="J530:K530"/>
    <mergeCell ref="A173:E173"/>
    <mergeCell ref="F241:G241"/>
    <mergeCell ref="A167:B167"/>
    <mergeCell ref="K367:L367"/>
    <mergeCell ref="M494:N494"/>
    <mergeCell ref="A40:N40"/>
    <mergeCell ref="F73:G73"/>
    <mergeCell ref="A186:E186"/>
    <mergeCell ref="A270:B270"/>
    <mergeCell ref="M538:N538"/>
    <mergeCell ref="M419:N419"/>
    <mergeCell ref="A188:E188"/>
    <mergeCell ref="M281:N281"/>
    <mergeCell ref="A38:N38"/>
    <mergeCell ref="E159:G159"/>
    <mergeCell ref="H31:L31"/>
    <mergeCell ref="J117:K117"/>
    <mergeCell ref="M231:N231"/>
    <mergeCell ref="H303:N303"/>
    <mergeCell ref="A478:B478"/>
    <mergeCell ref="M82:N82"/>
    <mergeCell ref="H323:I323"/>
    <mergeCell ref="F121:G121"/>
    <mergeCell ref="A490:E490"/>
    <mergeCell ref="H498:L498"/>
    <mergeCell ref="A506:N506"/>
    <mergeCell ref="M56:N56"/>
    <mergeCell ref="A123:E123"/>
    <mergeCell ref="H440:N440"/>
    <mergeCell ref="A552:E552"/>
    <mergeCell ref="A560:N560"/>
    <mergeCell ref="A558:N558"/>
    <mergeCell ref="M539:N539"/>
    <mergeCell ref="M395:N395"/>
    <mergeCell ref="F495:G495"/>
    <mergeCell ref="K379:L379"/>
    <mergeCell ref="C478:E478"/>
    <mergeCell ref="E421:G421"/>
    <mergeCell ref="M485:N485"/>
    <mergeCell ref="F343:G343"/>
    <mergeCell ref="A298:N298"/>
    <mergeCell ref="M422:N422"/>
    <mergeCell ref="A288:E288"/>
    <mergeCell ref="A294:N294"/>
    <mergeCell ref="H385:L385"/>
    <mergeCell ref="H397:L397"/>
    <mergeCell ref="H186:L186"/>
    <mergeCell ref="H189:L189"/>
    <mergeCell ref="C480:E480"/>
    <mergeCell ref="C481:E481"/>
    <mergeCell ref="M370:N370"/>
    <mergeCell ref="M213:N213"/>
    <mergeCell ref="A216:N216"/>
    <mergeCell ref="A242:N242"/>
    <mergeCell ref="M547:N547"/>
    <mergeCell ref="M238:N238"/>
    <mergeCell ref="A139:N139"/>
    <mergeCell ref="A189:E189"/>
    <mergeCell ref="H967:L967"/>
    <mergeCell ref="A712:N712"/>
    <mergeCell ref="A948:B948"/>
    <mergeCell ref="F902:G902"/>
    <mergeCell ref="I786:K786"/>
    <mergeCell ref="A754:E754"/>
    <mergeCell ref="M942:N942"/>
    <mergeCell ref="J897:K897"/>
    <mergeCell ref="A966:E966"/>
    <mergeCell ref="L946:M946"/>
    <mergeCell ref="M797:N797"/>
    <mergeCell ref="A505:N505"/>
    <mergeCell ref="E784:G784"/>
    <mergeCell ref="A963:E963"/>
    <mergeCell ref="J532:K532"/>
    <mergeCell ref="A729:N729"/>
    <mergeCell ref="M968:N968"/>
    <mergeCell ref="M902:N902"/>
    <mergeCell ref="L947:M947"/>
    <mergeCell ref="M860:N860"/>
    <mergeCell ref="F553:G553"/>
    <mergeCell ref="A550:E550"/>
    <mergeCell ref="F949:G949"/>
    <mergeCell ref="K587:L587"/>
    <mergeCell ref="M575:N575"/>
    <mergeCell ref="A606:N606"/>
    <mergeCell ref="A644:N644"/>
    <mergeCell ref="F702:G702"/>
    <mergeCell ref="K836:L836"/>
    <mergeCell ref="A590:E590"/>
    <mergeCell ref="A731:D731"/>
    <mergeCell ref="E838:G838"/>
    <mergeCell ref="A821:N821"/>
    <mergeCell ref="H344:L344"/>
    <mergeCell ref="F968:G968"/>
    <mergeCell ref="H642:L642"/>
    <mergeCell ref="A961:N961"/>
    <mergeCell ref="F895:G895"/>
    <mergeCell ref="M851:N851"/>
    <mergeCell ref="M887:N887"/>
    <mergeCell ref="E941:G941"/>
    <mergeCell ref="A811:E811"/>
    <mergeCell ref="H486:L486"/>
    <mergeCell ref="A317:C317"/>
    <mergeCell ref="F595:G595"/>
    <mergeCell ref="H940:J940"/>
    <mergeCell ref="C685:E685"/>
    <mergeCell ref="C686:E686"/>
    <mergeCell ref="C741:E741"/>
    <mergeCell ref="A694:E694"/>
    <mergeCell ref="K679:L679"/>
    <mergeCell ref="L738:M738"/>
    <mergeCell ref="F598:G598"/>
    <mergeCell ref="M734:N734"/>
    <mergeCell ref="A538:E538"/>
    <mergeCell ref="F657:G657"/>
    <mergeCell ref="F967:G967"/>
    <mergeCell ref="A579:N579"/>
    <mergeCell ref="H962:L962"/>
    <mergeCell ref="E942:G942"/>
    <mergeCell ref="C737:E737"/>
    <mergeCell ref="C531:E531"/>
    <mergeCell ref="C738:E738"/>
    <mergeCell ref="M914:N914"/>
    <mergeCell ref="M837:N837"/>
    <mergeCell ref="H803:L803"/>
    <mergeCell ref="A865:E865"/>
    <mergeCell ref="A737:B737"/>
    <mergeCell ref="A867:N867"/>
    <mergeCell ref="A785:C785"/>
    <mergeCell ref="H603:L603"/>
    <mergeCell ref="K940:L940"/>
    <mergeCell ref="F806:G806"/>
    <mergeCell ref="A910:E910"/>
    <mergeCell ref="F740:G740"/>
    <mergeCell ref="A977:N977"/>
    <mergeCell ref="A974:N974"/>
    <mergeCell ref="F969:G969"/>
    <mergeCell ref="E578:G578"/>
    <mergeCell ref="H645:L645"/>
    <mergeCell ref="A792:B792"/>
    <mergeCell ref="M591:N591"/>
    <mergeCell ref="M862:N862"/>
    <mergeCell ref="F893:G893"/>
    <mergeCell ref="M889:N889"/>
    <mergeCell ref="J844:K844"/>
    <mergeCell ref="M855:N855"/>
    <mergeCell ref="H790:I790"/>
    <mergeCell ref="A970:N970"/>
    <mergeCell ref="M955:N955"/>
    <mergeCell ref="A975:N975"/>
    <mergeCell ref="I681:K681"/>
    <mergeCell ref="A598:E598"/>
    <mergeCell ref="H969:L969"/>
    <mergeCell ref="M958:N958"/>
    <mergeCell ref="H894:I894"/>
    <mergeCell ref="H427:I427"/>
    <mergeCell ref="A283:E283"/>
    <mergeCell ref="E379:F379"/>
    <mergeCell ref="F345:G345"/>
    <mergeCell ref="A386:E386"/>
    <mergeCell ref="M162:N162"/>
    <mergeCell ref="H333:L333"/>
    <mergeCell ref="A390:E390"/>
    <mergeCell ref="A819:N819"/>
    <mergeCell ref="F955:G955"/>
    <mergeCell ref="A503:N503"/>
    <mergeCell ref="A592:N592"/>
    <mergeCell ref="H849:L849"/>
    <mergeCell ref="M602:N602"/>
    <mergeCell ref="H947:I947"/>
    <mergeCell ref="F428:G428"/>
    <mergeCell ref="M747:N747"/>
    <mergeCell ref="A906:E906"/>
    <mergeCell ref="M541:N541"/>
    <mergeCell ref="M749:N749"/>
    <mergeCell ref="H425:I425"/>
    <mergeCell ref="E575:G575"/>
    <mergeCell ref="F269:G269"/>
    <mergeCell ref="A269:B269"/>
    <mergeCell ref="M283:N283"/>
    <mergeCell ref="C377:E377"/>
    <mergeCell ref="F180:G180"/>
    <mergeCell ref="H178:L178"/>
    <mergeCell ref="C166:E166"/>
    <mergeCell ref="K472:L472"/>
    <mergeCell ref="M433:N433"/>
    <mergeCell ref="H523:J523"/>
    <mergeCell ref="M160:N160"/>
    <mergeCell ref="B223:C223"/>
    <mergeCell ref="H272:I272"/>
    <mergeCell ref="H232:N232"/>
    <mergeCell ref="A190:N190"/>
    <mergeCell ref="A276:N276"/>
    <mergeCell ref="A178:E178"/>
    <mergeCell ref="M236:N236"/>
    <mergeCell ref="E108:G108"/>
    <mergeCell ref="L427:M427"/>
    <mergeCell ref="F385:G385"/>
    <mergeCell ref="M368:N368"/>
    <mergeCell ref="H131:L131"/>
    <mergeCell ref="A146:N146"/>
    <mergeCell ref="L166:M166"/>
    <mergeCell ref="M132:N132"/>
    <mergeCell ref="M290:N290"/>
    <mergeCell ref="A145:N145"/>
    <mergeCell ref="H168:I168"/>
    <mergeCell ref="H218:I218"/>
    <mergeCell ref="F235:G235"/>
    <mergeCell ref="H270:I270"/>
    <mergeCell ref="A157:N157"/>
    <mergeCell ref="F169:G169"/>
    <mergeCell ref="A168:B168"/>
    <mergeCell ref="M178:N178"/>
    <mergeCell ref="A170:N170"/>
    <mergeCell ref="F342:G342"/>
    <mergeCell ref="L375:M375"/>
    <mergeCell ref="A314:N314"/>
    <mergeCell ref="C271:E271"/>
    <mergeCell ref="C272:E272"/>
    <mergeCell ref="M6:N6"/>
    <mergeCell ref="A33:E33"/>
    <mergeCell ref="I57:K57"/>
    <mergeCell ref="A58:C58"/>
    <mergeCell ref="A41:N41"/>
    <mergeCell ref="F19:G19"/>
    <mergeCell ref="A6:C6"/>
    <mergeCell ref="K159:L159"/>
    <mergeCell ref="A142:N142"/>
    <mergeCell ref="A165:B165"/>
    <mergeCell ref="A109:C109"/>
    <mergeCell ref="H113:I113"/>
    <mergeCell ref="H55:J55"/>
    <mergeCell ref="J61:K61"/>
    <mergeCell ref="A56:D56"/>
    <mergeCell ref="J63:K63"/>
    <mergeCell ref="A29:N29"/>
    <mergeCell ref="L13:M13"/>
    <mergeCell ref="H9:I9"/>
    <mergeCell ref="A76:E76"/>
    <mergeCell ref="L113:M113"/>
    <mergeCell ref="A13:B13"/>
    <mergeCell ref="C13:E13"/>
    <mergeCell ref="H21:L21"/>
    <mergeCell ref="H32:L32"/>
    <mergeCell ref="J9:K9"/>
    <mergeCell ref="M110:N110"/>
    <mergeCell ref="A115:B115"/>
    <mergeCell ref="A132:E132"/>
    <mergeCell ref="H85:L85"/>
    <mergeCell ref="L116:M116"/>
    <mergeCell ref="A134:E134"/>
    <mergeCell ref="L10:M10"/>
    <mergeCell ref="A20:N20"/>
    <mergeCell ref="A77:N77"/>
    <mergeCell ref="A39:N39"/>
    <mergeCell ref="A93:N93"/>
    <mergeCell ref="A106:N106"/>
    <mergeCell ref="F117:G117"/>
    <mergeCell ref="I109:K109"/>
    <mergeCell ref="L9:M9"/>
    <mergeCell ref="F9:G9"/>
    <mergeCell ref="H33:L33"/>
    <mergeCell ref="A25:N25"/>
    <mergeCell ref="L12:M12"/>
    <mergeCell ref="H12:I12"/>
    <mergeCell ref="J10:K10"/>
    <mergeCell ref="A10:B10"/>
    <mergeCell ref="J13:K13"/>
    <mergeCell ref="C9:E9"/>
    <mergeCell ref="A16:N16"/>
    <mergeCell ref="I110:K110"/>
    <mergeCell ref="H23:L23"/>
    <mergeCell ref="H83:L83"/>
    <mergeCell ref="L11:M11"/>
    <mergeCell ref="A12:B12"/>
    <mergeCell ref="C12:E12"/>
    <mergeCell ref="M30:N30"/>
    <mergeCell ref="L62:M62"/>
    <mergeCell ref="L64:M64"/>
    <mergeCell ref="H70:L70"/>
    <mergeCell ref="L65:M65"/>
    <mergeCell ref="M21:N21"/>
    <mergeCell ref="F23:G23"/>
    <mergeCell ref="J64:K64"/>
    <mergeCell ref="A14:N14"/>
    <mergeCell ref="B15:C15"/>
    <mergeCell ref="E15:F15"/>
    <mergeCell ref="K15:L15"/>
    <mergeCell ref="M55:N55"/>
    <mergeCell ref="A130:E130"/>
    <mergeCell ref="H128:N128"/>
    <mergeCell ref="M161:N161"/>
    <mergeCell ref="A18:E18"/>
    <mergeCell ref="A114:B114"/>
    <mergeCell ref="F31:G31"/>
    <mergeCell ref="E58:G58"/>
    <mergeCell ref="A84:E84"/>
    <mergeCell ref="A31:E31"/>
    <mergeCell ref="A24:E24"/>
    <mergeCell ref="M83:N83"/>
    <mergeCell ref="M33:N33"/>
    <mergeCell ref="A143:N143"/>
    <mergeCell ref="F83:G83"/>
    <mergeCell ref="A110:C110"/>
    <mergeCell ref="H147:N147"/>
    <mergeCell ref="J115:K115"/>
    <mergeCell ref="H119:I119"/>
    <mergeCell ref="H108:J108"/>
    <mergeCell ref="B119:C119"/>
    <mergeCell ref="A120:N120"/>
    <mergeCell ref="A113:B113"/>
    <mergeCell ref="F63:G63"/>
    <mergeCell ref="H73:L73"/>
    <mergeCell ref="H67:I67"/>
    <mergeCell ref="E161:G161"/>
    <mergeCell ref="H69:L69"/>
    <mergeCell ref="M28:N28"/>
    <mergeCell ref="E628:G628"/>
    <mergeCell ref="M282:N282"/>
    <mergeCell ref="H264:J264"/>
    <mergeCell ref="A471:D471"/>
    <mergeCell ref="M382:N382"/>
    <mergeCell ref="E110:G110"/>
    <mergeCell ref="H392:L392"/>
    <mergeCell ref="C273:E273"/>
    <mergeCell ref="A222:N222"/>
    <mergeCell ref="A163:N163"/>
    <mergeCell ref="K108:L108"/>
    <mergeCell ref="A121:E121"/>
    <mergeCell ref="A70:E70"/>
    <mergeCell ref="F448:G448"/>
    <mergeCell ref="H122:L122"/>
    <mergeCell ref="H80:L80"/>
    <mergeCell ref="A277:E277"/>
    <mergeCell ref="F75:G75"/>
    <mergeCell ref="A272:B272"/>
    <mergeCell ref="F231:G231"/>
    <mergeCell ref="M75:N75"/>
    <mergeCell ref="H134:L134"/>
    <mergeCell ref="K211:L211"/>
    <mergeCell ref="L114:M114"/>
    <mergeCell ref="M173:N173"/>
    <mergeCell ref="M108:N108"/>
    <mergeCell ref="I58:K58"/>
    <mergeCell ref="H114:I114"/>
    <mergeCell ref="A112:N112"/>
    <mergeCell ref="J62:K62"/>
    <mergeCell ref="A3:D3"/>
    <mergeCell ref="F707:G707"/>
    <mergeCell ref="H738:I738"/>
    <mergeCell ref="A401:N401"/>
    <mergeCell ref="M240:N240"/>
    <mergeCell ref="H199:N199"/>
    <mergeCell ref="J529:K529"/>
    <mergeCell ref="H316:J316"/>
    <mergeCell ref="H10:I10"/>
    <mergeCell ref="A973:N973"/>
    <mergeCell ref="F382:G382"/>
    <mergeCell ref="F338:G338"/>
    <mergeCell ref="M57:N57"/>
    <mergeCell ref="A403:N403"/>
    <mergeCell ref="H731:J731"/>
    <mergeCell ref="A182:E182"/>
    <mergeCell ref="F914:G914"/>
    <mergeCell ref="M903:N903"/>
    <mergeCell ref="J895:K895"/>
    <mergeCell ref="A909:N909"/>
    <mergeCell ref="M751:N751"/>
    <mergeCell ref="I161:K161"/>
    <mergeCell ref="E370:G370"/>
    <mergeCell ref="H223:I223"/>
    <mergeCell ref="M446:N446"/>
    <mergeCell ref="F533:G533"/>
    <mergeCell ref="A107:D107"/>
    <mergeCell ref="M448:N448"/>
    <mergeCell ref="F130:G130"/>
    <mergeCell ref="M967:N967"/>
    <mergeCell ref="M234:N234"/>
    <mergeCell ref="H74:L74"/>
    <mergeCell ref="M79:N79"/>
    <mergeCell ref="M335:N335"/>
    <mergeCell ref="H865:L865"/>
    <mergeCell ref="F551:G551"/>
    <mergeCell ref="I942:K942"/>
    <mergeCell ref="A440:E440"/>
    <mergeCell ref="A439:E439"/>
    <mergeCell ref="F283:G283"/>
    <mergeCell ref="M183:N183"/>
    <mergeCell ref="H188:L188"/>
    <mergeCell ref="H802:L802"/>
    <mergeCell ref="F427:G427"/>
    <mergeCell ref="F541:G541"/>
    <mergeCell ref="M498:N498"/>
    <mergeCell ref="H793:I793"/>
    <mergeCell ref="A237:N237"/>
    <mergeCell ref="M501:N501"/>
    <mergeCell ref="A646:E646"/>
    <mergeCell ref="H563:N563"/>
    <mergeCell ref="A766:N766"/>
    <mergeCell ref="H914:L914"/>
    <mergeCell ref="F279:G279"/>
    <mergeCell ref="K264:L264"/>
    <mergeCell ref="H273:I273"/>
    <mergeCell ref="A234:E234"/>
    <mergeCell ref="C269:E269"/>
    <mergeCell ref="H177:L177"/>
    <mergeCell ref="H251:N251"/>
    <mergeCell ref="A247:N247"/>
    <mergeCell ref="M279:N279"/>
    <mergeCell ref="H225:L225"/>
    <mergeCell ref="K431:L431"/>
    <mergeCell ref="F74:G74"/>
    <mergeCell ref="F391:G391"/>
    <mergeCell ref="H217:I217"/>
    <mergeCell ref="F184:G184"/>
    <mergeCell ref="A261:N261"/>
    <mergeCell ref="A126:E126"/>
    <mergeCell ref="A320:N320"/>
    <mergeCell ref="A144:N144"/>
    <mergeCell ref="A118:N118"/>
    <mergeCell ref="L168:M168"/>
    <mergeCell ref="C530:E530"/>
    <mergeCell ref="A230:E230"/>
    <mergeCell ref="A198:N198"/>
    <mergeCell ref="H239:L239"/>
    <mergeCell ref="E162:G162"/>
    <mergeCell ref="M187:N187"/>
    <mergeCell ref="K263:L263"/>
    <mergeCell ref="C115:E115"/>
    <mergeCell ref="F236:G236"/>
    <mergeCell ref="M186:N186"/>
    <mergeCell ref="A245:N245"/>
    <mergeCell ref="A240:E240"/>
    <mergeCell ref="C165:E165"/>
    <mergeCell ref="E264:G264"/>
    <mergeCell ref="F165:G165"/>
    <mergeCell ref="A278:E278"/>
    <mergeCell ref="F218:G218"/>
    <mergeCell ref="F288:G288"/>
    <mergeCell ref="F232:G232"/>
    <mergeCell ref="M265:N265"/>
    <mergeCell ref="F220:G220"/>
    <mergeCell ref="A176:N176"/>
    <mergeCell ref="H543:L543"/>
    <mergeCell ref="M657:N657"/>
    <mergeCell ref="C688:E688"/>
    <mergeCell ref="C689:E689"/>
    <mergeCell ref="J581:K581"/>
    <mergeCell ref="M642:N642"/>
    <mergeCell ref="F648:G648"/>
    <mergeCell ref="M599:N599"/>
    <mergeCell ref="M500:N500"/>
    <mergeCell ref="M523:N523"/>
    <mergeCell ref="H634:I634"/>
    <mergeCell ref="H700:N700"/>
    <mergeCell ref="A581:B581"/>
    <mergeCell ref="A548:E548"/>
    <mergeCell ref="A582:B582"/>
    <mergeCell ref="J637:K637"/>
    <mergeCell ref="M651:N651"/>
    <mergeCell ref="A666:N666"/>
    <mergeCell ref="M381:N381"/>
    <mergeCell ref="A382:E382"/>
    <mergeCell ref="M421:N421"/>
    <mergeCell ref="J376:K376"/>
    <mergeCell ref="H183:L183"/>
    <mergeCell ref="I422:K422"/>
    <mergeCell ref="I213:K213"/>
    <mergeCell ref="E420:G420"/>
    <mergeCell ref="J269:K269"/>
    <mergeCell ref="A551:E551"/>
    <mergeCell ref="H388:N388"/>
    <mergeCell ref="H584:I584"/>
    <mergeCell ref="A604:E604"/>
    <mergeCell ref="A529:B529"/>
    <mergeCell ref="M184:N184"/>
    <mergeCell ref="M698:N698"/>
    <mergeCell ref="A369:C369"/>
    <mergeCell ref="A536:N536"/>
    <mergeCell ref="F531:G531"/>
    <mergeCell ref="A504:N504"/>
    <mergeCell ref="F591:G591"/>
    <mergeCell ref="A597:N597"/>
    <mergeCell ref="E627:G627"/>
    <mergeCell ref="I629:K629"/>
    <mergeCell ref="L221:M221"/>
    <mergeCell ref="J217:K217"/>
    <mergeCell ref="L325:M325"/>
    <mergeCell ref="E275:F275"/>
    <mergeCell ref="A248:N248"/>
    <mergeCell ref="A333:E333"/>
    <mergeCell ref="H679:J679"/>
    <mergeCell ref="F698:G698"/>
    <mergeCell ref="F115:G115"/>
    <mergeCell ref="M136:N136"/>
    <mergeCell ref="M434:N434"/>
    <mergeCell ref="F544:G544"/>
    <mergeCell ref="F229:G229"/>
    <mergeCell ref="M225:N225"/>
    <mergeCell ref="M863:N863"/>
    <mergeCell ref="F903:G903"/>
    <mergeCell ref="H212:J212"/>
    <mergeCell ref="F179:G179"/>
    <mergeCell ref="H745:L745"/>
    <mergeCell ref="A263:D263"/>
    <mergeCell ref="A841:B841"/>
    <mergeCell ref="F187:G187"/>
    <mergeCell ref="A488:N488"/>
    <mergeCell ref="E576:G576"/>
    <mergeCell ref="M278:N278"/>
    <mergeCell ref="A609:N609"/>
    <mergeCell ref="F637:G637"/>
    <mergeCell ref="M589:N589"/>
    <mergeCell ref="A633:B633"/>
    <mergeCell ref="A183:E183"/>
    <mergeCell ref="A730:N730"/>
    <mergeCell ref="A769:N769"/>
    <mergeCell ref="F286:G286"/>
    <mergeCell ref="B847:C847"/>
    <mergeCell ref="A653:N653"/>
    <mergeCell ref="F383:G383"/>
    <mergeCell ref="M444:N444"/>
    <mergeCell ref="M287:N287"/>
    <mergeCell ref="K523:L523"/>
    <mergeCell ref="A210:N210"/>
    <mergeCell ref="E57:G57"/>
    <mergeCell ref="F21:G21"/>
    <mergeCell ref="K56:L56"/>
    <mergeCell ref="A433:E433"/>
    <mergeCell ref="A264:D264"/>
    <mergeCell ref="F135:G135"/>
    <mergeCell ref="M177:N177"/>
    <mergeCell ref="M286:N286"/>
    <mergeCell ref="A487:E487"/>
    <mergeCell ref="A372:N372"/>
    <mergeCell ref="A422:C422"/>
    <mergeCell ref="A442:E442"/>
    <mergeCell ref="A435:E435"/>
    <mergeCell ref="A407:G407"/>
    <mergeCell ref="H282:L282"/>
    <mergeCell ref="F390:G390"/>
    <mergeCell ref="A35:N35"/>
    <mergeCell ref="F480:G480"/>
    <mergeCell ref="M291:N291"/>
    <mergeCell ref="H22:L22"/>
    <mergeCell ref="A438:E438"/>
    <mergeCell ref="H434:L434"/>
    <mergeCell ref="F449:G449"/>
    <mergeCell ref="A375:B375"/>
    <mergeCell ref="M107:N107"/>
    <mergeCell ref="F183:G183"/>
    <mergeCell ref="F290:G290"/>
    <mergeCell ref="F376:G376"/>
    <mergeCell ref="F479:G479"/>
    <mergeCell ref="E318:G318"/>
    <mergeCell ref="E431:F431"/>
    <mergeCell ref="J480:K480"/>
    <mergeCell ref="H813:L813"/>
    <mergeCell ref="L635:M635"/>
    <mergeCell ref="F697:G697"/>
    <mergeCell ref="M755:N755"/>
    <mergeCell ref="H707:L707"/>
    <mergeCell ref="A600:E600"/>
    <mergeCell ref="A964:E964"/>
    <mergeCell ref="F550:G550"/>
    <mergeCell ref="H954:L954"/>
    <mergeCell ref="F131:G131"/>
    <mergeCell ref="F429:G429"/>
    <mergeCell ref="H552:L552"/>
    <mergeCell ref="A453:N453"/>
    <mergeCell ref="A525:C525"/>
    <mergeCell ref="K67:L67"/>
    <mergeCell ref="H635:I635"/>
    <mergeCell ref="A71:E71"/>
    <mergeCell ref="K576:L576"/>
    <mergeCell ref="E680:G680"/>
    <mergeCell ref="L844:M844"/>
    <mergeCell ref="F958:G958"/>
    <mergeCell ref="M491:N491"/>
    <mergeCell ref="F292:G292"/>
    <mergeCell ref="I838:K838"/>
    <mergeCell ref="M576:N576"/>
    <mergeCell ref="H169:I169"/>
    <mergeCell ref="A945:B945"/>
    <mergeCell ref="A494:E494"/>
    <mergeCell ref="A952:N952"/>
    <mergeCell ref="M159:N159"/>
    <mergeCell ref="M235:N235"/>
    <mergeCell ref="F539:G539"/>
    <mergeCell ref="H955:L955"/>
    <mergeCell ref="M911:N911"/>
    <mergeCell ref="M907:N907"/>
    <mergeCell ref="A62:B62"/>
    <mergeCell ref="F61:G61"/>
    <mergeCell ref="A4:D4"/>
    <mergeCell ref="H600:L600"/>
    <mergeCell ref="H24:N24"/>
    <mergeCell ref="H167:I167"/>
    <mergeCell ref="A577:C577"/>
    <mergeCell ref="M697:N697"/>
    <mergeCell ref="A228:N228"/>
    <mergeCell ref="E316:G316"/>
    <mergeCell ref="J688:K688"/>
    <mergeCell ref="A330:E330"/>
    <mergeCell ref="E795:F795"/>
    <mergeCell ref="H798:L798"/>
    <mergeCell ref="A741:B741"/>
    <mergeCell ref="M329:N329"/>
    <mergeCell ref="F375:G375"/>
    <mergeCell ref="K55:L55"/>
    <mergeCell ref="J478:K478"/>
    <mergeCell ref="A740:B740"/>
    <mergeCell ref="A387:E387"/>
    <mergeCell ref="M134:N134"/>
    <mergeCell ref="A166:B166"/>
    <mergeCell ref="H65:I65"/>
    <mergeCell ref="A209:N209"/>
    <mergeCell ref="A211:D211"/>
    <mergeCell ref="E107:G107"/>
    <mergeCell ref="A127:E127"/>
    <mergeCell ref="M135:N135"/>
    <mergeCell ref="A968:E968"/>
    <mergeCell ref="M630:N630"/>
    <mergeCell ref="J585:K585"/>
    <mergeCell ref="H859:L859"/>
    <mergeCell ref="H125:L125"/>
    <mergeCell ref="H854:L854"/>
    <mergeCell ref="M699:N699"/>
    <mergeCell ref="H654:L654"/>
    <mergeCell ref="A528:N528"/>
    <mergeCell ref="F856:G856"/>
    <mergeCell ref="L737:M737"/>
    <mergeCell ref="A657:E657"/>
    <mergeCell ref="F841:G841"/>
    <mergeCell ref="L791:M791"/>
    <mergeCell ref="F907:G907"/>
    <mergeCell ref="A926:N926"/>
    <mergeCell ref="A543:E543"/>
    <mergeCell ref="M578:N578"/>
    <mergeCell ref="F584:G584"/>
    <mergeCell ref="F801:G801"/>
    <mergeCell ref="K420:L420"/>
    <mergeCell ref="A892:N892"/>
    <mergeCell ref="H964:L964"/>
    <mergeCell ref="J689:K689"/>
    <mergeCell ref="M131:N131"/>
    <mergeCell ref="H897:I897"/>
    <mergeCell ref="M959:N959"/>
    <mergeCell ref="A788:N788"/>
    <mergeCell ref="L688:M688"/>
    <mergeCell ref="M654:N654"/>
    <mergeCell ref="A419:D419"/>
    <mergeCell ref="E368:G368"/>
    <mergeCell ref="H3:J3"/>
    <mergeCell ref="A655:E655"/>
    <mergeCell ref="L272:M272"/>
    <mergeCell ref="M227:N227"/>
    <mergeCell ref="H182:L182"/>
    <mergeCell ref="A499:E499"/>
    <mergeCell ref="A315:D315"/>
    <mergeCell ref="J218:K218"/>
    <mergeCell ref="H386:L386"/>
    <mergeCell ref="A60:N60"/>
    <mergeCell ref="L217:M217"/>
    <mergeCell ref="A147:G147"/>
    <mergeCell ref="A787:N787"/>
    <mergeCell ref="F478:G478"/>
    <mergeCell ref="H127:L127"/>
    <mergeCell ref="H4:J4"/>
    <mergeCell ref="F12:G12"/>
    <mergeCell ref="A334:E334"/>
    <mergeCell ref="A59:N59"/>
    <mergeCell ref="F699:G699"/>
    <mergeCell ref="J116:K116"/>
    <mergeCell ref="E367:G367"/>
    <mergeCell ref="A683:N683"/>
    <mergeCell ref="K639:L639"/>
    <mergeCell ref="F166:G166"/>
    <mergeCell ref="A174:E174"/>
    <mergeCell ref="A593:E593"/>
    <mergeCell ref="A172:N172"/>
    <mergeCell ref="H71:L71"/>
    <mergeCell ref="A5:C5"/>
    <mergeCell ref="F499:G499"/>
    <mergeCell ref="F78:G78"/>
    <mergeCell ref="A894:B894"/>
    <mergeCell ref="A854:E854"/>
    <mergeCell ref="M340:N340"/>
    <mergeCell ref="E263:G263"/>
    <mergeCell ref="F802:G802"/>
    <mergeCell ref="A684:N684"/>
    <mergeCell ref="A815:N815"/>
    <mergeCell ref="F810:G810"/>
    <mergeCell ref="A81:N81"/>
    <mergeCell ref="F447:G447"/>
    <mergeCell ref="F344:G344"/>
    <mergeCell ref="J373:K373"/>
    <mergeCell ref="A393:N393"/>
    <mergeCell ref="H494:L494"/>
    <mergeCell ref="H446:L446"/>
    <mergeCell ref="M590:N590"/>
    <mergeCell ref="J477:K477"/>
    <mergeCell ref="F340:G340"/>
    <mergeCell ref="A649:N649"/>
    <mergeCell ref="I473:K473"/>
    <mergeCell ref="A299:N299"/>
    <mergeCell ref="H336:N336"/>
    <mergeCell ref="M605:N605"/>
    <mergeCell ref="F284:G284"/>
    <mergeCell ref="A890:C890"/>
    <mergeCell ref="H804:N804"/>
    <mergeCell ref="K171:L171"/>
    <mergeCell ref="A802:E802"/>
    <mergeCell ref="A801:E801"/>
    <mergeCell ref="A539:E539"/>
    <mergeCell ref="C374:E374"/>
    <mergeCell ref="A381:E381"/>
    <mergeCell ref="H917:L917"/>
    <mergeCell ref="A595:E595"/>
    <mergeCell ref="F694:G694"/>
    <mergeCell ref="H471:J471"/>
    <mergeCell ref="H433:L433"/>
    <mergeCell ref="H704:L704"/>
    <mergeCell ref="M746:N746"/>
    <mergeCell ref="M731:N731"/>
    <mergeCell ref="L686:M686"/>
    <mergeCell ref="B639:C639"/>
    <mergeCell ref="M708:N708"/>
    <mergeCell ref="A733:C733"/>
    <mergeCell ref="F605:G605"/>
    <mergeCell ref="C532:E532"/>
    <mergeCell ref="C533:E533"/>
    <mergeCell ref="A953:E953"/>
    <mergeCell ref="A925:N925"/>
    <mergeCell ref="F901:G901"/>
    <mergeCell ref="A751:E751"/>
    <mergeCell ref="A575:D575"/>
    <mergeCell ref="A542:E542"/>
    <mergeCell ref="H758:L758"/>
    <mergeCell ref="H747:L747"/>
    <mergeCell ref="A711:N711"/>
    <mergeCell ref="M733:N733"/>
    <mergeCell ref="F642:G642"/>
    <mergeCell ref="H589:L589"/>
    <mergeCell ref="M864:N864"/>
    <mergeCell ref="H948:I948"/>
    <mergeCell ref="E783:G783"/>
    <mergeCell ref="H927:N927"/>
    <mergeCell ref="E472:G472"/>
    <mergeCell ref="A956:N956"/>
    <mergeCell ref="A912:E912"/>
    <mergeCell ref="M849:N849"/>
    <mergeCell ref="H851:L851"/>
    <mergeCell ref="M859:N859"/>
    <mergeCell ref="F752:G752"/>
    <mergeCell ref="L896:M896"/>
    <mergeCell ref="A702:E702"/>
    <mergeCell ref="E733:G733"/>
    <mergeCell ref="F589:G589"/>
    <mergeCell ref="A954:E954"/>
    <mergeCell ref="L793:M793"/>
    <mergeCell ref="M812:N812"/>
    <mergeCell ref="H939:J939"/>
    <mergeCell ref="A896:B896"/>
    <mergeCell ref="E847:F847"/>
    <mergeCell ref="L843:M843"/>
    <mergeCell ref="E939:G939"/>
    <mergeCell ref="A855:E855"/>
    <mergeCell ref="A869:N869"/>
    <mergeCell ref="A924:N924"/>
    <mergeCell ref="A703:E703"/>
    <mergeCell ref="M603:N603"/>
    <mergeCell ref="A628:D628"/>
    <mergeCell ref="H602:L602"/>
    <mergeCell ref="M901:N901"/>
    <mergeCell ref="H806:L806"/>
    <mergeCell ref="A913:N913"/>
    <mergeCell ref="M941:N941"/>
    <mergeCell ref="A955:E955"/>
    <mergeCell ref="H743:I743"/>
    <mergeCell ref="H949:I949"/>
    <mergeCell ref="H953:L953"/>
    <mergeCell ref="F948:G948"/>
    <mergeCell ref="H899:I899"/>
    <mergeCell ref="F859:G859"/>
    <mergeCell ref="M447:N447"/>
    <mergeCell ref="L636:M636"/>
    <mergeCell ref="E483:F483"/>
    <mergeCell ref="L479:M479"/>
    <mergeCell ref="H501:L501"/>
    <mergeCell ref="A698:E698"/>
    <mergeCell ref="H576:J576"/>
    <mergeCell ref="F651:G651"/>
    <mergeCell ref="F746:G746"/>
    <mergeCell ref="M940:N940"/>
    <mergeCell ref="H841:I841"/>
    <mergeCell ref="H844:I844"/>
    <mergeCell ref="A927:G927"/>
    <mergeCell ref="E899:F899"/>
    <mergeCell ref="A908:E908"/>
    <mergeCell ref="A918:N918"/>
    <mergeCell ref="L842:M842"/>
    <mergeCell ref="A861:N861"/>
    <mergeCell ref="M810:N810"/>
    <mergeCell ref="L478:M478"/>
    <mergeCell ref="B587:C587"/>
    <mergeCell ref="J582:K582"/>
    <mergeCell ref="A521:N521"/>
    <mergeCell ref="A511:G511"/>
    <mergeCell ref="M641:N641"/>
    <mergeCell ref="A678:N678"/>
    <mergeCell ref="H590:L590"/>
    <mergeCell ref="A734:C734"/>
    <mergeCell ref="H751:L751"/>
    <mergeCell ref="A615:G615"/>
    <mergeCell ref="M732:N732"/>
    <mergeCell ref="H708:L708"/>
    <mergeCell ref="H547:L547"/>
    <mergeCell ref="F954:G954"/>
    <mergeCell ref="H263:J263"/>
    <mergeCell ref="F960:G960"/>
    <mergeCell ref="A303:G303"/>
    <mergeCell ref="A280:N280"/>
    <mergeCell ref="F443:G443"/>
    <mergeCell ref="H324:I324"/>
    <mergeCell ref="H407:N407"/>
    <mergeCell ref="A378:N378"/>
    <mergeCell ref="F529:G529"/>
    <mergeCell ref="F486:G486"/>
    <mergeCell ref="A377:B377"/>
    <mergeCell ref="A563:G563"/>
    <mergeCell ref="C426:E426"/>
    <mergeCell ref="C427:E427"/>
    <mergeCell ref="M391:N391"/>
    <mergeCell ref="J323:K323"/>
    <mergeCell ref="A389:N389"/>
    <mergeCell ref="A397:E397"/>
    <mergeCell ref="A350:N350"/>
    <mergeCell ref="A296:N296"/>
    <mergeCell ref="F329:G329"/>
    <mergeCell ref="F754:G754"/>
    <mergeCell ref="F291:G291"/>
    <mergeCell ref="H693:L693"/>
    <mergeCell ref="J633:K633"/>
    <mergeCell ref="A583:B583"/>
    <mergeCell ref="M963:N963"/>
    <mergeCell ref="A246:N246"/>
    <mergeCell ref="J12:K12"/>
    <mergeCell ref="F10:G10"/>
    <mergeCell ref="H286:L286"/>
    <mergeCell ref="I525:K525"/>
    <mergeCell ref="A527:N527"/>
    <mergeCell ref="E732:G732"/>
    <mergeCell ref="H220:I220"/>
    <mergeCell ref="A651:E651"/>
    <mergeCell ref="A322:B322"/>
    <mergeCell ref="H641:L641"/>
    <mergeCell ref="K680:L680"/>
    <mergeCell ref="A601:N601"/>
    <mergeCell ref="H655:L655"/>
    <mergeCell ref="F543:G543"/>
    <mergeCell ref="H689:I689"/>
    <mergeCell ref="A125:E125"/>
    <mergeCell ref="M130:N130"/>
    <mergeCell ref="H226:L226"/>
    <mergeCell ref="F394:G394"/>
    <mergeCell ref="M682:N682"/>
    <mergeCell ref="A718:N718"/>
    <mergeCell ref="M27:N27"/>
    <mergeCell ref="J65:K65"/>
    <mergeCell ref="M126:N126"/>
    <mergeCell ref="F84:G84"/>
    <mergeCell ref="A111:N111"/>
    <mergeCell ref="H184:L184"/>
    <mergeCell ref="F116:G116"/>
    <mergeCell ref="F590:G590"/>
    <mergeCell ref="A441:N441"/>
    <mergeCell ref="A265:C265"/>
    <mergeCell ref="A335:E335"/>
    <mergeCell ref="K315:L315"/>
    <mergeCell ref="F239:G239"/>
    <mergeCell ref="I474:K474"/>
    <mergeCell ref="L426:M426"/>
    <mergeCell ref="H633:I633"/>
    <mergeCell ref="I421:K421"/>
    <mergeCell ref="H479:I479"/>
    <mergeCell ref="A475:N475"/>
    <mergeCell ref="B535:C535"/>
    <mergeCell ref="A596:E596"/>
    <mergeCell ref="M646:N646"/>
    <mergeCell ref="F745:G745"/>
    <mergeCell ref="L633:M633"/>
    <mergeCell ref="M604:N604"/>
    <mergeCell ref="K731:L731"/>
    <mergeCell ref="F656:G656"/>
    <mergeCell ref="A636:B636"/>
    <mergeCell ref="I630:K630"/>
    <mergeCell ref="H271:I271"/>
    <mergeCell ref="M695:N695"/>
    <mergeCell ref="H687:I687"/>
    <mergeCell ref="A607:N607"/>
    <mergeCell ref="J741:K741"/>
    <mergeCell ref="A717:N717"/>
    <mergeCell ref="F537:G537"/>
    <mergeCell ref="M704:N704"/>
    <mergeCell ref="E526:G526"/>
    <mergeCell ref="F494:G494"/>
    <mergeCell ref="A479:B479"/>
    <mergeCell ref="M437:N437"/>
    <mergeCell ref="A972:N972"/>
    <mergeCell ref="A509:N509"/>
    <mergeCell ref="A739:B739"/>
    <mergeCell ref="H339:L339"/>
    <mergeCell ref="I578:K578"/>
    <mergeCell ref="H643:L643"/>
    <mergeCell ref="F963:G963"/>
    <mergeCell ref="A367:D367"/>
    <mergeCell ref="A489:E489"/>
    <mergeCell ref="M524:N524"/>
    <mergeCell ref="A562:N562"/>
    <mergeCell ref="L429:M429"/>
    <mergeCell ref="H636:I636"/>
    <mergeCell ref="A491:E491"/>
    <mergeCell ref="A809:N809"/>
    <mergeCell ref="H761:L761"/>
    <mergeCell ref="A405:N405"/>
    <mergeCell ref="A388:E388"/>
    <mergeCell ref="H966:L966"/>
    <mergeCell ref="A470:N470"/>
    <mergeCell ref="A768:N768"/>
    <mergeCell ref="K691:L691"/>
    <mergeCell ref="H537:L537"/>
    <mergeCell ref="M397:N397"/>
    <mergeCell ref="E473:G473"/>
    <mergeCell ref="A444:E444"/>
    <mergeCell ref="L895:M895"/>
    <mergeCell ref="L894:M894"/>
    <mergeCell ref="F915:G915"/>
    <mergeCell ref="H968:L968"/>
    <mergeCell ref="H374:I374"/>
    <mergeCell ref="M339:N339"/>
    <mergeCell ref="A866:N866"/>
    <mergeCell ref="H174:L174"/>
    <mergeCell ref="H231:L231"/>
    <mergeCell ref="F538:G538"/>
    <mergeCell ref="A937:N937"/>
    <mergeCell ref="F804:G804"/>
    <mergeCell ref="K899:L899"/>
    <mergeCell ref="M888:N888"/>
    <mergeCell ref="H853:L853"/>
    <mergeCell ref="I785:K785"/>
    <mergeCell ref="H746:L746"/>
    <mergeCell ref="A295:N295"/>
    <mergeCell ref="L529:M529"/>
    <mergeCell ref="A384:N384"/>
    <mergeCell ref="A719:G719"/>
    <mergeCell ref="H531:I531"/>
    <mergeCell ref="I682:K682"/>
    <mergeCell ref="A392:E392"/>
    <mergeCell ref="A400:N400"/>
    <mergeCell ref="L477:M477"/>
    <mergeCell ref="A813:E813"/>
    <mergeCell ref="H651:L651"/>
    <mergeCell ref="A611:N611"/>
    <mergeCell ref="H637:I637"/>
    <mergeCell ref="M212:N212"/>
    <mergeCell ref="F217:G217"/>
    <mergeCell ref="E629:G629"/>
    <mergeCell ref="H230:L230"/>
    <mergeCell ref="A526:C526"/>
    <mergeCell ref="J272:K272"/>
    <mergeCell ref="H279:L279"/>
    <mergeCell ref="A398:N398"/>
    <mergeCell ref="E3:G3"/>
    <mergeCell ref="A472:D472"/>
    <mergeCell ref="A17:E17"/>
    <mergeCell ref="A55:D55"/>
    <mergeCell ref="F123:G123"/>
    <mergeCell ref="E369:G369"/>
    <mergeCell ref="I5:K5"/>
    <mergeCell ref="K3:L3"/>
    <mergeCell ref="H175:L175"/>
    <mergeCell ref="A73:E73"/>
    <mergeCell ref="F13:G13"/>
    <mergeCell ref="H75:L75"/>
    <mergeCell ref="A194:N194"/>
    <mergeCell ref="A179:E179"/>
    <mergeCell ref="A159:D159"/>
    <mergeCell ref="J165:K165"/>
    <mergeCell ref="H82:L82"/>
    <mergeCell ref="L218:M218"/>
    <mergeCell ref="M70:N70"/>
    <mergeCell ref="E171:F171"/>
    <mergeCell ref="A224:N224"/>
    <mergeCell ref="A28:E28"/>
    <mergeCell ref="H18:L18"/>
    <mergeCell ref="A351:N351"/>
    <mergeCell ref="F433:G433"/>
    <mergeCell ref="A374:B374"/>
    <mergeCell ref="F64:G64"/>
    <mergeCell ref="F178:G178"/>
    <mergeCell ref="H236:L236"/>
    <mergeCell ref="A195:N195"/>
    <mergeCell ref="A292:E292"/>
    <mergeCell ref="K327:L327"/>
    <mergeCell ref="F128:G128"/>
    <mergeCell ref="H135:L135"/>
    <mergeCell ref="E5:G5"/>
    <mergeCell ref="J377:K377"/>
    <mergeCell ref="A19:E19"/>
    <mergeCell ref="L273:M273"/>
    <mergeCell ref="K316:L316"/>
    <mergeCell ref="I265:K265"/>
    <mergeCell ref="I318:K318"/>
    <mergeCell ref="A331:E331"/>
    <mergeCell ref="A30:E30"/>
    <mergeCell ref="H477:I477"/>
    <mergeCell ref="A578:C578"/>
    <mergeCell ref="E535:F535"/>
    <mergeCell ref="L531:M531"/>
    <mergeCell ref="A799:E799"/>
    <mergeCell ref="A65:B65"/>
    <mergeCell ref="A232:E232"/>
    <mergeCell ref="A86:N86"/>
    <mergeCell ref="F114:G114"/>
    <mergeCell ref="A141:N141"/>
    <mergeCell ref="A32:E32"/>
    <mergeCell ref="E327:F327"/>
    <mergeCell ref="F339:G339"/>
    <mergeCell ref="F80:G80"/>
    <mergeCell ref="A105:N105"/>
    <mergeCell ref="F293:G293"/>
    <mergeCell ref="H335:L335"/>
    <mergeCell ref="K119:L119"/>
    <mergeCell ref="A137:E137"/>
    <mergeCell ref="F189:G189"/>
    <mergeCell ref="A218:B218"/>
    <mergeCell ref="A191:N191"/>
    <mergeCell ref="M188:N188"/>
    <mergeCell ref="F134:G134"/>
    <mergeCell ref="H221:I221"/>
    <mergeCell ref="H429:I429"/>
    <mergeCell ref="M369:N369"/>
    <mergeCell ref="B431:C431"/>
    <mergeCell ref="H293:L293"/>
    <mergeCell ref="A164:N164"/>
    <mergeCell ref="B171:C171"/>
    <mergeCell ref="M745:N745"/>
    <mergeCell ref="A469:N469"/>
    <mergeCell ref="I317:K317"/>
    <mergeCell ref="A238:E238"/>
    <mergeCell ref="H419:J419"/>
    <mergeCell ref="F234:G234"/>
    <mergeCell ref="M174:N174"/>
    <mergeCell ref="A337:N337"/>
    <mergeCell ref="H227:L227"/>
    <mergeCell ref="L428:M428"/>
    <mergeCell ref="L374:M374"/>
    <mergeCell ref="L373:M373"/>
    <mergeCell ref="A349:N349"/>
    <mergeCell ref="H290:L290"/>
    <mergeCell ref="A370:C370"/>
    <mergeCell ref="A226:E226"/>
    <mergeCell ref="F272:G272"/>
    <mergeCell ref="A219:B219"/>
    <mergeCell ref="M189:N189"/>
    <mergeCell ref="B275:C275"/>
    <mergeCell ref="H373:I373"/>
    <mergeCell ref="F395:G395"/>
    <mergeCell ref="K4:L4"/>
    <mergeCell ref="F173:G173"/>
    <mergeCell ref="F186:G186"/>
    <mergeCell ref="A193:N193"/>
    <mergeCell ref="F188:G188"/>
    <mergeCell ref="M552:N552"/>
    <mergeCell ref="A355:G355"/>
    <mergeCell ref="A235:E235"/>
    <mergeCell ref="A297:N297"/>
    <mergeCell ref="K368:L368"/>
    <mergeCell ref="A177:E177"/>
    <mergeCell ref="A116:B116"/>
    <mergeCell ref="A68:N68"/>
    <mergeCell ref="A69:E69"/>
    <mergeCell ref="C167:E167"/>
    <mergeCell ref="C168:E168"/>
    <mergeCell ref="C220:E220"/>
    <mergeCell ref="C221:E221"/>
    <mergeCell ref="L219:M219"/>
    <mergeCell ref="A385:E385"/>
    <mergeCell ref="J427:K427"/>
    <mergeCell ref="H325:I325"/>
    <mergeCell ref="F335:G335"/>
    <mergeCell ref="A424:N424"/>
    <mergeCell ref="H390:L390"/>
    <mergeCell ref="F270:G270"/>
    <mergeCell ref="H288:L288"/>
    <mergeCell ref="A117:B117"/>
    <mergeCell ref="A432:N432"/>
    <mergeCell ref="A371:N371"/>
    <mergeCell ref="J322:K322"/>
    <mergeCell ref="M74:N74"/>
    <mergeCell ref="F132:G132"/>
    <mergeCell ref="A181:N181"/>
    <mergeCell ref="C113:E113"/>
    <mergeCell ref="C114:E114"/>
    <mergeCell ref="A88:N88"/>
    <mergeCell ref="L376:M376"/>
    <mergeCell ref="A352:N352"/>
    <mergeCell ref="H377:I377"/>
    <mergeCell ref="M175:N175"/>
    <mergeCell ref="F175:G175"/>
    <mergeCell ref="I214:K214"/>
    <mergeCell ref="E212:G212"/>
    <mergeCell ref="H171:I171"/>
    <mergeCell ref="F167:G167"/>
    <mergeCell ref="H229:L229"/>
    <mergeCell ref="J169:K169"/>
    <mergeCell ref="A162:C162"/>
    <mergeCell ref="M344:N344"/>
    <mergeCell ref="A345:E345"/>
    <mergeCell ref="H343:L343"/>
    <mergeCell ref="A346:N346"/>
    <mergeCell ref="A302:N302"/>
    <mergeCell ref="L322:M322"/>
    <mergeCell ref="F219:G219"/>
    <mergeCell ref="H281:L281"/>
    <mergeCell ref="L167:M167"/>
    <mergeCell ref="M109:N109"/>
    <mergeCell ref="L117:M117"/>
    <mergeCell ref="M214:N214"/>
    <mergeCell ref="F122:G122"/>
    <mergeCell ref="A124:N124"/>
    <mergeCell ref="H126:L126"/>
    <mergeCell ref="F76:G76"/>
    <mergeCell ref="H283:L283"/>
    <mergeCell ref="A133:N133"/>
    <mergeCell ref="J113:K113"/>
    <mergeCell ref="K223:L223"/>
    <mergeCell ref="A301:N301"/>
    <mergeCell ref="J270:K270"/>
    <mergeCell ref="C270:E270"/>
    <mergeCell ref="F953:G953"/>
    <mergeCell ref="A938:N938"/>
    <mergeCell ref="H836:J836"/>
    <mergeCell ref="H582:I582"/>
    <mergeCell ref="M80:N80"/>
    <mergeCell ref="A61:B61"/>
    <mergeCell ref="H159:J159"/>
    <mergeCell ref="F853:G853"/>
    <mergeCell ref="A545:N545"/>
    <mergeCell ref="H656:L656"/>
    <mergeCell ref="L792:M792"/>
    <mergeCell ref="H438:L438"/>
    <mergeCell ref="H448:L448"/>
    <mergeCell ref="A450:N450"/>
    <mergeCell ref="H442:L442"/>
    <mergeCell ref="E419:G419"/>
    <mergeCell ref="H420:J420"/>
    <mergeCell ref="H667:N667"/>
    <mergeCell ref="A947:B947"/>
    <mergeCell ref="M858:N858"/>
    <mergeCell ref="A871:N871"/>
    <mergeCell ref="A868:N868"/>
    <mergeCell ref="A537:E537"/>
    <mergeCell ref="C321:E321"/>
    <mergeCell ref="A967:E967"/>
    <mergeCell ref="H957:L957"/>
    <mergeCell ref="F851:G851"/>
    <mergeCell ref="H795:I795"/>
    <mergeCell ref="F811:G811"/>
    <mergeCell ref="M784:N784"/>
    <mergeCell ref="A900:N900"/>
    <mergeCell ref="A919:N919"/>
    <mergeCell ref="M785:N785"/>
    <mergeCell ref="A796:N796"/>
    <mergeCell ref="M383:N383"/>
    <mergeCell ref="J948:K948"/>
    <mergeCell ref="H862:L862"/>
    <mergeCell ref="A958:E958"/>
    <mergeCell ref="F842:G842"/>
    <mergeCell ref="H605:L605"/>
    <mergeCell ref="F945:G945"/>
    <mergeCell ref="F906:G906"/>
    <mergeCell ref="M916:N916"/>
    <mergeCell ref="H896:I896"/>
    <mergeCell ref="M786:N786"/>
    <mergeCell ref="L480:M480"/>
    <mergeCell ref="A402:N402"/>
    <mergeCell ref="H500:L500"/>
    <mergeCell ref="L845:M845"/>
    <mergeCell ref="H739:I739"/>
    <mergeCell ref="A687:B687"/>
    <mergeCell ref="M442:N442"/>
    <mergeCell ref="F646:G646"/>
    <mergeCell ref="M551:N551"/>
    <mergeCell ref="M709:N709"/>
    <mergeCell ref="M703:N703"/>
    <mergeCell ref="A969:E969"/>
    <mergeCell ref="E951:F951"/>
    <mergeCell ref="M962:N962"/>
    <mergeCell ref="J945:K945"/>
    <mergeCell ref="A957:E957"/>
    <mergeCell ref="A845:B845"/>
    <mergeCell ref="F789:G789"/>
    <mergeCell ref="M969:N969"/>
    <mergeCell ref="M966:N966"/>
    <mergeCell ref="F966:G966"/>
    <mergeCell ref="A160:D160"/>
    <mergeCell ref="A175:E175"/>
    <mergeCell ref="F396:G396"/>
    <mergeCell ref="A274:N274"/>
    <mergeCell ref="F225:G225"/>
    <mergeCell ref="A289:N289"/>
    <mergeCell ref="A227:E227"/>
    <mergeCell ref="K160:L160"/>
    <mergeCell ref="J168:K168"/>
    <mergeCell ref="F177:G177"/>
    <mergeCell ref="A313:N313"/>
    <mergeCell ref="A326:N326"/>
    <mergeCell ref="A268:N268"/>
    <mergeCell ref="A243:N243"/>
    <mergeCell ref="A180:E180"/>
    <mergeCell ref="A897:B897"/>
    <mergeCell ref="L687:M687"/>
    <mergeCell ref="M835:N835"/>
    <mergeCell ref="A840:N840"/>
    <mergeCell ref="K939:L939"/>
    <mergeCell ref="F807:G807"/>
    <mergeCell ref="A282:E282"/>
    <mergeCell ref="J841:K841"/>
    <mergeCell ref="H797:L797"/>
    <mergeCell ref="F751:G751"/>
    <mergeCell ref="H686:I686"/>
    <mergeCell ref="F487:G487"/>
    <mergeCell ref="F693:G693"/>
    <mergeCell ref="H490:L490"/>
    <mergeCell ref="L582:M582"/>
    <mergeCell ref="H604:L604"/>
    <mergeCell ref="F496:G496"/>
    <mergeCell ref="H581:I581"/>
    <mergeCell ref="A580:N580"/>
    <mergeCell ref="A707:E707"/>
    <mergeCell ref="A816:N816"/>
    <mergeCell ref="A705:N705"/>
    <mergeCell ref="F437:G437"/>
    <mergeCell ref="A692:N692"/>
    <mergeCell ref="I526:K526"/>
    <mergeCell ref="A697:E697"/>
    <mergeCell ref="M702:N702"/>
    <mergeCell ref="A791:B791"/>
    <mergeCell ref="H491:L491"/>
    <mergeCell ref="F548:G548"/>
    <mergeCell ref="E577:G577"/>
    <mergeCell ref="F501:G501"/>
    <mergeCell ref="A782:N782"/>
    <mergeCell ref="A771:G771"/>
    <mergeCell ref="M645:N645"/>
    <mergeCell ref="A612:N612"/>
    <mergeCell ref="A627:D627"/>
    <mergeCell ref="E691:F691"/>
    <mergeCell ref="A715:N715"/>
    <mergeCell ref="F127:G127"/>
    <mergeCell ref="M487:N487"/>
    <mergeCell ref="A603:E603"/>
    <mergeCell ref="A546:E546"/>
    <mergeCell ref="F438:G438"/>
    <mergeCell ref="H340:L340"/>
    <mergeCell ref="J426:K426"/>
    <mergeCell ref="F322:G322"/>
    <mergeCell ref="J738:K738"/>
    <mergeCell ref="H694:L694"/>
    <mergeCell ref="J219:K219"/>
    <mergeCell ref="A185:N185"/>
    <mergeCell ref="A319:N319"/>
    <mergeCell ref="F174:G174"/>
    <mergeCell ref="F168:G168"/>
    <mergeCell ref="H596:N596"/>
    <mergeCell ref="H287:L287"/>
    <mergeCell ref="K628:L628"/>
    <mergeCell ref="M486:N486"/>
    <mergeCell ref="M681:N681"/>
    <mergeCell ref="F641:G641"/>
    <mergeCell ref="A658:N658"/>
    <mergeCell ref="H489:L489"/>
    <mergeCell ref="A448:E448"/>
    <mergeCell ref="H435:L435"/>
    <mergeCell ref="H238:L238"/>
    <mergeCell ref="A136:E136"/>
    <mergeCell ref="A192:N192"/>
    <mergeCell ref="J737:K737"/>
    <mergeCell ref="A561:N561"/>
    <mergeCell ref="J634:K634"/>
    <mergeCell ref="K732:L732"/>
    <mergeCell ref="A7:N7"/>
    <mergeCell ref="F240:G240"/>
    <mergeCell ref="J375:K375"/>
    <mergeCell ref="A354:N354"/>
    <mergeCell ref="A291:E291"/>
    <mergeCell ref="H394:L394"/>
    <mergeCell ref="J325:K325"/>
    <mergeCell ref="A522:N522"/>
    <mergeCell ref="M577:N577"/>
    <mergeCell ref="H538:L538"/>
    <mergeCell ref="A341:N341"/>
    <mergeCell ref="H551:L551"/>
    <mergeCell ref="A500:E500"/>
    <mergeCell ref="A584:B584"/>
    <mergeCell ref="A704:E704"/>
    <mergeCell ref="A637:B637"/>
    <mergeCell ref="M394:N394"/>
    <mergeCell ref="M317:N317"/>
    <mergeCell ref="A131:E131"/>
    <mergeCell ref="H116:I116"/>
    <mergeCell ref="F600:G600"/>
    <mergeCell ref="M542:N542"/>
    <mergeCell ref="A574:N574"/>
    <mergeCell ref="H211:J211"/>
    <mergeCell ref="A34:N34"/>
    <mergeCell ref="F490:G490"/>
    <mergeCell ref="H639:I639"/>
    <mergeCell ref="F604:G604"/>
    <mergeCell ref="H647:L647"/>
    <mergeCell ref="L637:M637"/>
    <mergeCell ref="J167:K167"/>
    <mergeCell ref="A262:N262"/>
    <mergeCell ref="H979:N979"/>
    <mergeCell ref="M435:N435"/>
    <mergeCell ref="A251:G251"/>
    <mergeCell ref="H396:L396"/>
    <mergeCell ref="F747:G747"/>
    <mergeCell ref="H691:I691"/>
    <mergeCell ref="B951:C951"/>
    <mergeCell ref="A547:E547"/>
    <mergeCell ref="H902:L902"/>
    <mergeCell ref="E471:G471"/>
    <mergeCell ref="L740:M740"/>
    <mergeCell ref="L581:M581"/>
    <mergeCell ref="M643:N643"/>
    <mergeCell ref="M385:N385"/>
    <mergeCell ref="H901:L901"/>
    <mergeCell ref="A790:B790"/>
    <mergeCell ref="F962:G962"/>
    <mergeCell ref="M495:N495"/>
    <mergeCell ref="H799:L799"/>
    <mergeCell ref="A267:N267"/>
    <mergeCell ref="A455:N455"/>
    <mergeCell ref="H345:L345"/>
    <mergeCell ref="F277:G277"/>
    <mergeCell ref="M953:N953"/>
    <mergeCell ref="A459:G459"/>
    <mergeCell ref="M496:N496"/>
    <mergeCell ref="F273:G273"/>
    <mergeCell ref="A979:G979"/>
    <mergeCell ref="A767:N767"/>
    <mergeCell ref="A870:N870"/>
    <mergeCell ref="A484:N484"/>
    <mergeCell ref="F442:G442"/>
    <mergeCell ref="E4:G4"/>
    <mergeCell ref="M122:N122"/>
    <mergeCell ref="E731:G731"/>
    <mergeCell ref="M211:N211"/>
    <mergeCell ref="A249:N249"/>
    <mergeCell ref="E889:G889"/>
    <mergeCell ref="H951:I951"/>
    <mergeCell ref="A605:E605"/>
    <mergeCell ref="L271:M271"/>
    <mergeCell ref="H27:L27"/>
    <mergeCell ref="I266:K266"/>
    <mergeCell ref="H628:J628"/>
    <mergeCell ref="L115:M115"/>
    <mergeCell ref="A554:N554"/>
    <mergeCell ref="K835:L835"/>
    <mergeCell ref="H321:I321"/>
    <mergeCell ref="F435:G435"/>
    <mergeCell ref="A212:D212"/>
    <mergeCell ref="F28:G28"/>
    <mergeCell ref="A798:E798"/>
    <mergeCell ref="F905:G905"/>
    <mergeCell ref="A898:N898"/>
    <mergeCell ref="H903:L903"/>
    <mergeCell ref="H530:I530"/>
    <mergeCell ref="E679:G679"/>
    <mergeCell ref="H741:I741"/>
    <mergeCell ref="E266:G266"/>
    <mergeCell ref="F381:G381"/>
    <mergeCell ref="E6:G6"/>
    <mergeCell ref="A94:N94"/>
    <mergeCell ref="A417:N417"/>
    <mergeCell ref="H30:L30"/>
    <mergeCell ref="A72:N72"/>
    <mergeCell ref="F82:G82"/>
    <mergeCell ref="H269:I269"/>
    <mergeCell ref="F377:G377"/>
    <mergeCell ref="F79:G79"/>
    <mergeCell ref="F386:G386"/>
    <mergeCell ref="A85:E85"/>
    <mergeCell ref="M84:N84"/>
    <mergeCell ref="A79:E79"/>
    <mergeCell ref="H546:L546"/>
    <mergeCell ref="F582:G582"/>
    <mergeCell ref="A343:E343"/>
    <mergeCell ref="A458:N458"/>
    <mergeCell ref="A452:N452"/>
    <mergeCell ref="M31:N31"/>
    <mergeCell ref="A158:N158"/>
    <mergeCell ref="M229:N229"/>
    <mergeCell ref="A474:C474"/>
    <mergeCell ref="M387:N387"/>
    <mergeCell ref="A340:E340"/>
    <mergeCell ref="F137:G137"/>
    <mergeCell ref="H240:L240"/>
    <mergeCell ref="A213:C213"/>
    <mergeCell ref="J220:K220"/>
    <mergeCell ref="A451:N451"/>
    <mergeCell ref="A36:N36"/>
    <mergeCell ref="A241:E241"/>
    <mergeCell ref="H532:I532"/>
    <mergeCell ref="A425:B425"/>
    <mergeCell ref="A493:N493"/>
    <mergeCell ref="H107:J107"/>
    <mergeCell ref="A523:D523"/>
    <mergeCell ref="J894:K894"/>
    <mergeCell ref="A762:N762"/>
    <mergeCell ref="A817:N817"/>
    <mergeCell ref="A634:B634"/>
    <mergeCell ref="M756:N756"/>
    <mergeCell ref="A508:N508"/>
    <mergeCell ref="H850:L850"/>
    <mergeCell ref="F850:G850"/>
    <mergeCell ref="M798:N798"/>
    <mergeCell ref="M838:N838"/>
    <mergeCell ref="M754:N754"/>
    <mergeCell ref="H657:L657"/>
    <mergeCell ref="A635:B635"/>
    <mergeCell ref="A843:B843"/>
    <mergeCell ref="H749:L749"/>
    <mergeCell ref="M179:N179"/>
    <mergeCell ref="H376:I376"/>
    <mergeCell ref="A834:N834"/>
    <mergeCell ref="M811:N811"/>
    <mergeCell ref="A746:E746"/>
    <mergeCell ref="A752:E752"/>
    <mergeCell ref="H771:N771"/>
    <mergeCell ref="M392:N392"/>
    <mergeCell ref="M386:N386"/>
    <mergeCell ref="H292:L292"/>
    <mergeCell ref="M396:N396"/>
    <mergeCell ref="F741:G741"/>
    <mergeCell ref="A735:N735"/>
    <mergeCell ref="A287:E287"/>
    <mergeCell ref="L220:M220"/>
    <mergeCell ref="F481:G481"/>
    <mergeCell ref="A789:B789"/>
    <mergeCell ref="A885:N885"/>
    <mergeCell ref="M331:N331"/>
    <mergeCell ref="A797:E797"/>
    <mergeCell ref="F865:G865"/>
    <mergeCell ref="H330:L330"/>
    <mergeCell ref="F894:G894"/>
    <mergeCell ref="A949:B949"/>
    <mergeCell ref="A748:N748"/>
    <mergeCell ref="H945:I945"/>
    <mergeCell ref="A950:N950"/>
    <mergeCell ref="L948:M948"/>
    <mergeCell ref="J893:K893"/>
    <mergeCell ref="H887:J887"/>
    <mergeCell ref="J947:K947"/>
    <mergeCell ref="A846:N846"/>
    <mergeCell ref="L741:M741"/>
    <mergeCell ref="A652:E652"/>
    <mergeCell ref="F860:G860"/>
    <mergeCell ref="F896:G896"/>
    <mergeCell ref="H888:J888"/>
    <mergeCell ref="I889:K889"/>
    <mergeCell ref="F862:G862"/>
    <mergeCell ref="K888:L888"/>
    <mergeCell ref="F700:G700"/>
    <mergeCell ref="A497:N497"/>
    <mergeCell ref="H615:N615"/>
    <mergeCell ref="K795:L795"/>
    <mergeCell ref="H792:I792"/>
    <mergeCell ref="F911:G911"/>
    <mergeCell ref="M905:N905"/>
    <mergeCell ref="A915:E915"/>
    <mergeCell ref="A708:E708"/>
    <mergeCell ref="M964:N964"/>
    <mergeCell ref="F703:G703"/>
    <mergeCell ref="F964:G964"/>
    <mergeCell ref="I370:K370"/>
    <mergeCell ref="A650:E650"/>
    <mergeCell ref="A321:B321"/>
    <mergeCell ref="M543:N543"/>
    <mergeCell ref="A556:N556"/>
    <mergeCell ref="A749:E749"/>
    <mergeCell ref="E887:G887"/>
    <mergeCell ref="H760:L760"/>
    <mergeCell ref="F498:G498"/>
    <mergeCell ref="J584:K584"/>
    <mergeCell ref="A862:E862"/>
    <mergeCell ref="M593:N593"/>
    <mergeCell ref="M655:N655"/>
    <mergeCell ref="L945:M945"/>
    <mergeCell ref="H911:L911"/>
    <mergeCell ref="J481:K481"/>
    <mergeCell ref="E743:F743"/>
    <mergeCell ref="A445:N445"/>
    <mergeCell ref="A376:B376"/>
    <mergeCell ref="A640:N640"/>
    <mergeCell ref="F635:G635"/>
    <mergeCell ref="E422:G422"/>
    <mergeCell ref="H342:L342"/>
    <mergeCell ref="A365:N365"/>
    <mergeCell ref="F643:G643"/>
    <mergeCell ref="F489:G489"/>
    <mergeCell ref="M758:N758"/>
    <mergeCell ref="M598:N598"/>
    <mergeCell ref="A661:N661"/>
    <mergeCell ref="A874:N874"/>
    <mergeCell ref="M137:N137"/>
    <mergeCell ref="A231:E231"/>
    <mergeCell ref="A92:N92"/>
    <mergeCell ref="F71:G71"/>
    <mergeCell ref="E56:G56"/>
    <mergeCell ref="A631:N631"/>
    <mergeCell ref="A648:E648"/>
    <mergeCell ref="A856:E856"/>
    <mergeCell ref="A524:D524"/>
    <mergeCell ref="M706:N706"/>
    <mergeCell ref="H783:J783"/>
    <mergeCell ref="F843:G843"/>
    <mergeCell ref="A864:E864"/>
    <mergeCell ref="H860:L860"/>
    <mergeCell ref="H652:L652"/>
    <mergeCell ref="A765:N765"/>
    <mergeCell ref="A544:E544"/>
    <mergeCell ref="H593:L593"/>
    <mergeCell ref="H591:L591"/>
    <mergeCell ref="M865:N865"/>
    <mergeCell ref="A679:D679"/>
    <mergeCell ref="F69:G69"/>
    <mergeCell ref="A553:E553"/>
    <mergeCell ref="A184:E184"/>
    <mergeCell ref="M69:N69"/>
    <mergeCell ref="A196:N196"/>
    <mergeCell ref="A266:C266"/>
    <mergeCell ref="K471:L471"/>
    <mergeCell ref="M449:N449"/>
    <mergeCell ref="F439:G439"/>
    <mergeCell ref="H550:L550"/>
    <mergeCell ref="A27:E27"/>
    <mergeCell ref="H187:L187"/>
    <mergeCell ref="A406:N406"/>
    <mergeCell ref="F62:G62"/>
    <mergeCell ref="H26:L26"/>
    <mergeCell ref="M292:N292"/>
    <mergeCell ref="F126:G126"/>
    <mergeCell ref="A418:N418"/>
    <mergeCell ref="F22:G22"/>
    <mergeCell ref="M58:N58"/>
    <mergeCell ref="E67:F67"/>
    <mergeCell ref="M78:N78"/>
    <mergeCell ref="C322:E322"/>
    <mergeCell ref="F334:G334"/>
    <mergeCell ref="H395:L395"/>
    <mergeCell ref="F325:G325"/>
    <mergeCell ref="A366:N366"/>
    <mergeCell ref="A128:E128"/>
    <mergeCell ref="F287:G287"/>
    <mergeCell ref="M277:N277"/>
    <mergeCell ref="A281:E281"/>
    <mergeCell ref="M316:N316"/>
    <mergeCell ref="M23:N23"/>
    <mergeCell ref="H78:L78"/>
    <mergeCell ref="A37:N37"/>
    <mergeCell ref="F70:G70"/>
    <mergeCell ref="H165:I165"/>
    <mergeCell ref="L169:M169"/>
    <mergeCell ref="F226:G226"/>
    <mergeCell ref="F397:G397"/>
    <mergeCell ref="B67:C67"/>
    <mergeCell ref="H368:J368"/>
    <mergeCell ref="M26:N26"/>
    <mergeCell ref="A122:E122"/>
    <mergeCell ref="A229:E229"/>
    <mergeCell ref="H553:L553"/>
    <mergeCell ref="F336:G336"/>
    <mergeCell ref="A220:B220"/>
    <mergeCell ref="F238:G238"/>
    <mergeCell ref="M471:N471"/>
    <mergeCell ref="A323:B323"/>
    <mergeCell ref="A457:N457"/>
    <mergeCell ref="I369:K369"/>
    <mergeCell ref="M318:N318"/>
    <mergeCell ref="H431:I431"/>
    <mergeCell ref="F33:G33"/>
    <mergeCell ref="C428:E428"/>
    <mergeCell ref="F387:G387"/>
    <mergeCell ref="H449:L449"/>
    <mergeCell ref="H443:L443"/>
    <mergeCell ref="A423:N423"/>
    <mergeCell ref="A391:E391"/>
    <mergeCell ref="A338:E338"/>
    <mergeCell ref="H334:L334"/>
    <mergeCell ref="A336:E336"/>
    <mergeCell ref="A75:E75"/>
    <mergeCell ref="M473:N473"/>
    <mergeCell ref="A54:N54"/>
    <mergeCell ref="A90:N90"/>
    <mergeCell ref="H524:J524"/>
    <mergeCell ref="M420:N420"/>
    <mergeCell ref="J533:K533"/>
    <mergeCell ref="A533:B533"/>
    <mergeCell ref="H529:I529"/>
    <mergeCell ref="F446:G446"/>
    <mergeCell ref="L425:M425"/>
    <mergeCell ref="C585:E585"/>
    <mergeCell ref="C633:E633"/>
    <mergeCell ref="A532:B532"/>
    <mergeCell ref="F739:G739"/>
    <mergeCell ref="M438:N438"/>
    <mergeCell ref="J635:K635"/>
    <mergeCell ref="K535:L535"/>
    <mergeCell ref="A555:N555"/>
    <mergeCell ref="A549:N549"/>
    <mergeCell ref="H737:I737"/>
    <mergeCell ref="F426:G426"/>
    <mergeCell ref="F485:G485"/>
    <mergeCell ref="J479:K479"/>
    <mergeCell ref="A429:B429"/>
    <mergeCell ref="E523:G523"/>
    <mergeCell ref="E734:G734"/>
    <mergeCell ref="M525:N525"/>
    <mergeCell ref="A689:B689"/>
    <mergeCell ref="M627:N627"/>
    <mergeCell ref="H594:L594"/>
    <mergeCell ref="A700:E700"/>
    <mergeCell ref="F633:G633"/>
    <mergeCell ref="A559:N559"/>
    <mergeCell ref="A681:C681"/>
    <mergeCell ref="A643:E643"/>
    <mergeCell ref="K483:L483"/>
    <mergeCell ref="F552:G552"/>
    <mergeCell ref="C687:E687"/>
    <mergeCell ref="E525:G525"/>
    <mergeCell ref="H535:I535"/>
  </mergeCells>
  <pageMargins left="0.75" right="0.75" top="1" bottom="1" header="0.5" footer="0.5"/>
  <pageSetup orientation="portrait"/>
  <rowBreaks count="19" manualBreakCount="19">
    <brk id="44" max="16383" man="1"/>
    <brk id="96" max="16383" man="1"/>
    <brk id="148" max="16383" man="1"/>
    <brk id="200" max="16383" man="1"/>
    <brk id="252" max="16383" man="1"/>
    <brk id="304" max="16383" man="1"/>
    <brk id="356" max="16383" man="1"/>
    <brk id="408" max="16383" man="1"/>
    <brk id="460" max="16383" man="1"/>
    <brk id="512" max="16383" man="1"/>
    <brk id="564" max="16383" man="1"/>
    <brk id="616" max="16383" man="1"/>
    <brk id="668" max="16383" man="1"/>
    <brk id="720" max="16383" man="1"/>
    <brk id="772" max="16383" man="1"/>
    <brk id="824" max="16383" man="1"/>
    <brk id="876" max="16383" man="1"/>
    <brk id="928" max="16383" man="1"/>
    <brk id="98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A20A-6629-4DE2-948C-CF77DEB1B355}">
  <sheetPr>
    <tabColor rgb="FFFFFF00"/>
    <pageSetUpPr fitToPage="1"/>
  </sheetPr>
  <dimension ref="A1:AB1035"/>
  <sheetViews>
    <sheetView showGridLines="0" topLeftCell="A668" workbookViewId="0">
      <selection activeCell="A772" sqref="A772:N772"/>
    </sheetView>
  </sheetViews>
  <sheetFormatPr defaultRowHeight="12.75"/>
  <cols>
    <col min="1" max="1" width="13" style="1591" customWidth="1"/>
    <col min="2" max="14" width="9.42578125" style="1591" customWidth="1"/>
    <col min="15" max="16384" width="9.140625" style="1591"/>
  </cols>
  <sheetData>
    <row r="1" spans="1:14" ht="38.1" customHeight="1" thickBot="1">
      <c r="A1" s="1927" t="s">
        <v>993</v>
      </c>
      <c r="B1" s="1962"/>
      <c r="C1" s="1962"/>
      <c r="D1" s="1962"/>
      <c r="E1" s="1962"/>
      <c r="F1" s="1962"/>
      <c r="G1" s="1962"/>
      <c r="H1" s="1962"/>
      <c r="I1" s="1962"/>
      <c r="J1" s="1962"/>
      <c r="K1" s="1962"/>
      <c r="L1" s="1962"/>
      <c r="M1" s="1962"/>
      <c r="N1" s="1963"/>
    </row>
    <row r="2" spans="1:14" ht="15.95" customHeight="1">
      <c r="A2" s="1921" t="s">
        <v>1033</v>
      </c>
      <c r="B2" s="1948"/>
      <c r="C2" s="1948"/>
      <c r="D2" s="1948"/>
      <c r="E2" s="1948"/>
      <c r="F2" s="1948"/>
      <c r="G2" s="1948"/>
      <c r="H2" s="1948"/>
      <c r="I2" s="1948"/>
      <c r="J2" s="1948"/>
      <c r="K2" s="1948"/>
      <c r="L2" s="1948"/>
      <c r="M2" s="1948"/>
      <c r="N2" s="1948"/>
    </row>
    <row r="3" spans="1:14" ht="18" customHeight="1">
      <c r="A3" s="1906" t="s">
        <v>995</v>
      </c>
      <c r="B3" s="1947"/>
      <c r="C3" s="1947"/>
      <c r="D3" s="1945"/>
      <c r="E3" s="1906" t="s">
        <v>996</v>
      </c>
      <c r="F3" s="1947"/>
      <c r="G3" s="1945"/>
      <c r="H3" s="1906" t="s">
        <v>997</v>
      </c>
      <c r="I3" s="1947"/>
      <c r="J3" s="1945"/>
      <c r="K3" s="1906" t="s">
        <v>998</v>
      </c>
      <c r="L3" s="1945"/>
      <c r="M3" s="1906" t="s">
        <v>999</v>
      </c>
      <c r="N3" s="1945"/>
    </row>
    <row r="4" spans="1:14" ht="21.95" customHeight="1">
      <c r="A4" s="1923" t="str">
        <f>'2026 Matrix'!B20&amp;" "&amp;'2026 Matrix'!A20</f>
        <v>Sonia Lopez Medina</v>
      </c>
      <c r="B4" s="1947"/>
      <c r="C4" s="1947"/>
      <c r="D4" s="1945"/>
      <c r="E4" s="1923" t="str">
        <f>'2026 Matrix'!E20</f>
        <v>Suzanne</v>
      </c>
      <c r="F4" s="1947"/>
      <c r="G4" s="1945"/>
      <c r="H4" s="1922">
        <f>'2026 Matrix'!C20</f>
        <v>42876</v>
      </c>
      <c r="I4" s="1947"/>
      <c r="J4" s="1945"/>
      <c r="K4" s="1923" t="str">
        <f>'2026 Matrix'!D20</f>
        <v>F,S,S,M</v>
      </c>
      <c r="L4" s="1945"/>
      <c r="M4" s="1923" t="s">
        <v>1034</v>
      </c>
      <c r="N4" s="1945"/>
    </row>
    <row r="5" spans="1:14" ht="15.95" customHeight="1">
      <c r="A5" s="1911" t="s">
        <v>1000</v>
      </c>
      <c r="B5" s="1947"/>
      <c r="C5" s="1945"/>
      <c r="E5" s="1912" t="s">
        <v>1001</v>
      </c>
      <c r="F5" s="1947"/>
      <c r="G5" s="1945"/>
      <c r="I5" s="1915" t="s">
        <v>1002</v>
      </c>
      <c r="J5" s="1947"/>
      <c r="K5" s="1945"/>
      <c r="M5" s="1908" t="s">
        <v>1003</v>
      </c>
      <c r="N5" s="1945"/>
    </row>
    <row r="6" spans="1:14" ht="33.950000000000003" customHeight="1">
      <c r="A6" s="1925" t="str">
        <f>'2026 Matrix'!AI20&amp;" / 108"</f>
        <v>46 / 108</v>
      </c>
      <c r="B6" s="1947"/>
      <c r="C6" s="1945"/>
      <c r="E6" s="1907" t="str">
        <f>'2026 Matrix'!AJ20&amp;" / 27"</f>
        <v>14 / 27</v>
      </c>
      <c r="F6" s="1947"/>
      <c r="G6" s="1945"/>
      <c r="I6" s="1926">
        <f>'2026 Matrix'!AK20</f>
        <v>3</v>
      </c>
      <c r="J6" s="1947"/>
      <c r="K6" s="1945"/>
      <c r="M6" s="1916">
        <f>'2026 Matrix'!AL20</f>
        <v>49.27</v>
      </c>
      <c r="N6" s="1945"/>
    </row>
    <row r="7" spans="1:14" ht="14.1" customHeight="1">
      <c r="A7" s="1920" t="s">
        <v>1004</v>
      </c>
      <c r="B7" s="1948"/>
      <c r="C7" s="1948"/>
      <c r="D7" s="1948"/>
      <c r="E7" s="1948"/>
      <c r="F7" s="1948"/>
      <c r="G7" s="1948"/>
      <c r="H7" s="1948"/>
      <c r="I7" s="1948"/>
      <c r="J7" s="1948"/>
      <c r="K7" s="1948"/>
      <c r="L7" s="1948"/>
      <c r="M7" s="1948"/>
      <c r="N7" s="1948"/>
    </row>
    <row r="8" spans="1:14" ht="20.100000000000001" customHeight="1">
      <c r="A8" s="1930" t="s">
        <v>1005</v>
      </c>
      <c r="B8" s="1931"/>
      <c r="C8" s="1931"/>
      <c r="D8" s="1931"/>
      <c r="E8" s="1931"/>
      <c r="F8" s="1931"/>
      <c r="G8" s="1931"/>
      <c r="H8" s="1931"/>
      <c r="I8" s="1931"/>
      <c r="J8" s="1931"/>
      <c r="K8" s="1931"/>
      <c r="L8" s="1931"/>
      <c r="M8" s="1931"/>
      <c r="N8" s="1931"/>
    </row>
    <row r="9" spans="1:14" ht="18" customHeight="1">
      <c r="A9" s="1891" t="s">
        <v>1006</v>
      </c>
      <c r="B9" s="1887"/>
      <c r="C9" s="1891" t="s">
        <v>1007</v>
      </c>
      <c r="D9" s="1886"/>
      <c r="E9" s="1887"/>
      <c r="F9" s="1886" t="s">
        <v>1008</v>
      </c>
      <c r="G9" s="1887"/>
      <c r="H9" s="1886" t="s">
        <v>1009</v>
      </c>
      <c r="I9" s="1887"/>
      <c r="J9" s="1886" t="s">
        <v>1010</v>
      </c>
      <c r="K9" s="1887"/>
      <c r="L9" s="1886" t="s">
        <v>1011</v>
      </c>
      <c r="M9" s="1887"/>
      <c r="N9" s="1598" t="s">
        <v>1012</v>
      </c>
    </row>
    <row r="10" spans="1:14" ht="18.95" customHeight="1">
      <c r="A10" s="1892" t="s">
        <v>1013</v>
      </c>
      <c r="B10" s="1893"/>
      <c r="C10" s="1918">
        <v>127.9</v>
      </c>
      <c r="D10" s="1902"/>
      <c r="E10" s="1903"/>
      <c r="F10" s="1902">
        <v>2</v>
      </c>
      <c r="G10" s="1903"/>
      <c r="H10" s="1902">
        <v>15.5</v>
      </c>
      <c r="I10" s="1903"/>
      <c r="J10" s="1902">
        <v>37.299999999999997</v>
      </c>
      <c r="K10" s="1903"/>
      <c r="L10" s="1902">
        <v>41.55</v>
      </c>
      <c r="M10" s="1903"/>
      <c r="N10" s="1603">
        <v>0</v>
      </c>
    </row>
    <row r="11" spans="1:14" ht="18.95" customHeight="1">
      <c r="A11" s="1904" t="s">
        <v>1014</v>
      </c>
      <c r="B11" s="1905"/>
      <c r="C11" s="1888">
        <v>140.30000000000001</v>
      </c>
      <c r="D11" s="1889"/>
      <c r="E11" s="1890"/>
      <c r="F11" s="1894">
        <v>3</v>
      </c>
      <c r="G11" s="1895"/>
      <c r="H11" s="1894">
        <v>17.47</v>
      </c>
      <c r="I11" s="1895"/>
      <c r="J11" s="1894">
        <v>27.72</v>
      </c>
      <c r="K11" s="1895"/>
      <c r="L11" s="1894">
        <v>63.02</v>
      </c>
      <c r="M11" s="1895"/>
      <c r="N11" s="1605">
        <v>0</v>
      </c>
    </row>
    <row r="12" spans="1:14" ht="18.95" customHeight="1">
      <c r="A12" s="1892" t="s">
        <v>1015</v>
      </c>
      <c r="B12" s="1893"/>
      <c r="C12" s="1918">
        <v>123.8</v>
      </c>
      <c r="D12" s="1902"/>
      <c r="E12" s="1903"/>
      <c r="F12" s="1902">
        <v>4</v>
      </c>
      <c r="G12" s="1903"/>
      <c r="H12" s="1902">
        <v>29.67</v>
      </c>
      <c r="I12" s="1903"/>
      <c r="J12" s="1902">
        <v>46.62</v>
      </c>
      <c r="K12" s="1903"/>
      <c r="L12" s="1902">
        <v>63.64</v>
      </c>
      <c r="M12" s="1903"/>
      <c r="N12" s="1603">
        <v>2</v>
      </c>
    </row>
    <row r="13" spans="1:14" ht="18.95" customHeight="1">
      <c r="A13" s="1904" t="s">
        <v>1016</v>
      </c>
      <c r="B13" s="1905"/>
      <c r="C13" s="1888">
        <v>134.30000000000001</v>
      </c>
      <c r="D13" s="1889"/>
      <c r="E13" s="1890"/>
      <c r="F13" s="1894">
        <v>2</v>
      </c>
      <c r="G13" s="1895"/>
      <c r="H13" s="1894">
        <v>39.33</v>
      </c>
      <c r="I13" s="1895"/>
      <c r="J13" s="1894">
        <v>55.67</v>
      </c>
      <c r="K13" s="1895"/>
      <c r="L13" s="1894">
        <v>70.66</v>
      </c>
      <c r="M13" s="1895"/>
      <c r="N13" s="1605">
        <v>0</v>
      </c>
    </row>
    <row r="14" spans="1:14" ht="20.100000000000001" customHeight="1">
      <c r="A14" s="1930" t="s">
        <v>1017</v>
      </c>
      <c r="B14" s="1931"/>
      <c r="C14" s="1931"/>
      <c r="D14" s="1931"/>
      <c r="E14" s="1931"/>
      <c r="F14" s="1931"/>
      <c r="G14" s="1931"/>
      <c r="H14" s="1931"/>
      <c r="I14" s="1931"/>
      <c r="J14" s="1931"/>
      <c r="K14" s="1931"/>
      <c r="L14" s="1931"/>
      <c r="M14" s="1931"/>
      <c r="N14" s="1931"/>
    </row>
    <row r="15" spans="1:14" ht="14.1" customHeight="1">
      <c r="A15" s="1597">
        <v>0</v>
      </c>
      <c r="B15" s="1896" t="s">
        <v>842</v>
      </c>
      <c r="C15" s="1897"/>
      <c r="D15" s="1596">
        <v>1</v>
      </c>
      <c r="E15" s="1896" t="s">
        <v>1018</v>
      </c>
      <c r="F15" s="1897"/>
      <c r="G15" s="1595">
        <v>2</v>
      </c>
      <c r="H15" s="1896" t="s">
        <v>1019</v>
      </c>
      <c r="I15" s="1897"/>
      <c r="J15" s="1594">
        <v>3</v>
      </c>
      <c r="K15" s="1896" t="s">
        <v>1020</v>
      </c>
      <c r="L15" s="1897"/>
      <c r="M15" s="1593">
        <v>4</v>
      </c>
      <c r="N15" s="1592" t="s">
        <v>1021</v>
      </c>
    </row>
    <row r="16" spans="1:14" ht="15.95" customHeight="1">
      <c r="A16" s="1949" t="s">
        <v>1022</v>
      </c>
      <c r="B16" s="1948"/>
      <c r="C16" s="1948"/>
      <c r="D16" s="1948"/>
      <c r="E16" s="1948"/>
      <c r="F16" s="1948"/>
      <c r="G16" s="1948"/>
      <c r="H16" s="1948"/>
      <c r="I16" s="1948"/>
      <c r="J16" s="1948"/>
      <c r="K16" s="1948"/>
      <c r="L16" s="1948"/>
      <c r="M16" s="1948"/>
      <c r="N16" s="1948"/>
    </row>
    <row r="17" spans="1:14" ht="17.100000000000001" customHeight="1">
      <c r="A17" s="1946" t="s">
        <v>1023</v>
      </c>
      <c r="B17" s="1947"/>
      <c r="C17" s="1947"/>
      <c r="D17" s="1947"/>
      <c r="E17" s="1945"/>
      <c r="F17" s="1919">
        <f>'2026 Matrix'!L20</f>
        <v>4</v>
      </c>
      <c r="G17" s="1945"/>
      <c r="H17" s="1946" t="s">
        <v>1024</v>
      </c>
      <c r="I17" s="1947"/>
      <c r="J17" s="1947"/>
      <c r="K17" s="1947"/>
      <c r="L17" s="1945"/>
      <c r="M17" s="1917">
        <f>'2026 Matrix'!P20</f>
        <v>2</v>
      </c>
      <c r="N17" s="1945"/>
    </row>
    <row r="18" spans="1:14" ht="17.100000000000001" customHeight="1">
      <c r="A18" s="1946" t="s">
        <v>856</v>
      </c>
      <c r="B18" s="1947"/>
      <c r="C18" s="1947"/>
      <c r="D18" s="1947"/>
      <c r="E18" s="1945"/>
      <c r="F18" s="1919">
        <f>'2026 Matrix'!K20</f>
        <v>4</v>
      </c>
      <c r="G18" s="1945"/>
      <c r="H18" s="1946" t="s">
        <v>205</v>
      </c>
      <c r="I18" s="1947"/>
      <c r="J18" s="1947"/>
      <c r="K18" s="1947"/>
      <c r="L18" s="1945"/>
      <c r="M18" s="1917">
        <f>'2026 Matrix'!M20</f>
        <v>2</v>
      </c>
      <c r="N18" s="1945"/>
    </row>
    <row r="19" spans="1:14" ht="17.100000000000001" customHeight="1">
      <c r="A19" s="1946" t="s">
        <v>862</v>
      </c>
      <c r="B19" s="1947"/>
      <c r="C19" s="1947"/>
      <c r="D19" s="1947"/>
      <c r="E19" s="1945"/>
      <c r="F19" s="1884">
        <f>'2026 Matrix'!Q20</f>
        <v>0</v>
      </c>
      <c r="G19" s="1945"/>
      <c r="H19" s="1946" t="s">
        <v>864</v>
      </c>
      <c r="I19" s="1947"/>
      <c r="J19" s="1947"/>
      <c r="K19" s="1947"/>
      <c r="L19" s="1945"/>
      <c r="M19" s="1884">
        <f>'2026 Matrix'!T20</f>
        <v>0</v>
      </c>
      <c r="N19" s="1945"/>
    </row>
    <row r="20" spans="1:14" ht="15.95" customHeight="1">
      <c r="A20" s="1949" t="s">
        <v>1025</v>
      </c>
      <c r="B20" s="1948"/>
      <c r="C20" s="1948"/>
      <c r="D20" s="1948"/>
      <c r="E20" s="1948"/>
      <c r="F20" s="1948"/>
      <c r="G20" s="1948"/>
      <c r="H20" s="1948"/>
      <c r="I20" s="1948"/>
      <c r="J20" s="1948"/>
      <c r="K20" s="1948"/>
      <c r="L20" s="1948"/>
      <c r="M20" s="1948"/>
      <c r="N20" s="1948"/>
    </row>
    <row r="21" spans="1:14" ht="17.100000000000001" customHeight="1">
      <c r="A21" s="1946" t="s">
        <v>855</v>
      </c>
      <c r="B21" s="1947"/>
      <c r="C21" s="1947"/>
      <c r="D21" s="1947"/>
      <c r="E21" s="1945"/>
      <c r="F21" s="1884">
        <f>'2026 Matrix'!H20</f>
        <v>0</v>
      </c>
      <c r="G21" s="1945"/>
      <c r="H21" s="1946" t="s">
        <v>331</v>
      </c>
      <c r="I21" s="1947"/>
      <c r="J21" s="1947"/>
      <c r="K21" s="1947"/>
      <c r="L21" s="1945"/>
      <c r="M21" s="1884">
        <f>'2026 Matrix'!J20</f>
        <v>0</v>
      </c>
      <c r="N21" s="1945"/>
    </row>
    <row r="22" spans="1:14" ht="17.100000000000001" customHeight="1">
      <c r="A22" s="1946" t="s">
        <v>859</v>
      </c>
      <c r="B22" s="1947"/>
      <c r="C22" s="1947"/>
      <c r="D22" s="1947"/>
      <c r="E22" s="1945"/>
      <c r="F22" s="1919">
        <f>'2026 Matrix'!N20</f>
        <v>4</v>
      </c>
      <c r="G22" s="1945"/>
      <c r="H22" s="1946" t="s">
        <v>343</v>
      </c>
      <c r="I22" s="1947"/>
      <c r="J22" s="1947"/>
      <c r="K22" s="1947"/>
      <c r="L22" s="1945"/>
      <c r="M22" s="1919">
        <f>'2026 Matrix'!AB20</f>
        <v>4</v>
      </c>
      <c r="N22" s="1945"/>
    </row>
    <row r="23" spans="1:14" ht="17.100000000000001" customHeight="1">
      <c r="A23" s="1946" t="s">
        <v>326</v>
      </c>
      <c r="B23" s="1947"/>
      <c r="C23" s="1947"/>
      <c r="D23" s="1947"/>
      <c r="E23" s="1945"/>
      <c r="F23" s="1884">
        <f>'2026 Matrix'!I20</f>
        <v>0</v>
      </c>
      <c r="G23" s="1945"/>
      <c r="H23" s="1946" t="s">
        <v>860</v>
      </c>
      <c r="I23" s="1947"/>
      <c r="J23" s="1947"/>
      <c r="K23" s="1947"/>
      <c r="L23" s="1945"/>
      <c r="M23" s="1917">
        <f>'2026 Matrix'!O20</f>
        <v>2</v>
      </c>
      <c r="N23" s="1945"/>
    </row>
    <row r="24" spans="1:14" ht="17.100000000000001" customHeight="1">
      <c r="A24" s="1946" t="s">
        <v>355</v>
      </c>
      <c r="B24" s="1947"/>
      <c r="C24" s="1947"/>
      <c r="D24" s="1947"/>
      <c r="E24" s="1945"/>
      <c r="F24" s="1884">
        <f>'2026 Matrix'!R20</f>
        <v>0</v>
      </c>
      <c r="G24" s="1945"/>
      <c r="H24" s="1954"/>
      <c r="I24" s="1948"/>
      <c r="J24" s="1948"/>
      <c r="K24" s="1948"/>
      <c r="L24" s="1948"/>
      <c r="M24" s="1948"/>
      <c r="N24" s="1948"/>
    </row>
    <row r="25" spans="1:14" ht="15.95" customHeight="1">
      <c r="A25" s="1949" t="s">
        <v>1026</v>
      </c>
      <c r="B25" s="1948"/>
      <c r="C25" s="1948"/>
      <c r="D25" s="1948"/>
      <c r="E25" s="1948"/>
      <c r="F25" s="1948"/>
      <c r="G25" s="1948"/>
      <c r="H25" s="1948"/>
      <c r="I25" s="1948"/>
      <c r="J25" s="1948"/>
      <c r="K25" s="1948"/>
      <c r="L25" s="1948"/>
      <c r="M25" s="1948"/>
      <c r="N25" s="1948"/>
    </row>
    <row r="26" spans="1:14" ht="17.100000000000001" customHeight="1">
      <c r="A26" s="1946" t="s">
        <v>869</v>
      </c>
      <c r="B26" s="1947"/>
      <c r="C26" s="1947"/>
      <c r="D26" s="1947"/>
      <c r="E26" s="1945"/>
      <c r="F26" s="1913">
        <f>'2026 Matrix'!Z20</f>
        <v>3</v>
      </c>
      <c r="G26" s="1945"/>
      <c r="H26" s="1946" t="s">
        <v>863</v>
      </c>
      <c r="I26" s="1947"/>
      <c r="J26" s="1947"/>
      <c r="K26" s="1947"/>
      <c r="L26" s="1945"/>
      <c r="M26" s="1884">
        <f>'2026 Matrix'!S20</f>
        <v>0</v>
      </c>
      <c r="N26" s="1945"/>
    </row>
    <row r="27" spans="1:14" ht="17.100000000000001" customHeight="1">
      <c r="A27" s="1946" t="s">
        <v>865</v>
      </c>
      <c r="B27" s="1947"/>
      <c r="C27" s="1947"/>
      <c r="D27" s="1947"/>
      <c r="E27" s="1945"/>
      <c r="F27" s="1913">
        <f>'2026 Matrix'!U20</f>
        <v>4</v>
      </c>
      <c r="G27" s="1945"/>
      <c r="H27" s="1946" t="s">
        <v>870</v>
      </c>
      <c r="I27" s="1947"/>
      <c r="J27" s="1947"/>
      <c r="K27" s="1947"/>
      <c r="L27" s="1945"/>
      <c r="M27" s="1884">
        <f>'2026 Matrix'!AA20</f>
        <v>1</v>
      </c>
      <c r="N27" s="1945"/>
    </row>
    <row r="28" spans="1:14" ht="17.100000000000001" customHeight="1">
      <c r="A28" s="1946" t="s">
        <v>867</v>
      </c>
      <c r="B28" s="1947"/>
      <c r="C28" s="1947"/>
      <c r="D28" s="1947"/>
      <c r="E28" s="1945"/>
      <c r="F28" s="1919">
        <f>'2026 Matrix'!X20</f>
        <v>4</v>
      </c>
      <c r="G28" s="1945"/>
      <c r="H28" s="1946" t="s">
        <v>868</v>
      </c>
      <c r="I28" s="1947"/>
      <c r="J28" s="1947"/>
      <c r="K28" s="1947"/>
      <c r="L28" s="1945"/>
      <c r="M28" s="1919">
        <f>'2026 Matrix'!Y20</f>
        <v>4</v>
      </c>
      <c r="N28" s="1945"/>
    </row>
    <row r="29" spans="1:14" ht="15.95" customHeight="1">
      <c r="A29" s="1949" t="s">
        <v>1027</v>
      </c>
      <c r="B29" s="1948"/>
      <c r="C29" s="1948"/>
      <c r="D29" s="1948"/>
      <c r="E29" s="1948"/>
      <c r="F29" s="1948"/>
      <c r="G29" s="1948"/>
      <c r="H29" s="1948"/>
      <c r="I29" s="1948"/>
      <c r="J29" s="1948"/>
      <c r="K29" s="1948"/>
      <c r="L29" s="1948"/>
      <c r="M29" s="1948"/>
      <c r="N29" s="1948"/>
    </row>
    <row r="30" spans="1:14" ht="17.100000000000001" customHeight="1">
      <c r="A30" s="1946" t="s">
        <v>872</v>
      </c>
      <c r="B30" s="1947"/>
      <c r="C30" s="1947"/>
      <c r="D30" s="1947"/>
      <c r="E30" s="1945"/>
      <c r="F30" s="1884">
        <f>'2026 Matrix'!AD20</f>
        <v>0</v>
      </c>
      <c r="G30" s="1945"/>
      <c r="H30" s="1946" t="s">
        <v>874</v>
      </c>
      <c r="I30" s="1947"/>
      <c r="J30" s="1947"/>
      <c r="K30" s="1947"/>
      <c r="L30" s="1945"/>
      <c r="M30" s="1884">
        <f>'2026 Matrix'!AF20</f>
        <v>0</v>
      </c>
      <c r="N30" s="1945"/>
    </row>
    <row r="31" spans="1:14" ht="17.100000000000001" customHeight="1">
      <c r="A31" s="1946" t="s">
        <v>873</v>
      </c>
      <c r="B31" s="1947"/>
      <c r="C31" s="1947"/>
      <c r="D31" s="1947"/>
      <c r="E31" s="1945"/>
      <c r="F31" s="1884">
        <f>'2026 Matrix'!AE20</f>
        <v>0</v>
      </c>
      <c r="G31" s="1945"/>
      <c r="H31" s="1946" t="s">
        <v>358</v>
      </c>
      <c r="I31" s="1947"/>
      <c r="J31" s="1947"/>
      <c r="K31" s="1947"/>
      <c r="L31" s="1945"/>
      <c r="M31" s="1884">
        <f>'2026 Matrix'!AH20</f>
        <v>0</v>
      </c>
      <c r="N31" s="1945"/>
    </row>
    <row r="32" spans="1:14" ht="17.100000000000001" customHeight="1">
      <c r="A32" s="1946" t="s">
        <v>203</v>
      </c>
      <c r="B32" s="1947"/>
      <c r="C32" s="1947"/>
      <c r="D32" s="1947"/>
      <c r="E32" s="1945"/>
      <c r="F32" s="1884">
        <f>'2026 Matrix'!W20</f>
        <v>0</v>
      </c>
      <c r="G32" s="1945"/>
      <c r="H32" s="1946" t="s">
        <v>871</v>
      </c>
      <c r="I32" s="1947"/>
      <c r="J32" s="1947"/>
      <c r="K32" s="1947"/>
      <c r="L32" s="1945"/>
      <c r="M32" s="1917">
        <f>'2026 Matrix'!AC20</f>
        <v>2</v>
      </c>
      <c r="N32" s="1945"/>
    </row>
    <row r="33" spans="1:14" ht="17.100000000000001" customHeight="1">
      <c r="A33" s="1946" t="s">
        <v>875</v>
      </c>
      <c r="B33" s="1947"/>
      <c r="C33" s="1947"/>
      <c r="D33" s="1947"/>
      <c r="E33" s="1945"/>
      <c r="F33" s="1917">
        <f>'2026 Matrix'!AG20</f>
        <v>2</v>
      </c>
      <c r="G33" s="1945"/>
      <c r="H33" s="1946" t="s">
        <v>866</v>
      </c>
      <c r="I33" s="1947"/>
      <c r="J33" s="1947"/>
      <c r="K33" s="1947"/>
      <c r="L33" s="1945"/>
      <c r="M33" s="1919">
        <f>'2026 Matrix'!V20</f>
        <v>4</v>
      </c>
      <c r="N33" s="1945"/>
    </row>
    <row r="34" spans="1:14" ht="20.100000000000001" customHeight="1">
      <c r="A34" s="1930" t="s">
        <v>1028</v>
      </c>
      <c r="B34" s="1948"/>
      <c r="C34" s="1948"/>
      <c r="D34" s="1948"/>
      <c r="E34" s="1948"/>
      <c r="F34" s="1948"/>
      <c r="G34" s="1948"/>
      <c r="H34" s="1948"/>
      <c r="I34" s="1948"/>
      <c r="J34" s="1948"/>
      <c r="K34" s="1948"/>
      <c r="L34" s="1948"/>
      <c r="M34" s="1948"/>
      <c r="N34" s="1948"/>
    </row>
    <row r="35" spans="1:14" ht="15.95" customHeight="1">
      <c r="A35" s="1898" t="s">
        <v>1029</v>
      </c>
      <c r="B35" s="1947"/>
      <c r="C35" s="1947"/>
      <c r="D35" s="1947"/>
      <c r="E35" s="1947"/>
      <c r="F35" s="1947"/>
      <c r="G35" s="1947"/>
      <c r="H35" s="1947"/>
      <c r="I35" s="1947"/>
      <c r="J35" s="1947"/>
      <c r="K35" s="1947"/>
      <c r="L35" s="1947"/>
      <c r="M35" s="1947"/>
      <c r="N35" s="1945"/>
    </row>
    <row r="36" spans="1:14" ht="35.25" customHeight="1">
      <c r="A36" s="1951" t="s">
        <v>1035</v>
      </c>
      <c r="B36" s="1947"/>
      <c r="C36" s="1947"/>
      <c r="D36" s="1947"/>
      <c r="E36" s="1947"/>
      <c r="F36" s="1947"/>
      <c r="G36" s="1947"/>
      <c r="H36" s="1947"/>
      <c r="I36" s="1947"/>
      <c r="J36" s="1947"/>
      <c r="K36" s="1947"/>
      <c r="L36" s="1947"/>
      <c r="M36" s="1947"/>
      <c r="N36" s="1945"/>
    </row>
    <row r="37" spans="1:14" ht="36.75" customHeight="1">
      <c r="A37" s="1957" t="s">
        <v>1036</v>
      </c>
      <c r="B37" s="1955"/>
      <c r="C37" s="1955"/>
      <c r="D37" s="1955"/>
      <c r="E37" s="1955"/>
      <c r="F37" s="1955"/>
      <c r="G37" s="1955"/>
      <c r="H37" s="1955"/>
      <c r="I37" s="1955"/>
      <c r="J37" s="1955"/>
      <c r="K37" s="1955"/>
      <c r="L37" s="1955"/>
      <c r="M37" s="1955"/>
      <c r="N37" s="1956"/>
    </row>
    <row r="38" spans="1:14" ht="15.95" customHeight="1">
      <c r="A38" s="1968" t="s">
        <v>1030</v>
      </c>
      <c r="B38" s="1947"/>
      <c r="C38" s="1947"/>
      <c r="D38" s="1947"/>
      <c r="E38" s="1947"/>
      <c r="F38" s="1947"/>
      <c r="G38" s="1947"/>
      <c r="H38" s="1947"/>
      <c r="I38" s="1947"/>
      <c r="J38" s="1947"/>
      <c r="K38" s="1947"/>
      <c r="L38" s="1947"/>
      <c r="M38" s="1947"/>
      <c r="N38" s="1945"/>
    </row>
    <row r="39" spans="1:14" ht="36" customHeight="1">
      <c r="A39" s="1951" t="s">
        <v>1037</v>
      </c>
      <c r="B39" s="1952"/>
      <c r="C39" s="1952"/>
      <c r="D39" s="1952"/>
      <c r="E39" s="1952"/>
      <c r="F39" s="1952"/>
      <c r="G39" s="1952"/>
      <c r="H39" s="1952"/>
      <c r="I39" s="1952"/>
      <c r="J39" s="1952"/>
      <c r="K39" s="1952"/>
      <c r="L39" s="1952"/>
      <c r="M39" s="1952"/>
      <c r="N39" s="1953"/>
    </row>
    <row r="40" spans="1:14" ht="40.5" customHeight="1">
      <c r="A40" s="1951" t="s">
        <v>1038</v>
      </c>
      <c r="B40" s="1952"/>
      <c r="C40" s="1952"/>
      <c r="D40" s="1952"/>
      <c r="E40" s="1952"/>
      <c r="F40" s="1952"/>
      <c r="G40" s="1952"/>
      <c r="H40" s="1952"/>
      <c r="I40" s="1952"/>
      <c r="J40" s="1952"/>
      <c r="K40" s="1952"/>
      <c r="L40" s="1952"/>
      <c r="M40" s="1952"/>
      <c r="N40" s="1953"/>
    </row>
    <row r="41" spans="1:14" ht="21.95" customHeight="1">
      <c r="A41" s="1950"/>
      <c r="B41" s="1947"/>
      <c r="C41" s="1947"/>
      <c r="D41" s="1947"/>
      <c r="E41" s="1947"/>
      <c r="F41" s="1947"/>
      <c r="G41" s="1947"/>
      <c r="H41" s="1947"/>
      <c r="I41" s="1947"/>
      <c r="J41" s="1947"/>
      <c r="K41" s="1947"/>
      <c r="L41" s="1947"/>
      <c r="M41" s="1947"/>
      <c r="N41" s="1945"/>
    </row>
    <row r="42" spans="1:14" ht="21.95" customHeight="1">
      <c r="A42" s="1959" t="s">
        <v>1031</v>
      </c>
      <c r="B42" s="1948"/>
      <c r="C42" s="1948"/>
      <c r="D42" s="1948"/>
      <c r="E42" s="1948"/>
      <c r="F42" s="1948"/>
      <c r="G42" s="1948"/>
      <c r="H42" s="1959" t="s">
        <v>1032</v>
      </c>
      <c r="I42" s="1948"/>
      <c r="J42" s="1948"/>
      <c r="K42" s="1948"/>
      <c r="L42" s="1948"/>
      <c r="M42" s="1948"/>
      <c r="N42" s="1948"/>
    </row>
    <row r="52" spans="1:14" ht="38.1" customHeight="1" thickBot="1">
      <c r="A52" s="1927" t="s">
        <v>993</v>
      </c>
      <c r="B52" s="1962"/>
      <c r="C52" s="1962"/>
      <c r="D52" s="1962"/>
      <c r="E52" s="1962"/>
      <c r="F52" s="1962"/>
      <c r="G52" s="1962"/>
      <c r="H52" s="1962"/>
      <c r="I52" s="1962"/>
      <c r="J52" s="1962"/>
      <c r="K52" s="1962"/>
      <c r="L52" s="1962"/>
      <c r="M52" s="1962"/>
      <c r="N52" s="1963"/>
    </row>
    <row r="53" spans="1:14" ht="15.95" customHeight="1">
      <c r="A53" s="1921" t="s">
        <v>1033</v>
      </c>
      <c r="B53" s="1948"/>
      <c r="C53" s="1948"/>
      <c r="D53" s="1948"/>
      <c r="E53" s="1948"/>
      <c r="F53" s="1948"/>
      <c r="G53" s="1948"/>
      <c r="H53" s="1948"/>
      <c r="I53" s="1948"/>
      <c r="J53" s="1948"/>
      <c r="K53" s="1948"/>
      <c r="L53" s="1948"/>
      <c r="M53" s="1948"/>
      <c r="N53" s="1948"/>
    </row>
    <row r="54" spans="1:14" ht="18" customHeight="1">
      <c r="A54" s="1906" t="s">
        <v>995</v>
      </c>
      <c r="B54" s="1947"/>
      <c r="C54" s="1947"/>
      <c r="D54" s="1945"/>
      <c r="E54" s="1906" t="s">
        <v>996</v>
      </c>
      <c r="F54" s="1947"/>
      <c r="G54" s="1945"/>
      <c r="H54" s="1906" t="s">
        <v>997</v>
      </c>
      <c r="I54" s="1947"/>
      <c r="J54" s="1945"/>
      <c r="K54" s="1906" t="s">
        <v>998</v>
      </c>
      <c r="L54" s="1945"/>
      <c r="M54" s="1906" t="s">
        <v>999</v>
      </c>
      <c r="N54" s="1945"/>
    </row>
    <row r="55" spans="1:14" ht="21.95" customHeight="1">
      <c r="A55" s="1923" t="str">
        <f>'2026 Matrix'!B66&amp;" "&amp;'2026 Matrix'!A66</f>
        <v>Liacne Rodriguez</v>
      </c>
      <c r="B55" s="1955"/>
      <c r="C55" s="1955"/>
      <c r="D55" s="1956"/>
      <c r="E55" s="1923" t="str">
        <f>'2026 Matrix'!E20</f>
        <v>Suzanne</v>
      </c>
      <c r="F55" s="1947"/>
      <c r="G55" s="1945"/>
      <c r="H55" s="1922">
        <f>'2026 Matrix'!C66</f>
        <v>45856</v>
      </c>
      <c r="I55" s="1947"/>
      <c r="J55" s="1945"/>
      <c r="K55" s="1923" t="str">
        <f>'2026 Matrix'!D66</f>
        <v>F,S,S</v>
      </c>
      <c r="L55" s="1945"/>
      <c r="M55" s="1923" t="s">
        <v>1034</v>
      </c>
      <c r="N55" s="1945"/>
    </row>
    <row r="56" spans="1:14" ht="15.95" customHeight="1">
      <c r="A56" s="1911" t="s">
        <v>1000</v>
      </c>
      <c r="B56" s="1947"/>
      <c r="C56" s="1945"/>
      <c r="E56" s="1912" t="s">
        <v>1001</v>
      </c>
      <c r="F56" s="1947"/>
      <c r="G56" s="1945"/>
      <c r="I56" s="1915" t="s">
        <v>1002</v>
      </c>
      <c r="J56" s="1947"/>
      <c r="K56" s="1945"/>
      <c r="M56" s="1908" t="s">
        <v>1003</v>
      </c>
      <c r="N56" s="1945"/>
    </row>
    <row r="57" spans="1:14" ht="33.950000000000003" customHeight="1">
      <c r="A57" s="1925" t="str">
        <f>'2026 Matrix'!AI66&amp;" / 108"</f>
        <v>24 / 108</v>
      </c>
      <c r="B57" s="1947"/>
      <c r="C57" s="1945"/>
      <c r="E57" s="1907" t="str">
        <f>'2026 Matrix'!AJ66&amp;" / 27"</f>
        <v>9 / 27</v>
      </c>
      <c r="F57" s="1947"/>
      <c r="G57" s="1945"/>
      <c r="I57" s="1926">
        <f>'2026 Matrix'!AK66</f>
        <v>0</v>
      </c>
      <c r="J57" s="1947"/>
      <c r="K57" s="1945"/>
      <c r="M57" s="1916">
        <f>'2026 Matrix'!AL20</f>
        <v>49.27</v>
      </c>
      <c r="N57" s="1945"/>
    </row>
    <row r="58" spans="1:14" ht="14.1" customHeight="1">
      <c r="A58" s="1920" t="s">
        <v>1004</v>
      </c>
      <c r="B58" s="1948"/>
      <c r="C58" s="1948"/>
      <c r="D58" s="1948"/>
      <c r="E58" s="1948"/>
      <c r="F58" s="1948"/>
      <c r="G58" s="1948"/>
      <c r="H58" s="1948"/>
      <c r="I58" s="1948"/>
      <c r="J58" s="1948"/>
      <c r="K58" s="1948"/>
      <c r="L58" s="1948"/>
      <c r="M58" s="1948"/>
      <c r="N58" s="1948"/>
    </row>
    <row r="59" spans="1:14" ht="20.100000000000001" customHeight="1">
      <c r="A59" s="1930" t="s">
        <v>1005</v>
      </c>
      <c r="B59" s="1931"/>
      <c r="C59" s="1931"/>
      <c r="D59" s="1931"/>
      <c r="E59" s="1931"/>
      <c r="F59" s="1931"/>
      <c r="G59" s="1931"/>
      <c r="H59" s="1931"/>
      <c r="I59" s="1931"/>
      <c r="J59" s="1931"/>
      <c r="K59" s="1931"/>
      <c r="L59" s="1931"/>
      <c r="M59" s="1931"/>
      <c r="N59" s="1931"/>
    </row>
    <row r="60" spans="1:14" ht="18" customHeight="1">
      <c r="A60" s="1891" t="s">
        <v>1006</v>
      </c>
      <c r="B60" s="1887"/>
      <c r="C60" s="1891" t="s">
        <v>1007</v>
      </c>
      <c r="D60" s="1886"/>
      <c r="E60" s="1887"/>
      <c r="F60" s="1886" t="s">
        <v>1008</v>
      </c>
      <c r="G60" s="1887"/>
      <c r="H60" s="1886" t="s">
        <v>1009</v>
      </c>
      <c r="I60" s="1887"/>
      <c r="J60" s="1886" t="s">
        <v>1010</v>
      </c>
      <c r="K60" s="1887"/>
      <c r="L60" s="1886" t="s">
        <v>1011</v>
      </c>
      <c r="M60" s="1887"/>
      <c r="N60" s="1598" t="s">
        <v>1012</v>
      </c>
    </row>
    <row r="61" spans="1:14" ht="18.95" customHeight="1">
      <c r="A61" s="1892" t="s">
        <v>1013</v>
      </c>
      <c r="B61" s="1893"/>
      <c r="C61" s="1918">
        <v>122.9</v>
      </c>
      <c r="D61" s="1902"/>
      <c r="E61" s="1903"/>
      <c r="F61" s="1902">
        <v>2</v>
      </c>
      <c r="G61" s="1903"/>
      <c r="H61" s="1902">
        <v>7.55</v>
      </c>
      <c r="I61" s="1903"/>
      <c r="J61" s="1902">
        <v>20.03</v>
      </c>
      <c r="K61" s="1903"/>
      <c r="L61" s="1902">
        <v>37.69</v>
      </c>
      <c r="M61" s="1903"/>
      <c r="N61" s="1603">
        <v>0</v>
      </c>
    </row>
    <row r="62" spans="1:14" ht="18.95" customHeight="1">
      <c r="A62" s="1904" t="s">
        <v>1014</v>
      </c>
      <c r="B62" s="1905"/>
      <c r="C62" s="1888">
        <v>91</v>
      </c>
      <c r="D62" s="1889"/>
      <c r="E62" s="1890"/>
      <c r="F62" s="1894">
        <v>2</v>
      </c>
      <c r="G62" s="1895"/>
      <c r="H62" s="1894">
        <v>14.53</v>
      </c>
      <c r="I62" s="1895"/>
      <c r="J62" s="1894">
        <v>29.67</v>
      </c>
      <c r="K62" s="1895"/>
      <c r="L62" s="1894">
        <v>48.99</v>
      </c>
      <c r="M62" s="1895"/>
      <c r="N62" s="1605">
        <v>0</v>
      </c>
    </row>
    <row r="63" spans="1:14" ht="18.95" customHeight="1">
      <c r="A63" s="1892" t="s">
        <v>1015</v>
      </c>
      <c r="B63" s="1893"/>
      <c r="C63" s="1918">
        <v>126.2</v>
      </c>
      <c r="D63" s="1902"/>
      <c r="E63" s="1903"/>
      <c r="F63" s="1902">
        <v>1</v>
      </c>
      <c r="G63" s="1903"/>
      <c r="H63" s="1902">
        <v>19.649999999999999</v>
      </c>
      <c r="I63" s="1903"/>
      <c r="J63" s="1902">
        <v>38.9</v>
      </c>
      <c r="K63" s="1903"/>
      <c r="L63" s="1902">
        <v>50.51</v>
      </c>
      <c r="M63" s="1903"/>
      <c r="N63" s="1603">
        <v>0</v>
      </c>
    </row>
    <row r="64" spans="1:14" ht="18.95" customHeight="1">
      <c r="A64" s="1904" t="s">
        <v>1016</v>
      </c>
      <c r="B64" s="1905"/>
      <c r="C64" s="1888">
        <v>124</v>
      </c>
      <c r="D64" s="1889"/>
      <c r="E64" s="1890"/>
      <c r="F64" s="1894">
        <v>1</v>
      </c>
      <c r="G64" s="1895"/>
      <c r="H64" s="1894">
        <v>22.92</v>
      </c>
      <c r="I64" s="1895"/>
      <c r="J64" s="1894">
        <v>45.62</v>
      </c>
      <c r="K64" s="1895"/>
      <c r="L64" s="1894">
        <v>50.24</v>
      </c>
      <c r="M64" s="1895"/>
      <c r="N64" s="1605">
        <v>0</v>
      </c>
    </row>
    <row r="65" spans="1:14" ht="20.100000000000001" customHeight="1">
      <c r="A65" s="1930" t="s">
        <v>1017</v>
      </c>
      <c r="B65" s="1931"/>
      <c r="C65" s="1931"/>
      <c r="D65" s="1931"/>
      <c r="E65" s="1931"/>
      <c r="F65" s="1931"/>
      <c r="G65" s="1931"/>
      <c r="H65" s="1931"/>
      <c r="I65" s="1931"/>
      <c r="J65" s="1931"/>
      <c r="K65" s="1931"/>
      <c r="L65" s="1931"/>
      <c r="M65" s="1931"/>
      <c r="N65" s="1931"/>
    </row>
    <row r="66" spans="1:14" ht="14.1" customHeight="1">
      <c r="A66" s="1597">
        <v>0</v>
      </c>
      <c r="B66" s="1896" t="s">
        <v>842</v>
      </c>
      <c r="C66" s="1897"/>
      <c r="D66" s="1596">
        <v>1</v>
      </c>
      <c r="E66" s="1896" t="s">
        <v>1018</v>
      </c>
      <c r="F66" s="1897"/>
      <c r="G66" s="1595">
        <v>2</v>
      </c>
      <c r="H66" s="1896" t="s">
        <v>1019</v>
      </c>
      <c r="I66" s="1897"/>
      <c r="J66" s="1594">
        <v>3</v>
      </c>
      <c r="K66" s="1896" t="s">
        <v>1020</v>
      </c>
      <c r="L66" s="1897"/>
      <c r="M66" s="1593">
        <v>4</v>
      </c>
      <c r="N66" s="1592" t="s">
        <v>1021</v>
      </c>
    </row>
    <row r="67" spans="1:14" ht="15.95" customHeight="1">
      <c r="A67" s="1949" t="s">
        <v>1022</v>
      </c>
      <c r="B67" s="1948"/>
      <c r="C67" s="1948"/>
      <c r="D67" s="1948"/>
      <c r="E67" s="1948"/>
      <c r="F67" s="1948"/>
      <c r="G67" s="1948"/>
      <c r="H67" s="1948"/>
      <c r="I67" s="1948"/>
      <c r="J67" s="1948"/>
      <c r="K67" s="1948"/>
      <c r="L67" s="1948"/>
      <c r="M67" s="1948"/>
      <c r="N67" s="1948"/>
    </row>
    <row r="68" spans="1:14" ht="17.100000000000001" customHeight="1">
      <c r="A68" s="1946" t="s">
        <v>1023</v>
      </c>
      <c r="B68" s="1947"/>
      <c r="C68" s="1947"/>
      <c r="D68" s="1947"/>
      <c r="E68" s="1945"/>
      <c r="F68" s="1919">
        <f>'2026 Matrix'!L66</f>
        <v>3</v>
      </c>
      <c r="G68" s="1956"/>
      <c r="H68" s="1946" t="s">
        <v>1024</v>
      </c>
      <c r="I68" s="1947"/>
      <c r="J68" s="1947"/>
      <c r="K68" s="1947"/>
      <c r="L68" s="1945"/>
      <c r="M68" s="1917">
        <f>'2026 Matrix'!P66</f>
        <v>0</v>
      </c>
      <c r="N68" s="1956"/>
    </row>
    <row r="69" spans="1:14" ht="17.100000000000001" customHeight="1">
      <c r="A69" s="1946" t="s">
        <v>856</v>
      </c>
      <c r="B69" s="1947"/>
      <c r="C69" s="1947"/>
      <c r="D69" s="1947"/>
      <c r="E69" s="1945"/>
      <c r="F69" s="1919">
        <f>'2026 Matrix'!K66</f>
        <v>3</v>
      </c>
      <c r="G69" s="1956"/>
      <c r="H69" s="1946" t="s">
        <v>205</v>
      </c>
      <c r="I69" s="1947"/>
      <c r="J69" s="1947"/>
      <c r="K69" s="1947"/>
      <c r="L69" s="1945"/>
      <c r="M69" s="1917">
        <f>'2026 Matrix'!M66</f>
        <v>2</v>
      </c>
      <c r="N69" s="1956"/>
    </row>
    <row r="70" spans="1:14" ht="17.100000000000001" customHeight="1">
      <c r="A70" s="1946" t="s">
        <v>862</v>
      </c>
      <c r="B70" s="1947"/>
      <c r="C70" s="1947"/>
      <c r="D70" s="1947"/>
      <c r="E70" s="1945"/>
      <c r="F70" s="1884">
        <f>'2026 Matrix'!Q66</f>
        <v>1</v>
      </c>
      <c r="G70" s="1956"/>
      <c r="H70" s="1946" t="s">
        <v>864</v>
      </c>
      <c r="I70" s="1947"/>
      <c r="J70" s="1947"/>
      <c r="K70" s="1947"/>
      <c r="L70" s="1945"/>
      <c r="M70" s="1884">
        <f>'2026 Matrix'!T66</f>
        <v>0</v>
      </c>
      <c r="N70" s="1956"/>
    </row>
    <row r="71" spans="1:14" ht="15.95" customHeight="1">
      <c r="A71" s="1949" t="s">
        <v>1025</v>
      </c>
      <c r="B71" s="1948"/>
      <c r="C71" s="1948"/>
      <c r="D71" s="1948"/>
      <c r="E71" s="1948"/>
      <c r="F71" s="1948"/>
      <c r="G71" s="1948"/>
      <c r="H71" s="1948"/>
      <c r="I71" s="1948"/>
      <c r="J71" s="1948"/>
      <c r="K71" s="1948"/>
      <c r="L71" s="1948"/>
      <c r="M71" s="1948"/>
      <c r="N71" s="1948"/>
    </row>
    <row r="72" spans="1:14" ht="17.100000000000001" customHeight="1">
      <c r="A72" s="1946" t="s">
        <v>855</v>
      </c>
      <c r="B72" s="1947"/>
      <c r="C72" s="1947"/>
      <c r="D72" s="1947"/>
      <c r="E72" s="1945"/>
      <c r="F72" s="1884">
        <f>'2026 Matrix'!H66</f>
        <v>0</v>
      </c>
      <c r="G72" s="1956"/>
      <c r="H72" s="1946" t="s">
        <v>331</v>
      </c>
      <c r="I72" s="1955"/>
      <c r="J72" s="1955"/>
      <c r="K72" s="1955"/>
      <c r="L72" s="1956"/>
      <c r="M72" s="1884">
        <f>'2026 Matrix'!J66</f>
        <v>0</v>
      </c>
      <c r="N72" s="1956"/>
    </row>
    <row r="73" spans="1:14" ht="17.100000000000001" customHeight="1">
      <c r="A73" s="1946" t="s">
        <v>859</v>
      </c>
      <c r="B73" s="1947"/>
      <c r="C73" s="1947"/>
      <c r="D73" s="1947"/>
      <c r="E73" s="1945"/>
      <c r="F73" s="1919">
        <f>'2026 Matrix'!N66</f>
        <v>2</v>
      </c>
      <c r="G73" s="1956"/>
      <c r="H73" s="1946" t="s">
        <v>343</v>
      </c>
      <c r="I73" s="1955"/>
      <c r="J73" s="1955"/>
      <c r="K73" s="1955"/>
      <c r="L73" s="1956"/>
      <c r="M73" s="1919">
        <f>'2026 Matrix'!AB66</f>
        <v>0</v>
      </c>
      <c r="N73" s="1956"/>
    </row>
    <row r="74" spans="1:14" ht="17.100000000000001" customHeight="1">
      <c r="A74" s="1946" t="s">
        <v>326</v>
      </c>
      <c r="B74" s="1947"/>
      <c r="C74" s="1947"/>
      <c r="D74" s="1947"/>
      <c r="E74" s="1945"/>
      <c r="F74" s="1884">
        <f>'2026 Matrix'!I66</f>
        <v>0</v>
      </c>
      <c r="G74" s="1956"/>
      <c r="H74" s="1946" t="s">
        <v>860</v>
      </c>
      <c r="I74" s="1955"/>
      <c r="J74" s="1955"/>
      <c r="K74" s="1955"/>
      <c r="L74" s="1956"/>
      <c r="M74" s="1917">
        <f>'2026 Matrix'!O66</f>
        <v>3</v>
      </c>
      <c r="N74" s="1956"/>
    </row>
    <row r="75" spans="1:14" ht="17.100000000000001" customHeight="1">
      <c r="A75" s="1946" t="s">
        <v>355</v>
      </c>
      <c r="B75" s="1947"/>
      <c r="C75" s="1947"/>
      <c r="D75" s="1947"/>
      <c r="E75" s="1945"/>
      <c r="F75" s="1884">
        <f>'2026 Matrix'!R66</f>
        <v>0</v>
      </c>
      <c r="G75" s="1956"/>
      <c r="H75" s="1964"/>
      <c r="I75" s="1965"/>
      <c r="J75" s="1965"/>
      <c r="K75" s="1965"/>
      <c r="L75" s="1965"/>
      <c r="M75" s="1965"/>
      <c r="N75" s="1965"/>
    </row>
    <row r="76" spans="1:14" ht="15.95" customHeight="1">
      <c r="A76" s="1949" t="s">
        <v>1026</v>
      </c>
      <c r="B76" s="1948"/>
      <c r="C76" s="1948"/>
      <c r="D76" s="1948"/>
      <c r="E76" s="1948"/>
      <c r="F76" s="1948"/>
      <c r="G76" s="1948"/>
      <c r="H76" s="1948"/>
      <c r="I76" s="1948"/>
      <c r="J76" s="1948"/>
      <c r="K76" s="1948"/>
      <c r="L76" s="1948"/>
      <c r="M76" s="1948"/>
      <c r="N76" s="1948"/>
    </row>
    <row r="77" spans="1:14" ht="17.100000000000001" customHeight="1">
      <c r="A77" s="1946" t="s">
        <v>869</v>
      </c>
      <c r="B77" s="1947"/>
      <c r="C77" s="1947"/>
      <c r="D77" s="1947"/>
      <c r="E77" s="1945"/>
      <c r="F77" s="1913">
        <f>'2026 Matrix'!Z66</f>
        <v>3</v>
      </c>
      <c r="G77" s="1956"/>
      <c r="H77" s="1946" t="s">
        <v>863</v>
      </c>
      <c r="I77" s="1955"/>
      <c r="J77" s="1955"/>
      <c r="K77" s="1955"/>
      <c r="L77" s="1956"/>
      <c r="M77" s="1884">
        <f>'2026 Matrix'!S66</f>
        <v>0</v>
      </c>
      <c r="N77" s="1956"/>
    </row>
    <row r="78" spans="1:14" ht="17.100000000000001" customHeight="1">
      <c r="A78" s="1946" t="s">
        <v>865</v>
      </c>
      <c r="B78" s="1947"/>
      <c r="C78" s="1947"/>
      <c r="D78" s="1947"/>
      <c r="E78" s="1945"/>
      <c r="F78" s="1913">
        <f>'2026 Matrix'!U66</f>
        <v>3</v>
      </c>
      <c r="G78" s="1956"/>
      <c r="H78" s="1946" t="s">
        <v>870</v>
      </c>
      <c r="I78" s="1955"/>
      <c r="J78" s="1955"/>
      <c r="K78" s="1955"/>
      <c r="L78" s="1956"/>
      <c r="M78" s="1884">
        <f>'2026 Matrix'!AA66</f>
        <v>0</v>
      </c>
      <c r="N78" s="1956"/>
    </row>
    <row r="79" spans="1:14" ht="17.100000000000001" customHeight="1">
      <c r="A79" s="1946" t="s">
        <v>867</v>
      </c>
      <c r="B79" s="1947"/>
      <c r="C79" s="1947"/>
      <c r="D79" s="1947"/>
      <c r="E79" s="1945"/>
      <c r="F79" s="1919">
        <f>'2026 Matrix'!X66</f>
        <v>2</v>
      </c>
      <c r="G79" s="1956"/>
      <c r="H79" s="1946" t="s">
        <v>868</v>
      </c>
      <c r="I79" s="1955"/>
      <c r="J79" s="1955"/>
      <c r="K79" s="1955"/>
      <c r="L79" s="1956"/>
      <c r="M79" s="1919">
        <f>'2026 Matrix'!Y66</f>
        <v>2</v>
      </c>
      <c r="N79" s="1956"/>
    </row>
    <row r="80" spans="1:14" ht="15.95" customHeight="1">
      <c r="A80" s="1949" t="s">
        <v>1027</v>
      </c>
      <c r="B80" s="1948"/>
      <c r="C80" s="1948"/>
      <c r="D80" s="1948"/>
      <c r="E80" s="1948"/>
      <c r="F80" s="1948"/>
      <c r="G80" s="1948"/>
      <c r="H80" s="1948"/>
      <c r="I80" s="1948"/>
      <c r="J80" s="1948"/>
      <c r="K80" s="1948"/>
      <c r="L80" s="1948"/>
      <c r="M80" s="1948"/>
      <c r="N80" s="1948"/>
    </row>
    <row r="81" spans="1:14" ht="17.100000000000001" customHeight="1">
      <c r="A81" s="1946" t="s">
        <v>872</v>
      </c>
      <c r="B81" s="1947"/>
      <c r="C81" s="1947"/>
      <c r="D81" s="1947"/>
      <c r="E81" s="1945"/>
      <c r="F81" s="1884">
        <f>'2026 Matrix'!AD66</f>
        <v>0</v>
      </c>
      <c r="G81" s="1956"/>
      <c r="H81" s="1946" t="s">
        <v>874</v>
      </c>
      <c r="I81" s="1955"/>
      <c r="J81" s="1955"/>
      <c r="K81" s="1955"/>
      <c r="L81" s="1956"/>
      <c r="M81" s="1884">
        <f>'2026 Matrix'!AF66</f>
        <v>0</v>
      </c>
      <c r="N81" s="1956"/>
    </row>
    <row r="82" spans="1:14" ht="17.100000000000001" customHeight="1">
      <c r="A82" s="1946" t="s">
        <v>873</v>
      </c>
      <c r="B82" s="1947"/>
      <c r="C82" s="1947"/>
      <c r="D82" s="1947"/>
      <c r="E82" s="1945"/>
      <c r="F82" s="1884">
        <f>'2026 Matrix'!AE66</f>
        <v>0</v>
      </c>
      <c r="G82" s="1956"/>
      <c r="H82" s="1946" t="s">
        <v>358</v>
      </c>
      <c r="I82" s="1955"/>
      <c r="J82" s="1955"/>
      <c r="K82" s="1955"/>
      <c r="L82" s="1956"/>
      <c r="M82" s="1884">
        <f>'2026 Matrix'!AH66</f>
        <v>0</v>
      </c>
      <c r="N82" s="1956"/>
    </row>
    <row r="83" spans="1:14" ht="17.100000000000001" customHeight="1">
      <c r="A83" s="1946" t="s">
        <v>203</v>
      </c>
      <c r="B83" s="1947"/>
      <c r="C83" s="1947"/>
      <c r="D83" s="1947"/>
      <c r="E83" s="1945"/>
      <c r="F83" s="1884">
        <f>'2026 Matrix'!W66</f>
        <v>0</v>
      </c>
      <c r="G83" s="1956"/>
      <c r="H83" s="1946" t="s">
        <v>871</v>
      </c>
      <c r="I83" s="1955"/>
      <c r="J83" s="1955"/>
      <c r="K83" s="1955"/>
      <c r="L83" s="1956"/>
      <c r="M83" s="1917">
        <f>'2026 Matrix'!AC66</f>
        <v>0</v>
      </c>
      <c r="N83" s="1956"/>
    </row>
    <row r="84" spans="1:14" ht="17.100000000000001" customHeight="1">
      <c r="A84" s="1946" t="s">
        <v>875</v>
      </c>
      <c r="B84" s="1947"/>
      <c r="C84" s="1947"/>
      <c r="D84" s="1947"/>
      <c r="E84" s="1945"/>
      <c r="F84" s="1917">
        <f>'2026 Matrix'!AG66</f>
        <v>0</v>
      </c>
      <c r="G84" s="1956"/>
      <c r="H84" s="1946" t="s">
        <v>866</v>
      </c>
      <c r="I84" s="1955"/>
      <c r="J84" s="1955"/>
      <c r="K84" s="1955"/>
      <c r="L84" s="1956"/>
      <c r="M84" s="1919">
        <f>'2026 Matrix'!V66</f>
        <v>0</v>
      </c>
      <c r="N84" s="1956"/>
    </row>
    <row r="85" spans="1:14" ht="20.100000000000001" customHeight="1">
      <c r="A85" s="1930" t="s">
        <v>1028</v>
      </c>
      <c r="B85" s="1948"/>
      <c r="C85" s="1948"/>
      <c r="D85" s="1948"/>
      <c r="E85" s="1948"/>
      <c r="F85" s="1948"/>
      <c r="G85" s="1948"/>
      <c r="H85" s="1948"/>
      <c r="I85" s="1948"/>
      <c r="J85" s="1948"/>
      <c r="K85" s="1948"/>
      <c r="L85" s="1948"/>
      <c r="M85" s="1948"/>
      <c r="N85" s="1948"/>
    </row>
    <row r="86" spans="1:14" ht="15.95" customHeight="1">
      <c r="A86" s="1898" t="s">
        <v>1029</v>
      </c>
      <c r="B86" s="1947"/>
      <c r="C86" s="1947"/>
      <c r="D86" s="1947"/>
      <c r="E86" s="1947"/>
      <c r="F86" s="1947"/>
      <c r="G86" s="1947"/>
      <c r="H86" s="1947"/>
      <c r="I86" s="1947"/>
      <c r="J86" s="1947"/>
      <c r="K86" s="1947"/>
      <c r="L86" s="1947"/>
      <c r="M86" s="1947"/>
      <c r="N86" s="1945"/>
    </row>
    <row r="87" spans="1:14" ht="20.100000000000001" customHeight="1">
      <c r="A87" s="1960" t="s">
        <v>1039</v>
      </c>
      <c r="B87" s="1947"/>
      <c r="C87" s="1947"/>
      <c r="D87" s="1947"/>
      <c r="E87" s="1947"/>
      <c r="F87" s="1947"/>
      <c r="G87" s="1947"/>
      <c r="H87" s="1947"/>
      <c r="I87" s="1947"/>
      <c r="J87" s="1947"/>
      <c r="K87" s="1947"/>
      <c r="L87" s="1947"/>
      <c r="M87" s="1947"/>
      <c r="N87" s="1945"/>
    </row>
    <row r="88" spans="1:14" ht="20.100000000000001" customHeight="1">
      <c r="A88" s="1950" t="s">
        <v>1040</v>
      </c>
      <c r="B88" s="1947"/>
      <c r="C88" s="1947"/>
      <c r="D88" s="1947"/>
      <c r="E88" s="1947"/>
      <c r="F88" s="1947"/>
      <c r="G88" s="1947"/>
      <c r="H88" s="1947"/>
      <c r="I88" s="1947"/>
      <c r="J88" s="1947"/>
      <c r="K88" s="1947"/>
      <c r="L88" s="1947"/>
      <c r="M88" s="1947"/>
      <c r="N88" s="1945"/>
    </row>
    <row r="89" spans="1:14" ht="40.5" customHeight="1">
      <c r="A89" s="1951" t="s">
        <v>1041</v>
      </c>
      <c r="B89" s="1952"/>
      <c r="C89" s="1952"/>
      <c r="D89" s="1952"/>
      <c r="E89" s="1952"/>
      <c r="F89" s="1952"/>
      <c r="G89" s="1952"/>
      <c r="H89" s="1952"/>
      <c r="I89" s="1952"/>
      <c r="J89" s="1952"/>
      <c r="K89" s="1952"/>
      <c r="L89" s="1952"/>
      <c r="M89" s="1952"/>
      <c r="N89" s="1953"/>
    </row>
    <row r="90" spans="1:14" ht="15.95" customHeight="1">
      <c r="A90" s="1968" t="s">
        <v>1030</v>
      </c>
      <c r="B90" s="1947"/>
      <c r="C90" s="1947"/>
      <c r="D90" s="1947"/>
      <c r="E90" s="1947"/>
      <c r="F90" s="1947"/>
      <c r="G90" s="1947"/>
      <c r="H90" s="1947"/>
      <c r="I90" s="1947"/>
      <c r="J90" s="1947"/>
      <c r="K90" s="1947"/>
      <c r="L90" s="1947"/>
      <c r="M90" s="1947"/>
      <c r="N90" s="1945"/>
    </row>
    <row r="91" spans="1:14" ht="29.25" customHeight="1">
      <c r="A91" s="1951" t="s">
        <v>1042</v>
      </c>
      <c r="B91" s="1952"/>
      <c r="C91" s="1952"/>
      <c r="D91" s="1952"/>
      <c r="E91" s="1952"/>
      <c r="F91" s="1952"/>
      <c r="G91" s="1952"/>
      <c r="H91" s="1952"/>
      <c r="I91" s="1952"/>
      <c r="J91" s="1952"/>
      <c r="K91" s="1952"/>
      <c r="L91" s="1952"/>
      <c r="M91" s="1952"/>
      <c r="N91" s="1953"/>
    </row>
    <row r="92" spans="1:14" ht="29.25" customHeight="1">
      <c r="A92" s="1951" t="s">
        <v>1043</v>
      </c>
      <c r="B92" s="1952"/>
      <c r="C92" s="1952"/>
      <c r="D92" s="1952"/>
      <c r="E92" s="1952"/>
      <c r="F92" s="1952"/>
      <c r="G92" s="1952"/>
      <c r="H92" s="1952"/>
      <c r="I92" s="1952"/>
      <c r="J92" s="1952"/>
      <c r="K92" s="1952"/>
      <c r="L92" s="1952"/>
      <c r="M92" s="1952"/>
      <c r="N92" s="1953"/>
    </row>
    <row r="93" spans="1:14" ht="29.25" customHeight="1">
      <c r="A93" s="1958" t="s">
        <v>1044</v>
      </c>
      <c r="B93" s="1947"/>
      <c r="C93" s="1947"/>
      <c r="D93" s="1947"/>
      <c r="E93" s="1947"/>
      <c r="F93" s="1947"/>
      <c r="G93" s="1947"/>
      <c r="H93" s="1947"/>
      <c r="I93" s="1947"/>
      <c r="J93" s="1947"/>
      <c r="K93" s="1947"/>
      <c r="L93" s="1947"/>
      <c r="M93" s="1947"/>
      <c r="N93" s="1945"/>
    </row>
    <row r="94" spans="1:14" ht="21.95" customHeight="1">
      <c r="A94" s="1958" t="s">
        <v>1045</v>
      </c>
      <c r="B94" s="1947"/>
      <c r="C94" s="1947"/>
      <c r="D94" s="1947"/>
      <c r="E94" s="1947"/>
      <c r="F94" s="1947"/>
      <c r="G94" s="1947"/>
      <c r="H94" s="1947"/>
      <c r="I94" s="1947"/>
      <c r="J94" s="1947"/>
      <c r="K94" s="1947"/>
      <c r="L94" s="1947"/>
      <c r="M94" s="1947"/>
      <c r="N94" s="1945"/>
    </row>
    <row r="95" spans="1:14" ht="21.95" customHeight="1">
      <c r="A95" s="1959" t="s">
        <v>1031</v>
      </c>
      <c r="B95" s="1948"/>
      <c r="C95" s="1948"/>
      <c r="D95" s="1948"/>
      <c r="E95" s="1948"/>
      <c r="F95" s="1948"/>
      <c r="G95" s="1948"/>
      <c r="H95" s="1959" t="s">
        <v>1032</v>
      </c>
      <c r="I95" s="1948"/>
      <c r="J95" s="1948"/>
      <c r="K95" s="1948"/>
      <c r="L95" s="1948"/>
      <c r="M95" s="1948"/>
      <c r="N95" s="1948"/>
    </row>
    <row r="105" spans="1:14" ht="38.1" customHeight="1" thickBot="1">
      <c r="A105" s="1927" t="s">
        <v>993</v>
      </c>
      <c r="B105" s="1962"/>
      <c r="C105" s="1962"/>
      <c r="D105" s="1962"/>
      <c r="E105" s="1962"/>
      <c r="F105" s="1962"/>
      <c r="G105" s="1962"/>
      <c r="H105" s="1962"/>
      <c r="I105" s="1962"/>
      <c r="J105" s="1962"/>
      <c r="K105" s="1962"/>
      <c r="L105" s="1962"/>
      <c r="M105" s="1962"/>
      <c r="N105" s="1963"/>
    </row>
    <row r="106" spans="1:14" ht="15.95" customHeight="1">
      <c r="A106" s="1921" t="s">
        <v>1033</v>
      </c>
      <c r="B106" s="1948"/>
      <c r="C106" s="1948"/>
      <c r="D106" s="1948"/>
      <c r="E106" s="1948"/>
      <c r="F106" s="1948"/>
      <c r="G106" s="1948"/>
      <c r="H106" s="1948"/>
      <c r="I106" s="1948"/>
      <c r="J106" s="1948"/>
      <c r="K106" s="1948"/>
      <c r="L106" s="1948"/>
      <c r="M106" s="1948"/>
      <c r="N106" s="1948"/>
    </row>
    <row r="107" spans="1:14" ht="18" customHeight="1">
      <c r="A107" s="1906" t="s">
        <v>995</v>
      </c>
      <c r="B107" s="1947"/>
      <c r="C107" s="1947"/>
      <c r="D107" s="1945"/>
      <c r="E107" s="1906" t="s">
        <v>996</v>
      </c>
      <c r="F107" s="1947"/>
      <c r="G107" s="1945"/>
      <c r="H107" s="1906" t="s">
        <v>997</v>
      </c>
      <c r="I107" s="1947"/>
      <c r="J107" s="1945"/>
      <c r="K107" s="1906" t="s">
        <v>998</v>
      </c>
      <c r="L107" s="1945"/>
      <c r="M107" s="1906" t="s">
        <v>999</v>
      </c>
      <c r="N107" s="1945"/>
    </row>
    <row r="108" spans="1:14" ht="21.95" customHeight="1">
      <c r="A108" s="1923" t="str">
        <f>'2026 Matrix'!B39&amp;" "&amp;'2026 Matrix'!A39</f>
        <v>Josefa Martinez</v>
      </c>
      <c r="B108" s="1947"/>
      <c r="C108" s="1947"/>
      <c r="D108" s="1945"/>
      <c r="E108" s="1923" t="str">
        <f>'2026 Matrix'!E39</f>
        <v>Egberto</v>
      </c>
      <c r="F108" s="1947"/>
      <c r="G108" s="1945"/>
      <c r="H108" s="1922">
        <f>'2026 Matrix'!C39</f>
        <v>44503</v>
      </c>
      <c r="I108" s="1947"/>
      <c r="J108" s="1945"/>
      <c r="K108" s="1923" t="str">
        <f>'2026 Matrix'!D39</f>
        <v>F,S,S,M</v>
      </c>
      <c r="L108" s="1945"/>
      <c r="M108" s="1923"/>
      <c r="N108" s="1945"/>
    </row>
    <row r="109" spans="1:14" ht="15.95" customHeight="1">
      <c r="A109" s="1911" t="s">
        <v>1000</v>
      </c>
      <c r="B109" s="1947"/>
      <c r="C109" s="1945"/>
      <c r="E109" s="1912" t="s">
        <v>1001</v>
      </c>
      <c r="F109" s="1947"/>
      <c r="G109" s="1945"/>
      <c r="I109" s="1915" t="s">
        <v>1002</v>
      </c>
      <c r="J109" s="1947"/>
      <c r="K109" s="1945"/>
      <c r="M109" s="1908" t="s">
        <v>1003</v>
      </c>
      <c r="N109" s="1945"/>
    </row>
    <row r="110" spans="1:14" ht="33.950000000000003" customHeight="1">
      <c r="A110" s="1925" t="str">
        <f>'2026 Matrix'!AI39&amp;" / 108"</f>
        <v>32 / 108</v>
      </c>
      <c r="B110" s="1947"/>
      <c r="C110" s="1945"/>
      <c r="E110" s="1907" t="str">
        <f>'2026 Matrix'!AJ39&amp;" / 27"</f>
        <v>10 / 27</v>
      </c>
      <c r="F110" s="1947"/>
      <c r="G110" s="1945"/>
      <c r="I110" s="1926">
        <f>'2026 Matrix'!AK39</f>
        <v>0</v>
      </c>
      <c r="J110" s="1947"/>
      <c r="K110" s="1945"/>
      <c r="M110" s="1916">
        <f>'2026 Matrix'!AL39</f>
        <v>129.94</v>
      </c>
      <c r="N110" s="1945"/>
    </row>
    <row r="111" spans="1:14" ht="14.1" customHeight="1">
      <c r="A111" s="1920" t="s">
        <v>1004</v>
      </c>
      <c r="B111" s="1948"/>
      <c r="C111" s="1948"/>
      <c r="D111" s="1948"/>
      <c r="E111" s="1948"/>
      <c r="F111" s="1948"/>
      <c r="G111" s="1948"/>
      <c r="H111" s="1948"/>
      <c r="I111" s="1948"/>
      <c r="J111" s="1948"/>
      <c r="K111" s="1948"/>
      <c r="L111" s="1948"/>
      <c r="M111" s="1948"/>
      <c r="N111" s="1948"/>
    </row>
    <row r="112" spans="1:14" ht="20.100000000000001" customHeight="1">
      <c r="A112" s="1930" t="s">
        <v>1005</v>
      </c>
      <c r="B112" s="1931"/>
      <c r="C112" s="1931"/>
      <c r="D112" s="1931"/>
      <c r="E112" s="1931"/>
      <c r="F112" s="1931"/>
      <c r="G112" s="1931"/>
      <c r="H112" s="1931"/>
      <c r="I112" s="1931"/>
      <c r="J112" s="1931"/>
      <c r="K112" s="1931"/>
      <c r="L112" s="1931"/>
      <c r="M112" s="1931"/>
      <c r="N112" s="1931"/>
    </row>
    <row r="113" spans="1:14" ht="18" customHeight="1">
      <c r="A113" s="1891" t="s">
        <v>1006</v>
      </c>
      <c r="B113" s="1887"/>
      <c r="C113" s="1891" t="s">
        <v>1007</v>
      </c>
      <c r="D113" s="1886"/>
      <c r="E113" s="1887"/>
      <c r="F113" s="1886" t="s">
        <v>1008</v>
      </c>
      <c r="G113" s="1887"/>
      <c r="H113" s="1886" t="s">
        <v>1009</v>
      </c>
      <c r="I113" s="1887"/>
      <c r="J113" s="1886" t="s">
        <v>1010</v>
      </c>
      <c r="K113" s="1887"/>
      <c r="L113" s="1886" t="s">
        <v>1011</v>
      </c>
      <c r="M113" s="1887"/>
      <c r="N113" s="1598" t="s">
        <v>1012</v>
      </c>
    </row>
    <row r="114" spans="1:14" ht="18.95" customHeight="1">
      <c r="A114" s="1892" t="s">
        <v>1013</v>
      </c>
      <c r="B114" s="1893"/>
      <c r="C114" s="1918">
        <v>97.6</v>
      </c>
      <c r="D114" s="1902"/>
      <c r="E114" s="1903"/>
      <c r="F114" s="1902">
        <v>3</v>
      </c>
      <c r="G114" s="1903"/>
      <c r="H114" s="1902">
        <v>12.65</v>
      </c>
      <c r="I114" s="1903"/>
      <c r="J114" s="1902">
        <v>37.42</v>
      </c>
      <c r="K114" s="1903"/>
      <c r="L114" s="1902">
        <v>33.81</v>
      </c>
      <c r="M114" s="1903"/>
      <c r="N114" s="1603">
        <v>0</v>
      </c>
    </row>
    <row r="115" spans="1:14" ht="18.95" customHeight="1">
      <c r="A115" s="1904" t="s">
        <v>1014</v>
      </c>
      <c r="B115" s="1905"/>
      <c r="C115" s="1888">
        <v>155.9</v>
      </c>
      <c r="D115" s="1889"/>
      <c r="E115" s="1890"/>
      <c r="F115" s="1894">
        <v>1</v>
      </c>
      <c r="G115" s="1895"/>
      <c r="H115" s="1894">
        <v>5.67</v>
      </c>
      <c r="I115" s="1895"/>
      <c r="J115" s="1894">
        <v>18.47</v>
      </c>
      <c r="K115" s="1895"/>
      <c r="L115" s="1894">
        <v>30.69</v>
      </c>
      <c r="M115" s="1895"/>
      <c r="N115" s="1605">
        <v>0</v>
      </c>
    </row>
    <row r="116" spans="1:14" ht="18.95" customHeight="1">
      <c r="A116" s="1892" t="s">
        <v>1015</v>
      </c>
      <c r="B116" s="1893"/>
      <c r="C116" s="1918">
        <v>146.30000000000001</v>
      </c>
      <c r="D116" s="1902"/>
      <c r="E116" s="1903"/>
      <c r="F116" s="1902">
        <v>2</v>
      </c>
      <c r="G116" s="1903"/>
      <c r="H116" s="1902">
        <v>17.47</v>
      </c>
      <c r="I116" s="1903"/>
      <c r="J116" s="1902">
        <v>46.82</v>
      </c>
      <c r="K116" s="1903"/>
      <c r="L116" s="1902">
        <v>37.31</v>
      </c>
      <c r="M116" s="1903"/>
      <c r="N116" s="1603">
        <v>0</v>
      </c>
    </row>
    <row r="117" spans="1:14" ht="18.95" customHeight="1">
      <c r="A117" s="1904" t="s">
        <v>1016</v>
      </c>
      <c r="B117" s="1905"/>
      <c r="C117" s="1888">
        <v>119.2</v>
      </c>
      <c r="D117" s="1889"/>
      <c r="E117" s="1890"/>
      <c r="F117" s="1894">
        <v>3</v>
      </c>
      <c r="G117" s="1895"/>
      <c r="H117" s="1894">
        <v>27.07</v>
      </c>
      <c r="I117" s="1895"/>
      <c r="J117" s="1894">
        <v>56.58</v>
      </c>
      <c r="K117" s="1895"/>
      <c r="L117" s="1894">
        <v>47.84</v>
      </c>
      <c r="M117" s="1895"/>
      <c r="N117" s="1605">
        <v>1</v>
      </c>
    </row>
    <row r="118" spans="1:14" ht="20.100000000000001" customHeight="1">
      <c r="A118" s="1930" t="s">
        <v>1017</v>
      </c>
      <c r="B118" s="1931"/>
      <c r="C118" s="1931"/>
      <c r="D118" s="1931"/>
      <c r="E118" s="1931"/>
      <c r="F118" s="1931"/>
      <c r="G118" s="1931"/>
      <c r="H118" s="1931"/>
      <c r="I118" s="1931"/>
      <c r="J118" s="1931"/>
      <c r="K118" s="1931"/>
      <c r="L118" s="1931"/>
      <c r="M118" s="1931"/>
      <c r="N118" s="1931"/>
    </row>
    <row r="119" spans="1:14" ht="14.1" customHeight="1">
      <c r="A119" s="1597">
        <v>0</v>
      </c>
      <c r="B119" s="1896" t="s">
        <v>842</v>
      </c>
      <c r="C119" s="1897"/>
      <c r="D119" s="1596">
        <v>1</v>
      </c>
      <c r="E119" s="1896" t="s">
        <v>1018</v>
      </c>
      <c r="F119" s="1897"/>
      <c r="G119" s="1595">
        <v>2</v>
      </c>
      <c r="H119" s="1896" t="s">
        <v>1019</v>
      </c>
      <c r="I119" s="1897"/>
      <c r="J119" s="1594">
        <v>3</v>
      </c>
      <c r="K119" s="1896" t="s">
        <v>1020</v>
      </c>
      <c r="L119" s="1897"/>
      <c r="M119" s="1593">
        <v>4</v>
      </c>
      <c r="N119" s="1592" t="s">
        <v>1021</v>
      </c>
    </row>
    <row r="120" spans="1:14" ht="15.95" customHeight="1">
      <c r="A120" s="1949" t="s">
        <v>1022</v>
      </c>
      <c r="B120" s="1948"/>
      <c r="C120" s="1948"/>
      <c r="D120" s="1948"/>
      <c r="E120" s="1948"/>
      <c r="F120" s="1948"/>
      <c r="G120" s="1948"/>
      <c r="H120" s="1948"/>
      <c r="I120" s="1948"/>
      <c r="J120" s="1948"/>
      <c r="K120" s="1948"/>
      <c r="L120" s="1948"/>
      <c r="M120" s="1948"/>
      <c r="N120" s="1948"/>
    </row>
    <row r="121" spans="1:14" ht="17.100000000000001" customHeight="1">
      <c r="A121" s="1946" t="s">
        <v>1023</v>
      </c>
      <c r="B121" s="1947"/>
      <c r="C121" s="1947"/>
      <c r="D121" s="1947"/>
      <c r="E121" s="1945"/>
      <c r="F121" s="1924">
        <f>'2026 Matrix'!L39</f>
        <v>1</v>
      </c>
      <c r="G121" s="1945"/>
      <c r="H121" s="1946" t="s">
        <v>1024</v>
      </c>
      <c r="I121" s="1947"/>
      <c r="J121" s="1947"/>
      <c r="K121" s="1947"/>
      <c r="L121" s="1945"/>
      <c r="M121" s="1913">
        <f>'2026 Matrix'!P39</f>
        <v>3</v>
      </c>
      <c r="N121" s="1945"/>
    </row>
    <row r="122" spans="1:14" ht="17.100000000000001" customHeight="1">
      <c r="A122" s="1946" t="s">
        <v>856</v>
      </c>
      <c r="B122" s="1947"/>
      <c r="C122" s="1947"/>
      <c r="D122" s="1947"/>
      <c r="E122" s="1945"/>
      <c r="F122" s="1924">
        <f>'2026 Matrix'!K39</f>
        <v>1</v>
      </c>
      <c r="G122" s="1945"/>
      <c r="H122" s="1946" t="s">
        <v>205</v>
      </c>
      <c r="I122" s="1947"/>
      <c r="J122" s="1947"/>
      <c r="K122" s="1947"/>
      <c r="L122" s="1945"/>
      <c r="M122" s="1913">
        <f>'2026 Matrix'!M39</f>
        <v>3</v>
      </c>
      <c r="N122" s="1945"/>
    </row>
    <row r="123" spans="1:14" ht="17.100000000000001" customHeight="1">
      <c r="A123" s="1946" t="s">
        <v>862</v>
      </c>
      <c r="B123" s="1947"/>
      <c r="C123" s="1947"/>
      <c r="D123" s="1947"/>
      <c r="E123" s="1945"/>
      <c r="F123" s="1884">
        <f>'2026 Matrix'!Q39</f>
        <v>0</v>
      </c>
      <c r="G123" s="1945"/>
      <c r="H123" s="1946" t="s">
        <v>864</v>
      </c>
      <c r="I123" s="1947"/>
      <c r="J123" s="1947"/>
      <c r="K123" s="1947"/>
      <c r="L123" s="1945"/>
      <c r="M123" s="1913">
        <f>'2026 Matrix'!T39</f>
        <v>3</v>
      </c>
      <c r="N123" s="1945"/>
    </row>
    <row r="124" spans="1:14" ht="15.95" customHeight="1">
      <c r="A124" s="1949" t="s">
        <v>1025</v>
      </c>
      <c r="B124" s="1948"/>
      <c r="C124" s="1948"/>
      <c r="D124" s="1948"/>
      <c r="E124" s="1948"/>
      <c r="F124" s="1948"/>
      <c r="G124" s="1948"/>
      <c r="H124" s="1948"/>
      <c r="I124" s="1948"/>
      <c r="J124" s="1948"/>
      <c r="K124" s="1948"/>
      <c r="L124" s="1948"/>
      <c r="M124" s="1948"/>
      <c r="N124" s="1948"/>
    </row>
    <row r="125" spans="1:14" ht="17.100000000000001" customHeight="1">
      <c r="A125" s="1946" t="s">
        <v>855</v>
      </c>
      <c r="B125" s="1947"/>
      <c r="C125" s="1947"/>
      <c r="D125" s="1947"/>
      <c r="E125" s="1945"/>
      <c r="F125" s="1884">
        <f>'2026 Matrix'!H39</f>
        <v>0</v>
      </c>
      <c r="G125" s="1945"/>
      <c r="H125" s="1946" t="s">
        <v>331</v>
      </c>
      <c r="I125" s="1947"/>
      <c r="J125" s="1947"/>
      <c r="K125" s="1947"/>
      <c r="L125" s="1945"/>
      <c r="M125" s="1884">
        <f>'2026 Matrix'!J39</f>
        <v>0</v>
      </c>
      <c r="N125" s="1945"/>
    </row>
    <row r="126" spans="1:14" ht="17.100000000000001" customHeight="1">
      <c r="A126" s="1946" t="s">
        <v>859</v>
      </c>
      <c r="B126" s="1947"/>
      <c r="C126" s="1947"/>
      <c r="D126" s="1947"/>
      <c r="E126" s="1945"/>
      <c r="F126" s="1913">
        <f>'2026 Matrix'!N39</f>
        <v>3</v>
      </c>
      <c r="G126" s="1945"/>
      <c r="H126" s="1946" t="s">
        <v>343</v>
      </c>
      <c r="I126" s="1947"/>
      <c r="J126" s="1947"/>
      <c r="K126" s="1947"/>
      <c r="L126" s="1945"/>
      <c r="M126" s="1884">
        <f>'2026 Matrix'!AB39</f>
        <v>0</v>
      </c>
      <c r="N126" s="1945"/>
    </row>
    <row r="127" spans="1:14" ht="17.100000000000001" customHeight="1">
      <c r="A127" s="1946" t="s">
        <v>326</v>
      </c>
      <c r="B127" s="1947"/>
      <c r="C127" s="1947"/>
      <c r="D127" s="1947"/>
      <c r="E127" s="1945"/>
      <c r="F127" s="1884">
        <f>'2026 Matrix'!I39</f>
        <v>0</v>
      </c>
      <c r="G127" s="1945"/>
      <c r="H127" s="1946" t="s">
        <v>860</v>
      </c>
      <c r="I127" s="1947"/>
      <c r="J127" s="1947"/>
      <c r="K127" s="1947"/>
      <c r="L127" s="1945"/>
      <c r="M127" s="1917">
        <f>'2026 Matrix'!O39</f>
        <v>2</v>
      </c>
      <c r="N127" s="1945"/>
    </row>
    <row r="128" spans="1:14" ht="17.100000000000001" customHeight="1">
      <c r="A128" s="1946" t="s">
        <v>355</v>
      </c>
      <c r="B128" s="1947"/>
      <c r="C128" s="1947"/>
      <c r="D128" s="1947"/>
      <c r="E128" s="1945"/>
      <c r="F128" s="1884">
        <f>'2026 Matrix'!R39</f>
        <v>0</v>
      </c>
      <c r="G128" s="1945"/>
      <c r="H128" s="1954"/>
      <c r="I128" s="1948"/>
      <c r="J128" s="1948"/>
      <c r="K128" s="1948"/>
      <c r="L128" s="1948"/>
      <c r="M128" s="1948"/>
      <c r="N128" s="1948"/>
    </row>
    <row r="129" spans="1:14" ht="15.95" customHeight="1">
      <c r="A129" s="1949" t="s">
        <v>1026</v>
      </c>
      <c r="B129" s="1948"/>
      <c r="C129" s="1948"/>
      <c r="D129" s="1948"/>
      <c r="E129" s="1948"/>
      <c r="F129" s="1948"/>
      <c r="G129" s="1948"/>
      <c r="H129" s="1948"/>
      <c r="I129" s="1948"/>
      <c r="J129" s="1948"/>
      <c r="K129" s="1948"/>
      <c r="L129" s="1948"/>
      <c r="M129" s="1948"/>
      <c r="N129" s="1948"/>
    </row>
    <row r="130" spans="1:14" ht="17.100000000000001" customHeight="1">
      <c r="A130" s="1946" t="s">
        <v>869</v>
      </c>
      <c r="B130" s="1947"/>
      <c r="C130" s="1947"/>
      <c r="D130" s="1947"/>
      <c r="E130" s="1945"/>
      <c r="F130" s="1913">
        <f>'2026 Matrix'!Z39</f>
        <v>3</v>
      </c>
      <c r="G130" s="1945"/>
      <c r="H130" s="1946" t="s">
        <v>863</v>
      </c>
      <c r="I130" s="1947"/>
      <c r="J130" s="1947"/>
      <c r="K130" s="1947"/>
      <c r="L130" s="1945"/>
      <c r="M130" s="1884">
        <f>'2026 Matrix'!S39</f>
        <v>0</v>
      </c>
      <c r="N130" s="1945"/>
    </row>
    <row r="131" spans="1:14" ht="17.100000000000001" customHeight="1">
      <c r="A131" s="1946" t="s">
        <v>865</v>
      </c>
      <c r="B131" s="1947"/>
      <c r="C131" s="1947"/>
      <c r="D131" s="1947"/>
      <c r="E131" s="1945"/>
      <c r="F131" s="1913">
        <f>'2026 Matrix'!U39</f>
        <v>3</v>
      </c>
      <c r="G131" s="1945"/>
      <c r="H131" s="1946" t="s">
        <v>870</v>
      </c>
      <c r="I131" s="1947"/>
      <c r="J131" s="1947"/>
      <c r="K131" s="1947"/>
      <c r="L131" s="1945"/>
      <c r="M131" s="1884">
        <f>'2026 Matrix'!AA39</f>
        <v>0</v>
      </c>
      <c r="N131" s="1945"/>
    </row>
    <row r="132" spans="1:14" ht="17.100000000000001" customHeight="1">
      <c r="A132" s="1946" t="s">
        <v>867</v>
      </c>
      <c r="B132" s="1947"/>
      <c r="C132" s="1947"/>
      <c r="D132" s="1947"/>
      <c r="E132" s="1945"/>
      <c r="F132" s="1924">
        <f>'2026 Matrix'!X39</f>
        <v>1</v>
      </c>
      <c r="G132" s="1945"/>
      <c r="H132" s="1946" t="s">
        <v>868</v>
      </c>
      <c r="I132" s="1947"/>
      <c r="J132" s="1947"/>
      <c r="K132" s="1947"/>
      <c r="L132" s="1945"/>
      <c r="M132" s="1924">
        <f>'2026 Matrix'!Y39</f>
        <v>1</v>
      </c>
      <c r="N132" s="1945"/>
    </row>
    <row r="133" spans="1:14" ht="15.95" customHeight="1">
      <c r="A133" s="1949" t="s">
        <v>1027</v>
      </c>
      <c r="B133" s="1948"/>
      <c r="C133" s="1948"/>
      <c r="D133" s="1948"/>
      <c r="E133" s="1948"/>
      <c r="F133" s="1948"/>
      <c r="G133" s="1948"/>
      <c r="H133" s="1948"/>
      <c r="I133" s="1948"/>
      <c r="J133" s="1948"/>
      <c r="K133" s="1948"/>
      <c r="L133" s="1948"/>
      <c r="M133" s="1948"/>
      <c r="N133" s="1948"/>
    </row>
    <row r="134" spans="1:14" ht="17.100000000000001" customHeight="1">
      <c r="A134" s="1946" t="s">
        <v>872</v>
      </c>
      <c r="B134" s="1947"/>
      <c r="C134" s="1947"/>
      <c r="D134" s="1947"/>
      <c r="E134" s="1945"/>
      <c r="F134" s="1884">
        <f>'2026 Matrix'!AD39</f>
        <v>0</v>
      </c>
      <c r="G134" s="1945"/>
      <c r="H134" s="1946" t="s">
        <v>874</v>
      </c>
      <c r="I134" s="1947"/>
      <c r="J134" s="1947"/>
      <c r="K134" s="1947"/>
      <c r="L134" s="1945"/>
      <c r="M134" s="1884">
        <f>'2026 Matrix'!AF39</f>
        <v>0</v>
      </c>
      <c r="N134" s="1945"/>
    </row>
    <row r="135" spans="1:14" ht="17.100000000000001" customHeight="1">
      <c r="A135" s="1946" t="s">
        <v>873</v>
      </c>
      <c r="B135" s="1947"/>
      <c r="C135" s="1947"/>
      <c r="D135" s="1947"/>
      <c r="E135" s="1945"/>
      <c r="F135" s="1884">
        <f>'2026 Matrix'!AE39</f>
        <v>0</v>
      </c>
      <c r="G135" s="1945"/>
      <c r="H135" s="1946" t="s">
        <v>358</v>
      </c>
      <c r="I135" s="1947"/>
      <c r="J135" s="1947"/>
      <c r="K135" s="1947"/>
      <c r="L135" s="1945"/>
      <c r="M135" s="1884">
        <f>'2026 Matrix'!AH39</f>
        <v>0</v>
      </c>
      <c r="N135" s="1945"/>
    </row>
    <row r="136" spans="1:14" ht="17.100000000000001" customHeight="1">
      <c r="A136" s="1946" t="s">
        <v>203</v>
      </c>
      <c r="B136" s="1947"/>
      <c r="C136" s="1947"/>
      <c r="D136" s="1947"/>
      <c r="E136" s="1945"/>
      <c r="F136" s="1884">
        <f>'2026 Matrix'!W39</f>
        <v>0</v>
      </c>
      <c r="G136" s="1945"/>
      <c r="H136" s="1946" t="s">
        <v>871</v>
      </c>
      <c r="I136" s="1947"/>
      <c r="J136" s="1947"/>
      <c r="K136" s="1947"/>
      <c r="L136" s="1945"/>
      <c r="M136" s="1919">
        <f>'2026 Matrix'!AC39</f>
        <v>4</v>
      </c>
      <c r="N136" s="1945"/>
    </row>
    <row r="137" spans="1:14" ht="17.100000000000001" customHeight="1">
      <c r="A137" s="1946" t="s">
        <v>875</v>
      </c>
      <c r="B137" s="1947"/>
      <c r="C137" s="1947"/>
      <c r="D137" s="1947"/>
      <c r="E137" s="1945"/>
      <c r="F137" s="1917">
        <f>'2026 Matrix'!AG39</f>
        <v>2</v>
      </c>
      <c r="G137" s="1945"/>
      <c r="H137" s="1946" t="s">
        <v>866</v>
      </c>
      <c r="I137" s="1947"/>
      <c r="J137" s="1947"/>
      <c r="K137" s="1947"/>
      <c r="L137" s="1945"/>
      <c r="M137" s="1917">
        <f>'2026 Matrix'!V39</f>
        <v>2</v>
      </c>
      <c r="N137" s="1945"/>
    </row>
    <row r="138" spans="1:14" ht="20.100000000000001" customHeight="1">
      <c r="A138" s="1930" t="s">
        <v>1028</v>
      </c>
      <c r="B138" s="1948"/>
      <c r="C138" s="1948"/>
      <c r="D138" s="1948"/>
      <c r="E138" s="1948"/>
      <c r="F138" s="1948"/>
      <c r="G138" s="1948"/>
      <c r="H138" s="1948"/>
      <c r="I138" s="1948"/>
      <c r="J138" s="1948"/>
      <c r="K138" s="1948"/>
      <c r="L138" s="1948"/>
      <c r="M138" s="1948"/>
      <c r="N138" s="1948"/>
    </row>
    <row r="139" spans="1:14" ht="15.95" customHeight="1">
      <c r="A139" s="1898" t="s">
        <v>1029</v>
      </c>
      <c r="B139" s="1947"/>
      <c r="C139" s="1947"/>
      <c r="D139" s="1947"/>
      <c r="E139" s="1947"/>
      <c r="F139" s="1947"/>
      <c r="G139" s="1947"/>
      <c r="H139" s="1947"/>
      <c r="I139" s="1947"/>
      <c r="J139" s="1947"/>
      <c r="K139" s="1947"/>
      <c r="L139" s="1947"/>
      <c r="M139" s="1947"/>
      <c r="N139" s="1945"/>
    </row>
    <row r="140" spans="1:14" ht="20.100000000000001" customHeight="1">
      <c r="A140" s="1950" t="s">
        <v>1046</v>
      </c>
      <c r="B140" s="1947"/>
      <c r="C140" s="1947"/>
      <c r="D140" s="1947"/>
      <c r="E140" s="1947"/>
      <c r="F140" s="1947"/>
      <c r="G140" s="1947"/>
      <c r="H140" s="1947"/>
      <c r="I140" s="1947"/>
      <c r="J140" s="1947"/>
      <c r="K140" s="1947"/>
      <c r="L140" s="1947"/>
      <c r="M140" s="1947"/>
      <c r="N140" s="1945"/>
    </row>
    <row r="141" spans="1:14" ht="20.100000000000001" customHeight="1">
      <c r="A141" s="1950"/>
      <c r="B141" s="1947"/>
      <c r="C141" s="1947"/>
      <c r="D141" s="1947"/>
      <c r="E141" s="1947"/>
      <c r="F141" s="1947"/>
      <c r="G141" s="1947"/>
      <c r="H141" s="1947"/>
      <c r="I141" s="1947"/>
      <c r="J141" s="1947"/>
      <c r="K141" s="1947"/>
      <c r="L141" s="1947"/>
      <c r="M141" s="1947"/>
      <c r="N141" s="1945"/>
    </row>
    <row r="142" spans="1:14" ht="20.100000000000001" customHeight="1">
      <c r="A142" s="1950"/>
      <c r="B142" s="1947"/>
      <c r="C142" s="1947"/>
      <c r="D142" s="1947"/>
      <c r="E142" s="1947"/>
      <c r="F142" s="1947"/>
      <c r="G142" s="1947"/>
      <c r="H142" s="1947"/>
      <c r="I142" s="1947"/>
      <c r="J142" s="1947"/>
      <c r="K142" s="1947"/>
      <c r="L142" s="1947"/>
      <c r="M142" s="1947"/>
      <c r="N142" s="1945"/>
    </row>
    <row r="143" spans="1:14" ht="15.95" customHeight="1">
      <c r="A143" s="1968" t="s">
        <v>1030</v>
      </c>
      <c r="B143" s="1947"/>
      <c r="C143" s="1947"/>
      <c r="D143" s="1947"/>
      <c r="E143" s="1947"/>
      <c r="F143" s="1947"/>
      <c r="G143" s="1947"/>
      <c r="H143" s="1947"/>
      <c r="I143" s="1947"/>
      <c r="J143" s="1947"/>
      <c r="K143" s="1947"/>
      <c r="L143" s="1947"/>
      <c r="M143" s="1947"/>
      <c r="N143" s="1945"/>
    </row>
    <row r="144" spans="1:14" ht="21.95" customHeight="1">
      <c r="A144" s="1950" t="s">
        <v>1047</v>
      </c>
      <c r="B144" s="1947"/>
      <c r="C144" s="1947"/>
      <c r="D144" s="1947"/>
      <c r="E144" s="1947"/>
      <c r="F144" s="1947"/>
      <c r="G144" s="1947"/>
      <c r="H144" s="1947"/>
      <c r="I144" s="1947"/>
      <c r="J144" s="1947"/>
      <c r="K144" s="1947"/>
      <c r="L144" s="1947"/>
      <c r="M144" s="1947"/>
      <c r="N144" s="1945"/>
    </row>
    <row r="145" spans="1:14" ht="21.95" customHeight="1">
      <c r="A145" s="1950"/>
      <c r="B145" s="1947"/>
      <c r="C145" s="1947"/>
      <c r="D145" s="1947"/>
      <c r="E145" s="1947"/>
      <c r="F145" s="1947"/>
      <c r="G145" s="1947"/>
      <c r="H145" s="1947"/>
      <c r="I145" s="1947"/>
      <c r="J145" s="1947"/>
      <c r="K145" s="1947"/>
      <c r="L145" s="1947"/>
      <c r="M145" s="1947"/>
      <c r="N145" s="1945"/>
    </row>
    <row r="146" spans="1:14" ht="21.95" customHeight="1">
      <c r="A146" s="1950"/>
      <c r="B146" s="1947"/>
      <c r="C146" s="1947"/>
      <c r="D146" s="1947"/>
      <c r="E146" s="1947"/>
      <c r="F146" s="1947"/>
      <c r="G146" s="1947"/>
      <c r="H146" s="1947"/>
      <c r="I146" s="1947"/>
      <c r="J146" s="1947"/>
      <c r="K146" s="1947"/>
      <c r="L146" s="1947"/>
      <c r="M146" s="1947"/>
      <c r="N146" s="1945"/>
    </row>
    <row r="147" spans="1:14" ht="21.95" customHeight="1">
      <c r="A147" s="1959" t="s">
        <v>1031</v>
      </c>
      <c r="B147" s="1948"/>
      <c r="C147" s="1948"/>
      <c r="D147" s="1948"/>
      <c r="E147" s="1948"/>
      <c r="F147" s="1948"/>
      <c r="G147" s="1948"/>
      <c r="H147" s="1959" t="s">
        <v>1032</v>
      </c>
      <c r="I147" s="1948"/>
      <c r="J147" s="1948"/>
      <c r="K147" s="1948"/>
      <c r="L147" s="1948"/>
      <c r="M147" s="1948"/>
      <c r="N147" s="1948"/>
    </row>
    <row r="157" spans="1:14" ht="38.1" customHeight="1" thickBot="1">
      <c r="A157" s="1927" t="s">
        <v>993</v>
      </c>
      <c r="B157" s="1962"/>
      <c r="C157" s="1962"/>
      <c r="D157" s="1962"/>
      <c r="E157" s="1962"/>
      <c r="F157" s="1962"/>
      <c r="G157" s="1962"/>
      <c r="H157" s="1962"/>
      <c r="I157" s="1962"/>
      <c r="J157" s="1962"/>
      <c r="K157" s="1962"/>
      <c r="L157" s="1962"/>
      <c r="M157" s="1962"/>
      <c r="N157" s="1963"/>
    </row>
    <row r="158" spans="1:14" ht="15.95" customHeight="1">
      <c r="A158" s="1921" t="s">
        <v>1033</v>
      </c>
      <c r="B158" s="1948"/>
      <c r="C158" s="1948"/>
      <c r="D158" s="1948"/>
      <c r="E158" s="1948"/>
      <c r="F158" s="1948"/>
      <c r="G158" s="1948"/>
      <c r="H158" s="1948"/>
      <c r="I158" s="1948"/>
      <c r="J158" s="1948"/>
      <c r="K158" s="1948"/>
      <c r="L158" s="1948"/>
      <c r="M158" s="1948"/>
      <c r="N158" s="1948"/>
    </row>
    <row r="159" spans="1:14" ht="18" customHeight="1">
      <c r="A159" s="1906" t="s">
        <v>995</v>
      </c>
      <c r="B159" s="1947"/>
      <c r="C159" s="1947"/>
      <c r="D159" s="1945"/>
      <c r="E159" s="1906" t="s">
        <v>996</v>
      </c>
      <c r="F159" s="1947"/>
      <c r="G159" s="1945"/>
      <c r="H159" s="1906" t="s">
        <v>997</v>
      </c>
      <c r="I159" s="1947"/>
      <c r="J159" s="1945"/>
      <c r="K159" s="1906" t="s">
        <v>998</v>
      </c>
      <c r="L159" s="1945"/>
      <c r="M159" s="1906" t="s">
        <v>999</v>
      </c>
      <c r="N159" s="1945"/>
    </row>
    <row r="160" spans="1:14" ht="21.95" customHeight="1">
      <c r="A160" s="1923" t="str">
        <f>'2026 Matrix'!B40&amp;" "&amp;'2026 Matrix'!A40</f>
        <v>De'ja Anderson</v>
      </c>
      <c r="B160" s="1947"/>
      <c r="C160" s="1947"/>
      <c r="D160" s="1945"/>
      <c r="E160" s="1923" t="str">
        <f>'2026 Matrix'!E40</f>
        <v>Egberto</v>
      </c>
      <c r="F160" s="1947"/>
      <c r="G160" s="1945"/>
      <c r="H160" s="1922">
        <f>'2026 Matrix'!C40</f>
        <v>44510</v>
      </c>
      <c r="I160" s="1947"/>
      <c r="J160" s="1945"/>
      <c r="K160" s="1923" t="str">
        <f>'2026 Matrix'!D40</f>
        <v>F,S,S,M</v>
      </c>
      <c r="L160" s="1945"/>
      <c r="M160" s="1923"/>
      <c r="N160" s="1945"/>
    </row>
    <row r="161" spans="1:14" ht="15.95" customHeight="1">
      <c r="A161" s="1911" t="s">
        <v>1000</v>
      </c>
      <c r="B161" s="1947"/>
      <c r="C161" s="1945"/>
      <c r="E161" s="1912" t="s">
        <v>1001</v>
      </c>
      <c r="F161" s="1947"/>
      <c r="G161" s="1945"/>
      <c r="I161" s="1915" t="s">
        <v>1002</v>
      </c>
      <c r="J161" s="1947"/>
      <c r="K161" s="1945"/>
      <c r="M161" s="1908" t="s">
        <v>1003</v>
      </c>
      <c r="N161" s="1945"/>
    </row>
    <row r="162" spans="1:14" ht="33.950000000000003" customHeight="1">
      <c r="A162" s="1925" t="str">
        <f>'2026 Matrix'!AI40&amp;" / 108"</f>
        <v>66 / 108</v>
      </c>
      <c r="B162" s="1947"/>
      <c r="C162" s="1945"/>
      <c r="E162" s="1907" t="str">
        <f>'2026 Matrix'!AJ40&amp;" / 27"</f>
        <v>18 / 27</v>
      </c>
      <c r="F162" s="1947"/>
      <c r="G162" s="1945"/>
      <c r="I162" s="1926">
        <f>'2026 Matrix'!AK40</f>
        <v>0.5</v>
      </c>
      <c r="J162" s="1947"/>
      <c r="K162" s="1945"/>
      <c r="M162" s="1916">
        <f>'2026 Matrix'!AL40</f>
        <v>87.75</v>
      </c>
      <c r="N162" s="1945"/>
    </row>
    <row r="163" spans="1:14" ht="14.1" customHeight="1">
      <c r="A163" s="1920" t="s">
        <v>1004</v>
      </c>
      <c r="B163" s="1948"/>
      <c r="C163" s="1948"/>
      <c r="D163" s="1948"/>
      <c r="E163" s="1948"/>
      <c r="F163" s="1948"/>
      <c r="G163" s="1948"/>
      <c r="H163" s="1948"/>
      <c r="I163" s="1948"/>
      <c r="J163" s="1948"/>
      <c r="K163" s="1948"/>
      <c r="L163" s="1948"/>
      <c r="M163" s="1948"/>
      <c r="N163" s="1948"/>
    </row>
    <row r="164" spans="1:14" ht="20.100000000000001" customHeight="1">
      <c r="A164" s="1930" t="s">
        <v>1005</v>
      </c>
      <c r="B164" s="1931"/>
      <c r="C164" s="1931"/>
      <c r="D164" s="1931"/>
      <c r="E164" s="1931"/>
      <c r="F164" s="1931"/>
      <c r="G164" s="1931"/>
      <c r="H164" s="1931"/>
      <c r="I164" s="1931"/>
      <c r="J164" s="1931"/>
      <c r="K164" s="1931"/>
      <c r="L164" s="1931"/>
      <c r="M164" s="1931"/>
      <c r="N164" s="1931"/>
    </row>
    <row r="165" spans="1:14" ht="18" customHeight="1">
      <c r="A165" s="1891" t="s">
        <v>1006</v>
      </c>
      <c r="B165" s="1887"/>
      <c r="C165" s="1891" t="s">
        <v>1007</v>
      </c>
      <c r="D165" s="1886"/>
      <c r="E165" s="1887"/>
      <c r="F165" s="1886" t="s">
        <v>1008</v>
      </c>
      <c r="G165" s="1887"/>
      <c r="H165" s="1886" t="s">
        <v>1009</v>
      </c>
      <c r="I165" s="1887"/>
      <c r="J165" s="1886" t="s">
        <v>1010</v>
      </c>
      <c r="K165" s="1887"/>
      <c r="L165" s="1886" t="s">
        <v>1011</v>
      </c>
      <c r="M165" s="1887"/>
      <c r="N165" s="1598" t="s">
        <v>1012</v>
      </c>
    </row>
    <row r="166" spans="1:14" ht="18.95" customHeight="1">
      <c r="A166" s="1892" t="s">
        <v>1013</v>
      </c>
      <c r="B166" s="1893"/>
      <c r="C166" s="1918">
        <v>110.4</v>
      </c>
      <c r="D166" s="1902"/>
      <c r="E166" s="1903"/>
      <c r="F166" s="1902">
        <v>2</v>
      </c>
      <c r="G166" s="1903"/>
      <c r="H166" s="1902">
        <v>1.48</v>
      </c>
      <c r="I166" s="1903"/>
      <c r="J166" s="1902">
        <v>37.75</v>
      </c>
      <c r="K166" s="1903"/>
      <c r="L166" s="1902">
        <v>3.93</v>
      </c>
      <c r="M166" s="1903"/>
      <c r="N166" s="1603">
        <v>0</v>
      </c>
    </row>
    <row r="167" spans="1:14" ht="18.95" customHeight="1">
      <c r="A167" s="1904" t="s">
        <v>1014</v>
      </c>
      <c r="B167" s="1905"/>
      <c r="C167" s="1888">
        <v>0</v>
      </c>
      <c r="D167" s="1889"/>
      <c r="E167" s="1890"/>
      <c r="F167" s="1894">
        <v>0</v>
      </c>
      <c r="G167" s="1895"/>
      <c r="H167" s="1894">
        <v>0</v>
      </c>
      <c r="I167" s="1895"/>
      <c r="J167" s="1894">
        <v>27.68</v>
      </c>
      <c r="K167" s="1895"/>
      <c r="L167" s="1894">
        <v>0</v>
      </c>
      <c r="M167" s="1895"/>
      <c r="N167" s="1605">
        <v>0</v>
      </c>
    </row>
    <row r="168" spans="1:14" ht="18.95" customHeight="1">
      <c r="A168" s="1892" t="s">
        <v>1015</v>
      </c>
      <c r="B168" s="1893"/>
      <c r="C168" s="1918">
        <v>0</v>
      </c>
      <c r="D168" s="1902"/>
      <c r="E168" s="1903"/>
      <c r="F168" s="1902">
        <v>0</v>
      </c>
      <c r="G168" s="1903"/>
      <c r="H168" s="1902">
        <v>0</v>
      </c>
      <c r="I168" s="1903"/>
      <c r="J168" s="1902">
        <v>27.72</v>
      </c>
      <c r="K168" s="1903"/>
      <c r="L168" s="1902">
        <v>0</v>
      </c>
      <c r="M168" s="1903"/>
      <c r="N168" s="1603">
        <v>0</v>
      </c>
    </row>
    <row r="169" spans="1:14" ht="18.95" customHeight="1">
      <c r="A169" s="1904" t="s">
        <v>1016</v>
      </c>
      <c r="B169" s="1905"/>
      <c r="C169" s="1888">
        <v>0</v>
      </c>
      <c r="D169" s="1889"/>
      <c r="E169" s="1890"/>
      <c r="F169" s="1894">
        <v>0</v>
      </c>
      <c r="G169" s="1895"/>
      <c r="H169" s="1894">
        <v>0</v>
      </c>
      <c r="I169" s="1895"/>
      <c r="J169" s="1894">
        <v>37.020000000000003</v>
      </c>
      <c r="K169" s="1895"/>
      <c r="L169" s="1894">
        <v>0</v>
      </c>
      <c r="M169" s="1895"/>
      <c r="N169" s="1605">
        <v>0</v>
      </c>
    </row>
    <row r="170" spans="1:14" ht="20.100000000000001" customHeight="1">
      <c r="A170" s="1930" t="s">
        <v>1017</v>
      </c>
      <c r="B170" s="1931"/>
      <c r="C170" s="1931"/>
      <c r="D170" s="1931"/>
      <c r="E170" s="1931"/>
      <c r="F170" s="1931"/>
      <c r="G170" s="1931"/>
      <c r="H170" s="1931"/>
      <c r="I170" s="1931"/>
      <c r="J170" s="1931"/>
      <c r="K170" s="1931"/>
      <c r="L170" s="1931"/>
      <c r="M170" s="1931"/>
      <c r="N170" s="1931"/>
    </row>
    <row r="171" spans="1:14" ht="14.1" customHeight="1">
      <c r="A171" s="1597">
        <v>0</v>
      </c>
      <c r="B171" s="1896" t="s">
        <v>842</v>
      </c>
      <c r="C171" s="1897"/>
      <c r="D171" s="1596">
        <v>1</v>
      </c>
      <c r="E171" s="1896" t="s">
        <v>1018</v>
      </c>
      <c r="F171" s="1897"/>
      <c r="G171" s="1595">
        <v>2</v>
      </c>
      <c r="H171" s="1896" t="s">
        <v>1019</v>
      </c>
      <c r="I171" s="1897"/>
      <c r="J171" s="1594">
        <v>3</v>
      </c>
      <c r="K171" s="1896" t="s">
        <v>1020</v>
      </c>
      <c r="L171" s="1897"/>
      <c r="M171" s="1593">
        <v>4</v>
      </c>
      <c r="N171" s="1592" t="s">
        <v>1021</v>
      </c>
    </row>
    <row r="172" spans="1:14" ht="15.95" customHeight="1">
      <c r="A172" s="1949" t="s">
        <v>1022</v>
      </c>
      <c r="B172" s="1948"/>
      <c r="C172" s="1948"/>
      <c r="D172" s="1948"/>
      <c r="E172" s="1948"/>
      <c r="F172" s="1948"/>
      <c r="G172" s="1948"/>
      <c r="H172" s="1948"/>
      <c r="I172" s="1948"/>
      <c r="J172" s="1948"/>
      <c r="K172" s="1948"/>
      <c r="L172" s="1948"/>
      <c r="M172" s="1948"/>
      <c r="N172" s="1948"/>
    </row>
    <row r="173" spans="1:14" ht="17.100000000000001" customHeight="1">
      <c r="A173" s="1946" t="s">
        <v>1023</v>
      </c>
      <c r="B173" s="1947"/>
      <c r="C173" s="1947"/>
      <c r="D173" s="1947"/>
      <c r="E173" s="1945"/>
      <c r="F173" s="1919">
        <f>'2026 Matrix'!L40</f>
        <v>4</v>
      </c>
      <c r="G173" s="1945"/>
      <c r="H173" s="1946" t="s">
        <v>1024</v>
      </c>
      <c r="I173" s="1947"/>
      <c r="J173" s="1947"/>
      <c r="K173" s="1947"/>
      <c r="L173" s="1945"/>
      <c r="M173" s="1919">
        <f>'2026 Matrix'!P40</f>
        <v>4</v>
      </c>
      <c r="N173" s="1945"/>
    </row>
    <row r="174" spans="1:14" ht="17.100000000000001" customHeight="1">
      <c r="A174" s="1946" t="s">
        <v>856</v>
      </c>
      <c r="B174" s="1947"/>
      <c r="C174" s="1947"/>
      <c r="D174" s="1947"/>
      <c r="E174" s="1945"/>
      <c r="F174" s="1919">
        <f>'2026 Matrix'!K40</f>
        <v>4</v>
      </c>
      <c r="G174" s="1945"/>
      <c r="H174" s="1946" t="s">
        <v>205</v>
      </c>
      <c r="I174" s="1947"/>
      <c r="J174" s="1947"/>
      <c r="K174" s="1947"/>
      <c r="L174" s="1945"/>
      <c r="M174" s="1919">
        <f>'2026 Matrix'!M40</f>
        <v>4</v>
      </c>
      <c r="N174" s="1945"/>
    </row>
    <row r="175" spans="1:14" ht="17.100000000000001" customHeight="1">
      <c r="A175" s="1946" t="s">
        <v>862</v>
      </c>
      <c r="B175" s="1947"/>
      <c r="C175" s="1947"/>
      <c r="D175" s="1947"/>
      <c r="E175" s="1945"/>
      <c r="F175" s="1919">
        <f>'2026 Matrix'!Q40</f>
        <v>4</v>
      </c>
      <c r="G175" s="1945"/>
      <c r="H175" s="1946" t="s">
        <v>864</v>
      </c>
      <c r="I175" s="1947"/>
      <c r="J175" s="1947"/>
      <c r="K175" s="1947"/>
      <c r="L175" s="1945"/>
      <c r="M175" s="1884">
        <f>'2026 Matrix'!T40</f>
        <v>0</v>
      </c>
      <c r="N175" s="1945"/>
    </row>
    <row r="176" spans="1:14" ht="15.95" customHeight="1">
      <c r="A176" s="1949" t="s">
        <v>1025</v>
      </c>
      <c r="B176" s="1948"/>
      <c r="C176" s="1948"/>
      <c r="D176" s="1948"/>
      <c r="E176" s="1948"/>
      <c r="F176" s="1948"/>
      <c r="G176" s="1948"/>
      <c r="H176" s="1948"/>
      <c r="I176" s="1948"/>
      <c r="J176" s="1948"/>
      <c r="K176" s="1948"/>
      <c r="L176" s="1948"/>
      <c r="M176" s="1948"/>
      <c r="N176" s="1948"/>
    </row>
    <row r="177" spans="1:14" ht="17.100000000000001" customHeight="1">
      <c r="A177" s="1946" t="s">
        <v>855</v>
      </c>
      <c r="B177" s="1947"/>
      <c r="C177" s="1947"/>
      <c r="D177" s="1947"/>
      <c r="E177" s="1945"/>
      <c r="F177" s="1884">
        <f>'2026 Matrix'!H40</f>
        <v>0</v>
      </c>
      <c r="G177" s="1945"/>
      <c r="H177" s="1946" t="s">
        <v>331</v>
      </c>
      <c r="I177" s="1947"/>
      <c r="J177" s="1947"/>
      <c r="K177" s="1947"/>
      <c r="L177" s="1945"/>
      <c r="M177" s="1924">
        <f>'2026 Matrix'!J40</f>
        <v>1</v>
      </c>
      <c r="N177" s="1945"/>
    </row>
    <row r="178" spans="1:14" ht="17.100000000000001" customHeight="1">
      <c r="A178" s="1946" t="s">
        <v>859</v>
      </c>
      <c r="B178" s="1947"/>
      <c r="C178" s="1947"/>
      <c r="D178" s="1947"/>
      <c r="E178" s="1945"/>
      <c r="F178" s="1917">
        <f>'2026 Matrix'!N40</f>
        <v>2</v>
      </c>
      <c r="G178" s="1945"/>
      <c r="H178" s="1946" t="s">
        <v>343</v>
      </c>
      <c r="I178" s="1947"/>
      <c r="J178" s="1947"/>
      <c r="K178" s="1947"/>
      <c r="L178" s="1945"/>
      <c r="M178" s="1924">
        <f>'2026 Matrix'!AB40</f>
        <v>1</v>
      </c>
      <c r="N178" s="1945"/>
    </row>
    <row r="179" spans="1:14" ht="17.100000000000001" customHeight="1">
      <c r="A179" s="1946" t="s">
        <v>326</v>
      </c>
      <c r="B179" s="1947"/>
      <c r="C179" s="1947"/>
      <c r="D179" s="1947"/>
      <c r="E179" s="1945"/>
      <c r="F179" s="1884">
        <f>'2026 Matrix'!I40</f>
        <v>0</v>
      </c>
      <c r="G179" s="1945"/>
      <c r="H179" s="1946" t="s">
        <v>860</v>
      </c>
      <c r="I179" s="1947"/>
      <c r="J179" s="1947"/>
      <c r="K179" s="1947"/>
      <c r="L179" s="1945"/>
      <c r="M179" s="1919">
        <f>'2026 Matrix'!O40</f>
        <v>4</v>
      </c>
      <c r="N179" s="1945"/>
    </row>
    <row r="180" spans="1:14" ht="17.100000000000001" customHeight="1">
      <c r="A180" s="1946" t="s">
        <v>355</v>
      </c>
      <c r="B180" s="1947"/>
      <c r="C180" s="1947"/>
      <c r="D180" s="1947"/>
      <c r="E180" s="1945"/>
      <c r="F180" s="1917">
        <f>'2026 Matrix'!R40</f>
        <v>2</v>
      </c>
      <c r="G180" s="1945"/>
      <c r="H180" s="1954"/>
      <c r="I180" s="1948"/>
      <c r="J180" s="1948"/>
      <c r="K180" s="1948"/>
      <c r="L180" s="1948"/>
      <c r="M180" s="1948"/>
      <c r="N180" s="1948"/>
    </row>
    <row r="181" spans="1:14" ht="15.95" customHeight="1">
      <c r="A181" s="1949" t="s">
        <v>1026</v>
      </c>
      <c r="B181" s="1948"/>
      <c r="C181" s="1948"/>
      <c r="D181" s="1948"/>
      <c r="E181" s="1948"/>
      <c r="F181" s="1948"/>
      <c r="G181" s="1948"/>
      <c r="H181" s="1948"/>
      <c r="I181" s="1948"/>
      <c r="J181" s="1948"/>
      <c r="K181" s="1948"/>
      <c r="L181" s="1948"/>
      <c r="M181" s="1948"/>
      <c r="N181" s="1948"/>
    </row>
    <row r="182" spans="1:14" ht="17.100000000000001" customHeight="1">
      <c r="A182" s="1946" t="s">
        <v>869</v>
      </c>
      <c r="B182" s="1947"/>
      <c r="C182" s="1947"/>
      <c r="D182" s="1947"/>
      <c r="E182" s="1945"/>
      <c r="F182" s="1913">
        <f>'2026 Matrix'!Z40</f>
        <v>3</v>
      </c>
      <c r="G182" s="1945"/>
      <c r="H182" s="1946" t="s">
        <v>863</v>
      </c>
      <c r="I182" s="1947"/>
      <c r="J182" s="1947"/>
      <c r="K182" s="1947"/>
      <c r="L182" s="1945"/>
      <c r="M182" s="1884">
        <f>'2026 Matrix'!S40</f>
        <v>0</v>
      </c>
      <c r="N182" s="1945"/>
    </row>
    <row r="183" spans="1:14" ht="17.100000000000001" customHeight="1">
      <c r="A183" s="1946" t="s">
        <v>865</v>
      </c>
      <c r="B183" s="1947"/>
      <c r="C183" s="1947"/>
      <c r="D183" s="1947"/>
      <c r="E183" s="1945"/>
      <c r="F183" s="1919">
        <f>'2026 Matrix'!U40</f>
        <v>4</v>
      </c>
      <c r="G183" s="1945"/>
      <c r="H183" s="1946" t="s">
        <v>870</v>
      </c>
      <c r="I183" s="1947"/>
      <c r="J183" s="1947"/>
      <c r="K183" s="1947"/>
      <c r="L183" s="1945"/>
      <c r="M183" s="1919">
        <f>'2026 Matrix'!AA40</f>
        <v>4</v>
      </c>
      <c r="N183" s="1945"/>
    </row>
    <row r="184" spans="1:14" ht="17.100000000000001" customHeight="1">
      <c r="A184" s="1946" t="s">
        <v>867</v>
      </c>
      <c r="B184" s="1947"/>
      <c r="C184" s="1947"/>
      <c r="D184" s="1947"/>
      <c r="E184" s="1945"/>
      <c r="F184" s="1919">
        <f>'2026 Matrix'!X40</f>
        <v>4</v>
      </c>
      <c r="G184" s="1945"/>
      <c r="H184" s="1946" t="s">
        <v>868</v>
      </c>
      <c r="I184" s="1947"/>
      <c r="J184" s="1947"/>
      <c r="K184" s="1947"/>
      <c r="L184" s="1945"/>
      <c r="M184" s="1919">
        <f>'2026 Matrix'!Y40</f>
        <v>4</v>
      </c>
      <c r="N184" s="1945"/>
    </row>
    <row r="185" spans="1:14" ht="15.95" customHeight="1">
      <c r="A185" s="1949" t="s">
        <v>1027</v>
      </c>
      <c r="B185" s="1948"/>
      <c r="C185" s="1948"/>
      <c r="D185" s="1948"/>
      <c r="E185" s="1948"/>
      <c r="F185" s="1948"/>
      <c r="G185" s="1948"/>
      <c r="H185" s="1948"/>
      <c r="I185" s="1948"/>
      <c r="J185" s="1948"/>
      <c r="K185" s="1948"/>
      <c r="L185" s="1948"/>
      <c r="M185" s="1948"/>
      <c r="N185" s="1948"/>
    </row>
    <row r="186" spans="1:14" ht="17.100000000000001" customHeight="1">
      <c r="A186" s="1946" t="s">
        <v>872</v>
      </c>
      <c r="B186" s="1947"/>
      <c r="C186" s="1947"/>
      <c r="D186" s="1947"/>
      <c r="E186" s="1945"/>
      <c r="F186" s="1884">
        <f>'2026 Matrix'!AD40</f>
        <v>0</v>
      </c>
      <c r="G186" s="1945"/>
      <c r="H186" s="1946" t="s">
        <v>874</v>
      </c>
      <c r="I186" s="1947"/>
      <c r="J186" s="1947"/>
      <c r="K186" s="1947"/>
      <c r="L186" s="1945"/>
      <c r="M186" s="1884">
        <f>'2026 Matrix'!AF40</f>
        <v>0</v>
      </c>
      <c r="N186" s="1945"/>
    </row>
    <row r="187" spans="1:14" ht="17.100000000000001" customHeight="1">
      <c r="A187" s="1946" t="s">
        <v>873</v>
      </c>
      <c r="B187" s="1947"/>
      <c r="C187" s="1947"/>
      <c r="D187" s="1947"/>
      <c r="E187" s="1945"/>
      <c r="F187" s="1884">
        <f>'2026 Matrix'!AE40</f>
        <v>0</v>
      </c>
      <c r="G187" s="1945"/>
      <c r="H187" s="1946" t="s">
        <v>358</v>
      </c>
      <c r="I187" s="1947"/>
      <c r="J187" s="1947"/>
      <c r="K187" s="1947"/>
      <c r="L187" s="1945"/>
      <c r="M187" s="1919">
        <f>'2026 Matrix'!AH40</f>
        <v>4</v>
      </c>
      <c r="N187" s="1945"/>
    </row>
    <row r="188" spans="1:14" ht="17.100000000000001" customHeight="1">
      <c r="A188" s="1946" t="s">
        <v>203</v>
      </c>
      <c r="B188" s="1947"/>
      <c r="C188" s="1947"/>
      <c r="D188" s="1947"/>
      <c r="E188" s="1945"/>
      <c r="F188" s="1924">
        <f>'2026 Matrix'!W40</f>
        <v>2</v>
      </c>
      <c r="G188" s="1945"/>
      <c r="H188" s="1946" t="s">
        <v>871</v>
      </c>
      <c r="I188" s="1947"/>
      <c r="J188" s="1947"/>
      <c r="K188" s="1947"/>
      <c r="L188" s="1945"/>
      <c r="M188" s="1913">
        <f>'2026 Matrix'!AC40</f>
        <v>3</v>
      </c>
      <c r="N188" s="1945"/>
    </row>
    <row r="189" spans="1:14" ht="17.100000000000001" customHeight="1">
      <c r="A189" s="1946" t="s">
        <v>875</v>
      </c>
      <c r="B189" s="1947"/>
      <c r="C189" s="1947"/>
      <c r="D189" s="1947"/>
      <c r="E189" s="1945"/>
      <c r="F189" s="1919">
        <f>'2026 Matrix'!AG40</f>
        <v>4</v>
      </c>
      <c r="G189" s="1945"/>
      <c r="H189" s="1946" t="s">
        <v>866</v>
      </c>
      <c r="I189" s="1947"/>
      <c r="J189" s="1947"/>
      <c r="K189" s="1947"/>
      <c r="L189" s="1945"/>
      <c r="M189" s="1919">
        <f>'2026 Matrix'!V40</f>
        <v>4</v>
      </c>
      <c r="N189" s="1945"/>
    </row>
    <row r="190" spans="1:14" ht="20.100000000000001" customHeight="1">
      <c r="A190" s="1930" t="s">
        <v>1028</v>
      </c>
      <c r="B190" s="1948"/>
      <c r="C190" s="1948"/>
      <c r="D190" s="1948"/>
      <c r="E190" s="1948"/>
      <c r="F190" s="1948"/>
      <c r="G190" s="1948"/>
      <c r="H190" s="1948"/>
      <c r="I190" s="1948"/>
      <c r="J190" s="1948"/>
      <c r="K190" s="1948"/>
      <c r="L190" s="1948"/>
      <c r="M190" s="1948"/>
      <c r="N190" s="1948"/>
    </row>
    <row r="191" spans="1:14" ht="15.95" customHeight="1">
      <c r="A191" s="1898" t="s">
        <v>1029</v>
      </c>
      <c r="B191" s="1947"/>
      <c r="C191" s="1947"/>
      <c r="D191" s="1947"/>
      <c r="E191" s="1947"/>
      <c r="F191" s="1947"/>
      <c r="G191" s="1947"/>
      <c r="H191" s="1947"/>
      <c r="I191" s="1947"/>
      <c r="J191" s="1947"/>
      <c r="K191" s="1947"/>
      <c r="L191" s="1947"/>
      <c r="M191" s="1947"/>
      <c r="N191" s="1945"/>
    </row>
    <row r="192" spans="1:14" ht="20.100000000000001" customHeight="1">
      <c r="A192" s="1950" t="s">
        <v>1048</v>
      </c>
      <c r="B192" s="1947"/>
      <c r="C192" s="1947"/>
      <c r="D192" s="1947"/>
      <c r="E192" s="1947"/>
      <c r="F192" s="1947"/>
      <c r="G192" s="1947"/>
      <c r="H192" s="1947"/>
      <c r="I192" s="1947"/>
      <c r="J192" s="1947"/>
      <c r="K192" s="1947"/>
      <c r="L192" s="1947"/>
      <c r="M192" s="1947"/>
      <c r="N192" s="1945"/>
    </row>
    <row r="193" spans="1:14" ht="20.100000000000001" customHeight="1">
      <c r="A193" s="1950"/>
      <c r="B193" s="1947"/>
      <c r="C193" s="1947"/>
      <c r="D193" s="1947"/>
      <c r="E193" s="1947"/>
      <c r="F193" s="1947"/>
      <c r="G193" s="1947"/>
      <c r="H193" s="1947"/>
      <c r="I193" s="1947"/>
      <c r="J193" s="1947"/>
      <c r="K193" s="1947"/>
      <c r="L193" s="1947"/>
      <c r="M193" s="1947"/>
      <c r="N193" s="1945"/>
    </row>
    <row r="194" spans="1:14" ht="20.100000000000001" customHeight="1">
      <c r="A194" s="1950"/>
      <c r="B194" s="1947"/>
      <c r="C194" s="1947"/>
      <c r="D194" s="1947"/>
      <c r="E194" s="1947"/>
      <c r="F194" s="1947"/>
      <c r="G194" s="1947"/>
      <c r="H194" s="1947"/>
      <c r="I194" s="1947"/>
      <c r="J194" s="1947"/>
      <c r="K194" s="1947"/>
      <c r="L194" s="1947"/>
      <c r="M194" s="1947"/>
      <c r="N194" s="1945"/>
    </row>
    <row r="195" spans="1:14" ht="15.95" customHeight="1">
      <c r="A195" s="1968" t="s">
        <v>1030</v>
      </c>
      <c r="B195" s="1947"/>
      <c r="C195" s="1947"/>
      <c r="D195" s="1947"/>
      <c r="E195" s="1947"/>
      <c r="F195" s="1947"/>
      <c r="G195" s="1947"/>
      <c r="H195" s="1947"/>
      <c r="I195" s="1947"/>
      <c r="J195" s="1947"/>
      <c r="K195" s="1947"/>
      <c r="L195" s="1947"/>
      <c r="M195" s="1947"/>
      <c r="N195" s="1945"/>
    </row>
    <row r="196" spans="1:14" ht="21.95" customHeight="1">
      <c r="A196" s="1966"/>
      <c r="B196" s="1971"/>
      <c r="C196" s="1971"/>
      <c r="D196" s="1971"/>
      <c r="E196" s="1971"/>
      <c r="F196" s="1971"/>
      <c r="G196" s="1971"/>
      <c r="H196" s="1971"/>
      <c r="I196" s="1971"/>
      <c r="J196" s="1971"/>
      <c r="K196" s="1971"/>
      <c r="L196" s="1971"/>
      <c r="M196" s="1971"/>
      <c r="N196" s="1972"/>
    </row>
    <row r="197" spans="1:14" ht="21.95" customHeight="1">
      <c r="A197" s="1950"/>
      <c r="B197" s="1947"/>
      <c r="C197" s="1947"/>
      <c r="D197" s="1947"/>
      <c r="E197" s="1947"/>
      <c r="F197" s="1947"/>
      <c r="G197" s="1947"/>
      <c r="H197" s="1947"/>
      <c r="I197" s="1947"/>
      <c r="J197" s="1947"/>
      <c r="K197" s="1947"/>
      <c r="L197" s="1947"/>
      <c r="M197" s="1947"/>
      <c r="N197" s="1945"/>
    </row>
    <row r="198" spans="1:14" ht="21.95" customHeight="1">
      <c r="A198" s="1950"/>
      <c r="B198" s="1947"/>
      <c r="C198" s="1947"/>
      <c r="D198" s="1947"/>
      <c r="E198" s="1947"/>
      <c r="F198" s="1947"/>
      <c r="G198" s="1947"/>
      <c r="H198" s="1947"/>
      <c r="I198" s="1947"/>
      <c r="J198" s="1947"/>
      <c r="K198" s="1947"/>
      <c r="L198" s="1947"/>
      <c r="M198" s="1947"/>
      <c r="N198" s="1945"/>
    </row>
    <row r="199" spans="1:14" ht="21.95" customHeight="1">
      <c r="A199" s="1959" t="s">
        <v>1031</v>
      </c>
      <c r="B199" s="1948"/>
      <c r="C199" s="1948"/>
      <c r="D199" s="1948"/>
      <c r="E199" s="1948"/>
      <c r="F199" s="1948"/>
      <c r="G199" s="1948"/>
      <c r="H199" s="1959" t="s">
        <v>1032</v>
      </c>
      <c r="I199" s="1948"/>
      <c r="J199" s="1948"/>
      <c r="K199" s="1948"/>
      <c r="L199" s="1948"/>
      <c r="M199" s="1948"/>
      <c r="N199" s="1948"/>
    </row>
    <row r="209" spans="1:14" ht="38.1" customHeight="1" thickBot="1">
      <c r="A209" s="1927" t="s">
        <v>993</v>
      </c>
      <c r="B209" s="1962"/>
      <c r="C209" s="1962"/>
      <c r="D209" s="1962"/>
      <c r="E209" s="1962"/>
      <c r="F209" s="1962"/>
      <c r="G209" s="1962"/>
      <c r="H209" s="1962"/>
      <c r="I209" s="1962"/>
      <c r="J209" s="1962"/>
      <c r="K209" s="1962"/>
      <c r="L209" s="1962"/>
      <c r="M209" s="1962"/>
      <c r="N209" s="1963"/>
    </row>
    <row r="210" spans="1:14" ht="15.95" customHeight="1">
      <c r="A210" s="1921" t="s">
        <v>1033</v>
      </c>
      <c r="B210" s="1948"/>
      <c r="C210" s="1948"/>
      <c r="D210" s="1948"/>
      <c r="E210" s="1948"/>
      <c r="F210" s="1948"/>
      <c r="G210" s="1948"/>
      <c r="H210" s="1948"/>
      <c r="I210" s="1948"/>
      <c r="J210" s="1948"/>
      <c r="K210" s="1948"/>
      <c r="L210" s="1948"/>
      <c r="M210" s="1948"/>
      <c r="N210" s="1948"/>
    </row>
    <row r="211" spans="1:14" ht="18" customHeight="1">
      <c r="A211" s="1906" t="s">
        <v>995</v>
      </c>
      <c r="B211" s="1947"/>
      <c r="C211" s="1947"/>
      <c r="D211" s="1945"/>
      <c r="E211" s="1906" t="s">
        <v>996</v>
      </c>
      <c r="F211" s="1947"/>
      <c r="G211" s="1945"/>
      <c r="H211" s="1906" t="s">
        <v>997</v>
      </c>
      <c r="I211" s="1947"/>
      <c r="J211" s="1945"/>
      <c r="K211" s="1906" t="s">
        <v>998</v>
      </c>
      <c r="L211" s="1945"/>
      <c r="M211" s="1906" t="s">
        <v>999</v>
      </c>
      <c r="N211" s="1945"/>
    </row>
    <row r="212" spans="1:14" ht="21.95" customHeight="1">
      <c r="A212" s="1923" t="str">
        <f>'2026 Matrix'!B41&amp;" "&amp;'2026 Matrix'!A41</f>
        <v>Tontalane Williams</v>
      </c>
      <c r="B212" s="1947"/>
      <c r="C212" s="1947"/>
      <c r="D212" s="1945"/>
      <c r="E212" s="1923" t="str">
        <f>'2026 Matrix'!E41</f>
        <v>Egberto</v>
      </c>
      <c r="F212" s="1947"/>
      <c r="G212" s="1945"/>
      <c r="H212" s="1922">
        <f>'2026 Matrix'!C41</f>
        <v>44617</v>
      </c>
      <c r="I212" s="1947"/>
      <c r="J212" s="1945"/>
      <c r="K212" s="1923" t="str">
        <f>'2026 Matrix'!D41</f>
        <v>F,S,S</v>
      </c>
      <c r="L212" s="1945"/>
      <c r="M212" s="1923"/>
      <c r="N212" s="1945"/>
    </row>
    <row r="213" spans="1:14" ht="15.95" customHeight="1">
      <c r="A213" s="1911" t="s">
        <v>1000</v>
      </c>
      <c r="B213" s="1947"/>
      <c r="C213" s="1945"/>
      <c r="E213" s="1912" t="s">
        <v>1001</v>
      </c>
      <c r="F213" s="1947"/>
      <c r="G213" s="1945"/>
      <c r="I213" s="1915" t="s">
        <v>1002</v>
      </c>
      <c r="J213" s="1947"/>
      <c r="K213" s="1945"/>
      <c r="M213" s="1908" t="s">
        <v>1003</v>
      </c>
      <c r="N213" s="1945"/>
    </row>
    <row r="214" spans="1:14" ht="33.950000000000003" customHeight="1">
      <c r="A214" s="1925" t="str">
        <f>'2026 Matrix'!AI41&amp;" / 108"</f>
        <v>31 / 108</v>
      </c>
      <c r="B214" s="1947"/>
      <c r="C214" s="1945"/>
      <c r="E214" s="1907" t="str">
        <f>'2026 Matrix'!AJ41&amp;" / 27"</f>
        <v>10 / 27</v>
      </c>
      <c r="F214" s="1947"/>
      <c r="G214" s="1945"/>
      <c r="I214" s="1926">
        <f>'2026 Matrix'!AK41</f>
        <v>4.5</v>
      </c>
      <c r="J214" s="1947"/>
      <c r="K214" s="1945"/>
      <c r="M214" s="1916">
        <f>'2026 Matrix'!AL41</f>
        <v>37.520000000000003</v>
      </c>
      <c r="N214" s="1945"/>
    </row>
    <row r="215" spans="1:14" ht="14.1" customHeight="1">
      <c r="A215" s="1920" t="s">
        <v>1004</v>
      </c>
      <c r="B215" s="1948"/>
      <c r="C215" s="1948"/>
      <c r="D215" s="1948"/>
      <c r="E215" s="1948"/>
      <c r="F215" s="1948"/>
      <c r="G215" s="1948"/>
      <c r="H215" s="1948"/>
      <c r="I215" s="1948"/>
      <c r="J215" s="1948"/>
      <c r="K215" s="1948"/>
      <c r="L215" s="1948"/>
      <c r="M215" s="1948"/>
      <c r="N215" s="1948"/>
    </row>
    <row r="216" spans="1:14" ht="20.100000000000001" customHeight="1">
      <c r="A216" s="1930" t="s">
        <v>1005</v>
      </c>
      <c r="B216" s="1931"/>
      <c r="C216" s="1931"/>
      <c r="D216" s="1931"/>
      <c r="E216" s="1931"/>
      <c r="F216" s="1931"/>
      <c r="G216" s="1931"/>
      <c r="H216" s="1931"/>
      <c r="I216" s="1931"/>
      <c r="J216" s="1931"/>
      <c r="K216" s="1931"/>
      <c r="L216" s="1931"/>
      <c r="M216" s="1931"/>
      <c r="N216" s="1931"/>
    </row>
    <row r="217" spans="1:14" ht="18" customHeight="1">
      <c r="A217" s="1891" t="s">
        <v>1006</v>
      </c>
      <c r="B217" s="1887"/>
      <c r="C217" s="1891" t="s">
        <v>1007</v>
      </c>
      <c r="D217" s="1886"/>
      <c r="E217" s="1887"/>
      <c r="F217" s="1886" t="s">
        <v>1008</v>
      </c>
      <c r="G217" s="1887"/>
      <c r="H217" s="1886" t="s">
        <v>1009</v>
      </c>
      <c r="I217" s="1887"/>
      <c r="J217" s="1886" t="s">
        <v>1010</v>
      </c>
      <c r="K217" s="1887"/>
      <c r="L217" s="1886" t="s">
        <v>1011</v>
      </c>
      <c r="M217" s="1887"/>
      <c r="N217" s="1598" t="s">
        <v>1012</v>
      </c>
    </row>
    <row r="218" spans="1:14" ht="18.95" customHeight="1">
      <c r="A218" s="1892" t="s">
        <v>1013</v>
      </c>
      <c r="B218" s="1893"/>
      <c r="C218" s="1918">
        <v>116.1</v>
      </c>
      <c r="D218" s="1902"/>
      <c r="E218" s="1903"/>
      <c r="F218" s="1902">
        <v>4</v>
      </c>
      <c r="G218" s="1903"/>
      <c r="H218" s="1902">
        <v>9.23</v>
      </c>
      <c r="I218" s="1903"/>
      <c r="J218" s="1902">
        <v>27.72</v>
      </c>
      <c r="K218" s="1903"/>
      <c r="L218" s="1902">
        <v>33.31</v>
      </c>
      <c r="M218" s="1903"/>
      <c r="N218" s="1603">
        <v>0</v>
      </c>
    </row>
    <row r="219" spans="1:14" ht="18.95" customHeight="1">
      <c r="A219" s="1904" t="s">
        <v>1014</v>
      </c>
      <c r="B219" s="1905"/>
      <c r="C219" s="1888">
        <v>112.5</v>
      </c>
      <c r="D219" s="1889"/>
      <c r="E219" s="1890"/>
      <c r="F219" s="1894">
        <v>5</v>
      </c>
      <c r="G219" s="1895"/>
      <c r="H219" s="1894">
        <v>16.32</v>
      </c>
      <c r="I219" s="1895"/>
      <c r="J219" s="1894">
        <v>27.58</v>
      </c>
      <c r="K219" s="1895"/>
      <c r="L219" s="1894">
        <v>59.15</v>
      </c>
      <c r="M219" s="1895"/>
      <c r="N219" s="1605">
        <v>0</v>
      </c>
    </row>
    <row r="220" spans="1:14" ht="18.95" customHeight="1">
      <c r="A220" s="1892" t="s">
        <v>1015</v>
      </c>
      <c r="B220" s="1893"/>
      <c r="C220" s="1918">
        <v>124.1</v>
      </c>
      <c r="D220" s="1902"/>
      <c r="E220" s="1903"/>
      <c r="F220" s="1902">
        <v>3</v>
      </c>
      <c r="G220" s="1903"/>
      <c r="H220" s="1902">
        <v>21.82</v>
      </c>
      <c r="I220" s="1903"/>
      <c r="J220" s="1902">
        <v>46.47</v>
      </c>
      <c r="K220" s="1903"/>
      <c r="L220" s="1902">
        <v>46.95</v>
      </c>
      <c r="M220" s="1903"/>
      <c r="N220" s="1603">
        <v>0</v>
      </c>
    </row>
    <row r="221" spans="1:14" ht="18.95" customHeight="1">
      <c r="A221" s="1904" t="s">
        <v>1016</v>
      </c>
      <c r="B221" s="1905"/>
      <c r="C221" s="1888">
        <v>133.5</v>
      </c>
      <c r="D221" s="1889"/>
      <c r="E221" s="1890"/>
      <c r="F221" s="1894">
        <v>3</v>
      </c>
      <c r="G221" s="1895"/>
      <c r="H221" s="1894">
        <v>19.420000000000002</v>
      </c>
      <c r="I221" s="1895"/>
      <c r="J221" s="1894">
        <v>46.12</v>
      </c>
      <c r="K221" s="1895"/>
      <c r="L221" s="1894">
        <v>42.1</v>
      </c>
      <c r="M221" s="1895"/>
      <c r="N221" s="1605">
        <v>0</v>
      </c>
    </row>
    <row r="222" spans="1:14" ht="20.100000000000001" customHeight="1">
      <c r="A222" s="1930" t="s">
        <v>1017</v>
      </c>
      <c r="B222" s="1931"/>
      <c r="C222" s="1931"/>
      <c r="D222" s="1931"/>
      <c r="E222" s="1931"/>
      <c r="F222" s="1931"/>
      <c r="G222" s="1931"/>
      <c r="H222" s="1931"/>
      <c r="I222" s="1931"/>
      <c r="J222" s="1931"/>
      <c r="K222" s="1931"/>
      <c r="L222" s="1931"/>
      <c r="M222" s="1931"/>
      <c r="N222" s="1931"/>
    </row>
    <row r="223" spans="1:14" ht="14.1" customHeight="1">
      <c r="A223" s="1597">
        <v>0</v>
      </c>
      <c r="B223" s="1896" t="s">
        <v>842</v>
      </c>
      <c r="C223" s="1897"/>
      <c r="D223" s="1596">
        <v>1</v>
      </c>
      <c r="E223" s="1896" t="s">
        <v>1018</v>
      </c>
      <c r="F223" s="1897"/>
      <c r="G223" s="1595">
        <v>2</v>
      </c>
      <c r="H223" s="1896" t="s">
        <v>1019</v>
      </c>
      <c r="I223" s="1897"/>
      <c r="J223" s="1594">
        <v>3</v>
      </c>
      <c r="K223" s="1896" t="s">
        <v>1020</v>
      </c>
      <c r="L223" s="1897"/>
      <c r="M223" s="1593">
        <v>4</v>
      </c>
      <c r="N223" s="1592" t="s">
        <v>1021</v>
      </c>
    </row>
    <row r="224" spans="1:14" ht="15.95" customHeight="1">
      <c r="A224" s="1949" t="s">
        <v>1022</v>
      </c>
      <c r="B224" s="1948"/>
      <c r="C224" s="1948"/>
      <c r="D224" s="1948"/>
      <c r="E224" s="1948"/>
      <c r="F224" s="1948"/>
      <c r="G224" s="1948"/>
      <c r="H224" s="1948"/>
      <c r="I224" s="1948"/>
      <c r="J224" s="1948"/>
      <c r="K224" s="1948"/>
      <c r="L224" s="1948"/>
      <c r="M224" s="1948"/>
      <c r="N224" s="1948"/>
    </row>
    <row r="225" spans="1:14" ht="17.100000000000001" customHeight="1">
      <c r="A225" s="1946" t="s">
        <v>1023</v>
      </c>
      <c r="B225" s="1947"/>
      <c r="C225" s="1947"/>
      <c r="D225" s="1947"/>
      <c r="E225" s="1945"/>
      <c r="F225" s="1913">
        <f>'2026 Matrix'!L41</f>
        <v>3</v>
      </c>
      <c r="G225" s="1945"/>
      <c r="H225" s="1946" t="s">
        <v>1024</v>
      </c>
      <c r="I225" s="1947"/>
      <c r="J225" s="1947"/>
      <c r="K225" s="1947"/>
      <c r="L225" s="1945"/>
      <c r="M225" s="1917">
        <f>'2026 Matrix'!P41</f>
        <v>2</v>
      </c>
      <c r="N225" s="1945"/>
    </row>
    <row r="226" spans="1:14" ht="17.100000000000001" customHeight="1">
      <c r="A226" s="1946" t="s">
        <v>856</v>
      </c>
      <c r="B226" s="1947"/>
      <c r="C226" s="1947"/>
      <c r="D226" s="1947"/>
      <c r="E226" s="1945"/>
      <c r="F226" s="1913">
        <f>'2026 Matrix'!K41</f>
        <v>3</v>
      </c>
      <c r="G226" s="1945"/>
      <c r="H226" s="1946" t="s">
        <v>205</v>
      </c>
      <c r="I226" s="1947"/>
      <c r="J226" s="1947"/>
      <c r="K226" s="1947"/>
      <c r="L226" s="1945"/>
      <c r="M226" s="1913">
        <f>'2026 Matrix'!M41</f>
        <v>3</v>
      </c>
      <c r="N226" s="1945"/>
    </row>
    <row r="227" spans="1:14" ht="17.100000000000001" customHeight="1">
      <c r="A227" s="1946" t="s">
        <v>862</v>
      </c>
      <c r="B227" s="1947"/>
      <c r="C227" s="1947"/>
      <c r="D227" s="1947"/>
      <c r="E227" s="1945"/>
      <c r="F227" s="1884">
        <f>'2026 Matrix'!Q41</f>
        <v>0</v>
      </c>
      <c r="G227" s="1945"/>
      <c r="H227" s="1946" t="s">
        <v>864</v>
      </c>
      <c r="I227" s="1947"/>
      <c r="J227" s="1947"/>
      <c r="K227" s="1947"/>
      <c r="L227" s="1945"/>
      <c r="M227" s="1884">
        <f>'2026 Matrix'!T41</f>
        <v>0</v>
      </c>
      <c r="N227" s="1945"/>
    </row>
    <row r="228" spans="1:14" ht="15.95" customHeight="1">
      <c r="A228" s="1949" t="s">
        <v>1025</v>
      </c>
      <c r="B228" s="1948"/>
      <c r="C228" s="1948"/>
      <c r="D228" s="1948"/>
      <c r="E228" s="1948"/>
      <c r="F228" s="1948"/>
      <c r="G228" s="1948"/>
      <c r="H228" s="1948"/>
      <c r="I228" s="1948"/>
      <c r="J228" s="1948"/>
      <c r="K228" s="1948"/>
      <c r="L228" s="1948"/>
      <c r="M228" s="1948"/>
      <c r="N228" s="1948"/>
    </row>
    <row r="229" spans="1:14" ht="17.100000000000001" customHeight="1">
      <c r="A229" s="1946" t="s">
        <v>855</v>
      </c>
      <c r="B229" s="1947"/>
      <c r="C229" s="1947"/>
      <c r="D229" s="1947"/>
      <c r="E229" s="1945"/>
      <c r="F229" s="1884">
        <f>'2026 Matrix'!H41</f>
        <v>0</v>
      </c>
      <c r="G229" s="1945"/>
      <c r="H229" s="1946" t="s">
        <v>331</v>
      </c>
      <c r="I229" s="1947"/>
      <c r="J229" s="1947"/>
      <c r="K229" s="1947"/>
      <c r="L229" s="1945"/>
      <c r="M229" s="1884">
        <f>'2026 Matrix'!J41</f>
        <v>0</v>
      </c>
      <c r="N229" s="1945"/>
    </row>
    <row r="230" spans="1:14" ht="17.100000000000001" customHeight="1">
      <c r="A230" s="1946" t="s">
        <v>859</v>
      </c>
      <c r="B230" s="1947"/>
      <c r="C230" s="1947"/>
      <c r="D230" s="1947"/>
      <c r="E230" s="1945"/>
      <c r="F230" s="1924">
        <f>'2026 Matrix'!N41</f>
        <v>1</v>
      </c>
      <c r="G230" s="1945"/>
      <c r="H230" s="1946" t="s">
        <v>343</v>
      </c>
      <c r="I230" s="1947"/>
      <c r="J230" s="1947"/>
      <c r="K230" s="1947"/>
      <c r="L230" s="1945"/>
      <c r="M230" s="1884">
        <f>'2026 Matrix'!AB41</f>
        <v>0</v>
      </c>
      <c r="N230" s="1945"/>
    </row>
    <row r="231" spans="1:14" ht="17.100000000000001" customHeight="1">
      <c r="A231" s="1946" t="s">
        <v>326</v>
      </c>
      <c r="B231" s="1947"/>
      <c r="C231" s="1947"/>
      <c r="D231" s="1947"/>
      <c r="E231" s="1945"/>
      <c r="F231" s="1884">
        <f>'2026 Matrix'!I41</f>
        <v>0</v>
      </c>
      <c r="G231" s="1945"/>
      <c r="H231" s="1946" t="s">
        <v>860</v>
      </c>
      <c r="I231" s="1947"/>
      <c r="J231" s="1947"/>
      <c r="K231" s="1947"/>
      <c r="L231" s="1945"/>
      <c r="M231" s="1913">
        <f>'2026 Matrix'!O41</f>
        <v>3</v>
      </c>
      <c r="N231" s="1945"/>
    </row>
    <row r="232" spans="1:14" ht="17.100000000000001" customHeight="1">
      <c r="A232" s="1946" t="s">
        <v>355</v>
      </c>
      <c r="B232" s="1947"/>
      <c r="C232" s="1947"/>
      <c r="D232" s="1947"/>
      <c r="E232" s="1945"/>
      <c r="F232" s="1884">
        <f>'2026 Matrix'!R41</f>
        <v>0</v>
      </c>
      <c r="G232" s="1945"/>
      <c r="H232" s="1954"/>
      <c r="I232" s="1948"/>
      <c r="J232" s="1948"/>
      <c r="K232" s="1948"/>
      <c r="L232" s="1948"/>
      <c r="M232" s="1948"/>
      <c r="N232" s="1948"/>
    </row>
    <row r="233" spans="1:14" ht="15.95" customHeight="1">
      <c r="A233" s="1949" t="s">
        <v>1026</v>
      </c>
      <c r="B233" s="1948"/>
      <c r="C233" s="1948"/>
      <c r="D233" s="1948"/>
      <c r="E233" s="1948"/>
      <c r="F233" s="1948"/>
      <c r="G233" s="1948"/>
      <c r="H233" s="1948"/>
      <c r="I233" s="1948"/>
      <c r="J233" s="1948"/>
      <c r="K233" s="1948"/>
      <c r="L233" s="1948"/>
      <c r="M233" s="1948"/>
      <c r="N233" s="1948"/>
    </row>
    <row r="234" spans="1:14" ht="17.100000000000001" customHeight="1">
      <c r="A234" s="1946" t="s">
        <v>869</v>
      </c>
      <c r="B234" s="1947"/>
      <c r="C234" s="1947"/>
      <c r="D234" s="1947"/>
      <c r="E234" s="1945"/>
      <c r="F234" s="1924">
        <f>'2026 Matrix'!Z41</f>
        <v>1</v>
      </c>
      <c r="G234" s="1945"/>
      <c r="H234" s="1946" t="s">
        <v>863</v>
      </c>
      <c r="I234" s="1947"/>
      <c r="J234" s="1947"/>
      <c r="K234" s="1947"/>
      <c r="L234" s="1945"/>
      <c r="M234" s="1884">
        <f>'2026 Matrix'!S41</f>
        <v>0</v>
      </c>
      <c r="N234" s="1945"/>
    </row>
    <row r="235" spans="1:14" ht="17.100000000000001" customHeight="1">
      <c r="A235" s="1946" t="s">
        <v>865</v>
      </c>
      <c r="B235" s="1947"/>
      <c r="C235" s="1947"/>
      <c r="D235" s="1947"/>
      <c r="E235" s="1945"/>
      <c r="F235" s="1913">
        <f>'2026 Matrix'!U41</f>
        <v>3</v>
      </c>
      <c r="G235" s="1945"/>
      <c r="H235" s="1946" t="s">
        <v>870</v>
      </c>
      <c r="I235" s="1947"/>
      <c r="J235" s="1947"/>
      <c r="K235" s="1947"/>
      <c r="L235" s="1945"/>
      <c r="M235" s="1884">
        <f>'2026 Matrix'!AA41</f>
        <v>0</v>
      </c>
      <c r="N235" s="1945"/>
    </row>
    <row r="236" spans="1:14" ht="17.100000000000001" customHeight="1">
      <c r="A236" s="1946" t="s">
        <v>867</v>
      </c>
      <c r="B236" s="1947"/>
      <c r="C236" s="1947"/>
      <c r="D236" s="1947"/>
      <c r="E236" s="1945"/>
      <c r="F236" s="1913">
        <f>'2026 Matrix'!X41</f>
        <v>3</v>
      </c>
      <c r="G236" s="1945"/>
      <c r="H236" s="1946" t="s">
        <v>868</v>
      </c>
      <c r="I236" s="1947"/>
      <c r="J236" s="1947"/>
      <c r="K236" s="1947"/>
      <c r="L236" s="1945"/>
      <c r="M236" s="1913">
        <f>'2026 Matrix'!Y41</f>
        <v>3</v>
      </c>
      <c r="N236" s="1945"/>
    </row>
    <row r="237" spans="1:14" ht="15.95" customHeight="1">
      <c r="A237" s="1949" t="s">
        <v>1027</v>
      </c>
      <c r="B237" s="1948"/>
      <c r="C237" s="1948"/>
      <c r="D237" s="1948"/>
      <c r="E237" s="1948"/>
      <c r="F237" s="1948"/>
      <c r="G237" s="1948"/>
      <c r="H237" s="1948"/>
      <c r="I237" s="1948"/>
      <c r="J237" s="1948"/>
      <c r="K237" s="1948"/>
      <c r="L237" s="1948"/>
      <c r="M237" s="1948"/>
      <c r="N237" s="1948"/>
    </row>
    <row r="238" spans="1:14" ht="17.100000000000001" customHeight="1">
      <c r="A238" s="1946" t="s">
        <v>872</v>
      </c>
      <c r="B238" s="1947"/>
      <c r="C238" s="1947"/>
      <c r="D238" s="1947"/>
      <c r="E238" s="1945"/>
      <c r="F238" s="1884">
        <f>'2026 Matrix'!AD41</f>
        <v>0</v>
      </c>
      <c r="G238" s="1945"/>
      <c r="H238" s="1946" t="s">
        <v>874</v>
      </c>
      <c r="I238" s="1947"/>
      <c r="J238" s="1947"/>
      <c r="K238" s="1947"/>
      <c r="L238" s="1945"/>
      <c r="M238" s="1884">
        <f>'2026 Matrix'!AF41</f>
        <v>0</v>
      </c>
      <c r="N238" s="1945"/>
    </row>
    <row r="239" spans="1:14" ht="17.100000000000001" customHeight="1">
      <c r="A239" s="1946" t="s">
        <v>873</v>
      </c>
      <c r="B239" s="1947"/>
      <c r="C239" s="1947"/>
      <c r="D239" s="1947"/>
      <c r="E239" s="1945"/>
      <c r="F239" s="1884">
        <f>'2026 Matrix'!AE41</f>
        <v>0</v>
      </c>
      <c r="G239" s="1945"/>
      <c r="H239" s="1946" t="s">
        <v>358</v>
      </c>
      <c r="I239" s="1947"/>
      <c r="J239" s="1947"/>
      <c r="K239" s="1947"/>
      <c r="L239" s="1945"/>
      <c r="M239" s="1884">
        <f>'2026 Matrix'!AH41</f>
        <v>0</v>
      </c>
      <c r="N239" s="1945"/>
    </row>
    <row r="240" spans="1:14" ht="17.100000000000001" customHeight="1">
      <c r="A240" s="1946" t="s">
        <v>203</v>
      </c>
      <c r="B240" s="1947"/>
      <c r="C240" s="1947"/>
      <c r="D240" s="1947"/>
      <c r="E240" s="1945"/>
      <c r="F240" s="1884">
        <f>'2026 Matrix'!W41</f>
        <v>0</v>
      </c>
      <c r="G240" s="1945"/>
      <c r="H240" s="1946" t="s">
        <v>871</v>
      </c>
      <c r="I240" s="1947"/>
      <c r="J240" s="1947"/>
      <c r="K240" s="1947"/>
      <c r="L240" s="1945"/>
      <c r="M240" s="1913">
        <f>'2026 Matrix'!AC41</f>
        <v>3</v>
      </c>
      <c r="N240" s="1945"/>
    </row>
    <row r="241" spans="1:14" ht="17.100000000000001" customHeight="1">
      <c r="A241" s="1946" t="s">
        <v>875</v>
      </c>
      <c r="B241" s="1947"/>
      <c r="C241" s="1947"/>
      <c r="D241" s="1947"/>
      <c r="E241" s="1945"/>
      <c r="F241" s="1884">
        <f>'2026 Matrix'!AG41</f>
        <v>0</v>
      </c>
      <c r="G241" s="1945"/>
      <c r="H241" s="1946" t="s">
        <v>866</v>
      </c>
      <c r="I241" s="1947"/>
      <c r="J241" s="1947"/>
      <c r="K241" s="1947"/>
      <c r="L241" s="1945"/>
      <c r="M241" s="1913">
        <f>'2026 Matrix'!V41</f>
        <v>3</v>
      </c>
      <c r="N241" s="1945"/>
    </row>
    <row r="242" spans="1:14" ht="20.100000000000001" customHeight="1">
      <c r="A242" s="1930" t="s">
        <v>1028</v>
      </c>
      <c r="B242" s="1948"/>
      <c r="C242" s="1948"/>
      <c r="D242" s="1948"/>
      <c r="E242" s="1948"/>
      <c r="F242" s="1948"/>
      <c r="G242" s="1948"/>
      <c r="H242" s="1948"/>
      <c r="I242" s="1948"/>
      <c r="J242" s="1948"/>
      <c r="K242" s="1948"/>
      <c r="L242" s="1948"/>
      <c r="M242" s="1948"/>
      <c r="N242" s="1948"/>
    </row>
    <row r="243" spans="1:14" ht="15.95" customHeight="1">
      <c r="A243" s="1898" t="s">
        <v>1029</v>
      </c>
      <c r="B243" s="1947"/>
      <c r="C243" s="1947"/>
      <c r="D243" s="1947"/>
      <c r="E243" s="1947"/>
      <c r="F243" s="1947"/>
      <c r="G243" s="1947"/>
      <c r="H243" s="1947"/>
      <c r="I243" s="1947"/>
      <c r="J243" s="1947"/>
      <c r="K243" s="1947"/>
      <c r="L243" s="1947"/>
      <c r="M243" s="1947"/>
      <c r="N243" s="1945"/>
    </row>
    <row r="244" spans="1:14" ht="20.100000000000001" customHeight="1">
      <c r="A244" s="1969" t="s">
        <v>1049</v>
      </c>
      <c r="B244" s="1947"/>
      <c r="C244" s="1947"/>
      <c r="D244" s="1947"/>
      <c r="E244" s="1947"/>
      <c r="F244" s="1947"/>
      <c r="G244" s="1947"/>
      <c r="H244" s="1947"/>
      <c r="I244" s="1947"/>
      <c r="J244" s="1947"/>
      <c r="K244" s="1947"/>
      <c r="L244" s="1947"/>
      <c r="M244" s="1947"/>
      <c r="N244" s="1945"/>
    </row>
    <row r="245" spans="1:14" ht="20.100000000000001" customHeight="1">
      <c r="A245" s="1950"/>
      <c r="B245" s="1947"/>
      <c r="C245" s="1947"/>
      <c r="D245" s="1947"/>
      <c r="E245" s="1947"/>
      <c r="F245" s="1947"/>
      <c r="G245" s="1947"/>
      <c r="H245" s="1947"/>
      <c r="I245" s="1947"/>
      <c r="J245" s="1947"/>
      <c r="K245" s="1947"/>
      <c r="L245" s="1947"/>
      <c r="M245" s="1947"/>
      <c r="N245" s="1945"/>
    </row>
    <row r="246" spans="1:14" ht="20.100000000000001" customHeight="1">
      <c r="A246" s="1950"/>
      <c r="B246" s="1947"/>
      <c r="C246" s="1947"/>
      <c r="D246" s="1947"/>
      <c r="E246" s="1947"/>
      <c r="F246" s="1947"/>
      <c r="G246" s="1947"/>
      <c r="H246" s="1947"/>
      <c r="I246" s="1947"/>
      <c r="J246" s="1947"/>
      <c r="K246" s="1947"/>
      <c r="L246" s="1947"/>
      <c r="M246" s="1947"/>
      <c r="N246" s="1945"/>
    </row>
    <row r="247" spans="1:14" ht="15.95" customHeight="1">
      <c r="A247" s="1968" t="s">
        <v>1030</v>
      </c>
      <c r="B247" s="1947"/>
      <c r="C247" s="1947"/>
      <c r="D247" s="1947"/>
      <c r="E247" s="1947"/>
      <c r="F247" s="1947"/>
      <c r="G247" s="1947"/>
      <c r="H247" s="1947"/>
      <c r="I247" s="1947"/>
      <c r="J247" s="1947"/>
      <c r="K247" s="1947"/>
      <c r="L247" s="1947"/>
      <c r="M247" s="1947"/>
      <c r="N247" s="1945"/>
    </row>
    <row r="248" spans="1:14" ht="21.95" customHeight="1">
      <c r="A248" s="1970" t="s">
        <v>1050</v>
      </c>
      <c r="B248" s="1947"/>
      <c r="C248" s="1947"/>
      <c r="D248" s="1947"/>
      <c r="E248" s="1947"/>
      <c r="F248" s="1947"/>
      <c r="G248" s="1947"/>
      <c r="H248" s="1947"/>
      <c r="I248" s="1947"/>
      <c r="J248" s="1947"/>
      <c r="K248" s="1947"/>
      <c r="L248" s="1947"/>
      <c r="M248" s="1947"/>
      <c r="N248" s="1945"/>
    </row>
    <row r="249" spans="1:14" ht="21.95" customHeight="1">
      <c r="A249" s="1970" t="s">
        <v>1051</v>
      </c>
      <c r="B249" s="1947"/>
      <c r="C249" s="1947"/>
      <c r="D249" s="1947"/>
      <c r="E249" s="1947"/>
      <c r="F249" s="1947"/>
      <c r="G249" s="1947"/>
      <c r="H249" s="1947"/>
      <c r="I249" s="1947"/>
      <c r="J249" s="1947"/>
      <c r="K249" s="1947"/>
      <c r="L249" s="1947"/>
      <c r="M249" s="1947"/>
      <c r="N249" s="1945"/>
    </row>
    <row r="250" spans="1:14" ht="21.95" customHeight="1">
      <c r="A250" s="1950"/>
      <c r="B250" s="1947"/>
      <c r="C250" s="1947"/>
      <c r="D250" s="1947"/>
      <c r="E250" s="1947"/>
      <c r="F250" s="1947"/>
      <c r="G250" s="1947"/>
      <c r="H250" s="1947"/>
      <c r="I250" s="1947"/>
      <c r="J250" s="1947"/>
      <c r="K250" s="1947"/>
      <c r="L250" s="1947"/>
      <c r="M250" s="1947"/>
      <c r="N250" s="1945"/>
    </row>
    <row r="251" spans="1:14" ht="21.95" customHeight="1">
      <c r="A251" s="1959" t="s">
        <v>1031</v>
      </c>
      <c r="B251" s="1948"/>
      <c r="C251" s="1948"/>
      <c r="D251" s="1948"/>
      <c r="E251" s="1948"/>
      <c r="F251" s="1948"/>
      <c r="G251" s="1948"/>
      <c r="H251" s="1959" t="s">
        <v>1032</v>
      </c>
      <c r="I251" s="1948"/>
      <c r="J251" s="1948"/>
      <c r="K251" s="1948"/>
      <c r="L251" s="1948"/>
      <c r="M251" s="1948"/>
      <c r="N251" s="1948"/>
    </row>
    <row r="261" spans="1:14" ht="38.1" customHeight="1" thickBot="1">
      <c r="A261" s="1927" t="s">
        <v>993</v>
      </c>
      <c r="B261" s="1962"/>
      <c r="C261" s="1962"/>
      <c r="D261" s="1962"/>
      <c r="E261" s="1962"/>
      <c r="F261" s="1962"/>
      <c r="G261" s="1962"/>
      <c r="H261" s="1962"/>
      <c r="I261" s="1962"/>
      <c r="J261" s="1962"/>
      <c r="K261" s="1962"/>
      <c r="L261" s="1962"/>
      <c r="M261" s="1962"/>
      <c r="N261" s="1963"/>
    </row>
    <row r="262" spans="1:14" ht="15.95" customHeight="1">
      <c r="A262" s="1921" t="s">
        <v>1033</v>
      </c>
      <c r="B262" s="1948"/>
      <c r="C262" s="1948"/>
      <c r="D262" s="1948"/>
      <c r="E262" s="1948"/>
      <c r="F262" s="1948"/>
      <c r="G262" s="1948"/>
      <c r="H262" s="1948"/>
      <c r="I262" s="1948"/>
      <c r="J262" s="1948"/>
      <c r="K262" s="1948"/>
      <c r="L262" s="1948"/>
      <c r="M262" s="1948"/>
      <c r="N262" s="1948"/>
    </row>
    <row r="263" spans="1:14" ht="18" customHeight="1">
      <c r="A263" s="1906" t="s">
        <v>995</v>
      </c>
      <c r="B263" s="1947"/>
      <c r="C263" s="1947"/>
      <c r="D263" s="1945"/>
      <c r="E263" s="1906" t="s">
        <v>996</v>
      </c>
      <c r="F263" s="1947"/>
      <c r="G263" s="1945"/>
      <c r="H263" s="1906" t="s">
        <v>997</v>
      </c>
      <c r="I263" s="1947"/>
      <c r="J263" s="1945"/>
      <c r="K263" s="1906" t="s">
        <v>998</v>
      </c>
      <c r="L263" s="1945"/>
      <c r="M263" s="1906" t="s">
        <v>999</v>
      </c>
      <c r="N263" s="1945"/>
    </row>
    <row r="264" spans="1:14" ht="21.95" customHeight="1">
      <c r="A264" s="1923" t="str">
        <f>'2026 Matrix'!B42&amp;" "&amp;'2026 Matrix'!A42</f>
        <v>Mirelis Casi Garcia</v>
      </c>
      <c r="B264" s="1947"/>
      <c r="C264" s="1947"/>
      <c r="D264" s="1945"/>
      <c r="E264" s="1923" t="str">
        <f>'2026 Matrix'!E42</f>
        <v>Egberto</v>
      </c>
      <c r="F264" s="1947"/>
      <c r="G264" s="1945"/>
      <c r="H264" s="1922">
        <f>'2026 Matrix'!C42</f>
        <v>44751</v>
      </c>
      <c r="I264" s="1947"/>
      <c r="J264" s="1945"/>
      <c r="K264" s="1923" t="str">
        <f>'2026 Matrix'!D42</f>
        <v>F,S,S</v>
      </c>
      <c r="L264" s="1945"/>
      <c r="M264" s="1923"/>
      <c r="N264" s="1945"/>
    </row>
    <row r="265" spans="1:14" ht="15.95" customHeight="1">
      <c r="A265" s="1911" t="s">
        <v>1000</v>
      </c>
      <c r="B265" s="1947"/>
      <c r="C265" s="1945"/>
      <c r="E265" s="1912" t="s">
        <v>1001</v>
      </c>
      <c r="F265" s="1947"/>
      <c r="G265" s="1945"/>
      <c r="I265" s="1915" t="s">
        <v>1002</v>
      </c>
      <c r="J265" s="1947"/>
      <c r="K265" s="1945"/>
      <c r="M265" s="1908" t="s">
        <v>1003</v>
      </c>
      <c r="N265" s="1945"/>
    </row>
    <row r="266" spans="1:14" ht="33.950000000000003" customHeight="1">
      <c r="A266" s="1925" t="str">
        <f>'2026 Matrix'!AI42&amp;" / 108"</f>
        <v>26 / 108</v>
      </c>
      <c r="B266" s="1947"/>
      <c r="C266" s="1945"/>
      <c r="E266" s="1907" t="str">
        <f>'2026 Matrix'!AJ42&amp;" / 27"</f>
        <v>8 / 27</v>
      </c>
      <c r="F266" s="1947"/>
      <c r="G266" s="1945"/>
      <c r="I266" s="1926">
        <f>'2026 Matrix'!AK42</f>
        <v>1</v>
      </c>
      <c r="J266" s="1947"/>
      <c r="K266" s="1945"/>
      <c r="M266" s="1916">
        <f>'2026 Matrix'!AL42</f>
        <v>63.29</v>
      </c>
      <c r="N266" s="1945"/>
    </row>
    <row r="267" spans="1:14" ht="14.1" customHeight="1">
      <c r="A267" s="1920" t="s">
        <v>1004</v>
      </c>
      <c r="B267" s="1948"/>
      <c r="C267" s="1948"/>
      <c r="D267" s="1948"/>
      <c r="E267" s="1948"/>
      <c r="F267" s="1948"/>
      <c r="G267" s="1948"/>
      <c r="H267" s="1948"/>
      <c r="I267" s="1948"/>
      <c r="J267" s="1948"/>
      <c r="K267" s="1948"/>
      <c r="L267" s="1948"/>
      <c r="M267" s="1948"/>
      <c r="N267" s="1948"/>
    </row>
    <row r="268" spans="1:14" ht="20.100000000000001" customHeight="1">
      <c r="A268" s="1930" t="s">
        <v>1005</v>
      </c>
      <c r="B268" s="1931"/>
      <c r="C268" s="1931"/>
      <c r="D268" s="1931"/>
      <c r="E268" s="1931"/>
      <c r="F268" s="1931"/>
      <c r="G268" s="1931"/>
      <c r="H268" s="1931"/>
      <c r="I268" s="1931"/>
      <c r="J268" s="1931"/>
      <c r="K268" s="1931"/>
      <c r="L268" s="1931"/>
      <c r="M268" s="1931"/>
      <c r="N268" s="1931"/>
    </row>
    <row r="269" spans="1:14" ht="18" customHeight="1">
      <c r="A269" s="1891" t="s">
        <v>1006</v>
      </c>
      <c r="B269" s="1887"/>
      <c r="C269" s="1891" t="s">
        <v>1007</v>
      </c>
      <c r="D269" s="1886"/>
      <c r="E269" s="1887"/>
      <c r="F269" s="1886" t="s">
        <v>1008</v>
      </c>
      <c r="G269" s="1887"/>
      <c r="H269" s="1886" t="s">
        <v>1009</v>
      </c>
      <c r="I269" s="1887"/>
      <c r="J269" s="1886" t="s">
        <v>1010</v>
      </c>
      <c r="K269" s="1887"/>
      <c r="L269" s="1886" t="s">
        <v>1011</v>
      </c>
      <c r="M269" s="1887"/>
      <c r="N269" s="1598" t="s">
        <v>1012</v>
      </c>
    </row>
    <row r="270" spans="1:14" ht="18.95" customHeight="1">
      <c r="A270" s="1892" t="s">
        <v>1013</v>
      </c>
      <c r="B270" s="1893"/>
      <c r="C270" s="1918">
        <v>109.7</v>
      </c>
      <c r="D270" s="1902"/>
      <c r="E270" s="1903"/>
      <c r="F270" s="1902">
        <v>1</v>
      </c>
      <c r="G270" s="1903"/>
      <c r="H270" s="1902">
        <v>13.23</v>
      </c>
      <c r="I270" s="1903"/>
      <c r="J270" s="1902">
        <v>27.85</v>
      </c>
      <c r="K270" s="1903"/>
      <c r="L270" s="1902">
        <v>47.52</v>
      </c>
      <c r="M270" s="1903"/>
      <c r="N270" s="1603">
        <v>0</v>
      </c>
    </row>
    <row r="271" spans="1:14" ht="18.95" customHeight="1">
      <c r="A271" s="1904" t="s">
        <v>1014</v>
      </c>
      <c r="B271" s="1905"/>
      <c r="C271" s="1888">
        <v>117.7</v>
      </c>
      <c r="D271" s="1889"/>
      <c r="E271" s="1890"/>
      <c r="F271" s="1894">
        <v>3</v>
      </c>
      <c r="G271" s="1895"/>
      <c r="H271" s="1894">
        <v>10.58</v>
      </c>
      <c r="I271" s="1895"/>
      <c r="J271" s="1894">
        <v>18.3</v>
      </c>
      <c r="K271" s="1895"/>
      <c r="L271" s="1894">
        <v>57.83</v>
      </c>
      <c r="M271" s="1895"/>
      <c r="N271" s="1605">
        <v>0</v>
      </c>
    </row>
    <row r="272" spans="1:14" ht="18.95" customHeight="1">
      <c r="A272" s="1892" t="s">
        <v>1015</v>
      </c>
      <c r="B272" s="1893"/>
      <c r="C272" s="1918">
        <v>111.8</v>
      </c>
      <c r="D272" s="1902"/>
      <c r="E272" s="1903"/>
      <c r="F272" s="1902">
        <v>1</v>
      </c>
      <c r="G272" s="1903"/>
      <c r="H272" s="1902">
        <v>16.920000000000002</v>
      </c>
      <c r="I272" s="1903"/>
      <c r="J272" s="1902">
        <v>28</v>
      </c>
      <c r="K272" s="1903"/>
      <c r="L272" s="1902">
        <v>60.42</v>
      </c>
      <c r="M272" s="1903"/>
      <c r="N272" s="1603">
        <v>0</v>
      </c>
    </row>
    <row r="273" spans="1:14" ht="18.95" customHeight="1">
      <c r="A273" s="1904" t="s">
        <v>1016</v>
      </c>
      <c r="B273" s="1905"/>
      <c r="C273" s="1888">
        <v>105.5</v>
      </c>
      <c r="D273" s="1889"/>
      <c r="E273" s="1890"/>
      <c r="F273" s="1894">
        <v>1</v>
      </c>
      <c r="G273" s="1895"/>
      <c r="H273" s="1894">
        <v>16.25</v>
      </c>
      <c r="I273" s="1895"/>
      <c r="J273" s="1894">
        <v>27.9</v>
      </c>
      <c r="K273" s="1895"/>
      <c r="L273" s="1894">
        <v>58.24</v>
      </c>
      <c r="M273" s="1895"/>
      <c r="N273" s="1605">
        <v>0</v>
      </c>
    </row>
    <row r="274" spans="1:14" ht="20.100000000000001" customHeight="1">
      <c r="A274" s="1930" t="s">
        <v>1017</v>
      </c>
      <c r="B274" s="1931"/>
      <c r="C274" s="1931"/>
      <c r="D274" s="1931"/>
      <c r="E274" s="1931"/>
      <c r="F274" s="1931"/>
      <c r="G274" s="1931"/>
      <c r="H274" s="1931"/>
      <c r="I274" s="1931"/>
      <c r="J274" s="1931"/>
      <c r="K274" s="1931"/>
      <c r="L274" s="1931"/>
      <c r="M274" s="1931"/>
      <c r="N274" s="1931"/>
    </row>
    <row r="275" spans="1:14" ht="14.1" customHeight="1">
      <c r="A275" s="1597">
        <v>0</v>
      </c>
      <c r="B275" s="1896" t="s">
        <v>842</v>
      </c>
      <c r="C275" s="1897"/>
      <c r="D275" s="1596">
        <v>1</v>
      </c>
      <c r="E275" s="1896" t="s">
        <v>1018</v>
      </c>
      <c r="F275" s="1897"/>
      <c r="G275" s="1595">
        <v>2</v>
      </c>
      <c r="H275" s="1896" t="s">
        <v>1019</v>
      </c>
      <c r="I275" s="1897"/>
      <c r="J275" s="1594">
        <v>3</v>
      </c>
      <c r="K275" s="1896" t="s">
        <v>1020</v>
      </c>
      <c r="L275" s="1897"/>
      <c r="M275" s="1593">
        <v>4</v>
      </c>
      <c r="N275" s="1592" t="s">
        <v>1021</v>
      </c>
    </row>
    <row r="276" spans="1:14" ht="15.95" customHeight="1">
      <c r="A276" s="1949" t="s">
        <v>1022</v>
      </c>
      <c r="B276" s="1948"/>
      <c r="C276" s="1948"/>
      <c r="D276" s="1948"/>
      <c r="E276" s="1948"/>
      <c r="F276" s="1948"/>
      <c r="G276" s="1948"/>
      <c r="H276" s="1948"/>
      <c r="I276" s="1948"/>
      <c r="J276" s="1948"/>
      <c r="K276" s="1948"/>
      <c r="L276" s="1948"/>
      <c r="M276" s="1948"/>
      <c r="N276" s="1948"/>
    </row>
    <row r="277" spans="1:14" ht="17.100000000000001" customHeight="1">
      <c r="A277" s="1946" t="s">
        <v>1023</v>
      </c>
      <c r="B277" s="1947"/>
      <c r="C277" s="1947"/>
      <c r="D277" s="1947"/>
      <c r="E277" s="1945"/>
      <c r="F277" s="1913">
        <f>'2026 Matrix'!L42</f>
        <v>3</v>
      </c>
      <c r="G277" s="1945"/>
      <c r="H277" s="1946" t="s">
        <v>1024</v>
      </c>
      <c r="I277" s="1947"/>
      <c r="J277" s="1947"/>
      <c r="K277" s="1947"/>
      <c r="L277" s="1945"/>
      <c r="M277" s="1924">
        <f>'2026 Matrix'!P42</f>
        <v>1</v>
      </c>
      <c r="N277" s="1945"/>
    </row>
    <row r="278" spans="1:14" ht="17.100000000000001" customHeight="1">
      <c r="A278" s="1946" t="s">
        <v>856</v>
      </c>
      <c r="B278" s="1947"/>
      <c r="C278" s="1947"/>
      <c r="D278" s="1947"/>
      <c r="E278" s="1945"/>
      <c r="F278" s="1913">
        <f>'2026 Matrix'!K42</f>
        <v>3</v>
      </c>
      <c r="G278" s="1945"/>
      <c r="H278" s="1946" t="s">
        <v>205</v>
      </c>
      <c r="I278" s="1947"/>
      <c r="J278" s="1947"/>
      <c r="K278" s="1947"/>
      <c r="L278" s="1945"/>
      <c r="M278" s="1913">
        <f>'2026 Matrix'!M42</f>
        <v>3</v>
      </c>
      <c r="N278" s="1945"/>
    </row>
    <row r="279" spans="1:14" ht="17.100000000000001" customHeight="1">
      <c r="A279" s="1946" t="s">
        <v>862</v>
      </c>
      <c r="B279" s="1947"/>
      <c r="C279" s="1947"/>
      <c r="D279" s="1947"/>
      <c r="E279" s="1945"/>
      <c r="F279" s="1884">
        <f>'2026 Matrix'!Q42</f>
        <v>0</v>
      </c>
      <c r="G279" s="1945"/>
      <c r="H279" s="1946" t="s">
        <v>864</v>
      </c>
      <c r="I279" s="1947"/>
      <c r="J279" s="1947"/>
      <c r="K279" s="1947"/>
      <c r="L279" s="1945"/>
      <c r="M279" s="1884">
        <f>'2026 Matrix'!T42</f>
        <v>0</v>
      </c>
      <c r="N279" s="1945"/>
    </row>
    <row r="280" spans="1:14" ht="15.95" customHeight="1">
      <c r="A280" s="1949" t="s">
        <v>1025</v>
      </c>
      <c r="B280" s="1948"/>
      <c r="C280" s="1948"/>
      <c r="D280" s="1948"/>
      <c r="E280" s="1948"/>
      <c r="F280" s="1948"/>
      <c r="G280" s="1948"/>
      <c r="H280" s="1948"/>
      <c r="I280" s="1948"/>
      <c r="J280" s="1948"/>
      <c r="K280" s="1948"/>
      <c r="L280" s="1948"/>
      <c r="M280" s="1948"/>
      <c r="N280" s="1948"/>
    </row>
    <row r="281" spans="1:14" ht="17.100000000000001" customHeight="1">
      <c r="A281" s="1946" t="s">
        <v>855</v>
      </c>
      <c r="B281" s="1947"/>
      <c r="C281" s="1947"/>
      <c r="D281" s="1947"/>
      <c r="E281" s="1945"/>
      <c r="F281" s="1884">
        <f>'2026 Matrix'!H42</f>
        <v>0</v>
      </c>
      <c r="G281" s="1945"/>
      <c r="H281" s="1946" t="s">
        <v>331</v>
      </c>
      <c r="I281" s="1947"/>
      <c r="J281" s="1947"/>
      <c r="K281" s="1947"/>
      <c r="L281" s="1945"/>
      <c r="M281" s="1884">
        <f>'2026 Matrix'!J42</f>
        <v>0</v>
      </c>
      <c r="N281" s="1945"/>
    </row>
    <row r="282" spans="1:14" ht="17.100000000000001" customHeight="1">
      <c r="A282" s="1946" t="s">
        <v>859</v>
      </c>
      <c r="B282" s="1947"/>
      <c r="C282" s="1947"/>
      <c r="D282" s="1947"/>
      <c r="E282" s="1945"/>
      <c r="F282" s="1924">
        <f>'2026 Matrix'!N42</f>
        <v>1</v>
      </c>
      <c r="G282" s="1945"/>
      <c r="H282" s="1946" t="s">
        <v>343</v>
      </c>
      <c r="I282" s="1947"/>
      <c r="J282" s="1947"/>
      <c r="K282" s="1947"/>
      <c r="L282" s="1945"/>
      <c r="M282" s="1884">
        <f>'2026 Matrix'!AB42</f>
        <v>0</v>
      </c>
      <c r="N282" s="1945"/>
    </row>
    <row r="283" spans="1:14" ht="17.100000000000001" customHeight="1">
      <c r="A283" s="1946" t="s">
        <v>326</v>
      </c>
      <c r="B283" s="1947"/>
      <c r="C283" s="1947"/>
      <c r="D283" s="1947"/>
      <c r="E283" s="1945"/>
      <c r="F283" s="1884">
        <f>'2026 Matrix'!I42</f>
        <v>0</v>
      </c>
      <c r="G283" s="1945"/>
      <c r="H283" s="1946" t="s">
        <v>860</v>
      </c>
      <c r="I283" s="1947"/>
      <c r="J283" s="1947"/>
      <c r="K283" s="1947"/>
      <c r="L283" s="1945"/>
      <c r="M283" s="1913">
        <f>'2026 Matrix'!O42</f>
        <v>3</v>
      </c>
      <c r="N283" s="1945"/>
    </row>
    <row r="284" spans="1:14" ht="17.100000000000001" customHeight="1">
      <c r="A284" s="1946" t="s">
        <v>355</v>
      </c>
      <c r="B284" s="1947"/>
      <c r="C284" s="1947"/>
      <c r="D284" s="1947"/>
      <c r="E284" s="1945"/>
      <c r="F284" s="1884">
        <f>'2026 Matrix'!R42</f>
        <v>0</v>
      </c>
      <c r="G284" s="1945"/>
      <c r="H284" s="1954"/>
      <c r="I284" s="1948"/>
      <c r="J284" s="1948"/>
      <c r="K284" s="1948"/>
      <c r="L284" s="1948"/>
      <c r="M284" s="1948"/>
      <c r="N284" s="1948"/>
    </row>
    <row r="285" spans="1:14" ht="15.95" customHeight="1">
      <c r="A285" s="1949" t="s">
        <v>1026</v>
      </c>
      <c r="B285" s="1948"/>
      <c r="C285" s="1948"/>
      <c r="D285" s="1948"/>
      <c r="E285" s="1948"/>
      <c r="F285" s="1948"/>
      <c r="G285" s="1948"/>
      <c r="H285" s="1948"/>
      <c r="I285" s="1948"/>
      <c r="J285" s="1948"/>
      <c r="K285" s="1948"/>
      <c r="L285" s="1948"/>
      <c r="M285" s="1948"/>
      <c r="N285" s="1948"/>
    </row>
    <row r="286" spans="1:14" ht="17.100000000000001" customHeight="1">
      <c r="A286" s="1946" t="s">
        <v>869</v>
      </c>
      <c r="B286" s="1947"/>
      <c r="C286" s="1947"/>
      <c r="D286" s="1947"/>
      <c r="E286" s="1945"/>
      <c r="F286" s="1913">
        <f>'2026 Matrix'!Z42</f>
        <v>3</v>
      </c>
      <c r="G286" s="1945"/>
      <c r="H286" s="1946" t="s">
        <v>863</v>
      </c>
      <c r="I286" s="1947"/>
      <c r="J286" s="1947"/>
      <c r="K286" s="1947"/>
      <c r="L286" s="1945"/>
      <c r="M286" s="1884">
        <f>'2026 Matrix'!S42</f>
        <v>0</v>
      </c>
      <c r="N286" s="1945"/>
    </row>
    <row r="287" spans="1:14" ht="17.100000000000001" customHeight="1">
      <c r="A287" s="1946" t="s">
        <v>865</v>
      </c>
      <c r="B287" s="1947"/>
      <c r="C287" s="1947"/>
      <c r="D287" s="1947"/>
      <c r="E287" s="1945"/>
      <c r="F287" s="1913">
        <f>'2026 Matrix'!U42</f>
        <v>3</v>
      </c>
      <c r="G287" s="1945"/>
      <c r="H287" s="1946" t="s">
        <v>870</v>
      </c>
      <c r="I287" s="1947"/>
      <c r="J287" s="1947"/>
      <c r="K287" s="1947"/>
      <c r="L287" s="1945"/>
      <c r="M287" s="1884">
        <f>'2026 Matrix'!AA42</f>
        <v>0</v>
      </c>
      <c r="N287" s="1945"/>
    </row>
    <row r="288" spans="1:14" ht="17.100000000000001" customHeight="1">
      <c r="A288" s="1946" t="s">
        <v>867</v>
      </c>
      <c r="B288" s="1947"/>
      <c r="C288" s="1947"/>
      <c r="D288" s="1947"/>
      <c r="E288" s="1945"/>
      <c r="F288" s="1917">
        <f>'2026 Matrix'!X42</f>
        <v>2</v>
      </c>
      <c r="G288" s="1945"/>
      <c r="H288" s="1946" t="s">
        <v>868</v>
      </c>
      <c r="I288" s="1947"/>
      <c r="J288" s="1947"/>
      <c r="K288" s="1947"/>
      <c r="L288" s="1945"/>
      <c r="M288" s="1884">
        <f>'2026 Matrix'!Y42</f>
        <v>1</v>
      </c>
      <c r="N288" s="1945"/>
    </row>
    <row r="289" spans="1:14" ht="15.95" customHeight="1">
      <c r="A289" s="1949" t="s">
        <v>1027</v>
      </c>
      <c r="B289" s="1948"/>
      <c r="C289" s="1948"/>
      <c r="D289" s="1948"/>
      <c r="E289" s="1948"/>
      <c r="F289" s="1948"/>
      <c r="G289" s="1948"/>
      <c r="H289" s="1948"/>
      <c r="I289" s="1948"/>
      <c r="J289" s="1948"/>
      <c r="K289" s="1948"/>
      <c r="L289" s="1948"/>
      <c r="M289" s="1948"/>
      <c r="N289" s="1948"/>
    </row>
    <row r="290" spans="1:14" ht="17.100000000000001" customHeight="1">
      <c r="A290" s="1946" t="s">
        <v>872</v>
      </c>
      <c r="B290" s="1947"/>
      <c r="C290" s="1947"/>
      <c r="D290" s="1947"/>
      <c r="E290" s="1945"/>
      <c r="F290" s="1884">
        <f>'2026 Matrix'!AD42</f>
        <v>0</v>
      </c>
      <c r="G290" s="1945"/>
      <c r="H290" s="1946" t="s">
        <v>874</v>
      </c>
      <c r="I290" s="1947"/>
      <c r="J290" s="1947"/>
      <c r="K290" s="1947"/>
      <c r="L290" s="1945"/>
      <c r="M290" s="1884">
        <f>'2026 Matrix'!AF42</f>
        <v>0</v>
      </c>
      <c r="N290" s="1945"/>
    </row>
    <row r="291" spans="1:14" ht="17.100000000000001" customHeight="1">
      <c r="A291" s="1946" t="s">
        <v>873</v>
      </c>
      <c r="B291" s="1947"/>
      <c r="C291" s="1947"/>
      <c r="D291" s="1947"/>
      <c r="E291" s="1945"/>
      <c r="F291" s="1884">
        <f>'2026 Matrix'!AE42</f>
        <v>0</v>
      </c>
      <c r="G291" s="1945"/>
      <c r="H291" s="1946" t="s">
        <v>358</v>
      </c>
      <c r="I291" s="1947"/>
      <c r="J291" s="1947"/>
      <c r="K291" s="1947"/>
      <c r="L291" s="1945"/>
      <c r="M291" s="1884">
        <f>'2026 Matrix'!AH42</f>
        <v>0</v>
      </c>
      <c r="N291" s="1945"/>
    </row>
    <row r="292" spans="1:14" ht="17.100000000000001" customHeight="1">
      <c r="A292" s="1946" t="s">
        <v>203</v>
      </c>
      <c r="B292" s="1947"/>
      <c r="C292" s="1947"/>
      <c r="D292" s="1947"/>
      <c r="E292" s="1945"/>
      <c r="F292" s="1884">
        <f>'2026 Matrix'!W42</f>
        <v>0</v>
      </c>
      <c r="G292" s="1945"/>
      <c r="H292" s="1946" t="s">
        <v>871</v>
      </c>
      <c r="I292" s="1947"/>
      <c r="J292" s="1947"/>
      <c r="K292" s="1947"/>
      <c r="L292" s="1945"/>
      <c r="M292" s="1884">
        <f>'2026 Matrix'!AC42</f>
        <v>0</v>
      </c>
      <c r="N292" s="1945"/>
    </row>
    <row r="293" spans="1:14" ht="17.100000000000001" customHeight="1">
      <c r="A293" s="1946" t="s">
        <v>875</v>
      </c>
      <c r="B293" s="1947"/>
      <c r="C293" s="1947"/>
      <c r="D293" s="1947"/>
      <c r="E293" s="1945"/>
      <c r="F293" s="1884">
        <f>'2026 Matrix'!AG42</f>
        <v>0</v>
      </c>
      <c r="G293" s="1945"/>
      <c r="H293" s="1946" t="s">
        <v>866</v>
      </c>
      <c r="I293" s="1947"/>
      <c r="J293" s="1947"/>
      <c r="K293" s="1947"/>
      <c r="L293" s="1945"/>
      <c r="M293" s="1913">
        <f>'2026 Matrix'!V42</f>
        <v>3</v>
      </c>
      <c r="N293" s="1945"/>
    </row>
    <row r="294" spans="1:14" ht="20.100000000000001" customHeight="1">
      <c r="A294" s="1930" t="s">
        <v>1028</v>
      </c>
      <c r="B294" s="1948"/>
      <c r="C294" s="1948"/>
      <c r="D294" s="1948"/>
      <c r="E294" s="1948"/>
      <c r="F294" s="1948"/>
      <c r="G294" s="1948"/>
      <c r="H294" s="1948"/>
      <c r="I294" s="1948"/>
      <c r="J294" s="1948"/>
      <c r="K294" s="1948"/>
      <c r="L294" s="1948"/>
      <c r="M294" s="1948"/>
      <c r="N294" s="1948"/>
    </row>
    <row r="295" spans="1:14" ht="15.95" customHeight="1">
      <c r="A295" s="1898" t="s">
        <v>1029</v>
      </c>
      <c r="B295" s="1947"/>
      <c r="C295" s="1947"/>
      <c r="D295" s="1947"/>
      <c r="E295" s="1947"/>
      <c r="F295" s="1947"/>
      <c r="G295" s="1947"/>
      <c r="H295" s="1947"/>
      <c r="I295" s="1947"/>
      <c r="J295" s="1947"/>
      <c r="K295" s="1947"/>
      <c r="L295" s="1947"/>
      <c r="M295" s="1947"/>
      <c r="N295" s="1945"/>
    </row>
    <row r="296" spans="1:14" ht="20.100000000000001" customHeight="1">
      <c r="A296" s="1950"/>
      <c r="B296" s="1947"/>
      <c r="C296" s="1947"/>
      <c r="D296" s="1947"/>
      <c r="E296" s="1947"/>
      <c r="F296" s="1947"/>
      <c r="G296" s="1947"/>
      <c r="H296" s="1947"/>
      <c r="I296" s="1947"/>
      <c r="J296" s="1947"/>
      <c r="K296" s="1947"/>
      <c r="L296" s="1947"/>
      <c r="M296" s="1947"/>
      <c r="N296" s="1945"/>
    </row>
    <row r="297" spans="1:14" ht="20.100000000000001" customHeight="1">
      <c r="A297" s="1950"/>
      <c r="B297" s="1947"/>
      <c r="C297" s="1947"/>
      <c r="D297" s="1947"/>
      <c r="E297" s="1947"/>
      <c r="F297" s="1947"/>
      <c r="G297" s="1947"/>
      <c r="H297" s="1947"/>
      <c r="I297" s="1947"/>
      <c r="J297" s="1947"/>
      <c r="K297" s="1947"/>
      <c r="L297" s="1947"/>
      <c r="M297" s="1947"/>
      <c r="N297" s="1945"/>
    </row>
    <row r="298" spans="1:14" ht="20.100000000000001" customHeight="1">
      <c r="A298" s="1950"/>
      <c r="B298" s="1947"/>
      <c r="C298" s="1947"/>
      <c r="D298" s="1947"/>
      <c r="E298" s="1947"/>
      <c r="F298" s="1947"/>
      <c r="G298" s="1947"/>
      <c r="H298" s="1947"/>
      <c r="I298" s="1947"/>
      <c r="J298" s="1947"/>
      <c r="K298" s="1947"/>
      <c r="L298" s="1947"/>
      <c r="M298" s="1947"/>
      <c r="N298" s="1945"/>
    </row>
    <row r="299" spans="1:14" ht="15.95" customHeight="1">
      <c r="A299" s="1968" t="s">
        <v>1030</v>
      </c>
      <c r="B299" s="1947"/>
      <c r="C299" s="1947"/>
      <c r="D299" s="1947"/>
      <c r="E299" s="1947"/>
      <c r="F299" s="1947"/>
      <c r="G299" s="1947"/>
      <c r="H299" s="1947"/>
      <c r="I299" s="1947"/>
      <c r="J299" s="1947"/>
      <c r="K299" s="1947"/>
      <c r="L299" s="1947"/>
      <c r="M299" s="1947"/>
      <c r="N299" s="1945"/>
    </row>
    <row r="300" spans="1:14" ht="21.95" customHeight="1">
      <c r="A300" s="1950"/>
      <c r="B300" s="1947"/>
      <c r="C300" s="1947"/>
      <c r="D300" s="1947"/>
      <c r="E300" s="1947"/>
      <c r="F300" s="1947"/>
      <c r="G300" s="1947"/>
      <c r="H300" s="1947"/>
      <c r="I300" s="1947"/>
      <c r="J300" s="1947"/>
      <c r="K300" s="1947"/>
      <c r="L300" s="1947"/>
      <c r="M300" s="1947"/>
      <c r="N300" s="1945"/>
    </row>
    <row r="301" spans="1:14" ht="21.95" customHeight="1">
      <c r="A301" s="1950"/>
      <c r="B301" s="1947"/>
      <c r="C301" s="1947"/>
      <c r="D301" s="1947"/>
      <c r="E301" s="1947"/>
      <c r="F301" s="1947"/>
      <c r="G301" s="1947"/>
      <c r="H301" s="1947"/>
      <c r="I301" s="1947"/>
      <c r="J301" s="1947"/>
      <c r="K301" s="1947"/>
      <c r="L301" s="1947"/>
      <c r="M301" s="1947"/>
      <c r="N301" s="1945"/>
    </row>
    <row r="302" spans="1:14" ht="21.95" customHeight="1">
      <c r="A302" s="1950"/>
      <c r="B302" s="1947"/>
      <c r="C302" s="1947"/>
      <c r="D302" s="1947"/>
      <c r="E302" s="1947"/>
      <c r="F302" s="1947"/>
      <c r="G302" s="1947"/>
      <c r="H302" s="1947"/>
      <c r="I302" s="1947"/>
      <c r="J302" s="1947"/>
      <c r="K302" s="1947"/>
      <c r="L302" s="1947"/>
      <c r="M302" s="1947"/>
      <c r="N302" s="1945"/>
    </row>
    <row r="303" spans="1:14" ht="21.95" customHeight="1">
      <c r="A303" s="1959" t="s">
        <v>1031</v>
      </c>
      <c r="B303" s="1948"/>
      <c r="C303" s="1948"/>
      <c r="D303" s="1948"/>
      <c r="E303" s="1948"/>
      <c r="F303" s="1948"/>
      <c r="G303" s="1948"/>
      <c r="H303" s="1959" t="s">
        <v>1032</v>
      </c>
      <c r="I303" s="1948"/>
      <c r="J303" s="1948"/>
      <c r="K303" s="1948"/>
      <c r="L303" s="1948"/>
      <c r="M303" s="1948"/>
      <c r="N303" s="1948"/>
    </row>
    <row r="313" spans="1:14" ht="38.1" customHeight="1" thickBot="1">
      <c r="A313" s="1927" t="s">
        <v>993</v>
      </c>
      <c r="B313" s="1962"/>
      <c r="C313" s="1962"/>
      <c r="D313" s="1962"/>
      <c r="E313" s="1962"/>
      <c r="F313" s="1962"/>
      <c r="G313" s="1962"/>
      <c r="H313" s="1962"/>
      <c r="I313" s="1962"/>
      <c r="J313" s="1962"/>
      <c r="K313" s="1962"/>
      <c r="L313" s="1962"/>
      <c r="M313" s="1962"/>
      <c r="N313" s="1963"/>
    </row>
    <row r="314" spans="1:14" ht="15.95" customHeight="1">
      <c r="A314" s="1921" t="s">
        <v>1033</v>
      </c>
      <c r="B314" s="1948"/>
      <c r="C314" s="1948"/>
      <c r="D314" s="1948"/>
      <c r="E314" s="1948"/>
      <c r="F314" s="1948"/>
      <c r="G314" s="1948"/>
      <c r="H314" s="1948"/>
      <c r="I314" s="1948"/>
      <c r="J314" s="1948"/>
      <c r="K314" s="1948"/>
      <c r="L314" s="1948"/>
      <c r="M314" s="1948"/>
      <c r="N314" s="1948"/>
    </row>
    <row r="315" spans="1:14" ht="18" customHeight="1">
      <c r="A315" s="1906" t="s">
        <v>995</v>
      </c>
      <c r="B315" s="1947"/>
      <c r="C315" s="1947"/>
      <c r="D315" s="1945"/>
      <c r="E315" s="1906" t="s">
        <v>996</v>
      </c>
      <c r="F315" s="1947"/>
      <c r="G315" s="1945"/>
      <c r="H315" s="1906" t="s">
        <v>997</v>
      </c>
      <c r="I315" s="1947"/>
      <c r="J315" s="1945"/>
      <c r="K315" s="1906" t="s">
        <v>998</v>
      </c>
      <c r="L315" s="1945"/>
      <c r="M315" s="1906" t="s">
        <v>999</v>
      </c>
      <c r="N315" s="1945"/>
    </row>
    <row r="316" spans="1:14" ht="21.95" customHeight="1">
      <c r="A316" s="1923" t="str">
        <f>'2026 Matrix'!B43&amp;" "&amp;'2026 Matrix'!A43</f>
        <v>Juana Rosario Carela</v>
      </c>
      <c r="B316" s="1947"/>
      <c r="C316" s="1947"/>
      <c r="D316" s="1945"/>
      <c r="E316" s="1923" t="str">
        <f>'2026 Matrix'!E43</f>
        <v>Egberto</v>
      </c>
      <c r="F316" s="1947"/>
      <c r="G316" s="1945"/>
      <c r="H316" s="1922">
        <f>'2026 Matrix'!C43</f>
        <v>44752</v>
      </c>
      <c r="I316" s="1947"/>
      <c r="J316" s="1945"/>
      <c r="K316" s="1923" t="str">
        <f>'2026 Matrix'!D43</f>
        <v>F,S,S</v>
      </c>
      <c r="L316" s="1945"/>
      <c r="M316" s="1923"/>
      <c r="N316" s="1945"/>
    </row>
    <row r="317" spans="1:14" ht="15.95" customHeight="1">
      <c r="A317" s="1911" t="s">
        <v>1000</v>
      </c>
      <c r="B317" s="1947"/>
      <c r="C317" s="1945"/>
      <c r="E317" s="1912" t="s">
        <v>1001</v>
      </c>
      <c r="F317" s="1947"/>
      <c r="G317" s="1945"/>
      <c r="I317" s="1915" t="s">
        <v>1002</v>
      </c>
      <c r="J317" s="1947"/>
      <c r="K317" s="1945"/>
      <c r="M317" s="1908" t="s">
        <v>1003</v>
      </c>
      <c r="N317" s="1945"/>
    </row>
    <row r="318" spans="1:14" ht="33.950000000000003" customHeight="1">
      <c r="A318" s="1925" t="str">
        <f>'2026 Matrix'!AI43&amp;" / 108"</f>
        <v>30 / 108</v>
      </c>
      <c r="B318" s="1947"/>
      <c r="C318" s="1945"/>
      <c r="E318" s="1907" t="str">
        <f>'2026 Matrix'!AJ43&amp;" / 27"</f>
        <v>10 / 27</v>
      </c>
      <c r="F318" s="1947"/>
      <c r="G318" s="1945"/>
      <c r="I318" s="1926">
        <f>'2026 Matrix'!AK43</f>
        <v>0</v>
      </c>
      <c r="J318" s="1947"/>
      <c r="K318" s="1945"/>
      <c r="M318" s="1916">
        <f>'2026 Matrix'!AL43</f>
        <v>67.98</v>
      </c>
      <c r="N318" s="1945"/>
    </row>
    <row r="319" spans="1:14" ht="14.1" customHeight="1">
      <c r="A319" s="1920" t="s">
        <v>1004</v>
      </c>
      <c r="B319" s="1948"/>
      <c r="C319" s="1948"/>
      <c r="D319" s="1948"/>
      <c r="E319" s="1948"/>
      <c r="F319" s="1948"/>
      <c r="G319" s="1948"/>
      <c r="H319" s="1948"/>
      <c r="I319" s="1948"/>
      <c r="J319" s="1948"/>
      <c r="K319" s="1948"/>
      <c r="L319" s="1948"/>
      <c r="M319" s="1948"/>
      <c r="N319" s="1948"/>
    </row>
    <row r="320" spans="1:14" ht="20.100000000000001" customHeight="1">
      <c r="A320" s="1930" t="s">
        <v>1005</v>
      </c>
      <c r="B320" s="1931"/>
      <c r="C320" s="1931"/>
      <c r="D320" s="1931"/>
      <c r="E320" s="1931"/>
      <c r="F320" s="1931"/>
      <c r="G320" s="1931"/>
      <c r="H320" s="1931"/>
      <c r="I320" s="1931"/>
      <c r="J320" s="1931"/>
      <c r="K320" s="1931"/>
      <c r="L320" s="1931"/>
      <c r="M320" s="1931"/>
      <c r="N320" s="1931"/>
    </row>
    <row r="321" spans="1:14" ht="18" customHeight="1">
      <c r="A321" s="1891" t="s">
        <v>1006</v>
      </c>
      <c r="B321" s="1887"/>
      <c r="C321" s="1891" t="s">
        <v>1007</v>
      </c>
      <c r="D321" s="1886"/>
      <c r="E321" s="1887"/>
      <c r="F321" s="1886" t="s">
        <v>1008</v>
      </c>
      <c r="G321" s="1887"/>
      <c r="H321" s="1886" t="s">
        <v>1009</v>
      </c>
      <c r="I321" s="1887"/>
      <c r="J321" s="1886" t="s">
        <v>1010</v>
      </c>
      <c r="K321" s="1887"/>
      <c r="L321" s="1886" t="s">
        <v>1011</v>
      </c>
      <c r="M321" s="1887"/>
      <c r="N321" s="1598" t="s">
        <v>1012</v>
      </c>
    </row>
    <row r="322" spans="1:14" ht="18.95" customHeight="1">
      <c r="A322" s="1892" t="s">
        <v>1013</v>
      </c>
      <c r="B322" s="1893"/>
      <c r="C322" s="1918">
        <v>107.7</v>
      </c>
      <c r="D322" s="1902"/>
      <c r="E322" s="1903"/>
      <c r="F322" s="1902">
        <v>2</v>
      </c>
      <c r="G322" s="1903"/>
      <c r="H322" s="1902">
        <v>11.85</v>
      </c>
      <c r="I322" s="1903"/>
      <c r="J322" s="1902">
        <v>37.200000000000003</v>
      </c>
      <c r="K322" s="1903"/>
      <c r="L322" s="1902">
        <v>31.85</v>
      </c>
      <c r="M322" s="1903"/>
      <c r="N322" s="1603">
        <v>0</v>
      </c>
    </row>
    <row r="323" spans="1:14" ht="18.95" customHeight="1">
      <c r="A323" s="1904" t="s">
        <v>1014</v>
      </c>
      <c r="B323" s="1905"/>
      <c r="C323" s="1888">
        <v>105.8</v>
      </c>
      <c r="D323" s="1889"/>
      <c r="E323" s="1890"/>
      <c r="F323" s="1894">
        <v>1</v>
      </c>
      <c r="G323" s="1895"/>
      <c r="H323" s="1894">
        <v>10.63</v>
      </c>
      <c r="I323" s="1895"/>
      <c r="J323" s="1894">
        <v>18.399999999999999</v>
      </c>
      <c r="K323" s="1895"/>
      <c r="L323" s="1894">
        <v>57.79</v>
      </c>
      <c r="M323" s="1895"/>
      <c r="N323" s="1605">
        <v>0</v>
      </c>
    </row>
    <row r="324" spans="1:14" ht="18.95" customHeight="1">
      <c r="A324" s="1892" t="s">
        <v>1015</v>
      </c>
      <c r="B324" s="1893"/>
      <c r="C324" s="1918">
        <v>111.2</v>
      </c>
      <c r="D324" s="1902"/>
      <c r="E324" s="1903"/>
      <c r="F324" s="1902">
        <v>3</v>
      </c>
      <c r="G324" s="1903"/>
      <c r="H324" s="1902">
        <v>31.77</v>
      </c>
      <c r="I324" s="1903"/>
      <c r="J324" s="1902">
        <v>46.68</v>
      </c>
      <c r="K324" s="1903"/>
      <c r="L324" s="1902">
        <v>68.05</v>
      </c>
      <c r="M324" s="1903"/>
      <c r="N324" s="1603">
        <v>0</v>
      </c>
    </row>
    <row r="325" spans="1:14" ht="18.95" customHeight="1">
      <c r="A325" s="1904" t="s">
        <v>1016</v>
      </c>
      <c r="B325" s="1905"/>
      <c r="C325" s="1888">
        <v>97.7</v>
      </c>
      <c r="D325" s="1889"/>
      <c r="E325" s="1890"/>
      <c r="F325" s="1894">
        <v>4</v>
      </c>
      <c r="G325" s="1895"/>
      <c r="H325" s="1894">
        <v>38.67</v>
      </c>
      <c r="I325" s="1895"/>
      <c r="J325" s="1894">
        <v>55.73</v>
      </c>
      <c r="K325" s="1895"/>
      <c r="L325" s="1894">
        <v>69.38</v>
      </c>
      <c r="M325" s="1895"/>
      <c r="N325" s="1605">
        <v>0</v>
      </c>
    </row>
    <row r="326" spans="1:14" ht="20.100000000000001" customHeight="1">
      <c r="A326" s="1930" t="s">
        <v>1017</v>
      </c>
      <c r="B326" s="1931"/>
      <c r="C326" s="1931"/>
      <c r="D326" s="1931"/>
      <c r="E326" s="1931"/>
      <c r="F326" s="1931"/>
      <c r="G326" s="1931"/>
      <c r="H326" s="1931"/>
      <c r="I326" s="1931"/>
      <c r="J326" s="1931"/>
      <c r="K326" s="1931"/>
      <c r="L326" s="1931"/>
      <c r="M326" s="1931"/>
      <c r="N326" s="1931"/>
    </row>
    <row r="327" spans="1:14" ht="14.1" customHeight="1">
      <c r="A327" s="1597">
        <v>0</v>
      </c>
      <c r="B327" s="1896" t="s">
        <v>842</v>
      </c>
      <c r="C327" s="1897"/>
      <c r="D327" s="1596">
        <v>1</v>
      </c>
      <c r="E327" s="1896" t="s">
        <v>1018</v>
      </c>
      <c r="F327" s="1897"/>
      <c r="G327" s="1595">
        <v>2</v>
      </c>
      <c r="H327" s="1896" t="s">
        <v>1019</v>
      </c>
      <c r="I327" s="1897"/>
      <c r="J327" s="1594">
        <v>3</v>
      </c>
      <c r="K327" s="1896" t="s">
        <v>1020</v>
      </c>
      <c r="L327" s="1897"/>
      <c r="M327" s="1593">
        <v>4</v>
      </c>
      <c r="N327" s="1592" t="s">
        <v>1021</v>
      </c>
    </row>
    <row r="328" spans="1:14" ht="15.95" customHeight="1">
      <c r="A328" s="1949" t="s">
        <v>1022</v>
      </c>
      <c r="B328" s="1948"/>
      <c r="C328" s="1948"/>
      <c r="D328" s="1948"/>
      <c r="E328" s="1948"/>
      <c r="F328" s="1948"/>
      <c r="G328" s="1948"/>
      <c r="H328" s="1948"/>
      <c r="I328" s="1948"/>
      <c r="J328" s="1948"/>
      <c r="K328" s="1948"/>
      <c r="L328" s="1948"/>
      <c r="M328" s="1948"/>
      <c r="N328" s="1948"/>
    </row>
    <row r="329" spans="1:14" ht="17.100000000000001" customHeight="1">
      <c r="A329" s="1946" t="s">
        <v>1023</v>
      </c>
      <c r="B329" s="1947"/>
      <c r="C329" s="1947"/>
      <c r="D329" s="1947"/>
      <c r="E329" s="1945"/>
      <c r="F329" s="1924">
        <f>'2026 Matrix'!L43</f>
        <v>1</v>
      </c>
      <c r="G329" s="1945"/>
      <c r="H329" s="1946" t="s">
        <v>1024</v>
      </c>
      <c r="I329" s="1947"/>
      <c r="J329" s="1947"/>
      <c r="K329" s="1947"/>
      <c r="L329" s="1945"/>
      <c r="M329" s="1924">
        <f>'2026 Matrix'!P43</f>
        <v>1</v>
      </c>
      <c r="N329" s="1945"/>
    </row>
    <row r="330" spans="1:14" ht="17.100000000000001" customHeight="1">
      <c r="A330" s="1946" t="s">
        <v>856</v>
      </c>
      <c r="B330" s="1947"/>
      <c r="C330" s="1947"/>
      <c r="D330" s="1947"/>
      <c r="E330" s="1945"/>
      <c r="F330" s="1913">
        <f>'2026 Matrix'!K43</f>
        <v>3</v>
      </c>
      <c r="G330" s="1945"/>
      <c r="H330" s="1946" t="s">
        <v>205</v>
      </c>
      <c r="I330" s="1947"/>
      <c r="J330" s="1947"/>
      <c r="K330" s="1947"/>
      <c r="L330" s="1945"/>
      <c r="M330" s="1913">
        <f>'2026 Matrix'!M43</f>
        <v>3</v>
      </c>
      <c r="N330" s="1945"/>
    </row>
    <row r="331" spans="1:14" ht="17.100000000000001" customHeight="1">
      <c r="A331" s="1946" t="s">
        <v>862</v>
      </c>
      <c r="B331" s="1947"/>
      <c r="C331" s="1947"/>
      <c r="D331" s="1947"/>
      <c r="E331" s="1945"/>
      <c r="F331" s="1884">
        <f>'2026 Matrix'!Q43</f>
        <v>0</v>
      </c>
      <c r="G331" s="1945"/>
      <c r="H331" s="1946" t="s">
        <v>864</v>
      </c>
      <c r="I331" s="1947"/>
      <c r="J331" s="1947"/>
      <c r="K331" s="1947"/>
      <c r="L331" s="1945"/>
      <c r="M331" s="1884">
        <f>'2026 Matrix'!T43</f>
        <v>0</v>
      </c>
      <c r="N331" s="1945"/>
    </row>
    <row r="332" spans="1:14" ht="15.95" customHeight="1">
      <c r="A332" s="1949" t="s">
        <v>1025</v>
      </c>
      <c r="B332" s="1948"/>
      <c r="C332" s="1948"/>
      <c r="D332" s="1948"/>
      <c r="E332" s="1948"/>
      <c r="F332" s="1948"/>
      <c r="G332" s="1948"/>
      <c r="H332" s="1948"/>
      <c r="I332" s="1948"/>
      <c r="J332" s="1948"/>
      <c r="K332" s="1948"/>
      <c r="L332" s="1948"/>
      <c r="M332" s="1948"/>
      <c r="N332" s="1948"/>
    </row>
    <row r="333" spans="1:14" ht="17.100000000000001" customHeight="1">
      <c r="A333" s="1946" t="s">
        <v>855</v>
      </c>
      <c r="B333" s="1947"/>
      <c r="C333" s="1947"/>
      <c r="D333" s="1947"/>
      <c r="E333" s="1945"/>
      <c r="F333" s="1884">
        <f>'2026 Matrix'!H43</f>
        <v>0</v>
      </c>
      <c r="G333" s="1945"/>
      <c r="H333" s="1946" t="s">
        <v>331</v>
      </c>
      <c r="I333" s="1947"/>
      <c r="J333" s="1947"/>
      <c r="K333" s="1947"/>
      <c r="L333" s="1945"/>
      <c r="M333" s="1884">
        <f>'2026 Matrix'!J43</f>
        <v>0</v>
      </c>
      <c r="N333" s="1945"/>
    </row>
    <row r="334" spans="1:14" ht="17.100000000000001" customHeight="1">
      <c r="A334" s="1946" t="s">
        <v>859</v>
      </c>
      <c r="B334" s="1947"/>
      <c r="C334" s="1947"/>
      <c r="D334" s="1947"/>
      <c r="E334" s="1945"/>
      <c r="F334" s="1913">
        <f>'2026 Matrix'!N43</f>
        <v>3</v>
      </c>
      <c r="G334" s="1945"/>
      <c r="H334" s="1946" t="s">
        <v>343</v>
      </c>
      <c r="I334" s="1947"/>
      <c r="J334" s="1947"/>
      <c r="K334" s="1947"/>
      <c r="L334" s="1945"/>
      <c r="M334" s="1884">
        <f>'2026 Matrix'!AB43</f>
        <v>0</v>
      </c>
      <c r="N334" s="1945"/>
    </row>
    <row r="335" spans="1:14" ht="17.100000000000001" customHeight="1">
      <c r="A335" s="1946" t="s">
        <v>326</v>
      </c>
      <c r="B335" s="1947"/>
      <c r="C335" s="1947"/>
      <c r="D335" s="1947"/>
      <c r="E335" s="1945"/>
      <c r="F335" s="1884">
        <f>'2026 Matrix'!I43</f>
        <v>0</v>
      </c>
      <c r="G335" s="1945"/>
      <c r="H335" s="1946" t="s">
        <v>860</v>
      </c>
      <c r="I335" s="1947"/>
      <c r="J335" s="1947"/>
      <c r="K335" s="1947"/>
      <c r="L335" s="1945"/>
      <c r="M335" s="1913">
        <f>'2026 Matrix'!O43</f>
        <v>3</v>
      </c>
      <c r="N335" s="1945"/>
    </row>
    <row r="336" spans="1:14" ht="17.100000000000001" customHeight="1">
      <c r="A336" s="1946" t="s">
        <v>355</v>
      </c>
      <c r="B336" s="1947"/>
      <c r="C336" s="1947"/>
      <c r="D336" s="1947"/>
      <c r="E336" s="1945"/>
      <c r="F336" s="1884">
        <f>'2026 Matrix'!R43</f>
        <v>0</v>
      </c>
      <c r="G336" s="1945"/>
      <c r="H336" s="1954"/>
      <c r="I336" s="1948"/>
      <c r="J336" s="1948"/>
      <c r="K336" s="1948"/>
      <c r="L336" s="1948"/>
      <c r="M336" s="1948"/>
      <c r="N336" s="1948"/>
    </row>
    <row r="337" spans="1:14" ht="15.95" customHeight="1">
      <c r="A337" s="1949" t="s">
        <v>1026</v>
      </c>
      <c r="B337" s="1948"/>
      <c r="C337" s="1948"/>
      <c r="D337" s="1948"/>
      <c r="E337" s="1948"/>
      <c r="F337" s="1948"/>
      <c r="G337" s="1948"/>
      <c r="H337" s="1948"/>
      <c r="I337" s="1948"/>
      <c r="J337" s="1948"/>
      <c r="K337" s="1948"/>
      <c r="L337" s="1948"/>
      <c r="M337" s="1948"/>
      <c r="N337" s="1948"/>
    </row>
    <row r="338" spans="1:14" ht="17.100000000000001" customHeight="1">
      <c r="A338" s="1946" t="s">
        <v>869</v>
      </c>
      <c r="B338" s="1947"/>
      <c r="C338" s="1947"/>
      <c r="D338" s="1947"/>
      <c r="E338" s="1945"/>
      <c r="F338" s="1913">
        <f>'2026 Matrix'!Z43</f>
        <v>3</v>
      </c>
      <c r="G338" s="1945"/>
      <c r="H338" s="1946" t="s">
        <v>863</v>
      </c>
      <c r="I338" s="1947"/>
      <c r="J338" s="1947"/>
      <c r="K338" s="1947"/>
      <c r="L338" s="1945"/>
      <c r="M338" s="1884">
        <f>'2026 Matrix'!S43</f>
        <v>0</v>
      </c>
      <c r="N338" s="1945"/>
    </row>
    <row r="339" spans="1:14" ht="17.100000000000001" customHeight="1">
      <c r="A339" s="1946" t="s">
        <v>865</v>
      </c>
      <c r="B339" s="1947"/>
      <c r="C339" s="1947"/>
      <c r="D339" s="1947"/>
      <c r="E339" s="1945"/>
      <c r="F339" s="1913">
        <f>'2026 Matrix'!U43</f>
        <v>3</v>
      </c>
      <c r="G339" s="1945"/>
      <c r="H339" s="1946" t="s">
        <v>870</v>
      </c>
      <c r="I339" s="1947"/>
      <c r="J339" s="1947"/>
      <c r="K339" s="1947"/>
      <c r="L339" s="1945"/>
      <c r="M339" s="1884">
        <f>'2026 Matrix'!AA43</f>
        <v>0</v>
      </c>
      <c r="N339" s="1945"/>
    </row>
    <row r="340" spans="1:14" ht="17.100000000000001" customHeight="1">
      <c r="A340" s="1946" t="s">
        <v>867</v>
      </c>
      <c r="B340" s="1947"/>
      <c r="C340" s="1947"/>
      <c r="D340" s="1947"/>
      <c r="E340" s="1945"/>
      <c r="F340" s="1917">
        <f>'2026 Matrix'!X43</f>
        <v>2</v>
      </c>
      <c r="G340" s="1945"/>
      <c r="H340" s="1946" t="s">
        <v>868</v>
      </c>
      <c r="I340" s="1947"/>
      <c r="J340" s="1947"/>
      <c r="K340" s="1947"/>
      <c r="L340" s="1945"/>
      <c r="M340" s="1884">
        <f>'2026 Matrix'!Y43</f>
        <v>0</v>
      </c>
      <c r="N340" s="1945"/>
    </row>
    <row r="341" spans="1:14" ht="15.95" customHeight="1">
      <c r="A341" s="1949" t="s">
        <v>1027</v>
      </c>
      <c r="B341" s="1948"/>
      <c r="C341" s="1948"/>
      <c r="D341" s="1948"/>
      <c r="E341" s="1948"/>
      <c r="F341" s="1948"/>
      <c r="G341" s="1948"/>
      <c r="H341" s="1948"/>
      <c r="I341" s="1948"/>
      <c r="J341" s="1948"/>
      <c r="K341" s="1948"/>
      <c r="L341" s="1948"/>
      <c r="M341" s="1948"/>
      <c r="N341" s="1948"/>
    </row>
    <row r="342" spans="1:14" ht="17.100000000000001" customHeight="1">
      <c r="A342" s="1946" t="s">
        <v>872</v>
      </c>
      <c r="B342" s="1947"/>
      <c r="C342" s="1947"/>
      <c r="D342" s="1947"/>
      <c r="E342" s="1945"/>
      <c r="F342" s="1884">
        <f>'2026 Matrix'!AD43</f>
        <v>0</v>
      </c>
      <c r="G342" s="1945"/>
      <c r="H342" s="1946" t="s">
        <v>874</v>
      </c>
      <c r="I342" s="1947"/>
      <c r="J342" s="1947"/>
      <c r="K342" s="1947"/>
      <c r="L342" s="1945"/>
      <c r="M342" s="1884">
        <f>'2026 Matrix'!AF43</f>
        <v>0</v>
      </c>
      <c r="N342" s="1945"/>
    </row>
    <row r="343" spans="1:14" ht="17.100000000000001" customHeight="1">
      <c r="A343" s="1946" t="s">
        <v>873</v>
      </c>
      <c r="B343" s="1947"/>
      <c r="C343" s="1947"/>
      <c r="D343" s="1947"/>
      <c r="E343" s="1945"/>
      <c r="F343" s="1884">
        <f>'2026 Matrix'!AE43</f>
        <v>0</v>
      </c>
      <c r="G343" s="1945"/>
      <c r="H343" s="1946" t="s">
        <v>358</v>
      </c>
      <c r="I343" s="1947"/>
      <c r="J343" s="1947"/>
      <c r="K343" s="1947"/>
      <c r="L343" s="1945"/>
      <c r="M343" s="1884">
        <f>'2026 Matrix'!AH43</f>
        <v>0</v>
      </c>
      <c r="N343" s="1945"/>
    </row>
    <row r="344" spans="1:14" ht="17.100000000000001" customHeight="1">
      <c r="A344" s="1946" t="s">
        <v>203</v>
      </c>
      <c r="B344" s="1947"/>
      <c r="C344" s="1947"/>
      <c r="D344" s="1947"/>
      <c r="E344" s="1945"/>
      <c r="F344" s="1884">
        <f>'2026 Matrix'!W43</f>
        <v>0</v>
      </c>
      <c r="G344" s="1945"/>
      <c r="H344" s="1946" t="s">
        <v>871</v>
      </c>
      <c r="I344" s="1947"/>
      <c r="J344" s="1947"/>
      <c r="K344" s="1947"/>
      <c r="L344" s="1945"/>
      <c r="M344" s="1913">
        <f>'2026 Matrix'!AC43</f>
        <v>3</v>
      </c>
      <c r="N344" s="1945"/>
    </row>
    <row r="345" spans="1:14" ht="17.100000000000001" customHeight="1">
      <c r="A345" s="1946" t="s">
        <v>875</v>
      </c>
      <c r="B345" s="1947"/>
      <c r="C345" s="1947"/>
      <c r="D345" s="1947"/>
      <c r="E345" s="1945"/>
      <c r="F345" s="1917">
        <f>'2026 Matrix'!AG43</f>
        <v>2</v>
      </c>
      <c r="G345" s="1945"/>
      <c r="H345" s="1946" t="s">
        <v>866</v>
      </c>
      <c r="I345" s="1947"/>
      <c r="J345" s="1947"/>
      <c r="K345" s="1947"/>
      <c r="L345" s="1945"/>
      <c r="M345" s="1913">
        <f>'2026 Matrix'!V43</f>
        <v>3</v>
      </c>
      <c r="N345" s="1945"/>
    </row>
    <row r="346" spans="1:14" ht="20.100000000000001" customHeight="1">
      <c r="A346" s="1930" t="s">
        <v>1028</v>
      </c>
      <c r="B346" s="1948"/>
      <c r="C346" s="1948"/>
      <c r="D346" s="1948"/>
      <c r="E346" s="1948"/>
      <c r="F346" s="1948"/>
      <c r="G346" s="1948"/>
      <c r="H346" s="1948"/>
      <c r="I346" s="1948"/>
      <c r="J346" s="1948"/>
      <c r="K346" s="1948"/>
      <c r="L346" s="1948"/>
      <c r="M346" s="1948"/>
      <c r="N346" s="1948"/>
    </row>
    <row r="347" spans="1:14" ht="15.95" customHeight="1">
      <c r="A347" s="1898" t="s">
        <v>1029</v>
      </c>
      <c r="B347" s="1947"/>
      <c r="C347" s="1947"/>
      <c r="D347" s="1947"/>
      <c r="E347" s="1947"/>
      <c r="F347" s="1947"/>
      <c r="G347" s="1947"/>
      <c r="H347" s="1947"/>
      <c r="I347" s="1947"/>
      <c r="J347" s="1947"/>
      <c r="K347" s="1947"/>
      <c r="L347" s="1947"/>
      <c r="M347" s="1947"/>
      <c r="N347" s="1945"/>
    </row>
    <row r="348" spans="1:14" ht="20.100000000000001" customHeight="1">
      <c r="A348" s="1950"/>
      <c r="B348" s="1947"/>
      <c r="C348" s="1947"/>
      <c r="D348" s="1947"/>
      <c r="E348" s="1947"/>
      <c r="F348" s="1947"/>
      <c r="G348" s="1947"/>
      <c r="H348" s="1947"/>
      <c r="I348" s="1947"/>
      <c r="J348" s="1947"/>
      <c r="K348" s="1947"/>
      <c r="L348" s="1947"/>
      <c r="M348" s="1947"/>
      <c r="N348" s="1945"/>
    </row>
    <row r="349" spans="1:14" ht="20.100000000000001" customHeight="1">
      <c r="A349" s="1950"/>
      <c r="B349" s="1947"/>
      <c r="C349" s="1947"/>
      <c r="D349" s="1947"/>
      <c r="E349" s="1947"/>
      <c r="F349" s="1947"/>
      <c r="G349" s="1947"/>
      <c r="H349" s="1947"/>
      <c r="I349" s="1947"/>
      <c r="J349" s="1947"/>
      <c r="K349" s="1947"/>
      <c r="L349" s="1947"/>
      <c r="M349" s="1947"/>
      <c r="N349" s="1945"/>
    </row>
    <row r="350" spans="1:14" ht="20.100000000000001" customHeight="1">
      <c r="A350" s="1950"/>
      <c r="B350" s="1947"/>
      <c r="C350" s="1947"/>
      <c r="D350" s="1947"/>
      <c r="E350" s="1947"/>
      <c r="F350" s="1947"/>
      <c r="G350" s="1947"/>
      <c r="H350" s="1947"/>
      <c r="I350" s="1947"/>
      <c r="J350" s="1947"/>
      <c r="K350" s="1947"/>
      <c r="L350" s="1947"/>
      <c r="M350" s="1947"/>
      <c r="N350" s="1945"/>
    </row>
    <row r="351" spans="1:14" ht="15.95" customHeight="1">
      <c r="A351" s="1968" t="s">
        <v>1030</v>
      </c>
      <c r="B351" s="1947"/>
      <c r="C351" s="1947"/>
      <c r="D351" s="1947"/>
      <c r="E351" s="1947"/>
      <c r="F351" s="1947"/>
      <c r="G351" s="1947"/>
      <c r="H351" s="1947"/>
      <c r="I351" s="1947"/>
      <c r="J351" s="1947"/>
      <c r="K351" s="1947"/>
      <c r="L351" s="1947"/>
      <c r="M351" s="1947"/>
      <c r="N351" s="1945"/>
    </row>
    <row r="352" spans="1:14" ht="21.95" customHeight="1">
      <c r="A352" s="1950" t="s">
        <v>1052</v>
      </c>
      <c r="B352" s="1947"/>
      <c r="C352" s="1947"/>
      <c r="D352" s="1947"/>
      <c r="E352" s="1947"/>
      <c r="F352" s="1947"/>
      <c r="G352" s="1947"/>
      <c r="H352" s="1947"/>
      <c r="I352" s="1947"/>
      <c r="J352" s="1947"/>
      <c r="K352" s="1947"/>
      <c r="L352" s="1947"/>
      <c r="M352" s="1947"/>
      <c r="N352" s="1945"/>
    </row>
    <row r="353" spans="1:14" ht="21.95" customHeight="1">
      <c r="A353" s="1958" t="s">
        <v>1053</v>
      </c>
      <c r="B353" s="1947"/>
      <c r="C353" s="1947"/>
      <c r="D353" s="1947"/>
      <c r="E353" s="1947"/>
      <c r="F353" s="1947"/>
      <c r="G353" s="1947"/>
      <c r="H353" s="1947"/>
      <c r="I353" s="1947"/>
      <c r="J353" s="1947"/>
      <c r="K353" s="1947"/>
      <c r="L353" s="1947"/>
      <c r="M353" s="1947"/>
      <c r="N353" s="1945"/>
    </row>
    <row r="354" spans="1:14" ht="21.95" customHeight="1">
      <c r="A354" s="1950" t="s">
        <v>1054</v>
      </c>
      <c r="B354" s="1947"/>
      <c r="C354" s="1947"/>
      <c r="D354" s="1947"/>
      <c r="E354" s="1947"/>
      <c r="F354" s="1947"/>
      <c r="G354" s="1947"/>
      <c r="H354" s="1947"/>
      <c r="I354" s="1947"/>
      <c r="J354" s="1947"/>
      <c r="K354" s="1947"/>
      <c r="L354" s="1947"/>
      <c r="M354" s="1947"/>
      <c r="N354" s="1945"/>
    </row>
    <row r="355" spans="1:14" ht="21.95" customHeight="1">
      <c r="A355" s="1633" t="s">
        <v>1055</v>
      </c>
      <c r="J355"/>
    </row>
    <row r="356" spans="1:14" ht="21.95" customHeight="1">
      <c r="A356" s="1634" t="s">
        <v>1056</v>
      </c>
      <c r="J356"/>
    </row>
    <row r="357" spans="1:14" ht="21.95" customHeight="1">
      <c r="A357" s="1959" t="s">
        <v>1031</v>
      </c>
      <c r="B357" s="1948"/>
      <c r="C357" s="1948"/>
      <c r="D357" s="1948"/>
      <c r="E357" s="1948"/>
      <c r="F357" s="1948"/>
      <c r="G357" s="1948"/>
      <c r="H357" s="1959" t="s">
        <v>1032</v>
      </c>
      <c r="I357" s="1948"/>
      <c r="J357" s="1948"/>
      <c r="K357" s="1948"/>
      <c r="L357" s="1948"/>
      <c r="M357" s="1948"/>
      <c r="N357" s="1948"/>
    </row>
    <row r="367" spans="1:14" ht="38.1" customHeight="1" thickBot="1">
      <c r="A367" s="1927" t="s">
        <v>993</v>
      </c>
      <c r="B367" s="1962"/>
      <c r="C367" s="1962"/>
      <c r="D367" s="1962"/>
      <c r="E367" s="1962"/>
      <c r="F367" s="1962"/>
      <c r="G367" s="1962"/>
      <c r="H367" s="1962"/>
      <c r="I367" s="1962"/>
      <c r="J367" s="1962"/>
      <c r="K367" s="1962"/>
      <c r="L367" s="1962"/>
      <c r="M367" s="1962"/>
      <c r="N367" s="1963"/>
    </row>
    <row r="368" spans="1:14" ht="15.95" customHeight="1">
      <c r="A368" s="1921" t="s">
        <v>1033</v>
      </c>
      <c r="B368" s="1948"/>
      <c r="C368" s="1948"/>
      <c r="D368" s="1948"/>
      <c r="E368" s="1948"/>
      <c r="F368" s="1948"/>
      <c r="G368" s="1948"/>
      <c r="H368" s="1948"/>
      <c r="I368" s="1948"/>
      <c r="J368" s="1948"/>
      <c r="K368" s="1948"/>
      <c r="L368" s="1948"/>
      <c r="M368" s="1948"/>
      <c r="N368" s="1948"/>
    </row>
    <row r="369" spans="1:14" ht="18" customHeight="1">
      <c r="A369" s="1906" t="s">
        <v>995</v>
      </c>
      <c r="B369" s="1947"/>
      <c r="C369" s="1947"/>
      <c r="D369" s="1945"/>
      <c r="E369" s="1906" t="s">
        <v>996</v>
      </c>
      <c r="F369" s="1947"/>
      <c r="G369" s="1945"/>
      <c r="H369" s="1906" t="s">
        <v>997</v>
      </c>
      <c r="I369" s="1947"/>
      <c r="J369" s="1945"/>
      <c r="K369" s="1906" t="s">
        <v>998</v>
      </c>
      <c r="L369" s="1945"/>
      <c r="M369" s="1906" t="s">
        <v>999</v>
      </c>
      <c r="N369" s="1945"/>
    </row>
    <row r="370" spans="1:14" ht="21.95" customHeight="1">
      <c r="A370" s="1923" t="str">
        <f>'2026 Matrix'!B44&amp;" "&amp;'2026 Matrix'!A44</f>
        <v>Sunia Hernandez Velazco</v>
      </c>
      <c r="B370" s="1947"/>
      <c r="C370" s="1947"/>
      <c r="D370" s="1945"/>
      <c r="E370" s="1923" t="str">
        <f>'2026 Matrix'!E44</f>
        <v>Egberto</v>
      </c>
      <c r="F370" s="1947"/>
      <c r="G370" s="1945"/>
      <c r="H370" s="1922">
        <f>'2026 Matrix'!C44</f>
        <v>44955</v>
      </c>
      <c r="I370" s="1947"/>
      <c r="J370" s="1945"/>
      <c r="K370" s="1923" t="str">
        <f>'2026 Matrix'!D44</f>
        <v>F,S,S,M</v>
      </c>
      <c r="L370" s="1945"/>
      <c r="M370" s="1923"/>
      <c r="N370" s="1945"/>
    </row>
    <row r="371" spans="1:14" ht="15.95" customHeight="1">
      <c r="A371" s="1911" t="s">
        <v>1000</v>
      </c>
      <c r="B371" s="1947"/>
      <c r="C371" s="1945"/>
      <c r="E371" s="1912" t="s">
        <v>1001</v>
      </c>
      <c r="F371" s="1947"/>
      <c r="G371" s="1945"/>
      <c r="I371" s="1915" t="s">
        <v>1002</v>
      </c>
      <c r="J371" s="1947"/>
      <c r="K371" s="1945"/>
      <c r="M371" s="1908" t="s">
        <v>1003</v>
      </c>
      <c r="N371" s="1945"/>
    </row>
    <row r="372" spans="1:14" ht="33.950000000000003" customHeight="1">
      <c r="A372" s="1925" t="str">
        <f>'2026 Matrix'!AI44&amp;" / 108"</f>
        <v>62 / 108</v>
      </c>
      <c r="B372" s="1947"/>
      <c r="C372" s="1945"/>
      <c r="E372" s="1907" t="str">
        <f>'2026 Matrix'!AJ44&amp;" / 27"</f>
        <v>17 / 27</v>
      </c>
      <c r="F372" s="1947"/>
      <c r="G372" s="1945"/>
      <c r="I372" s="1926">
        <f>'2026 Matrix'!AK44</f>
        <v>2</v>
      </c>
      <c r="J372" s="1947"/>
      <c r="K372" s="1945"/>
      <c r="M372" s="1916">
        <f>'2026 Matrix'!AL44</f>
        <v>15.72</v>
      </c>
      <c r="N372" s="1945"/>
    </row>
    <row r="373" spans="1:14" ht="14.1" customHeight="1">
      <c r="A373" s="1920" t="s">
        <v>1004</v>
      </c>
      <c r="B373" s="1948"/>
      <c r="C373" s="1948"/>
      <c r="D373" s="1948"/>
      <c r="E373" s="1948"/>
      <c r="F373" s="1948"/>
      <c r="G373" s="1948"/>
      <c r="H373" s="1948"/>
      <c r="I373" s="1948"/>
      <c r="J373" s="1948"/>
      <c r="K373" s="1948"/>
      <c r="L373" s="1948"/>
      <c r="M373" s="1948"/>
      <c r="N373" s="1948"/>
    </row>
    <row r="374" spans="1:14" ht="20.100000000000001" customHeight="1">
      <c r="A374" s="1930" t="s">
        <v>1005</v>
      </c>
      <c r="B374" s="1931"/>
      <c r="C374" s="1931"/>
      <c r="D374" s="1931"/>
      <c r="E374" s="1931"/>
      <c r="F374" s="1931"/>
      <c r="G374" s="1931"/>
      <c r="H374" s="1931"/>
      <c r="I374" s="1931"/>
      <c r="J374" s="1931"/>
      <c r="K374" s="1931"/>
      <c r="L374" s="1931"/>
      <c r="M374" s="1931"/>
      <c r="N374" s="1931"/>
    </row>
    <row r="375" spans="1:14" ht="18" customHeight="1">
      <c r="A375" s="1891" t="s">
        <v>1006</v>
      </c>
      <c r="B375" s="1887"/>
      <c r="C375" s="1891" t="s">
        <v>1007</v>
      </c>
      <c r="D375" s="1886"/>
      <c r="E375" s="1887"/>
      <c r="F375" s="1886" t="s">
        <v>1008</v>
      </c>
      <c r="G375" s="1887"/>
      <c r="H375" s="1886" t="s">
        <v>1009</v>
      </c>
      <c r="I375" s="1887"/>
      <c r="J375" s="1886" t="s">
        <v>1010</v>
      </c>
      <c r="K375" s="1887"/>
      <c r="L375" s="1886" t="s">
        <v>1011</v>
      </c>
      <c r="M375" s="1887"/>
      <c r="N375" s="1598" t="s">
        <v>1012</v>
      </c>
    </row>
    <row r="376" spans="1:14" ht="18.95" customHeight="1">
      <c r="A376" s="1892" t="s">
        <v>1013</v>
      </c>
      <c r="B376" s="1893"/>
      <c r="C376" s="1918">
        <v>106.2</v>
      </c>
      <c r="D376" s="1902"/>
      <c r="E376" s="1903"/>
      <c r="F376" s="1902">
        <v>4</v>
      </c>
      <c r="G376" s="1903"/>
      <c r="H376" s="1902">
        <v>13.4</v>
      </c>
      <c r="I376" s="1903"/>
      <c r="J376" s="1902">
        <v>37.270000000000003</v>
      </c>
      <c r="K376" s="1903"/>
      <c r="L376" s="1902">
        <v>35.96</v>
      </c>
      <c r="M376" s="1903"/>
      <c r="N376" s="1603">
        <v>0</v>
      </c>
    </row>
    <row r="377" spans="1:14" ht="18.95" customHeight="1">
      <c r="A377" s="1904" t="s">
        <v>1014</v>
      </c>
      <c r="B377" s="1905"/>
      <c r="C377" s="1888">
        <v>103.5</v>
      </c>
      <c r="D377" s="1889"/>
      <c r="E377" s="1890"/>
      <c r="F377" s="1894">
        <v>1</v>
      </c>
      <c r="G377" s="1895"/>
      <c r="H377" s="1894">
        <v>10.75</v>
      </c>
      <c r="I377" s="1895"/>
      <c r="J377" s="1894">
        <v>18.63</v>
      </c>
      <c r="K377" s="1895"/>
      <c r="L377" s="1894">
        <v>57.69</v>
      </c>
      <c r="M377" s="1895"/>
      <c r="N377" s="1605">
        <v>0</v>
      </c>
    </row>
    <row r="378" spans="1:14" ht="18.95" customHeight="1">
      <c r="A378" s="1892" t="s">
        <v>1015</v>
      </c>
      <c r="B378" s="1893"/>
      <c r="C378" s="1918">
        <v>113.8</v>
      </c>
      <c r="D378" s="1902"/>
      <c r="E378" s="1903"/>
      <c r="F378" s="1902">
        <v>1</v>
      </c>
      <c r="G378" s="1903"/>
      <c r="H378" s="1902">
        <v>24.15</v>
      </c>
      <c r="I378" s="1903"/>
      <c r="J378" s="1902">
        <v>46.47</v>
      </c>
      <c r="K378" s="1903"/>
      <c r="L378" s="1902">
        <v>51.97</v>
      </c>
      <c r="M378" s="1903"/>
      <c r="N378" s="1603">
        <v>0</v>
      </c>
    </row>
    <row r="379" spans="1:14" ht="18.95" customHeight="1">
      <c r="A379" s="1904" t="s">
        <v>1016</v>
      </c>
      <c r="B379" s="1905"/>
      <c r="C379" s="1888">
        <v>120.9</v>
      </c>
      <c r="D379" s="1889"/>
      <c r="E379" s="1890"/>
      <c r="F379" s="1894">
        <v>3</v>
      </c>
      <c r="G379" s="1895"/>
      <c r="H379" s="1894">
        <v>19.18</v>
      </c>
      <c r="I379" s="1895"/>
      <c r="J379" s="1894">
        <v>55.92</v>
      </c>
      <c r="K379" s="1895"/>
      <c r="L379" s="1894">
        <v>34.31</v>
      </c>
      <c r="M379" s="1895"/>
      <c r="N379" s="1605">
        <v>0</v>
      </c>
    </row>
    <row r="380" spans="1:14" ht="20.100000000000001" customHeight="1">
      <c r="A380" s="1930" t="s">
        <v>1017</v>
      </c>
      <c r="B380" s="1931"/>
      <c r="C380" s="1931"/>
      <c r="D380" s="1931"/>
      <c r="E380" s="1931"/>
      <c r="F380" s="1931"/>
      <c r="G380" s="1931"/>
      <c r="H380" s="1931"/>
      <c r="I380" s="1931"/>
      <c r="J380" s="1931"/>
      <c r="K380" s="1931"/>
      <c r="L380" s="1931"/>
      <c r="M380" s="1931"/>
      <c r="N380" s="1931"/>
    </row>
    <row r="381" spans="1:14" ht="14.1" customHeight="1">
      <c r="A381" s="1597">
        <v>0</v>
      </c>
      <c r="B381" s="1896" t="s">
        <v>842</v>
      </c>
      <c r="C381" s="1897"/>
      <c r="D381" s="1596">
        <v>1</v>
      </c>
      <c r="E381" s="1896" t="s">
        <v>1018</v>
      </c>
      <c r="F381" s="1897"/>
      <c r="G381" s="1595">
        <v>2</v>
      </c>
      <c r="H381" s="1896" t="s">
        <v>1019</v>
      </c>
      <c r="I381" s="1897"/>
      <c r="J381" s="1594">
        <v>3</v>
      </c>
      <c r="K381" s="1896" t="s">
        <v>1020</v>
      </c>
      <c r="L381" s="1897"/>
      <c r="M381" s="1593">
        <v>4</v>
      </c>
      <c r="N381" s="1592" t="s">
        <v>1021</v>
      </c>
    </row>
    <row r="382" spans="1:14" ht="15.95" customHeight="1">
      <c r="A382" s="1949" t="s">
        <v>1022</v>
      </c>
      <c r="B382" s="1948"/>
      <c r="C382" s="1948"/>
      <c r="D382" s="1948"/>
      <c r="E382" s="1948"/>
      <c r="F382" s="1948"/>
      <c r="G382" s="1948"/>
      <c r="H382" s="1948"/>
      <c r="I382" s="1948"/>
      <c r="J382" s="1948"/>
      <c r="K382" s="1948"/>
      <c r="L382" s="1948"/>
      <c r="M382" s="1948"/>
      <c r="N382" s="1948"/>
    </row>
    <row r="383" spans="1:14" ht="17.100000000000001" customHeight="1">
      <c r="A383" s="1946" t="s">
        <v>1023</v>
      </c>
      <c r="B383" s="1947"/>
      <c r="C383" s="1947"/>
      <c r="D383" s="1947"/>
      <c r="E383" s="1945"/>
      <c r="F383" s="1919">
        <f>'2026 Matrix'!L44</f>
        <v>4</v>
      </c>
      <c r="G383" s="1945"/>
      <c r="H383" s="1946" t="s">
        <v>1024</v>
      </c>
      <c r="I383" s="1947"/>
      <c r="J383" s="1947"/>
      <c r="K383" s="1947"/>
      <c r="L383" s="1945"/>
      <c r="M383" s="1919">
        <f>'2026 Matrix'!P44</f>
        <v>4</v>
      </c>
      <c r="N383" s="1945"/>
    </row>
    <row r="384" spans="1:14" ht="17.100000000000001" customHeight="1">
      <c r="A384" s="1946" t="s">
        <v>856</v>
      </c>
      <c r="B384" s="1947"/>
      <c r="C384" s="1947"/>
      <c r="D384" s="1947"/>
      <c r="E384" s="1945"/>
      <c r="F384" s="1919">
        <f>'2026 Matrix'!K44</f>
        <v>4</v>
      </c>
      <c r="G384" s="1945"/>
      <c r="H384" s="1946" t="s">
        <v>205</v>
      </c>
      <c r="I384" s="1947"/>
      <c r="J384" s="1947"/>
      <c r="K384" s="1947"/>
      <c r="L384" s="1945"/>
      <c r="M384" s="1919">
        <f>'2026 Matrix'!M44</f>
        <v>4</v>
      </c>
      <c r="N384" s="1945"/>
    </row>
    <row r="385" spans="1:14" ht="17.100000000000001" customHeight="1">
      <c r="A385" s="1946" t="s">
        <v>862</v>
      </c>
      <c r="B385" s="1947"/>
      <c r="C385" s="1947"/>
      <c r="D385" s="1947"/>
      <c r="E385" s="1945"/>
      <c r="F385" s="1919">
        <f>'2026 Matrix'!Q44</f>
        <v>4</v>
      </c>
      <c r="G385" s="1945"/>
      <c r="H385" s="1946" t="s">
        <v>864</v>
      </c>
      <c r="I385" s="1947"/>
      <c r="J385" s="1947"/>
      <c r="K385" s="1947"/>
      <c r="L385" s="1945"/>
      <c r="M385" s="1924">
        <f>'2026 Matrix'!T44</f>
        <v>1</v>
      </c>
      <c r="N385" s="1945"/>
    </row>
    <row r="386" spans="1:14" ht="15.95" customHeight="1">
      <c r="A386" s="1949" t="s">
        <v>1025</v>
      </c>
      <c r="B386" s="1948"/>
      <c r="C386" s="1948"/>
      <c r="D386" s="1948"/>
      <c r="E386" s="1948"/>
      <c r="F386" s="1948"/>
      <c r="G386" s="1948"/>
      <c r="H386" s="1948"/>
      <c r="I386" s="1948"/>
      <c r="J386" s="1948"/>
      <c r="K386" s="1948"/>
      <c r="L386" s="1948"/>
      <c r="M386" s="1948"/>
      <c r="N386" s="1948"/>
    </row>
    <row r="387" spans="1:14" ht="17.100000000000001" customHeight="1">
      <c r="A387" s="1946" t="s">
        <v>855</v>
      </c>
      <c r="B387" s="1947"/>
      <c r="C387" s="1947"/>
      <c r="D387" s="1947"/>
      <c r="E387" s="1945"/>
      <c r="F387" s="1884">
        <f>'2026 Matrix'!H44</f>
        <v>0</v>
      </c>
      <c r="G387" s="1945"/>
      <c r="H387" s="1946" t="s">
        <v>331</v>
      </c>
      <c r="I387" s="1947"/>
      <c r="J387" s="1947"/>
      <c r="K387" s="1947"/>
      <c r="L387" s="1945"/>
      <c r="M387" s="1924">
        <f>'2026 Matrix'!J44</f>
        <v>1</v>
      </c>
      <c r="N387" s="1945"/>
    </row>
    <row r="388" spans="1:14" ht="17.100000000000001" customHeight="1">
      <c r="A388" s="1946" t="s">
        <v>859</v>
      </c>
      <c r="B388" s="1947"/>
      <c r="C388" s="1947"/>
      <c r="D388" s="1947"/>
      <c r="E388" s="1945"/>
      <c r="F388" s="1913">
        <f>'2026 Matrix'!N44</f>
        <v>3</v>
      </c>
      <c r="G388" s="1945"/>
      <c r="H388" s="1946" t="s">
        <v>343</v>
      </c>
      <c r="I388" s="1947"/>
      <c r="J388" s="1947"/>
      <c r="K388" s="1947"/>
      <c r="L388" s="1945"/>
      <c r="M388" s="1924">
        <f>'2026 Matrix'!AB44</f>
        <v>1</v>
      </c>
      <c r="N388" s="1945"/>
    </row>
    <row r="389" spans="1:14" ht="17.100000000000001" customHeight="1">
      <c r="A389" s="1946" t="s">
        <v>326</v>
      </c>
      <c r="B389" s="1947"/>
      <c r="C389" s="1947"/>
      <c r="D389" s="1947"/>
      <c r="E389" s="1945"/>
      <c r="F389" s="1884">
        <f>'2026 Matrix'!I44</f>
        <v>0</v>
      </c>
      <c r="G389" s="1945"/>
      <c r="H389" s="1946" t="s">
        <v>860</v>
      </c>
      <c r="I389" s="1947"/>
      <c r="J389" s="1947"/>
      <c r="K389" s="1947"/>
      <c r="L389" s="1945"/>
      <c r="M389" s="1913">
        <f>'2026 Matrix'!O44</f>
        <v>3</v>
      </c>
      <c r="N389" s="1945"/>
    </row>
    <row r="390" spans="1:14" ht="17.100000000000001" customHeight="1">
      <c r="A390" s="1946" t="s">
        <v>355</v>
      </c>
      <c r="B390" s="1947"/>
      <c r="C390" s="1947"/>
      <c r="D390" s="1947"/>
      <c r="E390" s="1945"/>
      <c r="F390" s="1884">
        <f>'2026 Matrix'!R44</f>
        <v>0</v>
      </c>
      <c r="G390" s="1945"/>
      <c r="H390" s="1954"/>
      <c r="I390" s="1948"/>
      <c r="J390" s="1948"/>
      <c r="K390" s="1948"/>
      <c r="L390" s="1948"/>
      <c r="M390" s="1948"/>
      <c r="N390" s="1948"/>
    </row>
    <row r="391" spans="1:14" ht="15.95" customHeight="1">
      <c r="A391" s="1949" t="s">
        <v>1026</v>
      </c>
      <c r="B391" s="1948"/>
      <c r="C391" s="1948"/>
      <c r="D391" s="1948"/>
      <c r="E391" s="1948"/>
      <c r="F391" s="1948"/>
      <c r="G391" s="1948"/>
      <c r="H391" s="1948"/>
      <c r="I391" s="1948"/>
      <c r="J391" s="1948"/>
      <c r="K391" s="1948"/>
      <c r="L391" s="1948"/>
      <c r="M391" s="1948"/>
      <c r="N391" s="1948"/>
    </row>
    <row r="392" spans="1:14" ht="17.100000000000001" customHeight="1">
      <c r="A392" s="1946" t="s">
        <v>869</v>
      </c>
      <c r="B392" s="1947"/>
      <c r="C392" s="1947"/>
      <c r="D392" s="1947"/>
      <c r="E392" s="1945"/>
      <c r="F392" s="1913">
        <f>'2026 Matrix'!Z44</f>
        <v>3</v>
      </c>
      <c r="G392" s="1945"/>
      <c r="H392" s="1946" t="s">
        <v>863</v>
      </c>
      <c r="I392" s="1947"/>
      <c r="J392" s="1947"/>
      <c r="K392" s="1947"/>
      <c r="L392" s="1945"/>
      <c r="M392" s="1884">
        <f>'2026 Matrix'!S44</f>
        <v>0</v>
      </c>
      <c r="N392" s="1945"/>
    </row>
    <row r="393" spans="1:14" ht="17.100000000000001" customHeight="1">
      <c r="A393" s="1946" t="s">
        <v>865</v>
      </c>
      <c r="B393" s="1947"/>
      <c r="C393" s="1947"/>
      <c r="D393" s="1947"/>
      <c r="E393" s="1945"/>
      <c r="F393" s="1919">
        <f>'2026 Matrix'!U44</f>
        <v>4</v>
      </c>
      <c r="G393" s="1945"/>
      <c r="H393" s="1946" t="s">
        <v>870</v>
      </c>
      <c r="I393" s="1947"/>
      <c r="J393" s="1947"/>
      <c r="K393" s="1947"/>
      <c r="L393" s="1945"/>
      <c r="M393" s="1917">
        <f>'2026 Matrix'!AA44</f>
        <v>2</v>
      </c>
      <c r="N393" s="1945"/>
    </row>
    <row r="394" spans="1:14" ht="17.100000000000001" customHeight="1">
      <c r="A394" s="1946" t="s">
        <v>867</v>
      </c>
      <c r="B394" s="1947"/>
      <c r="C394" s="1947"/>
      <c r="D394" s="1947"/>
      <c r="E394" s="1945"/>
      <c r="F394" s="1919">
        <f>'2026 Matrix'!X44</f>
        <v>4</v>
      </c>
      <c r="G394" s="1945"/>
      <c r="H394" s="1946" t="s">
        <v>868</v>
      </c>
      <c r="I394" s="1947"/>
      <c r="J394" s="1947"/>
      <c r="K394" s="1947"/>
      <c r="L394" s="1945"/>
      <c r="M394" s="1919">
        <f>'2026 Matrix'!Y44</f>
        <v>4</v>
      </c>
      <c r="N394" s="1945"/>
    </row>
    <row r="395" spans="1:14" ht="15.95" customHeight="1">
      <c r="A395" s="1949" t="s">
        <v>1027</v>
      </c>
      <c r="B395" s="1948"/>
      <c r="C395" s="1948"/>
      <c r="D395" s="1948"/>
      <c r="E395" s="1948"/>
      <c r="F395" s="1948"/>
      <c r="G395" s="1948"/>
      <c r="H395" s="1948"/>
      <c r="I395" s="1948"/>
      <c r="J395" s="1948"/>
      <c r="K395" s="1948"/>
      <c r="L395" s="1948"/>
      <c r="M395" s="1948"/>
      <c r="N395" s="1948"/>
    </row>
    <row r="396" spans="1:14" ht="17.100000000000001" customHeight="1">
      <c r="A396" s="1946" t="s">
        <v>872</v>
      </c>
      <c r="B396" s="1947"/>
      <c r="C396" s="1947"/>
      <c r="D396" s="1947"/>
      <c r="E396" s="1945"/>
      <c r="F396" s="1884">
        <f>'2026 Matrix'!AD44</f>
        <v>0</v>
      </c>
      <c r="G396" s="1945"/>
      <c r="H396" s="1946" t="s">
        <v>874</v>
      </c>
      <c r="I396" s="1947"/>
      <c r="J396" s="1947"/>
      <c r="K396" s="1947"/>
      <c r="L396" s="1945"/>
      <c r="M396" s="1924">
        <f>'2026 Matrix'!AF44</f>
        <v>2</v>
      </c>
      <c r="N396" s="1945"/>
    </row>
    <row r="397" spans="1:14" ht="17.100000000000001" customHeight="1">
      <c r="A397" s="1946" t="s">
        <v>873</v>
      </c>
      <c r="B397" s="1947"/>
      <c r="C397" s="1947"/>
      <c r="D397" s="1947"/>
      <c r="E397" s="1945"/>
      <c r="F397" s="1884">
        <f>'2026 Matrix'!AE44</f>
        <v>0</v>
      </c>
      <c r="G397" s="1945"/>
      <c r="H397" s="1946" t="s">
        <v>358</v>
      </c>
      <c r="I397" s="1947"/>
      <c r="J397" s="1947"/>
      <c r="K397" s="1947"/>
      <c r="L397" s="1945"/>
      <c r="M397" s="1919">
        <f>'2026 Matrix'!AH44</f>
        <v>4</v>
      </c>
      <c r="N397" s="1945"/>
    </row>
    <row r="398" spans="1:14" ht="17.100000000000001" customHeight="1">
      <c r="A398" s="1946" t="s">
        <v>203</v>
      </c>
      <c r="B398" s="1947"/>
      <c r="C398" s="1947"/>
      <c r="D398" s="1947"/>
      <c r="E398" s="1945"/>
      <c r="F398" s="1884">
        <f>'2026 Matrix'!W44</f>
        <v>0</v>
      </c>
      <c r="G398" s="1945"/>
      <c r="H398" s="1946" t="s">
        <v>871</v>
      </c>
      <c r="I398" s="1947"/>
      <c r="J398" s="1947"/>
      <c r="K398" s="1947"/>
      <c r="L398" s="1945"/>
      <c r="M398" s="1919">
        <f>'2026 Matrix'!AC44</f>
        <v>4</v>
      </c>
      <c r="N398" s="1945"/>
    </row>
    <row r="399" spans="1:14" ht="17.100000000000001" customHeight="1">
      <c r="A399" s="1946" t="s">
        <v>875</v>
      </c>
      <c r="B399" s="1947"/>
      <c r="C399" s="1947"/>
      <c r="D399" s="1947"/>
      <c r="E399" s="1945"/>
      <c r="F399" s="1917">
        <f>'2026 Matrix'!AG44</f>
        <v>2</v>
      </c>
      <c r="G399" s="1945"/>
      <c r="H399" s="1946" t="s">
        <v>866</v>
      </c>
      <c r="I399" s="1947"/>
      <c r="J399" s="1947"/>
      <c r="K399" s="1947"/>
      <c r="L399" s="1945"/>
      <c r="M399" s="1919">
        <f>'2026 Matrix'!V44</f>
        <v>4</v>
      </c>
      <c r="N399" s="1945"/>
    </row>
    <row r="400" spans="1:14" ht="20.100000000000001" customHeight="1">
      <c r="A400" s="1930" t="s">
        <v>1028</v>
      </c>
      <c r="B400" s="1948"/>
      <c r="C400" s="1948"/>
      <c r="D400" s="1948"/>
      <c r="E400" s="1948"/>
      <c r="F400" s="1948"/>
      <c r="G400" s="1948"/>
      <c r="H400" s="1948"/>
      <c r="I400" s="1948"/>
      <c r="J400" s="1948"/>
      <c r="K400" s="1948"/>
      <c r="L400" s="1948"/>
      <c r="M400" s="1948"/>
      <c r="N400" s="1948"/>
    </row>
    <row r="401" spans="1:14" ht="15.95" customHeight="1">
      <c r="A401" s="1898" t="s">
        <v>1029</v>
      </c>
      <c r="B401" s="1947"/>
      <c r="C401" s="1947"/>
      <c r="D401" s="1947"/>
      <c r="E401" s="1947"/>
      <c r="F401" s="1947"/>
      <c r="G401" s="1947"/>
      <c r="H401" s="1947"/>
      <c r="I401" s="1947"/>
      <c r="J401" s="1947"/>
      <c r="K401" s="1947"/>
      <c r="L401" s="1947"/>
      <c r="M401" s="1947"/>
      <c r="N401" s="1945"/>
    </row>
    <row r="402" spans="1:14" ht="20.100000000000001" customHeight="1">
      <c r="A402" s="1950"/>
      <c r="B402" s="1947"/>
      <c r="C402" s="1947"/>
      <c r="D402" s="1947"/>
      <c r="E402" s="1947"/>
      <c r="F402" s="1947"/>
      <c r="G402" s="1947"/>
      <c r="H402" s="1947"/>
      <c r="I402" s="1947"/>
      <c r="J402" s="1947"/>
      <c r="K402" s="1947"/>
      <c r="L402" s="1947"/>
      <c r="M402" s="1947"/>
      <c r="N402" s="1945"/>
    </row>
    <row r="403" spans="1:14" ht="20.100000000000001" customHeight="1">
      <c r="A403" s="1950"/>
      <c r="B403" s="1947"/>
      <c r="C403" s="1947"/>
      <c r="D403" s="1947"/>
      <c r="E403" s="1947"/>
      <c r="F403" s="1947"/>
      <c r="G403" s="1947"/>
      <c r="H403" s="1947"/>
      <c r="I403" s="1947"/>
      <c r="J403" s="1947"/>
      <c r="K403" s="1947"/>
      <c r="L403" s="1947"/>
      <c r="M403" s="1947"/>
      <c r="N403" s="1945"/>
    </row>
    <row r="404" spans="1:14" ht="20.100000000000001" customHeight="1">
      <c r="A404" s="1950"/>
      <c r="B404" s="1947"/>
      <c r="C404" s="1947"/>
      <c r="D404" s="1947"/>
      <c r="E404" s="1947"/>
      <c r="F404" s="1947"/>
      <c r="G404" s="1947"/>
      <c r="H404" s="1947"/>
      <c r="I404" s="1947"/>
      <c r="J404" s="1947"/>
      <c r="K404" s="1947"/>
      <c r="L404" s="1947"/>
      <c r="M404" s="1947"/>
      <c r="N404" s="1945"/>
    </row>
    <row r="405" spans="1:14" ht="15.95" customHeight="1">
      <c r="A405" s="1968" t="s">
        <v>1030</v>
      </c>
      <c r="B405" s="1947"/>
      <c r="C405" s="1947"/>
      <c r="D405" s="1947"/>
      <c r="E405" s="1947"/>
      <c r="F405" s="1947"/>
      <c r="G405" s="1947"/>
      <c r="H405" s="1947"/>
      <c r="I405" s="1947"/>
      <c r="J405" s="1947"/>
      <c r="K405" s="1947"/>
      <c r="L405" s="1947"/>
      <c r="M405" s="1947"/>
      <c r="N405" s="1945"/>
    </row>
    <row r="406" spans="1:14" ht="21.95" customHeight="1">
      <c r="A406" s="1950"/>
      <c r="B406" s="1947"/>
      <c r="C406" s="1947"/>
      <c r="D406" s="1947"/>
      <c r="E406" s="1947"/>
      <c r="F406" s="1947"/>
      <c r="G406" s="1947"/>
      <c r="H406" s="1947"/>
      <c r="I406" s="1947"/>
      <c r="J406" s="1947"/>
      <c r="K406" s="1947"/>
      <c r="L406" s="1947"/>
      <c r="M406" s="1947"/>
      <c r="N406" s="1945"/>
    </row>
    <row r="407" spans="1:14" ht="21.95" customHeight="1">
      <c r="A407" s="1950"/>
      <c r="B407" s="1947"/>
      <c r="C407" s="1947"/>
      <c r="D407" s="1947"/>
      <c r="E407" s="1947"/>
      <c r="F407" s="1947"/>
      <c r="G407" s="1947"/>
      <c r="H407" s="1947"/>
      <c r="I407" s="1947"/>
      <c r="J407" s="1947"/>
      <c r="K407" s="1947"/>
      <c r="L407" s="1947"/>
      <c r="M407" s="1947"/>
      <c r="N407" s="1945"/>
    </row>
    <row r="408" spans="1:14" ht="21.95" customHeight="1">
      <c r="A408" s="1950"/>
      <c r="B408" s="1947"/>
      <c r="C408" s="1947"/>
      <c r="D408" s="1947"/>
      <c r="E408" s="1947"/>
      <c r="F408" s="1947"/>
      <c r="G408" s="1947"/>
      <c r="H408" s="1947"/>
      <c r="I408" s="1947"/>
      <c r="J408" s="1947"/>
      <c r="K408" s="1947"/>
      <c r="L408" s="1947"/>
      <c r="M408" s="1947"/>
      <c r="N408" s="1945"/>
    </row>
    <row r="409" spans="1:14" ht="21.95" customHeight="1">
      <c r="A409" s="1959" t="s">
        <v>1031</v>
      </c>
      <c r="B409" s="1948"/>
      <c r="C409" s="1948"/>
      <c r="D409" s="1948"/>
      <c r="E409" s="1948"/>
      <c r="F409" s="1948"/>
      <c r="G409" s="1948"/>
      <c r="H409" s="1959" t="s">
        <v>1032</v>
      </c>
      <c r="I409" s="1948"/>
      <c r="J409" s="1948"/>
      <c r="K409" s="1948"/>
      <c r="L409" s="1948"/>
      <c r="M409" s="1948"/>
      <c r="N409" s="1948"/>
    </row>
    <row r="419" spans="1:14" ht="38.1" customHeight="1" thickBot="1">
      <c r="A419" s="1927" t="s">
        <v>993</v>
      </c>
      <c r="B419" s="1962"/>
      <c r="C419" s="1962"/>
      <c r="D419" s="1962"/>
      <c r="E419" s="1962"/>
      <c r="F419" s="1962"/>
      <c r="G419" s="1962"/>
      <c r="H419" s="1962"/>
      <c r="I419" s="1962"/>
      <c r="J419" s="1962"/>
      <c r="K419" s="1962"/>
      <c r="L419" s="1962"/>
      <c r="M419" s="1962"/>
      <c r="N419" s="1963"/>
    </row>
    <row r="420" spans="1:14" ht="15.95" customHeight="1">
      <c r="A420" s="1921" t="s">
        <v>1033</v>
      </c>
      <c r="B420" s="1948"/>
      <c r="C420" s="1948"/>
      <c r="D420" s="1948"/>
      <c r="E420" s="1948"/>
      <c r="F420" s="1948"/>
      <c r="G420" s="1948"/>
      <c r="H420" s="1948"/>
      <c r="I420" s="1948"/>
      <c r="J420" s="1948"/>
      <c r="K420" s="1948"/>
      <c r="L420" s="1948"/>
      <c r="M420" s="1948"/>
      <c r="N420" s="1948"/>
    </row>
    <row r="421" spans="1:14" ht="18" customHeight="1">
      <c r="A421" s="1906" t="s">
        <v>995</v>
      </c>
      <c r="B421" s="1947"/>
      <c r="C421" s="1947"/>
      <c r="D421" s="1945"/>
      <c r="E421" s="1906" t="s">
        <v>996</v>
      </c>
      <c r="F421" s="1947"/>
      <c r="G421" s="1945"/>
      <c r="H421" s="1906" t="s">
        <v>997</v>
      </c>
      <c r="I421" s="1947"/>
      <c r="J421" s="1945"/>
      <c r="K421" s="1906" t="s">
        <v>998</v>
      </c>
      <c r="L421" s="1945"/>
      <c r="M421" s="1906" t="s">
        <v>999</v>
      </c>
      <c r="N421" s="1945"/>
    </row>
    <row r="422" spans="1:14" ht="21.95" customHeight="1">
      <c r="A422" s="1923" t="str">
        <f>'2026 Matrix'!B45&amp;" "&amp;'2026 Matrix'!A45</f>
        <v>Rolexis Lopez Diaz</v>
      </c>
      <c r="B422" s="1947"/>
      <c r="C422" s="1947"/>
      <c r="D422" s="1945"/>
      <c r="E422" s="1923" t="str">
        <f>'2026 Matrix'!E45</f>
        <v>Suzanne</v>
      </c>
      <c r="F422" s="1947"/>
      <c r="G422" s="1945"/>
      <c r="H422" s="1922">
        <f>'2026 Matrix'!C45</f>
        <v>44955</v>
      </c>
      <c r="I422" s="1947"/>
      <c r="J422" s="1945"/>
      <c r="K422" s="1923" t="str">
        <f>'2026 Matrix'!D45</f>
        <v>F,S,S,M</v>
      </c>
      <c r="L422" s="1945"/>
      <c r="M422" s="1923" t="s">
        <v>1034</v>
      </c>
      <c r="N422" s="1945"/>
    </row>
    <row r="423" spans="1:14" ht="15.95" customHeight="1">
      <c r="A423" s="1911" t="s">
        <v>1000</v>
      </c>
      <c r="B423" s="1947"/>
      <c r="C423" s="1945"/>
      <c r="E423" s="1912" t="s">
        <v>1001</v>
      </c>
      <c r="F423" s="1947"/>
      <c r="G423" s="1945"/>
      <c r="I423" s="1915" t="s">
        <v>1002</v>
      </c>
      <c r="J423" s="1947"/>
      <c r="K423" s="1945"/>
      <c r="M423" s="1908" t="s">
        <v>1003</v>
      </c>
      <c r="N423" s="1945"/>
    </row>
    <row r="424" spans="1:14" ht="33.950000000000003" customHeight="1">
      <c r="A424" s="1925" t="str">
        <f>'2026 Matrix'!AI45&amp;" / 108"</f>
        <v>68 / 108</v>
      </c>
      <c r="B424" s="1947"/>
      <c r="C424" s="1945"/>
      <c r="E424" s="1907" t="str">
        <f>'2026 Matrix'!AJ45&amp;" / 27"</f>
        <v>19 / 27</v>
      </c>
      <c r="F424" s="1947"/>
      <c r="G424" s="1945"/>
      <c r="I424" s="1926">
        <f>'2026 Matrix'!AK45</f>
        <v>1.5</v>
      </c>
      <c r="J424" s="1947"/>
      <c r="K424" s="1945"/>
      <c r="M424" s="1916">
        <f>'2026 Matrix'!AL45</f>
        <v>9.2899999999999991</v>
      </c>
      <c r="N424" s="1945"/>
    </row>
    <row r="425" spans="1:14" ht="14.1" customHeight="1">
      <c r="A425" s="1920" t="s">
        <v>1004</v>
      </c>
      <c r="B425" s="1948"/>
      <c r="C425" s="1948"/>
      <c r="D425" s="1948"/>
      <c r="E425" s="1948"/>
      <c r="F425" s="1948"/>
      <c r="G425" s="1948"/>
      <c r="H425" s="1948"/>
      <c r="I425" s="1948"/>
      <c r="J425" s="1948"/>
      <c r="K425" s="1948"/>
      <c r="L425" s="1948"/>
      <c r="M425" s="1948"/>
      <c r="N425" s="1948"/>
    </row>
    <row r="426" spans="1:14" ht="20.100000000000001" customHeight="1">
      <c r="A426" s="1930" t="s">
        <v>1005</v>
      </c>
      <c r="B426" s="1931"/>
      <c r="C426" s="1931"/>
      <c r="D426" s="1931"/>
      <c r="E426" s="1931"/>
      <c r="F426" s="1931"/>
      <c r="G426" s="1931"/>
      <c r="H426" s="1931"/>
      <c r="I426" s="1931"/>
      <c r="J426" s="1931"/>
      <c r="K426" s="1931"/>
      <c r="L426" s="1931"/>
      <c r="M426" s="1931"/>
      <c r="N426" s="1931"/>
    </row>
    <row r="427" spans="1:14" ht="18" customHeight="1">
      <c r="A427" s="1891" t="s">
        <v>1006</v>
      </c>
      <c r="B427" s="1887"/>
      <c r="C427" s="1891" t="s">
        <v>1007</v>
      </c>
      <c r="D427" s="1886"/>
      <c r="E427" s="1887"/>
      <c r="F427" s="1886" t="s">
        <v>1008</v>
      </c>
      <c r="G427" s="1887"/>
      <c r="H427" s="1886" t="s">
        <v>1009</v>
      </c>
      <c r="I427" s="1887"/>
      <c r="J427" s="1886" t="s">
        <v>1010</v>
      </c>
      <c r="K427" s="1887"/>
      <c r="L427" s="1886" t="s">
        <v>1011</v>
      </c>
      <c r="M427" s="1887"/>
      <c r="N427" s="1598" t="s">
        <v>1012</v>
      </c>
    </row>
    <row r="428" spans="1:14" ht="18.95" customHeight="1">
      <c r="A428" s="1892" t="s">
        <v>1013</v>
      </c>
      <c r="B428" s="1893"/>
      <c r="C428" s="1918">
        <v>144.1</v>
      </c>
      <c r="D428" s="1902"/>
      <c r="E428" s="1903"/>
      <c r="F428" s="1902">
        <v>2</v>
      </c>
      <c r="G428" s="1903"/>
      <c r="H428" s="1902">
        <v>14.57</v>
      </c>
      <c r="I428" s="1903"/>
      <c r="J428" s="1902">
        <v>46.5</v>
      </c>
      <c r="K428" s="1903"/>
      <c r="L428" s="1902">
        <v>31.33</v>
      </c>
      <c r="M428" s="1903"/>
      <c r="N428" s="1603">
        <v>0</v>
      </c>
    </row>
    <row r="429" spans="1:14" ht="18.95" customHeight="1">
      <c r="A429" s="1904" t="s">
        <v>1014</v>
      </c>
      <c r="B429" s="1905"/>
      <c r="C429" s="1888">
        <v>146.1</v>
      </c>
      <c r="D429" s="1889"/>
      <c r="E429" s="1890"/>
      <c r="F429" s="1894">
        <v>1</v>
      </c>
      <c r="G429" s="1895"/>
      <c r="H429" s="1894">
        <v>9.8000000000000007</v>
      </c>
      <c r="I429" s="1895"/>
      <c r="J429" s="1894">
        <v>27.53</v>
      </c>
      <c r="K429" s="1895"/>
      <c r="L429" s="1894">
        <v>35.590000000000003</v>
      </c>
      <c r="M429" s="1895"/>
      <c r="N429" s="1605">
        <v>0</v>
      </c>
    </row>
    <row r="430" spans="1:14" ht="18.95" customHeight="1">
      <c r="A430" s="1892" t="s">
        <v>1015</v>
      </c>
      <c r="B430" s="1893"/>
      <c r="C430" s="1918">
        <v>139.6</v>
      </c>
      <c r="D430" s="1902"/>
      <c r="E430" s="1903"/>
      <c r="F430" s="1902">
        <v>1</v>
      </c>
      <c r="G430" s="1903"/>
      <c r="H430" s="1902">
        <v>12.12</v>
      </c>
      <c r="I430" s="1903"/>
      <c r="J430" s="1902">
        <v>46.52</v>
      </c>
      <c r="K430" s="1903"/>
      <c r="L430" s="1902">
        <v>26.05</v>
      </c>
      <c r="M430" s="1903"/>
      <c r="N430" s="1603">
        <v>0</v>
      </c>
    </row>
    <row r="431" spans="1:14" ht="18.95" customHeight="1">
      <c r="A431" s="1904" t="s">
        <v>1016</v>
      </c>
      <c r="B431" s="1905"/>
      <c r="C431" s="1888">
        <v>152.6</v>
      </c>
      <c r="D431" s="1889"/>
      <c r="E431" s="1890"/>
      <c r="F431" s="1894">
        <v>1</v>
      </c>
      <c r="G431" s="1895"/>
      <c r="H431" s="1894">
        <v>7.8</v>
      </c>
      <c r="I431" s="1895"/>
      <c r="J431" s="1894">
        <v>33.82</v>
      </c>
      <c r="K431" s="1895"/>
      <c r="L431" s="1894">
        <v>23.07</v>
      </c>
      <c r="M431" s="1895"/>
      <c r="N431" s="1605">
        <v>0</v>
      </c>
    </row>
    <row r="432" spans="1:14" ht="20.100000000000001" customHeight="1">
      <c r="A432" s="1930" t="s">
        <v>1017</v>
      </c>
      <c r="B432" s="1931"/>
      <c r="C432" s="1931"/>
      <c r="D432" s="1931"/>
      <c r="E432" s="1931"/>
      <c r="F432" s="1931"/>
      <c r="G432" s="1931"/>
      <c r="H432" s="1931"/>
      <c r="I432" s="1931"/>
      <c r="J432" s="1931"/>
      <c r="K432" s="1931"/>
      <c r="L432" s="1931"/>
      <c r="M432" s="1931"/>
      <c r="N432" s="1931"/>
    </row>
    <row r="433" spans="1:14" ht="14.1" customHeight="1">
      <c r="A433" s="1597">
        <v>0</v>
      </c>
      <c r="B433" s="1896" t="s">
        <v>842</v>
      </c>
      <c r="C433" s="1897"/>
      <c r="D433" s="1596">
        <v>1</v>
      </c>
      <c r="E433" s="1896" t="s">
        <v>1018</v>
      </c>
      <c r="F433" s="1897"/>
      <c r="G433" s="1595">
        <v>2</v>
      </c>
      <c r="H433" s="1896" t="s">
        <v>1019</v>
      </c>
      <c r="I433" s="1897"/>
      <c r="J433" s="1594">
        <v>3</v>
      </c>
      <c r="K433" s="1896" t="s">
        <v>1020</v>
      </c>
      <c r="L433" s="1897"/>
      <c r="M433" s="1593">
        <v>4</v>
      </c>
      <c r="N433" s="1592" t="s">
        <v>1021</v>
      </c>
    </row>
    <row r="434" spans="1:14" ht="15.95" customHeight="1">
      <c r="A434" s="1949" t="s">
        <v>1022</v>
      </c>
      <c r="B434" s="1948"/>
      <c r="C434" s="1948"/>
      <c r="D434" s="1948"/>
      <c r="E434" s="1948"/>
      <c r="F434" s="1948"/>
      <c r="G434" s="1948"/>
      <c r="H434" s="1948"/>
      <c r="I434" s="1948"/>
      <c r="J434" s="1948"/>
      <c r="K434" s="1948"/>
      <c r="L434" s="1948"/>
      <c r="M434" s="1948"/>
      <c r="N434" s="1948"/>
    </row>
    <row r="435" spans="1:14" ht="17.100000000000001" customHeight="1">
      <c r="A435" s="1946" t="s">
        <v>1023</v>
      </c>
      <c r="B435" s="1947"/>
      <c r="C435" s="1947"/>
      <c r="D435" s="1947"/>
      <c r="E435" s="1945"/>
      <c r="F435" s="1917">
        <f>'2026 Matrix'!L45</f>
        <v>2</v>
      </c>
      <c r="G435" s="1945"/>
      <c r="H435" s="1946" t="s">
        <v>1024</v>
      </c>
      <c r="I435" s="1947"/>
      <c r="J435" s="1947"/>
      <c r="K435" s="1947"/>
      <c r="L435" s="1945"/>
      <c r="M435" s="1884">
        <f>'2026 Matrix'!P45</f>
        <v>0</v>
      </c>
      <c r="N435" s="1945"/>
    </row>
    <row r="436" spans="1:14" ht="17.100000000000001" customHeight="1">
      <c r="A436" s="1946" t="s">
        <v>856</v>
      </c>
      <c r="B436" s="1947"/>
      <c r="C436" s="1947"/>
      <c r="D436" s="1947"/>
      <c r="E436" s="1945"/>
      <c r="F436" s="1919">
        <f>'2026 Matrix'!K45</f>
        <v>4</v>
      </c>
      <c r="G436" s="1945"/>
      <c r="H436" s="1946" t="s">
        <v>205</v>
      </c>
      <c r="I436" s="1947"/>
      <c r="J436" s="1947"/>
      <c r="K436" s="1947"/>
      <c r="L436" s="1945"/>
      <c r="M436" s="1917">
        <f>'2026 Matrix'!M45</f>
        <v>2</v>
      </c>
      <c r="N436" s="1945"/>
    </row>
    <row r="437" spans="1:14" ht="17.100000000000001" customHeight="1">
      <c r="A437" s="1946" t="s">
        <v>862</v>
      </c>
      <c r="B437" s="1947"/>
      <c r="C437" s="1947"/>
      <c r="D437" s="1947"/>
      <c r="E437" s="1945"/>
      <c r="F437" s="1884">
        <f>'2026 Matrix'!Q45</f>
        <v>0</v>
      </c>
      <c r="G437" s="1945"/>
      <c r="H437" s="1946" t="s">
        <v>864</v>
      </c>
      <c r="I437" s="1947"/>
      <c r="J437" s="1947"/>
      <c r="K437" s="1947"/>
      <c r="L437" s="1945"/>
      <c r="M437" s="1884">
        <f>'2026 Matrix'!T45</f>
        <v>0</v>
      </c>
      <c r="N437" s="1945"/>
    </row>
    <row r="438" spans="1:14" ht="15.95" customHeight="1">
      <c r="A438" s="1949" t="s">
        <v>1025</v>
      </c>
      <c r="B438" s="1948"/>
      <c r="C438" s="1948"/>
      <c r="D438" s="1948"/>
      <c r="E438" s="1948"/>
      <c r="F438" s="1948"/>
      <c r="G438" s="1948"/>
      <c r="H438" s="1948"/>
      <c r="I438" s="1948"/>
      <c r="J438" s="1948"/>
      <c r="K438" s="1948"/>
      <c r="L438" s="1948"/>
      <c r="M438" s="1948"/>
      <c r="N438" s="1948"/>
    </row>
    <row r="439" spans="1:14" ht="17.100000000000001" customHeight="1">
      <c r="A439" s="1946" t="s">
        <v>855</v>
      </c>
      <c r="B439" s="1947"/>
      <c r="C439" s="1947"/>
      <c r="D439" s="1947"/>
      <c r="E439" s="1945"/>
      <c r="F439" s="1919">
        <f>'2026 Matrix'!H45</f>
        <v>4</v>
      </c>
      <c r="G439" s="1945"/>
      <c r="H439" s="1946" t="s">
        <v>331</v>
      </c>
      <c r="I439" s="1947"/>
      <c r="J439" s="1947"/>
      <c r="K439" s="1947"/>
      <c r="L439" s="1945"/>
      <c r="M439" s="1917">
        <f>'2026 Matrix'!J45</f>
        <v>2</v>
      </c>
      <c r="N439" s="1945"/>
    </row>
    <row r="440" spans="1:14" ht="17.100000000000001" customHeight="1">
      <c r="A440" s="1946" t="s">
        <v>859</v>
      </c>
      <c r="B440" s="1947"/>
      <c r="C440" s="1947"/>
      <c r="D440" s="1947"/>
      <c r="E440" s="1945"/>
      <c r="F440" s="1924">
        <f>'2026 Matrix'!N45</f>
        <v>1</v>
      </c>
      <c r="G440" s="1945"/>
      <c r="H440" s="1946" t="s">
        <v>343</v>
      </c>
      <c r="I440" s="1947"/>
      <c r="J440" s="1947"/>
      <c r="K440" s="1947"/>
      <c r="L440" s="1945"/>
      <c r="M440" s="1884">
        <f>'2026 Matrix'!AB45</f>
        <v>0</v>
      </c>
      <c r="N440" s="1945"/>
    </row>
    <row r="441" spans="1:14" ht="17.100000000000001" customHeight="1">
      <c r="A441" s="1946" t="s">
        <v>326</v>
      </c>
      <c r="B441" s="1947"/>
      <c r="C441" s="1947"/>
      <c r="D441" s="1947"/>
      <c r="E441" s="1945"/>
      <c r="F441" s="1919">
        <f>'2026 Matrix'!I45</f>
        <v>4</v>
      </c>
      <c r="G441" s="1945"/>
      <c r="H441" s="1946" t="s">
        <v>860</v>
      </c>
      <c r="I441" s="1947"/>
      <c r="J441" s="1947"/>
      <c r="K441" s="1947"/>
      <c r="L441" s="1945"/>
      <c r="M441" s="1919">
        <f>'2026 Matrix'!O45</f>
        <v>4</v>
      </c>
      <c r="N441" s="1945"/>
    </row>
    <row r="442" spans="1:14" ht="17.100000000000001" customHeight="1">
      <c r="A442" s="1946" t="s">
        <v>355</v>
      </c>
      <c r="B442" s="1947"/>
      <c r="C442" s="1947"/>
      <c r="D442" s="1947"/>
      <c r="E442" s="1945"/>
      <c r="F442" s="1919">
        <f>'2026 Matrix'!R45</f>
        <v>4</v>
      </c>
      <c r="G442" s="1945"/>
      <c r="H442" s="1954"/>
      <c r="I442" s="1948"/>
      <c r="J442" s="1948"/>
      <c r="K442" s="1948"/>
      <c r="L442" s="1948"/>
      <c r="M442" s="1948"/>
      <c r="N442" s="1948"/>
    </row>
    <row r="443" spans="1:14" ht="15.95" customHeight="1">
      <c r="A443" s="1949" t="s">
        <v>1026</v>
      </c>
      <c r="B443" s="1948"/>
      <c r="C443" s="1948"/>
      <c r="D443" s="1948"/>
      <c r="E443" s="1948"/>
      <c r="F443" s="1948"/>
      <c r="G443" s="1948"/>
      <c r="H443" s="1948"/>
      <c r="I443" s="1948"/>
      <c r="J443" s="1948"/>
      <c r="K443" s="1948"/>
      <c r="L443" s="1948"/>
      <c r="M443" s="1948"/>
      <c r="N443" s="1948"/>
    </row>
    <row r="444" spans="1:14" ht="17.100000000000001" customHeight="1">
      <c r="A444" s="1946" t="s">
        <v>869</v>
      </c>
      <c r="B444" s="1947"/>
      <c r="C444" s="1947"/>
      <c r="D444" s="1947"/>
      <c r="E444" s="1945"/>
      <c r="F444" s="1913">
        <f>'2026 Matrix'!Z45</f>
        <v>3</v>
      </c>
      <c r="G444" s="1945"/>
      <c r="H444" s="1946" t="s">
        <v>863</v>
      </c>
      <c r="I444" s="1947"/>
      <c r="J444" s="1947"/>
      <c r="K444" s="1947"/>
      <c r="L444" s="1945"/>
      <c r="M444" s="1884">
        <f>'2026 Matrix'!S45</f>
        <v>0</v>
      </c>
      <c r="N444" s="1945"/>
    </row>
    <row r="445" spans="1:14" ht="17.100000000000001" customHeight="1">
      <c r="A445" s="1946" t="s">
        <v>865</v>
      </c>
      <c r="B445" s="1947"/>
      <c r="C445" s="1947"/>
      <c r="D445" s="1947"/>
      <c r="E445" s="1945"/>
      <c r="F445" s="1913">
        <f>'2026 Matrix'!U45</f>
        <v>3</v>
      </c>
      <c r="G445" s="1945"/>
      <c r="H445" s="1946" t="s">
        <v>870</v>
      </c>
      <c r="I445" s="1947"/>
      <c r="J445" s="1947"/>
      <c r="K445" s="1947"/>
      <c r="L445" s="1945"/>
      <c r="M445" s="1884">
        <f>'2026 Matrix'!AA45</f>
        <v>0</v>
      </c>
      <c r="N445" s="1945"/>
    </row>
    <row r="446" spans="1:14" ht="17.100000000000001" customHeight="1">
      <c r="A446" s="1946" t="s">
        <v>867</v>
      </c>
      <c r="B446" s="1947"/>
      <c r="C446" s="1947"/>
      <c r="D446" s="1947"/>
      <c r="E446" s="1945"/>
      <c r="F446" s="1913">
        <f>'2026 Matrix'!X45</f>
        <v>3</v>
      </c>
      <c r="G446" s="1945"/>
      <c r="H446" s="1946" t="s">
        <v>868</v>
      </c>
      <c r="I446" s="1947"/>
      <c r="J446" s="1947"/>
      <c r="K446" s="1947"/>
      <c r="L446" s="1945"/>
      <c r="M446" s="1884">
        <f>'2026 Matrix'!Y45</f>
        <v>0</v>
      </c>
      <c r="N446" s="1945"/>
    </row>
    <row r="447" spans="1:14" ht="15.95" customHeight="1">
      <c r="A447" s="1949" t="s">
        <v>1027</v>
      </c>
      <c r="B447" s="1948"/>
      <c r="C447" s="1948"/>
      <c r="D447" s="1948"/>
      <c r="E447" s="1948"/>
      <c r="F447" s="1948"/>
      <c r="G447" s="1948"/>
      <c r="H447" s="1948"/>
      <c r="I447" s="1948"/>
      <c r="J447" s="1948"/>
      <c r="K447" s="1948"/>
      <c r="L447" s="1948"/>
      <c r="M447" s="1948"/>
      <c r="N447" s="1948"/>
    </row>
    <row r="448" spans="1:14" ht="17.100000000000001" customHeight="1">
      <c r="A448" s="1946" t="s">
        <v>872</v>
      </c>
      <c r="B448" s="1947"/>
      <c r="C448" s="1947"/>
      <c r="D448" s="1947"/>
      <c r="E448" s="1945"/>
      <c r="F448" s="1919">
        <f>'2026 Matrix'!AD45</f>
        <v>4</v>
      </c>
      <c r="G448" s="1945"/>
      <c r="H448" s="1946" t="s">
        <v>874</v>
      </c>
      <c r="I448" s="1947"/>
      <c r="J448" s="1947"/>
      <c r="K448" s="1947"/>
      <c r="L448" s="1945"/>
      <c r="M448" s="1919">
        <f>'2026 Matrix'!AF45</f>
        <v>4</v>
      </c>
      <c r="N448" s="1945"/>
    </row>
    <row r="449" spans="1:14" ht="17.100000000000001" customHeight="1">
      <c r="A449" s="1946" t="s">
        <v>873</v>
      </c>
      <c r="B449" s="1947"/>
      <c r="C449" s="1947"/>
      <c r="D449" s="1947"/>
      <c r="E449" s="1945"/>
      <c r="F449" s="1919">
        <f>'2026 Matrix'!AE45</f>
        <v>4</v>
      </c>
      <c r="G449" s="1945"/>
      <c r="H449" s="1946" t="s">
        <v>358</v>
      </c>
      <c r="I449" s="1947"/>
      <c r="J449" s="1947"/>
      <c r="K449" s="1947"/>
      <c r="L449" s="1945"/>
      <c r="M449" s="1919">
        <f>'2026 Matrix'!AH45</f>
        <v>4</v>
      </c>
      <c r="N449" s="1945"/>
    </row>
    <row r="450" spans="1:14" ht="17.100000000000001" customHeight="1">
      <c r="A450" s="1946" t="s">
        <v>203</v>
      </c>
      <c r="B450" s="1947"/>
      <c r="C450" s="1947"/>
      <c r="D450" s="1947"/>
      <c r="E450" s="1945"/>
      <c r="F450" s="1919">
        <f>'2026 Matrix'!W45</f>
        <v>4</v>
      </c>
      <c r="G450" s="1945"/>
      <c r="H450" s="1946" t="s">
        <v>871</v>
      </c>
      <c r="I450" s="1947"/>
      <c r="J450" s="1947"/>
      <c r="K450" s="1947"/>
      <c r="L450" s="1945"/>
      <c r="M450" s="1919">
        <f>'2026 Matrix'!AC45</f>
        <v>4</v>
      </c>
      <c r="N450" s="1945"/>
    </row>
    <row r="451" spans="1:14" ht="17.100000000000001" customHeight="1">
      <c r="A451" s="1946" t="s">
        <v>875</v>
      </c>
      <c r="B451" s="1947"/>
      <c r="C451" s="1947"/>
      <c r="D451" s="1947"/>
      <c r="E451" s="1945"/>
      <c r="F451" s="1919">
        <f>'2026 Matrix'!AG45</f>
        <v>4</v>
      </c>
      <c r="G451" s="1945"/>
      <c r="H451" s="1946" t="s">
        <v>866</v>
      </c>
      <c r="I451" s="1947"/>
      <c r="J451" s="1947"/>
      <c r="K451" s="1947"/>
      <c r="L451" s="1945"/>
      <c r="M451" s="1919">
        <f>'2026 Matrix'!V45</f>
        <v>4</v>
      </c>
      <c r="N451" s="1945"/>
    </row>
    <row r="452" spans="1:14" ht="20.100000000000001" customHeight="1">
      <c r="A452" s="1930" t="s">
        <v>1028</v>
      </c>
      <c r="B452" s="1948"/>
      <c r="C452" s="1948"/>
      <c r="D452" s="1948"/>
      <c r="E452" s="1948"/>
      <c r="F452" s="1948"/>
      <c r="G452" s="1948"/>
      <c r="H452" s="1948"/>
      <c r="I452" s="1948"/>
      <c r="J452" s="1948"/>
      <c r="K452" s="1948"/>
      <c r="L452" s="1948"/>
      <c r="M452" s="1948"/>
      <c r="N452" s="1948"/>
    </row>
    <row r="453" spans="1:14" ht="15.95" customHeight="1">
      <c r="A453" s="1898" t="s">
        <v>1029</v>
      </c>
      <c r="B453" s="1947"/>
      <c r="C453" s="1947"/>
      <c r="D453" s="1947"/>
      <c r="E453" s="1947"/>
      <c r="F453" s="1947"/>
      <c r="G453" s="1947"/>
      <c r="H453" s="1947"/>
      <c r="I453" s="1947"/>
      <c r="J453" s="1947"/>
      <c r="K453" s="1947"/>
      <c r="L453" s="1947"/>
      <c r="M453" s="1947"/>
      <c r="N453" s="1945"/>
    </row>
    <row r="454" spans="1:14" ht="42.75" customHeight="1">
      <c r="A454" s="1951" t="s">
        <v>1057</v>
      </c>
      <c r="B454" s="1952"/>
      <c r="C454" s="1952"/>
      <c r="D454" s="1952"/>
      <c r="E454" s="1952"/>
      <c r="F454" s="1952"/>
      <c r="G454" s="1952"/>
      <c r="H454" s="1952"/>
      <c r="I454" s="1952"/>
      <c r="J454" s="1952"/>
      <c r="K454" s="1952"/>
      <c r="L454" s="1952"/>
      <c r="M454" s="1952"/>
      <c r="N454" s="1953"/>
    </row>
    <row r="455" spans="1:14" ht="43.5" customHeight="1">
      <c r="A455" s="1951" t="s">
        <v>1058</v>
      </c>
      <c r="B455" s="1952"/>
      <c r="C455" s="1952"/>
      <c r="D455" s="1952"/>
      <c r="E455" s="1952"/>
      <c r="F455" s="1952"/>
      <c r="G455" s="1952"/>
      <c r="H455" s="1952"/>
      <c r="I455" s="1952"/>
      <c r="J455" s="1952"/>
      <c r="K455" s="1952"/>
      <c r="L455" s="1952"/>
      <c r="M455" s="1952"/>
      <c r="N455" s="1953"/>
    </row>
    <row r="456" spans="1:14" ht="20.100000000000001" customHeight="1">
      <c r="A456" s="1950"/>
      <c r="B456" s="1947"/>
      <c r="C456" s="1947"/>
      <c r="D456" s="1947"/>
      <c r="E456" s="1947"/>
      <c r="F456" s="1947"/>
      <c r="G456" s="1947"/>
      <c r="H456" s="1947"/>
      <c r="I456" s="1947"/>
      <c r="J456" s="1947"/>
      <c r="K456" s="1947"/>
      <c r="L456" s="1947"/>
      <c r="M456" s="1947"/>
      <c r="N456" s="1945"/>
    </row>
    <row r="457" spans="1:14" ht="15.95" customHeight="1">
      <c r="A457" s="1968" t="s">
        <v>1030</v>
      </c>
      <c r="B457" s="1947"/>
      <c r="C457" s="1947"/>
      <c r="D457" s="1947"/>
      <c r="E457" s="1947"/>
      <c r="F457" s="1947"/>
      <c r="G457" s="1947"/>
      <c r="H457" s="1947"/>
      <c r="I457" s="1947"/>
      <c r="J457" s="1947"/>
      <c r="K457" s="1947"/>
      <c r="L457" s="1947"/>
      <c r="M457" s="1947"/>
      <c r="N457" s="1945"/>
    </row>
    <row r="458" spans="1:14" ht="21.95" customHeight="1">
      <c r="A458" s="1950" t="s">
        <v>1059</v>
      </c>
      <c r="B458" s="1947"/>
      <c r="C458" s="1947"/>
      <c r="D458" s="1947"/>
      <c r="E458" s="1947"/>
      <c r="F458" s="1947"/>
      <c r="G458" s="1947"/>
      <c r="H458" s="1947"/>
      <c r="I458" s="1947"/>
      <c r="J458" s="1947"/>
      <c r="K458" s="1947"/>
      <c r="L458" s="1947"/>
      <c r="M458" s="1947"/>
      <c r="N458" s="1945"/>
    </row>
    <row r="459" spans="1:14" ht="21.95" customHeight="1">
      <c r="A459" s="1950" t="s">
        <v>1045</v>
      </c>
      <c r="B459" s="1947"/>
      <c r="C459" s="1947"/>
      <c r="D459" s="1947"/>
      <c r="E459" s="1947"/>
      <c r="F459" s="1947"/>
      <c r="G459" s="1947"/>
      <c r="H459" s="1947"/>
      <c r="I459" s="1947"/>
      <c r="J459" s="1947"/>
      <c r="K459" s="1947"/>
      <c r="L459" s="1947"/>
      <c r="M459" s="1947"/>
      <c r="N459" s="1945"/>
    </row>
    <row r="460" spans="1:14" ht="21.95" customHeight="1">
      <c r="A460" s="1950"/>
      <c r="B460" s="1947"/>
      <c r="C460" s="1947"/>
      <c r="D460" s="1947"/>
      <c r="E460" s="1947"/>
      <c r="F460" s="1947"/>
      <c r="G460" s="1947"/>
      <c r="H460" s="1947"/>
      <c r="I460" s="1947"/>
      <c r="J460" s="1947"/>
      <c r="K460" s="1947"/>
      <c r="L460" s="1947"/>
      <c r="M460" s="1947"/>
      <c r="N460" s="1945"/>
    </row>
    <row r="461" spans="1:14" ht="21.95" customHeight="1">
      <c r="A461" s="1959" t="s">
        <v>1031</v>
      </c>
      <c r="B461" s="1948"/>
      <c r="C461" s="1948"/>
      <c r="D461" s="1948"/>
      <c r="E461" s="1948"/>
      <c r="F461" s="1948"/>
      <c r="G461" s="1948"/>
      <c r="H461" s="1959" t="s">
        <v>1032</v>
      </c>
      <c r="I461" s="1948"/>
      <c r="J461" s="1948"/>
      <c r="K461" s="1948"/>
      <c r="L461" s="1948"/>
      <c r="M461" s="1948"/>
      <c r="N461" s="1948"/>
    </row>
    <row r="471" spans="1:14" ht="38.1" customHeight="1" thickBot="1">
      <c r="A471" s="1927" t="s">
        <v>993</v>
      </c>
      <c r="B471" s="1962"/>
      <c r="C471" s="1962"/>
      <c r="D471" s="1962"/>
      <c r="E471" s="1962"/>
      <c r="F471" s="1962"/>
      <c r="G471" s="1962"/>
      <c r="H471" s="1962"/>
      <c r="I471" s="1962"/>
      <c r="J471" s="1962"/>
      <c r="K471" s="1962"/>
      <c r="L471" s="1962"/>
      <c r="M471" s="1962"/>
      <c r="N471" s="1963"/>
    </row>
    <row r="472" spans="1:14" ht="15.95" customHeight="1">
      <c r="A472" s="1921" t="s">
        <v>1033</v>
      </c>
      <c r="B472" s="1948"/>
      <c r="C472" s="1948"/>
      <c r="D472" s="1948"/>
      <c r="E472" s="1948"/>
      <c r="F472" s="1948"/>
      <c r="G472" s="1948"/>
      <c r="H472" s="1948"/>
      <c r="I472" s="1948"/>
      <c r="J472" s="1948"/>
      <c r="K472" s="1948"/>
      <c r="L472" s="1948"/>
      <c r="M472" s="1948"/>
      <c r="N472" s="1948"/>
    </row>
    <row r="473" spans="1:14" ht="18" customHeight="1">
      <c r="A473" s="1906" t="s">
        <v>995</v>
      </c>
      <c r="B473" s="1947"/>
      <c r="C473" s="1947"/>
      <c r="D473" s="1945"/>
      <c r="E473" s="1906" t="s">
        <v>996</v>
      </c>
      <c r="F473" s="1947"/>
      <c r="G473" s="1945"/>
      <c r="H473" s="1906" t="s">
        <v>997</v>
      </c>
      <c r="I473" s="1947"/>
      <c r="J473" s="1945"/>
      <c r="K473" s="1906" t="s">
        <v>998</v>
      </c>
      <c r="L473" s="1945"/>
      <c r="M473" s="1906" t="s">
        <v>999</v>
      </c>
      <c r="N473" s="1945"/>
    </row>
    <row r="474" spans="1:14" ht="21.95" customHeight="1">
      <c r="A474" s="1923" t="str">
        <f>'2026 Matrix'!B46&amp;" "&amp;'2026 Matrix'!A46</f>
        <v>Joaquin Lopez Enrique</v>
      </c>
      <c r="B474" s="1947"/>
      <c r="C474" s="1947"/>
      <c r="D474" s="1945"/>
      <c r="E474" s="1923" t="str">
        <f>'2026 Matrix'!E46</f>
        <v>Egberto</v>
      </c>
      <c r="F474" s="1947"/>
      <c r="G474" s="1945"/>
      <c r="H474" s="1922">
        <f>'2026 Matrix'!C46</f>
        <v>44955</v>
      </c>
      <c r="I474" s="1947"/>
      <c r="J474" s="1945"/>
      <c r="K474" s="1923" t="str">
        <f>'2026 Matrix'!D46</f>
        <v>F,S,S,M</v>
      </c>
      <c r="L474" s="1945"/>
      <c r="M474" s="1923"/>
      <c r="N474" s="1945"/>
    </row>
    <row r="475" spans="1:14" ht="15.95" customHeight="1">
      <c r="A475" s="1911" t="s">
        <v>1000</v>
      </c>
      <c r="B475" s="1947"/>
      <c r="C475" s="1945"/>
      <c r="E475" s="1912" t="s">
        <v>1001</v>
      </c>
      <c r="F475" s="1947"/>
      <c r="G475" s="1945"/>
      <c r="I475" s="1915" t="s">
        <v>1002</v>
      </c>
      <c r="J475" s="1947"/>
      <c r="K475" s="1945"/>
      <c r="M475" s="1908" t="s">
        <v>1003</v>
      </c>
      <c r="N475" s="1945"/>
    </row>
    <row r="476" spans="1:14" ht="33.950000000000003" customHeight="1">
      <c r="A476" s="1925" t="str">
        <f>'2026 Matrix'!AI46&amp;" / 108"</f>
        <v>33 / 108</v>
      </c>
      <c r="B476" s="1947"/>
      <c r="C476" s="1945"/>
      <c r="E476" s="1907" t="str">
        <f>'2026 Matrix'!AJ46&amp;" / 27"</f>
        <v>11 / 27</v>
      </c>
      <c r="F476" s="1947"/>
      <c r="G476" s="1945"/>
      <c r="I476" s="1926">
        <f>'2026 Matrix'!AK46</f>
        <v>0</v>
      </c>
      <c r="J476" s="1947"/>
      <c r="K476" s="1945"/>
      <c r="M476" s="1916">
        <f>'2026 Matrix'!AL46</f>
        <v>42.45</v>
      </c>
      <c r="N476" s="1945"/>
    </row>
    <row r="477" spans="1:14" ht="14.1" customHeight="1">
      <c r="A477" s="1920" t="s">
        <v>1004</v>
      </c>
      <c r="B477" s="1948"/>
      <c r="C477" s="1948"/>
      <c r="D477" s="1948"/>
      <c r="E477" s="1948"/>
      <c r="F477" s="1948"/>
      <c r="G477" s="1948"/>
      <c r="H477" s="1948"/>
      <c r="I477" s="1948"/>
      <c r="J477" s="1948"/>
      <c r="K477" s="1948"/>
      <c r="L477" s="1948"/>
      <c r="M477" s="1948"/>
      <c r="N477" s="1948"/>
    </row>
    <row r="478" spans="1:14" ht="20.100000000000001" customHeight="1">
      <c r="A478" s="1930" t="s">
        <v>1005</v>
      </c>
      <c r="B478" s="1931"/>
      <c r="C478" s="1931"/>
      <c r="D478" s="1931"/>
      <c r="E478" s="1931"/>
      <c r="F478" s="1931"/>
      <c r="G478" s="1931"/>
      <c r="H478" s="1931"/>
      <c r="I478" s="1931"/>
      <c r="J478" s="1931"/>
      <c r="K478" s="1931"/>
      <c r="L478" s="1931"/>
      <c r="M478" s="1931"/>
      <c r="N478" s="1931"/>
    </row>
    <row r="479" spans="1:14" ht="18" customHeight="1">
      <c r="A479" s="1891" t="s">
        <v>1006</v>
      </c>
      <c r="B479" s="1887"/>
      <c r="C479" s="1891" t="s">
        <v>1007</v>
      </c>
      <c r="D479" s="1886"/>
      <c r="E479" s="1887"/>
      <c r="F479" s="1886" t="s">
        <v>1008</v>
      </c>
      <c r="G479" s="1887"/>
      <c r="H479" s="1886" t="s">
        <v>1009</v>
      </c>
      <c r="I479" s="1887"/>
      <c r="J479" s="1886" t="s">
        <v>1010</v>
      </c>
      <c r="K479" s="1887"/>
      <c r="L479" s="1886" t="s">
        <v>1011</v>
      </c>
      <c r="M479" s="1887"/>
      <c r="N479" s="1598" t="s">
        <v>1012</v>
      </c>
    </row>
    <row r="480" spans="1:14" ht="18.95" customHeight="1">
      <c r="A480" s="1892" t="s">
        <v>1013</v>
      </c>
      <c r="B480" s="1893"/>
      <c r="C480" s="1918">
        <v>136.80000000000001</v>
      </c>
      <c r="D480" s="1902"/>
      <c r="E480" s="1903"/>
      <c r="F480" s="1902">
        <v>1</v>
      </c>
      <c r="G480" s="1903"/>
      <c r="H480" s="1902">
        <v>18.75</v>
      </c>
      <c r="I480" s="1903"/>
      <c r="J480" s="1902">
        <v>46.6</v>
      </c>
      <c r="K480" s="1903"/>
      <c r="L480" s="1902">
        <v>40.24</v>
      </c>
      <c r="M480" s="1903"/>
      <c r="N480" s="1603">
        <v>0</v>
      </c>
    </row>
    <row r="481" spans="1:14" ht="18.95" customHeight="1">
      <c r="A481" s="1904" t="s">
        <v>1014</v>
      </c>
      <c r="B481" s="1905"/>
      <c r="C481" s="1888">
        <v>119.1</v>
      </c>
      <c r="D481" s="1889"/>
      <c r="E481" s="1890"/>
      <c r="F481" s="1894">
        <v>2</v>
      </c>
      <c r="G481" s="1895"/>
      <c r="H481" s="1894">
        <v>13.38</v>
      </c>
      <c r="I481" s="1895"/>
      <c r="J481" s="1894">
        <v>27.7</v>
      </c>
      <c r="K481" s="1895"/>
      <c r="L481" s="1894">
        <v>48.32</v>
      </c>
      <c r="M481" s="1895"/>
      <c r="N481" s="1605">
        <v>0</v>
      </c>
    </row>
    <row r="482" spans="1:14" ht="18.95" customHeight="1">
      <c r="A482" s="1892" t="s">
        <v>1015</v>
      </c>
      <c r="B482" s="1893"/>
      <c r="C482" s="1918">
        <v>137.4</v>
      </c>
      <c r="D482" s="1902"/>
      <c r="E482" s="1903"/>
      <c r="F482" s="1902">
        <v>1</v>
      </c>
      <c r="G482" s="1903"/>
      <c r="H482" s="1902">
        <v>26.85</v>
      </c>
      <c r="I482" s="1903"/>
      <c r="J482" s="1902">
        <v>46.27</v>
      </c>
      <c r="K482" s="1903"/>
      <c r="L482" s="1902">
        <v>58.03</v>
      </c>
      <c r="M482" s="1903"/>
      <c r="N482" s="1603">
        <v>0</v>
      </c>
    </row>
    <row r="483" spans="1:14" ht="18.95" customHeight="1">
      <c r="A483" s="1904" t="s">
        <v>1016</v>
      </c>
      <c r="B483" s="1905"/>
      <c r="C483" s="1888">
        <v>141.30000000000001</v>
      </c>
      <c r="D483" s="1889"/>
      <c r="E483" s="1890"/>
      <c r="F483" s="1894">
        <v>2</v>
      </c>
      <c r="G483" s="1895"/>
      <c r="H483" s="1894">
        <v>26.55</v>
      </c>
      <c r="I483" s="1895"/>
      <c r="J483" s="1894">
        <v>55.97</v>
      </c>
      <c r="K483" s="1895"/>
      <c r="L483" s="1894">
        <v>47.44</v>
      </c>
      <c r="M483" s="1895"/>
      <c r="N483" s="1605">
        <v>0</v>
      </c>
    </row>
    <row r="484" spans="1:14" ht="20.100000000000001" customHeight="1">
      <c r="A484" s="1930" t="s">
        <v>1017</v>
      </c>
      <c r="B484" s="1931"/>
      <c r="C484" s="1931"/>
      <c r="D484" s="1931"/>
      <c r="E484" s="1931"/>
      <c r="F484" s="1931"/>
      <c r="G484" s="1931"/>
      <c r="H484" s="1931"/>
      <c r="I484" s="1931"/>
      <c r="J484" s="1931"/>
      <c r="K484" s="1931"/>
      <c r="L484" s="1931"/>
      <c r="M484" s="1931"/>
      <c r="N484" s="1931"/>
    </row>
    <row r="485" spans="1:14" ht="14.1" customHeight="1">
      <c r="A485" s="1597">
        <v>0</v>
      </c>
      <c r="B485" s="1896" t="s">
        <v>842</v>
      </c>
      <c r="C485" s="1897"/>
      <c r="D485" s="1596">
        <v>1</v>
      </c>
      <c r="E485" s="1896" t="s">
        <v>1018</v>
      </c>
      <c r="F485" s="1897"/>
      <c r="G485" s="1595">
        <v>2</v>
      </c>
      <c r="H485" s="1896" t="s">
        <v>1019</v>
      </c>
      <c r="I485" s="1897"/>
      <c r="J485" s="1594">
        <v>3</v>
      </c>
      <c r="K485" s="1896" t="s">
        <v>1020</v>
      </c>
      <c r="L485" s="1897"/>
      <c r="M485" s="1593">
        <v>4</v>
      </c>
      <c r="N485" s="1592" t="s">
        <v>1021</v>
      </c>
    </row>
    <row r="486" spans="1:14" ht="15.95" customHeight="1">
      <c r="A486" s="1949" t="s">
        <v>1022</v>
      </c>
      <c r="B486" s="1948"/>
      <c r="C486" s="1948"/>
      <c r="D486" s="1948"/>
      <c r="E486" s="1948"/>
      <c r="F486" s="1948"/>
      <c r="G486" s="1948"/>
      <c r="H486" s="1948"/>
      <c r="I486" s="1948"/>
      <c r="J486" s="1948"/>
      <c r="K486" s="1948"/>
      <c r="L486" s="1948"/>
      <c r="M486" s="1948"/>
      <c r="N486" s="1948"/>
    </row>
    <row r="487" spans="1:14" ht="17.100000000000001" customHeight="1">
      <c r="A487" s="1946" t="s">
        <v>1023</v>
      </c>
      <c r="B487" s="1947"/>
      <c r="C487" s="1947"/>
      <c r="D487" s="1947"/>
      <c r="E487" s="1945"/>
      <c r="F487" s="1917">
        <f>'2026 Matrix'!L46</f>
        <v>2</v>
      </c>
      <c r="G487" s="1945"/>
      <c r="H487" s="1946" t="s">
        <v>1024</v>
      </c>
      <c r="I487" s="1947"/>
      <c r="J487" s="1947"/>
      <c r="K487" s="1947"/>
      <c r="L487" s="1945"/>
      <c r="M487" s="1884">
        <f>'2026 Matrix'!P46</f>
        <v>0</v>
      </c>
      <c r="N487" s="1945"/>
    </row>
    <row r="488" spans="1:14" ht="17.100000000000001" customHeight="1">
      <c r="A488" s="1946" t="s">
        <v>856</v>
      </c>
      <c r="B488" s="1947"/>
      <c r="C488" s="1947"/>
      <c r="D488" s="1947"/>
      <c r="E488" s="1945"/>
      <c r="F488" s="1913">
        <f>'2026 Matrix'!K46</f>
        <v>3</v>
      </c>
      <c r="G488" s="1945"/>
      <c r="H488" s="1946" t="s">
        <v>205</v>
      </c>
      <c r="I488" s="1947"/>
      <c r="J488" s="1947"/>
      <c r="K488" s="1947"/>
      <c r="L488" s="1945"/>
      <c r="M488" s="1924">
        <f>'2026 Matrix'!M46</f>
        <v>1</v>
      </c>
      <c r="N488" s="1945"/>
    </row>
    <row r="489" spans="1:14" ht="17.100000000000001" customHeight="1">
      <c r="A489" s="1946" t="s">
        <v>862</v>
      </c>
      <c r="B489" s="1947"/>
      <c r="C489" s="1947"/>
      <c r="D489" s="1947"/>
      <c r="E489" s="1945"/>
      <c r="F489" s="1884">
        <f>'2026 Matrix'!Q46</f>
        <v>0</v>
      </c>
      <c r="G489" s="1945"/>
      <c r="H489" s="1946" t="s">
        <v>864</v>
      </c>
      <c r="I489" s="1947"/>
      <c r="J489" s="1947"/>
      <c r="K489" s="1947"/>
      <c r="L489" s="1945"/>
      <c r="M489" s="1884">
        <f>'2026 Matrix'!T46</f>
        <v>0</v>
      </c>
      <c r="N489" s="1945"/>
    </row>
    <row r="490" spans="1:14" ht="15.95" customHeight="1">
      <c r="A490" s="1949" t="s">
        <v>1025</v>
      </c>
      <c r="B490" s="1948"/>
      <c r="C490" s="1948"/>
      <c r="D490" s="1948"/>
      <c r="E490" s="1948"/>
      <c r="F490" s="1948"/>
      <c r="G490" s="1948"/>
      <c r="H490" s="1948"/>
      <c r="I490" s="1948"/>
      <c r="J490" s="1948"/>
      <c r="K490" s="1948"/>
      <c r="L490" s="1948"/>
      <c r="M490" s="1948"/>
      <c r="N490" s="1948"/>
    </row>
    <row r="491" spans="1:14" ht="17.100000000000001" customHeight="1">
      <c r="A491" s="1946" t="s">
        <v>855</v>
      </c>
      <c r="B491" s="1947"/>
      <c r="C491" s="1947"/>
      <c r="D491" s="1947"/>
      <c r="E491" s="1945"/>
      <c r="F491" s="1884">
        <f>'2026 Matrix'!H46</f>
        <v>0</v>
      </c>
      <c r="G491" s="1945"/>
      <c r="H491" s="1946" t="s">
        <v>331</v>
      </c>
      <c r="I491" s="1947"/>
      <c r="J491" s="1947"/>
      <c r="K491" s="1947"/>
      <c r="L491" s="1945"/>
      <c r="M491" s="1917">
        <f>'2026 Matrix'!J46</f>
        <v>2</v>
      </c>
      <c r="N491" s="1945"/>
    </row>
    <row r="492" spans="1:14" ht="17.100000000000001" customHeight="1">
      <c r="A492" s="1946" t="s">
        <v>859</v>
      </c>
      <c r="B492" s="1947"/>
      <c r="C492" s="1947"/>
      <c r="D492" s="1947"/>
      <c r="E492" s="1945"/>
      <c r="F492" s="1884">
        <f>'2026 Matrix'!N46</f>
        <v>0</v>
      </c>
      <c r="G492" s="1945"/>
      <c r="H492" s="1946" t="s">
        <v>343</v>
      </c>
      <c r="I492" s="1947"/>
      <c r="J492" s="1947"/>
      <c r="K492" s="1947"/>
      <c r="L492" s="1945"/>
      <c r="M492" s="1884">
        <f>'2026 Matrix'!AB46</f>
        <v>0</v>
      </c>
      <c r="N492" s="1945"/>
    </row>
    <row r="493" spans="1:14" ht="17.100000000000001" customHeight="1">
      <c r="A493" s="1946" t="s">
        <v>326</v>
      </c>
      <c r="B493" s="1947"/>
      <c r="C493" s="1947"/>
      <c r="D493" s="1947"/>
      <c r="E493" s="1945"/>
      <c r="F493" s="1884">
        <f>'2026 Matrix'!I46</f>
        <v>0</v>
      </c>
      <c r="G493" s="1945"/>
      <c r="H493" s="1946" t="s">
        <v>860</v>
      </c>
      <c r="I493" s="1947"/>
      <c r="J493" s="1947"/>
      <c r="K493" s="1947"/>
      <c r="L493" s="1945"/>
      <c r="M493" s="1924">
        <f>'2026 Matrix'!O46</f>
        <v>1</v>
      </c>
      <c r="N493" s="1945"/>
    </row>
    <row r="494" spans="1:14" ht="17.100000000000001" customHeight="1">
      <c r="A494" s="1946" t="s">
        <v>355</v>
      </c>
      <c r="B494" s="1947"/>
      <c r="C494" s="1947"/>
      <c r="D494" s="1947"/>
      <c r="E494" s="1945"/>
      <c r="F494" s="1919">
        <f>'2026 Matrix'!R46</f>
        <v>4</v>
      </c>
      <c r="G494" s="1945"/>
      <c r="H494" s="1954"/>
      <c r="I494" s="1948"/>
      <c r="J494" s="1948"/>
      <c r="K494" s="1948"/>
      <c r="L494" s="1948"/>
      <c r="M494" s="1948"/>
      <c r="N494" s="1948"/>
    </row>
    <row r="495" spans="1:14" ht="15.95" customHeight="1">
      <c r="A495" s="1949" t="s">
        <v>1026</v>
      </c>
      <c r="B495" s="1948"/>
      <c r="C495" s="1948"/>
      <c r="D495" s="1948"/>
      <c r="E495" s="1948"/>
      <c r="F495" s="1948"/>
      <c r="G495" s="1948"/>
      <c r="H495" s="1948"/>
      <c r="I495" s="1948"/>
      <c r="J495" s="1948"/>
      <c r="K495" s="1948"/>
      <c r="L495" s="1948"/>
      <c r="M495" s="1948"/>
      <c r="N495" s="1948"/>
    </row>
    <row r="496" spans="1:14" ht="17.100000000000001" customHeight="1">
      <c r="A496" s="1946" t="s">
        <v>869</v>
      </c>
      <c r="B496" s="1947"/>
      <c r="C496" s="1947"/>
      <c r="D496" s="1947"/>
      <c r="E496" s="1945"/>
      <c r="F496" s="1913">
        <f>'2026 Matrix'!Z46</f>
        <v>3</v>
      </c>
      <c r="G496" s="1945"/>
      <c r="H496" s="1946" t="s">
        <v>863</v>
      </c>
      <c r="I496" s="1947"/>
      <c r="J496" s="1947"/>
      <c r="K496" s="1947"/>
      <c r="L496" s="1945"/>
      <c r="M496" s="1884">
        <f>'2026 Matrix'!S46</f>
        <v>0</v>
      </c>
      <c r="N496" s="1945"/>
    </row>
    <row r="497" spans="1:14" ht="17.100000000000001" customHeight="1">
      <c r="A497" s="1946" t="s">
        <v>865</v>
      </c>
      <c r="B497" s="1947"/>
      <c r="C497" s="1947"/>
      <c r="D497" s="1947"/>
      <c r="E497" s="1945"/>
      <c r="F497" s="1913">
        <f>'2026 Matrix'!U46</f>
        <v>3</v>
      </c>
      <c r="G497" s="1945"/>
      <c r="H497" s="1946" t="s">
        <v>870</v>
      </c>
      <c r="I497" s="1947"/>
      <c r="J497" s="1947"/>
      <c r="K497" s="1947"/>
      <c r="L497" s="1945"/>
      <c r="M497" s="1884">
        <f>'2026 Matrix'!AA46</f>
        <v>0</v>
      </c>
      <c r="N497" s="1945"/>
    </row>
    <row r="498" spans="1:14" ht="17.100000000000001" customHeight="1">
      <c r="A498" s="1946" t="s">
        <v>867</v>
      </c>
      <c r="B498" s="1947"/>
      <c r="C498" s="1947"/>
      <c r="D498" s="1947"/>
      <c r="E498" s="1945"/>
      <c r="F498" s="1884">
        <f>'2026 Matrix'!X46</f>
        <v>0</v>
      </c>
      <c r="G498" s="1945"/>
      <c r="H498" s="1946" t="s">
        <v>868</v>
      </c>
      <c r="I498" s="1947"/>
      <c r="J498" s="1947"/>
      <c r="K498" s="1947"/>
      <c r="L498" s="1945"/>
      <c r="M498" s="1884">
        <f>'2026 Matrix'!Y46</f>
        <v>0</v>
      </c>
      <c r="N498" s="1945"/>
    </row>
    <row r="499" spans="1:14" ht="15.95" customHeight="1">
      <c r="A499" s="1949" t="s">
        <v>1027</v>
      </c>
      <c r="B499" s="1948"/>
      <c r="C499" s="1948"/>
      <c r="D499" s="1948"/>
      <c r="E499" s="1948"/>
      <c r="F499" s="1948"/>
      <c r="G499" s="1948"/>
      <c r="H499" s="1948"/>
      <c r="I499" s="1948"/>
      <c r="J499" s="1948"/>
      <c r="K499" s="1948"/>
      <c r="L499" s="1948"/>
      <c r="M499" s="1948"/>
      <c r="N499" s="1948"/>
    </row>
    <row r="500" spans="1:14" ht="17.100000000000001" customHeight="1">
      <c r="A500" s="1946" t="s">
        <v>872</v>
      </c>
      <c r="B500" s="1947"/>
      <c r="C500" s="1947"/>
      <c r="D500" s="1947"/>
      <c r="E500" s="1945"/>
      <c r="F500" s="1884">
        <f>'2026 Matrix'!AD46</f>
        <v>0</v>
      </c>
      <c r="G500" s="1945"/>
      <c r="H500" s="1946" t="s">
        <v>874</v>
      </c>
      <c r="I500" s="1947"/>
      <c r="J500" s="1947"/>
      <c r="K500" s="1947"/>
      <c r="L500" s="1945"/>
      <c r="M500" s="1917">
        <f>'2026 Matrix'!AF46</f>
        <v>2</v>
      </c>
      <c r="N500" s="1945"/>
    </row>
    <row r="501" spans="1:14" ht="17.100000000000001" customHeight="1">
      <c r="A501" s="1946" t="s">
        <v>873</v>
      </c>
      <c r="B501" s="1947"/>
      <c r="C501" s="1947"/>
      <c r="D501" s="1947"/>
      <c r="E501" s="1945"/>
      <c r="F501" s="1917">
        <f>'2026 Matrix'!AE46</f>
        <v>2</v>
      </c>
      <c r="G501" s="1945"/>
      <c r="H501" s="1946" t="s">
        <v>358</v>
      </c>
      <c r="I501" s="1947"/>
      <c r="J501" s="1947"/>
      <c r="K501" s="1947"/>
      <c r="L501" s="1945"/>
      <c r="M501" s="1913">
        <f>'2026 Matrix'!AH46</f>
        <v>3</v>
      </c>
      <c r="N501" s="1945"/>
    </row>
    <row r="502" spans="1:14" ht="17.100000000000001" customHeight="1">
      <c r="A502" s="1946" t="s">
        <v>203</v>
      </c>
      <c r="B502" s="1947"/>
      <c r="C502" s="1947"/>
      <c r="D502" s="1947"/>
      <c r="E502" s="1945"/>
      <c r="F502" s="1884">
        <f>'2026 Matrix'!W46</f>
        <v>0</v>
      </c>
      <c r="G502" s="1945"/>
      <c r="H502" s="1946" t="s">
        <v>871</v>
      </c>
      <c r="I502" s="1947"/>
      <c r="J502" s="1947"/>
      <c r="K502" s="1947"/>
      <c r="L502" s="1945"/>
      <c r="M502" s="1884">
        <f>'2026 Matrix'!AC46</f>
        <v>0</v>
      </c>
      <c r="N502" s="1945"/>
    </row>
    <row r="503" spans="1:14" ht="17.100000000000001" customHeight="1">
      <c r="A503" s="1946" t="s">
        <v>875</v>
      </c>
      <c r="B503" s="1947"/>
      <c r="C503" s="1947"/>
      <c r="D503" s="1947"/>
      <c r="E503" s="1945"/>
      <c r="F503" s="1919">
        <f>'2026 Matrix'!AG46</f>
        <v>4</v>
      </c>
      <c r="G503" s="1945"/>
      <c r="H503" s="1946" t="s">
        <v>866</v>
      </c>
      <c r="I503" s="1947"/>
      <c r="J503" s="1947"/>
      <c r="K503" s="1947"/>
      <c r="L503" s="1945"/>
      <c r="M503" s="1913">
        <f>'2026 Matrix'!V46</f>
        <v>3</v>
      </c>
      <c r="N503" s="1945"/>
    </row>
    <row r="504" spans="1:14" ht="20.100000000000001" customHeight="1">
      <c r="A504" s="1930" t="s">
        <v>1028</v>
      </c>
      <c r="B504" s="1948"/>
      <c r="C504" s="1948"/>
      <c r="D504" s="1948"/>
      <c r="E504" s="1948"/>
      <c r="F504" s="1948"/>
      <c r="G504" s="1948"/>
      <c r="H504" s="1948"/>
      <c r="I504" s="1948"/>
      <c r="J504" s="1948"/>
      <c r="K504" s="1948"/>
      <c r="L504" s="1948"/>
      <c r="M504" s="1948"/>
      <c r="N504" s="1948"/>
    </row>
    <row r="505" spans="1:14" ht="15.95" customHeight="1">
      <c r="A505" s="1898" t="s">
        <v>1029</v>
      </c>
      <c r="B505" s="1947"/>
      <c r="C505" s="1947"/>
      <c r="D505" s="1947"/>
      <c r="E505" s="1947"/>
      <c r="F505" s="1947"/>
      <c r="G505" s="1947"/>
      <c r="H505" s="1947"/>
      <c r="I505" s="1947"/>
      <c r="J505" s="1947"/>
      <c r="K505" s="1947"/>
      <c r="L505" s="1947"/>
      <c r="M505" s="1947"/>
      <c r="N505" s="1945"/>
    </row>
    <row r="506" spans="1:14" ht="20.100000000000001" customHeight="1">
      <c r="A506" s="1950"/>
      <c r="B506" s="1947"/>
      <c r="C506" s="1947"/>
      <c r="D506" s="1947"/>
      <c r="E506" s="1947"/>
      <c r="F506" s="1947"/>
      <c r="G506" s="1947"/>
      <c r="H506" s="1947"/>
      <c r="I506" s="1947"/>
      <c r="J506" s="1947"/>
      <c r="K506" s="1947"/>
      <c r="L506" s="1947"/>
      <c r="M506" s="1947"/>
      <c r="N506" s="1945"/>
    </row>
    <row r="507" spans="1:14" ht="20.100000000000001" customHeight="1">
      <c r="A507" s="1950"/>
      <c r="B507" s="1947"/>
      <c r="C507" s="1947"/>
      <c r="D507" s="1947"/>
      <c r="E507" s="1947"/>
      <c r="F507" s="1947"/>
      <c r="G507" s="1947"/>
      <c r="H507" s="1947"/>
      <c r="I507" s="1947"/>
      <c r="J507" s="1947"/>
      <c r="K507" s="1947"/>
      <c r="L507" s="1947"/>
      <c r="M507" s="1947"/>
      <c r="N507" s="1945"/>
    </row>
    <row r="508" spans="1:14" ht="20.100000000000001" customHeight="1">
      <c r="A508" s="1950"/>
      <c r="B508" s="1947"/>
      <c r="C508" s="1947"/>
      <c r="D508" s="1947"/>
      <c r="E508" s="1947"/>
      <c r="F508" s="1947"/>
      <c r="G508" s="1947"/>
      <c r="H508" s="1947"/>
      <c r="I508" s="1947"/>
      <c r="J508" s="1947"/>
      <c r="K508" s="1947"/>
      <c r="L508" s="1947"/>
      <c r="M508" s="1947"/>
      <c r="N508" s="1945"/>
    </row>
    <row r="509" spans="1:14" ht="15.95" customHeight="1">
      <c r="A509" s="1968" t="s">
        <v>1030</v>
      </c>
      <c r="B509" s="1947"/>
      <c r="C509" s="1947"/>
      <c r="D509" s="1947"/>
      <c r="E509" s="1947"/>
      <c r="F509" s="1947"/>
      <c r="G509" s="1947"/>
      <c r="H509" s="1947"/>
      <c r="I509" s="1947"/>
      <c r="J509" s="1947"/>
      <c r="K509" s="1947"/>
      <c r="L509" s="1947"/>
      <c r="M509" s="1947"/>
      <c r="N509" s="1945"/>
    </row>
    <row r="510" spans="1:14" ht="21.95" customHeight="1">
      <c r="A510" s="1950"/>
      <c r="B510" s="1947"/>
      <c r="C510" s="1947"/>
      <c r="D510" s="1947"/>
      <c r="E510" s="1947"/>
      <c r="F510" s="1947"/>
      <c r="G510" s="1947"/>
      <c r="H510" s="1947"/>
      <c r="I510" s="1947"/>
      <c r="J510" s="1947"/>
      <c r="K510" s="1947"/>
      <c r="L510" s="1947"/>
      <c r="M510" s="1947"/>
      <c r="N510" s="1945"/>
    </row>
    <row r="511" spans="1:14" ht="21.95" customHeight="1">
      <c r="A511" s="1950"/>
      <c r="B511" s="1947"/>
      <c r="C511" s="1947"/>
      <c r="D511" s="1947"/>
      <c r="E511" s="1947"/>
      <c r="F511" s="1947"/>
      <c r="G511" s="1947"/>
      <c r="H511" s="1947"/>
      <c r="I511" s="1947"/>
      <c r="J511" s="1947"/>
      <c r="K511" s="1947"/>
      <c r="L511" s="1947"/>
      <c r="M511" s="1947"/>
      <c r="N511" s="1945"/>
    </row>
    <row r="512" spans="1:14" ht="21.95" customHeight="1">
      <c r="A512" s="1950"/>
      <c r="B512" s="1947"/>
      <c r="C512" s="1947"/>
      <c r="D512" s="1947"/>
      <c r="E512" s="1947"/>
      <c r="F512" s="1947"/>
      <c r="G512" s="1947"/>
      <c r="H512" s="1947"/>
      <c r="I512" s="1947"/>
      <c r="J512" s="1947"/>
      <c r="K512" s="1947"/>
      <c r="L512" s="1947"/>
      <c r="M512" s="1947"/>
      <c r="N512" s="1945"/>
    </row>
    <row r="513" spans="1:14" ht="21.95" customHeight="1">
      <c r="A513" s="1959" t="s">
        <v>1031</v>
      </c>
      <c r="B513" s="1948"/>
      <c r="C513" s="1948"/>
      <c r="D513" s="1948"/>
      <c r="E513" s="1948"/>
      <c r="F513" s="1948"/>
      <c r="G513" s="1948"/>
      <c r="H513" s="1959" t="s">
        <v>1032</v>
      </c>
      <c r="I513" s="1948"/>
      <c r="J513" s="1948"/>
      <c r="K513" s="1948"/>
      <c r="L513" s="1948"/>
      <c r="M513" s="1948"/>
      <c r="N513" s="1948"/>
    </row>
    <row r="523" spans="1:14" ht="38.1" customHeight="1" thickBot="1">
      <c r="A523" s="1927" t="s">
        <v>993</v>
      </c>
      <c r="B523" s="1962"/>
      <c r="C523" s="1962"/>
      <c r="D523" s="1962"/>
      <c r="E523" s="1962"/>
      <c r="F523" s="1962"/>
      <c r="G523" s="1962"/>
      <c r="H523" s="1962"/>
      <c r="I523" s="1962"/>
      <c r="J523" s="1962"/>
      <c r="K523" s="1962"/>
      <c r="L523" s="1962"/>
      <c r="M523" s="1962"/>
      <c r="N523" s="1963"/>
    </row>
    <row r="524" spans="1:14" ht="15.95" customHeight="1">
      <c r="A524" s="1921" t="s">
        <v>1033</v>
      </c>
      <c r="B524" s="1948"/>
      <c r="C524" s="1948"/>
      <c r="D524" s="1948"/>
      <c r="E524" s="1948"/>
      <c r="F524" s="1948"/>
      <c r="G524" s="1948"/>
      <c r="H524" s="1948"/>
      <c r="I524" s="1948"/>
      <c r="J524" s="1948"/>
      <c r="K524" s="1948"/>
      <c r="L524" s="1948"/>
      <c r="M524" s="1948"/>
      <c r="N524" s="1948"/>
    </row>
    <row r="525" spans="1:14" ht="18" customHeight="1">
      <c r="A525" s="1906" t="s">
        <v>995</v>
      </c>
      <c r="B525" s="1947"/>
      <c r="C525" s="1947"/>
      <c r="D525" s="1945"/>
      <c r="E525" s="1906" t="s">
        <v>996</v>
      </c>
      <c r="F525" s="1947"/>
      <c r="G525" s="1945"/>
      <c r="H525" s="1906" t="s">
        <v>997</v>
      </c>
      <c r="I525" s="1947"/>
      <c r="J525" s="1945"/>
      <c r="K525" s="1906" t="s">
        <v>998</v>
      </c>
      <c r="L525" s="1945"/>
      <c r="M525" s="1906" t="s">
        <v>999</v>
      </c>
      <c r="N525" s="1945"/>
    </row>
    <row r="526" spans="1:14" ht="21.95" customHeight="1">
      <c r="A526" s="1923" t="str">
        <f>'2026 Matrix'!B47&amp;" "&amp;'2026 Matrix'!A47</f>
        <v>Dora (Alicia) Lopez Viuda De Jimenez</v>
      </c>
      <c r="B526" s="1947"/>
      <c r="C526" s="1947"/>
      <c r="D526" s="1945"/>
      <c r="E526" s="1923" t="str">
        <f>'2026 Matrix'!E47</f>
        <v>Egberto</v>
      </c>
      <c r="F526" s="1947"/>
      <c r="G526" s="1945"/>
      <c r="H526" s="1922">
        <f>'2026 Matrix'!C47</f>
        <v>44955</v>
      </c>
      <c r="I526" s="1947"/>
      <c r="J526" s="1945"/>
      <c r="K526" s="1923" t="str">
        <f>'2026 Matrix'!D47</f>
        <v>F,S,S,M</v>
      </c>
      <c r="L526" s="1945"/>
      <c r="M526" s="1923"/>
      <c r="N526" s="1945"/>
    </row>
    <row r="527" spans="1:14" ht="15.95" customHeight="1">
      <c r="A527" s="1911" t="s">
        <v>1000</v>
      </c>
      <c r="B527" s="1947"/>
      <c r="C527" s="1945"/>
      <c r="E527" s="1912" t="s">
        <v>1001</v>
      </c>
      <c r="F527" s="1947"/>
      <c r="G527" s="1945"/>
      <c r="I527" s="1915" t="s">
        <v>1002</v>
      </c>
      <c r="J527" s="1947"/>
      <c r="K527" s="1945"/>
      <c r="M527" s="1908" t="s">
        <v>1003</v>
      </c>
      <c r="N527" s="1945"/>
    </row>
    <row r="528" spans="1:14" ht="33.950000000000003" customHeight="1">
      <c r="A528" s="1925" t="str">
        <f>'2026 Matrix'!AI47&amp;" / 108"</f>
        <v>31 / 108</v>
      </c>
      <c r="B528" s="1947"/>
      <c r="C528" s="1945"/>
      <c r="E528" s="1907" t="str">
        <f>'2026 Matrix'!AJ47&amp;" / 27"</f>
        <v>10 / 27</v>
      </c>
      <c r="F528" s="1947"/>
      <c r="G528" s="1945"/>
      <c r="I528" s="1926">
        <f>'2026 Matrix'!AK47</f>
        <v>4.5</v>
      </c>
      <c r="J528" s="1947"/>
      <c r="K528" s="1945"/>
      <c r="M528" s="1916">
        <f>'2026 Matrix'!AL47</f>
        <v>87.4</v>
      </c>
      <c r="N528" s="1945"/>
    </row>
    <row r="529" spans="1:14" ht="14.1" customHeight="1">
      <c r="A529" s="1920" t="s">
        <v>1004</v>
      </c>
      <c r="B529" s="1948"/>
      <c r="C529" s="1948"/>
      <c r="D529" s="1948"/>
      <c r="E529" s="1948"/>
      <c r="F529" s="1948"/>
      <c r="G529" s="1948"/>
      <c r="H529" s="1948"/>
      <c r="I529" s="1948"/>
      <c r="J529" s="1948"/>
      <c r="K529" s="1948"/>
      <c r="L529" s="1948"/>
      <c r="M529" s="1948"/>
      <c r="N529" s="1948"/>
    </row>
    <row r="530" spans="1:14" ht="20.100000000000001" customHeight="1">
      <c r="A530" s="1930" t="s">
        <v>1005</v>
      </c>
      <c r="B530" s="1931"/>
      <c r="C530" s="1931"/>
      <c r="D530" s="1931"/>
      <c r="E530" s="1931"/>
      <c r="F530" s="1931"/>
      <c r="G530" s="1931"/>
      <c r="H530" s="1931"/>
      <c r="I530" s="1931"/>
      <c r="J530" s="1931"/>
      <c r="K530" s="1931"/>
      <c r="L530" s="1931"/>
      <c r="M530" s="1931"/>
      <c r="N530" s="1931"/>
    </row>
    <row r="531" spans="1:14" ht="18" customHeight="1">
      <c r="A531" s="1891" t="s">
        <v>1006</v>
      </c>
      <c r="B531" s="1887"/>
      <c r="C531" s="1891" t="s">
        <v>1007</v>
      </c>
      <c r="D531" s="1886"/>
      <c r="E531" s="1887"/>
      <c r="F531" s="1886" t="s">
        <v>1008</v>
      </c>
      <c r="G531" s="1887"/>
      <c r="H531" s="1886" t="s">
        <v>1009</v>
      </c>
      <c r="I531" s="1887"/>
      <c r="J531" s="1886" t="s">
        <v>1010</v>
      </c>
      <c r="K531" s="1887"/>
      <c r="L531" s="1886" t="s">
        <v>1011</v>
      </c>
      <c r="M531" s="1887"/>
      <c r="N531" s="1598" t="s">
        <v>1012</v>
      </c>
    </row>
    <row r="532" spans="1:14" ht="18.95" customHeight="1">
      <c r="A532" s="1892" t="s">
        <v>1013</v>
      </c>
      <c r="B532" s="1893"/>
      <c r="C532" s="1918">
        <v>105.5</v>
      </c>
      <c r="D532" s="1902"/>
      <c r="E532" s="1903"/>
      <c r="F532" s="1902">
        <v>2</v>
      </c>
      <c r="G532" s="1903"/>
      <c r="H532" s="1902">
        <v>6.15</v>
      </c>
      <c r="I532" s="1903"/>
      <c r="J532" s="1902">
        <v>18.73</v>
      </c>
      <c r="K532" s="1903"/>
      <c r="L532" s="1902">
        <v>32.83</v>
      </c>
      <c r="M532" s="1903"/>
      <c r="N532" s="1603">
        <v>0</v>
      </c>
    </row>
    <row r="533" spans="1:14" ht="18.95" customHeight="1">
      <c r="A533" s="1904" t="s">
        <v>1014</v>
      </c>
      <c r="B533" s="1905"/>
      <c r="C533" s="1888">
        <v>97.5</v>
      </c>
      <c r="D533" s="1889"/>
      <c r="E533" s="1890"/>
      <c r="F533" s="1894">
        <v>1</v>
      </c>
      <c r="G533" s="1895"/>
      <c r="H533" s="1894">
        <v>15.07</v>
      </c>
      <c r="I533" s="1895"/>
      <c r="J533" s="1894">
        <v>27.8</v>
      </c>
      <c r="K533" s="1895"/>
      <c r="L533" s="1894">
        <v>54.2</v>
      </c>
      <c r="M533" s="1895"/>
      <c r="N533" s="1605">
        <v>0</v>
      </c>
    </row>
    <row r="534" spans="1:14" ht="18.95" customHeight="1">
      <c r="A534" s="1892" t="s">
        <v>1015</v>
      </c>
      <c r="B534" s="1893"/>
      <c r="C534" s="1918">
        <v>112</v>
      </c>
      <c r="D534" s="1902"/>
      <c r="E534" s="1903"/>
      <c r="F534" s="1902">
        <v>3</v>
      </c>
      <c r="G534" s="1903"/>
      <c r="H534" s="1902">
        <v>30.7</v>
      </c>
      <c r="I534" s="1903"/>
      <c r="J534" s="1902">
        <v>47.12</v>
      </c>
      <c r="K534" s="1903"/>
      <c r="L534" s="1902">
        <v>65.16</v>
      </c>
      <c r="M534" s="1903"/>
      <c r="N534" s="1603">
        <v>0</v>
      </c>
    </row>
    <row r="535" spans="1:14" ht="18.95" customHeight="1">
      <c r="A535" s="1904" t="s">
        <v>1016</v>
      </c>
      <c r="B535" s="1905"/>
      <c r="C535" s="1888">
        <v>98.9</v>
      </c>
      <c r="D535" s="1889"/>
      <c r="E535" s="1890"/>
      <c r="F535" s="1894">
        <v>2</v>
      </c>
      <c r="G535" s="1895"/>
      <c r="H535" s="1894">
        <v>38.520000000000003</v>
      </c>
      <c r="I535" s="1895"/>
      <c r="J535" s="1894">
        <v>52.37</v>
      </c>
      <c r="K535" s="1895"/>
      <c r="L535" s="1894">
        <v>73.55</v>
      </c>
      <c r="M535" s="1895"/>
      <c r="N535" s="1605">
        <v>0</v>
      </c>
    </row>
    <row r="536" spans="1:14" ht="20.100000000000001" customHeight="1">
      <c r="A536" s="1930" t="s">
        <v>1017</v>
      </c>
      <c r="B536" s="1931"/>
      <c r="C536" s="1931"/>
      <c r="D536" s="1931"/>
      <c r="E536" s="1931"/>
      <c r="F536" s="1931"/>
      <c r="G536" s="1931"/>
      <c r="H536" s="1931"/>
      <c r="I536" s="1931"/>
      <c r="J536" s="1931"/>
      <c r="K536" s="1931"/>
      <c r="L536" s="1931"/>
      <c r="M536" s="1931"/>
      <c r="N536" s="1931"/>
    </row>
    <row r="537" spans="1:14" ht="14.1" customHeight="1">
      <c r="A537" s="1597">
        <v>0</v>
      </c>
      <c r="B537" s="1896" t="s">
        <v>842</v>
      </c>
      <c r="C537" s="1897"/>
      <c r="D537" s="1596">
        <v>1</v>
      </c>
      <c r="E537" s="1896" t="s">
        <v>1018</v>
      </c>
      <c r="F537" s="1897"/>
      <c r="G537" s="1595">
        <v>2</v>
      </c>
      <c r="H537" s="1896" t="s">
        <v>1019</v>
      </c>
      <c r="I537" s="1897"/>
      <c r="J537" s="1594">
        <v>3</v>
      </c>
      <c r="K537" s="1896" t="s">
        <v>1020</v>
      </c>
      <c r="L537" s="1897"/>
      <c r="M537" s="1593">
        <v>4</v>
      </c>
      <c r="N537" s="1592" t="s">
        <v>1021</v>
      </c>
    </row>
    <row r="538" spans="1:14" ht="15.95" customHeight="1">
      <c r="A538" s="1949" t="s">
        <v>1022</v>
      </c>
      <c r="B538" s="1948"/>
      <c r="C538" s="1948"/>
      <c r="D538" s="1948"/>
      <c r="E538" s="1948"/>
      <c r="F538" s="1948"/>
      <c r="G538" s="1948"/>
      <c r="H538" s="1948"/>
      <c r="I538" s="1948"/>
      <c r="J538" s="1948"/>
      <c r="K538" s="1948"/>
      <c r="L538" s="1948"/>
      <c r="M538" s="1948"/>
      <c r="N538" s="1948"/>
    </row>
    <row r="539" spans="1:14" ht="17.100000000000001" customHeight="1">
      <c r="A539" s="1946" t="s">
        <v>1023</v>
      </c>
      <c r="B539" s="1947"/>
      <c r="C539" s="1947"/>
      <c r="D539" s="1947"/>
      <c r="E539" s="1945"/>
      <c r="F539" s="1913">
        <f>'2026 Matrix'!L47</f>
        <v>3</v>
      </c>
      <c r="G539" s="1945"/>
      <c r="H539" s="1946" t="s">
        <v>1024</v>
      </c>
      <c r="I539" s="1947"/>
      <c r="J539" s="1947"/>
      <c r="K539" s="1947"/>
      <c r="L539" s="1945"/>
      <c r="M539" s="1924">
        <f>'2026 Matrix'!P47</f>
        <v>1</v>
      </c>
      <c r="N539" s="1945"/>
    </row>
    <row r="540" spans="1:14" ht="17.100000000000001" customHeight="1">
      <c r="A540" s="1946" t="s">
        <v>856</v>
      </c>
      <c r="B540" s="1947"/>
      <c r="C540" s="1947"/>
      <c r="D540" s="1947"/>
      <c r="E540" s="1945"/>
      <c r="F540" s="1913">
        <f>'2026 Matrix'!K47</f>
        <v>3</v>
      </c>
      <c r="G540" s="1945"/>
      <c r="H540" s="1946" t="s">
        <v>205</v>
      </c>
      <c r="I540" s="1947"/>
      <c r="J540" s="1947"/>
      <c r="K540" s="1947"/>
      <c r="L540" s="1945"/>
      <c r="M540" s="1917">
        <f>'2026 Matrix'!M47</f>
        <v>2</v>
      </c>
      <c r="N540" s="1945"/>
    </row>
    <row r="541" spans="1:14" ht="17.100000000000001" customHeight="1">
      <c r="A541" s="1946" t="s">
        <v>862</v>
      </c>
      <c r="B541" s="1947"/>
      <c r="C541" s="1947"/>
      <c r="D541" s="1947"/>
      <c r="E541" s="1945"/>
      <c r="F541" s="1884">
        <f>'2026 Matrix'!Q47</f>
        <v>0</v>
      </c>
      <c r="G541" s="1945"/>
      <c r="H541" s="1946" t="s">
        <v>864</v>
      </c>
      <c r="I541" s="1947"/>
      <c r="J541" s="1947"/>
      <c r="K541" s="1947"/>
      <c r="L541" s="1945"/>
      <c r="M541" s="1884">
        <f>'2026 Matrix'!T47</f>
        <v>0</v>
      </c>
      <c r="N541" s="1945"/>
    </row>
    <row r="542" spans="1:14" ht="15.95" customHeight="1">
      <c r="A542" s="1949" t="s">
        <v>1025</v>
      </c>
      <c r="B542" s="1948"/>
      <c r="C542" s="1948"/>
      <c r="D542" s="1948"/>
      <c r="E542" s="1948"/>
      <c r="F542" s="1948"/>
      <c r="G542" s="1948"/>
      <c r="H542" s="1948"/>
      <c r="I542" s="1948"/>
      <c r="J542" s="1948"/>
      <c r="K542" s="1948"/>
      <c r="L542" s="1948"/>
      <c r="M542" s="1948"/>
      <c r="N542" s="1948"/>
    </row>
    <row r="543" spans="1:14" ht="17.100000000000001" customHeight="1">
      <c r="A543" s="1946" t="s">
        <v>855</v>
      </c>
      <c r="B543" s="1947"/>
      <c r="C543" s="1947"/>
      <c r="D543" s="1947"/>
      <c r="E543" s="1945"/>
      <c r="F543" s="1884">
        <f>'2026 Matrix'!H47</f>
        <v>0</v>
      </c>
      <c r="G543" s="1945"/>
      <c r="H543" s="1946" t="s">
        <v>331</v>
      </c>
      <c r="I543" s="1947"/>
      <c r="J543" s="1947"/>
      <c r="K543" s="1947"/>
      <c r="L543" s="1945"/>
      <c r="M543" s="1884">
        <f>'2026 Matrix'!J47</f>
        <v>0</v>
      </c>
      <c r="N543" s="1945"/>
    </row>
    <row r="544" spans="1:14" ht="17.100000000000001" customHeight="1">
      <c r="A544" s="1946" t="s">
        <v>859</v>
      </c>
      <c r="B544" s="1947"/>
      <c r="C544" s="1947"/>
      <c r="D544" s="1947"/>
      <c r="E544" s="1945"/>
      <c r="F544" s="1913">
        <f>'2026 Matrix'!N47</f>
        <v>3</v>
      </c>
      <c r="G544" s="1945"/>
      <c r="H544" s="1946" t="s">
        <v>343</v>
      </c>
      <c r="I544" s="1947"/>
      <c r="J544" s="1947"/>
      <c r="K544" s="1947"/>
      <c r="L544" s="1945"/>
      <c r="M544" s="1884">
        <f>'2026 Matrix'!AB47</f>
        <v>0</v>
      </c>
      <c r="N544" s="1945"/>
    </row>
    <row r="545" spans="1:14" ht="17.100000000000001" customHeight="1">
      <c r="A545" s="1946" t="s">
        <v>326</v>
      </c>
      <c r="B545" s="1947"/>
      <c r="C545" s="1947"/>
      <c r="D545" s="1947"/>
      <c r="E545" s="1945"/>
      <c r="F545" s="1884">
        <f>'2026 Matrix'!I47</f>
        <v>0</v>
      </c>
      <c r="G545" s="1945"/>
      <c r="H545" s="1946" t="s">
        <v>860</v>
      </c>
      <c r="I545" s="1947"/>
      <c r="J545" s="1947"/>
      <c r="K545" s="1947"/>
      <c r="L545" s="1945"/>
      <c r="M545" s="1924">
        <f>'2026 Matrix'!O47</f>
        <v>1</v>
      </c>
      <c r="N545" s="1945"/>
    </row>
    <row r="546" spans="1:14" ht="17.100000000000001" customHeight="1">
      <c r="A546" s="1946" t="s">
        <v>355</v>
      </c>
      <c r="B546" s="1947"/>
      <c r="C546" s="1947"/>
      <c r="D546" s="1947"/>
      <c r="E546" s="1945"/>
      <c r="F546" s="1884">
        <f>'2026 Matrix'!R47</f>
        <v>0</v>
      </c>
      <c r="G546" s="1945"/>
      <c r="H546" s="1954"/>
      <c r="I546" s="1948"/>
      <c r="J546" s="1948"/>
      <c r="K546" s="1948"/>
      <c r="L546" s="1948"/>
      <c r="M546" s="1948"/>
      <c r="N546" s="1948"/>
    </row>
    <row r="547" spans="1:14" ht="15.95" customHeight="1">
      <c r="A547" s="1949" t="s">
        <v>1026</v>
      </c>
      <c r="B547" s="1948"/>
      <c r="C547" s="1948"/>
      <c r="D547" s="1948"/>
      <c r="E547" s="1948"/>
      <c r="F547" s="1948"/>
      <c r="G547" s="1948"/>
      <c r="H547" s="1948"/>
      <c r="I547" s="1948"/>
      <c r="J547" s="1948"/>
      <c r="K547" s="1948"/>
      <c r="L547" s="1948"/>
      <c r="M547" s="1948"/>
      <c r="N547" s="1948"/>
    </row>
    <row r="548" spans="1:14" ht="17.100000000000001" customHeight="1">
      <c r="A548" s="1946" t="s">
        <v>869</v>
      </c>
      <c r="B548" s="1947"/>
      <c r="C548" s="1947"/>
      <c r="D548" s="1947"/>
      <c r="E548" s="1945"/>
      <c r="F548" s="1913">
        <f>'2026 Matrix'!Z47</f>
        <v>3</v>
      </c>
      <c r="G548" s="1945"/>
      <c r="H548" s="1946" t="s">
        <v>863</v>
      </c>
      <c r="I548" s="1947"/>
      <c r="J548" s="1947"/>
      <c r="K548" s="1947"/>
      <c r="L548" s="1945"/>
      <c r="M548" s="1884">
        <f>'2026 Matrix'!S47</f>
        <v>0</v>
      </c>
      <c r="N548" s="1945"/>
    </row>
    <row r="549" spans="1:14" ht="17.100000000000001" customHeight="1">
      <c r="A549" s="1946" t="s">
        <v>865</v>
      </c>
      <c r="B549" s="1947"/>
      <c r="C549" s="1947"/>
      <c r="D549" s="1947"/>
      <c r="E549" s="1945"/>
      <c r="F549" s="1913">
        <f>'2026 Matrix'!U47</f>
        <v>3</v>
      </c>
      <c r="G549" s="1945"/>
      <c r="H549" s="1946" t="s">
        <v>870</v>
      </c>
      <c r="I549" s="1947"/>
      <c r="J549" s="1947"/>
      <c r="K549" s="1947"/>
      <c r="L549" s="1945"/>
      <c r="M549" s="1884">
        <f>'2026 Matrix'!AA47</f>
        <v>0</v>
      </c>
      <c r="N549" s="1945"/>
    </row>
    <row r="550" spans="1:14" ht="17.100000000000001" customHeight="1">
      <c r="A550" s="1946" t="s">
        <v>867</v>
      </c>
      <c r="B550" s="1947"/>
      <c r="C550" s="1947"/>
      <c r="D550" s="1947"/>
      <c r="E550" s="1945"/>
      <c r="F550" s="1913">
        <f>'2026 Matrix'!X47</f>
        <v>3</v>
      </c>
      <c r="G550" s="1945"/>
      <c r="H550" s="1946" t="s">
        <v>868</v>
      </c>
      <c r="I550" s="1947"/>
      <c r="J550" s="1947"/>
      <c r="K550" s="1947"/>
      <c r="L550" s="1945"/>
      <c r="M550" s="1924">
        <f>'2026 Matrix'!Y47</f>
        <v>1</v>
      </c>
      <c r="N550" s="1945"/>
    </row>
    <row r="551" spans="1:14" ht="15.95" customHeight="1">
      <c r="A551" s="1949" t="s">
        <v>1027</v>
      </c>
      <c r="B551" s="1948"/>
      <c r="C551" s="1948"/>
      <c r="D551" s="1948"/>
      <c r="E551" s="1948"/>
      <c r="F551" s="1948"/>
      <c r="G551" s="1948"/>
      <c r="H551" s="1948"/>
      <c r="I551" s="1948"/>
      <c r="J551" s="1948"/>
      <c r="K551" s="1948"/>
      <c r="L551" s="1948"/>
      <c r="M551" s="1948"/>
      <c r="N551" s="1948"/>
    </row>
    <row r="552" spans="1:14" ht="17.100000000000001" customHeight="1">
      <c r="A552" s="1946" t="s">
        <v>872</v>
      </c>
      <c r="B552" s="1947"/>
      <c r="C552" s="1947"/>
      <c r="D552" s="1947"/>
      <c r="E552" s="1945"/>
      <c r="F552" s="1884">
        <f>'2026 Matrix'!AD47</f>
        <v>0</v>
      </c>
      <c r="G552" s="1945"/>
      <c r="H552" s="1946" t="s">
        <v>874</v>
      </c>
      <c r="I552" s="1947"/>
      <c r="J552" s="1947"/>
      <c r="K552" s="1947"/>
      <c r="L552" s="1945"/>
      <c r="M552" s="1884">
        <f>'2026 Matrix'!AF47</f>
        <v>0</v>
      </c>
      <c r="N552" s="1945"/>
    </row>
    <row r="553" spans="1:14" ht="17.100000000000001" customHeight="1">
      <c r="A553" s="1946" t="s">
        <v>873</v>
      </c>
      <c r="B553" s="1947"/>
      <c r="C553" s="1947"/>
      <c r="D553" s="1947"/>
      <c r="E553" s="1945"/>
      <c r="F553" s="1884">
        <f>'2026 Matrix'!AE47</f>
        <v>0</v>
      </c>
      <c r="G553" s="1945"/>
      <c r="H553" s="1946" t="s">
        <v>358</v>
      </c>
      <c r="I553" s="1947"/>
      <c r="J553" s="1947"/>
      <c r="K553" s="1947"/>
      <c r="L553" s="1945"/>
      <c r="M553" s="1884">
        <f>'2026 Matrix'!AH47</f>
        <v>0</v>
      </c>
      <c r="N553" s="1945"/>
    </row>
    <row r="554" spans="1:14" ht="17.100000000000001" customHeight="1">
      <c r="A554" s="1946" t="s">
        <v>203</v>
      </c>
      <c r="B554" s="1947"/>
      <c r="C554" s="1947"/>
      <c r="D554" s="1947"/>
      <c r="E554" s="1945"/>
      <c r="F554" s="1884">
        <f>'2026 Matrix'!W47</f>
        <v>0</v>
      </c>
      <c r="G554" s="1945"/>
      <c r="H554" s="1946" t="s">
        <v>871</v>
      </c>
      <c r="I554" s="1947"/>
      <c r="J554" s="1947"/>
      <c r="K554" s="1947"/>
      <c r="L554" s="1945"/>
      <c r="M554" s="1913">
        <f>'2026 Matrix'!AC47</f>
        <v>3</v>
      </c>
      <c r="N554" s="1945"/>
    </row>
    <row r="555" spans="1:14" ht="17.100000000000001" customHeight="1">
      <c r="A555" s="1946" t="s">
        <v>875</v>
      </c>
      <c r="B555" s="1947"/>
      <c r="C555" s="1947"/>
      <c r="D555" s="1947"/>
      <c r="E555" s="1945"/>
      <c r="F555" s="1917">
        <f>'2026 Matrix'!AG47</f>
        <v>2</v>
      </c>
      <c r="G555" s="1945"/>
      <c r="H555" s="1946" t="s">
        <v>866</v>
      </c>
      <c r="I555" s="1947"/>
      <c r="J555" s="1947"/>
      <c r="K555" s="1947"/>
      <c r="L555" s="1945"/>
      <c r="M555" s="1913">
        <f>'2026 Matrix'!V47</f>
        <v>3</v>
      </c>
      <c r="N555" s="1945"/>
    </row>
    <row r="556" spans="1:14" ht="20.100000000000001" customHeight="1">
      <c r="A556" s="1930" t="s">
        <v>1028</v>
      </c>
      <c r="B556" s="1948"/>
      <c r="C556" s="1948"/>
      <c r="D556" s="1948"/>
      <c r="E556" s="1948"/>
      <c r="F556" s="1948"/>
      <c r="G556" s="1948"/>
      <c r="H556" s="1948"/>
      <c r="I556" s="1948"/>
      <c r="J556" s="1948"/>
      <c r="K556" s="1948"/>
      <c r="L556" s="1948"/>
      <c r="M556" s="1948"/>
      <c r="N556" s="1948"/>
    </row>
    <row r="557" spans="1:14" ht="15.95" customHeight="1">
      <c r="A557" s="1898" t="s">
        <v>1029</v>
      </c>
      <c r="B557" s="1947"/>
      <c r="C557" s="1947"/>
      <c r="D557" s="1947"/>
      <c r="E557" s="1947"/>
      <c r="F557" s="1947"/>
      <c r="G557" s="1947"/>
      <c r="H557" s="1947"/>
      <c r="I557" s="1947"/>
      <c r="J557" s="1947"/>
      <c r="K557" s="1947"/>
      <c r="L557" s="1947"/>
      <c r="M557" s="1947"/>
      <c r="N557" s="1945"/>
    </row>
    <row r="558" spans="1:14" ht="20.100000000000001" customHeight="1">
      <c r="A558" s="1950"/>
      <c r="B558" s="1947"/>
      <c r="C558" s="1947"/>
      <c r="D558" s="1947"/>
      <c r="E558" s="1947"/>
      <c r="F558" s="1947"/>
      <c r="G558" s="1947"/>
      <c r="H558" s="1947"/>
      <c r="I558" s="1947"/>
      <c r="J558" s="1947"/>
      <c r="K558" s="1947"/>
      <c r="L558" s="1947"/>
      <c r="M558" s="1947"/>
      <c r="N558" s="1945"/>
    </row>
    <row r="559" spans="1:14" ht="20.100000000000001" customHeight="1">
      <c r="A559" s="1950"/>
      <c r="B559" s="1947"/>
      <c r="C559" s="1947"/>
      <c r="D559" s="1947"/>
      <c r="E559" s="1947"/>
      <c r="F559" s="1947"/>
      <c r="G559" s="1947"/>
      <c r="H559" s="1947"/>
      <c r="I559" s="1947"/>
      <c r="J559" s="1947"/>
      <c r="K559" s="1947"/>
      <c r="L559" s="1947"/>
      <c r="M559" s="1947"/>
      <c r="N559" s="1945"/>
    </row>
    <row r="560" spans="1:14" ht="20.100000000000001" customHeight="1">
      <c r="A560" s="1950"/>
      <c r="B560" s="1947"/>
      <c r="C560" s="1947"/>
      <c r="D560" s="1947"/>
      <c r="E560" s="1947"/>
      <c r="F560" s="1947"/>
      <c r="G560" s="1947"/>
      <c r="H560" s="1947"/>
      <c r="I560" s="1947"/>
      <c r="J560" s="1947"/>
      <c r="K560" s="1947"/>
      <c r="L560" s="1947"/>
      <c r="M560" s="1947"/>
      <c r="N560" s="1945"/>
    </row>
    <row r="561" spans="1:14" ht="15.95" customHeight="1">
      <c r="A561" s="1968" t="s">
        <v>1030</v>
      </c>
      <c r="B561" s="1947"/>
      <c r="C561" s="1947"/>
      <c r="D561" s="1947"/>
      <c r="E561" s="1947"/>
      <c r="F561" s="1947"/>
      <c r="G561" s="1947"/>
      <c r="H561" s="1947"/>
      <c r="I561" s="1947"/>
      <c r="J561" s="1947"/>
      <c r="K561" s="1947"/>
      <c r="L561" s="1947"/>
      <c r="M561" s="1947"/>
      <c r="N561" s="1945"/>
    </row>
    <row r="562" spans="1:14" ht="21.95" customHeight="1">
      <c r="A562" s="1950" t="s">
        <v>1060</v>
      </c>
      <c r="B562" s="1947"/>
      <c r="C562" s="1947"/>
      <c r="D562" s="1947"/>
      <c r="E562" s="1947"/>
      <c r="F562" s="1947"/>
      <c r="G562" s="1947"/>
      <c r="H562" s="1947"/>
      <c r="I562" s="1947"/>
      <c r="J562" s="1947"/>
      <c r="K562" s="1947"/>
      <c r="L562" s="1947"/>
      <c r="M562" s="1947"/>
      <c r="N562" s="1945"/>
    </row>
    <row r="563" spans="1:14" ht="21.95" customHeight="1">
      <c r="A563" s="1958" t="s">
        <v>1061</v>
      </c>
      <c r="B563" s="1947"/>
      <c r="C563" s="1947"/>
      <c r="D563" s="1947"/>
      <c r="E563" s="1947"/>
      <c r="F563" s="1947"/>
      <c r="G563" s="1947"/>
      <c r="H563" s="1947"/>
      <c r="I563" s="1947"/>
      <c r="J563" s="1947"/>
      <c r="K563" s="1947"/>
      <c r="L563" s="1947"/>
      <c r="M563" s="1947"/>
      <c r="N563" s="1945"/>
    </row>
    <row r="564" spans="1:14" ht="21.95" customHeight="1">
      <c r="A564" s="1958" t="s">
        <v>1062</v>
      </c>
      <c r="B564" s="1947"/>
      <c r="C564" s="1947"/>
      <c r="D564" s="1947"/>
      <c r="E564" s="1947"/>
      <c r="F564" s="1947"/>
      <c r="G564" s="1947"/>
      <c r="H564" s="1947"/>
      <c r="I564" s="1947"/>
      <c r="J564" s="1947"/>
      <c r="K564" s="1947"/>
      <c r="L564" s="1947"/>
      <c r="M564" s="1947"/>
      <c r="N564" s="1945"/>
    </row>
    <row r="565" spans="1:14" ht="21.95" customHeight="1">
      <c r="A565" s="1635" t="s">
        <v>1063</v>
      </c>
    </row>
    <row r="566" spans="1:14" ht="21.95" customHeight="1">
      <c r="A566" s="1635"/>
    </row>
    <row r="567" spans="1:14" ht="21.95" customHeight="1">
      <c r="A567" s="1959" t="s">
        <v>1031</v>
      </c>
      <c r="B567" s="1948"/>
      <c r="C567" s="1948"/>
      <c r="D567" s="1948"/>
      <c r="E567" s="1948"/>
      <c r="F567" s="1948"/>
      <c r="G567" s="1948"/>
      <c r="H567" s="1959" t="s">
        <v>1032</v>
      </c>
      <c r="I567" s="1948"/>
      <c r="J567" s="1948"/>
      <c r="K567" s="1948"/>
      <c r="L567" s="1948"/>
      <c r="M567" s="1948"/>
      <c r="N567" s="1948"/>
    </row>
    <row r="577" spans="1:14" ht="38.1" customHeight="1" thickBot="1">
      <c r="A577" s="1927" t="s">
        <v>993</v>
      </c>
      <c r="B577" s="1962"/>
      <c r="C577" s="1962"/>
      <c r="D577" s="1962"/>
      <c r="E577" s="1962"/>
      <c r="F577" s="1962"/>
      <c r="G577" s="1962"/>
      <c r="H577" s="1962"/>
      <c r="I577" s="1962"/>
      <c r="J577" s="1962"/>
      <c r="K577" s="1962"/>
      <c r="L577" s="1962"/>
      <c r="M577" s="1962"/>
      <c r="N577" s="1963"/>
    </row>
    <row r="578" spans="1:14" ht="15.95" customHeight="1">
      <c r="A578" s="1921" t="s">
        <v>1033</v>
      </c>
      <c r="B578" s="1948"/>
      <c r="C578" s="1948"/>
      <c r="D578" s="1948"/>
      <c r="E578" s="1948"/>
      <c r="F578" s="1948"/>
      <c r="G578" s="1948"/>
      <c r="H578" s="1948"/>
      <c r="I578" s="1948"/>
      <c r="J578" s="1948"/>
      <c r="K578" s="1948"/>
      <c r="L578" s="1948"/>
      <c r="M578" s="1948"/>
      <c r="N578" s="1948"/>
    </row>
    <row r="579" spans="1:14" ht="18" customHeight="1">
      <c r="A579" s="1906" t="s">
        <v>995</v>
      </c>
      <c r="B579" s="1947"/>
      <c r="C579" s="1947"/>
      <c r="D579" s="1945"/>
      <c r="E579" s="1906" t="s">
        <v>996</v>
      </c>
      <c r="F579" s="1947"/>
      <c r="G579" s="1945"/>
      <c r="H579" s="1906" t="s">
        <v>997</v>
      </c>
      <c r="I579" s="1947"/>
      <c r="J579" s="1945"/>
      <c r="K579" s="1906" t="s">
        <v>998</v>
      </c>
      <c r="L579" s="1945"/>
      <c r="M579" s="1906" t="s">
        <v>999</v>
      </c>
      <c r="N579" s="1945"/>
    </row>
    <row r="580" spans="1:14" ht="21.95" customHeight="1">
      <c r="A580" s="1923" t="str">
        <f>'2026 Matrix'!B48&amp;" "&amp;'2026 Matrix'!A48</f>
        <v>Ernesto Reyes Perez</v>
      </c>
      <c r="B580" s="1947"/>
      <c r="C580" s="1947"/>
      <c r="D580" s="1945"/>
      <c r="E580" s="1923" t="str">
        <f>'2026 Matrix'!E48</f>
        <v>Egberto</v>
      </c>
      <c r="F580" s="1947"/>
      <c r="G580" s="1945"/>
      <c r="H580" s="1922">
        <f>'2026 Matrix'!C48</f>
        <v>44955</v>
      </c>
      <c r="I580" s="1947"/>
      <c r="J580" s="1945"/>
      <c r="K580" s="1923" t="str">
        <f>'2026 Matrix'!D48</f>
        <v>F,S,S,M</v>
      </c>
      <c r="L580" s="1945"/>
      <c r="M580" s="1923"/>
      <c r="N580" s="1945"/>
    </row>
    <row r="581" spans="1:14" ht="15.95" customHeight="1">
      <c r="A581" s="1911" t="s">
        <v>1000</v>
      </c>
      <c r="B581" s="1947"/>
      <c r="C581" s="1945"/>
      <c r="E581" s="1912" t="s">
        <v>1001</v>
      </c>
      <c r="F581" s="1947"/>
      <c r="G581" s="1945"/>
      <c r="I581" s="1915" t="s">
        <v>1002</v>
      </c>
      <c r="J581" s="1947"/>
      <c r="K581" s="1945"/>
      <c r="M581" s="1908" t="s">
        <v>1003</v>
      </c>
      <c r="N581" s="1945"/>
    </row>
    <row r="582" spans="1:14" ht="33.950000000000003" customHeight="1">
      <c r="A582" s="1925" t="str">
        <f>'2026 Matrix'!AI48&amp;" / 108"</f>
        <v>45 / 108</v>
      </c>
      <c r="B582" s="1947"/>
      <c r="C582" s="1945"/>
      <c r="E582" s="1907" t="str">
        <f>'2026 Matrix'!AJ48&amp;" / 27"</f>
        <v>14 / 27</v>
      </c>
      <c r="F582" s="1947"/>
      <c r="G582" s="1945"/>
      <c r="I582" s="1926">
        <f>'2026 Matrix'!AK48</f>
        <v>0</v>
      </c>
      <c r="J582" s="1947"/>
      <c r="K582" s="1945"/>
      <c r="M582" s="1916">
        <f>'2026 Matrix'!AL48</f>
        <v>152.33000000000001</v>
      </c>
      <c r="N582" s="1945"/>
    </row>
    <row r="583" spans="1:14" ht="14.1" customHeight="1">
      <c r="A583" s="1920" t="s">
        <v>1004</v>
      </c>
      <c r="B583" s="1948"/>
      <c r="C583" s="1948"/>
      <c r="D583" s="1948"/>
      <c r="E583" s="1948"/>
      <c r="F583" s="1948"/>
      <c r="G583" s="1948"/>
      <c r="H583" s="1948"/>
      <c r="I583" s="1948"/>
      <c r="J583" s="1948"/>
      <c r="K583" s="1948"/>
      <c r="L583" s="1948"/>
      <c r="M583" s="1948"/>
      <c r="N583" s="1948"/>
    </row>
    <row r="584" spans="1:14" ht="20.100000000000001" customHeight="1">
      <c r="A584" s="1930" t="s">
        <v>1005</v>
      </c>
      <c r="B584" s="1931"/>
      <c r="C584" s="1931"/>
      <c r="D584" s="1931"/>
      <c r="E584" s="1931"/>
      <c r="F584" s="1931"/>
      <c r="G584" s="1931"/>
      <c r="H584" s="1931"/>
      <c r="I584" s="1931"/>
      <c r="J584" s="1931"/>
      <c r="K584" s="1931"/>
      <c r="L584" s="1931"/>
      <c r="M584" s="1931"/>
      <c r="N584" s="1931"/>
    </row>
    <row r="585" spans="1:14" ht="18" customHeight="1">
      <c r="A585" s="1891" t="s">
        <v>1006</v>
      </c>
      <c r="B585" s="1887"/>
      <c r="C585" s="1891" t="s">
        <v>1007</v>
      </c>
      <c r="D585" s="1886"/>
      <c r="E585" s="1887"/>
      <c r="F585" s="1886" t="s">
        <v>1008</v>
      </c>
      <c r="G585" s="1887"/>
      <c r="H585" s="1886" t="s">
        <v>1009</v>
      </c>
      <c r="I585" s="1887"/>
      <c r="J585" s="1886" t="s">
        <v>1010</v>
      </c>
      <c r="K585" s="1887"/>
      <c r="L585" s="1886" t="s">
        <v>1011</v>
      </c>
      <c r="M585" s="1887"/>
      <c r="N585" s="1598" t="s">
        <v>1012</v>
      </c>
    </row>
    <row r="586" spans="1:14" ht="18.95" customHeight="1">
      <c r="A586" s="1892" t="s">
        <v>1013</v>
      </c>
      <c r="B586" s="1893"/>
      <c r="C586" s="1918">
        <v>147.69999999999999</v>
      </c>
      <c r="D586" s="1902"/>
      <c r="E586" s="1903"/>
      <c r="F586" s="1902">
        <v>4</v>
      </c>
      <c r="G586" s="1903"/>
      <c r="H586" s="1902">
        <v>24.78</v>
      </c>
      <c r="I586" s="1903"/>
      <c r="J586" s="1902">
        <v>46.45</v>
      </c>
      <c r="K586" s="1903"/>
      <c r="L586" s="1902">
        <v>53.35</v>
      </c>
      <c r="M586" s="1903"/>
      <c r="N586" s="1603">
        <v>0</v>
      </c>
    </row>
    <row r="587" spans="1:14" ht="18.95" customHeight="1">
      <c r="A587" s="1904" t="s">
        <v>1014</v>
      </c>
      <c r="B587" s="1905"/>
      <c r="C587" s="1888">
        <v>138.6</v>
      </c>
      <c r="D587" s="1889"/>
      <c r="E587" s="1890"/>
      <c r="F587" s="1894">
        <v>3</v>
      </c>
      <c r="G587" s="1895"/>
      <c r="H587" s="1894">
        <v>17.22</v>
      </c>
      <c r="I587" s="1895"/>
      <c r="J587" s="1894">
        <v>27.7</v>
      </c>
      <c r="K587" s="1895"/>
      <c r="L587" s="1894">
        <v>62.15</v>
      </c>
      <c r="M587" s="1895"/>
      <c r="N587" s="1605">
        <v>0</v>
      </c>
    </row>
    <row r="588" spans="1:14" ht="18.95" customHeight="1">
      <c r="A588" s="1892" t="s">
        <v>1015</v>
      </c>
      <c r="B588" s="1893"/>
      <c r="C588" s="1918">
        <v>142.69999999999999</v>
      </c>
      <c r="D588" s="1902"/>
      <c r="E588" s="1903"/>
      <c r="F588" s="1902">
        <v>1</v>
      </c>
      <c r="G588" s="1903"/>
      <c r="H588" s="1902">
        <v>40.07</v>
      </c>
      <c r="I588" s="1903"/>
      <c r="J588" s="1902">
        <v>46.53</v>
      </c>
      <c r="K588" s="1903"/>
      <c r="L588" s="1902">
        <v>86.1</v>
      </c>
      <c r="M588" s="1903"/>
      <c r="N588" s="1603">
        <v>0</v>
      </c>
    </row>
    <row r="589" spans="1:14" ht="18.95" customHeight="1">
      <c r="A589" s="1904" t="s">
        <v>1016</v>
      </c>
      <c r="B589" s="1905"/>
      <c r="C589" s="1888">
        <v>131.5</v>
      </c>
      <c r="D589" s="1889"/>
      <c r="E589" s="1890"/>
      <c r="F589" s="1894">
        <v>3</v>
      </c>
      <c r="G589" s="1895"/>
      <c r="H589" s="1894">
        <v>41.02</v>
      </c>
      <c r="I589" s="1895"/>
      <c r="J589" s="1894">
        <v>55.97</v>
      </c>
      <c r="K589" s="1895"/>
      <c r="L589" s="1894">
        <v>73.290000000000006</v>
      </c>
      <c r="M589" s="1895"/>
      <c r="N589" s="1605">
        <v>0</v>
      </c>
    </row>
    <row r="590" spans="1:14" ht="20.100000000000001" customHeight="1">
      <c r="A590" s="1930" t="s">
        <v>1017</v>
      </c>
      <c r="B590" s="1931"/>
      <c r="C590" s="1931"/>
      <c r="D590" s="1931"/>
      <c r="E590" s="1931"/>
      <c r="F590" s="1931"/>
      <c r="G590" s="1931"/>
      <c r="H590" s="1931"/>
      <c r="I590" s="1931"/>
      <c r="J590" s="1931"/>
      <c r="K590" s="1931"/>
      <c r="L590" s="1931"/>
      <c r="M590" s="1931"/>
      <c r="N590" s="1931"/>
    </row>
    <row r="591" spans="1:14" ht="14.1" customHeight="1">
      <c r="A591" s="1597">
        <v>0</v>
      </c>
      <c r="B591" s="1896" t="s">
        <v>842</v>
      </c>
      <c r="C591" s="1897"/>
      <c r="D591" s="1596">
        <v>1</v>
      </c>
      <c r="E591" s="1896" t="s">
        <v>1018</v>
      </c>
      <c r="F591" s="1897"/>
      <c r="G591" s="1595">
        <v>2</v>
      </c>
      <c r="H591" s="1896" t="s">
        <v>1019</v>
      </c>
      <c r="I591" s="1897"/>
      <c r="J591" s="1594">
        <v>3</v>
      </c>
      <c r="K591" s="1896" t="s">
        <v>1020</v>
      </c>
      <c r="L591" s="1897"/>
      <c r="M591" s="1593">
        <v>4</v>
      </c>
      <c r="N591" s="1592" t="s">
        <v>1021</v>
      </c>
    </row>
    <row r="592" spans="1:14" ht="15.95" customHeight="1">
      <c r="A592" s="1949" t="s">
        <v>1022</v>
      </c>
      <c r="B592" s="1948"/>
      <c r="C592" s="1948"/>
      <c r="D592" s="1948"/>
      <c r="E592" s="1948"/>
      <c r="F592" s="1948"/>
      <c r="G592" s="1948"/>
      <c r="H592" s="1948"/>
      <c r="I592" s="1948"/>
      <c r="J592" s="1948"/>
      <c r="K592" s="1948"/>
      <c r="L592" s="1948"/>
      <c r="M592" s="1948"/>
      <c r="N592" s="1948"/>
    </row>
    <row r="593" spans="1:14" ht="17.100000000000001" customHeight="1">
      <c r="A593" s="1946" t="s">
        <v>1023</v>
      </c>
      <c r="B593" s="1947"/>
      <c r="C593" s="1947"/>
      <c r="D593" s="1947"/>
      <c r="E593" s="1945"/>
      <c r="F593" s="1924">
        <f>'2026 Matrix'!L48</f>
        <v>1</v>
      </c>
      <c r="G593" s="1945"/>
      <c r="H593" s="1946" t="s">
        <v>1024</v>
      </c>
      <c r="I593" s="1947"/>
      <c r="J593" s="1947"/>
      <c r="K593" s="1947"/>
      <c r="L593" s="1945"/>
      <c r="M593" s="1884">
        <f>'2026 Matrix'!P48</f>
        <v>0</v>
      </c>
      <c r="N593" s="1945"/>
    </row>
    <row r="594" spans="1:14" ht="17.100000000000001" customHeight="1">
      <c r="A594" s="1946" t="s">
        <v>856</v>
      </c>
      <c r="B594" s="1947"/>
      <c r="C594" s="1947"/>
      <c r="D594" s="1947"/>
      <c r="E594" s="1945"/>
      <c r="F594" s="1913">
        <f>'2026 Matrix'!K48</f>
        <v>3</v>
      </c>
      <c r="G594" s="1945"/>
      <c r="H594" s="1946" t="s">
        <v>205</v>
      </c>
      <c r="I594" s="1947"/>
      <c r="J594" s="1947"/>
      <c r="K594" s="1947"/>
      <c r="L594" s="1945"/>
      <c r="M594" s="1924">
        <f>'2026 Matrix'!M48</f>
        <v>1</v>
      </c>
      <c r="N594" s="1945"/>
    </row>
    <row r="595" spans="1:14" ht="17.100000000000001" customHeight="1">
      <c r="A595" s="1946" t="s">
        <v>862</v>
      </c>
      <c r="B595" s="1947"/>
      <c r="C595" s="1947"/>
      <c r="D595" s="1947"/>
      <c r="E595" s="1945"/>
      <c r="F595" s="1884">
        <f>'2026 Matrix'!Q48</f>
        <v>0</v>
      </c>
      <c r="G595" s="1945"/>
      <c r="H595" s="1946" t="s">
        <v>864</v>
      </c>
      <c r="I595" s="1947"/>
      <c r="J595" s="1947"/>
      <c r="K595" s="1947"/>
      <c r="L595" s="1945"/>
      <c r="M595" s="1884">
        <f>'2026 Matrix'!T48</f>
        <v>0</v>
      </c>
      <c r="N595" s="1945"/>
    </row>
    <row r="596" spans="1:14" ht="15.95" customHeight="1">
      <c r="A596" s="1949" t="s">
        <v>1025</v>
      </c>
      <c r="B596" s="1948"/>
      <c r="C596" s="1948"/>
      <c r="D596" s="1948"/>
      <c r="E596" s="1948"/>
      <c r="F596" s="1948"/>
      <c r="G596" s="1948"/>
      <c r="H596" s="1948"/>
      <c r="I596" s="1948"/>
      <c r="J596" s="1948"/>
      <c r="K596" s="1948"/>
      <c r="L596" s="1948"/>
      <c r="M596" s="1948"/>
      <c r="N596" s="1948"/>
    </row>
    <row r="597" spans="1:14" ht="17.100000000000001" customHeight="1">
      <c r="A597" s="1946" t="s">
        <v>855</v>
      </c>
      <c r="B597" s="1947"/>
      <c r="C597" s="1947"/>
      <c r="D597" s="1947"/>
      <c r="E597" s="1945"/>
      <c r="F597" s="1913">
        <f>'2026 Matrix'!H48</f>
        <v>3</v>
      </c>
      <c r="G597" s="1945"/>
      <c r="H597" s="1946" t="s">
        <v>331</v>
      </c>
      <c r="I597" s="1947"/>
      <c r="J597" s="1947"/>
      <c r="K597" s="1947"/>
      <c r="L597" s="1945"/>
      <c r="M597" s="1913">
        <f>'2026 Matrix'!J48</f>
        <v>3</v>
      </c>
      <c r="N597" s="1945"/>
    </row>
    <row r="598" spans="1:14" ht="17.100000000000001" customHeight="1">
      <c r="A598" s="1946" t="s">
        <v>859</v>
      </c>
      <c r="B598" s="1947"/>
      <c r="C598" s="1947"/>
      <c r="D598" s="1947"/>
      <c r="E598" s="1945"/>
      <c r="F598" s="1884">
        <f>'2026 Matrix'!N48</f>
        <v>0</v>
      </c>
      <c r="G598" s="1945"/>
      <c r="H598" s="1946" t="s">
        <v>343</v>
      </c>
      <c r="I598" s="1947"/>
      <c r="J598" s="1947"/>
      <c r="K598" s="1947"/>
      <c r="L598" s="1945"/>
      <c r="M598" s="1884">
        <f>'2026 Matrix'!AB48</f>
        <v>0</v>
      </c>
      <c r="N598" s="1945"/>
    </row>
    <row r="599" spans="1:14" ht="17.100000000000001" customHeight="1">
      <c r="A599" s="1946" t="s">
        <v>326</v>
      </c>
      <c r="B599" s="1947"/>
      <c r="C599" s="1947"/>
      <c r="D599" s="1947"/>
      <c r="E599" s="1945"/>
      <c r="F599" s="1913">
        <f>'2026 Matrix'!I48</f>
        <v>3</v>
      </c>
      <c r="G599" s="1945"/>
      <c r="H599" s="1946" t="s">
        <v>860</v>
      </c>
      <c r="I599" s="1947"/>
      <c r="J599" s="1947"/>
      <c r="K599" s="1947"/>
      <c r="L599" s="1945"/>
      <c r="M599" s="1884">
        <f>'2026 Matrix'!O48</f>
        <v>0</v>
      </c>
      <c r="N599" s="1945"/>
    </row>
    <row r="600" spans="1:14" ht="17.100000000000001" customHeight="1">
      <c r="A600" s="1946" t="s">
        <v>355</v>
      </c>
      <c r="B600" s="1947"/>
      <c r="C600" s="1947"/>
      <c r="D600" s="1947"/>
      <c r="E600" s="1945"/>
      <c r="F600" s="1919">
        <f>'2026 Matrix'!R48</f>
        <v>4</v>
      </c>
      <c r="G600" s="1945"/>
      <c r="H600" s="1954"/>
      <c r="I600" s="1948"/>
      <c r="J600" s="1948"/>
      <c r="K600" s="1948"/>
      <c r="L600" s="1948"/>
      <c r="M600" s="1948"/>
      <c r="N600" s="1948"/>
    </row>
    <row r="601" spans="1:14" ht="15.95" customHeight="1">
      <c r="A601" s="1949" t="s">
        <v>1026</v>
      </c>
      <c r="B601" s="1948"/>
      <c r="C601" s="1948"/>
      <c r="D601" s="1948"/>
      <c r="E601" s="1948"/>
      <c r="F601" s="1948"/>
      <c r="G601" s="1948"/>
      <c r="H601" s="1948"/>
      <c r="I601" s="1948"/>
      <c r="J601" s="1948"/>
      <c r="K601" s="1948"/>
      <c r="L601" s="1948"/>
      <c r="M601" s="1948"/>
      <c r="N601" s="1948"/>
    </row>
    <row r="602" spans="1:14" ht="17.100000000000001" customHeight="1">
      <c r="A602" s="1946" t="s">
        <v>869</v>
      </c>
      <c r="B602" s="1947"/>
      <c r="C602" s="1947"/>
      <c r="D602" s="1947"/>
      <c r="E602" s="1945"/>
      <c r="F602" s="1913">
        <f>'2026 Matrix'!Z48</f>
        <v>3</v>
      </c>
      <c r="G602" s="1945"/>
      <c r="H602" s="1946" t="s">
        <v>863</v>
      </c>
      <c r="I602" s="1947"/>
      <c r="J602" s="1947"/>
      <c r="K602" s="1947"/>
      <c r="L602" s="1945"/>
      <c r="M602" s="1884">
        <f>'2026 Matrix'!S48</f>
        <v>0</v>
      </c>
      <c r="N602" s="1945"/>
    </row>
    <row r="603" spans="1:14" ht="17.100000000000001" customHeight="1">
      <c r="A603" s="1946" t="s">
        <v>865</v>
      </c>
      <c r="B603" s="1947"/>
      <c r="C603" s="1947"/>
      <c r="D603" s="1947"/>
      <c r="E603" s="1945"/>
      <c r="F603" s="1913">
        <f>'2026 Matrix'!U48</f>
        <v>3</v>
      </c>
      <c r="G603" s="1945"/>
      <c r="H603" s="1946" t="s">
        <v>870</v>
      </c>
      <c r="I603" s="1947"/>
      <c r="J603" s="1947"/>
      <c r="K603" s="1947"/>
      <c r="L603" s="1945"/>
      <c r="M603" s="1884">
        <f>'2026 Matrix'!AA48</f>
        <v>0</v>
      </c>
      <c r="N603" s="1945"/>
    </row>
    <row r="604" spans="1:14" ht="17.100000000000001" customHeight="1">
      <c r="A604" s="1946" t="s">
        <v>867</v>
      </c>
      <c r="B604" s="1947"/>
      <c r="C604" s="1947"/>
      <c r="D604" s="1947"/>
      <c r="E604" s="1945"/>
      <c r="F604" s="1884">
        <f>'2026 Matrix'!X48</f>
        <v>0</v>
      </c>
      <c r="G604" s="1945"/>
      <c r="H604" s="1946" t="s">
        <v>868</v>
      </c>
      <c r="I604" s="1947"/>
      <c r="J604" s="1947"/>
      <c r="K604" s="1947"/>
      <c r="L604" s="1945"/>
      <c r="M604" s="1884">
        <f>'2026 Matrix'!Y48</f>
        <v>0</v>
      </c>
      <c r="N604" s="1945"/>
    </row>
    <row r="605" spans="1:14" ht="15.95" customHeight="1">
      <c r="A605" s="1949" t="s">
        <v>1027</v>
      </c>
      <c r="B605" s="1948"/>
      <c r="C605" s="1948"/>
      <c r="D605" s="1948"/>
      <c r="E605" s="1948"/>
      <c r="F605" s="1948"/>
      <c r="G605" s="1948"/>
      <c r="H605" s="1948"/>
      <c r="I605" s="1948"/>
      <c r="J605" s="1948"/>
      <c r="K605" s="1948"/>
      <c r="L605" s="1948"/>
      <c r="M605" s="1948"/>
      <c r="N605" s="1948"/>
    </row>
    <row r="606" spans="1:14" ht="17.100000000000001" customHeight="1">
      <c r="A606" s="1946" t="s">
        <v>872</v>
      </c>
      <c r="B606" s="1947"/>
      <c r="C606" s="1947"/>
      <c r="D606" s="1947"/>
      <c r="E606" s="1945"/>
      <c r="F606" s="1913">
        <f>'2026 Matrix'!AD48</f>
        <v>3</v>
      </c>
      <c r="G606" s="1945"/>
      <c r="H606" s="1946" t="s">
        <v>874</v>
      </c>
      <c r="I606" s="1947"/>
      <c r="J606" s="1947"/>
      <c r="K606" s="1947"/>
      <c r="L606" s="1945"/>
      <c r="M606" s="1913">
        <f>'2026 Matrix'!AF48</f>
        <v>3</v>
      </c>
      <c r="N606" s="1945"/>
    </row>
    <row r="607" spans="1:14" ht="17.100000000000001" customHeight="1">
      <c r="A607" s="1946" t="s">
        <v>873</v>
      </c>
      <c r="B607" s="1947"/>
      <c r="C607" s="1947"/>
      <c r="D607" s="1947"/>
      <c r="E607" s="1945"/>
      <c r="F607" s="1913">
        <f>'2026 Matrix'!AE48</f>
        <v>3</v>
      </c>
      <c r="G607" s="1945"/>
      <c r="H607" s="1946" t="s">
        <v>358</v>
      </c>
      <c r="I607" s="1947"/>
      <c r="J607" s="1947"/>
      <c r="K607" s="1947"/>
      <c r="L607" s="1945"/>
      <c r="M607" s="1913">
        <f>'2026 Matrix'!AH48</f>
        <v>3</v>
      </c>
      <c r="N607" s="1945"/>
    </row>
    <row r="608" spans="1:14" ht="17.100000000000001" customHeight="1">
      <c r="A608" s="1946" t="s">
        <v>203</v>
      </c>
      <c r="B608" s="1947"/>
      <c r="C608" s="1947"/>
      <c r="D608" s="1947"/>
      <c r="E608" s="1945"/>
      <c r="F608" s="1924">
        <f>'2026 Matrix'!W48</f>
        <v>1</v>
      </c>
      <c r="G608" s="1945"/>
      <c r="H608" s="1946" t="s">
        <v>871</v>
      </c>
      <c r="I608" s="1947"/>
      <c r="J608" s="1947"/>
      <c r="K608" s="1947"/>
      <c r="L608" s="1945"/>
      <c r="M608" s="1913">
        <f>'2026 Matrix'!AC48</f>
        <v>3</v>
      </c>
      <c r="N608" s="1945"/>
    </row>
    <row r="609" spans="1:14" ht="17.100000000000001" customHeight="1">
      <c r="A609" s="1946" t="s">
        <v>875</v>
      </c>
      <c r="B609" s="1947"/>
      <c r="C609" s="1947"/>
      <c r="D609" s="1947"/>
      <c r="E609" s="1945"/>
      <c r="F609" s="1913">
        <f>'2026 Matrix'!AG48</f>
        <v>3</v>
      </c>
      <c r="G609" s="1945"/>
      <c r="H609" s="1946" t="s">
        <v>866</v>
      </c>
      <c r="I609" s="1947"/>
      <c r="J609" s="1947"/>
      <c r="K609" s="1947"/>
      <c r="L609" s="1945"/>
      <c r="M609" s="1917">
        <f>'2026 Matrix'!V48</f>
        <v>2</v>
      </c>
      <c r="N609" s="1945"/>
    </row>
    <row r="610" spans="1:14" ht="20.100000000000001" customHeight="1">
      <c r="A610" s="1930" t="s">
        <v>1028</v>
      </c>
      <c r="B610" s="1948"/>
      <c r="C610" s="1948"/>
      <c r="D610" s="1948"/>
      <c r="E610" s="1948"/>
      <c r="F610" s="1948"/>
      <c r="G610" s="1948"/>
      <c r="H610" s="1948"/>
      <c r="I610" s="1948"/>
      <c r="J610" s="1948"/>
      <c r="K610" s="1948"/>
      <c r="L610" s="1948"/>
      <c r="M610" s="1948"/>
      <c r="N610" s="1948"/>
    </row>
    <row r="611" spans="1:14" ht="15.95" customHeight="1">
      <c r="A611" s="1898" t="s">
        <v>1029</v>
      </c>
      <c r="B611" s="1947"/>
      <c r="C611" s="1947"/>
      <c r="D611" s="1947"/>
      <c r="E611" s="1947"/>
      <c r="F611" s="1947"/>
      <c r="G611" s="1947"/>
      <c r="H611" s="1947"/>
      <c r="I611" s="1947"/>
      <c r="J611" s="1947"/>
      <c r="K611" s="1947"/>
      <c r="L611" s="1947"/>
      <c r="M611" s="1947"/>
      <c r="N611" s="1945"/>
    </row>
    <row r="612" spans="1:14" ht="20.100000000000001" customHeight="1">
      <c r="A612" s="1950"/>
      <c r="B612" s="1947"/>
      <c r="C612" s="1947"/>
      <c r="D612" s="1947"/>
      <c r="E612" s="1947"/>
      <c r="F612" s="1947"/>
      <c r="G612" s="1947"/>
      <c r="H612" s="1947"/>
      <c r="I612" s="1947"/>
      <c r="J612" s="1947"/>
      <c r="K612" s="1947"/>
      <c r="L612" s="1947"/>
      <c r="M612" s="1947"/>
      <c r="N612" s="1945"/>
    </row>
    <row r="613" spans="1:14" ht="20.100000000000001" customHeight="1">
      <c r="A613" s="1950"/>
      <c r="B613" s="1947"/>
      <c r="C613" s="1947"/>
      <c r="D613" s="1947"/>
      <c r="E613" s="1947"/>
      <c r="F613" s="1947"/>
      <c r="G613" s="1947"/>
      <c r="H613" s="1947"/>
      <c r="I613" s="1947"/>
      <c r="J613" s="1947"/>
      <c r="K613" s="1947"/>
      <c r="L613" s="1947"/>
      <c r="M613" s="1947"/>
      <c r="N613" s="1945"/>
    </row>
    <row r="614" spans="1:14" ht="20.100000000000001" customHeight="1">
      <c r="A614" s="1950"/>
      <c r="B614" s="1947"/>
      <c r="C614" s="1947"/>
      <c r="D614" s="1947"/>
      <c r="E614" s="1947"/>
      <c r="F614" s="1947"/>
      <c r="G614" s="1947"/>
      <c r="H614" s="1947"/>
      <c r="I614" s="1947"/>
      <c r="J614" s="1947"/>
      <c r="K614" s="1947"/>
      <c r="L614" s="1947"/>
      <c r="M614" s="1947"/>
      <c r="N614" s="1945"/>
    </row>
    <row r="615" spans="1:14" ht="15.95" customHeight="1">
      <c r="A615" s="1968" t="s">
        <v>1030</v>
      </c>
      <c r="B615" s="1947"/>
      <c r="C615" s="1947"/>
      <c r="D615" s="1947"/>
      <c r="E615" s="1947"/>
      <c r="F615" s="1947"/>
      <c r="G615" s="1947"/>
      <c r="H615" s="1947"/>
      <c r="I615" s="1947"/>
      <c r="J615" s="1947"/>
      <c r="K615" s="1947"/>
      <c r="L615" s="1947"/>
      <c r="M615" s="1947"/>
      <c r="N615" s="1945"/>
    </row>
    <row r="616" spans="1:14" ht="21.95" customHeight="1">
      <c r="A616" s="1950" t="s">
        <v>1064</v>
      </c>
      <c r="B616" s="1947"/>
      <c r="C616" s="1947"/>
      <c r="D616" s="1947"/>
      <c r="E616" s="1947"/>
      <c r="F616" s="1947"/>
      <c r="G616" s="1947"/>
      <c r="H616" s="1947"/>
      <c r="I616" s="1947"/>
      <c r="J616" s="1947"/>
      <c r="K616" s="1947"/>
      <c r="L616" s="1947"/>
      <c r="M616" s="1947"/>
      <c r="N616" s="1945"/>
    </row>
    <row r="617" spans="1:14" ht="21.95" customHeight="1">
      <c r="A617" s="1960" t="s">
        <v>1065</v>
      </c>
      <c r="B617" s="1947"/>
      <c r="C617" s="1947"/>
      <c r="D617" s="1947"/>
      <c r="E617" s="1947"/>
      <c r="F617" s="1947"/>
      <c r="G617" s="1947"/>
      <c r="H617" s="1947"/>
      <c r="I617" s="1947"/>
      <c r="J617" s="1947"/>
      <c r="K617" s="1947"/>
      <c r="L617" s="1947"/>
      <c r="M617" s="1947"/>
      <c r="N617" s="1945"/>
    </row>
    <row r="618" spans="1:14" ht="21.95" customHeight="1">
      <c r="A618" s="1950"/>
      <c r="B618" s="1947"/>
      <c r="C618" s="1947"/>
      <c r="D618" s="1947"/>
      <c r="E618" s="1947"/>
      <c r="F618" s="1947"/>
      <c r="G618" s="1947"/>
      <c r="H618" s="1947"/>
      <c r="I618" s="1947"/>
      <c r="J618" s="1947"/>
      <c r="K618" s="1947"/>
      <c r="L618" s="1947"/>
      <c r="M618" s="1947"/>
      <c r="N618" s="1945"/>
    </row>
    <row r="619" spans="1:14" ht="21.95" customHeight="1">
      <c r="A619" s="1959" t="s">
        <v>1031</v>
      </c>
      <c r="B619" s="1948"/>
      <c r="C619" s="1948"/>
      <c r="D619" s="1948"/>
      <c r="E619" s="1948"/>
      <c r="F619" s="1948"/>
      <c r="G619" s="1948"/>
      <c r="H619" s="1959" t="s">
        <v>1032</v>
      </c>
      <c r="I619" s="1948"/>
      <c r="J619" s="1948"/>
      <c r="K619" s="1948"/>
      <c r="L619" s="1948"/>
      <c r="M619" s="1948"/>
      <c r="N619" s="1948"/>
    </row>
    <row r="629" spans="1:14" ht="38.1" customHeight="1" thickBot="1">
      <c r="A629" s="1927" t="s">
        <v>993</v>
      </c>
      <c r="B629" s="1962"/>
      <c r="C629" s="1962"/>
      <c r="D629" s="1962"/>
      <c r="E629" s="1962"/>
      <c r="F629" s="1962"/>
      <c r="G629" s="1962"/>
      <c r="H629" s="1962"/>
      <c r="I629" s="1962"/>
      <c r="J629" s="1962"/>
      <c r="K629" s="1962"/>
      <c r="L629" s="1962"/>
      <c r="M629" s="1962"/>
      <c r="N629" s="1963"/>
    </row>
    <row r="630" spans="1:14" ht="15.95" customHeight="1">
      <c r="A630" s="1921" t="s">
        <v>1033</v>
      </c>
      <c r="B630" s="1948"/>
      <c r="C630" s="1948"/>
      <c r="D630" s="1948"/>
      <c r="E630" s="1948"/>
      <c r="F630" s="1948"/>
      <c r="G630" s="1948"/>
      <c r="H630" s="1948"/>
      <c r="I630" s="1948"/>
      <c r="J630" s="1948"/>
      <c r="K630" s="1948"/>
      <c r="L630" s="1948"/>
      <c r="M630" s="1948"/>
      <c r="N630" s="1948"/>
    </row>
    <row r="631" spans="1:14" ht="18" customHeight="1">
      <c r="A631" s="1906" t="s">
        <v>995</v>
      </c>
      <c r="B631" s="1947"/>
      <c r="C631" s="1947"/>
      <c r="D631" s="1945"/>
      <c r="E631" s="1906" t="s">
        <v>996</v>
      </c>
      <c r="F631" s="1947"/>
      <c r="G631" s="1945"/>
      <c r="H631" s="1906" t="s">
        <v>997</v>
      </c>
      <c r="I631" s="1947"/>
      <c r="J631" s="1945"/>
      <c r="K631" s="1906" t="s">
        <v>998</v>
      </c>
      <c r="L631" s="1945"/>
      <c r="M631" s="1906" t="s">
        <v>999</v>
      </c>
      <c r="N631" s="1945"/>
    </row>
    <row r="632" spans="1:14" ht="21.95" customHeight="1">
      <c r="A632" s="1923" t="str">
        <f>'2026 Matrix'!B53&amp;" "&amp;'2026 Matrix'!A53</f>
        <v>Eumary  Quinones Palma</v>
      </c>
      <c r="B632" s="1947"/>
      <c r="C632" s="1947"/>
      <c r="D632" s="1945"/>
      <c r="E632" s="1923" t="str">
        <f>'2026 Matrix'!E53</f>
        <v>Suzanne</v>
      </c>
      <c r="F632" s="1947"/>
      <c r="G632" s="1945"/>
      <c r="H632" s="1922">
        <f>'2026 Matrix'!C53</f>
        <v>45190</v>
      </c>
      <c r="I632" s="1947"/>
      <c r="J632" s="1945"/>
      <c r="K632" s="1923" t="str">
        <f>'2026 Matrix'!D53</f>
        <v>F,S,S,M</v>
      </c>
      <c r="L632" s="1945"/>
      <c r="M632" s="1923" t="s">
        <v>1034</v>
      </c>
      <c r="N632" s="1945"/>
    </row>
    <row r="633" spans="1:14" ht="15.95" customHeight="1">
      <c r="A633" s="1911" t="s">
        <v>1000</v>
      </c>
      <c r="B633" s="1947"/>
      <c r="C633" s="1945"/>
      <c r="E633" s="1912" t="s">
        <v>1001</v>
      </c>
      <c r="F633" s="1947"/>
      <c r="G633" s="1945"/>
      <c r="I633" s="1915" t="s">
        <v>1002</v>
      </c>
      <c r="J633" s="1947"/>
      <c r="K633" s="1945"/>
      <c r="M633" s="1908" t="s">
        <v>1003</v>
      </c>
      <c r="N633" s="1945"/>
    </row>
    <row r="634" spans="1:14" ht="33.950000000000003" customHeight="1">
      <c r="A634" s="1925" t="str">
        <f>'2026 Matrix'!AI53&amp;" / 108"</f>
        <v>67 / 108</v>
      </c>
      <c r="B634" s="1947"/>
      <c r="C634" s="1945"/>
      <c r="E634" s="1907" t="str">
        <f>'2026 Matrix'!AJ53&amp;" / 27"</f>
        <v>20 / 27</v>
      </c>
      <c r="F634" s="1947"/>
      <c r="G634" s="1945"/>
      <c r="I634" s="1926">
        <f>'2026 Matrix'!AK53</f>
        <v>1</v>
      </c>
      <c r="J634" s="1947"/>
      <c r="K634" s="1945"/>
      <c r="M634" s="1916">
        <f>'2026 Matrix'!AL53</f>
        <v>-3.27</v>
      </c>
      <c r="N634" s="1945"/>
    </row>
    <row r="635" spans="1:14" ht="14.1" customHeight="1">
      <c r="A635" s="1920" t="s">
        <v>1004</v>
      </c>
      <c r="B635" s="1948"/>
      <c r="C635" s="1948"/>
      <c r="D635" s="1948"/>
      <c r="E635" s="1948"/>
      <c r="F635" s="1948"/>
      <c r="G635" s="1948"/>
      <c r="H635" s="1948"/>
      <c r="I635" s="1948"/>
      <c r="J635" s="1948"/>
      <c r="K635" s="1948"/>
      <c r="L635" s="1948"/>
      <c r="M635" s="1948"/>
      <c r="N635" s="1948"/>
    </row>
    <row r="636" spans="1:14" ht="20.100000000000001" customHeight="1">
      <c r="A636" s="1930" t="s">
        <v>1005</v>
      </c>
      <c r="B636" s="1931"/>
      <c r="C636" s="1931"/>
      <c r="D636" s="1931"/>
      <c r="E636" s="1931"/>
      <c r="F636" s="1931"/>
      <c r="G636" s="1931"/>
      <c r="H636" s="1931"/>
      <c r="I636" s="1931"/>
      <c r="J636" s="1931"/>
      <c r="K636" s="1931"/>
      <c r="L636" s="1931"/>
      <c r="M636" s="1931"/>
      <c r="N636" s="1931"/>
    </row>
    <row r="637" spans="1:14" ht="18" customHeight="1">
      <c r="A637" s="1891" t="s">
        <v>1006</v>
      </c>
      <c r="B637" s="1887"/>
      <c r="C637" s="1891" t="s">
        <v>1007</v>
      </c>
      <c r="D637" s="1886"/>
      <c r="E637" s="1887"/>
      <c r="F637" s="1886" t="s">
        <v>1008</v>
      </c>
      <c r="G637" s="1887"/>
      <c r="H637" s="1886" t="s">
        <v>1009</v>
      </c>
      <c r="I637" s="1887"/>
      <c r="J637" s="1886" t="s">
        <v>1010</v>
      </c>
      <c r="K637" s="1887"/>
      <c r="L637" s="1886" t="s">
        <v>1011</v>
      </c>
      <c r="M637" s="1887"/>
      <c r="N637" s="1598" t="s">
        <v>1012</v>
      </c>
    </row>
    <row r="638" spans="1:14" ht="18.95" customHeight="1">
      <c r="A638" s="1892" t="s">
        <v>1013</v>
      </c>
      <c r="B638" s="1893"/>
      <c r="C638" s="1918">
        <v>147.30000000000001</v>
      </c>
      <c r="D638" s="1902"/>
      <c r="E638" s="1903"/>
      <c r="F638" s="1902">
        <v>2</v>
      </c>
      <c r="G638" s="1903"/>
      <c r="H638" s="1902">
        <v>15.02</v>
      </c>
      <c r="I638" s="1903"/>
      <c r="J638" s="1902">
        <v>37.130000000000003</v>
      </c>
      <c r="K638" s="1903"/>
      <c r="L638" s="1902">
        <v>40.44</v>
      </c>
      <c r="M638" s="1903"/>
      <c r="N638" s="1603">
        <v>0</v>
      </c>
    </row>
    <row r="639" spans="1:14" ht="18.95" customHeight="1">
      <c r="A639" s="1904" t="s">
        <v>1014</v>
      </c>
      <c r="B639" s="1905"/>
      <c r="C639" s="1888">
        <v>147.30000000000001</v>
      </c>
      <c r="D639" s="1889"/>
      <c r="E639" s="1890"/>
      <c r="F639" s="1894">
        <v>2</v>
      </c>
      <c r="G639" s="1895"/>
      <c r="H639" s="1894">
        <v>9.42</v>
      </c>
      <c r="I639" s="1895"/>
      <c r="J639" s="1894">
        <v>27.7</v>
      </c>
      <c r="K639" s="1895"/>
      <c r="L639" s="1894">
        <v>34</v>
      </c>
      <c r="M639" s="1895"/>
      <c r="N639" s="1605">
        <v>0</v>
      </c>
    </row>
    <row r="640" spans="1:14" ht="18.95" customHeight="1">
      <c r="A640" s="1892" t="s">
        <v>1015</v>
      </c>
      <c r="B640" s="1893"/>
      <c r="C640" s="1918">
        <v>180.6</v>
      </c>
      <c r="D640" s="1902"/>
      <c r="E640" s="1903"/>
      <c r="F640" s="1902">
        <v>2</v>
      </c>
      <c r="G640" s="1903"/>
      <c r="H640" s="1902">
        <v>17.07</v>
      </c>
      <c r="I640" s="1903"/>
      <c r="J640" s="1902">
        <v>46.57</v>
      </c>
      <c r="K640" s="1903"/>
      <c r="L640" s="1902">
        <v>36.65</v>
      </c>
      <c r="M640" s="1903"/>
      <c r="N640" s="1603">
        <v>0</v>
      </c>
    </row>
    <row r="641" spans="1:14" ht="18.95" customHeight="1">
      <c r="A641" s="1904" t="s">
        <v>1016</v>
      </c>
      <c r="B641" s="1905"/>
      <c r="C641" s="1888">
        <v>158</v>
      </c>
      <c r="D641" s="1889"/>
      <c r="E641" s="1890"/>
      <c r="F641" s="1894">
        <v>2</v>
      </c>
      <c r="G641" s="1895"/>
      <c r="H641" s="1894">
        <v>26.87</v>
      </c>
      <c r="I641" s="1895"/>
      <c r="J641" s="1894">
        <v>55.87</v>
      </c>
      <c r="K641" s="1895"/>
      <c r="L641" s="1894">
        <v>48.09</v>
      </c>
      <c r="M641" s="1895"/>
      <c r="N641" s="1605">
        <v>0</v>
      </c>
    </row>
    <row r="642" spans="1:14" ht="20.100000000000001" customHeight="1">
      <c r="A642" s="1930" t="s">
        <v>1017</v>
      </c>
      <c r="B642" s="1931"/>
      <c r="C642" s="1931"/>
      <c r="D642" s="1931"/>
      <c r="E642" s="1931"/>
      <c r="F642" s="1931"/>
      <c r="G642" s="1931"/>
      <c r="H642" s="1931"/>
      <c r="I642" s="1931"/>
      <c r="J642" s="1931"/>
      <c r="K642" s="1931"/>
      <c r="L642" s="1931"/>
      <c r="M642" s="1931"/>
      <c r="N642" s="1931"/>
    </row>
    <row r="643" spans="1:14" ht="14.1" customHeight="1">
      <c r="A643" s="1597">
        <v>0</v>
      </c>
      <c r="B643" s="1896" t="s">
        <v>842</v>
      </c>
      <c r="C643" s="1897"/>
      <c r="D643" s="1596">
        <v>1</v>
      </c>
      <c r="E643" s="1896" t="s">
        <v>1018</v>
      </c>
      <c r="F643" s="1897"/>
      <c r="G643" s="1595">
        <v>2</v>
      </c>
      <c r="H643" s="1896" t="s">
        <v>1019</v>
      </c>
      <c r="I643" s="1897"/>
      <c r="J643" s="1594">
        <v>3</v>
      </c>
      <c r="K643" s="1896" t="s">
        <v>1020</v>
      </c>
      <c r="L643" s="1897"/>
      <c r="M643" s="1593">
        <v>4</v>
      </c>
      <c r="N643" s="1592" t="s">
        <v>1021</v>
      </c>
    </row>
    <row r="644" spans="1:14" ht="15.95" customHeight="1">
      <c r="A644" s="1949" t="s">
        <v>1022</v>
      </c>
      <c r="B644" s="1948"/>
      <c r="C644" s="1948"/>
      <c r="D644" s="1948"/>
      <c r="E644" s="1948"/>
      <c r="F644" s="1948"/>
      <c r="G644" s="1948"/>
      <c r="H644" s="1948"/>
      <c r="I644" s="1948"/>
      <c r="J644" s="1948"/>
      <c r="K644" s="1948"/>
      <c r="L644" s="1948"/>
      <c r="M644" s="1948"/>
      <c r="N644" s="1948"/>
    </row>
    <row r="645" spans="1:14" ht="17.100000000000001" customHeight="1">
      <c r="A645" s="1946" t="s">
        <v>1023</v>
      </c>
      <c r="B645" s="1947"/>
      <c r="C645" s="1947"/>
      <c r="D645" s="1947"/>
      <c r="E645" s="1945"/>
      <c r="F645" s="1913">
        <f>'2026 Matrix'!L53</f>
        <v>3</v>
      </c>
      <c r="G645" s="1945"/>
      <c r="H645" s="1946" t="s">
        <v>1024</v>
      </c>
      <c r="I645" s="1947"/>
      <c r="J645" s="1947"/>
      <c r="K645" s="1947"/>
      <c r="L645" s="1945"/>
      <c r="M645" s="1917">
        <f>'2026 Matrix'!P53</f>
        <v>2</v>
      </c>
      <c r="N645" s="1945"/>
    </row>
    <row r="646" spans="1:14" ht="17.100000000000001" customHeight="1">
      <c r="A646" s="1946" t="s">
        <v>856</v>
      </c>
      <c r="B646" s="1947"/>
      <c r="C646" s="1947"/>
      <c r="D646" s="1947"/>
      <c r="E646" s="1945"/>
      <c r="F646" s="1913">
        <f>'2026 Matrix'!K53</f>
        <v>3</v>
      </c>
      <c r="G646" s="1945"/>
      <c r="H646" s="1946" t="s">
        <v>205</v>
      </c>
      <c r="I646" s="1947"/>
      <c r="J646" s="1947"/>
      <c r="K646" s="1947"/>
      <c r="L646" s="1945"/>
      <c r="M646" s="1919">
        <f>'2026 Matrix'!M53</f>
        <v>4</v>
      </c>
      <c r="N646" s="1945"/>
    </row>
    <row r="647" spans="1:14" ht="17.100000000000001" customHeight="1">
      <c r="A647" s="1946" t="s">
        <v>862</v>
      </c>
      <c r="B647" s="1947"/>
      <c r="C647" s="1947"/>
      <c r="D647" s="1947"/>
      <c r="E647" s="1945"/>
      <c r="F647" s="1913">
        <f>'2026 Matrix'!Q53</f>
        <v>3</v>
      </c>
      <c r="G647" s="1945"/>
      <c r="H647" s="1946" t="s">
        <v>864</v>
      </c>
      <c r="I647" s="1947"/>
      <c r="J647" s="1947"/>
      <c r="K647" s="1947"/>
      <c r="L647" s="1945"/>
      <c r="M647" s="1917">
        <f>'2026 Matrix'!T53</f>
        <v>2</v>
      </c>
      <c r="N647" s="1945"/>
    </row>
    <row r="648" spans="1:14" ht="15.95" customHeight="1">
      <c r="A648" s="1949" t="s">
        <v>1025</v>
      </c>
      <c r="B648" s="1948"/>
      <c r="C648" s="1948"/>
      <c r="D648" s="1948"/>
      <c r="E648" s="1948"/>
      <c r="F648" s="1948"/>
      <c r="G648" s="1948"/>
      <c r="H648" s="1948"/>
      <c r="I648" s="1948"/>
      <c r="J648" s="1948"/>
      <c r="K648" s="1948"/>
      <c r="L648" s="1948"/>
      <c r="M648" s="1948"/>
      <c r="N648" s="1948"/>
    </row>
    <row r="649" spans="1:14" ht="17.100000000000001" customHeight="1">
      <c r="A649" s="1946" t="s">
        <v>855</v>
      </c>
      <c r="B649" s="1947"/>
      <c r="C649" s="1947"/>
      <c r="D649" s="1947"/>
      <c r="E649" s="1945"/>
      <c r="F649" s="1884">
        <f>'2026 Matrix'!H53</f>
        <v>0</v>
      </c>
      <c r="G649" s="1945"/>
      <c r="H649" s="1946" t="s">
        <v>331</v>
      </c>
      <c r="I649" s="1947"/>
      <c r="J649" s="1947"/>
      <c r="K649" s="1947"/>
      <c r="L649" s="1945"/>
      <c r="M649" s="1924">
        <f>'2026 Matrix'!J53</f>
        <v>1</v>
      </c>
      <c r="N649" s="1945"/>
    </row>
    <row r="650" spans="1:14" ht="17.100000000000001" customHeight="1">
      <c r="A650" s="1946" t="s">
        <v>859</v>
      </c>
      <c r="B650" s="1947"/>
      <c r="C650" s="1947"/>
      <c r="D650" s="1947"/>
      <c r="E650" s="1945"/>
      <c r="F650" s="1919">
        <f>'2026 Matrix'!N53</f>
        <v>4</v>
      </c>
      <c r="G650" s="1945"/>
      <c r="H650" s="1946" t="s">
        <v>343</v>
      </c>
      <c r="I650" s="1947"/>
      <c r="J650" s="1947"/>
      <c r="K650" s="1947"/>
      <c r="L650" s="1945"/>
      <c r="M650" s="1884">
        <f>'2026 Matrix'!AB53</f>
        <v>0</v>
      </c>
      <c r="N650" s="1945"/>
    </row>
    <row r="651" spans="1:14" ht="17.100000000000001" customHeight="1">
      <c r="A651" s="1946" t="s">
        <v>326</v>
      </c>
      <c r="B651" s="1947"/>
      <c r="C651" s="1947"/>
      <c r="D651" s="1947"/>
      <c r="E651" s="1945"/>
      <c r="F651" s="1884">
        <f>'2026 Matrix'!I53</f>
        <v>0</v>
      </c>
      <c r="G651" s="1945"/>
      <c r="H651" s="1946" t="s">
        <v>860</v>
      </c>
      <c r="I651" s="1947"/>
      <c r="J651" s="1947"/>
      <c r="K651" s="1947"/>
      <c r="L651" s="1945"/>
      <c r="M651" s="1919">
        <f>'2026 Matrix'!O53</f>
        <v>4</v>
      </c>
      <c r="N651" s="1945"/>
    </row>
    <row r="652" spans="1:14" ht="17.100000000000001" customHeight="1">
      <c r="A652" s="1946" t="s">
        <v>355</v>
      </c>
      <c r="B652" s="1947"/>
      <c r="C652" s="1947"/>
      <c r="D652" s="1947"/>
      <c r="E652" s="1945"/>
      <c r="F652" s="1884">
        <f>'2026 Matrix'!R53</f>
        <v>0</v>
      </c>
      <c r="G652" s="1945"/>
      <c r="H652" s="1954"/>
      <c r="I652" s="1948"/>
      <c r="J652" s="1948"/>
      <c r="K652" s="1948"/>
      <c r="L652" s="1948"/>
      <c r="M652" s="1948"/>
      <c r="N652" s="1948"/>
    </row>
    <row r="653" spans="1:14" ht="15.95" customHeight="1">
      <c r="A653" s="1949" t="s">
        <v>1026</v>
      </c>
      <c r="B653" s="1948"/>
      <c r="C653" s="1948"/>
      <c r="D653" s="1948"/>
      <c r="E653" s="1948"/>
      <c r="F653" s="1948"/>
      <c r="G653" s="1948"/>
      <c r="H653" s="1948"/>
      <c r="I653" s="1948"/>
      <c r="J653" s="1948"/>
      <c r="K653" s="1948"/>
      <c r="L653" s="1948"/>
      <c r="M653" s="1948"/>
      <c r="N653" s="1948"/>
    </row>
    <row r="654" spans="1:14" ht="17.100000000000001" customHeight="1">
      <c r="A654" s="1946" t="s">
        <v>869</v>
      </c>
      <c r="B654" s="1947"/>
      <c r="C654" s="1947"/>
      <c r="D654" s="1947"/>
      <c r="E654" s="1945"/>
      <c r="F654" s="1919">
        <f>'2026 Matrix'!Z53</f>
        <v>4</v>
      </c>
      <c r="G654" s="1945"/>
      <c r="H654" s="1946" t="s">
        <v>863</v>
      </c>
      <c r="I654" s="1947"/>
      <c r="J654" s="1947"/>
      <c r="K654" s="1947"/>
      <c r="L654" s="1945"/>
      <c r="M654" s="1884">
        <f>'2026 Matrix'!S53</f>
        <v>0</v>
      </c>
      <c r="N654" s="1945"/>
    </row>
    <row r="655" spans="1:14" ht="17.100000000000001" customHeight="1">
      <c r="A655" s="1946" t="s">
        <v>865</v>
      </c>
      <c r="B655" s="1947"/>
      <c r="C655" s="1947"/>
      <c r="D655" s="1947"/>
      <c r="E655" s="1945"/>
      <c r="F655" s="1919">
        <f>'2026 Matrix'!U53</f>
        <v>4</v>
      </c>
      <c r="G655" s="1945"/>
      <c r="H655" s="1946" t="s">
        <v>870</v>
      </c>
      <c r="I655" s="1947"/>
      <c r="J655" s="1947"/>
      <c r="K655" s="1947"/>
      <c r="L655" s="1945"/>
      <c r="M655" s="1919">
        <f>'2026 Matrix'!AA53</f>
        <v>4</v>
      </c>
      <c r="N655" s="1945"/>
    </row>
    <row r="656" spans="1:14" ht="17.100000000000001" customHeight="1">
      <c r="A656" s="1946" t="s">
        <v>867</v>
      </c>
      <c r="B656" s="1947"/>
      <c r="C656" s="1947"/>
      <c r="D656" s="1947"/>
      <c r="E656" s="1945"/>
      <c r="F656" s="1919">
        <f>'2026 Matrix'!X53</f>
        <v>4</v>
      </c>
      <c r="G656" s="1945"/>
      <c r="H656" s="1946" t="s">
        <v>868</v>
      </c>
      <c r="I656" s="1947"/>
      <c r="J656" s="1947"/>
      <c r="K656" s="1947"/>
      <c r="L656" s="1945"/>
      <c r="M656" s="1919">
        <f>'2026 Matrix'!Y53</f>
        <v>4</v>
      </c>
      <c r="N656" s="1945"/>
    </row>
    <row r="657" spans="1:14" ht="15.95" customHeight="1">
      <c r="A657" s="1949" t="s">
        <v>1027</v>
      </c>
      <c r="B657" s="1948"/>
      <c r="C657" s="1948"/>
      <c r="D657" s="1948"/>
      <c r="E657" s="1948"/>
      <c r="F657" s="1948"/>
      <c r="G657" s="1948"/>
      <c r="H657" s="1948"/>
      <c r="I657" s="1948"/>
      <c r="J657" s="1948"/>
      <c r="K657" s="1948"/>
      <c r="L657" s="1948"/>
      <c r="M657" s="1948"/>
      <c r="N657" s="1948"/>
    </row>
    <row r="658" spans="1:14" ht="17.100000000000001" customHeight="1">
      <c r="A658" s="1946" t="s">
        <v>872</v>
      </c>
      <c r="B658" s="1947"/>
      <c r="C658" s="1947"/>
      <c r="D658" s="1947"/>
      <c r="E658" s="1945"/>
      <c r="F658" s="1917">
        <f>'2026 Matrix'!AD53</f>
        <v>2</v>
      </c>
      <c r="G658" s="1945"/>
      <c r="H658" s="1946" t="s">
        <v>874</v>
      </c>
      <c r="I658" s="1947"/>
      <c r="J658" s="1947"/>
      <c r="K658" s="1947"/>
      <c r="L658" s="1945"/>
      <c r="M658" s="1913">
        <f>'2026 Matrix'!AF53</f>
        <v>3</v>
      </c>
      <c r="N658" s="1945"/>
    </row>
    <row r="659" spans="1:14" ht="17.100000000000001" customHeight="1">
      <c r="A659" s="1946" t="s">
        <v>873</v>
      </c>
      <c r="B659" s="1947"/>
      <c r="C659" s="1947"/>
      <c r="D659" s="1947"/>
      <c r="E659" s="1945"/>
      <c r="F659" s="1917">
        <f>'2026 Matrix'!AE53</f>
        <v>2</v>
      </c>
      <c r="G659" s="1945"/>
      <c r="H659" s="1946" t="s">
        <v>358</v>
      </c>
      <c r="I659" s="1947"/>
      <c r="J659" s="1947"/>
      <c r="K659" s="1947"/>
      <c r="L659" s="1945"/>
      <c r="M659" s="1919">
        <f>'2026 Matrix'!AH53</f>
        <v>4</v>
      </c>
      <c r="N659" s="1945"/>
    </row>
    <row r="660" spans="1:14" ht="17.100000000000001" customHeight="1">
      <c r="A660" s="1946" t="s">
        <v>203</v>
      </c>
      <c r="B660" s="1947"/>
      <c r="C660" s="1947"/>
      <c r="D660" s="1947"/>
      <c r="E660" s="1945"/>
      <c r="F660" s="1884">
        <f>'2026 Matrix'!W53</f>
        <v>0</v>
      </c>
      <c r="G660" s="1945"/>
      <c r="H660" s="1946" t="s">
        <v>871</v>
      </c>
      <c r="I660" s="1947"/>
      <c r="J660" s="1947"/>
      <c r="K660" s="1947"/>
      <c r="L660" s="1945"/>
      <c r="M660" s="1917">
        <f>'2026 Matrix'!AC53</f>
        <v>2</v>
      </c>
      <c r="N660" s="1945"/>
    </row>
    <row r="661" spans="1:14" ht="17.100000000000001" customHeight="1">
      <c r="A661" s="1946" t="s">
        <v>875</v>
      </c>
      <c r="B661" s="1947"/>
      <c r="C661" s="1947"/>
      <c r="D661" s="1947"/>
      <c r="E661" s="1945"/>
      <c r="F661" s="1919">
        <f>'2026 Matrix'!AG53</f>
        <v>4</v>
      </c>
      <c r="G661" s="1945"/>
      <c r="H661" s="1946" t="s">
        <v>866</v>
      </c>
      <c r="I661" s="1947"/>
      <c r="J661" s="1947"/>
      <c r="K661" s="1947"/>
      <c r="L661" s="1945"/>
      <c r="M661" s="1919">
        <f>'2026 Matrix'!V53</f>
        <v>4</v>
      </c>
      <c r="N661" s="1945"/>
    </row>
    <row r="662" spans="1:14" ht="20.100000000000001" customHeight="1">
      <c r="A662" s="1930" t="s">
        <v>1028</v>
      </c>
      <c r="B662" s="1948"/>
      <c r="C662" s="1948"/>
      <c r="D662" s="1948"/>
      <c r="E662" s="1948"/>
      <c r="F662" s="1948"/>
      <c r="G662" s="1948"/>
      <c r="H662" s="1948"/>
      <c r="I662" s="1948"/>
      <c r="J662" s="1948"/>
      <c r="K662" s="1948"/>
      <c r="L662" s="1948"/>
      <c r="M662" s="1948"/>
      <c r="N662" s="1948"/>
    </row>
    <row r="663" spans="1:14" ht="15.95" customHeight="1">
      <c r="A663" s="1898" t="s">
        <v>1029</v>
      </c>
      <c r="B663" s="1947"/>
      <c r="C663" s="1947"/>
      <c r="D663" s="1947"/>
      <c r="E663" s="1947"/>
      <c r="F663" s="1947"/>
      <c r="G663" s="1947"/>
      <c r="H663" s="1947"/>
      <c r="I663" s="1947"/>
      <c r="J663" s="1947"/>
      <c r="K663" s="1947"/>
      <c r="L663" s="1947"/>
      <c r="M663" s="1947"/>
      <c r="N663" s="1945"/>
    </row>
    <row r="664" spans="1:14" ht="38.25" customHeight="1">
      <c r="A664" s="1951" t="s">
        <v>1066</v>
      </c>
      <c r="B664" s="1952"/>
      <c r="C664" s="1952"/>
      <c r="D664" s="1952"/>
      <c r="E664" s="1952"/>
      <c r="F664" s="1952"/>
      <c r="G664" s="1952"/>
      <c r="H664" s="1952"/>
      <c r="I664" s="1952"/>
      <c r="J664" s="1952"/>
      <c r="K664" s="1952"/>
      <c r="L664" s="1952"/>
      <c r="M664" s="1952"/>
      <c r="N664" s="1953"/>
    </row>
    <row r="665" spans="1:14" ht="40.5" customHeight="1">
      <c r="A665" s="1951" t="s">
        <v>1067</v>
      </c>
      <c r="B665" s="1952"/>
      <c r="C665" s="1952"/>
      <c r="D665" s="1952"/>
      <c r="E665" s="1952"/>
      <c r="F665" s="1952"/>
      <c r="G665" s="1952"/>
      <c r="H665" s="1952"/>
      <c r="I665" s="1952"/>
      <c r="J665" s="1952"/>
      <c r="K665" s="1952"/>
      <c r="L665" s="1952"/>
      <c r="M665" s="1952"/>
      <c r="N665" s="1953"/>
    </row>
    <row r="666" spans="1:14" ht="20.100000000000001" customHeight="1">
      <c r="A666" s="1950"/>
      <c r="B666" s="1947"/>
      <c r="C666" s="1947"/>
      <c r="D666" s="1947"/>
      <c r="E666" s="1947"/>
      <c r="F666" s="1947"/>
      <c r="G666" s="1947"/>
      <c r="H666" s="1947"/>
      <c r="I666" s="1947"/>
      <c r="J666" s="1947"/>
      <c r="K666" s="1947"/>
      <c r="L666" s="1947"/>
      <c r="M666" s="1947"/>
      <c r="N666" s="1945"/>
    </row>
    <row r="667" spans="1:14" ht="15.95" customHeight="1">
      <c r="A667" s="1968" t="s">
        <v>1030</v>
      </c>
      <c r="B667" s="1947"/>
      <c r="C667" s="1947"/>
      <c r="D667" s="1947"/>
      <c r="E667" s="1947"/>
      <c r="F667" s="1947"/>
      <c r="G667" s="1947"/>
      <c r="H667" s="1947"/>
      <c r="I667" s="1947"/>
      <c r="J667" s="1947"/>
      <c r="K667" s="1947"/>
      <c r="L667" s="1947"/>
      <c r="M667" s="1947"/>
      <c r="N667" s="1945"/>
    </row>
    <row r="668" spans="1:14" ht="45" customHeight="1">
      <c r="A668" s="1951" t="s">
        <v>1068</v>
      </c>
      <c r="B668" s="1952"/>
      <c r="C668" s="1952"/>
      <c r="D668" s="1952"/>
      <c r="E668" s="1952"/>
      <c r="F668" s="1952"/>
      <c r="G668" s="1952"/>
      <c r="H668" s="1952"/>
      <c r="I668" s="1952"/>
      <c r="J668" s="1952"/>
      <c r="K668" s="1952"/>
      <c r="L668" s="1952"/>
      <c r="M668" s="1952"/>
      <c r="N668" s="1953"/>
    </row>
    <row r="669" spans="1:14" ht="44.25" customHeight="1">
      <c r="A669" s="1951" t="s">
        <v>1069</v>
      </c>
      <c r="B669" s="1952"/>
      <c r="C669" s="1952"/>
      <c r="D669" s="1952"/>
      <c r="E669" s="1952"/>
      <c r="F669" s="1952"/>
      <c r="G669" s="1952"/>
      <c r="H669" s="1952"/>
      <c r="I669" s="1952"/>
      <c r="J669" s="1952"/>
      <c r="K669" s="1952"/>
      <c r="L669" s="1952"/>
      <c r="M669" s="1952"/>
      <c r="N669" s="1953"/>
    </row>
    <row r="670" spans="1:14" ht="21.95" customHeight="1">
      <c r="A670" s="1961"/>
      <c r="B670" s="1947"/>
      <c r="C670" s="1947"/>
      <c r="D670" s="1947"/>
      <c r="E670" s="1947"/>
      <c r="F670" s="1947"/>
      <c r="G670" s="1947"/>
      <c r="H670" s="1947"/>
      <c r="I670" s="1947"/>
      <c r="J670" s="1947"/>
      <c r="K670" s="1947"/>
      <c r="L670" s="1947"/>
      <c r="M670" s="1947"/>
      <c r="N670" s="1945"/>
    </row>
    <row r="671" spans="1:14" ht="21.95" customHeight="1">
      <c r="A671" s="1959" t="s">
        <v>1031</v>
      </c>
      <c r="B671" s="1948"/>
      <c r="C671" s="1948"/>
      <c r="D671" s="1948"/>
      <c r="E671" s="1948"/>
      <c r="F671" s="1948"/>
      <c r="G671" s="1948"/>
      <c r="H671" s="1959" t="s">
        <v>1032</v>
      </c>
      <c r="I671" s="1948"/>
      <c r="J671" s="1948"/>
      <c r="K671" s="1948"/>
      <c r="L671" s="1948"/>
      <c r="M671" s="1948"/>
      <c r="N671" s="1948"/>
    </row>
    <row r="681" spans="1:14" ht="38.1" customHeight="1" thickBot="1">
      <c r="A681" s="1927" t="s">
        <v>993</v>
      </c>
      <c r="B681" s="1962"/>
      <c r="C681" s="1962"/>
      <c r="D681" s="1962"/>
      <c r="E681" s="1962"/>
      <c r="F681" s="1962"/>
      <c r="G681" s="1962"/>
      <c r="H681" s="1962"/>
      <c r="I681" s="1962"/>
      <c r="J681" s="1962"/>
      <c r="K681" s="1962"/>
      <c r="L681" s="1962"/>
      <c r="M681" s="1962"/>
      <c r="N681" s="1963"/>
    </row>
    <row r="682" spans="1:14" ht="15.95" customHeight="1">
      <c r="A682" s="1921" t="s">
        <v>1033</v>
      </c>
      <c r="B682" s="1948"/>
      <c r="C682" s="1948"/>
      <c r="D682" s="1948"/>
      <c r="E682" s="1948"/>
      <c r="F682" s="1948"/>
      <c r="G682" s="1948"/>
      <c r="H682" s="1948"/>
      <c r="I682" s="1948"/>
      <c r="J682" s="1948"/>
      <c r="K682" s="1948"/>
      <c r="L682" s="1948"/>
      <c r="M682" s="1948"/>
      <c r="N682" s="1948"/>
    </row>
    <row r="683" spans="1:14" ht="18" customHeight="1">
      <c r="A683" s="1906" t="s">
        <v>995</v>
      </c>
      <c r="B683" s="1947"/>
      <c r="C683" s="1947"/>
      <c r="D683" s="1945"/>
      <c r="E683" s="1906" t="s">
        <v>996</v>
      </c>
      <c r="F683" s="1947"/>
      <c r="G683" s="1945"/>
      <c r="H683" s="1906" t="s">
        <v>997</v>
      </c>
      <c r="I683" s="1947"/>
      <c r="J683" s="1945"/>
      <c r="K683" s="1906" t="s">
        <v>998</v>
      </c>
      <c r="L683" s="1945"/>
      <c r="M683" s="1906" t="s">
        <v>999</v>
      </c>
      <c r="N683" s="1945"/>
    </row>
    <row r="684" spans="1:14" ht="21.95" customHeight="1">
      <c r="A684" s="1923" t="str">
        <f>'2026 Matrix'!B54&amp;" "&amp;'2026 Matrix'!A54</f>
        <v>Yordany Miranda Cantillo</v>
      </c>
      <c r="B684" s="1947"/>
      <c r="C684" s="1947"/>
      <c r="D684" s="1945"/>
      <c r="E684" s="1923" t="str">
        <f>'2026 Matrix'!E54</f>
        <v>Suzanne</v>
      </c>
      <c r="F684" s="1947"/>
      <c r="G684" s="1945"/>
      <c r="H684" s="1922">
        <f>'2026 Matrix'!C54</f>
        <v>45203</v>
      </c>
      <c r="I684" s="1947"/>
      <c r="J684" s="1945"/>
      <c r="K684" s="1923" t="str">
        <f>'2026 Matrix'!D54</f>
        <v>F,S,S,M</v>
      </c>
      <c r="L684" s="1945"/>
      <c r="M684" s="1923" t="s">
        <v>1034</v>
      </c>
      <c r="N684" s="1945"/>
    </row>
    <row r="685" spans="1:14" ht="15.95" customHeight="1">
      <c r="A685" s="1911" t="s">
        <v>1000</v>
      </c>
      <c r="B685" s="1947"/>
      <c r="C685" s="1945"/>
      <c r="E685" s="1912" t="s">
        <v>1001</v>
      </c>
      <c r="F685" s="1947"/>
      <c r="G685" s="1945"/>
      <c r="I685" s="1915" t="s">
        <v>1002</v>
      </c>
      <c r="J685" s="1947"/>
      <c r="K685" s="1945"/>
      <c r="M685" s="1908" t="s">
        <v>1003</v>
      </c>
      <c r="N685" s="1945"/>
    </row>
    <row r="686" spans="1:14" ht="33.950000000000003" customHeight="1">
      <c r="A686" s="1925" t="str">
        <f>'2026 Matrix'!AI54&amp;" / 108"</f>
        <v>46 / 108</v>
      </c>
      <c r="B686" s="1947"/>
      <c r="C686" s="1945"/>
      <c r="E686" s="1907" t="str">
        <f>'2026 Matrix'!AJ54&amp;" / 27"</f>
        <v>16 / 27</v>
      </c>
      <c r="F686" s="1947"/>
      <c r="G686" s="1945"/>
      <c r="I686" s="1926">
        <f>'2026 Matrix'!AK54</f>
        <v>1</v>
      </c>
      <c r="J686" s="1947"/>
      <c r="K686" s="1945"/>
      <c r="M686" s="1916">
        <f>'2026 Matrix'!AL54</f>
        <v>32.82</v>
      </c>
      <c r="N686" s="1945"/>
    </row>
    <row r="687" spans="1:14" ht="14.1" customHeight="1">
      <c r="A687" s="1920" t="s">
        <v>1004</v>
      </c>
      <c r="B687" s="1948"/>
      <c r="C687" s="1948"/>
      <c r="D687" s="1948"/>
      <c r="E687" s="1948"/>
      <c r="F687" s="1948"/>
      <c r="G687" s="1948"/>
      <c r="H687" s="1948"/>
      <c r="I687" s="1948"/>
      <c r="J687" s="1948"/>
      <c r="K687" s="1948"/>
      <c r="L687" s="1948"/>
      <c r="M687" s="1948"/>
      <c r="N687" s="1948"/>
    </row>
    <row r="688" spans="1:14" ht="20.100000000000001" customHeight="1">
      <c r="A688" s="1930" t="s">
        <v>1005</v>
      </c>
      <c r="B688" s="1931"/>
      <c r="C688" s="1931"/>
      <c r="D688" s="1931"/>
      <c r="E688" s="1931"/>
      <c r="F688" s="1931"/>
      <c r="G688" s="1931"/>
      <c r="H688" s="1931"/>
      <c r="I688" s="1931"/>
      <c r="J688" s="1931"/>
      <c r="K688" s="1931"/>
      <c r="L688" s="1931"/>
      <c r="M688" s="1931"/>
      <c r="N688" s="1931"/>
    </row>
    <row r="689" spans="1:14" ht="18" customHeight="1">
      <c r="A689" s="1891" t="s">
        <v>1006</v>
      </c>
      <c r="B689" s="1887"/>
      <c r="C689" s="1891" t="s">
        <v>1007</v>
      </c>
      <c r="D689" s="1886"/>
      <c r="E689" s="1887"/>
      <c r="F689" s="1886" t="s">
        <v>1008</v>
      </c>
      <c r="G689" s="1887"/>
      <c r="H689" s="1886" t="s">
        <v>1009</v>
      </c>
      <c r="I689" s="1887"/>
      <c r="J689" s="1886" t="s">
        <v>1010</v>
      </c>
      <c r="K689" s="1887"/>
      <c r="L689" s="1886" t="s">
        <v>1011</v>
      </c>
      <c r="M689" s="1887"/>
      <c r="N689" s="1598" t="s">
        <v>1012</v>
      </c>
    </row>
    <row r="690" spans="1:14" ht="18.95" customHeight="1">
      <c r="A690" s="1892" t="s">
        <v>1013</v>
      </c>
      <c r="B690" s="1893"/>
      <c r="C690" s="1918">
        <v>117.8</v>
      </c>
      <c r="D690" s="1902"/>
      <c r="E690" s="1903"/>
      <c r="F690" s="1902">
        <v>4</v>
      </c>
      <c r="G690" s="1903"/>
      <c r="H690" s="1902">
        <v>21.52</v>
      </c>
      <c r="I690" s="1903"/>
      <c r="J690" s="1902">
        <v>45.4</v>
      </c>
      <c r="K690" s="1903"/>
      <c r="L690" s="1902">
        <v>47.39</v>
      </c>
      <c r="M690" s="1903"/>
      <c r="N690" s="1603">
        <v>0</v>
      </c>
    </row>
    <row r="691" spans="1:14" ht="18.95" customHeight="1">
      <c r="A691" s="1904" t="s">
        <v>1014</v>
      </c>
      <c r="B691" s="1905"/>
      <c r="C691" s="1888">
        <v>123.9</v>
      </c>
      <c r="D691" s="1889"/>
      <c r="E691" s="1890"/>
      <c r="F691" s="1894">
        <v>3</v>
      </c>
      <c r="G691" s="1895"/>
      <c r="H691" s="1894">
        <v>19.149999999999999</v>
      </c>
      <c r="I691" s="1895"/>
      <c r="J691" s="1894">
        <v>27.7</v>
      </c>
      <c r="K691" s="1895"/>
      <c r="L691" s="1894">
        <v>69.13</v>
      </c>
      <c r="M691" s="1895"/>
      <c r="N691" s="1605">
        <v>0</v>
      </c>
    </row>
    <row r="692" spans="1:14" ht="18.95" customHeight="1">
      <c r="A692" s="1892" t="s">
        <v>1015</v>
      </c>
      <c r="B692" s="1893"/>
      <c r="C692" s="1918">
        <v>132.5</v>
      </c>
      <c r="D692" s="1902"/>
      <c r="E692" s="1903"/>
      <c r="F692" s="1902">
        <v>1</v>
      </c>
      <c r="G692" s="1903"/>
      <c r="H692" s="1902">
        <v>25.92</v>
      </c>
      <c r="I692" s="1903"/>
      <c r="J692" s="1902">
        <v>46.62</v>
      </c>
      <c r="K692" s="1903"/>
      <c r="L692" s="1902">
        <v>55.6</v>
      </c>
      <c r="M692" s="1903"/>
      <c r="N692" s="1603">
        <v>0</v>
      </c>
    </row>
    <row r="693" spans="1:14" ht="18.95" customHeight="1">
      <c r="A693" s="1904" t="s">
        <v>1016</v>
      </c>
      <c r="B693" s="1905"/>
      <c r="C693" s="1888">
        <v>128</v>
      </c>
      <c r="D693" s="1889"/>
      <c r="E693" s="1890"/>
      <c r="F693" s="1894">
        <v>1</v>
      </c>
      <c r="G693" s="1895"/>
      <c r="H693" s="1894">
        <v>33.979999999999997</v>
      </c>
      <c r="I693" s="1895"/>
      <c r="J693" s="1894">
        <v>55.95</v>
      </c>
      <c r="K693" s="1895"/>
      <c r="L693" s="1894">
        <v>60.74</v>
      </c>
      <c r="M693" s="1895"/>
      <c r="N693" s="1605">
        <v>0</v>
      </c>
    </row>
    <row r="694" spans="1:14" ht="20.100000000000001" customHeight="1">
      <c r="A694" s="1930" t="s">
        <v>1017</v>
      </c>
      <c r="B694" s="1931"/>
      <c r="C694" s="1931"/>
      <c r="D694" s="1931"/>
      <c r="E694" s="1931"/>
      <c r="F694" s="1931"/>
      <c r="G694" s="1931"/>
      <c r="H694" s="1931"/>
      <c r="I694" s="1931"/>
      <c r="J694" s="1931"/>
      <c r="K694" s="1931"/>
      <c r="L694" s="1931"/>
      <c r="M694" s="1931"/>
      <c r="N694" s="1931"/>
    </row>
    <row r="695" spans="1:14" ht="14.1" customHeight="1">
      <c r="A695" s="1597">
        <v>0</v>
      </c>
      <c r="B695" s="1896" t="s">
        <v>842</v>
      </c>
      <c r="C695" s="1897"/>
      <c r="D695" s="1596">
        <v>1</v>
      </c>
      <c r="E695" s="1896" t="s">
        <v>1018</v>
      </c>
      <c r="F695" s="1897"/>
      <c r="G695" s="1595">
        <v>2</v>
      </c>
      <c r="H695" s="1896" t="s">
        <v>1019</v>
      </c>
      <c r="I695" s="1897"/>
      <c r="J695" s="1594">
        <v>3</v>
      </c>
      <c r="K695" s="1896" t="s">
        <v>1020</v>
      </c>
      <c r="L695" s="1897"/>
      <c r="M695" s="1593">
        <v>4</v>
      </c>
      <c r="N695" s="1592" t="s">
        <v>1021</v>
      </c>
    </row>
    <row r="696" spans="1:14" ht="15.95" customHeight="1">
      <c r="A696" s="1949" t="s">
        <v>1022</v>
      </c>
      <c r="B696" s="1948"/>
      <c r="C696" s="1948"/>
      <c r="D696" s="1948"/>
      <c r="E696" s="1948"/>
      <c r="F696" s="1948"/>
      <c r="G696" s="1948"/>
      <c r="H696" s="1948"/>
      <c r="I696" s="1948"/>
      <c r="J696" s="1948"/>
      <c r="K696" s="1948"/>
      <c r="L696" s="1948"/>
      <c r="M696" s="1948"/>
      <c r="N696" s="1948"/>
    </row>
    <row r="697" spans="1:14" ht="17.100000000000001" customHeight="1">
      <c r="A697" s="1946" t="s">
        <v>1023</v>
      </c>
      <c r="B697" s="1947"/>
      <c r="C697" s="1947"/>
      <c r="D697" s="1947"/>
      <c r="E697" s="1945"/>
      <c r="F697" s="1884">
        <f>'2026 Matrix'!L54</f>
        <v>0</v>
      </c>
      <c r="G697" s="1945"/>
      <c r="H697" s="1946" t="s">
        <v>1024</v>
      </c>
      <c r="I697" s="1947"/>
      <c r="J697" s="1947"/>
      <c r="K697" s="1947"/>
      <c r="L697" s="1945"/>
      <c r="M697" s="1884">
        <f>'2026 Matrix'!P54</f>
        <v>0</v>
      </c>
      <c r="N697" s="1945"/>
    </row>
    <row r="698" spans="1:14" ht="17.100000000000001" customHeight="1">
      <c r="A698" s="1946" t="s">
        <v>856</v>
      </c>
      <c r="B698" s="1947"/>
      <c r="C698" s="1947"/>
      <c r="D698" s="1947"/>
      <c r="E698" s="1945"/>
      <c r="F698" s="1913">
        <f>'2026 Matrix'!K54</f>
        <v>3</v>
      </c>
      <c r="G698" s="1945"/>
      <c r="H698" s="1946" t="s">
        <v>205</v>
      </c>
      <c r="I698" s="1947"/>
      <c r="J698" s="1947"/>
      <c r="K698" s="1947"/>
      <c r="L698" s="1945"/>
      <c r="M698" s="1884">
        <f>'2026 Matrix'!M54</f>
        <v>0</v>
      </c>
      <c r="N698" s="1945"/>
    </row>
    <row r="699" spans="1:14" ht="17.100000000000001" customHeight="1">
      <c r="A699" s="1946" t="s">
        <v>862</v>
      </c>
      <c r="B699" s="1947"/>
      <c r="C699" s="1947"/>
      <c r="D699" s="1947"/>
      <c r="E699" s="1945"/>
      <c r="F699" s="1884">
        <f>'2026 Matrix'!Q54</f>
        <v>0</v>
      </c>
      <c r="G699" s="1945"/>
      <c r="H699" s="1946" t="s">
        <v>864</v>
      </c>
      <c r="I699" s="1947"/>
      <c r="J699" s="1947"/>
      <c r="K699" s="1947"/>
      <c r="L699" s="1945"/>
      <c r="M699" s="1884">
        <f>'2026 Matrix'!T54</f>
        <v>0</v>
      </c>
      <c r="N699" s="1945"/>
    </row>
    <row r="700" spans="1:14" ht="15.95" customHeight="1">
      <c r="A700" s="1949" t="s">
        <v>1025</v>
      </c>
      <c r="B700" s="1948"/>
      <c r="C700" s="1948"/>
      <c r="D700" s="1948"/>
      <c r="E700" s="1948"/>
      <c r="F700" s="1948"/>
      <c r="G700" s="1948"/>
      <c r="H700" s="1948"/>
      <c r="I700" s="1948"/>
      <c r="J700" s="1948"/>
      <c r="K700" s="1948"/>
      <c r="L700" s="1948"/>
      <c r="M700" s="1948"/>
      <c r="N700" s="1948"/>
    </row>
    <row r="701" spans="1:14" ht="17.100000000000001" customHeight="1">
      <c r="A701" s="1946" t="s">
        <v>855</v>
      </c>
      <c r="B701" s="1947"/>
      <c r="C701" s="1947"/>
      <c r="D701" s="1947"/>
      <c r="E701" s="1945"/>
      <c r="F701" s="1913">
        <f>'2026 Matrix'!H54</f>
        <v>3</v>
      </c>
      <c r="G701" s="1945"/>
      <c r="H701" s="1946" t="s">
        <v>331</v>
      </c>
      <c r="I701" s="1947"/>
      <c r="J701" s="1947"/>
      <c r="K701" s="1947"/>
      <c r="L701" s="1945"/>
      <c r="M701" s="1924">
        <f>'2026 Matrix'!J54</f>
        <v>2</v>
      </c>
      <c r="N701" s="1945"/>
    </row>
    <row r="702" spans="1:14" ht="17.100000000000001" customHeight="1">
      <c r="A702" s="1946" t="s">
        <v>859</v>
      </c>
      <c r="B702" s="1947"/>
      <c r="C702" s="1947"/>
      <c r="D702" s="1947"/>
      <c r="E702" s="1945"/>
      <c r="F702" s="1924">
        <f>'2026 Matrix'!N54</f>
        <v>1</v>
      </c>
      <c r="G702" s="1945"/>
      <c r="H702" s="1946" t="s">
        <v>343</v>
      </c>
      <c r="I702" s="1947"/>
      <c r="J702" s="1947"/>
      <c r="K702" s="1947"/>
      <c r="L702" s="1945"/>
      <c r="M702" s="1884">
        <f>'2026 Matrix'!AB54</f>
        <v>0</v>
      </c>
      <c r="N702" s="1945"/>
    </row>
    <row r="703" spans="1:14" ht="17.100000000000001" customHeight="1">
      <c r="A703" s="1946" t="s">
        <v>326</v>
      </c>
      <c r="B703" s="1947"/>
      <c r="C703" s="1947"/>
      <c r="D703" s="1947"/>
      <c r="E703" s="1945"/>
      <c r="F703" s="1924">
        <f>'2026 Matrix'!I54</f>
        <v>3</v>
      </c>
      <c r="G703" s="1945"/>
      <c r="H703" s="1946" t="s">
        <v>860</v>
      </c>
      <c r="I703" s="1947"/>
      <c r="J703" s="1947"/>
      <c r="K703" s="1947"/>
      <c r="L703" s="1945"/>
      <c r="M703" s="1924">
        <f>'2026 Matrix'!O54</f>
        <v>2</v>
      </c>
      <c r="N703" s="1945"/>
    </row>
    <row r="704" spans="1:14" ht="17.100000000000001" customHeight="1">
      <c r="A704" s="1946" t="s">
        <v>355</v>
      </c>
      <c r="B704" s="1947"/>
      <c r="C704" s="1947"/>
      <c r="D704" s="1947"/>
      <c r="E704" s="1945"/>
      <c r="F704" s="1919">
        <f>'2026 Matrix'!R54</f>
        <v>4</v>
      </c>
      <c r="G704" s="1945"/>
      <c r="H704" s="1954"/>
      <c r="I704" s="1948"/>
      <c r="J704" s="1948"/>
      <c r="K704" s="1948"/>
      <c r="L704" s="1948"/>
      <c r="M704" s="1948"/>
      <c r="N704" s="1948"/>
    </row>
    <row r="705" spans="1:14" ht="15.95" customHeight="1">
      <c r="A705" s="1949" t="s">
        <v>1026</v>
      </c>
      <c r="B705" s="1948"/>
      <c r="C705" s="1948"/>
      <c r="D705" s="1948"/>
      <c r="E705" s="1948"/>
      <c r="F705" s="1948"/>
      <c r="G705" s="1948"/>
      <c r="H705" s="1948"/>
      <c r="I705" s="1948"/>
      <c r="J705" s="1948"/>
      <c r="K705" s="1948"/>
      <c r="L705" s="1948"/>
      <c r="M705" s="1948"/>
      <c r="N705" s="1948"/>
    </row>
    <row r="706" spans="1:14" ht="17.100000000000001" customHeight="1">
      <c r="A706" s="1946" t="s">
        <v>869</v>
      </c>
      <c r="B706" s="1947"/>
      <c r="C706" s="1947"/>
      <c r="D706" s="1947"/>
      <c r="E706" s="1945"/>
      <c r="F706" s="1913">
        <f>'2026 Matrix'!Z54</f>
        <v>3</v>
      </c>
      <c r="G706" s="1945"/>
      <c r="H706" s="1946" t="s">
        <v>863</v>
      </c>
      <c r="I706" s="1947"/>
      <c r="J706" s="1947"/>
      <c r="K706" s="1947"/>
      <c r="L706" s="1945"/>
      <c r="M706" s="1884">
        <f>'2026 Matrix'!S54</f>
        <v>0</v>
      </c>
      <c r="N706" s="1945"/>
    </row>
    <row r="707" spans="1:14" ht="17.100000000000001" customHeight="1">
      <c r="A707" s="1946" t="s">
        <v>865</v>
      </c>
      <c r="B707" s="1947"/>
      <c r="C707" s="1947"/>
      <c r="D707" s="1947"/>
      <c r="E707" s="1945"/>
      <c r="F707" s="1913">
        <f>'2026 Matrix'!U54</f>
        <v>3</v>
      </c>
      <c r="G707" s="1945"/>
      <c r="H707" s="1946" t="s">
        <v>870</v>
      </c>
      <c r="I707" s="1947"/>
      <c r="J707" s="1947"/>
      <c r="K707" s="1947"/>
      <c r="L707" s="1945"/>
      <c r="M707" s="1884">
        <f>'2026 Matrix'!AA54</f>
        <v>0</v>
      </c>
      <c r="N707" s="1945"/>
    </row>
    <row r="708" spans="1:14" ht="17.100000000000001" customHeight="1">
      <c r="A708" s="1946" t="s">
        <v>867</v>
      </c>
      <c r="B708" s="1947"/>
      <c r="C708" s="1947"/>
      <c r="D708" s="1947"/>
      <c r="E708" s="1945"/>
      <c r="F708" s="1884">
        <f>'2026 Matrix'!X54</f>
        <v>0</v>
      </c>
      <c r="G708" s="1945"/>
      <c r="H708" s="1946" t="s">
        <v>868</v>
      </c>
      <c r="I708" s="1947"/>
      <c r="J708" s="1947"/>
      <c r="K708" s="1947"/>
      <c r="L708" s="1945"/>
      <c r="M708" s="1884">
        <f>'2026 Matrix'!Y54</f>
        <v>0</v>
      </c>
      <c r="N708" s="1945"/>
    </row>
    <row r="709" spans="1:14" ht="15.95" customHeight="1">
      <c r="A709" s="1949" t="s">
        <v>1027</v>
      </c>
      <c r="B709" s="1948"/>
      <c r="C709" s="1948"/>
      <c r="D709" s="1948"/>
      <c r="E709" s="1948"/>
      <c r="F709" s="1948"/>
      <c r="G709" s="1948"/>
      <c r="H709" s="1948"/>
      <c r="I709" s="1948"/>
      <c r="J709" s="1948"/>
      <c r="K709" s="1948"/>
      <c r="L709" s="1948"/>
      <c r="M709" s="1948"/>
      <c r="N709" s="1948"/>
    </row>
    <row r="710" spans="1:14" ht="17.100000000000001" customHeight="1">
      <c r="A710" s="1946" t="s">
        <v>872</v>
      </c>
      <c r="B710" s="1947"/>
      <c r="C710" s="1947"/>
      <c r="D710" s="1947"/>
      <c r="E710" s="1945"/>
      <c r="F710" s="1913">
        <f>'2026 Matrix'!AD54</f>
        <v>3</v>
      </c>
      <c r="G710" s="1945"/>
      <c r="H710" s="1946" t="s">
        <v>874</v>
      </c>
      <c r="I710" s="1947"/>
      <c r="J710" s="1947"/>
      <c r="K710" s="1947"/>
      <c r="L710" s="1945"/>
      <c r="M710" s="1913">
        <f>'2026 Matrix'!AF54</f>
        <v>3</v>
      </c>
      <c r="N710" s="1945"/>
    </row>
    <row r="711" spans="1:14" ht="17.100000000000001" customHeight="1">
      <c r="A711" s="1946" t="s">
        <v>873</v>
      </c>
      <c r="B711" s="1947"/>
      <c r="C711" s="1947"/>
      <c r="D711" s="1947"/>
      <c r="E711" s="1945"/>
      <c r="F711" s="1913">
        <f>'2026 Matrix'!AE54</f>
        <v>3</v>
      </c>
      <c r="G711" s="1945"/>
      <c r="H711" s="1946" t="s">
        <v>358</v>
      </c>
      <c r="I711" s="1947"/>
      <c r="J711" s="1947"/>
      <c r="K711" s="1947"/>
      <c r="L711" s="1945"/>
      <c r="M711" s="1913">
        <f>'2026 Matrix'!AH54</f>
        <v>3</v>
      </c>
      <c r="N711" s="1945"/>
    </row>
    <row r="712" spans="1:14" ht="17.100000000000001" customHeight="1">
      <c r="A712" s="1946" t="s">
        <v>203</v>
      </c>
      <c r="B712" s="1947"/>
      <c r="C712" s="1947"/>
      <c r="D712" s="1947"/>
      <c r="E712" s="1945"/>
      <c r="F712" s="1917">
        <f>'2026 Matrix'!W54</f>
        <v>2</v>
      </c>
      <c r="G712" s="1945"/>
      <c r="H712" s="1946" t="s">
        <v>871</v>
      </c>
      <c r="I712" s="1947"/>
      <c r="J712" s="1947"/>
      <c r="K712" s="1947"/>
      <c r="L712" s="1945"/>
      <c r="M712" s="1917">
        <f>'2026 Matrix'!AC54</f>
        <v>2</v>
      </c>
      <c r="N712" s="1945"/>
    </row>
    <row r="713" spans="1:14" ht="17.100000000000001" customHeight="1">
      <c r="A713" s="1946" t="s">
        <v>875</v>
      </c>
      <c r="B713" s="1947"/>
      <c r="C713" s="1947"/>
      <c r="D713" s="1947"/>
      <c r="E713" s="1945"/>
      <c r="F713" s="1913">
        <f>'2026 Matrix'!AG54</f>
        <v>3</v>
      </c>
      <c r="G713" s="1945"/>
      <c r="H713" s="1946" t="s">
        <v>866</v>
      </c>
      <c r="I713" s="1947"/>
      <c r="J713" s="1947"/>
      <c r="K713" s="1947"/>
      <c r="L713" s="1945"/>
      <c r="M713" s="1913">
        <f>'2026 Matrix'!V54</f>
        <v>3</v>
      </c>
      <c r="N713" s="1945"/>
    </row>
    <row r="714" spans="1:14" ht="20.100000000000001" customHeight="1">
      <c r="A714" s="1930" t="s">
        <v>1028</v>
      </c>
      <c r="B714" s="1948"/>
      <c r="C714" s="1948"/>
      <c r="D714" s="1948"/>
      <c r="E714" s="1948"/>
      <c r="F714" s="1948"/>
      <c r="G714" s="1948"/>
      <c r="H714" s="1948"/>
      <c r="I714" s="1948"/>
      <c r="J714" s="1948"/>
      <c r="K714" s="1948"/>
      <c r="L714" s="1948"/>
      <c r="M714" s="1948"/>
      <c r="N714" s="1948"/>
    </row>
    <row r="715" spans="1:14" ht="15.95" customHeight="1">
      <c r="A715" s="1898" t="s">
        <v>1029</v>
      </c>
      <c r="B715" s="1947"/>
      <c r="C715" s="1947"/>
      <c r="D715" s="1947"/>
      <c r="E715" s="1947"/>
      <c r="F715" s="1947"/>
      <c r="G715" s="1947"/>
      <c r="H715" s="1947"/>
      <c r="I715" s="1947"/>
      <c r="J715" s="1947"/>
      <c r="K715" s="1947"/>
      <c r="L715" s="1947"/>
      <c r="M715" s="1947"/>
      <c r="N715" s="1945"/>
    </row>
    <row r="716" spans="1:14" ht="39" customHeight="1">
      <c r="A716" s="1951" t="s">
        <v>1070</v>
      </c>
      <c r="B716" s="1952"/>
      <c r="C716" s="1952"/>
      <c r="D716" s="1952"/>
      <c r="E716" s="1952"/>
      <c r="F716" s="1952"/>
      <c r="G716" s="1952"/>
      <c r="H716" s="1952"/>
      <c r="I716" s="1952"/>
      <c r="J716" s="1952"/>
      <c r="K716" s="1952"/>
      <c r="L716" s="1952"/>
      <c r="M716" s="1952"/>
      <c r="N716" s="1953"/>
    </row>
    <row r="717" spans="1:14" ht="43.5" customHeight="1">
      <c r="A717" s="1951" t="s">
        <v>1071</v>
      </c>
      <c r="B717" s="1952"/>
      <c r="C717" s="1952"/>
      <c r="D717" s="1952"/>
      <c r="E717" s="1952"/>
      <c r="F717" s="1952"/>
      <c r="G717" s="1952"/>
      <c r="H717" s="1952"/>
      <c r="I717" s="1952"/>
      <c r="J717" s="1952"/>
      <c r="K717" s="1952"/>
      <c r="L717" s="1952"/>
      <c r="M717" s="1952"/>
      <c r="N717" s="1953"/>
    </row>
    <row r="718" spans="1:14" ht="20.100000000000001" customHeight="1">
      <c r="A718" s="1950"/>
      <c r="B718" s="1947"/>
      <c r="C718" s="1947"/>
      <c r="D718" s="1947"/>
      <c r="E718" s="1947"/>
      <c r="F718" s="1947"/>
      <c r="G718" s="1947"/>
      <c r="H718" s="1947"/>
      <c r="I718" s="1947"/>
      <c r="J718" s="1947"/>
      <c r="K718" s="1947"/>
      <c r="L718" s="1947"/>
      <c r="M718" s="1947"/>
      <c r="N718" s="1945"/>
    </row>
    <row r="719" spans="1:14" ht="15.95" customHeight="1">
      <c r="A719" s="1968" t="s">
        <v>1030</v>
      </c>
      <c r="B719" s="1947"/>
      <c r="C719" s="1947"/>
      <c r="D719" s="1947"/>
      <c r="E719" s="1947"/>
      <c r="F719" s="1947"/>
      <c r="G719" s="1947"/>
      <c r="H719" s="1947"/>
      <c r="I719" s="1947"/>
      <c r="J719" s="1947"/>
      <c r="K719" s="1947"/>
      <c r="L719" s="1947"/>
      <c r="M719" s="1947"/>
      <c r="N719" s="1945"/>
    </row>
    <row r="720" spans="1:14" ht="36" customHeight="1">
      <c r="A720" s="1951" t="s">
        <v>1072</v>
      </c>
      <c r="B720" s="1952"/>
      <c r="C720" s="1952"/>
      <c r="D720" s="1952"/>
      <c r="E720" s="1952"/>
      <c r="F720" s="1952"/>
      <c r="G720" s="1952"/>
      <c r="H720" s="1952"/>
      <c r="I720" s="1952"/>
      <c r="J720" s="1952"/>
      <c r="K720" s="1952"/>
      <c r="L720" s="1952"/>
      <c r="M720" s="1952"/>
      <c r="N720" s="1953"/>
    </row>
    <row r="721" spans="1:14" ht="40.5" customHeight="1">
      <c r="A721" s="1951" t="s">
        <v>1073</v>
      </c>
      <c r="B721" s="1952"/>
      <c r="C721" s="1952"/>
      <c r="D721" s="1952"/>
      <c r="E721" s="1952"/>
      <c r="F721" s="1952"/>
      <c r="G721" s="1952"/>
      <c r="H721" s="1952"/>
      <c r="I721" s="1952"/>
      <c r="J721" s="1952"/>
      <c r="K721" s="1952"/>
      <c r="L721" s="1952"/>
      <c r="M721" s="1952"/>
      <c r="N721" s="1953"/>
    </row>
    <row r="722" spans="1:14" ht="21.95" customHeight="1">
      <c r="A722" s="1966" t="s">
        <v>1074</v>
      </c>
      <c r="B722" s="1947"/>
      <c r="C722" s="1947"/>
      <c r="D722" s="1947"/>
      <c r="E722" s="1947"/>
      <c r="F722" s="1947"/>
      <c r="G722" s="1947"/>
      <c r="H722" s="1947"/>
      <c r="I722" s="1947"/>
      <c r="J722" s="1947"/>
      <c r="K722" s="1947"/>
      <c r="L722" s="1947"/>
      <c r="M722" s="1947"/>
      <c r="N722" s="1945"/>
    </row>
    <row r="723" spans="1:14" ht="21.95" customHeight="1">
      <c r="A723" s="1973" t="s">
        <v>1031</v>
      </c>
      <c r="B723" s="1974"/>
      <c r="C723" s="1974"/>
      <c r="D723" s="1974"/>
      <c r="E723" s="1974"/>
      <c r="F723" s="1974"/>
      <c r="G723" s="1974"/>
      <c r="H723" s="1973" t="s">
        <v>1032</v>
      </c>
      <c r="I723" s="1974"/>
      <c r="J723" s="1974"/>
      <c r="K723" s="1974"/>
      <c r="L723" s="1974"/>
      <c r="M723" s="1974"/>
      <c r="N723" s="1974"/>
    </row>
    <row r="733" spans="1:14" ht="38.1" customHeight="1" thickBot="1">
      <c r="A733" s="1927" t="s">
        <v>993</v>
      </c>
      <c r="B733" s="1962"/>
      <c r="C733" s="1962"/>
      <c r="D733" s="1962"/>
      <c r="E733" s="1962"/>
      <c r="F733" s="1962"/>
      <c r="G733" s="1962"/>
      <c r="H733" s="1962"/>
      <c r="I733" s="1962"/>
      <c r="J733" s="1962"/>
      <c r="K733" s="1962"/>
      <c r="L733" s="1962"/>
      <c r="M733" s="1962"/>
      <c r="N733" s="1963"/>
    </row>
    <row r="734" spans="1:14" ht="15.95" customHeight="1">
      <c r="A734" s="1921" t="s">
        <v>1033</v>
      </c>
      <c r="B734" s="1948"/>
      <c r="C734" s="1948"/>
      <c r="D734" s="1948"/>
      <c r="E734" s="1948"/>
      <c r="F734" s="1948"/>
      <c r="G734" s="1948"/>
      <c r="H734" s="1948"/>
      <c r="I734" s="1948"/>
      <c r="J734" s="1948"/>
      <c r="K734" s="1948"/>
      <c r="L734" s="1948"/>
      <c r="M734" s="1948"/>
      <c r="N734" s="1948"/>
    </row>
    <row r="735" spans="1:14" ht="18" customHeight="1">
      <c r="A735" s="1906" t="s">
        <v>995</v>
      </c>
      <c r="B735" s="1947"/>
      <c r="C735" s="1947"/>
      <c r="D735" s="1945"/>
      <c r="E735" s="1906" t="s">
        <v>996</v>
      </c>
      <c r="F735" s="1947"/>
      <c r="G735" s="1945"/>
      <c r="H735" s="1906" t="s">
        <v>997</v>
      </c>
      <c r="I735" s="1947"/>
      <c r="J735" s="1945"/>
      <c r="K735" s="1906" t="s">
        <v>998</v>
      </c>
      <c r="L735" s="1945"/>
      <c r="M735" s="1906" t="s">
        <v>999</v>
      </c>
      <c r="N735" s="1945"/>
    </row>
    <row r="736" spans="1:14" ht="21.95" customHeight="1">
      <c r="A736" s="1923" t="str">
        <f>'2026 Matrix'!B55&amp;" "&amp;'2026 Matrix'!A55</f>
        <v>Kenia Rodriguez Gonzalez</v>
      </c>
      <c r="B736" s="1947"/>
      <c r="C736" s="1947"/>
      <c r="D736" s="1945"/>
      <c r="E736" s="1923" t="str">
        <f>'2026 Matrix'!E55</f>
        <v>Suzanne</v>
      </c>
      <c r="F736" s="1947"/>
      <c r="G736" s="1945"/>
      <c r="H736" s="1922">
        <f>'2026 Matrix'!C55</f>
        <v>45204</v>
      </c>
      <c r="I736" s="1947"/>
      <c r="J736" s="1945"/>
      <c r="K736" s="1923" t="str">
        <f>'2026 Matrix'!D55</f>
        <v>F,S,S</v>
      </c>
      <c r="L736" s="1945"/>
      <c r="M736" s="1923" t="s">
        <v>1034</v>
      </c>
      <c r="N736" s="1945"/>
    </row>
    <row r="737" spans="1:14" ht="15.95" customHeight="1">
      <c r="A737" s="1911" t="s">
        <v>1000</v>
      </c>
      <c r="B737" s="1947"/>
      <c r="C737" s="1945"/>
      <c r="E737" s="1912" t="s">
        <v>1001</v>
      </c>
      <c r="F737" s="1947"/>
      <c r="G737" s="1945"/>
      <c r="I737" s="1915" t="s">
        <v>1002</v>
      </c>
      <c r="J737" s="1947"/>
      <c r="K737" s="1945"/>
      <c r="M737" s="1908" t="s">
        <v>1003</v>
      </c>
      <c r="N737" s="1945"/>
    </row>
    <row r="738" spans="1:14" ht="33.950000000000003" customHeight="1">
      <c r="A738" s="1925" t="str">
        <f>'2026 Matrix'!AI55&amp;" / 108"</f>
        <v>42 / 108</v>
      </c>
      <c r="B738" s="1947"/>
      <c r="C738" s="1945"/>
      <c r="E738" s="1907" t="str">
        <f>'2026 Matrix'!AJ55&amp;" / 27"</f>
        <v>13 / 27</v>
      </c>
      <c r="F738" s="1947"/>
      <c r="G738" s="1945"/>
      <c r="I738" s="1926">
        <f>'2026 Matrix'!AK55</f>
        <v>5.5</v>
      </c>
      <c r="J738" s="1947"/>
      <c r="K738" s="1945"/>
      <c r="M738" s="1916">
        <f>'2026 Matrix'!AL55</f>
        <v>-12.74</v>
      </c>
      <c r="N738" s="1945"/>
    </row>
    <row r="739" spans="1:14" ht="14.1" customHeight="1">
      <c r="A739" s="1920" t="s">
        <v>1004</v>
      </c>
      <c r="B739" s="1948"/>
      <c r="C739" s="1948"/>
      <c r="D739" s="1948"/>
      <c r="E739" s="1948"/>
      <c r="F739" s="1948"/>
      <c r="G739" s="1948"/>
      <c r="H739" s="1948"/>
      <c r="I739" s="1948"/>
      <c r="J739" s="1948"/>
      <c r="K739" s="1948"/>
      <c r="L739" s="1948"/>
      <c r="M739" s="1948"/>
      <c r="N739" s="1948"/>
    </row>
    <row r="740" spans="1:14" ht="20.100000000000001" customHeight="1">
      <c r="A740" s="1930" t="s">
        <v>1005</v>
      </c>
      <c r="B740" s="1931"/>
      <c r="C740" s="1931"/>
      <c r="D740" s="1931"/>
      <c r="E740" s="1931"/>
      <c r="F740" s="1931"/>
      <c r="G740" s="1931"/>
      <c r="H740" s="1931"/>
      <c r="I740" s="1931"/>
      <c r="J740" s="1931"/>
      <c r="K740" s="1931"/>
      <c r="L740" s="1931"/>
      <c r="M740" s="1931"/>
      <c r="N740" s="1931"/>
    </row>
    <row r="741" spans="1:14" ht="18" customHeight="1">
      <c r="A741" s="1891" t="s">
        <v>1006</v>
      </c>
      <c r="B741" s="1887"/>
      <c r="C741" s="1891" t="s">
        <v>1007</v>
      </c>
      <c r="D741" s="1886"/>
      <c r="E741" s="1887"/>
      <c r="F741" s="1886" t="s">
        <v>1008</v>
      </c>
      <c r="G741" s="1887"/>
      <c r="H741" s="1886" t="s">
        <v>1009</v>
      </c>
      <c r="I741" s="1887"/>
      <c r="J741" s="1886" t="s">
        <v>1010</v>
      </c>
      <c r="K741" s="1887"/>
      <c r="L741" s="1886" t="s">
        <v>1011</v>
      </c>
      <c r="M741" s="1887"/>
      <c r="N741" s="1598" t="s">
        <v>1012</v>
      </c>
    </row>
    <row r="742" spans="1:14" ht="18.95" customHeight="1">
      <c r="A742" s="1892" t="s">
        <v>1013</v>
      </c>
      <c r="B742" s="1893"/>
      <c r="C742" s="1918">
        <v>101</v>
      </c>
      <c r="D742" s="1902"/>
      <c r="E742" s="1903"/>
      <c r="F742" s="1902">
        <v>3</v>
      </c>
      <c r="G742" s="1903"/>
      <c r="H742" s="1902">
        <v>12.35</v>
      </c>
      <c r="I742" s="1903"/>
      <c r="J742" s="1902">
        <v>27.83</v>
      </c>
      <c r="K742" s="1903"/>
      <c r="L742" s="1902">
        <v>44.37</v>
      </c>
      <c r="M742" s="1903"/>
      <c r="N742" s="1603">
        <v>0</v>
      </c>
    </row>
    <row r="743" spans="1:14" ht="18.95" customHeight="1">
      <c r="A743" s="1904" t="s">
        <v>1014</v>
      </c>
      <c r="B743" s="1905"/>
      <c r="C743" s="1888">
        <v>97.5</v>
      </c>
      <c r="D743" s="1889"/>
      <c r="E743" s="1890"/>
      <c r="F743" s="1894">
        <v>1</v>
      </c>
      <c r="G743" s="1895"/>
      <c r="H743" s="1894">
        <v>8.23</v>
      </c>
      <c r="I743" s="1895"/>
      <c r="J743" s="1894">
        <v>18.48</v>
      </c>
      <c r="K743" s="1895"/>
      <c r="L743" s="1894">
        <v>44.54</v>
      </c>
      <c r="M743" s="1895"/>
      <c r="N743" s="1605">
        <v>0</v>
      </c>
    </row>
    <row r="744" spans="1:14" ht="18.95" customHeight="1">
      <c r="A744" s="1892" t="s">
        <v>1015</v>
      </c>
      <c r="B744" s="1893"/>
      <c r="C744" s="1918">
        <v>100.1</v>
      </c>
      <c r="D744" s="1902"/>
      <c r="E744" s="1903"/>
      <c r="F744" s="1902">
        <v>1</v>
      </c>
      <c r="G744" s="1903"/>
      <c r="H744" s="1902">
        <v>16.68</v>
      </c>
      <c r="I744" s="1903"/>
      <c r="J744" s="1902">
        <v>27.73</v>
      </c>
      <c r="K744" s="1903"/>
      <c r="L744" s="1902">
        <v>60.16</v>
      </c>
      <c r="M744" s="1903"/>
      <c r="N744" s="1603">
        <v>0</v>
      </c>
    </row>
    <row r="745" spans="1:14" ht="18.95" customHeight="1">
      <c r="A745" s="1904" t="s">
        <v>1016</v>
      </c>
      <c r="B745" s="1905"/>
      <c r="C745" s="1888">
        <v>100</v>
      </c>
      <c r="D745" s="1889"/>
      <c r="E745" s="1890"/>
      <c r="F745" s="1894">
        <v>3</v>
      </c>
      <c r="G745" s="1895"/>
      <c r="H745" s="1894">
        <v>11.9</v>
      </c>
      <c r="I745" s="1895"/>
      <c r="J745" s="1894">
        <v>27.38</v>
      </c>
      <c r="K745" s="1895"/>
      <c r="L745" s="1894">
        <v>43.46</v>
      </c>
      <c r="M745" s="1895"/>
      <c r="N745" s="1605">
        <v>0</v>
      </c>
    </row>
    <row r="746" spans="1:14" ht="20.100000000000001" customHeight="1">
      <c r="A746" s="1930" t="s">
        <v>1017</v>
      </c>
      <c r="B746" s="1931"/>
      <c r="C746" s="1931"/>
      <c r="D746" s="1931"/>
      <c r="E746" s="1931"/>
      <c r="F746" s="1931"/>
      <c r="G746" s="1931"/>
      <c r="H746" s="1931"/>
      <c r="I746" s="1931"/>
      <c r="J746" s="1931"/>
      <c r="K746" s="1931"/>
      <c r="L746" s="1931"/>
      <c r="M746" s="1931"/>
      <c r="N746" s="1931"/>
    </row>
    <row r="747" spans="1:14" ht="14.1" customHeight="1">
      <c r="A747" s="1597">
        <v>0</v>
      </c>
      <c r="B747" s="1896" t="s">
        <v>842</v>
      </c>
      <c r="C747" s="1897"/>
      <c r="D747" s="1596">
        <v>1</v>
      </c>
      <c r="E747" s="1896" t="s">
        <v>1018</v>
      </c>
      <c r="F747" s="1897"/>
      <c r="G747" s="1595">
        <v>2</v>
      </c>
      <c r="H747" s="1896" t="s">
        <v>1019</v>
      </c>
      <c r="I747" s="1897"/>
      <c r="J747" s="1594">
        <v>3</v>
      </c>
      <c r="K747" s="1896" t="s">
        <v>1020</v>
      </c>
      <c r="L747" s="1897"/>
      <c r="M747" s="1593">
        <v>4</v>
      </c>
      <c r="N747" s="1592" t="s">
        <v>1021</v>
      </c>
    </row>
    <row r="748" spans="1:14" ht="15.95" customHeight="1">
      <c r="A748" s="1949" t="s">
        <v>1022</v>
      </c>
      <c r="B748" s="1948"/>
      <c r="C748" s="1948"/>
      <c r="D748" s="1948"/>
      <c r="E748" s="1948"/>
      <c r="F748" s="1948"/>
      <c r="G748" s="1948"/>
      <c r="H748" s="1948"/>
      <c r="I748" s="1948"/>
      <c r="J748" s="1948"/>
      <c r="K748" s="1948"/>
      <c r="L748" s="1948"/>
      <c r="M748" s="1948"/>
      <c r="N748" s="1948"/>
    </row>
    <row r="749" spans="1:14" ht="17.100000000000001" customHeight="1">
      <c r="A749" s="1946" t="s">
        <v>1023</v>
      </c>
      <c r="B749" s="1947"/>
      <c r="C749" s="1947"/>
      <c r="D749" s="1947"/>
      <c r="E749" s="1945"/>
      <c r="F749" s="1913">
        <f>'2026 Matrix'!L55</f>
        <v>3</v>
      </c>
      <c r="G749" s="1945"/>
      <c r="H749" s="1946" t="s">
        <v>1024</v>
      </c>
      <c r="I749" s="1947"/>
      <c r="J749" s="1947"/>
      <c r="K749" s="1947"/>
      <c r="L749" s="1945"/>
      <c r="M749" s="1913">
        <f>'2026 Matrix'!P55</f>
        <v>3</v>
      </c>
      <c r="N749" s="1945"/>
    </row>
    <row r="750" spans="1:14" ht="17.100000000000001" customHeight="1">
      <c r="A750" s="1946" t="s">
        <v>856</v>
      </c>
      <c r="B750" s="1947"/>
      <c r="C750" s="1947"/>
      <c r="D750" s="1947"/>
      <c r="E750" s="1945"/>
      <c r="F750" s="1913">
        <f>'2026 Matrix'!K55</f>
        <v>3</v>
      </c>
      <c r="G750" s="1945"/>
      <c r="H750" s="1946" t="s">
        <v>205</v>
      </c>
      <c r="I750" s="1947"/>
      <c r="J750" s="1947"/>
      <c r="K750" s="1947"/>
      <c r="L750" s="1945"/>
      <c r="M750" s="1917">
        <f>'2026 Matrix'!M55</f>
        <v>2</v>
      </c>
      <c r="N750" s="1945"/>
    </row>
    <row r="751" spans="1:14" ht="17.100000000000001" customHeight="1">
      <c r="A751" s="1946" t="s">
        <v>862</v>
      </c>
      <c r="B751" s="1947"/>
      <c r="C751" s="1947"/>
      <c r="D751" s="1947"/>
      <c r="E751" s="1945"/>
      <c r="F751" s="1919">
        <f>'2026 Matrix'!Q55</f>
        <v>4</v>
      </c>
      <c r="G751" s="1945"/>
      <c r="H751" s="1946" t="s">
        <v>864</v>
      </c>
      <c r="I751" s="1947"/>
      <c r="J751" s="1947"/>
      <c r="K751" s="1947"/>
      <c r="L751" s="1945"/>
      <c r="M751" s="1884">
        <f>'2026 Matrix'!T55</f>
        <v>0</v>
      </c>
      <c r="N751" s="1945"/>
    </row>
    <row r="752" spans="1:14" ht="15.95" customHeight="1">
      <c r="A752" s="1949" t="s">
        <v>1025</v>
      </c>
      <c r="B752" s="1948"/>
      <c r="C752" s="1948"/>
      <c r="D752" s="1948"/>
      <c r="E752" s="1948"/>
      <c r="F752" s="1948"/>
      <c r="G752" s="1948"/>
      <c r="H752" s="1948"/>
      <c r="I752" s="1948"/>
      <c r="J752" s="1948"/>
      <c r="K752" s="1948"/>
      <c r="L752" s="1948"/>
      <c r="M752" s="1948"/>
      <c r="N752" s="1948"/>
    </row>
    <row r="753" spans="1:14" ht="17.100000000000001" customHeight="1">
      <c r="A753" s="1946" t="s">
        <v>855</v>
      </c>
      <c r="B753" s="1947"/>
      <c r="C753" s="1947"/>
      <c r="D753" s="1947"/>
      <c r="E753" s="1945"/>
      <c r="F753" s="1884">
        <f>'2026 Matrix'!H55</f>
        <v>0</v>
      </c>
      <c r="G753" s="1945"/>
      <c r="H753" s="1946" t="s">
        <v>331</v>
      </c>
      <c r="I753" s="1947"/>
      <c r="J753" s="1947"/>
      <c r="K753" s="1947"/>
      <c r="L753" s="1945"/>
      <c r="M753" s="1884">
        <f>'2026 Matrix'!J55</f>
        <v>0</v>
      </c>
      <c r="N753" s="1945"/>
    </row>
    <row r="754" spans="1:14" ht="17.100000000000001" customHeight="1">
      <c r="A754" s="1946" t="s">
        <v>859</v>
      </c>
      <c r="B754" s="1947"/>
      <c r="C754" s="1947"/>
      <c r="D754" s="1947"/>
      <c r="E754" s="1945"/>
      <c r="F754" s="1913">
        <f>'2026 Matrix'!N55</f>
        <v>3</v>
      </c>
      <c r="G754" s="1945"/>
      <c r="H754" s="1946" t="s">
        <v>343</v>
      </c>
      <c r="I754" s="1947"/>
      <c r="J754" s="1947"/>
      <c r="K754" s="1947"/>
      <c r="L754" s="1945"/>
      <c r="M754" s="1884">
        <f>'2026 Matrix'!AB55</f>
        <v>0</v>
      </c>
      <c r="N754" s="1945"/>
    </row>
    <row r="755" spans="1:14" ht="17.100000000000001" customHeight="1">
      <c r="A755" s="1946" t="s">
        <v>326</v>
      </c>
      <c r="B755" s="1947"/>
      <c r="C755" s="1947"/>
      <c r="D755" s="1947"/>
      <c r="E755" s="1945"/>
      <c r="F755" s="1884">
        <f>'2026 Matrix'!I55</f>
        <v>0</v>
      </c>
      <c r="G755" s="1945"/>
      <c r="H755" s="1946" t="s">
        <v>860</v>
      </c>
      <c r="I755" s="1947"/>
      <c r="J755" s="1947"/>
      <c r="K755" s="1947"/>
      <c r="L755" s="1945"/>
      <c r="M755" s="1924">
        <f>'2026 Matrix'!O55</f>
        <v>1</v>
      </c>
      <c r="N755" s="1945"/>
    </row>
    <row r="756" spans="1:14" ht="17.100000000000001" customHeight="1">
      <c r="A756" s="1946" t="s">
        <v>355</v>
      </c>
      <c r="B756" s="1947"/>
      <c r="C756" s="1947"/>
      <c r="D756" s="1947"/>
      <c r="E756" s="1945"/>
      <c r="F756" s="1884">
        <f>'2026 Matrix'!R55</f>
        <v>0</v>
      </c>
      <c r="G756" s="1945"/>
      <c r="H756" s="1954"/>
      <c r="I756" s="1948"/>
      <c r="J756" s="1948"/>
      <c r="K756" s="1948"/>
      <c r="L756" s="1948"/>
      <c r="M756" s="1948"/>
      <c r="N756" s="1948"/>
    </row>
    <row r="757" spans="1:14" ht="15.95" customHeight="1">
      <c r="A757" s="1949" t="s">
        <v>1026</v>
      </c>
      <c r="B757" s="1948"/>
      <c r="C757" s="1948"/>
      <c r="D757" s="1948"/>
      <c r="E757" s="1948"/>
      <c r="F757" s="1948"/>
      <c r="G757" s="1948"/>
      <c r="H757" s="1948"/>
      <c r="I757" s="1948"/>
      <c r="J757" s="1948"/>
      <c r="K757" s="1948"/>
      <c r="L757" s="1948"/>
      <c r="M757" s="1948"/>
      <c r="N757" s="1948"/>
    </row>
    <row r="758" spans="1:14" ht="17.100000000000001" customHeight="1">
      <c r="A758" s="1946" t="s">
        <v>869</v>
      </c>
      <c r="B758" s="1947"/>
      <c r="C758" s="1947"/>
      <c r="D758" s="1947"/>
      <c r="E758" s="1945"/>
      <c r="F758" s="1913">
        <f>'2026 Matrix'!Z55</f>
        <v>3</v>
      </c>
      <c r="G758" s="1945"/>
      <c r="H758" s="1946" t="s">
        <v>863</v>
      </c>
      <c r="I758" s="1947"/>
      <c r="J758" s="1947"/>
      <c r="K758" s="1947"/>
      <c r="L758" s="1945"/>
      <c r="M758" s="1884">
        <f>'2026 Matrix'!S55</f>
        <v>0</v>
      </c>
      <c r="N758" s="1945"/>
    </row>
    <row r="759" spans="1:14" ht="17.100000000000001" customHeight="1">
      <c r="A759" s="1946" t="s">
        <v>865</v>
      </c>
      <c r="B759" s="1947"/>
      <c r="C759" s="1947"/>
      <c r="D759" s="1947"/>
      <c r="E759" s="1945"/>
      <c r="F759" s="1913">
        <f>'2026 Matrix'!U55</f>
        <v>3</v>
      </c>
      <c r="G759" s="1945"/>
      <c r="H759" s="1946" t="s">
        <v>870</v>
      </c>
      <c r="I759" s="1947"/>
      <c r="J759" s="1947"/>
      <c r="K759" s="1947"/>
      <c r="L759" s="1945"/>
      <c r="M759" s="1884">
        <f>'2026 Matrix'!AA55</f>
        <v>0</v>
      </c>
      <c r="N759" s="1945"/>
    </row>
    <row r="760" spans="1:14" ht="17.100000000000001" customHeight="1">
      <c r="A760" s="1946" t="s">
        <v>867</v>
      </c>
      <c r="B760" s="1947"/>
      <c r="C760" s="1947"/>
      <c r="D760" s="1947"/>
      <c r="E760" s="1945"/>
      <c r="F760" s="1913">
        <f>'2026 Matrix'!X55</f>
        <v>3</v>
      </c>
      <c r="G760" s="1945"/>
      <c r="H760" s="1946" t="s">
        <v>868</v>
      </c>
      <c r="I760" s="1947"/>
      <c r="J760" s="1947"/>
      <c r="K760" s="1947"/>
      <c r="L760" s="1945"/>
      <c r="M760" s="1919">
        <f>'2026 Matrix'!Y55</f>
        <v>4</v>
      </c>
      <c r="N760" s="1945"/>
    </row>
    <row r="761" spans="1:14" ht="15.95" customHeight="1">
      <c r="A761" s="1949" t="s">
        <v>1027</v>
      </c>
      <c r="B761" s="1948"/>
      <c r="C761" s="1948"/>
      <c r="D761" s="1948"/>
      <c r="E761" s="1948"/>
      <c r="F761" s="1948"/>
      <c r="G761" s="1948"/>
      <c r="H761" s="1948"/>
      <c r="I761" s="1948"/>
      <c r="J761" s="1948"/>
      <c r="K761" s="1948"/>
      <c r="L761" s="1948"/>
      <c r="M761" s="1948"/>
      <c r="N761" s="1948"/>
    </row>
    <row r="762" spans="1:14" ht="17.100000000000001" customHeight="1">
      <c r="A762" s="1946" t="s">
        <v>872</v>
      </c>
      <c r="B762" s="1947"/>
      <c r="C762" s="1947"/>
      <c r="D762" s="1947"/>
      <c r="E762" s="1945"/>
      <c r="F762" s="1884">
        <f>'2026 Matrix'!AD55</f>
        <v>0</v>
      </c>
      <c r="G762" s="1945"/>
      <c r="H762" s="1946" t="s">
        <v>874</v>
      </c>
      <c r="I762" s="1947"/>
      <c r="J762" s="1947"/>
      <c r="K762" s="1947"/>
      <c r="L762" s="1945"/>
      <c r="M762" s="1884">
        <f>'2026 Matrix'!AF55</f>
        <v>0</v>
      </c>
      <c r="N762" s="1945"/>
    </row>
    <row r="763" spans="1:14" ht="17.100000000000001" customHeight="1">
      <c r="A763" s="1946" t="s">
        <v>873</v>
      </c>
      <c r="B763" s="1947"/>
      <c r="C763" s="1947"/>
      <c r="D763" s="1947"/>
      <c r="E763" s="1945"/>
      <c r="F763" s="1884">
        <f>'2026 Matrix'!AE55</f>
        <v>0</v>
      </c>
      <c r="G763" s="1945"/>
      <c r="H763" s="1946" t="s">
        <v>358</v>
      </c>
      <c r="I763" s="1947"/>
      <c r="J763" s="1947"/>
      <c r="K763" s="1947"/>
      <c r="L763" s="1945"/>
      <c r="M763" s="1924">
        <f>'2026 Matrix'!AH55</f>
        <v>1</v>
      </c>
      <c r="N763" s="1945"/>
    </row>
    <row r="764" spans="1:14" ht="17.100000000000001" customHeight="1">
      <c r="A764" s="1946" t="s">
        <v>203</v>
      </c>
      <c r="B764" s="1947"/>
      <c r="C764" s="1947"/>
      <c r="D764" s="1947"/>
      <c r="E764" s="1945"/>
      <c r="F764" s="1924">
        <f>'2026 Matrix'!W55</f>
        <v>1</v>
      </c>
      <c r="G764" s="1945"/>
      <c r="H764" s="1946" t="s">
        <v>871</v>
      </c>
      <c r="I764" s="1947"/>
      <c r="J764" s="1947"/>
      <c r="K764" s="1947"/>
      <c r="L764" s="1945"/>
      <c r="M764" s="1917">
        <f>'2026 Matrix'!AC55</f>
        <v>2</v>
      </c>
      <c r="N764" s="1945"/>
    </row>
    <row r="765" spans="1:14" ht="17.100000000000001" customHeight="1">
      <c r="A765" s="1946" t="s">
        <v>875</v>
      </c>
      <c r="B765" s="1947"/>
      <c r="C765" s="1947"/>
      <c r="D765" s="1947"/>
      <c r="E765" s="1945"/>
      <c r="F765" s="1913">
        <f>'2026 Matrix'!AG55</f>
        <v>3</v>
      </c>
      <c r="G765" s="1945"/>
      <c r="H765" s="1946" t="s">
        <v>866</v>
      </c>
      <c r="I765" s="1947"/>
      <c r="J765" s="1947"/>
      <c r="K765" s="1947"/>
      <c r="L765" s="1945"/>
      <c r="M765" s="1913">
        <f>'2026 Matrix'!V55</f>
        <v>3</v>
      </c>
      <c r="N765" s="1945"/>
    </row>
    <row r="766" spans="1:14" ht="20.100000000000001" customHeight="1">
      <c r="A766" s="1930" t="s">
        <v>1028</v>
      </c>
      <c r="B766" s="1948"/>
      <c r="C766" s="1948"/>
      <c r="D766" s="1948"/>
      <c r="E766" s="1948"/>
      <c r="F766" s="1948"/>
      <c r="G766" s="1948"/>
      <c r="H766" s="1948"/>
      <c r="I766" s="1948"/>
      <c r="J766" s="1948"/>
      <c r="K766" s="1948"/>
      <c r="L766" s="1948"/>
      <c r="M766" s="1948"/>
      <c r="N766" s="1948"/>
    </row>
    <row r="767" spans="1:14" ht="15.95" customHeight="1">
      <c r="A767" s="1898" t="s">
        <v>1029</v>
      </c>
      <c r="B767" s="1947"/>
      <c r="C767" s="1947"/>
      <c r="D767" s="1947"/>
      <c r="E767" s="1947"/>
      <c r="F767" s="1947"/>
      <c r="G767" s="1947"/>
      <c r="H767" s="1947"/>
      <c r="I767" s="1947"/>
      <c r="J767" s="1947"/>
      <c r="K767" s="1947"/>
      <c r="L767" s="1947"/>
      <c r="M767" s="1947"/>
      <c r="N767" s="1945"/>
    </row>
    <row r="768" spans="1:14" ht="39.75" customHeight="1">
      <c r="A768" s="1951" t="s">
        <v>1075</v>
      </c>
      <c r="B768" s="1952"/>
      <c r="C768" s="1952"/>
      <c r="D768" s="1952"/>
      <c r="E768" s="1952"/>
      <c r="F768" s="1952"/>
      <c r="G768" s="1952"/>
      <c r="H768" s="1952"/>
      <c r="I768" s="1952"/>
      <c r="J768" s="1952"/>
      <c r="K768" s="1952"/>
      <c r="L768" s="1952"/>
      <c r="M768" s="1952"/>
      <c r="N768" s="1953"/>
    </row>
    <row r="769" spans="1:14" ht="37.5" customHeight="1">
      <c r="A769" s="1951" t="s">
        <v>1076</v>
      </c>
      <c r="B769" s="1952"/>
      <c r="C769" s="1952"/>
      <c r="D769" s="1952"/>
      <c r="E769" s="1952"/>
      <c r="F769" s="1952"/>
      <c r="G769" s="1952"/>
      <c r="H769" s="1952"/>
      <c r="I769" s="1952"/>
      <c r="J769" s="1952"/>
      <c r="K769" s="1952"/>
      <c r="L769" s="1952"/>
      <c r="M769" s="1952"/>
      <c r="N769" s="1953"/>
    </row>
    <row r="770" spans="1:14" ht="20.100000000000001" customHeight="1">
      <c r="A770" s="1950"/>
      <c r="B770" s="1947"/>
      <c r="C770" s="1947"/>
      <c r="D770" s="1947"/>
      <c r="E770" s="1947"/>
      <c r="F770" s="1947"/>
      <c r="G770" s="1947"/>
      <c r="H770" s="1947"/>
      <c r="I770" s="1947"/>
      <c r="J770" s="1947"/>
      <c r="K770" s="1947"/>
      <c r="L770" s="1947"/>
      <c r="M770" s="1947"/>
      <c r="N770" s="1945"/>
    </row>
    <row r="771" spans="1:14" ht="15.95" customHeight="1">
      <c r="A771" s="1968" t="s">
        <v>1030</v>
      </c>
      <c r="B771" s="1947"/>
      <c r="C771" s="1947"/>
      <c r="D771" s="1947"/>
      <c r="E771" s="1947"/>
      <c r="F771" s="1947"/>
      <c r="G771" s="1947"/>
      <c r="H771" s="1947"/>
      <c r="I771" s="1947"/>
      <c r="J771" s="1947"/>
      <c r="K771" s="1947"/>
      <c r="L771" s="1947"/>
      <c r="M771" s="1947"/>
      <c r="N771" s="1945"/>
    </row>
    <row r="772" spans="1:14" ht="45.75" customHeight="1">
      <c r="A772" s="1951" t="s">
        <v>1077</v>
      </c>
      <c r="B772" s="1952"/>
      <c r="C772" s="1952"/>
      <c r="D772" s="1952"/>
      <c r="E772" s="1952"/>
      <c r="F772" s="1952"/>
      <c r="G772" s="1952"/>
      <c r="H772" s="1952"/>
      <c r="I772" s="1952"/>
      <c r="J772" s="1952"/>
      <c r="K772" s="1952"/>
      <c r="L772" s="1952"/>
      <c r="M772" s="1952"/>
      <c r="N772" s="1953"/>
    </row>
    <row r="773" spans="1:14" ht="60" customHeight="1">
      <c r="A773" s="1951" t="s">
        <v>1078</v>
      </c>
      <c r="B773" s="1952"/>
      <c r="C773" s="1952"/>
      <c r="D773" s="1952"/>
      <c r="E773" s="1952"/>
      <c r="F773" s="1952"/>
      <c r="G773" s="1952"/>
      <c r="H773" s="1952"/>
      <c r="I773" s="1952"/>
      <c r="J773" s="1952"/>
      <c r="K773" s="1952"/>
      <c r="L773" s="1952"/>
      <c r="M773" s="1952"/>
      <c r="N773" s="1953"/>
    </row>
    <row r="774" spans="1:14" ht="21.95" customHeight="1">
      <c r="A774" s="1967"/>
      <c r="B774" s="1955"/>
      <c r="C774" s="1955"/>
      <c r="D774" s="1955"/>
      <c r="E774" s="1955"/>
      <c r="F774" s="1955"/>
      <c r="G774" s="1955"/>
      <c r="H774" s="1955"/>
      <c r="I774" s="1955"/>
      <c r="J774" s="1955"/>
      <c r="K774" s="1955"/>
      <c r="L774" s="1955"/>
      <c r="M774" s="1955"/>
      <c r="N774" s="1956"/>
    </row>
    <row r="775" spans="1:14" ht="21.95" customHeight="1">
      <c r="A775" s="1959" t="s">
        <v>1031</v>
      </c>
      <c r="B775" s="1948"/>
      <c r="C775" s="1948"/>
      <c r="D775" s="1948"/>
      <c r="E775" s="1948"/>
      <c r="F775" s="1948"/>
      <c r="G775" s="1948"/>
      <c r="H775" s="1959" t="s">
        <v>1032</v>
      </c>
      <c r="I775" s="1948"/>
      <c r="J775" s="1948"/>
      <c r="K775" s="1948"/>
      <c r="L775" s="1948"/>
      <c r="M775" s="1948"/>
      <c r="N775" s="1948"/>
    </row>
    <row r="785" spans="1:14" ht="38.1" customHeight="1" thickBot="1">
      <c r="A785" s="1927" t="s">
        <v>993</v>
      </c>
      <c r="B785" s="1962"/>
      <c r="C785" s="1962"/>
      <c r="D785" s="1962"/>
      <c r="E785" s="1962"/>
      <c r="F785" s="1962"/>
      <c r="G785" s="1962"/>
      <c r="H785" s="1962"/>
      <c r="I785" s="1962"/>
      <c r="J785" s="1962"/>
      <c r="K785" s="1962"/>
      <c r="L785" s="1962"/>
      <c r="M785" s="1962"/>
      <c r="N785" s="1963"/>
    </row>
    <row r="786" spans="1:14" ht="15.95" customHeight="1">
      <c r="A786" s="1921" t="s">
        <v>1033</v>
      </c>
      <c r="B786" s="1948"/>
      <c r="C786" s="1948"/>
      <c r="D786" s="1948"/>
      <c r="E786" s="1948"/>
      <c r="F786" s="1948"/>
      <c r="G786" s="1948"/>
      <c r="H786" s="1948"/>
      <c r="I786" s="1948"/>
      <c r="J786" s="1948"/>
      <c r="K786" s="1948"/>
      <c r="L786" s="1948"/>
      <c r="M786" s="1948"/>
      <c r="N786" s="1948"/>
    </row>
    <row r="787" spans="1:14" ht="18" customHeight="1">
      <c r="A787" s="1906" t="s">
        <v>995</v>
      </c>
      <c r="B787" s="1947"/>
      <c r="C787" s="1947"/>
      <c r="D787" s="1945"/>
      <c r="E787" s="1906" t="s">
        <v>996</v>
      </c>
      <c r="F787" s="1947"/>
      <c r="G787" s="1945"/>
      <c r="H787" s="1906" t="s">
        <v>997</v>
      </c>
      <c r="I787" s="1947"/>
      <c r="J787" s="1945"/>
      <c r="K787" s="1906" t="s">
        <v>998</v>
      </c>
      <c r="L787" s="1945"/>
      <c r="M787" s="1906" t="s">
        <v>999</v>
      </c>
      <c r="N787" s="1945"/>
    </row>
    <row r="788" spans="1:14" ht="21.95" customHeight="1">
      <c r="A788" s="1923" t="str">
        <f>'2026 Matrix'!B56&amp;" "&amp;'2026 Matrix'!A56</f>
        <v>Carlos Molina</v>
      </c>
      <c r="B788" s="1947"/>
      <c r="C788" s="1947"/>
      <c r="D788" s="1945"/>
      <c r="E788" s="1923" t="str">
        <f>'2026 Matrix'!E56</f>
        <v>Suzanne</v>
      </c>
      <c r="F788" s="1947"/>
      <c r="G788" s="1945"/>
      <c r="H788" s="1922">
        <f>'2026 Matrix'!C56</f>
        <v>45485</v>
      </c>
      <c r="I788" s="1947"/>
      <c r="J788" s="1945"/>
      <c r="K788" s="1923" t="str">
        <f>'2026 Matrix'!D56</f>
        <v>F,S,S,M</v>
      </c>
      <c r="L788" s="1945"/>
      <c r="M788" s="1923" t="s">
        <v>1034</v>
      </c>
      <c r="N788" s="1945"/>
    </row>
    <row r="789" spans="1:14" ht="15.95" customHeight="1">
      <c r="A789" s="1911" t="s">
        <v>1000</v>
      </c>
      <c r="B789" s="1947"/>
      <c r="C789" s="1945"/>
      <c r="E789" s="1912" t="s">
        <v>1001</v>
      </c>
      <c r="F789" s="1947"/>
      <c r="G789" s="1945"/>
      <c r="I789" s="1915" t="s">
        <v>1002</v>
      </c>
      <c r="J789" s="1947"/>
      <c r="K789" s="1945"/>
      <c r="M789" s="1908" t="s">
        <v>1003</v>
      </c>
      <c r="N789" s="1945"/>
    </row>
    <row r="790" spans="1:14" ht="33.950000000000003" customHeight="1">
      <c r="A790" s="1925" t="str">
        <f>'2026 Matrix'!AI56&amp;" / 108"</f>
        <v>48 / 108</v>
      </c>
      <c r="B790" s="1947"/>
      <c r="C790" s="1945"/>
      <c r="E790" s="1907" t="str">
        <f>'2026 Matrix'!AJ56&amp;" / 27"</f>
        <v>16 / 27</v>
      </c>
      <c r="F790" s="1947"/>
      <c r="G790" s="1945"/>
      <c r="I790" s="1926">
        <f>'2026 Matrix'!AK56</f>
        <v>1</v>
      </c>
      <c r="J790" s="1947"/>
      <c r="K790" s="1945"/>
      <c r="M790" s="1916">
        <f>'2026 Matrix'!AL56</f>
        <v>109.07</v>
      </c>
      <c r="N790" s="1945"/>
    </row>
    <row r="791" spans="1:14" ht="14.1" customHeight="1">
      <c r="A791" s="1920" t="s">
        <v>1004</v>
      </c>
      <c r="B791" s="1948"/>
      <c r="C791" s="1948"/>
      <c r="D791" s="1948"/>
      <c r="E791" s="1948"/>
      <c r="F791" s="1948"/>
      <c r="G791" s="1948"/>
      <c r="H791" s="1948"/>
      <c r="I791" s="1948"/>
      <c r="J791" s="1948"/>
      <c r="K791" s="1948"/>
      <c r="L791" s="1948"/>
      <c r="M791" s="1948"/>
      <c r="N791" s="1948"/>
    </row>
    <row r="792" spans="1:14" ht="20.100000000000001" customHeight="1">
      <c r="A792" s="1930" t="s">
        <v>1005</v>
      </c>
      <c r="B792" s="1931"/>
      <c r="C792" s="1931"/>
      <c r="D792" s="1931"/>
      <c r="E792" s="1931"/>
      <c r="F792" s="1931"/>
      <c r="G792" s="1931"/>
      <c r="H792" s="1931"/>
      <c r="I792" s="1931"/>
      <c r="J792" s="1931"/>
      <c r="K792" s="1931"/>
      <c r="L792" s="1931"/>
      <c r="M792" s="1931"/>
      <c r="N792" s="1931"/>
    </row>
    <row r="793" spans="1:14" ht="18" customHeight="1">
      <c r="A793" s="1891" t="s">
        <v>1006</v>
      </c>
      <c r="B793" s="1887"/>
      <c r="C793" s="1891" t="s">
        <v>1007</v>
      </c>
      <c r="D793" s="1886"/>
      <c r="E793" s="1887"/>
      <c r="F793" s="1886" t="s">
        <v>1008</v>
      </c>
      <c r="G793" s="1887"/>
      <c r="H793" s="1886" t="s">
        <v>1009</v>
      </c>
      <c r="I793" s="1887"/>
      <c r="J793" s="1886" t="s">
        <v>1010</v>
      </c>
      <c r="K793" s="1887"/>
      <c r="L793" s="1886" t="s">
        <v>1011</v>
      </c>
      <c r="M793" s="1887"/>
      <c r="N793" s="1598" t="s">
        <v>1012</v>
      </c>
    </row>
    <row r="794" spans="1:14" ht="18.95" customHeight="1">
      <c r="A794" s="1892" t="s">
        <v>1013</v>
      </c>
      <c r="B794" s="1893"/>
      <c r="C794" s="1918">
        <v>113.1</v>
      </c>
      <c r="D794" s="1902"/>
      <c r="E794" s="1903"/>
      <c r="F794" s="1902">
        <v>3</v>
      </c>
      <c r="G794" s="1903"/>
      <c r="H794" s="1902">
        <v>20.85</v>
      </c>
      <c r="I794" s="1903"/>
      <c r="J794" s="1902">
        <v>46.53</v>
      </c>
      <c r="K794" s="1903"/>
      <c r="L794" s="1902">
        <v>44.81</v>
      </c>
      <c r="M794" s="1903"/>
      <c r="N794" s="1603">
        <v>0</v>
      </c>
    </row>
    <row r="795" spans="1:14" ht="18.95" customHeight="1">
      <c r="A795" s="1904" t="s">
        <v>1014</v>
      </c>
      <c r="B795" s="1905"/>
      <c r="C795" s="1888">
        <v>121.8</v>
      </c>
      <c r="D795" s="1889"/>
      <c r="E795" s="1890"/>
      <c r="F795" s="1894">
        <v>2</v>
      </c>
      <c r="G795" s="1895"/>
      <c r="H795" s="1894">
        <v>12.57</v>
      </c>
      <c r="I795" s="1895"/>
      <c r="J795" s="1894">
        <v>27.73</v>
      </c>
      <c r="K795" s="1895"/>
      <c r="L795" s="1894">
        <v>45.31</v>
      </c>
      <c r="M795" s="1895"/>
      <c r="N795" s="1605">
        <v>0</v>
      </c>
    </row>
    <row r="796" spans="1:14" ht="18.95" customHeight="1">
      <c r="A796" s="1892" t="s">
        <v>1015</v>
      </c>
      <c r="B796" s="1893"/>
      <c r="C796" s="1918">
        <v>124.2</v>
      </c>
      <c r="D796" s="1902"/>
      <c r="E796" s="1903"/>
      <c r="F796" s="1902">
        <v>2</v>
      </c>
      <c r="G796" s="1903"/>
      <c r="H796" s="1902">
        <v>27.47</v>
      </c>
      <c r="I796" s="1903"/>
      <c r="J796" s="1902">
        <v>46.3</v>
      </c>
      <c r="K796" s="1903"/>
      <c r="L796" s="1902">
        <v>59.32</v>
      </c>
      <c r="M796" s="1903"/>
      <c r="N796" s="1603">
        <v>0</v>
      </c>
    </row>
    <row r="797" spans="1:14" ht="18.95" customHeight="1">
      <c r="A797" s="1904" t="s">
        <v>1016</v>
      </c>
      <c r="B797" s="1905"/>
      <c r="C797" s="1888">
        <v>123.5</v>
      </c>
      <c r="D797" s="1889"/>
      <c r="E797" s="1890"/>
      <c r="F797" s="1894">
        <v>3</v>
      </c>
      <c r="G797" s="1895"/>
      <c r="H797" s="1894">
        <v>40</v>
      </c>
      <c r="I797" s="1895"/>
      <c r="J797" s="1894">
        <v>55.9</v>
      </c>
      <c r="K797" s="1895"/>
      <c r="L797" s="1894">
        <v>71.56</v>
      </c>
      <c r="M797" s="1895"/>
      <c r="N797" s="1605">
        <v>0</v>
      </c>
    </row>
    <row r="798" spans="1:14" ht="20.100000000000001" customHeight="1">
      <c r="A798" s="1930" t="s">
        <v>1017</v>
      </c>
      <c r="B798" s="1931"/>
      <c r="C798" s="1931"/>
      <c r="D798" s="1931"/>
      <c r="E798" s="1931"/>
      <c r="F798" s="1931"/>
      <c r="G798" s="1931"/>
      <c r="H798" s="1931"/>
      <c r="I798" s="1931"/>
      <c r="J798" s="1931"/>
      <c r="K798" s="1931"/>
      <c r="L798" s="1931"/>
      <c r="M798" s="1931"/>
      <c r="N798" s="1931"/>
    </row>
    <row r="799" spans="1:14" ht="14.1" customHeight="1">
      <c r="A799" s="1597">
        <v>0</v>
      </c>
      <c r="B799" s="1896" t="s">
        <v>842</v>
      </c>
      <c r="C799" s="1897"/>
      <c r="D799" s="1596">
        <v>1</v>
      </c>
      <c r="E799" s="1896" t="s">
        <v>1018</v>
      </c>
      <c r="F799" s="1897"/>
      <c r="G799" s="1595">
        <v>2</v>
      </c>
      <c r="H799" s="1896" t="s">
        <v>1019</v>
      </c>
      <c r="I799" s="1897"/>
      <c r="J799" s="1594">
        <v>3</v>
      </c>
      <c r="K799" s="1896" t="s">
        <v>1020</v>
      </c>
      <c r="L799" s="1897"/>
      <c r="M799" s="1593">
        <v>4</v>
      </c>
      <c r="N799" s="1592" t="s">
        <v>1021</v>
      </c>
    </row>
    <row r="800" spans="1:14" ht="15.95" customHeight="1">
      <c r="A800" s="1949" t="s">
        <v>1022</v>
      </c>
      <c r="B800" s="1948"/>
      <c r="C800" s="1948"/>
      <c r="D800" s="1948"/>
      <c r="E800" s="1948"/>
      <c r="F800" s="1948"/>
      <c r="G800" s="1948"/>
      <c r="H800" s="1948"/>
      <c r="I800" s="1948"/>
      <c r="J800" s="1948"/>
      <c r="K800" s="1948"/>
      <c r="L800" s="1948"/>
      <c r="M800" s="1948"/>
      <c r="N800" s="1948"/>
    </row>
    <row r="801" spans="1:14" ht="17.100000000000001" customHeight="1">
      <c r="A801" s="1946" t="s">
        <v>1023</v>
      </c>
      <c r="B801" s="1947"/>
      <c r="C801" s="1947"/>
      <c r="D801" s="1947"/>
      <c r="E801" s="1945"/>
      <c r="F801" s="1884">
        <f>'2026 Matrix'!L56</f>
        <v>0</v>
      </c>
      <c r="G801" s="1945"/>
      <c r="H801" s="1946" t="s">
        <v>1024</v>
      </c>
      <c r="I801" s="1947"/>
      <c r="J801" s="1947"/>
      <c r="K801" s="1947"/>
      <c r="L801" s="1945"/>
      <c r="M801" s="1884">
        <f>'2026 Matrix'!P56</f>
        <v>0</v>
      </c>
      <c r="N801" s="1945"/>
    </row>
    <row r="802" spans="1:14" ht="17.100000000000001" customHeight="1">
      <c r="A802" s="1946" t="s">
        <v>856</v>
      </c>
      <c r="B802" s="1947"/>
      <c r="C802" s="1947"/>
      <c r="D802" s="1947"/>
      <c r="E802" s="1945"/>
      <c r="F802" s="1913">
        <f>'2026 Matrix'!K56</f>
        <v>3</v>
      </c>
      <c r="G802" s="1945"/>
      <c r="H802" s="1946" t="s">
        <v>205</v>
      </c>
      <c r="I802" s="1947"/>
      <c r="J802" s="1947"/>
      <c r="K802" s="1947"/>
      <c r="L802" s="1945"/>
      <c r="M802" s="1884">
        <f>'2026 Matrix'!M56</f>
        <v>0</v>
      </c>
      <c r="N802" s="1945"/>
    </row>
    <row r="803" spans="1:14" ht="17.100000000000001" customHeight="1">
      <c r="A803" s="1946" t="s">
        <v>862</v>
      </c>
      <c r="B803" s="1947"/>
      <c r="C803" s="1947"/>
      <c r="D803" s="1947"/>
      <c r="E803" s="1945"/>
      <c r="F803" s="1884">
        <f>'2026 Matrix'!Q56</f>
        <v>0</v>
      </c>
      <c r="G803" s="1945"/>
      <c r="H803" s="1946" t="s">
        <v>864</v>
      </c>
      <c r="I803" s="1947"/>
      <c r="J803" s="1947"/>
      <c r="K803" s="1947"/>
      <c r="L803" s="1945"/>
      <c r="M803" s="1884">
        <f>'2026 Matrix'!T56</f>
        <v>0</v>
      </c>
      <c r="N803" s="1945"/>
    </row>
    <row r="804" spans="1:14" ht="15.95" customHeight="1">
      <c r="A804" s="1949" t="s">
        <v>1025</v>
      </c>
      <c r="B804" s="1948"/>
      <c r="C804" s="1948"/>
      <c r="D804" s="1948"/>
      <c r="E804" s="1948"/>
      <c r="F804" s="1948"/>
      <c r="G804" s="1948"/>
      <c r="H804" s="1948"/>
      <c r="I804" s="1948"/>
      <c r="J804" s="1948"/>
      <c r="K804" s="1948"/>
      <c r="L804" s="1948"/>
      <c r="M804" s="1948"/>
      <c r="N804" s="1948"/>
    </row>
    <row r="805" spans="1:14" ht="17.100000000000001" customHeight="1">
      <c r="A805" s="1946" t="s">
        <v>855</v>
      </c>
      <c r="B805" s="1947"/>
      <c r="C805" s="1947"/>
      <c r="D805" s="1947"/>
      <c r="E805" s="1945"/>
      <c r="F805" s="1913">
        <f>'2026 Matrix'!H56</f>
        <v>3</v>
      </c>
      <c r="G805" s="1945"/>
      <c r="H805" s="1946" t="s">
        <v>331</v>
      </c>
      <c r="I805" s="1947"/>
      <c r="J805" s="1947"/>
      <c r="K805" s="1947"/>
      <c r="L805" s="1945"/>
      <c r="M805" s="1913">
        <f>'2026 Matrix'!J56</f>
        <v>3</v>
      </c>
      <c r="N805" s="1945"/>
    </row>
    <row r="806" spans="1:14" ht="17.100000000000001" customHeight="1">
      <c r="A806" s="1946" t="s">
        <v>859</v>
      </c>
      <c r="B806" s="1947"/>
      <c r="C806" s="1947"/>
      <c r="D806" s="1947"/>
      <c r="E806" s="1945"/>
      <c r="F806" s="1884">
        <f>'2026 Matrix'!N56</f>
        <v>0</v>
      </c>
      <c r="G806" s="1945"/>
      <c r="H806" s="1946" t="s">
        <v>343</v>
      </c>
      <c r="I806" s="1947"/>
      <c r="J806" s="1947"/>
      <c r="K806" s="1947"/>
      <c r="L806" s="1945"/>
      <c r="M806" s="1884">
        <f>'2026 Matrix'!AB56</f>
        <v>0</v>
      </c>
      <c r="N806" s="1945"/>
    </row>
    <row r="807" spans="1:14" ht="17.100000000000001" customHeight="1">
      <c r="A807" s="1946" t="s">
        <v>326</v>
      </c>
      <c r="B807" s="1947"/>
      <c r="C807" s="1947"/>
      <c r="D807" s="1947"/>
      <c r="E807" s="1945"/>
      <c r="F807" s="1913">
        <f>'2026 Matrix'!I56</f>
        <v>3</v>
      </c>
      <c r="G807" s="1945"/>
      <c r="H807" s="1946" t="s">
        <v>860</v>
      </c>
      <c r="I807" s="1947"/>
      <c r="J807" s="1947"/>
      <c r="K807" s="1947"/>
      <c r="L807" s="1945"/>
      <c r="M807" s="1924">
        <f>'2026 Matrix'!O56</f>
        <v>1</v>
      </c>
      <c r="N807" s="1945"/>
    </row>
    <row r="808" spans="1:14" ht="17.100000000000001" customHeight="1">
      <c r="A808" s="1946" t="s">
        <v>355</v>
      </c>
      <c r="B808" s="1947"/>
      <c r="C808" s="1947"/>
      <c r="D808" s="1947"/>
      <c r="E808" s="1945"/>
      <c r="F808" s="1919">
        <f>'2026 Matrix'!R56</f>
        <v>4</v>
      </c>
      <c r="G808" s="1945"/>
      <c r="H808" s="1954"/>
      <c r="I808" s="1948"/>
      <c r="J808" s="1948"/>
      <c r="K808" s="1948"/>
      <c r="L808" s="1948"/>
      <c r="M808" s="1948"/>
      <c r="N808" s="1948"/>
    </row>
    <row r="809" spans="1:14" ht="15.95" customHeight="1">
      <c r="A809" s="1949" t="s">
        <v>1026</v>
      </c>
      <c r="B809" s="1948"/>
      <c r="C809" s="1948"/>
      <c r="D809" s="1948"/>
      <c r="E809" s="1948"/>
      <c r="F809" s="1948"/>
      <c r="G809" s="1948"/>
      <c r="H809" s="1948"/>
      <c r="I809" s="1948"/>
      <c r="J809" s="1948"/>
      <c r="K809" s="1948"/>
      <c r="L809" s="1948"/>
      <c r="M809" s="1948"/>
      <c r="N809" s="1948"/>
    </row>
    <row r="810" spans="1:14" ht="17.100000000000001" customHeight="1">
      <c r="A810" s="1946" t="s">
        <v>869</v>
      </c>
      <c r="B810" s="1947"/>
      <c r="C810" s="1947"/>
      <c r="D810" s="1947"/>
      <c r="E810" s="1945"/>
      <c r="F810" s="1913">
        <f>'2026 Matrix'!Z56</f>
        <v>3</v>
      </c>
      <c r="G810" s="1945"/>
      <c r="H810" s="1946" t="s">
        <v>863</v>
      </c>
      <c r="I810" s="1947"/>
      <c r="J810" s="1947"/>
      <c r="K810" s="1947"/>
      <c r="L810" s="1945"/>
      <c r="M810" s="1884">
        <f>'2026 Matrix'!S56</f>
        <v>0</v>
      </c>
      <c r="N810" s="1945"/>
    </row>
    <row r="811" spans="1:14" ht="17.100000000000001" customHeight="1">
      <c r="A811" s="1946" t="s">
        <v>865</v>
      </c>
      <c r="B811" s="1947"/>
      <c r="C811" s="1947"/>
      <c r="D811" s="1947"/>
      <c r="E811" s="1945"/>
      <c r="F811" s="1913">
        <f>'2026 Matrix'!U56</f>
        <v>3</v>
      </c>
      <c r="G811" s="1945"/>
      <c r="H811" s="1946" t="s">
        <v>870</v>
      </c>
      <c r="I811" s="1947"/>
      <c r="J811" s="1947"/>
      <c r="K811" s="1947"/>
      <c r="L811" s="1945"/>
      <c r="M811" s="1884">
        <f>'2026 Matrix'!AA56</f>
        <v>0</v>
      </c>
      <c r="N811" s="1945"/>
    </row>
    <row r="812" spans="1:14" ht="17.100000000000001" customHeight="1">
      <c r="A812" s="1946" t="s">
        <v>867</v>
      </c>
      <c r="B812" s="1947"/>
      <c r="C812" s="1947"/>
      <c r="D812" s="1947"/>
      <c r="E812" s="1945"/>
      <c r="F812" s="1917">
        <f>'2026 Matrix'!X56</f>
        <v>2</v>
      </c>
      <c r="G812" s="1945"/>
      <c r="H812" s="1946" t="s">
        <v>868</v>
      </c>
      <c r="I812" s="1947"/>
      <c r="J812" s="1947"/>
      <c r="K812" s="1947"/>
      <c r="L812" s="1945"/>
      <c r="M812" s="1884">
        <f>'2026 Matrix'!Y56</f>
        <v>0</v>
      </c>
      <c r="N812" s="1945"/>
    </row>
    <row r="813" spans="1:14" ht="15.95" customHeight="1">
      <c r="A813" s="1949" t="s">
        <v>1027</v>
      </c>
      <c r="B813" s="1948"/>
      <c r="C813" s="1948"/>
      <c r="D813" s="1948"/>
      <c r="E813" s="1948"/>
      <c r="F813" s="1948"/>
      <c r="G813" s="1948"/>
      <c r="H813" s="1948"/>
      <c r="I813" s="1948"/>
      <c r="J813" s="1948"/>
      <c r="K813" s="1948"/>
      <c r="L813" s="1948"/>
      <c r="M813" s="1948"/>
      <c r="N813" s="1948"/>
    </row>
    <row r="814" spans="1:14" ht="17.100000000000001" customHeight="1">
      <c r="A814" s="1946" t="s">
        <v>872</v>
      </c>
      <c r="B814" s="1947"/>
      <c r="C814" s="1947"/>
      <c r="D814" s="1947"/>
      <c r="E814" s="1945"/>
      <c r="F814" s="1913">
        <f>'2026 Matrix'!AD56</f>
        <v>3</v>
      </c>
      <c r="G814" s="1945"/>
      <c r="H814" s="1946" t="s">
        <v>874</v>
      </c>
      <c r="I814" s="1947"/>
      <c r="J814" s="1947"/>
      <c r="K814" s="1947"/>
      <c r="L814" s="1945"/>
      <c r="M814" s="1913">
        <f>'2026 Matrix'!AF56</f>
        <v>3</v>
      </c>
      <c r="N814" s="1945"/>
    </row>
    <row r="815" spans="1:14" ht="17.100000000000001" customHeight="1">
      <c r="A815" s="1946" t="s">
        <v>873</v>
      </c>
      <c r="B815" s="1947"/>
      <c r="C815" s="1947"/>
      <c r="D815" s="1947"/>
      <c r="E815" s="1945"/>
      <c r="F815" s="1913">
        <f>'2026 Matrix'!AE56</f>
        <v>3</v>
      </c>
      <c r="G815" s="1945"/>
      <c r="H815" s="1946" t="s">
        <v>358</v>
      </c>
      <c r="I815" s="1947"/>
      <c r="J815" s="1947"/>
      <c r="K815" s="1947"/>
      <c r="L815" s="1945"/>
      <c r="M815" s="1913">
        <f>'2026 Matrix'!AH56</f>
        <v>3</v>
      </c>
      <c r="N815" s="1945"/>
    </row>
    <row r="816" spans="1:14" ht="17.100000000000001" customHeight="1">
      <c r="A816" s="1946" t="s">
        <v>203</v>
      </c>
      <c r="B816" s="1947"/>
      <c r="C816" s="1947"/>
      <c r="D816" s="1947"/>
      <c r="E816" s="1945"/>
      <c r="F816" s="1913">
        <f>'2026 Matrix'!W56</f>
        <v>3</v>
      </c>
      <c r="G816" s="1945"/>
      <c r="H816" s="1946" t="s">
        <v>871</v>
      </c>
      <c r="I816" s="1947"/>
      <c r="J816" s="1947"/>
      <c r="K816" s="1947"/>
      <c r="L816" s="1945"/>
      <c r="M816" s="1917">
        <f>'2026 Matrix'!AC56</f>
        <v>2</v>
      </c>
      <c r="N816" s="1945"/>
    </row>
    <row r="817" spans="1:14" ht="17.100000000000001" customHeight="1">
      <c r="A817" s="1946" t="s">
        <v>875</v>
      </c>
      <c r="B817" s="1947"/>
      <c r="C817" s="1947"/>
      <c r="D817" s="1947"/>
      <c r="E817" s="1945"/>
      <c r="F817" s="1913">
        <f>'2026 Matrix'!AG56</f>
        <v>3</v>
      </c>
      <c r="G817" s="1945"/>
      <c r="H817" s="1946" t="s">
        <v>866</v>
      </c>
      <c r="I817" s="1947"/>
      <c r="J817" s="1947"/>
      <c r="K817" s="1947"/>
      <c r="L817" s="1945"/>
      <c r="M817" s="1913">
        <f>'2026 Matrix'!V56</f>
        <v>3</v>
      </c>
      <c r="N817" s="1945"/>
    </row>
    <row r="818" spans="1:14" ht="20.100000000000001" customHeight="1">
      <c r="A818" s="1930" t="s">
        <v>1028</v>
      </c>
      <c r="B818" s="1948"/>
      <c r="C818" s="1948"/>
      <c r="D818" s="1948"/>
      <c r="E818" s="1948"/>
      <c r="F818" s="1948"/>
      <c r="G818" s="1948"/>
      <c r="H818" s="1948"/>
      <c r="I818" s="1948"/>
      <c r="J818" s="1948"/>
      <c r="K818" s="1948"/>
      <c r="L818" s="1948"/>
      <c r="M818" s="1948"/>
      <c r="N818" s="1948"/>
    </row>
    <row r="819" spans="1:14" ht="15.95" customHeight="1">
      <c r="A819" s="1898" t="s">
        <v>1029</v>
      </c>
      <c r="B819" s="1947"/>
      <c r="C819" s="1947"/>
      <c r="D819" s="1947"/>
      <c r="E819" s="1947"/>
      <c r="F819" s="1947"/>
      <c r="G819" s="1947"/>
      <c r="H819" s="1947"/>
      <c r="I819" s="1947"/>
      <c r="J819" s="1947"/>
      <c r="K819" s="1947"/>
      <c r="L819" s="1947"/>
      <c r="M819" s="1947"/>
      <c r="N819" s="1945"/>
    </row>
    <row r="820" spans="1:14" ht="20.100000000000001" customHeight="1">
      <c r="A820" s="1950" t="s">
        <v>1079</v>
      </c>
      <c r="B820" s="1947"/>
      <c r="C820" s="1947"/>
      <c r="D820" s="1947"/>
      <c r="E820" s="1947"/>
      <c r="F820" s="1947"/>
      <c r="G820" s="1947"/>
      <c r="H820" s="1947"/>
      <c r="I820" s="1947"/>
      <c r="J820" s="1947"/>
      <c r="K820" s="1947"/>
      <c r="L820" s="1947"/>
      <c r="M820" s="1947"/>
      <c r="N820" s="1945"/>
    </row>
    <row r="821" spans="1:14" ht="20.100000000000001" customHeight="1">
      <c r="A821" s="1950" t="s">
        <v>1080</v>
      </c>
      <c r="B821" s="1947"/>
      <c r="C821" s="1947"/>
      <c r="D821" s="1947"/>
      <c r="E821" s="1947"/>
      <c r="F821" s="1947"/>
      <c r="G821" s="1947"/>
      <c r="H821" s="1947"/>
      <c r="I821" s="1947"/>
      <c r="J821" s="1947"/>
      <c r="K821" s="1947"/>
      <c r="L821" s="1947"/>
      <c r="M821" s="1947"/>
      <c r="N821" s="1945"/>
    </row>
    <row r="822" spans="1:14" ht="20.100000000000001" customHeight="1">
      <c r="A822" s="1950"/>
      <c r="B822" s="1947"/>
      <c r="C822" s="1947"/>
      <c r="D822" s="1947"/>
      <c r="E822" s="1947"/>
      <c r="F822" s="1947"/>
      <c r="G822" s="1947"/>
      <c r="H822" s="1947"/>
      <c r="I822" s="1947"/>
      <c r="J822" s="1947"/>
      <c r="K822" s="1947"/>
      <c r="L822" s="1947"/>
      <c r="M822" s="1947"/>
      <c r="N822" s="1945"/>
    </row>
    <row r="823" spans="1:14" ht="15.95" customHeight="1">
      <c r="A823" s="1968" t="s">
        <v>1030</v>
      </c>
      <c r="B823" s="1947"/>
      <c r="C823" s="1947"/>
      <c r="D823" s="1947"/>
      <c r="E823" s="1947"/>
      <c r="F823" s="1947"/>
      <c r="G823" s="1947"/>
      <c r="H823" s="1947"/>
      <c r="I823" s="1947"/>
      <c r="J823" s="1947"/>
      <c r="K823" s="1947"/>
      <c r="L823" s="1947"/>
      <c r="M823" s="1947"/>
      <c r="N823" s="1945"/>
    </row>
    <row r="824" spans="1:14" ht="45" customHeight="1">
      <c r="A824" s="1951" t="s">
        <v>1081</v>
      </c>
      <c r="B824" s="1952"/>
      <c r="C824" s="1952"/>
      <c r="D824" s="1952"/>
      <c r="E824" s="1952"/>
      <c r="F824" s="1952"/>
      <c r="G824" s="1952"/>
      <c r="H824" s="1952"/>
      <c r="I824" s="1952"/>
      <c r="J824" s="1952"/>
      <c r="K824" s="1952"/>
      <c r="L824" s="1952"/>
      <c r="M824" s="1952"/>
      <c r="N824" s="1953"/>
    </row>
    <row r="825" spans="1:14" ht="49.5" customHeight="1">
      <c r="A825" s="1951" t="s">
        <v>1082</v>
      </c>
      <c r="B825" s="1952"/>
      <c r="C825" s="1952"/>
      <c r="D825" s="1952"/>
      <c r="E825" s="1952"/>
      <c r="F825" s="1952"/>
      <c r="G825" s="1952"/>
      <c r="H825" s="1952"/>
      <c r="I825" s="1952"/>
      <c r="J825" s="1952"/>
      <c r="K825" s="1952"/>
      <c r="L825" s="1952"/>
      <c r="M825" s="1952"/>
      <c r="N825" s="1953"/>
    </row>
    <row r="826" spans="1:14" ht="21.95" customHeight="1">
      <c r="A826" s="1967" t="s">
        <v>1074</v>
      </c>
      <c r="B826" s="1955"/>
      <c r="C826" s="1955"/>
      <c r="D826" s="1955"/>
      <c r="E826" s="1955"/>
      <c r="F826" s="1955"/>
      <c r="G826" s="1955"/>
      <c r="H826" s="1955"/>
      <c r="I826" s="1955"/>
      <c r="J826" s="1955"/>
      <c r="K826" s="1955"/>
      <c r="L826" s="1955"/>
      <c r="M826" s="1955"/>
      <c r="N826" s="1956"/>
    </row>
    <row r="827" spans="1:14" ht="21.95" customHeight="1">
      <c r="A827" s="1959" t="s">
        <v>1031</v>
      </c>
      <c r="B827" s="1948"/>
      <c r="C827" s="1948"/>
      <c r="D827" s="1948"/>
      <c r="E827" s="1948"/>
      <c r="F827" s="1948"/>
      <c r="G827" s="1948"/>
      <c r="H827" s="1959" t="s">
        <v>1032</v>
      </c>
      <c r="I827" s="1948"/>
      <c r="J827" s="1948"/>
      <c r="K827" s="1948"/>
      <c r="L827" s="1948"/>
      <c r="M827" s="1948"/>
      <c r="N827" s="1948"/>
    </row>
    <row r="837" spans="1:14" ht="38.1" customHeight="1" thickBot="1">
      <c r="A837" s="1927" t="s">
        <v>993</v>
      </c>
      <c r="B837" s="1962"/>
      <c r="C837" s="1962"/>
      <c r="D837" s="1962"/>
      <c r="E837" s="1962"/>
      <c r="F837" s="1962"/>
      <c r="G837" s="1962"/>
      <c r="H837" s="1962"/>
      <c r="I837" s="1962"/>
      <c r="J837" s="1962"/>
      <c r="K837" s="1962"/>
      <c r="L837" s="1962"/>
      <c r="M837" s="1962"/>
      <c r="N837" s="1963"/>
    </row>
    <row r="838" spans="1:14" ht="15.95" customHeight="1">
      <c r="A838" s="1921" t="s">
        <v>1033</v>
      </c>
      <c r="B838" s="1948"/>
      <c r="C838" s="1948"/>
      <c r="D838" s="1948"/>
      <c r="E838" s="1948"/>
      <c r="F838" s="1948"/>
      <c r="G838" s="1948"/>
      <c r="H838" s="1948"/>
      <c r="I838" s="1948"/>
      <c r="J838" s="1948"/>
      <c r="K838" s="1948"/>
      <c r="L838" s="1948"/>
      <c r="M838" s="1948"/>
      <c r="N838" s="1948"/>
    </row>
    <row r="839" spans="1:14" ht="18" customHeight="1">
      <c r="A839" s="1906" t="s">
        <v>995</v>
      </c>
      <c r="B839" s="1947"/>
      <c r="C839" s="1947"/>
      <c r="D839" s="1945"/>
      <c r="E839" s="1906" t="s">
        <v>996</v>
      </c>
      <c r="F839" s="1947"/>
      <c r="G839" s="1945"/>
      <c r="H839" s="1906" t="s">
        <v>997</v>
      </c>
      <c r="I839" s="1947"/>
      <c r="J839" s="1945"/>
      <c r="K839" s="1906" t="s">
        <v>998</v>
      </c>
      <c r="L839" s="1945"/>
      <c r="M839" s="1906" t="s">
        <v>999</v>
      </c>
      <c r="N839" s="1945"/>
    </row>
    <row r="840" spans="1:14" ht="21.95" customHeight="1">
      <c r="A840" s="1923" t="str">
        <f>'2026 Matrix'!B57&amp;" "&amp;'2026 Matrix'!A57</f>
        <v>Ailin Tamayo</v>
      </c>
      <c r="B840" s="1947"/>
      <c r="C840" s="1947"/>
      <c r="D840" s="1945"/>
      <c r="E840" s="1923" t="str">
        <f>'2026 Matrix'!E57</f>
        <v>Egberto</v>
      </c>
      <c r="F840" s="1947"/>
      <c r="G840" s="1945"/>
      <c r="H840" s="1922">
        <f>'2026 Matrix'!C57</f>
        <v>45500</v>
      </c>
      <c r="I840" s="1947"/>
      <c r="J840" s="1945"/>
      <c r="K840" s="1923" t="str">
        <f>'2026 Matrix'!D57</f>
        <v>F,S,S</v>
      </c>
      <c r="L840" s="1945"/>
      <c r="M840" s="1923" t="s">
        <v>1034</v>
      </c>
      <c r="N840" s="1945"/>
    </row>
    <row r="841" spans="1:14" ht="15.95" customHeight="1">
      <c r="A841" s="1911" t="s">
        <v>1000</v>
      </c>
      <c r="B841" s="1947"/>
      <c r="C841" s="1945"/>
      <c r="E841" s="1912" t="s">
        <v>1001</v>
      </c>
      <c r="F841" s="1947"/>
      <c r="G841" s="1945"/>
      <c r="I841" s="1915" t="s">
        <v>1002</v>
      </c>
      <c r="J841" s="1947"/>
      <c r="K841" s="1945"/>
      <c r="M841" s="1908" t="s">
        <v>1003</v>
      </c>
      <c r="N841" s="1945"/>
    </row>
    <row r="842" spans="1:14" ht="33.950000000000003" customHeight="1">
      <c r="A842" s="1925" t="str">
        <f>'2026 Matrix'!AI57&amp;" / 108"</f>
        <v>58 / 108</v>
      </c>
      <c r="B842" s="1947"/>
      <c r="C842" s="1945"/>
      <c r="E842" s="1907" t="str">
        <f>'2026 Matrix'!AJ57&amp;" / 27"</f>
        <v>17 / 27</v>
      </c>
      <c r="F842" s="1947"/>
      <c r="G842" s="1945"/>
      <c r="I842" s="1926">
        <f>'2026 Matrix'!AK57</f>
        <v>0</v>
      </c>
      <c r="J842" s="1947"/>
      <c r="K842" s="1945"/>
      <c r="M842" s="1916">
        <f>'2026 Matrix'!AL57</f>
        <v>77.11</v>
      </c>
      <c r="N842" s="1945"/>
    </row>
    <row r="843" spans="1:14" ht="14.1" customHeight="1">
      <c r="A843" s="1920" t="s">
        <v>1004</v>
      </c>
      <c r="B843" s="1948"/>
      <c r="C843" s="1948"/>
      <c r="D843" s="1948"/>
      <c r="E843" s="1948"/>
      <c r="F843" s="1948"/>
      <c r="G843" s="1948"/>
      <c r="H843" s="1948"/>
      <c r="I843" s="1948"/>
      <c r="J843" s="1948"/>
      <c r="K843" s="1948"/>
      <c r="L843" s="1948"/>
      <c r="M843" s="1948"/>
      <c r="N843" s="1948"/>
    </row>
    <row r="844" spans="1:14" ht="20.100000000000001" customHeight="1">
      <c r="A844" s="1930" t="s">
        <v>1005</v>
      </c>
      <c r="B844" s="1931"/>
      <c r="C844" s="1931"/>
      <c r="D844" s="1931"/>
      <c r="E844" s="1931"/>
      <c r="F844" s="1931"/>
      <c r="G844" s="1931"/>
      <c r="H844" s="1931"/>
      <c r="I844" s="1931"/>
      <c r="J844" s="1931"/>
      <c r="K844" s="1931"/>
      <c r="L844" s="1931"/>
      <c r="M844" s="1931"/>
      <c r="N844" s="1931"/>
    </row>
    <row r="845" spans="1:14" ht="18" customHeight="1">
      <c r="A845" s="1891" t="s">
        <v>1006</v>
      </c>
      <c r="B845" s="1887"/>
      <c r="C845" s="1891" t="s">
        <v>1007</v>
      </c>
      <c r="D845" s="1886"/>
      <c r="E845" s="1887"/>
      <c r="F845" s="1886" t="s">
        <v>1008</v>
      </c>
      <c r="G845" s="1887"/>
      <c r="H845" s="1886" t="s">
        <v>1009</v>
      </c>
      <c r="I845" s="1887"/>
      <c r="J845" s="1886" t="s">
        <v>1010</v>
      </c>
      <c r="K845" s="1887"/>
      <c r="L845" s="1886" t="s">
        <v>1011</v>
      </c>
      <c r="M845" s="1887"/>
      <c r="N845" s="1598" t="s">
        <v>1012</v>
      </c>
    </row>
    <row r="846" spans="1:14" ht="18.95" customHeight="1">
      <c r="A846" s="1892" t="s">
        <v>1013</v>
      </c>
      <c r="B846" s="1893"/>
      <c r="C846" s="1918">
        <v>100.6</v>
      </c>
      <c r="D846" s="1902"/>
      <c r="E846" s="1903"/>
      <c r="F846" s="1902">
        <v>2</v>
      </c>
      <c r="G846" s="1903"/>
      <c r="H846" s="1902">
        <v>14.87</v>
      </c>
      <c r="I846" s="1903"/>
      <c r="J846" s="1902">
        <v>37.25</v>
      </c>
      <c r="K846" s="1903"/>
      <c r="L846" s="1902">
        <v>39.909999999999997</v>
      </c>
      <c r="M846" s="1903"/>
      <c r="N846" s="1603">
        <v>0</v>
      </c>
    </row>
    <row r="847" spans="1:14" ht="18.95" customHeight="1">
      <c r="A847" s="1904" t="s">
        <v>1014</v>
      </c>
      <c r="B847" s="1905"/>
      <c r="C847" s="1888">
        <v>114.9</v>
      </c>
      <c r="D847" s="1889"/>
      <c r="E847" s="1890"/>
      <c r="F847" s="1894">
        <v>3</v>
      </c>
      <c r="G847" s="1895"/>
      <c r="H847" s="1894">
        <v>13.18</v>
      </c>
      <c r="I847" s="1895"/>
      <c r="J847" s="1894">
        <v>27.68</v>
      </c>
      <c r="K847" s="1895"/>
      <c r="L847" s="1894">
        <v>47.62</v>
      </c>
      <c r="M847" s="1895"/>
      <c r="N847" s="1605">
        <v>0</v>
      </c>
    </row>
    <row r="848" spans="1:14" ht="18.95" customHeight="1">
      <c r="A848" s="1892" t="s">
        <v>1015</v>
      </c>
      <c r="B848" s="1893"/>
      <c r="C848" s="1918">
        <v>108.6</v>
      </c>
      <c r="D848" s="1902"/>
      <c r="E848" s="1903"/>
      <c r="F848" s="1902">
        <v>2</v>
      </c>
      <c r="G848" s="1903"/>
      <c r="H848" s="1902">
        <v>22.93</v>
      </c>
      <c r="I848" s="1903"/>
      <c r="J848" s="1902">
        <v>46.5</v>
      </c>
      <c r="K848" s="1903"/>
      <c r="L848" s="1902">
        <v>49.32</v>
      </c>
      <c r="M848" s="1903"/>
      <c r="N848" s="1603">
        <v>0</v>
      </c>
    </row>
    <row r="849" spans="1:14" ht="18.95" customHeight="1">
      <c r="A849" s="1904" t="s">
        <v>1016</v>
      </c>
      <c r="B849" s="1905"/>
      <c r="C849" s="1888">
        <v>99.5</v>
      </c>
      <c r="D849" s="1889"/>
      <c r="E849" s="1890"/>
      <c r="F849" s="1894">
        <v>1</v>
      </c>
      <c r="G849" s="1895"/>
      <c r="H849" s="1894">
        <v>18.48</v>
      </c>
      <c r="I849" s="1895"/>
      <c r="J849" s="1894">
        <v>46.57</v>
      </c>
      <c r="K849" s="1895"/>
      <c r="L849" s="1894">
        <v>39.69</v>
      </c>
      <c r="M849" s="1895"/>
      <c r="N849" s="1605">
        <v>0</v>
      </c>
    </row>
    <row r="850" spans="1:14" ht="20.100000000000001" customHeight="1">
      <c r="A850" s="1930" t="s">
        <v>1017</v>
      </c>
      <c r="B850" s="1931"/>
      <c r="C850" s="1931"/>
      <c r="D850" s="1931"/>
      <c r="E850" s="1931"/>
      <c r="F850" s="1931"/>
      <c r="G850" s="1931"/>
      <c r="H850" s="1931"/>
      <c r="I850" s="1931"/>
      <c r="J850" s="1931"/>
      <c r="K850" s="1931"/>
      <c r="L850" s="1931"/>
      <c r="M850" s="1931"/>
      <c r="N850" s="1931"/>
    </row>
    <row r="851" spans="1:14" ht="14.1" customHeight="1">
      <c r="A851" s="1597">
        <v>0</v>
      </c>
      <c r="B851" s="1896" t="s">
        <v>842</v>
      </c>
      <c r="C851" s="1897"/>
      <c r="D851" s="1596">
        <v>1</v>
      </c>
      <c r="E851" s="1896" t="s">
        <v>1018</v>
      </c>
      <c r="F851" s="1897"/>
      <c r="G851" s="1595">
        <v>2</v>
      </c>
      <c r="H851" s="1896" t="s">
        <v>1019</v>
      </c>
      <c r="I851" s="1897"/>
      <c r="J851" s="1594">
        <v>3</v>
      </c>
      <c r="K851" s="1896" t="s">
        <v>1020</v>
      </c>
      <c r="L851" s="1897"/>
      <c r="M851" s="1593">
        <v>4</v>
      </c>
      <c r="N851" s="1592" t="s">
        <v>1021</v>
      </c>
    </row>
    <row r="852" spans="1:14" ht="15.95" customHeight="1">
      <c r="A852" s="1949" t="s">
        <v>1022</v>
      </c>
      <c r="B852" s="1948"/>
      <c r="C852" s="1948"/>
      <c r="D852" s="1948"/>
      <c r="E852" s="1948"/>
      <c r="F852" s="1948"/>
      <c r="G852" s="1948"/>
      <c r="H852" s="1948"/>
      <c r="I852" s="1948"/>
      <c r="J852" s="1948"/>
      <c r="K852" s="1948"/>
      <c r="L852" s="1948"/>
      <c r="M852" s="1948"/>
      <c r="N852" s="1948"/>
    </row>
    <row r="853" spans="1:14" ht="17.100000000000001" customHeight="1">
      <c r="A853" s="1946" t="s">
        <v>1023</v>
      </c>
      <c r="B853" s="1947"/>
      <c r="C853" s="1947"/>
      <c r="D853" s="1947"/>
      <c r="E853" s="1945"/>
      <c r="F853" s="1913">
        <f>'2026 Matrix'!L57</f>
        <v>3</v>
      </c>
      <c r="G853" s="1945"/>
      <c r="H853" s="1946" t="s">
        <v>1024</v>
      </c>
      <c r="I853" s="1947"/>
      <c r="J853" s="1947"/>
      <c r="K853" s="1947"/>
      <c r="L853" s="1945"/>
      <c r="M853" s="1917">
        <f>'2026 Matrix'!P57</f>
        <v>2</v>
      </c>
      <c r="N853" s="1945"/>
    </row>
    <row r="854" spans="1:14" ht="17.100000000000001" customHeight="1">
      <c r="A854" s="1946" t="s">
        <v>856</v>
      </c>
      <c r="B854" s="1947"/>
      <c r="C854" s="1947"/>
      <c r="D854" s="1947"/>
      <c r="E854" s="1945"/>
      <c r="F854" s="1913">
        <f>'2026 Matrix'!K57</f>
        <v>3</v>
      </c>
      <c r="G854" s="1945"/>
      <c r="H854" s="1946" t="s">
        <v>205</v>
      </c>
      <c r="I854" s="1947"/>
      <c r="J854" s="1947"/>
      <c r="K854" s="1947"/>
      <c r="L854" s="1945"/>
      <c r="M854" s="1913">
        <f>'2026 Matrix'!M57</f>
        <v>3</v>
      </c>
      <c r="N854" s="1945"/>
    </row>
    <row r="855" spans="1:14" ht="17.100000000000001" customHeight="1">
      <c r="A855" s="1946" t="s">
        <v>862</v>
      </c>
      <c r="B855" s="1947"/>
      <c r="C855" s="1947"/>
      <c r="D855" s="1947"/>
      <c r="E855" s="1945"/>
      <c r="F855" s="1924">
        <f>'2026 Matrix'!Q57</f>
        <v>4</v>
      </c>
      <c r="G855" s="1945"/>
      <c r="H855" s="1946" t="s">
        <v>864</v>
      </c>
      <c r="I855" s="1947"/>
      <c r="J855" s="1947"/>
      <c r="K855" s="1947"/>
      <c r="L855" s="1945"/>
      <c r="M855" s="1924">
        <f>'2026 Matrix'!T57</f>
        <v>1</v>
      </c>
      <c r="N855" s="1945"/>
    </row>
    <row r="856" spans="1:14" ht="15.95" customHeight="1">
      <c r="A856" s="1949" t="s">
        <v>1025</v>
      </c>
      <c r="B856" s="1948"/>
      <c r="C856" s="1948"/>
      <c r="D856" s="1948"/>
      <c r="E856" s="1948"/>
      <c r="F856" s="1948"/>
      <c r="G856" s="1948"/>
      <c r="H856" s="1948"/>
      <c r="I856" s="1948"/>
      <c r="J856" s="1948"/>
      <c r="K856" s="1948"/>
      <c r="L856" s="1948"/>
      <c r="M856" s="1948"/>
      <c r="N856" s="1948"/>
    </row>
    <row r="857" spans="1:14" ht="17.100000000000001" customHeight="1">
      <c r="A857" s="1946" t="s">
        <v>855</v>
      </c>
      <c r="B857" s="1947"/>
      <c r="C857" s="1947"/>
      <c r="D857" s="1947"/>
      <c r="E857" s="1945"/>
      <c r="F857" s="1884">
        <f>'2026 Matrix'!H57</f>
        <v>0</v>
      </c>
      <c r="G857" s="1945"/>
      <c r="H857" s="1946" t="s">
        <v>331</v>
      </c>
      <c r="I857" s="1947"/>
      <c r="J857" s="1947"/>
      <c r="K857" s="1947"/>
      <c r="L857" s="1945"/>
      <c r="M857" s="1884">
        <f>'2026 Matrix'!J57</f>
        <v>0</v>
      </c>
      <c r="N857" s="1945"/>
    </row>
    <row r="858" spans="1:14" ht="17.100000000000001" customHeight="1">
      <c r="A858" s="1946" t="s">
        <v>859</v>
      </c>
      <c r="B858" s="1947"/>
      <c r="C858" s="1947"/>
      <c r="D858" s="1947"/>
      <c r="E858" s="1945"/>
      <c r="F858" s="1919">
        <f>'2026 Matrix'!N57</f>
        <v>4</v>
      </c>
      <c r="G858" s="1945"/>
      <c r="H858" s="1946" t="s">
        <v>343</v>
      </c>
      <c r="I858" s="1947"/>
      <c r="J858" s="1947"/>
      <c r="K858" s="1947"/>
      <c r="L858" s="1945"/>
      <c r="M858" s="1913">
        <f>'2026 Matrix'!AB57</f>
        <v>3</v>
      </c>
      <c r="N858" s="1945"/>
    </row>
    <row r="859" spans="1:14" ht="17.100000000000001" customHeight="1">
      <c r="A859" s="1946" t="s">
        <v>326</v>
      </c>
      <c r="B859" s="1947"/>
      <c r="C859" s="1947"/>
      <c r="D859" s="1947"/>
      <c r="E859" s="1945"/>
      <c r="F859" s="1884">
        <f>'2026 Matrix'!I57</f>
        <v>0</v>
      </c>
      <c r="G859" s="1945"/>
      <c r="H859" s="1946" t="s">
        <v>860</v>
      </c>
      <c r="I859" s="1947"/>
      <c r="J859" s="1947"/>
      <c r="K859" s="1947"/>
      <c r="L859" s="1945"/>
      <c r="M859" s="1919">
        <f>'2026 Matrix'!O57</f>
        <v>4</v>
      </c>
      <c r="N859" s="1945"/>
    </row>
    <row r="860" spans="1:14" ht="17.100000000000001" customHeight="1">
      <c r="A860" s="1946" t="s">
        <v>355</v>
      </c>
      <c r="B860" s="1947"/>
      <c r="C860" s="1947"/>
      <c r="D860" s="1947"/>
      <c r="E860" s="1945"/>
      <c r="F860" s="1884">
        <f>'2026 Matrix'!R57</f>
        <v>0</v>
      </c>
      <c r="G860" s="1945"/>
      <c r="H860" s="1954"/>
      <c r="I860" s="1948"/>
      <c r="J860" s="1948"/>
      <c r="K860" s="1948"/>
      <c r="L860" s="1948"/>
      <c r="M860" s="1948"/>
      <c r="N860" s="1948"/>
    </row>
    <row r="861" spans="1:14" ht="15.95" customHeight="1">
      <c r="A861" s="1949" t="s">
        <v>1026</v>
      </c>
      <c r="B861" s="1948"/>
      <c r="C861" s="1948"/>
      <c r="D861" s="1948"/>
      <c r="E861" s="1948"/>
      <c r="F861" s="1948"/>
      <c r="G861" s="1948"/>
      <c r="H861" s="1948"/>
      <c r="I861" s="1948"/>
      <c r="J861" s="1948"/>
      <c r="K861" s="1948"/>
      <c r="L861" s="1948"/>
      <c r="M861" s="1948"/>
      <c r="N861" s="1948"/>
    </row>
    <row r="862" spans="1:14" ht="17.100000000000001" customHeight="1">
      <c r="A862" s="1946" t="s">
        <v>869</v>
      </c>
      <c r="B862" s="1947"/>
      <c r="C862" s="1947"/>
      <c r="D862" s="1947"/>
      <c r="E862" s="1945"/>
      <c r="F862" s="1919">
        <f>'2026 Matrix'!Z57</f>
        <v>4</v>
      </c>
      <c r="G862" s="1945"/>
      <c r="H862" s="1946" t="s">
        <v>863</v>
      </c>
      <c r="I862" s="1947"/>
      <c r="J862" s="1947"/>
      <c r="K862" s="1947"/>
      <c r="L862" s="1945"/>
      <c r="M862" s="1884">
        <f>'2026 Matrix'!S57</f>
        <v>0</v>
      </c>
      <c r="N862" s="1945"/>
    </row>
    <row r="863" spans="1:14" ht="17.100000000000001" customHeight="1">
      <c r="A863" s="1946" t="s">
        <v>865</v>
      </c>
      <c r="B863" s="1947"/>
      <c r="C863" s="1947"/>
      <c r="D863" s="1947"/>
      <c r="E863" s="1945"/>
      <c r="F863" s="1919">
        <f>'2026 Matrix'!U57</f>
        <v>4</v>
      </c>
      <c r="G863" s="1945"/>
      <c r="H863" s="1946" t="s">
        <v>870</v>
      </c>
      <c r="I863" s="1947"/>
      <c r="J863" s="1947"/>
      <c r="K863" s="1947"/>
      <c r="L863" s="1945"/>
      <c r="M863" s="1913">
        <f>'2026 Matrix'!AA57</f>
        <v>3</v>
      </c>
      <c r="N863" s="1945"/>
    </row>
    <row r="864" spans="1:14" ht="17.100000000000001" customHeight="1">
      <c r="A864" s="1946" t="s">
        <v>867</v>
      </c>
      <c r="B864" s="1947"/>
      <c r="C864" s="1947"/>
      <c r="D864" s="1947"/>
      <c r="E864" s="1945"/>
      <c r="F864" s="1919">
        <f>'2026 Matrix'!X57</f>
        <v>4</v>
      </c>
      <c r="G864" s="1945"/>
      <c r="H864" s="1946" t="s">
        <v>868</v>
      </c>
      <c r="I864" s="1947"/>
      <c r="J864" s="1947"/>
      <c r="K864" s="1947"/>
      <c r="L864" s="1945"/>
      <c r="M864" s="1913">
        <f>'2026 Matrix'!Y57</f>
        <v>3</v>
      </c>
      <c r="N864" s="1945"/>
    </row>
    <row r="865" spans="1:14" ht="15.95" customHeight="1">
      <c r="A865" s="1949" t="s">
        <v>1027</v>
      </c>
      <c r="B865" s="1948"/>
      <c r="C865" s="1948"/>
      <c r="D865" s="1948"/>
      <c r="E865" s="1948"/>
      <c r="F865" s="1948"/>
      <c r="G865" s="1948"/>
      <c r="H865" s="1948"/>
      <c r="I865" s="1948"/>
      <c r="J865" s="1948"/>
      <c r="K865" s="1948"/>
      <c r="L865" s="1948"/>
      <c r="M865" s="1948"/>
      <c r="N865" s="1948"/>
    </row>
    <row r="866" spans="1:14" ht="17.100000000000001" customHeight="1">
      <c r="A866" s="1946" t="s">
        <v>872</v>
      </c>
      <c r="B866" s="1947"/>
      <c r="C866" s="1947"/>
      <c r="D866" s="1947"/>
      <c r="E866" s="1945"/>
      <c r="F866" s="1884">
        <f>'2026 Matrix'!AD57</f>
        <v>0</v>
      </c>
      <c r="G866" s="1945"/>
      <c r="H866" s="1946" t="s">
        <v>874</v>
      </c>
      <c r="I866" s="1947"/>
      <c r="J866" s="1947"/>
      <c r="K866" s="1947"/>
      <c r="L866" s="1945"/>
      <c r="M866" s="1913">
        <f>'2026 Matrix'!AF57</f>
        <v>3</v>
      </c>
      <c r="N866" s="1945"/>
    </row>
    <row r="867" spans="1:14" ht="17.100000000000001" customHeight="1">
      <c r="A867" s="1946" t="s">
        <v>873</v>
      </c>
      <c r="B867" s="1947"/>
      <c r="C867" s="1947"/>
      <c r="D867" s="1947"/>
      <c r="E867" s="1945"/>
      <c r="F867" s="1884">
        <f>'2026 Matrix'!AE57</f>
        <v>0</v>
      </c>
      <c r="G867" s="1945"/>
      <c r="H867" s="1946" t="s">
        <v>358</v>
      </c>
      <c r="I867" s="1947"/>
      <c r="J867" s="1947"/>
      <c r="K867" s="1947"/>
      <c r="L867" s="1945"/>
      <c r="M867" s="1913">
        <f>'2026 Matrix'!AH57</f>
        <v>3</v>
      </c>
      <c r="N867" s="1945"/>
    </row>
    <row r="868" spans="1:14" ht="17.100000000000001" customHeight="1">
      <c r="A868" s="1946" t="s">
        <v>203</v>
      </c>
      <c r="B868" s="1947"/>
      <c r="C868" s="1947"/>
      <c r="D868" s="1947"/>
      <c r="E868" s="1945"/>
      <c r="F868" s="1884">
        <f>'2026 Matrix'!W57</f>
        <v>0</v>
      </c>
      <c r="G868" s="1945"/>
      <c r="H868" s="1946" t="s">
        <v>871</v>
      </c>
      <c r="I868" s="1947"/>
      <c r="J868" s="1947"/>
      <c r="K868" s="1947"/>
      <c r="L868" s="1945"/>
      <c r="M868" s="1924">
        <f>'2026 Matrix'!AC57</f>
        <v>1</v>
      </c>
      <c r="N868" s="1945"/>
    </row>
    <row r="869" spans="1:14" ht="17.100000000000001" customHeight="1">
      <c r="A869" s="1946" t="s">
        <v>875</v>
      </c>
      <c r="B869" s="1947"/>
      <c r="C869" s="1947"/>
      <c r="D869" s="1947"/>
      <c r="E869" s="1945"/>
      <c r="F869" s="1917">
        <f>'2026 Matrix'!AG57</f>
        <v>2</v>
      </c>
      <c r="G869" s="1945"/>
      <c r="H869" s="1946" t="s">
        <v>866</v>
      </c>
      <c r="I869" s="1947"/>
      <c r="J869" s="1947"/>
      <c r="K869" s="1947"/>
      <c r="L869" s="1945"/>
      <c r="M869" s="1919">
        <f>'2026 Matrix'!V57</f>
        <v>4</v>
      </c>
      <c r="N869" s="1945"/>
    </row>
    <row r="870" spans="1:14" ht="20.100000000000001" customHeight="1">
      <c r="A870" s="1930" t="s">
        <v>1028</v>
      </c>
      <c r="B870" s="1948"/>
      <c r="C870" s="1948"/>
      <c r="D870" s="1948"/>
      <c r="E870" s="1948"/>
      <c r="F870" s="1948"/>
      <c r="G870" s="1948"/>
      <c r="H870" s="1948"/>
      <c r="I870" s="1948"/>
      <c r="J870" s="1948"/>
      <c r="K870" s="1948"/>
      <c r="L870" s="1948"/>
      <c r="M870" s="1948"/>
      <c r="N870" s="1948"/>
    </row>
    <row r="871" spans="1:14" ht="15.95" customHeight="1">
      <c r="A871" s="1898" t="s">
        <v>1029</v>
      </c>
      <c r="B871" s="1947"/>
      <c r="C871" s="1947"/>
      <c r="D871" s="1947"/>
      <c r="E871" s="1947"/>
      <c r="F871" s="1947"/>
      <c r="G871" s="1947"/>
      <c r="H871" s="1947"/>
      <c r="I871" s="1947"/>
      <c r="J871" s="1947"/>
      <c r="K871" s="1947"/>
      <c r="L871" s="1947"/>
      <c r="M871" s="1947"/>
      <c r="N871" s="1945"/>
    </row>
    <row r="872" spans="1:14" ht="20.100000000000001" customHeight="1">
      <c r="A872" s="1950"/>
      <c r="B872" s="1947"/>
      <c r="C872" s="1947"/>
      <c r="D872" s="1947"/>
      <c r="E872" s="1947"/>
      <c r="F872" s="1947"/>
      <c r="G872" s="1947"/>
      <c r="H872" s="1947"/>
      <c r="I872" s="1947"/>
      <c r="J872" s="1947"/>
      <c r="K872" s="1947"/>
      <c r="L872" s="1947"/>
      <c r="M872" s="1947"/>
      <c r="N872" s="1945"/>
    </row>
    <row r="873" spans="1:14" ht="20.100000000000001" customHeight="1">
      <c r="A873" s="1950"/>
      <c r="B873" s="1947"/>
      <c r="C873" s="1947"/>
      <c r="D873" s="1947"/>
      <c r="E873" s="1947"/>
      <c r="F873" s="1947"/>
      <c r="G873" s="1947"/>
      <c r="H873" s="1947"/>
      <c r="I873" s="1947"/>
      <c r="J873" s="1947"/>
      <c r="K873" s="1947"/>
      <c r="L873" s="1947"/>
      <c r="M873" s="1947"/>
      <c r="N873" s="1945"/>
    </row>
    <row r="874" spans="1:14" ht="20.100000000000001" customHeight="1">
      <c r="A874" s="1950"/>
      <c r="B874" s="1947"/>
      <c r="C874" s="1947"/>
      <c r="D874" s="1947"/>
      <c r="E874" s="1947"/>
      <c r="F874" s="1947"/>
      <c r="G874" s="1947"/>
      <c r="H874" s="1947"/>
      <c r="I874" s="1947"/>
      <c r="J874" s="1947"/>
      <c r="K874" s="1947"/>
      <c r="L874" s="1947"/>
      <c r="M874" s="1947"/>
      <c r="N874" s="1945"/>
    </row>
    <row r="875" spans="1:14" ht="15.95" customHeight="1">
      <c r="A875" s="1968" t="s">
        <v>1030</v>
      </c>
      <c r="B875" s="1947"/>
      <c r="C875" s="1947"/>
      <c r="D875" s="1947"/>
      <c r="E875" s="1947"/>
      <c r="F875" s="1947"/>
      <c r="G875" s="1947"/>
      <c r="H875" s="1947"/>
      <c r="I875" s="1947"/>
      <c r="J875" s="1947"/>
      <c r="K875" s="1947"/>
      <c r="L875" s="1947"/>
      <c r="M875" s="1947"/>
      <c r="N875" s="1945"/>
    </row>
    <row r="876" spans="1:14" ht="21.95" customHeight="1">
      <c r="A876" s="1950" t="s">
        <v>1083</v>
      </c>
      <c r="B876" s="1947"/>
      <c r="C876" s="1947"/>
      <c r="D876" s="1947"/>
      <c r="E876" s="1947"/>
      <c r="F876" s="1947"/>
      <c r="G876" s="1947"/>
      <c r="H876" s="1947"/>
      <c r="I876" s="1947"/>
      <c r="J876" s="1947"/>
      <c r="K876" s="1947"/>
      <c r="L876" s="1947"/>
      <c r="M876" s="1947"/>
      <c r="N876" s="1945"/>
    </row>
    <row r="877" spans="1:14" ht="21.95" customHeight="1">
      <c r="A877" s="1950" t="s">
        <v>1084</v>
      </c>
      <c r="B877" s="1947"/>
      <c r="C877" s="1947"/>
      <c r="D877" s="1947"/>
      <c r="E877" s="1947"/>
      <c r="F877" s="1947"/>
      <c r="G877" s="1947"/>
      <c r="H877" s="1947"/>
      <c r="I877" s="1947"/>
      <c r="J877" s="1947"/>
      <c r="K877" s="1947"/>
      <c r="L877" s="1947"/>
      <c r="M877" s="1947"/>
      <c r="N877" s="1945"/>
    </row>
    <row r="878" spans="1:14" ht="21.95" customHeight="1">
      <c r="A878" s="1950" t="s">
        <v>1085</v>
      </c>
      <c r="B878" s="1947"/>
      <c r="C878" s="1947"/>
      <c r="D878" s="1947"/>
      <c r="E878" s="1947"/>
      <c r="F878" s="1947"/>
      <c r="G878" s="1947"/>
      <c r="H878" s="1947"/>
      <c r="I878" s="1947"/>
      <c r="J878" s="1947"/>
      <c r="K878" s="1947"/>
      <c r="L878" s="1947"/>
      <c r="M878" s="1947"/>
      <c r="N878" s="1945"/>
    </row>
    <row r="879" spans="1:14" ht="21.95" customHeight="1">
      <c r="A879" s="1959" t="s">
        <v>1031</v>
      </c>
      <c r="B879" s="1948"/>
      <c r="C879" s="1948"/>
      <c r="D879" s="1948"/>
      <c r="E879" s="1948"/>
      <c r="F879" s="1948"/>
      <c r="G879" s="1948"/>
      <c r="H879" s="1959" t="s">
        <v>1032</v>
      </c>
      <c r="I879" s="1948"/>
      <c r="J879" s="1948"/>
      <c r="K879" s="1948"/>
      <c r="L879" s="1948"/>
      <c r="M879" s="1948"/>
      <c r="N879" s="1948"/>
    </row>
    <row r="889" spans="1:14" ht="38.1" customHeight="1" thickBot="1">
      <c r="A889" s="1927" t="s">
        <v>993</v>
      </c>
      <c r="B889" s="1962"/>
      <c r="C889" s="1962"/>
      <c r="D889" s="1962"/>
      <c r="E889" s="1962"/>
      <c r="F889" s="1962"/>
      <c r="G889" s="1962"/>
      <c r="H889" s="1962"/>
      <c r="I889" s="1962"/>
      <c r="J889" s="1962"/>
      <c r="K889" s="1962"/>
      <c r="L889" s="1962"/>
      <c r="M889" s="1962"/>
      <c r="N889" s="1963"/>
    </row>
    <row r="890" spans="1:14" ht="15.95" customHeight="1">
      <c r="A890" s="1921" t="s">
        <v>1033</v>
      </c>
      <c r="B890" s="1948"/>
      <c r="C890" s="1948"/>
      <c r="D890" s="1948"/>
      <c r="E890" s="1948"/>
      <c r="F890" s="1948"/>
      <c r="G890" s="1948"/>
      <c r="H890" s="1948"/>
      <c r="I890" s="1948"/>
      <c r="J890" s="1948"/>
      <c r="K890" s="1948"/>
      <c r="L890" s="1948"/>
      <c r="M890" s="1948"/>
      <c r="N890" s="1948"/>
    </row>
    <row r="891" spans="1:14" ht="18" customHeight="1">
      <c r="A891" s="1906" t="s">
        <v>995</v>
      </c>
      <c r="B891" s="1947"/>
      <c r="C891" s="1947"/>
      <c r="D891" s="1945"/>
      <c r="E891" s="1906" t="s">
        <v>996</v>
      </c>
      <c r="F891" s="1947"/>
      <c r="G891" s="1945"/>
      <c r="H891" s="1906" t="s">
        <v>997</v>
      </c>
      <c r="I891" s="1947"/>
      <c r="J891" s="1945"/>
      <c r="K891" s="1906" t="s">
        <v>998</v>
      </c>
      <c r="L891" s="1945"/>
      <c r="M891" s="1906" t="s">
        <v>999</v>
      </c>
      <c r="N891" s="1945"/>
    </row>
    <row r="892" spans="1:14" ht="21.95" customHeight="1">
      <c r="A892" s="1923" t="str">
        <f>'2026 Matrix'!B60&amp;" "&amp;'2026 Matrix'!A60</f>
        <v>Lazaro Machado</v>
      </c>
      <c r="B892" s="1947"/>
      <c r="C892" s="1947"/>
      <c r="D892" s="1945"/>
      <c r="E892" s="1923" t="str">
        <f>'2026 Matrix'!E60</f>
        <v>Suzanne</v>
      </c>
      <c r="F892" s="1947"/>
      <c r="G892" s="1945"/>
      <c r="H892" s="1922">
        <f>'2026 Matrix'!C60</f>
        <v>45534</v>
      </c>
      <c r="I892" s="1947"/>
      <c r="J892" s="1945"/>
      <c r="K892" s="1923" t="str">
        <f>'2026 Matrix'!D60</f>
        <v>F,S,S</v>
      </c>
      <c r="L892" s="1945"/>
      <c r="M892" s="1923" t="s">
        <v>1034</v>
      </c>
      <c r="N892" s="1945"/>
    </row>
    <row r="893" spans="1:14" ht="15.95" customHeight="1">
      <c r="A893" s="1911" t="s">
        <v>1000</v>
      </c>
      <c r="B893" s="1947"/>
      <c r="C893" s="1945"/>
      <c r="E893" s="1912" t="s">
        <v>1001</v>
      </c>
      <c r="F893" s="1947"/>
      <c r="G893" s="1945"/>
      <c r="I893" s="1915" t="s">
        <v>1002</v>
      </c>
      <c r="J893" s="1947"/>
      <c r="K893" s="1945"/>
      <c r="M893" s="1908" t="s">
        <v>1003</v>
      </c>
      <c r="N893" s="1945"/>
    </row>
    <row r="894" spans="1:14" ht="33.950000000000003" customHeight="1">
      <c r="A894" s="1925" t="str">
        <f>'2026 Matrix'!AI60&amp;" / 108"</f>
        <v>45 / 108</v>
      </c>
      <c r="B894" s="1947"/>
      <c r="C894" s="1945"/>
      <c r="E894" s="1907" t="str">
        <f>'2026 Matrix'!AJ60&amp;" / 27"</f>
        <v>14 / 27</v>
      </c>
      <c r="F894" s="1947"/>
      <c r="G894" s="1945"/>
      <c r="I894" s="1926">
        <f>'2026 Matrix'!AK60</f>
        <v>4.5</v>
      </c>
      <c r="J894" s="1947"/>
      <c r="K894" s="1945"/>
      <c r="M894" s="1916">
        <f>'2026 Matrix'!AL60</f>
        <v>15.56</v>
      </c>
      <c r="N894" s="1945"/>
    </row>
    <row r="895" spans="1:14" ht="14.1" customHeight="1">
      <c r="A895" s="1920" t="s">
        <v>1004</v>
      </c>
      <c r="B895" s="1948"/>
      <c r="C895" s="1948"/>
      <c r="D895" s="1948"/>
      <c r="E895" s="1948"/>
      <c r="F895" s="1948"/>
      <c r="G895" s="1948"/>
      <c r="H895" s="1948"/>
      <c r="I895" s="1948"/>
      <c r="J895" s="1948"/>
      <c r="K895" s="1948"/>
      <c r="L895" s="1948"/>
      <c r="M895" s="1948"/>
      <c r="N895" s="1948"/>
    </row>
    <row r="896" spans="1:14" ht="20.100000000000001" customHeight="1">
      <c r="A896" s="1930" t="s">
        <v>1005</v>
      </c>
      <c r="B896" s="1931"/>
      <c r="C896" s="1931"/>
      <c r="D896" s="1931"/>
      <c r="E896" s="1931"/>
      <c r="F896" s="1931"/>
      <c r="G896" s="1931"/>
      <c r="H896" s="1931"/>
      <c r="I896" s="1931"/>
      <c r="J896" s="1931"/>
      <c r="K896" s="1931"/>
      <c r="L896" s="1931"/>
      <c r="M896" s="1931"/>
      <c r="N896" s="1931"/>
    </row>
    <row r="897" spans="1:14" ht="18" customHeight="1">
      <c r="A897" s="1891" t="s">
        <v>1006</v>
      </c>
      <c r="B897" s="1887"/>
      <c r="C897" s="1891" t="s">
        <v>1007</v>
      </c>
      <c r="D897" s="1886"/>
      <c r="E897" s="1887"/>
      <c r="F897" s="1886" t="s">
        <v>1008</v>
      </c>
      <c r="G897" s="1887"/>
      <c r="H897" s="1886" t="s">
        <v>1009</v>
      </c>
      <c r="I897" s="1887"/>
      <c r="J897" s="1886" t="s">
        <v>1010</v>
      </c>
      <c r="K897" s="1887"/>
      <c r="L897" s="1886" t="s">
        <v>1011</v>
      </c>
      <c r="M897" s="1887"/>
      <c r="N897" s="1598" t="s">
        <v>1012</v>
      </c>
    </row>
    <row r="898" spans="1:14" ht="18.95" customHeight="1">
      <c r="A898" s="1892" t="s">
        <v>1013</v>
      </c>
      <c r="B898" s="1893"/>
      <c r="C898" s="1918">
        <v>116.2</v>
      </c>
      <c r="D898" s="1902"/>
      <c r="E898" s="1903"/>
      <c r="F898" s="1902">
        <v>2</v>
      </c>
      <c r="G898" s="1903"/>
      <c r="H898" s="1902">
        <v>4.9800000000000004</v>
      </c>
      <c r="I898" s="1903"/>
      <c r="J898" s="1902">
        <v>9.25</v>
      </c>
      <c r="K898" s="1903"/>
      <c r="L898" s="1902">
        <v>53.87</v>
      </c>
      <c r="M898" s="1903"/>
      <c r="N898" s="1603">
        <v>0</v>
      </c>
    </row>
    <row r="899" spans="1:14" ht="18.95" customHeight="1">
      <c r="A899" s="1904" t="s">
        <v>1014</v>
      </c>
      <c r="B899" s="1905"/>
      <c r="C899" s="1888">
        <v>0</v>
      </c>
      <c r="D899" s="1889"/>
      <c r="E899" s="1890"/>
      <c r="F899" s="1894">
        <v>0</v>
      </c>
      <c r="G899" s="1895"/>
      <c r="H899" s="1894">
        <v>0</v>
      </c>
      <c r="I899" s="1895"/>
      <c r="J899" s="1894">
        <v>0</v>
      </c>
      <c r="K899" s="1895"/>
      <c r="L899" s="1894">
        <v>0</v>
      </c>
      <c r="M899" s="1895"/>
      <c r="N899" s="1605">
        <v>0</v>
      </c>
    </row>
    <row r="900" spans="1:14" ht="18.95" customHeight="1">
      <c r="A900" s="1892" t="s">
        <v>1015</v>
      </c>
      <c r="B900" s="1893"/>
      <c r="C900" s="1918">
        <v>133.30000000000001</v>
      </c>
      <c r="D900" s="1902"/>
      <c r="E900" s="1903"/>
      <c r="F900" s="1902">
        <v>1</v>
      </c>
      <c r="G900" s="1903"/>
      <c r="H900" s="1902">
        <v>17.100000000000001</v>
      </c>
      <c r="I900" s="1903"/>
      <c r="J900" s="1902">
        <v>18.57</v>
      </c>
      <c r="K900" s="1903"/>
      <c r="L900" s="1902">
        <v>92.1</v>
      </c>
      <c r="M900" s="1903"/>
      <c r="N900" s="1603">
        <v>0</v>
      </c>
    </row>
    <row r="901" spans="1:14" ht="18.95" customHeight="1">
      <c r="A901" s="1904" t="s">
        <v>1016</v>
      </c>
      <c r="B901" s="1905"/>
      <c r="C901" s="1888">
        <v>97.2</v>
      </c>
      <c r="D901" s="1889"/>
      <c r="E901" s="1890"/>
      <c r="F901" s="1894">
        <v>2</v>
      </c>
      <c r="G901" s="1895"/>
      <c r="H901" s="1894">
        <v>13.92</v>
      </c>
      <c r="I901" s="1895"/>
      <c r="J901" s="1894">
        <v>24.75</v>
      </c>
      <c r="K901" s="1895"/>
      <c r="L901" s="1894">
        <v>56.23</v>
      </c>
      <c r="M901" s="1895"/>
      <c r="N901" s="1605">
        <v>0</v>
      </c>
    </row>
    <row r="902" spans="1:14" ht="20.100000000000001" customHeight="1">
      <c r="A902" s="1930" t="s">
        <v>1017</v>
      </c>
      <c r="B902" s="1931"/>
      <c r="C902" s="1931"/>
      <c r="D902" s="1931"/>
      <c r="E902" s="1931"/>
      <c r="F902" s="1931"/>
      <c r="G902" s="1931"/>
      <c r="H902" s="1931"/>
      <c r="I902" s="1931"/>
      <c r="J902" s="1931"/>
      <c r="K902" s="1931"/>
      <c r="L902" s="1931"/>
      <c r="M902" s="1931"/>
      <c r="N902" s="1931"/>
    </row>
    <row r="903" spans="1:14" ht="14.1" customHeight="1">
      <c r="A903" s="1597">
        <v>0</v>
      </c>
      <c r="B903" s="1896" t="s">
        <v>842</v>
      </c>
      <c r="C903" s="1897"/>
      <c r="D903" s="1596">
        <v>1</v>
      </c>
      <c r="E903" s="1896" t="s">
        <v>1018</v>
      </c>
      <c r="F903" s="1897"/>
      <c r="G903" s="1595">
        <v>2</v>
      </c>
      <c r="H903" s="1896" t="s">
        <v>1019</v>
      </c>
      <c r="I903" s="1897"/>
      <c r="J903" s="1594">
        <v>3</v>
      </c>
      <c r="K903" s="1896" t="s">
        <v>1020</v>
      </c>
      <c r="L903" s="1897"/>
      <c r="M903" s="1593">
        <v>4</v>
      </c>
      <c r="N903" s="1592" t="s">
        <v>1021</v>
      </c>
    </row>
    <row r="904" spans="1:14" ht="15.95" customHeight="1">
      <c r="A904" s="1949" t="s">
        <v>1022</v>
      </c>
      <c r="B904" s="1948"/>
      <c r="C904" s="1948"/>
      <c r="D904" s="1948"/>
      <c r="E904" s="1948"/>
      <c r="F904" s="1948"/>
      <c r="G904" s="1948"/>
      <c r="H904" s="1948"/>
      <c r="I904" s="1948"/>
      <c r="J904" s="1948"/>
      <c r="K904" s="1948"/>
      <c r="L904" s="1948"/>
      <c r="M904" s="1948"/>
      <c r="N904" s="1948"/>
    </row>
    <row r="905" spans="1:14" ht="17.100000000000001" customHeight="1">
      <c r="A905" s="1946" t="s">
        <v>1023</v>
      </c>
      <c r="B905" s="1947"/>
      <c r="C905" s="1947"/>
      <c r="D905" s="1947"/>
      <c r="E905" s="1945"/>
      <c r="F905" s="1884">
        <f>'2026 Matrix'!L60</f>
        <v>0</v>
      </c>
      <c r="G905" s="1945"/>
      <c r="H905" s="1946" t="s">
        <v>1024</v>
      </c>
      <c r="I905" s="1947"/>
      <c r="J905" s="1947"/>
      <c r="K905" s="1947"/>
      <c r="L905" s="1945"/>
      <c r="M905" s="1884">
        <f>'2026 Matrix'!P60</f>
        <v>0</v>
      </c>
      <c r="N905" s="1945"/>
    </row>
    <row r="906" spans="1:14" ht="17.100000000000001" customHeight="1">
      <c r="A906" s="1946" t="s">
        <v>856</v>
      </c>
      <c r="B906" s="1947"/>
      <c r="C906" s="1947"/>
      <c r="D906" s="1947"/>
      <c r="E906" s="1945"/>
      <c r="F906" s="1913">
        <f>'2026 Matrix'!K60</f>
        <v>3</v>
      </c>
      <c r="G906" s="1945"/>
      <c r="H906" s="1946" t="s">
        <v>205</v>
      </c>
      <c r="I906" s="1947"/>
      <c r="J906" s="1947"/>
      <c r="K906" s="1947"/>
      <c r="L906" s="1945"/>
      <c r="M906" s="1924">
        <f>'2026 Matrix'!M60</f>
        <v>1</v>
      </c>
      <c r="N906" s="1945"/>
    </row>
    <row r="907" spans="1:14" ht="17.100000000000001" customHeight="1">
      <c r="A907" s="1946" t="s">
        <v>862</v>
      </c>
      <c r="B907" s="1947"/>
      <c r="C907" s="1947"/>
      <c r="D907" s="1947"/>
      <c r="E907" s="1945"/>
      <c r="F907" s="1884">
        <f>'2026 Matrix'!Q60</f>
        <v>0</v>
      </c>
      <c r="G907" s="1945"/>
      <c r="H907" s="1946" t="s">
        <v>864</v>
      </c>
      <c r="I907" s="1947"/>
      <c r="J907" s="1947"/>
      <c r="K907" s="1947"/>
      <c r="L907" s="1945"/>
      <c r="M907" s="1884">
        <f>'2026 Matrix'!T60</f>
        <v>0</v>
      </c>
      <c r="N907" s="1945"/>
    </row>
    <row r="908" spans="1:14" ht="15.95" customHeight="1">
      <c r="A908" s="1949" t="s">
        <v>1025</v>
      </c>
      <c r="B908" s="1948"/>
      <c r="C908" s="1948"/>
      <c r="D908" s="1948"/>
      <c r="E908" s="1948"/>
      <c r="F908" s="1948"/>
      <c r="G908" s="1948"/>
      <c r="H908" s="1948"/>
      <c r="I908" s="1948"/>
      <c r="J908" s="1948"/>
      <c r="K908" s="1948"/>
      <c r="L908" s="1948"/>
      <c r="M908" s="1948"/>
      <c r="N908" s="1948"/>
    </row>
    <row r="909" spans="1:14" ht="17.100000000000001" customHeight="1">
      <c r="A909" s="1946" t="s">
        <v>855</v>
      </c>
      <c r="B909" s="1947"/>
      <c r="C909" s="1947"/>
      <c r="D909" s="1947"/>
      <c r="E909" s="1945"/>
      <c r="F909" s="1913">
        <f>'2026 Matrix'!H60</f>
        <v>3</v>
      </c>
      <c r="G909" s="1945"/>
      <c r="H909" s="1946" t="s">
        <v>331</v>
      </c>
      <c r="I909" s="1947"/>
      <c r="J909" s="1947"/>
      <c r="K909" s="1947"/>
      <c r="L909" s="1945"/>
      <c r="M909" s="1924">
        <f>'2026 Matrix'!J60</f>
        <v>1</v>
      </c>
      <c r="N909" s="1945"/>
    </row>
    <row r="910" spans="1:14" ht="17.100000000000001" customHeight="1">
      <c r="A910" s="1946" t="s">
        <v>859</v>
      </c>
      <c r="B910" s="1947"/>
      <c r="C910" s="1947"/>
      <c r="D910" s="1947"/>
      <c r="E910" s="1945"/>
      <c r="F910" s="1884">
        <f>'2026 Matrix'!N60</f>
        <v>0</v>
      </c>
      <c r="G910" s="1945"/>
      <c r="H910" s="1946" t="s">
        <v>343</v>
      </c>
      <c r="I910" s="1947"/>
      <c r="J910" s="1947"/>
      <c r="K910" s="1947"/>
      <c r="L910" s="1945"/>
      <c r="M910" s="1884">
        <f>'2026 Matrix'!AB60</f>
        <v>0</v>
      </c>
      <c r="N910" s="1945"/>
    </row>
    <row r="911" spans="1:14" ht="17.100000000000001" customHeight="1">
      <c r="A911" s="1946" t="s">
        <v>326</v>
      </c>
      <c r="B911" s="1947"/>
      <c r="C911" s="1947"/>
      <c r="D911" s="1947"/>
      <c r="E911" s="1945"/>
      <c r="F911" s="1913">
        <f>'2026 Matrix'!I60</f>
        <v>3</v>
      </c>
      <c r="G911" s="1945"/>
      <c r="H911" s="1946" t="s">
        <v>860</v>
      </c>
      <c r="I911" s="1947"/>
      <c r="J911" s="1947"/>
      <c r="K911" s="1947"/>
      <c r="L911" s="1945"/>
      <c r="M911" s="1917">
        <f>'2026 Matrix'!O60</f>
        <v>2</v>
      </c>
      <c r="N911" s="1945"/>
    </row>
    <row r="912" spans="1:14" ht="17.100000000000001" customHeight="1">
      <c r="A912" s="1946" t="s">
        <v>355</v>
      </c>
      <c r="B912" s="1947"/>
      <c r="C912" s="1947"/>
      <c r="D912" s="1947"/>
      <c r="E912" s="1945"/>
      <c r="F912" s="1919">
        <f>'2026 Matrix'!R60</f>
        <v>4</v>
      </c>
      <c r="G912" s="1945"/>
      <c r="H912" s="1954"/>
      <c r="I912" s="1948"/>
      <c r="J912" s="1948"/>
      <c r="K912" s="1948"/>
      <c r="L912" s="1948"/>
      <c r="M912" s="1948"/>
      <c r="N912" s="1948"/>
    </row>
    <row r="913" spans="1:14" ht="15.95" customHeight="1">
      <c r="A913" s="1949" t="s">
        <v>1026</v>
      </c>
      <c r="B913" s="1948"/>
      <c r="C913" s="1948"/>
      <c r="D913" s="1948"/>
      <c r="E913" s="1948"/>
      <c r="F913" s="1948"/>
      <c r="G913" s="1948"/>
      <c r="H913" s="1948"/>
      <c r="I913" s="1948"/>
      <c r="J913" s="1948"/>
      <c r="K913" s="1948"/>
      <c r="L913" s="1948"/>
      <c r="M913" s="1948"/>
      <c r="N913" s="1948"/>
    </row>
    <row r="914" spans="1:14" ht="17.100000000000001" customHeight="1">
      <c r="A914" s="1946" t="s">
        <v>869</v>
      </c>
      <c r="B914" s="1947"/>
      <c r="C914" s="1947"/>
      <c r="D914" s="1947"/>
      <c r="E914" s="1945"/>
      <c r="F914" s="1913">
        <f>'2026 Matrix'!Z60</f>
        <v>3</v>
      </c>
      <c r="G914" s="1945"/>
      <c r="H914" s="1946" t="s">
        <v>863</v>
      </c>
      <c r="I914" s="1947"/>
      <c r="J914" s="1947"/>
      <c r="K914" s="1947"/>
      <c r="L914" s="1945"/>
      <c r="M914" s="1884">
        <f>'2026 Matrix'!S60</f>
        <v>0</v>
      </c>
      <c r="N914" s="1945"/>
    </row>
    <row r="915" spans="1:14" ht="17.100000000000001" customHeight="1">
      <c r="A915" s="1946" t="s">
        <v>865</v>
      </c>
      <c r="B915" s="1947"/>
      <c r="C915" s="1947"/>
      <c r="D915" s="1947"/>
      <c r="E915" s="1945"/>
      <c r="F915" s="1913">
        <f>'2026 Matrix'!U60</f>
        <v>3</v>
      </c>
      <c r="G915" s="1945"/>
      <c r="H915" s="1946" t="s">
        <v>870</v>
      </c>
      <c r="I915" s="1947"/>
      <c r="J915" s="1947"/>
      <c r="K915" s="1947"/>
      <c r="L915" s="1945"/>
      <c r="M915" s="1884">
        <f>'2026 Matrix'!AA60</f>
        <v>0</v>
      </c>
      <c r="N915" s="1945"/>
    </row>
    <row r="916" spans="1:14" ht="17.100000000000001" customHeight="1">
      <c r="A916" s="1946" t="s">
        <v>867</v>
      </c>
      <c r="B916" s="1947"/>
      <c r="C916" s="1947"/>
      <c r="D916" s="1947"/>
      <c r="E916" s="1945"/>
      <c r="F916" s="1917">
        <f>'2026 Matrix'!X60</f>
        <v>2</v>
      </c>
      <c r="G916" s="1945"/>
      <c r="H916" s="1946" t="s">
        <v>868</v>
      </c>
      <c r="I916" s="1947"/>
      <c r="J916" s="1947"/>
      <c r="K916" s="1947"/>
      <c r="L916" s="1945"/>
      <c r="M916" s="1884">
        <f>'2026 Matrix'!Y60</f>
        <v>0</v>
      </c>
      <c r="N916" s="1945"/>
    </row>
    <row r="917" spans="1:14" ht="15.95" customHeight="1">
      <c r="A917" s="1949" t="s">
        <v>1027</v>
      </c>
      <c r="B917" s="1948"/>
      <c r="C917" s="1948"/>
      <c r="D917" s="1948"/>
      <c r="E917" s="1948"/>
      <c r="F917" s="1948"/>
      <c r="G917" s="1948"/>
      <c r="H917" s="1948"/>
      <c r="I917" s="1948"/>
      <c r="J917" s="1948"/>
      <c r="K917" s="1948"/>
      <c r="L917" s="1948"/>
      <c r="M917" s="1948"/>
      <c r="N917" s="1948"/>
    </row>
    <row r="918" spans="1:14" ht="17.100000000000001" customHeight="1">
      <c r="A918" s="1946" t="s">
        <v>872</v>
      </c>
      <c r="B918" s="1947"/>
      <c r="C918" s="1947"/>
      <c r="D918" s="1947"/>
      <c r="E918" s="1945"/>
      <c r="F918" s="1913">
        <f>'2026 Matrix'!AD60</f>
        <v>3</v>
      </c>
      <c r="G918" s="1945"/>
      <c r="H918" s="1946" t="s">
        <v>874</v>
      </c>
      <c r="I918" s="1947"/>
      <c r="J918" s="1947"/>
      <c r="K918" s="1947"/>
      <c r="L918" s="1945"/>
      <c r="M918" s="1913">
        <f>'2026 Matrix'!AF60</f>
        <v>3</v>
      </c>
      <c r="N918" s="1945"/>
    </row>
    <row r="919" spans="1:14" ht="17.100000000000001" customHeight="1">
      <c r="A919" s="1946" t="s">
        <v>873</v>
      </c>
      <c r="B919" s="1947"/>
      <c r="C919" s="1947"/>
      <c r="D919" s="1947"/>
      <c r="E919" s="1945"/>
      <c r="F919" s="1913">
        <f>'2026 Matrix'!AE60</f>
        <v>3</v>
      </c>
      <c r="G919" s="1945"/>
      <c r="H919" s="1946" t="s">
        <v>358</v>
      </c>
      <c r="I919" s="1947"/>
      <c r="J919" s="1947"/>
      <c r="K919" s="1947"/>
      <c r="L919" s="1945"/>
      <c r="M919" s="1913">
        <f>'2026 Matrix'!AH60</f>
        <v>3</v>
      </c>
      <c r="N919" s="1945"/>
    </row>
    <row r="920" spans="1:14" ht="17.100000000000001" customHeight="1">
      <c r="A920" s="1946" t="s">
        <v>203</v>
      </c>
      <c r="B920" s="1947"/>
      <c r="C920" s="1947"/>
      <c r="D920" s="1947"/>
      <c r="E920" s="1945"/>
      <c r="F920" s="1924">
        <f>'2026 Matrix'!W60</f>
        <v>1</v>
      </c>
      <c r="G920" s="1945"/>
      <c r="H920" s="1946" t="s">
        <v>871</v>
      </c>
      <c r="I920" s="1947"/>
      <c r="J920" s="1947"/>
      <c r="K920" s="1947"/>
      <c r="L920" s="1945"/>
      <c r="M920" s="1924">
        <f>'2026 Matrix'!AC60</f>
        <v>1</v>
      </c>
      <c r="N920" s="1945"/>
    </row>
    <row r="921" spans="1:14" ht="17.100000000000001" customHeight="1">
      <c r="A921" s="1946" t="s">
        <v>875</v>
      </c>
      <c r="B921" s="1947"/>
      <c r="C921" s="1947"/>
      <c r="D921" s="1947"/>
      <c r="E921" s="1945"/>
      <c r="F921" s="1913">
        <f>'2026 Matrix'!AG60</f>
        <v>3</v>
      </c>
      <c r="G921" s="1945"/>
      <c r="H921" s="1946" t="s">
        <v>866</v>
      </c>
      <c r="I921" s="1947"/>
      <c r="J921" s="1947"/>
      <c r="K921" s="1947"/>
      <c r="L921" s="1945"/>
      <c r="M921" s="1913">
        <f>'2026 Matrix'!V60</f>
        <v>3</v>
      </c>
      <c r="N921" s="1945"/>
    </row>
    <row r="922" spans="1:14" ht="20.100000000000001" customHeight="1">
      <c r="A922" s="1930" t="s">
        <v>1028</v>
      </c>
      <c r="B922" s="1948"/>
      <c r="C922" s="1948"/>
      <c r="D922" s="1948"/>
      <c r="E922" s="1948"/>
      <c r="F922" s="1948"/>
      <c r="G922" s="1948"/>
      <c r="H922" s="1948"/>
      <c r="I922" s="1948"/>
      <c r="J922" s="1948"/>
      <c r="K922" s="1948"/>
      <c r="L922" s="1948"/>
      <c r="M922" s="1948"/>
      <c r="N922" s="1948"/>
    </row>
    <row r="923" spans="1:14" ht="15.95" customHeight="1">
      <c r="A923" s="1898" t="s">
        <v>1029</v>
      </c>
      <c r="B923" s="1947"/>
      <c r="C923" s="1947"/>
      <c r="D923" s="1947"/>
      <c r="E923" s="1947"/>
      <c r="F923" s="1947"/>
      <c r="G923" s="1947"/>
      <c r="H923" s="1947"/>
      <c r="I923" s="1947"/>
      <c r="J923" s="1947"/>
      <c r="K923" s="1947"/>
      <c r="L923" s="1947"/>
      <c r="M923" s="1947"/>
      <c r="N923" s="1945"/>
    </row>
    <row r="924" spans="1:14" ht="20.100000000000001" customHeight="1">
      <c r="A924" s="1950" t="s">
        <v>1086</v>
      </c>
      <c r="B924" s="1947"/>
      <c r="C924" s="1947"/>
      <c r="D924" s="1947"/>
      <c r="E924" s="1947"/>
      <c r="F924" s="1947"/>
      <c r="G924" s="1947"/>
      <c r="H924" s="1947"/>
      <c r="I924" s="1947"/>
      <c r="J924" s="1947"/>
      <c r="K924" s="1947"/>
      <c r="L924" s="1947"/>
      <c r="M924" s="1947"/>
      <c r="N924" s="1945"/>
    </row>
    <row r="925" spans="1:14" ht="20.100000000000001" customHeight="1">
      <c r="A925" s="1950" t="s">
        <v>1087</v>
      </c>
      <c r="B925" s="1947"/>
      <c r="C925" s="1947"/>
      <c r="D925" s="1947"/>
      <c r="E925" s="1947"/>
      <c r="F925" s="1947"/>
      <c r="G925" s="1947"/>
      <c r="H925" s="1947"/>
      <c r="I925" s="1947"/>
      <c r="J925" s="1947"/>
      <c r="K925" s="1947"/>
      <c r="L925" s="1947"/>
      <c r="M925" s="1947"/>
      <c r="N925" s="1945"/>
    </row>
    <row r="926" spans="1:14" ht="20.100000000000001" customHeight="1">
      <c r="A926" s="1950"/>
      <c r="B926" s="1947"/>
      <c r="C926" s="1947"/>
      <c r="D926" s="1947"/>
      <c r="E926" s="1947"/>
      <c r="F926" s="1947"/>
      <c r="G926" s="1947"/>
      <c r="H926" s="1947"/>
      <c r="I926" s="1947"/>
      <c r="J926" s="1947"/>
      <c r="K926" s="1947"/>
      <c r="L926" s="1947"/>
      <c r="M926" s="1947"/>
      <c r="N926" s="1945"/>
    </row>
    <row r="927" spans="1:14" ht="15.95" customHeight="1">
      <c r="A927" s="1968" t="s">
        <v>1030</v>
      </c>
      <c r="B927" s="1947"/>
      <c r="C927" s="1947"/>
      <c r="D927" s="1947"/>
      <c r="E927" s="1947"/>
      <c r="F927" s="1947"/>
      <c r="G927" s="1947"/>
      <c r="H927" s="1947"/>
      <c r="I927" s="1947"/>
      <c r="J927" s="1947"/>
      <c r="K927" s="1947"/>
      <c r="L927" s="1947"/>
      <c r="M927" s="1947"/>
      <c r="N927" s="1945"/>
    </row>
    <row r="928" spans="1:14" ht="41.25" customHeight="1">
      <c r="A928" s="1951" t="s">
        <v>1088</v>
      </c>
      <c r="B928" s="1952"/>
      <c r="C928" s="1952"/>
      <c r="D928" s="1952"/>
      <c r="E928" s="1952"/>
      <c r="F928" s="1952"/>
      <c r="G928" s="1952"/>
      <c r="H928" s="1952"/>
      <c r="I928" s="1952"/>
      <c r="J928" s="1952"/>
      <c r="K928" s="1952"/>
      <c r="L928" s="1952"/>
      <c r="M928" s="1952"/>
      <c r="N928" s="1953"/>
    </row>
    <row r="929" spans="1:14" ht="54" customHeight="1">
      <c r="A929" s="1951" t="s">
        <v>1089</v>
      </c>
      <c r="B929" s="1952"/>
      <c r="C929" s="1952"/>
      <c r="D929" s="1952"/>
      <c r="E929" s="1952"/>
      <c r="F929" s="1952"/>
      <c r="G929" s="1952"/>
      <c r="H929" s="1952"/>
      <c r="I929" s="1952"/>
      <c r="J929" s="1952"/>
      <c r="K929" s="1952"/>
      <c r="L929" s="1952"/>
      <c r="M929" s="1952"/>
      <c r="N929" s="1953"/>
    </row>
    <row r="930" spans="1:14" ht="21.95" customHeight="1">
      <c r="A930" s="1950"/>
      <c r="B930" s="1947"/>
      <c r="C930" s="1947"/>
      <c r="D930" s="1947"/>
      <c r="E930" s="1947"/>
      <c r="F930" s="1947"/>
      <c r="G930" s="1947"/>
      <c r="H930" s="1947"/>
      <c r="I930" s="1947"/>
      <c r="J930" s="1947"/>
      <c r="K930" s="1947"/>
      <c r="L930" s="1947"/>
      <c r="M930" s="1947"/>
      <c r="N930" s="1945"/>
    </row>
    <row r="931" spans="1:14" ht="21.95" customHeight="1">
      <c r="A931" s="1959" t="s">
        <v>1031</v>
      </c>
      <c r="B931" s="1948"/>
      <c r="C931" s="1948"/>
      <c r="D931" s="1948"/>
      <c r="E931" s="1948"/>
      <c r="F931" s="1948"/>
      <c r="G931" s="1948"/>
      <c r="H931" s="1959" t="s">
        <v>1032</v>
      </c>
      <c r="I931" s="1948"/>
      <c r="J931" s="1948"/>
      <c r="K931" s="1948"/>
      <c r="L931" s="1948"/>
      <c r="M931" s="1948"/>
      <c r="N931" s="1948"/>
    </row>
    <row r="941" spans="1:14" ht="38.1" customHeight="1" thickBot="1">
      <c r="A941" s="1927" t="s">
        <v>993</v>
      </c>
      <c r="B941" s="1962"/>
      <c r="C941" s="1962"/>
      <c r="D941" s="1962"/>
      <c r="E941" s="1962"/>
      <c r="F941" s="1962"/>
      <c r="G941" s="1962"/>
      <c r="H941" s="1962"/>
      <c r="I941" s="1962"/>
      <c r="J941" s="1962"/>
      <c r="K941" s="1962"/>
      <c r="L941" s="1962"/>
      <c r="M941" s="1962"/>
      <c r="N941" s="1963"/>
    </row>
    <row r="942" spans="1:14" ht="15.95" customHeight="1">
      <c r="A942" s="1921" t="s">
        <v>1033</v>
      </c>
      <c r="B942" s="1948"/>
      <c r="C942" s="1948"/>
      <c r="D942" s="1948"/>
      <c r="E942" s="1948"/>
      <c r="F942" s="1948"/>
      <c r="G942" s="1948"/>
      <c r="H942" s="1948"/>
      <c r="I942" s="1948"/>
      <c r="J942" s="1948"/>
      <c r="K942" s="1948"/>
      <c r="L942" s="1948"/>
      <c r="M942" s="1948"/>
      <c r="N942" s="1948"/>
    </row>
    <row r="943" spans="1:14" ht="18" customHeight="1">
      <c r="A943" s="1906" t="s">
        <v>995</v>
      </c>
      <c r="B943" s="1947"/>
      <c r="C943" s="1947"/>
      <c r="D943" s="1945"/>
      <c r="E943" s="1906" t="s">
        <v>996</v>
      </c>
      <c r="F943" s="1947"/>
      <c r="G943" s="1945"/>
      <c r="H943" s="1906" t="s">
        <v>997</v>
      </c>
      <c r="I943" s="1947"/>
      <c r="J943" s="1945"/>
      <c r="K943" s="1906" t="s">
        <v>998</v>
      </c>
      <c r="L943" s="1945"/>
      <c r="M943" s="1906" t="s">
        <v>999</v>
      </c>
      <c r="N943" s="1945"/>
    </row>
    <row r="944" spans="1:14" ht="21.95" customHeight="1">
      <c r="A944" s="1923" t="str">
        <f>'2026 Matrix'!B61&amp;" "&amp;'2026 Matrix'!A61</f>
        <v xml:space="preserve">Orlis Daniel  Zaldívar Alcántara </v>
      </c>
      <c r="B944" s="1947"/>
      <c r="C944" s="1947"/>
      <c r="D944" s="1945"/>
      <c r="E944" s="1923" t="str">
        <f>'2026 Matrix'!E61</f>
        <v>Suzanne</v>
      </c>
      <c r="F944" s="1947"/>
      <c r="G944" s="1945"/>
      <c r="H944" s="1922">
        <f>'2026 Matrix'!C61</f>
        <v>45547</v>
      </c>
      <c r="I944" s="1947"/>
      <c r="J944" s="1945"/>
      <c r="K944" s="1923" t="str">
        <f>'2026 Matrix'!D61</f>
        <v>F,S,S,M</v>
      </c>
      <c r="L944" s="1945"/>
      <c r="M944" s="1923" t="s">
        <v>1034</v>
      </c>
      <c r="N944" s="1945"/>
    </row>
    <row r="945" spans="1:14" ht="15.95" customHeight="1">
      <c r="A945" s="1911" t="s">
        <v>1000</v>
      </c>
      <c r="B945" s="1947"/>
      <c r="C945" s="1945"/>
      <c r="E945" s="1912" t="s">
        <v>1001</v>
      </c>
      <c r="F945" s="1947"/>
      <c r="G945" s="1945"/>
      <c r="I945" s="1915" t="s">
        <v>1002</v>
      </c>
      <c r="J945" s="1947"/>
      <c r="K945" s="1945"/>
      <c r="M945" s="1908" t="s">
        <v>1003</v>
      </c>
      <c r="N945" s="1945"/>
    </row>
    <row r="946" spans="1:14" ht="33.950000000000003" customHeight="1">
      <c r="A946" s="1925" t="str">
        <f>'2026 Matrix'!AI61&amp;" / 108"</f>
        <v>54 / 108</v>
      </c>
      <c r="B946" s="1947"/>
      <c r="C946" s="1945"/>
      <c r="E946" s="1907" t="str">
        <f>'2026 Matrix'!AJ61&amp;" / 27"</f>
        <v>18 / 27</v>
      </c>
      <c r="F946" s="1947"/>
      <c r="G946" s="1945"/>
      <c r="I946" s="1926">
        <f>'2026 Matrix'!AK61</f>
        <v>0</v>
      </c>
      <c r="J946" s="1947"/>
      <c r="K946" s="1945"/>
      <c r="M946" s="1916">
        <f>'2026 Matrix'!AL61</f>
        <v>19.55</v>
      </c>
      <c r="N946" s="1945"/>
    </row>
    <row r="947" spans="1:14" ht="14.1" customHeight="1">
      <c r="A947" s="1920" t="s">
        <v>1004</v>
      </c>
      <c r="B947" s="1948"/>
      <c r="C947" s="1948"/>
      <c r="D947" s="1948"/>
      <c r="E947" s="1948"/>
      <c r="F947" s="1948"/>
      <c r="G947" s="1948"/>
      <c r="H947" s="1948"/>
      <c r="I947" s="1948"/>
      <c r="J947" s="1948"/>
      <c r="K947" s="1948"/>
      <c r="L947" s="1948"/>
      <c r="M947" s="1948"/>
      <c r="N947" s="1948"/>
    </row>
    <row r="948" spans="1:14" ht="20.100000000000001" customHeight="1">
      <c r="A948" s="1930" t="s">
        <v>1005</v>
      </c>
      <c r="B948" s="1931"/>
      <c r="C948" s="1931"/>
      <c r="D948" s="1931"/>
      <c r="E948" s="1931"/>
      <c r="F948" s="1931"/>
      <c r="G948" s="1931"/>
      <c r="H948" s="1931"/>
      <c r="I948" s="1931"/>
      <c r="J948" s="1931"/>
      <c r="K948" s="1931"/>
      <c r="L948" s="1931"/>
      <c r="M948" s="1931"/>
      <c r="N948" s="1931"/>
    </row>
    <row r="949" spans="1:14" ht="18" customHeight="1">
      <c r="A949" s="1891" t="s">
        <v>1006</v>
      </c>
      <c r="B949" s="1887"/>
      <c r="C949" s="1891" t="s">
        <v>1007</v>
      </c>
      <c r="D949" s="1886"/>
      <c r="E949" s="1887"/>
      <c r="F949" s="1886" t="s">
        <v>1008</v>
      </c>
      <c r="G949" s="1887"/>
      <c r="H949" s="1886" t="s">
        <v>1009</v>
      </c>
      <c r="I949" s="1887"/>
      <c r="J949" s="1886" t="s">
        <v>1010</v>
      </c>
      <c r="K949" s="1887"/>
      <c r="L949" s="1886" t="s">
        <v>1011</v>
      </c>
      <c r="M949" s="1887"/>
      <c r="N949" s="1598" t="s">
        <v>1012</v>
      </c>
    </row>
    <row r="950" spans="1:14" ht="18.95" customHeight="1">
      <c r="A950" s="1892" t="s">
        <v>1013</v>
      </c>
      <c r="B950" s="1893"/>
      <c r="C950" s="1918">
        <v>140</v>
      </c>
      <c r="D950" s="1902"/>
      <c r="E950" s="1903"/>
      <c r="F950" s="1902">
        <v>4</v>
      </c>
      <c r="G950" s="1903"/>
      <c r="H950" s="1902">
        <v>20.83</v>
      </c>
      <c r="I950" s="1903"/>
      <c r="J950" s="1902">
        <v>46.37</v>
      </c>
      <c r="K950" s="1903"/>
      <c r="L950" s="1902">
        <v>44.93</v>
      </c>
      <c r="M950" s="1903"/>
      <c r="N950" s="1603">
        <v>0</v>
      </c>
    </row>
    <row r="951" spans="1:14" ht="18.95" customHeight="1">
      <c r="A951" s="1904" t="s">
        <v>1014</v>
      </c>
      <c r="B951" s="1905"/>
      <c r="C951" s="1888">
        <v>109.4</v>
      </c>
      <c r="D951" s="1889"/>
      <c r="E951" s="1890"/>
      <c r="F951" s="1894">
        <v>1</v>
      </c>
      <c r="G951" s="1895"/>
      <c r="H951" s="1894">
        <v>4.67</v>
      </c>
      <c r="I951" s="1895"/>
      <c r="J951" s="1894">
        <v>9.27</v>
      </c>
      <c r="K951" s="1895"/>
      <c r="L951" s="1894">
        <v>50.36</v>
      </c>
      <c r="M951" s="1895"/>
      <c r="N951" s="1605">
        <v>0</v>
      </c>
    </row>
    <row r="952" spans="1:14" ht="18.95" customHeight="1">
      <c r="A952" s="1892" t="s">
        <v>1015</v>
      </c>
      <c r="B952" s="1893"/>
      <c r="C952" s="1918">
        <v>133.6</v>
      </c>
      <c r="D952" s="1902"/>
      <c r="E952" s="1903"/>
      <c r="F952" s="1902">
        <v>3</v>
      </c>
      <c r="G952" s="1903"/>
      <c r="H952" s="1902">
        <v>33.6</v>
      </c>
      <c r="I952" s="1903"/>
      <c r="J952" s="1902">
        <v>46.35</v>
      </c>
      <c r="K952" s="1903"/>
      <c r="L952" s="1902">
        <v>72.489999999999995</v>
      </c>
      <c r="M952" s="1903"/>
      <c r="N952" s="1603">
        <v>0</v>
      </c>
    </row>
    <row r="953" spans="1:14" ht="18.95" customHeight="1">
      <c r="A953" s="1904" t="s">
        <v>1016</v>
      </c>
      <c r="B953" s="1905"/>
      <c r="C953" s="1888">
        <v>144.19999999999999</v>
      </c>
      <c r="D953" s="1889"/>
      <c r="E953" s="1890"/>
      <c r="F953" s="1894">
        <v>3</v>
      </c>
      <c r="G953" s="1895"/>
      <c r="H953" s="1894">
        <v>25.9</v>
      </c>
      <c r="I953" s="1895"/>
      <c r="J953" s="1894">
        <v>55.75</v>
      </c>
      <c r="K953" s="1895"/>
      <c r="L953" s="1894">
        <v>46.47</v>
      </c>
      <c r="M953" s="1895"/>
      <c r="N953" s="1605">
        <v>0</v>
      </c>
    </row>
    <row r="954" spans="1:14" ht="20.100000000000001" customHeight="1">
      <c r="A954" s="1930" t="s">
        <v>1017</v>
      </c>
      <c r="B954" s="1931"/>
      <c r="C954" s="1931"/>
      <c r="D954" s="1931"/>
      <c r="E954" s="1931"/>
      <c r="F954" s="1931"/>
      <c r="G954" s="1931"/>
      <c r="H954" s="1931"/>
      <c r="I954" s="1931"/>
      <c r="J954" s="1931"/>
      <c r="K954" s="1931"/>
      <c r="L954" s="1931"/>
      <c r="M954" s="1931"/>
      <c r="N954" s="1931"/>
    </row>
    <row r="955" spans="1:14" ht="14.1" customHeight="1">
      <c r="A955" s="1597">
        <v>0</v>
      </c>
      <c r="B955" s="1896" t="s">
        <v>842</v>
      </c>
      <c r="C955" s="1897"/>
      <c r="D955" s="1596">
        <v>1</v>
      </c>
      <c r="E955" s="1896" t="s">
        <v>1018</v>
      </c>
      <c r="F955" s="1897"/>
      <c r="G955" s="1595">
        <v>2</v>
      </c>
      <c r="H955" s="1896" t="s">
        <v>1019</v>
      </c>
      <c r="I955" s="1897"/>
      <c r="J955" s="1594">
        <v>3</v>
      </c>
      <c r="K955" s="1896" t="s">
        <v>1020</v>
      </c>
      <c r="L955" s="1897"/>
      <c r="M955" s="1593">
        <v>4</v>
      </c>
      <c r="N955" s="1592" t="s">
        <v>1021</v>
      </c>
    </row>
    <row r="956" spans="1:14" ht="15.95" customHeight="1">
      <c r="A956" s="1949" t="s">
        <v>1022</v>
      </c>
      <c r="B956" s="1948"/>
      <c r="C956" s="1948"/>
      <c r="D956" s="1948"/>
      <c r="E956" s="1948"/>
      <c r="F956" s="1948"/>
      <c r="G956" s="1948"/>
      <c r="H956" s="1948"/>
      <c r="I956" s="1948"/>
      <c r="J956" s="1948"/>
      <c r="K956" s="1948"/>
      <c r="L956" s="1948"/>
      <c r="M956" s="1948"/>
      <c r="N956" s="1948"/>
    </row>
    <row r="957" spans="1:14" ht="17.100000000000001" customHeight="1">
      <c r="A957" s="1946" t="s">
        <v>1023</v>
      </c>
      <c r="B957" s="1947"/>
      <c r="C957" s="1947"/>
      <c r="D957" s="1947"/>
      <c r="E957" s="1945"/>
      <c r="F957" s="1913">
        <f>'2026 Matrix'!L61</f>
        <v>3</v>
      </c>
      <c r="G957" s="1945"/>
      <c r="H957" s="1946" t="s">
        <v>1024</v>
      </c>
      <c r="I957" s="1947"/>
      <c r="J957" s="1947"/>
      <c r="K957" s="1947"/>
      <c r="L957" s="1945"/>
      <c r="M957" s="1884">
        <f>'2026 Matrix'!P61</f>
        <v>0</v>
      </c>
      <c r="N957" s="1945"/>
    </row>
    <row r="958" spans="1:14" ht="17.100000000000001" customHeight="1">
      <c r="A958" s="1946" t="s">
        <v>856</v>
      </c>
      <c r="B958" s="1947"/>
      <c r="C958" s="1947"/>
      <c r="D958" s="1947"/>
      <c r="E958" s="1945"/>
      <c r="F958" s="1913">
        <f>'2026 Matrix'!K61</f>
        <v>3</v>
      </c>
      <c r="G958" s="1945"/>
      <c r="H958" s="1946" t="s">
        <v>205</v>
      </c>
      <c r="I958" s="1947"/>
      <c r="J958" s="1947"/>
      <c r="K958" s="1947"/>
      <c r="L958" s="1945"/>
      <c r="M958" s="1924">
        <f>'2026 Matrix'!M61</f>
        <v>1</v>
      </c>
      <c r="N958" s="1945"/>
    </row>
    <row r="959" spans="1:14" ht="17.100000000000001" customHeight="1">
      <c r="A959" s="1946" t="s">
        <v>862</v>
      </c>
      <c r="B959" s="1947"/>
      <c r="C959" s="1947"/>
      <c r="D959" s="1947"/>
      <c r="E959" s="1945"/>
      <c r="F959" s="1884">
        <f>'2026 Matrix'!Q61</f>
        <v>0</v>
      </c>
      <c r="G959" s="1945"/>
      <c r="H959" s="1946" t="s">
        <v>864</v>
      </c>
      <c r="I959" s="1947"/>
      <c r="J959" s="1947"/>
      <c r="K959" s="1947"/>
      <c r="L959" s="1945"/>
      <c r="M959" s="1884">
        <f>'2026 Matrix'!T61</f>
        <v>0</v>
      </c>
      <c r="N959" s="1945"/>
    </row>
    <row r="960" spans="1:14" ht="15.95" customHeight="1">
      <c r="A960" s="1949" t="s">
        <v>1025</v>
      </c>
      <c r="B960" s="1948"/>
      <c r="C960" s="1948"/>
      <c r="D960" s="1948"/>
      <c r="E960" s="1948"/>
      <c r="F960" s="1948"/>
      <c r="G960" s="1948"/>
      <c r="H960" s="1948"/>
      <c r="I960" s="1948"/>
      <c r="J960" s="1948"/>
      <c r="K960" s="1948"/>
      <c r="L960" s="1948"/>
      <c r="M960" s="1948"/>
      <c r="N960" s="1948"/>
    </row>
    <row r="961" spans="1:28" ht="17.100000000000001" customHeight="1">
      <c r="A961" s="1946" t="s">
        <v>855</v>
      </c>
      <c r="B961" s="1947"/>
      <c r="C961" s="1947"/>
      <c r="D961" s="1947"/>
      <c r="E961" s="1945"/>
      <c r="F961" s="1913">
        <f>'2026 Matrix'!H61</f>
        <v>3</v>
      </c>
      <c r="G961" s="1945"/>
      <c r="H961" s="1946" t="s">
        <v>331</v>
      </c>
      <c r="I961" s="1947"/>
      <c r="J961" s="1947"/>
      <c r="K961" s="1947"/>
      <c r="L961" s="1945"/>
      <c r="M961" s="1913">
        <f>'2026 Matrix'!J61</f>
        <v>3</v>
      </c>
      <c r="N961" s="1945"/>
    </row>
    <row r="962" spans="1:28" ht="17.100000000000001" customHeight="1">
      <c r="A962" s="1946" t="s">
        <v>859</v>
      </c>
      <c r="B962" s="1947"/>
      <c r="C962" s="1947"/>
      <c r="D962" s="1947"/>
      <c r="E962" s="1945"/>
      <c r="F962" s="1884">
        <f>'2026 Matrix'!N61</f>
        <v>0</v>
      </c>
      <c r="G962" s="1945"/>
      <c r="H962" s="1946" t="s">
        <v>343</v>
      </c>
      <c r="I962" s="1947"/>
      <c r="J962" s="1947"/>
      <c r="K962" s="1947"/>
      <c r="L962" s="1945"/>
      <c r="M962" s="1884">
        <f>'2026 Matrix'!AB61</f>
        <v>0</v>
      </c>
      <c r="N962" s="1945"/>
    </row>
    <row r="963" spans="1:28" ht="17.100000000000001" customHeight="1">
      <c r="A963" s="1946" t="s">
        <v>326</v>
      </c>
      <c r="B963" s="1947"/>
      <c r="C963" s="1947"/>
      <c r="D963" s="1947"/>
      <c r="E963" s="1945"/>
      <c r="F963" s="1913">
        <f>'2026 Matrix'!I61</f>
        <v>3</v>
      </c>
      <c r="G963" s="1945"/>
      <c r="H963" s="1946" t="s">
        <v>860</v>
      </c>
      <c r="I963" s="1947"/>
      <c r="J963" s="1947"/>
      <c r="K963" s="1947"/>
      <c r="L963" s="1945"/>
      <c r="M963" s="1913">
        <f>'2026 Matrix'!O61</f>
        <v>3</v>
      </c>
      <c r="N963" s="1945"/>
    </row>
    <row r="964" spans="1:28" ht="17.100000000000001" customHeight="1">
      <c r="A964" s="1946" t="s">
        <v>355</v>
      </c>
      <c r="B964" s="1947"/>
      <c r="C964" s="1947"/>
      <c r="D964" s="1947"/>
      <c r="E964" s="1945"/>
      <c r="F964" s="1919">
        <f>'2026 Matrix'!R61</f>
        <v>4</v>
      </c>
      <c r="G964" s="1945"/>
      <c r="H964" s="1954"/>
      <c r="I964" s="1948"/>
      <c r="J964" s="1948"/>
      <c r="K964" s="1948"/>
      <c r="L964" s="1948"/>
      <c r="M964" s="1948"/>
      <c r="N964" s="1948"/>
    </row>
    <row r="965" spans="1:28" ht="15.95" customHeight="1">
      <c r="A965" s="1949" t="s">
        <v>1026</v>
      </c>
      <c r="B965" s="1948"/>
      <c r="C965" s="1948"/>
      <c r="D965" s="1948"/>
      <c r="E965" s="1948"/>
      <c r="F965" s="1948"/>
      <c r="G965" s="1948"/>
      <c r="H965" s="1948"/>
      <c r="I965" s="1948"/>
      <c r="J965" s="1948"/>
      <c r="K965" s="1948"/>
      <c r="L965" s="1948"/>
      <c r="M965" s="1948"/>
      <c r="N965" s="1948"/>
    </row>
    <row r="966" spans="1:28" ht="17.100000000000001" customHeight="1">
      <c r="A966" s="1946" t="s">
        <v>869</v>
      </c>
      <c r="B966" s="1947"/>
      <c r="C966" s="1947"/>
      <c r="D966" s="1947"/>
      <c r="E966" s="1945"/>
      <c r="F966" s="1913">
        <f>'2026 Matrix'!Z61</f>
        <v>3</v>
      </c>
      <c r="G966" s="1945"/>
      <c r="H966" s="1946" t="s">
        <v>863</v>
      </c>
      <c r="I966" s="1947"/>
      <c r="J966" s="1947"/>
      <c r="K966" s="1947"/>
      <c r="L966" s="1945"/>
      <c r="M966" s="1884">
        <f>'2026 Matrix'!S61</f>
        <v>0</v>
      </c>
      <c r="N966" s="1945"/>
    </row>
    <row r="967" spans="1:28" ht="17.100000000000001" customHeight="1">
      <c r="A967" s="1946" t="s">
        <v>865</v>
      </c>
      <c r="B967" s="1947"/>
      <c r="C967" s="1947"/>
      <c r="D967" s="1947"/>
      <c r="E967" s="1945"/>
      <c r="F967" s="1913">
        <f>'2026 Matrix'!U61</f>
        <v>3</v>
      </c>
      <c r="G967" s="1945"/>
      <c r="H967" s="1946" t="s">
        <v>870</v>
      </c>
      <c r="I967" s="1947"/>
      <c r="J967" s="1947"/>
      <c r="K967" s="1947"/>
      <c r="L967" s="1945"/>
      <c r="M967" s="1884">
        <f>'2026 Matrix'!AA61</f>
        <v>0</v>
      </c>
      <c r="N967" s="1945"/>
    </row>
    <row r="968" spans="1:28" ht="17.100000000000001" customHeight="1">
      <c r="A968" s="1946" t="s">
        <v>867</v>
      </c>
      <c r="B968" s="1947"/>
      <c r="C968" s="1947"/>
      <c r="D968" s="1947"/>
      <c r="E968" s="1945"/>
      <c r="F968" s="1917">
        <f>'2026 Matrix'!X61</f>
        <v>2</v>
      </c>
      <c r="G968" s="1945"/>
      <c r="H968" s="1946" t="s">
        <v>868</v>
      </c>
      <c r="I968" s="1947"/>
      <c r="J968" s="1947"/>
      <c r="K968" s="1947"/>
      <c r="L968" s="1945"/>
      <c r="M968" s="1884">
        <f>'2026 Matrix'!Y61</f>
        <v>0</v>
      </c>
      <c r="N968" s="1945"/>
    </row>
    <row r="969" spans="1:28" ht="15.95" customHeight="1">
      <c r="A969" s="1949" t="s">
        <v>1027</v>
      </c>
      <c r="B969" s="1948"/>
      <c r="C969" s="1948"/>
      <c r="D969" s="1948"/>
      <c r="E969" s="1948"/>
      <c r="F969" s="1948"/>
      <c r="G969" s="1948"/>
      <c r="H969" s="1948"/>
      <c r="I969" s="1948"/>
      <c r="J969" s="1948"/>
      <c r="K969" s="1948"/>
      <c r="L969" s="1948"/>
      <c r="M969" s="1948"/>
      <c r="N969" s="1948"/>
    </row>
    <row r="970" spans="1:28" ht="17.100000000000001" customHeight="1">
      <c r="A970" s="1946" t="s">
        <v>872</v>
      </c>
      <c r="B970" s="1947"/>
      <c r="C970" s="1947"/>
      <c r="D970" s="1947"/>
      <c r="E970" s="1945"/>
      <c r="F970" s="1913">
        <f>'2026 Matrix'!AD61</f>
        <v>3</v>
      </c>
      <c r="G970" s="1945"/>
      <c r="H970" s="1946" t="s">
        <v>874</v>
      </c>
      <c r="I970" s="1947"/>
      <c r="J970" s="1947"/>
      <c r="K970" s="1947"/>
      <c r="L970" s="1945"/>
      <c r="M970" s="1913">
        <f>'2026 Matrix'!AF61</f>
        <v>3</v>
      </c>
      <c r="N970" s="1945"/>
    </row>
    <row r="971" spans="1:28" ht="17.100000000000001" customHeight="1">
      <c r="A971" s="1946" t="s">
        <v>873</v>
      </c>
      <c r="B971" s="1947"/>
      <c r="C971" s="1947"/>
      <c r="D971" s="1947"/>
      <c r="E971" s="1945"/>
      <c r="F971" s="1913">
        <f>'2026 Matrix'!AE61</f>
        <v>3</v>
      </c>
      <c r="G971" s="1945"/>
      <c r="H971" s="1946" t="s">
        <v>358</v>
      </c>
      <c r="I971" s="1947"/>
      <c r="J971" s="1947"/>
      <c r="K971" s="1947"/>
      <c r="L971" s="1945"/>
      <c r="M971" s="1913">
        <f>'2026 Matrix'!AH61</f>
        <v>3</v>
      </c>
      <c r="N971" s="1945"/>
    </row>
    <row r="972" spans="1:28" ht="17.100000000000001" customHeight="1">
      <c r="A972" s="1946" t="s">
        <v>203</v>
      </c>
      <c r="B972" s="1947"/>
      <c r="C972" s="1947"/>
      <c r="D972" s="1947"/>
      <c r="E972" s="1945"/>
      <c r="F972" s="1913">
        <f>'2026 Matrix'!W61</f>
        <v>3</v>
      </c>
      <c r="G972" s="1945"/>
      <c r="H972" s="1946" t="s">
        <v>871</v>
      </c>
      <c r="I972" s="1947"/>
      <c r="J972" s="1947"/>
      <c r="K972" s="1947"/>
      <c r="L972" s="1945"/>
      <c r="M972" s="1917">
        <f>'2026 Matrix'!AC61</f>
        <v>2</v>
      </c>
      <c r="N972" s="1945"/>
    </row>
    <row r="973" spans="1:28" ht="17.100000000000001" customHeight="1">
      <c r="A973" s="1946" t="s">
        <v>875</v>
      </c>
      <c r="B973" s="1947"/>
      <c r="C973" s="1947"/>
      <c r="D973" s="1947"/>
      <c r="E973" s="1945"/>
      <c r="F973" s="1913">
        <f>'2026 Matrix'!AG61</f>
        <v>3</v>
      </c>
      <c r="G973" s="1945"/>
      <c r="H973" s="1946" t="s">
        <v>866</v>
      </c>
      <c r="I973" s="1947"/>
      <c r="J973" s="1947"/>
      <c r="K973" s="1947"/>
      <c r="L973" s="1945"/>
      <c r="M973" s="1913">
        <f>'2026 Matrix'!V61</f>
        <v>3</v>
      </c>
      <c r="N973" s="1945"/>
    </row>
    <row r="974" spans="1:28" ht="20.100000000000001" customHeight="1">
      <c r="A974" s="1930" t="s">
        <v>1028</v>
      </c>
      <c r="B974" s="1948"/>
      <c r="C974" s="1948"/>
      <c r="D974" s="1948"/>
      <c r="E974" s="1948"/>
      <c r="F974" s="1948"/>
      <c r="G974" s="1948"/>
      <c r="H974" s="1948"/>
      <c r="I974" s="1948"/>
      <c r="J974" s="1948"/>
      <c r="K974" s="1948"/>
      <c r="L974" s="1948"/>
      <c r="M974" s="1948"/>
      <c r="N974" s="1948"/>
    </row>
    <row r="975" spans="1:28" ht="15.95" customHeight="1">
      <c r="A975" s="1898" t="s">
        <v>1029</v>
      </c>
      <c r="B975" s="1947"/>
      <c r="C975" s="1947"/>
      <c r="D975" s="1947"/>
      <c r="E975" s="1947"/>
      <c r="F975" s="1947"/>
      <c r="G975" s="1947"/>
      <c r="H975" s="1947"/>
      <c r="I975" s="1947"/>
      <c r="J975" s="1947"/>
      <c r="K975" s="1947"/>
      <c r="L975" s="1947"/>
      <c r="M975" s="1947"/>
      <c r="N975" s="1945"/>
    </row>
    <row r="976" spans="1:28" ht="43.5" customHeight="1">
      <c r="A976" s="1951" t="s">
        <v>1090</v>
      </c>
      <c r="B976" s="1952"/>
      <c r="C976" s="1952"/>
      <c r="D976" s="1952"/>
      <c r="E976" s="1952"/>
      <c r="F976" s="1952"/>
      <c r="G976" s="1952"/>
      <c r="H976" s="1952"/>
      <c r="I976" s="1952"/>
      <c r="J976" s="1952"/>
      <c r="K976" s="1952"/>
      <c r="L976" s="1952"/>
      <c r="M976" s="1952"/>
      <c r="N976" s="1953"/>
      <c r="O976" s="1950"/>
      <c r="P976" s="1947"/>
      <c r="Q976" s="1947"/>
      <c r="R976" s="1947"/>
      <c r="S976" s="1947"/>
      <c r="T976" s="1947"/>
      <c r="U976" s="1947"/>
      <c r="V976" s="1947"/>
      <c r="W976" s="1947"/>
      <c r="X976" s="1947"/>
      <c r="Y976" s="1947"/>
      <c r="Z976" s="1947"/>
      <c r="AA976" s="1947"/>
      <c r="AB976" s="1945"/>
    </row>
    <row r="977" spans="1:14" ht="39.75" customHeight="1">
      <c r="A977" s="1975" t="s">
        <v>1091</v>
      </c>
      <c r="B977" s="1952"/>
      <c r="C977" s="1952"/>
      <c r="D977" s="1952"/>
      <c r="E977" s="1952"/>
      <c r="F977" s="1952"/>
      <c r="G977" s="1952"/>
      <c r="H977" s="1952"/>
      <c r="I977" s="1952"/>
      <c r="J977" s="1952"/>
      <c r="K977" s="1952"/>
      <c r="L977" s="1952"/>
      <c r="M977" s="1952"/>
      <c r="N977" s="1953"/>
    </row>
    <row r="978" spans="1:14" ht="20.100000000000001" customHeight="1">
      <c r="A978" s="1950"/>
      <c r="B978" s="1947"/>
      <c r="C978" s="1947"/>
      <c r="D978" s="1947"/>
      <c r="E978" s="1947"/>
      <c r="F978" s="1947"/>
      <c r="G978" s="1947"/>
      <c r="H978" s="1947"/>
      <c r="I978" s="1947"/>
      <c r="J978" s="1947"/>
      <c r="K978" s="1947"/>
      <c r="L978" s="1947"/>
      <c r="M978" s="1947"/>
      <c r="N978" s="1945"/>
    </row>
    <row r="979" spans="1:14" ht="15.95" customHeight="1">
      <c r="A979" s="1968" t="s">
        <v>1030</v>
      </c>
      <c r="B979" s="1947"/>
      <c r="C979" s="1947"/>
      <c r="D979" s="1947"/>
      <c r="E979" s="1947"/>
      <c r="F979" s="1947"/>
      <c r="G979" s="1947"/>
      <c r="H979" s="1947"/>
      <c r="I979" s="1947"/>
      <c r="J979" s="1947"/>
      <c r="K979" s="1947"/>
      <c r="L979" s="1947"/>
      <c r="M979" s="1947"/>
      <c r="N979" s="1945"/>
    </row>
    <row r="980" spans="1:14" ht="47.25" customHeight="1">
      <c r="A980" s="1951" t="s">
        <v>1092</v>
      </c>
      <c r="B980" s="1952"/>
      <c r="C980" s="1952"/>
      <c r="D980" s="1952"/>
      <c r="E980" s="1952"/>
      <c r="F980" s="1952"/>
      <c r="G980" s="1952"/>
      <c r="H980" s="1952"/>
      <c r="I980" s="1952"/>
      <c r="J980" s="1952"/>
      <c r="K980" s="1952"/>
      <c r="L980" s="1952"/>
      <c r="M980" s="1952"/>
      <c r="N980" s="1953"/>
    </row>
    <row r="981" spans="1:14" ht="39.75" customHeight="1">
      <c r="A981" s="1951" t="s">
        <v>1093</v>
      </c>
      <c r="B981" s="1952"/>
      <c r="C981" s="1952"/>
      <c r="D981" s="1952"/>
      <c r="E981" s="1952"/>
      <c r="F981" s="1952"/>
      <c r="G981" s="1952"/>
      <c r="H981" s="1952"/>
      <c r="I981" s="1952"/>
      <c r="J981" s="1952"/>
      <c r="K981" s="1952"/>
      <c r="L981" s="1952"/>
      <c r="M981" s="1952"/>
      <c r="N981" s="1953"/>
    </row>
    <row r="982" spans="1:14" ht="21.95" customHeight="1">
      <c r="A982" s="1950"/>
      <c r="B982" s="1947"/>
      <c r="C982" s="1947"/>
      <c r="D982" s="1947"/>
      <c r="E982" s="1947"/>
      <c r="F982" s="1947"/>
      <c r="G982" s="1947"/>
      <c r="H982" s="1947"/>
      <c r="I982" s="1947"/>
      <c r="J982" s="1947"/>
      <c r="K982" s="1947"/>
      <c r="L982" s="1947"/>
      <c r="M982" s="1947"/>
      <c r="N982" s="1945"/>
    </row>
    <row r="983" spans="1:14" ht="21.95" customHeight="1">
      <c r="A983" s="1959" t="s">
        <v>1031</v>
      </c>
      <c r="B983" s="1948"/>
      <c r="C983" s="1948"/>
      <c r="D983" s="1948"/>
      <c r="E983" s="1948"/>
      <c r="F983" s="1948"/>
      <c r="G983" s="1948"/>
      <c r="H983" s="1959" t="s">
        <v>1032</v>
      </c>
      <c r="I983" s="1948"/>
      <c r="J983" s="1948"/>
      <c r="K983" s="1948"/>
      <c r="L983" s="1948"/>
      <c r="M983" s="1948"/>
      <c r="N983" s="1948"/>
    </row>
    <row r="993" spans="1:14" ht="38.1" customHeight="1" thickBot="1">
      <c r="A993" s="1927" t="s">
        <v>993</v>
      </c>
      <c r="B993" s="1962"/>
      <c r="C993" s="1962"/>
      <c r="D993" s="1962"/>
      <c r="E993" s="1962"/>
      <c r="F993" s="1962"/>
      <c r="G993" s="1962"/>
      <c r="H993" s="1962"/>
      <c r="I993" s="1962"/>
      <c r="J993" s="1962"/>
      <c r="K993" s="1962"/>
      <c r="L993" s="1962"/>
      <c r="M993" s="1962"/>
      <c r="N993" s="1963"/>
    </row>
    <row r="994" spans="1:14" ht="15.95" customHeight="1">
      <c r="A994" s="1921" t="s">
        <v>1033</v>
      </c>
      <c r="B994" s="1948"/>
      <c r="C994" s="1948"/>
      <c r="D994" s="1948"/>
      <c r="E994" s="1948"/>
      <c r="F994" s="1948"/>
      <c r="G994" s="1948"/>
      <c r="H994" s="1948"/>
      <c r="I994" s="1948"/>
      <c r="J994" s="1948"/>
      <c r="K994" s="1948"/>
      <c r="L994" s="1948"/>
      <c r="M994" s="1948"/>
      <c r="N994" s="1948"/>
    </row>
    <row r="995" spans="1:14" ht="18" customHeight="1">
      <c r="A995" s="1906" t="s">
        <v>995</v>
      </c>
      <c r="B995" s="1947"/>
      <c r="C995" s="1947"/>
      <c r="D995" s="1945"/>
      <c r="E995" s="1906" t="s">
        <v>996</v>
      </c>
      <c r="F995" s="1947"/>
      <c r="G995" s="1945"/>
      <c r="H995" s="1906" t="s">
        <v>997</v>
      </c>
      <c r="I995" s="1947"/>
      <c r="J995" s="1945"/>
      <c r="K995" s="1906" t="s">
        <v>998</v>
      </c>
      <c r="L995" s="1945"/>
      <c r="M995" s="1906" t="s">
        <v>999</v>
      </c>
      <c r="N995" s="1945"/>
    </row>
    <row r="996" spans="1:14" ht="21.95" customHeight="1">
      <c r="A996" s="1923" t="str">
        <f>'2026 Matrix'!B68&amp;" "&amp;'2026 Matrix'!A68</f>
        <v>Neldy Duquesne Lopez</v>
      </c>
      <c r="B996" s="1947"/>
      <c r="C996" s="1947"/>
      <c r="D996" s="1945"/>
      <c r="E996" s="1923" t="str">
        <f>'2026 Matrix'!E68</f>
        <v>Suzanne</v>
      </c>
      <c r="F996" s="1947"/>
      <c r="G996" s="1945"/>
      <c r="H996" s="1922">
        <f>'2026 Matrix'!C68</f>
        <v>45891</v>
      </c>
      <c r="I996" s="1947"/>
      <c r="J996" s="1945"/>
      <c r="K996" s="1923" t="str">
        <f>'2026 Matrix'!D68</f>
        <v>F,S,S</v>
      </c>
      <c r="L996" s="1945"/>
      <c r="M996" s="1923" t="s">
        <v>1034</v>
      </c>
      <c r="N996" s="1945"/>
    </row>
    <row r="997" spans="1:14" ht="15.95" customHeight="1">
      <c r="A997" s="1911" t="s">
        <v>1000</v>
      </c>
      <c r="B997" s="1947"/>
      <c r="C997" s="1945"/>
      <c r="E997" s="1912" t="s">
        <v>1001</v>
      </c>
      <c r="F997" s="1947"/>
      <c r="G997" s="1945"/>
      <c r="I997" s="1915" t="s">
        <v>1002</v>
      </c>
      <c r="J997" s="1947"/>
      <c r="K997" s="1945"/>
      <c r="M997" s="1908" t="s">
        <v>1003</v>
      </c>
      <c r="N997" s="1945"/>
    </row>
    <row r="998" spans="1:14" ht="33.950000000000003" customHeight="1">
      <c r="A998" s="1925" t="str">
        <f>'2026 Matrix'!AI68&amp;" / 108"</f>
        <v>33 / 108</v>
      </c>
      <c r="B998" s="1947"/>
      <c r="C998" s="1945"/>
      <c r="E998" s="1907" t="str">
        <f>'2026 Matrix'!AJ68&amp;" / 27"</f>
        <v>11 / 27</v>
      </c>
      <c r="F998" s="1947"/>
      <c r="G998" s="1945"/>
      <c r="I998" s="1926">
        <f>'2026 Matrix'!AK68</f>
        <v>0</v>
      </c>
      <c r="J998" s="1947"/>
      <c r="K998" s="1945"/>
      <c r="M998" s="1916">
        <f>'2026 Matrix'!AL68</f>
        <v>58.22</v>
      </c>
      <c r="N998" s="1945"/>
    </row>
    <row r="999" spans="1:14" ht="14.1" customHeight="1">
      <c r="A999" s="1920" t="s">
        <v>1004</v>
      </c>
      <c r="B999" s="1948"/>
      <c r="C999" s="1948"/>
      <c r="D999" s="1948"/>
      <c r="E999" s="1948"/>
      <c r="F999" s="1948"/>
      <c r="G999" s="1948"/>
      <c r="H999" s="1948"/>
      <c r="I999" s="1948"/>
      <c r="J999" s="1948"/>
      <c r="K999" s="1948"/>
      <c r="L999" s="1948"/>
      <c r="M999" s="1948"/>
      <c r="N999" s="1948"/>
    </row>
    <row r="1000" spans="1:14" ht="20.100000000000001" customHeight="1">
      <c r="A1000" s="1930" t="s">
        <v>1005</v>
      </c>
      <c r="B1000" s="1931"/>
      <c r="C1000" s="1931"/>
      <c r="D1000" s="1931"/>
      <c r="E1000" s="1931"/>
      <c r="F1000" s="1931"/>
      <c r="G1000" s="1931"/>
      <c r="H1000" s="1931"/>
      <c r="I1000" s="1931"/>
      <c r="J1000" s="1931"/>
      <c r="K1000" s="1931"/>
      <c r="L1000" s="1931"/>
      <c r="M1000" s="1931"/>
      <c r="N1000" s="1931"/>
    </row>
    <row r="1001" spans="1:14" ht="18" customHeight="1">
      <c r="A1001" s="1891" t="s">
        <v>1006</v>
      </c>
      <c r="B1001" s="1887"/>
      <c r="C1001" s="1891" t="s">
        <v>1007</v>
      </c>
      <c r="D1001" s="1886"/>
      <c r="E1001" s="1887"/>
      <c r="F1001" s="1886" t="s">
        <v>1008</v>
      </c>
      <c r="G1001" s="1887"/>
      <c r="H1001" s="1886" t="s">
        <v>1009</v>
      </c>
      <c r="I1001" s="1887"/>
      <c r="J1001" s="1886" t="s">
        <v>1010</v>
      </c>
      <c r="K1001" s="1887"/>
      <c r="L1001" s="1886" t="s">
        <v>1011</v>
      </c>
      <c r="M1001" s="1887"/>
      <c r="N1001" s="1598" t="s">
        <v>1012</v>
      </c>
    </row>
    <row r="1002" spans="1:14" ht="18.95" customHeight="1">
      <c r="A1002" s="1892" t="s">
        <v>1013</v>
      </c>
      <c r="B1002" s="1893"/>
      <c r="C1002" s="1918">
        <v>107.2</v>
      </c>
      <c r="D1002" s="1902"/>
      <c r="E1002" s="1903"/>
      <c r="F1002" s="1902">
        <v>1</v>
      </c>
      <c r="G1002" s="1903"/>
      <c r="H1002" s="1902">
        <v>15.17</v>
      </c>
      <c r="I1002" s="1903"/>
      <c r="J1002" s="1902">
        <v>37.25</v>
      </c>
      <c r="K1002" s="1903"/>
      <c r="L1002" s="1902">
        <v>40.72</v>
      </c>
      <c r="M1002" s="1903"/>
      <c r="N1002" s="1603">
        <v>0</v>
      </c>
    </row>
    <row r="1003" spans="1:14" ht="18.95" customHeight="1">
      <c r="A1003" s="1904" t="s">
        <v>1014</v>
      </c>
      <c r="B1003" s="1905"/>
      <c r="C1003" s="1888">
        <v>101.9</v>
      </c>
      <c r="D1003" s="1889"/>
      <c r="E1003" s="1890"/>
      <c r="F1003" s="1894">
        <v>3</v>
      </c>
      <c r="G1003" s="1895"/>
      <c r="H1003" s="1894">
        <v>13.53</v>
      </c>
      <c r="I1003" s="1895"/>
      <c r="J1003" s="1894">
        <v>27.67</v>
      </c>
      <c r="K1003" s="1895"/>
      <c r="L1003" s="1894">
        <v>48.92</v>
      </c>
      <c r="M1003" s="1895"/>
      <c r="N1003" s="1605">
        <v>0</v>
      </c>
    </row>
    <row r="1004" spans="1:14" ht="18.95" customHeight="1">
      <c r="A1004" s="1892" t="s">
        <v>1015</v>
      </c>
      <c r="B1004" s="1893"/>
      <c r="C1004" s="1918">
        <v>107</v>
      </c>
      <c r="D1004" s="1902"/>
      <c r="E1004" s="1903"/>
      <c r="F1004" s="1902">
        <v>1</v>
      </c>
      <c r="G1004" s="1903"/>
      <c r="H1004" s="1902">
        <v>17.87</v>
      </c>
      <c r="I1004" s="1903"/>
      <c r="J1004" s="1902">
        <v>37.17</v>
      </c>
      <c r="K1004" s="1903"/>
      <c r="L1004" s="1902">
        <v>48.07</v>
      </c>
      <c r="M1004" s="1903"/>
      <c r="N1004" s="1603">
        <v>0</v>
      </c>
    </row>
    <row r="1005" spans="1:14" ht="18.95" customHeight="1">
      <c r="A1005" s="1904" t="s">
        <v>1016</v>
      </c>
      <c r="B1005" s="1905"/>
      <c r="C1005" s="1888">
        <v>104.5</v>
      </c>
      <c r="D1005" s="1889"/>
      <c r="E1005" s="1890"/>
      <c r="F1005" s="1894">
        <v>1</v>
      </c>
      <c r="G1005" s="1895"/>
      <c r="H1005" s="1894">
        <v>19.670000000000002</v>
      </c>
      <c r="I1005" s="1895"/>
      <c r="J1005" s="1894">
        <v>37.17</v>
      </c>
      <c r="K1005" s="1895"/>
      <c r="L1005" s="1894">
        <v>52.91</v>
      </c>
      <c r="M1005" s="1895"/>
      <c r="N1005" s="1605">
        <v>0</v>
      </c>
    </row>
    <row r="1006" spans="1:14" ht="20.100000000000001" customHeight="1">
      <c r="A1006" s="1930" t="s">
        <v>1017</v>
      </c>
      <c r="B1006" s="1931"/>
      <c r="C1006" s="1931"/>
      <c r="D1006" s="1931"/>
      <c r="E1006" s="1931"/>
      <c r="F1006" s="1931"/>
      <c r="G1006" s="1931"/>
      <c r="H1006" s="1931"/>
      <c r="I1006" s="1931"/>
      <c r="J1006" s="1931"/>
      <c r="K1006" s="1931"/>
      <c r="L1006" s="1931"/>
      <c r="M1006" s="1931"/>
      <c r="N1006" s="1931"/>
    </row>
    <row r="1007" spans="1:14" ht="14.1" customHeight="1">
      <c r="A1007" s="1597">
        <v>0</v>
      </c>
      <c r="B1007" s="1896" t="s">
        <v>842</v>
      </c>
      <c r="C1007" s="1897"/>
      <c r="D1007" s="1596">
        <v>1</v>
      </c>
      <c r="E1007" s="1896" t="s">
        <v>1018</v>
      </c>
      <c r="F1007" s="1897"/>
      <c r="G1007" s="1595">
        <v>2</v>
      </c>
      <c r="H1007" s="1896" t="s">
        <v>1019</v>
      </c>
      <c r="I1007" s="1897"/>
      <c r="J1007" s="1594">
        <v>3</v>
      </c>
      <c r="K1007" s="1896" t="s">
        <v>1020</v>
      </c>
      <c r="L1007" s="1897"/>
      <c r="M1007" s="1593">
        <v>4</v>
      </c>
      <c r="N1007" s="1592" t="s">
        <v>1021</v>
      </c>
    </row>
    <row r="1008" spans="1:14" ht="15.95" customHeight="1">
      <c r="A1008" s="1949" t="s">
        <v>1022</v>
      </c>
      <c r="B1008" s="1948"/>
      <c r="C1008" s="1948"/>
      <c r="D1008" s="1948"/>
      <c r="E1008" s="1948"/>
      <c r="F1008" s="1948"/>
      <c r="G1008" s="1948"/>
      <c r="H1008" s="1948"/>
      <c r="I1008" s="1948"/>
      <c r="J1008" s="1948"/>
      <c r="K1008" s="1948"/>
      <c r="L1008" s="1948"/>
      <c r="M1008" s="1948"/>
      <c r="N1008" s="1948"/>
    </row>
    <row r="1009" spans="1:14" ht="17.100000000000001" customHeight="1">
      <c r="A1009" s="1946" t="s">
        <v>1023</v>
      </c>
      <c r="B1009" s="1947"/>
      <c r="C1009" s="1947"/>
      <c r="D1009" s="1947"/>
      <c r="E1009" s="1945"/>
      <c r="F1009" s="1913">
        <f>'2026 Matrix'!L68</f>
        <v>3</v>
      </c>
      <c r="G1009" s="1945"/>
      <c r="H1009" s="1946" t="s">
        <v>1024</v>
      </c>
      <c r="I1009" s="1947"/>
      <c r="J1009" s="1947"/>
      <c r="K1009" s="1947"/>
      <c r="L1009" s="1945"/>
      <c r="M1009" s="1917">
        <f>'2026 Matrix'!P68</f>
        <v>2</v>
      </c>
      <c r="N1009" s="1945"/>
    </row>
    <row r="1010" spans="1:14" ht="17.100000000000001" customHeight="1">
      <c r="A1010" s="1946" t="s">
        <v>856</v>
      </c>
      <c r="B1010" s="1947"/>
      <c r="C1010" s="1947"/>
      <c r="D1010" s="1947"/>
      <c r="E1010" s="1945"/>
      <c r="F1010" s="1913">
        <f>'2026 Matrix'!K68</f>
        <v>3</v>
      </c>
      <c r="G1010" s="1945"/>
      <c r="H1010" s="1946" t="s">
        <v>205</v>
      </c>
      <c r="I1010" s="1947"/>
      <c r="J1010" s="1947"/>
      <c r="K1010" s="1947"/>
      <c r="L1010" s="1945"/>
      <c r="M1010" s="1913">
        <f>'2026 Matrix'!M68</f>
        <v>3</v>
      </c>
      <c r="N1010" s="1945"/>
    </row>
    <row r="1011" spans="1:14" ht="17.100000000000001" customHeight="1">
      <c r="A1011" s="1946" t="s">
        <v>862</v>
      </c>
      <c r="B1011" s="1947"/>
      <c r="C1011" s="1947"/>
      <c r="D1011" s="1947"/>
      <c r="E1011" s="1945"/>
      <c r="F1011" s="1884">
        <f>'2026 Matrix'!Q68</f>
        <v>0</v>
      </c>
      <c r="G1011" s="1945"/>
      <c r="H1011" s="1946" t="s">
        <v>864</v>
      </c>
      <c r="I1011" s="1947"/>
      <c r="J1011" s="1947"/>
      <c r="K1011" s="1947"/>
      <c r="L1011" s="1945"/>
      <c r="M1011" s="1884">
        <f>'2026 Matrix'!T68</f>
        <v>0</v>
      </c>
      <c r="N1011" s="1945"/>
    </row>
    <row r="1012" spans="1:14" ht="15.95" customHeight="1">
      <c r="A1012" s="1949" t="s">
        <v>1025</v>
      </c>
      <c r="B1012" s="1948"/>
      <c r="C1012" s="1948"/>
      <c r="D1012" s="1948"/>
      <c r="E1012" s="1948"/>
      <c r="F1012" s="1948"/>
      <c r="G1012" s="1948"/>
      <c r="H1012" s="1948"/>
      <c r="I1012" s="1948"/>
      <c r="J1012" s="1948"/>
      <c r="K1012" s="1948"/>
      <c r="L1012" s="1948"/>
      <c r="M1012" s="1948"/>
      <c r="N1012" s="1948"/>
    </row>
    <row r="1013" spans="1:14" ht="17.100000000000001" customHeight="1">
      <c r="A1013" s="1946" t="s">
        <v>855</v>
      </c>
      <c r="B1013" s="1947"/>
      <c r="C1013" s="1947"/>
      <c r="D1013" s="1947"/>
      <c r="E1013" s="1945"/>
      <c r="F1013" s="1884">
        <f>'2026 Matrix'!H68</f>
        <v>0</v>
      </c>
      <c r="G1013" s="1945"/>
      <c r="H1013" s="1946" t="s">
        <v>331</v>
      </c>
      <c r="I1013" s="1947"/>
      <c r="J1013" s="1947"/>
      <c r="K1013" s="1947"/>
      <c r="L1013" s="1945"/>
      <c r="M1013" s="1884">
        <f>'2026 Matrix'!J68</f>
        <v>0</v>
      </c>
      <c r="N1013" s="1945"/>
    </row>
    <row r="1014" spans="1:14" ht="17.100000000000001" customHeight="1">
      <c r="A1014" s="1946" t="s">
        <v>859</v>
      </c>
      <c r="B1014" s="1947"/>
      <c r="C1014" s="1947"/>
      <c r="D1014" s="1947"/>
      <c r="E1014" s="1945"/>
      <c r="F1014" s="1913">
        <f>'2026 Matrix'!N68</f>
        <v>3</v>
      </c>
      <c r="G1014" s="1945"/>
      <c r="H1014" s="1946" t="s">
        <v>343</v>
      </c>
      <c r="I1014" s="1947"/>
      <c r="J1014" s="1947"/>
      <c r="K1014" s="1947"/>
      <c r="L1014" s="1945"/>
      <c r="M1014" s="1884">
        <f>'2026 Matrix'!AB68</f>
        <v>0</v>
      </c>
      <c r="N1014" s="1945"/>
    </row>
    <row r="1015" spans="1:14" ht="17.100000000000001" customHeight="1">
      <c r="A1015" s="1946" t="s">
        <v>326</v>
      </c>
      <c r="B1015" s="1947"/>
      <c r="C1015" s="1947"/>
      <c r="D1015" s="1947"/>
      <c r="E1015" s="1945"/>
      <c r="F1015" s="1884">
        <f>'2026 Matrix'!I68</f>
        <v>0</v>
      </c>
      <c r="G1015" s="1945"/>
      <c r="H1015" s="1946" t="s">
        <v>860</v>
      </c>
      <c r="I1015" s="1947"/>
      <c r="J1015" s="1947"/>
      <c r="K1015" s="1947"/>
      <c r="L1015" s="1945"/>
      <c r="M1015" s="1913">
        <f>'2026 Matrix'!O68</f>
        <v>3</v>
      </c>
      <c r="N1015" s="1945"/>
    </row>
    <row r="1016" spans="1:14" ht="17.100000000000001" customHeight="1">
      <c r="A1016" s="1946" t="s">
        <v>355</v>
      </c>
      <c r="B1016" s="1947"/>
      <c r="C1016" s="1947"/>
      <c r="D1016" s="1947"/>
      <c r="E1016" s="1945"/>
      <c r="F1016" s="1884">
        <f>'2026 Matrix'!R68</f>
        <v>0</v>
      </c>
      <c r="G1016" s="1945"/>
      <c r="H1016" s="1954"/>
      <c r="I1016" s="1948"/>
      <c r="J1016" s="1948"/>
      <c r="K1016" s="1948"/>
      <c r="L1016" s="1948"/>
      <c r="M1016" s="1948"/>
      <c r="N1016" s="1948"/>
    </row>
    <row r="1017" spans="1:14" ht="15.95" customHeight="1">
      <c r="A1017" s="1949" t="s">
        <v>1026</v>
      </c>
      <c r="B1017" s="1948"/>
      <c r="C1017" s="1948"/>
      <c r="D1017" s="1948"/>
      <c r="E1017" s="1948"/>
      <c r="F1017" s="1948"/>
      <c r="G1017" s="1948"/>
      <c r="H1017" s="1948"/>
      <c r="I1017" s="1948"/>
      <c r="J1017" s="1948"/>
      <c r="K1017" s="1948"/>
      <c r="L1017" s="1948"/>
      <c r="M1017" s="1948"/>
      <c r="N1017" s="1948"/>
    </row>
    <row r="1018" spans="1:14" ht="17.100000000000001" customHeight="1">
      <c r="A1018" s="1946" t="s">
        <v>869</v>
      </c>
      <c r="B1018" s="1947"/>
      <c r="C1018" s="1947"/>
      <c r="D1018" s="1947"/>
      <c r="E1018" s="1945"/>
      <c r="F1018" s="1913">
        <f>'2026 Matrix'!Z68</f>
        <v>3</v>
      </c>
      <c r="G1018" s="1945"/>
      <c r="H1018" s="1946" t="s">
        <v>863</v>
      </c>
      <c r="I1018" s="1947"/>
      <c r="J1018" s="1947"/>
      <c r="K1018" s="1947"/>
      <c r="L1018" s="1945"/>
      <c r="M1018" s="1884">
        <f>'2026 Matrix'!S68</f>
        <v>0</v>
      </c>
      <c r="N1018" s="1945"/>
    </row>
    <row r="1019" spans="1:14" ht="17.100000000000001" customHeight="1">
      <c r="A1019" s="1946" t="s">
        <v>865</v>
      </c>
      <c r="B1019" s="1947"/>
      <c r="C1019" s="1947"/>
      <c r="D1019" s="1947"/>
      <c r="E1019" s="1945"/>
      <c r="F1019" s="1913">
        <f>'2026 Matrix'!U68</f>
        <v>3</v>
      </c>
      <c r="G1019" s="1945"/>
      <c r="H1019" s="1946" t="s">
        <v>870</v>
      </c>
      <c r="I1019" s="1947"/>
      <c r="J1019" s="1947"/>
      <c r="K1019" s="1947"/>
      <c r="L1019" s="1945"/>
      <c r="M1019" s="1884">
        <f>'2026 Matrix'!AA68</f>
        <v>0</v>
      </c>
      <c r="N1019" s="1945"/>
    </row>
    <row r="1020" spans="1:14" ht="17.100000000000001" customHeight="1">
      <c r="A1020" s="1946" t="s">
        <v>867</v>
      </c>
      <c r="B1020" s="1947"/>
      <c r="C1020" s="1947"/>
      <c r="D1020" s="1947"/>
      <c r="E1020" s="1945"/>
      <c r="F1020" s="1913">
        <f>'2026 Matrix'!X68</f>
        <v>3</v>
      </c>
      <c r="G1020" s="1945"/>
      <c r="H1020" s="1946" t="s">
        <v>868</v>
      </c>
      <c r="I1020" s="1947"/>
      <c r="J1020" s="1947"/>
      <c r="K1020" s="1947"/>
      <c r="L1020" s="1945"/>
      <c r="M1020" s="1917">
        <f>'2026 Matrix'!Y68</f>
        <v>2</v>
      </c>
      <c r="N1020" s="1945"/>
    </row>
    <row r="1021" spans="1:14" ht="15.95" customHeight="1">
      <c r="A1021" s="1949" t="s">
        <v>1027</v>
      </c>
      <c r="B1021" s="1948"/>
      <c r="C1021" s="1948"/>
      <c r="D1021" s="1948"/>
      <c r="E1021" s="1948"/>
      <c r="F1021" s="1948"/>
      <c r="G1021" s="1948"/>
      <c r="H1021" s="1948"/>
      <c r="I1021" s="1948"/>
      <c r="J1021" s="1948"/>
      <c r="K1021" s="1948"/>
      <c r="L1021" s="1948"/>
      <c r="M1021" s="1948"/>
      <c r="N1021" s="1948"/>
    </row>
    <row r="1022" spans="1:14" ht="17.100000000000001" customHeight="1">
      <c r="A1022" s="1946" t="s">
        <v>872</v>
      </c>
      <c r="B1022" s="1947"/>
      <c r="C1022" s="1947"/>
      <c r="D1022" s="1947"/>
      <c r="E1022" s="1945"/>
      <c r="F1022" s="1884">
        <f>'2026 Matrix'!AD68</f>
        <v>0</v>
      </c>
      <c r="G1022" s="1945"/>
      <c r="H1022" s="1946" t="s">
        <v>874</v>
      </c>
      <c r="I1022" s="1947"/>
      <c r="J1022" s="1947"/>
      <c r="K1022" s="1947"/>
      <c r="L1022" s="1945"/>
      <c r="M1022" s="1924">
        <f>'2026 Matrix'!AF68</f>
        <v>1</v>
      </c>
      <c r="N1022" s="1945"/>
    </row>
    <row r="1023" spans="1:14" ht="17.100000000000001" customHeight="1">
      <c r="A1023" s="1946" t="s">
        <v>873</v>
      </c>
      <c r="B1023" s="1947"/>
      <c r="C1023" s="1947"/>
      <c r="D1023" s="1947"/>
      <c r="E1023" s="1945"/>
      <c r="F1023" s="1884">
        <f>'2026 Matrix'!AE68</f>
        <v>0</v>
      </c>
      <c r="G1023" s="1945"/>
      <c r="H1023" s="1946" t="s">
        <v>358</v>
      </c>
      <c r="I1023" s="1947"/>
      <c r="J1023" s="1947"/>
      <c r="K1023" s="1947"/>
      <c r="L1023" s="1945"/>
      <c r="M1023" s="1884">
        <f>'2026 Matrix'!AH68</f>
        <v>0</v>
      </c>
      <c r="N1023" s="1945"/>
    </row>
    <row r="1024" spans="1:14" ht="17.100000000000001" customHeight="1">
      <c r="A1024" s="1946" t="s">
        <v>203</v>
      </c>
      <c r="B1024" s="1947"/>
      <c r="C1024" s="1947"/>
      <c r="D1024" s="1947"/>
      <c r="E1024" s="1945"/>
      <c r="F1024" s="1884">
        <f>'2026 Matrix'!W68</f>
        <v>0</v>
      </c>
      <c r="G1024" s="1945"/>
      <c r="H1024" s="1946" t="s">
        <v>871</v>
      </c>
      <c r="I1024" s="1947"/>
      <c r="J1024" s="1947"/>
      <c r="K1024" s="1947"/>
      <c r="L1024" s="1945"/>
      <c r="M1024" s="1884">
        <f>'2026 Matrix'!AC68</f>
        <v>0</v>
      </c>
      <c r="N1024" s="1945"/>
    </row>
    <row r="1025" spans="1:14" ht="17.100000000000001" customHeight="1">
      <c r="A1025" s="1946" t="s">
        <v>875</v>
      </c>
      <c r="B1025" s="1947"/>
      <c r="C1025" s="1947"/>
      <c r="D1025" s="1947"/>
      <c r="E1025" s="1945"/>
      <c r="F1025" s="1884">
        <f>'2026 Matrix'!AG68</f>
        <v>0</v>
      </c>
      <c r="G1025" s="1945"/>
      <c r="H1025" s="1946" t="s">
        <v>866</v>
      </c>
      <c r="I1025" s="1947"/>
      <c r="J1025" s="1947"/>
      <c r="K1025" s="1947"/>
      <c r="L1025" s="1945"/>
      <c r="M1025" s="1919">
        <f>'2026 Matrix'!V68</f>
        <v>4</v>
      </c>
      <c r="N1025" s="1945"/>
    </row>
    <row r="1026" spans="1:14" ht="20.100000000000001" customHeight="1">
      <c r="A1026" s="1930" t="s">
        <v>1028</v>
      </c>
      <c r="B1026" s="1948"/>
      <c r="C1026" s="1948"/>
      <c r="D1026" s="1948"/>
      <c r="E1026" s="1948"/>
      <c r="F1026" s="1948"/>
      <c r="G1026" s="1948"/>
      <c r="H1026" s="1948"/>
      <c r="I1026" s="1948"/>
      <c r="J1026" s="1948"/>
      <c r="K1026" s="1948"/>
      <c r="L1026" s="1948"/>
      <c r="M1026" s="1948"/>
      <c r="N1026" s="1948"/>
    </row>
    <row r="1027" spans="1:14" ht="15.95" customHeight="1">
      <c r="A1027" s="1898" t="s">
        <v>1029</v>
      </c>
      <c r="B1027" s="1947"/>
      <c r="C1027" s="1947"/>
      <c r="D1027" s="1947"/>
      <c r="E1027" s="1947"/>
      <c r="F1027" s="1947"/>
      <c r="G1027" s="1947"/>
      <c r="H1027" s="1947"/>
      <c r="I1027" s="1947"/>
      <c r="J1027" s="1947"/>
      <c r="K1027" s="1947"/>
      <c r="L1027" s="1947"/>
      <c r="M1027" s="1947"/>
      <c r="N1027" s="1945"/>
    </row>
    <row r="1028" spans="1:14" ht="45" customHeight="1">
      <c r="A1028" s="1951" t="s">
        <v>1094</v>
      </c>
      <c r="B1028" s="1952"/>
      <c r="C1028" s="1952"/>
      <c r="D1028" s="1952"/>
      <c r="E1028" s="1952"/>
      <c r="F1028" s="1952"/>
      <c r="G1028" s="1952"/>
      <c r="H1028" s="1952"/>
      <c r="I1028" s="1952"/>
      <c r="J1028" s="1952"/>
      <c r="K1028" s="1952"/>
      <c r="L1028" s="1952"/>
      <c r="M1028" s="1952"/>
      <c r="N1028" s="1953"/>
    </row>
    <row r="1029" spans="1:14" ht="38.25" customHeight="1">
      <c r="A1029" s="1951" t="s">
        <v>1095</v>
      </c>
      <c r="B1029" s="1952"/>
      <c r="C1029" s="1952"/>
      <c r="D1029" s="1952"/>
      <c r="E1029" s="1952"/>
      <c r="F1029" s="1952"/>
      <c r="G1029" s="1952"/>
      <c r="H1029" s="1952"/>
      <c r="I1029" s="1952"/>
      <c r="J1029" s="1952"/>
      <c r="K1029" s="1952"/>
      <c r="L1029" s="1952"/>
      <c r="M1029" s="1952"/>
      <c r="N1029" s="1953"/>
    </row>
    <row r="1030" spans="1:14" ht="20.100000000000001" customHeight="1">
      <c r="A1030" s="1950"/>
      <c r="B1030" s="1947"/>
      <c r="C1030" s="1947"/>
      <c r="D1030" s="1947"/>
      <c r="E1030" s="1947"/>
      <c r="F1030" s="1947"/>
      <c r="G1030" s="1947"/>
      <c r="H1030" s="1947"/>
      <c r="I1030" s="1947"/>
      <c r="J1030" s="1947"/>
      <c r="K1030" s="1947"/>
      <c r="L1030" s="1947"/>
      <c r="M1030" s="1947"/>
      <c r="N1030" s="1945"/>
    </row>
    <row r="1031" spans="1:14" ht="15.95" customHeight="1">
      <c r="A1031" s="1968" t="s">
        <v>1030</v>
      </c>
      <c r="B1031" s="1947"/>
      <c r="C1031" s="1947"/>
      <c r="D1031" s="1947"/>
      <c r="E1031" s="1947"/>
      <c r="F1031" s="1947"/>
      <c r="G1031" s="1947"/>
      <c r="H1031" s="1947"/>
      <c r="I1031" s="1947"/>
      <c r="J1031" s="1947"/>
      <c r="K1031" s="1947"/>
      <c r="L1031" s="1947"/>
      <c r="M1031" s="1947"/>
      <c r="N1031" s="1945"/>
    </row>
    <row r="1032" spans="1:14" ht="34.5" customHeight="1">
      <c r="A1032" s="1951" t="s">
        <v>1096</v>
      </c>
      <c r="B1032" s="1952"/>
      <c r="C1032" s="1952"/>
      <c r="D1032" s="1952"/>
      <c r="E1032" s="1952"/>
      <c r="F1032" s="1952"/>
      <c r="G1032" s="1952"/>
      <c r="H1032" s="1952"/>
      <c r="I1032" s="1952"/>
      <c r="J1032" s="1952"/>
      <c r="K1032" s="1952"/>
      <c r="L1032" s="1952"/>
      <c r="M1032" s="1952"/>
      <c r="N1032" s="1953"/>
    </row>
    <row r="1033" spans="1:14" ht="30" customHeight="1">
      <c r="A1033" s="1951" t="s">
        <v>1097</v>
      </c>
      <c r="B1033" s="1952"/>
      <c r="C1033" s="1952"/>
      <c r="D1033" s="1952"/>
      <c r="E1033" s="1952"/>
      <c r="F1033" s="1952"/>
      <c r="G1033" s="1952"/>
      <c r="H1033" s="1952"/>
      <c r="I1033" s="1952"/>
      <c r="J1033" s="1952"/>
      <c r="K1033" s="1952"/>
      <c r="L1033" s="1952"/>
      <c r="M1033" s="1952"/>
      <c r="N1033" s="1953"/>
    </row>
    <row r="1034" spans="1:14" ht="21.95" customHeight="1">
      <c r="A1034" s="1967" t="s">
        <v>1074</v>
      </c>
      <c r="B1034" s="1955"/>
      <c r="C1034" s="1955"/>
      <c r="D1034" s="1955"/>
      <c r="E1034" s="1955"/>
      <c r="F1034" s="1955"/>
      <c r="G1034" s="1955"/>
      <c r="H1034" s="1955"/>
      <c r="I1034" s="1955"/>
      <c r="J1034" s="1955"/>
      <c r="K1034" s="1955"/>
      <c r="L1034" s="1955"/>
      <c r="M1034" s="1955"/>
      <c r="N1034" s="1956"/>
    </row>
    <row r="1035" spans="1:14" ht="21.95" customHeight="1">
      <c r="A1035" s="1959" t="s">
        <v>1031</v>
      </c>
      <c r="B1035" s="1948"/>
      <c r="C1035" s="1948"/>
      <c r="D1035" s="1948"/>
      <c r="E1035" s="1948"/>
      <c r="F1035" s="1948"/>
      <c r="G1035" s="1948"/>
      <c r="H1035" s="1959" t="s">
        <v>1032</v>
      </c>
      <c r="I1035" s="1948"/>
      <c r="J1035" s="1948"/>
      <c r="K1035" s="1948"/>
      <c r="L1035" s="1948"/>
      <c r="M1035" s="1948"/>
      <c r="N1035" s="1948"/>
    </row>
  </sheetData>
  <mergeCells count="2541">
    <mergeCell ref="A892:D892"/>
    <mergeCell ref="M864:N864"/>
    <mergeCell ref="L847:M847"/>
    <mergeCell ref="F849:G849"/>
    <mergeCell ref="A857:E857"/>
    <mergeCell ref="H839:J839"/>
    <mergeCell ref="A839:D839"/>
    <mergeCell ref="A856:N856"/>
    <mergeCell ref="A849:B849"/>
    <mergeCell ref="C846:E846"/>
    <mergeCell ref="A845:B845"/>
    <mergeCell ref="I841:K841"/>
    <mergeCell ref="H855:L855"/>
    <mergeCell ref="A863:E863"/>
    <mergeCell ref="H879:N879"/>
    <mergeCell ref="K840:L840"/>
    <mergeCell ref="H846:I846"/>
    <mergeCell ref="H854:L854"/>
    <mergeCell ref="A855:E855"/>
    <mergeCell ref="K851:L851"/>
    <mergeCell ref="M842:N842"/>
    <mergeCell ref="A848:B848"/>
    <mergeCell ref="A841:C841"/>
    <mergeCell ref="I842:K842"/>
    <mergeCell ref="J849:K849"/>
    <mergeCell ref="L848:M848"/>
    <mergeCell ref="C849:E849"/>
    <mergeCell ref="H847:I847"/>
    <mergeCell ref="A837:N837"/>
    <mergeCell ref="A847:B847"/>
    <mergeCell ref="A842:C842"/>
    <mergeCell ref="F846:G846"/>
    <mergeCell ref="M788:N788"/>
    <mergeCell ref="A871:N871"/>
    <mergeCell ref="H862:L862"/>
    <mergeCell ref="M854:N854"/>
    <mergeCell ref="F847:G847"/>
    <mergeCell ref="A850:N850"/>
    <mergeCell ref="H848:I848"/>
    <mergeCell ref="A809:N809"/>
    <mergeCell ref="H802:L802"/>
    <mergeCell ref="A813:N813"/>
    <mergeCell ref="F860:G860"/>
    <mergeCell ref="H811:L811"/>
    <mergeCell ref="F869:G869"/>
    <mergeCell ref="A838:N838"/>
    <mergeCell ref="J847:K847"/>
    <mergeCell ref="A798:N798"/>
    <mergeCell ref="A814:E814"/>
    <mergeCell ref="C797:E797"/>
    <mergeCell ref="E842:G842"/>
    <mergeCell ref="H905:L905"/>
    <mergeCell ref="H906:L906"/>
    <mergeCell ref="A904:N904"/>
    <mergeCell ref="F900:G900"/>
    <mergeCell ref="F867:G867"/>
    <mergeCell ref="A910:E910"/>
    <mergeCell ref="A854:E854"/>
    <mergeCell ref="J848:K848"/>
    <mergeCell ref="M862:N862"/>
    <mergeCell ref="C901:E901"/>
    <mergeCell ref="A905:E905"/>
    <mergeCell ref="F817:G817"/>
    <mergeCell ref="A815:E815"/>
    <mergeCell ref="F854:G854"/>
    <mergeCell ref="F859:G859"/>
    <mergeCell ref="A749:E749"/>
    <mergeCell ref="A771:N771"/>
    <mergeCell ref="C794:E794"/>
    <mergeCell ref="M787:N787"/>
    <mergeCell ref="A758:E758"/>
    <mergeCell ref="M806:N806"/>
    <mergeCell ref="A796:B796"/>
    <mergeCell ref="L794:M794"/>
    <mergeCell ref="H807:L807"/>
    <mergeCell ref="E789:G789"/>
    <mergeCell ref="H794:I794"/>
    <mergeCell ref="L793:M793"/>
    <mergeCell ref="M803:N803"/>
    <mergeCell ref="F810:G810"/>
    <mergeCell ref="F795:G795"/>
    <mergeCell ref="A759:E759"/>
    <mergeCell ref="M857:N857"/>
    <mergeCell ref="F711:G711"/>
    <mergeCell ref="H806:L806"/>
    <mergeCell ref="A762:E762"/>
    <mergeCell ref="A858:E858"/>
    <mergeCell ref="A861:N861"/>
    <mergeCell ref="M859:N859"/>
    <mergeCell ref="F848:G848"/>
    <mergeCell ref="M855:N855"/>
    <mergeCell ref="H788:J788"/>
    <mergeCell ref="H810:L810"/>
    <mergeCell ref="M760:N760"/>
    <mergeCell ref="J901:K901"/>
    <mergeCell ref="K735:L735"/>
    <mergeCell ref="M817:N817"/>
    <mergeCell ref="F951:G951"/>
    <mergeCell ref="H951:I951"/>
    <mergeCell ref="A948:N948"/>
    <mergeCell ref="A812:E812"/>
    <mergeCell ref="C845:E845"/>
    <mergeCell ref="C847:E847"/>
    <mergeCell ref="A870:N870"/>
    <mergeCell ref="A859:E859"/>
    <mergeCell ref="K892:L892"/>
    <mergeCell ref="L899:M899"/>
    <mergeCell ref="A909:E909"/>
    <mergeCell ref="M892:N892"/>
    <mergeCell ref="M869:N869"/>
    <mergeCell ref="K943:L943"/>
    <mergeCell ref="F868:G868"/>
    <mergeCell ref="H950:I950"/>
    <mergeCell ref="F864:G864"/>
    <mergeCell ref="A826:N826"/>
    <mergeCell ref="A966:E966"/>
    <mergeCell ref="H955:I955"/>
    <mergeCell ref="F957:G957"/>
    <mergeCell ref="A917:N917"/>
    <mergeCell ref="H910:L910"/>
    <mergeCell ref="L897:M897"/>
    <mergeCell ref="M891:N891"/>
    <mergeCell ref="A866:E866"/>
    <mergeCell ref="A889:N889"/>
    <mergeCell ref="A894:C894"/>
    <mergeCell ref="A929:N929"/>
    <mergeCell ref="A918:E918"/>
    <mergeCell ref="J900:K900"/>
    <mergeCell ref="H916:L916"/>
    <mergeCell ref="H918:L918"/>
    <mergeCell ref="F909:G909"/>
    <mergeCell ref="A954:N954"/>
    <mergeCell ref="A941:N941"/>
    <mergeCell ref="F906:G906"/>
    <mergeCell ref="M921:N921"/>
    <mergeCell ref="A921:E921"/>
    <mergeCell ref="A899:B899"/>
    <mergeCell ref="H897:I897"/>
    <mergeCell ref="A913:N913"/>
    <mergeCell ref="A902:N902"/>
    <mergeCell ref="H900:I900"/>
    <mergeCell ref="H901:I901"/>
    <mergeCell ref="M866:N866"/>
    <mergeCell ref="M893:N893"/>
    <mergeCell ref="H898:I898"/>
    <mergeCell ref="F899:G899"/>
    <mergeCell ref="M868:N868"/>
    <mergeCell ref="C950:E950"/>
    <mergeCell ref="C898:E898"/>
    <mergeCell ref="J741:K741"/>
    <mergeCell ref="H808:N808"/>
    <mergeCell ref="A761:N761"/>
    <mergeCell ref="H796:I796"/>
    <mergeCell ref="H793:I793"/>
    <mergeCell ref="L795:M795"/>
    <mergeCell ref="H703:L703"/>
    <mergeCell ref="F744:G744"/>
    <mergeCell ref="H845:I845"/>
    <mergeCell ref="E787:G787"/>
    <mergeCell ref="L741:M741"/>
    <mergeCell ref="M738:N738"/>
    <mergeCell ref="A945:C945"/>
    <mergeCell ref="A946:C946"/>
    <mergeCell ref="A943:D943"/>
    <mergeCell ref="H750:L750"/>
    <mergeCell ref="F801:G801"/>
    <mergeCell ref="H858:L858"/>
    <mergeCell ref="F755:G755"/>
    <mergeCell ref="F905:G905"/>
    <mergeCell ref="A867:E867"/>
    <mergeCell ref="H859:L859"/>
    <mergeCell ref="C743:E743"/>
    <mergeCell ref="A896:N896"/>
    <mergeCell ref="M867:N867"/>
    <mergeCell ref="A898:B898"/>
    <mergeCell ref="C900:E900"/>
    <mergeCell ref="F710:G710"/>
    <mergeCell ref="A767:N767"/>
    <mergeCell ref="H816:L816"/>
    <mergeCell ref="E998:G998"/>
    <mergeCell ref="M995:N995"/>
    <mergeCell ref="H962:L962"/>
    <mergeCell ref="F953:G953"/>
    <mergeCell ref="K996:L996"/>
    <mergeCell ref="F950:G950"/>
    <mergeCell ref="H931:N931"/>
    <mergeCell ref="A949:B949"/>
    <mergeCell ref="F919:G919"/>
    <mergeCell ref="A973:E973"/>
    <mergeCell ref="H995:J995"/>
    <mergeCell ref="A926:N926"/>
    <mergeCell ref="B851:C851"/>
    <mergeCell ref="A968:E968"/>
    <mergeCell ref="C897:E897"/>
    <mergeCell ref="F907:G907"/>
    <mergeCell ref="F916:G916"/>
    <mergeCell ref="A925:N925"/>
    <mergeCell ref="L898:M898"/>
    <mergeCell ref="H920:L920"/>
    <mergeCell ref="C953:E953"/>
    <mergeCell ref="M906:N906"/>
    <mergeCell ref="M915:N915"/>
    <mergeCell ref="A919:E919"/>
    <mergeCell ref="H899:I899"/>
    <mergeCell ref="H903:I903"/>
    <mergeCell ref="H866:L866"/>
    <mergeCell ref="M911:N911"/>
    <mergeCell ref="E892:G892"/>
    <mergeCell ref="A864:E864"/>
    <mergeCell ref="L900:M900"/>
    <mergeCell ref="M919:N919"/>
    <mergeCell ref="A947:N947"/>
    <mergeCell ref="F862:G862"/>
    <mergeCell ref="A922:N922"/>
    <mergeCell ref="J846:K846"/>
    <mergeCell ref="H736:J736"/>
    <mergeCell ref="L845:M845"/>
    <mergeCell ref="H758:L758"/>
    <mergeCell ref="C795:E795"/>
    <mergeCell ref="A748:N748"/>
    <mergeCell ref="A816:E816"/>
    <mergeCell ref="H753:L753"/>
    <mergeCell ref="A852:N852"/>
    <mergeCell ref="K903:L903"/>
    <mergeCell ref="A901:B901"/>
    <mergeCell ref="M916:N916"/>
    <mergeCell ref="A920:E920"/>
    <mergeCell ref="M863:N863"/>
    <mergeCell ref="A817:E817"/>
    <mergeCell ref="A823:N823"/>
    <mergeCell ref="K788:L788"/>
    <mergeCell ref="F845:G845"/>
    <mergeCell ref="A802:E802"/>
    <mergeCell ref="A743:B743"/>
    <mergeCell ref="F816:G816"/>
    <mergeCell ref="A739:N739"/>
    <mergeCell ref="H817:L817"/>
    <mergeCell ref="A818:N818"/>
    <mergeCell ref="F759:G759"/>
    <mergeCell ref="M802:N802"/>
    <mergeCell ref="F753:G753"/>
    <mergeCell ref="A807:E807"/>
    <mergeCell ref="C741:E741"/>
    <mergeCell ref="M713:N713"/>
    <mergeCell ref="M750:N750"/>
    <mergeCell ref="H863:L863"/>
    <mergeCell ref="A860:E860"/>
    <mergeCell ref="H868:L868"/>
    <mergeCell ref="E841:G841"/>
    <mergeCell ref="M840:N840"/>
    <mergeCell ref="K839:L839"/>
    <mergeCell ref="C848:E848"/>
    <mergeCell ref="F853:G853"/>
    <mergeCell ref="H867:L867"/>
    <mergeCell ref="F808:G808"/>
    <mergeCell ref="H827:N827"/>
    <mergeCell ref="M751:N751"/>
    <mergeCell ref="A770:N770"/>
    <mergeCell ref="F698:G698"/>
    <mergeCell ref="A765:E765"/>
    <mergeCell ref="A742:B742"/>
    <mergeCell ref="A703:E703"/>
    <mergeCell ref="F814:G814"/>
    <mergeCell ref="A746:N746"/>
    <mergeCell ref="A745:B745"/>
    <mergeCell ref="F762:G762"/>
    <mergeCell ref="A735:D735"/>
    <mergeCell ref="F763:G763"/>
    <mergeCell ref="A797:B797"/>
    <mergeCell ref="H812:L812"/>
    <mergeCell ref="A819:N819"/>
    <mergeCell ref="F703:G703"/>
    <mergeCell ref="A734:N734"/>
    <mergeCell ref="H710:L710"/>
    <mergeCell ref="M712:N712"/>
    <mergeCell ref="A893:C893"/>
    <mergeCell ref="A879:G879"/>
    <mergeCell ref="E894:G894"/>
    <mergeCell ref="M816:N816"/>
    <mergeCell ref="B799:C799"/>
    <mergeCell ref="M858:N858"/>
    <mergeCell ref="M841:N841"/>
    <mergeCell ref="M735:N735"/>
    <mergeCell ref="A775:G775"/>
    <mergeCell ref="A824:N824"/>
    <mergeCell ref="E790:G790"/>
    <mergeCell ref="E839:G839"/>
    <mergeCell ref="L745:M745"/>
    <mergeCell ref="A721:N721"/>
    <mergeCell ref="A717:N717"/>
    <mergeCell ref="H741:I741"/>
    <mergeCell ref="A792:N792"/>
    <mergeCell ref="A718:N718"/>
    <mergeCell ref="M853:N853"/>
    <mergeCell ref="A794:B794"/>
    <mergeCell ref="A789:C789"/>
    <mergeCell ref="F796:G796"/>
    <mergeCell ref="A768:N768"/>
    <mergeCell ref="F756:G756"/>
    <mergeCell ref="F751:G751"/>
    <mergeCell ref="A788:D788"/>
    <mergeCell ref="H801:L801"/>
    <mergeCell ref="A804:N804"/>
    <mergeCell ref="A810:E810"/>
    <mergeCell ref="K799:L799"/>
    <mergeCell ref="E799:F799"/>
    <mergeCell ref="A786:N786"/>
    <mergeCell ref="M759:N759"/>
    <mergeCell ref="F742:G742"/>
    <mergeCell ref="F805:G805"/>
    <mergeCell ref="L743:M743"/>
    <mergeCell ref="F812:G812"/>
    <mergeCell ref="A716:N716"/>
    <mergeCell ref="A787:D787"/>
    <mergeCell ref="H747:I747"/>
    <mergeCell ref="C744:E744"/>
    <mergeCell ref="A773:N773"/>
    <mergeCell ref="A715:N715"/>
    <mergeCell ref="A808:E808"/>
    <mergeCell ref="M765:N765"/>
    <mergeCell ref="M763:N763"/>
    <mergeCell ref="A825:N825"/>
    <mergeCell ref="A801:E801"/>
    <mergeCell ref="H735:J735"/>
    <mergeCell ref="C742:E742"/>
    <mergeCell ref="H745:I745"/>
    <mergeCell ref="A719:N719"/>
    <mergeCell ref="C793:E793"/>
    <mergeCell ref="I737:K737"/>
    <mergeCell ref="A822:N822"/>
    <mergeCell ref="H814:L814"/>
    <mergeCell ref="M811:N811"/>
    <mergeCell ref="A820:N820"/>
    <mergeCell ref="F807:G807"/>
    <mergeCell ref="H1035:N1035"/>
    <mergeCell ref="M286:N286"/>
    <mergeCell ref="K891:L891"/>
    <mergeCell ref="M649:N649"/>
    <mergeCell ref="J585:K585"/>
    <mergeCell ref="A1018:E1018"/>
    <mergeCell ref="A1020:E1020"/>
    <mergeCell ref="M1024:N1024"/>
    <mergeCell ref="M1023:N1023"/>
    <mergeCell ref="M1025:N1025"/>
    <mergeCell ref="C431:E431"/>
    <mergeCell ref="C479:E479"/>
    <mergeCell ref="C480:E480"/>
    <mergeCell ref="C481:E481"/>
    <mergeCell ref="C482:E482"/>
    <mergeCell ref="C483:E483"/>
    <mergeCell ref="C531:E531"/>
    <mergeCell ref="H744:I744"/>
    <mergeCell ref="A710:E710"/>
    <mergeCell ref="M749:N749"/>
    <mergeCell ref="H760:L760"/>
    <mergeCell ref="A704:E704"/>
    <mergeCell ref="M810:N810"/>
    <mergeCell ref="H754:L754"/>
    <mergeCell ref="F750:G750"/>
    <mergeCell ref="A738:C738"/>
    <mergeCell ref="H723:N723"/>
    <mergeCell ref="A711:E711"/>
    <mergeCell ref="A712:E712"/>
    <mergeCell ref="M762:N762"/>
    <mergeCell ref="H775:N775"/>
    <mergeCell ref="F708:G708"/>
    <mergeCell ref="A979:N979"/>
    <mergeCell ref="A995:D995"/>
    <mergeCell ref="K995:L995"/>
    <mergeCell ref="C1001:E1001"/>
    <mergeCell ref="A1004:B1004"/>
    <mergeCell ref="E945:G945"/>
    <mergeCell ref="A924:N924"/>
    <mergeCell ref="A970:E970"/>
    <mergeCell ref="M968:N968"/>
    <mergeCell ref="L951:M951"/>
    <mergeCell ref="H963:L963"/>
    <mergeCell ref="F964:G964"/>
    <mergeCell ref="F949:G949"/>
    <mergeCell ref="K944:L944"/>
    <mergeCell ref="E955:F955"/>
    <mergeCell ref="M972:N972"/>
    <mergeCell ref="H953:I953"/>
    <mergeCell ref="K955:L955"/>
    <mergeCell ref="L950:M950"/>
    <mergeCell ref="M961:N961"/>
    <mergeCell ref="I946:K946"/>
    <mergeCell ref="A928:N928"/>
    <mergeCell ref="J953:K953"/>
    <mergeCell ref="A953:B953"/>
    <mergeCell ref="A974:N974"/>
    <mergeCell ref="M959:N959"/>
    <mergeCell ref="A978:N978"/>
    <mergeCell ref="A967:E967"/>
    <mergeCell ref="H996:J996"/>
    <mergeCell ref="H952:I952"/>
    <mergeCell ref="M943:N943"/>
    <mergeCell ref="A944:D944"/>
    <mergeCell ref="H114:I114"/>
    <mergeCell ref="A1033:N1033"/>
    <mergeCell ref="A1026:N1026"/>
    <mergeCell ref="C376:E376"/>
    <mergeCell ref="A998:C998"/>
    <mergeCell ref="A1028:N1028"/>
    <mergeCell ref="F794:G794"/>
    <mergeCell ref="C1002:E1002"/>
    <mergeCell ref="M998:N998"/>
    <mergeCell ref="C952:E952"/>
    <mergeCell ref="I945:K945"/>
    <mergeCell ref="A957:E957"/>
    <mergeCell ref="F1001:G1001"/>
    <mergeCell ref="F1004:G1004"/>
    <mergeCell ref="A328:N328"/>
    <mergeCell ref="H336:N336"/>
    <mergeCell ref="A445:E445"/>
    <mergeCell ref="I423:K423"/>
    <mergeCell ref="A425:N425"/>
    <mergeCell ref="M958:N958"/>
    <mergeCell ref="F1023:G1023"/>
    <mergeCell ref="J1005:K1005"/>
    <mergeCell ref="H428:I428"/>
    <mergeCell ref="A506:N506"/>
    <mergeCell ref="F1016:G1016"/>
    <mergeCell ref="M764:N764"/>
    <mergeCell ref="H943:J943"/>
    <mergeCell ref="J949:K949"/>
    <mergeCell ref="F959:G959"/>
    <mergeCell ref="C1004:E1004"/>
    <mergeCell ref="H957:L957"/>
    <mergeCell ref="A1001:B1001"/>
    <mergeCell ref="A31:E31"/>
    <mergeCell ref="K15:L15"/>
    <mergeCell ref="M17:N17"/>
    <mergeCell ref="M30:N30"/>
    <mergeCell ref="A163:N163"/>
    <mergeCell ref="H82:L82"/>
    <mergeCell ref="H234:L234"/>
    <mergeCell ref="A353:N353"/>
    <mergeCell ref="K264:L264"/>
    <mergeCell ref="M293:N293"/>
    <mergeCell ref="H219:I219"/>
    <mergeCell ref="F324:G324"/>
    <mergeCell ref="C220:E220"/>
    <mergeCell ref="C221:E221"/>
    <mergeCell ref="C269:E269"/>
    <mergeCell ref="L269:M269"/>
    <mergeCell ref="H179:L179"/>
    <mergeCell ref="A277:E277"/>
    <mergeCell ref="H324:I324"/>
    <mergeCell ref="A243:N243"/>
    <mergeCell ref="H323:I323"/>
    <mergeCell ref="E213:G213"/>
    <mergeCell ref="A326:N326"/>
    <mergeCell ref="F180:G180"/>
    <mergeCell ref="A197:N197"/>
    <mergeCell ref="M182:N182"/>
    <mergeCell ref="E160:G160"/>
    <mergeCell ref="A106:N106"/>
    <mergeCell ref="J324:K324"/>
    <mergeCell ref="H315:J315"/>
    <mergeCell ref="E119:F119"/>
    <mergeCell ref="A188:E188"/>
    <mergeCell ref="M265:N265"/>
    <mergeCell ref="A337:N337"/>
    <mergeCell ref="A1:N1"/>
    <mergeCell ref="C9:E9"/>
    <mergeCell ref="C10:E10"/>
    <mergeCell ref="C11:E11"/>
    <mergeCell ref="C12:E12"/>
    <mergeCell ref="C13:E13"/>
    <mergeCell ref="C60:E60"/>
    <mergeCell ref="M4:N4"/>
    <mergeCell ref="F26:G26"/>
    <mergeCell ref="M22:N22"/>
    <mergeCell ref="F27:G27"/>
    <mergeCell ref="H117:I117"/>
    <mergeCell ref="H264:J264"/>
    <mergeCell ref="J219:K219"/>
    <mergeCell ref="H62:I62"/>
    <mergeCell ref="F30:G30"/>
    <mergeCell ref="A8:N8"/>
    <mergeCell ref="A77:E77"/>
    <mergeCell ref="L13:M13"/>
    <mergeCell ref="A69:E69"/>
    <mergeCell ref="A2:N2"/>
    <mergeCell ref="M3:N3"/>
    <mergeCell ref="F136:G136"/>
    <mergeCell ref="A167:B167"/>
    <mergeCell ref="I57:K57"/>
    <mergeCell ref="M263:N263"/>
    <mergeCell ref="M19:N19"/>
    <mergeCell ref="F32:G32"/>
    <mergeCell ref="F82:G82"/>
    <mergeCell ref="A24:E24"/>
    <mergeCell ref="A435:E435"/>
    <mergeCell ref="H603:L603"/>
    <mergeCell ref="M651:N651"/>
    <mergeCell ref="M130:N130"/>
    <mergeCell ref="A166:B166"/>
    <mergeCell ref="A226:E226"/>
    <mergeCell ref="H375:I375"/>
    <mergeCell ref="M132:N132"/>
    <mergeCell ref="A354:N354"/>
    <mergeCell ref="M282:N282"/>
    <mergeCell ref="L166:M166"/>
    <mergeCell ref="M278:N278"/>
    <mergeCell ref="A225:E225"/>
    <mergeCell ref="I162:K162"/>
    <mergeCell ref="L321:M321"/>
    <mergeCell ref="H171:I171"/>
    <mergeCell ref="E162:G162"/>
    <mergeCell ref="A186:E186"/>
    <mergeCell ref="F291:G291"/>
    <mergeCell ref="F281:G281"/>
    <mergeCell ref="A344:E344"/>
    <mergeCell ref="H241:L241"/>
    <mergeCell ref="A184:E184"/>
    <mergeCell ref="H184:L184"/>
    <mergeCell ref="C217:E217"/>
    <mergeCell ref="A219:B219"/>
    <mergeCell ref="A293:E293"/>
    <mergeCell ref="L323:M323"/>
    <mergeCell ref="A333:E333"/>
    <mergeCell ref="H369:J369"/>
    <mergeCell ref="F278:G278"/>
    <mergeCell ref="M226:N226"/>
    <mergeCell ref="F387:G387"/>
    <mergeCell ref="H384:L384"/>
    <mergeCell ref="C532:E532"/>
    <mergeCell ref="A606:E606"/>
    <mergeCell ref="A587:B587"/>
    <mergeCell ref="M5:N5"/>
    <mergeCell ref="I6:K6"/>
    <mergeCell ref="H23:L23"/>
    <mergeCell ref="H13:I13"/>
    <mergeCell ref="A890:N890"/>
    <mergeCell ref="A877:N877"/>
    <mergeCell ref="A62:B62"/>
    <mergeCell ref="A552:E552"/>
    <mergeCell ref="H756:N756"/>
    <mergeCell ref="E223:F223"/>
    <mergeCell ref="A862:E862"/>
    <mergeCell ref="M107:N107"/>
    <mergeCell ref="M288:N288"/>
    <mergeCell ref="A289:N289"/>
    <mergeCell ref="H15:I15"/>
    <mergeCell ref="M230:N230"/>
    <mergeCell ref="L692:M692"/>
    <mergeCell ref="E579:G579"/>
    <mergeCell ref="F488:G488"/>
    <mergeCell ref="A597:E597"/>
    <mergeCell ref="A423:C423"/>
    <mergeCell ref="E633:G633"/>
    <mergeCell ref="F389:G389"/>
    <mergeCell ref="H440:L440"/>
    <mergeCell ref="F24:G24"/>
    <mergeCell ref="A657:N657"/>
    <mergeCell ref="C589:E589"/>
    <mergeCell ref="A1031:N1031"/>
    <mergeCell ref="M599:N599"/>
    <mergeCell ref="M1015:N1015"/>
    <mergeCell ref="K1007:L1007"/>
    <mergeCell ref="L377:M377"/>
    <mergeCell ref="H914:L914"/>
    <mergeCell ref="A907:E907"/>
    <mergeCell ref="F858:G858"/>
    <mergeCell ref="H1010:L1010"/>
    <mergeCell ref="M894:N894"/>
    <mergeCell ref="J950:K950"/>
    <mergeCell ref="M807:N807"/>
    <mergeCell ref="J744:K744"/>
    <mergeCell ref="F901:G901"/>
    <mergeCell ref="A647:E647"/>
    <mergeCell ref="A952:B952"/>
    <mergeCell ref="A874:N874"/>
    <mergeCell ref="B903:C903"/>
    <mergeCell ref="J427:K427"/>
    <mergeCell ref="M441:N441"/>
    <mergeCell ref="L429:M429"/>
    <mergeCell ref="M393:N393"/>
    <mergeCell ref="H377:I377"/>
    <mergeCell ref="H553:L553"/>
    <mergeCell ref="A604:E604"/>
    <mergeCell ref="M661:N661"/>
    <mergeCell ref="F390:G390"/>
    <mergeCell ref="C429:E429"/>
    <mergeCell ref="K579:L579"/>
    <mergeCell ref="A432:N432"/>
    <mergeCell ref="H535:I535"/>
    <mergeCell ref="M550:N550"/>
    <mergeCell ref="A26:E26"/>
    <mergeCell ref="H344:L344"/>
    <mergeCell ref="F760:G760"/>
    <mergeCell ref="F445:G445"/>
    <mergeCell ref="H450:L450"/>
    <mergeCell ref="K580:L580"/>
    <mergeCell ref="F554:G554"/>
    <mergeCell ref="M755:N755"/>
    <mergeCell ref="A631:D631"/>
    <mergeCell ref="H593:L593"/>
    <mergeCell ref="M593:N593"/>
    <mergeCell ref="H602:L602"/>
    <mergeCell ref="F541:G541"/>
    <mergeCell ref="C588:E588"/>
    <mergeCell ref="H606:L606"/>
    <mergeCell ref="E685:G685"/>
    <mergeCell ref="H655:L655"/>
    <mergeCell ref="F532:G532"/>
    <mergeCell ref="A567:G567"/>
    <mergeCell ref="A494:E494"/>
    <mergeCell ref="H489:L489"/>
    <mergeCell ref="A539:E539"/>
    <mergeCell ref="A451:E451"/>
    <mergeCell ref="A484:N484"/>
    <mergeCell ref="A387:E387"/>
    <mergeCell ref="H430:I430"/>
    <mergeCell ref="F598:G598"/>
    <mergeCell ref="L587:M587"/>
    <mergeCell ref="A399:E399"/>
    <mergeCell ref="F608:G608"/>
    <mergeCell ref="I581:K581"/>
    <mergeCell ref="H650:L650"/>
    <mergeCell ref="M72:N72"/>
    <mergeCell ref="A424:C424"/>
    <mergeCell ref="F121:G121"/>
    <mergeCell ref="M177:N177"/>
    <mergeCell ref="H223:I223"/>
    <mergeCell ref="A39:N39"/>
    <mergeCell ref="A42:G42"/>
    <mergeCell ref="K55:L55"/>
    <mergeCell ref="H390:N390"/>
    <mergeCell ref="F1025:G1025"/>
    <mergeCell ref="H1024:L1024"/>
    <mergeCell ref="H1022:L1022"/>
    <mergeCell ref="M445:N445"/>
    <mergeCell ref="H427:I427"/>
    <mergeCell ref="A409:G409"/>
    <mergeCell ref="C533:E533"/>
    <mergeCell ref="C427:E427"/>
    <mergeCell ref="C428:E428"/>
    <mergeCell ref="M372:N372"/>
    <mergeCell ref="A313:N313"/>
    <mergeCell ref="H379:I379"/>
    <mergeCell ref="H483:I483"/>
    <mergeCell ref="M424:N424"/>
    <mergeCell ref="M539:N539"/>
    <mergeCell ref="H437:L437"/>
    <mergeCell ref="M501:N501"/>
    <mergeCell ref="A535:B535"/>
    <mergeCell ref="M540:N540"/>
    <mergeCell ref="A482:B482"/>
    <mergeCell ref="F555:G555"/>
    <mergeCell ref="J639:K639"/>
    <mergeCell ref="C430:E430"/>
    <mergeCell ref="A1013:E1013"/>
    <mergeCell ref="I998:K998"/>
    <mergeCell ref="H1007:I1007"/>
    <mergeCell ref="A975:N975"/>
    <mergeCell ref="H1001:I1001"/>
    <mergeCell ref="A1011:E1011"/>
    <mergeCell ref="A1015:E1015"/>
    <mergeCell ref="A1003:B1003"/>
    <mergeCell ref="H9:I9"/>
    <mergeCell ref="H815:L815"/>
    <mergeCell ref="M266:N266"/>
    <mergeCell ref="M241:N241"/>
    <mergeCell ref="M541:N541"/>
    <mergeCell ref="A480:B480"/>
    <mergeCell ref="J743:K743"/>
    <mergeCell ref="M604:N604"/>
    <mergeCell ref="A10:B10"/>
    <mergeCell ref="H19:L19"/>
    <mergeCell ref="F18:G18"/>
    <mergeCell ref="A217:B217"/>
    <mergeCell ref="H137:L137"/>
    <mergeCell ref="C321:E321"/>
    <mergeCell ref="C322:E322"/>
    <mergeCell ref="C323:E323"/>
    <mergeCell ref="C324:E324"/>
    <mergeCell ref="C325:E325"/>
    <mergeCell ref="F17:G17"/>
    <mergeCell ref="J533:K533"/>
    <mergeCell ref="A495:N495"/>
    <mergeCell ref="H55:J55"/>
    <mergeCell ref="A29:N29"/>
    <mergeCell ref="A41:N41"/>
    <mergeCell ref="M997:N997"/>
    <mergeCell ref="L1002:M1002"/>
    <mergeCell ref="F967:G967"/>
    <mergeCell ref="A994:N994"/>
    <mergeCell ref="A1016:E1016"/>
    <mergeCell ref="E995:G995"/>
    <mergeCell ref="A1006:N1006"/>
    <mergeCell ref="H973:L973"/>
    <mergeCell ref="A1005:B1005"/>
    <mergeCell ref="L1003:M1003"/>
    <mergeCell ref="M1009:N1009"/>
    <mergeCell ref="H1005:I1005"/>
    <mergeCell ref="H961:L961"/>
    <mergeCell ref="A983:G983"/>
    <mergeCell ref="M973:N973"/>
    <mergeCell ref="H971:L971"/>
    <mergeCell ref="I997:K997"/>
    <mergeCell ref="E997:G997"/>
    <mergeCell ref="H1016:N1016"/>
    <mergeCell ref="E996:G996"/>
    <mergeCell ref="M1014:N1014"/>
    <mergeCell ref="F1011:G1011"/>
    <mergeCell ref="A977:N977"/>
    <mergeCell ref="H966:L966"/>
    <mergeCell ref="A1000:N1000"/>
    <mergeCell ref="A999:N999"/>
    <mergeCell ref="M1013:N1013"/>
    <mergeCell ref="H1003:I1003"/>
    <mergeCell ref="L1004:M1004"/>
    <mergeCell ref="A982:N982"/>
    <mergeCell ref="L1001:M1001"/>
    <mergeCell ref="A981:N981"/>
    <mergeCell ref="F693:G693"/>
    <mergeCell ref="M683:N683"/>
    <mergeCell ref="I685:K685"/>
    <mergeCell ref="L585:M585"/>
    <mergeCell ref="F544:G544"/>
    <mergeCell ref="H545:L545"/>
    <mergeCell ref="E634:G634"/>
    <mergeCell ref="J745:K745"/>
    <mergeCell ref="M754:N754"/>
    <mergeCell ref="H860:N860"/>
    <mergeCell ref="A964:E964"/>
    <mergeCell ref="A980:N980"/>
    <mergeCell ref="A965:N965"/>
    <mergeCell ref="F920:G920"/>
    <mergeCell ref="E944:G944"/>
    <mergeCell ref="H949:I949"/>
    <mergeCell ref="L953:M953"/>
    <mergeCell ref="A969:N969"/>
    <mergeCell ref="H967:L967"/>
    <mergeCell ref="J689:K689"/>
    <mergeCell ref="L689:M689"/>
    <mergeCell ref="C899:E899"/>
    <mergeCell ref="M812:N812"/>
    <mergeCell ref="H805:L805"/>
    <mergeCell ref="C949:E949"/>
    <mergeCell ref="M920:N920"/>
    <mergeCell ref="E903:F903"/>
    <mergeCell ref="F971:G971"/>
    <mergeCell ref="A733:N733"/>
    <mergeCell ref="A972:E972"/>
    <mergeCell ref="H704:N704"/>
    <mergeCell ref="A714:N714"/>
    <mergeCell ref="A1022:E1022"/>
    <mergeCell ref="E943:G943"/>
    <mergeCell ref="M946:N946"/>
    <mergeCell ref="E736:G736"/>
    <mergeCell ref="A1019:E1019"/>
    <mergeCell ref="F1010:G1010"/>
    <mergeCell ref="F1014:G1014"/>
    <mergeCell ref="H1002:I1002"/>
    <mergeCell ref="A1012:N1012"/>
    <mergeCell ref="H964:N964"/>
    <mergeCell ref="F973:G973"/>
    <mergeCell ref="H1004:I1004"/>
    <mergeCell ref="F963:G963"/>
    <mergeCell ref="M996:N996"/>
    <mergeCell ref="A963:E963"/>
    <mergeCell ref="M1018:N1018"/>
    <mergeCell ref="F1019:G1019"/>
    <mergeCell ref="M1010:N1010"/>
    <mergeCell ref="J1003:K1003"/>
    <mergeCell ref="H1018:L1018"/>
    <mergeCell ref="J1004:K1004"/>
    <mergeCell ref="H1014:L1014"/>
    <mergeCell ref="A1017:N1017"/>
    <mergeCell ref="C1003:E1003"/>
    <mergeCell ref="M963:N963"/>
    <mergeCell ref="A976:N976"/>
    <mergeCell ref="F1003:G1003"/>
    <mergeCell ref="A1002:B1002"/>
    <mergeCell ref="M967:N967"/>
    <mergeCell ref="M966:N966"/>
    <mergeCell ref="M1011:N1011"/>
    <mergeCell ref="A997:C997"/>
    <mergeCell ref="A1024:E1024"/>
    <mergeCell ref="A840:D840"/>
    <mergeCell ref="A996:D996"/>
    <mergeCell ref="H762:L762"/>
    <mergeCell ref="M801:N801"/>
    <mergeCell ref="H797:I797"/>
    <mergeCell ref="E893:G893"/>
    <mergeCell ref="A927:N927"/>
    <mergeCell ref="A960:N960"/>
    <mergeCell ref="F918:G918"/>
    <mergeCell ref="L744:M744"/>
    <mergeCell ref="F803:G803"/>
    <mergeCell ref="A844:N844"/>
    <mergeCell ref="L742:M742"/>
    <mergeCell ref="A791:N791"/>
    <mergeCell ref="M805:N805"/>
    <mergeCell ref="A875:N875"/>
    <mergeCell ref="F863:G863"/>
    <mergeCell ref="L901:M901"/>
    <mergeCell ref="M971:N971"/>
    <mergeCell ref="J742:K742"/>
    <mergeCell ref="M910:N910"/>
    <mergeCell ref="H921:L921"/>
    <mergeCell ref="A950:B950"/>
    <mergeCell ref="J1001:K1001"/>
    <mergeCell ref="J951:K951"/>
    <mergeCell ref="A751:E751"/>
    <mergeCell ref="L797:M797"/>
    <mergeCell ref="A915:E915"/>
    <mergeCell ref="A916:E916"/>
    <mergeCell ref="H911:L911"/>
    <mergeCell ref="H912:N912"/>
    <mergeCell ref="H697:L697"/>
    <mergeCell ref="M702:N702"/>
    <mergeCell ref="A705:N705"/>
    <mergeCell ref="I790:K790"/>
    <mergeCell ref="M918:N918"/>
    <mergeCell ref="F699:G699"/>
    <mergeCell ref="M711:N711"/>
    <mergeCell ref="F764:G764"/>
    <mergeCell ref="M708:N708"/>
    <mergeCell ref="M698:N698"/>
    <mergeCell ref="F914:G914"/>
    <mergeCell ref="J797:K797"/>
    <mergeCell ref="I893:K893"/>
    <mergeCell ref="A740:N740"/>
    <mergeCell ref="M914:N914"/>
    <mergeCell ref="F797:G797"/>
    <mergeCell ref="E738:G738"/>
    <mergeCell ref="J794:K794"/>
    <mergeCell ref="E840:G840"/>
    <mergeCell ref="F765:G765"/>
    <mergeCell ref="H749:L749"/>
    <mergeCell ref="H787:J787"/>
    <mergeCell ref="M909:N909"/>
    <mergeCell ref="M758:N758"/>
    <mergeCell ref="A757:N757"/>
    <mergeCell ref="A900:B900"/>
    <mergeCell ref="A737:C737"/>
    <mergeCell ref="H915:L915"/>
    <mergeCell ref="A876:N876"/>
    <mergeCell ref="H795:I795"/>
    <mergeCell ref="A769:N769"/>
    <mergeCell ref="A914:E914"/>
    <mergeCell ref="A667:N667"/>
    <mergeCell ref="H764:L764"/>
    <mergeCell ref="A585:B585"/>
    <mergeCell ref="H598:L598"/>
    <mergeCell ref="H706:L706"/>
    <mergeCell ref="M697:N697"/>
    <mergeCell ref="H684:J684"/>
    <mergeCell ref="A795:B795"/>
    <mergeCell ref="A891:D891"/>
    <mergeCell ref="M839:N839"/>
    <mergeCell ref="F650:G650"/>
    <mergeCell ref="M815:N815"/>
    <mergeCell ref="F811:G811"/>
    <mergeCell ref="C638:E638"/>
    <mergeCell ref="M598:N598"/>
    <mergeCell ref="C639:E639"/>
    <mergeCell ref="A650:E650"/>
    <mergeCell ref="A611:N611"/>
    <mergeCell ref="H595:L595"/>
    <mergeCell ref="A595:E595"/>
    <mergeCell ref="H699:L699"/>
    <mergeCell ref="F641:G641"/>
    <mergeCell ref="M703:N703"/>
    <mergeCell ref="F712:G712"/>
    <mergeCell ref="A691:B691"/>
    <mergeCell ref="M699:N699"/>
    <mergeCell ref="A602:E602"/>
    <mergeCell ref="C745:E745"/>
    <mergeCell ref="A790:C790"/>
    <mergeCell ref="H799:I799"/>
    <mergeCell ref="A720:N720"/>
    <mergeCell ref="A664:N664"/>
    <mergeCell ref="E684:G684"/>
    <mergeCell ref="A754:E754"/>
    <mergeCell ref="L639:M639"/>
    <mergeCell ref="K684:L684"/>
    <mergeCell ref="A803:E803"/>
    <mergeCell ref="A753:E753"/>
    <mergeCell ref="J845:K845"/>
    <mergeCell ref="A686:C686"/>
    <mergeCell ref="E591:F591"/>
    <mergeCell ref="A723:G723"/>
    <mergeCell ref="C640:E640"/>
    <mergeCell ref="H691:I691"/>
    <mergeCell ref="H649:L649"/>
    <mergeCell ref="H701:L701"/>
    <mergeCell ref="H659:L659"/>
    <mergeCell ref="A592:N592"/>
    <mergeCell ref="L691:M691"/>
    <mergeCell ref="F702:G702"/>
    <mergeCell ref="A692:B692"/>
    <mergeCell ref="A668:N668"/>
    <mergeCell ref="A709:N709"/>
    <mergeCell ref="M710:N710"/>
    <mergeCell ref="M658:N658"/>
    <mergeCell ref="A663:N663"/>
    <mergeCell ref="F704:G704"/>
    <mergeCell ref="A690:B690"/>
    <mergeCell ref="A684:D684"/>
    <mergeCell ref="C693:E693"/>
    <mergeCell ref="A843:N843"/>
    <mergeCell ref="L693:M693"/>
    <mergeCell ref="K591:L591"/>
    <mergeCell ref="C691:E691"/>
    <mergeCell ref="A593:E593"/>
    <mergeCell ref="F585:G585"/>
    <mergeCell ref="J587:K587"/>
    <mergeCell ref="F543:G543"/>
    <mergeCell ref="M496:N496"/>
    <mergeCell ref="M554:N554"/>
    <mergeCell ref="H493:L493"/>
    <mergeCell ref="H599:L599"/>
    <mergeCell ref="H591:I591"/>
    <mergeCell ref="M602:N602"/>
    <mergeCell ref="H604:L604"/>
    <mergeCell ref="A605:N605"/>
    <mergeCell ref="M645:N645"/>
    <mergeCell ref="A630:N630"/>
    <mergeCell ref="A618:N618"/>
    <mergeCell ref="A612:N612"/>
    <mergeCell ref="M497:N497"/>
    <mergeCell ref="F539:G539"/>
    <mergeCell ref="A540:E540"/>
    <mergeCell ref="A551:N551"/>
    <mergeCell ref="E580:G580"/>
    <mergeCell ref="A613:N613"/>
    <mergeCell ref="H537:I537"/>
    <mergeCell ref="F501:G501"/>
    <mergeCell ref="H534:I534"/>
    <mergeCell ref="J588:K588"/>
    <mergeCell ref="M582:N582"/>
    <mergeCell ref="F534:G534"/>
    <mergeCell ref="L535:M535"/>
    <mergeCell ref="A543:E543"/>
    <mergeCell ref="F588:G588"/>
    <mergeCell ref="E525:G525"/>
    <mergeCell ref="F713:G713"/>
    <mergeCell ref="A713:E713"/>
    <mergeCell ref="F602:G602"/>
    <mergeCell ref="A669:N669"/>
    <mergeCell ref="A707:E707"/>
    <mergeCell ref="M597:N597"/>
    <mergeCell ref="A532:B532"/>
    <mergeCell ref="M492:N492"/>
    <mergeCell ref="M498:N498"/>
    <mergeCell ref="F497:G497"/>
    <mergeCell ref="A548:E548"/>
    <mergeCell ref="A545:E545"/>
    <mergeCell ref="M594:N594"/>
    <mergeCell ref="M552:N552"/>
    <mergeCell ref="J535:K535"/>
    <mergeCell ref="A492:E492"/>
    <mergeCell ref="K631:L631"/>
    <mergeCell ref="F651:G651"/>
    <mergeCell ref="H646:L646"/>
    <mergeCell ref="A646:E646"/>
    <mergeCell ref="A662:N662"/>
    <mergeCell ref="F661:G661"/>
    <mergeCell ref="L690:M690"/>
    <mergeCell ref="H654:L654"/>
    <mergeCell ref="F691:G691"/>
    <mergeCell ref="J534:K534"/>
    <mergeCell ref="H544:L544"/>
    <mergeCell ref="F587:G587"/>
    <mergeCell ref="F600:G600"/>
    <mergeCell ref="F535:G535"/>
    <mergeCell ref="A544:E544"/>
    <mergeCell ref="E582:G582"/>
    <mergeCell ref="J532:K532"/>
    <mergeCell ref="A589:B589"/>
    <mergeCell ref="A507:N507"/>
    <mergeCell ref="F498:G498"/>
    <mergeCell ref="H531:I531"/>
    <mergeCell ref="A562:N562"/>
    <mergeCell ref="M528:N528"/>
    <mergeCell ref="A542:N542"/>
    <mergeCell ref="A554:E554"/>
    <mergeCell ref="A580:D580"/>
    <mergeCell ref="A588:B588"/>
    <mergeCell ref="C585:E585"/>
    <mergeCell ref="H548:L548"/>
    <mergeCell ref="A555:E555"/>
    <mergeCell ref="F553:G553"/>
    <mergeCell ref="H513:N513"/>
    <mergeCell ref="M580:N580"/>
    <mergeCell ref="A527:C527"/>
    <mergeCell ref="L589:M589"/>
    <mergeCell ref="C535:E535"/>
    <mergeCell ref="H541:L541"/>
    <mergeCell ref="M553:N553"/>
    <mergeCell ref="A534:B534"/>
    <mergeCell ref="L533:M533"/>
    <mergeCell ref="F533:G533"/>
    <mergeCell ref="L532:M532"/>
    <mergeCell ref="H589:I589"/>
    <mergeCell ref="A564:N564"/>
    <mergeCell ref="H549:L549"/>
    <mergeCell ref="L588:M588"/>
    <mergeCell ref="H567:N567"/>
    <mergeCell ref="H496:L496"/>
    <mergeCell ref="A479:B479"/>
    <mergeCell ref="A511:N511"/>
    <mergeCell ref="J480:K480"/>
    <mergeCell ref="F503:G503"/>
    <mergeCell ref="A493:E493"/>
    <mergeCell ref="B485:C485"/>
    <mergeCell ref="A504:N504"/>
    <mergeCell ref="A529:N529"/>
    <mergeCell ref="A490:N490"/>
    <mergeCell ref="H491:L491"/>
    <mergeCell ref="M449:N449"/>
    <mergeCell ref="K526:L526"/>
    <mergeCell ref="F444:G444"/>
    <mergeCell ref="M525:N525"/>
    <mergeCell ref="F480:G480"/>
    <mergeCell ref="L480:M480"/>
    <mergeCell ref="H526:J526"/>
    <mergeCell ref="A477:N477"/>
    <mergeCell ref="F491:G491"/>
    <mergeCell ref="A499:N499"/>
    <mergeCell ref="L479:M479"/>
    <mergeCell ref="A450:E450"/>
    <mergeCell ref="E527:G527"/>
    <mergeCell ref="A513:G513"/>
    <mergeCell ref="A487:E487"/>
    <mergeCell ref="F500:G500"/>
    <mergeCell ref="H492:L492"/>
    <mergeCell ref="A496:E496"/>
    <mergeCell ref="F492:G492"/>
    <mergeCell ref="A486:N486"/>
    <mergeCell ref="F446:G446"/>
    <mergeCell ref="A473:D473"/>
    <mergeCell ref="H461:N461"/>
    <mergeCell ref="E485:F485"/>
    <mergeCell ref="M500:N500"/>
    <mergeCell ref="F483:G483"/>
    <mergeCell ref="L482:M482"/>
    <mergeCell ref="A457:N457"/>
    <mergeCell ref="F479:G479"/>
    <mergeCell ref="H439:L439"/>
    <mergeCell ref="F482:G482"/>
    <mergeCell ref="A437:E437"/>
    <mergeCell ref="H487:L487"/>
    <mergeCell ref="H497:L497"/>
    <mergeCell ref="A448:E448"/>
    <mergeCell ref="A449:E449"/>
    <mergeCell ref="H479:I479"/>
    <mergeCell ref="F450:G450"/>
    <mergeCell ref="F439:G439"/>
    <mergeCell ref="A439:E439"/>
    <mergeCell ref="H500:L500"/>
    <mergeCell ref="F451:G451"/>
    <mergeCell ref="M476:N476"/>
    <mergeCell ref="H494:N494"/>
    <mergeCell ref="M451:N451"/>
    <mergeCell ref="H449:L449"/>
    <mergeCell ref="K474:L474"/>
    <mergeCell ref="F441:G441"/>
    <mergeCell ref="M474:N474"/>
    <mergeCell ref="A441:E441"/>
    <mergeCell ref="H451:L451"/>
    <mergeCell ref="A458:N458"/>
    <mergeCell ref="A471:N471"/>
    <mergeCell ref="J428:K428"/>
    <mergeCell ref="M330:N330"/>
    <mergeCell ref="A339:E339"/>
    <mergeCell ref="H335:L335"/>
    <mergeCell ref="L483:M483"/>
    <mergeCell ref="A488:E488"/>
    <mergeCell ref="F494:G494"/>
    <mergeCell ref="A475:C475"/>
    <mergeCell ref="A489:E489"/>
    <mergeCell ref="E476:G476"/>
    <mergeCell ref="F481:G481"/>
    <mergeCell ref="A442:E442"/>
    <mergeCell ref="A443:N443"/>
    <mergeCell ref="H383:L383"/>
    <mergeCell ref="A406:N406"/>
    <mergeCell ref="H436:L436"/>
    <mergeCell ref="A481:B481"/>
    <mergeCell ref="A444:E444"/>
    <mergeCell ref="A440:E440"/>
    <mergeCell ref="A472:N472"/>
    <mergeCell ref="M488:N488"/>
    <mergeCell ref="H441:L441"/>
    <mergeCell ref="A447:N447"/>
    <mergeCell ref="E475:G475"/>
    <mergeCell ref="H442:N442"/>
    <mergeCell ref="F384:G384"/>
    <mergeCell ref="J430:K430"/>
    <mergeCell ref="F396:G396"/>
    <mergeCell ref="M446:N446"/>
    <mergeCell ref="H445:L445"/>
    <mergeCell ref="H446:L446"/>
    <mergeCell ref="A460:N460"/>
    <mergeCell ref="M18:N18"/>
    <mergeCell ref="A79:E79"/>
    <mergeCell ref="H78:L78"/>
    <mergeCell ref="A21:E21"/>
    <mergeCell ref="M179:N179"/>
    <mergeCell ref="H28:L28"/>
    <mergeCell ref="A236:E236"/>
    <mergeCell ref="E159:G159"/>
    <mergeCell ref="A75:E75"/>
    <mergeCell ref="M125:N125"/>
    <mergeCell ref="A85:N85"/>
    <mergeCell ref="F84:G84"/>
    <mergeCell ref="A110:C110"/>
    <mergeCell ref="A138:N138"/>
    <mergeCell ref="E110:G110"/>
    <mergeCell ref="H121:L121"/>
    <mergeCell ref="F130:G130"/>
    <mergeCell ref="C62:E62"/>
    <mergeCell ref="C63:E63"/>
    <mergeCell ref="A227:E227"/>
    <mergeCell ref="M32:N32"/>
    <mergeCell ref="F235:G235"/>
    <mergeCell ref="A52:N52"/>
    <mergeCell ref="A195:N195"/>
    <mergeCell ref="E212:G212"/>
    <mergeCell ref="C218:E218"/>
    <mergeCell ref="F177:G177"/>
    <mergeCell ref="F125:G125"/>
    <mergeCell ref="F74:G74"/>
    <mergeCell ref="L165:M165"/>
    <mergeCell ref="M73:N73"/>
    <mergeCell ref="H73:L73"/>
    <mergeCell ref="A11:B11"/>
    <mergeCell ref="A395:N395"/>
    <mergeCell ref="L221:M221"/>
    <mergeCell ref="M435:N435"/>
    <mergeCell ref="K473:L473"/>
    <mergeCell ref="A474:D474"/>
    <mergeCell ref="A14:N14"/>
    <mergeCell ref="F270:G270"/>
    <mergeCell ref="H217:I217"/>
    <mergeCell ref="A215:N215"/>
    <mergeCell ref="A261:N261"/>
    <mergeCell ref="A242:N242"/>
    <mergeCell ref="A238:E238"/>
    <mergeCell ref="M225:N225"/>
    <mergeCell ref="C219:E219"/>
    <mergeCell ref="A264:D264"/>
    <mergeCell ref="F430:G430"/>
    <mergeCell ref="A380:N380"/>
    <mergeCell ref="F229:G229"/>
    <mergeCell ref="F331:G331"/>
    <mergeCell ref="H218:I218"/>
    <mergeCell ref="A128:E128"/>
    <mergeCell ref="A18:E18"/>
    <mergeCell ref="F225:G225"/>
    <mergeCell ref="F227:G227"/>
    <mergeCell ref="A233:N233"/>
    <mergeCell ref="F230:G230"/>
    <mergeCell ref="J270:K270"/>
    <mergeCell ref="H17:L17"/>
    <mergeCell ref="A23:E23"/>
    <mergeCell ref="A22:E22"/>
    <mergeCell ref="M28:N28"/>
    <mergeCell ref="M227:N227"/>
    <mergeCell ref="H182:L182"/>
    <mergeCell ref="A388:E388"/>
    <mergeCell ref="F321:G321"/>
    <mergeCell ref="A82:E82"/>
    <mergeCell ref="A180:E180"/>
    <mergeCell ref="H84:L84"/>
    <mergeCell ref="A144:N144"/>
    <mergeCell ref="A175:E175"/>
    <mergeCell ref="A224:N224"/>
    <mergeCell ref="A123:E123"/>
    <mergeCell ref="M369:N369"/>
    <mergeCell ref="A385:E385"/>
    <mergeCell ref="A382:N382"/>
    <mergeCell ref="A376:B376"/>
    <mergeCell ref="C379:E379"/>
    <mergeCell ref="K315:L315"/>
    <mergeCell ref="A268:N268"/>
    <mergeCell ref="K369:L369"/>
    <mergeCell ref="A273:B273"/>
    <mergeCell ref="K275:L275"/>
    <mergeCell ref="F334:G334"/>
    <mergeCell ref="A351:N351"/>
    <mergeCell ref="M279:N279"/>
    <mergeCell ref="A251:G251"/>
    <mergeCell ref="H269:I269"/>
    <mergeCell ref="H278:L278"/>
    <mergeCell ref="L322:M322"/>
    <mergeCell ref="A292:E292"/>
    <mergeCell ref="H263:J263"/>
    <mergeCell ref="F330:G330"/>
    <mergeCell ref="A303:G303"/>
    <mergeCell ref="F393:G393"/>
    <mergeCell ref="H389:L389"/>
    <mergeCell ref="I371:K371"/>
    <mergeCell ref="A301:N301"/>
    <mergeCell ref="J272:K272"/>
    <mergeCell ref="H286:L286"/>
    <mergeCell ref="F436:G436"/>
    <mergeCell ref="F323:G323"/>
    <mergeCell ref="M422:N422"/>
    <mergeCell ref="A352:N352"/>
    <mergeCell ref="F427:G427"/>
    <mergeCell ref="I214:K214"/>
    <mergeCell ref="M392:N392"/>
    <mergeCell ref="C375:E375"/>
    <mergeCell ref="C272:E272"/>
    <mergeCell ref="C273:E273"/>
    <mergeCell ref="A371:C371"/>
    <mergeCell ref="M318:N318"/>
    <mergeCell ref="F290:G290"/>
    <mergeCell ref="M315:N315"/>
    <mergeCell ref="A318:C318"/>
    <mergeCell ref="A324:B324"/>
    <mergeCell ref="A421:D421"/>
    <mergeCell ref="E370:G370"/>
    <mergeCell ref="F394:G394"/>
    <mergeCell ref="H321:I321"/>
    <mergeCell ref="F376:G376"/>
    <mergeCell ref="E369:G369"/>
    <mergeCell ref="A340:E340"/>
    <mergeCell ref="A345:E345"/>
    <mergeCell ref="K381:L381"/>
    <mergeCell ref="A272:B272"/>
    <mergeCell ref="M399:N399"/>
    <mergeCell ref="A559:N559"/>
    <mergeCell ref="M6:N6"/>
    <mergeCell ref="E317:G317"/>
    <mergeCell ref="A33:E33"/>
    <mergeCell ref="H683:J683"/>
    <mergeCell ref="M737:N737"/>
    <mergeCell ref="H79:L79"/>
    <mergeCell ref="A546:E546"/>
    <mergeCell ref="L325:M325"/>
    <mergeCell ref="H225:L225"/>
    <mergeCell ref="A652:E652"/>
    <mergeCell ref="A512:N512"/>
    <mergeCell ref="H122:L122"/>
    <mergeCell ref="L9:M9"/>
    <mergeCell ref="L11:M11"/>
    <mergeCell ref="H33:L33"/>
    <mergeCell ref="A88:N88"/>
    <mergeCell ref="H229:L229"/>
    <mergeCell ref="A405:N405"/>
    <mergeCell ref="A116:B116"/>
    <mergeCell ref="A553:E553"/>
    <mergeCell ref="A509:N509"/>
    <mergeCell ref="A505:N505"/>
    <mergeCell ref="F392:G392"/>
    <mergeCell ref="A427:B427"/>
    <mergeCell ref="A9:B9"/>
    <mergeCell ref="I161:K161"/>
    <mergeCell ref="F9:G9"/>
    <mergeCell ref="I475:K475"/>
    <mergeCell ref="A136:E136"/>
    <mergeCell ref="A347:N347"/>
    <mergeCell ref="A402:N402"/>
    <mergeCell ref="L379:M379"/>
    <mergeCell ref="A438:N438"/>
    <mergeCell ref="A431:B431"/>
    <mergeCell ref="H396:L396"/>
    <mergeCell ref="H429:I429"/>
    <mergeCell ref="K422:L422"/>
    <mergeCell ref="H431:I431"/>
    <mergeCell ref="A422:D422"/>
    <mergeCell ref="A483:B483"/>
    <mergeCell ref="A452:N452"/>
    <mergeCell ref="E316:G316"/>
    <mergeCell ref="M334:N334"/>
    <mergeCell ref="F217:G217"/>
    <mergeCell ref="A386:N386"/>
    <mergeCell ref="A368:N368"/>
    <mergeCell ref="A401:N401"/>
    <mergeCell ref="M338:N338"/>
    <mergeCell ref="A374:N374"/>
    <mergeCell ref="A294:N294"/>
    <mergeCell ref="J322:K322"/>
    <mergeCell ref="A266:C266"/>
    <mergeCell ref="A262:N262"/>
    <mergeCell ref="A270:B270"/>
    <mergeCell ref="J325:K325"/>
    <mergeCell ref="M264:N264"/>
    <mergeCell ref="F329:G329"/>
    <mergeCell ref="H322:I322"/>
    <mergeCell ref="M371:N371"/>
    <mergeCell ref="C270:E270"/>
    <mergeCell ref="A250:N250"/>
    <mergeCell ref="F338:G338"/>
    <mergeCell ref="A1034:N1034"/>
    <mergeCell ref="A146:N146"/>
    <mergeCell ref="F335:G335"/>
    <mergeCell ref="F637:G637"/>
    <mergeCell ref="M287:N287"/>
    <mergeCell ref="A869:E869"/>
    <mergeCell ref="K525:L525"/>
    <mergeCell ref="A736:D736"/>
    <mergeCell ref="A596:N596"/>
    <mergeCell ref="H853:L853"/>
    <mergeCell ref="M606:N606"/>
    <mergeCell ref="F502:G502"/>
    <mergeCell ref="F496:G496"/>
    <mergeCell ref="F802:G802"/>
    <mergeCell ref="A697:E697"/>
    <mergeCell ref="H707:L707"/>
    <mergeCell ref="M503:N503"/>
    <mergeCell ref="M944:N944"/>
    <mergeCell ref="H422:J422"/>
    <mergeCell ref="A346:N346"/>
    <mergeCell ref="A330:E330"/>
    <mergeCell ref="A1030:N1030"/>
    <mergeCell ref="B381:C381"/>
    <mergeCell ref="H1025:L1025"/>
    <mergeCell ref="F1009:G1009"/>
    <mergeCell ref="M240:N240"/>
    <mergeCell ref="H199:N199"/>
    <mergeCell ref="E1007:F1007"/>
    <mergeCell ref="A1032:N1032"/>
    <mergeCell ref="A811:E811"/>
    <mergeCell ref="E946:G946"/>
    <mergeCell ref="H857:L857"/>
    <mergeCell ref="M342:N342"/>
    <mergeCell ref="A316:D316"/>
    <mergeCell ref="E56:G56"/>
    <mergeCell ref="A107:D107"/>
    <mergeCell ref="F123:G123"/>
    <mergeCell ref="H95:N95"/>
    <mergeCell ref="C165:E165"/>
    <mergeCell ref="C166:E166"/>
    <mergeCell ref="H115:I115"/>
    <mergeCell ref="M110:N110"/>
    <mergeCell ref="H119:I119"/>
    <mergeCell ref="H61:I61"/>
    <mergeCell ref="H60:I60"/>
    <mergeCell ref="H66:I66"/>
    <mergeCell ref="H81:L81"/>
    <mergeCell ref="F114:G114"/>
    <mergeCell ref="H126:L126"/>
    <mergeCell ref="I110:K110"/>
    <mergeCell ref="F61:G61"/>
    <mergeCell ref="A130:E130"/>
    <mergeCell ref="C115:E115"/>
    <mergeCell ref="L60:M60"/>
    <mergeCell ref="J64:K64"/>
    <mergeCell ref="B66:C66"/>
    <mergeCell ref="H123:L123"/>
    <mergeCell ref="F333:G333"/>
    <mergeCell ref="H270:I270"/>
    <mergeCell ref="C114:E114"/>
    <mergeCell ref="C64:E64"/>
    <mergeCell ref="L61:M61"/>
    <mergeCell ref="A274:N274"/>
    <mergeCell ref="L114:M114"/>
    <mergeCell ref="H12:I12"/>
    <mergeCell ref="H42:N42"/>
    <mergeCell ref="M77:N77"/>
    <mergeCell ref="M213:N213"/>
    <mergeCell ref="M343:N343"/>
    <mergeCell ref="H357:N357"/>
    <mergeCell ref="M56:N56"/>
    <mergeCell ref="L117:M117"/>
    <mergeCell ref="M214:N214"/>
    <mergeCell ref="H303:N303"/>
    <mergeCell ref="H21:L21"/>
    <mergeCell ref="A133:N133"/>
    <mergeCell ref="H135:L135"/>
    <mergeCell ref="A112:N112"/>
    <mergeCell ref="F19:G19"/>
    <mergeCell ref="F122:G122"/>
    <mergeCell ref="A115:B115"/>
    <mergeCell ref="H168:I168"/>
    <mergeCell ref="B119:C119"/>
    <mergeCell ref="A120:N120"/>
    <mergeCell ref="H128:N128"/>
    <mergeCell ref="A131:E131"/>
    <mergeCell ref="F62:G62"/>
    <mergeCell ref="A143:N143"/>
    <mergeCell ref="M109:N109"/>
    <mergeCell ref="A147:G147"/>
    <mergeCell ref="F135:G135"/>
    <mergeCell ref="A57:C57"/>
    <mergeCell ref="A73:E73"/>
    <mergeCell ref="M81:N81"/>
    <mergeCell ref="C113:E113"/>
    <mergeCell ref="A291:E291"/>
    <mergeCell ref="A56:C56"/>
    <mergeCell ref="M78:N78"/>
    <mergeCell ref="E66:F66"/>
    <mergeCell ref="A162:C162"/>
    <mergeCell ref="F435:G435"/>
    <mergeCell ref="F283:G283"/>
    <mergeCell ref="A331:E331"/>
    <mergeCell ref="A286:E286"/>
    <mergeCell ref="H293:L293"/>
    <mergeCell ref="B275:C275"/>
    <mergeCell ref="J218:K218"/>
    <mergeCell ref="A196:N196"/>
    <mergeCell ref="A296:N296"/>
    <mergeCell ref="F269:G269"/>
    <mergeCell ref="A230:E230"/>
    <mergeCell ref="L430:M430"/>
    <mergeCell ref="L62:M62"/>
    <mergeCell ref="I56:K56"/>
    <mergeCell ref="H166:I166"/>
    <mergeCell ref="M121:N121"/>
    <mergeCell ref="E57:G57"/>
    <mergeCell ref="H68:L68"/>
    <mergeCell ref="A191:N191"/>
    <mergeCell ref="A185:N185"/>
    <mergeCell ref="E171:F171"/>
    <mergeCell ref="C116:E116"/>
    <mergeCell ref="C117:E117"/>
    <mergeCell ref="B327:C327"/>
    <mergeCell ref="M127:N127"/>
    <mergeCell ref="A59:N59"/>
    <mergeCell ref="L324:M324"/>
    <mergeCell ref="H327:I327"/>
    <mergeCell ref="J269:K269"/>
    <mergeCell ref="A343:E343"/>
    <mergeCell ref="H399:L399"/>
    <mergeCell ref="A249:N249"/>
    <mergeCell ref="A232:E232"/>
    <mergeCell ref="H398:L398"/>
    <mergeCell ref="A404:N404"/>
    <mergeCell ref="K370:L370"/>
    <mergeCell ref="M487:N487"/>
    <mergeCell ref="A428:B428"/>
    <mergeCell ref="A139:N139"/>
    <mergeCell ref="A126:E126"/>
    <mergeCell ref="H70:L70"/>
    <mergeCell ref="M186:N186"/>
    <mergeCell ref="F325:G325"/>
    <mergeCell ref="H272:I272"/>
    <mergeCell ref="H273:I273"/>
    <mergeCell ref="H231:L231"/>
    <mergeCell ref="H188:L188"/>
    <mergeCell ref="A178:E178"/>
    <mergeCell ref="M178:N178"/>
    <mergeCell ref="B171:C171"/>
    <mergeCell ref="A84:E84"/>
    <mergeCell ref="A187:E187"/>
    <mergeCell ref="M162:N162"/>
    <mergeCell ref="F279:G279"/>
    <mergeCell ref="A169:B169"/>
    <mergeCell ref="I109:K109"/>
    <mergeCell ref="F344:G344"/>
    <mergeCell ref="H83:L83"/>
    <mergeCell ref="H132:L132"/>
    <mergeCell ref="J221:K221"/>
    <mergeCell ref="M1022:N1022"/>
    <mergeCell ref="A653:N653"/>
    <mergeCell ref="H661:L661"/>
    <mergeCell ref="H639:I639"/>
    <mergeCell ref="J641:K641"/>
    <mergeCell ref="F656:G656"/>
    <mergeCell ref="A682:N682"/>
    <mergeCell ref="A639:B639"/>
    <mergeCell ref="A951:B951"/>
    <mergeCell ref="A1023:E1023"/>
    <mergeCell ref="F961:G961"/>
    <mergeCell ref="A760:E760"/>
    <mergeCell ref="A637:B637"/>
    <mergeCell ref="J637:K637"/>
    <mergeCell ref="A1021:N1021"/>
    <mergeCell ref="F1020:G1020"/>
    <mergeCell ref="F1013:G1013"/>
    <mergeCell ref="A931:G931"/>
    <mergeCell ref="M962:N962"/>
    <mergeCell ref="F1018:G1018"/>
    <mergeCell ref="F911:G911"/>
    <mergeCell ref="M907:N907"/>
    <mergeCell ref="A741:B741"/>
    <mergeCell ref="I789:K789"/>
    <mergeCell ref="A763:E763"/>
    <mergeCell ref="C1005:E1005"/>
    <mergeCell ref="F915:G915"/>
    <mergeCell ref="A897:B897"/>
    <mergeCell ref="F855:G855"/>
    <mergeCell ref="H755:L755"/>
    <mergeCell ref="L849:M849"/>
    <mergeCell ref="A821:N821"/>
    <mergeCell ref="H32:L32"/>
    <mergeCell ref="K537:L537"/>
    <mergeCell ref="A334:E334"/>
    <mergeCell ref="A348:N348"/>
    <mergeCell ref="H226:L226"/>
    <mergeCell ref="H236:L236"/>
    <mergeCell ref="E275:F275"/>
    <mergeCell ref="M384:N384"/>
    <mergeCell ref="M183:N183"/>
    <mergeCell ref="J61:K61"/>
    <mergeCell ref="J63:K63"/>
    <mergeCell ref="F131:G131"/>
    <mergeCell ref="F187:G187"/>
    <mergeCell ref="F910:G910"/>
    <mergeCell ref="L846:M846"/>
    <mergeCell ref="A865:N865"/>
    <mergeCell ref="M814:N814"/>
    <mergeCell ref="F440:G440"/>
    <mergeCell ref="M292:N292"/>
    <mergeCell ref="A239:E239"/>
    <mergeCell ref="H238:L238"/>
    <mergeCell ref="A40:N40"/>
    <mergeCell ref="M55:N55"/>
    <mergeCell ref="H186:L186"/>
    <mergeCell ref="H63:I63"/>
    <mergeCell ref="A65:N65"/>
    <mergeCell ref="L534:M534"/>
    <mergeCell ref="A222:N222"/>
    <mergeCell ref="A210:N210"/>
    <mergeCell ref="A302:N302"/>
    <mergeCell ref="A377:B377"/>
    <mergeCell ref="J429:K429"/>
    <mergeCell ref="E3:G3"/>
    <mergeCell ref="A17:E17"/>
    <mergeCell ref="K4:L4"/>
    <mergeCell ref="F134:G134"/>
    <mergeCell ref="J271:K271"/>
    <mergeCell ref="H4:J4"/>
    <mergeCell ref="L169:M169"/>
    <mergeCell ref="A168:B168"/>
    <mergeCell ref="M290:N290"/>
    <mergeCell ref="A35:N35"/>
    <mergeCell ref="L12:M12"/>
    <mergeCell ref="M82:N82"/>
    <mergeCell ref="F218:G218"/>
    <mergeCell ref="A5:C5"/>
    <mergeCell ref="F431:G431"/>
    <mergeCell ref="A247:N247"/>
    <mergeCell ref="F234:G234"/>
    <mergeCell ref="K119:L119"/>
    <mergeCell ref="A164:N164"/>
    <mergeCell ref="L428:M428"/>
    <mergeCell ref="A325:B325"/>
    <mergeCell ref="A248:N248"/>
    <mergeCell ref="A194:N194"/>
    <mergeCell ref="H113:I113"/>
    <mergeCell ref="A135:E135"/>
    <mergeCell ref="H131:L131"/>
    <mergeCell ref="M131:N131"/>
    <mergeCell ref="F167:G167"/>
    <mergeCell ref="F115:G115"/>
    <mergeCell ref="H3:J3"/>
    <mergeCell ref="A6:C6"/>
    <mergeCell ref="K108:L108"/>
    <mergeCell ref="J9:K9"/>
    <mergeCell ref="A137:E137"/>
    <mergeCell ref="F23:G23"/>
    <mergeCell ref="H227:L227"/>
    <mergeCell ref="M23:N23"/>
    <mergeCell ref="J115:K115"/>
    <mergeCell ref="A67:N67"/>
    <mergeCell ref="M175:N175"/>
    <mergeCell ref="J113:K113"/>
    <mergeCell ref="F77:G77"/>
    <mergeCell ref="M57:N57"/>
    <mergeCell ref="H18:L18"/>
    <mergeCell ref="A209:N209"/>
    <mergeCell ref="E54:G54"/>
    <mergeCell ref="F33:G33"/>
    <mergeCell ref="A34:N34"/>
    <mergeCell ref="M31:N31"/>
    <mergeCell ref="H30:L30"/>
    <mergeCell ref="J13:K13"/>
    <mergeCell ref="B15:C15"/>
    <mergeCell ref="L10:M10"/>
    <mergeCell ref="J169:K169"/>
    <mergeCell ref="A182:E182"/>
    <mergeCell ref="A218:B218"/>
    <mergeCell ref="H134:L134"/>
    <mergeCell ref="H10:I10"/>
    <mergeCell ref="F21:G21"/>
    <mergeCell ref="A25:N25"/>
    <mergeCell ref="A12:B12"/>
    <mergeCell ref="F31:G31"/>
    <mergeCell ref="A38:N38"/>
    <mergeCell ref="A125:E125"/>
    <mergeCell ref="M27:N27"/>
    <mergeCell ref="E108:G108"/>
    <mergeCell ref="H72:L72"/>
    <mergeCell ref="L63:M63"/>
    <mergeCell ref="M74:N74"/>
    <mergeCell ref="A108:D108"/>
    <mergeCell ref="J166:K166"/>
    <mergeCell ref="F10:G10"/>
    <mergeCell ref="A16:N16"/>
    <mergeCell ref="F11:G11"/>
    <mergeCell ref="J10:K10"/>
    <mergeCell ref="A190:N190"/>
    <mergeCell ref="L115:M115"/>
    <mergeCell ref="A81:E81"/>
    <mergeCell ref="A94:N94"/>
    <mergeCell ref="H31:L31"/>
    <mergeCell ref="J117:K117"/>
    <mergeCell ref="A80:N80"/>
    <mergeCell ref="F72:G72"/>
    <mergeCell ref="M70:N70"/>
    <mergeCell ref="M54:N54"/>
    <mergeCell ref="H64:I64"/>
    <mergeCell ref="F182:G182"/>
    <mergeCell ref="L64:M64"/>
    <mergeCell ref="A109:C109"/>
    <mergeCell ref="A76:N76"/>
    <mergeCell ref="H116:I116"/>
    <mergeCell ref="A32:E32"/>
    <mergeCell ref="F73:G73"/>
    <mergeCell ref="H173:L173"/>
    <mergeCell ref="A30:E30"/>
    <mergeCell ref="A20:N20"/>
    <mergeCell ref="F12:G12"/>
    <mergeCell ref="L168:M168"/>
    <mergeCell ref="E107:G107"/>
    <mergeCell ref="A4:D4"/>
    <mergeCell ref="H24:N24"/>
    <mergeCell ref="H167:I167"/>
    <mergeCell ref="M21:N21"/>
    <mergeCell ref="J12:K12"/>
    <mergeCell ref="H165:I165"/>
    <mergeCell ref="M161:N161"/>
    <mergeCell ref="E5:G5"/>
    <mergeCell ref="A19:E19"/>
    <mergeCell ref="I5:K5"/>
    <mergeCell ref="H54:J54"/>
    <mergeCell ref="F22:G22"/>
    <mergeCell ref="A72:E72"/>
    <mergeCell ref="K54:L54"/>
    <mergeCell ref="A117:B117"/>
    <mergeCell ref="K107:L107"/>
    <mergeCell ref="H11:I11"/>
    <mergeCell ref="J62:K62"/>
    <mergeCell ref="H125:L125"/>
    <mergeCell ref="F79:G79"/>
    <mergeCell ref="M126:N126"/>
    <mergeCell ref="M159:N159"/>
    <mergeCell ref="M134:N134"/>
    <mergeCell ref="H69:L69"/>
    <mergeCell ref="A95:G95"/>
    <mergeCell ref="F64:G64"/>
    <mergeCell ref="A83:E83"/>
    <mergeCell ref="K159:L159"/>
    <mergeCell ref="F83:G83"/>
    <mergeCell ref="A3:D3"/>
    <mergeCell ref="H22:L22"/>
    <mergeCell ref="J11:K11"/>
    <mergeCell ref="F692:G692"/>
    <mergeCell ref="F226:G226"/>
    <mergeCell ref="A105:N105"/>
    <mergeCell ref="H174:L174"/>
    <mergeCell ref="A267:N267"/>
    <mergeCell ref="A367:N367"/>
    <mergeCell ref="M654:N654"/>
    <mergeCell ref="A314:N314"/>
    <mergeCell ref="A285:N285"/>
    <mergeCell ref="A127:E127"/>
    <mergeCell ref="H448:L448"/>
    <mergeCell ref="A320:N320"/>
    <mergeCell ref="F137:G137"/>
    <mergeCell ref="A212:D212"/>
    <mergeCell ref="M160:N160"/>
    <mergeCell ref="H473:J473"/>
    <mergeCell ref="A172:N172"/>
    <mergeCell ref="F63:G63"/>
    <mergeCell ref="C167:E167"/>
    <mergeCell ref="C168:E168"/>
    <mergeCell ref="C169:E169"/>
    <mergeCell ref="M136:N136"/>
    <mergeCell ref="F127:G127"/>
    <mergeCell ref="M123:N123"/>
    <mergeCell ref="H159:J159"/>
    <mergeCell ref="F68:G68"/>
    <mergeCell ref="A92:N92"/>
    <mergeCell ref="A111:N111"/>
    <mergeCell ref="A124:N124"/>
    <mergeCell ref="M69:N69"/>
    <mergeCell ref="F178:G178"/>
    <mergeCell ref="F179:G179"/>
    <mergeCell ref="H180:N180"/>
    <mergeCell ref="A132:E132"/>
    <mergeCell ref="A63:B63"/>
    <mergeCell ref="K160:L160"/>
    <mergeCell ref="A170:N170"/>
    <mergeCell ref="C61:E61"/>
    <mergeCell ref="A228:N228"/>
    <mergeCell ref="A183:E183"/>
    <mergeCell ref="A129:N129"/>
    <mergeCell ref="A192:N192"/>
    <mergeCell ref="F219:G219"/>
    <mergeCell ref="H232:N232"/>
    <mergeCell ref="F184:G184"/>
    <mergeCell ref="F132:G132"/>
    <mergeCell ref="E109:G109"/>
    <mergeCell ref="A140:N140"/>
    <mergeCell ref="M79:N79"/>
    <mergeCell ref="A121:E121"/>
    <mergeCell ref="J165:K165"/>
    <mergeCell ref="A158:N158"/>
    <mergeCell ref="H107:J107"/>
    <mergeCell ref="F183:G183"/>
    <mergeCell ref="M173:N173"/>
    <mergeCell ref="J114:K114"/>
    <mergeCell ref="M84:N84"/>
    <mergeCell ref="L113:M113"/>
    <mergeCell ref="F175:G175"/>
    <mergeCell ref="J168:K168"/>
    <mergeCell ref="A199:G199"/>
    <mergeCell ref="M184:N184"/>
    <mergeCell ref="A220:B220"/>
    <mergeCell ref="F128:G128"/>
    <mergeCell ref="E161:G161"/>
    <mergeCell ref="L116:M116"/>
    <mergeCell ref="H136:L136"/>
    <mergeCell ref="F174:G174"/>
    <mergeCell ref="H127:L127"/>
    <mergeCell ref="A114:B114"/>
    <mergeCell ref="F117:G117"/>
    <mergeCell ref="F169:G169"/>
    <mergeCell ref="M135:N135"/>
    <mergeCell ref="A118:N118"/>
    <mergeCell ref="F189:G189"/>
    <mergeCell ref="A193:N193"/>
    <mergeCell ref="M189:N189"/>
    <mergeCell ref="H130:L130"/>
    <mergeCell ref="A214:C214"/>
    <mergeCell ref="E214:G214"/>
    <mergeCell ref="H220:I220"/>
    <mergeCell ref="F220:G220"/>
    <mergeCell ref="A176:N176"/>
    <mergeCell ref="A161:C161"/>
    <mergeCell ref="M211:N211"/>
    <mergeCell ref="L167:M167"/>
    <mergeCell ref="A165:B165"/>
    <mergeCell ref="A157:N157"/>
    <mergeCell ref="K171:L171"/>
    <mergeCell ref="H212:J212"/>
    <mergeCell ref="L219:M219"/>
    <mergeCell ref="F186:G186"/>
    <mergeCell ref="A189:E189"/>
    <mergeCell ref="A134:E134"/>
    <mergeCell ref="H160:J160"/>
    <mergeCell ref="A86:N86"/>
    <mergeCell ref="H239:L239"/>
    <mergeCell ref="A244:N244"/>
    <mergeCell ref="A280:N280"/>
    <mergeCell ref="H291:L291"/>
    <mergeCell ref="F282:G282"/>
    <mergeCell ref="H189:L189"/>
    <mergeCell ref="A181:N181"/>
    <mergeCell ref="H221:I221"/>
    <mergeCell ref="A173:E173"/>
    <mergeCell ref="H177:L177"/>
    <mergeCell ref="H251:N251"/>
    <mergeCell ref="F113:G113"/>
    <mergeCell ref="A90:N90"/>
    <mergeCell ref="K223:L223"/>
    <mergeCell ref="C271:E271"/>
    <mergeCell ref="K263:L263"/>
    <mergeCell ref="I265:K265"/>
    <mergeCell ref="L270:M270"/>
    <mergeCell ref="A271:B271"/>
    <mergeCell ref="J116:K116"/>
    <mergeCell ref="K211:L211"/>
    <mergeCell ref="H235:L235"/>
    <mergeCell ref="H279:L279"/>
    <mergeCell ref="F273:G273"/>
    <mergeCell ref="E211:G211"/>
    <mergeCell ref="M229:N229"/>
    <mergeCell ref="F168:G168"/>
    <mergeCell ref="A229:E229"/>
    <mergeCell ref="F221:G221"/>
    <mergeCell ref="L272:M272"/>
    <mergeCell ref="A269:B269"/>
    <mergeCell ref="A235:E235"/>
    <mergeCell ref="A288:E288"/>
    <mergeCell ref="A265:C265"/>
    <mergeCell ref="M235:N235"/>
    <mergeCell ref="F236:G236"/>
    <mergeCell ref="M212:N212"/>
    <mergeCell ref="M231:N231"/>
    <mergeCell ref="L218:M218"/>
    <mergeCell ref="A263:D263"/>
    <mergeCell ref="A245:N245"/>
    <mergeCell ref="K212:L212"/>
    <mergeCell ref="L217:M217"/>
    <mergeCell ref="J220:K220"/>
    <mergeCell ref="H277:L277"/>
    <mergeCell ref="E266:G266"/>
    <mergeCell ref="A237:N237"/>
    <mergeCell ref="H230:L230"/>
    <mergeCell ref="E265:G265"/>
    <mergeCell ref="M277:N277"/>
    <mergeCell ref="H284:N284"/>
    <mergeCell ref="H288:L288"/>
    <mergeCell ref="M234:N234"/>
    <mergeCell ref="H275:I275"/>
    <mergeCell ref="F284:G284"/>
    <mergeCell ref="M239:N239"/>
    <mergeCell ref="A240:E240"/>
    <mergeCell ref="H283:L283"/>
    <mergeCell ref="E263:G263"/>
    <mergeCell ref="A216:N216"/>
    <mergeCell ref="F232:G232"/>
    <mergeCell ref="M238:N238"/>
    <mergeCell ref="E264:G264"/>
    <mergeCell ref="F286:G286"/>
    <mergeCell ref="H433:I433"/>
    <mergeCell ref="F428:G428"/>
    <mergeCell ref="H333:L333"/>
    <mergeCell ref="A279:E279"/>
    <mergeCell ref="A287:E287"/>
    <mergeCell ref="L220:M220"/>
    <mergeCell ref="H240:L240"/>
    <mergeCell ref="A384:E384"/>
    <mergeCell ref="B223:C223"/>
    <mergeCell ref="A221:B221"/>
    <mergeCell ref="F231:G231"/>
    <mergeCell ref="A350:N350"/>
    <mergeCell ref="H376:I376"/>
    <mergeCell ref="A379:B379"/>
    <mergeCell ref="A246:N246"/>
    <mergeCell ref="A284:E284"/>
    <mergeCell ref="A397:E397"/>
    <mergeCell ref="H393:L393"/>
    <mergeCell ref="A369:D369"/>
    <mergeCell ref="H287:L287"/>
    <mergeCell ref="L271:M271"/>
    <mergeCell ref="F339:G339"/>
    <mergeCell ref="F241:G241"/>
    <mergeCell ref="A231:E231"/>
    <mergeCell ref="M283:N283"/>
    <mergeCell ref="H292:L292"/>
    <mergeCell ref="A234:E234"/>
    <mergeCell ref="A429:B429"/>
    <mergeCell ref="A383:E383"/>
    <mergeCell ref="A283:E283"/>
    <mergeCell ref="I317:K317"/>
    <mergeCell ref="A299:N299"/>
    <mergeCell ref="M335:N335"/>
    <mergeCell ref="J321:K321"/>
    <mergeCell ref="M316:N316"/>
    <mergeCell ref="M291:N291"/>
    <mergeCell ref="L273:M273"/>
    <mergeCell ref="M439:N439"/>
    <mergeCell ref="A389:E389"/>
    <mergeCell ref="F383:G383"/>
    <mergeCell ref="A341:N341"/>
    <mergeCell ref="E423:G423"/>
    <mergeCell ref="K421:L421"/>
    <mergeCell ref="F375:G375"/>
    <mergeCell ref="H339:L339"/>
    <mergeCell ref="A398:E398"/>
    <mergeCell ref="F429:G429"/>
    <mergeCell ref="H281:L281"/>
    <mergeCell ref="F385:G385"/>
    <mergeCell ref="M387:N387"/>
    <mergeCell ref="A378:B378"/>
    <mergeCell ref="F322:G322"/>
    <mergeCell ref="H385:L385"/>
    <mergeCell ref="H392:L392"/>
    <mergeCell ref="J378:K378"/>
    <mergeCell ref="F343:G343"/>
    <mergeCell ref="M423:N423"/>
    <mergeCell ref="M398:N398"/>
    <mergeCell ref="F293:G293"/>
    <mergeCell ref="M281:N281"/>
    <mergeCell ref="M370:N370"/>
    <mergeCell ref="M333:N333"/>
    <mergeCell ref="E327:F327"/>
    <mergeCell ref="L376:M376"/>
    <mergeCell ref="F292:G292"/>
    <mergeCell ref="A295:N295"/>
    <mergeCell ref="A290:E290"/>
    <mergeCell ref="A391:N391"/>
    <mergeCell ref="F336:G336"/>
    <mergeCell ref="J375:K375"/>
    <mergeCell ref="H394:L394"/>
    <mergeCell ref="E421:G421"/>
    <mergeCell ref="M389:N389"/>
    <mergeCell ref="H370:J370"/>
    <mergeCell ref="H345:L345"/>
    <mergeCell ref="H387:L387"/>
    <mergeCell ref="A375:B375"/>
    <mergeCell ref="M383:N383"/>
    <mergeCell ref="J376:K376"/>
    <mergeCell ref="H388:L388"/>
    <mergeCell ref="H331:L331"/>
    <mergeCell ref="H325:I325"/>
    <mergeCell ref="H381:I381"/>
    <mergeCell ref="K327:L327"/>
    <mergeCell ref="M388:N388"/>
    <mergeCell ref="A357:G357"/>
    <mergeCell ref="H338:L338"/>
    <mergeCell ref="A319:N319"/>
    <mergeCell ref="A338:E338"/>
    <mergeCell ref="M396:N396"/>
    <mergeCell ref="A329:E329"/>
    <mergeCell ref="A393:E393"/>
    <mergeCell ref="A342:E342"/>
    <mergeCell ref="F166:G166"/>
    <mergeCell ref="A407:N407"/>
    <mergeCell ref="F239:G239"/>
    <mergeCell ref="H851:I851"/>
    <mergeCell ref="L586:M586"/>
    <mergeCell ref="H608:L608"/>
    <mergeCell ref="H1011:L1011"/>
    <mergeCell ref="J379:K379"/>
    <mergeCell ref="L796:M796"/>
    <mergeCell ref="J479:K479"/>
    <mergeCell ref="F340:G340"/>
    <mergeCell ref="L431:M431"/>
    <mergeCell ref="H421:J421"/>
    <mergeCell ref="L427:M427"/>
    <mergeCell ref="A426:N426"/>
    <mergeCell ref="M448:N448"/>
    <mergeCell ref="M450:N450"/>
    <mergeCell ref="A446:E446"/>
    <mergeCell ref="A476:C476"/>
    <mergeCell ref="F277:G277"/>
    <mergeCell ref="H329:L329"/>
    <mergeCell ref="A300:N300"/>
    <mergeCell ref="E632:G632"/>
    <mergeCell ref="F857:G857"/>
    <mergeCell ref="F659:G659"/>
    <mergeCell ref="H474:J474"/>
    <mergeCell ref="F449:G449"/>
    <mergeCell ref="A396:E396"/>
    <mergeCell ref="E433:F433"/>
    <mergeCell ref="E372:G372"/>
    <mergeCell ref="A336:E336"/>
    <mergeCell ref="A373:N373"/>
    <mergeCell ref="B433:C433"/>
    <mergeCell ref="F437:G437"/>
    <mergeCell ref="M421:N421"/>
    <mergeCell ref="H444:L444"/>
    <mergeCell ref="A607:E607"/>
    <mergeCell ref="A583:N583"/>
    <mergeCell ref="A629:N629"/>
    <mergeCell ref="A615:N615"/>
    <mergeCell ref="A582:C582"/>
    <mergeCell ref="F607:G607"/>
    <mergeCell ref="F654:G654"/>
    <mergeCell ref="M549:N549"/>
    <mergeCell ref="A560:N560"/>
    <mergeCell ref="F597:G597"/>
    <mergeCell ref="M634:N634"/>
    <mergeCell ref="F550:G550"/>
    <mergeCell ref="A430:B430"/>
    <mergeCell ref="E474:G474"/>
    <mergeCell ref="K485:L485"/>
    <mergeCell ref="F448:G448"/>
    <mergeCell ref="A503:E503"/>
    <mergeCell ref="A508:N508"/>
    <mergeCell ref="M650:N650"/>
    <mergeCell ref="F487:G487"/>
    <mergeCell ref="E473:G473"/>
    <mergeCell ref="M475:N475"/>
    <mergeCell ref="H435:L435"/>
    <mergeCell ref="M473:N473"/>
    <mergeCell ref="F442:G442"/>
    <mergeCell ref="J481:K481"/>
    <mergeCell ref="F531:G531"/>
    <mergeCell ref="A533:B533"/>
    <mergeCell ref="A1035:G1035"/>
    <mergeCell ref="A800:N800"/>
    <mergeCell ref="F489:G489"/>
    <mergeCell ref="F649:G649"/>
    <mergeCell ref="H1015:L1015"/>
    <mergeCell ref="A846:B846"/>
    <mergeCell ref="A584:N584"/>
    <mergeCell ref="M790:N790"/>
    <mergeCell ref="F1024:G1024"/>
    <mergeCell ref="M1019:N1019"/>
    <mergeCell ref="H1009:L1009"/>
    <mergeCell ref="A923:N923"/>
    <mergeCell ref="M789:N789"/>
    <mergeCell ref="F815:G815"/>
    <mergeCell ref="H652:N652"/>
    <mergeCell ref="F599:G599"/>
    <mergeCell ref="A598:E598"/>
    <mergeCell ref="A688:N688"/>
    <mergeCell ref="A578:N578"/>
    <mergeCell ref="K683:L683"/>
    <mergeCell ref="H580:J580"/>
    <mergeCell ref="A577:N577"/>
    <mergeCell ref="A610:N610"/>
    <mergeCell ref="A648:N648"/>
    <mergeCell ref="H637:I637"/>
    <mergeCell ref="C586:E586"/>
    <mergeCell ref="L638:M638"/>
    <mergeCell ref="A1027:N1027"/>
    <mergeCell ref="L531:M531"/>
    <mergeCell ref="F1015:G1015"/>
    <mergeCell ref="H539:L539"/>
    <mergeCell ref="A793:B793"/>
    <mergeCell ref="H607:L607"/>
    <mergeCell ref="L637:M637"/>
    <mergeCell ref="M527:N527"/>
    <mergeCell ref="H481:I481"/>
    <mergeCell ref="A579:D579"/>
    <mergeCell ref="F546:G546"/>
    <mergeCell ref="A590:N590"/>
    <mergeCell ref="A563:N563"/>
    <mergeCell ref="E581:G581"/>
    <mergeCell ref="L641:M641"/>
    <mergeCell ref="H586:I586"/>
    <mergeCell ref="B591:C591"/>
    <mergeCell ref="A633:C633"/>
    <mergeCell ref="H485:I485"/>
    <mergeCell ref="A497:E497"/>
    <mergeCell ref="I527:K527"/>
    <mergeCell ref="A525:D525"/>
    <mergeCell ref="A528:C528"/>
    <mergeCell ref="A523:N523"/>
    <mergeCell ref="F493:G493"/>
    <mergeCell ref="H498:L498"/>
    <mergeCell ref="M502:N502"/>
    <mergeCell ref="A491:E491"/>
    <mergeCell ref="A526:D526"/>
    <mergeCell ref="M489:N489"/>
    <mergeCell ref="A549:E549"/>
    <mergeCell ref="A601:N601"/>
    <mergeCell ref="J638:K638"/>
    <mergeCell ref="A561:N561"/>
    <mergeCell ref="E631:G631"/>
    <mergeCell ref="A634:C634"/>
    <mergeCell ref="H482:I482"/>
    <mergeCell ref="F287:G287"/>
    <mergeCell ref="J898:K898"/>
    <mergeCell ref="A868:E868"/>
    <mergeCell ref="A827:G827"/>
    <mergeCell ref="F1002:G1002"/>
    <mergeCell ref="F793:G793"/>
    <mergeCell ref="F966:G966"/>
    <mergeCell ref="M970:N970"/>
    <mergeCell ref="A872:N872"/>
    <mergeCell ref="A912:E912"/>
    <mergeCell ref="H892:J892"/>
    <mergeCell ref="A541:E541"/>
    <mergeCell ref="F741:G741"/>
    <mergeCell ref="F645:G645"/>
    <mergeCell ref="A702:E702"/>
    <mergeCell ref="A683:D683"/>
    <mergeCell ref="A617:N617"/>
    <mergeCell ref="H488:L488"/>
    <mergeCell ref="M493:N493"/>
    <mergeCell ref="H525:J525"/>
    <mergeCell ref="H597:L597"/>
    <mergeCell ref="I582:K582"/>
    <mergeCell ref="A501:E501"/>
    <mergeCell ref="A645:E645"/>
    <mergeCell ref="J482:K482"/>
    <mergeCell ref="L481:M481"/>
    <mergeCell ref="A500:E500"/>
    <mergeCell ref="H502:L502"/>
    <mergeCell ref="E526:G526"/>
    <mergeCell ref="A530:N530"/>
    <mergeCell ref="A616:N616"/>
    <mergeCell ref="M945:N945"/>
    <mergeCell ref="M632:N632"/>
    <mergeCell ref="H660:L660"/>
    <mergeCell ref="F639:G639"/>
    <mergeCell ref="H640:I640"/>
    <mergeCell ref="A962:E962"/>
    <mergeCell ref="H638:I638"/>
    <mergeCell ref="A698:E698"/>
    <mergeCell ref="A681:N681"/>
    <mergeCell ref="F658:G658"/>
    <mergeCell ref="F638:G638"/>
    <mergeCell ref="F758:G758"/>
    <mergeCell ref="F970:G970"/>
    <mergeCell ref="H658:L658"/>
    <mergeCell ref="E643:F643"/>
    <mergeCell ref="H632:J632"/>
    <mergeCell ref="K643:L643"/>
    <mergeCell ref="H708:L708"/>
    <mergeCell ref="A706:E706"/>
    <mergeCell ref="B643:C643"/>
    <mergeCell ref="A666:N666"/>
    <mergeCell ref="H959:L959"/>
    <mergeCell ref="F952:G952"/>
    <mergeCell ref="A958:E958"/>
    <mergeCell ref="E851:F851"/>
    <mergeCell ref="F921:G921"/>
    <mergeCell ref="F898:G898"/>
    <mergeCell ref="A774:N774"/>
    <mergeCell ref="A959:E959"/>
    <mergeCell ref="H958:L958"/>
    <mergeCell ref="F962:G962"/>
    <mergeCell ref="A961:E961"/>
    <mergeCell ref="F958:G958"/>
    <mergeCell ref="A1029:N1029"/>
    <mergeCell ref="H695:I695"/>
    <mergeCell ref="B955:C955"/>
    <mergeCell ref="A1010:E1010"/>
    <mergeCell ref="A687:N687"/>
    <mergeCell ref="A1025:E1025"/>
    <mergeCell ref="H1019:L1019"/>
    <mergeCell ref="A993:N993"/>
    <mergeCell ref="F806:G806"/>
    <mergeCell ref="M1020:N1020"/>
    <mergeCell ref="M905:N905"/>
    <mergeCell ref="H968:L968"/>
    <mergeCell ref="L1005:M1005"/>
    <mergeCell ref="J952:K952"/>
    <mergeCell ref="E788:G788"/>
    <mergeCell ref="K787:L787"/>
    <mergeCell ref="H1023:L1023"/>
    <mergeCell ref="H1020:L1020"/>
    <mergeCell ref="F1022:G1022"/>
    <mergeCell ref="A906:E906"/>
    <mergeCell ref="A1009:E1009"/>
    <mergeCell ref="H944:J944"/>
    <mergeCell ref="H919:L919"/>
    <mergeCell ref="A908:N908"/>
    <mergeCell ref="A956:N956"/>
    <mergeCell ref="H765:L765"/>
    <mergeCell ref="H713:L713"/>
    <mergeCell ref="F912:G912"/>
    <mergeCell ref="H972:L972"/>
    <mergeCell ref="A699:E699"/>
    <mergeCell ref="F690:G690"/>
    <mergeCell ref="F1005:G1005"/>
    <mergeCell ref="M609:N609"/>
    <mergeCell ref="H619:N619"/>
    <mergeCell ref="F689:G689"/>
    <mergeCell ref="A696:N696"/>
    <mergeCell ref="J796:K796"/>
    <mergeCell ref="A651:E651"/>
    <mergeCell ref="J690:K690"/>
    <mergeCell ref="M684:N684"/>
    <mergeCell ref="J793:K793"/>
    <mergeCell ref="F749:G749"/>
    <mergeCell ref="A772:N772"/>
    <mergeCell ref="M753:N753"/>
    <mergeCell ref="A930:N930"/>
    <mergeCell ref="F754:G754"/>
    <mergeCell ref="A873:N873"/>
    <mergeCell ref="A785:N785"/>
    <mergeCell ref="H763:L763"/>
    <mergeCell ref="A755:E755"/>
    <mergeCell ref="A766:N766"/>
    <mergeCell ref="H690:I690"/>
    <mergeCell ref="B747:C747"/>
    <mergeCell ref="H742:I742"/>
    <mergeCell ref="H671:N671"/>
    <mergeCell ref="F655:G655"/>
    <mergeCell ref="A656:E656"/>
    <mergeCell ref="M660:N660"/>
    <mergeCell ref="H651:L651"/>
    <mergeCell ref="A641:B641"/>
    <mergeCell ref="M659:N659"/>
    <mergeCell ref="H631:J631"/>
    <mergeCell ref="A636:N636"/>
    <mergeCell ref="M646:N646"/>
    <mergeCell ref="C637:E637"/>
    <mergeCell ref="A700:N700"/>
    <mergeCell ref="M706:N706"/>
    <mergeCell ref="H712:L712"/>
    <mergeCell ref="H970:L970"/>
    <mergeCell ref="M957:N957"/>
    <mergeCell ref="H702:L702"/>
    <mergeCell ref="A752:N752"/>
    <mergeCell ref="H751:L751"/>
    <mergeCell ref="H743:I743"/>
    <mergeCell ref="A659:E659"/>
    <mergeCell ref="F701:G701"/>
    <mergeCell ref="E891:G891"/>
    <mergeCell ref="H849:I849"/>
    <mergeCell ref="A655:E655"/>
    <mergeCell ref="M707:N707"/>
    <mergeCell ref="H698:L698"/>
    <mergeCell ref="A649:E649"/>
    <mergeCell ref="A658:E658"/>
    <mergeCell ref="H656:L656"/>
    <mergeCell ref="L949:M949"/>
    <mergeCell ref="F647:G647"/>
    <mergeCell ref="H641:I641"/>
    <mergeCell ref="H909:L909"/>
    <mergeCell ref="L952:M952"/>
    <mergeCell ref="J795:K795"/>
    <mergeCell ref="H759:L759"/>
    <mergeCell ref="C796:E796"/>
    <mergeCell ref="H869:L869"/>
    <mergeCell ref="I894:K894"/>
    <mergeCell ref="J899:K899"/>
    <mergeCell ref="J897:K897"/>
    <mergeCell ref="A1014:E1014"/>
    <mergeCell ref="A805:E805"/>
    <mergeCell ref="A878:N878"/>
    <mergeCell ref="A689:B689"/>
    <mergeCell ref="I738:K738"/>
    <mergeCell ref="A701:E701"/>
    <mergeCell ref="J693:K693"/>
    <mergeCell ref="A806:E806"/>
    <mergeCell ref="M656:N656"/>
    <mergeCell ref="H689:I689"/>
    <mergeCell ref="A671:G671"/>
    <mergeCell ref="H692:I692"/>
    <mergeCell ref="A685:C685"/>
    <mergeCell ref="E683:G683"/>
    <mergeCell ref="A661:E661"/>
    <mergeCell ref="C692:E692"/>
    <mergeCell ref="K747:L747"/>
    <mergeCell ref="C690:E690"/>
    <mergeCell ref="A1008:N1008"/>
    <mergeCell ref="J1002:K1002"/>
    <mergeCell ref="A971:E971"/>
    <mergeCell ref="A722:N722"/>
    <mergeCell ref="F707:G707"/>
    <mergeCell ref="B1007:C1007"/>
    <mergeCell ref="H1013:L1013"/>
    <mergeCell ref="F972:G972"/>
    <mergeCell ref="F897:G897"/>
    <mergeCell ref="F866:G866"/>
    <mergeCell ref="A911:E911"/>
    <mergeCell ref="C951:E951"/>
    <mergeCell ref="A895:N895"/>
    <mergeCell ref="E695:F695"/>
    <mergeCell ref="K3:L3"/>
    <mergeCell ref="H108:J108"/>
    <mergeCell ref="A764:E764"/>
    <mergeCell ref="A461:G461"/>
    <mergeCell ref="E4:G4"/>
    <mergeCell ref="M122:N122"/>
    <mergeCell ref="E735:G735"/>
    <mergeCell ref="A510:N510"/>
    <mergeCell ref="A531:B531"/>
    <mergeCell ref="F288:G288"/>
    <mergeCell ref="A750:E750"/>
    <mergeCell ref="A756:E756"/>
    <mergeCell ref="E15:F15"/>
    <mergeCell ref="H643:I643"/>
    <mergeCell ref="C587:E587"/>
    <mergeCell ref="H543:L543"/>
    <mergeCell ref="C534:E534"/>
    <mergeCell ref="B695:C695"/>
    <mergeCell ref="K736:L736"/>
    <mergeCell ref="A632:D632"/>
    <mergeCell ref="A538:N538"/>
    <mergeCell ref="A455:N455"/>
    <mergeCell ref="M736:N736"/>
    <mergeCell ref="E737:G737"/>
    <mergeCell ref="A547:N547"/>
    <mergeCell ref="H585:I585"/>
    <mergeCell ref="A322:B322"/>
    <mergeCell ref="H334:L334"/>
    <mergeCell ref="H609:L609"/>
    <mergeCell ref="A27:E27"/>
    <mergeCell ref="H503:L503"/>
    <mergeCell ref="A609:E609"/>
    <mergeCell ref="A61:B61"/>
    <mergeCell ref="F165:G165"/>
    <mergeCell ref="A54:D54"/>
    <mergeCell ref="A28:E28"/>
    <mergeCell ref="A298:N298"/>
    <mergeCell ref="A394:E394"/>
    <mergeCell ref="H282:L282"/>
    <mergeCell ref="H316:J316"/>
    <mergeCell ref="M339:N339"/>
    <mergeCell ref="H271:I271"/>
    <mergeCell ref="A370:D370"/>
    <mergeCell ref="A349:N349"/>
    <mergeCell ref="F75:G75"/>
    <mergeCell ref="A68:E68"/>
    <mergeCell ref="A177:E177"/>
    <mergeCell ref="E315:G315"/>
    <mergeCell ref="F188:G188"/>
    <mergeCell ref="A211:D211"/>
    <mergeCell ref="E318:G318"/>
    <mergeCell ref="F271:G271"/>
    <mergeCell ref="A317:C317"/>
    <mergeCell ref="I318:K318"/>
    <mergeCell ref="A78:E78"/>
    <mergeCell ref="A60:B60"/>
    <mergeCell ref="J60:K60"/>
    <mergeCell ref="F28:G28"/>
    <mergeCell ref="F81:G81"/>
    <mergeCell ref="H211:J211"/>
    <mergeCell ref="F342:G342"/>
    <mergeCell ref="E381:F381"/>
    <mergeCell ref="A36:N36"/>
    <mergeCell ref="E55:G55"/>
    <mergeCell ref="H75:N75"/>
    <mergeCell ref="H187:L187"/>
    <mergeCell ref="A141:N141"/>
    <mergeCell ref="M344:N344"/>
    <mergeCell ref="M236:N236"/>
    <mergeCell ref="H803:L803"/>
    <mergeCell ref="F398:G398"/>
    <mergeCell ref="M394:N394"/>
    <mergeCell ref="K632:L632"/>
    <mergeCell ref="F60:G60"/>
    <mergeCell ref="A390:E390"/>
    <mergeCell ref="M108:N108"/>
    <mergeCell ref="M329:N329"/>
    <mergeCell ref="F377:G377"/>
    <mergeCell ref="A276:N276"/>
    <mergeCell ref="F345:G345"/>
    <mergeCell ref="J323:K323"/>
    <mergeCell ref="F379:G379"/>
    <mergeCell ref="M345:N345"/>
    <mergeCell ref="M137:N137"/>
    <mergeCell ref="M331:N331"/>
    <mergeCell ref="H343:L343"/>
    <mergeCell ref="L375:M375"/>
    <mergeCell ref="K316:L316"/>
    <mergeCell ref="A594:E594"/>
    <mergeCell ref="A581:C581"/>
    <mergeCell ref="H550:L550"/>
    <mergeCell ref="A332:N332"/>
    <mergeCell ref="A159:D159"/>
    <mergeCell ref="F70:G70"/>
    <mergeCell ref="M68:N68"/>
    <mergeCell ref="H340:L340"/>
    <mergeCell ref="H178:L178"/>
    <mergeCell ref="A281:E281"/>
    <mergeCell ref="A556:N556"/>
    <mergeCell ref="L378:M378"/>
    <mergeCell ref="F78:G78"/>
    <mergeCell ref="F545:G545"/>
    <mergeCell ref="M543:N543"/>
    <mergeCell ref="F397:G397"/>
    <mergeCell ref="A179:E179"/>
    <mergeCell ref="M187:N187"/>
    <mergeCell ref="E424:G424"/>
    <mergeCell ref="A160:D160"/>
    <mergeCell ref="A297:N297"/>
    <mergeCell ref="H409:N409"/>
    <mergeCell ref="A315:D315"/>
    <mergeCell ref="M317:N317"/>
    <mergeCell ref="A408:N408"/>
    <mergeCell ref="J167:K167"/>
    <mergeCell ref="H554:L554"/>
    <mergeCell ref="A174:E174"/>
    <mergeCell ref="J531:K531"/>
    <mergeCell ref="F173:G173"/>
    <mergeCell ref="M444:N444"/>
    <mergeCell ref="A456:N456"/>
    <mergeCell ref="A436:E436"/>
    <mergeCell ref="J431:K431"/>
    <mergeCell ref="F272:G272"/>
    <mergeCell ref="M545:N545"/>
    <mergeCell ref="F548:G548"/>
    <mergeCell ref="A498:E498"/>
    <mergeCell ref="A502:E502"/>
    <mergeCell ref="I476:K476"/>
    <mergeCell ref="A71:N71"/>
    <mergeCell ref="M440:N440"/>
    <mergeCell ref="A142:N142"/>
    <mergeCell ref="M340:N340"/>
    <mergeCell ref="J640:K640"/>
    <mergeCell ref="A550:E550"/>
    <mergeCell ref="M633:N633"/>
    <mergeCell ref="A603:E603"/>
    <mergeCell ref="A614:N614"/>
    <mergeCell ref="A145:N145"/>
    <mergeCell ref="H983:N983"/>
    <mergeCell ref="M437:N437"/>
    <mergeCell ref="A708:E708"/>
    <mergeCell ref="M26:N26"/>
    <mergeCell ref="A122:E122"/>
    <mergeCell ref="H840:J840"/>
    <mergeCell ref="A853:E853"/>
    <mergeCell ref="F968:G968"/>
    <mergeCell ref="I372:K372"/>
    <mergeCell ref="A654:E654"/>
    <mergeCell ref="A321:B321"/>
    <mergeCell ref="H183:L183"/>
    <mergeCell ref="I424:K424"/>
    <mergeCell ref="I213:K213"/>
    <mergeCell ref="E422:G422"/>
    <mergeCell ref="A323:B323"/>
    <mergeCell ref="H480:I480"/>
    <mergeCell ref="A55:D55"/>
    <mergeCell ref="A113:B113"/>
    <mergeCell ref="H147:N147"/>
    <mergeCell ref="K66:L66"/>
    <mergeCell ref="A70:E70"/>
    <mergeCell ref="A403:N403"/>
    <mergeCell ref="E371:G371"/>
    <mergeCell ref="H588:I588"/>
    <mergeCell ref="M397:N397"/>
    <mergeCell ref="K695:L695"/>
    <mergeCell ref="A694:N694"/>
    <mergeCell ref="M686:N686"/>
    <mergeCell ref="A453:N453"/>
    <mergeCell ref="A665:N665"/>
    <mergeCell ref="F660:G660"/>
    <mergeCell ref="E537:F537"/>
    <mergeCell ref="F606:G606"/>
    <mergeCell ref="H594:L594"/>
    <mergeCell ref="H546:N546"/>
    <mergeCell ref="A608:E608"/>
    <mergeCell ref="I634:K634"/>
    <mergeCell ref="J586:K586"/>
    <mergeCell ref="M631:N631"/>
    <mergeCell ref="M555:N555"/>
    <mergeCell ref="M608:N608"/>
    <mergeCell ref="H579:J579"/>
    <mergeCell ref="F593:G593"/>
    <mergeCell ref="F604:G604"/>
    <mergeCell ref="M603:N603"/>
    <mergeCell ref="F652:G652"/>
    <mergeCell ref="F603:G603"/>
    <mergeCell ref="E686:G686"/>
    <mergeCell ref="M579:N579"/>
    <mergeCell ref="A434:N434"/>
    <mergeCell ref="J692:K692"/>
    <mergeCell ref="M607:N607"/>
    <mergeCell ref="H587:I587"/>
    <mergeCell ref="F116:G116"/>
    <mergeCell ref="A87:N87"/>
    <mergeCell ref="A53:N53"/>
    <mergeCell ref="A74:E74"/>
    <mergeCell ref="A557:N557"/>
    <mergeCell ref="A670:N670"/>
    <mergeCell ref="C689:E689"/>
    <mergeCell ref="A942:N942"/>
    <mergeCell ref="H891:J891"/>
    <mergeCell ref="A635:N635"/>
    <mergeCell ref="E6:G6"/>
    <mergeCell ref="A419:N419"/>
    <mergeCell ref="F238:G238"/>
    <mergeCell ref="F126:G126"/>
    <mergeCell ref="A420:N420"/>
    <mergeCell ref="A213:C213"/>
    <mergeCell ref="A64:B64"/>
    <mergeCell ref="A638:B638"/>
    <mergeCell ref="A91:N91"/>
    <mergeCell ref="F69:G69"/>
    <mergeCell ref="F388:G388"/>
    <mergeCell ref="H77:L77"/>
    <mergeCell ref="M385:N385"/>
    <mergeCell ref="A335:E335"/>
    <mergeCell ref="M83:N83"/>
    <mergeCell ref="H169:I169"/>
    <mergeCell ref="H175:L175"/>
    <mergeCell ref="H501:L501"/>
    <mergeCell ref="I633:K633"/>
    <mergeCell ref="J273:K273"/>
    <mergeCell ref="A7:N7"/>
    <mergeCell ref="F13:G13"/>
    <mergeCell ref="H74:L74"/>
    <mergeCell ref="H342:L342"/>
    <mergeCell ref="A372:C372"/>
    <mergeCell ref="A400:N400"/>
    <mergeCell ref="A13:B13"/>
    <mergeCell ref="F378:G378"/>
    <mergeCell ref="C377:E377"/>
    <mergeCell ref="C378:E378"/>
    <mergeCell ref="F706:G706"/>
    <mergeCell ref="F589:G589"/>
    <mergeCell ref="A599:E599"/>
    <mergeCell ref="C641:E641"/>
    <mergeCell ref="A37:N37"/>
    <mergeCell ref="A198:N198"/>
    <mergeCell ref="H27:L27"/>
    <mergeCell ref="I266:K266"/>
    <mergeCell ref="H26:L26"/>
    <mergeCell ref="M33:N33"/>
    <mergeCell ref="M701:N701"/>
    <mergeCell ref="A93:N93"/>
    <mergeCell ref="A58:N58"/>
    <mergeCell ref="A586:B586"/>
    <mergeCell ref="A282:E282"/>
    <mergeCell ref="A619:G619"/>
    <mergeCell ref="H290:L290"/>
    <mergeCell ref="M188:N188"/>
    <mergeCell ref="A89:N89"/>
    <mergeCell ref="M174:N174"/>
    <mergeCell ref="J483:K483"/>
    <mergeCell ref="J589:K589"/>
    <mergeCell ref="F609:G609"/>
    <mergeCell ref="K433:L433"/>
    <mergeCell ref="O976:AB976"/>
    <mergeCell ref="H864:L864"/>
    <mergeCell ref="H907:L907"/>
    <mergeCell ref="H532:I532"/>
    <mergeCell ref="F399:G399"/>
    <mergeCell ref="A278:E278"/>
    <mergeCell ref="J217:K217"/>
    <mergeCell ref="A454:N454"/>
    <mergeCell ref="A392:E392"/>
    <mergeCell ref="F240:G240"/>
    <mergeCell ref="J377:K377"/>
    <mergeCell ref="F540:G540"/>
    <mergeCell ref="H378:I378"/>
    <mergeCell ref="M581:N581"/>
    <mergeCell ref="H540:L540"/>
    <mergeCell ref="F595:G595"/>
    <mergeCell ref="H600:N600"/>
    <mergeCell ref="A642:N642"/>
    <mergeCell ref="H711:L711"/>
    <mergeCell ref="I686:K686"/>
    <mergeCell ref="H693:I693"/>
    <mergeCell ref="F697:G697"/>
    <mergeCell ref="A241:E241"/>
    <mergeCell ref="H397:L397"/>
    <mergeCell ref="J691:K691"/>
    <mergeCell ref="H330:L330"/>
    <mergeCell ref="F743:G743"/>
    <mergeCell ref="L640:M640"/>
    <mergeCell ref="F745:G745"/>
    <mergeCell ref="E747:F747"/>
    <mergeCell ref="I528:K528"/>
    <mergeCell ref="A744:B744"/>
    <mergeCell ref="M436:N436"/>
    <mergeCell ref="H555:L555"/>
    <mergeCell ref="F594:G594"/>
    <mergeCell ref="M595:N595"/>
    <mergeCell ref="E528:G528"/>
    <mergeCell ref="A600:E600"/>
    <mergeCell ref="M544:N544"/>
    <mergeCell ref="M548:N548"/>
    <mergeCell ref="M491:N491"/>
    <mergeCell ref="H552:L552"/>
    <mergeCell ref="F646:G646"/>
    <mergeCell ref="H647:L647"/>
    <mergeCell ref="A693:B693"/>
    <mergeCell ref="F640:G640"/>
    <mergeCell ref="M655:N655"/>
    <mergeCell ref="H533:I533"/>
    <mergeCell ref="A524:N524"/>
    <mergeCell ref="A536:N536"/>
    <mergeCell ref="B537:C537"/>
    <mergeCell ref="F549:G549"/>
    <mergeCell ref="M526:N526"/>
    <mergeCell ref="M647:N647"/>
    <mergeCell ref="F552:G552"/>
    <mergeCell ref="A478:N478"/>
    <mergeCell ref="A644:N644"/>
    <mergeCell ref="A660:E660"/>
    <mergeCell ref="A459:N459"/>
    <mergeCell ref="M685:N685"/>
    <mergeCell ref="A558:N558"/>
    <mergeCell ref="F586:G586"/>
    <mergeCell ref="H645:L645"/>
    <mergeCell ref="A640:B640"/>
  </mergeCells>
  <pageMargins left="0.75" right="0.75" top="1" bottom="1" header="0.5" footer="0.5"/>
  <pageSetup orientation="portrait"/>
  <rowBreaks count="20" manualBreakCount="20">
    <brk id="43" max="16383" man="1"/>
    <brk id="96" max="16383" man="1"/>
    <brk id="148" max="16383" man="1"/>
    <brk id="200" max="16383" man="1"/>
    <brk id="252" max="16383" man="1"/>
    <brk id="304" max="16383" man="1"/>
    <brk id="358" max="16383" man="1"/>
    <brk id="410" max="16383" man="1"/>
    <brk id="462" max="16383" man="1"/>
    <brk id="514" max="16383" man="1"/>
    <brk id="568" max="16383" man="1"/>
    <brk id="620" max="16383" man="1"/>
    <brk id="672" max="16383" man="1"/>
    <brk id="724" max="16383" man="1"/>
    <brk id="776" max="16383" man="1"/>
    <brk id="828" max="16383" man="1"/>
    <brk id="880" max="16383" man="1"/>
    <brk id="932" max="16383" man="1"/>
    <brk id="984" max="16383" man="1"/>
    <brk id="103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8E32C-73B8-40D8-8F23-170900DA7249}">
  <sheetPr>
    <tabColor rgb="FFFFFF00"/>
    <pageSetUpPr fitToPage="1"/>
  </sheetPr>
  <dimension ref="A1:N1031"/>
  <sheetViews>
    <sheetView showGridLines="0" topLeftCell="A535" workbookViewId="0">
      <selection activeCell="A586" sqref="A586:N586"/>
    </sheetView>
  </sheetViews>
  <sheetFormatPr defaultRowHeight="12.75"/>
  <cols>
    <col min="1" max="1" width="13" style="1590" customWidth="1"/>
    <col min="2" max="14" width="9.42578125" style="1590" customWidth="1"/>
    <col min="15" max="16384" width="9.140625" style="1590"/>
  </cols>
  <sheetData>
    <row r="1" spans="1:14" ht="38.1" customHeight="1" thickBot="1">
      <c r="A1" s="2004" t="s">
        <v>993</v>
      </c>
      <c r="B1" s="2005"/>
      <c r="C1" s="2005"/>
      <c r="D1" s="2005"/>
      <c r="E1" s="2005"/>
      <c r="F1" s="2005"/>
      <c r="G1" s="2005"/>
      <c r="H1" s="2005"/>
      <c r="I1" s="2005"/>
      <c r="J1" s="2005"/>
      <c r="K1" s="2005"/>
      <c r="L1" s="2005"/>
      <c r="M1" s="2005"/>
      <c r="N1" s="2006"/>
    </row>
    <row r="2" spans="1:14" ht="15.95" customHeight="1">
      <c r="A2" s="2002" t="s">
        <v>994</v>
      </c>
      <c r="B2" s="1980"/>
      <c r="C2" s="1980"/>
      <c r="D2" s="1980"/>
      <c r="E2" s="1980"/>
      <c r="F2" s="1980"/>
      <c r="G2" s="1980"/>
      <c r="H2" s="1980"/>
      <c r="I2" s="1980"/>
      <c r="J2" s="1980"/>
      <c r="K2" s="1980"/>
      <c r="L2" s="1980"/>
      <c r="M2" s="1980"/>
      <c r="N2" s="1980"/>
    </row>
    <row r="3" spans="1:14" ht="18" customHeight="1">
      <c r="A3" s="2003" t="s">
        <v>995</v>
      </c>
      <c r="B3" s="1977"/>
      <c r="C3" s="1977"/>
      <c r="D3" s="1978"/>
      <c r="E3" s="2003" t="s">
        <v>996</v>
      </c>
      <c r="F3" s="1977"/>
      <c r="G3" s="1978"/>
      <c r="H3" s="2003" t="s">
        <v>997</v>
      </c>
      <c r="I3" s="1977"/>
      <c r="J3" s="1978"/>
      <c r="K3" s="2003" t="s">
        <v>998</v>
      </c>
      <c r="L3" s="1978"/>
      <c r="M3" s="2003" t="s">
        <v>999</v>
      </c>
      <c r="N3" s="1978"/>
    </row>
    <row r="4" spans="1:14" ht="21.95" customHeight="1">
      <c r="A4" s="1996" t="str">
        <f>'2026 Matrix'!B19&amp;" "&amp;'2026 Matrix'!A19</f>
        <v>Alma Mehic</v>
      </c>
      <c r="B4" s="1977"/>
      <c r="C4" s="1977"/>
      <c r="D4" s="1978"/>
      <c r="E4" s="1996" t="str">
        <f>'2026 Matrix'!E19</f>
        <v>Alex</v>
      </c>
      <c r="F4" s="1977"/>
      <c r="G4" s="1978"/>
      <c r="H4" s="1997">
        <f>'2026 Matrix'!C19</f>
        <v>42666</v>
      </c>
      <c r="I4" s="1977"/>
      <c r="J4" s="1978"/>
      <c r="K4" s="1996" t="str">
        <f>'2026 Matrix'!D19</f>
        <v>2NDST</v>
      </c>
      <c r="L4" s="1978"/>
      <c r="M4" s="1996"/>
      <c r="N4" s="1978"/>
    </row>
    <row r="5" spans="1:14" ht="15.95" customHeight="1">
      <c r="A5" s="1998" t="s">
        <v>1000</v>
      </c>
      <c r="B5" s="1977"/>
      <c r="C5" s="1978"/>
      <c r="E5" s="1999" t="s">
        <v>1001</v>
      </c>
      <c r="F5" s="1977"/>
      <c r="G5" s="1978"/>
      <c r="I5" s="2000" t="s">
        <v>1002</v>
      </c>
      <c r="J5" s="1977"/>
      <c r="K5" s="1978"/>
      <c r="M5" s="2001" t="s">
        <v>1003</v>
      </c>
      <c r="N5" s="1978"/>
    </row>
    <row r="6" spans="1:14" ht="33.950000000000003" customHeight="1">
      <c r="A6" s="1991" t="str">
        <f>'2026 Matrix'!AI19&amp;" / 108"</f>
        <v>41 / 108</v>
      </c>
      <c r="B6" s="1977"/>
      <c r="C6" s="1978"/>
      <c r="E6" s="1992" t="str">
        <f>'2026 Matrix'!AJ19&amp;" / 27"</f>
        <v>12 / 27</v>
      </c>
      <c r="F6" s="1977"/>
      <c r="G6" s="1978"/>
      <c r="I6" s="1993">
        <f>'2026 Matrix'!AK19</f>
        <v>1</v>
      </c>
      <c r="J6" s="1977"/>
      <c r="K6" s="1978"/>
      <c r="M6" s="1994">
        <f>'2026 Matrix'!AL19</f>
        <v>0</v>
      </c>
      <c r="N6" s="1978"/>
    </row>
    <row r="7" spans="1:14" ht="14.1" customHeight="1">
      <c r="A7" s="1995" t="s">
        <v>1004</v>
      </c>
      <c r="B7" s="1980"/>
      <c r="C7" s="1980"/>
      <c r="D7" s="1980"/>
      <c r="E7" s="1980"/>
      <c r="F7" s="1980"/>
      <c r="G7" s="1980"/>
      <c r="H7" s="1980"/>
      <c r="I7" s="1980"/>
      <c r="J7" s="1980"/>
      <c r="K7" s="1980"/>
      <c r="L7" s="1980"/>
      <c r="M7" s="1980"/>
      <c r="N7" s="1980"/>
    </row>
    <row r="8" spans="1:14" ht="20.100000000000001" customHeight="1">
      <c r="A8" s="1930" t="s">
        <v>1005</v>
      </c>
      <c r="B8" s="1931"/>
      <c r="C8" s="1931"/>
      <c r="D8" s="1931"/>
      <c r="E8" s="1931"/>
      <c r="F8" s="1931"/>
      <c r="G8" s="1931"/>
      <c r="H8" s="1931"/>
      <c r="I8" s="1931"/>
      <c r="J8" s="1931"/>
      <c r="K8" s="1931"/>
      <c r="L8" s="1931"/>
      <c r="M8" s="1931"/>
      <c r="N8" s="1931"/>
    </row>
    <row r="9" spans="1:14" ht="18" customHeight="1">
      <c r="A9" s="1891" t="s">
        <v>1006</v>
      </c>
      <c r="B9" s="1887"/>
      <c r="C9" s="1891" t="s">
        <v>1007</v>
      </c>
      <c r="D9" s="1886"/>
      <c r="E9" s="1887"/>
      <c r="F9" s="1886" t="s">
        <v>1008</v>
      </c>
      <c r="G9" s="1887"/>
      <c r="H9" s="1886" t="s">
        <v>1009</v>
      </c>
      <c r="I9" s="1887"/>
      <c r="J9" s="1886" t="s">
        <v>1010</v>
      </c>
      <c r="K9" s="1887"/>
      <c r="L9" s="1886" t="s">
        <v>1011</v>
      </c>
      <c r="M9" s="1887"/>
      <c r="N9" s="1598" t="s">
        <v>1012</v>
      </c>
    </row>
    <row r="10" spans="1:14" ht="18.95" customHeight="1">
      <c r="A10" s="1892" t="s">
        <v>1013</v>
      </c>
      <c r="B10" s="1893"/>
      <c r="C10" s="2010">
        <v>132.80000000000001</v>
      </c>
      <c r="D10" s="2011"/>
      <c r="E10" s="2012"/>
      <c r="F10" s="1902">
        <v>1</v>
      </c>
      <c r="G10" s="1903"/>
      <c r="H10" s="1902">
        <v>11.85</v>
      </c>
      <c r="I10" s="1903"/>
      <c r="J10" s="1902">
        <v>27.8</v>
      </c>
      <c r="K10" s="1903"/>
      <c r="L10" s="1902">
        <v>42.65</v>
      </c>
      <c r="M10" s="1903"/>
      <c r="N10" s="1603">
        <v>0</v>
      </c>
    </row>
    <row r="11" spans="1:14" ht="18.95" customHeight="1">
      <c r="A11" s="1904" t="s">
        <v>1014</v>
      </c>
      <c r="B11" s="1905"/>
      <c r="C11" s="2013">
        <v>141</v>
      </c>
      <c r="D11" s="2014"/>
      <c r="E11" s="2015"/>
      <c r="F11" s="1894">
        <v>2</v>
      </c>
      <c r="G11" s="1895"/>
      <c r="H11" s="1894">
        <v>6.95</v>
      </c>
      <c r="I11" s="1895"/>
      <c r="J11" s="1894">
        <v>22.37</v>
      </c>
      <c r="K11" s="1895"/>
      <c r="L11" s="1894">
        <v>31.07</v>
      </c>
      <c r="M11" s="1895"/>
      <c r="N11" s="1605">
        <v>0</v>
      </c>
    </row>
    <row r="12" spans="1:14" ht="18.95" customHeight="1">
      <c r="A12" s="1892" t="s">
        <v>1015</v>
      </c>
      <c r="B12" s="1893"/>
      <c r="C12" s="2010">
        <v>133</v>
      </c>
      <c r="D12" s="2011"/>
      <c r="E12" s="2012"/>
      <c r="F12" s="1902">
        <v>1</v>
      </c>
      <c r="G12" s="1903"/>
      <c r="H12" s="1902">
        <v>19.7</v>
      </c>
      <c r="I12" s="1903"/>
      <c r="J12" s="1902">
        <v>46.53</v>
      </c>
      <c r="K12" s="1903"/>
      <c r="L12" s="1902">
        <v>42.34</v>
      </c>
      <c r="M12" s="1903"/>
      <c r="N12" s="1603">
        <v>0</v>
      </c>
    </row>
    <row r="13" spans="1:14" ht="18.95" customHeight="1">
      <c r="A13" s="1904" t="s">
        <v>1016</v>
      </c>
      <c r="B13" s="1905"/>
      <c r="C13" s="2013">
        <v>134.80000000000001</v>
      </c>
      <c r="D13" s="2014"/>
      <c r="E13" s="2015"/>
      <c r="F13" s="1894">
        <v>1</v>
      </c>
      <c r="G13" s="1895"/>
      <c r="H13" s="1894">
        <v>19.18</v>
      </c>
      <c r="I13" s="1895"/>
      <c r="J13" s="1894">
        <v>46.38</v>
      </c>
      <c r="K13" s="1895"/>
      <c r="L13" s="1894">
        <v>41.36</v>
      </c>
      <c r="M13" s="1895"/>
      <c r="N13" s="1605">
        <v>0</v>
      </c>
    </row>
    <row r="14" spans="1:14" ht="20.100000000000001" customHeight="1">
      <c r="A14" s="1930" t="s">
        <v>1017</v>
      </c>
      <c r="B14" s="1931"/>
      <c r="C14" s="1931"/>
      <c r="D14" s="1931"/>
      <c r="E14" s="1931"/>
      <c r="F14" s="1931"/>
      <c r="G14" s="1931"/>
      <c r="H14" s="1931"/>
      <c r="I14" s="1931"/>
      <c r="J14" s="1931"/>
      <c r="K14" s="1931"/>
      <c r="L14" s="1931"/>
      <c r="M14" s="1931"/>
      <c r="N14" s="1931"/>
    </row>
    <row r="15" spans="1:14" ht="14.1" customHeight="1">
      <c r="A15" s="1597">
        <v>0</v>
      </c>
      <c r="B15" s="1896" t="s">
        <v>842</v>
      </c>
      <c r="C15" s="1897"/>
      <c r="D15" s="1596">
        <v>1</v>
      </c>
      <c r="E15" s="1896" t="s">
        <v>1018</v>
      </c>
      <c r="F15" s="1897"/>
      <c r="G15" s="1595">
        <v>2</v>
      </c>
      <c r="H15" s="1896" t="s">
        <v>1019</v>
      </c>
      <c r="I15" s="1897"/>
      <c r="J15" s="1594">
        <v>3</v>
      </c>
      <c r="K15" s="1896" t="s">
        <v>1020</v>
      </c>
      <c r="L15" s="1897"/>
      <c r="M15" s="1593">
        <v>4</v>
      </c>
      <c r="N15" s="1592" t="s">
        <v>1021</v>
      </c>
    </row>
    <row r="16" spans="1:14" ht="15.95" customHeight="1">
      <c r="A16" s="1986" t="s">
        <v>1022</v>
      </c>
      <c r="B16" s="1980"/>
      <c r="C16" s="1980"/>
      <c r="D16" s="1980"/>
      <c r="E16" s="1980"/>
      <c r="F16" s="1980"/>
      <c r="G16" s="1980"/>
      <c r="H16" s="1980"/>
      <c r="I16" s="1980"/>
      <c r="J16" s="1980"/>
      <c r="K16" s="1980"/>
      <c r="L16" s="1980"/>
      <c r="M16" s="1980"/>
      <c r="N16" s="1980"/>
    </row>
    <row r="17" spans="1:14" ht="17.100000000000001" customHeight="1">
      <c r="A17" s="1984" t="s">
        <v>1023</v>
      </c>
      <c r="B17" s="1977"/>
      <c r="C17" s="1977"/>
      <c r="D17" s="1977"/>
      <c r="E17" s="1978"/>
      <c r="F17" s="1985">
        <f>'2026 Matrix'!L19</f>
        <v>0</v>
      </c>
      <c r="G17" s="1978"/>
      <c r="H17" s="1984" t="s">
        <v>1024</v>
      </c>
      <c r="I17" s="1977"/>
      <c r="J17" s="1977"/>
      <c r="K17" s="1977"/>
      <c r="L17" s="1978"/>
      <c r="M17" s="1987">
        <f>'2026 Matrix'!P19</f>
        <v>2</v>
      </c>
      <c r="N17" s="1978"/>
    </row>
    <row r="18" spans="1:14" ht="17.100000000000001" customHeight="1">
      <c r="A18" s="1984" t="s">
        <v>856</v>
      </c>
      <c r="B18" s="1977"/>
      <c r="C18" s="1977"/>
      <c r="D18" s="1977"/>
      <c r="E18" s="1978"/>
      <c r="F18" s="1989">
        <f>'2026 Matrix'!K19</f>
        <v>3</v>
      </c>
      <c r="G18" s="1978"/>
      <c r="H18" s="1984" t="s">
        <v>205</v>
      </c>
      <c r="I18" s="1977"/>
      <c r="J18" s="1977"/>
      <c r="K18" s="1977"/>
      <c r="L18" s="1978"/>
      <c r="M18" s="1985">
        <f>'2026 Matrix'!M19</f>
        <v>0</v>
      </c>
      <c r="N18" s="1978"/>
    </row>
    <row r="19" spans="1:14" ht="17.100000000000001" customHeight="1">
      <c r="A19" s="1984" t="s">
        <v>862</v>
      </c>
      <c r="B19" s="1977"/>
      <c r="C19" s="1977"/>
      <c r="D19" s="1977"/>
      <c r="E19" s="1978"/>
      <c r="F19" s="1990">
        <f>'2026 Matrix'!Q19</f>
        <v>1</v>
      </c>
      <c r="G19" s="1978"/>
      <c r="H19" s="1984" t="s">
        <v>864</v>
      </c>
      <c r="I19" s="1977"/>
      <c r="J19" s="1977"/>
      <c r="K19" s="1977"/>
      <c r="L19" s="1978"/>
      <c r="M19" s="1989">
        <f>'2026 Matrix'!T19</f>
        <v>3</v>
      </c>
      <c r="N19" s="1978"/>
    </row>
    <row r="20" spans="1:14" ht="15.95" customHeight="1">
      <c r="A20" s="1986" t="s">
        <v>1025</v>
      </c>
      <c r="B20" s="1980"/>
      <c r="C20" s="1980"/>
      <c r="D20" s="1980"/>
      <c r="E20" s="1980"/>
      <c r="F20" s="1980"/>
      <c r="G20" s="1980"/>
      <c r="H20" s="1980"/>
      <c r="I20" s="1980"/>
      <c r="J20" s="1980"/>
      <c r="K20" s="1980"/>
      <c r="L20" s="1980"/>
      <c r="M20" s="1980"/>
      <c r="N20" s="1980"/>
    </row>
    <row r="21" spans="1:14" ht="17.100000000000001" customHeight="1">
      <c r="A21" s="1984" t="s">
        <v>855</v>
      </c>
      <c r="B21" s="1977"/>
      <c r="C21" s="1977"/>
      <c r="D21" s="1977"/>
      <c r="E21" s="1978"/>
      <c r="F21" s="1985">
        <f>'2026 Matrix'!H19</f>
        <v>0</v>
      </c>
      <c r="G21" s="1978"/>
      <c r="H21" s="1984" t="s">
        <v>331</v>
      </c>
      <c r="I21" s="1977"/>
      <c r="J21" s="1977"/>
      <c r="K21" s="1977"/>
      <c r="L21" s="1978"/>
      <c r="M21" s="1985">
        <f>'2026 Matrix'!J19</f>
        <v>0</v>
      </c>
      <c r="N21" s="1978"/>
    </row>
    <row r="22" spans="1:14" ht="17.100000000000001" customHeight="1">
      <c r="A22" s="1984" t="s">
        <v>859</v>
      </c>
      <c r="B22" s="1977"/>
      <c r="C22" s="1977"/>
      <c r="D22" s="1977"/>
      <c r="E22" s="1978"/>
      <c r="F22" s="1985">
        <f>'2026 Matrix'!N19</f>
        <v>0</v>
      </c>
      <c r="G22" s="1978"/>
      <c r="H22" s="1984" t="s">
        <v>343</v>
      </c>
      <c r="I22" s="1977"/>
      <c r="J22" s="1977"/>
      <c r="K22" s="1977"/>
      <c r="L22" s="1978"/>
      <c r="M22" s="1985">
        <f>'2026 Matrix'!AB19</f>
        <v>0</v>
      </c>
      <c r="N22" s="1978"/>
    </row>
    <row r="23" spans="1:14" ht="17.100000000000001" customHeight="1">
      <c r="A23" s="1984" t="s">
        <v>326</v>
      </c>
      <c r="B23" s="1977"/>
      <c r="C23" s="1977"/>
      <c r="D23" s="1977"/>
      <c r="E23" s="1978"/>
      <c r="F23" s="1985">
        <f>'2026 Matrix'!I19</f>
        <v>0</v>
      </c>
      <c r="G23" s="1978"/>
      <c r="H23" s="1984" t="s">
        <v>860</v>
      </c>
      <c r="I23" s="1977"/>
      <c r="J23" s="1977"/>
      <c r="K23" s="1977"/>
      <c r="L23" s="1978"/>
      <c r="M23" s="2007">
        <f>'2026 Matrix'!O19</f>
        <v>4</v>
      </c>
      <c r="N23" s="1978"/>
    </row>
    <row r="24" spans="1:14" ht="17.100000000000001" customHeight="1">
      <c r="A24" s="1984" t="s">
        <v>355</v>
      </c>
      <c r="B24" s="1977"/>
      <c r="C24" s="1977"/>
      <c r="D24" s="1977"/>
      <c r="E24" s="1978"/>
      <c r="F24" s="1985">
        <f>'2026 Matrix'!R19</f>
        <v>0</v>
      </c>
      <c r="G24" s="1978"/>
      <c r="H24" s="1988"/>
      <c r="I24" s="1980"/>
      <c r="J24" s="1980"/>
      <c r="K24" s="1980"/>
      <c r="L24" s="1980"/>
      <c r="M24" s="1980"/>
      <c r="N24" s="1980"/>
    </row>
    <row r="25" spans="1:14" ht="15.95" customHeight="1">
      <c r="A25" s="1986" t="s">
        <v>1026</v>
      </c>
      <c r="B25" s="1980"/>
      <c r="C25" s="1980"/>
      <c r="D25" s="1980"/>
      <c r="E25" s="1980"/>
      <c r="F25" s="1980"/>
      <c r="G25" s="1980"/>
      <c r="H25" s="1980"/>
      <c r="I25" s="1980"/>
      <c r="J25" s="1980"/>
      <c r="K25" s="1980"/>
      <c r="L25" s="1980"/>
      <c r="M25" s="1980"/>
      <c r="N25" s="1980"/>
    </row>
    <row r="26" spans="1:14" ht="17.100000000000001" customHeight="1">
      <c r="A26" s="1984" t="s">
        <v>869</v>
      </c>
      <c r="B26" s="1977"/>
      <c r="C26" s="1977"/>
      <c r="D26" s="1977"/>
      <c r="E26" s="1978"/>
      <c r="F26" s="2007">
        <f>'2026 Matrix'!Z19</f>
        <v>4</v>
      </c>
      <c r="G26" s="1978"/>
      <c r="H26" s="1984" t="s">
        <v>863</v>
      </c>
      <c r="I26" s="1977"/>
      <c r="J26" s="1977"/>
      <c r="K26" s="1977"/>
      <c r="L26" s="1978"/>
      <c r="M26" s="1985">
        <f>'2026 Matrix'!S19</f>
        <v>0</v>
      </c>
      <c r="N26" s="1978"/>
    </row>
    <row r="27" spans="1:14" ht="17.100000000000001" customHeight="1">
      <c r="A27" s="1984" t="s">
        <v>865</v>
      </c>
      <c r="B27" s="1977"/>
      <c r="C27" s="1977"/>
      <c r="D27" s="1977"/>
      <c r="E27" s="1978"/>
      <c r="F27" s="2007">
        <f>'2026 Matrix'!U19</f>
        <v>4</v>
      </c>
      <c r="G27" s="1978"/>
      <c r="H27" s="1984" t="s">
        <v>870</v>
      </c>
      <c r="I27" s="1977"/>
      <c r="J27" s="1977"/>
      <c r="K27" s="1977"/>
      <c r="L27" s="1978"/>
      <c r="M27" s="2007">
        <f>'2026 Matrix'!AA19</f>
        <v>4</v>
      </c>
      <c r="N27" s="1978"/>
    </row>
    <row r="28" spans="1:14" ht="17.100000000000001" customHeight="1">
      <c r="A28" s="1984" t="s">
        <v>867</v>
      </c>
      <c r="B28" s="1977"/>
      <c r="C28" s="1977"/>
      <c r="D28" s="1977"/>
      <c r="E28" s="1978"/>
      <c r="F28" s="2007">
        <f>'2026 Matrix'!X19</f>
        <v>4</v>
      </c>
      <c r="G28" s="1978"/>
      <c r="H28" s="1984" t="s">
        <v>868</v>
      </c>
      <c r="I28" s="1977"/>
      <c r="J28" s="1977"/>
      <c r="K28" s="1977"/>
      <c r="L28" s="1978"/>
      <c r="M28" s="2007">
        <f>'2026 Matrix'!Y19</f>
        <v>4</v>
      </c>
      <c r="N28" s="1978"/>
    </row>
    <row r="29" spans="1:14" ht="15.95" customHeight="1">
      <c r="A29" s="1986" t="s">
        <v>1027</v>
      </c>
      <c r="B29" s="1980"/>
      <c r="C29" s="1980"/>
      <c r="D29" s="1980"/>
      <c r="E29" s="1980"/>
      <c r="F29" s="1980"/>
      <c r="G29" s="1980"/>
      <c r="H29" s="1980"/>
      <c r="I29" s="1980"/>
      <c r="J29" s="1980"/>
      <c r="K29" s="1980"/>
      <c r="L29" s="1980"/>
      <c r="M29" s="1980"/>
      <c r="N29" s="1980"/>
    </row>
    <row r="30" spans="1:14" ht="17.100000000000001" customHeight="1">
      <c r="A30" s="1984" t="s">
        <v>872</v>
      </c>
      <c r="B30" s="1977"/>
      <c r="C30" s="1977"/>
      <c r="D30" s="1977"/>
      <c r="E30" s="1978"/>
      <c r="F30" s="1985">
        <f>'2026 Matrix'!AD19</f>
        <v>0</v>
      </c>
      <c r="G30" s="1978"/>
      <c r="H30" s="1984" t="s">
        <v>874</v>
      </c>
      <c r="I30" s="1977"/>
      <c r="J30" s="1977"/>
      <c r="K30" s="1977"/>
      <c r="L30" s="1978"/>
      <c r="M30" s="1985">
        <f>'2026 Matrix'!AF19</f>
        <v>0</v>
      </c>
      <c r="N30" s="1978"/>
    </row>
    <row r="31" spans="1:14" ht="17.100000000000001" customHeight="1">
      <c r="A31" s="1984" t="s">
        <v>873</v>
      </c>
      <c r="B31" s="1977"/>
      <c r="C31" s="1977"/>
      <c r="D31" s="1977"/>
      <c r="E31" s="1978"/>
      <c r="F31" s="1985">
        <f>'2026 Matrix'!AE19</f>
        <v>0</v>
      </c>
      <c r="G31" s="1978"/>
      <c r="H31" s="1984" t="s">
        <v>358</v>
      </c>
      <c r="I31" s="1977"/>
      <c r="J31" s="1977"/>
      <c r="K31" s="1977"/>
      <c r="L31" s="1978"/>
      <c r="M31" s="1989">
        <f>'2026 Matrix'!AH19</f>
        <v>3</v>
      </c>
      <c r="N31" s="1978"/>
    </row>
    <row r="32" spans="1:14" ht="17.100000000000001" customHeight="1">
      <c r="A32" s="1984" t="s">
        <v>203</v>
      </c>
      <c r="B32" s="1977"/>
      <c r="C32" s="1977"/>
      <c r="D32" s="1977"/>
      <c r="E32" s="1978"/>
      <c r="F32" s="1985">
        <f>'2026 Matrix'!W19</f>
        <v>0</v>
      </c>
      <c r="G32" s="1978"/>
      <c r="H32" s="1984" t="s">
        <v>871</v>
      </c>
      <c r="I32" s="1977"/>
      <c r="J32" s="1977"/>
      <c r="K32" s="1977"/>
      <c r="L32" s="1978"/>
      <c r="M32" s="1990">
        <f>'2026 Matrix'!AC19</f>
        <v>1</v>
      </c>
      <c r="N32" s="1978"/>
    </row>
    <row r="33" spans="1:14" ht="17.100000000000001" customHeight="1">
      <c r="A33" s="1984" t="s">
        <v>875</v>
      </c>
      <c r="B33" s="1977"/>
      <c r="C33" s="1977"/>
      <c r="D33" s="1977"/>
      <c r="E33" s="1978"/>
      <c r="F33" s="1987">
        <f>'2026 Matrix'!AG19</f>
        <v>2</v>
      </c>
      <c r="G33" s="1978"/>
      <c r="H33" s="1984" t="s">
        <v>866</v>
      </c>
      <c r="I33" s="1977"/>
      <c r="J33" s="1977"/>
      <c r="K33" s="1977"/>
      <c r="L33" s="1978"/>
      <c r="M33" s="1987">
        <f>'2026 Matrix'!V19</f>
        <v>2</v>
      </c>
      <c r="N33" s="1978"/>
    </row>
    <row r="34" spans="1:14" ht="20.100000000000001" customHeight="1">
      <c r="A34" s="1981" t="s">
        <v>1028</v>
      </c>
      <c r="B34" s="1980"/>
      <c r="C34" s="1980"/>
      <c r="D34" s="1980"/>
      <c r="E34" s="1980"/>
      <c r="F34" s="1980"/>
      <c r="G34" s="1980"/>
      <c r="H34" s="1980"/>
      <c r="I34" s="1980"/>
      <c r="J34" s="1980"/>
      <c r="K34" s="1980"/>
      <c r="L34" s="1980"/>
      <c r="M34" s="1980"/>
      <c r="N34" s="1980"/>
    </row>
    <row r="35" spans="1:14" ht="15.95" customHeight="1">
      <c r="A35" s="1982" t="s">
        <v>1029</v>
      </c>
      <c r="B35" s="1977"/>
      <c r="C35" s="1977"/>
      <c r="D35" s="1977"/>
      <c r="E35" s="1977"/>
      <c r="F35" s="1977"/>
      <c r="G35" s="1977"/>
      <c r="H35" s="1977"/>
      <c r="I35" s="1977"/>
      <c r="J35" s="1977"/>
      <c r="K35" s="1977"/>
      <c r="L35" s="1977"/>
      <c r="M35" s="1977"/>
      <c r="N35" s="1978"/>
    </row>
    <row r="36" spans="1:14" ht="20.100000000000001" customHeight="1">
      <c r="A36" s="1976"/>
      <c r="B36" s="1977"/>
      <c r="C36" s="1977"/>
      <c r="D36" s="1977"/>
      <c r="E36" s="1977"/>
      <c r="F36" s="1977"/>
      <c r="G36" s="1977"/>
      <c r="H36" s="1977"/>
      <c r="I36" s="1977"/>
      <c r="J36" s="1977"/>
      <c r="K36" s="1977"/>
      <c r="L36" s="1977"/>
      <c r="M36" s="1977"/>
      <c r="N36" s="1978"/>
    </row>
    <row r="37" spans="1:14" ht="20.100000000000001" customHeight="1">
      <c r="A37" s="1976"/>
      <c r="B37" s="1977"/>
      <c r="C37" s="1977"/>
      <c r="D37" s="1977"/>
      <c r="E37" s="1977"/>
      <c r="F37" s="1977"/>
      <c r="G37" s="1977"/>
      <c r="H37" s="1977"/>
      <c r="I37" s="1977"/>
      <c r="J37" s="1977"/>
      <c r="K37" s="1977"/>
      <c r="L37" s="1977"/>
      <c r="M37" s="1977"/>
      <c r="N37" s="1978"/>
    </row>
    <row r="38" spans="1:14" ht="20.100000000000001" customHeight="1">
      <c r="A38" s="1976"/>
      <c r="B38" s="1977"/>
      <c r="C38" s="1977"/>
      <c r="D38" s="1977"/>
      <c r="E38" s="1977"/>
      <c r="F38" s="1977"/>
      <c r="G38" s="1977"/>
      <c r="H38" s="1977"/>
      <c r="I38" s="1977"/>
      <c r="J38" s="1977"/>
      <c r="K38" s="1977"/>
      <c r="L38" s="1977"/>
      <c r="M38" s="1977"/>
      <c r="N38" s="1978"/>
    </row>
    <row r="39" spans="1:14" ht="15.95" customHeight="1">
      <c r="A39" s="1983" t="s">
        <v>1030</v>
      </c>
      <c r="B39" s="1977"/>
      <c r="C39" s="1977"/>
      <c r="D39" s="1977"/>
      <c r="E39" s="1977"/>
      <c r="F39" s="1977"/>
      <c r="G39" s="1977"/>
      <c r="H39" s="1977"/>
      <c r="I39" s="1977"/>
      <c r="J39" s="1977"/>
      <c r="K39" s="1977"/>
      <c r="L39" s="1977"/>
      <c r="M39" s="1977"/>
      <c r="N39" s="1978"/>
    </row>
    <row r="40" spans="1:14" ht="21.95" customHeight="1">
      <c r="A40" s="1976"/>
      <c r="B40" s="1977"/>
      <c r="C40" s="1977"/>
      <c r="D40" s="1977"/>
      <c r="E40" s="1977"/>
      <c r="F40" s="1977"/>
      <c r="G40" s="1977"/>
      <c r="H40" s="1977"/>
      <c r="I40" s="1977"/>
      <c r="J40" s="1977"/>
      <c r="K40" s="1977"/>
      <c r="L40" s="1977"/>
      <c r="M40" s="1977"/>
      <c r="N40" s="1978"/>
    </row>
    <row r="41" spans="1:14" ht="21.95" customHeight="1">
      <c r="A41" s="1976"/>
      <c r="B41" s="1977"/>
      <c r="C41" s="1977"/>
      <c r="D41" s="1977"/>
      <c r="E41" s="1977"/>
      <c r="F41" s="1977"/>
      <c r="G41" s="1977"/>
      <c r="H41" s="1977"/>
      <c r="I41" s="1977"/>
      <c r="J41" s="1977"/>
      <c r="K41" s="1977"/>
      <c r="L41" s="1977"/>
      <c r="M41" s="1977"/>
      <c r="N41" s="1978"/>
    </row>
    <row r="42" spans="1:14" ht="21.95" customHeight="1">
      <c r="A42" s="1976"/>
      <c r="B42" s="1977"/>
      <c r="C42" s="1977"/>
      <c r="D42" s="1977"/>
      <c r="E42" s="1977"/>
      <c r="F42" s="1977"/>
      <c r="G42" s="1977"/>
      <c r="H42" s="1977"/>
      <c r="I42" s="1977"/>
      <c r="J42" s="1977"/>
      <c r="K42" s="1977"/>
      <c r="L42" s="1977"/>
      <c r="M42" s="1977"/>
      <c r="N42" s="1978"/>
    </row>
    <row r="43" spans="1:14" ht="21.95" customHeight="1">
      <c r="A43" s="1979" t="s">
        <v>1031</v>
      </c>
      <c r="B43" s="1980"/>
      <c r="C43" s="1980"/>
      <c r="D43" s="1980"/>
      <c r="E43" s="1980"/>
      <c r="F43" s="1980"/>
      <c r="G43" s="1980"/>
      <c r="H43" s="1979" t="s">
        <v>1032</v>
      </c>
      <c r="I43" s="1980"/>
      <c r="J43" s="1980"/>
      <c r="K43" s="1980"/>
      <c r="L43" s="1980"/>
      <c r="M43" s="1980"/>
      <c r="N43" s="1980"/>
    </row>
    <row r="53" spans="1:14" ht="38.1" customHeight="1" thickBot="1">
      <c r="A53" s="2004" t="s">
        <v>993</v>
      </c>
      <c r="B53" s="2005"/>
      <c r="C53" s="2005"/>
      <c r="D53" s="2005"/>
      <c r="E53" s="2005"/>
      <c r="F53" s="2005"/>
      <c r="G53" s="2005"/>
      <c r="H53" s="2005"/>
      <c r="I53" s="2005"/>
      <c r="J53" s="2005"/>
      <c r="K53" s="2005"/>
      <c r="L53" s="2005"/>
      <c r="M53" s="2005"/>
      <c r="N53" s="2006"/>
    </row>
    <row r="54" spans="1:14" ht="15.95" customHeight="1">
      <c r="A54" s="2002" t="s">
        <v>994</v>
      </c>
      <c r="B54" s="1980"/>
      <c r="C54" s="1980"/>
      <c r="D54" s="1980"/>
      <c r="E54" s="1980"/>
      <c r="F54" s="1980"/>
      <c r="G54" s="1980"/>
      <c r="H54" s="1980"/>
      <c r="I54" s="1980"/>
      <c r="J54" s="1980"/>
      <c r="K54" s="1980"/>
      <c r="L54" s="1980"/>
      <c r="M54" s="1980"/>
      <c r="N54" s="1980"/>
    </row>
    <row r="55" spans="1:14" ht="18" customHeight="1">
      <c r="A55" s="2003" t="s">
        <v>995</v>
      </c>
      <c r="B55" s="1977"/>
      <c r="C55" s="1977"/>
      <c r="D55" s="1978"/>
      <c r="E55" s="2003" t="s">
        <v>996</v>
      </c>
      <c r="F55" s="1977"/>
      <c r="G55" s="1978"/>
      <c r="H55" s="2003" t="s">
        <v>997</v>
      </c>
      <c r="I55" s="1977"/>
      <c r="J55" s="1978"/>
      <c r="K55" s="2003" t="s">
        <v>998</v>
      </c>
      <c r="L55" s="1978"/>
      <c r="M55" s="2003" t="s">
        <v>999</v>
      </c>
      <c r="N55" s="1978"/>
    </row>
    <row r="56" spans="1:14" ht="21.95" customHeight="1">
      <c r="A56" s="1996" t="str">
        <f>'2026 Matrix'!B23&amp;" "&amp;'2026 Matrix'!A23</f>
        <v>Aliuska Almira Mateo</v>
      </c>
      <c r="B56" s="1977"/>
      <c r="C56" s="1977"/>
      <c r="D56" s="1978"/>
      <c r="E56" s="1996" t="str">
        <f>'2026 Matrix'!E23</f>
        <v>Alex</v>
      </c>
      <c r="F56" s="1977"/>
      <c r="G56" s="1978"/>
      <c r="H56" s="1997">
        <f>'2026 Matrix'!C23</f>
        <v>43340</v>
      </c>
      <c r="I56" s="1977"/>
      <c r="J56" s="1978"/>
      <c r="K56" s="1996" t="str">
        <f>'2026 Matrix'!D23</f>
        <v>2NDST</v>
      </c>
      <c r="L56" s="1978"/>
      <c r="M56" s="1996"/>
      <c r="N56" s="1978"/>
    </row>
    <row r="57" spans="1:14" ht="15.95" customHeight="1">
      <c r="A57" s="1998" t="s">
        <v>1000</v>
      </c>
      <c r="B57" s="1977"/>
      <c r="C57" s="1978"/>
      <c r="E57" s="1999" t="s">
        <v>1001</v>
      </c>
      <c r="F57" s="1977"/>
      <c r="G57" s="1978"/>
      <c r="I57" s="2000" t="s">
        <v>1002</v>
      </c>
      <c r="J57" s="1977"/>
      <c r="K57" s="1978"/>
      <c r="M57" s="2001" t="s">
        <v>1003</v>
      </c>
      <c r="N57" s="1978"/>
    </row>
    <row r="58" spans="1:14" ht="33.950000000000003" customHeight="1">
      <c r="A58" s="1991" t="str">
        <f>'2026 Matrix'!AI23&amp;" / 108"</f>
        <v>26 / 108</v>
      </c>
      <c r="B58" s="1977"/>
      <c r="C58" s="1978"/>
      <c r="E58" s="1992" t="str">
        <f>'2026 Matrix'!AJ23&amp;" / 27"</f>
        <v>8 / 27</v>
      </c>
      <c r="F58" s="1977"/>
      <c r="G58" s="1978"/>
      <c r="I58" s="1993">
        <f>'2026 Matrix'!AK23</f>
        <v>0</v>
      </c>
      <c r="J58" s="1977"/>
      <c r="K58" s="1978"/>
      <c r="M58" s="1994">
        <f>'2026 Matrix'!AL23</f>
        <v>0</v>
      </c>
      <c r="N58" s="1978"/>
    </row>
    <row r="59" spans="1:14" ht="14.1" customHeight="1">
      <c r="A59" s="1995" t="s">
        <v>1004</v>
      </c>
      <c r="B59" s="1980"/>
      <c r="C59" s="1980"/>
      <c r="D59" s="1980"/>
      <c r="E59" s="1980"/>
      <c r="F59" s="1980"/>
      <c r="G59" s="1980"/>
      <c r="H59" s="1980"/>
      <c r="I59" s="1980"/>
      <c r="J59" s="1980"/>
      <c r="K59" s="1980"/>
      <c r="L59" s="1980"/>
      <c r="M59" s="1980"/>
      <c r="N59" s="1980"/>
    </row>
    <row r="60" spans="1:14" ht="20.100000000000001" customHeight="1">
      <c r="A60" s="1930" t="s">
        <v>1005</v>
      </c>
      <c r="B60" s="1931"/>
      <c r="C60" s="1931"/>
      <c r="D60" s="1931"/>
      <c r="E60" s="1931"/>
      <c r="F60" s="1931"/>
      <c r="G60" s="1931"/>
      <c r="H60" s="1931"/>
      <c r="I60" s="1931"/>
      <c r="J60" s="1931"/>
      <c r="K60" s="1931"/>
      <c r="L60" s="1931"/>
      <c r="M60" s="1931"/>
      <c r="N60" s="1931"/>
    </row>
    <row r="61" spans="1:14" ht="18" customHeight="1">
      <c r="A61" s="1891" t="s">
        <v>1006</v>
      </c>
      <c r="B61" s="1887"/>
      <c r="C61" s="1891" t="s">
        <v>1007</v>
      </c>
      <c r="D61" s="1886"/>
      <c r="E61" s="1887"/>
      <c r="F61" s="1886" t="s">
        <v>1008</v>
      </c>
      <c r="G61" s="1887"/>
      <c r="H61" s="1886" t="s">
        <v>1009</v>
      </c>
      <c r="I61" s="1887"/>
      <c r="J61" s="1886" t="s">
        <v>1010</v>
      </c>
      <c r="K61" s="1887"/>
      <c r="L61" s="1886" t="s">
        <v>1011</v>
      </c>
      <c r="M61" s="1887"/>
      <c r="N61" s="1598" t="s">
        <v>1012</v>
      </c>
    </row>
    <row r="62" spans="1:14" ht="18.95" customHeight="1">
      <c r="A62" s="1892" t="s">
        <v>1013</v>
      </c>
      <c r="B62" s="1893"/>
      <c r="C62" s="1918">
        <v>124.1</v>
      </c>
      <c r="D62" s="1902"/>
      <c r="E62" s="1903"/>
      <c r="F62" s="1902">
        <v>3</v>
      </c>
      <c r="G62" s="1903"/>
      <c r="H62" s="1902">
        <v>19.22</v>
      </c>
      <c r="I62" s="1903"/>
      <c r="J62" s="1902">
        <v>36.950000000000003</v>
      </c>
      <c r="K62" s="1903"/>
      <c r="L62" s="1902">
        <v>52</v>
      </c>
      <c r="M62" s="1903"/>
      <c r="N62" s="1603">
        <v>0</v>
      </c>
    </row>
    <row r="63" spans="1:14" ht="18.95" customHeight="1">
      <c r="A63" s="1904" t="s">
        <v>1014</v>
      </c>
      <c r="B63" s="1905"/>
      <c r="C63" s="1888">
        <v>113.6</v>
      </c>
      <c r="D63" s="1889"/>
      <c r="E63" s="1890"/>
      <c r="F63" s="1894">
        <v>2</v>
      </c>
      <c r="G63" s="1895"/>
      <c r="H63" s="1894">
        <v>10.25</v>
      </c>
      <c r="I63" s="1895"/>
      <c r="J63" s="1894">
        <v>29.75</v>
      </c>
      <c r="K63" s="1895"/>
      <c r="L63" s="1894">
        <v>34.450000000000003</v>
      </c>
      <c r="M63" s="1895"/>
      <c r="N63" s="1605">
        <v>0</v>
      </c>
    </row>
    <row r="64" spans="1:14" ht="18.95" customHeight="1">
      <c r="A64" s="1892" t="s">
        <v>1015</v>
      </c>
      <c r="B64" s="1893"/>
      <c r="C64" s="1918">
        <v>123.6</v>
      </c>
      <c r="D64" s="1902"/>
      <c r="E64" s="1903"/>
      <c r="F64" s="1902">
        <v>1</v>
      </c>
      <c r="G64" s="1903"/>
      <c r="H64" s="1902">
        <v>46.45</v>
      </c>
      <c r="I64" s="1903"/>
      <c r="J64" s="1902">
        <v>46.45</v>
      </c>
      <c r="K64" s="1903"/>
      <c r="L64" s="1902">
        <v>48.5</v>
      </c>
      <c r="M64" s="1903"/>
      <c r="N64" s="1603">
        <v>0</v>
      </c>
    </row>
    <row r="65" spans="1:14" ht="18.95" customHeight="1">
      <c r="A65" s="1904" t="s">
        <v>1016</v>
      </c>
      <c r="B65" s="1905"/>
      <c r="C65" s="1888">
        <v>117.5</v>
      </c>
      <c r="D65" s="1889"/>
      <c r="E65" s="1890"/>
      <c r="F65" s="1894">
        <v>2</v>
      </c>
      <c r="G65" s="1895"/>
      <c r="H65" s="1894">
        <v>46.23</v>
      </c>
      <c r="I65" s="1895"/>
      <c r="J65" s="1894">
        <v>46.23</v>
      </c>
      <c r="K65" s="1895"/>
      <c r="L65" s="1894">
        <v>51.4</v>
      </c>
      <c r="M65" s="1895"/>
      <c r="N65" s="1605">
        <v>0</v>
      </c>
    </row>
    <row r="66" spans="1:14" ht="20.100000000000001" customHeight="1">
      <c r="A66" s="1930" t="s">
        <v>1017</v>
      </c>
      <c r="B66" s="1931"/>
      <c r="C66" s="1931"/>
      <c r="D66" s="1931"/>
      <c r="E66" s="1931"/>
      <c r="F66" s="1931"/>
      <c r="G66" s="1931"/>
      <c r="H66" s="1931"/>
      <c r="I66" s="1931"/>
      <c r="J66" s="1931"/>
      <c r="K66" s="1931"/>
      <c r="L66" s="1931"/>
      <c r="M66" s="1931"/>
      <c r="N66" s="1931"/>
    </row>
    <row r="67" spans="1:14" ht="14.1" customHeight="1">
      <c r="A67" s="1597">
        <v>0</v>
      </c>
      <c r="B67" s="1896" t="s">
        <v>842</v>
      </c>
      <c r="C67" s="1897"/>
      <c r="D67" s="1596">
        <v>1</v>
      </c>
      <c r="E67" s="1896" t="s">
        <v>1018</v>
      </c>
      <c r="F67" s="1897"/>
      <c r="G67" s="1595">
        <v>2</v>
      </c>
      <c r="H67" s="1896" t="s">
        <v>1019</v>
      </c>
      <c r="I67" s="1897"/>
      <c r="J67" s="1594">
        <v>3</v>
      </c>
      <c r="K67" s="1896" t="s">
        <v>1020</v>
      </c>
      <c r="L67" s="1897"/>
      <c r="M67" s="1593">
        <v>4</v>
      </c>
      <c r="N67" s="1592" t="s">
        <v>1021</v>
      </c>
    </row>
    <row r="68" spans="1:14" ht="15.95" customHeight="1">
      <c r="A68" s="1986" t="s">
        <v>1022</v>
      </c>
      <c r="B68" s="1980"/>
      <c r="C68" s="1980"/>
      <c r="D68" s="1980"/>
      <c r="E68" s="1980"/>
      <c r="F68" s="1980"/>
      <c r="G68" s="1980"/>
      <c r="H68" s="1980"/>
      <c r="I68" s="1980"/>
      <c r="J68" s="1980"/>
      <c r="K68" s="1980"/>
      <c r="L68" s="1980"/>
      <c r="M68" s="1980"/>
      <c r="N68" s="1980"/>
    </row>
    <row r="69" spans="1:14" ht="17.100000000000001" customHeight="1">
      <c r="A69" s="1984" t="s">
        <v>1023</v>
      </c>
      <c r="B69" s="1977"/>
      <c r="C69" s="1977"/>
      <c r="D69" s="1977"/>
      <c r="E69" s="1978"/>
      <c r="F69" s="1985">
        <f>'2026 Matrix'!L23</f>
        <v>0</v>
      </c>
      <c r="G69" s="1978"/>
      <c r="H69" s="1984" t="s">
        <v>1024</v>
      </c>
      <c r="I69" s="1977"/>
      <c r="J69" s="1977"/>
      <c r="K69" s="1977"/>
      <c r="L69" s="1978"/>
      <c r="M69" s="1989">
        <f>'2026 Matrix'!P23</f>
        <v>3</v>
      </c>
      <c r="N69" s="1978"/>
    </row>
    <row r="70" spans="1:14" ht="17.100000000000001" customHeight="1">
      <c r="A70" s="1984" t="s">
        <v>856</v>
      </c>
      <c r="B70" s="1977"/>
      <c r="C70" s="1977"/>
      <c r="D70" s="1977"/>
      <c r="E70" s="1978"/>
      <c r="F70" s="1989">
        <f>'2026 Matrix'!K23</f>
        <v>3</v>
      </c>
      <c r="G70" s="1978"/>
      <c r="H70" s="1984" t="s">
        <v>205</v>
      </c>
      <c r="I70" s="1977"/>
      <c r="J70" s="1977"/>
      <c r="K70" s="1977"/>
      <c r="L70" s="1978"/>
      <c r="M70" s="1985">
        <f>'2026 Matrix'!M23</f>
        <v>0</v>
      </c>
      <c r="N70" s="1978"/>
    </row>
    <row r="71" spans="1:14" ht="17.100000000000001" customHeight="1">
      <c r="A71" s="1984" t="s">
        <v>862</v>
      </c>
      <c r="B71" s="1977"/>
      <c r="C71" s="1977"/>
      <c r="D71" s="1977"/>
      <c r="E71" s="1978"/>
      <c r="F71" s="1990">
        <f>'2026 Matrix'!Q23</f>
        <v>1</v>
      </c>
      <c r="G71" s="1978"/>
      <c r="H71" s="1984" t="s">
        <v>864</v>
      </c>
      <c r="I71" s="1977"/>
      <c r="J71" s="1977"/>
      <c r="K71" s="1977"/>
      <c r="L71" s="1978"/>
      <c r="M71" s="1989">
        <f>'2026 Matrix'!T23</f>
        <v>3</v>
      </c>
      <c r="N71" s="1978"/>
    </row>
    <row r="72" spans="1:14" ht="15.95" customHeight="1">
      <c r="A72" s="1986" t="s">
        <v>1025</v>
      </c>
      <c r="B72" s="1980"/>
      <c r="C72" s="1980"/>
      <c r="D72" s="1980"/>
      <c r="E72" s="1980"/>
      <c r="F72" s="1980"/>
      <c r="G72" s="1980"/>
      <c r="H72" s="1980"/>
      <c r="I72" s="1980"/>
      <c r="J72" s="1980"/>
      <c r="K72" s="1980"/>
      <c r="L72" s="1980"/>
      <c r="M72" s="1980"/>
      <c r="N72" s="1980"/>
    </row>
    <row r="73" spans="1:14" ht="17.100000000000001" customHeight="1">
      <c r="A73" s="1984" t="s">
        <v>855</v>
      </c>
      <c r="B73" s="1977"/>
      <c r="C73" s="1977"/>
      <c r="D73" s="1977"/>
      <c r="E73" s="1978"/>
      <c r="F73" s="1985">
        <f>'2026 Matrix'!H23</f>
        <v>0</v>
      </c>
      <c r="G73" s="1978"/>
      <c r="H73" s="1984" t="s">
        <v>331</v>
      </c>
      <c r="I73" s="1977"/>
      <c r="J73" s="1977"/>
      <c r="K73" s="1977"/>
      <c r="L73" s="1978"/>
      <c r="M73" s="1985">
        <f>'2026 Matrix'!J23</f>
        <v>0</v>
      </c>
      <c r="N73" s="1978"/>
    </row>
    <row r="74" spans="1:14" ht="17.100000000000001" customHeight="1">
      <c r="A74" s="1984" t="s">
        <v>859</v>
      </c>
      <c r="B74" s="1977"/>
      <c r="C74" s="1977"/>
      <c r="D74" s="1977"/>
      <c r="E74" s="1978"/>
      <c r="F74" s="2007">
        <f>'2026 Matrix'!N23</f>
        <v>4</v>
      </c>
      <c r="G74" s="1978"/>
      <c r="H74" s="1984" t="s">
        <v>343</v>
      </c>
      <c r="I74" s="1977"/>
      <c r="J74" s="1977"/>
      <c r="K74" s="1977"/>
      <c r="L74" s="1978"/>
      <c r="M74" s="1990">
        <f>'2026 Matrix'!AB23</f>
        <v>1</v>
      </c>
      <c r="N74" s="1978"/>
    </row>
    <row r="75" spans="1:14" ht="17.100000000000001" customHeight="1">
      <c r="A75" s="1984" t="s">
        <v>326</v>
      </c>
      <c r="B75" s="1977"/>
      <c r="C75" s="1977"/>
      <c r="D75" s="1977"/>
      <c r="E75" s="1978"/>
      <c r="F75" s="1985">
        <f>'2026 Matrix'!I23</f>
        <v>0</v>
      </c>
      <c r="G75" s="1978"/>
      <c r="H75" s="1984" t="s">
        <v>860</v>
      </c>
      <c r="I75" s="1977"/>
      <c r="J75" s="1977"/>
      <c r="K75" s="1977"/>
      <c r="L75" s="1978"/>
      <c r="M75" s="1990">
        <f>'2026 Matrix'!O23</f>
        <v>1</v>
      </c>
      <c r="N75" s="1978"/>
    </row>
    <row r="76" spans="1:14" ht="17.100000000000001" customHeight="1">
      <c r="A76" s="1984" t="s">
        <v>355</v>
      </c>
      <c r="B76" s="1977"/>
      <c r="C76" s="1977"/>
      <c r="D76" s="1977"/>
      <c r="E76" s="1978"/>
      <c r="F76" s="1985">
        <f>'2026 Matrix'!R23</f>
        <v>0</v>
      </c>
      <c r="G76" s="1978"/>
      <c r="H76" s="1988"/>
      <c r="I76" s="1980"/>
      <c r="J76" s="1980"/>
      <c r="K76" s="1980"/>
      <c r="L76" s="1980"/>
      <c r="M76" s="1980"/>
      <c r="N76" s="1980"/>
    </row>
    <row r="77" spans="1:14" ht="15.95" customHeight="1">
      <c r="A77" s="1986" t="s">
        <v>1026</v>
      </c>
      <c r="B77" s="1980"/>
      <c r="C77" s="1980"/>
      <c r="D77" s="1980"/>
      <c r="E77" s="1980"/>
      <c r="F77" s="1980"/>
      <c r="G77" s="1980"/>
      <c r="H77" s="1980"/>
      <c r="I77" s="1980"/>
      <c r="J77" s="1980"/>
      <c r="K77" s="1980"/>
      <c r="L77" s="1980"/>
      <c r="M77" s="1980"/>
      <c r="N77" s="1980"/>
    </row>
    <row r="78" spans="1:14" ht="17.100000000000001" customHeight="1">
      <c r="A78" s="1984" t="s">
        <v>869</v>
      </c>
      <c r="B78" s="1977"/>
      <c r="C78" s="1977"/>
      <c r="D78" s="1977"/>
      <c r="E78" s="1978"/>
      <c r="F78" s="1987">
        <f>'2026 Matrix'!Z23</f>
        <v>2</v>
      </c>
      <c r="G78" s="1978"/>
      <c r="H78" s="1984" t="s">
        <v>863</v>
      </c>
      <c r="I78" s="1977"/>
      <c r="J78" s="1977"/>
      <c r="K78" s="1977"/>
      <c r="L78" s="1978"/>
      <c r="M78" s="1985">
        <f>'2026 Matrix'!S23</f>
        <v>0</v>
      </c>
      <c r="N78" s="1978"/>
    </row>
    <row r="79" spans="1:14" ht="17.100000000000001" customHeight="1">
      <c r="A79" s="1984" t="s">
        <v>865</v>
      </c>
      <c r="B79" s="1977"/>
      <c r="C79" s="1977"/>
      <c r="D79" s="1977"/>
      <c r="E79" s="1978"/>
      <c r="F79" s="1985">
        <f>'2026 Matrix'!U23</f>
        <v>0</v>
      </c>
      <c r="G79" s="1978"/>
      <c r="H79" s="1984" t="s">
        <v>870</v>
      </c>
      <c r="I79" s="1977"/>
      <c r="J79" s="1977"/>
      <c r="K79" s="1977"/>
      <c r="L79" s="1978"/>
      <c r="M79" s="1985">
        <f>'2026 Matrix'!AA23</f>
        <v>0</v>
      </c>
      <c r="N79" s="1978"/>
    </row>
    <row r="80" spans="1:14" ht="17.100000000000001" customHeight="1">
      <c r="A80" s="1984" t="s">
        <v>867</v>
      </c>
      <c r="B80" s="1977"/>
      <c r="C80" s="1977"/>
      <c r="D80" s="1977"/>
      <c r="E80" s="1978"/>
      <c r="F80" s="1985">
        <f>'2026 Matrix'!X23</f>
        <v>0</v>
      </c>
      <c r="G80" s="1978"/>
      <c r="H80" s="1984" t="s">
        <v>868</v>
      </c>
      <c r="I80" s="1977"/>
      <c r="J80" s="1977"/>
      <c r="K80" s="1977"/>
      <c r="L80" s="1978"/>
      <c r="M80" s="1985">
        <f>'2026 Matrix'!Y23</f>
        <v>0</v>
      </c>
      <c r="N80" s="1978"/>
    </row>
    <row r="81" spans="1:14" ht="15.95" customHeight="1">
      <c r="A81" s="1986" t="s">
        <v>1027</v>
      </c>
      <c r="B81" s="1980"/>
      <c r="C81" s="1980"/>
      <c r="D81" s="1980"/>
      <c r="E81" s="1980"/>
      <c r="F81" s="1980"/>
      <c r="G81" s="1980"/>
      <c r="H81" s="1980"/>
      <c r="I81" s="1980"/>
      <c r="J81" s="1980"/>
      <c r="K81" s="1980"/>
      <c r="L81" s="1980"/>
      <c r="M81" s="1980"/>
      <c r="N81" s="1980"/>
    </row>
    <row r="82" spans="1:14" ht="17.100000000000001" customHeight="1">
      <c r="A82" s="1984" t="s">
        <v>872</v>
      </c>
      <c r="B82" s="1977"/>
      <c r="C82" s="1977"/>
      <c r="D82" s="1977"/>
      <c r="E82" s="1978"/>
      <c r="F82" s="1985">
        <f>'2026 Matrix'!AD23</f>
        <v>0</v>
      </c>
      <c r="G82" s="1978"/>
      <c r="H82" s="1984" t="s">
        <v>874</v>
      </c>
      <c r="I82" s="1977"/>
      <c r="J82" s="1977"/>
      <c r="K82" s="1977"/>
      <c r="L82" s="1978"/>
      <c r="M82" s="1985">
        <f>'2026 Matrix'!AF23</f>
        <v>0</v>
      </c>
      <c r="N82" s="1978"/>
    </row>
    <row r="83" spans="1:14" ht="17.100000000000001" customHeight="1">
      <c r="A83" s="1984" t="s">
        <v>873</v>
      </c>
      <c r="B83" s="1977"/>
      <c r="C83" s="1977"/>
      <c r="D83" s="1977"/>
      <c r="E83" s="1978"/>
      <c r="F83" s="1985">
        <f>'2026 Matrix'!AE23</f>
        <v>0</v>
      </c>
      <c r="G83" s="1978"/>
      <c r="H83" s="1984" t="s">
        <v>358</v>
      </c>
      <c r="I83" s="1977"/>
      <c r="J83" s="1977"/>
      <c r="K83" s="1977"/>
      <c r="L83" s="1978"/>
      <c r="M83" s="1985">
        <f>'2026 Matrix'!AH23</f>
        <v>0</v>
      </c>
      <c r="N83" s="1978"/>
    </row>
    <row r="84" spans="1:14" ht="17.100000000000001" customHeight="1">
      <c r="A84" s="1984" t="s">
        <v>203</v>
      </c>
      <c r="B84" s="1977"/>
      <c r="C84" s="1977"/>
      <c r="D84" s="1977"/>
      <c r="E84" s="1978"/>
      <c r="F84" s="1987">
        <f>'2026 Matrix'!W23</f>
        <v>2</v>
      </c>
      <c r="G84" s="1978"/>
      <c r="H84" s="1984" t="s">
        <v>871</v>
      </c>
      <c r="I84" s="1977"/>
      <c r="J84" s="1977"/>
      <c r="K84" s="1977"/>
      <c r="L84" s="1978"/>
      <c r="M84" s="1990">
        <f>'2026 Matrix'!AC23</f>
        <v>1</v>
      </c>
      <c r="N84" s="1978"/>
    </row>
    <row r="85" spans="1:14" ht="17.100000000000001" customHeight="1">
      <c r="A85" s="1984" t="s">
        <v>875</v>
      </c>
      <c r="B85" s="1977"/>
      <c r="C85" s="1977"/>
      <c r="D85" s="1977"/>
      <c r="E85" s="1978"/>
      <c r="F85" s="1987">
        <f>'2026 Matrix'!AG23</f>
        <v>2</v>
      </c>
      <c r="G85" s="1978"/>
      <c r="H85" s="1984" t="s">
        <v>866</v>
      </c>
      <c r="I85" s="1977"/>
      <c r="J85" s="1977"/>
      <c r="K85" s="1977"/>
      <c r="L85" s="1978"/>
      <c r="M85" s="1989">
        <f>'2026 Matrix'!V23</f>
        <v>3</v>
      </c>
      <c r="N85" s="1978"/>
    </row>
    <row r="86" spans="1:14" ht="20.100000000000001" customHeight="1">
      <c r="A86" s="1981" t="s">
        <v>1028</v>
      </c>
      <c r="B86" s="1980"/>
      <c r="C86" s="1980"/>
      <c r="D86" s="1980"/>
      <c r="E86" s="1980"/>
      <c r="F86" s="1980"/>
      <c r="G86" s="1980"/>
      <c r="H86" s="1980"/>
      <c r="I86" s="1980"/>
      <c r="J86" s="1980"/>
      <c r="K86" s="1980"/>
      <c r="L86" s="1980"/>
      <c r="M86" s="1980"/>
      <c r="N86" s="1980"/>
    </row>
    <row r="87" spans="1:14" ht="15.95" customHeight="1">
      <c r="A87" s="1982" t="s">
        <v>1029</v>
      </c>
      <c r="B87" s="1977"/>
      <c r="C87" s="1977"/>
      <c r="D87" s="1977"/>
      <c r="E87" s="1977"/>
      <c r="F87" s="1977"/>
      <c r="G87" s="1977"/>
      <c r="H87" s="1977"/>
      <c r="I87" s="1977"/>
      <c r="J87" s="1977"/>
      <c r="K87" s="1977"/>
      <c r="L87" s="1977"/>
      <c r="M87" s="1977"/>
      <c r="N87" s="1978"/>
    </row>
    <row r="88" spans="1:14" ht="20.100000000000001" customHeight="1">
      <c r="A88" s="1976"/>
      <c r="B88" s="1977"/>
      <c r="C88" s="1977"/>
      <c r="D88" s="1977"/>
      <c r="E88" s="1977"/>
      <c r="F88" s="1977"/>
      <c r="G88" s="1977"/>
      <c r="H88" s="1977"/>
      <c r="I88" s="1977"/>
      <c r="J88" s="1977"/>
      <c r="K88" s="1977"/>
      <c r="L88" s="1977"/>
      <c r="M88" s="1977"/>
      <c r="N88" s="1978"/>
    </row>
    <row r="89" spans="1:14" ht="20.100000000000001" customHeight="1">
      <c r="A89" s="1976"/>
      <c r="B89" s="1977"/>
      <c r="C89" s="1977"/>
      <c r="D89" s="1977"/>
      <c r="E89" s="1977"/>
      <c r="F89" s="1977"/>
      <c r="G89" s="1977"/>
      <c r="H89" s="1977"/>
      <c r="I89" s="1977"/>
      <c r="J89" s="1977"/>
      <c r="K89" s="1977"/>
      <c r="L89" s="1977"/>
      <c r="M89" s="1977"/>
      <c r="N89" s="1978"/>
    </row>
    <row r="90" spans="1:14" ht="20.100000000000001" customHeight="1">
      <c r="A90" s="1976"/>
      <c r="B90" s="1977"/>
      <c r="C90" s="1977"/>
      <c r="D90" s="1977"/>
      <c r="E90" s="1977"/>
      <c r="F90" s="1977"/>
      <c r="G90" s="1977"/>
      <c r="H90" s="1977"/>
      <c r="I90" s="1977"/>
      <c r="J90" s="1977"/>
      <c r="K90" s="1977"/>
      <c r="L90" s="1977"/>
      <c r="M90" s="1977"/>
      <c r="N90" s="1978"/>
    </row>
    <row r="91" spans="1:14" ht="15.95" customHeight="1">
      <c r="A91" s="1983" t="s">
        <v>1030</v>
      </c>
      <c r="B91" s="1977"/>
      <c r="C91" s="1977"/>
      <c r="D91" s="1977"/>
      <c r="E91" s="1977"/>
      <c r="F91" s="1977"/>
      <c r="G91" s="1977"/>
      <c r="H91" s="1977"/>
      <c r="I91" s="1977"/>
      <c r="J91" s="1977"/>
      <c r="K91" s="1977"/>
      <c r="L91" s="1977"/>
      <c r="M91" s="1977"/>
      <c r="N91" s="1978"/>
    </row>
    <row r="92" spans="1:14" ht="21.95" customHeight="1">
      <c r="A92" s="1976"/>
      <c r="B92" s="1977"/>
      <c r="C92" s="1977"/>
      <c r="D92" s="1977"/>
      <c r="E92" s="1977"/>
      <c r="F92" s="1977"/>
      <c r="G92" s="1977"/>
      <c r="H92" s="1977"/>
      <c r="I92" s="1977"/>
      <c r="J92" s="1977"/>
      <c r="K92" s="1977"/>
      <c r="L92" s="1977"/>
      <c r="M92" s="1977"/>
      <c r="N92" s="1978"/>
    </row>
    <row r="93" spans="1:14" ht="21.95" customHeight="1">
      <c r="A93" s="1976"/>
      <c r="B93" s="1977"/>
      <c r="C93" s="1977"/>
      <c r="D93" s="1977"/>
      <c r="E93" s="1977"/>
      <c r="F93" s="1977"/>
      <c r="G93" s="1977"/>
      <c r="H93" s="1977"/>
      <c r="I93" s="1977"/>
      <c r="J93" s="1977"/>
      <c r="K93" s="1977"/>
      <c r="L93" s="1977"/>
      <c r="M93" s="1977"/>
      <c r="N93" s="1978"/>
    </row>
    <row r="94" spans="1:14" ht="21.95" customHeight="1">
      <c r="A94" s="1976"/>
      <c r="B94" s="1977"/>
      <c r="C94" s="1977"/>
      <c r="D94" s="1977"/>
      <c r="E94" s="1977"/>
      <c r="F94" s="1977"/>
      <c r="G94" s="1977"/>
      <c r="H94" s="1977"/>
      <c r="I94" s="1977"/>
      <c r="J94" s="1977"/>
      <c r="K94" s="1977"/>
      <c r="L94" s="1977"/>
      <c r="M94" s="1977"/>
      <c r="N94" s="1978"/>
    </row>
    <row r="95" spans="1:14" ht="21.95" customHeight="1">
      <c r="A95" s="1979" t="s">
        <v>1031</v>
      </c>
      <c r="B95" s="1980"/>
      <c r="C95" s="1980"/>
      <c r="D95" s="1980"/>
      <c r="E95" s="1980"/>
      <c r="F95" s="1980"/>
      <c r="G95" s="1980"/>
      <c r="H95" s="1979" t="s">
        <v>1032</v>
      </c>
      <c r="I95" s="1980"/>
      <c r="J95" s="1980"/>
      <c r="K95" s="1980"/>
      <c r="L95" s="1980"/>
      <c r="M95" s="1980"/>
      <c r="N95" s="1980"/>
    </row>
    <row r="105" spans="1:14" ht="38.1" customHeight="1" thickBot="1">
      <c r="A105" s="2004" t="s">
        <v>993</v>
      </c>
      <c r="B105" s="2005"/>
      <c r="C105" s="2005"/>
      <c r="D105" s="2005"/>
      <c r="E105" s="2005"/>
      <c r="F105" s="2005"/>
      <c r="G105" s="2005"/>
      <c r="H105" s="2005"/>
      <c r="I105" s="2005"/>
      <c r="J105" s="2005"/>
      <c r="K105" s="2005"/>
      <c r="L105" s="2005"/>
      <c r="M105" s="2005"/>
      <c r="N105" s="2006"/>
    </row>
    <row r="106" spans="1:14" ht="15.95" customHeight="1">
      <c r="A106" s="2002" t="s">
        <v>994</v>
      </c>
      <c r="B106" s="1980"/>
      <c r="C106" s="1980"/>
      <c r="D106" s="1980"/>
      <c r="E106" s="1980"/>
      <c r="F106" s="1980"/>
      <c r="G106" s="1980"/>
      <c r="H106" s="1980"/>
      <c r="I106" s="1980"/>
      <c r="J106" s="1980"/>
      <c r="K106" s="1980"/>
      <c r="L106" s="1980"/>
      <c r="M106" s="1980"/>
      <c r="N106" s="1980"/>
    </row>
    <row r="107" spans="1:14" ht="18" customHeight="1">
      <c r="A107" s="2003" t="s">
        <v>995</v>
      </c>
      <c r="B107" s="1977"/>
      <c r="C107" s="1977"/>
      <c r="D107" s="1978"/>
      <c r="E107" s="2003" t="s">
        <v>996</v>
      </c>
      <c r="F107" s="1977"/>
      <c r="G107" s="1978"/>
      <c r="H107" s="2003" t="s">
        <v>997</v>
      </c>
      <c r="I107" s="1977"/>
      <c r="J107" s="1978"/>
      <c r="K107" s="2003" t="s">
        <v>998</v>
      </c>
      <c r="L107" s="1978"/>
      <c r="M107" s="2003" t="s">
        <v>999</v>
      </c>
      <c r="N107" s="1978"/>
    </row>
    <row r="108" spans="1:14" ht="21.95" customHeight="1">
      <c r="A108" s="1996" t="str">
        <f>'2026 Matrix'!B28&amp;" "&amp;'2026 Matrix'!A28</f>
        <v>Jonat Gordis Pino</v>
      </c>
      <c r="B108" s="1977"/>
      <c r="C108" s="1977"/>
      <c r="D108" s="1978"/>
      <c r="E108" s="1996" t="str">
        <f>'2026 Matrix'!E28</f>
        <v>Alex</v>
      </c>
      <c r="F108" s="1977"/>
      <c r="G108" s="1978"/>
      <c r="H108" s="1997">
        <f>'2026 Matrix'!C28</f>
        <v>43780</v>
      </c>
      <c r="I108" s="1977"/>
      <c r="J108" s="1978"/>
      <c r="K108" s="1996" t="str">
        <f>'2026 Matrix'!D28</f>
        <v>2NDST</v>
      </c>
      <c r="L108" s="1978"/>
      <c r="M108" s="1996"/>
      <c r="N108" s="1978"/>
    </row>
    <row r="109" spans="1:14" ht="15.95" customHeight="1">
      <c r="A109" s="1998" t="s">
        <v>1000</v>
      </c>
      <c r="B109" s="1977"/>
      <c r="C109" s="1978"/>
      <c r="E109" s="1999" t="s">
        <v>1001</v>
      </c>
      <c r="F109" s="1977"/>
      <c r="G109" s="1978"/>
      <c r="I109" s="2000" t="s">
        <v>1002</v>
      </c>
      <c r="J109" s="1977"/>
      <c r="K109" s="1978"/>
      <c r="M109" s="2001" t="s">
        <v>1003</v>
      </c>
      <c r="N109" s="1978"/>
    </row>
    <row r="110" spans="1:14" ht="33.950000000000003" customHeight="1">
      <c r="A110" s="1991" t="str">
        <f>'2026 Matrix'!AI28&amp;" / 108"</f>
        <v>33 / 108</v>
      </c>
      <c r="B110" s="1977"/>
      <c r="C110" s="1978"/>
      <c r="E110" s="1992" t="str">
        <f>'2026 Matrix'!AJ28&amp;" / 27"</f>
        <v>8 / 27</v>
      </c>
      <c r="F110" s="1977"/>
      <c r="G110" s="1978"/>
      <c r="I110" s="1993">
        <f>'2026 Matrix'!AK28</f>
        <v>1.5</v>
      </c>
      <c r="J110" s="1977"/>
      <c r="K110" s="1978"/>
      <c r="M110" s="1994">
        <f>'2026 Matrix'!AL28</f>
        <v>1.5</v>
      </c>
      <c r="N110" s="1978"/>
    </row>
    <row r="111" spans="1:14" ht="14.1" customHeight="1">
      <c r="A111" s="1995" t="s">
        <v>1004</v>
      </c>
      <c r="B111" s="1980"/>
      <c r="C111" s="1980"/>
      <c r="D111" s="1980"/>
      <c r="E111" s="1980"/>
      <c r="F111" s="1980"/>
      <c r="G111" s="1980"/>
      <c r="H111" s="1980"/>
      <c r="I111" s="1980"/>
      <c r="J111" s="1980"/>
      <c r="K111" s="1980"/>
      <c r="L111" s="1980"/>
      <c r="M111" s="1980"/>
      <c r="N111" s="1980"/>
    </row>
    <row r="112" spans="1:14" ht="20.100000000000001" customHeight="1">
      <c r="A112" s="1930" t="s">
        <v>1005</v>
      </c>
      <c r="B112" s="1931"/>
      <c r="C112" s="1931"/>
      <c r="D112" s="1931"/>
      <c r="E112" s="1931"/>
      <c r="F112" s="1931"/>
      <c r="G112" s="1931"/>
      <c r="H112" s="1931"/>
      <c r="I112" s="1931"/>
      <c r="J112" s="1931"/>
      <c r="K112" s="1931"/>
      <c r="L112" s="1931"/>
      <c r="M112" s="1931"/>
      <c r="N112" s="1931"/>
    </row>
    <row r="113" spans="1:14" ht="18" customHeight="1">
      <c r="A113" s="1891" t="s">
        <v>1006</v>
      </c>
      <c r="B113" s="1887"/>
      <c r="C113" s="1891" t="s">
        <v>1007</v>
      </c>
      <c r="D113" s="1886"/>
      <c r="E113" s="1887"/>
      <c r="F113" s="1886" t="s">
        <v>1008</v>
      </c>
      <c r="G113" s="1887"/>
      <c r="H113" s="1886" t="s">
        <v>1009</v>
      </c>
      <c r="I113" s="1887"/>
      <c r="J113" s="1886" t="s">
        <v>1010</v>
      </c>
      <c r="K113" s="1887"/>
      <c r="L113" s="1886" t="s">
        <v>1011</v>
      </c>
      <c r="M113" s="1887"/>
      <c r="N113" s="1598" t="s">
        <v>1012</v>
      </c>
    </row>
    <row r="114" spans="1:14" ht="18.95" customHeight="1">
      <c r="A114" s="1892" t="s">
        <v>1013</v>
      </c>
      <c r="B114" s="1893"/>
      <c r="C114" s="1918">
        <v>132.1</v>
      </c>
      <c r="D114" s="1902"/>
      <c r="E114" s="1903"/>
      <c r="F114" s="1902">
        <v>4</v>
      </c>
      <c r="G114" s="1903"/>
      <c r="H114" s="1902">
        <v>13.78</v>
      </c>
      <c r="I114" s="1903"/>
      <c r="J114" s="1902">
        <v>27.45</v>
      </c>
      <c r="K114" s="1903"/>
      <c r="L114" s="1902">
        <v>50.2</v>
      </c>
      <c r="M114" s="1903"/>
      <c r="N114" s="1603">
        <v>0</v>
      </c>
    </row>
    <row r="115" spans="1:14" ht="18.95" customHeight="1">
      <c r="A115" s="1904" t="s">
        <v>1014</v>
      </c>
      <c r="B115" s="1905"/>
      <c r="C115" s="1888">
        <v>109.3</v>
      </c>
      <c r="D115" s="1889"/>
      <c r="E115" s="1890"/>
      <c r="F115" s="1894">
        <v>2</v>
      </c>
      <c r="G115" s="1895"/>
      <c r="H115" s="1894">
        <v>2.68</v>
      </c>
      <c r="I115" s="1895"/>
      <c r="J115" s="1894">
        <v>14.92</v>
      </c>
      <c r="K115" s="1895"/>
      <c r="L115" s="1894">
        <v>17.989999999999998</v>
      </c>
      <c r="M115" s="1895"/>
      <c r="N115" s="1605">
        <v>0</v>
      </c>
    </row>
    <row r="116" spans="1:14" ht="18.95" customHeight="1">
      <c r="A116" s="1892" t="s">
        <v>1015</v>
      </c>
      <c r="B116" s="1893"/>
      <c r="C116" s="1918">
        <v>137.19999999999999</v>
      </c>
      <c r="D116" s="1902"/>
      <c r="E116" s="1903"/>
      <c r="F116" s="1902">
        <v>4</v>
      </c>
      <c r="G116" s="1903"/>
      <c r="H116" s="1902">
        <v>17.75</v>
      </c>
      <c r="I116" s="1903"/>
      <c r="J116" s="1902">
        <v>39.32</v>
      </c>
      <c r="K116" s="1903"/>
      <c r="L116" s="1902">
        <v>45.15</v>
      </c>
      <c r="M116" s="1903"/>
      <c r="N116" s="1603">
        <v>0</v>
      </c>
    </row>
    <row r="117" spans="1:14" ht="18.95" customHeight="1">
      <c r="A117" s="1904" t="s">
        <v>1016</v>
      </c>
      <c r="B117" s="1905"/>
      <c r="C117" s="1888">
        <v>137.30000000000001</v>
      </c>
      <c r="D117" s="1889"/>
      <c r="E117" s="1890"/>
      <c r="F117" s="1894">
        <v>4</v>
      </c>
      <c r="G117" s="1895"/>
      <c r="H117" s="1894">
        <v>25.38</v>
      </c>
      <c r="I117" s="1895"/>
      <c r="J117" s="1894">
        <v>46.47</v>
      </c>
      <c r="K117" s="1895"/>
      <c r="L117" s="1894">
        <v>54.63</v>
      </c>
      <c r="M117" s="1895"/>
      <c r="N117" s="1605">
        <v>0</v>
      </c>
    </row>
    <row r="118" spans="1:14" ht="20.100000000000001" customHeight="1">
      <c r="A118" s="1930" t="s">
        <v>1017</v>
      </c>
      <c r="B118" s="1931"/>
      <c r="C118" s="1931"/>
      <c r="D118" s="1931"/>
      <c r="E118" s="1931"/>
      <c r="F118" s="1931"/>
      <c r="G118" s="1931"/>
      <c r="H118" s="1931"/>
      <c r="I118" s="1931"/>
      <c r="J118" s="1931"/>
      <c r="K118" s="1931"/>
      <c r="L118" s="1931"/>
      <c r="M118" s="1931"/>
      <c r="N118" s="1931"/>
    </row>
    <row r="119" spans="1:14" ht="14.1" customHeight="1">
      <c r="A119" s="1597">
        <v>0</v>
      </c>
      <c r="B119" s="1896" t="s">
        <v>842</v>
      </c>
      <c r="C119" s="1897"/>
      <c r="D119" s="1596">
        <v>1</v>
      </c>
      <c r="E119" s="1896" t="s">
        <v>1018</v>
      </c>
      <c r="F119" s="1897"/>
      <c r="G119" s="1595">
        <v>2</v>
      </c>
      <c r="H119" s="1896" t="s">
        <v>1019</v>
      </c>
      <c r="I119" s="1897"/>
      <c r="J119" s="1594">
        <v>3</v>
      </c>
      <c r="K119" s="1896" t="s">
        <v>1020</v>
      </c>
      <c r="L119" s="1897"/>
      <c r="M119" s="1593">
        <v>4</v>
      </c>
      <c r="N119" s="1592" t="s">
        <v>1021</v>
      </c>
    </row>
    <row r="120" spans="1:14" ht="15.95" customHeight="1">
      <c r="A120" s="1986" t="s">
        <v>1022</v>
      </c>
      <c r="B120" s="1980"/>
      <c r="C120" s="1980"/>
      <c r="D120" s="1980"/>
      <c r="E120" s="1980"/>
      <c r="F120" s="1980"/>
      <c r="G120" s="1980"/>
      <c r="H120" s="1980"/>
      <c r="I120" s="1980"/>
      <c r="J120" s="1980"/>
      <c r="K120" s="1980"/>
      <c r="L120" s="1980"/>
      <c r="M120" s="1980"/>
      <c r="N120" s="1980"/>
    </row>
    <row r="121" spans="1:14" ht="17.100000000000001" customHeight="1">
      <c r="A121" s="1984" t="s">
        <v>1023</v>
      </c>
      <c r="B121" s="1977"/>
      <c r="C121" s="1977"/>
      <c r="D121" s="1977"/>
      <c r="E121" s="1978"/>
      <c r="F121" s="2007">
        <f>'2026 Matrix'!L28</f>
        <v>4</v>
      </c>
      <c r="G121" s="1978"/>
      <c r="H121" s="1984" t="s">
        <v>1024</v>
      </c>
      <c r="I121" s="1977"/>
      <c r="J121" s="1977"/>
      <c r="K121" s="1977"/>
      <c r="L121" s="1978"/>
      <c r="M121" s="1985">
        <f>'2026 Matrix'!P28</f>
        <v>0</v>
      </c>
      <c r="N121" s="1978"/>
    </row>
    <row r="122" spans="1:14" ht="17.100000000000001" customHeight="1">
      <c r="A122" s="1984" t="s">
        <v>856</v>
      </c>
      <c r="B122" s="1977"/>
      <c r="C122" s="1977"/>
      <c r="D122" s="1977"/>
      <c r="E122" s="1978"/>
      <c r="F122" s="2007">
        <f>'2026 Matrix'!K28</f>
        <v>4</v>
      </c>
      <c r="G122" s="1978"/>
      <c r="H122" s="1984" t="s">
        <v>205</v>
      </c>
      <c r="I122" s="1977"/>
      <c r="J122" s="1977"/>
      <c r="K122" s="1977"/>
      <c r="L122" s="1978"/>
      <c r="M122" s="1990">
        <f>'2026 Matrix'!M28</f>
        <v>1</v>
      </c>
      <c r="N122" s="1978"/>
    </row>
    <row r="123" spans="1:14" ht="17.100000000000001" customHeight="1">
      <c r="A123" s="1984" t="s">
        <v>862</v>
      </c>
      <c r="B123" s="1977"/>
      <c r="C123" s="1977"/>
      <c r="D123" s="1977"/>
      <c r="E123" s="1978"/>
      <c r="F123" s="1985">
        <f>'2026 Matrix'!Q28</f>
        <v>0</v>
      </c>
      <c r="G123" s="1978"/>
      <c r="H123" s="1984" t="s">
        <v>864</v>
      </c>
      <c r="I123" s="1977"/>
      <c r="J123" s="1977"/>
      <c r="K123" s="1977"/>
      <c r="L123" s="1978"/>
      <c r="M123" s="1985">
        <f>'2026 Matrix'!T28</f>
        <v>0</v>
      </c>
      <c r="N123" s="1978"/>
    </row>
    <row r="124" spans="1:14" ht="15.95" customHeight="1">
      <c r="A124" s="1986" t="s">
        <v>1025</v>
      </c>
      <c r="B124" s="1980"/>
      <c r="C124" s="1980"/>
      <c r="D124" s="1980"/>
      <c r="E124" s="1980"/>
      <c r="F124" s="1980"/>
      <c r="G124" s="1980"/>
      <c r="H124" s="1980"/>
      <c r="I124" s="1980"/>
      <c r="J124" s="1980"/>
      <c r="K124" s="1980"/>
      <c r="L124" s="1980"/>
      <c r="M124" s="1980"/>
      <c r="N124" s="1980"/>
    </row>
    <row r="125" spans="1:14" ht="17.100000000000001" customHeight="1">
      <c r="A125" s="1984" t="s">
        <v>855</v>
      </c>
      <c r="B125" s="1977"/>
      <c r="C125" s="1977"/>
      <c r="D125" s="1977"/>
      <c r="E125" s="1978"/>
      <c r="F125" s="1985">
        <f>'2026 Matrix'!H28</f>
        <v>0</v>
      </c>
      <c r="G125" s="1978"/>
      <c r="H125" s="1984" t="s">
        <v>331</v>
      </c>
      <c r="I125" s="1977"/>
      <c r="J125" s="1977"/>
      <c r="K125" s="1977"/>
      <c r="L125" s="1978"/>
      <c r="M125" s="2007">
        <f>'2026 Matrix'!J28</f>
        <v>4</v>
      </c>
      <c r="N125" s="1978"/>
    </row>
    <row r="126" spans="1:14" ht="17.100000000000001" customHeight="1">
      <c r="A126" s="1984" t="s">
        <v>859</v>
      </c>
      <c r="B126" s="1977"/>
      <c r="C126" s="1977"/>
      <c r="D126" s="1977"/>
      <c r="E126" s="1978"/>
      <c r="F126" s="1985">
        <f>'2026 Matrix'!N28</f>
        <v>0</v>
      </c>
      <c r="G126" s="1978"/>
      <c r="H126" s="1984" t="s">
        <v>343</v>
      </c>
      <c r="I126" s="1977"/>
      <c r="J126" s="1977"/>
      <c r="K126" s="1977"/>
      <c r="L126" s="1978"/>
      <c r="M126" s="1985">
        <f>'2026 Matrix'!AB28</f>
        <v>0</v>
      </c>
      <c r="N126" s="1978"/>
    </row>
    <row r="127" spans="1:14" ht="17.100000000000001" customHeight="1">
      <c r="A127" s="1984" t="s">
        <v>326</v>
      </c>
      <c r="B127" s="1977"/>
      <c r="C127" s="1977"/>
      <c r="D127" s="1977"/>
      <c r="E127" s="1978"/>
      <c r="F127" s="2007">
        <f>'2026 Matrix'!I28</f>
        <v>4</v>
      </c>
      <c r="G127" s="1978"/>
      <c r="H127" s="1984" t="s">
        <v>860</v>
      </c>
      <c r="I127" s="1977"/>
      <c r="J127" s="1977"/>
      <c r="K127" s="1977"/>
      <c r="L127" s="1978"/>
      <c r="M127" s="1985">
        <f>'2026 Matrix'!O28</f>
        <v>0</v>
      </c>
      <c r="N127" s="1978"/>
    </row>
    <row r="128" spans="1:14" ht="17.100000000000001" customHeight="1">
      <c r="A128" s="1984" t="s">
        <v>355</v>
      </c>
      <c r="B128" s="1977"/>
      <c r="C128" s="1977"/>
      <c r="D128" s="1977"/>
      <c r="E128" s="1978"/>
      <c r="F128" s="1985">
        <f>'2026 Matrix'!R28</f>
        <v>0</v>
      </c>
      <c r="G128" s="1978"/>
      <c r="H128" s="1988"/>
      <c r="I128" s="1980"/>
      <c r="J128" s="1980"/>
      <c r="K128" s="1980"/>
      <c r="L128" s="1980"/>
      <c r="M128" s="1980"/>
      <c r="N128" s="1980"/>
    </row>
    <row r="129" spans="1:14" ht="15.95" customHeight="1">
      <c r="A129" s="1986" t="s">
        <v>1026</v>
      </c>
      <c r="B129" s="1980"/>
      <c r="C129" s="1980"/>
      <c r="D129" s="1980"/>
      <c r="E129" s="1980"/>
      <c r="F129" s="1980"/>
      <c r="G129" s="1980"/>
      <c r="H129" s="1980"/>
      <c r="I129" s="1980"/>
      <c r="J129" s="1980"/>
      <c r="K129" s="1980"/>
      <c r="L129" s="1980"/>
      <c r="M129" s="1980"/>
      <c r="N129" s="1980"/>
    </row>
    <row r="130" spans="1:14" ht="17.100000000000001" customHeight="1">
      <c r="A130" s="1984" t="s">
        <v>869</v>
      </c>
      <c r="B130" s="1977"/>
      <c r="C130" s="1977"/>
      <c r="D130" s="1977"/>
      <c r="E130" s="1978"/>
      <c r="F130" s="1985">
        <f>'2026 Matrix'!Z28</f>
        <v>0</v>
      </c>
      <c r="G130" s="1978"/>
      <c r="H130" s="1984" t="s">
        <v>863</v>
      </c>
      <c r="I130" s="1977"/>
      <c r="J130" s="1977"/>
      <c r="K130" s="1977"/>
      <c r="L130" s="1978"/>
      <c r="M130" s="1985">
        <f>'2026 Matrix'!S28</f>
        <v>0</v>
      </c>
      <c r="N130" s="1978"/>
    </row>
    <row r="131" spans="1:14" ht="17.100000000000001" customHeight="1">
      <c r="A131" s="1984" t="s">
        <v>865</v>
      </c>
      <c r="B131" s="1977"/>
      <c r="C131" s="1977"/>
      <c r="D131" s="1977"/>
      <c r="E131" s="1978"/>
      <c r="F131" s="1985">
        <f>'2026 Matrix'!U28</f>
        <v>0</v>
      </c>
      <c r="G131" s="1978"/>
      <c r="H131" s="1984" t="s">
        <v>870</v>
      </c>
      <c r="I131" s="1977"/>
      <c r="J131" s="1977"/>
      <c r="K131" s="1977"/>
      <c r="L131" s="1978"/>
      <c r="M131" s="1985">
        <f>'2026 Matrix'!AA28</f>
        <v>0</v>
      </c>
      <c r="N131" s="1978"/>
    </row>
    <row r="132" spans="1:14" ht="17.100000000000001" customHeight="1">
      <c r="A132" s="1984" t="s">
        <v>867</v>
      </c>
      <c r="B132" s="1977"/>
      <c r="C132" s="1977"/>
      <c r="D132" s="1977"/>
      <c r="E132" s="1978"/>
      <c r="F132" s="1985">
        <f>'2026 Matrix'!X28</f>
        <v>0</v>
      </c>
      <c r="G132" s="1978"/>
      <c r="H132" s="1984" t="s">
        <v>868</v>
      </c>
      <c r="I132" s="1977"/>
      <c r="J132" s="1977"/>
      <c r="K132" s="1977"/>
      <c r="L132" s="1978"/>
      <c r="M132" s="1985">
        <f>'2026 Matrix'!Y28</f>
        <v>0</v>
      </c>
      <c r="N132" s="1978"/>
    </row>
    <row r="133" spans="1:14" ht="15.95" customHeight="1">
      <c r="A133" s="1986" t="s">
        <v>1027</v>
      </c>
      <c r="B133" s="1980"/>
      <c r="C133" s="1980"/>
      <c r="D133" s="1980"/>
      <c r="E133" s="1980"/>
      <c r="F133" s="1980"/>
      <c r="G133" s="1980"/>
      <c r="H133" s="1980"/>
      <c r="I133" s="1980"/>
      <c r="J133" s="1980"/>
      <c r="K133" s="1980"/>
      <c r="L133" s="1980"/>
      <c r="M133" s="1980"/>
      <c r="N133" s="1980"/>
    </row>
    <row r="134" spans="1:14" ht="17.100000000000001" customHeight="1">
      <c r="A134" s="1984" t="s">
        <v>872</v>
      </c>
      <c r="B134" s="1977"/>
      <c r="C134" s="1977"/>
      <c r="D134" s="1977"/>
      <c r="E134" s="1978"/>
      <c r="F134" s="2007">
        <f>'2026 Matrix'!AD28</f>
        <v>4</v>
      </c>
      <c r="G134" s="1978"/>
      <c r="H134" s="1984" t="s">
        <v>874</v>
      </c>
      <c r="I134" s="1977"/>
      <c r="J134" s="1977"/>
      <c r="K134" s="1977"/>
      <c r="L134" s="1978"/>
      <c r="M134" s="2007">
        <f>'2026 Matrix'!AF28</f>
        <v>4</v>
      </c>
      <c r="N134" s="1978"/>
    </row>
    <row r="135" spans="1:14" ht="17.100000000000001" customHeight="1">
      <c r="A135" s="1984" t="s">
        <v>873</v>
      </c>
      <c r="B135" s="1977"/>
      <c r="C135" s="1977"/>
      <c r="D135" s="1977"/>
      <c r="E135" s="1978"/>
      <c r="F135" s="2007">
        <f>'2026 Matrix'!AE28</f>
        <v>4</v>
      </c>
      <c r="G135" s="1978"/>
      <c r="H135" s="1984" t="s">
        <v>358</v>
      </c>
      <c r="I135" s="1977"/>
      <c r="J135" s="1977"/>
      <c r="K135" s="1977"/>
      <c r="L135" s="1978"/>
      <c r="M135" s="1985">
        <f>'2026 Matrix'!AH28</f>
        <v>0</v>
      </c>
      <c r="N135" s="1978"/>
    </row>
    <row r="136" spans="1:14" ht="17.100000000000001" customHeight="1">
      <c r="A136" s="1984" t="s">
        <v>203</v>
      </c>
      <c r="B136" s="1977"/>
      <c r="C136" s="1977"/>
      <c r="D136" s="1977"/>
      <c r="E136" s="1978"/>
      <c r="F136" s="1985">
        <f>'2026 Matrix'!W28</f>
        <v>0</v>
      </c>
      <c r="G136" s="1978"/>
      <c r="H136" s="1984" t="s">
        <v>871</v>
      </c>
      <c r="I136" s="1977"/>
      <c r="J136" s="1977"/>
      <c r="K136" s="1977"/>
      <c r="L136" s="1978"/>
      <c r="M136" s="1985">
        <f>'2026 Matrix'!AC28</f>
        <v>0</v>
      </c>
      <c r="N136" s="1978"/>
    </row>
    <row r="137" spans="1:14" ht="17.100000000000001" customHeight="1">
      <c r="A137" s="1984" t="s">
        <v>875</v>
      </c>
      <c r="B137" s="1977"/>
      <c r="C137" s="1977"/>
      <c r="D137" s="1977"/>
      <c r="E137" s="1978"/>
      <c r="F137" s="2007">
        <f>'2026 Matrix'!AG28</f>
        <v>4</v>
      </c>
      <c r="G137" s="1978"/>
      <c r="H137" s="1984" t="s">
        <v>866</v>
      </c>
      <c r="I137" s="1977"/>
      <c r="J137" s="1977"/>
      <c r="K137" s="1977"/>
      <c r="L137" s="1978"/>
      <c r="M137" s="1985">
        <f>'2026 Matrix'!V28</f>
        <v>0</v>
      </c>
      <c r="N137" s="1978"/>
    </row>
    <row r="138" spans="1:14" ht="20.100000000000001" customHeight="1">
      <c r="A138" s="1981" t="s">
        <v>1028</v>
      </c>
      <c r="B138" s="1980"/>
      <c r="C138" s="1980"/>
      <c r="D138" s="1980"/>
      <c r="E138" s="1980"/>
      <c r="F138" s="1980"/>
      <c r="G138" s="1980"/>
      <c r="H138" s="1980"/>
      <c r="I138" s="1980"/>
      <c r="J138" s="1980"/>
      <c r="K138" s="1980"/>
      <c r="L138" s="1980"/>
      <c r="M138" s="1980"/>
      <c r="N138" s="1980"/>
    </row>
    <row r="139" spans="1:14" ht="15.95" customHeight="1">
      <c r="A139" s="1982" t="s">
        <v>1029</v>
      </c>
      <c r="B139" s="1977"/>
      <c r="C139" s="1977"/>
      <c r="D139" s="1977"/>
      <c r="E139" s="1977"/>
      <c r="F139" s="1977"/>
      <c r="G139" s="1977"/>
      <c r="H139" s="1977"/>
      <c r="I139" s="1977"/>
      <c r="J139" s="1977"/>
      <c r="K139" s="1977"/>
      <c r="L139" s="1977"/>
      <c r="M139" s="1977"/>
      <c r="N139" s="1978"/>
    </row>
    <row r="140" spans="1:14" ht="20.100000000000001" customHeight="1">
      <c r="A140" s="1976"/>
      <c r="B140" s="1977"/>
      <c r="C140" s="1977"/>
      <c r="D140" s="1977"/>
      <c r="E140" s="1977"/>
      <c r="F140" s="1977"/>
      <c r="G140" s="1977"/>
      <c r="H140" s="1977"/>
      <c r="I140" s="1977"/>
      <c r="J140" s="1977"/>
      <c r="K140" s="1977"/>
      <c r="L140" s="1977"/>
      <c r="M140" s="1977"/>
      <c r="N140" s="1978"/>
    </row>
    <row r="141" spans="1:14" ht="20.100000000000001" customHeight="1">
      <c r="A141" s="1976"/>
      <c r="B141" s="1977"/>
      <c r="C141" s="1977"/>
      <c r="D141" s="1977"/>
      <c r="E141" s="1977"/>
      <c r="F141" s="1977"/>
      <c r="G141" s="1977"/>
      <c r="H141" s="1977"/>
      <c r="I141" s="1977"/>
      <c r="J141" s="1977"/>
      <c r="K141" s="1977"/>
      <c r="L141" s="1977"/>
      <c r="M141" s="1977"/>
      <c r="N141" s="1978"/>
    </row>
    <row r="142" spans="1:14" ht="20.100000000000001" customHeight="1">
      <c r="A142" s="1976"/>
      <c r="B142" s="1977"/>
      <c r="C142" s="1977"/>
      <c r="D142" s="1977"/>
      <c r="E142" s="1977"/>
      <c r="F142" s="1977"/>
      <c r="G142" s="1977"/>
      <c r="H142" s="1977"/>
      <c r="I142" s="1977"/>
      <c r="J142" s="1977"/>
      <c r="K142" s="1977"/>
      <c r="L142" s="1977"/>
      <c r="M142" s="1977"/>
      <c r="N142" s="1978"/>
    </row>
    <row r="143" spans="1:14" ht="15.95" customHeight="1">
      <c r="A143" s="1983" t="s">
        <v>1030</v>
      </c>
      <c r="B143" s="1977"/>
      <c r="C143" s="1977"/>
      <c r="D143" s="1977"/>
      <c r="E143" s="1977"/>
      <c r="F143" s="1977"/>
      <c r="G143" s="1977"/>
      <c r="H143" s="1977"/>
      <c r="I143" s="1977"/>
      <c r="J143" s="1977"/>
      <c r="K143" s="1977"/>
      <c r="L143" s="1977"/>
      <c r="M143" s="1977"/>
      <c r="N143" s="1978"/>
    </row>
    <row r="144" spans="1:14" ht="21.95" customHeight="1">
      <c r="A144" s="1976"/>
      <c r="B144" s="1977"/>
      <c r="C144" s="1977"/>
      <c r="D144" s="1977"/>
      <c r="E144" s="1977"/>
      <c r="F144" s="1977"/>
      <c r="G144" s="1977"/>
      <c r="H144" s="1977"/>
      <c r="I144" s="1977"/>
      <c r="J144" s="1977"/>
      <c r="K144" s="1977"/>
      <c r="L144" s="1977"/>
      <c r="M144" s="1977"/>
      <c r="N144" s="1978"/>
    </row>
    <row r="145" spans="1:14" ht="21.95" customHeight="1">
      <c r="A145" s="1976"/>
      <c r="B145" s="1977"/>
      <c r="C145" s="1977"/>
      <c r="D145" s="1977"/>
      <c r="E145" s="1977"/>
      <c r="F145" s="1977"/>
      <c r="G145" s="1977"/>
      <c r="H145" s="1977"/>
      <c r="I145" s="1977"/>
      <c r="J145" s="1977"/>
      <c r="K145" s="1977"/>
      <c r="L145" s="1977"/>
      <c r="M145" s="1977"/>
      <c r="N145" s="1978"/>
    </row>
    <row r="146" spans="1:14" ht="21.95" customHeight="1">
      <c r="A146" s="1976"/>
      <c r="B146" s="1977"/>
      <c r="C146" s="1977"/>
      <c r="D146" s="1977"/>
      <c r="E146" s="1977"/>
      <c r="F146" s="1977"/>
      <c r="G146" s="1977"/>
      <c r="H146" s="1977"/>
      <c r="I146" s="1977"/>
      <c r="J146" s="1977"/>
      <c r="K146" s="1977"/>
      <c r="L146" s="1977"/>
      <c r="M146" s="1977"/>
      <c r="N146" s="1978"/>
    </row>
    <row r="147" spans="1:14" ht="21.95" customHeight="1">
      <c r="A147" s="1979" t="s">
        <v>1031</v>
      </c>
      <c r="B147" s="1980"/>
      <c r="C147" s="1980"/>
      <c r="D147" s="1980"/>
      <c r="E147" s="1980"/>
      <c r="F147" s="1980"/>
      <c r="G147" s="1980"/>
      <c r="H147" s="1979" t="s">
        <v>1032</v>
      </c>
      <c r="I147" s="1980"/>
      <c r="J147" s="1980"/>
      <c r="K147" s="1980"/>
      <c r="L147" s="1980"/>
      <c r="M147" s="1980"/>
      <c r="N147" s="1980"/>
    </row>
    <row r="157" spans="1:14" ht="38.1" customHeight="1" thickBot="1">
      <c r="A157" s="2004" t="s">
        <v>993</v>
      </c>
      <c r="B157" s="2005"/>
      <c r="C157" s="2005"/>
      <c r="D157" s="2005"/>
      <c r="E157" s="2005"/>
      <c r="F157" s="2005"/>
      <c r="G157" s="2005"/>
      <c r="H157" s="2005"/>
      <c r="I157" s="2005"/>
      <c r="J157" s="2005"/>
      <c r="K157" s="2005"/>
      <c r="L157" s="2005"/>
      <c r="M157" s="2005"/>
      <c r="N157" s="2006"/>
    </row>
    <row r="158" spans="1:14" ht="15.95" customHeight="1">
      <c r="A158" s="2002" t="s">
        <v>994</v>
      </c>
      <c r="B158" s="1980"/>
      <c r="C158" s="1980"/>
      <c r="D158" s="1980"/>
      <c r="E158" s="1980"/>
      <c r="F158" s="1980"/>
      <c r="G158" s="1980"/>
      <c r="H158" s="1980"/>
      <c r="I158" s="1980"/>
      <c r="J158" s="1980"/>
      <c r="K158" s="1980"/>
      <c r="L158" s="1980"/>
      <c r="M158" s="1980"/>
      <c r="N158" s="1980"/>
    </row>
    <row r="159" spans="1:14" ht="18" customHeight="1">
      <c r="A159" s="2003" t="s">
        <v>995</v>
      </c>
      <c r="B159" s="1977"/>
      <c r="C159" s="1977"/>
      <c r="D159" s="1978"/>
      <c r="E159" s="2003" t="s">
        <v>996</v>
      </c>
      <c r="F159" s="1977"/>
      <c r="G159" s="1978"/>
      <c r="H159" s="2003" t="s">
        <v>997</v>
      </c>
      <c r="I159" s="1977"/>
      <c r="J159" s="1978"/>
      <c r="K159" s="2003" t="s">
        <v>998</v>
      </c>
      <c r="L159" s="1978"/>
      <c r="M159" s="2003" t="s">
        <v>999</v>
      </c>
      <c r="N159" s="1978"/>
    </row>
    <row r="160" spans="1:14" ht="21.95" customHeight="1">
      <c r="A160" s="1996" t="str">
        <f>'2026 Matrix'!B30&amp;" "&amp;'2026 Matrix'!A30</f>
        <v>Isabel Hernandez Garcia</v>
      </c>
      <c r="B160" s="1977"/>
      <c r="C160" s="1977"/>
      <c r="D160" s="1978"/>
      <c r="E160" s="1996" t="str">
        <f>'2026 Matrix'!E30</f>
        <v>Maylin</v>
      </c>
      <c r="F160" s="1977"/>
      <c r="G160" s="1978"/>
      <c r="H160" s="1997">
        <f>'2026 Matrix'!C30</f>
        <v>43796</v>
      </c>
      <c r="I160" s="1977"/>
      <c r="J160" s="1978"/>
      <c r="K160" s="1996" t="str">
        <f>'2026 Matrix'!D30</f>
        <v>2NDST</v>
      </c>
      <c r="L160" s="1978"/>
      <c r="M160" s="1996"/>
      <c r="N160" s="1978"/>
    </row>
    <row r="161" spans="1:14" ht="15.95" customHeight="1">
      <c r="A161" s="1998" t="s">
        <v>1000</v>
      </c>
      <c r="B161" s="1977"/>
      <c r="C161" s="1978"/>
      <c r="E161" s="1999" t="s">
        <v>1001</v>
      </c>
      <c r="F161" s="1977"/>
      <c r="G161" s="1978"/>
      <c r="I161" s="2000" t="s">
        <v>1002</v>
      </c>
      <c r="J161" s="1977"/>
      <c r="K161" s="1978"/>
      <c r="M161" s="2001" t="s">
        <v>1003</v>
      </c>
      <c r="N161" s="1978"/>
    </row>
    <row r="162" spans="1:14" ht="33.950000000000003" customHeight="1">
      <c r="A162" s="1991" t="str">
        <f>'2026 Matrix'!AI30&amp;" / 108"</f>
        <v>16 / 108</v>
      </c>
      <c r="B162" s="1977"/>
      <c r="C162" s="1978"/>
      <c r="E162" s="1992" t="str">
        <f>'2026 Matrix'!AJ30&amp;" / 27"</f>
        <v>6 / 27</v>
      </c>
      <c r="F162" s="1977"/>
      <c r="G162" s="1978"/>
      <c r="I162" s="1993">
        <f>'2026 Matrix'!AK30</f>
        <v>1</v>
      </c>
      <c r="J162" s="1977"/>
      <c r="K162" s="1978"/>
      <c r="M162" s="1994">
        <f>'2026 Matrix'!AL30</f>
        <v>1</v>
      </c>
      <c r="N162" s="1978"/>
    </row>
    <row r="163" spans="1:14" ht="14.1" customHeight="1">
      <c r="A163" s="1995" t="s">
        <v>1004</v>
      </c>
      <c r="B163" s="1980"/>
      <c r="C163" s="1980"/>
      <c r="D163" s="1980"/>
      <c r="E163" s="1980"/>
      <c r="F163" s="1980"/>
      <c r="G163" s="1980"/>
      <c r="H163" s="1980"/>
      <c r="I163" s="1980"/>
      <c r="J163" s="1980"/>
      <c r="K163" s="1980"/>
      <c r="L163" s="1980"/>
      <c r="M163" s="1980"/>
      <c r="N163" s="1980"/>
    </row>
    <row r="164" spans="1:14" ht="20.100000000000001" customHeight="1">
      <c r="A164" s="1930" t="s">
        <v>1005</v>
      </c>
      <c r="B164" s="1931"/>
      <c r="C164" s="1931"/>
      <c r="D164" s="1931"/>
      <c r="E164" s="1931"/>
      <c r="F164" s="1931"/>
      <c r="G164" s="1931"/>
      <c r="H164" s="1931"/>
      <c r="I164" s="1931"/>
      <c r="J164" s="1931"/>
      <c r="K164" s="1931"/>
      <c r="L164" s="1931"/>
      <c r="M164" s="1931"/>
      <c r="N164" s="1931"/>
    </row>
    <row r="165" spans="1:14" ht="18" customHeight="1">
      <c r="A165" s="1891" t="s">
        <v>1006</v>
      </c>
      <c r="B165" s="1887"/>
      <c r="C165" s="1891" t="s">
        <v>1007</v>
      </c>
      <c r="D165" s="1886"/>
      <c r="E165" s="1887"/>
      <c r="F165" s="1886" t="s">
        <v>1008</v>
      </c>
      <c r="G165" s="1887"/>
      <c r="H165" s="1886" t="s">
        <v>1009</v>
      </c>
      <c r="I165" s="1887"/>
      <c r="J165" s="1886" t="s">
        <v>1010</v>
      </c>
      <c r="K165" s="1887"/>
      <c r="L165" s="1886" t="s">
        <v>1011</v>
      </c>
      <c r="M165" s="1887"/>
      <c r="N165" s="1598" t="s">
        <v>1012</v>
      </c>
    </row>
    <row r="166" spans="1:14" ht="18.95" customHeight="1">
      <c r="A166" s="1892" t="s">
        <v>1013</v>
      </c>
      <c r="B166" s="1893"/>
      <c r="C166" s="1918">
        <v>111.5</v>
      </c>
      <c r="D166" s="1902"/>
      <c r="E166" s="1903"/>
      <c r="F166" s="1902">
        <v>3</v>
      </c>
      <c r="G166" s="1903"/>
      <c r="H166" s="1902">
        <v>13.68</v>
      </c>
      <c r="I166" s="1903"/>
      <c r="J166" s="1902">
        <v>37.08</v>
      </c>
      <c r="K166" s="1903"/>
      <c r="L166" s="1902">
        <v>36.9</v>
      </c>
      <c r="M166" s="1903"/>
      <c r="N166" s="1603">
        <v>0</v>
      </c>
    </row>
    <row r="167" spans="1:14" ht="18.95" customHeight="1">
      <c r="A167" s="1904" t="s">
        <v>1014</v>
      </c>
      <c r="B167" s="1905"/>
      <c r="C167" s="1888">
        <v>103.7</v>
      </c>
      <c r="D167" s="1889"/>
      <c r="E167" s="1890"/>
      <c r="F167" s="1894">
        <v>3</v>
      </c>
      <c r="G167" s="1895"/>
      <c r="H167" s="1894">
        <v>7.6</v>
      </c>
      <c r="I167" s="1895"/>
      <c r="J167" s="1894">
        <v>22.1</v>
      </c>
      <c r="K167" s="1895"/>
      <c r="L167" s="1894">
        <v>34.39</v>
      </c>
      <c r="M167" s="1895"/>
      <c r="N167" s="1605">
        <v>0</v>
      </c>
    </row>
    <row r="168" spans="1:14" ht="18.95" customHeight="1">
      <c r="A168" s="1892" t="s">
        <v>1015</v>
      </c>
      <c r="B168" s="1893"/>
      <c r="C168" s="1918">
        <v>123.3</v>
      </c>
      <c r="D168" s="1902"/>
      <c r="E168" s="1903"/>
      <c r="F168" s="1902">
        <v>3</v>
      </c>
      <c r="G168" s="1903"/>
      <c r="H168" s="1902">
        <v>21.8</v>
      </c>
      <c r="I168" s="1903"/>
      <c r="J168" s="1902">
        <v>45.67</v>
      </c>
      <c r="K168" s="1903"/>
      <c r="L168" s="1902">
        <v>47.92</v>
      </c>
      <c r="M168" s="1903"/>
      <c r="N168" s="1603">
        <v>0</v>
      </c>
    </row>
    <row r="169" spans="1:14" ht="18.95" customHeight="1">
      <c r="A169" s="1904" t="s">
        <v>1016</v>
      </c>
      <c r="B169" s="1905"/>
      <c r="C169" s="1888">
        <v>104.4</v>
      </c>
      <c r="D169" s="1889"/>
      <c r="E169" s="1890"/>
      <c r="F169" s="1894">
        <v>3</v>
      </c>
      <c r="G169" s="1895"/>
      <c r="H169" s="1894">
        <v>19.579999999999998</v>
      </c>
      <c r="I169" s="1895"/>
      <c r="J169" s="1894">
        <v>46.08</v>
      </c>
      <c r="K169" s="1895"/>
      <c r="L169" s="1894">
        <v>42.5</v>
      </c>
      <c r="M169" s="1895"/>
      <c r="N169" s="1605">
        <v>0</v>
      </c>
    </row>
    <row r="170" spans="1:14" ht="20.100000000000001" customHeight="1">
      <c r="A170" s="1930" t="s">
        <v>1017</v>
      </c>
      <c r="B170" s="1931"/>
      <c r="C170" s="1931"/>
      <c r="D170" s="1931"/>
      <c r="E170" s="1931"/>
      <c r="F170" s="1931"/>
      <c r="G170" s="1931"/>
      <c r="H170" s="1931"/>
      <c r="I170" s="1931"/>
      <c r="J170" s="1931"/>
      <c r="K170" s="1931"/>
      <c r="L170" s="1931"/>
      <c r="M170" s="1931"/>
      <c r="N170" s="1931"/>
    </row>
    <row r="171" spans="1:14" ht="14.1" customHeight="1">
      <c r="A171" s="1597">
        <v>0</v>
      </c>
      <c r="B171" s="1896" t="s">
        <v>842</v>
      </c>
      <c r="C171" s="1897"/>
      <c r="D171" s="1596">
        <v>1</v>
      </c>
      <c r="E171" s="1896" t="s">
        <v>1018</v>
      </c>
      <c r="F171" s="1897"/>
      <c r="G171" s="1595">
        <v>2</v>
      </c>
      <c r="H171" s="1896" t="s">
        <v>1019</v>
      </c>
      <c r="I171" s="1897"/>
      <c r="J171" s="1594">
        <v>3</v>
      </c>
      <c r="K171" s="1896" t="s">
        <v>1020</v>
      </c>
      <c r="L171" s="1897"/>
      <c r="M171" s="1593">
        <v>4</v>
      </c>
      <c r="N171" s="1592" t="s">
        <v>1021</v>
      </c>
    </row>
    <row r="172" spans="1:14" ht="15.95" customHeight="1">
      <c r="A172" s="1986" t="s">
        <v>1022</v>
      </c>
      <c r="B172" s="1980"/>
      <c r="C172" s="1980"/>
      <c r="D172" s="1980"/>
      <c r="E172" s="1980"/>
      <c r="F172" s="1980"/>
      <c r="G172" s="1980"/>
      <c r="H172" s="1980"/>
      <c r="I172" s="1980"/>
      <c r="J172" s="1980"/>
      <c r="K172" s="1980"/>
      <c r="L172" s="1980"/>
      <c r="M172" s="1980"/>
      <c r="N172" s="1980"/>
    </row>
    <row r="173" spans="1:14" ht="17.100000000000001" customHeight="1">
      <c r="A173" s="1984" t="s">
        <v>1023</v>
      </c>
      <c r="B173" s="1977"/>
      <c r="C173" s="1977"/>
      <c r="D173" s="1977"/>
      <c r="E173" s="1978"/>
      <c r="F173" s="1989">
        <f>'2026 Matrix'!L30</f>
        <v>3</v>
      </c>
      <c r="G173" s="1978"/>
      <c r="H173" s="1984" t="s">
        <v>1024</v>
      </c>
      <c r="I173" s="1977"/>
      <c r="J173" s="1977"/>
      <c r="K173" s="1977"/>
      <c r="L173" s="1978"/>
      <c r="M173" s="1990">
        <f>'2026 Matrix'!P30</f>
        <v>1</v>
      </c>
      <c r="N173" s="1978"/>
    </row>
    <row r="174" spans="1:14" ht="17.100000000000001" customHeight="1">
      <c r="A174" s="1984" t="s">
        <v>856</v>
      </c>
      <c r="B174" s="1977"/>
      <c r="C174" s="1977"/>
      <c r="D174" s="1977"/>
      <c r="E174" s="1978"/>
      <c r="F174" s="1985">
        <f>'2026 Matrix'!K30</f>
        <v>0</v>
      </c>
      <c r="G174" s="1978"/>
      <c r="H174" s="1984" t="s">
        <v>205</v>
      </c>
      <c r="I174" s="1977"/>
      <c r="J174" s="1977"/>
      <c r="K174" s="1977"/>
      <c r="L174" s="1978"/>
      <c r="M174" s="1990">
        <f>'2026 Matrix'!M30</f>
        <v>1</v>
      </c>
      <c r="N174" s="1978"/>
    </row>
    <row r="175" spans="1:14" ht="17.100000000000001" customHeight="1">
      <c r="A175" s="1984" t="s">
        <v>862</v>
      </c>
      <c r="B175" s="1977"/>
      <c r="C175" s="1977"/>
      <c r="D175" s="1977"/>
      <c r="E175" s="1978"/>
      <c r="F175" s="1985">
        <f>'2026 Matrix'!Q30</f>
        <v>0</v>
      </c>
      <c r="G175" s="1978"/>
      <c r="H175" s="1984" t="s">
        <v>864</v>
      </c>
      <c r="I175" s="1977"/>
      <c r="J175" s="1977"/>
      <c r="K175" s="1977"/>
      <c r="L175" s="1978"/>
      <c r="M175" s="1987">
        <f>'2026 Matrix'!T30</f>
        <v>2</v>
      </c>
      <c r="N175" s="1978"/>
    </row>
    <row r="176" spans="1:14" ht="15.95" customHeight="1">
      <c r="A176" s="1986" t="s">
        <v>1025</v>
      </c>
      <c r="B176" s="1980"/>
      <c r="C176" s="1980"/>
      <c r="D176" s="1980"/>
      <c r="E176" s="1980"/>
      <c r="F176" s="1980"/>
      <c r="G176" s="1980"/>
      <c r="H176" s="1980"/>
      <c r="I176" s="1980"/>
      <c r="J176" s="1980"/>
      <c r="K176" s="1980"/>
      <c r="L176" s="1980"/>
      <c r="M176" s="1980"/>
      <c r="N176" s="1980"/>
    </row>
    <row r="177" spans="1:14" ht="17.100000000000001" customHeight="1">
      <c r="A177" s="1984" t="s">
        <v>855</v>
      </c>
      <c r="B177" s="1977"/>
      <c r="C177" s="1977"/>
      <c r="D177" s="1977"/>
      <c r="E177" s="1978"/>
      <c r="F177" s="1985">
        <f>'2026 Matrix'!H30</f>
        <v>0</v>
      </c>
      <c r="G177" s="1978"/>
      <c r="H177" s="1984" t="s">
        <v>331</v>
      </c>
      <c r="I177" s="1977"/>
      <c r="J177" s="1977"/>
      <c r="K177" s="1977"/>
      <c r="L177" s="1978"/>
      <c r="M177" s="1985">
        <f>'2026 Matrix'!J30</f>
        <v>0</v>
      </c>
      <c r="N177" s="1978"/>
    </row>
    <row r="178" spans="1:14" ht="17.100000000000001" customHeight="1">
      <c r="A178" s="1984" t="s">
        <v>859</v>
      </c>
      <c r="B178" s="1977"/>
      <c r="C178" s="1977"/>
      <c r="D178" s="1977"/>
      <c r="E178" s="1978"/>
      <c r="F178" s="1985">
        <f>'2026 Matrix'!N30</f>
        <v>0</v>
      </c>
      <c r="G178" s="1978"/>
      <c r="H178" s="1984" t="s">
        <v>343</v>
      </c>
      <c r="I178" s="1977"/>
      <c r="J178" s="1977"/>
      <c r="K178" s="1977"/>
      <c r="L178" s="1978"/>
      <c r="M178" s="1985">
        <f>'2026 Matrix'!AB30</f>
        <v>0</v>
      </c>
      <c r="N178" s="1978"/>
    </row>
    <row r="179" spans="1:14" ht="17.100000000000001" customHeight="1">
      <c r="A179" s="1984" t="s">
        <v>326</v>
      </c>
      <c r="B179" s="1977"/>
      <c r="C179" s="1977"/>
      <c r="D179" s="1977"/>
      <c r="E179" s="1978"/>
      <c r="F179" s="1985">
        <f>'2026 Matrix'!I30</f>
        <v>0</v>
      </c>
      <c r="G179" s="1978"/>
      <c r="H179" s="1984" t="s">
        <v>860</v>
      </c>
      <c r="I179" s="1977"/>
      <c r="J179" s="1977"/>
      <c r="K179" s="1977"/>
      <c r="L179" s="1978"/>
      <c r="M179" s="1990">
        <f>'2026 Matrix'!O30</f>
        <v>1</v>
      </c>
      <c r="N179" s="1978"/>
    </row>
    <row r="180" spans="1:14" ht="17.100000000000001" customHeight="1">
      <c r="A180" s="1984" t="s">
        <v>355</v>
      </c>
      <c r="B180" s="1977"/>
      <c r="C180" s="1977"/>
      <c r="D180" s="1977"/>
      <c r="E180" s="1978"/>
      <c r="F180" s="1985">
        <f>'2026 Matrix'!R30</f>
        <v>0</v>
      </c>
      <c r="G180" s="1978"/>
      <c r="H180" s="1988"/>
      <c r="I180" s="1980"/>
      <c r="J180" s="1980"/>
      <c r="K180" s="1980"/>
      <c r="L180" s="1980"/>
      <c r="M180" s="1980"/>
      <c r="N180" s="1980"/>
    </row>
    <row r="181" spans="1:14" ht="15.95" customHeight="1">
      <c r="A181" s="1986" t="s">
        <v>1026</v>
      </c>
      <c r="B181" s="1980"/>
      <c r="C181" s="1980"/>
      <c r="D181" s="1980"/>
      <c r="E181" s="1980"/>
      <c r="F181" s="1980"/>
      <c r="G181" s="1980"/>
      <c r="H181" s="1980"/>
      <c r="I181" s="1980"/>
      <c r="J181" s="1980"/>
      <c r="K181" s="1980"/>
      <c r="L181" s="1980"/>
      <c r="M181" s="1980"/>
      <c r="N181" s="1980"/>
    </row>
    <row r="182" spans="1:14" ht="17.100000000000001" customHeight="1">
      <c r="A182" s="1984" t="s">
        <v>869</v>
      </c>
      <c r="B182" s="1977"/>
      <c r="C182" s="1977"/>
      <c r="D182" s="1977"/>
      <c r="E182" s="1978"/>
      <c r="F182" s="1987">
        <f>'2026 Matrix'!Z30</f>
        <v>2</v>
      </c>
      <c r="G182" s="1978"/>
      <c r="H182" s="1984" t="s">
        <v>863</v>
      </c>
      <c r="I182" s="1977"/>
      <c r="J182" s="1977"/>
      <c r="K182" s="1977"/>
      <c r="L182" s="1978"/>
      <c r="M182" s="1985">
        <f>'2026 Matrix'!S30</f>
        <v>0</v>
      </c>
      <c r="N182" s="1978"/>
    </row>
    <row r="183" spans="1:14" ht="17.100000000000001" customHeight="1">
      <c r="A183" s="1984" t="s">
        <v>865</v>
      </c>
      <c r="B183" s="1977"/>
      <c r="C183" s="1977"/>
      <c r="D183" s="1977"/>
      <c r="E183" s="1978"/>
      <c r="F183" s="1985">
        <f>'2026 Matrix'!U30</f>
        <v>0</v>
      </c>
      <c r="G183" s="1978"/>
      <c r="H183" s="1984" t="s">
        <v>870</v>
      </c>
      <c r="I183" s="1977"/>
      <c r="J183" s="1977"/>
      <c r="K183" s="1977"/>
      <c r="L183" s="1978"/>
      <c r="M183" s="1985">
        <f>'2026 Matrix'!AA30</f>
        <v>0</v>
      </c>
      <c r="N183" s="1978"/>
    </row>
    <row r="184" spans="1:14" ht="17.100000000000001" customHeight="1">
      <c r="A184" s="1984" t="s">
        <v>867</v>
      </c>
      <c r="B184" s="1977"/>
      <c r="C184" s="1977"/>
      <c r="D184" s="1977"/>
      <c r="E184" s="1978"/>
      <c r="F184" s="1987">
        <f>'2026 Matrix'!X30</f>
        <v>2</v>
      </c>
      <c r="G184" s="1978"/>
      <c r="H184" s="1984" t="s">
        <v>868</v>
      </c>
      <c r="I184" s="1977"/>
      <c r="J184" s="1977"/>
      <c r="K184" s="1977"/>
      <c r="L184" s="1978"/>
      <c r="M184" s="1985">
        <f>'2026 Matrix'!Y30</f>
        <v>0</v>
      </c>
      <c r="N184" s="1978"/>
    </row>
    <row r="185" spans="1:14" ht="15.95" customHeight="1">
      <c r="A185" s="1986" t="s">
        <v>1027</v>
      </c>
      <c r="B185" s="1980"/>
      <c r="C185" s="1980"/>
      <c r="D185" s="1980"/>
      <c r="E185" s="1980"/>
      <c r="F185" s="1980"/>
      <c r="G185" s="1980"/>
      <c r="H185" s="1980"/>
      <c r="I185" s="1980"/>
      <c r="J185" s="1980"/>
      <c r="K185" s="1980"/>
      <c r="L185" s="1980"/>
      <c r="M185" s="1980"/>
      <c r="N185" s="1980"/>
    </row>
    <row r="186" spans="1:14" ht="17.100000000000001" customHeight="1">
      <c r="A186" s="1984" t="s">
        <v>872</v>
      </c>
      <c r="B186" s="1977"/>
      <c r="C186" s="1977"/>
      <c r="D186" s="1977"/>
      <c r="E186" s="1978"/>
      <c r="F186" s="1985">
        <f>'2026 Matrix'!AD30</f>
        <v>0</v>
      </c>
      <c r="G186" s="1978"/>
      <c r="H186" s="1984" t="s">
        <v>874</v>
      </c>
      <c r="I186" s="1977"/>
      <c r="J186" s="1977"/>
      <c r="K186" s="1977"/>
      <c r="L186" s="1978"/>
      <c r="M186" s="1985">
        <f>'2026 Matrix'!AF30</f>
        <v>0</v>
      </c>
      <c r="N186" s="1978"/>
    </row>
    <row r="187" spans="1:14" ht="17.100000000000001" customHeight="1">
      <c r="A187" s="1984" t="s">
        <v>873</v>
      </c>
      <c r="B187" s="1977"/>
      <c r="C187" s="1977"/>
      <c r="D187" s="1977"/>
      <c r="E187" s="1978"/>
      <c r="F187" s="1985">
        <f>'2026 Matrix'!AE30</f>
        <v>0</v>
      </c>
      <c r="G187" s="1978"/>
      <c r="H187" s="1984" t="s">
        <v>358</v>
      </c>
      <c r="I187" s="1977"/>
      <c r="J187" s="1977"/>
      <c r="K187" s="1977"/>
      <c r="L187" s="1978"/>
      <c r="M187" s="1985">
        <f>'2026 Matrix'!AH30</f>
        <v>0</v>
      </c>
      <c r="N187" s="1978"/>
    </row>
    <row r="188" spans="1:14" ht="17.100000000000001" customHeight="1">
      <c r="A188" s="1984" t="s">
        <v>203</v>
      </c>
      <c r="B188" s="1977"/>
      <c r="C188" s="1977"/>
      <c r="D188" s="1977"/>
      <c r="E188" s="1978"/>
      <c r="F188" s="1985">
        <f>'2026 Matrix'!W30</f>
        <v>0</v>
      </c>
      <c r="G188" s="1978"/>
      <c r="H188" s="1984" t="s">
        <v>871</v>
      </c>
      <c r="I188" s="1977"/>
      <c r="J188" s="1977"/>
      <c r="K188" s="1977"/>
      <c r="L188" s="1978"/>
      <c r="M188" s="1985">
        <f>'2026 Matrix'!AC30</f>
        <v>0</v>
      </c>
      <c r="N188" s="1978"/>
    </row>
    <row r="189" spans="1:14" ht="17.100000000000001" customHeight="1">
      <c r="A189" s="1984" t="s">
        <v>875</v>
      </c>
      <c r="B189" s="1977"/>
      <c r="C189" s="1977"/>
      <c r="D189" s="1977"/>
      <c r="E189" s="1978"/>
      <c r="F189" s="1987">
        <f>'2026 Matrix'!AG30</f>
        <v>2</v>
      </c>
      <c r="G189" s="1978"/>
      <c r="H189" s="1984" t="s">
        <v>866</v>
      </c>
      <c r="I189" s="1977"/>
      <c r="J189" s="1977"/>
      <c r="K189" s="1977"/>
      <c r="L189" s="1978"/>
      <c r="M189" s="1987">
        <f>'2026 Matrix'!V30</f>
        <v>2</v>
      </c>
      <c r="N189" s="1978"/>
    </row>
    <row r="190" spans="1:14" ht="20.100000000000001" customHeight="1">
      <c r="A190" s="1981" t="s">
        <v>1028</v>
      </c>
      <c r="B190" s="1980"/>
      <c r="C190" s="1980"/>
      <c r="D190" s="1980"/>
      <c r="E190" s="1980"/>
      <c r="F190" s="1980"/>
      <c r="G190" s="1980"/>
      <c r="H190" s="1980"/>
      <c r="I190" s="1980"/>
      <c r="J190" s="1980"/>
      <c r="K190" s="1980"/>
      <c r="L190" s="1980"/>
      <c r="M190" s="1980"/>
      <c r="N190" s="1980"/>
    </row>
    <row r="191" spans="1:14" ht="15.95" customHeight="1">
      <c r="A191" s="1982" t="s">
        <v>1029</v>
      </c>
      <c r="B191" s="1977"/>
      <c r="C191" s="1977"/>
      <c r="D191" s="1977"/>
      <c r="E191" s="1977"/>
      <c r="F191" s="1977"/>
      <c r="G191" s="1977"/>
      <c r="H191" s="1977"/>
      <c r="I191" s="1977"/>
      <c r="J191" s="1977"/>
      <c r="K191" s="1977"/>
      <c r="L191" s="1977"/>
      <c r="M191" s="1977"/>
      <c r="N191" s="1978"/>
    </row>
    <row r="192" spans="1:14" ht="20.100000000000001" customHeight="1">
      <c r="A192" s="1976"/>
      <c r="B192" s="1977"/>
      <c r="C192" s="1977"/>
      <c r="D192" s="1977"/>
      <c r="E192" s="1977"/>
      <c r="F192" s="1977"/>
      <c r="G192" s="1977"/>
      <c r="H192" s="1977"/>
      <c r="I192" s="1977"/>
      <c r="J192" s="1977"/>
      <c r="K192" s="1977"/>
      <c r="L192" s="1977"/>
      <c r="M192" s="1977"/>
      <c r="N192" s="1978"/>
    </row>
    <row r="193" spans="1:14" ht="20.100000000000001" customHeight="1">
      <c r="A193" s="1976"/>
      <c r="B193" s="1977"/>
      <c r="C193" s="1977"/>
      <c r="D193" s="1977"/>
      <c r="E193" s="1977"/>
      <c r="F193" s="1977"/>
      <c r="G193" s="1977"/>
      <c r="H193" s="1977"/>
      <c r="I193" s="1977"/>
      <c r="J193" s="1977"/>
      <c r="K193" s="1977"/>
      <c r="L193" s="1977"/>
      <c r="M193" s="1977"/>
      <c r="N193" s="1978"/>
    </row>
    <row r="194" spans="1:14" ht="20.100000000000001" customHeight="1">
      <c r="A194" s="1976"/>
      <c r="B194" s="1977"/>
      <c r="C194" s="1977"/>
      <c r="D194" s="1977"/>
      <c r="E194" s="1977"/>
      <c r="F194" s="1977"/>
      <c r="G194" s="1977"/>
      <c r="H194" s="1977"/>
      <c r="I194" s="1977"/>
      <c r="J194" s="1977"/>
      <c r="K194" s="1977"/>
      <c r="L194" s="1977"/>
      <c r="M194" s="1977"/>
      <c r="N194" s="1978"/>
    </row>
    <row r="195" spans="1:14" ht="15.95" customHeight="1">
      <c r="A195" s="1983" t="s">
        <v>1030</v>
      </c>
      <c r="B195" s="1977"/>
      <c r="C195" s="1977"/>
      <c r="D195" s="1977"/>
      <c r="E195" s="1977"/>
      <c r="F195" s="1977"/>
      <c r="G195" s="1977"/>
      <c r="H195" s="1977"/>
      <c r="I195" s="1977"/>
      <c r="J195" s="1977"/>
      <c r="K195" s="1977"/>
      <c r="L195" s="1977"/>
      <c r="M195" s="1977"/>
      <c r="N195" s="1978"/>
    </row>
    <row r="196" spans="1:14" ht="21.95" customHeight="1">
      <c r="A196" s="1976"/>
      <c r="B196" s="1977"/>
      <c r="C196" s="1977"/>
      <c r="D196" s="1977"/>
      <c r="E196" s="1977"/>
      <c r="F196" s="1977"/>
      <c r="G196" s="1977"/>
      <c r="H196" s="1977"/>
      <c r="I196" s="1977"/>
      <c r="J196" s="1977"/>
      <c r="K196" s="1977"/>
      <c r="L196" s="1977"/>
      <c r="M196" s="1977"/>
      <c r="N196" s="1978"/>
    </row>
    <row r="197" spans="1:14" ht="21.95" customHeight="1">
      <c r="A197" s="1976"/>
      <c r="B197" s="1977"/>
      <c r="C197" s="1977"/>
      <c r="D197" s="1977"/>
      <c r="E197" s="1977"/>
      <c r="F197" s="1977"/>
      <c r="G197" s="1977"/>
      <c r="H197" s="1977"/>
      <c r="I197" s="1977"/>
      <c r="J197" s="1977"/>
      <c r="K197" s="1977"/>
      <c r="L197" s="1977"/>
      <c r="M197" s="1977"/>
      <c r="N197" s="1978"/>
    </row>
    <row r="198" spans="1:14" ht="21.95" customHeight="1">
      <c r="A198" s="1976"/>
      <c r="B198" s="1977"/>
      <c r="C198" s="1977"/>
      <c r="D198" s="1977"/>
      <c r="E198" s="1977"/>
      <c r="F198" s="1977"/>
      <c r="G198" s="1977"/>
      <c r="H198" s="1977"/>
      <c r="I198" s="1977"/>
      <c r="J198" s="1977"/>
      <c r="K198" s="1977"/>
      <c r="L198" s="1977"/>
      <c r="M198" s="1977"/>
      <c r="N198" s="1978"/>
    </row>
    <row r="199" spans="1:14" ht="21.95" customHeight="1">
      <c r="A199" s="1979" t="s">
        <v>1031</v>
      </c>
      <c r="B199" s="1980"/>
      <c r="C199" s="1980"/>
      <c r="D199" s="1980"/>
      <c r="E199" s="1980"/>
      <c r="F199" s="1980"/>
      <c r="G199" s="1980"/>
      <c r="H199" s="1979" t="s">
        <v>1032</v>
      </c>
      <c r="I199" s="1980"/>
      <c r="J199" s="1980"/>
      <c r="K199" s="1980"/>
      <c r="L199" s="1980"/>
      <c r="M199" s="1980"/>
      <c r="N199" s="1980"/>
    </row>
    <row r="209" spans="1:14" ht="38.1" customHeight="1" thickBot="1">
      <c r="A209" s="2004" t="s">
        <v>993</v>
      </c>
      <c r="B209" s="2005"/>
      <c r="C209" s="2005"/>
      <c r="D209" s="2005"/>
      <c r="E209" s="2005"/>
      <c r="F209" s="2005"/>
      <c r="G209" s="2005"/>
      <c r="H209" s="2005"/>
      <c r="I209" s="2005"/>
      <c r="J209" s="2005"/>
      <c r="K209" s="2005"/>
      <c r="L209" s="2005"/>
      <c r="M209" s="2005"/>
      <c r="N209" s="2006"/>
    </row>
    <row r="210" spans="1:14" ht="15.95" customHeight="1">
      <c r="A210" s="2002" t="s">
        <v>994</v>
      </c>
      <c r="B210" s="1980"/>
      <c r="C210" s="1980"/>
      <c r="D210" s="1980"/>
      <c r="E210" s="1980"/>
      <c r="F210" s="1980"/>
      <c r="G210" s="1980"/>
      <c r="H210" s="1980"/>
      <c r="I210" s="1980"/>
      <c r="J210" s="1980"/>
      <c r="K210" s="1980"/>
      <c r="L210" s="1980"/>
      <c r="M210" s="1980"/>
      <c r="N210" s="1980"/>
    </row>
    <row r="211" spans="1:14" ht="18" customHeight="1">
      <c r="A211" s="2003" t="s">
        <v>995</v>
      </c>
      <c r="B211" s="1977"/>
      <c r="C211" s="1977"/>
      <c r="D211" s="1978"/>
      <c r="E211" s="2003" t="s">
        <v>996</v>
      </c>
      <c r="F211" s="1977"/>
      <c r="G211" s="1978"/>
      <c r="H211" s="2003" t="s">
        <v>997</v>
      </c>
      <c r="I211" s="1977"/>
      <c r="J211" s="1978"/>
      <c r="K211" s="2003" t="s">
        <v>998</v>
      </c>
      <c r="L211" s="1978"/>
      <c r="M211" s="2003" t="s">
        <v>999</v>
      </c>
      <c r="N211" s="1978"/>
    </row>
    <row r="212" spans="1:14" ht="21.95" customHeight="1">
      <c r="A212" s="1996" t="str">
        <f>'2026 Matrix'!B32&amp;" "&amp;'2026 Matrix'!A32</f>
        <v>Lisandra Parache Lopez</v>
      </c>
      <c r="B212" s="1977"/>
      <c r="C212" s="1977"/>
      <c r="D212" s="1978"/>
      <c r="E212" s="1996" t="str">
        <f>'2026 Matrix'!E32</f>
        <v>Maylin</v>
      </c>
      <c r="F212" s="1977"/>
      <c r="G212" s="1978"/>
      <c r="H212" s="1997">
        <f>'2026 Matrix'!C32</f>
        <v>43961</v>
      </c>
      <c r="I212" s="1977"/>
      <c r="J212" s="1978"/>
      <c r="K212" s="1996" t="str">
        <f>'2026 Matrix'!D32</f>
        <v>2NDST</v>
      </c>
      <c r="L212" s="1978"/>
      <c r="M212" s="1996"/>
      <c r="N212" s="1978"/>
    </row>
    <row r="213" spans="1:14" ht="15.95" customHeight="1">
      <c r="A213" s="1998" t="s">
        <v>1000</v>
      </c>
      <c r="B213" s="1977"/>
      <c r="C213" s="1978"/>
      <c r="E213" s="1999" t="s">
        <v>1001</v>
      </c>
      <c r="F213" s="1977"/>
      <c r="G213" s="1978"/>
      <c r="I213" s="2009" t="s">
        <v>1002</v>
      </c>
      <c r="J213" s="1977"/>
      <c r="K213" s="1978"/>
      <c r="M213" s="2001" t="s">
        <v>1003</v>
      </c>
      <c r="N213" s="1978"/>
    </row>
    <row r="214" spans="1:14" ht="33.950000000000003" customHeight="1">
      <c r="A214" s="1991" t="str">
        <f>'2026 Matrix'!AI32&amp;" / 108"</f>
        <v>41 / 108</v>
      </c>
      <c r="B214" s="1977"/>
      <c r="C214" s="1978"/>
      <c r="E214" s="1992" t="str">
        <f>'2026 Matrix'!AJ32&amp;" / 27"</f>
        <v>15 / 27</v>
      </c>
      <c r="F214" s="1977"/>
      <c r="G214" s="1978"/>
      <c r="I214" s="2008">
        <f>'2026 Matrix'!AK32</f>
        <v>5</v>
      </c>
      <c r="J214" s="1977"/>
      <c r="K214" s="1978"/>
      <c r="M214" s="1994">
        <f>'2026 Matrix'!AL32</f>
        <v>5</v>
      </c>
      <c r="N214" s="1978"/>
    </row>
    <row r="215" spans="1:14" ht="14.1" customHeight="1">
      <c r="A215" s="1995" t="s">
        <v>1004</v>
      </c>
      <c r="B215" s="1980"/>
      <c r="C215" s="1980"/>
      <c r="D215" s="1980"/>
      <c r="E215" s="1980"/>
      <c r="F215" s="1980"/>
      <c r="G215" s="1980"/>
      <c r="H215" s="1980"/>
      <c r="I215" s="1980"/>
      <c r="J215" s="1980"/>
      <c r="K215" s="1980"/>
      <c r="L215" s="1980"/>
      <c r="M215" s="1980"/>
      <c r="N215" s="1980"/>
    </row>
    <row r="216" spans="1:14" ht="20.100000000000001" customHeight="1">
      <c r="A216" s="1930" t="s">
        <v>1005</v>
      </c>
      <c r="B216" s="1931"/>
      <c r="C216" s="1931"/>
      <c r="D216" s="1931"/>
      <c r="E216" s="1931"/>
      <c r="F216" s="1931"/>
      <c r="G216" s="1931"/>
      <c r="H216" s="1931"/>
      <c r="I216" s="1931"/>
      <c r="J216" s="1931"/>
      <c r="K216" s="1931"/>
      <c r="L216" s="1931"/>
      <c r="M216" s="1931"/>
      <c r="N216" s="1931"/>
    </row>
    <row r="217" spans="1:14" ht="18" customHeight="1">
      <c r="A217" s="1891" t="s">
        <v>1006</v>
      </c>
      <c r="B217" s="1887"/>
      <c r="C217" s="1891" t="s">
        <v>1007</v>
      </c>
      <c r="D217" s="1886"/>
      <c r="E217" s="1887"/>
      <c r="F217" s="1886" t="s">
        <v>1008</v>
      </c>
      <c r="G217" s="1887"/>
      <c r="H217" s="1886" t="s">
        <v>1009</v>
      </c>
      <c r="I217" s="1887"/>
      <c r="J217" s="1886" t="s">
        <v>1010</v>
      </c>
      <c r="K217" s="1887"/>
      <c r="L217" s="1886" t="s">
        <v>1011</v>
      </c>
      <c r="M217" s="1887"/>
      <c r="N217" s="1598" t="s">
        <v>1012</v>
      </c>
    </row>
    <row r="218" spans="1:14" ht="18.95" customHeight="1">
      <c r="A218" s="1892" t="s">
        <v>1013</v>
      </c>
      <c r="B218" s="1893"/>
      <c r="C218" s="1918">
        <v>108.4</v>
      </c>
      <c r="D218" s="1902"/>
      <c r="E218" s="1903"/>
      <c r="F218" s="1902">
        <v>1</v>
      </c>
      <c r="G218" s="1903"/>
      <c r="H218" s="1902">
        <v>11.62</v>
      </c>
      <c r="I218" s="1903"/>
      <c r="J218" s="1902">
        <v>27.5</v>
      </c>
      <c r="K218" s="1903"/>
      <c r="L218" s="1902">
        <v>42.24</v>
      </c>
      <c r="M218" s="1903"/>
      <c r="N218" s="1603">
        <v>0</v>
      </c>
    </row>
    <row r="219" spans="1:14" ht="18.95" customHeight="1">
      <c r="A219" s="1904" t="s">
        <v>1014</v>
      </c>
      <c r="B219" s="1905"/>
      <c r="C219" s="1888">
        <v>110.6</v>
      </c>
      <c r="D219" s="1889"/>
      <c r="E219" s="1890"/>
      <c r="F219" s="1894">
        <v>1</v>
      </c>
      <c r="G219" s="1895"/>
      <c r="H219" s="1894">
        <v>10.119999999999999</v>
      </c>
      <c r="I219" s="1895"/>
      <c r="J219" s="1894">
        <v>29.45</v>
      </c>
      <c r="K219" s="1895"/>
      <c r="L219" s="1894">
        <v>34.35</v>
      </c>
      <c r="M219" s="1895"/>
      <c r="N219" s="1605">
        <v>0</v>
      </c>
    </row>
    <row r="220" spans="1:14" ht="18.95" customHeight="1">
      <c r="A220" s="1892" t="s">
        <v>1015</v>
      </c>
      <c r="B220" s="1893"/>
      <c r="C220" s="1918">
        <v>106.9</v>
      </c>
      <c r="D220" s="1902"/>
      <c r="E220" s="1903"/>
      <c r="F220" s="1902">
        <v>1</v>
      </c>
      <c r="G220" s="1903"/>
      <c r="H220" s="1902">
        <v>18.93</v>
      </c>
      <c r="I220" s="1903"/>
      <c r="J220" s="1902">
        <v>38.65</v>
      </c>
      <c r="K220" s="1903"/>
      <c r="L220" s="1902">
        <v>48.99</v>
      </c>
      <c r="M220" s="1903"/>
      <c r="N220" s="1603">
        <v>0</v>
      </c>
    </row>
    <row r="221" spans="1:14" ht="18.95" customHeight="1">
      <c r="A221" s="1904" t="s">
        <v>1016</v>
      </c>
      <c r="B221" s="1905"/>
      <c r="C221" s="1888">
        <v>112.7</v>
      </c>
      <c r="D221" s="1889"/>
      <c r="E221" s="1890"/>
      <c r="F221" s="1894">
        <v>1</v>
      </c>
      <c r="G221" s="1895"/>
      <c r="H221" s="1894">
        <v>25.9</v>
      </c>
      <c r="I221" s="1895"/>
      <c r="J221" s="1894">
        <v>45.7</v>
      </c>
      <c r="K221" s="1895"/>
      <c r="L221" s="1894">
        <v>56.67</v>
      </c>
      <c r="M221" s="1895"/>
      <c r="N221" s="1605">
        <v>0</v>
      </c>
    </row>
    <row r="222" spans="1:14" ht="20.100000000000001" customHeight="1">
      <c r="A222" s="1930" t="s">
        <v>1017</v>
      </c>
      <c r="B222" s="1931"/>
      <c r="C222" s="1931"/>
      <c r="D222" s="1931"/>
      <c r="E222" s="1931"/>
      <c r="F222" s="1931"/>
      <c r="G222" s="1931"/>
      <c r="H222" s="1931"/>
      <c r="I222" s="1931"/>
      <c r="J222" s="1931"/>
      <c r="K222" s="1931"/>
      <c r="L222" s="1931"/>
      <c r="M222" s="1931"/>
      <c r="N222" s="1931"/>
    </row>
    <row r="223" spans="1:14" ht="14.1" customHeight="1">
      <c r="A223" s="1597">
        <v>0</v>
      </c>
      <c r="B223" s="1896" t="s">
        <v>842</v>
      </c>
      <c r="C223" s="1897"/>
      <c r="D223" s="1596">
        <v>1</v>
      </c>
      <c r="E223" s="1896" t="s">
        <v>1018</v>
      </c>
      <c r="F223" s="1897"/>
      <c r="G223" s="1595">
        <v>2</v>
      </c>
      <c r="H223" s="1896" t="s">
        <v>1019</v>
      </c>
      <c r="I223" s="1897"/>
      <c r="J223" s="1594">
        <v>3</v>
      </c>
      <c r="K223" s="1896" t="s">
        <v>1020</v>
      </c>
      <c r="L223" s="1897"/>
      <c r="M223" s="1593">
        <v>4</v>
      </c>
      <c r="N223" s="1592" t="s">
        <v>1021</v>
      </c>
    </row>
    <row r="224" spans="1:14" ht="15.95" customHeight="1">
      <c r="A224" s="1986" t="s">
        <v>1022</v>
      </c>
      <c r="B224" s="1980"/>
      <c r="C224" s="1980"/>
      <c r="D224" s="1980"/>
      <c r="E224" s="1980"/>
      <c r="F224" s="1980"/>
      <c r="G224" s="1980"/>
      <c r="H224" s="1980"/>
      <c r="I224" s="1980"/>
      <c r="J224" s="1980"/>
      <c r="K224" s="1980"/>
      <c r="L224" s="1980"/>
      <c r="M224" s="1980"/>
      <c r="N224" s="1980"/>
    </row>
    <row r="225" spans="1:14" ht="17.100000000000001" customHeight="1">
      <c r="A225" s="1984" t="s">
        <v>1023</v>
      </c>
      <c r="B225" s="1977"/>
      <c r="C225" s="1977"/>
      <c r="D225" s="1977"/>
      <c r="E225" s="1978"/>
      <c r="F225" s="1985">
        <f>'2026 Matrix'!L32</f>
        <v>0</v>
      </c>
      <c r="G225" s="1978"/>
      <c r="H225" s="1984" t="s">
        <v>1024</v>
      </c>
      <c r="I225" s="1977"/>
      <c r="J225" s="1977"/>
      <c r="K225" s="1977"/>
      <c r="L225" s="1978"/>
      <c r="M225" s="1989">
        <f>'2026 Matrix'!P32</f>
        <v>3</v>
      </c>
      <c r="N225" s="1978"/>
    </row>
    <row r="226" spans="1:14" ht="17.100000000000001" customHeight="1">
      <c r="A226" s="1984" t="s">
        <v>856</v>
      </c>
      <c r="B226" s="1977"/>
      <c r="C226" s="1977"/>
      <c r="D226" s="1977"/>
      <c r="E226" s="1978"/>
      <c r="F226" s="1989">
        <f>'2026 Matrix'!K32</f>
        <v>3</v>
      </c>
      <c r="G226" s="1978"/>
      <c r="H226" s="1984" t="s">
        <v>205</v>
      </c>
      <c r="I226" s="1977"/>
      <c r="J226" s="1977"/>
      <c r="K226" s="1977"/>
      <c r="L226" s="1978"/>
      <c r="M226" s="1985">
        <f>'2026 Matrix'!M32</f>
        <v>0</v>
      </c>
      <c r="N226" s="1978"/>
    </row>
    <row r="227" spans="1:14" ht="17.100000000000001" customHeight="1">
      <c r="A227" s="1984" t="s">
        <v>862</v>
      </c>
      <c r="B227" s="1977"/>
      <c r="C227" s="1977"/>
      <c r="D227" s="1977"/>
      <c r="E227" s="1978"/>
      <c r="F227" s="1987">
        <f>'2026 Matrix'!Q32</f>
        <v>2</v>
      </c>
      <c r="G227" s="1978"/>
      <c r="H227" s="1984" t="s">
        <v>864</v>
      </c>
      <c r="I227" s="1977"/>
      <c r="J227" s="1977"/>
      <c r="K227" s="1977"/>
      <c r="L227" s="1978"/>
      <c r="M227" s="1989">
        <f>'2026 Matrix'!T32</f>
        <v>3</v>
      </c>
      <c r="N227" s="1978"/>
    </row>
    <row r="228" spans="1:14" ht="15.95" customHeight="1">
      <c r="A228" s="1986" t="s">
        <v>1025</v>
      </c>
      <c r="B228" s="1980"/>
      <c r="C228" s="1980"/>
      <c r="D228" s="1980"/>
      <c r="E228" s="1980"/>
      <c r="F228" s="1980"/>
      <c r="G228" s="1980"/>
      <c r="H228" s="1980"/>
      <c r="I228" s="1980"/>
      <c r="J228" s="1980"/>
      <c r="K228" s="1980"/>
      <c r="L228" s="1980"/>
      <c r="M228" s="1980"/>
      <c r="N228" s="1980"/>
    </row>
    <row r="229" spans="1:14" ht="17.100000000000001" customHeight="1">
      <c r="A229" s="1984" t="s">
        <v>855</v>
      </c>
      <c r="B229" s="1977"/>
      <c r="C229" s="1977"/>
      <c r="D229" s="1977"/>
      <c r="E229" s="1978"/>
      <c r="F229" s="1985">
        <f>'2026 Matrix'!H32</f>
        <v>0</v>
      </c>
      <c r="G229" s="1978"/>
      <c r="H229" s="1984" t="s">
        <v>331</v>
      </c>
      <c r="I229" s="1977"/>
      <c r="J229" s="1977"/>
      <c r="K229" s="1977"/>
      <c r="L229" s="1978"/>
      <c r="M229" s="1985">
        <f>'2026 Matrix'!J32</f>
        <v>0</v>
      </c>
      <c r="N229" s="1978"/>
    </row>
    <row r="230" spans="1:14" ht="17.100000000000001" customHeight="1">
      <c r="A230" s="1984" t="s">
        <v>859</v>
      </c>
      <c r="B230" s="1977"/>
      <c r="C230" s="1977"/>
      <c r="D230" s="1977"/>
      <c r="E230" s="1978"/>
      <c r="F230" s="1989">
        <f>'2026 Matrix'!N32</f>
        <v>3</v>
      </c>
      <c r="G230" s="1978"/>
      <c r="H230" s="1984" t="s">
        <v>343</v>
      </c>
      <c r="I230" s="1977"/>
      <c r="J230" s="1977"/>
      <c r="K230" s="1977"/>
      <c r="L230" s="1978"/>
      <c r="M230" s="1987">
        <f>'2026 Matrix'!AB32</f>
        <v>2</v>
      </c>
      <c r="N230" s="1978"/>
    </row>
    <row r="231" spans="1:14" ht="17.100000000000001" customHeight="1">
      <c r="A231" s="1984" t="s">
        <v>326</v>
      </c>
      <c r="B231" s="1977"/>
      <c r="C231" s="1977"/>
      <c r="D231" s="1977"/>
      <c r="E231" s="1978"/>
      <c r="F231" s="1985">
        <f>'2026 Matrix'!I32</f>
        <v>0</v>
      </c>
      <c r="G231" s="1978"/>
      <c r="H231" s="1984" t="s">
        <v>860</v>
      </c>
      <c r="I231" s="1977"/>
      <c r="J231" s="1977"/>
      <c r="K231" s="1977"/>
      <c r="L231" s="1978"/>
      <c r="M231" s="1985">
        <f>'2026 Matrix'!O32</f>
        <v>0</v>
      </c>
      <c r="N231" s="1978"/>
    </row>
    <row r="232" spans="1:14" ht="17.100000000000001" customHeight="1">
      <c r="A232" s="1984" t="s">
        <v>355</v>
      </c>
      <c r="B232" s="1977"/>
      <c r="C232" s="1977"/>
      <c r="D232" s="1977"/>
      <c r="E232" s="1978"/>
      <c r="F232" s="1985">
        <f>'2026 Matrix'!R32</f>
        <v>0</v>
      </c>
      <c r="G232" s="1978"/>
      <c r="H232" s="1988"/>
      <c r="I232" s="1980"/>
      <c r="J232" s="1980"/>
      <c r="K232" s="1980"/>
      <c r="L232" s="1980"/>
      <c r="M232" s="1980"/>
      <c r="N232" s="1980"/>
    </row>
    <row r="233" spans="1:14" ht="15.95" customHeight="1">
      <c r="A233" s="1986" t="s">
        <v>1026</v>
      </c>
      <c r="B233" s="1980"/>
      <c r="C233" s="1980"/>
      <c r="D233" s="1980"/>
      <c r="E233" s="1980"/>
      <c r="F233" s="1980"/>
      <c r="G233" s="1980"/>
      <c r="H233" s="1980"/>
      <c r="I233" s="1980"/>
      <c r="J233" s="1980"/>
      <c r="K233" s="1980"/>
      <c r="L233" s="1980"/>
      <c r="M233" s="1980"/>
      <c r="N233" s="1980"/>
    </row>
    <row r="234" spans="1:14" ht="17.100000000000001" customHeight="1">
      <c r="A234" s="1984" t="s">
        <v>869</v>
      </c>
      <c r="B234" s="1977"/>
      <c r="C234" s="1977"/>
      <c r="D234" s="1977"/>
      <c r="E234" s="1978"/>
      <c r="F234" s="2007">
        <f>'2026 Matrix'!Z32</f>
        <v>4</v>
      </c>
      <c r="G234" s="1978"/>
      <c r="H234" s="1984" t="s">
        <v>863</v>
      </c>
      <c r="I234" s="1977"/>
      <c r="J234" s="1977"/>
      <c r="K234" s="1977"/>
      <c r="L234" s="1978"/>
      <c r="M234" s="1985">
        <f>'2026 Matrix'!S32</f>
        <v>0</v>
      </c>
      <c r="N234" s="1978"/>
    </row>
    <row r="235" spans="1:14" ht="17.100000000000001" customHeight="1">
      <c r="A235" s="1984" t="s">
        <v>865</v>
      </c>
      <c r="B235" s="1977"/>
      <c r="C235" s="1977"/>
      <c r="D235" s="1977"/>
      <c r="E235" s="1978"/>
      <c r="F235" s="1989">
        <f>'2026 Matrix'!U32</f>
        <v>3</v>
      </c>
      <c r="G235" s="1978"/>
      <c r="H235" s="1984" t="s">
        <v>870</v>
      </c>
      <c r="I235" s="1977"/>
      <c r="J235" s="1977"/>
      <c r="K235" s="1977"/>
      <c r="L235" s="1978"/>
      <c r="M235" s="1990">
        <f>'2026 Matrix'!AA32</f>
        <v>1</v>
      </c>
      <c r="N235" s="1978"/>
    </row>
    <row r="236" spans="1:14" ht="17.100000000000001" customHeight="1">
      <c r="A236" s="1984" t="s">
        <v>867</v>
      </c>
      <c r="B236" s="1977"/>
      <c r="C236" s="1977"/>
      <c r="D236" s="1977"/>
      <c r="E236" s="1978"/>
      <c r="F236" s="1989">
        <f>'2026 Matrix'!X32</f>
        <v>3</v>
      </c>
      <c r="G236" s="1978"/>
      <c r="H236" s="1984" t="s">
        <v>868</v>
      </c>
      <c r="I236" s="1977"/>
      <c r="J236" s="1977"/>
      <c r="K236" s="1977"/>
      <c r="L236" s="1978"/>
      <c r="M236" s="1989">
        <f>'2026 Matrix'!Y32</f>
        <v>3</v>
      </c>
      <c r="N236" s="1978"/>
    </row>
    <row r="237" spans="1:14" ht="15.95" customHeight="1">
      <c r="A237" s="1986" t="s">
        <v>1027</v>
      </c>
      <c r="B237" s="1980"/>
      <c r="C237" s="1980"/>
      <c r="D237" s="1980"/>
      <c r="E237" s="1980"/>
      <c r="F237" s="1980"/>
      <c r="G237" s="1980"/>
      <c r="H237" s="1980"/>
      <c r="I237" s="1980"/>
      <c r="J237" s="1980"/>
      <c r="K237" s="1980"/>
      <c r="L237" s="1980"/>
      <c r="M237" s="1980"/>
      <c r="N237" s="1980"/>
    </row>
    <row r="238" spans="1:14" ht="17.100000000000001" customHeight="1">
      <c r="A238" s="1984" t="s">
        <v>872</v>
      </c>
      <c r="B238" s="1977"/>
      <c r="C238" s="1977"/>
      <c r="D238" s="1977"/>
      <c r="E238" s="1978"/>
      <c r="F238" s="1985">
        <f>'2026 Matrix'!AD32</f>
        <v>0</v>
      </c>
      <c r="G238" s="1978"/>
      <c r="H238" s="1984" t="s">
        <v>874</v>
      </c>
      <c r="I238" s="1977"/>
      <c r="J238" s="1977"/>
      <c r="K238" s="1977"/>
      <c r="L238" s="1978"/>
      <c r="M238" s="1985">
        <f>'2026 Matrix'!AF32</f>
        <v>0</v>
      </c>
      <c r="N238" s="1978"/>
    </row>
    <row r="239" spans="1:14" ht="17.100000000000001" customHeight="1">
      <c r="A239" s="1984" t="s">
        <v>873</v>
      </c>
      <c r="B239" s="1977"/>
      <c r="C239" s="1977"/>
      <c r="D239" s="1977"/>
      <c r="E239" s="1978"/>
      <c r="F239" s="1985">
        <f>'2026 Matrix'!AE32</f>
        <v>0</v>
      </c>
      <c r="G239" s="1978"/>
      <c r="H239" s="1984" t="s">
        <v>358</v>
      </c>
      <c r="I239" s="1977"/>
      <c r="J239" s="1977"/>
      <c r="K239" s="1977"/>
      <c r="L239" s="1978"/>
      <c r="M239" s="1987">
        <f>'2026 Matrix'!AH32</f>
        <v>2</v>
      </c>
      <c r="N239" s="1978"/>
    </row>
    <row r="240" spans="1:14" ht="17.100000000000001" customHeight="1">
      <c r="A240" s="1984" t="s">
        <v>203</v>
      </c>
      <c r="B240" s="1977"/>
      <c r="C240" s="1977"/>
      <c r="D240" s="1977"/>
      <c r="E240" s="1978"/>
      <c r="F240" s="1987">
        <f>'2026 Matrix'!W32</f>
        <v>2</v>
      </c>
      <c r="G240" s="1978"/>
      <c r="H240" s="1984" t="s">
        <v>871</v>
      </c>
      <c r="I240" s="1977"/>
      <c r="J240" s="1977"/>
      <c r="K240" s="1977"/>
      <c r="L240" s="1978"/>
      <c r="M240" s="1987">
        <f>'2026 Matrix'!AC32</f>
        <v>2</v>
      </c>
      <c r="N240" s="1978"/>
    </row>
    <row r="241" spans="1:14" ht="17.100000000000001" customHeight="1">
      <c r="A241" s="1984" t="s">
        <v>875</v>
      </c>
      <c r="B241" s="1977"/>
      <c r="C241" s="1977"/>
      <c r="D241" s="1977"/>
      <c r="E241" s="1978"/>
      <c r="F241" s="1987">
        <f>'2026 Matrix'!AG32</f>
        <v>2</v>
      </c>
      <c r="G241" s="1978"/>
      <c r="H241" s="1984" t="s">
        <v>866</v>
      </c>
      <c r="I241" s="1977"/>
      <c r="J241" s="1977"/>
      <c r="K241" s="1977"/>
      <c r="L241" s="1978"/>
      <c r="M241" s="1989">
        <f>'2026 Matrix'!V32</f>
        <v>3</v>
      </c>
      <c r="N241" s="1978"/>
    </row>
    <row r="242" spans="1:14" ht="20.100000000000001" customHeight="1">
      <c r="A242" s="1981" t="s">
        <v>1028</v>
      </c>
      <c r="B242" s="1980"/>
      <c r="C242" s="1980"/>
      <c r="D242" s="1980"/>
      <c r="E242" s="1980"/>
      <c r="F242" s="1980"/>
      <c r="G242" s="1980"/>
      <c r="H242" s="1980"/>
      <c r="I242" s="1980"/>
      <c r="J242" s="1980"/>
      <c r="K242" s="1980"/>
      <c r="L242" s="1980"/>
      <c r="M242" s="1980"/>
      <c r="N242" s="1980"/>
    </row>
    <row r="243" spans="1:14" ht="15.95" customHeight="1">
      <c r="A243" s="1982" t="s">
        <v>1029</v>
      </c>
      <c r="B243" s="1977"/>
      <c r="C243" s="1977"/>
      <c r="D243" s="1977"/>
      <c r="E243" s="1977"/>
      <c r="F243" s="1977"/>
      <c r="G243" s="1977"/>
      <c r="H243" s="1977"/>
      <c r="I243" s="1977"/>
      <c r="J243" s="1977"/>
      <c r="K243" s="1977"/>
      <c r="L243" s="1977"/>
      <c r="M243" s="1977"/>
      <c r="N243" s="1978"/>
    </row>
    <row r="244" spans="1:14" ht="20.100000000000001" customHeight="1">
      <c r="A244" s="1976"/>
      <c r="B244" s="1977"/>
      <c r="C244" s="1977"/>
      <c r="D244" s="1977"/>
      <c r="E244" s="1977"/>
      <c r="F244" s="1977"/>
      <c r="G244" s="1977"/>
      <c r="H244" s="1977"/>
      <c r="I244" s="1977"/>
      <c r="J244" s="1977"/>
      <c r="K244" s="1977"/>
      <c r="L244" s="1977"/>
      <c r="M244" s="1977"/>
      <c r="N244" s="1978"/>
    </row>
    <row r="245" spans="1:14" ht="20.100000000000001" customHeight="1">
      <c r="A245" s="1976"/>
      <c r="B245" s="1977"/>
      <c r="C245" s="1977"/>
      <c r="D245" s="1977"/>
      <c r="E245" s="1977"/>
      <c r="F245" s="1977"/>
      <c r="G245" s="1977"/>
      <c r="H245" s="1977"/>
      <c r="I245" s="1977"/>
      <c r="J245" s="1977"/>
      <c r="K245" s="1977"/>
      <c r="L245" s="1977"/>
      <c r="M245" s="1977"/>
      <c r="N245" s="1978"/>
    </row>
    <row r="246" spans="1:14" ht="20.100000000000001" customHeight="1">
      <c r="A246" s="1976"/>
      <c r="B246" s="1977"/>
      <c r="C246" s="1977"/>
      <c r="D246" s="1977"/>
      <c r="E246" s="1977"/>
      <c r="F246" s="1977"/>
      <c r="G246" s="1977"/>
      <c r="H246" s="1977"/>
      <c r="I246" s="1977"/>
      <c r="J246" s="1977"/>
      <c r="K246" s="1977"/>
      <c r="L246" s="1977"/>
      <c r="M246" s="1977"/>
      <c r="N246" s="1978"/>
    </row>
    <row r="247" spans="1:14" ht="15.95" customHeight="1">
      <c r="A247" s="1983" t="s">
        <v>1030</v>
      </c>
      <c r="B247" s="1977"/>
      <c r="C247" s="1977"/>
      <c r="D247" s="1977"/>
      <c r="E247" s="1977"/>
      <c r="F247" s="1977"/>
      <c r="G247" s="1977"/>
      <c r="H247" s="1977"/>
      <c r="I247" s="1977"/>
      <c r="J247" s="1977"/>
      <c r="K247" s="1977"/>
      <c r="L247" s="1977"/>
      <c r="M247" s="1977"/>
      <c r="N247" s="1978"/>
    </row>
    <row r="248" spans="1:14" ht="21.95" customHeight="1">
      <c r="A248" s="1976"/>
      <c r="B248" s="1977"/>
      <c r="C248" s="1977"/>
      <c r="D248" s="1977"/>
      <c r="E248" s="1977"/>
      <c r="F248" s="1977"/>
      <c r="G248" s="1977"/>
      <c r="H248" s="1977"/>
      <c r="I248" s="1977"/>
      <c r="J248" s="1977"/>
      <c r="K248" s="1977"/>
      <c r="L248" s="1977"/>
      <c r="M248" s="1977"/>
      <c r="N248" s="1978"/>
    </row>
    <row r="249" spans="1:14" ht="21.95" customHeight="1">
      <c r="A249" s="1976"/>
      <c r="B249" s="1977"/>
      <c r="C249" s="1977"/>
      <c r="D249" s="1977"/>
      <c r="E249" s="1977"/>
      <c r="F249" s="1977"/>
      <c r="G249" s="1977"/>
      <c r="H249" s="1977"/>
      <c r="I249" s="1977"/>
      <c r="J249" s="1977"/>
      <c r="K249" s="1977"/>
      <c r="L249" s="1977"/>
      <c r="M249" s="1977"/>
      <c r="N249" s="1978"/>
    </row>
    <row r="250" spans="1:14" ht="21.95" customHeight="1">
      <c r="A250" s="1976"/>
      <c r="B250" s="1977"/>
      <c r="C250" s="1977"/>
      <c r="D250" s="1977"/>
      <c r="E250" s="1977"/>
      <c r="F250" s="1977"/>
      <c r="G250" s="1977"/>
      <c r="H250" s="1977"/>
      <c r="I250" s="1977"/>
      <c r="J250" s="1977"/>
      <c r="K250" s="1977"/>
      <c r="L250" s="1977"/>
      <c r="M250" s="1977"/>
      <c r="N250" s="1978"/>
    </row>
    <row r="251" spans="1:14" ht="21.95" customHeight="1">
      <c r="A251" s="1979" t="s">
        <v>1031</v>
      </c>
      <c r="B251" s="1980"/>
      <c r="C251" s="1980"/>
      <c r="D251" s="1980"/>
      <c r="E251" s="1980"/>
      <c r="F251" s="1980"/>
      <c r="G251" s="1980"/>
      <c r="H251" s="1979" t="s">
        <v>1032</v>
      </c>
      <c r="I251" s="1980"/>
      <c r="J251" s="1980"/>
      <c r="K251" s="1980"/>
      <c r="L251" s="1980"/>
      <c r="M251" s="1980"/>
      <c r="N251" s="1980"/>
    </row>
    <row r="261" spans="1:14" ht="38.1" customHeight="1" thickBot="1">
      <c r="A261" s="2004" t="s">
        <v>993</v>
      </c>
      <c r="B261" s="2005"/>
      <c r="C261" s="2005"/>
      <c r="D261" s="2005"/>
      <c r="E261" s="2005"/>
      <c r="F261" s="2005"/>
      <c r="G261" s="2005"/>
      <c r="H261" s="2005"/>
      <c r="I261" s="2005"/>
      <c r="J261" s="2005"/>
      <c r="K261" s="2005"/>
      <c r="L261" s="2005"/>
      <c r="M261" s="2005"/>
      <c r="N261" s="2006"/>
    </row>
    <row r="262" spans="1:14" ht="15.95" customHeight="1">
      <c r="A262" s="2002" t="s">
        <v>994</v>
      </c>
      <c r="B262" s="1980"/>
      <c r="C262" s="1980"/>
      <c r="D262" s="1980"/>
      <c r="E262" s="1980"/>
      <c r="F262" s="1980"/>
      <c r="G262" s="1980"/>
      <c r="H262" s="1980"/>
      <c r="I262" s="1980"/>
      <c r="J262" s="1980"/>
      <c r="K262" s="1980"/>
      <c r="L262" s="1980"/>
      <c r="M262" s="1980"/>
      <c r="N262" s="1980"/>
    </row>
    <row r="263" spans="1:14" ht="18" customHeight="1">
      <c r="A263" s="2003" t="s">
        <v>995</v>
      </c>
      <c r="B263" s="1977"/>
      <c r="C263" s="1977"/>
      <c r="D263" s="1978"/>
      <c r="E263" s="2003" t="s">
        <v>996</v>
      </c>
      <c r="F263" s="1977"/>
      <c r="G263" s="1978"/>
      <c r="H263" s="2003" t="s">
        <v>997</v>
      </c>
      <c r="I263" s="1977"/>
      <c r="J263" s="1978"/>
      <c r="K263" s="2003" t="s">
        <v>998</v>
      </c>
      <c r="L263" s="1978"/>
      <c r="M263" s="2003" t="s">
        <v>999</v>
      </c>
      <c r="N263" s="1978"/>
    </row>
    <row r="264" spans="1:14" ht="21.95" customHeight="1">
      <c r="A264" s="1996" t="str">
        <f>'2026 Matrix'!B33&amp;" "&amp;'2026 Matrix'!A33</f>
        <v>Ana Suarez Vega</v>
      </c>
      <c r="B264" s="1977"/>
      <c r="C264" s="1977"/>
      <c r="D264" s="1978"/>
      <c r="E264" s="1996" t="str">
        <f>'2026 Matrix'!E33</f>
        <v>Maylin</v>
      </c>
      <c r="F264" s="1977"/>
      <c r="G264" s="1978"/>
      <c r="H264" s="1997">
        <f>'2026 Matrix'!C33</f>
        <v>44034</v>
      </c>
      <c r="I264" s="1977"/>
      <c r="J264" s="1978"/>
      <c r="K264" s="1996" t="str">
        <f>'2026 Matrix'!D33</f>
        <v>2NDST</v>
      </c>
      <c r="L264" s="1978"/>
      <c r="M264" s="1996"/>
      <c r="N264" s="1978"/>
    </row>
    <row r="265" spans="1:14" ht="15.95" customHeight="1">
      <c r="A265" s="1998" t="s">
        <v>1000</v>
      </c>
      <c r="B265" s="1977"/>
      <c r="C265" s="1978"/>
      <c r="E265" s="1999" t="s">
        <v>1001</v>
      </c>
      <c r="F265" s="1977"/>
      <c r="G265" s="1978"/>
      <c r="I265" s="2000" t="s">
        <v>1002</v>
      </c>
      <c r="J265" s="1977"/>
      <c r="K265" s="1978"/>
      <c r="M265" s="2001" t="s">
        <v>1003</v>
      </c>
      <c r="N265" s="1978"/>
    </row>
    <row r="266" spans="1:14" ht="33.950000000000003" customHeight="1">
      <c r="A266" s="1991" t="str">
        <f>'2026 Matrix'!AI33&amp;" / 108"</f>
        <v>34 / 108</v>
      </c>
      <c r="B266" s="1977"/>
      <c r="C266" s="1978"/>
      <c r="E266" s="1992" t="str">
        <f>'2026 Matrix'!AJ33&amp;" / 27"</f>
        <v>11 / 27</v>
      </c>
      <c r="F266" s="1977"/>
      <c r="G266" s="1978"/>
      <c r="I266" s="1993">
        <f>'2026 Matrix'!AK33</f>
        <v>1</v>
      </c>
      <c r="J266" s="1977"/>
      <c r="K266" s="1978"/>
      <c r="M266" s="1994">
        <f>'2026 Matrix'!AL33</f>
        <v>1</v>
      </c>
      <c r="N266" s="1978"/>
    </row>
    <row r="267" spans="1:14" ht="14.1" customHeight="1">
      <c r="A267" s="1995" t="s">
        <v>1004</v>
      </c>
      <c r="B267" s="1980"/>
      <c r="C267" s="1980"/>
      <c r="D267" s="1980"/>
      <c r="E267" s="1980"/>
      <c r="F267" s="1980"/>
      <c r="G267" s="1980"/>
      <c r="H267" s="1980"/>
      <c r="I267" s="1980"/>
      <c r="J267" s="1980"/>
      <c r="K267" s="1980"/>
      <c r="L267" s="1980"/>
      <c r="M267" s="1980"/>
      <c r="N267" s="1980"/>
    </row>
    <row r="268" spans="1:14" ht="20.100000000000001" customHeight="1">
      <c r="A268" s="1930" t="s">
        <v>1005</v>
      </c>
      <c r="B268" s="1931"/>
      <c r="C268" s="1931"/>
      <c r="D268" s="1931"/>
      <c r="E268" s="1931"/>
      <c r="F268" s="1931"/>
      <c r="G268" s="1931"/>
      <c r="H268" s="1931"/>
      <c r="I268" s="1931"/>
      <c r="J268" s="1931"/>
      <c r="K268" s="1931"/>
      <c r="L268" s="1931"/>
      <c r="M268" s="1931"/>
      <c r="N268" s="1931"/>
    </row>
    <row r="269" spans="1:14" ht="18" customHeight="1">
      <c r="A269" s="1891" t="s">
        <v>1006</v>
      </c>
      <c r="B269" s="1887"/>
      <c r="C269" s="1891" t="s">
        <v>1007</v>
      </c>
      <c r="D269" s="1886"/>
      <c r="E269" s="1887"/>
      <c r="F269" s="1886" t="s">
        <v>1008</v>
      </c>
      <c r="G269" s="1887"/>
      <c r="H269" s="1886" t="s">
        <v>1009</v>
      </c>
      <c r="I269" s="1887"/>
      <c r="J269" s="1886" t="s">
        <v>1010</v>
      </c>
      <c r="K269" s="1887"/>
      <c r="L269" s="1886" t="s">
        <v>1011</v>
      </c>
      <c r="M269" s="1887"/>
      <c r="N269" s="1598" t="s">
        <v>1012</v>
      </c>
    </row>
    <row r="270" spans="1:14" ht="18.95" customHeight="1">
      <c r="A270" s="1892" t="s">
        <v>1013</v>
      </c>
      <c r="B270" s="1893"/>
      <c r="C270" s="1918">
        <v>126.3</v>
      </c>
      <c r="D270" s="1902"/>
      <c r="E270" s="1903"/>
      <c r="F270" s="1902">
        <v>2</v>
      </c>
      <c r="G270" s="1903"/>
      <c r="H270" s="1902">
        <v>11.73</v>
      </c>
      <c r="I270" s="1903"/>
      <c r="J270" s="1902">
        <v>35.9</v>
      </c>
      <c r="K270" s="1903"/>
      <c r="L270" s="1902">
        <v>32.68</v>
      </c>
      <c r="M270" s="1903"/>
      <c r="N270" s="1603">
        <v>0</v>
      </c>
    </row>
    <row r="271" spans="1:14" ht="18.95" customHeight="1">
      <c r="A271" s="1904" t="s">
        <v>1014</v>
      </c>
      <c r="B271" s="1905"/>
      <c r="C271" s="1888">
        <v>110.6</v>
      </c>
      <c r="D271" s="1889"/>
      <c r="E271" s="1890"/>
      <c r="F271" s="1894">
        <v>1</v>
      </c>
      <c r="G271" s="1895"/>
      <c r="H271" s="1894">
        <v>8.48</v>
      </c>
      <c r="I271" s="1895"/>
      <c r="J271" s="1894">
        <v>29.9</v>
      </c>
      <c r="K271" s="1895"/>
      <c r="L271" s="1894">
        <v>28.37</v>
      </c>
      <c r="M271" s="1895"/>
      <c r="N271" s="1605">
        <v>0</v>
      </c>
    </row>
    <row r="272" spans="1:14" ht="18.95" customHeight="1">
      <c r="A272" s="1892" t="s">
        <v>1015</v>
      </c>
      <c r="B272" s="1893"/>
      <c r="C272" s="1918">
        <v>108.5</v>
      </c>
      <c r="D272" s="1902"/>
      <c r="E272" s="1903"/>
      <c r="F272" s="1902">
        <v>1</v>
      </c>
      <c r="G272" s="1903"/>
      <c r="H272" s="1902">
        <v>15.28</v>
      </c>
      <c r="I272" s="1903"/>
      <c r="J272" s="1902">
        <v>39.520000000000003</v>
      </c>
      <c r="K272" s="1903"/>
      <c r="L272" s="1902">
        <v>38.68</v>
      </c>
      <c r="M272" s="1903"/>
      <c r="N272" s="1603">
        <v>0</v>
      </c>
    </row>
    <row r="273" spans="1:14" ht="18.95" customHeight="1">
      <c r="A273" s="1904" t="s">
        <v>1016</v>
      </c>
      <c r="B273" s="1905"/>
      <c r="C273" s="1888">
        <v>109.8</v>
      </c>
      <c r="D273" s="1889"/>
      <c r="E273" s="1890"/>
      <c r="F273" s="1894">
        <v>1</v>
      </c>
      <c r="G273" s="1895"/>
      <c r="H273" s="1894">
        <v>15.75</v>
      </c>
      <c r="I273" s="1895"/>
      <c r="J273" s="1894">
        <v>46.23</v>
      </c>
      <c r="K273" s="1895"/>
      <c r="L273" s="1894">
        <v>34.07</v>
      </c>
      <c r="M273" s="1895"/>
      <c r="N273" s="1605">
        <v>0</v>
      </c>
    </row>
    <row r="274" spans="1:14" ht="20.100000000000001" customHeight="1">
      <c r="A274" s="1930" t="s">
        <v>1017</v>
      </c>
      <c r="B274" s="1931"/>
      <c r="C274" s="1931"/>
      <c r="D274" s="1931"/>
      <c r="E274" s="1931"/>
      <c r="F274" s="1931"/>
      <c r="G274" s="1931"/>
      <c r="H274" s="1931"/>
      <c r="I274" s="1931"/>
      <c r="J274" s="1931"/>
      <c r="K274" s="1931"/>
      <c r="L274" s="1931"/>
      <c r="M274" s="1931"/>
      <c r="N274" s="1931"/>
    </row>
    <row r="275" spans="1:14" ht="14.1" customHeight="1">
      <c r="A275" s="1597">
        <v>0</v>
      </c>
      <c r="B275" s="1896" t="s">
        <v>842</v>
      </c>
      <c r="C275" s="1897"/>
      <c r="D275" s="1596">
        <v>1</v>
      </c>
      <c r="E275" s="1896" t="s">
        <v>1018</v>
      </c>
      <c r="F275" s="1897"/>
      <c r="G275" s="1595">
        <v>2</v>
      </c>
      <c r="H275" s="1896" t="s">
        <v>1019</v>
      </c>
      <c r="I275" s="1897"/>
      <c r="J275" s="1594">
        <v>3</v>
      </c>
      <c r="K275" s="1896" t="s">
        <v>1020</v>
      </c>
      <c r="L275" s="1897"/>
      <c r="M275" s="1593">
        <v>4</v>
      </c>
      <c r="N275" s="1592" t="s">
        <v>1021</v>
      </c>
    </row>
    <row r="276" spans="1:14" ht="15.95" customHeight="1">
      <c r="A276" s="1986" t="s">
        <v>1022</v>
      </c>
      <c r="B276" s="1980"/>
      <c r="C276" s="1980"/>
      <c r="D276" s="1980"/>
      <c r="E276" s="1980"/>
      <c r="F276" s="1980"/>
      <c r="G276" s="1980"/>
      <c r="H276" s="1980"/>
      <c r="I276" s="1980"/>
      <c r="J276" s="1980"/>
      <c r="K276" s="1980"/>
      <c r="L276" s="1980"/>
      <c r="M276" s="1980"/>
      <c r="N276" s="1980"/>
    </row>
    <row r="277" spans="1:14" ht="17.100000000000001" customHeight="1">
      <c r="A277" s="1984" t="s">
        <v>1023</v>
      </c>
      <c r="B277" s="1977"/>
      <c r="C277" s="1977"/>
      <c r="D277" s="1977"/>
      <c r="E277" s="1978"/>
      <c r="F277" s="1989">
        <f>'2026 Matrix'!L33</f>
        <v>3</v>
      </c>
      <c r="G277" s="1978"/>
      <c r="H277" s="1984" t="s">
        <v>1024</v>
      </c>
      <c r="I277" s="1977"/>
      <c r="J277" s="1977"/>
      <c r="K277" s="1977"/>
      <c r="L277" s="1978"/>
      <c r="M277" s="1990">
        <f>'2026 Matrix'!P33</f>
        <v>1</v>
      </c>
      <c r="N277" s="1978"/>
    </row>
    <row r="278" spans="1:14" ht="17.100000000000001" customHeight="1">
      <c r="A278" s="1984" t="s">
        <v>856</v>
      </c>
      <c r="B278" s="1977"/>
      <c r="C278" s="1977"/>
      <c r="D278" s="1977"/>
      <c r="E278" s="1978"/>
      <c r="F278" s="1989">
        <f>'2026 Matrix'!K33</f>
        <v>3</v>
      </c>
      <c r="G278" s="1978"/>
      <c r="H278" s="1984" t="s">
        <v>205</v>
      </c>
      <c r="I278" s="1977"/>
      <c r="J278" s="1977"/>
      <c r="K278" s="1977"/>
      <c r="L278" s="1978"/>
      <c r="M278" s="1985">
        <f>'2026 Matrix'!M33</f>
        <v>0</v>
      </c>
      <c r="N278" s="1978"/>
    </row>
    <row r="279" spans="1:14" ht="17.100000000000001" customHeight="1">
      <c r="A279" s="1984" t="s">
        <v>862</v>
      </c>
      <c r="B279" s="1977"/>
      <c r="C279" s="1977"/>
      <c r="D279" s="1977"/>
      <c r="E279" s="1978"/>
      <c r="F279" s="1990">
        <f>'2026 Matrix'!Q33</f>
        <v>1</v>
      </c>
      <c r="G279" s="1978"/>
      <c r="H279" s="1984" t="s">
        <v>864</v>
      </c>
      <c r="I279" s="1977"/>
      <c r="J279" s="1977"/>
      <c r="K279" s="1977"/>
      <c r="L279" s="1978"/>
      <c r="M279" s="1989">
        <f>'2026 Matrix'!T33</f>
        <v>3</v>
      </c>
      <c r="N279" s="1978"/>
    </row>
    <row r="280" spans="1:14" ht="15.95" customHeight="1">
      <c r="A280" s="1986" t="s">
        <v>1025</v>
      </c>
      <c r="B280" s="1980"/>
      <c r="C280" s="1980"/>
      <c r="D280" s="1980"/>
      <c r="E280" s="1980"/>
      <c r="F280" s="1980"/>
      <c r="G280" s="1980"/>
      <c r="H280" s="1980"/>
      <c r="I280" s="1980"/>
      <c r="J280" s="1980"/>
      <c r="K280" s="1980"/>
      <c r="L280" s="1980"/>
      <c r="M280" s="1980"/>
      <c r="N280" s="1980"/>
    </row>
    <row r="281" spans="1:14" ht="17.100000000000001" customHeight="1">
      <c r="A281" s="1984" t="s">
        <v>855</v>
      </c>
      <c r="B281" s="1977"/>
      <c r="C281" s="1977"/>
      <c r="D281" s="1977"/>
      <c r="E281" s="1978"/>
      <c r="F281" s="1985">
        <f>'2026 Matrix'!H33</f>
        <v>0</v>
      </c>
      <c r="G281" s="1978"/>
      <c r="H281" s="1984" t="s">
        <v>331</v>
      </c>
      <c r="I281" s="1977"/>
      <c r="J281" s="1977"/>
      <c r="K281" s="1977"/>
      <c r="L281" s="1978"/>
      <c r="M281" s="1985">
        <f>'2026 Matrix'!J33</f>
        <v>0</v>
      </c>
      <c r="N281" s="1978"/>
    </row>
    <row r="282" spans="1:14" ht="17.100000000000001" customHeight="1">
      <c r="A282" s="1984" t="s">
        <v>859</v>
      </c>
      <c r="B282" s="1977"/>
      <c r="C282" s="1977"/>
      <c r="D282" s="1977"/>
      <c r="E282" s="1978"/>
      <c r="F282" s="1989">
        <f>'2026 Matrix'!N33</f>
        <v>3</v>
      </c>
      <c r="G282" s="1978"/>
      <c r="H282" s="1984" t="s">
        <v>343</v>
      </c>
      <c r="I282" s="1977"/>
      <c r="J282" s="1977"/>
      <c r="K282" s="1977"/>
      <c r="L282" s="1978"/>
      <c r="M282" s="1985">
        <f>'2026 Matrix'!AB33</f>
        <v>0</v>
      </c>
      <c r="N282" s="1978"/>
    </row>
    <row r="283" spans="1:14" ht="17.100000000000001" customHeight="1">
      <c r="A283" s="1984" t="s">
        <v>326</v>
      </c>
      <c r="B283" s="1977"/>
      <c r="C283" s="1977"/>
      <c r="D283" s="1977"/>
      <c r="E283" s="1978"/>
      <c r="F283" s="1985">
        <f>'2026 Matrix'!I33</f>
        <v>0</v>
      </c>
      <c r="G283" s="1978"/>
      <c r="H283" s="1984" t="s">
        <v>860</v>
      </c>
      <c r="I283" s="1977"/>
      <c r="J283" s="1977"/>
      <c r="K283" s="1977"/>
      <c r="L283" s="1978"/>
      <c r="M283" s="1989">
        <f>'2026 Matrix'!O33</f>
        <v>3</v>
      </c>
      <c r="N283" s="1978"/>
    </row>
    <row r="284" spans="1:14" ht="17.100000000000001" customHeight="1">
      <c r="A284" s="1984" t="s">
        <v>355</v>
      </c>
      <c r="B284" s="1977"/>
      <c r="C284" s="1977"/>
      <c r="D284" s="1977"/>
      <c r="E284" s="1978"/>
      <c r="F284" s="1985">
        <f>'2026 Matrix'!R33</f>
        <v>0</v>
      </c>
      <c r="G284" s="1978"/>
      <c r="H284" s="1988"/>
      <c r="I284" s="1980"/>
      <c r="J284" s="1980"/>
      <c r="K284" s="1980"/>
      <c r="L284" s="1980"/>
      <c r="M284" s="1980"/>
      <c r="N284" s="1980"/>
    </row>
    <row r="285" spans="1:14" ht="15.95" customHeight="1">
      <c r="A285" s="1986" t="s">
        <v>1026</v>
      </c>
      <c r="B285" s="1980"/>
      <c r="C285" s="1980"/>
      <c r="D285" s="1980"/>
      <c r="E285" s="1980"/>
      <c r="F285" s="1980"/>
      <c r="G285" s="1980"/>
      <c r="H285" s="1980"/>
      <c r="I285" s="1980"/>
      <c r="J285" s="1980"/>
      <c r="K285" s="1980"/>
      <c r="L285" s="1980"/>
      <c r="M285" s="1980"/>
      <c r="N285" s="1980"/>
    </row>
    <row r="286" spans="1:14" ht="17.100000000000001" customHeight="1">
      <c r="A286" s="1984" t="s">
        <v>869</v>
      </c>
      <c r="B286" s="1977"/>
      <c r="C286" s="1977"/>
      <c r="D286" s="1977"/>
      <c r="E286" s="1978"/>
      <c r="F286" s="1989">
        <f>'2026 Matrix'!Z33</f>
        <v>3</v>
      </c>
      <c r="G286" s="1978"/>
      <c r="H286" s="1984" t="s">
        <v>863</v>
      </c>
      <c r="I286" s="1977"/>
      <c r="J286" s="1977"/>
      <c r="K286" s="1977"/>
      <c r="L286" s="1978"/>
      <c r="M286" s="1985">
        <f>'2026 Matrix'!S33</f>
        <v>0</v>
      </c>
      <c r="N286" s="1978"/>
    </row>
    <row r="287" spans="1:14" ht="17.100000000000001" customHeight="1">
      <c r="A287" s="1984" t="s">
        <v>865</v>
      </c>
      <c r="B287" s="1977"/>
      <c r="C287" s="1977"/>
      <c r="D287" s="1977"/>
      <c r="E287" s="1978"/>
      <c r="F287" s="1987">
        <f>'2026 Matrix'!U33</f>
        <v>2</v>
      </c>
      <c r="G287" s="1978"/>
      <c r="H287" s="1984" t="s">
        <v>870</v>
      </c>
      <c r="I287" s="1977"/>
      <c r="J287" s="1977"/>
      <c r="K287" s="1977"/>
      <c r="L287" s="1978"/>
      <c r="M287" s="1985">
        <f>'2026 Matrix'!AA33</f>
        <v>0</v>
      </c>
      <c r="N287" s="1978"/>
    </row>
    <row r="288" spans="1:14" ht="17.100000000000001" customHeight="1">
      <c r="A288" s="1984" t="s">
        <v>867</v>
      </c>
      <c r="B288" s="1977"/>
      <c r="C288" s="1977"/>
      <c r="D288" s="1977"/>
      <c r="E288" s="1978"/>
      <c r="F288" s="1985">
        <f>'2026 Matrix'!X33</f>
        <v>0</v>
      </c>
      <c r="G288" s="1978"/>
      <c r="H288" s="1984" t="s">
        <v>868</v>
      </c>
      <c r="I288" s="1977"/>
      <c r="J288" s="1977"/>
      <c r="K288" s="1977"/>
      <c r="L288" s="1978"/>
      <c r="M288" s="1985">
        <f>'2026 Matrix'!Y33</f>
        <v>0</v>
      </c>
      <c r="N288" s="1978"/>
    </row>
    <row r="289" spans="1:14" ht="15.95" customHeight="1">
      <c r="A289" s="1986" t="s">
        <v>1027</v>
      </c>
      <c r="B289" s="1980"/>
      <c r="C289" s="1980"/>
      <c r="D289" s="1980"/>
      <c r="E289" s="1980"/>
      <c r="F289" s="1980"/>
      <c r="G289" s="1980"/>
      <c r="H289" s="1980"/>
      <c r="I289" s="1980"/>
      <c r="J289" s="1980"/>
      <c r="K289" s="1980"/>
      <c r="L289" s="1980"/>
      <c r="M289" s="1980"/>
      <c r="N289" s="1980"/>
    </row>
    <row r="290" spans="1:14" ht="17.100000000000001" customHeight="1">
      <c r="A290" s="1984" t="s">
        <v>872</v>
      </c>
      <c r="B290" s="1977"/>
      <c r="C290" s="1977"/>
      <c r="D290" s="1977"/>
      <c r="E290" s="1978"/>
      <c r="F290" s="1985">
        <f>'2026 Matrix'!AD33</f>
        <v>0</v>
      </c>
      <c r="G290" s="1978"/>
      <c r="H290" s="1984" t="s">
        <v>874</v>
      </c>
      <c r="I290" s="1977"/>
      <c r="J290" s="1977"/>
      <c r="K290" s="1977"/>
      <c r="L290" s="1978"/>
      <c r="M290" s="1985">
        <f>'2026 Matrix'!AF33</f>
        <v>0</v>
      </c>
      <c r="N290" s="1978"/>
    </row>
    <row r="291" spans="1:14" ht="17.100000000000001" customHeight="1">
      <c r="A291" s="1984" t="s">
        <v>873</v>
      </c>
      <c r="B291" s="1977"/>
      <c r="C291" s="1977"/>
      <c r="D291" s="1977"/>
      <c r="E291" s="1978"/>
      <c r="F291" s="1985">
        <f>'2026 Matrix'!AE33</f>
        <v>0</v>
      </c>
      <c r="G291" s="1978"/>
      <c r="H291" s="1984" t="s">
        <v>358</v>
      </c>
      <c r="I291" s="1977"/>
      <c r="J291" s="1977"/>
      <c r="K291" s="1977"/>
      <c r="L291" s="1978"/>
      <c r="M291" s="1987">
        <f>'2026 Matrix'!AH33</f>
        <v>2</v>
      </c>
      <c r="N291" s="1978"/>
    </row>
    <row r="292" spans="1:14" ht="17.100000000000001" customHeight="1">
      <c r="A292" s="1984" t="s">
        <v>203</v>
      </c>
      <c r="B292" s="1977"/>
      <c r="C292" s="1977"/>
      <c r="D292" s="1977"/>
      <c r="E292" s="1978"/>
      <c r="F292" s="2007">
        <f>'2026 Matrix'!W33</f>
        <v>4</v>
      </c>
      <c r="G292" s="1978"/>
      <c r="H292" s="1984" t="s">
        <v>871</v>
      </c>
      <c r="I292" s="1977"/>
      <c r="J292" s="1977"/>
      <c r="K292" s="1977"/>
      <c r="L292" s="1978"/>
      <c r="M292" s="1985">
        <f>'2026 Matrix'!AC33</f>
        <v>0</v>
      </c>
      <c r="N292" s="1978"/>
    </row>
    <row r="293" spans="1:14" ht="17.100000000000001" customHeight="1">
      <c r="A293" s="1984" t="s">
        <v>875</v>
      </c>
      <c r="B293" s="1977"/>
      <c r="C293" s="1977"/>
      <c r="D293" s="1977"/>
      <c r="E293" s="1978"/>
      <c r="F293" s="1987">
        <f>'2026 Matrix'!AG33</f>
        <v>2</v>
      </c>
      <c r="G293" s="1978"/>
      <c r="H293" s="1984" t="s">
        <v>866</v>
      </c>
      <c r="I293" s="1977"/>
      <c r="J293" s="1977"/>
      <c r="K293" s="1977"/>
      <c r="L293" s="1978"/>
      <c r="M293" s="2007">
        <f>'2026 Matrix'!V33</f>
        <v>4</v>
      </c>
      <c r="N293" s="1978"/>
    </row>
    <row r="294" spans="1:14" ht="20.100000000000001" customHeight="1">
      <c r="A294" s="1981" t="s">
        <v>1028</v>
      </c>
      <c r="B294" s="1980"/>
      <c r="C294" s="1980"/>
      <c r="D294" s="1980"/>
      <c r="E294" s="1980"/>
      <c r="F294" s="1980"/>
      <c r="G294" s="1980"/>
      <c r="H294" s="1980"/>
      <c r="I294" s="1980"/>
      <c r="J294" s="1980"/>
      <c r="K294" s="1980"/>
      <c r="L294" s="1980"/>
      <c r="M294" s="1980"/>
      <c r="N294" s="1980"/>
    </row>
    <row r="295" spans="1:14" ht="15.95" customHeight="1">
      <c r="A295" s="1982" t="s">
        <v>1029</v>
      </c>
      <c r="B295" s="1977"/>
      <c r="C295" s="1977"/>
      <c r="D295" s="1977"/>
      <c r="E295" s="1977"/>
      <c r="F295" s="1977"/>
      <c r="G295" s="1977"/>
      <c r="H295" s="1977"/>
      <c r="I295" s="1977"/>
      <c r="J295" s="1977"/>
      <c r="K295" s="1977"/>
      <c r="L295" s="1977"/>
      <c r="M295" s="1977"/>
      <c r="N295" s="1978"/>
    </row>
    <row r="296" spans="1:14" ht="20.100000000000001" customHeight="1">
      <c r="A296" s="1976"/>
      <c r="B296" s="1977"/>
      <c r="C296" s="1977"/>
      <c r="D296" s="1977"/>
      <c r="E296" s="1977"/>
      <c r="F296" s="1977"/>
      <c r="G296" s="1977"/>
      <c r="H296" s="1977"/>
      <c r="I296" s="1977"/>
      <c r="J296" s="1977"/>
      <c r="K296" s="1977"/>
      <c r="L296" s="1977"/>
      <c r="M296" s="1977"/>
      <c r="N296" s="1978"/>
    </row>
    <row r="297" spans="1:14" ht="20.100000000000001" customHeight="1">
      <c r="A297" s="1976"/>
      <c r="B297" s="1977"/>
      <c r="C297" s="1977"/>
      <c r="D297" s="1977"/>
      <c r="E297" s="1977"/>
      <c r="F297" s="1977"/>
      <c r="G297" s="1977"/>
      <c r="H297" s="1977"/>
      <c r="I297" s="1977"/>
      <c r="J297" s="1977"/>
      <c r="K297" s="1977"/>
      <c r="L297" s="1977"/>
      <c r="M297" s="1977"/>
      <c r="N297" s="1978"/>
    </row>
    <row r="298" spans="1:14" ht="20.100000000000001" customHeight="1">
      <c r="A298" s="1976"/>
      <c r="B298" s="1977"/>
      <c r="C298" s="1977"/>
      <c r="D298" s="1977"/>
      <c r="E298" s="1977"/>
      <c r="F298" s="1977"/>
      <c r="G298" s="1977"/>
      <c r="H298" s="1977"/>
      <c r="I298" s="1977"/>
      <c r="J298" s="1977"/>
      <c r="K298" s="1977"/>
      <c r="L298" s="1977"/>
      <c r="M298" s="1977"/>
      <c r="N298" s="1978"/>
    </row>
    <row r="299" spans="1:14" ht="15.95" customHeight="1">
      <c r="A299" s="1983" t="s">
        <v>1030</v>
      </c>
      <c r="B299" s="1977"/>
      <c r="C299" s="1977"/>
      <c r="D299" s="1977"/>
      <c r="E299" s="1977"/>
      <c r="F299" s="1977"/>
      <c r="G299" s="1977"/>
      <c r="H299" s="1977"/>
      <c r="I299" s="1977"/>
      <c r="J299" s="1977"/>
      <c r="K299" s="1977"/>
      <c r="L299" s="1977"/>
      <c r="M299" s="1977"/>
      <c r="N299" s="1978"/>
    </row>
    <row r="300" spans="1:14" ht="21.95" customHeight="1">
      <c r="A300" s="1976"/>
      <c r="B300" s="1977"/>
      <c r="C300" s="1977"/>
      <c r="D300" s="1977"/>
      <c r="E300" s="1977"/>
      <c r="F300" s="1977"/>
      <c r="G300" s="1977"/>
      <c r="H300" s="1977"/>
      <c r="I300" s="1977"/>
      <c r="J300" s="1977"/>
      <c r="K300" s="1977"/>
      <c r="L300" s="1977"/>
      <c r="M300" s="1977"/>
      <c r="N300" s="1978"/>
    </row>
    <row r="301" spans="1:14" ht="21.95" customHeight="1">
      <c r="A301" s="1976"/>
      <c r="B301" s="1977"/>
      <c r="C301" s="1977"/>
      <c r="D301" s="1977"/>
      <c r="E301" s="1977"/>
      <c r="F301" s="1977"/>
      <c r="G301" s="1977"/>
      <c r="H301" s="1977"/>
      <c r="I301" s="1977"/>
      <c r="J301" s="1977"/>
      <c r="K301" s="1977"/>
      <c r="L301" s="1977"/>
      <c r="M301" s="1977"/>
      <c r="N301" s="1978"/>
    </row>
    <row r="302" spans="1:14" ht="21.95" customHeight="1">
      <c r="A302" s="1976"/>
      <c r="B302" s="1977"/>
      <c r="C302" s="1977"/>
      <c r="D302" s="1977"/>
      <c r="E302" s="1977"/>
      <c r="F302" s="1977"/>
      <c r="G302" s="1977"/>
      <c r="H302" s="1977"/>
      <c r="I302" s="1977"/>
      <c r="J302" s="1977"/>
      <c r="K302" s="1977"/>
      <c r="L302" s="1977"/>
      <c r="M302" s="1977"/>
      <c r="N302" s="1978"/>
    </row>
    <row r="303" spans="1:14" ht="21.95" customHeight="1">
      <c r="A303" s="1979" t="s">
        <v>1031</v>
      </c>
      <c r="B303" s="1980"/>
      <c r="C303" s="1980"/>
      <c r="D303" s="1980"/>
      <c r="E303" s="1980"/>
      <c r="F303" s="1980"/>
      <c r="G303" s="1980"/>
      <c r="H303" s="1979" t="s">
        <v>1032</v>
      </c>
      <c r="I303" s="1980"/>
      <c r="J303" s="1980"/>
      <c r="K303" s="1980"/>
      <c r="L303" s="1980"/>
      <c r="M303" s="1980"/>
      <c r="N303" s="1980"/>
    </row>
    <row r="313" spans="1:14" ht="38.1" customHeight="1" thickBot="1">
      <c r="A313" s="2004" t="s">
        <v>993</v>
      </c>
      <c r="B313" s="2005"/>
      <c r="C313" s="2005"/>
      <c r="D313" s="2005"/>
      <c r="E313" s="2005"/>
      <c r="F313" s="2005"/>
      <c r="G313" s="2005"/>
      <c r="H313" s="2005"/>
      <c r="I313" s="2005"/>
      <c r="J313" s="2005"/>
      <c r="K313" s="2005"/>
      <c r="L313" s="2005"/>
      <c r="M313" s="2005"/>
      <c r="N313" s="2006"/>
    </row>
    <row r="314" spans="1:14" ht="15.95" customHeight="1">
      <c r="A314" s="2002" t="s">
        <v>994</v>
      </c>
      <c r="B314" s="1980"/>
      <c r="C314" s="1980"/>
      <c r="D314" s="1980"/>
      <c r="E314" s="1980"/>
      <c r="F314" s="1980"/>
      <c r="G314" s="1980"/>
      <c r="H314" s="1980"/>
      <c r="I314" s="1980"/>
      <c r="J314" s="1980"/>
      <c r="K314" s="1980"/>
      <c r="L314" s="1980"/>
      <c r="M314" s="1980"/>
      <c r="N314" s="1980"/>
    </row>
    <row r="315" spans="1:14" ht="18" customHeight="1">
      <c r="A315" s="2003" t="s">
        <v>995</v>
      </c>
      <c r="B315" s="1977"/>
      <c r="C315" s="1977"/>
      <c r="D315" s="1978"/>
      <c r="E315" s="2003" t="s">
        <v>996</v>
      </c>
      <c r="F315" s="1977"/>
      <c r="G315" s="1978"/>
      <c r="H315" s="2003" t="s">
        <v>997</v>
      </c>
      <c r="I315" s="1977"/>
      <c r="J315" s="1978"/>
      <c r="K315" s="2003" t="s">
        <v>998</v>
      </c>
      <c r="L315" s="1978"/>
      <c r="M315" s="2003" t="s">
        <v>999</v>
      </c>
      <c r="N315" s="1978"/>
    </row>
    <row r="316" spans="1:14" ht="21.95" customHeight="1">
      <c r="A316" s="1996" t="str">
        <f>'2026 Matrix'!B34&amp;" "&amp;'2026 Matrix'!A34</f>
        <v>Jonathan Koerner</v>
      </c>
      <c r="B316" s="1977"/>
      <c r="C316" s="1977"/>
      <c r="D316" s="1978"/>
      <c r="E316" s="1996" t="str">
        <f>'2026 Matrix'!E34</f>
        <v>Alex</v>
      </c>
      <c r="F316" s="1977"/>
      <c r="G316" s="1978"/>
      <c r="H316" s="1997">
        <f>'2026 Matrix'!C34</f>
        <v>44159</v>
      </c>
      <c r="I316" s="1977"/>
      <c r="J316" s="1978"/>
      <c r="K316" s="1996" t="str">
        <f>'2026 Matrix'!D34</f>
        <v>2NDST</v>
      </c>
      <c r="L316" s="1978"/>
      <c r="M316" s="1996"/>
      <c r="N316" s="1978"/>
    </row>
    <row r="317" spans="1:14" ht="15.95" customHeight="1">
      <c r="A317" s="1998" t="s">
        <v>1000</v>
      </c>
      <c r="B317" s="1977"/>
      <c r="C317" s="1978"/>
      <c r="E317" s="1999" t="s">
        <v>1001</v>
      </c>
      <c r="F317" s="1977"/>
      <c r="G317" s="1978"/>
      <c r="I317" s="2000" t="s">
        <v>1002</v>
      </c>
      <c r="J317" s="1977"/>
      <c r="K317" s="1978"/>
      <c r="M317" s="2001" t="s">
        <v>1003</v>
      </c>
      <c r="N317" s="1978"/>
    </row>
    <row r="318" spans="1:14" ht="33.950000000000003" customHeight="1">
      <c r="A318" s="1991" t="str">
        <f>'2026 Matrix'!AI34&amp;" / 108"</f>
        <v>7 / 108</v>
      </c>
      <c r="B318" s="1977"/>
      <c r="C318" s="1978"/>
      <c r="E318" s="1992" t="str">
        <f>'2026 Matrix'!AJ34&amp;" / 27"</f>
        <v>2 / 27</v>
      </c>
      <c r="F318" s="1977"/>
      <c r="G318" s="1978"/>
      <c r="I318" s="1993">
        <f>'2026 Matrix'!AK34</f>
        <v>2.5</v>
      </c>
      <c r="J318" s="1977"/>
      <c r="K318" s="1978"/>
      <c r="M318" s="1994">
        <f>'2026 Matrix'!AL34</f>
        <v>2.5</v>
      </c>
      <c r="N318" s="1978"/>
    </row>
    <row r="319" spans="1:14" ht="14.1" customHeight="1">
      <c r="A319" s="1995" t="s">
        <v>1004</v>
      </c>
      <c r="B319" s="1980"/>
      <c r="C319" s="1980"/>
      <c r="D319" s="1980"/>
      <c r="E319" s="1980"/>
      <c r="F319" s="1980"/>
      <c r="G319" s="1980"/>
      <c r="H319" s="1980"/>
      <c r="I319" s="1980"/>
      <c r="J319" s="1980"/>
      <c r="K319" s="1980"/>
      <c r="L319" s="1980"/>
      <c r="M319" s="1980"/>
      <c r="N319" s="1980"/>
    </row>
    <row r="320" spans="1:14" ht="20.100000000000001" customHeight="1">
      <c r="A320" s="1930" t="s">
        <v>1005</v>
      </c>
      <c r="B320" s="1931"/>
      <c r="C320" s="1931"/>
      <c r="D320" s="1931"/>
      <c r="E320" s="1931"/>
      <c r="F320" s="1931"/>
      <c r="G320" s="1931"/>
      <c r="H320" s="1931"/>
      <c r="I320" s="1931"/>
      <c r="J320" s="1931"/>
      <c r="K320" s="1931"/>
      <c r="L320" s="1931"/>
      <c r="M320" s="1931"/>
      <c r="N320" s="1931"/>
    </row>
    <row r="321" spans="1:14" ht="18" customHeight="1">
      <c r="A321" s="1891" t="s">
        <v>1006</v>
      </c>
      <c r="B321" s="1887"/>
      <c r="C321" s="1891" t="s">
        <v>1007</v>
      </c>
      <c r="D321" s="1886"/>
      <c r="E321" s="1887"/>
      <c r="F321" s="1886" t="s">
        <v>1008</v>
      </c>
      <c r="G321" s="1887"/>
      <c r="H321" s="1886" t="s">
        <v>1009</v>
      </c>
      <c r="I321" s="1887"/>
      <c r="J321" s="1886" t="s">
        <v>1010</v>
      </c>
      <c r="K321" s="1887"/>
      <c r="L321" s="1886" t="s">
        <v>1011</v>
      </c>
      <c r="M321" s="1887"/>
      <c r="N321" s="1598" t="s">
        <v>1012</v>
      </c>
    </row>
    <row r="322" spans="1:14" ht="18.95" customHeight="1">
      <c r="A322" s="1892" t="s">
        <v>1013</v>
      </c>
      <c r="B322" s="1893"/>
      <c r="C322" s="1918">
        <v>115.8</v>
      </c>
      <c r="D322" s="1902"/>
      <c r="E322" s="1903"/>
      <c r="F322" s="1902">
        <v>1</v>
      </c>
      <c r="G322" s="1903"/>
      <c r="H322" s="1902">
        <v>13.27</v>
      </c>
      <c r="I322" s="1903"/>
      <c r="J322" s="1902">
        <v>37.18</v>
      </c>
      <c r="K322" s="1903"/>
      <c r="L322" s="1902">
        <v>35.68</v>
      </c>
      <c r="M322" s="1903"/>
      <c r="N322" s="1603">
        <v>0</v>
      </c>
    </row>
    <row r="323" spans="1:14" ht="18.95" customHeight="1">
      <c r="A323" s="1904" t="s">
        <v>1014</v>
      </c>
      <c r="B323" s="1905"/>
      <c r="C323" s="1888">
        <v>111</v>
      </c>
      <c r="D323" s="1889"/>
      <c r="E323" s="1890"/>
      <c r="F323" s="1894">
        <v>1</v>
      </c>
      <c r="G323" s="1895"/>
      <c r="H323" s="1894">
        <v>8.3000000000000007</v>
      </c>
      <c r="I323" s="1895"/>
      <c r="J323" s="1894">
        <v>29.87</v>
      </c>
      <c r="K323" s="1895"/>
      <c r="L323" s="1894">
        <v>27.79</v>
      </c>
      <c r="M323" s="1895"/>
      <c r="N323" s="1605">
        <v>0</v>
      </c>
    </row>
    <row r="324" spans="1:14" ht="18.95" customHeight="1">
      <c r="A324" s="1892" t="s">
        <v>1015</v>
      </c>
      <c r="B324" s="1893"/>
      <c r="C324" s="1918">
        <v>112.7</v>
      </c>
      <c r="D324" s="1902"/>
      <c r="E324" s="1903"/>
      <c r="F324" s="1902">
        <v>1</v>
      </c>
      <c r="G324" s="1903"/>
      <c r="H324" s="1902">
        <v>18.72</v>
      </c>
      <c r="I324" s="1903"/>
      <c r="J324" s="1902">
        <v>45.97</v>
      </c>
      <c r="K324" s="1903"/>
      <c r="L324" s="1902">
        <v>40.72</v>
      </c>
      <c r="M324" s="1903"/>
      <c r="N324" s="1603">
        <v>0</v>
      </c>
    </row>
    <row r="325" spans="1:14" ht="18.95" customHeight="1">
      <c r="A325" s="1904" t="s">
        <v>1016</v>
      </c>
      <c r="B325" s="1905"/>
      <c r="C325" s="1888">
        <v>122.8</v>
      </c>
      <c r="D325" s="1889"/>
      <c r="E325" s="1890"/>
      <c r="F325" s="1894">
        <v>1</v>
      </c>
      <c r="G325" s="1895"/>
      <c r="H325" s="1894">
        <v>21.02</v>
      </c>
      <c r="I325" s="1895"/>
      <c r="J325" s="1894">
        <v>46.48</v>
      </c>
      <c r="K325" s="1895"/>
      <c r="L325" s="1894">
        <v>45.21</v>
      </c>
      <c r="M325" s="1895"/>
      <c r="N325" s="1605">
        <v>0</v>
      </c>
    </row>
    <row r="326" spans="1:14" ht="20.100000000000001" customHeight="1">
      <c r="A326" s="1930" t="s">
        <v>1017</v>
      </c>
      <c r="B326" s="1931"/>
      <c r="C326" s="1931"/>
      <c r="D326" s="1931"/>
      <c r="E326" s="1931"/>
      <c r="F326" s="1931"/>
      <c r="G326" s="1931"/>
      <c r="H326" s="1931"/>
      <c r="I326" s="1931"/>
      <c r="J326" s="1931"/>
      <c r="K326" s="1931"/>
      <c r="L326" s="1931"/>
      <c r="M326" s="1931"/>
      <c r="N326" s="1931"/>
    </row>
    <row r="327" spans="1:14" ht="14.1" customHeight="1">
      <c r="A327" s="1597">
        <v>0</v>
      </c>
      <c r="B327" s="1896" t="s">
        <v>842</v>
      </c>
      <c r="C327" s="1897"/>
      <c r="D327" s="1596">
        <v>1</v>
      </c>
      <c r="E327" s="1896" t="s">
        <v>1018</v>
      </c>
      <c r="F327" s="1897"/>
      <c r="G327" s="1595">
        <v>2</v>
      </c>
      <c r="H327" s="1896" t="s">
        <v>1019</v>
      </c>
      <c r="I327" s="1897"/>
      <c r="J327" s="1594">
        <v>3</v>
      </c>
      <c r="K327" s="1896" t="s">
        <v>1020</v>
      </c>
      <c r="L327" s="1897"/>
      <c r="M327" s="1593">
        <v>4</v>
      </c>
      <c r="N327" s="1592" t="s">
        <v>1021</v>
      </c>
    </row>
    <row r="328" spans="1:14" ht="15.95" customHeight="1">
      <c r="A328" s="1986" t="s">
        <v>1022</v>
      </c>
      <c r="B328" s="1980"/>
      <c r="C328" s="1980"/>
      <c r="D328" s="1980"/>
      <c r="E328" s="1980"/>
      <c r="F328" s="1980"/>
      <c r="G328" s="1980"/>
      <c r="H328" s="1980"/>
      <c r="I328" s="1980"/>
      <c r="J328" s="1980"/>
      <c r="K328" s="1980"/>
      <c r="L328" s="1980"/>
      <c r="M328" s="1980"/>
      <c r="N328" s="1980"/>
    </row>
    <row r="329" spans="1:14" ht="17.100000000000001" customHeight="1">
      <c r="A329" s="1984" t="s">
        <v>1023</v>
      </c>
      <c r="B329" s="1977"/>
      <c r="C329" s="1977"/>
      <c r="D329" s="1977"/>
      <c r="E329" s="1978"/>
      <c r="F329" s="1985">
        <f>'2026 Matrix'!L34</f>
        <v>0</v>
      </c>
      <c r="G329" s="1978"/>
      <c r="H329" s="1984" t="s">
        <v>1024</v>
      </c>
      <c r="I329" s="1977"/>
      <c r="J329" s="1977"/>
      <c r="K329" s="1977"/>
      <c r="L329" s="1978"/>
      <c r="M329" s="1985">
        <f>'2026 Matrix'!P34</f>
        <v>0</v>
      </c>
      <c r="N329" s="1978"/>
    </row>
    <row r="330" spans="1:14" ht="17.100000000000001" customHeight="1">
      <c r="A330" s="1984" t="s">
        <v>856</v>
      </c>
      <c r="B330" s="1977"/>
      <c r="C330" s="1977"/>
      <c r="D330" s="1977"/>
      <c r="E330" s="1978"/>
      <c r="F330" s="1989">
        <f>'2026 Matrix'!K34</f>
        <v>3</v>
      </c>
      <c r="G330" s="1978"/>
      <c r="H330" s="1984" t="s">
        <v>205</v>
      </c>
      <c r="I330" s="1977"/>
      <c r="J330" s="1977"/>
      <c r="K330" s="1977"/>
      <c r="L330" s="1978"/>
      <c r="M330" s="1985">
        <f>'2026 Matrix'!M34</f>
        <v>0</v>
      </c>
      <c r="N330" s="1978"/>
    </row>
    <row r="331" spans="1:14" ht="17.100000000000001" customHeight="1">
      <c r="A331" s="1984" t="s">
        <v>862</v>
      </c>
      <c r="B331" s="1977"/>
      <c r="C331" s="1977"/>
      <c r="D331" s="1977"/>
      <c r="E331" s="1978"/>
      <c r="F331" s="1985">
        <f>'2026 Matrix'!Q34</f>
        <v>0</v>
      </c>
      <c r="G331" s="1978"/>
      <c r="H331" s="1984" t="s">
        <v>864</v>
      </c>
      <c r="I331" s="1977"/>
      <c r="J331" s="1977"/>
      <c r="K331" s="1977"/>
      <c r="L331" s="1978"/>
      <c r="M331" s="1985">
        <f>'2026 Matrix'!T34</f>
        <v>0</v>
      </c>
      <c r="N331" s="1978"/>
    </row>
    <row r="332" spans="1:14" ht="15.95" customHeight="1">
      <c r="A332" s="1986" t="s">
        <v>1025</v>
      </c>
      <c r="B332" s="1980"/>
      <c r="C332" s="1980"/>
      <c r="D332" s="1980"/>
      <c r="E332" s="1980"/>
      <c r="F332" s="1980"/>
      <c r="G332" s="1980"/>
      <c r="H332" s="1980"/>
      <c r="I332" s="1980"/>
      <c r="J332" s="1980"/>
      <c r="K332" s="1980"/>
      <c r="L332" s="1980"/>
      <c r="M332" s="1980"/>
      <c r="N332" s="1980"/>
    </row>
    <row r="333" spans="1:14" ht="17.100000000000001" customHeight="1">
      <c r="A333" s="1984" t="s">
        <v>855</v>
      </c>
      <c r="B333" s="1977"/>
      <c r="C333" s="1977"/>
      <c r="D333" s="1977"/>
      <c r="E333" s="1978"/>
      <c r="F333" s="1985">
        <f>'2026 Matrix'!H34</f>
        <v>0</v>
      </c>
      <c r="G333" s="1978"/>
      <c r="H333" s="1984" t="s">
        <v>331</v>
      </c>
      <c r="I333" s="1977"/>
      <c r="J333" s="1977"/>
      <c r="K333" s="1977"/>
      <c r="L333" s="1978"/>
      <c r="M333" s="1985">
        <f>'2026 Matrix'!J34</f>
        <v>0</v>
      </c>
      <c r="N333" s="1978"/>
    </row>
    <row r="334" spans="1:14" ht="17.100000000000001" customHeight="1">
      <c r="A334" s="1984" t="s">
        <v>859</v>
      </c>
      <c r="B334" s="1977"/>
      <c r="C334" s="1977"/>
      <c r="D334" s="1977"/>
      <c r="E334" s="1978"/>
      <c r="F334" s="1985">
        <f>'2026 Matrix'!N34</f>
        <v>0</v>
      </c>
      <c r="G334" s="1978"/>
      <c r="H334" s="1984" t="s">
        <v>343</v>
      </c>
      <c r="I334" s="1977"/>
      <c r="J334" s="1977"/>
      <c r="K334" s="1977"/>
      <c r="L334" s="1978"/>
      <c r="M334" s="1985">
        <f>'2026 Matrix'!AB34</f>
        <v>0</v>
      </c>
      <c r="N334" s="1978"/>
    </row>
    <row r="335" spans="1:14" ht="17.100000000000001" customHeight="1">
      <c r="A335" s="1984" t="s">
        <v>326</v>
      </c>
      <c r="B335" s="1977"/>
      <c r="C335" s="1977"/>
      <c r="D335" s="1977"/>
      <c r="E335" s="1978"/>
      <c r="F335" s="1985">
        <f>'2026 Matrix'!I34</f>
        <v>0</v>
      </c>
      <c r="G335" s="1978"/>
      <c r="H335" s="1984" t="s">
        <v>860</v>
      </c>
      <c r="I335" s="1977"/>
      <c r="J335" s="1977"/>
      <c r="K335" s="1977"/>
      <c r="L335" s="1978"/>
      <c r="M335" s="1985">
        <f>'2026 Matrix'!O34</f>
        <v>0</v>
      </c>
      <c r="N335" s="1978"/>
    </row>
    <row r="336" spans="1:14" ht="17.100000000000001" customHeight="1">
      <c r="A336" s="1984" t="s">
        <v>355</v>
      </c>
      <c r="B336" s="1977"/>
      <c r="C336" s="1977"/>
      <c r="D336" s="1977"/>
      <c r="E336" s="1978"/>
      <c r="F336" s="1985">
        <f>'2026 Matrix'!R34</f>
        <v>0</v>
      </c>
      <c r="G336" s="1978"/>
      <c r="H336" s="1988"/>
      <c r="I336" s="1980"/>
      <c r="J336" s="1980"/>
      <c r="K336" s="1980"/>
      <c r="L336" s="1980"/>
      <c r="M336" s="1980"/>
      <c r="N336" s="1980"/>
    </row>
    <row r="337" spans="1:14" ht="15.95" customHeight="1">
      <c r="A337" s="1986" t="s">
        <v>1026</v>
      </c>
      <c r="B337" s="1980"/>
      <c r="C337" s="1980"/>
      <c r="D337" s="1980"/>
      <c r="E337" s="1980"/>
      <c r="F337" s="1980"/>
      <c r="G337" s="1980"/>
      <c r="H337" s="1980"/>
      <c r="I337" s="1980"/>
      <c r="J337" s="1980"/>
      <c r="K337" s="1980"/>
      <c r="L337" s="1980"/>
      <c r="M337" s="1980"/>
      <c r="N337" s="1980"/>
    </row>
    <row r="338" spans="1:14" ht="17.100000000000001" customHeight="1">
      <c r="A338" s="1984" t="s">
        <v>869</v>
      </c>
      <c r="B338" s="1977"/>
      <c r="C338" s="1977"/>
      <c r="D338" s="1977"/>
      <c r="E338" s="1978"/>
      <c r="F338" s="1985">
        <f>'2026 Matrix'!Z34</f>
        <v>0</v>
      </c>
      <c r="G338" s="1978"/>
      <c r="H338" s="1984" t="s">
        <v>863</v>
      </c>
      <c r="I338" s="1977"/>
      <c r="J338" s="1977"/>
      <c r="K338" s="1977"/>
      <c r="L338" s="1978"/>
      <c r="M338" s="1985">
        <f>'2026 Matrix'!S34</f>
        <v>0</v>
      </c>
      <c r="N338" s="1978"/>
    </row>
    <row r="339" spans="1:14" ht="17.100000000000001" customHeight="1">
      <c r="A339" s="1984" t="s">
        <v>865</v>
      </c>
      <c r="B339" s="1977"/>
      <c r="C339" s="1977"/>
      <c r="D339" s="1977"/>
      <c r="E339" s="1978"/>
      <c r="F339" s="1985">
        <f>'2026 Matrix'!U34</f>
        <v>0</v>
      </c>
      <c r="G339" s="1978"/>
      <c r="H339" s="1984" t="s">
        <v>870</v>
      </c>
      <c r="I339" s="1977"/>
      <c r="J339" s="1977"/>
      <c r="K339" s="1977"/>
      <c r="L339" s="1978"/>
      <c r="M339" s="1985">
        <f>'2026 Matrix'!AA34</f>
        <v>0</v>
      </c>
      <c r="N339" s="1978"/>
    </row>
    <row r="340" spans="1:14" ht="17.100000000000001" customHeight="1">
      <c r="A340" s="1984" t="s">
        <v>867</v>
      </c>
      <c r="B340" s="1977"/>
      <c r="C340" s="1977"/>
      <c r="D340" s="1977"/>
      <c r="E340" s="1978"/>
      <c r="F340" s="1985">
        <f>'2026 Matrix'!X34</f>
        <v>0</v>
      </c>
      <c r="G340" s="1978"/>
      <c r="H340" s="1984" t="s">
        <v>868</v>
      </c>
      <c r="I340" s="1977"/>
      <c r="J340" s="1977"/>
      <c r="K340" s="1977"/>
      <c r="L340" s="1978"/>
      <c r="M340" s="1985">
        <f>'2026 Matrix'!Y34</f>
        <v>0</v>
      </c>
      <c r="N340" s="1978"/>
    </row>
    <row r="341" spans="1:14" ht="15.95" customHeight="1">
      <c r="A341" s="1986" t="s">
        <v>1027</v>
      </c>
      <c r="B341" s="1980"/>
      <c r="C341" s="1980"/>
      <c r="D341" s="1980"/>
      <c r="E341" s="1980"/>
      <c r="F341" s="1980"/>
      <c r="G341" s="1980"/>
      <c r="H341" s="1980"/>
      <c r="I341" s="1980"/>
      <c r="J341" s="1980"/>
      <c r="K341" s="1980"/>
      <c r="L341" s="1980"/>
      <c r="M341" s="1980"/>
      <c r="N341" s="1980"/>
    </row>
    <row r="342" spans="1:14" ht="17.100000000000001" customHeight="1">
      <c r="A342" s="1984" t="s">
        <v>872</v>
      </c>
      <c r="B342" s="1977"/>
      <c r="C342" s="1977"/>
      <c r="D342" s="1977"/>
      <c r="E342" s="1978"/>
      <c r="F342" s="1985">
        <f>'2026 Matrix'!AD34</f>
        <v>0</v>
      </c>
      <c r="G342" s="1978"/>
      <c r="H342" s="1984" t="s">
        <v>874</v>
      </c>
      <c r="I342" s="1977"/>
      <c r="J342" s="1977"/>
      <c r="K342" s="1977"/>
      <c r="L342" s="1978"/>
      <c r="M342" s="1985">
        <f>'2026 Matrix'!AF34</f>
        <v>0</v>
      </c>
      <c r="N342" s="1978"/>
    </row>
    <row r="343" spans="1:14" ht="17.100000000000001" customHeight="1">
      <c r="A343" s="1984" t="s">
        <v>873</v>
      </c>
      <c r="B343" s="1977"/>
      <c r="C343" s="1977"/>
      <c r="D343" s="1977"/>
      <c r="E343" s="1978"/>
      <c r="F343" s="1985">
        <f>'2026 Matrix'!AE34</f>
        <v>0</v>
      </c>
      <c r="G343" s="1978"/>
      <c r="H343" s="1984" t="s">
        <v>358</v>
      </c>
      <c r="I343" s="1977"/>
      <c r="J343" s="1977"/>
      <c r="K343" s="1977"/>
      <c r="L343" s="1978"/>
      <c r="M343" s="1985">
        <f>'2026 Matrix'!AH34</f>
        <v>0</v>
      </c>
      <c r="N343" s="1978"/>
    </row>
    <row r="344" spans="1:14" ht="17.100000000000001" customHeight="1">
      <c r="A344" s="1984" t="s">
        <v>203</v>
      </c>
      <c r="B344" s="1977"/>
      <c r="C344" s="1977"/>
      <c r="D344" s="1977"/>
      <c r="E344" s="1978"/>
      <c r="F344" s="1990">
        <f>'2026 Matrix'!W34</f>
        <v>1</v>
      </c>
      <c r="G344" s="1978"/>
      <c r="H344" s="1984" t="s">
        <v>871</v>
      </c>
      <c r="I344" s="1977"/>
      <c r="J344" s="1977"/>
      <c r="K344" s="1977"/>
      <c r="L344" s="1978"/>
      <c r="M344" s="1985">
        <f>'2026 Matrix'!AC34</f>
        <v>0</v>
      </c>
      <c r="N344" s="1978"/>
    </row>
    <row r="345" spans="1:14" ht="17.100000000000001" customHeight="1">
      <c r="A345" s="1984" t="s">
        <v>875</v>
      </c>
      <c r="B345" s="1977"/>
      <c r="C345" s="1977"/>
      <c r="D345" s="1977"/>
      <c r="E345" s="1978"/>
      <c r="F345" s="1989">
        <f>'2026 Matrix'!AG34</f>
        <v>3</v>
      </c>
      <c r="G345" s="1978"/>
      <c r="H345" s="1984" t="s">
        <v>866</v>
      </c>
      <c r="I345" s="1977"/>
      <c r="J345" s="1977"/>
      <c r="K345" s="1977"/>
      <c r="L345" s="1978"/>
      <c r="M345" s="1985">
        <f>'2026 Matrix'!V34</f>
        <v>0</v>
      </c>
      <c r="N345" s="1978"/>
    </row>
    <row r="346" spans="1:14" ht="20.100000000000001" customHeight="1">
      <c r="A346" s="1981" t="s">
        <v>1028</v>
      </c>
      <c r="B346" s="1980"/>
      <c r="C346" s="1980"/>
      <c r="D346" s="1980"/>
      <c r="E346" s="1980"/>
      <c r="F346" s="1980"/>
      <c r="G346" s="1980"/>
      <c r="H346" s="1980"/>
      <c r="I346" s="1980"/>
      <c r="J346" s="1980"/>
      <c r="K346" s="1980"/>
      <c r="L346" s="1980"/>
      <c r="M346" s="1980"/>
      <c r="N346" s="1980"/>
    </row>
    <row r="347" spans="1:14" ht="15.95" customHeight="1">
      <c r="A347" s="1982" t="s">
        <v>1029</v>
      </c>
      <c r="B347" s="1977"/>
      <c r="C347" s="1977"/>
      <c r="D347" s="1977"/>
      <c r="E347" s="1977"/>
      <c r="F347" s="1977"/>
      <c r="G347" s="1977"/>
      <c r="H347" s="1977"/>
      <c r="I347" s="1977"/>
      <c r="J347" s="1977"/>
      <c r="K347" s="1977"/>
      <c r="L347" s="1977"/>
      <c r="M347" s="1977"/>
      <c r="N347" s="1978"/>
    </row>
    <row r="348" spans="1:14" ht="20.100000000000001" customHeight="1">
      <c r="A348" s="1976"/>
      <c r="B348" s="1977"/>
      <c r="C348" s="1977"/>
      <c r="D348" s="1977"/>
      <c r="E348" s="1977"/>
      <c r="F348" s="1977"/>
      <c r="G348" s="1977"/>
      <c r="H348" s="1977"/>
      <c r="I348" s="1977"/>
      <c r="J348" s="1977"/>
      <c r="K348" s="1977"/>
      <c r="L348" s="1977"/>
      <c r="M348" s="1977"/>
      <c r="N348" s="1978"/>
    </row>
    <row r="349" spans="1:14" ht="20.100000000000001" customHeight="1">
      <c r="A349" s="1976"/>
      <c r="B349" s="1977"/>
      <c r="C349" s="1977"/>
      <c r="D349" s="1977"/>
      <c r="E349" s="1977"/>
      <c r="F349" s="1977"/>
      <c r="G349" s="1977"/>
      <c r="H349" s="1977"/>
      <c r="I349" s="1977"/>
      <c r="J349" s="1977"/>
      <c r="K349" s="1977"/>
      <c r="L349" s="1977"/>
      <c r="M349" s="1977"/>
      <c r="N349" s="1978"/>
    </row>
    <row r="350" spans="1:14" ht="20.100000000000001" customHeight="1">
      <c r="A350" s="1976"/>
      <c r="B350" s="1977"/>
      <c r="C350" s="1977"/>
      <c r="D350" s="1977"/>
      <c r="E350" s="1977"/>
      <c r="F350" s="1977"/>
      <c r="G350" s="1977"/>
      <c r="H350" s="1977"/>
      <c r="I350" s="1977"/>
      <c r="J350" s="1977"/>
      <c r="K350" s="1977"/>
      <c r="L350" s="1977"/>
      <c r="M350" s="1977"/>
      <c r="N350" s="1978"/>
    </row>
    <row r="351" spans="1:14" ht="15.95" customHeight="1">
      <c r="A351" s="1983" t="s">
        <v>1030</v>
      </c>
      <c r="B351" s="1977"/>
      <c r="C351" s="1977"/>
      <c r="D351" s="1977"/>
      <c r="E351" s="1977"/>
      <c r="F351" s="1977"/>
      <c r="G351" s="1977"/>
      <c r="H351" s="1977"/>
      <c r="I351" s="1977"/>
      <c r="J351" s="1977"/>
      <c r="K351" s="1977"/>
      <c r="L351" s="1977"/>
      <c r="M351" s="1977"/>
      <c r="N351" s="1978"/>
    </row>
    <row r="352" spans="1:14" ht="21.95" customHeight="1">
      <c r="A352" s="1976"/>
      <c r="B352" s="1977"/>
      <c r="C352" s="1977"/>
      <c r="D352" s="1977"/>
      <c r="E352" s="1977"/>
      <c r="F352" s="1977"/>
      <c r="G352" s="1977"/>
      <c r="H352" s="1977"/>
      <c r="I352" s="1977"/>
      <c r="J352" s="1977"/>
      <c r="K352" s="1977"/>
      <c r="L352" s="1977"/>
      <c r="M352" s="1977"/>
      <c r="N352" s="1978"/>
    </row>
    <row r="353" spans="1:14" ht="21.95" customHeight="1">
      <c r="A353" s="1976"/>
      <c r="B353" s="1977"/>
      <c r="C353" s="1977"/>
      <c r="D353" s="1977"/>
      <c r="E353" s="1977"/>
      <c r="F353" s="1977"/>
      <c r="G353" s="1977"/>
      <c r="H353" s="1977"/>
      <c r="I353" s="1977"/>
      <c r="J353" s="1977"/>
      <c r="K353" s="1977"/>
      <c r="L353" s="1977"/>
      <c r="M353" s="1977"/>
      <c r="N353" s="1978"/>
    </row>
    <row r="354" spans="1:14" ht="21.95" customHeight="1">
      <c r="A354" s="1976"/>
      <c r="B354" s="1977"/>
      <c r="C354" s="1977"/>
      <c r="D354" s="1977"/>
      <c r="E354" s="1977"/>
      <c r="F354" s="1977"/>
      <c r="G354" s="1977"/>
      <c r="H354" s="1977"/>
      <c r="I354" s="1977"/>
      <c r="J354" s="1977"/>
      <c r="K354" s="1977"/>
      <c r="L354" s="1977"/>
      <c r="M354" s="1977"/>
      <c r="N354" s="1978"/>
    </row>
    <row r="355" spans="1:14" ht="21.95" customHeight="1">
      <c r="A355" s="1979" t="s">
        <v>1031</v>
      </c>
      <c r="B355" s="1980"/>
      <c r="C355" s="1980"/>
      <c r="D355" s="1980"/>
      <c r="E355" s="1980"/>
      <c r="F355" s="1980"/>
      <c r="G355" s="1980"/>
      <c r="H355" s="1979" t="s">
        <v>1032</v>
      </c>
      <c r="I355" s="1980"/>
      <c r="J355" s="1980"/>
      <c r="K355" s="1980"/>
      <c r="L355" s="1980"/>
      <c r="M355" s="1980"/>
      <c r="N355" s="1980"/>
    </row>
    <row r="365" spans="1:14" ht="38.1" customHeight="1" thickBot="1">
      <c r="A365" s="2004" t="s">
        <v>993</v>
      </c>
      <c r="B365" s="2005"/>
      <c r="C365" s="2005"/>
      <c r="D365" s="2005"/>
      <c r="E365" s="2005"/>
      <c r="F365" s="2005"/>
      <c r="G365" s="2005"/>
      <c r="H365" s="2005"/>
      <c r="I365" s="2005"/>
      <c r="J365" s="2005"/>
      <c r="K365" s="2005"/>
      <c r="L365" s="2005"/>
      <c r="M365" s="2005"/>
      <c r="N365" s="2006"/>
    </row>
    <row r="366" spans="1:14" ht="15.95" customHeight="1">
      <c r="A366" s="2002" t="s">
        <v>994</v>
      </c>
      <c r="B366" s="1980"/>
      <c r="C366" s="1980"/>
      <c r="D366" s="1980"/>
      <c r="E366" s="1980"/>
      <c r="F366" s="1980"/>
      <c r="G366" s="1980"/>
      <c r="H366" s="1980"/>
      <c r="I366" s="1980"/>
      <c r="J366" s="1980"/>
      <c r="K366" s="1980"/>
      <c r="L366" s="1980"/>
      <c r="M366" s="1980"/>
      <c r="N366" s="1980"/>
    </row>
    <row r="367" spans="1:14" ht="18" customHeight="1">
      <c r="A367" s="2003" t="s">
        <v>995</v>
      </c>
      <c r="B367" s="1977"/>
      <c r="C367" s="1977"/>
      <c r="D367" s="1978"/>
      <c r="E367" s="2003" t="s">
        <v>996</v>
      </c>
      <c r="F367" s="1977"/>
      <c r="G367" s="1978"/>
      <c r="H367" s="2003" t="s">
        <v>997</v>
      </c>
      <c r="I367" s="1977"/>
      <c r="J367" s="1978"/>
      <c r="K367" s="2003" t="s">
        <v>998</v>
      </c>
      <c r="L367" s="1978"/>
      <c r="M367" s="2003" t="s">
        <v>999</v>
      </c>
      <c r="N367" s="1978"/>
    </row>
    <row r="368" spans="1:14" ht="21.95" customHeight="1">
      <c r="A368" s="1996" t="str">
        <f>'2026 Matrix'!B35&amp;" "&amp;'2026 Matrix'!A35</f>
        <v>Marigeritte Mugelanya</v>
      </c>
      <c r="B368" s="1977"/>
      <c r="C368" s="1977"/>
      <c r="D368" s="1978"/>
      <c r="E368" s="1996" t="str">
        <f>'2026 Matrix'!E35</f>
        <v>Maylin</v>
      </c>
      <c r="F368" s="1977"/>
      <c r="G368" s="1978"/>
      <c r="H368" s="1997">
        <f>'2026 Matrix'!C35</f>
        <v>44221</v>
      </c>
      <c r="I368" s="1977"/>
      <c r="J368" s="1978"/>
      <c r="K368" s="1996" t="str">
        <f>'2026 Matrix'!D35</f>
        <v>2NDST</v>
      </c>
      <c r="L368" s="1978"/>
      <c r="M368" s="1996"/>
      <c r="N368" s="1978"/>
    </row>
    <row r="369" spans="1:14" ht="15.95" customHeight="1">
      <c r="A369" s="1998" t="s">
        <v>1000</v>
      </c>
      <c r="B369" s="1977"/>
      <c r="C369" s="1978"/>
      <c r="E369" s="1999" t="s">
        <v>1001</v>
      </c>
      <c r="F369" s="1977"/>
      <c r="G369" s="1978"/>
      <c r="I369" s="2000" t="s">
        <v>1002</v>
      </c>
      <c r="J369" s="1977"/>
      <c r="K369" s="1978"/>
      <c r="M369" s="2001" t="s">
        <v>1003</v>
      </c>
      <c r="N369" s="1978"/>
    </row>
    <row r="370" spans="1:14" ht="33.950000000000003" customHeight="1">
      <c r="A370" s="1991" t="str">
        <f>'2026 Matrix'!AI35&amp;" / 108"</f>
        <v>22 / 108</v>
      </c>
      <c r="B370" s="1977"/>
      <c r="C370" s="1978"/>
      <c r="E370" s="1992" t="str">
        <f>'2026 Matrix'!AJ35&amp;" / 27"</f>
        <v>9 / 27</v>
      </c>
      <c r="F370" s="1977"/>
      <c r="G370" s="1978"/>
      <c r="I370" s="1993">
        <f>'2026 Matrix'!AK35</f>
        <v>0</v>
      </c>
      <c r="J370" s="1977"/>
      <c r="K370" s="1978"/>
      <c r="M370" s="1994">
        <f>'2026 Matrix'!AL35</f>
        <v>0</v>
      </c>
      <c r="N370" s="1978"/>
    </row>
    <row r="371" spans="1:14" ht="14.1" customHeight="1">
      <c r="A371" s="1995" t="s">
        <v>1004</v>
      </c>
      <c r="B371" s="1980"/>
      <c r="C371" s="1980"/>
      <c r="D371" s="1980"/>
      <c r="E371" s="1980"/>
      <c r="F371" s="1980"/>
      <c r="G371" s="1980"/>
      <c r="H371" s="1980"/>
      <c r="I371" s="1980"/>
      <c r="J371" s="1980"/>
      <c r="K371" s="1980"/>
      <c r="L371" s="1980"/>
      <c r="M371" s="1980"/>
      <c r="N371" s="1980"/>
    </row>
    <row r="372" spans="1:14" ht="20.100000000000001" customHeight="1">
      <c r="A372" s="1930" t="s">
        <v>1005</v>
      </c>
      <c r="B372" s="1931"/>
      <c r="C372" s="1931"/>
      <c r="D372" s="1931"/>
      <c r="E372" s="1931"/>
      <c r="F372" s="1931"/>
      <c r="G372" s="1931"/>
      <c r="H372" s="1931"/>
      <c r="I372" s="1931"/>
      <c r="J372" s="1931"/>
      <c r="K372" s="1931"/>
      <c r="L372" s="1931"/>
      <c r="M372" s="1931"/>
      <c r="N372" s="1931"/>
    </row>
    <row r="373" spans="1:14" ht="18" customHeight="1">
      <c r="A373" s="1891" t="s">
        <v>1006</v>
      </c>
      <c r="B373" s="1887"/>
      <c r="C373" s="1891" t="s">
        <v>1007</v>
      </c>
      <c r="D373" s="1886"/>
      <c r="E373" s="1887"/>
      <c r="F373" s="1886" t="s">
        <v>1008</v>
      </c>
      <c r="G373" s="1887"/>
      <c r="H373" s="1886" t="s">
        <v>1009</v>
      </c>
      <c r="I373" s="1887"/>
      <c r="J373" s="1886" t="s">
        <v>1010</v>
      </c>
      <c r="K373" s="1887"/>
      <c r="L373" s="1886" t="s">
        <v>1011</v>
      </c>
      <c r="M373" s="1887"/>
      <c r="N373" s="1598" t="s">
        <v>1012</v>
      </c>
    </row>
    <row r="374" spans="1:14" ht="18.95" customHeight="1">
      <c r="A374" s="1892" t="s">
        <v>1013</v>
      </c>
      <c r="B374" s="1893"/>
      <c r="C374" s="1918">
        <v>131.69999999999999</v>
      </c>
      <c r="D374" s="1902"/>
      <c r="E374" s="1903"/>
      <c r="F374" s="1902">
        <v>2</v>
      </c>
      <c r="G374" s="1903"/>
      <c r="H374" s="1902">
        <v>17.53</v>
      </c>
      <c r="I374" s="1903"/>
      <c r="J374" s="1902">
        <v>37.25</v>
      </c>
      <c r="K374" s="1903"/>
      <c r="L374" s="1902">
        <v>47.07</v>
      </c>
      <c r="M374" s="1903"/>
      <c r="N374" s="1603">
        <v>0</v>
      </c>
    </row>
    <row r="375" spans="1:14" ht="18.95" customHeight="1">
      <c r="A375" s="1904" t="s">
        <v>1014</v>
      </c>
      <c r="B375" s="1905"/>
      <c r="C375" s="1888">
        <v>129.69999999999999</v>
      </c>
      <c r="D375" s="1889"/>
      <c r="E375" s="1890"/>
      <c r="F375" s="1894">
        <v>2</v>
      </c>
      <c r="G375" s="1895"/>
      <c r="H375" s="1894">
        <v>12.22</v>
      </c>
      <c r="I375" s="1895"/>
      <c r="J375" s="1894">
        <v>29.68</v>
      </c>
      <c r="K375" s="1895"/>
      <c r="L375" s="1894">
        <v>41.15</v>
      </c>
      <c r="M375" s="1895"/>
      <c r="N375" s="1605">
        <v>0</v>
      </c>
    </row>
    <row r="376" spans="1:14" ht="18.95" customHeight="1">
      <c r="A376" s="1892" t="s">
        <v>1015</v>
      </c>
      <c r="B376" s="1893"/>
      <c r="C376" s="1918">
        <v>125.1</v>
      </c>
      <c r="D376" s="1902"/>
      <c r="E376" s="1903"/>
      <c r="F376" s="1902">
        <v>1</v>
      </c>
      <c r="G376" s="1903"/>
      <c r="H376" s="1902">
        <v>7.25</v>
      </c>
      <c r="I376" s="1903"/>
      <c r="J376" s="1902">
        <v>14.97</v>
      </c>
      <c r="K376" s="1903"/>
      <c r="L376" s="1902">
        <v>48.44</v>
      </c>
      <c r="M376" s="1903"/>
      <c r="N376" s="1603">
        <v>0</v>
      </c>
    </row>
    <row r="377" spans="1:14" ht="18.95" customHeight="1">
      <c r="A377" s="1904" t="s">
        <v>1016</v>
      </c>
      <c r="B377" s="1905"/>
      <c r="C377" s="1888">
        <v>112.3</v>
      </c>
      <c r="D377" s="1889"/>
      <c r="E377" s="1890"/>
      <c r="F377" s="1894">
        <v>1</v>
      </c>
      <c r="G377" s="1895"/>
      <c r="H377" s="1894">
        <v>12.27</v>
      </c>
      <c r="I377" s="1895"/>
      <c r="J377" s="1894">
        <v>32.42</v>
      </c>
      <c r="K377" s="1895"/>
      <c r="L377" s="1894">
        <v>37.840000000000003</v>
      </c>
      <c r="M377" s="1895"/>
      <c r="N377" s="1605">
        <v>0</v>
      </c>
    </row>
    <row r="378" spans="1:14" ht="20.100000000000001" customHeight="1">
      <c r="A378" s="1930" t="s">
        <v>1017</v>
      </c>
      <c r="B378" s="1931"/>
      <c r="C378" s="1931"/>
      <c r="D378" s="1931"/>
      <c r="E378" s="1931"/>
      <c r="F378" s="1931"/>
      <c r="G378" s="1931"/>
      <c r="H378" s="1931"/>
      <c r="I378" s="1931"/>
      <c r="J378" s="1931"/>
      <c r="K378" s="1931"/>
      <c r="L378" s="1931"/>
      <c r="M378" s="1931"/>
      <c r="N378" s="1931"/>
    </row>
    <row r="379" spans="1:14" ht="14.1" customHeight="1">
      <c r="A379" s="1597">
        <v>0</v>
      </c>
      <c r="B379" s="1896" t="s">
        <v>842</v>
      </c>
      <c r="C379" s="1897"/>
      <c r="D379" s="1596">
        <v>1</v>
      </c>
      <c r="E379" s="1896" t="s">
        <v>1018</v>
      </c>
      <c r="F379" s="1897"/>
      <c r="G379" s="1595">
        <v>2</v>
      </c>
      <c r="H379" s="1896" t="s">
        <v>1019</v>
      </c>
      <c r="I379" s="1897"/>
      <c r="J379" s="1594">
        <v>3</v>
      </c>
      <c r="K379" s="1896" t="s">
        <v>1020</v>
      </c>
      <c r="L379" s="1897"/>
      <c r="M379" s="1593">
        <v>4</v>
      </c>
      <c r="N379" s="1592" t="s">
        <v>1021</v>
      </c>
    </row>
    <row r="380" spans="1:14" ht="15.95" customHeight="1">
      <c r="A380" s="1986" t="s">
        <v>1022</v>
      </c>
      <c r="B380" s="1980"/>
      <c r="C380" s="1980"/>
      <c r="D380" s="1980"/>
      <c r="E380" s="1980"/>
      <c r="F380" s="1980"/>
      <c r="G380" s="1980"/>
      <c r="H380" s="1980"/>
      <c r="I380" s="1980"/>
      <c r="J380" s="1980"/>
      <c r="K380" s="1980"/>
      <c r="L380" s="1980"/>
      <c r="M380" s="1980"/>
      <c r="N380" s="1980"/>
    </row>
    <row r="381" spans="1:14" ht="17.100000000000001" customHeight="1">
      <c r="A381" s="1984" t="s">
        <v>1023</v>
      </c>
      <c r="B381" s="1977"/>
      <c r="C381" s="1977"/>
      <c r="D381" s="1977"/>
      <c r="E381" s="1978"/>
      <c r="F381" s="1985">
        <f>'2026 Matrix'!L35</f>
        <v>0</v>
      </c>
      <c r="G381" s="1978"/>
      <c r="H381" s="1984" t="s">
        <v>1024</v>
      </c>
      <c r="I381" s="1977"/>
      <c r="J381" s="1977"/>
      <c r="K381" s="1977"/>
      <c r="L381" s="1978"/>
      <c r="M381" s="1987">
        <f>'2026 Matrix'!P35</f>
        <v>2</v>
      </c>
      <c r="N381" s="1978"/>
    </row>
    <row r="382" spans="1:14" ht="17.100000000000001" customHeight="1">
      <c r="A382" s="1984" t="s">
        <v>856</v>
      </c>
      <c r="B382" s="1977"/>
      <c r="C382" s="1977"/>
      <c r="D382" s="1977"/>
      <c r="E382" s="1978"/>
      <c r="F382" s="1989">
        <f>'2026 Matrix'!K35</f>
        <v>3</v>
      </c>
      <c r="G382" s="1978"/>
      <c r="H382" s="1984" t="s">
        <v>205</v>
      </c>
      <c r="I382" s="1977"/>
      <c r="J382" s="1977"/>
      <c r="K382" s="1977"/>
      <c r="L382" s="1978"/>
      <c r="M382" s="1985">
        <f>'2026 Matrix'!M35</f>
        <v>0</v>
      </c>
      <c r="N382" s="1978"/>
    </row>
    <row r="383" spans="1:14" ht="17.100000000000001" customHeight="1">
      <c r="A383" s="1984" t="s">
        <v>862</v>
      </c>
      <c r="B383" s="1977"/>
      <c r="C383" s="1977"/>
      <c r="D383" s="1977"/>
      <c r="E383" s="1978"/>
      <c r="F383" s="1985">
        <f>'2026 Matrix'!Q35</f>
        <v>0</v>
      </c>
      <c r="G383" s="1978"/>
      <c r="H383" s="1984" t="s">
        <v>864</v>
      </c>
      <c r="I383" s="1977"/>
      <c r="J383" s="1977"/>
      <c r="K383" s="1977"/>
      <c r="L383" s="1978"/>
      <c r="M383" s="1987">
        <f>'2026 Matrix'!T35</f>
        <v>2</v>
      </c>
      <c r="N383" s="1978"/>
    </row>
    <row r="384" spans="1:14" ht="15.95" customHeight="1">
      <c r="A384" s="1986" t="s">
        <v>1025</v>
      </c>
      <c r="B384" s="1980"/>
      <c r="C384" s="1980"/>
      <c r="D384" s="1980"/>
      <c r="E384" s="1980"/>
      <c r="F384" s="1980"/>
      <c r="G384" s="1980"/>
      <c r="H384" s="1980"/>
      <c r="I384" s="1980"/>
      <c r="J384" s="1980"/>
      <c r="K384" s="1980"/>
      <c r="L384" s="1980"/>
      <c r="M384" s="1980"/>
      <c r="N384" s="1980"/>
    </row>
    <row r="385" spans="1:14" ht="17.100000000000001" customHeight="1">
      <c r="A385" s="1984" t="s">
        <v>855</v>
      </c>
      <c r="B385" s="1977"/>
      <c r="C385" s="1977"/>
      <c r="D385" s="1977"/>
      <c r="E385" s="1978"/>
      <c r="F385" s="1985">
        <f>'2026 Matrix'!H35</f>
        <v>0</v>
      </c>
      <c r="G385" s="1978"/>
      <c r="H385" s="1984" t="s">
        <v>331</v>
      </c>
      <c r="I385" s="1977"/>
      <c r="J385" s="1977"/>
      <c r="K385" s="1977"/>
      <c r="L385" s="1978"/>
      <c r="M385" s="1985">
        <f>'2026 Matrix'!J35</f>
        <v>0</v>
      </c>
      <c r="N385" s="1978"/>
    </row>
    <row r="386" spans="1:14" ht="17.100000000000001" customHeight="1">
      <c r="A386" s="1984" t="s">
        <v>859</v>
      </c>
      <c r="B386" s="1977"/>
      <c r="C386" s="1977"/>
      <c r="D386" s="1977"/>
      <c r="E386" s="1978"/>
      <c r="F386" s="1987">
        <f>'2026 Matrix'!N35</f>
        <v>2</v>
      </c>
      <c r="G386" s="1978"/>
      <c r="H386" s="1984" t="s">
        <v>343</v>
      </c>
      <c r="I386" s="1977"/>
      <c r="J386" s="1977"/>
      <c r="K386" s="1977"/>
      <c r="L386" s="1978"/>
      <c r="M386" s="1985">
        <f>'2026 Matrix'!AB35</f>
        <v>0</v>
      </c>
      <c r="N386" s="1978"/>
    </row>
    <row r="387" spans="1:14" ht="17.100000000000001" customHeight="1">
      <c r="A387" s="1984" t="s">
        <v>326</v>
      </c>
      <c r="B387" s="1977"/>
      <c r="C387" s="1977"/>
      <c r="D387" s="1977"/>
      <c r="E387" s="1978"/>
      <c r="F387" s="1985">
        <f>'2026 Matrix'!I35</f>
        <v>0</v>
      </c>
      <c r="G387" s="1978"/>
      <c r="H387" s="1984" t="s">
        <v>860</v>
      </c>
      <c r="I387" s="1977"/>
      <c r="J387" s="1977"/>
      <c r="K387" s="1977"/>
      <c r="L387" s="1978"/>
      <c r="M387" s="1987">
        <f>'2026 Matrix'!O35</f>
        <v>2</v>
      </c>
      <c r="N387" s="1978"/>
    </row>
    <row r="388" spans="1:14" ht="17.100000000000001" customHeight="1">
      <c r="A388" s="1984" t="s">
        <v>355</v>
      </c>
      <c r="B388" s="1977"/>
      <c r="C388" s="1977"/>
      <c r="D388" s="1977"/>
      <c r="E388" s="1978"/>
      <c r="F388" s="1985">
        <f>'2026 Matrix'!R35</f>
        <v>0</v>
      </c>
      <c r="G388" s="1978"/>
      <c r="H388" s="1988"/>
      <c r="I388" s="1980"/>
      <c r="J388" s="1980"/>
      <c r="K388" s="1980"/>
      <c r="L388" s="1980"/>
      <c r="M388" s="1980"/>
      <c r="N388" s="1980"/>
    </row>
    <row r="389" spans="1:14" ht="15.95" customHeight="1">
      <c r="A389" s="1986" t="s">
        <v>1026</v>
      </c>
      <c r="B389" s="1980"/>
      <c r="C389" s="1980"/>
      <c r="D389" s="1980"/>
      <c r="E389" s="1980"/>
      <c r="F389" s="1980"/>
      <c r="G389" s="1980"/>
      <c r="H389" s="1980"/>
      <c r="I389" s="1980"/>
      <c r="J389" s="1980"/>
      <c r="K389" s="1980"/>
      <c r="L389" s="1980"/>
      <c r="M389" s="1980"/>
      <c r="N389" s="1980"/>
    </row>
    <row r="390" spans="1:14" ht="17.100000000000001" customHeight="1">
      <c r="A390" s="1984" t="s">
        <v>869</v>
      </c>
      <c r="B390" s="1977"/>
      <c r="C390" s="1977"/>
      <c r="D390" s="1977"/>
      <c r="E390" s="1978"/>
      <c r="F390" s="1989">
        <f>'2026 Matrix'!Z35</f>
        <v>3</v>
      </c>
      <c r="G390" s="1978"/>
      <c r="H390" s="1984" t="s">
        <v>863</v>
      </c>
      <c r="I390" s="1977"/>
      <c r="J390" s="1977"/>
      <c r="K390" s="1977"/>
      <c r="L390" s="1978"/>
      <c r="M390" s="1985">
        <f>'2026 Matrix'!S35</f>
        <v>0</v>
      </c>
      <c r="N390" s="1978"/>
    </row>
    <row r="391" spans="1:14" ht="17.100000000000001" customHeight="1">
      <c r="A391" s="1984" t="s">
        <v>865</v>
      </c>
      <c r="B391" s="1977"/>
      <c r="C391" s="1977"/>
      <c r="D391" s="1977"/>
      <c r="E391" s="1978"/>
      <c r="F391" s="1989">
        <f>'2026 Matrix'!U35</f>
        <v>3</v>
      </c>
      <c r="G391" s="1978"/>
      <c r="H391" s="1984" t="s">
        <v>870</v>
      </c>
      <c r="I391" s="1977"/>
      <c r="J391" s="1977"/>
      <c r="K391" s="1977"/>
      <c r="L391" s="1978"/>
      <c r="M391" s="1985">
        <f>'2026 Matrix'!AA35</f>
        <v>0</v>
      </c>
      <c r="N391" s="1978"/>
    </row>
    <row r="392" spans="1:14" ht="17.100000000000001" customHeight="1">
      <c r="A392" s="1984" t="s">
        <v>867</v>
      </c>
      <c r="B392" s="1977"/>
      <c r="C392" s="1977"/>
      <c r="D392" s="1977"/>
      <c r="E392" s="1978"/>
      <c r="F392" s="1987">
        <f>'2026 Matrix'!X35</f>
        <v>2</v>
      </c>
      <c r="G392" s="1978"/>
      <c r="H392" s="1984" t="s">
        <v>868</v>
      </c>
      <c r="I392" s="1977"/>
      <c r="J392" s="1977"/>
      <c r="K392" s="1977"/>
      <c r="L392" s="1978"/>
      <c r="M392" s="1985">
        <f>'2026 Matrix'!Y35</f>
        <v>0</v>
      </c>
      <c r="N392" s="1978"/>
    </row>
    <row r="393" spans="1:14" ht="15.95" customHeight="1">
      <c r="A393" s="1986" t="s">
        <v>1027</v>
      </c>
      <c r="B393" s="1980"/>
      <c r="C393" s="1980"/>
      <c r="D393" s="1980"/>
      <c r="E393" s="1980"/>
      <c r="F393" s="1980"/>
      <c r="G393" s="1980"/>
      <c r="H393" s="1980"/>
      <c r="I393" s="1980"/>
      <c r="J393" s="1980"/>
      <c r="K393" s="1980"/>
      <c r="L393" s="1980"/>
      <c r="M393" s="1980"/>
      <c r="N393" s="1980"/>
    </row>
    <row r="394" spans="1:14" ht="17.100000000000001" customHeight="1">
      <c r="A394" s="1984" t="s">
        <v>872</v>
      </c>
      <c r="B394" s="1977"/>
      <c r="C394" s="1977"/>
      <c r="D394" s="1977"/>
      <c r="E394" s="1978"/>
      <c r="F394" s="1985">
        <f>'2026 Matrix'!AD35</f>
        <v>0</v>
      </c>
      <c r="G394" s="1978"/>
      <c r="H394" s="1984" t="s">
        <v>874</v>
      </c>
      <c r="I394" s="1977"/>
      <c r="J394" s="1977"/>
      <c r="K394" s="1977"/>
      <c r="L394" s="1978"/>
      <c r="M394" s="1985">
        <f>'2026 Matrix'!AF35</f>
        <v>0</v>
      </c>
      <c r="N394" s="1978"/>
    </row>
    <row r="395" spans="1:14" ht="17.100000000000001" customHeight="1">
      <c r="A395" s="1984" t="s">
        <v>873</v>
      </c>
      <c r="B395" s="1977"/>
      <c r="C395" s="1977"/>
      <c r="D395" s="1977"/>
      <c r="E395" s="1978"/>
      <c r="F395" s="1985">
        <f>'2026 Matrix'!AE35</f>
        <v>0</v>
      </c>
      <c r="G395" s="1978"/>
      <c r="H395" s="1984" t="s">
        <v>358</v>
      </c>
      <c r="I395" s="1977"/>
      <c r="J395" s="1977"/>
      <c r="K395" s="1977"/>
      <c r="L395" s="1978"/>
      <c r="M395" s="1985">
        <f>'2026 Matrix'!AH35</f>
        <v>0</v>
      </c>
      <c r="N395" s="1978"/>
    </row>
    <row r="396" spans="1:14" ht="17.100000000000001" customHeight="1">
      <c r="A396" s="1984" t="s">
        <v>203</v>
      </c>
      <c r="B396" s="1977"/>
      <c r="C396" s="1977"/>
      <c r="D396" s="1977"/>
      <c r="E396" s="1978"/>
      <c r="F396" s="1985">
        <f>'2026 Matrix'!W35</f>
        <v>0</v>
      </c>
      <c r="G396" s="1978"/>
      <c r="H396" s="1984" t="s">
        <v>871</v>
      </c>
      <c r="I396" s="1977"/>
      <c r="J396" s="1977"/>
      <c r="K396" s="1977"/>
      <c r="L396" s="1978"/>
      <c r="M396" s="1985">
        <f>'2026 Matrix'!AC35</f>
        <v>0</v>
      </c>
      <c r="N396" s="1978"/>
    </row>
    <row r="397" spans="1:14" ht="17.100000000000001" customHeight="1">
      <c r="A397" s="1984" t="s">
        <v>875</v>
      </c>
      <c r="B397" s="1977"/>
      <c r="C397" s="1977"/>
      <c r="D397" s="1977"/>
      <c r="E397" s="1978"/>
      <c r="F397" s="1985">
        <f>'2026 Matrix'!AG35</f>
        <v>0</v>
      </c>
      <c r="G397" s="1978"/>
      <c r="H397" s="1984" t="s">
        <v>866</v>
      </c>
      <c r="I397" s="1977"/>
      <c r="J397" s="1977"/>
      <c r="K397" s="1977"/>
      <c r="L397" s="1978"/>
      <c r="M397" s="1989">
        <f>'2026 Matrix'!V35</f>
        <v>3</v>
      </c>
      <c r="N397" s="1978"/>
    </row>
    <row r="398" spans="1:14" ht="20.100000000000001" customHeight="1">
      <c r="A398" s="1981" t="s">
        <v>1028</v>
      </c>
      <c r="B398" s="1980"/>
      <c r="C398" s="1980"/>
      <c r="D398" s="1980"/>
      <c r="E398" s="1980"/>
      <c r="F398" s="1980"/>
      <c r="G398" s="1980"/>
      <c r="H398" s="1980"/>
      <c r="I398" s="1980"/>
      <c r="J398" s="1980"/>
      <c r="K398" s="1980"/>
      <c r="L398" s="1980"/>
      <c r="M398" s="1980"/>
      <c r="N398" s="1980"/>
    </row>
    <row r="399" spans="1:14" ht="15.95" customHeight="1">
      <c r="A399" s="1982" t="s">
        <v>1029</v>
      </c>
      <c r="B399" s="1977"/>
      <c r="C399" s="1977"/>
      <c r="D399" s="1977"/>
      <c r="E399" s="1977"/>
      <c r="F399" s="1977"/>
      <c r="G399" s="1977"/>
      <c r="H399" s="1977"/>
      <c r="I399" s="1977"/>
      <c r="J399" s="1977"/>
      <c r="K399" s="1977"/>
      <c r="L399" s="1977"/>
      <c r="M399" s="1977"/>
      <c r="N399" s="1978"/>
    </row>
    <row r="400" spans="1:14" ht="20.100000000000001" customHeight="1">
      <c r="A400" s="1976"/>
      <c r="B400" s="1977"/>
      <c r="C400" s="1977"/>
      <c r="D400" s="1977"/>
      <c r="E400" s="1977"/>
      <c r="F400" s="1977"/>
      <c r="G400" s="1977"/>
      <c r="H400" s="1977"/>
      <c r="I400" s="1977"/>
      <c r="J400" s="1977"/>
      <c r="K400" s="1977"/>
      <c r="L400" s="1977"/>
      <c r="M400" s="1977"/>
      <c r="N400" s="1978"/>
    </row>
    <row r="401" spans="1:14" ht="20.100000000000001" customHeight="1">
      <c r="A401" s="1976"/>
      <c r="B401" s="1977"/>
      <c r="C401" s="1977"/>
      <c r="D401" s="1977"/>
      <c r="E401" s="1977"/>
      <c r="F401" s="1977"/>
      <c r="G401" s="1977"/>
      <c r="H401" s="1977"/>
      <c r="I401" s="1977"/>
      <c r="J401" s="1977"/>
      <c r="K401" s="1977"/>
      <c r="L401" s="1977"/>
      <c r="M401" s="1977"/>
      <c r="N401" s="1978"/>
    </row>
    <row r="402" spans="1:14" ht="20.100000000000001" customHeight="1">
      <c r="A402" s="1976"/>
      <c r="B402" s="1977"/>
      <c r="C402" s="1977"/>
      <c r="D402" s="1977"/>
      <c r="E402" s="1977"/>
      <c r="F402" s="1977"/>
      <c r="G402" s="1977"/>
      <c r="H402" s="1977"/>
      <c r="I402" s="1977"/>
      <c r="J402" s="1977"/>
      <c r="K402" s="1977"/>
      <c r="L402" s="1977"/>
      <c r="M402" s="1977"/>
      <c r="N402" s="1978"/>
    </row>
    <row r="403" spans="1:14" ht="15.95" customHeight="1">
      <c r="A403" s="1983" t="s">
        <v>1030</v>
      </c>
      <c r="B403" s="1977"/>
      <c r="C403" s="1977"/>
      <c r="D403" s="1977"/>
      <c r="E403" s="1977"/>
      <c r="F403" s="1977"/>
      <c r="G403" s="1977"/>
      <c r="H403" s="1977"/>
      <c r="I403" s="1977"/>
      <c r="J403" s="1977"/>
      <c r="K403" s="1977"/>
      <c r="L403" s="1977"/>
      <c r="M403" s="1977"/>
      <c r="N403" s="1978"/>
    </row>
    <row r="404" spans="1:14" ht="21.95" customHeight="1">
      <c r="A404" s="1976"/>
      <c r="B404" s="1977"/>
      <c r="C404" s="1977"/>
      <c r="D404" s="1977"/>
      <c r="E404" s="1977"/>
      <c r="F404" s="1977"/>
      <c r="G404" s="1977"/>
      <c r="H404" s="1977"/>
      <c r="I404" s="1977"/>
      <c r="J404" s="1977"/>
      <c r="K404" s="1977"/>
      <c r="L404" s="1977"/>
      <c r="M404" s="1977"/>
      <c r="N404" s="1978"/>
    </row>
    <row r="405" spans="1:14" ht="21.95" customHeight="1">
      <c r="A405" s="1976"/>
      <c r="B405" s="1977"/>
      <c r="C405" s="1977"/>
      <c r="D405" s="1977"/>
      <c r="E405" s="1977"/>
      <c r="F405" s="1977"/>
      <c r="G405" s="1977"/>
      <c r="H405" s="1977"/>
      <c r="I405" s="1977"/>
      <c r="J405" s="1977"/>
      <c r="K405" s="1977"/>
      <c r="L405" s="1977"/>
      <c r="M405" s="1977"/>
      <c r="N405" s="1978"/>
    </row>
    <row r="406" spans="1:14" ht="21.95" customHeight="1">
      <c r="A406" s="1976"/>
      <c r="B406" s="1977"/>
      <c r="C406" s="1977"/>
      <c r="D406" s="1977"/>
      <c r="E406" s="1977"/>
      <c r="F406" s="1977"/>
      <c r="G406" s="1977"/>
      <c r="H406" s="1977"/>
      <c r="I406" s="1977"/>
      <c r="J406" s="1977"/>
      <c r="K406" s="1977"/>
      <c r="L406" s="1977"/>
      <c r="M406" s="1977"/>
      <c r="N406" s="1978"/>
    </row>
    <row r="407" spans="1:14" ht="21.95" customHeight="1">
      <c r="A407" s="1979" t="s">
        <v>1031</v>
      </c>
      <c r="B407" s="1980"/>
      <c r="C407" s="1980"/>
      <c r="D407" s="1980"/>
      <c r="E407" s="1980"/>
      <c r="F407" s="1980"/>
      <c r="G407" s="1980"/>
      <c r="H407" s="1979" t="s">
        <v>1032</v>
      </c>
      <c r="I407" s="1980"/>
      <c r="J407" s="1980"/>
      <c r="K407" s="1980"/>
      <c r="L407" s="1980"/>
      <c r="M407" s="1980"/>
      <c r="N407" s="1980"/>
    </row>
    <row r="408" spans="1:14" hidden="1"/>
    <row r="409" spans="1:14" hidden="1"/>
    <row r="410" spans="1:14" hidden="1"/>
    <row r="411" spans="1:14" hidden="1"/>
    <row r="412" spans="1:14" hidden="1"/>
    <row r="413" spans="1:14" hidden="1"/>
    <row r="414" spans="1:14" hidden="1"/>
    <row r="415" spans="1:14" hidden="1"/>
    <row r="416" spans="1:14" hidden="1"/>
    <row r="417" spans="1:14" ht="38.1" hidden="1" customHeight="1" thickBot="1">
      <c r="A417" s="2004" t="s">
        <v>993</v>
      </c>
      <c r="B417" s="2005"/>
      <c r="C417" s="2005"/>
      <c r="D417" s="2005"/>
      <c r="E417" s="2005"/>
      <c r="F417" s="2005"/>
      <c r="G417" s="2005"/>
      <c r="H417" s="2005"/>
      <c r="I417" s="2005"/>
      <c r="J417" s="2005"/>
      <c r="K417" s="2005"/>
      <c r="L417" s="2005"/>
      <c r="M417" s="2005"/>
      <c r="N417" s="2006"/>
    </row>
    <row r="418" spans="1:14" ht="15.95" hidden="1" customHeight="1">
      <c r="A418" s="2002" t="s">
        <v>994</v>
      </c>
      <c r="B418" s="1980"/>
      <c r="C418" s="1980"/>
      <c r="D418" s="1980"/>
      <c r="E418" s="1980"/>
      <c r="F418" s="1980"/>
      <c r="G418" s="1980"/>
      <c r="H418" s="1980"/>
      <c r="I418" s="1980"/>
      <c r="J418" s="1980"/>
      <c r="K418" s="1980"/>
      <c r="L418" s="1980"/>
      <c r="M418" s="1980"/>
      <c r="N418" s="1980"/>
    </row>
    <row r="419" spans="1:14" ht="18" hidden="1" customHeight="1">
      <c r="A419" s="2003" t="s">
        <v>995</v>
      </c>
      <c r="B419" s="1977"/>
      <c r="C419" s="1977"/>
      <c r="D419" s="1978"/>
      <c r="E419" s="2003" t="s">
        <v>996</v>
      </c>
      <c r="F419" s="1977"/>
      <c r="G419" s="1978"/>
      <c r="H419" s="2003" t="s">
        <v>997</v>
      </c>
      <c r="I419" s="1977"/>
      <c r="J419" s="1978"/>
      <c r="K419" s="2003" t="s">
        <v>998</v>
      </c>
      <c r="L419" s="1978"/>
      <c r="M419" s="2003" t="s">
        <v>999</v>
      </c>
      <c r="N419" s="1978"/>
    </row>
    <row r="420" spans="1:14" ht="21.95" hidden="1" customHeight="1">
      <c r="A420" s="1996" t="str">
        <f>'2026 Matrix'!B36&amp;" "&amp;'2026 Matrix'!A36</f>
        <v>Elian Parra Suarez</v>
      </c>
      <c r="B420" s="1977"/>
      <c r="C420" s="1977"/>
      <c r="D420" s="1978"/>
      <c r="E420" s="1996" t="str">
        <f>'2026 Matrix'!E36</f>
        <v>Alex</v>
      </c>
      <c r="F420" s="1977"/>
      <c r="G420" s="1978"/>
      <c r="H420" s="1997">
        <f>'2026 Matrix'!C36</f>
        <v>44441</v>
      </c>
      <c r="I420" s="1977"/>
      <c r="J420" s="1978"/>
      <c r="K420" s="1996" t="str">
        <f>'2026 Matrix'!D36</f>
        <v>2NDST</v>
      </c>
      <c r="L420" s="1978"/>
      <c r="M420" s="1996"/>
      <c r="N420" s="1978"/>
    </row>
    <row r="421" spans="1:14" ht="15.95" hidden="1" customHeight="1">
      <c r="A421" s="1998" t="s">
        <v>1000</v>
      </c>
      <c r="B421" s="1977"/>
      <c r="C421" s="1978"/>
      <c r="E421" s="1999" t="s">
        <v>1001</v>
      </c>
      <c r="F421" s="1977"/>
      <c r="G421" s="1978"/>
      <c r="I421" s="2000" t="s">
        <v>1002</v>
      </c>
      <c r="J421" s="1977"/>
      <c r="K421" s="1978"/>
      <c r="M421" s="2001" t="s">
        <v>1003</v>
      </c>
      <c r="N421" s="1978"/>
    </row>
    <row r="422" spans="1:14" ht="33.950000000000003" hidden="1" customHeight="1">
      <c r="A422" s="1991" t="str">
        <f>'2026 Matrix'!AI36&amp;" / 108"</f>
        <v>68 / 108</v>
      </c>
      <c r="B422" s="1977"/>
      <c r="C422" s="1978"/>
      <c r="E422" s="1992" t="str">
        <f>'2026 Matrix'!AJ36&amp;" / 27"</f>
        <v>21 / 27</v>
      </c>
      <c r="F422" s="1977"/>
      <c r="G422" s="1978"/>
      <c r="I422" s="1993">
        <f>'2026 Matrix'!AK36</f>
        <v>0</v>
      </c>
      <c r="J422" s="1977"/>
      <c r="K422" s="1978"/>
      <c r="M422" s="1994">
        <f>'2026 Matrix'!AL36</f>
        <v>0</v>
      </c>
      <c r="N422" s="1978"/>
    </row>
    <row r="423" spans="1:14" ht="14.1" hidden="1" customHeight="1">
      <c r="A423" s="1995" t="s">
        <v>1004</v>
      </c>
      <c r="B423" s="1980"/>
      <c r="C423" s="1980"/>
      <c r="D423" s="1980"/>
      <c r="E423" s="1980"/>
      <c r="F423" s="1980"/>
      <c r="G423" s="1980"/>
      <c r="H423" s="1980"/>
      <c r="I423" s="1980"/>
      <c r="J423" s="1980"/>
      <c r="K423" s="1980"/>
      <c r="L423" s="1980"/>
      <c r="M423" s="1980"/>
      <c r="N423" s="1980"/>
    </row>
    <row r="424" spans="1:14" ht="20.100000000000001" hidden="1" customHeight="1">
      <c r="A424" s="1930" t="s">
        <v>1005</v>
      </c>
      <c r="B424" s="1931"/>
      <c r="C424" s="1931"/>
      <c r="D424" s="1931"/>
      <c r="E424" s="1931"/>
      <c r="F424" s="1931"/>
      <c r="G424" s="1931"/>
      <c r="H424" s="1931"/>
      <c r="I424" s="1931"/>
      <c r="J424" s="1931"/>
      <c r="K424" s="1931"/>
      <c r="L424" s="1931"/>
      <c r="M424" s="1931"/>
      <c r="N424" s="1931"/>
    </row>
    <row r="425" spans="1:14" ht="18" hidden="1" customHeight="1">
      <c r="A425" s="1891" t="s">
        <v>1006</v>
      </c>
      <c r="B425" s="1887"/>
      <c r="C425" s="1891" t="s">
        <v>1007</v>
      </c>
      <c r="D425" s="1886"/>
      <c r="E425" s="1887"/>
      <c r="F425" s="1886" t="s">
        <v>1008</v>
      </c>
      <c r="G425" s="1887"/>
      <c r="H425" s="1886" t="s">
        <v>1009</v>
      </c>
      <c r="I425" s="1887"/>
      <c r="J425" s="1886" t="s">
        <v>1010</v>
      </c>
      <c r="K425" s="1887"/>
      <c r="L425" s="1886" t="s">
        <v>1011</v>
      </c>
      <c r="M425" s="1887"/>
      <c r="N425" s="1598" t="s">
        <v>1012</v>
      </c>
    </row>
    <row r="426" spans="1:14" ht="18.95" hidden="1" customHeight="1">
      <c r="A426" s="1892" t="s">
        <v>1013</v>
      </c>
      <c r="B426" s="1893"/>
      <c r="C426" s="1918">
        <v>0</v>
      </c>
      <c r="D426" s="1902"/>
      <c r="E426" s="1903"/>
      <c r="F426" s="1902">
        <v>0</v>
      </c>
      <c r="G426" s="1903"/>
      <c r="H426" s="1902">
        <v>0</v>
      </c>
      <c r="I426" s="1903"/>
      <c r="J426" s="1902">
        <v>0</v>
      </c>
      <c r="K426" s="1903"/>
      <c r="L426" s="1902">
        <v>0</v>
      </c>
      <c r="M426" s="1903"/>
      <c r="N426" s="1603">
        <v>0</v>
      </c>
    </row>
    <row r="427" spans="1:14" ht="18.95" hidden="1" customHeight="1">
      <c r="A427" s="1904" t="s">
        <v>1014</v>
      </c>
      <c r="B427" s="1905"/>
      <c r="C427" s="1888">
        <v>0</v>
      </c>
      <c r="D427" s="1889"/>
      <c r="E427" s="1890"/>
      <c r="F427" s="1894">
        <v>0</v>
      </c>
      <c r="G427" s="1895"/>
      <c r="H427" s="1894">
        <v>0</v>
      </c>
      <c r="I427" s="1895"/>
      <c r="J427" s="1894">
        <v>0</v>
      </c>
      <c r="K427" s="1895"/>
      <c r="L427" s="1894">
        <v>0</v>
      </c>
      <c r="M427" s="1895"/>
      <c r="N427" s="1605">
        <v>0</v>
      </c>
    </row>
    <row r="428" spans="1:14" ht="18.95" hidden="1" customHeight="1">
      <c r="A428" s="1892" t="s">
        <v>1015</v>
      </c>
      <c r="B428" s="1893"/>
      <c r="C428" s="1918">
        <v>0</v>
      </c>
      <c r="D428" s="1902"/>
      <c r="E428" s="1903"/>
      <c r="F428" s="1902">
        <v>0</v>
      </c>
      <c r="G428" s="1903"/>
      <c r="H428" s="1902">
        <v>0</v>
      </c>
      <c r="I428" s="1903"/>
      <c r="J428" s="1902">
        <v>0</v>
      </c>
      <c r="K428" s="1903"/>
      <c r="L428" s="1902">
        <v>0</v>
      </c>
      <c r="M428" s="1903"/>
      <c r="N428" s="1603">
        <v>0</v>
      </c>
    </row>
    <row r="429" spans="1:14" ht="18.95" hidden="1" customHeight="1">
      <c r="A429" s="1904" t="s">
        <v>1016</v>
      </c>
      <c r="B429" s="1905"/>
      <c r="C429" s="1888">
        <v>0</v>
      </c>
      <c r="D429" s="1889"/>
      <c r="E429" s="1890"/>
      <c r="F429" s="1894">
        <v>0</v>
      </c>
      <c r="G429" s="1895"/>
      <c r="H429" s="1894">
        <v>0</v>
      </c>
      <c r="I429" s="1895"/>
      <c r="J429" s="1894">
        <v>0</v>
      </c>
      <c r="K429" s="1895"/>
      <c r="L429" s="1894">
        <v>0</v>
      </c>
      <c r="M429" s="1895"/>
      <c r="N429" s="1605">
        <v>0</v>
      </c>
    </row>
    <row r="430" spans="1:14" ht="20.100000000000001" hidden="1" customHeight="1">
      <c r="A430" s="1930" t="s">
        <v>1017</v>
      </c>
      <c r="B430" s="1931"/>
      <c r="C430" s="1931"/>
      <c r="D430" s="1931"/>
      <c r="E430" s="1931"/>
      <c r="F430" s="1931"/>
      <c r="G430" s="1931"/>
      <c r="H430" s="1931"/>
      <c r="I430" s="1931"/>
      <c r="J430" s="1931"/>
      <c r="K430" s="1931"/>
      <c r="L430" s="1931"/>
      <c r="M430" s="1931"/>
      <c r="N430" s="1931"/>
    </row>
    <row r="431" spans="1:14" ht="14.1" hidden="1" customHeight="1">
      <c r="A431" s="1597">
        <v>0</v>
      </c>
      <c r="B431" s="1896" t="s">
        <v>842</v>
      </c>
      <c r="C431" s="1897"/>
      <c r="D431" s="1596">
        <v>1</v>
      </c>
      <c r="E431" s="1896" t="s">
        <v>1018</v>
      </c>
      <c r="F431" s="1897"/>
      <c r="G431" s="1595">
        <v>2</v>
      </c>
      <c r="H431" s="1896" t="s">
        <v>1019</v>
      </c>
      <c r="I431" s="1897"/>
      <c r="J431" s="1594">
        <v>3</v>
      </c>
      <c r="K431" s="1896" t="s">
        <v>1020</v>
      </c>
      <c r="L431" s="1897"/>
      <c r="M431" s="1593">
        <v>4</v>
      </c>
      <c r="N431" s="1592" t="s">
        <v>1021</v>
      </c>
    </row>
    <row r="432" spans="1:14" ht="15.95" hidden="1" customHeight="1">
      <c r="A432" s="1986" t="s">
        <v>1022</v>
      </c>
      <c r="B432" s="1980"/>
      <c r="C432" s="1980"/>
      <c r="D432" s="1980"/>
      <c r="E432" s="1980"/>
      <c r="F432" s="1980"/>
      <c r="G432" s="1980"/>
      <c r="H432" s="1980"/>
      <c r="I432" s="1980"/>
      <c r="J432" s="1980"/>
      <c r="K432" s="1980"/>
      <c r="L432" s="1980"/>
      <c r="M432" s="1980"/>
      <c r="N432" s="1980"/>
    </row>
    <row r="433" spans="1:14" ht="17.100000000000001" hidden="1" customHeight="1">
      <c r="A433" s="1984" t="s">
        <v>1023</v>
      </c>
      <c r="B433" s="1977"/>
      <c r="C433" s="1977"/>
      <c r="D433" s="1977"/>
      <c r="E433" s="1978"/>
      <c r="F433" s="1985">
        <f>'2026 Matrix'!L36</f>
        <v>0</v>
      </c>
      <c r="G433" s="1978"/>
      <c r="H433" s="1984" t="s">
        <v>1024</v>
      </c>
      <c r="I433" s="1977"/>
      <c r="J433" s="1977"/>
      <c r="K433" s="1977"/>
      <c r="L433" s="1978"/>
      <c r="M433" s="1987">
        <f>'2026 Matrix'!P36</f>
        <v>2</v>
      </c>
      <c r="N433" s="1978"/>
    </row>
    <row r="434" spans="1:14" ht="17.100000000000001" hidden="1" customHeight="1">
      <c r="A434" s="1984" t="s">
        <v>856</v>
      </c>
      <c r="B434" s="1977"/>
      <c r="C434" s="1977"/>
      <c r="D434" s="1977"/>
      <c r="E434" s="1978"/>
      <c r="F434" s="2007">
        <f>'2026 Matrix'!K36</f>
        <v>4</v>
      </c>
      <c r="G434" s="1978"/>
      <c r="H434" s="1984" t="s">
        <v>205</v>
      </c>
      <c r="I434" s="1977"/>
      <c r="J434" s="1977"/>
      <c r="K434" s="1977"/>
      <c r="L434" s="1978"/>
      <c r="M434" s="1985">
        <f>'2026 Matrix'!M36</f>
        <v>0</v>
      </c>
      <c r="N434" s="1978"/>
    </row>
    <row r="435" spans="1:14" ht="17.100000000000001" hidden="1" customHeight="1">
      <c r="A435" s="1984" t="s">
        <v>862</v>
      </c>
      <c r="B435" s="1977"/>
      <c r="C435" s="1977"/>
      <c r="D435" s="1977"/>
      <c r="E435" s="1978"/>
      <c r="F435" s="1987">
        <f>'2026 Matrix'!Q36</f>
        <v>2</v>
      </c>
      <c r="G435" s="1978"/>
      <c r="H435" s="1984" t="s">
        <v>864</v>
      </c>
      <c r="I435" s="1977"/>
      <c r="J435" s="1977"/>
      <c r="K435" s="1977"/>
      <c r="L435" s="1978"/>
      <c r="M435" s="1987">
        <f>'2026 Matrix'!T36</f>
        <v>2</v>
      </c>
      <c r="N435" s="1978"/>
    </row>
    <row r="436" spans="1:14" ht="15.95" hidden="1" customHeight="1">
      <c r="A436" s="1986" t="s">
        <v>1025</v>
      </c>
      <c r="B436" s="1980"/>
      <c r="C436" s="1980"/>
      <c r="D436" s="1980"/>
      <c r="E436" s="1980"/>
      <c r="F436" s="1980"/>
      <c r="G436" s="1980"/>
      <c r="H436" s="1980"/>
      <c r="I436" s="1980"/>
      <c r="J436" s="1980"/>
      <c r="K436" s="1980"/>
      <c r="L436" s="1980"/>
      <c r="M436" s="1980"/>
      <c r="N436" s="1980"/>
    </row>
    <row r="437" spans="1:14" ht="17.100000000000001" hidden="1" customHeight="1">
      <c r="A437" s="1984" t="s">
        <v>855</v>
      </c>
      <c r="B437" s="1977"/>
      <c r="C437" s="1977"/>
      <c r="D437" s="1977"/>
      <c r="E437" s="1978"/>
      <c r="F437" s="2007">
        <f>'2026 Matrix'!H36</f>
        <v>4</v>
      </c>
      <c r="G437" s="1978"/>
      <c r="H437" s="1984" t="s">
        <v>331</v>
      </c>
      <c r="I437" s="1977"/>
      <c r="J437" s="1977"/>
      <c r="K437" s="1977"/>
      <c r="L437" s="1978"/>
      <c r="M437" s="2007">
        <f>'2026 Matrix'!J36</f>
        <v>4</v>
      </c>
      <c r="N437" s="1978"/>
    </row>
    <row r="438" spans="1:14" ht="17.100000000000001" hidden="1" customHeight="1">
      <c r="A438" s="1984" t="s">
        <v>859</v>
      </c>
      <c r="B438" s="1977"/>
      <c r="C438" s="1977"/>
      <c r="D438" s="1977"/>
      <c r="E438" s="1978"/>
      <c r="F438" s="1987">
        <f>'2026 Matrix'!N36</f>
        <v>2</v>
      </c>
      <c r="G438" s="1978"/>
      <c r="H438" s="1984" t="s">
        <v>343</v>
      </c>
      <c r="I438" s="1977"/>
      <c r="J438" s="1977"/>
      <c r="K438" s="1977"/>
      <c r="L438" s="1978"/>
      <c r="M438" s="1987">
        <f>'2026 Matrix'!AB36</f>
        <v>2</v>
      </c>
      <c r="N438" s="1978"/>
    </row>
    <row r="439" spans="1:14" ht="17.100000000000001" hidden="1" customHeight="1">
      <c r="A439" s="1984" t="s">
        <v>326</v>
      </c>
      <c r="B439" s="1977"/>
      <c r="C439" s="1977"/>
      <c r="D439" s="1977"/>
      <c r="E439" s="1978"/>
      <c r="F439" s="2007">
        <f>'2026 Matrix'!I36</f>
        <v>4</v>
      </c>
      <c r="G439" s="1978"/>
      <c r="H439" s="1984" t="s">
        <v>860</v>
      </c>
      <c r="I439" s="1977"/>
      <c r="J439" s="1977"/>
      <c r="K439" s="1977"/>
      <c r="L439" s="1978"/>
      <c r="M439" s="2007">
        <f>'2026 Matrix'!O36</f>
        <v>4</v>
      </c>
      <c r="N439" s="1978"/>
    </row>
    <row r="440" spans="1:14" ht="17.100000000000001" hidden="1" customHeight="1">
      <c r="A440" s="1984" t="s">
        <v>355</v>
      </c>
      <c r="B440" s="1977"/>
      <c r="C440" s="1977"/>
      <c r="D440" s="1977"/>
      <c r="E440" s="1978"/>
      <c r="F440" s="2007">
        <f>'2026 Matrix'!R36</f>
        <v>4</v>
      </c>
      <c r="G440" s="1978"/>
      <c r="H440" s="1988"/>
      <c r="I440" s="1980"/>
      <c r="J440" s="1980"/>
      <c r="K440" s="1980"/>
      <c r="L440" s="1980"/>
      <c r="M440" s="1980"/>
      <c r="N440" s="1980"/>
    </row>
    <row r="441" spans="1:14" ht="15.95" hidden="1" customHeight="1">
      <c r="A441" s="1986" t="s">
        <v>1026</v>
      </c>
      <c r="B441" s="1980"/>
      <c r="C441" s="1980"/>
      <c r="D441" s="1980"/>
      <c r="E441" s="1980"/>
      <c r="F441" s="1980"/>
      <c r="G441" s="1980"/>
      <c r="H441" s="1980"/>
      <c r="I441" s="1980"/>
      <c r="J441" s="1980"/>
      <c r="K441" s="1980"/>
      <c r="L441" s="1980"/>
      <c r="M441" s="1980"/>
      <c r="N441" s="1980"/>
    </row>
    <row r="442" spans="1:14" ht="17.100000000000001" hidden="1" customHeight="1">
      <c r="A442" s="1984" t="s">
        <v>869</v>
      </c>
      <c r="B442" s="1977"/>
      <c r="C442" s="1977"/>
      <c r="D442" s="1977"/>
      <c r="E442" s="1978"/>
      <c r="F442" s="1985">
        <f>'2026 Matrix'!Z36</f>
        <v>0</v>
      </c>
      <c r="G442" s="1978"/>
      <c r="H442" s="1984" t="s">
        <v>863</v>
      </c>
      <c r="I442" s="1977"/>
      <c r="J442" s="1977"/>
      <c r="K442" s="1977"/>
      <c r="L442" s="1978"/>
      <c r="M442" s="1989">
        <f>'2026 Matrix'!S36</f>
        <v>3</v>
      </c>
      <c r="N442" s="1978"/>
    </row>
    <row r="443" spans="1:14" ht="17.100000000000001" hidden="1" customHeight="1">
      <c r="A443" s="1984" t="s">
        <v>865</v>
      </c>
      <c r="B443" s="1977"/>
      <c r="C443" s="1977"/>
      <c r="D443" s="1977"/>
      <c r="E443" s="1978"/>
      <c r="F443" s="1985">
        <f>'2026 Matrix'!U36</f>
        <v>0</v>
      </c>
      <c r="G443" s="1978"/>
      <c r="H443" s="1984" t="s">
        <v>870</v>
      </c>
      <c r="I443" s="1977"/>
      <c r="J443" s="1977"/>
      <c r="K443" s="1977"/>
      <c r="L443" s="1978"/>
      <c r="M443" s="1989">
        <f>'2026 Matrix'!AA36</f>
        <v>3</v>
      </c>
      <c r="N443" s="1978"/>
    </row>
    <row r="444" spans="1:14" ht="17.100000000000001" hidden="1" customHeight="1">
      <c r="A444" s="1984" t="s">
        <v>867</v>
      </c>
      <c r="B444" s="1977"/>
      <c r="C444" s="1977"/>
      <c r="D444" s="1977"/>
      <c r="E444" s="1978"/>
      <c r="F444" s="1985">
        <f>'2026 Matrix'!X36</f>
        <v>0</v>
      </c>
      <c r="G444" s="1978"/>
      <c r="H444" s="1984" t="s">
        <v>868</v>
      </c>
      <c r="I444" s="1977"/>
      <c r="J444" s="1977"/>
      <c r="K444" s="1977"/>
      <c r="L444" s="1978"/>
      <c r="M444" s="1985">
        <f>'2026 Matrix'!Y36</f>
        <v>0</v>
      </c>
      <c r="N444" s="1978"/>
    </row>
    <row r="445" spans="1:14" ht="15.95" hidden="1" customHeight="1">
      <c r="A445" s="1986" t="s">
        <v>1027</v>
      </c>
      <c r="B445" s="1980"/>
      <c r="C445" s="1980"/>
      <c r="D445" s="1980"/>
      <c r="E445" s="1980"/>
      <c r="F445" s="1980"/>
      <c r="G445" s="1980"/>
      <c r="H445" s="1980"/>
      <c r="I445" s="1980"/>
      <c r="J445" s="1980"/>
      <c r="K445" s="1980"/>
      <c r="L445" s="1980"/>
      <c r="M445" s="1980"/>
      <c r="N445" s="1980"/>
    </row>
    <row r="446" spans="1:14" ht="17.100000000000001" hidden="1" customHeight="1">
      <c r="A446" s="1984" t="s">
        <v>872</v>
      </c>
      <c r="B446" s="1977"/>
      <c r="C446" s="1977"/>
      <c r="D446" s="1977"/>
      <c r="E446" s="1978"/>
      <c r="F446" s="2007">
        <f>'2026 Matrix'!AD36</f>
        <v>4</v>
      </c>
      <c r="G446" s="1978"/>
      <c r="H446" s="1984" t="s">
        <v>874</v>
      </c>
      <c r="I446" s="1977"/>
      <c r="J446" s="1977"/>
      <c r="K446" s="1977"/>
      <c r="L446" s="1978"/>
      <c r="M446" s="2007">
        <f>'2026 Matrix'!AF36</f>
        <v>4</v>
      </c>
      <c r="N446" s="1978"/>
    </row>
    <row r="447" spans="1:14" ht="17.100000000000001" hidden="1" customHeight="1">
      <c r="A447" s="1984" t="s">
        <v>873</v>
      </c>
      <c r="B447" s="1977"/>
      <c r="C447" s="1977"/>
      <c r="D447" s="1977"/>
      <c r="E447" s="1978"/>
      <c r="F447" s="2007">
        <f>'2026 Matrix'!AE36</f>
        <v>4</v>
      </c>
      <c r="G447" s="1978"/>
      <c r="H447" s="1984" t="s">
        <v>358</v>
      </c>
      <c r="I447" s="1977"/>
      <c r="J447" s="1977"/>
      <c r="K447" s="1977"/>
      <c r="L447" s="1978"/>
      <c r="M447" s="2007">
        <f>'2026 Matrix'!AH36</f>
        <v>4</v>
      </c>
      <c r="N447" s="1978"/>
    </row>
    <row r="448" spans="1:14" ht="17.100000000000001" hidden="1" customHeight="1">
      <c r="A448" s="1984" t="s">
        <v>203</v>
      </c>
      <c r="B448" s="1977"/>
      <c r="C448" s="1977"/>
      <c r="D448" s="1977"/>
      <c r="E448" s="1978"/>
      <c r="F448" s="1987">
        <f>'2026 Matrix'!W36</f>
        <v>2</v>
      </c>
      <c r="G448" s="1978"/>
      <c r="H448" s="1984" t="s">
        <v>871</v>
      </c>
      <c r="I448" s="1977"/>
      <c r="J448" s="1977"/>
      <c r="K448" s="1977"/>
      <c r="L448" s="1978"/>
      <c r="M448" s="1989">
        <f>'2026 Matrix'!AC36</f>
        <v>3</v>
      </c>
      <c r="N448" s="1978"/>
    </row>
    <row r="449" spans="1:14" ht="17.100000000000001" hidden="1" customHeight="1">
      <c r="A449" s="1984" t="s">
        <v>875</v>
      </c>
      <c r="B449" s="1977"/>
      <c r="C449" s="1977"/>
      <c r="D449" s="1977"/>
      <c r="E449" s="1978"/>
      <c r="F449" s="2007">
        <f>'2026 Matrix'!AG36</f>
        <v>4</v>
      </c>
      <c r="G449" s="1978"/>
      <c r="H449" s="1984" t="s">
        <v>866</v>
      </c>
      <c r="I449" s="1977"/>
      <c r="J449" s="1977"/>
      <c r="K449" s="1977"/>
      <c r="L449" s="1978"/>
      <c r="M449" s="1989">
        <f>'2026 Matrix'!V36</f>
        <v>3</v>
      </c>
      <c r="N449" s="1978"/>
    </row>
    <row r="450" spans="1:14" ht="20.100000000000001" hidden="1" customHeight="1">
      <c r="A450" s="1981" t="s">
        <v>1028</v>
      </c>
      <c r="B450" s="1980"/>
      <c r="C450" s="1980"/>
      <c r="D450" s="1980"/>
      <c r="E450" s="1980"/>
      <c r="F450" s="1980"/>
      <c r="G450" s="1980"/>
      <c r="H450" s="1980"/>
      <c r="I450" s="1980"/>
      <c r="J450" s="1980"/>
      <c r="K450" s="1980"/>
      <c r="L450" s="1980"/>
      <c r="M450" s="1980"/>
      <c r="N450" s="1980"/>
    </row>
    <row r="451" spans="1:14" ht="15.95" hidden="1" customHeight="1">
      <c r="A451" s="1982" t="s">
        <v>1029</v>
      </c>
      <c r="B451" s="1977"/>
      <c r="C451" s="1977"/>
      <c r="D451" s="1977"/>
      <c r="E451" s="1977"/>
      <c r="F451" s="1977"/>
      <c r="G451" s="1977"/>
      <c r="H451" s="1977"/>
      <c r="I451" s="1977"/>
      <c r="J451" s="1977"/>
      <c r="K451" s="1977"/>
      <c r="L451" s="1977"/>
      <c r="M451" s="1977"/>
      <c r="N451" s="1978"/>
    </row>
    <row r="452" spans="1:14" ht="20.100000000000001" hidden="1" customHeight="1">
      <c r="A452" s="1976"/>
      <c r="B452" s="1977"/>
      <c r="C452" s="1977"/>
      <c r="D452" s="1977"/>
      <c r="E452" s="1977"/>
      <c r="F452" s="1977"/>
      <c r="G452" s="1977"/>
      <c r="H452" s="1977"/>
      <c r="I452" s="1977"/>
      <c r="J452" s="1977"/>
      <c r="K452" s="1977"/>
      <c r="L452" s="1977"/>
      <c r="M452" s="1977"/>
      <c r="N452" s="1978"/>
    </row>
    <row r="453" spans="1:14" ht="20.100000000000001" hidden="1" customHeight="1">
      <c r="A453" s="1976"/>
      <c r="B453" s="1977"/>
      <c r="C453" s="1977"/>
      <c r="D453" s="1977"/>
      <c r="E453" s="1977"/>
      <c r="F453" s="1977"/>
      <c r="G453" s="1977"/>
      <c r="H453" s="1977"/>
      <c r="I453" s="1977"/>
      <c r="J453" s="1977"/>
      <c r="K453" s="1977"/>
      <c r="L453" s="1977"/>
      <c r="M453" s="1977"/>
      <c r="N453" s="1978"/>
    </row>
    <row r="454" spans="1:14" ht="20.100000000000001" hidden="1" customHeight="1">
      <c r="A454" s="1976"/>
      <c r="B454" s="1977"/>
      <c r="C454" s="1977"/>
      <c r="D454" s="1977"/>
      <c r="E454" s="1977"/>
      <c r="F454" s="1977"/>
      <c r="G454" s="1977"/>
      <c r="H454" s="1977"/>
      <c r="I454" s="1977"/>
      <c r="J454" s="1977"/>
      <c r="K454" s="1977"/>
      <c r="L454" s="1977"/>
      <c r="M454" s="1977"/>
      <c r="N454" s="1978"/>
    </row>
    <row r="455" spans="1:14" ht="15.95" hidden="1" customHeight="1">
      <c r="A455" s="1983" t="s">
        <v>1030</v>
      </c>
      <c r="B455" s="1977"/>
      <c r="C455" s="1977"/>
      <c r="D455" s="1977"/>
      <c r="E455" s="1977"/>
      <c r="F455" s="1977"/>
      <c r="G455" s="1977"/>
      <c r="H455" s="1977"/>
      <c r="I455" s="1977"/>
      <c r="J455" s="1977"/>
      <c r="K455" s="1977"/>
      <c r="L455" s="1977"/>
      <c r="M455" s="1977"/>
      <c r="N455" s="1978"/>
    </row>
    <row r="456" spans="1:14" ht="21.95" hidden="1" customHeight="1">
      <c r="A456" s="1976"/>
      <c r="B456" s="1977"/>
      <c r="C456" s="1977"/>
      <c r="D456" s="1977"/>
      <c r="E456" s="1977"/>
      <c r="F456" s="1977"/>
      <c r="G456" s="1977"/>
      <c r="H456" s="1977"/>
      <c r="I456" s="1977"/>
      <c r="J456" s="1977"/>
      <c r="K456" s="1977"/>
      <c r="L456" s="1977"/>
      <c r="M456" s="1977"/>
      <c r="N456" s="1978"/>
    </row>
    <row r="457" spans="1:14" ht="21.95" hidden="1" customHeight="1">
      <c r="A457" s="1976"/>
      <c r="B457" s="1977"/>
      <c r="C457" s="1977"/>
      <c r="D457" s="1977"/>
      <c r="E457" s="1977"/>
      <c r="F457" s="1977"/>
      <c r="G457" s="1977"/>
      <c r="H457" s="1977"/>
      <c r="I457" s="1977"/>
      <c r="J457" s="1977"/>
      <c r="K457" s="1977"/>
      <c r="L457" s="1977"/>
      <c r="M457" s="1977"/>
      <c r="N457" s="1978"/>
    </row>
    <row r="458" spans="1:14" ht="21.95" hidden="1" customHeight="1">
      <c r="A458" s="1976"/>
      <c r="B458" s="1977"/>
      <c r="C458" s="1977"/>
      <c r="D458" s="1977"/>
      <c r="E458" s="1977"/>
      <c r="F458" s="1977"/>
      <c r="G458" s="1977"/>
      <c r="H458" s="1977"/>
      <c r="I458" s="1977"/>
      <c r="J458" s="1977"/>
      <c r="K458" s="1977"/>
      <c r="L458" s="1977"/>
      <c r="M458" s="1977"/>
      <c r="N458" s="1978"/>
    </row>
    <row r="459" spans="1:14" ht="21.95" hidden="1" customHeight="1">
      <c r="A459" s="1979" t="s">
        <v>1031</v>
      </c>
      <c r="B459" s="1980"/>
      <c r="C459" s="1980"/>
      <c r="D459" s="1980"/>
      <c r="E459" s="1980"/>
      <c r="F459" s="1980"/>
      <c r="G459" s="1980"/>
      <c r="H459" s="1979" t="s">
        <v>1032</v>
      </c>
      <c r="I459" s="1980"/>
      <c r="J459" s="1980"/>
      <c r="K459" s="1980"/>
      <c r="L459" s="1980"/>
      <c r="M459" s="1980"/>
      <c r="N459" s="1980"/>
    </row>
    <row r="460" spans="1:14" hidden="1"/>
    <row r="461" spans="1:14" hidden="1"/>
    <row r="462" spans="1:14" hidden="1"/>
    <row r="463" spans="1:14" hidden="1"/>
    <row r="464" spans="1:14" hidden="1"/>
    <row r="469" spans="1:14" ht="38.1" customHeight="1" thickBot="1">
      <c r="A469" s="2004" t="s">
        <v>993</v>
      </c>
      <c r="B469" s="2005"/>
      <c r="C469" s="2005"/>
      <c r="D469" s="2005"/>
      <c r="E469" s="2005"/>
      <c r="F469" s="2005"/>
      <c r="G469" s="2005"/>
      <c r="H469" s="2005"/>
      <c r="I469" s="2005"/>
      <c r="J469" s="2005"/>
      <c r="K469" s="2005"/>
      <c r="L469" s="2005"/>
      <c r="M469" s="2005"/>
      <c r="N469" s="2006"/>
    </row>
    <row r="470" spans="1:14" ht="15.95" customHeight="1">
      <c r="A470" s="2002" t="s">
        <v>994</v>
      </c>
      <c r="B470" s="1980"/>
      <c r="C470" s="1980"/>
      <c r="D470" s="1980"/>
      <c r="E470" s="1980"/>
      <c r="F470" s="1980"/>
      <c r="G470" s="1980"/>
      <c r="H470" s="1980"/>
      <c r="I470" s="1980"/>
      <c r="J470" s="1980"/>
      <c r="K470" s="1980"/>
      <c r="L470" s="1980"/>
      <c r="M470" s="1980"/>
      <c r="N470" s="1980"/>
    </row>
    <row r="471" spans="1:14" ht="18" customHeight="1">
      <c r="A471" s="2003" t="s">
        <v>995</v>
      </c>
      <c r="B471" s="1977"/>
      <c r="C471" s="1977"/>
      <c r="D471" s="1978"/>
      <c r="E471" s="2003" t="s">
        <v>996</v>
      </c>
      <c r="F471" s="1977"/>
      <c r="G471" s="1978"/>
      <c r="H471" s="2003" t="s">
        <v>997</v>
      </c>
      <c r="I471" s="1977"/>
      <c r="J471" s="1978"/>
      <c r="K471" s="2003" t="s">
        <v>998</v>
      </c>
      <c r="L471" s="1978"/>
      <c r="M471" s="2003" t="s">
        <v>999</v>
      </c>
      <c r="N471" s="1978"/>
    </row>
    <row r="472" spans="1:14" ht="21.95" customHeight="1">
      <c r="A472" s="1996" t="str">
        <f>'2026 Matrix'!B38&amp;" "&amp;'2026 Matrix'!A38</f>
        <v>Xiomara Castro Dominguez</v>
      </c>
      <c r="B472" s="1977"/>
      <c r="C472" s="1977"/>
      <c r="D472" s="1978"/>
      <c r="E472" s="1996" t="str">
        <f>'2026 Matrix'!E38</f>
        <v>Alex</v>
      </c>
      <c r="F472" s="1977"/>
      <c r="G472" s="1978"/>
      <c r="H472" s="1997">
        <f>'2026 Matrix'!C38</f>
        <v>44503</v>
      </c>
      <c r="I472" s="1977"/>
      <c r="J472" s="1978"/>
      <c r="K472" s="1996" t="str">
        <f>'2026 Matrix'!D38</f>
        <v>2NDST</v>
      </c>
      <c r="L472" s="1978"/>
      <c r="M472" s="1996"/>
      <c r="N472" s="1978"/>
    </row>
    <row r="473" spans="1:14" ht="15.95" customHeight="1">
      <c r="A473" s="1998" t="s">
        <v>1000</v>
      </c>
      <c r="B473" s="1977"/>
      <c r="C473" s="1978"/>
      <c r="E473" s="1999" t="s">
        <v>1001</v>
      </c>
      <c r="F473" s="1977"/>
      <c r="G473" s="1978"/>
      <c r="I473" s="2000" t="s">
        <v>1002</v>
      </c>
      <c r="J473" s="1977"/>
      <c r="K473" s="1978"/>
      <c r="M473" s="2001" t="s">
        <v>1003</v>
      </c>
      <c r="N473" s="1978"/>
    </row>
    <row r="474" spans="1:14" ht="33.950000000000003" customHeight="1">
      <c r="A474" s="1991" t="str">
        <f>'2026 Matrix'!AI38&amp;" / 108"</f>
        <v>23 / 108</v>
      </c>
      <c r="B474" s="1977"/>
      <c r="C474" s="1978"/>
      <c r="E474" s="1992" t="str">
        <f>'2026 Matrix'!AJ38&amp;" / 27"</f>
        <v>8 / 27</v>
      </c>
      <c r="F474" s="1977"/>
      <c r="G474" s="1978"/>
      <c r="I474" s="1993">
        <f>'2026 Matrix'!AK38</f>
        <v>3</v>
      </c>
      <c r="J474" s="1977"/>
      <c r="K474" s="1978"/>
      <c r="M474" s="1994">
        <f>'2026 Matrix'!AL38</f>
        <v>3</v>
      </c>
      <c r="N474" s="1978"/>
    </row>
    <row r="475" spans="1:14" ht="14.1" customHeight="1">
      <c r="A475" s="1995" t="s">
        <v>1004</v>
      </c>
      <c r="B475" s="1980"/>
      <c r="C475" s="1980"/>
      <c r="D475" s="1980"/>
      <c r="E475" s="1980"/>
      <c r="F475" s="1980"/>
      <c r="G475" s="1980"/>
      <c r="H475" s="1980"/>
      <c r="I475" s="1980"/>
      <c r="J475" s="1980"/>
      <c r="K475" s="1980"/>
      <c r="L475" s="1980"/>
      <c r="M475" s="1980"/>
      <c r="N475" s="1980"/>
    </row>
    <row r="476" spans="1:14" ht="20.100000000000001" customHeight="1">
      <c r="A476" s="1930" t="s">
        <v>1005</v>
      </c>
      <c r="B476" s="1931"/>
      <c r="C476" s="1931"/>
      <c r="D476" s="1931"/>
      <c r="E476" s="1931"/>
      <c r="F476" s="1931"/>
      <c r="G476" s="1931"/>
      <c r="H476" s="1931"/>
      <c r="I476" s="1931"/>
      <c r="J476" s="1931"/>
      <c r="K476" s="1931"/>
      <c r="L476" s="1931"/>
      <c r="M476" s="1931"/>
      <c r="N476" s="1931"/>
    </row>
    <row r="477" spans="1:14" ht="18" customHeight="1">
      <c r="A477" s="1891" t="s">
        <v>1006</v>
      </c>
      <c r="B477" s="1887"/>
      <c r="C477" s="1891" t="s">
        <v>1007</v>
      </c>
      <c r="D477" s="1886"/>
      <c r="E477" s="1887"/>
      <c r="F477" s="1886" t="s">
        <v>1008</v>
      </c>
      <c r="G477" s="1887"/>
      <c r="H477" s="1886" t="s">
        <v>1009</v>
      </c>
      <c r="I477" s="1887"/>
      <c r="J477" s="1886" t="s">
        <v>1010</v>
      </c>
      <c r="K477" s="1887"/>
      <c r="L477" s="1886" t="s">
        <v>1011</v>
      </c>
      <c r="M477" s="1887"/>
      <c r="N477" s="1598" t="s">
        <v>1012</v>
      </c>
    </row>
    <row r="478" spans="1:14" ht="18.95" customHeight="1">
      <c r="A478" s="1892" t="s">
        <v>1013</v>
      </c>
      <c r="B478" s="1893"/>
      <c r="C478" s="1918">
        <v>124.5</v>
      </c>
      <c r="D478" s="1902"/>
      <c r="E478" s="1903"/>
      <c r="F478" s="1902">
        <v>2</v>
      </c>
      <c r="G478" s="1903"/>
      <c r="H478" s="1902">
        <v>16.87</v>
      </c>
      <c r="I478" s="1903"/>
      <c r="J478" s="1902">
        <v>45.52</v>
      </c>
      <c r="K478" s="1903"/>
      <c r="L478" s="1902">
        <v>45.52</v>
      </c>
      <c r="M478" s="1903"/>
      <c r="N478" s="1603">
        <v>0</v>
      </c>
    </row>
    <row r="479" spans="1:14" ht="18.95" customHeight="1">
      <c r="A479" s="1904" t="s">
        <v>1014</v>
      </c>
      <c r="B479" s="1905"/>
      <c r="C479" s="1888">
        <v>122.6</v>
      </c>
      <c r="D479" s="1889"/>
      <c r="E479" s="1890"/>
      <c r="F479" s="1894">
        <v>2</v>
      </c>
      <c r="G479" s="1895"/>
      <c r="H479" s="1894">
        <v>8.3800000000000008</v>
      </c>
      <c r="I479" s="1895"/>
      <c r="J479" s="1894">
        <v>37.4</v>
      </c>
      <c r="K479" s="1895"/>
      <c r="L479" s="1894">
        <v>37.4</v>
      </c>
      <c r="M479" s="1895"/>
      <c r="N479" s="1605">
        <v>0</v>
      </c>
    </row>
    <row r="480" spans="1:14" ht="18.95" customHeight="1">
      <c r="A480" s="1892" t="s">
        <v>1015</v>
      </c>
      <c r="B480" s="1893"/>
      <c r="C480" s="1918">
        <v>121.6</v>
      </c>
      <c r="D480" s="1902"/>
      <c r="E480" s="1903"/>
      <c r="F480" s="1902">
        <v>1</v>
      </c>
      <c r="G480" s="1903"/>
      <c r="H480" s="1902">
        <v>23.22</v>
      </c>
      <c r="I480" s="1903"/>
      <c r="J480" s="1902">
        <v>49.7</v>
      </c>
      <c r="K480" s="1903"/>
      <c r="L480" s="1902">
        <v>49.7</v>
      </c>
      <c r="M480" s="1903"/>
      <c r="N480" s="1603">
        <v>0</v>
      </c>
    </row>
    <row r="481" spans="1:14" ht="18.95" customHeight="1">
      <c r="A481" s="1904" t="s">
        <v>1016</v>
      </c>
      <c r="B481" s="1905"/>
      <c r="C481" s="1888">
        <v>118.7</v>
      </c>
      <c r="D481" s="1889"/>
      <c r="E481" s="1890"/>
      <c r="F481" s="1894">
        <v>1</v>
      </c>
      <c r="G481" s="1895"/>
      <c r="H481" s="1894">
        <v>24.9</v>
      </c>
      <c r="I481" s="1895"/>
      <c r="J481" s="1894">
        <v>53.9</v>
      </c>
      <c r="K481" s="1895"/>
      <c r="L481" s="1894">
        <v>53.9</v>
      </c>
      <c r="M481" s="1895"/>
      <c r="N481" s="1605">
        <v>0</v>
      </c>
    </row>
    <row r="482" spans="1:14" ht="20.100000000000001" customHeight="1">
      <c r="A482" s="1930" t="s">
        <v>1017</v>
      </c>
      <c r="B482" s="1931"/>
      <c r="C482" s="1931"/>
      <c r="D482" s="1931"/>
      <c r="E482" s="1931"/>
      <c r="F482" s="1931"/>
      <c r="G482" s="1931"/>
      <c r="H482" s="1931"/>
      <c r="I482" s="1931"/>
      <c r="J482" s="1931"/>
      <c r="K482" s="1931"/>
      <c r="L482" s="1931"/>
      <c r="M482" s="1931"/>
      <c r="N482" s="1931"/>
    </row>
    <row r="483" spans="1:14" ht="14.1" customHeight="1">
      <c r="A483" s="1597">
        <v>0</v>
      </c>
      <c r="B483" s="1896" t="s">
        <v>842</v>
      </c>
      <c r="C483" s="1897"/>
      <c r="D483" s="1596">
        <v>1</v>
      </c>
      <c r="E483" s="1896" t="s">
        <v>1018</v>
      </c>
      <c r="F483" s="1897"/>
      <c r="G483" s="1595">
        <v>2</v>
      </c>
      <c r="H483" s="1896" t="s">
        <v>1019</v>
      </c>
      <c r="I483" s="1897"/>
      <c r="J483" s="1594">
        <v>3</v>
      </c>
      <c r="K483" s="1896" t="s">
        <v>1020</v>
      </c>
      <c r="L483" s="1897"/>
      <c r="M483" s="1593">
        <v>4</v>
      </c>
      <c r="N483" s="1592" t="s">
        <v>1021</v>
      </c>
    </row>
    <row r="484" spans="1:14" ht="15.95" customHeight="1">
      <c r="A484" s="1986" t="s">
        <v>1022</v>
      </c>
      <c r="B484" s="1980"/>
      <c r="C484" s="1980"/>
      <c r="D484" s="1980"/>
      <c r="E484" s="1980"/>
      <c r="F484" s="1980"/>
      <c r="G484" s="1980"/>
      <c r="H484" s="1980"/>
      <c r="I484" s="1980"/>
      <c r="J484" s="1980"/>
      <c r="K484" s="1980"/>
      <c r="L484" s="1980"/>
      <c r="M484" s="1980"/>
      <c r="N484" s="1980"/>
    </row>
    <row r="485" spans="1:14" ht="17.100000000000001" customHeight="1">
      <c r="A485" s="1984" t="s">
        <v>1023</v>
      </c>
      <c r="B485" s="1977"/>
      <c r="C485" s="1977"/>
      <c r="D485" s="1977"/>
      <c r="E485" s="1978"/>
      <c r="F485" s="1985">
        <f>'2026 Matrix'!L38</f>
        <v>0</v>
      </c>
      <c r="G485" s="1978"/>
      <c r="H485" s="1984" t="s">
        <v>1024</v>
      </c>
      <c r="I485" s="1977"/>
      <c r="J485" s="1977"/>
      <c r="K485" s="1977"/>
      <c r="L485" s="1978"/>
      <c r="M485" s="1987">
        <f>'2026 Matrix'!P38</f>
        <v>2</v>
      </c>
      <c r="N485" s="1978"/>
    </row>
    <row r="486" spans="1:14" ht="17.100000000000001" customHeight="1">
      <c r="A486" s="1984" t="s">
        <v>856</v>
      </c>
      <c r="B486" s="1977"/>
      <c r="C486" s="1977"/>
      <c r="D486" s="1977"/>
      <c r="E486" s="1978"/>
      <c r="F486" s="1989">
        <f>'2026 Matrix'!K38</f>
        <v>3</v>
      </c>
      <c r="G486" s="1978"/>
      <c r="H486" s="1984" t="s">
        <v>205</v>
      </c>
      <c r="I486" s="1977"/>
      <c r="J486" s="1977"/>
      <c r="K486" s="1977"/>
      <c r="L486" s="1978"/>
      <c r="M486" s="1985">
        <f>'2026 Matrix'!M38</f>
        <v>0</v>
      </c>
      <c r="N486" s="1978"/>
    </row>
    <row r="487" spans="1:14" ht="17.100000000000001" customHeight="1">
      <c r="A487" s="1984" t="s">
        <v>862</v>
      </c>
      <c r="B487" s="1977"/>
      <c r="C487" s="1977"/>
      <c r="D487" s="1977"/>
      <c r="E487" s="1978"/>
      <c r="F487" s="1985">
        <f>'2026 Matrix'!Q38</f>
        <v>0</v>
      </c>
      <c r="G487" s="1978"/>
      <c r="H487" s="1984" t="s">
        <v>864</v>
      </c>
      <c r="I487" s="1977"/>
      <c r="J487" s="1977"/>
      <c r="K487" s="1977"/>
      <c r="L487" s="1978"/>
      <c r="M487" s="1987">
        <f>'2026 Matrix'!T38</f>
        <v>2</v>
      </c>
      <c r="N487" s="1978"/>
    </row>
    <row r="488" spans="1:14" ht="15.95" customHeight="1">
      <c r="A488" s="1986" t="s">
        <v>1025</v>
      </c>
      <c r="B488" s="1980"/>
      <c r="C488" s="1980"/>
      <c r="D488" s="1980"/>
      <c r="E488" s="1980"/>
      <c r="F488" s="1980"/>
      <c r="G488" s="1980"/>
      <c r="H488" s="1980"/>
      <c r="I488" s="1980"/>
      <c r="J488" s="1980"/>
      <c r="K488" s="1980"/>
      <c r="L488" s="1980"/>
      <c r="M488" s="1980"/>
      <c r="N488" s="1980"/>
    </row>
    <row r="489" spans="1:14" ht="17.100000000000001" customHeight="1">
      <c r="A489" s="1984" t="s">
        <v>855</v>
      </c>
      <c r="B489" s="1977"/>
      <c r="C489" s="1977"/>
      <c r="D489" s="1977"/>
      <c r="E489" s="1978"/>
      <c r="F489" s="1985">
        <f>'2026 Matrix'!H38</f>
        <v>0</v>
      </c>
      <c r="G489" s="1978"/>
      <c r="H489" s="1984" t="s">
        <v>331</v>
      </c>
      <c r="I489" s="1977"/>
      <c r="J489" s="1977"/>
      <c r="K489" s="1977"/>
      <c r="L489" s="1978"/>
      <c r="M489" s="1985">
        <f>'2026 Matrix'!J38</f>
        <v>0</v>
      </c>
      <c r="N489" s="1978"/>
    </row>
    <row r="490" spans="1:14" ht="17.100000000000001" customHeight="1">
      <c r="A490" s="1984" t="s">
        <v>859</v>
      </c>
      <c r="B490" s="1977"/>
      <c r="C490" s="1977"/>
      <c r="D490" s="1977"/>
      <c r="E490" s="1978"/>
      <c r="F490" s="1989">
        <f>'2026 Matrix'!N38</f>
        <v>3</v>
      </c>
      <c r="G490" s="1978"/>
      <c r="H490" s="1984" t="s">
        <v>343</v>
      </c>
      <c r="I490" s="1977"/>
      <c r="J490" s="1977"/>
      <c r="K490" s="1977"/>
      <c r="L490" s="1978"/>
      <c r="M490" s="1990">
        <f>'2026 Matrix'!AB38</f>
        <v>1</v>
      </c>
      <c r="N490" s="1978"/>
    </row>
    <row r="491" spans="1:14" ht="17.100000000000001" customHeight="1">
      <c r="A491" s="1984" t="s">
        <v>326</v>
      </c>
      <c r="B491" s="1977"/>
      <c r="C491" s="1977"/>
      <c r="D491" s="1977"/>
      <c r="E491" s="1978"/>
      <c r="F491" s="1985">
        <f>'2026 Matrix'!I38</f>
        <v>0</v>
      </c>
      <c r="G491" s="1978"/>
      <c r="H491" s="1984" t="s">
        <v>860</v>
      </c>
      <c r="I491" s="1977"/>
      <c r="J491" s="1977"/>
      <c r="K491" s="1977"/>
      <c r="L491" s="1978"/>
      <c r="M491" s="1990">
        <f>'2026 Matrix'!O38</f>
        <v>1</v>
      </c>
      <c r="N491" s="1978"/>
    </row>
    <row r="492" spans="1:14" ht="17.100000000000001" customHeight="1">
      <c r="A492" s="1984" t="s">
        <v>355</v>
      </c>
      <c r="B492" s="1977"/>
      <c r="C492" s="1977"/>
      <c r="D492" s="1977"/>
      <c r="E492" s="1978"/>
      <c r="F492" s="1985">
        <f>'2026 Matrix'!R38</f>
        <v>0</v>
      </c>
      <c r="G492" s="1978"/>
      <c r="H492" s="1988"/>
      <c r="I492" s="1980"/>
      <c r="J492" s="1980"/>
      <c r="K492" s="1980"/>
      <c r="L492" s="1980"/>
      <c r="M492" s="1980"/>
      <c r="N492" s="1980"/>
    </row>
    <row r="493" spans="1:14" ht="15.95" customHeight="1">
      <c r="A493" s="1986" t="s">
        <v>1026</v>
      </c>
      <c r="B493" s="1980"/>
      <c r="C493" s="1980"/>
      <c r="D493" s="1980"/>
      <c r="E493" s="1980"/>
      <c r="F493" s="1980"/>
      <c r="G493" s="1980"/>
      <c r="H493" s="1980"/>
      <c r="I493" s="1980"/>
      <c r="J493" s="1980"/>
      <c r="K493" s="1980"/>
      <c r="L493" s="1980"/>
      <c r="M493" s="1980"/>
      <c r="N493" s="1980"/>
    </row>
    <row r="494" spans="1:14" ht="17.100000000000001" customHeight="1">
      <c r="A494" s="1984" t="s">
        <v>869</v>
      </c>
      <c r="B494" s="1977"/>
      <c r="C494" s="1977"/>
      <c r="D494" s="1977"/>
      <c r="E494" s="1978"/>
      <c r="F494" s="1989">
        <f>'2026 Matrix'!Z38</f>
        <v>3</v>
      </c>
      <c r="G494" s="1978"/>
      <c r="H494" s="1984" t="s">
        <v>863</v>
      </c>
      <c r="I494" s="1977"/>
      <c r="J494" s="1977"/>
      <c r="K494" s="1977"/>
      <c r="L494" s="1978"/>
      <c r="M494" s="1985">
        <f>'2026 Matrix'!S38</f>
        <v>0</v>
      </c>
      <c r="N494" s="1978"/>
    </row>
    <row r="495" spans="1:14" ht="17.100000000000001" customHeight="1">
      <c r="A495" s="1984" t="s">
        <v>865</v>
      </c>
      <c r="B495" s="1977"/>
      <c r="C495" s="1977"/>
      <c r="D495" s="1977"/>
      <c r="E495" s="1978"/>
      <c r="F495" s="1989">
        <f>'2026 Matrix'!U38</f>
        <v>3</v>
      </c>
      <c r="G495" s="1978"/>
      <c r="H495" s="1984" t="s">
        <v>870</v>
      </c>
      <c r="I495" s="1977"/>
      <c r="J495" s="1977"/>
      <c r="K495" s="1977"/>
      <c r="L495" s="1978"/>
      <c r="M495" s="1985">
        <f>'2026 Matrix'!AA38</f>
        <v>0</v>
      </c>
      <c r="N495" s="1978"/>
    </row>
    <row r="496" spans="1:14" ht="17.100000000000001" customHeight="1">
      <c r="A496" s="1984" t="s">
        <v>867</v>
      </c>
      <c r="B496" s="1977"/>
      <c r="C496" s="1977"/>
      <c r="D496" s="1977"/>
      <c r="E496" s="1978"/>
      <c r="F496" s="1985">
        <f>'2026 Matrix'!X38</f>
        <v>0</v>
      </c>
      <c r="G496" s="1978"/>
      <c r="H496" s="1984" t="s">
        <v>868</v>
      </c>
      <c r="I496" s="1977"/>
      <c r="J496" s="1977"/>
      <c r="K496" s="1977"/>
      <c r="L496" s="1978"/>
      <c r="M496" s="1985">
        <f>'2026 Matrix'!Y38</f>
        <v>0</v>
      </c>
      <c r="N496" s="1978"/>
    </row>
    <row r="497" spans="1:14" ht="15.95" customHeight="1">
      <c r="A497" s="1986" t="s">
        <v>1027</v>
      </c>
      <c r="B497" s="1980"/>
      <c r="C497" s="1980"/>
      <c r="D497" s="1980"/>
      <c r="E497" s="1980"/>
      <c r="F497" s="1980"/>
      <c r="G497" s="1980"/>
      <c r="H497" s="1980"/>
      <c r="I497" s="1980"/>
      <c r="J497" s="1980"/>
      <c r="K497" s="1980"/>
      <c r="L497" s="1980"/>
      <c r="M497" s="1980"/>
      <c r="N497" s="1980"/>
    </row>
    <row r="498" spans="1:14" ht="17.100000000000001" customHeight="1">
      <c r="A498" s="1984" t="s">
        <v>872</v>
      </c>
      <c r="B498" s="1977"/>
      <c r="C498" s="1977"/>
      <c r="D498" s="1977"/>
      <c r="E498" s="1978"/>
      <c r="F498" s="1985">
        <f>'2026 Matrix'!AD38</f>
        <v>0</v>
      </c>
      <c r="G498" s="1978"/>
      <c r="H498" s="1984" t="s">
        <v>874</v>
      </c>
      <c r="I498" s="1977"/>
      <c r="J498" s="1977"/>
      <c r="K498" s="1977"/>
      <c r="L498" s="1978"/>
      <c r="M498" s="1987">
        <f>'2026 Matrix'!AF38</f>
        <v>2</v>
      </c>
      <c r="N498" s="1978"/>
    </row>
    <row r="499" spans="1:14" ht="17.100000000000001" customHeight="1">
      <c r="A499" s="1984" t="s">
        <v>873</v>
      </c>
      <c r="B499" s="1977"/>
      <c r="C499" s="1977"/>
      <c r="D499" s="1977"/>
      <c r="E499" s="1978"/>
      <c r="F499" s="1985">
        <f>'2026 Matrix'!AE38</f>
        <v>0</v>
      </c>
      <c r="G499" s="1978"/>
      <c r="H499" s="1984" t="s">
        <v>358</v>
      </c>
      <c r="I499" s="1977"/>
      <c r="J499" s="1977"/>
      <c r="K499" s="1977"/>
      <c r="L499" s="1978"/>
      <c r="M499" s="1985">
        <f>'2026 Matrix'!AH38</f>
        <v>0</v>
      </c>
      <c r="N499" s="1978"/>
    </row>
    <row r="500" spans="1:14" ht="17.100000000000001" customHeight="1">
      <c r="A500" s="1984" t="s">
        <v>203</v>
      </c>
      <c r="B500" s="1977"/>
      <c r="C500" s="1977"/>
      <c r="D500" s="1977"/>
      <c r="E500" s="1978"/>
      <c r="F500" s="1985">
        <f>'2026 Matrix'!W38</f>
        <v>0</v>
      </c>
      <c r="G500" s="1978"/>
      <c r="H500" s="1984" t="s">
        <v>871</v>
      </c>
      <c r="I500" s="1977"/>
      <c r="J500" s="1977"/>
      <c r="K500" s="1977"/>
      <c r="L500" s="1978"/>
      <c r="M500" s="1985">
        <f>'2026 Matrix'!AC38</f>
        <v>0</v>
      </c>
      <c r="N500" s="1978"/>
    </row>
    <row r="501" spans="1:14" ht="17.100000000000001" customHeight="1">
      <c r="A501" s="1984" t="s">
        <v>875</v>
      </c>
      <c r="B501" s="1977"/>
      <c r="C501" s="1977"/>
      <c r="D501" s="1977"/>
      <c r="E501" s="1978"/>
      <c r="F501" s="1985">
        <f>'2026 Matrix'!AG38</f>
        <v>0</v>
      </c>
      <c r="G501" s="1978"/>
      <c r="H501" s="1984" t="s">
        <v>866</v>
      </c>
      <c r="I501" s="1977"/>
      <c r="J501" s="1977"/>
      <c r="K501" s="1977"/>
      <c r="L501" s="1978"/>
      <c r="M501" s="1989">
        <f>'2026 Matrix'!V38</f>
        <v>3</v>
      </c>
      <c r="N501" s="1978"/>
    </row>
    <row r="502" spans="1:14" ht="20.100000000000001" customHeight="1">
      <c r="A502" s="1981" t="s">
        <v>1028</v>
      </c>
      <c r="B502" s="1980"/>
      <c r="C502" s="1980"/>
      <c r="D502" s="1980"/>
      <c r="E502" s="1980"/>
      <c r="F502" s="1980"/>
      <c r="G502" s="1980"/>
      <c r="H502" s="1980"/>
      <c r="I502" s="1980"/>
      <c r="J502" s="1980"/>
      <c r="K502" s="1980"/>
      <c r="L502" s="1980"/>
      <c r="M502" s="1980"/>
      <c r="N502" s="1980"/>
    </row>
    <row r="503" spans="1:14" ht="15.95" customHeight="1">
      <c r="A503" s="1982" t="s">
        <v>1029</v>
      </c>
      <c r="B503" s="1977"/>
      <c r="C503" s="1977"/>
      <c r="D503" s="1977"/>
      <c r="E503" s="1977"/>
      <c r="F503" s="1977"/>
      <c r="G503" s="1977"/>
      <c r="H503" s="1977"/>
      <c r="I503" s="1977"/>
      <c r="J503" s="1977"/>
      <c r="K503" s="1977"/>
      <c r="L503" s="1977"/>
      <c r="M503" s="1977"/>
      <c r="N503" s="1978"/>
    </row>
    <row r="504" spans="1:14" ht="20.100000000000001" customHeight="1">
      <c r="A504" s="1976"/>
      <c r="B504" s="1977"/>
      <c r="C504" s="1977"/>
      <c r="D504" s="1977"/>
      <c r="E504" s="1977"/>
      <c r="F504" s="1977"/>
      <c r="G504" s="1977"/>
      <c r="H504" s="1977"/>
      <c r="I504" s="1977"/>
      <c r="J504" s="1977"/>
      <c r="K504" s="1977"/>
      <c r="L504" s="1977"/>
      <c r="M504" s="1977"/>
      <c r="N504" s="1978"/>
    </row>
    <row r="505" spans="1:14" ht="20.100000000000001" customHeight="1">
      <c r="A505" s="1976"/>
      <c r="B505" s="1977"/>
      <c r="C505" s="1977"/>
      <c r="D505" s="1977"/>
      <c r="E505" s="1977"/>
      <c r="F505" s="1977"/>
      <c r="G505" s="1977"/>
      <c r="H505" s="1977"/>
      <c r="I505" s="1977"/>
      <c r="J505" s="1977"/>
      <c r="K505" s="1977"/>
      <c r="L505" s="1977"/>
      <c r="M505" s="1977"/>
      <c r="N505" s="1978"/>
    </row>
    <row r="506" spans="1:14" ht="20.100000000000001" customHeight="1">
      <c r="A506" s="1976"/>
      <c r="B506" s="1977"/>
      <c r="C506" s="1977"/>
      <c r="D506" s="1977"/>
      <c r="E506" s="1977"/>
      <c r="F506" s="1977"/>
      <c r="G506" s="1977"/>
      <c r="H506" s="1977"/>
      <c r="I506" s="1977"/>
      <c r="J506" s="1977"/>
      <c r="K506" s="1977"/>
      <c r="L506" s="1977"/>
      <c r="M506" s="1977"/>
      <c r="N506" s="1978"/>
    </row>
    <row r="507" spans="1:14" ht="15.95" customHeight="1">
      <c r="A507" s="1983" t="s">
        <v>1030</v>
      </c>
      <c r="B507" s="1977"/>
      <c r="C507" s="1977"/>
      <c r="D507" s="1977"/>
      <c r="E507" s="1977"/>
      <c r="F507" s="1977"/>
      <c r="G507" s="1977"/>
      <c r="H507" s="1977"/>
      <c r="I507" s="1977"/>
      <c r="J507" s="1977"/>
      <c r="K507" s="1977"/>
      <c r="L507" s="1977"/>
      <c r="M507" s="1977"/>
      <c r="N507" s="1978"/>
    </row>
    <row r="508" spans="1:14" ht="21.95" customHeight="1">
      <c r="A508" s="1976"/>
      <c r="B508" s="1977"/>
      <c r="C508" s="1977"/>
      <c r="D508" s="1977"/>
      <c r="E508" s="1977"/>
      <c r="F508" s="1977"/>
      <c r="G508" s="1977"/>
      <c r="H508" s="1977"/>
      <c r="I508" s="1977"/>
      <c r="J508" s="1977"/>
      <c r="K508" s="1977"/>
      <c r="L508" s="1977"/>
      <c r="M508" s="1977"/>
      <c r="N508" s="1978"/>
    </row>
    <row r="509" spans="1:14" ht="21.95" customHeight="1">
      <c r="A509" s="1976"/>
      <c r="B509" s="1977"/>
      <c r="C509" s="1977"/>
      <c r="D509" s="1977"/>
      <c r="E509" s="1977"/>
      <c r="F509" s="1977"/>
      <c r="G509" s="1977"/>
      <c r="H509" s="1977"/>
      <c r="I509" s="1977"/>
      <c r="J509" s="1977"/>
      <c r="K509" s="1977"/>
      <c r="L509" s="1977"/>
      <c r="M509" s="1977"/>
      <c r="N509" s="1978"/>
    </row>
    <row r="510" spans="1:14" ht="21.95" customHeight="1">
      <c r="A510" s="1976"/>
      <c r="B510" s="1977"/>
      <c r="C510" s="1977"/>
      <c r="D510" s="1977"/>
      <c r="E510" s="1977"/>
      <c r="F510" s="1977"/>
      <c r="G510" s="1977"/>
      <c r="H510" s="1977"/>
      <c r="I510" s="1977"/>
      <c r="J510" s="1977"/>
      <c r="K510" s="1977"/>
      <c r="L510" s="1977"/>
      <c r="M510" s="1977"/>
      <c r="N510" s="1978"/>
    </row>
    <row r="511" spans="1:14" ht="21.95" customHeight="1">
      <c r="A511" s="1979" t="s">
        <v>1031</v>
      </c>
      <c r="B511" s="1980"/>
      <c r="C511" s="1980"/>
      <c r="D511" s="1980"/>
      <c r="E511" s="1980"/>
      <c r="F511" s="1980"/>
      <c r="G511" s="1980"/>
      <c r="H511" s="1979" t="s">
        <v>1032</v>
      </c>
      <c r="I511" s="1980"/>
      <c r="J511" s="1980"/>
      <c r="K511" s="1980"/>
      <c r="L511" s="1980"/>
      <c r="M511" s="1980"/>
      <c r="N511" s="1980"/>
    </row>
    <row r="521" spans="1:14" ht="38.1" customHeight="1" thickBot="1">
      <c r="A521" s="2004" t="s">
        <v>993</v>
      </c>
      <c r="B521" s="2005"/>
      <c r="C521" s="2005"/>
      <c r="D521" s="2005"/>
      <c r="E521" s="2005"/>
      <c r="F521" s="2005"/>
      <c r="G521" s="2005"/>
      <c r="H521" s="2005"/>
      <c r="I521" s="2005"/>
      <c r="J521" s="2005"/>
      <c r="K521" s="2005"/>
      <c r="L521" s="2005"/>
      <c r="M521" s="2005"/>
      <c r="N521" s="2006"/>
    </row>
    <row r="522" spans="1:14" ht="15.95" customHeight="1">
      <c r="A522" s="2002" t="s">
        <v>994</v>
      </c>
      <c r="B522" s="1980"/>
      <c r="C522" s="1980"/>
      <c r="D522" s="1980"/>
      <c r="E522" s="1980"/>
      <c r="F522" s="1980"/>
      <c r="G522" s="1980"/>
      <c r="H522" s="1980"/>
      <c r="I522" s="1980"/>
      <c r="J522" s="1980"/>
      <c r="K522" s="1980"/>
      <c r="L522" s="1980"/>
      <c r="M522" s="1980"/>
      <c r="N522" s="1980"/>
    </row>
    <row r="523" spans="1:14" ht="18" customHeight="1">
      <c r="A523" s="2003" t="s">
        <v>995</v>
      </c>
      <c r="B523" s="1977"/>
      <c r="C523" s="1977"/>
      <c r="D523" s="1978"/>
      <c r="E523" s="2003" t="s">
        <v>996</v>
      </c>
      <c r="F523" s="1977"/>
      <c r="G523" s="1978"/>
      <c r="H523" s="2003" t="s">
        <v>997</v>
      </c>
      <c r="I523" s="1977"/>
      <c r="J523" s="1978"/>
      <c r="K523" s="2003" t="s">
        <v>998</v>
      </c>
      <c r="L523" s="1978"/>
      <c r="M523" s="2003" t="s">
        <v>999</v>
      </c>
      <c r="N523" s="1978"/>
    </row>
    <row r="524" spans="1:14" ht="21.95" customHeight="1">
      <c r="A524" s="1996" t="str">
        <f>'2026 Matrix'!B49&amp;" "&amp;'2026 Matrix'!A49</f>
        <v>Idelmis Infante Silva</v>
      </c>
      <c r="B524" s="1977"/>
      <c r="C524" s="1977"/>
      <c r="D524" s="1978"/>
      <c r="E524" s="1996" t="str">
        <f>'2026 Matrix'!E49</f>
        <v>Maylin</v>
      </c>
      <c r="F524" s="1977"/>
      <c r="G524" s="1978"/>
      <c r="H524" s="1997">
        <f>'2026 Matrix'!C49</f>
        <v>45099</v>
      </c>
      <c r="I524" s="1977"/>
      <c r="J524" s="1978"/>
      <c r="K524" s="1996" t="str">
        <f>'2026 Matrix'!D49</f>
        <v>2NDST</v>
      </c>
      <c r="L524" s="1978"/>
      <c r="M524" s="1996"/>
      <c r="N524" s="1978"/>
    </row>
    <row r="525" spans="1:14" ht="15.95" customHeight="1">
      <c r="A525" s="1998" t="s">
        <v>1000</v>
      </c>
      <c r="B525" s="1977"/>
      <c r="C525" s="1978"/>
      <c r="E525" s="1999" t="s">
        <v>1001</v>
      </c>
      <c r="F525" s="1977"/>
      <c r="G525" s="1978"/>
      <c r="I525" s="2000" t="s">
        <v>1002</v>
      </c>
      <c r="J525" s="1977"/>
      <c r="K525" s="1978"/>
      <c r="M525" s="2001" t="s">
        <v>1003</v>
      </c>
      <c r="N525" s="1978"/>
    </row>
    <row r="526" spans="1:14" ht="33.950000000000003" customHeight="1">
      <c r="A526" s="1991" t="str">
        <f>'2026 Matrix'!AI49&amp;" / 108"</f>
        <v>28 / 108</v>
      </c>
      <c r="B526" s="1977"/>
      <c r="C526" s="1978"/>
      <c r="E526" s="1992" t="str">
        <f>'2026 Matrix'!AJ49&amp;" / 27"</f>
        <v>10 / 27</v>
      </c>
      <c r="F526" s="1977"/>
      <c r="G526" s="1978"/>
      <c r="I526" s="1993">
        <f>'2026 Matrix'!AK49</f>
        <v>1</v>
      </c>
      <c r="J526" s="1977"/>
      <c r="K526" s="1978"/>
      <c r="M526" s="1994">
        <f>'2026 Matrix'!AL49</f>
        <v>1</v>
      </c>
      <c r="N526" s="1978"/>
    </row>
    <row r="527" spans="1:14" ht="14.1" customHeight="1">
      <c r="A527" s="1995" t="s">
        <v>1004</v>
      </c>
      <c r="B527" s="1980"/>
      <c r="C527" s="1980"/>
      <c r="D527" s="1980"/>
      <c r="E527" s="1980"/>
      <c r="F527" s="1980"/>
      <c r="G527" s="1980"/>
      <c r="H527" s="1980"/>
      <c r="I527" s="1980"/>
      <c r="J527" s="1980"/>
      <c r="K527" s="1980"/>
      <c r="L527" s="1980"/>
      <c r="M527" s="1980"/>
      <c r="N527" s="1980"/>
    </row>
    <row r="528" spans="1:14" ht="20.100000000000001" customHeight="1">
      <c r="A528" s="1930" t="s">
        <v>1005</v>
      </c>
      <c r="B528" s="1931"/>
      <c r="C528" s="1931"/>
      <c r="D528" s="1931"/>
      <c r="E528" s="1931"/>
      <c r="F528" s="1931"/>
      <c r="G528" s="1931"/>
      <c r="H528" s="1931"/>
      <c r="I528" s="1931"/>
      <c r="J528" s="1931"/>
      <c r="K528" s="1931"/>
      <c r="L528" s="1931"/>
      <c r="M528" s="1931"/>
      <c r="N528" s="1931"/>
    </row>
    <row r="529" spans="1:14" ht="18" customHeight="1">
      <c r="A529" s="1891" t="s">
        <v>1006</v>
      </c>
      <c r="B529" s="1887"/>
      <c r="C529" s="1891" t="s">
        <v>1007</v>
      </c>
      <c r="D529" s="1886"/>
      <c r="E529" s="1887"/>
      <c r="F529" s="1886" t="s">
        <v>1008</v>
      </c>
      <c r="G529" s="1887"/>
      <c r="H529" s="1886" t="s">
        <v>1009</v>
      </c>
      <c r="I529" s="1887"/>
      <c r="J529" s="1886" t="s">
        <v>1010</v>
      </c>
      <c r="K529" s="1887"/>
      <c r="L529" s="1886" t="s">
        <v>1011</v>
      </c>
      <c r="M529" s="1887"/>
      <c r="N529" s="1598" t="s">
        <v>1012</v>
      </c>
    </row>
    <row r="530" spans="1:14" ht="18.95" customHeight="1">
      <c r="A530" s="1892" t="s">
        <v>1013</v>
      </c>
      <c r="B530" s="1893"/>
      <c r="C530" s="1918">
        <v>106</v>
      </c>
      <c r="D530" s="1902"/>
      <c r="E530" s="1903"/>
      <c r="F530" s="1902">
        <v>2</v>
      </c>
      <c r="G530" s="1903"/>
      <c r="H530" s="1902">
        <v>17.8</v>
      </c>
      <c r="I530" s="1903"/>
      <c r="J530" s="1902">
        <v>37.03</v>
      </c>
      <c r="K530" s="1903"/>
      <c r="L530" s="1902">
        <v>48.06</v>
      </c>
      <c r="M530" s="1903"/>
      <c r="N530" s="1603">
        <v>0</v>
      </c>
    </row>
    <row r="531" spans="1:14" ht="18.95" customHeight="1">
      <c r="A531" s="1904" t="s">
        <v>1014</v>
      </c>
      <c r="B531" s="1905"/>
      <c r="C531" s="1888">
        <v>142.80000000000001</v>
      </c>
      <c r="D531" s="1889"/>
      <c r="E531" s="1890"/>
      <c r="F531" s="1894">
        <v>2</v>
      </c>
      <c r="G531" s="1895"/>
      <c r="H531" s="1894">
        <v>16.27</v>
      </c>
      <c r="I531" s="1895"/>
      <c r="J531" s="1894">
        <v>22.22</v>
      </c>
      <c r="K531" s="1895"/>
      <c r="L531" s="1894">
        <v>73.22</v>
      </c>
      <c r="M531" s="1895"/>
      <c r="N531" s="1605">
        <v>0</v>
      </c>
    </row>
    <row r="532" spans="1:14" ht="18.95" customHeight="1">
      <c r="A532" s="1892" t="s">
        <v>1015</v>
      </c>
      <c r="B532" s="1893"/>
      <c r="C532" s="1918">
        <v>101.7</v>
      </c>
      <c r="D532" s="1902"/>
      <c r="E532" s="1903"/>
      <c r="F532" s="1902">
        <v>1</v>
      </c>
      <c r="G532" s="1903"/>
      <c r="H532" s="1902">
        <v>21.78</v>
      </c>
      <c r="I532" s="1903"/>
      <c r="J532" s="1902">
        <v>46.378</v>
      </c>
      <c r="K532" s="1903"/>
      <c r="L532" s="1902">
        <v>46.98</v>
      </c>
      <c r="M532" s="1903"/>
      <c r="N532" s="1603">
        <v>0</v>
      </c>
    </row>
    <row r="533" spans="1:14" ht="18.95" customHeight="1">
      <c r="A533" s="1904" t="s">
        <v>1016</v>
      </c>
      <c r="B533" s="1905"/>
      <c r="C533" s="1888">
        <v>106.7</v>
      </c>
      <c r="D533" s="1889"/>
      <c r="E533" s="1890"/>
      <c r="F533" s="1894">
        <v>1</v>
      </c>
      <c r="G533" s="1895"/>
      <c r="H533" s="1894">
        <v>22.47</v>
      </c>
      <c r="I533" s="1895"/>
      <c r="J533" s="1894">
        <v>46.22</v>
      </c>
      <c r="K533" s="1895"/>
      <c r="L533" s="1894">
        <v>48.61</v>
      </c>
      <c r="M533" s="1895"/>
      <c r="N533" s="1605">
        <v>0</v>
      </c>
    </row>
    <row r="534" spans="1:14" ht="20.100000000000001" customHeight="1">
      <c r="A534" s="1930" t="s">
        <v>1017</v>
      </c>
      <c r="B534" s="1931"/>
      <c r="C534" s="1931"/>
      <c r="D534" s="1931"/>
      <c r="E534" s="1931"/>
      <c r="F534" s="1931"/>
      <c r="G534" s="1931"/>
      <c r="H534" s="1931"/>
      <c r="I534" s="1931"/>
      <c r="J534" s="1931"/>
      <c r="K534" s="1931"/>
      <c r="L534" s="1931"/>
      <c r="M534" s="1931"/>
      <c r="N534" s="1931"/>
    </row>
    <row r="535" spans="1:14" ht="14.1" customHeight="1">
      <c r="A535" s="1597">
        <v>0</v>
      </c>
      <c r="B535" s="1896" t="s">
        <v>842</v>
      </c>
      <c r="C535" s="1897"/>
      <c r="D535" s="1596">
        <v>1</v>
      </c>
      <c r="E535" s="1896" t="s">
        <v>1018</v>
      </c>
      <c r="F535" s="1897"/>
      <c r="G535" s="1595">
        <v>2</v>
      </c>
      <c r="H535" s="1896" t="s">
        <v>1019</v>
      </c>
      <c r="I535" s="1897"/>
      <c r="J535" s="1594">
        <v>3</v>
      </c>
      <c r="K535" s="1896" t="s">
        <v>1020</v>
      </c>
      <c r="L535" s="1897"/>
      <c r="M535" s="1593">
        <v>4</v>
      </c>
      <c r="N535" s="1592" t="s">
        <v>1021</v>
      </c>
    </row>
    <row r="536" spans="1:14" ht="15.95" customHeight="1">
      <c r="A536" s="1986" t="s">
        <v>1022</v>
      </c>
      <c r="B536" s="1980"/>
      <c r="C536" s="1980"/>
      <c r="D536" s="1980"/>
      <c r="E536" s="1980"/>
      <c r="F536" s="1980"/>
      <c r="G536" s="1980"/>
      <c r="H536" s="1980"/>
      <c r="I536" s="1980"/>
      <c r="J536" s="1980"/>
      <c r="K536" s="1980"/>
      <c r="L536" s="1980"/>
      <c r="M536" s="1980"/>
      <c r="N536" s="1980"/>
    </row>
    <row r="537" spans="1:14" ht="17.100000000000001" customHeight="1">
      <c r="A537" s="1984" t="s">
        <v>1023</v>
      </c>
      <c r="B537" s="1977"/>
      <c r="C537" s="1977"/>
      <c r="D537" s="1977"/>
      <c r="E537" s="1978"/>
      <c r="F537" s="1989">
        <f>'2026 Matrix'!L49</f>
        <v>3</v>
      </c>
      <c r="G537" s="1978"/>
      <c r="H537" s="1984" t="s">
        <v>1024</v>
      </c>
      <c r="I537" s="1977"/>
      <c r="J537" s="1977"/>
      <c r="K537" s="1977"/>
      <c r="L537" s="1978"/>
      <c r="M537" s="1987">
        <f>'2026 Matrix'!P49</f>
        <v>2</v>
      </c>
      <c r="N537" s="1978"/>
    </row>
    <row r="538" spans="1:14" ht="17.100000000000001" customHeight="1">
      <c r="A538" s="1984" t="s">
        <v>856</v>
      </c>
      <c r="B538" s="1977"/>
      <c r="C538" s="1977"/>
      <c r="D538" s="1977"/>
      <c r="E538" s="1978"/>
      <c r="F538" s="1989">
        <f>'2026 Matrix'!K49</f>
        <v>3</v>
      </c>
      <c r="G538" s="1978"/>
      <c r="H538" s="1984" t="s">
        <v>205</v>
      </c>
      <c r="I538" s="1977"/>
      <c r="J538" s="1977"/>
      <c r="K538" s="1977"/>
      <c r="L538" s="1978"/>
      <c r="M538" s="1985">
        <f>'2026 Matrix'!M49</f>
        <v>0</v>
      </c>
      <c r="N538" s="1978"/>
    </row>
    <row r="539" spans="1:14" ht="17.100000000000001" customHeight="1">
      <c r="A539" s="1984" t="s">
        <v>862</v>
      </c>
      <c r="B539" s="1977"/>
      <c r="C539" s="1977"/>
      <c r="D539" s="1977"/>
      <c r="E539" s="1978"/>
      <c r="F539" s="1985">
        <f>'2026 Matrix'!Q49</f>
        <v>0</v>
      </c>
      <c r="G539" s="1978"/>
      <c r="H539" s="1984" t="s">
        <v>864</v>
      </c>
      <c r="I539" s="1977"/>
      <c r="J539" s="1977"/>
      <c r="K539" s="1977"/>
      <c r="L539" s="1978"/>
      <c r="M539" s="1987">
        <f>'2026 Matrix'!T49</f>
        <v>2</v>
      </c>
      <c r="N539" s="1978"/>
    </row>
    <row r="540" spans="1:14" ht="15.95" customHeight="1">
      <c r="A540" s="1986" t="s">
        <v>1025</v>
      </c>
      <c r="B540" s="1980"/>
      <c r="C540" s="1980"/>
      <c r="D540" s="1980"/>
      <c r="E540" s="1980"/>
      <c r="F540" s="1980"/>
      <c r="G540" s="1980"/>
      <c r="H540" s="1980"/>
      <c r="I540" s="1980"/>
      <c r="J540" s="1980"/>
      <c r="K540" s="1980"/>
      <c r="L540" s="1980"/>
      <c r="M540" s="1980"/>
      <c r="N540" s="1980"/>
    </row>
    <row r="541" spans="1:14" ht="17.100000000000001" customHeight="1">
      <c r="A541" s="1984" t="s">
        <v>855</v>
      </c>
      <c r="B541" s="1977"/>
      <c r="C541" s="1977"/>
      <c r="D541" s="1977"/>
      <c r="E541" s="1978"/>
      <c r="F541" s="1985">
        <f>'2026 Matrix'!H49</f>
        <v>0</v>
      </c>
      <c r="G541" s="1978"/>
      <c r="H541" s="1984" t="s">
        <v>331</v>
      </c>
      <c r="I541" s="1977"/>
      <c r="J541" s="1977"/>
      <c r="K541" s="1977"/>
      <c r="L541" s="1978"/>
      <c r="M541" s="1985">
        <f>'2026 Matrix'!J49</f>
        <v>0</v>
      </c>
      <c r="N541" s="1978"/>
    </row>
    <row r="542" spans="1:14" ht="17.100000000000001" customHeight="1">
      <c r="A542" s="1984" t="s">
        <v>859</v>
      </c>
      <c r="B542" s="1977"/>
      <c r="C542" s="1977"/>
      <c r="D542" s="1977"/>
      <c r="E542" s="1978"/>
      <c r="F542" s="1989">
        <f>'2026 Matrix'!N49</f>
        <v>3</v>
      </c>
      <c r="G542" s="1978"/>
      <c r="H542" s="1984" t="s">
        <v>343</v>
      </c>
      <c r="I542" s="1977"/>
      <c r="J542" s="1977"/>
      <c r="K542" s="1977"/>
      <c r="L542" s="1978"/>
      <c r="M542" s="1985">
        <f>'2026 Matrix'!AB49</f>
        <v>0</v>
      </c>
      <c r="N542" s="1978"/>
    </row>
    <row r="543" spans="1:14" ht="17.100000000000001" customHeight="1">
      <c r="A543" s="1984" t="s">
        <v>326</v>
      </c>
      <c r="B543" s="1977"/>
      <c r="C543" s="1977"/>
      <c r="D543" s="1977"/>
      <c r="E543" s="1978"/>
      <c r="F543" s="1985">
        <f>'2026 Matrix'!I49</f>
        <v>0</v>
      </c>
      <c r="G543" s="1978"/>
      <c r="H543" s="1984" t="s">
        <v>860</v>
      </c>
      <c r="I543" s="1977"/>
      <c r="J543" s="1977"/>
      <c r="K543" s="1977"/>
      <c r="L543" s="1978"/>
      <c r="M543" s="1990">
        <f>'2026 Matrix'!O49</f>
        <v>1</v>
      </c>
      <c r="N543" s="1978"/>
    </row>
    <row r="544" spans="1:14" ht="17.100000000000001" customHeight="1">
      <c r="A544" s="1984" t="s">
        <v>355</v>
      </c>
      <c r="B544" s="1977"/>
      <c r="C544" s="1977"/>
      <c r="D544" s="1977"/>
      <c r="E544" s="1978"/>
      <c r="F544" s="1985">
        <f>'2026 Matrix'!R49</f>
        <v>0</v>
      </c>
      <c r="G544" s="1978"/>
      <c r="H544" s="1988"/>
      <c r="I544" s="1980"/>
      <c r="J544" s="1980"/>
      <c r="K544" s="1980"/>
      <c r="L544" s="1980"/>
      <c r="M544" s="1980"/>
      <c r="N544" s="1980"/>
    </row>
    <row r="545" spans="1:14" ht="15.95" customHeight="1">
      <c r="A545" s="1986" t="s">
        <v>1026</v>
      </c>
      <c r="B545" s="1980"/>
      <c r="C545" s="1980"/>
      <c r="D545" s="1980"/>
      <c r="E545" s="1980"/>
      <c r="F545" s="1980"/>
      <c r="G545" s="1980"/>
      <c r="H545" s="1980"/>
      <c r="I545" s="1980"/>
      <c r="J545" s="1980"/>
      <c r="K545" s="1980"/>
      <c r="L545" s="1980"/>
      <c r="M545" s="1980"/>
      <c r="N545" s="1980"/>
    </row>
    <row r="546" spans="1:14" ht="17.100000000000001" customHeight="1">
      <c r="A546" s="1984" t="s">
        <v>869</v>
      </c>
      <c r="B546" s="1977"/>
      <c r="C546" s="1977"/>
      <c r="D546" s="1977"/>
      <c r="E546" s="1978"/>
      <c r="F546" s="1989">
        <f>'2026 Matrix'!Z49</f>
        <v>3</v>
      </c>
      <c r="G546" s="1978"/>
      <c r="H546" s="1984" t="s">
        <v>863</v>
      </c>
      <c r="I546" s="1977"/>
      <c r="J546" s="1977"/>
      <c r="K546" s="1977"/>
      <c r="L546" s="1978"/>
      <c r="M546" s="1985">
        <f>'2026 Matrix'!S49</f>
        <v>0</v>
      </c>
      <c r="N546" s="1978"/>
    </row>
    <row r="547" spans="1:14" ht="17.100000000000001" customHeight="1">
      <c r="A547" s="1984" t="s">
        <v>865</v>
      </c>
      <c r="B547" s="1977"/>
      <c r="C547" s="1977"/>
      <c r="D547" s="1977"/>
      <c r="E547" s="1978"/>
      <c r="F547" s="1985">
        <f>'2026 Matrix'!U49</f>
        <v>0</v>
      </c>
      <c r="G547" s="1978"/>
      <c r="H547" s="1984" t="s">
        <v>870</v>
      </c>
      <c r="I547" s="1977"/>
      <c r="J547" s="1977"/>
      <c r="K547" s="1977"/>
      <c r="L547" s="1978"/>
      <c r="M547" s="1985">
        <f>'2026 Matrix'!AA49</f>
        <v>0</v>
      </c>
      <c r="N547" s="1978"/>
    </row>
    <row r="548" spans="1:14" ht="17.100000000000001" customHeight="1">
      <c r="A548" s="1984" t="s">
        <v>867</v>
      </c>
      <c r="B548" s="1977"/>
      <c r="C548" s="1977"/>
      <c r="D548" s="1977"/>
      <c r="E548" s="1978"/>
      <c r="F548" s="1987">
        <f>'2026 Matrix'!X49</f>
        <v>2</v>
      </c>
      <c r="G548" s="1978"/>
      <c r="H548" s="1984" t="s">
        <v>868</v>
      </c>
      <c r="I548" s="1977"/>
      <c r="J548" s="1977"/>
      <c r="K548" s="1977"/>
      <c r="L548" s="1978"/>
      <c r="M548" s="1985">
        <f>'2026 Matrix'!Y49</f>
        <v>0</v>
      </c>
      <c r="N548" s="1978"/>
    </row>
    <row r="549" spans="1:14" ht="15.95" customHeight="1">
      <c r="A549" s="1986" t="s">
        <v>1027</v>
      </c>
      <c r="B549" s="1980"/>
      <c r="C549" s="1980"/>
      <c r="D549" s="1980"/>
      <c r="E549" s="1980"/>
      <c r="F549" s="1980"/>
      <c r="G549" s="1980"/>
      <c r="H549" s="1980"/>
      <c r="I549" s="1980"/>
      <c r="J549" s="1980"/>
      <c r="K549" s="1980"/>
      <c r="L549" s="1980"/>
      <c r="M549" s="1980"/>
      <c r="N549" s="1980"/>
    </row>
    <row r="550" spans="1:14" ht="17.100000000000001" customHeight="1">
      <c r="A550" s="1984" t="s">
        <v>872</v>
      </c>
      <c r="B550" s="1977"/>
      <c r="C550" s="1977"/>
      <c r="D550" s="1977"/>
      <c r="E550" s="1978"/>
      <c r="F550" s="1985">
        <f>'2026 Matrix'!AD49</f>
        <v>0</v>
      </c>
      <c r="G550" s="1978"/>
      <c r="H550" s="1984" t="s">
        <v>874</v>
      </c>
      <c r="I550" s="1977"/>
      <c r="J550" s="1977"/>
      <c r="K550" s="1977"/>
      <c r="L550" s="1978"/>
      <c r="M550" s="1985">
        <f>'2026 Matrix'!AF49</f>
        <v>0</v>
      </c>
      <c r="N550" s="1978"/>
    </row>
    <row r="551" spans="1:14" ht="17.100000000000001" customHeight="1">
      <c r="A551" s="1984" t="s">
        <v>873</v>
      </c>
      <c r="B551" s="1977"/>
      <c r="C551" s="1977"/>
      <c r="D551" s="1977"/>
      <c r="E551" s="1978"/>
      <c r="F551" s="1985">
        <f>'2026 Matrix'!AE49</f>
        <v>0</v>
      </c>
      <c r="G551" s="1978"/>
      <c r="H551" s="1984" t="s">
        <v>358</v>
      </c>
      <c r="I551" s="1977"/>
      <c r="J551" s="1977"/>
      <c r="K551" s="1977"/>
      <c r="L551" s="1978"/>
      <c r="M551" s="1985">
        <f>'2026 Matrix'!AH49</f>
        <v>0</v>
      </c>
      <c r="N551" s="1978"/>
    </row>
    <row r="552" spans="1:14" ht="17.100000000000001" customHeight="1">
      <c r="A552" s="1984" t="s">
        <v>203</v>
      </c>
      <c r="B552" s="1977"/>
      <c r="C552" s="1977"/>
      <c r="D552" s="1977"/>
      <c r="E552" s="1978"/>
      <c r="F552" s="2007">
        <f>'2026 Matrix'!W49</f>
        <v>4</v>
      </c>
      <c r="G552" s="1978"/>
      <c r="H552" s="1984" t="s">
        <v>871</v>
      </c>
      <c r="I552" s="1977"/>
      <c r="J552" s="1977"/>
      <c r="K552" s="1977"/>
      <c r="L552" s="1978"/>
      <c r="M552" s="1985">
        <f>'2026 Matrix'!AC49</f>
        <v>0</v>
      </c>
      <c r="N552" s="1978"/>
    </row>
    <row r="553" spans="1:14" ht="17.100000000000001" customHeight="1">
      <c r="A553" s="1984" t="s">
        <v>875</v>
      </c>
      <c r="B553" s="1977"/>
      <c r="C553" s="1977"/>
      <c r="D553" s="1977"/>
      <c r="E553" s="1978"/>
      <c r="F553" s="1987">
        <f>'2026 Matrix'!AG49</f>
        <v>2</v>
      </c>
      <c r="G553" s="1978"/>
      <c r="H553" s="1984" t="s">
        <v>866</v>
      </c>
      <c r="I553" s="1977"/>
      <c r="J553" s="1977"/>
      <c r="K553" s="1977"/>
      <c r="L553" s="1978"/>
      <c r="M553" s="1989">
        <f>'2026 Matrix'!V49</f>
        <v>3</v>
      </c>
      <c r="N553" s="1978"/>
    </row>
    <row r="554" spans="1:14" ht="20.100000000000001" customHeight="1">
      <c r="A554" s="1981" t="s">
        <v>1028</v>
      </c>
      <c r="B554" s="1980"/>
      <c r="C554" s="1980"/>
      <c r="D554" s="1980"/>
      <c r="E554" s="1980"/>
      <c r="F554" s="1980"/>
      <c r="G554" s="1980"/>
      <c r="H554" s="1980"/>
      <c r="I554" s="1980"/>
      <c r="J554" s="1980"/>
      <c r="K554" s="1980"/>
      <c r="L554" s="1980"/>
      <c r="M554" s="1980"/>
      <c r="N554" s="1980"/>
    </row>
    <row r="555" spans="1:14" ht="15.95" customHeight="1">
      <c r="A555" s="1982" t="s">
        <v>1029</v>
      </c>
      <c r="B555" s="1977"/>
      <c r="C555" s="1977"/>
      <c r="D555" s="1977"/>
      <c r="E555" s="1977"/>
      <c r="F555" s="1977"/>
      <c r="G555" s="1977"/>
      <c r="H555" s="1977"/>
      <c r="I555" s="1977"/>
      <c r="J555" s="1977"/>
      <c r="K555" s="1977"/>
      <c r="L555" s="1977"/>
      <c r="M555" s="1977"/>
      <c r="N555" s="1978"/>
    </row>
    <row r="556" spans="1:14" ht="20.100000000000001" customHeight="1">
      <c r="A556" s="1976"/>
      <c r="B556" s="1977"/>
      <c r="C556" s="1977"/>
      <c r="D556" s="1977"/>
      <c r="E556" s="1977"/>
      <c r="F556" s="1977"/>
      <c r="G556" s="1977"/>
      <c r="H556" s="1977"/>
      <c r="I556" s="1977"/>
      <c r="J556" s="1977"/>
      <c r="K556" s="1977"/>
      <c r="L556" s="1977"/>
      <c r="M556" s="1977"/>
      <c r="N556" s="1978"/>
    </row>
    <row r="557" spans="1:14" ht="20.100000000000001" customHeight="1">
      <c r="A557" s="1976"/>
      <c r="B557" s="1977"/>
      <c r="C557" s="1977"/>
      <c r="D557" s="1977"/>
      <c r="E557" s="1977"/>
      <c r="F557" s="1977"/>
      <c r="G557" s="1977"/>
      <c r="H557" s="1977"/>
      <c r="I557" s="1977"/>
      <c r="J557" s="1977"/>
      <c r="K557" s="1977"/>
      <c r="L557" s="1977"/>
      <c r="M557" s="1977"/>
      <c r="N557" s="1978"/>
    </row>
    <row r="558" spans="1:14" ht="20.100000000000001" customHeight="1">
      <c r="A558" s="1976"/>
      <c r="B558" s="1977"/>
      <c r="C558" s="1977"/>
      <c r="D558" s="1977"/>
      <c r="E558" s="1977"/>
      <c r="F558" s="1977"/>
      <c r="G558" s="1977"/>
      <c r="H558" s="1977"/>
      <c r="I558" s="1977"/>
      <c r="J558" s="1977"/>
      <c r="K558" s="1977"/>
      <c r="L558" s="1977"/>
      <c r="M558" s="1977"/>
      <c r="N558" s="1978"/>
    </row>
    <row r="559" spans="1:14" ht="15.95" customHeight="1">
      <c r="A559" s="1983" t="s">
        <v>1030</v>
      </c>
      <c r="B559" s="1977"/>
      <c r="C559" s="1977"/>
      <c r="D559" s="1977"/>
      <c r="E559" s="1977"/>
      <c r="F559" s="1977"/>
      <c r="G559" s="1977"/>
      <c r="H559" s="1977"/>
      <c r="I559" s="1977"/>
      <c r="J559" s="1977"/>
      <c r="K559" s="1977"/>
      <c r="L559" s="1977"/>
      <c r="M559" s="1977"/>
      <c r="N559" s="1978"/>
    </row>
    <row r="560" spans="1:14" ht="21.95" customHeight="1">
      <c r="A560" s="1976"/>
      <c r="B560" s="1977"/>
      <c r="C560" s="1977"/>
      <c r="D560" s="1977"/>
      <c r="E560" s="1977"/>
      <c r="F560" s="1977"/>
      <c r="G560" s="1977"/>
      <c r="H560" s="1977"/>
      <c r="I560" s="1977"/>
      <c r="J560" s="1977"/>
      <c r="K560" s="1977"/>
      <c r="L560" s="1977"/>
      <c r="M560" s="1977"/>
      <c r="N560" s="1978"/>
    </row>
    <row r="561" spans="1:14" ht="21.95" customHeight="1">
      <c r="A561" s="1976"/>
      <c r="B561" s="1977"/>
      <c r="C561" s="1977"/>
      <c r="D561" s="1977"/>
      <c r="E561" s="1977"/>
      <c r="F561" s="1977"/>
      <c r="G561" s="1977"/>
      <c r="H561" s="1977"/>
      <c r="I561" s="1977"/>
      <c r="J561" s="1977"/>
      <c r="K561" s="1977"/>
      <c r="L561" s="1977"/>
      <c r="M561" s="1977"/>
      <c r="N561" s="1978"/>
    </row>
    <row r="562" spans="1:14" ht="21.95" customHeight="1">
      <c r="A562" s="1976"/>
      <c r="B562" s="1977"/>
      <c r="C562" s="1977"/>
      <c r="D562" s="1977"/>
      <c r="E562" s="1977"/>
      <c r="F562" s="1977"/>
      <c r="G562" s="1977"/>
      <c r="H562" s="1977"/>
      <c r="I562" s="1977"/>
      <c r="J562" s="1977"/>
      <c r="K562" s="1977"/>
      <c r="L562" s="1977"/>
      <c r="M562" s="1977"/>
      <c r="N562" s="1978"/>
    </row>
    <row r="563" spans="1:14" ht="21.95" customHeight="1">
      <c r="A563" s="1979" t="s">
        <v>1031</v>
      </c>
      <c r="B563" s="1980"/>
      <c r="C563" s="1980"/>
      <c r="D563" s="1980"/>
      <c r="E563" s="1980"/>
      <c r="F563" s="1980"/>
      <c r="G563" s="1980"/>
      <c r="H563" s="1979" t="s">
        <v>1032</v>
      </c>
      <c r="I563" s="1980"/>
      <c r="J563" s="1980"/>
      <c r="K563" s="1980"/>
      <c r="L563" s="1980"/>
      <c r="M563" s="1980"/>
      <c r="N563" s="1980"/>
    </row>
    <row r="573" spans="1:14" ht="38.1" customHeight="1" thickBot="1">
      <c r="A573" s="2004" t="s">
        <v>993</v>
      </c>
      <c r="B573" s="2005"/>
      <c r="C573" s="2005"/>
      <c r="D573" s="2005"/>
      <c r="E573" s="2005"/>
      <c r="F573" s="2005"/>
      <c r="G573" s="2005"/>
      <c r="H573" s="2005"/>
      <c r="I573" s="2005"/>
      <c r="J573" s="2005"/>
      <c r="K573" s="2005"/>
      <c r="L573" s="2005"/>
      <c r="M573" s="2005"/>
      <c r="N573" s="2006"/>
    </row>
    <row r="574" spans="1:14" ht="15.95" customHeight="1">
      <c r="A574" s="2002" t="s">
        <v>994</v>
      </c>
      <c r="B574" s="1980"/>
      <c r="C574" s="1980"/>
      <c r="D574" s="1980"/>
      <c r="E574" s="1980"/>
      <c r="F574" s="1980"/>
      <c r="G574" s="1980"/>
      <c r="H574" s="1980"/>
      <c r="I574" s="1980"/>
      <c r="J574" s="1980"/>
      <c r="K574" s="1980"/>
      <c r="L574" s="1980"/>
      <c r="M574" s="1980"/>
      <c r="N574" s="1980"/>
    </row>
    <row r="575" spans="1:14" ht="18" customHeight="1">
      <c r="A575" s="2003" t="s">
        <v>995</v>
      </c>
      <c r="B575" s="1977"/>
      <c r="C575" s="1977"/>
      <c r="D575" s="1978"/>
      <c r="E575" s="2003" t="s">
        <v>996</v>
      </c>
      <c r="F575" s="1977"/>
      <c r="G575" s="1978"/>
      <c r="H575" s="2003" t="s">
        <v>997</v>
      </c>
      <c r="I575" s="1977"/>
      <c r="J575" s="1978"/>
      <c r="K575" s="2003" t="s">
        <v>998</v>
      </c>
      <c r="L575" s="1978"/>
      <c r="M575" s="2003" t="s">
        <v>999</v>
      </c>
      <c r="N575" s="1978"/>
    </row>
    <row r="576" spans="1:14" ht="21.95" customHeight="1">
      <c r="A576" s="1996" t="str">
        <f>'2026 Matrix'!B50&amp;" "&amp;'2026 Matrix'!A50</f>
        <v>Yulianela Gonzalez Sanchez</v>
      </c>
      <c r="B576" s="1977"/>
      <c r="C576" s="1977"/>
      <c r="D576" s="1978"/>
      <c r="E576" s="1996" t="str">
        <f>'2026 Matrix'!E50</f>
        <v>Maylin</v>
      </c>
      <c r="F576" s="1977"/>
      <c r="G576" s="1978"/>
      <c r="H576" s="1997">
        <f>'2026 Matrix'!C50</f>
        <v>45114</v>
      </c>
      <c r="I576" s="1977"/>
      <c r="J576" s="1978"/>
      <c r="K576" s="1996" t="str">
        <f>'2026 Matrix'!D50</f>
        <v>2NDST</v>
      </c>
      <c r="L576" s="1978"/>
      <c r="M576" s="1996"/>
      <c r="N576" s="1978"/>
    </row>
    <row r="577" spans="1:14" ht="15.95" customHeight="1">
      <c r="A577" s="1998" t="s">
        <v>1000</v>
      </c>
      <c r="B577" s="1977"/>
      <c r="C577" s="1978"/>
      <c r="E577" s="1999" t="s">
        <v>1001</v>
      </c>
      <c r="F577" s="1977"/>
      <c r="G577" s="1978"/>
      <c r="I577" s="2000" t="s">
        <v>1002</v>
      </c>
      <c r="J577" s="1977"/>
      <c r="K577" s="1978"/>
      <c r="M577" s="2001" t="s">
        <v>1003</v>
      </c>
      <c r="N577" s="1978"/>
    </row>
    <row r="578" spans="1:14" ht="33.950000000000003" customHeight="1">
      <c r="A578" s="1991" t="str">
        <f>'2026 Matrix'!AI50&amp;" / 108"</f>
        <v>29 / 108</v>
      </c>
      <c r="B578" s="1977"/>
      <c r="C578" s="1978"/>
      <c r="E578" s="1992" t="str">
        <f>'2026 Matrix'!AJ50&amp;" / 27"</f>
        <v>10 / 27</v>
      </c>
      <c r="F578" s="1977"/>
      <c r="G578" s="1978"/>
      <c r="I578" s="1993">
        <f>'2026 Matrix'!AK50</f>
        <v>2</v>
      </c>
      <c r="J578" s="1977"/>
      <c r="K578" s="1978"/>
      <c r="M578" s="1994">
        <f>'2026 Matrix'!AL50</f>
        <v>2</v>
      </c>
      <c r="N578" s="1978"/>
    </row>
    <row r="579" spans="1:14" ht="14.1" customHeight="1">
      <c r="A579" s="1995" t="s">
        <v>1004</v>
      </c>
      <c r="B579" s="1980"/>
      <c r="C579" s="1980"/>
      <c r="D579" s="1980"/>
      <c r="E579" s="1980"/>
      <c r="F579" s="1980"/>
      <c r="G579" s="1980"/>
      <c r="H579" s="1980"/>
      <c r="I579" s="1980"/>
      <c r="J579" s="1980"/>
      <c r="K579" s="1980"/>
      <c r="L579" s="1980"/>
      <c r="M579" s="1980"/>
      <c r="N579" s="1980"/>
    </row>
    <row r="580" spans="1:14" ht="20.100000000000001" customHeight="1">
      <c r="A580" s="1930" t="s">
        <v>1005</v>
      </c>
      <c r="B580" s="1931"/>
      <c r="C580" s="1931"/>
      <c r="D580" s="1931"/>
      <c r="E580" s="1931"/>
      <c r="F580" s="1931"/>
      <c r="G580" s="1931"/>
      <c r="H580" s="1931"/>
      <c r="I580" s="1931"/>
      <c r="J580" s="1931"/>
      <c r="K580" s="1931"/>
      <c r="L580" s="1931"/>
      <c r="M580" s="1931"/>
      <c r="N580" s="1931"/>
    </row>
    <row r="581" spans="1:14" ht="18" customHeight="1">
      <c r="A581" s="1891" t="s">
        <v>1006</v>
      </c>
      <c r="B581" s="1887"/>
      <c r="C581" s="1891" t="s">
        <v>1007</v>
      </c>
      <c r="D581" s="1886"/>
      <c r="E581" s="1887"/>
      <c r="F581" s="1886" t="s">
        <v>1008</v>
      </c>
      <c r="G581" s="1887"/>
      <c r="H581" s="1886" t="s">
        <v>1009</v>
      </c>
      <c r="I581" s="1887"/>
      <c r="J581" s="1886" t="s">
        <v>1010</v>
      </c>
      <c r="K581" s="1887"/>
      <c r="L581" s="1886" t="s">
        <v>1011</v>
      </c>
      <c r="M581" s="1887"/>
      <c r="N581" s="1598" t="s">
        <v>1012</v>
      </c>
    </row>
    <row r="582" spans="1:14" ht="18.95" customHeight="1">
      <c r="A582" s="1892" t="s">
        <v>1013</v>
      </c>
      <c r="B582" s="1893"/>
      <c r="C582" s="1918">
        <v>122.7</v>
      </c>
      <c r="D582" s="1902"/>
      <c r="E582" s="1903"/>
      <c r="F582" s="1902">
        <v>2</v>
      </c>
      <c r="G582" s="1903"/>
      <c r="H582" s="1902">
        <v>11.17</v>
      </c>
      <c r="I582" s="1903"/>
      <c r="J582" s="1902">
        <v>37.130000000000003</v>
      </c>
      <c r="K582" s="1903"/>
      <c r="L582" s="1902">
        <v>30.07</v>
      </c>
      <c r="M582" s="1903"/>
      <c r="N582" s="1603">
        <v>0</v>
      </c>
    </row>
    <row r="583" spans="1:14" ht="18.95" customHeight="1">
      <c r="A583" s="1904" t="s">
        <v>1014</v>
      </c>
      <c r="B583" s="1905"/>
      <c r="C583" s="1888">
        <v>114</v>
      </c>
      <c r="D583" s="1889"/>
      <c r="E583" s="1890"/>
      <c r="F583" s="1894">
        <v>2</v>
      </c>
      <c r="G583" s="1895"/>
      <c r="H583" s="1894">
        <v>6.2</v>
      </c>
      <c r="I583" s="1895"/>
      <c r="J583" s="1894">
        <v>29.82</v>
      </c>
      <c r="K583" s="1895"/>
      <c r="L583" s="1894">
        <v>20.79</v>
      </c>
      <c r="M583" s="1895"/>
      <c r="N583" s="1605">
        <v>0</v>
      </c>
    </row>
    <row r="584" spans="1:14" ht="18.95" customHeight="1">
      <c r="A584" s="1892" t="s">
        <v>1015</v>
      </c>
      <c r="B584" s="1893"/>
      <c r="C584" s="1918">
        <v>103.5</v>
      </c>
      <c r="D584" s="1902"/>
      <c r="E584" s="1903"/>
      <c r="F584" s="1902">
        <v>1</v>
      </c>
      <c r="G584" s="1903"/>
      <c r="H584" s="1902">
        <v>10.75</v>
      </c>
      <c r="I584" s="1903"/>
      <c r="J584" s="1902">
        <v>46.83</v>
      </c>
      <c r="K584" s="1903"/>
      <c r="L584" s="1902">
        <v>22.95</v>
      </c>
      <c r="M584" s="1903"/>
      <c r="N584" s="1603">
        <v>0</v>
      </c>
    </row>
    <row r="585" spans="1:14" ht="18.95" customHeight="1">
      <c r="A585" s="1904" t="s">
        <v>1016</v>
      </c>
      <c r="B585" s="1905"/>
      <c r="C585" s="1888">
        <v>109.1</v>
      </c>
      <c r="D585" s="1889"/>
      <c r="E585" s="1890"/>
      <c r="F585" s="1894">
        <v>1</v>
      </c>
      <c r="G585" s="1895"/>
      <c r="H585" s="1894">
        <v>10.18</v>
      </c>
      <c r="I585" s="1895"/>
      <c r="J585" s="1894">
        <v>46.52</v>
      </c>
      <c r="K585" s="1895"/>
      <c r="L585" s="1894">
        <v>21.89</v>
      </c>
      <c r="M585" s="1895"/>
      <c r="N585" s="1605">
        <v>0</v>
      </c>
    </row>
    <row r="586" spans="1:14" ht="20.100000000000001" customHeight="1">
      <c r="A586" s="1930" t="s">
        <v>1017</v>
      </c>
      <c r="B586" s="1931"/>
      <c r="C586" s="1931"/>
      <c r="D586" s="1931"/>
      <c r="E586" s="1931"/>
      <c r="F586" s="1931"/>
      <c r="G586" s="1931"/>
      <c r="H586" s="1931"/>
      <c r="I586" s="1931"/>
      <c r="J586" s="1931"/>
      <c r="K586" s="1931"/>
      <c r="L586" s="1931"/>
      <c r="M586" s="1931"/>
      <c r="N586" s="1931"/>
    </row>
    <row r="587" spans="1:14" ht="14.1" customHeight="1">
      <c r="A587" s="1597">
        <v>0</v>
      </c>
      <c r="B587" s="1896" t="s">
        <v>842</v>
      </c>
      <c r="C587" s="1897"/>
      <c r="D587" s="1596">
        <v>1</v>
      </c>
      <c r="E587" s="1896" t="s">
        <v>1018</v>
      </c>
      <c r="F587" s="1897"/>
      <c r="G587" s="1595">
        <v>2</v>
      </c>
      <c r="H587" s="1896" t="s">
        <v>1019</v>
      </c>
      <c r="I587" s="1897"/>
      <c r="J587" s="1594">
        <v>3</v>
      </c>
      <c r="K587" s="1896" t="s">
        <v>1020</v>
      </c>
      <c r="L587" s="1897"/>
      <c r="M587" s="1593">
        <v>4</v>
      </c>
      <c r="N587" s="1592" t="s">
        <v>1021</v>
      </c>
    </row>
    <row r="588" spans="1:14" ht="15.95" customHeight="1">
      <c r="A588" s="1986" t="s">
        <v>1022</v>
      </c>
      <c r="B588" s="1980"/>
      <c r="C588" s="1980"/>
      <c r="D588" s="1980"/>
      <c r="E588" s="1980"/>
      <c r="F588" s="1980"/>
      <c r="G588" s="1980"/>
      <c r="H588" s="1980"/>
      <c r="I588" s="1980"/>
      <c r="J588" s="1980"/>
      <c r="K588" s="1980"/>
      <c r="L588" s="1980"/>
      <c r="M588" s="1980"/>
      <c r="N588" s="1980"/>
    </row>
    <row r="589" spans="1:14" ht="17.100000000000001" customHeight="1">
      <c r="A589" s="1984" t="s">
        <v>1023</v>
      </c>
      <c r="B589" s="1977"/>
      <c r="C589" s="1977"/>
      <c r="D589" s="1977"/>
      <c r="E589" s="1978"/>
      <c r="F589" s="1985">
        <f>'2026 Matrix'!L50</f>
        <v>0</v>
      </c>
      <c r="G589" s="1978"/>
      <c r="H589" s="1984" t="s">
        <v>1024</v>
      </c>
      <c r="I589" s="1977"/>
      <c r="J589" s="1977"/>
      <c r="K589" s="1977"/>
      <c r="L589" s="1978"/>
      <c r="M589" s="1989">
        <f>'2026 Matrix'!P50</f>
        <v>3</v>
      </c>
      <c r="N589" s="1978"/>
    </row>
    <row r="590" spans="1:14" ht="17.100000000000001" customHeight="1">
      <c r="A590" s="1984" t="s">
        <v>856</v>
      </c>
      <c r="B590" s="1977"/>
      <c r="C590" s="1977"/>
      <c r="D590" s="1977"/>
      <c r="E590" s="1978"/>
      <c r="F590" s="2007">
        <f>'2026 Matrix'!K50</f>
        <v>4</v>
      </c>
      <c r="G590" s="1978"/>
      <c r="H590" s="1984" t="s">
        <v>205</v>
      </c>
      <c r="I590" s="1977"/>
      <c r="J590" s="1977"/>
      <c r="K590" s="1977"/>
      <c r="L590" s="1978"/>
      <c r="M590" s="1985">
        <f>'2026 Matrix'!M50</f>
        <v>0</v>
      </c>
      <c r="N590" s="1978"/>
    </row>
    <row r="591" spans="1:14" ht="17.100000000000001" customHeight="1">
      <c r="A591" s="1984" t="s">
        <v>862</v>
      </c>
      <c r="B591" s="1977"/>
      <c r="C591" s="1977"/>
      <c r="D591" s="1977"/>
      <c r="E591" s="1978"/>
      <c r="F591" s="1989">
        <f>'2026 Matrix'!Q50</f>
        <v>3</v>
      </c>
      <c r="G591" s="1978"/>
      <c r="H591" s="1984" t="s">
        <v>864</v>
      </c>
      <c r="I591" s="1977"/>
      <c r="J591" s="1977"/>
      <c r="K591" s="1977"/>
      <c r="L591" s="1978"/>
      <c r="M591" s="1989">
        <f>'2026 Matrix'!T50</f>
        <v>3</v>
      </c>
      <c r="N591" s="1978"/>
    </row>
    <row r="592" spans="1:14" ht="15.95" customHeight="1">
      <c r="A592" s="1986" t="s">
        <v>1025</v>
      </c>
      <c r="B592" s="1980"/>
      <c r="C592" s="1980"/>
      <c r="D592" s="1980"/>
      <c r="E592" s="1980"/>
      <c r="F592" s="1980"/>
      <c r="G592" s="1980"/>
      <c r="H592" s="1980"/>
      <c r="I592" s="1980"/>
      <c r="J592" s="1980"/>
      <c r="K592" s="1980"/>
      <c r="L592" s="1980"/>
      <c r="M592" s="1980"/>
      <c r="N592" s="1980"/>
    </row>
    <row r="593" spans="1:14" ht="17.100000000000001" customHeight="1">
      <c r="A593" s="1984" t="s">
        <v>855</v>
      </c>
      <c r="B593" s="1977"/>
      <c r="C593" s="1977"/>
      <c r="D593" s="1977"/>
      <c r="E593" s="1978"/>
      <c r="F593" s="1985">
        <f>'2026 Matrix'!H50</f>
        <v>0</v>
      </c>
      <c r="G593" s="1978"/>
      <c r="H593" s="1984" t="s">
        <v>331</v>
      </c>
      <c r="I593" s="1977"/>
      <c r="J593" s="1977"/>
      <c r="K593" s="1977"/>
      <c r="L593" s="1978"/>
      <c r="M593" s="1985">
        <f>'2026 Matrix'!J50</f>
        <v>0</v>
      </c>
      <c r="N593" s="1978"/>
    </row>
    <row r="594" spans="1:14" ht="17.100000000000001" customHeight="1">
      <c r="A594" s="1984" t="s">
        <v>859</v>
      </c>
      <c r="B594" s="1977"/>
      <c r="C594" s="1977"/>
      <c r="D594" s="1977"/>
      <c r="E594" s="1978"/>
      <c r="F594" s="1989">
        <f>'2026 Matrix'!N50</f>
        <v>3</v>
      </c>
      <c r="G594" s="1978"/>
      <c r="H594" s="1984" t="s">
        <v>343</v>
      </c>
      <c r="I594" s="1977"/>
      <c r="J594" s="1977"/>
      <c r="K594" s="1977"/>
      <c r="L594" s="1978"/>
      <c r="M594" s="1985">
        <f>'2026 Matrix'!AB50</f>
        <v>0</v>
      </c>
      <c r="N594" s="1978"/>
    </row>
    <row r="595" spans="1:14" ht="17.100000000000001" customHeight="1">
      <c r="A595" s="1984" t="s">
        <v>326</v>
      </c>
      <c r="B595" s="1977"/>
      <c r="C595" s="1977"/>
      <c r="D595" s="1977"/>
      <c r="E595" s="1978"/>
      <c r="F595" s="1985">
        <f>'2026 Matrix'!I50</f>
        <v>0</v>
      </c>
      <c r="G595" s="1978"/>
      <c r="H595" s="1984" t="s">
        <v>860</v>
      </c>
      <c r="I595" s="1977"/>
      <c r="J595" s="1977"/>
      <c r="K595" s="1977"/>
      <c r="L595" s="1978"/>
      <c r="M595" s="1989">
        <f>'2026 Matrix'!O50</f>
        <v>3</v>
      </c>
      <c r="N595" s="1978"/>
    </row>
    <row r="596" spans="1:14" ht="17.100000000000001" customHeight="1">
      <c r="A596" s="1984" t="s">
        <v>355</v>
      </c>
      <c r="B596" s="1977"/>
      <c r="C596" s="1977"/>
      <c r="D596" s="1977"/>
      <c r="E596" s="1978"/>
      <c r="F596" s="1985">
        <f>'2026 Matrix'!R50</f>
        <v>0</v>
      </c>
      <c r="G596" s="1978"/>
      <c r="H596" s="1988"/>
      <c r="I596" s="1980"/>
      <c r="J596" s="1980"/>
      <c r="K596" s="1980"/>
      <c r="L596" s="1980"/>
      <c r="M596" s="1980"/>
      <c r="N596" s="1980"/>
    </row>
    <row r="597" spans="1:14" ht="15.95" customHeight="1">
      <c r="A597" s="1986" t="s">
        <v>1026</v>
      </c>
      <c r="B597" s="1980"/>
      <c r="C597" s="1980"/>
      <c r="D597" s="1980"/>
      <c r="E597" s="1980"/>
      <c r="F597" s="1980"/>
      <c r="G597" s="1980"/>
      <c r="H597" s="1980"/>
      <c r="I597" s="1980"/>
      <c r="J597" s="1980"/>
      <c r="K597" s="1980"/>
      <c r="L597" s="1980"/>
      <c r="M597" s="1980"/>
      <c r="N597" s="1980"/>
    </row>
    <row r="598" spans="1:14" ht="17.100000000000001" customHeight="1">
      <c r="A598" s="1984" t="s">
        <v>869</v>
      </c>
      <c r="B598" s="1977"/>
      <c r="C598" s="1977"/>
      <c r="D598" s="1977"/>
      <c r="E598" s="1978"/>
      <c r="F598" s="1985">
        <f>'2026 Matrix'!Z50</f>
        <v>0</v>
      </c>
      <c r="G598" s="1978"/>
      <c r="H598" s="1984" t="s">
        <v>863</v>
      </c>
      <c r="I598" s="1977"/>
      <c r="J598" s="1977"/>
      <c r="K598" s="1977"/>
      <c r="L598" s="1978"/>
      <c r="M598" s="1985">
        <f>'2026 Matrix'!S50</f>
        <v>0</v>
      </c>
      <c r="N598" s="1978"/>
    </row>
    <row r="599" spans="1:14" ht="17.100000000000001" customHeight="1">
      <c r="A599" s="1984" t="s">
        <v>865</v>
      </c>
      <c r="B599" s="1977"/>
      <c r="C599" s="1977"/>
      <c r="D599" s="1977"/>
      <c r="E599" s="1978"/>
      <c r="F599" s="1989">
        <f>'2026 Matrix'!U50</f>
        <v>3</v>
      </c>
      <c r="G599" s="1978"/>
      <c r="H599" s="1984" t="s">
        <v>870</v>
      </c>
      <c r="I599" s="1977"/>
      <c r="J599" s="1977"/>
      <c r="K599" s="1977"/>
      <c r="L599" s="1978"/>
      <c r="M599" s="1985">
        <f>'2026 Matrix'!AA50</f>
        <v>0</v>
      </c>
      <c r="N599" s="1978"/>
    </row>
    <row r="600" spans="1:14" ht="17.100000000000001" customHeight="1">
      <c r="A600" s="1984" t="s">
        <v>867</v>
      </c>
      <c r="B600" s="1977"/>
      <c r="C600" s="1977"/>
      <c r="D600" s="1977"/>
      <c r="E600" s="1978"/>
      <c r="F600" s="1985">
        <f>'2026 Matrix'!X50</f>
        <v>0</v>
      </c>
      <c r="G600" s="1978"/>
      <c r="H600" s="1984" t="s">
        <v>868</v>
      </c>
      <c r="I600" s="1977"/>
      <c r="J600" s="1977"/>
      <c r="K600" s="1977"/>
      <c r="L600" s="1978"/>
      <c r="M600" s="1985">
        <f>'2026 Matrix'!Y50</f>
        <v>0</v>
      </c>
      <c r="N600" s="1978"/>
    </row>
    <row r="601" spans="1:14" ht="15.95" customHeight="1">
      <c r="A601" s="1986" t="s">
        <v>1027</v>
      </c>
      <c r="B601" s="1980"/>
      <c r="C601" s="1980"/>
      <c r="D601" s="1980"/>
      <c r="E601" s="1980"/>
      <c r="F601" s="1980"/>
      <c r="G601" s="1980"/>
      <c r="H601" s="1980"/>
      <c r="I601" s="1980"/>
      <c r="J601" s="1980"/>
      <c r="K601" s="1980"/>
      <c r="L601" s="1980"/>
      <c r="M601" s="1980"/>
      <c r="N601" s="1980"/>
    </row>
    <row r="602" spans="1:14" ht="17.100000000000001" customHeight="1">
      <c r="A602" s="1984" t="s">
        <v>872</v>
      </c>
      <c r="B602" s="1977"/>
      <c r="C602" s="1977"/>
      <c r="D602" s="1977"/>
      <c r="E602" s="1978"/>
      <c r="F602" s="1985">
        <f>'2026 Matrix'!AD50</f>
        <v>0</v>
      </c>
      <c r="G602" s="1978"/>
      <c r="H602" s="1984" t="s">
        <v>874</v>
      </c>
      <c r="I602" s="1977"/>
      <c r="J602" s="1977"/>
      <c r="K602" s="1977"/>
      <c r="L602" s="1978"/>
      <c r="M602" s="1985">
        <f>'2026 Matrix'!AF50</f>
        <v>0</v>
      </c>
      <c r="N602" s="1978"/>
    </row>
    <row r="603" spans="1:14" ht="17.100000000000001" customHeight="1">
      <c r="A603" s="1984" t="s">
        <v>873</v>
      </c>
      <c r="B603" s="1977"/>
      <c r="C603" s="1977"/>
      <c r="D603" s="1977"/>
      <c r="E603" s="1978"/>
      <c r="F603" s="1985">
        <f>'2026 Matrix'!AE50</f>
        <v>0</v>
      </c>
      <c r="G603" s="1978"/>
      <c r="H603" s="1984" t="s">
        <v>358</v>
      </c>
      <c r="I603" s="1977"/>
      <c r="J603" s="1977"/>
      <c r="K603" s="1977"/>
      <c r="L603" s="1978"/>
      <c r="M603" s="1985">
        <f>'2026 Matrix'!AH50</f>
        <v>0</v>
      </c>
      <c r="N603" s="1978"/>
    </row>
    <row r="604" spans="1:14" ht="17.100000000000001" customHeight="1">
      <c r="A604" s="1984" t="s">
        <v>203</v>
      </c>
      <c r="B604" s="1977"/>
      <c r="C604" s="1977"/>
      <c r="D604" s="1977"/>
      <c r="E604" s="1978"/>
      <c r="F604" s="1985">
        <f>'2026 Matrix'!W50</f>
        <v>0</v>
      </c>
      <c r="G604" s="1978"/>
      <c r="H604" s="1984" t="s">
        <v>871</v>
      </c>
      <c r="I604" s="1977"/>
      <c r="J604" s="1977"/>
      <c r="K604" s="1977"/>
      <c r="L604" s="1978"/>
      <c r="M604" s="1987">
        <f>'2026 Matrix'!AC50</f>
        <v>2</v>
      </c>
      <c r="N604" s="1978"/>
    </row>
    <row r="605" spans="1:14" ht="17.100000000000001" customHeight="1">
      <c r="A605" s="1984" t="s">
        <v>875</v>
      </c>
      <c r="B605" s="1977"/>
      <c r="C605" s="1977"/>
      <c r="D605" s="1977"/>
      <c r="E605" s="1978"/>
      <c r="F605" s="1987">
        <f>'2026 Matrix'!AG50</f>
        <v>2</v>
      </c>
      <c r="G605" s="1978"/>
      <c r="H605" s="1984" t="s">
        <v>866</v>
      </c>
      <c r="I605" s="1977"/>
      <c r="J605" s="1977"/>
      <c r="K605" s="1977"/>
      <c r="L605" s="1978"/>
      <c r="M605" s="1989">
        <f>'2026 Matrix'!V50</f>
        <v>3</v>
      </c>
      <c r="N605" s="1978"/>
    </row>
    <row r="606" spans="1:14" ht="20.100000000000001" customHeight="1">
      <c r="A606" s="1981" t="s">
        <v>1028</v>
      </c>
      <c r="B606" s="1980"/>
      <c r="C606" s="1980"/>
      <c r="D606" s="1980"/>
      <c r="E606" s="1980"/>
      <c r="F606" s="1980"/>
      <c r="G606" s="1980"/>
      <c r="H606" s="1980"/>
      <c r="I606" s="1980"/>
      <c r="J606" s="1980"/>
      <c r="K606" s="1980"/>
      <c r="L606" s="1980"/>
      <c r="M606" s="1980"/>
      <c r="N606" s="1980"/>
    </row>
    <row r="607" spans="1:14" ht="15.95" customHeight="1">
      <c r="A607" s="1982" t="s">
        <v>1029</v>
      </c>
      <c r="B607" s="1977"/>
      <c r="C607" s="1977"/>
      <c r="D607" s="1977"/>
      <c r="E607" s="1977"/>
      <c r="F607" s="1977"/>
      <c r="G607" s="1977"/>
      <c r="H607" s="1977"/>
      <c r="I607" s="1977"/>
      <c r="J607" s="1977"/>
      <c r="K607" s="1977"/>
      <c r="L607" s="1977"/>
      <c r="M607" s="1977"/>
      <c r="N607" s="1978"/>
    </row>
    <row r="608" spans="1:14" ht="20.100000000000001" customHeight="1">
      <c r="A608" s="1976"/>
      <c r="B608" s="1977"/>
      <c r="C608" s="1977"/>
      <c r="D608" s="1977"/>
      <c r="E608" s="1977"/>
      <c r="F608" s="1977"/>
      <c r="G608" s="1977"/>
      <c r="H608" s="1977"/>
      <c r="I608" s="1977"/>
      <c r="J608" s="1977"/>
      <c r="K608" s="1977"/>
      <c r="L608" s="1977"/>
      <c r="M608" s="1977"/>
      <c r="N608" s="1978"/>
    </row>
    <row r="609" spans="1:14" ht="20.100000000000001" customHeight="1">
      <c r="A609" s="1976"/>
      <c r="B609" s="1977"/>
      <c r="C609" s="1977"/>
      <c r="D609" s="1977"/>
      <c r="E609" s="1977"/>
      <c r="F609" s="1977"/>
      <c r="G609" s="1977"/>
      <c r="H609" s="1977"/>
      <c r="I609" s="1977"/>
      <c r="J609" s="1977"/>
      <c r="K609" s="1977"/>
      <c r="L609" s="1977"/>
      <c r="M609" s="1977"/>
      <c r="N609" s="1978"/>
    </row>
    <row r="610" spans="1:14" ht="20.100000000000001" customHeight="1">
      <c r="A610" s="1976"/>
      <c r="B610" s="1977"/>
      <c r="C610" s="1977"/>
      <c r="D610" s="1977"/>
      <c r="E610" s="1977"/>
      <c r="F610" s="1977"/>
      <c r="G610" s="1977"/>
      <c r="H610" s="1977"/>
      <c r="I610" s="1977"/>
      <c r="J610" s="1977"/>
      <c r="K610" s="1977"/>
      <c r="L610" s="1977"/>
      <c r="M610" s="1977"/>
      <c r="N610" s="1978"/>
    </row>
    <row r="611" spans="1:14" ht="15.95" customHeight="1">
      <c r="A611" s="1983" t="s">
        <v>1030</v>
      </c>
      <c r="B611" s="1977"/>
      <c r="C611" s="1977"/>
      <c r="D611" s="1977"/>
      <c r="E611" s="1977"/>
      <c r="F611" s="1977"/>
      <c r="G611" s="1977"/>
      <c r="H611" s="1977"/>
      <c r="I611" s="1977"/>
      <c r="J611" s="1977"/>
      <c r="K611" s="1977"/>
      <c r="L611" s="1977"/>
      <c r="M611" s="1977"/>
      <c r="N611" s="1978"/>
    </row>
    <row r="612" spans="1:14" ht="21.95" customHeight="1">
      <c r="A612" s="1976"/>
      <c r="B612" s="1977"/>
      <c r="C612" s="1977"/>
      <c r="D612" s="1977"/>
      <c r="E612" s="1977"/>
      <c r="F612" s="1977"/>
      <c r="G612" s="1977"/>
      <c r="H612" s="1977"/>
      <c r="I612" s="1977"/>
      <c r="J612" s="1977"/>
      <c r="K612" s="1977"/>
      <c r="L612" s="1977"/>
      <c r="M612" s="1977"/>
      <c r="N612" s="1978"/>
    </row>
    <row r="613" spans="1:14" ht="21.95" customHeight="1">
      <c r="A613" s="1976"/>
      <c r="B613" s="1977"/>
      <c r="C613" s="1977"/>
      <c r="D613" s="1977"/>
      <c r="E613" s="1977"/>
      <c r="F613" s="1977"/>
      <c r="G613" s="1977"/>
      <c r="H613" s="1977"/>
      <c r="I613" s="1977"/>
      <c r="J613" s="1977"/>
      <c r="K613" s="1977"/>
      <c r="L613" s="1977"/>
      <c r="M613" s="1977"/>
      <c r="N613" s="1978"/>
    </row>
    <row r="614" spans="1:14" ht="21.95" customHeight="1">
      <c r="A614" s="1976"/>
      <c r="B614" s="1977"/>
      <c r="C614" s="1977"/>
      <c r="D614" s="1977"/>
      <c r="E614" s="1977"/>
      <c r="F614" s="1977"/>
      <c r="G614" s="1977"/>
      <c r="H614" s="1977"/>
      <c r="I614" s="1977"/>
      <c r="J614" s="1977"/>
      <c r="K614" s="1977"/>
      <c r="L614" s="1977"/>
      <c r="M614" s="1977"/>
      <c r="N614" s="1978"/>
    </row>
    <row r="615" spans="1:14" ht="21.95" customHeight="1">
      <c r="A615" s="1979" t="s">
        <v>1031</v>
      </c>
      <c r="B615" s="1980"/>
      <c r="C615" s="1980"/>
      <c r="D615" s="1980"/>
      <c r="E615" s="1980"/>
      <c r="F615" s="1980"/>
      <c r="G615" s="1980"/>
      <c r="H615" s="1979" t="s">
        <v>1032</v>
      </c>
      <c r="I615" s="1980"/>
      <c r="J615" s="1980"/>
      <c r="K615" s="1980"/>
      <c r="L615" s="1980"/>
      <c r="M615" s="1980"/>
      <c r="N615" s="1980"/>
    </row>
    <row r="625" spans="1:14" ht="38.1" customHeight="1" thickBot="1">
      <c r="A625" s="2004" t="s">
        <v>993</v>
      </c>
      <c r="B625" s="2005"/>
      <c r="C625" s="2005"/>
      <c r="D625" s="2005"/>
      <c r="E625" s="2005"/>
      <c r="F625" s="2005"/>
      <c r="G625" s="2005"/>
      <c r="H625" s="2005"/>
      <c r="I625" s="2005"/>
      <c r="J625" s="2005"/>
      <c r="K625" s="2005"/>
      <c r="L625" s="2005"/>
      <c r="M625" s="2005"/>
      <c r="N625" s="2006"/>
    </row>
    <row r="626" spans="1:14" ht="15.95" customHeight="1">
      <c r="A626" s="2002" t="s">
        <v>994</v>
      </c>
      <c r="B626" s="1980"/>
      <c r="C626" s="1980"/>
      <c r="D626" s="1980"/>
      <c r="E626" s="1980"/>
      <c r="F626" s="1980"/>
      <c r="G626" s="1980"/>
      <c r="H626" s="1980"/>
      <c r="I626" s="1980"/>
      <c r="J626" s="1980"/>
      <c r="K626" s="1980"/>
      <c r="L626" s="1980"/>
      <c r="M626" s="1980"/>
      <c r="N626" s="1980"/>
    </row>
    <row r="627" spans="1:14" ht="18" customHeight="1">
      <c r="A627" s="2003" t="s">
        <v>995</v>
      </c>
      <c r="B627" s="1977"/>
      <c r="C627" s="1977"/>
      <c r="D627" s="1978"/>
      <c r="E627" s="2003" t="s">
        <v>996</v>
      </c>
      <c r="F627" s="1977"/>
      <c r="G627" s="1978"/>
      <c r="H627" s="2003" t="s">
        <v>997</v>
      </c>
      <c r="I627" s="1977"/>
      <c r="J627" s="1978"/>
      <c r="K627" s="2003" t="s">
        <v>998</v>
      </c>
      <c r="L627" s="1978"/>
      <c r="M627" s="2003" t="s">
        <v>999</v>
      </c>
      <c r="N627" s="1978"/>
    </row>
    <row r="628" spans="1:14" ht="21.95" customHeight="1">
      <c r="A628" s="1996" t="str">
        <f>'2026 Matrix'!B52&amp;" "&amp;'2026 Matrix'!A52</f>
        <v>Freddy Sosa Morffi</v>
      </c>
      <c r="B628" s="1977"/>
      <c r="C628" s="1977"/>
      <c r="D628" s="1978"/>
      <c r="E628" s="1996" t="str">
        <f>'2026 Matrix'!E52</f>
        <v>Alex</v>
      </c>
      <c r="F628" s="1977"/>
      <c r="G628" s="1978"/>
      <c r="H628" s="1997">
        <f>'2026 Matrix'!C52</f>
        <v>45183</v>
      </c>
      <c r="I628" s="1977"/>
      <c r="J628" s="1978"/>
      <c r="K628" s="1996" t="str">
        <f>'2026 Matrix'!D52</f>
        <v>2NDST</v>
      </c>
      <c r="L628" s="1978"/>
      <c r="M628" s="1996"/>
      <c r="N628" s="1978"/>
    </row>
    <row r="629" spans="1:14" ht="15.95" customHeight="1">
      <c r="A629" s="1998" t="s">
        <v>1000</v>
      </c>
      <c r="B629" s="1977"/>
      <c r="C629" s="1978"/>
      <c r="E629" s="1999" t="s">
        <v>1001</v>
      </c>
      <c r="F629" s="1977"/>
      <c r="G629" s="1978"/>
      <c r="I629" s="2000" t="s">
        <v>1002</v>
      </c>
      <c r="J629" s="1977"/>
      <c r="K629" s="1978"/>
      <c r="M629" s="2001" t="s">
        <v>1003</v>
      </c>
      <c r="N629" s="1978"/>
    </row>
    <row r="630" spans="1:14" ht="33.950000000000003" customHeight="1">
      <c r="A630" s="1991" t="str">
        <f>'2026 Matrix'!AI52&amp;" / 108"</f>
        <v>24 / 108</v>
      </c>
      <c r="B630" s="1977"/>
      <c r="C630" s="1978"/>
      <c r="E630" s="1992" t="str">
        <f>'2026 Matrix'!AJ52&amp;" / 27"</f>
        <v>8 / 27</v>
      </c>
      <c r="F630" s="1977"/>
      <c r="G630" s="1978"/>
      <c r="I630" s="1993">
        <f>'2026 Matrix'!AK52</f>
        <v>1</v>
      </c>
      <c r="J630" s="1977"/>
      <c r="K630" s="1978"/>
      <c r="M630" s="1994">
        <f>'2026 Matrix'!AL52</f>
        <v>1</v>
      </c>
      <c r="N630" s="1978"/>
    </row>
    <row r="631" spans="1:14" ht="14.1" customHeight="1">
      <c r="A631" s="1995" t="s">
        <v>1004</v>
      </c>
      <c r="B631" s="1980"/>
      <c r="C631" s="1980"/>
      <c r="D631" s="1980"/>
      <c r="E631" s="1980"/>
      <c r="F631" s="1980"/>
      <c r="G631" s="1980"/>
      <c r="H631" s="1980"/>
      <c r="I631" s="1980"/>
      <c r="J631" s="1980"/>
      <c r="K631" s="1980"/>
      <c r="L631" s="1980"/>
      <c r="M631" s="1980"/>
      <c r="N631" s="1980"/>
    </row>
    <row r="632" spans="1:14" ht="20.100000000000001" customHeight="1">
      <c r="A632" s="1930" t="s">
        <v>1005</v>
      </c>
      <c r="B632" s="1931"/>
      <c r="C632" s="1931"/>
      <c r="D632" s="1931"/>
      <c r="E632" s="1931"/>
      <c r="F632" s="1931"/>
      <c r="G632" s="1931"/>
      <c r="H632" s="1931"/>
      <c r="I632" s="1931"/>
      <c r="J632" s="1931"/>
      <c r="K632" s="1931"/>
      <c r="L632" s="1931"/>
      <c r="M632" s="1931"/>
      <c r="N632" s="1931"/>
    </row>
    <row r="633" spans="1:14" ht="18" customHeight="1">
      <c r="A633" s="1891" t="s">
        <v>1006</v>
      </c>
      <c r="B633" s="1887"/>
      <c r="C633" s="1891" t="s">
        <v>1007</v>
      </c>
      <c r="D633" s="1886"/>
      <c r="E633" s="1887"/>
      <c r="F633" s="1886" t="s">
        <v>1008</v>
      </c>
      <c r="G633" s="1887"/>
      <c r="H633" s="1886" t="s">
        <v>1009</v>
      </c>
      <c r="I633" s="1887"/>
      <c r="J633" s="1886" t="s">
        <v>1010</v>
      </c>
      <c r="K633" s="1887"/>
      <c r="L633" s="1886" t="s">
        <v>1011</v>
      </c>
      <c r="M633" s="1887"/>
      <c r="N633" s="1598" t="s">
        <v>1012</v>
      </c>
    </row>
    <row r="634" spans="1:14" ht="18.95" customHeight="1">
      <c r="A634" s="1892" t="s">
        <v>1013</v>
      </c>
      <c r="B634" s="1893"/>
      <c r="C634" s="1918">
        <v>109.7</v>
      </c>
      <c r="D634" s="1902"/>
      <c r="E634" s="1903"/>
      <c r="F634" s="1902">
        <v>3</v>
      </c>
      <c r="G634" s="1903"/>
      <c r="H634" s="1902">
        <v>6.75</v>
      </c>
      <c r="I634" s="1903"/>
      <c r="J634" s="1902">
        <v>22.2</v>
      </c>
      <c r="K634" s="1903"/>
      <c r="L634" s="1902">
        <v>30.41</v>
      </c>
      <c r="M634" s="1903"/>
      <c r="N634" s="1603">
        <v>0</v>
      </c>
    </row>
    <row r="635" spans="1:14" ht="18.95" customHeight="1">
      <c r="A635" s="1904" t="s">
        <v>1014</v>
      </c>
      <c r="B635" s="1905"/>
      <c r="C635" s="1888">
        <v>120.5</v>
      </c>
      <c r="D635" s="1889"/>
      <c r="E635" s="1890"/>
      <c r="F635" s="1894">
        <v>3</v>
      </c>
      <c r="G635" s="1895"/>
      <c r="H635" s="1894">
        <v>16.170000000000002</v>
      </c>
      <c r="I635" s="1895"/>
      <c r="J635" s="1894">
        <v>29.67</v>
      </c>
      <c r="K635" s="1895"/>
      <c r="L635" s="1894">
        <v>54.49</v>
      </c>
      <c r="M635" s="1895"/>
      <c r="N635" s="1605">
        <v>0</v>
      </c>
    </row>
    <row r="636" spans="1:14" ht="18.95" customHeight="1">
      <c r="A636" s="1892" t="s">
        <v>1015</v>
      </c>
      <c r="B636" s="1893"/>
      <c r="C636" s="1918">
        <v>126</v>
      </c>
      <c r="D636" s="1902"/>
      <c r="E636" s="1903"/>
      <c r="F636" s="1902">
        <v>2</v>
      </c>
      <c r="G636" s="1903"/>
      <c r="H636" s="1902">
        <v>28.83</v>
      </c>
      <c r="I636" s="1903"/>
      <c r="J636" s="1902">
        <v>46.25</v>
      </c>
      <c r="K636" s="1903"/>
      <c r="L636" s="1902">
        <v>62.34</v>
      </c>
      <c r="M636" s="1903"/>
      <c r="N636" s="1603">
        <v>0</v>
      </c>
    </row>
    <row r="637" spans="1:14" ht="18.95" customHeight="1">
      <c r="A637" s="1904" t="s">
        <v>1016</v>
      </c>
      <c r="B637" s="1905"/>
      <c r="C637" s="1888">
        <v>134.4</v>
      </c>
      <c r="D637" s="1889"/>
      <c r="E637" s="1890"/>
      <c r="F637" s="1894">
        <v>2</v>
      </c>
      <c r="G637" s="1895"/>
      <c r="H637" s="1894">
        <v>25.33</v>
      </c>
      <c r="I637" s="1895"/>
      <c r="J637" s="1894">
        <v>46.3</v>
      </c>
      <c r="K637" s="1895"/>
      <c r="L637" s="1894">
        <v>54.72</v>
      </c>
      <c r="M637" s="1895"/>
      <c r="N637" s="1605">
        <v>0</v>
      </c>
    </row>
    <row r="638" spans="1:14" ht="20.100000000000001" customHeight="1">
      <c r="A638" s="1930" t="s">
        <v>1017</v>
      </c>
      <c r="B638" s="1931"/>
      <c r="C638" s="1931"/>
      <c r="D638" s="1931"/>
      <c r="E638" s="1931"/>
      <c r="F638" s="1931"/>
      <c r="G638" s="1931"/>
      <c r="H638" s="1931"/>
      <c r="I638" s="1931"/>
      <c r="J638" s="1931"/>
      <c r="K638" s="1931"/>
      <c r="L638" s="1931"/>
      <c r="M638" s="1931"/>
      <c r="N638" s="1931"/>
    </row>
    <row r="639" spans="1:14" ht="14.1" customHeight="1">
      <c r="A639" s="1597">
        <v>0</v>
      </c>
      <c r="B639" s="1896" t="s">
        <v>842</v>
      </c>
      <c r="C639" s="1897"/>
      <c r="D639" s="1596">
        <v>1</v>
      </c>
      <c r="E639" s="1896" t="s">
        <v>1018</v>
      </c>
      <c r="F639" s="1897"/>
      <c r="G639" s="1595">
        <v>2</v>
      </c>
      <c r="H639" s="1896" t="s">
        <v>1019</v>
      </c>
      <c r="I639" s="1897"/>
      <c r="J639" s="1594">
        <v>3</v>
      </c>
      <c r="K639" s="1896" t="s">
        <v>1020</v>
      </c>
      <c r="L639" s="1897"/>
      <c r="M639" s="1593">
        <v>4</v>
      </c>
      <c r="N639" s="1592" t="s">
        <v>1021</v>
      </c>
    </row>
    <row r="640" spans="1:14" ht="15.95" customHeight="1">
      <c r="A640" s="1986" t="s">
        <v>1022</v>
      </c>
      <c r="B640" s="1980"/>
      <c r="C640" s="1980"/>
      <c r="D640" s="1980"/>
      <c r="E640" s="1980"/>
      <c r="F640" s="1980"/>
      <c r="G640" s="1980"/>
      <c r="H640" s="1980"/>
      <c r="I640" s="1980"/>
      <c r="J640" s="1980"/>
      <c r="K640" s="1980"/>
      <c r="L640" s="1980"/>
      <c r="M640" s="1980"/>
      <c r="N640" s="1980"/>
    </row>
    <row r="641" spans="1:14" ht="17.100000000000001" customHeight="1">
      <c r="A641" s="1984" t="s">
        <v>1023</v>
      </c>
      <c r="B641" s="1977"/>
      <c r="C641" s="1977"/>
      <c r="D641" s="1977"/>
      <c r="E641" s="1978"/>
      <c r="F641" s="1989">
        <f>'2026 Matrix'!L52</f>
        <v>3</v>
      </c>
      <c r="G641" s="1978"/>
      <c r="H641" s="1984" t="s">
        <v>1024</v>
      </c>
      <c r="I641" s="1977"/>
      <c r="J641" s="1977"/>
      <c r="K641" s="1977"/>
      <c r="L641" s="1978"/>
      <c r="M641" s="1985">
        <f>'2026 Matrix'!P52</f>
        <v>0</v>
      </c>
      <c r="N641" s="1978"/>
    </row>
    <row r="642" spans="1:14" ht="17.100000000000001" customHeight="1">
      <c r="A642" s="1984" t="s">
        <v>856</v>
      </c>
      <c r="B642" s="1977"/>
      <c r="C642" s="1977"/>
      <c r="D642" s="1977"/>
      <c r="E642" s="1978"/>
      <c r="F642" s="1989">
        <f>'2026 Matrix'!K52</f>
        <v>3</v>
      </c>
      <c r="G642" s="1978"/>
      <c r="H642" s="1984" t="s">
        <v>205</v>
      </c>
      <c r="I642" s="1977"/>
      <c r="J642" s="1977"/>
      <c r="K642" s="1977"/>
      <c r="L642" s="1978"/>
      <c r="M642" s="1985">
        <f>'2026 Matrix'!M52</f>
        <v>0</v>
      </c>
      <c r="N642" s="1978"/>
    </row>
    <row r="643" spans="1:14" ht="17.100000000000001" customHeight="1">
      <c r="A643" s="1984" t="s">
        <v>862</v>
      </c>
      <c r="B643" s="1977"/>
      <c r="C643" s="1977"/>
      <c r="D643" s="1977"/>
      <c r="E643" s="1978"/>
      <c r="F643" s="1985">
        <f>'2026 Matrix'!Q52</f>
        <v>0</v>
      </c>
      <c r="G643" s="1978"/>
      <c r="H643" s="1984" t="s">
        <v>864</v>
      </c>
      <c r="I643" s="1977"/>
      <c r="J643" s="1977"/>
      <c r="K643" s="1977"/>
      <c r="L643" s="1978"/>
      <c r="M643" s="1985">
        <f>'2026 Matrix'!T52</f>
        <v>0</v>
      </c>
      <c r="N643" s="1978"/>
    </row>
    <row r="644" spans="1:14" ht="15.95" customHeight="1">
      <c r="A644" s="1986" t="s">
        <v>1025</v>
      </c>
      <c r="B644" s="1980"/>
      <c r="C644" s="1980"/>
      <c r="D644" s="1980"/>
      <c r="E644" s="1980"/>
      <c r="F644" s="1980"/>
      <c r="G644" s="1980"/>
      <c r="H644" s="1980"/>
      <c r="I644" s="1980"/>
      <c r="J644" s="1980"/>
      <c r="K644" s="1980"/>
      <c r="L644" s="1980"/>
      <c r="M644" s="1980"/>
      <c r="N644" s="1980"/>
    </row>
    <row r="645" spans="1:14" ht="17.100000000000001" customHeight="1">
      <c r="A645" s="1984" t="s">
        <v>855</v>
      </c>
      <c r="B645" s="1977"/>
      <c r="C645" s="1977"/>
      <c r="D645" s="1977"/>
      <c r="E645" s="1978"/>
      <c r="F645" s="1990">
        <f>'2026 Matrix'!H52</f>
        <v>1</v>
      </c>
      <c r="G645" s="1978"/>
      <c r="H645" s="1984" t="s">
        <v>331</v>
      </c>
      <c r="I645" s="1977"/>
      <c r="J645" s="1977"/>
      <c r="K645" s="1977"/>
      <c r="L645" s="1978"/>
      <c r="M645" s="1989">
        <f>'2026 Matrix'!J52</f>
        <v>3</v>
      </c>
      <c r="N645" s="1978"/>
    </row>
    <row r="646" spans="1:14" ht="17.100000000000001" customHeight="1">
      <c r="A646" s="1984" t="s">
        <v>859</v>
      </c>
      <c r="B646" s="1977"/>
      <c r="C646" s="1977"/>
      <c r="D646" s="1977"/>
      <c r="E646" s="1978"/>
      <c r="F646" s="1985">
        <f>'2026 Matrix'!N52</f>
        <v>0</v>
      </c>
      <c r="G646" s="1978"/>
      <c r="H646" s="1984" t="s">
        <v>343</v>
      </c>
      <c r="I646" s="1977"/>
      <c r="J646" s="1977"/>
      <c r="K646" s="1977"/>
      <c r="L646" s="1978"/>
      <c r="M646" s="1985">
        <f>'2026 Matrix'!AB52</f>
        <v>0</v>
      </c>
      <c r="N646" s="1978"/>
    </row>
    <row r="647" spans="1:14" ht="17.100000000000001" customHeight="1">
      <c r="A647" s="1984" t="s">
        <v>326</v>
      </c>
      <c r="B647" s="1977"/>
      <c r="C647" s="1977"/>
      <c r="D647" s="1977"/>
      <c r="E647" s="1978"/>
      <c r="F647" s="1985">
        <f>'2026 Matrix'!I52</f>
        <v>0</v>
      </c>
      <c r="G647" s="1978"/>
      <c r="H647" s="1984" t="s">
        <v>860</v>
      </c>
      <c r="I647" s="1977"/>
      <c r="J647" s="1977"/>
      <c r="K647" s="1977"/>
      <c r="L647" s="1978"/>
      <c r="M647" s="1990">
        <f>'2026 Matrix'!O52</f>
        <v>1</v>
      </c>
      <c r="N647" s="1978"/>
    </row>
    <row r="648" spans="1:14" ht="17.100000000000001" customHeight="1">
      <c r="A648" s="1984" t="s">
        <v>355</v>
      </c>
      <c r="B648" s="1977"/>
      <c r="C648" s="1977"/>
      <c r="D648" s="1977"/>
      <c r="E648" s="1978"/>
      <c r="F648" s="1989">
        <f>'2026 Matrix'!R52</f>
        <v>3</v>
      </c>
      <c r="G648" s="1978"/>
      <c r="H648" s="1988"/>
      <c r="I648" s="1980"/>
      <c r="J648" s="1980"/>
      <c r="K648" s="1980"/>
      <c r="L648" s="1980"/>
      <c r="M648" s="1980"/>
      <c r="N648" s="1980"/>
    </row>
    <row r="649" spans="1:14" ht="15.95" customHeight="1">
      <c r="A649" s="1986" t="s">
        <v>1026</v>
      </c>
      <c r="B649" s="1980"/>
      <c r="C649" s="1980"/>
      <c r="D649" s="1980"/>
      <c r="E649" s="1980"/>
      <c r="F649" s="1980"/>
      <c r="G649" s="1980"/>
      <c r="H649" s="1980"/>
      <c r="I649" s="1980"/>
      <c r="J649" s="1980"/>
      <c r="K649" s="1980"/>
      <c r="L649" s="1980"/>
      <c r="M649" s="1980"/>
      <c r="N649" s="1980"/>
    </row>
    <row r="650" spans="1:14" ht="17.100000000000001" customHeight="1">
      <c r="A650" s="1984" t="s">
        <v>869</v>
      </c>
      <c r="B650" s="1977"/>
      <c r="C650" s="1977"/>
      <c r="D650" s="1977"/>
      <c r="E650" s="1978"/>
      <c r="F650" s="1989">
        <f>'2026 Matrix'!Z52</f>
        <v>3</v>
      </c>
      <c r="G650" s="1978"/>
      <c r="H650" s="1984" t="s">
        <v>863</v>
      </c>
      <c r="I650" s="1977"/>
      <c r="J650" s="1977"/>
      <c r="K650" s="1977"/>
      <c r="L650" s="1978"/>
      <c r="M650" s="1985">
        <f>'2026 Matrix'!S52</f>
        <v>0</v>
      </c>
      <c r="N650" s="1978"/>
    </row>
    <row r="651" spans="1:14" ht="17.100000000000001" customHeight="1">
      <c r="A651" s="1984" t="s">
        <v>865</v>
      </c>
      <c r="B651" s="1977"/>
      <c r="C651" s="1977"/>
      <c r="D651" s="1977"/>
      <c r="E651" s="1978"/>
      <c r="F651" s="1985">
        <f>'2026 Matrix'!U52</f>
        <v>0</v>
      </c>
      <c r="G651" s="1978"/>
      <c r="H651" s="1984" t="s">
        <v>870</v>
      </c>
      <c r="I651" s="1977"/>
      <c r="J651" s="1977"/>
      <c r="K651" s="1977"/>
      <c r="L651" s="1978"/>
      <c r="M651" s="1985">
        <f>'2026 Matrix'!AA52</f>
        <v>0</v>
      </c>
      <c r="N651" s="1978"/>
    </row>
    <row r="652" spans="1:14" ht="17.100000000000001" customHeight="1">
      <c r="A652" s="1984" t="s">
        <v>867</v>
      </c>
      <c r="B652" s="1977"/>
      <c r="C652" s="1977"/>
      <c r="D652" s="1977"/>
      <c r="E652" s="1978"/>
      <c r="F652" s="1985">
        <f>'2026 Matrix'!X52</f>
        <v>0</v>
      </c>
      <c r="G652" s="1978"/>
      <c r="H652" s="1984" t="s">
        <v>868</v>
      </c>
      <c r="I652" s="1977"/>
      <c r="J652" s="1977"/>
      <c r="K652" s="1977"/>
      <c r="L652" s="1978"/>
      <c r="M652" s="1985">
        <f>'2026 Matrix'!Y52</f>
        <v>0</v>
      </c>
      <c r="N652" s="1978"/>
    </row>
    <row r="653" spans="1:14" ht="15.95" customHeight="1">
      <c r="A653" s="1986" t="s">
        <v>1027</v>
      </c>
      <c r="B653" s="1980"/>
      <c r="C653" s="1980"/>
      <c r="D653" s="1980"/>
      <c r="E653" s="1980"/>
      <c r="F653" s="1980"/>
      <c r="G653" s="1980"/>
      <c r="H653" s="1980"/>
      <c r="I653" s="1980"/>
      <c r="J653" s="1980"/>
      <c r="K653" s="1980"/>
      <c r="L653" s="1980"/>
      <c r="M653" s="1980"/>
      <c r="N653" s="1980"/>
    </row>
    <row r="654" spans="1:14" ht="17.100000000000001" customHeight="1">
      <c r="A654" s="1984" t="s">
        <v>872</v>
      </c>
      <c r="B654" s="1977"/>
      <c r="C654" s="1977"/>
      <c r="D654" s="1977"/>
      <c r="E654" s="1978"/>
      <c r="F654" s="1985">
        <f>'2026 Matrix'!AD52</f>
        <v>0</v>
      </c>
      <c r="G654" s="1978"/>
      <c r="H654" s="1984" t="s">
        <v>874</v>
      </c>
      <c r="I654" s="1977"/>
      <c r="J654" s="1977"/>
      <c r="K654" s="1977"/>
      <c r="L654" s="1978"/>
      <c r="M654" s="1987">
        <f>'2026 Matrix'!AF52</f>
        <v>2</v>
      </c>
      <c r="N654" s="1978"/>
    </row>
    <row r="655" spans="1:14" ht="17.100000000000001" customHeight="1">
      <c r="A655" s="1984" t="s">
        <v>873</v>
      </c>
      <c r="B655" s="1977"/>
      <c r="C655" s="1977"/>
      <c r="D655" s="1977"/>
      <c r="E655" s="1978"/>
      <c r="F655" s="1985">
        <f>'2026 Matrix'!AE52</f>
        <v>0</v>
      </c>
      <c r="G655" s="1978"/>
      <c r="H655" s="1984" t="s">
        <v>358</v>
      </c>
      <c r="I655" s="1977"/>
      <c r="J655" s="1977"/>
      <c r="K655" s="1977"/>
      <c r="L655" s="1978"/>
      <c r="M655" s="1985">
        <f>'2026 Matrix'!AH52</f>
        <v>0</v>
      </c>
      <c r="N655" s="1978"/>
    </row>
    <row r="656" spans="1:14" ht="17.100000000000001" customHeight="1">
      <c r="A656" s="1984" t="s">
        <v>203</v>
      </c>
      <c r="B656" s="1977"/>
      <c r="C656" s="1977"/>
      <c r="D656" s="1977"/>
      <c r="E656" s="1978"/>
      <c r="F656" s="1985">
        <f>'2026 Matrix'!W52</f>
        <v>0</v>
      </c>
      <c r="G656" s="1978"/>
      <c r="H656" s="1984" t="s">
        <v>871</v>
      </c>
      <c r="I656" s="1977"/>
      <c r="J656" s="1977"/>
      <c r="K656" s="1977"/>
      <c r="L656" s="1978"/>
      <c r="M656" s="1987">
        <f>'2026 Matrix'!AC52</f>
        <v>2</v>
      </c>
      <c r="N656" s="1978"/>
    </row>
    <row r="657" spans="1:14" ht="17.100000000000001" customHeight="1">
      <c r="A657" s="1984" t="s">
        <v>875</v>
      </c>
      <c r="B657" s="1977"/>
      <c r="C657" s="1977"/>
      <c r="D657" s="1977"/>
      <c r="E657" s="1978"/>
      <c r="F657" s="1989">
        <f>'2026 Matrix'!AG52</f>
        <v>3</v>
      </c>
      <c r="G657" s="1978"/>
      <c r="H657" s="1984" t="s">
        <v>866</v>
      </c>
      <c r="I657" s="1977"/>
      <c r="J657" s="1977"/>
      <c r="K657" s="1977"/>
      <c r="L657" s="1978"/>
      <c r="M657" s="1985">
        <f>'2026 Matrix'!V52</f>
        <v>0</v>
      </c>
      <c r="N657" s="1978"/>
    </row>
    <row r="658" spans="1:14" ht="20.100000000000001" customHeight="1">
      <c r="A658" s="1981" t="s">
        <v>1028</v>
      </c>
      <c r="B658" s="1980"/>
      <c r="C658" s="1980"/>
      <c r="D658" s="1980"/>
      <c r="E658" s="1980"/>
      <c r="F658" s="1980"/>
      <c r="G658" s="1980"/>
      <c r="H658" s="1980"/>
      <c r="I658" s="1980"/>
      <c r="J658" s="1980"/>
      <c r="K658" s="1980"/>
      <c r="L658" s="1980"/>
      <c r="M658" s="1980"/>
      <c r="N658" s="1980"/>
    </row>
    <row r="659" spans="1:14" ht="15.95" customHeight="1">
      <c r="A659" s="1982" t="s">
        <v>1029</v>
      </c>
      <c r="B659" s="1977"/>
      <c r="C659" s="1977"/>
      <c r="D659" s="1977"/>
      <c r="E659" s="1977"/>
      <c r="F659" s="1977"/>
      <c r="G659" s="1977"/>
      <c r="H659" s="1977"/>
      <c r="I659" s="1977"/>
      <c r="J659" s="1977"/>
      <c r="K659" s="1977"/>
      <c r="L659" s="1977"/>
      <c r="M659" s="1977"/>
      <c r="N659" s="1978"/>
    </row>
    <row r="660" spans="1:14" ht="20.100000000000001" customHeight="1">
      <c r="A660" s="1976"/>
      <c r="B660" s="1977"/>
      <c r="C660" s="1977"/>
      <c r="D660" s="1977"/>
      <c r="E660" s="1977"/>
      <c r="F660" s="1977"/>
      <c r="G660" s="1977"/>
      <c r="H660" s="1977"/>
      <c r="I660" s="1977"/>
      <c r="J660" s="1977"/>
      <c r="K660" s="1977"/>
      <c r="L660" s="1977"/>
      <c r="M660" s="1977"/>
      <c r="N660" s="1978"/>
    </row>
    <row r="661" spans="1:14" ht="20.100000000000001" customHeight="1">
      <c r="A661" s="1976"/>
      <c r="B661" s="1977"/>
      <c r="C661" s="1977"/>
      <c r="D661" s="1977"/>
      <c r="E661" s="1977"/>
      <c r="F661" s="1977"/>
      <c r="G661" s="1977"/>
      <c r="H661" s="1977"/>
      <c r="I661" s="1977"/>
      <c r="J661" s="1977"/>
      <c r="K661" s="1977"/>
      <c r="L661" s="1977"/>
      <c r="M661" s="1977"/>
      <c r="N661" s="1978"/>
    </row>
    <row r="662" spans="1:14" ht="20.100000000000001" customHeight="1">
      <c r="A662" s="1976"/>
      <c r="B662" s="1977"/>
      <c r="C662" s="1977"/>
      <c r="D662" s="1977"/>
      <c r="E662" s="1977"/>
      <c r="F662" s="1977"/>
      <c r="G662" s="1977"/>
      <c r="H662" s="1977"/>
      <c r="I662" s="1977"/>
      <c r="J662" s="1977"/>
      <c r="K662" s="1977"/>
      <c r="L662" s="1977"/>
      <c r="M662" s="1977"/>
      <c r="N662" s="1978"/>
    </row>
    <row r="663" spans="1:14" ht="15.95" customHeight="1">
      <c r="A663" s="1983" t="s">
        <v>1030</v>
      </c>
      <c r="B663" s="1977"/>
      <c r="C663" s="1977"/>
      <c r="D663" s="1977"/>
      <c r="E663" s="1977"/>
      <c r="F663" s="1977"/>
      <c r="G663" s="1977"/>
      <c r="H663" s="1977"/>
      <c r="I663" s="1977"/>
      <c r="J663" s="1977"/>
      <c r="K663" s="1977"/>
      <c r="L663" s="1977"/>
      <c r="M663" s="1977"/>
      <c r="N663" s="1978"/>
    </row>
    <row r="664" spans="1:14" ht="21.95" customHeight="1">
      <c r="A664" s="1976"/>
      <c r="B664" s="1977"/>
      <c r="C664" s="1977"/>
      <c r="D664" s="1977"/>
      <c r="E664" s="1977"/>
      <c r="F664" s="1977"/>
      <c r="G664" s="1977"/>
      <c r="H664" s="1977"/>
      <c r="I664" s="1977"/>
      <c r="J664" s="1977"/>
      <c r="K664" s="1977"/>
      <c r="L664" s="1977"/>
      <c r="M664" s="1977"/>
      <c r="N664" s="1978"/>
    </row>
    <row r="665" spans="1:14" ht="21.95" customHeight="1">
      <c r="A665" s="1976"/>
      <c r="B665" s="1977"/>
      <c r="C665" s="1977"/>
      <c r="D665" s="1977"/>
      <c r="E665" s="1977"/>
      <c r="F665" s="1977"/>
      <c r="G665" s="1977"/>
      <c r="H665" s="1977"/>
      <c r="I665" s="1977"/>
      <c r="J665" s="1977"/>
      <c r="K665" s="1977"/>
      <c r="L665" s="1977"/>
      <c r="M665" s="1977"/>
      <c r="N665" s="1978"/>
    </row>
    <row r="666" spans="1:14" ht="21.95" customHeight="1">
      <c r="A666" s="1976"/>
      <c r="B666" s="1977"/>
      <c r="C666" s="1977"/>
      <c r="D666" s="1977"/>
      <c r="E666" s="1977"/>
      <c r="F666" s="1977"/>
      <c r="G666" s="1977"/>
      <c r="H666" s="1977"/>
      <c r="I666" s="1977"/>
      <c r="J666" s="1977"/>
      <c r="K666" s="1977"/>
      <c r="L666" s="1977"/>
      <c r="M666" s="1977"/>
      <c r="N666" s="1978"/>
    </row>
    <row r="667" spans="1:14" ht="21.95" customHeight="1">
      <c r="A667" s="1979" t="s">
        <v>1031</v>
      </c>
      <c r="B667" s="1980"/>
      <c r="C667" s="1980"/>
      <c r="D667" s="1980"/>
      <c r="E667" s="1980"/>
      <c r="F667" s="1980"/>
      <c r="G667" s="1980"/>
      <c r="H667" s="1979" t="s">
        <v>1032</v>
      </c>
      <c r="I667" s="1980"/>
      <c r="J667" s="1980"/>
      <c r="K667" s="1980"/>
      <c r="L667" s="1980"/>
      <c r="M667" s="1980"/>
      <c r="N667" s="1980"/>
    </row>
    <row r="677" spans="1:14" ht="38.1" customHeight="1" thickBot="1">
      <c r="A677" s="2004" t="s">
        <v>993</v>
      </c>
      <c r="B677" s="2005"/>
      <c r="C677" s="2005"/>
      <c r="D677" s="2005"/>
      <c r="E677" s="2005"/>
      <c r="F677" s="2005"/>
      <c r="G677" s="2005"/>
      <c r="H677" s="2005"/>
      <c r="I677" s="2005"/>
      <c r="J677" s="2005"/>
      <c r="K677" s="2005"/>
      <c r="L677" s="2005"/>
      <c r="M677" s="2005"/>
      <c r="N677" s="2006"/>
    </row>
    <row r="678" spans="1:14" ht="15.95" customHeight="1">
      <c r="A678" s="2002" t="s">
        <v>994</v>
      </c>
      <c r="B678" s="1980"/>
      <c r="C678" s="1980"/>
      <c r="D678" s="1980"/>
      <c r="E678" s="1980"/>
      <c r="F678" s="1980"/>
      <c r="G678" s="1980"/>
      <c r="H678" s="1980"/>
      <c r="I678" s="1980"/>
      <c r="J678" s="1980"/>
      <c r="K678" s="1980"/>
      <c r="L678" s="1980"/>
      <c r="M678" s="1980"/>
      <c r="N678" s="1980"/>
    </row>
    <row r="679" spans="1:14" ht="18" customHeight="1">
      <c r="A679" s="2003" t="s">
        <v>995</v>
      </c>
      <c r="B679" s="1977"/>
      <c r="C679" s="1977"/>
      <c r="D679" s="1978"/>
      <c r="E679" s="2003" t="s">
        <v>996</v>
      </c>
      <c r="F679" s="1977"/>
      <c r="G679" s="1978"/>
      <c r="H679" s="2003" t="s">
        <v>997</v>
      </c>
      <c r="I679" s="1977"/>
      <c r="J679" s="1978"/>
      <c r="K679" s="2003" t="s">
        <v>998</v>
      </c>
      <c r="L679" s="1978"/>
      <c r="M679" s="2003" t="s">
        <v>999</v>
      </c>
      <c r="N679" s="1978"/>
    </row>
    <row r="680" spans="1:14" ht="21.95" customHeight="1">
      <c r="A680" s="1996" t="str">
        <f>'2026 Matrix'!B58&amp;" "&amp;'2026 Matrix'!A58</f>
        <v>Lisbet Moro Valero</v>
      </c>
      <c r="B680" s="1977"/>
      <c r="C680" s="1977"/>
      <c r="D680" s="1978"/>
      <c r="E680" s="1996" t="str">
        <f>'2026 Matrix'!E58</f>
        <v>Maylin</v>
      </c>
      <c r="F680" s="1977"/>
      <c r="G680" s="1978"/>
      <c r="H680" s="1997">
        <f>'2026 Matrix'!C58</f>
        <v>45520</v>
      </c>
      <c r="I680" s="1977"/>
      <c r="J680" s="1978"/>
      <c r="K680" s="1996" t="str">
        <f>'2026 Matrix'!D58</f>
        <v>2NDST</v>
      </c>
      <c r="L680" s="1978"/>
      <c r="M680" s="1996"/>
      <c r="N680" s="1978"/>
    </row>
    <row r="681" spans="1:14" ht="15.95" customHeight="1">
      <c r="A681" s="1998" t="s">
        <v>1000</v>
      </c>
      <c r="B681" s="1977"/>
      <c r="C681" s="1978"/>
      <c r="E681" s="1999" t="s">
        <v>1001</v>
      </c>
      <c r="F681" s="1977"/>
      <c r="G681" s="1978"/>
      <c r="I681" s="2000" t="s">
        <v>1002</v>
      </c>
      <c r="J681" s="1977"/>
      <c r="K681" s="1978"/>
      <c r="M681" s="2001" t="s">
        <v>1003</v>
      </c>
      <c r="N681" s="1978"/>
    </row>
    <row r="682" spans="1:14" ht="33.950000000000003" customHeight="1">
      <c r="A682" s="1991" t="str">
        <f>'2026 Matrix'!AI58&amp;" / 108"</f>
        <v>31 / 108</v>
      </c>
      <c r="B682" s="1977"/>
      <c r="C682" s="1978"/>
      <c r="E682" s="1992" t="str">
        <f>'2026 Matrix'!AJ58&amp;" / 27"</f>
        <v>11 / 27</v>
      </c>
      <c r="F682" s="1977"/>
      <c r="G682" s="1978"/>
      <c r="I682" s="1993">
        <f>'2026 Matrix'!AK58</f>
        <v>3</v>
      </c>
      <c r="J682" s="1977"/>
      <c r="K682" s="1978"/>
      <c r="M682" s="1994">
        <f>'2026 Matrix'!AL58</f>
        <v>3</v>
      </c>
      <c r="N682" s="1978"/>
    </row>
    <row r="683" spans="1:14" ht="14.1" customHeight="1">
      <c r="A683" s="1995" t="s">
        <v>1004</v>
      </c>
      <c r="B683" s="1980"/>
      <c r="C683" s="1980"/>
      <c r="D683" s="1980"/>
      <c r="E683" s="1980"/>
      <c r="F683" s="1980"/>
      <c r="G683" s="1980"/>
      <c r="H683" s="1980"/>
      <c r="I683" s="1980"/>
      <c r="J683" s="1980"/>
      <c r="K683" s="1980"/>
      <c r="L683" s="1980"/>
      <c r="M683" s="1980"/>
      <c r="N683" s="1980"/>
    </row>
    <row r="684" spans="1:14" ht="20.100000000000001" customHeight="1">
      <c r="A684" s="1930" t="s">
        <v>1005</v>
      </c>
      <c r="B684" s="1931"/>
      <c r="C684" s="1931"/>
      <c r="D684" s="1931"/>
      <c r="E684" s="1931"/>
      <c r="F684" s="1931"/>
      <c r="G684" s="1931"/>
      <c r="H684" s="1931"/>
      <c r="I684" s="1931"/>
      <c r="J684" s="1931"/>
      <c r="K684" s="1931"/>
      <c r="L684" s="1931"/>
      <c r="M684" s="1931"/>
      <c r="N684" s="1931"/>
    </row>
    <row r="685" spans="1:14" ht="18" customHeight="1">
      <c r="A685" s="1891" t="s">
        <v>1006</v>
      </c>
      <c r="B685" s="1887"/>
      <c r="C685" s="1891" t="s">
        <v>1007</v>
      </c>
      <c r="D685" s="1886"/>
      <c r="E685" s="1887"/>
      <c r="F685" s="1886" t="s">
        <v>1008</v>
      </c>
      <c r="G685" s="1887"/>
      <c r="H685" s="1886" t="s">
        <v>1009</v>
      </c>
      <c r="I685" s="1887"/>
      <c r="J685" s="1886" t="s">
        <v>1010</v>
      </c>
      <c r="K685" s="1887"/>
      <c r="L685" s="1886" t="s">
        <v>1011</v>
      </c>
      <c r="M685" s="1887"/>
      <c r="N685" s="1598" t="s">
        <v>1012</v>
      </c>
    </row>
    <row r="686" spans="1:14" ht="18.95" customHeight="1">
      <c r="A686" s="1892" t="s">
        <v>1013</v>
      </c>
      <c r="B686" s="1893"/>
      <c r="C686" s="1918">
        <v>110.5</v>
      </c>
      <c r="D686" s="1902"/>
      <c r="E686" s="1903"/>
      <c r="F686" s="1902">
        <v>1</v>
      </c>
      <c r="G686" s="1903"/>
      <c r="H686" s="1902">
        <v>11.1</v>
      </c>
      <c r="I686" s="1903"/>
      <c r="J686" s="1902">
        <v>22.85</v>
      </c>
      <c r="K686" s="1903"/>
      <c r="L686" s="1902">
        <v>48.58</v>
      </c>
      <c r="M686" s="1903"/>
      <c r="N686" s="1603">
        <v>0</v>
      </c>
    </row>
    <row r="687" spans="1:14" ht="18.95" customHeight="1">
      <c r="A687" s="1904" t="s">
        <v>1014</v>
      </c>
      <c r="B687" s="1905"/>
      <c r="C687" s="1888">
        <v>105.2</v>
      </c>
      <c r="D687" s="1889"/>
      <c r="E687" s="1890"/>
      <c r="F687" s="1894">
        <v>1</v>
      </c>
      <c r="G687" s="1895"/>
      <c r="H687" s="1894">
        <v>10.65</v>
      </c>
      <c r="I687" s="1895"/>
      <c r="J687" s="1894">
        <v>29380</v>
      </c>
      <c r="K687" s="1895"/>
      <c r="L687" s="1894">
        <v>35.74</v>
      </c>
      <c r="M687" s="1895"/>
      <c r="N687" s="1605">
        <v>0</v>
      </c>
    </row>
    <row r="688" spans="1:14" ht="18.95" customHeight="1">
      <c r="A688" s="1892" t="s">
        <v>1015</v>
      </c>
      <c r="B688" s="1893"/>
      <c r="C688" s="1918">
        <v>115.9</v>
      </c>
      <c r="D688" s="1902"/>
      <c r="E688" s="1903"/>
      <c r="F688" s="1902">
        <v>1</v>
      </c>
      <c r="G688" s="1903"/>
      <c r="H688" s="1902">
        <v>19.28</v>
      </c>
      <c r="I688" s="1903"/>
      <c r="J688" s="1902">
        <v>38.78</v>
      </c>
      <c r="K688" s="1903"/>
      <c r="L688" s="1902">
        <v>49.72</v>
      </c>
      <c r="M688" s="1903"/>
      <c r="N688" s="1603">
        <v>0</v>
      </c>
    </row>
    <row r="689" spans="1:14" ht="18.95" customHeight="1">
      <c r="A689" s="1904" t="s">
        <v>1016</v>
      </c>
      <c r="B689" s="1905"/>
      <c r="C689" s="1888">
        <v>121.4</v>
      </c>
      <c r="D689" s="1889"/>
      <c r="E689" s="1890"/>
      <c r="F689" s="1894">
        <v>1</v>
      </c>
      <c r="G689" s="1895"/>
      <c r="H689" s="1894">
        <v>25.93</v>
      </c>
      <c r="I689" s="1895"/>
      <c r="J689" s="1894">
        <v>46.23</v>
      </c>
      <c r="K689" s="1895"/>
      <c r="L689" s="1894">
        <v>56.09</v>
      </c>
      <c r="M689" s="1895"/>
      <c r="N689" s="1605">
        <v>0</v>
      </c>
    </row>
    <row r="690" spans="1:14" ht="20.100000000000001" customHeight="1">
      <c r="A690" s="1930" t="s">
        <v>1017</v>
      </c>
      <c r="B690" s="1931"/>
      <c r="C690" s="1931"/>
      <c r="D690" s="1931"/>
      <c r="E690" s="1931"/>
      <c r="F690" s="1931"/>
      <c r="G690" s="1931"/>
      <c r="H690" s="1931"/>
      <c r="I690" s="1931"/>
      <c r="J690" s="1931"/>
      <c r="K690" s="1931"/>
      <c r="L690" s="1931"/>
      <c r="M690" s="1931"/>
      <c r="N690" s="1931"/>
    </row>
    <row r="691" spans="1:14" ht="14.1" customHeight="1">
      <c r="A691" s="1597">
        <v>0</v>
      </c>
      <c r="B691" s="1896" t="s">
        <v>842</v>
      </c>
      <c r="C691" s="1897"/>
      <c r="D691" s="1596">
        <v>1</v>
      </c>
      <c r="E691" s="1896" t="s">
        <v>1018</v>
      </c>
      <c r="F691" s="1897"/>
      <c r="G691" s="1595">
        <v>2</v>
      </c>
      <c r="H691" s="1896" t="s">
        <v>1019</v>
      </c>
      <c r="I691" s="1897"/>
      <c r="J691" s="1594">
        <v>3</v>
      </c>
      <c r="K691" s="1896" t="s">
        <v>1020</v>
      </c>
      <c r="L691" s="1897"/>
      <c r="M691" s="1593">
        <v>4</v>
      </c>
      <c r="N691" s="1592" t="s">
        <v>1021</v>
      </c>
    </row>
    <row r="692" spans="1:14" ht="15.95" customHeight="1">
      <c r="A692" s="1986" t="s">
        <v>1022</v>
      </c>
      <c r="B692" s="1980"/>
      <c r="C692" s="1980"/>
      <c r="D692" s="1980"/>
      <c r="E692" s="1980"/>
      <c r="F692" s="1980"/>
      <c r="G692" s="1980"/>
      <c r="H692" s="1980"/>
      <c r="I692" s="1980"/>
      <c r="J692" s="1980"/>
      <c r="K692" s="1980"/>
      <c r="L692" s="1980"/>
      <c r="M692" s="1980"/>
      <c r="N692" s="1980"/>
    </row>
    <row r="693" spans="1:14" ht="17.100000000000001" customHeight="1">
      <c r="A693" s="1984" t="s">
        <v>1023</v>
      </c>
      <c r="B693" s="1977"/>
      <c r="C693" s="1977"/>
      <c r="D693" s="1977"/>
      <c r="E693" s="1978"/>
      <c r="F693" s="1989">
        <f>'2026 Matrix'!L58</f>
        <v>3</v>
      </c>
      <c r="G693" s="1978"/>
      <c r="H693" s="1984" t="s">
        <v>1024</v>
      </c>
      <c r="I693" s="1977"/>
      <c r="J693" s="1977"/>
      <c r="K693" s="1977"/>
      <c r="L693" s="1978"/>
      <c r="M693" s="1987">
        <f>'2026 Matrix'!P58</f>
        <v>2</v>
      </c>
      <c r="N693" s="1978"/>
    </row>
    <row r="694" spans="1:14" ht="17.100000000000001" customHeight="1">
      <c r="A694" s="1984" t="s">
        <v>856</v>
      </c>
      <c r="B694" s="1977"/>
      <c r="C694" s="1977"/>
      <c r="D694" s="1977"/>
      <c r="E694" s="1978"/>
      <c r="F694" s="1989">
        <f>'2026 Matrix'!K58</f>
        <v>3</v>
      </c>
      <c r="G694" s="1978"/>
      <c r="H694" s="1984" t="s">
        <v>205</v>
      </c>
      <c r="I694" s="1977"/>
      <c r="J694" s="1977"/>
      <c r="K694" s="1977"/>
      <c r="L694" s="1978"/>
      <c r="M694" s="1985">
        <f>'2026 Matrix'!M58</f>
        <v>0</v>
      </c>
      <c r="N694" s="1978"/>
    </row>
    <row r="695" spans="1:14" ht="17.100000000000001" customHeight="1">
      <c r="A695" s="1984" t="s">
        <v>862</v>
      </c>
      <c r="B695" s="1977"/>
      <c r="C695" s="1977"/>
      <c r="D695" s="1977"/>
      <c r="E695" s="1978"/>
      <c r="F695" s="1985">
        <f>'2026 Matrix'!Q58</f>
        <v>0</v>
      </c>
      <c r="G695" s="1978"/>
      <c r="H695" s="1984" t="s">
        <v>864</v>
      </c>
      <c r="I695" s="1977"/>
      <c r="J695" s="1977"/>
      <c r="K695" s="1977"/>
      <c r="L695" s="1978"/>
      <c r="M695" s="1987">
        <f>'2026 Matrix'!T58</f>
        <v>2</v>
      </c>
      <c r="N695" s="1978"/>
    </row>
    <row r="696" spans="1:14" ht="15.95" customHeight="1">
      <c r="A696" s="1986" t="s">
        <v>1025</v>
      </c>
      <c r="B696" s="1980"/>
      <c r="C696" s="1980"/>
      <c r="D696" s="1980"/>
      <c r="E696" s="1980"/>
      <c r="F696" s="1980"/>
      <c r="G696" s="1980"/>
      <c r="H696" s="1980"/>
      <c r="I696" s="1980"/>
      <c r="J696" s="1980"/>
      <c r="K696" s="1980"/>
      <c r="L696" s="1980"/>
      <c r="M696" s="1980"/>
      <c r="N696" s="1980"/>
    </row>
    <row r="697" spans="1:14" ht="17.100000000000001" customHeight="1">
      <c r="A697" s="1984" t="s">
        <v>855</v>
      </c>
      <c r="B697" s="1977"/>
      <c r="C697" s="1977"/>
      <c r="D697" s="1977"/>
      <c r="E697" s="1978"/>
      <c r="F697" s="1985">
        <f>'2026 Matrix'!H58</f>
        <v>0</v>
      </c>
      <c r="G697" s="1978"/>
      <c r="H697" s="1984" t="s">
        <v>331</v>
      </c>
      <c r="I697" s="1977"/>
      <c r="J697" s="1977"/>
      <c r="K697" s="1977"/>
      <c r="L697" s="1978"/>
      <c r="M697" s="1985">
        <f>'2026 Matrix'!J58</f>
        <v>0</v>
      </c>
      <c r="N697" s="1978"/>
    </row>
    <row r="698" spans="1:14" ht="17.100000000000001" customHeight="1">
      <c r="A698" s="1984" t="s">
        <v>859</v>
      </c>
      <c r="B698" s="1977"/>
      <c r="C698" s="1977"/>
      <c r="D698" s="1977"/>
      <c r="E698" s="1978"/>
      <c r="F698" s="1989">
        <f>'2026 Matrix'!N58</f>
        <v>3</v>
      </c>
      <c r="G698" s="1978"/>
      <c r="H698" s="1984" t="s">
        <v>343</v>
      </c>
      <c r="I698" s="1977"/>
      <c r="J698" s="1977"/>
      <c r="K698" s="1977"/>
      <c r="L698" s="1978"/>
      <c r="M698" s="1985">
        <f>'2026 Matrix'!AB58</f>
        <v>0</v>
      </c>
      <c r="N698" s="1978"/>
    </row>
    <row r="699" spans="1:14" ht="17.100000000000001" customHeight="1">
      <c r="A699" s="1984" t="s">
        <v>326</v>
      </c>
      <c r="B699" s="1977"/>
      <c r="C699" s="1977"/>
      <c r="D699" s="1977"/>
      <c r="E699" s="1978"/>
      <c r="F699" s="1985">
        <f>'2026 Matrix'!I58</f>
        <v>0</v>
      </c>
      <c r="G699" s="1978"/>
      <c r="H699" s="1984" t="s">
        <v>860</v>
      </c>
      <c r="I699" s="1977"/>
      <c r="J699" s="1977"/>
      <c r="K699" s="1977"/>
      <c r="L699" s="1978"/>
      <c r="M699" s="1989">
        <f>'2026 Matrix'!O58</f>
        <v>3</v>
      </c>
      <c r="N699" s="1978"/>
    </row>
    <row r="700" spans="1:14" ht="17.100000000000001" customHeight="1">
      <c r="A700" s="1984" t="s">
        <v>355</v>
      </c>
      <c r="B700" s="1977"/>
      <c r="C700" s="1977"/>
      <c r="D700" s="1977"/>
      <c r="E700" s="1978"/>
      <c r="F700" s="1985">
        <f>'2026 Matrix'!R58</f>
        <v>0</v>
      </c>
      <c r="G700" s="1978"/>
      <c r="H700" s="1988"/>
      <c r="I700" s="1980"/>
      <c r="J700" s="1980"/>
      <c r="K700" s="1980"/>
      <c r="L700" s="1980"/>
      <c r="M700" s="1980"/>
      <c r="N700" s="1980"/>
    </row>
    <row r="701" spans="1:14" ht="15.95" customHeight="1">
      <c r="A701" s="1986" t="s">
        <v>1026</v>
      </c>
      <c r="B701" s="1980"/>
      <c r="C701" s="1980"/>
      <c r="D701" s="1980"/>
      <c r="E701" s="1980"/>
      <c r="F701" s="1980"/>
      <c r="G701" s="1980"/>
      <c r="H701" s="1980"/>
      <c r="I701" s="1980"/>
      <c r="J701" s="1980"/>
      <c r="K701" s="1980"/>
      <c r="L701" s="1980"/>
      <c r="M701" s="1980"/>
      <c r="N701" s="1980"/>
    </row>
    <row r="702" spans="1:14" ht="17.100000000000001" customHeight="1">
      <c r="A702" s="1984" t="s">
        <v>869</v>
      </c>
      <c r="B702" s="1977"/>
      <c r="C702" s="1977"/>
      <c r="D702" s="1977"/>
      <c r="E702" s="1978"/>
      <c r="F702" s="1989">
        <f>'2026 Matrix'!Z58</f>
        <v>3</v>
      </c>
      <c r="G702" s="1978"/>
      <c r="H702" s="1984" t="s">
        <v>863</v>
      </c>
      <c r="I702" s="1977"/>
      <c r="J702" s="1977"/>
      <c r="K702" s="1977"/>
      <c r="L702" s="1978"/>
      <c r="M702" s="1985">
        <f>'2026 Matrix'!S58</f>
        <v>0</v>
      </c>
      <c r="N702" s="1978"/>
    </row>
    <row r="703" spans="1:14" ht="17.100000000000001" customHeight="1">
      <c r="A703" s="1984" t="s">
        <v>865</v>
      </c>
      <c r="B703" s="1977"/>
      <c r="C703" s="1977"/>
      <c r="D703" s="1977"/>
      <c r="E703" s="1978"/>
      <c r="F703" s="1989">
        <f>'2026 Matrix'!U58</f>
        <v>3</v>
      </c>
      <c r="G703" s="1978"/>
      <c r="H703" s="1984" t="s">
        <v>870</v>
      </c>
      <c r="I703" s="1977"/>
      <c r="J703" s="1977"/>
      <c r="K703" s="1977"/>
      <c r="L703" s="1978"/>
      <c r="M703" s="1985">
        <f>'2026 Matrix'!AA58</f>
        <v>0</v>
      </c>
      <c r="N703" s="1978"/>
    </row>
    <row r="704" spans="1:14" ht="17.100000000000001" customHeight="1">
      <c r="A704" s="1984" t="s">
        <v>867</v>
      </c>
      <c r="B704" s="1977"/>
      <c r="C704" s="1977"/>
      <c r="D704" s="1977"/>
      <c r="E704" s="1978"/>
      <c r="F704" s="1989">
        <f>'2026 Matrix'!X58</f>
        <v>3</v>
      </c>
      <c r="G704" s="1978"/>
      <c r="H704" s="1984" t="s">
        <v>868</v>
      </c>
      <c r="I704" s="1977"/>
      <c r="J704" s="1977"/>
      <c r="K704" s="1977"/>
      <c r="L704" s="1978"/>
      <c r="M704" s="1989">
        <f>'2026 Matrix'!Y58</f>
        <v>3</v>
      </c>
      <c r="N704" s="1978"/>
    </row>
    <row r="705" spans="1:14" ht="15.95" customHeight="1">
      <c r="A705" s="1986" t="s">
        <v>1027</v>
      </c>
      <c r="B705" s="1980"/>
      <c r="C705" s="1980"/>
      <c r="D705" s="1980"/>
      <c r="E705" s="1980"/>
      <c r="F705" s="1980"/>
      <c r="G705" s="1980"/>
      <c r="H705" s="1980"/>
      <c r="I705" s="1980"/>
      <c r="J705" s="1980"/>
      <c r="K705" s="1980"/>
      <c r="L705" s="1980"/>
      <c r="M705" s="1980"/>
      <c r="N705" s="1980"/>
    </row>
    <row r="706" spans="1:14" ht="17.100000000000001" customHeight="1">
      <c r="A706" s="1984" t="s">
        <v>872</v>
      </c>
      <c r="B706" s="1977"/>
      <c r="C706" s="1977"/>
      <c r="D706" s="1977"/>
      <c r="E706" s="1978"/>
      <c r="F706" s="1985">
        <f>'2026 Matrix'!AD58</f>
        <v>0</v>
      </c>
      <c r="G706" s="1978"/>
      <c r="H706" s="1984" t="s">
        <v>874</v>
      </c>
      <c r="I706" s="1977"/>
      <c r="J706" s="1977"/>
      <c r="K706" s="1977"/>
      <c r="L706" s="1978"/>
      <c r="M706" s="1985">
        <f>'2026 Matrix'!AF58</f>
        <v>0</v>
      </c>
      <c r="N706" s="1978"/>
    </row>
    <row r="707" spans="1:14" ht="17.100000000000001" customHeight="1">
      <c r="A707" s="1984" t="s">
        <v>873</v>
      </c>
      <c r="B707" s="1977"/>
      <c r="C707" s="1977"/>
      <c r="D707" s="1977"/>
      <c r="E707" s="1978"/>
      <c r="F707" s="1985">
        <f>'2026 Matrix'!AE58</f>
        <v>0</v>
      </c>
      <c r="G707" s="1978"/>
      <c r="H707" s="1984" t="s">
        <v>358</v>
      </c>
      <c r="I707" s="1977"/>
      <c r="J707" s="1977"/>
      <c r="K707" s="1977"/>
      <c r="L707" s="1978"/>
      <c r="M707" s="1985">
        <f>'2026 Matrix'!AH58</f>
        <v>0</v>
      </c>
      <c r="N707" s="1978"/>
    </row>
    <row r="708" spans="1:14" ht="17.100000000000001" customHeight="1">
      <c r="A708" s="1984" t="s">
        <v>203</v>
      </c>
      <c r="B708" s="1977"/>
      <c r="C708" s="1977"/>
      <c r="D708" s="1977"/>
      <c r="E708" s="1978"/>
      <c r="F708" s="1985">
        <f>'2026 Matrix'!W58</f>
        <v>0</v>
      </c>
      <c r="G708" s="1978"/>
      <c r="H708" s="1984" t="s">
        <v>871</v>
      </c>
      <c r="I708" s="1977"/>
      <c r="J708" s="1977"/>
      <c r="K708" s="1977"/>
      <c r="L708" s="1978"/>
      <c r="M708" s="1985">
        <f>'2026 Matrix'!AC58</f>
        <v>0</v>
      </c>
      <c r="N708" s="1978"/>
    </row>
    <row r="709" spans="1:14" ht="17.100000000000001" customHeight="1">
      <c r="A709" s="1984" t="s">
        <v>875</v>
      </c>
      <c r="B709" s="1977"/>
      <c r="C709" s="1977"/>
      <c r="D709" s="1977"/>
      <c r="E709" s="1978"/>
      <c r="F709" s="1985">
        <f>'2026 Matrix'!AG58</f>
        <v>0</v>
      </c>
      <c r="G709" s="1978"/>
      <c r="H709" s="1984" t="s">
        <v>866</v>
      </c>
      <c r="I709" s="1977"/>
      <c r="J709" s="1977"/>
      <c r="K709" s="1977"/>
      <c r="L709" s="1978"/>
      <c r="M709" s="1989">
        <f>'2026 Matrix'!V58</f>
        <v>3</v>
      </c>
      <c r="N709" s="1978"/>
    </row>
    <row r="710" spans="1:14" ht="20.100000000000001" customHeight="1">
      <c r="A710" s="1981" t="s">
        <v>1028</v>
      </c>
      <c r="B710" s="1980"/>
      <c r="C710" s="1980"/>
      <c r="D710" s="1980"/>
      <c r="E710" s="1980"/>
      <c r="F710" s="1980"/>
      <c r="G710" s="1980"/>
      <c r="H710" s="1980"/>
      <c r="I710" s="1980"/>
      <c r="J710" s="1980"/>
      <c r="K710" s="1980"/>
      <c r="L710" s="1980"/>
      <c r="M710" s="1980"/>
      <c r="N710" s="1980"/>
    </row>
    <row r="711" spans="1:14" ht="15.95" customHeight="1">
      <c r="A711" s="1982" t="s">
        <v>1029</v>
      </c>
      <c r="B711" s="1977"/>
      <c r="C711" s="1977"/>
      <c r="D711" s="1977"/>
      <c r="E711" s="1977"/>
      <c r="F711" s="1977"/>
      <c r="G711" s="1977"/>
      <c r="H711" s="1977"/>
      <c r="I711" s="1977"/>
      <c r="J711" s="1977"/>
      <c r="K711" s="1977"/>
      <c r="L711" s="1977"/>
      <c r="M711" s="1977"/>
      <c r="N711" s="1978"/>
    </row>
    <row r="712" spans="1:14" ht="20.100000000000001" customHeight="1">
      <c r="A712" s="1976"/>
      <c r="B712" s="1977"/>
      <c r="C712" s="1977"/>
      <c r="D712" s="1977"/>
      <c r="E712" s="1977"/>
      <c r="F712" s="1977"/>
      <c r="G712" s="1977"/>
      <c r="H712" s="1977"/>
      <c r="I712" s="1977"/>
      <c r="J712" s="1977"/>
      <c r="K712" s="1977"/>
      <c r="L712" s="1977"/>
      <c r="M712" s="1977"/>
      <c r="N712" s="1978"/>
    </row>
    <row r="713" spans="1:14" ht="20.100000000000001" customHeight="1">
      <c r="A713" s="1976"/>
      <c r="B713" s="1977"/>
      <c r="C713" s="1977"/>
      <c r="D713" s="1977"/>
      <c r="E713" s="1977"/>
      <c r="F713" s="1977"/>
      <c r="G713" s="1977"/>
      <c r="H713" s="1977"/>
      <c r="I713" s="1977"/>
      <c r="J713" s="1977"/>
      <c r="K713" s="1977"/>
      <c r="L713" s="1977"/>
      <c r="M713" s="1977"/>
      <c r="N713" s="1978"/>
    </row>
    <row r="714" spans="1:14" ht="20.100000000000001" customHeight="1">
      <c r="A714" s="1976"/>
      <c r="B714" s="1977"/>
      <c r="C714" s="1977"/>
      <c r="D714" s="1977"/>
      <c r="E714" s="1977"/>
      <c r="F714" s="1977"/>
      <c r="G714" s="1977"/>
      <c r="H714" s="1977"/>
      <c r="I714" s="1977"/>
      <c r="J714" s="1977"/>
      <c r="K714" s="1977"/>
      <c r="L714" s="1977"/>
      <c r="M714" s="1977"/>
      <c r="N714" s="1978"/>
    </row>
    <row r="715" spans="1:14" ht="15.95" customHeight="1">
      <c r="A715" s="1983" t="s">
        <v>1030</v>
      </c>
      <c r="B715" s="1977"/>
      <c r="C715" s="1977"/>
      <c r="D715" s="1977"/>
      <c r="E715" s="1977"/>
      <c r="F715" s="1977"/>
      <c r="G715" s="1977"/>
      <c r="H715" s="1977"/>
      <c r="I715" s="1977"/>
      <c r="J715" s="1977"/>
      <c r="K715" s="1977"/>
      <c r="L715" s="1977"/>
      <c r="M715" s="1977"/>
      <c r="N715" s="1978"/>
    </row>
    <row r="716" spans="1:14" ht="21.95" customHeight="1">
      <c r="A716" s="1976"/>
      <c r="B716" s="1977"/>
      <c r="C716" s="1977"/>
      <c r="D716" s="1977"/>
      <c r="E716" s="1977"/>
      <c r="F716" s="1977"/>
      <c r="G716" s="1977"/>
      <c r="H716" s="1977"/>
      <c r="I716" s="1977"/>
      <c r="J716" s="1977"/>
      <c r="K716" s="1977"/>
      <c r="L716" s="1977"/>
      <c r="M716" s="1977"/>
      <c r="N716" s="1978"/>
    </row>
    <row r="717" spans="1:14" ht="21.95" customHeight="1">
      <c r="A717" s="1976"/>
      <c r="B717" s="1977"/>
      <c r="C717" s="1977"/>
      <c r="D717" s="1977"/>
      <c r="E717" s="1977"/>
      <c r="F717" s="1977"/>
      <c r="G717" s="1977"/>
      <c r="H717" s="1977"/>
      <c r="I717" s="1977"/>
      <c r="J717" s="1977"/>
      <c r="K717" s="1977"/>
      <c r="L717" s="1977"/>
      <c r="M717" s="1977"/>
      <c r="N717" s="1978"/>
    </row>
    <row r="718" spans="1:14" ht="21.95" customHeight="1">
      <c r="A718" s="1976"/>
      <c r="B718" s="1977"/>
      <c r="C718" s="1977"/>
      <c r="D718" s="1977"/>
      <c r="E718" s="1977"/>
      <c r="F718" s="1977"/>
      <c r="G718" s="1977"/>
      <c r="H718" s="1977"/>
      <c r="I718" s="1977"/>
      <c r="J718" s="1977"/>
      <c r="K718" s="1977"/>
      <c r="L718" s="1977"/>
      <c r="M718" s="1977"/>
      <c r="N718" s="1978"/>
    </row>
    <row r="719" spans="1:14" ht="21.95" customHeight="1">
      <c r="A719" s="1979" t="s">
        <v>1031</v>
      </c>
      <c r="B719" s="1980"/>
      <c r="C719" s="1980"/>
      <c r="D719" s="1980"/>
      <c r="E719" s="1980"/>
      <c r="F719" s="1980"/>
      <c r="G719" s="1980"/>
      <c r="H719" s="1979" t="s">
        <v>1032</v>
      </c>
      <c r="I719" s="1980"/>
      <c r="J719" s="1980"/>
      <c r="K719" s="1980"/>
      <c r="L719" s="1980"/>
      <c r="M719" s="1980"/>
      <c r="N719" s="1980"/>
    </row>
    <row r="729" spans="1:14" ht="38.1" customHeight="1" thickBot="1">
      <c r="A729" s="2004" t="s">
        <v>993</v>
      </c>
      <c r="B729" s="2005"/>
      <c r="C729" s="2005"/>
      <c r="D729" s="2005"/>
      <c r="E729" s="2005"/>
      <c r="F729" s="2005"/>
      <c r="G729" s="2005"/>
      <c r="H729" s="2005"/>
      <c r="I729" s="2005"/>
      <c r="J729" s="2005"/>
      <c r="K729" s="2005"/>
      <c r="L729" s="2005"/>
      <c r="M729" s="2005"/>
      <c r="N729" s="2006"/>
    </row>
    <row r="730" spans="1:14" ht="15.95" customHeight="1">
      <c r="A730" s="2002" t="s">
        <v>994</v>
      </c>
      <c r="B730" s="1980"/>
      <c r="C730" s="1980"/>
      <c r="D730" s="1980"/>
      <c r="E730" s="1980"/>
      <c r="F730" s="1980"/>
      <c r="G730" s="1980"/>
      <c r="H730" s="1980"/>
      <c r="I730" s="1980"/>
      <c r="J730" s="1980"/>
      <c r="K730" s="1980"/>
      <c r="L730" s="1980"/>
      <c r="M730" s="1980"/>
      <c r="N730" s="1980"/>
    </row>
    <row r="731" spans="1:14" ht="18" customHeight="1">
      <c r="A731" s="2003" t="s">
        <v>995</v>
      </c>
      <c r="B731" s="1977"/>
      <c r="C731" s="1977"/>
      <c r="D731" s="1978"/>
      <c r="E731" s="2003" t="s">
        <v>996</v>
      </c>
      <c r="F731" s="1977"/>
      <c r="G731" s="1978"/>
      <c r="H731" s="2003" t="s">
        <v>997</v>
      </c>
      <c r="I731" s="1977"/>
      <c r="J731" s="1978"/>
      <c r="K731" s="2003" t="s">
        <v>998</v>
      </c>
      <c r="L731" s="1978"/>
      <c r="M731" s="2003" t="s">
        <v>999</v>
      </c>
      <c r="N731" s="1978"/>
    </row>
    <row r="732" spans="1:14" ht="21.95" customHeight="1">
      <c r="A732" s="1996" t="str">
        <f>'2026 Matrix'!B62&amp;" "&amp;'2026 Matrix'!A62</f>
        <v>Leidy Laura Riera</v>
      </c>
      <c r="B732" s="1977"/>
      <c r="C732" s="1977"/>
      <c r="D732" s="1978"/>
      <c r="E732" s="1996" t="str">
        <f>'2026 Matrix'!E62</f>
        <v>Maylin</v>
      </c>
      <c r="F732" s="1977"/>
      <c r="G732" s="1978"/>
      <c r="H732" s="1997">
        <f>'2026 Matrix'!C62</f>
        <v>45558</v>
      </c>
      <c r="I732" s="1977"/>
      <c r="J732" s="1978"/>
      <c r="K732" s="1996" t="str">
        <f>'2026 Matrix'!D62</f>
        <v>2NDST</v>
      </c>
      <c r="L732" s="1978"/>
      <c r="M732" s="1996"/>
      <c r="N732" s="1978"/>
    </row>
    <row r="733" spans="1:14" ht="15.95" customHeight="1">
      <c r="A733" s="1998" t="s">
        <v>1000</v>
      </c>
      <c r="B733" s="1977"/>
      <c r="C733" s="1978"/>
      <c r="E733" s="1999" t="s">
        <v>1001</v>
      </c>
      <c r="F733" s="1977"/>
      <c r="G733" s="1978"/>
      <c r="I733" s="2000" t="s">
        <v>1002</v>
      </c>
      <c r="J733" s="1977"/>
      <c r="K733" s="1978"/>
      <c r="M733" s="2001" t="s">
        <v>1003</v>
      </c>
      <c r="N733" s="1978"/>
    </row>
    <row r="734" spans="1:14" ht="33.950000000000003" customHeight="1">
      <c r="A734" s="1991" t="str">
        <f>'2026 Matrix'!AI62&amp;" / 108"</f>
        <v>33 / 108</v>
      </c>
      <c r="B734" s="1977"/>
      <c r="C734" s="1978"/>
      <c r="E734" s="1992" t="str">
        <f>'2026 Matrix'!AJ62&amp;" / 27"</f>
        <v>12 / 27</v>
      </c>
      <c r="F734" s="1977"/>
      <c r="G734" s="1978"/>
      <c r="I734" s="1993">
        <f>'2026 Matrix'!AK62</f>
        <v>0</v>
      </c>
      <c r="J734" s="1977"/>
      <c r="K734" s="1978"/>
      <c r="M734" s="1994">
        <f>'2026 Matrix'!AL62</f>
        <v>0</v>
      </c>
      <c r="N734" s="1978"/>
    </row>
    <row r="735" spans="1:14" ht="14.1" customHeight="1">
      <c r="A735" s="1995" t="s">
        <v>1004</v>
      </c>
      <c r="B735" s="1980"/>
      <c r="C735" s="1980"/>
      <c r="D735" s="1980"/>
      <c r="E735" s="1980"/>
      <c r="F735" s="1980"/>
      <c r="G735" s="1980"/>
      <c r="H735" s="1980"/>
      <c r="I735" s="1980"/>
      <c r="J735" s="1980"/>
      <c r="K735" s="1980"/>
      <c r="L735" s="1980"/>
      <c r="M735" s="1980"/>
      <c r="N735" s="1980"/>
    </row>
    <row r="736" spans="1:14" ht="20.100000000000001" customHeight="1">
      <c r="A736" s="1930" t="s">
        <v>1005</v>
      </c>
      <c r="B736" s="1931"/>
      <c r="C736" s="1931"/>
      <c r="D736" s="1931"/>
      <c r="E736" s="1931"/>
      <c r="F736" s="1931"/>
      <c r="G736" s="1931"/>
      <c r="H736" s="1931"/>
      <c r="I736" s="1931"/>
      <c r="J736" s="1931"/>
      <c r="K736" s="1931"/>
      <c r="L736" s="1931"/>
      <c r="M736" s="1931"/>
      <c r="N736" s="1931"/>
    </row>
    <row r="737" spans="1:14" ht="18" customHeight="1">
      <c r="A737" s="1891" t="s">
        <v>1006</v>
      </c>
      <c r="B737" s="1887"/>
      <c r="C737" s="1891" t="s">
        <v>1007</v>
      </c>
      <c r="D737" s="1886"/>
      <c r="E737" s="1887"/>
      <c r="F737" s="1886" t="s">
        <v>1008</v>
      </c>
      <c r="G737" s="1887"/>
      <c r="H737" s="1886" t="s">
        <v>1009</v>
      </c>
      <c r="I737" s="1887"/>
      <c r="J737" s="1886" t="s">
        <v>1010</v>
      </c>
      <c r="K737" s="1887"/>
      <c r="L737" s="1886" t="s">
        <v>1011</v>
      </c>
      <c r="M737" s="1887"/>
      <c r="N737" s="1598" t="s">
        <v>1012</v>
      </c>
    </row>
    <row r="738" spans="1:14" ht="18.95" customHeight="1">
      <c r="A738" s="1892" t="s">
        <v>1013</v>
      </c>
      <c r="B738" s="1893"/>
      <c r="C738" s="1918">
        <v>151.5</v>
      </c>
      <c r="D738" s="1902"/>
      <c r="E738" s="1903"/>
      <c r="F738" s="1902">
        <v>1</v>
      </c>
      <c r="G738" s="1903"/>
      <c r="H738" s="1902">
        <v>14.28</v>
      </c>
      <c r="I738" s="1903"/>
      <c r="J738" s="1902">
        <v>37.4</v>
      </c>
      <c r="K738" s="1903"/>
      <c r="L738" s="1902">
        <v>38.19</v>
      </c>
      <c r="M738" s="1903"/>
      <c r="N738" s="1603">
        <v>0</v>
      </c>
    </row>
    <row r="739" spans="1:14" ht="18.95" customHeight="1">
      <c r="A739" s="1904" t="s">
        <v>1014</v>
      </c>
      <c r="B739" s="1905"/>
      <c r="C739" s="1888">
        <v>157.5</v>
      </c>
      <c r="D739" s="1889"/>
      <c r="E739" s="1890"/>
      <c r="F739" s="1894">
        <v>1</v>
      </c>
      <c r="G739" s="1895"/>
      <c r="H739" s="1894">
        <v>16.22</v>
      </c>
      <c r="I739" s="1895"/>
      <c r="J739" s="1894">
        <v>29.77</v>
      </c>
      <c r="K739" s="1895"/>
      <c r="L739" s="1894">
        <v>54.48</v>
      </c>
      <c r="M739" s="1895"/>
      <c r="N739" s="1605">
        <v>0</v>
      </c>
    </row>
    <row r="740" spans="1:14" ht="18.95" customHeight="1">
      <c r="A740" s="1892" t="s">
        <v>1015</v>
      </c>
      <c r="B740" s="1893"/>
      <c r="C740" s="1918">
        <v>108.4</v>
      </c>
      <c r="D740" s="1902"/>
      <c r="E740" s="1903"/>
      <c r="F740" s="1902">
        <v>1</v>
      </c>
      <c r="G740" s="1903"/>
      <c r="H740" s="1902">
        <v>19.649999999999999</v>
      </c>
      <c r="I740" s="1903"/>
      <c r="J740" s="1902">
        <v>47.07</v>
      </c>
      <c r="K740" s="1903"/>
      <c r="L740" s="1902">
        <v>41.75</v>
      </c>
      <c r="M740" s="1903"/>
      <c r="N740" s="1603">
        <v>0</v>
      </c>
    </row>
    <row r="741" spans="1:14" ht="18.95" customHeight="1">
      <c r="A741" s="1904" t="s">
        <v>1016</v>
      </c>
      <c r="B741" s="1905"/>
      <c r="C741" s="1888">
        <v>112.4</v>
      </c>
      <c r="D741" s="1889"/>
      <c r="E741" s="1890"/>
      <c r="F741" s="1894">
        <v>1</v>
      </c>
      <c r="G741" s="1895"/>
      <c r="H741" s="1894">
        <v>18.2</v>
      </c>
      <c r="I741" s="1895"/>
      <c r="J741" s="1894">
        <v>46.72</v>
      </c>
      <c r="K741" s="1895"/>
      <c r="L741" s="1894">
        <v>38.96</v>
      </c>
      <c r="M741" s="1895"/>
      <c r="N741" s="1605">
        <v>0</v>
      </c>
    </row>
    <row r="742" spans="1:14" ht="20.100000000000001" customHeight="1">
      <c r="A742" s="1930" t="s">
        <v>1017</v>
      </c>
      <c r="B742" s="1931"/>
      <c r="C742" s="1931"/>
      <c r="D742" s="1931"/>
      <c r="E742" s="1931"/>
      <c r="F742" s="1931"/>
      <c r="G742" s="1931"/>
      <c r="H742" s="1931"/>
      <c r="I742" s="1931"/>
      <c r="J742" s="1931"/>
      <c r="K742" s="1931"/>
      <c r="L742" s="1931"/>
      <c r="M742" s="1931"/>
      <c r="N742" s="1931"/>
    </row>
    <row r="743" spans="1:14" ht="14.1" customHeight="1">
      <c r="A743" s="1597">
        <v>0</v>
      </c>
      <c r="B743" s="1896" t="s">
        <v>842</v>
      </c>
      <c r="C743" s="1897"/>
      <c r="D743" s="1596">
        <v>1</v>
      </c>
      <c r="E743" s="1896" t="s">
        <v>1018</v>
      </c>
      <c r="F743" s="1897"/>
      <c r="G743" s="1595">
        <v>2</v>
      </c>
      <c r="H743" s="1896" t="s">
        <v>1019</v>
      </c>
      <c r="I743" s="1897"/>
      <c r="J743" s="1594">
        <v>3</v>
      </c>
      <c r="K743" s="1896" t="s">
        <v>1020</v>
      </c>
      <c r="L743" s="1897"/>
      <c r="M743" s="1593">
        <v>4</v>
      </c>
      <c r="N743" s="1592" t="s">
        <v>1021</v>
      </c>
    </row>
    <row r="744" spans="1:14" ht="15.95" customHeight="1">
      <c r="A744" s="1986" t="s">
        <v>1022</v>
      </c>
      <c r="B744" s="1980"/>
      <c r="C744" s="1980"/>
      <c r="D744" s="1980"/>
      <c r="E744" s="1980"/>
      <c r="F744" s="1980"/>
      <c r="G744" s="1980"/>
      <c r="H744" s="1980"/>
      <c r="I744" s="1980"/>
      <c r="J744" s="1980"/>
      <c r="K744" s="1980"/>
      <c r="L744" s="1980"/>
      <c r="M744" s="1980"/>
      <c r="N744" s="1980"/>
    </row>
    <row r="745" spans="1:14" ht="17.100000000000001" customHeight="1">
      <c r="A745" s="1984" t="s">
        <v>1023</v>
      </c>
      <c r="B745" s="1977"/>
      <c r="C745" s="1977"/>
      <c r="D745" s="1977"/>
      <c r="E745" s="1978"/>
      <c r="F745" s="1989">
        <f>'2026 Matrix'!L62</f>
        <v>3</v>
      </c>
      <c r="G745" s="1978"/>
      <c r="H745" s="1984" t="s">
        <v>1024</v>
      </c>
      <c r="I745" s="1977"/>
      <c r="J745" s="1977"/>
      <c r="K745" s="1977"/>
      <c r="L745" s="1978"/>
      <c r="M745" s="1987">
        <f>'2026 Matrix'!P62</f>
        <v>2</v>
      </c>
      <c r="N745" s="1978"/>
    </row>
    <row r="746" spans="1:14" ht="17.100000000000001" customHeight="1">
      <c r="A746" s="1984" t="s">
        <v>856</v>
      </c>
      <c r="B746" s="1977"/>
      <c r="C746" s="1977"/>
      <c r="D746" s="1977"/>
      <c r="E746" s="1978"/>
      <c r="F746" s="1989">
        <f>'2026 Matrix'!K62</f>
        <v>3</v>
      </c>
      <c r="G746" s="1978"/>
      <c r="H746" s="1984" t="s">
        <v>205</v>
      </c>
      <c r="I746" s="1977"/>
      <c r="J746" s="1977"/>
      <c r="K746" s="1977"/>
      <c r="L746" s="1978"/>
      <c r="M746" s="1985">
        <f>'2026 Matrix'!M62</f>
        <v>0</v>
      </c>
      <c r="N746" s="1978"/>
    </row>
    <row r="747" spans="1:14" ht="17.100000000000001" customHeight="1">
      <c r="A747" s="1984" t="s">
        <v>862</v>
      </c>
      <c r="B747" s="1977"/>
      <c r="C747" s="1977"/>
      <c r="D747" s="1977"/>
      <c r="E747" s="1978"/>
      <c r="F747" s="1987">
        <f>'2026 Matrix'!Q62</f>
        <v>2</v>
      </c>
      <c r="G747" s="1978"/>
      <c r="H747" s="1984" t="s">
        <v>864</v>
      </c>
      <c r="I747" s="1977"/>
      <c r="J747" s="1977"/>
      <c r="K747" s="1977"/>
      <c r="L747" s="1978"/>
      <c r="M747" s="1987">
        <f>'2026 Matrix'!T62</f>
        <v>2</v>
      </c>
      <c r="N747" s="1978"/>
    </row>
    <row r="748" spans="1:14" ht="15.95" customHeight="1">
      <c r="A748" s="1986" t="s">
        <v>1025</v>
      </c>
      <c r="B748" s="1980"/>
      <c r="C748" s="1980"/>
      <c r="D748" s="1980"/>
      <c r="E748" s="1980"/>
      <c r="F748" s="1980"/>
      <c r="G748" s="1980"/>
      <c r="H748" s="1980"/>
      <c r="I748" s="1980"/>
      <c r="J748" s="1980"/>
      <c r="K748" s="1980"/>
      <c r="L748" s="1980"/>
      <c r="M748" s="1980"/>
      <c r="N748" s="1980"/>
    </row>
    <row r="749" spans="1:14" ht="17.100000000000001" customHeight="1">
      <c r="A749" s="1984" t="s">
        <v>855</v>
      </c>
      <c r="B749" s="1977"/>
      <c r="C749" s="1977"/>
      <c r="D749" s="1977"/>
      <c r="E749" s="1978"/>
      <c r="F749" s="1985">
        <f>'2026 Matrix'!H62</f>
        <v>0</v>
      </c>
      <c r="G749" s="1978"/>
      <c r="H749" s="1984" t="s">
        <v>331</v>
      </c>
      <c r="I749" s="1977"/>
      <c r="J749" s="1977"/>
      <c r="K749" s="1977"/>
      <c r="L749" s="1978"/>
      <c r="M749" s="1985">
        <f>'2026 Matrix'!J62</f>
        <v>0</v>
      </c>
      <c r="N749" s="1978"/>
    </row>
    <row r="750" spans="1:14" ht="17.100000000000001" customHeight="1">
      <c r="A750" s="1984" t="s">
        <v>859</v>
      </c>
      <c r="B750" s="1977"/>
      <c r="C750" s="1977"/>
      <c r="D750" s="1977"/>
      <c r="E750" s="1978"/>
      <c r="F750" s="1989">
        <f>'2026 Matrix'!N62</f>
        <v>3</v>
      </c>
      <c r="G750" s="1978"/>
      <c r="H750" s="1984" t="s">
        <v>343</v>
      </c>
      <c r="I750" s="1977"/>
      <c r="J750" s="1977"/>
      <c r="K750" s="1977"/>
      <c r="L750" s="1978"/>
      <c r="M750" s="1985">
        <f>'2026 Matrix'!AB62</f>
        <v>0</v>
      </c>
      <c r="N750" s="1978"/>
    </row>
    <row r="751" spans="1:14" ht="17.100000000000001" customHeight="1">
      <c r="A751" s="1984" t="s">
        <v>326</v>
      </c>
      <c r="B751" s="1977"/>
      <c r="C751" s="1977"/>
      <c r="D751" s="1977"/>
      <c r="E751" s="1978"/>
      <c r="F751" s="1985">
        <f>'2026 Matrix'!I62</f>
        <v>0</v>
      </c>
      <c r="G751" s="1978"/>
      <c r="H751" s="1984" t="s">
        <v>860</v>
      </c>
      <c r="I751" s="1977"/>
      <c r="J751" s="1977"/>
      <c r="K751" s="1977"/>
      <c r="L751" s="1978"/>
      <c r="M751" s="1990">
        <f>'2026 Matrix'!O62</f>
        <v>1</v>
      </c>
      <c r="N751" s="1978"/>
    </row>
    <row r="752" spans="1:14" ht="17.100000000000001" customHeight="1">
      <c r="A752" s="1984" t="s">
        <v>355</v>
      </c>
      <c r="B752" s="1977"/>
      <c r="C752" s="1977"/>
      <c r="D752" s="1977"/>
      <c r="E752" s="1978"/>
      <c r="F752" s="1985">
        <f>'2026 Matrix'!R62</f>
        <v>0</v>
      </c>
      <c r="G752" s="1978"/>
      <c r="H752" s="1988"/>
      <c r="I752" s="1980"/>
      <c r="J752" s="1980"/>
      <c r="K752" s="1980"/>
      <c r="L752" s="1980"/>
      <c r="M752" s="1980"/>
      <c r="N752" s="1980"/>
    </row>
    <row r="753" spans="1:14" ht="15.95" customHeight="1">
      <c r="A753" s="1986" t="s">
        <v>1026</v>
      </c>
      <c r="B753" s="1980"/>
      <c r="C753" s="1980"/>
      <c r="D753" s="1980"/>
      <c r="E753" s="1980"/>
      <c r="F753" s="1980"/>
      <c r="G753" s="1980"/>
      <c r="H753" s="1980"/>
      <c r="I753" s="1980"/>
      <c r="J753" s="1980"/>
      <c r="K753" s="1980"/>
      <c r="L753" s="1980"/>
      <c r="M753" s="1980"/>
      <c r="N753" s="1980"/>
    </row>
    <row r="754" spans="1:14" ht="17.100000000000001" customHeight="1">
      <c r="A754" s="1984" t="s">
        <v>869</v>
      </c>
      <c r="B754" s="1977"/>
      <c r="C754" s="1977"/>
      <c r="D754" s="1977"/>
      <c r="E754" s="1978"/>
      <c r="F754" s="1989">
        <f>'2026 Matrix'!Z62</f>
        <v>3</v>
      </c>
      <c r="G754" s="1978"/>
      <c r="H754" s="1984" t="s">
        <v>863</v>
      </c>
      <c r="I754" s="1977"/>
      <c r="J754" s="1977"/>
      <c r="K754" s="1977"/>
      <c r="L754" s="1978"/>
      <c r="M754" s="1985">
        <f>'2026 Matrix'!S62</f>
        <v>0</v>
      </c>
      <c r="N754" s="1978"/>
    </row>
    <row r="755" spans="1:14" ht="17.100000000000001" customHeight="1">
      <c r="A755" s="1984" t="s">
        <v>865</v>
      </c>
      <c r="B755" s="1977"/>
      <c r="C755" s="1977"/>
      <c r="D755" s="1977"/>
      <c r="E755" s="1978"/>
      <c r="F755" s="1989">
        <f>'2026 Matrix'!U62</f>
        <v>3</v>
      </c>
      <c r="G755" s="1978"/>
      <c r="H755" s="1984" t="s">
        <v>870</v>
      </c>
      <c r="I755" s="1977"/>
      <c r="J755" s="1977"/>
      <c r="K755" s="1977"/>
      <c r="L755" s="1978"/>
      <c r="M755" s="1985">
        <f>'2026 Matrix'!AA62</f>
        <v>0</v>
      </c>
      <c r="N755" s="1978"/>
    </row>
    <row r="756" spans="1:14" ht="17.100000000000001" customHeight="1">
      <c r="A756" s="1984" t="s">
        <v>867</v>
      </c>
      <c r="B756" s="1977"/>
      <c r="C756" s="1977"/>
      <c r="D756" s="1977"/>
      <c r="E756" s="1978"/>
      <c r="F756" s="1989">
        <f>'2026 Matrix'!X62</f>
        <v>3</v>
      </c>
      <c r="G756" s="1978"/>
      <c r="H756" s="1984" t="s">
        <v>868</v>
      </c>
      <c r="I756" s="1977"/>
      <c r="J756" s="1977"/>
      <c r="K756" s="1977"/>
      <c r="L756" s="1978"/>
      <c r="M756" s="1985">
        <f>'2026 Matrix'!Y62</f>
        <v>0</v>
      </c>
      <c r="N756" s="1978"/>
    </row>
    <row r="757" spans="1:14" ht="15.95" customHeight="1">
      <c r="A757" s="1986" t="s">
        <v>1027</v>
      </c>
      <c r="B757" s="1980"/>
      <c r="C757" s="1980"/>
      <c r="D757" s="1980"/>
      <c r="E757" s="1980"/>
      <c r="F757" s="1980"/>
      <c r="G757" s="1980"/>
      <c r="H757" s="1980"/>
      <c r="I757" s="1980"/>
      <c r="J757" s="1980"/>
      <c r="K757" s="1980"/>
      <c r="L757" s="1980"/>
      <c r="M757" s="1980"/>
      <c r="N757" s="1980"/>
    </row>
    <row r="758" spans="1:14" ht="17.100000000000001" customHeight="1">
      <c r="A758" s="1984" t="s">
        <v>872</v>
      </c>
      <c r="B758" s="1977"/>
      <c r="C758" s="1977"/>
      <c r="D758" s="1977"/>
      <c r="E758" s="1978"/>
      <c r="F758" s="1985">
        <f>'2026 Matrix'!AD62</f>
        <v>0</v>
      </c>
      <c r="G758" s="1978"/>
      <c r="H758" s="1984" t="s">
        <v>874</v>
      </c>
      <c r="I758" s="1977"/>
      <c r="J758" s="1977"/>
      <c r="K758" s="1977"/>
      <c r="L758" s="1978"/>
      <c r="M758" s="1985">
        <f>'2026 Matrix'!AF62</f>
        <v>0</v>
      </c>
      <c r="N758" s="1978"/>
    </row>
    <row r="759" spans="1:14" ht="17.100000000000001" customHeight="1">
      <c r="A759" s="1984" t="s">
        <v>873</v>
      </c>
      <c r="B759" s="1977"/>
      <c r="C759" s="1977"/>
      <c r="D759" s="1977"/>
      <c r="E759" s="1978"/>
      <c r="F759" s="1985">
        <f>'2026 Matrix'!AE62</f>
        <v>0</v>
      </c>
      <c r="G759" s="1978"/>
      <c r="H759" s="1984" t="s">
        <v>358</v>
      </c>
      <c r="I759" s="1977"/>
      <c r="J759" s="1977"/>
      <c r="K759" s="1977"/>
      <c r="L759" s="1978"/>
      <c r="M759" s="1985">
        <f>'2026 Matrix'!AH62</f>
        <v>0</v>
      </c>
      <c r="N759" s="1978"/>
    </row>
    <row r="760" spans="1:14" ht="17.100000000000001" customHeight="1">
      <c r="A760" s="1984" t="s">
        <v>203</v>
      </c>
      <c r="B760" s="1977"/>
      <c r="C760" s="1977"/>
      <c r="D760" s="1977"/>
      <c r="E760" s="1978"/>
      <c r="F760" s="1989">
        <f>'2026 Matrix'!W62</f>
        <v>3</v>
      </c>
      <c r="G760" s="1978"/>
      <c r="H760" s="1984" t="s">
        <v>871</v>
      </c>
      <c r="I760" s="1977"/>
      <c r="J760" s="1977"/>
      <c r="K760" s="1977"/>
      <c r="L760" s="1978"/>
      <c r="M760" s="1985">
        <f>'2026 Matrix'!AC62</f>
        <v>0</v>
      </c>
      <c r="N760" s="1978"/>
    </row>
    <row r="761" spans="1:14" ht="17.100000000000001" customHeight="1">
      <c r="A761" s="1984" t="s">
        <v>875</v>
      </c>
      <c r="B761" s="1977"/>
      <c r="C761" s="1977"/>
      <c r="D761" s="1977"/>
      <c r="E761" s="1978"/>
      <c r="F761" s="1987">
        <f>'2026 Matrix'!AG62</f>
        <v>2</v>
      </c>
      <c r="G761" s="1978"/>
      <c r="H761" s="1984" t="s">
        <v>866</v>
      </c>
      <c r="I761" s="1977"/>
      <c r="J761" s="1977"/>
      <c r="K761" s="1977"/>
      <c r="L761" s="1978"/>
      <c r="M761" s="1989">
        <f>'2026 Matrix'!V62</f>
        <v>3</v>
      </c>
      <c r="N761" s="1978"/>
    </row>
    <row r="762" spans="1:14" ht="20.100000000000001" customHeight="1">
      <c r="A762" s="1981" t="s">
        <v>1028</v>
      </c>
      <c r="B762" s="1980"/>
      <c r="C762" s="1980"/>
      <c r="D762" s="1980"/>
      <c r="E762" s="1980"/>
      <c r="F762" s="1980"/>
      <c r="G762" s="1980"/>
      <c r="H762" s="1980"/>
      <c r="I762" s="1980"/>
      <c r="J762" s="1980"/>
      <c r="K762" s="1980"/>
      <c r="L762" s="1980"/>
      <c r="M762" s="1980"/>
      <c r="N762" s="1980"/>
    </row>
    <row r="763" spans="1:14" ht="15.95" customHeight="1">
      <c r="A763" s="1982" t="s">
        <v>1029</v>
      </c>
      <c r="B763" s="1977"/>
      <c r="C763" s="1977"/>
      <c r="D763" s="1977"/>
      <c r="E763" s="1977"/>
      <c r="F763" s="1977"/>
      <c r="G763" s="1977"/>
      <c r="H763" s="1977"/>
      <c r="I763" s="1977"/>
      <c r="J763" s="1977"/>
      <c r="K763" s="1977"/>
      <c r="L763" s="1977"/>
      <c r="M763" s="1977"/>
      <c r="N763" s="1978"/>
    </row>
    <row r="764" spans="1:14" ht="20.100000000000001" customHeight="1">
      <c r="A764" s="1976"/>
      <c r="B764" s="1977"/>
      <c r="C764" s="1977"/>
      <c r="D764" s="1977"/>
      <c r="E764" s="1977"/>
      <c r="F764" s="1977"/>
      <c r="G764" s="1977"/>
      <c r="H764" s="1977"/>
      <c r="I764" s="1977"/>
      <c r="J764" s="1977"/>
      <c r="K764" s="1977"/>
      <c r="L764" s="1977"/>
      <c r="M764" s="1977"/>
      <c r="N764" s="1978"/>
    </row>
    <row r="765" spans="1:14" ht="20.100000000000001" customHeight="1">
      <c r="A765" s="1976"/>
      <c r="B765" s="1977"/>
      <c r="C765" s="1977"/>
      <c r="D765" s="1977"/>
      <c r="E765" s="1977"/>
      <c r="F765" s="1977"/>
      <c r="G765" s="1977"/>
      <c r="H765" s="1977"/>
      <c r="I765" s="1977"/>
      <c r="J765" s="1977"/>
      <c r="K765" s="1977"/>
      <c r="L765" s="1977"/>
      <c r="M765" s="1977"/>
      <c r="N765" s="1978"/>
    </row>
    <row r="766" spans="1:14" ht="20.100000000000001" customHeight="1">
      <c r="A766" s="1976"/>
      <c r="B766" s="1977"/>
      <c r="C766" s="1977"/>
      <c r="D766" s="1977"/>
      <c r="E766" s="1977"/>
      <c r="F766" s="1977"/>
      <c r="G766" s="1977"/>
      <c r="H766" s="1977"/>
      <c r="I766" s="1977"/>
      <c r="J766" s="1977"/>
      <c r="K766" s="1977"/>
      <c r="L766" s="1977"/>
      <c r="M766" s="1977"/>
      <c r="N766" s="1978"/>
    </row>
    <row r="767" spans="1:14" ht="15.95" customHeight="1">
      <c r="A767" s="1983" t="s">
        <v>1030</v>
      </c>
      <c r="B767" s="1977"/>
      <c r="C767" s="1977"/>
      <c r="D767" s="1977"/>
      <c r="E767" s="1977"/>
      <c r="F767" s="1977"/>
      <c r="G767" s="1977"/>
      <c r="H767" s="1977"/>
      <c r="I767" s="1977"/>
      <c r="J767" s="1977"/>
      <c r="K767" s="1977"/>
      <c r="L767" s="1977"/>
      <c r="M767" s="1977"/>
      <c r="N767" s="1978"/>
    </row>
    <row r="768" spans="1:14" ht="21.95" customHeight="1">
      <c r="A768" s="1976"/>
      <c r="B768" s="1977"/>
      <c r="C768" s="1977"/>
      <c r="D768" s="1977"/>
      <c r="E768" s="1977"/>
      <c r="F768" s="1977"/>
      <c r="G768" s="1977"/>
      <c r="H768" s="1977"/>
      <c r="I768" s="1977"/>
      <c r="J768" s="1977"/>
      <c r="K768" s="1977"/>
      <c r="L768" s="1977"/>
      <c r="M768" s="1977"/>
      <c r="N768" s="1978"/>
    </row>
    <row r="769" spans="1:14" ht="21.95" customHeight="1">
      <c r="A769" s="1976"/>
      <c r="B769" s="1977"/>
      <c r="C769" s="1977"/>
      <c r="D769" s="1977"/>
      <c r="E769" s="1977"/>
      <c r="F769" s="1977"/>
      <c r="G769" s="1977"/>
      <c r="H769" s="1977"/>
      <c r="I769" s="1977"/>
      <c r="J769" s="1977"/>
      <c r="K769" s="1977"/>
      <c r="L769" s="1977"/>
      <c r="M769" s="1977"/>
      <c r="N769" s="1978"/>
    </row>
    <row r="770" spans="1:14" ht="21.95" customHeight="1">
      <c r="A770" s="1976"/>
      <c r="B770" s="1977"/>
      <c r="C770" s="1977"/>
      <c r="D770" s="1977"/>
      <c r="E770" s="1977"/>
      <c r="F770" s="1977"/>
      <c r="G770" s="1977"/>
      <c r="H770" s="1977"/>
      <c r="I770" s="1977"/>
      <c r="J770" s="1977"/>
      <c r="K770" s="1977"/>
      <c r="L770" s="1977"/>
      <c r="M770" s="1977"/>
      <c r="N770" s="1978"/>
    </row>
    <row r="771" spans="1:14" ht="21.95" customHeight="1">
      <c r="A771" s="1979" t="s">
        <v>1031</v>
      </c>
      <c r="B771" s="1980"/>
      <c r="C771" s="1980"/>
      <c r="D771" s="1980"/>
      <c r="E771" s="1980"/>
      <c r="F771" s="1980"/>
      <c r="G771" s="1980"/>
      <c r="H771" s="1979" t="s">
        <v>1032</v>
      </c>
      <c r="I771" s="1980"/>
      <c r="J771" s="1980"/>
      <c r="K771" s="1980"/>
      <c r="L771" s="1980"/>
      <c r="M771" s="1980"/>
      <c r="N771" s="1980"/>
    </row>
    <row r="781" spans="1:14" ht="38.1" customHeight="1" thickBot="1">
      <c r="A781" s="2004" t="s">
        <v>993</v>
      </c>
      <c r="B781" s="2005"/>
      <c r="C781" s="2005"/>
      <c r="D781" s="2005"/>
      <c r="E781" s="2005"/>
      <c r="F781" s="2005"/>
      <c r="G781" s="2005"/>
      <c r="H781" s="2005"/>
      <c r="I781" s="2005"/>
      <c r="J781" s="2005"/>
      <c r="K781" s="2005"/>
      <c r="L781" s="2005"/>
      <c r="M781" s="2005"/>
      <c r="N781" s="2006"/>
    </row>
    <row r="782" spans="1:14" ht="15.95" customHeight="1">
      <c r="A782" s="2002" t="s">
        <v>994</v>
      </c>
      <c r="B782" s="1980"/>
      <c r="C782" s="1980"/>
      <c r="D782" s="1980"/>
      <c r="E782" s="1980"/>
      <c r="F782" s="1980"/>
      <c r="G782" s="1980"/>
      <c r="H782" s="1980"/>
      <c r="I782" s="1980"/>
      <c r="J782" s="1980"/>
      <c r="K782" s="1980"/>
      <c r="L782" s="1980"/>
      <c r="M782" s="1980"/>
      <c r="N782" s="1980"/>
    </row>
    <row r="783" spans="1:14" ht="18" customHeight="1">
      <c r="A783" s="2003" t="s">
        <v>995</v>
      </c>
      <c r="B783" s="1977"/>
      <c r="C783" s="1977"/>
      <c r="D783" s="1978"/>
      <c r="E783" s="2003" t="s">
        <v>996</v>
      </c>
      <c r="F783" s="1977"/>
      <c r="G783" s="1978"/>
      <c r="H783" s="2003" t="s">
        <v>997</v>
      </c>
      <c r="I783" s="1977"/>
      <c r="J783" s="1978"/>
      <c r="K783" s="2003" t="s">
        <v>998</v>
      </c>
      <c r="L783" s="1978"/>
      <c r="M783" s="2003" t="s">
        <v>999</v>
      </c>
      <c r="N783" s="1978"/>
    </row>
    <row r="784" spans="1:14" ht="21.95" customHeight="1">
      <c r="A784" s="1996" t="str">
        <f>'2026 Matrix'!B63&amp;" "&amp;'2026 Matrix'!A63</f>
        <v>Jacqueline Macias Fuentes</v>
      </c>
      <c r="B784" s="1977"/>
      <c r="C784" s="1977"/>
      <c r="D784" s="1978"/>
      <c r="E784" s="1996" t="str">
        <f>'2026 Matrix'!E63</f>
        <v>Alex</v>
      </c>
      <c r="F784" s="1977"/>
      <c r="G784" s="1978"/>
      <c r="H784" s="1997">
        <f>'2026 Matrix'!C63</f>
        <v>45568</v>
      </c>
      <c r="I784" s="1977"/>
      <c r="J784" s="1978"/>
      <c r="K784" s="1996" t="str">
        <f>'2026 Matrix'!D63</f>
        <v>2NDST</v>
      </c>
      <c r="L784" s="1978"/>
      <c r="M784" s="1996"/>
      <c r="N784" s="1978"/>
    </row>
    <row r="785" spans="1:14" ht="15.95" customHeight="1">
      <c r="A785" s="1998" t="s">
        <v>1000</v>
      </c>
      <c r="B785" s="1977"/>
      <c r="C785" s="1978"/>
      <c r="E785" s="1999" t="s">
        <v>1001</v>
      </c>
      <c r="F785" s="1977"/>
      <c r="G785" s="1978"/>
      <c r="I785" s="2000" t="s">
        <v>1002</v>
      </c>
      <c r="J785" s="1977"/>
      <c r="K785" s="1978"/>
      <c r="M785" s="2001" t="s">
        <v>1003</v>
      </c>
      <c r="N785" s="1978"/>
    </row>
    <row r="786" spans="1:14" ht="33.950000000000003" customHeight="1">
      <c r="A786" s="1991" t="str">
        <f>'2026 Matrix'!AI63&amp;" / 108"</f>
        <v>23 / 108</v>
      </c>
      <c r="B786" s="1977"/>
      <c r="C786" s="1978"/>
      <c r="E786" s="1992" t="str">
        <f>'2026 Matrix'!AJ63&amp;" / 27"</f>
        <v>8 / 27</v>
      </c>
      <c r="F786" s="1977"/>
      <c r="G786" s="1978"/>
      <c r="I786" s="1993">
        <f>'2026 Matrix'!AK63</f>
        <v>0</v>
      </c>
      <c r="J786" s="1977"/>
      <c r="K786" s="1978"/>
      <c r="M786" s="1994">
        <f>'2026 Matrix'!AL63</f>
        <v>0</v>
      </c>
      <c r="N786" s="1978"/>
    </row>
    <row r="787" spans="1:14" ht="14.1" customHeight="1">
      <c r="A787" s="1995" t="s">
        <v>1004</v>
      </c>
      <c r="B787" s="1980"/>
      <c r="C787" s="1980"/>
      <c r="D787" s="1980"/>
      <c r="E787" s="1980"/>
      <c r="F787" s="1980"/>
      <c r="G787" s="1980"/>
      <c r="H787" s="1980"/>
      <c r="I787" s="1980"/>
      <c r="J787" s="1980"/>
      <c r="K787" s="1980"/>
      <c r="L787" s="1980"/>
      <c r="M787" s="1980"/>
      <c r="N787" s="1980"/>
    </row>
    <row r="788" spans="1:14" ht="20.100000000000001" customHeight="1">
      <c r="A788" s="1930" t="s">
        <v>1005</v>
      </c>
      <c r="B788" s="1931"/>
      <c r="C788" s="1931"/>
      <c r="D788" s="1931"/>
      <c r="E788" s="1931"/>
      <c r="F788" s="1931"/>
      <c r="G788" s="1931"/>
      <c r="H788" s="1931"/>
      <c r="I788" s="1931"/>
      <c r="J788" s="1931"/>
      <c r="K788" s="1931"/>
      <c r="L788" s="1931"/>
      <c r="M788" s="1931"/>
      <c r="N788" s="1931"/>
    </row>
    <row r="789" spans="1:14" ht="18" customHeight="1">
      <c r="A789" s="1891" t="s">
        <v>1006</v>
      </c>
      <c r="B789" s="1887"/>
      <c r="C789" s="1891" t="s">
        <v>1007</v>
      </c>
      <c r="D789" s="1886"/>
      <c r="E789" s="1887"/>
      <c r="F789" s="1886" t="s">
        <v>1008</v>
      </c>
      <c r="G789" s="1887"/>
      <c r="H789" s="1886" t="s">
        <v>1009</v>
      </c>
      <c r="I789" s="1887"/>
      <c r="J789" s="1886" t="s">
        <v>1010</v>
      </c>
      <c r="K789" s="1887"/>
      <c r="L789" s="1886" t="s">
        <v>1011</v>
      </c>
      <c r="M789" s="1887"/>
      <c r="N789" s="1598" t="s">
        <v>1012</v>
      </c>
    </row>
    <row r="790" spans="1:14" ht="18.95" customHeight="1">
      <c r="A790" s="1892" t="s">
        <v>1013</v>
      </c>
      <c r="B790" s="1893"/>
      <c r="C790" s="1918">
        <v>132.1</v>
      </c>
      <c r="D790" s="1902"/>
      <c r="E790" s="1903"/>
      <c r="F790" s="1902">
        <v>1</v>
      </c>
      <c r="G790" s="1903"/>
      <c r="H790" s="1902">
        <v>14.38</v>
      </c>
      <c r="I790" s="1903"/>
      <c r="J790" s="1902">
        <v>31.97</v>
      </c>
      <c r="K790" s="1903"/>
      <c r="L790" s="1902">
        <v>44.99</v>
      </c>
      <c r="M790" s="1903"/>
      <c r="N790" s="1603">
        <v>0</v>
      </c>
    </row>
    <row r="791" spans="1:14" ht="18.95" customHeight="1">
      <c r="A791" s="1904" t="s">
        <v>1014</v>
      </c>
      <c r="B791" s="1905"/>
      <c r="C791" s="1888">
        <v>126.8</v>
      </c>
      <c r="D791" s="1889"/>
      <c r="E791" s="1890"/>
      <c r="F791" s="1894">
        <v>1</v>
      </c>
      <c r="G791" s="1895"/>
      <c r="H791" s="1894">
        <v>9.43</v>
      </c>
      <c r="I791" s="1895"/>
      <c r="J791" s="1894">
        <v>30.13</v>
      </c>
      <c r="K791" s="1895"/>
      <c r="L791" s="1894">
        <v>31.31</v>
      </c>
      <c r="M791" s="1895"/>
      <c r="N791" s="1605">
        <v>0</v>
      </c>
    </row>
    <row r="792" spans="1:14" ht="18.95" customHeight="1">
      <c r="A792" s="1892" t="s">
        <v>1015</v>
      </c>
      <c r="B792" s="1893"/>
      <c r="C792" s="1918">
        <v>123.6</v>
      </c>
      <c r="D792" s="1902"/>
      <c r="E792" s="1903"/>
      <c r="F792" s="1902">
        <v>1</v>
      </c>
      <c r="G792" s="1903"/>
      <c r="H792" s="1902">
        <v>22.37</v>
      </c>
      <c r="I792" s="1903"/>
      <c r="J792" s="1902">
        <v>47.52</v>
      </c>
      <c r="K792" s="1903"/>
      <c r="L792" s="1902">
        <v>47.07</v>
      </c>
      <c r="M792" s="1903"/>
      <c r="N792" s="1603">
        <v>0</v>
      </c>
    </row>
    <row r="793" spans="1:14" ht="18.95" customHeight="1">
      <c r="A793" s="1904" t="s">
        <v>1016</v>
      </c>
      <c r="B793" s="1905"/>
      <c r="C793" s="1888">
        <v>133.30000000000001</v>
      </c>
      <c r="D793" s="1889"/>
      <c r="E793" s="1890"/>
      <c r="F793" s="1894">
        <v>1</v>
      </c>
      <c r="G793" s="1895"/>
      <c r="H793" s="1894">
        <v>13.07</v>
      </c>
      <c r="I793" s="1895"/>
      <c r="J793" s="1894">
        <v>28.15</v>
      </c>
      <c r="K793" s="1895"/>
      <c r="L793" s="1894">
        <v>46.42</v>
      </c>
      <c r="M793" s="1895"/>
      <c r="N793" s="1605">
        <v>0</v>
      </c>
    </row>
    <row r="794" spans="1:14" ht="20.100000000000001" customHeight="1">
      <c r="A794" s="1930" t="s">
        <v>1017</v>
      </c>
      <c r="B794" s="1931"/>
      <c r="C794" s="1931"/>
      <c r="D794" s="1931"/>
      <c r="E794" s="1931"/>
      <c r="F794" s="1931"/>
      <c r="G794" s="1931"/>
      <c r="H794" s="1931"/>
      <c r="I794" s="1931"/>
      <c r="J794" s="1931"/>
      <c r="K794" s="1931"/>
      <c r="L794" s="1931"/>
      <c r="M794" s="1931"/>
      <c r="N794" s="1931"/>
    </row>
    <row r="795" spans="1:14" ht="14.1" customHeight="1">
      <c r="A795" s="1597">
        <v>0</v>
      </c>
      <c r="B795" s="1896" t="s">
        <v>842</v>
      </c>
      <c r="C795" s="1897"/>
      <c r="D795" s="1596">
        <v>1</v>
      </c>
      <c r="E795" s="1896" t="s">
        <v>1018</v>
      </c>
      <c r="F795" s="1897"/>
      <c r="G795" s="1595">
        <v>2</v>
      </c>
      <c r="H795" s="1896" t="s">
        <v>1019</v>
      </c>
      <c r="I795" s="1897"/>
      <c r="J795" s="1594">
        <v>3</v>
      </c>
      <c r="K795" s="1896" t="s">
        <v>1020</v>
      </c>
      <c r="L795" s="1897"/>
      <c r="M795" s="1593">
        <v>4</v>
      </c>
      <c r="N795" s="1592" t="s">
        <v>1021</v>
      </c>
    </row>
    <row r="796" spans="1:14" ht="15.95" customHeight="1">
      <c r="A796" s="1986" t="s">
        <v>1022</v>
      </c>
      <c r="B796" s="1980"/>
      <c r="C796" s="1980"/>
      <c r="D796" s="1980"/>
      <c r="E796" s="1980"/>
      <c r="F796" s="1980"/>
      <c r="G796" s="1980"/>
      <c r="H796" s="1980"/>
      <c r="I796" s="1980"/>
      <c r="J796" s="1980"/>
      <c r="K796" s="1980"/>
      <c r="L796" s="1980"/>
      <c r="M796" s="1980"/>
      <c r="N796" s="1980"/>
    </row>
    <row r="797" spans="1:14" ht="17.100000000000001" customHeight="1">
      <c r="A797" s="1984" t="s">
        <v>1023</v>
      </c>
      <c r="B797" s="1977"/>
      <c r="C797" s="1977"/>
      <c r="D797" s="1977"/>
      <c r="E797" s="1978"/>
      <c r="F797" s="1989">
        <f>'2026 Matrix'!L63</f>
        <v>3</v>
      </c>
      <c r="G797" s="1978"/>
      <c r="H797" s="1984" t="s">
        <v>1024</v>
      </c>
      <c r="I797" s="1977"/>
      <c r="J797" s="1977"/>
      <c r="K797" s="1977"/>
      <c r="L797" s="1978"/>
      <c r="M797" s="1987">
        <f>'2026 Matrix'!P63</f>
        <v>2</v>
      </c>
      <c r="N797" s="1978"/>
    </row>
    <row r="798" spans="1:14" ht="17.100000000000001" customHeight="1">
      <c r="A798" s="1984" t="s">
        <v>856</v>
      </c>
      <c r="B798" s="1977"/>
      <c r="C798" s="1977"/>
      <c r="D798" s="1977"/>
      <c r="E798" s="1978"/>
      <c r="F798" s="1989">
        <f>'2026 Matrix'!K63</f>
        <v>3</v>
      </c>
      <c r="G798" s="1978"/>
      <c r="H798" s="1984" t="s">
        <v>205</v>
      </c>
      <c r="I798" s="1977"/>
      <c r="J798" s="1977"/>
      <c r="K798" s="1977"/>
      <c r="L798" s="1978"/>
      <c r="M798" s="1985">
        <f>'2026 Matrix'!M63</f>
        <v>0</v>
      </c>
      <c r="N798" s="1978"/>
    </row>
    <row r="799" spans="1:14" ht="17.100000000000001" customHeight="1">
      <c r="A799" s="1984" t="s">
        <v>862</v>
      </c>
      <c r="B799" s="1977"/>
      <c r="C799" s="1977"/>
      <c r="D799" s="1977"/>
      <c r="E799" s="1978"/>
      <c r="F799" s="1985">
        <f>'2026 Matrix'!Q63</f>
        <v>0</v>
      </c>
      <c r="G799" s="1978"/>
      <c r="H799" s="1984" t="s">
        <v>864</v>
      </c>
      <c r="I799" s="1977"/>
      <c r="J799" s="1977"/>
      <c r="K799" s="1977"/>
      <c r="L799" s="1978"/>
      <c r="M799" s="1987">
        <f>'2026 Matrix'!T63</f>
        <v>2</v>
      </c>
      <c r="N799" s="1978"/>
    </row>
    <row r="800" spans="1:14" ht="15.95" customHeight="1">
      <c r="A800" s="1986" t="s">
        <v>1025</v>
      </c>
      <c r="B800" s="1980"/>
      <c r="C800" s="1980"/>
      <c r="D800" s="1980"/>
      <c r="E800" s="1980"/>
      <c r="F800" s="1980"/>
      <c r="G800" s="1980"/>
      <c r="H800" s="1980"/>
      <c r="I800" s="1980"/>
      <c r="J800" s="1980"/>
      <c r="K800" s="1980"/>
      <c r="L800" s="1980"/>
      <c r="M800" s="1980"/>
      <c r="N800" s="1980"/>
    </row>
    <row r="801" spans="1:14" ht="17.100000000000001" customHeight="1">
      <c r="A801" s="1984" t="s">
        <v>855</v>
      </c>
      <c r="B801" s="1977"/>
      <c r="C801" s="1977"/>
      <c r="D801" s="1977"/>
      <c r="E801" s="1978"/>
      <c r="F801" s="1985">
        <f>'2026 Matrix'!H63</f>
        <v>0</v>
      </c>
      <c r="G801" s="1978"/>
      <c r="H801" s="1984" t="s">
        <v>331</v>
      </c>
      <c r="I801" s="1977"/>
      <c r="J801" s="1977"/>
      <c r="K801" s="1977"/>
      <c r="L801" s="1978"/>
      <c r="M801" s="1985">
        <f>'2026 Matrix'!J63</f>
        <v>0</v>
      </c>
      <c r="N801" s="1978"/>
    </row>
    <row r="802" spans="1:14" ht="17.100000000000001" customHeight="1">
      <c r="A802" s="1984" t="s">
        <v>859</v>
      </c>
      <c r="B802" s="1977"/>
      <c r="C802" s="1977"/>
      <c r="D802" s="1977"/>
      <c r="E802" s="1978"/>
      <c r="F802" s="1989">
        <f>'2026 Matrix'!N63</f>
        <v>3</v>
      </c>
      <c r="G802" s="1978"/>
      <c r="H802" s="1984" t="s">
        <v>343</v>
      </c>
      <c r="I802" s="1977"/>
      <c r="J802" s="1977"/>
      <c r="K802" s="1977"/>
      <c r="L802" s="1978"/>
      <c r="M802" s="1985">
        <f>'2026 Matrix'!AB63</f>
        <v>0</v>
      </c>
      <c r="N802" s="1978"/>
    </row>
    <row r="803" spans="1:14" ht="17.100000000000001" customHeight="1">
      <c r="A803" s="1984" t="s">
        <v>326</v>
      </c>
      <c r="B803" s="1977"/>
      <c r="C803" s="1977"/>
      <c r="D803" s="1977"/>
      <c r="E803" s="1978"/>
      <c r="F803" s="1985">
        <f>'2026 Matrix'!I63</f>
        <v>0</v>
      </c>
      <c r="G803" s="1978"/>
      <c r="H803" s="1984" t="s">
        <v>860</v>
      </c>
      <c r="I803" s="1977"/>
      <c r="J803" s="1977"/>
      <c r="K803" s="1977"/>
      <c r="L803" s="1978"/>
      <c r="M803" s="1990">
        <f>'2026 Matrix'!O63</f>
        <v>1</v>
      </c>
      <c r="N803" s="1978"/>
    </row>
    <row r="804" spans="1:14" ht="17.100000000000001" customHeight="1">
      <c r="A804" s="1984" t="s">
        <v>355</v>
      </c>
      <c r="B804" s="1977"/>
      <c r="C804" s="1977"/>
      <c r="D804" s="1977"/>
      <c r="E804" s="1978"/>
      <c r="F804" s="1985">
        <f>'2026 Matrix'!R63</f>
        <v>0</v>
      </c>
      <c r="G804" s="1978"/>
      <c r="H804" s="1988"/>
      <c r="I804" s="1980"/>
      <c r="J804" s="1980"/>
      <c r="K804" s="1980"/>
      <c r="L804" s="1980"/>
      <c r="M804" s="1980"/>
      <c r="N804" s="1980"/>
    </row>
    <row r="805" spans="1:14" ht="15.95" customHeight="1">
      <c r="A805" s="1986" t="s">
        <v>1026</v>
      </c>
      <c r="B805" s="1980"/>
      <c r="C805" s="1980"/>
      <c r="D805" s="1980"/>
      <c r="E805" s="1980"/>
      <c r="F805" s="1980"/>
      <c r="G805" s="1980"/>
      <c r="H805" s="1980"/>
      <c r="I805" s="1980"/>
      <c r="J805" s="1980"/>
      <c r="K805" s="1980"/>
      <c r="L805" s="1980"/>
      <c r="M805" s="1980"/>
      <c r="N805" s="1980"/>
    </row>
    <row r="806" spans="1:14" ht="17.100000000000001" customHeight="1">
      <c r="A806" s="1984" t="s">
        <v>869</v>
      </c>
      <c r="B806" s="1977"/>
      <c r="C806" s="1977"/>
      <c r="D806" s="1977"/>
      <c r="E806" s="1978"/>
      <c r="F806" s="1989">
        <f>'2026 Matrix'!Z63</f>
        <v>3</v>
      </c>
      <c r="G806" s="1978"/>
      <c r="H806" s="1984" t="s">
        <v>863</v>
      </c>
      <c r="I806" s="1977"/>
      <c r="J806" s="1977"/>
      <c r="K806" s="1977"/>
      <c r="L806" s="1978"/>
      <c r="M806" s="1985">
        <f>'2026 Matrix'!S63</f>
        <v>0</v>
      </c>
      <c r="N806" s="1978"/>
    </row>
    <row r="807" spans="1:14" ht="17.100000000000001" customHeight="1">
      <c r="A807" s="1984" t="s">
        <v>865</v>
      </c>
      <c r="B807" s="1977"/>
      <c r="C807" s="1977"/>
      <c r="D807" s="1977"/>
      <c r="E807" s="1978"/>
      <c r="F807" s="1989">
        <f>'2026 Matrix'!U63</f>
        <v>3</v>
      </c>
      <c r="G807" s="1978"/>
      <c r="H807" s="1984" t="s">
        <v>870</v>
      </c>
      <c r="I807" s="1977"/>
      <c r="J807" s="1977"/>
      <c r="K807" s="1977"/>
      <c r="L807" s="1978"/>
      <c r="M807" s="1985">
        <f>'2026 Matrix'!AA63</f>
        <v>0</v>
      </c>
      <c r="N807" s="1978"/>
    </row>
    <row r="808" spans="1:14" ht="17.100000000000001" customHeight="1">
      <c r="A808" s="1984" t="s">
        <v>867</v>
      </c>
      <c r="B808" s="1977"/>
      <c r="C808" s="1977"/>
      <c r="D808" s="1977"/>
      <c r="E808" s="1978"/>
      <c r="F808" s="1985">
        <f>'2026 Matrix'!X63</f>
        <v>0</v>
      </c>
      <c r="G808" s="1978"/>
      <c r="H808" s="1984" t="s">
        <v>868</v>
      </c>
      <c r="I808" s="1977"/>
      <c r="J808" s="1977"/>
      <c r="K808" s="1977"/>
      <c r="L808" s="1978"/>
      <c r="M808" s="1985">
        <f>'2026 Matrix'!Y63</f>
        <v>0</v>
      </c>
      <c r="N808" s="1978"/>
    </row>
    <row r="809" spans="1:14" ht="15.95" customHeight="1">
      <c r="A809" s="1986" t="s">
        <v>1027</v>
      </c>
      <c r="B809" s="1980"/>
      <c r="C809" s="1980"/>
      <c r="D809" s="1980"/>
      <c r="E809" s="1980"/>
      <c r="F809" s="1980"/>
      <c r="G809" s="1980"/>
      <c r="H809" s="1980"/>
      <c r="I809" s="1980"/>
      <c r="J809" s="1980"/>
      <c r="K809" s="1980"/>
      <c r="L809" s="1980"/>
      <c r="M809" s="1980"/>
      <c r="N809" s="1980"/>
    </row>
    <row r="810" spans="1:14" ht="17.100000000000001" customHeight="1">
      <c r="A810" s="1984" t="s">
        <v>872</v>
      </c>
      <c r="B810" s="1977"/>
      <c r="C810" s="1977"/>
      <c r="D810" s="1977"/>
      <c r="E810" s="1978"/>
      <c r="F810" s="1985">
        <f>'2026 Matrix'!AD63</f>
        <v>0</v>
      </c>
      <c r="G810" s="1978"/>
      <c r="H810" s="1984" t="s">
        <v>874</v>
      </c>
      <c r="I810" s="1977"/>
      <c r="J810" s="1977"/>
      <c r="K810" s="1977"/>
      <c r="L810" s="1978"/>
      <c r="M810" s="1985">
        <f>'2026 Matrix'!AF63</f>
        <v>0</v>
      </c>
      <c r="N810" s="1978"/>
    </row>
    <row r="811" spans="1:14" ht="17.100000000000001" customHeight="1">
      <c r="A811" s="1984" t="s">
        <v>873</v>
      </c>
      <c r="B811" s="1977"/>
      <c r="C811" s="1977"/>
      <c r="D811" s="1977"/>
      <c r="E811" s="1978"/>
      <c r="F811" s="1985">
        <f>'2026 Matrix'!AE63</f>
        <v>0</v>
      </c>
      <c r="G811" s="1978"/>
      <c r="H811" s="1984" t="s">
        <v>358</v>
      </c>
      <c r="I811" s="1977"/>
      <c r="J811" s="1977"/>
      <c r="K811" s="1977"/>
      <c r="L811" s="1978"/>
      <c r="M811" s="1985">
        <f>'2026 Matrix'!AH63</f>
        <v>0</v>
      </c>
      <c r="N811" s="1978"/>
    </row>
    <row r="812" spans="1:14" ht="17.100000000000001" customHeight="1">
      <c r="A812" s="1984" t="s">
        <v>203</v>
      </c>
      <c r="B812" s="1977"/>
      <c r="C812" s="1977"/>
      <c r="D812" s="1977"/>
      <c r="E812" s="1978"/>
      <c r="F812" s="1985">
        <f>'2026 Matrix'!W63</f>
        <v>0</v>
      </c>
      <c r="G812" s="1978"/>
      <c r="H812" s="1984" t="s">
        <v>871</v>
      </c>
      <c r="I812" s="1977"/>
      <c r="J812" s="1977"/>
      <c r="K812" s="1977"/>
      <c r="L812" s="1978"/>
      <c r="M812" s="1985">
        <f>'2026 Matrix'!AC63</f>
        <v>0</v>
      </c>
      <c r="N812" s="1978"/>
    </row>
    <row r="813" spans="1:14" ht="17.100000000000001" customHeight="1">
      <c r="A813" s="1984" t="s">
        <v>875</v>
      </c>
      <c r="B813" s="1977"/>
      <c r="C813" s="1977"/>
      <c r="D813" s="1977"/>
      <c r="E813" s="1978"/>
      <c r="F813" s="1985">
        <f>'2026 Matrix'!AG63</f>
        <v>0</v>
      </c>
      <c r="G813" s="1978"/>
      <c r="H813" s="1984" t="s">
        <v>866</v>
      </c>
      <c r="I813" s="1977"/>
      <c r="J813" s="1977"/>
      <c r="K813" s="1977"/>
      <c r="L813" s="1978"/>
      <c r="M813" s="1989">
        <f>'2026 Matrix'!V63</f>
        <v>3</v>
      </c>
      <c r="N813" s="1978"/>
    </row>
    <row r="814" spans="1:14" ht="20.100000000000001" customHeight="1">
      <c r="A814" s="1981" t="s">
        <v>1028</v>
      </c>
      <c r="B814" s="1980"/>
      <c r="C814" s="1980"/>
      <c r="D814" s="1980"/>
      <c r="E814" s="1980"/>
      <c r="F814" s="1980"/>
      <c r="G814" s="1980"/>
      <c r="H814" s="1980"/>
      <c r="I814" s="1980"/>
      <c r="J814" s="1980"/>
      <c r="K814" s="1980"/>
      <c r="L814" s="1980"/>
      <c r="M814" s="1980"/>
      <c r="N814" s="1980"/>
    </row>
    <row r="815" spans="1:14" ht="15.95" customHeight="1">
      <c r="A815" s="1982" t="s">
        <v>1029</v>
      </c>
      <c r="B815" s="1977"/>
      <c r="C815" s="1977"/>
      <c r="D815" s="1977"/>
      <c r="E815" s="1977"/>
      <c r="F815" s="1977"/>
      <c r="G815" s="1977"/>
      <c r="H815" s="1977"/>
      <c r="I815" s="1977"/>
      <c r="J815" s="1977"/>
      <c r="K815" s="1977"/>
      <c r="L815" s="1977"/>
      <c r="M815" s="1977"/>
      <c r="N815" s="1978"/>
    </row>
    <row r="816" spans="1:14" ht="20.100000000000001" customHeight="1">
      <c r="A816" s="1976"/>
      <c r="B816" s="1977"/>
      <c r="C816" s="1977"/>
      <c r="D816" s="1977"/>
      <c r="E816" s="1977"/>
      <c r="F816" s="1977"/>
      <c r="G816" s="1977"/>
      <c r="H816" s="1977"/>
      <c r="I816" s="1977"/>
      <c r="J816" s="1977"/>
      <c r="K816" s="1977"/>
      <c r="L816" s="1977"/>
      <c r="M816" s="1977"/>
      <c r="N816" s="1978"/>
    </row>
    <row r="817" spans="1:14" ht="20.100000000000001" customHeight="1">
      <c r="A817" s="1976"/>
      <c r="B817" s="1977"/>
      <c r="C817" s="1977"/>
      <c r="D817" s="1977"/>
      <c r="E817" s="1977"/>
      <c r="F817" s="1977"/>
      <c r="G817" s="1977"/>
      <c r="H817" s="1977"/>
      <c r="I817" s="1977"/>
      <c r="J817" s="1977"/>
      <c r="K817" s="1977"/>
      <c r="L817" s="1977"/>
      <c r="M817" s="1977"/>
      <c r="N817" s="1978"/>
    </row>
    <row r="818" spans="1:14" ht="20.100000000000001" customHeight="1">
      <c r="A818" s="1976"/>
      <c r="B818" s="1977"/>
      <c r="C818" s="1977"/>
      <c r="D818" s="1977"/>
      <c r="E818" s="1977"/>
      <c r="F818" s="1977"/>
      <c r="G818" s="1977"/>
      <c r="H818" s="1977"/>
      <c r="I818" s="1977"/>
      <c r="J818" s="1977"/>
      <c r="K818" s="1977"/>
      <c r="L818" s="1977"/>
      <c r="M818" s="1977"/>
      <c r="N818" s="1978"/>
    </row>
    <row r="819" spans="1:14" ht="15.95" customHeight="1">
      <c r="A819" s="1983" t="s">
        <v>1030</v>
      </c>
      <c r="B819" s="1977"/>
      <c r="C819" s="1977"/>
      <c r="D819" s="1977"/>
      <c r="E819" s="1977"/>
      <c r="F819" s="1977"/>
      <c r="G819" s="1977"/>
      <c r="H819" s="1977"/>
      <c r="I819" s="1977"/>
      <c r="J819" s="1977"/>
      <c r="K819" s="1977"/>
      <c r="L819" s="1977"/>
      <c r="M819" s="1977"/>
      <c r="N819" s="1978"/>
    </row>
    <row r="820" spans="1:14" ht="21.95" customHeight="1">
      <c r="A820" s="1976"/>
      <c r="B820" s="1977"/>
      <c r="C820" s="1977"/>
      <c r="D820" s="1977"/>
      <c r="E820" s="1977"/>
      <c r="F820" s="1977"/>
      <c r="G820" s="1977"/>
      <c r="H820" s="1977"/>
      <c r="I820" s="1977"/>
      <c r="J820" s="1977"/>
      <c r="K820" s="1977"/>
      <c r="L820" s="1977"/>
      <c r="M820" s="1977"/>
      <c r="N820" s="1978"/>
    </row>
    <row r="821" spans="1:14" ht="21.95" customHeight="1">
      <c r="A821" s="1976"/>
      <c r="B821" s="1977"/>
      <c r="C821" s="1977"/>
      <c r="D821" s="1977"/>
      <c r="E821" s="1977"/>
      <c r="F821" s="1977"/>
      <c r="G821" s="1977"/>
      <c r="H821" s="1977"/>
      <c r="I821" s="1977"/>
      <c r="J821" s="1977"/>
      <c r="K821" s="1977"/>
      <c r="L821" s="1977"/>
      <c r="M821" s="1977"/>
      <c r="N821" s="1978"/>
    </row>
    <row r="822" spans="1:14" ht="21.95" customHeight="1">
      <c r="A822" s="1976"/>
      <c r="B822" s="1977"/>
      <c r="C822" s="1977"/>
      <c r="D822" s="1977"/>
      <c r="E822" s="1977"/>
      <c r="F822" s="1977"/>
      <c r="G822" s="1977"/>
      <c r="H822" s="1977"/>
      <c r="I822" s="1977"/>
      <c r="J822" s="1977"/>
      <c r="K822" s="1977"/>
      <c r="L822" s="1977"/>
      <c r="M822" s="1977"/>
      <c r="N822" s="1978"/>
    </row>
    <row r="823" spans="1:14" ht="21.95" customHeight="1">
      <c r="A823" s="1979" t="s">
        <v>1031</v>
      </c>
      <c r="B823" s="1980"/>
      <c r="C823" s="1980"/>
      <c r="D823" s="1980"/>
      <c r="E823" s="1980"/>
      <c r="F823" s="1980"/>
      <c r="G823" s="1980"/>
      <c r="H823" s="1979" t="s">
        <v>1032</v>
      </c>
      <c r="I823" s="1980"/>
      <c r="J823" s="1980"/>
      <c r="K823" s="1980"/>
      <c r="L823" s="1980"/>
      <c r="M823" s="1980"/>
      <c r="N823" s="1980"/>
    </row>
    <row r="824" spans="1:14" hidden="1"/>
    <row r="825" spans="1:14" hidden="1"/>
    <row r="826" spans="1:14" hidden="1"/>
    <row r="827" spans="1:14" hidden="1"/>
    <row r="828" spans="1:14" hidden="1"/>
    <row r="829" spans="1:14" hidden="1"/>
    <row r="830" spans="1:14" hidden="1"/>
    <row r="831" spans="1:14" hidden="1"/>
    <row r="832" spans="1:14" hidden="1"/>
    <row r="833" spans="1:14" ht="38.1" hidden="1" customHeight="1" thickBot="1">
      <c r="A833" s="2004" t="s">
        <v>993</v>
      </c>
      <c r="B833" s="2005"/>
      <c r="C833" s="2005"/>
      <c r="D833" s="2005"/>
      <c r="E833" s="2005"/>
      <c r="F833" s="2005"/>
      <c r="G833" s="2005"/>
      <c r="H833" s="2005"/>
      <c r="I833" s="2005"/>
      <c r="J833" s="2005"/>
      <c r="K833" s="2005"/>
      <c r="L833" s="2005"/>
      <c r="M833" s="2005"/>
      <c r="N833" s="2006"/>
    </row>
    <row r="834" spans="1:14" ht="15.95" hidden="1" customHeight="1">
      <c r="A834" s="2002" t="s">
        <v>994</v>
      </c>
      <c r="B834" s="1980"/>
      <c r="C834" s="1980"/>
      <c r="D834" s="1980"/>
      <c r="E834" s="1980"/>
      <c r="F834" s="1980"/>
      <c r="G834" s="1980"/>
      <c r="H834" s="1980"/>
      <c r="I834" s="1980"/>
      <c r="J834" s="1980"/>
      <c r="K834" s="1980"/>
      <c r="L834" s="1980"/>
      <c r="M834" s="1980"/>
      <c r="N834" s="1980"/>
    </row>
    <row r="835" spans="1:14" ht="18" hidden="1" customHeight="1">
      <c r="A835" s="2003" t="s">
        <v>995</v>
      </c>
      <c r="B835" s="1977"/>
      <c r="C835" s="1977"/>
      <c r="D835" s="1978"/>
      <c r="E835" s="2003" t="s">
        <v>996</v>
      </c>
      <c r="F835" s="1977"/>
      <c r="G835" s="1978"/>
      <c r="H835" s="2003" t="s">
        <v>997</v>
      </c>
      <c r="I835" s="1977"/>
      <c r="J835" s="1978"/>
      <c r="K835" s="2003" t="s">
        <v>998</v>
      </c>
      <c r="L835" s="1978"/>
      <c r="M835" s="2003" t="s">
        <v>999</v>
      </c>
      <c r="N835" s="1978"/>
    </row>
    <row r="836" spans="1:14" ht="21.95" hidden="1" customHeight="1">
      <c r="A836" s="1996" t="str">
        <f>'2026 Matrix'!B64&amp;" "&amp;'2026 Matrix'!A64</f>
        <v>Ernesto Hernandez Lintre</v>
      </c>
      <c r="B836" s="1977"/>
      <c r="C836" s="1977"/>
      <c r="D836" s="1978"/>
      <c r="E836" s="1996" t="str">
        <f>'2026 Matrix'!E64</f>
        <v>Alex</v>
      </c>
      <c r="F836" s="1977"/>
      <c r="G836" s="1978"/>
      <c r="H836" s="1997">
        <f>'2026 Matrix'!C64</f>
        <v>45922</v>
      </c>
      <c r="I836" s="1977"/>
      <c r="J836" s="1978"/>
      <c r="K836" s="1996" t="str">
        <f>'2026 Matrix'!D64</f>
        <v>2NDST</v>
      </c>
      <c r="L836" s="1978"/>
      <c r="M836" s="1996"/>
      <c r="N836" s="1978"/>
    </row>
    <row r="837" spans="1:14" ht="15.95" hidden="1" customHeight="1">
      <c r="A837" s="1998" t="s">
        <v>1000</v>
      </c>
      <c r="B837" s="1977"/>
      <c r="C837" s="1978"/>
      <c r="E837" s="1999" t="s">
        <v>1001</v>
      </c>
      <c r="F837" s="1977"/>
      <c r="G837" s="1978"/>
      <c r="I837" s="2000" t="s">
        <v>1002</v>
      </c>
      <c r="J837" s="1977"/>
      <c r="K837" s="1978"/>
      <c r="M837" s="2001" t="s">
        <v>1003</v>
      </c>
      <c r="N837" s="1978"/>
    </row>
    <row r="838" spans="1:14" ht="33.950000000000003" hidden="1" customHeight="1">
      <c r="A838" s="1991" t="str">
        <f>'2026 Matrix'!AI64&amp;" / 108"</f>
        <v>0 / 108</v>
      </c>
      <c r="B838" s="1977"/>
      <c r="C838" s="1978"/>
      <c r="E838" s="1992" t="str">
        <f>'2026 Matrix'!AJ64&amp;" / 27"</f>
        <v>0 / 27</v>
      </c>
      <c r="F838" s="1977"/>
      <c r="G838" s="1978"/>
      <c r="I838" s="1993">
        <f>'2026 Matrix'!AK64</f>
        <v>0</v>
      </c>
      <c r="J838" s="1977"/>
      <c r="K838" s="1978"/>
      <c r="M838" s="1994">
        <f>'2026 Matrix'!AL64</f>
        <v>0</v>
      </c>
      <c r="N838" s="1978"/>
    </row>
    <row r="839" spans="1:14" ht="14.1" hidden="1" customHeight="1">
      <c r="A839" s="1995" t="s">
        <v>1004</v>
      </c>
      <c r="B839" s="1980"/>
      <c r="C839" s="1980"/>
      <c r="D839" s="1980"/>
      <c r="E839" s="1980"/>
      <c r="F839" s="1980"/>
      <c r="G839" s="1980"/>
      <c r="H839" s="1980"/>
      <c r="I839" s="1980"/>
      <c r="J839" s="1980"/>
      <c r="K839" s="1980"/>
      <c r="L839" s="1980"/>
      <c r="M839" s="1980"/>
      <c r="N839" s="1980"/>
    </row>
    <row r="840" spans="1:14" ht="20.100000000000001" hidden="1" customHeight="1">
      <c r="A840" s="1930" t="s">
        <v>1005</v>
      </c>
      <c r="B840" s="1931"/>
      <c r="C840" s="1931"/>
      <c r="D840" s="1931"/>
      <c r="E840" s="1931"/>
      <c r="F840" s="1931"/>
      <c r="G840" s="1931"/>
      <c r="H840" s="1931"/>
      <c r="I840" s="1931"/>
      <c r="J840" s="1931"/>
      <c r="K840" s="1931"/>
      <c r="L840" s="1931"/>
      <c r="M840" s="1931"/>
      <c r="N840" s="1931"/>
    </row>
    <row r="841" spans="1:14" ht="18" hidden="1" customHeight="1">
      <c r="A841" s="1891" t="s">
        <v>1006</v>
      </c>
      <c r="B841" s="1887"/>
      <c r="C841" s="1891" t="s">
        <v>1007</v>
      </c>
      <c r="D841" s="1886"/>
      <c r="E841" s="1887"/>
      <c r="F841" s="1886" t="s">
        <v>1008</v>
      </c>
      <c r="G841" s="1887"/>
      <c r="H841" s="1886" t="s">
        <v>1009</v>
      </c>
      <c r="I841" s="1887"/>
      <c r="J841" s="1886" t="s">
        <v>1010</v>
      </c>
      <c r="K841" s="1887"/>
      <c r="L841" s="1886" t="s">
        <v>1011</v>
      </c>
      <c r="M841" s="1887"/>
      <c r="N841" s="1598" t="s">
        <v>1012</v>
      </c>
    </row>
    <row r="842" spans="1:14" ht="18.95" hidden="1" customHeight="1">
      <c r="A842" s="1892" t="s">
        <v>1013</v>
      </c>
      <c r="B842" s="1893"/>
      <c r="C842" s="1918">
        <v>0</v>
      </c>
      <c r="D842" s="1902"/>
      <c r="E842" s="1903"/>
      <c r="F842" s="1902">
        <v>0</v>
      </c>
      <c r="G842" s="1903"/>
      <c r="H842" s="1902">
        <v>0</v>
      </c>
      <c r="I842" s="1903"/>
      <c r="J842" s="1902">
        <v>0</v>
      </c>
      <c r="K842" s="1903"/>
      <c r="L842" s="1902">
        <v>0</v>
      </c>
      <c r="M842" s="1903"/>
      <c r="N842" s="1603">
        <v>0</v>
      </c>
    </row>
    <row r="843" spans="1:14" ht="18.95" hidden="1" customHeight="1">
      <c r="A843" s="1904" t="s">
        <v>1014</v>
      </c>
      <c r="B843" s="1905"/>
      <c r="C843" s="1888">
        <v>0</v>
      </c>
      <c r="D843" s="1889"/>
      <c r="E843" s="1890"/>
      <c r="F843" s="1894">
        <v>0</v>
      </c>
      <c r="G843" s="1895"/>
      <c r="H843" s="1894">
        <v>0</v>
      </c>
      <c r="I843" s="1895"/>
      <c r="J843" s="1894">
        <v>0</v>
      </c>
      <c r="K843" s="1895"/>
      <c r="L843" s="1894">
        <v>0</v>
      </c>
      <c r="M843" s="1895"/>
      <c r="N843" s="1605">
        <v>0</v>
      </c>
    </row>
    <row r="844" spans="1:14" ht="18.95" hidden="1" customHeight="1">
      <c r="A844" s="1892" t="s">
        <v>1015</v>
      </c>
      <c r="B844" s="1893"/>
      <c r="C844" s="1918">
        <v>0</v>
      </c>
      <c r="D844" s="1902"/>
      <c r="E844" s="1903"/>
      <c r="F844" s="1902">
        <v>0</v>
      </c>
      <c r="G844" s="1903"/>
      <c r="H844" s="1902">
        <v>0</v>
      </c>
      <c r="I844" s="1903"/>
      <c r="J844" s="1902">
        <v>0</v>
      </c>
      <c r="K844" s="1903"/>
      <c r="L844" s="1902">
        <v>0</v>
      </c>
      <c r="M844" s="1903"/>
      <c r="N844" s="1603">
        <v>0</v>
      </c>
    </row>
    <row r="845" spans="1:14" ht="18.95" hidden="1" customHeight="1">
      <c r="A845" s="1904" t="s">
        <v>1016</v>
      </c>
      <c r="B845" s="1905"/>
      <c r="C845" s="1888">
        <v>0</v>
      </c>
      <c r="D845" s="1889"/>
      <c r="E845" s="1890"/>
      <c r="F845" s="1894">
        <v>0</v>
      </c>
      <c r="G845" s="1895"/>
      <c r="H845" s="1894">
        <v>0</v>
      </c>
      <c r="I845" s="1895"/>
      <c r="J845" s="1894">
        <v>0</v>
      </c>
      <c r="K845" s="1895"/>
      <c r="L845" s="1894">
        <v>0</v>
      </c>
      <c r="M845" s="1895"/>
      <c r="N845" s="1605">
        <v>0</v>
      </c>
    </row>
    <row r="846" spans="1:14" ht="20.100000000000001" hidden="1" customHeight="1">
      <c r="A846" s="1930" t="s">
        <v>1017</v>
      </c>
      <c r="B846" s="1931"/>
      <c r="C846" s="1931"/>
      <c r="D846" s="1931"/>
      <c r="E846" s="1931"/>
      <c r="F846" s="1931"/>
      <c r="G846" s="1931"/>
      <c r="H846" s="1931"/>
      <c r="I846" s="1931"/>
      <c r="J846" s="1931"/>
      <c r="K846" s="1931"/>
      <c r="L846" s="1931"/>
      <c r="M846" s="1931"/>
      <c r="N846" s="1931"/>
    </row>
    <row r="847" spans="1:14" ht="14.1" hidden="1" customHeight="1">
      <c r="A847" s="1597">
        <v>0</v>
      </c>
      <c r="B847" s="1896" t="s">
        <v>842</v>
      </c>
      <c r="C847" s="1897"/>
      <c r="D847" s="1596">
        <v>1</v>
      </c>
      <c r="E847" s="1896" t="s">
        <v>1018</v>
      </c>
      <c r="F847" s="1897"/>
      <c r="G847" s="1595">
        <v>2</v>
      </c>
      <c r="H847" s="1896" t="s">
        <v>1019</v>
      </c>
      <c r="I847" s="1897"/>
      <c r="J847" s="1594">
        <v>3</v>
      </c>
      <c r="K847" s="1896" t="s">
        <v>1020</v>
      </c>
      <c r="L847" s="1897"/>
      <c r="M847" s="1593">
        <v>4</v>
      </c>
      <c r="N847" s="1592" t="s">
        <v>1021</v>
      </c>
    </row>
    <row r="848" spans="1:14" ht="15.95" hidden="1" customHeight="1">
      <c r="A848" s="1986" t="s">
        <v>1022</v>
      </c>
      <c r="B848" s="1980"/>
      <c r="C848" s="1980"/>
      <c r="D848" s="1980"/>
      <c r="E848" s="1980"/>
      <c r="F848" s="1980"/>
      <c r="G848" s="1980"/>
      <c r="H848" s="1980"/>
      <c r="I848" s="1980"/>
      <c r="J848" s="1980"/>
      <c r="K848" s="1980"/>
      <c r="L848" s="1980"/>
      <c r="M848" s="1980"/>
      <c r="N848" s="1980"/>
    </row>
    <row r="849" spans="1:14" ht="17.100000000000001" hidden="1" customHeight="1">
      <c r="A849" s="1984" t="s">
        <v>1023</v>
      </c>
      <c r="B849" s="1977"/>
      <c r="C849" s="1977"/>
      <c r="D849" s="1977"/>
      <c r="E849" s="1978"/>
      <c r="F849" s="1985">
        <f>'2026 Matrix'!L64</f>
        <v>0</v>
      </c>
      <c r="G849" s="1978"/>
      <c r="H849" s="1984" t="s">
        <v>1024</v>
      </c>
      <c r="I849" s="1977"/>
      <c r="J849" s="1977"/>
      <c r="K849" s="1977"/>
      <c r="L849" s="1978"/>
      <c r="M849" s="1985">
        <f>'2026 Matrix'!P64</f>
        <v>0</v>
      </c>
      <c r="N849" s="1978"/>
    </row>
    <row r="850" spans="1:14" ht="17.100000000000001" hidden="1" customHeight="1">
      <c r="A850" s="1984" t="s">
        <v>856</v>
      </c>
      <c r="B850" s="1977"/>
      <c r="C850" s="1977"/>
      <c r="D850" s="1977"/>
      <c r="E850" s="1978"/>
      <c r="F850" s="1985">
        <f>'2026 Matrix'!K64</f>
        <v>0</v>
      </c>
      <c r="G850" s="1978"/>
      <c r="H850" s="1984" t="s">
        <v>205</v>
      </c>
      <c r="I850" s="1977"/>
      <c r="J850" s="1977"/>
      <c r="K850" s="1977"/>
      <c r="L850" s="1978"/>
      <c r="M850" s="1985">
        <f>'2026 Matrix'!M64</f>
        <v>0</v>
      </c>
      <c r="N850" s="1978"/>
    </row>
    <row r="851" spans="1:14" ht="17.100000000000001" hidden="1" customHeight="1">
      <c r="A851" s="1984" t="s">
        <v>862</v>
      </c>
      <c r="B851" s="1977"/>
      <c r="C851" s="1977"/>
      <c r="D851" s="1977"/>
      <c r="E851" s="1978"/>
      <c r="F851" s="1985">
        <f>'2026 Matrix'!Q64</f>
        <v>0</v>
      </c>
      <c r="G851" s="1978"/>
      <c r="H851" s="1984" t="s">
        <v>864</v>
      </c>
      <c r="I851" s="1977"/>
      <c r="J851" s="1977"/>
      <c r="K851" s="1977"/>
      <c r="L851" s="1978"/>
      <c r="M851" s="1985">
        <f>'2026 Matrix'!T64</f>
        <v>0</v>
      </c>
      <c r="N851" s="1978"/>
    </row>
    <row r="852" spans="1:14" ht="15.95" hidden="1" customHeight="1">
      <c r="A852" s="1986" t="s">
        <v>1025</v>
      </c>
      <c r="B852" s="1980"/>
      <c r="C852" s="1980"/>
      <c r="D852" s="1980"/>
      <c r="E852" s="1980"/>
      <c r="F852" s="1980"/>
      <c r="G852" s="1980"/>
      <c r="H852" s="1980"/>
      <c r="I852" s="1980"/>
      <c r="J852" s="1980"/>
      <c r="K852" s="1980"/>
      <c r="L852" s="1980"/>
      <c r="M852" s="1980"/>
      <c r="N852" s="1980"/>
    </row>
    <row r="853" spans="1:14" ht="17.100000000000001" hidden="1" customHeight="1">
      <c r="A853" s="1984" t="s">
        <v>855</v>
      </c>
      <c r="B853" s="1977"/>
      <c r="C853" s="1977"/>
      <c r="D853" s="1977"/>
      <c r="E853" s="1978"/>
      <c r="F853" s="1985">
        <f>'2026 Matrix'!H64</f>
        <v>0</v>
      </c>
      <c r="G853" s="1978"/>
      <c r="H853" s="1984" t="s">
        <v>331</v>
      </c>
      <c r="I853" s="1977"/>
      <c r="J853" s="1977"/>
      <c r="K853" s="1977"/>
      <c r="L853" s="1978"/>
      <c r="M853" s="1985">
        <f>'2026 Matrix'!J64</f>
        <v>0</v>
      </c>
      <c r="N853" s="1978"/>
    </row>
    <row r="854" spans="1:14" ht="17.100000000000001" hidden="1" customHeight="1">
      <c r="A854" s="1984" t="s">
        <v>859</v>
      </c>
      <c r="B854" s="1977"/>
      <c r="C854" s="1977"/>
      <c r="D854" s="1977"/>
      <c r="E854" s="1978"/>
      <c r="F854" s="1985">
        <f>'2026 Matrix'!N64</f>
        <v>0</v>
      </c>
      <c r="G854" s="1978"/>
      <c r="H854" s="1984" t="s">
        <v>343</v>
      </c>
      <c r="I854" s="1977"/>
      <c r="J854" s="1977"/>
      <c r="K854" s="1977"/>
      <c r="L854" s="1978"/>
      <c r="M854" s="1985">
        <f>'2026 Matrix'!AB64</f>
        <v>0</v>
      </c>
      <c r="N854" s="1978"/>
    </row>
    <row r="855" spans="1:14" ht="17.100000000000001" hidden="1" customHeight="1">
      <c r="A855" s="1984" t="s">
        <v>326</v>
      </c>
      <c r="B855" s="1977"/>
      <c r="C855" s="1977"/>
      <c r="D855" s="1977"/>
      <c r="E855" s="1978"/>
      <c r="F855" s="1985">
        <f>'2026 Matrix'!I64</f>
        <v>0</v>
      </c>
      <c r="G855" s="1978"/>
      <c r="H855" s="1984" t="s">
        <v>860</v>
      </c>
      <c r="I855" s="1977"/>
      <c r="J855" s="1977"/>
      <c r="K855" s="1977"/>
      <c r="L855" s="1978"/>
      <c r="M855" s="1985">
        <f>'2026 Matrix'!O64</f>
        <v>0</v>
      </c>
      <c r="N855" s="1978"/>
    </row>
    <row r="856" spans="1:14" ht="17.100000000000001" hidden="1" customHeight="1">
      <c r="A856" s="1984" t="s">
        <v>355</v>
      </c>
      <c r="B856" s="1977"/>
      <c r="C856" s="1977"/>
      <c r="D856" s="1977"/>
      <c r="E856" s="1978"/>
      <c r="F856" s="1985">
        <f>'2026 Matrix'!R64</f>
        <v>0</v>
      </c>
      <c r="G856" s="1978"/>
      <c r="H856" s="1988"/>
      <c r="I856" s="1980"/>
      <c r="J856" s="1980"/>
      <c r="K856" s="1980"/>
      <c r="L856" s="1980"/>
      <c r="M856" s="1980"/>
      <c r="N856" s="1980"/>
    </row>
    <row r="857" spans="1:14" ht="15.95" hidden="1" customHeight="1">
      <c r="A857" s="1986" t="s">
        <v>1026</v>
      </c>
      <c r="B857" s="1980"/>
      <c r="C857" s="1980"/>
      <c r="D857" s="1980"/>
      <c r="E857" s="1980"/>
      <c r="F857" s="1980"/>
      <c r="G857" s="1980"/>
      <c r="H857" s="1980"/>
      <c r="I857" s="1980"/>
      <c r="J857" s="1980"/>
      <c r="K857" s="1980"/>
      <c r="L857" s="1980"/>
      <c r="M857" s="1980"/>
      <c r="N857" s="1980"/>
    </row>
    <row r="858" spans="1:14" ht="17.100000000000001" hidden="1" customHeight="1">
      <c r="A858" s="1984" t="s">
        <v>869</v>
      </c>
      <c r="B858" s="1977"/>
      <c r="C858" s="1977"/>
      <c r="D858" s="1977"/>
      <c r="E858" s="1978"/>
      <c r="F858" s="1985">
        <f>'2026 Matrix'!Z64</f>
        <v>0</v>
      </c>
      <c r="G858" s="1978"/>
      <c r="H858" s="1984" t="s">
        <v>863</v>
      </c>
      <c r="I858" s="1977"/>
      <c r="J858" s="1977"/>
      <c r="K858" s="1977"/>
      <c r="L858" s="1978"/>
      <c r="M858" s="1985">
        <f>'2026 Matrix'!S64</f>
        <v>0</v>
      </c>
      <c r="N858" s="1978"/>
    </row>
    <row r="859" spans="1:14" ht="17.100000000000001" hidden="1" customHeight="1">
      <c r="A859" s="1984" t="s">
        <v>865</v>
      </c>
      <c r="B859" s="1977"/>
      <c r="C859" s="1977"/>
      <c r="D859" s="1977"/>
      <c r="E859" s="1978"/>
      <c r="F859" s="1985">
        <f>'2026 Matrix'!U64</f>
        <v>0</v>
      </c>
      <c r="G859" s="1978"/>
      <c r="H859" s="1984" t="s">
        <v>870</v>
      </c>
      <c r="I859" s="1977"/>
      <c r="J859" s="1977"/>
      <c r="K859" s="1977"/>
      <c r="L859" s="1978"/>
      <c r="M859" s="1985">
        <f>'2026 Matrix'!AA64</f>
        <v>0</v>
      </c>
      <c r="N859" s="1978"/>
    </row>
    <row r="860" spans="1:14" ht="17.100000000000001" hidden="1" customHeight="1">
      <c r="A860" s="1984" t="s">
        <v>867</v>
      </c>
      <c r="B860" s="1977"/>
      <c r="C860" s="1977"/>
      <c r="D860" s="1977"/>
      <c r="E860" s="1978"/>
      <c r="F860" s="1985">
        <f>'2026 Matrix'!X64</f>
        <v>0</v>
      </c>
      <c r="G860" s="1978"/>
      <c r="H860" s="1984" t="s">
        <v>868</v>
      </c>
      <c r="I860" s="1977"/>
      <c r="J860" s="1977"/>
      <c r="K860" s="1977"/>
      <c r="L860" s="1978"/>
      <c r="M860" s="1985">
        <f>'2026 Matrix'!Y64</f>
        <v>0</v>
      </c>
      <c r="N860" s="1978"/>
    </row>
    <row r="861" spans="1:14" ht="15.95" hidden="1" customHeight="1">
      <c r="A861" s="1986" t="s">
        <v>1027</v>
      </c>
      <c r="B861" s="1980"/>
      <c r="C861" s="1980"/>
      <c r="D861" s="1980"/>
      <c r="E861" s="1980"/>
      <c r="F861" s="1980"/>
      <c r="G861" s="1980"/>
      <c r="H861" s="1980"/>
      <c r="I861" s="1980"/>
      <c r="J861" s="1980"/>
      <c r="K861" s="1980"/>
      <c r="L861" s="1980"/>
      <c r="M861" s="1980"/>
      <c r="N861" s="1980"/>
    </row>
    <row r="862" spans="1:14" ht="17.100000000000001" hidden="1" customHeight="1">
      <c r="A862" s="1984" t="s">
        <v>872</v>
      </c>
      <c r="B862" s="1977"/>
      <c r="C862" s="1977"/>
      <c r="D862" s="1977"/>
      <c r="E862" s="1978"/>
      <c r="F862" s="1985">
        <f>'2026 Matrix'!AD64</f>
        <v>0</v>
      </c>
      <c r="G862" s="1978"/>
      <c r="H862" s="1984" t="s">
        <v>874</v>
      </c>
      <c r="I862" s="1977"/>
      <c r="J862" s="1977"/>
      <c r="K862" s="1977"/>
      <c r="L862" s="1978"/>
      <c r="M862" s="1985">
        <f>'2026 Matrix'!AF64</f>
        <v>0</v>
      </c>
      <c r="N862" s="1978"/>
    </row>
    <row r="863" spans="1:14" ht="17.100000000000001" hidden="1" customHeight="1">
      <c r="A863" s="1984" t="s">
        <v>873</v>
      </c>
      <c r="B863" s="1977"/>
      <c r="C863" s="1977"/>
      <c r="D863" s="1977"/>
      <c r="E863" s="1978"/>
      <c r="F863" s="1985">
        <f>'2026 Matrix'!AE64</f>
        <v>0</v>
      </c>
      <c r="G863" s="1978"/>
      <c r="H863" s="1984" t="s">
        <v>358</v>
      </c>
      <c r="I863" s="1977"/>
      <c r="J863" s="1977"/>
      <c r="K863" s="1977"/>
      <c r="L863" s="1978"/>
      <c r="M863" s="1985">
        <f>'2026 Matrix'!AH64</f>
        <v>0</v>
      </c>
      <c r="N863" s="1978"/>
    </row>
    <row r="864" spans="1:14" ht="17.100000000000001" hidden="1" customHeight="1">
      <c r="A864" s="1984" t="s">
        <v>203</v>
      </c>
      <c r="B864" s="1977"/>
      <c r="C864" s="1977"/>
      <c r="D864" s="1977"/>
      <c r="E864" s="1978"/>
      <c r="F864" s="1985">
        <f>'2026 Matrix'!W64</f>
        <v>0</v>
      </c>
      <c r="G864" s="1978"/>
      <c r="H864" s="1984" t="s">
        <v>871</v>
      </c>
      <c r="I864" s="1977"/>
      <c r="J864" s="1977"/>
      <c r="K864" s="1977"/>
      <c r="L864" s="1978"/>
      <c r="M864" s="1985">
        <f>'2026 Matrix'!AC64</f>
        <v>0</v>
      </c>
      <c r="N864" s="1978"/>
    </row>
    <row r="865" spans="1:14" ht="17.100000000000001" hidden="1" customHeight="1">
      <c r="A865" s="1984" t="s">
        <v>875</v>
      </c>
      <c r="B865" s="1977"/>
      <c r="C865" s="1977"/>
      <c r="D865" s="1977"/>
      <c r="E865" s="1978"/>
      <c r="F865" s="1985">
        <f>'2026 Matrix'!AG64</f>
        <v>0</v>
      </c>
      <c r="G865" s="1978"/>
      <c r="H865" s="1984" t="s">
        <v>866</v>
      </c>
      <c r="I865" s="1977"/>
      <c r="J865" s="1977"/>
      <c r="K865" s="1977"/>
      <c r="L865" s="1978"/>
      <c r="M865" s="1985">
        <f>'2026 Matrix'!V64</f>
        <v>0</v>
      </c>
      <c r="N865" s="1978"/>
    </row>
    <row r="866" spans="1:14" ht="20.100000000000001" hidden="1" customHeight="1">
      <c r="A866" s="1981" t="s">
        <v>1028</v>
      </c>
      <c r="B866" s="1980"/>
      <c r="C866" s="1980"/>
      <c r="D866" s="1980"/>
      <c r="E866" s="1980"/>
      <c r="F866" s="1980"/>
      <c r="G866" s="1980"/>
      <c r="H866" s="1980"/>
      <c r="I866" s="1980"/>
      <c r="J866" s="1980"/>
      <c r="K866" s="1980"/>
      <c r="L866" s="1980"/>
      <c r="M866" s="1980"/>
      <c r="N866" s="1980"/>
    </row>
    <row r="867" spans="1:14" ht="15.95" hidden="1" customHeight="1">
      <c r="A867" s="1982" t="s">
        <v>1029</v>
      </c>
      <c r="B867" s="1977"/>
      <c r="C867" s="1977"/>
      <c r="D867" s="1977"/>
      <c r="E867" s="1977"/>
      <c r="F867" s="1977"/>
      <c r="G867" s="1977"/>
      <c r="H867" s="1977"/>
      <c r="I867" s="1977"/>
      <c r="J867" s="1977"/>
      <c r="K867" s="1977"/>
      <c r="L867" s="1977"/>
      <c r="M867" s="1977"/>
      <c r="N867" s="1978"/>
    </row>
    <row r="868" spans="1:14" ht="20.100000000000001" hidden="1" customHeight="1">
      <c r="A868" s="1976"/>
      <c r="B868" s="1977"/>
      <c r="C868" s="1977"/>
      <c r="D868" s="1977"/>
      <c r="E868" s="1977"/>
      <c r="F868" s="1977"/>
      <c r="G868" s="1977"/>
      <c r="H868" s="1977"/>
      <c r="I868" s="1977"/>
      <c r="J868" s="1977"/>
      <c r="K868" s="1977"/>
      <c r="L868" s="1977"/>
      <c r="M868" s="1977"/>
      <c r="N868" s="1978"/>
    </row>
    <row r="869" spans="1:14" ht="20.100000000000001" hidden="1" customHeight="1">
      <c r="A869" s="1976"/>
      <c r="B869" s="1977"/>
      <c r="C869" s="1977"/>
      <c r="D869" s="1977"/>
      <c r="E869" s="1977"/>
      <c r="F869" s="1977"/>
      <c r="G869" s="1977"/>
      <c r="H869" s="1977"/>
      <c r="I869" s="1977"/>
      <c r="J869" s="1977"/>
      <c r="K869" s="1977"/>
      <c r="L869" s="1977"/>
      <c r="M869" s="1977"/>
      <c r="N869" s="1978"/>
    </row>
    <row r="870" spans="1:14" ht="20.100000000000001" hidden="1" customHeight="1">
      <c r="A870" s="1976"/>
      <c r="B870" s="1977"/>
      <c r="C870" s="1977"/>
      <c r="D870" s="1977"/>
      <c r="E870" s="1977"/>
      <c r="F870" s="1977"/>
      <c r="G870" s="1977"/>
      <c r="H870" s="1977"/>
      <c r="I870" s="1977"/>
      <c r="J870" s="1977"/>
      <c r="K870" s="1977"/>
      <c r="L870" s="1977"/>
      <c r="M870" s="1977"/>
      <c r="N870" s="1978"/>
    </row>
    <row r="871" spans="1:14" ht="15.95" hidden="1" customHeight="1">
      <c r="A871" s="1983" t="s">
        <v>1030</v>
      </c>
      <c r="B871" s="1977"/>
      <c r="C871" s="1977"/>
      <c r="D871" s="1977"/>
      <c r="E871" s="1977"/>
      <c r="F871" s="1977"/>
      <c r="G871" s="1977"/>
      <c r="H871" s="1977"/>
      <c r="I871" s="1977"/>
      <c r="J871" s="1977"/>
      <c r="K871" s="1977"/>
      <c r="L871" s="1977"/>
      <c r="M871" s="1977"/>
      <c r="N871" s="1978"/>
    </row>
    <row r="872" spans="1:14" ht="21.95" hidden="1" customHeight="1">
      <c r="A872" s="1976"/>
      <c r="B872" s="1977"/>
      <c r="C872" s="1977"/>
      <c r="D872" s="1977"/>
      <c r="E872" s="1977"/>
      <c r="F872" s="1977"/>
      <c r="G872" s="1977"/>
      <c r="H872" s="1977"/>
      <c r="I872" s="1977"/>
      <c r="J872" s="1977"/>
      <c r="K872" s="1977"/>
      <c r="L872" s="1977"/>
      <c r="M872" s="1977"/>
      <c r="N872" s="1978"/>
    </row>
    <row r="873" spans="1:14" ht="21.95" hidden="1" customHeight="1">
      <c r="A873" s="1976"/>
      <c r="B873" s="1977"/>
      <c r="C873" s="1977"/>
      <c r="D873" s="1977"/>
      <c r="E873" s="1977"/>
      <c r="F873" s="1977"/>
      <c r="G873" s="1977"/>
      <c r="H873" s="1977"/>
      <c r="I873" s="1977"/>
      <c r="J873" s="1977"/>
      <c r="K873" s="1977"/>
      <c r="L873" s="1977"/>
      <c r="M873" s="1977"/>
      <c r="N873" s="1978"/>
    </row>
    <row r="874" spans="1:14" ht="21.95" hidden="1" customHeight="1">
      <c r="A874" s="1976"/>
      <c r="B874" s="1977"/>
      <c r="C874" s="1977"/>
      <c r="D874" s="1977"/>
      <c r="E874" s="1977"/>
      <c r="F874" s="1977"/>
      <c r="G874" s="1977"/>
      <c r="H874" s="1977"/>
      <c r="I874" s="1977"/>
      <c r="J874" s="1977"/>
      <c r="K874" s="1977"/>
      <c r="L874" s="1977"/>
      <c r="M874" s="1977"/>
      <c r="N874" s="1978"/>
    </row>
    <row r="875" spans="1:14" ht="21.95" hidden="1" customHeight="1">
      <c r="A875" s="1979" t="s">
        <v>1031</v>
      </c>
      <c r="B875" s="1980"/>
      <c r="C875" s="1980"/>
      <c r="D875" s="1980"/>
      <c r="E875" s="1980"/>
      <c r="F875" s="1980"/>
      <c r="G875" s="1980"/>
      <c r="H875" s="1979" t="s">
        <v>1032</v>
      </c>
      <c r="I875" s="1980"/>
      <c r="J875" s="1980"/>
      <c r="K875" s="1980"/>
      <c r="L875" s="1980"/>
      <c r="M875" s="1980"/>
      <c r="N875" s="1980"/>
    </row>
    <row r="876" spans="1:14" hidden="1"/>
    <row r="877" spans="1:14" hidden="1"/>
    <row r="878" spans="1:14" hidden="1"/>
    <row r="879" spans="1:14" hidden="1"/>
    <row r="880" spans="1:14" hidden="1"/>
    <row r="885" spans="1:14" ht="38.1" customHeight="1" thickBot="1">
      <c r="A885" s="2004" t="s">
        <v>993</v>
      </c>
      <c r="B885" s="2005"/>
      <c r="C885" s="2005"/>
      <c r="D885" s="2005"/>
      <c r="E885" s="2005"/>
      <c r="F885" s="2005"/>
      <c r="G885" s="2005"/>
      <c r="H885" s="2005"/>
      <c r="I885" s="2005"/>
      <c r="J885" s="2005"/>
      <c r="K885" s="2005"/>
      <c r="L885" s="2005"/>
      <c r="M885" s="2005"/>
      <c r="N885" s="2006"/>
    </row>
    <row r="886" spans="1:14" ht="15.95" customHeight="1">
      <c r="A886" s="2002" t="s">
        <v>994</v>
      </c>
      <c r="B886" s="1980"/>
      <c r="C886" s="1980"/>
      <c r="D886" s="1980"/>
      <c r="E886" s="1980"/>
      <c r="F886" s="1980"/>
      <c r="G886" s="1980"/>
      <c r="H886" s="1980"/>
      <c r="I886" s="1980"/>
      <c r="J886" s="1980"/>
      <c r="K886" s="1980"/>
      <c r="L886" s="1980"/>
      <c r="M886" s="1980"/>
      <c r="N886" s="1980"/>
    </row>
    <row r="887" spans="1:14" ht="18" customHeight="1">
      <c r="A887" s="2003" t="s">
        <v>995</v>
      </c>
      <c r="B887" s="1977"/>
      <c r="C887" s="1977"/>
      <c r="D887" s="1978"/>
      <c r="E887" s="2003" t="s">
        <v>996</v>
      </c>
      <c r="F887" s="1977"/>
      <c r="G887" s="1978"/>
      <c r="H887" s="2003" t="s">
        <v>997</v>
      </c>
      <c r="I887" s="1977"/>
      <c r="J887" s="1978"/>
      <c r="K887" s="2003" t="s">
        <v>998</v>
      </c>
      <c r="L887" s="1978"/>
      <c r="M887" s="2003" t="s">
        <v>999</v>
      </c>
      <c r="N887" s="1978"/>
    </row>
    <row r="888" spans="1:14" ht="21.95" customHeight="1">
      <c r="A888" s="1996" t="str">
        <f>'2026 Matrix'!B65&amp;" "&amp;'2026 Matrix'!A65</f>
        <v>Nolberto Falco Perez</v>
      </c>
      <c r="B888" s="1977"/>
      <c r="C888" s="1977"/>
      <c r="D888" s="1978"/>
      <c r="E888" s="1996" t="str">
        <f>'2026 Matrix'!E65</f>
        <v>Alex</v>
      </c>
      <c r="F888" s="1977"/>
      <c r="G888" s="1978"/>
      <c r="H888" s="1997">
        <f>'2026 Matrix'!C65</f>
        <v>45925</v>
      </c>
      <c r="I888" s="1977"/>
      <c r="J888" s="1978"/>
      <c r="K888" s="1996" t="str">
        <f>'2026 Matrix'!D65</f>
        <v>2NDST</v>
      </c>
      <c r="L888" s="1978"/>
      <c r="M888" s="1996"/>
      <c r="N888" s="1978"/>
    </row>
    <row r="889" spans="1:14" ht="15.95" customHeight="1">
      <c r="A889" s="1998" t="s">
        <v>1000</v>
      </c>
      <c r="B889" s="1977"/>
      <c r="C889" s="1978"/>
      <c r="E889" s="1999" t="s">
        <v>1001</v>
      </c>
      <c r="F889" s="1977"/>
      <c r="G889" s="1978"/>
      <c r="I889" s="2000" t="s">
        <v>1002</v>
      </c>
      <c r="J889" s="1977"/>
      <c r="K889" s="1978"/>
      <c r="M889" s="2001" t="s">
        <v>1003</v>
      </c>
      <c r="N889" s="1978"/>
    </row>
    <row r="890" spans="1:14" ht="33.950000000000003" customHeight="1">
      <c r="A890" s="1991" t="str">
        <f>'2026 Matrix'!AI65&amp;" / 108"</f>
        <v>30 / 108</v>
      </c>
      <c r="B890" s="1977"/>
      <c r="C890" s="1978"/>
      <c r="E890" s="1992" t="str">
        <f>'2026 Matrix'!AJ65&amp;" / 27"</f>
        <v>12 / 27</v>
      </c>
      <c r="F890" s="1977"/>
      <c r="G890" s="1978"/>
      <c r="I890" s="1993">
        <f>'2026 Matrix'!AK65</f>
        <v>0</v>
      </c>
      <c r="J890" s="1977"/>
      <c r="K890" s="1978"/>
      <c r="M890" s="1994">
        <f>'2026 Matrix'!AL65</f>
        <v>0</v>
      </c>
      <c r="N890" s="1978"/>
    </row>
    <row r="891" spans="1:14" ht="14.1" customHeight="1">
      <c r="A891" s="1995" t="s">
        <v>1004</v>
      </c>
      <c r="B891" s="1980"/>
      <c r="C891" s="1980"/>
      <c r="D891" s="1980"/>
      <c r="E891" s="1980"/>
      <c r="F891" s="1980"/>
      <c r="G891" s="1980"/>
      <c r="H891" s="1980"/>
      <c r="I891" s="1980"/>
      <c r="J891" s="1980"/>
      <c r="K891" s="1980"/>
      <c r="L891" s="1980"/>
      <c r="M891" s="1980"/>
      <c r="N891" s="1980"/>
    </row>
    <row r="892" spans="1:14" ht="20.100000000000001" customHeight="1">
      <c r="A892" s="1930" t="s">
        <v>1005</v>
      </c>
      <c r="B892" s="1931"/>
      <c r="C892" s="1931"/>
      <c r="D892" s="1931"/>
      <c r="E892" s="1931"/>
      <c r="F892" s="1931"/>
      <c r="G892" s="1931"/>
      <c r="H892" s="1931"/>
      <c r="I892" s="1931"/>
      <c r="J892" s="1931"/>
      <c r="K892" s="1931"/>
      <c r="L892" s="1931"/>
      <c r="M892" s="1931"/>
      <c r="N892" s="1931"/>
    </row>
    <row r="893" spans="1:14" ht="18" customHeight="1">
      <c r="A893" s="1891" t="s">
        <v>1006</v>
      </c>
      <c r="B893" s="1887"/>
      <c r="C893" s="1891" t="s">
        <v>1007</v>
      </c>
      <c r="D893" s="1886"/>
      <c r="E893" s="1887"/>
      <c r="F893" s="1886" t="s">
        <v>1008</v>
      </c>
      <c r="G893" s="1887"/>
      <c r="H893" s="1886" t="s">
        <v>1009</v>
      </c>
      <c r="I893" s="1887"/>
      <c r="J893" s="1886" t="s">
        <v>1010</v>
      </c>
      <c r="K893" s="1887"/>
      <c r="L893" s="1886" t="s">
        <v>1011</v>
      </c>
      <c r="M893" s="1887"/>
      <c r="N893" s="1598" t="s">
        <v>1012</v>
      </c>
    </row>
    <row r="894" spans="1:14" ht="18.95" customHeight="1">
      <c r="A894" s="1892" t="s">
        <v>1013</v>
      </c>
      <c r="B894" s="1893"/>
      <c r="C894" s="1918">
        <v>116.5</v>
      </c>
      <c r="D894" s="1902"/>
      <c r="E894" s="1903"/>
      <c r="F894" s="1902">
        <v>3</v>
      </c>
      <c r="G894" s="1903"/>
      <c r="H894" s="1902">
        <v>23.87</v>
      </c>
      <c r="I894" s="1903"/>
      <c r="J894" s="1902">
        <v>34.1</v>
      </c>
      <c r="K894" s="1903"/>
      <c r="L894" s="1902">
        <v>69.989999999999995</v>
      </c>
      <c r="M894" s="1903"/>
      <c r="N894" s="1603">
        <v>0</v>
      </c>
    </row>
    <row r="895" spans="1:14" ht="18.95" customHeight="1">
      <c r="A895" s="1904" t="s">
        <v>1014</v>
      </c>
      <c r="B895" s="1905"/>
      <c r="C895" s="1888">
        <v>120.7</v>
      </c>
      <c r="D895" s="1889"/>
      <c r="E895" s="1890"/>
      <c r="F895" s="1894">
        <v>2</v>
      </c>
      <c r="G895" s="1895"/>
      <c r="H895" s="1894">
        <v>15.95</v>
      </c>
      <c r="I895" s="1895"/>
      <c r="J895" s="1894">
        <v>30.1</v>
      </c>
      <c r="K895" s="1895"/>
      <c r="L895" s="1894">
        <v>52.99</v>
      </c>
      <c r="M895" s="1895"/>
      <c r="N895" s="1605">
        <v>0</v>
      </c>
    </row>
    <row r="896" spans="1:14" ht="18.95" customHeight="1">
      <c r="A896" s="1892" t="s">
        <v>1015</v>
      </c>
      <c r="B896" s="1893"/>
      <c r="C896" s="1918">
        <v>101.6</v>
      </c>
      <c r="D896" s="1902"/>
      <c r="E896" s="1903"/>
      <c r="F896" s="1902">
        <v>3</v>
      </c>
      <c r="G896" s="1903"/>
      <c r="H896" s="1902">
        <v>34.479999999999997</v>
      </c>
      <c r="I896" s="1903"/>
      <c r="J896" s="1902">
        <v>46.95</v>
      </c>
      <c r="K896" s="1903"/>
      <c r="L896" s="1902">
        <v>73.45</v>
      </c>
      <c r="M896" s="1903"/>
      <c r="N896" s="1603">
        <v>0</v>
      </c>
    </row>
    <row r="897" spans="1:14" ht="18.95" customHeight="1">
      <c r="A897" s="1904" t="s">
        <v>1016</v>
      </c>
      <c r="B897" s="1905"/>
      <c r="C897" s="1888">
        <v>124.3</v>
      </c>
      <c r="D897" s="1889"/>
      <c r="E897" s="1890"/>
      <c r="F897" s="1894">
        <v>1</v>
      </c>
      <c r="G897" s="1895"/>
      <c r="H897" s="1894">
        <v>26.12</v>
      </c>
      <c r="I897" s="1895"/>
      <c r="J897" s="1894">
        <v>46.72</v>
      </c>
      <c r="K897" s="1895"/>
      <c r="L897" s="1894">
        <v>55.9</v>
      </c>
      <c r="M897" s="1895"/>
      <c r="N897" s="1605">
        <v>0</v>
      </c>
    </row>
    <row r="898" spans="1:14" ht="20.100000000000001" customHeight="1">
      <c r="A898" s="1930" t="s">
        <v>1017</v>
      </c>
      <c r="B898" s="1931"/>
      <c r="C898" s="1931"/>
      <c r="D898" s="1931"/>
      <c r="E898" s="1931"/>
      <c r="F898" s="1931"/>
      <c r="G898" s="1931"/>
      <c r="H898" s="1931"/>
      <c r="I898" s="1931"/>
      <c r="J898" s="1931"/>
      <c r="K898" s="1931"/>
      <c r="L898" s="1931"/>
      <c r="M898" s="1931"/>
      <c r="N898" s="1931"/>
    </row>
    <row r="899" spans="1:14" ht="14.1" customHeight="1">
      <c r="A899" s="1597">
        <v>0</v>
      </c>
      <c r="B899" s="1896" t="s">
        <v>842</v>
      </c>
      <c r="C899" s="1897"/>
      <c r="D899" s="1596">
        <v>1</v>
      </c>
      <c r="E899" s="1896" t="s">
        <v>1018</v>
      </c>
      <c r="F899" s="1897"/>
      <c r="G899" s="1595">
        <v>2</v>
      </c>
      <c r="H899" s="1896" t="s">
        <v>1019</v>
      </c>
      <c r="I899" s="1897"/>
      <c r="J899" s="1594">
        <v>3</v>
      </c>
      <c r="K899" s="1896" t="s">
        <v>1020</v>
      </c>
      <c r="L899" s="1897"/>
      <c r="M899" s="1593">
        <v>4</v>
      </c>
      <c r="N899" s="1592" t="s">
        <v>1021</v>
      </c>
    </row>
    <row r="900" spans="1:14" ht="15.95" customHeight="1">
      <c r="A900" s="1986" t="s">
        <v>1022</v>
      </c>
      <c r="B900" s="1980"/>
      <c r="C900" s="1980"/>
      <c r="D900" s="1980"/>
      <c r="E900" s="1980"/>
      <c r="F900" s="1980"/>
      <c r="G900" s="1980"/>
      <c r="H900" s="1980"/>
      <c r="I900" s="1980"/>
      <c r="J900" s="1980"/>
      <c r="K900" s="1980"/>
      <c r="L900" s="1980"/>
      <c r="M900" s="1980"/>
      <c r="N900" s="1980"/>
    </row>
    <row r="901" spans="1:14" ht="17.100000000000001" customHeight="1">
      <c r="A901" s="1984" t="s">
        <v>1023</v>
      </c>
      <c r="B901" s="1977"/>
      <c r="C901" s="1977"/>
      <c r="D901" s="1977"/>
      <c r="E901" s="1978"/>
      <c r="F901" s="1987">
        <f>'2026 Matrix'!L65</f>
        <v>2</v>
      </c>
      <c r="G901" s="1978"/>
      <c r="H901" s="1984" t="s">
        <v>1024</v>
      </c>
      <c r="I901" s="1977"/>
      <c r="J901" s="1977"/>
      <c r="K901" s="1977"/>
      <c r="L901" s="1978"/>
      <c r="M901" s="1985">
        <f>'2026 Matrix'!P65</f>
        <v>0</v>
      </c>
      <c r="N901" s="1978"/>
    </row>
    <row r="902" spans="1:14" ht="17.100000000000001" customHeight="1">
      <c r="A902" s="1984" t="s">
        <v>856</v>
      </c>
      <c r="B902" s="1977"/>
      <c r="C902" s="1977"/>
      <c r="D902" s="1977"/>
      <c r="E902" s="1978"/>
      <c r="F902" s="1989">
        <f>'2026 Matrix'!K65</f>
        <v>3</v>
      </c>
      <c r="G902" s="1978"/>
      <c r="H902" s="1984" t="s">
        <v>205</v>
      </c>
      <c r="I902" s="1977"/>
      <c r="J902" s="1977"/>
      <c r="K902" s="1977"/>
      <c r="L902" s="1978"/>
      <c r="M902" s="1985">
        <f>'2026 Matrix'!M65</f>
        <v>0</v>
      </c>
      <c r="N902" s="1978"/>
    </row>
    <row r="903" spans="1:14" ht="17.100000000000001" customHeight="1">
      <c r="A903" s="1984" t="s">
        <v>862</v>
      </c>
      <c r="B903" s="1977"/>
      <c r="C903" s="1977"/>
      <c r="D903" s="1977"/>
      <c r="E903" s="1978"/>
      <c r="F903" s="1985">
        <f>'2026 Matrix'!Q65</f>
        <v>0</v>
      </c>
      <c r="G903" s="1978"/>
      <c r="H903" s="1984" t="s">
        <v>864</v>
      </c>
      <c r="I903" s="1977"/>
      <c r="J903" s="1977"/>
      <c r="K903" s="1977"/>
      <c r="L903" s="1978"/>
      <c r="M903" s="1985">
        <f>'2026 Matrix'!T65</f>
        <v>0</v>
      </c>
      <c r="N903" s="1978"/>
    </row>
    <row r="904" spans="1:14" ht="15.95" customHeight="1">
      <c r="A904" s="1986" t="s">
        <v>1025</v>
      </c>
      <c r="B904" s="1980"/>
      <c r="C904" s="1980"/>
      <c r="D904" s="1980"/>
      <c r="E904" s="1980"/>
      <c r="F904" s="1980"/>
      <c r="G904" s="1980"/>
      <c r="H904" s="1980"/>
      <c r="I904" s="1980"/>
      <c r="J904" s="1980"/>
      <c r="K904" s="1980"/>
      <c r="L904" s="1980"/>
      <c r="M904" s="1980"/>
      <c r="N904" s="1980"/>
    </row>
    <row r="905" spans="1:14" ht="17.100000000000001" customHeight="1">
      <c r="A905" s="1984" t="s">
        <v>855</v>
      </c>
      <c r="B905" s="1977"/>
      <c r="C905" s="1977"/>
      <c r="D905" s="1977"/>
      <c r="E905" s="1978"/>
      <c r="F905" s="1987">
        <f>'2026 Matrix'!H65</f>
        <v>2</v>
      </c>
      <c r="G905" s="1978"/>
      <c r="H905" s="1984" t="s">
        <v>331</v>
      </c>
      <c r="I905" s="1977"/>
      <c r="J905" s="1977"/>
      <c r="K905" s="1977"/>
      <c r="L905" s="1978"/>
      <c r="M905" s="1989">
        <f>'2026 Matrix'!J65</f>
        <v>3</v>
      </c>
      <c r="N905" s="1978"/>
    </row>
    <row r="906" spans="1:14" ht="17.100000000000001" customHeight="1">
      <c r="A906" s="1984" t="s">
        <v>859</v>
      </c>
      <c r="B906" s="1977"/>
      <c r="C906" s="1977"/>
      <c r="D906" s="1977"/>
      <c r="E906" s="1978"/>
      <c r="F906" s="1985">
        <f>'2026 Matrix'!N65</f>
        <v>0</v>
      </c>
      <c r="G906" s="1978"/>
      <c r="H906" s="1984" t="s">
        <v>343</v>
      </c>
      <c r="I906" s="1977"/>
      <c r="J906" s="1977"/>
      <c r="K906" s="1977"/>
      <c r="L906" s="1978"/>
      <c r="M906" s="1985">
        <f>'2026 Matrix'!AB65</f>
        <v>0</v>
      </c>
      <c r="N906" s="1978"/>
    </row>
    <row r="907" spans="1:14" ht="17.100000000000001" customHeight="1">
      <c r="A907" s="1984" t="s">
        <v>326</v>
      </c>
      <c r="B907" s="1977"/>
      <c r="C907" s="1977"/>
      <c r="D907" s="1977"/>
      <c r="E907" s="1978"/>
      <c r="F907" s="1987">
        <f>'2026 Matrix'!I65</f>
        <v>2</v>
      </c>
      <c r="G907" s="1978"/>
      <c r="H907" s="1984" t="s">
        <v>860</v>
      </c>
      <c r="I907" s="1977"/>
      <c r="J907" s="1977"/>
      <c r="K907" s="1977"/>
      <c r="L907" s="1978"/>
      <c r="M907" s="1987">
        <f>'2026 Matrix'!O65</f>
        <v>2</v>
      </c>
      <c r="N907" s="1978"/>
    </row>
    <row r="908" spans="1:14" ht="17.100000000000001" customHeight="1">
      <c r="A908" s="1984" t="s">
        <v>355</v>
      </c>
      <c r="B908" s="1977"/>
      <c r="C908" s="1977"/>
      <c r="D908" s="1977"/>
      <c r="E908" s="1978"/>
      <c r="F908" s="1989">
        <f>'2026 Matrix'!R65</f>
        <v>3</v>
      </c>
      <c r="G908" s="1978"/>
      <c r="H908" s="1988"/>
      <c r="I908" s="1980"/>
      <c r="J908" s="1980"/>
      <c r="K908" s="1980"/>
      <c r="L908" s="1980"/>
      <c r="M908" s="1980"/>
      <c r="N908" s="1980"/>
    </row>
    <row r="909" spans="1:14" ht="15.95" customHeight="1">
      <c r="A909" s="1986" t="s">
        <v>1026</v>
      </c>
      <c r="B909" s="1980"/>
      <c r="C909" s="1980"/>
      <c r="D909" s="1980"/>
      <c r="E909" s="1980"/>
      <c r="F909" s="1980"/>
      <c r="G909" s="1980"/>
      <c r="H909" s="1980"/>
      <c r="I909" s="1980"/>
      <c r="J909" s="1980"/>
      <c r="K909" s="1980"/>
      <c r="L909" s="1980"/>
      <c r="M909" s="1980"/>
      <c r="N909" s="1980"/>
    </row>
    <row r="910" spans="1:14" ht="17.100000000000001" customHeight="1">
      <c r="A910" s="1984" t="s">
        <v>869</v>
      </c>
      <c r="B910" s="1977"/>
      <c r="C910" s="1977"/>
      <c r="D910" s="1977"/>
      <c r="E910" s="1978"/>
      <c r="F910" s="1989">
        <f>'2026 Matrix'!Z65</f>
        <v>3</v>
      </c>
      <c r="G910" s="1978"/>
      <c r="H910" s="1984" t="s">
        <v>863</v>
      </c>
      <c r="I910" s="1977"/>
      <c r="J910" s="1977"/>
      <c r="K910" s="1977"/>
      <c r="L910" s="1978"/>
      <c r="M910" s="1985">
        <f>'2026 Matrix'!S65</f>
        <v>0</v>
      </c>
      <c r="N910" s="1978"/>
    </row>
    <row r="911" spans="1:14" ht="17.100000000000001" customHeight="1">
      <c r="A911" s="1984" t="s">
        <v>865</v>
      </c>
      <c r="B911" s="1977"/>
      <c r="C911" s="1977"/>
      <c r="D911" s="1977"/>
      <c r="E911" s="1978"/>
      <c r="F911" s="1990">
        <f>'2026 Matrix'!U65</f>
        <v>1</v>
      </c>
      <c r="G911" s="1978"/>
      <c r="H911" s="1984" t="s">
        <v>870</v>
      </c>
      <c r="I911" s="1977"/>
      <c r="J911" s="1977"/>
      <c r="K911" s="1977"/>
      <c r="L911" s="1978"/>
      <c r="M911" s="1985">
        <f>'2026 Matrix'!AA65</f>
        <v>0</v>
      </c>
      <c r="N911" s="1978"/>
    </row>
    <row r="912" spans="1:14" ht="17.100000000000001" customHeight="1">
      <c r="A912" s="1984" t="s">
        <v>867</v>
      </c>
      <c r="B912" s="1977"/>
      <c r="C912" s="1977"/>
      <c r="D912" s="1977"/>
      <c r="E912" s="1978"/>
      <c r="F912" s="1985">
        <f>'2026 Matrix'!X65</f>
        <v>0</v>
      </c>
      <c r="G912" s="1978"/>
      <c r="H912" s="1984" t="s">
        <v>868</v>
      </c>
      <c r="I912" s="1977"/>
      <c r="J912" s="1977"/>
      <c r="K912" s="1977"/>
      <c r="L912" s="1978"/>
      <c r="M912" s="1985">
        <f>'2026 Matrix'!Y65</f>
        <v>0</v>
      </c>
      <c r="N912" s="1978"/>
    </row>
    <row r="913" spans="1:14" ht="15.95" customHeight="1">
      <c r="A913" s="1986" t="s">
        <v>1027</v>
      </c>
      <c r="B913" s="1980"/>
      <c r="C913" s="1980"/>
      <c r="D913" s="1980"/>
      <c r="E913" s="1980"/>
      <c r="F913" s="1980"/>
      <c r="G913" s="1980"/>
      <c r="H913" s="1980"/>
      <c r="I913" s="1980"/>
      <c r="J913" s="1980"/>
      <c r="K913" s="1980"/>
      <c r="L913" s="1980"/>
      <c r="M913" s="1980"/>
      <c r="N913" s="1980"/>
    </row>
    <row r="914" spans="1:14" ht="17.100000000000001" customHeight="1">
      <c r="A914" s="1984" t="s">
        <v>872</v>
      </c>
      <c r="B914" s="1977"/>
      <c r="C914" s="1977"/>
      <c r="D914" s="1977"/>
      <c r="E914" s="1978"/>
      <c r="F914" s="1987">
        <f>'2026 Matrix'!AD65</f>
        <v>2</v>
      </c>
      <c r="G914" s="1978"/>
      <c r="H914" s="1984" t="s">
        <v>874</v>
      </c>
      <c r="I914" s="1977"/>
      <c r="J914" s="1977"/>
      <c r="K914" s="1977"/>
      <c r="L914" s="1978"/>
      <c r="M914" s="1987">
        <f>'2026 Matrix'!AF65</f>
        <v>2</v>
      </c>
      <c r="N914" s="1978"/>
    </row>
    <row r="915" spans="1:14" ht="17.100000000000001" customHeight="1">
      <c r="A915" s="1984" t="s">
        <v>873</v>
      </c>
      <c r="B915" s="1977"/>
      <c r="C915" s="1977"/>
      <c r="D915" s="1977"/>
      <c r="E915" s="1978"/>
      <c r="F915" s="1987">
        <f>'2026 Matrix'!AE65</f>
        <v>2</v>
      </c>
      <c r="G915" s="1978"/>
      <c r="H915" s="1984" t="s">
        <v>358</v>
      </c>
      <c r="I915" s="1977"/>
      <c r="J915" s="1977"/>
      <c r="K915" s="1977"/>
      <c r="L915" s="1978"/>
      <c r="M915" s="1985">
        <f>'2026 Matrix'!AH65</f>
        <v>0</v>
      </c>
      <c r="N915" s="1978"/>
    </row>
    <row r="916" spans="1:14" ht="17.100000000000001" customHeight="1">
      <c r="A916" s="1984" t="s">
        <v>203</v>
      </c>
      <c r="B916" s="1977"/>
      <c r="C916" s="1977"/>
      <c r="D916" s="1977"/>
      <c r="E916" s="1978"/>
      <c r="F916" s="1985">
        <f>'2026 Matrix'!W65</f>
        <v>0</v>
      </c>
      <c r="G916" s="1978"/>
      <c r="H916" s="1984" t="s">
        <v>871</v>
      </c>
      <c r="I916" s="1977"/>
      <c r="J916" s="1977"/>
      <c r="K916" s="1977"/>
      <c r="L916" s="1978"/>
      <c r="M916" s="1985">
        <f>'2026 Matrix'!AC65</f>
        <v>0</v>
      </c>
      <c r="N916" s="1978"/>
    </row>
    <row r="917" spans="1:14" ht="17.100000000000001" customHeight="1">
      <c r="A917" s="1984" t="s">
        <v>875</v>
      </c>
      <c r="B917" s="1977"/>
      <c r="C917" s="1977"/>
      <c r="D917" s="1977"/>
      <c r="E917" s="1978"/>
      <c r="F917" s="1989">
        <f>'2026 Matrix'!AG65</f>
        <v>3</v>
      </c>
      <c r="G917" s="1978"/>
      <c r="H917" s="1984" t="s">
        <v>866</v>
      </c>
      <c r="I917" s="1977"/>
      <c r="J917" s="1977"/>
      <c r="K917" s="1977"/>
      <c r="L917" s="1978"/>
      <c r="M917" s="1985">
        <f>'2026 Matrix'!V65</f>
        <v>0</v>
      </c>
      <c r="N917" s="1978"/>
    </row>
    <row r="918" spans="1:14" ht="20.100000000000001" customHeight="1">
      <c r="A918" s="1981" t="s">
        <v>1028</v>
      </c>
      <c r="B918" s="1980"/>
      <c r="C918" s="1980"/>
      <c r="D918" s="1980"/>
      <c r="E918" s="1980"/>
      <c r="F918" s="1980"/>
      <c r="G918" s="1980"/>
      <c r="H918" s="1980"/>
      <c r="I918" s="1980"/>
      <c r="J918" s="1980"/>
      <c r="K918" s="1980"/>
      <c r="L918" s="1980"/>
      <c r="M918" s="1980"/>
      <c r="N918" s="1980"/>
    </row>
    <row r="919" spans="1:14" ht="15.95" customHeight="1">
      <c r="A919" s="1982" t="s">
        <v>1029</v>
      </c>
      <c r="B919" s="1977"/>
      <c r="C919" s="1977"/>
      <c r="D919" s="1977"/>
      <c r="E919" s="1977"/>
      <c r="F919" s="1977"/>
      <c r="G919" s="1977"/>
      <c r="H919" s="1977"/>
      <c r="I919" s="1977"/>
      <c r="J919" s="1977"/>
      <c r="K919" s="1977"/>
      <c r="L919" s="1977"/>
      <c r="M919" s="1977"/>
      <c r="N919" s="1978"/>
    </row>
    <row r="920" spans="1:14" ht="20.100000000000001" customHeight="1">
      <c r="A920" s="1976"/>
      <c r="B920" s="1977"/>
      <c r="C920" s="1977"/>
      <c r="D920" s="1977"/>
      <c r="E920" s="1977"/>
      <c r="F920" s="1977"/>
      <c r="G920" s="1977"/>
      <c r="H920" s="1977"/>
      <c r="I920" s="1977"/>
      <c r="J920" s="1977"/>
      <c r="K920" s="1977"/>
      <c r="L920" s="1977"/>
      <c r="M920" s="1977"/>
      <c r="N920" s="1978"/>
    </row>
    <row r="921" spans="1:14" ht="20.100000000000001" customHeight="1">
      <c r="A921" s="1976"/>
      <c r="B921" s="1977"/>
      <c r="C921" s="1977"/>
      <c r="D921" s="1977"/>
      <c r="E921" s="1977"/>
      <c r="F921" s="1977"/>
      <c r="G921" s="1977"/>
      <c r="H921" s="1977"/>
      <c r="I921" s="1977"/>
      <c r="J921" s="1977"/>
      <c r="K921" s="1977"/>
      <c r="L921" s="1977"/>
      <c r="M921" s="1977"/>
      <c r="N921" s="1978"/>
    </row>
    <row r="922" spans="1:14" ht="20.100000000000001" customHeight="1">
      <c r="A922" s="1976"/>
      <c r="B922" s="1977"/>
      <c r="C922" s="1977"/>
      <c r="D922" s="1977"/>
      <c r="E922" s="1977"/>
      <c r="F922" s="1977"/>
      <c r="G922" s="1977"/>
      <c r="H922" s="1977"/>
      <c r="I922" s="1977"/>
      <c r="J922" s="1977"/>
      <c r="K922" s="1977"/>
      <c r="L922" s="1977"/>
      <c r="M922" s="1977"/>
      <c r="N922" s="1978"/>
    </row>
    <row r="923" spans="1:14" ht="15.95" customHeight="1">
      <c r="A923" s="1983" t="s">
        <v>1030</v>
      </c>
      <c r="B923" s="1977"/>
      <c r="C923" s="1977"/>
      <c r="D923" s="1977"/>
      <c r="E923" s="1977"/>
      <c r="F923" s="1977"/>
      <c r="G923" s="1977"/>
      <c r="H923" s="1977"/>
      <c r="I923" s="1977"/>
      <c r="J923" s="1977"/>
      <c r="K923" s="1977"/>
      <c r="L923" s="1977"/>
      <c r="M923" s="1977"/>
      <c r="N923" s="1978"/>
    </row>
    <row r="924" spans="1:14" ht="21.95" customHeight="1">
      <c r="A924" s="1976"/>
      <c r="B924" s="1977"/>
      <c r="C924" s="1977"/>
      <c r="D924" s="1977"/>
      <c r="E924" s="1977"/>
      <c r="F924" s="1977"/>
      <c r="G924" s="1977"/>
      <c r="H924" s="1977"/>
      <c r="I924" s="1977"/>
      <c r="J924" s="1977"/>
      <c r="K924" s="1977"/>
      <c r="L924" s="1977"/>
      <c r="M924" s="1977"/>
      <c r="N924" s="1978"/>
    </row>
    <row r="925" spans="1:14" ht="21.95" customHeight="1">
      <c r="A925" s="1976"/>
      <c r="B925" s="1977"/>
      <c r="C925" s="1977"/>
      <c r="D925" s="1977"/>
      <c r="E925" s="1977"/>
      <c r="F925" s="1977"/>
      <c r="G925" s="1977"/>
      <c r="H925" s="1977"/>
      <c r="I925" s="1977"/>
      <c r="J925" s="1977"/>
      <c r="K925" s="1977"/>
      <c r="L925" s="1977"/>
      <c r="M925" s="1977"/>
      <c r="N925" s="1978"/>
    </row>
    <row r="926" spans="1:14" ht="21.95" customHeight="1">
      <c r="A926" s="1976"/>
      <c r="B926" s="1977"/>
      <c r="C926" s="1977"/>
      <c r="D926" s="1977"/>
      <c r="E926" s="1977"/>
      <c r="F926" s="1977"/>
      <c r="G926" s="1977"/>
      <c r="H926" s="1977"/>
      <c r="I926" s="1977"/>
      <c r="J926" s="1977"/>
      <c r="K926" s="1977"/>
      <c r="L926" s="1977"/>
      <c r="M926" s="1977"/>
      <c r="N926" s="1978"/>
    </row>
    <row r="927" spans="1:14" ht="21.95" customHeight="1">
      <c r="A927" s="1979" t="s">
        <v>1031</v>
      </c>
      <c r="B927" s="1980"/>
      <c r="C927" s="1980"/>
      <c r="D927" s="1980"/>
      <c r="E927" s="1980"/>
      <c r="F927" s="1980"/>
      <c r="G927" s="1980"/>
      <c r="H927" s="1979" t="s">
        <v>1032</v>
      </c>
      <c r="I927" s="1980"/>
      <c r="J927" s="1980"/>
      <c r="K927" s="1980"/>
      <c r="L927" s="1980"/>
      <c r="M927" s="1980"/>
      <c r="N927" s="1980"/>
    </row>
    <row r="932" spans="1:14" ht="13.5" thickBot="1"/>
    <row r="933" spans="1:14" hidden="1"/>
    <row r="934" spans="1:14" hidden="1"/>
    <row r="935" spans="1:14" hidden="1"/>
    <row r="936" spans="1:14" hidden="1"/>
    <row r="937" spans="1:14" ht="38.1" hidden="1" customHeight="1" thickBot="1">
      <c r="A937" s="2004" t="s">
        <v>993</v>
      </c>
      <c r="B937" s="2005"/>
      <c r="C937" s="2005"/>
      <c r="D937" s="2005"/>
      <c r="E937" s="2005"/>
      <c r="F937" s="2005"/>
      <c r="G937" s="2005"/>
      <c r="H937" s="2005"/>
      <c r="I937" s="2005"/>
      <c r="J937" s="2005"/>
      <c r="K937" s="2005"/>
      <c r="L937" s="2005"/>
      <c r="M937" s="2005"/>
      <c r="N937" s="2006"/>
    </row>
    <row r="938" spans="1:14" ht="15.95" hidden="1" customHeight="1">
      <c r="A938" s="2002" t="s">
        <v>994</v>
      </c>
      <c r="B938" s="1980"/>
      <c r="C938" s="1980"/>
      <c r="D938" s="1980"/>
      <c r="E938" s="1980"/>
      <c r="F938" s="1980"/>
      <c r="G938" s="1980"/>
      <c r="H938" s="1980"/>
      <c r="I938" s="1980"/>
      <c r="J938" s="1980"/>
      <c r="K938" s="1980"/>
      <c r="L938" s="1980"/>
      <c r="M938" s="1980"/>
      <c r="N938" s="1980"/>
    </row>
    <row r="939" spans="1:14" ht="18" hidden="1" customHeight="1">
      <c r="A939" s="2003" t="s">
        <v>995</v>
      </c>
      <c r="B939" s="1977"/>
      <c r="C939" s="1977"/>
      <c r="D939" s="1978"/>
      <c r="E939" s="2003" t="s">
        <v>996</v>
      </c>
      <c r="F939" s="1977"/>
      <c r="G939" s="1978"/>
      <c r="H939" s="2003" t="s">
        <v>997</v>
      </c>
      <c r="I939" s="1977"/>
      <c r="J939" s="1978"/>
      <c r="K939" s="2003" t="s">
        <v>998</v>
      </c>
      <c r="L939" s="1978"/>
      <c r="M939" s="2003" t="s">
        <v>999</v>
      </c>
      <c r="N939" s="1978"/>
    </row>
    <row r="940" spans="1:14" ht="21.95" hidden="1" customHeight="1">
      <c r="A940" s="1996" t="str">
        <f>'2026 Matrix'!B66&amp;" "&amp;'2026 Matrix'!A66</f>
        <v>Liacne Rodriguez</v>
      </c>
      <c r="B940" s="1977"/>
      <c r="C940" s="1977"/>
      <c r="D940" s="1978"/>
      <c r="E940" s="1996" t="str">
        <f>'2026 Matrix'!E66</f>
        <v>Suzanne</v>
      </c>
      <c r="F940" s="1977"/>
      <c r="G940" s="1978"/>
      <c r="H940" s="1997">
        <f>'2026 Matrix'!C66</f>
        <v>45856</v>
      </c>
      <c r="I940" s="1977"/>
      <c r="J940" s="1978"/>
      <c r="K940" s="1996" t="str">
        <f>'2026 Matrix'!D66</f>
        <v>F,S,S</v>
      </c>
      <c r="L940" s="1978"/>
      <c r="M940" s="1996"/>
      <c r="N940" s="1978"/>
    </row>
    <row r="941" spans="1:14" ht="15.95" hidden="1" customHeight="1">
      <c r="A941" s="1998" t="s">
        <v>1000</v>
      </c>
      <c r="B941" s="1977"/>
      <c r="C941" s="1978"/>
      <c r="E941" s="1999" t="s">
        <v>1001</v>
      </c>
      <c r="F941" s="1977"/>
      <c r="G941" s="1978"/>
      <c r="I941" s="2000" t="s">
        <v>1002</v>
      </c>
      <c r="J941" s="1977"/>
      <c r="K941" s="1978"/>
      <c r="M941" s="2001" t="s">
        <v>1003</v>
      </c>
      <c r="N941" s="1978"/>
    </row>
    <row r="942" spans="1:14" ht="33.950000000000003" hidden="1" customHeight="1">
      <c r="A942" s="1991" t="str">
        <f>'2026 Matrix'!AI66&amp;" / 108"</f>
        <v>24 / 108</v>
      </c>
      <c r="B942" s="1977"/>
      <c r="C942" s="1978"/>
      <c r="E942" s="1992" t="str">
        <f>'2026 Matrix'!AJ66&amp;" / 27"</f>
        <v>9 / 27</v>
      </c>
      <c r="F942" s="1977"/>
      <c r="G942" s="1978"/>
      <c r="I942" s="1993">
        <f>'2026 Matrix'!AK66</f>
        <v>0</v>
      </c>
      <c r="J942" s="1977"/>
      <c r="K942" s="1978"/>
      <c r="M942" s="1994">
        <f>'2026 Matrix'!AL66</f>
        <v>35.090000000000003</v>
      </c>
      <c r="N942" s="1978"/>
    </row>
    <row r="943" spans="1:14" ht="14.1" hidden="1" customHeight="1">
      <c r="A943" s="1995" t="s">
        <v>1004</v>
      </c>
      <c r="B943" s="1980"/>
      <c r="C943" s="1980"/>
      <c r="D943" s="1980"/>
      <c r="E943" s="1980"/>
      <c r="F943" s="1980"/>
      <c r="G943" s="1980"/>
      <c r="H943" s="1980"/>
      <c r="I943" s="1980"/>
      <c r="J943" s="1980"/>
      <c r="K943" s="1980"/>
      <c r="L943" s="1980"/>
      <c r="M943" s="1980"/>
      <c r="N943" s="1980"/>
    </row>
    <row r="944" spans="1:14" ht="20.100000000000001" hidden="1" customHeight="1">
      <c r="A944" s="1930" t="s">
        <v>1005</v>
      </c>
      <c r="B944" s="1931"/>
      <c r="C944" s="1931"/>
      <c r="D944" s="1931"/>
      <c r="E944" s="1931"/>
      <c r="F944" s="1931"/>
      <c r="G944" s="1931"/>
      <c r="H944" s="1931"/>
      <c r="I944" s="1931"/>
      <c r="J944" s="1931"/>
      <c r="K944" s="1931"/>
      <c r="L944" s="1931"/>
      <c r="M944" s="1931"/>
      <c r="N944" s="1931"/>
    </row>
    <row r="945" spans="1:14" ht="18" hidden="1" customHeight="1">
      <c r="A945" s="1891" t="s">
        <v>1006</v>
      </c>
      <c r="B945" s="1887"/>
      <c r="C945" s="1891" t="s">
        <v>1007</v>
      </c>
      <c r="D945" s="1886"/>
      <c r="E945" s="1887"/>
      <c r="F945" s="1886" t="s">
        <v>1008</v>
      </c>
      <c r="G945" s="1887"/>
      <c r="H945" s="1886" t="s">
        <v>1009</v>
      </c>
      <c r="I945" s="1887"/>
      <c r="J945" s="1886" t="s">
        <v>1010</v>
      </c>
      <c r="K945" s="1887"/>
      <c r="L945" s="1886" t="s">
        <v>1011</v>
      </c>
      <c r="M945" s="1887"/>
      <c r="N945" s="1598" t="s">
        <v>1012</v>
      </c>
    </row>
    <row r="946" spans="1:14" ht="18.95" hidden="1" customHeight="1">
      <c r="A946" s="1892" t="s">
        <v>1013</v>
      </c>
      <c r="B946" s="1893"/>
      <c r="C946" s="1918">
        <v>0</v>
      </c>
      <c r="D946" s="1902"/>
      <c r="E946" s="1903"/>
      <c r="F946" s="1902">
        <v>0</v>
      </c>
      <c r="G946" s="1903"/>
      <c r="H946" s="1902">
        <v>0</v>
      </c>
      <c r="I946" s="1903"/>
      <c r="J946" s="1902">
        <v>0</v>
      </c>
      <c r="K946" s="1903"/>
      <c r="L946" s="1902">
        <v>0</v>
      </c>
      <c r="M946" s="1903"/>
      <c r="N946" s="1603">
        <v>0</v>
      </c>
    </row>
    <row r="947" spans="1:14" ht="18.95" hidden="1" customHeight="1">
      <c r="A947" s="1904" t="s">
        <v>1014</v>
      </c>
      <c r="B947" s="1905"/>
      <c r="C947" s="1888">
        <v>0</v>
      </c>
      <c r="D947" s="1889"/>
      <c r="E947" s="1890"/>
      <c r="F947" s="1894">
        <v>0</v>
      </c>
      <c r="G947" s="1895"/>
      <c r="H947" s="1894">
        <v>0</v>
      </c>
      <c r="I947" s="1895"/>
      <c r="J947" s="1894">
        <v>0</v>
      </c>
      <c r="K947" s="1895"/>
      <c r="L947" s="1894">
        <v>0</v>
      </c>
      <c r="M947" s="1895"/>
      <c r="N947" s="1605">
        <v>0</v>
      </c>
    </row>
    <row r="948" spans="1:14" ht="18.95" hidden="1" customHeight="1">
      <c r="A948" s="1892" t="s">
        <v>1015</v>
      </c>
      <c r="B948" s="1893"/>
      <c r="C948" s="1918">
        <v>0</v>
      </c>
      <c r="D948" s="1902"/>
      <c r="E948" s="1903"/>
      <c r="F948" s="1902">
        <v>0</v>
      </c>
      <c r="G948" s="1903"/>
      <c r="H948" s="1902">
        <v>0</v>
      </c>
      <c r="I948" s="1903"/>
      <c r="J948" s="1902">
        <v>0</v>
      </c>
      <c r="K948" s="1903"/>
      <c r="L948" s="1902">
        <v>0</v>
      </c>
      <c r="M948" s="1903"/>
      <c r="N948" s="1603">
        <v>0</v>
      </c>
    </row>
    <row r="949" spans="1:14" ht="18.95" hidden="1" customHeight="1">
      <c r="A949" s="1904" t="s">
        <v>1016</v>
      </c>
      <c r="B949" s="1905"/>
      <c r="C949" s="1888">
        <v>0</v>
      </c>
      <c r="D949" s="1889"/>
      <c r="E949" s="1890"/>
      <c r="F949" s="1894">
        <v>0</v>
      </c>
      <c r="G949" s="1895"/>
      <c r="H949" s="1894">
        <v>0</v>
      </c>
      <c r="I949" s="1895"/>
      <c r="J949" s="1894">
        <v>0</v>
      </c>
      <c r="K949" s="1895"/>
      <c r="L949" s="1894">
        <v>0</v>
      </c>
      <c r="M949" s="1895"/>
      <c r="N949" s="1605">
        <v>0</v>
      </c>
    </row>
    <row r="950" spans="1:14" ht="20.100000000000001" hidden="1" customHeight="1">
      <c r="A950" s="1930" t="s">
        <v>1017</v>
      </c>
      <c r="B950" s="1931"/>
      <c r="C950" s="1931"/>
      <c r="D950" s="1931"/>
      <c r="E950" s="1931"/>
      <c r="F950" s="1931"/>
      <c r="G950" s="1931"/>
      <c r="H950" s="1931"/>
      <c r="I950" s="1931"/>
      <c r="J950" s="1931"/>
      <c r="K950" s="1931"/>
      <c r="L950" s="1931"/>
      <c r="M950" s="1931"/>
      <c r="N950" s="1931"/>
    </row>
    <row r="951" spans="1:14" ht="14.1" hidden="1" customHeight="1">
      <c r="A951" s="1597">
        <v>0</v>
      </c>
      <c r="B951" s="1896" t="s">
        <v>842</v>
      </c>
      <c r="C951" s="1897"/>
      <c r="D951" s="1596">
        <v>1</v>
      </c>
      <c r="E951" s="1896" t="s">
        <v>1018</v>
      </c>
      <c r="F951" s="1897"/>
      <c r="G951" s="1595">
        <v>2</v>
      </c>
      <c r="H951" s="1896" t="s">
        <v>1019</v>
      </c>
      <c r="I951" s="1897"/>
      <c r="J951" s="1594">
        <v>3</v>
      </c>
      <c r="K951" s="1896" t="s">
        <v>1020</v>
      </c>
      <c r="L951" s="1897"/>
      <c r="M951" s="1593">
        <v>4</v>
      </c>
      <c r="N951" s="1592" t="s">
        <v>1021</v>
      </c>
    </row>
    <row r="952" spans="1:14" ht="15.95" hidden="1" customHeight="1">
      <c r="A952" s="1986" t="s">
        <v>1022</v>
      </c>
      <c r="B952" s="1980"/>
      <c r="C952" s="1980"/>
      <c r="D952" s="1980"/>
      <c r="E952" s="1980"/>
      <c r="F952" s="1980"/>
      <c r="G952" s="1980"/>
      <c r="H952" s="1980"/>
      <c r="I952" s="1980"/>
      <c r="J952" s="1980"/>
      <c r="K952" s="1980"/>
      <c r="L952" s="1980"/>
      <c r="M952" s="1980"/>
      <c r="N952" s="1980"/>
    </row>
    <row r="953" spans="1:14" ht="17.100000000000001" hidden="1" customHeight="1">
      <c r="A953" s="1984" t="s">
        <v>1023</v>
      </c>
      <c r="B953" s="1977"/>
      <c r="C953" s="1977"/>
      <c r="D953" s="1977"/>
      <c r="E953" s="1978"/>
      <c r="F953" s="1989">
        <f>'2026 Matrix'!L66</f>
        <v>3</v>
      </c>
      <c r="G953" s="1978"/>
      <c r="H953" s="1984" t="s">
        <v>1024</v>
      </c>
      <c r="I953" s="1977"/>
      <c r="J953" s="1977"/>
      <c r="K953" s="1977"/>
      <c r="L953" s="1978"/>
      <c r="M953" s="1985">
        <f>'2026 Matrix'!P66</f>
        <v>0</v>
      </c>
      <c r="N953" s="1978"/>
    </row>
    <row r="954" spans="1:14" ht="17.100000000000001" hidden="1" customHeight="1">
      <c r="A954" s="1984" t="s">
        <v>856</v>
      </c>
      <c r="B954" s="1977"/>
      <c r="C954" s="1977"/>
      <c r="D954" s="1977"/>
      <c r="E954" s="1978"/>
      <c r="F954" s="1989">
        <f>'2026 Matrix'!K66</f>
        <v>3</v>
      </c>
      <c r="G954" s="1978"/>
      <c r="H954" s="1984" t="s">
        <v>205</v>
      </c>
      <c r="I954" s="1977"/>
      <c r="J954" s="1977"/>
      <c r="K954" s="1977"/>
      <c r="L954" s="1978"/>
      <c r="M954" s="1987">
        <f>'2026 Matrix'!M66</f>
        <v>2</v>
      </c>
      <c r="N954" s="1978"/>
    </row>
    <row r="955" spans="1:14" ht="17.100000000000001" hidden="1" customHeight="1">
      <c r="A955" s="1984" t="s">
        <v>862</v>
      </c>
      <c r="B955" s="1977"/>
      <c r="C955" s="1977"/>
      <c r="D955" s="1977"/>
      <c r="E955" s="1978"/>
      <c r="F955" s="1990">
        <f>'2026 Matrix'!Q66</f>
        <v>1</v>
      </c>
      <c r="G955" s="1978"/>
      <c r="H955" s="1984" t="s">
        <v>864</v>
      </c>
      <c r="I955" s="1977"/>
      <c r="J955" s="1977"/>
      <c r="K955" s="1977"/>
      <c r="L955" s="1978"/>
      <c r="M955" s="1985">
        <f>'2026 Matrix'!T66</f>
        <v>0</v>
      </c>
      <c r="N955" s="1978"/>
    </row>
    <row r="956" spans="1:14" ht="15.95" hidden="1" customHeight="1">
      <c r="A956" s="1986" t="s">
        <v>1025</v>
      </c>
      <c r="B956" s="1980"/>
      <c r="C956" s="1980"/>
      <c r="D956" s="1980"/>
      <c r="E956" s="1980"/>
      <c r="F956" s="1980"/>
      <c r="G956" s="1980"/>
      <c r="H956" s="1980"/>
      <c r="I956" s="1980"/>
      <c r="J956" s="1980"/>
      <c r="K956" s="1980"/>
      <c r="L956" s="1980"/>
      <c r="M956" s="1980"/>
      <c r="N956" s="1980"/>
    </row>
    <row r="957" spans="1:14" ht="17.100000000000001" hidden="1" customHeight="1">
      <c r="A957" s="1984" t="s">
        <v>855</v>
      </c>
      <c r="B957" s="1977"/>
      <c r="C957" s="1977"/>
      <c r="D957" s="1977"/>
      <c r="E957" s="1978"/>
      <c r="F957" s="1985">
        <f>'2026 Matrix'!H66</f>
        <v>0</v>
      </c>
      <c r="G957" s="1978"/>
      <c r="H957" s="1984" t="s">
        <v>331</v>
      </c>
      <c r="I957" s="1977"/>
      <c r="J957" s="1977"/>
      <c r="K957" s="1977"/>
      <c r="L957" s="1978"/>
      <c r="M957" s="1985">
        <f>'2026 Matrix'!J66</f>
        <v>0</v>
      </c>
      <c r="N957" s="1978"/>
    </row>
    <row r="958" spans="1:14" ht="17.100000000000001" hidden="1" customHeight="1">
      <c r="A958" s="1984" t="s">
        <v>859</v>
      </c>
      <c r="B958" s="1977"/>
      <c r="C958" s="1977"/>
      <c r="D958" s="1977"/>
      <c r="E958" s="1978"/>
      <c r="F958" s="1987">
        <f>'2026 Matrix'!N66</f>
        <v>2</v>
      </c>
      <c r="G958" s="1978"/>
      <c r="H958" s="1984" t="s">
        <v>343</v>
      </c>
      <c r="I958" s="1977"/>
      <c r="J958" s="1977"/>
      <c r="K958" s="1977"/>
      <c r="L958" s="1978"/>
      <c r="M958" s="1985">
        <f>'2026 Matrix'!AB66</f>
        <v>0</v>
      </c>
      <c r="N958" s="1978"/>
    </row>
    <row r="959" spans="1:14" ht="17.100000000000001" hidden="1" customHeight="1">
      <c r="A959" s="1984" t="s">
        <v>326</v>
      </c>
      <c r="B959" s="1977"/>
      <c r="C959" s="1977"/>
      <c r="D959" s="1977"/>
      <c r="E959" s="1978"/>
      <c r="F959" s="1985">
        <f>'2026 Matrix'!I66</f>
        <v>0</v>
      </c>
      <c r="G959" s="1978"/>
      <c r="H959" s="1984" t="s">
        <v>860</v>
      </c>
      <c r="I959" s="1977"/>
      <c r="J959" s="1977"/>
      <c r="K959" s="1977"/>
      <c r="L959" s="1978"/>
      <c r="M959" s="1989">
        <f>'2026 Matrix'!O66</f>
        <v>3</v>
      </c>
      <c r="N959" s="1978"/>
    </row>
    <row r="960" spans="1:14" ht="17.100000000000001" hidden="1" customHeight="1">
      <c r="A960" s="1984" t="s">
        <v>355</v>
      </c>
      <c r="B960" s="1977"/>
      <c r="C960" s="1977"/>
      <c r="D960" s="1977"/>
      <c r="E960" s="1978"/>
      <c r="F960" s="1985">
        <f>'2026 Matrix'!R66</f>
        <v>0</v>
      </c>
      <c r="G960" s="1978"/>
      <c r="H960" s="1988"/>
      <c r="I960" s="1980"/>
      <c r="J960" s="1980"/>
      <c r="K960" s="1980"/>
      <c r="L960" s="1980"/>
      <c r="M960" s="1980"/>
      <c r="N960" s="1980"/>
    </row>
    <row r="961" spans="1:14" ht="15.95" hidden="1" customHeight="1">
      <c r="A961" s="1986" t="s">
        <v>1026</v>
      </c>
      <c r="B961" s="1980"/>
      <c r="C961" s="1980"/>
      <c r="D961" s="1980"/>
      <c r="E961" s="1980"/>
      <c r="F961" s="1980"/>
      <c r="G961" s="1980"/>
      <c r="H961" s="1980"/>
      <c r="I961" s="1980"/>
      <c r="J961" s="1980"/>
      <c r="K961" s="1980"/>
      <c r="L961" s="1980"/>
      <c r="M961" s="1980"/>
      <c r="N961" s="1980"/>
    </row>
    <row r="962" spans="1:14" ht="17.100000000000001" hidden="1" customHeight="1">
      <c r="A962" s="1984" t="s">
        <v>869</v>
      </c>
      <c r="B962" s="1977"/>
      <c r="C962" s="1977"/>
      <c r="D962" s="1977"/>
      <c r="E962" s="1978"/>
      <c r="F962" s="1987">
        <f>'2026 Matrix'!Z66</f>
        <v>3</v>
      </c>
      <c r="G962" s="1978"/>
      <c r="H962" s="1984" t="s">
        <v>863</v>
      </c>
      <c r="I962" s="1977"/>
      <c r="J962" s="1977"/>
      <c r="K962" s="1977"/>
      <c r="L962" s="1978"/>
      <c r="M962" s="1985">
        <f>'2026 Matrix'!S66</f>
        <v>0</v>
      </c>
      <c r="N962" s="1978"/>
    </row>
    <row r="963" spans="1:14" ht="17.100000000000001" hidden="1" customHeight="1">
      <c r="A963" s="1984" t="s">
        <v>865</v>
      </c>
      <c r="B963" s="1977"/>
      <c r="C963" s="1977"/>
      <c r="D963" s="1977"/>
      <c r="E963" s="1978"/>
      <c r="F963" s="1987">
        <f>'2026 Matrix'!U66</f>
        <v>3</v>
      </c>
      <c r="G963" s="1978"/>
      <c r="H963" s="1984" t="s">
        <v>870</v>
      </c>
      <c r="I963" s="1977"/>
      <c r="J963" s="1977"/>
      <c r="K963" s="1977"/>
      <c r="L963" s="1978"/>
      <c r="M963" s="1985">
        <f>'2026 Matrix'!AA66</f>
        <v>0</v>
      </c>
      <c r="N963" s="1978"/>
    </row>
    <row r="964" spans="1:14" ht="17.100000000000001" hidden="1" customHeight="1">
      <c r="A964" s="1984" t="s">
        <v>867</v>
      </c>
      <c r="B964" s="1977"/>
      <c r="C964" s="1977"/>
      <c r="D964" s="1977"/>
      <c r="E964" s="1978"/>
      <c r="F964" s="1985">
        <f>'2026 Matrix'!X66</f>
        <v>2</v>
      </c>
      <c r="G964" s="1978"/>
      <c r="H964" s="1984" t="s">
        <v>868</v>
      </c>
      <c r="I964" s="1977"/>
      <c r="J964" s="1977"/>
      <c r="K964" s="1977"/>
      <c r="L964" s="1978"/>
      <c r="M964" s="1987">
        <f>'2026 Matrix'!Y66</f>
        <v>2</v>
      </c>
      <c r="N964" s="1978"/>
    </row>
    <row r="965" spans="1:14" ht="15.95" hidden="1" customHeight="1">
      <c r="A965" s="1986" t="s">
        <v>1027</v>
      </c>
      <c r="B965" s="1980"/>
      <c r="C965" s="1980"/>
      <c r="D965" s="1980"/>
      <c r="E965" s="1980"/>
      <c r="F965" s="1980"/>
      <c r="G965" s="1980"/>
      <c r="H965" s="1980"/>
      <c r="I965" s="1980"/>
      <c r="J965" s="1980"/>
      <c r="K965" s="1980"/>
      <c r="L965" s="1980"/>
      <c r="M965" s="1980"/>
      <c r="N965" s="1980"/>
    </row>
    <row r="966" spans="1:14" ht="17.100000000000001" hidden="1" customHeight="1">
      <c r="A966" s="1984" t="s">
        <v>872</v>
      </c>
      <c r="B966" s="1977"/>
      <c r="C966" s="1977"/>
      <c r="D966" s="1977"/>
      <c r="E966" s="1978"/>
      <c r="F966" s="1985">
        <f>'2026 Matrix'!AD66</f>
        <v>0</v>
      </c>
      <c r="G966" s="1978"/>
      <c r="H966" s="1984" t="s">
        <v>874</v>
      </c>
      <c r="I966" s="1977"/>
      <c r="J966" s="1977"/>
      <c r="K966" s="1977"/>
      <c r="L966" s="1978"/>
      <c r="M966" s="1985">
        <f>'2026 Matrix'!AF66</f>
        <v>0</v>
      </c>
      <c r="N966" s="1978"/>
    </row>
    <row r="967" spans="1:14" ht="17.100000000000001" hidden="1" customHeight="1">
      <c r="A967" s="1984" t="s">
        <v>873</v>
      </c>
      <c r="B967" s="1977"/>
      <c r="C967" s="1977"/>
      <c r="D967" s="1977"/>
      <c r="E967" s="1978"/>
      <c r="F967" s="1985">
        <f>'2026 Matrix'!AE66</f>
        <v>0</v>
      </c>
      <c r="G967" s="1978"/>
      <c r="H967" s="1984" t="s">
        <v>358</v>
      </c>
      <c r="I967" s="1977"/>
      <c r="J967" s="1977"/>
      <c r="K967" s="1977"/>
      <c r="L967" s="1978"/>
      <c r="M967" s="1985">
        <f>'2026 Matrix'!AH66</f>
        <v>0</v>
      </c>
      <c r="N967" s="1978"/>
    </row>
    <row r="968" spans="1:14" ht="17.100000000000001" hidden="1" customHeight="1">
      <c r="A968" s="1984" t="s">
        <v>203</v>
      </c>
      <c r="B968" s="1977"/>
      <c r="C968" s="1977"/>
      <c r="D968" s="1977"/>
      <c r="E968" s="1978"/>
      <c r="F968" s="1985">
        <f>'2026 Matrix'!W66</f>
        <v>0</v>
      </c>
      <c r="G968" s="1978"/>
      <c r="H968" s="1984" t="s">
        <v>871</v>
      </c>
      <c r="I968" s="1977"/>
      <c r="J968" s="1977"/>
      <c r="K968" s="1977"/>
      <c r="L968" s="1978"/>
      <c r="M968" s="1985">
        <f>'2026 Matrix'!AC66</f>
        <v>0</v>
      </c>
      <c r="N968" s="1978"/>
    </row>
    <row r="969" spans="1:14" ht="17.100000000000001" hidden="1" customHeight="1">
      <c r="A969" s="1984" t="s">
        <v>875</v>
      </c>
      <c r="B969" s="1977"/>
      <c r="C969" s="1977"/>
      <c r="D969" s="1977"/>
      <c r="E969" s="1978"/>
      <c r="F969" s="1985">
        <f>'2026 Matrix'!AG66</f>
        <v>0</v>
      </c>
      <c r="G969" s="1978"/>
      <c r="H969" s="1984" t="s">
        <v>866</v>
      </c>
      <c r="I969" s="1977"/>
      <c r="J969" s="1977"/>
      <c r="K969" s="1977"/>
      <c r="L969" s="1978"/>
      <c r="M969" s="1985">
        <f>'2026 Matrix'!V66</f>
        <v>0</v>
      </c>
      <c r="N969" s="1978"/>
    </row>
    <row r="970" spans="1:14" ht="20.100000000000001" hidden="1" customHeight="1">
      <c r="A970" s="1981" t="s">
        <v>1028</v>
      </c>
      <c r="B970" s="1980"/>
      <c r="C970" s="1980"/>
      <c r="D970" s="1980"/>
      <c r="E970" s="1980"/>
      <c r="F970" s="1980"/>
      <c r="G970" s="1980"/>
      <c r="H970" s="1980"/>
      <c r="I970" s="1980"/>
      <c r="J970" s="1980"/>
      <c r="K970" s="1980"/>
      <c r="L970" s="1980"/>
      <c r="M970" s="1980"/>
      <c r="N970" s="1980"/>
    </row>
    <row r="971" spans="1:14" ht="15.95" hidden="1" customHeight="1">
      <c r="A971" s="1982" t="s">
        <v>1029</v>
      </c>
      <c r="B971" s="1977"/>
      <c r="C971" s="1977"/>
      <c r="D971" s="1977"/>
      <c r="E971" s="1977"/>
      <c r="F971" s="1977"/>
      <c r="G971" s="1977"/>
      <c r="H971" s="1977"/>
      <c r="I971" s="1977"/>
      <c r="J971" s="1977"/>
      <c r="K971" s="1977"/>
      <c r="L971" s="1977"/>
      <c r="M971" s="1977"/>
      <c r="N971" s="1978"/>
    </row>
    <row r="972" spans="1:14" ht="20.100000000000001" hidden="1" customHeight="1">
      <c r="A972" s="1976"/>
      <c r="B972" s="1977"/>
      <c r="C972" s="1977"/>
      <c r="D972" s="1977"/>
      <c r="E972" s="1977"/>
      <c r="F972" s="1977"/>
      <c r="G972" s="1977"/>
      <c r="H972" s="1977"/>
      <c r="I972" s="1977"/>
      <c r="J972" s="1977"/>
      <c r="K972" s="1977"/>
      <c r="L972" s="1977"/>
      <c r="M972" s="1977"/>
      <c r="N972" s="1978"/>
    </row>
    <row r="973" spans="1:14" ht="20.100000000000001" hidden="1" customHeight="1">
      <c r="A973" s="1976"/>
      <c r="B973" s="1977"/>
      <c r="C973" s="1977"/>
      <c r="D973" s="1977"/>
      <c r="E973" s="1977"/>
      <c r="F973" s="1977"/>
      <c r="G973" s="1977"/>
      <c r="H973" s="1977"/>
      <c r="I973" s="1977"/>
      <c r="J973" s="1977"/>
      <c r="K973" s="1977"/>
      <c r="L973" s="1977"/>
      <c r="M973" s="1977"/>
      <c r="N973" s="1978"/>
    </row>
    <row r="974" spans="1:14" ht="20.100000000000001" hidden="1" customHeight="1">
      <c r="A974" s="1976"/>
      <c r="B974" s="1977"/>
      <c r="C974" s="1977"/>
      <c r="D974" s="1977"/>
      <c r="E974" s="1977"/>
      <c r="F974" s="1977"/>
      <c r="G974" s="1977"/>
      <c r="H974" s="1977"/>
      <c r="I974" s="1977"/>
      <c r="J974" s="1977"/>
      <c r="K974" s="1977"/>
      <c r="L974" s="1977"/>
      <c r="M974" s="1977"/>
      <c r="N974" s="1978"/>
    </row>
    <row r="975" spans="1:14" ht="15.95" hidden="1" customHeight="1">
      <c r="A975" s="1983" t="s">
        <v>1030</v>
      </c>
      <c r="B975" s="1977"/>
      <c r="C975" s="1977"/>
      <c r="D975" s="1977"/>
      <c r="E975" s="1977"/>
      <c r="F975" s="1977"/>
      <c r="G975" s="1977"/>
      <c r="H975" s="1977"/>
      <c r="I975" s="1977"/>
      <c r="J975" s="1977"/>
      <c r="K975" s="1977"/>
      <c r="L975" s="1977"/>
      <c r="M975" s="1977"/>
      <c r="N975" s="1978"/>
    </row>
    <row r="976" spans="1:14" ht="21.95" hidden="1" customHeight="1">
      <c r="A976" s="1976"/>
      <c r="B976" s="1977"/>
      <c r="C976" s="1977"/>
      <c r="D976" s="1977"/>
      <c r="E976" s="1977"/>
      <c r="F976" s="1977"/>
      <c r="G976" s="1977"/>
      <c r="H976" s="1977"/>
      <c r="I976" s="1977"/>
      <c r="J976" s="1977"/>
      <c r="K976" s="1977"/>
      <c r="L976" s="1977"/>
      <c r="M976" s="1977"/>
      <c r="N976" s="1978"/>
    </row>
    <row r="977" spans="1:14" ht="21.95" hidden="1" customHeight="1">
      <c r="A977" s="1976"/>
      <c r="B977" s="1977"/>
      <c r="C977" s="1977"/>
      <c r="D977" s="1977"/>
      <c r="E977" s="1977"/>
      <c r="F977" s="1977"/>
      <c r="G977" s="1977"/>
      <c r="H977" s="1977"/>
      <c r="I977" s="1977"/>
      <c r="J977" s="1977"/>
      <c r="K977" s="1977"/>
      <c r="L977" s="1977"/>
      <c r="M977" s="1977"/>
      <c r="N977" s="1978"/>
    </row>
    <row r="978" spans="1:14" ht="21.95" hidden="1" customHeight="1">
      <c r="A978" s="1976"/>
      <c r="B978" s="1977"/>
      <c r="C978" s="1977"/>
      <c r="D978" s="1977"/>
      <c r="E978" s="1977"/>
      <c r="F978" s="1977"/>
      <c r="G978" s="1977"/>
      <c r="H978" s="1977"/>
      <c r="I978" s="1977"/>
      <c r="J978" s="1977"/>
      <c r="K978" s="1977"/>
      <c r="L978" s="1977"/>
      <c r="M978" s="1977"/>
      <c r="N978" s="1978"/>
    </row>
    <row r="979" spans="1:14" ht="21.95" hidden="1" customHeight="1">
      <c r="A979" s="1979" t="s">
        <v>1031</v>
      </c>
      <c r="B979" s="1980"/>
      <c r="C979" s="1980"/>
      <c r="D979" s="1980"/>
      <c r="E979" s="1980"/>
      <c r="F979" s="1980"/>
      <c r="G979" s="1980"/>
      <c r="H979" s="1979" t="s">
        <v>1032</v>
      </c>
      <c r="I979" s="1980"/>
      <c r="J979" s="1980"/>
      <c r="K979" s="1980"/>
      <c r="L979" s="1980"/>
      <c r="M979" s="1980"/>
      <c r="N979" s="1980"/>
    </row>
    <row r="980" spans="1:14" hidden="1"/>
    <row r="981" spans="1:14" hidden="1"/>
    <row r="982" spans="1:14" hidden="1"/>
    <row r="983" spans="1:14" hidden="1"/>
    <row r="984" spans="1:14" hidden="1"/>
    <row r="985" spans="1:14" hidden="1"/>
    <row r="986" spans="1:14" hidden="1"/>
    <row r="987" spans="1:14" hidden="1"/>
    <row r="988" spans="1:14" hidden="1"/>
    <row r="989" spans="1:14" ht="38.1" customHeight="1" thickBot="1">
      <c r="A989" s="2004" t="s">
        <v>993</v>
      </c>
      <c r="B989" s="2005"/>
      <c r="C989" s="2005"/>
      <c r="D989" s="2005"/>
      <c r="E989" s="2005"/>
      <c r="F989" s="2005"/>
      <c r="G989" s="2005"/>
      <c r="H989" s="2005"/>
      <c r="I989" s="2005"/>
      <c r="J989" s="2005"/>
      <c r="K989" s="2005"/>
      <c r="L989" s="2005"/>
      <c r="M989" s="2005"/>
      <c r="N989" s="2006"/>
    </row>
    <row r="990" spans="1:14" ht="15.95" customHeight="1">
      <c r="A990" s="2002" t="s">
        <v>994</v>
      </c>
      <c r="B990" s="1980"/>
      <c r="C990" s="1980"/>
      <c r="D990" s="1980"/>
      <c r="E990" s="1980"/>
      <c r="F990" s="1980"/>
      <c r="G990" s="1980"/>
      <c r="H990" s="1980"/>
      <c r="I990" s="1980"/>
      <c r="J990" s="1980"/>
      <c r="K990" s="1980"/>
      <c r="L990" s="1980"/>
      <c r="M990" s="1980"/>
      <c r="N990" s="1980"/>
    </row>
    <row r="991" spans="1:14" ht="18" customHeight="1">
      <c r="A991" s="2003" t="s">
        <v>995</v>
      </c>
      <c r="B991" s="1977"/>
      <c r="C991" s="1977"/>
      <c r="D991" s="1978"/>
      <c r="E991" s="2003" t="s">
        <v>996</v>
      </c>
      <c r="F991" s="1977"/>
      <c r="G991" s="1978"/>
      <c r="H991" s="2003" t="s">
        <v>997</v>
      </c>
      <c r="I991" s="1977"/>
      <c r="J991" s="1978"/>
      <c r="K991" s="2003" t="s">
        <v>998</v>
      </c>
      <c r="L991" s="1978"/>
      <c r="M991" s="2003" t="s">
        <v>999</v>
      </c>
      <c r="N991" s="1978"/>
    </row>
    <row r="992" spans="1:14" ht="21.95" customHeight="1">
      <c r="A992" s="1996" t="str">
        <f>'2026 Matrix'!B67&amp;" "&amp;'2026 Matrix'!A67</f>
        <v>Liudmila Gonzalez</v>
      </c>
      <c r="B992" s="1977"/>
      <c r="C992" s="1977"/>
      <c r="D992" s="1978"/>
      <c r="E992" s="1996" t="str">
        <f>'2026 Matrix'!E67</f>
        <v>Maylin</v>
      </c>
      <c r="F992" s="1977"/>
      <c r="G992" s="1978"/>
      <c r="H992" s="1997">
        <f>'2026 Matrix'!C67</f>
        <v>45884</v>
      </c>
      <c r="I992" s="1977"/>
      <c r="J992" s="1978"/>
      <c r="K992" s="1996" t="str">
        <f>'2026 Matrix'!D67</f>
        <v>2NDST</v>
      </c>
      <c r="L992" s="1978"/>
      <c r="M992" s="1996"/>
      <c r="N992" s="1978"/>
    </row>
    <row r="993" spans="1:14" ht="15.95" customHeight="1">
      <c r="A993" s="1998" t="s">
        <v>1000</v>
      </c>
      <c r="B993" s="1977"/>
      <c r="C993" s="1978"/>
      <c r="E993" s="1999" t="s">
        <v>1001</v>
      </c>
      <c r="F993" s="1977"/>
      <c r="G993" s="1978"/>
      <c r="I993" s="2000" t="s">
        <v>1002</v>
      </c>
      <c r="J993" s="1977"/>
      <c r="K993" s="1978"/>
      <c r="M993" s="2001" t="s">
        <v>1003</v>
      </c>
      <c r="N993" s="1978"/>
    </row>
    <row r="994" spans="1:14" ht="33.950000000000003" customHeight="1">
      <c r="A994" s="1991" t="str">
        <f>'2026 Matrix'!AI67&amp;" / 108"</f>
        <v>23 / 108</v>
      </c>
      <c r="B994" s="1977"/>
      <c r="C994" s="1978"/>
      <c r="E994" s="1992" t="str">
        <f>'2026 Matrix'!AJ67&amp;" / 27"</f>
        <v>9 / 27</v>
      </c>
      <c r="F994" s="1977"/>
      <c r="G994" s="1978"/>
      <c r="I994" s="1993">
        <f>'2026 Matrix'!AK67</f>
        <v>0</v>
      </c>
      <c r="J994" s="1977"/>
      <c r="K994" s="1978"/>
      <c r="M994" s="1994">
        <f>'2026 Matrix'!AL67</f>
        <v>0</v>
      </c>
      <c r="N994" s="1978"/>
    </row>
    <row r="995" spans="1:14" ht="14.1" customHeight="1">
      <c r="A995" s="1995" t="s">
        <v>1004</v>
      </c>
      <c r="B995" s="1980"/>
      <c r="C995" s="1980"/>
      <c r="D995" s="1980"/>
      <c r="E995" s="1980"/>
      <c r="F995" s="1980"/>
      <c r="G995" s="1980"/>
      <c r="H995" s="1980"/>
      <c r="I995" s="1980"/>
      <c r="J995" s="1980"/>
      <c r="K995" s="1980"/>
      <c r="L995" s="1980"/>
      <c r="M995" s="1980"/>
      <c r="N995" s="1980"/>
    </row>
    <row r="996" spans="1:14" ht="20.100000000000001" customHeight="1">
      <c r="A996" s="1930" t="s">
        <v>1005</v>
      </c>
      <c r="B996" s="1931"/>
      <c r="C996" s="1931"/>
      <c r="D996" s="1931"/>
      <c r="E996" s="1931"/>
      <c r="F996" s="1931"/>
      <c r="G996" s="1931"/>
      <c r="H996" s="1931"/>
      <c r="I996" s="1931"/>
      <c r="J996" s="1931"/>
      <c r="K996" s="1931"/>
      <c r="L996" s="1931"/>
      <c r="M996" s="1931"/>
      <c r="N996" s="1931"/>
    </row>
    <row r="997" spans="1:14" ht="18" customHeight="1">
      <c r="A997" s="1891" t="s">
        <v>1006</v>
      </c>
      <c r="B997" s="1887"/>
      <c r="C997" s="1891" t="s">
        <v>1007</v>
      </c>
      <c r="D997" s="1886"/>
      <c r="E997" s="1887"/>
      <c r="F997" s="1886" t="s">
        <v>1008</v>
      </c>
      <c r="G997" s="1887"/>
      <c r="H997" s="1886" t="s">
        <v>1009</v>
      </c>
      <c r="I997" s="1887"/>
      <c r="J997" s="1886" t="s">
        <v>1010</v>
      </c>
      <c r="K997" s="1887"/>
      <c r="L997" s="1886" t="s">
        <v>1011</v>
      </c>
      <c r="M997" s="1887"/>
      <c r="N997" s="1598" t="s">
        <v>1012</v>
      </c>
    </row>
    <row r="998" spans="1:14" ht="18.95" customHeight="1">
      <c r="A998" s="1892" t="s">
        <v>1013</v>
      </c>
      <c r="B998" s="1893"/>
      <c r="C998" s="1918">
        <v>132.80000000000001</v>
      </c>
      <c r="D998" s="1902"/>
      <c r="E998" s="1903"/>
      <c r="F998" s="1902">
        <v>2</v>
      </c>
      <c r="G998" s="1903"/>
      <c r="H998" s="1902">
        <v>13.8</v>
      </c>
      <c r="I998" s="1903"/>
      <c r="J998" s="1902">
        <v>36.369999999999997</v>
      </c>
      <c r="K998" s="1903"/>
      <c r="L998" s="1902">
        <v>37.950000000000003</v>
      </c>
      <c r="M998" s="1903"/>
      <c r="N998" s="1603">
        <v>0</v>
      </c>
    </row>
    <row r="999" spans="1:14" ht="18.95" customHeight="1">
      <c r="A999" s="1904" t="s">
        <v>1014</v>
      </c>
      <c r="B999" s="1905"/>
      <c r="C999" s="1888">
        <v>97.2</v>
      </c>
      <c r="D999" s="1889"/>
      <c r="E999" s="1890"/>
      <c r="F999" s="1894">
        <v>1</v>
      </c>
      <c r="G999" s="1895"/>
      <c r="H999" s="1894">
        <v>1.02</v>
      </c>
      <c r="I999" s="1895"/>
      <c r="J999" s="1894">
        <v>34.4</v>
      </c>
      <c r="K999" s="1895"/>
      <c r="L999" s="1894">
        <v>2.96</v>
      </c>
      <c r="M999" s="1895"/>
      <c r="N999" s="1605">
        <v>0</v>
      </c>
    </row>
    <row r="1000" spans="1:14" ht="18.95" customHeight="1">
      <c r="A1000" s="1892" t="s">
        <v>1015</v>
      </c>
      <c r="B1000" s="1893"/>
      <c r="C1000" s="1918">
        <v>134.30000000000001</v>
      </c>
      <c r="D1000" s="1902"/>
      <c r="E1000" s="1903"/>
      <c r="F1000" s="1902">
        <v>1</v>
      </c>
      <c r="G1000" s="1903"/>
      <c r="H1000" s="1902">
        <v>14.07</v>
      </c>
      <c r="I1000" s="1903"/>
      <c r="J1000" s="1902">
        <v>46.77</v>
      </c>
      <c r="K1000" s="1903"/>
      <c r="L1000" s="1902">
        <v>30.08</v>
      </c>
      <c r="M1000" s="1903"/>
      <c r="N1000" s="1603">
        <v>0</v>
      </c>
    </row>
    <row r="1001" spans="1:14" ht="18.95" customHeight="1">
      <c r="A1001" s="1904" t="s">
        <v>1016</v>
      </c>
      <c r="B1001" s="1905"/>
      <c r="C1001" s="1888">
        <v>102.3</v>
      </c>
      <c r="D1001" s="1889"/>
      <c r="E1001" s="1890"/>
      <c r="F1001" s="1894">
        <v>1</v>
      </c>
      <c r="G1001" s="1895"/>
      <c r="H1001" s="1894">
        <v>13.45</v>
      </c>
      <c r="I1001" s="1895"/>
      <c r="J1001" s="1894">
        <v>46.53</v>
      </c>
      <c r="K1001" s="1895"/>
      <c r="L1001" s="1894">
        <v>28.9</v>
      </c>
      <c r="M1001" s="1895"/>
      <c r="N1001" s="1605">
        <v>0</v>
      </c>
    </row>
    <row r="1002" spans="1:14" ht="20.100000000000001" customHeight="1">
      <c r="A1002" s="1930" t="s">
        <v>1017</v>
      </c>
      <c r="B1002" s="1931"/>
      <c r="C1002" s="1931"/>
      <c r="D1002" s="1931"/>
      <c r="E1002" s="1931"/>
      <c r="F1002" s="1931"/>
      <c r="G1002" s="1931"/>
      <c r="H1002" s="1931"/>
      <c r="I1002" s="1931"/>
      <c r="J1002" s="1931"/>
      <c r="K1002" s="1931"/>
      <c r="L1002" s="1931"/>
      <c r="M1002" s="1931"/>
      <c r="N1002" s="1931"/>
    </row>
    <row r="1003" spans="1:14" ht="14.1" customHeight="1">
      <c r="A1003" s="1597">
        <v>0</v>
      </c>
      <c r="B1003" s="1896" t="s">
        <v>842</v>
      </c>
      <c r="C1003" s="1897"/>
      <c r="D1003" s="1596">
        <v>1</v>
      </c>
      <c r="E1003" s="1896" t="s">
        <v>1018</v>
      </c>
      <c r="F1003" s="1897"/>
      <c r="G1003" s="1595">
        <v>2</v>
      </c>
      <c r="H1003" s="1896" t="s">
        <v>1019</v>
      </c>
      <c r="I1003" s="1897"/>
      <c r="J1003" s="1594">
        <v>3</v>
      </c>
      <c r="K1003" s="1896" t="s">
        <v>1020</v>
      </c>
      <c r="L1003" s="1897"/>
      <c r="M1003" s="1593">
        <v>4</v>
      </c>
      <c r="N1003" s="1592" t="s">
        <v>1021</v>
      </c>
    </row>
    <row r="1004" spans="1:14" ht="15.95" customHeight="1">
      <c r="A1004" s="1986" t="s">
        <v>1022</v>
      </c>
      <c r="B1004" s="1980"/>
      <c r="C1004" s="1980"/>
      <c r="D1004" s="1980"/>
      <c r="E1004" s="1980"/>
      <c r="F1004" s="1980"/>
      <c r="G1004" s="1980"/>
      <c r="H1004" s="1980"/>
      <c r="I1004" s="1980"/>
      <c r="J1004" s="1980"/>
      <c r="K1004" s="1980"/>
      <c r="L1004" s="1980"/>
      <c r="M1004" s="1980"/>
      <c r="N1004" s="1980"/>
    </row>
    <row r="1005" spans="1:14" ht="17.100000000000001" customHeight="1">
      <c r="A1005" s="1984" t="s">
        <v>1023</v>
      </c>
      <c r="B1005" s="1977"/>
      <c r="C1005" s="1977"/>
      <c r="D1005" s="1977"/>
      <c r="E1005" s="1978"/>
      <c r="F1005" s="1989">
        <f>'2026 Matrix'!L67</f>
        <v>3</v>
      </c>
      <c r="G1005" s="1978"/>
      <c r="H1005" s="1984" t="s">
        <v>1024</v>
      </c>
      <c r="I1005" s="1977"/>
      <c r="J1005" s="1977"/>
      <c r="K1005" s="1977"/>
      <c r="L1005" s="1978"/>
      <c r="M1005" s="1990">
        <f>'2026 Matrix'!P67</f>
        <v>1</v>
      </c>
      <c r="N1005" s="1978"/>
    </row>
    <row r="1006" spans="1:14" ht="17.100000000000001" customHeight="1">
      <c r="A1006" s="1984" t="s">
        <v>856</v>
      </c>
      <c r="B1006" s="1977"/>
      <c r="C1006" s="1977"/>
      <c r="D1006" s="1977"/>
      <c r="E1006" s="1978"/>
      <c r="F1006" s="1989">
        <f>'2026 Matrix'!K67</f>
        <v>3</v>
      </c>
      <c r="G1006" s="1978"/>
      <c r="H1006" s="1984" t="s">
        <v>205</v>
      </c>
      <c r="I1006" s="1977"/>
      <c r="J1006" s="1977"/>
      <c r="K1006" s="1977"/>
      <c r="L1006" s="1978"/>
      <c r="M1006" s="1987">
        <f>'2026 Matrix'!M67</f>
        <v>2</v>
      </c>
      <c r="N1006" s="1978"/>
    </row>
    <row r="1007" spans="1:14" ht="17.100000000000001" customHeight="1">
      <c r="A1007" s="1984" t="s">
        <v>862</v>
      </c>
      <c r="B1007" s="1977"/>
      <c r="C1007" s="1977"/>
      <c r="D1007" s="1977"/>
      <c r="E1007" s="1978"/>
      <c r="F1007" s="1990">
        <f>'2026 Matrix'!Q67</f>
        <v>1</v>
      </c>
      <c r="G1007" s="1978"/>
      <c r="H1007" s="1984" t="s">
        <v>864</v>
      </c>
      <c r="I1007" s="1977"/>
      <c r="J1007" s="1977"/>
      <c r="K1007" s="1977"/>
      <c r="L1007" s="1978"/>
      <c r="M1007" s="1985">
        <f>'2026 Matrix'!T67</f>
        <v>0</v>
      </c>
      <c r="N1007" s="1978"/>
    </row>
    <row r="1008" spans="1:14" ht="15.95" customHeight="1">
      <c r="A1008" s="1986" t="s">
        <v>1025</v>
      </c>
      <c r="B1008" s="1980"/>
      <c r="C1008" s="1980"/>
      <c r="D1008" s="1980"/>
      <c r="E1008" s="1980"/>
      <c r="F1008" s="1980"/>
      <c r="G1008" s="1980"/>
      <c r="H1008" s="1980"/>
      <c r="I1008" s="1980"/>
      <c r="J1008" s="1980"/>
      <c r="K1008" s="1980"/>
      <c r="L1008" s="1980"/>
      <c r="M1008" s="1980"/>
      <c r="N1008" s="1980"/>
    </row>
    <row r="1009" spans="1:14" ht="17.100000000000001" customHeight="1">
      <c r="A1009" s="1984" t="s">
        <v>855</v>
      </c>
      <c r="B1009" s="1977"/>
      <c r="C1009" s="1977"/>
      <c r="D1009" s="1977"/>
      <c r="E1009" s="1978"/>
      <c r="F1009" s="1985">
        <f>'2026 Matrix'!H67</f>
        <v>0</v>
      </c>
      <c r="G1009" s="1978"/>
      <c r="H1009" s="1984" t="s">
        <v>331</v>
      </c>
      <c r="I1009" s="1977"/>
      <c r="J1009" s="1977"/>
      <c r="K1009" s="1977"/>
      <c r="L1009" s="1978"/>
      <c r="M1009" s="1985">
        <f>'2026 Matrix'!J67</f>
        <v>0</v>
      </c>
      <c r="N1009" s="1978"/>
    </row>
    <row r="1010" spans="1:14" ht="17.100000000000001" customHeight="1">
      <c r="A1010" s="1984" t="s">
        <v>859</v>
      </c>
      <c r="B1010" s="1977"/>
      <c r="C1010" s="1977"/>
      <c r="D1010" s="1977"/>
      <c r="E1010" s="1978"/>
      <c r="F1010" s="1987">
        <f>'2026 Matrix'!N67</f>
        <v>2</v>
      </c>
      <c r="G1010" s="1978"/>
      <c r="H1010" s="1984" t="s">
        <v>343</v>
      </c>
      <c r="I1010" s="1977"/>
      <c r="J1010" s="1977"/>
      <c r="K1010" s="1977"/>
      <c r="L1010" s="1978"/>
      <c r="M1010" s="1985">
        <f>'2026 Matrix'!AB67</f>
        <v>0</v>
      </c>
      <c r="N1010" s="1978"/>
    </row>
    <row r="1011" spans="1:14" ht="17.100000000000001" customHeight="1">
      <c r="A1011" s="1984" t="s">
        <v>326</v>
      </c>
      <c r="B1011" s="1977"/>
      <c r="C1011" s="1977"/>
      <c r="D1011" s="1977"/>
      <c r="E1011" s="1978"/>
      <c r="F1011" s="1985">
        <f>'2026 Matrix'!I67</f>
        <v>0</v>
      </c>
      <c r="G1011" s="1978"/>
      <c r="H1011" s="1984" t="s">
        <v>860</v>
      </c>
      <c r="I1011" s="1977"/>
      <c r="J1011" s="1977"/>
      <c r="K1011" s="1977"/>
      <c r="L1011" s="1978"/>
      <c r="M1011" s="1989">
        <f>'2026 Matrix'!O67</f>
        <v>3</v>
      </c>
      <c r="N1011" s="1978"/>
    </row>
    <row r="1012" spans="1:14" ht="17.100000000000001" customHeight="1">
      <c r="A1012" s="1984" t="s">
        <v>355</v>
      </c>
      <c r="B1012" s="1977"/>
      <c r="C1012" s="1977"/>
      <c r="D1012" s="1977"/>
      <c r="E1012" s="1978"/>
      <c r="F1012" s="1985">
        <f>'2026 Matrix'!R67</f>
        <v>0</v>
      </c>
      <c r="G1012" s="1978"/>
      <c r="H1012" s="1988"/>
      <c r="I1012" s="1980"/>
      <c r="J1012" s="1980"/>
      <c r="K1012" s="1980"/>
      <c r="L1012" s="1980"/>
      <c r="M1012" s="1980"/>
      <c r="N1012" s="1980"/>
    </row>
    <row r="1013" spans="1:14" ht="15.95" customHeight="1">
      <c r="A1013" s="1986" t="s">
        <v>1026</v>
      </c>
      <c r="B1013" s="1980"/>
      <c r="C1013" s="1980"/>
      <c r="D1013" s="1980"/>
      <c r="E1013" s="1980"/>
      <c r="F1013" s="1980"/>
      <c r="G1013" s="1980"/>
      <c r="H1013" s="1980"/>
      <c r="I1013" s="1980"/>
      <c r="J1013" s="1980"/>
      <c r="K1013" s="1980"/>
      <c r="L1013" s="1980"/>
      <c r="M1013" s="1980"/>
      <c r="N1013" s="1980"/>
    </row>
    <row r="1014" spans="1:14" ht="17.100000000000001" customHeight="1">
      <c r="A1014" s="1984" t="s">
        <v>869</v>
      </c>
      <c r="B1014" s="1977"/>
      <c r="C1014" s="1977"/>
      <c r="D1014" s="1977"/>
      <c r="E1014" s="1978"/>
      <c r="F1014" s="1987">
        <f>'2026 Matrix'!Z67</f>
        <v>2</v>
      </c>
      <c r="G1014" s="1978"/>
      <c r="H1014" s="1984" t="s">
        <v>863</v>
      </c>
      <c r="I1014" s="1977"/>
      <c r="J1014" s="1977"/>
      <c r="K1014" s="1977"/>
      <c r="L1014" s="1978"/>
      <c r="M1014" s="1985">
        <f>'2026 Matrix'!S67</f>
        <v>0</v>
      </c>
      <c r="N1014" s="1978"/>
    </row>
    <row r="1015" spans="1:14" ht="17.100000000000001" customHeight="1">
      <c r="A1015" s="1984" t="s">
        <v>865</v>
      </c>
      <c r="B1015" s="1977"/>
      <c r="C1015" s="1977"/>
      <c r="D1015" s="1977"/>
      <c r="E1015" s="1978"/>
      <c r="F1015" s="1987">
        <f>'2026 Matrix'!U67</f>
        <v>2</v>
      </c>
      <c r="G1015" s="1978"/>
      <c r="H1015" s="1984" t="s">
        <v>870</v>
      </c>
      <c r="I1015" s="1977"/>
      <c r="J1015" s="1977"/>
      <c r="K1015" s="1977"/>
      <c r="L1015" s="1978"/>
      <c r="M1015" s="1985">
        <f>'2026 Matrix'!AA67</f>
        <v>0</v>
      </c>
      <c r="N1015" s="1978"/>
    </row>
    <row r="1016" spans="1:14" ht="17.100000000000001" customHeight="1">
      <c r="A1016" s="1984" t="s">
        <v>867</v>
      </c>
      <c r="B1016" s="1977"/>
      <c r="C1016" s="1977"/>
      <c r="D1016" s="1977"/>
      <c r="E1016" s="1978"/>
      <c r="F1016" s="1987">
        <f>'2026 Matrix'!X67</f>
        <v>2</v>
      </c>
      <c r="G1016" s="1978"/>
      <c r="H1016" s="1984" t="s">
        <v>868</v>
      </c>
      <c r="I1016" s="1977"/>
      <c r="J1016" s="1977"/>
      <c r="K1016" s="1977"/>
      <c r="L1016" s="1978"/>
      <c r="M1016" s="1987">
        <f>'2026 Matrix'!Y67</f>
        <v>2</v>
      </c>
      <c r="N1016" s="1978"/>
    </row>
    <row r="1017" spans="1:14" ht="15.95" customHeight="1">
      <c r="A1017" s="1986" t="s">
        <v>1027</v>
      </c>
      <c r="B1017" s="1980"/>
      <c r="C1017" s="1980"/>
      <c r="D1017" s="1980"/>
      <c r="E1017" s="1980"/>
      <c r="F1017" s="1980"/>
      <c r="G1017" s="1980"/>
      <c r="H1017" s="1980"/>
      <c r="I1017" s="1980"/>
      <c r="J1017" s="1980"/>
      <c r="K1017" s="1980"/>
      <c r="L1017" s="1980"/>
      <c r="M1017" s="1980"/>
      <c r="N1017" s="1980"/>
    </row>
    <row r="1018" spans="1:14" ht="17.100000000000001" customHeight="1">
      <c r="A1018" s="1984" t="s">
        <v>872</v>
      </c>
      <c r="B1018" s="1977"/>
      <c r="C1018" s="1977"/>
      <c r="D1018" s="1977"/>
      <c r="E1018" s="1978"/>
      <c r="F1018" s="1985">
        <f>'2026 Matrix'!AD67</f>
        <v>0</v>
      </c>
      <c r="G1018" s="1978"/>
      <c r="H1018" s="1984" t="s">
        <v>874</v>
      </c>
      <c r="I1018" s="1977"/>
      <c r="J1018" s="1977"/>
      <c r="K1018" s="1977"/>
      <c r="L1018" s="1978"/>
      <c r="M1018" s="1985">
        <f>'2026 Matrix'!AF67</f>
        <v>0</v>
      </c>
      <c r="N1018" s="1978"/>
    </row>
    <row r="1019" spans="1:14" ht="17.100000000000001" customHeight="1">
      <c r="A1019" s="1984" t="s">
        <v>873</v>
      </c>
      <c r="B1019" s="1977"/>
      <c r="C1019" s="1977"/>
      <c r="D1019" s="1977"/>
      <c r="E1019" s="1978"/>
      <c r="F1019" s="1985">
        <f>'2026 Matrix'!AE67</f>
        <v>0</v>
      </c>
      <c r="G1019" s="1978"/>
      <c r="H1019" s="1984" t="s">
        <v>358</v>
      </c>
      <c r="I1019" s="1977"/>
      <c r="J1019" s="1977"/>
      <c r="K1019" s="1977"/>
      <c r="L1019" s="1978"/>
      <c r="M1019" s="1985">
        <f>'2026 Matrix'!AH67</f>
        <v>0</v>
      </c>
      <c r="N1019" s="1978"/>
    </row>
    <row r="1020" spans="1:14" ht="17.100000000000001" customHeight="1">
      <c r="A1020" s="1984" t="s">
        <v>203</v>
      </c>
      <c r="B1020" s="1977"/>
      <c r="C1020" s="1977"/>
      <c r="D1020" s="1977"/>
      <c r="E1020" s="1978"/>
      <c r="F1020" s="1985">
        <f>'2026 Matrix'!W67</f>
        <v>0</v>
      </c>
      <c r="G1020" s="1978"/>
      <c r="H1020" s="1984" t="s">
        <v>871</v>
      </c>
      <c r="I1020" s="1977"/>
      <c r="J1020" s="1977"/>
      <c r="K1020" s="1977"/>
      <c r="L1020" s="1978"/>
      <c r="M1020" s="1985">
        <f>'2026 Matrix'!AC67</f>
        <v>0</v>
      </c>
      <c r="N1020" s="1978"/>
    </row>
    <row r="1021" spans="1:14" ht="17.100000000000001" customHeight="1">
      <c r="A1021" s="1984" t="s">
        <v>875</v>
      </c>
      <c r="B1021" s="1977"/>
      <c r="C1021" s="1977"/>
      <c r="D1021" s="1977"/>
      <c r="E1021" s="1978"/>
      <c r="F1021" s="1985">
        <f>'2026 Matrix'!AG67</f>
        <v>0</v>
      </c>
      <c r="G1021" s="1978"/>
      <c r="H1021" s="1984" t="s">
        <v>866</v>
      </c>
      <c r="I1021" s="1977"/>
      <c r="J1021" s="1977"/>
      <c r="K1021" s="1977"/>
      <c r="L1021" s="1978"/>
      <c r="M1021" s="1985">
        <f>'2026 Matrix'!V67</f>
        <v>0</v>
      </c>
      <c r="N1021" s="1978"/>
    </row>
    <row r="1022" spans="1:14" ht="20.100000000000001" customHeight="1">
      <c r="A1022" s="1981" t="s">
        <v>1028</v>
      </c>
      <c r="B1022" s="1980"/>
      <c r="C1022" s="1980"/>
      <c r="D1022" s="1980"/>
      <c r="E1022" s="1980"/>
      <c r="F1022" s="1980"/>
      <c r="G1022" s="1980"/>
      <c r="H1022" s="1980"/>
      <c r="I1022" s="1980"/>
      <c r="J1022" s="1980"/>
      <c r="K1022" s="1980"/>
      <c r="L1022" s="1980"/>
      <c r="M1022" s="1980"/>
      <c r="N1022" s="1980"/>
    </row>
    <row r="1023" spans="1:14" ht="15.95" customHeight="1">
      <c r="A1023" s="1982" t="s">
        <v>1029</v>
      </c>
      <c r="B1023" s="1977"/>
      <c r="C1023" s="1977"/>
      <c r="D1023" s="1977"/>
      <c r="E1023" s="1977"/>
      <c r="F1023" s="1977"/>
      <c r="G1023" s="1977"/>
      <c r="H1023" s="1977"/>
      <c r="I1023" s="1977"/>
      <c r="J1023" s="1977"/>
      <c r="K1023" s="1977"/>
      <c r="L1023" s="1977"/>
      <c r="M1023" s="1977"/>
      <c r="N1023" s="1978"/>
    </row>
    <row r="1024" spans="1:14" ht="20.100000000000001" customHeight="1">
      <c r="A1024" s="1976"/>
      <c r="B1024" s="1977"/>
      <c r="C1024" s="1977"/>
      <c r="D1024" s="1977"/>
      <c r="E1024" s="1977"/>
      <c r="F1024" s="1977"/>
      <c r="G1024" s="1977"/>
      <c r="H1024" s="1977"/>
      <c r="I1024" s="1977"/>
      <c r="J1024" s="1977"/>
      <c r="K1024" s="1977"/>
      <c r="L1024" s="1977"/>
      <c r="M1024" s="1977"/>
      <c r="N1024" s="1978"/>
    </row>
    <row r="1025" spans="1:14" ht="20.100000000000001" customHeight="1">
      <c r="A1025" s="1976"/>
      <c r="B1025" s="1977"/>
      <c r="C1025" s="1977"/>
      <c r="D1025" s="1977"/>
      <c r="E1025" s="1977"/>
      <c r="F1025" s="1977"/>
      <c r="G1025" s="1977"/>
      <c r="H1025" s="1977"/>
      <c r="I1025" s="1977"/>
      <c r="J1025" s="1977"/>
      <c r="K1025" s="1977"/>
      <c r="L1025" s="1977"/>
      <c r="M1025" s="1977"/>
      <c r="N1025" s="1978"/>
    </row>
    <row r="1026" spans="1:14" ht="20.100000000000001" customHeight="1">
      <c r="A1026" s="1976"/>
      <c r="B1026" s="1977"/>
      <c r="C1026" s="1977"/>
      <c r="D1026" s="1977"/>
      <c r="E1026" s="1977"/>
      <c r="F1026" s="1977"/>
      <c r="G1026" s="1977"/>
      <c r="H1026" s="1977"/>
      <c r="I1026" s="1977"/>
      <c r="J1026" s="1977"/>
      <c r="K1026" s="1977"/>
      <c r="L1026" s="1977"/>
      <c r="M1026" s="1977"/>
      <c r="N1026" s="1978"/>
    </row>
    <row r="1027" spans="1:14" ht="15.95" customHeight="1">
      <c r="A1027" s="1983" t="s">
        <v>1030</v>
      </c>
      <c r="B1027" s="1977"/>
      <c r="C1027" s="1977"/>
      <c r="D1027" s="1977"/>
      <c r="E1027" s="1977"/>
      <c r="F1027" s="1977"/>
      <c r="G1027" s="1977"/>
      <c r="H1027" s="1977"/>
      <c r="I1027" s="1977"/>
      <c r="J1027" s="1977"/>
      <c r="K1027" s="1977"/>
      <c r="L1027" s="1977"/>
      <c r="M1027" s="1977"/>
      <c r="N1027" s="1978"/>
    </row>
    <row r="1028" spans="1:14" ht="21.95" customHeight="1">
      <c r="A1028" s="1976"/>
      <c r="B1028" s="1977"/>
      <c r="C1028" s="1977"/>
      <c r="D1028" s="1977"/>
      <c r="E1028" s="1977"/>
      <c r="F1028" s="1977"/>
      <c r="G1028" s="1977"/>
      <c r="H1028" s="1977"/>
      <c r="I1028" s="1977"/>
      <c r="J1028" s="1977"/>
      <c r="K1028" s="1977"/>
      <c r="L1028" s="1977"/>
      <c r="M1028" s="1977"/>
      <c r="N1028" s="1978"/>
    </row>
    <row r="1029" spans="1:14" ht="21.95" customHeight="1">
      <c r="A1029" s="1976"/>
      <c r="B1029" s="1977"/>
      <c r="C1029" s="1977"/>
      <c r="D1029" s="1977"/>
      <c r="E1029" s="1977"/>
      <c r="F1029" s="1977"/>
      <c r="G1029" s="1977"/>
      <c r="H1029" s="1977"/>
      <c r="I1029" s="1977"/>
      <c r="J1029" s="1977"/>
      <c r="K1029" s="1977"/>
      <c r="L1029" s="1977"/>
      <c r="M1029" s="1977"/>
      <c r="N1029" s="1978"/>
    </row>
    <row r="1030" spans="1:14" ht="21.95" customHeight="1">
      <c r="A1030" s="1976"/>
      <c r="B1030" s="1977"/>
      <c r="C1030" s="1977"/>
      <c r="D1030" s="1977"/>
      <c r="E1030" s="1977"/>
      <c r="F1030" s="1977"/>
      <c r="G1030" s="1977"/>
      <c r="H1030" s="1977"/>
      <c r="I1030" s="1977"/>
      <c r="J1030" s="1977"/>
      <c r="K1030" s="1977"/>
      <c r="L1030" s="1977"/>
      <c r="M1030" s="1977"/>
      <c r="N1030" s="1978"/>
    </row>
    <row r="1031" spans="1:14" ht="21.95" customHeight="1">
      <c r="A1031" s="1979" t="s">
        <v>1031</v>
      </c>
      <c r="B1031" s="1980"/>
      <c r="C1031" s="1980"/>
      <c r="D1031" s="1980"/>
      <c r="E1031" s="1980"/>
      <c r="F1031" s="1980"/>
      <c r="G1031" s="1980"/>
      <c r="H1031" s="1979" t="s">
        <v>1032</v>
      </c>
      <c r="I1031" s="1980"/>
      <c r="J1031" s="1980"/>
      <c r="K1031" s="1980"/>
      <c r="L1031" s="1980"/>
      <c r="M1031" s="1980"/>
      <c r="N1031" s="1980"/>
    </row>
  </sheetData>
  <mergeCells count="2540">
    <mergeCell ref="A6:C6"/>
    <mergeCell ref="E6:G6"/>
    <mergeCell ref="I6:K6"/>
    <mergeCell ref="M6:N6"/>
    <mergeCell ref="A7:N7"/>
    <mergeCell ref="A8:N8"/>
    <mergeCell ref="A4:D4"/>
    <mergeCell ref="E4:G4"/>
    <mergeCell ref="H4:J4"/>
    <mergeCell ref="K4:L4"/>
    <mergeCell ref="M4:N4"/>
    <mergeCell ref="A5:C5"/>
    <mergeCell ref="E5:G5"/>
    <mergeCell ref="I5:K5"/>
    <mergeCell ref="M5:N5"/>
    <mergeCell ref="A1:N1"/>
    <mergeCell ref="A2:N2"/>
    <mergeCell ref="A3:D3"/>
    <mergeCell ref="E3:G3"/>
    <mergeCell ref="H3:J3"/>
    <mergeCell ref="K3:L3"/>
    <mergeCell ref="M3:N3"/>
    <mergeCell ref="A11:B11"/>
    <mergeCell ref="F11:G11"/>
    <mergeCell ref="H11:I11"/>
    <mergeCell ref="J11:K11"/>
    <mergeCell ref="L11:M11"/>
    <mergeCell ref="A10:B10"/>
    <mergeCell ref="F10:G10"/>
    <mergeCell ref="H10:I10"/>
    <mergeCell ref="J10:K10"/>
    <mergeCell ref="L10:M10"/>
    <mergeCell ref="A9:B9"/>
    <mergeCell ref="F9:G9"/>
    <mergeCell ref="H9:I9"/>
    <mergeCell ref="J9:K9"/>
    <mergeCell ref="L9:M9"/>
    <mergeCell ref="C9:E9"/>
    <mergeCell ref="C10:E10"/>
    <mergeCell ref="C11:E11"/>
    <mergeCell ref="A14:N14"/>
    <mergeCell ref="B15:C15"/>
    <mergeCell ref="E15:F15"/>
    <mergeCell ref="H15:I15"/>
    <mergeCell ref="K15:L15"/>
    <mergeCell ref="A16:N16"/>
    <mergeCell ref="A13:B13"/>
    <mergeCell ref="F13:G13"/>
    <mergeCell ref="H13:I13"/>
    <mergeCell ref="J13:K13"/>
    <mergeCell ref="L13:M13"/>
    <mergeCell ref="A12:B12"/>
    <mergeCell ref="F12:G12"/>
    <mergeCell ref="H12:I12"/>
    <mergeCell ref="J12:K12"/>
    <mergeCell ref="L12:M12"/>
    <mergeCell ref="C12:E12"/>
    <mergeCell ref="C13:E13"/>
    <mergeCell ref="A19:E19"/>
    <mergeCell ref="F19:G19"/>
    <mergeCell ref="H19:L19"/>
    <mergeCell ref="M19:N19"/>
    <mergeCell ref="A20:N20"/>
    <mergeCell ref="A21:E21"/>
    <mergeCell ref="F21:G21"/>
    <mergeCell ref="H21:L21"/>
    <mergeCell ref="M21:N21"/>
    <mergeCell ref="A17:E17"/>
    <mergeCell ref="F17:G17"/>
    <mergeCell ref="H17:L17"/>
    <mergeCell ref="M17:N17"/>
    <mergeCell ref="A18:E18"/>
    <mergeCell ref="F18:G18"/>
    <mergeCell ref="H18:L18"/>
    <mergeCell ref="M18:N18"/>
    <mergeCell ref="A27:E27"/>
    <mergeCell ref="F27:G27"/>
    <mergeCell ref="H27:L27"/>
    <mergeCell ref="M27:N27"/>
    <mergeCell ref="A28:E28"/>
    <mergeCell ref="F28:G28"/>
    <mergeCell ref="H28:L28"/>
    <mergeCell ref="M28:N28"/>
    <mergeCell ref="A24:E24"/>
    <mergeCell ref="F24:G24"/>
    <mergeCell ref="H24:N24"/>
    <mergeCell ref="A25:N25"/>
    <mergeCell ref="A26:E26"/>
    <mergeCell ref="F26:G26"/>
    <mergeCell ref="H26:L26"/>
    <mergeCell ref="M26:N26"/>
    <mergeCell ref="A22:E22"/>
    <mergeCell ref="F22:G22"/>
    <mergeCell ref="H22:L22"/>
    <mergeCell ref="M22:N22"/>
    <mergeCell ref="A23:E23"/>
    <mergeCell ref="F23:G23"/>
    <mergeCell ref="H23:L23"/>
    <mergeCell ref="M23:N23"/>
    <mergeCell ref="A32:E32"/>
    <mergeCell ref="F32:G32"/>
    <mergeCell ref="H32:L32"/>
    <mergeCell ref="M32:N32"/>
    <mergeCell ref="A33:E33"/>
    <mergeCell ref="F33:G33"/>
    <mergeCell ref="H33:L33"/>
    <mergeCell ref="M33:N33"/>
    <mergeCell ref="A29:N29"/>
    <mergeCell ref="A30:E30"/>
    <mergeCell ref="F30:G30"/>
    <mergeCell ref="H30:L30"/>
    <mergeCell ref="M30:N30"/>
    <mergeCell ref="A31:E31"/>
    <mergeCell ref="F31:G31"/>
    <mergeCell ref="H31:L31"/>
    <mergeCell ref="M31:N31"/>
    <mergeCell ref="A54:N54"/>
    <mergeCell ref="A55:D55"/>
    <mergeCell ref="E55:G55"/>
    <mergeCell ref="H55:J55"/>
    <mergeCell ref="K55:L55"/>
    <mergeCell ref="M55:N55"/>
    <mergeCell ref="A40:N40"/>
    <mergeCell ref="A41:N41"/>
    <mergeCell ref="A42:N42"/>
    <mergeCell ref="A43:G43"/>
    <mergeCell ref="H43:N43"/>
    <mergeCell ref="A53:N53"/>
    <mergeCell ref="A34:N34"/>
    <mergeCell ref="A35:N35"/>
    <mergeCell ref="A36:N36"/>
    <mergeCell ref="A37:N37"/>
    <mergeCell ref="A38:N38"/>
    <mergeCell ref="A39:N39"/>
    <mergeCell ref="A61:B61"/>
    <mergeCell ref="F61:G61"/>
    <mergeCell ref="H61:I61"/>
    <mergeCell ref="J61:K61"/>
    <mergeCell ref="L61:M61"/>
    <mergeCell ref="A58:C58"/>
    <mergeCell ref="E58:G58"/>
    <mergeCell ref="I58:K58"/>
    <mergeCell ref="M58:N58"/>
    <mergeCell ref="A59:N59"/>
    <mergeCell ref="A60:N60"/>
    <mergeCell ref="A56:D56"/>
    <mergeCell ref="E56:G56"/>
    <mergeCell ref="H56:J56"/>
    <mergeCell ref="K56:L56"/>
    <mergeCell ref="M56:N56"/>
    <mergeCell ref="A57:C57"/>
    <mergeCell ref="E57:G57"/>
    <mergeCell ref="I57:K57"/>
    <mergeCell ref="M57:N57"/>
    <mergeCell ref="C61:E61"/>
    <mergeCell ref="A64:B64"/>
    <mergeCell ref="F64:G64"/>
    <mergeCell ref="H64:I64"/>
    <mergeCell ref="J64:K64"/>
    <mergeCell ref="L64:M64"/>
    <mergeCell ref="A63:B63"/>
    <mergeCell ref="F63:G63"/>
    <mergeCell ref="H63:I63"/>
    <mergeCell ref="J63:K63"/>
    <mergeCell ref="L63:M63"/>
    <mergeCell ref="A62:B62"/>
    <mergeCell ref="F62:G62"/>
    <mergeCell ref="H62:I62"/>
    <mergeCell ref="J62:K62"/>
    <mergeCell ref="L62:M62"/>
    <mergeCell ref="C62:E62"/>
    <mergeCell ref="C63:E63"/>
    <mergeCell ref="C64:E64"/>
    <mergeCell ref="A69:E69"/>
    <mergeCell ref="F69:G69"/>
    <mergeCell ref="H69:L69"/>
    <mergeCell ref="M69:N69"/>
    <mergeCell ref="A70:E70"/>
    <mergeCell ref="F70:G70"/>
    <mergeCell ref="H70:L70"/>
    <mergeCell ref="M70:N70"/>
    <mergeCell ref="A66:N66"/>
    <mergeCell ref="B67:C67"/>
    <mergeCell ref="E67:F67"/>
    <mergeCell ref="H67:I67"/>
    <mergeCell ref="K67:L67"/>
    <mergeCell ref="A68:N68"/>
    <mergeCell ref="A65:B65"/>
    <mergeCell ref="F65:G65"/>
    <mergeCell ref="H65:I65"/>
    <mergeCell ref="J65:K65"/>
    <mergeCell ref="L65:M65"/>
    <mergeCell ref="C65:E65"/>
    <mergeCell ref="A76:E76"/>
    <mergeCell ref="F76:G76"/>
    <mergeCell ref="H76:N76"/>
    <mergeCell ref="A77:N77"/>
    <mergeCell ref="A78:E78"/>
    <mergeCell ref="F78:G78"/>
    <mergeCell ref="H78:L78"/>
    <mergeCell ref="M78:N78"/>
    <mergeCell ref="A74:E74"/>
    <mergeCell ref="F74:G74"/>
    <mergeCell ref="H74:L74"/>
    <mergeCell ref="M74:N74"/>
    <mergeCell ref="A75:E75"/>
    <mergeCell ref="F75:G75"/>
    <mergeCell ref="H75:L75"/>
    <mergeCell ref="M75:N75"/>
    <mergeCell ref="A71:E71"/>
    <mergeCell ref="F71:G71"/>
    <mergeCell ref="H71:L71"/>
    <mergeCell ref="M71:N71"/>
    <mergeCell ref="A72:N72"/>
    <mergeCell ref="A73:E73"/>
    <mergeCell ref="F73:G73"/>
    <mergeCell ref="H73:L73"/>
    <mergeCell ref="M73:N73"/>
    <mergeCell ref="A81:N81"/>
    <mergeCell ref="A82:E82"/>
    <mergeCell ref="F82:G82"/>
    <mergeCell ref="H82:L82"/>
    <mergeCell ref="M82:N82"/>
    <mergeCell ref="A83:E83"/>
    <mergeCell ref="F83:G83"/>
    <mergeCell ref="H83:L83"/>
    <mergeCell ref="M83:N83"/>
    <mergeCell ref="A79:E79"/>
    <mergeCell ref="F79:G79"/>
    <mergeCell ref="H79:L79"/>
    <mergeCell ref="M79:N79"/>
    <mergeCell ref="A80:E80"/>
    <mergeCell ref="F80:G80"/>
    <mergeCell ref="H80:L80"/>
    <mergeCell ref="M80:N80"/>
    <mergeCell ref="A92:N92"/>
    <mergeCell ref="A93:N93"/>
    <mergeCell ref="A94:N94"/>
    <mergeCell ref="A95:G95"/>
    <mergeCell ref="H95:N95"/>
    <mergeCell ref="A105:N105"/>
    <mergeCell ref="A86:N86"/>
    <mergeCell ref="A87:N87"/>
    <mergeCell ref="A88:N88"/>
    <mergeCell ref="A89:N89"/>
    <mergeCell ref="A90:N90"/>
    <mergeCell ref="A91:N91"/>
    <mergeCell ref="A84:E84"/>
    <mergeCell ref="F84:G84"/>
    <mergeCell ref="H84:L84"/>
    <mergeCell ref="M84:N84"/>
    <mergeCell ref="A85:E85"/>
    <mergeCell ref="F85:G85"/>
    <mergeCell ref="H85:L85"/>
    <mergeCell ref="M85:N85"/>
    <mergeCell ref="A110:C110"/>
    <mergeCell ref="E110:G110"/>
    <mergeCell ref="I110:K110"/>
    <mergeCell ref="M110:N110"/>
    <mergeCell ref="A111:N111"/>
    <mergeCell ref="A112:N112"/>
    <mergeCell ref="A108:D108"/>
    <mergeCell ref="E108:G108"/>
    <mergeCell ref="H108:J108"/>
    <mergeCell ref="K108:L108"/>
    <mergeCell ref="M108:N108"/>
    <mergeCell ref="A109:C109"/>
    <mergeCell ref="E109:G109"/>
    <mergeCell ref="I109:K109"/>
    <mergeCell ref="M109:N109"/>
    <mergeCell ref="A106:N106"/>
    <mergeCell ref="A107:D107"/>
    <mergeCell ref="E107:G107"/>
    <mergeCell ref="H107:J107"/>
    <mergeCell ref="K107:L107"/>
    <mergeCell ref="M107:N107"/>
    <mergeCell ref="A115:B115"/>
    <mergeCell ref="F115:G115"/>
    <mergeCell ref="H115:I115"/>
    <mergeCell ref="J115:K115"/>
    <mergeCell ref="L115:M115"/>
    <mergeCell ref="A114:B114"/>
    <mergeCell ref="F114:G114"/>
    <mergeCell ref="H114:I114"/>
    <mergeCell ref="J114:K114"/>
    <mergeCell ref="L114:M114"/>
    <mergeCell ref="A113:B113"/>
    <mergeCell ref="F113:G113"/>
    <mergeCell ref="H113:I113"/>
    <mergeCell ref="J113:K113"/>
    <mergeCell ref="L113:M113"/>
    <mergeCell ref="C113:E113"/>
    <mergeCell ref="C114:E114"/>
    <mergeCell ref="C115:E115"/>
    <mergeCell ref="A118:N118"/>
    <mergeCell ref="B119:C119"/>
    <mergeCell ref="E119:F119"/>
    <mergeCell ref="H119:I119"/>
    <mergeCell ref="K119:L119"/>
    <mergeCell ref="A120:N120"/>
    <mergeCell ref="A117:B117"/>
    <mergeCell ref="F117:G117"/>
    <mergeCell ref="H117:I117"/>
    <mergeCell ref="J117:K117"/>
    <mergeCell ref="L117:M117"/>
    <mergeCell ref="A116:B116"/>
    <mergeCell ref="F116:G116"/>
    <mergeCell ref="H116:I116"/>
    <mergeCell ref="J116:K116"/>
    <mergeCell ref="L116:M116"/>
    <mergeCell ref="C116:E116"/>
    <mergeCell ref="C117:E117"/>
    <mergeCell ref="A123:E123"/>
    <mergeCell ref="F123:G123"/>
    <mergeCell ref="H123:L123"/>
    <mergeCell ref="M123:N123"/>
    <mergeCell ref="A124:N124"/>
    <mergeCell ref="A125:E125"/>
    <mergeCell ref="F125:G125"/>
    <mergeCell ref="H125:L125"/>
    <mergeCell ref="M125:N125"/>
    <mergeCell ref="A121:E121"/>
    <mergeCell ref="F121:G121"/>
    <mergeCell ref="H121:L121"/>
    <mergeCell ref="M121:N121"/>
    <mergeCell ref="A122:E122"/>
    <mergeCell ref="F122:G122"/>
    <mergeCell ref="H122:L122"/>
    <mergeCell ref="M122:N122"/>
    <mergeCell ref="A131:E131"/>
    <mergeCell ref="F131:G131"/>
    <mergeCell ref="H131:L131"/>
    <mergeCell ref="M131:N131"/>
    <mergeCell ref="A132:E132"/>
    <mergeCell ref="F132:G132"/>
    <mergeCell ref="H132:L132"/>
    <mergeCell ref="M132:N132"/>
    <mergeCell ref="A128:E128"/>
    <mergeCell ref="F128:G128"/>
    <mergeCell ref="H128:N128"/>
    <mergeCell ref="A129:N129"/>
    <mergeCell ref="A130:E130"/>
    <mergeCell ref="F130:G130"/>
    <mergeCell ref="H130:L130"/>
    <mergeCell ref="M130:N130"/>
    <mergeCell ref="A126:E126"/>
    <mergeCell ref="F126:G126"/>
    <mergeCell ref="H126:L126"/>
    <mergeCell ref="M126:N126"/>
    <mergeCell ref="A127:E127"/>
    <mergeCell ref="F127:G127"/>
    <mergeCell ref="H127:L127"/>
    <mergeCell ref="M127:N127"/>
    <mergeCell ref="A136:E136"/>
    <mergeCell ref="F136:G136"/>
    <mergeCell ref="H136:L136"/>
    <mergeCell ref="M136:N136"/>
    <mergeCell ref="A137:E137"/>
    <mergeCell ref="F137:G137"/>
    <mergeCell ref="H137:L137"/>
    <mergeCell ref="M137:N137"/>
    <mergeCell ref="A133:N133"/>
    <mergeCell ref="A134:E134"/>
    <mergeCell ref="F134:G134"/>
    <mergeCell ref="H134:L134"/>
    <mergeCell ref="M134:N134"/>
    <mergeCell ref="A135:E135"/>
    <mergeCell ref="F135:G135"/>
    <mergeCell ref="H135:L135"/>
    <mergeCell ref="M135:N135"/>
    <mergeCell ref="A158:N158"/>
    <mergeCell ref="A159:D159"/>
    <mergeCell ref="E159:G159"/>
    <mergeCell ref="H159:J159"/>
    <mergeCell ref="K159:L159"/>
    <mergeCell ref="M159:N159"/>
    <mergeCell ref="A144:N144"/>
    <mergeCell ref="A145:N145"/>
    <mergeCell ref="A146:N146"/>
    <mergeCell ref="A147:G147"/>
    <mergeCell ref="H147:N147"/>
    <mergeCell ref="A157:N157"/>
    <mergeCell ref="A138:N138"/>
    <mergeCell ref="A139:N139"/>
    <mergeCell ref="A140:N140"/>
    <mergeCell ref="A141:N141"/>
    <mergeCell ref="A142:N142"/>
    <mergeCell ref="A143:N143"/>
    <mergeCell ref="A165:B165"/>
    <mergeCell ref="F165:G165"/>
    <mergeCell ref="H165:I165"/>
    <mergeCell ref="J165:K165"/>
    <mergeCell ref="L165:M165"/>
    <mergeCell ref="A162:C162"/>
    <mergeCell ref="E162:G162"/>
    <mergeCell ref="I162:K162"/>
    <mergeCell ref="M162:N162"/>
    <mergeCell ref="A163:N163"/>
    <mergeCell ref="A164:N164"/>
    <mergeCell ref="A160:D160"/>
    <mergeCell ref="E160:G160"/>
    <mergeCell ref="H160:J160"/>
    <mergeCell ref="K160:L160"/>
    <mergeCell ref="M160:N160"/>
    <mergeCell ref="A161:C161"/>
    <mergeCell ref="E161:G161"/>
    <mergeCell ref="I161:K161"/>
    <mergeCell ref="M161:N161"/>
    <mergeCell ref="C165:E165"/>
    <mergeCell ref="A168:B168"/>
    <mergeCell ref="F168:G168"/>
    <mergeCell ref="H168:I168"/>
    <mergeCell ref="J168:K168"/>
    <mergeCell ref="L168:M168"/>
    <mergeCell ref="A167:B167"/>
    <mergeCell ref="F167:G167"/>
    <mergeCell ref="H167:I167"/>
    <mergeCell ref="J167:K167"/>
    <mergeCell ref="L167:M167"/>
    <mergeCell ref="A166:B166"/>
    <mergeCell ref="F166:G166"/>
    <mergeCell ref="H166:I166"/>
    <mergeCell ref="J166:K166"/>
    <mergeCell ref="L166:M166"/>
    <mergeCell ref="C166:E166"/>
    <mergeCell ref="C167:E167"/>
    <mergeCell ref="C168:E168"/>
    <mergeCell ref="A173:E173"/>
    <mergeCell ref="F173:G173"/>
    <mergeCell ref="H173:L173"/>
    <mergeCell ref="M173:N173"/>
    <mergeCell ref="A174:E174"/>
    <mergeCell ref="F174:G174"/>
    <mergeCell ref="H174:L174"/>
    <mergeCell ref="M174:N174"/>
    <mergeCell ref="A170:N170"/>
    <mergeCell ref="B171:C171"/>
    <mergeCell ref="E171:F171"/>
    <mergeCell ref="H171:I171"/>
    <mergeCell ref="K171:L171"/>
    <mergeCell ref="A172:N172"/>
    <mergeCell ref="A169:B169"/>
    <mergeCell ref="F169:G169"/>
    <mergeCell ref="H169:I169"/>
    <mergeCell ref="J169:K169"/>
    <mergeCell ref="L169:M169"/>
    <mergeCell ref="C169:E169"/>
    <mergeCell ref="A180:E180"/>
    <mergeCell ref="F180:G180"/>
    <mergeCell ref="H180:N180"/>
    <mergeCell ref="A181:N181"/>
    <mergeCell ref="A182:E182"/>
    <mergeCell ref="F182:G182"/>
    <mergeCell ref="H182:L182"/>
    <mergeCell ref="M182:N182"/>
    <mergeCell ref="A178:E178"/>
    <mergeCell ref="F178:G178"/>
    <mergeCell ref="H178:L178"/>
    <mergeCell ref="M178:N178"/>
    <mergeCell ref="A179:E179"/>
    <mergeCell ref="F179:G179"/>
    <mergeCell ref="H179:L179"/>
    <mergeCell ref="M179:N179"/>
    <mergeCell ref="A175:E175"/>
    <mergeCell ref="F175:G175"/>
    <mergeCell ref="H175:L175"/>
    <mergeCell ref="M175:N175"/>
    <mergeCell ref="A176:N176"/>
    <mergeCell ref="A177:E177"/>
    <mergeCell ref="F177:G177"/>
    <mergeCell ref="H177:L177"/>
    <mergeCell ref="M177:N177"/>
    <mergeCell ref="A185:N185"/>
    <mergeCell ref="A186:E186"/>
    <mergeCell ref="F186:G186"/>
    <mergeCell ref="H186:L186"/>
    <mergeCell ref="M186:N186"/>
    <mergeCell ref="A187:E187"/>
    <mergeCell ref="F187:G187"/>
    <mergeCell ref="H187:L187"/>
    <mergeCell ref="M187:N187"/>
    <mergeCell ref="A183:E183"/>
    <mergeCell ref="F183:G183"/>
    <mergeCell ref="H183:L183"/>
    <mergeCell ref="M183:N183"/>
    <mergeCell ref="A184:E184"/>
    <mergeCell ref="F184:G184"/>
    <mergeCell ref="H184:L184"/>
    <mergeCell ref="M184:N184"/>
    <mergeCell ref="A196:N196"/>
    <mergeCell ref="A197:N197"/>
    <mergeCell ref="A198:N198"/>
    <mergeCell ref="A199:G199"/>
    <mergeCell ref="H199:N199"/>
    <mergeCell ref="A209:N209"/>
    <mergeCell ref="A190:N190"/>
    <mergeCell ref="A191:N191"/>
    <mergeCell ref="A192:N192"/>
    <mergeCell ref="A193:N193"/>
    <mergeCell ref="A194:N194"/>
    <mergeCell ref="A195:N195"/>
    <mergeCell ref="A188:E188"/>
    <mergeCell ref="F188:G188"/>
    <mergeCell ref="H188:L188"/>
    <mergeCell ref="M188:N188"/>
    <mergeCell ref="A189:E189"/>
    <mergeCell ref="F189:G189"/>
    <mergeCell ref="H189:L189"/>
    <mergeCell ref="M189:N189"/>
    <mergeCell ref="A214:C214"/>
    <mergeCell ref="E214:G214"/>
    <mergeCell ref="I214:K214"/>
    <mergeCell ref="M214:N214"/>
    <mergeCell ref="A215:N215"/>
    <mergeCell ref="A216:N216"/>
    <mergeCell ref="A212:D212"/>
    <mergeCell ref="E212:G212"/>
    <mergeCell ref="H212:J212"/>
    <mergeCell ref="K212:L212"/>
    <mergeCell ref="M212:N212"/>
    <mergeCell ref="A213:C213"/>
    <mergeCell ref="E213:G213"/>
    <mergeCell ref="I213:K213"/>
    <mergeCell ref="M213:N213"/>
    <mergeCell ref="A210:N210"/>
    <mergeCell ref="A211:D211"/>
    <mergeCell ref="E211:G211"/>
    <mergeCell ref="H211:J211"/>
    <mergeCell ref="K211:L211"/>
    <mergeCell ref="M211:N211"/>
    <mergeCell ref="A219:B219"/>
    <mergeCell ref="F219:G219"/>
    <mergeCell ref="H219:I219"/>
    <mergeCell ref="J219:K219"/>
    <mergeCell ref="L219:M219"/>
    <mergeCell ref="A218:B218"/>
    <mergeCell ref="F218:G218"/>
    <mergeCell ref="H218:I218"/>
    <mergeCell ref="J218:K218"/>
    <mergeCell ref="L218:M218"/>
    <mergeCell ref="A217:B217"/>
    <mergeCell ref="F217:G217"/>
    <mergeCell ref="H217:I217"/>
    <mergeCell ref="J217:K217"/>
    <mergeCell ref="L217:M217"/>
    <mergeCell ref="C217:E217"/>
    <mergeCell ref="C218:E218"/>
    <mergeCell ref="C219:E219"/>
    <mergeCell ref="A222:N222"/>
    <mergeCell ref="B223:C223"/>
    <mergeCell ref="E223:F223"/>
    <mergeCell ref="H223:I223"/>
    <mergeCell ref="K223:L223"/>
    <mergeCell ref="A224:N224"/>
    <mergeCell ref="A221:B221"/>
    <mergeCell ref="F221:G221"/>
    <mergeCell ref="H221:I221"/>
    <mergeCell ref="J221:K221"/>
    <mergeCell ref="L221:M221"/>
    <mergeCell ref="A220:B220"/>
    <mergeCell ref="F220:G220"/>
    <mergeCell ref="H220:I220"/>
    <mergeCell ref="J220:K220"/>
    <mergeCell ref="L220:M220"/>
    <mergeCell ref="C220:E220"/>
    <mergeCell ref="C221:E221"/>
    <mergeCell ref="A227:E227"/>
    <mergeCell ref="F227:G227"/>
    <mergeCell ref="H227:L227"/>
    <mergeCell ref="M227:N227"/>
    <mergeCell ref="A228:N228"/>
    <mergeCell ref="A229:E229"/>
    <mergeCell ref="F229:G229"/>
    <mergeCell ref="H229:L229"/>
    <mergeCell ref="M229:N229"/>
    <mergeCell ref="A225:E225"/>
    <mergeCell ref="F225:G225"/>
    <mergeCell ref="H225:L225"/>
    <mergeCell ref="M225:N225"/>
    <mergeCell ref="A226:E226"/>
    <mergeCell ref="F226:G226"/>
    <mergeCell ref="H226:L226"/>
    <mergeCell ref="M226:N226"/>
    <mergeCell ref="A235:E235"/>
    <mergeCell ref="F235:G235"/>
    <mergeCell ref="H235:L235"/>
    <mergeCell ref="M235:N235"/>
    <mergeCell ref="A236:E236"/>
    <mergeCell ref="F236:G236"/>
    <mergeCell ref="H236:L236"/>
    <mergeCell ref="M236:N236"/>
    <mergeCell ref="A232:E232"/>
    <mergeCell ref="F232:G232"/>
    <mergeCell ref="H232:N232"/>
    <mergeCell ref="A233:N233"/>
    <mergeCell ref="A234:E234"/>
    <mergeCell ref="F234:G234"/>
    <mergeCell ref="H234:L234"/>
    <mergeCell ref="M234:N234"/>
    <mergeCell ref="A230:E230"/>
    <mergeCell ref="F230:G230"/>
    <mergeCell ref="H230:L230"/>
    <mergeCell ref="M230:N230"/>
    <mergeCell ref="A231:E231"/>
    <mergeCell ref="F231:G231"/>
    <mergeCell ref="H231:L231"/>
    <mergeCell ref="M231:N231"/>
    <mergeCell ref="A240:E240"/>
    <mergeCell ref="F240:G240"/>
    <mergeCell ref="H240:L240"/>
    <mergeCell ref="M240:N240"/>
    <mergeCell ref="A241:E241"/>
    <mergeCell ref="F241:G241"/>
    <mergeCell ref="H241:L241"/>
    <mergeCell ref="M241:N241"/>
    <mergeCell ref="A237:N237"/>
    <mergeCell ref="A238:E238"/>
    <mergeCell ref="F238:G238"/>
    <mergeCell ref="H238:L238"/>
    <mergeCell ref="M238:N238"/>
    <mergeCell ref="A239:E239"/>
    <mergeCell ref="F239:G239"/>
    <mergeCell ref="H239:L239"/>
    <mergeCell ref="M239:N239"/>
    <mergeCell ref="A262:N262"/>
    <mergeCell ref="A263:D263"/>
    <mergeCell ref="E263:G263"/>
    <mergeCell ref="H263:J263"/>
    <mergeCell ref="K263:L263"/>
    <mergeCell ref="M263:N263"/>
    <mergeCell ref="A248:N248"/>
    <mergeCell ref="A249:N249"/>
    <mergeCell ref="A250:N250"/>
    <mergeCell ref="A251:G251"/>
    <mergeCell ref="H251:N251"/>
    <mergeCell ref="A261:N261"/>
    <mergeCell ref="A242:N242"/>
    <mergeCell ref="A243:N243"/>
    <mergeCell ref="A244:N244"/>
    <mergeCell ref="A245:N245"/>
    <mergeCell ref="A246:N246"/>
    <mergeCell ref="A247:N247"/>
    <mergeCell ref="A269:B269"/>
    <mergeCell ref="F269:G269"/>
    <mergeCell ref="H269:I269"/>
    <mergeCell ref="J269:K269"/>
    <mergeCell ref="L269:M269"/>
    <mergeCell ref="A266:C266"/>
    <mergeCell ref="E266:G266"/>
    <mergeCell ref="I266:K266"/>
    <mergeCell ref="M266:N266"/>
    <mergeCell ref="A267:N267"/>
    <mergeCell ref="A268:N268"/>
    <mergeCell ref="A264:D264"/>
    <mergeCell ref="E264:G264"/>
    <mergeCell ref="H264:J264"/>
    <mergeCell ref="K264:L264"/>
    <mergeCell ref="M264:N264"/>
    <mergeCell ref="A265:C265"/>
    <mergeCell ref="E265:G265"/>
    <mergeCell ref="I265:K265"/>
    <mergeCell ref="M265:N265"/>
    <mergeCell ref="C269:E269"/>
    <mergeCell ref="A272:B272"/>
    <mergeCell ref="F272:G272"/>
    <mergeCell ref="H272:I272"/>
    <mergeCell ref="J272:K272"/>
    <mergeCell ref="L272:M272"/>
    <mergeCell ref="A271:B271"/>
    <mergeCell ref="F271:G271"/>
    <mergeCell ref="H271:I271"/>
    <mergeCell ref="J271:K271"/>
    <mergeCell ref="L271:M271"/>
    <mergeCell ref="A270:B270"/>
    <mergeCell ref="F270:G270"/>
    <mergeCell ref="H270:I270"/>
    <mergeCell ref="J270:K270"/>
    <mergeCell ref="L270:M270"/>
    <mergeCell ref="C270:E270"/>
    <mergeCell ref="C271:E271"/>
    <mergeCell ref="C272:E272"/>
    <mergeCell ref="A277:E277"/>
    <mergeCell ref="F277:G277"/>
    <mergeCell ref="H277:L277"/>
    <mergeCell ref="M277:N277"/>
    <mergeCell ref="A278:E278"/>
    <mergeCell ref="F278:G278"/>
    <mergeCell ref="H278:L278"/>
    <mergeCell ref="M278:N278"/>
    <mergeCell ref="A274:N274"/>
    <mergeCell ref="B275:C275"/>
    <mergeCell ref="E275:F275"/>
    <mergeCell ref="H275:I275"/>
    <mergeCell ref="K275:L275"/>
    <mergeCell ref="A276:N276"/>
    <mergeCell ref="A273:B273"/>
    <mergeCell ref="F273:G273"/>
    <mergeCell ref="H273:I273"/>
    <mergeCell ref="J273:K273"/>
    <mergeCell ref="L273:M273"/>
    <mergeCell ref="C273:E273"/>
    <mergeCell ref="A284:E284"/>
    <mergeCell ref="F284:G284"/>
    <mergeCell ref="H284:N284"/>
    <mergeCell ref="A285:N285"/>
    <mergeCell ref="A286:E286"/>
    <mergeCell ref="F286:G286"/>
    <mergeCell ref="H286:L286"/>
    <mergeCell ref="M286:N286"/>
    <mergeCell ref="A282:E282"/>
    <mergeCell ref="F282:G282"/>
    <mergeCell ref="H282:L282"/>
    <mergeCell ref="M282:N282"/>
    <mergeCell ref="A283:E283"/>
    <mergeCell ref="F283:G283"/>
    <mergeCell ref="H283:L283"/>
    <mergeCell ref="M283:N283"/>
    <mergeCell ref="A279:E279"/>
    <mergeCell ref="F279:G279"/>
    <mergeCell ref="H279:L279"/>
    <mergeCell ref="M279:N279"/>
    <mergeCell ref="A280:N280"/>
    <mergeCell ref="A281:E281"/>
    <mergeCell ref="F281:G281"/>
    <mergeCell ref="H281:L281"/>
    <mergeCell ref="M281:N281"/>
    <mergeCell ref="A289:N289"/>
    <mergeCell ref="A290:E290"/>
    <mergeCell ref="F290:G290"/>
    <mergeCell ref="H290:L290"/>
    <mergeCell ref="M290:N290"/>
    <mergeCell ref="A291:E291"/>
    <mergeCell ref="F291:G291"/>
    <mergeCell ref="H291:L291"/>
    <mergeCell ref="M291:N291"/>
    <mergeCell ref="A287:E287"/>
    <mergeCell ref="F287:G287"/>
    <mergeCell ref="H287:L287"/>
    <mergeCell ref="M287:N287"/>
    <mergeCell ref="A288:E288"/>
    <mergeCell ref="F288:G288"/>
    <mergeCell ref="H288:L288"/>
    <mergeCell ref="M288:N288"/>
    <mergeCell ref="A300:N300"/>
    <mergeCell ref="A301:N301"/>
    <mergeCell ref="A302:N302"/>
    <mergeCell ref="A303:G303"/>
    <mergeCell ref="H303:N303"/>
    <mergeCell ref="A313:N313"/>
    <mergeCell ref="A294:N294"/>
    <mergeCell ref="A295:N295"/>
    <mergeCell ref="A296:N296"/>
    <mergeCell ref="A297:N297"/>
    <mergeCell ref="A298:N298"/>
    <mergeCell ref="A299:N299"/>
    <mergeCell ref="A292:E292"/>
    <mergeCell ref="F292:G292"/>
    <mergeCell ref="H292:L292"/>
    <mergeCell ref="M292:N292"/>
    <mergeCell ref="A293:E293"/>
    <mergeCell ref="F293:G293"/>
    <mergeCell ref="H293:L293"/>
    <mergeCell ref="M293:N293"/>
    <mergeCell ref="A318:C318"/>
    <mergeCell ref="E318:G318"/>
    <mergeCell ref="I318:K318"/>
    <mergeCell ref="M318:N318"/>
    <mergeCell ref="A319:N319"/>
    <mergeCell ref="A320:N320"/>
    <mergeCell ref="A316:D316"/>
    <mergeCell ref="E316:G316"/>
    <mergeCell ref="H316:J316"/>
    <mergeCell ref="K316:L316"/>
    <mergeCell ref="M316:N316"/>
    <mergeCell ref="A317:C317"/>
    <mergeCell ref="E317:G317"/>
    <mergeCell ref="I317:K317"/>
    <mergeCell ref="M317:N317"/>
    <mergeCell ref="A314:N314"/>
    <mergeCell ref="A315:D315"/>
    <mergeCell ref="E315:G315"/>
    <mergeCell ref="H315:J315"/>
    <mergeCell ref="K315:L315"/>
    <mergeCell ref="M315:N315"/>
    <mergeCell ref="A323:B323"/>
    <mergeCell ref="F323:G323"/>
    <mergeCell ref="H323:I323"/>
    <mergeCell ref="J323:K323"/>
    <mergeCell ref="L323:M323"/>
    <mergeCell ref="A322:B322"/>
    <mergeCell ref="F322:G322"/>
    <mergeCell ref="H322:I322"/>
    <mergeCell ref="J322:K322"/>
    <mergeCell ref="L322:M322"/>
    <mergeCell ref="A321:B321"/>
    <mergeCell ref="F321:G321"/>
    <mergeCell ref="H321:I321"/>
    <mergeCell ref="J321:K321"/>
    <mergeCell ref="L321:M321"/>
    <mergeCell ref="C321:E321"/>
    <mergeCell ref="C322:E322"/>
    <mergeCell ref="C323:E323"/>
    <mergeCell ref="A326:N326"/>
    <mergeCell ref="B327:C327"/>
    <mergeCell ref="E327:F327"/>
    <mergeCell ref="H327:I327"/>
    <mergeCell ref="K327:L327"/>
    <mergeCell ref="A328:N328"/>
    <mergeCell ref="A325:B325"/>
    <mergeCell ref="F325:G325"/>
    <mergeCell ref="H325:I325"/>
    <mergeCell ref="J325:K325"/>
    <mergeCell ref="L325:M325"/>
    <mergeCell ref="A324:B324"/>
    <mergeCell ref="F324:G324"/>
    <mergeCell ref="H324:I324"/>
    <mergeCell ref="J324:K324"/>
    <mergeCell ref="L324:M324"/>
    <mergeCell ref="C324:E324"/>
    <mergeCell ref="C325:E325"/>
    <mergeCell ref="A331:E331"/>
    <mergeCell ref="F331:G331"/>
    <mergeCell ref="H331:L331"/>
    <mergeCell ref="M331:N331"/>
    <mergeCell ref="A332:N332"/>
    <mergeCell ref="A333:E333"/>
    <mergeCell ref="F333:G333"/>
    <mergeCell ref="H333:L333"/>
    <mergeCell ref="M333:N333"/>
    <mergeCell ref="A329:E329"/>
    <mergeCell ref="F329:G329"/>
    <mergeCell ref="H329:L329"/>
    <mergeCell ref="M329:N329"/>
    <mergeCell ref="A330:E330"/>
    <mergeCell ref="F330:G330"/>
    <mergeCell ref="H330:L330"/>
    <mergeCell ref="M330:N330"/>
    <mergeCell ref="A339:E339"/>
    <mergeCell ref="F339:G339"/>
    <mergeCell ref="H339:L339"/>
    <mergeCell ref="M339:N339"/>
    <mergeCell ref="A340:E340"/>
    <mergeCell ref="F340:G340"/>
    <mergeCell ref="H340:L340"/>
    <mergeCell ref="M340:N340"/>
    <mergeCell ref="A336:E336"/>
    <mergeCell ref="F336:G336"/>
    <mergeCell ref="H336:N336"/>
    <mergeCell ref="A337:N337"/>
    <mergeCell ref="A338:E338"/>
    <mergeCell ref="F338:G338"/>
    <mergeCell ref="H338:L338"/>
    <mergeCell ref="M338:N338"/>
    <mergeCell ref="A334:E334"/>
    <mergeCell ref="F334:G334"/>
    <mergeCell ref="H334:L334"/>
    <mergeCell ref="M334:N334"/>
    <mergeCell ref="A335:E335"/>
    <mergeCell ref="F335:G335"/>
    <mergeCell ref="H335:L335"/>
    <mergeCell ref="M335:N335"/>
    <mergeCell ref="A344:E344"/>
    <mergeCell ref="F344:G344"/>
    <mergeCell ref="H344:L344"/>
    <mergeCell ref="M344:N344"/>
    <mergeCell ref="A345:E345"/>
    <mergeCell ref="F345:G345"/>
    <mergeCell ref="H345:L345"/>
    <mergeCell ref="M345:N345"/>
    <mergeCell ref="A341:N341"/>
    <mergeCell ref="A342:E342"/>
    <mergeCell ref="F342:G342"/>
    <mergeCell ref="H342:L342"/>
    <mergeCell ref="M342:N342"/>
    <mergeCell ref="A343:E343"/>
    <mergeCell ref="F343:G343"/>
    <mergeCell ref="H343:L343"/>
    <mergeCell ref="M343:N343"/>
    <mergeCell ref="A366:N366"/>
    <mergeCell ref="A367:D367"/>
    <mergeCell ref="E367:G367"/>
    <mergeCell ref="H367:J367"/>
    <mergeCell ref="K367:L367"/>
    <mergeCell ref="M367:N367"/>
    <mergeCell ref="A352:N352"/>
    <mergeCell ref="A353:N353"/>
    <mergeCell ref="A354:N354"/>
    <mergeCell ref="A355:G355"/>
    <mergeCell ref="H355:N355"/>
    <mergeCell ref="A365:N365"/>
    <mergeCell ref="A346:N346"/>
    <mergeCell ref="A347:N347"/>
    <mergeCell ref="A348:N348"/>
    <mergeCell ref="A349:N349"/>
    <mergeCell ref="A350:N350"/>
    <mergeCell ref="A351:N351"/>
    <mergeCell ref="A373:B373"/>
    <mergeCell ref="F373:G373"/>
    <mergeCell ref="H373:I373"/>
    <mergeCell ref="J373:K373"/>
    <mergeCell ref="L373:M373"/>
    <mergeCell ref="A370:C370"/>
    <mergeCell ref="E370:G370"/>
    <mergeCell ref="I370:K370"/>
    <mergeCell ref="M370:N370"/>
    <mergeCell ref="A371:N371"/>
    <mergeCell ref="A372:N372"/>
    <mergeCell ref="A368:D368"/>
    <mergeCell ref="E368:G368"/>
    <mergeCell ref="H368:J368"/>
    <mergeCell ref="K368:L368"/>
    <mergeCell ref="M368:N368"/>
    <mergeCell ref="A369:C369"/>
    <mergeCell ref="E369:G369"/>
    <mergeCell ref="I369:K369"/>
    <mergeCell ref="M369:N369"/>
    <mergeCell ref="C373:E373"/>
    <mergeCell ref="A376:B376"/>
    <mergeCell ref="F376:G376"/>
    <mergeCell ref="H376:I376"/>
    <mergeCell ref="J376:K376"/>
    <mergeCell ref="L376:M376"/>
    <mergeCell ref="A375:B375"/>
    <mergeCell ref="F375:G375"/>
    <mergeCell ref="H375:I375"/>
    <mergeCell ref="J375:K375"/>
    <mergeCell ref="L375:M375"/>
    <mergeCell ref="A374:B374"/>
    <mergeCell ref="F374:G374"/>
    <mergeCell ref="H374:I374"/>
    <mergeCell ref="J374:K374"/>
    <mergeCell ref="L374:M374"/>
    <mergeCell ref="C374:E374"/>
    <mergeCell ref="C375:E375"/>
    <mergeCell ref="C376:E376"/>
    <mergeCell ref="A381:E381"/>
    <mergeCell ref="F381:G381"/>
    <mergeCell ref="H381:L381"/>
    <mergeCell ref="M381:N381"/>
    <mergeCell ref="A382:E382"/>
    <mergeCell ref="F382:G382"/>
    <mergeCell ref="H382:L382"/>
    <mergeCell ref="M382:N382"/>
    <mergeCell ref="A378:N378"/>
    <mergeCell ref="B379:C379"/>
    <mergeCell ref="E379:F379"/>
    <mergeCell ref="H379:I379"/>
    <mergeCell ref="K379:L379"/>
    <mergeCell ref="A380:N380"/>
    <mergeCell ref="A377:B377"/>
    <mergeCell ref="F377:G377"/>
    <mergeCell ref="H377:I377"/>
    <mergeCell ref="J377:K377"/>
    <mergeCell ref="L377:M377"/>
    <mergeCell ref="C377:E377"/>
    <mergeCell ref="A388:E388"/>
    <mergeCell ref="F388:G388"/>
    <mergeCell ref="H388:N388"/>
    <mergeCell ref="A389:N389"/>
    <mergeCell ref="A390:E390"/>
    <mergeCell ref="F390:G390"/>
    <mergeCell ref="H390:L390"/>
    <mergeCell ref="M390:N390"/>
    <mergeCell ref="A386:E386"/>
    <mergeCell ref="F386:G386"/>
    <mergeCell ref="H386:L386"/>
    <mergeCell ref="M386:N386"/>
    <mergeCell ref="A387:E387"/>
    <mergeCell ref="F387:G387"/>
    <mergeCell ref="H387:L387"/>
    <mergeCell ref="M387:N387"/>
    <mergeCell ref="A383:E383"/>
    <mergeCell ref="F383:G383"/>
    <mergeCell ref="H383:L383"/>
    <mergeCell ref="M383:N383"/>
    <mergeCell ref="A384:N384"/>
    <mergeCell ref="A385:E385"/>
    <mergeCell ref="F385:G385"/>
    <mergeCell ref="H385:L385"/>
    <mergeCell ref="M385:N385"/>
    <mergeCell ref="A393:N393"/>
    <mergeCell ref="A394:E394"/>
    <mergeCell ref="F394:G394"/>
    <mergeCell ref="H394:L394"/>
    <mergeCell ref="M394:N394"/>
    <mergeCell ref="A395:E395"/>
    <mergeCell ref="F395:G395"/>
    <mergeCell ref="H395:L395"/>
    <mergeCell ref="M395:N395"/>
    <mergeCell ref="A391:E391"/>
    <mergeCell ref="F391:G391"/>
    <mergeCell ref="H391:L391"/>
    <mergeCell ref="M391:N391"/>
    <mergeCell ref="A392:E392"/>
    <mergeCell ref="F392:G392"/>
    <mergeCell ref="H392:L392"/>
    <mergeCell ref="M392:N392"/>
    <mergeCell ref="A404:N404"/>
    <mergeCell ref="A405:N405"/>
    <mergeCell ref="A406:N406"/>
    <mergeCell ref="A407:G407"/>
    <mergeCell ref="H407:N407"/>
    <mergeCell ref="A417:N417"/>
    <mergeCell ref="A398:N398"/>
    <mergeCell ref="A399:N399"/>
    <mergeCell ref="A400:N400"/>
    <mergeCell ref="A401:N401"/>
    <mergeCell ref="A402:N402"/>
    <mergeCell ref="A403:N403"/>
    <mergeCell ref="A396:E396"/>
    <mergeCell ref="F396:G396"/>
    <mergeCell ref="H396:L396"/>
    <mergeCell ref="M396:N396"/>
    <mergeCell ref="A397:E397"/>
    <mergeCell ref="F397:G397"/>
    <mergeCell ref="H397:L397"/>
    <mergeCell ref="M397:N397"/>
    <mergeCell ref="A422:C422"/>
    <mergeCell ref="E422:G422"/>
    <mergeCell ref="I422:K422"/>
    <mergeCell ref="M422:N422"/>
    <mergeCell ref="A423:N423"/>
    <mergeCell ref="A424:N424"/>
    <mergeCell ref="A420:D420"/>
    <mergeCell ref="E420:G420"/>
    <mergeCell ref="H420:J420"/>
    <mergeCell ref="K420:L420"/>
    <mergeCell ref="M420:N420"/>
    <mergeCell ref="A421:C421"/>
    <mergeCell ref="E421:G421"/>
    <mergeCell ref="I421:K421"/>
    <mergeCell ref="M421:N421"/>
    <mergeCell ref="A418:N418"/>
    <mergeCell ref="A419:D419"/>
    <mergeCell ref="E419:G419"/>
    <mergeCell ref="H419:J419"/>
    <mergeCell ref="K419:L419"/>
    <mergeCell ref="M419:N419"/>
    <mergeCell ref="A427:B427"/>
    <mergeCell ref="F427:G427"/>
    <mergeCell ref="H427:I427"/>
    <mergeCell ref="J427:K427"/>
    <mergeCell ref="L427:M427"/>
    <mergeCell ref="A426:B426"/>
    <mergeCell ref="F426:G426"/>
    <mergeCell ref="H426:I426"/>
    <mergeCell ref="J426:K426"/>
    <mergeCell ref="L426:M426"/>
    <mergeCell ref="A425:B425"/>
    <mergeCell ref="F425:G425"/>
    <mergeCell ref="H425:I425"/>
    <mergeCell ref="J425:K425"/>
    <mergeCell ref="L425:M425"/>
    <mergeCell ref="C425:E425"/>
    <mergeCell ref="C426:E426"/>
    <mergeCell ref="C427:E427"/>
    <mergeCell ref="A430:N430"/>
    <mergeCell ref="B431:C431"/>
    <mergeCell ref="E431:F431"/>
    <mergeCell ref="H431:I431"/>
    <mergeCell ref="K431:L431"/>
    <mergeCell ref="A432:N432"/>
    <mergeCell ref="A429:B429"/>
    <mergeCell ref="F429:G429"/>
    <mergeCell ref="H429:I429"/>
    <mergeCell ref="J429:K429"/>
    <mergeCell ref="L429:M429"/>
    <mergeCell ref="A428:B428"/>
    <mergeCell ref="F428:G428"/>
    <mergeCell ref="H428:I428"/>
    <mergeCell ref="J428:K428"/>
    <mergeCell ref="L428:M428"/>
    <mergeCell ref="C428:E428"/>
    <mergeCell ref="C429:E429"/>
    <mergeCell ref="A435:E435"/>
    <mergeCell ref="F435:G435"/>
    <mergeCell ref="H435:L435"/>
    <mergeCell ref="M435:N435"/>
    <mergeCell ref="A436:N436"/>
    <mergeCell ref="A437:E437"/>
    <mergeCell ref="F437:G437"/>
    <mergeCell ref="H437:L437"/>
    <mergeCell ref="M437:N437"/>
    <mergeCell ref="A433:E433"/>
    <mergeCell ref="F433:G433"/>
    <mergeCell ref="H433:L433"/>
    <mergeCell ref="M433:N433"/>
    <mergeCell ref="A434:E434"/>
    <mergeCell ref="F434:G434"/>
    <mergeCell ref="H434:L434"/>
    <mergeCell ref="M434:N434"/>
    <mergeCell ref="A443:E443"/>
    <mergeCell ref="F443:G443"/>
    <mergeCell ref="H443:L443"/>
    <mergeCell ref="M443:N443"/>
    <mergeCell ref="A444:E444"/>
    <mergeCell ref="F444:G444"/>
    <mergeCell ref="H444:L444"/>
    <mergeCell ref="M444:N444"/>
    <mergeCell ref="A440:E440"/>
    <mergeCell ref="F440:G440"/>
    <mergeCell ref="H440:N440"/>
    <mergeCell ref="A441:N441"/>
    <mergeCell ref="A442:E442"/>
    <mergeCell ref="F442:G442"/>
    <mergeCell ref="H442:L442"/>
    <mergeCell ref="M442:N442"/>
    <mergeCell ref="A438:E438"/>
    <mergeCell ref="F438:G438"/>
    <mergeCell ref="H438:L438"/>
    <mergeCell ref="M438:N438"/>
    <mergeCell ref="A439:E439"/>
    <mergeCell ref="F439:G439"/>
    <mergeCell ref="H439:L439"/>
    <mergeCell ref="M439:N439"/>
    <mergeCell ref="A448:E448"/>
    <mergeCell ref="F448:G448"/>
    <mergeCell ref="H448:L448"/>
    <mergeCell ref="M448:N448"/>
    <mergeCell ref="A449:E449"/>
    <mergeCell ref="F449:G449"/>
    <mergeCell ref="H449:L449"/>
    <mergeCell ref="M449:N449"/>
    <mergeCell ref="A445:N445"/>
    <mergeCell ref="A446:E446"/>
    <mergeCell ref="F446:G446"/>
    <mergeCell ref="H446:L446"/>
    <mergeCell ref="M446:N446"/>
    <mergeCell ref="A447:E447"/>
    <mergeCell ref="F447:G447"/>
    <mergeCell ref="H447:L447"/>
    <mergeCell ref="M447:N447"/>
    <mergeCell ref="A470:N470"/>
    <mergeCell ref="A471:D471"/>
    <mergeCell ref="E471:G471"/>
    <mergeCell ref="H471:J471"/>
    <mergeCell ref="K471:L471"/>
    <mergeCell ref="M471:N471"/>
    <mergeCell ref="A456:N456"/>
    <mergeCell ref="A457:N457"/>
    <mergeCell ref="A458:N458"/>
    <mergeCell ref="A459:G459"/>
    <mergeCell ref="H459:N459"/>
    <mergeCell ref="A469:N469"/>
    <mergeCell ref="A450:N450"/>
    <mergeCell ref="A451:N451"/>
    <mergeCell ref="A452:N452"/>
    <mergeCell ref="A453:N453"/>
    <mergeCell ref="A454:N454"/>
    <mergeCell ref="A455:N455"/>
    <mergeCell ref="A477:B477"/>
    <mergeCell ref="F477:G477"/>
    <mergeCell ref="H477:I477"/>
    <mergeCell ref="J477:K477"/>
    <mergeCell ref="L477:M477"/>
    <mergeCell ref="A474:C474"/>
    <mergeCell ref="E474:G474"/>
    <mergeCell ref="I474:K474"/>
    <mergeCell ref="M474:N474"/>
    <mergeCell ref="A475:N475"/>
    <mergeCell ref="A476:N476"/>
    <mergeCell ref="A472:D472"/>
    <mergeCell ref="E472:G472"/>
    <mergeCell ref="H472:J472"/>
    <mergeCell ref="K472:L472"/>
    <mergeCell ref="M472:N472"/>
    <mergeCell ref="A473:C473"/>
    <mergeCell ref="E473:G473"/>
    <mergeCell ref="I473:K473"/>
    <mergeCell ref="M473:N473"/>
    <mergeCell ref="C477:E477"/>
    <mergeCell ref="A480:B480"/>
    <mergeCell ref="F480:G480"/>
    <mergeCell ref="H480:I480"/>
    <mergeCell ref="J480:K480"/>
    <mergeCell ref="L480:M480"/>
    <mergeCell ref="A479:B479"/>
    <mergeCell ref="F479:G479"/>
    <mergeCell ref="H479:I479"/>
    <mergeCell ref="J479:K479"/>
    <mergeCell ref="L479:M479"/>
    <mergeCell ref="A478:B478"/>
    <mergeCell ref="F478:G478"/>
    <mergeCell ref="H478:I478"/>
    <mergeCell ref="J478:K478"/>
    <mergeCell ref="L478:M478"/>
    <mergeCell ref="C478:E478"/>
    <mergeCell ref="C479:E479"/>
    <mergeCell ref="C480:E480"/>
    <mergeCell ref="A485:E485"/>
    <mergeCell ref="F485:G485"/>
    <mergeCell ref="H485:L485"/>
    <mergeCell ref="M485:N485"/>
    <mergeCell ref="A486:E486"/>
    <mergeCell ref="F486:G486"/>
    <mergeCell ref="H486:L486"/>
    <mergeCell ref="M486:N486"/>
    <mergeCell ref="A482:N482"/>
    <mergeCell ref="B483:C483"/>
    <mergeCell ref="E483:F483"/>
    <mergeCell ref="H483:I483"/>
    <mergeCell ref="K483:L483"/>
    <mergeCell ref="A484:N484"/>
    <mergeCell ref="A481:B481"/>
    <mergeCell ref="F481:G481"/>
    <mergeCell ref="H481:I481"/>
    <mergeCell ref="J481:K481"/>
    <mergeCell ref="L481:M481"/>
    <mergeCell ref="C481:E481"/>
    <mergeCell ref="A492:E492"/>
    <mergeCell ref="F492:G492"/>
    <mergeCell ref="H492:N492"/>
    <mergeCell ref="A493:N493"/>
    <mergeCell ref="A494:E494"/>
    <mergeCell ref="F494:G494"/>
    <mergeCell ref="H494:L494"/>
    <mergeCell ref="M494:N494"/>
    <mergeCell ref="A490:E490"/>
    <mergeCell ref="F490:G490"/>
    <mergeCell ref="H490:L490"/>
    <mergeCell ref="M490:N490"/>
    <mergeCell ref="A491:E491"/>
    <mergeCell ref="F491:G491"/>
    <mergeCell ref="H491:L491"/>
    <mergeCell ref="M491:N491"/>
    <mergeCell ref="A487:E487"/>
    <mergeCell ref="F487:G487"/>
    <mergeCell ref="H487:L487"/>
    <mergeCell ref="M487:N487"/>
    <mergeCell ref="A488:N488"/>
    <mergeCell ref="A489:E489"/>
    <mergeCell ref="F489:G489"/>
    <mergeCell ref="H489:L489"/>
    <mergeCell ref="M489:N489"/>
    <mergeCell ref="A497:N497"/>
    <mergeCell ref="A498:E498"/>
    <mergeCell ref="F498:G498"/>
    <mergeCell ref="H498:L498"/>
    <mergeCell ref="M498:N498"/>
    <mergeCell ref="A499:E499"/>
    <mergeCell ref="F499:G499"/>
    <mergeCell ref="H499:L499"/>
    <mergeCell ref="M499:N499"/>
    <mergeCell ref="A495:E495"/>
    <mergeCell ref="F495:G495"/>
    <mergeCell ref="H495:L495"/>
    <mergeCell ref="M495:N495"/>
    <mergeCell ref="A496:E496"/>
    <mergeCell ref="F496:G496"/>
    <mergeCell ref="H496:L496"/>
    <mergeCell ref="M496:N496"/>
    <mergeCell ref="A508:N508"/>
    <mergeCell ref="A509:N509"/>
    <mergeCell ref="A510:N510"/>
    <mergeCell ref="A511:G511"/>
    <mergeCell ref="H511:N511"/>
    <mergeCell ref="A521:N521"/>
    <mergeCell ref="A502:N502"/>
    <mergeCell ref="A503:N503"/>
    <mergeCell ref="A504:N504"/>
    <mergeCell ref="A505:N505"/>
    <mergeCell ref="A506:N506"/>
    <mergeCell ref="A507:N507"/>
    <mergeCell ref="A500:E500"/>
    <mergeCell ref="F500:G500"/>
    <mergeCell ref="H500:L500"/>
    <mergeCell ref="M500:N500"/>
    <mergeCell ref="A501:E501"/>
    <mergeCell ref="F501:G501"/>
    <mergeCell ref="H501:L501"/>
    <mergeCell ref="M501:N501"/>
    <mergeCell ref="A526:C526"/>
    <mergeCell ref="E526:G526"/>
    <mergeCell ref="I526:K526"/>
    <mergeCell ref="M526:N526"/>
    <mergeCell ref="A527:N527"/>
    <mergeCell ref="A528:N528"/>
    <mergeCell ref="A524:D524"/>
    <mergeCell ref="E524:G524"/>
    <mergeCell ref="H524:J524"/>
    <mergeCell ref="K524:L524"/>
    <mergeCell ref="M524:N524"/>
    <mergeCell ref="A525:C525"/>
    <mergeCell ref="E525:G525"/>
    <mergeCell ref="I525:K525"/>
    <mergeCell ref="M525:N525"/>
    <mergeCell ref="A522:N522"/>
    <mergeCell ref="A523:D523"/>
    <mergeCell ref="E523:G523"/>
    <mergeCell ref="H523:J523"/>
    <mergeCell ref="K523:L523"/>
    <mergeCell ref="M523:N523"/>
    <mergeCell ref="A531:B531"/>
    <mergeCell ref="F531:G531"/>
    <mergeCell ref="H531:I531"/>
    <mergeCell ref="J531:K531"/>
    <mergeCell ref="L531:M531"/>
    <mergeCell ref="A530:B530"/>
    <mergeCell ref="F530:G530"/>
    <mergeCell ref="H530:I530"/>
    <mergeCell ref="J530:K530"/>
    <mergeCell ref="L530:M530"/>
    <mergeCell ref="A529:B529"/>
    <mergeCell ref="F529:G529"/>
    <mergeCell ref="H529:I529"/>
    <mergeCell ref="J529:K529"/>
    <mergeCell ref="L529:M529"/>
    <mergeCell ref="C529:E529"/>
    <mergeCell ref="C530:E530"/>
    <mergeCell ref="C531:E531"/>
    <mergeCell ref="A534:N534"/>
    <mergeCell ref="B535:C535"/>
    <mergeCell ref="E535:F535"/>
    <mergeCell ref="H535:I535"/>
    <mergeCell ref="K535:L535"/>
    <mergeCell ref="A536:N536"/>
    <mergeCell ref="A533:B533"/>
    <mergeCell ref="F533:G533"/>
    <mergeCell ref="H533:I533"/>
    <mergeCell ref="J533:K533"/>
    <mergeCell ref="L533:M533"/>
    <mergeCell ref="A532:B532"/>
    <mergeCell ref="F532:G532"/>
    <mergeCell ref="H532:I532"/>
    <mergeCell ref="J532:K532"/>
    <mergeCell ref="L532:M532"/>
    <mergeCell ref="C532:E532"/>
    <mergeCell ref="C533:E533"/>
    <mergeCell ref="A539:E539"/>
    <mergeCell ref="F539:G539"/>
    <mergeCell ref="H539:L539"/>
    <mergeCell ref="M539:N539"/>
    <mergeCell ref="A540:N540"/>
    <mergeCell ref="A541:E541"/>
    <mergeCell ref="F541:G541"/>
    <mergeCell ref="H541:L541"/>
    <mergeCell ref="M541:N541"/>
    <mergeCell ref="A537:E537"/>
    <mergeCell ref="F537:G537"/>
    <mergeCell ref="H537:L537"/>
    <mergeCell ref="M537:N537"/>
    <mergeCell ref="A538:E538"/>
    <mergeCell ref="F538:G538"/>
    <mergeCell ref="H538:L538"/>
    <mergeCell ref="M538:N538"/>
    <mergeCell ref="A547:E547"/>
    <mergeCell ref="F547:G547"/>
    <mergeCell ref="H547:L547"/>
    <mergeCell ref="M547:N547"/>
    <mergeCell ref="A548:E548"/>
    <mergeCell ref="F548:G548"/>
    <mergeCell ref="H548:L548"/>
    <mergeCell ref="M548:N548"/>
    <mergeCell ref="A544:E544"/>
    <mergeCell ref="F544:G544"/>
    <mergeCell ref="H544:N544"/>
    <mergeCell ref="A545:N545"/>
    <mergeCell ref="A546:E546"/>
    <mergeCell ref="F546:G546"/>
    <mergeCell ref="H546:L546"/>
    <mergeCell ref="M546:N546"/>
    <mergeCell ref="A542:E542"/>
    <mergeCell ref="F542:G542"/>
    <mergeCell ref="H542:L542"/>
    <mergeCell ref="M542:N542"/>
    <mergeCell ref="A543:E543"/>
    <mergeCell ref="F543:G543"/>
    <mergeCell ref="H543:L543"/>
    <mergeCell ref="M543:N543"/>
    <mergeCell ref="A552:E552"/>
    <mergeCell ref="F552:G552"/>
    <mergeCell ref="H552:L552"/>
    <mergeCell ref="M552:N552"/>
    <mergeCell ref="A553:E553"/>
    <mergeCell ref="F553:G553"/>
    <mergeCell ref="H553:L553"/>
    <mergeCell ref="M553:N553"/>
    <mergeCell ref="A549:N549"/>
    <mergeCell ref="A550:E550"/>
    <mergeCell ref="F550:G550"/>
    <mergeCell ref="H550:L550"/>
    <mergeCell ref="M550:N550"/>
    <mergeCell ref="A551:E551"/>
    <mergeCell ref="F551:G551"/>
    <mergeCell ref="H551:L551"/>
    <mergeCell ref="M551:N551"/>
    <mergeCell ref="A574:N574"/>
    <mergeCell ref="A575:D575"/>
    <mergeCell ref="E575:G575"/>
    <mergeCell ref="H575:J575"/>
    <mergeCell ref="K575:L575"/>
    <mergeCell ref="M575:N575"/>
    <mergeCell ref="A560:N560"/>
    <mergeCell ref="A561:N561"/>
    <mergeCell ref="A562:N562"/>
    <mergeCell ref="A563:G563"/>
    <mergeCell ref="H563:N563"/>
    <mergeCell ref="A573:N573"/>
    <mergeCell ref="A554:N554"/>
    <mergeCell ref="A555:N555"/>
    <mergeCell ref="A556:N556"/>
    <mergeCell ref="A557:N557"/>
    <mergeCell ref="A558:N558"/>
    <mergeCell ref="A559:N559"/>
    <mergeCell ref="A581:B581"/>
    <mergeCell ref="F581:G581"/>
    <mergeCell ref="H581:I581"/>
    <mergeCell ref="J581:K581"/>
    <mergeCell ref="L581:M581"/>
    <mergeCell ref="A578:C578"/>
    <mergeCell ref="E578:G578"/>
    <mergeCell ref="I578:K578"/>
    <mergeCell ref="M578:N578"/>
    <mergeCell ref="A579:N579"/>
    <mergeCell ref="A580:N580"/>
    <mergeCell ref="A576:D576"/>
    <mergeCell ref="E576:G576"/>
    <mergeCell ref="H576:J576"/>
    <mergeCell ref="K576:L576"/>
    <mergeCell ref="M576:N576"/>
    <mergeCell ref="A577:C577"/>
    <mergeCell ref="E577:G577"/>
    <mergeCell ref="I577:K577"/>
    <mergeCell ref="M577:N577"/>
    <mergeCell ref="C581:E581"/>
    <mergeCell ref="A584:B584"/>
    <mergeCell ref="F584:G584"/>
    <mergeCell ref="H584:I584"/>
    <mergeCell ref="J584:K584"/>
    <mergeCell ref="L584:M584"/>
    <mergeCell ref="A583:B583"/>
    <mergeCell ref="F583:G583"/>
    <mergeCell ref="H583:I583"/>
    <mergeCell ref="J583:K583"/>
    <mergeCell ref="L583:M583"/>
    <mergeCell ref="A582:B582"/>
    <mergeCell ref="F582:G582"/>
    <mergeCell ref="H582:I582"/>
    <mergeCell ref="J582:K582"/>
    <mergeCell ref="L582:M582"/>
    <mergeCell ref="C582:E582"/>
    <mergeCell ref="C583:E583"/>
    <mergeCell ref="C584:E584"/>
    <mergeCell ref="A589:E589"/>
    <mergeCell ref="F589:G589"/>
    <mergeCell ref="H589:L589"/>
    <mergeCell ref="M589:N589"/>
    <mergeCell ref="A590:E590"/>
    <mergeCell ref="F590:G590"/>
    <mergeCell ref="H590:L590"/>
    <mergeCell ref="M590:N590"/>
    <mergeCell ref="A586:N586"/>
    <mergeCell ref="B587:C587"/>
    <mergeCell ref="E587:F587"/>
    <mergeCell ref="H587:I587"/>
    <mergeCell ref="K587:L587"/>
    <mergeCell ref="A588:N588"/>
    <mergeCell ref="A585:B585"/>
    <mergeCell ref="F585:G585"/>
    <mergeCell ref="H585:I585"/>
    <mergeCell ref="J585:K585"/>
    <mergeCell ref="L585:M585"/>
    <mergeCell ref="C585:E585"/>
    <mergeCell ref="A596:E596"/>
    <mergeCell ref="F596:G596"/>
    <mergeCell ref="H596:N596"/>
    <mergeCell ref="A597:N597"/>
    <mergeCell ref="A598:E598"/>
    <mergeCell ref="F598:G598"/>
    <mergeCell ref="H598:L598"/>
    <mergeCell ref="M598:N598"/>
    <mergeCell ref="A594:E594"/>
    <mergeCell ref="F594:G594"/>
    <mergeCell ref="H594:L594"/>
    <mergeCell ref="M594:N594"/>
    <mergeCell ref="A595:E595"/>
    <mergeCell ref="F595:G595"/>
    <mergeCell ref="H595:L595"/>
    <mergeCell ref="M595:N595"/>
    <mergeCell ref="A591:E591"/>
    <mergeCell ref="F591:G591"/>
    <mergeCell ref="H591:L591"/>
    <mergeCell ref="M591:N591"/>
    <mergeCell ref="A592:N592"/>
    <mergeCell ref="A593:E593"/>
    <mergeCell ref="F593:G593"/>
    <mergeCell ref="H593:L593"/>
    <mergeCell ref="M593:N593"/>
    <mergeCell ref="A601:N601"/>
    <mergeCell ref="A602:E602"/>
    <mergeCell ref="F602:G602"/>
    <mergeCell ref="H602:L602"/>
    <mergeCell ref="M602:N602"/>
    <mergeCell ref="A603:E603"/>
    <mergeCell ref="F603:G603"/>
    <mergeCell ref="H603:L603"/>
    <mergeCell ref="M603:N603"/>
    <mergeCell ref="A599:E599"/>
    <mergeCell ref="F599:G599"/>
    <mergeCell ref="H599:L599"/>
    <mergeCell ref="M599:N599"/>
    <mergeCell ref="A600:E600"/>
    <mergeCell ref="F600:G600"/>
    <mergeCell ref="H600:L600"/>
    <mergeCell ref="M600:N600"/>
    <mergeCell ref="A612:N612"/>
    <mergeCell ref="A613:N613"/>
    <mergeCell ref="A614:N614"/>
    <mergeCell ref="A615:G615"/>
    <mergeCell ref="H615:N615"/>
    <mergeCell ref="A625:N625"/>
    <mergeCell ref="A606:N606"/>
    <mergeCell ref="A607:N607"/>
    <mergeCell ref="A608:N608"/>
    <mergeCell ref="A609:N609"/>
    <mergeCell ref="A610:N610"/>
    <mergeCell ref="A611:N611"/>
    <mergeCell ref="A604:E604"/>
    <mergeCell ref="F604:G604"/>
    <mergeCell ref="H604:L604"/>
    <mergeCell ref="M604:N604"/>
    <mergeCell ref="A605:E605"/>
    <mergeCell ref="F605:G605"/>
    <mergeCell ref="H605:L605"/>
    <mergeCell ref="M605:N605"/>
    <mergeCell ref="A630:C630"/>
    <mergeCell ref="E630:G630"/>
    <mergeCell ref="I630:K630"/>
    <mergeCell ref="M630:N630"/>
    <mergeCell ref="A631:N631"/>
    <mergeCell ref="A632:N632"/>
    <mergeCell ref="A628:D628"/>
    <mergeCell ref="E628:G628"/>
    <mergeCell ref="H628:J628"/>
    <mergeCell ref="K628:L628"/>
    <mergeCell ref="M628:N628"/>
    <mergeCell ref="A629:C629"/>
    <mergeCell ref="E629:G629"/>
    <mergeCell ref="I629:K629"/>
    <mergeCell ref="M629:N629"/>
    <mergeCell ref="A626:N626"/>
    <mergeCell ref="A627:D627"/>
    <mergeCell ref="E627:G627"/>
    <mergeCell ref="H627:J627"/>
    <mergeCell ref="K627:L627"/>
    <mergeCell ref="M627:N627"/>
    <mergeCell ref="A635:B635"/>
    <mergeCell ref="F635:G635"/>
    <mergeCell ref="H635:I635"/>
    <mergeCell ref="J635:K635"/>
    <mergeCell ref="L635:M635"/>
    <mergeCell ref="A634:B634"/>
    <mergeCell ref="F634:G634"/>
    <mergeCell ref="H634:I634"/>
    <mergeCell ref="J634:K634"/>
    <mergeCell ref="L634:M634"/>
    <mergeCell ref="A633:B633"/>
    <mergeCell ref="F633:G633"/>
    <mergeCell ref="H633:I633"/>
    <mergeCell ref="J633:K633"/>
    <mergeCell ref="L633:M633"/>
    <mergeCell ref="C633:E633"/>
    <mergeCell ref="C634:E634"/>
    <mergeCell ref="C635:E635"/>
    <mergeCell ref="A638:N638"/>
    <mergeCell ref="B639:C639"/>
    <mergeCell ref="E639:F639"/>
    <mergeCell ref="H639:I639"/>
    <mergeCell ref="K639:L639"/>
    <mergeCell ref="A640:N640"/>
    <mergeCell ref="A637:B637"/>
    <mergeCell ref="F637:G637"/>
    <mergeCell ref="H637:I637"/>
    <mergeCell ref="J637:K637"/>
    <mergeCell ref="L637:M637"/>
    <mergeCell ref="A636:B636"/>
    <mergeCell ref="F636:G636"/>
    <mergeCell ref="H636:I636"/>
    <mergeCell ref="J636:K636"/>
    <mergeCell ref="L636:M636"/>
    <mergeCell ref="C636:E636"/>
    <mergeCell ref="C637:E637"/>
    <mergeCell ref="A643:E643"/>
    <mergeCell ref="F643:G643"/>
    <mergeCell ref="H643:L643"/>
    <mergeCell ref="M643:N643"/>
    <mergeCell ref="A644:N644"/>
    <mergeCell ref="A645:E645"/>
    <mergeCell ref="F645:G645"/>
    <mergeCell ref="H645:L645"/>
    <mergeCell ref="M645:N645"/>
    <mergeCell ref="A641:E641"/>
    <mergeCell ref="F641:G641"/>
    <mergeCell ref="H641:L641"/>
    <mergeCell ref="M641:N641"/>
    <mergeCell ref="A642:E642"/>
    <mergeCell ref="F642:G642"/>
    <mergeCell ref="H642:L642"/>
    <mergeCell ref="M642:N642"/>
    <mergeCell ref="A651:E651"/>
    <mergeCell ref="F651:G651"/>
    <mergeCell ref="H651:L651"/>
    <mergeCell ref="M651:N651"/>
    <mergeCell ref="A652:E652"/>
    <mergeCell ref="F652:G652"/>
    <mergeCell ref="H652:L652"/>
    <mergeCell ref="M652:N652"/>
    <mergeCell ref="A648:E648"/>
    <mergeCell ref="F648:G648"/>
    <mergeCell ref="H648:N648"/>
    <mergeCell ref="A649:N649"/>
    <mergeCell ref="A650:E650"/>
    <mergeCell ref="F650:G650"/>
    <mergeCell ref="H650:L650"/>
    <mergeCell ref="M650:N650"/>
    <mergeCell ref="A646:E646"/>
    <mergeCell ref="F646:G646"/>
    <mergeCell ref="H646:L646"/>
    <mergeCell ref="M646:N646"/>
    <mergeCell ref="A647:E647"/>
    <mergeCell ref="F647:G647"/>
    <mergeCell ref="H647:L647"/>
    <mergeCell ref="M647:N647"/>
    <mergeCell ref="A656:E656"/>
    <mergeCell ref="F656:G656"/>
    <mergeCell ref="H656:L656"/>
    <mergeCell ref="M656:N656"/>
    <mergeCell ref="A657:E657"/>
    <mergeCell ref="F657:G657"/>
    <mergeCell ref="H657:L657"/>
    <mergeCell ref="M657:N657"/>
    <mergeCell ref="A653:N653"/>
    <mergeCell ref="A654:E654"/>
    <mergeCell ref="F654:G654"/>
    <mergeCell ref="H654:L654"/>
    <mergeCell ref="M654:N654"/>
    <mergeCell ref="A655:E655"/>
    <mergeCell ref="F655:G655"/>
    <mergeCell ref="H655:L655"/>
    <mergeCell ref="M655:N655"/>
    <mergeCell ref="A678:N678"/>
    <mergeCell ref="A679:D679"/>
    <mergeCell ref="E679:G679"/>
    <mergeCell ref="H679:J679"/>
    <mergeCell ref="K679:L679"/>
    <mergeCell ref="M679:N679"/>
    <mergeCell ref="A664:N664"/>
    <mergeCell ref="A665:N665"/>
    <mergeCell ref="A666:N666"/>
    <mergeCell ref="A667:G667"/>
    <mergeCell ref="H667:N667"/>
    <mergeCell ref="A677:N677"/>
    <mergeCell ref="A658:N658"/>
    <mergeCell ref="A659:N659"/>
    <mergeCell ref="A660:N660"/>
    <mergeCell ref="A661:N661"/>
    <mergeCell ref="A662:N662"/>
    <mergeCell ref="A663:N663"/>
    <mergeCell ref="A685:B685"/>
    <mergeCell ref="F685:G685"/>
    <mergeCell ref="H685:I685"/>
    <mergeCell ref="J685:K685"/>
    <mergeCell ref="L685:M685"/>
    <mergeCell ref="A682:C682"/>
    <mergeCell ref="E682:G682"/>
    <mergeCell ref="I682:K682"/>
    <mergeCell ref="M682:N682"/>
    <mergeCell ref="A683:N683"/>
    <mergeCell ref="A684:N684"/>
    <mergeCell ref="A680:D680"/>
    <mergeCell ref="E680:G680"/>
    <mergeCell ref="H680:J680"/>
    <mergeCell ref="K680:L680"/>
    <mergeCell ref="M680:N680"/>
    <mergeCell ref="A681:C681"/>
    <mergeCell ref="E681:G681"/>
    <mergeCell ref="I681:K681"/>
    <mergeCell ref="M681:N681"/>
    <mergeCell ref="C685:E685"/>
    <mergeCell ref="A688:B688"/>
    <mergeCell ref="F688:G688"/>
    <mergeCell ref="H688:I688"/>
    <mergeCell ref="J688:K688"/>
    <mergeCell ref="L688:M688"/>
    <mergeCell ref="A687:B687"/>
    <mergeCell ref="F687:G687"/>
    <mergeCell ref="H687:I687"/>
    <mergeCell ref="J687:K687"/>
    <mergeCell ref="L687:M687"/>
    <mergeCell ref="A686:B686"/>
    <mergeCell ref="F686:G686"/>
    <mergeCell ref="H686:I686"/>
    <mergeCell ref="J686:K686"/>
    <mergeCell ref="L686:M686"/>
    <mergeCell ref="C686:E686"/>
    <mergeCell ref="C687:E687"/>
    <mergeCell ref="C688:E688"/>
    <mergeCell ref="A693:E693"/>
    <mergeCell ref="F693:G693"/>
    <mergeCell ref="H693:L693"/>
    <mergeCell ref="M693:N693"/>
    <mergeCell ref="A694:E694"/>
    <mergeCell ref="F694:G694"/>
    <mergeCell ref="H694:L694"/>
    <mergeCell ref="M694:N694"/>
    <mergeCell ref="A690:N690"/>
    <mergeCell ref="B691:C691"/>
    <mergeCell ref="E691:F691"/>
    <mergeCell ref="H691:I691"/>
    <mergeCell ref="K691:L691"/>
    <mergeCell ref="A692:N692"/>
    <mergeCell ref="A689:B689"/>
    <mergeCell ref="F689:G689"/>
    <mergeCell ref="H689:I689"/>
    <mergeCell ref="J689:K689"/>
    <mergeCell ref="L689:M689"/>
    <mergeCell ref="C689:E689"/>
    <mergeCell ref="A700:E700"/>
    <mergeCell ref="F700:G700"/>
    <mergeCell ref="H700:N700"/>
    <mergeCell ref="A701:N701"/>
    <mergeCell ref="A702:E702"/>
    <mergeCell ref="F702:G702"/>
    <mergeCell ref="H702:L702"/>
    <mergeCell ref="M702:N702"/>
    <mergeCell ref="A698:E698"/>
    <mergeCell ref="F698:G698"/>
    <mergeCell ref="H698:L698"/>
    <mergeCell ref="M698:N698"/>
    <mergeCell ref="A699:E699"/>
    <mergeCell ref="F699:G699"/>
    <mergeCell ref="H699:L699"/>
    <mergeCell ref="M699:N699"/>
    <mergeCell ref="A695:E695"/>
    <mergeCell ref="F695:G695"/>
    <mergeCell ref="H695:L695"/>
    <mergeCell ref="M695:N695"/>
    <mergeCell ref="A696:N696"/>
    <mergeCell ref="A697:E697"/>
    <mergeCell ref="F697:G697"/>
    <mergeCell ref="H697:L697"/>
    <mergeCell ref="M697:N697"/>
    <mergeCell ref="A705:N705"/>
    <mergeCell ref="A706:E706"/>
    <mergeCell ref="F706:G706"/>
    <mergeCell ref="H706:L706"/>
    <mergeCell ref="M706:N706"/>
    <mergeCell ref="A707:E707"/>
    <mergeCell ref="F707:G707"/>
    <mergeCell ref="H707:L707"/>
    <mergeCell ref="M707:N707"/>
    <mergeCell ref="A703:E703"/>
    <mergeCell ref="F703:G703"/>
    <mergeCell ref="H703:L703"/>
    <mergeCell ref="M703:N703"/>
    <mergeCell ref="A704:E704"/>
    <mergeCell ref="F704:G704"/>
    <mergeCell ref="H704:L704"/>
    <mergeCell ref="M704:N704"/>
    <mergeCell ref="A716:N716"/>
    <mergeCell ref="A717:N717"/>
    <mergeCell ref="A718:N718"/>
    <mergeCell ref="A719:G719"/>
    <mergeCell ref="H719:N719"/>
    <mergeCell ref="A729:N729"/>
    <mergeCell ref="A710:N710"/>
    <mergeCell ref="A711:N711"/>
    <mergeCell ref="A712:N712"/>
    <mergeCell ref="A713:N713"/>
    <mergeCell ref="A714:N714"/>
    <mergeCell ref="A715:N715"/>
    <mergeCell ref="A708:E708"/>
    <mergeCell ref="F708:G708"/>
    <mergeCell ref="H708:L708"/>
    <mergeCell ref="M708:N708"/>
    <mergeCell ref="A709:E709"/>
    <mergeCell ref="F709:G709"/>
    <mergeCell ref="H709:L709"/>
    <mergeCell ref="M709:N709"/>
    <mergeCell ref="A734:C734"/>
    <mergeCell ref="E734:G734"/>
    <mergeCell ref="I734:K734"/>
    <mergeCell ref="M734:N734"/>
    <mergeCell ref="A735:N735"/>
    <mergeCell ref="A736:N736"/>
    <mergeCell ref="A732:D732"/>
    <mergeCell ref="E732:G732"/>
    <mergeCell ref="H732:J732"/>
    <mergeCell ref="K732:L732"/>
    <mergeCell ref="M732:N732"/>
    <mergeCell ref="A733:C733"/>
    <mergeCell ref="E733:G733"/>
    <mergeCell ref="I733:K733"/>
    <mergeCell ref="M733:N733"/>
    <mergeCell ref="A730:N730"/>
    <mergeCell ref="A731:D731"/>
    <mergeCell ref="E731:G731"/>
    <mergeCell ref="H731:J731"/>
    <mergeCell ref="K731:L731"/>
    <mergeCell ref="M731:N731"/>
    <mergeCell ref="A739:B739"/>
    <mergeCell ref="F739:G739"/>
    <mergeCell ref="H739:I739"/>
    <mergeCell ref="J739:K739"/>
    <mergeCell ref="L739:M739"/>
    <mergeCell ref="A738:B738"/>
    <mergeCell ref="F738:G738"/>
    <mergeCell ref="H738:I738"/>
    <mergeCell ref="J738:K738"/>
    <mergeCell ref="L738:M738"/>
    <mergeCell ref="A737:B737"/>
    <mergeCell ref="F737:G737"/>
    <mergeCell ref="H737:I737"/>
    <mergeCell ref="J737:K737"/>
    <mergeCell ref="L737:M737"/>
    <mergeCell ref="C737:E737"/>
    <mergeCell ref="C738:E738"/>
    <mergeCell ref="C739:E739"/>
    <mergeCell ref="A742:N742"/>
    <mergeCell ref="B743:C743"/>
    <mergeCell ref="E743:F743"/>
    <mergeCell ref="H743:I743"/>
    <mergeCell ref="K743:L743"/>
    <mergeCell ref="A744:N744"/>
    <mergeCell ref="A741:B741"/>
    <mergeCell ref="F741:G741"/>
    <mergeCell ref="H741:I741"/>
    <mergeCell ref="J741:K741"/>
    <mergeCell ref="L741:M741"/>
    <mergeCell ref="A740:B740"/>
    <mergeCell ref="F740:G740"/>
    <mergeCell ref="H740:I740"/>
    <mergeCell ref="J740:K740"/>
    <mergeCell ref="L740:M740"/>
    <mergeCell ref="C740:E740"/>
    <mergeCell ref="C741:E741"/>
    <mergeCell ref="A747:E747"/>
    <mergeCell ref="F747:G747"/>
    <mergeCell ref="H747:L747"/>
    <mergeCell ref="M747:N747"/>
    <mergeCell ref="A748:N748"/>
    <mergeCell ref="A749:E749"/>
    <mergeCell ref="F749:G749"/>
    <mergeCell ref="H749:L749"/>
    <mergeCell ref="M749:N749"/>
    <mergeCell ref="A745:E745"/>
    <mergeCell ref="F745:G745"/>
    <mergeCell ref="H745:L745"/>
    <mergeCell ref="M745:N745"/>
    <mergeCell ref="A746:E746"/>
    <mergeCell ref="F746:G746"/>
    <mergeCell ref="H746:L746"/>
    <mergeCell ref="M746:N746"/>
    <mergeCell ref="A755:E755"/>
    <mergeCell ref="F755:G755"/>
    <mergeCell ref="H755:L755"/>
    <mergeCell ref="M755:N755"/>
    <mergeCell ref="A756:E756"/>
    <mergeCell ref="F756:G756"/>
    <mergeCell ref="H756:L756"/>
    <mergeCell ref="M756:N756"/>
    <mergeCell ref="A752:E752"/>
    <mergeCell ref="F752:G752"/>
    <mergeCell ref="H752:N752"/>
    <mergeCell ref="A753:N753"/>
    <mergeCell ref="A754:E754"/>
    <mergeCell ref="F754:G754"/>
    <mergeCell ref="H754:L754"/>
    <mergeCell ref="M754:N754"/>
    <mergeCell ref="A750:E750"/>
    <mergeCell ref="F750:G750"/>
    <mergeCell ref="H750:L750"/>
    <mergeCell ref="M750:N750"/>
    <mergeCell ref="A751:E751"/>
    <mergeCell ref="F751:G751"/>
    <mergeCell ref="H751:L751"/>
    <mergeCell ref="M751:N751"/>
    <mergeCell ref="A760:E760"/>
    <mergeCell ref="F760:G760"/>
    <mergeCell ref="H760:L760"/>
    <mergeCell ref="M760:N760"/>
    <mergeCell ref="A761:E761"/>
    <mergeCell ref="F761:G761"/>
    <mergeCell ref="H761:L761"/>
    <mergeCell ref="M761:N761"/>
    <mergeCell ref="A757:N757"/>
    <mergeCell ref="A758:E758"/>
    <mergeCell ref="F758:G758"/>
    <mergeCell ref="H758:L758"/>
    <mergeCell ref="M758:N758"/>
    <mergeCell ref="A759:E759"/>
    <mergeCell ref="F759:G759"/>
    <mergeCell ref="H759:L759"/>
    <mergeCell ref="M759:N759"/>
    <mergeCell ref="A782:N782"/>
    <mergeCell ref="A783:D783"/>
    <mergeCell ref="E783:G783"/>
    <mergeCell ref="H783:J783"/>
    <mergeCell ref="K783:L783"/>
    <mergeCell ref="M783:N783"/>
    <mergeCell ref="A768:N768"/>
    <mergeCell ref="A769:N769"/>
    <mergeCell ref="A770:N770"/>
    <mergeCell ref="A771:G771"/>
    <mergeCell ref="H771:N771"/>
    <mergeCell ref="A781:N781"/>
    <mergeCell ref="A762:N762"/>
    <mergeCell ref="A763:N763"/>
    <mergeCell ref="A764:N764"/>
    <mergeCell ref="A765:N765"/>
    <mergeCell ref="A766:N766"/>
    <mergeCell ref="A767:N767"/>
    <mergeCell ref="A789:B789"/>
    <mergeCell ref="F789:G789"/>
    <mergeCell ref="H789:I789"/>
    <mergeCell ref="J789:K789"/>
    <mergeCell ref="L789:M789"/>
    <mergeCell ref="A786:C786"/>
    <mergeCell ref="E786:G786"/>
    <mergeCell ref="I786:K786"/>
    <mergeCell ref="M786:N786"/>
    <mergeCell ref="A787:N787"/>
    <mergeCell ref="A788:N788"/>
    <mergeCell ref="A784:D784"/>
    <mergeCell ref="E784:G784"/>
    <mergeCell ref="H784:J784"/>
    <mergeCell ref="K784:L784"/>
    <mergeCell ref="M784:N784"/>
    <mergeCell ref="A785:C785"/>
    <mergeCell ref="E785:G785"/>
    <mergeCell ref="I785:K785"/>
    <mergeCell ref="M785:N785"/>
    <mergeCell ref="C789:E789"/>
    <mergeCell ref="A792:B792"/>
    <mergeCell ref="F792:G792"/>
    <mergeCell ref="H792:I792"/>
    <mergeCell ref="J792:K792"/>
    <mergeCell ref="L792:M792"/>
    <mergeCell ref="A791:B791"/>
    <mergeCell ref="F791:G791"/>
    <mergeCell ref="H791:I791"/>
    <mergeCell ref="J791:K791"/>
    <mergeCell ref="L791:M791"/>
    <mergeCell ref="A790:B790"/>
    <mergeCell ref="F790:G790"/>
    <mergeCell ref="H790:I790"/>
    <mergeCell ref="J790:K790"/>
    <mergeCell ref="L790:M790"/>
    <mergeCell ref="C790:E790"/>
    <mergeCell ref="C791:E791"/>
    <mergeCell ref="C792:E792"/>
    <mergeCell ref="A797:E797"/>
    <mergeCell ref="F797:G797"/>
    <mergeCell ref="H797:L797"/>
    <mergeCell ref="M797:N797"/>
    <mergeCell ref="A798:E798"/>
    <mergeCell ref="F798:G798"/>
    <mergeCell ref="H798:L798"/>
    <mergeCell ref="M798:N798"/>
    <mergeCell ref="A794:N794"/>
    <mergeCell ref="B795:C795"/>
    <mergeCell ref="E795:F795"/>
    <mergeCell ref="H795:I795"/>
    <mergeCell ref="K795:L795"/>
    <mergeCell ref="A796:N796"/>
    <mergeCell ref="A793:B793"/>
    <mergeCell ref="F793:G793"/>
    <mergeCell ref="H793:I793"/>
    <mergeCell ref="J793:K793"/>
    <mergeCell ref="L793:M793"/>
    <mergeCell ref="C793:E793"/>
    <mergeCell ref="A804:E804"/>
    <mergeCell ref="F804:G804"/>
    <mergeCell ref="H804:N804"/>
    <mergeCell ref="A805:N805"/>
    <mergeCell ref="A806:E806"/>
    <mergeCell ref="F806:G806"/>
    <mergeCell ref="H806:L806"/>
    <mergeCell ref="M806:N806"/>
    <mergeCell ref="A802:E802"/>
    <mergeCell ref="F802:G802"/>
    <mergeCell ref="H802:L802"/>
    <mergeCell ref="M802:N802"/>
    <mergeCell ref="A803:E803"/>
    <mergeCell ref="F803:G803"/>
    <mergeCell ref="H803:L803"/>
    <mergeCell ref="M803:N803"/>
    <mergeCell ref="A799:E799"/>
    <mergeCell ref="F799:G799"/>
    <mergeCell ref="H799:L799"/>
    <mergeCell ref="M799:N799"/>
    <mergeCell ref="A800:N800"/>
    <mergeCell ref="A801:E801"/>
    <mergeCell ref="F801:G801"/>
    <mergeCell ref="H801:L801"/>
    <mergeCell ref="M801:N801"/>
    <mergeCell ref="A809:N809"/>
    <mergeCell ref="A810:E810"/>
    <mergeCell ref="F810:G810"/>
    <mergeCell ref="H810:L810"/>
    <mergeCell ref="M810:N810"/>
    <mergeCell ref="A811:E811"/>
    <mergeCell ref="F811:G811"/>
    <mergeCell ref="H811:L811"/>
    <mergeCell ref="M811:N811"/>
    <mergeCell ref="A807:E807"/>
    <mergeCell ref="F807:G807"/>
    <mergeCell ref="H807:L807"/>
    <mergeCell ref="M807:N807"/>
    <mergeCell ref="A808:E808"/>
    <mergeCell ref="F808:G808"/>
    <mergeCell ref="H808:L808"/>
    <mergeCell ref="M808:N808"/>
    <mergeCell ref="A820:N820"/>
    <mergeCell ref="A821:N821"/>
    <mergeCell ref="A822:N822"/>
    <mergeCell ref="A823:G823"/>
    <mergeCell ref="H823:N823"/>
    <mergeCell ref="A833:N833"/>
    <mergeCell ref="A814:N814"/>
    <mergeCell ref="A815:N815"/>
    <mergeCell ref="A816:N816"/>
    <mergeCell ref="A817:N817"/>
    <mergeCell ref="A818:N818"/>
    <mergeCell ref="A819:N819"/>
    <mergeCell ref="A812:E812"/>
    <mergeCell ref="F812:G812"/>
    <mergeCell ref="H812:L812"/>
    <mergeCell ref="M812:N812"/>
    <mergeCell ref="A813:E813"/>
    <mergeCell ref="F813:G813"/>
    <mergeCell ref="H813:L813"/>
    <mergeCell ref="M813:N813"/>
    <mergeCell ref="A838:C838"/>
    <mergeCell ref="E838:G838"/>
    <mergeCell ref="I838:K838"/>
    <mergeCell ref="M838:N838"/>
    <mergeCell ref="A839:N839"/>
    <mergeCell ref="A840:N840"/>
    <mergeCell ref="A836:D836"/>
    <mergeCell ref="E836:G836"/>
    <mergeCell ref="H836:J836"/>
    <mergeCell ref="K836:L836"/>
    <mergeCell ref="M836:N836"/>
    <mergeCell ref="A837:C837"/>
    <mergeCell ref="E837:G837"/>
    <mergeCell ref="I837:K837"/>
    <mergeCell ref="M837:N837"/>
    <mergeCell ref="A834:N834"/>
    <mergeCell ref="A835:D835"/>
    <mergeCell ref="E835:G835"/>
    <mergeCell ref="H835:J835"/>
    <mergeCell ref="K835:L835"/>
    <mergeCell ref="M835:N835"/>
    <mergeCell ref="A843:B843"/>
    <mergeCell ref="F843:G843"/>
    <mergeCell ref="H843:I843"/>
    <mergeCell ref="J843:K843"/>
    <mergeCell ref="L843:M843"/>
    <mergeCell ref="A842:B842"/>
    <mergeCell ref="F842:G842"/>
    <mergeCell ref="H842:I842"/>
    <mergeCell ref="J842:K842"/>
    <mergeCell ref="L842:M842"/>
    <mergeCell ref="A841:B841"/>
    <mergeCell ref="F841:G841"/>
    <mergeCell ref="H841:I841"/>
    <mergeCell ref="J841:K841"/>
    <mergeCell ref="L841:M841"/>
    <mergeCell ref="C841:E841"/>
    <mergeCell ref="C842:E842"/>
    <mergeCell ref="C843:E843"/>
    <mergeCell ref="A846:N846"/>
    <mergeCell ref="B847:C847"/>
    <mergeCell ref="E847:F847"/>
    <mergeCell ref="H847:I847"/>
    <mergeCell ref="K847:L847"/>
    <mergeCell ref="A848:N848"/>
    <mergeCell ref="A845:B845"/>
    <mergeCell ref="F845:G845"/>
    <mergeCell ref="H845:I845"/>
    <mergeCell ref="J845:K845"/>
    <mergeCell ref="L845:M845"/>
    <mergeCell ref="A844:B844"/>
    <mergeCell ref="F844:G844"/>
    <mergeCell ref="H844:I844"/>
    <mergeCell ref="J844:K844"/>
    <mergeCell ref="L844:M844"/>
    <mergeCell ref="C844:E844"/>
    <mergeCell ref="C845:E845"/>
    <mergeCell ref="A851:E851"/>
    <mergeCell ref="F851:G851"/>
    <mergeCell ref="H851:L851"/>
    <mergeCell ref="M851:N851"/>
    <mergeCell ref="A852:N852"/>
    <mergeCell ref="A853:E853"/>
    <mergeCell ref="F853:G853"/>
    <mergeCell ref="H853:L853"/>
    <mergeCell ref="M853:N853"/>
    <mergeCell ref="A849:E849"/>
    <mergeCell ref="F849:G849"/>
    <mergeCell ref="H849:L849"/>
    <mergeCell ref="M849:N849"/>
    <mergeCell ref="A850:E850"/>
    <mergeCell ref="F850:G850"/>
    <mergeCell ref="H850:L850"/>
    <mergeCell ref="M850:N850"/>
    <mergeCell ref="A859:E859"/>
    <mergeCell ref="F859:G859"/>
    <mergeCell ref="H859:L859"/>
    <mergeCell ref="M859:N859"/>
    <mergeCell ref="A860:E860"/>
    <mergeCell ref="F860:G860"/>
    <mergeCell ref="H860:L860"/>
    <mergeCell ref="M860:N860"/>
    <mergeCell ref="A856:E856"/>
    <mergeCell ref="F856:G856"/>
    <mergeCell ref="H856:N856"/>
    <mergeCell ref="A857:N857"/>
    <mergeCell ref="A858:E858"/>
    <mergeCell ref="F858:G858"/>
    <mergeCell ref="H858:L858"/>
    <mergeCell ref="M858:N858"/>
    <mergeCell ref="A854:E854"/>
    <mergeCell ref="F854:G854"/>
    <mergeCell ref="H854:L854"/>
    <mergeCell ref="M854:N854"/>
    <mergeCell ref="A855:E855"/>
    <mergeCell ref="F855:G855"/>
    <mergeCell ref="H855:L855"/>
    <mergeCell ref="M855:N855"/>
    <mergeCell ref="A864:E864"/>
    <mergeCell ref="F864:G864"/>
    <mergeCell ref="H864:L864"/>
    <mergeCell ref="M864:N864"/>
    <mergeCell ref="A865:E865"/>
    <mergeCell ref="F865:G865"/>
    <mergeCell ref="H865:L865"/>
    <mergeCell ref="M865:N865"/>
    <mergeCell ref="A861:N861"/>
    <mergeCell ref="A862:E862"/>
    <mergeCell ref="F862:G862"/>
    <mergeCell ref="H862:L862"/>
    <mergeCell ref="M862:N862"/>
    <mergeCell ref="A863:E863"/>
    <mergeCell ref="F863:G863"/>
    <mergeCell ref="H863:L863"/>
    <mergeCell ref="M863:N863"/>
    <mergeCell ref="A886:N886"/>
    <mergeCell ref="A887:D887"/>
    <mergeCell ref="E887:G887"/>
    <mergeCell ref="H887:J887"/>
    <mergeCell ref="K887:L887"/>
    <mergeCell ref="M887:N887"/>
    <mergeCell ref="A872:N872"/>
    <mergeCell ref="A873:N873"/>
    <mergeCell ref="A874:N874"/>
    <mergeCell ref="A875:G875"/>
    <mergeCell ref="H875:N875"/>
    <mergeCell ref="A885:N885"/>
    <mergeCell ref="A866:N866"/>
    <mergeCell ref="A867:N867"/>
    <mergeCell ref="A868:N868"/>
    <mergeCell ref="A869:N869"/>
    <mergeCell ref="A870:N870"/>
    <mergeCell ref="A871:N871"/>
    <mergeCell ref="A893:B893"/>
    <mergeCell ref="F893:G893"/>
    <mergeCell ref="H893:I893"/>
    <mergeCell ref="J893:K893"/>
    <mergeCell ref="L893:M893"/>
    <mergeCell ref="A890:C890"/>
    <mergeCell ref="E890:G890"/>
    <mergeCell ref="I890:K890"/>
    <mergeCell ref="M890:N890"/>
    <mergeCell ref="A891:N891"/>
    <mergeCell ref="A892:N892"/>
    <mergeCell ref="A888:D888"/>
    <mergeCell ref="E888:G888"/>
    <mergeCell ref="H888:J888"/>
    <mergeCell ref="K888:L888"/>
    <mergeCell ref="M888:N888"/>
    <mergeCell ref="A889:C889"/>
    <mergeCell ref="E889:G889"/>
    <mergeCell ref="I889:K889"/>
    <mergeCell ref="M889:N889"/>
    <mergeCell ref="C893:E893"/>
    <mergeCell ref="A896:B896"/>
    <mergeCell ref="F896:G896"/>
    <mergeCell ref="H896:I896"/>
    <mergeCell ref="J896:K896"/>
    <mergeCell ref="L896:M896"/>
    <mergeCell ref="A895:B895"/>
    <mergeCell ref="F895:G895"/>
    <mergeCell ref="H895:I895"/>
    <mergeCell ref="J895:K895"/>
    <mergeCell ref="L895:M895"/>
    <mergeCell ref="A894:B894"/>
    <mergeCell ref="F894:G894"/>
    <mergeCell ref="H894:I894"/>
    <mergeCell ref="J894:K894"/>
    <mergeCell ref="L894:M894"/>
    <mergeCell ref="C894:E894"/>
    <mergeCell ref="C895:E895"/>
    <mergeCell ref="C896:E896"/>
    <mergeCell ref="A901:E901"/>
    <mergeCell ref="F901:G901"/>
    <mergeCell ref="H901:L901"/>
    <mergeCell ref="M901:N901"/>
    <mergeCell ref="A902:E902"/>
    <mergeCell ref="F902:G902"/>
    <mergeCell ref="H902:L902"/>
    <mergeCell ref="M902:N902"/>
    <mergeCell ref="A898:N898"/>
    <mergeCell ref="B899:C899"/>
    <mergeCell ref="E899:F899"/>
    <mergeCell ref="H899:I899"/>
    <mergeCell ref="K899:L899"/>
    <mergeCell ref="A900:N900"/>
    <mergeCell ref="A897:B897"/>
    <mergeCell ref="F897:G897"/>
    <mergeCell ref="H897:I897"/>
    <mergeCell ref="J897:K897"/>
    <mergeCell ref="L897:M897"/>
    <mergeCell ref="C897:E897"/>
    <mergeCell ref="A908:E908"/>
    <mergeCell ref="F908:G908"/>
    <mergeCell ref="H908:N908"/>
    <mergeCell ref="A909:N909"/>
    <mergeCell ref="A910:E910"/>
    <mergeCell ref="F910:G910"/>
    <mergeCell ref="H910:L910"/>
    <mergeCell ref="M910:N910"/>
    <mergeCell ref="A906:E906"/>
    <mergeCell ref="F906:G906"/>
    <mergeCell ref="H906:L906"/>
    <mergeCell ref="M906:N906"/>
    <mergeCell ref="A907:E907"/>
    <mergeCell ref="F907:G907"/>
    <mergeCell ref="H907:L907"/>
    <mergeCell ref="M907:N907"/>
    <mergeCell ref="A903:E903"/>
    <mergeCell ref="F903:G903"/>
    <mergeCell ref="H903:L903"/>
    <mergeCell ref="M903:N903"/>
    <mergeCell ref="A904:N904"/>
    <mergeCell ref="A905:E905"/>
    <mergeCell ref="F905:G905"/>
    <mergeCell ref="H905:L905"/>
    <mergeCell ref="M905:N905"/>
    <mergeCell ref="A913:N913"/>
    <mergeCell ref="A914:E914"/>
    <mergeCell ref="F914:G914"/>
    <mergeCell ref="H914:L914"/>
    <mergeCell ref="M914:N914"/>
    <mergeCell ref="A915:E915"/>
    <mergeCell ref="F915:G915"/>
    <mergeCell ref="H915:L915"/>
    <mergeCell ref="M915:N915"/>
    <mergeCell ref="A911:E911"/>
    <mergeCell ref="F911:G911"/>
    <mergeCell ref="H911:L911"/>
    <mergeCell ref="M911:N911"/>
    <mergeCell ref="A912:E912"/>
    <mergeCell ref="F912:G912"/>
    <mergeCell ref="H912:L912"/>
    <mergeCell ref="M912:N912"/>
    <mergeCell ref="A924:N924"/>
    <mergeCell ref="A925:N925"/>
    <mergeCell ref="A926:N926"/>
    <mergeCell ref="A927:G927"/>
    <mergeCell ref="H927:N927"/>
    <mergeCell ref="A937:N937"/>
    <mergeCell ref="A918:N918"/>
    <mergeCell ref="A919:N919"/>
    <mergeCell ref="A920:N920"/>
    <mergeCell ref="A921:N921"/>
    <mergeCell ref="A922:N922"/>
    <mergeCell ref="A923:N923"/>
    <mergeCell ref="A916:E916"/>
    <mergeCell ref="F916:G916"/>
    <mergeCell ref="H916:L916"/>
    <mergeCell ref="M916:N916"/>
    <mergeCell ref="A917:E917"/>
    <mergeCell ref="F917:G917"/>
    <mergeCell ref="H917:L917"/>
    <mergeCell ref="M917:N917"/>
    <mergeCell ref="A942:C942"/>
    <mergeCell ref="E942:G942"/>
    <mergeCell ref="I942:K942"/>
    <mergeCell ref="M942:N942"/>
    <mergeCell ref="A943:N943"/>
    <mergeCell ref="A944:N944"/>
    <mergeCell ref="A940:D940"/>
    <mergeCell ref="E940:G940"/>
    <mergeCell ref="H940:J940"/>
    <mergeCell ref="K940:L940"/>
    <mergeCell ref="M940:N940"/>
    <mergeCell ref="A941:C941"/>
    <mergeCell ref="E941:G941"/>
    <mergeCell ref="I941:K941"/>
    <mergeCell ref="M941:N941"/>
    <mergeCell ref="A938:N938"/>
    <mergeCell ref="A939:D939"/>
    <mergeCell ref="E939:G939"/>
    <mergeCell ref="H939:J939"/>
    <mergeCell ref="K939:L939"/>
    <mergeCell ref="M939:N939"/>
    <mergeCell ref="A947:B947"/>
    <mergeCell ref="F947:G947"/>
    <mergeCell ref="H947:I947"/>
    <mergeCell ref="J947:K947"/>
    <mergeCell ref="L947:M947"/>
    <mergeCell ref="A946:B946"/>
    <mergeCell ref="F946:G946"/>
    <mergeCell ref="H946:I946"/>
    <mergeCell ref="J946:K946"/>
    <mergeCell ref="L946:M946"/>
    <mergeCell ref="A945:B945"/>
    <mergeCell ref="F945:G945"/>
    <mergeCell ref="H945:I945"/>
    <mergeCell ref="J945:K945"/>
    <mergeCell ref="L945:M945"/>
    <mergeCell ref="C945:E945"/>
    <mergeCell ref="C946:E946"/>
    <mergeCell ref="C947:E947"/>
    <mergeCell ref="A950:N950"/>
    <mergeCell ref="B951:C951"/>
    <mergeCell ref="E951:F951"/>
    <mergeCell ref="H951:I951"/>
    <mergeCell ref="K951:L951"/>
    <mergeCell ref="A952:N952"/>
    <mergeCell ref="A949:B949"/>
    <mergeCell ref="F949:G949"/>
    <mergeCell ref="H949:I949"/>
    <mergeCell ref="J949:K949"/>
    <mergeCell ref="L949:M949"/>
    <mergeCell ref="A948:B948"/>
    <mergeCell ref="F948:G948"/>
    <mergeCell ref="H948:I948"/>
    <mergeCell ref="J948:K948"/>
    <mergeCell ref="L948:M948"/>
    <mergeCell ref="C948:E948"/>
    <mergeCell ref="C949:E949"/>
    <mergeCell ref="A955:E955"/>
    <mergeCell ref="F955:G955"/>
    <mergeCell ref="H955:L955"/>
    <mergeCell ref="M955:N955"/>
    <mergeCell ref="A956:N956"/>
    <mergeCell ref="A957:E957"/>
    <mergeCell ref="F957:G957"/>
    <mergeCell ref="H957:L957"/>
    <mergeCell ref="M957:N957"/>
    <mergeCell ref="A953:E953"/>
    <mergeCell ref="F953:G953"/>
    <mergeCell ref="H953:L953"/>
    <mergeCell ref="M953:N953"/>
    <mergeCell ref="A954:E954"/>
    <mergeCell ref="F954:G954"/>
    <mergeCell ref="H954:L954"/>
    <mergeCell ref="M954:N954"/>
    <mergeCell ref="A963:E963"/>
    <mergeCell ref="F963:G963"/>
    <mergeCell ref="H963:L963"/>
    <mergeCell ref="M963:N963"/>
    <mergeCell ref="A964:E964"/>
    <mergeCell ref="F964:G964"/>
    <mergeCell ref="H964:L964"/>
    <mergeCell ref="M964:N964"/>
    <mergeCell ref="A960:E960"/>
    <mergeCell ref="F960:G960"/>
    <mergeCell ref="H960:N960"/>
    <mergeCell ref="A961:N961"/>
    <mergeCell ref="A962:E962"/>
    <mergeCell ref="F962:G962"/>
    <mergeCell ref="H962:L962"/>
    <mergeCell ref="M962:N962"/>
    <mergeCell ref="A958:E958"/>
    <mergeCell ref="F958:G958"/>
    <mergeCell ref="H958:L958"/>
    <mergeCell ref="M958:N958"/>
    <mergeCell ref="A959:E959"/>
    <mergeCell ref="F959:G959"/>
    <mergeCell ref="H959:L959"/>
    <mergeCell ref="M959:N959"/>
    <mergeCell ref="A968:E968"/>
    <mergeCell ref="F968:G968"/>
    <mergeCell ref="H968:L968"/>
    <mergeCell ref="M968:N968"/>
    <mergeCell ref="A969:E969"/>
    <mergeCell ref="F969:G969"/>
    <mergeCell ref="H969:L969"/>
    <mergeCell ref="M969:N969"/>
    <mergeCell ref="A965:N965"/>
    <mergeCell ref="A966:E966"/>
    <mergeCell ref="F966:G966"/>
    <mergeCell ref="H966:L966"/>
    <mergeCell ref="M966:N966"/>
    <mergeCell ref="A967:E967"/>
    <mergeCell ref="F967:G967"/>
    <mergeCell ref="H967:L967"/>
    <mergeCell ref="M967:N967"/>
    <mergeCell ref="A990:N990"/>
    <mergeCell ref="A991:D991"/>
    <mergeCell ref="E991:G991"/>
    <mergeCell ref="H991:J991"/>
    <mergeCell ref="K991:L991"/>
    <mergeCell ref="M991:N991"/>
    <mergeCell ref="A976:N976"/>
    <mergeCell ref="A977:N977"/>
    <mergeCell ref="A978:N978"/>
    <mergeCell ref="A979:G979"/>
    <mergeCell ref="H979:N979"/>
    <mergeCell ref="A989:N989"/>
    <mergeCell ref="A970:N970"/>
    <mergeCell ref="A971:N971"/>
    <mergeCell ref="A972:N972"/>
    <mergeCell ref="A973:N973"/>
    <mergeCell ref="A974:N974"/>
    <mergeCell ref="A975:N975"/>
    <mergeCell ref="A997:B997"/>
    <mergeCell ref="F997:G997"/>
    <mergeCell ref="H997:I997"/>
    <mergeCell ref="J997:K997"/>
    <mergeCell ref="L997:M997"/>
    <mergeCell ref="A994:C994"/>
    <mergeCell ref="E994:G994"/>
    <mergeCell ref="I994:K994"/>
    <mergeCell ref="M994:N994"/>
    <mergeCell ref="A995:N995"/>
    <mergeCell ref="A996:N996"/>
    <mergeCell ref="A992:D992"/>
    <mergeCell ref="E992:G992"/>
    <mergeCell ref="H992:J992"/>
    <mergeCell ref="K992:L992"/>
    <mergeCell ref="M992:N992"/>
    <mergeCell ref="A993:C993"/>
    <mergeCell ref="E993:G993"/>
    <mergeCell ref="I993:K993"/>
    <mergeCell ref="M993:N993"/>
    <mergeCell ref="C997:E997"/>
    <mergeCell ref="A1000:B1000"/>
    <mergeCell ref="F1000:G1000"/>
    <mergeCell ref="H1000:I1000"/>
    <mergeCell ref="J1000:K1000"/>
    <mergeCell ref="L1000:M1000"/>
    <mergeCell ref="A999:B999"/>
    <mergeCell ref="F999:G999"/>
    <mergeCell ref="H999:I999"/>
    <mergeCell ref="J999:K999"/>
    <mergeCell ref="L999:M999"/>
    <mergeCell ref="A998:B998"/>
    <mergeCell ref="F998:G998"/>
    <mergeCell ref="H998:I998"/>
    <mergeCell ref="J998:K998"/>
    <mergeCell ref="L998:M998"/>
    <mergeCell ref="C998:E998"/>
    <mergeCell ref="C999:E999"/>
    <mergeCell ref="C1000:E1000"/>
    <mergeCell ref="A1005:E1005"/>
    <mergeCell ref="F1005:G1005"/>
    <mergeCell ref="H1005:L1005"/>
    <mergeCell ref="M1005:N1005"/>
    <mergeCell ref="A1006:E1006"/>
    <mergeCell ref="F1006:G1006"/>
    <mergeCell ref="H1006:L1006"/>
    <mergeCell ref="M1006:N1006"/>
    <mergeCell ref="A1002:N1002"/>
    <mergeCell ref="B1003:C1003"/>
    <mergeCell ref="E1003:F1003"/>
    <mergeCell ref="H1003:I1003"/>
    <mergeCell ref="K1003:L1003"/>
    <mergeCell ref="A1004:N1004"/>
    <mergeCell ref="A1001:B1001"/>
    <mergeCell ref="F1001:G1001"/>
    <mergeCell ref="H1001:I1001"/>
    <mergeCell ref="J1001:K1001"/>
    <mergeCell ref="L1001:M1001"/>
    <mergeCell ref="C1001:E1001"/>
    <mergeCell ref="A1012:E1012"/>
    <mergeCell ref="F1012:G1012"/>
    <mergeCell ref="H1012:N1012"/>
    <mergeCell ref="A1013:N1013"/>
    <mergeCell ref="A1014:E1014"/>
    <mergeCell ref="F1014:G1014"/>
    <mergeCell ref="H1014:L1014"/>
    <mergeCell ref="M1014:N1014"/>
    <mergeCell ref="A1010:E1010"/>
    <mergeCell ref="F1010:G1010"/>
    <mergeCell ref="H1010:L1010"/>
    <mergeCell ref="M1010:N1010"/>
    <mergeCell ref="A1011:E1011"/>
    <mergeCell ref="F1011:G1011"/>
    <mergeCell ref="H1011:L1011"/>
    <mergeCell ref="M1011:N1011"/>
    <mergeCell ref="A1007:E1007"/>
    <mergeCell ref="F1007:G1007"/>
    <mergeCell ref="H1007:L1007"/>
    <mergeCell ref="M1007:N1007"/>
    <mergeCell ref="A1008:N1008"/>
    <mergeCell ref="A1009:E1009"/>
    <mergeCell ref="F1009:G1009"/>
    <mergeCell ref="H1009:L1009"/>
    <mergeCell ref="M1009:N1009"/>
    <mergeCell ref="A1017:N1017"/>
    <mergeCell ref="A1018:E1018"/>
    <mergeCell ref="F1018:G1018"/>
    <mergeCell ref="H1018:L1018"/>
    <mergeCell ref="M1018:N1018"/>
    <mergeCell ref="A1019:E1019"/>
    <mergeCell ref="F1019:G1019"/>
    <mergeCell ref="H1019:L1019"/>
    <mergeCell ref="M1019:N1019"/>
    <mergeCell ref="A1015:E1015"/>
    <mergeCell ref="F1015:G1015"/>
    <mergeCell ref="H1015:L1015"/>
    <mergeCell ref="M1015:N1015"/>
    <mergeCell ref="A1016:E1016"/>
    <mergeCell ref="F1016:G1016"/>
    <mergeCell ref="H1016:L1016"/>
    <mergeCell ref="M1016:N1016"/>
    <mergeCell ref="A1028:N1028"/>
    <mergeCell ref="A1029:N1029"/>
    <mergeCell ref="A1030:N1030"/>
    <mergeCell ref="A1031:G1031"/>
    <mergeCell ref="H1031:N1031"/>
    <mergeCell ref="A1022:N1022"/>
    <mergeCell ref="A1023:N1023"/>
    <mergeCell ref="A1024:N1024"/>
    <mergeCell ref="A1025:N1025"/>
    <mergeCell ref="A1026:N1026"/>
    <mergeCell ref="A1027:N1027"/>
    <mergeCell ref="A1020:E1020"/>
    <mergeCell ref="F1020:G1020"/>
    <mergeCell ref="H1020:L1020"/>
    <mergeCell ref="M1020:N1020"/>
    <mergeCell ref="A1021:E1021"/>
    <mergeCell ref="F1021:G1021"/>
    <mergeCell ref="H1021:L1021"/>
    <mergeCell ref="M1021:N1021"/>
  </mergeCells>
  <pageMargins left="0.75" right="0.75" top="1" bottom="1" header="0.5" footer="0.5"/>
  <pageSetup orientation="portrait"/>
  <rowBreaks count="20" manualBreakCount="20">
    <brk id="44" max="16383" man="1"/>
    <brk id="96" max="16383" man="1"/>
    <brk id="148" max="16383" man="1"/>
    <brk id="200" max="16383" man="1"/>
    <brk id="252" max="16383" man="1"/>
    <brk id="304" max="16383" man="1"/>
    <brk id="356" max="16383" man="1"/>
    <brk id="408" max="16383" man="1"/>
    <brk id="460" max="16383" man="1"/>
    <brk id="512" max="16383" man="1"/>
    <brk id="564" max="16383" man="1"/>
    <brk id="616" max="16383" man="1"/>
    <brk id="668" max="16383" man="1"/>
    <brk id="720" max="16383" man="1"/>
    <brk id="772" max="16383" man="1"/>
    <brk id="824" max="16383" man="1"/>
    <brk id="876" max="16383" man="1"/>
    <brk id="928" max="16383" man="1"/>
    <brk id="980" max="16383" man="1"/>
    <brk id="1032" max="16383" man="1"/>
  </row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L48"/>
  <sheetViews>
    <sheetView tabSelected="1" workbookViewId="0">
      <pane xSplit="1" ySplit="3" topLeftCell="DY4" activePane="bottomRight" state="frozen"/>
      <selection pane="topRight" activeCell="B1" sqref="B1"/>
      <selection pane="bottomLeft" activeCell="A3" sqref="A3"/>
      <selection pane="bottomRight" activeCell="EB10" sqref="EB10"/>
    </sheetView>
  </sheetViews>
  <sheetFormatPr defaultColWidth="15.140625" defaultRowHeight="15.75" customHeight="1"/>
  <cols>
    <col min="1" max="1" width="29.85546875" style="38" customWidth="1"/>
    <col min="2" max="33" width="15.140625" style="38" customWidth="1"/>
    <col min="34" max="34" width="16" style="38" customWidth="1"/>
    <col min="35" max="35" width="12.85546875" style="38" customWidth="1"/>
    <col min="36" max="36" width="12.5703125" style="38" customWidth="1"/>
    <col min="37" max="38" width="15.140625" style="38" customWidth="1"/>
    <col min="39" max="16018" width="15.140625" style="38"/>
    <col min="16019" max="16020" width="15.140625" style="38" bestFit="1" customWidth="1"/>
    <col min="16021" max="16384" width="15.140625" style="38"/>
  </cols>
  <sheetData>
    <row r="1" spans="1:376" ht="15.75" customHeight="1">
      <c r="A1" s="3" t="s">
        <v>1098</v>
      </c>
      <c r="B1" s="45">
        <v>1</v>
      </c>
      <c r="C1" s="45">
        <v>1</v>
      </c>
      <c r="D1" s="45">
        <v>1</v>
      </c>
      <c r="E1" s="45">
        <v>1</v>
      </c>
      <c r="F1" s="45">
        <v>1</v>
      </c>
      <c r="G1" s="45">
        <v>1</v>
      </c>
      <c r="H1" s="45">
        <v>1</v>
      </c>
      <c r="I1" s="45">
        <v>2</v>
      </c>
      <c r="J1" s="45">
        <v>2</v>
      </c>
      <c r="K1" s="45">
        <v>2</v>
      </c>
      <c r="L1" s="45">
        <v>2</v>
      </c>
      <c r="M1" s="45">
        <v>2</v>
      </c>
      <c r="N1" s="45">
        <v>2</v>
      </c>
      <c r="O1" s="45">
        <v>2</v>
      </c>
      <c r="P1" s="45">
        <v>3</v>
      </c>
      <c r="Q1" s="45">
        <v>3</v>
      </c>
      <c r="R1" s="45">
        <v>3</v>
      </c>
      <c r="S1" s="45">
        <v>3</v>
      </c>
      <c r="T1" s="45">
        <v>3</v>
      </c>
      <c r="U1" s="45">
        <v>3</v>
      </c>
      <c r="V1" s="45">
        <v>3</v>
      </c>
      <c r="W1" s="45">
        <f>VLOOKUP(W3,FiscalCalendar!$A:$C,3,FALSE)</f>
        <v>4</v>
      </c>
      <c r="X1" s="45">
        <f>VLOOKUP(X3,FiscalCalendar!$A:$C,3,FALSE)</f>
        <v>4</v>
      </c>
      <c r="Y1" s="45">
        <f>VLOOKUP(Y3,FiscalCalendar!$A:$C,3,FALSE)</f>
        <v>4</v>
      </c>
      <c r="Z1" s="45">
        <f>VLOOKUP(Z3,FiscalCalendar!$A:$C,3,FALSE)</f>
        <v>4</v>
      </c>
      <c r="AA1" s="45">
        <f>VLOOKUP(AA3,FiscalCalendar!$A:$C,3,FALSE)</f>
        <v>4</v>
      </c>
      <c r="AB1" s="45">
        <f>VLOOKUP(AB3,FiscalCalendar!$A:$C,3,FALSE)</f>
        <v>4</v>
      </c>
      <c r="AC1" s="45">
        <f>VLOOKUP(AC3,FiscalCalendar!$A:$C,3,FALSE)</f>
        <v>4</v>
      </c>
      <c r="AD1" s="45">
        <f>VLOOKUP(AD3,FiscalCalendar!$A:$C,3,FALSE)</f>
        <v>5</v>
      </c>
      <c r="AE1" s="45">
        <f>VLOOKUP(AE3,FiscalCalendar!$A:$C,3,FALSE)</f>
        <v>5</v>
      </c>
      <c r="AF1" s="45">
        <f>VLOOKUP(AF3,FiscalCalendar!$A:$C,3,FALSE)</f>
        <v>5</v>
      </c>
      <c r="AG1" s="45">
        <f>VLOOKUP(AG3,FiscalCalendar!$A:$C,3,FALSE)</f>
        <v>5</v>
      </c>
      <c r="AH1" s="45">
        <f>VLOOKUP(AH3,FiscalCalendar!$A:$C,3,FALSE)</f>
        <v>5</v>
      </c>
      <c r="AI1" s="45">
        <f>VLOOKUP(AI3,FiscalCalendar!$A:$C,3,FALSE)</f>
        <v>5</v>
      </c>
      <c r="AJ1" s="45">
        <f>VLOOKUP(AJ3,FiscalCalendar!$A:$C,3,FALSE)</f>
        <v>5</v>
      </c>
      <c r="AK1" s="45">
        <f>VLOOKUP(AK3,FiscalCalendar!$A:$C,3,FALSE)</f>
        <v>6</v>
      </c>
      <c r="AL1" s="45">
        <f>VLOOKUP(AL3,FiscalCalendar!$A:$C,3,FALSE)</f>
        <v>6</v>
      </c>
      <c r="AM1" s="45">
        <f>VLOOKUP(AM3,FiscalCalendar!$A:$C,3,FALSE)</f>
        <v>6</v>
      </c>
      <c r="AN1" s="45">
        <f>VLOOKUP(AN3,FiscalCalendar!$A:$C,3,FALSE)</f>
        <v>6</v>
      </c>
      <c r="AO1" s="45">
        <f>VLOOKUP(AO3,FiscalCalendar!$A:$C,3,FALSE)</f>
        <v>6</v>
      </c>
      <c r="AP1" s="45">
        <f>VLOOKUP(AP3,FiscalCalendar!$A:$C,3,FALSE)</f>
        <v>6</v>
      </c>
      <c r="AQ1" s="45">
        <f>VLOOKUP(AQ3,FiscalCalendar!$A:$C,3,FALSE)</f>
        <v>6</v>
      </c>
      <c r="AR1" s="45">
        <f>VLOOKUP(AR3,FiscalCalendar!$A:$C,3,FALSE)</f>
        <v>7</v>
      </c>
      <c r="AS1" s="45">
        <f>VLOOKUP(AS3,FiscalCalendar!$A:$C,3,FALSE)</f>
        <v>7</v>
      </c>
      <c r="AT1" s="45">
        <f>VLOOKUP(AT3,FiscalCalendar!$A:$C,3,FALSE)</f>
        <v>7</v>
      </c>
      <c r="AU1" s="45">
        <f>VLOOKUP(AU3,FiscalCalendar!$A:$C,3,FALSE)</f>
        <v>7</v>
      </c>
      <c r="AV1" s="45">
        <f>VLOOKUP(AV3,FiscalCalendar!$A:$C,3,FALSE)</f>
        <v>7</v>
      </c>
      <c r="AW1" s="45">
        <f>VLOOKUP(AW3,FiscalCalendar!$A:$C,3,FALSE)</f>
        <v>7</v>
      </c>
      <c r="AX1" s="45">
        <f>VLOOKUP(AX3,FiscalCalendar!$A:$C,3,FALSE)</f>
        <v>7</v>
      </c>
      <c r="AY1" s="45">
        <f>VLOOKUP(AY3,FiscalCalendar!$A:$C,3,FALSE)</f>
        <v>8</v>
      </c>
      <c r="AZ1" s="45">
        <f>VLOOKUP(AZ3,FiscalCalendar!$A:$C,3,FALSE)</f>
        <v>8</v>
      </c>
      <c r="BA1" s="45">
        <f>VLOOKUP(BA3,FiscalCalendar!$A:$C,3,FALSE)</f>
        <v>8</v>
      </c>
      <c r="BB1" s="45">
        <f>VLOOKUP(BB3,FiscalCalendar!$A:$C,3,FALSE)</f>
        <v>8</v>
      </c>
      <c r="BC1" s="45">
        <f>VLOOKUP(BC3,FiscalCalendar!$A:$C,3,FALSE)</f>
        <v>8</v>
      </c>
      <c r="BD1" s="45">
        <f>VLOOKUP(BD3,FiscalCalendar!$A:$C,3,FALSE)</f>
        <v>8</v>
      </c>
      <c r="BE1" s="45">
        <f>VLOOKUP(BE3,FiscalCalendar!$A:$C,3,FALSE)</f>
        <v>8</v>
      </c>
      <c r="BF1" s="45">
        <f>VLOOKUP(BF3,FiscalCalendar!$A:$C,3,FALSE)</f>
        <v>9</v>
      </c>
      <c r="BG1" s="45">
        <f>VLOOKUP(BG3,FiscalCalendar!$A:$C,3,FALSE)</f>
        <v>9</v>
      </c>
      <c r="BH1" s="45">
        <f>VLOOKUP(BH3,FiscalCalendar!$A:$C,3,FALSE)</f>
        <v>9</v>
      </c>
      <c r="BI1" s="45">
        <f>VLOOKUP(BI3,FiscalCalendar!$A:$C,3,FALSE)</f>
        <v>9</v>
      </c>
      <c r="BJ1" s="45">
        <f>VLOOKUP(BJ3,FiscalCalendar!$A:$C,3,FALSE)</f>
        <v>9</v>
      </c>
      <c r="BK1" s="45">
        <f>VLOOKUP(BK3,FiscalCalendar!$A:$C,3,FALSE)</f>
        <v>9</v>
      </c>
      <c r="BL1" s="45">
        <f>VLOOKUP(BL3,FiscalCalendar!$A:$C,3,FALSE)</f>
        <v>9</v>
      </c>
      <c r="BM1" s="45">
        <f>VLOOKUP(BM3,FiscalCalendar!$A:$C,3,FALSE)</f>
        <v>10</v>
      </c>
      <c r="BN1" s="45">
        <f>VLOOKUP(BN3,FiscalCalendar!$A:$C,3,FALSE)</f>
        <v>10</v>
      </c>
      <c r="BO1" s="45">
        <f>VLOOKUP(BO3,FiscalCalendar!$A:$C,3,FALSE)</f>
        <v>10</v>
      </c>
      <c r="BP1" s="45">
        <f>VLOOKUP(BP3,FiscalCalendar!$A:$C,3,FALSE)</f>
        <v>10</v>
      </c>
      <c r="BQ1" s="45">
        <f>VLOOKUP(BQ3,FiscalCalendar!$A:$C,3,FALSE)</f>
        <v>10</v>
      </c>
      <c r="BR1" s="45">
        <f>VLOOKUP(BR3,FiscalCalendar!$A:$C,3,FALSE)</f>
        <v>10</v>
      </c>
      <c r="BS1" s="45">
        <f>VLOOKUP(BS3,FiscalCalendar!$A:$C,3,FALSE)</f>
        <v>10</v>
      </c>
      <c r="BT1" s="45">
        <f>VLOOKUP(BT3,FiscalCalendar!$A:$C,3,FALSE)</f>
        <v>11</v>
      </c>
      <c r="BU1" s="45">
        <f>VLOOKUP(BU3,FiscalCalendar!$A:$C,3,FALSE)</f>
        <v>11</v>
      </c>
      <c r="BV1" s="45">
        <f>VLOOKUP(BV3,FiscalCalendar!$A:$C,3,FALSE)</f>
        <v>11</v>
      </c>
      <c r="BW1" s="45">
        <f>VLOOKUP(BW3,FiscalCalendar!$A:$C,3,FALSE)</f>
        <v>11</v>
      </c>
      <c r="BX1" s="45">
        <f>VLOOKUP(BX3,FiscalCalendar!$A:$C,3,FALSE)</f>
        <v>11</v>
      </c>
      <c r="BY1" s="45">
        <f>VLOOKUP(BY3,FiscalCalendar!$A:$C,3,FALSE)</f>
        <v>11</v>
      </c>
      <c r="BZ1" s="45">
        <f>VLOOKUP(BZ3,FiscalCalendar!$A:$C,3,FALSE)</f>
        <v>11</v>
      </c>
      <c r="CA1" s="45">
        <f>VLOOKUP(CA3,FiscalCalendar!$A:$C,3,FALSE)</f>
        <v>12</v>
      </c>
      <c r="CB1" s="45">
        <f>VLOOKUP(CB3,FiscalCalendar!$A:$C,3,FALSE)</f>
        <v>12</v>
      </c>
      <c r="CC1" s="45">
        <f>VLOOKUP(CC3,FiscalCalendar!$A:$C,3,FALSE)</f>
        <v>12</v>
      </c>
      <c r="CD1" s="45">
        <f>VLOOKUP(CD3,FiscalCalendar!$A:$C,3,FALSE)</f>
        <v>12</v>
      </c>
      <c r="CE1" s="45">
        <f>VLOOKUP(CE3,FiscalCalendar!$A:$C,3,FALSE)</f>
        <v>12</v>
      </c>
      <c r="CF1" s="45">
        <f>VLOOKUP(CF3,FiscalCalendar!$A:$C,3,FALSE)</f>
        <v>12</v>
      </c>
      <c r="CG1" s="45">
        <f>VLOOKUP(CG3,FiscalCalendar!$A:$C,3,FALSE)</f>
        <v>12</v>
      </c>
      <c r="CH1" s="45">
        <f>VLOOKUP(CH3,FiscalCalendar!$A:$C,3,FALSE)</f>
        <v>13</v>
      </c>
      <c r="CI1" s="45">
        <f>VLOOKUP(CI3,FiscalCalendar!$A:$C,3,FALSE)</f>
        <v>13</v>
      </c>
      <c r="CJ1" s="45">
        <f>VLOOKUP(CJ3,FiscalCalendar!$A:$C,3,FALSE)</f>
        <v>13</v>
      </c>
      <c r="CK1" s="45">
        <f>VLOOKUP(CK3,FiscalCalendar!$A:$C,3,FALSE)</f>
        <v>13</v>
      </c>
      <c r="CL1" s="45">
        <f>VLOOKUP(CL3,FiscalCalendar!$A:$C,3,FALSE)</f>
        <v>13</v>
      </c>
      <c r="CM1" s="45">
        <f>VLOOKUP(CM3,FiscalCalendar!$A:$C,3,FALSE)</f>
        <v>13</v>
      </c>
      <c r="CN1" s="45">
        <f>VLOOKUP(CN3,FiscalCalendar!$A:$C,3,FALSE)</f>
        <v>13</v>
      </c>
      <c r="CO1" s="45">
        <f>VLOOKUP(CO3,FiscalCalendar!$A:$C,3,FALSE)</f>
        <v>14</v>
      </c>
      <c r="CP1" s="45">
        <f>VLOOKUP(CP3,FiscalCalendar!$A:$C,3,FALSE)</f>
        <v>14</v>
      </c>
      <c r="CQ1" s="45">
        <f>VLOOKUP(CQ3,FiscalCalendar!$A:$C,3,FALSE)</f>
        <v>14</v>
      </c>
      <c r="CR1" s="45">
        <f>VLOOKUP(CR3,FiscalCalendar!$A:$C,3,FALSE)</f>
        <v>14</v>
      </c>
      <c r="CS1" s="45">
        <f>VLOOKUP(CS3,FiscalCalendar!$A:$C,3,FALSE)</f>
        <v>14</v>
      </c>
      <c r="CT1" s="45">
        <f>VLOOKUP(CT3,FiscalCalendar!$A:$C,3,FALSE)</f>
        <v>14</v>
      </c>
      <c r="CU1" s="45">
        <f>VLOOKUP(CU3,FiscalCalendar!$A:$C,3,FALSE)</f>
        <v>14</v>
      </c>
      <c r="CV1" s="45">
        <f>VLOOKUP(CV3,FiscalCalendar!$A:$C,3,FALSE)</f>
        <v>15</v>
      </c>
      <c r="CW1" s="45">
        <f>VLOOKUP(CW3,FiscalCalendar!$A:$C,3,FALSE)</f>
        <v>15</v>
      </c>
      <c r="CX1" s="45">
        <f>VLOOKUP(CX3,FiscalCalendar!$A:$C,3,FALSE)</f>
        <v>15</v>
      </c>
      <c r="CY1" s="45">
        <f>VLOOKUP(CY3,FiscalCalendar!$A:$C,3,FALSE)</f>
        <v>15</v>
      </c>
      <c r="CZ1" s="45">
        <f>VLOOKUP(CZ3,FiscalCalendar!$A:$C,3,FALSE)</f>
        <v>15</v>
      </c>
      <c r="DA1" s="45">
        <f>VLOOKUP(DA3,FiscalCalendar!$A:$C,3,FALSE)</f>
        <v>15</v>
      </c>
      <c r="DB1" s="45">
        <f>VLOOKUP(DB3,FiscalCalendar!$A:$C,3,FALSE)</f>
        <v>15</v>
      </c>
      <c r="DC1" s="45">
        <f>VLOOKUP(DC3,FiscalCalendar!$A:$C,3,FALSE)</f>
        <v>16</v>
      </c>
      <c r="DD1" s="45">
        <f>VLOOKUP(DD3,FiscalCalendar!$A:$C,3,FALSE)</f>
        <v>16</v>
      </c>
      <c r="DE1" s="45">
        <f>VLOOKUP(DE3,FiscalCalendar!$A:$C,3,FALSE)</f>
        <v>16</v>
      </c>
      <c r="DF1" s="45">
        <f>VLOOKUP(DF3,FiscalCalendar!$A:$C,3,FALSE)</f>
        <v>16</v>
      </c>
      <c r="DG1" s="45">
        <f>VLOOKUP(DG3,FiscalCalendar!$A:$C,3,FALSE)</f>
        <v>16</v>
      </c>
      <c r="DH1" s="45">
        <f>VLOOKUP(DH3,FiscalCalendar!$A:$C,3,FALSE)</f>
        <v>16</v>
      </c>
      <c r="DI1" s="45">
        <f>VLOOKUP(DI3,FiscalCalendar!$A:$C,3,FALSE)</f>
        <v>16</v>
      </c>
      <c r="DJ1" s="45">
        <f>VLOOKUP(DJ3,FiscalCalendar!$A:$C,3,FALSE)</f>
        <v>17</v>
      </c>
      <c r="DK1" s="45">
        <f>VLOOKUP(DK3,FiscalCalendar!$A:$C,3,FALSE)</f>
        <v>17</v>
      </c>
      <c r="DL1" s="45">
        <f>VLOOKUP(DL3,FiscalCalendar!$A:$C,3,FALSE)</f>
        <v>17</v>
      </c>
      <c r="DM1" s="45">
        <f>VLOOKUP(DM3,FiscalCalendar!$A:$C,3,FALSE)</f>
        <v>17</v>
      </c>
      <c r="DN1" s="45">
        <f>VLOOKUP(DN3,FiscalCalendar!$A:$C,3,FALSE)</f>
        <v>17</v>
      </c>
      <c r="DO1" s="45">
        <f>VLOOKUP(DO3,FiscalCalendar!$A:$C,3,FALSE)</f>
        <v>17</v>
      </c>
      <c r="DP1" s="45">
        <f>VLOOKUP(DP3,FiscalCalendar!$A:$C,3,FALSE)</f>
        <v>17</v>
      </c>
      <c r="DQ1" s="45">
        <f>VLOOKUP(DQ3,FiscalCalendar!$A:$C,3,FALSE)</f>
        <v>18</v>
      </c>
      <c r="DR1" s="45">
        <f>VLOOKUP(DR3,FiscalCalendar!$A:$C,3,FALSE)</f>
        <v>18</v>
      </c>
      <c r="DS1" s="45">
        <f>VLOOKUP(DS3,FiscalCalendar!$A:$C,3,FALSE)</f>
        <v>18</v>
      </c>
      <c r="DT1" s="45">
        <f>VLOOKUP(DT3,FiscalCalendar!$A:$C,3,FALSE)</f>
        <v>18</v>
      </c>
      <c r="DU1" s="45">
        <f>VLOOKUP(DU3,FiscalCalendar!$A:$C,3,FALSE)</f>
        <v>18</v>
      </c>
      <c r="DV1" s="45">
        <f>VLOOKUP(DV3,FiscalCalendar!$A:$C,3,FALSE)</f>
        <v>18</v>
      </c>
      <c r="DW1" s="45">
        <f>VLOOKUP(DW3,FiscalCalendar!$A:$C,3,FALSE)</f>
        <v>18</v>
      </c>
      <c r="DX1" s="45">
        <f>VLOOKUP(DX3,FiscalCalendar!$A:$C,3,FALSE)</f>
        <v>19</v>
      </c>
      <c r="DY1" s="45">
        <f>VLOOKUP(DY3,FiscalCalendar!$A:$C,3,FALSE)</f>
        <v>19</v>
      </c>
      <c r="DZ1" s="45">
        <f>VLOOKUP(DZ3,FiscalCalendar!$A:$C,3,FALSE)</f>
        <v>19</v>
      </c>
      <c r="EA1" s="45">
        <f>VLOOKUP(EA3,FiscalCalendar!$A:$C,3,FALSE)</f>
        <v>19</v>
      </c>
      <c r="EB1" s="45">
        <f>VLOOKUP(EB3,FiscalCalendar!$A:$C,3,FALSE)</f>
        <v>19</v>
      </c>
      <c r="EC1" s="45">
        <f>VLOOKUP(EC3,FiscalCalendar!$A:$C,3,FALSE)</f>
        <v>19</v>
      </c>
      <c r="ED1" s="45">
        <f>VLOOKUP(ED3,FiscalCalendar!$A:$C,3,FALSE)</f>
        <v>19</v>
      </c>
      <c r="EE1" s="45">
        <f>VLOOKUP(EE3,FiscalCalendar!$A:$C,3,FALSE)</f>
        <v>20</v>
      </c>
      <c r="EF1" s="45">
        <f>VLOOKUP(EF3,FiscalCalendar!$A:$C,3,FALSE)</f>
        <v>20</v>
      </c>
      <c r="EG1" s="45">
        <f>VLOOKUP(EG3,FiscalCalendar!$A:$C,3,FALSE)</f>
        <v>20</v>
      </c>
      <c r="EH1" s="45">
        <f>VLOOKUP(EH3,FiscalCalendar!$A:$C,3,FALSE)</f>
        <v>20</v>
      </c>
      <c r="EI1" s="45">
        <f>VLOOKUP(EI3,FiscalCalendar!$A:$C,3,FALSE)</f>
        <v>20</v>
      </c>
      <c r="EJ1" s="45">
        <f>VLOOKUP(EJ3,FiscalCalendar!$A:$C,3,FALSE)</f>
        <v>20</v>
      </c>
      <c r="EK1" s="45">
        <f>VLOOKUP(EK3,FiscalCalendar!$A:$C,3,FALSE)</f>
        <v>20</v>
      </c>
      <c r="EL1" s="45">
        <f>VLOOKUP(EL3,FiscalCalendar!$A:$C,3,FALSE)</f>
        <v>21</v>
      </c>
      <c r="EM1" s="45">
        <f>VLOOKUP(EM3,FiscalCalendar!$A:$C,3,FALSE)</f>
        <v>21</v>
      </c>
      <c r="EN1" s="45">
        <f>VLOOKUP(EN3,FiscalCalendar!$A:$C,3,FALSE)</f>
        <v>21</v>
      </c>
      <c r="EO1" s="45">
        <f>VLOOKUP(EO3,FiscalCalendar!$A:$C,3,FALSE)</f>
        <v>21</v>
      </c>
      <c r="EP1" s="45">
        <f>VLOOKUP(EP3,FiscalCalendar!$A:$C,3,FALSE)</f>
        <v>21</v>
      </c>
      <c r="EQ1" s="45">
        <f>VLOOKUP(EQ3,FiscalCalendar!$A:$C,3,FALSE)</f>
        <v>21</v>
      </c>
      <c r="ER1" s="45">
        <f>VLOOKUP(ER3,FiscalCalendar!$A:$C,3,FALSE)</f>
        <v>21</v>
      </c>
      <c r="ES1" s="45">
        <f>VLOOKUP(ES3,FiscalCalendar!$A:$C,3,FALSE)</f>
        <v>22</v>
      </c>
      <c r="ET1" s="45">
        <f>VLOOKUP(ET3,FiscalCalendar!$A:$C,3,FALSE)</f>
        <v>22</v>
      </c>
      <c r="EU1" s="45">
        <f>VLOOKUP(EU3,FiscalCalendar!$A:$C,3,FALSE)</f>
        <v>22</v>
      </c>
      <c r="EV1" s="45">
        <f>VLOOKUP(EV3,FiscalCalendar!$A:$C,3,FALSE)</f>
        <v>22</v>
      </c>
      <c r="EW1" s="45">
        <f>VLOOKUP(EW3,FiscalCalendar!$A:$C,3,FALSE)</f>
        <v>22</v>
      </c>
      <c r="EX1" s="45">
        <f>VLOOKUP(EX3,FiscalCalendar!$A:$C,3,FALSE)</f>
        <v>22</v>
      </c>
      <c r="EY1" s="45">
        <f>VLOOKUP(EY3,FiscalCalendar!$A:$C,3,FALSE)</f>
        <v>22</v>
      </c>
      <c r="EZ1" s="45">
        <f>VLOOKUP(EZ3,FiscalCalendar!$A:$C,3,FALSE)</f>
        <v>23</v>
      </c>
      <c r="FA1" s="45">
        <f>VLOOKUP(FA3,FiscalCalendar!$A:$C,3,FALSE)</f>
        <v>23</v>
      </c>
      <c r="FB1" s="45">
        <f>VLOOKUP(FB3,FiscalCalendar!$A:$C,3,FALSE)</f>
        <v>23</v>
      </c>
      <c r="FC1" s="45">
        <f>VLOOKUP(FC3,FiscalCalendar!$A:$C,3,FALSE)</f>
        <v>23</v>
      </c>
      <c r="FD1" s="45">
        <f>VLOOKUP(FD3,FiscalCalendar!$A:$C,3,FALSE)</f>
        <v>23</v>
      </c>
      <c r="FE1" s="45">
        <f>VLOOKUP(FE3,FiscalCalendar!$A:$C,3,FALSE)</f>
        <v>23</v>
      </c>
      <c r="FF1" s="45">
        <f>VLOOKUP(FF3,FiscalCalendar!$A:$C,3,FALSE)</f>
        <v>23</v>
      </c>
      <c r="FG1" s="45">
        <f>VLOOKUP(FG3,FiscalCalendar!$A:$C,3,FALSE)</f>
        <v>24</v>
      </c>
      <c r="FH1" s="45">
        <f>VLOOKUP(FH3,FiscalCalendar!$A:$C,3,FALSE)</f>
        <v>24</v>
      </c>
      <c r="FI1" s="45">
        <f>VLOOKUP(FI3,FiscalCalendar!$A:$C,3,FALSE)</f>
        <v>24</v>
      </c>
      <c r="FJ1" s="45">
        <f>VLOOKUP(FJ3,FiscalCalendar!$A:$C,3,FALSE)</f>
        <v>24</v>
      </c>
      <c r="FK1" s="45">
        <f>VLOOKUP(FK3,FiscalCalendar!$A:$C,3,FALSE)</f>
        <v>24</v>
      </c>
      <c r="FL1" s="45">
        <f>VLOOKUP(FL3,FiscalCalendar!$A:$C,3,FALSE)</f>
        <v>24</v>
      </c>
      <c r="FM1" s="45">
        <f>VLOOKUP(FM3,FiscalCalendar!$A:$C,3,FALSE)</f>
        <v>24</v>
      </c>
      <c r="FN1" s="45">
        <f>VLOOKUP(FN3,FiscalCalendar!$A:$C,3,FALSE)</f>
        <v>25</v>
      </c>
      <c r="FO1" s="45">
        <f>VLOOKUP(FO3,FiscalCalendar!$A:$C,3,FALSE)</f>
        <v>25</v>
      </c>
      <c r="FP1" s="45">
        <f>VLOOKUP(FP3,FiscalCalendar!$A:$C,3,FALSE)</f>
        <v>25</v>
      </c>
      <c r="FQ1" s="45">
        <f>VLOOKUP(FQ3,FiscalCalendar!$A:$C,3,FALSE)</f>
        <v>25</v>
      </c>
      <c r="FR1" s="45">
        <f>VLOOKUP(FR3,FiscalCalendar!$A:$C,3,FALSE)</f>
        <v>25</v>
      </c>
      <c r="FS1" s="45">
        <f>VLOOKUP(FS3,FiscalCalendar!$A:$C,3,FALSE)</f>
        <v>25</v>
      </c>
      <c r="FT1" s="45">
        <f>VLOOKUP(FT3,FiscalCalendar!$A:$C,3,FALSE)</f>
        <v>25</v>
      </c>
      <c r="FU1" s="45">
        <f>VLOOKUP(FU3,FiscalCalendar!$A:$C,3,FALSE)</f>
        <v>26</v>
      </c>
      <c r="FV1" s="45">
        <f>VLOOKUP(FV3,FiscalCalendar!$A:$C,3,FALSE)</f>
        <v>26</v>
      </c>
      <c r="FW1" s="45">
        <f>VLOOKUP(FW3,FiscalCalendar!$A:$C,3,FALSE)</f>
        <v>26</v>
      </c>
      <c r="FX1" s="45">
        <f>VLOOKUP(FX3,FiscalCalendar!$A:$C,3,FALSE)</f>
        <v>26</v>
      </c>
      <c r="FY1" s="45">
        <f>VLOOKUP(FY3,FiscalCalendar!$A:$C,3,FALSE)</f>
        <v>26</v>
      </c>
      <c r="FZ1" s="45">
        <f>VLOOKUP(FZ3,FiscalCalendar!$A:$C,3,FALSE)</f>
        <v>26</v>
      </c>
      <c r="GA1" s="45">
        <f>VLOOKUP(GA3,FiscalCalendar!$A:$C,3,FALSE)</f>
        <v>26</v>
      </c>
      <c r="GB1" s="45">
        <f>VLOOKUP(GB3,FiscalCalendar!$A:$C,3,FALSE)</f>
        <v>27</v>
      </c>
      <c r="GC1" s="45">
        <f>VLOOKUP(GC3,FiscalCalendar!$A:$C,3,FALSE)</f>
        <v>27</v>
      </c>
      <c r="GD1" s="45">
        <f>VLOOKUP(GD3,FiscalCalendar!$A:$C,3,FALSE)</f>
        <v>27</v>
      </c>
      <c r="GE1" s="45">
        <f>VLOOKUP(GE3,FiscalCalendar!$A:$C,3,FALSE)</f>
        <v>27</v>
      </c>
      <c r="GF1" s="45">
        <f>VLOOKUP(GF3,FiscalCalendar!$A:$C,3,FALSE)</f>
        <v>27</v>
      </c>
      <c r="GG1" s="45">
        <f>VLOOKUP(GG3,FiscalCalendar!$A:$C,3,FALSE)</f>
        <v>27</v>
      </c>
      <c r="GH1" s="45">
        <f>VLOOKUP(GH3,FiscalCalendar!$A:$C,3,FALSE)</f>
        <v>27</v>
      </c>
      <c r="GI1" s="45">
        <f>VLOOKUP(GI3,FiscalCalendar!$A:$C,3,FALSE)</f>
        <v>28</v>
      </c>
      <c r="GJ1" s="45">
        <f>VLOOKUP(GJ3,FiscalCalendar!$A:$C,3,FALSE)</f>
        <v>28</v>
      </c>
      <c r="GK1" s="45">
        <f>VLOOKUP(GK3,FiscalCalendar!$A:$C,3,FALSE)</f>
        <v>28</v>
      </c>
      <c r="GL1" s="45">
        <f>VLOOKUP(GL3,FiscalCalendar!$A:$C,3,FALSE)</f>
        <v>28</v>
      </c>
      <c r="GM1" s="45">
        <f>VLOOKUP(GM3,FiscalCalendar!$A:$C,3,FALSE)</f>
        <v>28</v>
      </c>
      <c r="GN1" s="45">
        <f>VLOOKUP(GN3,FiscalCalendar!$A:$C,3,FALSE)</f>
        <v>28</v>
      </c>
      <c r="GO1" s="45">
        <f>VLOOKUP(GO3,FiscalCalendar!$A:$C,3,FALSE)</f>
        <v>28</v>
      </c>
      <c r="GP1" s="45">
        <f>VLOOKUP(GP3,FiscalCalendar!$A:$C,3,FALSE)</f>
        <v>29</v>
      </c>
      <c r="GQ1" s="45">
        <f>VLOOKUP(GQ3,FiscalCalendar!$A:$C,3,FALSE)</f>
        <v>29</v>
      </c>
      <c r="GR1" s="45">
        <f>VLOOKUP(GR3,FiscalCalendar!$A:$C,3,FALSE)</f>
        <v>29</v>
      </c>
      <c r="GS1" s="45">
        <f>VLOOKUP(GS3,FiscalCalendar!$A:$C,3,FALSE)</f>
        <v>29</v>
      </c>
      <c r="GT1" s="45">
        <f>VLOOKUP(GT3,FiscalCalendar!$A:$C,3,FALSE)</f>
        <v>29</v>
      </c>
      <c r="GU1" s="45">
        <f>VLOOKUP(GU3,FiscalCalendar!$A:$C,3,FALSE)</f>
        <v>29</v>
      </c>
      <c r="GV1" s="45">
        <f>VLOOKUP(GV3,FiscalCalendar!$A:$C,3,FALSE)</f>
        <v>29</v>
      </c>
      <c r="GW1" s="45">
        <f>VLOOKUP(GW3,FiscalCalendar!$A:$C,3,FALSE)</f>
        <v>30</v>
      </c>
      <c r="GX1" s="45">
        <f>VLOOKUP(GX3,FiscalCalendar!$A:$C,3,FALSE)</f>
        <v>30</v>
      </c>
      <c r="GY1" s="45">
        <f>VLOOKUP(GY3,FiscalCalendar!$A:$C,3,FALSE)</f>
        <v>30</v>
      </c>
      <c r="GZ1" s="45">
        <f>VLOOKUP(GZ3,FiscalCalendar!$A:$C,3,FALSE)</f>
        <v>30</v>
      </c>
      <c r="HA1" s="45">
        <f>VLOOKUP(HA3,FiscalCalendar!$A:$C,3,FALSE)</f>
        <v>30</v>
      </c>
      <c r="HB1" s="45">
        <f>VLOOKUP(HB3,FiscalCalendar!$A:$C,3,FALSE)</f>
        <v>30</v>
      </c>
      <c r="HC1" s="45">
        <f>VLOOKUP(HC3,FiscalCalendar!$A:$C,3,FALSE)</f>
        <v>30</v>
      </c>
      <c r="HD1" s="45">
        <f>VLOOKUP(HD3,FiscalCalendar!$A:$C,3,FALSE)</f>
        <v>31</v>
      </c>
      <c r="HE1" s="45">
        <f>VLOOKUP(HE3,FiscalCalendar!$A:$C,3,FALSE)</f>
        <v>31</v>
      </c>
      <c r="HF1" s="45">
        <f>VLOOKUP(HF3,FiscalCalendar!$A:$C,3,FALSE)</f>
        <v>31</v>
      </c>
      <c r="HG1" s="45">
        <f>VLOOKUP(HG3,FiscalCalendar!$A:$C,3,FALSE)</f>
        <v>31</v>
      </c>
      <c r="HH1" s="45">
        <f>VLOOKUP(HH3,FiscalCalendar!$A:$C,3,FALSE)</f>
        <v>31</v>
      </c>
      <c r="HI1" s="45">
        <f>VLOOKUP(HI3,FiscalCalendar!$A:$C,3,FALSE)</f>
        <v>31</v>
      </c>
      <c r="HJ1" s="45">
        <f>VLOOKUP(HJ3,FiscalCalendar!$A:$C,3,FALSE)</f>
        <v>31</v>
      </c>
      <c r="HK1" s="45">
        <f>VLOOKUP(HK3,FiscalCalendar!$A:$C,3,FALSE)</f>
        <v>32</v>
      </c>
      <c r="HL1" s="45">
        <f>VLOOKUP(HL3,FiscalCalendar!$A:$C,3,FALSE)</f>
        <v>32</v>
      </c>
      <c r="HM1" s="45">
        <f>VLOOKUP(HM3,FiscalCalendar!$A:$C,3,FALSE)</f>
        <v>32</v>
      </c>
      <c r="HN1" s="45">
        <f>VLOOKUP(HN3,FiscalCalendar!$A:$C,3,FALSE)</f>
        <v>32</v>
      </c>
      <c r="HO1" s="45">
        <f>VLOOKUP(HO3,FiscalCalendar!$A:$C,3,FALSE)</f>
        <v>32</v>
      </c>
      <c r="HP1" s="45">
        <f>VLOOKUP(HP3,FiscalCalendar!$A:$C,3,FALSE)</f>
        <v>32</v>
      </c>
      <c r="HQ1" s="45">
        <f>VLOOKUP(HQ3,FiscalCalendar!$A:$C,3,FALSE)</f>
        <v>32</v>
      </c>
      <c r="HR1" s="45">
        <f>VLOOKUP(HR3,FiscalCalendar!$A:$C,3,FALSE)</f>
        <v>33</v>
      </c>
      <c r="HS1" s="45">
        <f>VLOOKUP(HS3,FiscalCalendar!$A:$C,3,FALSE)</f>
        <v>33</v>
      </c>
      <c r="HT1" s="45">
        <f>VLOOKUP(HT3,FiscalCalendar!$A:$C,3,FALSE)</f>
        <v>33</v>
      </c>
      <c r="HU1" s="45">
        <f>VLOOKUP(HU3,FiscalCalendar!$A:$C,3,FALSE)</f>
        <v>33</v>
      </c>
      <c r="HV1" s="45">
        <f>VLOOKUP(HV3,FiscalCalendar!$A:$C,3,FALSE)</f>
        <v>33</v>
      </c>
      <c r="HW1" s="45">
        <f>VLOOKUP(HW3,FiscalCalendar!$A:$C,3,FALSE)</f>
        <v>33</v>
      </c>
      <c r="HX1" s="45">
        <f>VLOOKUP(HX3,FiscalCalendar!$A:$C,3,FALSE)</f>
        <v>33</v>
      </c>
      <c r="HY1" s="45">
        <f>VLOOKUP(HY3,FiscalCalendar!$A:$C,3,FALSE)</f>
        <v>34</v>
      </c>
      <c r="HZ1" s="45">
        <f>VLOOKUP(HZ3,FiscalCalendar!$A:$C,3,FALSE)</f>
        <v>34</v>
      </c>
      <c r="IA1" s="45">
        <f>VLOOKUP(IA3,FiscalCalendar!$A:$C,3,FALSE)</f>
        <v>34</v>
      </c>
      <c r="IB1" s="45">
        <f>VLOOKUP(IB3,FiscalCalendar!$A:$C,3,FALSE)</f>
        <v>34</v>
      </c>
      <c r="IC1" s="45">
        <f>VLOOKUP(IC3,FiscalCalendar!$A:$C,3,FALSE)</f>
        <v>34</v>
      </c>
      <c r="ID1" s="45">
        <f>VLOOKUP(ID3,FiscalCalendar!$A:$C,3,FALSE)</f>
        <v>34</v>
      </c>
      <c r="IE1" s="45">
        <f>VLOOKUP(IE3,FiscalCalendar!$A:$C,3,FALSE)</f>
        <v>34</v>
      </c>
      <c r="IF1" s="45">
        <f>VLOOKUP(IF3,FiscalCalendar!$A:$C,3,FALSE)</f>
        <v>35</v>
      </c>
      <c r="IG1" s="45">
        <f>VLOOKUP(IG3,FiscalCalendar!$A:$C,3,FALSE)</f>
        <v>35</v>
      </c>
      <c r="IH1" s="45">
        <f>VLOOKUP(IH3,FiscalCalendar!$A:$C,3,FALSE)</f>
        <v>35</v>
      </c>
      <c r="II1" s="45">
        <f>VLOOKUP(II3,FiscalCalendar!$A:$C,3,FALSE)</f>
        <v>35</v>
      </c>
      <c r="IJ1" s="45">
        <f>VLOOKUP(IJ3,FiscalCalendar!$A:$C,3,FALSE)</f>
        <v>35</v>
      </c>
      <c r="IK1" s="45">
        <f>VLOOKUP(IK3,FiscalCalendar!$A:$C,3,FALSE)</f>
        <v>35</v>
      </c>
      <c r="IL1" s="45">
        <f>VLOOKUP(IL3,FiscalCalendar!$A:$C,3,FALSE)</f>
        <v>35</v>
      </c>
      <c r="IM1" s="45">
        <f>VLOOKUP(IM3,FiscalCalendar!$A:$C,3,FALSE)</f>
        <v>36</v>
      </c>
      <c r="IN1" s="45">
        <f>VLOOKUP(IN3,FiscalCalendar!$A:$C,3,FALSE)</f>
        <v>36</v>
      </c>
      <c r="IO1" s="45">
        <f>VLOOKUP(IO3,FiscalCalendar!$A:$C,3,FALSE)</f>
        <v>36</v>
      </c>
      <c r="IP1" s="45">
        <f>VLOOKUP(IP3,FiscalCalendar!$A:$C,3,FALSE)</f>
        <v>36</v>
      </c>
      <c r="IQ1" s="45">
        <f>VLOOKUP(IQ3,FiscalCalendar!$A:$C,3,FALSE)</f>
        <v>36</v>
      </c>
      <c r="IR1" s="45">
        <f>VLOOKUP(IR3,FiscalCalendar!$A:$C,3,FALSE)</f>
        <v>36</v>
      </c>
      <c r="IS1" s="45">
        <f>VLOOKUP(IS3,FiscalCalendar!$A:$C,3,FALSE)</f>
        <v>36</v>
      </c>
      <c r="IT1" s="45">
        <f>VLOOKUP(IT3,FiscalCalendar!$A:$C,3,FALSE)</f>
        <v>37</v>
      </c>
      <c r="IU1" s="45">
        <f>VLOOKUP(IU3,FiscalCalendar!$A:$C,3,FALSE)</f>
        <v>37</v>
      </c>
      <c r="IV1" s="45">
        <f>VLOOKUP(IV3,FiscalCalendar!$A:$C,3,FALSE)</f>
        <v>37</v>
      </c>
      <c r="IW1" s="45">
        <f>VLOOKUP(IW3,FiscalCalendar!$A:$C,3,FALSE)</f>
        <v>37</v>
      </c>
      <c r="IX1" s="45">
        <f>VLOOKUP(IX3,FiscalCalendar!$A:$C,3,FALSE)</f>
        <v>37</v>
      </c>
      <c r="IY1" s="45">
        <f>VLOOKUP(IY3,FiscalCalendar!$A:$C,3,FALSE)</f>
        <v>37</v>
      </c>
      <c r="IZ1" s="45">
        <f>VLOOKUP(IZ3,FiscalCalendar!$A:$C,3,FALSE)</f>
        <v>37</v>
      </c>
      <c r="JA1" s="45">
        <f>VLOOKUP(JA3,FiscalCalendar!$A:$C,3,FALSE)</f>
        <v>38</v>
      </c>
      <c r="JB1" s="45">
        <f>VLOOKUP(JB3,FiscalCalendar!$A:$C,3,FALSE)</f>
        <v>38</v>
      </c>
      <c r="JC1" s="45">
        <f>VLOOKUP(JC3,FiscalCalendar!$A:$C,3,FALSE)</f>
        <v>38</v>
      </c>
      <c r="JD1" s="45">
        <f>VLOOKUP(JD3,FiscalCalendar!$A:$C,3,FALSE)</f>
        <v>38</v>
      </c>
      <c r="JE1" s="45">
        <f>VLOOKUP(JE3,FiscalCalendar!$A:$C,3,FALSE)</f>
        <v>38</v>
      </c>
      <c r="JF1" s="45">
        <f>VLOOKUP(JF3,FiscalCalendar!$A:$C,3,FALSE)</f>
        <v>38</v>
      </c>
      <c r="JG1" s="45">
        <f>VLOOKUP(JG3,FiscalCalendar!$A:$C,3,FALSE)</f>
        <v>38</v>
      </c>
      <c r="JH1" s="45">
        <f>VLOOKUP(JH3,FiscalCalendar!$A:$C,3,FALSE)</f>
        <v>39</v>
      </c>
      <c r="JI1" s="45">
        <f>VLOOKUP(JI3,FiscalCalendar!$A:$C,3,FALSE)</f>
        <v>39</v>
      </c>
      <c r="JJ1" s="45">
        <f>VLOOKUP(JJ3,FiscalCalendar!$A:$C,3,FALSE)</f>
        <v>39</v>
      </c>
      <c r="JK1" s="45">
        <f>VLOOKUP(JK3,FiscalCalendar!$A:$C,3,FALSE)</f>
        <v>39</v>
      </c>
      <c r="JL1" s="45">
        <f>VLOOKUP(JL3,FiscalCalendar!$A:$C,3,FALSE)</f>
        <v>39</v>
      </c>
      <c r="JM1" s="45">
        <f>VLOOKUP(JM3,FiscalCalendar!$A:$C,3,FALSE)</f>
        <v>39</v>
      </c>
      <c r="JN1" s="45">
        <f>VLOOKUP(JN3,FiscalCalendar!$A:$C,3,FALSE)</f>
        <v>39</v>
      </c>
      <c r="JO1" s="45">
        <f>VLOOKUP(JO3,FiscalCalendar!$A:$C,3,FALSE)</f>
        <v>40</v>
      </c>
      <c r="JP1" s="45">
        <f>VLOOKUP(JP3,FiscalCalendar!$A:$C,3,FALSE)</f>
        <v>40</v>
      </c>
      <c r="JQ1" s="45">
        <f>VLOOKUP(JQ3,FiscalCalendar!$A:$C,3,FALSE)</f>
        <v>40</v>
      </c>
      <c r="JR1" s="45">
        <f>VLOOKUP(JR3,FiscalCalendar!$A:$C,3,FALSE)</f>
        <v>40</v>
      </c>
      <c r="JS1" s="45">
        <f>VLOOKUP(JS3,FiscalCalendar!$A:$C,3,FALSE)</f>
        <v>40</v>
      </c>
      <c r="JT1" s="45">
        <f>VLOOKUP(JT3,FiscalCalendar!$A:$C,3,FALSE)</f>
        <v>40</v>
      </c>
      <c r="JU1" s="45">
        <f>VLOOKUP(JU3,FiscalCalendar!$A:$C,3,FALSE)</f>
        <v>40</v>
      </c>
      <c r="JV1" s="45">
        <f>VLOOKUP(JV3,FiscalCalendar!$A:$C,3,FALSE)</f>
        <v>41</v>
      </c>
      <c r="JW1" s="45">
        <f>VLOOKUP(JW3,FiscalCalendar!$A:$C,3,FALSE)</f>
        <v>41</v>
      </c>
      <c r="JX1" s="45">
        <f>VLOOKUP(JX3,FiscalCalendar!$A:$C,3,FALSE)</f>
        <v>41</v>
      </c>
      <c r="JY1" s="45">
        <f>VLOOKUP(JY3,FiscalCalendar!$A:$C,3,FALSE)</f>
        <v>41</v>
      </c>
      <c r="JZ1" s="45">
        <f>VLOOKUP(JZ3,FiscalCalendar!$A:$C,3,FALSE)</f>
        <v>41</v>
      </c>
      <c r="KA1" s="45">
        <f>VLOOKUP(KA3,FiscalCalendar!$A:$C,3,FALSE)</f>
        <v>41</v>
      </c>
      <c r="KB1" s="45">
        <f>VLOOKUP(KB3,FiscalCalendar!$A:$C,3,FALSE)</f>
        <v>41</v>
      </c>
      <c r="KC1" s="45">
        <f>VLOOKUP(KC3,FiscalCalendar!$A:$C,3,FALSE)</f>
        <v>42</v>
      </c>
      <c r="KD1" s="45">
        <f>VLOOKUP(KD3,FiscalCalendar!$A:$C,3,FALSE)</f>
        <v>42</v>
      </c>
      <c r="KE1" s="45">
        <f>VLOOKUP(KE3,FiscalCalendar!$A:$C,3,FALSE)</f>
        <v>42</v>
      </c>
      <c r="KF1" s="45">
        <f>VLOOKUP(KF3,FiscalCalendar!$A:$C,3,FALSE)</f>
        <v>42</v>
      </c>
      <c r="KG1" s="45">
        <f>VLOOKUP(KG3,FiscalCalendar!$A:$C,3,FALSE)</f>
        <v>42</v>
      </c>
      <c r="KH1" s="45">
        <f>VLOOKUP(KH3,FiscalCalendar!$A:$C,3,FALSE)</f>
        <v>42</v>
      </c>
      <c r="KI1" s="45">
        <f>VLOOKUP(KI3,FiscalCalendar!$A:$C,3,FALSE)</f>
        <v>42</v>
      </c>
      <c r="KJ1" s="45">
        <f>VLOOKUP(KJ3,FiscalCalendar!$A:$C,3,FALSE)</f>
        <v>43</v>
      </c>
      <c r="KK1" s="45">
        <f>VLOOKUP(KK3,FiscalCalendar!$A:$C,3,FALSE)</f>
        <v>43</v>
      </c>
      <c r="KL1" s="45">
        <f>VLOOKUP(KL3,FiscalCalendar!$A:$C,3,FALSE)</f>
        <v>43</v>
      </c>
      <c r="KM1" s="45">
        <f>VLOOKUP(KM3,FiscalCalendar!$A:$C,3,FALSE)</f>
        <v>43</v>
      </c>
      <c r="KN1" s="45">
        <f>VLOOKUP(KN3,FiscalCalendar!$A:$C,3,FALSE)</f>
        <v>43</v>
      </c>
      <c r="KO1" s="45">
        <f>VLOOKUP(KO3,FiscalCalendar!$A:$C,3,FALSE)</f>
        <v>43</v>
      </c>
      <c r="KP1" s="45">
        <f>VLOOKUP(KP3,FiscalCalendar!$A:$C,3,FALSE)</f>
        <v>43</v>
      </c>
      <c r="KQ1" s="45">
        <f>VLOOKUP(KQ3,FiscalCalendar!$A:$C,3,FALSE)</f>
        <v>44</v>
      </c>
      <c r="KR1" s="45">
        <f>VLOOKUP(KR3,FiscalCalendar!$A:$C,3,FALSE)</f>
        <v>44</v>
      </c>
      <c r="KS1" s="45">
        <f>VLOOKUP(KS3,FiscalCalendar!$A:$C,3,FALSE)</f>
        <v>44</v>
      </c>
      <c r="KT1" s="45">
        <f>VLOOKUP(KT3,FiscalCalendar!$A:$C,3,FALSE)</f>
        <v>44</v>
      </c>
      <c r="KU1" s="45">
        <f>VLOOKUP(KU3,FiscalCalendar!$A:$C,3,FALSE)</f>
        <v>44</v>
      </c>
      <c r="KV1" s="45">
        <f>VLOOKUP(KV3,FiscalCalendar!$A:$C,3,FALSE)</f>
        <v>44</v>
      </c>
      <c r="KW1" s="45">
        <f>VLOOKUP(KW3,FiscalCalendar!$A:$C,3,FALSE)</f>
        <v>44</v>
      </c>
      <c r="KX1" s="45">
        <f>VLOOKUP(KX3,FiscalCalendar!$A:$C,3,FALSE)</f>
        <v>45</v>
      </c>
      <c r="KY1" s="45">
        <f>VLOOKUP(KY3,FiscalCalendar!$A:$C,3,FALSE)</f>
        <v>45</v>
      </c>
      <c r="KZ1" s="45">
        <f>VLOOKUP(KZ3,FiscalCalendar!$A:$C,3,FALSE)</f>
        <v>45</v>
      </c>
      <c r="LA1" s="45">
        <f>VLOOKUP(LA3,FiscalCalendar!$A:$C,3,FALSE)</f>
        <v>45</v>
      </c>
      <c r="LB1" s="45">
        <f>VLOOKUP(LB3,FiscalCalendar!$A:$C,3,FALSE)</f>
        <v>45</v>
      </c>
      <c r="LC1" s="45">
        <f>VLOOKUP(LC3,FiscalCalendar!$A:$C,3,FALSE)</f>
        <v>45</v>
      </c>
      <c r="LD1" s="45">
        <f>VLOOKUP(LD3,FiscalCalendar!$A:$C,3,FALSE)</f>
        <v>45</v>
      </c>
      <c r="LE1" s="45">
        <f>VLOOKUP(LE3,FiscalCalendar!$A:$C,3,FALSE)</f>
        <v>46</v>
      </c>
      <c r="LF1" s="45">
        <f>VLOOKUP(LF3,FiscalCalendar!$A:$C,3,FALSE)</f>
        <v>46</v>
      </c>
      <c r="LG1" s="45">
        <f>VLOOKUP(LG3,FiscalCalendar!$A:$C,3,FALSE)</f>
        <v>46</v>
      </c>
      <c r="LH1" s="45">
        <f>VLOOKUP(LH3,FiscalCalendar!$A:$C,3,FALSE)</f>
        <v>46</v>
      </c>
      <c r="LI1" s="45">
        <f>VLOOKUP(LI3,FiscalCalendar!$A:$C,3,FALSE)</f>
        <v>46</v>
      </c>
      <c r="LJ1" s="45">
        <f>VLOOKUP(LJ3,FiscalCalendar!$A:$C,3,FALSE)</f>
        <v>46</v>
      </c>
      <c r="LK1" s="45">
        <f>VLOOKUP(LK3,FiscalCalendar!$A:$C,3,FALSE)</f>
        <v>46</v>
      </c>
      <c r="LL1" s="45">
        <f>VLOOKUP(LL3,FiscalCalendar!$A:$C,3,FALSE)</f>
        <v>47</v>
      </c>
      <c r="LM1" s="45">
        <f>VLOOKUP(LM3,FiscalCalendar!$A:$C,3,FALSE)</f>
        <v>47</v>
      </c>
      <c r="LN1" s="45">
        <f>VLOOKUP(LN3,FiscalCalendar!$A:$C,3,FALSE)</f>
        <v>47</v>
      </c>
      <c r="LO1" s="45">
        <f>VLOOKUP(LO3,FiscalCalendar!$A:$C,3,FALSE)</f>
        <v>47</v>
      </c>
      <c r="LP1" s="45">
        <f>VLOOKUP(LP3,FiscalCalendar!$A:$C,3,FALSE)</f>
        <v>47</v>
      </c>
      <c r="LQ1" s="45">
        <f>VLOOKUP(LQ3,FiscalCalendar!$A:$C,3,FALSE)</f>
        <v>47</v>
      </c>
      <c r="LR1" s="45">
        <f>VLOOKUP(LR3,FiscalCalendar!$A:$C,3,FALSE)</f>
        <v>47</v>
      </c>
      <c r="LS1" s="45">
        <f>VLOOKUP(LS3,FiscalCalendar!$A:$C,3,FALSE)</f>
        <v>48</v>
      </c>
      <c r="LT1" s="45">
        <f>VLOOKUP(LT3,FiscalCalendar!$A:$C,3,FALSE)</f>
        <v>48</v>
      </c>
      <c r="LU1" s="45">
        <f>VLOOKUP(LU3,FiscalCalendar!$A:$C,3,FALSE)</f>
        <v>48</v>
      </c>
      <c r="LV1" s="45">
        <f>VLOOKUP(LV3,FiscalCalendar!$A:$C,3,FALSE)</f>
        <v>48</v>
      </c>
      <c r="LW1" s="45">
        <f>VLOOKUP(LW3,FiscalCalendar!$A:$C,3,FALSE)</f>
        <v>48</v>
      </c>
      <c r="LX1" s="45">
        <f>VLOOKUP(LX3,FiscalCalendar!$A:$C,3,FALSE)</f>
        <v>48</v>
      </c>
      <c r="LY1" s="45">
        <f>VLOOKUP(LY3,FiscalCalendar!$A:$C,3,FALSE)</f>
        <v>48</v>
      </c>
      <c r="LZ1" s="45">
        <f>VLOOKUP(LZ3,FiscalCalendar!$A:$C,3,FALSE)</f>
        <v>49</v>
      </c>
      <c r="MA1" s="45">
        <f>VLOOKUP(MA3,FiscalCalendar!$A:$C,3,FALSE)</f>
        <v>49</v>
      </c>
      <c r="MB1" s="45">
        <f>VLOOKUP(MB3,FiscalCalendar!$A:$C,3,FALSE)</f>
        <v>49</v>
      </c>
      <c r="MC1" s="45">
        <f>VLOOKUP(MC3,FiscalCalendar!$A:$C,3,FALSE)</f>
        <v>49</v>
      </c>
      <c r="MD1" s="45">
        <f>VLOOKUP(MD3,FiscalCalendar!$A:$C,3,FALSE)</f>
        <v>49</v>
      </c>
      <c r="ME1" s="45">
        <f>VLOOKUP(ME3,FiscalCalendar!$A:$C,3,FALSE)</f>
        <v>49</v>
      </c>
      <c r="MF1" s="45">
        <f>VLOOKUP(MF3,FiscalCalendar!$A:$C,3,FALSE)</f>
        <v>49</v>
      </c>
      <c r="MG1" s="45">
        <f>VLOOKUP(MG3,FiscalCalendar!$A:$C,3,FALSE)</f>
        <v>50</v>
      </c>
      <c r="MH1" s="45">
        <f>VLOOKUP(MH3,FiscalCalendar!$A:$C,3,FALSE)</f>
        <v>50</v>
      </c>
      <c r="MI1" s="45">
        <f>VLOOKUP(MI3,FiscalCalendar!$A:$C,3,FALSE)</f>
        <v>50</v>
      </c>
      <c r="MJ1" s="45">
        <f>VLOOKUP(MJ3,FiscalCalendar!$A:$C,3,FALSE)</f>
        <v>50</v>
      </c>
      <c r="MK1" s="45">
        <f>VLOOKUP(MK3,FiscalCalendar!$A:$C,3,FALSE)</f>
        <v>50</v>
      </c>
      <c r="ML1" s="45">
        <f>VLOOKUP(ML3,FiscalCalendar!$A:$C,3,FALSE)</f>
        <v>50</v>
      </c>
      <c r="MM1" s="45">
        <f>VLOOKUP(MM3,FiscalCalendar!$A:$C,3,FALSE)</f>
        <v>50</v>
      </c>
      <c r="MN1" s="45">
        <f>VLOOKUP(MN3,FiscalCalendar!$A:$C,3,FALSE)</f>
        <v>51</v>
      </c>
      <c r="MO1" s="45">
        <f>VLOOKUP(MO3,FiscalCalendar!$A:$C,3,FALSE)</f>
        <v>51</v>
      </c>
      <c r="MP1" s="45">
        <f>VLOOKUP(MP3,FiscalCalendar!$A:$C,3,FALSE)</f>
        <v>51</v>
      </c>
      <c r="MQ1" s="45">
        <f>VLOOKUP(MQ3,FiscalCalendar!$A:$C,3,FALSE)</f>
        <v>51</v>
      </c>
      <c r="MR1" s="45">
        <f>VLOOKUP(MR3,FiscalCalendar!$A:$C,3,FALSE)</f>
        <v>51</v>
      </c>
      <c r="MS1" s="45">
        <f>VLOOKUP(MS3,FiscalCalendar!$A:$C,3,FALSE)</f>
        <v>51</v>
      </c>
      <c r="MT1" s="45">
        <f>VLOOKUP(MT3,FiscalCalendar!$A:$C,3,FALSE)</f>
        <v>51</v>
      </c>
      <c r="MU1" s="45">
        <f>VLOOKUP(MU3,FiscalCalendar!$A:$C,3,FALSE)</f>
        <v>52</v>
      </c>
      <c r="MV1" s="45">
        <f>VLOOKUP(MV3,FiscalCalendar!$A:$C,3,FALSE)</f>
        <v>52</v>
      </c>
      <c r="MW1" s="45">
        <f>VLOOKUP(MW3,FiscalCalendar!$A:$C,3,FALSE)</f>
        <v>52</v>
      </c>
      <c r="MX1" s="45">
        <f>VLOOKUP(MX3,FiscalCalendar!$A:$C,3,FALSE)</f>
        <v>52</v>
      </c>
      <c r="MY1" s="45">
        <f>VLOOKUP(MY3,FiscalCalendar!$A:$C,3,FALSE)</f>
        <v>52</v>
      </c>
      <c r="MZ1" s="45">
        <f>VLOOKUP(MZ3,FiscalCalendar!$A:$C,3,FALSE)</f>
        <v>52</v>
      </c>
      <c r="NA1" s="45">
        <f>VLOOKUP(NA3,FiscalCalendar!$A:$C,3,FALSE)</f>
        <v>53</v>
      </c>
      <c r="NB1" s="45">
        <f>VLOOKUP(NB3,FiscalCalendar!$A:$C,3,FALSE)</f>
        <v>53</v>
      </c>
      <c r="NC1" s="45">
        <f>VLOOKUP(NC3,FiscalCalendar!$A:$C,3,FALSE)</f>
        <v>53</v>
      </c>
      <c r="ND1" s="45">
        <f>VLOOKUP(ND3,FiscalCalendar!$A:$C,3,FALSE)</f>
        <v>53</v>
      </c>
      <c r="NE1" s="45">
        <f>VLOOKUP(NE3,FiscalCalendar!$A:$C,3,FALSE)</f>
        <v>53</v>
      </c>
      <c r="NF1" s="45">
        <f>VLOOKUP(NF3,FiscalCalendar!$A:$C,3,FALSE)</f>
        <v>53</v>
      </c>
      <c r="NG1" s="45">
        <f>VLOOKUP(NG3,FiscalCalendar!$A:$C,3,FALSE)</f>
        <v>53</v>
      </c>
      <c r="NH1" s="45">
        <f>VLOOKUP(NH3,FiscalCalendar!$A:$C,3,FALSE)</f>
        <v>53</v>
      </c>
    </row>
    <row r="2" spans="1:376" ht="15">
      <c r="A2" s="23"/>
      <c r="B2" s="2" t="s">
        <v>220</v>
      </c>
      <c r="C2" s="2" t="s">
        <v>221</v>
      </c>
      <c r="D2" s="2" t="s">
        <v>222</v>
      </c>
      <c r="E2" s="2" t="s">
        <v>223</v>
      </c>
      <c r="F2" s="2" t="s">
        <v>224</v>
      </c>
      <c r="G2" s="2" t="s">
        <v>225</v>
      </c>
      <c r="H2" s="2" t="s">
        <v>226</v>
      </c>
      <c r="I2" s="2" t="s">
        <v>220</v>
      </c>
      <c r="J2" s="2" t="s">
        <v>221</v>
      </c>
      <c r="K2" s="2" t="s">
        <v>222</v>
      </c>
      <c r="L2" s="2" t="s">
        <v>223</v>
      </c>
      <c r="M2" s="2" t="s">
        <v>224</v>
      </c>
      <c r="N2" s="2" t="s">
        <v>225</v>
      </c>
      <c r="O2" s="2" t="s">
        <v>226</v>
      </c>
      <c r="P2" s="2" t="s">
        <v>220</v>
      </c>
      <c r="Q2" s="2" t="s">
        <v>221</v>
      </c>
      <c r="R2" s="2" t="s">
        <v>222</v>
      </c>
      <c r="S2" s="2" t="s">
        <v>223</v>
      </c>
      <c r="T2" s="2" t="s">
        <v>224</v>
      </c>
      <c r="U2" s="2" t="s">
        <v>225</v>
      </c>
      <c r="V2" s="2" t="s">
        <v>226</v>
      </c>
      <c r="W2" s="2" t="s">
        <v>220</v>
      </c>
      <c r="X2" s="2" t="s">
        <v>221</v>
      </c>
      <c r="Y2" s="2" t="s">
        <v>222</v>
      </c>
      <c r="Z2" s="2" t="s">
        <v>223</v>
      </c>
      <c r="AA2" s="2" t="s">
        <v>224</v>
      </c>
      <c r="AB2" s="2" t="s">
        <v>225</v>
      </c>
      <c r="AC2" s="2" t="s">
        <v>226</v>
      </c>
      <c r="AD2" s="2" t="s">
        <v>220</v>
      </c>
      <c r="AE2" s="2" t="s">
        <v>221</v>
      </c>
      <c r="AF2" s="2" t="s">
        <v>222</v>
      </c>
      <c r="AG2" s="2" t="s">
        <v>223</v>
      </c>
      <c r="AH2" s="2" t="s">
        <v>224</v>
      </c>
      <c r="AI2" s="2" t="s">
        <v>225</v>
      </c>
      <c r="AJ2" s="2" t="s">
        <v>226</v>
      </c>
      <c r="AK2" s="2" t="s">
        <v>220</v>
      </c>
      <c r="AL2" s="2" t="s">
        <v>221</v>
      </c>
      <c r="AM2" s="2" t="s">
        <v>222</v>
      </c>
      <c r="AN2" s="2" t="s">
        <v>223</v>
      </c>
      <c r="AO2" s="2" t="s">
        <v>224</v>
      </c>
      <c r="AP2" s="2" t="s">
        <v>225</v>
      </c>
      <c r="AQ2" s="2" t="s">
        <v>226</v>
      </c>
      <c r="AR2" s="2" t="s">
        <v>220</v>
      </c>
      <c r="AS2" s="2" t="s">
        <v>221</v>
      </c>
      <c r="AT2" s="2" t="s">
        <v>222</v>
      </c>
      <c r="AU2" s="2" t="s">
        <v>223</v>
      </c>
      <c r="AV2" s="2" t="s">
        <v>224</v>
      </c>
      <c r="AW2" s="2" t="s">
        <v>225</v>
      </c>
      <c r="AX2" s="2" t="s">
        <v>226</v>
      </c>
      <c r="AY2" s="2" t="s">
        <v>220</v>
      </c>
      <c r="AZ2" s="2" t="s">
        <v>221</v>
      </c>
      <c r="BA2" s="2" t="s">
        <v>222</v>
      </c>
      <c r="BB2" s="2" t="s">
        <v>223</v>
      </c>
      <c r="BC2" s="2" t="s">
        <v>224</v>
      </c>
      <c r="BD2" s="2" t="s">
        <v>225</v>
      </c>
      <c r="BE2" s="2" t="s">
        <v>226</v>
      </c>
      <c r="BF2" s="2" t="s">
        <v>220</v>
      </c>
      <c r="BG2" s="2" t="s">
        <v>221</v>
      </c>
      <c r="BH2" s="2" t="s">
        <v>222</v>
      </c>
      <c r="BI2" s="2" t="s">
        <v>223</v>
      </c>
      <c r="BJ2" s="2" t="s">
        <v>224</v>
      </c>
      <c r="BK2" s="2" t="s">
        <v>225</v>
      </c>
      <c r="BL2" s="2" t="s">
        <v>226</v>
      </c>
      <c r="BM2" s="2" t="s">
        <v>220</v>
      </c>
      <c r="BN2" s="2" t="s">
        <v>221</v>
      </c>
      <c r="BO2" s="2" t="s">
        <v>222</v>
      </c>
      <c r="BP2" s="2" t="s">
        <v>223</v>
      </c>
      <c r="BQ2" s="2" t="s">
        <v>224</v>
      </c>
      <c r="BR2" s="2" t="s">
        <v>225</v>
      </c>
      <c r="BS2" s="2" t="s">
        <v>226</v>
      </c>
      <c r="BT2" s="2" t="s">
        <v>220</v>
      </c>
      <c r="BU2" s="2" t="s">
        <v>221</v>
      </c>
      <c r="BV2" s="2" t="s">
        <v>222</v>
      </c>
      <c r="BW2" s="2" t="s">
        <v>223</v>
      </c>
      <c r="BX2" s="2" t="s">
        <v>224</v>
      </c>
      <c r="BY2" s="2" t="s">
        <v>225</v>
      </c>
      <c r="BZ2" s="2" t="s">
        <v>226</v>
      </c>
      <c r="CA2" s="2" t="s">
        <v>220</v>
      </c>
      <c r="CB2" s="2" t="s">
        <v>221</v>
      </c>
      <c r="CC2" s="2" t="s">
        <v>222</v>
      </c>
      <c r="CD2" s="2" t="s">
        <v>223</v>
      </c>
      <c r="CE2" s="2" t="s">
        <v>224</v>
      </c>
      <c r="CF2" s="2" t="s">
        <v>225</v>
      </c>
      <c r="CG2" s="2" t="s">
        <v>226</v>
      </c>
      <c r="CH2" s="2" t="s">
        <v>220</v>
      </c>
      <c r="CI2" s="2" t="s">
        <v>221</v>
      </c>
      <c r="CJ2" s="2" t="s">
        <v>222</v>
      </c>
      <c r="CK2" s="2" t="s">
        <v>223</v>
      </c>
      <c r="CL2" s="2" t="s">
        <v>224</v>
      </c>
      <c r="CM2" s="2" t="s">
        <v>225</v>
      </c>
      <c r="CN2" s="2" t="s">
        <v>226</v>
      </c>
      <c r="CO2" s="2" t="s">
        <v>220</v>
      </c>
      <c r="CP2" s="2" t="s">
        <v>221</v>
      </c>
      <c r="CQ2" s="2" t="s">
        <v>222</v>
      </c>
      <c r="CR2" s="2" t="s">
        <v>223</v>
      </c>
      <c r="CS2" s="2" t="s">
        <v>224</v>
      </c>
      <c r="CT2" s="2" t="s">
        <v>225</v>
      </c>
      <c r="CU2" s="2" t="s">
        <v>226</v>
      </c>
      <c r="CV2" s="2" t="s">
        <v>220</v>
      </c>
      <c r="CW2" s="2" t="s">
        <v>221</v>
      </c>
      <c r="CX2" s="2" t="s">
        <v>222</v>
      </c>
      <c r="CY2" s="2" t="s">
        <v>223</v>
      </c>
      <c r="CZ2" s="2" t="s">
        <v>224</v>
      </c>
      <c r="DA2" s="2" t="s">
        <v>225</v>
      </c>
      <c r="DB2" s="2" t="s">
        <v>226</v>
      </c>
      <c r="DC2" s="2" t="s">
        <v>220</v>
      </c>
      <c r="DD2" s="2" t="s">
        <v>221</v>
      </c>
      <c r="DE2" s="2" t="s">
        <v>222</v>
      </c>
      <c r="DF2" s="2" t="s">
        <v>223</v>
      </c>
      <c r="DG2" s="2" t="s">
        <v>224</v>
      </c>
      <c r="DH2" s="2" t="s">
        <v>225</v>
      </c>
      <c r="DI2" s="2" t="s">
        <v>226</v>
      </c>
      <c r="DJ2" s="2" t="s">
        <v>220</v>
      </c>
      <c r="DK2" s="2" t="s">
        <v>221</v>
      </c>
      <c r="DL2" s="2" t="s">
        <v>222</v>
      </c>
      <c r="DM2" s="2" t="s">
        <v>223</v>
      </c>
      <c r="DN2" s="2" t="s">
        <v>224</v>
      </c>
      <c r="DO2" s="2" t="s">
        <v>225</v>
      </c>
      <c r="DP2" s="2" t="s">
        <v>226</v>
      </c>
      <c r="DQ2" s="2" t="s">
        <v>220</v>
      </c>
      <c r="DR2" s="2" t="s">
        <v>221</v>
      </c>
      <c r="DS2" s="2" t="s">
        <v>222</v>
      </c>
      <c r="DT2" s="2" t="s">
        <v>223</v>
      </c>
      <c r="DU2" s="2" t="s">
        <v>224</v>
      </c>
      <c r="DV2" s="2" t="s">
        <v>225</v>
      </c>
      <c r="DW2" s="2" t="s">
        <v>226</v>
      </c>
      <c r="DX2" s="2" t="s">
        <v>220</v>
      </c>
      <c r="DY2" s="2" t="s">
        <v>221</v>
      </c>
      <c r="DZ2" s="2" t="s">
        <v>222</v>
      </c>
      <c r="EA2" s="2" t="s">
        <v>223</v>
      </c>
      <c r="EB2" s="2" t="s">
        <v>224</v>
      </c>
      <c r="EC2" s="2" t="s">
        <v>225</v>
      </c>
      <c r="ED2" s="2" t="s">
        <v>226</v>
      </c>
      <c r="EE2" s="2" t="s">
        <v>220</v>
      </c>
      <c r="EF2" s="2" t="s">
        <v>221</v>
      </c>
      <c r="EG2" s="2" t="s">
        <v>222</v>
      </c>
      <c r="EH2" s="2" t="s">
        <v>223</v>
      </c>
      <c r="EI2" s="2" t="s">
        <v>224</v>
      </c>
      <c r="EJ2" s="2" t="s">
        <v>225</v>
      </c>
      <c r="EK2" s="2" t="s">
        <v>226</v>
      </c>
      <c r="EL2" s="2" t="s">
        <v>220</v>
      </c>
      <c r="EM2" s="2" t="s">
        <v>221</v>
      </c>
      <c r="EN2" s="2" t="s">
        <v>222</v>
      </c>
      <c r="EO2" s="2" t="s">
        <v>223</v>
      </c>
      <c r="EP2" s="2" t="s">
        <v>224</v>
      </c>
      <c r="EQ2" s="2" t="s">
        <v>225</v>
      </c>
      <c r="ER2" s="2" t="s">
        <v>226</v>
      </c>
      <c r="ES2" s="2" t="s">
        <v>220</v>
      </c>
      <c r="ET2" s="2" t="s">
        <v>221</v>
      </c>
      <c r="EU2" s="2" t="s">
        <v>222</v>
      </c>
      <c r="EV2" s="2" t="s">
        <v>223</v>
      </c>
      <c r="EW2" s="2" t="s">
        <v>224</v>
      </c>
      <c r="EX2" s="2" t="s">
        <v>225</v>
      </c>
      <c r="EY2" s="2" t="s">
        <v>226</v>
      </c>
      <c r="EZ2" s="2" t="s">
        <v>220</v>
      </c>
      <c r="FA2" s="2" t="s">
        <v>221</v>
      </c>
      <c r="FB2" s="2" t="s">
        <v>222</v>
      </c>
      <c r="FC2" s="2" t="s">
        <v>223</v>
      </c>
      <c r="FD2" s="2" t="s">
        <v>224</v>
      </c>
      <c r="FE2" s="2" t="s">
        <v>225</v>
      </c>
      <c r="FF2" s="2" t="s">
        <v>226</v>
      </c>
      <c r="FG2" s="2" t="s">
        <v>220</v>
      </c>
      <c r="FH2" s="2" t="s">
        <v>221</v>
      </c>
      <c r="FI2" s="2" t="s">
        <v>222</v>
      </c>
      <c r="FJ2" s="2" t="s">
        <v>223</v>
      </c>
      <c r="FK2" s="2" t="s">
        <v>224</v>
      </c>
      <c r="FL2" s="2" t="s">
        <v>225</v>
      </c>
      <c r="FM2" s="2" t="s">
        <v>226</v>
      </c>
      <c r="FN2" s="2" t="s">
        <v>220</v>
      </c>
      <c r="FO2" s="2" t="s">
        <v>221</v>
      </c>
      <c r="FP2" s="2" t="s">
        <v>222</v>
      </c>
      <c r="FQ2" s="2" t="s">
        <v>223</v>
      </c>
      <c r="FR2" s="2" t="s">
        <v>224</v>
      </c>
      <c r="FS2" s="2" t="s">
        <v>225</v>
      </c>
      <c r="FT2" s="2" t="s">
        <v>226</v>
      </c>
      <c r="FU2" s="2" t="s">
        <v>220</v>
      </c>
      <c r="FV2" s="2" t="s">
        <v>221</v>
      </c>
      <c r="FW2" s="2" t="s">
        <v>222</v>
      </c>
      <c r="FX2" s="2" t="s">
        <v>223</v>
      </c>
      <c r="FY2" s="2" t="s">
        <v>224</v>
      </c>
      <c r="FZ2" s="2" t="s">
        <v>225</v>
      </c>
      <c r="GA2" s="2" t="s">
        <v>226</v>
      </c>
      <c r="GB2" s="2" t="s">
        <v>220</v>
      </c>
      <c r="GC2" s="2" t="s">
        <v>221</v>
      </c>
      <c r="GD2" s="2" t="s">
        <v>222</v>
      </c>
      <c r="GE2" s="2" t="s">
        <v>223</v>
      </c>
      <c r="GF2" s="2" t="s">
        <v>224</v>
      </c>
      <c r="GG2" s="2" t="s">
        <v>225</v>
      </c>
      <c r="GH2" s="2" t="s">
        <v>226</v>
      </c>
      <c r="GI2" s="2" t="s">
        <v>220</v>
      </c>
      <c r="GJ2" s="2" t="s">
        <v>221</v>
      </c>
      <c r="GK2" s="2" t="s">
        <v>222</v>
      </c>
      <c r="GL2" s="2" t="s">
        <v>223</v>
      </c>
      <c r="GM2" s="2" t="s">
        <v>224</v>
      </c>
      <c r="GN2" s="2" t="s">
        <v>225</v>
      </c>
      <c r="GO2" s="2" t="s">
        <v>226</v>
      </c>
      <c r="GP2" s="2" t="s">
        <v>220</v>
      </c>
      <c r="GQ2" s="2" t="s">
        <v>221</v>
      </c>
      <c r="GR2" s="2" t="s">
        <v>222</v>
      </c>
      <c r="GS2" s="2" t="s">
        <v>223</v>
      </c>
      <c r="GT2" s="2" t="s">
        <v>224</v>
      </c>
      <c r="GU2" s="2" t="s">
        <v>225</v>
      </c>
      <c r="GV2" s="2" t="s">
        <v>226</v>
      </c>
      <c r="GW2" s="2" t="s">
        <v>220</v>
      </c>
      <c r="GX2" s="2" t="s">
        <v>221</v>
      </c>
      <c r="GY2" s="2" t="s">
        <v>222</v>
      </c>
      <c r="GZ2" s="2" t="s">
        <v>223</v>
      </c>
      <c r="HA2" s="2" t="s">
        <v>224</v>
      </c>
      <c r="HB2" s="2" t="s">
        <v>225</v>
      </c>
      <c r="HC2" s="2" t="s">
        <v>226</v>
      </c>
      <c r="HD2" s="2" t="s">
        <v>220</v>
      </c>
      <c r="HE2" s="2" t="s">
        <v>221</v>
      </c>
      <c r="HF2" s="2" t="s">
        <v>222</v>
      </c>
      <c r="HG2" s="2" t="s">
        <v>223</v>
      </c>
      <c r="HH2" s="2" t="s">
        <v>224</v>
      </c>
      <c r="HI2" s="2" t="s">
        <v>225</v>
      </c>
      <c r="HJ2" s="2" t="s">
        <v>226</v>
      </c>
      <c r="HK2" s="2" t="s">
        <v>220</v>
      </c>
      <c r="HL2" s="2" t="s">
        <v>221</v>
      </c>
      <c r="HM2" s="2" t="s">
        <v>222</v>
      </c>
      <c r="HN2" s="2" t="s">
        <v>223</v>
      </c>
      <c r="HO2" s="2" t="s">
        <v>224</v>
      </c>
      <c r="HP2" s="2" t="s">
        <v>225</v>
      </c>
      <c r="HQ2" s="2" t="s">
        <v>226</v>
      </c>
      <c r="HR2" s="2" t="s">
        <v>220</v>
      </c>
      <c r="HS2" s="2" t="s">
        <v>221</v>
      </c>
      <c r="HT2" s="2" t="s">
        <v>222</v>
      </c>
      <c r="HU2" s="2" t="s">
        <v>223</v>
      </c>
      <c r="HV2" s="2" t="s">
        <v>224</v>
      </c>
      <c r="HW2" s="2" t="s">
        <v>225</v>
      </c>
      <c r="HX2" s="2" t="s">
        <v>226</v>
      </c>
      <c r="HY2" s="2" t="s">
        <v>220</v>
      </c>
      <c r="HZ2" s="2" t="s">
        <v>221</v>
      </c>
      <c r="IA2" s="2" t="s">
        <v>222</v>
      </c>
      <c r="IB2" s="2" t="s">
        <v>223</v>
      </c>
      <c r="IC2" s="2" t="s">
        <v>224</v>
      </c>
      <c r="ID2" s="2" t="s">
        <v>225</v>
      </c>
      <c r="IE2" s="2" t="s">
        <v>226</v>
      </c>
      <c r="IF2" s="2" t="s">
        <v>220</v>
      </c>
      <c r="IG2" s="2" t="s">
        <v>221</v>
      </c>
      <c r="IH2" s="2" t="s">
        <v>222</v>
      </c>
      <c r="II2" s="2" t="s">
        <v>223</v>
      </c>
      <c r="IJ2" s="2" t="s">
        <v>224</v>
      </c>
      <c r="IK2" s="2" t="s">
        <v>225</v>
      </c>
      <c r="IL2" s="2" t="s">
        <v>226</v>
      </c>
      <c r="IM2" s="2" t="s">
        <v>220</v>
      </c>
      <c r="IN2" s="2" t="s">
        <v>221</v>
      </c>
      <c r="IO2" s="2" t="s">
        <v>222</v>
      </c>
      <c r="IP2" s="2" t="s">
        <v>223</v>
      </c>
      <c r="IQ2" s="2" t="s">
        <v>224</v>
      </c>
      <c r="IR2" s="2" t="s">
        <v>225</v>
      </c>
      <c r="IS2" s="2" t="s">
        <v>226</v>
      </c>
      <c r="IT2" s="2" t="s">
        <v>220</v>
      </c>
      <c r="IU2" s="2" t="s">
        <v>221</v>
      </c>
      <c r="IV2" s="2" t="s">
        <v>222</v>
      </c>
      <c r="IW2" s="2" t="s">
        <v>223</v>
      </c>
      <c r="IX2" s="2" t="s">
        <v>224</v>
      </c>
      <c r="IY2" s="2" t="s">
        <v>225</v>
      </c>
      <c r="IZ2" s="2" t="s">
        <v>226</v>
      </c>
      <c r="JA2" s="2" t="s">
        <v>220</v>
      </c>
      <c r="JB2" s="2" t="s">
        <v>221</v>
      </c>
      <c r="JC2" s="2" t="s">
        <v>222</v>
      </c>
      <c r="JD2" s="2" t="s">
        <v>223</v>
      </c>
      <c r="JE2" s="2" t="s">
        <v>224</v>
      </c>
      <c r="JF2" s="2" t="s">
        <v>225</v>
      </c>
      <c r="JG2" s="2" t="s">
        <v>226</v>
      </c>
      <c r="JH2" s="2" t="s">
        <v>220</v>
      </c>
      <c r="JI2" s="2" t="s">
        <v>221</v>
      </c>
      <c r="JJ2" s="2" t="s">
        <v>222</v>
      </c>
      <c r="JK2" s="2" t="s">
        <v>223</v>
      </c>
      <c r="JL2" s="2" t="s">
        <v>224</v>
      </c>
      <c r="JM2" s="2" t="s">
        <v>225</v>
      </c>
      <c r="JN2" s="2" t="s">
        <v>226</v>
      </c>
      <c r="JO2" s="2" t="s">
        <v>220</v>
      </c>
      <c r="JP2" s="2" t="s">
        <v>221</v>
      </c>
      <c r="JQ2" s="2" t="s">
        <v>222</v>
      </c>
      <c r="JR2" s="2" t="s">
        <v>223</v>
      </c>
      <c r="JS2" s="2" t="s">
        <v>224</v>
      </c>
      <c r="JT2" s="2" t="s">
        <v>225</v>
      </c>
      <c r="JU2" s="2" t="s">
        <v>226</v>
      </c>
      <c r="JV2" s="2" t="s">
        <v>220</v>
      </c>
      <c r="JW2" s="2" t="s">
        <v>221</v>
      </c>
      <c r="JX2" s="2" t="s">
        <v>222</v>
      </c>
      <c r="JY2" s="2" t="s">
        <v>223</v>
      </c>
      <c r="JZ2" s="2" t="s">
        <v>224</v>
      </c>
      <c r="KA2" s="2" t="s">
        <v>225</v>
      </c>
      <c r="KB2" s="2" t="s">
        <v>226</v>
      </c>
      <c r="KC2" s="2" t="s">
        <v>220</v>
      </c>
      <c r="KD2" s="2" t="s">
        <v>221</v>
      </c>
      <c r="KE2" s="2" t="s">
        <v>222</v>
      </c>
      <c r="KF2" s="2" t="s">
        <v>223</v>
      </c>
      <c r="KG2" s="2" t="s">
        <v>224</v>
      </c>
      <c r="KH2" s="2" t="s">
        <v>225</v>
      </c>
      <c r="KI2" s="2" t="s">
        <v>226</v>
      </c>
      <c r="KJ2" s="2" t="s">
        <v>220</v>
      </c>
      <c r="KK2" s="2" t="s">
        <v>221</v>
      </c>
      <c r="KL2" s="2" t="s">
        <v>222</v>
      </c>
      <c r="KM2" s="2" t="s">
        <v>223</v>
      </c>
      <c r="KN2" s="2" t="s">
        <v>224</v>
      </c>
      <c r="KO2" s="2" t="s">
        <v>225</v>
      </c>
      <c r="KP2" s="2" t="s">
        <v>226</v>
      </c>
      <c r="KQ2" s="2" t="s">
        <v>220</v>
      </c>
      <c r="KR2" s="2" t="s">
        <v>221</v>
      </c>
      <c r="KS2" s="2" t="s">
        <v>222</v>
      </c>
      <c r="KT2" s="2" t="s">
        <v>223</v>
      </c>
      <c r="KU2" s="2" t="s">
        <v>224</v>
      </c>
      <c r="KV2" s="2" t="s">
        <v>225</v>
      </c>
      <c r="KW2" s="2" t="s">
        <v>226</v>
      </c>
      <c r="KX2" s="2" t="s">
        <v>220</v>
      </c>
      <c r="KY2" s="2" t="s">
        <v>221</v>
      </c>
      <c r="KZ2" s="2" t="s">
        <v>222</v>
      </c>
      <c r="LA2" s="2" t="s">
        <v>223</v>
      </c>
      <c r="LB2" s="2" t="s">
        <v>224</v>
      </c>
      <c r="LC2" s="2" t="s">
        <v>225</v>
      </c>
      <c r="LD2" s="2" t="s">
        <v>226</v>
      </c>
      <c r="LE2" s="2" t="s">
        <v>220</v>
      </c>
      <c r="LF2" s="2" t="s">
        <v>221</v>
      </c>
      <c r="LG2" s="2" t="s">
        <v>222</v>
      </c>
      <c r="LH2" s="2" t="s">
        <v>223</v>
      </c>
      <c r="LI2" s="2" t="s">
        <v>224</v>
      </c>
      <c r="LJ2" s="2" t="s">
        <v>225</v>
      </c>
      <c r="LK2" s="2" t="s">
        <v>226</v>
      </c>
      <c r="LL2" s="2" t="s">
        <v>220</v>
      </c>
      <c r="LM2" s="2" t="s">
        <v>221</v>
      </c>
      <c r="LN2" s="2" t="s">
        <v>222</v>
      </c>
      <c r="LO2" s="2" t="s">
        <v>223</v>
      </c>
      <c r="LP2" s="2" t="s">
        <v>224</v>
      </c>
      <c r="LQ2" s="2" t="s">
        <v>225</v>
      </c>
      <c r="LR2" s="2" t="s">
        <v>226</v>
      </c>
      <c r="LS2" s="2" t="s">
        <v>220</v>
      </c>
      <c r="LT2" s="2" t="s">
        <v>221</v>
      </c>
      <c r="LU2" s="2" t="s">
        <v>222</v>
      </c>
      <c r="LV2" s="2" t="s">
        <v>223</v>
      </c>
      <c r="LW2" s="2" t="s">
        <v>224</v>
      </c>
      <c r="LX2" s="2" t="s">
        <v>225</v>
      </c>
      <c r="LY2" s="2" t="s">
        <v>226</v>
      </c>
      <c r="LZ2" s="2" t="s">
        <v>220</v>
      </c>
      <c r="MA2" s="2" t="s">
        <v>221</v>
      </c>
      <c r="MB2" s="2" t="s">
        <v>222</v>
      </c>
      <c r="MC2" s="2" t="s">
        <v>223</v>
      </c>
      <c r="MD2" s="2" t="s">
        <v>224</v>
      </c>
      <c r="ME2" s="2" t="s">
        <v>225</v>
      </c>
      <c r="MF2" s="2" t="s">
        <v>226</v>
      </c>
      <c r="MG2" s="2" t="s">
        <v>220</v>
      </c>
      <c r="MH2" s="2" t="s">
        <v>221</v>
      </c>
      <c r="MI2" s="2" t="s">
        <v>222</v>
      </c>
      <c r="MJ2" s="2" t="s">
        <v>223</v>
      </c>
      <c r="MK2" s="2" t="s">
        <v>224</v>
      </c>
      <c r="ML2" s="2" t="s">
        <v>225</v>
      </c>
      <c r="MM2" s="2" t="s">
        <v>226</v>
      </c>
      <c r="MN2" s="2" t="s">
        <v>220</v>
      </c>
      <c r="MO2" s="2" t="s">
        <v>221</v>
      </c>
      <c r="MP2" s="2" t="s">
        <v>222</v>
      </c>
      <c r="MQ2" s="2" t="s">
        <v>223</v>
      </c>
      <c r="MR2" s="2" t="s">
        <v>224</v>
      </c>
      <c r="MS2" s="2" t="s">
        <v>225</v>
      </c>
      <c r="MT2" s="2" t="s">
        <v>226</v>
      </c>
      <c r="MU2" s="2" t="s">
        <v>220</v>
      </c>
      <c r="MV2" s="2" t="s">
        <v>221</v>
      </c>
      <c r="MW2" s="2" t="s">
        <v>222</v>
      </c>
      <c r="MX2" s="2" t="s">
        <v>223</v>
      </c>
      <c r="MY2" s="2" t="s">
        <v>224</v>
      </c>
      <c r="MZ2" s="2" t="s">
        <v>225</v>
      </c>
      <c r="NA2" s="2" t="s">
        <v>226</v>
      </c>
      <c r="NB2" s="2" t="s">
        <v>220</v>
      </c>
      <c r="NC2" s="2" t="s">
        <v>221</v>
      </c>
      <c r="ND2" s="2" t="s">
        <v>222</v>
      </c>
      <c r="NE2" s="2" t="s">
        <v>223</v>
      </c>
      <c r="NF2" s="2" t="s">
        <v>224</v>
      </c>
      <c r="NG2" s="2" t="s">
        <v>225</v>
      </c>
      <c r="NH2" s="2" t="s">
        <v>226</v>
      </c>
    </row>
    <row r="3" spans="1:376" ht="15">
      <c r="A3" s="23"/>
      <c r="B3" s="46">
        <v>46054</v>
      </c>
      <c r="C3" s="46">
        <v>46055</v>
      </c>
      <c r="D3" s="46">
        <v>46056</v>
      </c>
      <c r="E3" s="46">
        <v>46057</v>
      </c>
      <c r="F3" s="46">
        <v>46058</v>
      </c>
      <c r="G3" s="46">
        <v>46059</v>
      </c>
      <c r="H3" s="46">
        <v>46060</v>
      </c>
      <c r="I3" s="46">
        <v>46061</v>
      </c>
      <c r="J3" s="46">
        <v>46062</v>
      </c>
      <c r="K3" s="46">
        <v>46063</v>
      </c>
      <c r="L3" s="46">
        <v>46064</v>
      </c>
      <c r="M3" s="46">
        <v>46065</v>
      </c>
      <c r="N3" s="46">
        <v>46066</v>
      </c>
      <c r="O3" s="46">
        <v>46067</v>
      </c>
      <c r="P3" s="46">
        <v>46068</v>
      </c>
      <c r="Q3" s="46">
        <v>46069</v>
      </c>
      <c r="R3" s="46">
        <v>46070</v>
      </c>
      <c r="S3" s="46">
        <v>46071</v>
      </c>
      <c r="T3" s="46">
        <v>46072</v>
      </c>
      <c r="U3" s="46">
        <v>46073</v>
      </c>
      <c r="V3" s="46">
        <v>46074</v>
      </c>
      <c r="W3" s="46">
        <v>46075</v>
      </c>
      <c r="X3" s="46">
        <v>46076</v>
      </c>
      <c r="Y3" s="46">
        <v>46077</v>
      </c>
      <c r="Z3" s="46">
        <v>46078</v>
      </c>
      <c r="AA3" s="46">
        <v>46079</v>
      </c>
      <c r="AB3" s="46">
        <v>46080</v>
      </c>
      <c r="AC3" s="46">
        <v>46081</v>
      </c>
      <c r="AD3" s="46">
        <v>46082</v>
      </c>
      <c r="AE3" s="46">
        <v>46083</v>
      </c>
      <c r="AF3" s="46">
        <v>46084</v>
      </c>
      <c r="AG3" s="46">
        <v>46085</v>
      </c>
      <c r="AH3" s="46">
        <v>46086</v>
      </c>
      <c r="AI3" s="46">
        <v>46087</v>
      </c>
      <c r="AJ3" s="46">
        <v>46088</v>
      </c>
      <c r="AK3" s="46">
        <v>46089</v>
      </c>
      <c r="AL3" s="46">
        <v>46090</v>
      </c>
      <c r="AM3" s="46">
        <v>46091</v>
      </c>
      <c r="AN3" s="46">
        <v>46092</v>
      </c>
      <c r="AO3" s="46">
        <v>46093</v>
      </c>
      <c r="AP3" s="46">
        <v>46094</v>
      </c>
      <c r="AQ3" s="46">
        <v>46095</v>
      </c>
      <c r="AR3" s="46">
        <v>46096</v>
      </c>
      <c r="AS3" s="46">
        <v>46097</v>
      </c>
      <c r="AT3" s="46">
        <v>46098</v>
      </c>
      <c r="AU3" s="46">
        <v>46099</v>
      </c>
      <c r="AV3" s="46">
        <v>46100</v>
      </c>
      <c r="AW3" s="46">
        <v>46101</v>
      </c>
      <c r="AX3" s="46">
        <v>46102</v>
      </c>
      <c r="AY3" s="46">
        <v>46103</v>
      </c>
      <c r="AZ3" s="46">
        <v>46104</v>
      </c>
      <c r="BA3" s="46">
        <v>46105</v>
      </c>
      <c r="BB3" s="46">
        <v>46106</v>
      </c>
      <c r="BC3" s="46">
        <v>46107</v>
      </c>
      <c r="BD3" s="46">
        <v>46108</v>
      </c>
      <c r="BE3" s="46">
        <v>46109</v>
      </c>
      <c r="BF3" s="46">
        <v>46110</v>
      </c>
      <c r="BG3" s="46">
        <v>46111</v>
      </c>
      <c r="BH3" s="46">
        <v>46112</v>
      </c>
      <c r="BI3" s="46">
        <v>46113</v>
      </c>
      <c r="BJ3" s="46">
        <v>46114</v>
      </c>
      <c r="BK3" s="46">
        <v>46115</v>
      </c>
      <c r="BL3" s="46">
        <v>46116</v>
      </c>
      <c r="BM3" s="46">
        <v>46117</v>
      </c>
      <c r="BN3" s="46">
        <v>46118</v>
      </c>
      <c r="BO3" s="46">
        <v>46119</v>
      </c>
      <c r="BP3" s="46">
        <v>46120</v>
      </c>
      <c r="BQ3" s="46">
        <v>46121</v>
      </c>
      <c r="BR3" s="46">
        <v>46122</v>
      </c>
      <c r="BS3" s="46">
        <v>46123</v>
      </c>
      <c r="BT3" s="46">
        <v>46124</v>
      </c>
      <c r="BU3" s="46">
        <v>46125</v>
      </c>
      <c r="BV3" s="46">
        <v>46126</v>
      </c>
      <c r="BW3" s="46">
        <v>46127</v>
      </c>
      <c r="BX3" s="46">
        <v>46128</v>
      </c>
      <c r="BY3" s="46">
        <v>46129</v>
      </c>
      <c r="BZ3" s="46">
        <v>46130</v>
      </c>
      <c r="CA3" s="46">
        <v>46131</v>
      </c>
      <c r="CB3" s="46">
        <v>46132</v>
      </c>
      <c r="CC3" s="46">
        <v>46133</v>
      </c>
      <c r="CD3" s="46">
        <v>46134</v>
      </c>
      <c r="CE3" s="46">
        <v>46135</v>
      </c>
      <c r="CF3" s="46">
        <v>46136</v>
      </c>
      <c r="CG3" s="46">
        <v>46137</v>
      </c>
      <c r="CH3" s="46">
        <v>46138</v>
      </c>
      <c r="CI3" s="46">
        <v>46139</v>
      </c>
      <c r="CJ3" s="46">
        <v>46140</v>
      </c>
      <c r="CK3" s="46">
        <v>46141</v>
      </c>
      <c r="CL3" s="46">
        <v>46142</v>
      </c>
      <c r="CM3" s="46">
        <v>46143</v>
      </c>
      <c r="CN3" s="46">
        <v>46144</v>
      </c>
      <c r="CO3" s="46">
        <v>46145</v>
      </c>
      <c r="CP3" s="46">
        <v>46146</v>
      </c>
      <c r="CQ3" s="46">
        <v>46147</v>
      </c>
      <c r="CR3" s="46">
        <v>46148</v>
      </c>
      <c r="CS3" s="46">
        <v>46149</v>
      </c>
      <c r="CT3" s="46">
        <v>46150</v>
      </c>
      <c r="CU3" s="46">
        <v>46151</v>
      </c>
      <c r="CV3" s="46">
        <v>46152</v>
      </c>
      <c r="CW3" s="46">
        <v>46153</v>
      </c>
      <c r="CX3" s="46">
        <v>46154</v>
      </c>
      <c r="CY3" s="46">
        <v>46155</v>
      </c>
      <c r="CZ3" s="46">
        <v>46156</v>
      </c>
      <c r="DA3" s="46">
        <v>46157</v>
      </c>
      <c r="DB3" s="46">
        <v>46158</v>
      </c>
      <c r="DC3" s="46">
        <v>46159</v>
      </c>
      <c r="DD3" s="46">
        <v>46160</v>
      </c>
      <c r="DE3" s="46">
        <v>46161</v>
      </c>
      <c r="DF3" s="46">
        <v>46162</v>
      </c>
      <c r="DG3" s="46">
        <v>46163</v>
      </c>
      <c r="DH3" s="46">
        <v>46164</v>
      </c>
      <c r="DI3" s="46">
        <v>46165</v>
      </c>
      <c r="DJ3" s="46">
        <v>46166</v>
      </c>
      <c r="DK3" s="46">
        <v>46167</v>
      </c>
      <c r="DL3" s="46">
        <v>46168</v>
      </c>
      <c r="DM3" s="46">
        <v>46169</v>
      </c>
      <c r="DN3" s="46">
        <v>46170</v>
      </c>
      <c r="DO3" s="46">
        <v>46171</v>
      </c>
      <c r="DP3" s="46">
        <v>46172</v>
      </c>
      <c r="DQ3" s="46">
        <v>46173</v>
      </c>
      <c r="DR3" s="46">
        <v>46174</v>
      </c>
      <c r="DS3" s="46">
        <v>46175</v>
      </c>
      <c r="DT3" s="46">
        <v>46176</v>
      </c>
      <c r="DU3" s="46">
        <v>46177</v>
      </c>
      <c r="DV3" s="46">
        <v>46178</v>
      </c>
      <c r="DW3" s="46">
        <v>46179</v>
      </c>
      <c r="DX3" s="46">
        <v>46180</v>
      </c>
      <c r="DY3" s="46">
        <v>46181</v>
      </c>
      <c r="DZ3" s="46">
        <v>46182</v>
      </c>
      <c r="EA3" s="46">
        <v>46183</v>
      </c>
      <c r="EB3" s="46">
        <v>46184</v>
      </c>
      <c r="EC3" s="46">
        <v>46185</v>
      </c>
      <c r="ED3" s="46">
        <v>46186</v>
      </c>
      <c r="EE3" s="46">
        <v>46187</v>
      </c>
      <c r="EF3" s="46">
        <v>46188</v>
      </c>
      <c r="EG3" s="46">
        <v>46189</v>
      </c>
      <c r="EH3" s="46">
        <v>46190</v>
      </c>
      <c r="EI3" s="46">
        <v>46191</v>
      </c>
      <c r="EJ3" s="46">
        <v>46192</v>
      </c>
      <c r="EK3" s="46">
        <v>46193</v>
      </c>
      <c r="EL3" s="46">
        <v>46194</v>
      </c>
      <c r="EM3" s="46">
        <v>46195</v>
      </c>
      <c r="EN3" s="46">
        <v>46196</v>
      </c>
      <c r="EO3" s="46">
        <v>46197</v>
      </c>
      <c r="EP3" s="46">
        <v>46198</v>
      </c>
      <c r="EQ3" s="46">
        <v>46199</v>
      </c>
      <c r="ER3" s="46">
        <v>46200</v>
      </c>
      <c r="ES3" s="46">
        <v>46201</v>
      </c>
      <c r="ET3" s="46">
        <v>46202</v>
      </c>
      <c r="EU3" s="46">
        <v>46203</v>
      </c>
      <c r="EV3" s="46">
        <v>46204</v>
      </c>
      <c r="EW3" s="46">
        <v>46205</v>
      </c>
      <c r="EX3" s="46">
        <v>46206</v>
      </c>
      <c r="EY3" s="46">
        <v>46207</v>
      </c>
      <c r="EZ3" s="46">
        <v>46208</v>
      </c>
      <c r="FA3" s="46">
        <v>46209</v>
      </c>
      <c r="FB3" s="46">
        <v>46210</v>
      </c>
      <c r="FC3" s="46">
        <v>46211</v>
      </c>
      <c r="FD3" s="46">
        <v>46212</v>
      </c>
      <c r="FE3" s="46">
        <v>46213</v>
      </c>
      <c r="FF3" s="46">
        <v>46214</v>
      </c>
      <c r="FG3" s="46">
        <v>46215</v>
      </c>
      <c r="FH3" s="46">
        <v>46216</v>
      </c>
      <c r="FI3" s="46">
        <v>46217</v>
      </c>
      <c r="FJ3" s="46">
        <v>46218</v>
      </c>
      <c r="FK3" s="46">
        <v>46219</v>
      </c>
      <c r="FL3" s="46">
        <v>46220</v>
      </c>
      <c r="FM3" s="46">
        <v>46221</v>
      </c>
      <c r="FN3" s="46">
        <v>46222</v>
      </c>
      <c r="FO3" s="46">
        <v>46223</v>
      </c>
      <c r="FP3" s="46">
        <v>46224</v>
      </c>
      <c r="FQ3" s="46">
        <v>46225</v>
      </c>
      <c r="FR3" s="46">
        <v>46226</v>
      </c>
      <c r="FS3" s="46">
        <v>46227</v>
      </c>
      <c r="FT3" s="46">
        <v>46228</v>
      </c>
      <c r="FU3" s="46">
        <v>46229</v>
      </c>
      <c r="FV3" s="46">
        <v>46230</v>
      </c>
      <c r="FW3" s="46">
        <v>46231</v>
      </c>
      <c r="FX3" s="46">
        <v>46232</v>
      </c>
      <c r="FY3" s="46">
        <v>46233</v>
      </c>
      <c r="FZ3" s="46">
        <v>46234</v>
      </c>
      <c r="GA3" s="46">
        <v>46235</v>
      </c>
      <c r="GB3" s="46">
        <v>46236</v>
      </c>
      <c r="GC3" s="46">
        <v>46237</v>
      </c>
      <c r="GD3" s="46">
        <v>46238</v>
      </c>
      <c r="GE3" s="46">
        <v>46239</v>
      </c>
      <c r="GF3" s="46">
        <v>46240</v>
      </c>
      <c r="GG3" s="46">
        <v>46241</v>
      </c>
      <c r="GH3" s="46">
        <v>46242</v>
      </c>
      <c r="GI3" s="46">
        <v>46243</v>
      </c>
      <c r="GJ3" s="46">
        <v>46244</v>
      </c>
      <c r="GK3" s="46">
        <v>46245</v>
      </c>
      <c r="GL3" s="46">
        <v>46246</v>
      </c>
      <c r="GM3" s="46">
        <v>46247</v>
      </c>
      <c r="GN3" s="46">
        <v>46248</v>
      </c>
      <c r="GO3" s="46">
        <v>46249</v>
      </c>
      <c r="GP3" s="46">
        <v>46250</v>
      </c>
      <c r="GQ3" s="46">
        <v>46251</v>
      </c>
      <c r="GR3" s="46">
        <v>46252</v>
      </c>
      <c r="GS3" s="46">
        <v>46253</v>
      </c>
      <c r="GT3" s="46">
        <v>46254</v>
      </c>
      <c r="GU3" s="46">
        <v>46255</v>
      </c>
      <c r="GV3" s="46">
        <v>46256</v>
      </c>
      <c r="GW3" s="46">
        <v>46257</v>
      </c>
      <c r="GX3" s="46">
        <v>46258</v>
      </c>
      <c r="GY3" s="46">
        <v>46259</v>
      </c>
      <c r="GZ3" s="46">
        <v>46260</v>
      </c>
      <c r="HA3" s="46">
        <v>46261</v>
      </c>
      <c r="HB3" s="46">
        <v>46262</v>
      </c>
      <c r="HC3" s="46">
        <v>46263</v>
      </c>
      <c r="HD3" s="46">
        <v>46264</v>
      </c>
      <c r="HE3" s="46">
        <v>46265</v>
      </c>
      <c r="HF3" s="46">
        <v>46266</v>
      </c>
      <c r="HG3" s="46">
        <v>46267</v>
      </c>
      <c r="HH3" s="46">
        <v>46268</v>
      </c>
      <c r="HI3" s="46">
        <v>46269</v>
      </c>
      <c r="HJ3" s="46">
        <v>46270</v>
      </c>
      <c r="HK3" s="46">
        <v>46271</v>
      </c>
      <c r="HL3" s="46">
        <v>46272</v>
      </c>
      <c r="HM3" s="46">
        <v>46273</v>
      </c>
      <c r="HN3" s="46">
        <v>46274</v>
      </c>
      <c r="HO3" s="46">
        <v>46275</v>
      </c>
      <c r="HP3" s="46">
        <v>46276</v>
      </c>
      <c r="HQ3" s="46">
        <v>46277</v>
      </c>
      <c r="HR3" s="46">
        <v>46278</v>
      </c>
      <c r="HS3" s="46">
        <v>46279</v>
      </c>
      <c r="HT3" s="46">
        <v>46280</v>
      </c>
      <c r="HU3" s="46">
        <v>46281</v>
      </c>
      <c r="HV3" s="46">
        <v>46282</v>
      </c>
      <c r="HW3" s="46">
        <v>46283</v>
      </c>
      <c r="HX3" s="46">
        <v>46284</v>
      </c>
      <c r="HY3" s="46">
        <v>46285</v>
      </c>
      <c r="HZ3" s="46">
        <v>46286</v>
      </c>
      <c r="IA3" s="46">
        <v>46287</v>
      </c>
      <c r="IB3" s="46">
        <v>46288</v>
      </c>
      <c r="IC3" s="46">
        <v>46289</v>
      </c>
      <c r="ID3" s="46">
        <v>46290</v>
      </c>
      <c r="IE3" s="46">
        <v>46291</v>
      </c>
      <c r="IF3" s="46">
        <v>46292</v>
      </c>
      <c r="IG3" s="46">
        <v>46293</v>
      </c>
      <c r="IH3" s="46">
        <v>46294</v>
      </c>
      <c r="II3" s="46">
        <v>46295</v>
      </c>
      <c r="IJ3" s="46">
        <v>46296</v>
      </c>
      <c r="IK3" s="46">
        <v>46297</v>
      </c>
      <c r="IL3" s="46">
        <v>46298</v>
      </c>
      <c r="IM3" s="46">
        <v>46299</v>
      </c>
      <c r="IN3" s="46">
        <v>46300</v>
      </c>
      <c r="IO3" s="46">
        <v>46301</v>
      </c>
      <c r="IP3" s="46">
        <v>46302</v>
      </c>
      <c r="IQ3" s="46">
        <v>46303</v>
      </c>
      <c r="IR3" s="46">
        <v>46304</v>
      </c>
      <c r="IS3" s="46">
        <v>46305</v>
      </c>
      <c r="IT3" s="46">
        <v>46306</v>
      </c>
      <c r="IU3" s="46">
        <v>46307</v>
      </c>
      <c r="IV3" s="46">
        <v>46308</v>
      </c>
      <c r="IW3" s="46">
        <v>46309</v>
      </c>
      <c r="IX3" s="46">
        <v>46310</v>
      </c>
      <c r="IY3" s="46">
        <v>46311</v>
      </c>
      <c r="IZ3" s="46">
        <v>46312</v>
      </c>
      <c r="JA3" s="46">
        <v>46313</v>
      </c>
      <c r="JB3" s="46">
        <v>46314</v>
      </c>
      <c r="JC3" s="46">
        <v>46315</v>
      </c>
      <c r="JD3" s="46">
        <v>46316</v>
      </c>
      <c r="JE3" s="46">
        <v>46317</v>
      </c>
      <c r="JF3" s="46">
        <v>46318</v>
      </c>
      <c r="JG3" s="46">
        <v>46319</v>
      </c>
      <c r="JH3" s="46">
        <v>46320</v>
      </c>
      <c r="JI3" s="46">
        <v>46321</v>
      </c>
      <c r="JJ3" s="46">
        <v>46322</v>
      </c>
      <c r="JK3" s="46">
        <v>46323</v>
      </c>
      <c r="JL3" s="46">
        <v>46324</v>
      </c>
      <c r="JM3" s="46">
        <v>46325</v>
      </c>
      <c r="JN3" s="46">
        <v>46326</v>
      </c>
      <c r="JO3" s="46">
        <v>46327</v>
      </c>
      <c r="JP3" s="46">
        <v>46328</v>
      </c>
      <c r="JQ3" s="46">
        <v>46329</v>
      </c>
      <c r="JR3" s="46">
        <v>46330</v>
      </c>
      <c r="JS3" s="46">
        <v>46331</v>
      </c>
      <c r="JT3" s="46">
        <v>46332</v>
      </c>
      <c r="JU3" s="46">
        <v>46333</v>
      </c>
      <c r="JV3" s="46">
        <v>46334</v>
      </c>
      <c r="JW3" s="46">
        <v>46335</v>
      </c>
      <c r="JX3" s="46">
        <v>46336</v>
      </c>
      <c r="JY3" s="46">
        <v>46337</v>
      </c>
      <c r="JZ3" s="46">
        <v>46338</v>
      </c>
      <c r="KA3" s="46">
        <v>46339</v>
      </c>
      <c r="KB3" s="46">
        <v>46340</v>
      </c>
      <c r="KC3" s="46">
        <v>46341</v>
      </c>
      <c r="KD3" s="46">
        <v>46342</v>
      </c>
      <c r="KE3" s="46">
        <v>46343</v>
      </c>
      <c r="KF3" s="46">
        <v>46344</v>
      </c>
      <c r="KG3" s="46">
        <v>46345</v>
      </c>
      <c r="KH3" s="46">
        <v>46346</v>
      </c>
      <c r="KI3" s="46">
        <v>46347</v>
      </c>
      <c r="KJ3" s="46">
        <v>46348</v>
      </c>
      <c r="KK3" s="46">
        <v>46349</v>
      </c>
      <c r="KL3" s="46">
        <v>46350</v>
      </c>
      <c r="KM3" s="46">
        <v>46351</v>
      </c>
      <c r="KN3" s="46">
        <v>46352</v>
      </c>
      <c r="KO3" s="46">
        <v>46353</v>
      </c>
      <c r="KP3" s="46">
        <v>46354</v>
      </c>
      <c r="KQ3" s="46">
        <v>46355</v>
      </c>
      <c r="KR3" s="46">
        <v>46356</v>
      </c>
      <c r="KS3" s="46">
        <v>46357</v>
      </c>
      <c r="KT3" s="46">
        <v>46358</v>
      </c>
      <c r="KU3" s="46">
        <v>46359</v>
      </c>
      <c r="KV3" s="46">
        <v>46360</v>
      </c>
      <c r="KW3" s="46">
        <v>46361</v>
      </c>
      <c r="KX3" s="46">
        <v>46362</v>
      </c>
      <c r="KY3" s="46">
        <v>46363</v>
      </c>
      <c r="KZ3" s="46">
        <v>46364</v>
      </c>
      <c r="LA3" s="46">
        <v>46365</v>
      </c>
      <c r="LB3" s="46">
        <v>46366</v>
      </c>
      <c r="LC3" s="46">
        <v>46367</v>
      </c>
      <c r="LD3" s="46">
        <v>46368</v>
      </c>
      <c r="LE3" s="46">
        <v>46369</v>
      </c>
      <c r="LF3" s="46">
        <v>46370</v>
      </c>
      <c r="LG3" s="46">
        <v>46371</v>
      </c>
      <c r="LH3" s="46">
        <v>46372</v>
      </c>
      <c r="LI3" s="46">
        <v>46373</v>
      </c>
      <c r="LJ3" s="46">
        <v>46374</v>
      </c>
      <c r="LK3" s="46">
        <v>46375</v>
      </c>
      <c r="LL3" s="46">
        <v>46376</v>
      </c>
      <c r="LM3" s="46">
        <v>46377</v>
      </c>
      <c r="LN3" s="46">
        <v>46378</v>
      </c>
      <c r="LO3" s="46">
        <v>46379</v>
      </c>
      <c r="LP3" s="46">
        <v>46380</v>
      </c>
      <c r="LQ3" s="46">
        <v>46381</v>
      </c>
      <c r="LR3" s="46">
        <v>46382</v>
      </c>
      <c r="LS3" s="46">
        <v>46383</v>
      </c>
      <c r="LT3" s="46">
        <v>46384</v>
      </c>
      <c r="LU3" s="46">
        <v>46385</v>
      </c>
      <c r="LV3" s="46">
        <v>46386</v>
      </c>
      <c r="LW3" s="46">
        <v>46387</v>
      </c>
      <c r="LX3" s="46">
        <v>46388</v>
      </c>
      <c r="LY3" s="46">
        <v>46389</v>
      </c>
      <c r="LZ3" s="46">
        <v>46390</v>
      </c>
      <c r="MA3" s="46">
        <v>46391</v>
      </c>
      <c r="MB3" s="46">
        <v>46392</v>
      </c>
      <c r="MC3" s="46">
        <v>46393</v>
      </c>
      <c r="MD3" s="46">
        <v>46394</v>
      </c>
      <c r="ME3" s="46">
        <v>46395</v>
      </c>
      <c r="MF3" s="46">
        <v>46396</v>
      </c>
      <c r="MG3" s="46">
        <v>46397</v>
      </c>
      <c r="MH3" s="46">
        <v>46398</v>
      </c>
      <c r="MI3" s="46">
        <v>46399</v>
      </c>
      <c r="MJ3" s="46">
        <v>46400</v>
      </c>
      <c r="MK3" s="46">
        <v>46401</v>
      </c>
      <c r="ML3" s="46">
        <v>46402</v>
      </c>
      <c r="MM3" s="46">
        <v>46403</v>
      </c>
      <c r="MN3" s="46">
        <v>46404</v>
      </c>
      <c r="MO3" s="46">
        <v>46405</v>
      </c>
      <c r="MP3" s="46">
        <v>46406</v>
      </c>
      <c r="MQ3" s="46">
        <v>46407</v>
      </c>
      <c r="MR3" s="46">
        <v>46408</v>
      </c>
      <c r="MS3" s="46">
        <v>46409</v>
      </c>
      <c r="MT3" s="46">
        <v>46410</v>
      </c>
      <c r="MU3" s="46">
        <v>46411</v>
      </c>
      <c r="MV3" s="46">
        <v>46412</v>
      </c>
      <c r="MW3" s="46">
        <v>46413</v>
      </c>
      <c r="MX3" s="46">
        <v>46414</v>
      </c>
      <c r="MY3" s="46">
        <v>46415</v>
      </c>
      <c r="MZ3" s="46">
        <v>46416</v>
      </c>
      <c r="NA3" s="46">
        <v>46417</v>
      </c>
      <c r="NB3" s="46">
        <v>46418</v>
      </c>
      <c r="NC3" s="46">
        <v>46419</v>
      </c>
      <c r="ND3" s="46">
        <v>46420</v>
      </c>
      <c r="NE3" s="46">
        <v>46421</v>
      </c>
      <c r="NF3" s="46">
        <v>46422</v>
      </c>
      <c r="NG3" s="46">
        <v>46423</v>
      </c>
      <c r="NH3" s="46">
        <v>46424</v>
      </c>
    </row>
    <row r="4" spans="1:376" ht="15">
      <c r="A4" s="3" t="s">
        <v>1099</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t="s">
        <v>1100</v>
      </c>
      <c r="CB4" s="23" t="s">
        <v>1101</v>
      </c>
      <c r="CC4" s="23"/>
      <c r="CD4" s="23"/>
      <c r="CE4" s="23"/>
      <c r="CF4" s="23" t="s">
        <v>1102</v>
      </c>
      <c r="CG4" s="23"/>
      <c r="CH4" s="23" t="s">
        <v>1103</v>
      </c>
      <c r="CI4" s="23"/>
      <c r="CJ4" s="23" t="s">
        <v>1104</v>
      </c>
      <c r="CK4" s="23"/>
      <c r="CL4" s="23"/>
      <c r="CM4" s="23"/>
      <c r="CN4" s="23"/>
      <c r="CO4" s="23"/>
      <c r="CP4" s="23" t="s">
        <v>1105</v>
      </c>
      <c r="CQ4" s="23"/>
      <c r="CR4" s="23"/>
      <c r="CS4" s="23"/>
      <c r="CT4" s="23"/>
      <c r="CU4" s="23"/>
      <c r="CV4" s="23"/>
      <c r="CW4" s="23"/>
      <c r="CX4" s="23"/>
      <c r="CY4" s="23"/>
      <c r="CZ4" s="23"/>
      <c r="DA4" s="23"/>
      <c r="DB4" s="23"/>
      <c r="DC4" s="23"/>
      <c r="DD4" s="23"/>
      <c r="DE4" s="23"/>
      <c r="DF4" s="23"/>
      <c r="DG4" s="23" t="s">
        <v>1104</v>
      </c>
      <c r="DH4" s="23" t="s">
        <v>1106</v>
      </c>
      <c r="DI4" s="23"/>
      <c r="DJ4" s="23" t="s">
        <v>1107</v>
      </c>
      <c r="DK4" s="23"/>
      <c r="DL4" s="23"/>
      <c r="DM4" s="23"/>
      <c r="DN4" s="23"/>
      <c r="DO4" s="23"/>
      <c r="DP4" s="23"/>
      <c r="DQ4" s="23"/>
      <c r="DR4" s="23"/>
      <c r="DS4" s="23"/>
      <c r="DT4" s="23"/>
      <c r="DU4" s="23"/>
      <c r="DV4" s="23"/>
      <c r="DW4" s="23"/>
      <c r="DX4" s="23"/>
      <c r="DY4" s="23"/>
      <c r="DZ4" s="23"/>
      <c r="EA4" s="23"/>
      <c r="EB4" s="23"/>
      <c r="EC4" s="23"/>
      <c r="ED4" s="23"/>
      <c r="EE4" s="23"/>
      <c r="EF4" s="23" t="s">
        <v>1108</v>
      </c>
      <c r="EG4" s="23"/>
      <c r="EH4" s="23"/>
      <c r="EI4" s="23"/>
      <c r="EJ4" s="23"/>
      <c r="EK4" s="23"/>
      <c r="EL4" s="23"/>
      <c r="EM4" s="23"/>
      <c r="EN4" s="23"/>
      <c r="EO4" s="23"/>
      <c r="EP4" s="23"/>
      <c r="EQ4" s="23" t="s">
        <v>1109</v>
      </c>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c r="GA4" s="23"/>
      <c r="GB4" s="23"/>
      <c r="GC4" s="23"/>
      <c r="GD4" s="23"/>
      <c r="GE4" s="23"/>
      <c r="GF4" s="23"/>
      <c r="GG4" s="23"/>
      <c r="GH4" s="23"/>
      <c r="GI4" s="23"/>
      <c r="GJ4" s="23"/>
      <c r="GK4" s="23"/>
      <c r="GL4" s="23"/>
      <c r="GM4" s="23"/>
      <c r="GN4" s="23"/>
      <c r="GO4" s="23"/>
      <c r="GP4" s="23"/>
      <c r="GQ4" s="23"/>
      <c r="GR4" s="23"/>
      <c r="GS4" s="23"/>
      <c r="GT4" s="23"/>
      <c r="GU4" s="23"/>
      <c r="GV4" s="23"/>
      <c r="GW4" s="23"/>
      <c r="GX4" s="23"/>
      <c r="GY4" s="23"/>
      <c r="GZ4" s="23"/>
      <c r="HA4" s="23"/>
      <c r="HB4" s="23"/>
      <c r="HC4" s="23"/>
      <c r="HD4" s="23"/>
      <c r="HE4" s="23"/>
      <c r="HF4" s="23"/>
      <c r="HG4" s="23"/>
      <c r="HH4" s="23"/>
      <c r="HI4" s="23"/>
      <c r="HJ4" s="23"/>
      <c r="HK4" s="23"/>
      <c r="HL4" s="23"/>
      <c r="HM4" s="23"/>
      <c r="HN4" s="23"/>
      <c r="HO4" s="23"/>
      <c r="HP4" s="23"/>
      <c r="HQ4" s="23"/>
      <c r="HR4" s="23"/>
      <c r="HS4" s="23"/>
      <c r="HT4" s="23"/>
      <c r="HU4" s="23"/>
      <c r="HV4" s="23"/>
      <c r="HW4" s="23"/>
      <c r="HX4" s="23"/>
      <c r="HY4" s="23"/>
      <c r="HZ4" s="23"/>
      <c r="IA4" s="23"/>
      <c r="IB4" s="23"/>
      <c r="IC4" s="23"/>
      <c r="ID4" s="23"/>
      <c r="IE4" s="23"/>
      <c r="IF4" s="23"/>
      <c r="IG4" s="23"/>
      <c r="IH4" s="23"/>
      <c r="II4" s="23"/>
      <c r="IJ4" s="23"/>
      <c r="IK4" s="23"/>
      <c r="IL4" s="23"/>
      <c r="IM4" s="23"/>
      <c r="IN4" s="23"/>
      <c r="IO4" s="23"/>
      <c r="IP4" s="23"/>
      <c r="IQ4" s="23"/>
      <c r="IR4" s="23"/>
      <c r="IS4" s="23"/>
      <c r="IT4" s="23"/>
      <c r="IU4" s="23"/>
      <c r="IV4" s="23"/>
      <c r="IW4" s="23"/>
      <c r="IX4" s="23"/>
      <c r="IY4" s="23"/>
      <c r="IZ4" s="23"/>
      <c r="JA4" s="23"/>
      <c r="JB4" s="23"/>
      <c r="JC4" s="23"/>
      <c r="JD4" s="23"/>
      <c r="JE4" s="23"/>
      <c r="JF4" s="23"/>
      <c r="JG4" s="23"/>
      <c r="JH4" s="23"/>
      <c r="JI4" s="23"/>
      <c r="JJ4" s="23"/>
      <c r="JK4" s="23"/>
      <c r="JL4" s="23"/>
      <c r="JM4" s="23"/>
      <c r="JN4" s="23"/>
      <c r="JO4" s="23"/>
      <c r="JP4" s="23"/>
      <c r="JQ4" s="23"/>
      <c r="JR4" s="23"/>
      <c r="JS4" s="23"/>
      <c r="JT4" s="23"/>
      <c r="JU4" s="23"/>
      <c r="JV4" s="23"/>
      <c r="JW4" s="23"/>
      <c r="JX4" s="23"/>
      <c r="JY4" s="23"/>
      <c r="JZ4" s="23"/>
      <c r="KA4" s="23"/>
      <c r="KB4" s="23"/>
      <c r="KC4" s="23"/>
      <c r="KD4" s="23"/>
      <c r="KE4" s="23"/>
      <c r="KF4" s="23"/>
      <c r="KG4" s="23"/>
      <c r="KH4" s="23"/>
      <c r="KI4" s="23"/>
      <c r="KJ4" s="23"/>
      <c r="KK4" s="23"/>
      <c r="KL4" s="23"/>
      <c r="KM4" s="23"/>
      <c r="KN4" s="23"/>
      <c r="KO4" s="23"/>
      <c r="KP4" s="23"/>
      <c r="KQ4" s="23"/>
      <c r="KR4" s="23"/>
      <c r="KS4" s="23"/>
      <c r="KT4" s="23"/>
      <c r="KU4" s="23"/>
      <c r="KV4" s="23"/>
      <c r="KW4" s="23"/>
      <c r="KX4" s="23"/>
      <c r="KY4" s="23"/>
      <c r="KZ4" s="23"/>
      <c r="LA4" s="23"/>
      <c r="LB4" s="23"/>
      <c r="LC4" s="23"/>
      <c r="LD4" s="23"/>
      <c r="LE4" s="23"/>
      <c r="LF4" s="23"/>
      <c r="LG4" s="23"/>
      <c r="LH4" s="23"/>
      <c r="LI4" s="23"/>
      <c r="LJ4" s="23"/>
      <c r="LK4" s="23"/>
      <c r="LL4" s="23"/>
      <c r="LM4" s="23"/>
      <c r="LN4" s="23"/>
      <c r="LO4" s="23"/>
      <c r="LP4" s="23"/>
      <c r="LQ4" s="23"/>
      <c r="LR4" s="23"/>
      <c r="LS4" s="23"/>
      <c r="LT4" s="23"/>
      <c r="LU4" s="23"/>
      <c r="LV4" s="23"/>
      <c r="LW4" s="23"/>
      <c r="LX4" s="23"/>
      <c r="LY4" s="23"/>
      <c r="LZ4" s="23"/>
      <c r="MA4" s="23"/>
      <c r="MB4" s="23"/>
      <c r="MC4" s="23"/>
      <c r="MD4" s="23"/>
      <c r="ME4" s="23"/>
      <c r="MF4" s="23"/>
      <c r="MG4" s="23"/>
      <c r="MH4" s="23"/>
      <c r="MI4" s="23"/>
      <c r="MJ4" s="23"/>
      <c r="MK4" s="23"/>
      <c r="ML4" s="23"/>
      <c r="MM4" s="23"/>
      <c r="MN4" s="23"/>
      <c r="MO4" s="23"/>
      <c r="MP4" s="23"/>
      <c r="MQ4" s="23"/>
      <c r="MR4" s="23"/>
      <c r="MS4" s="23"/>
      <c r="MT4" s="23"/>
      <c r="MU4" s="23"/>
      <c r="MV4" s="23"/>
      <c r="MW4" s="23"/>
      <c r="MX4" s="23"/>
      <c r="MY4" s="23"/>
      <c r="MZ4" s="23"/>
      <c r="NA4" s="23"/>
      <c r="NB4" s="23"/>
      <c r="NC4" s="23"/>
      <c r="ND4" s="23"/>
      <c r="NE4" s="23"/>
      <c r="NF4" s="23"/>
      <c r="NG4" s="23"/>
      <c r="NH4" s="23"/>
    </row>
    <row r="5" spans="1:376" ht="15">
      <c r="A5" s="4" t="s">
        <v>1110</v>
      </c>
      <c r="B5" s="4">
        <v>5724</v>
      </c>
      <c r="C5" s="4">
        <f t="shared" ref="C5:E5" si="0">B5-B7+B9</f>
        <v>11894</v>
      </c>
      <c r="D5" s="4">
        <v>5975</v>
      </c>
      <c r="E5" s="4">
        <f t="shared" si="0"/>
        <v>6758</v>
      </c>
      <c r="F5" s="4">
        <f t="shared" ref="F5" si="1">E5-E7+E9</f>
        <v>5673</v>
      </c>
      <c r="G5" s="4">
        <v>3800</v>
      </c>
      <c r="H5" s="4">
        <f t="shared" ref="H5" si="2">G5-G7+G9</f>
        <v>7576</v>
      </c>
      <c r="I5" s="4">
        <f t="shared" ref="I5" si="3">H5-H7+H9</f>
        <v>9330</v>
      </c>
      <c r="J5" s="4">
        <f t="shared" ref="J5" si="4">I5-I7+I9</f>
        <v>4685</v>
      </c>
      <c r="K5" s="4">
        <f t="shared" ref="K5" si="5">J5-J7+J9</f>
        <v>6046</v>
      </c>
      <c r="L5" s="4">
        <f t="shared" ref="L5" si="6">K5-K7+K9</f>
        <v>2555</v>
      </c>
      <c r="M5" s="4">
        <f t="shared" ref="M5" si="7">L5-L7+L9</f>
        <v>2668</v>
      </c>
      <c r="N5" s="4">
        <f t="shared" ref="N5" si="8">M5-M7+M9</f>
        <v>6890</v>
      </c>
      <c r="O5" s="4">
        <f t="shared" ref="O5" si="9">N5-N7+N9</f>
        <v>11152</v>
      </c>
      <c r="P5" s="4">
        <f t="shared" ref="P5" si="10">O5-O7+O9</f>
        <v>16784</v>
      </c>
      <c r="Q5" s="4">
        <f t="shared" ref="Q5" si="11">P5-P7+P9</f>
        <v>18984</v>
      </c>
      <c r="R5" s="4">
        <f t="shared" ref="R5" si="12">Q5-Q7+Q9</f>
        <v>14646</v>
      </c>
      <c r="S5" s="4">
        <f t="shared" ref="S5" si="13">R5-R7+R9</f>
        <v>6203</v>
      </c>
      <c r="T5" s="4">
        <f t="shared" ref="T5" si="14">S5-S7+S9</f>
        <v>3205</v>
      </c>
      <c r="U5" s="4">
        <f t="shared" ref="U5" si="15">T5-T7+T9</f>
        <v>3308</v>
      </c>
      <c r="V5" s="4">
        <f>U5-U7+U9</f>
        <v>6430</v>
      </c>
      <c r="W5" s="4">
        <f>V5-V7+V9</f>
        <v>14578</v>
      </c>
      <c r="X5" s="4">
        <f>W5-W7+W9</f>
        <v>16025</v>
      </c>
      <c r="Y5" s="4">
        <f t="shared" ref="Y5" si="16">X5-X7+X9</f>
        <v>7122</v>
      </c>
      <c r="Z5" s="4">
        <f t="shared" ref="Z5" si="17">Y5-Y7+Y9</f>
        <v>3659</v>
      </c>
      <c r="AA5" s="4">
        <f t="shared" ref="AA5" si="18">Z5-Z7+Z9</f>
        <v>3234</v>
      </c>
      <c r="AB5" s="4">
        <f t="shared" ref="AB5" si="19">AA5-AA7+AA9</f>
        <v>3129</v>
      </c>
      <c r="AC5" s="4">
        <f t="shared" ref="AC5" si="20">AB5-AB7+AB9</f>
        <v>7376</v>
      </c>
      <c r="AD5" s="4">
        <f t="shared" ref="AD5" si="21">AC5-AC7+AC9</f>
        <v>17702</v>
      </c>
      <c r="AE5" s="4">
        <f t="shared" ref="AE5" si="22">AD5-AD7+AD9</f>
        <v>17746</v>
      </c>
      <c r="AF5" s="4">
        <f t="shared" ref="AF5" si="23">AE5-AE7+AE9</f>
        <v>6478</v>
      </c>
      <c r="AG5" s="4">
        <v>4834</v>
      </c>
      <c r="AH5" s="4">
        <f t="shared" ref="AH5" si="24">AG5-AG7+AG9</f>
        <v>6170</v>
      </c>
      <c r="AI5" s="4">
        <f t="shared" ref="AI5" si="25">AH5-AH7+AH9</f>
        <v>7457</v>
      </c>
      <c r="AJ5" s="4">
        <f t="shared" ref="AJ5" si="26">AI5-AI7+AI9</f>
        <v>8648</v>
      </c>
      <c r="AK5" s="4">
        <f t="shared" ref="AK5" si="27">AJ5-AJ7+AJ9</f>
        <v>20608</v>
      </c>
      <c r="AL5" s="4">
        <f t="shared" ref="AL5" si="28">AK5-AK7+AK9</f>
        <v>21925</v>
      </c>
      <c r="AM5" s="4">
        <f t="shared" ref="AM5" si="29">AL5-AL7+AL9</f>
        <v>18730</v>
      </c>
      <c r="AN5" s="4">
        <v>11240</v>
      </c>
      <c r="AO5" s="4">
        <f t="shared" ref="AO5" si="30">AN5-AN7+AN9</f>
        <v>5156</v>
      </c>
      <c r="AP5" s="4">
        <f t="shared" ref="AP5" si="31">AO5-AO7+AO9</f>
        <v>4823</v>
      </c>
      <c r="AQ5" s="4">
        <f t="shared" ref="AQ5" si="32">AP5-AP7+AP9</f>
        <v>8501</v>
      </c>
      <c r="AR5" s="4">
        <f t="shared" ref="AR5" si="33">AQ5-AQ7+AQ9</f>
        <v>9980</v>
      </c>
      <c r="AS5" s="4">
        <f t="shared" ref="AS5" si="34">AR5-AR7+AR9</f>
        <v>7185</v>
      </c>
      <c r="AT5" s="4">
        <f t="shared" ref="AT5" si="35">AS5-AS7+AS9</f>
        <v>2885</v>
      </c>
      <c r="AU5" s="4">
        <f t="shared" ref="AU5" si="36">AT5-AT7+AT9</f>
        <v>3441</v>
      </c>
      <c r="AV5" s="4">
        <f t="shared" ref="AV5" si="37">AU5-AU7+AU9</f>
        <v>15178</v>
      </c>
      <c r="AW5" s="4">
        <f>AV5-AV7+AV9</f>
        <v>17683</v>
      </c>
      <c r="AX5" s="4">
        <f t="shared" ref="AX5" si="38">AW5-AW7+AW9</f>
        <v>25375</v>
      </c>
      <c r="AY5" s="4">
        <f t="shared" ref="AY5" si="39">AX5-AX7+AX9</f>
        <v>34875</v>
      </c>
      <c r="AZ5" s="4">
        <v>43223</v>
      </c>
      <c r="BA5" s="4">
        <f t="shared" ref="BA5" si="40">AZ5-AZ7+AZ9</f>
        <v>40513</v>
      </c>
      <c r="BB5" s="4">
        <v>32000</v>
      </c>
      <c r="BC5" s="4">
        <v>24400</v>
      </c>
      <c r="BD5" s="4">
        <f t="shared" ref="BD5" si="41">BC5-BC7+BC9</f>
        <v>18080</v>
      </c>
      <c r="BE5" s="4">
        <f t="shared" ref="BE5" si="42">BD5-BD7+BD9</f>
        <v>17179</v>
      </c>
      <c r="BF5" s="4">
        <f t="shared" ref="BF5" si="43">BE5-BE7+BE9</f>
        <v>16849</v>
      </c>
      <c r="BG5" s="4">
        <f t="shared" ref="BG5" si="44">BF5-BF7+BF9</f>
        <v>11257</v>
      </c>
      <c r="BH5" s="4">
        <f t="shared" ref="BH5" si="45">BG5-BG7+BG9</f>
        <v>4381</v>
      </c>
      <c r="BI5" s="4">
        <v>5814</v>
      </c>
      <c r="BJ5" s="4">
        <f t="shared" ref="BJ5" si="46">BI5-BI7+BI9</f>
        <v>4791</v>
      </c>
      <c r="BK5" s="4">
        <v>3769</v>
      </c>
      <c r="BL5" s="4">
        <f t="shared" ref="BL5" si="47">BK5-BK7+BK9</f>
        <v>7947</v>
      </c>
      <c r="BM5" s="4">
        <f t="shared" ref="BM5" si="48">BL5-BL7+BL9</f>
        <v>12530</v>
      </c>
      <c r="BN5" s="4">
        <f t="shared" ref="BN5" si="49">BM5-BM7+BM9</f>
        <v>25062</v>
      </c>
      <c r="BO5" s="4">
        <f t="shared" ref="BO5" si="50">BN5-BN7+BN9</f>
        <v>11559</v>
      </c>
      <c r="BP5" s="4">
        <v>4880</v>
      </c>
      <c r="BQ5" s="4">
        <f t="shared" ref="BQ5" si="51">BP5-BP7+BP9</f>
        <v>3161</v>
      </c>
      <c r="BR5" s="4">
        <f t="shared" ref="BR5" si="52">BQ5-BQ7+BQ9</f>
        <v>3762</v>
      </c>
      <c r="BS5" s="4">
        <f t="shared" ref="BS5" si="53">BR5-BR7+BR9</f>
        <v>7816</v>
      </c>
      <c r="BT5" s="4">
        <f t="shared" ref="BT5" si="54">BS5-BS7+BS9</f>
        <v>14368</v>
      </c>
      <c r="BU5" s="4">
        <f t="shared" ref="BU5" si="55">BT5-BT7+BT9</f>
        <v>12433</v>
      </c>
      <c r="BV5" s="4">
        <f t="shared" ref="BV5" si="56">BU5-BU7+BU9</f>
        <v>5799</v>
      </c>
      <c r="BW5" s="4">
        <v>5739</v>
      </c>
      <c r="BX5" s="4">
        <f t="shared" ref="BX5" si="57">BW5-BW7+BW9</f>
        <v>5311</v>
      </c>
      <c r="BY5" s="4">
        <f t="shared" ref="BY5" si="58">BX5-BX7+BX9</f>
        <v>4845</v>
      </c>
      <c r="BZ5" s="4">
        <f t="shared" ref="BZ5" si="59">BY5-BY7+BY9</f>
        <v>9877</v>
      </c>
      <c r="CA5" s="4">
        <f t="shared" ref="CA5" si="60">BZ5-BZ7+BZ9</f>
        <v>13161</v>
      </c>
      <c r="CB5" s="4">
        <f t="shared" ref="CB5" si="61">CA5-CA7+CA9</f>
        <v>15064</v>
      </c>
      <c r="CC5" s="4">
        <v>11160</v>
      </c>
      <c r="CD5" s="4">
        <f t="shared" ref="CD5" si="62">CC5-CC7+CC9</f>
        <v>22837</v>
      </c>
      <c r="CE5" s="4">
        <f t="shared" ref="CE5" si="63">CD5-CD7+CD9</f>
        <v>22187</v>
      </c>
      <c r="CF5" s="4">
        <f t="shared" ref="CF5" si="64">CE5-CE7+CE9</f>
        <v>18950</v>
      </c>
      <c r="CG5" s="4">
        <f t="shared" ref="CG5" si="65">CF5-CF7+CF9</f>
        <v>18689</v>
      </c>
      <c r="CH5" s="4">
        <f t="shared" ref="CH5" si="66">CG5-CG7+CG9</f>
        <v>31817</v>
      </c>
      <c r="CI5" s="4">
        <f t="shared" ref="CI5" si="67">CH5-CH7+CH9</f>
        <v>30930</v>
      </c>
      <c r="CJ5" s="4">
        <f t="shared" ref="CJ5" si="68">CI5-CI7+CI9</f>
        <v>41591</v>
      </c>
      <c r="CK5" s="4">
        <f t="shared" ref="CK5" si="69">CJ5-CJ7+CJ9</f>
        <v>34572</v>
      </c>
      <c r="CL5" s="4">
        <f t="shared" ref="CL5" si="70">CK5-CK7+CK9</f>
        <v>34941</v>
      </c>
      <c r="CM5" s="4">
        <f t="shared" ref="CM5" si="71">CL5-CL7+CL9</f>
        <v>54126</v>
      </c>
      <c r="CN5" s="4">
        <f t="shared" ref="CN5" si="72">CM5-CM7+CM9</f>
        <v>43763</v>
      </c>
      <c r="CO5" s="4">
        <f t="shared" ref="CO5:CP5" si="73">CN5-CN7+CN9</f>
        <v>47574</v>
      </c>
      <c r="CP5" s="4">
        <f t="shared" si="73"/>
        <v>52291</v>
      </c>
      <c r="CQ5" s="4">
        <f t="shared" ref="CQ5" si="74">CP5-CP7+CP9</f>
        <v>42676</v>
      </c>
      <c r="CR5" s="4">
        <f t="shared" ref="CR5" si="75">CQ5-CQ7+CQ9</f>
        <v>22476</v>
      </c>
      <c r="CS5" s="4">
        <f t="shared" ref="CS5" si="76">CR5-CR7+CR9</f>
        <v>11572</v>
      </c>
      <c r="CT5" s="4">
        <f t="shared" ref="CT5" si="77">CS5-CS7+CS9</f>
        <v>6815</v>
      </c>
      <c r="CU5" s="4">
        <f>CT5-CT7+CT9</f>
        <v>6985</v>
      </c>
      <c r="CV5" s="4">
        <f>CU5-CU7+CU9</f>
        <v>9399</v>
      </c>
      <c r="CW5" s="4">
        <f>CV5-CV7+CV9</f>
        <v>19872</v>
      </c>
      <c r="CX5" s="4">
        <f>CW5-CW7+CW9</f>
        <v>9234</v>
      </c>
      <c r="CY5" s="4">
        <v>4932</v>
      </c>
      <c r="CZ5" s="4">
        <v>4702</v>
      </c>
      <c r="DA5" s="4">
        <v>10953</v>
      </c>
      <c r="DB5" s="4">
        <f>DA5-DA7+DA9</f>
        <v>19678</v>
      </c>
      <c r="DC5" s="4">
        <f>DB5-DB7+DB9</f>
        <v>31012</v>
      </c>
      <c r="DD5" s="4">
        <f>DC5-DC7+DC9</f>
        <v>36606</v>
      </c>
      <c r="DE5" s="4">
        <f>DD5-DD7+DD9</f>
        <v>25607</v>
      </c>
      <c r="DF5" s="4">
        <f>DE5-DE7+DE9</f>
        <v>22822</v>
      </c>
      <c r="DG5" s="4">
        <v>45642</v>
      </c>
      <c r="DH5" s="4">
        <v>53578</v>
      </c>
      <c r="DI5" s="4">
        <f t="shared" ref="DI5:FT5" si="78">DH5-DH7+DH9</f>
        <v>46877</v>
      </c>
      <c r="DJ5" s="4">
        <f t="shared" si="78"/>
        <v>63307</v>
      </c>
      <c r="DK5" s="4">
        <f t="shared" si="78"/>
        <v>81091</v>
      </c>
      <c r="DL5" s="4">
        <f t="shared" si="78"/>
        <v>88721</v>
      </c>
      <c r="DM5" s="4">
        <f t="shared" si="78"/>
        <v>66580</v>
      </c>
      <c r="DN5" s="4">
        <f t="shared" si="78"/>
        <v>46127</v>
      </c>
      <c r="DO5" s="4">
        <f t="shared" si="78"/>
        <v>20197</v>
      </c>
      <c r="DP5" s="4">
        <f t="shared" si="78"/>
        <v>13684</v>
      </c>
      <c r="DQ5" s="4">
        <f t="shared" si="78"/>
        <v>13144</v>
      </c>
      <c r="DR5" s="4">
        <f t="shared" si="78"/>
        <v>9674</v>
      </c>
      <c r="DS5" s="4">
        <f t="shared" si="78"/>
        <v>4328</v>
      </c>
      <c r="DT5" s="4">
        <f t="shared" si="78"/>
        <v>3876</v>
      </c>
      <c r="DU5" s="4">
        <f t="shared" si="78"/>
        <v>5104</v>
      </c>
      <c r="DV5" s="4">
        <f t="shared" si="78"/>
        <v>3712</v>
      </c>
      <c r="DW5" s="4">
        <f t="shared" si="78"/>
        <v>6287</v>
      </c>
      <c r="DX5" s="4">
        <f t="shared" si="78"/>
        <v>9128</v>
      </c>
      <c r="DY5" s="4">
        <f t="shared" si="78"/>
        <v>8161</v>
      </c>
      <c r="DZ5" s="4">
        <f t="shared" si="78"/>
        <v>5088</v>
      </c>
      <c r="EA5" s="4">
        <f t="shared" si="78"/>
        <v>4771</v>
      </c>
      <c r="EB5" s="4">
        <f t="shared" si="78"/>
        <v>1968</v>
      </c>
      <c r="EC5" s="4">
        <f t="shared" si="78"/>
        <v>2969</v>
      </c>
      <c r="ED5" s="4">
        <f t="shared" si="78"/>
        <v>5802</v>
      </c>
      <c r="EE5" s="4">
        <f t="shared" si="78"/>
        <v>19294</v>
      </c>
      <c r="EF5" s="4">
        <f t="shared" si="78"/>
        <v>24350</v>
      </c>
      <c r="EG5" s="4">
        <f t="shared" si="78"/>
        <v>19529</v>
      </c>
      <c r="EH5" s="4">
        <f t="shared" si="78"/>
        <v>16080</v>
      </c>
      <c r="EI5" s="4">
        <f t="shared" si="78"/>
        <v>11897</v>
      </c>
      <c r="EJ5" s="4">
        <f t="shared" si="78"/>
        <v>30054.26681127982</v>
      </c>
      <c r="EK5" s="4">
        <f t="shared" si="78"/>
        <v>40927.911062906722</v>
      </c>
      <c r="EL5" s="4">
        <f t="shared" si="78"/>
        <v>52156.21908893709</v>
      </c>
      <c r="EM5" s="4">
        <f t="shared" si="78"/>
        <v>60050.87744034706</v>
      </c>
      <c r="EN5" s="4">
        <f t="shared" si="78"/>
        <v>37764.54338394793</v>
      </c>
      <c r="EO5" s="4">
        <f t="shared" si="78"/>
        <v>50234.7043081269</v>
      </c>
      <c r="EP5" s="4">
        <f t="shared" si="78"/>
        <v>56337.149585192572</v>
      </c>
      <c r="EQ5" s="4">
        <f t="shared" si="78"/>
        <v>67659.3127985967</v>
      </c>
      <c r="ER5" s="4">
        <f t="shared" si="78"/>
        <v>54222.31812299032</v>
      </c>
      <c r="ES5" s="4">
        <f t="shared" si="78"/>
        <v>70496.890309059265</v>
      </c>
      <c r="ET5" s="4">
        <f t="shared" si="78"/>
        <v>78872.868275863235</v>
      </c>
      <c r="EU5" s="4">
        <f t="shared" si="78"/>
        <v>63250.742462414215</v>
      </c>
      <c r="EV5" s="4">
        <f t="shared" si="78"/>
        <v>57829.179210048358</v>
      </c>
      <c r="EW5" s="4">
        <f t="shared" si="78"/>
        <v>71993.366793975641</v>
      </c>
      <c r="EX5" s="4">
        <f t="shared" si="78"/>
        <v>89118.679658984795</v>
      </c>
      <c r="EY5" s="4">
        <f t="shared" si="78"/>
        <v>85241.185081978285</v>
      </c>
      <c r="EZ5" s="4">
        <f t="shared" si="78"/>
        <v>90628.201641948646</v>
      </c>
      <c r="FA5" s="4">
        <f t="shared" si="78"/>
        <v>99124.018189825932</v>
      </c>
      <c r="FB5" s="4">
        <f t="shared" si="78"/>
        <v>88363.813102072047</v>
      </c>
      <c r="FC5" s="4">
        <f t="shared" si="78"/>
        <v>70823.786977795127</v>
      </c>
      <c r="FD5" s="4">
        <f t="shared" si="78"/>
        <v>56674.132191454395</v>
      </c>
      <c r="FE5" s="4">
        <f t="shared" si="78"/>
        <v>41434.535251726833</v>
      </c>
      <c r="FF5" s="4">
        <f t="shared" si="78"/>
        <v>15982.491960067942</v>
      </c>
      <c r="FG5" s="4">
        <f t="shared" si="78"/>
        <v>17494.831015861932</v>
      </c>
      <c r="FH5" s="4">
        <f t="shared" si="78"/>
        <v>-2886.6067523784077</v>
      </c>
      <c r="FI5" s="4">
        <f t="shared" si="78"/>
        <v>-5890.8985978719684</v>
      </c>
      <c r="FJ5" s="4">
        <f t="shared" si="78"/>
        <v>-9699.2583664855192</v>
      </c>
      <c r="FK5" s="4">
        <f t="shared" si="78"/>
        <v>-14317.058230953558</v>
      </c>
      <c r="FL5" s="4">
        <f t="shared" si="78"/>
        <v>-19349.694139394189</v>
      </c>
      <c r="FM5" s="4">
        <f t="shared" si="78"/>
        <v>-24788.612771313128</v>
      </c>
      <c r="FN5" s="4">
        <f t="shared" si="78"/>
        <v>-25104.320925819567</v>
      </c>
      <c r="FO5" s="4">
        <f t="shared" si="78"/>
        <v>-24808.183586763782</v>
      </c>
      <c r="FP5" s="4">
        <f t="shared" si="78"/>
        <v>-25457.625646849625</v>
      </c>
      <c r="FQ5" s="4">
        <f t="shared" si="78"/>
        <v>-29497.205999734699</v>
      </c>
      <c r="FR5" s="4">
        <f t="shared" si="78"/>
        <v>-34345.770790851755</v>
      </c>
      <c r="FS5" s="4">
        <f t="shared" si="78"/>
        <v>-40402.501184921202</v>
      </c>
      <c r="FT5" s="4">
        <f t="shared" si="78"/>
        <v>-46692.606741121177</v>
      </c>
      <c r="FU5" s="4">
        <f t="shared" ref="FU5:IF5" si="79">FT5-FT7+FT9</f>
        <v>-46483.379273310013</v>
      </c>
      <c r="FV5" s="4">
        <f t="shared" si="79"/>
        <v>-45370.565048907803</v>
      </c>
      <c r="FW5" s="4">
        <f t="shared" si="79"/>
        <v>-50072.588347497622</v>
      </c>
      <c r="FX5" s="4">
        <f t="shared" si="79"/>
        <v>-54592.129537820081</v>
      </c>
      <c r="FY5" s="4">
        <f t="shared" si="79"/>
        <v>-59630.53026065723</v>
      </c>
      <c r="FZ5" s="4">
        <f t="shared" si="79"/>
        <v>-65037.69577661169</v>
      </c>
      <c r="GA5" s="4">
        <f t="shared" si="79"/>
        <v>-70016.088554471688</v>
      </c>
      <c r="GB5" s="4">
        <f t="shared" si="79"/>
        <v>-71944.843919278559</v>
      </c>
      <c r="GC5" s="4">
        <f t="shared" si="79"/>
        <v>-71065.79592864259</v>
      </c>
      <c r="GD5" s="4">
        <f t="shared" si="79"/>
        <v>-74349.057731217705</v>
      </c>
      <c r="GE5" s="4">
        <f t="shared" si="79"/>
        <v>-76073.936691550669</v>
      </c>
      <c r="GF5" s="4">
        <f t="shared" si="79"/>
        <v>-78027.134686963895</v>
      </c>
      <c r="GG5" s="4">
        <f t="shared" si="79"/>
        <v>-80306.50273249179</v>
      </c>
      <c r="GH5" s="4">
        <f t="shared" si="79"/>
        <v>-82585.870778019686</v>
      </c>
      <c r="GI5" s="4">
        <f t="shared" si="79"/>
        <v>-73825.009877262419</v>
      </c>
      <c r="GJ5" s="4">
        <f t="shared" si="79"/>
        <v>-63858.887916321808</v>
      </c>
      <c r="GK5" s="4">
        <f t="shared" si="79"/>
        <v>-54926.086003209013</v>
      </c>
      <c r="GL5" s="4">
        <f t="shared" si="79"/>
        <v>-56514.753895570699</v>
      </c>
      <c r="GM5" s="4">
        <f t="shared" si="79"/>
        <v>-58261.20216566931</v>
      </c>
      <c r="GN5" s="4">
        <f t="shared" si="79"/>
        <v>-60283.766096807529</v>
      </c>
      <c r="GO5" s="4">
        <f t="shared" si="79"/>
        <v>-62361.553160153671</v>
      </c>
      <c r="GP5" s="4">
        <f t="shared" si="79"/>
        <v>-62240.173732650066</v>
      </c>
      <c r="GQ5" s="4">
        <f t="shared" si="79"/>
        <v>-62531.195562260182</v>
      </c>
      <c r="GR5" s="4">
        <f t="shared" si="79"/>
        <v>-63703.624000211421</v>
      </c>
      <c r="GS5" s="4">
        <f t="shared" si="79"/>
        <v>-65931.314478424276</v>
      </c>
      <c r="GT5" s="4">
        <f t="shared" si="79"/>
        <v>-68316.687790239448</v>
      </c>
      <c r="GU5" s="4">
        <f t="shared" si="79"/>
        <v>-70702.06110205462</v>
      </c>
      <c r="GV5" s="4">
        <f t="shared" si="79"/>
        <v>-73087.434413869792</v>
      </c>
      <c r="GW5" s="4">
        <f t="shared" si="79"/>
        <v>-73248.401598671175</v>
      </c>
      <c r="GX5" s="4">
        <f t="shared" si="79"/>
        <v>-73409.368783472557</v>
      </c>
      <c r="GY5" s="4">
        <f t="shared" si="79"/>
        <v>-71117.140804197945</v>
      </c>
      <c r="GZ5" s="4">
        <f t="shared" si="79"/>
        <v>-72490.715933731626</v>
      </c>
      <c r="HA5" s="4">
        <f t="shared" si="79"/>
        <v>-54419.717474132129</v>
      </c>
      <c r="HB5" s="4">
        <f t="shared" si="79"/>
        <v>-42962.918706452532</v>
      </c>
      <c r="HC5" s="4">
        <f t="shared" si="79"/>
        <v>-34151.799815540893</v>
      </c>
      <c r="HD5" s="4">
        <f t="shared" si="79"/>
        <v>-21220.398984658194</v>
      </c>
      <c r="HE5" s="4">
        <f t="shared" si="79"/>
        <v>809.55947120700148</v>
      </c>
      <c r="HF5" s="4">
        <f t="shared" si="79"/>
        <v>17275.305009491392</v>
      </c>
      <c r="HG5" s="4">
        <f t="shared" si="79"/>
        <v>27818.195049790753</v>
      </c>
      <c r="HH5" s="4">
        <f t="shared" si="79"/>
        <v>40350.722395789606</v>
      </c>
      <c r="HI5" s="4">
        <f t="shared" si="79"/>
        <v>79667.820841385459</v>
      </c>
      <c r="HJ5" s="4">
        <f t="shared" si="79"/>
        <v>106742.01773257717</v>
      </c>
      <c r="HK5" s="4">
        <f t="shared" si="79"/>
        <v>136510.5151419036</v>
      </c>
      <c r="HL5" s="4">
        <f t="shared" si="79"/>
        <v>180592.61070897325</v>
      </c>
      <c r="HM5" s="4">
        <f t="shared" si="79"/>
        <v>221417.5963163423</v>
      </c>
      <c r="HN5" s="4">
        <f t="shared" si="79"/>
        <v>246489.13728736513</v>
      </c>
      <c r="HO5" s="4">
        <f t="shared" si="79"/>
        <v>243204.28151813435</v>
      </c>
      <c r="HP5" s="4">
        <f t="shared" si="79"/>
        <v>238562.93536428819</v>
      </c>
      <c r="HQ5" s="4">
        <f t="shared" si="79"/>
        <v>233798.27190274972</v>
      </c>
      <c r="HR5" s="4">
        <f t="shared" si="79"/>
        <v>229934.08921044203</v>
      </c>
      <c r="HS5" s="4">
        <f t="shared" si="79"/>
        <v>227555.0026719805</v>
      </c>
      <c r="HT5" s="4">
        <f t="shared" si="79"/>
        <v>223718.46421044203</v>
      </c>
      <c r="HU5" s="4">
        <f t="shared" si="79"/>
        <v>219524.95459505741</v>
      </c>
      <c r="HV5" s="4">
        <f t="shared" si="79"/>
        <v>214390.33921044203</v>
      </c>
      <c r="HW5" s="4">
        <f t="shared" si="79"/>
        <v>219669.18536428819</v>
      </c>
      <c r="HX5" s="4">
        <f t="shared" si="79"/>
        <v>220607.64690274972</v>
      </c>
      <c r="HY5" s="4">
        <f t="shared" si="79"/>
        <v>225746.0752847126</v>
      </c>
      <c r="HZ5" s="4">
        <f t="shared" si="79"/>
        <v>238503.12656676388</v>
      </c>
      <c r="IA5" s="4">
        <f t="shared" si="79"/>
        <v>255020.10769883936</v>
      </c>
      <c r="IB5" s="4">
        <f t="shared" si="79"/>
        <v>254427.03410576578</v>
      </c>
      <c r="IC5" s="4">
        <f t="shared" si="79"/>
        <v>252912.74839148007</v>
      </c>
      <c r="ID5" s="4">
        <f t="shared" si="79"/>
        <v>250394.13367286534</v>
      </c>
      <c r="IE5" s="4">
        <f t="shared" si="79"/>
        <v>247030.49730922899</v>
      </c>
      <c r="IF5" s="4">
        <f t="shared" si="79"/>
        <v>247795.25425367343</v>
      </c>
      <c r="IG5" s="4">
        <f t="shared" ref="IG5:KR5" si="80">IF5-IF7+IF9</f>
        <v>250528.58758700674</v>
      </c>
      <c r="IH5" s="4">
        <f t="shared" si="80"/>
        <v>253316.60842034005</v>
      </c>
      <c r="II5" s="4">
        <f t="shared" si="80"/>
        <v>252566.60842034005</v>
      </c>
      <c r="IJ5" s="4">
        <f t="shared" si="80"/>
        <v>251441.60842034005</v>
      </c>
      <c r="IK5" s="4">
        <f t="shared" si="80"/>
        <v>250066.60842034005</v>
      </c>
      <c r="IL5" s="4">
        <f t="shared" si="80"/>
        <v>248566.60842034005</v>
      </c>
      <c r="IM5" s="4">
        <f t="shared" si="80"/>
        <v>247566.60842034005</v>
      </c>
      <c r="IN5" s="4">
        <f t="shared" si="80"/>
        <v>247423.75127748289</v>
      </c>
      <c r="IO5" s="4">
        <f t="shared" si="80"/>
        <v>246138.0369917686</v>
      </c>
      <c r="IP5" s="4">
        <f t="shared" si="80"/>
        <v>278982.41968331288</v>
      </c>
      <c r="IQ5" s="4">
        <f t="shared" si="80"/>
        <v>309746.61182305089</v>
      </c>
      <c r="IR5" s="4">
        <f t="shared" si="80"/>
        <v>358024.19277386245</v>
      </c>
      <c r="IS5" s="4">
        <f t="shared" si="80"/>
        <v>392295.01752462459</v>
      </c>
      <c r="IT5" s="4">
        <f t="shared" si="80"/>
        <v>438915.59006222768</v>
      </c>
      <c r="IU5" s="4">
        <f t="shared" si="80"/>
        <v>490090.76207595656</v>
      </c>
      <c r="IV5" s="4">
        <f t="shared" si="80"/>
        <v>529675.91491438448</v>
      </c>
      <c r="IW5" s="4">
        <f t="shared" si="80"/>
        <v>562962.78088683996</v>
      </c>
      <c r="IX5" s="4">
        <f t="shared" si="80"/>
        <v>593591.51272892172</v>
      </c>
      <c r="IY5" s="4">
        <f t="shared" si="80"/>
        <v>643291.62858312367</v>
      </c>
      <c r="IZ5" s="4">
        <f t="shared" si="80"/>
        <v>692991.74443732563</v>
      </c>
      <c r="JA5" s="4">
        <f t="shared" si="80"/>
        <v>732354.10073355597</v>
      </c>
      <c r="JB5" s="4">
        <f t="shared" si="80"/>
        <v>768151.7123546236</v>
      </c>
      <c r="JC5" s="4">
        <f t="shared" si="80"/>
        <v>804906.52393476269</v>
      </c>
      <c r="JD5" s="4">
        <f t="shared" si="80"/>
        <v>823870.61903422896</v>
      </c>
      <c r="JE5" s="4">
        <f t="shared" si="80"/>
        <v>825954.17070817365</v>
      </c>
      <c r="JF5" s="4">
        <f t="shared" si="80"/>
        <v>827380.66270235123</v>
      </c>
      <c r="JG5" s="4">
        <f t="shared" si="80"/>
        <v>828796.38322636869</v>
      </c>
      <c r="JH5" s="4">
        <f t="shared" si="80"/>
        <v>834663.92325548083</v>
      </c>
      <c r="JI5" s="4">
        <f t="shared" si="80"/>
        <v>842022.00185810088</v>
      </c>
      <c r="JJ5" s="4">
        <f t="shared" si="80"/>
        <v>845142.52587556816</v>
      </c>
      <c r="JK5" s="4">
        <f t="shared" si="80"/>
        <v>847975.42252767878</v>
      </c>
      <c r="JL5" s="4">
        <f t="shared" si="80"/>
        <v>849557.21620453463</v>
      </c>
      <c r="JM5" s="4">
        <f t="shared" si="80"/>
        <v>868524.77702799067</v>
      </c>
      <c r="JN5" s="4">
        <f t="shared" si="80"/>
        <v>883842.93049024895</v>
      </c>
      <c r="JO5" s="4">
        <f t="shared" si="80"/>
        <v>919934.63354701758</v>
      </c>
      <c r="JP5" s="4">
        <f t="shared" si="80"/>
        <v>967478.14565445925</v>
      </c>
      <c r="JQ5" s="4">
        <f t="shared" si="80"/>
        <v>994464.32304461882</v>
      </c>
      <c r="JR5" s="4">
        <f t="shared" si="80"/>
        <v>1005263.1234962936</v>
      </c>
      <c r="JS5" s="4">
        <f t="shared" si="80"/>
        <v>1012026.3573968684</v>
      </c>
      <c r="JT5" s="4">
        <f t="shared" si="80"/>
        <v>1017204.1901523683</v>
      </c>
      <c r="JU5" s="4">
        <f t="shared" si="80"/>
        <v>1021373.1312700931</v>
      </c>
      <c r="JV5" s="4">
        <f t="shared" si="80"/>
        <v>1039276.1587693868</v>
      </c>
      <c r="JW5" s="4">
        <f t="shared" si="80"/>
        <v>1069643.4421546222</v>
      </c>
      <c r="JX5" s="4">
        <f t="shared" si="80"/>
        <v>1085630.8281719969</v>
      </c>
      <c r="JY5" s="4">
        <f t="shared" si="80"/>
        <v>1095132.4822322465</v>
      </c>
      <c r="JZ5" s="4">
        <f t="shared" si="80"/>
        <v>1102652.3848611526</v>
      </c>
      <c r="KA5" s="4">
        <f t="shared" si="80"/>
        <v>1132701.8859606783</v>
      </c>
      <c r="KB5" s="4">
        <f t="shared" si="80"/>
        <v>1156470.4470030586</v>
      </c>
      <c r="KC5" s="4">
        <f t="shared" si="80"/>
        <v>1188036.0370818954</v>
      </c>
      <c r="KD5" s="4">
        <f t="shared" si="80"/>
        <v>1219818.2113006336</v>
      </c>
      <c r="KE5" s="4">
        <f t="shared" si="80"/>
        <v>1241675.5123014264</v>
      </c>
      <c r="KF5" s="4">
        <f t="shared" si="80"/>
        <v>1297075.6157359218</v>
      </c>
      <c r="KG5" s="4">
        <f t="shared" si="80"/>
        <v>1335645.2812193604</v>
      </c>
      <c r="KH5" s="4">
        <f t="shared" si="80"/>
        <v>1372018.8443026487</v>
      </c>
      <c r="KI5" s="4">
        <f t="shared" si="80"/>
        <v>1400619.30505631</v>
      </c>
      <c r="KJ5" s="4">
        <f t="shared" si="80"/>
        <v>1443174.299647006</v>
      </c>
      <c r="KK5" s="4">
        <f t="shared" si="80"/>
        <v>1489082.0123691987</v>
      </c>
      <c r="KL5" s="4">
        <f t="shared" si="80"/>
        <v>1541524.1966453472</v>
      </c>
      <c r="KM5" s="4">
        <f t="shared" si="80"/>
        <v>1579434.9192944276</v>
      </c>
      <c r="KN5" s="4">
        <f t="shared" si="80"/>
        <v>1611621.6637660165</v>
      </c>
      <c r="KO5" s="4">
        <f t="shared" si="80"/>
        <v>1649786.7239596087</v>
      </c>
      <c r="KP5" s="4">
        <f t="shared" si="80"/>
        <v>1760512.6984739897</v>
      </c>
      <c r="KQ5" s="4">
        <f t="shared" si="80"/>
        <v>1842836.1441608833</v>
      </c>
      <c r="KR5" s="4">
        <f t="shared" si="80"/>
        <v>1926732.0957281729</v>
      </c>
      <c r="KS5" s="4">
        <f t="shared" ref="KS5:NH5" si="81">KR5-KR7+KR9</f>
        <v>2028839.2366904744</v>
      </c>
      <c r="KT5" s="4">
        <f t="shared" si="81"/>
        <v>2073829.8608892262</v>
      </c>
      <c r="KU5" s="4">
        <f t="shared" si="81"/>
        <v>2086460.3693638025</v>
      </c>
      <c r="KV5" s="4">
        <f t="shared" si="81"/>
        <v>2096222.5875635722</v>
      </c>
      <c r="KW5" s="4">
        <f t="shared" si="81"/>
        <v>2105551.4669448459</v>
      </c>
      <c r="KX5" s="4">
        <f t="shared" si="81"/>
        <v>2136339.3856248166</v>
      </c>
      <c r="KY5" s="4">
        <f t="shared" si="81"/>
        <v>2176889.5864280295</v>
      </c>
      <c r="KZ5" s="4">
        <f t="shared" si="81"/>
        <v>2206144.2419940769</v>
      </c>
      <c r="LA5" s="4">
        <f t="shared" si="81"/>
        <v>2226359.3882935606</v>
      </c>
      <c r="LB5" s="4">
        <f t="shared" si="81"/>
        <v>2240319.1473297053</v>
      </c>
      <c r="LC5" s="4">
        <f t="shared" si="81"/>
        <v>2252225.5845069857</v>
      </c>
      <c r="LD5" s="4">
        <f t="shared" si="81"/>
        <v>2263230.2660904624</v>
      </c>
      <c r="LE5" s="4">
        <f t="shared" si="81"/>
        <v>2291251.5542506217</v>
      </c>
      <c r="LF5" s="4">
        <f t="shared" si="81"/>
        <v>2324034.1432532487</v>
      </c>
      <c r="LG5" s="4">
        <f t="shared" si="81"/>
        <v>2346054.8878859146</v>
      </c>
      <c r="LH5" s="4">
        <f t="shared" si="81"/>
        <v>2369120.3978240564</v>
      </c>
      <c r="LI5" s="4">
        <f t="shared" si="81"/>
        <v>2373766.0392131424</v>
      </c>
      <c r="LJ5" s="4">
        <f t="shared" si="81"/>
        <v>2376354.3757525776</v>
      </c>
      <c r="LK5" s="4">
        <f t="shared" si="81"/>
        <v>2378393.9626716827</v>
      </c>
      <c r="LL5" s="4">
        <f t="shared" si="81"/>
        <v>2376023.3035646663</v>
      </c>
      <c r="LM5" s="4">
        <f t="shared" si="81"/>
        <v>2373021.1774130007</v>
      </c>
      <c r="LN5" s="4">
        <f t="shared" si="81"/>
        <v>2369096.9089104189</v>
      </c>
      <c r="LO5" s="4">
        <f t="shared" si="81"/>
        <v>2361006.2943513421</v>
      </c>
      <c r="LP5" s="4">
        <f t="shared" si="81"/>
        <v>2352343.9812333239</v>
      </c>
      <c r="LQ5" s="4">
        <f t="shared" si="81"/>
        <v>2346324.8458683346</v>
      </c>
      <c r="LR5" s="4">
        <f t="shared" si="81"/>
        <v>2375355.9989524963</v>
      </c>
      <c r="LS5" s="4">
        <f t="shared" si="81"/>
        <v>2392963.0227925372</v>
      </c>
      <c r="LT5" s="4">
        <f t="shared" si="81"/>
        <v>2417137.4788585594</v>
      </c>
      <c r="LU5" s="4">
        <f t="shared" si="81"/>
        <v>2443445.5683594202</v>
      </c>
      <c r="LV5" s="4">
        <f t="shared" si="81"/>
        <v>2464766.4616888352</v>
      </c>
      <c r="LW5" s="4">
        <f t="shared" si="81"/>
        <v>2488472.2841624031</v>
      </c>
      <c r="LX5" s="4">
        <f t="shared" si="81"/>
        <v>2509961.0965548297</v>
      </c>
      <c r="LY5" s="4">
        <f t="shared" si="81"/>
        <v>2540415.6896209717</v>
      </c>
      <c r="LZ5" s="4">
        <f t="shared" si="81"/>
        <v>2575447.8333200947</v>
      </c>
      <c r="MA5" s="4">
        <f t="shared" si="81"/>
        <v>2612175.6645598128</v>
      </c>
      <c r="MB5" s="4">
        <f t="shared" si="81"/>
        <v>2637536.249879031</v>
      </c>
      <c r="MC5" s="4">
        <f t="shared" si="81"/>
        <v>2661519.3818101971</v>
      </c>
      <c r="MD5" s="4">
        <f t="shared" si="81"/>
        <v>2681574.9274102682</v>
      </c>
      <c r="ME5" s="4">
        <f t="shared" si="81"/>
        <v>2698073.0070209061</v>
      </c>
      <c r="MF5" s="4">
        <f t="shared" si="81"/>
        <v>2711546.4467914607</v>
      </c>
      <c r="MG5" s="4">
        <f t="shared" si="81"/>
        <v>2726709.3845252707</v>
      </c>
      <c r="MH5" s="4">
        <f t="shared" si="81"/>
        <v>2739689.3878204986</v>
      </c>
      <c r="MI5" s="4">
        <f t="shared" si="81"/>
        <v>2752076.5950628603</v>
      </c>
      <c r="MJ5" s="4">
        <f t="shared" si="81"/>
        <v>2763503.2050054991</v>
      </c>
      <c r="MK5" s="4">
        <f t="shared" si="81"/>
        <v>2771882.6611019839</v>
      </c>
      <c r="ML5" s="4">
        <f t="shared" si="81"/>
        <v>2779645.7103822608</v>
      </c>
      <c r="MM5" s="4">
        <f t="shared" si="81"/>
        <v>2787037.9198853076</v>
      </c>
      <c r="MN5" s="4">
        <f t="shared" si="81"/>
        <v>2801918.273613797</v>
      </c>
      <c r="MO5" s="4">
        <f t="shared" si="81"/>
        <v>2816713.954551531</v>
      </c>
      <c r="MP5" s="4">
        <f t="shared" si="81"/>
        <v>2833574.2925605625</v>
      </c>
      <c r="MQ5" s="4">
        <f t="shared" si="81"/>
        <v>2840650.4990615183</v>
      </c>
      <c r="MR5" s="4">
        <f t="shared" si="81"/>
        <v>2847306.3972534607</v>
      </c>
      <c r="MS5" s="4">
        <f t="shared" si="81"/>
        <v>2853952.0417447905</v>
      </c>
      <c r="MT5" s="4">
        <f t="shared" si="81"/>
        <v>2860587.7462202744</v>
      </c>
      <c r="MU5" s="4">
        <f t="shared" si="81"/>
        <v>2870931.289415129</v>
      </c>
      <c r="MV5" s="4">
        <f t="shared" si="81"/>
        <v>2880453.3911012057</v>
      </c>
      <c r="MW5" s="4">
        <f t="shared" si="81"/>
        <v>2888653.442900267</v>
      </c>
      <c r="MX5" s="4">
        <f t="shared" si="81"/>
        <v>2893853.7787418757</v>
      </c>
      <c r="MY5" s="4">
        <f t="shared" si="81"/>
        <v>2899053.1145834844</v>
      </c>
      <c r="MZ5" s="4">
        <f t="shared" si="81"/>
        <v>2904251.4504250931</v>
      </c>
      <c r="NA5" s="4">
        <f t="shared" si="81"/>
        <v>2909448.7862667018</v>
      </c>
      <c r="NB5" s="4">
        <f t="shared" si="81"/>
        <v>2916199.4303794508</v>
      </c>
      <c r="NC5" s="4" t="e">
        <f t="shared" si="81"/>
        <v>#N/A</v>
      </c>
      <c r="ND5" s="4" t="e">
        <f t="shared" si="81"/>
        <v>#N/A</v>
      </c>
      <c r="NE5" s="4" t="e">
        <f t="shared" si="81"/>
        <v>#N/A</v>
      </c>
      <c r="NF5" s="4" t="e">
        <f t="shared" si="81"/>
        <v>#N/A</v>
      </c>
      <c r="NG5" s="4" t="e">
        <f t="shared" si="81"/>
        <v>#N/A</v>
      </c>
      <c r="NH5" s="4" t="e">
        <f t="shared" si="81"/>
        <v>#N/A</v>
      </c>
    </row>
    <row r="6" spans="1:376" ht="15">
      <c r="A6" s="4" t="s">
        <v>1111</v>
      </c>
      <c r="B6" s="4">
        <v>5000</v>
      </c>
      <c r="C6" s="4">
        <v>12000</v>
      </c>
      <c r="D6" s="4">
        <v>12000</v>
      </c>
      <c r="E6" s="4">
        <v>10000</v>
      </c>
      <c r="F6" s="4">
        <v>9000</v>
      </c>
      <c r="G6" s="4">
        <v>5000</v>
      </c>
      <c r="H6" s="4">
        <v>6000</v>
      </c>
      <c r="I6" s="4">
        <v>14000</v>
      </c>
      <c r="J6" s="4">
        <v>9000</v>
      </c>
      <c r="K6" s="4">
        <v>6500</v>
      </c>
      <c r="L6" s="4">
        <v>5500</v>
      </c>
      <c r="M6" s="4">
        <v>12000</v>
      </c>
      <c r="N6" s="4">
        <v>6000</v>
      </c>
      <c r="O6" s="4">
        <v>8000</v>
      </c>
      <c r="P6" s="4">
        <v>15000</v>
      </c>
      <c r="Q6" s="4">
        <v>22000</v>
      </c>
      <c r="R6" s="4">
        <v>13000</v>
      </c>
      <c r="S6" s="4">
        <v>10000</v>
      </c>
      <c r="T6" s="4">
        <v>8000</v>
      </c>
      <c r="U6" s="4">
        <v>5000</v>
      </c>
      <c r="V6" s="4">
        <v>6000</v>
      </c>
      <c r="W6" s="4">
        <v>13000</v>
      </c>
      <c r="X6" s="4">
        <v>14000</v>
      </c>
      <c r="Y6" s="4">
        <v>10000</v>
      </c>
      <c r="Z6" s="4">
        <v>9000</v>
      </c>
      <c r="AA6" s="4">
        <v>7500</v>
      </c>
      <c r="AB6" s="4">
        <v>5000</v>
      </c>
      <c r="AC6" s="4">
        <v>7500</v>
      </c>
      <c r="AD6" s="4">
        <v>18000</v>
      </c>
      <c r="AE6" s="4">
        <v>20000</v>
      </c>
      <c r="AF6" s="4">
        <v>12000</v>
      </c>
      <c r="AG6" s="4">
        <v>8000</v>
      </c>
      <c r="AH6" s="4">
        <v>8000</v>
      </c>
      <c r="AI6" s="4">
        <v>8000</v>
      </c>
      <c r="AJ6" s="4">
        <v>8000</v>
      </c>
      <c r="AK6" s="4">
        <v>18000</v>
      </c>
      <c r="AL6" s="4">
        <v>25000</v>
      </c>
      <c r="AM6" s="4">
        <v>16000</v>
      </c>
      <c r="AN6" s="4">
        <v>15000</v>
      </c>
      <c r="AO6" s="4">
        <v>10000</v>
      </c>
      <c r="AP6" s="4">
        <v>6000</v>
      </c>
      <c r="AQ6" s="4">
        <v>6000</v>
      </c>
      <c r="AR6" s="4">
        <v>15000</v>
      </c>
      <c r="AS6" s="4">
        <v>15000</v>
      </c>
      <c r="AT6" s="4">
        <v>10000</v>
      </c>
      <c r="AU6" s="4">
        <v>12000</v>
      </c>
      <c r="AV6" s="4">
        <v>14000</v>
      </c>
      <c r="AW6" s="4">
        <v>10000</v>
      </c>
      <c r="AX6" s="4">
        <v>10000</v>
      </c>
      <c r="AY6" s="4">
        <v>20000</v>
      </c>
      <c r="AZ6" s="4">
        <v>25000</v>
      </c>
      <c r="BA6" s="4">
        <v>18000</v>
      </c>
      <c r="BB6" s="4">
        <v>18000</v>
      </c>
      <c r="BC6" s="4">
        <v>18000</v>
      </c>
      <c r="BD6" s="4">
        <v>10000</v>
      </c>
      <c r="BE6" s="4">
        <v>10000</v>
      </c>
      <c r="BF6" s="4">
        <v>18000</v>
      </c>
      <c r="BG6" s="4">
        <v>15000</v>
      </c>
      <c r="BH6" s="4">
        <v>11000</v>
      </c>
      <c r="BI6" s="4">
        <v>9000</v>
      </c>
      <c r="BJ6" s="4">
        <v>9000</v>
      </c>
      <c r="BK6" s="4">
        <v>6000</v>
      </c>
      <c r="BL6" s="4">
        <v>10000</v>
      </c>
      <c r="BM6" s="4">
        <v>0</v>
      </c>
      <c r="BN6" s="4">
        <v>22000</v>
      </c>
      <c r="BO6" s="4">
        <v>13000</v>
      </c>
      <c r="BP6" s="4">
        <v>7000</v>
      </c>
      <c r="BQ6" s="4">
        <v>6000</v>
      </c>
      <c r="BR6" s="4">
        <v>6000</v>
      </c>
      <c r="BS6" s="4">
        <v>8000</v>
      </c>
      <c r="BT6" s="4">
        <v>15000</v>
      </c>
      <c r="BU6" s="4">
        <v>17000</v>
      </c>
      <c r="BV6" s="4">
        <v>10000</v>
      </c>
      <c r="BW6" s="4">
        <v>10000</v>
      </c>
      <c r="BX6" s="4">
        <v>10000</v>
      </c>
      <c r="BY6" s="4">
        <v>6000</v>
      </c>
      <c r="BZ6" s="4">
        <v>7000</v>
      </c>
      <c r="CA6" s="4">
        <v>12000</v>
      </c>
      <c r="CB6" s="4">
        <v>14000</v>
      </c>
      <c r="CC6" s="4">
        <v>20000</v>
      </c>
      <c r="CD6" s="4">
        <v>20000</v>
      </c>
      <c r="CE6" s="4">
        <v>22000</v>
      </c>
      <c r="CF6" s="4">
        <v>22000</v>
      </c>
      <c r="CG6" s="4">
        <v>11000</v>
      </c>
      <c r="CH6" s="4">
        <v>25000</v>
      </c>
      <c r="CI6" s="4">
        <v>36000</v>
      </c>
      <c r="CJ6" s="4">
        <v>36000</v>
      </c>
      <c r="CK6" s="4">
        <v>25000</v>
      </c>
      <c r="CL6" s="4">
        <v>25000</v>
      </c>
      <c r="CM6" s="4">
        <v>25000</v>
      </c>
      <c r="CN6" s="4">
        <v>16000</v>
      </c>
      <c r="CO6" s="4">
        <v>25000</v>
      </c>
      <c r="CP6" s="4">
        <v>36000</v>
      </c>
      <c r="CQ6" s="4">
        <v>25000</v>
      </c>
      <c r="CR6" s="4">
        <v>18000</v>
      </c>
      <c r="CS6" s="4">
        <v>14000</v>
      </c>
      <c r="CT6" s="4">
        <v>9000</v>
      </c>
      <c r="CU6" s="4">
        <v>10000</v>
      </c>
      <c r="CV6" s="4">
        <v>0</v>
      </c>
      <c r="CW6" s="4">
        <v>20000</v>
      </c>
      <c r="CX6" s="4">
        <v>10000</v>
      </c>
      <c r="CY6" s="4">
        <v>7000</v>
      </c>
      <c r="CZ6" s="4">
        <v>22000</v>
      </c>
      <c r="DA6" s="4">
        <v>11500</v>
      </c>
      <c r="DB6" s="4">
        <v>12000</v>
      </c>
      <c r="DC6" s="4">
        <v>28000</v>
      </c>
      <c r="DD6" s="4">
        <v>32500</v>
      </c>
      <c r="DE6" s="4">
        <v>22000</v>
      </c>
      <c r="DF6" s="4">
        <v>22000</v>
      </c>
      <c r="DG6" s="4">
        <v>30000</v>
      </c>
      <c r="DH6" s="4">
        <v>38000</v>
      </c>
      <c r="DI6" s="4">
        <v>22000</v>
      </c>
      <c r="DJ6" s="4">
        <v>32000</v>
      </c>
      <c r="DK6" s="4">
        <v>38000</v>
      </c>
      <c r="DL6" s="4">
        <v>35000</v>
      </c>
      <c r="DM6" s="4">
        <v>28000</v>
      </c>
      <c r="DN6" s="4">
        <v>35000</v>
      </c>
      <c r="DO6" s="4">
        <v>12000</v>
      </c>
      <c r="DP6" s="4">
        <v>10000</v>
      </c>
      <c r="DQ6" s="4">
        <v>18000</v>
      </c>
      <c r="DR6" s="4">
        <v>13000</v>
      </c>
      <c r="DS6" s="4">
        <v>7000</v>
      </c>
      <c r="DT6" s="4">
        <v>7000</v>
      </c>
      <c r="DU6" s="4">
        <v>8000</v>
      </c>
      <c r="DV6" s="4">
        <v>6000</v>
      </c>
      <c r="DW6" s="4">
        <v>7000</v>
      </c>
      <c r="DX6" s="4">
        <v>12000</v>
      </c>
      <c r="DY6" s="4">
        <v>13000</v>
      </c>
      <c r="DZ6" s="4">
        <v>7000</v>
      </c>
      <c r="EA6" s="4">
        <v>8000</v>
      </c>
      <c r="EB6" s="4">
        <v>8000</v>
      </c>
      <c r="EC6" s="4">
        <v>8000</v>
      </c>
      <c r="ED6" s="4">
        <v>8000</v>
      </c>
      <c r="EE6" s="4">
        <v>15000</v>
      </c>
      <c r="EF6" s="4">
        <v>20000</v>
      </c>
      <c r="EG6" s="4">
        <v>13000</v>
      </c>
      <c r="EH6" s="4">
        <v>13000</v>
      </c>
      <c r="EI6" s="4">
        <v>18000</v>
      </c>
      <c r="EJ6" s="4">
        <v>16000</v>
      </c>
      <c r="EK6" s="4">
        <v>16000</v>
      </c>
      <c r="EL6" s="4">
        <v>28000</v>
      </c>
      <c r="EM6" s="4">
        <v>44000</v>
      </c>
      <c r="EN6" s="4">
        <v>28000</v>
      </c>
      <c r="EO6" s="4">
        <v>26000</v>
      </c>
      <c r="EP6" s="4">
        <v>26000</v>
      </c>
      <c r="EQ6" s="4">
        <v>45000</v>
      </c>
      <c r="ER6" s="4">
        <v>16000</v>
      </c>
      <c r="ES6" s="4">
        <v>28000</v>
      </c>
      <c r="ET6" s="4">
        <v>45000</v>
      </c>
      <c r="EU6" s="4">
        <v>32000</v>
      </c>
      <c r="EV6" s="4">
        <v>28000</v>
      </c>
      <c r="EW6" s="4">
        <v>28000</v>
      </c>
      <c r="EX6" s="4">
        <v>40000</v>
      </c>
      <c r="EY6" s="4">
        <v>30000</v>
      </c>
      <c r="EZ6" s="4">
        <v>32000</v>
      </c>
      <c r="FA6" s="4">
        <v>42000</v>
      </c>
      <c r="FB6" s="4">
        <v>34000</v>
      </c>
      <c r="FC6" s="4">
        <v>30000</v>
      </c>
      <c r="FD6" s="4">
        <v>30000</v>
      </c>
      <c r="FE6" s="4">
        <v>40000</v>
      </c>
      <c r="FF6" s="4">
        <v>16000</v>
      </c>
      <c r="FG6" s="4">
        <v>38000</v>
      </c>
      <c r="FH6" s="4">
        <v>20000</v>
      </c>
      <c r="FI6" s="4">
        <v>15000</v>
      </c>
      <c r="FJ6" s="4">
        <v>15000</v>
      </c>
      <c r="FK6" s="4">
        <v>15000</v>
      </c>
      <c r="FL6" s="4">
        <v>15000</v>
      </c>
      <c r="FM6" s="4">
        <v>15000</v>
      </c>
      <c r="FN6" s="4">
        <v>15000</v>
      </c>
      <c r="FO6" s="4">
        <v>15000</v>
      </c>
      <c r="FP6" s="4">
        <v>15000</v>
      </c>
      <c r="FQ6" s="4">
        <v>15000</v>
      </c>
      <c r="FR6" s="4">
        <v>15000</v>
      </c>
      <c r="FS6" s="4">
        <v>15000</v>
      </c>
      <c r="FT6" s="4">
        <v>15000</v>
      </c>
      <c r="FU6" s="4">
        <v>15000</v>
      </c>
      <c r="FV6" s="4">
        <v>15000</v>
      </c>
      <c r="FW6" s="4">
        <v>15000</v>
      </c>
      <c r="FX6" s="4">
        <v>15000</v>
      </c>
      <c r="FY6" s="4">
        <v>15000</v>
      </c>
      <c r="FZ6" s="4">
        <v>15000</v>
      </c>
      <c r="GA6" s="4">
        <v>15000</v>
      </c>
      <c r="GB6" s="4">
        <v>15000</v>
      </c>
      <c r="GC6" s="4">
        <v>15000</v>
      </c>
      <c r="GD6" s="4">
        <v>15000</v>
      </c>
      <c r="GE6" s="4">
        <v>15000</v>
      </c>
      <c r="GF6" s="4">
        <v>15000</v>
      </c>
      <c r="GG6" s="4">
        <v>15000</v>
      </c>
      <c r="GH6" s="4">
        <v>15000</v>
      </c>
      <c r="GI6" s="4">
        <v>15000</v>
      </c>
      <c r="GJ6" s="4">
        <v>15000</v>
      </c>
      <c r="GK6" s="4">
        <v>15000</v>
      </c>
      <c r="GL6" s="4">
        <v>15000</v>
      </c>
      <c r="GM6" s="4">
        <v>15000</v>
      </c>
      <c r="GN6" s="4">
        <v>15000</v>
      </c>
      <c r="GO6" s="4">
        <v>15000</v>
      </c>
      <c r="GP6" s="4">
        <v>15000</v>
      </c>
      <c r="GQ6" s="4">
        <v>15000</v>
      </c>
      <c r="GR6" s="4">
        <v>15000</v>
      </c>
      <c r="GS6" s="4">
        <v>15000</v>
      </c>
      <c r="GT6" s="4">
        <v>15000</v>
      </c>
      <c r="GU6" s="4">
        <v>15000</v>
      </c>
      <c r="GV6" s="4">
        <v>15000</v>
      </c>
      <c r="GW6" s="4">
        <v>15000</v>
      </c>
      <c r="GX6" s="4">
        <v>15000</v>
      </c>
      <c r="GY6" s="4">
        <v>15000</v>
      </c>
      <c r="GZ6" s="4">
        <v>15000</v>
      </c>
      <c r="HA6" s="4">
        <v>15000</v>
      </c>
      <c r="HB6" s="4">
        <v>15000</v>
      </c>
      <c r="HC6" s="4">
        <v>15000</v>
      </c>
      <c r="HD6" s="4">
        <v>15000</v>
      </c>
      <c r="HE6" s="4">
        <v>15000</v>
      </c>
      <c r="HF6" s="4">
        <v>15000</v>
      </c>
      <c r="HG6" s="4">
        <v>15000</v>
      </c>
      <c r="HH6" s="4">
        <v>15000</v>
      </c>
      <c r="HI6" s="4">
        <v>15000</v>
      </c>
      <c r="HJ6" s="4">
        <v>15000</v>
      </c>
      <c r="HK6" s="4">
        <v>15000</v>
      </c>
      <c r="HL6" s="4">
        <v>15000</v>
      </c>
      <c r="HM6" s="4">
        <v>15000</v>
      </c>
      <c r="HN6" s="4">
        <v>15000</v>
      </c>
      <c r="HO6" s="4">
        <v>15000</v>
      </c>
      <c r="HP6" s="4">
        <v>15000</v>
      </c>
      <c r="HQ6" s="4">
        <v>15000</v>
      </c>
      <c r="HR6" s="4">
        <v>15000</v>
      </c>
      <c r="HS6" s="4">
        <v>15000</v>
      </c>
      <c r="HT6" s="4">
        <v>15000</v>
      </c>
      <c r="HU6" s="4">
        <v>15000</v>
      </c>
      <c r="HV6" s="4">
        <v>15000</v>
      </c>
      <c r="HW6" s="4">
        <v>15000</v>
      </c>
      <c r="HX6" s="4">
        <v>15000</v>
      </c>
      <c r="HY6" s="4">
        <v>15000</v>
      </c>
      <c r="HZ6" s="4">
        <v>15000</v>
      </c>
      <c r="IA6" s="4">
        <v>15000</v>
      </c>
      <c r="IB6" s="4">
        <v>15000</v>
      </c>
      <c r="IC6" s="4">
        <v>15000</v>
      </c>
      <c r="ID6" s="4">
        <v>15000</v>
      </c>
      <c r="IE6" s="4">
        <v>15000</v>
      </c>
      <c r="IF6" s="4">
        <v>15000</v>
      </c>
      <c r="IG6" s="4">
        <v>15000</v>
      </c>
      <c r="IH6" s="4">
        <v>15000</v>
      </c>
      <c r="II6" s="4">
        <v>15000</v>
      </c>
      <c r="IJ6" s="4">
        <v>15000</v>
      </c>
      <c r="IK6" s="4">
        <v>15000</v>
      </c>
      <c r="IL6" s="4">
        <v>15000</v>
      </c>
      <c r="IM6" s="4">
        <v>15000</v>
      </c>
      <c r="IN6" s="4">
        <v>15000</v>
      </c>
      <c r="IO6" s="4">
        <v>15000</v>
      </c>
      <c r="IP6" s="4">
        <v>15000</v>
      </c>
      <c r="IQ6" s="4">
        <v>15000</v>
      </c>
      <c r="IR6" s="4">
        <v>15000</v>
      </c>
      <c r="IS6" s="4">
        <v>15000</v>
      </c>
      <c r="IT6" s="4">
        <v>15000</v>
      </c>
      <c r="IU6" s="4">
        <v>15000</v>
      </c>
      <c r="IV6" s="4">
        <v>15000</v>
      </c>
      <c r="IW6" s="4">
        <v>15000</v>
      </c>
      <c r="IX6" s="4">
        <v>15000</v>
      </c>
      <c r="IY6" s="4">
        <v>15000</v>
      </c>
      <c r="IZ6" s="4">
        <v>15000</v>
      </c>
      <c r="JA6" s="4">
        <v>15000</v>
      </c>
      <c r="JB6" s="4">
        <v>15000</v>
      </c>
      <c r="JC6" s="4">
        <v>15000</v>
      </c>
      <c r="JD6" s="4">
        <v>15000</v>
      </c>
      <c r="JE6" s="4">
        <v>15000</v>
      </c>
      <c r="JF6" s="4">
        <v>15000</v>
      </c>
      <c r="JG6" s="4">
        <v>15000</v>
      </c>
      <c r="JH6" s="4">
        <v>15000</v>
      </c>
      <c r="JI6" s="4">
        <v>15000</v>
      </c>
      <c r="JJ6" s="4">
        <v>15000</v>
      </c>
      <c r="JK6" s="4">
        <v>15000</v>
      </c>
      <c r="JL6" s="4">
        <v>15000</v>
      </c>
      <c r="JM6" s="4">
        <v>15000</v>
      </c>
      <c r="JN6" s="4">
        <v>15000</v>
      </c>
      <c r="JO6" s="4">
        <v>15000</v>
      </c>
      <c r="JP6" s="4">
        <v>15000</v>
      </c>
      <c r="JQ6" s="4">
        <v>15000</v>
      </c>
      <c r="JR6" s="4">
        <v>15000</v>
      </c>
      <c r="JS6" s="4">
        <v>15000</v>
      </c>
      <c r="JT6" s="4">
        <v>15000</v>
      </c>
      <c r="JU6" s="4">
        <v>15000</v>
      </c>
      <c r="JV6" s="4">
        <v>15000</v>
      </c>
      <c r="JW6" s="4">
        <v>15000</v>
      </c>
      <c r="JX6" s="4">
        <v>15000</v>
      </c>
      <c r="JY6" s="4">
        <v>15000</v>
      </c>
      <c r="JZ6" s="4">
        <v>15000</v>
      </c>
      <c r="KA6" s="4">
        <v>15000</v>
      </c>
      <c r="KB6" s="4">
        <v>15000</v>
      </c>
      <c r="KC6" s="4">
        <v>15000</v>
      </c>
      <c r="KD6" s="4">
        <v>15000</v>
      </c>
      <c r="KE6" s="4">
        <v>15000</v>
      </c>
      <c r="KF6" s="4">
        <v>15000</v>
      </c>
      <c r="KG6" s="4">
        <v>15000</v>
      </c>
      <c r="KH6" s="4">
        <v>15000</v>
      </c>
      <c r="KI6" s="4">
        <v>15000</v>
      </c>
      <c r="KJ6" s="4">
        <v>15000</v>
      </c>
      <c r="KK6" s="4">
        <v>15000</v>
      </c>
      <c r="KL6" s="4">
        <v>15000</v>
      </c>
      <c r="KM6" s="4">
        <v>15000</v>
      </c>
      <c r="KN6" s="4">
        <v>15000</v>
      </c>
      <c r="KO6" s="4">
        <v>15000</v>
      </c>
      <c r="KP6" s="4">
        <v>15000</v>
      </c>
      <c r="KQ6" s="4">
        <v>15000</v>
      </c>
      <c r="KR6" s="4">
        <v>15000</v>
      </c>
      <c r="KS6" s="4">
        <v>15000</v>
      </c>
      <c r="KT6" s="4">
        <v>15000</v>
      </c>
      <c r="KU6" s="4">
        <v>15000</v>
      </c>
      <c r="KV6" s="4">
        <v>15000</v>
      </c>
      <c r="KW6" s="4">
        <v>15000</v>
      </c>
      <c r="KX6" s="4">
        <v>15000</v>
      </c>
      <c r="KY6" s="4">
        <v>15000</v>
      </c>
      <c r="KZ6" s="4">
        <v>15000</v>
      </c>
      <c r="LA6" s="4">
        <v>15000</v>
      </c>
      <c r="LB6" s="4">
        <v>15000</v>
      </c>
      <c r="LC6" s="4">
        <v>15000</v>
      </c>
      <c r="LD6" s="4">
        <v>15000</v>
      </c>
      <c r="LE6" s="4">
        <v>15000</v>
      </c>
      <c r="LF6" s="4">
        <v>15000</v>
      </c>
      <c r="LG6" s="4">
        <v>15000</v>
      </c>
      <c r="LH6" s="4">
        <v>15000</v>
      </c>
      <c r="LI6" s="4">
        <v>15000</v>
      </c>
      <c r="LJ6" s="4">
        <v>15000</v>
      </c>
      <c r="LK6" s="4">
        <v>15000</v>
      </c>
      <c r="LL6" s="4">
        <v>15000</v>
      </c>
      <c r="LM6" s="4">
        <v>15000</v>
      </c>
      <c r="LN6" s="4">
        <v>15000</v>
      </c>
      <c r="LO6" s="4">
        <v>15000</v>
      </c>
      <c r="LP6" s="4">
        <v>15000</v>
      </c>
      <c r="LQ6" s="4">
        <v>15000</v>
      </c>
      <c r="LR6" s="4">
        <v>15000</v>
      </c>
      <c r="LS6" s="4">
        <v>15000</v>
      </c>
      <c r="LT6" s="4">
        <v>15000</v>
      </c>
      <c r="LU6" s="4">
        <v>15000</v>
      </c>
      <c r="LV6" s="4">
        <v>15000</v>
      </c>
      <c r="LW6" s="4">
        <v>15000</v>
      </c>
      <c r="LX6" s="4">
        <v>1510</v>
      </c>
      <c r="LY6" s="4">
        <v>1511</v>
      </c>
      <c r="LZ6" s="4">
        <v>1512</v>
      </c>
      <c r="MA6" s="4">
        <v>1513</v>
      </c>
      <c r="MB6" s="4">
        <v>1514</v>
      </c>
      <c r="MC6" s="4">
        <v>1515</v>
      </c>
      <c r="MD6" s="4">
        <v>1516</v>
      </c>
      <c r="ME6" s="4">
        <v>1517</v>
      </c>
      <c r="MF6" s="4">
        <v>1518</v>
      </c>
      <c r="MG6" s="4">
        <v>1519</v>
      </c>
      <c r="MH6" s="4">
        <v>1520</v>
      </c>
      <c r="MI6" s="4">
        <v>1521</v>
      </c>
      <c r="MJ6" s="4">
        <v>1522</v>
      </c>
      <c r="MK6" s="4">
        <v>1523</v>
      </c>
      <c r="ML6" s="4">
        <v>1524</v>
      </c>
      <c r="MM6" s="4">
        <v>1525</v>
      </c>
      <c r="MN6" s="4">
        <v>1526</v>
      </c>
      <c r="MO6" s="4">
        <v>1527</v>
      </c>
      <c r="MP6" s="4">
        <v>1528</v>
      </c>
      <c r="MQ6" s="4">
        <v>1529</v>
      </c>
      <c r="MR6" s="4">
        <v>1530</v>
      </c>
      <c r="MS6" s="4">
        <v>1531</v>
      </c>
      <c r="MT6" s="4">
        <v>1532</v>
      </c>
      <c r="MU6" s="4">
        <v>1533</v>
      </c>
      <c r="MV6" s="4">
        <v>1534</v>
      </c>
      <c r="MW6" s="4">
        <v>1535</v>
      </c>
      <c r="MX6" s="4">
        <v>1536</v>
      </c>
      <c r="MY6" s="4">
        <v>1537</v>
      </c>
      <c r="MZ6" s="4">
        <v>1538</v>
      </c>
      <c r="NA6" s="4">
        <v>1539</v>
      </c>
      <c r="NB6" s="4">
        <v>1540</v>
      </c>
      <c r="NC6" s="4">
        <v>1541</v>
      </c>
      <c r="ND6" s="4">
        <v>1542</v>
      </c>
      <c r="NE6" s="4">
        <v>1543</v>
      </c>
      <c r="NF6" s="4">
        <v>1544</v>
      </c>
      <c r="NG6" s="4">
        <v>1545</v>
      </c>
      <c r="NH6" s="4">
        <v>1546</v>
      </c>
    </row>
    <row r="7" spans="1:376" s="156" customFormat="1" ht="15">
      <c r="A7" s="263" t="s">
        <v>1112</v>
      </c>
      <c r="B7" s="155">
        <v>3776</v>
      </c>
      <c r="C7" s="155">
        <v>14691</v>
      </c>
      <c r="D7" s="155">
        <v>9509</v>
      </c>
      <c r="E7" s="155">
        <v>10342</v>
      </c>
      <c r="F7" s="155">
        <v>10355</v>
      </c>
      <c r="G7" s="155">
        <v>4584</v>
      </c>
      <c r="H7" s="155">
        <v>6745</v>
      </c>
      <c r="I7" s="155">
        <v>13935</v>
      </c>
      <c r="J7" s="155">
        <v>6537</v>
      </c>
      <c r="K7" s="155">
        <v>10670</v>
      </c>
      <c r="L7" s="155">
        <v>6413</v>
      </c>
      <c r="M7" s="155">
        <v>9288</v>
      </c>
      <c r="N7" s="155">
        <v>6868</v>
      </c>
      <c r="O7" s="155">
        <v>9718</v>
      </c>
      <c r="P7" s="155">
        <v>17525</v>
      </c>
      <c r="Q7" s="155">
        <v>25275</v>
      </c>
      <c r="R7" s="155">
        <v>17230</v>
      </c>
      <c r="S7" s="155">
        <v>11499</v>
      </c>
      <c r="T7" s="155">
        <v>8473</v>
      </c>
      <c r="U7" s="155">
        <v>5470</v>
      </c>
      <c r="V7" s="155">
        <v>6843</v>
      </c>
      <c r="W7" s="155">
        <v>14705</v>
      </c>
      <c r="X7" s="155">
        <v>18549</v>
      </c>
      <c r="Y7" s="155">
        <v>13215</v>
      </c>
      <c r="Z7" s="155">
        <v>10214</v>
      </c>
      <c r="AA7" s="155">
        <v>9798</v>
      </c>
      <c r="AB7" s="155">
        <v>5953</v>
      </c>
      <c r="AC7" s="155">
        <v>8854</v>
      </c>
      <c r="AD7" s="155">
        <v>19612</v>
      </c>
      <c r="AE7" s="155">
        <v>23574</v>
      </c>
      <c r="AF7" s="155">
        <v>14767</v>
      </c>
      <c r="AG7" s="155">
        <v>9834</v>
      </c>
      <c r="AH7" s="155">
        <v>8844</v>
      </c>
      <c r="AI7" s="155">
        <v>8903</v>
      </c>
      <c r="AJ7" s="155">
        <v>8515</v>
      </c>
      <c r="AK7" s="155">
        <v>20462</v>
      </c>
      <c r="AL7" s="155">
        <v>23497</v>
      </c>
      <c r="AM7" s="155">
        <v>18938</v>
      </c>
      <c r="AN7" s="155">
        <v>16780</v>
      </c>
      <c r="AO7" s="155">
        <v>10999</v>
      </c>
      <c r="AP7" s="155">
        <v>6537</v>
      </c>
      <c r="AQ7" s="155">
        <v>10146</v>
      </c>
      <c r="AR7" s="155">
        <v>15789</v>
      </c>
      <c r="AS7" s="155">
        <v>15014</v>
      </c>
      <c r="AT7" s="155">
        <v>9142</v>
      </c>
      <c r="AU7" s="155">
        <v>13552</v>
      </c>
      <c r="AV7" s="155">
        <v>17997</v>
      </c>
      <c r="AW7" s="155">
        <v>11456</v>
      </c>
      <c r="AX7" s="155">
        <v>11501</v>
      </c>
      <c r="AY7" s="155">
        <v>23695</v>
      </c>
      <c r="AZ7" s="155">
        <v>26172</v>
      </c>
      <c r="BA7" s="155">
        <v>22185</v>
      </c>
      <c r="BB7" s="155">
        <v>19437</v>
      </c>
      <c r="BC7" s="155">
        <v>17525</v>
      </c>
      <c r="BD7" s="155">
        <v>11399</v>
      </c>
      <c r="BE7" s="155">
        <v>12043</v>
      </c>
      <c r="BF7" s="155">
        <v>19163</v>
      </c>
      <c r="BG7" s="155">
        <v>17015</v>
      </c>
      <c r="BH7" s="155">
        <v>11044</v>
      </c>
      <c r="BI7" s="155">
        <v>11766</v>
      </c>
      <c r="BJ7" s="155">
        <v>9173</v>
      </c>
      <c r="BK7" s="155">
        <v>4363</v>
      </c>
      <c r="BL7" s="155">
        <v>7390</v>
      </c>
      <c r="BM7" s="155">
        <v>0</v>
      </c>
      <c r="BN7" s="155">
        <v>23917</v>
      </c>
      <c r="BO7" s="155">
        <v>15674</v>
      </c>
      <c r="BP7" s="155">
        <v>10810</v>
      </c>
      <c r="BQ7" s="155">
        <v>8022</v>
      </c>
      <c r="BR7" s="155">
        <v>5197</v>
      </c>
      <c r="BS7" s="155">
        <v>8971</v>
      </c>
      <c r="BT7" s="155">
        <v>17478</v>
      </c>
      <c r="BU7" s="155">
        <v>21431</v>
      </c>
      <c r="BV7" s="155">
        <v>12583</v>
      </c>
      <c r="BW7" s="155">
        <v>11984</v>
      </c>
      <c r="BX7" s="155">
        <v>13264</v>
      </c>
      <c r="BY7" s="155">
        <v>6006</v>
      </c>
      <c r="BZ7" s="155">
        <v>10062</v>
      </c>
      <c r="CA7" s="155">
        <v>14047</v>
      </c>
      <c r="CB7" s="155">
        <v>16930</v>
      </c>
      <c r="CC7" s="155">
        <v>19548</v>
      </c>
      <c r="CD7" s="155">
        <v>23088</v>
      </c>
      <c r="CE7" s="155">
        <v>24939</v>
      </c>
      <c r="CF7" s="155">
        <v>19983</v>
      </c>
      <c r="CG7" s="155">
        <v>13049</v>
      </c>
      <c r="CH7" s="155">
        <v>26738</v>
      </c>
      <c r="CI7" s="155">
        <v>41194</v>
      </c>
      <c r="CJ7" s="155">
        <v>38626</v>
      </c>
      <c r="CK7" s="155">
        <v>26203</v>
      </c>
      <c r="CL7" s="155">
        <v>25945</v>
      </c>
      <c r="CM7" s="155">
        <v>26008</v>
      </c>
      <c r="CN7" s="155">
        <v>18179</v>
      </c>
      <c r="CO7" s="155">
        <v>26720</v>
      </c>
      <c r="CP7" s="155">
        <v>31432</v>
      </c>
      <c r="CQ7" s="155">
        <v>30061</v>
      </c>
      <c r="CR7" s="155">
        <v>19610</v>
      </c>
      <c r="CS7" s="155">
        <v>12494</v>
      </c>
      <c r="CT7" s="155">
        <v>8198</v>
      </c>
      <c r="CU7" s="155">
        <v>7770</v>
      </c>
      <c r="CV7" s="155">
        <f>CV6</f>
        <v>0</v>
      </c>
      <c r="CW7" s="155">
        <v>21908</v>
      </c>
      <c r="CX7" s="155">
        <v>15221</v>
      </c>
      <c r="CY7" s="155">
        <v>10225</v>
      </c>
      <c r="CZ7" s="155">
        <v>16920</v>
      </c>
      <c r="DA7" s="155">
        <v>11283</v>
      </c>
      <c r="DB7" s="155">
        <v>12777</v>
      </c>
      <c r="DC7" s="155">
        <v>26842</v>
      </c>
      <c r="DD7" s="155">
        <v>33813</v>
      </c>
      <c r="DE7" s="155">
        <v>24576</v>
      </c>
      <c r="DF7" s="155">
        <v>22288</v>
      </c>
      <c r="DG7" s="155">
        <v>34095</v>
      </c>
      <c r="DH7" s="155">
        <v>39129</v>
      </c>
      <c r="DI7" s="155">
        <v>19905</v>
      </c>
      <c r="DJ7" s="155">
        <v>36322</v>
      </c>
      <c r="DK7" s="155">
        <v>41499</v>
      </c>
      <c r="DL7" s="155">
        <v>34293</v>
      </c>
      <c r="DM7" s="155">
        <v>29986</v>
      </c>
      <c r="DN7" s="155">
        <v>35416</v>
      </c>
      <c r="DO7" s="155">
        <v>15255</v>
      </c>
      <c r="DP7" s="155">
        <v>10226</v>
      </c>
      <c r="DQ7" s="155">
        <v>17071</v>
      </c>
      <c r="DR7" s="155">
        <v>15742</v>
      </c>
      <c r="DS7" s="155">
        <v>9832</v>
      </c>
      <c r="DT7" s="155">
        <v>7791</v>
      </c>
      <c r="DU7" s="155">
        <v>9622</v>
      </c>
      <c r="DV7" s="155">
        <v>5837</v>
      </c>
      <c r="DW7" s="155">
        <v>8598</v>
      </c>
      <c r="DX7" s="155">
        <v>14074</v>
      </c>
      <c r="DY7" s="155">
        <v>15087</v>
      </c>
      <c r="DZ7" s="155">
        <v>11084</v>
      </c>
      <c r="EA7" s="155">
        <v>12405</v>
      </c>
      <c r="EB7" s="155">
        <v>8905</v>
      </c>
      <c r="EC7" s="155">
        <v>6221</v>
      </c>
      <c r="ED7" s="155">
        <v>7963</v>
      </c>
      <c r="EE7" s="155">
        <v>16496</v>
      </c>
      <c r="EF7" s="155">
        <f t="shared" ref="EF7:GJ7" si="82">EF6</f>
        <v>20000</v>
      </c>
      <c r="EG7" s="155">
        <f t="shared" si="82"/>
        <v>13000</v>
      </c>
      <c r="EH7" s="155">
        <f t="shared" si="82"/>
        <v>13000</v>
      </c>
      <c r="EI7" s="155">
        <f t="shared" si="82"/>
        <v>18000</v>
      </c>
      <c r="EJ7" s="155">
        <f t="shared" si="82"/>
        <v>16000</v>
      </c>
      <c r="EK7" s="155">
        <f t="shared" si="82"/>
        <v>16000</v>
      </c>
      <c r="EL7" s="155">
        <f t="shared" si="82"/>
        <v>28000</v>
      </c>
      <c r="EM7" s="155">
        <f t="shared" si="82"/>
        <v>44000</v>
      </c>
      <c r="EN7" s="155">
        <f t="shared" si="82"/>
        <v>28000</v>
      </c>
      <c r="EO7" s="155">
        <f t="shared" si="82"/>
        <v>26000</v>
      </c>
      <c r="EP7" s="155">
        <f t="shared" si="82"/>
        <v>26000</v>
      </c>
      <c r="EQ7" s="155">
        <f t="shared" si="82"/>
        <v>45000</v>
      </c>
      <c r="ER7" s="155">
        <f t="shared" si="82"/>
        <v>16000</v>
      </c>
      <c r="ES7" s="155">
        <f t="shared" si="82"/>
        <v>28000</v>
      </c>
      <c r="ET7" s="155">
        <f t="shared" si="82"/>
        <v>45000</v>
      </c>
      <c r="EU7" s="155">
        <f t="shared" si="82"/>
        <v>32000</v>
      </c>
      <c r="EV7" s="155">
        <f t="shared" si="82"/>
        <v>28000</v>
      </c>
      <c r="EW7" s="155">
        <f t="shared" si="82"/>
        <v>28000</v>
      </c>
      <c r="EX7" s="155">
        <f t="shared" si="82"/>
        <v>40000</v>
      </c>
      <c r="EY7" s="155">
        <f t="shared" si="82"/>
        <v>30000</v>
      </c>
      <c r="EZ7" s="155">
        <f t="shared" si="82"/>
        <v>32000</v>
      </c>
      <c r="FA7" s="155">
        <f t="shared" si="82"/>
        <v>42000</v>
      </c>
      <c r="FB7" s="155">
        <f t="shared" si="82"/>
        <v>34000</v>
      </c>
      <c r="FC7" s="155">
        <f t="shared" si="82"/>
        <v>30000</v>
      </c>
      <c r="FD7" s="155">
        <f t="shared" si="82"/>
        <v>30000</v>
      </c>
      <c r="FE7" s="155">
        <f t="shared" si="82"/>
        <v>40000</v>
      </c>
      <c r="FF7" s="155">
        <f t="shared" si="82"/>
        <v>16000</v>
      </c>
      <c r="FG7" s="155">
        <f t="shared" si="82"/>
        <v>38000</v>
      </c>
      <c r="FH7" s="155">
        <f t="shared" si="82"/>
        <v>20000</v>
      </c>
      <c r="FI7" s="155">
        <f t="shared" si="82"/>
        <v>15000</v>
      </c>
      <c r="FJ7" s="155">
        <f t="shared" si="82"/>
        <v>15000</v>
      </c>
      <c r="FK7" s="155">
        <f t="shared" si="82"/>
        <v>15000</v>
      </c>
      <c r="FL7" s="155">
        <f t="shared" si="82"/>
        <v>15000</v>
      </c>
      <c r="FM7" s="155">
        <f t="shared" si="82"/>
        <v>15000</v>
      </c>
      <c r="FN7" s="155">
        <f t="shared" si="82"/>
        <v>15000</v>
      </c>
      <c r="FO7" s="155">
        <f t="shared" si="82"/>
        <v>15000</v>
      </c>
      <c r="FP7" s="155">
        <f t="shared" si="82"/>
        <v>15000</v>
      </c>
      <c r="FQ7" s="155">
        <f t="shared" si="82"/>
        <v>15000</v>
      </c>
      <c r="FR7" s="155">
        <f t="shared" si="82"/>
        <v>15000</v>
      </c>
      <c r="FS7" s="155">
        <f t="shared" si="82"/>
        <v>15000</v>
      </c>
      <c r="FT7" s="155">
        <f t="shared" si="82"/>
        <v>15000</v>
      </c>
      <c r="FU7" s="155">
        <f t="shared" si="82"/>
        <v>15000</v>
      </c>
      <c r="FV7" s="155">
        <f t="shared" si="82"/>
        <v>15000</v>
      </c>
      <c r="FW7" s="155">
        <f t="shared" si="82"/>
        <v>15000</v>
      </c>
      <c r="FX7" s="155">
        <f t="shared" si="82"/>
        <v>15000</v>
      </c>
      <c r="FY7" s="155">
        <f t="shared" si="82"/>
        <v>15000</v>
      </c>
      <c r="FZ7" s="155">
        <f t="shared" si="82"/>
        <v>15000</v>
      </c>
      <c r="GA7" s="155">
        <f t="shared" si="82"/>
        <v>15000</v>
      </c>
      <c r="GB7" s="155">
        <f t="shared" si="82"/>
        <v>15000</v>
      </c>
      <c r="GC7" s="155">
        <f t="shared" si="82"/>
        <v>15000</v>
      </c>
      <c r="GD7" s="155">
        <f t="shared" si="82"/>
        <v>15000</v>
      </c>
      <c r="GE7" s="155">
        <f t="shared" si="82"/>
        <v>15000</v>
      </c>
      <c r="GF7" s="155">
        <f t="shared" si="82"/>
        <v>15000</v>
      </c>
      <c r="GG7" s="155">
        <f t="shared" si="82"/>
        <v>15000</v>
      </c>
      <c r="GH7" s="155">
        <f t="shared" si="82"/>
        <v>15000</v>
      </c>
      <c r="GI7" s="155">
        <f t="shared" si="82"/>
        <v>15000</v>
      </c>
      <c r="GJ7" s="155">
        <f t="shared" si="82"/>
        <v>15000</v>
      </c>
      <c r="GK7" s="155">
        <f t="shared" ref="GK7:IV7" si="83">GK6</f>
        <v>15000</v>
      </c>
      <c r="GL7" s="155">
        <f t="shared" si="83"/>
        <v>15000</v>
      </c>
      <c r="GM7" s="155">
        <f t="shared" si="83"/>
        <v>15000</v>
      </c>
      <c r="GN7" s="155">
        <f t="shared" si="83"/>
        <v>15000</v>
      </c>
      <c r="GO7" s="155">
        <f t="shared" si="83"/>
        <v>15000</v>
      </c>
      <c r="GP7" s="155">
        <f t="shared" si="83"/>
        <v>15000</v>
      </c>
      <c r="GQ7" s="155">
        <f t="shared" si="83"/>
        <v>15000</v>
      </c>
      <c r="GR7" s="155">
        <f t="shared" si="83"/>
        <v>15000</v>
      </c>
      <c r="GS7" s="155">
        <f t="shared" si="83"/>
        <v>15000</v>
      </c>
      <c r="GT7" s="155">
        <f t="shared" si="83"/>
        <v>15000</v>
      </c>
      <c r="GU7" s="155">
        <f t="shared" si="83"/>
        <v>15000</v>
      </c>
      <c r="GV7" s="155">
        <f t="shared" si="83"/>
        <v>15000</v>
      </c>
      <c r="GW7" s="155">
        <f t="shared" si="83"/>
        <v>15000</v>
      </c>
      <c r="GX7" s="155">
        <f t="shared" si="83"/>
        <v>15000</v>
      </c>
      <c r="GY7" s="155">
        <f t="shared" si="83"/>
        <v>15000</v>
      </c>
      <c r="GZ7" s="155">
        <f t="shared" si="83"/>
        <v>15000</v>
      </c>
      <c r="HA7" s="155">
        <f t="shared" si="83"/>
        <v>15000</v>
      </c>
      <c r="HB7" s="155">
        <f t="shared" si="83"/>
        <v>15000</v>
      </c>
      <c r="HC7" s="155">
        <f t="shared" si="83"/>
        <v>15000</v>
      </c>
      <c r="HD7" s="155">
        <f t="shared" si="83"/>
        <v>15000</v>
      </c>
      <c r="HE7" s="155">
        <f t="shared" si="83"/>
        <v>15000</v>
      </c>
      <c r="HF7" s="155">
        <f t="shared" si="83"/>
        <v>15000</v>
      </c>
      <c r="HG7" s="155">
        <f t="shared" si="83"/>
        <v>15000</v>
      </c>
      <c r="HH7" s="155">
        <f t="shared" si="83"/>
        <v>15000</v>
      </c>
      <c r="HI7" s="155">
        <f t="shared" si="83"/>
        <v>15000</v>
      </c>
      <c r="HJ7" s="155">
        <f t="shared" si="83"/>
        <v>15000</v>
      </c>
      <c r="HK7" s="155">
        <f t="shared" si="83"/>
        <v>15000</v>
      </c>
      <c r="HL7" s="155">
        <f t="shared" si="83"/>
        <v>15000</v>
      </c>
      <c r="HM7" s="155">
        <f t="shared" si="83"/>
        <v>15000</v>
      </c>
      <c r="HN7" s="155">
        <f t="shared" si="83"/>
        <v>15000</v>
      </c>
      <c r="HO7" s="155">
        <f t="shared" si="83"/>
        <v>15000</v>
      </c>
      <c r="HP7" s="155">
        <f t="shared" si="83"/>
        <v>15000</v>
      </c>
      <c r="HQ7" s="155">
        <f t="shared" si="83"/>
        <v>15000</v>
      </c>
      <c r="HR7" s="155">
        <f t="shared" si="83"/>
        <v>15000</v>
      </c>
      <c r="HS7" s="155">
        <f t="shared" si="83"/>
        <v>15000</v>
      </c>
      <c r="HT7" s="155">
        <f t="shared" si="83"/>
        <v>15000</v>
      </c>
      <c r="HU7" s="155">
        <f t="shared" si="83"/>
        <v>15000</v>
      </c>
      <c r="HV7" s="155">
        <f t="shared" si="83"/>
        <v>15000</v>
      </c>
      <c r="HW7" s="155">
        <f t="shared" si="83"/>
        <v>15000</v>
      </c>
      <c r="HX7" s="155">
        <f t="shared" si="83"/>
        <v>15000</v>
      </c>
      <c r="HY7" s="155">
        <f t="shared" si="83"/>
        <v>15000</v>
      </c>
      <c r="HZ7" s="155">
        <f t="shared" si="83"/>
        <v>15000</v>
      </c>
      <c r="IA7" s="155">
        <f t="shared" si="83"/>
        <v>15000</v>
      </c>
      <c r="IB7" s="155">
        <f t="shared" si="83"/>
        <v>15000</v>
      </c>
      <c r="IC7" s="155">
        <f t="shared" si="83"/>
        <v>15000</v>
      </c>
      <c r="ID7" s="155">
        <f t="shared" si="83"/>
        <v>15000</v>
      </c>
      <c r="IE7" s="155">
        <f t="shared" si="83"/>
        <v>15000</v>
      </c>
      <c r="IF7" s="155">
        <f t="shared" si="83"/>
        <v>15000</v>
      </c>
      <c r="IG7" s="155">
        <f t="shared" si="83"/>
        <v>15000</v>
      </c>
      <c r="IH7" s="155">
        <f t="shared" si="83"/>
        <v>15000</v>
      </c>
      <c r="II7" s="155">
        <f t="shared" si="83"/>
        <v>15000</v>
      </c>
      <c r="IJ7" s="155">
        <f t="shared" si="83"/>
        <v>15000</v>
      </c>
      <c r="IK7" s="155">
        <f t="shared" si="83"/>
        <v>15000</v>
      </c>
      <c r="IL7" s="155">
        <f t="shared" si="83"/>
        <v>15000</v>
      </c>
      <c r="IM7" s="155">
        <f t="shared" si="83"/>
        <v>15000</v>
      </c>
      <c r="IN7" s="155">
        <f t="shared" si="83"/>
        <v>15000</v>
      </c>
      <c r="IO7" s="155">
        <f t="shared" si="83"/>
        <v>15000</v>
      </c>
      <c r="IP7" s="155">
        <f t="shared" si="83"/>
        <v>15000</v>
      </c>
      <c r="IQ7" s="155">
        <f t="shared" si="83"/>
        <v>15000</v>
      </c>
      <c r="IR7" s="155">
        <f t="shared" si="83"/>
        <v>15000</v>
      </c>
      <c r="IS7" s="155">
        <f t="shared" si="83"/>
        <v>15000</v>
      </c>
      <c r="IT7" s="155">
        <f t="shared" si="83"/>
        <v>15000</v>
      </c>
      <c r="IU7" s="155">
        <f t="shared" si="83"/>
        <v>15000</v>
      </c>
      <c r="IV7" s="155">
        <f t="shared" si="83"/>
        <v>15000</v>
      </c>
      <c r="IW7" s="155">
        <f t="shared" ref="IW7:LH7" si="84">IW6</f>
        <v>15000</v>
      </c>
      <c r="IX7" s="155">
        <f t="shared" si="84"/>
        <v>15000</v>
      </c>
      <c r="IY7" s="155">
        <f t="shared" si="84"/>
        <v>15000</v>
      </c>
      <c r="IZ7" s="155">
        <f t="shared" si="84"/>
        <v>15000</v>
      </c>
      <c r="JA7" s="155">
        <f t="shared" si="84"/>
        <v>15000</v>
      </c>
      <c r="JB7" s="155">
        <f t="shared" si="84"/>
        <v>15000</v>
      </c>
      <c r="JC7" s="155">
        <f t="shared" si="84"/>
        <v>15000</v>
      </c>
      <c r="JD7" s="155">
        <f t="shared" si="84"/>
        <v>15000</v>
      </c>
      <c r="JE7" s="155">
        <f t="shared" si="84"/>
        <v>15000</v>
      </c>
      <c r="JF7" s="155">
        <f t="shared" si="84"/>
        <v>15000</v>
      </c>
      <c r="JG7" s="155">
        <f t="shared" si="84"/>
        <v>15000</v>
      </c>
      <c r="JH7" s="155">
        <f t="shared" si="84"/>
        <v>15000</v>
      </c>
      <c r="JI7" s="155">
        <f t="shared" si="84"/>
        <v>15000</v>
      </c>
      <c r="JJ7" s="155">
        <f t="shared" si="84"/>
        <v>15000</v>
      </c>
      <c r="JK7" s="155">
        <f t="shared" si="84"/>
        <v>15000</v>
      </c>
      <c r="JL7" s="155">
        <f t="shared" si="84"/>
        <v>15000</v>
      </c>
      <c r="JM7" s="155">
        <f t="shared" si="84"/>
        <v>15000</v>
      </c>
      <c r="JN7" s="155">
        <f t="shared" si="84"/>
        <v>15000</v>
      </c>
      <c r="JO7" s="155">
        <f t="shared" si="84"/>
        <v>15000</v>
      </c>
      <c r="JP7" s="155">
        <f t="shared" si="84"/>
        <v>15000</v>
      </c>
      <c r="JQ7" s="155">
        <f t="shared" si="84"/>
        <v>15000</v>
      </c>
      <c r="JR7" s="155">
        <f t="shared" si="84"/>
        <v>15000</v>
      </c>
      <c r="JS7" s="155">
        <f t="shared" si="84"/>
        <v>15000</v>
      </c>
      <c r="JT7" s="155">
        <f t="shared" si="84"/>
        <v>15000</v>
      </c>
      <c r="JU7" s="155">
        <f t="shared" si="84"/>
        <v>15000</v>
      </c>
      <c r="JV7" s="155">
        <f t="shared" si="84"/>
        <v>15000</v>
      </c>
      <c r="JW7" s="155">
        <f t="shared" si="84"/>
        <v>15000</v>
      </c>
      <c r="JX7" s="155">
        <f t="shared" si="84"/>
        <v>15000</v>
      </c>
      <c r="JY7" s="155">
        <f t="shared" si="84"/>
        <v>15000</v>
      </c>
      <c r="JZ7" s="155">
        <f t="shared" si="84"/>
        <v>15000</v>
      </c>
      <c r="KA7" s="155">
        <f t="shared" si="84"/>
        <v>15000</v>
      </c>
      <c r="KB7" s="155">
        <f t="shared" si="84"/>
        <v>15000</v>
      </c>
      <c r="KC7" s="155">
        <f t="shared" si="84"/>
        <v>15000</v>
      </c>
      <c r="KD7" s="155">
        <f t="shared" si="84"/>
        <v>15000</v>
      </c>
      <c r="KE7" s="155">
        <f t="shared" si="84"/>
        <v>15000</v>
      </c>
      <c r="KF7" s="155">
        <f t="shared" si="84"/>
        <v>15000</v>
      </c>
      <c r="KG7" s="155">
        <f t="shared" si="84"/>
        <v>15000</v>
      </c>
      <c r="KH7" s="155">
        <f t="shared" si="84"/>
        <v>15000</v>
      </c>
      <c r="KI7" s="155">
        <f t="shared" si="84"/>
        <v>15000</v>
      </c>
      <c r="KJ7" s="155">
        <f t="shared" si="84"/>
        <v>15000</v>
      </c>
      <c r="KK7" s="155">
        <f t="shared" si="84"/>
        <v>15000</v>
      </c>
      <c r="KL7" s="155">
        <f t="shared" si="84"/>
        <v>15000</v>
      </c>
      <c r="KM7" s="155">
        <f t="shared" si="84"/>
        <v>15000</v>
      </c>
      <c r="KN7" s="155">
        <f t="shared" si="84"/>
        <v>15000</v>
      </c>
      <c r="KO7" s="155">
        <f t="shared" si="84"/>
        <v>15000</v>
      </c>
      <c r="KP7" s="155">
        <f t="shared" si="84"/>
        <v>15000</v>
      </c>
      <c r="KQ7" s="155">
        <f t="shared" si="84"/>
        <v>15000</v>
      </c>
      <c r="KR7" s="155">
        <f t="shared" si="84"/>
        <v>15000</v>
      </c>
      <c r="KS7" s="155">
        <f t="shared" si="84"/>
        <v>15000</v>
      </c>
      <c r="KT7" s="155">
        <f t="shared" si="84"/>
        <v>15000</v>
      </c>
      <c r="KU7" s="155">
        <f t="shared" si="84"/>
        <v>15000</v>
      </c>
      <c r="KV7" s="155">
        <f t="shared" si="84"/>
        <v>15000</v>
      </c>
      <c r="KW7" s="155">
        <f t="shared" si="84"/>
        <v>15000</v>
      </c>
      <c r="KX7" s="155">
        <f t="shared" si="84"/>
        <v>15000</v>
      </c>
      <c r="KY7" s="155">
        <f t="shared" si="84"/>
        <v>15000</v>
      </c>
      <c r="KZ7" s="155">
        <f t="shared" si="84"/>
        <v>15000</v>
      </c>
      <c r="LA7" s="155">
        <f t="shared" si="84"/>
        <v>15000</v>
      </c>
      <c r="LB7" s="155">
        <f t="shared" si="84"/>
        <v>15000</v>
      </c>
      <c r="LC7" s="155">
        <f t="shared" si="84"/>
        <v>15000</v>
      </c>
      <c r="LD7" s="155">
        <f t="shared" si="84"/>
        <v>15000</v>
      </c>
      <c r="LE7" s="155">
        <f t="shared" si="84"/>
        <v>15000</v>
      </c>
      <c r="LF7" s="155">
        <f t="shared" si="84"/>
        <v>15000</v>
      </c>
      <c r="LG7" s="155">
        <f t="shared" si="84"/>
        <v>15000</v>
      </c>
      <c r="LH7" s="155">
        <f t="shared" si="84"/>
        <v>15000</v>
      </c>
      <c r="LI7" s="155">
        <f t="shared" ref="LI7:NH7" si="85">LI6</f>
        <v>15000</v>
      </c>
      <c r="LJ7" s="155">
        <f t="shared" si="85"/>
        <v>15000</v>
      </c>
      <c r="LK7" s="155">
        <f t="shared" si="85"/>
        <v>15000</v>
      </c>
      <c r="LL7" s="155">
        <f t="shared" si="85"/>
        <v>15000</v>
      </c>
      <c r="LM7" s="155">
        <f t="shared" si="85"/>
        <v>15000</v>
      </c>
      <c r="LN7" s="155">
        <f t="shared" si="85"/>
        <v>15000</v>
      </c>
      <c r="LO7" s="155">
        <f t="shared" si="85"/>
        <v>15000</v>
      </c>
      <c r="LP7" s="155">
        <f t="shared" si="85"/>
        <v>15000</v>
      </c>
      <c r="LQ7" s="155">
        <f t="shared" si="85"/>
        <v>15000</v>
      </c>
      <c r="LR7" s="155">
        <f t="shared" si="85"/>
        <v>15000</v>
      </c>
      <c r="LS7" s="155">
        <f t="shared" si="85"/>
        <v>15000</v>
      </c>
      <c r="LT7" s="155">
        <f t="shared" si="85"/>
        <v>15000</v>
      </c>
      <c r="LU7" s="155">
        <f t="shared" si="85"/>
        <v>15000</v>
      </c>
      <c r="LV7" s="155">
        <f t="shared" si="85"/>
        <v>15000</v>
      </c>
      <c r="LW7" s="155">
        <f t="shared" si="85"/>
        <v>15000</v>
      </c>
      <c r="LX7" s="155">
        <f t="shared" si="85"/>
        <v>1510</v>
      </c>
      <c r="LY7" s="155">
        <f t="shared" si="85"/>
        <v>1511</v>
      </c>
      <c r="LZ7" s="155">
        <f t="shared" si="85"/>
        <v>1512</v>
      </c>
      <c r="MA7" s="155">
        <f t="shared" si="85"/>
        <v>1513</v>
      </c>
      <c r="MB7" s="155">
        <f t="shared" si="85"/>
        <v>1514</v>
      </c>
      <c r="MC7" s="155">
        <f t="shared" si="85"/>
        <v>1515</v>
      </c>
      <c r="MD7" s="155">
        <f t="shared" si="85"/>
        <v>1516</v>
      </c>
      <c r="ME7" s="155">
        <f t="shared" si="85"/>
        <v>1517</v>
      </c>
      <c r="MF7" s="155">
        <f t="shared" si="85"/>
        <v>1518</v>
      </c>
      <c r="MG7" s="155">
        <f t="shared" si="85"/>
        <v>1519</v>
      </c>
      <c r="MH7" s="155">
        <f t="shared" si="85"/>
        <v>1520</v>
      </c>
      <c r="MI7" s="155">
        <f t="shared" si="85"/>
        <v>1521</v>
      </c>
      <c r="MJ7" s="155">
        <f t="shared" si="85"/>
        <v>1522</v>
      </c>
      <c r="MK7" s="155">
        <f t="shared" si="85"/>
        <v>1523</v>
      </c>
      <c r="ML7" s="155">
        <f t="shared" si="85"/>
        <v>1524</v>
      </c>
      <c r="MM7" s="155">
        <f t="shared" si="85"/>
        <v>1525</v>
      </c>
      <c r="MN7" s="155">
        <f t="shared" si="85"/>
        <v>1526</v>
      </c>
      <c r="MO7" s="155">
        <f t="shared" si="85"/>
        <v>1527</v>
      </c>
      <c r="MP7" s="155">
        <f t="shared" si="85"/>
        <v>1528</v>
      </c>
      <c r="MQ7" s="155">
        <f t="shared" si="85"/>
        <v>1529</v>
      </c>
      <c r="MR7" s="155">
        <f t="shared" si="85"/>
        <v>1530</v>
      </c>
      <c r="MS7" s="155">
        <f t="shared" si="85"/>
        <v>1531</v>
      </c>
      <c r="MT7" s="155">
        <f t="shared" si="85"/>
        <v>1532</v>
      </c>
      <c r="MU7" s="155">
        <f t="shared" si="85"/>
        <v>1533</v>
      </c>
      <c r="MV7" s="155">
        <f t="shared" si="85"/>
        <v>1534</v>
      </c>
      <c r="MW7" s="155">
        <f t="shared" si="85"/>
        <v>1535</v>
      </c>
      <c r="MX7" s="155">
        <f t="shared" si="85"/>
        <v>1536</v>
      </c>
      <c r="MY7" s="155">
        <f t="shared" si="85"/>
        <v>1537</v>
      </c>
      <c r="MZ7" s="155">
        <f t="shared" si="85"/>
        <v>1538</v>
      </c>
      <c r="NA7" s="155">
        <f t="shared" si="85"/>
        <v>1539</v>
      </c>
      <c r="NB7" s="155">
        <f t="shared" si="85"/>
        <v>1540</v>
      </c>
      <c r="NC7" s="155">
        <f t="shared" si="85"/>
        <v>1541</v>
      </c>
      <c r="ND7" s="155">
        <f t="shared" si="85"/>
        <v>1542</v>
      </c>
      <c r="NE7" s="155">
        <f t="shared" si="85"/>
        <v>1543</v>
      </c>
      <c r="NF7" s="155">
        <f t="shared" si="85"/>
        <v>1544</v>
      </c>
      <c r="NG7" s="155">
        <f t="shared" si="85"/>
        <v>1545</v>
      </c>
      <c r="NH7" s="155">
        <f t="shared" si="85"/>
        <v>1546</v>
      </c>
    </row>
    <row r="8" spans="1:376" ht="15">
      <c r="A8" s="4" t="s">
        <v>1113</v>
      </c>
      <c r="B8" s="599">
        <v>8686</v>
      </c>
      <c r="C8" s="599">
        <v>8143</v>
      </c>
      <c r="D8" s="599">
        <v>10544</v>
      </c>
      <c r="E8" s="599">
        <v>9523.8095238095229</v>
      </c>
      <c r="F8" s="599">
        <v>9926.5306122448983</v>
      </c>
      <c r="G8" s="599">
        <v>9237.1882086167789</v>
      </c>
      <c r="H8" s="599">
        <v>9484.6128927761583</v>
      </c>
      <c r="I8" s="599">
        <v>9877.2918691286031</v>
      </c>
      <c r="J8" s="599">
        <v>9269.8412698412703</v>
      </c>
      <c r="K8" s="599">
        <v>8634.9206349206343</v>
      </c>
      <c r="L8" s="599">
        <v>8018.1405895691596</v>
      </c>
      <c r="M8" s="599">
        <v>15264.928511354079</v>
      </c>
      <c r="N8" s="599">
        <v>13890.0372054568</v>
      </c>
      <c r="O8" s="599">
        <v>15833.33333333333</v>
      </c>
      <c r="P8" s="599">
        <v>19695.121951219509</v>
      </c>
      <c r="Q8" s="599">
        <v>20561.314363143629</v>
      </c>
      <c r="R8" s="599">
        <v>10363.419861871869</v>
      </c>
      <c r="S8" s="599">
        <v>9881.4003334127174</v>
      </c>
      <c r="T8" s="599">
        <v>9640.3905691831405</v>
      </c>
      <c r="U8" s="599">
        <v>9640.3905691831405</v>
      </c>
      <c r="V8" s="599">
        <v>10242.91497975709</v>
      </c>
      <c r="W8" s="599">
        <v>9640.3905691831405</v>
      </c>
      <c r="X8" s="599">
        <v>9037.8661586091912</v>
      </c>
      <c r="Y8" s="599">
        <v>10228.917332840439</v>
      </c>
      <c r="Z8" s="599">
        <v>9753.1537359641425</v>
      </c>
      <c r="AA8" s="599">
        <v>9681.0683424980361</v>
      </c>
      <c r="AB8" s="599">
        <v>8823.2521602513752</v>
      </c>
      <c r="AC8" s="599">
        <v>16775.5991285403</v>
      </c>
      <c r="AD8" s="599">
        <v>19125.957308131001</v>
      </c>
      <c r="AE8" s="599">
        <v>8920.5674414306177</v>
      </c>
      <c r="AF8" s="599">
        <v>9977.3035648205278</v>
      </c>
      <c r="AG8" s="599">
        <v>9465.6469717528089</v>
      </c>
      <c r="AH8" s="599">
        <v>9612.3720241766405</v>
      </c>
      <c r="AI8" s="599">
        <v>9833.4565807327017</v>
      </c>
      <c r="AJ8" s="599">
        <v>18521.429267597599</v>
      </c>
      <c r="AK8" s="599">
        <v>20196.993074742539</v>
      </c>
      <c r="AL8" s="599">
        <v>25812.013348164619</v>
      </c>
      <c r="AM8" s="599">
        <v>12174.53135100194</v>
      </c>
      <c r="AN8" s="599">
        <v>11674.208144796379</v>
      </c>
      <c r="AO8" s="599">
        <v>11674.208144796379</v>
      </c>
      <c r="AP8" s="599">
        <v>10840.336134453781</v>
      </c>
      <c r="AQ8" s="599">
        <v>11674.208144796379</v>
      </c>
      <c r="AR8" s="599">
        <v>13915.966386554621</v>
      </c>
      <c r="AS8" s="599">
        <v>11674.208144796379</v>
      </c>
      <c r="AT8" s="599">
        <v>11340.65934065934</v>
      </c>
      <c r="AU8" s="599">
        <v>21199.594936708861</v>
      </c>
      <c r="AV8" s="599">
        <v>20706.036477473801</v>
      </c>
      <c r="AW8" s="599">
        <v>19168.97729555958</v>
      </c>
      <c r="AX8" s="599">
        <v>19794.052642153911</v>
      </c>
      <c r="AY8" s="599">
        <v>26120.15270243118</v>
      </c>
      <c r="AZ8" s="599">
        <v>24366</v>
      </c>
      <c r="BA8" s="599">
        <v>12906</v>
      </c>
      <c r="BB8" s="599">
        <v>12606</v>
      </c>
      <c r="BC8" s="599">
        <v>11718</v>
      </c>
      <c r="BD8" s="599">
        <v>11540</v>
      </c>
      <c r="BE8" s="599">
        <v>12606</v>
      </c>
      <c r="BF8" s="599">
        <v>13617</v>
      </c>
      <c r="BG8" s="599">
        <v>12335</v>
      </c>
      <c r="BH8" s="599">
        <v>12687</v>
      </c>
      <c r="BI8" s="599">
        <v>11806</v>
      </c>
      <c r="BJ8" s="599">
        <v>11538</v>
      </c>
      <c r="BK8" s="599">
        <v>11180</v>
      </c>
      <c r="BL8" s="599">
        <v>11856</v>
      </c>
      <c r="BM8" s="599">
        <v>11679</v>
      </c>
      <c r="BN8" s="599">
        <v>10481</v>
      </c>
      <c r="BO8" s="599">
        <v>13264</v>
      </c>
      <c r="BP8" s="599">
        <v>11716</v>
      </c>
      <c r="BQ8" s="599">
        <v>10674</v>
      </c>
      <c r="BR8" s="599">
        <v>10674</v>
      </c>
      <c r="BS8" s="599">
        <v>13094</v>
      </c>
      <c r="BT8" s="599">
        <v>13897</v>
      </c>
      <c r="BU8" s="599">
        <v>13644</v>
      </c>
      <c r="BV8" s="599">
        <v>11170</v>
      </c>
      <c r="BW8" s="599">
        <v>10852</v>
      </c>
      <c r="BX8" s="599">
        <v>9476</v>
      </c>
      <c r="BY8" s="599">
        <v>9476</v>
      </c>
      <c r="BZ8" s="599">
        <v>8712</v>
      </c>
      <c r="CA8" s="599">
        <v>8712</v>
      </c>
      <c r="CB8" s="599">
        <v>8712</v>
      </c>
      <c r="CC8" s="599">
        <v>30261</v>
      </c>
      <c r="CD8" s="599">
        <v>22774</v>
      </c>
      <c r="CE8" s="599">
        <v>21872</v>
      </c>
      <c r="CF8" s="599">
        <v>21421</v>
      </c>
      <c r="CG8" s="599">
        <v>32614</v>
      </c>
      <c r="CH8" s="599">
        <v>21031</v>
      </c>
      <c r="CI8" s="599">
        <v>48540</v>
      </c>
      <c r="CJ8" s="599">
        <v>31028</v>
      </c>
      <c r="CK8" s="599">
        <v>27896</v>
      </c>
      <c r="CL8" s="599">
        <v>39146</v>
      </c>
      <c r="CM8" s="599">
        <v>20888</v>
      </c>
      <c r="CN8" s="599">
        <v>27680</v>
      </c>
      <c r="CO8" s="599">
        <v>26110</v>
      </c>
      <c r="CP8" s="599">
        <v>22588</v>
      </c>
      <c r="CQ8" s="599">
        <v>11900</v>
      </c>
      <c r="CR8" s="599">
        <v>11124</v>
      </c>
      <c r="CS8" s="599">
        <v>10479</v>
      </c>
      <c r="CT8" s="599">
        <v>9995</v>
      </c>
      <c r="CU8" s="599">
        <v>12029</v>
      </c>
      <c r="CV8" s="599">
        <v>12196</v>
      </c>
      <c r="CW8" s="599">
        <v>9911</v>
      </c>
      <c r="CX8" s="599">
        <v>9756</v>
      </c>
      <c r="CY8" s="599">
        <v>9756</v>
      </c>
      <c r="CZ8" s="599">
        <v>27930</v>
      </c>
      <c r="DA8" s="599">
        <v>23313</v>
      </c>
      <c r="DB8" s="599">
        <v>23268</v>
      </c>
      <c r="DC8" s="599">
        <v>29115</v>
      </c>
      <c r="DD8" s="599">
        <v>22989</v>
      </c>
      <c r="DE8" s="599">
        <v>19778</v>
      </c>
      <c r="DF8" s="599">
        <v>38929</v>
      </c>
      <c r="DG8" s="599">
        <v>33674</v>
      </c>
      <c r="DH8" s="599">
        <v>29301</v>
      </c>
      <c r="DI8" s="599">
        <v>41577</v>
      </c>
      <c r="DJ8" s="599">
        <v>57476</v>
      </c>
      <c r="DK8" s="599">
        <v>46059</v>
      </c>
      <c r="DL8" s="599">
        <v>12282</v>
      </c>
      <c r="DM8" s="599">
        <v>11485</v>
      </c>
      <c r="DN8" s="599">
        <v>11281</v>
      </c>
      <c r="DO8" s="599">
        <v>9810</v>
      </c>
      <c r="DP8" s="599">
        <v>9973</v>
      </c>
      <c r="DQ8" s="599">
        <v>9973</v>
      </c>
      <c r="DR8" s="599">
        <v>9571</v>
      </c>
      <c r="DS8" s="599">
        <v>10201</v>
      </c>
      <c r="DT8" s="599">
        <v>10374</v>
      </c>
      <c r="DU8" s="599">
        <v>9880</v>
      </c>
      <c r="DV8" s="599">
        <v>9550</v>
      </c>
      <c r="DW8" s="599">
        <v>13810</v>
      </c>
      <c r="DX8" s="599">
        <v>14091</v>
      </c>
      <c r="DY8" s="599">
        <v>12976</v>
      </c>
      <c r="DZ8" s="599">
        <v>9133</v>
      </c>
      <c r="EA8" s="599">
        <v>8818</v>
      </c>
      <c r="EB8" s="599">
        <v>8503</v>
      </c>
      <c r="EC8" s="599">
        <v>7558</v>
      </c>
      <c r="ED8" s="599">
        <v>14366</v>
      </c>
      <c r="EE8" s="599">
        <v>14439</v>
      </c>
      <c r="EF8" s="599">
        <v>15179</v>
      </c>
      <c r="EG8" s="599">
        <v>9551</v>
      </c>
      <c r="EH8" s="599">
        <v>8817</v>
      </c>
      <c r="EI8" s="599">
        <f>VLOOKUP(EI$3,'KPI DC Forecast link file'!$B:$C,2,FALSE)</f>
        <v>36157.26681127982</v>
      </c>
      <c r="EJ8" s="599">
        <f>VLOOKUP(EJ$3,'KPI DC Forecast link file'!$B:$C,2,FALSE)</f>
        <v>26873.644251626902</v>
      </c>
      <c r="EK8" s="599">
        <f>VLOOKUP(EK$3,'KPI DC Forecast link file'!$B:$C,2,FALSE)</f>
        <v>27228.308026030369</v>
      </c>
      <c r="EL8" s="599">
        <f>VLOOKUP(EL$3,'KPI DC Forecast link file'!$B:$C,2,FALSE)</f>
        <v>35894.658351409969</v>
      </c>
      <c r="EM8" s="599">
        <f>VLOOKUP(EM$3,'KPI DC Forecast link file'!$B:$C,2,FALSE)</f>
        <v>21713.66594360087</v>
      </c>
      <c r="EN8" s="599">
        <f>VLOOKUP(EN$3,'KPI DC Forecast link file'!$B:$C,2,FALSE)</f>
        <v>40470.16092417897</v>
      </c>
      <c r="EO8" s="599">
        <f>VLOOKUP(EO$3,'KPI DC Forecast link file'!$B:$C,2,FALSE)</f>
        <v>32102.445277065672</v>
      </c>
      <c r="EP8" s="599">
        <f>VLOOKUP(EP$3,'KPI DC Forecast link file'!$B:$C,2,FALSE)</f>
        <v>37322.163213404128</v>
      </c>
      <c r="EQ8" s="599">
        <f>VLOOKUP(EQ$3,'KPI DC Forecast link file'!$B:$C,2,FALSE)</f>
        <v>31563.00532439362</v>
      </c>
      <c r="ER8" s="599">
        <f>VLOOKUP(ER$3,'KPI DC Forecast link file'!$B:$C,2,FALSE)</f>
        <v>32274.572186068941</v>
      </c>
      <c r="ES8" s="599">
        <f>VLOOKUP(ES$3,'KPI DC Forecast link file'!$B:$C,2,FALSE)</f>
        <v>36375.97796680397</v>
      </c>
      <c r="ET8" s="599">
        <f>VLOOKUP(ET$3,'KPI DC Forecast link file'!$B:$C,2,FALSE)</f>
        <v>29377.87418655098</v>
      </c>
      <c r="EU8" s="599">
        <f>VLOOKUP(EU$3,'KPI DC Forecast link file'!$B:$C,2,FALSE)</f>
        <v>26578.436747634139</v>
      </c>
      <c r="EV8" s="599">
        <f>VLOOKUP(EV$3,'KPI DC Forecast link file'!$B:$C,2,FALSE)</f>
        <v>42164.187583927283</v>
      </c>
      <c r="EW8" s="599">
        <f>VLOOKUP(EW$3,'KPI DC Forecast link file'!$B:$C,2,FALSE)</f>
        <v>45125.31286500916</v>
      </c>
      <c r="EX8" s="599">
        <f>VLOOKUP(EX$3,'KPI DC Forecast link file'!$B:$C,2,FALSE)</f>
        <v>36122.50542299349</v>
      </c>
      <c r="EY8" s="599">
        <f>VLOOKUP(EY$3,'KPI DC Forecast link file'!$B:$C,2,FALSE)</f>
        <v>35387.016559970361</v>
      </c>
      <c r="EZ8" s="599">
        <f>VLOOKUP(EZ$3,'KPI DC Forecast link file'!$B:$C,2,FALSE)</f>
        <v>40495.816547877279</v>
      </c>
      <c r="FA8" s="599">
        <f>VLOOKUP(FA$3,'KPI DC Forecast link file'!$B:$C,2,FALSE)</f>
        <v>31239.79491224611</v>
      </c>
      <c r="FB8" s="599">
        <f>VLOOKUP(FB$3,'KPI DC Forecast link file'!$B:$C,2,FALSE)</f>
        <v>16459.973875723081</v>
      </c>
      <c r="FC8" s="599">
        <f>VLOOKUP(FC$3,'KPI DC Forecast link file'!$B:$C,2,FALSE)</f>
        <v>15850.34521365927</v>
      </c>
      <c r="FD8" s="599">
        <f>VLOOKUP(FD$3,'KPI DC Forecast link file'!$B:$C,2,FALSE)</f>
        <v>14760.40306027244</v>
      </c>
      <c r="FE8" s="599">
        <f>VLOOKUP(FE$3,'KPI DC Forecast link file'!$B:$C,2,FALSE)</f>
        <v>14547.956708341109</v>
      </c>
      <c r="FF8" s="599">
        <f>VLOOKUP(FF$3,'KPI DC Forecast link file'!$B:$C,2,FALSE)</f>
        <v>17512.339055793989</v>
      </c>
      <c r="FG8" s="599">
        <f>VLOOKUP(FG$3,'KPI DC Forecast link file'!$B:$C,2,FALSE)</f>
        <v>17618.562231759661</v>
      </c>
      <c r="FH8" s="599">
        <f>VLOOKUP(FH$3,'KPI DC Forecast link file'!$B:$C,2,FALSE)</f>
        <v>16995.708154506439</v>
      </c>
      <c r="FI8" s="599">
        <f>VLOOKUP(FI$3,'KPI DC Forecast link file'!$B:$C,2,FALSE)</f>
        <v>11191.640231386449</v>
      </c>
      <c r="FJ8" s="599">
        <f>VLOOKUP(FJ$3,'KPI DC Forecast link file'!$B:$C,2,FALSE)</f>
        <v>10382.200135531961</v>
      </c>
      <c r="FK8" s="599">
        <f>VLOOKUP(FK$3,'KPI DC Forecast link file'!$B:$C,2,FALSE)</f>
        <v>9967.3640915593714</v>
      </c>
      <c r="FL8" s="599">
        <f>VLOOKUP(FL$3,'KPI DC Forecast link file'!$B:$C,2,FALSE)</f>
        <v>9561.0813680810588</v>
      </c>
      <c r="FM8" s="599">
        <f>VLOOKUP(FM$3,'KPI DC Forecast link file'!$B:$C,2,FALSE)</f>
        <v>14684.291845493561</v>
      </c>
      <c r="FN8" s="599">
        <f>VLOOKUP(FN$3,'KPI DC Forecast link file'!$B:$C,2,FALSE)</f>
        <v>15296.137339055789</v>
      </c>
      <c r="FO8" s="599">
        <f>VLOOKUP(FO$3,'KPI DC Forecast link file'!$B:$C,2,FALSE)</f>
        <v>14350.557939914161</v>
      </c>
      <c r="FP8" s="599">
        <f>VLOOKUP(FP$3,'KPI DC Forecast link file'!$B:$C,2,FALSE)</f>
        <v>10960.41964711493</v>
      </c>
      <c r="FQ8" s="599">
        <f>VLOOKUP(FQ$3,'KPI DC Forecast link file'!$B:$C,2,FALSE)</f>
        <v>10151.43520888294</v>
      </c>
      <c r="FR8" s="599">
        <f>VLOOKUP(FR$3,'KPI DC Forecast link file'!$B:$C,2,FALSE)</f>
        <v>8943.2696059305508</v>
      </c>
      <c r="FS8" s="599">
        <f>VLOOKUP(FS$3,'KPI DC Forecast link file'!$B:$C,2,FALSE)</f>
        <v>8709.8944438000235</v>
      </c>
      <c r="FT8" s="599">
        <f>VLOOKUP(FT$3,'KPI DC Forecast link file'!$B:$C,2,FALSE)</f>
        <v>15209.227467811161</v>
      </c>
      <c r="FU8" s="599">
        <f>VLOOKUP(FU$3,'KPI DC Forecast link file'!$B:$C,2,FALSE)</f>
        <v>16112.814224402209</v>
      </c>
      <c r="FV8" s="599">
        <f>VLOOKUP(FV$3,'KPI DC Forecast link file'!$B:$C,2,FALSE)</f>
        <v>10297.97670141018</v>
      </c>
      <c r="FW8" s="599">
        <f>VLOOKUP(FW$3,'KPI DC Forecast link file'!$B:$C,2,FALSE)</f>
        <v>10480.458809677541</v>
      </c>
      <c r="FX8" s="599">
        <f>VLOOKUP(FX$3,'KPI DC Forecast link file'!$B:$C,2,FALSE)</f>
        <v>9961.5992771628607</v>
      </c>
      <c r="FY8" s="599">
        <f>VLOOKUP(FY$3,'KPI DC Forecast link file'!$B:$C,2,FALSE)</f>
        <v>9592.834484045532</v>
      </c>
      <c r="FZ8" s="599">
        <f>VLOOKUP(FZ$3,'KPI DC Forecast link file'!$B:$C,2,FALSE)</f>
        <v>10021.607222140001</v>
      </c>
      <c r="GA8" s="599">
        <f>VLOOKUP(GA$3,'KPI DC Forecast link file'!$B:$C,2,FALSE)</f>
        <v>13071.24463519313</v>
      </c>
      <c r="GB8" s="599">
        <f>VLOOKUP(GB$3,'KPI DC Forecast link file'!$B:$C,2,FALSE)</f>
        <v>15879.047990635971</v>
      </c>
      <c r="GC8" s="599">
        <f>VLOOKUP(GC$3,'KPI DC Forecast link file'!$B:$C,2,FALSE)</f>
        <v>11716.738197424889</v>
      </c>
      <c r="GD8" s="599">
        <f>VLOOKUP(GD$3,'KPI DC Forecast link file'!$B:$C,2,FALSE)</f>
        <v>13275.12103966703</v>
      </c>
      <c r="GE8" s="599">
        <f>VLOOKUP(GE$3,'KPI DC Forecast link file'!$B:$C,2,FALSE)</f>
        <v>13046.802004586771</v>
      </c>
      <c r="GF8" s="599">
        <f>VLOOKUP(GF$3,'KPI DC Forecast link file'!$B:$C,2,FALSE)</f>
        <v>12720.631954472099</v>
      </c>
      <c r="GG8" s="599">
        <f>VLOOKUP(GG$3,'KPI DC Forecast link file'!$B:$C,2,FALSE)</f>
        <v>12720.631954472099</v>
      </c>
      <c r="GH8" s="599">
        <f>VLOOKUP(GH$3,'KPI DC Forecast link file'!$B:$C,2,FALSE)</f>
        <v>23760.86090075727</v>
      </c>
      <c r="GI8" s="599">
        <f>VLOOKUP(GI$3,'KPI DC Forecast link file'!$B:$C,2,FALSE)</f>
        <v>24966.121960940611</v>
      </c>
      <c r="GJ8" s="599">
        <f>VLOOKUP(GJ$3,'KPI DC Forecast link file'!$B:$C,2,FALSE)</f>
        <v>23932.801913112791</v>
      </c>
      <c r="GK8" s="599">
        <f>VLOOKUP(GK$3,'KPI DC Forecast link file'!$B:$C,2,FALSE)</f>
        <v>13411.332107638311</v>
      </c>
      <c r="GL8" s="599">
        <f>VLOOKUP(GL$3,'KPI DC Forecast link file'!$B:$C,2,FALSE)</f>
        <v>13253.55172990139</v>
      </c>
      <c r="GM8" s="599">
        <f>VLOOKUP(GM$3,'KPI DC Forecast link file'!$B:$C,2,FALSE)</f>
        <v>12977.43606886178</v>
      </c>
      <c r="GN8" s="599">
        <f>VLOOKUP(GN$3,'KPI DC Forecast link file'!$B:$C,2,FALSE)</f>
        <v>12922.21293665385</v>
      </c>
      <c r="GO8" s="599">
        <f>VLOOKUP(GO$3,'KPI DC Forecast link file'!$B:$C,2,FALSE)</f>
        <v>15121.379427503611</v>
      </c>
      <c r="GP8" s="599">
        <f>VLOOKUP(GP$3,'KPI DC Forecast link file'!$B:$C,2,FALSE)</f>
        <v>14708.978170389881</v>
      </c>
      <c r="GQ8" s="599">
        <f>VLOOKUP(GQ$3,'KPI DC Forecast link file'!$B:$C,2,FALSE)</f>
        <v>13827.571562048761</v>
      </c>
      <c r="GR8" s="599">
        <f>VLOOKUP(GR$3,'KPI DC Forecast link file'!$B:$C,2,FALSE)</f>
        <v>12772.30952178714</v>
      </c>
      <c r="GS8" s="599">
        <f>VLOOKUP(GS$3,'KPI DC Forecast link file'!$B:$C,2,FALSE)</f>
        <v>12614.62668818483</v>
      </c>
      <c r="GT8" s="599">
        <f>VLOOKUP(GT$3,'KPI DC Forecast link file'!$B:$C,2,FALSE)</f>
        <v>12614.62668818483</v>
      </c>
      <c r="GU8" s="599">
        <f>VLOOKUP(GU$3,'KPI DC Forecast link file'!$B:$C,2,FALSE)</f>
        <v>12614.62668818483</v>
      </c>
      <c r="GV8" s="599">
        <f>VLOOKUP(GV$3,'KPI DC Forecast link file'!$B:$C,2,FALSE)</f>
        <v>14839.03281519862</v>
      </c>
      <c r="GW8" s="599">
        <f>VLOOKUP(GW$3,'KPI DC Forecast link file'!$B:$C,2,FALSE)</f>
        <v>14839.03281519862</v>
      </c>
      <c r="GX8" s="599">
        <f>VLOOKUP(GX$3,'KPI DC Forecast link file'!$B:$C,2,FALSE)</f>
        <v>17292.227979274609</v>
      </c>
      <c r="GY8" s="599">
        <f>VLOOKUP(GY$3,'KPI DC Forecast link file'!$B:$C,2,FALSE)</f>
        <v>13626.42487046632</v>
      </c>
      <c r="GZ8" s="599">
        <f>VLOOKUP(GZ$3,'KPI DC Forecast link file'!$B:$C,2,FALSE)</f>
        <v>33070.998459599497</v>
      </c>
      <c r="HA8" s="599">
        <f>VLOOKUP(HA$3,'KPI DC Forecast link file'!$B:$C,2,FALSE)</f>
        <v>26456.7987676796</v>
      </c>
      <c r="HB8" s="599">
        <f>VLOOKUP(HB$3,'KPI DC Forecast link file'!$B:$C,2,FALSE)</f>
        <v>23811.118890911639</v>
      </c>
      <c r="HC8" s="599">
        <f>VLOOKUP(HC$3,'KPI DC Forecast link file'!$B:$C,2,FALSE)</f>
        <v>27931.4008308827</v>
      </c>
      <c r="HD8" s="599">
        <f>VLOOKUP(HD$3,'KPI DC Forecast link file'!$B:$C,2,FALSE)</f>
        <v>37029.958455865199</v>
      </c>
      <c r="HE8" s="599">
        <f>VLOOKUP(HE$3,'KPI DC Forecast link file'!$B:$C,2,FALSE)</f>
        <v>31465.745538284391</v>
      </c>
      <c r="HF8" s="599">
        <f>VLOOKUP(HF$3,'KPI DC Forecast link file'!$B:$C,2,FALSE)</f>
        <v>25542.89004029936</v>
      </c>
      <c r="HG8" s="599">
        <f>VLOOKUP(HG$3,'KPI DC Forecast link file'!$B:$C,2,FALSE)</f>
        <v>27532.527345998849</v>
      </c>
      <c r="HH8" s="599">
        <f>VLOOKUP(HH$3,'KPI DC Forecast link file'!$B:$C,2,FALSE)</f>
        <v>54317.098445595861</v>
      </c>
      <c r="HI8" s="599">
        <f>VLOOKUP(HI$3,'KPI DC Forecast link file'!$B:$C,2,FALSE)</f>
        <v>42074.196891191707</v>
      </c>
      <c r="HJ8" s="599">
        <f>VLOOKUP(HJ$3,'KPI DC Forecast link file'!$B:$C,2,FALSE)</f>
        <v>44768.497409326417</v>
      </c>
      <c r="HK8" s="599">
        <f>VLOOKUP(HK$3,'KPI DC Forecast link file'!$B:$C,2,FALSE)</f>
        <v>59082.095567069657</v>
      </c>
      <c r="HL8" s="599">
        <f>VLOOKUP(HL$3,'KPI DC Forecast link file'!$B:$C,2,FALSE)</f>
        <v>55824.985607369032</v>
      </c>
      <c r="HM8" s="599">
        <f>VLOOKUP(HM$3,'KPI DC Forecast link file'!$B:$C,2,FALSE)</f>
        <v>40071.540971022827</v>
      </c>
      <c r="HN8" s="599">
        <f>VLOOKUP(HN$3,'KPI DC Forecast link file'!$B:$C,2,FALSE)</f>
        <v>11715.14423076923</v>
      </c>
      <c r="HO8" s="599">
        <f>VLOOKUP(HO$3,'KPI DC Forecast link file'!$B:$C,2,FALSE)</f>
        <v>10358.653846153849</v>
      </c>
      <c r="HP8" s="599">
        <f>VLOOKUP(HP$3,'KPI DC Forecast link file'!$B:$C,2,FALSE)</f>
        <v>10235.336538461541</v>
      </c>
      <c r="HQ8" s="599">
        <f>VLOOKUP(HQ$3,'KPI DC Forecast link file'!$B:$C,2,FALSE)</f>
        <v>11135.81730769231</v>
      </c>
      <c r="HR8" s="599">
        <f>VLOOKUP(HR$3,'KPI DC Forecast link file'!$B:$C,2,FALSE)</f>
        <v>12620.913461538459</v>
      </c>
      <c r="HS8" s="599">
        <f>VLOOKUP(HS$3,'KPI DC Forecast link file'!$B:$C,2,FALSE)</f>
        <v>11163.461538461541</v>
      </c>
      <c r="HT8" s="599">
        <f>VLOOKUP(HT$3,'KPI DC Forecast link file'!$B:$C,2,FALSE)</f>
        <v>10806.490384615379</v>
      </c>
      <c r="HU8" s="599">
        <f>VLOOKUP(HU$3,'KPI DC Forecast link file'!$B:$C,2,FALSE)</f>
        <v>9865.3846153846152</v>
      </c>
      <c r="HV8" s="599">
        <f>VLOOKUP(HV$3,'KPI DC Forecast link file'!$B:$C,2,FALSE)</f>
        <v>20278.846153846149</v>
      </c>
      <c r="HW8" s="599">
        <f>VLOOKUP(HW$3,'KPI DC Forecast link file'!$B:$C,2,FALSE)</f>
        <v>15938.461538461541</v>
      </c>
      <c r="HX8" s="599">
        <f>VLOOKUP(HX$3,'KPI DC Forecast link file'!$B:$C,2,FALSE)</f>
        <v>20138.428381962862</v>
      </c>
      <c r="HY8" s="599">
        <f>VLOOKUP(HY$3,'KPI DC Forecast link file'!$B:$C,2,FALSE)</f>
        <v>27757.051282051281</v>
      </c>
      <c r="HZ8" s="599">
        <f>VLOOKUP(HZ$3,'KPI DC Forecast link file'!$B:$C,2,FALSE)</f>
        <v>31516.981132075471</v>
      </c>
      <c r="IA8" s="599">
        <f>VLOOKUP(IA$3,'KPI DC Forecast link file'!$B:$C,2,FALSE)</f>
        <v>14406.92640692641</v>
      </c>
      <c r="IB8" s="599">
        <f>VLOOKUP(IB$3,'KPI DC Forecast link file'!$B:$C,2,FALSE)</f>
        <v>13485.71428571429</v>
      </c>
      <c r="IC8" s="599">
        <f>VLOOKUP(IC$3,'KPI DC Forecast link file'!$B:$C,2,FALSE)</f>
        <v>12481.385281385281</v>
      </c>
      <c r="ID8" s="599">
        <f>VLOOKUP(ID$3,'KPI DC Forecast link file'!$B:$C,2,FALSE)</f>
        <v>11636.36363636364</v>
      </c>
      <c r="IE8" s="599">
        <f>VLOOKUP(IE$3,'KPI DC Forecast link file'!$B:$C,2,FALSE)</f>
        <v>15764.75694444444</v>
      </c>
      <c r="IF8" s="599">
        <f>VLOOKUP(IF$3,'KPI DC Forecast link file'!$B:$C,2,FALSE)</f>
        <v>17733.333333333328</v>
      </c>
      <c r="IG8" s="599">
        <f>VLOOKUP(IG$3,'KPI DC Forecast link file'!$B:$C,2,FALSE)</f>
        <v>17788.020833333328</v>
      </c>
      <c r="IH8" s="599">
        <f>VLOOKUP(IH$3,'KPI DC Forecast link file'!$B:$C,2,FALSE)</f>
        <v>14250</v>
      </c>
      <c r="II8" s="599">
        <f>VLOOKUP(II$3,'KPI DC Forecast link file'!$B:$C,2,FALSE)</f>
        <v>13875</v>
      </c>
      <c r="IJ8" s="599">
        <f>VLOOKUP(IJ$3,'KPI DC Forecast link file'!$B:$C,2,FALSE)</f>
        <v>13625</v>
      </c>
      <c r="IK8" s="599">
        <f>VLOOKUP(IK$3,'KPI DC Forecast link file'!$B:$C,2,FALSE)</f>
        <v>13500</v>
      </c>
      <c r="IL8" s="599">
        <f>VLOOKUP(IL$3,'KPI DC Forecast link file'!$B:$C,2,FALSE)</f>
        <v>14000</v>
      </c>
      <c r="IM8" s="599">
        <f>VLOOKUP(IM$3,'KPI DC Forecast link file'!$B:$C,2,FALSE)</f>
        <v>14857.14285714285</v>
      </c>
      <c r="IN8" s="599">
        <f>VLOOKUP(IN$3,'KPI DC Forecast link file'!$B:$C,2,FALSE)</f>
        <v>13714.28571428571</v>
      </c>
      <c r="IO8" s="599">
        <f>VLOOKUP(IO$3,'KPI DC Forecast link file'!$B:$C,2,FALSE)</f>
        <v>47844.382691544262</v>
      </c>
      <c r="IP8" s="599">
        <f>VLOOKUP(IP$3,'KPI DC Forecast link file'!$B:$C,2,FALSE)</f>
        <v>45764.192139737992</v>
      </c>
      <c r="IQ8" s="599">
        <f>VLOOKUP(IQ$3,'KPI DC Forecast link file'!$B:$C,2,FALSE)</f>
        <v>63277.580950811564</v>
      </c>
      <c r="IR8" s="599">
        <f>VLOOKUP(IR$3,'KPI DC Forecast link file'!$B:$C,2,FALSE)</f>
        <v>49270.824750762127</v>
      </c>
      <c r="IS8" s="599">
        <f>VLOOKUP(IS$3,'KPI DC Forecast link file'!$B:$C,2,FALSE)</f>
        <v>61620.572537603097</v>
      </c>
      <c r="IT8" s="599">
        <f>VLOOKUP(IT$3,'KPI DC Forecast link file'!$B:$C,2,FALSE)</f>
        <v>66175.172013728865</v>
      </c>
      <c r="IU8" s="599">
        <f>VLOOKUP(IU$3,'KPI DC Forecast link file'!$B:$C,2,FALSE)</f>
        <v>54585.152838427952</v>
      </c>
      <c r="IV8" s="599">
        <f>VLOOKUP(IV$3,'KPI DC Forecast link file'!$B:$C,2,FALSE)</f>
        <v>48286.865972455496</v>
      </c>
      <c r="IW8" s="599">
        <f>VLOOKUP(IW$3,'KPI DC Forecast link file'!$B:$C,2,FALSE)</f>
        <v>45628.731842081812</v>
      </c>
      <c r="IX8" s="599">
        <f>VLOOKUP(IX$3,'KPI DC Forecast link file'!$B:$C,2,FALSE)</f>
        <v>64700.115854201948</v>
      </c>
      <c r="IY8" s="599">
        <f>VLOOKUP(IY$3,'KPI DC Forecast link file'!$B:$C,2,FALSE)</f>
        <v>64700.115854201948</v>
      </c>
      <c r="IZ8" s="599">
        <f>VLOOKUP(IZ$3,'KPI DC Forecast link file'!$B:$C,2,FALSE)</f>
        <v>54362.356296230297</v>
      </c>
      <c r="JA8" s="599">
        <f>VLOOKUP(JA$3,'KPI DC Forecast link file'!$B:$C,2,FALSE)</f>
        <v>50797.611621067641</v>
      </c>
      <c r="JB8" s="599">
        <f>VLOOKUP(JB$3,'KPI DC Forecast link file'!$B:$C,2,FALSE)</f>
        <v>51754.811580139089</v>
      </c>
      <c r="JC8" s="599">
        <f>VLOOKUP(JC$3,'KPI DC Forecast link file'!$B:$C,2,FALSE)</f>
        <v>33964.095099466278</v>
      </c>
      <c r="JD8" s="599">
        <f>VLOOKUP(JD$3,'KPI DC Forecast link file'!$B:$C,2,FALSE)</f>
        <v>17083.551673944679</v>
      </c>
      <c r="JE8" s="599">
        <f>VLOOKUP(JE$3,'KPI DC Forecast link file'!$B:$C,2,FALSE)</f>
        <v>16426.491994177581</v>
      </c>
      <c r="JF8" s="599">
        <f>VLOOKUP(JF$3,'KPI DC Forecast link file'!$B:$C,2,FALSE)</f>
        <v>16415.72052401747</v>
      </c>
      <c r="JG8" s="599">
        <f>VLOOKUP(JG$3,'KPI DC Forecast link file'!$B:$C,2,FALSE)</f>
        <v>20867.540029112079</v>
      </c>
      <c r="JH8" s="599">
        <f>VLOOKUP(JH$3,'KPI DC Forecast link file'!$B:$C,2,FALSE)</f>
        <v>22358.078602620091</v>
      </c>
      <c r="JI8" s="599">
        <f>VLOOKUP(JI$3,'KPI DC Forecast link file'!$B:$C,2,FALSE)</f>
        <v>18120.524017467251</v>
      </c>
      <c r="JJ8" s="599">
        <f>VLOOKUP(JJ$3,'KPI DC Forecast link file'!$B:$C,2,FALSE)</f>
        <v>17832.89665211063</v>
      </c>
      <c r="JK8" s="599">
        <f>VLOOKUP(JK$3,'KPI DC Forecast link file'!$B:$C,2,FALSE)</f>
        <v>16581.79367685589</v>
      </c>
      <c r="JL8" s="599">
        <f>VLOOKUP(JL$3,'KPI DC Forecast link file'!$B:$C,2,FALSE)</f>
        <v>33967.560823456013</v>
      </c>
      <c r="JM8" s="599">
        <f>VLOOKUP(JM$3,'KPI DC Forecast link file'!$B:$C,2,FALSE)</f>
        <v>30318.153462258259</v>
      </c>
      <c r="JN8" s="599">
        <f>VLOOKUP(JN$3,'KPI DC Forecast link file'!$B:$C,2,FALSE)</f>
        <v>51091.703056768572</v>
      </c>
      <c r="JO8" s="599">
        <f>VLOOKUP(JO$3,'KPI DC Forecast link file'!$B:$C,2,FALSE)</f>
        <v>62543.512107441667</v>
      </c>
      <c r="JP8" s="599">
        <f>VLOOKUP(JP$3,'KPI DC Forecast link file'!$B:$C,2,FALSE)</f>
        <v>41986.177390159617</v>
      </c>
      <c r="JQ8" s="599">
        <f>VLOOKUP(JQ$3,'KPI DC Forecast link file'!$B:$C,2,FALSE)</f>
        <v>25798.800451674761</v>
      </c>
      <c r="JR8" s="599">
        <f>VLOOKUP(JR$3,'KPI DC Forecast link file'!$B:$C,2,FALSE)</f>
        <v>21763.2339005748</v>
      </c>
      <c r="JS8" s="599">
        <f>VLOOKUP(JS$3,'KPI DC Forecast link file'!$B:$C,2,FALSE)</f>
        <v>20177.832755499821</v>
      </c>
      <c r="JT8" s="599">
        <f>VLOOKUP(JT$3,'KPI DC Forecast link file'!$B:$C,2,FALSE)</f>
        <v>19168.941117724818</v>
      </c>
      <c r="JU8" s="599">
        <f>VLOOKUP(JU$3,'KPI DC Forecast link file'!$B:$C,2,FALSE)</f>
        <v>32903.027499293647</v>
      </c>
      <c r="JV8" s="599">
        <f>VLOOKUP(JV$3,'KPI DC Forecast link file'!$B:$C,2,FALSE)</f>
        <v>45367.283385235387</v>
      </c>
      <c r="JW8" s="599">
        <f>VLOOKUP(JW$3,'KPI DC Forecast link file'!$B:$C,2,FALSE)</f>
        <v>30987.38601737472</v>
      </c>
      <c r="JX8" s="599">
        <f>VLOOKUP(JX$3,'KPI DC Forecast link file'!$B:$C,2,FALSE)</f>
        <v>24501.654060249781</v>
      </c>
      <c r="JY8" s="599">
        <f>VLOOKUP(JY$3,'KPI DC Forecast link file'!$B:$C,2,FALSE)</f>
        <v>22519.902628906049</v>
      </c>
      <c r="JZ8" s="599">
        <f>VLOOKUP(JZ$3,'KPI DC Forecast link file'!$B:$C,2,FALSE)</f>
        <v>45049.501099525784</v>
      </c>
      <c r="KA8" s="599">
        <f>VLOOKUP(KA$3,'KPI DC Forecast link file'!$B:$C,2,FALSE)</f>
        <v>38768.561042380359</v>
      </c>
      <c r="KB8" s="599">
        <f>VLOOKUP(KB$3,'KPI DC Forecast link file'!$B:$C,2,FALSE)</f>
        <v>46565.590078836743</v>
      </c>
      <c r="KC8" s="599">
        <f>VLOOKUP(KC$3,'KPI DC Forecast link file'!$B:$C,2,FALSE)</f>
        <v>46782.174218738299</v>
      </c>
      <c r="KD8" s="599">
        <f>VLOOKUP(KD$3,'KPI DC Forecast link file'!$B:$C,2,FALSE)</f>
        <v>36857.301000792853</v>
      </c>
      <c r="KE8" s="599">
        <f>VLOOKUP(KE$3,'KPI DC Forecast link file'!$B:$C,2,FALSE)</f>
        <v>70400.103434495395</v>
      </c>
      <c r="KF8" s="599">
        <f>VLOOKUP(KF$3,'KPI DC Forecast link file'!$B:$C,2,FALSE)</f>
        <v>53569.665483438723</v>
      </c>
      <c r="KG8" s="599">
        <f>VLOOKUP(KG$3,'KPI DC Forecast link file'!$B:$C,2,FALSE)</f>
        <v>51373.563083288267</v>
      </c>
      <c r="KH8" s="599">
        <f>VLOOKUP(KH$3,'KPI DC Forecast link file'!$B:$C,2,FALSE)</f>
        <v>43600.460753661348</v>
      </c>
      <c r="KI8" s="599">
        <f>VLOOKUP(KI$3,'KPI DC Forecast link file'!$B:$C,2,FALSE)</f>
        <v>57554.994590695998</v>
      </c>
      <c r="KJ8" s="599">
        <f>VLOOKUP(KJ$3,'KPI DC Forecast link file'!$B:$C,2,FALSE)</f>
        <v>60907.712722192853</v>
      </c>
      <c r="KK8" s="599">
        <f>VLOOKUP(KK$3,'KPI DC Forecast link file'!$B:$C,2,FALSE)</f>
        <v>67442.1842761484</v>
      </c>
      <c r="KL8" s="599">
        <f>VLOOKUP(KL$3,'KPI DC Forecast link file'!$B:$C,2,FALSE)</f>
        <v>52910.722649080402</v>
      </c>
      <c r="KM8" s="599">
        <f>VLOOKUP(KM$3,'KPI DC Forecast link file'!$B:$C,2,FALSE)</f>
        <v>47186.74447158898</v>
      </c>
      <c r="KN8" s="599">
        <f>VLOOKUP(KN$3,'KPI DC Forecast link file'!$B:$C,2,FALSE)</f>
        <v>53165.060193592268</v>
      </c>
      <c r="KO8" s="599">
        <f>VLOOKUP(KO$3,'KPI DC Forecast link file'!$B:$C,2,FALSE)</f>
        <v>125725.9745143811</v>
      </c>
      <c r="KP8" s="599">
        <f>VLOOKUP(KP$3,'KPI DC Forecast link file'!$B:$C,2,FALSE)</f>
        <v>97323.445686893567</v>
      </c>
      <c r="KQ8" s="599">
        <f>VLOOKUP(KQ$3,'KPI DC Forecast link file'!$B:$C,2,FALSE)</f>
        <v>98895.951567289536</v>
      </c>
      <c r="KR8" s="599">
        <f>VLOOKUP(KR$3,'KPI DC Forecast link file'!$B:$C,2,FALSE)</f>
        <v>117107.14096230159</v>
      </c>
      <c r="KS8" s="599">
        <f>VLOOKUP(KS$3,'KPI DC Forecast link file'!$B:$C,2,FALSE)</f>
        <v>59990.624198751677</v>
      </c>
      <c r="KT8" s="599">
        <f>VLOOKUP(KT$3,'KPI DC Forecast link file'!$B:$C,2,FALSE)</f>
        <v>27630.508474576269</v>
      </c>
      <c r="KU8" s="599">
        <f>VLOOKUP(KU$3,'KPI DC Forecast link file'!$B:$C,2,FALSE)</f>
        <v>24762.218199769621</v>
      </c>
      <c r="KV8" s="599">
        <f>VLOOKUP(KV$3,'KPI DC Forecast link file'!$B:$C,2,FALSE)</f>
        <v>24328.879381273651</v>
      </c>
      <c r="KW8" s="599">
        <f>VLOOKUP(KW$3,'KPI DC Forecast link file'!$B:$C,2,FALSE)</f>
        <v>45787.91867997068</v>
      </c>
      <c r="KX8" s="599">
        <f>VLOOKUP(KX$3,'KPI DC Forecast link file'!$B:$C,2,FALSE)</f>
        <v>55550.200803212858</v>
      </c>
      <c r="KY8" s="599">
        <f>VLOOKUP(KY$3,'KPI DC Forecast link file'!$B:$C,2,FALSE)</f>
        <v>44254.655566047557</v>
      </c>
      <c r="KZ8" s="599">
        <f>VLOOKUP(KZ$3,'KPI DC Forecast link file'!$B:$C,2,FALSE)</f>
        <v>35215.146299483647</v>
      </c>
      <c r="LA8" s="599">
        <f>VLOOKUP(LA$3,'KPI DC Forecast link file'!$B:$C,2,FALSE)</f>
        <v>28959.75903614458</v>
      </c>
      <c r="LB8" s="599">
        <f>VLOOKUP(LB$3,'KPI DC Forecast link file'!$B:$C,2,FALSE)</f>
        <v>26906.43717728055</v>
      </c>
      <c r="LC8" s="599">
        <f>VLOOKUP(LC$3,'KPI DC Forecast link file'!$B:$C,2,FALSE)</f>
        <v>26004.681583476759</v>
      </c>
      <c r="LD8" s="599">
        <f>VLOOKUP(LD$3,'KPI DC Forecast link file'!$B:$C,2,FALSE)</f>
        <v>43021.288160159427</v>
      </c>
      <c r="LE8" s="599">
        <f>VLOOKUP(LE$3,'KPI DC Forecast link file'!$B:$C,2,FALSE)</f>
        <v>47782.58900262705</v>
      </c>
      <c r="LF8" s="599">
        <f>VLOOKUP(LF$3,'KPI DC Forecast link file'!$B:$C,2,FALSE)</f>
        <v>37020.744632665999</v>
      </c>
      <c r="LG8" s="599">
        <f>VLOOKUP(LG$3,'KPI DC Forecast link file'!$B:$C,2,FALSE)</f>
        <v>38065.509938141913</v>
      </c>
      <c r="LH8" s="599">
        <f>VLOOKUP(LH$3,'KPI DC Forecast link file'!$B:$C,2,FALSE)</f>
        <v>19645.641389085751</v>
      </c>
      <c r="LI8" s="599">
        <f>VLOOKUP(LI$3,'KPI DC Forecast link file'!$B:$C,2,FALSE)</f>
        <v>17588.336539435051</v>
      </c>
      <c r="LJ8" s="599">
        <f>VLOOKUP(LJ$3,'KPI DC Forecast link file'!$B:$C,2,FALSE)</f>
        <v>17039.58691910499</v>
      </c>
      <c r="LK8" s="599">
        <f>VLOOKUP(LK$3,'KPI DC Forecast link file'!$B:$C,2,FALSE)</f>
        <v>12629.340892983701</v>
      </c>
      <c r="LL8" s="599">
        <f>VLOOKUP(LL$3,'KPI DC Forecast link file'!$B:$C,2,FALSE)</f>
        <v>11997.873848334521</v>
      </c>
      <c r="LM8" s="599">
        <f>VLOOKUP(LM$3,'KPI DC Forecast link file'!$B:$C,2,FALSE)</f>
        <v>11075.731497418241</v>
      </c>
      <c r="LN8" s="599">
        <f>VLOOKUP(LN$3,'KPI DC Forecast link file'!$B:$C,2,FALSE)</f>
        <v>6909.3854409233563</v>
      </c>
      <c r="LO8" s="599">
        <f>VLOOKUP(LO$3,'KPI DC Forecast link file'!$B:$C,2,FALSE)</f>
        <v>6337.6868819817082</v>
      </c>
      <c r="LP8" s="599">
        <f>VLOOKUP(LP$3,'KPI DC Forecast link file'!$B:$C,2,FALSE)</f>
        <v>8980.8646350106301</v>
      </c>
      <c r="LQ8" s="599">
        <f>VLOOKUP(LQ$3,'KPI DC Forecast link file'!$B:$C,2,FALSE)</f>
        <v>44031.153084161648</v>
      </c>
      <c r="LR8" s="599">
        <f>VLOOKUP(LR$3,'KPI DC Forecast link file'!$B:$C,2,FALSE)</f>
        <v>32607.02384004102</v>
      </c>
      <c r="LS8" s="599">
        <f>VLOOKUP(LS$3,'KPI DC Forecast link file'!$B:$C,2,FALSE)</f>
        <v>39174.456066022321</v>
      </c>
      <c r="LT8" s="599">
        <f>VLOOKUP(LT$3,'KPI DC Forecast link file'!$B:$C,2,FALSE)</f>
        <v>41308.08950086058</v>
      </c>
      <c r="LU8" s="599">
        <f>VLOOKUP(LU$3,'KPI DC Forecast link file'!$B:$C,2,FALSE)</f>
        <v>36320.893329415223</v>
      </c>
      <c r="LV8" s="599">
        <f>VLOOKUP(LV$3,'KPI DC Forecast link file'!$B:$C,2,FALSE)</f>
        <v>38705.822473567743</v>
      </c>
      <c r="LW8" s="599">
        <f>VLOOKUP(LW$3,'KPI DC Forecast link file'!$B:$C,2,FALSE)</f>
        <v>36488.812392426829</v>
      </c>
      <c r="LX8" s="599">
        <f>VLOOKUP(LX$3,'KPI DC Forecast link file'!$B:$C,2,FALSE)</f>
        <v>31964.593066142119</v>
      </c>
      <c r="LY8" s="599">
        <f>VLOOKUP(LY$3,'KPI DC Forecast link file'!$B:$C,2,FALSE)</f>
        <v>36543.143699123117</v>
      </c>
      <c r="LZ8" s="599">
        <f>VLOOKUP(LZ$3,'KPI DC Forecast link file'!$B:$C,2,FALSE)</f>
        <v>38239.831239717889</v>
      </c>
      <c r="MA8" s="599">
        <f>VLOOKUP(MA$3,'KPI DC Forecast link file'!$B:$C,2,FALSE)</f>
        <v>26873.5853192184</v>
      </c>
      <c r="MB8" s="599">
        <f>VLOOKUP(MB$3,'KPI DC Forecast link file'!$B:$C,2,FALSE)</f>
        <v>25497.13193116635</v>
      </c>
      <c r="MC8" s="599">
        <f>VLOOKUP(MC$3,'KPI DC Forecast link file'!$B:$C,2,FALSE)</f>
        <v>21570.545600071149</v>
      </c>
      <c r="MD8" s="599">
        <f>VLOOKUP(MD$3,'KPI DC Forecast link file'!$B:$C,2,FALSE)</f>
        <v>18014.079610637931</v>
      </c>
      <c r="ME8" s="599">
        <f>VLOOKUP(ME$3,'KPI DC Forecast link file'!$B:$C,2,FALSE)</f>
        <v>14990.4397705545</v>
      </c>
      <c r="MF8" s="599">
        <f>VLOOKUP(MF$3,'KPI DC Forecast link file'!$B:$C,2,FALSE)</f>
        <v>16680.937733809958</v>
      </c>
      <c r="MG8" s="599">
        <f>VLOOKUP(MG$3,'KPI DC Forecast link file'!$B:$C,2,FALSE)</f>
        <v>14499.00329522802</v>
      </c>
      <c r="MH8" s="599">
        <f>VLOOKUP(MH$3,'KPI DC Forecast link file'!$B:$C,2,FALSE)</f>
        <v>13907.20724236157</v>
      </c>
      <c r="MI8" s="599">
        <f>VLOOKUP(MI$3,'KPI DC Forecast link file'!$B:$C,2,FALSE)</f>
        <v>12947.609942638621</v>
      </c>
      <c r="MJ8" s="599">
        <f>VLOOKUP(MJ$3,'KPI DC Forecast link file'!$B:$C,2,FALSE)</f>
        <v>9901.4560964847788</v>
      </c>
      <c r="MK8" s="599">
        <f>VLOOKUP(MK$3,'KPI DC Forecast link file'!$B:$C,2,FALSE)</f>
        <v>9286.0492802770641</v>
      </c>
      <c r="ML8" s="599">
        <f>VLOOKUP(ML$3,'KPI DC Forecast link file'!$B:$C,2,FALSE)</f>
        <v>8916.2095030467663</v>
      </c>
      <c r="MM8" s="599">
        <f>VLOOKUP(MM$3,'KPI DC Forecast link file'!$B:$C,2,FALSE)</f>
        <v>16405.353728489481</v>
      </c>
      <c r="MN8" s="599">
        <f>VLOOKUP(MN$3,'KPI DC Forecast link file'!$B:$C,2,FALSE)</f>
        <v>16321.68093773381</v>
      </c>
      <c r="MO8" s="599">
        <f>VLOOKUP(MO$3,'KPI DC Forecast link file'!$B:$C,2,FALSE)</f>
        <v>18387.338009031369</v>
      </c>
      <c r="MP8" s="599">
        <f>VLOOKUP(MP$3,'KPI DC Forecast link file'!$B:$C,2,FALSE)</f>
        <v>8604.2065009560229</v>
      </c>
      <c r="MQ8" s="599">
        <f>VLOOKUP(MQ$3,'KPI DC Forecast link file'!$B:$C,2,FALSE)</f>
        <v>8184.8981919425714</v>
      </c>
      <c r="MR8" s="599">
        <f>VLOOKUP(MR$3,'KPI DC Forecast link file'!$B:$C,2,FALSE)</f>
        <v>8175.6444913298601</v>
      </c>
      <c r="MS8" s="599">
        <f>VLOOKUP(MS$3,'KPI DC Forecast link file'!$B:$C,2,FALSE)</f>
        <v>8166.7044754836816</v>
      </c>
      <c r="MT8" s="599">
        <f>VLOOKUP(MT$3,'KPI DC Forecast link file'!$B:$C,2,FALSE)</f>
        <v>11875.543194854859</v>
      </c>
      <c r="MU8" s="599">
        <f>VLOOKUP(MU$3,'KPI DC Forecast link file'!$B:$C,2,FALSE)</f>
        <v>11055.10168607683</v>
      </c>
      <c r="MV8" s="599">
        <f>VLOOKUP(MV$3,'KPI DC Forecast link file'!$B:$C,2,FALSE)</f>
        <v>9734.0517990613589</v>
      </c>
      <c r="MW8" s="599">
        <f>VLOOKUP(MW$3,'KPI DC Forecast link file'!$B:$C,2,FALSE)</f>
        <v>6735.3358416085857</v>
      </c>
      <c r="MX8" s="599">
        <f>VLOOKUP(MX$3,'KPI DC Forecast link file'!$B:$C,2,FALSE)</f>
        <v>6735.3358416085857</v>
      </c>
      <c r="MY8" s="599">
        <f>VLOOKUP(MY$3,'KPI DC Forecast link file'!$B:$C,2,FALSE)</f>
        <v>6735.3358416085857</v>
      </c>
      <c r="MZ8" s="599">
        <f>VLOOKUP(MZ$3,'KPI DC Forecast link file'!$B:$C,2,FALSE)</f>
        <v>6735.3358416085857</v>
      </c>
      <c r="NA8" s="599">
        <f>VLOOKUP(NA$3,'KPI DC Forecast link file'!$B:$C,2,FALSE)</f>
        <v>8289.6441127490307</v>
      </c>
      <c r="NB8" s="599" t="e">
        <f>VLOOKUP(NB$3,'KPI DC Forecast link file'!$B:$C,2,FALSE)</f>
        <v>#N/A</v>
      </c>
      <c r="NC8" s="599" t="e">
        <f>VLOOKUP(NC$3,'KPI DC Forecast link file'!$B:$C,2,FALSE)</f>
        <v>#N/A</v>
      </c>
      <c r="ND8" s="599" t="e">
        <f>VLOOKUP(ND$3,'KPI DC Forecast link file'!$B:$C,2,FALSE)</f>
        <v>#N/A</v>
      </c>
      <c r="NE8" s="599" t="e">
        <f>VLOOKUP(NE$3,'KPI DC Forecast link file'!$B:$C,2,FALSE)</f>
        <v>#N/A</v>
      </c>
      <c r="NF8" s="599" t="e">
        <f>VLOOKUP(NF$3,'KPI DC Forecast link file'!$B:$C,2,FALSE)</f>
        <v>#N/A</v>
      </c>
      <c r="NG8" s="599" t="e">
        <f>VLOOKUP(NG$3,'KPI DC Forecast link file'!$B:$C,2,FALSE)</f>
        <v>#N/A</v>
      </c>
      <c r="NH8" s="599" t="e">
        <f>VLOOKUP(NH$3,'KPI DC Forecast link file'!$B:$C,2,FALSE)</f>
        <v>#N/A</v>
      </c>
    </row>
    <row r="9" spans="1:376" s="156" customFormat="1" ht="15">
      <c r="A9" s="155" t="s">
        <v>1114</v>
      </c>
      <c r="B9" s="155">
        <v>9946</v>
      </c>
      <c r="C9" s="155">
        <v>8852</v>
      </c>
      <c r="D9" s="155">
        <v>10292</v>
      </c>
      <c r="E9" s="155">
        <v>9257</v>
      </c>
      <c r="F9" s="155">
        <v>8323</v>
      </c>
      <c r="G9" s="155">
        <v>8360</v>
      </c>
      <c r="H9" s="155">
        <v>8499</v>
      </c>
      <c r="I9" s="155">
        <v>9290</v>
      </c>
      <c r="J9" s="155">
        <v>7898</v>
      </c>
      <c r="K9" s="155">
        <v>7179</v>
      </c>
      <c r="L9" s="155">
        <v>6526</v>
      </c>
      <c r="M9" s="155">
        <v>13510</v>
      </c>
      <c r="N9" s="155">
        <v>11130</v>
      </c>
      <c r="O9" s="155">
        <v>15350</v>
      </c>
      <c r="P9" s="155">
        <v>19725</v>
      </c>
      <c r="Q9" s="155">
        <v>20937</v>
      </c>
      <c r="R9" s="155">
        <v>8787</v>
      </c>
      <c r="S9" s="155">
        <v>8501</v>
      </c>
      <c r="T9" s="155">
        <v>8576</v>
      </c>
      <c r="U9" s="155">
        <v>8592</v>
      </c>
      <c r="V9" s="155">
        <v>14991</v>
      </c>
      <c r="W9" s="155">
        <v>16152</v>
      </c>
      <c r="X9" s="155">
        <v>9646</v>
      </c>
      <c r="Y9" s="155">
        <v>9752</v>
      </c>
      <c r="Z9" s="155">
        <v>9789</v>
      </c>
      <c r="AA9" s="155">
        <v>9693</v>
      </c>
      <c r="AB9" s="155">
        <v>10200</v>
      </c>
      <c r="AC9" s="155">
        <v>19180</v>
      </c>
      <c r="AD9" s="155">
        <v>19656</v>
      </c>
      <c r="AE9" s="155">
        <v>12306</v>
      </c>
      <c r="AF9" s="155">
        <v>11173</v>
      </c>
      <c r="AG9" s="155">
        <v>11170</v>
      </c>
      <c r="AH9" s="155">
        <v>10131</v>
      </c>
      <c r="AI9" s="155">
        <v>10094</v>
      </c>
      <c r="AJ9" s="155">
        <v>20475</v>
      </c>
      <c r="AK9" s="155">
        <v>21779</v>
      </c>
      <c r="AL9" s="155">
        <v>20302</v>
      </c>
      <c r="AM9" s="155">
        <v>10770</v>
      </c>
      <c r="AN9" s="155">
        <v>10696</v>
      </c>
      <c r="AO9" s="155">
        <v>10666</v>
      </c>
      <c r="AP9" s="155">
        <v>10215</v>
      </c>
      <c r="AQ9" s="155">
        <v>11625</v>
      </c>
      <c r="AR9" s="155">
        <v>12994</v>
      </c>
      <c r="AS9" s="155">
        <v>10714</v>
      </c>
      <c r="AT9" s="155">
        <v>9698</v>
      </c>
      <c r="AU9" s="155">
        <v>25289</v>
      </c>
      <c r="AV9" s="155">
        <v>20502</v>
      </c>
      <c r="AW9" s="155">
        <v>19148</v>
      </c>
      <c r="AX9" s="155">
        <v>21001</v>
      </c>
      <c r="AY9" s="155">
        <v>31196</v>
      </c>
      <c r="AZ9" s="155">
        <v>23462</v>
      </c>
      <c r="BA9" s="155">
        <v>13240</v>
      </c>
      <c r="BB9" s="155">
        <v>11388</v>
      </c>
      <c r="BC9" s="155">
        <v>11205</v>
      </c>
      <c r="BD9" s="155">
        <v>10498</v>
      </c>
      <c r="BE9" s="155">
        <v>11713</v>
      </c>
      <c r="BF9" s="155">
        <v>13571</v>
      </c>
      <c r="BG9" s="155">
        <v>10139</v>
      </c>
      <c r="BH9" s="155">
        <v>11897</v>
      </c>
      <c r="BI9" s="155">
        <v>10743</v>
      </c>
      <c r="BJ9" s="155">
        <v>8045</v>
      </c>
      <c r="BK9" s="155">
        <v>8541</v>
      </c>
      <c r="BL9" s="155">
        <v>11973</v>
      </c>
      <c r="BM9" s="155">
        <v>12532</v>
      </c>
      <c r="BN9" s="155">
        <v>10414</v>
      </c>
      <c r="BO9" s="155">
        <v>8863</v>
      </c>
      <c r="BP9" s="155">
        <v>9091</v>
      </c>
      <c r="BQ9" s="155">
        <v>8623</v>
      </c>
      <c r="BR9" s="155">
        <v>9251</v>
      </c>
      <c r="BS9" s="155">
        <v>15523</v>
      </c>
      <c r="BT9" s="155">
        <v>15543</v>
      </c>
      <c r="BU9" s="155">
        <v>14797</v>
      </c>
      <c r="BV9" s="155">
        <v>11428</v>
      </c>
      <c r="BW9" s="155">
        <v>11556</v>
      </c>
      <c r="BX9" s="155">
        <v>12798</v>
      </c>
      <c r="BY9" s="155">
        <v>11038</v>
      </c>
      <c r="BZ9" s="155">
        <v>13346</v>
      </c>
      <c r="CA9" s="155">
        <v>15950</v>
      </c>
      <c r="CB9" s="155">
        <v>10568</v>
      </c>
      <c r="CC9" s="155">
        <v>31225</v>
      </c>
      <c r="CD9" s="155">
        <v>22438</v>
      </c>
      <c r="CE9" s="155">
        <v>21702</v>
      </c>
      <c r="CF9" s="155">
        <v>19722</v>
      </c>
      <c r="CG9" s="155">
        <v>26177</v>
      </c>
      <c r="CH9" s="155">
        <v>25851</v>
      </c>
      <c r="CI9" s="155">
        <v>51855</v>
      </c>
      <c r="CJ9" s="155">
        <v>31607</v>
      </c>
      <c r="CK9" s="155">
        <v>26572</v>
      </c>
      <c r="CL9" s="155">
        <v>45130</v>
      </c>
      <c r="CM9" s="155">
        <v>15645</v>
      </c>
      <c r="CN9" s="155">
        <v>21990</v>
      </c>
      <c r="CO9" s="155">
        <v>31437</v>
      </c>
      <c r="CP9" s="155">
        <v>21817</v>
      </c>
      <c r="CQ9" s="155">
        <v>9861</v>
      </c>
      <c r="CR9" s="155">
        <v>8706</v>
      </c>
      <c r="CS9" s="155">
        <v>7737</v>
      </c>
      <c r="CT9" s="155">
        <v>8368</v>
      </c>
      <c r="CU9" s="155">
        <v>10184</v>
      </c>
      <c r="CV9" s="155">
        <v>10473</v>
      </c>
      <c r="CW9" s="155">
        <v>11270</v>
      </c>
      <c r="CX9" s="155">
        <v>9589</v>
      </c>
      <c r="CY9" s="155">
        <v>9942</v>
      </c>
      <c r="CZ9" s="155">
        <v>22957</v>
      </c>
      <c r="DA9" s="155">
        <v>20008</v>
      </c>
      <c r="DB9" s="155">
        <v>24111</v>
      </c>
      <c r="DC9" s="155">
        <v>32436</v>
      </c>
      <c r="DD9" s="155">
        <v>22814</v>
      </c>
      <c r="DE9" s="155">
        <v>21791</v>
      </c>
      <c r="DF9" s="155">
        <v>49253</v>
      </c>
      <c r="DG9" s="155">
        <v>35539</v>
      </c>
      <c r="DH9" s="155">
        <v>32428</v>
      </c>
      <c r="DI9" s="155">
        <v>36335</v>
      </c>
      <c r="DJ9" s="155">
        <v>54106</v>
      </c>
      <c r="DK9" s="155">
        <v>49129</v>
      </c>
      <c r="DL9" s="155">
        <v>12152</v>
      </c>
      <c r="DM9" s="155">
        <v>9533</v>
      </c>
      <c r="DN9" s="155">
        <v>9486</v>
      </c>
      <c r="DO9" s="155">
        <v>8742</v>
      </c>
      <c r="DP9" s="155">
        <v>9686</v>
      </c>
      <c r="DQ9" s="155">
        <v>13601</v>
      </c>
      <c r="DR9" s="155">
        <v>10396</v>
      </c>
      <c r="DS9" s="155">
        <v>9380</v>
      </c>
      <c r="DT9" s="155">
        <v>9019</v>
      </c>
      <c r="DU9" s="155">
        <v>8230</v>
      </c>
      <c r="DV9" s="155">
        <v>8412</v>
      </c>
      <c r="DW9" s="155">
        <v>11439</v>
      </c>
      <c r="DX9" s="155">
        <v>13107</v>
      </c>
      <c r="DY9" s="155">
        <v>12014</v>
      </c>
      <c r="DZ9" s="155">
        <v>10767</v>
      </c>
      <c r="EA9" s="155">
        <v>9602</v>
      </c>
      <c r="EB9" s="155">
        <v>9906</v>
      </c>
      <c r="EC9" s="155">
        <v>9054</v>
      </c>
      <c r="ED9" s="155">
        <v>21455</v>
      </c>
      <c r="EE9" s="155">
        <v>21552</v>
      </c>
      <c r="EF9" s="155">
        <f t="shared" ref="EF9:GJ9" si="86">EF8</f>
        <v>15179</v>
      </c>
      <c r="EG9" s="155">
        <f t="shared" si="86"/>
        <v>9551</v>
      </c>
      <c r="EH9" s="155">
        <f t="shared" si="86"/>
        <v>8817</v>
      </c>
      <c r="EI9" s="155">
        <f t="shared" si="86"/>
        <v>36157.26681127982</v>
      </c>
      <c r="EJ9" s="155">
        <f t="shared" si="86"/>
        <v>26873.644251626902</v>
      </c>
      <c r="EK9" s="155">
        <f t="shared" si="86"/>
        <v>27228.308026030369</v>
      </c>
      <c r="EL9" s="155">
        <f t="shared" si="86"/>
        <v>35894.658351409969</v>
      </c>
      <c r="EM9" s="155">
        <f t="shared" si="86"/>
        <v>21713.66594360087</v>
      </c>
      <c r="EN9" s="155">
        <f t="shared" si="86"/>
        <v>40470.16092417897</v>
      </c>
      <c r="EO9" s="155">
        <f t="shared" si="86"/>
        <v>32102.445277065672</v>
      </c>
      <c r="EP9" s="155">
        <f t="shared" si="86"/>
        <v>37322.163213404128</v>
      </c>
      <c r="EQ9" s="155">
        <f t="shared" si="86"/>
        <v>31563.00532439362</v>
      </c>
      <c r="ER9" s="155">
        <f t="shared" si="86"/>
        <v>32274.572186068941</v>
      </c>
      <c r="ES9" s="155">
        <f t="shared" si="86"/>
        <v>36375.97796680397</v>
      </c>
      <c r="ET9" s="155">
        <f t="shared" si="86"/>
        <v>29377.87418655098</v>
      </c>
      <c r="EU9" s="155">
        <f t="shared" si="86"/>
        <v>26578.436747634139</v>
      </c>
      <c r="EV9" s="155">
        <f t="shared" si="86"/>
        <v>42164.187583927283</v>
      </c>
      <c r="EW9" s="155">
        <f t="shared" si="86"/>
        <v>45125.31286500916</v>
      </c>
      <c r="EX9" s="155">
        <f t="shared" si="86"/>
        <v>36122.50542299349</v>
      </c>
      <c r="EY9" s="155">
        <f t="shared" si="86"/>
        <v>35387.016559970361</v>
      </c>
      <c r="EZ9" s="155">
        <f t="shared" si="86"/>
        <v>40495.816547877279</v>
      </c>
      <c r="FA9" s="155">
        <f t="shared" si="86"/>
        <v>31239.79491224611</v>
      </c>
      <c r="FB9" s="155">
        <f t="shared" si="86"/>
        <v>16459.973875723081</v>
      </c>
      <c r="FC9" s="155">
        <f t="shared" si="86"/>
        <v>15850.34521365927</v>
      </c>
      <c r="FD9" s="155">
        <f t="shared" si="86"/>
        <v>14760.40306027244</v>
      </c>
      <c r="FE9" s="155">
        <f t="shared" si="86"/>
        <v>14547.956708341109</v>
      </c>
      <c r="FF9" s="155">
        <f t="shared" si="86"/>
        <v>17512.339055793989</v>
      </c>
      <c r="FG9" s="155">
        <f t="shared" si="86"/>
        <v>17618.562231759661</v>
      </c>
      <c r="FH9" s="155">
        <f t="shared" si="86"/>
        <v>16995.708154506439</v>
      </c>
      <c r="FI9" s="155">
        <f t="shared" si="86"/>
        <v>11191.640231386449</v>
      </c>
      <c r="FJ9" s="155">
        <f t="shared" si="86"/>
        <v>10382.200135531961</v>
      </c>
      <c r="FK9" s="155">
        <f t="shared" si="86"/>
        <v>9967.3640915593714</v>
      </c>
      <c r="FL9" s="155">
        <f t="shared" si="86"/>
        <v>9561.0813680810588</v>
      </c>
      <c r="FM9" s="155">
        <f t="shared" si="86"/>
        <v>14684.291845493561</v>
      </c>
      <c r="FN9" s="155">
        <f t="shared" si="86"/>
        <v>15296.137339055789</v>
      </c>
      <c r="FO9" s="155">
        <f t="shared" si="86"/>
        <v>14350.557939914161</v>
      </c>
      <c r="FP9" s="155">
        <f t="shared" si="86"/>
        <v>10960.41964711493</v>
      </c>
      <c r="FQ9" s="155">
        <f t="shared" si="86"/>
        <v>10151.43520888294</v>
      </c>
      <c r="FR9" s="155">
        <f t="shared" si="86"/>
        <v>8943.2696059305508</v>
      </c>
      <c r="FS9" s="155">
        <f t="shared" si="86"/>
        <v>8709.8944438000235</v>
      </c>
      <c r="FT9" s="155">
        <f t="shared" si="86"/>
        <v>15209.227467811161</v>
      </c>
      <c r="FU9" s="155">
        <f t="shared" si="86"/>
        <v>16112.814224402209</v>
      </c>
      <c r="FV9" s="155">
        <f t="shared" si="86"/>
        <v>10297.97670141018</v>
      </c>
      <c r="FW9" s="155">
        <f t="shared" si="86"/>
        <v>10480.458809677541</v>
      </c>
      <c r="FX9" s="155">
        <f t="shared" si="86"/>
        <v>9961.5992771628607</v>
      </c>
      <c r="FY9" s="155">
        <f t="shared" si="86"/>
        <v>9592.834484045532</v>
      </c>
      <c r="FZ9" s="155">
        <f t="shared" si="86"/>
        <v>10021.607222140001</v>
      </c>
      <c r="GA9" s="155">
        <f t="shared" si="86"/>
        <v>13071.24463519313</v>
      </c>
      <c r="GB9" s="155">
        <f t="shared" si="86"/>
        <v>15879.047990635971</v>
      </c>
      <c r="GC9" s="155">
        <f t="shared" si="86"/>
        <v>11716.738197424889</v>
      </c>
      <c r="GD9" s="155">
        <f t="shared" si="86"/>
        <v>13275.12103966703</v>
      </c>
      <c r="GE9" s="155">
        <f t="shared" si="86"/>
        <v>13046.802004586771</v>
      </c>
      <c r="GF9" s="155">
        <f t="shared" si="86"/>
        <v>12720.631954472099</v>
      </c>
      <c r="GG9" s="155">
        <f t="shared" si="86"/>
        <v>12720.631954472099</v>
      </c>
      <c r="GH9" s="155">
        <f t="shared" si="86"/>
        <v>23760.86090075727</v>
      </c>
      <c r="GI9" s="155">
        <f t="shared" si="86"/>
        <v>24966.121960940611</v>
      </c>
      <c r="GJ9" s="155">
        <f t="shared" si="86"/>
        <v>23932.801913112791</v>
      </c>
      <c r="GK9" s="155">
        <f t="shared" ref="GK9:IV9" si="87">GK8</f>
        <v>13411.332107638311</v>
      </c>
      <c r="GL9" s="155">
        <f t="shared" si="87"/>
        <v>13253.55172990139</v>
      </c>
      <c r="GM9" s="155">
        <f t="shared" si="87"/>
        <v>12977.43606886178</v>
      </c>
      <c r="GN9" s="155">
        <f t="shared" si="87"/>
        <v>12922.21293665385</v>
      </c>
      <c r="GO9" s="155">
        <f t="shared" si="87"/>
        <v>15121.379427503611</v>
      </c>
      <c r="GP9" s="155">
        <f t="shared" si="87"/>
        <v>14708.978170389881</v>
      </c>
      <c r="GQ9" s="155">
        <f t="shared" si="87"/>
        <v>13827.571562048761</v>
      </c>
      <c r="GR9" s="155">
        <f t="shared" si="87"/>
        <v>12772.30952178714</v>
      </c>
      <c r="GS9" s="155">
        <f t="shared" si="87"/>
        <v>12614.62668818483</v>
      </c>
      <c r="GT9" s="155">
        <f t="shared" si="87"/>
        <v>12614.62668818483</v>
      </c>
      <c r="GU9" s="155">
        <f t="shared" si="87"/>
        <v>12614.62668818483</v>
      </c>
      <c r="GV9" s="155">
        <f t="shared" si="87"/>
        <v>14839.03281519862</v>
      </c>
      <c r="GW9" s="155">
        <f t="shared" si="87"/>
        <v>14839.03281519862</v>
      </c>
      <c r="GX9" s="155">
        <f t="shared" si="87"/>
        <v>17292.227979274609</v>
      </c>
      <c r="GY9" s="155">
        <f t="shared" si="87"/>
        <v>13626.42487046632</v>
      </c>
      <c r="GZ9" s="155">
        <f t="shared" si="87"/>
        <v>33070.998459599497</v>
      </c>
      <c r="HA9" s="155">
        <f t="shared" si="87"/>
        <v>26456.7987676796</v>
      </c>
      <c r="HB9" s="155">
        <f t="shared" si="87"/>
        <v>23811.118890911639</v>
      </c>
      <c r="HC9" s="155">
        <f t="shared" si="87"/>
        <v>27931.4008308827</v>
      </c>
      <c r="HD9" s="155">
        <f t="shared" si="87"/>
        <v>37029.958455865199</v>
      </c>
      <c r="HE9" s="155">
        <f t="shared" si="87"/>
        <v>31465.745538284391</v>
      </c>
      <c r="HF9" s="155">
        <f t="shared" si="87"/>
        <v>25542.89004029936</v>
      </c>
      <c r="HG9" s="155">
        <f t="shared" si="87"/>
        <v>27532.527345998849</v>
      </c>
      <c r="HH9" s="155">
        <f t="shared" si="87"/>
        <v>54317.098445595861</v>
      </c>
      <c r="HI9" s="155">
        <f t="shared" si="87"/>
        <v>42074.196891191707</v>
      </c>
      <c r="HJ9" s="155">
        <f t="shared" si="87"/>
        <v>44768.497409326417</v>
      </c>
      <c r="HK9" s="155">
        <f t="shared" si="87"/>
        <v>59082.095567069657</v>
      </c>
      <c r="HL9" s="155">
        <f t="shared" si="87"/>
        <v>55824.985607369032</v>
      </c>
      <c r="HM9" s="155">
        <f t="shared" si="87"/>
        <v>40071.540971022827</v>
      </c>
      <c r="HN9" s="155">
        <f t="shared" si="87"/>
        <v>11715.14423076923</v>
      </c>
      <c r="HO9" s="155">
        <f t="shared" si="87"/>
        <v>10358.653846153849</v>
      </c>
      <c r="HP9" s="155">
        <f t="shared" si="87"/>
        <v>10235.336538461541</v>
      </c>
      <c r="HQ9" s="155">
        <f t="shared" si="87"/>
        <v>11135.81730769231</v>
      </c>
      <c r="HR9" s="155">
        <f t="shared" si="87"/>
        <v>12620.913461538459</v>
      </c>
      <c r="HS9" s="155">
        <f t="shared" si="87"/>
        <v>11163.461538461541</v>
      </c>
      <c r="HT9" s="155">
        <f t="shared" si="87"/>
        <v>10806.490384615379</v>
      </c>
      <c r="HU9" s="155">
        <f t="shared" si="87"/>
        <v>9865.3846153846152</v>
      </c>
      <c r="HV9" s="155">
        <f t="shared" si="87"/>
        <v>20278.846153846149</v>
      </c>
      <c r="HW9" s="155">
        <f t="shared" si="87"/>
        <v>15938.461538461541</v>
      </c>
      <c r="HX9" s="155">
        <f t="shared" si="87"/>
        <v>20138.428381962862</v>
      </c>
      <c r="HY9" s="155">
        <f t="shared" si="87"/>
        <v>27757.051282051281</v>
      </c>
      <c r="HZ9" s="155">
        <f t="shared" si="87"/>
        <v>31516.981132075471</v>
      </c>
      <c r="IA9" s="155">
        <f t="shared" si="87"/>
        <v>14406.92640692641</v>
      </c>
      <c r="IB9" s="155">
        <f t="shared" si="87"/>
        <v>13485.71428571429</v>
      </c>
      <c r="IC9" s="155">
        <f t="shared" si="87"/>
        <v>12481.385281385281</v>
      </c>
      <c r="ID9" s="155">
        <f t="shared" si="87"/>
        <v>11636.36363636364</v>
      </c>
      <c r="IE9" s="155">
        <f t="shared" si="87"/>
        <v>15764.75694444444</v>
      </c>
      <c r="IF9" s="155">
        <f t="shared" si="87"/>
        <v>17733.333333333328</v>
      </c>
      <c r="IG9" s="155">
        <f t="shared" si="87"/>
        <v>17788.020833333328</v>
      </c>
      <c r="IH9" s="155">
        <f t="shared" si="87"/>
        <v>14250</v>
      </c>
      <c r="II9" s="155">
        <f t="shared" si="87"/>
        <v>13875</v>
      </c>
      <c r="IJ9" s="155">
        <f t="shared" si="87"/>
        <v>13625</v>
      </c>
      <c r="IK9" s="155">
        <f t="shared" si="87"/>
        <v>13500</v>
      </c>
      <c r="IL9" s="155">
        <f t="shared" si="87"/>
        <v>14000</v>
      </c>
      <c r="IM9" s="155">
        <f t="shared" si="87"/>
        <v>14857.14285714285</v>
      </c>
      <c r="IN9" s="155">
        <f t="shared" si="87"/>
        <v>13714.28571428571</v>
      </c>
      <c r="IO9" s="155">
        <f t="shared" si="87"/>
        <v>47844.382691544262</v>
      </c>
      <c r="IP9" s="155">
        <f t="shared" si="87"/>
        <v>45764.192139737992</v>
      </c>
      <c r="IQ9" s="155">
        <f t="shared" si="87"/>
        <v>63277.580950811564</v>
      </c>
      <c r="IR9" s="155">
        <f t="shared" si="87"/>
        <v>49270.824750762127</v>
      </c>
      <c r="IS9" s="155">
        <f t="shared" si="87"/>
        <v>61620.572537603097</v>
      </c>
      <c r="IT9" s="155">
        <f t="shared" si="87"/>
        <v>66175.172013728865</v>
      </c>
      <c r="IU9" s="155">
        <f t="shared" si="87"/>
        <v>54585.152838427952</v>
      </c>
      <c r="IV9" s="155">
        <f t="shared" si="87"/>
        <v>48286.865972455496</v>
      </c>
      <c r="IW9" s="155">
        <f t="shared" ref="IW9:LH9" si="88">IW8</f>
        <v>45628.731842081812</v>
      </c>
      <c r="IX9" s="155">
        <f t="shared" si="88"/>
        <v>64700.115854201948</v>
      </c>
      <c r="IY9" s="155">
        <f t="shared" si="88"/>
        <v>64700.115854201948</v>
      </c>
      <c r="IZ9" s="155">
        <f t="shared" si="88"/>
        <v>54362.356296230297</v>
      </c>
      <c r="JA9" s="155">
        <f t="shared" si="88"/>
        <v>50797.611621067641</v>
      </c>
      <c r="JB9" s="155">
        <f t="shared" si="88"/>
        <v>51754.811580139089</v>
      </c>
      <c r="JC9" s="155">
        <f t="shared" si="88"/>
        <v>33964.095099466278</v>
      </c>
      <c r="JD9" s="155">
        <f t="shared" si="88"/>
        <v>17083.551673944679</v>
      </c>
      <c r="JE9" s="155">
        <f t="shared" si="88"/>
        <v>16426.491994177581</v>
      </c>
      <c r="JF9" s="155">
        <f t="shared" si="88"/>
        <v>16415.72052401747</v>
      </c>
      <c r="JG9" s="155">
        <f t="shared" si="88"/>
        <v>20867.540029112079</v>
      </c>
      <c r="JH9" s="155">
        <f t="shared" si="88"/>
        <v>22358.078602620091</v>
      </c>
      <c r="JI9" s="155">
        <f t="shared" si="88"/>
        <v>18120.524017467251</v>
      </c>
      <c r="JJ9" s="155">
        <f t="shared" si="88"/>
        <v>17832.89665211063</v>
      </c>
      <c r="JK9" s="155">
        <f t="shared" si="88"/>
        <v>16581.79367685589</v>
      </c>
      <c r="JL9" s="155">
        <f t="shared" si="88"/>
        <v>33967.560823456013</v>
      </c>
      <c r="JM9" s="155">
        <f t="shared" si="88"/>
        <v>30318.153462258259</v>
      </c>
      <c r="JN9" s="155">
        <f t="shared" si="88"/>
        <v>51091.703056768572</v>
      </c>
      <c r="JO9" s="155">
        <f t="shared" si="88"/>
        <v>62543.512107441667</v>
      </c>
      <c r="JP9" s="155">
        <f t="shared" si="88"/>
        <v>41986.177390159617</v>
      </c>
      <c r="JQ9" s="155">
        <f t="shared" si="88"/>
        <v>25798.800451674761</v>
      </c>
      <c r="JR9" s="155">
        <f t="shared" si="88"/>
        <v>21763.2339005748</v>
      </c>
      <c r="JS9" s="155">
        <f t="shared" si="88"/>
        <v>20177.832755499821</v>
      </c>
      <c r="JT9" s="155">
        <f t="shared" si="88"/>
        <v>19168.941117724818</v>
      </c>
      <c r="JU9" s="155">
        <f t="shared" si="88"/>
        <v>32903.027499293647</v>
      </c>
      <c r="JV9" s="155">
        <f t="shared" si="88"/>
        <v>45367.283385235387</v>
      </c>
      <c r="JW9" s="155">
        <f t="shared" si="88"/>
        <v>30987.38601737472</v>
      </c>
      <c r="JX9" s="155">
        <f t="shared" si="88"/>
        <v>24501.654060249781</v>
      </c>
      <c r="JY9" s="155">
        <f t="shared" si="88"/>
        <v>22519.902628906049</v>
      </c>
      <c r="JZ9" s="155">
        <f t="shared" si="88"/>
        <v>45049.501099525784</v>
      </c>
      <c r="KA9" s="155">
        <f t="shared" si="88"/>
        <v>38768.561042380359</v>
      </c>
      <c r="KB9" s="155">
        <f t="shared" si="88"/>
        <v>46565.590078836743</v>
      </c>
      <c r="KC9" s="155">
        <f t="shared" si="88"/>
        <v>46782.174218738299</v>
      </c>
      <c r="KD9" s="155">
        <f t="shared" si="88"/>
        <v>36857.301000792853</v>
      </c>
      <c r="KE9" s="155">
        <f t="shared" si="88"/>
        <v>70400.103434495395</v>
      </c>
      <c r="KF9" s="155">
        <f t="shared" si="88"/>
        <v>53569.665483438723</v>
      </c>
      <c r="KG9" s="155">
        <f t="shared" si="88"/>
        <v>51373.563083288267</v>
      </c>
      <c r="KH9" s="155">
        <f t="shared" si="88"/>
        <v>43600.460753661348</v>
      </c>
      <c r="KI9" s="155">
        <f t="shared" si="88"/>
        <v>57554.994590695998</v>
      </c>
      <c r="KJ9" s="155">
        <f t="shared" si="88"/>
        <v>60907.712722192853</v>
      </c>
      <c r="KK9" s="155">
        <f t="shared" si="88"/>
        <v>67442.1842761484</v>
      </c>
      <c r="KL9" s="155">
        <f t="shared" si="88"/>
        <v>52910.722649080402</v>
      </c>
      <c r="KM9" s="155">
        <f t="shared" si="88"/>
        <v>47186.74447158898</v>
      </c>
      <c r="KN9" s="155">
        <f t="shared" si="88"/>
        <v>53165.060193592268</v>
      </c>
      <c r="KO9" s="155">
        <f t="shared" si="88"/>
        <v>125725.9745143811</v>
      </c>
      <c r="KP9" s="155">
        <f t="shared" si="88"/>
        <v>97323.445686893567</v>
      </c>
      <c r="KQ9" s="155">
        <f t="shared" si="88"/>
        <v>98895.951567289536</v>
      </c>
      <c r="KR9" s="155">
        <f t="shared" si="88"/>
        <v>117107.14096230159</v>
      </c>
      <c r="KS9" s="155">
        <f t="shared" si="88"/>
        <v>59990.624198751677</v>
      </c>
      <c r="KT9" s="155">
        <f t="shared" si="88"/>
        <v>27630.508474576269</v>
      </c>
      <c r="KU9" s="155">
        <f t="shared" si="88"/>
        <v>24762.218199769621</v>
      </c>
      <c r="KV9" s="155">
        <f t="shared" si="88"/>
        <v>24328.879381273651</v>
      </c>
      <c r="KW9" s="155">
        <f t="shared" si="88"/>
        <v>45787.91867997068</v>
      </c>
      <c r="KX9" s="155">
        <f t="shared" si="88"/>
        <v>55550.200803212858</v>
      </c>
      <c r="KY9" s="155">
        <f t="shared" si="88"/>
        <v>44254.655566047557</v>
      </c>
      <c r="KZ9" s="155">
        <f t="shared" si="88"/>
        <v>35215.146299483647</v>
      </c>
      <c r="LA9" s="155">
        <f t="shared" si="88"/>
        <v>28959.75903614458</v>
      </c>
      <c r="LB9" s="155">
        <f t="shared" si="88"/>
        <v>26906.43717728055</v>
      </c>
      <c r="LC9" s="155">
        <f t="shared" si="88"/>
        <v>26004.681583476759</v>
      </c>
      <c r="LD9" s="155">
        <f t="shared" si="88"/>
        <v>43021.288160159427</v>
      </c>
      <c r="LE9" s="155">
        <f t="shared" si="88"/>
        <v>47782.58900262705</v>
      </c>
      <c r="LF9" s="155">
        <f t="shared" si="88"/>
        <v>37020.744632665999</v>
      </c>
      <c r="LG9" s="155">
        <f t="shared" si="88"/>
        <v>38065.509938141913</v>
      </c>
      <c r="LH9" s="155">
        <f t="shared" si="88"/>
        <v>19645.641389085751</v>
      </c>
      <c r="LI9" s="155">
        <f t="shared" ref="LI9:NH9" si="89">LI8</f>
        <v>17588.336539435051</v>
      </c>
      <c r="LJ9" s="155">
        <f t="shared" si="89"/>
        <v>17039.58691910499</v>
      </c>
      <c r="LK9" s="155">
        <f t="shared" si="89"/>
        <v>12629.340892983701</v>
      </c>
      <c r="LL9" s="155">
        <f t="shared" si="89"/>
        <v>11997.873848334521</v>
      </c>
      <c r="LM9" s="155">
        <f t="shared" si="89"/>
        <v>11075.731497418241</v>
      </c>
      <c r="LN9" s="155">
        <f t="shared" si="89"/>
        <v>6909.3854409233563</v>
      </c>
      <c r="LO9" s="155">
        <f t="shared" si="89"/>
        <v>6337.6868819817082</v>
      </c>
      <c r="LP9" s="155">
        <f t="shared" si="89"/>
        <v>8980.8646350106301</v>
      </c>
      <c r="LQ9" s="155">
        <f t="shared" si="89"/>
        <v>44031.153084161648</v>
      </c>
      <c r="LR9" s="155">
        <f t="shared" si="89"/>
        <v>32607.02384004102</v>
      </c>
      <c r="LS9" s="155">
        <f t="shared" si="89"/>
        <v>39174.456066022321</v>
      </c>
      <c r="LT9" s="155">
        <f t="shared" si="89"/>
        <v>41308.08950086058</v>
      </c>
      <c r="LU9" s="155">
        <f t="shared" si="89"/>
        <v>36320.893329415223</v>
      </c>
      <c r="LV9" s="155">
        <f t="shared" si="89"/>
        <v>38705.822473567743</v>
      </c>
      <c r="LW9" s="155">
        <f t="shared" si="89"/>
        <v>36488.812392426829</v>
      </c>
      <c r="LX9" s="155">
        <f t="shared" si="89"/>
        <v>31964.593066142119</v>
      </c>
      <c r="LY9" s="155">
        <f t="shared" si="89"/>
        <v>36543.143699123117</v>
      </c>
      <c r="LZ9" s="155">
        <f t="shared" si="89"/>
        <v>38239.831239717889</v>
      </c>
      <c r="MA9" s="155">
        <f t="shared" si="89"/>
        <v>26873.5853192184</v>
      </c>
      <c r="MB9" s="155">
        <f t="shared" si="89"/>
        <v>25497.13193116635</v>
      </c>
      <c r="MC9" s="155">
        <f t="shared" si="89"/>
        <v>21570.545600071149</v>
      </c>
      <c r="MD9" s="155">
        <f t="shared" si="89"/>
        <v>18014.079610637931</v>
      </c>
      <c r="ME9" s="155">
        <f t="shared" si="89"/>
        <v>14990.4397705545</v>
      </c>
      <c r="MF9" s="155">
        <f t="shared" si="89"/>
        <v>16680.937733809958</v>
      </c>
      <c r="MG9" s="155">
        <f t="shared" si="89"/>
        <v>14499.00329522802</v>
      </c>
      <c r="MH9" s="155">
        <f t="shared" si="89"/>
        <v>13907.20724236157</v>
      </c>
      <c r="MI9" s="155">
        <f t="shared" si="89"/>
        <v>12947.609942638621</v>
      </c>
      <c r="MJ9" s="155">
        <f t="shared" si="89"/>
        <v>9901.4560964847788</v>
      </c>
      <c r="MK9" s="155">
        <f t="shared" si="89"/>
        <v>9286.0492802770641</v>
      </c>
      <c r="ML9" s="155">
        <f t="shared" si="89"/>
        <v>8916.2095030467663</v>
      </c>
      <c r="MM9" s="155">
        <f t="shared" si="89"/>
        <v>16405.353728489481</v>
      </c>
      <c r="MN9" s="155">
        <f t="shared" si="89"/>
        <v>16321.68093773381</v>
      </c>
      <c r="MO9" s="155">
        <f t="shared" si="89"/>
        <v>18387.338009031369</v>
      </c>
      <c r="MP9" s="155">
        <f t="shared" si="89"/>
        <v>8604.2065009560229</v>
      </c>
      <c r="MQ9" s="155">
        <f t="shared" si="89"/>
        <v>8184.8981919425714</v>
      </c>
      <c r="MR9" s="155">
        <f t="shared" si="89"/>
        <v>8175.6444913298601</v>
      </c>
      <c r="MS9" s="155">
        <f t="shared" si="89"/>
        <v>8166.7044754836816</v>
      </c>
      <c r="MT9" s="155">
        <f t="shared" si="89"/>
        <v>11875.543194854859</v>
      </c>
      <c r="MU9" s="155">
        <f t="shared" si="89"/>
        <v>11055.10168607683</v>
      </c>
      <c r="MV9" s="155">
        <f t="shared" si="89"/>
        <v>9734.0517990613589</v>
      </c>
      <c r="MW9" s="155">
        <f t="shared" si="89"/>
        <v>6735.3358416085857</v>
      </c>
      <c r="MX9" s="155">
        <f t="shared" si="89"/>
        <v>6735.3358416085857</v>
      </c>
      <c r="MY9" s="155">
        <f t="shared" si="89"/>
        <v>6735.3358416085857</v>
      </c>
      <c r="MZ9" s="155">
        <f t="shared" si="89"/>
        <v>6735.3358416085857</v>
      </c>
      <c r="NA9" s="155">
        <f t="shared" si="89"/>
        <v>8289.6441127490307</v>
      </c>
      <c r="NB9" s="155" t="e">
        <f t="shared" si="89"/>
        <v>#N/A</v>
      </c>
      <c r="NC9" s="155" t="e">
        <f t="shared" si="89"/>
        <v>#N/A</v>
      </c>
      <c r="ND9" s="155" t="e">
        <f t="shared" si="89"/>
        <v>#N/A</v>
      </c>
      <c r="NE9" s="155" t="e">
        <f t="shared" si="89"/>
        <v>#N/A</v>
      </c>
      <c r="NF9" s="155" t="e">
        <f t="shared" si="89"/>
        <v>#N/A</v>
      </c>
      <c r="NG9" s="155" t="e">
        <f t="shared" si="89"/>
        <v>#N/A</v>
      </c>
      <c r="NH9" s="155" t="e">
        <f t="shared" si="89"/>
        <v>#N/A</v>
      </c>
    </row>
    <row r="10" spans="1:376" ht="15">
      <c r="A10" s="4" t="s">
        <v>1115</v>
      </c>
      <c r="B10" s="47">
        <f t="shared" ref="B10:E10" si="90">IFERROR(B9/B8,0)</f>
        <v>1.1450610177296801</v>
      </c>
      <c r="C10" s="47">
        <f t="shared" si="90"/>
        <v>1.0870686479184575</v>
      </c>
      <c r="D10" s="47">
        <f t="shared" si="90"/>
        <v>0.97610015174506826</v>
      </c>
      <c r="E10" s="47">
        <f t="shared" si="90"/>
        <v>0.9719850000000001</v>
      </c>
      <c r="F10" s="47">
        <f t="shared" ref="F10:Y10" si="91">IFERROR(F9/F8,0)</f>
        <v>0.83846011513157892</v>
      </c>
      <c r="G10" s="47">
        <f t="shared" si="91"/>
        <v>0.90503731343283589</v>
      </c>
      <c r="H10" s="47">
        <f t="shared" si="91"/>
        <v>0.89608296048362301</v>
      </c>
      <c r="I10" s="47">
        <f t="shared" si="91"/>
        <v>0.94054120533137431</v>
      </c>
      <c r="J10" s="47">
        <f t="shared" si="91"/>
        <v>0.85201027397260265</v>
      </c>
      <c r="K10" s="47">
        <f t="shared" si="91"/>
        <v>0.83139154411764715</v>
      </c>
      <c r="L10" s="47">
        <f t="shared" si="91"/>
        <v>0.81390441176470607</v>
      </c>
      <c r="M10" s="47">
        <f t="shared" si="91"/>
        <v>0.88503526170798896</v>
      </c>
      <c r="N10" s="47">
        <f t="shared" si="91"/>
        <v>0.80129375000000003</v>
      </c>
      <c r="O10" s="47">
        <f t="shared" si="91"/>
        <v>0.96947368421052649</v>
      </c>
      <c r="P10" s="47">
        <f t="shared" si="91"/>
        <v>1.0015170278637773</v>
      </c>
      <c r="Q10" s="47">
        <f t="shared" si="91"/>
        <v>1.0182714796447931</v>
      </c>
      <c r="R10" s="47">
        <f t="shared" si="91"/>
        <v>0.84788613383583089</v>
      </c>
      <c r="S10" s="47">
        <f t="shared" si="91"/>
        <v>0.86030316687554231</v>
      </c>
      <c r="T10" s="47">
        <f t="shared" si="91"/>
        <v>0.8895905138339919</v>
      </c>
      <c r="U10" s="47">
        <f t="shared" si="91"/>
        <v>0.89125019762845836</v>
      </c>
      <c r="V10" s="47">
        <f t="shared" si="91"/>
        <v>1.4635482213438729</v>
      </c>
      <c r="W10" s="47">
        <f t="shared" si="91"/>
        <v>1.6754507905138336</v>
      </c>
      <c r="X10" s="47">
        <f t="shared" si="91"/>
        <v>1.0672873254281952</v>
      </c>
      <c r="Y10" s="47">
        <f t="shared" si="91"/>
        <v>0.95337558049185978</v>
      </c>
      <c r="Z10" s="47">
        <f t="shared" ref="Z10:CK10" si="92">IFERROR(Z9/Z8,0)</f>
        <v>1.0036753510716925</v>
      </c>
      <c r="AA10" s="47">
        <f t="shared" si="92"/>
        <v>1.0012324732229796</v>
      </c>
      <c r="AB10" s="47">
        <f t="shared" si="92"/>
        <v>1.1560363247863248</v>
      </c>
      <c r="AC10" s="47">
        <f t="shared" si="92"/>
        <v>1.1433272727272732</v>
      </c>
      <c r="AD10" s="47">
        <f t="shared" si="92"/>
        <v>1.0277132633587791</v>
      </c>
      <c r="AE10" s="47">
        <f t="shared" si="92"/>
        <v>1.3795086557886558</v>
      </c>
      <c r="AF10" s="47">
        <f t="shared" si="92"/>
        <v>1.1198416413223546</v>
      </c>
      <c r="AG10" s="47">
        <f t="shared" si="92"/>
        <v>1.1800566863874478</v>
      </c>
      <c r="AH10" s="47">
        <f t="shared" si="92"/>
        <v>1.053954213852619</v>
      </c>
      <c r="AI10" s="47">
        <f t="shared" si="92"/>
        <v>1.0264956088561774</v>
      </c>
      <c r="AJ10" s="47">
        <f t="shared" si="92"/>
        <v>1.1054762407467162</v>
      </c>
      <c r="AK10" s="47">
        <f t="shared" si="92"/>
        <v>1.0783288343667281</v>
      </c>
      <c r="AL10" s="47">
        <f t="shared" si="92"/>
        <v>0.78653298858004761</v>
      </c>
      <c r="AM10" s="47">
        <f t="shared" si="92"/>
        <v>0.88463364128703403</v>
      </c>
      <c r="AN10" s="47">
        <f t="shared" si="92"/>
        <v>0.91620775193798454</v>
      </c>
      <c r="AO10" s="47">
        <f t="shared" si="92"/>
        <v>0.9136379844961241</v>
      </c>
      <c r="AP10" s="47">
        <f t="shared" si="92"/>
        <v>0.94231395348837221</v>
      </c>
      <c r="AQ10" s="47">
        <f t="shared" si="92"/>
        <v>0.99578488372093032</v>
      </c>
      <c r="AR10" s="47">
        <f t="shared" si="92"/>
        <v>0.93374758454106288</v>
      </c>
      <c r="AS10" s="47">
        <f t="shared" si="92"/>
        <v>0.91774961240310082</v>
      </c>
      <c r="AT10" s="47">
        <f t="shared" si="92"/>
        <v>0.8551531007751938</v>
      </c>
      <c r="AU10" s="47">
        <f t="shared" si="92"/>
        <v>1.1929001509462802</v>
      </c>
      <c r="AV10" s="47">
        <f t="shared" si="92"/>
        <v>0.99014603892465014</v>
      </c>
      <c r="AW10" s="47">
        <f t="shared" si="92"/>
        <v>0.99890566433273209</v>
      </c>
      <c r="AX10" s="47">
        <f t="shared" si="92"/>
        <v>1.0609752524996192</v>
      </c>
      <c r="AY10" s="47">
        <f t="shared" si="92"/>
        <v>1.1943268615384617</v>
      </c>
      <c r="AZ10" s="47">
        <f t="shared" si="92"/>
        <v>0.96289912172699665</v>
      </c>
      <c r="BA10" s="47">
        <f t="shared" si="92"/>
        <v>1.0258794359212768</v>
      </c>
      <c r="BB10" s="47">
        <f t="shared" si="92"/>
        <v>0.90337934316991908</v>
      </c>
      <c r="BC10" s="47">
        <f t="shared" si="92"/>
        <v>0.95622119815668205</v>
      </c>
      <c r="BD10" s="47">
        <f t="shared" si="92"/>
        <v>0.90970537261698436</v>
      </c>
      <c r="BE10" s="47">
        <f t="shared" si="92"/>
        <v>0.9291607171188323</v>
      </c>
      <c r="BF10" s="47">
        <f t="shared" si="92"/>
        <v>0.99662186972167144</v>
      </c>
      <c r="BG10" s="47">
        <f t="shared" si="92"/>
        <v>0.82197000405350629</v>
      </c>
      <c r="BH10" s="47">
        <f t="shared" si="92"/>
        <v>0.93773153621817606</v>
      </c>
      <c r="BI10" s="47">
        <f t="shared" si="92"/>
        <v>0.90996103676096896</v>
      </c>
      <c r="BJ10" s="47">
        <f t="shared" si="92"/>
        <v>0.69726122378228461</v>
      </c>
      <c r="BK10" s="47">
        <f t="shared" si="92"/>
        <v>0.76395348837209298</v>
      </c>
      <c r="BL10" s="47">
        <f t="shared" si="92"/>
        <v>1.0098684210526316</v>
      </c>
      <c r="BM10" s="47">
        <f t="shared" si="92"/>
        <v>1.0730370750920455</v>
      </c>
      <c r="BN10" s="47">
        <f t="shared" si="92"/>
        <v>0.99360748020227074</v>
      </c>
      <c r="BO10" s="47">
        <f t="shared" si="92"/>
        <v>0.6681996381182147</v>
      </c>
      <c r="BP10" s="47">
        <f t="shared" si="92"/>
        <v>0.77594742232843972</v>
      </c>
      <c r="BQ10" s="47">
        <f t="shared" si="92"/>
        <v>0.80785085253887956</v>
      </c>
      <c r="BR10" s="47">
        <f t="shared" si="92"/>
        <v>0.86668540378489789</v>
      </c>
      <c r="BS10" s="47">
        <f t="shared" si="92"/>
        <v>1.1855048113639834</v>
      </c>
      <c r="BT10" s="47">
        <f t="shared" si="92"/>
        <v>1.1184428293876376</v>
      </c>
      <c r="BU10" s="47">
        <f t="shared" si="92"/>
        <v>1.0845060099677515</v>
      </c>
      <c r="BV10" s="47">
        <f t="shared" si="92"/>
        <v>1.0230975828111011</v>
      </c>
      <c r="BW10" s="47">
        <f t="shared" si="92"/>
        <v>1.0648728345005529</v>
      </c>
      <c r="BX10" s="47">
        <f t="shared" si="92"/>
        <v>1.3505698607007175</v>
      </c>
      <c r="BY10" s="47">
        <f t="shared" si="92"/>
        <v>1.164837484170536</v>
      </c>
      <c r="BZ10" s="47">
        <f t="shared" si="92"/>
        <v>1.5319100091827365</v>
      </c>
      <c r="CA10" s="47">
        <f t="shared" si="92"/>
        <v>1.8308080808080809</v>
      </c>
      <c r="CB10" s="47">
        <f t="shared" si="92"/>
        <v>1.2130394857667586</v>
      </c>
      <c r="CC10" s="47">
        <f t="shared" si="92"/>
        <v>1.0318561845279401</v>
      </c>
      <c r="CD10" s="47">
        <f t="shared" si="92"/>
        <v>0.98524633353824542</v>
      </c>
      <c r="CE10" s="47">
        <f t="shared" si="92"/>
        <v>0.99222750548646677</v>
      </c>
      <c r="CF10" s="47">
        <f t="shared" si="92"/>
        <v>0.92068530880911259</v>
      </c>
      <c r="CG10" s="47">
        <f t="shared" si="92"/>
        <v>0.80263077206107802</v>
      </c>
      <c r="CH10" s="47">
        <f t="shared" si="92"/>
        <v>1.2291854880890114</v>
      </c>
      <c r="CI10" s="47">
        <f t="shared" si="92"/>
        <v>1.0682941903584673</v>
      </c>
      <c r="CJ10" s="47">
        <f t="shared" si="92"/>
        <v>1.0186605646512827</v>
      </c>
      <c r="CK10" s="47">
        <f t="shared" si="92"/>
        <v>0.95253799827932317</v>
      </c>
      <c r="CL10" s="47">
        <f t="shared" ref="CL10:CT10" si="93">IFERROR(CL9/CL8,0)</f>
        <v>1.152863638685945</v>
      </c>
      <c r="CM10" s="47">
        <f t="shared" si="93"/>
        <v>0.74899463806970512</v>
      </c>
      <c r="CN10" s="47">
        <f t="shared" si="93"/>
        <v>0.79443641618497107</v>
      </c>
      <c r="CO10" s="47">
        <f t="shared" si="93"/>
        <v>1.2040214477211797</v>
      </c>
      <c r="CP10" s="47">
        <f t="shared" si="93"/>
        <v>0.96586683194616607</v>
      </c>
      <c r="CQ10" s="47">
        <f t="shared" si="93"/>
        <v>0.82865546218487396</v>
      </c>
      <c r="CR10" s="47">
        <f t="shared" si="93"/>
        <v>0.78263214670981662</v>
      </c>
      <c r="CS10" s="47">
        <f t="shared" si="93"/>
        <v>0.7383338104780991</v>
      </c>
      <c r="CT10" s="47">
        <f t="shared" si="93"/>
        <v>0.83721860930465231</v>
      </c>
      <c r="CU10" s="47">
        <f t="shared" ref="CU10:FF10" si="94">IFERROR(CU9/CU8,0)</f>
        <v>0.84662066672208824</v>
      </c>
      <c r="CV10" s="47">
        <f t="shared" si="94"/>
        <v>0.85872417185962613</v>
      </c>
      <c r="CW10" s="47">
        <f t="shared" si="94"/>
        <v>1.137120371304611</v>
      </c>
      <c r="CX10" s="47">
        <f t="shared" si="94"/>
        <v>0.98288232882328819</v>
      </c>
      <c r="CY10" s="47">
        <f t="shared" si="94"/>
        <v>1.0190651906519066</v>
      </c>
      <c r="CZ10" s="47">
        <f t="shared" si="94"/>
        <v>0.8219477264590046</v>
      </c>
      <c r="DA10" s="47">
        <f t="shared" si="94"/>
        <v>0.85823360356882428</v>
      </c>
      <c r="DB10" s="47">
        <f t="shared" si="94"/>
        <v>1.0362300154718926</v>
      </c>
      <c r="DC10" s="47">
        <f t="shared" si="94"/>
        <v>1.1140649149922721</v>
      </c>
      <c r="DD10" s="47">
        <f t="shared" si="94"/>
        <v>0.99238766366523123</v>
      </c>
      <c r="DE10" s="47">
        <f t="shared" si="94"/>
        <v>1.1017797552836486</v>
      </c>
      <c r="DF10" s="47">
        <f t="shared" si="94"/>
        <v>1.2652007500834854</v>
      </c>
      <c r="DG10" s="47">
        <f t="shared" si="94"/>
        <v>1.0553839757676546</v>
      </c>
      <c r="DH10" s="47">
        <f t="shared" si="94"/>
        <v>1.1067199071704037</v>
      </c>
      <c r="DI10" s="47">
        <f t="shared" si="94"/>
        <v>0.8739206772975443</v>
      </c>
      <c r="DJ10" s="47">
        <f t="shared" si="94"/>
        <v>0.94136683137309485</v>
      </c>
      <c r="DK10" s="47">
        <f t="shared" si="94"/>
        <v>1.0666536398966542</v>
      </c>
      <c r="DL10" s="47">
        <f t="shared" si="94"/>
        <v>0.989415404657222</v>
      </c>
      <c r="DM10" s="47">
        <f t="shared" si="94"/>
        <v>0.83003918154114065</v>
      </c>
      <c r="DN10" s="47">
        <f t="shared" si="94"/>
        <v>0.84088290045208758</v>
      </c>
      <c r="DO10" s="47">
        <f t="shared" si="94"/>
        <v>0.89113149847094797</v>
      </c>
      <c r="DP10" s="47">
        <f t="shared" si="94"/>
        <v>0.97122230021056855</v>
      </c>
      <c r="DQ10" s="47">
        <f t="shared" si="94"/>
        <v>1.3637822119723253</v>
      </c>
      <c r="DR10" s="47">
        <f t="shared" si="94"/>
        <v>1.0861978894577369</v>
      </c>
      <c r="DS10" s="47">
        <f t="shared" si="94"/>
        <v>0.91951769434369179</v>
      </c>
      <c r="DT10" s="47">
        <f t="shared" si="94"/>
        <v>0.86938500096394833</v>
      </c>
      <c r="DU10" s="47">
        <f t="shared" si="94"/>
        <v>0.832995951417004</v>
      </c>
      <c r="DV10" s="47">
        <f t="shared" si="94"/>
        <v>0.88083769633507858</v>
      </c>
      <c r="DW10" s="47">
        <f t="shared" si="94"/>
        <v>0.8283128167994207</v>
      </c>
      <c r="DX10" s="47">
        <f t="shared" si="94"/>
        <v>0.93016819246327442</v>
      </c>
      <c r="DY10" s="47">
        <f t="shared" si="94"/>
        <v>0.92586313193588166</v>
      </c>
      <c r="DZ10" s="47">
        <f t="shared" si="94"/>
        <v>1.1789116391109165</v>
      </c>
      <c r="EA10" s="47">
        <f t="shared" si="94"/>
        <v>1.0889090496711273</v>
      </c>
      <c r="EB10" s="47">
        <f t="shared" si="94"/>
        <v>1.165000588027755</v>
      </c>
      <c r="EC10" s="47">
        <f t="shared" si="94"/>
        <v>1.1979359618946812</v>
      </c>
      <c r="ED10" s="47">
        <f t="shared" si="94"/>
        <v>1.493456772936099</v>
      </c>
      <c r="EE10" s="47">
        <f t="shared" si="94"/>
        <v>1.4926241429461875</v>
      </c>
      <c r="EF10" s="47">
        <f t="shared" si="94"/>
        <v>1</v>
      </c>
      <c r="EG10" s="47">
        <f t="shared" si="94"/>
        <v>1</v>
      </c>
      <c r="EH10" s="47">
        <f t="shared" si="94"/>
        <v>1</v>
      </c>
      <c r="EI10" s="47">
        <f t="shared" si="94"/>
        <v>1</v>
      </c>
      <c r="EJ10" s="47">
        <f t="shared" si="94"/>
        <v>1</v>
      </c>
      <c r="EK10" s="47">
        <f t="shared" si="94"/>
        <v>1</v>
      </c>
      <c r="EL10" s="47">
        <f t="shared" si="94"/>
        <v>1</v>
      </c>
      <c r="EM10" s="47">
        <f t="shared" si="94"/>
        <v>1</v>
      </c>
      <c r="EN10" s="47">
        <f t="shared" si="94"/>
        <v>1</v>
      </c>
      <c r="EO10" s="47">
        <f t="shared" si="94"/>
        <v>1</v>
      </c>
      <c r="EP10" s="47">
        <f t="shared" si="94"/>
        <v>1</v>
      </c>
      <c r="EQ10" s="47">
        <f t="shared" si="94"/>
        <v>1</v>
      </c>
      <c r="ER10" s="47">
        <f t="shared" si="94"/>
        <v>1</v>
      </c>
      <c r="ES10" s="47">
        <f t="shared" si="94"/>
        <v>1</v>
      </c>
      <c r="ET10" s="47">
        <f t="shared" si="94"/>
        <v>1</v>
      </c>
      <c r="EU10" s="47">
        <f t="shared" si="94"/>
        <v>1</v>
      </c>
      <c r="EV10" s="47">
        <f t="shared" si="94"/>
        <v>1</v>
      </c>
      <c r="EW10" s="47">
        <f t="shared" si="94"/>
        <v>1</v>
      </c>
      <c r="EX10" s="47">
        <f t="shared" si="94"/>
        <v>1</v>
      </c>
      <c r="EY10" s="47">
        <f t="shared" si="94"/>
        <v>1</v>
      </c>
      <c r="EZ10" s="47">
        <f t="shared" si="94"/>
        <v>1</v>
      </c>
      <c r="FA10" s="47">
        <f t="shared" si="94"/>
        <v>1</v>
      </c>
      <c r="FB10" s="47">
        <f t="shared" si="94"/>
        <v>1</v>
      </c>
      <c r="FC10" s="47">
        <f t="shared" si="94"/>
        <v>1</v>
      </c>
      <c r="FD10" s="47">
        <f t="shared" si="94"/>
        <v>1</v>
      </c>
      <c r="FE10" s="47">
        <f t="shared" si="94"/>
        <v>1</v>
      </c>
      <c r="FF10" s="47">
        <f t="shared" si="94"/>
        <v>1</v>
      </c>
      <c r="FG10" s="47">
        <f t="shared" ref="FG10:HR10" si="95">IFERROR(FG9/FG8,0)</f>
        <v>1</v>
      </c>
      <c r="FH10" s="47">
        <f t="shared" si="95"/>
        <v>1</v>
      </c>
      <c r="FI10" s="47">
        <f t="shared" si="95"/>
        <v>1</v>
      </c>
      <c r="FJ10" s="47">
        <f t="shared" si="95"/>
        <v>1</v>
      </c>
      <c r="FK10" s="47">
        <f t="shared" si="95"/>
        <v>1</v>
      </c>
      <c r="FL10" s="47">
        <f t="shared" si="95"/>
        <v>1</v>
      </c>
      <c r="FM10" s="47">
        <f t="shared" si="95"/>
        <v>1</v>
      </c>
      <c r="FN10" s="47">
        <f t="shared" si="95"/>
        <v>1</v>
      </c>
      <c r="FO10" s="47">
        <f t="shared" si="95"/>
        <v>1</v>
      </c>
      <c r="FP10" s="47">
        <f t="shared" si="95"/>
        <v>1</v>
      </c>
      <c r="FQ10" s="47">
        <f t="shared" si="95"/>
        <v>1</v>
      </c>
      <c r="FR10" s="47">
        <f t="shared" si="95"/>
        <v>1</v>
      </c>
      <c r="FS10" s="47">
        <f t="shared" si="95"/>
        <v>1</v>
      </c>
      <c r="FT10" s="47">
        <f t="shared" si="95"/>
        <v>1</v>
      </c>
      <c r="FU10" s="47">
        <f t="shared" si="95"/>
        <v>1</v>
      </c>
      <c r="FV10" s="47">
        <f t="shared" si="95"/>
        <v>1</v>
      </c>
      <c r="FW10" s="47">
        <f t="shared" si="95"/>
        <v>1</v>
      </c>
      <c r="FX10" s="47">
        <f t="shared" si="95"/>
        <v>1</v>
      </c>
      <c r="FY10" s="47">
        <f t="shared" si="95"/>
        <v>1</v>
      </c>
      <c r="FZ10" s="47">
        <f t="shared" si="95"/>
        <v>1</v>
      </c>
      <c r="GA10" s="47">
        <f t="shared" si="95"/>
        <v>1</v>
      </c>
      <c r="GB10" s="47">
        <f t="shared" si="95"/>
        <v>1</v>
      </c>
      <c r="GC10" s="47">
        <f t="shared" si="95"/>
        <v>1</v>
      </c>
      <c r="GD10" s="47">
        <f t="shared" si="95"/>
        <v>1</v>
      </c>
      <c r="GE10" s="47">
        <f t="shared" si="95"/>
        <v>1</v>
      </c>
      <c r="GF10" s="47">
        <f t="shared" si="95"/>
        <v>1</v>
      </c>
      <c r="GG10" s="47">
        <f t="shared" si="95"/>
        <v>1</v>
      </c>
      <c r="GH10" s="47">
        <f t="shared" si="95"/>
        <v>1</v>
      </c>
      <c r="GI10" s="47">
        <f t="shared" si="95"/>
        <v>1</v>
      </c>
      <c r="GJ10" s="47">
        <f t="shared" si="95"/>
        <v>1</v>
      </c>
      <c r="GK10" s="47">
        <f t="shared" si="95"/>
        <v>1</v>
      </c>
      <c r="GL10" s="47">
        <f t="shared" si="95"/>
        <v>1</v>
      </c>
      <c r="GM10" s="47">
        <f t="shared" si="95"/>
        <v>1</v>
      </c>
      <c r="GN10" s="47">
        <f t="shared" si="95"/>
        <v>1</v>
      </c>
      <c r="GO10" s="47">
        <f t="shared" si="95"/>
        <v>1</v>
      </c>
      <c r="GP10" s="47">
        <f t="shared" si="95"/>
        <v>1</v>
      </c>
      <c r="GQ10" s="47">
        <f t="shared" si="95"/>
        <v>1</v>
      </c>
      <c r="GR10" s="47">
        <f t="shared" si="95"/>
        <v>1</v>
      </c>
      <c r="GS10" s="47">
        <f t="shared" si="95"/>
        <v>1</v>
      </c>
      <c r="GT10" s="47">
        <f t="shared" si="95"/>
        <v>1</v>
      </c>
      <c r="GU10" s="47">
        <f t="shared" si="95"/>
        <v>1</v>
      </c>
      <c r="GV10" s="47">
        <f t="shared" si="95"/>
        <v>1</v>
      </c>
      <c r="GW10" s="47">
        <f t="shared" si="95"/>
        <v>1</v>
      </c>
      <c r="GX10" s="47">
        <f t="shared" si="95"/>
        <v>1</v>
      </c>
      <c r="GY10" s="47">
        <f t="shared" si="95"/>
        <v>1</v>
      </c>
      <c r="GZ10" s="47">
        <f t="shared" si="95"/>
        <v>1</v>
      </c>
      <c r="HA10" s="47">
        <f t="shared" si="95"/>
        <v>1</v>
      </c>
      <c r="HB10" s="47">
        <f t="shared" si="95"/>
        <v>1</v>
      </c>
      <c r="HC10" s="47">
        <f t="shared" si="95"/>
        <v>1</v>
      </c>
      <c r="HD10" s="47">
        <f t="shared" si="95"/>
        <v>1</v>
      </c>
      <c r="HE10" s="47">
        <f t="shared" si="95"/>
        <v>1</v>
      </c>
      <c r="HF10" s="47">
        <f t="shared" si="95"/>
        <v>1</v>
      </c>
      <c r="HG10" s="47">
        <f t="shared" si="95"/>
        <v>1</v>
      </c>
      <c r="HH10" s="47">
        <f t="shared" si="95"/>
        <v>1</v>
      </c>
      <c r="HI10" s="47">
        <f t="shared" si="95"/>
        <v>1</v>
      </c>
      <c r="HJ10" s="47">
        <f t="shared" si="95"/>
        <v>1</v>
      </c>
      <c r="HK10" s="47">
        <f t="shared" si="95"/>
        <v>1</v>
      </c>
      <c r="HL10" s="47">
        <f t="shared" si="95"/>
        <v>1</v>
      </c>
      <c r="HM10" s="47">
        <f t="shared" si="95"/>
        <v>1</v>
      </c>
      <c r="HN10" s="47">
        <f t="shared" si="95"/>
        <v>1</v>
      </c>
      <c r="HO10" s="47">
        <f t="shared" si="95"/>
        <v>1</v>
      </c>
      <c r="HP10" s="47">
        <f t="shared" si="95"/>
        <v>1</v>
      </c>
      <c r="HQ10" s="47">
        <f t="shared" si="95"/>
        <v>1</v>
      </c>
      <c r="HR10" s="47">
        <f t="shared" si="95"/>
        <v>1</v>
      </c>
      <c r="HS10" s="47">
        <f t="shared" ref="HS10:KD10" si="96">IFERROR(HS9/HS8,0)</f>
        <v>1</v>
      </c>
      <c r="HT10" s="47">
        <f t="shared" si="96"/>
        <v>1</v>
      </c>
      <c r="HU10" s="47">
        <f t="shared" si="96"/>
        <v>1</v>
      </c>
      <c r="HV10" s="47">
        <f t="shared" si="96"/>
        <v>1</v>
      </c>
      <c r="HW10" s="47">
        <f t="shared" si="96"/>
        <v>1</v>
      </c>
      <c r="HX10" s="47">
        <f t="shared" si="96"/>
        <v>1</v>
      </c>
      <c r="HY10" s="47">
        <f t="shared" si="96"/>
        <v>1</v>
      </c>
      <c r="HZ10" s="47">
        <f t="shared" si="96"/>
        <v>1</v>
      </c>
      <c r="IA10" s="47">
        <f t="shared" si="96"/>
        <v>1</v>
      </c>
      <c r="IB10" s="47">
        <f t="shared" si="96"/>
        <v>1</v>
      </c>
      <c r="IC10" s="47">
        <f t="shared" si="96"/>
        <v>1</v>
      </c>
      <c r="ID10" s="47">
        <f t="shared" si="96"/>
        <v>1</v>
      </c>
      <c r="IE10" s="47">
        <f t="shared" si="96"/>
        <v>1</v>
      </c>
      <c r="IF10" s="47">
        <f t="shared" si="96"/>
        <v>1</v>
      </c>
      <c r="IG10" s="47">
        <f t="shared" si="96"/>
        <v>1</v>
      </c>
      <c r="IH10" s="47">
        <f t="shared" si="96"/>
        <v>1</v>
      </c>
      <c r="II10" s="47">
        <f t="shared" si="96"/>
        <v>1</v>
      </c>
      <c r="IJ10" s="47">
        <f t="shared" si="96"/>
        <v>1</v>
      </c>
      <c r="IK10" s="47">
        <f t="shared" si="96"/>
        <v>1</v>
      </c>
      <c r="IL10" s="47">
        <f t="shared" si="96"/>
        <v>1</v>
      </c>
      <c r="IM10" s="47">
        <f t="shared" si="96"/>
        <v>1</v>
      </c>
      <c r="IN10" s="47">
        <f t="shared" si="96"/>
        <v>1</v>
      </c>
      <c r="IO10" s="47">
        <f t="shared" si="96"/>
        <v>1</v>
      </c>
      <c r="IP10" s="47">
        <f t="shared" si="96"/>
        <v>1</v>
      </c>
      <c r="IQ10" s="47">
        <f t="shared" si="96"/>
        <v>1</v>
      </c>
      <c r="IR10" s="47">
        <f t="shared" si="96"/>
        <v>1</v>
      </c>
      <c r="IS10" s="47">
        <f t="shared" si="96"/>
        <v>1</v>
      </c>
      <c r="IT10" s="47">
        <f t="shared" si="96"/>
        <v>1</v>
      </c>
      <c r="IU10" s="47">
        <f t="shared" si="96"/>
        <v>1</v>
      </c>
      <c r="IV10" s="47">
        <f t="shared" si="96"/>
        <v>1</v>
      </c>
      <c r="IW10" s="47">
        <f t="shared" si="96"/>
        <v>1</v>
      </c>
      <c r="IX10" s="47">
        <f t="shared" si="96"/>
        <v>1</v>
      </c>
      <c r="IY10" s="47">
        <f t="shared" si="96"/>
        <v>1</v>
      </c>
      <c r="IZ10" s="47">
        <f t="shared" si="96"/>
        <v>1</v>
      </c>
      <c r="JA10" s="47">
        <f t="shared" si="96"/>
        <v>1</v>
      </c>
      <c r="JB10" s="47">
        <f t="shared" si="96"/>
        <v>1</v>
      </c>
      <c r="JC10" s="47">
        <f t="shared" si="96"/>
        <v>1</v>
      </c>
      <c r="JD10" s="47">
        <f t="shared" si="96"/>
        <v>1</v>
      </c>
      <c r="JE10" s="47">
        <f t="shared" si="96"/>
        <v>1</v>
      </c>
      <c r="JF10" s="47">
        <f t="shared" si="96"/>
        <v>1</v>
      </c>
      <c r="JG10" s="47">
        <f t="shared" si="96"/>
        <v>1</v>
      </c>
      <c r="JH10" s="47">
        <f t="shared" si="96"/>
        <v>1</v>
      </c>
      <c r="JI10" s="47">
        <f t="shared" si="96"/>
        <v>1</v>
      </c>
      <c r="JJ10" s="47">
        <f t="shared" si="96"/>
        <v>1</v>
      </c>
      <c r="JK10" s="47">
        <f t="shared" si="96"/>
        <v>1</v>
      </c>
      <c r="JL10" s="47">
        <f t="shared" si="96"/>
        <v>1</v>
      </c>
      <c r="JM10" s="47">
        <f t="shared" si="96"/>
        <v>1</v>
      </c>
      <c r="JN10" s="47">
        <f t="shared" si="96"/>
        <v>1</v>
      </c>
      <c r="JO10" s="47">
        <f t="shared" si="96"/>
        <v>1</v>
      </c>
      <c r="JP10" s="47">
        <f t="shared" si="96"/>
        <v>1</v>
      </c>
      <c r="JQ10" s="47">
        <f t="shared" si="96"/>
        <v>1</v>
      </c>
      <c r="JR10" s="47">
        <f t="shared" si="96"/>
        <v>1</v>
      </c>
      <c r="JS10" s="47">
        <f t="shared" si="96"/>
        <v>1</v>
      </c>
      <c r="JT10" s="47">
        <f t="shared" si="96"/>
        <v>1</v>
      </c>
      <c r="JU10" s="47">
        <f t="shared" si="96"/>
        <v>1</v>
      </c>
      <c r="JV10" s="47">
        <f t="shared" si="96"/>
        <v>1</v>
      </c>
      <c r="JW10" s="47">
        <f t="shared" si="96"/>
        <v>1</v>
      </c>
      <c r="JX10" s="47">
        <f t="shared" si="96"/>
        <v>1</v>
      </c>
      <c r="JY10" s="47">
        <f t="shared" si="96"/>
        <v>1</v>
      </c>
      <c r="JZ10" s="47">
        <f t="shared" si="96"/>
        <v>1</v>
      </c>
      <c r="KA10" s="47">
        <f t="shared" si="96"/>
        <v>1</v>
      </c>
      <c r="KB10" s="47">
        <f t="shared" si="96"/>
        <v>1</v>
      </c>
      <c r="KC10" s="47">
        <f t="shared" si="96"/>
        <v>1</v>
      </c>
      <c r="KD10" s="47">
        <f t="shared" si="96"/>
        <v>1</v>
      </c>
      <c r="KE10" s="47">
        <f t="shared" ref="KE10:MP10" si="97">IFERROR(KE9/KE8,0)</f>
        <v>1</v>
      </c>
      <c r="KF10" s="47">
        <f t="shared" si="97"/>
        <v>1</v>
      </c>
      <c r="KG10" s="47">
        <f t="shared" si="97"/>
        <v>1</v>
      </c>
      <c r="KH10" s="47">
        <f t="shared" si="97"/>
        <v>1</v>
      </c>
      <c r="KI10" s="47">
        <f t="shared" si="97"/>
        <v>1</v>
      </c>
      <c r="KJ10" s="47">
        <f t="shared" si="97"/>
        <v>1</v>
      </c>
      <c r="KK10" s="47">
        <f t="shared" si="97"/>
        <v>1</v>
      </c>
      <c r="KL10" s="47">
        <f t="shared" si="97"/>
        <v>1</v>
      </c>
      <c r="KM10" s="47">
        <f t="shared" si="97"/>
        <v>1</v>
      </c>
      <c r="KN10" s="47">
        <f t="shared" si="97"/>
        <v>1</v>
      </c>
      <c r="KO10" s="47">
        <f t="shared" si="97"/>
        <v>1</v>
      </c>
      <c r="KP10" s="47">
        <f t="shared" si="97"/>
        <v>1</v>
      </c>
      <c r="KQ10" s="47">
        <f t="shared" si="97"/>
        <v>1</v>
      </c>
      <c r="KR10" s="47">
        <f t="shared" si="97"/>
        <v>1</v>
      </c>
      <c r="KS10" s="47">
        <f t="shared" si="97"/>
        <v>1</v>
      </c>
      <c r="KT10" s="47">
        <f t="shared" si="97"/>
        <v>1</v>
      </c>
      <c r="KU10" s="47">
        <f t="shared" si="97"/>
        <v>1</v>
      </c>
      <c r="KV10" s="47">
        <f t="shared" si="97"/>
        <v>1</v>
      </c>
      <c r="KW10" s="47">
        <f t="shared" si="97"/>
        <v>1</v>
      </c>
      <c r="KX10" s="47">
        <f t="shared" si="97"/>
        <v>1</v>
      </c>
      <c r="KY10" s="47">
        <f t="shared" si="97"/>
        <v>1</v>
      </c>
      <c r="KZ10" s="47">
        <f t="shared" si="97"/>
        <v>1</v>
      </c>
      <c r="LA10" s="47">
        <f t="shared" si="97"/>
        <v>1</v>
      </c>
      <c r="LB10" s="47">
        <f t="shared" si="97"/>
        <v>1</v>
      </c>
      <c r="LC10" s="47">
        <f t="shared" si="97"/>
        <v>1</v>
      </c>
      <c r="LD10" s="47">
        <f t="shared" si="97"/>
        <v>1</v>
      </c>
      <c r="LE10" s="47">
        <f t="shared" si="97"/>
        <v>1</v>
      </c>
      <c r="LF10" s="47">
        <f t="shared" si="97"/>
        <v>1</v>
      </c>
      <c r="LG10" s="47">
        <f t="shared" si="97"/>
        <v>1</v>
      </c>
      <c r="LH10" s="47">
        <f t="shared" si="97"/>
        <v>1</v>
      </c>
      <c r="LI10" s="47">
        <f t="shared" si="97"/>
        <v>1</v>
      </c>
      <c r="LJ10" s="47">
        <f t="shared" si="97"/>
        <v>1</v>
      </c>
      <c r="LK10" s="47">
        <f t="shared" si="97"/>
        <v>1</v>
      </c>
      <c r="LL10" s="47">
        <f t="shared" si="97"/>
        <v>1</v>
      </c>
      <c r="LM10" s="47">
        <f t="shared" si="97"/>
        <v>1</v>
      </c>
      <c r="LN10" s="47">
        <f t="shared" si="97"/>
        <v>1</v>
      </c>
      <c r="LO10" s="47">
        <f t="shared" si="97"/>
        <v>1</v>
      </c>
      <c r="LP10" s="47">
        <f t="shared" si="97"/>
        <v>1</v>
      </c>
      <c r="LQ10" s="47">
        <f t="shared" si="97"/>
        <v>1</v>
      </c>
      <c r="LR10" s="47">
        <f t="shared" si="97"/>
        <v>1</v>
      </c>
      <c r="LS10" s="47">
        <f t="shared" si="97"/>
        <v>1</v>
      </c>
      <c r="LT10" s="47">
        <f t="shared" si="97"/>
        <v>1</v>
      </c>
      <c r="LU10" s="47">
        <f t="shared" si="97"/>
        <v>1</v>
      </c>
      <c r="LV10" s="47">
        <f t="shared" si="97"/>
        <v>1</v>
      </c>
      <c r="LW10" s="47">
        <f t="shared" si="97"/>
        <v>1</v>
      </c>
      <c r="LX10" s="47">
        <f t="shared" si="97"/>
        <v>1</v>
      </c>
      <c r="LY10" s="47">
        <f t="shared" si="97"/>
        <v>1</v>
      </c>
      <c r="LZ10" s="47">
        <f t="shared" si="97"/>
        <v>1</v>
      </c>
      <c r="MA10" s="47">
        <f t="shared" si="97"/>
        <v>1</v>
      </c>
      <c r="MB10" s="47">
        <f t="shared" si="97"/>
        <v>1</v>
      </c>
      <c r="MC10" s="47">
        <f t="shared" si="97"/>
        <v>1</v>
      </c>
      <c r="MD10" s="47">
        <f t="shared" si="97"/>
        <v>1</v>
      </c>
      <c r="ME10" s="47">
        <f t="shared" si="97"/>
        <v>1</v>
      </c>
      <c r="MF10" s="47">
        <f t="shared" si="97"/>
        <v>1</v>
      </c>
      <c r="MG10" s="47">
        <f t="shared" si="97"/>
        <v>1</v>
      </c>
      <c r="MH10" s="47">
        <f t="shared" si="97"/>
        <v>1</v>
      </c>
      <c r="MI10" s="47">
        <f t="shared" si="97"/>
        <v>1</v>
      </c>
      <c r="MJ10" s="47">
        <f t="shared" si="97"/>
        <v>1</v>
      </c>
      <c r="MK10" s="47">
        <f t="shared" si="97"/>
        <v>1</v>
      </c>
      <c r="ML10" s="47">
        <f t="shared" si="97"/>
        <v>1</v>
      </c>
      <c r="MM10" s="47">
        <f t="shared" si="97"/>
        <v>1</v>
      </c>
      <c r="MN10" s="47">
        <f t="shared" si="97"/>
        <v>1</v>
      </c>
      <c r="MO10" s="47">
        <f t="shared" si="97"/>
        <v>1</v>
      </c>
      <c r="MP10" s="47">
        <f t="shared" si="97"/>
        <v>1</v>
      </c>
      <c r="MQ10" s="47">
        <f t="shared" ref="MQ10:NH10" si="98">IFERROR(MQ9/MQ8,0)</f>
        <v>1</v>
      </c>
      <c r="MR10" s="47">
        <f t="shared" si="98"/>
        <v>1</v>
      </c>
      <c r="MS10" s="47">
        <f t="shared" si="98"/>
        <v>1</v>
      </c>
      <c r="MT10" s="47">
        <f t="shared" si="98"/>
        <v>1</v>
      </c>
      <c r="MU10" s="47">
        <f t="shared" si="98"/>
        <v>1</v>
      </c>
      <c r="MV10" s="47">
        <f t="shared" si="98"/>
        <v>1</v>
      </c>
      <c r="MW10" s="47">
        <f t="shared" si="98"/>
        <v>1</v>
      </c>
      <c r="MX10" s="47">
        <f t="shared" si="98"/>
        <v>1</v>
      </c>
      <c r="MY10" s="47">
        <f t="shared" si="98"/>
        <v>1</v>
      </c>
      <c r="MZ10" s="47">
        <f t="shared" si="98"/>
        <v>1</v>
      </c>
      <c r="NA10" s="47">
        <f t="shared" si="98"/>
        <v>1</v>
      </c>
      <c r="NB10" s="47">
        <f t="shared" si="98"/>
        <v>0</v>
      </c>
      <c r="NC10" s="47">
        <f t="shared" si="98"/>
        <v>0</v>
      </c>
      <c r="ND10" s="47">
        <f t="shared" si="98"/>
        <v>0</v>
      </c>
      <c r="NE10" s="47">
        <f t="shared" si="98"/>
        <v>0</v>
      </c>
      <c r="NF10" s="47">
        <f t="shared" si="98"/>
        <v>0</v>
      </c>
      <c r="NG10" s="47">
        <f t="shared" si="98"/>
        <v>0</v>
      </c>
      <c r="NH10" s="47">
        <f t="shared" si="98"/>
        <v>0</v>
      </c>
    </row>
    <row r="11" spans="1:376" s="156" customFormat="1" ht="15">
      <c r="A11" s="158" t="s">
        <v>1116</v>
      </c>
      <c r="B11" s="478">
        <v>1194</v>
      </c>
      <c r="C11" s="478">
        <v>4133</v>
      </c>
      <c r="D11" s="478">
        <v>2790</v>
      </c>
      <c r="E11" s="478">
        <v>3104</v>
      </c>
      <c r="F11" s="478">
        <v>2932</v>
      </c>
      <c r="G11" s="478">
        <v>1347</v>
      </c>
      <c r="H11" s="478">
        <v>1964</v>
      </c>
      <c r="I11" s="478">
        <v>3901</v>
      </c>
      <c r="J11" s="478">
        <v>1779</v>
      </c>
      <c r="K11" s="478">
        <v>3043</v>
      </c>
      <c r="L11" s="478">
        <v>1999</v>
      </c>
      <c r="M11" s="478">
        <v>2521</v>
      </c>
      <c r="N11" s="478">
        <v>1942</v>
      </c>
      <c r="O11" s="478">
        <v>2617</v>
      </c>
      <c r="P11" s="478">
        <v>4276</v>
      </c>
      <c r="Q11" s="478">
        <v>6357</v>
      </c>
      <c r="R11" s="478">
        <v>4318</v>
      </c>
      <c r="S11" s="478">
        <v>3183</v>
      </c>
      <c r="T11" s="478">
        <v>2340</v>
      </c>
      <c r="U11" s="478">
        <v>1514</v>
      </c>
      <c r="V11" s="478">
        <v>2008</v>
      </c>
      <c r="W11" s="478">
        <v>3893</v>
      </c>
      <c r="X11" s="478">
        <v>4859</v>
      </c>
      <c r="Y11" s="478">
        <v>3636</v>
      </c>
      <c r="Z11" s="478">
        <v>2846</v>
      </c>
      <c r="AA11" s="478">
        <v>2696</v>
      </c>
      <c r="AB11" s="478">
        <v>1720</v>
      </c>
      <c r="AC11" s="478">
        <v>2535</v>
      </c>
      <c r="AD11" s="478">
        <v>5003</v>
      </c>
      <c r="AE11" s="478">
        <v>5798</v>
      </c>
      <c r="AF11" s="478">
        <v>4016</v>
      </c>
      <c r="AG11" s="478">
        <v>2767</v>
      </c>
      <c r="AH11" s="478">
        <v>2366</v>
      </c>
      <c r="AI11" s="478">
        <v>2483</v>
      </c>
      <c r="AJ11" s="478">
        <v>2530</v>
      </c>
      <c r="AK11" s="478">
        <v>4909</v>
      </c>
      <c r="AL11" s="478">
        <v>5956</v>
      </c>
      <c r="AM11" s="478">
        <v>4759</v>
      </c>
      <c r="AN11" s="478">
        <v>4470</v>
      </c>
      <c r="AO11" s="478">
        <v>3027</v>
      </c>
      <c r="AP11" s="478">
        <v>1623</v>
      </c>
      <c r="AQ11" s="478">
        <v>2791</v>
      </c>
      <c r="AR11" s="478">
        <v>4404</v>
      </c>
      <c r="AS11" s="478">
        <v>4082</v>
      </c>
      <c r="AT11" s="478">
        <v>2510</v>
      </c>
      <c r="AU11" s="478">
        <v>3326</v>
      </c>
      <c r="AV11" s="478">
        <v>4640</v>
      </c>
      <c r="AW11" s="478">
        <v>2676</v>
      </c>
      <c r="AX11" s="478">
        <v>2928</v>
      </c>
      <c r="AY11" s="478">
        <v>5873</v>
      </c>
      <c r="AZ11" s="478">
        <v>6231</v>
      </c>
      <c r="BA11" s="478">
        <v>5008</v>
      </c>
      <c r="BB11" s="478">
        <v>4959</v>
      </c>
      <c r="BC11" s="478">
        <v>4277</v>
      </c>
      <c r="BD11" s="478">
        <v>3058</v>
      </c>
      <c r="BE11" s="478">
        <v>3442</v>
      </c>
      <c r="BF11" s="478">
        <v>4839</v>
      </c>
      <c r="BG11" s="478">
        <v>4548</v>
      </c>
      <c r="BH11" s="478">
        <v>3125</v>
      </c>
      <c r="BI11" s="478">
        <v>3143</v>
      </c>
      <c r="BJ11" s="478">
        <v>2434</v>
      </c>
      <c r="BK11" s="478">
        <v>1103</v>
      </c>
      <c r="BL11" s="478">
        <v>1939</v>
      </c>
      <c r="BM11" s="478">
        <v>0</v>
      </c>
      <c r="BN11" s="478">
        <v>6020</v>
      </c>
      <c r="BO11" s="478">
        <v>4073</v>
      </c>
      <c r="BP11" s="478">
        <v>2791</v>
      </c>
      <c r="BQ11" s="478">
        <v>2117</v>
      </c>
      <c r="BR11" s="478">
        <v>1300</v>
      </c>
      <c r="BS11" s="478">
        <v>2491</v>
      </c>
      <c r="BT11" s="478">
        <v>4269</v>
      </c>
      <c r="BU11" s="478">
        <v>5271</v>
      </c>
      <c r="BV11" s="478">
        <v>3220</v>
      </c>
      <c r="BW11" s="478">
        <v>2940</v>
      </c>
      <c r="BX11" s="478">
        <v>3334</v>
      </c>
      <c r="BY11" s="478">
        <v>1440</v>
      </c>
      <c r="BZ11" s="478">
        <v>2544</v>
      </c>
      <c r="CA11" s="478">
        <v>3878</v>
      </c>
      <c r="CB11" s="478">
        <v>4092</v>
      </c>
      <c r="CC11" s="478">
        <v>4487</v>
      </c>
      <c r="CD11" s="478">
        <v>5150</v>
      </c>
      <c r="CE11" s="478">
        <v>5696</v>
      </c>
      <c r="CF11" s="478">
        <v>4434</v>
      </c>
      <c r="CG11" s="478">
        <v>3112</v>
      </c>
      <c r="CH11" s="478">
        <v>5706</v>
      </c>
      <c r="CI11" s="478">
        <v>8326</v>
      </c>
      <c r="CJ11" s="478">
        <v>7752</v>
      </c>
      <c r="CK11" s="478">
        <v>5281</v>
      </c>
      <c r="CL11" s="478">
        <v>5717</v>
      </c>
      <c r="CM11" s="478">
        <v>4549</v>
      </c>
      <c r="CN11" s="478">
        <v>4101</v>
      </c>
      <c r="CO11" s="478">
        <v>5995</v>
      </c>
      <c r="CP11" s="478">
        <v>6284</v>
      </c>
      <c r="CQ11" s="478">
        <v>6792</v>
      </c>
      <c r="CR11" s="478">
        <v>4766</v>
      </c>
      <c r="CS11" s="478">
        <v>3088</v>
      </c>
      <c r="CT11" s="478">
        <v>2326</v>
      </c>
      <c r="CU11" s="478">
        <v>2092</v>
      </c>
      <c r="CV11" s="478">
        <v>0</v>
      </c>
      <c r="CW11" s="478">
        <v>5857</v>
      </c>
      <c r="CX11" s="478">
        <v>3760</v>
      </c>
      <c r="CY11" s="478">
        <v>2609</v>
      </c>
      <c r="CZ11" s="478">
        <v>4046</v>
      </c>
      <c r="DA11" s="478">
        <v>2488</v>
      </c>
      <c r="DB11" s="478">
        <v>2971</v>
      </c>
      <c r="DC11" s="478">
        <v>6179</v>
      </c>
      <c r="DD11" s="478">
        <v>7498</v>
      </c>
      <c r="DE11" s="478">
        <v>5323</v>
      </c>
      <c r="DF11" s="478">
        <v>5013</v>
      </c>
      <c r="DG11" s="478">
        <v>6850</v>
      </c>
      <c r="DH11" s="478">
        <v>8048</v>
      </c>
      <c r="DI11" s="478">
        <v>4093</v>
      </c>
      <c r="DJ11" s="478">
        <v>7749</v>
      </c>
      <c r="DK11" s="478">
        <v>8319</v>
      </c>
      <c r="DL11" s="478">
        <v>7006</v>
      </c>
      <c r="DM11" s="478">
        <v>5984</v>
      </c>
      <c r="DN11" s="478">
        <v>8092</v>
      </c>
      <c r="DO11" s="478">
        <v>3652</v>
      </c>
      <c r="DP11" s="478">
        <v>2627</v>
      </c>
      <c r="DQ11" s="478">
        <v>4726</v>
      </c>
      <c r="DR11" s="478">
        <v>4210</v>
      </c>
      <c r="DS11" s="478">
        <v>2814</v>
      </c>
      <c r="DT11" s="478">
        <v>2181</v>
      </c>
      <c r="DU11" s="478">
        <v>2671</v>
      </c>
      <c r="DV11" s="478">
        <v>1574</v>
      </c>
      <c r="DW11" s="478">
        <v>2445</v>
      </c>
      <c r="DX11" s="478">
        <v>3602</v>
      </c>
      <c r="DY11" s="478">
        <v>4018</v>
      </c>
      <c r="DZ11" s="478">
        <v>2924</v>
      </c>
      <c r="EA11" s="478">
        <v>3523</v>
      </c>
      <c r="EB11" s="478">
        <v>2481</v>
      </c>
      <c r="EC11" s="478">
        <v>1749</v>
      </c>
      <c r="ED11" s="478">
        <v>2209</v>
      </c>
      <c r="EE11" s="478">
        <v>4250</v>
      </c>
      <c r="EF11" s="478"/>
      <c r="EG11" s="478"/>
      <c r="EH11" s="478"/>
      <c r="EI11" s="478"/>
      <c r="EJ11" s="478"/>
      <c r="EK11" s="478"/>
      <c r="EL11" s="478"/>
      <c r="EM11" s="478"/>
      <c r="EN11" s="478"/>
      <c r="EO11" s="478"/>
      <c r="EP11" s="478"/>
      <c r="EQ11" s="478"/>
      <c r="ER11" s="478"/>
      <c r="ES11" s="478"/>
      <c r="ET11" s="478"/>
      <c r="EU11" s="478"/>
      <c r="EV11" s="478"/>
      <c r="EW11" s="478"/>
      <c r="EX11" s="478"/>
      <c r="EY11" s="478"/>
      <c r="EZ11" s="478"/>
      <c r="FA11" s="478"/>
      <c r="FB11" s="478"/>
      <c r="FC11" s="478"/>
      <c r="FD11" s="478"/>
      <c r="FE11" s="478"/>
      <c r="FF11" s="478"/>
      <c r="FG11" s="478"/>
      <c r="FH11" s="478"/>
      <c r="FI11" s="478"/>
      <c r="FJ11" s="478"/>
      <c r="FK11" s="478"/>
      <c r="FL11" s="478"/>
      <c r="FM11" s="478"/>
      <c r="FN11" s="478"/>
      <c r="FO11" s="478"/>
      <c r="FP11" s="478"/>
      <c r="FQ11" s="478"/>
      <c r="FR11" s="478"/>
      <c r="FS11" s="478"/>
      <c r="FT11" s="478"/>
      <c r="FU11" s="478"/>
      <c r="FV11" s="478"/>
      <c r="FW11" s="478"/>
      <c r="FX11" s="478"/>
      <c r="FY11" s="478"/>
      <c r="FZ11" s="478"/>
      <c r="GA11" s="478"/>
      <c r="GB11" s="478"/>
      <c r="GC11" s="478"/>
      <c r="GD11" s="478"/>
      <c r="GE11" s="478"/>
      <c r="GF11" s="478"/>
      <c r="GG11" s="478"/>
      <c r="GH11" s="478"/>
      <c r="GI11" s="478"/>
      <c r="GJ11" s="478"/>
      <c r="GK11" s="478"/>
      <c r="GL11" s="478"/>
      <c r="GM11" s="478"/>
      <c r="GN11" s="478"/>
      <c r="GO11" s="478"/>
      <c r="GP11" s="478"/>
      <c r="GQ11" s="478"/>
      <c r="GR11" s="478"/>
      <c r="GS11" s="478"/>
      <c r="GT11" s="478"/>
      <c r="GU11" s="478"/>
      <c r="GV11" s="478"/>
      <c r="GW11" s="478"/>
      <c r="GX11" s="478"/>
      <c r="GY11" s="478"/>
      <c r="GZ11" s="478"/>
      <c r="HA11" s="478"/>
      <c r="HB11" s="478"/>
      <c r="HC11" s="478"/>
      <c r="HD11" s="478"/>
      <c r="HE11" s="478"/>
      <c r="HF11" s="478"/>
      <c r="HG11" s="478"/>
      <c r="HH11" s="478"/>
      <c r="HI11" s="478"/>
      <c r="HJ11" s="478"/>
      <c r="HK11" s="478"/>
      <c r="HL11" s="478"/>
      <c r="HM11" s="478"/>
      <c r="HN11" s="478"/>
      <c r="HO11" s="478"/>
      <c r="HP11" s="478"/>
      <c r="HQ11" s="478"/>
      <c r="HR11" s="478"/>
      <c r="HS11" s="478"/>
      <c r="HT11" s="478"/>
      <c r="HU11" s="478"/>
      <c r="HV11" s="478"/>
      <c r="HW11" s="478"/>
      <c r="HX11" s="478"/>
      <c r="HY11" s="478"/>
      <c r="HZ11" s="478"/>
      <c r="IA11" s="478"/>
      <c r="IB11" s="478"/>
      <c r="IC11" s="478"/>
      <c r="ID11" s="478"/>
      <c r="IE11" s="478"/>
      <c r="IF11" s="478"/>
      <c r="IG11" s="478"/>
      <c r="IH11" s="478"/>
      <c r="II11" s="478"/>
      <c r="IJ11" s="478"/>
      <c r="IK11" s="478"/>
      <c r="IL11" s="478"/>
      <c r="IM11" s="478"/>
      <c r="IN11" s="478"/>
      <c r="IO11" s="478"/>
      <c r="IP11" s="478"/>
      <c r="IQ11" s="478"/>
      <c r="IR11" s="478"/>
      <c r="IS11" s="478"/>
      <c r="IT11" s="478"/>
      <c r="IU11" s="478"/>
      <c r="IV11" s="478"/>
      <c r="IW11" s="478"/>
      <c r="IX11" s="478"/>
      <c r="IY11" s="478"/>
      <c r="IZ11" s="478"/>
      <c r="JA11" s="478"/>
      <c r="JB11" s="478"/>
      <c r="JC11" s="478"/>
      <c r="JD11" s="478"/>
      <c r="JE11" s="478"/>
      <c r="JF11" s="478"/>
      <c r="JG11" s="478"/>
      <c r="JH11" s="478"/>
      <c r="JI11" s="478"/>
      <c r="JJ11" s="478"/>
      <c r="JK11" s="478"/>
      <c r="JL11" s="478"/>
      <c r="JM11" s="478"/>
      <c r="JN11" s="478"/>
      <c r="JO11" s="478"/>
      <c r="JP11" s="478"/>
      <c r="JQ11" s="478"/>
      <c r="JR11" s="478"/>
      <c r="JS11" s="478"/>
      <c r="JT11" s="478"/>
      <c r="JU11" s="478"/>
      <c r="JV11" s="478"/>
      <c r="JW11" s="478"/>
      <c r="JX11" s="478"/>
      <c r="JY11" s="478"/>
      <c r="JZ11" s="478"/>
      <c r="KA11" s="478"/>
      <c r="KB11" s="478"/>
      <c r="KC11" s="478"/>
      <c r="KD11" s="478"/>
      <c r="KE11" s="478"/>
      <c r="KF11" s="478"/>
      <c r="KG11" s="478"/>
      <c r="KH11" s="478"/>
      <c r="KI11" s="478"/>
      <c r="KJ11" s="478"/>
      <c r="KK11" s="478"/>
      <c r="KL11" s="478"/>
      <c r="KM11" s="478"/>
      <c r="KN11" s="478"/>
      <c r="KO11" s="478"/>
      <c r="KP11" s="478"/>
      <c r="KQ11" s="478"/>
      <c r="KR11" s="478"/>
      <c r="KS11" s="478"/>
      <c r="KT11" s="478"/>
      <c r="KU11" s="478"/>
      <c r="KV11" s="478"/>
      <c r="KW11" s="478"/>
      <c r="KX11" s="478"/>
      <c r="KY11" s="478"/>
      <c r="KZ11" s="478"/>
      <c r="LA11" s="478"/>
      <c r="LB11" s="478"/>
      <c r="LC11" s="478"/>
      <c r="LD11" s="478"/>
      <c r="LE11" s="478"/>
      <c r="LF11" s="478"/>
      <c r="LG11" s="478"/>
      <c r="LH11" s="478"/>
      <c r="LI11" s="478"/>
      <c r="LJ11" s="478"/>
      <c r="LK11" s="478"/>
      <c r="LL11" s="478"/>
      <c r="LM11" s="478"/>
      <c r="LN11" s="478"/>
      <c r="LO11" s="478"/>
      <c r="LP11" s="478"/>
      <c r="LQ11" s="478"/>
      <c r="LR11" s="478"/>
      <c r="LS11" s="478"/>
      <c r="LT11" s="478"/>
      <c r="LU11" s="478"/>
      <c r="LV11" s="478"/>
      <c r="LW11" s="478"/>
      <c r="LX11" s="478"/>
      <c r="LY11" s="478"/>
      <c r="LZ11" s="478"/>
      <c r="MA11" s="478"/>
      <c r="MB11" s="478"/>
      <c r="MC11" s="478"/>
      <c r="MD11" s="478"/>
      <c r="ME11" s="478"/>
      <c r="MF11" s="478"/>
      <c r="MG11" s="478"/>
      <c r="MH11" s="478"/>
      <c r="MI11" s="478"/>
      <c r="MJ11" s="478"/>
      <c r="MK11" s="478"/>
      <c r="ML11" s="478"/>
      <c r="MM11" s="478"/>
      <c r="MN11" s="478"/>
      <c r="MO11" s="478"/>
      <c r="MP11" s="478"/>
      <c r="MQ11" s="478"/>
      <c r="MR11" s="478"/>
      <c r="MS11" s="478"/>
      <c r="MT11" s="478"/>
      <c r="MU11" s="478"/>
      <c r="MV11" s="478"/>
      <c r="MW11" s="478"/>
      <c r="MX11" s="478"/>
      <c r="MY11" s="478"/>
      <c r="MZ11" s="478"/>
      <c r="NA11" s="478"/>
      <c r="NB11" s="478"/>
      <c r="NC11" s="478"/>
      <c r="ND11" s="478"/>
      <c r="NE11" s="478"/>
      <c r="NF11" s="478"/>
      <c r="NG11" s="478"/>
      <c r="NH11" s="478"/>
    </row>
    <row r="12" spans="1:376" ht="15">
      <c r="A12" s="23" t="s">
        <v>1117</v>
      </c>
      <c r="B12" s="226">
        <f t="shared" ref="B12:E12" si="99">IFERROR(B7/B11,0)</f>
        <v>3.1624790619765495</v>
      </c>
      <c r="C12" s="226">
        <f t="shared" si="99"/>
        <v>3.5545608516815874</v>
      </c>
      <c r="D12" s="226">
        <f t="shared" si="99"/>
        <v>3.4082437275985664</v>
      </c>
      <c r="E12" s="226">
        <f t="shared" si="99"/>
        <v>3.3318298969072164</v>
      </c>
      <c r="F12" s="226">
        <f t="shared" ref="F12:Y12" si="100">IFERROR(F7/F11,0)</f>
        <v>3.5317189631650749</v>
      </c>
      <c r="G12" s="226">
        <f t="shared" si="100"/>
        <v>3.4031180400890868</v>
      </c>
      <c r="H12" s="226">
        <f t="shared" si="100"/>
        <v>3.4343177189409371</v>
      </c>
      <c r="I12" s="226">
        <f t="shared" si="100"/>
        <v>3.5721609843629838</v>
      </c>
      <c r="J12" s="226">
        <f t="shared" si="100"/>
        <v>3.6745362563237776</v>
      </c>
      <c r="K12" s="226">
        <f t="shared" si="100"/>
        <v>3.5064081498521196</v>
      </c>
      <c r="L12" s="226">
        <f t="shared" si="100"/>
        <v>3.2081040520260129</v>
      </c>
      <c r="M12" s="226">
        <f t="shared" si="100"/>
        <v>3.6842522808409361</v>
      </c>
      <c r="N12" s="226">
        <f t="shared" si="100"/>
        <v>3.5365602471678681</v>
      </c>
      <c r="O12" s="226">
        <f t="shared" si="100"/>
        <v>3.7134123041650744</v>
      </c>
      <c r="P12" s="226">
        <f t="shared" si="100"/>
        <v>4.0984565014031809</v>
      </c>
      <c r="Q12" s="226">
        <f t="shared" si="100"/>
        <v>3.975932043416706</v>
      </c>
      <c r="R12" s="226">
        <f t="shared" si="100"/>
        <v>3.9902732746641965</v>
      </c>
      <c r="S12" s="226">
        <f t="shared" si="100"/>
        <v>3.6126295947219602</v>
      </c>
      <c r="T12" s="226">
        <f t="shared" si="100"/>
        <v>3.620940170940171</v>
      </c>
      <c r="U12" s="226">
        <f t="shared" si="100"/>
        <v>3.6129458388375166</v>
      </c>
      <c r="V12" s="226">
        <f t="shared" si="100"/>
        <v>3.4078685258964145</v>
      </c>
      <c r="W12" s="226">
        <f t="shared" si="100"/>
        <v>3.7772925764192138</v>
      </c>
      <c r="X12" s="226">
        <f t="shared" si="100"/>
        <v>3.8174521506482817</v>
      </c>
      <c r="Y12" s="226">
        <f t="shared" si="100"/>
        <v>3.6344884488448845</v>
      </c>
      <c r="Z12" s="226">
        <f t="shared" ref="Z12:CK12" si="101">IFERROR(Z7/Z11,0)</f>
        <v>3.5888966971187632</v>
      </c>
      <c r="AA12" s="226">
        <f t="shared" si="101"/>
        <v>3.6342729970326411</v>
      </c>
      <c r="AB12" s="226">
        <f t="shared" si="101"/>
        <v>3.4610465116279068</v>
      </c>
      <c r="AC12" s="226">
        <f t="shared" si="101"/>
        <v>3.4927021696252467</v>
      </c>
      <c r="AD12" s="226">
        <f t="shared" si="101"/>
        <v>3.9200479712172696</v>
      </c>
      <c r="AE12" s="226">
        <f t="shared" si="101"/>
        <v>4.0658847878578817</v>
      </c>
      <c r="AF12" s="226">
        <f t="shared" si="101"/>
        <v>3.6770418326693228</v>
      </c>
      <c r="AG12" s="226">
        <f t="shared" si="101"/>
        <v>3.554029634983737</v>
      </c>
      <c r="AH12" s="226">
        <f t="shared" si="101"/>
        <v>3.7379543533389685</v>
      </c>
      <c r="AI12" s="226">
        <f t="shared" si="101"/>
        <v>3.5855819573097061</v>
      </c>
      <c r="AJ12" s="226">
        <f t="shared" si="101"/>
        <v>3.3656126482213438</v>
      </c>
      <c r="AK12" s="226">
        <f t="shared" si="101"/>
        <v>4.1682623752291708</v>
      </c>
      <c r="AL12" s="226">
        <f t="shared" si="101"/>
        <v>3.9450973807924781</v>
      </c>
      <c r="AM12" s="226">
        <f t="shared" si="101"/>
        <v>3.9794074385375078</v>
      </c>
      <c r="AN12" s="226">
        <f t="shared" si="101"/>
        <v>3.7539149888143175</v>
      </c>
      <c r="AO12" s="226">
        <f t="shared" si="101"/>
        <v>3.633630657416584</v>
      </c>
      <c r="AP12" s="226">
        <f t="shared" si="101"/>
        <v>4.0277264325323472</v>
      </c>
      <c r="AQ12" s="226">
        <f t="shared" si="101"/>
        <v>3.6352561805804373</v>
      </c>
      <c r="AR12" s="226">
        <f t="shared" si="101"/>
        <v>3.5851498637602179</v>
      </c>
      <c r="AS12" s="226">
        <f t="shared" si="101"/>
        <v>3.6780989710926018</v>
      </c>
      <c r="AT12" s="226">
        <f t="shared" si="101"/>
        <v>3.6422310756972109</v>
      </c>
      <c r="AU12" s="226">
        <f t="shared" si="101"/>
        <v>4.0745640408899577</v>
      </c>
      <c r="AV12" s="226">
        <f t="shared" si="101"/>
        <v>3.8786637931034482</v>
      </c>
      <c r="AW12" s="226">
        <f t="shared" si="101"/>
        <v>4.2810164424514197</v>
      </c>
      <c r="AX12" s="226">
        <f t="shared" si="101"/>
        <v>3.9279371584699452</v>
      </c>
      <c r="AY12" s="226">
        <f t="shared" si="101"/>
        <v>4.0345649582836707</v>
      </c>
      <c r="AZ12" s="226">
        <f t="shared" si="101"/>
        <v>4.2002888781896965</v>
      </c>
      <c r="BA12" s="226">
        <f t="shared" si="101"/>
        <v>4.4299121405750803</v>
      </c>
      <c r="BB12" s="226">
        <f t="shared" si="101"/>
        <v>3.9195402298850577</v>
      </c>
      <c r="BC12" s="226">
        <f t="shared" si="101"/>
        <v>4.0974982464344167</v>
      </c>
      <c r="BD12" s="226">
        <f t="shared" si="101"/>
        <v>3.7275997383911053</v>
      </c>
      <c r="BE12" s="226">
        <f t="shared" si="101"/>
        <v>3.4988378849506101</v>
      </c>
      <c r="BF12" s="226">
        <f t="shared" si="101"/>
        <v>3.9601157263897497</v>
      </c>
      <c r="BG12" s="226">
        <f t="shared" si="101"/>
        <v>3.7412049252418647</v>
      </c>
      <c r="BH12" s="226">
        <f t="shared" si="101"/>
        <v>3.5340799999999999</v>
      </c>
      <c r="BI12" s="226">
        <f t="shared" si="101"/>
        <v>3.7435571110404071</v>
      </c>
      <c r="BJ12" s="226">
        <f t="shared" si="101"/>
        <v>3.7686935086277731</v>
      </c>
      <c r="BK12" s="226">
        <f t="shared" si="101"/>
        <v>3.9555757026291931</v>
      </c>
      <c r="BL12" s="226">
        <f t="shared" si="101"/>
        <v>3.8112429087158328</v>
      </c>
      <c r="BM12" s="226">
        <f t="shared" si="101"/>
        <v>0</v>
      </c>
      <c r="BN12" s="226">
        <f t="shared" si="101"/>
        <v>3.9729235880398672</v>
      </c>
      <c r="BO12" s="226">
        <f t="shared" si="101"/>
        <v>3.8482690891234963</v>
      </c>
      <c r="BP12" s="226">
        <f t="shared" si="101"/>
        <v>3.873163740594769</v>
      </c>
      <c r="BQ12" s="226">
        <f t="shared" si="101"/>
        <v>3.7893245158242794</v>
      </c>
      <c r="BR12" s="226">
        <f t="shared" si="101"/>
        <v>3.9976923076923079</v>
      </c>
      <c r="BS12" s="226">
        <f t="shared" si="101"/>
        <v>3.6013649136892814</v>
      </c>
      <c r="BT12" s="226">
        <f t="shared" si="101"/>
        <v>4.0941672522839072</v>
      </c>
      <c r="BU12" s="226">
        <f t="shared" si="101"/>
        <v>4.065831910453424</v>
      </c>
      <c r="BV12" s="226">
        <f t="shared" si="101"/>
        <v>3.9077639751552793</v>
      </c>
      <c r="BW12" s="226">
        <f t="shared" si="101"/>
        <v>4.0761904761904759</v>
      </c>
      <c r="BX12" s="226">
        <f t="shared" si="101"/>
        <v>3.9784043191361729</v>
      </c>
      <c r="BY12" s="226">
        <f t="shared" si="101"/>
        <v>4.1708333333333334</v>
      </c>
      <c r="BZ12" s="226">
        <f t="shared" si="101"/>
        <v>3.9551886792452828</v>
      </c>
      <c r="CA12" s="226">
        <f t="shared" si="101"/>
        <v>3.6222279525528625</v>
      </c>
      <c r="CB12" s="226">
        <f t="shared" si="101"/>
        <v>4.1373411534701861</v>
      </c>
      <c r="CC12" s="226">
        <f t="shared" si="101"/>
        <v>4.3565856919991086</v>
      </c>
      <c r="CD12" s="226">
        <f t="shared" si="101"/>
        <v>4.4831067961165045</v>
      </c>
      <c r="CE12" s="226">
        <f t="shared" si="101"/>
        <v>4.3783356741573032</v>
      </c>
      <c r="CF12" s="226">
        <f t="shared" si="101"/>
        <v>4.506765899864682</v>
      </c>
      <c r="CG12" s="226">
        <f t="shared" si="101"/>
        <v>4.1931233933161955</v>
      </c>
      <c r="CH12" s="226">
        <f t="shared" si="101"/>
        <v>4.6859446196985628</v>
      </c>
      <c r="CI12" s="226">
        <f t="shared" si="101"/>
        <v>4.947633917847706</v>
      </c>
      <c r="CJ12" s="226">
        <f t="shared" si="101"/>
        <v>4.9827141382868936</v>
      </c>
      <c r="CK12" s="226">
        <f t="shared" si="101"/>
        <v>4.9617496686233666</v>
      </c>
      <c r="CL12" s="226">
        <f t="shared" ref="CL12:CT12" si="102">IFERROR(CL7/CL11,0)</f>
        <v>4.5382193458107398</v>
      </c>
      <c r="CM12" s="226">
        <f t="shared" si="102"/>
        <v>5.7173005056056274</v>
      </c>
      <c r="CN12" s="226">
        <f t="shared" si="102"/>
        <v>4.4328212631065593</v>
      </c>
      <c r="CO12" s="226">
        <f t="shared" si="102"/>
        <v>4.4570475396163474</v>
      </c>
      <c r="CP12" s="226">
        <f t="shared" si="102"/>
        <v>5.0019096117122848</v>
      </c>
      <c r="CQ12" s="226">
        <f t="shared" si="102"/>
        <v>4.4259422850412253</v>
      </c>
      <c r="CR12" s="226">
        <f t="shared" si="102"/>
        <v>4.1145614771296684</v>
      </c>
      <c r="CS12" s="226">
        <f t="shared" si="102"/>
        <v>4.0459844559585489</v>
      </c>
      <c r="CT12" s="226">
        <f t="shared" si="102"/>
        <v>3.5245055889939811</v>
      </c>
      <c r="CU12" s="226">
        <f t="shared" ref="CU12:FF12" si="103">IFERROR(CU7/CU11,0)</f>
        <v>3.7141491395793498</v>
      </c>
      <c r="CV12" s="226">
        <f t="shared" si="103"/>
        <v>0</v>
      </c>
      <c r="CW12" s="226">
        <f t="shared" si="103"/>
        <v>3.7404814751579307</v>
      </c>
      <c r="CX12" s="226">
        <f t="shared" si="103"/>
        <v>4.0481382978723408</v>
      </c>
      <c r="CY12" s="226">
        <f t="shared" si="103"/>
        <v>3.9191261019547721</v>
      </c>
      <c r="CZ12" s="226">
        <f t="shared" si="103"/>
        <v>4.1819080573405829</v>
      </c>
      <c r="DA12" s="226">
        <f t="shared" si="103"/>
        <v>4.534967845659164</v>
      </c>
      <c r="DB12" s="226">
        <f t="shared" si="103"/>
        <v>4.3005721979131604</v>
      </c>
      <c r="DC12" s="226">
        <f t="shared" si="103"/>
        <v>4.3440686195177216</v>
      </c>
      <c r="DD12" s="226">
        <f t="shared" si="103"/>
        <v>4.5096025606828487</v>
      </c>
      <c r="DE12" s="226">
        <f t="shared" si="103"/>
        <v>4.6169453315799363</v>
      </c>
      <c r="DF12" s="226">
        <f t="shared" si="103"/>
        <v>4.4460402952323959</v>
      </c>
      <c r="DG12" s="226">
        <f t="shared" si="103"/>
        <v>4.9773722627737227</v>
      </c>
      <c r="DH12" s="226">
        <f t="shared" si="103"/>
        <v>4.8619532803180912</v>
      </c>
      <c r="DI12" s="226">
        <f t="shared" si="103"/>
        <v>4.8631810408013685</v>
      </c>
      <c r="DJ12" s="226">
        <f t="shared" si="103"/>
        <v>4.6873144921925407</v>
      </c>
      <c r="DK12" s="226">
        <f t="shared" si="103"/>
        <v>4.9884601514605125</v>
      </c>
      <c r="DL12" s="226">
        <f t="shared" si="103"/>
        <v>4.8948044533257207</v>
      </c>
      <c r="DM12" s="226">
        <f t="shared" si="103"/>
        <v>5.0110294117647056</v>
      </c>
      <c r="DN12" s="226">
        <f t="shared" si="103"/>
        <v>4.3766683143845775</v>
      </c>
      <c r="DO12" s="226">
        <f t="shared" si="103"/>
        <v>4.1771631982475359</v>
      </c>
      <c r="DP12" s="226">
        <f t="shared" si="103"/>
        <v>3.8926532165968784</v>
      </c>
      <c r="DQ12" s="226">
        <f t="shared" si="103"/>
        <v>3.6121455776555225</v>
      </c>
      <c r="DR12" s="226">
        <f t="shared" si="103"/>
        <v>3.7391923990498812</v>
      </c>
      <c r="DS12" s="226">
        <f t="shared" si="103"/>
        <v>3.4939587775408669</v>
      </c>
      <c r="DT12" s="226">
        <f t="shared" si="103"/>
        <v>3.5722145804676755</v>
      </c>
      <c r="DU12" s="226">
        <f t="shared" si="103"/>
        <v>3.6023961063272183</v>
      </c>
      <c r="DV12" s="226">
        <f t="shared" si="103"/>
        <v>3.7083862770012708</v>
      </c>
      <c r="DW12" s="226">
        <f t="shared" si="103"/>
        <v>3.5165644171779142</v>
      </c>
      <c r="DX12" s="226">
        <f t="shared" si="103"/>
        <v>3.9072737368128818</v>
      </c>
      <c r="DY12" s="226">
        <f t="shared" si="103"/>
        <v>3.7548531607765057</v>
      </c>
      <c r="DZ12" s="226">
        <f t="shared" si="103"/>
        <v>3.7906976744186047</v>
      </c>
      <c r="EA12" s="226">
        <f t="shared" si="103"/>
        <v>3.5211467499290379</v>
      </c>
      <c r="EB12" s="226">
        <f t="shared" si="103"/>
        <v>3.5892785167271262</v>
      </c>
      <c r="EC12" s="226">
        <f t="shared" si="103"/>
        <v>3.556889651229274</v>
      </c>
      <c r="ED12" s="226">
        <f t="shared" si="103"/>
        <v>3.6047985513807155</v>
      </c>
      <c r="EE12" s="226">
        <f t="shared" si="103"/>
        <v>3.8814117647058826</v>
      </c>
      <c r="EF12" s="226">
        <f t="shared" si="103"/>
        <v>0</v>
      </c>
      <c r="EG12" s="226">
        <f t="shared" si="103"/>
        <v>0</v>
      </c>
      <c r="EH12" s="226">
        <f t="shared" si="103"/>
        <v>0</v>
      </c>
      <c r="EI12" s="226">
        <f t="shared" si="103"/>
        <v>0</v>
      </c>
      <c r="EJ12" s="226">
        <f t="shared" si="103"/>
        <v>0</v>
      </c>
      <c r="EK12" s="226">
        <f t="shared" si="103"/>
        <v>0</v>
      </c>
      <c r="EL12" s="226">
        <f t="shared" si="103"/>
        <v>0</v>
      </c>
      <c r="EM12" s="226">
        <f t="shared" si="103"/>
        <v>0</v>
      </c>
      <c r="EN12" s="226">
        <f t="shared" si="103"/>
        <v>0</v>
      </c>
      <c r="EO12" s="226">
        <f t="shared" si="103"/>
        <v>0</v>
      </c>
      <c r="EP12" s="226">
        <f t="shared" si="103"/>
        <v>0</v>
      </c>
      <c r="EQ12" s="226">
        <f t="shared" si="103"/>
        <v>0</v>
      </c>
      <c r="ER12" s="226">
        <f t="shared" si="103"/>
        <v>0</v>
      </c>
      <c r="ES12" s="226">
        <f t="shared" si="103"/>
        <v>0</v>
      </c>
      <c r="ET12" s="226">
        <f t="shared" si="103"/>
        <v>0</v>
      </c>
      <c r="EU12" s="226">
        <f t="shared" si="103"/>
        <v>0</v>
      </c>
      <c r="EV12" s="226">
        <f t="shared" si="103"/>
        <v>0</v>
      </c>
      <c r="EW12" s="226">
        <f t="shared" si="103"/>
        <v>0</v>
      </c>
      <c r="EX12" s="226">
        <f t="shared" si="103"/>
        <v>0</v>
      </c>
      <c r="EY12" s="226">
        <f t="shared" si="103"/>
        <v>0</v>
      </c>
      <c r="EZ12" s="226">
        <f t="shared" si="103"/>
        <v>0</v>
      </c>
      <c r="FA12" s="226">
        <f t="shared" si="103"/>
        <v>0</v>
      </c>
      <c r="FB12" s="226">
        <f t="shared" si="103"/>
        <v>0</v>
      </c>
      <c r="FC12" s="226">
        <f t="shared" si="103"/>
        <v>0</v>
      </c>
      <c r="FD12" s="226">
        <f t="shared" si="103"/>
        <v>0</v>
      </c>
      <c r="FE12" s="226">
        <f t="shared" si="103"/>
        <v>0</v>
      </c>
      <c r="FF12" s="226">
        <f t="shared" si="103"/>
        <v>0</v>
      </c>
      <c r="FG12" s="226">
        <f t="shared" ref="FG12:HR12" si="104">IFERROR(FG7/FG11,0)</f>
        <v>0</v>
      </c>
      <c r="FH12" s="226">
        <f t="shared" si="104"/>
        <v>0</v>
      </c>
      <c r="FI12" s="226">
        <f t="shared" si="104"/>
        <v>0</v>
      </c>
      <c r="FJ12" s="226">
        <f t="shared" si="104"/>
        <v>0</v>
      </c>
      <c r="FK12" s="226">
        <f t="shared" si="104"/>
        <v>0</v>
      </c>
      <c r="FL12" s="226">
        <f t="shared" si="104"/>
        <v>0</v>
      </c>
      <c r="FM12" s="226">
        <f t="shared" si="104"/>
        <v>0</v>
      </c>
      <c r="FN12" s="226">
        <f t="shared" si="104"/>
        <v>0</v>
      </c>
      <c r="FO12" s="226">
        <f t="shared" si="104"/>
        <v>0</v>
      </c>
      <c r="FP12" s="226">
        <f t="shared" si="104"/>
        <v>0</v>
      </c>
      <c r="FQ12" s="226">
        <f t="shared" si="104"/>
        <v>0</v>
      </c>
      <c r="FR12" s="226">
        <f t="shared" si="104"/>
        <v>0</v>
      </c>
      <c r="FS12" s="226">
        <f t="shared" si="104"/>
        <v>0</v>
      </c>
      <c r="FT12" s="226">
        <f t="shared" si="104"/>
        <v>0</v>
      </c>
      <c r="FU12" s="226">
        <f t="shared" si="104"/>
        <v>0</v>
      </c>
      <c r="FV12" s="226">
        <f t="shared" si="104"/>
        <v>0</v>
      </c>
      <c r="FW12" s="226">
        <f t="shared" si="104"/>
        <v>0</v>
      </c>
      <c r="FX12" s="226">
        <f t="shared" si="104"/>
        <v>0</v>
      </c>
      <c r="FY12" s="226">
        <f t="shared" si="104"/>
        <v>0</v>
      </c>
      <c r="FZ12" s="226">
        <f t="shared" si="104"/>
        <v>0</v>
      </c>
      <c r="GA12" s="226">
        <f t="shared" si="104"/>
        <v>0</v>
      </c>
      <c r="GB12" s="226">
        <f t="shared" si="104"/>
        <v>0</v>
      </c>
      <c r="GC12" s="226">
        <f t="shared" si="104"/>
        <v>0</v>
      </c>
      <c r="GD12" s="226">
        <f t="shared" si="104"/>
        <v>0</v>
      </c>
      <c r="GE12" s="226">
        <f t="shared" si="104"/>
        <v>0</v>
      </c>
      <c r="GF12" s="226">
        <f t="shared" si="104"/>
        <v>0</v>
      </c>
      <c r="GG12" s="226">
        <f t="shared" si="104"/>
        <v>0</v>
      </c>
      <c r="GH12" s="226">
        <f t="shared" si="104"/>
        <v>0</v>
      </c>
      <c r="GI12" s="226">
        <f t="shared" si="104"/>
        <v>0</v>
      </c>
      <c r="GJ12" s="226">
        <f t="shared" si="104"/>
        <v>0</v>
      </c>
      <c r="GK12" s="226">
        <f t="shared" si="104"/>
        <v>0</v>
      </c>
      <c r="GL12" s="226">
        <f t="shared" si="104"/>
        <v>0</v>
      </c>
      <c r="GM12" s="226">
        <f t="shared" si="104"/>
        <v>0</v>
      </c>
      <c r="GN12" s="226">
        <f t="shared" si="104"/>
        <v>0</v>
      </c>
      <c r="GO12" s="226">
        <f t="shared" si="104"/>
        <v>0</v>
      </c>
      <c r="GP12" s="226">
        <f t="shared" si="104"/>
        <v>0</v>
      </c>
      <c r="GQ12" s="226">
        <f t="shared" si="104"/>
        <v>0</v>
      </c>
      <c r="GR12" s="226">
        <f t="shared" si="104"/>
        <v>0</v>
      </c>
      <c r="GS12" s="226">
        <f t="shared" si="104"/>
        <v>0</v>
      </c>
      <c r="GT12" s="226">
        <f t="shared" si="104"/>
        <v>0</v>
      </c>
      <c r="GU12" s="226">
        <f t="shared" si="104"/>
        <v>0</v>
      </c>
      <c r="GV12" s="226">
        <f t="shared" si="104"/>
        <v>0</v>
      </c>
      <c r="GW12" s="226">
        <f t="shared" si="104"/>
        <v>0</v>
      </c>
      <c r="GX12" s="226">
        <f t="shared" si="104"/>
        <v>0</v>
      </c>
      <c r="GY12" s="226">
        <f t="shared" si="104"/>
        <v>0</v>
      </c>
      <c r="GZ12" s="226">
        <f t="shared" si="104"/>
        <v>0</v>
      </c>
      <c r="HA12" s="226">
        <f t="shared" si="104"/>
        <v>0</v>
      </c>
      <c r="HB12" s="226">
        <f t="shared" si="104"/>
        <v>0</v>
      </c>
      <c r="HC12" s="226">
        <f t="shared" si="104"/>
        <v>0</v>
      </c>
      <c r="HD12" s="226">
        <f t="shared" si="104"/>
        <v>0</v>
      </c>
      <c r="HE12" s="226">
        <f t="shared" si="104"/>
        <v>0</v>
      </c>
      <c r="HF12" s="226">
        <f t="shared" si="104"/>
        <v>0</v>
      </c>
      <c r="HG12" s="226">
        <f t="shared" si="104"/>
        <v>0</v>
      </c>
      <c r="HH12" s="226">
        <f t="shared" si="104"/>
        <v>0</v>
      </c>
      <c r="HI12" s="226">
        <f t="shared" si="104"/>
        <v>0</v>
      </c>
      <c r="HJ12" s="226">
        <f t="shared" si="104"/>
        <v>0</v>
      </c>
      <c r="HK12" s="226">
        <f t="shared" si="104"/>
        <v>0</v>
      </c>
      <c r="HL12" s="226">
        <f t="shared" si="104"/>
        <v>0</v>
      </c>
      <c r="HM12" s="226">
        <f t="shared" si="104"/>
        <v>0</v>
      </c>
      <c r="HN12" s="226">
        <f t="shared" si="104"/>
        <v>0</v>
      </c>
      <c r="HO12" s="226">
        <f t="shared" si="104"/>
        <v>0</v>
      </c>
      <c r="HP12" s="226">
        <f t="shared" si="104"/>
        <v>0</v>
      </c>
      <c r="HQ12" s="226">
        <f t="shared" si="104"/>
        <v>0</v>
      </c>
      <c r="HR12" s="226">
        <f t="shared" si="104"/>
        <v>0</v>
      </c>
      <c r="HS12" s="226">
        <f t="shared" ref="HS12:KD12" si="105">IFERROR(HS7/HS11,0)</f>
        <v>0</v>
      </c>
      <c r="HT12" s="226">
        <f t="shared" si="105"/>
        <v>0</v>
      </c>
      <c r="HU12" s="226">
        <f t="shared" si="105"/>
        <v>0</v>
      </c>
      <c r="HV12" s="226">
        <f t="shared" si="105"/>
        <v>0</v>
      </c>
      <c r="HW12" s="226">
        <f t="shared" si="105"/>
        <v>0</v>
      </c>
      <c r="HX12" s="226">
        <f t="shared" si="105"/>
        <v>0</v>
      </c>
      <c r="HY12" s="226">
        <f t="shared" si="105"/>
        <v>0</v>
      </c>
      <c r="HZ12" s="226">
        <f t="shared" si="105"/>
        <v>0</v>
      </c>
      <c r="IA12" s="226">
        <f t="shared" si="105"/>
        <v>0</v>
      </c>
      <c r="IB12" s="226">
        <f t="shared" si="105"/>
        <v>0</v>
      </c>
      <c r="IC12" s="226">
        <f t="shared" si="105"/>
        <v>0</v>
      </c>
      <c r="ID12" s="226">
        <f t="shared" si="105"/>
        <v>0</v>
      </c>
      <c r="IE12" s="226">
        <f t="shared" si="105"/>
        <v>0</v>
      </c>
      <c r="IF12" s="226">
        <f t="shared" si="105"/>
        <v>0</v>
      </c>
      <c r="IG12" s="226">
        <f t="shared" si="105"/>
        <v>0</v>
      </c>
      <c r="IH12" s="226">
        <f t="shared" si="105"/>
        <v>0</v>
      </c>
      <c r="II12" s="226">
        <f t="shared" si="105"/>
        <v>0</v>
      </c>
      <c r="IJ12" s="226">
        <f t="shared" si="105"/>
        <v>0</v>
      </c>
      <c r="IK12" s="226">
        <f t="shared" si="105"/>
        <v>0</v>
      </c>
      <c r="IL12" s="226">
        <f t="shared" si="105"/>
        <v>0</v>
      </c>
      <c r="IM12" s="226">
        <f t="shared" si="105"/>
        <v>0</v>
      </c>
      <c r="IN12" s="226">
        <f t="shared" si="105"/>
        <v>0</v>
      </c>
      <c r="IO12" s="226">
        <f t="shared" si="105"/>
        <v>0</v>
      </c>
      <c r="IP12" s="226">
        <f t="shared" si="105"/>
        <v>0</v>
      </c>
      <c r="IQ12" s="226">
        <f t="shared" si="105"/>
        <v>0</v>
      </c>
      <c r="IR12" s="226">
        <f t="shared" si="105"/>
        <v>0</v>
      </c>
      <c r="IS12" s="226">
        <f t="shared" si="105"/>
        <v>0</v>
      </c>
      <c r="IT12" s="226">
        <f t="shared" si="105"/>
        <v>0</v>
      </c>
      <c r="IU12" s="226">
        <f t="shared" si="105"/>
        <v>0</v>
      </c>
      <c r="IV12" s="226">
        <f t="shared" si="105"/>
        <v>0</v>
      </c>
      <c r="IW12" s="226">
        <f t="shared" si="105"/>
        <v>0</v>
      </c>
      <c r="IX12" s="226">
        <f t="shared" si="105"/>
        <v>0</v>
      </c>
      <c r="IY12" s="226">
        <f t="shared" si="105"/>
        <v>0</v>
      </c>
      <c r="IZ12" s="226">
        <f t="shared" si="105"/>
        <v>0</v>
      </c>
      <c r="JA12" s="226">
        <f t="shared" si="105"/>
        <v>0</v>
      </c>
      <c r="JB12" s="226">
        <f t="shared" si="105"/>
        <v>0</v>
      </c>
      <c r="JC12" s="226">
        <f t="shared" si="105"/>
        <v>0</v>
      </c>
      <c r="JD12" s="226">
        <f t="shared" si="105"/>
        <v>0</v>
      </c>
      <c r="JE12" s="226">
        <f t="shared" si="105"/>
        <v>0</v>
      </c>
      <c r="JF12" s="226">
        <f t="shared" si="105"/>
        <v>0</v>
      </c>
      <c r="JG12" s="226">
        <f t="shared" si="105"/>
        <v>0</v>
      </c>
      <c r="JH12" s="226">
        <f t="shared" si="105"/>
        <v>0</v>
      </c>
      <c r="JI12" s="226">
        <f t="shared" si="105"/>
        <v>0</v>
      </c>
      <c r="JJ12" s="226">
        <f t="shared" si="105"/>
        <v>0</v>
      </c>
      <c r="JK12" s="226">
        <f t="shared" si="105"/>
        <v>0</v>
      </c>
      <c r="JL12" s="226">
        <f t="shared" si="105"/>
        <v>0</v>
      </c>
      <c r="JM12" s="226">
        <f t="shared" si="105"/>
        <v>0</v>
      </c>
      <c r="JN12" s="226">
        <f t="shared" si="105"/>
        <v>0</v>
      </c>
      <c r="JO12" s="226">
        <f t="shared" si="105"/>
        <v>0</v>
      </c>
      <c r="JP12" s="226">
        <f t="shared" si="105"/>
        <v>0</v>
      </c>
      <c r="JQ12" s="226">
        <f t="shared" si="105"/>
        <v>0</v>
      </c>
      <c r="JR12" s="226">
        <f t="shared" si="105"/>
        <v>0</v>
      </c>
      <c r="JS12" s="226">
        <f t="shared" si="105"/>
        <v>0</v>
      </c>
      <c r="JT12" s="226">
        <f t="shared" si="105"/>
        <v>0</v>
      </c>
      <c r="JU12" s="226">
        <f t="shared" si="105"/>
        <v>0</v>
      </c>
      <c r="JV12" s="226">
        <f t="shared" si="105"/>
        <v>0</v>
      </c>
      <c r="JW12" s="226">
        <f t="shared" si="105"/>
        <v>0</v>
      </c>
      <c r="JX12" s="226">
        <f t="shared" si="105"/>
        <v>0</v>
      </c>
      <c r="JY12" s="226">
        <f t="shared" si="105"/>
        <v>0</v>
      </c>
      <c r="JZ12" s="226">
        <f t="shared" si="105"/>
        <v>0</v>
      </c>
      <c r="KA12" s="226">
        <f t="shared" si="105"/>
        <v>0</v>
      </c>
      <c r="KB12" s="226">
        <f t="shared" si="105"/>
        <v>0</v>
      </c>
      <c r="KC12" s="226">
        <f t="shared" si="105"/>
        <v>0</v>
      </c>
      <c r="KD12" s="226">
        <f t="shared" si="105"/>
        <v>0</v>
      </c>
      <c r="KE12" s="226">
        <f t="shared" ref="KE12:MP12" si="106">IFERROR(KE7/KE11,0)</f>
        <v>0</v>
      </c>
      <c r="KF12" s="226">
        <f t="shared" si="106"/>
        <v>0</v>
      </c>
      <c r="KG12" s="226">
        <f t="shared" si="106"/>
        <v>0</v>
      </c>
      <c r="KH12" s="226">
        <f t="shared" si="106"/>
        <v>0</v>
      </c>
      <c r="KI12" s="226">
        <f t="shared" si="106"/>
        <v>0</v>
      </c>
      <c r="KJ12" s="226">
        <f t="shared" si="106"/>
        <v>0</v>
      </c>
      <c r="KK12" s="226">
        <f t="shared" si="106"/>
        <v>0</v>
      </c>
      <c r="KL12" s="226">
        <f t="shared" si="106"/>
        <v>0</v>
      </c>
      <c r="KM12" s="226">
        <f t="shared" si="106"/>
        <v>0</v>
      </c>
      <c r="KN12" s="226">
        <f t="shared" si="106"/>
        <v>0</v>
      </c>
      <c r="KO12" s="226">
        <f t="shared" si="106"/>
        <v>0</v>
      </c>
      <c r="KP12" s="226">
        <f t="shared" si="106"/>
        <v>0</v>
      </c>
      <c r="KQ12" s="226">
        <f t="shared" si="106"/>
        <v>0</v>
      </c>
      <c r="KR12" s="226">
        <f t="shared" si="106"/>
        <v>0</v>
      </c>
      <c r="KS12" s="226">
        <f t="shared" si="106"/>
        <v>0</v>
      </c>
      <c r="KT12" s="226">
        <f t="shared" si="106"/>
        <v>0</v>
      </c>
      <c r="KU12" s="226">
        <f t="shared" si="106"/>
        <v>0</v>
      </c>
      <c r="KV12" s="226">
        <f t="shared" si="106"/>
        <v>0</v>
      </c>
      <c r="KW12" s="226">
        <f t="shared" si="106"/>
        <v>0</v>
      </c>
      <c r="KX12" s="226">
        <f t="shared" si="106"/>
        <v>0</v>
      </c>
      <c r="KY12" s="226">
        <f t="shared" si="106"/>
        <v>0</v>
      </c>
      <c r="KZ12" s="226">
        <f t="shared" si="106"/>
        <v>0</v>
      </c>
      <c r="LA12" s="226">
        <f t="shared" si="106"/>
        <v>0</v>
      </c>
      <c r="LB12" s="226">
        <f t="shared" si="106"/>
        <v>0</v>
      </c>
      <c r="LC12" s="226">
        <f t="shared" si="106"/>
        <v>0</v>
      </c>
      <c r="LD12" s="226">
        <f t="shared" si="106"/>
        <v>0</v>
      </c>
      <c r="LE12" s="226">
        <f t="shared" si="106"/>
        <v>0</v>
      </c>
      <c r="LF12" s="226">
        <f t="shared" si="106"/>
        <v>0</v>
      </c>
      <c r="LG12" s="226">
        <f t="shared" si="106"/>
        <v>0</v>
      </c>
      <c r="LH12" s="226">
        <f t="shared" si="106"/>
        <v>0</v>
      </c>
      <c r="LI12" s="226">
        <f t="shared" si="106"/>
        <v>0</v>
      </c>
      <c r="LJ12" s="226">
        <f t="shared" si="106"/>
        <v>0</v>
      </c>
      <c r="LK12" s="226">
        <f t="shared" si="106"/>
        <v>0</v>
      </c>
      <c r="LL12" s="226">
        <f t="shared" si="106"/>
        <v>0</v>
      </c>
      <c r="LM12" s="226">
        <f t="shared" si="106"/>
        <v>0</v>
      </c>
      <c r="LN12" s="226">
        <f t="shared" si="106"/>
        <v>0</v>
      </c>
      <c r="LO12" s="226">
        <f t="shared" si="106"/>
        <v>0</v>
      </c>
      <c r="LP12" s="226">
        <f t="shared" si="106"/>
        <v>0</v>
      </c>
      <c r="LQ12" s="226">
        <f t="shared" si="106"/>
        <v>0</v>
      </c>
      <c r="LR12" s="226">
        <f t="shared" si="106"/>
        <v>0</v>
      </c>
      <c r="LS12" s="226">
        <f t="shared" si="106"/>
        <v>0</v>
      </c>
      <c r="LT12" s="226">
        <f t="shared" si="106"/>
        <v>0</v>
      </c>
      <c r="LU12" s="226">
        <f t="shared" si="106"/>
        <v>0</v>
      </c>
      <c r="LV12" s="226">
        <f t="shared" si="106"/>
        <v>0</v>
      </c>
      <c r="LW12" s="226">
        <f t="shared" si="106"/>
        <v>0</v>
      </c>
      <c r="LX12" s="226">
        <f t="shared" si="106"/>
        <v>0</v>
      </c>
      <c r="LY12" s="226">
        <f t="shared" si="106"/>
        <v>0</v>
      </c>
      <c r="LZ12" s="226">
        <f t="shared" si="106"/>
        <v>0</v>
      </c>
      <c r="MA12" s="226">
        <f t="shared" si="106"/>
        <v>0</v>
      </c>
      <c r="MB12" s="226">
        <f t="shared" si="106"/>
        <v>0</v>
      </c>
      <c r="MC12" s="226">
        <f t="shared" si="106"/>
        <v>0</v>
      </c>
      <c r="MD12" s="226">
        <f t="shared" si="106"/>
        <v>0</v>
      </c>
      <c r="ME12" s="226">
        <f t="shared" si="106"/>
        <v>0</v>
      </c>
      <c r="MF12" s="226">
        <f t="shared" si="106"/>
        <v>0</v>
      </c>
      <c r="MG12" s="226">
        <f t="shared" si="106"/>
        <v>0</v>
      </c>
      <c r="MH12" s="226">
        <f t="shared" si="106"/>
        <v>0</v>
      </c>
      <c r="MI12" s="226">
        <f t="shared" si="106"/>
        <v>0</v>
      </c>
      <c r="MJ12" s="226">
        <f t="shared" si="106"/>
        <v>0</v>
      </c>
      <c r="MK12" s="226">
        <f t="shared" si="106"/>
        <v>0</v>
      </c>
      <c r="ML12" s="226">
        <f t="shared" si="106"/>
        <v>0</v>
      </c>
      <c r="MM12" s="226">
        <f t="shared" si="106"/>
        <v>0</v>
      </c>
      <c r="MN12" s="226">
        <f t="shared" si="106"/>
        <v>0</v>
      </c>
      <c r="MO12" s="226">
        <f t="shared" si="106"/>
        <v>0</v>
      </c>
      <c r="MP12" s="226">
        <f t="shared" si="106"/>
        <v>0</v>
      </c>
      <c r="MQ12" s="226">
        <f t="shared" ref="MQ12:NH12" si="107">IFERROR(MQ7/MQ11,0)</f>
        <v>0</v>
      </c>
      <c r="MR12" s="226">
        <f t="shared" si="107"/>
        <v>0</v>
      </c>
      <c r="MS12" s="226">
        <f t="shared" si="107"/>
        <v>0</v>
      </c>
      <c r="MT12" s="226">
        <f t="shared" si="107"/>
        <v>0</v>
      </c>
      <c r="MU12" s="226">
        <f t="shared" si="107"/>
        <v>0</v>
      </c>
      <c r="MV12" s="226">
        <f t="shared" si="107"/>
        <v>0</v>
      </c>
      <c r="MW12" s="226">
        <f t="shared" si="107"/>
        <v>0</v>
      </c>
      <c r="MX12" s="226">
        <f t="shared" si="107"/>
        <v>0</v>
      </c>
      <c r="MY12" s="226">
        <f t="shared" si="107"/>
        <v>0</v>
      </c>
      <c r="MZ12" s="226">
        <f t="shared" si="107"/>
        <v>0</v>
      </c>
      <c r="NA12" s="226">
        <f t="shared" si="107"/>
        <v>0</v>
      </c>
      <c r="NB12" s="226">
        <f t="shared" si="107"/>
        <v>0</v>
      </c>
      <c r="NC12" s="226">
        <f t="shared" si="107"/>
        <v>0</v>
      </c>
      <c r="ND12" s="226">
        <f t="shared" si="107"/>
        <v>0</v>
      </c>
      <c r="NE12" s="226">
        <f t="shared" si="107"/>
        <v>0</v>
      </c>
      <c r="NF12" s="226">
        <f t="shared" si="107"/>
        <v>0</v>
      </c>
      <c r="NG12" s="226">
        <f t="shared" si="107"/>
        <v>0</v>
      </c>
      <c r="NH12" s="226">
        <f t="shared" si="107"/>
        <v>0</v>
      </c>
    </row>
    <row r="13" spans="1:376" s="87" customFormat="1" ht="15">
      <c r="A13" s="47" t="s">
        <v>1118</v>
      </c>
      <c r="B13" s="47">
        <v>0.89259999999999995</v>
      </c>
      <c r="C13" s="47">
        <v>0.88619999999999999</v>
      </c>
      <c r="D13" s="47">
        <v>0.89090000000000003</v>
      </c>
      <c r="E13" s="47">
        <v>0.89639999999999997</v>
      </c>
      <c r="F13" s="47">
        <v>0.91839999999999999</v>
      </c>
      <c r="G13" s="47">
        <v>0.87670000000000003</v>
      </c>
      <c r="H13" s="47">
        <v>0.84819999999999995</v>
      </c>
      <c r="I13" s="47">
        <v>0.89790000000000003</v>
      </c>
      <c r="J13" s="47">
        <v>0.85429999999999995</v>
      </c>
      <c r="K13" s="47">
        <v>0.8972</v>
      </c>
      <c r="L13" s="47">
        <v>0.9002</v>
      </c>
      <c r="M13" s="47">
        <v>0.8599</v>
      </c>
      <c r="N13" s="47">
        <v>0.91690000000000005</v>
      </c>
      <c r="O13" s="47">
        <v>0.57669999999999999</v>
      </c>
      <c r="P13" s="47">
        <v>0.73099999999999998</v>
      </c>
      <c r="Q13" s="47">
        <v>0.85070000000000001</v>
      </c>
      <c r="R13" s="47">
        <v>0.92</v>
      </c>
      <c r="S13" s="47">
        <v>0.90449999999999997</v>
      </c>
      <c r="T13" s="47">
        <v>0.9093</v>
      </c>
      <c r="U13" s="47">
        <v>0.88229999999999997</v>
      </c>
      <c r="V13" s="47">
        <v>0.88429999999999997</v>
      </c>
      <c r="W13" s="47">
        <v>0.87</v>
      </c>
      <c r="X13" s="47">
        <v>0.92679999999999996</v>
      </c>
      <c r="Y13" s="47">
        <v>0.92069999999999996</v>
      </c>
      <c r="Z13" s="47">
        <v>0.89080000000000004</v>
      </c>
      <c r="AA13" s="47">
        <v>0.89649999999999996</v>
      </c>
      <c r="AB13" s="47">
        <v>0.93720000000000003</v>
      </c>
      <c r="AC13" s="47">
        <v>0.90739999999999998</v>
      </c>
      <c r="AD13" s="47">
        <v>0.86929999999999996</v>
      </c>
      <c r="AE13" s="47">
        <v>0.90859999999999996</v>
      </c>
      <c r="AF13" s="47">
        <v>0.92359999999999998</v>
      </c>
      <c r="AG13" s="47">
        <v>0.93259999999999998</v>
      </c>
      <c r="AH13" s="47">
        <v>0.86970000000000003</v>
      </c>
      <c r="AI13" s="47">
        <v>0.92030000000000001</v>
      </c>
      <c r="AJ13" s="47">
        <v>0.93769999999999998</v>
      </c>
      <c r="AK13" s="47">
        <v>0.86099999999999999</v>
      </c>
      <c r="AL13" s="47">
        <v>0.92110000000000003</v>
      </c>
      <c r="AM13" s="47">
        <v>0.92820000000000003</v>
      </c>
      <c r="AN13" s="47">
        <v>0.92420000000000002</v>
      </c>
      <c r="AO13" s="47">
        <v>0.92820000000000003</v>
      </c>
      <c r="AP13" s="47">
        <v>0.89880000000000004</v>
      </c>
      <c r="AQ13" s="47">
        <v>0.92190000000000005</v>
      </c>
      <c r="AR13" s="47">
        <v>0.89949999999999997</v>
      </c>
      <c r="AS13" s="47">
        <v>0.90210000000000001</v>
      </c>
      <c r="AT13" s="47">
        <v>0.91539999999999999</v>
      </c>
      <c r="AU13" s="47">
        <v>0.88580000000000003</v>
      </c>
      <c r="AV13" s="47">
        <v>0.88100000000000001</v>
      </c>
      <c r="AW13" s="47">
        <v>0.92930000000000001</v>
      </c>
      <c r="AX13" s="47">
        <v>0.87229999999999996</v>
      </c>
      <c r="AY13" s="47">
        <v>0.91069999999999995</v>
      </c>
      <c r="AZ13" s="47">
        <v>0.91769999999999996</v>
      </c>
      <c r="BA13" s="47">
        <v>0.88590000000000002</v>
      </c>
      <c r="BB13" s="47">
        <v>0.95530000000000004</v>
      </c>
      <c r="BC13" s="47">
        <v>0.83620000000000005</v>
      </c>
      <c r="BD13" s="47">
        <v>0.80010000000000003</v>
      </c>
      <c r="BE13" s="47">
        <v>0.81610000000000005</v>
      </c>
      <c r="BF13" s="47">
        <v>0.75460000000000005</v>
      </c>
      <c r="BG13" s="47">
        <v>0.86670000000000003</v>
      </c>
      <c r="BH13" s="47">
        <v>0.88900000000000001</v>
      </c>
      <c r="BI13" s="47">
        <v>0.875</v>
      </c>
      <c r="BJ13" s="47">
        <v>0.92410000000000003</v>
      </c>
      <c r="BK13" s="47">
        <v>0.87180000000000002</v>
      </c>
      <c r="BL13" s="47">
        <v>0.8528</v>
      </c>
      <c r="BM13" s="47">
        <v>0</v>
      </c>
      <c r="BN13" s="47">
        <v>0.8518</v>
      </c>
      <c r="BO13" s="47">
        <v>0.9496</v>
      </c>
      <c r="BP13" s="47">
        <v>0.82869999999999999</v>
      </c>
      <c r="BQ13" s="47">
        <v>0.82920000000000005</v>
      </c>
      <c r="BR13" s="47">
        <v>0.90580000000000005</v>
      </c>
      <c r="BS13" s="47">
        <v>0.89800000000000002</v>
      </c>
      <c r="BT13" s="47">
        <v>0.88060000000000005</v>
      </c>
      <c r="BU13" s="47">
        <v>0.92659999999999998</v>
      </c>
      <c r="BV13" s="47">
        <v>0.91410000000000002</v>
      </c>
      <c r="BW13" s="47">
        <v>0.90610000000000002</v>
      </c>
      <c r="BX13" s="47">
        <v>0.73670000000000002</v>
      </c>
      <c r="BY13" s="47">
        <v>5.4999999999999997E-3</v>
      </c>
      <c r="BZ13" s="47">
        <v>0</v>
      </c>
      <c r="CA13" s="47">
        <v>0</v>
      </c>
      <c r="CB13" s="47">
        <v>0</v>
      </c>
      <c r="CC13" s="47">
        <v>0.46029999999999999</v>
      </c>
      <c r="CD13" s="47">
        <v>0.88229999999999997</v>
      </c>
      <c r="CE13" s="47">
        <v>0.8972</v>
      </c>
      <c r="CF13" s="47">
        <v>0.82850000000000001</v>
      </c>
      <c r="CG13" s="47">
        <v>0.81969999999999998</v>
      </c>
      <c r="CH13" s="47">
        <v>0.78080000000000005</v>
      </c>
      <c r="CI13" s="47">
        <v>0.81340000000000001</v>
      </c>
      <c r="CJ13" s="47">
        <v>0.82040000000000002</v>
      </c>
      <c r="CK13" s="47">
        <v>0.85750000000000004</v>
      </c>
      <c r="CL13" s="47">
        <v>0.91839999999999999</v>
      </c>
      <c r="CM13" s="47">
        <v>0.74309999999999998</v>
      </c>
      <c r="CN13" s="47">
        <v>0.74939999999999996</v>
      </c>
      <c r="CO13" s="47">
        <v>0.84189999999999998</v>
      </c>
      <c r="CP13" s="47">
        <v>0.80789999999999995</v>
      </c>
      <c r="CQ13" s="47">
        <v>0.90139999999999998</v>
      </c>
      <c r="CR13" s="47">
        <v>0.79569999999999996</v>
      </c>
      <c r="CS13" s="47">
        <v>0.5534</v>
      </c>
      <c r="CT13" s="47">
        <v>0.78380000000000005</v>
      </c>
      <c r="CU13" s="47">
        <v>0.81699999999999995</v>
      </c>
      <c r="CV13" s="47">
        <v>0</v>
      </c>
      <c r="CW13" s="47">
        <v>0.8337</v>
      </c>
      <c r="CX13" s="47">
        <v>0.81100000000000005</v>
      </c>
      <c r="CY13" s="47">
        <v>0.80740000000000001</v>
      </c>
      <c r="CZ13" s="47">
        <v>0.79379999999999995</v>
      </c>
      <c r="DA13" s="47">
        <v>0.70279999999999998</v>
      </c>
      <c r="DB13" s="47">
        <v>0.71779999999999999</v>
      </c>
      <c r="DC13" s="47">
        <v>0.72689999999999999</v>
      </c>
      <c r="DD13" s="47">
        <v>0.73040000000000005</v>
      </c>
      <c r="DE13" s="47">
        <v>0.7288</v>
      </c>
      <c r="DF13" s="47">
        <v>0.70740000000000003</v>
      </c>
      <c r="DG13" s="47">
        <v>0.69489999999999996</v>
      </c>
      <c r="DH13" s="47">
        <v>0.7853</v>
      </c>
      <c r="DI13" s="47">
        <v>0.70479999999999998</v>
      </c>
      <c r="DJ13" s="47">
        <v>0.77090000000000003</v>
      </c>
      <c r="DK13" s="47">
        <v>0.75639999999999996</v>
      </c>
      <c r="DL13" s="47">
        <v>0.74050000000000005</v>
      </c>
      <c r="DM13" s="47">
        <v>0.75729999999999997</v>
      </c>
      <c r="DN13" s="47">
        <v>0.83789999999999998</v>
      </c>
      <c r="DO13" s="47">
        <v>0.87780000000000002</v>
      </c>
      <c r="DP13" s="47">
        <v>0.82289999999999996</v>
      </c>
      <c r="DQ13" s="47">
        <v>0.86609999999999998</v>
      </c>
      <c r="DR13" s="47">
        <v>0.79239999999999999</v>
      </c>
      <c r="DS13" s="47">
        <v>0.90769999999999995</v>
      </c>
      <c r="DT13" s="47">
        <v>0.8669</v>
      </c>
      <c r="DU13" s="47">
        <v>0.89529999999999998</v>
      </c>
      <c r="DV13" s="47">
        <v>0.86719999999999997</v>
      </c>
      <c r="DW13" s="47">
        <v>0.89019999999999999</v>
      </c>
      <c r="DX13" s="47">
        <v>0.8327</v>
      </c>
      <c r="DY13" s="47">
        <v>0.89180000000000004</v>
      </c>
      <c r="DZ13" s="47">
        <v>0.877</v>
      </c>
      <c r="EA13" s="47">
        <v>0.91500000000000004</v>
      </c>
      <c r="EB13" s="47">
        <v>0.88570000000000004</v>
      </c>
      <c r="EC13" s="47"/>
      <c r="ED13" s="47"/>
      <c r="EE13" s="47"/>
      <c r="EF13" s="47"/>
      <c r="EG13" s="47"/>
      <c r="EH13" s="47"/>
      <c r="EI13" s="47"/>
      <c r="EJ13" s="47"/>
      <c r="EK13" s="47"/>
      <c r="EL13" s="47"/>
      <c r="EM13" s="47"/>
      <c r="EN13" s="47"/>
      <c r="EO13" s="47"/>
      <c r="EP13" s="47"/>
      <c r="EQ13" s="47"/>
      <c r="ER13" s="47"/>
      <c r="ES13" s="47"/>
      <c r="ET13" s="47"/>
      <c r="EU13" s="47"/>
      <c r="EV13" s="47"/>
      <c r="EW13" s="47"/>
      <c r="EX13" s="47"/>
      <c r="EY13" s="47"/>
      <c r="EZ13" s="47"/>
      <c r="FA13" s="47"/>
      <c r="FB13" s="47"/>
      <c r="FC13" s="47"/>
      <c r="FD13" s="47"/>
      <c r="FE13" s="47"/>
      <c r="FF13" s="47"/>
      <c r="FG13" s="47"/>
      <c r="FH13" s="47"/>
      <c r="FI13" s="47"/>
      <c r="FJ13" s="47"/>
      <c r="FK13" s="47"/>
      <c r="FL13" s="47"/>
      <c r="FM13" s="47"/>
      <c r="FN13" s="47"/>
      <c r="FO13" s="47"/>
      <c r="FP13" s="47"/>
      <c r="FQ13" s="47"/>
      <c r="FR13" s="47"/>
      <c r="FS13" s="47"/>
      <c r="FT13" s="47"/>
      <c r="FU13" s="47"/>
      <c r="FV13" s="47"/>
      <c r="FW13" s="47"/>
      <c r="FX13" s="47"/>
      <c r="FY13" s="47"/>
      <c r="FZ13" s="47"/>
      <c r="GA13" s="47"/>
      <c r="GB13" s="47"/>
      <c r="GC13" s="47"/>
      <c r="GD13" s="47"/>
      <c r="GE13" s="47"/>
      <c r="GF13" s="47"/>
      <c r="GG13" s="47"/>
      <c r="GH13" s="47"/>
      <c r="GI13" s="47"/>
      <c r="GJ13" s="47"/>
      <c r="GK13" s="47"/>
      <c r="GL13" s="47"/>
      <c r="GM13" s="47"/>
      <c r="GN13" s="47"/>
      <c r="GO13" s="47"/>
      <c r="GP13" s="47"/>
      <c r="GQ13" s="47"/>
      <c r="GR13" s="47"/>
      <c r="GS13" s="47"/>
      <c r="GT13" s="47"/>
      <c r="GU13" s="47"/>
      <c r="GV13" s="47"/>
      <c r="GW13" s="47"/>
      <c r="GX13" s="47"/>
      <c r="GY13" s="47"/>
      <c r="GZ13" s="47"/>
      <c r="HA13" s="47"/>
      <c r="HB13" s="47"/>
      <c r="HC13" s="47"/>
      <c r="HD13" s="47"/>
      <c r="HE13" s="47"/>
      <c r="HF13" s="47"/>
      <c r="HG13" s="47"/>
      <c r="HH13" s="47"/>
      <c r="HI13" s="47"/>
      <c r="HJ13" s="47"/>
      <c r="HK13" s="47"/>
      <c r="HL13" s="47"/>
      <c r="HM13" s="47"/>
      <c r="HN13" s="47"/>
      <c r="HO13" s="47"/>
      <c r="HP13" s="47"/>
      <c r="HQ13" s="47"/>
      <c r="HR13" s="47"/>
      <c r="HS13" s="47"/>
      <c r="HT13" s="47"/>
      <c r="HU13" s="47"/>
      <c r="HV13" s="47"/>
      <c r="HW13" s="47"/>
      <c r="HX13" s="47"/>
      <c r="HY13" s="47"/>
      <c r="HZ13" s="47"/>
      <c r="IA13" s="47"/>
      <c r="IB13" s="47"/>
      <c r="IC13" s="47"/>
      <c r="ID13" s="47"/>
      <c r="IE13" s="47"/>
      <c r="IF13" s="47"/>
      <c r="IG13" s="47"/>
      <c r="IH13" s="47"/>
      <c r="II13" s="47"/>
      <c r="IJ13" s="47"/>
      <c r="IK13" s="47"/>
      <c r="IL13" s="47"/>
      <c r="IM13" s="47"/>
      <c r="IN13" s="47"/>
      <c r="IO13" s="47"/>
      <c r="IP13" s="47"/>
      <c r="IQ13" s="47"/>
      <c r="IR13" s="47"/>
      <c r="IS13" s="47"/>
      <c r="IT13" s="47"/>
      <c r="IU13" s="47"/>
      <c r="IV13" s="47"/>
      <c r="IW13" s="47"/>
      <c r="IX13" s="47"/>
      <c r="IY13" s="47"/>
      <c r="IZ13" s="47"/>
      <c r="JA13" s="47"/>
      <c r="JB13" s="47"/>
      <c r="JC13" s="47"/>
      <c r="JD13" s="47"/>
      <c r="JE13" s="47"/>
      <c r="JF13" s="47"/>
      <c r="JG13" s="47"/>
      <c r="JH13" s="47"/>
      <c r="JI13" s="47"/>
      <c r="JJ13" s="47"/>
      <c r="JK13" s="47"/>
      <c r="JL13" s="47"/>
      <c r="JM13" s="47"/>
      <c r="JN13" s="47"/>
      <c r="JO13" s="47"/>
      <c r="JP13" s="47"/>
      <c r="JQ13" s="47"/>
      <c r="JR13" s="47"/>
      <c r="JS13" s="47"/>
      <c r="JT13" s="47"/>
      <c r="JU13" s="47"/>
      <c r="JV13" s="47"/>
      <c r="JW13" s="47"/>
      <c r="JX13" s="47"/>
      <c r="JY13" s="47"/>
      <c r="JZ13" s="47"/>
      <c r="KA13" s="47"/>
      <c r="KB13" s="47"/>
      <c r="KC13" s="47"/>
      <c r="KD13" s="47"/>
      <c r="KE13" s="47"/>
      <c r="KF13" s="47"/>
      <c r="KG13" s="47"/>
      <c r="KH13" s="47"/>
      <c r="KI13" s="47"/>
      <c r="KJ13" s="47"/>
      <c r="KK13" s="47"/>
      <c r="KL13" s="47"/>
      <c r="KM13" s="47"/>
      <c r="KN13" s="47"/>
      <c r="KO13" s="47"/>
      <c r="KP13" s="47"/>
      <c r="KQ13" s="47"/>
      <c r="KR13" s="47"/>
      <c r="KS13" s="47"/>
      <c r="KT13" s="47"/>
      <c r="KU13" s="47"/>
      <c r="KV13" s="47"/>
      <c r="KW13" s="47"/>
      <c r="KX13" s="47"/>
      <c r="KY13" s="47"/>
      <c r="KZ13" s="47"/>
      <c r="LA13" s="47"/>
      <c r="LB13" s="47"/>
      <c r="LC13" s="47"/>
      <c r="LD13" s="47"/>
      <c r="LE13" s="47"/>
      <c r="LF13" s="47"/>
      <c r="LG13" s="47"/>
      <c r="LH13" s="47"/>
      <c r="LI13" s="47"/>
      <c r="LJ13" s="47"/>
      <c r="LK13" s="47"/>
      <c r="LL13" s="47"/>
      <c r="LM13" s="47"/>
      <c r="LN13" s="47"/>
      <c r="LO13" s="47"/>
      <c r="LP13" s="47"/>
      <c r="LQ13" s="47"/>
      <c r="LR13" s="47"/>
      <c r="LS13" s="47"/>
      <c r="LT13" s="47"/>
      <c r="LU13" s="47"/>
      <c r="LV13" s="47"/>
      <c r="LW13" s="47"/>
      <c r="LX13" s="47"/>
      <c r="LY13" s="47"/>
      <c r="LZ13" s="47"/>
      <c r="MA13" s="47"/>
      <c r="MB13" s="47"/>
      <c r="MC13" s="47"/>
      <c r="MD13" s="47"/>
      <c r="ME13" s="47"/>
      <c r="MF13" s="47"/>
      <c r="MG13" s="47"/>
      <c r="MH13" s="47"/>
      <c r="MI13" s="47"/>
      <c r="MJ13" s="47"/>
      <c r="MK13" s="47"/>
      <c r="ML13" s="47"/>
      <c r="MM13" s="47"/>
      <c r="MN13" s="47"/>
      <c r="MO13" s="47"/>
      <c r="MP13" s="47"/>
      <c r="MQ13" s="47"/>
      <c r="MR13" s="47"/>
      <c r="MS13" s="47"/>
      <c r="MT13" s="47"/>
      <c r="MU13" s="47"/>
      <c r="MV13" s="47"/>
      <c r="MW13" s="47"/>
      <c r="MX13" s="47"/>
      <c r="MY13" s="47"/>
      <c r="MZ13" s="47"/>
      <c r="NA13" s="47"/>
      <c r="NB13" s="47"/>
      <c r="NC13" s="47"/>
      <c r="ND13" s="47"/>
      <c r="NE13" s="47"/>
      <c r="NF13" s="47"/>
      <c r="NG13" s="47"/>
      <c r="NH13" s="47"/>
    </row>
    <row r="14" spans="1:376" ht="15">
      <c r="A14" s="4" t="s">
        <v>1119</v>
      </c>
      <c r="B14" s="4">
        <v>0</v>
      </c>
      <c r="C14" s="4">
        <v>0</v>
      </c>
      <c r="D14" s="4">
        <f t="shared" ref="D14:E14" si="108">MAX(0,D5-C9-B9)</f>
        <v>0</v>
      </c>
      <c r="E14" s="4">
        <f t="shared" si="108"/>
        <v>0</v>
      </c>
      <c r="F14" s="4">
        <f t="shared" ref="F14" si="109">MAX(0,F5-E9-D9)</f>
        <v>0</v>
      </c>
      <c r="G14" s="4">
        <f t="shared" ref="G14" si="110">MAX(0,G5-F9-E9)</f>
        <v>0</v>
      </c>
      <c r="H14" s="4">
        <f t="shared" ref="H14" si="111">MAX(0,H5-G9-F9)</f>
        <v>0</v>
      </c>
      <c r="I14" s="4">
        <f t="shared" ref="I14" si="112">MAX(0,I5-H9-G9)</f>
        <v>0</v>
      </c>
      <c r="J14" s="4">
        <f t="shared" ref="J14" si="113">MAX(0,J5-I9-H9)</f>
        <v>0</v>
      </c>
      <c r="K14" s="4">
        <f t="shared" ref="K14" si="114">MAX(0,K5-J9-I9)</f>
        <v>0</v>
      </c>
      <c r="L14" s="4">
        <f t="shared" ref="L14" si="115">MAX(0,L5-K9-J9)</f>
        <v>0</v>
      </c>
      <c r="M14" s="4">
        <f t="shared" ref="M14" si="116">MAX(0,M5-L9-K9)</f>
        <v>0</v>
      </c>
      <c r="N14" s="4">
        <f t="shared" ref="N14" si="117">MAX(0,N5-M9-L9)</f>
        <v>0</v>
      </c>
      <c r="O14" s="4">
        <f t="shared" ref="O14" si="118">MAX(0,O5-N9-M9)</f>
        <v>0</v>
      </c>
      <c r="P14" s="4">
        <f t="shared" ref="P14" si="119">MAX(0,P5-O9-N9)</f>
        <v>0</v>
      </c>
      <c r="Q14" s="4">
        <f t="shared" ref="Q14" si="120">MAX(0,Q5-P9-O9)</f>
        <v>0</v>
      </c>
      <c r="R14" s="4">
        <f t="shared" ref="R14" si="121">MAX(0,R5-Q9-P9)</f>
        <v>0</v>
      </c>
      <c r="S14" s="4">
        <f t="shared" ref="S14" si="122">MAX(0,S5-R9-Q9)</f>
        <v>0</v>
      </c>
      <c r="T14" s="4">
        <f t="shared" ref="T14" si="123">MAX(0,T5-S9-R9)</f>
        <v>0</v>
      </c>
      <c r="U14" s="4">
        <f t="shared" ref="U14" si="124">MAX(0,U5-T9-S9)</f>
        <v>0</v>
      </c>
      <c r="V14" s="4">
        <f t="shared" ref="V14" si="125">MAX(0,V5-U9-T9)</f>
        <v>0</v>
      </c>
      <c r="W14" s="4">
        <f t="shared" ref="W14" si="126">MAX(0,W5-V9-U9)</f>
        <v>0</v>
      </c>
      <c r="X14" s="4">
        <f t="shared" ref="X14" si="127">MAX(0,X5-W9-V9)</f>
        <v>0</v>
      </c>
      <c r="Y14" s="4">
        <f t="shared" ref="Y14" si="128">MAX(0,Y5-X9-W9)</f>
        <v>0</v>
      </c>
      <c r="Z14" s="4">
        <f t="shared" ref="Z14" si="129">MAX(0,Z5-Y9-X9)</f>
        <v>0</v>
      </c>
      <c r="AA14" s="4">
        <f t="shared" ref="AA14" si="130">MAX(0,AA5-Z9-Y9)</f>
        <v>0</v>
      </c>
      <c r="AB14" s="4">
        <f t="shared" ref="AB14" si="131">MAX(0,AB5-AA9-Z9)</f>
        <v>0</v>
      </c>
      <c r="AC14" s="4">
        <f t="shared" ref="AC14" si="132">MAX(0,AC5-AB9-AA9)</f>
        <v>0</v>
      </c>
      <c r="AD14" s="4">
        <f t="shared" ref="AD14" si="133">MAX(0,AD5-AC9-AB9)</f>
        <v>0</v>
      </c>
      <c r="AE14" s="4">
        <f t="shared" ref="AE14" si="134">MAX(0,AE5-AD9-AC9)</f>
        <v>0</v>
      </c>
      <c r="AF14" s="4">
        <f t="shared" ref="AF14" si="135">MAX(0,AF5-AE9-AD9)</f>
        <v>0</v>
      </c>
      <c r="AG14" s="4">
        <f t="shared" ref="AG14" si="136">MAX(0,AG5-AF9-AE9)</f>
        <v>0</v>
      </c>
      <c r="AH14" s="4">
        <f t="shared" ref="AH14" si="137">MAX(0,AH5-AG9-AF9)</f>
        <v>0</v>
      </c>
      <c r="AI14" s="4">
        <f t="shared" ref="AI14" si="138">MAX(0,AI5-AH9-AG9)</f>
        <v>0</v>
      </c>
      <c r="AJ14" s="4">
        <f t="shared" ref="AJ14" si="139">MAX(0,AJ5-AI9-AH9)</f>
        <v>0</v>
      </c>
      <c r="AK14" s="4">
        <f t="shared" ref="AK14" si="140">MAX(0,AK5-AJ9-AI9)</f>
        <v>0</v>
      </c>
      <c r="AL14" s="4">
        <f t="shared" ref="AL14" si="141">MAX(0,AL5-AK9-AJ9)</f>
        <v>0</v>
      </c>
      <c r="AM14" s="4">
        <f t="shared" ref="AM14" si="142">MAX(0,AM5-AL9-AK9)</f>
        <v>0</v>
      </c>
      <c r="AN14" s="4">
        <f t="shared" ref="AN14" si="143">MAX(0,AN5-AM9-AL9)</f>
        <v>0</v>
      </c>
      <c r="AO14" s="4">
        <f t="shared" ref="AO14" si="144">MAX(0,AO5-AN9-AM9)</f>
        <v>0</v>
      </c>
      <c r="AP14" s="4">
        <f t="shared" ref="AP14" si="145">MAX(0,AP5-AO9-AN9)</f>
        <v>0</v>
      </c>
      <c r="AQ14" s="4">
        <f t="shared" ref="AQ14" si="146">MAX(0,AQ5-AP9-AO9)</f>
        <v>0</v>
      </c>
      <c r="AR14" s="4">
        <f t="shared" ref="AR14" si="147">MAX(0,AR5-AQ9-AP9)</f>
        <v>0</v>
      </c>
      <c r="AS14" s="4">
        <f t="shared" ref="AS14" si="148">MAX(0,AS5-AR9-AQ9)</f>
        <v>0</v>
      </c>
      <c r="AT14" s="4">
        <f t="shared" ref="AT14" si="149">MAX(0,AT5-AS9-AR9)</f>
        <v>0</v>
      </c>
      <c r="AU14" s="4">
        <f t="shared" ref="AU14" si="150">MAX(0,AU5-AT9-AS9)</f>
        <v>0</v>
      </c>
      <c r="AV14" s="4">
        <f t="shared" ref="AV14" si="151">MAX(0,AV5-AU9-AT9)</f>
        <v>0</v>
      </c>
      <c r="AW14" s="4">
        <f t="shared" ref="AW14" si="152">MAX(0,AW5-AV9-AU9)</f>
        <v>0</v>
      </c>
      <c r="AX14" s="4">
        <f t="shared" ref="AX14" si="153">MAX(0,AX5-AW9-AV9)</f>
        <v>0</v>
      </c>
      <c r="AY14" s="4">
        <f t="shared" ref="AY14" si="154">MAX(0,AY5-AX9-AW9)</f>
        <v>0</v>
      </c>
      <c r="AZ14" s="4">
        <f t="shared" ref="AZ14" si="155">MAX(0,AZ5-AY9-AX9)</f>
        <v>0</v>
      </c>
      <c r="BA14" s="4">
        <f t="shared" ref="BA14" si="156">MAX(0,BA5-AZ9-AY9)</f>
        <v>0</v>
      </c>
      <c r="BB14" s="4">
        <f t="shared" ref="BB14" si="157">MAX(0,BB5-BA9-AZ9)</f>
        <v>0</v>
      </c>
      <c r="BC14" s="4">
        <f t="shared" ref="BC14" si="158">MAX(0,BC5-BB9-BA9)</f>
        <v>0</v>
      </c>
      <c r="BD14" s="4">
        <f t="shared" ref="BD14" si="159">MAX(0,BD5-BC9-BB9)</f>
        <v>0</v>
      </c>
      <c r="BE14" s="4">
        <f t="shared" ref="BE14" si="160">MAX(0,BE5-BD9-BC9)</f>
        <v>0</v>
      </c>
      <c r="BF14" s="4">
        <f t="shared" ref="BF14" si="161">MAX(0,BF5-BE9-BD9)</f>
        <v>0</v>
      </c>
      <c r="BG14" s="4">
        <f t="shared" ref="BG14" si="162">MAX(0,BG5-BF9-BE9)</f>
        <v>0</v>
      </c>
      <c r="BH14" s="4">
        <f t="shared" ref="BH14" si="163">MAX(0,BH5-BG9-BF9)</f>
        <v>0</v>
      </c>
      <c r="BI14" s="4">
        <f t="shared" ref="BI14" si="164">MAX(0,BI5-BH9-BG9)</f>
        <v>0</v>
      </c>
      <c r="BJ14" s="4">
        <f t="shared" ref="BJ14" si="165">MAX(0,BJ5-BI9-BH9)</f>
        <v>0</v>
      </c>
      <c r="BK14" s="4">
        <f t="shared" ref="BK14" si="166">MAX(0,BK5-BJ9-BI9)</f>
        <v>0</v>
      </c>
      <c r="BL14" s="4">
        <f t="shared" ref="BL14" si="167">MAX(0,BL5-BK9-BJ9)</f>
        <v>0</v>
      </c>
      <c r="BM14" s="4">
        <f t="shared" ref="BM14" si="168">MAX(0,BM5-BL9-BK9)</f>
        <v>0</v>
      </c>
      <c r="BN14" s="4">
        <f t="shared" ref="BN14" si="169">MAX(0,BN5-BM9-BL9)</f>
        <v>557</v>
      </c>
      <c r="BO14" s="4">
        <f t="shared" ref="BO14" si="170">MAX(0,BO5-BN9-BM9)</f>
        <v>0</v>
      </c>
      <c r="BP14" s="4">
        <f t="shared" ref="BP14" si="171">MAX(0,BP5-BO9-BN9)</f>
        <v>0</v>
      </c>
      <c r="BQ14" s="4">
        <f t="shared" ref="BQ14" si="172">MAX(0,BQ5-BP9-BO9)</f>
        <v>0</v>
      </c>
      <c r="BR14" s="4">
        <f t="shared" ref="BR14" si="173">MAX(0,BR5-BQ9-BP9)</f>
        <v>0</v>
      </c>
      <c r="BS14" s="4">
        <f t="shared" ref="BS14" si="174">MAX(0,BS5-BR9-BQ9)</f>
        <v>0</v>
      </c>
      <c r="BT14" s="4">
        <f t="shared" ref="BT14" si="175">MAX(0,BT5-BS9-BR9)</f>
        <v>0</v>
      </c>
      <c r="BU14" s="4">
        <f t="shared" ref="BU14" si="176">MAX(0,BU5-BT9-BS9)</f>
        <v>0</v>
      </c>
      <c r="BV14" s="4">
        <f t="shared" ref="BV14" si="177">MAX(0,BV5-BU9-BT9)</f>
        <v>0</v>
      </c>
      <c r="BW14" s="4">
        <f t="shared" ref="BW14" si="178">MAX(0,BW5-BV9-BU9)</f>
        <v>0</v>
      </c>
      <c r="BX14" s="4">
        <f t="shared" ref="BX14" si="179">MAX(0,BX5-BW9-BV9)</f>
        <v>0</v>
      </c>
      <c r="BY14" s="4">
        <f t="shared" ref="BY14" si="180">MAX(0,BY5-BX9-BW9)</f>
        <v>0</v>
      </c>
      <c r="BZ14" s="4">
        <f t="shared" ref="BZ14" si="181">MAX(0,BZ5-BY9-BX9)</f>
        <v>0</v>
      </c>
      <c r="CA14" s="4">
        <f t="shared" ref="CA14" si="182">MAX(0,CA5-BZ9-BY9)</f>
        <v>0</v>
      </c>
      <c r="CB14" s="4">
        <f t="shared" ref="CB14" si="183">MAX(0,CB5-CA9-BZ9)</f>
        <v>0</v>
      </c>
      <c r="CC14" s="4">
        <f t="shared" ref="CC14" si="184">MAX(0,CC5-CB9-CA9)</f>
        <v>0</v>
      </c>
      <c r="CD14" s="4">
        <f t="shared" ref="CD14" si="185">MAX(0,CD5-CC9-CB9)</f>
        <v>0</v>
      </c>
      <c r="CE14" s="4">
        <f t="shared" ref="CE14" si="186">MAX(0,CE5-CD9-CC9)</f>
        <v>0</v>
      </c>
      <c r="CF14" s="4">
        <f t="shared" ref="CF14" si="187">MAX(0,CF5-CE9-CD9)</f>
        <v>0</v>
      </c>
      <c r="CG14" s="4">
        <f t="shared" ref="CG14" si="188">MAX(0,CG5-CF9-CE9)</f>
        <v>0</v>
      </c>
      <c r="CH14" s="4">
        <f t="shared" ref="CH14" si="189">MAX(0,CH5-CG9-CF9)</f>
        <v>0</v>
      </c>
      <c r="CI14" s="4">
        <f t="shared" ref="CI14" si="190">MAX(0,CI5-CH9-CG9)</f>
        <v>0</v>
      </c>
      <c r="CJ14" s="4">
        <f t="shared" ref="CJ14" si="191">MAX(0,CJ5-CI9-CH9)</f>
        <v>0</v>
      </c>
      <c r="CK14" s="4">
        <f t="shared" ref="CK14" si="192">MAX(0,CK5-CJ9-CI9)</f>
        <v>0</v>
      </c>
      <c r="CL14" s="4">
        <f t="shared" ref="CL14" si="193">MAX(0,CL5-CK9-CJ9)</f>
        <v>0</v>
      </c>
      <c r="CM14" s="4">
        <f t="shared" ref="CM14" si="194">MAX(0,CM5-CL9-CK9)</f>
        <v>0</v>
      </c>
      <c r="CN14" s="4">
        <f t="shared" ref="CN14" si="195">MAX(0,CN5-CM9-CL9)</f>
        <v>0</v>
      </c>
      <c r="CO14" s="4">
        <f t="shared" ref="CO14" si="196">MAX(0,CO5-CN9-CM9)</f>
        <v>9939</v>
      </c>
      <c r="CP14" s="4">
        <f t="shared" ref="CP14" si="197">MAX(0,CP5-CO9-CN9)</f>
        <v>0</v>
      </c>
      <c r="CQ14" s="4">
        <f t="shared" ref="CQ14" si="198">MAX(0,CQ5-CP9-CO9)</f>
        <v>0</v>
      </c>
      <c r="CR14" s="4">
        <f t="shared" ref="CR14" si="199">MAX(0,CR5-CQ9-CP9)</f>
        <v>0</v>
      </c>
      <c r="CS14" s="4">
        <f t="shared" ref="CS14" si="200">MAX(0,CS5-CR9-CQ9)</f>
        <v>0</v>
      </c>
      <c r="CT14" s="4">
        <f t="shared" ref="CT14" si="201">MAX(0,CT5-CS9-CR9)</f>
        <v>0</v>
      </c>
      <c r="CU14" s="4">
        <f t="shared" ref="CU14:FF14" si="202">MAX(0,CU5-CT9-CS9)</f>
        <v>0</v>
      </c>
      <c r="CV14" s="4">
        <f t="shared" si="202"/>
        <v>0</v>
      </c>
      <c r="CW14" s="4">
        <f t="shared" si="202"/>
        <v>0</v>
      </c>
      <c r="CX14" s="4">
        <f t="shared" si="202"/>
        <v>0</v>
      </c>
      <c r="CY14" s="4">
        <f t="shared" si="202"/>
        <v>0</v>
      </c>
      <c r="CZ14" s="4">
        <f t="shared" si="202"/>
        <v>0</v>
      </c>
      <c r="DA14" s="4">
        <f t="shared" si="202"/>
        <v>0</v>
      </c>
      <c r="DB14" s="4">
        <f t="shared" si="202"/>
        <v>0</v>
      </c>
      <c r="DC14" s="4">
        <f t="shared" si="202"/>
        <v>0</v>
      </c>
      <c r="DD14" s="4">
        <f t="shared" si="202"/>
        <v>0</v>
      </c>
      <c r="DE14" s="4">
        <f t="shared" si="202"/>
        <v>0</v>
      </c>
      <c r="DF14" s="4">
        <f t="shared" si="202"/>
        <v>0</v>
      </c>
      <c r="DG14" s="4">
        <f t="shared" si="202"/>
        <v>0</v>
      </c>
      <c r="DH14" s="4">
        <f t="shared" si="202"/>
        <v>0</v>
      </c>
      <c r="DI14" s="4">
        <f t="shared" si="202"/>
        <v>0</v>
      </c>
      <c r="DJ14" s="4">
        <f t="shared" si="202"/>
        <v>0</v>
      </c>
      <c r="DK14" s="4">
        <f t="shared" si="202"/>
        <v>0</v>
      </c>
      <c r="DL14" s="4">
        <f t="shared" si="202"/>
        <v>0</v>
      </c>
      <c r="DM14" s="4">
        <f t="shared" si="202"/>
        <v>5299</v>
      </c>
      <c r="DN14" s="4">
        <f t="shared" si="202"/>
        <v>24442</v>
      </c>
      <c r="DO14" s="4">
        <f t="shared" si="202"/>
        <v>1178</v>
      </c>
      <c r="DP14" s="4">
        <f t="shared" si="202"/>
        <v>0</v>
      </c>
      <c r="DQ14" s="4">
        <f t="shared" si="202"/>
        <v>0</v>
      </c>
      <c r="DR14" s="4">
        <f t="shared" si="202"/>
        <v>0</v>
      </c>
      <c r="DS14" s="4">
        <f t="shared" si="202"/>
        <v>0</v>
      </c>
      <c r="DT14" s="4">
        <f t="shared" si="202"/>
        <v>0</v>
      </c>
      <c r="DU14" s="4">
        <f t="shared" si="202"/>
        <v>0</v>
      </c>
      <c r="DV14" s="4">
        <f t="shared" si="202"/>
        <v>0</v>
      </c>
      <c r="DW14" s="4">
        <f t="shared" si="202"/>
        <v>0</v>
      </c>
      <c r="DX14" s="4">
        <f t="shared" si="202"/>
        <v>0</v>
      </c>
      <c r="DY14" s="4">
        <f t="shared" si="202"/>
        <v>0</v>
      </c>
      <c r="DZ14" s="4">
        <f t="shared" si="202"/>
        <v>0</v>
      </c>
      <c r="EA14" s="4">
        <f t="shared" si="202"/>
        <v>0</v>
      </c>
      <c r="EB14" s="4">
        <f t="shared" si="202"/>
        <v>0</v>
      </c>
      <c r="EC14" s="4">
        <f t="shared" si="202"/>
        <v>0</v>
      </c>
      <c r="ED14" s="4">
        <f t="shared" si="202"/>
        <v>0</v>
      </c>
      <c r="EE14" s="4">
        <f t="shared" si="202"/>
        <v>0</v>
      </c>
      <c r="EF14" s="4">
        <f t="shared" si="202"/>
        <v>0</v>
      </c>
      <c r="EG14" s="4">
        <f t="shared" si="202"/>
        <v>0</v>
      </c>
      <c r="EH14" s="4">
        <f t="shared" si="202"/>
        <v>0</v>
      </c>
      <c r="EI14" s="4">
        <f t="shared" si="202"/>
        <v>0</v>
      </c>
      <c r="EJ14" s="4">
        <f t="shared" si="202"/>
        <v>0</v>
      </c>
      <c r="EK14" s="4">
        <f t="shared" si="202"/>
        <v>0</v>
      </c>
      <c r="EL14" s="4">
        <f t="shared" si="202"/>
        <v>0</v>
      </c>
      <c r="EM14" s="4">
        <f t="shared" si="202"/>
        <v>0</v>
      </c>
      <c r="EN14" s="4">
        <f t="shared" si="202"/>
        <v>0</v>
      </c>
      <c r="EO14" s="4">
        <f t="shared" si="202"/>
        <v>0</v>
      </c>
      <c r="EP14" s="4">
        <f t="shared" si="202"/>
        <v>0</v>
      </c>
      <c r="EQ14" s="4">
        <f t="shared" si="202"/>
        <v>0</v>
      </c>
      <c r="ER14" s="4">
        <f t="shared" si="202"/>
        <v>0</v>
      </c>
      <c r="ES14" s="4">
        <f t="shared" si="202"/>
        <v>6659.3127985967076</v>
      </c>
      <c r="ET14" s="4">
        <f t="shared" si="202"/>
        <v>10222.318122990324</v>
      </c>
      <c r="EU14" s="4">
        <f t="shared" si="202"/>
        <v>0</v>
      </c>
      <c r="EV14" s="4">
        <f t="shared" si="202"/>
        <v>1872.8682758632385</v>
      </c>
      <c r="EW14" s="4">
        <f t="shared" si="202"/>
        <v>3250.7424624142186</v>
      </c>
      <c r="EX14" s="4">
        <f t="shared" si="202"/>
        <v>1829.1792100483508</v>
      </c>
      <c r="EY14" s="4">
        <f t="shared" si="202"/>
        <v>3993.3667939756342</v>
      </c>
      <c r="EZ14" s="4">
        <f t="shared" si="202"/>
        <v>19118.679658984795</v>
      </c>
      <c r="FA14" s="4">
        <f t="shared" si="202"/>
        <v>23241.185081978292</v>
      </c>
      <c r="FB14" s="4">
        <f t="shared" si="202"/>
        <v>16628.201641948654</v>
      </c>
      <c r="FC14" s="4">
        <f t="shared" si="202"/>
        <v>23124.018189825936</v>
      </c>
      <c r="FD14" s="4">
        <f t="shared" si="202"/>
        <v>24363.813102072047</v>
      </c>
      <c r="FE14" s="4">
        <f t="shared" si="202"/>
        <v>10823.786977795125</v>
      </c>
      <c r="FF14" s="4">
        <f t="shared" si="202"/>
        <v>0</v>
      </c>
      <c r="FG14" s="4">
        <f t="shared" ref="FG14:HR14" si="203">MAX(0,FG5-FF9-FE9)</f>
        <v>0</v>
      </c>
      <c r="FH14" s="4">
        <f t="shared" si="203"/>
        <v>0</v>
      </c>
      <c r="FI14" s="4">
        <f t="shared" si="203"/>
        <v>0</v>
      </c>
      <c r="FJ14" s="4">
        <f t="shared" si="203"/>
        <v>0</v>
      </c>
      <c r="FK14" s="4">
        <f t="shared" si="203"/>
        <v>0</v>
      </c>
      <c r="FL14" s="4">
        <f t="shared" si="203"/>
        <v>0</v>
      </c>
      <c r="FM14" s="4">
        <f t="shared" si="203"/>
        <v>0</v>
      </c>
      <c r="FN14" s="4">
        <f t="shared" si="203"/>
        <v>0</v>
      </c>
      <c r="FO14" s="4">
        <f t="shared" si="203"/>
        <v>0</v>
      </c>
      <c r="FP14" s="4">
        <f t="shared" si="203"/>
        <v>0</v>
      </c>
      <c r="FQ14" s="4">
        <f t="shared" si="203"/>
        <v>0</v>
      </c>
      <c r="FR14" s="4">
        <f t="shared" si="203"/>
        <v>0</v>
      </c>
      <c r="FS14" s="4">
        <f t="shared" si="203"/>
        <v>0</v>
      </c>
      <c r="FT14" s="4">
        <f t="shared" si="203"/>
        <v>0</v>
      </c>
      <c r="FU14" s="4">
        <f t="shared" si="203"/>
        <v>0</v>
      </c>
      <c r="FV14" s="4">
        <f t="shared" si="203"/>
        <v>0</v>
      </c>
      <c r="FW14" s="4">
        <f t="shared" si="203"/>
        <v>0</v>
      </c>
      <c r="FX14" s="4">
        <f t="shared" si="203"/>
        <v>0</v>
      </c>
      <c r="FY14" s="4">
        <f t="shared" si="203"/>
        <v>0</v>
      </c>
      <c r="FZ14" s="4">
        <f t="shared" si="203"/>
        <v>0</v>
      </c>
      <c r="GA14" s="4">
        <f t="shared" si="203"/>
        <v>0</v>
      </c>
      <c r="GB14" s="4">
        <f t="shared" si="203"/>
        <v>0</v>
      </c>
      <c r="GC14" s="4">
        <f t="shared" si="203"/>
        <v>0</v>
      </c>
      <c r="GD14" s="4">
        <f t="shared" si="203"/>
        <v>0</v>
      </c>
      <c r="GE14" s="4">
        <f t="shared" si="203"/>
        <v>0</v>
      </c>
      <c r="GF14" s="4">
        <f t="shared" si="203"/>
        <v>0</v>
      </c>
      <c r="GG14" s="4">
        <f t="shared" si="203"/>
        <v>0</v>
      </c>
      <c r="GH14" s="4">
        <f t="shared" si="203"/>
        <v>0</v>
      </c>
      <c r="GI14" s="4">
        <f t="shared" si="203"/>
        <v>0</v>
      </c>
      <c r="GJ14" s="4">
        <f t="shared" si="203"/>
        <v>0</v>
      </c>
      <c r="GK14" s="4">
        <f t="shared" si="203"/>
        <v>0</v>
      </c>
      <c r="GL14" s="4">
        <f t="shared" si="203"/>
        <v>0</v>
      </c>
      <c r="GM14" s="4">
        <f t="shared" si="203"/>
        <v>0</v>
      </c>
      <c r="GN14" s="4">
        <f t="shared" si="203"/>
        <v>0</v>
      </c>
      <c r="GO14" s="4">
        <f t="shared" si="203"/>
        <v>0</v>
      </c>
      <c r="GP14" s="4">
        <f t="shared" si="203"/>
        <v>0</v>
      </c>
      <c r="GQ14" s="4">
        <f t="shared" si="203"/>
        <v>0</v>
      </c>
      <c r="GR14" s="4">
        <f t="shared" si="203"/>
        <v>0</v>
      </c>
      <c r="GS14" s="4">
        <f t="shared" si="203"/>
        <v>0</v>
      </c>
      <c r="GT14" s="4">
        <f t="shared" si="203"/>
        <v>0</v>
      </c>
      <c r="GU14" s="4">
        <f t="shared" si="203"/>
        <v>0</v>
      </c>
      <c r="GV14" s="4">
        <f t="shared" si="203"/>
        <v>0</v>
      </c>
      <c r="GW14" s="4">
        <f t="shared" si="203"/>
        <v>0</v>
      </c>
      <c r="GX14" s="4">
        <f t="shared" si="203"/>
        <v>0</v>
      </c>
      <c r="GY14" s="4">
        <f t="shared" si="203"/>
        <v>0</v>
      </c>
      <c r="GZ14" s="4">
        <f t="shared" si="203"/>
        <v>0</v>
      </c>
      <c r="HA14" s="4">
        <f t="shared" si="203"/>
        <v>0</v>
      </c>
      <c r="HB14" s="4">
        <f t="shared" si="203"/>
        <v>0</v>
      </c>
      <c r="HC14" s="4">
        <f t="shared" si="203"/>
        <v>0</v>
      </c>
      <c r="HD14" s="4">
        <f t="shared" si="203"/>
        <v>0</v>
      </c>
      <c r="HE14" s="4">
        <f t="shared" si="203"/>
        <v>0</v>
      </c>
      <c r="HF14" s="4">
        <f t="shared" si="203"/>
        <v>0</v>
      </c>
      <c r="HG14" s="4">
        <f t="shared" si="203"/>
        <v>0</v>
      </c>
      <c r="HH14" s="4">
        <f t="shared" si="203"/>
        <v>0</v>
      </c>
      <c r="HI14" s="4">
        <f t="shared" si="203"/>
        <v>0</v>
      </c>
      <c r="HJ14" s="4">
        <f t="shared" si="203"/>
        <v>10350.722395789599</v>
      </c>
      <c r="HK14" s="4">
        <f t="shared" si="203"/>
        <v>49667.820841385474</v>
      </c>
      <c r="HL14" s="4">
        <f t="shared" si="203"/>
        <v>76742.01773257718</v>
      </c>
      <c r="HM14" s="4">
        <f t="shared" si="203"/>
        <v>106510.5151419036</v>
      </c>
      <c r="HN14" s="4">
        <f t="shared" si="203"/>
        <v>150592.61070897325</v>
      </c>
      <c r="HO14" s="4">
        <f t="shared" si="203"/>
        <v>191417.5963163423</v>
      </c>
      <c r="HP14" s="4">
        <f t="shared" si="203"/>
        <v>216489.13728736513</v>
      </c>
      <c r="HQ14" s="4">
        <f t="shared" si="203"/>
        <v>213204.28151813435</v>
      </c>
      <c r="HR14" s="4">
        <f t="shared" si="203"/>
        <v>208562.93536428819</v>
      </c>
      <c r="HS14" s="4">
        <f t="shared" ref="HS14:KD14" si="204">MAX(0,HS5-HR9-HQ9)</f>
        <v>203798.27190274972</v>
      </c>
      <c r="HT14" s="4">
        <f t="shared" si="204"/>
        <v>199934.08921044203</v>
      </c>
      <c r="HU14" s="4">
        <f t="shared" si="204"/>
        <v>197555.0026719805</v>
      </c>
      <c r="HV14" s="4">
        <f t="shared" si="204"/>
        <v>193718.46421044203</v>
      </c>
      <c r="HW14" s="4">
        <f t="shared" si="204"/>
        <v>189524.95459505741</v>
      </c>
      <c r="HX14" s="4">
        <f t="shared" si="204"/>
        <v>184390.33921044203</v>
      </c>
      <c r="HY14" s="4">
        <f t="shared" si="204"/>
        <v>189669.18536428819</v>
      </c>
      <c r="HZ14" s="4">
        <f t="shared" si="204"/>
        <v>190607.64690274972</v>
      </c>
      <c r="IA14" s="4">
        <f t="shared" si="204"/>
        <v>195746.0752847126</v>
      </c>
      <c r="IB14" s="4">
        <f t="shared" si="204"/>
        <v>208503.12656676388</v>
      </c>
      <c r="IC14" s="4">
        <f t="shared" si="204"/>
        <v>225020.10769883936</v>
      </c>
      <c r="ID14" s="4">
        <f t="shared" si="204"/>
        <v>224427.03410576578</v>
      </c>
      <c r="IE14" s="4">
        <f t="shared" si="204"/>
        <v>222912.74839148007</v>
      </c>
      <c r="IF14" s="4">
        <f t="shared" si="204"/>
        <v>220394.13367286534</v>
      </c>
      <c r="IG14" s="4">
        <f t="shared" si="204"/>
        <v>217030.49730922899</v>
      </c>
      <c r="IH14" s="4">
        <f t="shared" si="204"/>
        <v>217795.25425367343</v>
      </c>
      <c r="II14" s="4">
        <f t="shared" si="204"/>
        <v>220528.58758700674</v>
      </c>
      <c r="IJ14" s="4">
        <f t="shared" si="204"/>
        <v>223316.60842034005</v>
      </c>
      <c r="IK14" s="4">
        <f t="shared" si="204"/>
        <v>222566.60842034005</v>
      </c>
      <c r="IL14" s="4">
        <f t="shared" si="204"/>
        <v>221441.60842034005</v>
      </c>
      <c r="IM14" s="4">
        <f t="shared" si="204"/>
        <v>220066.60842034005</v>
      </c>
      <c r="IN14" s="4">
        <f t="shared" si="204"/>
        <v>218566.60842034005</v>
      </c>
      <c r="IO14" s="4">
        <f t="shared" si="204"/>
        <v>217566.60842034005</v>
      </c>
      <c r="IP14" s="4">
        <f t="shared" si="204"/>
        <v>217423.75127748292</v>
      </c>
      <c r="IQ14" s="4">
        <f t="shared" si="204"/>
        <v>216138.03699176863</v>
      </c>
      <c r="IR14" s="4">
        <f t="shared" si="204"/>
        <v>248982.41968331288</v>
      </c>
      <c r="IS14" s="4">
        <f t="shared" si="204"/>
        <v>279746.61182305089</v>
      </c>
      <c r="IT14" s="4">
        <f t="shared" si="204"/>
        <v>328024.19277386245</v>
      </c>
      <c r="IU14" s="4">
        <f t="shared" si="204"/>
        <v>362295.01752462459</v>
      </c>
      <c r="IV14" s="4">
        <f t="shared" si="204"/>
        <v>408915.59006222768</v>
      </c>
      <c r="IW14" s="4">
        <f t="shared" si="204"/>
        <v>460090.76207595656</v>
      </c>
      <c r="IX14" s="4">
        <f t="shared" si="204"/>
        <v>499675.91491438448</v>
      </c>
      <c r="IY14" s="4">
        <f t="shared" si="204"/>
        <v>532962.78088683996</v>
      </c>
      <c r="IZ14" s="4">
        <f t="shared" si="204"/>
        <v>563591.51272892172</v>
      </c>
      <c r="JA14" s="4">
        <f t="shared" si="204"/>
        <v>613291.62858312367</v>
      </c>
      <c r="JB14" s="4">
        <f t="shared" si="204"/>
        <v>662991.74443732563</v>
      </c>
      <c r="JC14" s="4">
        <f t="shared" si="204"/>
        <v>702354.10073355597</v>
      </c>
      <c r="JD14" s="4">
        <f t="shared" si="204"/>
        <v>738151.7123546236</v>
      </c>
      <c r="JE14" s="4">
        <f t="shared" si="204"/>
        <v>774906.52393476269</v>
      </c>
      <c r="JF14" s="4">
        <f t="shared" si="204"/>
        <v>793870.61903422896</v>
      </c>
      <c r="JG14" s="4">
        <f t="shared" si="204"/>
        <v>795954.17070817365</v>
      </c>
      <c r="JH14" s="4">
        <f t="shared" si="204"/>
        <v>797380.66270235123</v>
      </c>
      <c r="JI14" s="4">
        <f t="shared" si="204"/>
        <v>798796.38322636869</v>
      </c>
      <c r="JJ14" s="4">
        <f t="shared" si="204"/>
        <v>804663.92325548083</v>
      </c>
      <c r="JK14" s="4">
        <f t="shared" si="204"/>
        <v>812022.00185810088</v>
      </c>
      <c r="JL14" s="4">
        <f t="shared" si="204"/>
        <v>815142.52587556816</v>
      </c>
      <c r="JM14" s="4">
        <f t="shared" si="204"/>
        <v>817975.42252767878</v>
      </c>
      <c r="JN14" s="4">
        <f t="shared" si="204"/>
        <v>819557.21620453463</v>
      </c>
      <c r="JO14" s="4">
        <f t="shared" si="204"/>
        <v>838524.77702799079</v>
      </c>
      <c r="JP14" s="4">
        <f t="shared" si="204"/>
        <v>853842.93049024907</v>
      </c>
      <c r="JQ14" s="4">
        <f t="shared" si="204"/>
        <v>889934.63354701758</v>
      </c>
      <c r="JR14" s="4">
        <f t="shared" si="204"/>
        <v>937478.14565445925</v>
      </c>
      <c r="JS14" s="4">
        <f t="shared" si="204"/>
        <v>964464.32304461882</v>
      </c>
      <c r="JT14" s="4">
        <f t="shared" si="204"/>
        <v>975263.12349629356</v>
      </c>
      <c r="JU14" s="4">
        <f t="shared" si="204"/>
        <v>982026.35739686841</v>
      </c>
      <c r="JV14" s="4">
        <f t="shared" si="204"/>
        <v>987204.19015236828</v>
      </c>
      <c r="JW14" s="4">
        <f t="shared" si="204"/>
        <v>991373.13127009314</v>
      </c>
      <c r="JX14" s="4">
        <f t="shared" si="204"/>
        <v>1009276.1587693868</v>
      </c>
      <c r="JY14" s="4">
        <f t="shared" si="204"/>
        <v>1039643.4421546222</v>
      </c>
      <c r="JZ14" s="4">
        <f t="shared" si="204"/>
        <v>1055630.8281719969</v>
      </c>
      <c r="KA14" s="4">
        <f t="shared" si="204"/>
        <v>1065132.4822322465</v>
      </c>
      <c r="KB14" s="4">
        <f t="shared" si="204"/>
        <v>1072652.3848611526</v>
      </c>
      <c r="KC14" s="4">
        <f t="shared" si="204"/>
        <v>1102701.8859606783</v>
      </c>
      <c r="KD14" s="4">
        <f t="shared" si="204"/>
        <v>1126470.4470030586</v>
      </c>
      <c r="KE14" s="4">
        <f t="shared" ref="KE14:MP14" si="205">MAX(0,KE5-KD9-KC9)</f>
        <v>1158036.0370818954</v>
      </c>
      <c r="KF14" s="4">
        <f t="shared" si="205"/>
        <v>1189818.2113006336</v>
      </c>
      <c r="KG14" s="4">
        <f t="shared" si="205"/>
        <v>1211675.5123014264</v>
      </c>
      <c r="KH14" s="4">
        <f t="shared" si="205"/>
        <v>1267075.6157359218</v>
      </c>
      <c r="KI14" s="4">
        <f t="shared" si="205"/>
        <v>1305645.2812193604</v>
      </c>
      <c r="KJ14" s="4">
        <f t="shared" si="205"/>
        <v>1342018.8443026487</v>
      </c>
      <c r="KK14" s="4">
        <f t="shared" si="205"/>
        <v>1370619.30505631</v>
      </c>
      <c r="KL14" s="4">
        <f t="shared" si="205"/>
        <v>1413174.299647006</v>
      </c>
      <c r="KM14" s="4">
        <f t="shared" si="205"/>
        <v>1459082.0123691987</v>
      </c>
      <c r="KN14" s="4">
        <f t="shared" si="205"/>
        <v>1511524.1966453472</v>
      </c>
      <c r="KO14" s="4">
        <f t="shared" si="205"/>
        <v>1549434.9192944276</v>
      </c>
      <c r="KP14" s="4">
        <f t="shared" si="205"/>
        <v>1581621.6637660165</v>
      </c>
      <c r="KQ14" s="4">
        <f t="shared" si="205"/>
        <v>1619786.7239596087</v>
      </c>
      <c r="KR14" s="4">
        <f t="shared" si="205"/>
        <v>1730512.69847399</v>
      </c>
      <c r="KS14" s="4">
        <f t="shared" si="205"/>
        <v>1812836.1441608835</v>
      </c>
      <c r="KT14" s="4">
        <f t="shared" si="205"/>
        <v>1896732.0957281729</v>
      </c>
      <c r="KU14" s="4">
        <f t="shared" si="205"/>
        <v>1998839.2366904744</v>
      </c>
      <c r="KV14" s="4">
        <f t="shared" si="205"/>
        <v>2043829.8608892262</v>
      </c>
      <c r="KW14" s="4">
        <f t="shared" si="205"/>
        <v>2056460.3693638025</v>
      </c>
      <c r="KX14" s="4">
        <f t="shared" si="205"/>
        <v>2066222.5875635722</v>
      </c>
      <c r="KY14" s="4">
        <f t="shared" si="205"/>
        <v>2075551.4669448459</v>
      </c>
      <c r="KZ14" s="4">
        <f t="shared" si="205"/>
        <v>2106339.3856248166</v>
      </c>
      <c r="LA14" s="4">
        <f t="shared" si="205"/>
        <v>2146889.5864280295</v>
      </c>
      <c r="LB14" s="4">
        <f t="shared" si="205"/>
        <v>2176144.2419940769</v>
      </c>
      <c r="LC14" s="4">
        <f t="shared" si="205"/>
        <v>2196359.3882935606</v>
      </c>
      <c r="LD14" s="4">
        <f t="shared" si="205"/>
        <v>2210319.1473297053</v>
      </c>
      <c r="LE14" s="4">
        <f t="shared" si="205"/>
        <v>2222225.5845069857</v>
      </c>
      <c r="LF14" s="4">
        <f t="shared" si="205"/>
        <v>2233230.2660904624</v>
      </c>
      <c r="LG14" s="4">
        <f t="shared" si="205"/>
        <v>2261251.5542506217</v>
      </c>
      <c r="LH14" s="4">
        <f t="shared" si="205"/>
        <v>2294034.1432532487</v>
      </c>
      <c r="LI14" s="4">
        <f t="shared" si="205"/>
        <v>2316054.8878859146</v>
      </c>
      <c r="LJ14" s="4">
        <f t="shared" si="205"/>
        <v>2339120.3978240564</v>
      </c>
      <c r="LK14" s="4">
        <f t="shared" si="205"/>
        <v>2343766.0392131424</v>
      </c>
      <c r="LL14" s="4">
        <f t="shared" si="205"/>
        <v>2346354.3757525776</v>
      </c>
      <c r="LM14" s="4">
        <f t="shared" si="205"/>
        <v>2348393.9626716827</v>
      </c>
      <c r="LN14" s="4">
        <f t="shared" si="205"/>
        <v>2346023.3035646663</v>
      </c>
      <c r="LO14" s="4">
        <f t="shared" si="205"/>
        <v>2343021.1774130007</v>
      </c>
      <c r="LP14" s="4">
        <f t="shared" si="205"/>
        <v>2339096.9089104189</v>
      </c>
      <c r="LQ14" s="4">
        <f t="shared" si="205"/>
        <v>2331006.2943513421</v>
      </c>
      <c r="LR14" s="4">
        <f t="shared" si="205"/>
        <v>2322343.9812333239</v>
      </c>
      <c r="LS14" s="4">
        <f t="shared" si="205"/>
        <v>2316324.8458683346</v>
      </c>
      <c r="LT14" s="4">
        <f t="shared" si="205"/>
        <v>2345355.9989524963</v>
      </c>
      <c r="LU14" s="4">
        <f t="shared" si="205"/>
        <v>2362963.0227925372</v>
      </c>
      <c r="LV14" s="4">
        <f t="shared" si="205"/>
        <v>2387137.4788585594</v>
      </c>
      <c r="LW14" s="4">
        <f t="shared" si="205"/>
        <v>2413445.5683594202</v>
      </c>
      <c r="LX14" s="4">
        <f t="shared" si="205"/>
        <v>2434766.4616888352</v>
      </c>
      <c r="LY14" s="4">
        <f t="shared" si="205"/>
        <v>2471962.2841624031</v>
      </c>
      <c r="LZ14" s="4">
        <f t="shared" si="205"/>
        <v>2506940.0965548297</v>
      </c>
      <c r="MA14" s="4">
        <f t="shared" si="205"/>
        <v>2537392.6896209717</v>
      </c>
      <c r="MB14" s="4">
        <f t="shared" si="205"/>
        <v>2572422.8333200947</v>
      </c>
      <c r="MC14" s="4">
        <f t="shared" si="205"/>
        <v>2609148.6645598128</v>
      </c>
      <c r="MD14" s="4">
        <f t="shared" si="205"/>
        <v>2634507.249879031</v>
      </c>
      <c r="ME14" s="4">
        <f t="shared" si="205"/>
        <v>2658488.3818101971</v>
      </c>
      <c r="MF14" s="4">
        <f t="shared" si="205"/>
        <v>2678541.9274102682</v>
      </c>
      <c r="MG14" s="4">
        <f t="shared" si="205"/>
        <v>2695038.0070209061</v>
      </c>
      <c r="MH14" s="4">
        <f t="shared" si="205"/>
        <v>2708509.4467914607</v>
      </c>
      <c r="MI14" s="4">
        <f t="shared" si="205"/>
        <v>2723670.3845252707</v>
      </c>
      <c r="MJ14" s="4">
        <f t="shared" si="205"/>
        <v>2736648.3878204986</v>
      </c>
      <c r="MK14" s="4">
        <f t="shared" si="205"/>
        <v>2749033.5950628603</v>
      </c>
      <c r="ML14" s="4">
        <f t="shared" si="205"/>
        <v>2760458.2050054991</v>
      </c>
      <c r="MM14" s="4">
        <f t="shared" si="205"/>
        <v>2768835.6611019839</v>
      </c>
      <c r="MN14" s="4">
        <f t="shared" si="205"/>
        <v>2776596.7103822608</v>
      </c>
      <c r="MO14" s="4">
        <f t="shared" si="205"/>
        <v>2783986.9198853076</v>
      </c>
      <c r="MP14" s="4">
        <f t="shared" si="205"/>
        <v>2798865.273613797</v>
      </c>
      <c r="MQ14" s="4">
        <f t="shared" ref="MQ14:NH14" si="206">MAX(0,MQ5-MP9-MO9)</f>
        <v>2813658.954551531</v>
      </c>
      <c r="MR14" s="4">
        <f t="shared" si="206"/>
        <v>2830517.2925605625</v>
      </c>
      <c r="MS14" s="4">
        <f t="shared" si="206"/>
        <v>2837591.4990615183</v>
      </c>
      <c r="MT14" s="4">
        <f t="shared" si="206"/>
        <v>2844245.3972534607</v>
      </c>
      <c r="MU14" s="4">
        <f t="shared" si="206"/>
        <v>2850889.0417447905</v>
      </c>
      <c r="MV14" s="4">
        <f t="shared" si="206"/>
        <v>2857522.7462202744</v>
      </c>
      <c r="MW14" s="4">
        <f t="shared" si="206"/>
        <v>2867864.289415129</v>
      </c>
      <c r="MX14" s="4">
        <f t="shared" si="206"/>
        <v>2877384.3911012057</v>
      </c>
      <c r="MY14" s="4">
        <f t="shared" si="206"/>
        <v>2885582.442900267</v>
      </c>
      <c r="MZ14" s="4">
        <f t="shared" si="206"/>
        <v>2890780.7787418757</v>
      </c>
      <c r="NA14" s="4">
        <f t="shared" si="206"/>
        <v>2895978.1145834844</v>
      </c>
      <c r="NB14" s="4">
        <f t="shared" si="206"/>
        <v>2901174.4504250931</v>
      </c>
      <c r="NC14" s="4" t="e">
        <f t="shared" si="206"/>
        <v>#N/A</v>
      </c>
      <c r="ND14" s="4" t="e">
        <f t="shared" si="206"/>
        <v>#N/A</v>
      </c>
      <c r="NE14" s="4" t="e">
        <f t="shared" si="206"/>
        <v>#N/A</v>
      </c>
      <c r="NF14" s="4" t="e">
        <f t="shared" si="206"/>
        <v>#N/A</v>
      </c>
      <c r="NG14" s="4" t="e">
        <f t="shared" si="206"/>
        <v>#N/A</v>
      </c>
      <c r="NH14" s="4" t="e">
        <f t="shared" si="206"/>
        <v>#N/A</v>
      </c>
    </row>
    <row r="15" spans="1:376" ht="15">
      <c r="A15" s="4" t="s">
        <v>1120</v>
      </c>
      <c r="B15" s="4">
        <v>0</v>
      </c>
      <c r="C15" s="4">
        <v>0</v>
      </c>
      <c r="D15" s="4">
        <v>0</v>
      </c>
      <c r="E15" s="4">
        <v>0</v>
      </c>
      <c r="F15" s="4">
        <f t="shared" ref="F15" si="207">MAX(0,F5-E9-D9-C9)</f>
        <v>0</v>
      </c>
      <c r="G15" s="4">
        <f t="shared" ref="G15" si="208">MAX(0,G5-F9-E9-D9)</f>
        <v>0</v>
      </c>
      <c r="H15" s="4">
        <f t="shared" ref="H15" si="209">MAX(0,H5-G9-F9-E9)</f>
        <v>0</v>
      </c>
      <c r="I15" s="4">
        <f t="shared" ref="I15" si="210">MAX(0,I5-H9-G9-F9)</f>
        <v>0</v>
      </c>
      <c r="J15" s="4">
        <f t="shared" ref="J15" si="211">MAX(0,J5-I9-H9-G9)</f>
        <v>0</v>
      </c>
      <c r="K15" s="4">
        <f t="shared" ref="K15" si="212">MAX(0,K5-J9-I9-H9)</f>
        <v>0</v>
      </c>
      <c r="L15" s="4">
        <f t="shared" ref="L15" si="213">MAX(0,L5-K9-J9-I9)</f>
        <v>0</v>
      </c>
      <c r="M15" s="4">
        <f t="shared" ref="M15" si="214">MAX(0,M5-L9-K9-J9)</f>
        <v>0</v>
      </c>
      <c r="N15" s="4">
        <f t="shared" ref="N15" si="215">MAX(0,N5-M9-L9-K9)</f>
        <v>0</v>
      </c>
      <c r="O15" s="4">
        <f t="shared" ref="O15" si="216">MAX(0,O5-N9-M9-L9)</f>
        <v>0</v>
      </c>
      <c r="P15" s="4">
        <f t="shared" ref="P15" si="217">MAX(0,P5-O9-N9-M9)</f>
        <v>0</v>
      </c>
      <c r="Q15" s="4">
        <f t="shared" ref="Q15" si="218">MAX(0,Q5-P9-O9-N9)</f>
        <v>0</v>
      </c>
      <c r="R15" s="4">
        <f t="shared" ref="R15" si="219">MAX(0,R5-Q9-P9-O9)</f>
        <v>0</v>
      </c>
      <c r="S15" s="4">
        <f t="shared" ref="S15" si="220">MAX(0,S5-R9-Q9-P9)</f>
        <v>0</v>
      </c>
      <c r="T15" s="4">
        <f t="shared" ref="T15" si="221">MAX(0,T5-S9-R9-Q9)</f>
        <v>0</v>
      </c>
      <c r="U15" s="4">
        <f t="shared" ref="U15" si="222">MAX(0,U5-T9-S9-R9)</f>
        <v>0</v>
      </c>
      <c r="V15" s="4">
        <f t="shared" ref="V15" si="223">MAX(0,V5-U9-T9-S9)</f>
        <v>0</v>
      </c>
      <c r="W15" s="4">
        <f t="shared" ref="W15" si="224">MAX(0,W5-V9-U9-T9)</f>
        <v>0</v>
      </c>
      <c r="X15" s="4">
        <f t="shared" ref="X15" si="225">MAX(0,X5-W9-V9-U9)</f>
        <v>0</v>
      </c>
      <c r="Y15" s="4">
        <f t="shared" ref="Y15" si="226">MAX(0,Y5-X9-W9-V9)</f>
        <v>0</v>
      </c>
      <c r="Z15" s="4">
        <f t="shared" ref="Z15" si="227">MAX(0,Z5-Y9-X9-W9)</f>
        <v>0</v>
      </c>
      <c r="AA15" s="4">
        <f t="shared" ref="AA15" si="228">MAX(0,AA5-Z9-Y9-X9)</f>
        <v>0</v>
      </c>
      <c r="AB15" s="4">
        <f t="shared" ref="AB15" si="229">MAX(0,AB5-AA9-Z9-Y9)</f>
        <v>0</v>
      </c>
      <c r="AC15" s="4">
        <f t="shared" ref="AC15" si="230">MAX(0,AC5-AB9-AA9-Z9)</f>
        <v>0</v>
      </c>
      <c r="AD15" s="4">
        <f t="shared" ref="AD15" si="231">MAX(0,AD5-AC9-AB9-AA9)</f>
        <v>0</v>
      </c>
      <c r="AE15" s="4">
        <f t="shared" ref="AE15" si="232">MAX(0,AE5-AD9-AC9-AB9)</f>
        <v>0</v>
      </c>
      <c r="AF15" s="4">
        <f t="shared" ref="AF15" si="233">MAX(0,AF5-AE9-AD9-AC9)</f>
        <v>0</v>
      </c>
      <c r="AG15" s="4">
        <f t="shared" ref="AG15" si="234">MAX(0,AG5-AF9-AE9-AD9)</f>
        <v>0</v>
      </c>
      <c r="AH15" s="4">
        <f t="shared" ref="AH15" si="235">MAX(0,AH5-AG9-AF9-AE9)</f>
        <v>0</v>
      </c>
      <c r="AI15" s="4">
        <f t="shared" ref="AI15" si="236">MAX(0,AI5-AH9-AG9-AF9)</f>
        <v>0</v>
      </c>
      <c r="AJ15" s="4">
        <f t="shared" ref="AJ15" si="237">MAX(0,AJ5-AI9-AH9-AG9)</f>
        <v>0</v>
      </c>
      <c r="AK15" s="4">
        <f t="shared" ref="AK15" si="238">MAX(0,AK5-AJ9-AI9-AH9)</f>
        <v>0</v>
      </c>
      <c r="AL15" s="4">
        <f t="shared" ref="AL15" si="239">MAX(0,AL5-AK9-AJ9-AI9)</f>
        <v>0</v>
      </c>
      <c r="AM15" s="4">
        <f t="shared" ref="AM15" si="240">MAX(0,AM5-AL9-AK9-AJ9)</f>
        <v>0</v>
      </c>
      <c r="AN15" s="4">
        <f t="shared" ref="AN15" si="241">MAX(0,AN5-AM9-AL9-AK9)</f>
        <v>0</v>
      </c>
      <c r="AO15" s="4">
        <f t="shared" ref="AO15" si="242">MAX(0,AO5-AN9-AM9-AL9)</f>
        <v>0</v>
      </c>
      <c r="AP15" s="4">
        <f t="shared" ref="AP15" si="243">MAX(0,AP5-AO9-AN9-AM9)</f>
        <v>0</v>
      </c>
      <c r="AQ15" s="4">
        <f t="shared" ref="AQ15" si="244">MAX(0,AQ5-AP9-AO9-AN9)</f>
        <v>0</v>
      </c>
      <c r="AR15" s="4">
        <f t="shared" ref="AR15" si="245">MAX(0,AR5-AQ9-AP9-AO9)</f>
        <v>0</v>
      </c>
      <c r="AS15" s="4">
        <f t="shared" ref="AS15" si="246">MAX(0,AS5-AR9-AQ9-AP9)</f>
        <v>0</v>
      </c>
      <c r="AT15" s="4">
        <f t="shared" ref="AT15" si="247">MAX(0,AT5-AS9-AR9-AQ9)</f>
        <v>0</v>
      </c>
      <c r="AU15" s="4">
        <f t="shared" ref="AU15" si="248">MAX(0,AU5-AT9-AS9-AR9)</f>
        <v>0</v>
      </c>
      <c r="AV15" s="4">
        <f t="shared" ref="AV15" si="249">MAX(0,AV5-AU9-AT9-AS9)</f>
        <v>0</v>
      </c>
      <c r="AW15" s="4">
        <f t="shared" ref="AW15" si="250">MAX(0,AW5-AV9-AU9-AT9)</f>
        <v>0</v>
      </c>
      <c r="AX15" s="4">
        <f t="shared" ref="AX15" si="251">MAX(0,AX5-AW9-AV9-AU9)</f>
        <v>0</v>
      </c>
      <c r="AY15" s="4">
        <f t="shared" ref="AY15" si="252">MAX(0,AY5-AX9-AW9-AV9)</f>
        <v>0</v>
      </c>
      <c r="AZ15" s="4">
        <f t="shared" ref="AZ15" si="253">MAX(0,AZ5-AY9-AX9-AW9)</f>
        <v>0</v>
      </c>
      <c r="BA15" s="4">
        <f t="shared" ref="BA15" si="254">MAX(0,BA5-AZ9-AY9-AX9)</f>
        <v>0</v>
      </c>
      <c r="BB15" s="4">
        <f t="shared" ref="BB15" si="255">MAX(0,BB5-BA9-AZ9-AY9)</f>
        <v>0</v>
      </c>
      <c r="BC15" s="4">
        <f t="shared" ref="BC15" si="256">MAX(0,BC5-BB9-BA9-AZ9)</f>
        <v>0</v>
      </c>
      <c r="BD15" s="4">
        <f t="shared" ref="BD15" si="257">MAX(0,BD5-BC9-BB9-BA9)</f>
        <v>0</v>
      </c>
      <c r="BE15" s="4">
        <f t="shared" ref="BE15" si="258">MAX(0,BE5-BD9-BC9-BB9)</f>
        <v>0</v>
      </c>
      <c r="BF15" s="4">
        <f t="shared" ref="BF15" si="259">MAX(0,BF5-BE9-BD9-BC9)</f>
        <v>0</v>
      </c>
      <c r="BG15" s="4">
        <f t="shared" ref="BG15" si="260">MAX(0,BG5-BF9-BE9-BD9)</f>
        <v>0</v>
      </c>
      <c r="BH15" s="4">
        <f t="shared" ref="BH15" si="261">MAX(0,BH5-BG9-BF9-BE9)</f>
        <v>0</v>
      </c>
      <c r="BI15" s="4">
        <f t="shared" ref="BI15" si="262">MAX(0,BI5-BH9-BG9-BF9)</f>
        <v>0</v>
      </c>
      <c r="BJ15" s="4">
        <f t="shared" ref="BJ15" si="263">MAX(0,BJ5-BI9-BH9-BG9)</f>
        <v>0</v>
      </c>
      <c r="BK15" s="4">
        <f t="shared" ref="BK15" si="264">MAX(0,BK5-BJ9-BI9-BH9)</f>
        <v>0</v>
      </c>
      <c r="BL15" s="4">
        <f t="shared" ref="BL15" si="265">MAX(0,BL5-BK9-BJ9-BI9)</f>
        <v>0</v>
      </c>
      <c r="BM15" s="4">
        <f t="shared" ref="BM15" si="266">MAX(0,BM5-BL9-BK9-BJ9)</f>
        <v>0</v>
      </c>
      <c r="BN15" s="4">
        <f t="shared" ref="BN15" si="267">MAX(0,BN5-BM9-BL9-BK9)</f>
        <v>0</v>
      </c>
      <c r="BO15" s="4">
        <f t="shared" ref="BO15" si="268">MAX(0,BO5-BN9-BM9-BL9)</f>
        <v>0</v>
      </c>
      <c r="BP15" s="4">
        <f t="shared" ref="BP15" si="269">MAX(0,BP5-BO9-BN9-BM9)</f>
        <v>0</v>
      </c>
      <c r="BQ15" s="4">
        <f t="shared" ref="BQ15" si="270">MAX(0,BQ5-BP9-BO9-BN9)</f>
        <v>0</v>
      </c>
      <c r="BR15" s="4">
        <f t="shared" ref="BR15" si="271">MAX(0,BR5-BQ9-BP9-BO9)</f>
        <v>0</v>
      </c>
      <c r="BS15" s="4">
        <f t="shared" ref="BS15" si="272">MAX(0,BS5-BR9-BQ9-BP9)</f>
        <v>0</v>
      </c>
      <c r="BT15" s="4">
        <f t="shared" ref="BT15" si="273">MAX(0,BT5-BS9-BR9-BQ9)</f>
        <v>0</v>
      </c>
      <c r="BU15" s="4">
        <f t="shared" ref="BU15" si="274">MAX(0,BU5-BT9-BS9-BR9)</f>
        <v>0</v>
      </c>
      <c r="BV15" s="4">
        <f t="shared" ref="BV15" si="275">MAX(0,BV5-BU9-BT9-BS9)</f>
        <v>0</v>
      </c>
      <c r="BW15" s="4">
        <f t="shared" ref="BW15" si="276">MAX(0,BW5-BV9-BU9-BT9)</f>
        <v>0</v>
      </c>
      <c r="BX15" s="4">
        <f t="shared" ref="BX15" si="277">MAX(0,BX5-BW9-BV9-BU9)</f>
        <v>0</v>
      </c>
      <c r="BY15" s="4">
        <f t="shared" ref="BY15" si="278">MAX(0,BY5-BX9-BW9-BV9)</f>
        <v>0</v>
      </c>
      <c r="BZ15" s="4">
        <f t="shared" ref="BZ15" si="279">MAX(0,BZ5-BY9-BX9-BW9)</f>
        <v>0</v>
      </c>
      <c r="CA15" s="4">
        <f t="shared" ref="CA15" si="280">MAX(0,CA5-BZ9-BY9-BX9)</f>
        <v>0</v>
      </c>
      <c r="CB15" s="4">
        <f t="shared" ref="CB15" si="281">MAX(0,CB5-CA9-BZ9-BY9)</f>
        <v>0</v>
      </c>
      <c r="CC15" s="4">
        <f t="shared" ref="CC15" si="282">MAX(0,CC5-CB9-CA9-BZ9)</f>
        <v>0</v>
      </c>
      <c r="CD15" s="4">
        <f t="shared" ref="CD15" si="283">MAX(0,CD5-CC9-CB9-CA9)</f>
        <v>0</v>
      </c>
      <c r="CE15" s="4">
        <f t="shared" ref="CE15" si="284">MAX(0,CE5-CD9-CC9-CB9)</f>
        <v>0</v>
      </c>
      <c r="CF15" s="4">
        <f t="shared" ref="CF15" si="285">MAX(0,CF5-CE9-CD9-CC9)</f>
        <v>0</v>
      </c>
      <c r="CG15" s="4">
        <f t="shared" ref="CG15" si="286">MAX(0,CG5-CF9-CE9-CD9)</f>
        <v>0</v>
      </c>
      <c r="CH15" s="4">
        <f t="shared" ref="CH15" si="287">MAX(0,CH5-CG9-CF9-CE9)</f>
        <v>0</v>
      </c>
      <c r="CI15" s="4">
        <f t="shared" ref="CI15" si="288">MAX(0,CI5-CH9-CG9-CF9)</f>
        <v>0</v>
      </c>
      <c r="CJ15" s="4">
        <f t="shared" ref="CJ15" si="289">MAX(0,CJ5-CI9-CH9-CG9)</f>
        <v>0</v>
      </c>
      <c r="CK15" s="4">
        <f t="shared" ref="CK15" si="290">MAX(0,CK5-CJ9-CI9-CH9)</f>
        <v>0</v>
      </c>
      <c r="CL15" s="4">
        <f t="shared" ref="CL15" si="291">MAX(0,CL5-CK9-CJ9-CI9)</f>
        <v>0</v>
      </c>
      <c r="CM15" s="4">
        <f t="shared" ref="CM15" si="292">MAX(0,CM5-CL9-CK9-CJ9)</f>
        <v>0</v>
      </c>
      <c r="CN15" s="4">
        <f t="shared" ref="CN15" si="293">MAX(0,CN5-CM9-CL9-CK9)</f>
        <v>0</v>
      </c>
      <c r="CO15" s="4">
        <f t="shared" ref="CO15" si="294">MAX(0,CO5-CN9-CM9-CL9)</f>
        <v>0</v>
      </c>
      <c r="CP15" s="4">
        <f t="shared" ref="CP15" si="295">MAX(0,CP5-CO9-CN9-CM9)</f>
        <v>0</v>
      </c>
      <c r="CQ15" s="4">
        <f t="shared" ref="CQ15" si="296">MAX(0,CQ5-CP9-CO9-CN9)</f>
        <v>0</v>
      </c>
      <c r="CR15" s="4">
        <f t="shared" ref="CR15" si="297">MAX(0,CR5-CQ9-CP9-CO9)</f>
        <v>0</v>
      </c>
      <c r="CS15" s="4">
        <f t="shared" ref="CS15" si="298">MAX(0,CS5-CR9-CQ9-CP9)</f>
        <v>0</v>
      </c>
      <c r="CT15" s="4">
        <f t="shared" ref="CT15" si="299">MAX(0,CT5-CS9-CR9-CQ9)</f>
        <v>0</v>
      </c>
      <c r="CU15" s="4">
        <f t="shared" ref="CU15:FF15" si="300">MAX(0,CU5-CT9-CS9-CR9)</f>
        <v>0</v>
      </c>
      <c r="CV15" s="4">
        <f t="shared" si="300"/>
        <v>0</v>
      </c>
      <c r="CW15" s="4">
        <f t="shared" si="300"/>
        <v>0</v>
      </c>
      <c r="CX15" s="4">
        <f t="shared" si="300"/>
        <v>0</v>
      </c>
      <c r="CY15" s="4">
        <f t="shared" si="300"/>
        <v>0</v>
      </c>
      <c r="CZ15" s="4">
        <f t="shared" si="300"/>
        <v>0</v>
      </c>
      <c r="DA15" s="4">
        <f t="shared" si="300"/>
        <v>0</v>
      </c>
      <c r="DB15" s="4">
        <f t="shared" si="300"/>
        <v>0</v>
      </c>
      <c r="DC15" s="4">
        <f t="shared" si="300"/>
        <v>0</v>
      </c>
      <c r="DD15" s="4">
        <f t="shared" si="300"/>
        <v>0</v>
      </c>
      <c r="DE15" s="4">
        <f t="shared" si="300"/>
        <v>0</v>
      </c>
      <c r="DF15" s="4">
        <f t="shared" si="300"/>
        <v>0</v>
      </c>
      <c r="DG15" s="4">
        <f t="shared" si="300"/>
        <v>0</v>
      </c>
      <c r="DH15" s="4">
        <f t="shared" si="300"/>
        <v>0</v>
      </c>
      <c r="DI15" s="4">
        <f t="shared" si="300"/>
        <v>0</v>
      </c>
      <c r="DJ15" s="4">
        <f t="shared" si="300"/>
        <v>0</v>
      </c>
      <c r="DK15" s="4">
        <f t="shared" si="300"/>
        <v>0</v>
      </c>
      <c r="DL15" s="4">
        <f t="shared" si="300"/>
        <v>0</v>
      </c>
      <c r="DM15" s="4">
        <f t="shared" si="300"/>
        <v>0</v>
      </c>
      <c r="DN15" s="4">
        <f t="shared" si="300"/>
        <v>0</v>
      </c>
      <c r="DO15" s="4">
        <f t="shared" si="300"/>
        <v>0</v>
      </c>
      <c r="DP15" s="4">
        <f t="shared" si="300"/>
        <v>0</v>
      </c>
      <c r="DQ15" s="4">
        <f t="shared" si="300"/>
        <v>0</v>
      </c>
      <c r="DR15" s="4">
        <f t="shared" si="300"/>
        <v>0</v>
      </c>
      <c r="DS15" s="4">
        <f t="shared" si="300"/>
        <v>0</v>
      </c>
      <c r="DT15" s="4">
        <f t="shared" si="300"/>
        <v>0</v>
      </c>
      <c r="DU15" s="4">
        <f t="shared" si="300"/>
        <v>0</v>
      </c>
      <c r="DV15" s="4">
        <f t="shared" si="300"/>
        <v>0</v>
      </c>
      <c r="DW15" s="4">
        <f t="shared" si="300"/>
        <v>0</v>
      </c>
      <c r="DX15" s="4">
        <f t="shared" si="300"/>
        <v>0</v>
      </c>
      <c r="DY15" s="4">
        <f t="shared" si="300"/>
        <v>0</v>
      </c>
      <c r="DZ15" s="4">
        <f t="shared" si="300"/>
        <v>0</v>
      </c>
      <c r="EA15" s="4">
        <f t="shared" si="300"/>
        <v>0</v>
      </c>
      <c r="EB15" s="4">
        <f t="shared" si="300"/>
        <v>0</v>
      </c>
      <c r="EC15" s="4">
        <f t="shared" si="300"/>
        <v>0</v>
      </c>
      <c r="ED15" s="4">
        <f t="shared" si="300"/>
        <v>0</v>
      </c>
      <c r="EE15" s="4">
        <f t="shared" si="300"/>
        <v>0</v>
      </c>
      <c r="EF15" s="4">
        <f t="shared" si="300"/>
        <v>0</v>
      </c>
      <c r="EG15" s="4">
        <f t="shared" si="300"/>
        <v>0</v>
      </c>
      <c r="EH15" s="4">
        <f t="shared" si="300"/>
        <v>0</v>
      </c>
      <c r="EI15" s="4">
        <f t="shared" si="300"/>
        <v>0</v>
      </c>
      <c r="EJ15" s="4">
        <f t="shared" si="300"/>
        <v>0</v>
      </c>
      <c r="EK15" s="4">
        <f t="shared" si="300"/>
        <v>0</v>
      </c>
      <c r="EL15" s="4">
        <f t="shared" si="300"/>
        <v>0</v>
      </c>
      <c r="EM15" s="4">
        <f t="shared" si="300"/>
        <v>0</v>
      </c>
      <c r="EN15" s="4">
        <f t="shared" si="300"/>
        <v>0</v>
      </c>
      <c r="EO15" s="4">
        <f t="shared" si="300"/>
        <v>0</v>
      </c>
      <c r="EP15" s="4">
        <f t="shared" si="300"/>
        <v>0</v>
      </c>
      <c r="EQ15" s="4">
        <f t="shared" si="300"/>
        <v>0</v>
      </c>
      <c r="ER15" s="4">
        <f t="shared" si="300"/>
        <v>0</v>
      </c>
      <c r="ES15" s="4">
        <f t="shared" si="300"/>
        <v>0</v>
      </c>
      <c r="ET15" s="4">
        <f t="shared" si="300"/>
        <v>0</v>
      </c>
      <c r="EU15" s="4">
        <f t="shared" si="300"/>
        <v>0</v>
      </c>
      <c r="EV15" s="4">
        <f t="shared" si="300"/>
        <v>0</v>
      </c>
      <c r="EW15" s="4">
        <f t="shared" si="300"/>
        <v>0</v>
      </c>
      <c r="EX15" s="4">
        <f t="shared" si="300"/>
        <v>0</v>
      </c>
      <c r="EY15" s="4">
        <f t="shared" si="300"/>
        <v>0</v>
      </c>
      <c r="EZ15" s="4">
        <f t="shared" si="300"/>
        <v>0</v>
      </c>
      <c r="FA15" s="4">
        <f t="shared" si="300"/>
        <v>0</v>
      </c>
      <c r="FB15" s="4">
        <f t="shared" si="300"/>
        <v>0</v>
      </c>
      <c r="FC15" s="4">
        <f t="shared" si="300"/>
        <v>0</v>
      </c>
      <c r="FD15" s="4">
        <f t="shared" si="300"/>
        <v>0</v>
      </c>
      <c r="FE15" s="4">
        <f t="shared" si="300"/>
        <v>0</v>
      </c>
      <c r="FF15" s="4">
        <f t="shared" si="300"/>
        <v>0</v>
      </c>
      <c r="FG15" s="4">
        <f t="shared" ref="FG15:HR15" si="301">MAX(0,FG5-FF9-FE9-FD9)</f>
        <v>0</v>
      </c>
      <c r="FH15" s="4">
        <f t="shared" si="301"/>
        <v>0</v>
      </c>
      <c r="FI15" s="4">
        <f t="shared" si="301"/>
        <v>0</v>
      </c>
      <c r="FJ15" s="4">
        <f t="shared" si="301"/>
        <v>0</v>
      </c>
      <c r="FK15" s="4">
        <f t="shared" si="301"/>
        <v>0</v>
      </c>
      <c r="FL15" s="4">
        <f t="shared" si="301"/>
        <v>0</v>
      </c>
      <c r="FM15" s="4">
        <f t="shared" si="301"/>
        <v>0</v>
      </c>
      <c r="FN15" s="4">
        <f t="shared" si="301"/>
        <v>0</v>
      </c>
      <c r="FO15" s="4">
        <f t="shared" si="301"/>
        <v>0</v>
      </c>
      <c r="FP15" s="4">
        <f t="shared" si="301"/>
        <v>0</v>
      </c>
      <c r="FQ15" s="4">
        <f t="shared" si="301"/>
        <v>0</v>
      </c>
      <c r="FR15" s="4">
        <f t="shared" si="301"/>
        <v>0</v>
      </c>
      <c r="FS15" s="4">
        <f t="shared" si="301"/>
        <v>0</v>
      </c>
      <c r="FT15" s="4">
        <f t="shared" si="301"/>
        <v>0</v>
      </c>
      <c r="FU15" s="4">
        <f t="shared" si="301"/>
        <v>0</v>
      </c>
      <c r="FV15" s="4">
        <f t="shared" si="301"/>
        <v>0</v>
      </c>
      <c r="FW15" s="4">
        <f t="shared" si="301"/>
        <v>0</v>
      </c>
      <c r="FX15" s="4">
        <f t="shared" si="301"/>
        <v>0</v>
      </c>
      <c r="FY15" s="4">
        <f t="shared" si="301"/>
        <v>0</v>
      </c>
      <c r="FZ15" s="4">
        <f t="shared" si="301"/>
        <v>0</v>
      </c>
      <c r="GA15" s="4">
        <f t="shared" si="301"/>
        <v>0</v>
      </c>
      <c r="GB15" s="4">
        <f t="shared" si="301"/>
        <v>0</v>
      </c>
      <c r="GC15" s="4">
        <f t="shared" si="301"/>
        <v>0</v>
      </c>
      <c r="GD15" s="4">
        <f t="shared" si="301"/>
        <v>0</v>
      </c>
      <c r="GE15" s="4">
        <f t="shared" si="301"/>
        <v>0</v>
      </c>
      <c r="GF15" s="4">
        <f t="shared" si="301"/>
        <v>0</v>
      </c>
      <c r="GG15" s="4">
        <f t="shared" si="301"/>
        <v>0</v>
      </c>
      <c r="GH15" s="4">
        <f t="shared" si="301"/>
        <v>0</v>
      </c>
      <c r="GI15" s="4">
        <f t="shared" si="301"/>
        <v>0</v>
      </c>
      <c r="GJ15" s="4">
        <f t="shared" si="301"/>
        <v>0</v>
      </c>
      <c r="GK15" s="4">
        <f t="shared" si="301"/>
        <v>0</v>
      </c>
      <c r="GL15" s="4">
        <f t="shared" si="301"/>
        <v>0</v>
      </c>
      <c r="GM15" s="4">
        <f t="shared" si="301"/>
        <v>0</v>
      </c>
      <c r="GN15" s="4">
        <f t="shared" si="301"/>
        <v>0</v>
      </c>
      <c r="GO15" s="4">
        <f t="shared" si="301"/>
        <v>0</v>
      </c>
      <c r="GP15" s="4">
        <f t="shared" si="301"/>
        <v>0</v>
      </c>
      <c r="GQ15" s="4">
        <f t="shared" si="301"/>
        <v>0</v>
      </c>
      <c r="GR15" s="4">
        <f t="shared" si="301"/>
        <v>0</v>
      </c>
      <c r="GS15" s="4">
        <f t="shared" si="301"/>
        <v>0</v>
      </c>
      <c r="GT15" s="4">
        <f t="shared" si="301"/>
        <v>0</v>
      </c>
      <c r="GU15" s="4">
        <f t="shared" si="301"/>
        <v>0</v>
      </c>
      <c r="GV15" s="4">
        <f t="shared" si="301"/>
        <v>0</v>
      </c>
      <c r="GW15" s="4">
        <f t="shared" si="301"/>
        <v>0</v>
      </c>
      <c r="GX15" s="4">
        <f t="shared" si="301"/>
        <v>0</v>
      </c>
      <c r="GY15" s="4">
        <f t="shared" si="301"/>
        <v>0</v>
      </c>
      <c r="GZ15" s="4">
        <f t="shared" si="301"/>
        <v>0</v>
      </c>
      <c r="HA15" s="4">
        <f t="shared" si="301"/>
        <v>0</v>
      </c>
      <c r="HB15" s="4">
        <f t="shared" si="301"/>
        <v>0</v>
      </c>
      <c r="HC15" s="4">
        <f t="shared" si="301"/>
        <v>0</v>
      </c>
      <c r="HD15" s="4">
        <f t="shared" si="301"/>
        <v>0</v>
      </c>
      <c r="HE15" s="4">
        <f t="shared" si="301"/>
        <v>0</v>
      </c>
      <c r="HF15" s="4">
        <f t="shared" si="301"/>
        <v>0</v>
      </c>
      <c r="HG15" s="4">
        <f t="shared" si="301"/>
        <v>0</v>
      </c>
      <c r="HH15" s="4">
        <f t="shared" si="301"/>
        <v>0</v>
      </c>
      <c r="HI15" s="4">
        <f t="shared" si="301"/>
        <v>0</v>
      </c>
      <c r="HJ15" s="4">
        <f t="shared" si="301"/>
        <v>0</v>
      </c>
      <c r="HK15" s="4">
        <f t="shared" si="301"/>
        <v>0</v>
      </c>
      <c r="HL15" s="4">
        <f t="shared" si="301"/>
        <v>34667.820841385474</v>
      </c>
      <c r="HM15" s="4">
        <f t="shared" si="301"/>
        <v>61742.01773257718</v>
      </c>
      <c r="HN15" s="4">
        <f t="shared" si="301"/>
        <v>91510.515141903597</v>
      </c>
      <c r="HO15" s="4">
        <f t="shared" si="301"/>
        <v>135592.61070897325</v>
      </c>
      <c r="HP15" s="4">
        <f t="shared" si="301"/>
        <v>176417.5963163423</v>
      </c>
      <c r="HQ15" s="4">
        <f t="shared" si="301"/>
        <v>201489.13728736513</v>
      </c>
      <c r="HR15" s="4">
        <f t="shared" si="301"/>
        <v>198204.28151813435</v>
      </c>
      <c r="HS15" s="4">
        <f t="shared" ref="HS15:KD15" si="302">MAX(0,HS5-HR9-HQ9-HP9)</f>
        <v>193562.93536428819</v>
      </c>
      <c r="HT15" s="4">
        <f t="shared" si="302"/>
        <v>188798.27190274972</v>
      </c>
      <c r="HU15" s="4">
        <f t="shared" si="302"/>
        <v>184934.08921044203</v>
      </c>
      <c r="HV15" s="4">
        <f t="shared" si="302"/>
        <v>182555.0026719805</v>
      </c>
      <c r="HW15" s="4">
        <f t="shared" si="302"/>
        <v>178718.46421044203</v>
      </c>
      <c r="HX15" s="4">
        <f t="shared" si="302"/>
        <v>174524.95459505741</v>
      </c>
      <c r="HY15" s="4">
        <f t="shared" si="302"/>
        <v>169390.33921044203</v>
      </c>
      <c r="HZ15" s="4">
        <f t="shared" si="302"/>
        <v>174669.18536428819</v>
      </c>
      <c r="IA15" s="4">
        <f t="shared" si="302"/>
        <v>175607.64690274972</v>
      </c>
      <c r="IB15" s="4">
        <f t="shared" si="302"/>
        <v>180746.0752847126</v>
      </c>
      <c r="IC15" s="4">
        <f t="shared" si="302"/>
        <v>193503.12656676388</v>
      </c>
      <c r="ID15" s="4">
        <f t="shared" si="302"/>
        <v>210020.10769883936</v>
      </c>
      <c r="IE15" s="4">
        <f t="shared" si="302"/>
        <v>209427.03410576578</v>
      </c>
      <c r="IF15" s="4">
        <f t="shared" si="302"/>
        <v>207912.74839148007</v>
      </c>
      <c r="IG15" s="4">
        <f t="shared" si="302"/>
        <v>205394.13367286534</v>
      </c>
      <c r="IH15" s="4">
        <f t="shared" si="302"/>
        <v>202030.49730922899</v>
      </c>
      <c r="II15" s="4">
        <f t="shared" si="302"/>
        <v>202795.25425367343</v>
      </c>
      <c r="IJ15" s="4">
        <f t="shared" si="302"/>
        <v>205528.58758700674</v>
      </c>
      <c r="IK15" s="4">
        <f t="shared" si="302"/>
        <v>208316.60842034005</v>
      </c>
      <c r="IL15" s="4">
        <f t="shared" si="302"/>
        <v>207566.60842034005</v>
      </c>
      <c r="IM15" s="4">
        <f t="shared" si="302"/>
        <v>206441.60842034005</v>
      </c>
      <c r="IN15" s="4">
        <f t="shared" si="302"/>
        <v>205066.60842034005</v>
      </c>
      <c r="IO15" s="4">
        <f t="shared" si="302"/>
        <v>203566.60842034005</v>
      </c>
      <c r="IP15" s="4">
        <f t="shared" si="302"/>
        <v>202566.60842034008</v>
      </c>
      <c r="IQ15" s="4">
        <f t="shared" si="302"/>
        <v>202423.75127748292</v>
      </c>
      <c r="IR15" s="4">
        <f t="shared" si="302"/>
        <v>201138.03699176863</v>
      </c>
      <c r="IS15" s="4">
        <f t="shared" si="302"/>
        <v>233982.41968331288</v>
      </c>
      <c r="IT15" s="4">
        <f t="shared" si="302"/>
        <v>264746.61182305089</v>
      </c>
      <c r="IU15" s="4">
        <f t="shared" si="302"/>
        <v>313024.19277386245</v>
      </c>
      <c r="IV15" s="4">
        <f t="shared" si="302"/>
        <v>347295.01752462459</v>
      </c>
      <c r="IW15" s="4">
        <f t="shared" si="302"/>
        <v>393915.59006222768</v>
      </c>
      <c r="IX15" s="4">
        <f t="shared" si="302"/>
        <v>445090.76207595656</v>
      </c>
      <c r="IY15" s="4">
        <f t="shared" si="302"/>
        <v>484675.91491438448</v>
      </c>
      <c r="IZ15" s="4">
        <f t="shared" si="302"/>
        <v>517962.7808868399</v>
      </c>
      <c r="JA15" s="4">
        <f t="shared" si="302"/>
        <v>548591.51272892172</v>
      </c>
      <c r="JB15" s="4">
        <f t="shared" si="302"/>
        <v>598291.62858312367</v>
      </c>
      <c r="JC15" s="4">
        <f t="shared" si="302"/>
        <v>647991.74443732563</v>
      </c>
      <c r="JD15" s="4">
        <f t="shared" si="302"/>
        <v>687354.10073355597</v>
      </c>
      <c r="JE15" s="4">
        <f t="shared" si="302"/>
        <v>723151.7123546236</v>
      </c>
      <c r="JF15" s="4">
        <f t="shared" si="302"/>
        <v>759906.52393476269</v>
      </c>
      <c r="JG15" s="4">
        <f t="shared" si="302"/>
        <v>778870.61903422896</v>
      </c>
      <c r="JH15" s="4">
        <f t="shared" si="302"/>
        <v>780954.17070817365</v>
      </c>
      <c r="JI15" s="4">
        <f t="shared" si="302"/>
        <v>782380.66270235123</v>
      </c>
      <c r="JJ15" s="4">
        <f t="shared" si="302"/>
        <v>783796.38322636869</v>
      </c>
      <c r="JK15" s="4">
        <f t="shared" si="302"/>
        <v>789663.92325548083</v>
      </c>
      <c r="JL15" s="4">
        <f t="shared" si="302"/>
        <v>797022.00185810088</v>
      </c>
      <c r="JM15" s="4">
        <f t="shared" si="302"/>
        <v>800142.52587556816</v>
      </c>
      <c r="JN15" s="4">
        <f t="shared" si="302"/>
        <v>802975.42252767878</v>
      </c>
      <c r="JO15" s="4">
        <f t="shared" si="302"/>
        <v>804557.21620453475</v>
      </c>
      <c r="JP15" s="4">
        <f t="shared" si="302"/>
        <v>823524.77702799079</v>
      </c>
      <c r="JQ15" s="4">
        <f t="shared" si="302"/>
        <v>838842.93049024907</v>
      </c>
      <c r="JR15" s="4">
        <f t="shared" si="302"/>
        <v>874934.63354701758</v>
      </c>
      <c r="JS15" s="4">
        <f t="shared" si="302"/>
        <v>922478.14565445925</v>
      </c>
      <c r="JT15" s="4">
        <f t="shared" si="302"/>
        <v>949464.32304461882</v>
      </c>
      <c r="JU15" s="4">
        <f t="shared" si="302"/>
        <v>960263.12349629356</v>
      </c>
      <c r="JV15" s="4">
        <f t="shared" si="302"/>
        <v>967026.35739686841</v>
      </c>
      <c r="JW15" s="4">
        <f t="shared" si="302"/>
        <v>972204.19015236828</v>
      </c>
      <c r="JX15" s="4">
        <f t="shared" si="302"/>
        <v>976373.13127009314</v>
      </c>
      <c r="JY15" s="4">
        <f t="shared" si="302"/>
        <v>994276.15876938682</v>
      </c>
      <c r="JZ15" s="4">
        <f t="shared" si="302"/>
        <v>1024643.4421546222</v>
      </c>
      <c r="KA15" s="4">
        <f t="shared" si="302"/>
        <v>1040630.8281719967</v>
      </c>
      <c r="KB15" s="4">
        <f t="shared" si="302"/>
        <v>1050132.4822322465</v>
      </c>
      <c r="KC15" s="4">
        <f t="shared" si="302"/>
        <v>1057652.3848611526</v>
      </c>
      <c r="KD15" s="4">
        <f t="shared" si="302"/>
        <v>1087701.8859606783</v>
      </c>
      <c r="KE15" s="4">
        <f t="shared" ref="KE15:MP15" si="303">MAX(0,KE5-KD9-KC9-KB9)</f>
        <v>1111470.4470030586</v>
      </c>
      <c r="KF15" s="4">
        <f t="shared" si="303"/>
        <v>1143036.0370818954</v>
      </c>
      <c r="KG15" s="4">
        <f t="shared" si="303"/>
        <v>1174818.2113006336</v>
      </c>
      <c r="KH15" s="4">
        <f t="shared" si="303"/>
        <v>1196675.5123014264</v>
      </c>
      <c r="KI15" s="4">
        <f t="shared" si="303"/>
        <v>1252075.6157359218</v>
      </c>
      <c r="KJ15" s="4">
        <f t="shared" si="303"/>
        <v>1290645.2812193604</v>
      </c>
      <c r="KK15" s="4">
        <f t="shared" si="303"/>
        <v>1327018.8443026487</v>
      </c>
      <c r="KL15" s="4">
        <f t="shared" si="303"/>
        <v>1355619.30505631</v>
      </c>
      <c r="KM15" s="4">
        <f t="shared" si="303"/>
        <v>1398174.299647006</v>
      </c>
      <c r="KN15" s="4">
        <f t="shared" si="303"/>
        <v>1444082.0123691987</v>
      </c>
      <c r="KO15" s="4">
        <f t="shared" si="303"/>
        <v>1496524.1966453472</v>
      </c>
      <c r="KP15" s="4">
        <f t="shared" si="303"/>
        <v>1534434.9192944276</v>
      </c>
      <c r="KQ15" s="4">
        <f t="shared" si="303"/>
        <v>1566621.6637660165</v>
      </c>
      <c r="KR15" s="4">
        <f t="shared" si="303"/>
        <v>1604786.7239596089</v>
      </c>
      <c r="KS15" s="4">
        <f t="shared" si="303"/>
        <v>1715512.69847399</v>
      </c>
      <c r="KT15" s="4">
        <f t="shared" si="303"/>
        <v>1797836.1441608835</v>
      </c>
      <c r="KU15" s="4">
        <f t="shared" si="303"/>
        <v>1881732.0957281729</v>
      </c>
      <c r="KV15" s="4">
        <f t="shared" si="303"/>
        <v>1983839.2366904744</v>
      </c>
      <c r="KW15" s="4">
        <f t="shared" si="303"/>
        <v>2028829.8608892262</v>
      </c>
      <c r="KX15" s="4">
        <f t="shared" si="303"/>
        <v>2041460.3693638025</v>
      </c>
      <c r="KY15" s="4">
        <f t="shared" si="303"/>
        <v>2051222.5875635722</v>
      </c>
      <c r="KZ15" s="4">
        <f t="shared" si="303"/>
        <v>2060551.4669448459</v>
      </c>
      <c r="LA15" s="4">
        <f t="shared" si="303"/>
        <v>2091339.3856248166</v>
      </c>
      <c r="LB15" s="4">
        <f t="shared" si="303"/>
        <v>2131889.5864280295</v>
      </c>
      <c r="LC15" s="4">
        <f t="shared" si="303"/>
        <v>2161144.2419940769</v>
      </c>
      <c r="LD15" s="4">
        <f t="shared" si="303"/>
        <v>2181359.3882935606</v>
      </c>
      <c r="LE15" s="4">
        <f t="shared" si="303"/>
        <v>2195319.1473297053</v>
      </c>
      <c r="LF15" s="4">
        <f t="shared" si="303"/>
        <v>2207225.5845069857</v>
      </c>
      <c r="LG15" s="4">
        <f t="shared" si="303"/>
        <v>2218230.2660904624</v>
      </c>
      <c r="LH15" s="4">
        <f t="shared" si="303"/>
        <v>2246251.5542506217</v>
      </c>
      <c r="LI15" s="4">
        <f t="shared" si="303"/>
        <v>2279034.1432532487</v>
      </c>
      <c r="LJ15" s="4">
        <f t="shared" si="303"/>
        <v>2301054.8878859146</v>
      </c>
      <c r="LK15" s="4">
        <f t="shared" si="303"/>
        <v>2324120.3978240564</v>
      </c>
      <c r="LL15" s="4">
        <f t="shared" si="303"/>
        <v>2328766.0392131424</v>
      </c>
      <c r="LM15" s="4">
        <f t="shared" si="303"/>
        <v>2331354.3757525776</v>
      </c>
      <c r="LN15" s="4">
        <f t="shared" si="303"/>
        <v>2333393.9626716827</v>
      </c>
      <c r="LO15" s="4">
        <f t="shared" si="303"/>
        <v>2331023.3035646663</v>
      </c>
      <c r="LP15" s="4">
        <f t="shared" si="303"/>
        <v>2328021.1774130007</v>
      </c>
      <c r="LQ15" s="4">
        <f t="shared" si="303"/>
        <v>2324096.9089104189</v>
      </c>
      <c r="LR15" s="4">
        <f t="shared" si="303"/>
        <v>2316006.2943513421</v>
      </c>
      <c r="LS15" s="4">
        <f t="shared" si="303"/>
        <v>2307343.9812333239</v>
      </c>
      <c r="LT15" s="4">
        <f t="shared" si="303"/>
        <v>2301324.8458683346</v>
      </c>
      <c r="LU15" s="4">
        <f t="shared" si="303"/>
        <v>2330355.9989524963</v>
      </c>
      <c r="LV15" s="4">
        <f t="shared" si="303"/>
        <v>2347963.0227925372</v>
      </c>
      <c r="LW15" s="4">
        <f t="shared" si="303"/>
        <v>2372137.4788585594</v>
      </c>
      <c r="LX15" s="4">
        <f t="shared" si="303"/>
        <v>2398445.5683594202</v>
      </c>
      <c r="LY15" s="4">
        <f t="shared" si="303"/>
        <v>2433256.4616888352</v>
      </c>
      <c r="LZ15" s="4">
        <f t="shared" si="303"/>
        <v>2470451.2841624031</v>
      </c>
      <c r="MA15" s="4">
        <f t="shared" si="303"/>
        <v>2505428.0965548297</v>
      </c>
      <c r="MB15" s="4">
        <f t="shared" si="303"/>
        <v>2535879.6896209717</v>
      </c>
      <c r="MC15" s="4">
        <f t="shared" si="303"/>
        <v>2570908.8333200947</v>
      </c>
      <c r="MD15" s="4">
        <f t="shared" si="303"/>
        <v>2607633.6645598128</v>
      </c>
      <c r="ME15" s="4">
        <f t="shared" si="303"/>
        <v>2632991.249879031</v>
      </c>
      <c r="MF15" s="4">
        <f t="shared" si="303"/>
        <v>2656971.3818101971</v>
      </c>
      <c r="MG15" s="4">
        <f t="shared" si="303"/>
        <v>2677023.9274102682</v>
      </c>
      <c r="MH15" s="4">
        <f t="shared" si="303"/>
        <v>2693519.0070209061</v>
      </c>
      <c r="MI15" s="4">
        <f t="shared" si="303"/>
        <v>2706989.4467914607</v>
      </c>
      <c r="MJ15" s="4">
        <f t="shared" si="303"/>
        <v>2722149.3845252707</v>
      </c>
      <c r="MK15" s="4">
        <f t="shared" si="303"/>
        <v>2735126.3878204986</v>
      </c>
      <c r="ML15" s="4">
        <f t="shared" si="303"/>
        <v>2747510.5950628603</v>
      </c>
      <c r="MM15" s="4">
        <f t="shared" si="303"/>
        <v>2758934.2050054991</v>
      </c>
      <c r="MN15" s="4">
        <f t="shared" si="303"/>
        <v>2767310.6611019839</v>
      </c>
      <c r="MO15" s="4">
        <f t="shared" si="303"/>
        <v>2775070.7103822608</v>
      </c>
      <c r="MP15" s="4">
        <f t="shared" si="303"/>
        <v>2782459.9198853076</v>
      </c>
      <c r="MQ15" s="4">
        <f t="shared" ref="MQ15:NH15" si="304">MAX(0,MQ5-MP9-MO9-MN9)</f>
        <v>2797337.273613797</v>
      </c>
      <c r="MR15" s="4">
        <f t="shared" si="304"/>
        <v>2812129.954551531</v>
      </c>
      <c r="MS15" s="4">
        <f t="shared" si="304"/>
        <v>2828987.2925605625</v>
      </c>
      <c r="MT15" s="4">
        <f t="shared" si="304"/>
        <v>2836060.4990615183</v>
      </c>
      <c r="MU15" s="4">
        <f t="shared" si="304"/>
        <v>2842713.3972534607</v>
      </c>
      <c r="MV15" s="4">
        <f t="shared" si="304"/>
        <v>2849356.0417447905</v>
      </c>
      <c r="MW15" s="4">
        <f t="shared" si="304"/>
        <v>2855988.7462202744</v>
      </c>
      <c r="MX15" s="4">
        <f t="shared" si="304"/>
        <v>2866329.289415129</v>
      </c>
      <c r="MY15" s="4">
        <f t="shared" si="304"/>
        <v>2875848.3911012057</v>
      </c>
      <c r="MZ15" s="4">
        <f t="shared" si="304"/>
        <v>2884045.442900267</v>
      </c>
      <c r="NA15" s="4">
        <f t="shared" si="304"/>
        <v>2889242.7787418757</v>
      </c>
      <c r="NB15" s="4">
        <f t="shared" si="304"/>
        <v>2894439.1145834844</v>
      </c>
      <c r="NC15" s="4" t="e">
        <f t="shared" si="304"/>
        <v>#N/A</v>
      </c>
      <c r="ND15" s="4" t="e">
        <f t="shared" si="304"/>
        <v>#N/A</v>
      </c>
      <c r="NE15" s="4" t="e">
        <f t="shared" si="304"/>
        <v>#N/A</v>
      </c>
      <c r="NF15" s="4" t="e">
        <f t="shared" si="304"/>
        <v>#N/A</v>
      </c>
      <c r="NG15" s="4" t="e">
        <f t="shared" si="304"/>
        <v>#N/A</v>
      </c>
      <c r="NH15" s="4" t="e">
        <f t="shared" si="304"/>
        <v>#N/A</v>
      </c>
    </row>
    <row r="16" spans="1:376" s="23" customFormat="1" ht="15.75" customHeight="1">
      <c r="A16" s="23" t="s">
        <v>1121</v>
      </c>
      <c r="B16" s="4">
        <v>0</v>
      </c>
      <c r="C16" s="4">
        <v>0</v>
      </c>
      <c r="D16" s="4">
        <v>0</v>
      </c>
      <c r="E16" s="4">
        <v>0</v>
      </c>
      <c r="F16" s="4">
        <f t="shared" ref="F16" si="305">MAX(0,F5-E9-D9-C9-B9)</f>
        <v>0</v>
      </c>
      <c r="G16" s="4">
        <f t="shared" ref="G16" si="306">MAX(0,G5-F9-E9-D9-C9)</f>
        <v>0</v>
      </c>
      <c r="H16" s="4">
        <f t="shared" ref="H16" si="307">MAX(0,H5-G9-F9-E9-D9)</f>
        <v>0</v>
      </c>
      <c r="I16" s="4">
        <f t="shared" ref="I16" si="308">MAX(0,I5-H9-G9-F9-E9)</f>
        <v>0</v>
      </c>
      <c r="J16" s="4">
        <f t="shared" ref="J16" si="309">MAX(0,J5-I9-H9-G9-F9)</f>
        <v>0</v>
      </c>
      <c r="K16" s="4">
        <f t="shared" ref="K16" si="310">MAX(0,K5-J9-I9-H9-G9)</f>
        <v>0</v>
      </c>
      <c r="L16" s="4">
        <f t="shared" ref="L16" si="311">MAX(0,L5-K9-J9-I9-H9)</f>
        <v>0</v>
      </c>
      <c r="M16" s="4">
        <f t="shared" ref="M16" si="312">MAX(0,M5-L9-K9-J9-I9)</f>
        <v>0</v>
      </c>
      <c r="N16" s="4">
        <f t="shared" ref="N16" si="313">MAX(0,N5-M9-L9-K9-J9)</f>
        <v>0</v>
      </c>
      <c r="O16" s="4">
        <f t="shared" ref="O16" si="314">MAX(0,O5-N9-M9-L9-K9)</f>
        <v>0</v>
      </c>
      <c r="P16" s="4">
        <f t="shared" ref="P16" si="315">MAX(0,P5-O9-N9-M9-L9)</f>
        <v>0</v>
      </c>
      <c r="Q16" s="4">
        <f t="shared" ref="Q16" si="316">MAX(0,Q5-P9-O9-N9-M9)</f>
        <v>0</v>
      </c>
      <c r="R16" s="4">
        <f t="shared" ref="R16" si="317">MAX(0,R5-Q9-P9-O9-N9)</f>
        <v>0</v>
      </c>
      <c r="S16" s="4">
        <f t="shared" ref="S16" si="318">MAX(0,S5-R9-Q9-P9-O9)</f>
        <v>0</v>
      </c>
      <c r="T16" s="4">
        <f t="shared" ref="T16" si="319">MAX(0,T5-S9-R9-Q9-P9)</f>
        <v>0</v>
      </c>
      <c r="U16" s="4">
        <f t="shared" ref="U16" si="320">MAX(0,U5-T9-S9-R9-Q9)</f>
        <v>0</v>
      </c>
      <c r="V16" s="4">
        <f t="shared" ref="V16" si="321">MAX(0,V5-U9-T9-S9-R9)</f>
        <v>0</v>
      </c>
      <c r="W16" s="4">
        <f t="shared" ref="W16" si="322">MAX(0,W5-V9-U9-T9-S9)</f>
        <v>0</v>
      </c>
      <c r="X16" s="4">
        <f t="shared" ref="X16" si="323">MAX(0,X5-W9-V9-U9-T9)</f>
        <v>0</v>
      </c>
      <c r="Y16" s="4">
        <f t="shared" ref="Y16" si="324">MAX(0,Y5-X9-W9-V9-U9)</f>
        <v>0</v>
      </c>
      <c r="Z16" s="4">
        <f t="shared" ref="Z16" si="325">MAX(0,Z5-Y9-X9-W9-V9)</f>
        <v>0</v>
      </c>
      <c r="AA16" s="4">
        <f t="shared" ref="AA16" si="326">MAX(0,AA5-Z9-Y9-X9-W9)</f>
        <v>0</v>
      </c>
      <c r="AB16" s="4">
        <f t="shared" ref="AB16" si="327">MAX(0,AB5-AA9-Z9-Y9-X9)</f>
        <v>0</v>
      </c>
      <c r="AC16" s="4">
        <f t="shared" ref="AC16" si="328">MAX(0,AC5-AB9-AA9-Z9-Y9)</f>
        <v>0</v>
      </c>
      <c r="AD16" s="4">
        <f t="shared" ref="AD16" si="329">MAX(0,AD5-AC9-AB9-AA9-Z9)</f>
        <v>0</v>
      </c>
      <c r="AE16" s="4">
        <f t="shared" ref="AE16" si="330">MAX(0,AE5-AD9-AC9-AB9-AA9)</f>
        <v>0</v>
      </c>
      <c r="AF16" s="4">
        <f t="shared" ref="AF16" si="331">MAX(0,AF5-AE9-AD9-AC9-AB9)</f>
        <v>0</v>
      </c>
      <c r="AG16" s="4">
        <f t="shared" ref="AG16" si="332">MAX(0,AG5-AF9-AE9-AD9-AC9)</f>
        <v>0</v>
      </c>
      <c r="AH16" s="4">
        <f t="shared" ref="AH16" si="333">MAX(0,AH5-AG9-AF9-AE9-AD9)</f>
        <v>0</v>
      </c>
      <c r="AI16" s="4">
        <f t="shared" ref="AI16" si="334">MAX(0,AI5-AH9-AG9-AF9-AE9)</f>
        <v>0</v>
      </c>
      <c r="AJ16" s="4">
        <f t="shared" ref="AJ16" si="335">MAX(0,AJ5-AI9-AH9-AG9-AF9)</f>
        <v>0</v>
      </c>
      <c r="AK16" s="4">
        <f t="shared" ref="AK16" si="336">MAX(0,AK5-AJ9-AI9-AH9-AG9)</f>
        <v>0</v>
      </c>
      <c r="AL16" s="4">
        <f t="shared" ref="AL16" si="337">MAX(0,AL5-AK9-AJ9-AI9-AH9)</f>
        <v>0</v>
      </c>
      <c r="AM16" s="4">
        <f t="shared" ref="AM16" si="338">MAX(0,AM5-AL9-AK9-AJ9-AI9)</f>
        <v>0</v>
      </c>
      <c r="AN16" s="4">
        <f t="shared" ref="AN16" si="339">MAX(0,AN5-AM9-AL9-AK9-AJ9)</f>
        <v>0</v>
      </c>
      <c r="AO16" s="4">
        <f t="shared" ref="AO16" si="340">MAX(0,AO5-AN9-AM9-AL9-AK9)</f>
        <v>0</v>
      </c>
      <c r="AP16" s="4">
        <f t="shared" ref="AP16" si="341">MAX(0,AP5-AO9-AN9-AM9-AL9)</f>
        <v>0</v>
      </c>
      <c r="AQ16" s="4">
        <f t="shared" ref="AQ16" si="342">MAX(0,AQ5-AP9-AO9-AN9-AM9)</f>
        <v>0</v>
      </c>
      <c r="AR16" s="4">
        <f t="shared" ref="AR16" si="343">MAX(0,AR5-AQ9-AP9-AO9-AN9)</f>
        <v>0</v>
      </c>
      <c r="AS16" s="4">
        <f t="shared" ref="AS16" si="344">MAX(0,AS5-AR9-AQ9-AP9-AO9)</f>
        <v>0</v>
      </c>
      <c r="AT16" s="4">
        <f t="shared" ref="AT16" si="345">MAX(0,AT5-AS9-AR9-AQ9-AP9)</f>
        <v>0</v>
      </c>
      <c r="AU16" s="4">
        <f t="shared" ref="AU16" si="346">MAX(0,AU5-AT9-AS9-AR9-AQ9)</f>
        <v>0</v>
      </c>
      <c r="AV16" s="4">
        <f t="shared" ref="AV16" si="347">MAX(0,AV5-AU9-AT9-AS9-AR9)</f>
        <v>0</v>
      </c>
      <c r="AW16" s="4">
        <f t="shared" ref="AW16" si="348">MAX(0,AW5-AV9-AU9-AT9-AS9)</f>
        <v>0</v>
      </c>
      <c r="AX16" s="4">
        <f t="shared" ref="AX16" si="349">MAX(0,AX5-AW9-AV9-AU9-AT9)</f>
        <v>0</v>
      </c>
      <c r="AY16" s="4">
        <f t="shared" ref="AY16" si="350">MAX(0,AY5-AX9-AW9-AV9-AU9)</f>
        <v>0</v>
      </c>
      <c r="AZ16" s="4">
        <f t="shared" ref="AZ16" si="351">MAX(0,AZ5-AY9-AX9-AW9-AV9)</f>
        <v>0</v>
      </c>
      <c r="BA16" s="4">
        <f t="shared" ref="BA16" si="352">MAX(0,BA5-AZ9-AY9-AX9-AW9)</f>
        <v>0</v>
      </c>
      <c r="BB16" s="4">
        <f t="shared" ref="BB16" si="353">MAX(0,BB5-BA9-AZ9-AY9-AX9)</f>
        <v>0</v>
      </c>
      <c r="BC16" s="4">
        <f t="shared" ref="BC16" si="354">MAX(0,BC5-BB9-BA9-AZ9-AY9)</f>
        <v>0</v>
      </c>
      <c r="BD16" s="4">
        <f>MAX(0,BD5-BC9-BB9-BA9-AZ9)</f>
        <v>0</v>
      </c>
      <c r="BE16" s="4">
        <f t="shared" ref="BE16" si="355">MAX(0,BE5-BD9-BC9-BB9-BA9)</f>
        <v>0</v>
      </c>
      <c r="BF16" s="4">
        <f t="shared" ref="BF16" si="356">MAX(0,BF5-BE9-BD9-BC9-BB9)</f>
        <v>0</v>
      </c>
      <c r="BG16" s="4">
        <f t="shared" ref="BG16" si="357">MAX(0,BG5-BF9-BE9-BD9-BC9)</f>
        <v>0</v>
      </c>
      <c r="BH16" s="4">
        <f t="shared" ref="BH16" si="358">MAX(0,BH5-BG9-BF9-BE9-BD9)</f>
        <v>0</v>
      </c>
      <c r="BI16" s="4">
        <f t="shared" ref="BI16" si="359">MAX(0,BI5-BH9-BG9-BF9-BE9)</f>
        <v>0</v>
      </c>
      <c r="BJ16" s="4">
        <f t="shared" ref="BJ16" si="360">MAX(0,BJ5-BI9-BH9-BG9-BF9)</f>
        <v>0</v>
      </c>
      <c r="BK16" s="4">
        <f t="shared" ref="BK16" si="361">MAX(0,BK5-BJ9-BI9-BH9-BG9)</f>
        <v>0</v>
      </c>
      <c r="BL16" s="4">
        <f t="shared" ref="BL16" si="362">MAX(0,BL5-BK9-BJ9-BI9-BH9)</f>
        <v>0</v>
      </c>
      <c r="BM16" s="4">
        <f t="shared" ref="BM16" si="363">MAX(0,BM5-BL9-BK9-BJ9-BI9)</f>
        <v>0</v>
      </c>
      <c r="BN16" s="4">
        <f t="shared" ref="BN16" si="364">MAX(0,BN5-BM9-BL9-BK9-BJ9)</f>
        <v>0</v>
      </c>
      <c r="BO16" s="4">
        <f t="shared" ref="BO16" si="365">MAX(0,BO5-BN9-BM9-BL9-BK9)</f>
        <v>0</v>
      </c>
      <c r="BP16" s="4">
        <f t="shared" ref="BP16" si="366">MAX(0,BP5-BO9-BN9-BM9-BL9)</f>
        <v>0</v>
      </c>
      <c r="BQ16" s="4">
        <f t="shared" ref="BQ16" si="367">MAX(0,BQ5-BP9-BO9-BN9-BM9)</f>
        <v>0</v>
      </c>
      <c r="BR16" s="4">
        <f t="shared" ref="BR16" si="368">MAX(0,BR5-BQ9-BP9-BO9-BN9)</f>
        <v>0</v>
      </c>
      <c r="BS16" s="4">
        <f t="shared" ref="BS16" si="369">MAX(0,BS5-BR9-BQ9-BP9-BO9)</f>
        <v>0</v>
      </c>
      <c r="BT16" s="4">
        <f t="shared" ref="BT16" si="370">MAX(0,BT5-BS9-BR9-BQ9-BP9)</f>
        <v>0</v>
      </c>
      <c r="BU16" s="4">
        <f t="shared" ref="BU16" si="371">MAX(0,BU5-BT9-BS9-BR9-BQ9)</f>
        <v>0</v>
      </c>
      <c r="BV16" s="4">
        <f t="shared" ref="BV16" si="372">MAX(0,BV5-BU9-BT9-BS9-BR9)</f>
        <v>0</v>
      </c>
      <c r="BW16" s="4">
        <f t="shared" ref="BW16" si="373">MAX(0,BW5-BV9-BU9-BT9-BS9)</f>
        <v>0</v>
      </c>
      <c r="BX16" s="4">
        <f t="shared" ref="BX16" si="374">MAX(0,BX5-BW9-BV9-BU9-BT9)</f>
        <v>0</v>
      </c>
      <c r="BY16" s="4">
        <f t="shared" ref="BY16" si="375">MAX(0,BY5-BX9-BW9-BV9-BU9)</f>
        <v>0</v>
      </c>
      <c r="BZ16" s="4">
        <f t="shared" ref="BZ16" si="376">MAX(0,BZ5-BY9-BX9-BW9-BV9)</f>
        <v>0</v>
      </c>
      <c r="CA16" s="4">
        <f t="shared" ref="CA16" si="377">MAX(0,CA5-BZ9-BY9-BX9-BW9)</f>
        <v>0</v>
      </c>
      <c r="CB16" s="4">
        <f t="shared" ref="CB16" si="378">MAX(0,CB5-CA9-BZ9-BY9-BX9)</f>
        <v>0</v>
      </c>
      <c r="CC16" s="4">
        <f t="shared" ref="CC16" si="379">MAX(0,CC5-CB9-CA9-BZ9-BY9)</f>
        <v>0</v>
      </c>
      <c r="CD16" s="4">
        <f t="shared" ref="CD16" si="380">MAX(0,CD5-CC9-CB9-CA9-BZ9)</f>
        <v>0</v>
      </c>
      <c r="CE16" s="4">
        <f t="shared" ref="CE16" si="381">MAX(0,CE5-CD9-CC9-CB9-CA9)</f>
        <v>0</v>
      </c>
      <c r="CF16" s="4">
        <f t="shared" ref="CF16" si="382">MAX(0,CF5-CE9-CD9-CC9-CB9)</f>
        <v>0</v>
      </c>
      <c r="CG16" s="4">
        <f t="shared" ref="CG16" si="383">MAX(0,CG5-CF9-CE9-CD9-CC9)</f>
        <v>0</v>
      </c>
      <c r="CH16" s="4">
        <f t="shared" ref="CH16" si="384">MAX(0,CH5-CG9-CF9-CE9-CD9)</f>
        <v>0</v>
      </c>
      <c r="CI16" s="4">
        <f t="shared" ref="CI16" si="385">MAX(0,CI5-CH9-CG9-CF9-CE9)</f>
        <v>0</v>
      </c>
      <c r="CJ16" s="4">
        <f t="shared" ref="CJ16" si="386">MAX(0,CJ5-CI9-CH9-CG9-CF9)</f>
        <v>0</v>
      </c>
      <c r="CK16" s="4">
        <f t="shared" ref="CK16" si="387">MAX(0,CK5-CJ9-CI9-CH9-CG9)</f>
        <v>0</v>
      </c>
      <c r="CL16" s="4">
        <f t="shared" ref="CL16" si="388">MAX(0,CL5-CK9-CJ9-CI9-CH9)</f>
        <v>0</v>
      </c>
      <c r="CM16" s="4">
        <f t="shared" ref="CM16" si="389">MAX(0,CM5-CL9-CK9-CJ9-CI9)</f>
        <v>0</v>
      </c>
      <c r="CN16" s="4">
        <f t="shared" ref="CN16" si="390">MAX(0,CN5-CM9-CL9-CK9-CJ9)</f>
        <v>0</v>
      </c>
      <c r="CO16" s="4">
        <f t="shared" ref="CO16" si="391">MAX(0,CO5-CN9-CM9-CL9-CK9)</f>
        <v>0</v>
      </c>
      <c r="CP16" s="4">
        <f t="shared" ref="CP16" si="392">MAX(0,CP5-CO9-CN9-CM9-CL9)</f>
        <v>0</v>
      </c>
      <c r="CQ16" s="4">
        <f t="shared" ref="CQ16" si="393">MAX(0,CQ5-CP9-CO9-CN9-CM9)</f>
        <v>0</v>
      </c>
      <c r="CR16" s="4">
        <f t="shared" ref="CR16" si="394">MAX(0,CR5-CQ9-CP9-CO9-CN9)</f>
        <v>0</v>
      </c>
      <c r="CS16" s="4">
        <f t="shared" ref="CS16" si="395">MAX(0,CS5-CR9-CQ9-CP9-CO9)</f>
        <v>0</v>
      </c>
      <c r="CT16" s="4">
        <f t="shared" ref="CT16" si="396">MAX(0,CT5-CS9-CR9-CQ9-CP9)</f>
        <v>0</v>
      </c>
      <c r="CU16" s="4">
        <f t="shared" ref="CU16:FF16" si="397">MAX(0,CU5-CT9-CS9-CR9-CQ9)</f>
        <v>0</v>
      </c>
      <c r="CV16" s="4">
        <f t="shared" si="397"/>
        <v>0</v>
      </c>
      <c r="CW16" s="4">
        <f t="shared" si="397"/>
        <v>0</v>
      </c>
      <c r="CX16" s="4">
        <f t="shared" si="397"/>
        <v>0</v>
      </c>
      <c r="CY16" s="4">
        <f t="shared" si="397"/>
        <v>0</v>
      </c>
      <c r="CZ16" s="4">
        <f t="shared" si="397"/>
        <v>0</v>
      </c>
      <c r="DA16" s="4">
        <f t="shared" si="397"/>
        <v>0</v>
      </c>
      <c r="DB16" s="4">
        <f t="shared" si="397"/>
        <v>0</v>
      </c>
      <c r="DC16" s="4">
        <f t="shared" si="397"/>
        <v>0</v>
      </c>
      <c r="DD16" s="4">
        <f t="shared" si="397"/>
        <v>0</v>
      </c>
      <c r="DE16" s="4">
        <f t="shared" si="397"/>
        <v>0</v>
      </c>
      <c r="DF16" s="4">
        <f t="shared" si="397"/>
        <v>0</v>
      </c>
      <c r="DG16" s="4">
        <f t="shared" si="397"/>
        <v>0</v>
      </c>
      <c r="DH16" s="4">
        <f t="shared" si="397"/>
        <v>0</v>
      </c>
      <c r="DI16" s="4">
        <f t="shared" si="397"/>
        <v>0</v>
      </c>
      <c r="DJ16" s="4">
        <f t="shared" si="397"/>
        <v>0</v>
      </c>
      <c r="DK16" s="4">
        <f t="shared" si="397"/>
        <v>0</v>
      </c>
      <c r="DL16" s="4">
        <f t="shared" si="397"/>
        <v>0</v>
      </c>
      <c r="DM16" s="4">
        <f t="shared" si="397"/>
        <v>0</v>
      </c>
      <c r="DN16" s="4">
        <f t="shared" si="397"/>
        <v>0</v>
      </c>
      <c r="DO16" s="4">
        <f t="shared" si="397"/>
        <v>0</v>
      </c>
      <c r="DP16" s="4">
        <f t="shared" si="397"/>
        <v>0</v>
      </c>
      <c r="DQ16" s="4">
        <f t="shared" si="397"/>
        <v>0</v>
      </c>
      <c r="DR16" s="4">
        <f t="shared" si="397"/>
        <v>0</v>
      </c>
      <c r="DS16" s="4">
        <f t="shared" si="397"/>
        <v>0</v>
      </c>
      <c r="DT16" s="4">
        <f t="shared" si="397"/>
        <v>0</v>
      </c>
      <c r="DU16" s="4">
        <f t="shared" si="397"/>
        <v>0</v>
      </c>
      <c r="DV16" s="4">
        <f t="shared" si="397"/>
        <v>0</v>
      </c>
      <c r="DW16" s="4">
        <f t="shared" si="397"/>
        <v>0</v>
      </c>
      <c r="DX16" s="4">
        <f t="shared" si="397"/>
        <v>0</v>
      </c>
      <c r="DY16" s="4">
        <f t="shared" si="397"/>
        <v>0</v>
      </c>
      <c r="DZ16" s="4">
        <f t="shared" si="397"/>
        <v>0</v>
      </c>
      <c r="EA16" s="4">
        <f t="shared" si="397"/>
        <v>0</v>
      </c>
      <c r="EB16" s="4">
        <f t="shared" si="397"/>
        <v>0</v>
      </c>
      <c r="EC16" s="4">
        <f t="shared" si="397"/>
        <v>0</v>
      </c>
      <c r="ED16" s="4">
        <f t="shared" si="397"/>
        <v>0</v>
      </c>
      <c r="EE16" s="4">
        <f t="shared" si="397"/>
        <v>0</v>
      </c>
      <c r="EF16" s="4">
        <f t="shared" si="397"/>
        <v>0</v>
      </c>
      <c r="EG16" s="4">
        <f t="shared" si="397"/>
        <v>0</v>
      </c>
      <c r="EH16" s="4">
        <f t="shared" si="397"/>
        <v>0</v>
      </c>
      <c r="EI16" s="4">
        <f t="shared" si="397"/>
        <v>0</v>
      </c>
      <c r="EJ16" s="4">
        <f t="shared" si="397"/>
        <v>0</v>
      </c>
      <c r="EK16" s="4">
        <f t="shared" si="397"/>
        <v>0</v>
      </c>
      <c r="EL16" s="4">
        <f t="shared" si="397"/>
        <v>0</v>
      </c>
      <c r="EM16" s="4">
        <f t="shared" si="397"/>
        <v>0</v>
      </c>
      <c r="EN16" s="4">
        <f t="shared" si="397"/>
        <v>0</v>
      </c>
      <c r="EO16" s="4">
        <f t="shared" si="397"/>
        <v>0</v>
      </c>
      <c r="EP16" s="4">
        <f t="shared" si="397"/>
        <v>0</v>
      </c>
      <c r="EQ16" s="4">
        <f t="shared" si="397"/>
        <v>0</v>
      </c>
      <c r="ER16" s="4">
        <f t="shared" si="397"/>
        <v>0</v>
      </c>
      <c r="ES16" s="4">
        <f t="shared" si="397"/>
        <v>0</v>
      </c>
      <c r="ET16" s="4">
        <f t="shared" si="397"/>
        <v>0</v>
      </c>
      <c r="EU16" s="4">
        <f t="shared" si="397"/>
        <v>0</v>
      </c>
      <c r="EV16" s="4">
        <f t="shared" si="397"/>
        <v>0</v>
      </c>
      <c r="EW16" s="4">
        <f t="shared" si="397"/>
        <v>0</v>
      </c>
      <c r="EX16" s="4">
        <f t="shared" si="397"/>
        <v>0</v>
      </c>
      <c r="EY16" s="4">
        <f t="shared" si="397"/>
        <v>0</v>
      </c>
      <c r="EZ16" s="4">
        <f t="shared" si="397"/>
        <v>0</v>
      </c>
      <c r="FA16" s="4">
        <f t="shared" si="397"/>
        <v>0</v>
      </c>
      <c r="FB16" s="4">
        <f t="shared" si="397"/>
        <v>0</v>
      </c>
      <c r="FC16" s="4">
        <f t="shared" si="397"/>
        <v>0</v>
      </c>
      <c r="FD16" s="4">
        <f t="shared" si="397"/>
        <v>0</v>
      </c>
      <c r="FE16" s="4">
        <f t="shared" si="397"/>
        <v>0</v>
      </c>
      <c r="FF16" s="4">
        <f t="shared" si="397"/>
        <v>0</v>
      </c>
      <c r="FG16" s="4">
        <f t="shared" ref="FG16:HR16" si="398">MAX(0,FG5-FF9-FE9-FD9-FC9)</f>
        <v>0</v>
      </c>
      <c r="FH16" s="4">
        <f t="shared" si="398"/>
        <v>0</v>
      </c>
      <c r="FI16" s="4">
        <f t="shared" si="398"/>
        <v>0</v>
      </c>
      <c r="FJ16" s="4">
        <f t="shared" si="398"/>
        <v>0</v>
      </c>
      <c r="FK16" s="4">
        <f t="shared" si="398"/>
        <v>0</v>
      </c>
      <c r="FL16" s="4">
        <f t="shared" si="398"/>
        <v>0</v>
      </c>
      <c r="FM16" s="4">
        <f t="shared" si="398"/>
        <v>0</v>
      </c>
      <c r="FN16" s="4">
        <f t="shared" si="398"/>
        <v>0</v>
      </c>
      <c r="FO16" s="4">
        <f t="shared" si="398"/>
        <v>0</v>
      </c>
      <c r="FP16" s="4">
        <f t="shared" si="398"/>
        <v>0</v>
      </c>
      <c r="FQ16" s="4">
        <f t="shared" si="398"/>
        <v>0</v>
      </c>
      <c r="FR16" s="4">
        <f t="shared" si="398"/>
        <v>0</v>
      </c>
      <c r="FS16" s="4">
        <f t="shared" si="398"/>
        <v>0</v>
      </c>
      <c r="FT16" s="4">
        <f t="shared" si="398"/>
        <v>0</v>
      </c>
      <c r="FU16" s="4">
        <f t="shared" si="398"/>
        <v>0</v>
      </c>
      <c r="FV16" s="4">
        <f t="shared" si="398"/>
        <v>0</v>
      </c>
      <c r="FW16" s="4">
        <f t="shared" si="398"/>
        <v>0</v>
      </c>
      <c r="FX16" s="4">
        <f t="shared" si="398"/>
        <v>0</v>
      </c>
      <c r="FY16" s="4">
        <f t="shared" si="398"/>
        <v>0</v>
      </c>
      <c r="FZ16" s="4">
        <f t="shared" si="398"/>
        <v>0</v>
      </c>
      <c r="GA16" s="4">
        <f t="shared" si="398"/>
        <v>0</v>
      </c>
      <c r="GB16" s="4">
        <f t="shared" si="398"/>
        <v>0</v>
      </c>
      <c r="GC16" s="4">
        <f t="shared" si="398"/>
        <v>0</v>
      </c>
      <c r="GD16" s="4">
        <f t="shared" si="398"/>
        <v>0</v>
      </c>
      <c r="GE16" s="4">
        <f t="shared" si="398"/>
        <v>0</v>
      </c>
      <c r="GF16" s="4">
        <f t="shared" si="398"/>
        <v>0</v>
      </c>
      <c r="GG16" s="4">
        <f t="shared" si="398"/>
        <v>0</v>
      </c>
      <c r="GH16" s="4">
        <f t="shared" si="398"/>
        <v>0</v>
      </c>
      <c r="GI16" s="4">
        <f t="shared" si="398"/>
        <v>0</v>
      </c>
      <c r="GJ16" s="4">
        <f t="shared" si="398"/>
        <v>0</v>
      </c>
      <c r="GK16" s="4">
        <f t="shared" si="398"/>
        <v>0</v>
      </c>
      <c r="GL16" s="4">
        <f t="shared" si="398"/>
        <v>0</v>
      </c>
      <c r="GM16" s="4">
        <f t="shared" si="398"/>
        <v>0</v>
      </c>
      <c r="GN16" s="4">
        <f t="shared" si="398"/>
        <v>0</v>
      </c>
      <c r="GO16" s="4">
        <f t="shared" si="398"/>
        <v>0</v>
      </c>
      <c r="GP16" s="4">
        <f t="shared" si="398"/>
        <v>0</v>
      </c>
      <c r="GQ16" s="4">
        <f t="shared" si="398"/>
        <v>0</v>
      </c>
      <c r="GR16" s="4">
        <f t="shared" si="398"/>
        <v>0</v>
      </c>
      <c r="GS16" s="4">
        <f t="shared" si="398"/>
        <v>0</v>
      </c>
      <c r="GT16" s="4">
        <f t="shared" si="398"/>
        <v>0</v>
      </c>
      <c r="GU16" s="4">
        <f t="shared" si="398"/>
        <v>0</v>
      </c>
      <c r="GV16" s="4">
        <f t="shared" si="398"/>
        <v>0</v>
      </c>
      <c r="GW16" s="4">
        <f t="shared" si="398"/>
        <v>0</v>
      </c>
      <c r="GX16" s="4">
        <f t="shared" si="398"/>
        <v>0</v>
      </c>
      <c r="GY16" s="4">
        <f t="shared" si="398"/>
        <v>0</v>
      </c>
      <c r="GZ16" s="4">
        <f t="shared" si="398"/>
        <v>0</v>
      </c>
      <c r="HA16" s="4">
        <f t="shared" si="398"/>
        <v>0</v>
      </c>
      <c r="HB16" s="4">
        <f t="shared" si="398"/>
        <v>0</v>
      </c>
      <c r="HC16" s="4">
        <f t="shared" si="398"/>
        <v>0</v>
      </c>
      <c r="HD16" s="4">
        <f t="shared" si="398"/>
        <v>0</v>
      </c>
      <c r="HE16" s="4">
        <f t="shared" si="398"/>
        <v>0</v>
      </c>
      <c r="HF16" s="4">
        <f t="shared" si="398"/>
        <v>0</v>
      </c>
      <c r="HG16" s="4">
        <f t="shared" si="398"/>
        <v>0</v>
      </c>
      <c r="HH16" s="4">
        <f t="shared" si="398"/>
        <v>0</v>
      </c>
      <c r="HI16" s="4">
        <f t="shared" si="398"/>
        <v>0</v>
      </c>
      <c r="HJ16" s="4">
        <f t="shared" si="398"/>
        <v>0</v>
      </c>
      <c r="HK16" s="4">
        <f t="shared" si="398"/>
        <v>0</v>
      </c>
      <c r="HL16" s="4">
        <f t="shared" si="398"/>
        <v>0</v>
      </c>
      <c r="HM16" s="4">
        <f t="shared" si="398"/>
        <v>19667.820841385474</v>
      </c>
      <c r="HN16" s="4">
        <f t="shared" si="398"/>
        <v>46742.01773257718</v>
      </c>
      <c r="HO16" s="4">
        <f t="shared" si="398"/>
        <v>76510.515141903597</v>
      </c>
      <c r="HP16" s="4">
        <f t="shared" si="398"/>
        <v>120592.61070897327</v>
      </c>
      <c r="HQ16" s="4">
        <f t="shared" si="398"/>
        <v>161417.5963163423</v>
      </c>
      <c r="HR16" s="4">
        <f t="shared" si="398"/>
        <v>186489.13728736513</v>
      </c>
      <c r="HS16" s="4">
        <f t="shared" ref="HS16:KD16" si="399">MAX(0,HS5-HR9-HQ9-HP9-HO9)</f>
        <v>183204.28151813435</v>
      </c>
      <c r="HT16" s="4">
        <f t="shared" si="399"/>
        <v>178562.93536428819</v>
      </c>
      <c r="HU16" s="4">
        <f t="shared" si="399"/>
        <v>173798.27190274972</v>
      </c>
      <c r="HV16" s="4">
        <f t="shared" si="399"/>
        <v>169934.08921044203</v>
      </c>
      <c r="HW16" s="4">
        <f t="shared" si="399"/>
        <v>167555.0026719805</v>
      </c>
      <c r="HX16" s="4">
        <f t="shared" si="399"/>
        <v>163718.46421044203</v>
      </c>
      <c r="HY16" s="4">
        <f t="shared" si="399"/>
        <v>159524.95459505741</v>
      </c>
      <c r="HZ16" s="4">
        <f t="shared" si="399"/>
        <v>154390.33921044203</v>
      </c>
      <c r="IA16" s="4">
        <f t="shared" si="399"/>
        <v>159669.18536428819</v>
      </c>
      <c r="IB16" s="4">
        <f t="shared" si="399"/>
        <v>160607.64690274972</v>
      </c>
      <c r="IC16" s="4">
        <f t="shared" si="399"/>
        <v>165746.0752847126</v>
      </c>
      <c r="ID16" s="4">
        <f t="shared" si="399"/>
        <v>178503.12656676388</v>
      </c>
      <c r="IE16" s="4">
        <f t="shared" si="399"/>
        <v>195020.10769883936</v>
      </c>
      <c r="IF16" s="4">
        <f t="shared" si="399"/>
        <v>194427.03410576578</v>
      </c>
      <c r="IG16" s="4">
        <f t="shared" si="399"/>
        <v>192912.74839148007</v>
      </c>
      <c r="IH16" s="4">
        <f t="shared" si="399"/>
        <v>190394.13367286534</v>
      </c>
      <c r="II16" s="4">
        <f t="shared" si="399"/>
        <v>187030.49730922899</v>
      </c>
      <c r="IJ16" s="4">
        <f t="shared" si="399"/>
        <v>187795.25425367343</v>
      </c>
      <c r="IK16" s="4">
        <f t="shared" si="399"/>
        <v>190528.58758700674</v>
      </c>
      <c r="IL16" s="4">
        <f t="shared" si="399"/>
        <v>193316.60842034005</v>
      </c>
      <c r="IM16" s="4">
        <f t="shared" si="399"/>
        <v>192566.60842034005</v>
      </c>
      <c r="IN16" s="4">
        <f t="shared" si="399"/>
        <v>191441.60842034005</v>
      </c>
      <c r="IO16" s="4">
        <f t="shared" si="399"/>
        <v>190066.60842034005</v>
      </c>
      <c r="IP16" s="4">
        <f t="shared" si="399"/>
        <v>188566.60842034008</v>
      </c>
      <c r="IQ16" s="4">
        <f t="shared" si="399"/>
        <v>187566.60842034008</v>
      </c>
      <c r="IR16" s="4">
        <f t="shared" si="399"/>
        <v>187423.75127748292</v>
      </c>
      <c r="IS16" s="4">
        <f t="shared" si="399"/>
        <v>186138.03699176863</v>
      </c>
      <c r="IT16" s="4">
        <f t="shared" si="399"/>
        <v>218982.41968331288</v>
      </c>
      <c r="IU16" s="4">
        <f t="shared" si="399"/>
        <v>249746.61182305089</v>
      </c>
      <c r="IV16" s="4">
        <f t="shared" si="399"/>
        <v>298024.19277386245</v>
      </c>
      <c r="IW16" s="4">
        <f t="shared" si="399"/>
        <v>332295.01752462459</v>
      </c>
      <c r="IX16" s="4">
        <f t="shared" si="399"/>
        <v>378915.59006222768</v>
      </c>
      <c r="IY16" s="4">
        <f t="shared" si="399"/>
        <v>430090.76207595656</v>
      </c>
      <c r="IZ16" s="4">
        <f t="shared" si="399"/>
        <v>469675.91491438443</v>
      </c>
      <c r="JA16" s="4">
        <f t="shared" si="399"/>
        <v>502962.7808868399</v>
      </c>
      <c r="JB16" s="4">
        <f t="shared" si="399"/>
        <v>533591.51272892172</v>
      </c>
      <c r="JC16" s="4">
        <f t="shared" si="399"/>
        <v>583291.62858312367</v>
      </c>
      <c r="JD16" s="4">
        <f t="shared" si="399"/>
        <v>632991.74443732563</v>
      </c>
      <c r="JE16" s="4">
        <f t="shared" si="399"/>
        <v>672354.10073355597</v>
      </c>
      <c r="JF16" s="4">
        <f t="shared" si="399"/>
        <v>708151.7123546236</v>
      </c>
      <c r="JG16" s="4">
        <f t="shared" si="399"/>
        <v>744906.52393476269</v>
      </c>
      <c r="JH16" s="4">
        <f t="shared" si="399"/>
        <v>763870.61903422896</v>
      </c>
      <c r="JI16" s="4">
        <f t="shared" si="399"/>
        <v>765954.17070817365</v>
      </c>
      <c r="JJ16" s="4">
        <f t="shared" si="399"/>
        <v>767380.66270235123</v>
      </c>
      <c r="JK16" s="4">
        <f t="shared" si="399"/>
        <v>768796.38322636869</v>
      </c>
      <c r="JL16" s="4">
        <f t="shared" si="399"/>
        <v>774663.92325548083</v>
      </c>
      <c r="JM16" s="4">
        <f t="shared" si="399"/>
        <v>782022.00185810088</v>
      </c>
      <c r="JN16" s="4">
        <f t="shared" si="399"/>
        <v>785142.52587556816</v>
      </c>
      <c r="JO16" s="4">
        <f t="shared" si="399"/>
        <v>787975.42252767889</v>
      </c>
      <c r="JP16" s="4">
        <f t="shared" si="399"/>
        <v>789557.21620453475</v>
      </c>
      <c r="JQ16" s="4">
        <f t="shared" si="399"/>
        <v>808524.77702799079</v>
      </c>
      <c r="JR16" s="4">
        <f t="shared" si="399"/>
        <v>823842.93049024907</v>
      </c>
      <c r="JS16" s="4">
        <f t="shared" si="399"/>
        <v>859934.63354701758</v>
      </c>
      <c r="JT16" s="4">
        <f t="shared" si="399"/>
        <v>907478.14565445925</v>
      </c>
      <c r="JU16" s="4">
        <f t="shared" si="399"/>
        <v>934464.32304461882</v>
      </c>
      <c r="JV16" s="4">
        <f t="shared" si="399"/>
        <v>945263.12349629356</v>
      </c>
      <c r="JW16" s="4">
        <f t="shared" si="399"/>
        <v>952026.35739686841</v>
      </c>
      <c r="JX16" s="4">
        <f t="shared" si="399"/>
        <v>957204.19015236828</v>
      </c>
      <c r="JY16" s="4">
        <f t="shared" si="399"/>
        <v>961373.13127009314</v>
      </c>
      <c r="JZ16" s="4">
        <f t="shared" si="399"/>
        <v>979276.15876938682</v>
      </c>
      <c r="KA16" s="4">
        <f t="shared" si="399"/>
        <v>1009643.4421546221</v>
      </c>
      <c r="KB16" s="4">
        <f t="shared" si="399"/>
        <v>1025630.8281719967</v>
      </c>
      <c r="KC16" s="4">
        <f t="shared" si="399"/>
        <v>1035132.4822322465</v>
      </c>
      <c r="KD16" s="4">
        <f t="shared" si="399"/>
        <v>1042652.3848611525</v>
      </c>
      <c r="KE16" s="4">
        <f t="shared" ref="KE16:MP16" si="400">MAX(0,KE5-KD9-KC9-KB9-KA9)</f>
        <v>1072701.8859606783</v>
      </c>
      <c r="KF16" s="4">
        <f t="shared" si="400"/>
        <v>1096470.4470030586</v>
      </c>
      <c r="KG16" s="4">
        <f t="shared" si="400"/>
        <v>1128036.0370818954</v>
      </c>
      <c r="KH16" s="4">
        <f t="shared" si="400"/>
        <v>1159818.2113006336</v>
      </c>
      <c r="KI16" s="4">
        <f t="shared" si="400"/>
        <v>1181675.5123014264</v>
      </c>
      <c r="KJ16" s="4">
        <f t="shared" si="400"/>
        <v>1237075.6157359218</v>
      </c>
      <c r="KK16" s="4">
        <f t="shared" si="400"/>
        <v>1275645.2812193604</v>
      </c>
      <c r="KL16" s="4">
        <f t="shared" si="400"/>
        <v>1312018.8443026487</v>
      </c>
      <c r="KM16" s="4">
        <f t="shared" si="400"/>
        <v>1340619.30505631</v>
      </c>
      <c r="KN16" s="4">
        <f t="shared" si="400"/>
        <v>1383174.299647006</v>
      </c>
      <c r="KO16" s="4">
        <f t="shared" si="400"/>
        <v>1429082.0123691987</v>
      </c>
      <c r="KP16" s="4">
        <f t="shared" si="400"/>
        <v>1481524.1966453472</v>
      </c>
      <c r="KQ16" s="4">
        <f t="shared" si="400"/>
        <v>1519434.9192944276</v>
      </c>
      <c r="KR16" s="4">
        <f t="shared" si="400"/>
        <v>1551621.6637660167</v>
      </c>
      <c r="KS16" s="4">
        <f t="shared" si="400"/>
        <v>1589786.7239596089</v>
      </c>
      <c r="KT16" s="4">
        <f t="shared" si="400"/>
        <v>1700512.69847399</v>
      </c>
      <c r="KU16" s="4">
        <f t="shared" si="400"/>
        <v>1782836.1441608835</v>
      </c>
      <c r="KV16" s="4">
        <f t="shared" si="400"/>
        <v>1866732.0957281729</v>
      </c>
      <c r="KW16" s="4">
        <f t="shared" si="400"/>
        <v>1968839.2366904744</v>
      </c>
      <c r="KX16" s="4">
        <f t="shared" si="400"/>
        <v>2013829.8608892262</v>
      </c>
      <c r="KY16" s="4">
        <f t="shared" si="400"/>
        <v>2026460.3693638025</v>
      </c>
      <c r="KZ16" s="4">
        <f t="shared" si="400"/>
        <v>2036222.5875635722</v>
      </c>
      <c r="LA16" s="4">
        <f t="shared" si="400"/>
        <v>2045551.4669448459</v>
      </c>
      <c r="LB16" s="4">
        <f t="shared" si="400"/>
        <v>2076339.3856248166</v>
      </c>
      <c r="LC16" s="4">
        <f t="shared" si="400"/>
        <v>2116889.5864280295</v>
      </c>
      <c r="LD16" s="4">
        <f t="shared" si="400"/>
        <v>2146144.2419940769</v>
      </c>
      <c r="LE16" s="4">
        <f t="shared" si="400"/>
        <v>2166359.3882935606</v>
      </c>
      <c r="LF16" s="4">
        <f t="shared" si="400"/>
        <v>2180319.1473297053</v>
      </c>
      <c r="LG16" s="4">
        <f t="shared" si="400"/>
        <v>2192225.5845069857</v>
      </c>
      <c r="LH16" s="4">
        <f t="shared" si="400"/>
        <v>2203230.2660904624</v>
      </c>
      <c r="LI16" s="4">
        <f t="shared" si="400"/>
        <v>2231251.5542506217</v>
      </c>
      <c r="LJ16" s="4">
        <f t="shared" si="400"/>
        <v>2264034.1432532487</v>
      </c>
      <c r="LK16" s="4">
        <f t="shared" si="400"/>
        <v>2286054.8878859146</v>
      </c>
      <c r="LL16" s="4">
        <f t="shared" si="400"/>
        <v>2309120.3978240564</v>
      </c>
      <c r="LM16" s="4">
        <f t="shared" si="400"/>
        <v>2313766.0392131424</v>
      </c>
      <c r="LN16" s="4">
        <f t="shared" si="400"/>
        <v>2316354.3757525776</v>
      </c>
      <c r="LO16" s="4">
        <f t="shared" si="400"/>
        <v>2318393.9626716827</v>
      </c>
      <c r="LP16" s="4">
        <f t="shared" si="400"/>
        <v>2316023.3035646663</v>
      </c>
      <c r="LQ16" s="4">
        <f t="shared" si="400"/>
        <v>2313021.1774130007</v>
      </c>
      <c r="LR16" s="4">
        <f t="shared" si="400"/>
        <v>2309096.9089104189</v>
      </c>
      <c r="LS16" s="4">
        <f t="shared" si="400"/>
        <v>2301006.2943513421</v>
      </c>
      <c r="LT16" s="4">
        <f t="shared" si="400"/>
        <v>2292343.9812333239</v>
      </c>
      <c r="LU16" s="4">
        <f t="shared" si="400"/>
        <v>2286324.8458683346</v>
      </c>
      <c r="LV16" s="4">
        <f t="shared" si="400"/>
        <v>2315355.9989524963</v>
      </c>
      <c r="LW16" s="4">
        <f t="shared" si="400"/>
        <v>2332963.0227925372</v>
      </c>
      <c r="LX16" s="4">
        <f t="shared" si="400"/>
        <v>2357137.4788585594</v>
      </c>
      <c r="LY16" s="4">
        <f t="shared" si="400"/>
        <v>2396935.5683594202</v>
      </c>
      <c r="LZ16" s="4">
        <f t="shared" si="400"/>
        <v>2431745.4616888352</v>
      </c>
      <c r="MA16" s="4">
        <f t="shared" si="400"/>
        <v>2468939.2841624031</v>
      </c>
      <c r="MB16" s="4">
        <f t="shared" si="400"/>
        <v>2503915.0965548297</v>
      </c>
      <c r="MC16" s="4">
        <f t="shared" si="400"/>
        <v>2534365.6896209717</v>
      </c>
      <c r="MD16" s="4">
        <f t="shared" si="400"/>
        <v>2569393.8333200947</v>
      </c>
      <c r="ME16" s="4">
        <f t="shared" si="400"/>
        <v>2606117.6645598128</v>
      </c>
      <c r="MF16" s="4">
        <f t="shared" si="400"/>
        <v>2631474.249879031</v>
      </c>
      <c r="MG16" s="4">
        <f t="shared" si="400"/>
        <v>2655453.3818101971</v>
      </c>
      <c r="MH16" s="4">
        <f t="shared" si="400"/>
        <v>2675504.9274102682</v>
      </c>
      <c r="MI16" s="4">
        <f t="shared" si="400"/>
        <v>2691999.0070209061</v>
      </c>
      <c r="MJ16" s="4">
        <f t="shared" si="400"/>
        <v>2705468.4467914607</v>
      </c>
      <c r="MK16" s="4">
        <f t="shared" si="400"/>
        <v>2720627.3845252707</v>
      </c>
      <c r="ML16" s="4">
        <f t="shared" si="400"/>
        <v>2733603.3878204986</v>
      </c>
      <c r="MM16" s="4">
        <f t="shared" si="400"/>
        <v>2745986.5950628603</v>
      </c>
      <c r="MN16" s="4">
        <f t="shared" si="400"/>
        <v>2757409.2050054991</v>
      </c>
      <c r="MO16" s="4">
        <f t="shared" si="400"/>
        <v>2765784.6611019839</v>
      </c>
      <c r="MP16" s="4">
        <f t="shared" si="400"/>
        <v>2773543.7103822608</v>
      </c>
      <c r="MQ16" s="4">
        <f t="shared" ref="MQ16:NH16" si="401">MAX(0,MQ5-MP9-MO9-MN9-MM9)</f>
        <v>2780931.9198853076</v>
      </c>
      <c r="MR16" s="4">
        <f t="shared" si="401"/>
        <v>2795808.273613797</v>
      </c>
      <c r="MS16" s="4">
        <f t="shared" si="401"/>
        <v>2810599.954551531</v>
      </c>
      <c r="MT16" s="4">
        <f t="shared" si="401"/>
        <v>2827456.2925605625</v>
      </c>
      <c r="MU16" s="4">
        <f t="shared" si="401"/>
        <v>2834528.4990615183</v>
      </c>
      <c r="MV16" s="4">
        <f t="shared" si="401"/>
        <v>2841180.3972534607</v>
      </c>
      <c r="MW16" s="4">
        <f t="shared" si="401"/>
        <v>2847822.0417447905</v>
      </c>
      <c r="MX16" s="4">
        <f t="shared" si="401"/>
        <v>2854453.7462202744</v>
      </c>
      <c r="MY16" s="4">
        <f t="shared" si="401"/>
        <v>2864793.289415129</v>
      </c>
      <c r="MZ16" s="4">
        <f t="shared" si="401"/>
        <v>2874311.3911012057</v>
      </c>
      <c r="NA16" s="4">
        <f t="shared" si="401"/>
        <v>2882507.442900267</v>
      </c>
      <c r="NB16" s="4">
        <f t="shared" si="401"/>
        <v>2887703.7787418757</v>
      </c>
      <c r="NC16" s="4" t="e">
        <f t="shared" si="401"/>
        <v>#N/A</v>
      </c>
      <c r="ND16" s="4" t="e">
        <f t="shared" si="401"/>
        <v>#N/A</v>
      </c>
      <c r="NE16" s="4" t="e">
        <f t="shared" si="401"/>
        <v>#N/A</v>
      </c>
      <c r="NF16" s="4" t="e">
        <f t="shared" si="401"/>
        <v>#N/A</v>
      </c>
      <c r="NG16" s="4" t="e">
        <f t="shared" si="401"/>
        <v>#N/A</v>
      </c>
      <c r="NH16" s="4" t="e">
        <f t="shared" si="401"/>
        <v>#N/A</v>
      </c>
      <c r="NI16" s="4"/>
      <c r="NJ16" s="4"/>
      <c r="NK16" s="4"/>
      <c r="NL16" s="4"/>
    </row>
    <row r="17" spans="1:376" ht="15">
      <c r="A17" s="4" t="s">
        <v>1122</v>
      </c>
      <c r="B17" s="4">
        <v>0</v>
      </c>
      <c r="C17" s="4">
        <v>0</v>
      </c>
      <c r="D17" s="4">
        <v>0</v>
      </c>
      <c r="E17" s="4">
        <v>0</v>
      </c>
      <c r="F17" s="4">
        <v>0</v>
      </c>
      <c r="G17" s="4">
        <f t="shared" ref="G17" si="402">MAX(0,G5-F9-E9-D9-C9-B9)</f>
        <v>0</v>
      </c>
      <c r="H17" s="4">
        <f t="shared" ref="H17" si="403">MAX(0,H5-G9-F9-E9-D9-C9)</f>
        <v>0</v>
      </c>
      <c r="I17" s="4">
        <f t="shared" ref="I17" si="404">MAX(0,I5-H9-G9-F9-E9-D9)</f>
        <v>0</v>
      </c>
      <c r="J17" s="4">
        <f t="shared" ref="J17" si="405">MAX(0,J5-I9-H9-G9-F9-E9)</f>
        <v>0</v>
      </c>
      <c r="K17" s="4">
        <f t="shared" ref="K17" si="406">MAX(0,K5-J9-I9-H9-G9-F9)</f>
        <v>0</v>
      </c>
      <c r="L17" s="4">
        <f t="shared" ref="L17" si="407">MAX(0,L5-K9-J9-I9-H9-G9)</f>
        <v>0</v>
      </c>
      <c r="M17" s="4">
        <f t="shared" ref="M17" si="408">MAX(0,M5-L9-K9-J9-I9-H9)</f>
        <v>0</v>
      </c>
      <c r="N17" s="4">
        <f t="shared" ref="N17" si="409">MAX(0,N5-M9-L9-K9-J9-I9)</f>
        <v>0</v>
      </c>
      <c r="O17" s="4">
        <f t="shared" ref="O17" si="410">MAX(0,O5-N9-M9-L9-K9-J9)</f>
        <v>0</v>
      </c>
      <c r="P17" s="4">
        <f t="shared" ref="P17" si="411">MAX(0,P5-O9-N9-M9-L9-K9)</f>
        <v>0</v>
      </c>
      <c r="Q17" s="4">
        <f t="shared" ref="Q17" si="412">MAX(0,Q5-P9-O9-N9-M9-L9)</f>
        <v>0</v>
      </c>
      <c r="R17" s="4">
        <f t="shared" ref="R17" si="413">MAX(0,R5-Q9-P9-O9-N9-M9)</f>
        <v>0</v>
      </c>
      <c r="S17" s="4">
        <f t="shared" ref="S17" si="414">MAX(0,S5-R9-Q9-P9-O9-N9)</f>
        <v>0</v>
      </c>
      <c r="T17" s="4">
        <f t="shared" ref="T17" si="415">MAX(0,T5-S9-R9-Q9-P9-O9)</f>
        <v>0</v>
      </c>
      <c r="U17" s="4">
        <f t="shared" ref="U17" si="416">MAX(0,U5-T9-S9-R9-Q9-P9)</f>
        <v>0</v>
      </c>
      <c r="V17" s="4">
        <f t="shared" ref="V17" si="417">MAX(0,V5-U9-T9-S9-R9-Q9)</f>
        <v>0</v>
      </c>
      <c r="W17" s="4">
        <f t="shared" ref="W17" si="418">MAX(0,W5-V9-U9-T9-S9-R9)</f>
        <v>0</v>
      </c>
      <c r="X17" s="4">
        <f t="shared" ref="X17" si="419">MAX(0,X5-W9-V9-U9-T9-S9)</f>
        <v>0</v>
      </c>
      <c r="Y17" s="4">
        <f t="shared" ref="Y17" si="420">MAX(0,Y5-X9-W9-V9-U9-T9)</f>
        <v>0</v>
      </c>
      <c r="Z17" s="4">
        <f t="shared" ref="Z17" si="421">MAX(0,Z5-Y9-X9-W9-V9-U9)</f>
        <v>0</v>
      </c>
      <c r="AA17" s="4">
        <f t="shared" ref="AA17" si="422">MAX(0,AA5-Z9-Y9-X9-W9-V9)</f>
        <v>0</v>
      </c>
      <c r="AB17" s="4">
        <f t="shared" ref="AB17" si="423">MAX(0,AB5-AA9-Z9-Y9-X9-W9)</f>
        <v>0</v>
      </c>
      <c r="AC17" s="4">
        <f t="shared" ref="AC17" si="424">MAX(0,AC5-AB9-AA9-Z9-Y9-X9)</f>
        <v>0</v>
      </c>
      <c r="AD17" s="4">
        <f t="shared" ref="AD17" si="425">MAX(0,AD5-AC9-AB9-AA9-Z9-Y9)</f>
        <v>0</v>
      </c>
      <c r="AE17" s="4">
        <f t="shared" ref="AE17" si="426">MAX(0,AE5-AD9-AC9-AB9-AA9-Z9)</f>
        <v>0</v>
      </c>
      <c r="AF17" s="4">
        <f t="shared" ref="AF17" si="427">MAX(0,AF5-AE9-AD9-AC9-AB9-AA9)</f>
        <v>0</v>
      </c>
      <c r="AG17" s="4">
        <f t="shared" ref="AG17" si="428">MAX(0,AG5-AF9-AE9-AD9-AC9-AB9)</f>
        <v>0</v>
      </c>
      <c r="AH17" s="4">
        <f t="shared" ref="AH17" si="429">MAX(0,AH5-AG9-AF9-AE9-AD9-AC9)</f>
        <v>0</v>
      </c>
      <c r="AI17" s="4">
        <f t="shared" ref="AI17" si="430">MAX(0,AI5-AH9-AG9-AF9-AE9-AD9)</f>
        <v>0</v>
      </c>
      <c r="AJ17" s="4">
        <f t="shared" ref="AJ17" si="431">MAX(0,AJ5-AI9-AH9-AG9-AF9-AE9)</f>
        <v>0</v>
      </c>
      <c r="AK17" s="4">
        <f t="shared" ref="AK17" si="432">MAX(0,AK5-AJ9-AI9-AH9-AG9-AF9)</f>
        <v>0</v>
      </c>
      <c r="AL17" s="4">
        <f t="shared" ref="AL17" si="433">MAX(0,AL5-AK9-AJ9-AI9-AH9-AG9)</f>
        <v>0</v>
      </c>
      <c r="AM17" s="4">
        <f t="shared" ref="AM17" si="434">MAX(0,AM5-AL9-AK9-AJ9-AI9-AH9)</f>
        <v>0</v>
      </c>
      <c r="AN17" s="4">
        <f t="shared" ref="AN17" si="435">MAX(0,AN5-AM9-AL9-AK9-AJ9-AI9)</f>
        <v>0</v>
      </c>
      <c r="AO17" s="4">
        <f t="shared" ref="AO17" si="436">MAX(0,AO5-AN9-AM9-AL9-AK9-AJ9)</f>
        <v>0</v>
      </c>
      <c r="AP17" s="4">
        <f t="shared" ref="AP17" si="437">MAX(0,AP5-AO9-AN9-AM9-AL9-AK9)</f>
        <v>0</v>
      </c>
      <c r="AQ17" s="4">
        <f t="shared" ref="AQ17" si="438">MAX(0,AQ5-AP9-AO9-AN9-AM9-AL9)</f>
        <v>0</v>
      </c>
      <c r="AR17" s="4">
        <f t="shared" ref="AR17" si="439">MAX(0,AR5-AQ9-AP9-AO9-AN9-AM9)</f>
        <v>0</v>
      </c>
      <c r="AS17" s="4">
        <f t="shared" ref="AS17" si="440">MAX(0,AS5-AR9-AQ9-AP9-AO9-AN9)</f>
        <v>0</v>
      </c>
      <c r="AT17" s="4">
        <f t="shared" ref="AT17" si="441">MAX(0,AT5-AS9-AR9-AQ9-AP9-AO9)</f>
        <v>0</v>
      </c>
      <c r="AU17" s="4">
        <f t="shared" ref="AU17" si="442">MAX(0,AU5-AT9-AS9-AR9-AQ9-AP9)</f>
        <v>0</v>
      </c>
      <c r="AV17" s="4">
        <f t="shared" ref="AV17" si="443">MAX(0,AV5-AU9-AT9-AS9-AR9-AQ9)</f>
        <v>0</v>
      </c>
      <c r="AW17" s="4">
        <f t="shared" ref="AW17" si="444">MAX(0,AW5-AV9-AU9-AT9-AS9-AR9)</f>
        <v>0</v>
      </c>
      <c r="AX17" s="4">
        <f t="shared" ref="AX17" si="445">MAX(0,AX5-AW9-AV9-AU9-AT9-AS9)</f>
        <v>0</v>
      </c>
      <c r="AY17" s="4">
        <f t="shared" ref="AY17" si="446">MAX(0,AY5-AX9-AW9-AV9-AU9-AT9)</f>
        <v>0</v>
      </c>
      <c r="AZ17" s="4">
        <f t="shared" ref="AZ17" si="447">MAX(0,AZ5-AY9-AX9-AW9-AV9-AU9)</f>
        <v>0</v>
      </c>
      <c r="BA17" s="4">
        <f t="shared" ref="BA17" si="448">MAX(0,BA5-AZ9-AY9-AX9-AW9-AV9)</f>
        <v>0</v>
      </c>
      <c r="BB17" s="4">
        <f t="shared" ref="BB17" si="449">MAX(0,BB5-BA9-AZ9-AY9-AX9-AW9)</f>
        <v>0</v>
      </c>
      <c r="BC17" s="4">
        <f t="shared" ref="BC17" si="450">MAX(0,BC5-BB9-BA9-AZ9-AY9-AX9)</f>
        <v>0</v>
      </c>
      <c r="BD17" s="4">
        <f t="shared" ref="BD17" si="451">MAX(0,BD5-BC9-BB9-BA9-AZ9-AY9)</f>
        <v>0</v>
      </c>
      <c r="BE17" s="4">
        <f t="shared" ref="BE17" si="452">MAX(0,BE5-BD9-BC9-BB9-BA9-AZ9)</f>
        <v>0</v>
      </c>
      <c r="BF17" s="4">
        <f t="shared" ref="BF17" si="453">MAX(0,BF5-BE9-BD9-BC9-BB9-BA9)</f>
        <v>0</v>
      </c>
      <c r="BG17" s="4">
        <f t="shared" ref="BG17" si="454">MAX(0,BG5-BF9-BE9-BD9-BC9-BB9)</f>
        <v>0</v>
      </c>
      <c r="BH17" s="4">
        <f t="shared" ref="BH17" si="455">MAX(0,BH5-BG9-BF9-BE9-BD9-BC9)</f>
        <v>0</v>
      </c>
      <c r="BI17" s="4">
        <f t="shared" ref="BI17" si="456">MAX(0,BI5-BH9-BG9-BF9-BE9-BD9)</f>
        <v>0</v>
      </c>
      <c r="BJ17" s="4">
        <f t="shared" ref="BJ17" si="457">MAX(0,BJ5-BI9-BH9-BG9-BF9-BE9)</f>
        <v>0</v>
      </c>
      <c r="BK17" s="4">
        <f t="shared" ref="BK17" si="458">MAX(0,BK5-BJ9-BI9-BH9-BG9-BF9)</f>
        <v>0</v>
      </c>
      <c r="BL17" s="4">
        <f t="shared" ref="BL17" si="459">MAX(0,BL5-BK9-BJ9-BI9-BH9-BG9)</f>
        <v>0</v>
      </c>
      <c r="BM17" s="4">
        <f t="shared" ref="BM17" si="460">MAX(0,BM5-BL9-BK9-BJ9-BI9-BH9)</f>
        <v>0</v>
      </c>
      <c r="BN17" s="4">
        <f t="shared" ref="BN17" si="461">MAX(0,BN5-BM9-BL9-BK9-BJ9-BI9)</f>
        <v>0</v>
      </c>
      <c r="BO17" s="4">
        <f t="shared" ref="BO17" si="462">MAX(0,BO5-BN9-BM9-BL9-BK9-BJ9)</f>
        <v>0</v>
      </c>
      <c r="BP17" s="4">
        <f t="shared" ref="BP17" si="463">MAX(0,BP5-BO9-BN9-BM9-BL9-BK9)</f>
        <v>0</v>
      </c>
      <c r="BQ17" s="4">
        <f t="shared" ref="BQ17" si="464">MAX(0,BQ5-BP9-BO9-BN9-BM9-BL9)</f>
        <v>0</v>
      </c>
      <c r="BR17" s="4">
        <f t="shared" ref="BR17" si="465">MAX(0,BR5-BQ9-BP9-BO9-BN9-BM9)</f>
        <v>0</v>
      </c>
      <c r="BS17" s="4">
        <f t="shared" ref="BS17" si="466">MAX(0,BS5-BR9-BQ9-BP9-BO9-BN9)</f>
        <v>0</v>
      </c>
      <c r="BT17" s="4">
        <f t="shared" ref="BT17" si="467">MAX(0,BT5-BS9-BR9-BQ9-BP9-BO9)</f>
        <v>0</v>
      </c>
      <c r="BU17" s="4">
        <f t="shared" ref="BU17" si="468">MAX(0,BU5-BT9-BS9-BR9-BQ9-BP9)</f>
        <v>0</v>
      </c>
      <c r="BV17" s="4">
        <f t="shared" ref="BV17" si="469">MAX(0,BV5-BU9-BT9-BS9-BR9-BQ9)</f>
        <v>0</v>
      </c>
      <c r="BW17" s="4">
        <f t="shared" ref="BW17" si="470">MAX(0,BW5-BV9-BU9-BT9-BS9-BR9)</f>
        <v>0</v>
      </c>
      <c r="BX17" s="4">
        <f t="shared" ref="BX17" si="471">MAX(0,BX5-BW9-BV9-BU9-BT9-BS9)</f>
        <v>0</v>
      </c>
      <c r="BY17" s="4">
        <f t="shared" ref="BY17" si="472">MAX(0,BY5-BX9-BW9-BV9-BU9-BT9)</f>
        <v>0</v>
      </c>
      <c r="BZ17" s="4">
        <f t="shared" ref="BZ17" si="473">MAX(0,BZ5-BY9-BX9-BW9-BV9-BU9)</f>
        <v>0</v>
      </c>
      <c r="CA17" s="4">
        <f t="shared" ref="CA17" si="474">MAX(0,CA5-BZ9-BY9-BX9-BW9-BV9)</f>
        <v>0</v>
      </c>
      <c r="CB17" s="4">
        <f t="shared" ref="CB17" si="475">MAX(0,CB5-CA9-BZ9-BY9-BX9-BW9)</f>
        <v>0</v>
      </c>
      <c r="CC17" s="4">
        <f t="shared" ref="CC17" si="476">MAX(0,CC5-CB9-CA9-BZ9-BY9-BX9)</f>
        <v>0</v>
      </c>
      <c r="CD17" s="4">
        <f t="shared" ref="CD17" si="477">MAX(0,CD5-CC9-CB9-CA9-BZ9-BY9)</f>
        <v>0</v>
      </c>
      <c r="CE17" s="4">
        <f t="shared" ref="CE17" si="478">MAX(0,CE5-CD9-CC9-CB9-CA9-BZ9)</f>
        <v>0</v>
      </c>
      <c r="CF17" s="4">
        <f t="shared" ref="CF17" si="479">MAX(0,CF5-CE9-CD9-CC9-CB9-CA9)</f>
        <v>0</v>
      </c>
      <c r="CG17" s="4">
        <f t="shared" ref="CG17" si="480">MAX(0,CG5-CF9-CE9-CD9-CC9-CB9)</f>
        <v>0</v>
      </c>
      <c r="CH17" s="4">
        <f t="shared" ref="CH17" si="481">MAX(0,CH5-CG9-CF9-CE9-CD9-CC9)</f>
        <v>0</v>
      </c>
      <c r="CI17" s="4">
        <f t="shared" ref="CI17" si="482">MAX(0,CI5-CH9-CG9-CF9-CE9-CD9)</f>
        <v>0</v>
      </c>
      <c r="CJ17" s="4">
        <f t="shared" ref="CJ17" si="483">MAX(0,CJ5-CI9-CH9-CG9-CF9-CE9)</f>
        <v>0</v>
      </c>
      <c r="CK17" s="4">
        <f t="shared" ref="CK17" si="484">MAX(0,CK5-CJ9-CI9-CH9-CG9-CF9)</f>
        <v>0</v>
      </c>
      <c r="CL17" s="4">
        <f t="shared" ref="CL17" si="485">MAX(0,CL5-CK9-CJ9-CI9-CH9-CG9)</f>
        <v>0</v>
      </c>
      <c r="CM17" s="4">
        <f t="shared" ref="CM17" si="486">MAX(0,CM5-CL9-CK9-CJ9-CI9-CH9)</f>
        <v>0</v>
      </c>
      <c r="CN17" s="4">
        <f t="shared" ref="CN17" si="487">MAX(0,CN5-CM9-CL9-CK9-CJ9-CI9)</f>
        <v>0</v>
      </c>
      <c r="CO17" s="4">
        <f t="shared" ref="CO17" si="488">MAX(0,CO5-CN9-CM9-CL9-CK9-CJ9)</f>
        <v>0</v>
      </c>
      <c r="CP17" s="4">
        <f t="shared" ref="CP17" si="489">MAX(0,CP5-CO9-CN9-CM9-CL9-CK9)</f>
        <v>0</v>
      </c>
      <c r="CQ17" s="4">
        <f t="shared" ref="CQ17" si="490">MAX(0,CQ5-CP9-CO9-CN9-CM9-CL9)</f>
        <v>0</v>
      </c>
      <c r="CR17" s="4">
        <f t="shared" ref="CR17" si="491">MAX(0,CR5-CQ9-CP9-CO9-CN9-CM9)</f>
        <v>0</v>
      </c>
      <c r="CS17" s="4">
        <f t="shared" ref="CS17" si="492">MAX(0,CS5-CR9-CQ9-CP9-CO9-CN9)</f>
        <v>0</v>
      </c>
      <c r="CT17" s="4">
        <f t="shared" ref="CT17" si="493">MAX(0,CT5-CS9-CR9-CQ9-CP9-CO9)</f>
        <v>0</v>
      </c>
      <c r="CU17" s="4">
        <f t="shared" ref="CU17:FF17" si="494">MAX(0,CU5-CT9-CS9-CR9-CQ9-CP9)</f>
        <v>0</v>
      </c>
      <c r="CV17" s="4">
        <f t="shared" si="494"/>
        <v>0</v>
      </c>
      <c r="CW17" s="4">
        <f t="shared" si="494"/>
        <v>0</v>
      </c>
      <c r="CX17" s="4">
        <f t="shared" si="494"/>
        <v>0</v>
      </c>
      <c r="CY17" s="4">
        <f t="shared" si="494"/>
        <v>0</v>
      </c>
      <c r="CZ17" s="4">
        <f t="shared" si="494"/>
        <v>0</v>
      </c>
      <c r="DA17" s="4">
        <f t="shared" si="494"/>
        <v>0</v>
      </c>
      <c r="DB17" s="4">
        <f t="shared" si="494"/>
        <v>0</v>
      </c>
      <c r="DC17" s="4">
        <f t="shared" si="494"/>
        <v>0</v>
      </c>
      <c r="DD17" s="4">
        <f t="shared" si="494"/>
        <v>0</v>
      </c>
      <c r="DE17" s="4">
        <f t="shared" si="494"/>
        <v>0</v>
      </c>
      <c r="DF17" s="4">
        <f t="shared" si="494"/>
        <v>0</v>
      </c>
      <c r="DG17" s="4">
        <f t="shared" si="494"/>
        <v>0</v>
      </c>
      <c r="DH17" s="4">
        <f t="shared" si="494"/>
        <v>0</v>
      </c>
      <c r="DI17" s="4">
        <f t="shared" si="494"/>
        <v>0</v>
      </c>
      <c r="DJ17" s="4">
        <f t="shared" si="494"/>
        <v>0</v>
      </c>
      <c r="DK17" s="4">
        <f t="shared" si="494"/>
        <v>0</v>
      </c>
      <c r="DL17" s="4">
        <f t="shared" si="494"/>
        <v>0</v>
      </c>
      <c r="DM17" s="4">
        <f t="shared" si="494"/>
        <v>0</v>
      </c>
      <c r="DN17" s="4">
        <f t="shared" si="494"/>
        <v>0</v>
      </c>
      <c r="DO17" s="4">
        <f t="shared" si="494"/>
        <v>0</v>
      </c>
      <c r="DP17" s="4">
        <f t="shared" si="494"/>
        <v>0</v>
      </c>
      <c r="DQ17" s="4">
        <f t="shared" si="494"/>
        <v>0</v>
      </c>
      <c r="DR17" s="4">
        <f t="shared" si="494"/>
        <v>0</v>
      </c>
      <c r="DS17" s="4">
        <f t="shared" si="494"/>
        <v>0</v>
      </c>
      <c r="DT17" s="4">
        <f t="shared" si="494"/>
        <v>0</v>
      </c>
      <c r="DU17" s="4">
        <f t="shared" si="494"/>
        <v>0</v>
      </c>
      <c r="DV17" s="4">
        <f t="shared" si="494"/>
        <v>0</v>
      </c>
      <c r="DW17" s="4">
        <f t="shared" si="494"/>
        <v>0</v>
      </c>
      <c r="DX17" s="4">
        <f t="shared" si="494"/>
        <v>0</v>
      </c>
      <c r="DY17" s="4">
        <f t="shared" si="494"/>
        <v>0</v>
      </c>
      <c r="DZ17" s="4">
        <f t="shared" si="494"/>
        <v>0</v>
      </c>
      <c r="EA17" s="4">
        <f t="shared" si="494"/>
        <v>0</v>
      </c>
      <c r="EB17" s="4">
        <f t="shared" si="494"/>
        <v>0</v>
      </c>
      <c r="EC17" s="4">
        <f t="shared" si="494"/>
        <v>0</v>
      </c>
      <c r="ED17" s="4">
        <f t="shared" si="494"/>
        <v>0</v>
      </c>
      <c r="EE17" s="4">
        <f t="shared" si="494"/>
        <v>0</v>
      </c>
      <c r="EF17" s="4">
        <f t="shared" si="494"/>
        <v>0</v>
      </c>
      <c r="EG17" s="4">
        <f t="shared" si="494"/>
        <v>0</v>
      </c>
      <c r="EH17" s="4">
        <f t="shared" si="494"/>
        <v>0</v>
      </c>
      <c r="EI17" s="4">
        <f t="shared" si="494"/>
        <v>0</v>
      </c>
      <c r="EJ17" s="4">
        <f t="shared" si="494"/>
        <v>0</v>
      </c>
      <c r="EK17" s="4">
        <f t="shared" si="494"/>
        <v>0</v>
      </c>
      <c r="EL17" s="4">
        <f t="shared" si="494"/>
        <v>0</v>
      </c>
      <c r="EM17" s="4">
        <f t="shared" si="494"/>
        <v>0</v>
      </c>
      <c r="EN17" s="4">
        <f t="shared" si="494"/>
        <v>0</v>
      </c>
      <c r="EO17" s="4">
        <f t="shared" si="494"/>
        <v>0</v>
      </c>
      <c r="EP17" s="4">
        <f t="shared" si="494"/>
        <v>0</v>
      </c>
      <c r="EQ17" s="4">
        <f t="shared" si="494"/>
        <v>0</v>
      </c>
      <c r="ER17" s="4">
        <f t="shared" si="494"/>
        <v>0</v>
      </c>
      <c r="ES17" s="4">
        <f t="shared" si="494"/>
        <v>0</v>
      </c>
      <c r="ET17" s="4">
        <f t="shared" si="494"/>
        <v>0</v>
      </c>
      <c r="EU17" s="4">
        <f t="shared" si="494"/>
        <v>0</v>
      </c>
      <c r="EV17" s="4">
        <f t="shared" si="494"/>
        <v>0</v>
      </c>
      <c r="EW17" s="4">
        <f t="shared" si="494"/>
        <v>0</v>
      </c>
      <c r="EX17" s="4">
        <f t="shared" si="494"/>
        <v>0</v>
      </c>
      <c r="EY17" s="4">
        <f t="shared" si="494"/>
        <v>0</v>
      </c>
      <c r="EZ17" s="4">
        <f t="shared" si="494"/>
        <v>0</v>
      </c>
      <c r="FA17" s="4">
        <f t="shared" si="494"/>
        <v>0</v>
      </c>
      <c r="FB17" s="4">
        <f t="shared" si="494"/>
        <v>0</v>
      </c>
      <c r="FC17" s="4">
        <f t="shared" si="494"/>
        <v>0</v>
      </c>
      <c r="FD17" s="4">
        <f t="shared" si="494"/>
        <v>0</v>
      </c>
      <c r="FE17" s="4">
        <f t="shared" si="494"/>
        <v>0</v>
      </c>
      <c r="FF17" s="4">
        <f t="shared" si="494"/>
        <v>0</v>
      </c>
      <c r="FG17" s="4">
        <f t="shared" ref="FG17:HR17" si="495">MAX(0,FG5-FF9-FE9-FD9-FC9-FB9)</f>
        <v>0</v>
      </c>
      <c r="FH17" s="4">
        <f t="shared" si="495"/>
        <v>0</v>
      </c>
      <c r="FI17" s="4">
        <f t="shared" si="495"/>
        <v>0</v>
      </c>
      <c r="FJ17" s="4">
        <f t="shared" si="495"/>
        <v>0</v>
      </c>
      <c r="FK17" s="4">
        <f t="shared" si="495"/>
        <v>0</v>
      </c>
      <c r="FL17" s="4">
        <f t="shared" si="495"/>
        <v>0</v>
      </c>
      <c r="FM17" s="4">
        <f t="shared" si="495"/>
        <v>0</v>
      </c>
      <c r="FN17" s="4">
        <f t="shared" si="495"/>
        <v>0</v>
      </c>
      <c r="FO17" s="4">
        <f t="shared" si="495"/>
        <v>0</v>
      </c>
      <c r="FP17" s="4">
        <f t="shared" si="495"/>
        <v>0</v>
      </c>
      <c r="FQ17" s="4">
        <f t="shared" si="495"/>
        <v>0</v>
      </c>
      <c r="FR17" s="4">
        <f t="shared" si="495"/>
        <v>0</v>
      </c>
      <c r="FS17" s="4">
        <f t="shared" si="495"/>
        <v>0</v>
      </c>
      <c r="FT17" s="4">
        <f t="shared" si="495"/>
        <v>0</v>
      </c>
      <c r="FU17" s="4">
        <f t="shared" si="495"/>
        <v>0</v>
      </c>
      <c r="FV17" s="4">
        <f t="shared" si="495"/>
        <v>0</v>
      </c>
      <c r="FW17" s="4">
        <f t="shared" si="495"/>
        <v>0</v>
      </c>
      <c r="FX17" s="4">
        <f t="shared" si="495"/>
        <v>0</v>
      </c>
      <c r="FY17" s="4">
        <f t="shared" si="495"/>
        <v>0</v>
      </c>
      <c r="FZ17" s="4">
        <f t="shared" si="495"/>
        <v>0</v>
      </c>
      <c r="GA17" s="4">
        <f t="shared" si="495"/>
        <v>0</v>
      </c>
      <c r="GB17" s="4">
        <f t="shared" si="495"/>
        <v>0</v>
      </c>
      <c r="GC17" s="4">
        <f t="shared" si="495"/>
        <v>0</v>
      </c>
      <c r="GD17" s="4">
        <f t="shared" si="495"/>
        <v>0</v>
      </c>
      <c r="GE17" s="4">
        <f t="shared" si="495"/>
        <v>0</v>
      </c>
      <c r="GF17" s="4">
        <f t="shared" si="495"/>
        <v>0</v>
      </c>
      <c r="GG17" s="4">
        <f t="shared" si="495"/>
        <v>0</v>
      </c>
      <c r="GH17" s="4">
        <f t="shared" si="495"/>
        <v>0</v>
      </c>
      <c r="GI17" s="4">
        <f t="shared" si="495"/>
        <v>0</v>
      </c>
      <c r="GJ17" s="4">
        <f t="shared" si="495"/>
        <v>0</v>
      </c>
      <c r="GK17" s="4">
        <f t="shared" si="495"/>
        <v>0</v>
      </c>
      <c r="GL17" s="4">
        <f t="shared" si="495"/>
        <v>0</v>
      </c>
      <c r="GM17" s="4">
        <f t="shared" si="495"/>
        <v>0</v>
      </c>
      <c r="GN17" s="4">
        <f t="shared" si="495"/>
        <v>0</v>
      </c>
      <c r="GO17" s="4">
        <f t="shared" si="495"/>
        <v>0</v>
      </c>
      <c r="GP17" s="4">
        <f t="shared" si="495"/>
        <v>0</v>
      </c>
      <c r="GQ17" s="4">
        <f t="shared" si="495"/>
        <v>0</v>
      </c>
      <c r="GR17" s="4">
        <f t="shared" si="495"/>
        <v>0</v>
      </c>
      <c r="GS17" s="4">
        <f t="shared" si="495"/>
        <v>0</v>
      </c>
      <c r="GT17" s="4">
        <f t="shared" si="495"/>
        <v>0</v>
      </c>
      <c r="GU17" s="4">
        <f t="shared" si="495"/>
        <v>0</v>
      </c>
      <c r="GV17" s="4">
        <f t="shared" si="495"/>
        <v>0</v>
      </c>
      <c r="GW17" s="4">
        <f t="shared" si="495"/>
        <v>0</v>
      </c>
      <c r="GX17" s="4">
        <f t="shared" si="495"/>
        <v>0</v>
      </c>
      <c r="GY17" s="4">
        <f t="shared" si="495"/>
        <v>0</v>
      </c>
      <c r="GZ17" s="4">
        <f t="shared" si="495"/>
        <v>0</v>
      </c>
      <c r="HA17" s="4">
        <f t="shared" si="495"/>
        <v>0</v>
      </c>
      <c r="HB17" s="4">
        <f t="shared" si="495"/>
        <v>0</v>
      </c>
      <c r="HC17" s="4">
        <f t="shared" si="495"/>
        <v>0</v>
      </c>
      <c r="HD17" s="4">
        <f t="shared" si="495"/>
        <v>0</v>
      </c>
      <c r="HE17" s="4">
        <f t="shared" si="495"/>
        <v>0</v>
      </c>
      <c r="HF17" s="4">
        <f t="shared" si="495"/>
        <v>0</v>
      </c>
      <c r="HG17" s="4">
        <f t="shared" si="495"/>
        <v>0</v>
      </c>
      <c r="HH17" s="4">
        <f t="shared" si="495"/>
        <v>0</v>
      </c>
      <c r="HI17" s="4">
        <f t="shared" si="495"/>
        <v>0</v>
      </c>
      <c r="HJ17" s="4">
        <f t="shared" si="495"/>
        <v>0</v>
      </c>
      <c r="HK17" s="4">
        <f t="shared" si="495"/>
        <v>0</v>
      </c>
      <c r="HL17" s="4">
        <f t="shared" si="495"/>
        <v>0</v>
      </c>
      <c r="HM17" s="4">
        <f t="shared" si="495"/>
        <v>0</v>
      </c>
      <c r="HN17" s="4">
        <f t="shared" si="495"/>
        <v>4667.8208413854736</v>
      </c>
      <c r="HO17" s="4">
        <f t="shared" si="495"/>
        <v>31742.01773257718</v>
      </c>
      <c r="HP17" s="4">
        <f t="shared" si="495"/>
        <v>61510.515141903612</v>
      </c>
      <c r="HQ17" s="4">
        <f t="shared" si="495"/>
        <v>105592.61070897327</v>
      </c>
      <c r="HR17" s="4">
        <f t="shared" si="495"/>
        <v>146417.5963163423</v>
      </c>
      <c r="HS17" s="4">
        <f t="shared" ref="HS17:KD17" si="496">MAX(0,HS5-HR9-HQ9-HP9-HO9-HN9)</f>
        <v>171489.13728736513</v>
      </c>
      <c r="HT17" s="4">
        <f t="shared" si="496"/>
        <v>168204.28151813435</v>
      </c>
      <c r="HU17" s="4">
        <f t="shared" si="496"/>
        <v>163562.93536428819</v>
      </c>
      <c r="HV17" s="4">
        <f t="shared" si="496"/>
        <v>158798.27190274972</v>
      </c>
      <c r="HW17" s="4">
        <f t="shared" si="496"/>
        <v>154934.08921044203</v>
      </c>
      <c r="HX17" s="4">
        <f t="shared" si="496"/>
        <v>152555.0026719805</v>
      </c>
      <c r="HY17" s="4">
        <f t="shared" si="496"/>
        <v>148718.46421044203</v>
      </c>
      <c r="HZ17" s="4">
        <f t="shared" si="496"/>
        <v>144524.95459505741</v>
      </c>
      <c r="IA17" s="4">
        <f t="shared" si="496"/>
        <v>139390.33921044203</v>
      </c>
      <c r="IB17" s="4">
        <f t="shared" si="496"/>
        <v>144669.18536428819</v>
      </c>
      <c r="IC17" s="4">
        <f t="shared" si="496"/>
        <v>145607.64690274972</v>
      </c>
      <c r="ID17" s="4">
        <f t="shared" si="496"/>
        <v>150746.0752847126</v>
      </c>
      <c r="IE17" s="4">
        <f t="shared" si="496"/>
        <v>163503.12656676388</v>
      </c>
      <c r="IF17" s="4">
        <f t="shared" si="496"/>
        <v>180020.10769883936</v>
      </c>
      <c r="IG17" s="4">
        <f t="shared" si="496"/>
        <v>179427.03410576578</v>
      </c>
      <c r="IH17" s="4">
        <f t="shared" si="496"/>
        <v>177912.74839148007</v>
      </c>
      <c r="II17" s="4">
        <f t="shared" si="496"/>
        <v>175394.13367286534</v>
      </c>
      <c r="IJ17" s="4">
        <f t="shared" si="496"/>
        <v>172030.49730922899</v>
      </c>
      <c r="IK17" s="4">
        <f t="shared" si="496"/>
        <v>172795.25425367343</v>
      </c>
      <c r="IL17" s="4">
        <f t="shared" si="496"/>
        <v>175528.58758700674</v>
      </c>
      <c r="IM17" s="4">
        <f t="shared" si="496"/>
        <v>178316.60842034005</v>
      </c>
      <c r="IN17" s="4">
        <f t="shared" si="496"/>
        <v>177566.60842034005</v>
      </c>
      <c r="IO17" s="4">
        <f t="shared" si="496"/>
        <v>176441.60842034005</v>
      </c>
      <c r="IP17" s="4">
        <f t="shared" si="496"/>
        <v>175066.60842034008</v>
      </c>
      <c r="IQ17" s="4">
        <f t="shared" si="496"/>
        <v>173566.60842034008</v>
      </c>
      <c r="IR17" s="4">
        <f t="shared" si="496"/>
        <v>172566.60842034008</v>
      </c>
      <c r="IS17" s="4">
        <f t="shared" si="496"/>
        <v>172423.75127748292</v>
      </c>
      <c r="IT17" s="4">
        <f t="shared" si="496"/>
        <v>171138.03699176863</v>
      </c>
      <c r="IU17" s="4">
        <f t="shared" si="496"/>
        <v>203982.41968331288</v>
      </c>
      <c r="IV17" s="4">
        <f t="shared" si="496"/>
        <v>234746.61182305089</v>
      </c>
      <c r="IW17" s="4">
        <f t="shared" si="496"/>
        <v>283024.19277386245</v>
      </c>
      <c r="IX17" s="4">
        <f t="shared" si="496"/>
        <v>317295.01752462459</v>
      </c>
      <c r="IY17" s="4">
        <f t="shared" si="496"/>
        <v>363915.59006222768</v>
      </c>
      <c r="IZ17" s="4">
        <f t="shared" si="496"/>
        <v>415090.76207595645</v>
      </c>
      <c r="JA17" s="4">
        <f t="shared" si="496"/>
        <v>454675.91491438443</v>
      </c>
      <c r="JB17" s="4">
        <f t="shared" si="496"/>
        <v>487962.7808868399</v>
      </c>
      <c r="JC17" s="4">
        <f t="shared" si="496"/>
        <v>518591.51272892172</v>
      </c>
      <c r="JD17" s="4">
        <f t="shared" si="496"/>
        <v>568291.62858312367</v>
      </c>
      <c r="JE17" s="4">
        <f t="shared" si="496"/>
        <v>617991.74443732563</v>
      </c>
      <c r="JF17" s="4">
        <f t="shared" si="496"/>
        <v>657354.10073355597</v>
      </c>
      <c r="JG17" s="4">
        <f t="shared" si="496"/>
        <v>693151.7123546236</v>
      </c>
      <c r="JH17" s="4">
        <f t="shared" si="496"/>
        <v>729906.52393476269</v>
      </c>
      <c r="JI17" s="4">
        <f t="shared" si="496"/>
        <v>748870.61903422896</v>
      </c>
      <c r="JJ17" s="4">
        <f t="shared" si="496"/>
        <v>750954.17070817365</v>
      </c>
      <c r="JK17" s="4">
        <f t="shared" si="496"/>
        <v>752380.66270235123</v>
      </c>
      <c r="JL17" s="4">
        <f t="shared" si="496"/>
        <v>753796.38322636869</v>
      </c>
      <c r="JM17" s="4">
        <f t="shared" si="496"/>
        <v>759663.92325548083</v>
      </c>
      <c r="JN17" s="4">
        <f t="shared" si="496"/>
        <v>767022.00185810088</v>
      </c>
      <c r="JO17" s="4">
        <f t="shared" si="496"/>
        <v>770142.52587556827</v>
      </c>
      <c r="JP17" s="4">
        <f t="shared" si="496"/>
        <v>772975.42252767889</v>
      </c>
      <c r="JQ17" s="4">
        <f t="shared" si="496"/>
        <v>774557.21620453475</v>
      </c>
      <c r="JR17" s="4">
        <f t="shared" si="496"/>
        <v>793524.77702799079</v>
      </c>
      <c r="JS17" s="4">
        <f t="shared" si="496"/>
        <v>808842.93049024907</v>
      </c>
      <c r="JT17" s="4">
        <f t="shared" si="496"/>
        <v>844934.63354701758</v>
      </c>
      <c r="JU17" s="4">
        <f t="shared" si="496"/>
        <v>892478.14565445925</v>
      </c>
      <c r="JV17" s="4">
        <f t="shared" si="496"/>
        <v>919464.32304461882</v>
      </c>
      <c r="JW17" s="4">
        <f t="shared" si="496"/>
        <v>930263.12349629356</v>
      </c>
      <c r="JX17" s="4">
        <f t="shared" si="496"/>
        <v>937026.35739686841</v>
      </c>
      <c r="JY17" s="4">
        <f t="shared" si="496"/>
        <v>942204.19015236828</v>
      </c>
      <c r="JZ17" s="4">
        <f t="shared" si="496"/>
        <v>946373.13127009314</v>
      </c>
      <c r="KA17" s="4">
        <f t="shared" si="496"/>
        <v>964276.1587693867</v>
      </c>
      <c r="KB17" s="4">
        <f t="shared" si="496"/>
        <v>994643.44215462205</v>
      </c>
      <c r="KC17" s="4">
        <f t="shared" si="496"/>
        <v>1010630.8281719967</v>
      </c>
      <c r="KD17" s="4">
        <f t="shared" si="496"/>
        <v>1020132.4822322464</v>
      </c>
      <c r="KE17" s="4">
        <f t="shared" ref="KE17:MP17" si="497">MAX(0,KE5-KD9-KC9-KB9-KA9-JZ9)</f>
        <v>1027652.3848611525</v>
      </c>
      <c r="KF17" s="4">
        <f t="shared" si="497"/>
        <v>1057701.8859606783</v>
      </c>
      <c r="KG17" s="4">
        <f t="shared" si="497"/>
        <v>1081470.4470030586</v>
      </c>
      <c r="KH17" s="4">
        <f t="shared" si="497"/>
        <v>1113036.0370818954</v>
      </c>
      <c r="KI17" s="4">
        <f t="shared" si="497"/>
        <v>1144818.2113006336</v>
      </c>
      <c r="KJ17" s="4">
        <f t="shared" si="497"/>
        <v>1166675.5123014264</v>
      </c>
      <c r="KK17" s="4">
        <f t="shared" si="497"/>
        <v>1222075.6157359218</v>
      </c>
      <c r="KL17" s="4">
        <f t="shared" si="497"/>
        <v>1260645.2812193604</v>
      </c>
      <c r="KM17" s="4">
        <f t="shared" si="497"/>
        <v>1297018.8443026487</v>
      </c>
      <c r="KN17" s="4">
        <f t="shared" si="497"/>
        <v>1325619.30505631</v>
      </c>
      <c r="KO17" s="4">
        <f t="shared" si="497"/>
        <v>1368174.299647006</v>
      </c>
      <c r="KP17" s="4">
        <f t="shared" si="497"/>
        <v>1414082.0123691987</v>
      </c>
      <c r="KQ17" s="4">
        <f t="shared" si="497"/>
        <v>1466524.1966453472</v>
      </c>
      <c r="KR17" s="4">
        <f t="shared" si="497"/>
        <v>1504434.9192944278</v>
      </c>
      <c r="KS17" s="4">
        <f t="shared" si="497"/>
        <v>1536621.6637660167</v>
      </c>
      <c r="KT17" s="4">
        <f t="shared" si="497"/>
        <v>1574786.7239596089</v>
      </c>
      <c r="KU17" s="4">
        <f t="shared" si="497"/>
        <v>1685512.69847399</v>
      </c>
      <c r="KV17" s="4">
        <f t="shared" si="497"/>
        <v>1767836.1441608835</v>
      </c>
      <c r="KW17" s="4">
        <f t="shared" si="497"/>
        <v>1851732.0957281729</v>
      </c>
      <c r="KX17" s="4">
        <f t="shared" si="497"/>
        <v>1953839.2366904744</v>
      </c>
      <c r="KY17" s="4">
        <f t="shared" si="497"/>
        <v>1998829.8608892262</v>
      </c>
      <c r="KZ17" s="4">
        <f t="shared" si="497"/>
        <v>2011460.3693638025</v>
      </c>
      <c r="LA17" s="4">
        <f t="shared" si="497"/>
        <v>2021222.5875635722</v>
      </c>
      <c r="LB17" s="4">
        <f t="shared" si="497"/>
        <v>2030551.4669448459</v>
      </c>
      <c r="LC17" s="4">
        <f t="shared" si="497"/>
        <v>2061339.3856248166</v>
      </c>
      <c r="LD17" s="4">
        <f t="shared" si="497"/>
        <v>2101889.5864280295</v>
      </c>
      <c r="LE17" s="4">
        <f t="shared" si="497"/>
        <v>2131144.2419940769</v>
      </c>
      <c r="LF17" s="4">
        <f t="shared" si="497"/>
        <v>2151359.3882935606</v>
      </c>
      <c r="LG17" s="4">
        <f t="shared" si="497"/>
        <v>2165319.1473297053</v>
      </c>
      <c r="LH17" s="4">
        <f t="shared" si="497"/>
        <v>2177225.5845069857</v>
      </c>
      <c r="LI17" s="4">
        <f t="shared" si="497"/>
        <v>2188230.2660904624</v>
      </c>
      <c r="LJ17" s="4">
        <f t="shared" si="497"/>
        <v>2216251.5542506217</v>
      </c>
      <c r="LK17" s="4">
        <f t="shared" si="497"/>
        <v>2249034.1432532487</v>
      </c>
      <c r="LL17" s="4">
        <f t="shared" si="497"/>
        <v>2271054.8878859146</v>
      </c>
      <c r="LM17" s="4">
        <f t="shared" si="497"/>
        <v>2294120.3978240564</v>
      </c>
      <c r="LN17" s="4">
        <f t="shared" si="497"/>
        <v>2298766.0392131424</v>
      </c>
      <c r="LO17" s="4">
        <f t="shared" si="497"/>
        <v>2301354.3757525776</v>
      </c>
      <c r="LP17" s="4">
        <f t="shared" si="497"/>
        <v>2303393.9626716827</v>
      </c>
      <c r="LQ17" s="4">
        <f t="shared" si="497"/>
        <v>2301023.3035646663</v>
      </c>
      <c r="LR17" s="4">
        <f t="shared" si="497"/>
        <v>2298021.1774130007</v>
      </c>
      <c r="LS17" s="4">
        <f t="shared" si="497"/>
        <v>2294096.9089104189</v>
      </c>
      <c r="LT17" s="4">
        <f t="shared" si="497"/>
        <v>2286006.2943513421</v>
      </c>
      <c r="LU17" s="4">
        <f t="shared" si="497"/>
        <v>2277343.9812333239</v>
      </c>
      <c r="LV17" s="4">
        <f t="shared" si="497"/>
        <v>2271324.8458683346</v>
      </c>
      <c r="LW17" s="4">
        <f t="shared" si="497"/>
        <v>2300355.9989524963</v>
      </c>
      <c r="LX17" s="4">
        <f t="shared" si="497"/>
        <v>2317963.0227925372</v>
      </c>
      <c r="LY17" s="4">
        <f t="shared" si="497"/>
        <v>2355627.4788585594</v>
      </c>
      <c r="LZ17" s="4">
        <f t="shared" si="497"/>
        <v>2395424.5683594202</v>
      </c>
      <c r="MA17" s="4">
        <f t="shared" si="497"/>
        <v>2430233.4616888352</v>
      </c>
      <c r="MB17" s="4">
        <f t="shared" si="497"/>
        <v>2467426.2841624031</v>
      </c>
      <c r="MC17" s="4">
        <f t="shared" si="497"/>
        <v>2502401.0965548297</v>
      </c>
      <c r="MD17" s="4">
        <f t="shared" si="497"/>
        <v>2532850.6896209717</v>
      </c>
      <c r="ME17" s="4">
        <f t="shared" si="497"/>
        <v>2567877.8333200947</v>
      </c>
      <c r="MF17" s="4">
        <f t="shared" si="497"/>
        <v>2604600.6645598128</v>
      </c>
      <c r="MG17" s="4">
        <f t="shared" si="497"/>
        <v>2629956.249879031</v>
      </c>
      <c r="MH17" s="4">
        <f t="shared" si="497"/>
        <v>2653934.3818101971</v>
      </c>
      <c r="MI17" s="4">
        <f t="shared" si="497"/>
        <v>2673984.9274102682</v>
      </c>
      <c r="MJ17" s="4">
        <f t="shared" si="497"/>
        <v>2690478.0070209061</v>
      </c>
      <c r="MK17" s="4">
        <f t="shared" si="497"/>
        <v>2703946.4467914607</v>
      </c>
      <c r="ML17" s="4">
        <f t="shared" si="497"/>
        <v>2719104.3845252707</v>
      </c>
      <c r="MM17" s="4">
        <f t="shared" si="497"/>
        <v>2732079.3878204986</v>
      </c>
      <c r="MN17" s="4">
        <f t="shared" si="497"/>
        <v>2744461.5950628603</v>
      </c>
      <c r="MO17" s="4">
        <f t="shared" si="497"/>
        <v>2755883.2050054991</v>
      </c>
      <c r="MP17" s="4">
        <f t="shared" si="497"/>
        <v>2764257.6611019839</v>
      </c>
      <c r="MQ17" s="4">
        <f t="shared" ref="MQ17:NH17" si="498">MAX(0,MQ5-MP9-MO9-MN9-MM9-ML9)</f>
        <v>2772015.7103822608</v>
      </c>
      <c r="MR17" s="4">
        <f t="shared" si="498"/>
        <v>2779402.9198853076</v>
      </c>
      <c r="MS17" s="4">
        <f t="shared" si="498"/>
        <v>2794278.273613797</v>
      </c>
      <c r="MT17" s="4">
        <f t="shared" si="498"/>
        <v>2809068.954551531</v>
      </c>
      <c r="MU17" s="4">
        <f t="shared" si="498"/>
        <v>2825924.2925605625</v>
      </c>
      <c r="MV17" s="4">
        <f t="shared" si="498"/>
        <v>2832995.4990615183</v>
      </c>
      <c r="MW17" s="4">
        <f t="shared" si="498"/>
        <v>2839646.3972534607</v>
      </c>
      <c r="MX17" s="4">
        <f t="shared" si="498"/>
        <v>2846287.0417447905</v>
      </c>
      <c r="MY17" s="4">
        <f t="shared" si="498"/>
        <v>2852917.7462202744</v>
      </c>
      <c r="MZ17" s="4">
        <f t="shared" si="498"/>
        <v>2863256.289415129</v>
      </c>
      <c r="NA17" s="4">
        <f t="shared" si="498"/>
        <v>2872773.3911012057</v>
      </c>
      <c r="NB17" s="4">
        <f t="shared" si="498"/>
        <v>2880968.442900267</v>
      </c>
      <c r="NC17" s="4" t="e">
        <f t="shared" si="498"/>
        <v>#N/A</v>
      </c>
      <c r="ND17" s="4" t="e">
        <f t="shared" si="498"/>
        <v>#N/A</v>
      </c>
      <c r="NE17" s="4" t="e">
        <f t="shared" si="498"/>
        <v>#N/A</v>
      </c>
      <c r="NF17" s="4" t="e">
        <f t="shared" si="498"/>
        <v>#N/A</v>
      </c>
      <c r="NG17" s="4" t="e">
        <f t="shared" si="498"/>
        <v>#N/A</v>
      </c>
      <c r="NH17" s="4" t="e">
        <f t="shared" si="498"/>
        <v>#N/A</v>
      </c>
      <c r="NI17" s="1499"/>
      <c r="NJ17" s="1499"/>
      <c r="NK17" s="1499"/>
      <c r="NL17" s="1499"/>
    </row>
    <row r="18" spans="1:376" ht="15">
      <c r="A18" s="4" t="s">
        <v>1123</v>
      </c>
      <c r="B18" s="4">
        <v>0</v>
      </c>
      <c r="C18" s="4">
        <v>0</v>
      </c>
      <c r="D18" s="4">
        <v>0</v>
      </c>
      <c r="E18" s="4">
        <v>0</v>
      </c>
      <c r="F18" s="4">
        <v>0</v>
      </c>
      <c r="G18" s="4">
        <v>0</v>
      </c>
      <c r="H18" s="4">
        <f t="shared" ref="H18" si="499">MAX(0,H5-G9-F9-E9-D9-C9-B9)</f>
        <v>0</v>
      </c>
      <c r="I18" s="4">
        <f t="shared" ref="I18" si="500">MAX(0,I5-H9-G9-F9-E9-D9-C9)</f>
        <v>0</v>
      </c>
      <c r="J18" s="4">
        <f t="shared" ref="J18" si="501">MAX(0,J5-I9-H9-G9-F9-E9-D9)</f>
        <v>0</v>
      </c>
      <c r="K18" s="4">
        <f t="shared" ref="K18" si="502">MAX(0,K5-J9-I9-H9-G9-F9-E9)</f>
        <v>0</v>
      </c>
      <c r="L18" s="4">
        <f t="shared" ref="L18" si="503">MAX(0,L5-K9-J9-I9-H9-G9-F9)</f>
        <v>0</v>
      </c>
      <c r="M18" s="4">
        <f t="shared" ref="M18" si="504">MAX(0,M5-L9-K9-J9-I9-H9-G9)</f>
        <v>0</v>
      </c>
      <c r="N18" s="4">
        <f t="shared" ref="N18" si="505">MAX(0,N5-M9-L9-K9-J9-I9-H9)</f>
        <v>0</v>
      </c>
      <c r="O18" s="4">
        <f t="shared" ref="O18" si="506">MAX(0,O5-N9-M9-L9-K9-J9-I9)</f>
        <v>0</v>
      </c>
      <c r="P18" s="4">
        <f t="shared" ref="P18" si="507">MAX(0,P5-O9-N9-M9-L9-K9-J9)</f>
        <v>0</v>
      </c>
      <c r="Q18" s="4">
        <f t="shared" ref="Q18" si="508">MAX(0,Q5-P9-O9-N9-M9-L9-K9)</f>
        <v>0</v>
      </c>
      <c r="R18" s="4">
        <f t="shared" ref="R18" si="509">MAX(0,R5-Q9-P9-O9-N9-M9-L9)</f>
        <v>0</v>
      </c>
      <c r="S18" s="4">
        <f t="shared" ref="S18" si="510">MAX(0,S5-R9-Q9-P9-O9-N9-M9)</f>
        <v>0</v>
      </c>
      <c r="T18" s="4">
        <f t="shared" ref="T18" si="511">MAX(0,T5-S9-R9-Q9-P9-O9-N9)</f>
        <v>0</v>
      </c>
      <c r="U18" s="4">
        <f t="shared" ref="U18" si="512">MAX(0,U5-T9-S9-R9-Q9-P9-O9)</f>
        <v>0</v>
      </c>
      <c r="V18" s="4">
        <f t="shared" ref="V18" si="513">MAX(0,V5-U9-T9-S9-R9-Q9-P9)</f>
        <v>0</v>
      </c>
      <c r="W18" s="4">
        <f t="shared" ref="W18" si="514">MAX(0,W5-V9-U9-T9-S9-R9-Q9)</f>
        <v>0</v>
      </c>
      <c r="X18" s="4">
        <f t="shared" ref="X18" si="515">MAX(0,X5-W9-V9-U9-T9-S9-R9)</f>
        <v>0</v>
      </c>
      <c r="Y18" s="4">
        <f t="shared" ref="Y18" si="516">MAX(0,Y5-X9-W9-V9-U9-T9-S9)</f>
        <v>0</v>
      </c>
      <c r="Z18" s="4">
        <f t="shared" ref="Z18" si="517">MAX(0,Z5-Y9-X9-W9-V9-U9-T9)</f>
        <v>0</v>
      </c>
      <c r="AA18" s="4">
        <f t="shared" ref="AA18" si="518">MAX(0,AA5-Z9-Y9-X9-W9-V9-U9)</f>
        <v>0</v>
      </c>
      <c r="AB18" s="4">
        <f t="shared" ref="AB18" si="519">MAX(0,AB5-AA9-Z9-Y9-X9-W9-V9)</f>
        <v>0</v>
      </c>
      <c r="AC18" s="4">
        <f t="shared" ref="AC18" si="520">MAX(0,AC5-AB9-AA9-Z9-Y9-X9-W9)</f>
        <v>0</v>
      </c>
      <c r="AD18" s="4">
        <f t="shared" ref="AD18" si="521">MAX(0,AD5-AC9-AB9-AA9-Z9-Y9-X9)</f>
        <v>0</v>
      </c>
      <c r="AE18" s="4">
        <f t="shared" ref="AE18" si="522">MAX(0,AE5-AD9-AC9-AB9-AA9-Z9-Y9)</f>
        <v>0</v>
      </c>
      <c r="AF18" s="4">
        <f t="shared" ref="AF18" si="523">MAX(0,AF5-AE9-AD9-AC9-AB9-AA9-Z9)</f>
        <v>0</v>
      </c>
      <c r="AG18" s="4">
        <f t="shared" ref="AG18" si="524">MAX(0,AG5-AF9-AE9-AD9-AC9-AB9-AA9)</f>
        <v>0</v>
      </c>
      <c r="AH18" s="4">
        <f t="shared" ref="AH18" si="525">MAX(0,AH5-AG9-AF9-AE9-AD9-AC9-AB9)</f>
        <v>0</v>
      </c>
      <c r="AI18" s="4">
        <f t="shared" ref="AI18" si="526">MAX(0,AI5-AH9-AG9-AF9-AE9-AD9-AC9)</f>
        <v>0</v>
      </c>
      <c r="AJ18" s="4">
        <f t="shared" ref="AJ18" si="527">MAX(0,AJ5-AI9-AH9-AG9-AF9-AE9-AD9)</f>
        <v>0</v>
      </c>
      <c r="AK18" s="4">
        <f t="shared" ref="AK18" si="528">MAX(0,AK5-AJ9-AI9-AH9-AG9-AF9-AE9)</f>
        <v>0</v>
      </c>
      <c r="AL18" s="4">
        <f t="shared" ref="AL18" si="529">MAX(0,AL5-AK9-AJ9-AI9-AH9-AG9-AF9)</f>
        <v>0</v>
      </c>
      <c r="AM18" s="4">
        <f t="shared" ref="AM18" si="530">MAX(0,AM5-AL9-AK9-AJ9-AI9-AH9-AG9)</f>
        <v>0</v>
      </c>
      <c r="AN18" s="4">
        <f t="shared" ref="AN18" si="531">MAX(0,AN5-AM9-AL9-AK9-AJ9-AI9-AH9)</f>
        <v>0</v>
      </c>
      <c r="AO18" s="4">
        <f t="shared" ref="AO18" si="532">MAX(0,AO5-AN9-AM9-AL9-AK9-AJ9-AI9)</f>
        <v>0</v>
      </c>
      <c r="AP18" s="4">
        <f t="shared" ref="AP18" si="533">MAX(0,AP5-AO9-AN9-AM9-AL9-AK9-AJ9)</f>
        <v>0</v>
      </c>
      <c r="AQ18" s="4">
        <f t="shared" ref="AQ18" si="534">MAX(0,AQ5-AP9-AO9-AN9-AM9-AL9-AK9)</f>
        <v>0</v>
      </c>
      <c r="AR18" s="4">
        <f t="shared" ref="AR18" si="535">MAX(0,AR5-AQ9-AP9-AO9-AN9-AM9-AL9)</f>
        <v>0</v>
      </c>
      <c r="AS18" s="4">
        <f t="shared" ref="AS18" si="536">MAX(0,AS5-AR9-AQ9-AP9-AO9-AN9-AM9)</f>
        <v>0</v>
      </c>
      <c r="AT18" s="4">
        <f t="shared" ref="AT18" si="537">MAX(0,AT5-AS9-AR9-AQ9-AP9-AO9-AN9)</f>
        <v>0</v>
      </c>
      <c r="AU18" s="4">
        <f t="shared" ref="AU18" si="538">MAX(0,AU5-AT9-AS9-AR9-AQ9-AP9-AO9)</f>
        <v>0</v>
      </c>
      <c r="AV18" s="4">
        <f t="shared" ref="AV18" si="539">MAX(0,AV5-AU9-AT9-AS9-AR9-AQ9-AP9)</f>
        <v>0</v>
      </c>
      <c r="AW18" s="4">
        <f t="shared" ref="AW18" si="540">MAX(0,AW5-AV9-AU9-AT9-AS9-AR9-AQ9)</f>
        <v>0</v>
      </c>
      <c r="AX18" s="4">
        <f t="shared" ref="AX18" si="541">MAX(0,AX5-AW9-AV9-AU9-AT9-AS9-AR9)</f>
        <v>0</v>
      </c>
      <c r="AY18" s="4">
        <f t="shared" ref="AY18" si="542">MAX(0,AY5-AX9-AW9-AV9-AU9-AT9-AS9)</f>
        <v>0</v>
      </c>
      <c r="AZ18" s="4">
        <f t="shared" ref="AZ18" si="543">MAX(0,AZ5-AY9-AX9-AW9-AV9-AU9-AT9)</f>
        <v>0</v>
      </c>
      <c r="BA18" s="4">
        <f t="shared" ref="BA18" si="544">MAX(0,BA5-AZ9-AY9-AX9-AW9-AV9-AU9)</f>
        <v>0</v>
      </c>
      <c r="BB18" s="4">
        <f t="shared" ref="BB18" si="545">MAX(0,BB5-BA9-AZ9-AY9-AX9-AW9-AV9)</f>
        <v>0</v>
      </c>
      <c r="BC18" s="4">
        <f t="shared" ref="BC18" si="546">MAX(0,BC5-BB9-BA9-AZ9-AY9-AX9-AW9)</f>
        <v>0</v>
      </c>
      <c r="BD18" s="4">
        <f t="shared" ref="BD18" si="547">MAX(0,BD5-BC9-BB9-BA9-AZ9-AY9-AX9)</f>
        <v>0</v>
      </c>
      <c r="BE18" s="4">
        <f t="shared" ref="BE18" si="548">MAX(0,BE5-BD9-BC9-BB9-BA9-AZ9-AY9)</f>
        <v>0</v>
      </c>
      <c r="BF18" s="4">
        <f t="shared" ref="BF18" si="549">MAX(0,BF5-BE9-BD9-BC9-BB9-BA9-AZ9)</f>
        <v>0</v>
      </c>
      <c r="BG18" s="4">
        <f t="shared" ref="BG18" si="550">MAX(0,BG5-BF9-BE9-BD9-BC9-BB9-BA9)</f>
        <v>0</v>
      </c>
      <c r="BH18" s="4">
        <f t="shared" ref="BH18" si="551">MAX(0,BH5-BG9-BF9-BE9-BD9-BC9-BB9)</f>
        <v>0</v>
      </c>
      <c r="BI18" s="4">
        <f t="shared" ref="BI18" si="552">MAX(0,BI5-BH9-BG9-BF9-BE9-BD9-BC9)</f>
        <v>0</v>
      </c>
      <c r="BJ18" s="4">
        <f t="shared" ref="BJ18" si="553">MAX(0,BJ5-BI9-BH9-BG9-BF9-BE9-BD9)</f>
        <v>0</v>
      </c>
      <c r="BK18" s="4">
        <f t="shared" ref="BK18" si="554">MAX(0,BK5-BJ9-BI9-BH9-BG9-BF9-BE9)</f>
        <v>0</v>
      </c>
      <c r="BL18" s="4">
        <f t="shared" ref="BL18" si="555">MAX(0,BL5-BK9-BJ9-BI9-BH9-BG9-BF9)</f>
        <v>0</v>
      </c>
      <c r="BM18" s="4">
        <f t="shared" ref="BM18" si="556">MAX(0,BM5-BL9-BK9-BJ9-BI9-BH9-BG9)</f>
        <v>0</v>
      </c>
      <c r="BN18" s="4">
        <f t="shared" ref="BN18" si="557">MAX(0,BN5-BM9-BL9-BK9-BJ9-BI9-BH9)</f>
        <v>0</v>
      </c>
      <c r="BO18" s="4">
        <f t="shared" ref="BO18" si="558">MAX(0,BO5-BN9-BM9-BL9-BK9-BJ9-BI9)</f>
        <v>0</v>
      </c>
      <c r="BP18" s="4">
        <f t="shared" ref="BP18" si="559">MAX(0,BP5-BO9-BN9-BM9-BL9-BK9-BJ9)</f>
        <v>0</v>
      </c>
      <c r="BQ18" s="4">
        <f t="shared" ref="BQ18" si="560">MAX(0,BQ5-BP9-BO9-BN9-BM9-BL9-BK9)</f>
        <v>0</v>
      </c>
      <c r="BR18" s="4">
        <f t="shared" ref="BR18" si="561">MAX(0,BR5-BQ9-BP9-BO9-BN9-BM9-BL9)</f>
        <v>0</v>
      </c>
      <c r="BS18" s="4">
        <f t="shared" ref="BS18" si="562">MAX(0,BS5-BR9-BQ9-BP9-BO9-BN9-BM9)</f>
        <v>0</v>
      </c>
      <c r="BT18" s="4">
        <f t="shared" ref="BT18" si="563">MAX(0,BT5-BS9-BR9-BQ9-BP9-BO9-BN9)</f>
        <v>0</v>
      </c>
      <c r="BU18" s="4">
        <f t="shared" ref="BU18" si="564">MAX(0,BU5-BT9-BS9-BR9-BQ9-BP9-BO9)</f>
        <v>0</v>
      </c>
      <c r="BV18" s="4">
        <f t="shared" ref="BV18" si="565">MAX(0,BV5-BU9-BT9-BS9-BR9-BQ9-BP9)</f>
        <v>0</v>
      </c>
      <c r="BW18" s="4">
        <f t="shared" ref="BW18" si="566">MAX(0,BW5-BV9-BU9-BT9-BS9-BR9-BQ9)</f>
        <v>0</v>
      </c>
      <c r="BX18" s="4">
        <f t="shared" ref="BX18" si="567">MAX(0,BX5-BW9-BV9-BU9-BT9-BS9-BR9)</f>
        <v>0</v>
      </c>
      <c r="BY18" s="4">
        <f t="shared" ref="BY18" si="568">MAX(0,BY5-BX9-BW9-BV9-BU9-BT9-BS9)</f>
        <v>0</v>
      </c>
      <c r="BZ18" s="4">
        <f t="shared" ref="BZ18" si="569">MAX(0,BZ5-BY9-BX9-BW9-BV9-BU9-BT9)</f>
        <v>0</v>
      </c>
      <c r="CA18" s="4">
        <f t="shared" ref="CA18" si="570">MAX(0,CA5-BZ9-BY9-BX9-BW9-BV9-BU9)</f>
        <v>0</v>
      </c>
      <c r="CB18" s="4">
        <f t="shared" ref="CB18" si="571">MAX(0,CB5-CA9-BZ9-BY9-BX9-BW9-BV9)</f>
        <v>0</v>
      </c>
      <c r="CC18" s="4">
        <f t="shared" ref="CC18" si="572">MAX(0,CC5-CB9-CA9-BZ9-BY9-BX9-BW9)</f>
        <v>0</v>
      </c>
      <c r="CD18" s="4">
        <f t="shared" ref="CD18" si="573">MAX(0,CD5-CC9-CB9-CA9-BZ9-BY9-BX9)</f>
        <v>0</v>
      </c>
      <c r="CE18" s="4">
        <f t="shared" ref="CE18" si="574">MAX(0,CE5-CD9-CC9-CB9-CA9-BZ9-BY9)</f>
        <v>0</v>
      </c>
      <c r="CF18" s="4">
        <f t="shared" ref="CF18" si="575">MAX(0,CF5-CE9-CD9-CC9-CB9-CA9-BZ9)</f>
        <v>0</v>
      </c>
      <c r="CG18" s="4">
        <f t="shared" ref="CG18" si="576">MAX(0,CG5-CF9-CE9-CD9-CC9-CB9-CA9)</f>
        <v>0</v>
      </c>
      <c r="CH18" s="4">
        <f t="shared" ref="CH18" si="577">MAX(0,CH5-CG9-CF9-CE9-CD9-CC9-CB9)</f>
        <v>0</v>
      </c>
      <c r="CI18" s="4">
        <f t="shared" ref="CI18" si="578">MAX(0,CI5-CH9-CG9-CF9-CE9-CD9-CC9)</f>
        <v>0</v>
      </c>
      <c r="CJ18" s="4">
        <f t="shared" ref="CJ18" si="579">MAX(0,CJ5-CI9-CH9-CG9-CF9-CE9-CD9)</f>
        <v>0</v>
      </c>
      <c r="CK18" s="4">
        <f t="shared" ref="CK18" si="580">MAX(0,CK5-CJ9-CI9-CH9-CG9-CF9-CE9)</f>
        <v>0</v>
      </c>
      <c r="CL18" s="4">
        <f t="shared" ref="CL18" si="581">MAX(0,CL5-CK9-CJ9-CI9-CH9-CG9-CF9)</f>
        <v>0</v>
      </c>
      <c r="CM18" s="4">
        <f t="shared" ref="CM18" si="582">MAX(0,CM5-CL9-CK9-CJ9-CI9-CH9-CG9)</f>
        <v>0</v>
      </c>
      <c r="CN18" s="4">
        <f t="shared" ref="CN18" si="583">MAX(0,CN5-CM9-CL9-CK9-CJ9-CI9-CH9)</f>
        <v>0</v>
      </c>
      <c r="CO18" s="4">
        <f t="shared" ref="CO18" si="584">MAX(0,CO5-CN9-CM9-CL9-CK9-CJ9-CI9)</f>
        <v>0</v>
      </c>
      <c r="CP18" s="4">
        <f t="shared" ref="CP18" si="585">MAX(0,CP5-CO9-CN9-CM9-CL9-CK9-CJ9)</f>
        <v>0</v>
      </c>
      <c r="CQ18" s="4">
        <f t="shared" ref="CQ18" si="586">MAX(0,CQ5-CP9-CO9-CN9-CM9-CL9-CK9)</f>
        <v>0</v>
      </c>
      <c r="CR18" s="4">
        <f t="shared" ref="CR18" si="587">MAX(0,CR5-CQ9-CP9-CO9-CN9-CM9-CL9)</f>
        <v>0</v>
      </c>
      <c r="CS18" s="4">
        <f t="shared" ref="CS18" si="588">MAX(0,CS5-CR9-CQ9-CP9-CO9-CN9-CM9)</f>
        <v>0</v>
      </c>
      <c r="CT18" s="4">
        <f t="shared" ref="CT18" si="589">MAX(0,CT5-CS9-CR9-CQ9-CP9-CO9-CN9)</f>
        <v>0</v>
      </c>
      <c r="CU18" s="4">
        <f t="shared" ref="CU18:FF18" si="590">MAX(0,CU5-CT9-CS9-CR9-CQ9-CP9-CO9)</f>
        <v>0</v>
      </c>
      <c r="CV18" s="4">
        <f t="shared" si="590"/>
        <v>0</v>
      </c>
      <c r="CW18" s="4">
        <f t="shared" si="590"/>
        <v>0</v>
      </c>
      <c r="CX18" s="4">
        <f t="shared" si="590"/>
        <v>0</v>
      </c>
      <c r="CY18" s="4">
        <f t="shared" si="590"/>
        <v>0</v>
      </c>
      <c r="CZ18" s="4">
        <f t="shared" si="590"/>
        <v>0</v>
      </c>
      <c r="DA18" s="4">
        <f t="shared" si="590"/>
        <v>0</v>
      </c>
      <c r="DB18" s="4">
        <f t="shared" si="590"/>
        <v>0</v>
      </c>
      <c r="DC18" s="4">
        <f t="shared" si="590"/>
        <v>0</v>
      </c>
      <c r="DD18" s="4">
        <f t="shared" si="590"/>
        <v>0</v>
      </c>
      <c r="DE18" s="4">
        <f t="shared" si="590"/>
        <v>0</v>
      </c>
      <c r="DF18" s="4">
        <f t="shared" si="590"/>
        <v>0</v>
      </c>
      <c r="DG18" s="4">
        <f t="shared" si="590"/>
        <v>0</v>
      </c>
      <c r="DH18" s="4">
        <f t="shared" si="590"/>
        <v>0</v>
      </c>
      <c r="DI18" s="4">
        <f t="shared" si="590"/>
        <v>0</v>
      </c>
      <c r="DJ18" s="4">
        <f t="shared" si="590"/>
        <v>0</v>
      </c>
      <c r="DK18" s="4">
        <f t="shared" si="590"/>
        <v>0</v>
      </c>
      <c r="DL18" s="4">
        <f t="shared" si="590"/>
        <v>0</v>
      </c>
      <c r="DM18" s="4">
        <f t="shared" si="590"/>
        <v>0</v>
      </c>
      <c r="DN18" s="4">
        <f t="shared" si="590"/>
        <v>0</v>
      </c>
      <c r="DO18" s="4">
        <f t="shared" si="590"/>
        <v>0</v>
      </c>
      <c r="DP18" s="4">
        <f t="shared" si="590"/>
        <v>0</v>
      </c>
      <c r="DQ18" s="4">
        <f t="shared" si="590"/>
        <v>0</v>
      </c>
      <c r="DR18" s="4">
        <f t="shared" si="590"/>
        <v>0</v>
      </c>
      <c r="DS18" s="4">
        <f t="shared" si="590"/>
        <v>0</v>
      </c>
      <c r="DT18" s="4">
        <f t="shared" si="590"/>
        <v>0</v>
      </c>
      <c r="DU18" s="4">
        <f t="shared" si="590"/>
        <v>0</v>
      </c>
      <c r="DV18" s="4">
        <f t="shared" si="590"/>
        <v>0</v>
      </c>
      <c r="DW18" s="4">
        <f t="shared" si="590"/>
        <v>0</v>
      </c>
      <c r="DX18" s="4">
        <f t="shared" si="590"/>
        <v>0</v>
      </c>
      <c r="DY18" s="4">
        <f t="shared" si="590"/>
        <v>0</v>
      </c>
      <c r="DZ18" s="4">
        <f t="shared" si="590"/>
        <v>0</v>
      </c>
      <c r="EA18" s="4">
        <f t="shared" si="590"/>
        <v>0</v>
      </c>
      <c r="EB18" s="4">
        <f t="shared" si="590"/>
        <v>0</v>
      </c>
      <c r="EC18" s="4">
        <f t="shared" si="590"/>
        <v>0</v>
      </c>
      <c r="ED18" s="4">
        <f t="shared" si="590"/>
        <v>0</v>
      </c>
      <c r="EE18" s="4">
        <f t="shared" si="590"/>
        <v>0</v>
      </c>
      <c r="EF18" s="4">
        <f t="shared" si="590"/>
        <v>0</v>
      </c>
      <c r="EG18" s="4">
        <f t="shared" si="590"/>
        <v>0</v>
      </c>
      <c r="EH18" s="4">
        <f t="shared" si="590"/>
        <v>0</v>
      </c>
      <c r="EI18" s="4">
        <f t="shared" si="590"/>
        <v>0</v>
      </c>
      <c r="EJ18" s="4">
        <f t="shared" si="590"/>
        <v>0</v>
      </c>
      <c r="EK18" s="4">
        <f t="shared" si="590"/>
        <v>0</v>
      </c>
      <c r="EL18" s="4">
        <f t="shared" si="590"/>
        <v>0</v>
      </c>
      <c r="EM18" s="4">
        <f t="shared" si="590"/>
        <v>0</v>
      </c>
      <c r="EN18" s="4">
        <f t="shared" si="590"/>
        <v>0</v>
      </c>
      <c r="EO18" s="4">
        <f t="shared" si="590"/>
        <v>0</v>
      </c>
      <c r="EP18" s="4">
        <f t="shared" si="590"/>
        <v>0</v>
      </c>
      <c r="EQ18" s="4">
        <f t="shared" si="590"/>
        <v>0</v>
      </c>
      <c r="ER18" s="4">
        <f t="shared" si="590"/>
        <v>0</v>
      </c>
      <c r="ES18" s="4">
        <f t="shared" si="590"/>
        <v>0</v>
      </c>
      <c r="ET18" s="4">
        <f t="shared" si="590"/>
        <v>0</v>
      </c>
      <c r="EU18" s="4">
        <f t="shared" si="590"/>
        <v>0</v>
      </c>
      <c r="EV18" s="4">
        <f t="shared" si="590"/>
        <v>0</v>
      </c>
      <c r="EW18" s="4">
        <f t="shared" si="590"/>
        <v>0</v>
      </c>
      <c r="EX18" s="4">
        <f t="shared" si="590"/>
        <v>0</v>
      </c>
      <c r="EY18" s="4">
        <f t="shared" si="590"/>
        <v>0</v>
      </c>
      <c r="EZ18" s="4">
        <f t="shared" si="590"/>
        <v>0</v>
      </c>
      <c r="FA18" s="4">
        <f t="shared" si="590"/>
        <v>0</v>
      </c>
      <c r="FB18" s="4">
        <f t="shared" si="590"/>
        <v>0</v>
      </c>
      <c r="FC18" s="4">
        <f t="shared" si="590"/>
        <v>0</v>
      </c>
      <c r="FD18" s="4">
        <f t="shared" si="590"/>
        <v>0</v>
      </c>
      <c r="FE18" s="4">
        <f t="shared" si="590"/>
        <v>0</v>
      </c>
      <c r="FF18" s="4">
        <f t="shared" si="590"/>
        <v>0</v>
      </c>
      <c r="FG18" s="4">
        <f t="shared" ref="FG18:HR18" si="591">MAX(0,FG5-FF9-FE9-FD9-FC9-FB9-FA9)</f>
        <v>0</v>
      </c>
      <c r="FH18" s="4">
        <f t="shared" si="591"/>
        <v>0</v>
      </c>
      <c r="FI18" s="4">
        <f t="shared" si="591"/>
        <v>0</v>
      </c>
      <c r="FJ18" s="4">
        <f t="shared" si="591"/>
        <v>0</v>
      </c>
      <c r="FK18" s="4">
        <f t="shared" si="591"/>
        <v>0</v>
      </c>
      <c r="FL18" s="4">
        <f t="shared" si="591"/>
        <v>0</v>
      </c>
      <c r="FM18" s="4">
        <f t="shared" si="591"/>
        <v>0</v>
      </c>
      <c r="FN18" s="4">
        <f t="shared" si="591"/>
        <v>0</v>
      </c>
      <c r="FO18" s="4">
        <f t="shared" si="591"/>
        <v>0</v>
      </c>
      <c r="FP18" s="4">
        <f t="shared" si="591"/>
        <v>0</v>
      </c>
      <c r="FQ18" s="4">
        <f t="shared" si="591"/>
        <v>0</v>
      </c>
      <c r="FR18" s="4">
        <f t="shared" si="591"/>
        <v>0</v>
      </c>
      <c r="FS18" s="4">
        <f t="shared" si="591"/>
        <v>0</v>
      </c>
      <c r="FT18" s="4">
        <f t="shared" si="591"/>
        <v>0</v>
      </c>
      <c r="FU18" s="4">
        <f t="shared" si="591"/>
        <v>0</v>
      </c>
      <c r="FV18" s="4">
        <f t="shared" si="591"/>
        <v>0</v>
      </c>
      <c r="FW18" s="4">
        <f t="shared" si="591"/>
        <v>0</v>
      </c>
      <c r="FX18" s="4">
        <f t="shared" si="591"/>
        <v>0</v>
      </c>
      <c r="FY18" s="4">
        <f t="shared" si="591"/>
        <v>0</v>
      </c>
      <c r="FZ18" s="4">
        <f t="shared" si="591"/>
        <v>0</v>
      </c>
      <c r="GA18" s="4">
        <f t="shared" si="591"/>
        <v>0</v>
      </c>
      <c r="GB18" s="4">
        <f t="shared" si="591"/>
        <v>0</v>
      </c>
      <c r="GC18" s="4">
        <f t="shared" si="591"/>
        <v>0</v>
      </c>
      <c r="GD18" s="4">
        <f t="shared" si="591"/>
        <v>0</v>
      </c>
      <c r="GE18" s="4">
        <f t="shared" si="591"/>
        <v>0</v>
      </c>
      <c r="GF18" s="4">
        <f t="shared" si="591"/>
        <v>0</v>
      </c>
      <c r="GG18" s="4">
        <f t="shared" si="591"/>
        <v>0</v>
      </c>
      <c r="GH18" s="4">
        <f t="shared" si="591"/>
        <v>0</v>
      </c>
      <c r="GI18" s="4">
        <f t="shared" si="591"/>
        <v>0</v>
      </c>
      <c r="GJ18" s="4">
        <f t="shared" si="591"/>
        <v>0</v>
      </c>
      <c r="GK18" s="4">
        <f t="shared" si="591"/>
        <v>0</v>
      </c>
      <c r="GL18" s="4">
        <f t="shared" si="591"/>
        <v>0</v>
      </c>
      <c r="GM18" s="4">
        <f t="shared" si="591"/>
        <v>0</v>
      </c>
      <c r="GN18" s="4">
        <f t="shared" si="591"/>
        <v>0</v>
      </c>
      <c r="GO18" s="4">
        <f t="shared" si="591"/>
        <v>0</v>
      </c>
      <c r="GP18" s="4">
        <f t="shared" si="591"/>
        <v>0</v>
      </c>
      <c r="GQ18" s="4">
        <f t="shared" si="591"/>
        <v>0</v>
      </c>
      <c r="GR18" s="4">
        <f t="shared" si="591"/>
        <v>0</v>
      </c>
      <c r="GS18" s="4">
        <f t="shared" si="591"/>
        <v>0</v>
      </c>
      <c r="GT18" s="4">
        <f t="shared" si="591"/>
        <v>0</v>
      </c>
      <c r="GU18" s="4">
        <f t="shared" si="591"/>
        <v>0</v>
      </c>
      <c r="GV18" s="4">
        <f t="shared" si="591"/>
        <v>0</v>
      </c>
      <c r="GW18" s="4">
        <f t="shared" si="591"/>
        <v>0</v>
      </c>
      <c r="GX18" s="4">
        <f t="shared" si="591"/>
        <v>0</v>
      </c>
      <c r="GY18" s="4">
        <f t="shared" si="591"/>
        <v>0</v>
      </c>
      <c r="GZ18" s="4">
        <f t="shared" si="591"/>
        <v>0</v>
      </c>
      <c r="HA18" s="4">
        <f t="shared" si="591"/>
        <v>0</v>
      </c>
      <c r="HB18" s="4">
        <f t="shared" si="591"/>
        <v>0</v>
      </c>
      <c r="HC18" s="4">
        <f t="shared" si="591"/>
        <v>0</v>
      </c>
      <c r="HD18" s="4">
        <f t="shared" si="591"/>
        <v>0</v>
      </c>
      <c r="HE18" s="4">
        <f t="shared" si="591"/>
        <v>0</v>
      </c>
      <c r="HF18" s="4">
        <f t="shared" si="591"/>
        <v>0</v>
      </c>
      <c r="HG18" s="4">
        <f t="shared" si="591"/>
        <v>0</v>
      </c>
      <c r="HH18" s="4">
        <f t="shared" si="591"/>
        <v>0</v>
      </c>
      <c r="HI18" s="4">
        <f t="shared" si="591"/>
        <v>0</v>
      </c>
      <c r="HJ18" s="4">
        <f t="shared" si="591"/>
        <v>0</v>
      </c>
      <c r="HK18" s="4">
        <f t="shared" si="591"/>
        <v>0</v>
      </c>
      <c r="HL18" s="4">
        <f t="shared" si="591"/>
        <v>0</v>
      </c>
      <c r="HM18" s="4">
        <f t="shared" si="591"/>
        <v>0</v>
      </c>
      <c r="HN18" s="4">
        <f t="shared" si="591"/>
        <v>0</v>
      </c>
      <c r="HO18" s="4">
        <f t="shared" si="591"/>
        <v>0</v>
      </c>
      <c r="HP18" s="4">
        <f t="shared" si="591"/>
        <v>16742.017732577195</v>
      </c>
      <c r="HQ18" s="4">
        <f t="shared" si="591"/>
        <v>46510.515141903612</v>
      </c>
      <c r="HR18" s="4">
        <f t="shared" si="591"/>
        <v>90592.610708973269</v>
      </c>
      <c r="HS18" s="4">
        <f t="shared" ref="HS18:KD18" si="592">MAX(0,HS5-HR9-HQ9-HP9-HO9-HN9-HM9)</f>
        <v>131417.5963163423</v>
      </c>
      <c r="HT18" s="4">
        <f t="shared" si="592"/>
        <v>156489.13728736513</v>
      </c>
      <c r="HU18" s="4">
        <f t="shared" si="592"/>
        <v>153204.28151813435</v>
      </c>
      <c r="HV18" s="4">
        <f t="shared" si="592"/>
        <v>148562.93536428819</v>
      </c>
      <c r="HW18" s="4">
        <f t="shared" si="592"/>
        <v>143798.27190274972</v>
      </c>
      <c r="HX18" s="4">
        <f t="shared" si="592"/>
        <v>139934.08921044203</v>
      </c>
      <c r="HY18" s="4">
        <f t="shared" si="592"/>
        <v>137555.0026719805</v>
      </c>
      <c r="HZ18" s="4">
        <f t="shared" si="592"/>
        <v>133718.46421044203</v>
      </c>
      <c r="IA18" s="4">
        <f t="shared" si="592"/>
        <v>129524.95459505742</v>
      </c>
      <c r="IB18" s="4">
        <f t="shared" si="592"/>
        <v>124390.33921044203</v>
      </c>
      <c r="IC18" s="4">
        <f t="shared" si="592"/>
        <v>129669.18536428818</v>
      </c>
      <c r="ID18" s="4">
        <f t="shared" si="592"/>
        <v>130607.64690274974</v>
      </c>
      <c r="IE18" s="4">
        <f t="shared" si="592"/>
        <v>135746.0752847126</v>
      </c>
      <c r="IF18" s="4">
        <f t="shared" si="592"/>
        <v>148503.12656676388</v>
      </c>
      <c r="IG18" s="4">
        <f t="shared" si="592"/>
        <v>165020.10769883936</v>
      </c>
      <c r="IH18" s="4">
        <f t="shared" si="592"/>
        <v>164427.03410576578</v>
      </c>
      <c r="II18" s="4">
        <f t="shared" si="592"/>
        <v>162912.74839148007</v>
      </c>
      <c r="IJ18" s="4">
        <f t="shared" si="592"/>
        <v>160394.13367286534</v>
      </c>
      <c r="IK18" s="4">
        <f t="shared" si="592"/>
        <v>157030.49730922899</v>
      </c>
      <c r="IL18" s="4">
        <f t="shared" si="592"/>
        <v>157795.25425367343</v>
      </c>
      <c r="IM18" s="4">
        <f t="shared" si="592"/>
        <v>160528.58758700674</v>
      </c>
      <c r="IN18" s="4">
        <f t="shared" si="592"/>
        <v>163316.60842034005</v>
      </c>
      <c r="IO18" s="4">
        <f t="shared" si="592"/>
        <v>162566.60842034005</v>
      </c>
      <c r="IP18" s="4">
        <f t="shared" si="592"/>
        <v>161441.60842034008</v>
      </c>
      <c r="IQ18" s="4">
        <f t="shared" si="592"/>
        <v>160066.60842034008</v>
      </c>
      <c r="IR18" s="4">
        <f t="shared" si="592"/>
        <v>158566.60842034008</v>
      </c>
      <c r="IS18" s="4">
        <f t="shared" si="592"/>
        <v>157566.60842034008</v>
      </c>
      <c r="IT18" s="4">
        <f t="shared" si="592"/>
        <v>157423.75127748292</v>
      </c>
      <c r="IU18" s="4">
        <f t="shared" si="592"/>
        <v>156138.03699176863</v>
      </c>
      <c r="IV18" s="4">
        <f t="shared" si="592"/>
        <v>188982.41968331288</v>
      </c>
      <c r="IW18" s="4">
        <f t="shared" si="592"/>
        <v>219746.61182305089</v>
      </c>
      <c r="IX18" s="4">
        <f t="shared" si="592"/>
        <v>268024.19277386245</v>
      </c>
      <c r="IY18" s="4">
        <f t="shared" si="592"/>
        <v>302295.01752462459</v>
      </c>
      <c r="IZ18" s="4">
        <f t="shared" si="592"/>
        <v>348915.59006222757</v>
      </c>
      <c r="JA18" s="4">
        <f t="shared" si="592"/>
        <v>400090.76207595645</v>
      </c>
      <c r="JB18" s="4">
        <f t="shared" si="592"/>
        <v>439675.91491438443</v>
      </c>
      <c r="JC18" s="4">
        <f t="shared" si="592"/>
        <v>472962.7808868399</v>
      </c>
      <c r="JD18" s="4">
        <f t="shared" si="592"/>
        <v>503591.51272892172</v>
      </c>
      <c r="JE18" s="4">
        <f t="shared" si="592"/>
        <v>553291.62858312367</v>
      </c>
      <c r="JF18" s="4">
        <f t="shared" si="592"/>
        <v>602991.74443732563</v>
      </c>
      <c r="JG18" s="4">
        <f t="shared" si="592"/>
        <v>642354.10073355597</v>
      </c>
      <c r="JH18" s="4">
        <f t="shared" si="592"/>
        <v>678151.7123546236</v>
      </c>
      <c r="JI18" s="4">
        <f t="shared" si="592"/>
        <v>714906.52393476269</v>
      </c>
      <c r="JJ18" s="4">
        <f t="shared" si="592"/>
        <v>733870.61903422896</v>
      </c>
      <c r="JK18" s="4">
        <f t="shared" si="592"/>
        <v>735954.17070817365</v>
      </c>
      <c r="JL18" s="4">
        <f t="shared" si="592"/>
        <v>737380.66270235123</v>
      </c>
      <c r="JM18" s="4">
        <f t="shared" si="592"/>
        <v>738796.38322636869</v>
      </c>
      <c r="JN18" s="4">
        <f t="shared" si="592"/>
        <v>744663.92325548083</v>
      </c>
      <c r="JO18" s="4">
        <f t="shared" si="592"/>
        <v>752022.00185810099</v>
      </c>
      <c r="JP18" s="4">
        <f t="shared" si="592"/>
        <v>755142.52587556827</v>
      </c>
      <c r="JQ18" s="4">
        <f t="shared" si="592"/>
        <v>757975.42252767889</v>
      </c>
      <c r="JR18" s="4">
        <f t="shared" si="592"/>
        <v>759557.21620453475</v>
      </c>
      <c r="JS18" s="4">
        <f t="shared" si="592"/>
        <v>778524.77702799079</v>
      </c>
      <c r="JT18" s="4">
        <f t="shared" si="592"/>
        <v>793842.93049024907</v>
      </c>
      <c r="JU18" s="4">
        <f t="shared" si="592"/>
        <v>829934.63354701758</v>
      </c>
      <c r="JV18" s="4">
        <f t="shared" si="592"/>
        <v>877478.14565445925</v>
      </c>
      <c r="JW18" s="4">
        <f t="shared" si="592"/>
        <v>904464.32304461882</v>
      </c>
      <c r="JX18" s="4">
        <f t="shared" si="592"/>
        <v>915263.12349629356</v>
      </c>
      <c r="JY18" s="4">
        <f t="shared" si="592"/>
        <v>922026.35739686841</v>
      </c>
      <c r="JZ18" s="4">
        <f t="shared" si="592"/>
        <v>927204.19015236828</v>
      </c>
      <c r="KA18" s="4">
        <f t="shared" si="592"/>
        <v>931373.13127009303</v>
      </c>
      <c r="KB18" s="4">
        <f t="shared" si="592"/>
        <v>949276.1587693867</v>
      </c>
      <c r="KC18" s="4">
        <f t="shared" si="592"/>
        <v>979643.44215462205</v>
      </c>
      <c r="KD18" s="4">
        <f t="shared" si="592"/>
        <v>995630.82817199663</v>
      </c>
      <c r="KE18" s="4">
        <f t="shared" ref="KE18:MP18" si="593">MAX(0,KE5-KD9-KC9-KB9-KA9-JZ9-JY9)</f>
        <v>1005132.4822322464</v>
      </c>
      <c r="KF18" s="4">
        <f t="shared" si="593"/>
        <v>1012652.3848611525</v>
      </c>
      <c r="KG18" s="4">
        <f t="shared" si="593"/>
        <v>1042701.8859606782</v>
      </c>
      <c r="KH18" s="4">
        <f t="shared" si="593"/>
        <v>1066470.4470030586</v>
      </c>
      <c r="KI18" s="4">
        <f t="shared" si="593"/>
        <v>1098036.0370818954</v>
      </c>
      <c r="KJ18" s="4">
        <f t="shared" si="593"/>
        <v>1129818.2113006336</v>
      </c>
      <c r="KK18" s="4">
        <f t="shared" si="593"/>
        <v>1151675.5123014264</v>
      </c>
      <c r="KL18" s="4">
        <f t="shared" si="593"/>
        <v>1207075.6157359218</v>
      </c>
      <c r="KM18" s="4">
        <f t="shared" si="593"/>
        <v>1245645.2812193604</v>
      </c>
      <c r="KN18" s="4">
        <f t="shared" si="593"/>
        <v>1282018.8443026487</v>
      </c>
      <c r="KO18" s="4">
        <f t="shared" si="593"/>
        <v>1310619.30505631</v>
      </c>
      <c r="KP18" s="4">
        <f t="shared" si="593"/>
        <v>1353174.299647006</v>
      </c>
      <c r="KQ18" s="4">
        <f t="shared" si="593"/>
        <v>1399082.0123691987</v>
      </c>
      <c r="KR18" s="4">
        <f t="shared" si="593"/>
        <v>1451524.1966453474</v>
      </c>
      <c r="KS18" s="4">
        <f t="shared" si="593"/>
        <v>1489434.9192944278</v>
      </c>
      <c r="KT18" s="4">
        <f t="shared" si="593"/>
        <v>1521621.6637660167</v>
      </c>
      <c r="KU18" s="4">
        <f t="shared" si="593"/>
        <v>1559786.7239596089</v>
      </c>
      <c r="KV18" s="4">
        <f t="shared" si="593"/>
        <v>1670512.69847399</v>
      </c>
      <c r="KW18" s="4">
        <f t="shared" si="593"/>
        <v>1752836.1441608835</v>
      </c>
      <c r="KX18" s="4">
        <f t="shared" si="593"/>
        <v>1836732.0957281729</v>
      </c>
      <c r="KY18" s="4">
        <f t="shared" si="593"/>
        <v>1938839.2366904744</v>
      </c>
      <c r="KZ18" s="4">
        <f t="shared" si="593"/>
        <v>1983829.8608892262</v>
      </c>
      <c r="LA18" s="4">
        <f t="shared" si="593"/>
        <v>1996460.3693638025</v>
      </c>
      <c r="LB18" s="4">
        <f t="shared" si="593"/>
        <v>2006222.5875635722</v>
      </c>
      <c r="LC18" s="4">
        <f t="shared" si="593"/>
        <v>2015551.4669448459</v>
      </c>
      <c r="LD18" s="4">
        <f t="shared" si="593"/>
        <v>2046339.3856248166</v>
      </c>
      <c r="LE18" s="4">
        <f t="shared" si="593"/>
        <v>2086889.5864280292</v>
      </c>
      <c r="LF18" s="4">
        <f t="shared" si="593"/>
        <v>2116144.2419940769</v>
      </c>
      <c r="LG18" s="4">
        <f t="shared" si="593"/>
        <v>2136359.3882935606</v>
      </c>
      <c r="LH18" s="4">
        <f t="shared" si="593"/>
        <v>2150319.1473297053</v>
      </c>
      <c r="LI18" s="4">
        <f t="shared" si="593"/>
        <v>2162225.5845069857</v>
      </c>
      <c r="LJ18" s="4">
        <f t="shared" si="593"/>
        <v>2173230.2660904624</v>
      </c>
      <c r="LK18" s="4">
        <f t="shared" si="593"/>
        <v>2201251.5542506217</v>
      </c>
      <c r="LL18" s="4">
        <f t="shared" si="593"/>
        <v>2234034.1432532487</v>
      </c>
      <c r="LM18" s="4">
        <f t="shared" si="593"/>
        <v>2256054.8878859146</v>
      </c>
      <c r="LN18" s="4">
        <f t="shared" si="593"/>
        <v>2279120.3978240564</v>
      </c>
      <c r="LO18" s="4">
        <f t="shared" si="593"/>
        <v>2283766.0392131424</v>
      </c>
      <c r="LP18" s="4">
        <f t="shared" si="593"/>
        <v>2286354.3757525776</v>
      </c>
      <c r="LQ18" s="4">
        <f t="shared" si="593"/>
        <v>2288393.9626716827</v>
      </c>
      <c r="LR18" s="4">
        <f t="shared" si="593"/>
        <v>2286023.3035646663</v>
      </c>
      <c r="LS18" s="4">
        <f t="shared" si="593"/>
        <v>2283021.1774130007</v>
      </c>
      <c r="LT18" s="4">
        <f t="shared" si="593"/>
        <v>2279096.9089104189</v>
      </c>
      <c r="LU18" s="4">
        <f t="shared" si="593"/>
        <v>2271006.2943513421</v>
      </c>
      <c r="LV18" s="4">
        <f t="shared" si="593"/>
        <v>2262343.9812333239</v>
      </c>
      <c r="LW18" s="4">
        <f t="shared" si="593"/>
        <v>2256324.8458683346</v>
      </c>
      <c r="LX18" s="4">
        <f t="shared" si="593"/>
        <v>2285355.9989524963</v>
      </c>
      <c r="LY18" s="4">
        <f t="shared" si="593"/>
        <v>2316453.0227925372</v>
      </c>
      <c r="LZ18" s="4">
        <f t="shared" si="593"/>
        <v>2354116.4788585594</v>
      </c>
      <c r="MA18" s="4">
        <f t="shared" si="593"/>
        <v>2393912.5683594202</v>
      </c>
      <c r="MB18" s="4">
        <f t="shared" si="593"/>
        <v>2428720.4616888352</v>
      </c>
      <c r="MC18" s="4">
        <f t="shared" si="593"/>
        <v>2465912.2841624031</v>
      </c>
      <c r="MD18" s="4">
        <f t="shared" si="593"/>
        <v>2500886.0965548297</v>
      </c>
      <c r="ME18" s="4">
        <f t="shared" si="593"/>
        <v>2531334.6896209717</v>
      </c>
      <c r="MF18" s="4">
        <f t="shared" si="593"/>
        <v>2566360.8333200947</v>
      </c>
      <c r="MG18" s="4">
        <f t="shared" si="593"/>
        <v>2603082.6645598128</v>
      </c>
      <c r="MH18" s="4">
        <f t="shared" si="593"/>
        <v>2628437.249879031</v>
      </c>
      <c r="MI18" s="4">
        <f t="shared" si="593"/>
        <v>2652414.3818101971</v>
      </c>
      <c r="MJ18" s="4">
        <f t="shared" si="593"/>
        <v>2672463.9274102682</v>
      </c>
      <c r="MK18" s="4">
        <f t="shared" si="593"/>
        <v>2688956.0070209061</v>
      </c>
      <c r="ML18" s="4">
        <f t="shared" si="593"/>
        <v>2702423.4467914607</v>
      </c>
      <c r="MM18" s="4">
        <f t="shared" si="593"/>
        <v>2717580.3845252707</v>
      </c>
      <c r="MN18" s="4">
        <f t="shared" si="593"/>
        <v>2730554.3878204986</v>
      </c>
      <c r="MO18" s="4">
        <f t="shared" si="593"/>
        <v>2742935.5950628603</v>
      </c>
      <c r="MP18" s="4">
        <f t="shared" si="593"/>
        <v>2754356.2050054991</v>
      </c>
      <c r="MQ18" s="4">
        <f t="shared" ref="MQ18:NH18" si="594">MAX(0,MQ5-MP9-MO9-MN9-MM9-ML9-MK9)</f>
        <v>2762729.6611019839</v>
      </c>
      <c r="MR18" s="4">
        <f t="shared" si="594"/>
        <v>2770486.7103822608</v>
      </c>
      <c r="MS18" s="4">
        <f t="shared" si="594"/>
        <v>2777872.9198853076</v>
      </c>
      <c r="MT18" s="4">
        <f t="shared" si="594"/>
        <v>2792747.273613797</v>
      </c>
      <c r="MU18" s="4">
        <f t="shared" si="594"/>
        <v>2807536.954551531</v>
      </c>
      <c r="MV18" s="4">
        <f t="shared" si="594"/>
        <v>2824391.2925605625</v>
      </c>
      <c r="MW18" s="4">
        <f t="shared" si="594"/>
        <v>2831461.4990615183</v>
      </c>
      <c r="MX18" s="4">
        <f t="shared" si="594"/>
        <v>2838111.3972534607</v>
      </c>
      <c r="MY18" s="4">
        <f t="shared" si="594"/>
        <v>2844751.0417447905</v>
      </c>
      <c r="MZ18" s="4">
        <f t="shared" si="594"/>
        <v>2851380.7462202744</v>
      </c>
      <c r="NA18" s="4">
        <f t="shared" si="594"/>
        <v>2861718.289415129</v>
      </c>
      <c r="NB18" s="4">
        <f t="shared" si="594"/>
        <v>2871234.3911012057</v>
      </c>
      <c r="NC18" s="4" t="e">
        <f t="shared" si="594"/>
        <v>#N/A</v>
      </c>
      <c r="ND18" s="4" t="e">
        <f t="shared" si="594"/>
        <v>#N/A</v>
      </c>
      <c r="NE18" s="4" t="e">
        <f t="shared" si="594"/>
        <v>#N/A</v>
      </c>
      <c r="NF18" s="4" t="e">
        <f t="shared" si="594"/>
        <v>#N/A</v>
      </c>
      <c r="NG18" s="4" t="e">
        <f t="shared" si="594"/>
        <v>#N/A</v>
      </c>
      <c r="NH18" s="4" t="e">
        <f t="shared" si="594"/>
        <v>#N/A</v>
      </c>
      <c r="NI18" s="1499"/>
      <c r="NJ18" s="1499"/>
      <c r="NK18" s="1499"/>
      <c r="NL18" s="1499"/>
    </row>
    <row r="19" spans="1:376" s="42" customFormat="1" ht="15">
      <c r="A19" s="44"/>
    </row>
    <row r="20" spans="1:376" s="134" customFormat="1" ht="15">
      <c r="A20" s="407" t="s">
        <v>1124</v>
      </c>
    </row>
    <row r="21" spans="1:376" s="41" customFormat="1" ht="15">
      <c r="A21" s="40" t="s">
        <v>1125</v>
      </c>
      <c r="B21" s="600">
        <f>'Deployment needs'!C3</f>
        <v>26.01654445232187</v>
      </c>
      <c r="C21" s="600">
        <f>'Deployment needs'!D3</f>
        <v>49.250554598654091</v>
      </c>
      <c r="D21" s="600">
        <f>'Deployment needs'!E3</f>
        <v>41.537675706385116</v>
      </c>
      <c r="E21" s="600">
        <f>'Deployment needs'!F3</f>
        <v>39.296543566919645</v>
      </c>
      <c r="F21" s="600">
        <f>'Deployment needs'!G3</f>
        <v>38.178799366675442</v>
      </c>
      <c r="G21" s="600">
        <f>'Deployment needs'!H3</f>
        <v>23.521603817668964</v>
      </c>
      <c r="H21" s="600">
        <f>'Deployment needs'!I3</f>
        <v>24.650635495867313</v>
      </c>
      <c r="I21" s="600">
        <f>'Deployment needs'!J3</f>
        <v>35.259814015745071</v>
      </c>
      <c r="J21" s="600">
        <f>'Deployment needs'!K3</f>
        <v>32.175153029449994</v>
      </c>
      <c r="K21" s="600">
        <f>'Deployment needs'!L3</f>
        <v>24.838686608335092</v>
      </c>
      <c r="L21" s="600">
        <f>'Deployment needs'!M3</f>
        <v>20.360561309080371</v>
      </c>
      <c r="M21" s="600">
        <f>'Deployment needs'!N3</f>
        <v>28.923826154036085</v>
      </c>
      <c r="N21" s="600">
        <f>'Deployment needs'!O3</f>
        <v>20.460398660631423</v>
      </c>
      <c r="O21" s="600">
        <f>'Deployment needs'!P3</f>
        <v>22.453003463236225</v>
      </c>
      <c r="P21" s="600">
        <f>'Deployment needs'!Q3</f>
        <v>31.889067815767056</v>
      </c>
      <c r="Q21" s="600">
        <f>'Deployment needs'!R3</f>
        <v>38.578055055359521</v>
      </c>
      <c r="R21" s="600">
        <f>'Deployment needs'!S3</f>
        <v>29.821965334176685</v>
      </c>
      <c r="S21" s="600">
        <f>'Deployment needs'!T3</f>
        <v>26.036309153607668</v>
      </c>
      <c r="T21" s="600">
        <f>'Deployment needs'!U3</f>
        <v>23.8086606857599</v>
      </c>
      <c r="U21" s="600">
        <f>'Deployment needs'!V3</f>
        <v>19.44701712368493</v>
      </c>
      <c r="V21" s="600">
        <f>'Deployment needs'!W3</f>
        <v>21.24073492356483</v>
      </c>
      <c r="W21" s="600">
        <f>'Deployment needs'!X3</f>
        <v>30.318821473732832</v>
      </c>
      <c r="X21" s="600">
        <f>'Deployment needs'!Y3</f>
        <v>30.333541436519475</v>
      </c>
      <c r="Y21" s="600">
        <f>'Deployment needs'!Z3</f>
        <v>25.864690341164476</v>
      </c>
      <c r="Z21" s="600">
        <f>'Deployment needs'!AA3</f>
        <v>24.753598085585011</v>
      </c>
      <c r="AA21" s="600">
        <f>'Deployment needs'!AB3</f>
        <v>23.056900816059521</v>
      </c>
      <c r="AB21" s="600">
        <f>'Deployment needs'!AC3</f>
        <v>19.34522432711907</v>
      </c>
      <c r="AC21" s="600">
        <f>'Deployment needs'!AD3</f>
        <v>23.718431010656939</v>
      </c>
      <c r="AD21" s="600">
        <f>'Deployment needs'!AE3</f>
        <v>36.605224480657718</v>
      </c>
      <c r="AE21" s="600">
        <f>'Deployment needs'!AF3</f>
        <v>37.895466501764808</v>
      </c>
      <c r="AF21" s="600">
        <f>'Deployment needs'!AG3</f>
        <v>28.710313394400288</v>
      </c>
      <c r="AG21" s="600">
        <f>'Deployment needs'!AH3</f>
        <v>24.221866029627563</v>
      </c>
      <c r="AH21" s="600">
        <f>'Deployment needs'!AI3</f>
        <v>24.040715971127408</v>
      </c>
      <c r="AI21" s="600">
        <f>'Deployment needs'!AJ3</f>
        <v>23.039707765439747</v>
      </c>
      <c r="AJ21" s="600">
        <f>'Deployment needs'!AK3</f>
        <v>24.911671438594954</v>
      </c>
      <c r="AK21" s="600">
        <f>'Deployment needs'!AL3</f>
        <v>37.026408451422299</v>
      </c>
      <c r="AL21" s="600">
        <f>'Deployment needs'!AM3</f>
        <v>44.355551538706095</v>
      </c>
      <c r="AM21" s="600">
        <f>'Deployment needs'!AN3</f>
        <v>35.869604247150946</v>
      </c>
      <c r="AN21" s="600">
        <f>'Deployment needs'!AO3</f>
        <v>34.738556157577285</v>
      </c>
      <c r="AO21" s="600">
        <f>'Deployment needs'!AP3</f>
        <v>29.12186673180091</v>
      </c>
      <c r="AP21" s="600">
        <f>'Deployment needs'!AQ3</f>
        <v>23.552876901898451</v>
      </c>
      <c r="AQ21" s="600">
        <f>'Deployment needs'!AR3</f>
        <v>20.754106259880903</v>
      </c>
      <c r="AR21" s="600">
        <f>'Deployment needs'!AS3</f>
        <v>32.116363404444549</v>
      </c>
      <c r="AS21" s="600">
        <f>'Deployment needs'!AT3</f>
        <v>34.445807229947192</v>
      </c>
      <c r="AT21" s="600">
        <f>'Deployment needs'!AU3</f>
        <v>28.651852467970102</v>
      </c>
      <c r="AU21" s="600">
        <f>'Deployment needs'!AV3</f>
        <v>33.707257741277523</v>
      </c>
      <c r="AV21" s="600">
        <f>'Deployment needs'!AW3</f>
        <v>35.099059544911313</v>
      </c>
      <c r="AW21" s="600">
        <f>'Deployment needs'!AX3</f>
        <v>29.367726308731719</v>
      </c>
      <c r="AX21" s="600">
        <f>'Deployment needs'!AY3</f>
        <v>26.972802924106432</v>
      </c>
      <c r="AY21" s="600">
        <f>'Deployment needs'!AZ3</f>
        <v>44.306317594973585</v>
      </c>
      <c r="AZ21" s="600">
        <f>'Deployment needs'!BA3</f>
        <v>51.732151872297123</v>
      </c>
      <c r="BA21" s="600">
        <f>'Deployment needs'!BB3</f>
        <v>48.269637932571804</v>
      </c>
      <c r="BB21" s="600">
        <f>'Deployment needs'!BC3</f>
        <v>45.936345368083153</v>
      </c>
      <c r="BC21" s="600">
        <f>'Deployment needs'!BD3</f>
        <v>45.909088948313034</v>
      </c>
      <c r="BD21" s="600">
        <f>'Deployment needs'!BE3</f>
        <v>32.465523095737048</v>
      </c>
      <c r="BE21" s="600">
        <f>'Deployment needs'!BF3</f>
        <v>25.342491203809775</v>
      </c>
      <c r="BF21" s="600">
        <f>'Deployment needs'!BG3</f>
        <v>35.669273948099558</v>
      </c>
      <c r="BG21" s="600">
        <f>'Deployment needs'!BH3</f>
        <v>31.687741056186788</v>
      </c>
      <c r="BH21" s="600">
        <f>'Deployment needs'!BI3</f>
        <v>27.515890300997693</v>
      </c>
      <c r="BI21" s="600">
        <f>'Deployment needs'!BJ3</f>
        <v>25.067289400907853</v>
      </c>
      <c r="BJ21" s="600">
        <f>'Deployment needs'!BK3</f>
        <v>24.58788052622414</v>
      </c>
      <c r="BK21" s="600">
        <f>'Deployment needs'!BL3</f>
        <v>20.31253246250246</v>
      </c>
      <c r="BL21" s="600">
        <f>'Deployment needs'!BM3</f>
        <v>25.428740771590647</v>
      </c>
      <c r="BM21" s="600">
        <f>'Deployment needs'!BN3</f>
        <v>15.301003417478933</v>
      </c>
      <c r="BN21" s="600">
        <f>'Deployment needs'!BO3</f>
        <v>40.989180710617887</v>
      </c>
      <c r="BO21" s="600">
        <f>'Deployment needs'!BP3</f>
        <v>30.605490667549432</v>
      </c>
      <c r="BP21" s="600">
        <f>'Deployment needs'!BQ3</f>
        <v>23.911797132916689</v>
      </c>
      <c r="BQ21" s="600">
        <f>'Deployment needs'!BR3</f>
        <v>22.709914821778028</v>
      </c>
      <c r="BR21" s="600">
        <f>'Deployment needs'!BS3</f>
        <v>21.828461837767321</v>
      </c>
      <c r="BS21" s="600">
        <f>'Deployment needs'!BT3</f>
        <v>23.859698189225487</v>
      </c>
      <c r="BT21" s="600">
        <f>'Deployment needs'!BU3</f>
        <v>32.732653148516185</v>
      </c>
      <c r="BU21" s="600">
        <f>'Deployment needs'!BV3</f>
        <v>35.246325549282098</v>
      </c>
      <c r="BV21" s="600">
        <f>'Deployment needs'!BW3</f>
        <v>26.78256718464311</v>
      </c>
      <c r="BW21" s="600">
        <f>'Deployment needs'!BX3</f>
        <v>26.81122305651439</v>
      </c>
      <c r="BX21" s="600">
        <f>'Deployment needs'!BY3</f>
        <v>27.040156397480601</v>
      </c>
      <c r="BY21" s="600">
        <f>'Deployment needs'!BZ3</f>
        <v>21.23583155227719</v>
      </c>
      <c r="BZ21" s="600">
        <f>'Deployment needs'!CA3</f>
        <v>22.384430381353905</v>
      </c>
      <c r="CA21" s="600">
        <f>'Deployment needs'!CB3</f>
        <v>29.475166895003937</v>
      </c>
      <c r="CB21" s="600">
        <f>'Deployment needs'!CC3</f>
        <v>30.901201940840988</v>
      </c>
      <c r="CC21" s="600">
        <f>'Deployment needs'!CD3</f>
        <v>35.372002195768481</v>
      </c>
      <c r="CD21" s="600">
        <f>'Deployment needs'!CE3</f>
        <v>35.377645934745551</v>
      </c>
      <c r="CE21" s="600">
        <f>'Deployment needs'!CF3</f>
        <v>37.630065552165178</v>
      </c>
      <c r="CF21" s="600">
        <f>'Deployment needs'!CG3</f>
        <v>36.635709291142241</v>
      </c>
      <c r="CG21" s="600">
        <f>'Deployment needs'!CH3</f>
        <v>24.142881994981614</v>
      </c>
      <c r="CH21" s="600">
        <f>'Deployment needs'!CI3</f>
        <v>40.875956883056496</v>
      </c>
      <c r="CI21" s="600">
        <f>'Deployment needs'!CJ3</f>
        <v>53.472701286800906</v>
      </c>
      <c r="CJ21" s="600">
        <f>'Deployment needs'!CK3</f>
        <v>53.478345025777983</v>
      </c>
      <c r="CK21" s="600">
        <f>'Deployment needs'!CL3</f>
        <v>41.126721433321059</v>
      </c>
      <c r="CL21" s="600">
        <f>'Deployment needs'!CM3</f>
        <v>41.13236517229813</v>
      </c>
      <c r="CM21" s="600">
        <f>'Deployment needs'!CN3</f>
        <v>40.138008911275193</v>
      </c>
      <c r="CN21" s="600">
        <f>'Deployment needs'!CO3</f>
        <v>29.799327863927488</v>
      </c>
      <c r="CO21" s="600">
        <f>'Deployment needs'!CP3</f>
        <v>40.915463055896005</v>
      </c>
      <c r="CP21" s="600">
        <f>'Deployment needs'!CQ3</f>
        <v>58.498033490001916</v>
      </c>
      <c r="CQ21" s="600">
        <f>'Deployment needs'!CR3</f>
        <v>43.996932859395123</v>
      </c>
      <c r="CR21" s="600">
        <f>'Deployment needs'!CS3</f>
        <v>35.204751337255061</v>
      </c>
      <c r="CS21" s="600">
        <f>'Deployment needs'!CT3</f>
        <v>31.269095425701956</v>
      </c>
      <c r="CT21" s="600">
        <f>'Deployment needs'!CU3</f>
        <v>24.771242092449594</v>
      </c>
      <c r="CU21" s="600">
        <f>'Deployment needs'!CV3</f>
        <v>25.773776924603073</v>
      </c>
      <c r="CV21" s="600">
        <f>'Deployment needs'!CW3</f>
        <v>15.597498352667634</v>
      </c>
      <c r="CW21" s="600">
        <f>'Deployment needs'!CX3</f>
        <v>41.154613285720188</v>
      </c>
      <c r="CX21" s="600">
        <f>'Deployment needs'!CY3</f>
        <v>29.624163605959787</v>
      </c>
      <c r="CY21" s="600">
        <f>'Deployment needs'!CZ3</f>
        <v>26.323106675020355</v>
      </c>
      <c r="CZ21" s="600">
        <f>'Deployment needs'!DA3</f>
        <v>45.519435983708334</v>
      </c>
      <c r="DA21" s="600">
        <f>'Deployment needs'!DB3</f>
        <v>18.877629387347255</v>
      </c>
      <c r="DB21" s="600">
        <f>'Deployment needs'!DC3</f>
        <v>17.433804838439375</v>
      </c>
      <c r="DC21" s="600">
        <f>'Deployment needs'!DD3</f>
        <v>46.031382630581881</v>
      </c>
      <c r="DD21" s="600">
        <f>'Deployment needs'!DE3</f>
        <v>51.439893952740753</v>
      </c>
      <c r="DE21" s="600">
        <f>'Deployment needs'!DF3</f>
        <v>39.466047049029015</v>
      </c>
      <c r="DF21" s="600">
        <f>'Deployment needs'!DG3</f>
        <v>46.061316431988146</v>
      </c>
      <c r="DG21" s="600">
        <f>'Deployment needs'!DH3</f>
        <v>51.588529383866607</v>
      </c>
      <c r="DH21" s="600">
        <f>'Deployment needs'!DI3</f>
        <v>54.71577968457855</v>
      </c>
      <c r="DI21" s="600">
        <f>'Deployment needs'!DJ3</f>
        <v>28.612725681210815</v>
      </c>
      <c r="DJ21" s="600">
        <f>'Deployment needs'!DK3</f>
        <v>49.940517304982833</v>
      </c>
      <c r="DK21" s="600">
        <f>'Deployment needs'!DL3</f>
        <v>64.320560261783712</v>
      </c>
      <c r="DL21" s="600">
        <f>'Deployment needs'!DM3</f>
        <v>55.836897177660269</v>
      </c>
      <c r="DM21" s="600">
        <f>'Deployment needs'!DN3</f>
        <v>47.507975529198312</v>
      </c>
      <c r="DN21" s="600">
        <f>'Deployment needs'!DO3</f>
        <v>55.368885075177182</v>
      </c>
      <c r="DO21" s="600">
        <f>'Deployment needs'!DP3</f>
        <v>29.60284818961739</v>
      </c>
      <c r="DP21" s="600">
        <f>'Deployment needs'!DQ3</f>
        <v>27.002763863580054</v>
      </c>
      <c r="DQ21" s="600">
        <f>'Deployment needs'!DR3</f>
        <v>36.699358774771326</v>
      </c>
      <c r="DR21" s="600">
        <f>'Deployment needs'!DS3</f>
        <v>35.149286509771514</v>
      </c>
      <c r="DS21" s="600">
        <f>'Deployment needs'!DT3</f>
        <v>28.231943808573156</v>
      </c>
      <c r="DT21" s="600">
        <f>'Deployment needs'!DU3</f>
        <v>28.172686141497024</v>
      </c>
      <c r="DU21" s="600">
        <f>'Deployment needs'!DV3</f>
        <v>29.159869594277147</v>
      </c>
      <c r="DV21" s="600">
        <f>'Deployment needs'!DW3</f>
        <v>26.951457831270638</v>
      </c>
      <c r="DW21" s="600">
        <f>'Deployment needs'!DX3</f>
        <v>28.239486792255711</v>
      </c>
      <c r="DX21" s="600">
        <f>'Deployment needs'!DY3</f>
        <v>34.161947084116825</v>
      </c>
      <c r="DY21" s="600">
        <f>'Deployment needs'!DZ3</f>
        <v>35.684143387939869</v>
      </c>
      <c r="DZ21" s="600">
        <f>'Deployment needs'!EA3</f>
        <v>28.725270978158989</v>
      </c>
      <c r="EA21" s="600">
        <f>'Deployment needs'!EB3</f>
        <v>29.644856290562362</v>
      </c>
      <c r="EB21" s="600">
        <f>'Deployment needs'!EC3</f>
        <v>29.705153845163185</v>
      </c>
      <c r="EC21" s="600">
        <f>'Deployment needs'!ED3</f>
        <v>29.557623074563171</v>
      </c>
      <c r="ED21" s="600">
        <f>'Deployment needs'!EE3</f>
        <v>31.203080303288477</v>
      </c>
      <c r="EE21" s="600">
        <f>'Deployment needs'!EF3</f>
        <v>39.089878498773352</v>
      </c>
      <c r="EF21" s="600">
        <f>'Deployment needs'!EG3</f>
        <v>54.805394596113807</v>
      </c>
      <c r="EG21" s="600">
        <f>'Deployment needs'!EH3</f>
        <v>45.935508042349646</v>
      </c>
      <c r="EH21" s="600">
        <f>'Deployment needs'!EI3</f>
        <v>45.809191581761482</v>
      </c>
      <c r="EI21" s="600">
        <f>'Deployment needs'!EJ3</f>
        <v>52.09484852293793</v>
      </c>
      <c r="EJ21" s="600">
        <f>'Deployment needs'!EK3</f>
        <v>48.184685476578501</v>
      </c>
      <c r="EK21" s="600">
        <f>'Deployment needs'!EL3</f>
        <v>37.015406295287065</v>
      </c>
      <c r="EL21" s="600">
        <f>'Deployment needs'!EM3</f>
        <v>52.059761597071152</v>
      </c>
      <c r="EM21" s="600">
        <f>'Deployment needs'!EN3</f>
        <v>77.407139617573534</v>
      </c>
      <c r="EN21" s="600">
        <f>'Deployment needs'!EO3</f>
        <v>62.810661915906024</v>
      </c>
      <c r="EO21" s="600">
        <f>'Deployment needs'!EP3</f>
        <v>59.065162710094157</v>
      </c>
      <c r="EP21" s="600">
        <f>'Deployment needs'!EQ3</f>
        <v>60.009219283612758</v>
      </c>
      <c r="EQ21" s="600">
        <f ca="1">'Deployment needs'!ER3</f>
        <v>0</v>
      </c>
      <c r="ER21" s="600">
        <f ca="1">'Deployment needs'!ES3</f>
        <v>0</v>
      </c>
      <c r="ES21" s="600">
        <f ca="1">'Deployment needs'!ET3</f>
        <v>0</v>
      </c>
      <c r="ET21" s="600">
        <f ca="1">'Deployment needs'!EU3</f>
        <v>0</v>
      </c>
      <c r="EU21" s="600">
        <f ca="1">'Deployment needs'!EV3</f>
        <v>0</v>
      </c>
      <c r="EV21" s="600">
        <f ca="1">'Deployment needs'!EW3</f>
        <v>0</v>
      </c>
      <c r="EW21" s="600">
        <f ca="1">'Deployment needs'!EX3</f>
        <v>0</v>
      </c>
      <c r="EX21" s="600">
        <f ca="1">'Deployment needs'!EY3</f>
        <v>0</v>
      </c>
      <c r="EY21" s="600">
        <f ca="1">'Deployment needs'!EZ3</f>
        <v>0</v>
      </c>
      <c r="EZ21" s="600">
        <f ca="1">'Deployment needs'!FA3</f>
        <v>0</v>
      </c>
      <c r="FA21" s="600">
        <f ca="1">'Deployment needs'!FB3</f>
        <v>0</v>
      </c>
      <c r="FB21" s="600">
        <f ca="1">'Deployment needs'!FC3</f>
        <v>0</v>
      </c>
      <c r="FC21" s="600">
        <f ca="1">'Deployment needs'!FD3</f>
        <v>0</v>
      </c>
      <c r="FD21" s="600">
        <f ca="1">'Deployment needs'!FE3</f>
        <v>0</v>
      </c>
      <c r="FE21" s="600">
        <f ca="1">'Deployment needs'!FF3</f>
        <v>0</v>
      </c>
      <c r="FF21" s="600">
        <f ca="1">'Deployment needs'!FG3</f>
        <v>0</v>
      </c>
      <c r="FG21" s="600">
        <f ca="1">'Deployment needs'!FH3</f>
        <v>0</v>
      </c>
      <c r="FH21" s="600">
        <f ca="1">'Deployment needs'!FI3</f>
        <v>0</v>
      </c>
      <c r="FI21" s="600">
        <f ca="1">'Deployment needs'!FJ3</f>
        <v>0</v>
      </c>
      <c r="FJ21" s="600">
        <f ca="1">'Deployment needs'!FK3</f>
        <v>0</v>
      </c>
      <c r="FK21" s="600">
        <f ca="1">'Deployment needs'!FL3</f>
        <v>0</v>
      </c>
      <c r="FL21" s="600">
        <f ca="1">'Deployment needs'!FM3</f>
        <v>0</v>
      </c>
      <c r="FM21" s="600">
        <f ca="1">'Deployment needs'!FN3</f>
        <v>0</v>
      </c>
      <c r="FN21" s="600">
        <f ca="1">'Deployment needs'!FO3</f>
        <v>0</v>
      </c>
      <c r="FO21" s="600">
        <f ca="1">'Deployment needs'!FP3</f>
        <v>0</v>
      </c>
      <c r="FP21" s="600">
        <f ca="1">'Deployment needs'!FQ3</f>
        <v>0</v>
      </c>
      <c r="FQ21" s="600">
        <f ca="1">'Deployment needs'!FR3</f>
        <v>0</v>
      </c>
      <c r="FR21" s="600">
        <f ca="1">'Deployment needs'!FS3</f>
        <v>0</v>
      </c>
      <c r="FS21" s="600">
        <f ca="1">'Deployment needs'!FT3</f>
        <v>0</v>
      </c>
      <c r="FT21" s="600">
        <f ca="1">'Deployment needs'!FU3</f>
        <v>0</v>
      </c>
      <c r="FU21" s="600">
        <f ca="1">'Deployment needs'!FV3</f>
        <v>0</v>
      </c>
      <c r="FV21" s="600">
        <f ca="1">'Deployment needs'!FW3</f>
        <v>0</v>
      </c>
      <c r="FW21" s="600">
        <f ca="1">'Deployment needs'!FX3</f>
        <v>0</v>
      </c>
      <c r="FX21" s="600">
        <f ca="1">'Deployment needs'!FY3</f>
        <v>0</v>
      </c>
      <c r="FY21" s="600">
        <f ca="1">'Deployment needs'!FZ3</f>
        <v>0</v>
      </c>
      <c r="FZ21" s="600">
        <f ca="1">'Deployment needs'!GA3</f>
        <v>0</v>
      </c>
      <c r="GA21" s="600">
        <f ca="1">'Deployment needs'!GB3</f>
        <v>0</v>
      </c>
      <c r="GB21" s="600">
        <f ca="1">'Deployment needs'!GC3</f>
        <v>0</v>
      </c>
      <c r="GC21" s="600">
        <f ca="1">'Deployment needs'!GD3</f>
        <v>0</v>
      </c>
      <c r="GD21" s="600">
        <f ca="1">'Deployment needs'!GE3</f>
        <v>0</v>
      </c>
      <c r="GE21" s="600">
        <f ca="1">'Deployment needs'!GF3</f>
        <v>0</v>
      </c>
      <c r="GF21" s="600">
        <f ca="1">'Deployment needs'!GG3</f>
        <v>0</v>
      </c>
      <c r="GG21" s="600">
        <f ca="1">'Deployment needs'!GH3</f>
        <v>0</v>
      </c>
      <c r="GH21" s="600">
        <f ca="1">'Deployment needs'!GI3</f>
        <v>0</v>
      </c>
      <c r="GI21" s="600">
        <f ca="1">'Deployment needs'!GJ3</f>
        <v>0</v>
      </c>
      <c r="GJ21" s="600">
        <f ca="1">'Deployment needs'!GK3</f>
        <v>0</v>
      </c>
      <c r="GK21" s="600">
        <f ca="1">'Deployment needs'!GL3</f>
        <v>0</v>
      </c>
      <c r="GL21" s="600">
        <f ca="1">'Deployment needs'!GM3</f>
        <v>0</v>
      </c>
      <c r="GM21" s="600">
        <f ca="1">'Deployment needs'!GN3</f>
        <v>0</v>
      </c>
      <c r="GN21" s="600">
        <f ca="1">'Deployment needs'!GO3</f>
        <v>0</v>
      </c>
      <c r="GO21" s="600">
        <f ca="1">'Deployment needs'!GP3</f>
        <v>0</v>
      </c>
      <c r="GP21" s="600">
        <f ca="1">'Deployment needs'!GQ3</f>
        <v>0</v>
      </c>
      <c r="GQ21" s="600">
        <f ca="1">'Deployment needs'!GR3</f>
        <v>0</v>
      </c>
      <c r="GR21" s="600">
        <f ca="1">'Deployment needs'!GS3</f>
        <v>0</v>
      </c>
      <c r="GS21" s="600">
        <f ca="1">'Deployment needs'!GT3</f>
        <v>0</v>
      </c>
      <c r="GT21" s="600">
        <f ca="1">'Deployment needs'!GU3</f>
        <v>0</v>
      </c>
      <c r="GU21" s="600">
        <f ca="1">'Deployment needs'!GV3</f>
        <v>0</v>
      </c>
      <c r="GV21" s="600">
        <f ca="1">'Deployment needs'!GW3</f>
        <v>0</v>
      </c>
      <c r="GW21" s="600">
        <f ca="1">'Deployment needs'!GX3</f>
        <v>0</v>
      </c>
      <c r="GX21" s="600">
        <f ca="1">'Deployment needs'!GY3</f>
        <v>0</v>
      </c>
      <c r="GY21" s="600">
        <f ca="1">'Deployment needs'!GZ3</f>
        <v>0</v>
      </c>
      <c r="GZ21" s="600">
        <f ca="1">'Deployment needs'!HA3</f>
        <v>0</v>
      </c>
      <c r="HA21" s="600">
        <f ca="1">'Deployment needs'!HB3</f>
        <v>0</v>
      </c>
      <c r="HB21" s="600">
        <f ca="1">'Deployment needs'!HC3</f>
        <v>0</v>
      </c>
      <c r="HC21" s="600">
        <f ca="1">'Deployment needs'!HD3</f>
        <v>0</v>
      </c>
      <c r="HD21" s="600">
        <f ca="1">'Deployment needs'!HE3</f>
        <v>0</v>
      </c>
      <c r="HE21" s="600">
        <f ca="1">'Deployment needs'!HF3</f>
        <v>0</v>
      </c>
      <c r="HF21" s="600">
        <f ca="1">'Deployment needs'!HG3</f>
        <v>0</v>
      </c>
      <c r="HG21" s="600">
        <f ca="1">'Deployment needs'!HH3</f>
        <v>0</v>
      </c>
      <c r="HH21" s="600">
        <f ca="1">'Deployment needs'!HI3</f>
        <v>0</v>
      </c>
      <c r="HI21" s="600">
        <f ca="1">'Deployment needs'!HJ3</f>
        <v>0</v>
      </c>
      <c r="HJ21" s="600">
        <f ca="1">'Deployment needs'!HK3</f>
        <v>0</v>
      </c>
      <c r="HK21" s="600">
        <f ca="1">'Deployment needs'!HL3</f>
        <v>0</v>
      </c>
      <c r="HL21" s="600">
        <f ca="1">'Deployment needs'!HM3</f>
        <v>0</v>
      </c>
      <c r="HM21" s="600">
        <f ca="1">'Deployment needs'!HN3</f>
        <v>0</v>
      </c>
      <c r="HN21" s="600">
        <f ca="1">'Deployment needs'!HO3</f>
        <v>0</v>
      </c>
      <c r="HO21" s="600">
        <f ca="1">'Deployment needs'!HP3</f>
        <v>0</v>
      </c>
      <c r="HP21" s="600">
        <f ca="1">'Deployment needs'!HQ3</f>
        <v>0</v>
      </c>
      <c r="HQ21" s="600">
        <f ca="1">'Deployment needs'!HR3</f>
        <v>0</v>
      </c>
      <c r="HR21" s="600">
        <f ca="1">'Deployment needs'!HS3</f>
        <v>0</v>
      </c>
      <c r="HS21" s="600">
        <f ca="1">'Deployment needs'!HT3</f>
        <v>0</v>
      </c>
      <c r="HT21" s="600">
        <f ca="1">'Deployment needs'!HU3</f>
        <v>0</v>
      </c>
      <c r="HU21" s="600">
        <f ca="1">'Deployment needs'!HV3</f>
        <v>0</v>
      </c>
      <c r="HV21" s="600">
        <f ca="1">'Deployment needs'!HW3</f>
        <v>0</v>
      </c>
      <c r="HW21" s="600">
        <f ca="1">'Deployment needs'!HX3</f>
        <v>0</v>
      </c>
      <c r="HX21" s="600">
        <f ca="1">'Deployment needs'!HY3</f>
        <v>0</v>
      </c>
      <c r="HY21" s="600">
        <f ca="1">'Deployment needs'!HZ3</f>
        <v>0</v>
      </c>
      <c r="HZ21" s="600">
        <f ca="1">'Deployment needs'!IA3</f>
        <v>0</v>
      </c>
      <c r="IA21" s="600">
        <f ca="1">'Deployment needs'!IB3</f>
        <v>0</v>
      </c>
      <c r="IB21" s="600">
        <f ca="1">'Deployment needs'!IC3</f>
        <v>0</v>
      </c>
      <c r="IC21" s="600">
        <f ca="1">'Deployment needs'!ID3</f>
        <v>0</v>
      </c>
      <c r="ID21" s="600">
        <f ca="1">'Deployment needs'!IE3</f>
        <v>0</v>
      </c>
      <c r="IE21" s="600">
        <f ca="1">'Deployment needs'!IF3</f>
        <v>0</v>
      </c>
      <c r="IF21" s="600">
        <f ca="1">'Deployment needs'!IG3</f>
        <v>0</v>
      </c>
      <c r="IG21" s="600">
        <f ca="1">'Deployment needs'!IH3</f>
        <v>0</v>
      </c>
      <c r="IH21" s="600">
        <f ca="1">'Deployment needs'!II3</f>
        <v>0</v>
      </c>
      <c r="II21" s="600">
        <f ca="1">'Deployment needs'!IJ3</f>
        <v>0</v>
      </c>
      <c r="IJ21" s="600">
        <f ca="1">'Deployment needs'!IK3</f>
        <v>0</v>
      </c>
      <c r="IK21" s="600">
        <f ca="1">'Deployment needs'!IL3</f>
        <v>0</v>
      </c>
      <c r="IL21" s="600">
        <f ca="1">'Deployment needs'!IM3</f>
        <v>0</v>
      </c>
      <c r="IM21" s="600">
        <f ca="1">'Deployment needs'!IN3</f>
        <v>0</v>
      </c>
      <c r="IN21" s="600">
        <f ca="1">'Deployment needs'!IO3</f>
        <v>0</v>
      </c>
      <c r="IO21" s="600">
        <f ca="1">'Deployment needs'!IP3</f>
        <v>0</v>
      </c>
      <c r="IP21" s="600">
        <f ca="1">'Deployment needs'!IQ3</f>
        <v>0</v>
      </c>
      <c r="IQ21" s="600">
        <f ca="1">'Deployment needs'!IR3</f>
        <v>0</v>
      </c>
      <c r="IR21" s="600">
        <f ca="1">'Deployment needs'!IS3</f>
        <v>0</v>
      </c>
      <c r="IS21" s="600">
        <f ca="1">'Deployment needs'!IT3</f>
        <v>0</v>
      </c>
      <c r="IT21" s="600">
        <f ca="1">'Deployment needs'!IU3</f>
        <v>0</v>
      </c>
      <c r="IU21" s="600">
        <f ca="1">'Deployment needs'!IV3</f>
        <v>0</v>
      </c>
      <c r="IV21" s="600">
        <f ca="1">'Deployment needs'!IW3</f>
        <v>0</v>
      </c>
      <c r="IW21" s="600">
        <f ca="1">'Deployment needs'!IX3</f>
        <v>0</v>
      </c>
      <c r="IX21" s="600">
        <f ca="1">'Deployment needs'!IY3</f>
        <v>0</v>
      </c>
      <c r="IY21" s="600">
        <f ca="1">'Deployment needs'!IZ3</f>
        <v>0</v>
      </c>
      <c r="IZ21" s="600">
        <f ca="1">'Deployment needs'!JA3</f>
        <v>0</v>
      </c>
      <c r="JA21" s="600">
        <f ca="1">'Deployment needs'!JB3</f>
        <v>0</v>
      </c>
      <c r="JB21" s="600">
        <f ca="1">'Deployment needs'!JC3</f>
        <v>0</v>
      </c>
      <c r="JC21" s="600">
        <f ca="1">'Deployment needs'!JD3</f>
        <v>0</v>
      </c>
      <c r="JD21" s="600">
        <f ca="1">'Deployment needs'!JE3</f>
        <v>0</v>
      </c>
      <c r="JE21" s="600">
        <f ca="1">'Deployment needs'!JF3</f>
        <v>0</v>
      </c>
      <c r="JF21" s="600">
        <f ca="1">'Deployment needs'!JG3</f>
        <v>0</v>
      </c>
      <c r="JG21" s="600">
        <f ca="1">'Deployment needs'!JH3</f>
        <v>0</v>
      </c>
      <c r="JH21" s="600">
        <f ca="1">'Deployment needs'!JI3</f>
        <v>0</v>
      </c>
      <c r="JI21" s="600">
        <f ca="1">'Deployment needs'!JJ3</f>
        <v>0</v>
      </c>
      <c r="JJ21" s="600">
        <f ca="1">'Deployment needs'!JK3</f>
        <v>0</v>
      </c>
      <c r="JK21" s="600">
        <f ca="1">'Deployment needs'!JL3</f>
        <v>0</v>
      </c>
      <c r="JL21" s="600">
        <f ca="1">'Deployment needs'!JM3</f>
        <v>0</v>
      </c>
      <c r="JM21" s="600">
        <f ca="1">'Deployment needs'!JN3</f>
        <v>0</v>
      </c>
      <c r="JN21" s="600">
        <f ca="1">'Deployment needs'!JO3</f>
        <v>0</v>
      </c>
      <c r="JO21" s="600">
        <f ca="1">'Deployment needs'!JP3</f>
        <v>0</v>
      </c>
      <c r="JP21" s="600">
        <f ca="1">'Deployment needs'!JQ3</f>
        <v>0</v>
      </c>
      <c r="JQ21" s="600">
        <f ca="1">'Deployment needs'!JR3</f>
        <v>0</v>
      </c>
      <c r="JR21" s="600">
        <f ca="1">'Deployment needs'!JS3</f>
        <v>0</v>
      </c>
      <c r="JS21" s="600">
        <f ca="1">'Deployment needs'!JT3</f>
        <v>0</v>
      </c>
      <c r="JT21" s="600">
        <f ca="1">'Deployment needs'!JU3</f>
        <v>0</v>
      </c>
      <c r="JU21" s="600">
        <f ca="1">'Deployment needs'!JV3</f>
        <v>0</v>
      </c>
      <c r="JV21" s="600">
        <f ca="1">'Deployment needs'!JW3</f>
        <v>0</v>
      </c>
      <c r="JW21" s="600">
        <f ca="1">'Deployment needs'!JX3</f>
        <v>0</v>
      </c>
      <c r="JX21" s="600">
        <f ca="1">'Deployment needs'!JY3</f>
        <v>0</v>
      </c>
      <c r="JY21" s="600">
        <f ca="1">'Deployment needs'!JZ3</f>
        <v>0</v>
      </c>
      <c r="JZ21" s="600">
        <f ca="1">'Deployment needs'!KA3</f>
        <v>0</v>
      </c>
      <c r="KA21" s="600">
        <f ca="1">'Deployment needs'!KB3</f>
        <v>0</v>
      </c>
      <c r="KB21" s="600">
        <f ca="1">'Deployment needs'!KC3</f>
        <v>0</v>
      </c>
      <c r="KC21" s="600">
        <f ca="1">'Deployment needs'!KD3</f>
        <v>0</v>
      </c>
      <c r="KD21" s="600">
        <f ca="1">'Deployment needs'!KE3</f>
        <v>0</v>
      </c>
      <c r="KE21" s="600">
        <f ca="1">'Deployment needs'!KF3</f>
        <v>0</v>
      </c>
      <c r="KF21" s="600">
        <f ca="1">'Deployment needs'!KG3</f>
        <v>0</v>
      </c>
      <c r="KG21" s="600">
        <f ca="1">'Deployment needs'!KH3</f>
        <v>0</v>
      </c>
      <c r="KH21" s="600">
        <f ca="1">'Deployment needs'!KI3</f>
        <v>0</v>
      </c>
      <c r="KI21" s="600">
        <f ca="1">'Deployment needs'!KJ3</f>
        <v>0</v>
      </c>
      <c r="KJ21" s="600">
        <f ca="1">'Deployment needs'!KK3</f>
        <v>0</v>
      </c>
      <c r="KK21" s="600">
        <f ca="1">'Deployment needs'!KL3</f>
        <v>0</v>
      </c>
      <c r="KL21" s="600">
        <f ca="1">'Deployment needs'!KM3</f>
        <v>0</v>
      </c>
      <c r="KM21" s="600">
        <f ca="1">'Deployment needs'!KN3</f>
        <v>0</v>
      </c>
      <c r="KN21" s="600">
        <f ca="1">'Deployment needs'!KO3</f>
        <v>0</v>
      </c>
      <c r="KO21" s="600">
        <f ca="1">'Deployment needs'!KP3</f>
        <v>0</v>
      </c>
      <c r="KP21" s="600">
        <f ca="1">'Deployment needs'!KQ3</f>
        <v>0</v>
      </c>
      <c r="KQ21" s="600">
        <f ca="1">'Deployment needs'!KR3</f>
        <v>0</v>
      </c>
      <c r="KR21" s="600">
        <f ca="1">'Deployment needs'!KS3</f>
        <v>0</v>
      </c>
      <c r="KS21" s="600">
        <f ca="1">'Deployment needs'!KT3</f>
        <v>0</v>
      </c>
      <c r="KT21" s="600">
        <f ca="1">'Deployment needs'!KU3</f>
        <v>0</v>
      </c>
      <c r="KU21" s="600">
        <f ca="1">'Deployment needs'!KV3</f>
        <v>0</v>
      </c>
      <c r="KV21" s="600">
        <f ca="1">'Deployment needs'!KW3</f>
        <v>0</v>
      </c>
      <c r="KW21" s="600">
        <f ca="1">'Deployment needs'!KX3</f>
        <v>0</v>
      </c>
      <c r="KX21" s="600">
        <f ca="1">'Deployment needs'!KY3</f>
        <v>0</v>
      </c>
      <c r="KY21" s="600">
        <f ca="1">'Deployment needs'!KZ3</f>
        <v>0</v>
      </c>
      <c r="KZ21" s="600">
        <f ca="1">'Deployment needs'!LA3</f>
        <v>0</v>
      </c>
      <c r="LA21" s="600">
        <f ca="1">'Deployment needs'!LB3</f>
        <v>0</v>
      </c>
      <c r="LB21" s="600">
        <f ca="1">'Deployment needs'!LC3</f>
        <v>0</v>
      </c>
      <c r="LC21" s="600">
        <f ca="1">'Deployment needs'!LD3</f>
        <v>0</v>
      </c>
      <c r="LD21" s="600">
        <f ca="1">'Deployment needs'!LE3</f>
        <v>0</v>
      </c>
      <c r="LE21" s="600">
        <f ca="1">'Deployment needs'!LF3</f>
        <v>0</v>
      </c>
      <c r="LF21" s="600">
        <f ca="1">'Deployment needs'!LG3</f>
        <v>0</v>
      </c>
      <c r="LG21" s="600">
        <f ca="1">'Deployment needs'!LH3</f>
        <v>0</v>
      </c>
      <c r="LH21" s="600">
        <f ca="1">'Deployment needs'!LI3</f>
        <v>0</v>
      </c>
      <c r="LI21" s="600">
        <f ca="1">'Deployment needs'!LJ3</f>
        <v>0</v>
      </c>
      <c r="LJ21" s="600">
        <f ca="1">'Deployment needs'!LK3</f>
        <v>0</v>
      </c>
      <c r="LK21" s="600">
        <f ca="1">'Deployment needs'!LL3</f>
        <v>0</v>
      </c>
      <c r="LL21" s="600">
        <f ca="1">'Deployment needs'!LM3</f>
        <v>0</v>
      </c>
      <c r="LM21" s="600">
        <f ca="1">'Deployment needs'!LN3</f>
        <v>0</v>
      </c>
      <c r="LN21" s="600">
        <f ca="1">'Deployment needs'!LO3</f>
        <v>0</v>
      </c>
      <c r="LO21" s="600">
        <f ca="1">'Deployment needs'!LP3</f>
        <v>0</v>
      </c>
      <c r="LP21" s="600">
        <f ca="1">'Deployment needs'!LQ3</f>
        <v>0</v>
      </c>
      <c r="LQ21" s="600">
        <f ca="1">'Deployment needs'!LR3</f>
        <v>0</v>
      </c>
      <c r="LR21" s="600">
        <f ca="1">'Deployment needs'!LS3</f>
        <v>0</v>
      </c>
      <c r="LS21" s="600">
        <f ca="1">'Deployment needs'!LT3</f>
        <v>0</v>
      </c>
      <c r="LT21" s="600">
        <f ca="1">'Deployment needs'!LU3</f>
        <v>0</v>
      </c>
      <c r="LU21" s="600">
        <f ca="1">'Deployment needs'!LV3</f>
        <v>0</v>
      </c>
      <c r="LV21" s="600">
        <f ca="1">'Deployment needs'!LW3</f>
        <v>0</v>
      </c>
      <c r="LW21" s="600">
        <f ca="1">'Deployment needs'!LX3</f>
        <v>0</v>
      </c>
      <c r="LX21" s="600">
        <f ca="1">'Deployment needs'!LY3</f>
        <v>0</v>
      </c>
      <c r="LY21" s="600">
        <f ca="1">'Deployment needs'!LZ3</f>
        <v>0</v>
      </c>
      <c r="LZ21" s="600">
        <f ca="1">'Deployment needs'!MA3</f>
        <v>0</v>
      </c>
      <c r="MA21" s="600">
        <f ca="1">'Deployment needs'!MB3</f>
        <v>0</v>
      </c>
      <c r="MB21" s="600">
        <f ca="1">'Deployment needs'!MC3</f>
        <v>0</v>
      </c>
      <c r="MC21" s="600">
        <f ca="1">'Deployment needs'!MD3</f>
        <v>0</v>
      </c>
      <c r="MD21" s="600">
        <f ca="1">'Deployment needs'!ME3</f>
        <v>0</v>
      </c>
      <c r="ME21" s="600">
        <f ca="1">'Deployment needs'!MF3</f>
        <v>0</v>
      </c>
      <c r="MF21" s="600">
        <f ca="1">'Deployment needs'!MG3</f>
        <v>0</v>
      </c>
      <c r="MG21" s="600">
        <f ca="1">'Deployment needs'!MH3</f>
        <v>0</v>
      </c>
      <c r="MH21" s="600">
        <f ca="1">'Deployment needs'!MI3</f>
        <v>0</v>
      </c>
      <c r="MI21" s="600">
        <f ca="1">'Deployment needs'!MJ3</f>
        <v>0</v>
      </c>
      <c r="MJ21" s="600">
        <f ca="1">'Deployment needs'!MK3</f>
        <v>0</v>
      </c>
      <c r="MK21" s="600">
        <f ca="1">'Deployment needs'!ML3</f>
        <v>0</v>
      </c>
      <c r="ML21" s="600">
        <f ca="1">'Deployment needs'!MM3</f>
        <v>0</v>
      </c>
      <c r="MM21" s="600">
        <f ca="1">'Deployment needs'!MN3</f>
        <v>0</v>
      </c>
      <c r="MN21" s="600">
        <f ca="1">'Deployment needs'!MO3</f>
        <v>0</v>
      </c>
      <c r="MO21" s="600">
        <f ca="1">'Deployment needs'!MP3</f>
        <v>0</v>
      </c>
      <c r="MP21" s="600">
        <f ca="1">'Deployment needs'!MQ3</f>
        <v>0</v>
      </c>
      <c r="MQ21" s="600">
        <f ca="1">'Deployment needs'!MR3</f>
        <v>0</v>
      </c>
      <c r="MR21" s="600">
        <f ca="1">'Deployment needs'!MS3</f>
        <v>0</v>
      </c>
      <c r="MS21" s="600">
        <f ca="1">'Deployment needs'!MT3</f>
        <v>0</v>
      </c>
      <c r="MT21" s="600">
        <f ca="1">'Deployment needs'!MU3</f>
        <v>0</v>
      </c>
      <c r="MU21" s="600">
        <f ca="1">'Deployment needs'!MV3</f>
        <v>0</v>
      </c>
      <c r="MV21" s="600">
        <f ca="1">'Deployment needs'!MW3</f>
        <v>0</v>
      </c>
      <c r="MW21" s="600">
        <f ca="1">'Deployment needs'!MX3</f>
        <v>0</v>
      </c>
      <c r="MX21" s="600">
        <f ca="1">'Deployment needs'!MY3</f>
        <v>0</v>
      </c>
      <c r="MY21" s="600">
        <f ca="1">'Deployment needs'!MZ3</f>
        <v>0</v>
      </c>
      <c r="MZ21" s="600">
        <f ca="1">'Deployment needs'!NA3</f>
        <v>0</v>
      </c>
      <c r="NA21" s="600">
        <f ca="1">'Deployment needs'!NB3</f>
        <v>0</v>
      </c>
      <c r="NB21" s="600">
        <f ca="1">'Deployment needs'!NC3</f>
        <v>0</v>
      </c>
      <c r="NC21" s="600">
        <f ca="1">'Deployment needs'!ND3</f>
        <v>0</v>
      </c>
      <c r="ND21" s="600">
        <f ca="1">'Deployment needs'!NE3</f>
        <v>0</v>
      </c>
      <c r="NE21" s="600">
        <f ca="1">'Deployment needs'!NF3</f>
        <v>0</v>
      </c>
      <c r="NF21" s="600">
        <f ca="1">'Deployment needs'!NG3</f>
        <v>0</v>
      </c>
      <c r="NG21" s="600">
        <f ca="1">'Deployment needs'!NH3</f>
        <v>0</v>
      </c>
      <c r="NH21" s="600">
        <f ca="1">'Deployment needs'!NI3</f>
        <v>0</v>
      </c>
    </row>
    <row r="22" spans="1:376" s="351" customFormat="1" ht="15">
      <c r="A22" s="350" t="s">
        <v>1126</v>
      </c>
      <c r="B22" s="350">
        <v>20.75</v>
      </c>
      <c r="C22" s="350">
        <v>51.75</v>
      </c>
      <c r="D22" s="350">
        <v>38.75</v>
      </c>
      <c r="E22" s="350">
        <v>38.75</v>
      </c>
      <c r="F22" s="350">
        <v>38.75</v>
      </c>
      <c r="G22" s="350">
        <v>20.75</v>
      </c>
      <c r="H22" s="350">
        <v>20.75</v>
      </c>
      <c r="I22" s="350">
        <v>20.75</v>
      </c>
      <c r="J22" s="350">
        <v>51.75</v>
      </c>
      <c r="K22" s="350">
        <v>38.75</v>
      </c>
      <c r="L22" s="350">
        <v>38.75</v>
      </c>
      <c r="M22" s="350">
        <v>38.75</v>
      </c>
      <c r="N22" s="350">
        <v>20.75</v>
      </c>
      <c r="O22" s="350">
        <v>20.75</v>
      </c>
      <c r="P22" s="350">
        <v>39</v>
      </c>
      <c r="Q22" s="350">
        <v>53.75</v>
      </c>
      <c r="R22" s="350">
        <v>40.75</v>
      </c>
      <c r="S22" s="350">
        <v>40.75</v>
      </c>
      <c r="T22" s="350">
        <v>40.75</v>
      </c>
      <c r="U22" s="350">
        <v>19</v>
      </c>
      <c r="V22" s="350">
        <v>19</v>
      </c>
      <c r="W22" s="350">
        <v>39</v>
      </c>
      <c r="X22" s="350">
        <v>53.75</v>
      </c>
      <c r="Y22" s="350">
        <v>40.75</v>
      </c>
      <c r="Z22" s="350">
        <v>40.75</v>
      </c>
      <c r="AA22" s="350">
        <v>40.75</v>
      </c>
      <c r="AB22" s="350">
        <v>19</v>
      </c>
      <c r="AC22" s="350">
        <v>19</v>
      </c>
      <c r="AD22" s="350">
        <v>39</v>
      </c>
      <c r="AE22" s="350">
        <v>53.75</v>
      </c>
      <c r="AF22" s="350">
        <v>40.75</v>
      </c>
      <c r="AG22" s="350">
        <v>40.75</v>
      </c>
      <c r="AH22" s="350">
        <v>40.75</v>
      </c>
      <c r="AI22" s="350">
        <v>19</v>
      </c>
      <c r="AJ22" s="350">
        <v>19</v>
      </c>
      <c r="AK22" s="350">
        <v>39</v>
      </c>
      <c r="AL22" s="350">
        <v>53.75</v>
      </c>
      <c r="AM22" s="350">
        <v>40.75</v>
      </c>
      <c r="AN22" s="350">
        <v>40.75</v>
      </c>
      <c r="AO22" s="350">
        <v>40.75</v>
      </c>
      <c r="AP22" s="350">
        <v>19</v>
      </c>
      <c r="AQ22" s="350">
        <v>19</v>
      </c>
      <c r="AR22" s="350">
        <v>39</v>
      </c>
      <c r="AS22" s="350">
        <v>53.75</v>
      </c>
      <c r="AT22" s="350">
        <v>40.75</v>
      </c>
      <c r="AU22" s="350">
        <v>40.75</v>
      </c>
      <c r="AV22" s="350">
        <v>40.75</v>
      </c>
      <c r="AW22" s="350">
        <v>19</v>
      </c>
      <c r="AX22" s="350">
        <v>19</v>
      </c>
      <c r="AY22" s="350">
        <v>39</v>
      </c>
      <c r="AZ22" s="350">
        <v>53.75</v>
      </c>
      <c r="BA22" s="350">
        <v>40.75</v>
      </c>
      <c r="BB22" s="350">
        <v>40.75</v>
      </c>
      <c r="BC22" s="350">
        <v>40.75</v>
      </c>
      <c r="BD22" s="350">
        <v>19</v>
      </c>
      <c r="BE22" s="350">
        <v>19</v>
      </c>
      <c r="BF22" s="350">
        <v>39</v>
      </c>
      <c r="BG22" s="350">
        <v>53.75</v>
      </c>
      <c r="BH22" s="350">
        <v>40.75</v>
      </c>
      <c r="BI22" s="350">
        <v>40.75</v>
      </c>
      <c r="BJ22" s="350">
        <v>40.75</v>
      </c>
      <c r="BK22" s="350">
        <v>19</v>
      </c>
      <c r="BL22" s="350">
        <v>19</v>
      </c>
      <c r="BM22" s="350">
        <v>39</v>
      </c>
      <c r="BN22" s="350">
        <v>53.75</v>
      </c>
      <c r="BO22" s="350">
        <v>40.75</v>
      </c>
      <c r="BP22" s="350">
        <v>40.75</v>
      </c>
      <c r="BQ22" s="350">
        <v>40.75</v>
      </c>
      <c r="BR22" s="350">
        <v>19</v>
      </c>
      <c r="BS22" s="350">
        <v>19</v>
      </c>
      <c r="BT22" s="350">
        <v>39</v>
      </c>
      <c r="BU22" s="350">
        <v>53.75</v>
      </c>
      <c r="BV22" s="350">
        <v>40.75</v>
      </c>
      <c r="BW22" s="350">
        <v>40.75</v>
      </c>
      <c r="BX22" s="350">
        <v>40.75</v>
      </c>
      <c r="BY22" s="350">
        <v>19</v>
      </c>
      <c r="BZ22" s="350">
        <v>19</v>
      </c>
      <c r="CA22" s="350">
        <v>39</v>
      </c>
      <c r="CB22" s="350">
        <v>53.75</v>
      </c>
      <c r="CC22" s="350">
        <v>40.75</v>
      </c>
      <c r="CD22" s="350">
        <v>40.75</v>
      </c>
      <c r="CE22" s="350">
        <v>40.75</v>
      </c>
      <c r="CF22" s="350">
        <v>19</v>
      </c>
      <c r="CG22" s="350">
        <v>19</v>
      </c>
      <c r="CH22" s="350">
        <v>39</v>
      </c>
      <c r="CI22" s="350">
        <v>53.75</v>
      </c>
      <c r="CJ22" s="350">
        <v>40.75</v>
      </c>
      <c r="CK22" s="350">
        <v>40.75</v>
      </c>
      <c r="CL22" s="350">
        <v>40.75</v>
      </c>
      <c r="CM22" s="350">
        <v>19</v>
      </c>
      <c r="CN22" s="350">
        <v>19</v>
      </c>
      <c r="CO22" s="350">
        <v>39</v>
      </c>
      <c r="CP22" s="350">
        <v>53.75</v>
      </c>
      <c r="CQ22" s="350">
        <v>40.75</v>
      </c>
      <c r="CR22" s="350">
        <v>40.75</v>
      </c>
      <c r="CS22" s="350">
        <v>40.75</v>
      </c>
      <c r="CT22" s="350">
        <v>19</v>
      </c>
      <c r="CU22" s="350">
        <v>19</v>
      </c>
      <c r="CV22" s="350">
        <v>39</v>
      </c>
      <c r="CW22" s="350">
        <v>53.75</v>
      </c>
      <c r="CX22" s="350">
        <v>40.75</v>
      </c>
      <c r="CY22" s="350">
        <v>40.75</v>
      </c>
      <c r="CZ22" s="350">
        <v>38.75</v>
      </c>
      <c r="DA22" s="350">
        <v>18</v>
      </c>
      <c r="DB22" s="350">
        <v>18</v>
      </c>
      <c r="DC22" s="350">
        <v>38</v>
      </c>
      <c r="DD22" s="350">
        <v>56.75</v>
      </c>
      <c r="DE22" s="350">
        <v>38.75</v>
      </c>
      <c r="DF22" s="350">
        <v>38.75</v>
      </c>
      <c r="DG22" s="350">
        <v>56.75</v>
      </c>
      <c r="DH22" s="350">
        <v>56.75</v>
      </c>
      <c r="DI22" s="350">
        <v>25</v>
      </c>
      <c r="DJ22" s="350">
        <v>38</v>
      </c>
      <c r="DK22" s="350">
        <v>56.75</v>
      </c>
      <c r="DL22" s="350">
        <v>56.75</v>
      </c>
      <c r="DM22" s="350">
        <v>38.75</v>
      </c>
      <c r="DN22" s="350">
        <v>56.75</v>
      </c>
      <c r="DO22" s="350">
        <v>56.75</v>
      </c>
      <c r="DP22" s="350">
        <v>36.75</v>
      </c>
      <c r="DQ22" s="350">
        <v>38</v>
      </c>
      <c r="DR22" s="350">
        <v>48.75</v>
      </c>
      <c r="DS22" s="350">
        <v>38.75</v>
      </c>
      <c r="DT22" s="350">
        <v>38.75</v>
      </c>
      <c r="DU22" s="350">
        <v>38.75</v>
      </c>
      <c r="DV22" s="350">
        <v>18</v>
      </c>
      <c r="DW22" s="350">
        <v>18</v>
      </c>
      <c r="DX22" s="350">
        <v>38</v>
      </c>
      <c r="DY22" s="350">
        <v>48.75</v>
      </c>
      <c r="DZ22" s="350">
        <v>38.75</v>
      </c>
      <c r="EA22" s="350">
        <v>40.75</v>
      </c>
      <c r="EB22" s="350">
        <v>40.75</v>
      </c>
      <c r="EC22" s="350">
        <v>19</v>
      </c>
      <c r="ED22" s="350">
        <v>19</v>
      </c>
      <c r="EE22" s="350">
        <v>39</v>
      </c>
      <c r="EF22" s="350">
        <v>53.75</v>
      </c>
      <c r="EG22" s="350">
        <v>40.75</v>
      </c>
      <c r="EH22" s="350">
        <v>40.75</v>
      </c>
      <c r="EI22" s="350">
        <v>40.75</v>
      </c>
      <c r="EJ22" s="350">
        <v>19</v>
      </c>
      <c r="EK22" s="350">
        <v>19</v>
      </c>
      <c r="EL22" s="350">
        <v>39</v>
      </c>
      <c r="EM22" s="350">
        <v>53.75</v>
      </c>
      <c r="EN22" s="350">
        <v>40.75</v>
      </c>
      <c r="EO22" s="350">
        <v>40.75</v>
      </c>
      <c r="EP22" s="350">
        <v>40.75</v>
      </c>
      <c r="EQ22" s="350">
        <v>19</v>
      </c>
      <c r="ER22" s="350">
        <v>19</v>
      </c>
      <c r="ES22" s="350">
        <v>39</v>
      </c>
      <c r="ET22" s="350">
        <v>53.75</v>
      </c>
      <c r="EU22" s="350">
        <v>40.75</v>
      </c>
      <c r="EV22" s="350">
        <v>40.75</v>
      </c>
      <c r="EW22" s="350">
        <v>40.75</v>
      </c>
      <c r="EX22" s="350">
        <v>19</v>
      </c>
      <c r="EY22" s="350">
        <v>19</v>
      </c>
      <c r="EZ22" s="350">
        <v>39</v>
      </c>
      <c r="FA22" s="350">
        <v>53.75</v>
      </c>
      <c r="FB22" s="350">
        <v>40.75</v>
      </c>
      <c r="FC22" s="350">
        <v>40.75</v>
      </c>
      <c r="FD22" s="350">
        <v>40.75</v>
      </c>
      <c r="FE22" s="350">
        <v>19</v>
      </c>
      <c r="FF22" s="350">
        <v>19</v>
      </c>
      <c r="FG22" s="350">
        <v>39</v>
      </c>
      <c r="FH22" s="350">
        <v>53.75</v>
      </c>
      <c r="FI22" s="350">
        <v>40.75</v>
      </c>
      <c r="FJ22" s="350">
        <v>40.75</v>
      </c>
      <c r="FK22" s="350">
        <v>40.75</v>
      </c>
      <c r="FL22" s="350">
        <v>19</v>
      </c>
      <c r="FM22" s="350">
        <v>19</v>
      </c>
      <c r="FN22" s="350">
        <v>39</v>
      </c>
      <c r="FO22" s="350">
        <v>53.75</v>
      </c>
      <c r="FP22" s="350">
        <v>40.75</v>
      </c>
      <c r="FQ22" s="350">
        <v>40.75</v>
      </c>
      <c r="FR22" s="350">
        <v>40.75</v>
      </c>
      <c r="FS22" s="350">
        <v>19</v>
      </c>
      <c r="FT22" s="350">
        <v>19</v>
      </c>
      <c r="FU22" s="350">
        <v>39</v>
      </c>
      <c r="FV22" s="350">
        <v>53.75</v>
      </c>
      <c r="FW22" s="350">
        <v>40.75</v>
      </c>
      <c r="FX22" s="350">
        <v>40.75</v>
      </c>
      <c r="FY22" s="350">
        <v>40.75</v>
      </c>
      <c r="FZ22" s="350">
        <v>19</v>
      </c>
      <c r="GA22" s="350">
        <v>19</v>
      </c>
      <c r="GB22" s="350">
        <v>39</v>
      </c>
      <c r="GC22" s="350">
        <v>53.75</v>
      </c>
      <c r="GD22" s="350">
        <v>40.75</v>
      </c>
      <c r="GE22" s="350">
        <v>40.75</v>
      </c>
      <c r="GF22" s="350">
        <v>40.75</v>
      </c>
      <c r="GG22" s="350">
        <v>19</v>
      </c>
      <c r="GH22" s="350">
        <v>19</v>
      </c>
      <c r="GI22" s="350">
        <v>39</v>
      </c>
      <c r="GJ22" s="350">
        <v>53.75</v>
      </c>
      <c r="GK22" s="350">
        <v>40.75</v>
      </c>
      <c r="GL22" s="350">
        <v>40.75</v>
      </c>
      <c r="GM22" s="350">
        <v>40.75</v>
      </c>
      <c r="GN22" s="350">
        <v>19</v>
      </c>
      <c r="GO22" s="350">
        <v>19</v>
      </c>
      <c r="GP22" s="350">
        <v>39</v>
      </c>
      <c r="GQ22" s="350">
        <v>53.75</v>
      </c>
      <c r="GR22" s="350">
        <v>40.75</v>
      </c>
      <c r="GS22" s="350">
        <v>40.75</v>
      </c>
      <c r="GT22" s="350">
        <v>40.75</v>
      </c>
      <c r="GU22" s="350">
        <v>19</v>
      </c>
      <c r="GV22" s="350">
        <v>19</v>
      </c>
      <c r="GW22" s="350">
        <v>224</v>
      </c>
      <c r="GX22" s="350">
        <v>225</v>
      </c>
      <c r="GY22" s="350">
        <v>226</v>
      </c>
      <c r="GZ22" s="350">
        <v>227</v>
      </c>
      <c r="HA22" s="350">
        <v>228</v>
      </c>
      <c r="HB22" s="350">
        <v>229</v>
      </c>
      <c r="HC22" s="350">
        <v>230</v>
      </c>
      <c r="HD22" s="350">
        <v>231</v>
      </c>
      <c r="HE22" s="350">
        <v>232</v>
      </c>
      <c r="HF22" s="350">
        <v>233</v>
      </c>
      <c r="HG22" s="350">
        <v>234</v>
      </c>
      <c r="HH22" s="350">
        <v>235</v>
      </c>
      <c r="HI22" s="350">
        <v>236</v>
      </c>
      <c r="HJ22" s="350">
        <v>237</v>
      </c>
      <c r="HK22" s="350">
        <v>238</v>
      </c>
      <c r="HL22" s="350">
        <v>239</v>
      </c>
      <c r="HM22" s="350">
        <v>240</v>
      </c>
      <c r="HN22" s="350">
        <v>241</v>
      </c>
      <c r="HO22" s="350">
        <v>242</v>
      </c>
      <c r="HP22" s="350">
        <v>243</v>
      </c>
      <c r="HQ22" s="350">
        <v>244</v>
      </c>
      <c r="HR22" s="350">
        <v>245</v>
      </c>
      <c r="HS22" s="350">
        <v>246</v>
      </c>
      <c r="HT22" s="350">
        <v>247</v>
      </c>
      <c r="HU22" s="350">
        <v>248</v>
      </c>
      <c r="HV22" s="350">
        <v>249</v>
      </c>
      <c r="HW22" s="350">
        <v>250</v>
      </c>
      <c r="HX22" s="350">
        <v>251</v>
      </c>
      <c r="HY22" s="350">
        <v>252</v>
      </c>
      <c r="HZ22" s="350">
        <v>253</v>
      </c>
      <c r="IA22" s="350">
        <v>254</v>
      </c>
      <c r="IB22" s="350">
        <v>255</v>
      </c>
      <c r="IC22" s="350">
        <v>256</v>
      </c>
      <c r="ID22" s="350">
        <v>257</v>
      </c>
      <c r="IE22" s="350">
        <v>258</v>
      </c>
      <c r="IF22" s="350">
        <v>259</v>
      </c>
      <c r="IG22" s="350">
        <v>260</v>
      </c>
      <c r="IH22" s="350">
        <v>261</v>
      </c>
      <c r="II22" s="350">
        <v>262</v>
      </c>
      <c r="IJ22" s="350">
        <v>263</v>
      </c>
      <c r="IK22" s="350">
        <v>264</v>
      </c>
      <c r="IL22" s="350">
        <v>265</v>
      </c>
      <c r="IM22" s="350">
        <v>266</v>
      </c>
      <c r="IN22" s="350">
        <v>267</v>
      </c>
      <c r="IO22" s="350">
        <v>268</v>
      </c>
      <c r="IP22" s="350">
        <v>269</v>
      </c>
      <c r="IQ22" s="350">
        <v>270</v>
      </c>
      <c r="IR22" s="350">
        <v>271</v>
      </c>
      <c r="IS22" s="350">
        <v>272</v>
      </c>
      <c r="IT22" s="350">
        <v>273</v>
      </c>
      <c r="IU22" s="350">
        <v>274</v>
      </c>
      <c r="IV22" s="350">
        <v>275</v>
      </c>
      <c r="IW22" s="350">
        <v>276</v>
      </c>
      <c r="IX22" s="350">
        <v>277</v>
      </c>
      <c r="IY22" s="350">
        <v>278</v>
      </c>
      <c r="IZ22" s="350">
        <v>279</v>
      </c>
      <c r="JA22" s="350">
        <v>280</v>
      </c>
      <c r="JB22" s="350">
        <v>281</v>
      </c>
      <c r="JC22" s="350">
        <v>282</v>
      </c>
      <c r="JD22" s="350">
        <v>283</v>
      </c>
      <c r="JE22" s="350">
        <v>284</v>
      </c>
      <c r="JF22" s="350">
        <v>285</v>
      </c>
      <c r="JG22" s="350">
        <v>286</v>
      </c>
      <c r="JH22" s="350">
        <v>287</v>
      </c>
      <c r="JI22" s="350">
        <v>288</v>
      </c>
      <c r="JJ22" s="350">
        <v>289</v>
      </c>
      <c r="JK22" s="350">
        <v>290</v>
      </c>
      <c r="JL22" s="350">
        <v>291</v>
      </c>
      <c r="JM22" s="350">
        <v>292</v>
      </c>
      <c r="JN22" s="350">
        <v>293</v>
      </c>
      <c r="JO22" s="350">
        <v>294</v>
      </c>
      <c r="JP22" s="350">
        <v>295</v>
      </c>
      <c r="JQ22" s="350">
        <v>296</v>
      </c>
      <c r="JR22" s="350">
        <v>297</v>
      </c>
      <c r="JS22" s="350">
        <v>298</v>
      </c>
      <c r="JT22" s="350">
        <v>299</v>
      </c>
      <c r="JU22" s="350">
        <v>300</v>
      </c>
      <c r="JV22" s="350">
        <v>301</v>
      </c>
      <c r="JW22" s="350">
        <v>302</v>
      </c>
      <c r="JX22" s="350">
        <v>303</v>
      </c>
      <c r="JY22" s="350">
        <v>304</v>
      </c>
      <c r="JZ22" s="350">
        <v>305</v>
      </c>
      <c r="KA22" s="350">
        <v>306</v>
      </c>
      <c r="KB22" s="350">
        <v>307</v>
      </c>
      <c r="KC22" s="350">
        <v>308</v>
      </c>
      <c r="KD22" s="350">
        <v>309</v>
      </c>
      <c r="KE22" s="350">
        <v>310</v>
      </c>
      <c r="KF22" s="350">
        <v>311</v>
      </c>
      <c r="KG22" s="350">
        <v>312</v>
      </c>
      <c r="KH22" s="350">
        <v>313</v>
      </c>
      <c r="KI22" s="350">
        <v>314</v>
      </c>
      <c r="KJ22" s="350">
        <v>315</v>
      </c>
      <c r="KK22" s="350">
        <v>316</v>
      </c>
      <c r="KL22" s="350">
        <v>317</v>
      </c>
      <c r="KM22" s="350">
        <v>318</v>
      </c>
      <c r="KN22" s="350">
        <v>319</v>
      </c>
      <c r="KO22" s="350">
        <v>320</v>
      </c>
      <c r="KP22" s="350">
        <v>321</v>
      </c>
      <c r="KQ22" s="350">
        <v>322</v>
      </c>
      <c r="KR22" s="350">
        <v>323</v>
      </c>
      <c r="KS22" s="350">
        <v>324</v>
      </c>
      <c r="KT22" s="350">
        <v>325</v>
      </c>
      <c r="KU22" s="350">
        <v>326</v>
      </c>
      <c r="KV22" s="350">
        <v>327</v>
      </c>
      <c r="KW22" s="350">
        <v>328</v>
      </c>
      <c r="KX22" s="350">
        <v>329</v>
      </c>
      <c r="KY22" s="350">
        <v>330</v>
      </c>
      <c r="KZ22" s="350">
        <v>331</v>
      </c>
      <c r="LA22" s="350">
        <v>332</v>
      </c>
      <c r="LB22" s="350">
        <v>333</v>
      </c>
      <c r="LC22" s="350">
        <v>334</v>
      </c>
      <c r="LD22" s="350">
        <v>335</v>
      </c>
      <c r="LE22" s="350">
        <v>336</v>
      </c>
      <c r="LF22" s="350">
        <v>337</v>
      </c>
      <c r="LG22" s="350">
        <v>338</v>
      </c>
      <c r="LH22" s="350">
        <v>339</v>
      </c>
      <c r="LI22" s="350">
        <v>340</v>
      </c>
      <c r="LJ22" s="350">
        <v>341</v>
      </c>
      <c r="LK22" s="350">
        <v>342</v>
      </c>
      <c r="LL22" s="350">
        <v>343</v>
      </c>
      <c r="LM22" s="350">
        <v>344</v>
      </c>
      <c r="LN22" s="350">
        <v>345</v>
      </c>
      <c r="LO22" s="350">
        <v>346</v>
      </c>
      <c r="LP22" s="350">
        <v>347</v>
      </c>
      <c r="LQ22" s="350">
        <v>348</v>
      </c>
      <c r="LR22" s="350">
        <v>349</v>
      </c>
      <c r="LS22" s="350">
        <v>350</v>
      </c>
      <c r="LT22" s="350">
        <v>351</v>
      </c>
      <c r="LU22" s="350">
        <v>352</v>
      </c>
      <c r="LV22" s="350">
        <v>353</v>
      </c>
      <c r="LW22" s="350">
        <v>354</v>
      </c>
      <c r="LX22" s="350">
        <v>355</v>
      </c>
      <c r="LY22" s="350">
        <v>356</v>
      </c>
      <c r="LZ22" s="350">
        <v>357</v>
      </c>
      <c r="MA22" s="350">
        <v>358</v>
      </c>
      <c r="MB22" s="350">
        <v>359</v>
      </c>
      <c r="MC22" s="350">
        <v>360</v>
      </c>
      <c r="MD22" s="350">
        <v>361</v>
      </c>
      <c r="ME22" s="350">
        <v>362</v>
      </c>
      <c r="MF22" s="350">
        <v>363</v>
      </c>
      <c r="MG22" s="350">
        <v>364</v>
      </c>
      <c r="MH22" s="350">
        <v>365</v>
      </c>
      <c r="MI22" s="350">
        <v>366</v>
      </c>
      <c r="MJ22" s="350">
        <v>367</v>
      </c>
      <c r="MK22" s="350">
        <v>368</v>
      </c>
      <c r="ML22" s="350">
        <v>369</v>
      </c>
      <c r="MM22" s="350">
        <v>370</v>
      </c>
      <c r="MN22" s="350">
        <v>371</v>
      </c>
      <c r="MO22" s="350">
        <v>372</v>
      </c>
      <c r="MP22" s="350">
        <v>373</v>
      </c>
      <c r="MQ22" s="350">
        <v>374</v>
      </c>
      <c r="MR22" s="350">
        <v>375</v>
      </c>
      <c r="MS22" s="350">
        <v>376</v>
      </c>
      <c r="MT22" s="350">
        <v>377</v>
      </c>
      <c r="MU22" s="350">
        <v>378</v>
      </c>
      <c r="MV22" s="350">
        <v>379</v>
      </c>
      <c r="MW22" s="350">
        <v>380</v>
      </c>
      <c r="MX22" s="350">
        <v>381</v>
      </c>
      <c r="MY22" s="350">
        <v>382</v>
      </c>
      <c r="MZ22" s="350">
        <v>383</v>
      </c>
      <c r="NA22" s="350">
        <v>384</v>
      </c>
      <c r="NB22" s="350">
        <v>385</v>
      </c>
      <c r="NC22" s="350">
        <v>386</v>
      </c>
      <c r="ND22" s="350">
        <v>387</v>
      </c>
      <c r="NE22" s="350">
        <v>388</v>
      </c>
      <c r="NF22" s="350">
        <v>389</v>
      </c>
      <c r="NG22" s="350">
        <v>390</v>
      </c>
      <c r="NH22" s="350">
        <v>391</v>
      </c>
    </row>
    <row r="23" spans="1:376" s="351" customFormat="1" ht="15">
      <c r="A23" s="350" t="s">
        <v>1127</v>
      </c>
      <c r="B23" s="350"/>
      <c r="C23" s="350"/>
      <c r="D23" s="350"/>
      <c r="E23" s="350"/>
      <c r="F23" s="350"/>
      <c r="G23" s="350"/>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50"/>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0"/>
      <c r="BK23" s="350"/>
      <c r="BL23" s="350"/>
      <c r="BM23" s="350"/>
      <c r="BN23" s="350"/>
      <c r="BO23" s="350"/>
      <c r="BP23" s="350"/>
      <c r="BQ23" s="350"/>
      <c r="BR23" s="350"/>
      <c r="BS23" s="350"/>
      <c r="BT23" s="350"/>
      <c r="BU23" s="350"/>
      <c r="BV23" s="350"/>
      <c r="BW23" s="350"/>
      <c r="BX23" s="350"/>
      <c r="BY23" s="350"/>
      <c r="BZ23" s="350"/>
      <c r="CA23" s="350"/>
      <c r="CB23" s="350"/>
      <c r="CC23" s="350"/>
      <c r="CD23" s="350"/>
      <c r="CE23" s="350"/>
      <c r="CF23" s="350"/>
      <c r="CG23" s="350"/>
      <c r="CH23" s="350"/>
      <c r="CI23" s="350"/>
      <c r="CJ23" s="350"/>
      <c r="CK23" s="350"/>
      <c r="CL23" s="350"/>
      <c r="CM23" s="350"/>
      <c r="CN23" s="350"/>
      <c r="CO23" s="350"/>
      <c r="CP23" s="350"/>
      <c r="CQ23" s="350"/>
      <c r="CR23" s="350"/>
      <c r="CS23" s="350"/>
      <c r="CT23" s="350"/>
      <c r="CU23" s="350"/>
      <c r="CV23" s="350"/>
      <c r="CW23" s="350"/>
      <c r="CX23" s="350"/>
      <c r="CY23" s="350"/>
      <c r="CZ23" s="350"/>
      <c r="DA23" s="350"/>
      <c r="DB23" s="350"/>
      <c r="DC23" s="350"/>
      <c r="DD23" s="350"/>
      <c r="DE23" s="350"/>
      <c r="DF23" s="350"/>
      <c r="DG23" s="350"/>
      <c r="DH23" s="350"/>
      <c r="DI23" s="350"/>
      <c r="DJ23" s="350"/>
      <c r="DK23" s="350"/>
      <c r="DL23" s="350"/>
      <c r="DM23" s="350"/>
      <c r="DN23" s="350"/>
      <c r="DO23" s="350"/>
      <c r="DP23" s="350"/>
      <c r="DQ23" s="350"/>
      <c r="DR23" s="350"/>
      <c r="DS23" s="350"/>
      <c r="DT23" s="350"/>
      <c r="DU23" s="350"/>
      <c r="DV23" s="350"/>
      <c r="DW23" s="350"/>
      <c r="DX23" s="350"/>
      <c r="DY23" s="350"/>
      <c r="DZ23" s="350"/>
      <c r="EA23" s="350"/>
      <c r="EB23" s="350"/>
      <c r="EC23" s="350"/>
      <c r="ED23" s="350"/>
      <c r="EE23" s="350"/>
      <c r="EF23" s="350"/>
      <c r="EG23" s="350"/>
      <c r="EH23" s="350"/>
      <c r="EI23" s="350"/>
      <c r="EJ23" s="350"/>
      <c r="EK23" s="350"/>
      <c r="EL23" s="350"/>
      <c r="EM23" s="350"/>
      <c r="EN23" s="350"/>
      <c r="EO23" s="350"/>
      <c r="EP23" s="350"/>
      <c r="EQ23" s="350"/>
      <c r="ER23" s="350"/>
      <c r="ES23" s="350"/>
      <c r="ET23" s="350"/>
      <c r="EU23" s="350"/>
      <c r="EV23" s="350"/>
      <c r="EW23" s="350"/>
      <c r="EX23" s="350"/>
      <c r="EY23" s="350"/>
      <c r="EZ23" s="350"/>
      <c r="FA23" s="350"/>
      <c r="FB23" s="350"/>
      <c r="FC23" s="350"/>
      <c r="FD23" s="350"/>
      <c r="FE23" s="350"/>
      <c r="FF23" s="350"/>
      <c r="FG23" s="350"/>
      <c r="FH23" s="350"/>
      <c r="FI23" s="350"/>
      <c r="FJ23" s="350"/>
      <c r="FK23" s="350"/>
      <c r="FL23" s="350"/>
      <c r="FM23" s="350"/>
      <c r="FN23" s="350"/>
      <c r="FO23" s="350"/>
      <c r="FP23" s="350"/>
      <c r="FQ23" s="350"/>
      <c r="FR23" s="350"/>
      <c r="FS23" s="350"/>
      <c r="FT23" s="350"/>
      <c r="FU23" s="350"/>
      <c r="FV23" s="350"/>
      <c r="FW23" s="350"/>
      <c r="FX23" s="350"/>
      <c r="FY23" s="350"/>
      <c r="FZ23" s="350"/>
      <c r="GA23" s="350"/>
      <c r="GB23" s="350"/>
      <c r="GC23" s="350"/>
      <c r="GD23" s="350"/>
      <c r="GE23" s="350"/>
      <c r="GF23" s="350"/>
      <c r="GG23" s="350"/>
      <c r="GH23" s="350"/>
      <c r="GI23" s="350"/>
      <c r="GJ23" s="350"/>
      <c r="GK23" s="350"/>
      <c r="GL23" s="350"/>
      <c r="GM23" s="350"/>
      <c r="GN23" s="350"/>
      <c r="GO23" s="350"/>
      <c r="GP23" s="350"/>
      <c r="GQ23" s="350"/>
      <c r="GR23" s="350"/>
      <c r="GS23" s="350"/>
      <c r="GT23" s="350"/>
      <c r="GU23" s="350"/>
      <c r="GV23" s="350"/>
      <c r="GW23" s="350"/>
      <c r="GX23" s="350"/>
      <c r="GY23" s="350"/>
      <c r="GZ23" s="350"/>
      <c r="HA23" s="350"/>
      <c r="HB23" s="350"/>
      <c r="HC23" s="350"/>
      <c r="HD23" s="350"/>
      <c r="HE23" s="350"/>
      <c r="HF23" s="350"/>
      <c r="HG23" s="350"/>
      <c r="HH23" s="350"/>
      <c r="HI23" s="350"/>
      <c r="HJ23" s="350"/>
      <c r="HK23" s="350"/>
      <c r="HL23" s="350"/>
      <c r="HM23" s="350"/>
      <c r="HN23" s="350"/>
      <c r="HO23" s="350"/>
      <c r="HP23" s="350"/>
      <c r="HQ23" s="350"/>
      <c r="HR23" s="350"/>
      <c r="HS23" s="350"/>
      <c r="HT23" s="350"/>
      <c r="HU23" s="350"/>
      <c r="HV23" s="350"/>
      <c r="HW23" s="350"/>
      <c r="HX23" s="350"/>
      <c r="HY23" s="350"/>
      <c r="HZ23" s="350"/>
      <c r="IA23" s="350"/>
      <c r="IB23" s="350"/>
      <c r="IC23" s="350"/>
      <c r="ID23" s="350"/>
      <c r="IE23" s="350"/>
      <c r="IF23" s="350"/>
      <c r="IG23" s="350"/>
      <c r="IH23" s="350"/>
      <c r="II23" s="350"/>
      <c r="IJ23" s="350"/>
      <c r="IK23" s="350"/>
      <c r="IL23" s="350"/>
      <c r="IM23" s="350"/>
      <c r="IN23" s="350"/>
      <c r="IO23" s="350"/>
      <c r="IP23" s="350"/>
      <c r="IQ23" s="350"/>
      <c r="IR23" s="350"/>
      <c r="IS23" s="350"/>
      <c r="IT23" s="350"/>
      <c r="IU23" s="350"/>
      <c r="IV23" s="350"/>
      <c r="IW23" s="350"/>
      <c r="IX23" s="350"/>
      <c r="IY23" s="350"/>
      <c r="IZ23" s="350"/>
      <c r="JA23" s="350"/>
      <c r="JB23" s="350"/>
      <c r="JC23" s="350"/>
      <c r="JD23" s="350"/>
      <c r="JE23" s="350"/>
      <c r="JF23" s="350"/>
      <c r="JG23" s="350"/>
      <c r="JH23" s="350"/>
      <c r="JI23" s="350"/>
      <c r="JJ23" s="350"/>
      <c r="JK23" s="350"/>
      <c r="JL23" s="350"/>
      <c r="JM23" s="350"/>
      <c r="JN23" s="350"/>
      <c r="JO23" s="350"/>
      <c r="JP23" s="350"/>
      <c r="JQ23" s="350"/>
      <c r="JR23" s="350"/>
      <c r="JS23" s="350"/>
      <c r="JT23" s="350"/>
      <c r="JU23" s="350"/>
      <c r="JV23" s="350"/>
      <c r="JW23" s="350"/>
      <c r="JX23" s="350"/>
      <c r="JY23" s="350"/>
      <c r="JZ23" s="350"/>
      <c r="KA23" s="350"/>
      <c r="KB23" s="350"/>
      <c r="KC23" s="350"/>
      <c r="KD23" s="350"/>
      <c r="KE23" s="350"/>
      <c r="KF23" s="350"/>
      <c r="KG23" s="350"/>
      <c r="KH23" s="350"/>
      <c r="KI23" s="350"/>
      <c r="KJ23" s="350"/>
      <c r="KK23" s="350"/>
      <c r="KL23" s="350"/>
      <c r="KM23" s="350"/>
      <c r="KN23" s="350"/>
      <c r="KO23" s="350"/>
      <c r="KP23" s="350"/>
      <c r="KQ23" s="350"/>
      <c r="KR23" s="350"/>
      <c r="KS23" s="350"/>
      <c r="KT23" s="350"/>
      <c r="KU23" s="350"/>
      <c r="KV23" s="350"/>
      <c r="KW23" s="350"/>
      <c r="KX23" s="350"/>
      <c r="KY23" s="350"/>
      <c r="KZ23" s="350"/>
      <c r="LA23" s="350"/>
      <c r="LB23" s="350"/>
      <c r="LC23" s="350"/>
      <c r="LD23" s="350"/>
      <c r="LE23" s="350"/>
      <c r="LF23" s="350"/>
      <c r="LG23" s="350"/>
      <c r="LH23" s="350"/>
      <c r="LI23" s="350"/>
      <c r="LJ23" s="350"/>
      <c r="LK23" s="350"/>
      <c r="LL23" s="350"/>
      <c r="LM23" s="350"/>
      <c r="LN23" s="350"/>
      <c r="LO23" s="350"/>
      <c r="LP23" s="350"/>
      <c r="LQ23" s="350"/>
      <c r="LR23" s="350"/>
      <c r="LS23" s="350"/>
      <c r="LT23" s="350"/>
      <c r="LU23" s="350"/>
      <c r="LV23" s="350"/>
      <c r="LW23" s="350"/>
      <c r="LX23" s="350"/>
      <c r="LY23" s="350"/>
      <c r="LZ23" s="350"/>
      <c r="MA23" s="350"/>
      <c r="MB23" s="350"/>
      <c r="MC23" s="350"/>
      <c r="MD23" s="350"/>
      <c r="ME23" s="350"/>
      <c r="MF23" s="350"/>
      <c r="MG23" s="350"/>
      <c r="MH23" s="350"/>
      <c r="MI23" s="350"/>
      <c r="MJ23" s="350"/>
      <c r="MK23" s="350"/>
      <c r="ML23" s="350"/>
      <c r="MM23" s="350"/>
      <c r="MN23" s="350"/>
      <c r="MO23" s="350"/>
      <c r="MP23" s="350"/>
      <c r="MQ23" s="350"/>
      <c r="MR23" s="350"/>
      <c r="MS23" s="350"/>
      <c r="MT23" s="350"/>
      <c r="MU23" s="350"/>
      <c r="MV23" s="350"/>
      <c r="MW23" s="350"/>
      <c r="MX23" s="350"/>
      <c r="MY23" s="350"/>
      <c r="MZ23" s="350"/>
      <c r="NA23" s="350"/>
      <c r="NB23" s="350"/>
      <c r="NC23" s="350"/>
      <c r="ND23" s="350"/>
      <c r="NE23" s="350"/>
      <c r="NF23" s="350"/>
      <c r="NG23" s="350"/>
      <c r="NH23" s="350"/>
    </row>
    <row r="24" spans="1:376" s="351" customFormat="1" ht="15">
      <c r="A24" s="350" t="s">
        <v>1128</v>
      </c>
      <c r="B24" s="350">
        <f t="shared" ref="B24:E24" si="595">SUM(B22:B23)</f>
        <v>20.75</v>
      </c>
      <c r="C24" s="350">
        <f t="shared" si="595"/>
        <v>51.75</v>
      </c>
      <c r="D24" s="350">
        <f t="shared" si="595"/>
        <v>38.75</v>
      </c>
      <c r="E24" s="350">
        <f t="shared" si="595"/>
        <v>38.75</v>
      </c>
      <c r="F24" s="350">
        <f t="shared" ref="F24:S24" si="596">SUM(F22:F23)</f>
        <v>38.75</v>
      </c>
      <c r="G24" s="350">
        <f t="shared" si="596"/>
        <v>20.75</v>
      </c>
      <c r="H24" s="350">
        <f t="shared" si="596"/>
        <v>20.75</v>
      </c>
      <c r="I24" s="350">
        <f t="shared" si="596"/>
        <v>20.75</v>
      </c>
      <c r="J24" s="350">
        <f t="shared" si="596"/>
        <v>51.75</v>
      </c>
      <c r="K24" s="350">
        <f t="shared" si="596"/>
        <v>38.75</v>
      </c>
      <c r="L24" s="350">
        <f t="shared" si="596"/>
        <v>38.75</v>
      </c>
      <c r="M24" s="350">
        <f t="shared" si="596"/>
        <v>38.75</v>
      </c>
      <c r="N24" s="350">
        <f t="shared" si="596"/>
        <v>20.75</v>
      </c>
      <c r="O24" s="350">
        <f t="shared" si="596"/>
        <v>20.75</v>
      </c>
      <c r="P24" s="350">
        <f t="shared" si="596"/>
        <v>39</v>
      </c>
      <c r="Q24" s="350">
        <f t="shared" si="596"/>
        <v>53.75</v>
      </c>
      <c r="R24" s="350">
        <f t="shared" si="596"/>
        <v>40.75</v>
      </c>
      <c r="S24" s="350">
        <f t="shared" si="596"/>
        <v>40.75</v>
      </c>
      <c r="T24" s="350">
        <f t="shared" ref="T24:CE24" si="597">SUM(T22:T23)</f>
        <v>40.75</v>
      </c>
      <c r="U24" s="350">
        <f t="shared" si="597"/>
        <v>19</v>
      </c>
      <c r="V24" s="350">
        <f t="shared" si="597"/>
        <v>19</v>
      </c>
      <c r="W24" s="350">
        <f t="shared" si="597"/>
        <v>39</v>
      </c>
      <c r="X24" s="350">
        <f t="shared" si="597"/>
        <v>53.75</v>
      </c>
      <c r="Y24" s="350">
        <f t="shared" si="597"/>
        <v>40.75</v>
      </c>
      <c r="Z24" s="350">
        <f t="shared" si="597"/>
        <v>40.75</v>
      </c>
      <c r="AA24" s="350">
        <f t="shared" si="597"/>
        <v>40.75</v>
      </c>
      <c r="AB24" s="350">
        <f t="shared" si="597"/>
        <v>19</v>
      </c>
      <c r="AC24" s="350">
        <f t="shared" si="597"/>
        <v>19</v>
      </c>
      <c r="AD24" s="350">
        <f t="shared" si="597"/>
        <v>39</v>
      </c>
      <c r="AE24" s="350">
        <f t="shared" si="597"/>
        <v>53.75</v>
      </c>
      <c r="AF24" s="350">
        <f t="shared" si="597"/>
        <v>40.75</v>
      </c>
      <c r="AG24" s="350">
        <f t="shared" si="597"/>
        <v>40.75</v>
      </c>
      <c r="AH24" s="350">
        <f t="shared" si="597"/>
        <v>40.75</v>
      </c>
      <c r="AI24" s="350">
        <f t="shared" si="597"/>
        <v>19</v>
      </c>
      <c r="AJ24" s="350">
        <f t="shared" si="597"/>
        <v>19</v>
      </c>
      <c r="AK24" s="350">
        <f t="shared" si="597"/>
        <v>39</v>
      </c>
      <c r="AL24" s="350">
        <f t="shared" si="597"/>
        <v>53.75</v>
      </c>
      <c r="AM24" s="350">
        <f t="shared" si="597"/>
        <v>40.75</v>
      </c>
      <c r="AN24" s="350">
        <f t="shared" si="597"/>
        <v>40.75</v>
      </c>
      <c r="AO24" s="350">
        <f t="shared" si="597"/>
        <v>40.75</v>
      </c>
      <c r="AP24" s="350">
        <f t="shared" si="597"/>
        <v>19</v>
      </c>
      <c r="AQ24" s="350">
        <f t="shared" si="597"/>
        <v>19</v>
      </c>
      <c r="AR24" s="350">
        <f t="shared" si="597"/>
        <v>39</v>
      </c>
      <c r="AS24" s="350">
        <f t="shared" si="597"/>
        <v>53.75</v>
      </c>
      <c r="AT24" s="350">
        <f t="shared" si="597"/>
        <v>40.75</v>
      </c>
      <c r="AU24" s="350">
        <f t="shared" si="597"/>
        <v>40.75</v>
      </c>
      <c r="AV24" s="350">
        <f t="shared" si="597"/>
        <v>40.75</v>
      </c>
      <c r="AW24" s="350">
        <f t="shared" si="597"/>
        <v>19</v>
      </c>
      <c r="AX24" s="350">
        <f t="shared" si="597"/>
        <v>19</v>
      </c>
      <c r="AY24" s="350">
        <f t="shared" si="597"/>
        <v>39</v>
      </c>
      <c r="AZ24" s="350">
        <f t="shared" si="597"/>
        <v>53.75</v>
      </c>
      <c r="BA24" s="350">
        <f t="shared" si="597"/>
        <v>40.75</v>
      </c>
      <c r="BB24" s="350">
        <f t="shared" si="597"/>
        <v>40.75</v>
      </c>
      <c r="BC24" s="350">
        <f t="shared" si="597"/>
        <v>40.75</v>
      </c>
      <c r="BD24" s="350">
        <f t="shared" si="597"/>
        <v>19</v>
      </c>
      <c r="BE24" s="350">
        <f t="shared" si="597"/>
        <v>19</v>
      </c>
      <c r="BF24" s="350">
        <f t="shared" si="597"/>
        <v>39</v>
      </c>
      <c r="BG24" s="350">
        <f t="shared" si="597"/>
        <v>53.75</v>
      </c>
      <c r="BH24" s="350">
        <f t="shared" si="597"/>
        <v>40.75</v>
      </c>
      <c r="BI24" s="350">
        <f t="shared" si="597"/>
        <v>40.75</v>
      </c>
      <c r="BJ24" s="350">
        <f t="shared" si="597"/>
        <v>40.75</v>
      </c>
      <c r="BK24" s="350">
        <f t="shared" si="597"/>
        <v>19</v>
      </c>
      <c r="BL24" s="350">
        <f t="shared" si="597"/>
        <v>19</v>
      </c>
      <c r="BM24" s="350">
        <f t="shared" si="597"/>
        <v>39</v>
      </c>
      <c r="BN24" s="350">
        <f t="shared" si="597"/>
        <v>53.75</v>
      </c>
      <c r="BO24" s="350">
        <f t="shared" si="597"/>
        <v>40.75</v>
      </c>
      <c r="BP24" s="350">
        <f t="shared" si="597"/>
        <v>40.75</v>
      </c>
      <c r="BQ24" s="350">
        <f t="shared" si="597"/>
        <v>40.75</v>
      </c>
      <c r="BR24" s="350">
        <f t="shared" si="597"/>
        <v>19</v>
      </c>
      <c r="BS24" s="350">
        <f t="shared" si="597"/>
        <v>19</v>
      </c>
      <c r="BT24" s="350">
        <f t="shared" si="597"/>
        <v>39</v>
      </c>
      <c r="BU24" s="350">
        <f t="shared" si="597"/>
        <v>53.75</v>
      </c>
      <c r="BV24" s="350">
        <f t="shared" si="597"/>
        <v>40.75</v>
      </c>
      <c r="BW24" s="350">
        <f t="shared" si="597"/>
        <v>40.75</v>
      </c>
      <c r="BX24" s="350">
        <f t="shared" si="597"/>
        <v>40.75</v>
      </c>
      <c r="BY24" s="350">
        <f t="shared" si="597"/>
        <v>19</v>
      </c>
      <c r="BZ24" s="350">
        <f t="shared" si="597"/>
        <v>19</v>
      </c>
      <c r="CA24" s="350">
        <f t="shared" si="597"/>
        <v>39</v>
      </c>
      <c r="CB24" s="350">
        <f t="shared" si="597"/>
        <v>53.75</v>
      </c>
      <c r="CC24" s="350">
        <f t="shared" si="597"/>
        <v>40.75</v>
      </c>
      <c r="CD24" s="350">
        <f t="shared" si="597"/>
        <v>40.75</v>
      </c>
      <c r="CE24" s="350">
        <f t="shared" si="597"/>
        <v>40.75</v>
      </c>
      <c r="CF24" s="350">
        <f t="shared" ref="CF24:EQ24" si="598">SUM(CF22:CF23)</f>
        <v>19</v>
      </c>
      <c r="CG24" s="350">
        <f t="shared" si="598"/>
        <v>19</v>
      </c>
      <c r="CH24" s="350">
        <f t="shared" si="598"/>
        <v>39</v>
      </c>
      <c r="CI24" s="350">
        <f t="shared" si="598"/>
        <v>53.75</v>
      </c>
      <c r="CJ24" s="350">
        <f t="shared" si="598"/>
        <v>40.75</v>
      </c>
      <c r="CK24" s="350">
        <f t="shared" si="598"/>
        <v>40.75</v>
      </c>
      <c r="CL24" s="350">
        <f t="shared" si="598"/>
        <v>40.75</v>
      </c>
      <c r="CM24" s="350">
        <f t="shared" si="598"/>
        <v>19</v>
      </c>
      <c r="CN24" s="350">
        <f t="shared" si="598"/>
        <v>19</v>
      </c>
      <c r="CO24" s="350">
        <f t="shared" si="598"/>
        <v>39</v>
      </c>
      <c r="CP24" s="350">
        <f t="shared" si="598"/>
        <v>53.75</v>
      </c>
      <c r="CQ24" s="350">
        <f t="shared" si="598"/>
        <v>40.75</v>
      </c>
      <c r="CR24" s="350">
        <f t="shared" si="598"/>
        <v>40.75</v>
      </c>
      <c r="CS24" s="350">
        <f t="shared" si="598"/>
        <v>40.75</v>
      </c>
      <c r="CT24" s="350">
        <f t="shared" si="598"/>
        <v>19</v>
      </c>
      <c r="CU24" s="350">
        <f t="shared" si="598"/>
        <v>19</v>
      </c>
      <c r="CV24" s="350">
        <f t="shared" si="598"/>
        <v>39</v>
      </c>
      <c r="CW24" s="350">
        <f t="shared" si="598"/>
        <v>53.75</v>
      </c>
      <c r="CX24" s="350">
        <f t="shared" si="598"/>
        <v>40.75</v>
      </c>
      <c r="CY24" s="350">
        <f t="shared" si="598"/>
        <v>40.75</v>
      </c>
      <c r="CZ24" s="350">
        <f t="shared" si="598"/>
        <v>38.75</v>
      </c>
      <c r="DA24" s="350">
        <f t="shared" si="598"/>
        <v>18</v>
      </c>
      <c r="DB24" s="350">
        <f t="shared" si="598"/>
        <v>18</v>
      </c>
      <c r="DC24" s="350">
        <f t="shared" si="598"/>
        <v>38</v>
      </c>
      <c r="DD24" s="350">
        <f t="shared" si="598"/>
        <v>56.75</v>
      </c>
      <c r="DE24" s="350">
        <f t="shared" si="598"/>
        <v>38.75</v>
      </c>
      <c r="DF24" s="350">
        <f t="shared" si="598"/>
        <v>38.75</v>
      </c>
      <c r="DG24" s="350">
        <f t="shared" si="598"/>
        <v>56.75</v>
      </c>
      <c r="DH24" s="350">
        <f t="shared" si="598"/>
        <v>56.75</v>
      </c>
      <c r="DI24" s="350">
        <f t="shared" si="598"/>
        <v>25</v>
      </c>
      <c r="DJ24" s="350">
        <f t="shared" si="598"/>
        <v>38</v>
      </c>
      <c r="DK24" s="350">
        <f t="shared" si="598"/>
        <v>56.75</v>
      </c>
      <c r="DL24" s="350">
        <f t="shared" si="598"/>
        <v>56.75</v>
      </c>
      <c r="DM24" s="350">
        <f t="shared" si="598"/>
        <v>38.75</v>
      </c>
      <c r="DN24" s="350">
        <f t="shared" si="598"/>
        <v>56.75</v>
      </c>
      <c r="DO24" s="350">
        <f t="shared" si="598"/>
        <v>56.75</v>
      </c>
      <c r="DP24" s="350">
        <f t="shared" si="598"/>
        <v>36.75</v>
      </c>
      <c r="DQ24" s="350">
        <f t="shared" si="598"/>
        <v>38</v>
      </c>
      <c r="DR24" s="350">
        <f t="shared" si="598"/>
        <v>48.75</v>
      </c>
      <c r="DS24" s="350">
        <f t="shared" si="598"/>
        <v>38.75</v>
      </c>
      <c r="DT24" s="350">
        <f t="shared" si="598"/>
        <v>38.75</v>
      </c>
      <c r="DU24" s="350">
        <f t="shared" si="598"/>
        <v>38.75</v>
      </c>
      <c r="DV24" s="350">
        <f t="shared" si="598"/>
        <v>18</v>
      </c>
      <c r="DW24" s="350">
        <f t="shared" si="598"/>
        <v>18</v>
      </c>
      <c r="DX24" s="350">
        <f t="shared" si="598"/>
        <v>38</v>
      </c>
      <c r="DY24" s="350">
        <f t="shared" si="598"/>
        <v>48.75</v>
      </c>
      <c r="DZ24" s="350">
        <f t="shared" si="598"/>
        <v>38.75</v>
      </c>
      <c r="EA24" s="350">
        <f t="shared" si="598"/>
        <v>40.75</v>
      </c>
      <c r="EB24" s="350">
        <f t="shared" si="598"/>
        <v>40.75</v>
      </c>
      <c r="EC24" s="350">
        <f t="shared" si="598"/>
        <v>19</v>
      </c>
      <c r="ED24" s="350">
        <f t="shared" si="598"/>
        <v>19</v>
      </c>
      <c r="EE24" s="350">
        <f t="shared" si="598"/>
        <v>39</v>
      </c>
      <c r="EF24" s="350">
        <f t="shared" si="598"/>
        <v>53.75</v>
      </c>
      <c r="EG24" s="350">
        <f t="shared" si="598"/>
        <v>40.75</v>
      </c>
      <c r="EH24" s="350">
        <f t="shared" si="598"/>
        <v>40.75</v>
      </c>
      <c r="EI24" s="350">
        <f t="shared" si="598"/>
        <v>40.75</v>
      </c>
      <c r="EJ24" s="350">
        <f t="shared" si="598"/>
        <v>19</v>
      </c>
      <c r="EK24" s="350">
        <f t="shared" si="598"/>
        <v>19</v>
      </c>
      <c r="EL24" s="350">
        <f t="shared" si="598"/>
        <v>39</v>
      </c>
      <c r="EM24" s="350">
        <f t="shared" si="598"/>
        <v>53.75</v>
      </c>
      <c r="EN24" s="350">
        <f t="shared" si="598"/>
        <v>40.75</v>
      </c>
      <c r="EO24" s="350">
        <f t="shared" si="598"/>
        <v>40.75</v>
      </c>
      <c r="EP24" s="350">
        <f t="shared" si="598"/>
        <v>40.75</v>
      </c>
      <c r="EQ24" s="350">
        <f t="shared" si="598"/>
        <v>19</v>
      </c>
      <c r="ER24" s="350">
        <f t="shared" ref="ER24:HC24" si="599">SUM(ER22:ER23)</f>
        <v>19</v>
      </c>
      <c r="ES24" s="350">
        <f t="shared" si="599"/>
        <v>39</v>
      </c>
      <c r="ET24" s="350">
        <f t="shared" si="599"/>
        <v>53.75</v>
      </c>
      <c r="EU24" s="350">
        <f t="shared" si="599"/>
        <v>40.75</v>
      </c>
      <c r="EV24" s="350">
        <f t="shared" si="599"/>
        <v>40.75</v>
      </c>
      <c r="EW24" s="350">
        <f t="shared" si="599"/>
        <v>40.75</v>
      </c>
      <c r="EX24" s="350">
        <f t="shared" si="599"/>
        <v>19</v>
      </c>
      <c r="EY24" s="350">
        <f t="shared" si="599"/>
        <v>19</v>
      </c>
      <c r="EZ24" s="350">
        <f t="shared" si="599"/>
        <v>39</v>
      </c>
      <c r="FA24" s="350">
        <f t="shared" si="599"/>
        <v>53.75</v>
      </c>
      <c r="FB24" s="350">
        <f t="shared" si="599"/>
        <v>40.75</v>
      </c>
      <c r="FC24" s="350">
        <f t="shared" si="599"/>
        <v>40.75</v>
      </c>
      <c r="FD24" s="350">
        <f t="shared" si="599"/>
        <v>40.75</v>
      </c>
      <c r="FE24" s="350">
        <f t="shared" si="599"/>
        <v>19</v>
      </c>
      <c r="FF24" s="350">
        <f t="shared" si="599"/>
        <v>19</v>
      </c>
      <c r="FG24" s="350">
        <f t="shared" si="599"/>
        <v>39</v>
      </c>
      <c r="FH24" s="350">
        <f t="shared" si="599"/>
        <v>53.75</v>
      </c>
      <c r="FI24" s="350">
        <f t="shared" si="599"/>
        <v>40.75</v>
      </c>
      <c r="FJ24" s="350">
        <f t="shared" si="599"/>
        <v>40.75</v>
      </c>
      <c r="FK24" s="350">
        <f t="shared" si="599"/>
        <v>40.75</v>
      </c>
      <c r="FL24" s="350">
        <f t="shared" si="599"/>
        <v>19</v>
      </c>
      <c r="FM24" s="350">
        <f t="shared" si="599"/>
        <v>19</v>
      </c>
      <c r="FN24" s="350">
        <f t="shared" si="599"/>
        <v>39</v>
      </c>
      <c r="FO24" s="350">
        <f t="shared" si="599"/>
        <v>53.75</v>
      </c>
      <c r="FP24" s="350">
        <f t="shared" si="599"/>
        <v>40.75</v>
      </c>
      <c r="FQ24" s="350">
        <f t="shared" si="599"/>
        <v>40.75</v>
      </c>
      <c r="FR24" s="350">
        <f t="shared" si="599"/>
        <v>40.75</v>
      </c>
      <c r="FS24" s="350">
        <f t="shared" si="599"/>
        <v>19</v>
      </c>
      <c r="FT24" s="350">
        <f t="shared" si="599"/>
        <v>19</v>
      </c>
      <c r="FU24" s="350">
        <f t="shared" si="599"/>
        <v>39</v>
      </c>
      <c r="FV24" s="350">
        <f t="shared" si="599"/>
        <v>53.75</v>
      </c>
      <c r="FW24" s="350">
        <f t="shared" si="599"/>
        <v>40.75</v>
      </c>
      <c r="FX24" s="350">
        <f t="shared" si="599"/>
        <v>40.75</v>
      </c>
      <c r="FY24" s="350">
        <f t="shared" si="599"/>
        <v>40.75</v>
      </c>
      <c r="FZ24" s="350">
        <f t="shared" si="599"/>
        <v>19</v>
      </c>
      <c r="GA24" s="350">
        <f t="shared" si="599"/>
        <v>19</v>
      </c>
      <c r="GB24" s="350">
        <f t="shared" si="599"/>
        <v>39</v>
      </c>
      <c r="GC24" s="350">
        <f t="shared" si="599"/>
        <v>53.75</v>
      </c>
      <c r="GD24" s="350">
        <f t="shared" si="599"/>
        <v>40.75</v>
      </c>
      <c r="GE24" s="350">
        <f t="shared" si="599"/>
        <v>40.75</v>
      </c>
      <c r="GF24" s="350">
        <f t="shared" si="599"/>
        <v>40.75</v>
      </c>
      <c r="GG24" s="350">
        <f t="shared" si="599"/>
        <v>19</v>
      </c>
      <c r="GH24" s="350">
        <f t="shared" si="599"/>
        <v>19</v>
      </c>
      <c r="GI24" s="350">
        <f t="shared" si="599"/>
        <v>39</v>
      </c>
      <c r="GJ24" s="350">
        <f t="shared" si="599"/>
        <v>53.75</v>
      </c>
      <c r="GK24" s="350">
        <f t="shared" si="599"/>
        <v>40.75</v>
      </c>
      <c r="GL24" s="350">
        <f t="shared" si="599"/>
        <v>40.75</v>
      </c>
      <c r="GM24" s="350">
        <f t="shared" si="599"/>
        <v>40.75</v>
      </c>
      <c r="GN24" s="350">
        <f t="shared" si="599"/>
        <v>19</v>
      </c>
      <c r="GO24" s="350">
        <f t="shared" si="599"/>
        <v>19</v>
      </c>
      <c r="GP24" s="350">
        <f t="shared" si="599"/>
        <v>39</v>
      </c>
      <c r="GQ24" s="350">
        <f t="shared" si="599"/>
        <v>53.75</v>
      </c>
      <c r="GR24" s="350">
        <f t="shared" si="599"/>
        <v>40.75</v>
      </c>
      <c r="GS24" s="350">
        <f t="shared" si="599"/>
        <v>40.75</v>
      </c>
      <c r="GT24" s="350">
        <f t="shared" si="599"/>
        <v>40.75</v>
      </c>
      <c r="GU24" s="350">
        <f t="shared" si="599"/>
        <v>19</v>
      </c>
      <c r="GV24" s="350">
        <f t="shared" si="599"/>
        <v>19</v>
      </c>
      <c r="GW24" s="350">
        <f t="shared" si="599"/>
        <v>224</v>
      </c>
      <c r="GX24" s="350">
        <f t="shared" si="599"/>
        <v>225</v>
      </c>
      <c r="GY24" s="350">
        <f t="shared" si="599"/>
        <v>226</v>
      </c>
      <c r="GZ24" s="350">
        <f t="shared" si="599"/>
        <v>227</v>
      </c>
      <c r="HA24" s="350">
        <f t="shared" si="599"/>
        <v>228</v>
      </c>
      <c r="HB24" s="350">
        <f t="shared" si="599"/>
        <v>229</v>
      </c>
      <c r="HC24" s="350">
        <f t="shared" si="599"/>
        <v>230</v>
      </c>
      <c r="HD24" s="350">
        <f t="shared" ref="HD24:JO24" si="600">SUM(HD22:HD23)</f>
        <v>231</v>
      </c>
      <c r="HE24" s="350">
        <f t="shared" si="600"/>
        <v>232</v>
      </c>
      <c r="HF24" s="350">
        <f t="shared" si="600"/>
        <v>233</v>
      </c>
      <c r="HG24" s="350">
        <f t="shared" si="600"/>
        <v>234</v>
      </c>
      <c r="HH24" s="350">
        <f t="shared" si="600"/>
        <v>235</v>
      </c>
      <c r="HI24" s="350">
        <f t="shared" si="600"/>
        <v>236</v>
      </c>
      <c r="HJ24" s="350">
        <f t="shared" si="600"/>
        <v>237</v>
      </c>
      <c r="HK24" s="350">
        <f t="shared" si="600"/>
        <v>238</v>
      </c>
      <c r="HL24" s="350">
        <f t="shared" si="600"/>
        <v>239</v>
      </c>
      <c r="HM24" s="350">
        <f t="shared" si="600"/>
        <v>240</v>
      </c>
      <c r="HN24" s="350">
        <f t="shared" si="600"/>
        <v>241</v>
      </c>
      <c r="HO24" s="350">
        <f t="shared" si="600"/>
        <v>242</v>
      </c>
      <c r="HP24" s="350">
        <f t="shared" si="600"/>
        <v>243</v>
      </c>
      <c r="HQ24" s="350">
        <f t="shared" si="600"/>
        <v>244</v>
      </c>
      <c r="HR24" s="350">
        <f t="shared" si="600"/>
        <v>245</v>
      </c>
      <c r="HS24" s="350">
        <f t="shared" si="600"/>
        <v>246</v>
      </c>
      <c r="HT24" s="350">
        <f t="shared" si="600"/>
        <v>247</v>
      </c>
      <c r="HU24" s="350">
        <f t="shared" si="600"/>
        <v>248</v>
      </c>
      <c r="HV24" s="350">
        <f t="shared" si="600"/>
        <v>249</v>
      </c>
      <c r="HW24" s="350">
        <f t="shared" si="600"/>
        <v>250</v>
      </c>
      <c r="HX24" s="350">
        <f t="shared" si="600"/>
        <v>251</v>
      </c>
      <c r="HY24" s="350">
        <f t="shared" si="600"/>
        <v>252</v>
      </c>
      <c r="HZ24" s="350">
        <f t="shared" si="600"/>
        <v>253</v>
      </c>
      <c r="IA24" s="350">
        <f t="shared" si="600"/>
        <v>254</v>
      </c>
      <c r="IB24" s="350">
        <f t="shared" si="600"/>
        <v>255</v>
      </c>
      <c r="IC24" s="350">
        <f t="shared" si="600"/>
        <v>256</v>
      </c>
      <c r="ID24" s="350">
        <f t="shared" si="600"/>
        <v>257</v>
      </c>
      <c r="IE24" s="350">
        <f t="shared" si="600"/>
        <v>258</v>
      </c>
      <c r="IF24" s="350">
        <f t="shared" si="600"/>
        <v>259</v>
      </c>
      <c r="IG24" s="350">
        <f t="shared" si="600"/>
        <v>260</v>
      </c>
      <c r="IH24" s="350">
        <f t="shared" si="600"/>
        <v>261</v>
      </c>
      <c r="II24" s="350">
        <f t="shared" si="600"/>
        <v>262</v>
      </c>
      <c r="IJ24" s="350">
        <f t="shared" si="600"/>
        <v>263</v>
      </c>
      <c r="IK24" s="350">
        <f t="shared" si="600"/>
        <v>264</v>
      </c>
      <c r="IL24" s="350">
        <f t="shared" si="600"/>
        <v>265</v>
      </c>
      <c r="IM24" s="350">
        <f t="shared" si="600"/>
        <v>266</v>
      </c>
      <c r="IN24" s="350">
        <f t="shared" si="600"/>
        <v>267</v>
      </c>
      <c r="IO24" s="350">
        <f t="shared" si="600"/>
        <v>268</v>
      </c>
      <c r="IP24" s="350">
        <f t="shared" si="600"/>
        <v>269</v>
      </c>
      <c r="IQ24" s="350">
        <f t="shared" si="600"/>
        <v>270</v>
      </c>
      <c r="IR24" s="350">
        <f t="shared" si="600"/>
        <v>271</v>
      </c>
      <c r="IS24" s="350">
        <f t="shared" si="600"/>
        <v>272</v>
      </c>
      <c r="IT24" s="350">
        <f t="shared" si="600"/>
        <v>273</v>
      </c>
      <c r="IU24" s="350">
        <f t="shared" si="600"/>
        <v>274</v>
      </c>
      <c r="IV24" s="350">
        <f t="shared" si="600"/>
        <v>275</v>
      </c>
      <c r="IW24" s="350">
        <f t="shared" si="600"/>
        <v>276</v>
      </c>
      <c r="IX24" s="350">
        <f t="shared" si="600"/>
        <v>277</v>
      </c>
      <c r="IY24" s="350">
        <f t="shared" si="600"/>
        <v>278</v>
      </c>
      <c r="IZ24" s="350">
        <f t="shared" si="600"/>
        <v>279</v>
      </c>
      <c r="JA24" s="350">
        <f t="shared" si="600"/>
        <v>280</v>
      </c>
      <c r="JB24" s="350">
        <f t="shared" si="600"/>
        <v>281</v>
      </c>
      <c r="JC24" s="350">
        <f t="shared" si="600"/>
        <v>282</v>
      </c>
      <c r="JD24" s="350">
        <f t="shared" si="600"/>
        <v>283</v>
      </c>
      <c r="JE24" s="350">
        <f t="shared" si="600"/>
        <v>284</v>
      </c>
      <c r="JF24" s="350">
        <f t="shared" si="600"/>
        <v>285</v>
      </c>
      <c r="JG24" s="350">
        <f t="shared" si="600"/>
        <v>286</v>
      </c>
      <c r="JH24" s="350">
        <f t="shared" si="600"/>
        <v>287</v>
      </c>
      <c r="JI24" s="350">
        <f t="shared" si="600"/>
        <v>288</v>
      </c>
      <c r="JJ24" s="350">
        <f t="shared" si="600"/>
        <v>289</v>
      </c>
      <c r="JK24" s="350">
        <f t="shared" si="600"/>
        <v>290</v>
      </c>
      <c r="JL24" s="350">
        <f t="shared" si="600"/>
        <v>291</v>
      </c>
      <c r="JM24" s="350">
        <f t="shared" si="600"/>
        <v>292</v>
      </c>
      <c r="JN24" s="350">
        <f t="shared" si="600"/>
        <v>293</v>
      </c>
      <c r="JO24" s="350">
        <f t="shared" si="600"/>
        <v>294</v>
      </c>
      <c r="JP24" s="350">
        <f t="shared" ref="JP24:MA24" si="601">SUM(JP22:JP23)</f>
        <v>295</v>
      </c>
      <c r="JQ24" s="350">
        <f t="shared" si="601"/>
        <v>296</v>
      </c>
      <c r="JR24" s="350">
        <f t="shared" si="601"/>
        <v>297</v>
      </c>
      <c r="JS24" s="350">
        <f t="shared" si="601"/>
        <v>298</v>
      </c>
      <c r="JT24" s="350">
        <f t="shared" si="601"/>
        <v>299</v>
      </c>
      <c r="JU24" s="350">
        <f t="shared" si="601"/>
        <v>300</v>
      </c>
      <c r="JV24" s="350">
        <f t="shared" si="601"/>
        <v>301</v>
      </c>
      <c r="JW24" s="350">
        <f t="shared" si="601"/>
        <v>302</v>
      </c>
      <c r="JX24" s="350">
        <f t="shared" si="601"/>
        <v>303</v>
      </c>
      <c r="JY24" s="350">
        <f t="shared" si="601"/>
        <v>304</v>
      </c>
      <c r="JZ24" s="350">
        <f t="shared" si="601"/>
        <v>305</v>
      </c>
      <c r="KA24" s="350">
        <f t="shared" si="601"/>
        <v>306</v>
      </c>
      <c r="KB24" s="350">
        <f t="shared" si="601"/>
        <v>307</v>
      </c>
      <c r="KC24" s="350">
        <f t="shared" si="601"/>
        <v>308</v>
      </c>
      <c r="KD24" s="350">
        <f t="shared" si="601"/>
        <v>309</v>
      </c>
      <c r="KE24" s="350">
        <f t="shared" si="601"/>
        <v>310</v>
      </c>
      <c r="KF24" s="350">
        <f t="shared" si="601"/>
        <v>311</v>
      </c>
      <c r="KG24" s="350">
        <f t="shared" si="601"/>
        <v>312</v>
      </c>
      <c r="KH24" s="350">
        <f t="shared" si="601"/>
        <v>313</v>
      </c>
      <c r="KI24" s="350">
        <f t="shared" si="601"/>
        <v>314</v>
      </c>
      <c r="KJ24" s="350">
        <f t="shared" si="601"/>
        <v>315</v>
      </c>
      <c r="KK24" s="350">
        <f t="shared" si="601"/>
        <v>316</v>
      </c>
      <c r="KL24" s="350">
        <f t="shared" si="601"/>
        <v>317</v>
      </c>
      <c r="KM24" s="350">
        <f t="shared" si="601"/>
        <v>318</v>
      </c>
      <c r="KN24" s="350">
        <f t="shared" si="601"/>
        <v>319</v>
      </c>
      <c r="KO24" s="350">
        <f t="shared" si="601"/>
        <v>320</v>
      </c>
      <c r="KP24" s="350">
        <f t="shared" si="601"/>
        <v>321</v>
      </c>
      <c r="KQ24" s="350">
        <f t="shared" si="601"/>
        <v>322</v>
      </c>
      <c r="KR24" s="350">
        <f t="shared" si="601"/>
        <v>323</v>
      </c>
      <c r="KS24" s="350">
        <f t="shared" si="601"/>
        <v>324</v>
      </c>
      <c r="KT24" s="350">
        <f t="shared" si="601"/>
        <v>325</v>
      </c>
      <c r="KU24" s="350">
        <f t="shared" si="601"/>
        <v>326</v>
      </c>
      <c r="KV24" s="350">
        <f t="shared" si="601"/>
        <v>327</v>
      </c>
      <c r="KW24" s="350">
        <f t="shared" si="601"/>
        <v>328</v>
      </c>
      <c r="KX24" s="350">
        <f t="shared" si="601"/>
        <v>329</v>
      </c>
      <c r="KY24" s="350">
        <f t="shared" si="601"/>
        <v>330</v>
      </c>
      <c r="KZ24" s="350">
        <f t="shared" si="601"/>
        <v>331</v>
      </c>
      <c r="LA24" s="350">
        <f t="shared" si="601"/>
        <v>332</v>
      </c>
      <c r="LB24" s="350">
        <f t="shared" si="601"/>
        <v>333</v>
      </c>
      <c r="LC24" s="350">
        <f t="shared" si="601"/>
        <v>334</v>
      </c>
      <c r="LD24" s="350">
        <f t="shared" si="601"/>
        <v>335</v>
      </c>
      <c r="LE24" s="350">
        <f t="shared" si="601"/>
        <v>336</v>
      </c>
      <c r="LF24" s="350">
        <f t="shared" si="601"/>
        <v>337</v>
      </c>
      <c r="LG24" s="350">
        <f t="shared" si="601"/>
        <v>338</v>
      </c>
      <c r="LH24" s="350">
        <f t="shared" si="601"/>
        <v>339</v>
      </c>
      <c r="LI24" s="350">
        <f t="shared" si="601"/>
        <v>340</v>
      </c>
      <c r="LJ24" s="350">
        <f t="shared" si="601"/>
        <v>341</v>
      </c>
      <c r="LK24" s="350">
        <f t="shared" si="601"/>
        <v>342</v>
      </c>
      <c r="LL24" s="350">
        <f t="shared" si="601"/>
        <v>343</v>
      </c>
      <c r="LM24" s="350">
        <f t="shared" si="601"/>
        <v>344</v>
      </c>
      <c r="LN24" s="350">
        <f t="shared" si="601"/>
        <v>345</v>
      </c>
      <c r="LO24" s="350">
        <f t="shared" si="601"/>
        <v>346</v>
      </c>
      <c r="LP24" s="350">
        <f t="shared" si="601"/>
        <v>347</v>
      </c>
      <c r="LQ24" s="350">
        <f t="shared" si="601"/>
        <v>348</v>
      </c>
      <c r="LR24" s="350">
        <f t="shared" si="601"/>
        <v>349</v>
      </c>
      <c r="LS24" s="350">
        <f t="shared" si="601"/>
        <v>350</v>
      </c>
      <c r="LT24" s="350">
        <f t="shared" si="601"/>
        <v>351</v>
      </c>
      <c r="LU24" s="350">
        <f t="shared" si="601"/>
        <v>352</v>
      </c>
      <c r="LV24" s="350">
        <f t="shared" si="601"/>
        <v>353</v>
      </c>
      <c r="LW24" s="350">
        <f t="shared" si="601"/>
        <v>354</v>
      </c>
      <c r="LX24" s="350">
        <f t="shared" si="601"/>
        <v>355</v>
      </c>
      <c r="LY24" s="350">
        <f t="shared" si="601"/>
        <v>356</v>
      </c>
      <c r="LZ24" s="350">
        <f t="shared" si="601"/>
        <v>357</v>
      </c>
      <c r="MA24" s="350">
        <f t="shared" si="601"/>
        <v>358</v>
      </c>
      <c r="MB24" s="350">
        <f t="shared" ref="MB24:NH24" si="602">SUM(MB22:MB23)</f>
        <v>359</v>
      </c>
      <c r="MC24" s="350">
        <f t="shared" si="602"/>
        <v>360</v>
      </c>
      <c r="MD24" s="350">
        <f t="shared" si="602"/>
        <v>361</v>
      </c>
      <c r="ME24" s="350">
        <f t="shared" si="602"/>
        <v>362</v>
      </c>
      <c r="MF24" s="350">
        <f t="shared" si="602"/>
        <v>363</v>
      </c>
      <c r="MG24" s="350">
        <f t="shared" si="602"/>
        <v>364</v>
      </c>
      <c r="MH24" s="350">
        <f t="shared" si="602"/>
        <v>365</v>
      </c>
      <c r="MI24" s="350">
        <f t="shared" si="602"/>
        <v>366</v>
      </c>
      <c r="MJ24" s="350">
        <f t="shared" si="602"/>
        <v>367</v>
      </c>
      <c r="MK24" s="350">
        <f t="shared" si="602"/>
        <v>368</v>
      </c>
      <c r="ML24" s="350">
        <f t="shared" si="602"/>
        <v>369</v>
      </c>
      <c r="MM24" s="350">
        <f t="shared" si="602"/>
        <v>370</v>
      </c>
      <c r="MN24" s="350">
        <f t="shared" si="602"/>
        <v>371</v>
      </c>
      <c r="MO24" s="350">
        <f t="shared" si="602"/>
        <v>372</v>
      </c>
      <c r="MP24" s="350">
        <f t="shared" si="602"/>
        <v>373</v>
      </c>
      <c r="MQ24" s="350">
        <f t="shared" si="602"/>
        <v>374</v>
      </c>
      <c r="MR24" s="350">
        <f t="shared" si="602"/>
        <v>375</v>
      </c>
      <c r="MS24" s="350">
        <f t="shared" si="602"/>
        <v>376</v>
      </c>
      <c r="MT24" s="350">
        <f t="shared" si="602"/>
        <v>377</v>
      </c>
      <c r="MU24" s="350">
        <f t="shared" si="602"/>
        <v>378</v>
      </c>
      <c r="MV24" s="350">
        <f t="shared" si="602"/>
        <v>379</v>
      </c>
      <c r="MW24" s="350">
        <f t="shared" si="602"/>
        <v>380</v>
      </c>
      <c r="MX24" s="350">
        <f t="shared" si="602"/>
        <v>381</v>
      </c>
      <c r="MY24" s="350">
        <f t="shared" si="602"/>
        <v>382</v>
      </c>
      <c r="MZ24" s="350">
        <f t="shared" si="602"/>
        <v>383</v>
      </c>
      <c r="NA24" s="350">
        <f t="shared" si="602"/>
        <v>384</v>
      </c>
      <c r="NB24" s="350">
        <f t="shared" si="602"/>
        <v>385</v>
      </c>
      <c r="NC24" s="350">
        <f t="shared" si="602"/>
        <v>386</v>
      </c>
      <c r="ND24" s="350">
        <f t="shared" si="602"/>
        <v>387</v>
      </c>
      <c r="NE24" s="350">
        <f t="shared" si="602"/>
        <v>388</v>
      </c>
      <c r="NF24" s="350">
        <f t="shared" si="602"/>
        <v>389</v>
      </c>
      <c r="NG24" s="350">
        <f t="shared" si="602"/>
        <v>390</v>
      </c>
      <c r="NH24" s="350">
        <f t="shared" si="602"/>
        <v>391</v>
      </c>
    </row>
    <row r="25" spans="1:376" s="351" customFormat="1" ht="15">
      <c r="A25" s="350" t="s">
        <v>1129</v>
      </c>
      <c r="B25" s="1332">
        <f t="shared" ref="B25:E25" si="603">B24*0.95</f>
        <v>19.712499999999999</v>
      </c>
      <c r="C25" s="1332">
        <f t="shared" si="603"/>
        <v>49.162499999999994</v>
      </c>
      <c r="D25" s="1332">
        <f t="shared" si="603"/>
        <v>36.8125</v>
      </c>
      <c r="E25" s="1332">
        <f t="shared" si="603"/>
        <v>36.8125</v>
      </c>
      <c r="F25" s="1332">
        <f t="shared" ref="F25:S25" si="604">F24*0.95</f>
        <v>36.8125</v>
      </c>
      <c r="G25" s="1332">
        <f t="shared" si="604"/>
        <v>19.712499999999999</v>
      </c>
      <c r="H25" s="1332">
        <f t="shared" si="604"/>
        <v>19.712499999999999</v>
      </c>
      <c r="I25" s="1332">
        <f t="shared" si="604"/>
        <v>19.712499999999999</v>
      </c>
      <c r="J25" s="1332">
        <f t="shared" si="604"/>
        <v>49.162499999999994</v>
      </c>
      <c r="K25" s="1332">
        <f t="shared" si="604"/>
        <v>36.8125</v>
      </c>
      <c r="L25" s="1332">
        <f t="shared" si="604"/>
        <v>36.8125</v>
      </c>
      <c r="M25" s="1332">
        <f t="shared" si="604"/>
        <v>36.8125</v>
      </c>
      <c r="N25" s="1332">
        <f t="shared" si="604"/>
        <v>19.712499999999999</v>
      </c>
      <c r="O25" s="1332">
        <f t="shared" si="604"/>
        <v>19.712499999999999</v>
      </c>
      <c r="P25" s="350">
        <f t="shared" si="604"/>
        <v>37.049999999999997</v>
      </c>
      <c r="Q25" s="1332">
        <f t="shared" si="604"/>
        <v>51.0625</v>
      </c>
      <c r="R25" s="1332">
        <f t="shared" si="604"/>
        <v>38.712499999999999</v>
      </c>
      <c r="S25" s="1332">
        <f t="shared" si="604"/>
        <v>38.712499999999999</v>
      </c>
      <c r="T25" s="1332">
        <f t="shared" ref="T25:CE25" si="605">T24*0.95</f>
        <v>38.712499999999999</v>
      </c>
      <c r="U25" s="350">
        <f t="shared" si="605"/>
        <v>18.05</v>
      </c>
      <c r="V25" s="350">
        <f t="shared" si="605"/>
        <v>18.05</v>
      </c>
      <c r="W25" s="350">
        <f t="shared" si="605"/>
        <v>37.049999999999997</v>
      </c>
      <c r="X25" s="1332">
        <f t="shared" si="605"/>
        <v>51.0625</v>
      </c>
      <c r="Y25" s="1332">
        <f t="shared" si="605"/>
        <v>38.712499999999999</v>
      </c>
      <c r="Z25" s="1332">
        <f t="shared" si="605"/>
        <v>38.712499999999999</v>
      </c>
      <c r="AA25" s="1332">
        <f t="shared" si="605"/>
        <v>38.712499999999999</v>
      </c>
      <c r="AB25" s="350">
        <f t="shared" si="605"/>
        <v>18.05</v>
      </c>
      <c r="AC25" s="350">
        <f t="shared" si="605"/>
        <v>18.05</v>
      </c>
      <c r="AD25" s="350">
        <f t="shared" si="605"/>
        <v>37.049999999999997</v>
      </c>
      <c r="AE25" s="1332">
        <f t="shared" si="605"/>
        <v>51.0625</v>
      </c>
      <c r="AF25" s="1332">
        <f t="shared" si="605"/>
        <v>38.712499999999999</v>
      </c>
      <c r="AG25" s="1332">
        <f t="shared" si="605"/>
        <v>38.712499999999999</v>
      </c>
      <c r="AH25" s="1332">
        <f t="shared" si="605"/>
        <v>38.712499999999999</v>
      </c>
      <c r="AI25" s="350">
        <f t="shared" si="605"/>
        <v>18.05</v>
      </c>
      <c r="AJ25" s="350">
        <f t="shared" si="605"/>
        <v>18.05</v>
      </c>
      <c r="AK25" s="350">
        <f t="shared" si="605"/>
        <v>37.049999999999997</v>
      </c>
      <c r="AL25" s="1332">
        <f t="shared" si="605"/>
        <v>51.0625</v>
      </c>
      <c r="AM25" s="1332">
        <f t="shared" si="605"/>
        <v>38.712499999999999</v>
      </c>
      <c r="AN25" s="1332">
        <f t="shared" si="605"/>
        <v>38.712499999999999</v>
      </c>
      <c r="AO25" s="1332">
        <f t="shared" si="605"/>
        <v>38.712499999999999</v>
      </c>
      <c r="AP25" s="350">
        <f t="shared" si="605"/>
        <v>18.05</v>
      </c>
      <c r="AQ25" s="350">
        <f t="shared" si="605"/>
        <v>18.05</v>
      </c>
      <c r="AR25" s="350">
        <f t="shared" si="605"/>
        <v>37.049999999999997</v>
      </c>
      <c r="AS25" s="1332">
        <f t="shared" si="605"/>
        <v>51.0625</v>
      </c>
      <c r="AT25" s="1332">
        <f t="shared" si="605"/>
        <v>38.712499999999999</v>
      </c>
      <c r="AU25" s="1332">
        <f t="shared" si="605"/>
        <v>38.712499999999999</v>
      </c>
      <c r="AV25" s="1332">
        <f t="shared" si="605"/>
        <v>38.712499999999999</v>
      </c>
      <c r="AW25" s="350">
        <f t="shared" si="605"/>
        <v>18.05</v>
      </c>
      <c r="AX25" s="350">
        <f t="shared" si="605"/>
        <v>18.05</v>
      </c>
      <c r="AY25" s="350">
        <f t="shared" si="605"/>
        <v>37.049999999999997</v>
      </c>
      <c r="AZ25" s="1332">
        <f t="shared" si="605"/>
        <v>51.0625</v>
      </c>
      <c r="BA25" s="1332">
        <f t="shared" si="605"/>
        <v>38.712499999999999</v>
      </c>
      <c r="BB25" s="1332">
        <f t="shared" si="605"/>
        <v>38.712499999999999</v>
      </c>
      <c r="BC25" s="1332">
        <f t="shared" si="605"/>
        <v>38.712499999999999</v>
      </c>
      <c r="BD25" s="350">
        <f t="shared" si="605"/>
        <v>18.05</v>
      </c>
      <c r="BE25" s="350">
        <f t="shared" si="605"/>
        <v>18.05</v>
      </c>
      <c r="BF25" s="350">
        <f t="shared" si="605"/>
        <v>37.049999999999997</v>
      </c>
      <c r="BG25" s="1332">
        <f t="shared" si="605"/>
        <v>51.0625</v>
      </c>
      <c r="BH25" s="1332">
        <f t="shared" si="605"/>
        <v>38.712499999999999</v>
      </c>
      <c r="BI25" s="1332">
        <f t="shared" si="605"/>
        <v>38.712499999999999</v>
      </c>
      <c r="BJ25" s="1332">
        <f t="shared" si="605"/>
        <v>38.712499999999999</v>
      </c>
      <c r="BK25" s="350">
        <f t="shared" si="605"/>
        <v>18.05</v>
      </c>
      <c r="BL25" s="350">
        <f t="shared" si="605"/>
        <v>18.05</v>
      </c>
      <c r="BM25" s="350">
        <f t="shared" si="605"/>
        <v>37.049999999999997</v>
      </c>
      <c r="BN25" s="1332">
        <f t="shared" si="605"/>
        <v>51.0625</v>
      </c>
      <c r="BO25" s="1332">
        <f t="shared" si="605"/>
        <v>38.712499999999999</v>
      </c>
      <c r="BP25" s="1332">
        <f t="shared" si="605"/>
        <v>38.712499999999999</v>
      </c>
      <c r="BQ25" s="1332">
        <f t="shared" si="605"/>
        <v>38.712499999999999</v>
      </c>
      <c r="BR25" s="350">
        <f t="shared" si="605"/>
        <v>18.05</v>
      </c>
      <c r="BS25" s="350">
        <f t="shared" si="605"/>
        <v>18.05</v>
      </c>
      <c r="BT25" s="350">
        <f t="shared" si="605"/>
        <v>37.049999999999997</v>
      </c>
      <c r="BU25" s="1332">
        <f t="shared" si="605"/>
        <v>51.0625</v>
      </c>
      <c r="BV25" s="1332">
        <f t="shared" si="605"/>
        <v>38.712499999999999</v>
      </c>
      <c r="BW25" s="1332">
        <f t="shared" si="605"/>
        <v>38.712499999999999</v>
      </c>
      <c r="BX25" s="1332">
        <f t="shared" si="605"/>
        <v>38.712499999999999</v>
      </c>
      <c r="BY25" s="350">
        <f t="shared" si="605"/>
        <v>18.05</v>
      </c>
      <c r="BZ25" s="350">
        <f t="shared" si="605"/>
        <v>18.05</v>
      </c>
      <c r="CA25" s="350">
        <f t="shared" si="605"/>
        <v>37.049999999999997</v>
      </c>
      <c r="CB25" s="1332">
        <f t="shared" si="605"/>
        <v>51.0625</v>
      </c>
      <c r="CC25" s="1332">
        <f t="shared" si="605"/>
        <v>38.712499999999999</v>
      </c>
      <c r="CD25" s="1332">
        <f t="shared" si="605"/>
        <v>38.712499999999999</v>
      </c>
      <c r="CE25" s="1332">
        <f t="shared" si="605"/>
        <v>38.712499999999999</v>
      </c>
      <c r="CF25" s="350">
        <f t="shared" ref="CF25:EQ25" si="606">CF24*0.95</f>
        <v>18.05</v>
      </c>
      <c r="CG25" s="350">
        <f t="shared" si="606"/>
        <v>18.05</v>
      </c>
      <c r="CH25" s="350">
        <f t="shared" si="606"/>
        <v>37.049999999999997</v>
      </c>
      <c r="CI25" s="1332">
        <f t="shared" si="606"/>
        <v>51.0625</v>
      </c>
      <c r="CJ25" s="1332">
        <f t="shared" si="606"/>
        <v>38.712499999999999</v>
      </c>
      <c r="CK25" s="1332">
        <f t="shared" si="606"/>
        <v>38.712499999999999</v>
      </c>
      <c r="CL25" s="1332">
        <f t="shared" si="606"/>
        <v>38.712499999999999</v>
      </c>
      <c r="CM25" s="350">
        <f t="shared" si="606"/>
        <v>18.05</v>
      </c>
      <c r="CN25" s="350">
        <f t="shared" si="606"/>
        <v>18.05</v>
      </c>
      <c r="CO25" s="350">
        <f t="shared" si="606"/>
        <v>37.049999999999997</v>
      </c>
      <c r="CP25" s="1332">
        <f t="shared" si="606"/>
        <v>51.0625</v>
      </c>
      <c r="CQ25" s="1332">
        <f t="shared" si="606"/>
        <v>38.712499999999999</v>
      </c>
      <c r="CR25" s="1332">
        <f t="shared" si="606"/>
        <v>38.712499999999999</v>
      </c>
      <c r="CS25" s="1332">
        <f t="shared" si="606"/>
        <v>38.712499999999999</v>
      </c>
      <c r="CT25" s="350">
        <f t="shared" si="606"/>
        <v>18.05</v>
      </c>
      <c r="CU25" s="350">
        <f t="shared" si="606"/>
        <v>18.05</v>
      </c>
      <c r="CV25" s="350">
        <f t="shared" si="606"/>
        <v>37.049999999999997</v>
      </c>
      <c r="CW25" s="1332">
        <f t="shared" si="606"/>
        <v>51.0625</v>
      </c>
      <c r="CX25" s="1332">
        <f t="shared" si="606"/>
        <v>38.712499999999999</v>
      </c>
      <c r="CY25" s="1332">
        <f t="shared" si="606"/>
        <v>38.712499999999999</v>
      </c>
      <c r="CZ25" s="1332">
        <f t="shared" si="606"/>
        <v>36.8125</v>
      </c>
      <c r="DA25" s="350">
        <f t="shared" si="606"/>
        <v>17.099999999999998</v>
      </c>
      <c r="DB25" s="350">
        <f t="shared" si="606"/>
        <v>17.099999999999998</v>
      </c>
      <c r="DC25" s="350">
        <f t="shared" si="606"/>
        <v>36.1</v>
      </c>
      <c r="DD25" s="1332">
        <f t="shared" si="606"/>
        <v>53.912499999999994</v>
      </c>
      <c r="DE25" s="1332">
        <f t="shared" si="606"/>
        <v>36.8125</v>
      </c>
      <c r="DF25" s="1332">
        <f t="shared" si="606"/>
        <v>36.8125</v>
      </c>
      <c r="DG25" s="1332">
        <f t="shared" si="606"/>
        <v>53.912499999999994</v>
      </c>
      <c r="DH25" s="350">
        <f t="shared" si="606"/>
        <v>53.912499999999994</v>
      </c>
      <c r="DI25" s="350">
        <f t="shared" si="606"/>
        <v>23.75</v>
      </c>
      <c r="DJ25" s="350">
        <f t="shared" si="606"/>
        <v>36.1</v>
      </c>
      <c r="DK25" s="1332">
        <f t="shared" si="606"/>
        <v>53.912499999999994</v>
      </c>
      <c r="DL25" s="1332">
        <f t="shared" si="606"/>
        <v>53.912499999999994</v>
      </c>
      <c r="DM25" s="1332">
        <f t="shared" si="606"/>
        <v>36.8125</v>
      </c>
      <c r="DN25" s="1332">
        <f t="shared" si="606"/>
        <v>53.912499999999994</v>
      </c>
      <c r="DO25" s="350">
        <f t="shared" si="606"/>
        <v>53.912499999999994</v>
      </c>
      <c r="DP25" s="350">
        <f t="shared" si="606"/>
        <v>34.912500000000001</v>
      </c>
      <c r="DQ25" s="350">
        <f t="shared" si="606"/>
        <v>36.1</v>
      </c>
      <c r="DR25" s="1332">
        <f t="shared" si="606"/>
        <v>46.3125</v>
      </c>
      <c r="DS25" s="1332">
        <f t="shared" si="606"/>
        <v>36.8125</v>
      </c>
      <c r="DT25" s="1332">
        <f t="shared" si="606"/>
        <v>36.8125</v>
      </c>
      <c r="DU25" s="1332">
        <f t="shared" si="606"/>
        <v>36.8125</v>
      </c>
      <c r="DV25" s="350">
        <f t="shared" si="606"/>
        <v>17.099999999999998</v>
      </c>
      <c r="DW25" s="350">
        <f t="shared" si="606"/>
        <v>17.099999999999998</v>
      </c>
      <c r="DX25" s="350">
        <f t="shared" si="606"/>
        <v>36.1</v>
      </c>
      <c r="DY25" s="1332">
        <f t="shared" si="606"/>
        <v>46.3125</v>
      </c>
      <c r="DZ25" s="1332">
        <f t="shared" si="606"/>
        <v>36.8125</v>
      </c>
      <c r="EA25" s="1332">
        <f t="shared" si="606"/>
        <v>38.712499999999999</v>
      </c>
      <c r="EB25" s="1332">
        <f t="shared" si="606"/>
        <v>38.712499999999999</v>
      </c>
      <c r="EC25" s="350">
        <f t="shared" si="606"/>
        <v>18.05</v>
      </c>
      <c r="ED25" s="350">
        <f t="shared" si="606"/>
        <v>18.05</v>
      </c>
      <c r="EE25" s="350">
        <f t="shared" si="606"/>
        <v>37.049999999999997</v>
      </c>
      <c r="EF25" s="1332">
        <f t="shared" si="606"/>
        <v>51.0625</v>
      </c>
      <c r="EG25" s="1332">
        <f t="shared" si="606"/>
        <v>38.712499999999999</v>
      </c>
      <c r="EH25" s="1332">
        <f t="shared" si="606"/>
        <v>38.712499999999999</v>
      </c>
      <c r="EI25" s="1332">
        <f t="shared" si="606"/>
        <v>38.712499999999999</v>
      </c>
      <c r="EJ25" s="350">
        <f t="shared" si="606"/>
        <v>18.05</v>
      </c>
      <c r="EK25" s="350">
        <f t="shared" si="606"/>
        <v>18.05</v>
      </c>
      <c r="EL25" s="350">
        <f t="shared" si="606"/>
        <v>37.049999999999997</v>
      </c>
      <c r="EM25" s="1332">
        <f t="shared" si="606"/>
        <v>51.0625</v>
      </c>
      <c r="EN25" s="1332">
        <f t="shared" si="606"/>
        <v>38.712499999999999</v>
      </c>
      <c r="EO25" s="1332">
        <f t="shared" si="606"/>
        <v>38.712499999999999</v>
      </c>
      <c r="EP25" s="1332">
        <f t="shared" si="606"/>
        <v>38.712499999999999</v>
      </c>
      <c r="EQ25" s="350">
        <f t="shared" si="606"/>
        <v>18.05</v>
      </c>
      <c r="ER25" s="350">
        <f t="shared" ref="ER25:HC25" si="607">ER24*0.95</f>
        <v>18.05</v>
      </c>
      <c r="ES25" s="350">
        <f t="shared" si="607"/>
        <v>37.049999999999997</v>
      </c>
      <c r="ET25" s="1332">
        <f t="shared" si="607"/>
        <v>51.0625</v>
      </c>
      <c r="EU25" s="1332">
        <f t="shared" si="607"/>
        <v>38.712499999999999</v>
      </c>
      <c r="EV25" s="1332">
        <f t="shared" si="607"/>
        <v>38.712499999999999</v>
      </c>
      <c r="EW25" s="1332">
        <f t="shared" si="607"/>
        <v>38.712499999999999</v>
      </c>
      <c r="EX25" s="350">
        <f t="shared" si="607"/>
        <v>18.05</v>
      </c>
      <c r="EY25" s="350">
        <f t="shared" si="607"/>
        <v>18.05</v>
      </c>
      <c r="EZ25" s="350">
        <f t="shared" si="607"/>
        <v>37.049999999999997</v>
      </c>
      <c r="FA25" s="1332">
        <f t="shared" si="607"/>
        <v>51.0625</v>
      </c>
      <c r="FB25" s="1332">
        <f t="shared" si="607"/>
        <v>38.712499999999999</v>
      </c>
      <c r="FC25" s="1332">
        <f t="shared" si="607"/>
        <v>38.712499999999999</v>
      </c>
      <c r="FD25" s="1332">
        <f t="shared" si="607"/>
        <v>38.712499999999999</v>
      </c>
      <c r="FE25" s="350">
        <f t="shared" si="607"/>
        <v>18.05</v>
      </c>
      <c r="FF25" s="350">
        <f t="shared" si="607"/>
        <v>18.05</v>
      </c>
      <c r="FG25" s="350">
        <f t="shared" si="607"/>
        <v>37.049999999999997</v>
      </c>
      <c r="FH25" s="1332">
        <f t="shared" si="607"/>
        <v>51.0625</v>
      </c>
      <c r="FI25" s="1332">
        <f t="shared" si="607"/>
        <v>38.712499999999999</v>
      </c>
      <c r="FJ25" s="1332">
        <f t="shared" si="607"/>
        <v>38.712499999999999</v>
      </c>
      <c r="FK25" s="1332">
        <f t="shared" si="607"/>
        <v>38.712499999999999</v>
      </c>
      <c r="FL25" s="350">
        <f t="shared" si="607"/>
        <v>18.05</v>
      </c>
      <c r="FM25" s="350">
        <f t="shared" si="607"/>
        <v>18.05</v>
      </c>
      <c r="FN25" s="350">
        <f t="shared" si="607"/>
        <v>37.049999999999997</v>
      </c>
      <c r="FO25" s="1332">
        <f t="shared" si="607"/>
        <v>51.0625</v>
      </c>
      <c r="FP25" s="1332">
        <f t="shared" si="607"/>
        <v>38.712499999999999</v>
      </c>
      <c r="FQ25" s="1332">
        <f t="shared" si="607"/>
        <v>38.712499999999999</v>
      </c>
      <c r="FR25" s="1332">
        <f t="shared" si="607"/>
        <v>38.712499999999999</v>
      </c>
      <c r="FS25" s="350">
        <f t="shared" si="607"/>
        <v>18.05</v>
      </c>
      <c r="FT25" s="350">
        <f t="shared" si="607"/>
        <v>18.05</v>
      </c>
      <c r="FU25" s="350">
        <f t="shared" si="607"/>
        <v>37.049999999999997</v>
      </c>
      <c r="FV25" s="1332">
        <f t="shared" si="607"/>
        <v>51.0625</v>
      </c>
      <c r="FW25" s="1332">
        <f t="shared" si="607"/>
        <v>38.712499999999999</v>
      </c>
      <c r="FX25" s="1332">
        <f t="shared" si="607"/>
        <v>38.712499999999999</v>
      </c>
      <c r="FY25" s="1332">
        <f t="shared" si="607"/>
        <v>38.712499999999999</v>
      </c>
      <c r="FZ25" s="350">
        <f t="shared" si="607"/>
        <v>18.05</v>
      </c>
      <c r="GA25" s="350">
        <f t="shared" si="607"/>
        <v>18.05</v>
      </c>
      <c r="GB25" s="350">
        <f t="shared" si="607"/>
        <v>37.049999999999997</v>
      </c>
      <c r="GC25" s="1332">
        <f t="shared" si="607"/>
        <v>51.0625</v>
      </c>
      <c r="GD25" s="1332">
        <f t="shared" si="607"/>
        <v>38.712499999999999</v>
      </c>
      <c r="GE25" s="1332">
        <f t="shared" si="607"/>
        <v>38.712499999999999</v>
      </c>
      <c r="GF25" s="1332">
        <f t="shared" si="607"/>
        <v>38.712499999999999</v>
      </c>
      <c r="GG25" s="350">
        <f t="shared" si="607"/>
        <v>18.05</v>
      </c>
      <c r="GH25" s="350">
        <f t="shared" si="607"/>
        <v>18.05</v>
      </c>
      <c r="GI25" s="350">
        <f t="shared" si="607"/>
        <v>37.049999999999997</v>
      </c>
      <c r="GJ25" s="1332">
        <f t="shared" si="607"/>
        <v>51.0625</v>
      </c>
      <c r="GK25" s="1332">
        <f t="shared" si="607"/>
        <v>38.712499999999999</v>
      </c>
      <c r="GL25" s="1332">
        <f t="shared" si="607"/>
        <v>38.712499999999999</v>
      </c>
      <c r="GM25" s="1332">
        <f t="shared" si="607"/>
        <v>38.712499999999999</v>
      </c>
      <c r="GN25" s="350">
        <f t="shared" si="607"/>
        <v>18.05</v>
      </c>
      <c r="GO25" s="350">
        <f t="shared" si="607"/>
        <v>18.05</v>
      </c>
      <c r="GP25" s="350">
        <f t="shared" si="607"/>
        <v>37.049999999999997</v>
      </c>
      <c r="GQ25" s="1332">
        <f t="shared" si="607"/>
        <v>51.0625</v>
      </c>
      <c r="GR25" s="1332">
        <f t="shared" si="607"/>
        <v>38.712499999999999</v>
      </c>
      <c r="GS25" s="1332">
        <f t="shared" si="607"/>
        <v>38.712499999999999</v>
      </c>
      <c r="GT25" s="1332">
        <f t="shared" si="607"/>
        <v>38.712499999999999</v>
      </c>
      <c r="GU25" s="350">
        <f t="shared" si="607"/>
        <v>18.05</v>
      </c>
      <c r="GV25" s="350">
        <f t="shared" si="607"/>
        <v>18.05</v>
      </c>
      <c r="GW25" s="350">
        <f t="shared" si="607"/>
        <v>212.79999999999998</v>
      </c>
      <c r="GX25" s="350">
        <f t="shared" si="607"/>
        <v>213.75</v>
      </c>
      <c r="GY25" s="350">
        <f t="shared" si="607"/>
        <v>214.7</v>
      </c>
      <c r="GZ25" s="350">
        <f t="shared" si="607"/>
        <v>215.64999999999998</v>
      </c>
      <c r="HA25" s="350">
        <f t="shared" si="607"/>
        <v>216.6</v>
      </c>
      <c r="HB25" s="350">
        <f t="shared" si="607"/>
        <v>217.54999999999998</v>
      </c>
      <c r="HC25" s="350">
        <f t="shared" si="607"/>
        <v>218.5</v>
      </c>
      <c r="HD25" s="350">
        <f t="shared" ref="HD25:JO25" si="608">HD24*0.95</f>
        <v>219.45</v>
      </c>
      <c r="HE25" s="350">
        <f t="shared" si="608"/>
        <v>220.39999999999998</v>
      </c>
      <c r="HF25" s="350">
        <f t="shared" si="608"/>
        <v>221.35</v>
      </c>
      <c r="HG25" s="350">
        <f t="shared" si="608"/>
        <v>222.29999999999998</v>
      </c>
      <c r="HH25" s="350">
        <f t="shared" si="608"/>
        <v>223.25</v>
      </c>
      <c r="HI25" s="350">
        <f t="shared" si="608"/>
        <v>224.2</v>
      </c>
      <c r="HJ25" s="350">
        <f t="shared" si="608"/>
        <v>225.14999999999998</v>
      </c>
      <c r="HK25" s="350">
        <f t="shared" si="608"/>
        <v>226.1</v>
      </c>
      <c r="HL25" s="350">
        <f t="shared" si="608"/>
        <v>227.04999999999998</v>
      </c>
      <c r="HM25" s="350">
        <f t="shared" si="608"/>
        <v>228</v>
      </c>
      <c r="HN25" s="350">
        <f t="shared" si="608"/>
        <v>228.95</v>
      </c>
      <c r="HO25" s="350">
        <f t="shared" si="608"/>
        <v>229.89999999999998</v>
      </c>
      <c r="HP25" s="350">
        <f t="shared" si="608"/>
        <v>230.85</v>
      </c>
      <c r="HQ25" s="350">
        <f t="shared" si="608"/>
        <v>231.79999999999998</v>
      </c>
      <c r="HR25" s="350">
        <f t="shared" si="608"/>
        <v>232.75</v>
      </c>
      <c r="HS25" s="350">
        <f t="shared" si="608"/>
        <v>233.7</v>
      </c>
      <c r="HT25" s="350">
        <f t="shared" si="608"/>
        <v>234.64999999999998</v>
      </c>
      <c r="HU25" s="350">
        <f t="shared" si="608"/>
        <v>235.6</v>
      </c>
      <c r="HV25" s="350">
        <f t="shared" si="608"/>
        <v>236.54999999999998</v>
      </c>
      <c r="HW25" s="350">
        <f t="shared" si="608"/>
        <v>237.5</v>
      </c>
      <c r="HX25" s="350">
        <f t="shared" si="608"/>
        <v>238.45</v>
      </c>
      <c r="HY25" s="350">
        <f t="shared" si="608"/>
        <v>239.39999999999998</v>
      </c>
      <c r="HZ25" s="350">
        <f t="shared" si="608"/>
        <v>240.35</v>
      </c>
      <c r="IA25" s="350">
        <f t="shared" si="608"/>
        <v>241.29999999999998</v>
      </c>
      <c r="IB25" s="350">
        <f t="shared" si="608"/>
        <v>242.25</v>
      </c>
      <c r="IC25" s="350">
        <f t="shared" si="608"/>
        <v>243.2</v>
      </c>
      <c r="ID25" s="350">
        <f t="shared" si="608"/>
        <v>244.14999999999998</v>
      </c>
      <c r="IE25" s="350">
        <f t="shared" si="608"/>
        <v>245.1</v>
      </c>
      <c r="IF25" s="350">
        <f t="shared" si="608"/>
        <v>246.04999999999998</v>
      </c>
      <c r="IG25" s="350">
        <f t="shared" si="608"/>
        <v>247</v>
      </c>
      <c r="IH25" s="350">
        <f t="shared" si="608"/>
        <v>247.95</v>
      </c>
      <c r="II25" s="350">
        <f t="shared" si="608"/>
        <v>248.89999999999998</v>
      </c>
      <c r="IJ25" s="350">
        <f t="shared" si="608"/>
        <v>249.85</v>
      </c>
      <c r="IK25" s="350">
        <f t="shared" si="608"/>
        <v>250.79999999999998</v>
      </c>
      <c r="IL25" s="350">
        <f t="shared" si="608"/>
        <v>251.75</v>
      </c>
      <c r="IM25" s="350">
        <f t="shared" si="608"/>
        <v>252.7</v>
      </c>
      <c r="IN25" s="350">
        <f t="shared" si="608"/>
        <v>253.64999999999998</v>
      </c>
      <c r="IO25" s="350">
        <f t="shared" si="608"/>
        <v>254.6</v>
      </c>
      <c r="IP25" s="350">
        <f t="shared" si="608"/>
        <v>255.54999999999998</v>
      </c>
      <c r="IQ25" s="350">
        <f t="shared" si="608"/>
        <v>256.5</v>
      </c>
      <c r="IR25" s="350">
        <f t="shared" si="608"/>
        <v>257.45</v>
      </c>
      <c r="IS25" s="350">
        <f t="shared" si="608"/>
        <v>258.39999999999998</v>
      </c>
      <c r="IT25" s="350">
        <f t="shared" si="608"/>
        <v>259.34999999999997</v>
      </c>
      <c r="IU25" s="350">
        <f t="shared" si="608"/>
        <v>260.3</v>
      </c>
      <c r="IV25" s="350">
        <f t="shared" si="608"/>
        <v>261.25</v>
      </c>
      <c r="IW25" s="350">
        <f t="shared" si="608"/>
        <v>262.2</v>
      </c>
      <c r="IX25" s="350">
        <f t="shared" si="608"/>
        <v>263.14999999999998</v>
      </c>
      <c r="IY25" s="350">
        <f t="shared" si="608"/>
        <v>264.09999999999997</v>
      </c>
      <c r="IZ25" s="350">
        <f t="shared" si="608"/>
        <v>265.05</v>
      </c>
      <c r="JA25" s="350">
        <f t="shared" si="608"/>
        <v>266</v>
      </c>
      <c r="JB25" s="350">
        <f t="shared" si="608"/>
        <v>266.95</v>
      </c>
      <c r="JC25" s="350">
        <f t="shared" si="608"/>
        <v>267.89999999999998</v>
      </c>
      <c r="JD25" s="350">
        <f t="shared" si="608"/>
        <v>268.84999999999997</v>
      </c>
      <c r="JE25" s="350">
        <f t="shared" si="608"/>
        <v>269.8</v>
      </c>
      <c r="JF25" s="350">
        <f t="shared" si="608"/>
        <v>270.75</v>
      </c>
      <c r="JG25" s="350">
        <f t="shared" si="608"/>
        <v>271.7</v>
      </c>
      <c r="JH25" s="350">
        <f t="shared" si="608"/>
        <v>272.64999999999998</v>
      </c>
      <c r="JI25" s="350">
        <f t="shared" si="608"/>
        <v>273.59999999999997</v>
      </c>
      <c r="JJ25" s="350">
        <f t="shared" si="608"/>
        <v>274.55</v>
      </c>
      <c r="JK25" s="350">
        <f t="shared" si="608"/>
        <v>275.5</v>
      </c>
      <c r="JL25" s="350">
        <f t="shared" si="608"/>
        <v>276.45</v>
      </c>
      <c r="JM25" s="350">
        <f t="shared" si="608"/>
        <v>277.39999999999998</v>
      </c>
      <c r="JN25" s="350">
        <f t="shared" si="608"/>
        <v>278.34999999999997</v>
      </c>
      <c r="JO25" s="350">
        <f t="shared" si="608"/>
        <v>279.3</v>
      </c>
      <c r="JP25" s="350">
        <f t="shared" ref="JP25:MA25" si="609">JP24*0.95</f>
        <v>280.25</v>
      </c>
      <c r="JQ25" s="350">
        <f t="shared" si="609"/>
        <v>281.2</v>
      </c>
      <c r="JR25" s="350">
        <f t="shared" si="609"/>
        <v>282.14999999999998</v>
      </c>
      <c r="JS25" s="350">
        <f t="shared" si="609"/>
        <v>283.09999999999997</v>
      </c>
      <c r="JT25" s="350">
        <f t="shared" si="609"/>
        <v>284.05</v>
      </c>
      <c r="JU25" s="350">
        <f t="shared" si="609"/>
        <v>285</v>
      </c>
      <c r="JV25" s="350">
        <f t="shared" si="609"/>
        <v>285.95</v>
      </c>
      <c r="JW25" s="350">
        <f t="shared" si="609"/>
        <v>286.89999999999998</v>
      </c>
      <c r="JX25" s="350">
        <f t="shared" si="609"/>
        <v>287.84999999999997</v>
      </c>
      <c r="JY25" s="350">
        <f t="shared" si="609"/>
        <v>288.8</v>
      </c>
      <c r="JZ25" s="350">
        <f t="shared" si="609"/>
        <v>289.75</v>
      </c>
      <c r="KA25" s="350">
        <f t="shared" si="609"/>
        <v>290.7</v>
      </c>
      <c r="KB25" s="350">
        <f t="shared" si="609"/>
        <v>291.64999999999998</v>
      </c>
      <c r="KC25" s="350">
        <f t="shared" si="609"/>
        <v>292.59999999999997</v>
      </c>
      <c r="KD25" s="350">
        <f t="shared" si="609"/>
        <v>293.55</v>
      </c>
      <c r="KE25" s="350">
        <f t="shared" si="609"/>
        <v>294.5</v>
      </c>
      <c r="KF25" s="350">
        <f t="shared" si="609"/>
        <v>295.45</v>
      </c>
      <c r="KG25" s="350">
        <f t="shared" si="609"/>
        <v>296.39999999999998</v>
      </c>
      <c r="KH25" s="350">
        <f t="shared" si="609"/>
        <v>297.34999999999997</v>
      </c>
      <c r="KI25" s="350">
        <f t="shared" si="609"/>
        <v>298.3</v>
      </c>
      <c r="KJ25" s="350">
        <f t="shared" si="609"/>
        <v>299.25</v>
      </c>
      <c r="KK25" s="350">
        <f t="shared" si="609"/>
        <v>300.2</v>
      </c>
      <c r="KL25" s="350">
        <f t="shared" si="609"/>
        <v>301.14999999999998</v>
      </c>
      <c r="KM25" s="350">
        <f t="shared" si="609"/>
        <v>302.09999999999997</v>
      </c>
      <c r="KN25" s="350">
        <f t="shared" si="609"/>
        <v>303.05</v>
      </c>
      <c r="KO25" s="350">
        <f t="shared" si="609"/>
        <v>304</v>
      </c>
      <c r="KP25" s="350">
        <f t="shared" si="609"/>
        <v>304.95</v>
      </c>
      <c r="KQ25" s="350">
        <f t="shared" si="609"/>
        <v>305.89999999999998</v>
      </c>
      <c r="KR25" s="350">
        <f t="shared" si="609"/>
        <v>306.84999999999997</v>
      </c>
      <c r="KS25" s="350">
        <f t="shared" si="609"/>
        <v>307.8</v>
      </c>
      <c r="KT25" s="350">
        <f t="shared" si="609"/>
        <v>308.75</v>
      </c>
      <c r="KU25" s="350">
        <f t="shared" si="609"/>
        <v>309.7</v>
      </c>
      <c r="KV25" s="350">
        <f t="shared" si="609"/>
        <v>310.64999999999998</v>
      </c>
      <c r="KW25" s="350">
        <f t="shared" si="609"/>
        <v>311.59999999999997</v>
      </c>
      <c r="KX25" s="350">
        <f t="shared" si="609"/>
        <v>312.55</v>
      </c>
      <c r="KY25" s="350">
        <f t="shared" si="609"/>
        <v>313.5</v>
      </c>
      <c r="KZ25" s="350">
        <f t="shared" si="609"/>
        <v>314.45</v>
      </c>
      <c r="LA25" s="350">
        <f t="shared" si="609"/>
        <v>315.39999999999998</v>
      </c>
      <c r="LB25" s="350">
        <f t="shared" si="609"/>
        <v>316.34999999999997</v>
      </c>
      <c r="LC25" s="350">
        <f t="shared" si="609"/>
        <v>317.3</v>
      </c>
      <c r="LD25" s="350">
        <f t="shared" si="609"/>
        <v>318.25</v>
      </c>
      <c r="LE25" s="350">
        <f t="shared" si="609"/>
        <v>319.2</v>
      </c>
      <c r="LF25" s="350">
        <f t="shared" si="609"/>
        <v>320.14999999999998</v>
      </c>
      <c r="LG25" s="350">
        <f t="shared" si="609"/>
        <v>321.09999999999997</v>
      </c>
      <c r="LH25" s="350">
        <f t="shared" si="609"/>
        <v>322.05</v>
      </c>
      <c r="LI25" s="350">
        <f t="shared" si="609"/>
        <v>323</v>
      </c>
      <c r="LJ25" s="350">
        <f t="shared" si="609"/>
        <v>323.95</v>
      </c>
      <c r="LK25" s="350">
        <f t="shared" si="609"/>
        <v>324.89999999999998</v>
      </c>
      <c r="LL25" s="350">
        <f t="shared" si="609"/>
        <v>325.84999999999997</v>
      </c>
      <c r="LM25" s="350">
        <f t="shared" si="609"/>
        <v>326.8</v>
      </c>
      <c r="LN25" s="350">
        <f t="shared" si="609"/>
        <v>327.75</v>
      </c>
      <c r="LO25" s="350">
        <f t="shared" si="609"/>
        <v>328.7</v>
      </c>
      <c r="LP25" s="350">
        <f t="shared" si="609"/>
        <v>329.65</v>
      </c>
      <c r="LQ25" s="350">
        <f t="shared" si="609"/>
        <v>330.59999999999997</v>
      </c>
      <c r="LR25" s="350">
        <f t="shared" si="609"/>
        <v>331.55</v>
      </c>
      <c r="LS25" s="350">
        <f t="shared" si="609"/>
        <v>332.5</v>
      </c>
      <c r="LT25" s="350">
        <f t="shared" si="609"/>
        <v>333.45</v>
      </c>
      <c r="LU25" s="350">
        <f t="shared" si="609"/>
        <v>334.4</v>
      </c>
      <c r="LV25" s="350">
        <f t="shared" si="609"/>
        <v>335.34999999999997</v>
      </c>
      <c r="LW25" s="350">
        <f t="shared" si="609"/>
        <v>336.3</v>
      </c>
      <c r="LX25" s="350">
        <f t="shared" si="609"/>
        <v>337.25</v>
      </c>
      <c r="LY25" s="350">
        <f t="shared" si="609"/>
        <v>338.2</v>
      </c>
      <c r="LZ25" s="350">
        <f t="shared" si="609"/>
        <v>339.15</v>
      </c>
      <c r="MA25" s="350">
        <f t="shared" si="609"/>
        <v>340.09999999999997</v>
      </c>
      <c r="MB25" s="350">
        <f t="shared" ref="MB25:NH25" si="610">MB24*0.95</f>
        <v>341.05</v>
      </c>
      <c r="MC25" s="350">
        <f t="shared" si="610"/>
        <v>342</v>
      </c>
      <c r="MD25" s="350">
        <f t="shared" si="610"/>
        <v>342.95</v>
      </c>
      <c r="ME25" s="350">
        <f t="shared" si="610"/>
        <v>343.9</v>
      </c>
      <c r="MF25" s="350">
        <f t="shared" si="610"/>
        <v>344.84999999999997</v>
      </c>
      <c r="MG25" s="350">
        <f t="shared" si="610"/>
        <v>345.8</v>
      </c>
      <c r="MH25" s="350">
        <f t="shared" si="610"/>
        <v>346.75</v>
      </c>
      <c r="MI25" s="350">
        <f t="shared" si="610"/>
        <v>347.7</v>
      </c>
      <c r="MJ25" s="350">
        <f t="shared" si="610"/>
        <v>348.65</v>
      </c>
      <c r="MK25" s="350">
        <f t="shared" si="610"/>
        <v>349.59999999999997</v>
      </c>
      <c r="ML25" s="350">
        <f t="shared" si="610"/>
        <v>350.55</v>
      </c>
      <c r="MM25" s="350">
        <f t="shared" si="610"/>
        <v>351.5</v>
      </c>
      <c r="MN25" s="350">
        <f t="shared" si="610"/>
        <v>352.45</v>
      </c>
      <c r="MO25" s="350">
        <f t="shared" si="610"/>
        <v>353.4</v>
      </c>
      <c r="MP25" s="350">
        <f t="shared" si="610"/>
        <v>354.34999999999997</v>
      </c>
      <c r="MQ25" s="350">
        <f t="shared" si="610"/>
        <v>355.3</v>
      </c>
      <c r="MR25" s="350">
        <f t="shared" si="610"/>
        <v>356.25</v>
      </c>
      <c r="MS25" s="350">
        <f t="shared" si="610"/>
        <v>357.2</v>
      </c>
      <c r="MT25" s="350">
        <f t="shared" si="610"/>
        <v>358.15</v>
      </c>
      <c r="MU25" s="350">
        <f t="shared" si="610"/>
        <v>359.09999999999997</v>
      </c>
      <c r="MV25" s="350">
        <f t="shared" si="610"/>
        <v>360.05</v>
      </c>
      <c r="MW25" s="350">
        <f t="shared" si="610"/>
        <v>361</v>
      </c>
      <c r="MX25" s="350">
        <f t="shared" si="610"/>
        <v>361.95</v>
      </c>
      <c r="MY25" s="350">
        <f t="shared" si="610"/>
        <v>362.9</v>
      </c>
      <c r="MZ25" s="350">
        <f t="shared" si="610"/>
        <v>363.84999999999997</v>
      </c>
      <c r="NA25" s="350">
        <f t="shared" si="610"/>
        <v>364.79999999999995</v>
      </c>
      <c r="NB25" s="350">
        <f t="shared" si="610"/>
        <v>365.75</v>
      </c>
      <c r="NC25" s="350">
        <f t="shared" si="610"/>
        <v>366.7</v>
      </c>
      <c r="ND25" s="350">
        <f t="shared" si="610"/>
        <v>367.65</v>
      </c>
      <c r="NE25" s="350">
        <f t="shared" si="610"/>
        <v>368.59999999999997</v>
      </c>
      <c r="NF25" s="350">
        <f t="shared" si="610"/>
        <v>369.54999999999995</v>
      </c>
      <c r="NG25" s="350">
        <f t="shared" si="610"/>
        <v>370.5</v>
      </c>
      <c r="NH25" s="350">
        <f t="shared" si="610"/>
        <v>371.45</v>
      </c>
    </row>
    <row r="26" spans="1:376" s="41" customFormat="1" ht="15">
      <c r="A26" s="40" t="s">
        <v>1130</v>
      </c>
      <c r="B26" s="600">
        <f t="shared" ref="B26:E26" si="611">B25-B21</f>
        <v>-6.3040444523218717</v>
      </c>
      <c r="C26" s="600">
        <f t="shared" si="611"/>
        <v>-8.8054598654096594E-2</v>
      </c>
      <c r="D26" s="600">
        <f t="shared" si="611"/>
        <v>-4.7251757063851159</v>
      </c>
      <c r="E26" s="600">
        <f t="shared" si="611"/>
        <v>-2.4840435669196452</v>
      </c>
      <c r="F26" s="600">
        <f t="shared" ref="F26:BQ26" si="612">F25-F21</f>
        <v>-1.3662993666754417</v>
      </c>
      <c r="G26" s="600">
        <f t="shared" si="612"/>
        <v>-3.8091038176689658</v>
      </c>
      <c r="H26" s="600">
        <f t="shared" si="612"/>
        <v>-4.9381354958673143</v>
      </c>
      <c r="I26" s="600">
        <f t="shared" si="612"/>
        <v>-15.547314015745073</v>
      </c>
      <c r="J26" s="600">
        <f t="shared" si="612"/>
        <v>16.98734697055</v>
      </c>
      <c r="K26" s="600">
        <f t="shared" si="612"/>
        <v>11.973813391664908</v>
      </c>
      <c r="L26" s="600">
        <f t="shared" si="612"/>
        <v>16.451938690919629</v>
      </c>
      <c r="M26" s="600">
        <f t="shared" si="612"/>
        <v>7.8886738459639147</v>
      </c>
      <c r="N26" s="600">
        <f t="shared" si="612"/>
        <v>-0.74789866063142441</v>
      </c>
      <c r="O26" s="600">
        <f t="shared" si="612"/>
        <v>-2.7405034632362266</v>
      </c>
      <c r="P26" s="600">
        <f t="shared" si="612"/>
        <v>5.1609321842329408</v>
      </c>
      <c r="Q26" s="600">
        <f t="shared" si="612"/>
        <v>12.484444944640479</v>
      </c>
      <c r="R26" s="600">
        <f t="shared" si="612"/>
        <v>8.8905346658233135</v>
      </c>
      <c r="S26" s="600">
        <f t="shared" si="612"/>
        <v>12.676190846392331</v>
      </c>
      <c r="T26" s="600">
        <f t="shared" si="612"/>
        <v>14.903839314240098</v>
      </c>
      <c r="U26" s="600">
        <f t="shared" si="612"/>
        <v>-1.3970171236849289</v>
      </c>
      <c r="V26" s="600">
        <f t="shared" si="612"/>
        <v>-3.190734923564829</v>
      </c>
      <c r="W26" s="600">
        <f t="shared" si="612"/>
        <v>6.7311785262671648</v>
      </c>
      <c r="X26" s="600">
        <f t="shared" si="612"/>
        <v>20.728958563480525</v>
      </c>
      <c r="Y26" s="600">
        <f t="shared" si="612"/>
        <v>12.847809658835523</v>
      </c>
      <c r="Z26" s="600">
        <f t="shared" si="612"/>
        <v>13.958901914414987</v>
      </c>
      <c r="AA26" s="600">
        <f t="shared" si="612"/>
        <v>15.655599183940478</v>
      </c>
      <c r="AB26" s="600">
        <f t="shared" si="612"/>
        <v>-1.2952243271190689</v>
      </c>
      <c r="AC26" s="600">
        <f t="shared" si="612"/>
        <v>-5.6684310106569384</v>
      </c>
      <c r="AD26" s="600">
        <f t="shared" si="612"/>
        <v>0.44477551934227932</v>
      </c>
      <c r="AE26" s="600">
        <f t="shared" si="612"/>
        <v>13.167033498235192</v>
      </c>
      <c r="AF26" s="600">
        <f t="shared" si="612"/>
        <v>10.002186605599711</v>
      </c>
      <c r="AG26" s="600">
        <f t="shared" si="612"/>
        <v>14.490633970372436</v>
      </c>
      <c r="AH26" s="600">
        <f t="shared" si="612"/>
        <v>14.67178402887259</v>
      </c>
      <c r="AI26" s="600">
        <f t="shared" si="612"/>
        <v>-4.9897077654397464</v>
      </c>
      <c r="AJ26" s="600">
        <f t="shared" si="612"/>
        <v>-6.8616714385949535</v>
      </c>
      <c r="AK26" s="600">
        <f t="shared" si="612"/>
        <v>2.3591548577698518E-2</v>
      </c>
      <c r="AL26" s="600">
        <f t="shared" si="612"/>
        <v>6.706948461293905</v>
      </c>
      <c r="AM26" s="600">
        <f t="shared" si="612"/>
        <v>2.8428957528490528</v>
      </c>
      <c r="AN26" s="600">
        <f t="shared" si="612"/>
        <v>3.9739438424227131</v>
      </c>
      <c r="AO26" s="600">
        <f t="shared" si="612"/>
        <v>9.5906332681990882</v>
      </c>
      <c r="AP26" s="600">
        <f t="shared" si="612"/>
        <v>-5.5028769018984498</v>
      </c>
      <c r="AQ26" s="600">
        <f t="shared" si="612"/>
        <v>-2.704106259880902</v>
      </c>
      <c r="AR26" s="600">
        <f t="shared" si="612"/>
        <v>4.9336365955554484</v>
      </c>
      <c r="AS26" s="600">
        <f t="shared" si="612"/>
        <v>16.616692770052808</v>
      </c>
      <c r="AT26" s="600">
        <f t="shared" si="612"/>
        <v>10.060647532029897</v>
      </c>
      <c r="AU26" s="600">
        <f t="shared" si="612"/>
        <v>5.0052422587224754</v>
      </c>
      <c r="AV26" s="600">
        <f t="shared" si="612"/>
        <v>3.6134404550886856</v>
      </c>
      <c r="AW26" s="600">
        <f t="shared" si="612"/>
        <v>-11.317726308731718</v>
      </c>
      <c r="AX26" s="600">
        <f t="shared" si="612"/>
        <v>-8.9228029241064313</v>
      </c>
      <c r="AY26" s="600">
        <f t="shared" si="612"/>
        <v>-7.2563175949735879</v>
      </c>
      <c r="AZ26" s="600">
        <f t="shared" si="612"/>
        <v>-0.66965187229712342</v>
      </c>
      <c r="BA26" s="600">
        <f t="shared" si="612"/>
        <v>-9.5571379325718055</v>
      </c>
      <c r="BB26" s="600">
        <f t="shared" si="612"/>
        <v>-7.223845368083154</v>
      </c>
      <c r="BC26" s="600">
        <f t="shared" si="612"/>
        <v>-7.1965889483130354</v>
      </c>
      <c r="BD26" s="600">
        <f t="shared" si="612"/>
        <v>-14.415523095737047</v>
      </c>
      <c r="BE26" s="600">
        <f t="shared" si="612"/>
        <v>-7.2924912038097744</v>
      </c>
      <c r="BF26" s="600">
        <f t="shared" si="612"/>
        <v>1.3807260519004387</v>
      </c>
      <c r="BG26" s="600">
        <f t="shared" si="612"/>
        <v>19.374758943813212</v>
      </c>
      <c r="BH26" s="600">
        <f t="shared" si="612"/>
        <v>11.196609699002305</v>
      </c>
      <c r="BI26" s="600">
        <f t="shared" si="612"/>
        <v>13.645210599092145</v>
      </c>
      <c r="BJ26" s="600">
        <f t="shared" si="612"/>
        <v>14.124619473775859</v>
      </c>
      <c r="BK26" s="600">
        <f t="shared" si="612"/>
        <v>-2.2625324625024597</v>
      </c>
      <c r="BL26" s="600">
        <f t="shared" si="612"/>
        <v>-7.3787407715906461</v>
      </c>
      <c r="BM26" s="600">
        <f t="shared" si="612"/>
        <v>21.748996582521066</v>
      </c>
      <c r="BN26" s="600">
        <f t="shared" si="612"/>
        <v>10.073319289382113</v>
      </c>
      <c r="BO26" s="600">
        <f t="shared" si="612"/>
        <v>8.1070093324505663</v>
      </c>
      <c r="BP26" s="600">
        <f t="shared" si="612"/>
        <v>14.800702867083309</v>
      </c>
      <c r="BQ26" s="600">
        <f t="shared" si="612"/>
        <v>16.00258517822197</v>
      </c>
      <c r="BR26" s="600">
        <f t="shared" ref="BR26:BU26" si="613">BR25-BR21</f>
        <v>-3.7784618377673205</v>
      </c>
      <c r="BS26" s="600">
        <f t="shared" si="613"/>
        <v>-5.809698189225486</v>
      </c>
      <c r="BT26" s="600">
        <f t="shared" si="613"/>
        <v>4.317346851483812</v>
      </c>
      <c r="BU26" s="600">
        <f t="shared" si="613"/>
        <v>15.816174450717902</v>
      </c>
      <c r="BV26" s="600">
        <f t="shared" ref="BV26:EG26" si="614">BV25-BV21</f>
        <v>11.929932815356889</v>
      </c>
      <c r="BW26" s="600">
        <f t="shared" si="614"/>
        <v>11.901276943485609</v>
      </c>
      <c r="BX26" s="600">
        <f t="shared" si="614"/>
        <v>11.672343602519398</v>
      </c>
      <c r="BY26" s="600">
        <f t="shared" si="614"/>
        <v>-3.1858315522771896</v>
      </c>
      <c r="BZ26" s="600">
        <f t="shared" si="614"/>
        <v>-4.3344303813539042</v>
      </c>
      <c r="CA26" s="600">
        <f t="shared" si="614"/>
        <v>7.5748331049960598</v>
      </c>
      <c r="CB26" s="600">
        <f t="shared" si="614"/>
        <v>20.161298059159012</v>
      </c>
      <c r="CC26" s="600">
        <f t="shared" si="614"/>
        <v>3.3404978042315179</v>
      </c>
      <c r="CD26" s="600">
        <f t="shared" si="614"/>
        <v>3.3348540652544472</v>
      </c>
      <c r="CE26" s="600">
        <f t="shared" si="614"/>
        <v>1.0824344478348209</v>
      </c>
      <c r="CF26" s="600">
        <f t="shared" si="614"/>
        <v>-18.585709291142241</v>
      </c>
      <c r="CG26" s="600">
        <f t="shared" si="614"/>
        <v>-6.0928819949816138</v>
      </c>
      <c r="CH26" s="600">
        <f t="shared" si="614"/>
        <v>-3.8259568830564987</v>
      </c>
      <c r="CI26" s="600">
        <f t="shared" si="614"/>
        <v>-2.4102012868009055</v>
      </c>
      <c r="CJ26" s="600">
        <f t="shared" si="614"/>
        <v>-14.765845025777985</v>
      </c>
      <c r="CK26" s="600">
        <f t="shared" si="614"/>
        <v>-2.4142214333210603</v>
      </c>
      <c r="CL26" s="600">
        <f t="shared" si="614"/>
        <v>-2.419865172298131</v>
      </c>
      <c r="CM26" s="600">
        <f t="shared" si="614"/>
        <v>-22.088008911275193</v>
      </c>
      <c r="CN26" s="600">
        <f t="shared" si="614"/>
        <v>-11.749327863927487</v>
      </c>
      <c r="CO26" s="600">
        <f t="shared" si="614"/>
        <v>-3.8654630558960079</v>
      </c>
      <c r="CP26" s="600">
        <f t="shared" si="614"/>
        <v>-7.4355334900019159</v>
      </c>
      <c r="CQ26" s="600">
        <f t="shared" si="614"/>
        <v>-5.2844328593951246</v>
      </c>
      <c r="CR26" s="600">
        <f t="shared" si="614"/>
        <v>3.5077486627449375</v>
      </c>
      <c r="CS26" s="600">
        <f t="shared" si="614"/>
        <v>7.443404574298043</v>
      </c>
      <c r="CT26" s="600">
        <f t="shared" si="614"/>
        <v>-6.721242092449593</v>
      </c>
      <c r="CU26" s="600">
        <f t="shared" si="614"/>
        <v>-7.7237769246030723</v>
      </c>
      <c r="CV26" s="600">
        <f t="shared" si="614"/>
        <v>21.452501647332362</v>
      </c>
      <c r="CW26" s="600">
        <f t="shared" si="614"/>
        <v>9.9078867142798117</v>
      </c>
      <c r="CX26" s="600">
        <f t="shared" si="614"/>
        <v>9.088336394040212</v>
      </c>
      <c r="CY26" s="600">
        <f t="shared" si="614"/>
        <v>12.389393324979643</v>
      </c>
      <c r="CZ26" s="600">
        <f t="shared" si="614"/>
        <v>-8.706935983708334</v>
      </c>
      <c r="DA26" s="600">
        <f t="shared" si="614"/>
        <v>-1.7776293873472575</v>
      </c>
      <c r="DB26" s="600">
        <f t="shared" si="614"/>
        <v>-0.33380483843937725</v>
      </c>
      <c r="DC26" s="600">
        <f t="shared" si="614"/>
        <v>-9.9313826305818793</v>
      </c>
      <c r="DD26" s="600">
        <f t="shared" si="614"/>
        <v>2.4726060472592408</v>
      </c>
      <c r="DE26" s="600">
        <f t="shared" si="614"/>
        <v>-2.6535470490290152</v>
      </c>
      <c r="DF26" s="600">
        <f t="shared" si="614"/>
        <v>-9.2488164319881463</v>
      </c>
      <c r="DG26" s="600">
        <f t="shared" si="614"/>
        <v>2.3239706161333871</v>
      </c>
      <c r="DH26" s="600">
        <f t="shared" si="614"/>
        <v>-0.80327968457855548</v>
      </c>
      <c r="DI26" s="600">
        <f t="shared" si="614"/>
        <v>-4.8627256812108151</v>
      </c>
      <c r="DJ26" s="600">
        <f t="shared" si="614"/>
        <v>-13.840517304982832</v>
      </c>
      <c r="DK26" s="600">
        <f t="shared" si="614"/>
        <v>-10.408060261783717</v>
      </c>
      <c r="DL26" s="600">
        <f t="shared" si="614"/>
        <v>-1.9243971776602748</v>
      </c>
      <c r="DM26" s="600">
        <f t="shared" si="614"/>
        <v>-10.695475529198312</v>
      </c>
      <c r="DN26" s="600">
        <f t="shared" si="614"/>
        <v>-1.4563850751771881</v>
      </c>
      <c r="DO26" s="600">
        <f t="shared" si="614"/>
        <v>24.309651810382604</v>
      </c>
      <c r="DP26" s="600">
        <f t="shared" si="614"/>
        <v>7.9097361364199479</v>
      </c>
      <c r="DQ26" s="600">
        <f t="shared" si="614"/>
        <v>-0.59935877477132493</v>
      </c>
      <c r="DR26" s="600">
        <f t="shared" si="614"/>
        <v>11.163213490228486</v>
      </c>
      <c r="DS26" s="600">
        <f t="shared" si="614"/>
        <v>8.5805561914268438</v>
      </c>
      <c r="DT26" s="600">
        <f t="shared" si="614"/>
        <v>8.6398138585029756</v>
      </c>
      <c r="DU26" s="600">
        <f t="shared" si="614"/>
        <v>7.6526304057228529</v>
      </c>
      <c r="DV26" s="600">
        <f t="shared" si="614"/>
        <v>-9.8514578312706398</v>
      </c>
      <c r="DW26" s="600">
        <f t="shared" si="614"/>
        <v>-11.139486792255713</v>
      </c>
      <c r="DX26" s="600">
        <f t="shared" si="614"/>
        <v>1.9380529158831763</v>
      </c>
      <c r="DY26" s="600">
        <f t="shared" si="614"/>
        <v>10.628356612060131</v>
      </c>
      <c r="DZ26" s="600">
        <f t="shared" si="614"/>
        <v>8.0872290218410114</v>
      </c>
      <c r="EA26" s="600">
        <f t="shared" si="614"/>
        <v>9.0676437094376361</v>
      </c>
      <c r="EB26" s="600">
        <f t="shared" si="614"/>
        <v>9.0073461548368137</v>
      </c>
      <c r="EC26" s="600">
        <f t="shared" si="614"/>
        <v>-11.50762307456317</v>
      </c>
      <c r="ED26" s="600">
        <f t="shared" si="614"/>
        <v>-13.153080303288476</v>
      </c>
      <c r="EE26" s="600">
        <f t="shared" si="614"/>
        <v>-2.0398784987733549</v>
      </c>
      <c r="EF26" s="600">
        <f t="shared" si="614"/>
        <v>-3.7428945961138069</v>
      </c>
      <c r="EG26" s="600">
        <f t="shared" si="614"/>
        <v>-7.2230080423496474</v>
      </c>
      <c r="EH26" s="600">
        <f t="shared" ref="EH26:GS26" si="615">EH25-EH21</f>
        <v>-7.0966915817614833</v>
      </c>
      <c r="EI26" s="600">
        <f t="shared" si="615"/>
        <v>-13.382348522937932</v>
      </c>
      <c r="EJ26" s="600">
        <f t="shared" si="615"/>
        <v>-30.1346854765785</v>
      </c>
      <c r="EK26" s="600">
        <f t="shared" si="615"/>
        <v>-18.965406295287064</v>
      </c>
      <c r="EL26" s="600">
        <f t="shared" si="615"/>
        <v>-15.009761597071154</v>
      </c>
      <c r="EM26" s="600">
        <f t="shared" si="615"/>
        <v>-26.344639617573534</v>
      </c>
      <c r="EN26" s="600">
        <f t="shared" si="615"/>
        <v>-24.098161915906026</v>
      </c>
      <c r="EO26" s="600">
        <f t="shared" si="615"/>
        <v>-20.352662710094158</v>
      </c>
      <c r="EP26" s="600">
        <f t="shared" si="615"/>
        <v>-21.296719283612759</v>
      </c>
      <c r="EQ26" s="600">
        <f t="shared" ca="1" si="615"/>
        <v>18.05</v>
      </c>
      <c r="ER26" s="600">
        <f t="shared" ca="1" si="615"/>
        <v>18.05</v>
      </c>
      <c r="ES26" s="600">
        <f t="shared" ca="1" si="615"/>
        <v>37.049999999999997</v>
      </c>
      <c r="ET26" s="600">
        <f t="shared" ca="1" si="615"/>
        <v>51.0625</v>
      </c>
      <c r="EU26" s="600">
        <f t="shared" ca="1" si="615"/>
        <v>38.712499999999999</v>
      </c>
      <c r="EV26" s="600">
        <f t="shared" ca="1" si="615"/>
        <v>38.712499999999999</v>
      </c>
      <c r="EW26" s="600">
        <f t="shared" ca="1" si="615"/>
        <v>38.712499999999999</v>
      </c>
      <c r="EX26" s="600">
        <f t="shared" ca="1" si="615"/>
        <v>18.05</v>
      </c>
      <c r="EY26" s="600">
        <f t="shared" ca="1" si="615"/>
        <v>18.05</v>
      </c>
      <c r="EZ26" s="600">
        <f t="shared" ca="1" si="615"/>
        <v>37.049999999999997</v>
      </c>
      <c r="FA26" s="600">
        <f t="shared" ca="1" si="615"/>
        <v>51.0625</v>
      </c>
      <c r="FB26" s="600">
        <f t="shared" ca="1" si="615"/>
        <v>38.712499999999999</v>
      </c>
      <c r="FC26" s="600">
        <f t="shared" ca="1" si="615"/>
        <v>38.712499999999999</v>
      </c>
      <c r="FD26" s="600">
        <f t="shared" ca="1" si="615"/>
        <v>38.712499999999999</v>
      </c>
      <c r="FE26" s="600">
        <f t="shared" ca="1" si="615"/>
        <v>18.05</v>
      </c>
      <c r="FF26" s="600">
        <f t="shared" ca="1" si="615"/>
        <v>18.05</v>
      </c>
      <c r="FG26" s="600">
        <f t="shared" ca="1" si="615"/>
        <v>37.049999999999997</v>
      </c>
      <c r="FH26" s="600">
        <f t="shared" ca="1" si="615"/>
        <v>51.0625</v>
      </c>
      <c r="FI26" s="600">
        <f t="shared" ca="1" si="615"/>
        <v>38.712499999999999</v>
      </c>
      <c r="FJ26" s="600">
        <f t="shared" ca="1" si="615"/>
        <v>38.712499999999999</v>
      </c>
      <c r="FK26" s="600">
        <f t="shared" ca="1" si="615"/>
        <v>38.712499999999999</v>
      </c>
      <c r="FL26" s="600">
        <f t="shared" ca="1" si="615"/>
        <v>18.05</v>
      </c>
      <c r="FM26" s="600">
        <f t="shared" ca="1" si="615"/>
        <v>18.05</v>
      </c>
      <c r="FN26" s="600">
        <f t="shared" ca="1" si="615"/>
        <v>37.049999999999997</v>
      </c>
      <c r="FO26" s="600">
        <f t="shared" ca="1" si="615"/>
        <v>51.0625</v>
      </c>
      <c r="FP26" s="600">
        <f t="shared" ca="1" si="615"/>
        <v>38.712499999999999</v>
      </c>
      <c r="FQ26" s="600">
        <f t="shared" ca="1" si="615"/>
        <v>38.712499999999999</v>
      </c>
      <c r="FR26" s="600">
        <f t="shared" ca="1" si="615"/>
        <v>38.712499999999999</v>
      </c>
      <c r="FS26" s="600">
        <f t="shared" ca="1" si="615"/>
        <v>18.05</v>
      </c>
      <c r="FT26" s="600">
        <f t="shared" ca="1" si="615"/>
        <v>18.05</v>
      </c>
      <c r="FU26" s="600">
        <f t="shared" ca="1" si="615"/>
        <v>37.049999999999997</v>
      </c>
      <c r="FV26" s="600">
        <f t="shared" ca="1" si="615"/>
        <v>51.0625</v>
      </c>
      <c r="FW26" s="600">
        <f t="shared" ca="1" si="615"/>
        <v>38.712499999999999</v>
      </c>
      <c r="FX26" s="600">
        <f t="shared" ca="1" si="615"/>
        <v>38.712499999999999</v>
      </c>
      <c r="FY26" s="600">
        <f t="shared" ca="1" si="615"/>
        <v>38.712499999999999</v>
      </c>
      <c r="FZ26" s="600">
        <f t="shared" ca="1" si="615"/>
        <v>18.05</v>
      </c>
      <c r="GA26" s="600">
        <f t="shared" ca="1" si="615"/>
        <v>18.05</v>
      </c>
      <c r="GB26" s="600">
        <f t="shared" ca="1" si="615"/>
        <v>37.049999999999997</v>
      </c>
      <c r="GC26" s="600">
        <f t="shared" ca="1" si="615"/>
        <v>51.0625</v>
      </c>
      <c r="GD26" s="600">
        <f t="shared" ca="1" si="615"/>
        <v>38.712499999999999</v>
      </c>
      <c r="GE26" s="600">
        <f t="shared" ca="1" si="615"/>
        <v>38.712499999999999</v>
      </c>
      <c r="GF26" s="600">
        <f t="shared" ca="1" si="615"/>
        <v>38.712499999999999</v>
      </c>
      <c r="GG26" s="600">
        <f t="shared" ca="1" si="615"/>
        <v>18.05</v>
      </c>
      <c r="GH26" s="600">
        <f t="shared" ca="1" si="615"/>
        <v>18.05</v>
      </c>
      <c r="GI26" s="600">
        <f t="shared" ca="1" si="615"/>
        <v>37.049999999999997</v>
      </c>
      <c r="GJ26" s="600">
        <f t="shared" ca="1" si="615"/>
        <v>51.0625</v>
      </c>
      <c r="GK26" s="600">
        <f t="shared" ca="1" si="615"/>
        <v>38.712499999999999</v>
      </c>
      <c r="GL26" s="600">
        <f t="shared" ca="1" si="615"/>
        <v>38.712499999999999</v>
      </c>
      <c r="GM26" s="600">
        <f t="shared" ca="1" si="615"/>
        <v>38.712499999999999</v>
      </c>
      <c r="GN26" s="600">
        <f t="shared" ca="1" si="615"/>
        <v>18.05</v>
      </c>
      <c r="GO26" s="600">
        <f t="shared" ca="1" si="615"/>
        <v>18.05</v>
      </c>
      <c r="GP26" s="600">
        <f t="shared" ca="1" si="615"/>
        <v>37.049999999999997</v>
      </c>
      <c r="GQ26" s="600">
        <f t="shared" ca="1" si="615"/>
        <v>51.0625</v>
      </c>
      <c r="GR26" s="600">
        <f t="shared" ca="1" si="615"/>
        <v>38.712499999999999</v>
      </c>
      <c r="GS26" s="600">
        <f t="shared" ca="1" si="615"/>
        <v>38.712499999999999</v>
      </c>
      <c r="GT26" s="600">
        <f t="shared" ref="GT26:JE26" ca="1" si="616">GT25-GT21</f>
        <v>38.712499999999999</v>
      </c>
      <c r="GU26" s="600">
        <f t="shared" ca="1" si="616"/>
        <v>18.05</v>
      </c>
      <c r="GV26" s="600">
        <f t="shared" ca="1" si="616"/>
        <v>18.05</v>
      </c>
      <c r="GW26" s="600">
        <f t="shared" ca="1" si="616"/>
        <v>212.79999999999998</v>
      </c>
      <c r="GX26" s="600">
        <f t="shared" ca="1" si="616"/>
        <v>213.75</v>
      </c>
      <c r="GY26" s="600">
        <f t="shared" ca="1" si="616"/>
        <v>214.7</v>
      </c>
      <c r="GZ26" s="600">
        <f t="shared" ca="1" si="616"/>
        <v>215.64999999999998</v>
      </c>
      <c r="HA26" s="600">
        <f t="shared" ca="1" si="616"/>
        <v>216.6</v>
      </c>
      <c r="HB26" s="600">
        <f t="shared" ca="1" si="616"/>
        <v>217.54999999999998</v>
      </c>
      <c r="HC26" s="600">
        <f t="shared" ca="1" si="616"/>
        <v>218.5</v>
      </c>
      <c r="HD26" s="600">
        <f t="shared" ca="1" si="616"/>
        <v>219.45</v>
      </c>
      <c r="HE26" s="600">
        <f t="shared" ca="1" si="616"/>
        <v>220.39999999999998</v>
      </c>
      <c r="HF26" s="600">
        <f t="shared" ca="1" si="616"/>
        <v>221.35</v>
      </c>
      <c r="HG26" s="600">
        <f t="shared" ca="1" si="616"/>
        <v>222.29999999999998</v>
      </c>
      <c r="HH26" s="600">
        <f t="shared" ca="1" si="616"/>
        <v>223.25</v>
      </c>
      <c r="HI26" s="600">
        <f t="shared" ca="1" si="616"/>
        <v>224.2</v>
      </c>
      <c r="HJ26" s="600">
        <f t="shared" ca="1" si="616"/>
        <v>225.14999999999998</v>
      </c>
      <c r="HK26" s="600">
        <f t="shared" ca="1" si="616"/>
        <v>226.1</v>
      </c>
      <c r="HL26" s="600">
        <f t="shared" ca="1" si="616"/>
        <v>227.04999999999998</v>
      </c>
      <c r="HM26" s="600">
        <f t="shared" ca="1" si="616"/>
        <v>228</v>
      </c>
      <c r="HN26" s="600">
        <f t="shared" ca="1" si="616"/>
        <v>228.95</v>
      </c>
      <c r="HO26" s="600">
        <f t="shared" ca="1" si="616"/>
        <v>229.89999999999998</v>
      </c>
      <c r="HP26" s="600">
        <f t="shared" ca="1" si="616"/>
        <v>230.85</v>
      </c>
      <c r="HQ26" s="600">
        <f t="shared" ca="1" si="616"/>
        <v>231.79999999999998</v>
      </c>
      <c r="HR26" s="600">
        <f t="shared" ca="1" si="616"/>
        <v>232.75</v>
      </c>
      <c r="HS26" s="600">
        <f t="shared" ca="1" si="616"/>
        <v>233.7</v>
      </c>
      <c r="HT26" s="600">
        <f t="shared" ca="1" si="616"/>
        <v>234.64999999999998</v>
      </c>
      <c r="HU26" s="600">
        <f t="shared" ca="1" si="616"/>
        <v>235.6</v>
      </c>
      <c r="HV26" s="600">
        <f t="shared" ca="1" si="616"/>
        <v>236.54999999999998</v>
      </c>
      <c r="HW26" s="600">
        <f t="shared" ca="1" si="616"/>
        <v>237.5</v>
      </c>
      <c r="HX26" s="600">
        <f t="shared" ca="1" si="616"/>
        <v>238.45</v>
      </c>
      <c r="HY26" s="600">
        <f t="shared" ca="1" si="616"/>
        <v>239.39999999999998</v>
      </c>
      <c r="HZ26" s="600">
        <f t="shared" ca="1" si="616"/>
        <v>240.35</v>
      </c>
      <c r="IA26" s="600">
        <f t="shared" ca="1" si="616"/>
        <v>241.29999999999998</v>
      </c>
      <c r="IB26" s="600">
        <f t="shared" ca="1" si="616"/>
        <v>242.25</v>
      </c>
      <c r="IC26" s="600">
        <f t="shared" ca="1" si="616"/>
        <v>243.2</v>
      </c>
      <c r="ID26" s="600">
        <f t="shared" ca="1" si="616"/>
        <v>244.14999999999998</v>
      </c>
      <c r="IE26" s="600">
        <f t="shared" ca="1" si="616"/>
        <v>245.1</v>
      </c>
      <c r="IF26" s="600">
        <f t="shared" ca="1" si="616"/>
        <v>246.04999999999998</v>
      </c>
      <c r="IG26" s="600">
        <f t="shared" ca="1" si="616"/>
        <v>247</v>
      </c>
      <c r="IH26" s="600">
        <f t="shared" ca="1" si="616"/>
        <v>247.95</v>
      </c>
      <c r="II26" s="600">
        <f t="shared" ca="1" si="616"/>
        <v>248.89999999999998</v>
      </c>
      <c r="IJ26" s="600">
        <f t="shared" ca="1" si="616"/>
        <v>249.85</v>
      </c>
      <c r="IK26" s="600">
        <f t="shared" ca="1" si="616"/>
        <v>250.79999999999998</v>
      </c>
      <c r="IL26" s="600">
        <f t="shared" ca="1" si="616"/>
        <v>251.75</v>
      </c>
      <c r="IM26" s="600">
        <f t="shared" ca="1" si="616"/>
        <v>252.7</v>
      </c>
      <c r="IN26" s="600">
        <f t="shared" ca="1" si="616"/>
        <v>253.64999999999998</v>
      </c>
      <c r="IO26" s="600">
        <f t="shared" ca="1" si="616"/>
        <v>254.6</v>
      </c>
      <c r="IP26" s="600">
        <f t="shared" ca="1" si="616"/>
        <v>255.54999999999998</v>
      </c>
      <c r="IQ26" s="600">
        <f t="shared" ca="1" si="616"/>
        <v>256.5</v>
      </c>
      <c r="IR26" s="600">
        <f t="shared" ca="1" si="616"/>
        <v>257.45</v>
      </c>
      <c r="IS26" s="600">
        <f t="shared" ca="1" si="616"/>
        <v>258.39999999999998</v>
      </c>
      <c r="IT26" s="600">
        <f t="shared" ca="1" si="616"/>
        <v>259.34999999999997</v>
      </c>
      <c r="IU26" s="600">
        <f t="shared" ca="1" si="616"/>
        <v>260.3</v>
      </c>
      <c r="IV26" s="600">
        <f t="shared" ca="1" si="616"/>
        <v>261.25</v>
      </c>
      <c r="IW26" s="600">
        <f t="shared" ca="1" si="616"/>
        <v>262.2</v>
      </c>
      <c r="IX26" s="600">
        <f t="shared" ca="1" si="616"/>
        <v>263.14999999999998</v>
      </c>
      <c r="IY26" s="600">
        <f t="shared" ca="1" si="616"/>
        <v>264.09999999999997</v>
      </c>
      <c r="IZ26" s="600">
        <f t="shared" ca="1" si="616"/>
        <v>265.05</v>
      </c>
      <c r="JA26" s="600">
        <f t="shared" ca="1" si="616"/>
        <v>266</v>
      </c>
      <c r="JB26" s="600">
        <f t="shared" ca="1" si="616"/>
        <v>266.95</v>
      </c>
      <c r="JC26" s="600">
        <f t="shared" ca="1" si="616"/>
        <v>267.89999999999998</v>
      </c>
      <c r="JD26" s="600">
        <f t="shared" ca="1" si="616"/>
        <v>268.84999999999997</v>
      </c>
      <c r="JE26" s="600">
        <f t="shared" ca="1" si="616"/>
        <v>269.8</v>
      </c>
      <c r="JF26" s="600">
        <f t="shared" ref="JF26:LQ26" ca="1" si="617">JF25-JF21</f>
        <v>270.75</v>
      </c>
      <c r="JG26" s="600">
        <f t="shared" ca="1" si="617"/>
        <v>271.7</v>
      </c>
      <c r="JH26" s="600">
        <f t="shared" ca="1" si="617"/>
        <v>272.64999999999998</v>
      </c>
      <c r="JI26" s="600">
        <f t="shared" ca="1" si="617"/>
        <v>273.59999999999997</v>
      </c>
      <c r="JJ26" s="600">
        <f t="shared" ca="1" si="617"/>
        <v>274.55</v>
      </c>
      <c r="JK26" s="600">
        <f t="shared" ca="1" si="617"/>
        <v>275.5</v>
      </c>
      <c r="JL26" s="600">
        <f t="shared" ca="1" si="617"/>
        <v>276.45</v>
      </c>
      <c r="JM26" s="600">
        <f t="shared" ca="1" si="617"/>
        <v>277.39999999999998</v>
      </c>
      <c r="JN26" s="600">
        <f t="shared" ca="1" si="617"/>
        <v>278.34999999999997</v>
      </c>
      <c r="JO26" s="600">
        <f t="shared" ca="1" si="617"/>
        <v>279.3</v>
      </c>
      <c r="JP26" s="600">
        <f t="shared" ca="1" si="617"/>
        <v>280.25</v>
      </c>
      <c r="JQ26" s="600">
        <f t="shared" ca="1" si="617"/>
        <v>281.2</v>
      </c>
      <c r="JR26" s="600">
        <f t="shared" ca="1" si="617"/>
        <v>282.14999999999998</v>
      </c>
      <c r="JS26" s="600">
        <f t="shared" ca="1" si="617"/>
        <v>283.09999999999997</v>
      </c>
      <c r="JT26" s="600">
        <f t="shared" ca="1" si="617"/>
        <v>284.05</v>
      </c>
      <c r="JU26" s="600">
        <f t="shared" ca="1" si="617"/>
        <v>285</v>
      </c>
      <c r="JV26" s="600">
        <f t="shared" ca="1" si="617"/>
        <v>285.95</v>
      </c>
      <c r="JW26" s="600">
        <f t="shared" ca="1" si="617"/>
        <v>286.89999999999998</v>
      </c>
      <c r="JX26" s="600">
        <f t="shared" ca="1" si="617"/>
        <v>287.84999999999997</v>
      </c>
      <c r="JY26" s="600">
        <f t="shared" ca="1" si="617"/>
        <v>288.8</v>
      </c>
      <c r="JZ26" s="600">
        <f t="shared" ca="1" si="617"/>
        <v>289.75</v>
      </c>
      <c r="KA26" s="600">
        <f t="shared" ca="1" si="617"/>
        <v>290.7</v>
      </c>
      <c r="KB26" s="600">
        <f t="shared" ca="1" si="617"/>
        <v>291.64999999999998</v>
      </c>
      <c r="KC26" s="600">
        <f t="shared" ca="1" si="617"/>
        <v>292.59999999999997</v>
      </c>
      <c r="KD26" s="600">
        <f t="shared" ca="1" si="617"/>
        <v>293.55</v>
      </c>
      <c r="KE26" s="600">
        <f t="shared" ca="1" si="617"/>
        <v>294.5</v>
      </c>
      <c r="KF26" s="600">
        <f t="shared" ca="1" si="617"/>
        <v>295.45</v>
      </c>
      <c r="KG26" s="600">
        <f t="shared" ca="1" si="617"/>
        <v>296.39999999999998</v>
      </c>
      <c r="KH26" s="600">
        <f t="shared" ca="1" si="617"/>
        <v>297.34999999999997</v>
      </c>
      <c r="KI26" s="600">
        <f t="shared" ca="1" si="617"/>
        <v>298.3</v>
      </c>
      <c r="KJ26" s="600">
        <f t="shared" ca="1" si="617"/>
        <v>299.25</v>
      </c>
      <c r="KK26" s="600">
        <f t="shared" ca="1" si="617"/>
        <v>300.2</v>
      </c>
      <c r="KL26" s="600">
        <f t="shared" ca="1" si="617"/>
        <v>301.14999999999998</v>
      </c>
      <c r="KM26" s="600">
        <f t="shared" ca="1" si="617"/>
        <v>302.09999999999997</v>
      </c>
      <c r="KN26" s="600">
        <f t="shared" ca="1" si="617"/>
        <v>303.05</v>
      </c>
      <c r="KO26" s="600">
        <f t="shared" ca="1" si="617"/>
        <v>304</v>
      </c>
      <c r="KP26" s="600">
        <f t="shared" ca="1" si="617"/>
        <v>304.95</v>
      </c>
      <c r="KQ26" s="600">
        <f t="shared" ca="1" si="617"/>
        <v>305.89999999999998</v>
      </c>
      <c r="KR26" s="600">
        <f t="shared" ca="1" si="617"/>
        <v>306.84999999999997</v>
      </c>
      <c r="KS26" s="600">
        <f t="shared" ca="1" si="617"/>
        <v>307.8</v>
      </c>
      <c r="KT26" s="600">
        <f t="shared" ca="1" si="617"/>
        <v>308.75</v>
      </c>
      <c r="KU26" s="600">
        <f t="shared" ca="1" si="617"/>
        <v>309.7</v>
      </c>
      <c r="KV26" s="600">
        <f t="shared" ca="1" si="617"/>
        <v>310.64999999999998</v>
      </c>
      <c r="KW26" s="600">
        <f t="shared" ca="1" si="617"/>
        <v>311.59999999999997</v>
      </c>
      <c r="KX26" s="600">
        <f t="shared" ca="1" si="617"/>
        <v>312.55</v>
      </c>
      <c r="KY26" s="600">
        <f t="shared" ca="1" si="617"/>
        <v>313.5</v>
      </c>
      <c r="KZ26" s="600">
        <f t="shared" ca="1" si="617"/>
        <v>314.45</v>
      </c>
      <c r="LA26" s="600">
        <f t="shared" ca="1" si="617"/>
        <v>315.39999999999998</v>
      </c>
      <c r="LB26" s="600">
        <f t="shared" ca="1" si="617"/>
        <v>316.34999999999997</v>
      </c>
      <c r="LC26" s="600">
        <f t="shared" ca="1" si="617"/>
        <v>317.3</v>
      </c>
      <c r="LD26" s="600">
        <f t="shared" ca="1" si="617"/>
        <v>318.25</v>
      </c>
      <c r="LE26" s="600">
        <f t="shared" ca="1" si="617"/>
        <v>319.2</v>
      </c>
      <c r="LF26" s="600">
        <f t="shared" ca="1" si="617"/>
        <v>320.14999999999998</v>
      </c>
      <c r="LG26" s="600">
        <f t="shared" ca="1" si="617"/>
        <v>321.09999999999997</v>
      </c>
      <c r="LH26" s="600">
        <f t="shared" ca="1" si="617"/>
        <v>322.05</v>
      </c>
      <c r="LI26" s="600">
        <f t="shared" ca="1" si="617"/>
        <v>323</v>
      </c>
      <c r="LJ26" s="600">
        <f t="shared" ca="1" si="617"/>
        <v>323.95</v>
      </c>
      <c r="LK26" s="600">
        <f t="shared" ca="1" si="617"/>
        <v>324.89999999999998</v>
      </c>
      <c r="LL26" s="600">
        <f t="shared" ca="1" si="617"/>
        <v>325.84999999999997</v>
      </c>
      <c r="LM26" s="600">
        <f t="shared" ca="1" si="617"/>
        <v>326.8</v>
      </c>
      <c r="LN26" s="600">
        <f t="shared" ca="1" si="617"/>
        <v>327.75</v>
      </c>
      <c r="LO26" s="600">
        <f t="shared" ca="1" si="617"/>
        <v>328.7</v>
      </c>
      <c r="LP26" s="600">
        <f t="shared" ca="1" si="617"/>
        <v>329.65</v>
      </c>
      <c r="LQ26" s="600">
        <f t="shared" ca="1" si="617"/>
        <v>330.59999999999997</v>
      </c>
      <c r="LR26" s="600">
        <f t="shared" ref="LR26:NH26" ca="1" si="618">LR25-LR21</f>
        <v>331.55</v>
      </c>
      <c r="LS26" s="600">
        <f t="shared" ca="1" si="618"/>
        <v>332.5</v>
      </c>
      <c r="LT26" s="600">
        <f t="shared" ca="1" si="618"/>
        <v>333.45</v>
      </c>
      <c r="LU26" s="600">
        <f t="shared" ca="1" si="618"/>
        <v>334.4</v>
      </c>
      <c r="LV26" s="600">
        <f t="shared" ca="1" si="618"/>
        <v>335.34999999999997</v>
      </c>
      <c r="LW26" s="600">
        <f t="shared" ca="1" si="618"/>
        <v>336.3</v>
      </c>
      <c r="LX26" s="600">
        <f t="shared" ca="1" si="618"/>
        <v>337.25</v>
      </c>
      <c r="LY26" s="600">
        <f t="shared" ca="1" si="618"/>
        <v>338.2</v>
      </c>
      <c r="LZ26" s="600">
        <f t="shared" ca="1" si="618"/>
        <v>339.15</v>
      </c>
      <c r="MA26" s="600">
        <f t="shared" ca="1" si="618"/>
        <v>340.09999999999997</v>
      </c>
      <c r="MB26" s="600">
        <f t="shared" ca="1" si="618"/>
        <v>341.05</v>
      </c>
      <c r="MC26" s="600">
        <f t="shared" ca="1" si="618"/>
        <v>342</v>
      </c>
      <c r="MD26" s="600">
        <f t="shared" ca="1" si="618"/>
        <v>342.95</v>
      </c>
      <c r="ME26" s="600">
        <f t="shared" ca="1" si="618"/>
        <v>343.9</v>
      </c>
      <c r="MF26" s="600">
        <f t="shared" ca="1" si="618"/>
        <v>344.84999999999997</v>
      </c>
      <c r="MG26" s="600">
        <f t="shared" ca="1" si="618"/>
        <v>345.8</v>
      </c>
      <c r="MH26" s="600">
        <f t="shared" ca="1" si="618"/>
        <v>346.75</v>
      </c>
      <c r="MI26" s="600">
        <f t="shared" ca="1" si="618"/>
        <v>347.7</v>
      </c>
      <c r="MJ26" s="600">
        <f t="shared" ca="1" si="618"/>
        <v>348.65</v>
      </c>
      <c r="MK26" s="600">
        <f t="shared" ca="1" si="618"/>
        <v>349.59999999999997</v>
      </c>
      <c r="ML26" s="600">
        <f t="shared" ca="1" si="618"/>
        <v>350.55</v>
      </c>
      <c r="MM26" s="600">
        <f t="shared" ca="1" si="618"/>
        <v>351.5</v>
      </c>
      <c r="MN26" s="600">
        <f t="shared" ca="1" si="618"/>
        <v>352.45</v>
      </c>
      <c r="MO26" s="600">
        <f t="shared" ca="1" si="618"/>
        <v>353.4</v>
      </c>
      <c r="MP26" s="600">
        <f t="shared" ca="1" si="618"/>
        <v>354.34999999999997</v>
      </c>
      <c r="MQ26" s="600">
        <f t="shared" ca="1" si="618"/>
        <v>355.3</v>
      </c>
      <c r="MR26" s="600">
        <f t="shared" ca="1" si="618"/>
        <v>356.25</v>
      </c>
      <c r="MS26" s="600">
        <f t="shared" ca="1" si="618"/>
        <v>357.2</v>
      </c>
      <c r="MT26" s="600">
        <f t="shared" ca="1" si="618"/>
        <v>358.15</v>
      </c>
      <c r="MU26" s="600">
        <f t="shared" ca="1" si="618"/>
        <v>359.09999999999997</v>
      </c>
      <c r="MV26" s="600">
        <f t="shared" ca="1" si="618"/>
        <v>360.05</v>
      </c>
      <c r="MW26" s="600">
        <f t="shared" ca="1" si="618"/>
        <v>361</v>
      </c>
      <c r="MX26" s="600">
        <f t="shared" ca="1" si="618"/>
        <v>361.95</v>
      </c>
      <c r="MY26" s="600">
        <f t="shared" ca="1" si="618"/>
        <v>362.9</v>
      </c>
      <c r="MZ26" s="600">
        <f t="shared" ca="1" si="618"/>
        <v>363.84999999999997</v>
      </c>
      <c r="NA26" s="600">
        <f t="shared" ca="1" si="618"/>
        <v>364.79999999999995</v>
      </c>
      <c r="NB26" s="600">
        <f t="shared" ca="1" si="618"/>
        <v>365.75</v>
      </c>
      <c r="NC26" s="600">
        <f t="shared" ca="1" si="618"/>
        <v>366.7</v>
      </c>
      <c r="ND26" s="600">
        <f t="shared" ca="1" si="618"/>
        <v>367.65</v>
      </c>
      <c r="NE26" s="600">
        <f t="shared" ca="1" si="618"/>
        <v>368.59999999999997</v>
      </c>
      <c r="NF26" s="600">
        <f t="shared" ca="1" si="618"/>
        <v>369.54999999999995</v>
      </c>
      <c r="NG26" s="600">
        <f t="shared" ca="1" si="618"/>
        <v>370.5</v>
      </c>
      <c r="NH26" s="600">
        <f t="shared" ca="1" si="618"/>
        <v>371.45</v>
      </c>
    </row>
    <row r="27" spans="1:376" s="41" customFormat="1" ht="15">
      <c r="A27" s="350" t="s">
        <v>1131</v>
      </c>
      <c r="B27" s="350"/>
      <c r="C27" s="350"/>
      <c r="D27" s="350"/>
      <c r="E27" s="350"/>
      <c r="F27" s="350"/>
      <c r="G27" s="350"/>
      <c r="H27" s="350"/>
      <c r="I27" s="350"/>
      <c r="J27" s="350"/>
      <c r="K27" s="350"/>
      <c r="L27" s="350"/>
      <c r="M27" s="350"/>
      <c r="N27" s="350"/>
      <c r="O27" s="350"/>
      <c r="P27" s="350"/>
      <c r="Q27" s="350"/>
      <c r="R27" s="350"/>
      <c r="S27" s="350"/>
      <c r="T27" s="350"/>
      <c r="U27" s="350"/>
      <c r="V27" s="350"/>
      <c r="W27" s="350"/>
      <c r="X27" s="350"/>
      <c r="Y27" s="350"/>
      <c r="Z27" s="350"/>
      <c r="AA27" s="350"/>
      <c r="AB27" s="350"/>
      <c r="AC27" s="350"/>
      <c r="AD27" s="350"/>
      <c r="AE27" s="350"/>
      <c r="AF27" s="350"/>
      <c r="AG27" s="350"/>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0"/>
      <c r="BD27" s="350"/>
      <c r="BE27" s="350"/>
      <c r="BF27" s="350"/>
      <c r="BG27" s="350"/>
      <c r="BH27" s="350"/>
      <c r="BI27" s="350"/>
      <c r="BJ27" s="350"/>
      <c r="BK27" s="350"/>
      <c r="BL27" s="350"/>
      <c r="BM27" s="350"/>
      <c r="BN27" s="350"/>
      <c r="BO27" s="350"/>
      <c r="BP27" s="350"/>
      <c r="BQ27" s="350"/>
      <c r="BR27" s="350"/>
      <c r="BS27" s="350"/>
      <c r="BT27" s="350"/>
      <c r="BU27" s="350"/>
      <c r="BV27" s="350"/>
      <c r="BW27" s="350"/>
      <c r="BX27" s="350"/>
      <c r="BY27" s="350"/>
      <c r="BZ27" s="350"/>
      <c r="CA27" s="350"/>
      <c r="CB27" s="350"/>
      <c r="CC27" s="350"/>
      <c r="CD27" s="350"/>
      <c r="CE27" s="350"/>
      <c r="CF27" s="350"/>
      <c r="CG27" s="350"/>
      <c r="CH27" s="350"/>
      <c r="CI27" s="350"/>
      <c r="CJ27" s="350"/>
      <c r="CK27" s="350"/>
      <c r="CL27" s="350"/>
      <c r="CM27" s="350"/>
      <c r="CN27" s="350"/>
      <c r="CO27" s="350"/>
      <c r="CP27" s="350"/>
      <c r="CQ27" s="350"/>
      <c r="CR27" s="350"/>
      <c r="CS27" s="350"/>
      <c r="CT27" s="350"/>
      <c r="CU27" s="350"/>
      <c r="CV27" s="350"/>
      <c r="CW27" s="350"/>
      <c r="CX27" s="350"/>
      <c r="CY27" s="350"/>
      <c r="CZ27" s="350"/>
      <c r="DA27" s="350"/>
      <c r="DB27" s="350"/>
      <c r="DC27" s="350"/>
      <c r="DD27" s="350"/>
      <c r="DE27" s="350"/>
      <c r="DF27" s="350"/>
      <c r="DG27" s="350"/>
      <c r="DH27" s="350"/>
      <c r="DI27" s="350"/>
      <c r="DJ27" s="350"/>
      <c r="DK27" s="350"/>
      <c r="DL27" s="350"/>
      <c r="DM27" s="350"/>
      <c r="DN27" s="350"/>
      <c r="DO27" s="350"/>
      <c r="DP27" s="350"/>
      <c r="DQ27" s="350"/>
      <c r="DR27" s="350"/>
      <c r="DS27" s="350"/>
      <c r="DT27" s="350"/>
      <c r="DU27" s="350"/>
      <c r="DV27" s="350"/>
      <c r="DW27" s="350"/>
      <c r="DX27" s="350"/>
      <c r="DY27" s="350"/>
      <c r="DZ27" s="350"/>
      <c r="EA27" s="350"/>
      <c r="EB27" s="350"/>
      <c r="EC27" s="350"/>
      <c r="ED27" s="350"/>
      <c r="EE27" s="350"/>
      <c r="EF27" s="350"/>
      <c r="EG27" s="350"/>
      <c r="EH27" s="350"/>
      <c r="EI27" s="350"/>
      <c r="EJ27" s="350"/>
      <c r="EK27" s="350"/>
      <c r="EL27" s="350"/>
      <c r="EM27" s="350"/>
      <c r="EN27" s="350"/>
      <c r="EO27" s="350"/>
      <c r="EP27" s="350"/>
      <c r="EQ27" s="350"/>
      <c r="ER27" s="350"/>
      <c r="ES27" s="350"/>
      <c r="ET27" s="350"/>
      <c r="EU27" s="350"/>
      <c r="EV27" s="350"/>
      <c r="EW27" s="350"/>
      <c r="EX27" s="350"/>
      <c r="EY27" s="350"/>
      <c r="EZ27" s="350"/>
      <c r="FA27" s="350"/>
      <c r="FB27" s="350"/>
      <c r="FC27" s="350"/>
      <c r="FD27" s="350"/>
      <c r="FE27" s="350"/>
      <c r="FF27" s="350"/>
      <c r="FG27" s="350"/>
      <c r="FH27" s="350"/>
      <c r="FI27" s="350"/>
      <c r="FJ27" s="350"/>
      <c r="FK27" s="350"/>
      <c r="FL27" s="350"/>
      <c r="FM27" s="350"/>
      <c r="FN27" s="350"/>
      <c r="FO27" s="350"/>
      <c r="FP27" s="350"/>
      <c r="FQ27" s="350"/>
      <c r="FR27" s="350"/>
      <c r="FS27" s="350"/>
      <c r="FT27" s="350"/>
      <c r="FU27" s="350"/>
      <c r="FV27" s="350"/>
      <c r="FW27" s="350"/>
      <c r="FX27" s="350"/>
      <c r="FY27" s="350"/>
      <c r="FZ27" s="350"/>
      <c r="GA27" s="350"/>
      <c r="GB27" s="350"/>
      <c r="GC27" s="350"/>
      <c r="GD27" s="350"/>
      <c r="GE27" s="350"/>
      <c r="GF27" s="350"/>
      <c r="GG27" s="350"/>
      <c r="GH27" s="350"/>
      <c r="GI27" s="350"/>
      <c r="GJ27" s="350"/>
      <c r="GK27" s="350"/>
      <c r="GL27" s="350"/>
      <c r="GM27" s="350"/>
      <c r="GN27" s="350"/>
      <c r="GO27" s="350"/>
      <c r="GP27" s="350"/>
      <c r="GQ27" s="350"/>
      <c r="GR27" s="350"/>
      <c r="GS27" s="350"/>
      <c r="GT27" s="350"/>
      <c r="GU27" s="350"/>
      <c r="GV27" s="350"/>
      <c r="GW27" s="350"/>
      <c r="GX27" s="350"/>
      <c r="GY27" s="350"/>
      <c r="GZ27" s="350"/>
      <c r="HA27" s="350"/>
      <c r="HB27" s="350"/>
      <c r="HC27" s="350"/>
      <c r="HD27" s="350"/>
      <c r="HE27" s="350"/>
      <c r="HF27" s="350"/>
      <c r="HG27" s="350"/>
      <c r="HH27" s="350"/>
      <c r="HI27" s="350"/>
      <c r="HJ27" s="350"/>
      <c r="HK27" s="350"/>
      <c r="HL27" s="350"/>
      <c r="HM27" s="350"/>
      <c r="HN27" s="350"/>
      <c r="HO27" s="350"/>
      <c r="HP27" s="350"/>
      <c r="HQ27" s="350"/>
      <c r="HR27" s="350"/>
      <c r="HS27" s="350"/>
      <c r="HT27" s="350"/>
      <c r="HU27" s="350"/>
      <c r="HV27" s="350"/>
      <c r="HW27" s="350"/>
      <c r="HX27" s="350"/>
      <c r="HY27" s="350"/>
      <c r="HZ27" s="350"/>
      <c r="IA27" s="350"/>
      <c r="IB27" s="350"/>
      <c r="IC27" s="350"/>
      <c r="ID27" s="350"/>
      <c r="IE27" s="350"/>
      <c r="IF27" s="350"/>
      <c r="IG27" s="350"/>
      <c r="IH27" s="350"/>
      <c r="II27" s="350"/>
      <c r="IJ27" s="350"/>
      <c r="IK27" s="350"/>
      <c r="IL27" s="350"/>
      <c r="IM27" s="350"/>
      <c r="IN27" s="350"/>
      <c r="IO27" s="350"/>
      <c r="IP27" s="350"/>
      <c r="IQ27" s="350"/>
      <c r="IR27" s="350"/>
      <c r="IS27" s="350"/>
      <c r="IT27" s="350"/>
      <c r="IU27" s="350"/>
      <c r="IV27" s="350"/>
      <c r="IW27" s="350"/>
      <c r="IX27" s="350"/>
      <c r="IY27" s="350"/>
      <c r="IZ27" s="350"/>
      <c r="JA27" s="350"/>
      <c r="JB27" s="350"/>
      <c r="JC27" s="350"/>
      <c r="JD27" s="350"/>
      <c r="JE27" s="350"/>
      <c r="JF27" s="350"/>
      <c r="JG27" s="350"/>
      <c r="JH27" s="350"/>
      <c r="JI27" s="350"/>
      <c r="JJ27" s="350"/>
      <c r="JK27" s="350"/>
      <c r="JL27" s="350"/>
      <c r="JM27" s="350"/>
      <c r="JN27" s="350"/>
      <c r="JO27" s="350"/>
      <c r="JP27" s="350"/>
      <c r="JQ27" s="350"/>
      <c r="JR27" s="350"/>
      <c r="JS27" s="350"/>
      <c r="JT27" s="350"/>
      <c r="JU27" s="350"/>
      <c r="JV27" s="350"/>
      <c r="JW27" s="350"/>
      <c r="JX27" s="350"/>
      <c r="JY27" s="350"/>
      <c r="JZ27" s="350"/>
      <c r="KA27" s="350"/>
      <c r="KB27" s="350"/>
      <c r="KC27" s="350"/>
      <c r="KD27" s="350"/>
      <c r="KE27" s="350"/>
      <c r="KF27" s="350"/>
      <c r="KG27" s="350"/>
      <c r="KH27" s="350"/>
      <c r="KI27" s="350"/>
      <c r="KJ27" s="350"/>
      <c r="KK27" s="350"/>
      <c r="KL27" s="350"/>
      <c r="KM27" s="350"/>
      <c r="KN27" s="350"/>
      <c r="KO27" s="350"/>
      <c r="KP27" s="350"/>
      <c r="KQ27" s="350"/>
      <c r="KR27" s="350"/>
      <c r="KS27" s="350"/>
      <c r="KT27" s="350"/>
      <c r="KU27" s="350"/>
      <c r="KV27" s="350"/>
      <c r="KW27" s="350"/>
      <c r="KX27" s="350"/>
      <c r="KY27" s="350"/>
      <c r="KZ27" s="350"/>
      <c r="LA27" s="350"/>
      <c r="LB27" s="350"/>
      <c r="LC27" s="350"/>
      <c r="LD27" s="350"/>
      <c r="LE27" s="350"/>
      <c r="LF27" s="350"/>
      <c r="LG27" s="350"/>
      <c r="LH27" s="350"/>
      <c r="LI27" s="350"/>
      <c r="LJ27" s="350"/>
      <c r="LK27" s="350"/>
      <c r="LL27" s="350"/>
      <c r="LM27" s="350"/>
      <c r="LN27" s="350"/>
      <c r="LO27" s="350"/>
      <c r="LP27" s="350"/>
      <c r="LQ27" s="350"/>
      <c r="LR27" s="350"/>
      <c r="LS27" s="350"/>
      <c r="LT27" s="350"/>
      <c r="LU27" s="350"/>
      <c r="LV27" s="350"/>
      <c r="LW27" s="350"/>
      <c r="LX27" s="350"/>
      <c r="LY27" s="350"/>
      <c r="LZ27" s="350"/>
      <c r="MA27" s="350"/>
      <c r="MB27" s="350"/>
      <c r="MC27" s="350"/>
      <c r="MD27" s="350"/>
      <c r="ME27" s="350"/>
      <c r="MF27" s="350"/>
      <c r="MG27" s="350"/>
      <c r="MH27" s="350"/>
      <c r="MI27" s="350"/>
      <c r="MJ27" s="350"/>
      <c r="MK27" s="350"/>
      <c r="ML27" s="350"/>
      <c r="MM27" s="350"/>
      <c r="MN27" s="350"/>
      <c r="MO27" s="350"/>
      <c r="MP27" s="350"/>
      <c r="MQ27" s="350"/>
      <c r="MR27" s="350"/>
      <c r="MS27" s="350"/>
      <c r="MT27" s="350"/>
      <c r="MU27" s="350"/>
      <c r="MV27" s="350"/>
      <c r="MW27" s="350"/>
      <c r="MX27" s="350"/>
      <c r="MY27" s="350"/>
      <c r="MZ27" s="350"/>
      <c r="NA27" s="350"/>
      <c r="NB27" s="350"/>
      <c r="NC27" s="350"/>
      <c r="ND27" s="350"/>
      <c r="NE27" s="350"/>
      <c r="NF27" s="350"/>
      <c r="NG27" s="350"/>
      <c r="NH27" s="350"/>
    </row>
    <row r="28" spans="1:376" s="862" customFormat="1" ht="15">
      <c r="A28" s="860" t="s">
        <v>1132</v>
      </c>
      <c r="B28" s="861">
        <f t="shared" ref="B28:E28" si="619">B26+B27</f>
        <v>-6.3040444523218717</v>
      </c>
      <c r="C28" s="861">
        <f t="shared" si="619"/>
        <v>-8.8054598654096594E-2</v>
      </c>
      <c r="D28" s="861">
        <f t="shared" si="619"/>
        <v>-4.7251757063851159</v>
      </c>
      <c r="E28" s="861">
        <f t="shared" si="619"/>
        <v>-2.4840435669196452</v>
      </c>
      <c r="F28" s="861">
        <f t="shared" ref="F28:AK28" si="620">F26+F27</f>
        <v>-1.3662993666754417</v>
      </c>
      <c r="G28" s="861">
        <f t="shared" si="620"/>
        <v>-3.8091038176689658</v>
      </c>
      <c r="H28" s="861">
        <f t="shared" si="620"/>
        <v>-4.9381354958673143</v>
      </c>
      <c r="I28" s="861">
        <f t="shared" si="620"/>
        <v>-15.547314015745073</v>
      </c>
      <c r="J28" s="861">
        <f t="shared" si="620"/>
        <v>16.98734697055</v>
      </c>
      <c r="K28" s="861">
        <f t="shared" si="620"/>
        <v>11.973813391664908</v>
      </c>
      <c r="L28" s="861">
        <f t="shared" si="620"/>
        <v>16.451938690919629</v>
      </c>
      <c r="M28" s="861">
        <f t="shared" si="620"/>
        <v>7.8886738459639147</v>
      </c>
      <c r="N28" s="861">
        <f t="shared" si="620"/>
        <v>-0.74789866063142441</v>
      </c>
      <c r="O28" s="861">
        <f t="shared" si="620"/>
        <v>-2.7405034632362266</v>
      </c>
      <c r="P28" s="861">
        <f t="shared" si="620"/>
        <v>5.1609321842329408</v>
      </c>
      <c r="Q28" s="861">
        <f t="shared" si="620"/>
        <v>12.484444944640479</v>
      </c>
      <c r="R28" s="861">
        <f t="shared" si="620"/>
        <v>8.8905346658233135</v>
      </c>
      <c r="S28" s="861">
        <f t="shared" si="620"/>
        <v>12.676190846392331</v>
      </c>
      <c r="T28" s="861">
        <f t="shared" si="620"/>
        <v>14.903839314240098</v>
      </c>
      <c r="U28" s="861">
        <f t="shared" si="620"/>
        <v>-1.3970171236849289</v>
      </c>
      <c r="V28" s="861">
        <f t="shared" si="620"/>
        <v>-3.190734923564829</v>
      </c>
      <c r="W28" s="861">
        <f t="shared" si="620"/>
        <v>6.7311785262671648</v>
      </c>
      <c r="X28" s="861">
        <f t="shared" si="620"/>
        <v>20.728958563480525</v>
      </c>
      <c r="Y28" s="861">
        <f t="shared" si="620"/>
        <v>12.847809658835523</v>
      </c>
      <c r="Z28" s="861">
        <f t="shared" si="620"/>
        <v>13.958901914414987</v>
      </c>
      <c r="AA28" s="861">
        <f t="shared" si="620"/>
        <v>15.655599183940478</v>
      </c>
      <c r="AB28" s="861">
        <f t="shared" si="620"/>
        <v>-1.2952243271190689</v>
      </c>
      <c r="AC28" s="861">
        <f t="shared" si="620"/>
        <v>-5.6684310106569384</v>
      </c>
      <c r="AD28" s="861">
        <f t="shared" si="620"/>
        <v>0.44477551934227932</v>
      </c>
      <c r="AE28" s="861">
        <f t="shared" si="620"/>
        <v>13.167033498235192</v>
      </c>
      <c r="AF28" s="861">
        <f t="shared" si="620"/>
        <v>10.002186605599711</v>
      </c>
      <c r="AG28" s="861">
        <f t="shared" si="620"/>
        <v>14.490633970372436</v>
      </c>
      <c r="AH28" s="861">
        <f t="shared" si="620"/>
        <v>14.67178402887259</v>
      </c>
      <c r="AI28" s="861">
        <f t="shared" si="620"/>
        <v>-4.9897077654397464</v>
      </c>
      <c r="AJ28" s="861">
        <f t="shared" si="620"/>
        <v>-6.8616714385949535</v>
      </c>
      <c r="AK28" s="861">
        <f t="shared" si="620"/>
        <v>2.3591548577698518E-2</v>
      </c>
      <c r="AL28" s="861">
        <f t="shared" ref="AL28:CW28" si="621">AL26+AL27</f>
        <v>6.706948461293905</v>
      </c>
      <c r="AM28" s="861">
        <f t="shared" si="621"/>
        <v>2.8428957528490528</v>
      </c>
      <c r="AN28" s="861">
        <f t="shared" si="621"/>
        <v>3.9739438424227131</v>
      </c>
      <c r="AO28" s="861">
        <f t="shared" si="621"/>
        <v>9.5906332681990882</v>
      </c>
      <c r="AP28" s="861">
        <f t="shared" si="621"/>
        <v>-5.5028769018984498</v>
      </c>
      <c r="AQ28" s="861">
        <f t="shared" si="621"/>
        <v>-2.704106259880902</v>
      </c>
      <c r="AR28" s="861">
        <f t="shared" si="621"/>
        <v>4.9336365955554484</v>
      </c>
      <c r="AS28" s="861">
        <f t="shared" si="621"/>
        <v>16.616692770052808</v>
      </c>
      <c r="AT28" s="861">
        <f t="shared" si="621"/>
        <v>10.060647532029897</v>
      </c>
      <c r="AU28" s="861">
        <f t="shared" si="621"/>
        <v>5.0052422587224754</v>
      </c>
      <c r="AV28" s="861">
        <f t="shared" si="621"/>
        <v>3.6134404550886856</v>
      </c>
      <c r="AW28" s="861">
        <f t="shared" si="621"/>
        <v>-11.317726308731718</v>
      </c>
      <c r="AX28" s="861">
        <f t="shared" si="621"/>
        <v>-8.9228029241064313</v>
      </c>
      <c r="AY28" s="861">
        <f t="shared" si="621"/>
        <v>-7.2563175949735879</v>
      </c>
      <c r="AZ28" s="861">
        <f t="shared" si="621"/>
        <v>-0.66965187229712342</v>
      </c>
      <c r="BA28" s="861">
        <f t="shared" si="621"/>
        <v>-9.5571379325718055</v>
      </c>
      <c r="BB28" s="861">
        <f t="shared" si="621"/>
        <v>-7.223845368083154</v>
      </c>
      <c r="BC28" s="861">
        <f t="shared" si="621"/>
        <v>-7.1965889483130354</v>
      </c>
      <c r="BD28" s="861">
        <f t="shared" si="621"/>
        <v>-14.415523095737047</v>
      </c>
      <c r="BE28" s="861">
        <f t="shared" si="621"/>
        <v>-7.2924912038097744</v>
      </c>
      <c r="BF28" s="861">
        <f t="shared" si="621"/>
        <v>1.3807260519004387</v>
      </c>
      <c r="BG28" s="861">
        <f t="shared" si="621"/>
        <v>19.374758943813212</v>
      </c>
      <c r="BH28" s="861">
        <f t="shared" si="621"/>
        <v>11.196609699002305</v>
      </c>
      <c r="BI28" s="861">
        <f t="shared" si="621"/>
        <v>13.645210599092145</v>
      </c>
      <c r="BJ28" s="861">
        <f t="shared" si="621"/>
        <v>14.124619473775859</v>
      </c>
      <c r="BK28" s="861">
        <f t="shared" si="621"/>
        <v>-2.2625324625024597</v>
      </c>
      <c r="BL28" s="861">
        <f t="shared" si="621"/>
        <v>-7.3787407715906461</v>
      </c>
      <c r="BM28" s="861">
        <f t="shared" si="621"/>
        <v>21.748996582521066</v>
      </c>
      <c r="BN28" s="861">
        <f t="shared" si="621"/>
        <v>10.073319289382113</v>
      </c>
      <c r="BO28" s="861">
        <f t="shared" si="621"/>
        <v>8.1070093324505663</v>
      </c>
      <c r="BP28" s="861">
        <f t="shared" si="621"/>
        <v>14.800702867083309</v>
      </c>
      <c r="BQ28" s="861">
        <f t="shared" si="621"/>
        <v>16.00258517822197</v>
      </c>
      <c r="BR28" s="861">
        <f t="shared" si="621"/>
        <v>-3.7784618377673205</v>
      </c>
      <c r="BS28" s="861">
        <f t="shared" si="621"/>
        <v>-5.809698189225486</v>
      </c>
      <c r="BT28" s="861">
        <f t="shared" si="621"/>
        <v>4.317346851483812</v>
      </c>
      <c r="BU28" s="861">
        <f t="shared" si="621"/>
        <v>15.816174450717902</v>
      </c>
      <c r="BV28" s="861">
        <f t="shared" si="621"/>
        <v>11.929932815356889</v>
      </c>
      <c r="BW28" s="861">
        <f t="shared" si="621"/>
        <v>11.901276943485609</v>
      </c>
      <c r="BX28" s="861">
        <f t="shared" si="621"/>
        <v>11.672343602519398</v>
      </c>
      <c r="BY28" s="861">
        <f t="shared" si="621"/>
        <v>-3.1858315522771896</v>
      </c>
      <c r="BZ28" s="861">
        <f t="shared" si="621"/>
        <v>-4.3344303813539042</v>
      </c>
      <c r="CA28" s="861">
        <f t="shared" si="621"/>
        <v>7.5748331049960598</v>
      </c>
      <c r="CB28" s="861">
        <f t="shared" si="621"/>
        <v>20.161298059159012</v>
      </c>
      <c r="CC28" s="861">
        <f t="shared" si="621"/>
        <v>3.3404978042315179</v>
      </c>
      <c r="CD28" s="861">
        <f t="shared" si="621"/>
        <v>3.3348540652544472</v>
      </c>
      <c r="CE28" s="861">
        <f t="shared" si="621"/>
        <v>1.0824344478348209</v>
      </c>
      <c r="CF28" s="861">
        <f t="shared" si="621"/>
        <v>-18.585709291142241</v>
      </c>
      <c r="CG28" s="861">
        <f t="shared" si="621"/>
        <v>-6.0928819949816138</v>
      </c>
      <c r="CH28" s="861">
        <f t="shared" si="621"/>
        <v>-3.8259568830564987</v>
      </c>
      <c r="CI28" s="861">
        <f t="shared" si="621"/>
        <v>-2.4102012868009055</v>
      </c>
      <c r="CJ28" s="861">
        <f t="shared" si="621"/>
        <v>-14.765845025777985</v>
      </c>
      <c r="CK28" s="861">
        <f t="shared" si="621"/>
        <v>-2.4142214333210603</v>
      </c>
      <c r="CL28" s="861">
        <f t="shared" si="621"/>
        <v>-2.419865172298131</v>
      </c>
      <c r="CM28" s="861">
        <f t="shared" si="621"/>
        <v>-22.088008911275193</v>
      </c>
      <c r="CN28" s="861">
        <f t="shared" si="621"/>
        <v>-11.749327863927487</v>
      </c>
      <c r="CO28" s="861">
        <f t="shared" si="621"/>
        <v>-3.8654630558960079</v>
      </c>
      <c r="CP28" s="861">
        <f t="shared" si="621"/>
        <v>-7.4355334900019159</v>
      </c>
      <c r="CQ28" s="861">
        <f t="shared" si="621"/>
        <v>-5.2844328593951246</v>
      </c>
      <c r="CR28" s="861">
        <f t="shared" si="621"/>
        <v>3.5077486627449375</v>
      </c>
      <c r="CS28" s="861">
        <f t="shared" si="621"/>
        <v>7.443404574298043</v>
      </c>
      <c r="CT28" s="861">
        <f t="shared" si="621"/>
        <v>-6.721242092449593</v>
      </c>
      <c r="CU28" s="861">
        <f t="shared" si="621"/>
        <v>-7.7237769246030723</v>
      </c>
      <c r="CV28" s="861">
        <f t="shared" si="621"/>
        <v>21.452501647332362</v>
      </c>
      <c r="CW28" s="861">
        <f t="shared" si="621"/>
        <v>9.9078867142798117</v>
      </c>
      <c r="CX28" s="861">
        <f t="shared" ref="CX28:FI28" si="622">CX26+CX27</f>
        <v>9.088336394040212</v>
      </c>
      <c r="CY28" s="861">
        <f t="shared" si="622"/>
        <v>12.389393324979643</v>
      </c>
      <c r="CZ28" s="861">
        <f t="shared" si="622"/>
        <v>-8.706935983708334</v>
      </c>
      <c r="DA28" s="861">
        <f t="shared" si="622"/>
        <v>-1.7776293873472575</v>
      </c>
      <c r="DB28" s="861">
        <f t="shared" si="622"/>
        <v>-0.33380483843937725</v>
      </c>
      <c r="DC28" s="861">
        <f t="shared" si="622"/>
        <v>-9.9313826305818793</v>
      </c>
      <c r="DD28" s="861">
        <f t="shared" si="622"/>
        <v>2.4726060472592408</v>
      </c>
      <c r="DE28" s="861">
        <f t="shared" si="622"/>
        <v>-2.6535470490290152</v>
      </c>
      <c r="DF28" s="861">
        <f t="shared" si="622"/>
        <v>-9.2488164319881463</v>
      </c>
      <c r="DG28" s="861">
        <f t="shared" si="622"/>
        <v>2.3239706161333871</v>
      </c>
      <c r="DH28" s="861">
        <f t="shared" si="622"/>
        <v>-0.80327968457855548</v>
      </c>
      <c r="DI28" s="861">
        <f t="shared" si="622"/>
        <v>-4.8627256812108151</v>
      </c>
      <c r="DJ28" s="861">
        <f t="shared" si="622"/>
        <v>-13.840517304982832</v>
      </c>
      <c r="DK28" s="861">
        <f t="shared" si="622"/>
        <v>-10.408060261783717</v>
      </c>
      <c r="DL28" s="861">
        <f t="shared" si="622"/>
        <v>-1.9243971776602748</v>
      </c>
      <c r="DM28" s="861">
        <f t="shared" si="622"/>
        <v>-10.695475529198312</v>
      </c>
      <c r="DN28" s="861">
        <f t="shared" si="622"/>
        <v>-1.4563850751771881</v>
      </c>
      <c r="DO28" s="861">
        <f t="shared" si="622"/>
        <v>24.309651810382604</v>
      </c>
      <c r="DP28" s="861">
        <f t="shared" si="622"/>
        <v>7.9097361364199479</v>
      </c>
      <c r="DQ28" s="861">
        <f t="shared" si="622"/>
        <v>-0.59935877477132493</v>
      </c>
      <c r="DR28" s="861">
        <f t="shared" si="622"/>
        <v>11.163213490228486</v>
      </c>
      <c r="DS28" s="861">
        <f t="shared" si="622"/>
        <v>8.5805561914268438</v>
      </c>
      <c r="DT28" s="861">
        <f t="shared" si="622"/>
        <v>8.6398138585029756</v>
      </c>
      <c r="DU28" s="861">
        <f t="shared" si="622"/>
        <v>7.6526304057228529</v>
      </c>
      <c r="DV28" s="861">
        <f t="shared" si="622"/>
        <v>-9.8514578312706398</v>
      </c>
      <c r="DW28" s="861">
        <f t="shared" si="622"/>
        <v>-11.139486792255713</v>
      </c>
      <c r="DX28" s="861">
        <f t="shared" si="622"/>
        <v>1.9380529158831763</v>
      </c>
      <c r="DY28" s="861">
        <f t="shared" si="622"/>
        <v>10.628356612060131</v>
      </c>
      <c r="DZ28" s="861">
        <f t="shared" si="622"/>
        <v>8.0872290218410114</v>
      </c>
      <c r="EA28" s="861">
        <f t="shared" si="622"/>
        <v>9.0676437094376361</v>
      </c>
      <c r="EB28" s="861">
        <f t="shared" si="622"/>
        <v>9.0073461548368137</v>
      </c>
      <c r="EC28" s="861">
        <f t="shared" si="622"/>
        <v>-11.50762307456317</v>
      </c>
      <c r="ED28" s="861">
        <f t="shared" si="622"/>
        <v>-13.153080303288476</v>
      </c>
      <c r="EE28" s="861">
        <f t="shared" si="622"/>
        <v>-2.0398784987733549</v>
      </c>
      <c r="EF28" s="861">
        <f t="shared" si="622"/>
        <v>-3.7428945961138069</v>
      </c>
      <c r="EG28" s="861">
        <f t="shared" si="622"/>
        <v>-7.2230080423496474</v>
      </c>
      <c r="EH28" s="861">
        <f t="shared" si="622"/>
        <v>-7.0966915817614833</v>
      </c>
      <c r="EI28" s="861">
        <f t="shared" si="622"/>
        <v>-13.382348522937932</v>
      </c>
      <c r="EJ28" s="861">
        <f t="shared" si="622"/>
        <v>-30.1346854765785</v>
      </c>
      <c r="EK28" s="861">
        <f t="shared" si="622"/>
        <v>-18.965406295287064</v>
      </c>
      <c r="EL28" s="861">
        <f t="shared" si="622"/>
        <v>-15.009761597071154</v>
      </c>
      <c r="EM28" s="861">
        <f t="shared" si="622"/>
        <v>-26.344639617573534</v>
      </c>
      <c r="EN28" s="861">
        <f t="shared" si="622"/>
        <v>-24.098161915906026</v>
      </c>
      <c r="EO28" s="861">
        <f t="shared" si="622"/>
        <v>-20.352662710094158</v>
      </c>
      <c r="EP28" s="861">
        <f t="shared" si="622"/>
        <v>-21.296719283612759</v>
      </c>
      <c r="EQ28" s="861">
        <f t="shared" ca="1" si="622"/>
        <v>18.05</v>
      </c>
      <c r="ER28" s="861">
        <f t="shared" ca="1" si="622"/>
        <v>18.05</v>
      </c>
      <c r="ES28" s="861">
        <f t="shared" ca="1" si="622"/>
        <v>37.049999999999997</v>
      </c>
      <c r="ET28" s="861">
        <f t="shared" ca="1" si="622"/>
        <v>51.0625</v>
      </c>
      <c r="EU28" s="861">
        <f t="shared" ca="1" si="622"/>
        <v>38.712499999999999</v>
      </c>
      <c r="EV28" s="861">
        <f t="shared" ca="1" si="622"/>
        <v>38.712499999999999</v>
      </c>
      <c r="EW28" s="861">
        <f t="shared" ca="1" si="622"/>
        <v>38.712499999999999</v>
      </c>
      <c r="EX28" s="861">
        <f t="shared" ca="1" si="622"/>
        <v>18.05</v>
      </c>
      <c r="EY28" s="861">
        <f t="shared" ca="1" si="622"/>
        <v>18.05</v>
      </c>
      <c r="EZ28" s="861">
        <f t="shared" ca="1" si="622"/>
        <v>37.049999999999997</v>
      </c>
      <c r="FA28" s="861">
        <f t="shared" ca="1" si="622"/>
        <v>51.0625</v>
      </c>
      <c r="FB28" s="861">
        <f t="shared" ca="1" si="622"/>
        <v>38.712499999999999</v>
      </c>
      <c r="FC28" s="861">
        <f t="shared" ca="1" si="622"/>
        <v>38.712499999999999</v>
      </c>
      <c r="FD28" s="861">
        <f t="shared" ca="1" si="622"/>
        <v>38.712499999999999</v>
      </c>
      <c r="FE28" s="861">
        <f t="shared" ca="1" si="622"/>
        <v>18.05</v>
      </c>
      <c r="FF28" s="861">
        <f t="shared" ca="1" si="622"/>
        <v>18.05</v>
      </c>
      <c r="FG28" s="861">
        <f t="shared" ca="1" si="622"/>
        <v>37.049999999999997</v>
      </c>
      <c r="FH28" s="861">
        <f t="shared" ca="1" si="622"/>
        <v>51.0625</v>
      </c>
      <c r="FI28" s="861">
        <f t="shared" ca="1" si="622"/>
        <v>38.712499999999999</v>
      </c>
      <c r="FJ28" s="861">
        <f t="shared" ref="FJ28:HU28" ca="1" si="623">FJ26+FJ27</f>
        <v>38.712499999999999</v>
      </c>
      <c r="FK28" s="861">
        <f t="shared" ca="1" si="623"/>
        <v>38.712499999999999</v>
      </c>
      <c r="FL28" s="861">
        <f t="shared" ca="1" si="623"/>
        <v>18.05</v>
      </c>
      <c r="FM28" s="861">
        <f t="shared" ca="1" si="623"/>
        <v>18.05</v>
      </c>
      <c r="FN28" s="861">
        <f t="shared" ca="1" si="623"/>
        <v>37.049999999999997</v>
      </c>
      <c r="FO28" s="861">
        <f t="shared" ca="1" si="623"/>
        <v>51.0625</v>
      </c>
      <c r="FP28" s="861">
        <f t="shared" ca="1" si="623"/>
        <v>38.712499999999999</v>
      </c>
      <c r="FQ28" s="861">
        <f t="shared" ca="1" si="623"/>
        <v>38.712499999999999</v>
      </c>
      <c r="FR28" s="861">
        <f t="shared" ca="1" si="623"/>
        <v>38.712499999999999</v>
      </c>
      <c r="FS28" s="861">
        <f t="shared" ca="1" si="623"/>
        <v>18.05</v>
      </c>
      <c r="FT28" s="861">
        <f t="shared" ca="1" si="623"/>
        <v>18.05</v>
      </c>
      <c r="FU28" s="861">
        <f t="shared" ca="1" si="623"/>
        <v>37.049999999999997</v>
      </c>
      <c r="FV28" s="861">
        <f t="shared" ca="1" si="623"/>
        <v>51.0625</v>
      </c>
      <c r="FW28" s="861">
        <f t="shared" ca="1" si="623"/>
        <v>38.712499999999999</v>
      </c>
      <c r="FX28" s="861">
        <f t="shared" ca="1" si="623"/>
        <v>38.712499999999999</v>
      </c>
      <c r="FY28" s="861">
        <f t="shared" ca="1" si="623"/>
        <v>38.712499999999999</v>
      </c>
      <c r="FZ28" s="861">
        <f t="shared" ca="1" si="623"/>
        <v>18.05</v>
      </c>
      <c r="GA28" s="861">
        <f t="shared" ca="1" si="623"/>
        <v>18.05</v>
      </c>
      <c r="GB28" s="861">
        <f t="shared" ca="1" si="623"/>
        <v>37.049999999999997</v>
      </c>
      <c r="GC28" s="861">
        <f t="shared" ca="1" si="623"/>
        <v>51.0625</v>
      </c>
      <c r="GD28" s="861">
        <f t="shared" ca="1" si="623"/>
        <v>38.712499999999999</v>
      </c>
      <c r="GE28" s="861">
        <f t="shared" ca="1" si="623"/>
        <v>38.712499999999999</v>
      </c>
      <c r="GF28" s="861">
        <f t="shared" ca="1" si="623"/>
        <v>38.712499999999999</v>
      </c>
      <c r="GG28" s="861">
        <f t="shared" ca="1" si="623"/>
        <v>18.05</v>
      </c>
      <c r="GH28" s="861">
        <f t="shared" ca="1" si="623"/>
        <v>18.05</v>
      </c>
      <c r="GI28" s="861">
        <f t="shared" ca="1" si="623"/>
        <v>37.049999999999997</v>
      </c>
      <c r="GJ28" s="861">
        <f t="shared" ca="1" si="623"/>
        <v>51.0625</v>
      </c>
      <c r="GK28" s="861">
        <f t="shared" ca="1" si="623"/>
        <v>38.712499999999999</v>
      </c>
      <c r="GL28" s="861">
        <f t="shared" ca="1" si="623"/>
        <v>38.712499999999999</v>
      </c>
      <c r="GM28" s="861">
        <f t="shared" ca="1" si="623"/>
        <v>38.712499999999999</v>
      </c>
      <c r="GN28" s="861">
        <f t="shared" ca="1" si="623"/>
        <v>18.05</v>
      </c>
      <c r="GO28" s="861">
        <f t="shared" ca="1" si="623"/>
        <v>18.05</v>
      </c>
      <c r="GP28" s="861">
        <f t="shared" ca="1" si="623"/>
        <v>37.049999999999997</v>
      </c>
      <c r="GQ28" s="861">
        <f t="shared" ca="1" si="623"/>
        <v>51.0625</v>
      </c>
      <c r="GR28" s="861">
        <f t="shared" ca="1" si="623"/>
        <v>38.712499999999999</v>
      </c>
      <c r="GS28" s="861">
        <f t="shared" ca="1" si="623"/>
        <v>38.712499999999999</v>
      </c>
      <c r="GT28" s="861">
        <f t="shared" ca="1" si="623"/>
        <v>38.712499999999999</v>
      </c>
      <c r="GU28" s="861">
        <f t="shared" ca="1" si="623"/>
        <v>18.05</v>
      </c>
      <c r="GV28" s="861">
        <f t="shared" ca="1" si="623"/>
        <v>18.05</v>
      </c>
      <c r="GW28" s="861">
        <f t="shared" ca="1" si="623"/>
        <v>212.79999999999998</v>
      </c>
      <c r="GX28" s="861">
        <f t="shared" ca="1" si="623"/>
        <v>213.75</v>
      </c>
      <c r="GY28" s="861">
        <f t="shared" ca="1" si="623"/>
        <v>214.7</v>
      </c>
      <c r="GZ28" s="861">
        <f t="shared" ca="1" si="623"/>
        <v>215.64999999999998</v>
      </c>
      <c r="HA28" s="861">
        <f t="shared" ca="1" si="623"/>
        <v>216.6</v>
      </c>
      <c r="HB28" s="861">
        <f t="shared" ca="1" si="623"/>
        <v>217.54999999999998</v>
      </c>
      <c r="HC28" s="861">
        <f t="shared" ca="1" si="623"/>
        <v>218.5</v>
      </c>
      <c r="HD28" s="861">
        <f t="shared" ca="1" si="623"/>
        <v>219.45</v>
      </c>
      <c r="HE28" s="861">
        <f t="shared" ca="1" si="623"/>
        <v>220.39999999999998</v>
      </c>
      <c r="HF28" s="861">
        <f t="shared" ca="1" si="623"/>
        <v>221.35</v>
      </c>
      <c r="HG28" s="861">
        <f t="shared" ca="1" si="623"/>
        <v>222.29999999999998</v>
      </c>
      <c r="HH28" s="861">
        <f t="shared" ca="1" si="623"/>
        <v>223.25</v>
      </c>
      <c r="HI28" s="861">
        <f t="shared" ca="1" si="623"/>
        <v>224.2</v>
      </c>
      <c r="HJ28" s="861">
        <f t="shared" ca="1" si="623"/>
        <v>225.14999999999998</v>
      </c>
      <c r="HK28" s="861">
        <f t="shared" ca="1" si="623"/>
        <v>226.1</v>
      </c>
      <c r="HL28" s="861">
        <f t="shared" ca="1" si="623"/>
        <v>227.04999999999998</v>
      </c>
      <c r="HM28" s="861">
        <f t="shared" ca="1" si="623"/>
        <v>228</v>
      </c>
      <c r="HN28" s="861">
        <f t="shared" ca="1" si="623"/>
        <v>228.95</v>
      </c>
      <c r="HO28" s="861">
        <f t="shared" ca="1" si="623"/>
        <v>229.89999999999998</v>
      </c>
      <c r="HP28" s="861">
        <f t="shared" ca="1" si="623"/>
        <v>230.85</v>
      </c>
      <c r="HQ28" s="861">
        <f t="shared" ca="1" si="623"/>
        <v>231.79999999999998</v>
      </c>
      <c r="HR28" s="861">
        <f t="shared" ca="1" si="623"/>
        <v>232.75</v>
      </c>
      <c r="HS28" s="861">
        <f t="shared" ca="1" si="623"/>
        <v>233.7</v>
      </c>
      <c r="HT28" s="861">
        <f t="shared" ca="1" si="623"/>
        <v>234.64999999999998</v>
      </c>
      <c r="HU28" s="861">
        <f t="shared" ca="1" si="623"/>
        <v>235.6</v>
      </c>
      <c r="HV28" s="861">
        <f t="shared" ref="HV28:KG28" ca="1" si="624">HV26+HV27</f>
        <v>236.54999999999998</v>
      </c>
      <c r="HW28" s="861">
        <f t="shared" ca="1" si="624"/>
        <v>237.5</v>
      </c>
      <c r="HX28" s="861">
        <f t="shared" ca="1" si="624"/>
        <v>238.45</v>
      </c>
      <c r="HY28" s="861">
        <f t="shared" ca="1" si="624"/>
        <v>239.39999999999998</v>
      </c>
      <c r="HZ28" s="861">
        <f t="shared" ca="1" si="624"/>
        <v>240.35</v>
      </c>
      <c r="IA28" s="861">
        <f t="shared" ca="1" si="624"/>
        <v>241.29999999999998</v>
      </c>
      <c r="IB28" s="861">
        <f t="shared" ca="1" si="624"/>
        <v>242.25</v>
      </c>
      <c r="IC28" s="861">
        <f t="shared" ca="1" si="624"/>
        <v>243.2</v>
      </c>
      <c r="ID28" s="861">
        <f t="shared" ca="1" si="624"/>
        <v>244.14999999999998</v>
      </c>
      <c r="IE28" s="861">
        <f t="shared" ca="1" si="624"/>
        <v>245.1</v>
      </c>
      <c r="IF28" s="861">
        <f t="shared" ca="1" si="624"/>
        <v>246.04999999999998</v>
      </c>
      <c r="IG28" s="861">
        <f t="shared" ca="1" si="624"/>
        <v>247</v>
      </c>
      <c r="IH28" s="861">
        <f t="shared" ca="1" si="624"/>
        <v>247.95</v>
      </c>
      <c r="II28" s="861">
        <f t="shared" ca="1" si="624"/>
        <v>248.89999999999998</v>
      </c>
      <c r="IJ28" s="861">
        <f t="shared" ca="1" si="624"/>
        <v>249.85</v>
      </c>
      <c r="IK28" s="861">
        <f t="shared" ca="1" si="624"/>
        <v>250.79999999999998</v>
      </c>
      <c r="IL28" s="861">
        <f t="shared" ca="1" si="624"/>
        <v>251.75</v>
      </c>
      <c r="IM28" s="861">
        <f t="shared" ca="1" si="624"/>
        <v>252.7</v>
      </c>
      <c r="IN28" s="861">
        <f t="shared" ca="1" si="624"/>
        <v>253.64999999999998</v>
      </c>
      <c r="IO28" s="861">
        <f t="shared" ca="1" si="624"/>
        <v>254.6</v>
      </c>
      <c r="IP28" s="861">
        <f t="shared" ca="1" si="624"/>
        <v>255.54999999999998</v>
      </c>
      <c r="IQ28" s="861">
        <f t="shared" ca="1" si="624"/>
        <v>256.5</v>
      </c>
      <c r="IR28" s="861">
        <f t="shared" ca="1" si="624"/>
        <v>257.45</v>
      </c>
      <c r="IS28" s="861">
        <f t="shared" ca="1" si="624"/>
        <v>258.39999999999998</v>
      </c>
      <c r="IT28" s="861">
        <f t="shared" ca="1" si="624"/>
        <v>259.34999999999997</v>
      </c>
      <c r="IU28" s="861">
        <f t="shared" ca="1" si="624"/>
        <v>260.3</v>
      </c>
      <c r="IV28" s="861">
        <f t="shared" ca="1" si="624"/>
        <v>261.25</v>
      </c>
      <c r="IW28" s="861">
        <f t="shared" ca="1" si="624"/>
        <v>262.2</v>
      </c>
      <c r="IX28" s="861">
        <f t="shared" ca="1" si="624"/>
        <v>263.14999999999998</v>
      </c>
      <c r="IY28" s="861">
        <f t="shared" ca="1" si="624"/>
        <v>264.09999999999997</v>
      </c>
      <c r="IZ28" s="861">
        <f t="shared" ca="1" si="624"/>
        <v>265.05</v>
      </c>
      <c r="JA28" s="861">
        <f t="shared" ca="1" si="624"/>
        <v>266</v>
      </c>
      <c r="JB28" s="861">
        <f t="shared" ca="1" si="624"/>
        <v>266.95</v>
      </c>
      <c r="JC28" s="861">
        <f t="shared" ca="1" si="624"/>
        <v>267.89999999999998</v>
      </c>
      <c r="JD28" s="861">
        <f t="shared" ca="1" si="624"/>
        <v>268.84999999999997</v>
      </c>
      <c r="JE28" s="861">
        <f t="shared" ca="1" si="624"/>
        <v>269.8</v>
      </c>
      <c r="JF28" s="861">
        <f t="shared" ca="1" si="624"/>
        <v>270.75</v>
      </c>
      <c r="JG28" s="861">
        <f t="shared" ca="1" si="624"/>
        <v>271.7</v>
      </c>
      <c r="JH28" s="861">
        <f t="shared" ca="1" si="624"/>
        <v>272.64999999999998</v>
      </c>
      <c r="JI28" s="861">
        <f t="shared" ca="1" si="624"/>
        <v>273.59999999999997</v>
      </c>
      <c r="JJ28" s="861">
        <f t="shared" ca="1" si="624"/>
        <v>274.55</v>
      </c>
      <c r="JK28" s="861">
        <f t="shared" ca="1" si="624"/>
        <v>275.5</v>
      </c>
      <c r="JL28" s="861">
        <f t="shared" ca="1" si="624"/>
        <v>276.45</v>
      </c>
      <c r="JM28" s="861">
        <f t="shared" ca="1" si="624"/>
        <v>277.39999999999998</v>
      </c>
      <c r="JN28" s="861">
        <f t="shared" ca="1" si="624"/>
        <v>278.34999999999997</v>
      </c>
      <c r="JO28" s="861">
        <f t="shared" ca="1" si="624"/>
        <v>279.3</v>
      </c>
      <c r="JP28" s="861">
        <f t="shared" ca="1" si="624"/>
        <v>280.25</v>
      </c>
      <c r="JQ28" s="861">
        <f t="shared" ca="1" si="624"/>
        <v>281.2</v>
      </c>
      <c r="JR28" s="861">
        <f t="shared" ca="1" si="624"/>
        <v>282.14999999999998</v>
      </c>
      <c r="JS28" s="861">
        <f t="shared" ca="1" si="624"/>
        <v>283.09999999999997</v>
      </c>
      <c r="JT28" s="861">
        <f t="shared" ca="1" si="624"/>
        <v>284.05</v>
      </c>
      <c r="JU28" s="861">
        <f t="shared" ca="1" si="624"/>
        <v>285</v>
      </c>
      <c r="JV28" s="861">
        <f t="shared" ca="1" si="624"/>
        <v>285.95</v>
      </c>
      <c r="JW28" s="861">
        <f t="shared" ca="1" si="624"/>
        <v>286.89999999999998</v>
      </c>
      <c r="JX28" s="861">
        <f t="shared" ca="1" si="624"/>
        <v>287.84999999999997</v>
      </c>
      <c r="JY28" s="861">
        <f t="shared" ca="1" si="624"/>
        <v>288.8</v>
      </c>
      <c r="JZ28" s="861">
        <f t="shared" ca="1" si="624"/>
        <v>289.75</v>
      </c>
      <c r="KA28" s="861">
        <f t="shared" ca="1" si="624"/>
        <v>290.7</v>
      </c>
      <c r="KB28" s="861">
        <f t="shared" ca="1" si="624"/>
        <v>291.64999999999998</v>
      </c>
      <c r="KC28" s="861">
        <f t="shared" ca="1" si="624"/>
        <v>292.59999999999997</v>
      </c>
      <c r="KD28" s="861">
        <f t="shared" ca="1" si="624"/>
        <v>293.55</v>
      </c>
      <c r="KE28" s="861">
        <f t="shared" ca="1" si="624"/>
        <v>294.5</v>
      </c>
      <c r="KF28" s="861">
        <f t="shared" ca="1" si="624"/>
        <v>295.45</v>
      </c>
      <c r="KG28" s="861">
        <f t="shared" ca="1" si="624"/>
        <v>296.39999999999998</v>
      </c>
      <c r="KH28" s="861">
        <f t="shared" ref="KH28:MS28" ca="1" si="625">KH26+KH27</f>
        <v>297.34999999999997</v>
      </c>
      <c r="KI28" s="861">
        <f t="shared" ca="1" si="625"/>
        <v>298.3</v>
      </c>
      <c r="KJ28" s="861">
        <f t="shared" ca="1" si="625"/>
        <v>299.25</v>
      </c>
      <c r="KK28" s="861">
        <f t="shared" ca="1" si="625"/>
        <v>300.2</v>
      </c>
      <c r="KL28" s="861">
        <f t="shared" ca="1" si="625"/>
        <v>301.14999999999998</v>
      </c>
      <c r="KM28" s="861">
        <f t="shared" ca="1" si="625"/>
        <v>302.09999999999997</v>
      </c>
      <c r="KN28" s="861">
        <f t="shared" ca="1" si="625"/>
        <v>303.05</v>
      </c>
      <c r="KO28" s="861">
        <f t="shared" ca="1" si="625"/>
        <v>304</v>
      </c>
      <c r="KP28" s="861">
        <f t="shared" ca="1" si="625"/>
        <v>304.95</v>
      </c>
      <c r="KQ28" s="861">
        <f t="shared" ca="1" si="625"/>
        <v>305.89999999999998</v>
      </c>
      <c r="KR28" s="861">
        <f t="shared" ca="1" si="625"/>
        <v>306.84999999999997</v>
      </c>
      <c r="KS28" s="861">
        <f t="shared" ca="1" si="625"/>
        <v>307.8</v>
      </c>
      <c r="KT28" s="861">
        <f t="shared" ca="1" si="625"/>
        <v>308.75</v>
      </c>
      <c r="KU28" s="861">
        <f t="shared" ca="1" si="625"/>
        <v>309.7</v>
      </c>
      <c r="KV28" s="861">
        <f t="shared" ca="1" si="625"/>
        <v>310.64999999999998</v>
      </c>
      <c r="KW28" s="861">
        <f t="shared" ca="1" si="625"/>
        <v>311.59999999999997</v>
      </c>
      <c r="KX28" s="861">
        <f t="shared" ca="1" si="625"/>
        <v>312.55</v>
      </c>
      <c r="KY28" s="861">
        <f t="shared" ca="1" si="625"/>
        <v>313.5</v>
      </c>
      <c r="KZ28" s="861">
        <f t="shared" ca="1" si="625"/>
        <v>314.45</v>
      </c>
      <c r="LA28" s="861">
        <f t="shared" ca="1" si="625"/>
        <v>315.39999999999998</v>
      </c>
      <c r="LB28" s="861">
        <f t="shared" ca="1" si="625"/>
        <v>316.34999999999997</v>
      </c>
      <c r="LC28" s="861">
        <f t="shared" ca="1" si="625"/>
        <v>317.3</v>
      </c>
      <c r="LD28" s="861">
        <f t="shared" ca="1" si="625"/>
        <v>318.25</v>
      </c>
      <c r="LE28" s="861">
        <f t="shared" ca="1" si="625"/>
        <v>319.2</v>
      </c>
      <c r="LF28" s="861">
        <f t="shared" ca="1" si="625"/>
        <v>320.14999999999998</v>
      </c>
      <c r="LG28" s="861">
        <f t="shared" ca="1" si="625"/>
        <v>321.09999999999997</v>
      </c>
      <c r="LH28" s="861">
        <f t="shared" ca="1" si="625"/>
        <v>322.05</v>
      </c>
      <c r="LI28" s="861">
        <f t="shared" ca="1" si="625"/>
        <v>323</v>
      </c>
      <c r="LJ28" s="861">
        <f t="shared" ca="1" si="625"/>
        <v>323.95</v>
      </c>
      <c r="LK28" s="861">
        <f t="shared" ca="1" si="625"/>
        <v>324.89999999999998</v>
      </c>
      <c r="LL28" s="861">
        <f t="shared" ca="1" si="625"/>
        <v>325.84999999999997</v>
      </c>
      <c r="LM28" s="861">
        <f t="shared" ca="1" si="625"/>
        <v>326.8</v>
      </c>
      <c r="LN28" s="861">
        <f t="shared" ca="1" si="625"/>
        <v>327.75</v>
      </c>
      <c r="LO28" s="861">
        <f t="shared" ca="1" si="625"/>
        <v>328.7</v>
      </c>
      <c r="LP28" s="861">
        <f t="shared" ca="1" si="625"/>
        <v>329.65</v>
      </c>
      <c r="LQ28" s="861">
        <f t="shared" ca="1" si="625"/>
        <v>330.59999999999997</v>
      </c>
      <c r="LR28" s="861">
        <f t="shared" ca="1" si="625"/>
        <v>331.55</v>
      </c>
      <c r="LS28" s="861">
        <f t="shared" ca="1" si="625"/>
        <v>332.5</v>
      </c>
      <c r="LT28" s="861">
        <f t="shared" ca="1" si="625"/>
        <v>333.45</v>
      </c>
      <c r="LU28" s="861">
        <f t="shared" ca="1" si="625"/>
        <v>334.4</v>
      </c>
      <c r="LV28" s="861">
        <f t="shared" ca="1" si="625"/>
        <v>335.34999999999997</v>
      </c>
      <c r="LW28" s="861">
        <f t="shared" ca="1" si="625"/>
        <v>336.3</v>
      </c>
      <c r="LX28" s="861">
        <f t="shared" ca="1" si="625"/>
        <v>337.25</v>
      </c>
      <c r="LY28" s="861">
        <f t="shared" ca="1" si="625"/>
        <v>338.2</v>
      </c>
      <c r="LZ28" s="861">
        <f t="shared" ca="1" si="625"/>
        <v>339.15</v>
      </c>
      <c r="MA28" s="861">
        <f t="shared" ca="1" si="625"/>
        <v>340.09999999999997</v>
      </c>
      <c r="MB28" s="861">
        <f t="shared" ca="1" si="625"/>
        <v>341.05</v>
      </c>
      <c r="MC28" s="861">
        <f t="shared" ca="1" si="625"/>
        <v>342</v>
      </c>
      <c r="MD28" s="861">
        <f t="shared" ca="1" si="625"/>
        <v>342.95</v>
      </c>
      <c r="ME28" s="861">
        <f t="shared" ca="1" si="625"/>
        <v>343.9</v>
      </c>
      <c r="MF28" s="861">
        <f t="shared" ca="1" si="625"/>
        <v>344.84999999999997</v>
      </c>
      <c r="MG28" s="861">
        <f t="shared" ca="1" si="625"/>
        <v>345.8</v>
      </c>
      <c r="MH28" s="861">
        <f t="shared" ca="1" si="625"/>
        <v>346.75</v>
      </c>
      <c r="MI28" s="861">
        <f t="shared" ca="1" si="625"/>
        <v>347.7</v>
      </c>
      <c r="MJ28" s="861">
        <f t="shared" ca="1" si="625"/>
        <v>348.65</v>
      </c>
      <c r="MK28" s="861">
        <f t="shared" ca="1" si="625"/>
        <v>349.59999999999997</v>
      </c>
      <c r="ML28" s="861">
        <f t="shared" ca="1" si="625"/>
        <v>350.55</v>
      </c>
      <c r="MM28" s="861">
        <f t="shared" ca="1" si="625"/>
        <v>351.5</v>
      </c>
      <c r="MN28" s="861">
        <f t="shared" ca="1" si="625"/>
        <v>352.45</v>
      </c>
      <c r="MO28" s="861">
        <f t="shared" ca="1" si="625"/>
        <v>353.4</v>
      </c>
      <c r="MP28" s="861">
        <f t="shared" ca="1" si="625"/>
        <v>354.34999999999997</v>
      </c>
      <c r="MQ28" s="861">
        <f t="shared" ca="1" si="625"/>
        <v>355.3</v>
      </c>
      <c r="MR28" s="861">
        <f t="shared" ca="1" si="625"/>
        <v>356.25</v>
      </c>
      <c r="MS28" s="861">
        <f t="shared" ca="1" si="625"/>
        <v>357.2</v>
      </c>
      <c r="MT28" s="861">
        <f t="shared" ref="MT28:NH28" ca="1" si="626">MT26+MT27</f>
        <v>358.15</v>
      </c>
      <c r="MU28" s="861">
        <f t="shared" ca="1" si="626"/>
        <v>359.09999999999997</v>
      </c>
      <c r="MV28" s="861">
        <f t="shared" ca="1" si="626"/>
        <v>360.05</v>
      </c>
      <c r="MW28" s="861">
        <f t="shared" ca="1" si="626"/>
        <v>361</v>
      </c>
      <c r="MX28" s="861">
        <f t="shared" ca="1" si="626"/>
        <v>361.95</v>
      </c>
      <c r="MY28" s="861">
        <f t="shared" ca="1" si="626"/>
        <v>362.9</v>
      </c>
      <c r="MZ28" s="861">
        <f t="shared" ca="1" si="626"/>
        <v>363.84999999999997</v>
      </c>
      <c r="NA28" s="861">
        <f t="shared" ca="1" si="626"/>
        <v>364.79999999999995</v>
      </c>
      <c r="NB28" s="861">
        <f t="shared" ca="1" si="626"/>
        <v>365.75</v>
      </c>
      <c r="NC28" s="861">
        <f t="shared" ca="1" si="626"/>
        <v>366.7</v>
      </c>
      <c r="ND28" s="861">
        <f t="shared" ca="1" si="626"/>
        <v>367.65</v>
      </c>
      <c r="NE28" s="861">
        <f t="shared" ca="1" si="626"/>
        <v>368.59999999999997</v>
      </c>
      <c r="NF28" s="861">
        <f t="shared" ca="1" si="626"/>
        <v>369.54999999999995</v>
      </c>
      <c r="NG28" s="861">
        <f t="shared" ca="1" si="626"/>
        <v>370.5</v>
      </c>
      <c r="NH28" s="861">
        <f t="shared" ca="1" si="626"/>
        <v>371.45</v>
      </c>
    </row>
    <row r="29" spans="1:376" s="862" customFormat="1" ht="15">
      <c r="A29" s="860"/>
      <c r="B29" s="861"/>
      <c r="C29" s="861"/>
      <c r="D29" s="861"/>
      <c r="E29" s="861"/>
      <c r="F29" s="861"/>
      <c r="G29" s="861"/>
      <c r="H29" s="861"/>
      <c r="I29" s="861"/>
      <c r="J29" s="861"/>
      <c r="K29" s="861"/>
      <c r="L29" s="861"/>
      <c r="M29" s="861"/>
      <c r="N29" s="861"/>
      <c r="O29" s="861"/>
      <c r="P29" s="861"/>
      <c r="Q29" s="861"/>
      <c r="R29" s="861"/>
      <c r="S29" s="861"/>
      <c r="T29" s="861"/>
      <c r="U29" s="861"/>
      <c r="V29" s="861"/>
      <c r="W29" s="861"/>
      <c r="X29" s="861"/>
      <c r="Y29" s="861"/>
      <c r="Z29" s="861"/>
      <c r="AA29" s="861"/>
      <c r="AB29" s="861"/>
      <c r="AC29" s="861"/>
      <c r="AD29" s="861"/>
      <c r="AE29" s="861"/>
      <c r="AF29" s="861"/>
      <c r="AG29" s="861"/>
      <c r="AH29" s="861"/>
      <c r="AI29" s="861"/>
      <c r="AJ29" s="861"/>
      <c r="AK29" s="861"/>
      <c r="AL29" s="861"/>
      <c r="AM29" s="861"/>
      <c r="AN29" s="861"/>
      <c r="AO29" s="861"/>
      <c r="AP29" s="861"/>
      <c r="AQ29" s="861"/>
      <c r="AR29" s="861"/>
      <c r="AS29" s="861"/>
      <c r="AT29" s="861"/>
      <c r="AU29" s="861"/>
      <c r="AV29" s="861"/>
      <c r="AW29" s="861"/>
      <c r="AX29" s="861"/>
      <c r="AY29" s="861"/>
      <c r="AZ29" s="861"/>
      <c r="BA29" s="861"/>
      <c r="BB29" s="861"/>
      <c r="BC29" s="861"/>
      <c r="BD29" s="861"/>
      <c r="BE29" s="861"/>
      <c r="BF29" s="861"/>
      <c r="BG29" s="861"/>
      <c r="BH29" s="861"/>
      <c r="BI29" s="861"/>
      <c r="BJ29" s="861"/>
      <c r="BK29" s="861"/>
      <c r="BL29" s="861"/>
      <c r="BM29" s="861"/>
      <c r="BN29" s="861"/>
      <c r="BO29" s="861"/>
      <c r="BP29" s="861"/>
      <c r="BQ29" s="861"/>
      <c r="BR29" s="861"/>
      <c r="BS29" s="861"/>
      <c r="BT29" s="861"/>
      <c r="BU29" s="861"/>
      <c r="BV29" s="861"/>
      <c r="BW29" s="861"/>
      <c r="BX29" s="861"/>
      <c r="BY29" s="861"/>
      <c r="BZ29" s="861"/>
      <c r="CA29" s="861"/>
      <c r="CB29" s="861"/>
      <c r="CC29" s="861"/>
      <c r="CD29" s="861"/>
      <c r="CE29" s="861"/>
      <c r="CF29" s="861"/>
      <c r="CG29" s="861"/>
      <c r="CH29" s="861"/>
      <c r="CI29" s="861"/>
      <c r="CJ29" s="861"/>
      <c r="CK29" s="861"/>
      <c r="CL29" s="861"/>
      <c r="CM29" s="861"/>
      <c r="CN29" s="861"/>
      <c r="CO29" s="861"/>
      <c r="CP29" s="861"/>
      <c r="CQ29" s="861"/>
      <c r="CR29" s="861"/>
      <c r="CS29" s="861"/>
      <c r="CT29" s="861"/>
      <c r="CU29" s="861"/>
      <c r="CV29" s="861"/>
      <c r="CW29" s="861"/>
      <c r="CX29" s="861"/>
      <c r="CY29" s="861"/>
      <c r="CZ29" s="861"/>
      <c r="DA29" s="861"/>
      <c r="DB29" s="861"/>
      <c r="DC29" s="861"/>
      <c r="DD29" s="861"/>
      <c r="DE29" s="861"/>
      <c r="DF29" s="861"/>
      <c r="DG29" s="861"/>
      <c r="DH29" s="861"/>
      <c r="DI29" s="861"/>
      <c r="DJ29" s="861"/>
      <c r="DK29" s="861"/>
      <c r="DL29" s="861"/>
      <c r="DM29" s="861"/>
      <c r="DN29" s="861"/>
      <c r="DO29" s="861"/>
      <c r="DP29" s="861"/>
      <c r="DQ29" s="861"/>
      <c r="DR29" s="861"/>
      <c r="DS29" s="861"/>
      <c r="DT29" s="861"/>
      <c r="DU29" s="861"/>
      <c r="DV29" s="861"/>
      <c r="DW29" s="861"/>
      <c r="DX29" s="861"/>
      <c r="DY29" s="861"/>
      <c r="DZ29" s="861"/>
      <c r="EA29" s="861"/>
      <c r="EB29" s="861"/>
      <c r="EC29" s="861"/>
      <c r="ED29" s="861"/>
      <c r="EE29" s="861"/>
      <c r="EF29" s="861"/>
      <c r="EG29" s="861"/>
      <c r="EH29" s="861"/>
      <c r="EI29" s="861"/>
      <c r="EJ29" s="861"/>
      <c r="EK29" s="861"/>
      <c r="EL29" s="861"/>
      <c r="EM29" s="861"/>
      <c r="EN29" s="861"/>
      <c r="EO29" s="861"/>
      <c r="EP29" s="861"/>
      <c r="EQ29" s="861"/>
      <c r="ER29" s="861"/>
      <c r="ES29" s="861"/>
      <c r="ET29" s="861"/>
      <c r="EU29" s="861"/>
      <c r="EV29" s="861"/>
      <c r="EW29" s="861"/>
      <c r="EX29" s="861"/>
      <c r="EY29" s="861"/>
      <c r="EZ29" s="861"/>
      <c r="FA29" s="861"/>
      <c r="FB29" s="861"/>
      <c r="FC29" s="861"/>
      <c r="FD29" s="861"/>
      <c r="FE29" s="861"/>
      <c r="FF29" s="861"/>
      <c r="FG29" s="861"/>
      <c r="FH29" s="861"/>
      <c r="FI29" s="861"/>
      <c r="FJ29" s="861"/>
      <c r="FK29" s="861"/>
      <c r="FL29" s="861"/>
      <c r="FM29" s="861"/>
      <c r="FN29" s="861"/>
      <c r="FO29" s="861"/>
      <c r="FP29" s="861"/>
      <c r="FQ29" s="861"/>
      <c r="FR29" s="861"/>
      <c r="FS29" s="861"/>
      <c r="FT29" s="861"/>
      <c r="FU29" s="861"/>
      <c r="FV29" s="861"/>
      <c r="FW29" s="861"/>
      <c r="FX29" s="861"/>
      <c r="FY29" s="861"/>
      <c r="FZ29" s="861"/>
      <c r="GA29" s="861"/>
      <c r="GB29" s="861"/>
      <c r="GC29" s="861"/>
      <c r="GD29" s="861"/>
      <c r="GE29" s="861"/>
      <c r="GF29" s="861"/>
      <c r="GG29" s="861"/>
      <c r="GH29" s="861"/>
      <c r="GI29" s="861"/>
      <c r="GJ29" s="861"/>
      <c r="GK29" s="861"/>
      <c r="GL29" s="861"/>
      <c r="GM29" s="861"/>
      <c r="GN29" s="861"/>
      <c r="GO29" s="861"/>
      <c r="GP29" s="861"/>
      <c r="GQ29" s="861"/>
      <c r="GR29" s="861"/>
      <c r="GS29" s="861"/>
      <c r="GT29" s="861"/>
      <c r="GU29" s="861"/>
      <c r="GV29" s="861"/>
      <c r="GW29" s="861"/>
      <c r="GX29" s="861"/>
      <c r="GY29" s="861"/>
      <c r="GZ29" s="861"/>
      <c r="HA29" s="861"/>
      <c r="HB29" s="861"/>
      <c r="HC29" s="861"/>
      <c r="HD29" s="861"/>
      <c r="HE29" s="861"/>
      <c r="HF29" s="861"/>
      <c r="HG29" s="861"/>
      <c r="HH29" s="861"/>
      <c r="HI29" s="861"/>
      <c r="HJ29" s="861"/>
      <c r="HK29" s="861"/>
      <c r="HL29" s="861"/>
      <c r="HM29" s="861"/>
      <c r="HN29" s="861"/>
      <c r="HO29" s="861"/>
      <c r="HP29" s="861"/>
      <c r="HQ29" s="861"/>
      <c r="HR29" s="861"/>
      <c r="HS29" s="861"/>
      <c r="HT29" s="861"/>
      <c r="HU29" s="861"/>
      <c r="HV29" s="861"/>
      <c r="HW29" s="861"/>
      <c r="HX29" s="861"/>
      <c r="HY29" s="861"/>
      <c r="HZ29" s="861"/>
      <c r="IA29" s="861"/>
      <c r="IB29" s="861"/>
      <c r="IC29" s="861"/>
      <c r="ID29" s="861"/>
      <c r="IE29" s="861"/>
      <c r="IF29" s="861"/>
      <c r="IG29" s="861"/>
      <c r="IH29" s="861"/>
      <c r="II29" s="861"/>
      <c r="IJ29" s="861"/>
      <c r="IK29" s="861"/>
      <c r="IL29" s="861"/>
      <c r="IM29" s="861"/>
      <c r="IN29" s="861"/>
      <c r="IO29" s="861"/>
      <c r="IP29" s="861"/>
      <c r="IQ29" s="861"/>
      <c r="IR29" s="861"/>
      <c r="IS29" s="861"/>
      <c r="IT29" s="861"/>
      <c r="IU29" s="861"/>
      <c r="IV29" s="861"/>
      <c r="IW29" s="861"/>
      <c r="IX29" s="861"/>
      <c r="IY29" s="861"/>
      <c r="IZ29" s="861"/>
      <c r="JA29" s="861"/>
      <c r="JB29" s="861"/>
      <c r="JC29" s="861"/>
      <c r="JD29" s="861"/>
      <c r="JE29" s="861"/>
      <c r="JF29" s="861"/>
      <c r="JG29" s="861"/>
      <c r="JH29" s="861"/>
      <c r="JI29" s="861"/>
      <c r="JJ29" s="861"/>
      <c r="JK29" s="861"/>
      <c r="JL29" s="861"/>
      <c r="JM29" s="861"/>
      <c r="JN29" s="861"/>
      <c r="JO29" s="861"/>
      <c r="JP29" s="861"/>
      <c r="JQ29" s="861"/>
      <c r="JR29" s="861"/>
      <c r="JS29" s="861"/>
      <c r="JT29" s="861"/>
      <c r="JU29" s="861"/>
      <c r="JV29" s="861"/>
      <c r="JW29" s="861"/>
      <c r="JX29" s="861"/>
      <c r="JY29" s="861"/>
      <c r="JZ29" s="861"/>
      <c r="KA29" s="861"/>
      <c r="KB29" s="861"/>
      <c r="KC29" s="861"/>
      <c r="KD29" s="861"/>
      <c r="KE29" s="861"/>
      <c r="KF29" s="861"/>
      <c r="KG29" s="861"/>
      <c r="KH29" s="861"/>
      <c r="KI29" s="861"/>
      <c r="KJ29" s="861"/>
      <c r="KK29" s="861"/>
      <c r="KL29" s="861"/>
      <c r="KM29" s="861"/>
      <c r="KN29" s="861"/>
      <c r="KO29" s="861"/>
      <c r="KP29" s="861"/>
      <c r="KQ29" s="861"/>
      <c r="KR29" s="861"/>
      <c r="KS29" s="861"/>
      <c r="KT29" s="861"/>
      <c r="KU29" s="861"/>
      <c r="KV29" s="861"/>
      <c r="KW29" s="861"/>
      <c r="KX29" s="861"/>
      <c r="KY29" s="861"/>
      <c r="KZ29" s="861"/>
      <c r="LA29" s="861"/>
      <c r="LB29" s="861"/>
      <c r="LC29" s="861"/>
      <c r="LD29" s="861"/>
      <c r="LE29" s="861"/>
      <c r="LF29" s="861"/>
      <c r="LG29" s="861"/>
      <c r="LH29" s="861"/>
      <c r="LI29" s="861"/>
      <c r="LJ29" s="861"/>
      <c r="LK29" s="861"/>
      <c r="LL29" s="861"/>
      <c r="LM29" s="861"/>
      <c r="LN29" s="861"/>
      <c r="LO29" s="861"/>
      <c r="LP29" s="861"/>
      <c r="LQ29" s="861"/>
      <c r="LR29" s="861"/>
      <c r="LS29" s="861"/>
      <c r="LT29" s="861"/>
      <c r="LU29" s="861"/>
      <c r="LV29" s="861"/>
      <c r="LW29" s="861"/>
      <c r="LX29" s="861"/>
      <c r="LY29" s="861"/>
      <c r="LZ29" s="861"/>
      <c r="MA29" s="861"/>
      <c r="MB29" s="861"/>
      <c r="MC29" s="861"/>
      <c r="MD29" s="861"/>
      <c r="ME29" s="861"/>
      <c r="MF29" s="861"/>
      <c r="MG29" s="861"/>
      <c r="MH29" s="861"/>
      <c r="MI29" s="861"/>
      <c r="MJ29" s="861"/>
      <c r="MK29" s="861"/>
      <c r="ML29" s="861"/>
      <c r="MM29" s="861"/>
      <c r="MN29" s="861"/>
      <c r="MO29" s="861"/>
      <c r="MP29" s="861"/>
      <c r="MQ29" s="861"/>
      <c r="MR29" s="861"/>
      <c r="MS29" s="861"/>
      <c r="MT29" s="861"/>
      <c r="MU29" s="861"/>
      <c r="MV29" s="861"/>
      <c r="MW29" s="861"/>
      <c r="MX29" s="861"/>
      <c r="MY29" s="861"/>
      <c r="MZ29" s="861"/>
      <c r="NA29" s="861"/>
      <c r="NB29" s="861"/>
      <c r="NC29" s="861"/>
      <c r="ND29" s="861"/>
      <c r="NE29" s="861"/>
      <c r="NF29" s="861"/>
      <c r="NG29" s="861"/>
      <c r="NH29" s="861"/>
    </row>
    <row r="30" spans="1:376" s="41" customFormat="1" ht="14.25" customHeight="1">
      <c r="A30" s="40" t="s">
        <v>1127</v>
      </c>
    </row>
    <row r="31" spans="1:376" s="103" customFormat="1" ht="15">
      <c r="A31" s="102" t="s">
        <v>1133</v>
      </c>
    </row>
    <row r="32" spans="1:376" s="351" customFormat="1" ht="15">
      <c r="A32" s="350" t="s">
        <v>1134</v>
      </c>
    </row>
    <row r="33" spans="1:91" s="482" customFormat="1" ht="15">
      <c r="A33" s="477"/>
    </row>
    <row r="34" spans="1:91" s="482" customFormat="1" ht="15">
      <c r="A34" s="477" t="s">
        <v>461</v>
      </c>
    </row>
    <row r="35" spans="1:91" s="481" customFormat="1" ht="15">
      <c r="A35" s="480" t="s">
        <v>376</v>
      </c>
      <c r="P35" s="482"/>
    </row>
    <row r="36" spans="1:91" ht="15">
      <c r="A36" s="491"/>
      <c r="P36" s="481"/>
      <c r="CF36" s="1504">
        <f t="shared" ref="CF36:CM36" si="627">CF28*10*28.5</f>
        <v>-5296.927147975538</v>
      </c>
      <c r="CG36" s="1504">
        <f t="shared" si="627"/>
        <v>-1736.47136856976</v>
      </c>
      <c r="CH36" s="1504">
        <f t="shared" si="627"/>
        <v>-1090.3977116711021</v>
      </c>
      <c r="CI36" s="1504">
        <f t="shared" si="627"/>
        <v>-686.90736673825802</v>
      </c>
      <c r="CJ36" s="1504">
        <f t="shared" si="627"/>
        <v>-4208.2658323467258</v>
      </c>
      <c r="CK36" s="1504">
        <f t="shared" si="627"/>
        <v>-688.0531084965022</v>
      </c>
      <c r="CL36" s="1504">
        <f t="shared" si="627"/>
        <v>-689.66157410496737</v>
      </c>
      <c r="CM36" s="1504">
        <f t="shared" si="627"/>
        <v>-6295.0825397134304</v>
      </c>
    </row>
    <row r="37" spans="1:91" ht="15">
      <c r="A37" s="491"/>
    </row>
    <row r="38" spans="1:91" s="479" customFormat="1" ht="15">
      <c r="A38" s="492" t="s">
        <v>1135</v>
      </c>
      <c r="P38" s="38"/>
    </row>
    <row r="39" spans="1:91" s="706" customFormat="1" ht="15">
      <c r="A39" s="491"/>
      <c r="P39" s="479"/>
    </row>
    <row r="40" spans="1:91" ht="15.75" customHeight="1">
      <c r="A40" s="491" t="s">
        <v>1136</v>
      </c>
      <c r="P40" s="706"/>
    </row>
    <row r="41" spans="1:91" ht="15.75" customHeight="1">
      <c r="A41" s="491" t="s">
        <v>1137</v>
      </c>
    </row>
    <row r="42" spans="1:91" s="406" customFormat="1" ht="15">
      <c r="A42" s="493" t="s">
        <v>1138</v>
      </c>
      <c r="P42" s="38"/>
    </row>
    <row r="43" spans="1:91" ht="15">
      <c r="A43" s="491" t="s">
        <v>1139</v>
      </c>
      <c r="P43" s="406"/>
    </row>
    <row r="44" spans="1:91" ht="15">
      <c r="A44" s="491"/>
    </row>
    <row r="45" spans="1:91" ht="15">
      <c r="A45" s="491" t="s">
        <v>1140</v>
      </c>
    </row>
    <row r="46" spans="1:91" s="483" customFormat="1" ht="15">
      <c r="A46" s="494" t="s">
        <v>1141</v>
      </c>
      <c r="P46" s="38"/>
    </row>
    <row r="47" spans="1:91" s="470" customFormat="1" ht="15">
      <c r="A47" s="495"/>
      <c r="P47" s="483"/>
    </row>
    <row r="48" spans="1:91" ht="15">
      <c r="A48" s="23"/>
      <c r="P48" s="470"/>
    </row>
  </sheetData>
  <conditionalFormatting sqref="A26:XFD33 A34:O39 Q34:XFD39 P34:P40">
    <cfRule type="cellIs" dxfId="30" priority="11" operator="lessThan">
      <formula>0</formula>
    </cfRule>
  </conditionalFormatting>
  <conditionalFormatting sqref="B5:NH5">
    <cfRule type="expression" dxfId="29" priority="3">
      <formula>_xlfn.IFS(B$17&gt;0,B$18=0)</formula>
    </cfRule>
    <cfRule type="expression" dxfId="28" priority="4">
      <formula>_xlfn.IFS(B$16&gt;0,B$17=0)</formula>
    </cfRule>
    <cfRule type="expression" dxfId="27" priority="5">
      <formula>_xlfn.IFS(B$15&gt;0,B$16=0)</formula>
    </cfRule>
    <cfRule type="expression" dxfId="26" priority="6">
      <formula>_xlfn.IFS(B$14&gt;0,B$15=0)</formula>
    </cfRule>
  </conditionalFormatting>
  <pageMargins left="0" right="0" top="0" bottom="0" header="0" footer="0"/>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9AA3D-8ADC-4356-86C0-0F1B6A174184}">
  <dimension ref="B2:B200"/>
  <sheetViews>
    <sheetView topLeftCell="A214" workbookViewId="0">
      <selection activeCell="B2" sqref="B2"/>
    </sheetView>
  </sheetViews>
  <sheetFormatPr defaultRowHeight="12.75"/>
  <sheetData>
    <row r="2" spans="2:2" ht="15">
      <c r="B2" s="4">
        <v>5000</v>
      </c>
    </row>
    <row r="3" spans="2:2" ht="15">
      <c r="B3" s="4">
        <v>12000</v>
      </c>
    </row>
    <row r="4" spans="2:2" ht="15">
      <c r="B4" s="4">
        <v>12000</v>
      </c>
    </row>
    <row r="5" spans="2:2" ht="15">
      <c r="B5" s="4">
        <v>10000</v>
      </c>
    </row>
    <row r="6" spans="2:2" ht="15">
      <c r="B6" s="4">
        <v>9000</v>
      </c>
    </row>
    <row r="7" spans="2:2" ht="15">
      <c r="B7" s="4">
        <v>5000</v>
      </c>
    </row>
    <row r="8" spans="2:2" ht="15">
      <c r="B8" s="4">
        <v>6000</v>
      </c>
    </row>
    <row r="9" spans="2:2" ht="15">
      <c r="B9" s="4">
        <v>14000</v>
      </c>
    </row>
    <row r="10" spans="2:2" ht="15">
      <c r="B10" s="4">
        <v>9000</v>
      </c>
    </row>
    <row r="11" spans="2:2" ht="15">
      <c r="B11" s="4">
        <v>6500</v>
      </c>
    </row>
    <row r="12" spans="2:2" ht="15">
      <c r="B12" s="4">
        <v>5500</v>
      </c>
    </row>
    <row r="13" spans="2:2" ht="15">
      <c r="B13" s="4">
        <v>12000</v>
      </c>
    </row>
    <row r="14" spans="2:2" ht="15">
      <c r="B14" s="4">
        <v>6000</v>
      </c>
    </row>
    <row r="15" spans="2:2" ht="15">
      <c r="B15" s="4">
        <v>8000</v>
      </c>
    </row>
    <row r="16" spans="2:2" ht="15">
      <c r="B16" s="4">
        <v>15000</v>
      </c>
    </row>
    <row r="17" spans="2:2" ht="15">
      <c r="B17" s="4">
        <v>22000</v>
      </c>
    </row>
    <row r="18" spans="2:2" ht="15">
      <c r="B18" s="4">
        <v>13000</v>
      </c>
    </row>
    <row r="19" spans="2:2" ht="15">
      <c r="B19" s="4">
        <v>10000</v>
      </c>
    </row>
    <row r="20" spans="2:2" ht="15">
      <c r="B20" s="4">
        <v>8000</v>
      </c>
    </row>
    <row r="21" spans="2:2" ht="15">
      <c r="B21" s="4">
        <v>5000</v>
      </c>
    </row>
    <row r="22" spans="2:2" ht="15">
      <c r="B22" s="4">
        <v>6000</v>
      </c>
    </row>
    <row r="23" spans="2:2" ht="15">
      <c r="B23" s="4">
        <v>13000</v>
      </c>
    </row>
    <row r="24" spans="2:2" ht="15">
      <c r="B24" s="4">
        <v>14000</v>
      </c>
    </row>
    <row r="25" spans="2:2" ht="15">
      <c r="B25" s="4">
        <v>10000</v>
      </c>
    </row>
    <row r="26" spans="2:2" ht="15">
      <c r="B26" s="4">
        <v>9000</v>
      </c>
    </row>
    <row r="27" spans="2:2" ht="15">
      <c r="B27" s="4">
        <v>7500</v>
      </c>
    </row>
    <row r="28" spans="2:2" ht="15">
      <c r="B28" s="4">
        <v>5000</v>
      </c>
    </row>
    <row r="29" spans="2:2" ht="15">
      <c r="B29" s="4">
        <v>7500</v>
      </c>
    </row>
    <row r="30" spans="2:2" ht="15">
      <c r="B30" s="4">
        <v>18000</v>
      </c>
    </row>
    <row r="31" spans="2:2" ht="15">
      <c r="B31" s="4">
        <v>20000</v>
      </c>
    </row>
    <row r="32" spans="2:2" ht="15">
      <c r="B32" s="4">
        <v>12000</v>
      </c>
    </row>
    <row r="33" spans="2:2" ht="15">
      <c r="B33" s="4">
        <v>8000</v>
      </c>
    </row>
    <row r="34" spans="2:2" ht="15">
      <c r="B34" s="4">
        <v>8000</v>
      </c>
    </row>
    <row r="35" spans="2:2" ht="15">
      <c r="B35" s="4">
        <v>8000</v>
      </c>
    </row>
    <row r="36" spans="2:2" ht="15">
      <c r="B36" s="4">
        <v>8000</v>
      </c>
    </row>
    <row r="37" spans="2:2" ht="15">
      <c r="B37" s="4">
        <v>18000</v>
      </c>
    </row>
    <row r="38" spans="2:2" ht="15">
      <c r="B38" s="4">
        <v>25000</v>
      </c>
    </row>
    <row r="39" spans="2:2" ht="15">
      <c r="B39" s="4">
        <v>16000</v>
      </c>
    </row>
    <row r="40" spans="2:2" ht="15">
      <c r="B40" s="4">
        <v>15000</v>
      </c>
    </row>
    <row r="41" spans="2:2" ht="15">
      <c r="B41" s="4">
        <v>10000</v>
      </c>
    </row>
    <row r="42" spans="2:2" ht="15">
      <c r="B42" s="4">
        <v>6000</v>
      </c>
    </row>
    <row r="43" spans="2:2" ht="15">
      <c r="B43" s="4">
        <v>6000</v>
      </c>
    </row>
    <row r="44" spans="2:2" ht="15">
      <c r="B44" s="4">
        <v>15000</v>
      </c>
    </row>
    <row r="45" spans="2:2" ht="15">
      <c r="B45" s="4">
        <v>15000</v>
      </c>
    </row>
    <row r="46" spans="2:2" ht="15">
      <c r="B46" s="4">
        <v>10000</v>
      </c>
    </row>
    <row r="47" spans="2:2" ht="15">
      <c r="B47" s="4">
        <v>12000</v>
      </c>
    </row>
    <row r="48" spans="2:2" ht="15">
      <c r="B48" s="4">
        <v>14000</v>
      </c>
    </row>
    <row r="49" spans="2:2" ht="15">
      <c r="B49" s="4">
        <v>10000</v>
      </c>
    </row>
    <row r="50" spans="2:2" ht="15">
      <c r="B50" s="4">
        <v>10000</v>
      </c>
    </row>
    <row r="51" spans="2:2" ht="15">
      <c r="B51" s="4">
        <v>20000</v>
      </c>
    </row>
    <row r="52" spans="2:2" ht="15">
      <c r="B52" s="4">
        <v>25000</v>
      </c>
    </row>
    <row r="53" spans="2:2" ht="15">
      <c r="B53" s="4">
        <v>18000</v>
      </c>
    </row>
    <row r="54" spans="2:2" ht="15">
      <c r="B54" s="4">
        <v>18000</v>
      </c>
    </row>
    <row r="55" spans="2:2" ht="15">
      <c r="B55" s="4">
        <v>18000</v>
      </c>
    </row>
    <row r="56" spans="2:2" ht="15">
      <c r="B56" s="4">
        <v>10000</v>
      </c>
    </row>
    <row r="57" spans="2:2" ht="15">
      <c r="B57" s="4">
        <v>10000</v>
      </c>
    </row>
    <row r="58" spans="2:2" ht="15">
      <c r="B58" s="4">
        <v>18000</v>
      </c>
    </row>
    <row r="59" spans="2:2" ht="15">
      <c r="B59" s="4">
        <v>15000</v>
      </c>
    </row>
    <row r="60" spans="2:2" ht="15">
      <c r="B60" s="4">
        <v>11000</v>
      </c>
    </row>
    <row r="61" spans="2:2" ht="15">
      <c r="B61" s="4">
        <v>9000</v>
      </c>
    </row>
    <row r="62" spans="2:2" ht="15">
      <c r="B62" s="4">
        <v>9000</v>
      </c>
    </row>
    <row r="63" spans="2:2" ht="15">
      <c r="B63" s="4">
        <v>6000</v>
      </c>
    </row>
    <row r="64" spans="2:2" ht="15">
      <c r="B64" s="4">
        <v>10000</v>
      </c>
    </row>
    <row r="65" spans="2:2" ht="15">
      <c r="B65" s="4">
        <v>0</v>
      </c>
    </row>
    <row r="66" spans="2:2" ht="15">
      <c r="B66" s="4">
        <v>22000</v>
      </c>
    </row>
    <row r="67" spans="2:2" ht="15">
      <c r="B67" s="4">
        <v>13000</v>
      </c>
    </row>
    <row r="68" spans="2:2" ht="15">
      <c r="B68" s="4">
        <v>7000</v>
      </c>
    </row>
    <row r="69" spans="2:2" ht="15">
      <c r="B69" s="4">
        <v>6000</v>
      </c>
    </row>
    <row r="70" spans="2:2" ht="15">
      <c r="B70" s="4">
        <v>6000</v>
      </c>
    </row>
    <row r="71" spans="2:2" ht="15">
      <c r="B71" s="4">
        <v>8000</v>
      </c>
    </row>
    <row r="72" spans="2:2" ht="15">
      <c r="B72" s="4">
        <v>15000</v>
      </c>
    </row>
    <row r="73" spans="2:2" ht="15">
      <c r="B73" s="4">
        <v>17000</v>
      </c>
    </row>
    <row r="74" spans="2:2" ht="15">
      <c r="B74" s="4">
        <v>10000</v>
      </c>
    </row>
    <row r="75" spans="2:2" ht="15">
      <c r="B75" s="4">
        <v>10000</v>
      </c>
    </row>
    <row r="76" spans="2:2" ht="15">
      <c r="B76" s="4">
        <v>10000</v>
      </c>
    </row>
    <row r="77" spans="2:2" ht="15">
      <c r="B77" s="4">
        <v>6000</v>
      </c>
    </row>
    <row r="78" spans="2:2" ht="15">
      <c r="B78" s="4">
        <v>7000</v>
      </c>
    </row>
    <row r="79" spans="2:2" ht="15">
      <c r="B79" s="4">
        <v>12000</v>
      </c>
    </row>
    <row r="80" spans="2:2" ht="15">
      <c r="B80" s="4">
        <v>14000</v>
      </c>
    </row>
    <row r="81" spans="2:2" ht="15">
      <c r="B81" s="4">
        <v>20000</v>
      </c>
    </row>
    <row r="82" spans="2:2" ht="15">
      <c r="B82" s="4">
        <v>20000</v>
      </c>
    </row>
    <row r="83" spans="2:2" ht="15">
      <c r="B83" s="4">
        <v>22000</v>
      </c>
    </row>
    <row r="84" spans="2:2" ht="15">
      <c r="B84" s="4">
        <v>22000</v>
      </c>
    </row>
    <row r="85" spans="2:2" ht="15">
      <c r="B85" s="4">
        <v>11000</v>
      </c>
    </row>
    <row r="86" spans="2:2" ht="15">
      <c r="B86" s="4">
        <v>25000</v>
      </c>
    </row>
    <row r="87" spans="2:2" ht="15">
      <c r="B87" s="4">
        <v>36000</v>
      </c>
    </row>
    <row r="88" spans="2:2" ht="15">
      <c r="B88" s="4">
        <v>36000</v>
      </c>
    </row>
    <row r="89" spans="2:2" ht="15">
      <c r="B89" s="4">
        <v>25000</v>
      </c>
    </row>
    <row r="90" spans="2:2" ht="15">
      <c r="B90" s="4">
        <v>25000</v>
      </c>
    </row>
    <row r="91" spans="2:2" ht="15">
      <c r="B91" s="4">
        <v>25000</v>
      </c>
    </row>
    <row r="92" spans="2:2" ht="15">
      <c r="B92" s="4">
        <v>16000</v>
      </c>
    </row>
    <row r="93" spans="2:2" ht="15">
      <c r="B93" s="4">
        <v>25000</v>
      </c>
    </row>
    <row r="94" spans="2:2" ht="15">
      <c r="B94" s="4">
        <v>36000</v>
      </c>
    </row>
    <row r="95" spans="2:2" ht="15">
      <c r="B95" s="4">
        <v>25000</v>
      </c>
    </row>
    <row r="96" spans="2:2" ht="15">
      <c r="B96" s="4">
        <v>18000</v>
      </c>
    </row>
    <row r="97" spans="2:2" ht="15">
      <c r="B97" s="4">
        <v>14000</v>
      </c>
    </row>
    <row r="98" spans="2:2" ht="15">
      <c r="B98" s="4">
        <v>9000</v>
      </c>
    </row>
    <row r="99" spans="2:2" ht="15">
      <c r="B99" s="4">
        <v>10000</v>
      </c>
    </row>
    <row r="100" spans="2:2" ht="15">
      <c r="B100" s="4">
        <v>0</v>
      </c>
    </row>
    <row r="101" spans="2:2" ht="15">
      <c r="B101" s="4">
        <v>20000</v>
      </c>
    </row>
    <row r="102" spans="2:2" ht="15">
      <c r="B102" s="4">
        <v>10000</v>
      </c>
    </row>
    <row r="103" spans="2:2" ht="15">
      <c r="B103" s="4">
        <v>7000</v>
      </c>
    </row>
    <row r="104" spans="2:2" ht="15">
      <c r="B104" s="4">
        <v>22000</v>
      </c>
    </row>
    <row r="105" spans="2:2" ht="15">
      <c r="B105" s="4">
        <v>11500</v>
      </c>
    </row>
    <row r="106" spans="2:2" ht="15">
      <c r="B106" s="4">
        <v>12000</v>
      </c>
    </row>
    <row r="107" spans="2:2" ht="15">
      <c r="B107" s="4">
        <v>28000</v>
      </c>
    </row>
    <row r="108" spans="2:2" ht="15">
      <c r="B108" s="4">
        <v>32500</v>
      </c>
    </row>
    <row r="109" spans="2:2" ht="15">
      <c r="B109" s="4">
        <v>22000</v>
      </c>
    </row>
    <row r="110" spans="2:2" ht="15">
      <c r="B110" s="4">
        <v>22000</v>
      </c>
    </row>
    <row r="111" spans="2:2" ht="15">
      <c r="B111" s="4">
        <v>30000</v>
      </c>
    </row>
    <row r="112" spans="2:2" ht="15">
      <c r="B112" s="4">
        <v>38000</v>
      </c>
    </row>
    <row r="113" spans="2:2" ht="15">
      <c r="B113" s="4">
        <v>22000</v>
      </c>
    </row>
    <row r="114" spans="2:2" ht="15">
      <c r="B114" s="4">
        <v>32000</v>
      </c>
    </row>
    <row r="115" spans="2:2" ht="15">
      <c r="B115" s="4">
        <v>38000</v>
      </c>
    </row>
    <row r="116" spans="2:2" ht="15">
      <c r="B116" s="4">
        <v>35000</v>
      </c>
    </row>
    <row r="117" spans="2:2" ht="15">
      <c r="B117" s="4">
        <v>28000</v>
      </c>
    </row>
    <row r="118" spans="2:2" ht="15">
      <c r="B118" s="4">
        <v>35000</v>
      </c>
    </row>
    <row r="119" spans="2:2" ht="15">
      <c r="B119" s="4">
        <v>12000</v>
      </c>
    </row>
    <row r="120" spans="2:2" ht="15">
      <c r="B120" s="4">
        <v>10000</v>
      </c>
    </row>
    <row r="121" spans="2:2" ht="15">
      <c r="B121" s="4">
        <v>18000</v>
      </c>
    </row>
    <row r="122" spans="2:2" ht="15">
      <c r="B122" s="4">
        <v>13000</v>
      </c>
    </row>
    <row r="123" spans="2:2" ht="15">
      <c r="B123" s="4">
        <v>7000</v>
      </c>
    </row>
    <row r="124" spans="2:2" ht="15">
      <c r="B124" s="4">
        <v>7000</v>
      </c>
    </row>
    <row r="125" spans="2:2" ht="15">
      <c r="B125" s="4">
        <v>8000</v>
      </c>
    </row>
    <row r="126" spans="2:2" ht="15">
      <c r="B126" s="4">
        <v>6000</v>
      </c>
    </row>
    <row r="127" spans="2:2" ht="15">
      <c r="B127" s="4">
        <v>7000</v>
      </c>
    </row>
    <row r="128" spans="2:2" ht="15">
      <c r="B128" s="4">
        <v>12000</v>
      </c>
    </row>
    <row r="129" spans="2:2" ht="15">
      <c r="B129" s="4">
        <v>13000</v>
      </c>
    </row>
    <row r="130" spans="2:2" ht="15">
      <c r="B130" s="4">
        <v>7000</v>
      </c>
    </row>
    <row r="131" spans="2:2" ht="15">
      <c r="B131" s="4">
        <v>8000</v>
      </c>
    </row>
    <row r="132" spans="2:2" ht="15">
      <c r="B132" s="4">
        <v>8000</v>
      </c>
    </row>
    <row r="133" spans="2:2" ht="15">
      <c r="B133" s="4">
        <v>12000</v>
      </c>
    </row>
    <row r="134" spans="2:2" ht="15">
      <c r="B134" s="4">
        <v>12000</v>
      </c>
    </row>
    <row r="135" spans="2:2" ht="15">
      <c r="B135" s="4">
        <v>15000</v>
      </c>
    </row>
    <row r="136" spans="2:2" ht="15">
      <c r="B136" s="4">
        <v>15000</v>
      </c>
    </row>
    <row r="137" spans="2:2" ht="15">
      <c r="B137" s="4">
        <v>10000</v>
      </c>
    </row>
    <row r="138" spans="2:2" ht="15">
      <c r="B138" s="4">
        <v>10500</v>
      </c>
    </row>
    <row r="139" spans="2:2" ht="15">
      <c r="B139" s="4">
        <v>18000</v>
      </c>
    </row>
    <row r="140" spans="2:2" ht="15">
      <c r="B140" s="4">
        <v>15000</v>
      </c>
    </row>
    <row r="141" spans="2:2" ht="15">
      <c r="B141" s="4">
        <v>16000</v>
      </c>
    </row>
    <row r="142" spans="2:2" ht="15">
      <c r="B142" s="4">
        <v>25000</v>
      </c>
    </row>
    <row r="143" spans="2:2" ht="15">
      <c r="B143" s="4">
        <v>40000</v>
      </c>
    </row>
    <row r="144" spans="2:2" ht="15">
      <c r="B144" s="4">
        <v>24000</v>
      </c>
    </row>
    <row r="145" spans="2:2" ht="15">
      <c r="B145" s="4">
        <v>24000</v>
      </c>
    </row>
    <row r="146" spans="2:2" ht="15">
      <c r="B146" s="4">
        <v>24000</v>
      </c>
    </row>
    <row r="147" spans="2:2" ht="15">
      <c r="B147" s="4">
        <v>45000</v>
      </c>
    </row>
    <row r="148" spans="2:2" ht="15">
      <c r="B148" s="4">
        <v>15000</v>
      </c>
    </row>
    <row r="149" spans="2:2" ht="15">
      <c r="B149" s="4">
        <v>26000</v>
      </c>
    </row>
    <row r="150" spans="2:2" ht="15">
      <c r="B150" s="4">
        <v>45000</v>
      </c>
    </row>
    <row r="151" spans="2:2" ht="15">
      <c r="B151" s="4">
        <v>32000</v>
      </c>
    </row>
    <row r="152" spans="2:2" ht="15">
      <c r="B152" s="4">
        <v>28000</v>
      </c>
    </row>
    <row r="153" spans="2:2" ht="15">
      <c r="B153" s="4">
        <v>28000</v>
      </c>
    </row>
    <row r="154" spans="2:2" ht="15">
      <c r="B154" s="4">
        <v>40000</v>
      </c>
    </row>
    <row r="155" spans="2:2" ht="15">
      <c r="B155" s="4">
        <v>16000</v>
      </c>
    </row>
    <row r="156" spans="2:2" ht="15">
      <c r="B156" s="4">
        <v>35000</v>
      </c>
    </row>
    <row r="157" spans="2:2" ht="15">
      <c r="B157" s="4">
        <v>40000</v>
      </c>
    </row>
    <row r="158" spans="2:2" ht="15">
      <c r="B158" s="4">
        <v>30000</v>
      </c>
    </row>
    <row r="159" spans="2:2" ht="15">
      <c r="B159" s="4">
        <v>30000</v>
      </c>
    </row>
    <row r="160" spans="2:2" ht="15">
      <c r="B160" s="4">
        <v>30000</v>
      </c>
    </row>
    <row r="161" spans="2:2" ht="15">
      <c r="B161" s="4">
        <v>40000</v>
      </c>
    </row>
    <row r="162" spans="2:2" ht="15">
      <c r="B162" s="4">
        <v>16000</v>
      </c>
    </row>
    <row r="163" spans="2:2" ht="15">
      <c r="B163" s="4">
        <v>38000</v>
      </c>
    </row>
    <row r="164" spans="2:2" ht="15">
      <c r="B164" s="4">
        <v>20000</v>
      </c>
    </row>
    <row r="165" spans="2:2" ht="15">
      <c r="B165" s="4">
        <v>15000</v>
      </c>
    </row>
    <row r="166" spans="2:2" ht="15">
      <c r="B166" s="4">
        <v>15000</v>
      </c>
    </row>
    <row r="167" spans="2:2" ht="15">
      <c r="B167" s="4">
        <v>15000</v>
      </c>
    </row>
    <row r="168" spans="2:2" ht="15">
      <c r="B168" s="4">
        <v>15000</v>
      </c>
    </row>
    <row r="169" spans="2:2" ht="15">
      <c r="B169" s="4">
        <v>15000</v>
      </c>
    </row>
    <row r="170" spans="2:2" ht="15">
      <c r="B170" s="4">
        <v>15000</v>
      </c>
    </row>
    <row r="171" spans="2:2" ht="15">
      <c r="B171" s="4">
        <v>15000</v>
      </c>
    </row>
    <row r="172" spans="2:2" ht="15">
      <c r="B172" s="4">
        <v>15000</v>
      </c>
    </row>
    <row r="173" spans="2:2" ht="15">
      <c r="B173" s="4">
        <v>15000</v>
      </c>
    </row>
    <row r="174" spans="2:2" ht="15">
      <c r="B174" s="4">
        <v>15000</v>
      </c>
    </row>
    <row r="175" spans="2:2" ht="15">
      <c r="B175" s="4">
        <v>15000</v>
      </c>
    </row>
    <row r="176" spans="2:2" ht="15">
      <c r="B176" s="4">
        <v>15000</v>
      </c>
    </row>
    <row r="177" spans="2:2" ht="15">
      <c r="B177" s="4">
        <v>15000</v>
      </c>
    </row>
    <row r="178" spans="2:2" ht="15">
      <c r="B178" s="4">
        <v>15000</v>
      </c>
    </row>
    <row r="179" spans="2:2" ht="15">
      <c r="B179" s="4">
        <v>15000</v>
      </c>
    </row>
    <row r="180" spans="2:2" ht="15">
      <c r="B180" s="4">
        <v>15000</v>
      </c>
    </row>
    <row r="181" spans="2:2" ht="15">
      <c r="B181" s="4">
        <v>15000</v>
      </c>
    </row>
    <row r="182" spans="2:2" ht="15">
      <c r="B182" s="4">
        <v>15000</v>
      </c>
    </row>
    <row r="183" spans="2:2" ht="15">
      <c r="B183" s="4">
        <v>15000</v>
      </c>
    </row>
    <row r="184" spans="2:2" ht="15">
      <c r="B184" s="4">
        <v>15000</v>
      </c>
    </row>
    <row r="185" spans="2:2" ht="15">
      <c r="B185" s="4">
        <v>15000</v>
      </c>
    </row>
    <row r="186" spans="2:2" ht="15">
      <c r="B186" s="4">
        <v>15000</v>
      </c>
    </row>
    <row r="187" spans="2:2" ht="15">
      <c r="B187" s="4">
        <v>15000</v>
      </c>
    </row>
    <row r="188" spans="2:2" ht="15">
      <c r="B188" s="4">
        <v>15000</v>
      </c>
    </row>
    <row r="189" spans="2:2" ht="15">
      <c r="B189" s="4">
        <v>15000</v>
      </c>
    </row>
    <row r="190" spans="2:2" ht="15">
      <c r="B190" s="4">
        <v>15000</v>
      </c>
    </row>
    <row r="191" spans="2:2" ht="15">
      <c r="B191" s="4">
        <v>15000</v>
      </c>
    </row>
    <row r="192" spans="2:2" ht="15">
      <c r="B192" s="4">
        <v>15000</v>
      </c>
    </row>
    <row r="193" spans="2:2" ht="15">
      <c r="B193" s="4">
        <v>15000</v>
      </c>
    </row>
    <row r="194" spans="2:2" ht="15">
      <c r="B194" s="4">
        <v>15000</v>
      </c>
    </row>
    <row r="195" spans="2:2" ht="15">
      <c r="B195" s="4">
        <v>15000</v>
      </c>
    </row>
    <row r="196" spans="2:2" ht="15">
      <c r="B196" s="4">
        <v>15000</v>
      </c>
    </row>
    <row r="197" spans="2:2" ht="15">
      <c r="B197" s="4">
        <v>15000</v>
      </c>
    </row>
    <row r="198" spans="2:2" ht="15">
      <c r="B198" s="4">
        <v>15000</v>
      </c>
    </row>
    <row r="199" spans="2:2" ht="15">
      <c r="B199" s="4">
        <v>15000</v>
      </c>
    </row>
    <row r="200" spans="2:2" ht="15">
      <c r="B200" s="4">
        <v>15000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H23"/>
  <sheetViews>
    <sheetView workbookViewId="0">
      <pane xSplit="1" topLeftCell="DI1" activePane="topRight" state="frozen"/>
      <selection activeCell="A3" sqref="A3"/>
      <selection pane="topRight" activeCell="DM10" sqref="DM10"/>
    </sheetView>
  </sheetViews>
  <sheetFormatPr defaultColWidth="28.7109375" defaultRowHeight="15.75" customHeight="1"/>
  <cols>
    <col min="1" max="1" width="28.7109375" customWidth="1"/>
    <col min="2" max="330" width="28.7109375" style="323" customWidth="1"/>
    <col min="331" max="16384" width="28.7109375" style="323"/>
  </cols>
  <sheetData>
    <row r="1" spans="1:372" ht="15.75" customHeight="1">
      <c r="A1" s="51" t="s">
        <v>407</v>
      </c>
      <c r="B1" s="52" t="s">
        <v>220</v>
      </c>
      <c r="C1" s="52" t="s">
        <v>221</v>
      </c>
      <c r="D1" s="52" t="s">
        <v>222</v>
      </c>
      <c r="E1" s="52" t="s">
        <v>223</v>
      </c>
      <c r="F1" s="52" t="s">
        <v>224</v>
      </c>
      <c r="G1" s="52" t="s">
        <v>225</v>
      </c>
      <c r="H1" s="52" t="s">
        <v>226</v>
      </c>
      <c r="I1" s="52" t="s">
        <v>220</v>
      </c>
      <c r="J1" s="52" t="s">
        <v>221</v>
      </c>
      <c r="K1" s="52" t="s">
        <v>222</v>
      </c>
      <c r="L1" s="52" t="s">
        <v>223</v>
      </c>
      <c r="M1" s="52" t="s">
        <v>224</v>
      </c>
      <c r="N1" s="52" t="s">
        <v>225</v>
      </c>
      <c r="O1" s="52" t="s">
        <v>226</v>
      </c>
      <c r="P1" s="52" t="s">
        <v>220</v>
      </c>
      <c r="Q1" s="52" t="s">
        <v>221</v>
      </c>
      <c r="R1" s="52" t="s">
        <v>222</v>
      </c>
      <c r="S1" s="52" t="s">
        <v>223</v>
      </c>
      <c r="T1" s="52" t="s">
        <v>224</v>
      </c>
      <c r="U1" s="52" t="s">
        <v>225</v>
      </c>
      <c r="V1" s="52" t="s">
        <v>226</v>
      </c>
      <c r="W1" s="52" t="s">
        <v>220</v>
      </c>
      <c r="X1" s="52" t="s">
        <v>221</v>
      </c>
      <c r="Y1" s="52" t="s">
        <v>222</v>
      </c>
      <c r="Z1" s="52" t="s">
        <v>223</v>
      </c>
      <c r="AA1" s="52" t="s">
        <v>224</v>
      </c>
      <c r="AB1" s="52" t="s">
        <v>225</v>
      </c>
      <c r="AC1" s="52" t="s">
        <v>226</v>
      </c>
      <c r="AD1" s="52" t="s">
        <v>220</v>
      </c>
      <c r="AE1" s="52" t="s">
        <v>221</v>
      </c>
      <c r="AF1" s="52" t="s">
        <v>222</v>
      </c>
      <c r="AG1" s="52" t="s">
        <v>223</v>
      </c>
      <c r="AH1" s="52" t="s">
        <v>224</v>
      </c>
      <c r="AI1" s="52" t="s">
        <v>225</v>
      </c>
      <c r="AJ1" s="52" t="s">
        <v>226</v>
      </c>
      <c r="AK1" s="52" t="s">
        <v>220</v>
      </c>
      <c r="AL1" s="52" t="s">
        <v>221</v>
      </c>
      <c r="AM1" s="52" t="s">
        <v>222</v>
      </c>
      <c r="AN1" s="52" t="s">
        <v>223</v>
      </c>
      <c r="AO1" s="52" t="s">
        <v>224</v>
      </c>
      <c r="AP1" s="52" t="s">
        <v>225</v>
      </c>
      <c r="AQ1" s="52" t="s">
        <v>226</v>
      </c>
      <c r="AR1" s="52" t="s">
        <v>220</v>
      </c>
      <c r="AS1" s="52" t="s">
        <v>221</v>
      </c>
      <c r="AT1" s="52" t="s">
        <v>222</v>
      </c>
      <c r="AU1" s="52" t="s">
        <v>223</v>
      </c>
      <c r="AV1" s="52" t="s">
        <v>224</v>
      </c>
      <c r="AW1" s="52" t="s">
        <v>225</v>
      </c>
      <c r="AX1" s="52" t="s">
        <v>226</v>
      </c>
      <c r="AY1" s="52" t="s">
        <v>220</v>
      </c>
      <c r="AZ1" s="52" t="s">
        <v>221</v>
      </c>
      <c r="BA1" s="52" t="s">
        <v>222</v>
      </c>
      <c r="BB1" s="52" t="s">
        <v>223</v>
      </c>
      <c r="BC1" s="52" t="s">
        <v>224</v>
      </c>
      <c r="BD1" s="52" t="s">
        <v>225</v>
      </c>
      <c r="BE1" s="52" t="s">
        <v>226</v>
      </c>
      <c r="BF1" s="52" t="s">
        <v>220</v>
      </c>
      <c r="BG1" s="52" t="s">
        <v>221</v>
      </c>
      <c r="BH1" s="52" t="s">
        <v>222</v>
      </c>
      <c r="BI1" s="52" t="s">
        <v>223</v>
      </c>
      <c r="BJ1" s="52" t="s">
        <v>224</v>
      </c>
      <c r="BK1" s="52" t="s">
        <v>225</v>
      </c>
      <c r="BL1" s="52" t="s">
        <v>226</v>
      </c>
      <c r="BM1" s="52" t="s">
        <v>220</v>
      </c>
      <c r="BN1" s="52" t="s">
        <v>221</v>
      </c>
      <c r="BO1" s="52" t="s">
        <v>222</v>
      </c>
      <c r="BP1" s="52" t="s">
        <v>223</v>
      </c>
      <c r="BQ1" s="52" t="s">
        <v>224</v>
      </c>
      <c r="BR1" s="52" t="s">
        <v>225</v>
      </c>
      <c r="BS1" s="52" t="s">
        <v>226</v>
      </c>
      <c r="BT1" s="52" t="s">
        <v>220</v>
      </c>
      <c r="BU1" s="52" t="s">
        <v>221</v>
      </c>
      <c r="BV1" s="52" t="s">
        <v>222</v>
      </c>
      <c r="BW1" s="52" t="s">
        <v>223</v>
      </c>
      <c r="BX1" s="52" t="s">
        <v>224</v>
      </c>
      <c r="BY1" s="52" t="s">
        <v>225</v>
      </c>
      <c r="BZ1" s="52" t="s">
        <v>226</v>
      </c>
      <c r="CA1" s="52" t="s">
        <v>220</v>
      </c>
      <c r="CB1" s="52" t="s">
        <v>221</v>
      </c>
      <c r="CC1" s="52" t="s">
        <v>222</v>
      </c>
      <c r="CD1" s="52" t="s">
        <v>223</v>
      </c>
      <c r="CE1" s="52" t="s">
        <v>224</v>
      </c>
      <c r="CF1" s="52" t="s">
        <v>225</v>
      </c>
      <c r="CG1" s="52" t="s">
        <v>226</v>
      </c>
      <c r="CH1" s="52" t="s">
        <v>220</v>
      </c>
      <c r="CI1" s="52" t="s">
        <v>221</v>
      </c>
      <c r="CJ1" s="52" t="s">
        <v>222</v>
      </c>
      <c r="CK1" s="52" t="s">
        <v>223</v>
      </c>
      <c r="CL1" s="52" t="s">
        <v>224</v>
      </c>
      <c r="CM1" s="52" t="s">
        <v>225</v>
      </c>
      <c r="CN1" s="52" t="s">
        <v>226</v>
      </c>
      <c r="CO1" s="52" t="s">
        <v>220</v>
      </c>
      <c r="CP1" s="52" t="s">
        <v>221</v>
      </c>
      <c r="CQ1" s="52" t="s">
        <v>222</v>
      </c>
      <c r="CR1" s="52" t="s">
        <v>223</v>
      </c>
      <c r="CS1" s="52" t="s">
        <v>224</v>
      </c>
      <c r="CT1" s="52" t="s">
        <v>225</v>
      </c>
      <c r="CU1" s="52" t="s">
        <v>226</v>
      </c>
      <c r="CV1" s="52" t="s">
        <v>220</v>
      </c>
      <c r="CW1" s="52" t="s">
        <v>221</v>
      </c>
      <c r="CX1" s="52" t="s">
        <v>222</v>
      </c>
      <c r="CY1" s="52" t="s">
        <v>223</v>
      </c>
      <c r="CZ1" s="52" t="s">
        <v>224</v>
      </c>
      <c r="DA1" s="52" t="s">
        <v>225</v>
      </c>
      <c r="DB1" s="52" t="s">
        <v>226</v>
      </c>
      <c r="DC1" s="52" t="s">
        <v>220</v>
      </c>
      <c r="DD1" s="52" t="s">
        <v>221</v>
      </c>
      <c r="DE1" s="52" t="s">
        <v>222</v>
      </c>
      <c r="DF1" s="52" t="s">
        <v>223</v>
      </c>
      <c r="DG1" s="52" t="s">
        <v>224</v>
      </c>
      <c r="DH1" s="52" t="s">
        <v>225</v>
      </c>
      <c r="DI1" s="52" t="s">
        <v>226</v>
      </c>
      <c r="DJ1" s="52" t="s">
        <v>220</v>
      </c>
      <c r="DK1" s="52" t="s">
        <v>221</v>
      </c>
      <c r="DL1" s="52" t="s">
        <v>222</v>
      </c>
      <c r="DM1" s="52" t="s">
        <v>223</v>
      </c>
      <c r="DN1" s="52" t="s">
        <v>224</v>
      </c>
      <c r="DO1" s="52" t="s">
        <v>225</v>
      </c>
      <c r="DP1" s="52" t="s">
        <v>226</v>
      </c>
      <c r="DQ1" s="52" t="s">
        <v>220</v>
      </c>
      <c r="DR1" s="52" t="s">
        <v>221</v>
      </c>
      <c r="DS1" s="52" t="s">
        <v>222</v>
      </c>
      <c r="DT1" s="52" t="s">
        <v>223</v>
      </c>
      <c r="DU1" s="52" t="s">
        <v>224</v>
      </c>
      <c r="DV1" s="52" t="s">
        <v>225</v>
      </c>
      <c r="DW1" s="52" t="s">
        <v>226</v>
      </c>
      <c r="DX1" s="52" t="s">
        <v>220</v>
      </c>
      <c r="DY1" s="52" t="s">
        <v>221</v>
      </c>
      <c r="DZ1" s="52" t="s">
        <v>222</v>
      </c>
      <c r="EA1" s="52" t="s">
        <v>223</v>
      </c>
      <c r="EB1" s="52" t="s">
        <v>224</v>
      </c>
      <c r="EC1" s="52" t="s">
        <v>225</v>
      </c>
      <c r="ED1" s="52" t="s">
        <v>226</v>
      </c>
      <c r="EE1" s="52" t="s">
        <v>220</v>
      </c>
      <c r="EF1" s="52" t="s">
        <v>221</v>
      </c>
      <c r="EG1" s="52" t="s">
        <v>222</v>
      </c>
      <c r="EH1" s="52" t="s">
        <v>223</v>
      </c>
      <c r="EI1" s="52" t="s">
        <v>224</v>
      </c>
      <c r="EJ1" s="52" t="s">
        <v>225</v>
      </c>
      <c r="EK1" s="52" t="s">
        <v>226</v>
      </c>
      <c r="EL1" s="52" t="s">
        <v>220</v>
      </c>
      <c r="EM1" s="52" t="s">
        <v>221</v>
      </c>
      <c r="EN1" s="52" t="s">
        <v>222</v>
      </c>
      <c r="EO1" s="52" t="s">
        <v>223</v>
      </c>
      <c r="EP1" s="52" t="s">
        <v>224</v>
      </c>
      <c r="EQ1" s="52" t="s">
        <v>225</v>
      </c>
      <c r="ER1" s="52" t="s">
        <v>226</v>
      </c>
      <c r="ES1" s="52" t="s">
        <v>220</v>
      </c>
      <c r="ET1" s="52" t="s">
        <v>221</v>
      </c>
      <c r="EU1" s="52" t="s">
        <v>222</v>
      </c>
      <c r="EV1" s="52" t="s">
        <v>223</v>
      </c>
      <c r="EW1" s="52" t="s">
        <v>224</v>
      </c>
      <c r="EX1" s="52" t="s">
        <v>225</v>
      </c>
      <c r="EY1" s="52" t="s">
        <v>226</v>
      </c>
      <c r="EZ1" s="52" t="s">
        <v>220</v>
      </c>
      <c r="FA1" s="52" t="s">
        <v>221</v>
      </c>
      <c r="FB1" s="52" t="s">
        <v>222</v>
      </c>
      <c r="FC1" s="52" t="s">
        <v>223</v>
      </c>
      <c r="FD1" s="52" t="s">
        <v>224</v>
      </c>
      <c r="FE1" s="52" t="s">
        <v>225</v>
      </c>
      <c r="FF1" s="52" t="s">
        <v>226</v>
      </c>
      <c r="FG1" s="52" t="s">
        <v>220</v>
      </c>
      <c r="FH1" s="52" t="s">
        <v>221</v>
      </c>
      <c r="FI1" s="52" t="s">
        <v>222</v>
      </c>
      <c r="FJ1" s="52" t="s">
        <v>223</v>
      </c>
      <c r="FK1" s="52" t="s">
        <v>224</v>
      </c>
      <c r="FL1" s="52" t="s">
        <v>225</v>
      </c>
      <c r="FM1" s="52" t="s">
        <v>226</v>
      </c>
      <c r="FN1" s="52" t="s">
        <v>220</v>
      </c>
      <c r="FO1" s="52" t="s">
        <v>221</v>
      </c>
      <c r="FP1" s="52" t="s">
        <v>222</v>
      </c>
      <c r="FQ1" s="52" t="s">
        <v>223</v>
      </c>
      <c r="FR1" s="52" t="s">
        <v>224</v>
      </c>
      <c r="FS1" s="52" t="s">
        <v>225</v>
      </c>
      <c r="FT1" s="52" t="s">
        <v>226</v>
      </c>
      <c r="FU1" s="52" t="s">
        <v>220</v>
      </c>
      <c r="FV1" s="52" t="s">
        <v>221</v>
      </c>
      <c r="FW1" s="52" t="s">
        <v>222</v>
      </c>
      <c r="FX1" s="52" t="s">
        <v>223</v>
      </c>
      <c r="FY1" s="52" t="s">
        <v>224</v>
      </c>
      <c r="FZ1" s="52" t="s">
        <v>225</v>
      </c>
      <c r="GA1" s="52" t="s">
        <v>226</v>
      </c>
      <c r="GB1" s="52" t="s">
        <v>220</v>
      </c>
      <c r="GC1" s="52" t="s">
        <v>221</v>
      </c>
      <c r="GD1" s="52" t="s">
        <v>222</v>
      </c>
      <c r="GE1" s="52" t="s">
        <v>223</v>
      </c>
      <c r="GF1" s="52" t="s">
        <v>224</v>
      </c>
      <c r="GG1" s="52" t="s">
        <v>225</v>
      </c>
      <c r="GH1" s="52" t="s">
        <v>226</v>
      </c>
      <c r="GI1" s="52" t="s">
        <v>220</v>
      </c>
      <c r="GJ1" s="52" t="s">
        <v>221</v>
      </c>
      <c r="GK1" s="52" t="s">
        <v>222</v>
      </c>
      <c r="GL1" s="52" t="s">
        <v>223</v>
      </c>
      <c r="GM1" s="52" t="s">
        <v>224</v>
      </c>
      <c r="GN1" s="52" t="s">
        <v>225</v>
      </c>
      <c r="GO1" s="52" t="s">
        <v>226</v>
      </c>
      <c r="GP1" s="52" t="s">
        <v>220</v>
      </c>
      <c r="GQ1" s="52" t="s">
        <v>221</v>
      </c>
      <c r="GR1" s="52" t="s">
        <v>222</v>
      </c>
      <c r="GS1" s="52" t="s">
        <v>223</v>
      </c>
      <c r="GT1" s="52" t="s">
        <v>224</v>
      </c>
      <c r="GU1" s="52" t="s">
        <v>225</v>
      </c>
      <c r="GV1" s="52" t="s">
        <v>226</v>
      </c>
      <c r="GW1" s="52" t="s">
        <v>220</v>
      </c>
      <c r="GX1" s="52" t="s">
        <v>221</v>
      </c>
      <c r="GY1" s="52" t="s">
        <v>222</v>
      </c>
      <c r="GZ1" s="52" t="s">
        <v>223</v>
      </c>
      <c r="HA1" s="52" t="s">
        <v>224</v>
      </c>
      <c r="HB1" s="52" t="s">
        <v>225</v>
      </c>
      <c r="HC1" s="52" t="s">
        <v>226</v>
      </c>
      <c r="HD1" s="52" t="s">
        <v>220</v>
      </c>
      <c r="HE1" s="52" t="s">
        <v>221</v>
      </c>
      <c r="HF1" s="52" t="s">
        <v>222</v>
      </c>
      <c r="HG1" s="52" t="s">
        <v>223</v>
      </c>
      <c r="HH1" s="52" t="s">
        <v>224</v>
      </c>
      <c r="HI1" s="52" t="s">
        <v>225</v>
      </c>
      <c r="HJ1" s="52" t="s">
        <v>226</v>
      </c>
      <c r="HK1" s="52" t="s">
        <v>220</v>
      </c>
      <c r="HL1" s="52" t="s">
        <v>221</v>
      </c>
      <c r="HM1" s="52" t="s">
        <v>222</v>
      </c>
      <c r="HN1" s="52" t="s">
        <v>223</v>
      </c>
      <c r="HO1" s="52" t="s">
        <v>224</v>
      </c>
      <c r="HP1" s="52" t="s">
        <v>225</v>
      </c>
      <c r="HQ1" s="52" t="s">
        <v>226</v>
      </c>
      <c r="HR1" s="52" t="s">
        <v>220</v>
      </c>
      <c r="HS1" s="52" t="s">
        <v>221</v>
      </c>
      <c r="HT1" s="52" t="s">
        <v>222</v>
      </c>
      <c r="HU1" s="52" t="s">
        <v>223</v>
      </c>
      <c r="HV1" s="52" t="s">
        <v>224</v>
      </c>
      <c r="HW1" s="52" t="s">
        <v>225</v>
      </c>
      <c r="HX1" s="52" t="s">
        <v>226</v>
      </c>
      <c r="HY1" s="52" t="s">
        <v>220</v>
      </c>
      <c r="HZ1" s="52" t="s">
        <v>221</v>
      </c>
      <c r="IA1" s="52" t="s">
        <v>222</v>
      </c>
      <c r="IB1" s="52" t="s">
        <v>223</v>
      </c>
      <c r="IC1" s="52" t="s">
        <v>224</v>
      </c>
      <c r="ID1" s="52" t="s">
        <v>225</v>
      </c>
      <c r="IE1" s="52" t="s">
        <v>226</v>
      </c>
      <c r="IF1" s="52" t="s">
        <v>220</v>
      </c>
      <c r="IG1" s="52" t="s">
        <v>221</v>
      </c>
      <c r="IH1" s="52" t="s">
        <v>222</v>
      </c>
      <c r="II1" s="52" t="s">
        <v>223</v>
      </c>
      <c r="IJ1" s="52" t="s">
        <v>224</v>
      </c>
      <c r="IK1" s="52" t="s">
        <v>225</v>
      </c>
      <c r="IL1" s="52" t="s">
        <v>226</v>
      </c>
      <c r="IM1" s="52" t="s">
        <v>220</v>
      </c>
      <c r="IN1" s="52" t="s">
        <v>221</v>
      </c>
      <c r="IO1" s="52" t="s">
        <v>222</v>
      </c>
      <c r="IP1" s="52" t="s">
        <v>223</v>
      </c>
      <c r="IQ1" s="52" t="s">
        <v>224</v>
      </c>
      <c r="IR1" s="52" t="s">
        <v>225</v>
      </c>
      <c r="IS1" s="52" t="s">
        <v>226</v>
      </c>
      <c r="IT1" s="52" t="s">
        <v>220</v>
      </c>
      <c r="IU1" s="52" t="s">
        <v>221</v>
      </c>
      <c r="IV1" s="52" t="s">
        <v>222</v>
      </c>
      <c r="IW1" s="52" t="s">
        <v>223</v>
      </c>
      <c r="IX1" s="52" t="s">
        <v>224</v>
      </c>
      <c r="IY1" s="52" t="s">
        <v>225</v>
      </c>
      <c r="IZ1" s="52" t="s">
        <v>226</v>
      </c>
      <c r="JA1" s="52" t="s">
        <v>220</v>
      </c>
      <c r="JB1" s="52" t="s">
        <v>221</v>
      </c>
      <c r="JC1" s="52" t="s">
        <v>222</v>
      </c>
      <c r="JD1" s="52" t="s">
        <v>223</v>
      </c>
      <c r="JE1" s="52" t="s">
        <v>224</v>
      </c>
      <c r="JF1" s="52" t="s">
        <v>225</v>
      </c>
      <c r="JG1" s="52" t="s">
        <v>226</v>
      </c>
      <c r="JH1" s="52" t="s">
        <v>220</v>
      </c>
      <c r="JI1" s="52" t="s">
        <v>221</v>
      </c>
      <c r="JJ1" s="52" t="s">
        <v>222</v>
      </c>
      <c r="JK1" s="52" t="s">
        <v>223</v>
      </c>
      <c r="JL1" s="52" t="s">
        <v>224</v>
      </c>
      <c r="JM1" s="52" t="s">
        <v>225</v>
      </c>
      <c r="JN1" s="52" t="s">
        <v>226</v>
      </c>
      <c r="JO1" s="52" t="s">
        <v>220</v>
      </c>
      <c r="JP1" s="52" t="s">
        <v>221</v>
      </c>
      <c r="JQ1" s="52" t="s">
        <v>222</v>
      </c>
      <c r="JR1" s="52" t="s">
        <v>223</v>
      </c>
      <c r="JS1" s="52" t="s">
        <v>224</v>
      </c>
      <c r="JT1" s="52" t="s">
        <v>225</v>
      </c>
      <c r="JU1" s="52" t="s">
        <v>226</v>
      </c>
      <c r="JV1" s="52" t="s">
        <v>220</v>
      </c>
      <c r="JW1" s="52" t="s">
        <v>221</v>
      </c>
      <c r="JX1" s="52" t="s">
        <v>222</v>
      </c>
      <c r="JY1" s="52" t="s">
        <v>223</v>
      </c>
      <c r="JZ1" s="52" t="s">
        <v>224</v>
      </c>
      <c r="KA1" s="52" t="s">
        <v>225</v>
      </c>
      <c r="KB1" s="52" t="s">
        <v>226</v>
      </c>
      <c r="KC1" s="52" t="s">
        <v>220</v>
      </c>
      <c r="KD1" s="52" t="s">
        <v>221</v>
      </c>
      <c r="KE1" s="52" t="s">
        <v>222</v>
      </c>
      <c r="KF1" s="52" t="s">
        <v>223</v>
      </c>
      <c r="KG1" s="52" t="s">
        <v>224</v>
      </c>
      <c r="KH1" s="52" t="s">
        <v>225</v>
      </c>
      <c r="KI1" s="52" t="s">
        <v>226</v>
      </c>
      <c r="KJ1" s="52" t="s">
        <v>220</v>
      </c>
      <c r="KK1" s="52" t="s">
        <v>221</v>
      </c>
      <c r="KL1" s="52" t="s">
        <v>222</v>
      </c>
      <c r="KM1" s="52" t="s">
        <v>223</v>
      </c>
      <c r="KN1" s="52" t="s">
        <v>224</v>
      </c>
      <c r="KO1" s="52" t="s">
        <v>225</v>
      </c>
      <c r="KP1" s="52" t="s">
        <v>226</v>
      </c>
      <c r="KQ1" s="52" t="s">
        <v>220</v>
      </c>
      <c r="KR1" s="52" t="s">
        <v>221</v>
      </c>
      <c r="KS1" s="52" t="s">
        <v>222</v>
      </c>
      <c r="KT1" s="52" t="s">
        <v>223</v>
      </c>
      <c r="KU1" s="52" t="s">
        <v>224</v>
      </c>
      <c r="KV1" s="52" t="s">
        <v>225</v>
      </c>
      <c r="KW1" s="52" t="s">
        <v>226</v>
      </c>
      <c r="KX1" s="52" t="s">
        <v>220</v>
      </c>
      <c r="KY1" s="52" t="s">
        <v>221</v>
      </c>
      <c r="KZ1" s="52" t="s">
        <v>222</v>
      </c>
      <c r="LA1" s="52" t="s">
        <v>223</v>
      </c>
      <c r="LB1" s="52" t="s">
        <v>224</v>
      </c>
      <c r="LC1" s="52" t="s">
        <v>225</v>
      </c>
      <c r="LD1" s="52" t="s">
        <v>226</v>
      </c>
      <c r="LE1" s="52" t="s">
        <v>220</v>
      </c>
      <c r="LF1" s="52" t="s">
        <v>221</v>
      </c>
      <c r="LG1" s="52" t="s">
        <v>222</v>
      </c>
      <c r="LH1" s="52" t="s">
        <v>223</v>
      </c>
      <c r="LI1" s="52" t="s">
        <v>224</v>
      </c>
      <c r="LJ1" s="52" t="s">
        <v>225</v>
      </c>
      <c r="LK1" s="52" t="s">
        <v>226</v>
      </c>
      <c r="LL1" s="52" t="s">
        <v>220</v>
      </c>
      <c r="LM1" s="52" t="s">
        <v>221</v>
      </c>
      <c r="LN1" s="52" t="s">
        <v>222</v>
      </c>
      <c r="LO1" s="52" t="s">
        <v>223</v>
      </c>
      <c r="LP1" s="52" t="s">
        <v>224</v>
      </c>
      <c r="LQ1" s="52" t="s">
        <v>225</v>
      </c>
      <c r="LR1" s="52" t="s">
        <v>226</v>
      </c>
      <c r="LS1" s="52" t="s">
        <v>220</v>
      </c>
      <c r="LT1" s="52" t="s">
        <v>221</v>
      </c>
      <c r="LU1" s="52" t="s">
        <v>222</v>
      </c>
      <c r="LV1" s="52" t="s">
        <v>223</v>
      </c>
      <c r="LW1" s="52" t="s">
        <v>224</v>
      </c>
      <c r="LX1" s="52" t="s">
        <v>225</v>
      </c>
      <c r="LY1" s="52" t="s">
        <v>226</v>
      </c>
      <c r="LZ1" s="52" t="s">
        <v>220</v>
      </c>
      <c r="MA1" s="52" t="s">
        <v>221</v>
      </c>
      <c r="MB1" s="52" t="s">
        <v>222</v>
      </c>
      <c r="MC1" s="52" t="s">
        <v>223</v>
      </c>
      <c r="MD1" s="52" t="s">
        <v>224</v>
      </c>
      <c r="ME1" s="52" t="s">
        <v>225</v>
      </c>
      <c r="MF1" s="52" t="s">
        <v>226</v>
      </c>
      <c r="MG1" s="52" t="s">
        <v>220</v>
      </c>
      <c r="MH1" s="52" t="s">
        <v>221</v>
      </c>
      <c r="MI1" s="52" t="s">
        <v>222</v>
      </c>
      <c r="MJ1" s="52" t="s">
        <v>223</v>
      </c>
      <c r="MK1" s="52" t="s">
        <v>224</v>
      </c>
      <c r="ML1" s="52" t="s">
        <v>225</v>
      </c>
      <c r="MM1" s="52" t="s">
        <v>226</v>
      </c>
      <c r="MN1" s="52" t="s">
        <v>220</v>
      </c>
      <c r="MO1" s="52" t="s">
        <v>221</v>
      </c>
      <c r="MP1" s="52" t="s">
        <v>222</v>
      </c>
      <c r="MQ1" s="52" t="s">
        <v>223</v>
      </c>
      <c r="MR1" s="52" t="s">
        <v>224</v>
      </c>
      <c r="MS1" s="52" t="s">
        <v>225</v>
      </c>
      <c r="MT1" s="52" t="s">
        <v>226</v>
      </c>
      <c r="MU1" s="52" t="s">
        <v>220</v>
      </c>
      <c r="MV1" s="52" t="s">
        <v>221</v>
      </c>
      <c r="MW1" s="52" t="s">
        <v>222</v>
      </c>
      <c r="MX1" s="52" t="s">
        <v>223</v>
      </c>
      <c r="MY1" s="52" t="s">
        <v>224</v>
      </c>
      <c r="MZ1" s="52" t="s">
        <v>225</v>
      </c>
      <c r="NA1" s="52" t="s">
        <v>226</v>
      </c>
      <c r="NB1" s="52" t="s">
        <v>220</v>
      </c>
      <c r="NC1" s="52" t="s">
        <v>221</v>
      </c>
      <c r="ND1" s="52" t="s">
        <v>222</v>
      </c>
      <c r="NE1" s="52" t="s">
        <v>223</v>
      </c>
      <c r="NF1" s="52" t="s">
        <v>224</v>
      </c>
      <c r="NG1" s="52" t="s">
        <v>225</v>
      </c>
      <c r="NH1" s="52" t="s">
        <v>226</v>
      </c>
    </row>
    <row r="2" spans="1:372" ht="15.75" customHeight="1">
      <c r="A2" s="78"/>
      <c r="B2" s="1286">
        <v>46054</v>
      </c>
      <c r="C2" s="75">
        <v>46055</v>
      </c>
      <c r="D2" s="75">
        <v>46056</v>
      </c>
      <c r="E2" s="75">
        <v>46057</v>
      </c>
      <c r="F2" s="75">
        <v>46058</v>
      </c>
      <c r="G2" s="75">
        <v>46059</v>
      </c>
      <c r="H2" s="75">
        <v>46060</v>
      </c>
      <c r="I2" s="75">
        <v>46061</v>
      </c>
      <c r="J2" s="75">
        <v>46062</v>
      </c>
      <c r="K2" s="75">
        <v>46063</v>
      </c>
      <c r="L2" s="75">
        <v>46064</v>
      </c>
      <c r="M2" s="75">
        <v>46065</v>
      </c>
      <c r="N2" s="75">
        <v>46066</v>
      </c>
      <c r="O2" s="75">
        <v>46067</v>
      </c>
      <c r="P2" s="75">
        <v>46068</v>
      </c>
      <c r="Q2" s="75">
        <v>46069</v>
      </c>
      <c r="R2" s="75">
        <v>46070</v>
      </c>
      <c r="S2" s="75">
        <v>46071</v>
      </c>
      <c r="T2" s="75">
        <v>46072</v>
      </c>
      <c r="U2" s="75">
        <v>46073</v>
      </c>
      <c r="V2" s="75">
        <v>46074</v>
      </c>
      <c r="W2" s="75">
        <v>46075</v>
      </c>
      <c r="X2" s="75">
        <v>46076</v>
      </c>
      <c r="Y2" s="75">
        <v>46077</v>
      </c>
      <c r="Z2" s="75">
        <v>46078</v>
      </c>
      <c r="AA2" s="75">
        <v>46079</v>
      </c>
      <c r="AB2" s="75">
        <v>46080</v>
      </c>
      <c r="AC2" s="75">
        <v>46081</v>
      </c>
      <c r="AD2" s="75">
        <v>46082</v>
      </c>
      <c r="AE2" s="75">
        <v>46083</v>
      </c>
      <c r="AF2" s="75">
        <v>46084</v>
      </c>
      <c r="AG2" s="75">
        <v>46085</v>
      </c>
      <c r="AH2" s="75">
        <v>46086</v>
      </c>
      <c r="AI2" s="75">
        <v>46087</v>
      </c>
      <c r="AJ2" s="75">
        <v>46088</v>
      </c>
      <c r="AK2" s="75">
        <v>46089</v>
      </c>
      <c r="AL2" s="75">
        <v>46090</v>
      </c>
      <c r="AM2" s="75">
        <v>46091</v>
      </c>
      <c r="AN2" s="75">
        <v>46092</v>
      </c>
      <c r="AO2" s="75">
        <v>46093</v>
      </c>
      <c r="AP2" s="75">
        <v>46094</v>
      </c>
      <c r="AQ2" s="75">
        <v>46095</v>
      </c>
      <c r="AR2" s="75">
        <v>46096</v>
      </c>
      <c r="AS2" s="75">
        <v>46097</v>
      </c>
      <c r="AT2" s="75">
        <v>46098</v>
      </c>
      <c r="AU2" s="75">
        <v>46099</v>
      </c>
      <c r="AV2" s="75">
        <v>46100</v>
      </c>
      <c r="AW2" s="75">
        <v>46101</v>
      </c>
      <c r="AX2" s="75">
        <v>46102</v>
      </c>
      <c r="AY2" s="75">
        <v>46103</v>
      </c>
      <c r="AZ2" s="75">
        <v>46104</v>
      </c>
      <c r="BA2" s="75">
        <v>46105</v>
      </c>
      <c r="BB2" s="75">
        <v>46106</v>
      </c>
      <c r="BC2" s="75">
        <v>46107</v>
      </c>
      <c r="BD2" s="75">
        <v>46108</v>
      </c>
      <c r="BE2" s="75">
        <v>46109</v>
      </c>
      <c r="BF2" s="75">
        <v>46110</v>
      </c>
      <c r="BG2" s="75">
        <v>46111</v>
      </c>
      <c r="BH2" s="75">
        <v>46112</v>
      </c>
      <c r="BI2" s="75">
        <v>46113</v>
      </c>
      <c r="BJ2" s="75">
        <v>46114</v>
      </c>
      <c r="BK2" s="75">
        <v>46115</v>
      </c>
      <c r="BL2" s="75">
        <v>46116</v>
      </c>
      <c r="BM2" s="75">
        <v>46117</v>
      </c>
      <c r="BN2" s="75">
        <v>46118</v>
      </c>
      <c r="BO2" s="75">
        <v>46119</v>
      </c>
      <c r="BP2" s="75">
        <v>46120</v>
      </c>
      <c r="BQ2" s="75">
        <v>46121</v>
      </c>
      <c r="BR2" s="75">
        <v>46122</v>
      </c>
      <c r="BS2" s="75">
        <v>46123</v>
      </c>
      <c r="BT2" s="75">
        <v>46124</v>
      </c>
      <c r="BU2" s="75">
        <v>46125</v>
      </c>
      <c r="BV2" s="75">
        <v>46126</v>
      </c>
      <c r="BW2" s="75">
        <v>46127</v>
      </c>
      <c r="BX2" s="75">
        <v>46128</v>
      </c>
      <c r="BY2" s="75">
        <v>46129</v>
      </c>
      <c r="BZ2" s="75">
        <v>46130</v>
      </c>
      <c r="CA2" s="75">
        <v>46131</v>
      </c>
      <c r="CB2" s="75">
        <v>46132</v>
      </c>
      <c r="CC2" s="75">
        <v>46133</v>
      </c>
      <c r="CD2" s="75">
        <v>46134</v>
      </c>
      <c r="CE2" s="75">
        <v>46135</v>
      </c>
      <c r="CF2" s="75">
        <v>46136</v>
      </c>
      <c r="CG2" s="75">
        <v>46137</v>
      </c>
      <c r="CH2" s="75">
        <v>46138</v>
      </c>
      <c r="CI2" s="75">
        <v>46139</v>
      </c>
      <c r="CJ2" s="75">
        <v>46140</v>
      </c>
      <c r="CK2" s="75">
        <v>46141</v>
      </c>
      <c r="CL2" s="75">
        <v>46142</v>
      </c>
      <c r="CM2" s="75">
        <v>46143</v>
      </c>
      <c r="CN2" s="75">
        <v>46144</v>
      </c>
      <c r="CO2" s="75">
        <v>46145</v>
      </c>
      <c r="CP2" s="75">
        <v>46146</v>
      </c>
      <c r="CQ2" s="75">
        <v>46147</v>
      </c>
      <c r="CR2" s="75">
        <v>46148</v>
      </c>
      <c r="CS2" s="75">
        <v>46149</v>
      </c>
      <c r="CT2" s="75">
        <v>46150</v>
      </c>
      <c r="CU2" s="75">
        <v>46151</v>
      </c>
      <c r="CV2" s="75">
        <v>46152</v>
      </c>
      <c r="CW2" s="75">
        <v>46153</v>
      </c>
      <c r="CX2" s="75">
        <v>46154</v>
      </c>
      <c r="CY2" s="75">
        <v>46155</v>
      </c>
      <c r="CZ2" s="75">
        <v>46156</v>
      </c>
      <c r="DA2" s="75">
        <v>46157</v>
      </c>
      <c r="DB2" s="75">
        <v>46158</v>
      </c>
      <c r="DC2" s="75">
        <v>46159</v>
      </c>
      <c r="DD2" s="75">
        <v>46160</v>
      </c>
      <c r="DE2" s="75">
        <v>46161</v>
      </c>
      <c r="DF2" s="75">
        <v>46162</v>
      </c>
      <c r="DG2" s="75">
        <v>46163</v>
      </c>
      <c r="DH2" s="75">
        <v>46164</v>
      </c>
      <c r="DI2" s="75">
        <v>46165</v>
      </c>
      <c r="DJ2" s="75">
        <v>46166</v>
      </c>
      <c r="DK2" s="75">
        <v>46167</v>
      </c>
      <c r="DL2" s="75">
        <v>46168</v>
      </c>
      <c r="DM2" s="75">
        <v>46169</v>
      </c>
      <c r="DN2" s="75">
        <v>46170</v>
      </c>
      <c r="DO2" s="75">
        <v>46171</v>
      </c>
      <c r="DP2" s="75">
        <v>46172</v>
      </c>
      <c r="DQ2" s="75">
        <v>46173</v>
      </c>
      <c r="DR2" s="75">
        <v>46174</v>
      </c>
      <c r="DS2" s="75">
        <v>46175</v>
      </c>
      <c r="DT2" s="75">
        <v>46176</v>
      </c>
      <c r="DU2" s="75">
        <v>46177</v>
      </c>
      <c r="DV2" s="75">
        <v>46178</v>
      </c>
      <c r="DW2" s="75">
        <v>46179</v>
      </c>
      <c r="DX2" s="75">
        <v>46180</v>
      </c>
      <c r="DY2" s="75">
        <v>46181</v>
      </c>
      <c r="DZ2" s="75">
        <v>46182</v>
      </c>
      <c r="EA2" s="75">
        <v>46183</v>
      </c>
      <c r="EB2" s="75">
        <v>46184</v>
      </c>
      <c r="EC2" s="75">
        <v>46185</v>
      </c>
      <c r="ED2" s="75">
        <v>46186</v>
      </c>
      <c r="EE2" s="75">
        <v>46187</v>
      </c>
      <c r="EF2" s="75">
        <v>46188</v>
      </c>
      <c r="EG2" s="75">
        <v>46189</v>
      </c>
      <c r="EH2" s="75">
        <v>46190</v>
      </c>
      <c r="EI2" s="75">
        <v>46191</v>
      </c>
      <c r="EJ2" s="75">
        <v>46192</v>
      </c>
      <c r="EK2" s="75">
        <v>46193</v>
      </c>
      <c r="EL2" s="75">
        <v>46194</v>
      </c>
      <c r="EM2" s="75">
        <v>46195</v>
      </c>
      <c r="EN2" s="75">
        <v>46196</v>
      </c>
      <c r="EO2" s="75">
        <v>46197</v>
      </c>
      <c r="EP2" s="75">
        <v>46198</v>
      </c>
      <c r="EQ2" s="75">
        <v>46199</v>
      </c>
      <c r="ER2" s="75">
        <v>46200</v>
      </c>
      <c r="ES2" s="75">
        <v>46201</v>
      </c>
      <c r="ET2" s="75">
        <v>46202</v>
      </c>
      <c r="EU2" s="75">
        <v>46203</v>
      </c>
      <c r="EV2" s="75">
        <v>46204</v>
      </c>
      <c r="EW2" s="75">
        <v>46205</v>
      </c>
      <c r="EX2" s="75">
        <v>46206</v>
      </c>
      <c r="EY2" s="75">
        <v>46207</v>
      </c>
      <c r="EZ2" s="75">
        <v>46208</v>
      </c>
      <c r="FA2" s="75">
        <v>46209</v>
      </c>
      <c r="FB2" s="75">
        <v>46210</v>
      </c>
      <c r="FC2" s="75">
        <v>46211</v>
      </c>
      <c r="FD2" s="75">
        <v>46212</v>
      </c>
      <c r="FE2" s="75">
        <v>46213</v>
      </c>
      <c r="FF2" s="75">
        <v>46214</v>
      </c>
      <c r="FG2" s="75">
        <v>46215</v>
      </c>
      <c r="FH2" s="75">
        <v>46216</v>
      </c>
      <c r="FI2" s="75">
        <v>46217</v>
      </c>
      <c r="FJ2" s="75">
        <v>46218</v>
      </c>
      <c r="FK2" s="75">
        <v>46219</v>
      </c>
      <c r="FL2" s="75">
        <v>46220</v>
      </c>
      <c r="FM2" s="75">
        <v>46221</v>
      </c>
      <c r="FN2" s="75">
        <v>46222</v>
      </c>
      <c r="FO2" s="75">
        <v>46223</v>
      </c>
      <c r="FP2" s="75">
        <v>46224</v>
      </c>
      <c r="FQ2" s="75">
        <v>46225</v>
      </c>
      <c r="FR2" s="75">
        <v>46226</v>
      </c>
      <c r="FS2" s="75">
        <v>46227</v>
      </c>
      <c r="FT2" s="75">
        <v>46228</v>
      </c>
      <c r="FU2" s="75">
        <v>46229</v>
      </c>
      <c r="FV2" s="75">
        <v>46230</v>
      </c>
      <c r="FW2" s="75">
        <v>46231</v>
      </c>
      <c r="FX2" s="75">
        <v>46232</v>
      </c>
      <c r="FY2" s="75">
        <v>46233</v>
      </c>
      <c r="FZ2" s="75">
        <v>46234</v>
      </c>
      <c r="GA2" s="75">
        <v>46235</v>
      </c>
      <c r="GB2" s="75">
        <v>46236</v>
      </c>
      <c r="GC2" s="75">
        <v>46237</v>
      </c>
      <c r="GD2" s="75">
        <v>46238</v>
      </c>
      <c r="GE2" s="75">
        <v>46239</v>
      </c>
      <c r="GF2" s="75">
        <v>46240</v>
      </c>
      <c r="GG2" s="75">
        <v>46241</v>
      </c>
      <c r="GH2" s="75">
        <v>46242</v>
      </c>
      <c r="GI2" s="75">
        <v>46243</v>
      </c>
      <c r="GJ2" s="75">
        <v>46244</v>
      </c>
      <c r="GK2" s="75">
        <v>46245</v>
      </c>
      <c r="GL2" s="75">
        <v>46246</v>
      </c>
      <c r="GM2" s="75">
        <v>46247</v>
      </c>
      <c r="GN2" s="75">
        <v>46248</v>
      </c>
      <c r="GO2" s="75">
        <v>46249</v>
      </c>
      <c r="GP2" s="75">
        <v>46250</v>
      </c>
      <c r="GQ2" s="75">
        <v>46251</v>
      </c>
      <c r="GR2" s="75">
        <v>46252</v>
      </c>
      <c r="GS2" s="75">
        <v>46253</v>
      </c>
      <c r="GT2" s="75">
        <v>46254</v>
      </c>
      <c r="GU2" s="75">
        <v>46255</v>
      </c>
      <c r="GV2" s="75">
        <v>46256</v>
      </c>
      <c r="GW2" s="75">
        <v>46257</v>
      </c>
      <c r="GX2" s="75">
        <v>46258</v>
      </c>
      <c r="GY2" s="75">
        <v>46259</v>
      </c>
      <c r="GZ2" s="75">
        <v>46260</v>
      </c>
      <c r="HA2" s="75">
        <v>46261</v>
      </c>
      <c r="HB2" s="75">
        <v>46262</v>
      </c>
      <c r="HC2" s="75">
        <v>46263</v>
      </c>
      <c r="HD2" s="75">
        <v>46264</v>
      </c>
      <c r="HE2" s="75">
        <v>46265</v>
      </c>
      <c r="HF2" s="75">
        <v>46266</v>
      </c>
      <c r="HG2" s="75">
        <v>46267</v>
      </c>
      <c r="HH2" s="75">
        <v>46268</v>
      </c>
      <c r="HI2" s="75">
        <v>46269</v>
      </c>
      <c r="HJ2" s="75">
        <v>46270</v>
      </c>
      <c r="HK2" s="75">
        <v>46271</v>
      </c>
      <c r="HL2" s="75">
        <v>46272</v>
      </c>
      <c r="HM2" s="75">
        <v>46273</v>
      </c>
      <c r="HN2" s="75">
        <v>46274</v>
      </c>
      <c r="HO2" s="75">
        <v>46275</v>
      </c>
      <c r="HP2" s="75">
        <v>46276</v>
      </c>
      <c r="HQ2" s="75">
        <v>46277</v>
      </c>
      <c r="HR2" s="75">
        <v>46278</v>
      </c>
      <c r="HS2" s="75">
        <v>46279</v>
      </c>
      <c r="HT2" s="75">
        <v>46280</v>
      </c>
      <c r="HU2" s="75">
        <v>46281</v>
      </c>
      <c r="HV2" s="75">
        <v>46282</v>
      </c>
      <c r="HW2" s="75">
        <v>46283</v>
      </c>
      <c r="HX2" s="75">
        <v>46284</v>
      </c>
      <c r="HY2" s="75">
        <v>46285</v>
      </c>
      <c r="HZ2" s="75">
        <v>46286</v>
      </c>
      <c r="IA2" s="75">
        <v>46287</v>
      </c>
      <c r="IB2" s="75">
        <v>46288</v>
      </c>
      <c r="IC2" s="75">
        <v>46289</v>
      </c>
      <c r="ID2" s="75">
        <v>46290</v>
      </c>
      <c r="IE2" s="75">
        <v>46291</v>
      </c>
      <c r="IF2" s="75">
        <v>46292</v>
      </c>
      <c r="IG2" s="75">
        <v>46293</v>
      </c>
      <c r="IH2" s="75">
        <v>46294</v>
      </c>
      <c r="II2" s="75">
        <v>46295</v>
      </c>
      <c r="IJ2" s="75">
        <v>46296</v>
      </c>
      <c r="IK2" s="75">
        <v>46297</v>
      </c>
      <c r="IL2" s="75">
        <v>46298</v>
      </c>
      <c r="IM2" s="75">
        <v>46299</v>
      </c>
      <c r="IN2" s="75">
        <v>46300</v>
      </c>
      <c r="IO2" s="75">
        <v>46301</v>
      </c>
      <c r="IP2" s="75">
        <v>46302</v>
      </c>
      <c r="IQ2" s="75">
        <v>46303</v>
      </c>
      <c r="IR2" s="75">
        <v>46304</v>
      </c>
      <c r="IS2" s="75">
        <v>46305</v>
      </c>
      <c r="IT2" s="75">
        <v>46306</v>
      </c>
      <c r="IU2" s="75">
        <v>46307</v>
      </c>
      <c r="IV2" s="75">
        <v>46308</v>
      </c>
      <c r="IW2" s="75">
        <v>46309</v>
      </c>
      <c r="IX2" s="75">
        <v>46310</v>
      </c>
      <c r="IY2" s="75">
        <v>46311</v>
      </c>
      <c r="IZ2" s="75">
        <v>46312</v>
      </c>
      <c r="JA2" s="75">
        <v>46313</v>
      </c>
      <c r="JB2" s="75">
        <v>46314</v>
      </c>
      <c r="JC2" s="75">
        <v>46315</v>
      </c>
      <c r="JD2" s="75">
        <v>46316</v>
      </c>
      <c r="JE2" s="75">
        <v>46317</v>
      </c>
      <c r="JF2" s="75">
        <v>46318</v>
      </c>
      <c r="JG2" s="75">
        <v>46319</v>
      </c>
      <c r="JH2" s="75">
        <v>46320</v>
      </c>
      <c r="JI2" s="75">
        <v>46321</v>
      </c>
      <c r="JJ2" s="75">
        <v>46322</v>
      </c>
      <c r="JK2" s="75">
        <v>46323</v>
      </c>
      <c r="JL2" s="75">
        <v>46324</v>
      </c>
      <c r="JM2" s="75">
        <v>46325</v>
      </c>
      <c r="JN2" s="75">
        <v>46326</v>
      </c>
      <c r="JO2" s="75">
        <v>46327</v>
      </c>
      <c r="JP2" s="75">
        <v>46328</v>
      </c>
      <c r="JQ2" s="75">
        <v>46329</v>
      </c>
      <c r="JR2" s="75">
        <v>46330</v>
      </c>
      <c r="JS2" s="75">
        <v>46331</v>
      </c>
      <c r="JT2" s="75">
        <v>46332</v>
      </c>
      <c r="JU2" s="75">
        <v>46333</v>
      </c>
      <c r="JV2" s="75">
        <v>46334</v>
      </c>
      <c r="JW2" s="75">
        <v>46335</v>
      </c>
      <c r="JX2" s="75">
        <v>46336</v>
      </c>
      <c r="JY2" s="75">
        <v>46337</v>
      </c>
      <c r="JZ2" s="75">
        <v>46338</v>
      </c>
      <c r="KA2" s="75">
        <v>46339</v>
      </c>
      <c r="KB2" s="75">
        <v>46340</v>
      </c>
      <c r="KC2" s="75">
        <v>46341</v>
      </c>
      <c r="KD2" s="75">
        <v>46342</v>
      </c>
      <c r="KE2" s="75">
        <v>46343</v>
      </c>
      <c r="KF2" s="75">
        <v>46344</v>
      </c>
      <c r="KG2" s="75">
        <v>46345</v>
      </c>
      <c r="KH2" s="75">
        <v>46346</v>
      </c>
      <c r="KI2" s="75">
        <v>46347</v>
      </c>
      <c r="KJ2" s="75">
        <v>46348</v>
      </c>
      <c r="KK2" s="75">
        <v>46349</v>
      </c>
      <c r="KL2" s="75">
        <v>46350</v>
      </c>
      <c r="KM2" s="75">
        <v>46351</v>
      </c>
      <c r="KN2" s="75">
        <v>46352</v>
      </c>
      <c r="KO2" s="75">
        <v>46353</v>
      </c>
      <c r="KP2" s="75">
        <v>46354</v>
      </c>
      <c r="KQ2" s="75">
        <v>46355</v>
      </c>
      <c r="KR2" s="75">
        <v>46356</v>
      </c>
      <c r="KS2" s="75">
        <v>46357</v>
      </c>
      <c r="KT2" s="75">
        <v>46358</v>
      </c>
      <c r="KU2" s="75">
        <v>46359</v>
      </c>
      <c r="KV2" s="75">
        <v>46360</v>
      </c>
      <c r="KW2" s="75">
        <v>46361</v>
      </c>
      <c r="KX2" s="75">
        <v>46362</v>
      </c>
      <c r="KY2" s="75">
        <v>46363</v>
      </c>
      <c r="KZ2" s="75">
        <v>46364</v>
      </c>
      <c r="LA2" s="75">
        <v>46365</v>
      </c>
      <c r="LB2" s="75">
        <v>46366</v>
      </c>
      <c r="LC2" s="75">
        <v>46367</v>
      </c>
      <c r="LD2" s="75">
        <v>46368</v>
      </c>
      <c r="LE2" s="75">
        <v>46369</v>
      </c>
      <c r="LF2" s="75">
        <v>46370</v>
      </c>
      <c r="LG2" s="75">
        <v>46371</v>
      </c>
      <c r="LH2" s="75">
        <v>46372</v>
      </c>
      <c r="LI2" s="75">
        <v>46373</v>
      </c>
      <c r="LJ2" s="75">
        <v>46374</v>
      </c>
      <c r="LK2" s="75">
        <v>46375</v>
      </c>
      <c r="LL2" s="75">
        <v>46376</v>
      </c>
      <c r="LM2" s="75">
        <v>46377</v>
      </c>
      <c r="LN2" s="75">
        <v>46378</v>
      </c>
      <c r="LO2" s="75">
        <v>46379</v>
      </c>
      <c r="LP2" s="75">
        <v>46380</v>
      </c>
      <c r="LQ2" s="75">
        <v>46381</v>
      </c>
      <c r="LR2" s="75">
        <v>46382</v>
      </c>
      <c r="LS2" s="75">
        <v>46383</v>
      </c>
      <c r="LT2" s="75">
        <v>46384</v>
      </c>
      <c r="LU2" s="75">
        <v>46385</v>
      </c>
      <c r="LV2" s="75">
        <v>46386</v>
      </c>
      <c r="LW2" s="75">
        <v>46387</v>
      </c>
      <c r="LX2" s="75">
        <v>46388</v>
      </c>
      <c r="LY2" s="75">
        <v>46389</v>
      </c>
      <c r="LZ2" s="75">
        <v>46390</v>
      </c>
      <c r="MA2" s="75">
        <v>46391</v>
      </c>
      <c r="MB2" s="75">
        <v>46392</v>
      </c>
      <c r="MC2" s="75">
        <v>46393</v>
      </c>
      <c r="MD2" s="75">
        <v>46394</v>
      </c>
      <c r="ME2" s="75">
        <v>46395</v>
      </c>
      <c r="MF2" s="75">
        <v>46396</v>
      </c>
      <c r="MG2" s="75">
        <v>46397</v>
      </c>
      <c r="MH2" s="75">
        <v>46398</v>
      </c>
      <c r="MI2" s="75">
        <v>46399</v>
      </c>
      <c r="MJ2" s="75">
        <v>46400</v>
      </c>
      <c r="MK2" s="75">
        <v>46401</v>
      </c>
      <c r="ML2" s="75">
        <v>46402</v>
      </c>
      <c r="MM2" s="75">
        <v>46403</v>
      </c>
      <c r="MN2" s="75">
        <v>46404</v>
      </c>
      <c r="MO2" s="75">
        <v>46405</v>
      </c>
      <c r="MP2" s="75">
        <v>46406</v>
      </c>
      <c r="MQ2" s="75">
        <v>46407</v>
      </c>
      <c r="MR2" s="75">
        <v>46408</v>
      </c>
      <c r="MS2" s="75">
        <v>46409</v>
      </c>
      <c r="MT2" s="75">
        <v>46410</v>
      </c>
      <c r="MU2" s="75">
        <v>46411</v>
      </c>
      <c r="MV2" s="75">
        <v>46412</v>
      </c>
      <c r="MW2" s="75">
        <v>46413</v>
      </c>
      <c r="MX2" s="75">
        <v>46414</v>
      </c>
      <c r="MY2" s="75">
        <v>46415</v>
      </c>
      <c r="MZ2" s="75">
        <v>46416</v>
      </c>
      <c r="NA2" s="75">
        <v>46417</v>
      </c>
      <c r="NB2" s="75">
        <v>46418</v>
      </c>
      <c r="NC2" s="75">
        <v>46419</v>
      </c>
      <c r="ND2" s="75">
        <v>46420</v>
      </c>
      <c r="NE2" s="75">
        <v>46421</v>
      </c>
      <c r="NF2" s="75">
        <v>46422</v>
      </c>
      <c r="NG2" s="75">
        <v>46423</v>
      </c>
      <c r="NH2" s="75">
        <v>46424</v>
      </c>
    </row>
    <row r="3" spans="1:372" ht="15.75" customHeight="1">
      <c r="A3" s="1285" t="s">
        <v>1142</v>
      </c>
      <c r="B3" s="1284">
        <f>IF(ISBLANK('Inbound SOS &amp; EOD'!B10),B2,'Inbound SOS &amp; EOD'!B10)</f>
        <v>46050</v>
      </c>
      <c r="C3" s="1284">
        <f>IF(ISBLANK('Inbound SOS &amp; EOD'!C10),C2,'Inbound SOS &amp; EOD'!C10)</f>
        <v>46050</v>
      </c>
      <c r="D3" s="1284">
        <f>IF(ISBLANK('Inbound SOS &amp; EOD'!D10),D2,'Inbound SOS &amp; EOD'!D10)</f>
        <v>46055</v>
      </c>
      <c r="E3" s="1284">
        <f>IF(ISBLANK('Inbound SOS &amp; EOD'!E10),E2,'Inbound SOS &amp; EOD'!E10)</f>
        <v>46057</v>
      </c>
      <c r="F3" s="1284">
        <f>IF(ISBLANK('Inbound SOS &amp; EOD'!F10),F2,'Inbound SOS &amp; EOD'!F10)</f>
        <v>46058</v>
      </c>
      <c r="G3" s="1284">
        <f>IF(ISBLANK('Inbound SOS &amp; EOD'!G10),G2,'Inbound SOS &amp; EOD'!G10)</f>
        <v>46059</v>
      </c>
      <c r="H3" s="1284">
        <f>IF(ISBLANK('Inbound SOS &amp; EOD'!H10),H2,'Inbound SOS &amp; EOD'!H10)</f>
        <v>46059</v>
      </c>
      <c r="I3" s="1284">
        <f>IF(ISBLANK('Inbound SOS &amp; EOD'!I10),I2,'Inbound SOS &amp; EOD'!I10)</f>
        <v>46059</v>
      </c>
      <c r="J3" s="1284">
        <f>IF(ISBLANK('Inbound SOS &amp; EOD'!J10),J2,'Inbound SOS &amp; EOD'!J10)</f>
        <v>46059</v>
      </c>
      <c r="K3" s="1284">
        <f>IF(ISBLANK('Inbound SOS &amp; EOD'!K10),K2,'Inbound SOS &amp; EOD'!K10)</f>
        <v>46063</v>
      </c>
      <c r="L3" s="1284">
        <f>IF(ISBLANK('Inbound SOS &amp; EOD'!L10),L2,'Inbound SOS &amp; EOD'!L10)</f>
        <v>46064</v>
      </c>
      <c r="M3" s="1284">
        <f>IF(ISBLANK('Inbound SOS &amp; EOD'!M10),M2,'Inbound SOS &amp; EOD'!M10)</f>
        <v>46065</v>
      </c>
      <c r="N3" s="1284">
        <f>IF(ISBLANK('Inbound SOS &amp; EOD'!N10),N2,'Inbound SOS &amp; EOD'!N10)</f>
        <v>46066</v>
      </c>
      <c r="O3" s="1284">
        <f>IF(ISBLANK('Inbound SOS &amp; EOD'!O10),O2,'Inbound SOS &amp; EOD'!O10)</f>
        <v>46067</v>
      </c>
      <c r="P3" s="1284">
        <f>IF(ISBLANK('Inbound SOS &amp; EOD'!P10),P2,'Inbound SOS &amp; EOD'!P10)</f>
        <v>46068</v>
      </c>
      <c r="Q3" s="1284">
        <f>IF(ISBLANK('Inbound SOS &amp; EOD'!Q10),Q2,'Inbound SOS &amp; EOD'!Q10)</f>
        <v>46069</v>
      </c>
      <c r="R3" s="1284">
        <f>IF(ISBLANK('Inbound SOS &amp; EOD'!R10),R2,'Inbound SOS &amp; EOD'!R10)</f>
        <v>46070</v>
      </c>
      <c r="S3" s="1284">
        <f>IF(ISBLANK('Inbound SOS &amp; EOD'!S10),S2,'Inbound SOS &amp; EOD'!S10)</f>
        <v>46071</v>
      </c>
      <c r="T3" s="1284">
        <f>IF(ISBLANK('Inbound SOS &amp; EOD'!T10),T2,'Inbound SOS &amp; EOD'!T10)</f>
        <v>46071</v>
      </c>
      <c r="U3" s="1284">
        <f>IF(ISBLANK('Inbound SOS &amp; EOD'!U10),U2,'Inbound SOS &amp; EOD'!U10)</f>
        <v>46073</v>
      </c>
      <c r="V3" s="1284">
        <f>IF(ISBLANK('Inbound SOS &amp; EOD'!V10),V2,'Inbound SOS &amp; EOD'!V10)</f>
        <v>46073</v>
      </c>
      <c r="W3" s="1284">
        <f>IF(ISBLANK('Inbound SOS &amp; EOD'!W10),W2,'Inbound SOS &amp; EOD'!W10)</f>
        <v>46075</v>
      </c>
      <c r="X3" s="1284">
        <f>IF(ISBLANK('Inbound SOS &amp; EOD'!X10),X2,'Inbound SOS &amp; EOD'!X10)</f>
        <v>46076</v>
      </c>
      <c r="Y3" s="1284">
        <f>IF(ISBLANK('Inbound SOS &amp; EOD'!Y10),Y2,'Inbound SOS &amp; EOD'!Y10)</f>
        <v>46077</v>
      </c>
      <c r="Z3" s="1284">
        <f>IF(ISBLANK('Inbound SOS &amp; EOD'!Z10),Z2,'Inbound SOS &amp; EOD'!Z10)</f>
        <v>46078</v>
      </c>
      <c r="AA3" s="1284">
        <f>IF(ISBLANK('Inbound SOS &amp; EOD'!AA10),AA2,'Inbound SOS &amp; EOD'!AA10)</f>
        <v>46079</v>
      </c>
      <c r="AB3" s="1284">
        <f>IF(ISBLANK('Inbound SOS &amp; EOD'!AB10),AB2,'Inbound SOS &amp; EOD'!AB10)</f>
        <v>46079</v>
      </c>
      <c r="AC3" s="1284">
        <f>IF(ISBLANK('Inbound SOS &amp; EOD'!AC10),AC2,'Inbound SOS &amp; EOD'!AC10)</f>
        <v>46080</v>
      </c>
      <c r="AD3" s="1284">
        <f>IF(ISBLANK('Inbound SOS &amp; EOD'!AD10),AD2,'Inbound SOS &amp; EOD'!AD10)</f>
        <v>46080</v>
      </c>
      <c r="AE3" s="1284">
        <f>IF(ISBLANK('Inbound SOS &amp; EOD'!AE10),AE2,'Inbound SOS &amp; EOD'!AE10)</f>
        <v>46080</v>
      </c>
      <c r="AF3" s="1284">
        <f>IF(ISBLANK('Inbound SOS &amp; EOD'!AF10),AF2,'Inbound SOS &amp; EOD'!AF10)</f>
        <v>46084</v>
      </c>
      <c r="AG3" s="1284">
        <f>IF(ISBLANK('Inbound SOS &amp; EOD'!AG10),AG2,'Inbound SOS &amp; EOD'!AG10)</f>
        <v>46085</v>
      </c>
      <c r="AH3" s="1284">
        <f>IF(ISBLANK('Inbound SOS &amp; EOD'!AH10),AH2,'Inbound SOS &amp; EOD'!AH10)</f>
        <v>46085</v>
      </c>
      <c r="AI3" s="1284">
        <f>IF(ISBLANK('Inbound SOS &amp; EOD'!AI10),AI2,'Inbound SOS &amp; EOD'!AI10)</f>
        <v>46085</v>
      </c>
      <c r="AJ3" s="1284">
        <f>IF(ISBLANK('Inbound SOS &amp; EOD'!AJ10),AJ2,'Inbound SOS &amp; EOD'!AJ10)</f>
        <v>46088</v>
      </c>
      <c r="AK3" s="1284">
        <f>IF(ISBLANK('Inbound SOS &amp; EOD'!AK10),AK2,'Inbound SOS &amp; EOD'!AK10)</f>
        <v>46089</v>
      </c>
      <c r="AL3" s="1284">
        <f>IF(ISBLANK('Inbound SOS &amp; EOD'!AL10),AL2,'Inbound SOS &amp; EOD'!AL10)</f>
        <v>46090</v>
      </c>
      <c r="AM3" s="1284">
        <f>IF(ISBLANK('Inbound SOS &amp; EOD'!AM10),AM2,'Inbound SOS &amp; EOD'!AM10)</f>
        <v>46090</v>
      </c>
      <c r="AN3" s="1284">
        <f>IF(ISBLANK('Inbound SOS &amp; EOD'!AN10),AN2,'Inbound SOS &amp; EOD'!AN10)</f>
        <v>46091</v>
      </c>
      <c r="AO3" s="1284">
        <f>IF(ISBLANK('Inbound SOS &amp; EOD'!AO10),AO2,'Inbound SOS &amp; EOD'!AO10)</f>
        <v>46093</v>
      </c>
      <c r="AP3" s="1284">
        <f>IF(ISBLANK('Inbound SOS &amp; EOD'!AP10),AP2,'Inbound SOS &amp; EOD'!AP10)</f>
        <v>46094</v>
      </c>
      <c r="AQ3" s="1284">
        <f>IF(ISBLANK('Inbound SOS &amp; EOD'!AQ10),AQ2,'Inbound SOS &amp; EOD'!AQ10)</f>
        <v>46095</v>
      </c>
      <c r="AR3" s="1284">
        <f>IF(ISBLANK('Inbound SOS &amp; EOD'!AR10),AR2,'Inbound SOS &amp; EOD'!AR10)</f>
        <v>46096</v>
      </c>
      <c r="AS3" s="1284">
        <f>IF(ISBLANK('Inbound SOS &amp; EOD'!AS10),AS2,'Inbound SOS &amp; EOD'!AS10)</f>
        <v>46097</v>
      </c>
      <c r="AT3" s="1284">
        <f>IF(ISBLANK('Inbound SOS &amp; EOD'!AT10),AT2,'Inbound SOS &amp; EOD'!AT10)</f>
        <v>46098</v>
      </c>
      <c r="AU3" s="1284">
        <f>IF(ISBLANK('Inbound SOS &amp; EOD'!AU10),AU2,'Inbound SOS &amp; EOD'!AU10)</f>
        <v>46098</v>
      </c>
      <c r="AV3" s="1284">
        <f>IF(ISBLANK('Inbound SOS &amp; EOD'!AV10),AV2,'Inbound SOS &amp; EOD'!AV10)</f>
        <v>46100</v>
      </c>
      <c r="AW3" s="1284">
        <f>IF(ISBLANK('Inbound SOS &amp; EOD'!AW10),AW2,'Inbound SOS &amp; EOD'!AW10)</f>
        <v>46100</v>
      </c>
      <c r="AX3" s="1284">
        <f>IF(ISBLANK('Inbound SOS &amp; EOD'!AX10),AX2,'Inbound SOS &amp; EOD'!AX10)</f>
        <v>46100</v>
      </c>
      <c r="AY3" s="1284">
        <f>IF(ISBLANK('Inbound SOS &amp; EOD'!AY10),AY2,'Inbound SOS &amp; EOD'!AY10)</f>
        <v>46100</v>
      </c>
      <c r="AZ3" s="1284">
        <f>IF(ISBLANK('Inbound SOS &amp; EOD'!AZ10),AZ2,'Inbound SOS &amp; EOD'!AZ10)</f>
        <v>46099</v>
      </c>
      <c r="BA3" s="1284">
        <f>IF(ISBLANK('Inbound SOS &amp; EOD'!BA10),BA2,'Inbound SOS &amp; EOD'!BA10)</f>
        <v>46100</v>
      </c>
      <c r="BB3" s="1284">
        <f>IF(ISBLANK('Inbound SOS &amp; EOD'!BB10),BB2,'Inbound SOS &amp; EOD'!BB10)</f>
        <v>46100</v>
      </c>
      <c r="BC3" s="1284">
        <f>IF(ISBLANK('Inbound SOS &amp; EOD'!BC10),BC2,'Inbound SOS &amp; EOD'!BC10)</f>
        <v>46100</v>
      </c>
      <c r="BD3" s="1284">
        <f>IF(ISBLANK('Inbound SOS &amp; EOD'!BD10),BD2,'Inbound SOS &amp; EOD'!BD10)</f>
        <v>46100</v>
      </c>
      <c r="BE3" s="1284">
        <f>IF(ISBLANK('Inbound SOS &amp; EOD'!BE10),BE2,'Inbound SOS &amp; EOD'!BE10)</f>
        <v>46100</v>
      </c>
      <c r="BF3" s="1284">
        <f>IF(ISBLANK('Inbound SOS &amp; EOD'!BF10),BF2,'Inbound SOS &amp; EOD'!BF10)</f>
        <v>46100</v>
      </c>
      <c r="BG3" s="1284">
        <f>IF(ISBLANK('Inbound SOS &amp; EOD'!BG10),BG2,'Inbound SOS &amp; EOD'!BG10)</f>
        <v>46100</v>
      </c>
      <c r="BH3" s="1284">
        <f>IF(ISBLANK('Inbound SOS &amp; EOD'!BH10),BH2,'Inbound SOS &amp; EOD'!BH10)</f>
        <v>46100</v>
      </c>
      <c r="BI3" s="1284">
        <f>IF(ISBLANK('Inbound SOS &amp; EOD'!BI10),BI2,'Inbound SOS &amp; EOD'!BI10)</f>
        <v>46100</v>
      </c>
      <c r="BJ3" s="1284">
        <f>IF(ISBLANK('Inbound SOS &amp; EOD'!BJ10),BJ2,'Inbound SOS &amp; EOD'!BJ10)</f>
        <v>46100</v>
      </c>
      <c r="BK3" s="1284">
        <f>IF(ISBLANK('Inbound SOS &amp; EOD'!BK10),BK2,'Inbound SOS &amp; EOD'!BK10)</f>
        <v>46105</v>
      </c>
      <c r="BL3" s="1284">
        <f>IF(ISBLANK('Inbound SOS &amp; EOD'!BL10),BL2,'Inbound SOS &amp; EOD'!BL10)</f>
        <v>46105</v>
      </c>
      <c r="BM3" s="1284">
        <f>IF(ISBLANK('Inbound SOS &amp; EOD'!BM10),BM2,'Inbound SOS &amp; EOD'!BM10)</f>
        <v>46105</v>
      </c>
      <c r="BN3" s="1284">
        <f>IF(ISBLANK('Inbound SOS &amp; EOD'!BN10),BN2,'Inbound SOS &amp; EOD'!BN10)</f>
        <v>46105</v>
      </c>
      <c r="BO3" s="1284">
        <f>IF(ISBLANK('Inbound SOS &amp; EOD'!BO10),BO2,'Inbound SOS &amp; EOD'!BO10)</f>
        <v>46105</v>
      </c>
      <c r="BP3" s="1284">
        <f>IF(ISBLANK('Inbound SOS &amp; EOD'!BP10),BP2,'Inbound SOS &amp; EOD'!BP10)</f>
        <v>46105</v>
      </c>
      <c r="BQ3" s="1284">
        <f>IF(ISBLANK('Inbound SOS &amp; EOD'!BQ10),BQ2,'Inbound SOS &amp; EOD'!BQ10)</f>
        <v>46105</v>
      </c>
      <c r="BR3" s="1284">
        <v>46122</v>
      </c>
      <c r="BS3" s="1284">
        <v>46123</v>
      </c>
      <c r="BT3" s="1284">
        <f>IF(ISBLANK('Inbound SOS &amp; EOD'!BT10),BT2,'Inbound SOS &amp; EOD'!BT10)</f>
        <v>46124</v>
      </c>
      <c r="BU3" s="1284">
        <f>IF(ISBLANK('Inbound SOS &amp; EOD'!BU10),BU2,'Inbound SOS &amp; EOD'!BU10)</f>
        <v>46125</v>
      </c>
      <c r="BV3" s="1284">
        <f>IF(ISBLANK('Inbound SOS &amp; EOD'!BV10),BV2,'Inbound SOS &amp; EOD'!BV10)</f>
        <v>46126</v>
      </c>
      <c r="BW3" s="1284">
        <f>IF(ISBLANK('Inbound SOS &amp; EOD'!BW10),BW2,'Inbound SOS &amp; EOD'!BW10)</f>
        <v>46127</v>
      </c>
      <c r="BX3" s="1284">
        <f>IF(ISBLANK('Inbound SOS &amp; EOD'!BX10),BX2,'Inbound SOS &amp; EOD'!BX10)</f>
        <v>46128</v>
      </c>
      <c r="BY3" s="1284">
        <f>IF(ISBLANK('Inbound SOS &amp; EOD'!BY10),BY2,'Inbound SOS &amp; EOD'!BY10)</f>
        <v>46129</v>
      </c>
      <c r="BZ3" s="1284">
        <f>IF(ISBLANK('Inbound SOS &amp; EOD'!BZ10),BZ2,'Inbound SOS &amp; EOD'!BZ10)</f>
        <v>46130</v>
      </c>
      <c r="CA3" s="1284">
        <f>IF(ISBLANK('Inbound SOS &amp; EOD'!CA10),CA2,'Inbound SOS &amp; EOD'!CA10)</f>
        <v>46131</v>
      </c>
      <c r="CB3" s="1284">
        <f>IF(ISBLANK('Inbound SOS &amp; EOD'!CB10),CB2,'Inbound SOS &amp; EOD'!CB10)</f>
        <v>46132</v>
      </c>
      <c r="CC3" s="1284">
        <f>IF(ISBLANK('Inbound SOS &amp; EOD'!CC10),CC2,'Inbound SOS &amp; EOD'!CC10)</f>
        <v>46133</v>
      </c>
      <c r="CD3" s="1284">
        <f>IF(ISBLANK('Inbound SOS &amp; EOD'!CD10),CD2,'Inbound SOS &amp; EOD'!CD10)</f>
        <v>46134</v>
      </c>
      <c r="CE3" s="1284">
        <f>IF(ISBLANK('Inbound SOS &amp; EOD'!CE10),CE2,'Inbound SOS &amp; EOD'!CE10)</f>
        <v>46135</v>
      </c>
      <c r="CF3" s="1284">
        <f>IF(ISBLANK('Inbound SOS &amp; EOD'!CF10),CF2,'Inbound SOS &amp; EOD'!CF10)</f>
        <v>46136</v>
      </c>
      <c r="CG3" s="1284">
        <f>IF(ISBLANK('Inbound SOS &amp; EOD'!CG10),CG2,'Inbound SOS &amp; EOD'!CG10)</f>
        <v>46137</v>
      </c>
      <c r="CH3" s="1284">
        <f>IF(ISBLANK('Inbound SOS &amp; EOD'!CH10),CH2,'Inbound SOS &amp; EOD'!CH10)</f>
        <v>46138</v>
      </c>
      <c r="CI3" s="1284">
        <f>IF(ISBLANK('Inbound SOS &amp; EOD'!CI10),CI2,'Inbound SOS &amp; EOD'!CI10)</f>
        <v>46139</v>
      </c>
      <c r="CJ3" s="1284">
        <f>IF(ISBLANK('Inbound SOS &amp; EOD'!CJ10),CJ2,'Inbound SOS &amp; EOD'!CJ10)</f>
        <v>46140</v>
      </c>
      <c r="CK3" s="1284">
        <f>IF(ISBLANK('Inbound SOS &amp; EOD'!CK10),CK2,'Inbound SOS &amp; EOD'!CK10)</f>
        <v>46141</v>
      </c>
      <c r="CL3" s="1284">
        <f>IF(ISBLANK('Inbound SOS &amp; EOD'!CL10),CL2,'Inbound SOS &amp; EOD'!CL10)</f>
        <v>46141</v>
      </c>
      <c r="CM3" s="1284">
        <f>IF(ISBLANK('Inbound SOS &amp; EOD'!CM10),CM2,'Inbound SOS &amp; EOD'!CM10)</f>
        <v>46141</v>
      </c>
      <c r="CN3" s="1284">
        <f>IF(ISBLANK('Inbound SOS &amp; EOD'!CN10),CN2,'Inbound SOS &amp; EOD'!CN10)</f>
        <v>46141</v>
      </c>
      <c r="CO3" s="1284">
        <f>IF(ISBLANK('Inbound SOS &amp; EOD'!CO10),CO2,'Inbound SOS &amp; EOD'!CO10)</f>
        <v>46141</v>
      </c>
      <c r="CP3" s="1284">
        <f>IF(ISBLANK('Inbound SOS &amp; EOD'!CP10),CP2,'Inbound SOS &amp; EOD'!CP10)</f>
        <v>46141</v>
      </c>
      <c r="CQ3" s="1284">
        <f>IF(ISBLANK('Inbound SOS &amp; EOD'!CQ10),CQ2,'Inbound SOS &amp; EOD'!CQ10)</f>
        <v>46141</v>
      </c>
      <c r="CR3" s="1284">
        <f>IF(ISBLANK('Inbound SOS &amp; EOD'!CR10),CR2,'Inbound SOS &amp; EOD'!CR10)</f>
        <v>46141</v>
      </c>
      <c r="CS3" s="1284">
        <f>IF(ISBLANK('Inbound SOS &amp; EOD'!CS10),CS2,'Inbound SOS &amp; EOD'!CS10)</f>
        <v>46141</v>
      </c>
      <c r="CT3" s="1284">
        <f>IF(ISBLANK('Inbound SOS &amp; EOD'!CT10),CT2,'Inbound SOS &amp; EOD'!CT10)</f>
        <v>46141</v>
      </c>
      <c r="CU3" s="1284">
        <f>IF(ISBLANK('Inbound SOS &amp; EOD'!CU10),CU2,'Inbound SOS &amp; EOD'!CU10)</f>
        <v>46141</v>
      </c>
      <c r="CV3" s="1284">
        <f>IF(ISBLANK('Inbound SOS &amp; EOD'!CV10),CV2,'Inbound SOS &amp; EOD'!CV10)</f>
        <v>46147</v>
      </c>
      <c r="CW3" s="1284">
        <f>IF(ISBLANK('Inbound SOS &amp; EOD'!CW10),CW2,'Inbound SOS &amp; EOD'!CW10)</f>
        <v>46147</v>
      </c>
      <c r="CX3" s="1284">
        <f>IF(ISBLANK('Inbound SOS &amp; EOD'!CX10),CX2,'Inbound SOS &amp; EOD'!CX10)</f>
        <v>46147</v>
      </c>
      <c r="CY3" s="1284">
        <f>IF(ISBLANK('Inbound SOS &amp; EOD'!CY10),CY2,'Inbound SOS &amp; EOD'!CY10)</f>
        <v>46147</v>
      </c>
      <c r="CZ3" s="1284">
        <f>IF(ISBLANK('Inbound SOS &amp; EOD'!CZ10),CZ2,'Inbound SOS &amp; EOD'!CZ10)</f>
        <v>46147</v>
      </c>
      <c r="DA3" s="1284">
        <f>IF(ISBLANK('Inbound SOS &amp; EOD'!DA10),DA2,'Inbound SOS &amp; EOD'!DA10)</f>
        <v>46157</v>
      </c>
      <c r="DB3" s="1284">
        <f>IF(ISBLANK('Inbound SOS &amp; EOD'!DB10),DB2,'Inbound SOS &amp; EOD'!DB10)</f>
        <v>46158</v>
      </c>
      <c r="DC3" s="1284">
        <f>IF(ISBLANK('Inbound SOS &amp; EOD'!DC10),DC2,'Inbound SOS &amp; EOD'!DC10)</f>
        <v>46159</v>
      </c>
      <c r="DD3" s="1284">
        <f>IF(ISBLANK('Inbound SOS &amp; EOD'!DD10),DD2,'Inbound SOS &amp; EOD'!DD10)</f>
        <v>46160</v>
      </c>
      <c r="DE3" s="1284">
        <f>IF(ISBLANK('Inbound SOS &amp; EOD'!DE10),DE2,'Inbound SOS &amp; EOD'!DE10)</f>
        <v>46161</v>
      </c>
      <c r="DF3" s="1284">
        <f>IF(ISBLANK('Inbound SOS &amp; EOD'!DF10),DF2,'Inbound SOS &amp; EOD'!DF10)</f>
        <v>46162</v>
      </c>
      <c r="DG3" s="1284">
        <f>IF(ISBLANK('Inbound SOS &amp; EOD'!DG10),DG2,'Inbound SOS &amp; EOD'!DG10)</f>
        <v>46163</v>
      </c>
      <c r="DH3" s="1284">
        <f>IF(ISBLANK('Inbound SOS &amp; EOD'!DH10),DH2,'Inbound SOS &amp; EOD'!DH10)</f>
        <v>46164</v>
      </c>
      <c r="DI3" s="1284">
        <f>IF(ISBLANK('Inbound SOS &amp; EOD'!DI10),DI2,'Inbound SOS &amp; EOD'!DI10)</f>
        <v>46165</v>
      </c>
      <c r="DJ3" s="1284">
        <f>IF(ISBLANK('Inbound SOS &amp; EOD'!DJ10),DJ2,'Inbound SOS &amp; EOD'!DJ10)</f>
        <v>46166</v>
      </c>
      <c r="DK3" s="1284">
        <f>IF(ISBLANK('Inbound SOS &amp; EOD'!DK10),DK2,'Inbound SOS &amp; EOD'!DK10)</f>
        <v>46167</v>
      </c>
      <c r="DL3" s="1284">
        <f>IF(ISBLANK('Inbound SOS &amp; EOD'!DL10),DL2,'Inbound SOS &amp; EOD'!DL10)</f>
        <v>46168</v>
      </c>
      <c r="DM3" s="1284">
        <f>IF(ISBLANK('Inbound SOS &amp; EOD'!DM10),DM2,'Inbound SOS &amp; EOD'!DM10)</f>
        <v>46169</v>
      </c>
      <c r="DN3" s="1284">
        <f>IF(ISBLANK('Inbound SOS &amp; EOD'!DN10),DN2,'Inbound SOS &amp; EOD'!DN10)</f>
        <v>46170</v>
      </c>
      <c r="DO3" s="1284">
        <f>IF(ISBLANK('Inbound SOS &amp; EOD'!DO10),DO2,'Inbound SOS &amp; EOD'!DO10)</f>
        <v>46171</v>
      </c>
      <c r="DP3" s="1284">
        <f>IF(ISBLANK('Inbound SOS &amp; EOD'!DP10),DP2,'Inbound SOS &amp; EOD'!DP10)</f>
        <v>46172</v>
      </c>
      <c r="DQ3" s="1284">
        <f>IF(ISBLANK('Inbound SOS &amp; EOD'!DQ10),DQ2,'Inbound SOS &amp; EOD'!DQ10)</f>
        <v>46173</v>
      </c>
      <c r="DR3" s="1284">
        <f>IF(ISBLANK('Inbound SOS &amp; EOD'!DR10),DR2,'Inbound SOS &amp; EOD'!DR10)</f>
        <v>46174</v>
      </c>
      <c r="DS3" s="1284">
        <f>IF(ISBLANK('Inbound SOS &amp; EOD'!DS10),DS2,'Inbound SOS &amp; EOD'!DS10)</f>
        <v>46174</v>
      </c>
      <c r="DT3" s="1284">
        <f>IF(ISBLANK('Inbound SOS &amp; EOD'!DT10),DT2,'Inbound SOS &amp; EOD'!DT10)</f>
        <v>46174</v>
      </c>
      <c r="DU3" s="1284">
        <f>IF(ISBLANK('Inbound SOS &amp; EOD'!DU10),DU2,'Inbound SOS &amp; EOD'!DU10)</f>
        <v>46177</v>
      </c>
      <c r="DV3" s="1284">
        <f>IF(ISBLANK('Inbound SOS &amp; EOD'!DV10),DV2,'Inbound SOS &amp; EOD'!DV10)</f>
        <v>46177</v>
      </c>
      <c r="DW3" s="1284">
        <f>IF(ISBLANK('Inbound SOS &amp; EOD'!DW10),DW2,'Inbound SOS &amp; EOD'!DW10)</f>
        <v>46178</v>
      </c>
      <c r="DX3" s="1284">
        <f>IF(ISBLANK('Inbound SOS &amp; EOD'!DX10),DX2,'Inbound SOS &amp; EOD'!DX10)</f>
        <v>46180</v>
      </c>
      <c r="DY3" s="1284">
        <f>IF(ISBLANK('Inbound SOS &amp; EOD'!DY10),DY2,'Inbound SOS &amp; EOD'!DY10)</f>
        <v>46181</v>
      </c>
      <c r="DZ3" s="1284">
        <f>IF(ISBLANK('Inbound SOS &amp; EOD'!DZ10),DZ2,'Inbound SOS &amp; EOD'!DZ10)</f>
        <v>46181</v>
      </c>
      <c r="EA3" s="1284">
        <f>IF(ISBLANK('Inbound SOS &amp; EOD'!EA10),EA2,'Inbound SOS &amp; EOD'!EA10)</f>
        <v>46183</v>
      </c>
      <c r="EB3" s="1284">
        <f>IF(ISBLANK('Inbound SOS &amp; EOD'!EB10),EB2,'Inbound SOS &amp; EOD'!EB10)</f>
        <v>46184</v>
      </c>
      <c r="EC3" s="1284">
        <f>IF(ISBLANK('Inbound SOS &amp; EOD'!EC10),EC2,'Inbound SOS &amp; EOD'!EC10)</f>
        <v>46184</v>
      </c>
      <c r="ED3" s="1284">
        <f>IF(ISBLANK('Inbound SOS &amp; EOD'!ED10),ED2,'Inbound SOS &amp; EOD'!ED10)</f>
        <v>46184</v>
      </c>
      <c r="EE3" s="1284">
        <f>IF(ISBLANK('Inbound SOS &amp; EOD'!EE10),EE2,'Inbound SOS &amp; EOD'!EE10)</f>
        <v>46185</v>
      </c>
      <c r="EF3" s="1284">
        <f>IF(ISBLANK('Inbound SOS &amp; EOD'!EF10),EF2,'Inbound SOS &amp; EOD'!EF10)</f>
        <v>46188</v>
      </c>
      <c r="EG3" s="1284" t="str">
        <f>IF(ISBLANK('Inbound SOS &amp; EOD'!EG10),EG2,'Inbound SOS &amp; EOD'!EG10)</f>
        <v>na</v>
      </c>
      <c r="EH3" s="1284">
        <f>IF(ISBLANK('Inbound SOS &amp; EOD'!EH10),EH2,'Inbound SOS &amp; EOD'!EH10)</f>
        <v>46190</v>
      </c>
      <c r="EI3" s="1284">
        <f>IF(ISBLANK('Inbound SOS &amp; EOD'!EI10),EI2,'Inbound SOS &amp; EOD'!EI10)</f>
        <v>46191</v>
      </c>
      <c r="EJ3" s="1284">
        <f>IF(ISBLANK('Inbound SOS &amp; EOD'!EJ10),EJ2,'Inbound SOS &amp; EOD'!EJ10)</f>
        <v>46192</v>
      </c>
      <c r="EK3" s="1284">
        <f>IF(ISBLANK('Inbound SOS &amp; EOD'!EK10),EK2,'Inbound SOS &amp; EOD'!EK10)</f>
        <v>46193</v>
      </c>
      <c r="EL3" s="1284">
        <f>IF(ISBLANK('Inbound SOS &amp; EOD'!EL10),EL2,'Inbound SOS &amp; EOD'!EL10)</f>
        <v>46194</v>
      </c>
      <c r="EM3" s="1284">
        <f>IF(ISBLANK('Inbound SOS &amp; EOD'!EM10),EM2,'Inbound SOS &amp; EOD'!EM10)</f>
        <v>46195</v>
      </c>
      <c r="EN3" s="1284">
        <f>IF(ISBLANK('Inbound SOS &amp; EOD'!EN10),EN2,'Inbound SOS &amp; EOD'!EN10)</f>
        <v>46196</v>
      </c>
      <c r="EO3" s="1284">
        <f>IF(ISBLANK('Inbound SOS &amp; EOD'!EO10),EO2,'Inbound SOS &amp; EOD'!EO10)</f>
        <v>46197</v>
      </c>
      <c r="EP3" s="1284">
        <f>IF(ISBLANK('Inbound SOS &amp; EOD'!EP10),EP2,'Inbound SOS &amp; EOD'!EP10)</f>
        <v>46198</v>
      </c>
      <c r="EQ3" s="1284">
        <f>IF(ISBLANK('Inbound SOS &amp; EOD'!EQ10),EQ2,'Inbound SOS &amp; EOD'!EQ10)</f>
        <v>46199</v>
      </c>
      <c r="ER3" s="1284">
        <f>IF(ISBLANK('Inbound SOS &amp; EOD'!ER10),ER2,'Inbound SOS &amp; EOD'!ER10)</f>
        <v>46200</v>
      </c>
      <c r="ES3" s="1284">
        <f>IF(ISBLANK('Inbound SOS &amp; EOD'!ES10),ES2,'Inbound SOS &amp; EOD'!ES10)</f>
        <v>46201</v>
      </c>
      <c r="ET3" s="1284">
        <f>IF(ISBLANK('Inbound SOS &amp; EOD'!ET10),ET2,'Inbound SOS &amp; EOD'!ET10)</f>
        <v>46202</v>
      </c>
      <c r="EU3" s="1284">
        <f>IF(ISBLANK('Inbound SOS &amp; EOD'!EU10),EU2,'Inbound SOS &amp; EOD'!EU10)</f>
        <v>46203</v>
      </c>
      <c r="EV3" s="1284">
        <f>IF(ISBLANK('Inbound SOS &amp; EOD'!EV10),EV2,'Inbound SOS &amp; EOD'!EV10)</f>
        <v>46204</v>
      </c>
      <c r="EW3" s="1284">
        <f>IF(ISBLANK('Inbound SOS &amp; EOD'!EW10),EW2,'Inbound SOS &amp; EOD'!EW10)</f>
        <v>46205</v>
      </c>
      <c r="EX3" s="1284">
        <f>IF(ISBLANK('Inbound SOS &amp; EOD'!EX10),EX2,'Inbound SOS &amp; EOD'!EX10)</f>
        <v>46206</v>
      </c>
      <c r="EY3" s="1284">
        <f>IF(ISBLANK('Inbound SOS &amp; EOD'!EY10),EY2,'Inbound SOS &amp; EOD'!EY10)</f>
        <v>46207</v>
      </c>
      <c r="EZ3" s="1284">
        <f>IF(ISBLANK('Inbound SOS &amp; EOD'!EZ10),EZ2,'Inbound SOS &amp; EOD'!EZ10)</f>
        <v>46208</v>
      </c>
      <c r="FA3" s="1284">
        <f>IF(ISBLANK('Inbound SOS &amp; EOD'!FA10),FA2,'Inbound SOS &amp; EOD'!FA10)</f>
        <v>46209</v>
      </c>
      <c r="FB3" s="1284">
        <f>IF(ISBLANK('Inbound SOS &amp; EOD'!FB10),FB2,'Inbound SOS &amp; EOD'!FB10)</f>
        <v>46210</v>
      </c>
      <c r="FC3" s="1284">
        <f>IF(ISBLANK('Inbound SOS &amp; EOD'!FC10),FC2,'Inbound SOS &amp; EOD'!FC10)</f>
        <v>46211</v>
      </c>
      <c r="FD3" s="1284">
        <f>IF(ISBLANK('Inbound SOS &amp; EOD'!FD10),FD2,'Inbound SOS &amp; EOD'!FD10)</f>
        <v>46212</v>
      </c>
      <c r="FE3" s="1284">
        <f>IF(ISBLANK('Inbound SOS &amp; EOD'!FE10),FE2,'Inbound SOS &amp; EOD'!FE10)</f>
        <v>46213</v>
      </c>
      <c r="FF3" s="1284">
        <f>IF(ISBLANK('Inbound SOS &amp; EOD'!FF10),FF2,'Inbound SOS &amp; EOD'!FF10)</f>
        <v>46214</v>
      </c>
      <c r="FG3" s="1284">
        <f>IF(ISBLANK('Inbound SOS &amp; EOD'!FG10),FG2,'Inbound SOS &amp; EOD'!FG10)</f>
        <v>46215</v>
      </c>
      <c r="FH3" s="1284">
        <f>IF(ISBLANK('Inbound SOS &amp; EOD'!FH10),FH2,'Inbound SOS &amp; EOD'!FH10)</f>
        <v>46216</v>
      </c>
      <c r="FI3" s="1284">
        <f>IF(ISBLANK('Inbound SOS &amp; EOD'!FI10),FI2,'Inbound SOS &amp; EOD'!FI10)</f>
        <v>46217</v>
      </c>
      <c r="FJ3" s="1284">
        <f>IF(ISBLANK('Inbound SOS &amp; EOD'!FJ10),FJ2,'Inbound SOS &amp; EOD'!FJ10)</f>
        <v>46218</v>
      </c>
      <c r="FK3" s="1284">
        <f>IF(ISBLANK('Inbound SOS &amp; EOD'!FK10),FK2,'Inbound SOS &amp; EOD'!FK10)</f>
        <v>46219</v>
      </c>
      <c r="FL3" s="1284">
        <f>IF(ISBLANK('Inbound SOS &amp; EOD'!FL10),FL2,'Inbound SOS &amp; EOD'!FL10)</f>
        <v>46220</v>
      </c>
      <c r="FM3" s="1284">
        <f>IF(ISBLANK('Inbound SOS &amp; EOD'!FM10),FM2,'Inbound SOS &amp; EOD'!FM10)</f>
        <v>46221</v>
      </c>
      <c r="FN3" s="1284">
        <f>IF(ISBLANK('Inbound SOS &amp; EOD'!FN10),FN2,'Inbound SOS &amp; EOD'!FN10)</f>
        <v>46222</v>
      </c>
      <c r="FO3" s="1284">
        <f>IF(ISBLANK('Inbound SOS &amp; EOD'!FO10),FO2,'Inbound SOS &amp; EOD'!FO10)</f>
        <v>46223</v>
      </c>
      <c r="FP3" s="1284">
        <f>IF(ISBLANK('Inbound SOS &amp; EOD'!FP10),FP2,'Inbound SOS &amp; EOD'!FP10)</f>
        <v>46224</v>
      </c>
      <c r="FQ3" s="1284">
        <f>IF(ISBLANK('Inbound SOS &amp; EOD'!FQ10),FQ2,'Inbound SOS &amp; EOD'!FQ10)</f>
        <v>46225</v>
      </c>
      <c r="FR3" s="1284">
        <f>IF(ISBLANK('Inbound SOS &amp; EOD'!FR10),FR2,'Inbound SOS &amp; EOD'!FR10)</f>
        <v>46226</v>
      </c>
      <c r="FS3" s="1284">
        <f>IF(ISBLANK('Inbound SOS &amp; EOD'!FS10),FS2,'Inbound SOS &amp; EOD'!FS10)</f>
        <v>46227</v>
      </c>
      <c r="FT3" s="1284">
        <f>IF(ISBLANK('Inbound SOS &amp; EOD'!FT10),FT2,'Inbound SOS &amp; EOD'!FT10)</f>
        <v>46228</v>
      </c>
      <c r="FU3" s="1284">
        <f>IF(ISBLANK('Inbound SOS &amp; EOD'!FU10),FU2,'Inbound SOS &amp; EOD'!FU10)</f>
        <v>46229</v>
      </c>
      <c r="FV3" s="1284">
        <f>IF(ISBLANK('Inbound SOS &amp; EOD'!FV10),FV2,'Inbound SOS &amp; EOD'!FV10)</f>
        <v>46230</v>
      </c>
      <c r="FW3" s="1284">
        <f>IF(ISBLANK('Inbound SOS &amp; EOD'!FW10),FW2,'Inbound SOS &amp; EOD'!FW10)</f>
        <v>46231</v>
      </c>
      <c r="FX3" s="1284">
        <f>IF(ISBLANK('Inbound SOS &amp; EOD'!FX10),FX2,'Inbound SOS &amp; EOD'!FX10)</f>
        <v>46232</v>
      </c>
      <c r="FY3" s="1284">
        <f>IF(ISBLANK('Inbound SOS &amp; EOD'!FY10),FY2,'Inbound SOS &amp; EOD'!FY10)</f>
        <v>46233</v>
      </c>
      <c r="FZ3" s="1284">
        <f>IF(ISBLANK('Inbound SOS &amp; EOD'!FZ10),FZ2,'Inbound SOS &amp; EOD'!FZ10)</f>
        <v>46234</v>
      </c>
      <c r="GA3" s="1284">
        <f>IF(ISBLANK('Inbound SOS &amp; EOD'!GA10),GA2,'Inbound SOS &amp; EOD'!GA10)</f>
        <v>46235</v>
      </c>
      <c r="GB3" s="1284">
        <f>IF(ISBLANK('Inbound SOS &amp; EOD'!GB10),GB2,'Inbound SOS &amp; EOD'!GB10)</f>
        <v>46236</v>
      </c>
      <c r="GC3" s="1284">
        <f>IF(ISBLANK('Inbound SOS &amp; EOD'!GC10),GC2,'Inbound SOS &amp; EOD'!GC10)</f>
        <v>46237</v>
      </c>
      <c r="GD3" s="1284">
        <f>IF(ISBLANK('Inbound SOS &amp; EOD'!GD10),GD2,'Inbound SOS &amp; EOD'!GD10)</f>
        <v>46238</v>
      </c>
      <c r="GE3" s="1284">
        <f>IF(ISBLANK('Inbound SOS &amp; EOD'!GE10),GE2,'Inbound SOS &amp; EOD'!GE10)</f>
        <v>46239</v>
      </c>
      <c r="GF3" s="1284">
        <f>IF(ISBLANK('Inbound SOS &amp; EOD'!GF10),GF2,'Inbound SOS &amp; EOD'!GF10)</f>
        <v>46240</v>
      </c>
      <c r="GG3" s="1284">
        <f>IF(ISBLANK('Inbound SOS &amp; EOD'!GG10),GG2,'Inbound SOS &amp; EOD'!GG10)</f>
        <v>46241</v>
      </c>
      <c r="GH3" s="1284">
        <f>IF(ISBLANK('Inbound SOS &amp; EOD'!GH10),GH2,'Inbound SOS &amp; EOD'!GH10)</f>
        <v>46242</v>
      </c>
      <c r="GI3" s="1284">
        <f>IF(ISBLANK('Inbound SOS &amp; EOD'!GI10),GI2,'Inbound SOS &amp; EOD'!GI10)</f>
        <v>46243</v>
      </c>
      <c r="GJ3" s="1284">
        <f>IF(ISBLANK('Inbound SOS &amp; EOD'!GJ10),GJ2,'Inbound SOS &amp; EOD'!GJ10)</f>
        <v>46244</v>
      </c>
      <c r="GK3" s="1284">
        <f>IF(ISBLANK('Inbound SOS &amp; EOD'!GK10),GK2,'Inbound SOS &amp; EOD'!GK10)</f>
        <v>46245</v>
      </c>
      <c r="GL3" s="1284">
        <f>IF(ISBLANK('Inbound SOS &amp; EOD'!GL10),GL2,'Inbound SOS &amp; EOD'!GL10)</f>
        <v>46246</v>
      </c>
      <c r="GM3" s="1284">
        <f>IF(ISBLANK('Inbound SOS &amp; EOD'!GM10),GM2,'Inbound SOS &amp; EOD'!GM10)</f>
        <v>46247</v>
      </c>
      <c r="GN3" s="1284">
        <f>IF(ISBLANK('Inbound SOS &amp; EOD'!GN10),GN2,'Inbound SOS &amp; EOD'!GN10)</f>
        <v>46248</v>
      </c>
      <c r="GO3" s="1284">
        <f>IF(ISBLANK('Inbound SOS &amp; EOD'!GO10),GO2,'Inbound SOS &amp; EOD'!GO10)</f>
        <v>46249</v>
      </c>
      <c r="GP3" s="1284">
        <f>IF(ISBLANK('Inbound SOS &amp; EOD'!GP10),GP2,'Inbound SOS &amp; EOD'!GP10)</f>
        <v>46250</v>
      </c>
      <c r="GQ3" s="1284">
        <f>IF(ISBLANK('Inbound SOS &amp; EOD'!GQ10),GQ2,'Inbound SOS &amp; EOD'!GQ10)</f>
        <v>46251</v>
      </c>
      <c r="GR3" s="1284">
        <f>IF(ISBLANK('Inbound SOS &amp; EOD'!GR10),GR2,'Inbound SOS &amp; EOD'!GR10)</f>
        <v>46252</v>
      </c>
      <c r="GS3" s="1284">
        <f>IF(ISBLANK('Inbound SOS &amp; EOD'!GS10),GS2,'Inbound SOS &amp; EOD'!GS10)</f>
        <v>46253</v>
      </c>
      <c r="GT3" s="1284">
        <f>IF(ISBLANK('Inbound SOS &amp; EOD'!GT10),GT2,'Inbound SOS &amp; EOD'!GT10)</f>
        <v>46254</v>
      </c>
      <c r="GU3" s="1284">
        <f>IF(ISBLANK('Inbound SOS &amp; EOD'!GU10),GU2,'Inbound SOS &amp; EOD'!GU10)</f>
        <v>46255</v>
      </c>
      <c r="GV3" s="1284">
        <f>IF(ISBLANK('Inbound SOS &amp; EOD'!GV10),GV2,'Inbound SOS &amp; EOD'!GV10)</f>
        <v>46256</v>
      </c>
      <c r="GW3" s="1284">
        <f>IF(ISBLANK('Inbound SOS &amp; EOD'!GW10),GW2,'Inbound SOS &amp; EOD'!GW10)</f>
        <v>46257</v>
      </c>
      <c r="GX3" s="1284">
        <f>IF(ISBLANK('Inbound SOS &amp; EOD'!GX10),GX2,'Inbound SOS &amp; EOD'!GX10)</f>
        <v>46258</v>
      </c>
      <c r="GY3" s="1284">
        <f>IF(ISBLANK('Inbound SOS &amp; EOD'!GY10),GY2,'Inbound SOS &amp; EOD'!GY10)</f>
        <v>46259</v>
      </c>
      <c r="GZ3" s="1284">
        <f>IF(ISBLANK('Inbound SOS &amp; EOD'!GZ10),GZ2,'Inbound SOS &amp; EOD'!GZ10)</f>
        <v>46260</v>
      </c>
      <c r="HA3" s="1284">
        <f>IF(ISBLANK('Inbound SOS &amp; EOD'!HA10),HA2,'Inbound SOS &amp; EOD'!HA10)</f>
        <v>46261</v>
      </c>
      <c r="HB3" s="1284">
        <f>IF(ISBLANK('Inbound SOS &amp; EOD'!HB10),HB2,'Inbound SOS &amp; EOD'!HB10)</f>
        <v>46262</v>
      </c>
      <c r="HC3" s="1284">
        <f>IF(ISBLANK('Inbound SOS &amp; EOD'!HC10),HC2,'Inbound SOS &amp; EOD'!HC10)</f>
        <v>46263</v>
      </c>
      <c r="HD3" s="1284">
        <f>IF(ISBLANK('Inbound SOS &amp; EOD'!HD10),HD2,'Inbound SOS &amp; EOD'!HD10)</f>
        <v>46264</v>
      </c>
      <c r="HE3" s="1284">
        <f>IF(ISBLANK('Inbound SOS &amp; EOD'!HE10),HE2,'Inbound SOS &amp; EOD'!HE10)</f>
        <v>46265</v>
      </c>
      <c r="HF3" s="1284">
        <f>IF(ISBLANK('Inbound SOS &amp; EOD'!HF10),HF2,'Inbound SOS &amp; EOD'!HF10)</f>
        <v>46266</v>
      </c>
      <c r="HG3" s="1284">
        <f>IF(ISBLANK('Inbound SOS &amp; EOD'!HG10),HG2,'Inbound SOS &amp; EOD'!HG10)</f>
        <v>46267</v>
      </c>
      <c r="HH3" s="1284">
        <f>IF(ISBLANK('Inbound SOS &amp; EOD'!HH10),HH2,'Inbound SOS &amp; EOD'!HH10)</f>
        <v>46268</v>
      </c>
      <c r="HI3" s="1284">
        <f>IF(ISBLANK('Inbound SOS &amp; EOD'!HI10),HI2,'Inbound SOS &amp; EOD'!HI10)</f>
        <v>46269</v>
      </c>
      <c r="HJ3" s="1284">
        <f>IF(ISBLANK('Inbound SOS &amp; EOD'!HJ10),HJ2,'Inbound SOS &amp; EOD'!HJ10)</f>
        <v>46270</v>
      </c>
      <c r="HK3" s="1284">
        <f>IF(ISBLANK('Inbound SOS &amp; EOD'!HK10),HK2,'Inbound SOS &amp; EOD'!HK10)</f>
        <v>46271</v>
      </c>
      <c r="HL3" s="1284">
        <f>IF(ISBLANK('Inbound SOS &amp; EOD'!HL10),HL2,'Inbound SOS &amp; EOD'!HL10)</f>
        <v>46272</v>
      </c>
      <c r="HM3" s="1284">
        <f>IF(ISBLANK('Inbound SOS &amp; EOD'!HM10),HM2,'Inbound SOS &amp; EOD'!HM10)</f>
        <v>46273</v>
      </c>
      <c r="HN3" s="1284">
        <f>IF(ISBLANK('Inbound SOS &amp; EOD'!HN10),HN2,'Inbound SOS &amp; EOD'!HN10)</f>
        <v>46274</v>
      </c>
      <c r="HO3" s="1284">
        <f>IF(ISBLANK('Inbound SOS &amp; EOD'!HO10),HO2,'Inbound SOS &amp; EOD'!HO10)</f>
        <v>46275</v>
      </c>
      <c r="HP3" s="1284">
        <f>IF(ISBLANK('Inbound SOS &amp; EOD'!HP10),HP2,'Inbound SOS &amp; EOD'!HP10)</f>
        <v>46276</v>
      </c>
      <c r="HQ3" s="1284">
        <f>IF(ISBLANK('Inbound SOS &amp; EOD'!HQ10),HQ2,'Inbound SOS &amp; EOD'!HQ10)</f>
        <v>46277</v>
      </c>
      <c r="HR3" s="1284">
        <f>IF(ISBLANK('Inbound SOS &amp; EOD'!HR10),HR2,'Inbound SOS &amp; EOD'!HR10)</f>
        <v>46278</v>
      </c>
      <c r="HS3" s="1284">
        <f>IF(ISBLANK('Inbound SOS &amp; EOD'!HS10),HS2,'Inbound SOS &amp; EOD'!HS10)</f>
        <v>46279</v>
      </c>
      <c r="HT3" s="1284">
        <f>IF(ISBLANK('Inbound SOS &amp; EOD'!HT10),HT2,'Inbound SOS &amp; EOD'!HT10)</f>
        <v>46280</v>
      </c>
      <c r="HU3" s="1284">
        <f>IF(ISBLANK('Inbound SOS &amp; EOD'!HU10),HU2,'Inbound SOS &amp; EOD'!HU10)</f>
        <v>46281</v>
      </c>
      <c r="HV3" s="1284">
        <f>IF(ISBLANK('Inbound SOS &amp; EOD'!HV10),HV2,'Inbound SOS &amp; EOD'!HV10)</f>
        <v>46282</v>
      </c>
      <c r="HW3" s="1284">
        <f>IF(ISBLANK('Inbound SOS &amp; EOD'!HW10),HW2,'Inbound SOS &amp; EOD'!HW10)</f>
        <v>46283</v>
      </c>
      <c r="HX3" s="1284">
        <f>IF(ISBLANK('Inbound SOS &amp; EOD'!HX10),HX2,'Inbound SOS &amp; EOD'!HX10)</f>
        <v>46284</v>
      </c>
      <c r="HY3" s="1284">
        <f>IF(ISBLANK('Inbound SOS &amp; EOD'!HY10),HY2,'Inbound SOS &amp; EOD'!HY10)</f>
        <v>46285</v>
      </c>
      <c r="HZ3" s="1284">
        <f>IF(ISBLANK('Inbound SOS &amp; EOD'!HZ10),HZ2,'Inbound SOS &amp; EOD'!HZ10)</f>
        <v>46286</v>
      </c>
      <c r="IA3" s="1284">
        <f>IF(ISBLANK('Inbound SOS &amp; EOD'!IA10),IA2,'Inbound SOS &amp; EOD'!IA10)</f>
        <v>46287</v>
      </c>
      <c r="IB3" s="1284">
        <f>IF(ISBLANK('Inbound SOS &amp; EOD'!IB10),IB2,'Inbound SOS &amp; EOD'!IB10)</f>
        <v>46288</v>
      </c>
      <c r="IC3" s="1284">
        <f>IF(ISBLANK('Inbound SOS &amp; EOD'!IC10),IC2,'Inbound SOS &amp; EOD'!IC10)</f>
        <v>46289</v>
      </c>
      <c r="ID3" s="1284">
        <f>IF(ISBLANK('Inbound SOS &amp; EOD'!ID10),ID2,'Inbound SOS &amp; EOD'!ID10)</f>
        <v>46290</v>
      </c>
      <c r="IE3" s="1284">
        <f>IF(ISBLANK('Inbound SOS &amp; EOD'!IE10),IE2,'Inbound SOS &amp; EOD'!IE10)</f>
        <v>46291</v>
      </c>
      <c r="IF3" s="1284">
        <f>IF(ISBLANK('Inbound SOS &amp; EOD'!IF10),IF2,'Inbound SOS &amp; EOD'!IF10)</f>
        <v>46292</v>
      </c>
      <c r="IG3" s="1284">
        <f>IF(ISBLANK('Inbound SOS &amp; EOD'!IG10),IG2,'Inbound SOS &amp; EOD'!IG10)</f>
        <v>46293</v>
      </c>
      <c r="IH3" s="1284">
        <f>IF(ISBLANK('Inbound SOS &amp; EOD'!IH10),IH2,'Inbound SOS &amp; EOD'!IH10)</f>
        <v>46294</v>
      </c>
      <c r="II3" s="1284">
        <f>IF(ISBLANK('Inbound SOS &amp; EOD'!II10),II2,'Inbound SOS &amp; EOD'!II10)</f>
        <v>46295</v>
      </c>
      <c r="IJ3" s="1284">
        <f>IF(ISBLANK('Inbound SOS &amp; EOD'!IJ10),IJ2,'Inbound SOS &amp; EOD'!IJ10)</f>
        <v>46296</v>
      </c>
      <c r="IK3" s="1284">
        <f>IF(ISBLANK('Inbound SOS &amp; EOD'!IK10),IK2,'Inbound SOS &amp; EOD'!IK10)</f>
        <v>46297</v>
      </c>
      <c r="IL3" s="1284">
        <f>IF(ISBLANK('Inbound SOS &amp; EOD'!IL10),IL2,'Inbound SOS &amp; EOD'!IL10)</f>
        <v>46298</v>
      </c>
      <c r="IM3" s="1284">
        <f>IF(ISBLANK('Inbound SOS &amp; EOD'!IM10),IM2,'Inbound SOS &amp; EOD'!IM10)</f>
        <v>46299</v>
      </c>
      <c r="IN3" s="1284">
        <f>IF(ISBLANK('Inbound SOS &amp; EOD'!IN10),IN2,'Inbound SOS &amp; EOD'!IN10)</f>
        <v>46300</v>
      </c>
      <c r="IO3" s="1284">
        <f>IF(ISBLANK('Inbound SOS &amp; EOD'!IO10),IO2,'Inbound SOS &amp; EOD'!IO10)</f>
        <v>46301</v>
      </c>
      <c r="IP3" s="1284">
        <f>IF(ISBLANK('Inbound SOS &amp; EOD'!IP10),IP2,'Inbound SOS &amp; EOD'!IP10)</f>
        <v>46302</v>
      </c>
      <c r="IQ3" s="1284">
        <f>IF(ISBLANK('Inbound SOS &amp; EOD'!IQ10),IQ2,'Inbound SOS &amp; EOD'!IQ10)</f>
        <v>46303</v>
      </c>
      <c r="IR3" s="1284">
        <f>IF(ISBLANK('Inbound SOS &amp; EOD'!IR10),IR2,'Inbound SOS &amp; EOD'!IR10)</f>
        <v>46304</v>
      </c>
      <c r="IS3" s="1284">
        <f>IF(ISBLANK('Inbound SOS &amp; EOD'!IS10),IS2,'Inbound SOS &amp; EOD'!IS10)</f>
        <v>46305</v>
      </c>
      <c r="IT3" s="1284">
        <f>IF(ISBLANK('Inbound SOS &amp; EOD'!IT10),IT2,'Inbound SOS &amp; EOD'!IT10)</f>
        <v>46306</v>
      </c>
      <c r="IU3" s="1284">
        <f>IF(ISBLANK('Inbound SOS &amp; EOD'!IU10),IU2,'Inbound SOS &amp; EOD'!IU10)</f>
        <v>46307</v>
      </c>
      <c r="IV3" s="1284">
        <f>IF(ISBLANK('Inbound SOS &amp; EOD'!IV10),IV2,'Inbound SOS &amp; EOD'!IV10)</f>
        <v>46308</v>
      </c>
      <c r="IW3" s="1284">
        <f>IF(ISBLANK('Inbound SOS &amp; EOD'!IW10),IW2,'Inbound SOS &amp; EOD'!IW10)</f>
        <v>46309</v>
      </c>
      <c r="IX3" s="1284">
        <f>IF(ISBLANK('Inbound SOS &amp; EOD'!IX10),IX2,'Inbound SOS &amp; EOD'!IX10)</f>
        <v>46310</v>
      </c>
      <c r="IY3" s="1284">
        <f>IF(ISBLANK('Inbound SOS &amp; EOD'!IY10),IY2,'Inbound SOS &amp; EOD'!IY10)</f>
        <v>46311</v>
      </c>
      <c r="IZ3" s="1284">
        <f>IF(ISBLANK('Inbound SOS &amp; EOD'!IZ10),IZ2,'Inbound SOS &amp; EOD'!IZ10)</f>
        <v>46312</v>
      </c>
      <c r="JA3" s="1284">
        <f>IF(ISBLANK('Inbound SOS &amp; EOD'!JA10),JA2,'Inbound SOS &amp; EOD'!JA10)</f>
        <v>46313</v>
      </c>
      <c r="JB3" s="1284">
        <f>IF(ISBLANK('Inbound SOS &amp; EOD'!JB10),JB2,'Inbound SOS &amp; EOD'!JB10)</f>
        <v>46314</v>
      </c>
      <c r="JC3" s="1284">
        <f>IF(ISBLANK('Inbound SOS &amp; EOD'!JC10),JC2,'Inbound SOS &amp; EOD'!JC10)</f>
        <v>46315</v>
      </c>
      <c r="JD3" s="1284">
        <f>IF(ISBLANK('Inbound SOS &amp; EOD'!JD10),JD2,'Inbound SOS &amp; EOD'!JD10)</f>
        <v>46316</v>
      </c>
      <c r="JE3" s="1284">
        <f>IF(ISBLANK('Inbound SOS &amp; EOD'!JE10),JE2,'Inbound SOS &amp; EOD'!JE10)</f>
        <v>46317</v>
      </c>
      <c r="JF3" s="1284">
        <f>IF(ISBLANK('Inbound SOS &amp; EOD'!JF10),JF2,'Inbound SOS &amp; EOD'!JF10)</f>
        <v>46318</v>
      </c>
      <c r="JG3" s="1284">
        <f>IF(ISBLANK('Inbound SOS &amp; EOD'!JG10),JG2,'Inbound SOS &amp; EOD'!JG10)</f>
        <v>46319</v>
      </c>
      <c r="JH3" s="1284">
        <f>IF(ISBLANK('Inbound SOS &amp; EOD'!JH10),JH2,'Inbound SOS &amp; EOD'!JH10)</f>
        <v>46320</v>
      </c>
      <c r="JI3" s="1284">
        <f>IF(ISBLANK('Inbound SOS &amp; EOD'!JI10),JI2,'Inbound SOS &amp; EOD'!JI10)</f>
        <v>46321</v>
      </c>
      <c r="JJ3" s="1284">
        <f>IF(ISBLANK('Inbound SOS &amp; EOD'!JJ10),JJ2,'Inbound SOS &amp; EOD'!JJ10)</f>
        <v>46322</v>
      </c>
      <c r="JK3" s="1284">
        <f>IF(ISBLANK('Inbound SOS &amp; EOD'!JK10),JK2,'Inbound SOS &amp; EOD'!JK10)</f>
        <v>46323</v>
      </c>
      <c r="JL3" s="1284">
        <f>IF(ISBLANK('Inbound SOS &amp; EOD'!JL10),JL2,'Inbound SOS &amp; EOD'!JL10)</f>
        <v>46324</v>
      </c>
      <c r="JM3" s="1284">
        <f>IF(ISBLANK('Inbound SOS &amp; EOD'!JM10),JM2,'Inbound SOS &amp; EOD'!JM10)</f>
        <v>46325</v>
      </c>
      <c r="JN3" s="1284">
        <f>IF(ISBLANK('Inbound SOS &amp; EOD'!JN10),JN2,'Inbound SOS &amp; EOD'!JN10)</f>
        <v>46326</v>
      </c>
      <c r="JO3" s="1284">
        <f>IF(ISBLANK('Inbound SOS &amp; EOD'!JO10),JO2,'Inbound SOS &amp; EOD'!JO10)</f>
        <v>46327</v>
      </c>
      <c r="JP3" s="1284">
        <f>IF(ISBLANK('Inbound SOS &amp; EOD'!JP10),JP2,'Inbound SOS &amp; EOD'!JP10)</f>
        <v>46328</v>
      </c>
      <c r="JQ3" s="1284">
        <f>IF(ISBLANK('Inbound SOS &amp; EOD'!JQ10),JQ2,'Inbound SOS &amp; EOD'!JQ10)</f>
        <v>46329</v>
      </c>
      <c r="JR3" s="1284">
        <f>IF(ISBLANK('Inbound SOS &amp; EOD'!JR10),JR2,'Inbound SOS &amp; EOD'!JR10)</f>
        <v>46330</v>
      </c>
      <c r="JS3" s="1284">
        <f>IF(ISBLANK('Inbound SOS &amp; EOD'!JS10),JS2,'Inbound SOS &amp; EOD'!JS10)</f>
        <v>46331</v>
      </c>
      <c r="JT3" s="1284">
        <f>IF(ISBLANK('Inbound SOS &amp; EOD'!JT10),JT2,'Inbound SOS &amp; EOD'!JT10)</f>
        <v>46332</v>
      </c>
      <c r="JU3" s="1284">
        <f>IF(ISBLANK('Inbound SOS &amp; EOD'!JU10),JU2,'Inbound SOS &amp; EOD'!JU10)</f>
        <v>46333</v>
      </c>
      <c r="JV3" s="1284">
        <f>IF(ISBLANK('Inbound SOS &amp; EOD'!JV10),JV2,'Inbound SOS &amp; EOD'!JV10)</f>
        <v>46334</v>
      </c>
      <c r="JW3" s="1284">
        <f>IF(ISBLANK('Inbound SOS &amp; EOD'!JW10),JW2,'Inbound SOS &amp; EOD'!JW10)</f>
        <v>46335</v>
      </c>
      <c r="JX3" s="1284">
        <f>IF(ISBLANK('Inbound SOS &amp; EOD'!JX10),JX2,'Inbound SOS &amp; EOD'!JX10)</f>
        <v>46336</v>
      </c>
      <c r="JY3" s="1284">
        <f>IF(ISBLANK('Inbound SOS &amp; EOD'!JY10),JY2,'Inbound SOS &amp; EOD'!JY10)</f>
        <v>46337</v>
      </c>
      <c r="JZ3" s="1284">
        <f>IF(ISBLANK('Inbound SOS &amp; EOD'!JZ10),JZ2,'Inbound SOS &amp; EOD'!JZ10)</f>
        <v>46338</v>
      </c>
      <c r="KA3" s="1284">
        <f>IF(ISBLANK('Inbound SOS &amp; EOD'!KA10),KA2,'Inbound SOS &amp; EOD'!KA10)</f>
        <v>46339</v>
      </c>
      <c r="KB3" s="1284">
        <f>IF(ISBLANK('Inbound SOS &amp; EOD'!KB10),KB2,'Inbound SOS &amp; EOD'!KB10)</f>
        <v>46340</v>
      </c>
      <c r="KC3" s="1284">
        <f>IF(ISBLANK('Inbound SOS &amp; EOD'!KC10),KC2,'Inbound SOS &amp; EOD'!KC10)</f>
        <v>46341</v>
      </c>
      <c r="KD3" s="1284">
        <f>IF(ISBLANK('Inbound SOS &amp; EOD'!KD10),KD2,'Inbound SOS &amp; EOD'!KD10)</f>
        <v>46342</v>
      </c>
      <c r="KE3" s="1284">
        <f>IF(ISBLANK('Inbound SOS &amp; EOD'!KE10),KE2,'Inbound SOS &amp; EOD'!KE10)</f>
        <v>46343</v>
      </c>
      <c r="KF3" s="1284">
        <f>IF(ISBLANK('Inbound SOS &amp; EOD'!KF10),KF2,'Inbound SOS &amp; EOD'!KF10)</f>
        <v>46344</v>
      </c>
      <c r="KG3" s="1284">
        <f>IF(ISBLANK('Inbound SOS &amp; EOD'!KG10),KG2,'Inbound SOS &amp; EOD'!KG10)</f>
        <v>46345</v>
      </c>
      <c r="KH3" s="1284">
        <f>IF(ISBLANK('Inbound SOS &amp; EOD'!KH10),KH2,'Inbound SOS &amp; EOD'!KH10)</f>
        <v>46346</v>
      </c>
      <c r="KI3" s="1284">
        <f>IF(ISBLANK('Inbound SOS &amp; EOD'!KI10),KI2,'Inbound SOS &amp; EOD'!KI10)</f>
        <v>46347</v>
      </c>
      <c r="KJ3" s="1284">
        <f>IF(ISBLANK('Inbound SOS &amp; EOD'!KJ10),KJ2,'Inbound SOS &amp; EOD'!KJ10)</f>
        <v>46348</v>
      </c>
      <c r="KK3" s="1284">
        <f>IF(ISBLANK('Inbound SOS &amp; EOD'!KK10),KK2,'Inbound SOS &amp; EOD'!KK10)</f>
        <v>46349</v>
      </c>
      <c r="KL3" s="1284">
        <f>IF(ISBLANK('Inbound SOS &amp; EOD'!KL10),KL2,'Inbound SOS &amp; EOD'!KL10)</f>
        <v>46350</v>
      </c>
      <c r="KM3" s="1284">
        <f>IF(ISBLANK('Inbound SOS &amp; EOD'!KM10),KM2,'Inbound SOS &amp; EOD'!KM10)</f>
        <v>46351</v>
      </c>
      <c r="KN3" s="1284">
        <f>IF(ISBLANK('Inbound SOS &amp; EOD'!KN10),KN2,'Inbound SOS &amp; EOD'!KN10)</f>
        <v>46352</v>
      </c>
      <c r="KO3" s="1284">
        <f>IF(ISBLANK('Inbound SOS &amp; EOD'!KO10),KO2,'Inbound SOS &amp; EOD'!KO10)</f>
        <v>46353</v>
      </c>
      <c r="KP3" s="1284">
        <f>IF(ISBLANK('Inbound SOS &amp; EOD'!KP10),KP2,'Inbound SOS &amp; EOD'!KP10)</f>
        <v>46354</v>
      </c>
      <c r="KQ3" s="1284">
        <f>IF(ISBLANK('Inbound SOS &amp; EOD'!KQ10),KQ2,'Inbound SOS &amp; EOD'!KQ10)</f>
        <v>46355</v>
      </c>
      <c r="KR3" s="1284">
        <f>IF(ISBLANK('Inbound SOS &amp; EOD'!KR10),KR2,'Inbound SOS &amp; EOD'!KR10)</f>
        <v>46356</v>
      </c>
      <c r="KS3" s="1284">
        <f>IF(ISBLANK('Inbound SOS &amp; EOD'!KS10),KS2,'Inbound SOS &amp; EOD'!KS10)</f>
        <v>46357</v>
      </c>
      <c r="KT3" s="1284">
        <f>IF(ISBLANK('Inbound SOS &amp; EOD'!KT10),KT2,'Inbound SOS &amp; EOD'!KT10)</f>
        <v>46358</v>
      </c>
      <c r="KU3" s="1284">
        <f>IF(ISBLANK('Inbound SOS &amp; EOD'!KU10),KU2,'Inbound SOS &amp; EOD'!KU10)</f>
        <v>46359</v>
      </c>
      <c r="KV3" s="1284">
        <f>IF(ISBLANK('Inbound SOS &amp; EOD'!KV10),KV2,'Inbound SOS &amp; EOD'!KV10)</f>
        <v>46360</v>
      </c>
      <c r="KW3" s="1284">
        <f>IF(ISBLANK('Inbound SOS &amp; EOD'!KW10),KW2,'Inbound SOS &amp; EOD'!KW10)</f>
        <v>46361</v>
      </c>
      <c r="KX3" s="1284">
        <f>IF(ISBLANK('Inbound SOS &amp; EOD'!KX10),KX2,'Inbound SOS &amp; EOD'!KX10)</f>
        <v>46362</v>
      </c>
      <c r="KY3" s="1284">
        <f>IF(ISBLANK('Inbound SOS &amp; EOD'!KY10),KY2,'Inbound SOS &amp; EOD'!KY10)</f>
        <v>46363</v>
      </c>
      <c r="KZ3" s="1284">
        <f>IF(ISBLANK('Inbound SOS &amp; EOD'!KZ10),KZ2,'Inbound SOS &amp; EOD'!KZ10)</f>
        <v>46364</v>
      </c>
      <c r="LA3" s="1284">
        <f>IF(ISBLANK('Inbound SOS &amp; EOD'!LA10),LA2,'Inbound SOS &amp; EOD'!LA10)</f>
        <v>46365</v>
      </c>
      <c r="LB3" s="1284">
        <f>IF(ISBLANK('Inbound SOS &amp; EOD'!LB10),LB2,'Inbound SOS &amp; EOD'!LB10)</f>
        <v>46366</v>
      </c>
      <c r="LC3" s="1284">
        <f>IF(ISBLANK('Inbound SOS &amp; EOD'!LC10),LC2,'Inbound SOS &amp; EOD'!LC10)</f>
        <v>46367</v>
      </c>
      <c r="LD3" s="1284">
        <f>IF(ISBLANK('Inbound SOS &amp; EOD'!LD10),LD2,'Inbound SOS &amp; EOD'!LD10)</f>
        <v>46368</v>
      </c>
      <c r="LE3" s="1284">
        <f>IF(ISBLANK('Inbound SOS &amp; EOD'!LE10),LE2,'Inbound SOS &amp; EOD'!LE10)</f>
        <v>46369</v>
      </c>
      <c r="LF3" s="1284">
        <f>IF(ISBLANK('Inbound SOS &amp; EOD'!LF10),LF2,'Inbound SOS &amp; EOD'!LF10)</f>
        <v>46370</v>
      </c>
      <c r="LG3" s="1284">
        <f>IF(ISBLANK('Inbound SOS &amp; EOD'!LG10),LG2,'Inbound SOS &amp; EOD'!LG10)</f>
        <v>46371</v>
      </c>
      <c r="LH3" s="1284">
        <f>IF(ISBLANK('Inbound SOS &amp; EOD'!LH10),LH2,'Inbound SOS &amp; EOD'!LH10)</f>
        <v>46372</v>
      </c>
      <c r="LI3" s="1284">
        <f>IF(ISBLANK('Inbound SOS &amp; EOD'!LI10),LI2,'Inbound SOS &amp; EOD'!LI10)</f>
        <v>46373</v>
      </c>
      <c r="LJ3" s="1284">
        <f>IF(ISBLANK('Inbound SOS &amp; EOD'!LJ10),LJ2,'Inbound SOS &amp; EOD'!LJ10)</f>
        <v>46374</v>
      </c>
      <c r="LK3" s="1284">
        <f>IF(ISBLANK('Inbound SOS &amp; EOD'!LK10),LK2,'Inbound SOS &amp; EOD'!LK10)</f>
        <v>46375</v>
      </c>
      <c r="LL3" s="1284">
        <f>IF(ISBLANK('Inbound SOS &amp; EOD'!LL10),LL2,'Inbound SOS &amp; EOD'!LL10)</f>
        <v>46376</v>
      </c>
      <c r="LM3" s="1284">
        <f>IF(ISBLANK('Inbound SOS &amp; EOD'!LM10),LM2,'Inbound SOS &amp; EOD'!LM10)</f>
        <v>46377</v>
      </c>
      <c r="LN3" s="1284">
        <f>IF(ISBLANK('Inbound SOS &amp; EOD'!LN10),LN2,'Inbound SOS &amp; EOD'!LN10)</f>
        <v>46378</v>
      </c>
      <c r="LO3" s="1284">
        <f>IF(ISBLANK('Inbound SOS &amp; EOD'!LO10),LO2,'Inbound SOS &amp; EOD'!LO10)</f>
        <v>46379</v>
      </c>
      <c r="LP3" s="1284">
        <f>IF(ISBLANK('Inbound SOS &amp; EOD'!LP10),LP2,'Inbound SOS &amp; EOD'!LP10)</f>
        <v>46380</v>
      </c>
      <c r="LQ3" s="1284">
        <f>IF(ISBLANK('Inbound SOS &amp; EOD'!LQ10),LQ2,'Inbound SOS &amp; EOD'!LQ10)</f>
        <v>46381</v>
      </c>
      <c r="LR3" s="1284">
        <f>IF(ISBLANK('Inbound SOS &amp; EOD'!LR10),LR2,'Inbound SOS &amp; EOD'!LR10)</f>
        <v>46382</v>
      </c>
      <c r="LS3" s="1284">
        <f>IF(ISBLANK('Inbound SOS &amp; EOD'!LS10),LS2,'Inbound SOS &amp; EOD'!LS10)</f>
        <v>46383</v>
      </c>
      <c r="LT3" s="1284">
        <f>IF(ISBLANK('Inbound SOS &amp; EOD'!LT10),LT2,'Inbound SOS &amp; EOD'!LT10)</f>
        <v>46384</v>
      </c>
      <c r="LU3" s="1284">
        <f>IF(ISBLANK('Inbound SOS &amp; EOD'!LU10),LU2,'Inbound SOS &amp; EOD'!LU10)</f>
        <v>46385</v>
      </c>
      <c r="LV3" s="1284">
        <f>IF(ISBLANK('Inbound SOS &amp; EOD'!LV10),LV2,'Inbound SOS &amp; EOD'!LV10)</f>
        <v>46386</v>
      </c>
      <c r="LW3" s="1284">
        <f>IF(ISBLANK('Inbound SOS &amp; EOD'!LW10),LW2,'Inbound SOS &amp; EOD'!LW10)</f>
        <v>46387</v>
      </c>
      <c r="LX3" s="1284">
        <f>IF(ISBLANK('Inbound SOS &amp; EOD'!LX10),LX2,'Inbound SOS &amp; EOD'!LX10)</f>
        <v>46388</v>
      </c>
      <c r="LY3" s="1284">
        <f>IF(ISBLANK('Inbound SOS &amp; EOD'!LY10),LY2,'Inbound SOS &amp; EOD'!LY10)</f>
        <v>46389</v>
      </c>
      <c r="LZ3" s="1284">
        <f>IF(ISBLANK('Inbound SOS &amp; EOD'!LZ10),LZ2,'Inbound SOS &amp; EOD'!LZ10)</f>
        <v>46390</v>
      </c>
      <c r="MA3" s="1284">
        <f>IF(ISBLANK('Inbound SOS &amp; EOD'!MA10),MA2,'Inbound SOS &amp; EOD'!MA10)</f>
        <v>46391</v>
      </c>
      <c r="MB3" s="1284">
        <f>IF(ISBLANK('Inbound SOS &amp; EOD'!MB10),MB2,'Inbound SOS &amp; EOD'!MB10)</f>
        <v>46392</v>
      </c>
      <c r="MC3" s="1284">
        <f>IF(ISBLANK('Inbound SOS &amp; EOD'!MC10),MC2,'Inbound SOS &amp; EOD'!MC10)</f>
        <v>46393</v>
      </c>
      <c r="MD3" s="1284">
        <f>IF(ISBLANK('Inbound SOS &amp; EOD'!MD10),MD2,'Inbound SOS &amp; EOD'!MD10)</f>
        <v>46394</v>
      </c>
      <c r="ME3" s="1284">
        <f>IF(ISBLANK('Inbound SOS &amp; EOD'!ME10),ME2,'Inbound SOS &amp; EOD'!ME10)</f>
        <v>46395</v>
      </c>
      <c r="MF3" s="1284">
        <f>IF(ISBLANK('Inbound SOS &amp; EOD'!MF10),MF2,'Inbound SOS &amp; EOD'!MF10)</f>
        <v>46396</v>
      </c>
      <c r="MG3" s="1284">
        <f>IF(ISBLANK('Inbound SOS &amp; EOD'!MG10),MG2,'Inbound SOS &amp; EOD'!MG10)</f>
        <v>46397</v>
      </c>
      <c r="MH3" s="1284">
        <f>IF(ISBLANK('Inbound SOS &amp; EOD'!MH10),MH2,'Inbound SOS &amp; EOD'!MH10)</f>
        <v>46398</v>
      </c>
      <c r="MI3" s="1284">
        <f>IF(ISBLANK('Inbound SOS &amp; EOD'!MI10),MI2,'Inbound SOS &amp; EOD'!MI10)</f>
        <v>46399</v>
      </c>
      <c r="MJ3" s="1284">
        <f>IF(ISBLANK('Inbound SOS &amp; EOD'!MJ10),MJ2,'Inbound SOS &amp; EOD'!MJ10)</f>
        <v>46400</v>
      </c>
      <c r="MK3" s="1284">
        <f>IF(ISBLANK('Inbound SOS &amp; EOD'!MK10),MK2,'Inbound SOS &amp; EOD'!MK10)</f>
        <v>46401</v>
      </c>
      <c r="ML3" s="1284">
        <f>IF(ISBLANK('Inbound SOS &amp; EOD'!ML10),ML2,'Inbound SOS &amp; EOD'!ML10)</f>
        <v>46402</v>
      </c>
      <c r="MM3" s="1284">
        <f>IF(ISBLANK('Inbound SOS &amp; EOD'!MM10),MM2,'Inbound SOS &amp; EOD'!MM10)</f>
        <v>46403</v>
      </c>
      <c r="MN3" s="1284">
        <f>IF(ISBLANK('Inbound SOS &amp; EOD'!MN10),MN2,'Inbound SOS &amp; EOD'!MN10)</f>
        <v>46404</v>
      </c>
      <c r="MO3" s="1284">
        <f>IF(ISBLANK('Inbound SOS &amp; EOD'!MO10),MO2,'Inbound SOS &amp; EOD'!MO10)</f>
        <v>46405</v>
      </c>
      <c r="MP3" s="1284">
        <f>IF(ISBLANK('Inbound SOS &amp; EOD'!MP10),MP2,'Inbound SOS &amp; EOD'!MP10)</f>
        <v>46406</v>
      </c>
      <c r="MQ3" s="1284">
        <f>IF(ISBLANK('Inbound SOS &amp; EOD'!MQ10),MQ2,'Inbound SOS &amp; EOD'!MQ10)</f>
        <v>46407</v>
      </c>
      <c r="MR3" s="1284">
        <f>IF(ISBLANK('Inbound SOS &amp; EOD'!MR10),MR2,'Inbound SOS &amp; EOD'!MR10)</f>
        <v>46408</v>
      </c>
      <c r="MS3" s="1284">
        <f>IF(ISBLANK('Inbound SOS &amp; EOD'!MS10),MS2,'Inbound SOS &amp; EOD'!MS10)</f>
        <v>46409</v>
      </c>
      <c r="MT3" s="1284">
        <f>IF(ISBLANK('Inbound SOS &amp; EOD'!MT10),MT2,'Inbound SOS &amp; EOD'!MT10)</f>
        <v>46410</v>
      </c>
      <c r="MU3" s="1284">
        <f>IF(ISBLANK('Inbound SOS &amp; EOD'!MU10),MU2,'Inbound SOS &amp; EOD'!MU10)</f>
        <v>46411</v>
      </c>
      <c r="MV3" s="1284">
        <f>IF(ISBLANK('Inbound SOS &amp; EOD'!MV10),MV2,'Inbound SOS &amp; EOD'!MV10)</f>
        <v>46412</v>
      </c>
      <c r="MW3" s="1284">
        <f>IF(ISBLANK('Inbound SOS &amp; EOD'!MW10),MW2,'Inbound SOS &amp; EOD'!MW10)</f>
        <v>46413</v>
      </c>
      <c r="MX3" s="1284">
        <f>IF(ISBLANK('Inbound SOS &amp; EOD'!MX10),MX2,'Inbound SOS &amp; EOD'!MX10)</f>
        <v>46414</v>
      </c>
      <c r="MY3" s="1284">
        <f>IF(ISBLANK('Inbound SOS &amp; EOD'!MY10),MY2,'Inbound SOS &amp; EOD'!MY10)</f>
        <v>46415</v>
      </c>
      <c r="MZ3" s="1284">
        <f>IF(ISBLANK('Inbound SOS &amp; EOD'!MZ10),MZ2,'Inbound SOS &amp; EOD'!MZ10)</f>
        <v>46416</v>
      </c>
      <c r="NA3" s="1284">
        <f>IF(ISBLANK('Inbound SOS &amp; EOD'!NA10),NA2,'Inbound SOS &amp; EOD'!NA10)</f>
        <v>46417</v>
      </c>
      <c r="NB3" s="1284">
        <f>IF(ISBLANK('Inbound SOS &amp; EOD'!NB10),NB2,'Inbound SOS &amp; EOD'!NB10)</f>
        <v>46418</v>
      </c>
      <c r="NC3" s="1284">
        <f>IF(ISBLANK('Inbound SOS &amp; EOD'!NC10),NC2,'Inbound SOS &amp; EOD'!NC10)</f>
        <v>46419</v>
      </c>
      <c r="ND3" s="1284">
        <f>IF(ISBLANK('Inbound SOS &amp; EOD'!ND10),ND2,'Inbound SOS &amp; EOD'!ND10)</f>
        <v>46420</v>
      </c>
      <c r="NE3" s="1284">
        <f>IF(ISBLANK('Inbound SOS &amp; EOD'!NE10),NE2,'Inbound SOS &amp; EOD'!NE10)</f>
        <v>46421</v>
      </c>
      <c r="NF3" s="1284">
        <f>IF(ISBLANK('Inbound SOS &amp; EOD'!NF10),NF2,'Inbound SOS &amp; EOD'!NF10)</f>
        <v>46422</v>
      </c>
      <c r="NG3" s="1284">
        <f>IF(ISBLANK('Inbound SOS &amp; EOD'!NG10),NG2,'Inbound SOS &amp; EOD'!NG10)</f>
        <v>46423</v>
      </c>
      <c r="NH3" s="1284">
        <f>IF(ISBLANK('Inbound SOS &amp; EOD'!NH10),NH2,'Inbound SOS &amp; EOD'!NH10)</f>
        <v>46424</v>
      </c>
    </row>
    <row r="4" spans="1:372" ht="15.75" customHeight="1">
      <c r="A4" s="86" t="s">
        <v>1143</v>
      </c>
      <c r="B4" s="190">
        <f t="shared" ref="B4:O4" si="0">_xlfn.DAYS(B2,B3)</f>
        <v>4</v>
      </c>
      <c r="C4" s="77">
        <f t="shared" si="0"/>
        <v>5</v>
      </c>
      <c r="D4" s="77">
        <f t="shared" si="0"/>
        <v>1</v>
      </c>
      <c r="E4" s="77">
        <f t="shared" si="0"/>
        <v>0</v>
      </c>
      <c r="F4" s="77">
        <f t="shared" si="0"/>
        <v>0</v>
      </c>
      <c r="G4" s="77">
        <f t="shared" si="0"/>
        <v>0</v>
      </c>
      <c r="H4" s="77">
        <f t="shared" si="0"/>
        <v>1</v>
      </c>
      <c r="I4" s="77">
        <f t="shared" si="0"/>
        <v>2</v>
      </c>
      <c r="J4" s="77">
        <f t="shared" si="0"/>
        <v>3</v>
      </c>
      <c r="K4" s="77">
        <f t="shared" si="0"/>
        <v>0</v>
      </c>
      <c r="L4" s="77">
        <f t="shared" si="0"/>
        <v>0</v>
      </c>
      <c r="M4" s="77">
        <f t="shared" si="0"/>
        <v>0</v>
      </c>
      <c r="N4" s="77">
        <f t="shared" si="0"/>
        <v>0</v>
      </c>
      <c r="O4" s="77">
        <f t="shared" si="0"/>
        <v>0</v>
      </c>
      <c r="P4" s="77">
        <f t="shared" ref="P4:BS4" si="1">_xlfn.DAYS(P2,P3)</f>
        <v>0</v>
      </c>
      <c r="Q4" s="77">
        <f t="shared" si="1"/>
        <v>0</v>
      </c>
      <c r="R4" s="77">
        <f t="shared" si="1"/>
        <v>0</v>
      </c>
      <c r="S4" s="77">
        <f t="shared" si="1"/>
        <v>0</v>
      </c>
      <c r="T4" s="77">
        <f t="shared" si="1"/>
        <v>1</v>
      </c>
      <c r="U4" s="77">
        <f t="shared" si="1"/>
        <v>0</v>
      </c>
      <c r="V4" s="77">
        <f t="shared" si="1"/>
        <v>1</v>
      </c>
      <c r="W4" s="77">
        <f t="shared" si="1"/>
        <v>0</v>
      </c>
      <c r="X4" s="77">
        <f t="shared" si="1"/>
        <v>0</v>
      </c>
      <c r="Y4" s="77">
        <f t="shared" si="1"/>
        <v>0</v>
      </c>
      <c r="Z4" s="77">
        <f t="shared" si="1"/>
        <v>0</v>
      </c>
      <c r="AA4" s="77">
        <f t="shared" si="1"/>
        <v>0</v>
      </c>
      <c r="AB4" s="77">
        <f t="shared" si="1"/>
        <v>1</v>
      </c>
      <c r="AC4" s="77">
        <f t="shared" si="1"/>
        <v>1</v>
      </c>
      <c r="AD4" s="77">
        <f t="shared" si="1"/>
        <v>2</v>
      </c>
      <c r="AE4" s="77">
        <f t="shared" si="1"/>
        <v>3</v>
      </c>
      <c r="AF4" s="77">
        <f t="shared" si="1"/>
        <v>0</v>
      </c>
      <c r="AG4" s="77">
        <f t="shared" si="1"/>
        <v>0</v>
      </c>
      <c r="AH4" s="77">
        <f t="shared" si="1"/>
        <v>1</v>
      </c>
      <c r="AI4" s="77">
        <f t="shared" si="1"/>
        <v>2</v>
      </c>
      <c r="AJ4" s="77">
        <f t="shared" si="1"/>
        <v>0</v>
      </c>
      <c r="AK4" s="77">
        <f t="shared" si="1"/>
        <v>0</v>
      </c>
      <c r="AL4" s="77">
        <f t="shared" si="1"/>
        <v>0</v>
      </c>
      <c r="AM4" s="77">
        <f t="shared" si="1"/>
        <v>1</v>
      </c>
      <c r="AN4" s="77">
        <f t="shared" si="1"/>
        <v>1</v>
      </c>
      <c r="AO4" s="77">
        <f t="shared" si="1"/>
        <v>0</v>
      </c>
      <c r="AP4" s="77">
        <f t="shared" si="1"/>
        <v>0</v>
      </c>
      <c r="AQ4" s="77">
        <f t="shared" si="1"/>
        <v>0</v>
      </c>
      <c r="AR4" s="77">
        <f t="shared" si="1"/>
        <v>0</v>
      </c>
      <c r="AS4" s="77">
        <f t="shared" si="1"/>
        <v>0</v>
      </c>
      <c r="AT4" s="77">
        <f t="shared" si="1"/>
        <v>0</v>
      </c>
      <c r="AU4" s="77">
        <f t="shared" si="1"/>
        <v>1</v>
      </c>
      <c r="AV4" s="77">
        <f t="shared" si="1"/>
        <v>0</v>
      </c>
      <c r="AW4" s="77">
        <f t="shared" si="1"/>
        <v>1</v>
      </c>
      <c r="AX4" s="77">
        <f t="shared" si="1"/>
        <v>2</v>
      </c>
      <c r="AY4" s="77">
        <f t="shared" si="1"/>
        <v>3</v>
      </c>
      <c r="AZ4" s="77">
        <f t="shared" si="1"/>
        <v>5</v>
      </c>
      <c r="BA4" s="77">
        <f t="shared" si="1"/>
        <v>5</v>
      </c>
      <c r="BB4" s="77">
        <f t="shared" si="1"/>
        <v>6</v>
      </c>
      <c r="BC4" s="77">
        <f t="shared" si="1"/>
        <v>7</v>
      </c>
      <c r="BD4" s="77">
        <f t="shared" si="1"/>
        <v>8</v>
      </c>
      <c r="BE4" s="77">
        <f t="shared" si="1"/>
        <v>9</v>
      </c>
      <c r="BF4" s="77">
        <f t="shared" si="1"/>
        <v>10</v>
      </c>
      <c r="BG4" s="77">
        <f t="shared" si="1"/>
        <v>11</v>
      </c>
      <c r="BH4" s="77">
        <f t="shared" si="1"/>
        <v>12</v>
      </c>
      <c r="BI4" s="77">
        <f t="shared" si="1"/>
        <v>13</v>
      </c>
      <c r="BJ4" s="77">
        <f t="shared" si="1"/>
        <v>14</v>
      </c>
      <c r="BK4" s="77">
        <f t="shared" si="1"/>
        <v>10</v>
      </c>
      <c r="BL4" s="77">
        <f t="shared" si="1"/>
        <v>11</v>
      </c>
      <c r="BM4" s="77">
        <f t="shared" si="1"/>
        <v>12</v>
      </c>
      <c r="BN4" s="77">
        <f t="shared" si="1"/>
        <v>13</v>
      </c>
      <c r="BO4" s="77">
        <f t="shared" si="1"/>
        <v>14</v>
      </c>
      <c r="BP4" s="77">
        <f t="shared" si="1"/>
        <v>15</v>
      </c>
      <c r="BQ4" s="77">
        <f t="shared" si="1"/>
        <v>16</v>
      </c>
      <c r="BR4" s="77">
        <f t="shared" si="1"/>
        <v>0</v>
      </c>
      <c r="BS4" s="77">
        <f t="shared" si="1"/>
        <v>0</v>
      </c>
      <c r="BT4" s="77">
        <f t="shared" ref="BT4:EE4" si="2">_xlfn.DAYS(BT2,BT3)</f>
        <v>0</v>
      </c>
      <c r="BU4" s="77">
        <f t="shared" si="2"/>
        <v>0</v>
      </c>
      <c r="BV4" s="77">
        <f t="shared" si="2"/>
        <v>0</v>
      </c>
      <c r="BW4" s="77">
        <f t="shared" si="2"/>
        <v>0</v>
      </c>
      <c r="BX4" s="77">
        <f t="shared" si="2"/>
        <v>0</v>
      </c>
      <c r="BY4" s="77">
        <f t="shared" si="2"/>
        <v>0</v>
      </c>
      <c r="BZ4" s="77">
        <f t="shared" si="2"/>
        <v>0</v>
      </c>
      <c r="CA4" s="77">
        <f t="shared" si="2"/>
        <v>0</v>
      </c>
      <c r="CB4" s="77">
        <f t="shared" si="2"/>
        <v>0</v>
      </c>
      <c r="CC4" s="77">
        <f t="shared" si="2"/>
        <v>0</v>
      </c>
      <c r="CD4" s="77">
        <f t="shared" si="2"/>
        <v>0</v>
      </c>
      <c r="CE4" s="77">
        <f t="shared" si="2"/>
        <v>0</v>
      </c>
      <c r="CF4" s="77">
        <f t="shared" si="2"/>
        <v>0</v>
      </c>
      <c r="CG4" s="77">
        <f t="shared" si="2"/>
        <v>0</v>
      </c>
      <c r="CH4" s="77">
        <f t="shared" si="2"/>
        <v>0</v>
      </c>
      <c r="CI4" s="77">
        <f t="shared" si="2"/>
        <v>0</v>
      </c>
      <c r="CJ4" s="77">
        <f t="shared" si="2"/>
        <v>0</v>
      </c>
      <c r="CK4" s="77">
        <f t="shared" si="2"/>
        <v>0</v>
      </c>
      <c r="CL4" s="77">
        <f t="shared" si="2"/>
        <v>1</v>
      </c>
      <c r="CM4" s="77">
        <f t="shared" si="2"/>
        <v>2</v>
      </c>
      <c r="CN4" s="77">
        <f t="shared" si="2"/>
        <v>3</v>
      </c>
      <c r="CO4" s="77">
        <f t="shared" si="2"/>
        <v>4</v>
      </c>
      <c r="CP4" s="77">
        <f t="shared" si="2"/>
        <v>5</v>
      </c>
      <c r="CQ4" s="77">
        <f t="shared" si="2"/>
        <v>6</v>
      </c>
      <c r="CR4" s="77">
        <f t="shared" si="2"/>
        <v>7</v>
      </c>
      <c r="CS4" s="77">
        <f t="shared" si="2"/>
        <v>8</v>
      </c>
      <c r="CT4" s="77">
        <f t="shared" si="2"/>
        <v>9</v>
      </c>
      <c r="CU4" s="77">
        <f t="shared" si="2"/>
        <v>10</v>
      </c>
      <c r="CV4" s="77">
        <f t="shared" si="2"/>
        <v>5</v>
      </c>
      <c r="CW4" s="77">
        <f t="shared" si="2"/>
        <v>6</v>
      </c>
      <c r="CX4" s="77">
        <f t="shared" si="2"/>
        <v>7</v>
      </c>
      <c r="CY4" s="77">
        <f t="shared" si="2"/>
        <v>8</v>
      </c>
      <c r="CZ4" s="77">
        <f t="shared" si="2"/>
        <v>9</v>
      </c>
      <c r="DA4" s="77">
        <f t="shared" si="2"/>
        <v>0</v>
      </c>
      <c r="DB4" s="77">
        <f t="shared" si="2"/>
        <v>0</v>
      </c>
      <c r="DC4" s="77">
        <f t="shared" si="2"/>
        <v>0</v>
      </c>
      <c r="DD4" s="77">
        <f t="shared" si="2"/>
        <v>0</v>
      </c>
      <c r="DE4" s="77">
        <f t="shared" si="2"/>
        <v>0</v>
      </c>
      <c r="DF4" s="77">
        <f t="shared" si="2"/>
        <v>0</v>
      </c>
      <c r="DG4" s="77">
        <f t="shared" si="2"/>
        <v>0</v>
      </c>
      <c r="DH4" s="77">
        <f t="shared" si="2"/>
        <v>0</v>
      </c>
      <c r="DI4" s="77">
        <f t="shared" si="2"/>
        <v>0</v>
      </c>
      <c r="DJ4" s="77">
        <f t="shared" si="2"/>
        <v>0</v>
      </c>
      <c r="DK4" s="77">
        <f t="shared" si="2"/>
        <v>0</v>
      </c>
      <c r="DL4" s="77">
        <f t="shared" si="2"/>
        <v>0</v>
      </c>
      <c r="DM4" s="77">
        <f t="shared" si="2"/>
        <v>0</v>
      </c>
      <c r="DN4" s="77">
        <f t="shared" si="2"/>
        <v>0</v>
      </c>
      <c r="DO4" s="77">
        <f t="shared" si="2"/>
        <v>0</v>
      </c>
      <c r="DP4" s="77">
        <f t="shared" si="2"/>
        <v>0</v>
      </c>
      <c r="DQ4" s="77">
        <f t="shared" si="2"/>
        <v>0</v>
      </c>
      <c r="DR4" s="77">
        <f t="shared" si="2"/>
        <v>0</v>
      </c>
      <c r="DS4" s="77">
        <f t="shared" si="2"/>
        <v>1</v>
      </c>
      <c r="DT4" s="77">
        <f t="shared" si="2"/>
        <v>2</v>
      </c>
      <c r="DU4" s="77">
        <f t="shared" si="2"/>
        <v>0</v>
      </c>
      <c r="DV4" s="77">
        <f t="shared" si="2"/>
        <v>1</v>
      </c>
      <c r="DW4" s="77">
        <f t="shared" si="2"/>
        <v>1</v>
      </c>
      <c r="DX4" s="77">
        <f t="shared" si="2"/>
        <v>0</v>
      </c>
      <c r="DY4" s="77">
        <f t="shared" si="2"/>
        <v>0</v>
      </c>
      <c r="DZ4" s="77">
        <f t="shared" si="2"/>
        <v>1</v>
      </c>
      <c r="EA4" s="77">
        <f t="shared" si="2"/>
        <v>0</v>
      </c>
      <c r="EB4" s="77">
        <f t="shared" si="2"/>
        <v>0</v>
      </c>
      <c r="EC4" s="77">
        <f t="shared" si="2"/>
        <v>1</v>
      </c>
      <c r="ED4" s="77">
        <f t="shared" si="2"/>
        <v>2</v>
      </c>
      <c r="EE4" s="77">
        <f t="shared" si="2"/>
        <v>2</v>
      </c>
      <c r="EF4" s="77">
        <f t="shared" ref="EF4:GQ4" si="3">_xlfn.DAYS(EF2,EF3)</f>
        <v>0</v>
      </c>
      <c r="EG4" s="77" t="e">
        <f t="shared" si="3"/>
        <v>#VALUE!</v>
      </c>
      <c r="EH4" s="77">
        <f t="shared" si="3"/>
        <v>0</v>
      </c>
      <c r="EI4" s="77">
        <f t="shared" si="3"/>
        <v>0</v>
      </c>
      <c r="EJ4" s="77">
        <f t="shared" si="3"/>
        <v>0</v>
      </c>
      <c r="EK4" s="77">
        <f t="shared" si="3"/>
        <v>0</v>
      </c>
      <c r="EL4" s="77">
        <f t="shared" si="3"/>
        <v>0</v>
      </c>
      <c r="EM4" s="77">
        <f t="shared" si="3"/>
        <v>0</v>
      </c>
      <c r="EN4" s="77">
        <f t="shared" si="3"/>
        <v>0</v>
      </c>
      <c r="EO4" s="77">
        <f t="shared" si="3"/>
        <v>0</v>
      </c>
      <c r="EP4" s="77">
        <f t="shared" si="3"/>
        <v>0</v>
      </c>
      <c r="EQ4" s="77">
        <f t="shared" si="3"/>
        <v>0</v>
      </c>
      <c r="ER4" s="77">
        <f t="shared" si="3"/>
        <v>0</v>
      </c>
      <c r="ES4" s="77">
        <f t="shared" si="3"/>
        <v>0</v>
      </c>
      <c r="ET4" s="77">
        <f t="shared" si="3"/>
        <v>0</v>
      </c>
      <c r="EU4" s="77">
        <f t="shared" si="3"/>
        <v>0</v>
      </c>
      <c r="EV4" s="77">
        <f t="shared" si="3"/>
        <v>0</v>
      </c>
      <c r="EW4" s="77">
        <f t="shared" si="3"/>
        <v>0</v>
      </c>
      <c r="EX4" s="77">
        <f t="shared" si="3"/>
        <v>0</v>
      </c>
      <c r="EY4" s="77">
        <f t="shared" si="3"/>
        <v>0</v>
      </c>
      <c r="EZ4" s="77">
        <f t="shared" si="3"/>
        <v>0</v>
      </c>
      <c r="FA4" s="77">
        <f t="shared" si="3"/>
        <v>0</v>
      </c>
      <c r="FB4" s="77">
        <f t="shared" si="3"/>
        <v>0</v>
      </c>
      <c r="FC4" s="77">
        <f t="shared" si="3"/>
        <v>0</v>
      </c>
      <c r="FD4" s="77">
        <f t="shared" si="3"/>
        <v>0</v>
      </c>
      <c r="FE4" s="77">
        <f t="shared" si="3"/>
        <v>0</v>
      </c>
      <c r="FF4" s="77">
        <f t="shared" si="3"/>
        <v>0</v>
      </c>
      <c r="FG4" s="77">
        <f t="shared" si="3"/>
        <v>0</v>
      </c>
      <c r="FH4" s="77">
        <f t="shared" si="3"/>
        <v>0</v>
      </c>
      <c r="FI4" s="77">
        <f t="shared" si="3"/>
        <v>0</v>
      </c>
      <c r="FJ4" s="77">
        <f t="shared" si="3"/>
        <v>0</v>
      </c>
      <c r="FK4" s="77">
        <f t="shared" si="3"/>
        <v>0</v>
      </c>
      <c r="FL4" s="77">
        <f t="shared" si="3"/>
        <v>0</v>
      </c>
      <c r="FM4" s="77">
        <f t="shared" si="3"/>
        <v>0</v>
      </c>
      <c r="FN4" s="77">
        <f t="shared" si="3"/>
        <v>0</v>
      </c>
      <c r="FO4" s="77">
        <f t="shared" si="3"/>
        <v>0</v>
      </c>
      <c r="FP4" s="77">
        <f t="shared" si="3"/>
        <v>0</v>
      </c>
      <c r="FQ4" s="77">
        <f t="shared" si="3"/>
        <v>0</v>
      </c>
      <c r="FR4" s="77">
        <f t="shared" si="3"/>
        <v>0</v>
      </c>
      <c r="FS4" s="77">
        <f t="shared" si="3"/>
        <v>0</v>
      </c>
      <c r="FT4" s="77">
        <f t="shared" si="3"/>
        <v>0</v>
      </c>
      <c r="FU4" s="77">
        <f t="shared" si="3"/>
        <v>0</v>
      </c>
      <c r="FV4" s="77">
        <f t="shared" si="3"/>
        <v>0</v>
      </c>
      <c r="FW4" s="77">
        <f t="shared" si="3"/>
        <v>0</v>
      </c>
      <c r="FX4" s="77">
        <f t="shared" si="3"/>
        <v>0</v>
      </c>
      <c r="FY4" s="77">
        <f t="shared" si="3"/>
        <v>0</v>
      </c>
      <c r="FZ4" s="77">
        <f t="shared" si="3"/>
        <v>0</v>
      </c>
      <c r="GA4" s="77">
        <f t="shared" si="3"/>
        <v>0</v>
      </c>
      <c r="GB4" s="77">
        <f t="shared" si="3"/>
        <v>0</v>
      </c>
      <c r="GC4" s="77">
        <f t="shared" si="3"/>
        <v>0</v>
      </c>
      <c r="GD4" s="77">
        <f t="shared" si="3"/>
        <v>0</v>
      </c>
      <c r="GE4" s="77">
        <f t="shared" si="3"/>
        <v>0</v>
      </c>
      <c r="GF4" s="77">
        <f t="shared" si="3"/>
        <v>0</v>
      </c>
      <c r="GG4" s="77">
        <f t="shared" si="3"/>
        <v>0</v>
      </c>
      <c r="GH4" s="77">
        <f t="shared" si="3"/>
        <v>0</v>
      </c>
      <c r="GI4" s="77">
        <f t="shared" si="3"/>
        <v>0</v>
      </c>
      <c r="GJ4" s="77">
        <f t="shared" si="3"/>
        <v>0</v>
      </c>
      <c r="GK4" s="77">
        <f t="shared" si="3"/>
        <v>0</v>
      </c>
      <c r="GL4" s="77">
        <f t="shared" si="3"/>
        <v>0</v>
      </c>
      <c r="GM4" s="77">
        <f t="shared" si="3"/>
        <v>0</v>
      </c>
      <c r="GN4" s="77">
        <f t="shared" si="3"/>
        <v>0</v>
      </c>
      <c r="GO4" s="77">
        <f t="shared" si="3"/>
        <v>0</v>
      </c>
      <c r="GP4" s="77">
        <f t="shared" si="3"/>
        <v>0</v>
      </c>
      <c r="GQ4" s="77">
        <f t="shared" si="3"/>
        <v>0</v>
      </c>
      <c r="GR4" s="77">
        <f t="shared" ref="GR4:JC4" si="4">_xlfn.DAYS(GR2,GR3)</f>
        <v>0</v>
      </c>
      <c r="GS4" s="77">
        <f t="shared" si="4"/>
        <v>0</v>
      </c>
      <c r="GT4" s="77">
        <f t="shared" si="4"/>
        <v>0</v>
      </c>
      <c r="GU4" s="77">
        <f t="shared" si="4"/>
        <v>0</v>
      </c>
      <c r="GV4" s="77">
        <f t="shared" si="4"/>
        <v>0</v>
      </c>
      <c r="GW4" s="77">
        <f t="shared" si="4"/>
        <v>0</v>
      </c>
      <c r="GX4" s="77">
        <f t="shared" si="4"/>
        <v>0</v>
      </c>
      <c r="GY4" s="77">
        <f t="shared" si="4"/>
        <v>0</v>
      </c>
      <c r="GZ4" s="77">
        <f t="shared" si="4"/>
        <v>0</v>
      </c>
      <c r="HA4" s="77">
        <f t="shared" si="4"/>
        <v>0</v>
      </c>
      <c r="HB4" s="77">
        <f t="shared" si="4"/>
        <v>0</v>
      </c>
      <c r="HC4" s="77">
        <f t="shared" si="4"/>
        <v>0</v>
      </c>
      <c r="HD4" s="77">
        <f t="shared" si="4"/>
        <v>0</v>
      </c>
      <c r="HE4" s="77">
        <f t="shared" si="4"/>
        <v>0</v>
      </c>
      <c r="HF4" s="77">
        <f t="shared" si="4"/>
        <v>0</v>
      </c>
      <c r="HG4" s="77">
        <f t="shared" si="4"/>
        <v>0</v>
      </c>
      <c r="HH4" s="77">
        <f t="shared" si="4"/>
        <v>0</v>
      </c>
      <c r="HI4" s="77">
        <f t="shared" si="4"/>
        <v>0</v>
      </c>
      <c r="HJ4" s="77">
        <f t="shared" si="4"/>
        <v>0</v>
      </c>
      <c r="HK4" s="77">
        <f t="shared" si="4"/>
        <v>0</v>
      </c>
      <c r="HL4" s="77">
        <f t="shared" si="4"/>
        <v>0</v>
      </c>
      <c r="HM4" s="77">
        <f t="shared" si="4"/>
        <v>0</v>
      </c>
      <c r="HN4" s="77">
        <f t="shared" si="4"/>
        <v>0</v>
      </c>
      <c r="HO4" s="77">
        <f t="shared" si="4"/>
        <v>0</v>
      </c>
      <c r="HP4" s="77">
        <f t="shared" si="4"/>
        <v>0</v>
      </c>
      <c r="HQ4" s="77">
        <f t="shared" si="4"/>
        <v>0</v>
      </c>
      <c r="HR4" s="77">
        <f t="shared" si="4"/>
        <v>0</v>
      </c>
      <c r="HS4" s="77">
        <f t="shared" si="4"/>
        <v>0</v>
      </c>
      <c r="HT4" s="77">
        <f t="shared" si="4"/>
        <v>0</v>
      </c>
      <c r="HU4" s="77">
        <f t="shared" si="4"/>
        <v>0</v>
      </c>
      <c r="HV4" s="77">
        <f t="shared" si="4"/>
        <v>0</v>
      </c>
      <c r="HW4" s="77">
        <f t="shared" si="4"/>
        <v>0</v>
      </c>
      <c r="HX4" s="77">
        <f t="shared" si="4"/>
        <v>0</v>
      </c>
      <c r="HY4" s="77">
        <f t="shared" si="4"/>
        <v>0</v>
      </c>
      <c r="HZ4" s="77">
        <f t="shared" si="4"/>
        <v>0</v>
      </c>
      <c r="IA4" s="77">
        <f t="shared" si="4"/>
        <v>0</v>
      </c>
      <c r="IB4" s="77">
        <f t="shared" si="4"/>
        <v>0</v>
      </c>
      <c r="IC4" s="77">
        <f t="shared" si="4"/>
        <v>0</v>
      </c>
      <c r="ID4" s="77">
        <f t="shared" si="4"/>
        <v>0</v>
      </c>
      <c r="IE4" s="77">
        <f t="shared" si="4"/>
        <v>0</v>
      </c>
      <c r="IF4" s="77">
        <f t="shared" si="4"/>
        <v>0</v>
      </c>
      <c r="IG4" s="77">
        <f t="shared" si="4"/>
        <v>0</v>
      </c>
      <c r="IH4" s="77">
        <f t="shared" si="4"/>
        <v>0</v>
      </c>
      <c r="II4" s="77">
        <f t="shared" si="4"/>
        <v>0</v>
      </c>
      <c r="IJ4" s="77">
        <f t="shared" si="4"/>
        <v>0</v>
      </c>
      <c r="IK4" s="77">
        <f t="shared" si="4"/>
        <v>0</v>
      </c>
      <c r="IL4" s="77">
        <f t="shared" si="4"/>
        <v>0</v>
      </c>
      <c r="IM4" s="77">
        <f t="shared" si="4"/>
        <v>0</v>
      </c>
      <c r="IN4" s="77">
        <f t="shared" si="4"/>
        <v>0</v>
      </c>
      <c r="IO4" s="77">
        <f t="shared" si="4"/>
        <v>0</v>
      </c>
      <c r="IP4" s="77">
        <f t="shared" si="4"/>
        <v>0</v>
      </c>
      <c r="IQ4" s="77">
        <f t="shared" si="4"/>
        <v>0</v>
      </c>
      <c r="IR4" s="77">
        <f t="shared" si="4"/>
        <v>0</v>
      </c>
      <c r="IS4" s="77">
        <f t="shared" si="4"/>
        <v>0</v>
      </c>
      <c r="IT4" s="77">
        <f t="shared" si="4"/>
        <v>0</v>
      </c>
      <c r="IU4" s="77">
        <f t="shared" si="4"/>
        <v>0</v>
      </c>
      <c r="IV4" s="77">
        <f t="shared" si="4"/>
        <v>0</v>
      </c>
      <c r="IW4" s="77">
        <f t="shared" si="4"/>
        <v>0</v>
      </c>
      <c r="IX4" s="77">
        <f t="shared" si="4"/>
        <v>0</v>
      </c>
      <c r="IY4" s="77">
        <f t="shared" si="4"/>
        <v>0</v>
      </c>
      <c r="IZ4" s="77">
        <f t="shared" si="4"/>
        <v>0</v>
      </c>
      <c r="JA4" s="77">
        <f t="shared" si="4"/>
        <v>0</v>
      </c>
      <c r="JB4" s="77">
        <f t="shared" si="4"/>
        <v>0</v>
      </c>
      <c r="JC4" s="77">
        <f t="shared" si="4"/>
        <v>0</v>
      </c>
      <c r="JD4" s="77">
        <f t="shared" ref="JD4:LO4" si="5">_xlfn.DAYS(JD2,JD3)</f>
        <v>0</v>
      </c>
      <c r="JE4" s="77">
        <f t="shared" si="5"/>
        <v>0</v>
      </c>
      <c r="JF4" s="77">
        <f t="shared" si="5"/>
        <v>0</v>
      </c>
      <c r="JG4" s="77">
        <f t="shared" si="5"/>
        <v>0</v>
      </c>
      <c r="JH4" s="77">
        <f t="shared" si="5"/>
        <v>0</v>
      </c>
      <c r="JI4" s="77">
        <f t="shared" si="5"/>
        <v>0</v>
      </c>
      <c r="JJ4" s="77">
        <f t="shared" si="5"/>
        <v>0</v>
      </c>
      <c r="JK4" s="77">
        <f t="shared" si="5"/>
        <v>0</v>
      </c>
      <c r="JL4" s="77">
        <f t="shared" si="5"/>
        <v>0</v>
      </c>
      <c r="JM4" s="77">
        <f t="shared" si="5"/>
        <v>0</v>
      </c>
      <c r="JN4" s="77">
        <f t="shared" si="5"/>
        <v>0</v>
      </c>
      <c r="JO4" s="77">
        <f t="shared" si="5"/>
        <v>0</v>
      </c>
      <c r="JP4" s="77">
        <f t="shared" si="5"/>
        <v>0</v>
      </c>
      <c r="JQ4" s="77">
        <f t="shared" si="5"/>
        <v>0</v>
      </c>
      <c r="JR4" s="77">
        <f t="shared" si="5"/>
        <v>0</v>
      </c>
      <c r="JS4" s="77">
        <f t="shared" si="5"/>
        <v>0</v>
      </c>
      <c r="JT4" s="77">
        <f t="shared" si="5"/>
        <v>0</v>
      </c>
      <c r="JU4" s="77">
        <f t="shared" si="5"/>
        <v>0</v>
      </c>
      <c r="JV4" s="77">
        <f t="shared" si="5"/>
        <v>0</v>
      </c>
      <c r="JW4" s="77">
        <f t="shared" si="5"/>
        <v>0</v>
      </c>
      <c r="JX4" s="77">
        <f t="shared" si="5"/>
        <v>0</v>
      </c>
      <c r="JY4" s="77">
        <f t="shared" si="5"/>
        <v>0</v>
      </c>
      <c r="JZ4" s="77">
        <f t="shared" si="5"/>
        <v>0</v>
      </c>
      <c r="KA4" s="77">
        <f t="shared" si="5"/>
        <v>0</v>
      </c>
      <c r="KB4" s="77">
        <f t="shared" si="5"/>
        <v>0</v>
      </c>
      <c r="KC4" s="77">
        <f t="shared" si="5"/>
        <v>0</v>
      </c>
      <c r="KD4" s="77">
        <f t="shared" si="5"/>
        <v>0</v>
      </c>
      <c r="KE4" s="77">
        <f t="shared" si="5"/>
        <v>0</v>
      </c>
      <c r="KF4" s="77">
        <f t="shared" si="5"/>
        <v>0</v>
      </c>
      <c r="KG4" s="77">
        <f t="shared" si="5"/>
        <v>0</v>
      </c>
      <c r="KH4" s="77">
        <f t="shared" si="5"/>
        <v>0</v>
      </c>
      <c r="KI4" s="77">
        <f t="shared" si="5"/>
        <v>0</v>
      </c>
      <c r="KJ4" s="77">
        <f t="shared" si="5"/>
        <v>0</v>
      </c>
      <c r="KK4" s="77">
        <f t="shared" si="5"/>
        <v>0</v>
      </c>
      <c r="KL4" s="77">
        <f t="shared" si="5"/>
        <v>0</v>
      </c>
      <c r="KM4" s="77">
        <f t="shared" si="5"/>
        <v>0</v>
      </c>
      <c r="KN4" s="77">
        <f t="shared" si="5"/>
        <v>0</v>
      </c>
      <c r="KO4" s="77">
        <f t="shared" si="5"/>
        <v>0</v>
      </c>
      <c r="KP4" s="77">
        <f t="shared" si="5"/>
        <v>0</v>
      </c>
      <c r="KQ4" s="77">
        <f t="shared" si="5"/>
        <v>0</v>
      </c>
      <c r="KR4" s="77">
        <f t="shared" si="5"/>
        <v>0</v>
      </c>
      <c r="KS4" s="77">
        <f t="shared" si="5"/>
        <v>0</v>
      </c>
      <c r="KT4" s="77">
        <f t="shared" si="5"/>
        <v>0</v>
      </c>
      <c r="KU4" s="77">
        <f t="shared" si="5"/>
        <v>0</v>
      </c>
      <c r="KV4" s="77">
        <f t="shared" si="5"/>
        <v>0</v>
      </c>
      <c r="KW4" s="77">
        <f t="shared" si="5"/>
        <v>0</v>
      </c>
      <c r="KX4" s="77">
        <f t="shared" si="5"/>
        <v>0</v>
      </c>
      <c r="KY4" s="77">
        <f t="shared" si="5"/>
        <v>0</v>
      </c>
      <c r="KZ4" s="77">
        <f t="shared" si="5"/>
        <v>0</v>
      </c>
      <c r="LA4" s="77">
        <f t="shared" si="5"/>
        <v>0</v>
      </c>
      <c r="LB4" s="77">
        <f t="shared" si="5"/>
        <v>0</v>
      </c>
      <c r="LC4" s="77">
        <f t="shared" si="5"/>
        <v>0</v>
      </c>
      <c r="LD4" s="77">
        <f t="shared" si="5"/>
        <v>0</v>
      </c>
      <c r="LE4" s="77">
        <f t="shared" si="5"/>
        <v>0</v>
      </c>
      <c r="LF4" s="77">
        <f t="shared" si="5"/>
        <v>0</v>
      </c>
      <c r="LG4" s="77">
        <f t="shared" si="5"/>
        <v>0</v>
      </c>
      <c r="LH4" s="77">
        <f t="shared" si="5"/>
        <v>0</v>
      </c>
      <c r="LI4" s="77">
        <f t="shared" si="5"/>
        <v>0</v>
      </c>
      <c r="LJ4" s="77">
        <f t="shared" si="5"/>
        <v>0</v>
      </c>
      <c r="LK4" s="77">
        <f t="shared" si="5"/>
        <v>0</v>
      </c>
      <c r="LL4" s="77">
        <f t="shared" si="5"/>
        <v>0</v>
      </c>
      <c r="LM4" s="77">
        <f t="shared" si="5"/>
        <v>0</v>
      </c>
      <c r="LN4" s="77">
        <f t="shared" si="5"/>
        <v>0</v>
      </c>
      <c r="LO4" s="77">
        <f t="shared" si="5"/>
        <v>0</v>
      </c>
      <c r="LP4" s="77">
        <f t="shared" ref="LP4:NH4" si="6">_xlfn.DAYS(LP2,LP3)</f>
        <v>0</v>
      </c>
      <c r="LQ4" s="77">
        <f t="shared" si="6"/>
        <v>0</v>
      </c>
      <c r="LR4" s="77">
        <f t="shared" si="6"/>
        <v>0</v>
      </c>
      <c r="LS4" s="77">
        <f t="shared" si="6"/>
        <v>0</v>
      </c>
      <c r="LT4" s="77">
        <f t="shared" si="6"/>
        <v>0</v>
      </c>
      <c r="LU4" s="77">
        <f t="shared" si="6"/>
        <v>0</v>
      </c>
      <c r="LV4" s="77">
        <f t="shared" si="6"/>
        <v>0</v>
      </c>
      <c r="LW4" s="77">
        <f t="shared" si="6"/>
        <v>0</v>
      </c>
      <c r="LX4" s="77">
        <f t="shared" si="6"/>
        <v>0</v>
      </c>
      <c r="LY4" s="77">
        <f t="shared" si="6"/>
        <v>0</v>
      </c>
      <c r="LZ4" s="77">
        <f t="shared" si="6"/>
        <v>0</v>
      </c>
      <c r="MA4" s="77">
        <f t="shared" si="6"/>
        <v>0</v>
      </c>
      <c r="MB4" s="77">
        <f t="shared" si="6"/>
        <v>0</v>
      </c>
      <c r="MC4" s="77">
        <f t="shared" si="6"/>
        <v>0</v>
      </c>
      <c r="MD4" s="77">
        <f t="shared" si="6"/>
        <v>0</v>
      </c>
      <c r="ME4" s="77">
        <f t="shared" si="6"/>
        <v>0</v>
      </c>
      <c r="MF4" s="77">
        <f t="shared" si="6"/>
        <v>0</v>
      </c>
      <c r="MG4" s="77">
        <f t="shared" si="6"/>
        <v>0</v>
      </c>
      <c r="MH4" s="77">
        <f t="shared" si="6"/>
        <v>0</v>
      </c>
      <c r="MI4" s="77">
        <f t="shared" si="6"/>
        <v>0</v>
      </c>
      <c r="MJ4" s="77">
        <f t="shared" si="6"/>
        <v>0</v>
      </c>
      <c r="MK4" s="77">
        <f t="shared" si="6"/>
        <v>0</v>
      </c>
      <c r="ML4" s="77">
        <f t="shared" si="6"/>
        <v>0</v>
      </c>
      <c r="MM4" s="77">
        <f t="shared" si="6"/>
        <v>0</v>
      </c>
      <c r="MN4" s="77">
        <f t="shared" si="6"/>
        <v>0</v>
      </c>
      <c r="MO4" s="77">
        <f t="shared" si="6"/>
        <v>0</v>
      </c>
      <c r="MP4" s="77">
        <f t="shared" si="6"/>
        <v>0</v>
      </c>
      <c r="MQ4" s="77">
        <f t="shared" si="6"/>
        <v>0</v>
      </c>
      <c r="MR4" s="77">
        <f t="shared" si="6"/>
        <v>0</v>
      </c>
      <c r="MS4" s="77">
        <f t="shared" si="6"/>
        <v>0</v>
      </c>
      <c r="MT4" s="77">
        <f t="shared" si="6"/>
        <v>0</v>
      </c>
      <c r="MU4" s="77">
        <f t="shared" si="6"/>
        <v>0</v>
      </c>
      <c r="MV4" s="77">
        <f t="shared" si="6"/>
        <v>0</v>
      </c>
      <c r="MW4" s="77">
        <f t="shared" si="6"/>
        <v>0</v>
      </c>
      <c r="MX4" s="77">
        <f t="shared" si="6"/>
        <v>0</v>
      </c>
      <c r="MY4" s="77">
        <f t="shared" si="6"/>
        <v>0</v>
      </c>
      <c r="MZ4" s="77">
        <f t="shared" si="6"/>
        <v>0</v>
      </c>
      <c r="NA4" s="77">
        <f t="shared" si="6"/>
        <v>0</v>
      </c>
      <c r="NB4" s="77">
        <f t="shared" si="6"/>
        <v>0</v>
      </c>
      <c r="NC4" s="77">
        <f t="shared" si="6"/>
        <v>0</v>
      </c>
      <c r="ND4" s="77">
        <f t="shared" si="6"/>
        <v>0</v>
      </c>
      <c r="NE4" s="77">
        <f t="shared" si="6"/>
        <v>0</v>
      </c>
      <c r="NF4" s="77">
        <f t="shared" si="6"/>
        <v>0</v>
      </c>
      <c r="NG4" s="77">
        <f t="shared" si="6"/>
        <v>0</v>
      </c>
      <c r="NH4" s="77">
        <f t="shared" si="6"/>
        <v>0</v>
      </c>
    </row>
    <row r="5" spans="1:372" s="411" customFormat="1" ht="15.75" customHeight="1">
      <c r="A5" s="86" t="s">
        <v>1144</v>
      </c>
      <c r="B5" s="410">
        <f>VLOOKUP(B2,FiscalCalendar!$A$1:$C$365,3,FALSE)</f>
        <v>1</v>
      </c>
      <c r="C5" s="2016" t="s">
        <v>407</v>
      </c>
      <c r="D5" s="2017"/>
      <c r="E5" s="2017"/>
      <c r="F5" s="2017"/>
      <c r="G5" s="2017"/>
      <c r="H5" s="2018"/>
      <c r="I5" s="410">
        <f>VLOOKUP(I2,FiscalCalendar!$A$1:$C$365,3,FALSE)</f>
        <v>2</v>
      </c>
      <c r="J5" s="2016" t="s">
        <v>407</v>
      </c>
      <c r="K5" s="2017"/>
      <c r="L5" s="2017"/>
      <c r="M5" s="2017"/>
      <c r="N5" s="2017"/>
      <c r="O5" s="2018"/>
      <c r="P5" s="410">
        <f>VLOOKUP(P2,FiscalCalendar!$A$1:$C$365,3,FALSE)</f>
        <v>3</v>
      </c>
      <c r="Q5" s="2016" t="s">
        <v>407</v>
      </c>
      <c r="R5" s="2017"/>
      <c r="S5" s="2017"/>
      <c r="T5" s="2017"/>
      <c r="U5" s="2017"/>
      <c r="V5" s="2018"/>
      <c r="W5" s="410">
        <f>VLOOKUP(W2,FiscalCalendar!$A$1:$C$365,3,FALSE)</f>
        <v>4</v>
      </c>
      <c r="X5" s="2016" t="s">
        <v>407</v>
      </c>
      <c r="Y5" s="2017"/>
      <c r="Z5" s="2017"/>
      <c r="AA5" s="2017"/>
      <c r="AB5" s="2017"/>
      <c r="AC5" s="2018"/>
      <c r="AD5" s="410">
        <f>VLOOKUP(AD2,FiscalCalendar!$A$1:$C$365,3,FALSE)</f>
        <v>5</v>
      </c>
      <c r="AE5" s="2016" t="s">
        <v>407</v>
      </c>
      <c r="AF5" s="2017"/>
      <c r="AG5" s="2017"/>
      <c r="AH5" s="2017"/>
      <c r="AI5" s="2017"/>
      <c r="AJ5" s="2018"/>
      <c r="AK5" s="410">
        <f>VLOOKUP(AK2,FiscalCalendar!$A$1:$C$365,3,FALSE)</f>
        <v>6</v>
      </c>
      <c r="AL5" s="2016"/>
      <c r="AM5" s="2017"/>
      <c r="AN5" s="2017"/>
      <c r="AO5" s="2017"/>
      <c r="AP5" s="2017"/>
      <c r="AQ5" s="2018"/>
      <c r="AR5" s="410">
        <f>VLOOKUP(AR2,FiscalCalendar!$A$1:$C$365,3,FALSE)</f>
        <v>7</v>
      </c>
      <c r="AS5" s="2016" t="s">
        <v>407</v>
      </c>
      <c r="AT5" s="2017"/>
      <c r="AU5" s="2017"/>
      <c r="AV5" s="2017"/>
      <c r="AW5" s="2017"/>
      <c r="AX5" s="2018"/>
      <c r="AY5" s="410">
        <f>VLOOKUP(AY2,FiscalCalendar!$A$1:$C$365,3,FALSE)</f>
        <v>8</v>
      </c>
      <c r="AZ5" s="2016" t="s">
        <v>407</v>
      </c>
      <c r="BA5" s="2017"/>
      <c r="BB5" s="2017"/>
      <c r="BC5" s="2017"/>
      <c r="BD5" s="2017"/>
      <c r="BE5" s="2018"/>
      <c r="BF5" s="410">
        <f>VLOOKUP(BF2,FiscalCalendar!$A$1:$C$365,3,FALSE)</f>
        <v>9</v>
      </c>
      <c r="BG5" s="2016" t="s">
        <v>407</v>
      </c>
      <c r="BH5" s="2017"/>
      <c r="BI5" s="2017"/>
      <c r="BJ5" s="2017"/>
      <c r="BK5" s="2017"/>
      <c r="BL5" s="2018"/>
      <c r="BM5" s="410">
        <f>VLOOKUP(BM2,FiscalCalendar!$A$1:$C$365,3,FALSE)</f>
        <v>10</v>
      </c>
      <c r="BN5" s="2016" t="s">
        <v>407</v>
      </c>
      <c r="BO5" s="2017"/>
      <c r="BP5" s="2017"/>
      <c r="BQ5" s="2017"/>
      <c r="BR5" s="2017"/>
      <c r="BS5" s="2018"/>
      <c r="BT5" s="410">
        <f>VLOOKUP(BT2,FiscalCalendar!$A$1:$C$365,3,FALSE)</f>
        <v>11</v>
      </c>
      <c r="BU5" s="2016" t="s">
        <v>407</v>
      </c>
      <c r="BV5" s="2017"/>
      <c r="BW5" s="2017"/>
      <c r="BX5" s="2017"/>
      <c r="BY5" s="2017"/>
      <c r="BZ5" s="2018"/>
      <c r="CA5" s="410">
        <f>VLOOKUP(CA2,FiscalCalendar!$A$1:$C$365,3,FALSE)</f>
        <v>12</v>
      </c>
      <c r="CB5" s="2016" t="s">
        <v>407</v>
      </c>
      <c r="CC5" s="2017"/>
      <c r="CD5" s="2017"/>
      <c r="CE5" s="2017"/>
      <c r="CF5" s="2017"/>
      <c r="CG5" s="2018"/>
      <c r="CH5" s="410">
        <f>VLOOKUP(CH2,FiscalCalendar!$A$1:$C$365,3,FALSE)</f>
        <v>13</v>
      </c>
      <c r="CI5" s="2016" t="s">
        <v>407</v>
      </c>
      <c r="CJ5" s="2017"/>
      <c r="CK5" s="2017"/>
      <c r="CL5" s="2017"/>
      <c r="CM5" s="2017"/>
      <c r="CN5" s="2018"/>
      <c r="CO5" s="410">
        <f>VLOOKUP(CO2,FiscalCalendar!$A$1:$C$365,3,FALSE)</f>
        <v>14</v>
      </c>
      <c r="CP5" s="2016" t="s">
        <v>407</v>
      </c>
      <c r="CQ5" s="2017"/>
      <c r="CR5" s="2017"/>
      <c r="CS5" s="2017"/>
      <c r="CT5" s="2017"/>
      <c r="CU5" s="2018"/>
      <c r="CV5" s="410">
        <f>VLOOKUP(CV2,FiscalCalendar!$A$1:$C$365,3,FALSE)</f>
        <v>15</v>
      </c>
      <c r="CW5" s="2016" t="s">
        <v>407</v>
      </c>
      <c r="CX5" s="2017"/>
      <c r="CY5" s="2017"/>
      <c r="CZ5" s="2017"/>
      <c r="DA5" s="2017"/>
      <c r="DB5" s="2018"/>
      <c r="DC5" s="410">
        <f>VLOOKUP(DC2,FiscalCalendar!$A$1:$C$365,3,FALSE)</f>
        <v>16</v>
      </c>
      <c r="DD5" s="2016" t="s">
        <v>407</v>
      </c>
      <c r="DE5" s="2017"/>
      <c r="DF5" s="2017"/>
      <c r="DG5" s="2017"/>
      <c r="DH5" s="2017"/>
      <c r="DI5" s="2018"/>
      <c r="DJ5" s="410">
        <f>VLOOKUP(DJ2,FiscalCalendar!$A$1:$C$365,3,FALSE)</f>
        <v>17</v>
      </c>
      <c r="DK5" s="2016" t="s">
        <v>407</v>
      </c>
      <c r="DL5" s="2017"/>
      <c r="DM5" s="2017"/>
      <c r="DN5" s="2017"/>
      <c r="DO5" s="2017"/>
      <c r="DP5" s="2018"/>
      <c r="DQ5" s="410">
        <f>VLOOKUP(DQ2,FiscalCalendar!$A$1:$C$365,3,FALSE)</f>
        <v>18</v>
      </c>
      <c r="DR5" s="2016" t="s">
        <v>407</v>
      </c>
      <c r="DS5" s="2017"/>
      <c r="DT5" s="2017"/>
      <c r="DU5" s="2017"/>
      <c r="DV5" s="2017"/>
      <c r="DW5" s="2018"/>
      <c r="DX5" s="410">
        <f>VLOOKUP(DX2,FiscalCalendar!$A$1:$C$365,3,FALSE)</f>
        <v>19</v>
      </c>
      <c r="DY5" s="2016" t="s">
        <v>407</v>
      </c>
      <c r="DZ5" s="2017"/>
      <c r="EA5" s="2017"/>
      <c r="EB5" s="2017"/>
      <c r="EC5" s="2017"/>
      <c r="ED5" s="2018"/>
      <c r="EE5" s="410">
        <f>VLOOKUP(EE2,FiscalCalendar!$A$1:$C$365,3,FALSE)</f>
        <v>20</v>
      </c>
      <c r="EF5" s="2016" t="s">
        <v>407</v>
      </c>
      <c r="EG5" s="2017"/>
      <c r="EH5" s="2017"/>
      <c r="EI5" s="2017"/>
      <c r="EJ5" s="2017"/>
      <c r="EK5" s="2018"/>
      <c r="EL5" s="410">
        <f>VLOOKUP(EL2,FiscalCalendar!$A$1:$C$365,3,FALSE)</f>
        <v>21</v>
      </c>
      <c r="EM5" s="2016" t="s">
        <v>407</v>
      </c>
      <c r="EN5" s="2017"/>
      <c r="EO5" s="2017"/>
      <c r="EP5" s="2017"/>
      <c r="EQ5" s="2017"/>
      <c r="ER5" s="2018"/>
      <c r="ES5" s="410">
        <f>VLOOKUP(ES2,FiscalCalendar!$A$1:$C$365,3,FALSE)</f>
        <v>22</v>
      </c>
      <c r="ET5" s="2016" t="s">
        <v>407</v>
      </c>
      <c r="EU5" s="2017"/>
      <c r="EV5" s="2017"/>
      <c r="EW5" s="2017"/>
      <c r="EX5" s="2017"/>
      <c r="EY5" s="2018"/>
      <c r="EZ5" s="410">
        <f>VLOOKUP(EZ2,FiscalCalendar!$A$1:$C$365,3,FALSE)</f>
        <v>23</v>
      </c>
      <c r="FA5" s="2016" t="s">
        <v>407</v>
      </c>
      <c r="FB5" s="2017"/>
      <c r="FC5" s="2017"/>
      <c r="FD5" s="2017"/>
      <c r="FE5" s="2017"/>
      <c r="FF5" s="2018"/>
      <c r="FG5" s="410">
        <f>VLOOKUP(FG2,FiscalCalendar!$A$1:$C$365,3,FALSE)</f>
        <v>24</v>
      </c>
      <c r="FH5" s="2016" t="s">
        <v>407</v>
      </c>
      <c r="FI5" s="2017"/>
      <c r="FJ5" s="2017"/>
      <c r="FK5" s="2017"/>
      <c r="FL5" s="2017"/>
      <c r="FM5" s="2018"/>
      <c r="FN5" s="410">
        <f>VLOOKUP(FN2,FiscalCalendar!$A$1:$C$365,3,FALSE)</f>
        <v>25</v>
      </c>
      <c r="FO5" s="2016" t="s">
        <v>407</v>
      </c>
      <c r="FP5" s="2017"/>
      <c r="FQ5" s="2017"/>
      <c r="FR5" s="2017"/>
      <c r="FS5" s="2017"/>
      <c r="FT5" s="2018"/>
      <c r="FU5" s="410">
        <f>VLOOKUP(FU2,FiscalCalendar!$A$1:$C$365,3,FALSE)</f>
        <v>26</v>
      </c>
      <c r="FV5" s="2016" t="s">
        <v>407</v>
      </c>
      <c r="FW5" s="2017"/>
      <c r="FX5" s="2017"/>
      <c r="FY5" s="2017"/>
      <c r="FZ5" s="2017"/>
      <c r="GA5" s="2018"/>
      <c r="GB5" s="410">
        <f>VLOOKUP(GB2,FiscalCalendar!$A$1:$C$365,3,FALSE)</f>
        <v>27</v>
      </c>
      <c r="GC5" s="2016" t="s">
        <v>407</v>
      </c>
      <c r="GD5" s="2017"/>
      <c r="GE5" s="2017"/>
      <c r="GF5" s="2017"/>
      <c r="GG5" s="2017"/>
      <c r="GH5" s="2018"/>
      <c r="GI5" s="410">
        <f>VLOOKUP(GI2,FiscalCalendar!$A$1:$C$365,3,FALSE)</f>
        <v>28</v>
      </c>
      <c r="GJ5" s="2016" t="s">
        <v>407</v>
      </c>
      <c r="GK5" s="2017"/>
      <c r="GL5" s="2017"/>
      <c r="GM5" s="2017"/>
      <c r="GN5" s="2017"/>
      <c r="GO5" s="2018"/>
      <c r="GP5" s="410">
        <f>VLOOKUP(GP2,FiscalCalendar!$A$1:$C$365,3,FALSE)</f>
        <v>29</v>
      </c>
      <c r="GQ5" s="2016" t="s">
        <v>407</v>
      </c>
      <c r="GR5" s="2017"/>
      <c r="GS5" s="2017"/>
      <c r="GT5" s="2017"/>
      <c r="GU5" s="2017"/>
      <c r="GV5" s="2018"/>
      <c r="GW5" s="410">
        <v>30</v>
      </c>
      <c r="GX5" s="2016" t="s">
        <v>407</v>
      </c>
      <c r="GY5" s="2017"/>
      <c r="GZ5" s="2017"/>
      <c r="HA5" s="2017"/>
      <c r="HB5" s="2017"/>
      <c r="HC5" s="2018"/>
      <c r="HD5" s="410">
        <v>31</v>
      </c>
      <c r="HE5" s="2016"/>
      <c r="HF5" s="2017"/>
      <c r="HG5" s="2017"/>
      <c r="HH5" s="2017"/>
      <c r="HI5" s="2017"/>
      <c r="HJ5" s="2018"/>
      <c r="HK5" s="410">
        <v>32</v>
      </c>
      <c r="HL5" s="2016" t="s">
        <v>407</v>
      </c>
      <c r="HM5" s="2017"/>
      <c r="HN5" s="2017"/>
      <c r="HO5" s="2017"/>
      <c r="HP5" s="2017"/>
      <c r="HQ5" s="2018"/>
      <c r="HR5" s="410">
        <v>33</v>
      </c>
      <c r="HS5" s="2016" t="s">
        <v>407</v>
      </c>
      <c r="HT5" s="2017"/>
      <c r="HU5" s="2017"/>
      <c r="HV5" s="2017"/>
      <c r="HW5" s="2017"/>
      <c r="HX5" s="2018"/>
      <c r="HY5" s="410">
        <v>34</v>
      </c>
      <c r="HZ5" s="2016" t="s">
        <v>407</v>
      </c>
      <c r="IA5" s="2017"/>
      <c r="IB5" s="2017"/>
      <c r="IC5" s="2017"/>
      <c r="ID5" s="2017"/>
      <c r="IE5" s="2018"/>
      <c r="IF5" s="410">
        <v>35</v>
      </c>
      <c r="IG5" s="2016" t="s">
        <v>407</v>
      </c>
      <c r="IH5" s="2017"/>
      <c r="II5" s="2017"/>
      <c r="IJ5" s="2017"/>
      <c r="IK5" s="2017"/>
      <c r="IL5" s="2018"/>
      <c r="IM5" s="410">
        <v>36</v>
      </c>
      <c r="IN5" s="2016" t="s">
        <v>407</v>
      </c>
      <c r="IO5" s="2017"/>
      <c r="IP5" s="2017"/>
      <c r="IQ5" s="2017"/>
      <c r="IR5" s="2017"/>
      <c r="IS5" s="2018"/>
      <c r="IT5" s="410">
        <v>37</v>
      </c>
      <c r="IU5" s="2016" t="s">
        <v>407</v>
      </c>
      <c r="IV5" s="2017"/>
      <c r="IW5" s="2017"/>
      <c r="IX5" s="2017"/>
      <c r="IY5" s="2017"/>
      <c r="IZ5" s="2018"/>
      <c r="JA5" s="410">
        <v>38</v>
      </c>
      <c r="JB5" s="2016" t="s">
        <v>407</v>
      </c>
      <c r="JC5" s="2017"/>
      <c r="JD5" s="2017"/>
      <c r="JE5" s="2017"/>
      <c r="JF5" s="2017"/>
      <c r="JG5" s="2018"/>
      <c r="JH5" s="410">
        <v>39</v>
      </c>
      <c r="JI5" s="2016" t="s">
        <v>407</v>
      </c>
      <c r="JJ5" s="2017"/>
      <c r="JK5" s="2017"/>
      <c r="JL5" s="2017"/>
      <c r="JM5" s="2017"/>
      <c r="JN5" s="2018"/>
      <c r="JO5" s="410">
        <v>40</v>
      </c>
      <c r="JP5" s="2016" t="s">
        <v>407</v>
      </c>
      <c r="JQ5" s="2017"/>
      <c r="JR5" s="2017"/>
      <c r="JS5" s="2017"/>
      <c r="JT5" s="2017"/>
      <c r="JU5" s="2018"/>
      <c r="JV5" s="410">
        <v>41</v>
      </c>
      <c r="JW5" s="2016" t="s">
        <v>407</v>
      </c>
      <c r="JX5" s="2017"/>
      <c r="JY5" s="2017"/>
      <c r="JZ5" s="2017"/>
      <c r="KA5" s="2017"/>
      <c r="KB5" s="2018"/>
      <c r="KC5" s="410">
        <v>42</v>
      </c>
      <c r="KD5" s="2016" t="s">
        <v>407</v>
      </c>
      <c r="KE5" s="2017"/>
      <c r="KF5" s="2017"/>
      <c r="KG5" s="2017"/>
      <c r="KH5" s="2017"/>
      <c r="KI5" s="2018"/>
      <c r="KJ5" s="410">
        <v>43</v>
      </c>
      <c r="KK5" s="2016" t="s">
        <v>407</v>
      </c>
      <c r="KL5" s="2017"/>
      <c r="KM5" s="2017"/>
      <c r="KN5" s="2017"/>
      <c r="KO5" s="2017"/>
      <c r="KP5" s="2018"/>
      <c r="KQ5" s="410">
        <v>44</v>
      </c>
      <c r="KR5" s="2016" t="s">
        <v>407</v>
      </c>
      <c r="KS5" s="2017"/>
      <c r="KT5" s="2017"/>
      <c r="KU5" s="2017"/>
      <c r="KV5" s="2017"/>
      <c r="KW5" s="2018"/>
      <c r="KX5" s="410">
        <v>45</v>
      </c>
      <c r="KY5" s="2016"/>
      <c r="KZ5" s="2017"/>
      <c r="LA5" s="2017"/>
      <c r="LB5" s="2017"/>
      <c r="LC5" s="2017"/>
      <c r="LD5" s="2018"/>
      <c r="LE5" s="410">
        <v>46</v>
      </c>
      <c r="LF5" s="2016" t="s">
        <v>407</v>
      </c>
      <c r="LG5" s="2017"/>
      <c r="LH5" s="2017"/>
      <c r="LI5" s="2017"/>
      <c r="LJ5" s="2017"/>
      <c r="LK5" s="2018"/>
      <c r="LL5" s="410">
        <v>47</v>
      </c>
      <c r="LM5" s="2016" t="s">
        <v>407</v>
      </c>
      <c r="LN5" s="2017"/>
      <c r="LO5" s="2017"/>
      <c r="LP5" s="2017"/>
      <c r="LQ5" s="2017"/>
      <c r="LR5" s="2018"/>
      <c r="LS5" s="410">
        <v>48</v>
      </c>
      <c r="LT5" s="2016" t="s">
        <v>407</v>
      </c>
      <c r="LU5" s="2017"/>
      <c r="LV5" s="2017"/>
      <c r="LW5" s="2017"/>
      <c r="LX5" s="2017"/>
      <c r="LY5" s="2018"/>
      <c r="LZ5" s="410">
        <v>49</v>
      </c>
      <c r="MA5" s="2016" t="s">
        <v>407</v>
      </c>
      <c r="MB5" s="2017"/>
      <c r="MC5" s="2017"/>
      <c r="MD5" s="2017"/>
      <c r="ME5" s="2017"/>
      <c r="MF5" s="2018"/>
      <c r="MG5" s="410">
        <v>50</v>
      </c>
      <c r="MH5" s="2016" t="s">
        <v>407</v>
      </c>
      <c r="MI5" s="2017"/>
      <c r="MJ5" s="2017"/>
      <c r="MK5" s="2017"/>
      <c r="ML5" s="2017"/>
      <c r="MM5" s="2018"/>
      <c r="MN5" s="410">
        <v>51</v>
      </c>
      <c r="MO5" s="2016" t="s">
        <v>407</v>
      </c>
      <c r="MP5" s="2017"/>
      <c r="MQ5" s="2017"/>
      <c r="MR5" s="2017"/>
      <c r="MS5" s="2017"/>
      <c r="MT5" s="2018"/>
      <c r="MU5" s="410">
        <v>52</v>
      </c>
      <c r="MV5" s="2016" t="s">
        <v>407</v>
      </c>
      <c r="MW5" s="2017"/>
      <c r="MX5" s="2017"/>
      <c r="MY5" s="2017"/>
      <c r="MZ5" s="2017"/>
      <c r="NA5" s="2018"/>
      <c r="NB5" s="410">
        <v>1</v>
      </c>
      <c r="NC5" s="2016" t="s">
        <v>407</v>
      </c>
      <c r="ND5" s="2017"/>
      <c r="NE5" s="2017"/>
      <c r="NF5" s="2017"/>
      <c r="NG5" s="2017"/>
      <c r="NH5" s="2018"/>
    </row>
    <row r="6" spans="1:372" s="411" customFormat="1" ht="15.75" customHeight="1">
      <c r="A6" s="194" t="s">
        <v>1145</v>
      </c>
      <c r="B6" s="196">
        <v>1461</v>
      </c>
      <c r="C6" s="2019"/>
      <c r="D6" s="2020"/>
      <c r="E6" s="2020"/>
      <c r="F6" s="2020"/>
      <c r="G6" s="2020"/>
      <c r="H6" s="2021"/>
      <c r="I6" s="196">
        <v>230</v>
      </c>
      <c r="J6" s="2019"/>
      <c r="K6" s="2020"/>
      <c r="L6" s="2020"/>
      <c r="M6" s="2020"/>
      <c r="N6" s="2020"/>
      <c r="O6" s="2021"/>
      <c r="P6" s="196">
        <v>430</v>
      </c>
      <c r="Q6" s="2019"/>
      <c r="R6" s="2020"/>
      <c r="S6" s="2020"/>
      <c r="T6" s="2020"/>
      <c r="U6" s="2020"/>
      <c r="V6" s="2021"/>
      <c r="W6" s="196">
        <v>49</v>
      </c>
      <c r="X6" s="2019"/>
      <c r="Y6" s="2020"/>
      <c r="Z6" s="2020"/>
      <c r="AA6" s="2020"/>
      <c r="AB6" s="2020"/>
      <c r="AC6" s="2021"/>
      <c r="AD6" s="196">
        <v>318</v>
      </c>
      <c r="AE6" s="2019"/>
      <c r="AF6" s="2020"/>
      <c r="AG6" s="2020"/>
      <c r="AH6" s="2020"/>
      <c r="AI6" s="2020"/>
      <c r="AJ6" s="2021"/>
      <c r="AK6" s="196">
        <v>2707</v>
      </c>
      <c r="AL6" s="2019"/>
      <c r="AM6" s="2020"/>
      <c r="AN6" s="2020"/>
      <c r="AO6" s="2020"/>
      <c r="AP6" s="2020"/>
      <c r="AQ6" s="2021"/>
      <c r="AR6" s="196">
        <v>2420</v>
      </c>
      <c r="AS6" s="2019"/>
      <c r="AT6" s="2020"/>
      <c r="AU6" s="2020"/>
      <c r="AV6" s="2020"/>
      <c r="AW6" s="2020"/>
      <c r="AX6" s="2021"/>
      <c r="AY6" s="196">
        <v>6504</v>
      </c>
      <c r="AZ6" s="2019"/>
      <c r="BA6" s="2020"/>
      <c r="BB6" s="2020"/>
      <c r="BC6" s="2020"/>
      <c r="BD6" s="2020"/>
      <c r="BE6" s="2021"/>
      <c r="BF6" s="196">
        <v>0</v>
      </c>
      <c r="BG6" s="2019"/>
      <c r="BH6" s="2020"/>
      <c r="BI6" s="2020"/>
      <c r="BJ6" s="2020"/>
      <c r="BK6" s="2020"/>
      <c r="BL6" s="2021"/>
      <c r="BM6" s="196">
        <v>1194</v>
      </c>
      <c r="BN6" s="2019"/>
      <c r="BO6" s="2020"/>
      <c r="BP6" s="2020"/>
      <c r="BQ6" s="2020"/>
      <c r="BR6" s="2020"/>
      <c r="BS6" s="2021"/>
      <c r="BT6" s="196">
        <v>350</v>
      </c>
      <c r="BU6" s="2019"/>
      <c r="BV6" s="2020"/>
      <c r="BW6" s="2020"/>
      <c r="BX6" s="2020"/>
      <c r="BY6" s="2020"/>
      <c r="BZ6" s="2021"/>
      <c r="CA6" s="196">
        <v>125</v>
      </c>
      <c r="CB6" s="2019"/>
      <c r="CC6" s="2020"/>
      <c r="CD6" s="2020"/>
      <c r="CE6" s="2020"/>
      <c r="CF6" s="2020"/>
      <c r="CG6" s="2021"/>
      <c r="CH6" s="196">
        <v>207</v>
      </c>
      <c r="CI6" s="2019"/>
      <c r="CJ6" s="2020"/>
      <c r="CK6" s="2020"/>
      <c r="CL6" s="2020"/>
      <c r="CM6" s="2020"/>
      <c r="CN6" s="2021"/>
      <c r="CO6" s="196">
        <v>401</v>
      </c>
      <c r="CP6" s="2019"/>
      <c r="CQ6" s="2020"/>
      <c r="CR6" s="2020"/>
      <c r="CS6" s="2020"/>
      <c r="CT6" s="2020"/>
      <c r="CU6" s="2021"/>
      <c r="CV6" s="196">
        <v>2603</v>
      </c>
      <c r="CW6" s="2019"/>
      <c r="CX6" s="2020"/>
      <c r="CY6" s="2020"/>
      <c r="CZ6" s="2020"/>
      <c r="DA6" s="2020"/>
      <c r="DB6" s="2021"/>
      <c r="DC6" s="196">
        <v>48</v>
      </c>
      <c r="DD6" s="2019"/>
      <c r="DE6" s="2020"/>
      <c r="DF6" s="2020"/>
      <c r="DG6" s="2020"/>
      <c r="DH6" s="2020"/>
      <c r="DI6" s="2021"/>
      <c r="DJ6" s="196">
        <v>468</v>
      </c>
      <c r="DK6" s="2019"/>
      <c r="DL6" s="2020"/>
      <c r="DM6" s="2020"/>
      <c r="DN6" s="2020"/>
      <c r="DO6" s="2020"/>
      <c r="DP6" s="2021"/>
      <c r="DQ6" s="196">
        <v>341</v>
      </c>
      <c r="DR6" s="2019"/>
      <c r="DS6" s="2020"/>
      <c r="DT6" s="2020"/>
      <c r="DU6" s="2020"/>
      <c r="DV6" s="2020"/>
      <c r="DW6" s="2021"/>
      <c r="DX6" s="196">
        <v>522</v>
      </c>
      <c r="DY6" s="2019"/>
      <c r="DZ6" s="2020"/>
      <c r="EA6" s="2020"/>
      <c r="EB6" s="2020"/>
      <c r="EC6" s="2020"/>
      <c r="ED6" s="2021"/>
      <c r="EE6" s="196">
        <v>9949</v>
      </c>
      <c r="EF6" s="2019"/>
      <c r="EG6" s="2020"/>
      <c r="EH6" s="2020"/>
      <c r="EI6" s="2020"/>
      <c r="EJ6" s="2020"/>
      <c r="EK6" s="2021"/>
      <c r="EL6" s="196">
        <v>8779</v>
      </c>
      <c r="EM6" s="2019"/>
      <c r="EN6" s="2020"/>
      <c r="EO6" s="2020"/>
      <c r="EP6" s="2020"/>
      <c r="EQ6" s="2020"/>
      <c r="ER6" s="2021"/>
      <c r="ES6" s="196">
        <v>4663</v>
      </c>
      <c r="ET6" s="2019"/>
      <c r="EU6" s="2020"/>
      <c r="EV6" s="2020"/>
      <c r="EW6" s="2020"/>
      <c r="EX6" s="2020"/>
      <c r="EY6" s="2021"/>
      <c r="EZ6" s="196">
        <v>4403</v>
      </c>
      <c r="FA6" s="2019"/>
      <c r="FB6" s="2020"/>
      <c r="FC6" s="2020"/>
      <c r="FD6" s="2020"/>
      <c r="FE6" s="2020"/>
      <c r="FF6" s="2021"/>
      <c r="FG6" s="196">
        <v>1342</v>
      </c>
      <c r="FH6" s="2019"/>
      <c r="FI6" s="2020"/>
      <c r="FJ6" s="2020"/>
      <c r="FK6" s="2020"/>
      <c r="FL6" s="2020"/>
      <c r="FM6" s="2021"/>
      <c r="FN6" s="196">
        <v>4001</v>
      </c>
      <c r="FO6" s="2019"/>
      <c r="FP6" s="2020"/>
      <c r="FQ6" s="2020"/>
      <c r="FR6" s="2020"/>
      <c r="FS6" s="2020"/>
      <c r="FT6" s="2021"/>
      <c r="FU6" s="196">
        <v>1526</v>
      </c>
      <c r="FV6" s="2019"/>
      <c r="FW6" s="2020"/>
      <c r="FX6" s="2020"/>
      <c r="FY6" s="2020"/>
      <c r="FZ6" s="2020"/>
      <c r="GA6" s="2021"/>
      <c r="GB6" s="196">
        <v>361</v>
      </c>
      <c r="GC6" s="2019"/>
      <c r="GD6" s="2020"/>
      <c r="GE6" s="2020"/>
      <c r="GF6" s="2020"/>
      <c r="GG6" s="2020"/>
      <c r="GH6" s="2021"/>
      <c r="GI6" s="196">
        <v>151</v>
      </c>
      <c r="GJ6" s="2019"/>
      <c r="GK6" s="2020"/>
      <c r="GL6" s="2020"/>
      <c r="GM6" s="2020"/>
      <c r="GN6" s="2020"/>
      <c r="GO6" s="2021"/>
      <c r="GP6" s="196">
        <v>3473</v>
      </c>
      <c r="GQ6" s="2019"/>
      <c r="GR6" s="2020"/>
      <c r="GS6" s="2020"/>
      <c r="GT6" s="2020"/>
      <c r="GU6" s="2020"/>
      <c r="GV6" s="2021"/>
      <c r="GW6" s="196">
        <v>2280</v>
      </c>
      <c r="GX6" s="2019"/>
      <c r="GY6" s="2020"/>
      <c r="GZ6" s="2020"/>
      <c r="HA6" s="2020"/>
      <c r="HB6" s="2020"/>
      <c r="HC6" s="2021"/>
      <c r="HD6" s="196">
        <v>11616</v>
      </c>
      <c r="HE6" s="2019"/>
      <c r="HF6" s="2020"/>
      <c r="HG6" s="2020"/>
      <c r="HH6" s="2020"/>
      <c r="HI6" s="2020"/>
      <c r="HJ6" s="2021"/>
      <c r="HK6" s="196">
        <v>6120</v>
      </c>
      <c r="HL6" s="2019"/>
      <c r="HM6" s="2020"/>
      <c r="HN6" s="2020"/>
      <c r="HO6" s="2020"/>
      <c r="HP6" s="2020"/>
      <c r="HQ6" s="2021"/>
      <c r="HR6" s="196">
        <v>8616</v>
      </c>
      <c r="HS6" s="2019"/>
      <c r="HT6" s="2020"/>
      <c r="HU6" s="2020"/>
      <c r="HV6" s="2020"/>
      <c r="HW6" s="2020"/>
      <c r="HX6" s="2021"/>
      <c r="HY6" s="196">
        <v>9147</v>
      </c>
      <c r="HZ6" s="2019"/>
      <c r="IA6" s="2020"/>
      <c r="IB6" s="2020"/>
      <c r="IC6" s="2020"/>
      <c r="ID6" s="2020"/>
      <c r="IE6" s="2021"/>
      <c r="IF6" s="196">
        <v>3254</v>
      </c>
      <c r="IG6" s="2019"/>
      <c r="IH6" s="2020"/>
      <c r="II6" s="2020"/>
      <c r="IJ6" s="2020"/>
      <c r="IK6" s="2020"/>
      <c r="IL6" s="2021"/>
      <c r="IM6" s="196">
        <v>851</v>
      </c>
      <c r="IN6" s="2019"/>
      <c r="IO6" s="2020"/>
      <c r="IP6" s="2020"/>
      <c r="IQ6" s="2020"/>
      <c r="IR6" s="2020"/>
      <c r="IS6" s="2021"/>
      <c r="IT6" s="196">
        <v>696</v>
      </c>
      <c r="IU6" s="2019"/>
      <c r="IV6" s="2020"/>
      <c r="IW6" s="2020"/>
      <c r="IX6" s="2020"/>
      <c r="IY6" s="2020"/>
      <c r="IZ6" s="2021"/>
      <c r="JA6" s="196">
        <v>2327</v>
      </c>
      <c r="JB6" s="2019"/>
      <c r="JC6" s="2020"/>
      <c r="JD6" s="2020"/>
      <c r="JE6" s="2020"/>
      <c r="JF6" s="2020"/>
      <c r="JG6" s="2021"/>
      <c r="JH6" s="196">
        <v>4513</v>
      </c>
      <c r="JI6" s="2019"/>
      <c r="JJ6" s="2020"/>
      <c r="JK6" s="2020"/>
      <c r="JL6" s="2020"/>
      <c r="JM6" s="2020"/>
      <c r="JN6" s="2021"/>
      <c r="JO6" s="196">
        <v>2719</v>
      </c>
      <c r="JP6" s="2019"/>
      <c r="JQ6" s="2020"/>
      <c r="JR6" s="2020"/>
      <c r="JS6" s="2020"/>
      <c r="JT6" s="2020"/>
      <c r="JU6" s="2021"/>
      <c r="JV6" s="196">
        <v>1921</v>
      </c>
      <c r="JW6" s="2019"/>
      <c r="JX6" s="2020"/>
      <c r="JY6" s="2020"/>
      <c r="JZ6" s="2020"/>
      <c r="KA6" s="2020"/>
      <c r="KB6" s="2021"/>
      <c r="KC6" s="196">
        <v>865</v>
      </c>
      <c r="KD6" s="2019"/>
      <c r="KE6" s="2020"/>
      <c r="KF6" s="2020"/>
      <c r="KG6" s="2020"/>
      <c r="KH6" s="2020"/>
      <c r="KI6" s="2021"/>
      <c r="KJ6" s="196">
        <v>926</v>
      </c>
      <c r="KK6" s="2019"/>
      <c r="KL6" s="2020"/>
      <c r="KM6" s="2020"/>
      <c r="KN6" s="2020"/>
      <c r="KO6" s="2020"/>
      <c r="KP6" s="2021"/>
      <c r="KQ6" s="196">
        <v>926</v>
      </c>
      <c r="KR6" s="2019"/>
      <c r="KS6" s="2020"/>
      <c r="KT6" s="2020"/>
      <c r="KU6" s="2020"/>
      <c r="KV6" s="2020"/>
      <c r="KW6" s="2021"/>
      <c r="KX6" s="196">
        <v>2742</v>
      </c>
      <c r="KY6" s="2019"/>
      <c r="KZ6" s="2020"/>
      <c r="LA6" s="2020"/>
      <c r="LB6" s="2020"/>
      <c r="LC6" s="2020"/>
      <c r="LD6" s="2021"/>
      <c r="LE6" s="196">
        <v>4250</v>
      </c>
      <c r="LF6" s="2019"/>
      <c r="LG6" s="2020"/>
      <c r="LH6" s="2020"/>
      <c r="LI6" s="2020"/>
      <c r="LJ6" s="2020"/>
      <c r="LK6" s="2021"/>
      <c r="LL6" s="196">
        <v>51</v>
      </c>
      <c r="LM6" s="2019"/>
      <c r="LN6" s="2020"/>
      <c r="LO6" s="2020"/>
      <c r="LP6" s="2020"/>
      <c r="LQ6" s="2020"/>
      <c r="LR6" s="2021"/>
      <c r="LS6" s="196">
        <v>1731</v>
      </c>
      <c r="LT6" s="2019"/>
      <c r="LU6" s="2020"/>
      <c r="LV6" s="2020"/>
      <c r="LW6" s="2020"/>
      <c r="LX6" s="2020"/>
      <c r="LY6" s="2021"/>
      <c r="LZ6" s="196">
        <v>710</v>
      </c>
      <c r="MA6" s="2019"/>
      <c r="MB6" s="2020"/>
      <c r="MC6" s="2020"/>
      <c r="MD6" s="2020"/>
      <c r="ME6" s="2020"/>
      <c r="MF6" s="2021"/>
      <c r="MG6" s="196">
        <v>5257</v>
      </c>
      <c r="MH6" s="2019"/>
      <c r="MI6" s="2020"/>
      <c r="MJ6" s="2020"/>
      <c r="MK6" s="2020"/>
      <c r="ML6" s="2020"/>
      <c r="MM6" s="2021"/>
      <c r="MN6" s="196">
        <v>3663</v>
      </c>
      <c r="MO6" s="2019"/>
      <c r="MP6" s="2020"/>
      <c r="MQ6" s="2020"/>
      <c r="MR6" s="2020"/>
      <c r="MS6" s="2020"/>
      <c r="MT6" s="2021"/>
      <c r="MU6" s="196">
        <v>2373</v>
      </c>
      <c r="MV6" s="2019"/>
      <c r="MW6" s="2020"/>
      <c r="MX6" s="2020"/>
      <c r="MY6" s="2020"/>
      <c r="MZ6" s="2020"/>
      <c r="NA6" s="2021"/>
      <c r="NB6" s="196">
        <v>57</v>
      </c>
      <c r="NC6" s="2019"/>
      <c r="ND6" s="2020"/>
      <c r="NE6" s="2020"/>
      <c r="NF6" s="2020"/>
      <c r="NG6" s="2020"/>
      <c r="NH6" s="2021"/>
    </row>
    <row r="7" spans="1:372" s="411" customFormat="1" ht="15.75" customHeight="1">
      <c r="A7" s="187" t="s">
        <v>1146</v>
      </c>
      <c r="B7" s="188">
        <f>B10+C10+D10+E10+F10+G10+H10</f>
        <v>1110</v>
      </c>
      <c r="C7" s="2019"/>
      <c r="D7" s="2020"/>
      <c r="E7" s="2020"/>
      <c r="F7" s="2020"/>
      <c r="G7" s="2020"/>
      <c r="H7" s="2021"/>
      <c r="I7" s="188">
        <f>I10+J10+K10+L10+M10+N10+O10</f>
        <v>85</v>
      </c>
      <c r="J7" s="2019"/>
      <c r="K7" s="2020"/>
      <c r="L7" s="2020"/>
      <c r="M7" s="2020"/>
      <c r="N7" s="2020"/>
      <c r="O7" s="2021"/>
      <c r="P7" s="188">
        <f>P10+Q10+R10+S10+T10+U10+V10</f>
        <v>344</v>
      </c>
      <c r="Q7" s="2019"/>
      <c r="R7" s="2020"/>
      <c r="S7" s="2020"/>
      <c r="T7" s="2020"/>
      <c r="U7" s="2020"/>
      <c r="V7" s="2021"/>
      <c r="W7" s="188">
        <f>W10+X10+Y10+Z10+AA10+AB10+AC10</f>
        <v>1142</v>
      </c>
      <c r="X7" s="2019"/>
      <c r="Y7" s="2020"/>
      <c r="Z7" s="2020"/>
      <c r="AA7" s="2020"/>
      <c r="AB7" s="2020"/>
      <c r="AC7" s="2021"/>
      <c r="AD7" s="188">
        <f>AD10+AE10+AF10+AG10+AH10+AI10+AJ10</f>
        <v>1114</v>
      </c>
      <c r="AE7" s="2019"/>
      <c r="AF7" s="2020"/>
      <c r="AG7" s="2020"/>
      <c r="AH7" s="2020"/>
      <c r="AI7" s="2020"/>
      <c r="AJ7" s="2021"/>
      <c r="AK7" s="188">
        <f>AK10+AL10+AM10+AN10+AO10+AP10+AQ10</f>
        <v>2299</v>
      </c>
      <c r="AL7" s="2019"/>
      <c r="AM7" s="2020"/>
      <c r="AN7" s="2020"/>
      <c r="AO7" s="2020"/>
      <c r="AP7" s="2020"/>
      <c r="AQ7" s="2021"/>
      <c r="AR7" s="188">
        <f>AR10+AS10+AT10+AU10+AV10+AW10+AX10</f>
        <v>7066</v>
      </c>
      <c r="AS7" s="2019"/>
      <c r="AT7" s="2020"/>
      <c r="AU7" s="2020"/>
      <c r="AV7" s="2020"/>
      <c r="AW7" s="2020"/>
      <c r="AX7" s="2021"/>
      <c r="AY7" s="188">
        <f>AY10+AZ10+BA10+BB10+BC10+BD10+BE10</f>
        <v>1781</v>
      </c>
      <c r="AZ7" s="2019"/>
      <c r="BA7" s="2020"/>
      <c r="BB7" s="2020"/>
      <c r="BC7" s="2020"/>
      <c r="BD7" s="2020"/>
      <c r="BE7" s="2021"/>
      <c r="BF7" s="188">
        <f>BF10+BG10+BH10+BI10+BJ10+BK10+BL10</f>
        <v>1542</v>
      </c>
      <c r="BG7" s="2019"/>
      <c r="BH7" s="2020"/>
      <c r="BI7" s="2020"/>
      <c r="BJ7" s="2020"/>
      <c r="BK7" s="2020"/>
      <c r="BL7" s="2021"/>
      <c r="BM7" s="188">
        <f>BM10+BN10+BO10+BP10+BQ10+BR10+BS10</f>
        <v>0</v>
      </c>
      <c r="BN7" s="2019"/>
      <c r="BO7" s="2020"/>
      <c r="BP7" s="2020"/>
      <c r="BQ7" s="2020"/>
      <c r="BR7" s="2020"/>
      <c r="BS7" s="2021"/>
      <c r="BT7" s="188">
        <f>BT10+BU10+BV10+BW10+BX10+BY10+BZ10</f>
        <v>125</v>
      </c>
      <c r="BU7" s="2019"/>
      <c r="BV7" s="2020"/>
      <c r="BW7" s="2020"/>
      <c r="BX7" s="2020"/>
      <c r="BY7" s="2020"/>
      <c r="BZ7" s="2021"/>
      <c r="CA7" s="188">
        <f>CA10+CB10+CC10+CD10+CE10+CF10+CG10</f>
        <v>0</v>
      </c>
      <c r="CB7" s="2019"/>
      <c r="CC7" s="2020"/>
      <c r="CD7" s="2020"/>
      <c r="CE7" s="2020"/>
      <c r="CF7" s="2020"/>
      <c r="CG7" s="2021"/>
      <c r="CH7" s="188">
        <f>CH10+CI10+CJ10+CK10+CL10+CM10+CN10</f>
        <v>347</v>
      </c>
      <c r="CI7" s="2019"/>
      <c r="CJ7" s="2020"/>
      <c r="CK7" s="2020"/>
      <c r="CL7" s="2020"/>
      <c r="CM7" s="2020"/>
      <c r="CN7" s="2021"/>
      <c r="CO7" s="188">
        <f>CO10+CP10+CQ10+CR10+CS10+CT10+CU10</f>
        <v>2917</v>
      </c>
      <c r="CP7" s="2019"/>
      <c r="CQ7" s="2020"/>
      <c r="CR7" s="2020"/>
      <c r="CS7" s="2020"/>
      <c r="CT7" s="2020"/>
      <c r="CU7" s="2021"/>
      <c r="CV7" s="188">
        <f>CV10+CW10+CX10+CY10+CZ10+DA10+DB10</f>
        <v>0</v>
      </c>
      <c r="CW7" s="2019"/>
      <c r="CX7" s="2020"/>
      <c r="CY7" s="2020"/>
      <c r="CZ7" s="2020"/>
      <c r="DA7" s="2020"/>
      <c r="DB7" s="2021"/>
      <c r="DC7" s="188">
        <f>DC10+DD10+DE10+DF10+DG10+DH10+DI10</f>
        <v>0</v>
      </c>
      <c r="DD7" s="2019"/>
      <c r="DE7" s="2020"/>
      <c r="DF7" s="2020"/>
      <c r="DG7" s="2020"/>
      <c r="DH7" s="2020"/>
      <c r="DI7" s="2021"/>
      <c r="DJ7" s="188">
        <f>DJ10+DK10+DL10+DM10+DN10+DO10+DP10</f>
        <v>0</v>
      </c>
      <c r="DK7" s="2019"/>
      <c r="DL7" s="2020"/>
      <c r="DM7" s="2020"/>
      <c r="DN7" s="2020"/>
      <c r="DO7" s="2020"/>
      <c r="DP7" s="2021"/>
      <c r="DQ7" s="188">
        <f>DQ10+DR10+DS10+DT10+DU10+DV10+DW10</f>
        <v>610</v>
      </c>
      <c r="DR7" s="2019"/>
      <c r="DS7" s="2020"/>
      <c r="DT7" s="2020"/>
      <c r="DU7" s="2020"/>
      <c r="DV7" s="2020"/>
      <c r="DW7" s="2021"/>
      <c r="DX7" s="188">
        <f>DX10+DY10+DZ10+EA10+EB10+EC10+ED10</f>
        <v>2894</v>
      </c>
      <c r="DY7" s="2019"/>
      <c r="DZ7" s="2020"/>
      <c r="EA7" s="2020"/>
      <c r="EB7" s="2020"/>
      <c r="EC7" s="2020"/>
      <c r="ED7" s="2021"/>
      <c r="EE7" s="188">
        <f>EE10+EF10+EG10+EH10+EI10+EJ10+EK10</f>
        <v>0</v>
      </c>
      <c r="EF7" s="2019"/>
      <c r="EG7" s="2020"/>
      <c r="EH7" s="2020"/>
      <c r="EI7" s="2020"/>
      <c r="EJ7" s="2020"/>
      <c r="EK7" s="2021"/>
      <c r="EL7" s="188">
        <f>EL10+EM10+EN10+EO10+EP10+EQ10+ER10</f>
        <v>0</v>
      </c>
      <c r="EM7" s="2019"/>
      <c r="EN7" s="2020"/>
      <c r="EO7" s="2020"/>
      <c r="EP7" s="2020"/>
      <c r="EQ7" s="2020"/>
      <c r="ER7" s="2021"/>
      <c r="ES7" s="188">
        <f>ES10+ET10+EU10+EV10+EW10+EX10+EY10</f>
        <v>0</v>
      </c>
      <c r="ET7" s="2019"/>
      <c r="EU7" s="2020"/>
      <c r="EV7" s="2020"/>
      <c r="EW7" s="2020"/>
      <c r="EX7" s="2020"/>
      <c r="EY7" s="2021"/>
      <c r="EZ7" s="188">
        <f>EZ10+FA10+FB10+FC10+FD10+FE10+FF10</f>
        <v>0</v>
      </c>
      <c r="FA7" s="2019"/>
      <c r="FB7" s="2020"/>
      <c r="FC7" s="2020"/>
      <c r="FD7" s="2020"/>
      <c r="FE7" s="2020"/>
      <c r="FF7" s="2021"/>
      <c r="FG7" s="188">
        <f>FG10+FH10+FI10+FJ10+FK10+FL10+FM10</f>
        <v>0</v>
      </c>
      <c r="FH7" s="2019"/>
      <c r="FI7" s="2020"/>
      <c r="FJ7" s="2020"/>
      <c r="FK7" s="2020"/>
      <c r="FL7" s="2020"/>
      <c r="FM7" s="2021"/>
      <c r="FN7" s="188">
        <f>FN10+FO10+FP10+FQ10+FR10+FS10+FT10</f>
        <v>0</v>
      </c>
      <c r="FO7" s="2019"/>
      <c r="FP7" s="2020"/>
      <c r="FQ7" s="2020"/>
      <c r="FR7" s="2020"/>
      <c r="FS7" s="2020"/>
      <c r="FT7" s="2021"/>
      <c r="FU7" s="188">
        <f>FU10+FV10+FW10+FX10+FY10+FZ10+GA10</f>
        <v>0</v>
      </c>
      <c r="FV7" s="2019"/>
      <c r="FW7" s="2020"/>
      <c r="FX7" s="2020"/>
      <c r="FY7" s="2020"/>
      <c r="FZ7" s="2020"/>
      <c r="GA7" s="2021"/>
      <c r="GB7" s="188">
        <f>GB10+GC10+GD10+GE10+GF10+GG10+GH10</f>
        <v>0</v>
      </c>
      <c r="GC7" s="2019"/>
      <c r="GD7" s="2020"/>
      <c r="GE7" s="2020"/>
      <c r="GF7" s="2020"/>
      <c r="GG7" s="2020"/>
      <c r="GH7" s="2021"/>
      <c r="GI7" s="188">
        <f>GI10+GJ10+GK10+GL10+GM10+GN10+GO10</f>
        <v>0</v>
      </c>
      <c r="GJ7" s="2019"/>
      <c r="GK7" s="2020"/>
      <c r="GL7" s="2020"/>
      <c r="GM7" s="2020"/>
      <c r="GN7" s="2020"/>
      <c r="GO7" s="2021"/>
      <c r="GP7" s="188">
        <f>GP10+GQ10+GR10+GS10+GT10+GU10+GV10</f>
        <v>0</v>
      </c>
      <c r="GQ7" s="2019"/>
      <c r="GR7" s="2020"/>
      <c r="GS7" s="2020"/>
      <c r="GT7" s="2020"/>
      <c r="GU7" s="2020"/>
      <c r="GV7" s="2021"/>
      <c r="GW7" s="188">
        <f>GW10+GX10+GY10+GZ10+HA10+HB10+HC10</f>
        <v>0</v>
      </c>
      <c r="GX7" s="2019"/>
      <c r="GY7" s="2020"/>
      <c r="GZ7" s="2020"/>
      <c r="HA7" s="2020"/>
      <c r="HB7" s="2020"/>
      <c r="HC7" s="2021"/>
      <c r="HD7" s="188">
        <f>HD10+HE10+HF10+HG10+HH10+HI10+HJ10</f>
        <v>0</v>
      </c>
      <c r="HE7" s="2019"/>
      <c r="HF7" s="2020"/>
      <c r="HG7" s="2020"/>
      <c r="HH7" s="2020"/>
      <c r="HI7" s="2020"/>
      <c r="HJ7" s="2021"/>
      <c r="HK7" s="188">
        <f>HK10+HL10+HM10+HN10+HO10+HP10+HQ10</f>
        <v>0</v>
      </c>
      <c r="HL7" s="2019"/>
      <c r="HM7" s="2020"/>
      <c r="HN7" s="2020"/>
      <c r="HO7" s="2020"/>
      <c r="HP7" s="2020"/>
      <c r="HQ7" s="2021"/>
      <c r="HR7" s="188">
        <f>HR10+HS10+HT10+HU10+HV10+HW10+HX10</f>
        <v>0</v>
      </c>
      <c r="HS7" s="2019"/>
      <c r="HT7" s="2020"/>
      <c r="HU7" s="2020"/>
      <c r="HV7" s="2020"/>
      <c r="HW7" s="2020"/>
      <c r="HX7" s="2021"/>
      <c r="HY7" s="188">
        <f>HY10+HZ10+IA10+IB10+IC10+ID10+IE10</f>
        <v>0</v>
      </c>
      <c r="HZ7" s="2019"/>
      <c r="IA7" s="2020"/>
      <c r="IB7" s="2020"/>
      <c r="IC7" s="2020"/>
      <c r="ID7" s="2020"/>
      <c r="IE7" s="2021"/>
      <c r="IF7" s="188">
        <f>IF10+IG10+IH10+II10+IJ10+IK10+IL10</f>
        <v>0</v>
      </c>
      <c r="IG7" s="2019"/>
      <c r="IH7" s="2020"/>
      <c r="II7" s="2020"/>
      <c r="IJ7" s="2020"/>
      <c r="IK7" s="2020"/>
      <c r="IL7" s="2021"/>
      <c r="IM7" s="188">
        <f>IM10+IN10+IO10+IP10+IQ10+IR10+IS10</f>
        <v>0</v>
      </c>
      <c r="IN7" s="2019"/>
      <c r="IO7" s="2020"/>
      <c r="IP7" s="2020"/>
      <c r="IQ7" s="2020"/>
      <c r="IR7" s="2020"/>
      <c r="IS7" s="2021"/>
      <c r="IT7" s="188">
        <f>IT10+IU10+IV10+IW10+IX10+IY10+IZ10</f>
        <v>0</v>
      </c>
      <c r="IU7" s="2019"/>
      <c r="IV7" s="2020"/>
      <c r="IW7" s="2020"/>
      <c r="IX7" s="2020"/>
      <c r="IY7" s="2020"/>
      <c r="IZ7" s="2021"/>
      <c r="JA7" s="188">
        <f>JA10+JB10+JC10+JD10+JE10+JF10+JG10</f>
        <v>0</v>
      </c>
      <c r="JB7" s="2019"/>
      <c r="JC7" s="2020"/>
      <c r="JD7" s="2020"/>
      <c r="JE7" s="2020"/>
      <c r="JF7" s="2020"/>
      <c r="JG7" s="2021"/>
      <c r="JH7" s="188">
        <f>JH10+JI10+JJ10+JK10+JL10+JM10+JN10</f>
        <v>0</v>
      </c>
      <c r="JI7" s="2019"/>
      <c r="JJ7" s="2020"/>
      <c r="JK7" s="2020"/>
      <c r="JL7" s="2020"/>
      <c r="JM7" s="2020"/>
      <c r="JN7" s="2021"/>
      <c r="JO7" s="188">
        <f>JO10+JP10+JQ10+JR10+JS10+JT10+JU10</f>
        <v>0</v>
      </c>
      <c r="JP7" s="2019"/>
      <c r="JQ7" s="2020"/>
      <c r="JR7" s="2020"/>
      <c r="JS7" s="2020"/>
      <c r="JT7" s="2020"/>
      <c r="JU7" s="2021"/>
      <c r="JV7" s="188">
        <f>JV10+JW10+JX10+JY10+JZ10+KA10+KB10</f>
        <v>0</v>
      </c>
      <c r="JW7" s="2019"/>
      <c r="JX7" s="2020"/>
      <c r="JY7" s="2020"/>
      <c r="JZ7" s="2020"/>
      <c r="KA7" s="2020"/>
      <c r="KB7" s="2021"/>
      <c r="KC7" s="188">
        <f>KC10+KD10+KE10+KF10+KG10+KH10+KI10</f>
        <v>0</v>
      </c>
      <c r="KD7" s="2019"/>
      <c r="KE7" s="2020"/>
      <c r="KF7" s="2020"/>
      <c r="KG7" s="2020"/>
      <c r="KH7" s="2020"/>
      <c r="KI7" s="2021"/>
      <c r="KJ7" s="188">
        <f>KJ10+KK10+KL10+KM10+KN10+KO10+KP10</f>
        <v>0</v>
      </c>
      <c r="KK7" s="2019"/>
      <c r="KL7" s="2020"/>
      <c r="KM7" s="2020"/>
      <c r="KN7" s="2020"/>
      <c r="KO7" s="2020"/>
      <c r="KP7" s="2021"/>
      <c r="KQ7" s="188">
        <f>KQ10+KR10+KS10+KT10+KU10+KV10+KW10</f>
        <v>0</v>
      </c>
      <c r="KR7" s="2019"/>
      <c r="KS7" s="2020"/>
      <c r="KT7" s="2020"/>
      <c r="KU7" s="2020"/>
      <c r="KV7" s="2020"/>
      <c r="KW7" s="2021"/>
      <c r="KX7" s="188">
        <f>KX10+KY10+KZ10+LA10+LB10+LC10+LD10</f>
        <v>0</v>
      </c>
      <c r="KY7" s="2019"/>
      <c r="KZ7" s="2020"/>
      <c r="LA7" s="2020"/>
      <c r="LB7" s="2020"/>
      <c r="LC7" s="2020"/>
      <c r="LD7" s="2021"/>
      <c r="LE7" s="188">
        <f>LE10+LF10+LG10+LH10+LI10+LJ10+LK10</f>
        <v>0</v>
      </c>
      <c r="LF7" s="2019"/>
      <c r="LG7" s="2020"/>
      <c r="LH7" s="2020"/>
      <c r="LI7" s="2020"/>
      <c r="LJ7" s="2020"/>
      <c r="LK7" s="2021"/>
      <c r="LL7" s="188">
        <f>LL10+LM10+LN10+LO10+LP10+LQ10+LR10</f>
        <v>0</v>
      </c>
      <c r="LM7" s="2019"/>
      <c r="LN7" s="2020"/>
      <c r="LO7" s="2020"/>
      <c r="LP7" s="2020"/>
      <c r="LQ7" s="2020"/>
      <c r="LR7" s="2021"/>
      <c r="LS7" s="188">
        <f>LS10+LT10+LU10+LV10+LW10+LX10+LY10</f>
        <v>0</v>
      </c>
      <c r="LT7" s="2019"/>
      <c r="LU7" s="2020"/>
      <c r="LV7" s="2020"/>
      <c r="LW7" s="2020"/>
      <c r="LX7" s="2020"/>
      <c r="LY7" s="2021"/>
      <c r="LZ7" s="188">
        <f>LZ10+MA10+MB10+MC10+MD10+ME10+MF10</f>
        <v>0</v>
      </c>
      <c r="MA7" s="2019"/>
      <c r="MB7" s="2020"/>
      <c r="MC7" s="2020"/>
      <c r="MD7" s="2020"/>
      <c r="ME7" s="2020"/>
      <c r="MF7" s="2021"/>
      <c r="MG7" s="188">
        <f>MG10+MH10+MI10+MJ10+MK10+ML10+MM10</f>
        <v>0</v>
      </c>
      <c r="MH7" s="2019"/>
      <c r="MI7" s="2020"/>
      <c r="MJ7" s="2020"/>
      <c r="MK7" s="2020"/>
      <c r="ML7" s="2020"/>
      <c r="MM7" s="2021"/>
      <c r="MN7" s="188">
        <f>MN10+MO10+MP10+MQ10+MR10+MS10+MT10</f>
        <v>0</v>
      </c>
      <c r="MO7" s="2019"/>
      <c r="MP7" s="2020"/>
      <c r="MQ7" s="2020"/>
      <c r="MR7" s="2020"/>
      <c r="MS7" s="2020"/>
      <c r="MT7" s="2021"/>
      <c r="MU7" s="188">
        <f>MU10+MV10+MW10+MX10+MY10+MZ10+NA10</f>
        <v>0</v>
      </c>
      <c r="MV7" s="2019"/>
      <c r="MW7" s="2020"/>
      <c r="MX7" s="2020"/>
      <c r="MY7" s="2020"/>
      <c r="MZ7" s="2020"/>
      <c r="NA7" s="2021"/>
      <c r="NB7" s="188">
        <f>NB10+NC10+ND10+NE10+NF10+NG10+NH10</f>
        <v>0</v>
      </c>
      <c r="NC7" s="2019"/>
      <c r="ND7" s="2020"/>
      <c r="NE7" s="2020"/>
      <c r="NF7" s="2020"/>
      <c r="NG7" s="2020"/>
      <c r="NH7" s="2021"/>
    </row>
    <row r="8" spans="1:372" s="412" customFormat="1" ht="14.45" customHeight="1">
      <c r="A8" s="193" t="s">
        <v>1115</v>
      </c>
      <c r="B8" s="191">
        <f>IFERROR(B7/B6,0)</f>
        <v>0.75975359342915816</v>
      </c>
      <c r="C8" s="2022"/>
      <c r="D8" s="2023"/>
      <c r="E8" s="2023"/>
      <c r="F8" s="2023"/>
      <c r="G8" s="2023"/>
      <c r="H8" s="2024"/>
      <c r="I8" s="191">
        <f>IFERROR(I7/I6,0)</f>
        <v>0.36956521739130432</v>
      </c>
      <c r="J8" s="2022"/>
      <c r="K8" s="2023"/>
      <c r="L8" s="2023"/>
      <c r="M8" s="2023"/>
      <c r="N8" s="2023"/>
      <c r="O8" s="2024"/>
      <c r="P8" s="191">
        <f>IFERROR(P7/P6,0)</f>
        <v>0.8</v>
      </c>
      <c r="Q8" s="2022"/>
      <c r="R8" s="2023"/>
      <c r="S8" s="2023"/>
      <c r="T8" s="2023"/>
      <c r="U8" s="2023"/>
      <c r="V8" s="2024"/>
      <c r="W8" s="191">
        <f>IFERROR(W7/W6,0)</f>
        <v>23.306122448979593</v>
      </c>
      <c r="X8" s="2022"/>
      <c r="Y8" s="2023"/>
      <c r="Z8" s="2023"/>
      <c r="AA8" s="2023"/>
      <c r="AB8" s="2023"/>
      <c r="AC8" s="2024"/>
      <c r="AD8" s="191">
        <f>IFERROR(AD7/AD6,0)</f>
        <v>3.5031446540880502</v>
      </c>
      <c r="AE8" s="2022"/>
      <c r="AF8" s="2023"/>
      <c r="AG8" s="2023"/>
      <c r="AH8" s="2023"/>
      <c r="AI8" s="2023"/>
      <c r="AJ8" s="2024"/>
      <c r="AK8" s="191">
        <f>IFERROR(AK7/AK6,0)</f>
        <v>0.84927964536387146</v>
      </c>
      <c r="AL8" s="2022"/>
      <c r="AM8" s="2023"/>
      <c r="AN8" s="2023"/>
      <c r="AO8" s="2023"/>
      <c r="AP8" s="2023"/>
      <c r="AQ8" s="2024"/>
      <c r="AR8" s="191">
        <f>IFERROR(AR7/AR6,0)</f>
        <v>2.9198347107438019</v>
      </c>
      <c r="AS8" s="2022"/>
      <c r="AT8" s="2023"/>
      <c r="AU8" s="2023"/>
      <c r="AV8" s="2023"/>
      <c r="AW8" s="2023"/>
      <c r="AX8" s="2024"/>
      <c r="AY8" s="191">
        <f>IFERROR(AY7/AY6,0)</f>
        <v>0.27383148831488313</v>
      </c>
      <c r="AZ8" s="2022"/>
      <c r="BA8" s="2023"/>
      <c r="BB8" s="2023"/>
      <c r="BC8" s="2023"/>
      <c r="BD8" s="2023"/>
      <c r="BE8" s="2024"/>
      <c r="BF8" s="191">
        <f>IFERROR(BF7/BF6,0)</f>
        <v>0</v>
      </c>
      <c r="BG8" s="2022"/>
      <c r="BH8" s="2023"/>
      <c r="BI8" s="2023"/>
      <c r="BJ8" s="2023"/>
      <c r="BK8" s="2023"/>
      <c r="BL8" s="2024"/>
      <c r="BM8" s="191">
        <f>IFERROR(BM7/BM6,0)</f>
        <v>0</v>
      </c>
      <c r="BN8" s="2022"/>
      <c r="BO8" s="2023"/>
      <c r="BP8" s="2023"/>
      <c r="BQ8" s="2023"/>
      <c r="BR8" s="2023"/>
      <c r="BS8" s="2024"/>
      <c r="BT8" s="191">
        <f>IFERROR(BT7/BT6,0)</f>
        <v>0.35714285714285715</v>
      </c>
      <c r="BU8" s="2022"/>
      <c r="BV8" s="2023"/>
      <c r="BW8" s="2023"/>
      <c r="BX8" s="2023"/>
      <c r="BY8" s="2023"/>
      <c r="BZ8" s="2024"/>
      <c r="CA8" s="191">
        <f>IFERROR(CA7/CA6,0)</f>
        <v>0</v>
      </c>
      <c r="CB8" s="2022"/>
      <c r="CC8" s="2023"/>
      <c r="CD8" s="2023"/>
      <c r="CE8" s="2023"/>
      <c r="CF8" s="2023"/>
      <c r="CG8" s="2024"/>
      <c r="CH8" s="191">
        <f>IFERROR(CH7/CH6,0)</f>
        <v>1.6763285024154588</v>
      </c>
      <c r="CI8" s="2022"/>
      <c r="CJ8" s="2023"/>
      <c r="CK8" s="2023"/>
      <c r="CL8" s="2023"/>
      <c r="CM8" s="2023"/>
      <c r="CN8" s="2024"/>
      <c r="CO8" s="191">
        <f>IFERROR(CO7/CO6,0)</f>
        <v>7.27431421446384</v>
      </c>
      <c r="CP8" s="2022"/>
      <c r="CQ8" s="2023"/>
      <c r="CR8" s="2023"/>
      <c r="CS8" s="2023"/>
      <c r="CT8" s="2023"/>
      <c r="CU8" s="2024"/>
      <c r="CV8" s="191">
        <f>IFERROR(CV7/CV6,0)</f>
        <v>0</v>
      </c>
      <c r="CW8" s="2022"/>
      <c r="CX8" s="2023"/>
      <c r="CY8" s="2023"/>
      <c r="CZ8" s="2023"/>
      <c r="DA8" s="2023"/>
      <c r="DB8" s="2024"/>
      <c r="DC8" s="191">
        <f>IFERROR(DC7/DC6,0)</f>
        <v>0</v>
      </c>
      <c r="DD8" s="2022"/>
      <c r="DE8" s="2023"/>
      <c r="DF8" s="2023"/>
      <c r="DG8" s="2023"/>
      <c r="DH8" s="2023"/>
      <c r="DI8" s="2024"/>
      <c r="DJ8" s="191">
        <f>IFERROR(DJ7/DJ6,0)</f>
        <v>0</v>
      </c>
      <c r="DK8" s="2022"/>
      <c r="DL8" s="2023"/>
      <c r="DM8" s="2023"/>
      <c r="DN8" s="2023"/>
      <c r="DO8" s="2023"/>
      <c r="DP8" s="2024"/>
      <c r="DQ8" s="191">
        <f>IFERROR(DQ7/DQ6,0)</f>
        <v>1.7888563049853372</v>
      </c>
      <c r="DR8" s="2022"/>
      <c r="DS8" s="2023"/>
      <c r="DT8" s="2023"/>
      <c r="DU8" s="2023"/>
      <c r="DV8" s="2023"/>
      <c r="DW8" s="2024"/>
      <c r="DX8" s="191">
        <f>IFERROR(DX7/DX6,0)</f>
        <v>5.5440613026819925</v>
      </c>
      <c r="DY8" s="2022"/>
      <c r="DZ8" s="2023"/>
      <c r="EA8" s="2023"/>
      <c r="EB8" s="2023"/>
      <c r="EC8" s="2023"/>
      <c r="ED8" s="2024"/>
      <c r="EE8" s="191">
        <f>IFERROR(EE7/EE6,0)</f>
        <v>0</v>
      </c>
      <c r="EF8" s="2022"/>
      <c r="EG8" s="2023"/>
      <c r="EH8" s="2023"/>
      <c r="EI8" s="2023"/>
      <c r="EJ8" s="2023"/>
      <c r="EK8" s="2024"/>
      <c r="EL8" s="191">
        <f>IFERROR(EL7/EL6,0)</f>
        <v>0</v>
      </c>
      <c r="EM8" s="2022"/>
      <c r="EN8" s="2023"/>
      <c r="EO8" s="2023"/>
      <c r="EP8" s="2023"/>
      <c r="EQ8" s="2023"/>
      <c r="ER8" s="2024"/>
      <c r="ES8" s="191">
        <f>IFERROR(ES7/ES6,0)</f>
        <v>0</v>
      </c>
      <c r="ET8" s="2022"/>
      <c r="EU8" s="2023"/>
      <c r="EV8" s="2023"/>
      <c r="EW8" s="2023"/>
      <c r="EX8" s="2023"/>
      <c r="EY8" s="2024"/>
      <c r="EZ8" s="191">
        <f>IFERROR(EZ7/EZ6,0)</f>
        <v>0</v>
      </c>
      <c r="FA8" s="2022"/>
      <c r="FB8" s="2023"/>
      <c r="FC8" s="2023"/>
      <c r="FD8" s="2023"/>
      <c r="FE8" s="2023"/>
      <c r="FF8" s="2024"/>
      <c r="FG8" s="191">
        <f>IFERROR(FG7/FG6,0)</f>
        <v>0</v>
      </c>
      <c r="FH8" s="2022"/>
      <c r="FI8" s="2023"/>
      <c r="FJ8" s="2023"/>
      <c r="FK8" s="2023"/>
      <c r="FL8" s="2023"/>
      <c r="FM8" s="2024"/>
      <c r="FN8" s="191">
        <f>IFERROR(FN7/FN6,0)</f>
        <v>0</v>
      </c>
      <c r="FO8" s="2022"/>
      <c r="FP8" s="2023"/>
      <c r="FQ8" s="2023"/>
      <c r="FR8" s="2023"/>
      <c r="FS8" s="2023"/>
      <c r="FT8" s="2024"/>
      <c r="FU8" s="191">
        <f>IFERROR(FU7/FU6,0)</f>
        <v>0</v>
      </c>
      <c r="FV8" s="2022"/>
      <c r="FW8" s="2023"/>
      <c r="FX8" s="2023"/>
      <c r="FY8" s="2023"/>
      <c r="FZ8" s="2023"/>
      <c r="GA8" s="2024"/>
      <c r="GB8" s="191">
        <f>IFERROR(GB7/GB6,0)</f>
        <v>0</v>
      </c>
      <c r="GC8" s="2022"/>
      <c r="GD8" s="2023"/>
      <c r="GE8" s="2023"/>
      <c r="GF8" s="2023"/>
      <c r="GG8" s="2023"/>
      <c r="GH8" s="2024"/>
      <c r="GI8" s="191">
        <f>IFERROR(GI7/GI6,0)</f>
        <v>0</v>
      </c>
      <c r="GJ8" s="2022"/>
      <c r="GK8" s="2023"/>
      <c r="GL8" s="2023"/>
      <c r="GM8" s="2023"/>
      <c r="GN8" s="2023"/>
      <c r="GO8" s="2024"/>
      <c r="GP8" s="191">
        <f>IFERROR(GP7/GP6,0)</f>
        <v>0</v>
      </c>
      <c r="GQ8" s="2022"/>
      <c r="GR8" s="2023"/>
      <c r="GS8" s="2023"/>
      <c r="GT8" s="2023"/>
      <c r="GU8" s="2023"/>
      <c r="GV8" s="2024"/>
      <c r="GW8" s="191">
        <f>IFERROR(GW7/GW6,0)</f>
        <v>0</v>
      </c>
      <c r="GX8" s="2022"/>
      <c r="GY8" s="2023"/>
      <c r="GZ8" s="2023"/>
      <c r="HA8" s="2023"/>
      <c r="HB8" s="2023"/>
      <c r="HC8" s="2024"/>
      <c r="HD8" s="191">
        <f>IFERROR(HD7/HD6,0)</f>
        <v>0</v>
      </c>
      <c r="HE8" s="2022"/>
      <c r="HF8" s="2023"/>
      <c r="HG8" s="2023"/>
      <c r="HH8" s="2023"/>
      <c r="HI8" s="2023"/>
      <c r="HJ8" s="2024"/>
      <c r="HK8" s="191">
        <f>IFERROR(HK7/HK6,0)</f>
        <v>0</v>
      </c>
      <c r="HL8" s="2022"/>
      <c r="HM8" s="2023"/>
      <c r="HN8" s="2023"/>
      <c r="HO8" s="2023"/>
      <c r="HP8" s="2023"/>
      <c r="HQ8" s="2024"/>
      <c r="HR8" s="191">
        <f>IFERROR(HR7/HR6,0)</f>
        <v>0</v>
      </c>
      <c r="HS8" s="2022"/>
      <c r="HT8" s="2023"/>
      <c r="HU8" s="2023"/>
      <c r="HV8" s="2023"/>
      <c r="HW8" s="2023"/>
      <c r="HX8" s="2024"/>
      <c r="HY8" s="191">
        <f>IFERROR(HY7/HY6,0)</f>
        <v>0</v>
      </c>
      <c r="HZ8" s="2022"/>
      <c r="IA8" s="2023"/>
      <c r="IB8" s="2023"/>
      <c r="IC8" s="2023"/>
      <c r="ID8" s="2023"/>
      <c r="IE8" s="2024"/>
      <c r="IF8" s="191">
        <f>IFERROR(IF7/IF6,0)</f>
        <v>0</v>
      </c>
      <c r="IG8" s="2022"/>
      <c r="IH8" s="2023"/>
      <c r="II8" s="2023"/>
      <c r="IJ8" s="2023"/>
      <c r="IK8" s="2023"/>
      <c r="IL8" s="2024"/>
      <c r="IM8" s="191">
        <f>IFERROR(IM7/IM6,0)</f>
        <v>0</v>
      </c>
      <c r="IN8" s="2022"/>
      <c r="IO8" s="2023"/>
      <c r="IP8" s="2023"/>
      <c r="IQ8" s="2023"/>
      <c r="IR8" s="2023"/>
      <c r="IS8" s="2024"/>
      <c r="IT8" s="191">
        <f>IFERROR(IT7/IT6,0)</f>
        <v>0</v>
      </c>
      <c r="IU8" s="2022"/>
      <c r="IV8" s="2023"/>
      <c r="IW8" s="2023"/>
      <c r="IX8" s="2023"/>
      <c r="IY8" s="2023"/>
      <c r="IZ8" s="2024"/>
      <c r="JA8" s="191">
        <f>IFERROR(JA7/JA6,0)</f>
        <v>0</v>
      </c>
      <c r="JB8" s="2022"/>
      <c r="JC8" s="2023"/>
      <c r="JD8" s="2023"/>
      <c r="JE8" s="2023"/>
      <c r="JF8" s="2023"/>
      <c r="JG8" s="2024"/>
      <c r="JH8" s="191">
        <f>IFERROR(JH7/JH6,0)</f>
        <v>0</v>
      </c>
      <c r="JI8" s="2022"/>
      <c r="JJ8" s="2023"/>
      <c r="JK8" s="2023"/>
      <c r="JL8" s="2023"/>
      <c r="JM8" s="2023"/>
      <c r="JN8" s="2024"/>
      <c r="JO8" s="191">
        <f>IFERROR(JO7/JO6,0)</f>
        <v>0</v>
      </c>
      <c r="JP8" s="2022"/>
      <c r="JQ8" s="2023"/>
      <c r="JR8" s="2023"/>
      <c r="JS8" s="2023"/>
      <c r="JT8" s="2023"/>
      <c r="JU8" s="2024"/>
      <c r="JV8" s="191">
        <f>IFERROR(JV7/JV6,0)</f>
        <v>0</v>
      </c>
      <c r="JW8" s="2022"/>
      <c r="JX8" s="2023"/>
      <c r="JY8" s="2023"/>
      <c r="JZ8" s="2023"/>
      <c r="KA8" s="2023"/>
      <c r="KB8" s="2024"/>
      <c r="KC8" s="191">
        <f>IFERROR(KC7/KC6,0)</f>
        <v>0</v>
      </c>
      <c r="KD8" s="2022"/>
      <c r="KE8" s="2023"/>
      <c r="KF8" s="2023"/>
      <c r="KG8" s="2023"/>
      <c r="KH8" s="2023"/>
      <c r="KI8" s="2024"/>
      <c r="KJ8" s="191">
        <f>IFERROR(KJ7/KJ6,0)</f>
        <v>0</v>
      </c>
      <c r="KK8" s="2022"/>
      <c r="KL8" s="2023"/>
      <c r="KM8" s="2023"/>
      <c r="KN8" s="2023"/>
      <c r="KO8" s="2023"/>
      <c r="KP8" s="2024"/>
      <c r="KQ8" s="191">
        <f>IFERROR(KQ7/KQ6,0)</f>
        <v>0</v>
      </c>
      <c r="KR8" s="2022"/>
      <c r="KS8" s="2023"/>
      <c r="KT8" s="2023"/>
      <c r="KU8" s="2023"/>
      <c r="KV8" s="2023"/>
      <c r="KW8" s="2024"/>
      <c r="KX8" s="191">
        <f>IFERROR(KX7/KX6,0)</f>
        <v>0</v>
      </c>
      <c r="KY8" s="2022"/>
      <c r="KZ8" s="2023"/>
      <c r="LA8" s="2023"/>
      <c r="LB8" s="2023"/>
      <c r="LC8" s="2023"/>
      <c r="LD8" s="2024"/>
      <c r="LE8" s="191">
        <f>IFERROR(LE7/LE6,0)</f>
        <v>0</v>
      </c>
      <c r="LF8" s="2022"/>
      <c r="LG8" s="2023"/>
      <c r="LH8" s="2023"/>
      <c r="LI8" s="2023"/>
      <c r="LJ8" s="2023"/>
      <c r="LK8" s="2024"/>
      <c r="LL8" s="191">
        <f>IFERROR(LL7/LL6,0)</f>
        <v>0</v>
      </c>
      <c r="LM8" s="2022"/>
      <c r="LN8" s="2023"/>
      <c r="LO8" s="2023"/>
      <c r="LP8" s="2023"/>
      <c r="LQ8" s="2023"/>
      <c r="LR8" s="2024"/>
      <c r="LS8" s="191">
        <f>IFERROR(LS7/LS6,0)</f>
        <v>0</v>
      </c>
      <c r="LT8" s="2022"/>
      <c r="LU8" s="2023"/>
      <c r="LV8" s="2023"/>
      <c r="LW8" s="2023"/>
      <c r="LX8" s="2023"/>
      <c r="LY8" s="2024"/>
      <c r="LZ8" s="191">
        <f>IFERROR(LZ7/LZ6,0)</f>
        <v>0</v>
      </c>
      <c r="MA8" s="2022"/>
      <c r="MB8" s="2023"/>
      <c r="MC8" s="2023"/>
      <c r="MD8" s="2023"/>
      <c r="ME8" s="2023"/>
      <c r="MF8" s="2024"/>
      <c r="MG8" s="191">
        <f>IFERROR(MG7/MG6,0)</f>
        <v>0</v>
      </c>
      <c r="MH8" s="2022"/>
      <c r="MI8" s="2023"/>
      <c r="MJ8" s="2023"/>
      <c r="MK8" s="2023"/>
      <c r="ML8" s="2023"/>
      <c r="MM8" s="2024"/>
      <c r="MN8" s="191">
        <f>IFERROR(MN7/MN6,0)</f>
        <v>0</v>
      </c>
      <c r="MO8" s="2022"/>
      <c r="MP8" s="2023"/>
      <c r="MQ8" s="2023"/>
      <c r="MR8" s="2023"/>
      <c r="MS8" s="2023"/>
      <c r="MT8" s="2024"/>
      <c r="MU8" s="191">
        <f>IFERROR(MU7/MU6,0)</f>
        <v>0</v>
      </c>
      <c r="MV8" s="2022"/>
      <c r="MW8" s="2023"/>
      <c r="MX8" s="2023"/>
      <c r="MY8" s="2023"/>
      <c r="MZ8" s="2023"/>
      <c r="NA8" s="2024"/>
      <c r="NB8" s="191">
        <f>IFERROR(NB7/NB6,0)</f>
        <v>0</v>
      </c>
      <c r="NC8" s="2022"/>
      <c r="ND8" s="2023"/>
      <c r="NE8" s="2023"/>
      <c r="NF8" s="2023"/>
      <c r="NG8" s="2023"/>
      <c r="NH8" s="2024"/>
    </row>
    <row r="9" spans="1:372" ht="15.75" customHeight="1">
      <c r="A9" s="189" t="s">
        <v>768</v>
      </c>
      <c r="B9" s="190">
        <v>0</v>
      </c>
      <c r="C9" s="190">
        <f t="shared" ref="C9:H9" si="7">$B$6/5</f>
        <v>292.2</v>
      </c>
      <c r="D9" s="190">
        <f t="shared" si="7"/>
        <v>292.2</v>
      </c>
      <c r="E9" s="190">
        <f t="shared" si="7"/>
        <v>292.2</v>
      </c>
      <c r="F9" s="190">
        <f t="shared" si="7"/>
        <v>292.2</v>
      </c>
      <c r="G9" s="190">
        <f t="shared" si="7"/>
        <v>292.2</v>
      </c>
      <c r="H9" s="190">
        <f t="shared" si="7"/>
        <v>292.2</v>
      </c>
      <c r="I9" s="190">
        <v>0</v>
      </c>
      <c r="J9" s="190">
        <f>$I$6/5</f>
        <v>46</v>
      </c>
      <c r="K9" s="190">
        <f>$I$6/5</f>
        <v>46</v>
      </c>
      <c r="L9" s="190">
        <f>$I$6/5</f>
        <v>46</v>
      </c>
      <c r="M9" s="190">
        <f>$I$6/5</f>
        <v>46</v>
      </c>
      <c r="N9" s="190">
        <f>$I$6/5</f>
        <v>46</v>
      </c>
      <c r="O9" s="190">
        <v>0</v>
      </c>
      <c r="P9" s="190">
        <v>0</v>
      </c>
      <c r="Q9" s="190">
        <f>$P$6/5</f>
        <v>86</v>
      </c>
      <c r="R9" s="190">
        <f>$P$6/5</f>
        <v>86</v>
      </c>
      <c r="S9" s="190">
        <f>$P$6/5</f>
        <v>86</v>
      </c>
      <c r="T9" s="190">
        <f>$P$6/5</f>
        <v>86</v>
      </c>
      <c r="U9" s="190">
        <f>$P$6/5</f>
        <v>86</v>
      </c>
      <c r="V9" s="190">
        <v>0</v>
      </c>
      <c r="W9" s="190">
        <v>0</v>
      </c>
      <c r="X9" s="190">
        <f>$W$6/5</f>
        <v>9.8000000000000007</v>
      </c>
      <c r="Y9" s="190">
        <f>$W$6/5</f>
        <v>9.8000000000000007</v>
      </c>
      <c r="Z9" s="190">
        <f>$W$6/5</f>
        <v>9.8000000000000007</v>
      </c>
      <c r="AA9" s="190">
        <f>$W$6/5</f>
        <v>9.8000000000000007</v>
      </c>
      <c r="AB9" s="190">
        <f>$W$6/5</f>
        <v>9.8000000000000007</v>
      </c>
      <c r="AC9" s="190">
        <v>0</v>
      </c>
      <c r="AD9" s="190">
        <v>0</v>
      </c>
      <c r="AE9" s="190">
        <f>$AD$6/5</f>
        <v>63.6</v>
      </c>
      <c r="AF9" s="190">
        <f t="shared" ref="AF9:AJ9" si="8">$AD$6/5</f>
        <v>63.6</v>
      </c>
      <c r="AG9" s="190">
        <f t="shared" si="8"/>
        <v>63.6</v>
      </c>
      <c r="AH9" s="190">
        <f t="shared" si="8"/>
        <v>63.6</v>
      </c>
      <c r="AI9" s="190">
        <f t="shared" si="8"/>
        <v>63.6</v>
      </c>
      <c r="AJ9" s="190">
        <f t="shared" si="8"/>
        <v>63.6</v>
      </c>
      <c r="AK9" s="190">
        <v>0</v>
      </c>
      <c r="AL9" s="190">
        <f>$AK6/5</f>
        <v>541.4</v>
      </c>
      <c r="AM9" s="190">
        <f t="shared" ref="AM9:AP9" si="9">$AK6/5</f>
        <v>541.4</v>
      </c>
      <c r="AN9" s="190">
        <f t="shared" si="9"/>
        <v>541.4</v>
      </c>
      <c r="AO9" s="190">
        <f t="shared" si="9"/>
        <v>541.4</v>
      </c>
      <c r="AP9" s="190">
        <f t="shared" si="9"/>
        <v>541.4</v>
      </c>
      <c r="AQ9" s="190">
        <v>0</v>
      </c>
      <c r="AR9" s="190">
        <v>0</v>
      </c>
      <c r="AS9" s="190">
        <f>$AR6/5</f>
        <v>484</v>
      </c>
      <c r="AT9" s="190">
        <f t="shared" ref="AT9:AW9" si="10">$AR6/5</f>
        <v>484</v>
      </c>
      <c r="AU9" s="190">
        <f t="shared" si="10"/>
        <v>484</v>
      </c>
      <c r="AV9" s="190">
        <f t="shared" si="10"/>
        <v>484</v>
      </c>
      <c r="AW9" s="190">
        <f t="shared" si="10"/>
        <v>484</v>
      </c>
      <c r="AX9" s="190">
        <v>0</v>
      </c>
      <c r="AY9" s="190">
        <v>0</v>
      </c>
      <c r="AZ9" s="190">
        <f>$AY6/5</f>
        <v>1300.8</v>
      </c>
      <c r="BA9" s="190">
        <f t="shared" ref="BA9:BD9" si="11">$AY6/5</f>
        <v>1300.8</v>
      </c>
      <c r="BB9" s="190">
        <f t="shared" si="11"/>
        <v>1300.8</v>
      </c>
      <c r="BC9" s="190">
        <f t="shared" si="11"/>
        <v>1300.8</v>
      </c>
      <c r="BD9" s="190">
        <f t="shared" si="11"/>
        <v>1300.8</v>
      </c>
      <c r="BE9" s="190">
        <v>0</v>
      </c>
      <c r="BF9" s="190">
        <v>0</v>
      </c>
      <c r="BG9" s="190">
        <f>$BF6/5</f>
        <v>0</v>
      </c>
      <c r="BH9" s="190">
        <f t="shared" ref="BH9:BK9" si="12">$BF6/5</f>
        <v>0</v>
      </c>
      <c r="BI9" s="190">
        <f t="shared" si="12"/>
        <v>0</v>
      </c>
      <c r="BJ9" s="190">
        <f t="shared" si="12"/>
        <v>0</v>
      </c>
      <c r="BK9" s="190">
        <f t="shared" si="12"/>
        <v>0</v>
      </c>
      <c r="BL9" s="190">
        <v>0</v>
      </c>
      <c r="BM9" s="190">
        <v>0</v>
      </c>
      <c r="BN9" s="190">
        <f>$BM6/5</f>
        <v>238.8</v>
      </c>
      <c r="BO9" s="190">
        <f t="shared" ref="BO9:BR9" si="13">$BM6/5</f>
        <v>238.8</v>
      </c>
      <c r="BP9" s="190">
        <f t="shared" si="13"/>
        <v>238.8</v>
      </c>
      <c r="BQ9" s="190">
        <f t="shared" si="13"/>
        <v>238.8</v>
      </c>
      <c r="BR9" s="190">
        <f t="shared" si="13"/>
        <v>238.8</v>
      </c>
      <c r="BS9" s="190">
        <v>0</v>
      </c>
      <c r="BT9" s="190">
        <v>0</v>
      </c>
      <c r="BU9" s="190">
        <f>$BT6/5</f>
        <v>70</v>
      </c>
      <c r="BV9" s="190">
        <f t="shared" ref="BV9:BY9" si="14">$BT6/5</f>
        <v>70</v>
      </c>
      <c r="BW9" s="190">
        <f t="shared" si="14"/>
        <v>70</v>
      </c>
      <c r="BX9" s="190">
        <f t="shared" si="14"/>
        <v>70</v>
      </c>
      <c r="BY9" s="190">
        <f t="shared" si="14"/>
        <v>70</v>
      </c>
      <c r="BZ9" s="190">
        <v>0</v>
      </c>
      <c r="CA9" s="190">
        <v>0</v>
      </c>
      <c r="CB9" s="190">
        <f>$CA6/5</f>
        <v>25</v>
      </c>
      <c r="CC9" s="190">
        <f t="shared" ref="CC9:CF9" si="15">$CA6/5</f>
        <v>25</v>
      </c>
      <c r="CD9" s="190">
        <f t="shared" si="15"/>
        <v>25</v>
      </c>
      <c r="CE9" s="190">
        <f t="shared" si="15"/>
        <v>25</v>
      </c>
      <c r="CF9" s="190">
        <f t="shared" si="15"/>
        <v>25</v>
      </c>
      <c r="CG9" s="190">
        <v>0</v>
      </c>
      <c r="CH9" s="190">
        <v>0</v>
      </c>
      <c r="CI9" s="190">
        <f>CH6/5</f>
        <v>41.4</v>
      </c>
      <c r="CJ9" s="190">
        <f>CH6/5</f>
        <v>41.4</v>
      </c>
      <c r="CK9" s="190">
        <f>CH6/5</f>
        <v>41.4</v>
      </c>
      <c r="CL9" s="190">
        <f>CH6/5</f>
        <v>41.4</v>
      </c>
      <c r="CM9" s="190">
        <f>CH6/5</f>
        <v>41.4</v>
      </c>
      <c r="CN9" s="190">
        <v>0</v>
      </c>
      <c r="CO9" s="190">
        <v>0</v>
      </c>
      <c r="CP9" s="190">
        <f>$CO$6/5</f>
        <v>80.2</v>
      </c>
      <c r="CQ9" s="190">
        <f>$CO$6/5</f>
        <v>80.2</v>
      </c>
      <c r="CR9" s="190">
        <f>$CO$6/5</f>
        <v>80.2</v>
      </c>
      <c r="CS9" s="190">
        <f>$CO$6/5</f>
        <v>80.2</v>
      </c>
      <c r="CT9" s="190">
        <f>$CO$6/5</f>
        <v>80.2</v>
      </c>
      <c r="CU9" s="190">
        <v>0</v>
      </c>
      <c r="CV9" s="190">
        <v>0</v>
      </c>
      <c r="CW9" s="190">
        <f>$CV$6/5</f>
        <v>520.6</v>
      </c>
      <c r="CX9" s="190">
        <f>$CV$6/5</f>
        <v>520.6</v>
      </c>
      <c r="CY9" s="190">
        <f>$CV$6/5</f>
        <v>520.6</v>
      </c>
      <c r="CZ9" s="190">
        <f>$CV$6/5</f>
        <v>520.6</v>
      </c>
      <c r="DA9" s="190">
        <f>$CV$6/5</f>
        <v>520.6</v>
      </c>
      <c r="DB9" s="190">
        <v>0</v>
      </c>
      <c r="DC9" s="190">
        <v>0</v>
      </c>
      <c r="DD9" s="190">
        <f>$DC$6/5</f>
        <v>9.6</v>
      </c>
      <c r="DE9" s="190">
        <f>$DC$6/5</f>
        <v>9.6</v>
      </c>
      <c r="DF9" s="190">
        <f>$DC$6/5</f>
        <v>9.6</v>
      </c>
      <c r="DG9" s="190">
        <f>$DC$6/5</f>
        <v>9.6</v>
      </c>
      <c r="DH9" s="190">
        <f>$DC$6/5</f>
        <v>9.6</v>
      </c>
      <c r="DI9" s="190">
        <v>0</v>
      </c>
      <c r="DJ9" s="190">
        <v>0</v>
      </c>
      <c r="DK9" s="190">
        <f>$DJ$6/5</f>
        <v>93.6</v>
      </c>
      <c r="DL9" s="190">
        <f>$DJ$6/5</f>
        <v>93.6</v>
      </c>
      <c r="DM9" s="190">
        <f>$DJ$6/5</f>
        <v>93.6</v>
      </c>
      <c r="DN9" s="190">
        <f>$DJ$6/5</f>
        <v>93.6</v>
      </c>
      <c r="DO9" s="190">
        <f>$DJ$6/5</f>
        <v>93.6</v>
      </c>
      <c r="DP9" s="190">
        <v>0</v>
      </c>
      <c r="DQ9" s="190">
        <v>0</v>
      </c>
      <c r="DR9" s="190">
        <f>$DQ$6/5</f>
        <v>68.2</v>
      </c>
      <c r="DS9" s="190">
        <f>$DQ$6/5</f>
        <v>68.2</v>
      </c>
      <c r="DT9" s="190">
        <f>$DQ$6/5</f>
        <v>68.2</v>
      </c>
      <c r="DU9" s="190">
        <f>$DQ$6/5</f>
        <v>68.2</v>
      </c>
      <c r="DV9" s="190">
        <f>$DQ$6/5</f>
        <v>68.2</v>
      </c>
      <c r="DW9" s="190">
        <v>0</v>
      </c>
      <c r="DX9" s="190">
        <v>0</v>
      </c>
      <c r="DY9" s="190">
        <f>$DX$6/5</f>
        <v>104.4</v>
      </c>
      <c r="DZ9" s="190">
        <f>$DX$6/5</f>
        <v>104.4</v>
      </c>
      <c r="EA9" s="190">
        <f>$DX$6/5</f>
        <v>104.4</v>
      </c>
      <c r="EB9" s="190">
        <f>$DX$6/5</f>
        <v>104.4</v>
      </c>
      <c r="EC9" s="190">
        <f>$DX$6/5</f>
        <v>104.4</v>
      </c>
      <c r="ED9" s="190">
        <v>0</v>
      </c>
      <c r="EE9" s="190">
        <v>0</v>
      </c>
      <c r="EF9" s="190">
        <f>$EE$6/5</f>
        <v>1989.8</v>
      </c>
      <c r="EG9" s="190">
        <f>$EE$6/5</f>
        <v>1989.8</v>
      </c>
      <c r="EH9" s="190">
        <f>$EE$6/5</f>
        <v>1989.8</v>
      </c>
      <c r="EI9" s="190">
        <f>$EE$6/5</f>
        <v>1989.8</v>
      </c>
      <c r="EJ9" s="190">
        <f>$EE$6/5</f>
        <v>1989.8</v>
      </c>
      <c r="EK9" s="190">
        <v>0</v>
      </c>
      <c r="EL9" s="190">
        <v>0</v>
      </c>
      <c r="EM9" s="190">
        <f>$EL$6/5</f>
        <v>1755.8</v>
      </c>
      <c r="EN9" s="190">
        <f>$EL$6/5</f>
        <v>1755.8</v>
      </c>
      <c r="EO9" s="190">
        <f>$EL$6/5</f>
        <v>1755.8</v>
      </c>
      <c r="EP9" s="190">
        <f>$EL$6/5</f>
        <v>1755.8</v>
      </c>
      <c r="EQ9" s="190">
        <f>$EL$6/5</f>
        <v>1755.8</v>
      </c>
      <c r="ER9" s="190">
        <v>0</v>
      </c>
      <c r="ES9" s="190">
        <v>0</v>
      </c>
      <c r="ET9" s="190">
        <f>$ES$6/5</f>
        <v>932.6</v>
      </c>
      <c r="EU9" s="190">
        <f t="shared" ref="EU9:EX9" si="16">$ES$6/5</f>
        <v>932.6</v>
      </c>
      <c r="EV9" s="190">
        <f t="shared" si="16"/>
        <v>932.6</v>
      </c>
      <c r="EW9" s="190">
        <f t="shared" si="16"/>
        <v>932.6</v>
      </c>
      <c r="EX9" s="190">
        <f t="shared" si="16"/>
        <v>932.6</v>
      </c>
      <c r="EY9" s="190">
        <v>0</v>
      </c>
      <c r="EZ9" s="190">
        <v>0</v>
      </c>
      <c r="FA9" s="190">
        <f>$EZ$6/5</f>
        <v>880.6</v>
      </c>
      <c r="FB9" s="190">
        <f t="shared" ref="FB9:FE9" si="17">$EZ$6/5</f>
        <v>880.6</v>
      </c>
      <c r="FC9" s="190">
        <f t="shared" si="17"/>
        <v>880.6</v>
      </c>
      <c r="FD9" s="190">
        <f t="shared" si="17"/>
        <v>880.6</v>
      </c>
      <c r="FE9" s="190">
        <f t="shared" si="17"/>
        <v>880.6</v>
      </c>
      <c r="FF9" s="190">
        <v>0</v>
      </c>
      <c r="FG9" s="190">
        <v>0</v>
      </c>
      <c r="FH9" s="190">
        <f>$FG$6/5</f>
        <v>268.39999999999998</v>
      </c>
      <c r="FI9" s="190">
        <f t="shared" ref="FI9:FL9" si="18">$FG$6/5</f>
        <v>268.39999999999998</v>
      </c>
      <c r="FJ9" s="190">
        <f t="shared" si="18"/>
        <v>268.39999999999998</v>
      </c>
      <c r="FK9" s="190">
        <f t="shared" si="18"/>
        <v>268.39999999999998</v>
      </c>
      <c r="FL9" s="190">
        <f t="shared" si="18"/>
        <v>268.39999999999998</v>
      </c>
      <c r="FM9" s="190">
        <v>0</v>
      </c>
      <c r="FN9" s="190">
        <v>0</v>
      </c>
      <c r="FO9" s="190">
        <f>$FN$6/5</f>
        <v>800.2</v>
      </c>
      <c r="FP9" s="190">
        <f t="shared" ref="FP9:FS9" si="19">$FN$6/5</f>
        <v>800.2</v>
      </c>
      <c r="FQ9" s="190">
        <f t="shared" si="19"/>
        <v>800.2</v>
      </c>
      <c r="FR9" s="190">
        <f t="shared" si="19"/>
        <v>800.2</v>
      </c>
      <c r="FS9" s="190">
        <f t="shared" si="19"/>
        <v>800.2</v>
      </c>
      <c r="FT9" s="190">
        <v>0</v>
      </c>
      <c r="FU9" s="190">
        <v>0</v>
      </c>
      <c r="FV9" s="190">
        <f>$FU$6/5</f>
        <v>305.2</v>
      </c>
      <c r="FW9" s="190">
        <f t="shared" ref="FW9:FZ9" si="20">$FU$6/5</f>
        <v>305.2</v>
      </c>
      <c r="FX9" s="190">
        <f t="shared" si="20"/>
        <v>305.2</v>
      </c>
      <c r="FY9" s="190">
        <f t="shared" si="20"/>
        <v>305.2</v>
      </c>
      <c r="FZ9" s="190">
        <f t="shared" si="20"/>
        <v>305.2</v>
      </c>
      <c r="GA9" s="190">
        <v>0</v>
      </c>
      <c r="GB9" s="190">
        <v>0</v>
      </c>
      <c r="GC9" s="190">
        <f>$GB$6/5</f>
        <v>72.2</v>
      </c>
      <c r="GD9" s="190">
        <f t="shared" ref="GD9:GG9" si="21">$GB$6/5</f>
        <v>72.2</v>
      </c>
      <c r="GE9" s="190">
        <f t="shared" si="21"/>
        <v>72.2</v>
      </c>
      <c r="GF9" s="190">
        <f t="shared" si="21"/>
        <v>72.2</v>
      </c>
      <c r="GG9" s="190">
        <f t="shared" si="21"/>
        <v>72.2</v>
      </c>
      <c r="GH9" s="190">
        <v>0</v>
      </c>
      <c r="GI9" s="190">
        <v>0</v>
      </c>
      <c r="GJ9" s="190">
        <f>$GI$6/5</f>
        <v>30.2</v>
      </c>
      <c r="GK9" s="190">
        <f t="shared" ref="GK9:GN9" si="22">$GI$6/5</f>
        <v>30.2</v>
      </c>
      <c r="GL9" s="190">
        <f t="shared" si="22"/>
        <v>30.2</v>
      </c>
      <c r="GM9" s="190">
        <f t="shared" si="22"/>
        <v>30.2</v>
      </c>
      <c r="GN9" s="190">
        <f t="shared" si="22"/>
        <v>30.2</v>
      </c>
      <c r="GO9" s="190">
        <v>0</v>
      </c>
      <c r="GP9" s="190">
        <v>0</v>
      </c>
      <c r="GQ9" s="190">
        <f>$GP$6/5</f>
        <v>694.6</v>
      </c>
      <c r="GR9" s="190">
        <f t="shared" ref="GR9:GU9" si="23">$GP$6/5</f>
        <v>694.6</v>
      </c>
      <c r="GS9" s="190">
        <f t="shared" si="23"/>
        <v>694.6</v>
      </c>
      <c r="GT9" s="190">
        <f t="shared" si="23"/>
        <v>694.6</v>
      </c>
      <c r="GU9" s="190">
        <f t="shared" si="23"/>
        <v>694.6</v>
      </c>
      <c r="GV9" s="190">
        <v>0</v>
      </c>
      <c r="GW9" s="190">
        <v>0</v>
      </c>
      <c r="GX9" s="190">
        <f>$GW$6/5</f>
        <v>456</v>
      </c>
      <c r="GY9" s="190">
        <f t="shared" ref="GY9:HB9" si="24">$GW$6/5</f>
        <v>456</v>
      </c>
      <c r="GZ9" s="190">
        <f t="shared" si="24"/>
        <v>456</v>
      </c>
      <c r="HA9" s="190">
        <f t="shared" si="24"/>
        <v>456</v>
      </c>
      <c r="HB9" s="190">
        <f t="shared" si="24"/>
        <v>456</v>
      </c>
      <c r="HC9" s="190">
        <v>0</v>
      </c>
      <c r="HD9" s="190">
        <v>0</v>
      </c>
      <c r="HE9" s="190">
        <f>$HD$6/5</f>
        <v>2323.1999999999998</v>
      </c>
      <c r="HF9" s="190">
        <f t="shared" ref="HF9:HI9" si="25">$HD$6/5</f>
        <v>2323.1999999999998</v>
      </c>
      <c r="HG9" s="190">
        <f t="shared" si="25"/>
        <v>2323.1999999999998</v>
      </c>
      <c r="HH9" s="190">
        <f t="shared" si="25"/>
        <v>2323.1999999999998</v>
      </c>
      <c r="HI9" s="190">
        <f t="shared" si="25"/>
        <v>2323.1999999999998</v>
      </c>
      <c r="HJ9" s="190">
        <v>0</v>
      </c>
      <c r="HK9" s="190">
        <v>0</v>
      </c>
      <c r="HL9" s="190">
        <f>$HK$6/5</f>
        <v>1224</v>
      </c>
      <c r="HM9" s="190">
        <f t="shared" ref="HM9:HP9" si="26">$HK$6/5</f>
        <v>1224</v>
      </c>
      <c r="HN9" s="190">
        <f t="shared" si="26"/>
        <v>1224</v>
      </c>
      <c r="HO9" s="190">
        <f t="shared" si="26"/>
        <v>1224</v>
      </c>
      <c r="HP9" s="190">
        <f t="shared" si="26"/>
        <v>1224</v>
      </c>
      <c r="HQ9" s="190">
        <v>0</v>
      </c>
      <c r="HR9" s="190">
        <v>0</v>
      </c>
      <c r="HS9" s="190">
        <f>$HR$6/5</f>
        <v>1723.2</v>
      </c>
      <c r="HT9" s="190">
        <f t="shared" ref="HT9:HW9" si="27">$HR$6/5</f>
        <v>1723.2</v>
      </c>
      <c r="HU9" s="190">
        <f t="shared" si="27"/>
        <v>1723.2</v>
      </c>
      <c r="HV9" s="190">
        <f t="shared" si="27"/>
        <v>1723.2</v>
      </c>
      <c r="HW9" s="190">
        <f t="shared" si="27"/>
        <v>1723.2</v>
      </c>
      <c r="HX9" s="190">
        <v>0</v>
      </c>
      <c r="HY9" s="190">
        <v>0</v>
      </c>
      <c r="HZ9" s="190">
        <f>$HY$6/5</f>
        <v>1829.4</v>
      </c>
      <c r="IA9" s="190">
        <f t="shared" ref="IA9:IR9" si="28">$HY$6/5</f>
        <v>1829.4</v>
      </c>
      <c r="IB9" s="190">
        <f t="shared" si="28"/>
        <v>1829.4</v>
      </c>
      <c r="IC9" s="190">
        <f t="shared" si="28"/>
        <v>1829.4</v>
      </c>
      <c r="ID9" s="190">
        <f t="shared" si="28"/>
        <v>1829.4</v>
      </c>
      <c r="IE9" s="190">
        <f t="shared" si="28"/>
        <v>1829.4</v>
      </c>
      <c r="IF9" s="190">
        <f t="shared" si="28"/>
        <v>1829.4</v>
      </c>
      <c r="IG9" s="190">
        <f t="shared" si="28"/>
        <v>1829.4</v>
      </c>
      <c r="IH9" s="190">
        <f t="shared" si="28"/>
        <v>1829.4</v>
      </c>
      <c r="II9" s="190">
        <f t="shared" si="28"/>
        <v>1829.4</v>
      </c>
      <c r="IJ9" s="190">
        <f t="shared" si="28"/>
        <v>1829.4</v>
      </c>
      <c r="IK9" s="190">
        <f t="shared" si="28"/>
        <v>1829.4</v>
      </c>
      <c r="IL9" s="190">
        <f t="shared" si="28"/>
        <v>1829.4</v>
      </c>
      <c r="IM9" s="190">
        <v>0</v>
      </c>
      <c r="IN9" s="190">
        <f t="shared" si="28"/>
        <v>1829.4</v>
      </c>
      <c r="IO9" s="190">
        <f t="shared" si="28"/>
        <v>1829.4</v>
      </c>
      <c r="IP9" s="190">
        <f t="shared" si="28"/>
        <v>1829.4</v>
      </c>
      <c r="IQ9" s="190">
        <f t="shared" si="28"/>
        <v>1829.4</v>
      </c>
      <c r="IR9" s="190">
        <f t="shared" si="28"/>
        <v>1829.4</v>
      </c>
      <c r="IS9" s="190">
        <v>0</v>
      </c>
      <c r="IT9" s="190">
        <v>0</v>
      </c>
      <c r="IU9" s="190">
        <f>IT6/5</f>
        <v>139.19999999999999</v>
      </c>
      <c r="IV9" s="190">
        <f>IT6/5</f>
        <v>139.19999999999999</v>
      </c>
      <c r="IW9" s="190">
        <f>IT6/5</f>
        <v>139.19999999999999</v>
      </c>
      <c r="IX9" s="190">
        <f>IT6/5</f>
        <v>139.19999999999999</v>
      </c>
      <c r="IY9" s="190">
        <f>IT6/5</f>
        <v>139.19999999999999</v>
      </c>
      <c r="IZ9" s="190">
        <v>0</v>
      </c>
      <c r="JA9" s="190">
        <v>0</v>
      </c>
      <c r="JB9" s="190">
        <f>JA6/5</f>
        <v>465.4</v>
      </c>
      <c r="JC9" s="190">
        <f>JA6/5</f>
        <v>465.4</v>
      </c>
      <c r="JD9" s="190">
        <f>JA6/5</f>
        <v>465.4</v>
      </c>
      <c r="JE9" s="190">
        <f>JA6/5</f>
        <v>465.4</v>
      </c>
      <c r="JF9" s="190">
        <f>JA6/5</f>
        <v>465.4</v>
      </c>
      <c r="JG9" s="190">
        <v>0</v>
      </c>
      <c r="JH9" s="190">
        <v>0</v>
      </c>
      <c r="JI9" s="190">
        <f>JH6/5</f>
        <v>902.6</v>
      </c>
      <c r="JJ9" s="190">
        <f>JH6/5</f>
        <v>902.6</v>
      </c>
      <c r="JK9" s="190">
        <f>JH6/5</f>
        <v>902.6</v>
      </c>
      <c r="JL9" s="190">
        <f>JH6/5</f>
        <v>902.6</v>
      </c>
      <c r="JM9" s="190">
        <f>JH6/5</f>
        <v>902.6</v>
      </c>
      <c r="JN9" s="190">
        <v>0</v>
      </c>
      <c r="JO9" s="190">
        <v>0</v>
      </c>
      <c r="JP9" s="190">
        <f>$JO$6/5</f>
        <v>543.79999999999995</v>
      </c>
      <c r="JQ9" s="190">
        <f t="shared" ref="JQ9:JT9" si="29">$JO$6/5</f>
        <v>543.79999999999995</v>
      </c>
      <c r="JR9" s="190">
        <f t="shared" si="29"/>
        <v>543.79999999999995</v>
      </c>
      <c r="JS9" s="190">
        <f t="shared" si="29"/>
        <v>543.79999999999995</v>
      </c>
      <c r="JT9" s="190">
        <f t="shared" si="29"/>
        <v>543.79999999999995</v>
      </c>
      <c r="JU9" s="190">
        <v>0</v>
      </c>
      <c r="JV9" s="190">
        <v>0</v>
      </c>
      <c r="JW9" s="190">
        <f>$JV$6/5</f>
        <v>384.2</v>
      </c>
      <c r="JX9" s="190">
        <f t="shared" ref="JX9:KA9" si="30">$JV$6/5</f>
        <v>384.2</v>
      </c>
      <c r="JY9" s="190">
        <f t="shared" si="30"/>
        <v>384.2</v>
      </c>
      <c r="JZ9" s="190">
        <f t="shared" si="30"/>
        <v>384.2</v>
      </c>
      <c r="KA9" s="190">
        <f t="shared" si="30"/>
        <v>384.2</v>
      </c>
      <c r="KB9" s="190">
        <v>0</v>
      </c>
      <c r="KC9" s="190">
        <v>0</v>
      </c>
      <c r="KD9" s="190">
        <f>$KC$6/5</f>
        <v>173</v>
      </c>
      <c r="KE9" s="190">
        <f t="shared" ref="KE9:KH9" si="31">$KC$6/5</f>
        <v>173</v>
      </c>
      <c r="KF9" s="190">
        <f t="shared" si="31"/>
        <v>173</v>
      </c>
      <c r="KG9" s="190">
        <f t="shared" si="31"/>
        <v>173</v>
      </c>
      <c r="KH9" s="190">
        <f t="shared" si="31"/>
        <v>173</v>
      </c>
      <c r="KI9" s="190">
        <v>0</v>
      </c>
      <c r="KJ9" s="190">
        <v>0</v>
      </c>
      <c r="KK9" s="190">
        <f>$KJ$6/5</f>
        <v>185.2</v>
      </c>
      <c r="KL9" s="190">
        <f t="shared" ref="KL9:KO9" si="32">$KJ$6/5</f>
        <v>185.2</v>
      </c>
      <c r="KM9" s="190">
        <f t="shared" si="32"/>
        <v>185.2</v>
      </c>
      <c r="KN9" s="190">
        <f t="shared" si="32"/>
        <v>185.2</v>
      </c>
      <c r="KO9" s="190">
        <f t="shared" si="32"/>
        <v>185.2</v>
      </c>
      <c r="KP9" s="190">
        <v>0</v>
      </c>
      <c r="KQ9" s="190">
        <v>0</v>
      </c>
      <c r="KR9" s="190">
        <f>$KQ$6/5</f>
        <v>185.2</v>
      </c>
      <c r="KS9" s="190">
        <f t="shared" ref="KS9:KV9" si="33">$KQ$6/5</f>
        <v>185.2</v>
      </c>
      <c r="KT9" s="190">
        <f t="shared" si="33"/>
        <v>185.2</v>
      </c>
      <c r="KU9" s="190">
        <f t="shared" si="33"/>
        <v>185.2</v>
      </c>
      <c r="KV9" s="190">
        <f t="shared" si="33"/>
        <v>185.2</v>
      </c>
      <c r="KW9" s="190">
        <v>0</v>
      </c>
      <c r="KX9" s="190">
        <v>0</v>
      </c>
      <c r="KY9" s="190">
        <f>$KX$6/5</f>
        <v>548.4</v>
      </c>
      <c r="KZ9" s="190">
        <f t="shared" ref="KZ9:LC9" si="34">$KX$6/5</f>
        <v>548.4</v>
      </c>
      <c r="LA9" s="190">
        <f t="shared" si="34"/>
        <v>548.4</v>
      </c>
      <c r="LB9" s="190">
        <f t="shared" si="34"/>
        <v>548.4</v>
      </c>
      <c r="LC9" s="190">
        <f t="shared" si="34"/>
        <v>548.4</v>
      </c>
      <c r="LD9" s="190">
        <v>0</v>
      </c>
      <c r="LE9" s="190">
        <v>0</v>
      </c>
      <c r="LF9" s="190">
        <f>$LE$6/5</f>
        <v>850</v>
      </c>
      <c r="LG9" s="190">
        <f t="shared" ref="LG9:LJ9" si="35">$LE$6/5</f>
        <v>850</v>
      </c>
      <c r="LH9" s="190">
        <f t="shared" si="35"/>
        <v>850</v>
      </c>
      <c r="LI9" s="190">
        <f t="shared" si="35"/>
        <v>850</v>
      </c>
      <c r="LJ9" s="190">
        <f t="shared" si="35"/>
        <v>850</v>
      </c>
      <c r="LK9" s="190">
        <v>0</v>
      </c>
      <c r="LL9" s="190">
        <v>0</v>
      </c>
      <c r="LM9" s="190">
        <f>$LL$6/5</f>
        <v>10.199999999999999</v>
      </c>
      <c r="LN9" s="190">
        <f t="shared" ref="LN9:LQ9" si="36">$LL$6/5</f>
        <v>10.199999999999999</v>
      </c>
      <c r="LO9" s="190">
        <f t="shared" si="36"/>
        <v>10.199999999999999</v>
      </c>
      <c r="LP9" s="190">
        <f t="shared" si="36"/>
        <v>10.199999999999999</v>
      </c>
      <c r="LQ9" s="190">
        <f t="shared" si="36"/>
        <v>10.199999999999999</v>
      </c>
      <c r="LR9" s="190">
        <v>0</v>
      </c>
      <c r="LS9" s="190">
        <v>0</v>
      </c>
      <c r="LT9" s="190">
        <f>$LS$6/5</f>
        <v>346.2</v>
      </c>
      <c r="LU9" s="190">
        <f t="shared" ref="LU9:LX9" si="37">$LS$6/5</f>
        <v>346.2</v>
      </c>
      <c r="LV9" s="190">
        <f t="shared" si="37"/>
        <v>346.2</v>
      </c>
      <c r="LW9" s="190">
        <f t="shared" si="37"/>
        <v>346.2</v>
      </c>
      <c r="LX9" s="190">
        <f t="shared" si="37"/>
        <v>346.2</v>
      </c>
      <c r="LY9" s="190">
        <v>0</v>
      </c>
      <c r="LZ9" s="190">
        <v>0</v>
      </c>
      <c r="MA9" s="190">
        <f>$LZ$6/5</f>
        <v>142</v>
      </c>
      <c r="MB9" s="190">
        <f t="shared" ref="MB9:ME9" si="38">$LZ$6/5</f>
        <v>142</v>
      </c>
      <c r="MC9" s="190">
        <f t="shared" si="38"/>
        <v>142</v>
      </c>
      <c r="MD9" s="190">
        <f t="shared" si="38"/>
        <v>142</v>
      </c>
      <c r="ME9" s="190">
        <f t="shared" si="38"/>
        <v>142</v>
      </c>
      <c r="MF9" s="190">
        <v>0</v>
      </c>
      <c r="MG9" s="190">
        <v>0</v>
      </c>
      <c r="MH9" s="190">
        <f>$MG$6/5</f>
        <v>1051.4000000000001</v>
      </c>
      <c r="MI9" s="190">
        <f t="shared" ref="MI9:ML9" si="39">$MG$6/5</f>
        <v>1051.4000000000001</v>
      </c>
      <c r="MJ9" s="190">
        <f t="shared" si="39"/>
        <v>1051.4000000000001</v>
      </c>
      <c r="MK9" s="190">
        <f t="shared" si="39"/>
        <v>1051.4000000000001</v>
      </c>
      <c r="ML9" s="190">
        <f t="shared" si="39"/>
        <v>1051.4000000000001</v>
      </c>
      <c r="MM9" s="190">
        <v>0</v>
      </c>
      <c r="MN9" s="190">
        <v>0</v>
      </c>
      <c r="MO9" s="190">
        <f>$MN$6/5</f>
        <v>732.6</v>
      </c>
      <c r="MP9" s="190">
        <f t="shared" ref="MP9:MS9" si="40">$MN$6/5</f>
        <v>732.6</v>
      </c>
      <c r="MQ9" s="190">
        <f t="shared" si="40"/>
        <v>732.6</v>
      </c>
      <c r="MR9" s="190">
        <f t="shared" si="40"/>
        <v>732.6</v>
      </c>
      <c r="MS9" s="190">
        <f t="shared" si="40"/>
        <v>732.6</v>
      </c>
      <c r="MT9" s="190">
        <v>0</v>
      </c>
      <c r="MU9" s="190">
        <v>0</v>
      </c>
      <c r="MV9" s="190">
        <f>$MU$6/5</f>
        <v>474.6</v>
      </c>
      <c r="MW9" s="190">
        <f t="shared" ref="MW9:MZ9" si="41">$MU$6/5</f>
        <v>474.6</v>
      </c>
      <c r="MX9" s="190">
        <f t="shared" si="41"/>
        <v>474.6</v>
      </c>
      <c r="MY9" s="190">
        <f t="shared" si="41"/>
        <v>474.6</v>
      </c>
      <c r="MZ9" s="190">
        <f t="shared" si="41"/>
        <v>474.6</v>
      </c>
      <c r="NA9" s="190">
        <v>0</v>
      </c>
      <c r="NB9" s="190">
        <v>0</v>
      </c>
      <c r="NC9" s="190">
        <f>$NB$6/5</f>
        <v>11.4</v>
      </c>
      <c r="ND9" s="190">
        <f t="shared" ref="ND9:NG9" si="42">$NB$6/5</f>
        <v>11.4</v>
      </c>
      <c r="NE9" s="190">
        <f t="shared" si="42"/>
        <v>11.4</v>
      </c>
      <c r="NF9" s="190">
        <f t="shared" si="42"/>
        <v>11.4</v>
      </c>
      <c r="NG9" s="190">
        <f t="shared" si="42"/>
        <v>11.4</v>
      </c>
      <c r="NH9" s="190">
        <v>0</v>
      </c>
    </row>
    <row r="10" spans="1:372" ht="15.75" customHeight="1">
      <c r="A10" s="78" t="s">
        <v>1147</v>
      </c>
      <c r="B10" s="79">
        <f>'Inbound SOS &amp; EOD'!B54+'Inbound SOS &amp; EOD'!B77</f>
        <v>0</v>
      </c>
      <c r="C10" s="79">
        <f>'Inbound SOS &amp; EOD'!C54+'Inbound SOS &amp; EOD'!C77</f>
        <v>640</v>
      </c>
      <c r="D10" s="79">
        <f>'Inbound SOS &amp; EOD'!D54+'Inbound SOS &amp; EOD'!D77</f>
        <v>0</v>
      </c>
      <c r="E10" s="79">
        <f>'Inbound SOS &amp; EOD'!E54+'Inbound SOS &amp; EOD'!E77</f>
        <v>0</v>
      </c>
      <c r="F10" s="79">
        <f>'Inbound SOS &amp; EOD'!F54+'Inbound SOS &amp; EOD'!F77</f>
        <v>0</v>
      </c>
      <c r="G10" s="79">
        <f>'Inbound SOS &amp; EOD'!G54+'Inbound SOS &amp; EOD'!G77</f>
        <v>470</v>
      </c>
      <c r="H10" s="79">
        <f>'Inbound SOS &amp; EOD'!H54+'Inbound SOS &amp; EOD'!H77</f>
        <v>0</v>
      </c>
      <c r="I10" s="79">
        <f>'Inbound SOS &amp; EOD'!I54+'Inbound SOS &amp; EOD'!I77</f>
        <v>0</v>
      </c>
      <c r="J10" s="79">
        <f>'Inbound SOS &amp; EOD'!J54+'Inbound SOS &amp; EOD'!J77</f>
        <v>85</v>
      </c>
      <c r="K10" s="79">
        <f>'Inbound SOS &amp; EOD'!K54+'Inbound SOS &amp; EOD'!K77</f>
        <v>0</v>
      </c>
      <c r="L10" s="79">
        <f>'Inbound SOS &amp; EOD'!L54+'Inbound SOS &amp; EOD'!L77</f>
        <v>0</v>
      </c>
      <c r="M10" s="79">
        <f>'Inbound SOS &amp; EOD'!M54+'Inbound SOS &amp; EOD'!M77</f>
        <v>0</v>
      </c>
      <c r="N10" s="79">
        <f>'Inbound SOS &amp; EOD'!N54+'Inbound SOS &amp; EOD'!N77</f>
        <v>0</v>
      </c>
      <c r="O10" s="79">
        <f>'Inbound SOS &amp; EOD'!O54+'Inbound SOS &amp; EOD'!O77</f>
        <v>0</v>
      </c>
      <c r="P10" s="79">
        <f>'Inbound SOS &amp; EOD'!P54+'Inbound SOS &amp; EOD'!P77</f>
        <v>0</v>
      </c>
      <c r="Q10" s="79">
        <f>'Inbound SOS &amp; EOD'!Q54+'Inbound SOS &amp; EOD'!Q77</f>
        <v>0</v>
      </c>
      <c r="R10" s="79">
        <f>'Inbound SOS &amp; EOD'!R54+'Inbound SOS &amp; EOD'!R77</f>
        <v>0</v>
      </c>
      <c r="S10" s="79">
        <f>'Inbound SOS &amp; EOD'!S54+'Inbound SOS &amp; EOD'!S77</f>
        <v>4</v>
      </c>
      <c r="T10" s="79">
        <f>'Inbound SOS &amp; EOD'!T54+'Inbound SOS &amp; EOD'!T77</f>
        <v>0</v>
      </c>
      <c r="U10" s="79">
        <f>'Inbound SOS &amp; EOD'!U54+'Inbound SOS &amp; EOD'!U77</f>
        <v>340</v>
      </c>
      <c r="V10" s="79">
        <f>'Inbound SOS &amp; EOD'!V54+'Inbound SOS &amp; EOD'!V77</f>
        <v>0</v>
      </c>
      <c r="W10" s="79">
        <f>'Inbound SOS &amp; EOD'!W54+'Inbound SOS &amp; EOD'!W77</f>
        <v>0</v>
      </c>
      <c r="X10" s="79">
        <f>'Inbound SOS &amp; EOD'!X54+'Inbound SOS &amp; EOD'!X77</f>
        <v>61</v>
      </c>
      <c r="Y10" s="79">
        <f>'Inbound SOS &amp; EOD'!Y54+'Inbound SOS &amp; EOD'!Y77</f>
        <v>406</v>
      </c>
      <c r="Z10" s="79">
        <f>'Inbound SOS &amp; EOD'!Z54+'Inbound SOS &amp; EOD'!Z77</f>
        <v>0</v>
      </c>
      <c r="AA10" s="79">
        <f>'Inbound SOS &amp; EOD'!AA54+'Inbound SOS &amp; EOD'!AA77</f>
        <v>346</v>
      </c>
      <c r="AB10" s="79">
        <f>'Inbound SOS &amp; EOD'!AB54+'Inbound SOS &amp; EOD'!AB77</f>
        <v>329</v>
      </c>
      <c r="AC10" s="79">
        <f>'Inbound SOS &amp; EOD'!AC54+'Inbound SOS &amp; EOD'!AC77</f>
        <v>0</v>
      </c>
      <c r="AD10" s="79">
        <f>'Inbound SOS &amp; EOD'!AD54+'Inbound SOS &amp; EOD'!AD77</f>
        <v>0</v>
      </c>
      <c r="AE10" s="79">
        <f>'Inbound SOS &amp; EOD'!AE54+'Inbound SOS &amp; EOD'!AE77</f>
        <v>0</v>
      </c>
      <c r="AF10" s="79">
        <f>'Inbound SOS &amp; EOD'!AF54+'Inbound SOS &amp; EOD'!AF77</f>
        <v>31</v>
      </c>
      <c r="AG10" s="79">
        <f>'Inbound SOS &amp; EOD'!AG54+'Inbound SOS &amp; EOD'!AG77</f>
        <v>1083</v>
      </c>
      <c r="AH10" s="79">
        <f>'Inbound SOS &amp; EOD'!AH54+'Inbound SOS &amp; EOD'!AH77</f>
        <v>0</v>
      </c>
      <c r="AI10" s="79">
        <f>'Inbound SOS &amp; EOD'!AI54+'Inbound SOS &amp; EOD'!AI77</f>
        <v>0</v>
      </c>
      <c r="AJ10" s="79">
        <f>'Inbound SOS &amp; EOD'!AJ54+'Inbound SOS &amp; EOD'!AJ77</f>
        <v>0</v>
      </c>
      <c r="AK10" s="79">
        <f>'Inbound SOS &amp; EOD'!AK54+'Inbound SOS &amp; EOD'!AK77</f>
        <v>0</v>
      </c>
      <c r="AL10" s="79">
        <f>'Inbound SOS &amp; EOD'!AL54+'Inbound SOS &amp; EOD'!AL77</f>
        <v>1137</v>
      </c>
      <c r="AM10" s="79">
        <f>'Inbound SOS &amp; EOD'!AM54+'Inbound SOS &amp; EOD'!AM77</f>
        <v>704</v>
      </c>
      <c r="AN10" s="79">
        <f>'Inbound SOS &amp; EOD'!AN54+'Inbound SOS &amp; EOD'!AN77</f>
        <v>13</v>
      </c>
      <c r="AO10" s="79">
        <f>'Inbound SOS &amp; EOD'!AO54+'Inbound SOS &amp; EOD'!AO77</f>
        <v>325</v>
      </c>
      <c r="AP10" s="79">
        <f>'Inbound SOS &amp; EOD'!AP54+'Inbound SOS &amp; EOD'!AP77</f>
        <v>120</v>
      </c>
      <c r="AQ10" s="79">
        <f>'Inbound SOS &amp; EOD'!AQ54+'Inbound SOS &amp; EOD'!AQ77</f>
        <v>0</v>
      </c>
      <c r="AR10" s="79">
        <f>'Inbound SOS &amp; EOD'!AR54+'Inbound SOS &amp; EOD'!AR77</f>
        <v>0</v>
      </c>
      <c r="AS10" s="79">
        <f>'Inbound SOS &amp; EOD'!AS54+'Inbound SOS &amp; EOD'!AS77</f>
        <v>0</v>
      </c>
      <c r="AT10" s="79">
        <f>'Inbound SOS &amp; EOD'!AT54+'Inbound SOS &amp; EOD'!AT77</f>
        <v>1363</v>
      </c>
      <c r="AU10" s="79">
        <f>'Inbound SOS &amp; EOD'!AU54+'Inbound SOS &amp; EOD'!AU77</f>
        <v>2491</v>
      </c>
      <c r="AV10" s="79">
        <f>'Inbound SOS &amp; EOD'!AV54+'Inbound SOS &amp; EOD'!AV77</f>
        <v>3212</v>
      </c>
      <c r="AW10" s="79">
        <f>'Inbound SOS &amp; EOD'!AW54+'Inbound SOS &amp; EOD'!AW77</f>
        <v>0</v>
      </c>
      <c r="AX10" s="79">
        <f>'Inbound SOS &amp; EOD'!AX54+'Inbound SOS &amp; EOD'!AX76</f>
        <v>0</v>
      </c>
      <c r="AY10" s="79">
        <f>'Inbound SOS &amp; EOD'!AY54+'Inbound SOS &amp; EOD'!AY77</f>
        <v>0</v>
      </c>
      <c r="AZ10" s="79">
        <f>'Inbound SOS &amp; EOD'!AZ54+'Inbound SOS &amp; EOD'!AZ77</f>
        <v>1220</v>
      </c>
      <c r="BA10" s="79">
        <f>'Inbound SOS &amp; EOD'!BA54+'Inbound SOS &amp; EOD'!BA77</f>
        <v>351</v>
      </c>
      <c r="BB10" s="79">
        <f>'Inbound SOS &amp; EOD'!BB54+'Inbound SOS &amp; EOD'!BB77</f>
        <v>0</v>
      </c>
      <c r="BC10" s="79">
        <f>'Inbound SOS &amp; EOD'!BC54+'Inbound SOS &amp; EOD'!BC77</f>
        <v>210</v>
      </c>
      <c r="BD10" s="79">
        <f>'Inbound SOS &amp; EOD'!BD54+'Inbound SOS &amp; EOD'!BD77</f>
        <v>0</v>
      </c>
      <c r="BE10" s="79">
        <f>'Inbound SOS &amp; EOD'!BE54+'Inbound SOS &amp; EOD'!BE77</f>
        <v>0</v>
      </c>
      <c r="BF10" s="79">
        <f>'Inbound SOS &amp; EOD'!BF54+'Inbound SOS &amp; EOD'!BF77</f>
        <v>0</v>
      </c>
      <c r="BG10" s="79">
        <f>'Inbound SOS &amp; EOD'!BG54+'Inbound SOS &amp; EOD'!BG77</f>
        <v>0</v>
      </c>
      <c r="BH10" s="79">
        <f>'Inbound SOS &amp; EOD'!BH54+'Inbound SOS &amp; EOD'!BH77</f>
        <v>505</v>
      </c>
      <c r="BI10" s="79">
        <f>'Inbound SOS &amp; EOD'!BI54+'Inbound SOS &amp; EOD'!BI77</f>
        <v>348</v>
      </c>
      <c r="BJ10" s="79">
        <f>'Inbound SOS &amp; EOD'!BJ54+'Inbound SOS &amp; EOD'!BJ77</f>
        <v>128</v>
      </c>
      <c r="BK10" s="79">
        <f>'Inbound SOS &amp; EOD'!BK54+'Inbound SOS &amp; EOD'!BK77</f>
        <v>561</v>
      </c>
      <c r="BL10" s="79">
        <f>'Inbound SOS &amp; EOD'!BL54+'Inbound SOS &amp; EOD'!BL77</f>
        <v>0</v>
      </c>
      <c r="BM10" s="79">
        <f>'Inbound SOS &amp; EOD'!BM54+'Inbound SOS &amp; EOD'!BM77</f>
        <v>0</v>
      </c>
      <c r="BN10" s="79">
        <f>'Inbound SOS &amp; EOD'!BN54+'Inbound SOS &amp; EOD'!BN77</f>
        <v>0</v>
      </c>
      <c r="BO10" s="79">
        <f>'Inbound SOS &amp; EOD'!BO54+'Inbound SOS &amp; EOD'!BO77</f>
        <v>0</v>
      </c>
      <c r="BP10" s="79">
        <f>'Inbound SOS &amp; EOD'!BP54+'Inbound SOS &amp; EOD'!BP77</f>
        <v>0</v>
      </c>
      <c r="BQ10" s="79">
        <f>'Inbound SOS &amp; EOD'!BQ54+'Inbound SOS &amp; EOD'!BQ77</f>
        <v>0</v>
      </c>
      <c r="BR10" s="79">
        <f>'Inbound SOS &amp; EOD'!BR54+'Inbound SOS &amp; EOD'!BR77</f>
        <v>0</v>
      </c>
      <c r="BS10" s="79">
        <f>'Inbound SOS &amp; EOD'!BS54+'Inbound SOS &amp; EOD'!BS77</f>
        <v>0</v>
      </c>
      <c r="BT10" s="79">
        <f>'Inbound SOS &amp; EOD'!BT54+'Inbound SOS &amp; EOD'!BT77</f>
        <v>0</v>
      </c>
      <c r="BU10" s="79">
        <f>'Inbound SOS &amp; EOD'!BU54+'Inbound SOS &amp; EOD'!BU77</f>
        <v>125</v>
      </c>
      <c r="BV10" s="79">
        <f>'Inbound SOS &amp; EOD'!BV54+'Inbound SOS &amp; EOD'!BV77</f>
        <v>0</v>
      </c>
      <c r="BW10" s="79">
        <f>'Inbound SOS &amp; EOD'!BW54+'Inbound SOS &amp; EOD'!BW77</f>
        <v>0</v>
      </c>
      <c r="BX10" s="79">
        <f>'Inbound SOS &amp; EOD'!BX54+'Inbound SOS &amp; EOD'!BX77</f>
        <v>0</v>
      </c>
      <c r="BY10" s="79">
        <f>'Inbound SOS &amp; EOD'!BY54+'Inbound SOS &amp; EOD'!BY77</f>
        <v>0</v>
      </c>
      <c r="BZ10" s="79">
        <f>'Inbound SOS &amp; EOD'!BZ54+'Inbound SOS &amp; EOD'!BZ77</f>
        <v>0</v>
      </c>
      <c r="CA10" s="79">
        <f>'Inbound SOS &amp; EOD'!CA54+'Inbound SOS &amp; EOD'!CA77</f>
        <v>0</v>
      </c>
      <c r="CB10" s="79">
        <f>'Inbound SOS &amp; EOD'!CB54+'Inbound SOS &amp; EOD'!CB77</f>
        <v>0</v>
      </c>
      <c r="CC10" s="79">
        <f>'Inbound SOS &amp; EOD'!CC54+'Inbound SOS &amp; EOD'!CC77</f>
        <v>0</v>
      </c>
      <c r="CD10" s="79">
        <f>'Inbound SOS &amp; EOD'!CD54+'Inbound SOS &amp; EOD'!CD77</f>
        <v>0</v>
      </c>
      <c r="CE10" s="79">
        <f>'Inbound SOS &amp; EOD'!CE54+'Inbound SOS &amp; EOD'!CE77</f>
        <v>0</v>
      </c>
      <c r="CF10" s="79">
        <f>'Inbound SOS &amp; EOD'!CF54+'Inbound SOS &amp; EOD'!CF77</f>
        <v>0</v>
      </c>
      <c r="CG10" s="79">
        <f>'Inbound SOS &amp; EOD'!CG54+'Inbound SOS &amp; EOD'!CG77</f>
        <v>0</v>
      </c>
      <c r="CH10" s="79">
        <f>'Inbound SOS &amp; EOD'!CH54+'Inbound SOS &amp; EOD'!CH77</f>
        <v>0</v>
      </c>
      <c r="CI10" s="79">
        <f>'Inbound SOS &amp; EOD'!CI54+'Inbound SOS &amp; EOD'!CI77</f>
        <v>0</v>
      </c>
      <c r="CJ10" s="79">
        <f>'Inbound SOS &amp; EOD'!CJ54+'Inbound SOS &amp; EOD'!CJ77</f>
        <v>0</v>
      </c>
      <c r="CK10" s="79">
        <f>'Inbound SOS &amp; EOD'!CK54+'Inbound SOS &amp; EOD'!CK77</f>
        <v>207</v>
      </c>
      <c r="CL10" s="79">
        <f>'Inbound SOS &amp; EOD'!CL54+'Inbound SOS &amp; EOD'!CL77</f>
        <v>0</v>
      </c>
      <c r="CM10" s="79">
        <f>'Inbound SOS &amp; EOD'!CM54+'Inbound SOS &amp; EOD'!CM77</f>
        <v>140</v>
      </c>
      <c r="CN10" s="79">
        <f>'Inbound SOS &amp; EOD'!CN54+'Inbound SOS &amp; EOD'!CN77</f>
        <v>0</v>
      </c>
      <c r="CO10" s="79">
        <f>'Inbound SOS &amp; EOD'!CO54+'Inbound SOS &amp; EOD'!CO77</f>
        <v>0</v>
      </c>
      <c r="CP10" s="79">
        <f>'Inbound SOS &amp; EOD'!CP54+'Inbound SOS &amp; EOD'!CP77</f>
        <v>401</v>
      </c>
      <c r="CQ10" s="79">
        <f>'Inbound SOS &amp; EOD'!CQ54+'Inbound SOS &amp; EOD'!CQ77</f>
        <v>2463</v>
      </c>
      <c r="CR10" s="79">
        <f>'Inbound SOS &amp; EOD'!CR54+'Inbound SOS &amp; EOD'!CR77</f>
        <v>0</v>
      </c>
      <c r="CS10" s="79">
        <f>'Inbound SOS &amp; EOD'!CS54+'Inbound SOS &amp; EOD'!CS77</f>
        <v>53</v>
      </c>
      <c r="CT10" s="79">
        <f>'Inbound SOS &amp; EOD'!CT54+'Inbound SOS &amp; EOD'!CT77</f>
        <v>0</v>
      </c>
      <c r="CU10" s="79">
        <f>'Inbound SOS &amp; EOD'!CU54+'Inbound SOS &amp; EOD'!CU77</f>
        <v>0</v>
      </c>
      <c r="CV10" s="79">
        <f>'Inbound SOS &amp; EOD'!CV54+'Inbound SOS &amp; EOD'!CV77</f>
        <v>0</v>
      </c>
      <c r="CW10" s="79">
        <f>'Inbound SOS &amp; EOD'!CW54+'Inbound SOS &amp; EOD'!CW77</f>
        <v>0</v>
      </c>
      <c r="CX10" s="79">
        <f>'Inbound SOS &amp; EOD'!CX54+'Inbound SOS &amp; EOD'!CX77</f>
        <v>0</v>
      </c>
      <c r="CY10" s="79">
        <f>'Inbound SOS &amp; EOD'!CY54+'Inbound SOS &amp; EOD'!CY77</f>
        <v>0</v>
      </c>
      <c r="CZ10" s="79">
        <f>'Inbound SOS &amp; EOD'!CZ54+'Inbound SOS &amp; EOD'!CZ77</f>
        <v>0</v>
      </c>
      <c r="DA10" s="79">
        <f>'Inbound SOS &amp; EOD'!DA54+'Inbound SOS &amp; EOD'!DA77</f>
        <v>0</v>
      </c>
      <c r="DB10" s="79">
        <f>'Inbound SOS &amp; EOD'!DB54+'Inbound SOS &amp; EOD'!DB77</f>
        <v>0</v>
      </c>
      <c r="DC10" s="79">
        <f>'Inbound SOS &amp; EOD'!DC54+'Inbound SOS &amp; EOD'!DC77</f>
        <v>0</v>
      </c>
      <c r="DD10" s="79">
        <f>'Inbound SOS &amp; EOD'!DD54+'Inbound SOS &amp; EOD'!DD77</f>
        <v>0</v>
      </c>
      <c r="DE10" s="79">
        <f>'Inbound SOS &amp; EOD'!DE54+'Inbound SOS &amp; EOD'!DE77</f>
        <v>0</v>
      </c>
      <c r="DF10" s="79">
        <f>'Inbound SOS &amp; EOD'!DF54+'Inbound SOS &amp; EOD'!DF77</f>
        <v>0</v>
      </c>
      <c r="DG10" s="79">
        <f>'Inbound SOS &amp; EOD'!DG54+'Inbound SOS &amp; EOD'!DG77</f>
        <v>0</v>
      </c>
      <c r="DH10" s="79">
        <f>'Inbound SOS &amp; EOD'!DH54+'Inbound SOS &amp; EOD'!DH77</f>
        <v>0</v>
      </c>
      <c r="DI10" s="79">
        <f>'Inbound SOS &amp; EOD'!DI54+'Inbound SOS &amp; EOD'!DI77</f>
        <v>0</v>
      </c>
      <c r="DJ10" s="79">
        <f>'Inbound SOS &amp; EOD'!DJ54+'Inbound SOS &amp; EOD'!DJ77</f>
        <v>0</v>
      </c>
      <c r="DK10" s="79">
        <f>'Inbound SOS &amp; EOD'!DK54+'Inbound SOS &amp; EOD'!DK77</f>
        <v>0</v>
      </c>
      <c r="DL10" s="79">
        <f>'Inbound SOS &amp; EOD'!DL54+'Inbound SOS &amp; EOD'!DL77</f>
        <v>0</v>
      </c>
      <c r="DM10" s="79">
        <f>'Inbound SOS &amp; EOD'!DM54+'Inbound SOS &amp; EOD'!DM77</f>
        <v>0</v>
      </c>
      <c r="DN10" s="79">
        <f>'Inbound SOS &amp; EOD'!DN54+'Inbound SOS &amp; EOD'!DN77</f>
        <v>0</v>
      </c>
      <c r="DO10" s="79">
        <f>'Inbound SOS &amp; EOD'!DO54+'Inbound SOS &amp; EOD'!DO77</f>
        <v>0</v>
      </c>
      <c r="DP10" s="79">
        <f>'Inbound SOS &amp; EOD'!DP54+'Inbound SOS &amp; EOD'!DP77</f>
        <v>0</v>
      </c>
      <c r="DQ10" s="79">
        <f>'Inbound SOS &amp; EOD'!DQ54+'Inbound SOS &amp; EOD'!DQ77</f>
        <v>0</v>
      </c>
      <c r="DR10" s="79">
        <f>'Inbound SOS &amp; EOD'!DR54+'Inbound SOS &amp; EOD'!DR77</f>
        <v>103</v>
      </c>
      <c r="DS10" s="79">
        <f>'Inbound SOS &amp; EOD'!DS54+'Inbound SOS &amp; EOD'!DS77</f>
        <v>0</v>
      </c>
      <c r="DT10" s="79">
        <f>'Inbound SOS &amp; EOD'!DT54+'Inbound SOS &amp; EOD'!DT77</f>
        <v>0</v>
      </c>
      <c r="DU10" s="79">
        <f>'Inbound SOS &amp; EOD'!DU54+'Inbound SOS &amp; EOD'!DU77</f>
        <v>481</v>
      </c>
      <c r="DV10" s="79">
        <f>'Inbound SOS &amp; EOD'!DV54+'Inbound SOS &amp; EOD'!DV77</f>
        <v>26</v>
      </c>
      <c r="DW10" s="79">
        <f>'Inbound SOS &amp; EOD'!DW54+'Inbound SOS &amp; EOD'!DW77</f>
        <v>0</v>
      </c>
      <c r="DX10" s="79">
        <f>'Inbound SOS &amp; EOD'!DX54+'Inbound SOS &amp; EOD'!DX77</f>
        <v>0</v>
      </c>
      <c r="DY10" s="79">
        <f>'Inbound SOS &amp; EOD'!DY54+'Inbound SOS &amp; EOD'!DY77</f>
        <v>241</v>
      </c>
      <c r="DZ10" s="79">
        <f>'Inbound SOS &amp; EOD'!DZ54+'Inbound SOS &amp; EOD'!DZ77</f>
        <v>0</v>
      </c>
      <c r="EA10" s="79">
        <f>'Inbound SOS &amp; EOD'!EA54+'Inbound SOS &amp; EOD'!EA77</f>
        <v>0</v>
      </c>
      <c r="EB10" s="79">
        <f>'Inbound SOS &amp; EOD'!EB54+'Inbound SOS &amp; EOD'!EB77</f>
        <v>2653</v>
      </c>
      <c r="EC10" s="79">
        <f>'Inbound SOS &amp; EOD'!EC54+'Inbound SOS &amp; EOD'!EC77</f>
        <v>0</v>
      </c>
      <c r="ED10" s="79">
        <f>'Inbound SOS &amp; EOD'!ED54+'Inbound SOS &amp; EOD'!ED77</f>
        <v>0</v>
      </c>
      <c r="EE10" s="79">
        <f>'Inbound SOS &amp; EOD'!EE54+'Inbound SOS &amp; EOD'!EE77</f>
        <v>0</v>
      </c>
      <c r="EF10" s="79">
        <f>'Inbound SOS &amp; EOD'!EF54+'Inbound SOS &amp; EOD'!EF77</f>
        <v>0</v>
      </c>
      <c r="EG10" s="79">
        <f>'Inbound SOS &amp; EOD'!EG54+'Inbound SOS &amp; EOD'!EG77</f>
        <v>0</v>
      </c>
      <c r="EH10" s="79">
        <f>'Inbound SOS &amp; EOD'!EH54+'Inbound SOS &amp; EOD'!EH77</f>
        <v>0</v>
      </c>
      <c r="EI10" s="79">
        <f>'Inbound SOS &amp; EOD'!EI54+'Inbound SOS &amp; EOD'!EI77</f>
        <v>0</v>
      </c>
      <c r="EJ10" s="79">
        <f>'Inbound SOS &amp; EOD'!EJ54+'Inbound SOS &amp; EOD'!EJ77</f>
        <v>0</v>
      </c>
      <c r="EK10" s="79">
        <f>'Inbound SOS &amp; EOD'!EK54+'Inbound SOS &amp; EOD'!EK77</f>
        <v>0</v>
      </c>
      <c r="EL10" s="79">
        <f>'Inbound SOS &amp; EOD'!EL54+'Inbound SOS &amp; EOD'!EL77</f>
        <v>0</v>
      </c>
      <c r="EM10" s="79">
        <f>'Inbound SOS &amp; EOD'!EM54+'Inbound SOS &amp; EOD'!EM77</f>
        <v>0</v>
      </c>
      <c r="EN10" s="79">
        <f>'Inbound SOS &amp; EOD'!EN54+'Inbound SOS &amp; EOD'!EN77</f>
        <v>0</v>
      </c>
      <c r="EO10" s="79">
        <f>'Inbound SOS &amp; EOD'!EO54+'Inbound SOS &amp; EOD'!EO77</f>
        <v>0</v>
      </c>
      <c r="EP10" s="79">
        <f>'Inbound SOS &amp; EOD'!EP54+'Inbound SOS &amp; EOD'!EP77</f>
        <v>0</v>
      </c>
      <c r="EQ10" s="79">
        <f>'Inbound SOS &amp; EOD'!EQ54+'Inbound SOS &amp; EOD'!EQ77</f>
        <v>0</v>
      </c>
      <c r="ER10" s="79">
        <f>'Inbound SOS &amp; EOD'!ER54+'Inbound SOS &amp; EOD'!ER77</f>
        <v>0</v>
      </c>
      <c r="ES10" s="79">
        <f>'Inbound SOS &amp; EOD'!ES54+'Inbound SOS &amp; EOD'!ES77</f>
        <v>0</v>
      </c>
      <c r="ET10" s="79">
        <f>'Inbound SOS &amp; EOD'!ET54+'Inbound SOS &amp; EOD'!ET77</f>
        <v>0</v>
      </c>
      <c r="EU10" s="79">
        <f>'Inbound SOS &amp; EOD'!EU54+'Inbound SOS &amp; EOD'!EU77</f>
        <v>0</v>
      </c>
      <c r="EV10" s="79">
        <f>'Inbound SOS &amp; EOD'!EV54+'Inbound SOS &amp; EOD'!EV77</f>
        <v>0</v>
      </c>
      <c r="EW10" s="79">
        <f>'Inbound SOS &amp; EOD'!EW54+'Inbound SOS &amp; EOD'!EW77</f>
        <v>0</v>
      </c>
      <c r="EX10" s="79">
        <f>'Inbound SOS &amp; EOD'!EX54+'Inbound SOS &amp; EOD'!EX77</f>
        <v>0</v>
      </c>
      <c r="EY10" s="79">
        <f>'Inbound SOS &amp; EOD'!EY54+'Inbound SOS &amp; EOD'!EY77</f>
        <v>0</v>
      </c>
      <c r="EZ10" s="79">
        <f>'Inbound SOS &amp; EOD'!EZ54+'Inbound SOS &amp; EOD'!EZ77</f>
        <v>0</v>
      </c>
      <c r="FA10" s="79">
        <f>'Inbound SOS &amp; EOD'!FA54+'Inbound SOS &amp; EOD'!FA77</f>
        <v>0</v>
      </c>
      <c r="FB10" s="79">
        <f>'Inbound SOS &amp; EOD'!FB54+'Inbound SOS &amp; EOD'!FB77</f>
        <v>0</v>
      </c>
      <c r="FC10" s="79">
        <f>'Inbound SOS &amp; EOD'!FC54+'Inbound SOS &amp; EOD'!FC77</f>
        <v>0</v>
      </c>
      <c r="FD10" s="79">
        <f>'Inbound SOS &amp; EOD'!FD54+'Inbound SOS &amp; EOD'!FD77</f>
        <v>0</v>
      </c>
      <c r="FE10" s="79">
        <f>'Inbound SOS &amp; EOD'!FE54+'Inbound SOS &amp; EOD'!FE77</f>
        <v>0</v>
      </c>
      <c r="FF10" s="79">
        <f>'Inbound SOS &amp; EOD'!FF54+'Inbound SOS &amp; EOD'!FF77</f>
        <v>0</v>
      </c>
      <c r="FG10" s="79">
        <f>'Inbound SOS &amp; EOD'!FG54+'Inbound SOS &amp; EOD'!FG77</f>
        <v>0</v>
      </c>
      <c r="FH10" s="79">
        <f>'Inbound SOS &amp; EOD'!FH54+'Inbound SOS &amp; EOD'!FH77</f>
        <v>0</v>
      </c>
      <c r="FI10" s="79">
        <f>'Inbound SOS &amp; EOD'!FI54+'Inbound SOS &amp; EOD'!FI77</f>
        <v>0</v>
      </c>
      <c r="FJ10" s="79">
        <f>'Inbound SOS &amp; EOD'!FJ54+'Inbound SOS &amp; EOD'!FJ77</f>
        <v>0</v>
      </c>
      <c r="FK10" s="79">
        <f>'Inbound SOS &amp; EOD'!FK54+'Inbound SOS &amp; EOD'!FK77</f>
        <v>0</v>
      </c>
      <c r="FL10" s="79">
        <f>'Inbound SOS &amp; EOD'!FL54+'Inbound SOS &amp; EOD'!FL77</f>
        <v>0</v>
      </c>
      <c r="FM10" s="79">
        <f>'Inbound SOS &amp; EOD'!FM54+'Inbound SOS &amp; EOD'!FM77</f>
        <v>0</v>
      </c>
      <c r="FN10" s="79">
        <f>'Inbound SOS &amp; EOD'!FN54+'Inbound SOS &amp; EOD'!FN77</f>
        <v>0</v>
      </c>
      <c r="FO10" s="79">
        <f>'Inbound SOS &amp; EOD'!FO54+'Inbound SOS &amp; EOD'!FO77</f>
        <v>0</v>
      </c>
      <c r="FP10" s="79">
        <f>'Inbound SOS &amp; EOD'!FP54+'Inbound SOS &amp; EOD'!FP77</f>
        <v>0</v>
      </c>
      <c r="FQ10" s="79">
        <f>'Inbound SOS &amp; EOD'!FQ54+'Inbound SOS &amp; EOD'!FQ77</f>
        <v>0</v>
      </c>
      <c r="FR10" s="79">
        <f>'Inbound SOS &amp; EOD'!FR54+'Inbound SOS &amp; EOD'!FR77</f>
        <v>0</v>
      </c>
      <c r="FS10" s="79">
        <f>'Inbound SOS &amp; EOD'!FS54+'Inbound SOS &amp; EOD'!FS77</f>
        <v>0</v>
      </c>
      <c r="FT10" s="79">
        <f>'Inbound SOS &amp; EOD'!FT54+'Inbound SOS &amp; EOD'!FT77</f>
        <v>0</v>
      </c>
      <c r="FU10" s="79">
        <f>'Inbound SOS &amp; EOD'!FU54+'Inbound SOS &amp; EOD'!FU77</f>
        <v>0</v>
      </c>
      <c r="FV10" s="79">
        <f>'Inbound SOS &amp; EOD'!FV54+'Inbound SOS &amp; EOD'!FV77</f>
        <v>0</v>
      </c>
      <c r="FW10" s="79">
        <f>'Inbound SOS &amp; EOD'!FW54+'Inbound SOS &amp; EOD'!FW77</f>
        <v>0</v>
      </c>
      <c r="FX10" s="79">
        <f>'Inbound SOS &amp; EOD'!FX54+'Inbound SOS &amp; EOD'!FX77</f>
        <v>0</v>
      </c>
      <c r="FY10" s="79">
        <f>'Inbound SOS &amp; EOD'!FY54+'Inbound SOS &amp; EOD'!FY77</f>
        <v>0</v>
      </c>
      <c r="FZ10" s="79">
        <f>'Inbound SOS &amp; EOD'!FZ54+'Inbound SOS &amp; EOD'!FZ77</f>
        <v>0</v>
      </c>
      <c r="GA10" s="79">
        <f>'Inbound SOS &amp; EOD'!GA54+'Inbound SOS &amp; EOD'!GA77</f>
        <v>0</v>
      </c>
      <c r="GB10" s="79">
        <f>'Inbound SOS &amp; EOD'!GB54+'Inbound SOS &amp; EOD'!GB77</f>
        <v>0</v>
      </c>
      <c r="GC10" s="79">
        <f>'Inbound SOS &amp; EOD'!GC54+'Inbound SOS &amp; EOD'!GC77</f>
        <v>0</v>
      </c>
      <c r="GD10" s="79">
        <f>'Inbound SOS &amp; EOD'!GD54+'Inbound SOS &amp; EOD'!GD77</f>
        <v>0</v>
      </c>
      <c r="GE10" s="79">
        <f>'Inbound SOS &amp; EOD'!GE54+'Inbound SOS &amp; EOD'!GE77</f>
        <v>0</v>
      </c>
      <c r="GF10" s="79">
        <f>'Inbound SOS &amp; EOD'!GF54+'Inbound SOS &amp; EOD'!GF77</f>
        <v>0</v>
      </c>
      <c r="GG10" s="79">
        <f>'Inbound SOS &amp; EOD'!GG54+'Inbound SOS &amp; EOD'!GG77</f>
        <v>0</v>
      </c>
      <c r="GH10" s="79">
        <f>'Inbound SOS &amp; EOD'!GH54+'Inbound SOS &amp; EOD'!GH77</f>
        <v>0</v>
      </c>
      <c r="GI10" s="79">
        <f>'Inbound SOS &amp; EOD'!GI54+'Inbound SOS &amp; EOD'!GI77</f>
        <v>0</v>
      </c>
      <c r="GJ10" s="79">
        <f>'Inbound SOS &amp; EOD'!GJ54+'Inbound SOS &amp; EOD'!GJ77</f>
        <v>0</v>
      </c>
      <c r="GK10" s="79">
        <f>'Inbound SOS &amp; EOD'!GK54+'Inbound SOS &amp; EOD'!GK77</f>
        <v>0</v>
      </c>
      <c r="GL10" s="79">
        <f>'Inbound SOS &amp; EOD'!GL54+'Inbound SOS &amp; EOD'!GL77</f>
        <v>0</v>
      </c>
      <c r="GM10" s="79">
        <f>'Inbound SOS &amp; EOD'!GM54+'Inbound SOS &amp; EOD'!GM77</f>
        <v>0</v>
      </c>
      <c r="GN10" s="79">
        <f>'Inbound SOS &amp; EOD'!GN54+'Inbound SOS &amp; EOD'!GN77</f>
        <v>0</v>
      </c>
      <c r="GO10" s="79">
        <f>'Inbound SOS &amp; EOD'!GO54+'Inbound SOS &amp; EOD'!GO77</f>
        <v>0</v>
      </c>
      <c r="GP10" s="79">
        <f>'Inbound SOS &amp; EOD'!GP54+'Inbound SOS &amp; EOD'!GP77</f>
        <v>0</v>
      </c>
      <c r="GQ10" s="79">
        <f>'Inbound SOS &amp; EOD'!GQ54+'Inbound SOS &amp; EOD'!GQ77</f>
        <v>0</v>
      </c>
      <c r="GR10" s="79">
        <f>'Inbound SOS &amp; EOD'!GR54+'Inbound SOS &amp; EOD'!GR77</f>
        <v>0</v>
      </c>
      <c r="GS10" s="79">
        <f>'Inbound SOS &amp; EOD'!GS54+'Inbound SOS &amp; EOD'!GS77</f>
        <v>0</v>
      </c>
      <c r="GT10" s="79">
        <f>'Inbound SOS &amp; EOD'!GT54+'Inbound SOS &amp; EOD'!GT77</f>
        <v>0</v>
      </c>
      <c r="GU10" s="79">
        <f>'Inbound SOS &amp; EOD'!GU54+'Inbound SOS &amp; EOD'!GU77</f>
        <v>0</v>
      </c>
      <c r="GV10" s="79">
        <f>'Inbound SOS &amp; EOD'!GV54+'Inbound SOS &amp; EOD'!GV77</f>
        <v>0</v>
      </c>
      <c r="GW10" s="79">
        <f>'Inbound SOS &amp; EOD'!GW54+'Inbound SOS &amp; EOD'!GW77</f>
        <v>0</v>
      </c>
      <c r="GX10" s="79">
        <f>'Inbound SOS &amp; EOD'!GX54+'Inbound SOS &amp; EOD'!GX77</f>
        <v>0</v>
      </c>
      <c r="GY10" s="79">
        <f>'Inbound SOS &amp; EOD'!GY54+'Inbound SOS &amp; EOD'!GY77</f>
        <v>0</v>
      </c>
      <c r="GZ10" s="79">
        <f>'Inbound SOS &amp; EOD'!GZ54+'Inbound SOS &amp; EOD'!GZ77</f>
        <v>0</v>
      </c>
      <c r="HA10" s="79">
        <f>'Inbound SOS &amp; EOD'!HA54+'Inbound SOS &amp; EOD'!HA77</f>
        <v>0</v>
      </c>
      <c r="HB10" s="79">
        <f>'Inbound SOS &amp; EOD'!HB54+'Inbound SOS &amp; EOD'!HB77</f>
        <v>0</v>
      </c>
      <c r="HC10" s="79">
        <f>'Inbound SOS &amp; EOD'!HC54+'Inbound SOS &amp; EOD'!HC77</f>
        <v>0</v>
      </c>
      <c r="HD10" s="79">
        <f>'Inbound SOS &amp; EOD'!HD54+'Inbound SOS &amp; EOD'!HD77</f>
        <v>0</v>
      </c>
      <c r="HE10" s="79">
        <f>'Inbound SOS &amp; EOD'!HE54+'Inbound SOS &amp; EOD'!HE77</f>
        <v>0</v>
      </c>
      <c r="HF10" s="79">
        <f>'Inbound SOS &amp; EOD'!HF54+'Inbound SOS &amp; EOD'!HF77</f>
        <v>0</v>
      </c>
      <c r="HG10" s="79">
        <f>'Inbound SOS &amp; EOD'!HG54+'Inbound SOS &amp; EOD'!HG77</f>
        <v>0</v>
      </c>
      <c r="HH10" s="79">
        <f>'Inbound SOS &amp; EOD'!HH54+'Inbound SOS &amp; EOD'!HH77</f>
        <v>0</v>
      </c>
      <c r="HI10" s="79">
        <f>'Inbound SOS &amp; EOD'!HI54+'Inbound SOS &amp; EOD'!HI77</f>
        <v>0</v>
      </c>
      <c r="HJ10" s="79">
        <f>'Inbound SOS &amp; EOD'!HJ54+'Inbound SOS &amp; EOD'!HJ77</f>
        <v>0</v>
      </c>
      <c r="HK10" s="79">
        <f>'Inbound SOS &amp; EOD'!HK54+'Inbound SOS &amp; EOD'!HK77</f>
        <v>0</v>
      </c>
      <c r="HL10" s="79">
        <f>'Inbound SOS &amp; EOD'!HL54+'Inbound SOS &amp; EOD'!HL77</f>
        <v>0</v>
      </c>
      <c r="HM10" s="79">
        <f>'Inbound SOS &amp; EOD'!HM54+'Inbound SOS &amp; EOD'!HM77</f>
        <v>0</v>
      </c>
      <c r="HN10" s="79">
        <f>'Inbound SOS &amp; EOD'!HN54+'Inbound SOS &amp; EOD'!HN77</f>
        <v>0</v>
      </c>
      <c r="HO10" s="79">
        <f>'Inbound SOS &amp; EOD'!HO54+'Inbound SOS &amp; EOD'!HO77</f>
        <v>0</v>
      </c>
      <c r="HP10" s="79">
        <f>'Inbound SOS &amp; EOD'!HP54+'Inbound SOS &amp; EOD'!HP77</f>
        <v>0</v>
      </c>
      <c r="HQ10" s="79">
        <f>'Inbound SOS &amp; EOD'!HQ54+'Inbound SOS &amp; EOD'!HQ77</f>
        <v>0</v>
      </c>
      <c r="HR10" s="79">
        <f>'Inbound SOS &amp; EOD'!HR54+'Inbound SOS &amp; EOD'!HR77</f>
        <v>0</v>
      </c>
      <c r="HS10" s="79">
        <f>'Inbound SOS &amp; EOD'!HS54+'Inbound SOS &amp; EOD'!HS77</f>
        <v>0</v>
      </c>
      <c r="HT10" s="79">
        <f>'Inbound SOS &amp; EOD'!HT54+'Inbound SOS &amp; EOD'!HT77</f>
        <v>0</v>
      </c>
      <c r="HU10" s="79">
        <f>'Inbound SOS &amp; EOD'!HU54+'Inbound SOS &amp; EOD'!HU77</f>
        <v>0</v>
      </c>
      <c r="HV10" s="79">
        <f>'Inbound SOS &amp; EOD'!HV54+'Inbound SOS &amp; EOD'!HV77</f>
        <v>0</v>
      </c>
      <c r="HW10" s="79">
        <f>'Inbound SOS &amp; EOD'!HW54+'Inbound SOS &amp; EOD'!HW77</f>
        <v>0</v>
      </c>
      <c r="HX10" s="79">
        <f>'Inbound SOS &amp; EOD'!HX54+'Inbound SOS &amp; EOD'!HX77</f>
        <v>0</v>
      </c>
      <c r="HY10" s="79">
        <f>'Inbound SOS &amp; EOD'!HY54+'Inbound SOS &amp; EOD'!HY77</f>
        <v>0</v>
      </c>
      <c r="HZ10" s="79">
        <f>'Inbound SOS &amp; EOD'!HZ54+'Inbound SOS &amp; EOD'!HZ77</f>
        <v>0</v>
      </c>
      <c r="IA10" s="79">
        <f>'Inbound SOS &amp; EOD'!IA54+'Inbound SOS &amp; EOD'!IA77</f>
        <v>0</v>
      </c>
      <c r="IB10" s="79">
        <f>'Inbound SOS &amp; EOD'!IB54+'Inbound SOS &amp; EOD'!IB77</f>
        <v>0</v>
      </c>
      <c r="IC10" s="79">
        <f>'Inbound SOS &amp; EOD'!IC54+'Inbound SOS &amp; EOD'!IC77</f>
        <v>0</v>
      </c>
      <c r="ID10" s="79">
        <f>'Inbound SOS &amp; EOD'!ID54+'Inbound SOS &amp; EOD'!ID77</f>
        <v>0</v>
      </c>
      <c r="IE10" s="79">
        <f>'Inbound SOS &amp; EOD'!IE54+'Inbound SOS &amp; EOD'!IE77</f>
        <v>0</v>
      </c>
      <c r="IF10" s="79">
        <f>'Inbound SOS &amp; EOD'!IF54+'Inbound SOS &amp; EOD'!IF77</f>
        <v>0</v>
      </c>
      <c r="IG10" s="79">
        <f>'Inbound SOS &amp; EOD'!IG54+'Inbound SOS &amp; EOD'!IG77</f>
        <v>0</v>
      </c>
      <c r="IH10" s="79">
        <f>'Inbound SOS &amp; EOD'!IH54+'Inbound SOS &amp; EOD'!IH77</f>
        <v>0</v>
      </c>
      <c r="II10" s="79">
        <f>'Inbound SOS &amp; EOD'!II54+'Inbound SOS &amp; EOD'!II77</f>
        <v>0</v>
      </c>
      <c r="IJ10" s="79">
        <f>'Inbound SOS &amp; EOD'!IJ54+'Inbound SOS &amp; EOD'!IJ77</f>
        <v>0</v>
      </c>
      <c r="IK10" s="79">
        <f>'Inbound SOS &amp; EOD'!IK54+'Inbound SOS &amp; EOD'!IK77</f>
        <v>0</v>
      </c>
      <c r="IL10" s="79">
        <f>'Inbound SOS &amp; EOD'!IL54+'Inbound SOS &amp; EOD'!IL77</f>
        <v>0</v>
      </c>
      <c r="IM10" s="79">
        <f>'Inbound SOS &amp; EOD'!IM54+'Inbound SOS &amp; EOD'!IM77</f>
        <v>0</v>
      </c>
      <c r="IN10" s="79">
        <f>'Inbound SOS &amp; EOD'!IN54+'Inbound SOS &amp; EOD'!IN77</f>
        <v>0</v>
      </c>
      <c r="IO10" s="79">
        <f>'Inbound SOS &amp; EOD'!IO54+'Inbound SOS &amp; EOD'!IO77</f>
        <v>0</v>
      </c>
      <c r="IP10" s="79">
        <f>'Inbound SOS &amp; EOD'!IP54+'Inbound SOS &amp; EOD'!IP77</f>
        <v>0</v>
      </c>
      <c r="IQ10" s="79">
        <f>'Inbound SOS &amp; EOD'!IQ54+'Inbound SOS &amp; EOD'!IQ77</f>
        <v>0</v>
      </c>
      <c r="IR10" s="79">
        <f>'Inbound SOS &amp; EOD'!IR54+'Inbound SOS &amp; EOD'!IR77</f>
        <v>0</v>
      </c>
      <c r="IS10" s="79">
        <f>'Inbound SOS &amp; EOD'!IS54+'Inbound SOS &amp; EOD'!IS77</f>
        <v>0</v>
      </c>
      <c r="IT10" s="79">
        <f>'Inbound SOS &amp; EOD'!IT54+'Inbound SOS &amp; EOD'!IT77</f>
        <v>0</v>
      </c>
      <c r="IU10" s="79">
        <f>'Inbound SOS &amp; EOD'!IU54+'Inbound SOS &amp; EOD'!IU77</f>
        <v>0</v>
      </c>
      <c r="IV10" s="79">
        <f>'Inbound SOS &amp; EOD'!IV54+'Inbound SOS &amp; EOD'!IV77</f>
        <v>0</v>
      </c>
      <c r="IW10" s="79">
        <f>'Inbound SOS &amp; EOD'!IW54+'Inbound SOS &amp; EOD'!IW77</f>
        <v>0</v>
      </c>
      <c r="IX10" s="79">
        <f>'Inbound SOS &amp; EOD'!IX54+'Inbound SOS &amp; EOD'!IX77</f>
        <v>0</v>
      </c>
      <c r="IY10" s="79">
        <f>'Inbound SOS &amp; EOD'!IY54+'Inbound SOS &amp; EOD'!IY77</f>
        <v>0</v>
      </c>
      <c r="IZ10" s="79">
        <f>'Inbound SOS &amp; EOD'!IZ54+'Inbound SOS &amp; EOD'!IZ77</f>
        <v>0</v>
      </c>
      <c r="JA10" s="79">
        <f>'Inbound SOS &amp; EOD'!JA54+'Inbound SOS &amp; EOD'!JA77</f>
        <v>0</v>
      </c>
      <c r="JB10" s="79">
        <f>'Inbound SOS &amp; EOD'!JB54+'Inbound SOS &amp; EOD'!JB77</f>
        <v>0</v>
      </c>
      <c r="JC10" s="79">
        <f>'Inbound SOS &amp; EOD'!JC54+'Inbound SOS &amp; EOD'!JC77</f>
        <v>0</v>
      </c>
      <c r="JD10" s="79">
        <f>'Inbound SOS &amp; EOD'!JD54+'Inbound SOS &amp; EOD'!JD77</f>
        <v>0</v>
      </c>
      <c r="JE10" s="79">
        <f>'Inbound SOS &amp; EOD'!JE54+'Inbound SOS &amp; EOD'!JE77</f>
        <v>0</v>
      </c>
      <c r="JF10" s="79">
        <f>'Inbound SOS &amp; EOD'!JF54+'Inbound SOS &amp; EOD'!JF77</f>
        <v>0</v>
      </c>
      <c r="JG10" s="79">
        <f>'Inbound SOS &amp; EOD'!JG54+'Inbound SOS &amp; EOD'!JG77</f>
        <v>0</v>
      </c>
      <c r="JH10" s="79">
        <f>'Inbound SOS &amp; EOD'!JH54+'Inbound SOS &amp; EOD'!JH77</f>
        <v>0</v>
      </c>
      <c r="JI10" s="79">
        <f>'Inbound SOS &amp; EOD'!JI54+'Inbound SOS &amp; EOD'!JI77</f>
        <v>0</v>
      </c>
      <c r="JJ10" s="79">
        <f>'Inbound SOS &amp; EOD'!JJ54+'Inbound SOS &amp; EOD'!JJ77</f>
        <v>0</v>
      </c>
      <c r="JK10" s="79">
        <f>'Inbound SOS &amp; EOD'!JK54+'Inbound SOS &amp; EOD'!JK77</f>
        <v>0</v>
      </c>
      <c r="JL10" s="79">
        <f>'Inbound SOS &amp; EOD'!JL54+'Inbound SOS &amp; EOD'!JL77</f>
        <v>0</v>
      </c>
      <c r="JM10" s="79">
        <f>'Inbound SOS &amp; EOD'!JM54+'Inbound SOS &amp; EOD'!JM77</f>
        <v>0</v>
      </c>
      <c r="JN10" s="79">
        <f>'Inbound SOS &amp; EOD'!JN54+'Inbound SOS &amp; EOD'!JN77</f>
        <v>0</v>
      </c>
      <c r="JO10" s="79">
        <f>'Inbound SOS &amp; EOD'!JO54+'Inbound SOS &amp; EOD'!JO77</f>
        <v>0</v>
      </c>
      <c r="JP10" s="79">
        <f>'Inbound SOS &amp; EOD'!JP54+'Inbound SOS &amp; EOD'!JP77</f>
        <v>0</v>
      </c>
      <c r="JQ10" s="79">
        <f>'Inbound SOS &amp; EOD'!JQ54+'Inbound SOS &amp; EOD'!JQ77</f>
        <v>0</v>
      </c>
      <c r="JR10" s="79">
        <f>'Inbound SOS &amp; EOD'!JR54+'Inbound SOS &amp; EOD'!JR77</f>
        <v>0</v>
      </c>
      <c r="JS10" s="79">
        <f>'Inbound SOS &amp; EOD'!JS54+'Inbound SOS &amp; EOD'!JS77</f>
        <v>0</v>
      </c>
      <c r="JT10" s="79">
        <f>'Inbound SOS &amp; EOD'!JT54+'Inbound SOS &amp; EOD'!JT77</f>
        <v>0</v>
      </c>
      <c r="JU10" s="79">
        <f>'Inbound SOS &amp; EOD'!JU54+'Inbound SOS &amp; EOD'!JU77</f>
        <v>0</v>
      </c>
      <c r="JV10" s="79">
        <f>'Inbound SOS &amp; EOD'!JV54+'Inbound SOS &amp; EOD'!JV77</f>
        <v>0</v>
      </c>
      <c r="JW10" s="79">
        <f>'Inbound SOS &amp; EOD'!JW54+'Inbound SOS &amp; EOD'!JW77</f>
        <v>0</v>
      </c>
      <c r="JX10" s="79">
        <f>'Inbound SOS &amp; EOD'!JX54+'Inbound SOS &amp; EOD'!JX77</f>
        <v>0</v>
      </c>
      <c r="JY10" s="79">
        <f>'Inbound SOS &amp; EOD'!JY54+'Inbound SOS &amp; EOD'!JY77</f>
        <v>0</v>
      </c>
      <c r="JZ10" s="79">
        <f>'Inbound SOS &amp; EOD'!JZ54+'Inbound SOS &amp; EOD'!JZ77</f>
        <v>0</v>
      </c>
      <c r="KA10" s="79">
        <f>'Inbound SOS &amp; EOD'!KA54+'Inbound SOS &amp; EOD'!KA77</f>
        <v>0</v>
      </c>
      <c r="KB10" s="79">
        <f>'Inbound SOS &amp; EOD'!KB54+'Inbound SOS &amp; EOD'!KB77</f>
        <v>0</v>
      </c>
      <c r="KC10" s="79">
        <f>'Inbound SOS &amp; EOD'!KC54+'Inbound SOS &amp; EOD'!KC77</f>
        <v>0</v>
      </c>
      <c r="KD10" s="79">
        <f>'Inbound SOS &amp; EOD'!KD54+'Inbound SOS &amp; EOD'!KD77</f>
        <v>0</v>
      </c>
      <c r="KE10" s="79">
        <f>'Inbound SOS &amp; EOD'!KE54+'Inbound SOS &amp; EOD'!KE77</f>
        <v>0</v>
      </c>
      <c r="KF10" s="79">
        <f>'Inbound SOS &amp; EOD'!KF54+'Inbound SOS &amp; EOD'!KF77</f>
        <v>0</v>
      </c>
      <c r="KG10" s="79">
        <f>'Inbound SOS &amp; EOD'!KG54+'Inbound SOS &amp; EOD'!KG77</f>
        <v>0</v>
      </c>
      <c r="KH10" s="79">
        <f>'Inbound SOS &amp; EOD'!KH54+'Inbound SOS &amp; EOD'!KH77</f>
        <v>0</v>
      </c>
      <c r="KI10" s="79">
        <f>'Inbound SOS &amp; EOD'!KI54+'Inbound SOS &amp; EOD'!KI77</f>
        <v>0</v>
      </c>
      <c r="KJ10" s="79">
        <f>'Inbound SOS &amp; EOD'!KJ54+'Inbound SOS &amp; EOD'!KJ77</f>
        <v>0</v>
      </c>
      <c r="KK10" s="79">
        <f>'Inbound SOS &amp; EOD'!KK54+'Inbound SOS &amp; EOD'!KK77</f>
        <v>0</v>
      </c>
      <c r="KL10" s="79">
        <f>'Inbound SOS &amp; EOD'!KL54+'Inbound SOS &amp; EOD'!KL77</f>
        <v>0</v>
      </c>
      <c r="KM10" s="79">
        <f>'Inbound SOS &amp; EOD'!KM54+'Inbound SOS &amp; EOD'!KM77</f>
        <v>0</v>
      </c>
      <c r="KN10" s="79">
        <f>'Inbound SOS &amp; EOD'!KN54+'Inbound SOS &amp; EOD'!KN77</f>
        <v>0</v>
      </c>
      <c r="KO10" s="79">
        <f>'Inbound SOS &amp; EOD'!KO54+'Inbound SOS &amp; EOD'!KO77</f>
        <v>0</v>
      </c>
      <c r="KP10" s="79">
        <f>'Inbound SOS &amp; EOD'!KP54+'Inbound SOS &amp; EOD'!KP77</f>
        <v>0</v>
      </c>
      <c r="KQ10" s="79">
        <f>'Inbound SOS &amp; EOD'!KQ54+'Inbound SOS &amp; EOD'!KQ77</f>
        <v>0</v>
      </c>
      <c r="KR10" s="79">
        <f>'Inbound SOS &amp; EOD'!KR54+'Inbound SOS &amp; EOD'!KR77</f>
        <v>0</v>
      </c>
      <c r="KS10" s="79">
        <f>'Inbound SOS &amp; EOD'!KS54+'Inbound SOS &amp; EOD'!KS77</f>
        <v>0</v>
      </c>
      <c r="KT10" s="79">
        <f>'Inbound SOS &amp; EOD'!KT54+'Inbound SOS &amp; EOD'!KT77</f>
        <v>0</v>
      </c>
      <c r="KU10" s="79">
        <f>'Inbound SOS &amp; EOD'!KU54+'Inbound SOS &amp; EOD'!KU77</f>
        <v>0</v>
      </c>
      <c r="KV10" s="79">
        <f>'Inbound SOS &amp; EOD'!KV54+'Inbound SOS &amp; EOD'!KV77</f>
        <v>0</v>
      </c>
      <c r="KW10" s="79">
        <f>'Inbound SOS &amp; EOD'!KW54+'Inbound SOS &amp; EOD'!KW77</f>
        <v>0</v>
      </c>
      <c r="KX10" s="79">
        <f>'Inbound SOS &amp; EOD'!KX54+'Inbound SOS &amp; EOD'!KX77</f>
        <v>0</v>
      </c>
      <c r="KY10" s="79">
        <f>'Inbound SOS &amp; EOD'!KY54+'Inbound SOS &amp; EOD'!KY77</f>
        <v>0</v>
      </c>
      <c r="KZ10" s="79">
        <f>'Inbound SOS &amp; EOD'!KZ54+'Inbound SOS &amp; EOD'!KZ77</f>
        <v>0</v>
      </c>
      <c r="LA10" s="79">
        <f>'Inbound SOS &amp; EOD'!LA54+'Inbound SOS &amp; EOD'!LA77</f>
        <v>0</v>
      </c>
      <c r="LB10" s="79">
        <f>'Inbound SOS &amp; EOD'!LB54+'Inbound SOS &amp; EOD'!LB77</f>
        <v>0</v>
      </c>
      <c r="LC10" s="79">
        <f>'Inbound SOS &amp; EOD'!LC54+'Inbound SOS &amp; EOD'!LC77</f>
        <v>0</v>
      </c>
      <c r="LD10" s="79">
        <f>'Inbound SOS &amp; EOD'!LD54+'Inbound SOS &amp; EOD'!LD77</f>
        <v>0</v>
      </c>
      <c r="LE10" s="79">
        <f>'Inbound SOS &amp; EOD'!LE54+'Inbound SOS &amp; EOD'!LE77</f>
        <v>0</v>
      </c>
      <c r="LF10" s="79">
        <f>'Inbound SOS &amp; EOD'!LF54+'Inbound SOS &amp; EOD'!LF77</f>
        <v>0</v>
      </c>
      <c r="LG10" s="79">
        <f>'Inbound SOS &amp; EOD'!LG54+'Inbound SOS &amp; EOD'!LG77</f>
        <v>0</v>
      </c>
      <c r="LH10" s="79">
        <f>'Inbound SOS &amp; EOD'!LH54+'Inbound SOS &amp; EOD'!LH77</f>
        <v>0</v>
      </c>
      <c r="LI10" s="79">
        <f>'Inbound SOS &amp; EOD'!LI54+'Inbound SOS &amp; EOD'!LI77</f>
        <v>0</v>
      </c>
      <c r="LJ10" s="79">
        <f>'Inbound SOS &amp; EOD'!LJ54+'Inbound SOS &amp; EOD'!LJ77</f>
        <v>0</v>
      </c>
      <c r="LK10" s="79">
        <f>'Inbound SOS &amp; EOD'!LK54+'Inbound SOS &amp; EOD'!LK77</f>
        <v>0</v>
      </c>
      <c r="LL10" s="79">
        <f>'Inbound SOS &amp; EOD'!LL54+'Inbound SOS &amp; EOD'!LL77</f>
        <v>0</v>
      </c>
      <c r="LM10" s="79">
        <f>'Inbound SOS &amp; EOD'!LM54+'Inbound SOS &amp; EOD'!LM77</f>
        <v>0</v>
      </c>
      <c r="LN10" s="79">
        <f>'Inbound SOS &amp; EOD'!LN54+'Inbound SOS &amp; EOD'!LN77</f>
        <v>0</v>
      </c>
      <c r="LO10" s="79">
        <f>'Inbound SOS &amp; EOD'!LO54+'Inbound SOS &amp; EOD'!LO77</f>
        <v>0</v>
      </c>
      <c r="LP10" s="79">
        <f>'Inbound SOS &amp; EOD'!LP54+'Inbound SOS &amp; EOD'!LP77</f>
        <v>0</v>
      </c>
      <c r="LQ10" s="79">
        <f>'Inbound SOS &amp; EOD'!LQ54+'Inbound SOS &amp; EOD'!LQ77</f>
        <v>0</v>
      </c>
      <c r="LR10" s="79">
        <f>'Inbound SOS &amp; EOD'!LR54+'Inbound SOS &amp; EOD'!LR77</f>
        <v>0</v>
      </c>
      <c r="LS10" s="79">
        <f>'Inbound SOS &amp; EOD'!LS54+'Inbound SOS &amp; EOD'!LS77</f>
        <v>0</v>
      </c>
      <c r="LT10" s="79">
        <f>'Inbound SOS &amp; EOD'!LT54+'Inbound SOS &amp; EOD'!LT77</f>
        <v>0</v>
      </c>
      <c r="LU10" s="79">
        <f>'Inbound SOS &amp; EOD'!LU54+'Inbound SOS &amp; EOD'!LU77</f>
        <v>0</v>
      </c>
      <c r="LV10" s="79">
        <f>'Inbound SOS &amp; EOD'!LV54+'Inbound SOS &amp; EOD'!LV77</f>
        <v>0</v>
      </c>
      <c r="LW10" s="79">
        <f>'Inbound SOS &amp; EOD'!LW54+'Inbound SOS &amp; EOD'!LW77</f>
        <v>0</v>
      </c>
      <c r="LX10" s="79">
        <f>'Inbound SOS &amp; EOD'!LX54+'Inbound SOS &amp; EOD'!LX77</f>
        <v>0</v>
      </c>
      <c r="LY10" s="79">
        <f>'Inbound SOS &amp; EOD'!LY54+'Inbound SOS &amp; EOD'!LY77</f>
        <v>0</v>
      </c>
      <c r="LZ10" s="79">
        <f>'Inbound SOS &amp; EOD'!LZ54+'Inbound SOS &amp; EOD'!LZ77</f>
        <v>0</v>
      </c>
      <c r="MA10" s="79">
        <f>'Inbound SOS &amp; EOD'!MA54+'Inbound SOS &amp; EOD'!MA77</f>
        <v>0</v>
      </c>
      <c r="MB10" s="79">
        <f>'Inbound SOS &amp; EOD'!MB54+'Inbound SOS &amp; EOD'!MB77</f>
        <v>0</v>
      </c>
      <c r="MC10" s="79">
        <f>'Inbound SOS &amp; EOD'!MC54+'Inbound SOS &amp; EOD'!MC77</f>
        <v>0</v>
      </c>
      <c r="MD10" s="79">
        <f>'Inbound SOS &amp; EOD'!MD54+'Inbound SOS &amp; EOD'!MD77</f>
        <v>0</v>
      </c>
      <c r="ME10" s="79">
        <f>'Inbound SOS &amp; EOD'!ME54+'Inbound SOS &amp; EOD'!ME77</f>
        <v>0</v>
      </c>
      <c r="MF10" s="79">
        <f>'Inbound SOS &amp; EOD'!MF54+'Inbound SOS &amp; EOD'!MF77</f>
        <v>0</v>
      </c>
      <c r="MG10" s="79">
        <f>'Inbound SOS &amp; EOD'!MG54+'Inbound SOS &amp; EOD'!MG77</f>
        <v>0</v>
      </c>
      <c r="MH10" s="79">
        <f>'Inbound SOS &amp; EOD'!MH54+'Inbound SOS &amp; EOD'!MH77</f>
        <v>0</v>
      </c>
      <c r="MI10" s="79">
        <f>'Inbound SOS &amp; EOD'!MI54+'Inbound SOS &amp; EOD'!MI77</f>
        <v>0</v>
      </c>
      <c r="MJ10" s="79">
        <f>'Inbound SOS &amp; EOD'!MJ54+'Inbound SOS &amp; EOD'!MJ77</f>
        <v>0</v>
      </c>
      <c r="MK10" s="79">
        <f>'Inbound SOS &amp; EOD'!MK54+'Inbound SOS &amp; EOD'!MK77</f>
        <v>0</v>
      </c>
      <c r="ML10" s="79">
        <f>'Inbound SOS &amp; EOD'!ML54+'Inbound SOS &amp; EOD'!ML77</f>
        <v>0</v>
      </c>
      <c r="MM10" s="79">
        <f>'Inbound SOS &amp; EOD'!MM54+'Inbound SOS &amp; EOD'!MM77</f>
        <v>0</v>
      </c>
      <c r="MN10" s="79">
        <f>'Inbound SOS &amp; EOD'!MN54+'Inbound SOS &amp; EOD'!MN77</f>
        <v>0</v>
      </c>
      <c r="MO10" s="79">
        <f>'Inbound SOS &amp; EOD'!MO54+'Inbound SOS &amp; EOD'!MO77</f>
        <v>0</v>
      </c>
      <c r="MP10" s="79">
        <f>'Inbound SOS &amp; EOD'!MP54+'Inbound SOS &amp; EOD'!MP77</f>
        <v>0</v>
      </c>
      <c r="MQ10" s="79">
        <f>'Inbound SOS &amp; EOD'!MQ54+'Inbound SOS &amp; EOD'!MQ77</f>
        <v>0</v>
      </c>
      <c r="MR10" s="79">
        <f>'Inbound SOS &amp; EOD'!MR54+'Inbound SOS &amp; EOD'!MR77</f>
        <v>0</v>
      </c>
      <c r="MS10" s="79">
        <f>'Inbound SOS &amp; EOD'!MS54+'Inbound SOS &amp; EOD'!MS77</f>
        <v>0</v>
      </c>
      <c r="MT10" s="79">
        <f>'Inbound SOS &amp; EOD'!MT54+'Inbound SOS &amp; EOD'!MT77</f>
        <v>0</v>
      </c>
      <c r="MU10" s="79">
        <f>'Inbound SOS &amp; EOD'!MU54+'Inbound SOS &amp; EOD'!MU77</f>
        <v>0</v>
      </c>
      <c r="MV10" s="79">
        <f>'Inbound SOS &amp; EOD'!MV54+'Inbound SOS &amp; EOD'!MV77</f>
        <v>0</v>
      </c>
      <c r="MW10" s="79">
        <f>'Inbound SOS &amp; EOD'!MW54+'Inbound SOS &amp; EOD'!MW77</f>
        <v>0</v>
      </c>
      <c r="MX10" s="79">
        <f>'Inbound SOS &amp; EOD'!MX54+'Inbound SOS &amp; EOD'!MX77</f>
        <v>0</v>
      </c>
      <c r="MY10" s="79">
        <f>'Inbound SOS &amp; EOD'!MY54+'Inbound SOS &amp; EOD'!MY77</f>
        <v>0</v>
      </c>
      <c r="MZ10" s="79">
        <f>'Inbound SOS &amp; EOD'!MZ54+'Inbound SOS &amp; EOD'!MZ77</f>
        <v>0</v>
      </c>
      <c r="NA10" s="79">
        <f>'Inbound SOS &amp; EOD'!NA54+'Inbound SOS &amp; EOD'!NA77</f>
        <v>0</v>
      </c>
      <c r="NB10" s="79">
        <f>'Inbound SOS &amp; EOD'!NB54+'Inbound SOS &amp; EOD'!NB77</f>
        <v>0</v>
      </c>
      <c r="NC10" s="79">
        <f>'Inbound SOS &amp; EOD'!NC54+'Inbound SOS &amp; EOD'!NC77</f>
        <v>0</v>
      </c>
      <c r="ND10" s="79">
        <f>'Inbound SOS &amp; EOD'!ND54+'Inbound SOS &amp; EOD'!ND77</f>
        <v>0</v>
      </c>
      <c r="NE10" s="79">
        <f>'Inbound SOS &amp; EOD'!NE54+'Inbound SOS &amp; EOD'!NE77</f>
        <v>0</v>
      </c>
      <c r="NF10" s="79">
        <f>'Inbound SOS &amp; EOD'!NF54+'Inbound SOS &amp; EOD'!NF77</f>
        <v>0</v>
      </c>
      <c r="NG10" s="79">
        <f>'Inbound SOS &amp; EOD'!NG54+'Inbound SOS &amp; EOD'!NG77</f>
        <v>0</v>
      </c>
      <c r="NH10" s="79">
        <f>'Inbound SOS &amp; EOD'!NH54+'Inbound SOS &amp; EOD'!NH77</f>
        <v>0</v>
      </c>
    </row>
    <row r="11" spans="1:372" s="413" customFormat="1" ht="15.75" customHeight="1">
      <c r="A11" s="78" t="s">
        <v>1148</v>
      </c>
      <c r="B11" s="79">
        <f>'Inbound SOS &amp; EOD'!B8</f>
        <v>845</v>
      </c>
      <c r="C11" s="79">
        <f>'Inbound SOS &amp; EOD'!C8</f>
        <v>97</v>
      </c>
      <c r="D11" s="79">
        <f>'Inbound SOS &amp; EOD'!D8</f>
        <v>640</v>
      </c>
      <c r="E11" s="79">
        <f>'Inbound SOS &amp; EOD'!E8</f>
        <v>0</v>
      </c>
      <c r="F11" s="79">
        <f>'Inbound SOS &amp; EOD'!F8</f>
        <v>0</v>
      </c>
      <c r="G11" s="79">
        <f>'Inbound SOS &amp; EOD'!G8</f>
        <v>0</v>
      </c>
      <c r="H11" s="79">
        <f>'Inbound SOS &amp; EOD'!H8</f>
        <v>470</v>
      </c>
      <c r="I11" s="79">
        <f>'Inbound SOS &amp; EOD'!I8</f>
        <v>355</v>
      </c>
      <c r="J11" s="79">
        <f>'Inbound SOS &amp; EOD'!J8</f>
        <v>355</v>
      </c>
      <c r="K11" s="79">
        <f>'Inbound SOS &amp; EOD'!K8</f>
        <v>0</v>
      </c>
      <c r="L11" s="79">
        <f>'Inbound SOS &amp; EOD'!L8</f>
        <v>0</v>
      </c>
      <c r="M11" s="79">
        <f>'Inbound SOS &amp; EOD'!M8</f>
        <v>0</v>
      </c>
      <c r="N11" s="79">
        <f>'Inbound SOS &amp; EOD'!N8</f>
        <v>0</v>
      </c>
      <c r="O11" s="79">
        <f>'Inbound SOS &amp; EOD'!O8</f>
        <v>0</v>
      </c>
      <c r="P11" s="79">
        <f>'Inbound SOS &amp; EOD'!P8</f>
        <v>0</v>
      </c>
      <c r="Q11" s="79">
        <f>'Inbound SOS &amp; EOD'!Q8</f>
        <v>0</v>
      </c>
      <c r="R11" s="79">
        <f>'Inbound SOS &amp; EOD'!R8</f>
        <v>0</v>
      </c>
      <c r="S11" s="79">
        <f>'Inbound SOS &amp; EOD'!S8</f>
        <v>0</v>
      </c>
      <c r="T11" s="79">
        <f>'Inbound SOS &amp; EOD'!T8</f>
        <v>0</v>
      </c>
      <c r="U11" s="79">
        <f>'Inbound SOS &amp; EOD'!U8</f>
        <v>0</v>
      </c>
      <c r="V11" s="79">
        <f>'Inbound SOS &amp; EOD'!V8</f>
        <v>25</v>
      </c>
      <c r="W11" s="79">
        <f>'Inbound SOS &amp; EOD'!W8</f>
        <v>0</v>
      </c>
      <c r="X11" s="79">
        <f>'Inbound SOS &amp; EOD'!X8</f>
        <v>0</v>
      </c>
      <c r="Y11" s="79">
        <f>'Inbound SOS &amp; EOD'!Y8</f>
        <v>0</v>
      </c>
      <c r="Z11" s="79">
        <f>'Inbound SOS &amp; EOD'!Z8</f>
        <v>142</v>
      </c>
      <c r="AA11" s="79">
        <f>'Inbound SOS &amp; EOD'!AA8</f>
        <v>0</v>
      </c>
      <c r="AB11" s="79">
        <f>'Inbound SOS &amp; EOD'!AB8</f>
        <v>174</v>
      </c>
      <c r="AC11" s="79">
        <f>'Inbound SOS &amp; EOD'!AC8</f>
        <v>362</v>
      </c>
      <c r="AD11" s="79">
        <f>'Inbound SOS &amp; EOD'!AD8</f>
        <v>245</v>
      </c>
      <c r="AE11" s="79">
        <f>'Inbound SOS &amp; EOD'!AE8</f>
        <v>0</v>
      </c>
      <c r="AF11" s="79">
        <f>'Inbound SOS &amp; EOD'!AF8</f>
        <v>0</v>
      </c>
      <c r="AG11" s="79">
        <f>'Inbound SOS &amp; EOD'!AG8</f>
        <v>0</v>
      </c>
      <c r="AH11" s="79">
        <f>'Inbound SOS &amp; EOD'!AH8</f>
        <v>1083</v>
      </c>
      <c r="AI11" s="79">
        <f>'Inbound SOS &amp; EOD'!AI8</f>
        <v>303</v>
      </c>
      <c r="AJ11" s="79">
        <f>'Inbound SOS &amp; EOD'!AJ8</f>
        <v>0</v>
      </c>
      <c r="AK11" s="79">
        <f>'Inbound SOS &amp; EOD'!AK8</f>
        <v>0</v>
      </c>
      <c r="AL11" s="79">
        <f>'Inbound SOS &amp; EOD'!AL8</f>
        <v>0</v>
      </c>
      <c r="AM11" s="79">
        <f>'Inbound SOS &amp; EOD'!AM8</f>
        <v>428</v>
      </c>
      <c r="AN11" s="79">
        <f>'Inbound SOS &amp; EOD'!AN8</f>
        <v>334</v>
      </c>
      <c r="AO11" s="79">
        <f>'Inbound SOS &amp; EOD'!AO8</f>
        <v>0</v>
      </c>
      <c r="AP11" s="79">
        <f>'Inbound SOS &amp; EOD'!AP8</f>
        <v>0</v>
      </c>
      <c r="AQ11" s="79">
        <f>'Inbound SOS &amp; EOD'!AQ8</f>
        <v>0</v>
      </c>
      <c r="AR11" s="79">
        <f>'Inbound SOS &amp; EOD'!AR8</f>
        <v>0</v>
      </c>
      <c r="AS11" s="79">
        <f>'Inbound SOS &amp; EOD'!AS8</f>
        <v>0</v>
      </c>
      <c r="AT11" s="79">
        <f>'Inbound SOS &amp; EOD'!AT8</f>
        <v>0</v>
      </c>
      <c r="AU11" s="79">
        <f>'Inbound SOS &amp; EOD'!AU8</f>
        <v>605</v>
      </c>
      <c r="AV11" s="79">
        <f>'Inbound SOS &amp; EOD'!AV8</f>
        <v>2820</v>
      </c>
      <c r="AW11" s="79">
        <f>'Inbound SOS &amp; EOD'!AW8</f>
        <v>4409</v>
      </c>
      <c r="AX11" s="79">
        <f>'Inbound SOS &amp; EOD'!AX8</f>
        <v>3569</v>
      </c>
      <c r="AY11" s="79">
        <f>'Inbound SOS &amp; EOD'!AY8</f>
        <v>3568</v>
      </c>
      <c r="AZ11" s="79">
        <f>'Inbound SOS &amp; EOD'!AZ8</f>
        <v>3568</v>
      </c>
      <c r="BA11" s="79">
        <f>'Inbound SOS &amp; EOD'!BA8</f>
        <v>3760</v>
      </c>
      <c r="BB11" s="79">
        <f>'Inbound SOS &amp; EOD'!BB8</f>
        <v>1943</v>
      </c>
      <c r="BC11" s="79">
        <f>'Inbound SOS &amp; EOD'!BC8</f>
        <v>1142</v>
      </c>
      <c r="BD11" s="79">
        <f>'Inbound SOS &amp; EOD'!BD8</f>
        <v>447</v>
      </c>
      <c r="BE11" s="79">
        <f>'Inbound SOS &amp; EOD'!BE8</f>
        <v>447</v>
      </c>
      <c r="BF11" s="79">
        <f>'Inbound SOS &amp; EOD'!BF8</f>
        <v>446</v>
      </c>
      <c r="BG11" s="79">
        <f>'Inbound SOS &amp; EOD'!BG8</f>
        <v>446</v>
      </c>
      <c r="BH11" s="79">
        <f>'Inbound SOS &amp; EOD'!BH8</f>
        <v>153</v>
      </c>
      <c r="BI11" s="79">
        <f>'Inbound SOS &amp; EOD'!BI8</f>
        <v>88</v>
      </c>
      <c r="BJ11" s="79">
        <f>'Inbound SOS &amp; EOD'!BJ8</f>
        <v>58</v>
      </c>
      <c r="BK11" s="79">
        <f>'Inbound SOS &amp; EOD'!BK8</f>
        <v>44</v>
      </c>
      <c r="BL11" s="79">
        <f>'Inbound SOS &amp; EOD'!BL8</f>
        <v>561</v>
      </c>
      <c r="BM11" s="79">
        <f>'Inbound SOS &amp; EOD'!BM8</f>
        <v>54</v>
      </c>
      <c r="BN11" s="79">
        <f>'Inbound SOS &amp; EOD'!BN8</f>
        <v>54</v>
      </c>
      <c r="BO11" s="79">
        <f>'Inbound SOS &amp; EOD'!BO8</f>
        <v>6</v>
      </c>
      <c r="BP11" s="79">
        <f>'Inbound SOS &amp; EOD'!BP8</f>
        <v>2</v>
      </c>
      <c r="BQ11" s="79">
        <f>'Inbound SOS &amp; EOD'!BQ8</f>
        <v>2</v>
      </c>
      <c r="BR11" s="79">
        <f>'Inbound SOS &amp; EOD'!BR8</f>
        <v>0</v>
      </c>
      <c r="BS11" s="79">
        <f>'Inbound SOS &amp; EOD'!BS8</f>
        <v>0</v>
      </c>
      <c r="BT11" s="79">
        <f>'Inbound SOS &amp; EOD'!BT8</f>
        <v>0</v>
      </c>
      <c r="BU11" s="79">
        <f>'Inbound SOS &amp; EOD'!BU8</f>
        <v>0</v>
      </c>
      <c r="BV11" s="79">
        <f>'Inbound SOS &amp; EOD'!BV8</f>
        <v>0</v>
      </c>
      <c r="BW11" s="79">
        <f>'Inbound SOS &amp; EOD'!BW8</f>
        <v>0</v>
      </c>
      <c r="BX11" s="79">
        <f>'Inbound SOS &amp; EOD'!BX8</f>
        <v>0</v>
      </c>
      <c r="BY11" s="79">
        <f>'Inbound SOS &amp; EOD'!BY8</f>
        <v>0</v>
      </c>
      <c r="BZ11" s="79">
        <f>'Inbound SOS &amp; EOD'!BZ8</f>
        <v>0</v>
      </c>
      <c r="CA11" s="79">
        <f>'Inbound SOS &amp; EOD'!CA8</f>
        <v>0</v>
      </c>
      <c r="CB11" s="79">
        <f>'Inbound SOS &amp; EOD'!CB8</f>
        <v>0</v>
      </c>
      <c r="CC11" s="79">
        <f>'Inbound SOS &amp; EOD'!CC8</f>
        <v>0</v>
      </c>
      <c r="CD11" s="79">
        <f>'Inbound SOS &amp; EOD'!CD8</f>
        <v>0</v>
      </c>
      <c r="CE11" s="79">
        <f>'Inbound SOS &amp; EOD'!CE8</f>
        <v>0</v>
      </c>
      <c r="CF11" s="79">
        <f>'Inbound SOS &amp; EOD'!CF8</f>
        <v>0</v>
      </c>
      <c r="CG11" s="79">
        <f>'Inbound SOS &amp; EOD'!CG8</f>
        <v>0</v>
      </c>
      <c r="CH11" s="79">
        <f>'Inbound SOS &amp; EOD'!CH8</f>
        <v>0</v>
      </c>
      <c r="CI11" s="79">
        <f>'Inbound SOS &amp; EOD'!CI8</f>
        <v>0</v>
      </c>
      <c r="CJ11" s="79">
        <f>'Inbound SOS &amp; EOD'!CJ8</f>
        <v>0</v>
      </c>
      <c r="CK11" s="79">
        <f>'Inbound SOS &amp; EOD'!CK8</f>
        <v>0</v>
      </c>
      <c r="CL11" s="79">
        <f>'Inbound SOS &amp; EOD'!CL8</f>
        <v>31</v>
      </c>
      <c r="CM11" s="79">
        <f>'Inbound SOS &amp; EOD'!CM8</f>
        <v>31</v>
      </c>
      <c r="CN11" s="79">
        <f>'Inbound SOS &amp; EOD'!CN8</f>
        <v>171</v>
      </c>
      <c r="CO11" s="79">
        <f>'Inbound SOS &amp; EOD'!CO8</f>
        <v>31</v>
      </c>
      <c r="CP11" s="79">
        <f>'Inbound SOS &amp; EOD'!CP8</f>
        <v>31</v>
      </c>
      <c r="CQ11" s="79">
        <f>'Inbound SOS &amp; EOD'!CQ8</f>
        <v>432</v>
      </c>
      <c r="CR11" s="79">
        <f>'Inbound SOS &amp; EOD'!CR8</f>
        <v>1784</v>
      </c>
      <c r="CS11" s="79">
        <f>'Inbound SOS &amp; EOD'!CS8</f>
        <v>1130</v>
      </c>
      <c r="CT11" s="79">
        <f>'Inbound SOS &amp; EOD'!CT8</f>
        <v>831</v>
      </c>
      <c r="CU11" s="79">
        <f>'Inbound SOS &amp; EOD'!CU8</f>
        <v>721</v>
      </c>
      <c r="CV11" s="79">
        <f>'Inbound SOS &amp; EOD'!CV8</f>
        <v>715</v>
      </c>
      <c r="CW11" s="79">
        <f>'Inbound SOS &amp; EOD'!CW8</f>
        <v>715</v>
      </c>
      <c r="CX11" s="79">
        <f>'Inbound SOS &amp; EOD'!CX8</f>
        <v>715</v>
      </c>
      <c r="CY11" s="79">
        <f>'Inbound SOS &amp; EOD'!CY8</f>
        <v>715</v>
      </c>
      <c r="CZ11" s="79">
        <f>'Inbound SOS &amp; EOD'!CZ8</f>
        <v>1</v>
      </c>
      <c r="DA11" s="79">
        <f>'Inbound SOS &amp; EOD'!DA8</f>
        <v>0</v>
      </c>
      <c r="DB11" s="79">
        <f>'Inbound SOS &amp; EOD'!DB8</f>
        <v>0</v>
      </c>
      <c r="DC11" s="79">
        <f>'Inbound SOS &amp; EOD'!DC8</f>
        <v>0</v>
      </c>
      <c r="DD11" s="79">
        <f>'Inbound SOS &amp; EOD'!DD8</f>
        <v>0</v>
      </c>
      <c r="DE11" s="79">
        <f>'Inbound SOS &amp; EOD'!DE8</f>
        <v>0</v>
      </c>
      <c r="DF11" s="79">
        <f>'Inbound SOS &amp; EOD'!DF8</f>
        <v>0</v>
      </c>
      <c r="DG11" s="79">
        <f>'Inbound SOS &amp; EOD'!DG8</f>
        <v>0</v>
      </c>
      <c r="DH11" s="79">
        <f>'Inbound SOS &amp; EOD'!DH8</f>
        <v>0</v>
      </c>
      <c r="DI11" s="79">
        <f>'Inbound SOS &amp; EOD'!DI8</f>
        <v>0</v>
      </c>
      <c r="DJ11" s="79">
        <f>'Inbound SOS &amp; EOD'!DJ8</f>
        <v>0</v>
      </c>
      <c r="DK11" s="79">
        <f>'Inbound SOS &amp; EOD'!DK8</f>
        <v>0</v>
      </c>
      <c r="DL11" s="79">
        <f>'Inbound SOS &amp; EOD'!DL8</f>
        <v>0</v>
      </c>
      <c r="DM11" s="79">
        <f>'Inbound SOS &amp; EOD'!DM8</f>
        <v>0</v>
      </c>
      <c r="DN11" s="79">
        <f>'Inbound SOS &amp; EOD'!DN8</f>
        <v>0</v>
      </c>
      <c r="DO11" s="79">
        <f>'Inbound SOS &amp; EOD'!DO8</f>
        <v>0</v>
      </c>
      <c r="DP11" s="79">
        <f>'Inbound SOS &amp; EOD'!DP8</f>
        <v>0</v>
      </c>
      <c r="DQ11" s="79">
        <f>'Inbound SOS &amp; EOD'!DQ8</f>
        <v>0</v>
      </c>
      <c r="DR11" s="79">
        <f>'Inbound SOS &amp; EOD'!DR8</f>
        <v>0</v>
      </c>
      <c r="DS11" s="79">
        <f>'Inbound SOS &amp; EOD'!DS8</f>
        <v>103</v>
      </c>
      <c r="DT11" s="79">
        <f>'Inbound SOS &amp; EOD'!DT8</f>
        <v>0</v>
      </c>
      <c r="DU11" s="79">
        <f>'Inbound SOS &amp; EOD'!DU8</f>
        <v>0</v>
      </c>
      <c r="DV11" s="79">
        <f>'Inbound SOS &amp; EOD'!DV8</f>
        <v>468</v>
      </c>
      <c r="DW11" s="79">
        <f>'Inbound SOS &amp; EOD'!DW8</f>
        <v>26</v>
      </c>
      <c r="DX11" s="79">
        <f>'Inbound SOS &amp; EOD'!DX8</f>
        <v>0</v>
      </c>
      <c r="DY11" s="79">
        <f>'Inbound SOS &amp; EOD'!DY8</f>
        <v>0</v>
      </c>
      <c r="DZ11" s="79">
        <f>'Inbound SOS &amp; EOD'!DZ8</f>
        <v>152</v>
      </c>
      <c r="EA11" s="79">
        <f>'Inbound SOS &amp; EOD'!EA8</f>
        <v>0</v>
      </c>
      <c r="EB11" s="79">
        <f>'Inbound SOS &amp; EOD'!EB8</f>
        <v>0</v>
      </c>
      <c r="EC11" s="79">
        <f>'Inbound SOS &amp; EOD'!EC8</f>
        <v>1304</v>
      </c>
      <c r="ED11" s="79">
        <f>'Inbound SOS &amp; EOD'!ED8</f>
        <v>1137</v>
      </c>
      <c r="EE11" s="79">
        <f>'Inbound SOS &amp; EOD'!EE8</f>
        <v>30</v>
      </c>
      <c r="EF11" s="79">
        <f>'Inbound SOS &amp; EOD'!EF8</f>
        <v>6</v>
      </c>
      <c r="EG11" s="79">
        <f>'Inbound SOS &amp; EOD'!EG8</f>
        <v>0</v>
      </c>
      <c r="EH11" s="79">
        <f>'Inbound SOS &amp; EOD'!EH8</f>
        <v>0</v>
      </c>
      <c r="EI11" s="79">
        <f>'Inbound SOS &amp; EOD'!EI8</f>
        <v>0</v>
      </c>
      <c r="EJ11" s="79">
        <f>'Inbound SOS &amp; EOD'!EJ8</f>
        <v>0</v>
      </c>
      <c r="EK11" s="79">
        <f>'Inbound SOS &amp; EOD'!EK8</f>
        <v>0</v>
      </c>
      <c r="EL11" s="79">
        <f>'Inbound SOS &amp; EOD'!EL8</f>
        <v>0</v>
      </c>
      <c r="EM11" s="79">
        <f>'Inbound SOS &amp; EOD'!EM8</f>
        <v>0</v>
      </c>
      <c r="EN11" s="79">
        <f>'Inbound SOS &amp; EOD'!EN8</f>
        <v>0</v>
      </c>
      <c r="EO11" s="79">
        <f>'Inbound SOS &amp; EOD'!EO8</f>
        <v>0</v>
      </c>
      <c r="EP11" s="79">
        <f>'Inbound SOS &amp; EOD'!EP8</f>
        <v>0</v>
      </c>
      <c r="EQ11" s="79">
        <f>'Inbound SOS &amp; EOD'!EQ8</f>
        <v>0</v>
      </c>
      <c r="ER11" s="79">
        <f>'Inbound SOS &amp; EOD'!ER8</f>
        <v>0</v>
      </c>
      <c r="ES11" s="79">
        <f>'Inbound SOS &amp; EOD'!ES8</f>
        <v>0</v>
      </c>
      <c r="ET11" s="79">
        <f>'Inbound SOS &amp; EOD'!ET8</f>
        <v>0</v>
      </c>
      <c r="EU11" s="79">
        <f>'Inbound SOS &amp; EOD'!EU8</f>
        <v>0</v>
      </c>
      <c r="EV11" s="79">
        <f>'Inbound SOS &amp; EOD'!EV8</f>
        <v>0</v>
      </c>
      <c r="EW11" s="79">
        <f>'Inbound SOS &amp; EOD'!EW8</f>
        <v>0</v>
      </c>
      <c r="EX11" s="79">
        <f>'Inbound SOS &amp; EOD'!EX8</f>
        <v>0</v>
      </c>
      <c r="EY11" s="79">
        <f>'Inbound SOS &amp; EOD'!EY8</f>
        <v>0</v>
      </c>
      <c r="EZ11" s="79">
        <f>'Inbound SOS &amp; EOD'!EZ8</f>
        <v>0</v>
      </c>
      <c r="FA11" s="79">
        <f>'Inbound SOS &amp; EOD'!FA8</f>
        <v>0</v>
      </c>
      <c r="FB11" s="79">
        <f>'Inbound SOS &amp; EOD'!FB8</f>
        <v>0</v>
      </c>
      <c r="FC11" s="79">
        <f>'Inbound SOS &amp; EOD'!FC8</f>
        <v>0</v>
      </c>
      <c r="FD11" s="79">
        <f>'Inbound SOS &amp; EOD'!FD8</f>
        <v>0</v>
      </c>
      <c r="FE11" s="79">
        <f>'Inbound SOS &amp; EOD'!FE8</f>
        <v>0</v>
      </c>
      <c r="FF11" s="79">
        <f>'Inbound SOS &amp; EOD'!FF8</f>
        <v>0</v>
      </c>
      <c r="FG11" s="79">
        <f>'Inbound SOS &amp; EOD'!FG8</f>
        <v>0</v>
      </c>
      <c r="FH11" s="79">
        <f>'Inbound SOS &amp; EOD'!FH8</f>
        <v>0</v>
      </c>
      <c r="FI11" s="79">
        <f>'Inbound SOS &amp; EOD'!FI8</f>
        <v>0</v>
      </c>
      <c r="FJ11" s="79">
        <f>'Inbound SOS &amp; EOD'!FJ8</f>
        <v>0</v>
      </c>
      <c r="FK11" s="79">
        <f>'Inbound SOS &amp; EOD'!FK8</f>
        <v>0</v>
      </c>
      <c r="FL11" s="79">
        <f>'Inbound SOS &amp; EOD'!FL8</f>
        <v>0</v>
      </c>
      <c r="FM11" s="79">
        <f>'Inbound SOS &amp; EOD'!FM8</f>
        <v>0</v>
      </c>
      <c r="FN11" s="79">
        <f>'Inbound SOS &amp; EOD'!FN8</f>
        <v>0</v>
      </c>
      <c r="FO11" s="79">
        <f>'Inbound SOS &amp; EOD'!FO8</f>
        <v>0</v>
      </c>
      <c r="FP11" s="79">
        <f>'Inbound SOS &amp; EOD'!FP8</f>
        <v>0</v>
      </c>
      <c r="FQ11" s="79">
        <f>'Inbound SOS &amp; EOD'!FQ8</f>
        <v>0</v>
      </c>
      <c r="FR11" s="79">
        <f>'Inbound SOS &amp; EOD'!FR8</f>
        <v>0</v>
      </c>
      <c r="FS11" s="79">
        <f>'Inbound SOS &amp; EOD'!FS8</f>
        <v>0</v>
      </c>
      <c r="FT11" s="79">
        <f>'Inbound SOS &amp; EOD'!FT8</f>
        <v>0</v>
      </c>
      <c r="FU11" s="79">
        <f>'Inbound SOS &amp; EOD'!FU8</f>
        <v>0</v>
      </c>
      <c r="FV11" s="79">
        <f>'Inbound SOS &amp; EOD'!FV8</f>
        <v>0</v>
      </c>
      <c r="FW11" s="79">
        <f>'Inbound SOS &amp; EOD'!FW8</f>
        <v>0</v>
      </c>
      <c r="FX11" s="79">
        <f>'Inbound SOS &amp; EOD'!FX8</f>
        <v>0</v>
      </c>
      <c r="FY11" s="79">
        <f>'Inbound SOS &amp; EOD'!FY8</f>
        <v>0</v>
      </c>
      <c r="FZ11" s="79">
        <f>'Inbound SOS &amp; EOD'!FZ8</f>
        <v>0</v>
      </c>
      <c r="GA11" s="79">
        <f>'Inbound SOS &amp; EOD'!GA8</f>
        <v>0</v>
      </c>
      <c r="GB11" s="79">
        <f>'Inbound SOS &amp; EOD'!GB8</f>
        <v>0</v>
      </c>
      <c r="GC11" s="79">
        <f>'Inbound SOS &amp; EOD'!GC8</f>
        <v>0</v>
      </c>
      <c r="GD11" s="79">
        <f>'Inbound SOS &amp; EOD'!GD8</f>
        <v>0</v>
      </c>
      <c r="GE11" s="79">
        <f>'Inbound SOS &amp; EOD'!GE8</f>
        <v>0</v>
      </c>
      <c r="GF11" s="79">
        <f>'Inbound SOS &amp; EOD'!GF8</f>
        <v>0</v>
      </c>
      <c r="GG11" s="79">
        <f>'Inbound SOS &amp; EOD'!GG8</f>
        <v>0</v>
      </c>
      <c r="GH11" s="79">
        <f>'Inbound SOS &amp; EOD'!GH8</f>
        <v>0</v>
      </c>
      <c r="GI11" s="79">
        <f>'Inbound SOS &amp; EOD'!GI8</f>
        <v>0</v>
      </c>
      <c r="GJ11" s="79">
        <f>'Inbound SOS &amp; EOD'!GJ8</f>
        <v>0</v>
      </c>
      <c r="GK11" s="79">
        <f>'Inbound SOS &amp; EOD'!GK8</f>
        <v>0</v>
      </c>
      <c r="GL11" s="79">
        <f>'Inbound SOS &amp; EOD'!GL8</f>
        <v>0</v>
      </c>
      <c r="GM11" s="79">
        <f>'Inbound SOS &amp; EOD'!GM8</f>
        <v>0</v>
      </c>
      <c r="GN11" s="79">
        <f>'Inbound SOS &amp; EOD'!GN8</f>
        <v>0</v>
      </c>
      <c r="GO11" s="79">
        <f>'Inbound SOS &amp; EOD'!GO8</f>
        <v>0</v>
      </c>
      <c r="GP11" s="79">
        <f>'Inbound SOS &amp; EOD'!GP8</f>
        <v>0</v>
      </c>
      <c r="GQ11" s="79">
        <f>'Inbound SOS &amp; EOD'!GQ8</f>
        <v>0</v>
      </c>
      <c r="GR11" s="79">
        <f>'Inbound SOS &amp; EOD'!GR8</f>
        <v>0</v>
      </c>
      <c r="GS11" s="79">
        <f>'Inbound SOS &amp; EOD'!GS8</f>
        <v>0</v>
      </c>
      <c r="GT11" s="79">
        <f>'Inbound SOS &amp; EOD'!GT8</f>
        <v>0</v>
      </c>
      <c r="GU11" s="79">
        <f>'Inbound SOS &amp; EOD'!GU8</f>
        <v>0</v>
      </c>
      <c r="GV11" s="79">
        <f>'Inbound SOS &amp; EOD'!GV8</f>
        <v>0</v>
      </c>
      <c r="GW11" s="79">
        <f>'Inbound SOS &amp; EOD'!GW8</f>
        <v>0</v>
      </c>
      <c r="GX11" s="79">
        <f>'Inbound SOS &amp; EOD'!GX8</f>
        <v>0</v>
      </c>
      <c r="GY11" s="79">
        <f>'Inbound SOS &amp; EOD'!GY8</f>
        <v>0</v>
      </c>
      <c r="GZ11" s="79">
        <f>'Inbound SOS &amp; EOD'!GZ8</f>
        <v>0</v>
      </c>
      <c r="HA11" s="79">
        <f>'Inbound SOS &amp; EOD'!HA8</f>
        <v>0</v>
      </c>
      <c r="HB11" s="79">
        <f>'Inbound SOS &amp; EOD'!HB8</f>
        <v>0</v>
      </c>
      <c r="HC11" s="79">
        <f>'Inbound SOS &amp; EOD'!HC8</f>
        <v>0</v>
      </c>
      <c r="HD11" s="79">
        <f>'Inbound SOS &amp; EOD'!HD8</f>
        <v>0</v>
      </c>
      <c r="HE11" s="79">
        <f>'Inbound SOS &amp; EOD'!HE8</f>
        <v>0</v>
      </c>
      <c r="HF11" s="79">
        <f>'Inbound SOS &amp; EOD'!HF8</f>
        <v>0</v>
      </c>
      <c r="HG11" s="79">
        <f>'Inbound SOS &amp; EOD'!HG8</f>
        <v>0</v>
      </c>
      <c r="HH11" s="79">
        <f>'Inbound SOS &amp; EOD'!HH8</f>
        <v>0</v>
      </c>
      <c r="HI11" s="79">
        <f>'Inbound SOS &amp; EOD'!HI8</f>
        <v>0</v>
      </c>
      <c r="HJ11" s="79">
        <f>'Inbound SOS &amp; EOD'!HJ8</f>
        <v>0</v>
      </c>
      <c r="HK11" s="79">
        <f>'Inbound SOS &amp; EOD'!HK8</f>
        <v>0</v>
      </c>
      <c r="HL11" s="79">
        <f>'Inbound SOS &amp; EOD'!HL8</f>
        <v>0</v>
      </c>
      <c r="HM11" s="79">
        <f>'Inbound SOS &amp; EOD'!HM8</f>
        <v>0</v>
      </c>
      <c r="HN11" s="79">
        <f>'Inbound SOS &amp; EOD'!HN8</f>
        <v>0</v>
      </c>
      <c r="HO11" s="79">
        <f>'Inbound SOS &amp; EOD'!HO8</f>
        <v>0</v>
      </c>
      <c r="HP11" s="79">
        <f>'Inbound SOS &amp; EOD'!HP8</f>
        <v>0</v>
      </c>
      <c r="HQ11" s="79">
        <f>'Inbound SOS &amp; EOD'!HQ8</f>
        <v>0</v>
      </c>
      <c r="HR11" s="79">
        <f>'Inbound SOS &amp; EOD'!HR8</f>
        <v>0</v>
      </c>
      <c r="HS11" s="79">
        <f>'Inbound SOS &amp; EOD'!HS8</f>
        <v>0</v>
      </c>
      <c r="HT11" s="79">
        <f>'Inbound SOS &amp; EOD'!HT8</f>
        <v>0</v>
      </c>
      <c r="HU11" s="79">
        <f>'Inbound SOS &amp; EOD'!HU8</f>
        <v>0</v>
      </c>
      <c r="HV11" s="79">
        <f>'Inbound SOS &amp; EOD'!HV8</f>
        <v>0</v>
      </c>
      <c r="HW11" s="79">
        <f>'Inbound SOS &amp; EOD'!HW8</f>
        <v>0</v>
      </c>
      <c r="HX11" s="79">
        <f>'Inbound SOS &amp; EOD'!HX8</f>
        <v>0</v>
      </c>
      <c r="HY11" s="79">
        <f>'Inbound SOS &amp; EOD'!HY8</f>
        <v>0</v>
      </c>
      <c r="HZ11" s="79">
        <f>'Inbound SOS &amp; EOD'!HZ8</f>
        <v>0</v>
      </c>
      <c r="IA11" s="79">
        <f>'Inbound SOS &amp; EOD'!IA8</f>
        <v>0</v>
      </c>
      <c r="IB11" s="79">
        <f>'Inbound SOS &amp; EOD'!IB8</f>
        <v>0</v>
      </c>
      <c r="IC11" s="79">
        <f>'Inbound SOS &amp; EOD'!IC8</f>
        <v>0</v>
      </c>
      <c r="ID11" s="79">
        <f>'Inbound SOS &amp; EOD'!ID8</f>
        <v>0</v>
      </c>
      <c r="IE11" s="79">
        <f>'Inbound SOS &amp; EOD'!IE8</f>
        <v>0</v>
      </c>
      <c r="IF11" s="79">
        <f>'Inbound SOS &amp; EOD'!IF8</f>
        <v>0</v>
      </c>
      <c r="IG11" s="79">
        <f>'Inbound SOS &amp; EOD'!IG8</f>
        <v>0</v>
      </c>
      <c r="IH11" s="79">
        <f>'Inbound SOS &amp; EOD'!IH8</f>
        <v>0</v>
      </c>
      <c r="II11" s="79">
        <f>'Inbound SOS &amp; EOD'!II8</f>
        <v>0</v>
      </c>
      <c r="IJ11" s="79">
        <f>'Inbound SOS &amp; EOD'!IJ8</f>
        <v>0</v>
      </c>
      <c r="IK11" s="79">
        <f>'Inbound SOS &amp; EOD'!IK8</f>
        <v>0</v>
      </c>
      <c r="IL11" s="79">
        <f>'Inbound SOS &amp; EOD'!IL8</f>
        <v>0</v>
      </c>
      <c r="IM11" s="79">
        <f>'Inbound SOS &amp; EOD'!IM8</f>
        <v>0</v>
      </c>
      <c r="IN11" s="79">
        <f>'Inbound SOS &amp; EOD'!IN8</f>
        <v>0</v>
      </c>
      <c r="IO11" s="79">
        <f>'Inbound SOS &amp; EOD'!IO8</f>
        <v>0</v>
      </c>
      <c r="IP11" s="79">
        <f>'Inbound SOS &amp; EOD'!IP8</f>
        <v>0</v>
      </c>
      <c r="IQ11" s="79">
        <f>'Inbound SOS &amp; EOD'!IQ8</f>
        <v>0</v>
      </c>
      <c r="IR11" s="79">
        <f>'Inbound SOS &amp; EOD'!IR8</f>
        <v>0</v>
      </c>
      <c r="IS11" s="79">
        <f>'Inbound SOS &amp; EOD'!IS8</f>
        <v>0</v>
      </c>
      <c r="IT11" s="79">
        <f>'Inbound SOS &amp; EOD'!IT8</f>
        <v>0</v>
      </c>
      <c r="IU11" s="79">
        <f>'Inbound SOS &amp; EOD'!IU8</f>
        <v>0</v>
      </c>
      <c r="IV11" s="79">
        <f>'Inbound SOS &amp; EOD'!IV8</f>
        <v>0</v>
      </c>
      <c r="IW11" s="79">
        <f>'Inbound SOS &amp; EOD'!IW8</f>
        <v>0</v>
      </c>
      <c r="IX11" s="79">
        <f>'Inbound SOS &amp; EOD'!IX8</f>
        <v>0</v>
      </c>
      <c r="IY11" s="79">
        <f>'Inbound SOS &amp; EOD'!IY8</f>
        <v>0</v>
      </c>
      <c r="IZ11" s="79">
        <f>'Inbound SOS &amp; EOD'!IZ8</f>
        <v>0</v>
      </c>
      <c r="JA11" s="79">
        <f>'Inbound SOS &amp; EOD'!JA8</f>
        <v>0</v>
      </c>
      <c r="JB11" s="79">
        <f>'Inbound SOS &amp; EOD'!JB8</f>
        <v>0</v>
      </c>
      <c r="JC11" s="79">
        <f>'Inbound SOS &amp; EOD'!JC8</f>
        <v>0</v>
      </c>
      <c r="JD11" s="79">
        <f>'Inbound SOS &amp; EOD'!JD8</f>
        <v>0</v>
      </c>
      <c r="JE11" s="79">
        <f>'Inbound SOS &amp; EOD'!JE8</f>
        <v>0</v>
      </c>
      <c r="JF11" s="79">
        <f>'Inbound SOS &amp; EOD'!JF8</f>
        <v>0</v>
      </c>
      <c r="JG11" s="79">
        <f>'Inbound SOS &amp; EOD'!JG8</f>
        <v>0</v>
      </c>
      <c r="JH11" s="79">
        <f>'Inbound SOS &amp; EOD'!JH8</f>
        <v>0</v>
      </c>
      <c r="JI11" s="79">
        <f>'Inbound SOS &amp; EOD'!JI8</f>
        <v>0</v>
      </c>
      <c r="JJ11" s="79">
        <f>'Inbound SOS &amp; EOD'!JJ8</f>
        <v>0</v>
      </c>
      <c r="JK11" s="79">
        <f>'Inbound SOS &amp; EOD'!JK8</f>
        <v>0</v>
      </c>
      <c r="JL11" s="79">
        <f>'Inbound SOS &amp; EOD'!JL8</f>
        <v>0</v>
      </c>
      <c r="JM11" s="79">
        <f>'Inbound SOS &amp; EOD'!JM8</f>
        <v>0</v>
      </c>
      <c r="JN11" s="79">
        <f>'Inbound SOS &amp; EOD'!JN8</f>
        <v>0</v>
      </c>
      <c r="JO11" s="79">
        <f>'Inbound SOS &amp; EOD'!JO8</f>
        <v>0</v>
      </c>
      <c r="JP11" s="79">
        <f>'Inbound SOS &amp; EOD'!JP8</f>
        <v>0</v>
      </c>
      <c r="JQ11" s="79">
        <f>'Inbound SOS &amp; EOD'!JQ8</f>
        <v>0</v>
      </c>
      <c r="JR11" s="79">
        <f>'Inbound SOS &amp; EOD'!JR8</f>
        <v>0</v>
      </c>
      <c r="JS11" s="79">
        <f>'Inbound SOS &amp; EOD'!JS8</f>
        <v>0</v>
      </c>
      <c r="JT11" s="79">
        <f>'Inbound SOS &amp; EOD'!JT8</f>
        <v>0</v>
      </c>
      <c r="JU11" s="79">
        <f>'Inbound SOS &amp; EOD'!JU8</f>
        <v>0</v>
      </c>
      <c r="JV11" s="79">
        <f>'Inbound SOS &amp; EOD'!JV8</f>
        <v>0</v>
      </c>
      <c r="JW11" s="79">
        <f>'Inbound SOS &amp; EOD'!JW8</f>
        <v>0</v>
      </c>
      <c r="JX11" s="79">
        <f>'Inbound SOS &amp; EOD'!JX8</f>
        <v>0</v>
      </c>
      <c r="JY11" s="79">
        <f>'Inbound SOS &amp; EOD'!JY8</f>
        <v>0</v>
      </c>
      <c r="JZ11" s="79">
        <f>'Inbound SOS &amp; EOD'!JZ8</f>
        <v>0</v>
      </c>
      <c r="KA11" s="79">
        <f>'Inbound SOS &amp; EOD'!KA8</f>
        <v>0</v>
      </c>
      <c r="KB11" s="79">
        <f>'Inbound SOS &amp; EOD'!KB8</f>
        <v>0</v>
      </c>
      <c r="KC11" s="79">
        <f>'Inbound SOS &amp; EOD'!KC8</f>
        <v>0</v>
      </c>
      <c r="KD11" s="79">
        <f>'Inbound SOS &amp; EOD'!KD8</f>
        <v>0</v>
      </c>
      <c r="KE11" s="79">
        <f>'Inbound SOS &amp; EOD'!KE8</f>
        <v>0</v>
      </c>
      <c r="KF11" s="79">
        <f>'Inbound SOS &amp; EOD'!KF8</f>
        <v>0</v>
      </c>
      <c r="KG11" s="79">
        <f>'Inbound SOS &amp; EOD'!KG8</f>
        <v>0</v>
      </c>
      <c r="KH11" s="79">
        <f>'Inbound SOS &amp; EOD'!KH8</f>
        <v>0</v>
      </c>
      <c r="KI11" s="79">
        <f>'Inbound SOS &amp; EOD'!KI8</f>
        <v>0</v>
      </c>
      <c r="KJ11" s="79">
        <f>'Inbound SOS &amp; EOD'!KJ8</f>
        <v>0</v>
      </c>
      <c r="KK11" s="79">
        <f>'Inbound SOS &amp; EOD'!KK8</f>
        <v>0</v>
      </c>
      <c r="KL11" s="79">
        <f>'Inbound SOS &amp; EOD'!KL8</f>
        <v>0</v>
      </c>
      <c r="KM11" s="79">
        <f>'Inbound SOS &amp; EOD'!KM8</f>
        <v>0</v>
      </c>
      <c r="KN11" s="79">
        <f>'Inbound SOS &amp; EOD'!KN8</f>
        <v>0</v>
      </c>
      <c r="KO11" s="79">
        <f>'Inbound SOS &amp; EOD'!KO8</f>
        <v>0</v>
      </c>
      <c r="KP11" s="79">
        <f>'Inbound SOS &amp; EOD'!KP8</f>
        <v>0</v>
      </c>
      <c r="KQ11" s="79">
        <f>'Inbound SOS &amp; EOD'!KQ8</f>
        <v>0</v>
      </c>
      <c r="KR11" s="79">
        <f>'Inbound SOS &amp; EOD'!KR8</f>
        <v>0</v>
      </c>
      <c r="KS11" s="79">
        <f>'Inbound SOS &amp; EOD'!KS8</f>
        <v>0</v>
      </c>
      <c r="KT11" s="79">
        <f>'Inbound SOS &amp; EOD'!KT8</f>
        <v>0</v>
      </c>
      <c r="KU11" s="79">
        <f>'Inbound SOS &amp; EOD'!KU8</f>
        <v>0</v>
      </c>
      <c r="KV11" s="79">
        <f>'Inbound SOS &amp; EOD'!KV8</f>
        <v>0</v>
      </c>
      <c r="KW11" s="79">
        <f>'Inbound SOS &amp; EOD'!KW8</f>
        <v>0</v>
      </c>
      <c r="KX11" s="79">
        <f>'Inbound SOS &amp; EOD'!KX8</f>
        <v>0</v>
      </c>
      <c r="KY11" s="79">
        <f>'Inbound SOS &amp; EOD'!KY8</f>
        <v>0</v>
      </c>
      <c r="KZ11" s="79">
        <f>'Inbound SOS &amp; EOD'!KZ8</f>
        <v>0</v>
      </c>
      <c r="LA11" s="79">
        <f>'Inbound SOS &amp; EOD'!LA8</f>
        <v>0</v>
      </c>
      <c r="LB11" s="79">
        <f>'Inbound SOS &amp; EOD'!LB8</f>
        <v>0</v>
      </c>
      <c r="LC11" s="79">
        <f>'Inbound SOS &amp; EOD'!LC8</f>
        <v>0</v>
      </c>
      <c r="LD11" s="79">
        <f>'Inbound SOS &amp; EOD'!LD8</f>
        <v>0</v>
      </c>
      <c r="LE11" s="79">
        <f>'Inbound SOS &amp; EOD'!LE8</f>
        <v>0</v>
      </c>
      <c r="LF11" s="79">
        <f>'Inbound SOS &amp; EOD'!LF8</f>
        <v>0</v>
      </c>
      <c r="LG11" s="79">
        <f>'Inbound SOS &amp; EOD'!LG8</f>
        <v>0</v>
      </c>
      <c r="LH11" s="79">
        <f>'Inbound SOS &amp; EOD'!LH8</f>
        <v>0</v>
      </c>
      <c r="LI11" s="79">
        <f>'Inbound SOS &amp; EOD'!LI8</f>
        <v>0</v>
      </c>
      <c r="LJ11" s="79">
        <f>'Inbound SOS &amp; EOD'!LJ8</f>
        <v>0</v>
      </c>
      <c r="LK11" s="79">
        <f>'Inbound SOS &amp; EOD'!LK8</f>
        <v>0</v>
      </c>
      <c r="LL11" s="79">
        <f>'Inbound SOS &amp; EOD'!LL8</f>
        <v>0</v>
      </c>
      <c r="LM11" s="79">
        <f>'Inbound SOS &amp; EOD'!LM8</f>
        <v>0</v>
      </c>
      <c r="LN11" s="79">
        <f>'Inbound SOS &amp; EOD'!LN8</f>
        <v>0</v>
      </c>
      <c r="LO11" s="79">
        <f>'Inbound SOS &amp; EOD'!LO8</f>
        <v>0</v>
      </c>
      <c r="LP11" s="79">
        <f>'Inbound SOS &amp; EOD'!LP8</f>
        <v>0</v>
      </c>
      <c r="LQ11" s="79">
        <f>'Inbound SOS &amp; EOD'!LQ8</f>
        <v>0</v>
      </c>
      <c r="LR11" s="79">
        <f>'Inbound SOS &amp; EOD'!LR8</f>
        <v>0</v>
      </c>
      <c r="LS11" s="79">
        <f>'Inbound SOS &amp; EOD'!LS8</f>
        <v>0</v>
      </c>
      <c r="LT11" s="79">
        <f>'Inbound SOS &amp; EOD'!LT8</f>
        <v>0</v>
      </c>
      <c r="LU11" s="79">
        <f>'Inbound SOS &amp; EOD'!LU8</f>
        <v>0</v>
      </c>
      <c r="LV11" s="79">
        <f>'Inbound SOS &amp; EOD'!LV8</f>
        <v>0</v>
      </c>
      <c r="LW11" s="79">
        <f>'Inbound SOS &amp; EOD'!LW8</f>
        <v>0</v>
      </c>
      <c r="LX11" s="79">
        <f>'Inbound SOS &amp; EOD'!LX8</f>
        <v>0</v>
      </c>
      <c r="LY11" s="79">
        <f>'Inbound SOS &amp; EOD'!LY8</f>
        <v>0</v>
      </c>
      <c r="LZ11" s="79">
        <f>'Inbound SOS &amp; EOD'!LZ8</f>
        <v>0</v>
      </c>
      <c r="MA11" s="79">
        <f>'Inbound SOS &amp; EOD'!MA8</f>
        <v>0</v>
      </c>
      <c r="MB11" s="79">
        <f>'Inbound SOS &amp; EOD'!MB8</f>
        <v>0</v>
      </c>
      <c r="MC11" s="79">
        <f>'Inbound SOS &amp; EOD'!MC8</f>
        <v>0</v>
      </c>
      <c r="MD11" s="79">
        <f>'Inbound SOS &amp; EOD'!MD8</f>
        <v>0</v>
      </c>
      <c r="ME11" s="79">
        <f>'Inbound SOS &amp; EOD'!ME8</f>
        <v>0</v>
      </c>
      <c r="MF11" s="79">
        <f>'Inbound SOS &amp; EOD'!MF8</f>
        <v>0</v>
      </c>
      <c r="MG11" s="79">
        <f>'Inbound SOS &amp; EOD'!MG8</f>
        <v>0</v>
      </c>
      <c r="MH11" s="79">
        <f>'Inbound SOS &amp; EOD'!MH8</f>
        <v>0</v>
      </c>
      <c r="MI11" s="79">
        <f>'Inbound SOS &amp; EOD'!MI8</f>
        <v>0</v>
      </c>
      <c r="MJ11" s="79">
        <f>'Inbound SOS &amp; EOD'!MJ8</f>
        <v>0</v>
      </c>
      <c r="MK11" s="79">
        <f>'Inbound SOS &amp; EOD'!MK8</f>
        <v>0</v>
      </c>
      <c r="ML11" s="79">
        <f>'Inbound SOS &amp; EOD'!ML8</f>
        <v>0</v>
      </c>
      <c r="MM11" s="79">
        <f>'Inbound SOS &amp; EOD'!MM8</f>
        <v>0</v>
      </c>
      <c r="MN11" s="79">
        <f>'Inbound SOS &amp; EOD'!MN8</f>
        <v>0</v>
      </c>
      <c r="MO11" s="79">
        <f>'Inbound SOS &amp; EOD'!MO8</f>
        <v>0</v>
      </c>
      <c r="MP11" s="79">
        <f>'Inbound SOS &amp; EOD'!MP8</f>
        <v>0</v>
      </c>
      <c r="MQ11" s="79">
        <f>'Inbound SOS &amp; EOD'!MQ8</f>
        <v>0</v>
      </c>
      <c r="MR11" s="79">
        <f>'Inbound SOS &amp; EOD'!MR8</f>
        <v>0</v>
      </c>
      <c r="MS11" s="79">
        <f>'Inbound SOS &amp; EOD'!MS8</f>
        <v>0</v>
      </c>
      <c r="MT11" s="79">
        <f>'Inbound SOS &amp; EOD'!MT8</f>
        <v>0</v>
      </c>
      <c r="MU11" s="79">
        <f>'Inbound SOS &amp; EOD'!MU8</f>
        <v>0</v>
      </c>
      <c r="MV11" s="79">
        <f>'Inbound SOS &amp; EOD'!MV8</f>
        <v>0</v>
      </c>
      <c r="MW11" s="79">
        <f>'Inbound SOS &amp; EOD'!MW8</f>
        <v>0</v>
      </c>
      <c r="MX11" s="79">
        <f>'Inbound SOS &amp; EOD'!MX8</f>
        <v>0</v>
      </c>
      <c r="MY11" s="79">
        <f>'Inbound SOS &amp; EOD'!MY8</f>
        <v>0</v>
      </c>
      <c r="MZ11" s="79">
        <f>'Inbound SOS &amp; EOD'!MZ8</f>
        <v>0</v>
      </c>
      <c r="NA11" s="79">
        <f>'Inbound SOS &amp; EOD'!NA8</f>
        <v>0</v>
      </c>
      <c r="NB11" s="79">
        <f>'Inbound SOS &amp; EOD'!NB8</f>
        <v>0</v>
      </c>
      <c r="NC11" s="79">
        <f>'Inbound SOS &amp; EOD'!NC8</f>
        <v>0</v>
      </c>
      <c r="ND11" s="79">
        <f>'Inbound SOS &amp; EOD'!ND8</f>
        <v>0</v>
      </c>
      <c r="NE11" s="79">
        <f>'Inbound SOS &amp; EOD'!NE8</f>
        <v>0</v>
      </c>
      <c r="NF11" s="79">
        <f>'Inbound SOS &amp; EOD'!NF8</f>
        <v>0</v>
      </c>
      <c r="NG11" s="79">
        <f>'Inbound SOS &amp; EOD'!NG8</f>
        <v>0</v>
      </c>
      <c r="NH11" s="79">
        <f>'Inbound SOS &amp; EOD'!NH8</f>
        <v>0</v>
      </c>
    </row>
    <row r="12" spans="1:372" ht="15.75" customHeight="1">
      <c r="A12" s="195" t="s">
        <v>1149</v>
      </c>
      <c r="B12" s="85"/>
      <c r="C12" s="85"/>
      <c r="D12" s="85"/>
      <c r="E12" s="85"/>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c r="IV12" s="85"/>
      <c r="IW12" s="85"/>
      <c r="IX12" s="85"/>
      <c r="IY12" s="85"/>
      <c r="IZ12" s="85"/>
      <c r="JA12" s="85"/>
      <c r="JB12" s="85"/>
      <c r="JC12" s="85"/>
      <c r="JD12" s="85"/>
      <c r="JE12" s="85"/>
      <c r="JF12" s="85"/>
      <c r="JG12" s="85"/>
      <c r="JH12" s="85"/>
      <c r="JI12" s="85"/>
      <c r="JJ12" s="85"/>
      <c r="JK12" s="85"/>
      <c r="JL12" s="85"/>
      <c r="JM12" s="85"/>
      <c r="JN12" s="85"/>
      <c r="JO12" s="85"/>
      <c r="JP12" s="85"/>
      <c r="JQ12" s="85"/>
      <c r="JR12" s="85"/>
      <c r="JS12" s="85"/>
      <c r="JT12" s="85"/>
      <c r="JU12" s="85"/>
      <c r="JV12" s="85"/>
      <c r="JW12" s="85"/>
      <c r="JX12" s="85"/>
      <c r="JY12" s="85"/>
      <c r="JZ12" s="85"/>
      <c r="KA12" s="85"/>
      <c r="KB12" s="85"/>
      <c r="KC12" s="85"/>
      <c r="KD12" s="85"/>
      <c r="KE12" s="85"/>
      <c r="KF12" s="85"/>
      <c r="KG12" s="85"/>
      <c r="KH12" s="85"/>
      <c r="KI12" s="85"/>
      <c r="KJ12" s="85"/>
      <c r="KK12" s="85"/>
      <c r="KL12" s="85"/>
      <c r="KM12" s="85"/>
      <c r="KN12" s="85"/>
      <c r="KO12" s="85"/>
      <c r="KP12" s="85"/>
      <c r="KQ12" s="85"/>
      <c r="KR12" s="85"/>
      <c r="KS12" s="85"/>
      <c r="KT12" s="85"/>
      <c r="KU12" s="85"/>
      <c r="KV12" s="85"/>
      <c r="KW12" s="85"/>
      <c r="KX12" s="85"/>
      <c r="KY12" s="85"/>
      <c r="KZ12" s="85"/>
      <c r="LA12" s="85"/>
      <c r="LB12" s="85"/>
      <c r="LC12" s="85"/>
      <c r="LD12" s="85"/>
      <c r="LE12" s="85"/>
      <c r="LF12" s="85"/>
      <c r="LG12" s="85"/>
      <c r="LH12" s="85"/>
      <c r="LI12" s="85"/>
      <c r="LJ12" s="85"/>
      <c r="LK12" s="85"/>
      <c r="LL12" s="85"/>
      <c r="LM12" s="85"/>
      <c r="LN12" s="85"/>
      <c r="LO12" s="85"/>
      <c r="LP12" s="85"/>
      <c r="LQ12" s="85"/>
      <c r="LR12" s="85"/>
      <c r="LS12" s="85"/>
      <c r="LT12" s="85"/>
      <c r="LU12" s="85"/>
      <c r="LV12" s="85"/>
      <c r="LW12" s="85"/>
      <c r="LX12" s="85"/>
      <c r="LY12" s="85"/>
      <c r="LZ12" s="85"/>
      <c r="MA12" s="85"/>
      <c r="MB12" s="85"/>
      <c r="MC12" s="85"/>
      <c r="MD12" s="85"/>
      <c r="ME12" s="85"/>
      <c r="MF12" s="85"/>
      <c r="MG12" s="85"/>
      <c r="MH12" s="85"/>
      <c r="MI12" s="85"/>
      <c r="MJ12" s="85"/>
      <c r="MK12" s="85"/>
      <c r="ML12" s="85"/>
      <c r="MM12" s="85"/>
      <c r="MN12" s="85"/>
      <c r="MO12" s="85"/>
      <c r="MP12" s="85"/>
      <c r="MQ12" s="85"/>
      <c r="MR12" s="85"/>
      <c r="MS12" s="85"/>
      <c r="MT12" s="85"/>
      <c r="MU12" s="85"/>
      <c r="MV12" s="85"/>
      <c r="MW12" s="85"/>
      <c r="MX12" s="85"/>
      <c r="MY12" s="85"/>
      <c r="MZ12" s="85"/>
      <c r="NA12" s="85"/>
      <c r="NB12" s="85"/>
      <c r="NC12" s="85"/>
      <c r="ND12" s="85"/>
      <c r="NE12" s="85"/>
      <c r="NF12" s="85"/>
      <c r="NG12" s="85"/>
      <c r="NH12" s="85"/>
    </row>
    <row r="13" spans="1:372" ht="15.75" customHeight="1">
      <c r="A13" s="78" t="s">
        <v>1150</v>
      </c>
      <c r="B13" s="186">
        <f t="shared" ref="B13:O13" si="43">B3+3</f>
        <v>46053</v>
      </c>
      <c r="C13" s="186">
        <f t="shared" si="43"/>
        <v>46053</v>
      </c>
      <c r="D13" s="186">
        <f t="shared" si="43"/>
        <v>46058</v>
      </c>
      <c r="E13" s="186">
        <f t="shared" si="43"/>
        <v>46060</v>
      </c>
      <c r="F13" s="186">
        <f t="shared" si="43"/>
        <v>46061</v>
      </c>
      <c r="G13" s="186">
        <f t="shared" si="43"/>
        <v>46062</v>
      </c>
      <c r="H13" s="186">
        <f t="shared" si="43"/>
        <v>46062</v>
      </c>
      <c r="I13" s="186">
        <f t="shared" si="43"/>
        <v>46062</v>
      </c>
      <c r="J13" s="186">
        <f t="shared" si="43"/>
        <v>46062</v>
      </c>
      <c r="K13" s="186">
        <f t="shared" si="43"/>
        <v>46066</v>
      </c>
      <c r="L13" s="186">
        <f t="shared" si="43"/>
        <v>46067</v>
      </c>
      <c r="M13" s="186">
        <f t="shared" si="43"/>
        <v>46068</v>
      </c>
      <c r="N13" s="186">
        <f t="shared" si="43"/>
        <v>46069</v>
      </c>
      <c r="O13" s="186">
        <f t="shared" si="43"/>
        <v>46070</v>
      </c>
      <c r="P13" s="186">
        <f t="shared" ref="P13:BS13" si="44">P3+3</f>
        <v>46071</v>
      </c>
      <c r="Q13" s="186">
        <f t="shared" si="44"/>
        <v>46072</v>
      </c>
      <c r="R13" s="186">
        <f t="shared" si="44"/>
        <v>46073</v>
      </c>
      <c r="S13" s="186">
        <f t="shared" si="44"/>
        <v>46074</v>
      </c>
      <c r="T13" s="186">
        <f t="shared" si="44"/>
        <v>46074</v>
      </c>
      <c r="U13" s="186">
        <f t="shared" si="44"/>
        <v>46076</v>
      </c>
      <c r="V13" s="186">
        <f t="shared" si="44"/>
        <v>46076</v>
      </c>
      <c r="W13" s="186">
        <f t="shared" si="44"/>
        <v>46078</v>
      </c>
      <c r="X13" s="186">
        <f t="shared" si="44"/>
        <v>46079</v>
      </c>
      <c r="Y13" s="186">
        <f t="shared" si="44"/>
        <v>46080</v>
      </c>
      <c r="Z13" s="186">
        <f t="shared" si="44"/>
        <v>46081</v>
      </c>
      <c r="AA13" s="186">
        <f t="shared" si="44"/>
        <v>46082</v>
      </c>
      <c r="AB13" s="186">
        <f t="shared" si="44"/>
        <v>46082</v>
      </c>
      <c r="AC13" s="186">
        <f t="shared" si="44"/>
        <v>46083</v>
      </c>
      <c r="AD13" s="186">
        <f t="shared" si="44"/>
        <v>46083</v>
      </c>
      <c r="AE13" s="186">
        <f t="shared" si="44"/>
        <v>46083</v>
      </c>
      <c r="AF13" s="186">
        <f t="shared" si="44"/>
        <v>46087</v>
      </c>
      <c r="AG13" s="186">
        <f t="shared" si="44"/>
        <v>46088</v>
      </c>
      <c r="AH13" s="186">
        <f t="shared" si="44"/>
        <v>46088</v>
      </c>
      <c r="AI13" s="186">
        <f t="shared" si="44"/>
        <v>46088</v>
      </c>
      <c r="AJ13" s="186">
        <f t="shared" si="44"/>
        <v>46091</v>
      </c>
      <c r="AK13" s="186">
        <f t="shared" si="44"/>
        <v>46092</v>
      </c>
      <c r="AL13" s="186">
        <f t="shared" si="44"/>
        <v>46093</v>
      </c>
      <c r="AM13" s="186">
        <f t="shared" si="44"/>
        <v>46093</v>
      </c>
      <c r="AN13" s="186">
        <f t="shared" si="44"/>
        <v>46094</v>
      </c>
      <c r="AO13" s="186">
        <f t="shared" si="44"/>
        <v>46096</v>
      </c>
      <c r="AP13" s="186">
        <f t="shared" si="44"/>
        <v>46097</v>
      </c>
      <c r="AQ13" s="186">
        <f t="shared" si="44"/>
        <v>46098</v>
      </c>
      <c r="AR13" s="186">
        <f t="shared" si="44"/>
        <v>46099</v>
      </c>
      <c r="AS13" s="186">
        <f t="shared" si="44"/>
        <v>46100</v>
      </c>
      <c r="AT13" s="186">
        <f t="shared" si="44"/>
        <v>46101</v>
      </c>
      <c r="AU13" s="186">
        <f t="shared" si="44"/>
        <v>46101</v>
      </c>
      <c r="AV13" s="186">
        <f t="shared" si="44"/>
        <v>46103</v>
      </c>
      <c r="AW13" s="186">
        <f t="shared" si="44"/>
        <v>46103</v>
      </c>
      <c r="AX13" s="186">
        <f t="shared" si="44"/>
        <v>46103</v>
      </c>
      <c r="AY13" s="186">
        <f t="shared" si="44"/>
        <v>46103</v>
      </c>
      <c r="AZ13" s="186">
        <f t="shared" si="44"/>
        <v>46102</v>
      </c>
      <c r="BA13" s="186">
        <f t="shared" si="44"/>
        <v>46103</v>
      </c>
      <c r="BB13" s="186">
        <f t="shared" si="44"/>
        <v>46103</v>
      </c>
      <c r="BC13" s="186">
        <f t="shared" si="44"/>
        <v>46103</v>
      </c>
      <c r="BD13" s="186">
        <f t="shared" si="44"/>
        <v>46103</v>
      </c>
      <c r="BE13" s="186">
        <f t="shared" si="44"/>
        <v>46103</v>
      </c>
      <c r="BF13" s="186">
        <f t="shared" si="44"/>
        <v>46103</v>
      </c>
      <c r="BG13" s="186">
        <f t="shared" si="44"/>
        <v>46103</v>
      </c>
      <c r="BH13" s="186">
        <f t="shared" si="44"/>
        <v>46103</v>
      </c>
      <c r="BI13" s="186">
        <f t="shared" si="44"/>
        <v>46103</v>
      </c>
      <c r="BJ13" s="186">
        <f t="shared" si="44"/>
        <v>46103</v>
      </c>
      <c r="BK13" s="186">
        <f t="shared" si="44"/>
        <v>46108</v>
      </c>
      <c r="BL13" s="186">
        <f t="shared" si="44"/>
        <v>46108</v>
      </c>
      <c r="BM13" s="186">
        <f t="shared" si="44"/>
        <v>46108</v>
      </c>
      <c r="BN13" s="186">
        <f t="shared" si="44"/>
        <v>46108</v>
      </c>
      <c r="BO13" s="186">
        <f t="shared" si="44"/>
        <v>46108</v>
      </c>
      <c r="BP13" s="186">
        <f t="shared" si="44"/>
        <v>46108</v>
      </c>
      <c r="BQ13" s="186">
        <f t="shared" si="44"/>
        <v>46108</v>
      </c>
      <c r="BR13" s="186">
        <f t="shared" si="44"/>
        <v>46125</v>
      </c>
      <c r="BS13" s="186">
        <f t="shared" si="44"/>
        <v>46126</v>
      </c>
      <c r="BT13" s="186">
        <f t="shared" ref="BT13:EE13" si="45">BT3+3</f>
        <v>46127</v>
      </c>
      <c r="BU13" s="186">
        <f t="shared" si="45"/>
        <v>46128</v>
      </c>
      <c r="BV13" s="186">
        <f t="shared" si="45"/>
        <v>46129</v>
      </c>
      <c r="BW13" s="186">
        <f t="shared" si="45"/>
        <v>46130</v>
      </c>
      <c r="BX13" s="186">
        <f t="shared" si="45"/>
        <v>46131</v>
      </c>
      <c r="BY13" s="186">
        <f t="shared" si="45"/>
        <v>46132</v>
      </c>
      <c r="BZ13" s="186">
        <f t="shared" si="45"/>
        <v>46133</v>
      </c>
      <c r="CA13" s="186">
        <f t="shared" si="45"/>
        <v>46134</v>
      </c>
      <c r="CB13" s="186">
        <f t="shared" si="45"/>
        <v>46135</v>
      </c>
      <c r="CC13" s="186">
        <f t="shared" si="45"/>
        <v>46136</v>
      </c>
      <c r="CD13" s="186">
        <f t="shared" si="45"/>
        <v>46137</v>
      </c>
      <c r="CE13" s="186">
        <f t="shared" si="45"/>
        <v>46138</v>
      </c>
      <c r="CF13" s="186">
        <f t="shared" si="45"/>
        <v>46139</v>
      </c>
      <c r="CG13" s="186">
        <f t="shared" si="45"/>
        <v>46140</v>
      </c>
      <c r="CH13" s="186">
        <f t="shared" si="45"/>
        <v>46141</v>
      </c>
      <c r="CI13" s="186">
        <f t="shared" si="45"/>
        <v>46142</v>
      </c>
      <c r="CJ13" s="186">
        <f t="shared" si="45"/>
        <v>46143</v>
      </c>
      <c r="CK13" s="186">
        <f t="shared" si="45"/>
        <v>46144</v>
      </c>
      <c r="CL13" s="186">
        <f t="shared" si="45"/>
        <v>46144</v>
      </c>
      <c r="CM13" s="186">
        <f t="shared" si="45"/>
        <v>46144</v>
      </c>
      <c r="CN13" s="186">
        <f t="shared" si="45"/>
        <v>46144</v>
      </c>
      <c r="CO13" s="186">
        <f t="shared" si="45"/>
        <v>46144</v>
      </c>
      <c r="CP13" s="186">
        <f t="shared" si="45"/>
        <v>46144</v>
      </c>
      <c r="CQ13" s="186">
        <f t="shared" si="45"/>
        <v>46144</v>
      </c>
      <c r="CR13" s="186">
        <f t="shared" si="45"/>
        <v>46144</v>
      </c>
      <c r="CS13" s="186">
        <f t="shared" si="45"/>
        <v>46144</v>
      </c>
      <c r="CT13" s="186">
        <f t="shared" si="45"/>
        <v>46144</v>
      </c>
      <c r="CU13" s="186">
        <f t="shared" si="45"/>
        <v>46144</v>
      </c>
      <c r="CV13" s="186">
        <f t="shared" si="45"/>
        <v>46150</v>
      </c>
      <c r="CW13" s="186">
        <f t="shared" si="45"/>
        <v>46150</v>
      </c>
      <c r="CX13" s="186">
        <f t="shared" si="45"/>
        <v>46150</v>
      </c>
      <c r="CY13" s="186">
        <f t="shared" si="45"/>
        <v>46150</v>
      </c>
      <c r="CZ13" s="186">
        <f t="shared" si="45"/>
        <v>46150</v>
      </c>
      <c r="DA13" s="186">
        <f t="shared" si="45"/>
        <v>46160</v>
      </c>
      <c r="DB13" s="186">
        <f t="shared" si="45"/>
        <v>46161</v>
      </c>
      <c r="DC13" s="186">
        <f t="shared" si="45"/>
        <v>46162</v>
      </c>
      <c r="DD13" s="186">
        <f t="shared" si="45"/>
        <v>46163</v>
      </c>
      <c r="DE13" s="186">
        <f t="shared" si="45"/>
        <v>46164</v>
      </c>
      <c r="DF13" s="186">
        <f t="shared" si="45"/>
        <v>46165</v>
      </c>
      <c r="DG13" s="186">
        <f t="shared" si="45"/>
        <v>46166</v>
      </c>
      <c r="DH13" s="186">
        <f t="shared" si="45"/>
        <v>46167</v>
      </c>
      <c r="DI13" s="186">
        <f t="shared" si="45"/>
        <v>46168</v>
      </c>
      <c r="DJ13" s="186">
        <f t="shared" si="45"/>
        <v>46169</v>
      </c>
      <c r="DK13" s="186">
        <f t="shared" si="45"/>
        <v>46170</v>
      </c>
      <c r="DL13" s="186">
        <f t="shared" si="45"/>
        <v>46171</v>
      </c>
      <c r="DM13" s="186">
        <f t="shared" si="45"/>
        <v>46172</v>
      </c>
      <c r="DN13" s="186">
        <f t="shared" si="45"/>
        <v>46173</v>
      </c>
      <c r="DO13" s="186">
        <f t="shared" si="45"/>
        <v>46174</v>
      </c>
      <c r="DP13" s="186">
        <f t="shared" si="45"/>
        <v>46175</v>
      </c>
      <c r="DQ13" s="186">
        <f t="shared" si="45"/>
        <v>46176</v>
      </c>
      <c r="DR13" s="186">
        <f t="shared" si="45"/>
        <v>46177</v>
      </c>
      <c r="DS13" s="186">
        <f t="shared" si="45"/>
        <v>46177</v>
      </c>
      <c r="DT13" s="186">
        <f t="shared" si="45"/>
        <v>46177</v>
      </c>
      <c r="DU13" s="186">
        <f t="shared" si="45"/>
        <v>46180</v>
      </c>
      <c r="DV13" s="186">
        <f t="shared" si="45"/>
        <v>46180</v>
      </c>
      <c r="DW13" s="186">
        <f t="shared" si="45"/>
        <v>46181</v>
      </c>
      <c r="DX13" s="186">
        <f t="shared" si="45"/>
        <v>46183</v>
      </c>
      <c r="DY13" s="186">
        <f t="shared" si="45"/>
        <v>46184</v>
      </c>
      <c r="DZ13" s="186">
        <f t="shared" si="45"/>
        <v>46184</v>
      </c>
      <c r="EA13" s="186">
        <f t="shared" si="45"/>
        <v>46186</v>
      </c>
      <c r="EB13" s="186">
        <f t="shared" si="45"/>
        <v>46187</v>
      </c>
      <c r="EC13" s="186">
        <f t="shared" si="45"/>
        <v>46187</v>
      </c>
      <c r="ED13" s="186">
        <f t="shared" si="45"/>
        <v>46187</v>
      </c>
      <c r="EE13" s="186">
        <f t="shared" si="45"/>
        <v>46188</v>
      </c>
      <c r="EF13" s="186">
        <f t="shared" ref="EF13:GQ13" si="46">EF3+3</f>
        <v>46191</v>
      </c>
      <c r="EG13" s="186" t="e">
        <f t="shared" si="46"/>
        <v>#VALUE!</v>
      </c>
      <c r="EH13" s="186">
        <f t="shared" si="46"/>
        <v>46193</v>
      </c>
      <c r="EI13" s="186">
        <f t="shared" si="46"/>
        <v>46194</v>
      </c>
      <c r="EJ13" s="186">
        <f t="shared" si="46"/>
        <v>46195</v>
      </c>
      <c r="EK13" s="186">
        <f t="shared" si="46"/>
        <v>46196</v>
      </c>
      <c r="EL13" s="186">
        <f t="shared" si="46"/>
        <v>46197</v>
      </c>
      <c r="EM13" s="186">
        <f t="shared" si="46"/>
        <v>46198</v>
      </c>
      <c r="EN13" s="186">
        <f t="shared" si="46"/>
        <v>46199</v>
      </c>
      <c r="EO13" s="186">
        <f t="shared" si="46"/>
        <v>46200</v>
      </c>
      <c r="EP13" s="186">
        <f t="shared" si="46"/>
        <v>46201</v>
      </c>
      <c r="EQ13" s="186">
        <f t="shared" si="46"/>
        <v>46202</v>
      </c>
      <c r="ER13" s="186">
        <f t="shared" si="46"/>
        <v>46203</v>
      </c>
      <c r="ES13" s="186">
        <f t="shared" si="46"/>
        <v>46204</v>
      </c>
      <c r="ET13" s="186">
        <f t="shared" si="46"/>
        <v>46205</v>
      </c>
      <c r="EU13" s="186">
        <f t="shared" si="46"/>
        <v>46206</v>
      </c>
      <c r="EV13" s="186">
        <f t="shared" si="46"/>
        <v>46207</v>
      </c>
      <c r="EW13" s="186">
        <f t="shared" si="46"/>
        <v>46208</v>
      </c>
      <c r="EX13" s="186">
        <f t="shared" si="46"/>
        <v>46209</v>
      </c>
      <c r="EY13" s="186">
        <f t="shared" si="46"/>
        <v>46210</v>
      </c>
      <c r="EZ13" s="186">
        <f t="shared" si="46"/>
        <v>46211</v>
      </c>
      <c r="FA13" s="186">
        <f t="shared" si="46"/>
        <v>46212</v>
      </c>
      <c r="FB13" s="186">
        <f t="shared" si="46"/>
        <v>46213</v>
      </c>
      <c r="FC13" s="186">
        <f t="shared" si="46"/>
        <v>46214</v>
      </c>
      <c r="FD13" s="186">
        <f t="shared" si="46"/>
        <v>46215</v>
      </c>
      <c r="FE13" s="186">
        <f t="shared" si="46"/>
        <v>46216</v>
      </c>
      <c r="FF13" s="186">
        <f t="shared" si="46"/>
        <v>46217</v>
      </c>
      <c r="FG13" s="186">
        <f t="shared" si="46"/>
        <v>46218</v>
      </c>
      <c r="FH13" s="186">
        <f t="shared" si="46"/>
        <v>46219</v>
      </c>
      <c r="FI13" s="186">
        <f t="shared" si="46"/>
        <v>46220</v>
      </c>
      <c r="FJ13" s="186">
        <f t="shared" si="46"/>
        <v>46221</v>
      </c>
      <c r="FK13" s="186">
        <f t="shared" si="46"/>
        <v>46222</v>
      </c>
      <c r="FL13" s="186">
        <f t="shared" si="46"/>
        <v>46223</v>
      </c>
      <c r="FM13" s="186">
        <f t="shared" si="46"/>
        <v>46224</v>
      </c>
      <c r="FN13" s="186">
        <f t="shared" si="46"/>
        <v>46225</v>
      </c>
      <c r="FO13" s="186">
        <f t="shared" si="46"/>
        <v>46226</v>
      </c>
      <c r="FP13" s="186">
        <f t="shared" si="46"/>
        <v>46227</v>
      </c>
      <c r="FQ13" s="186">
        <f t="shared" si="46"/>
        <v>46228</v>
      </c>
      <c r="FR13" s="186">
        <f t="shared" si="46"/>
        <v>46229</v>
      </c>
      <c r="FS13" s="186">
        <f t="shared" si="46"/>
        <v>46230</v>
      </c>
      <c r="FT13" s="186">
        <f t="shared" si="46"/>
        <v>46231</v>
      </c>
      <c r="FU13" s="186">
        <f t="shared" si="46"/>
        <v>46232</v>
      </c>
      <c r="FV13" s="186">
        <f t="shared" si="46"/>
        <v>46233</v>
      </c>
      <c r="FW13" s="186">
        <f t="shared" si="46"/>
        <v>46234</v>
      </c>
      <c r="FX13" s="186">
        <f t="shared" si="46"/>
        <v>46235</v>
      </c>
      <c r="FY13" s="186">
        <f t="shared" si="46"/>
        <v>46236</v>
      </c>
      <c r="FZ13" s="186">
        <f t="shared" si="46"/>
        <v>46237</v>
      </c>
      <c r="GA13" s="186">
        <f t="shared" si="46"/>
        <v>46238</v>
      </c>
      <c r="GB13" s="186">
        <f t="shared" si="46"/>
        <v>46239</v>
      </c>
      <c r="GC13" s="186">
        <f t="shared" si="46"/>
        <v>46240</v>
      </c>
      <c r="GD13" s="186">
        <f t="shared" si="46"/>
        <v>46241</v>
      </c>
      <c r="GE13" s="186">
        <f t="shared" si="46"/>
        <v>46242</v>
      </c>
      <c r="GF13" s="186">
        <f t="shared" si="46"/>
        <v>46243</v>
      </c>
      <c r="GG13" s="186">
        <f t="shared" si="46"/>
        <v>46244</v>
      </c>
      <c r="GH13" s="186">
        <f t="shared" si="46"/>
        <v>46245</v>
      </c>
      <c r="GI13" s="186">
        <f t="shared" si="46"/>
        <v>46246</v>
      </c>
      <c r="GJ13" s="186">
        <f t="shared" si="46"/>
        <v>46247</v>
      </c>
      <c r="GK13" s="186">
        <f t="shared" si="46"/>
        <v>46248</v>
      </c>
      <c r="GL13" s="186">
        <f t="shared" si="46"/>
        <v>46249</v>
      </c>
      <c r="GM13" s="186">
        <f t="shared" si="46"/>
        <v>46250</v>
      </c>
      <c r="GN13" s="186">
        <f t="shared" si="46"/>
        <v>46251</v>
      </c>
      <c r="GO13" s="186">
        <f t="shared" si="46"/>
        <v>46252</v>
      </c>
      <c r="GP13" s="186">
        <f t="shared" si="46"/>
        <v>46253</v>
      </c>
      <c r="GQ13" s="186">
        <f t="shared" si="46"/>
        <v>46254</v>
      </c>
      <c r="GR13" s="186">
        <f t="shared" ref="GR13:JC13" si="47">GR3+3</f>
        <v>46255</v>
      </c>
      <c r="GS13" s="186">
        <f t="shared" si="47"/>
        <v>46256</v>
      </c>
      <c r="GT13" s="186">
        <f t="shared" si="47"/>
        <v>46257</v>
      </c>
      <c r="GU13" s="186">
        <f t="shared" si="47"/>
        <v>46258</v>
      </c>
      <c r="GV13" s="186">
        <f t="shared" si="47"/>
        <v>46259</v>
      </c>
      <c r="GW13" s="186">
        <f t="shared" si="47"/>
        <v>46260</v>
      </c>
      <c r="GX13" s="186">
        <f t="shared" si="47"/>
        <v>46261</v>
      </c>
      <c r="GY13" s="186">
        <f t="shared" si="47"/>
        <v>46262</v>
      </c>
      <c r="GZ13" s="186">
        <f t="shared" si="47"/>
        <v>46263</v>
      </c>
      <c r="HA13" s="186">
        <f t="shared" si="47"/>
        <v>46264</v>
      </c>
      <c r="HB13" s="186">
        <f t="shared" si="47"/>
        <v>46265</v>
      </c>
      <c r="HC13" s="186">
        <f t="shared" si="47"/>
        <v>46266</v>
      </c>
      <c r="HD13" s="186">
        <f t="shared" si="47"/>
        <v>46267</v>
      </c>
      <c r="HE13" s="186">
        <f t="shared" si="47"/>
        <v>46268</v>
      </c>
      <c r="HF13" s="186">
        <f t="shared" si="47"/>
        <v>46269</v>
      </c>
      <c r="HG13" s="186">
        <f t="shared" si="47"/>
        <v>46270</v>
      </c>
      <c r="HH13" s="186">
        <f t="shared" si="47"/>
        <v>46271</v>
      </c>
      <c r="HI13" s="186">
        <f t="shared" si="47"/>
        <v>46272</v>
      </c>
      <c r="HJ13" s="186">
        <f t="shared" si="47"/>
        <v>46273</v>
      </c>
      <c r="HK13" s="186">
        <f t="shared" si="47"/>
        <v>46274</v>
      </c>
      <c r="HL13" s="186">
        <f t="shared" si="47"/>
        <v>46275</v>
      </c>
      <c r="HM13" s="186">
        <f t="shared" si="47"/>
        <v>46276</v>
      </c>
      <c r="HN13" s="186">
        <f t="shared" si="47"/>
        <v>46277</v>
      </c>
      <c r="HO13" s="186">
        <f t="shared" si="47"/>
        <v>46278</v>
      </c>
      <c r="HP13" s="186">
        <f t="shared" si="47"/>
        <v>46279</v>
      </c>
      <c r="HQ13" s="186">
        <f t="shared" si="47"/>
        <v>46280</v>
      </c>
      <c r="HR13" s="186">
        <f t="shared" si="47"/>
        <v>46281</v>
      </c>
      <c r="HS13" s="186">
        <f t="shared" si="47"/>
        <v>46282</v>
      </c>
      <c r="HT13" s="186">
        <f t="shared" si="47"/>
        <v>46283</v>
      </c>
      <c r="HU13" s="186">
        <f t="shared" si="47"/>
        <v>46284</v>
      </c>
      <c r="HV13" s="186">
        <f t="shared" si="47"/>
        <v>46285</v>
      </c>
      <c r="HW13" s="186">
        <f t="shared" si="47"/>
        <v>46286</v>
      </c>
      <c r="HX13" s="186">
        <f t="shared" si="47"/>
        <v>46287</v>
      </c>
      <c r="HY13" s="186">
        <f t="shared" si="47"/>
        <v>46288</v>
      </c>
      <c r="HZ13" s="186">
        <f t="shared" si="47"/>
        <v>46289</v>
      </c>
      <c r="IA13" s="186">
        <f t="shared" si="47"/>
        <v>46290</v>
      </c>
      <c r="IB13" s="186">
        <f t="shared" si="47"/>
        <v>46291</v>
      </c>
      <c r="IC13" s="186">
        <f t="shared" si="47"/>
        <v>46292</v>
      </c>
      <c r="ID13" s="186">
        <f t="shared" si="47"/>
        <v>46293</v>
      </c>
      <c r="IE13" s="186">
        <f t="shared" si="47"/>
        <v>46294</v>
      </c>
      <c r="IF13" s="186">
        <f t="shared" si="47"/>
        <v>46295</v>
      </c>
      <c r="IG13" s="186">
        <f t="shared" si="47"/>
        <v>46296</v>
      </c>
      <c r="IH13" s="186">
        <f t="shared" si="47"/>
        <v>46297</v>
      </c>
      <c r="II13" s="186">
        <f t="shared" si="47"/>
        <v>46298</v>
      </c>
      <c r="IJ13" s="186">
        <f t="shared" si="47"/>
        <v>46299</v>
      </c>
      <c r="IK13" s="186">
        <f t="shared" si="47"/>
        <v>46300</v>
      </c>
      <c r="IL13" s="186">
        <f t="shared" si="47"/>
        <v>46301</v>
      </c>
      <c r="IM13" s="186">
        <f t="shared" si="47"/>
        <v>46302</v>
      </c>
      <c r="IN13" s="186">
        <f t="shared" si="47"/>
        <v>46303</v>
      </c>
      <c r="IO13" s="186">
        <f t="shared" si="47"/>
        <v>46304</v>
      </c>
      <c r="IP13" s="186">
        <f t="shared" si="47"/>
        <v>46305</v>
      </c>
      <c r="IQ13" s="186">
        <f t="shared" si="47"/>
        <v>46306</v>
      </c>
      <c r="IR13" s="186">
        <f t="shared" si="47"/>
        <v>46307</v>
      </c>
      <c r="IS13" s="186">
        <f t="shared" si="47"/>
        <v>46308</v>
      </c>
      <c r="IT13" s="186">
        <f t="shared" si="47"/>
        <v>46309</v>
      </c>
      <c r="IU13" s="186">
        <f t="shared" si="47"/>
        <v>46310</v>
      </c>
      <c r="IV13" s="186">
        <f t="shared" si="47"/>
        <v>46311</v>
      </c>
      <c r="IW13" s="186">
        <f t="shared" si="47"/>
        <v>46312</v>
      </c>
      <c r="IX13" s="186">
        <f t="shared" si="47"/>
        <v>46313</v>
      </c>
      <c r="IY13" s="186">
        <f t="shared" si="47"/>
        <v>46314</v>
      </c>
      <c r="IZ13" s="186">
        <f t="shared" si="47"/>
        <v>46315</v>
      </c>
      <c r="JA13" s="186">
        <f t="shared" si="47"/>
        <v>46316</v>
      </c>
      <c r="JB13" s="186">
        <f t="shared" si="47"/>
        <v>46317</v>
      </c>
      <c r="JC13" s="186">
        <f t="shared" si="47"/>
        <v>46318</v>
      </c>
      <c r="JD13" s="186">
        <f t="shared" ref="JD13:LO13" si="48">JD3+3</f>
        <v>46319</v>
      </c>
      <c r="JE13" s="186">
        <f t="shared" si="48"/>
        <v>46320</v>
      </c>
      <c r="JF13" s="186">
        <f t="shared" si="48"/>
        <v>46321</v>
      </c>
      <c r="JG13" s="186">
        <f t="shared" si="48"/>
        <v>46322</v>
      </c>
      <c r="JH13" s="186">
        <f t="shared" si="48"/>
        <v>46323</v>
      </c>
      <c r="JI13" s="186">
        <f t="shared" si="48"/>
        <v>46324</v>
      </c>
      <c r="JJ13" s="186">
        <f t="shared" si="48"/>
        <v>46325</v>
      </c>
      <c r="JK13" s="186">
        <f t="shared" si="48"/>
        <v>46326</v>
      </c>
      <c r="JL13" s="186">
        <f t="shared" si="48"/>
        <v>46327</v>
      </c>
      <c r="JM13" s="186">
        <f t="shared" si="48"/>
        <v>46328</v>
      </c>
      <c r="JN13" s="186">
        <f t="shared" si="48"/>
        <v>46329</v>
      </c>
      <c r="JO13" s="186">
        <f t="shared" si="48"/>
        <v>46330</v>
      </c>
      <c r="JP13" s="186">
        <f t="shared" si="48"/>
        <v>46331</v>
      </c>
      <c r="JQ13" s="186">
        <f t="shared" si="48"/>
        <v>46332</v>
      </c>
      <c r="JR13" s="186">
        <f t="shared" si="48"/>
        <v>46333</v>
      </c>
      <c r="JS13" s="186">
        <f t="shared" si="48"/>
        <v>46334</v>
      </c>
      <c r="JT13" s="186">
        <f t="shared" si="48"/>
        <v>46335</v>
      </c>
      <c r="JU13" s="186">
        <f t="shared" si="48"/>
        <v>46336</v>
      </c>
      <c r="JV13" s="186">
        <f t="shared" si="48"/>
        <v>46337</v>
      </c>
      <c r="JW13" s="186">
        <f t="shared" si="48"/>
        <v>46338</v>
      </c>
      <c r="JX13" s="186">
        <f t="shared" si="48"/>
        <v>46339</v>
      </c>
      <c r="JY13" s="186">
        <f t="shared" si="48"/>
        <v>46340</v>
      </c>
      <c r="JZ13" s="186">
        <f t="shared" si="48"/>
        <v>46341</v>
      </c>
      <c r="KA13" s="186">
        <f t="shared" si="48"/>
        <v>46342</v>
      </c>
      <c r="KB13" s="186">
        <f t="shared" si="48"/>
        <v>46343</v>
      </c>
      <c r="KC13" s="186">
        <f t="shared" si="48"/>
        <v>46344</v>
      </c>
      <c r="KD13" s="186">
        <f t="shared" si="48"/>
        <v>46345</v>
      </c>
      <c r="KE13" s="186">
        <f t="shared" si="48"/>
        <v>46346</v>
      </c>
      <c r="KF13" s="186">
        <f t="shared" si="48"/>
        <v>46347</v>
      </c>
      <c r="KG13" s="186">
        <f t="shared" si="48"/>
        <v>46348</v>
      </c>
      <c r="KH13" s="186">
        <f t="shared" si="48"/>
        <v>46349</v>
      </c>
      <c r="KI13" s="186">
        <f t="shared" si="48"/>
        <v>46350</v>
      </c>
      <c r="KJ13" s="186">
        <f t="shared" si="48"/>
        <v>46351</v>
      </c>
      <c r="KK13" s="186">
        <f t="shared" si="48"/>
        <v>46352</v>
      </c>
      <c r="KL13" s="186">
        <f t="shared" si="48"/>
        <v>46353</v>
      </c>
      <c r="KM13" s="186">
        <f t="shared" si="48"/>
        <v>46354</v>
      </c>
      <c r="KN13" s="186">
        <f t="shared" si="48"/>
        <v>46355</v>
      </c>
      <c r="KO13" s="186">
        <f t="shared" si="48"/>
        <v>46356</v>
      </c>
      <c r="KP13" s="186">
        <f t="shared" si="48"/>
        <v>46357</v>
      </c>
      <c r="KQ13" s="186">
        <f t="shared" si="48"/>
        <v>46358</v>
      </c>
      <c r="KR13" s="186">
        <f t="shared" si="48"/>
        <v>46359</v>
      </c>
      <c r="KS13" s="186">
        <f t="shared" si="48"/>
        <v>46360</v>
      </c>
      <c r="KT13" s="186">
        <f t="shared" si="48"/>
        <v>46361</v>
      </c>
      <c r="KU13" s="186">
        <f t="shared" si="48"/>
        <v>46362</v>
      </c>
      <c r="KV13" s="186">
        <f t="shared" si="48"/>
        <v>46363</v>
      </c>
      <c r="KW13" s="186">
        <f t="shared" si="48"/>
        <v>46364</v>
      </c>
      <c r="KX13" s="186">
        <f t="shared" si="48"/>
        <v>46365</v>
      </c>
      <c r="KY13" s="186">
        <f t="shared" si="48"/>
        <v>46366</v>
      </c>
      <c r="KZ13" s="186">
        <f t="shared" si="48"/>
        <v>46367</v>
      </c>
      <c r="LA13" s="186">
        <f t="shared" si="48"/>
        <v>46368</v>
      </c>
      <c r="LB13" s="186">
        <f t="shared" si="48"/>
        <v>46369</v>
      </c>
      <c r="LC13" s="186">
        <f t="shared" si="48"/>
        <v>46370</v>
      </c>
      <c r="LD13" s="186">
        <f t="shared" si="48"/>
        <v>46371</v>
      </c>
      <c r="LE13" s="186">
        <f t="shared" si="48"/>
        <v>46372</v>
      </c>
      <c r="LF13" s="186">
        <f t="shared" si="48"/>
        <v>46373</v>
      </c>
      <c r="LG13" s="186">
        <f t="shared" si="48"/>
        <v>46374</v>
      </c>
      <c r="LH13" s="186">
        <f t="shared" si="48"/>
        <v>46375</v>
      </c>
      <c r="LI13" s="186">
        <f t="shared" si="48"/>
        <v>46376</v>
      </c>
      <c r="LJ13" s="186">
        <f t="shared" si="48"/>
        <v>46377</v>
      </c>
      <c r="LK13" s="186">
        <f t="shared" si="48"/>
        <v>46378</v>
      </c>
      <c r="LL13" s="186">
        <f t="shared" si="48"/>
        <v>46379</v>
      </c>
      <c r="LM13" s="186">
        <f t="shared" si="48"/>
        <v>46380</v>
      </c>
      <c r="LN13" s="186">
        <f t="shared" si="48"/>
        <v>46381</v>
      </c>
      <c r="LO13" s="186">
        <f t="shared" si="48"/>
        <v>46382</v>
      </c>
      <c r="LP13" s="186">
        <f t="shared" ref="LP13:NH13" si="49">LP3+3</f>
        <v>46383</v>
      </c>
      <c r="LQ13" s="186">
        <f t="shared" si="49"/>
        <v>46384</v>
      </c>
      <c r="LR13" s="186">
        <f t="shared" si="49"/>
        <v>46385</v>
      </c>
      <c r="LS13" s="186">
        <f t="shared" si="49"/>
        <v>46386</v>
      </c>
      <c r="LT13" s="186">
        <f t="shared" si="49"/>
        <v>46387</v>
      </c>
      <c r="LU13" s="186">
        <f t="shared" si="49"/>
        <v>46388</v>
      </c>
      <c r="LV13" s="186">
        <f t="shared" si="49"/>
        <v>46389</v>
      </c>
      <c r="LW13" s="186">
        <f t="shared" si="49"/>
        <v>46390</v>
      </c>
      <c r="LX13" s="186">
        <f t="shared" si="49"/>
        <v>46391</v>
      </c>
      <c r="LY13" s="186">
        <f t="shared" si="49"/>
        <v>46392</v>
      </c>
      <c r="LZ13" s="186">
        <f t="shared" si="49"/>
        <v>46393</v>
      </c>
      <c r="MA13" s="186">
        <f t="shared" si="49"/>
        <v>46394</v>
      </c>
      <c r="MB13" s="186">
        <f t="shared" si="49"/>
        <v>46395</v>
      </c>
      <c r="MC13" s="186">
        <f t="shared" si="49"/>
        <v>46396</v>
      </c>
      <c r="MD13" s="186">
        <f t="shared" si="49"/>
        <v>46397</v>
      </c>
      <c r="ME13" s="186">
        <f t="shared" si="49"/>
        <v>46398</v>
      </c>
      <c r="MF13" s="186">
        <f t="shared" si="49"/>
        <v>46399</v>
      </c>
      <c r="MG13" s="186">
        <f t="shared" si="49"/>
        <v>46400</v>
      </c>
      <c r="MH13" s="186">
        <f t="shared" si="49"/>
        <v>46401</v>
      </c>
      <c r="MI13" s="186">
        <f t="shared" si="49"/>
        <v>46402</v>
      </c>
      <c r="MJ13" s="186">
        <f t="shared" si="49"/>
        <v>46403</v>
      </c>
      <c r="MK13" s="186">
        <f t="shared" si="49"/>
        <v>46404</v>
      </c>
      <c r="ML13" s="186">
        <f t="shared" si="49"/>
        <v>46405</v>
      </c>
      <c r="MM13" s="186">
        <f t="shared" si="49"/>
        <v>46406</v>
      </c>
      <c r="MN13" s="186">
        <f t="shared" si="49"/>
        <v>46407</v>
      </c>
      <c r="MO13" s="186">
        <f t="shared" si="49"/>
        <v>46408</v>
      </c>
      <c r="MP13" s="186">
        <f t="shared" si="49"/>
        <v>46409</v>
      </c>
      <c r="MQ13" s="186">
        <f t="shared" si="49"/>
        <v>46410</v>
      </c>
      <c r="MR13" s="186">
        <f t="shared" si="49"/>
        <v>46411</v>
      </c>
      <c r="MS13" s="186">
        <f t="shared" si="49"/>
        <v>46412</v>
      </c>
      <c r="MT13" s="186">
        <f t="shared" si="49"/>
        <v>46413</v>
      </c>
      <c r="MU13" s="186">
        <f t="shared" si="49"/>
        <v>46414</v>
      </c>
      <c r="MV13" s="186">
        <f t="shared" si="49"/>
        <v>46415</v>
      </c>
      <c r="MW13" s="186">
        <f t="shared" si="49"/>
        <v>46416</v>
      </c>
      <c r="MX13" s="186">
        <f t="shared" si="49"/>
        <v>46417</v>
      </c>
      <c r="MY13" s="186">
        <f t="shared" si="49"/>
        <v>46418</v>
      </c>
      <c r="MZ13" s="186">
        <f t="shared" si="49"/>
        <v>46419</v>
      </c>
      <c r="NA13" s="186">
        <f t="shared" si="49"/>
        <v>46420</v>
      </c>
      <c r="NB13" s="186">
        <f t="shared" si="49"/>
        <v>46421</v>
      </c>
      <c r="NC13" s="186">
        <f t="shared" si="49"/>
        <v>46422</v>
      </c>
      <c r="ND13" s="186">
        <f t="shared" si="49"/>
        <v>46423</v>
      </c>
      <c r="NE13" s="186">
        <f t="shared" si="49"/>
        <v>46424</v>
      </c>
      <c r="NF13" s="186">
        <f t="shared" si="49"/>
        <v>46425</v>
      </c>
      <c r="NG13" s="186">
        <f t="shared" si="49"/>
        <v>46426</v>
      </c>
      <c r="NH13" s="186">
        <f t="shared" si="49"/>
        <v>46427</v>
      </c>
    </row>
    <row r="14" spans="1:372" ht="15.75" customHeight="1">
      <c r="A14" s="78" t="s">
        <v>1151</v>
      </c>
      <c r="B14" s="79">
        <f>'Inbound SOS &amp; EOD'!B55</f>
        <v>748</v>
      </c>
      <c r="C14" s="79">
        <f>'Inbound SOS &amp; EOD'!C55</f>
        <v>97</v>
      </c>
      <c r="D14" s="79">
        <f>'Inbound SOS &amp; EOD'!D55</f>
        <v>638</v>
      </c>
      <c r="E14" s="79">
        <f>'Inbound SOS &amp; EOD'!E55</f>
        <v>0</v>
      </c>
      <c r="F14" s="79">
        <f>'Inbound SOS &amp; EOD'!F55</f>
        <v>0</v>
      </c>
      <c r="G14" s="79">
        <f>'Inbound SOS &amp; EOD'!G55</f>
        <v>0</v>
      </c>
      <c r="H14" s="79">
        <f>'Inbound SOS &amp; EOD'!H55</f>
        <v>115</v>
      </c>
      <c r="I14" s="79">
        <f>'Inbound SOS &amp; EOD'!I55</f>
        <v>0</v>
      </c>
      <c r="J14" s="79">
        <f>'Inbound SOS &amp; EOD'!J55</f>
        <v>413</v>
      </c>
      <c r="K14" s="79">
        <f>'Inbound SOS &amp; EOD'!K55</f>
        <v>0</v>
      </c>
      <c r="L14" s="79">
        <f>'Inbound SOS &amp; EOD'!L55</f>
        <v>0</v>
      </c>
      <c r="M14" s="79">
        <f>'Inbound SOS &amp; EOD'!M55</f>
        <v>0</v>
      </c>
      <c r="N14" s="79">
        <f>'Inbound SOS &amp; EOD'!N55</f>
        <v>9</v>
      </c>
      <c r="O14" s="79">
        <f>'Inbound SOS &amp; EOD'!O55</f>
        <v>0</v>
      </c>
      <c r="P14" s="79">
        <f>'Inbound SOS &amp; EOD'!P55</f>
        <v>0</v>
      </c>
      <c r="Q14" s="79">
        <f>'Inbound SOS &amp; EOD'!Q55</f>
        <v>0</v>
      </c>
      <c r="R14" s="79">
        <f>'Inbound SOS &amp; EOD'!R55</f>
        <v>0</v>
      </c>
      <c r="S14" s="79">
        <f>'Inbound SOS &amp; EOD'!S55</f>
        <v>4</v>
      </c>
      <c r="T14" s="79">
        <f>'Inbound SOS &amp; EOD'!T55</f>
        <v>0</v>
      </c>
      <c r="U14" s="79">
        <f>'Inbound SOS &amp; EOD'!U55</f>
        <v>315</v>
      </c>
      <c r="V14" s="79">
        <f>'Inbound SOS &amp; EOD'!V55</f>
        <v>25</v>
      </c>
      <c r="W14" s="79">
        <f>'Inbound SOS &amp; EOD'!W55</f>
        <v>0</v>
      </c>
      <c r="X14" s="79">
        <f>'Inbound SOS &amp; EOD'!X55</f>
        <v>61</v>
      </c>
      <c r="Y14" s="79">
        <f>'Inbound SOS &amp; EOD'!Y55</f>
        <v>264</v>
      </c>
      <c r="Z14" s="79">
        <f>'Inbound SOS &amp; EOD'!Z55</f>
        <v>142</v>
      </c>
      <c r="AA14" s="79">
        <f>'Inbound SOS &amp; EOD'!AA55</f>
        <v>161</v>
      </c>
      <c r="AB14" s="79">
        <f>'Inbound SOS &amp; EOD'!AB55</f>
        <v>173</v>
      </c>
      <c r="AC14" s="79">
        <f>'Inbound SOS &amp; EOD'!AC55</f>
        <v>117</v>
      </c>
      <c r="AD14" s="79">
        <f>'Inbound SOS &amp; EOD'!AD55</f>
        <v>129</v>
      </c>
      <c r="AE14" s="79">
        <f>'Inbound SOS &amp; EOD'!AE55</f>
        <v>116</v>
      </c>
      <c r="AF14" s="79">
        <f>'Inbound SOS &amp; EOD'!AF55</f>
        <v>0</v>
      </c>
      <c r="AG14" s="79">
        <f>'Inbound SOS &amp; EOD'!AG55</f>
        <v>275</v>
      </c>
      <c r="AH14" s="79">
        <f>'Inbound SOS &amp; EOD'!AH55</f>
        <v>6</v>
      </c>
      <c r="AI14" s="79">
        <f>'Inbound SOS &amp; EOD'!AI55</f>
        <v>303</v>
      </c>
      <c r="AJ14" s="79">
        <f>'Inbound SOS &amp; EOD'!AJ55</f>
        <v>0</v>
      </c>
      <c r="AK14" s="79">
        <f>'Inbound SOS &amp; EOD'!AK55</f>
        <v>0</v>
      </c>
      <c r="AL14" s="79">
        <f>'Inbound SOS &amp; EOD'!AL55</f>
        <v>16</v>
      </c>
      <c r="AM14" s="79">
        <f>'Inbound SOS &amp; EOD'!AM55</f>
        <v>425</v>
      </c>
      <c r="AN14" s="79">
        <f>'Inbound SOS &amp; EOD'!AN55</f>
        <v>344</v>
      </c>
      <c r="AO14" s="79">
        <f>'Inbound SOS &amp; EOD'!AO55</f>
        <v>43</v>
      </c>
      <c r="AP14" s="79">
        <f>'Inbound SOS &amp; EOD'!AP55</f>
        <v>120</v>
      </c>
      <c r="AQ14" s="79">
        <f>'Inbound SOS &amp; EOD'!AQ55</f>
        <v>0</v>
      </c>
      <c r="AR14" s="79">
        <f>'Inbound SOS &amp; EOD'!AR55</f>
        <v>0</v>
      </c>
      <c r="AS14" s="79">
        <f>'Inbound SOS &amp; EOD'!AS55</f>
        <v>0</v>
      </c>
      <c r="AT14" s="79">
        <f>'Inbound SOS &amp; EOD'!AT55</f>
        <v>196</v>
      </c>
      <c r="AU14" s="79">
        <f>'Inbound SOS &amp; EOD'!AU55</f>
        <v>562</v>
      </c>
      <c r="AV14" s="79">
        <f>'Inbound SOS &amp; EOD'!AV55</f>
        <v>1024</v>
      </c>
      <c r="AW14" s="79">
        <f>'Inbound SOS &amp; EOD'!AW55</f>
        <v>840</v>
      </c>
      <c r="AX14" s="79">
        <f>'Inbound SOS &amp; EOD'!AX55</f>
        <v>1</v>
      </c>
      <c r="AY14" s="79">
        <f>'Inbound SOS &amp; EOD'!AY55</f>
        <v>0</v>
      </c>
      <c r="AZ14" s="79">
        <f>'Inbound SOS &amp; EOD'!AZ55</f>
        <v>713</v>
      </c>
      <c r="BA14" s="79">
        <f>'Inbound SOS &amp; EOD'!BA55</f>
        <v>1952</v>
      </c>
      <c r="BB14" s="79">
        <f>'Inbound SOS &amp; EOD'!BB55</f>
        <v>231</v>
      </c>
      <c r="BC14" s="79">
        <f>'Inbound SOS &amp; EOD'!BC55</f>
        <v>953</v>
      </c>
      <c r="BD14" s="79">
        <f>'Inbound SOS &amp; EOD'!BD55</f>
        <v>0</v>
      </c>
      <c r="BE14" s="79">
        <f>'Inbound SOS &amp; EOD'!BE55</f>
        <v>1</v>
      </c>
      <c r="BF14" s="79">
        <f>'Inbound SOS &amp; EOD'!BF55</f>
        <v>0</v>
      </c>
      <c r="BG14" s="79">
        <f>'Inbound SOS &amp; EOD'!BG55</f>
        <v>209</v>
      </c>
      <c r="BH14" s="79">
        <f>'Inbound SOS &amp; EOD'!BH55</f>
        <v>47</v>
      </c>
      <c r="BI14" s="79">
        <f>'Inbound SOS &amp; EOD'!BI55</f>
        <v>382</v>
      </c>
      <c r="BJ14" s="79">
        <f>'Inbound SOS &amp; EOD'!BJ55</f>
        <v>130</v>
      </c>
      <c r="BK14" s="79">
        <f>'Inbound SOS &amp; EOD'!BK55</f>
        <v>0</v>
      </c>
      <c r="BL14" s="79">
        <f>'Inbound SOS &amp; EOD'!BL55</f>
        <v>551</v>
      </c>
      <c r="BM14" s="79">
        <f>'Inbound SOS &amp; EOD'!BM55</f>
        <v>0</v>
      </c>
      <c r="BN14" s="79">
        <f>'Inbound SOS &amp; EOD'!BN55</f>
        <v>49</v>
      </c>
      <c r="BO14" s="79">
        <f>'Inbound SOS &amp; EOD'!BO55</f>
        <v>21</v>
      </c>
      <c r="BP14" s="79">
        <f>'Inbound SOS &amp; EOD'!BP55</f>
        <v>0</v>
      </c>
      <c r="BQ14" s="79">
        <f>'Inbound SOS &amp; EOD'!BQ55</f>
        <v>2</v>
      </c>
      <c r="BR14" s="79">
        <f>'Inbound SOS &amp; EOD'!BR55</f>
        <v>0</v>
      </c>
      <c r="BS14" s="79">
        <f>'Inbound SOS &amp; EOD'!BS55</f>
        <v>0</v>
      </c>
      <c r="BT14" s="79">
        <f>'Inbound SOS &amp; EOD'!BT55</f>
        <v>0</v>
      </c>
      <c r="BU14" s="79">
        <f>'Inbound SOS &amp; EOD'!BU55</f>
        <v>125</v>
      </c>
      <c r="BV14" s="79">
        <f>'Inbound SOS &amp; EOD'!BV55</f>
        <v>0</v>
      </c>
      <c r="BW14" s="79">
        <f>'Inbound SOS &amp; EOD'!BW55</f>
        <v>0</v>
      </c>
      <c r="BX14" s="79">
        <f>'Inbound SOS &amp; EOD'!BX55</f>
        <v>0</v>
      </c>
      <c r="BY14" s="79">
        <f>'Inbound SOS &amp; EOD'!BY55</f>
        <v>0</v>
      </c>
      <c r="BZ14" s="79">
        <f>'Inbound SOS &amp; EOD'!BZ55</f>
        <v>0</v>
      </c>
      <c r="CA14" s="79">
        <f>'Inbound SOS &amp; EOD'!CA55</f>
        <v>0</v>
      </c>
      <c r="CB14" s="79">
        <f>'Inbound SOS &amp; EOD'!CB55</f>
        <v>0</v>
      </c>
      <c r="CC14" s="79">
        <f>'Inbound SOS &amp; EOD'!CC55</f>
        <v>0</v>
      </c>
      <c r="CD14" s="79">
        <f>'Inbound SOS &amp; EOD'!CD55</f>
        <v>0</v>
      </c>
      <c r="CE14" s="79">
        <f>'Inbound SOS &amp; EOD'!CE55</f>
        <v>0</v>
      </c>
      <c r="CF14" s="79">
        <f>'Inbound SOS &amp; EOD'!CF55</f>
        <v>0</v>
      </c>
      <c r="CG14" s="79">
        <f>'Inbound SOS &amp; EOD'!CG55</f>
        <v>0</v>
      </c>
      <c r="CH14" s="79">
        <f>'Inbound SOS &amp; EOD'!CH55</f>
        <v>0</v>
      </c>
      <c r="CI14" s="79">
        <f>'Inbound SOS &amp; EOD'!CI55</f>
        <v>0</v>
      </c>
      <c r="CJ14" s="79">
        <f>'Inbound SOS &amp; EOD'!CJ55</f>
        <v>0</v>
      </c>
      <c r="CK14" s="79">
        <f>'Inbound SOS &amp; EOD'!CK55</f>
        <v>176</v>
      </c>
      <c r="CL14" s="79">
        <f>'Inbound SOS &amp; EOD'!CL55</f>
        <v>0</v>
      </c>
      <c r="CM14" s="79">
        <f>'Inbound SOS &amp; EOD'!CM55</f>
        <v>0</v>
      </c>
      <c r="CN14" s="79">
        <f>'Inbound SOS &amp; EOD'!CN55</f>
        <v>140</v>
      </c>
      <c r="CO14" s="79">
        <f>'Inbound SOS &amp; EOD'!CO55</f>
        <v>0</v>
      </c>
      <c r="CP14" s="79">
        <f>'Inbound SOS &amp; EOD'!CP55</f>
        <v>0</v>
      </c>
      <c r="CQ14" s="79">
        <f>'Inbound SOS &amp; EOD'!CQ55</f>
        <v>1111</v>
      </c>
      <c r="CR14" s="79">
        <f>'Inbound SOS &amp; EOD'!CR55</f>
        <v>654</v>
      </c>
      <c r="CS14" s="79">
        <f>'Inbound SOS &amp; EOD'!CS55</f>
        <v>125</v>
      </c>
      <c r="CT14" s="79">
        <f>'Inbound SOS &amp; EOD'!CT55</f>
        <v>111</v>
      </c>
      <c r="CU14" s="79">
        <f>'Inbound SOS &amp; EOD'!CU55</f>
        <v>4</v>
      </c>
      <c r="CV14" s="79">
        <f>'Inbound SOS &amp; EOD'!CV55</f>
        <v>0</v>
      </c>
      <c r="CW14" s="79">
        <f>'Inbound SOS &amp; EOD'!CW55</f>
        <v>0</v>
      </c>
      <c r="CX14" s="79">
        <f>'Inbound SOS &amp; EOD'!CX55</f>
        <v>0</v>
      </c>
      <c r="CY14" s="79">
        <f>'Inbound SOS &amp; EOD'!CY55</f>
        <v>714</v>
      </c>
      <c r="CZ14" s="79">
        <f>'Inbound SOS &amp; EOD'!CZ55</f>
        <v>1</v>
      </c>
      <c r="DA14" s="79">
        <f>'Inbound SOS &amp; EOD'!DA55</f>
        <v>0</v>
      </c>
      <c r="DB14" s="79">
        <f>'Inbound SOS &amp; EOD'!DB55</f>
        <v>0</v>
      </c>
      <c r="DC14" s="79">
        <f>'Inbound SOS &amp; EOD'!DC55</f>
        <v>0</v>
      </c>
      <c r="DD14" s="79">
        <f>'Inbound SOS &amp; EOD'!DD55</f>
        <v>0</v>
      </c>
      <c r="DE14" s="79">
        <f>'Inbound SOS &amp; EOD'!DE55</f>
        <v>0</v>
      </c>
      <c r="DF14" s="79">
        <f>'Inbound SOS &amp; EOD'!DF55</f>
        <v>105</v>
      </c>
      <c r="DG14" s="79">
        <f>'Inbound SOS &amp; EOD'!DG55</f>
        <v>0</v>
      </c>
      <c r="DH14" s="79">
        <f>'Inbound SOS &amp; EOD'!DH55</f>
        <v>0</v>
      </c>
      <c r="DI14" s="79">
        <f>'Inbound SOS &amp; EOD'!DI55</f>
        <v>0</v>
      </c>
      <c r="DJ14" s="79">
        <f>'Inbound SOS &amp; EOD'!DJ55</f>
        <v>0</v>
      </c>
      <c r="DK14" s="79">
        <f>'Inbound SOS &amp; EOD'!DK55</f>
        <v>0</v>
      </c>
      <c r="DL14" s="79">
        <f>'Inbound SOS &amp; EOD'!DL55</f>
        <v>0</v>
      </c>
      <c r="DM14" s="79">
        <f>'Inbound SOS &amp; EOD'!DM55</f>
        <v>0</v>
      </c>
      <c r="DN14" s="79">
        <f>'Inbound SOS &amp; EOD'!DN55</f>
        <v>0</v>
      </c>
      <c r="DO14" s="79">
        <f>'Inbound SOS &amp; EOD'!DO55</f>
        <v>0</v>
      </c>
      <c r="DP14" s="79">
        <f>'Inbound SOS &amp; EOD'!DP55</f>
        <v>0</v>
      </c>
      <c r="DQ14" s="79">
        <f>'Inbound SOS &amp; EOD'!DQ55</f>
        <v>0</v>
      </c>
      <c r="DR14" s="79">
        <f>'Inbound SOS &amp; EOD'!DR55</f>
        <v>0</v>
      </c>
      <c r="DS14" s="79">
        <f>'Inbound SOS &amp; EOD'!DS55</f>
        <v>103</v>
      </c>
      <c r="DT14" s="79">
        <f>'Inbound SOS &amp; EOD'!DT55</f>
        <v>0</v>
      </c>
      <c r="DU14" s="79">
        <f>'Inbound SOS &amp; EOD'!DU55</f>
        <v>13</v>
      </c>
      <c r="DV14" s="79">
        <f>'Inbound SOS &amp; EOD'!DV55</f>
        <v>468</v>
      </c>
      <c r="DW14" s="79">
        <f>'Inbound SOS &amp; EOD'!DW55</f>
        <v>26</v>
      </c>
      <c r="DX14" s="79">
        <f>'Inbound SOS &amp; EOD'!DX55</f>
        <v>0</v>
      </c>
      <c r="DY14" s="79">
        <f>'Inbound SOS &amp; EOD'!DY55</f>
        <v>239</v>
      </c>
      <c r="DZ14" s="79">
        <f>'Inbound SOS &amp; EOD'!DZ55</f>
        <v>155</v>
      </c>
      <c r="EA14" s="79">
        <f>'Inbound SOS &amp; EOD'!EA55</f>
        <v>0</v>
      </c>
      <c r="EB14" s="79">
        <f>'Inbound SOS &amp; EOD'!EB55</f>
        <v>511</v>
      </c>
      <c r="EC14" s="79">
        <f>'Inbound SOS &amp; EOD'!EC55</f>
        <v>167</v>
      </c>
      <c r="ED14" s="79">
        <f>'Inbound SOS &amp; EOD'!ED55</f>
        <v>1107</v>
      </c>
      <c r="EE14" s="79">
        <f>'Inbound SOS &amp; EOD'!EE55</f>
        <v>24</v>
      </c>
      <c r="EF14" s="79">
        <f>'Inbound SOS &amp; EOD'!EF55</f>
        <v>3</v>
      </c>
      <c r="EG14" s="79">
        <f>'Inbound SOS &amp; EOD'!EG55</f>
        <v>0</v>
      </c>
      <c r="EH14" s="79">
        <f>'Inbound SOS &amp; EOD'!EH55</f>
        <v>0</v>
      </c>
      <c r="EI14" s="79">
        <f>'Inbound SOS &amp; EOD'!EI55</f>
        <v>0</v>
      </c>
      <c r="EJ14" s="79">
        <f>'Inbound SOS &amp; EOD'!EJ55</f>
        <v>0</v>
      </c>
      <c r="EK14" s="79">
        <f>'Inbound SOS &amp; EOD'!EK55</f>
        <v>0</v>
      </c>
      <c r="EL14" s="79">
        <f>'Inbound SOS &amp; EOD'!EL55</f>
        <v>0</v>
      </c>
      <c r="EM14" s="79">
        <f>'Inbound SOS &amp; EOD'!EM55</f>
        <v>0</v>
      </c>
      <c r="EN14" s="79">
        <f>'Inbound SOS &amp; EOD'!EN55</f>
        <v>0</v>
      </c>
      <c r="EO14" s="79">
        <f>'Inbound SOS &amp; EOD'!EO55</f>
        <v>0</v>
      </c>
      <c r="EP14" s="79">
        <f>'Inbound SOS &amp; EOD'!EP55</f>
        <v>0</v>
      </c>
      <c r="EQ14" s="79">
        <f>'Inbound SOS &amp; EOD'!EQ55</f>
        <v>0</v>
      </c>
      <c r="ER14" s="79">
        <f>'Inbound SOS &amp; EOD'!ER55</f>
        <v>0</v>
      </c>
      <c r="ES14" s="79">
        <f>'Inbound SOS &amp; EOD'!ES55</f>
        <v>0</v>
      </c>
      <c r="ET14" s="79">
        <f>'Inbound SOS &amp; EOD'!ET55</f>
        <v>0</v>
      </c>
      <c r="EU14" s="79">
        <f>'Inbound SOS &amp; EOD'!EU55</f>
        <v>0</v>
      </c>
      <c r="EV14" s="79">
        <f>'Inbound SOS &amp; EOD'!EV55</f>
        <v>0</v>
      </c>
      <c r="EW14" s="79">
        <f>'Inbound SOS &amp; EOD'!EW55</f>
        <v>0</v>
      </c>
      <c r="EX14" s="79">
        <f>'Inbound SOS &amp; EOD'!EX55</f>
        <v>0</v>
      </c>
      <c r="EY14" s="79">
        <f>'Inbound SOS &amp; EOD'!EY55</f>
        <v>0</v>
      </c>
      <c r="EZ14" s="79">
        <f>'Inbound SOS &amp; EOD'!EZ55</f>
        <v>0</v>
      </c>
      <c r="FA14" s="79">
        <f>'Inbound SOS &amp; EOD'!FA55</f>
        <v>0</v>
      </c>
      <c r="FB14" s="79">
        <f>'Inbound SOS &amp; EOD'!FB55</f>
        <v>0</v>
      </c>
      <c r="FC14" s="79">
        <f>'Inbound SOS &amp; EOD'!FC55</f>
        <v>0</v>
      </c>
      <c r="FD14" s="79">
        <f>'Inbound SOS &amp; EOD'!FD55</f>
        <v>0</v>
      </c>
      <c r="FE14" s="79">
        <f>'Inbound SOS &amp; EOD'!FE55</f>
        <v>0</v>
      </c>
      <c r="FF14" s="79">
        <f>'Inbound SOS &amp; EOD'!FF55</f>
        <v>0</v>
      </c>
      <c r="FG14" s="79">
        <f>'Inbound SOS &amp; EOD'!FG55</f>
        <v>0</v>
      </c>
      <c r="FH14" s="79">
        <f>'Inbound SOS &amp; EOD'!FH55</f>
        <v>0</v>
      </c>
      <c r="FI14" s="79">
        <f>'Inbound SOS &amp; EOD'!FI55</f>
        <v>0</v>
      </c>
      <c r="FJ14" s="79">
        <f>'Inbound SOS &amp; EOD'!FJ55</f>
        <v>0</v>
      </c>
      <c r="FK14" s="79">
        <f>'Inbound SOS &amp; EOD'!FK55</f>
        <v>0</v>
      </c>
      <c r="FL14" s="79">
        <f>'Inbound SOS &amp; EOD'!FL55</f>
        <v>0</v>
      </c>
      <c r="FM14" s="79">
        <f>'Inbound SOS &amp; EOD'!FM55</f>
        <v>0</v>
      </c>
      <c r="FN14" s="79">
        <f>'Inbound SOS &amp; EOD'!FN55</f>
        <v>0</v>
      </c>
      <c r="FO14" s="79">
        <f>'Inbound SOS &amp; EOD'!FO55</f>
        <v>0</v>
      </c>
      <c r="FP14" s="79">
        <f>'Inbound SOS &amp; EOD'!FP55</f>
        <v>0</v>
      </c>
      <c r="FQ14" s="79">
        <f>'Inbound SOS &amp; EOD'!FQ55</f>
        <v>0</v>
      </c>
      <c r="FR14" s="79">
        <f>'Inbound SOS &amp; EOD'!FR55</f>
        <v>0</v>
      </c>
      <c r="FS14" s="79">
        <f>'Inbound SOS &amp; EOD'!FS55</f>
        <v>0</v>
      </c>
      <c r="FT14" s="79">
        <f>'Inbound SOS &amp; EOD'!FT55</f>
        <v>0</v>
      </c>
      <c r="FU14" s="79">
        <f>'Inbound SOS &amp; EOD'!FU55</f>
        <v>0</v>
      </c>
      <c r="FV14" s="79">
        <f>'Inbound SOS &amp; EOD'!FV55</f>
        <v>0</v>
      </c>
      <c r="FW14" s="79">
        <f>'Inbound SOS &amp; EOD'!FW55</f>
        <v>0</v>
      </c>
      <c r="FX14" s="79">
        <f>'Inbound SOS &amp; EOD'!FX55</f>
        <v>0</v>
      </c>
      <c r="FY14" s="79">
        <f>'Inbound SOS &amp; EOD'!FY55</f>
        <v>0</v>
      </c>
      <c r="FZ14" s="79">
        <f>'Inbound SOS &amp; EOD'!FZ55</f>
        <v>0</v>
      </c>
      <c r="GA14" s="79">
        <f>'Inbound SOS &amp; EOD'!GA55</f>
        <v>0</v>
      </c>
      <c r="GB14" s="79">
        <f>'Inbound SOS &amp; EOD'!GB55</f>
        <v>0</v>
      </c>
      <c r="GC14" s="79">
        <f>'Inbound SOS &amp; EOD'!GC55</f>
        <v>0</v>
      </c>
      <c r="GD14" s="79">
        <f>'Inbound SOS &amp; EOD'!GD55</f>
        <v>0</v>
      </c>
      <c r="GE14" s="79">
        <f>'Inbound SOS &amp; EOD'!GE55</f>
        <v>0</v>
      </c>
      <c r="GF14" s="79">
        <f>'Inbound SOS &amp; EOD'!GF55</f>
        <v>0</v>
      </c>
      <c r="GG14" s="79">
        <f>'Inbound SOS &amp; EOD'!GG55</f>
        <v>0</v>
      </c>
      <c r="GH14" s="79">
        <f>'Inbound SOS &amp; EOD'!GH55</f>
        <v>0</v>
      </c>
      <c r="GI14" s="79">
        <f>'Inbound SOS &amp; EOD'!GI55</f>
        <v>0</v>
      </c>
      <c r="GJ14" s="79">
        <f>'Inbound SOS &amp; EOD'!GJ55</f>
        <v>0</v>
      </c>
      <c r="GK14" s="79">
        <f>'Inbound SOS &amp; EOD'!GK55</f>
        <v>0</v>
      </c>
      <c r="GL14" s="79">
        <f>'Inbound SOS &amp; EOD'!GL55</f>
        <v>0</v>
      </c>
      <c r="GM14" s="79">
        <f>'Inbound SOS &amp; EOD'!GM55</f>
        <v>0</v>
      </c>
      <c r="GN14" s="79">
        <f>'Inbound SOS &amp; EOD'!GN55</f>
        <v>0</v>
      </c>
      <c r="GO14" s="79">
        <f>'Inbound SOS &amp; EOD'!GO55</f>
        <v>0</v>
      </c>
      <c r="GP14" s="79">
        <f>'Inbound SOS &amp; EOD'!GP55</f>
        <v>0</v>
      </c>
      <c r="GQ14" s="79">
        <f>'Inbound SOS &amp; EOD'!GQ55</f>
        <v>0</v>
      </c>
      <c r="GR14" s="79">
        <f>'Inbound SOS &amp; EOD'!GR55</f>
        <v>0</v>
      </c>
      <c r="GS14" s="79">
        <f>'Inbound SOS &amp; EOD'!GS55</f>
        <v>0</v>
      </c>
      <c r="GT14" s="79">
        <f>'Inbound SOS &amp; EOD'!GT55</f>
        <v>0</v>
      </c>
      <c r="GU14" s="79">
        <f>'Inbound SOS &amp; EOD'!GU55</f>
        <v>0</v>
      </c>
      <c r="GV14" s="79">
        <f>'Inbound SOS &amp; EOD'!GV55</f>
        <v>0</v>
      </c>
      <c r="GW14" s="79">
        <f>'Inbound SOS &amp; EOD'!GW55</f>
        <v>0</v>
      </c>
      <c r="GX14" s="79">
        <f>'Inbound SOS &amp; EOD'!GX55</f>
        <v>0</v>
      </c>
      <c r="GY14" s="79">
        <f>'Inbound SOS &amp; EOD'!GY55</f>
        <v>0</v>
      </c>
      <c r="GZ14" s="79">
        <f>'Inbound SOS &amp; EOD'!GZ55</f>
        <v>0</v>
      </c>
      <c r="HA14" s="79">
        <f>'Inbound SOS &amp; EOD'!HA55</f>
        <v>0</v>
      </c>
      <c r="HB14" s="79">
        <f>'Inbound SOS &amp; EOD'!HB55</f>
        <v>0</v>
      </c>
      <c r="HC14" s="79">
        <f>'Inbound SOS &amp; EOD'!HC55</f>
        <v>0</v>
      </c>
      <c r="HD14" s="79">
        <f>'Inbound SOS &amp; EOD'!HD55</f>
        <v>0</v>
      </c>
      <c r="HE14" s="79">
        <f>'Inbound SOS &amp; EOD'!HE55</f>
        <v>0</v>
      </c>
      <c r="HF14" s="79">
        <f>'Inbound SOS &amp; EOD'!HF55</f>
        <v>0</v>
      </c>
      <c r="HG14" s="79">
        <f>'Inbound SOS &amp; EOD'!HG55</f>
        <v>0</v>
      </c>
      <c r="HH14" s="79">
        <f>'Inbound SOS &amp; EOD'!HH55</f>
        <v>0</v>
      </c>
      <c r="HI14" s="79">
        <f>'Inbound SOS &amp; EOD'!HI55</f>
        <v>0</v>
      </c>
      <c r="HJ14" s="79">
        <f>'Inbound SOS &amp; EOD'!HJ55</f>
        <v>0</v>
      </c>
      <c r="HK14" s="79">
        <f>'Inbound SOS &amp; EOD'!HK55</f>
        <v>0</v>
      </c>
      <c r="HL14" s="79">
        <f>'Inbound SOS &amp; EOD'!HL55</f>
        <v>0</v>
      </c>
      <c r="HM14" s="79">
        <f>'Inbound SOS &amp; EOD'!HM55</f>
        <v>0</v>
      </c>
      <c r="HN14" s="79">
        <f>'Inbound SOS &amp; EOD'!HN55</f>
        <v>0</v>
      </c>
      <c r="HO14" s="79">
        <f>'Inbound SOS &amp; EOD'!HO55</f>
        <v>0</v>
      </c>
      <c r="HP14" s="79">
        <f>'Inbound SOS &amp; EOD'!HP55</f>
        <v>0</v>
      </c>
      <c r="HQ14" s="79">
        <f>'Inbound SOS &amp; EOD'!HQ55</f>
        <v>0</v>
      </c>
      <c r="HR14" s="79">
        <f>'Inbound SOS &amp; EOD'!HR55</f>
        <v>0</v>
      </c>
      <c r="HS14" s="79">
        <f>'Inbound SOS &amp; EOD'!HS55</f>
        <v>0</v>
      </c>
      <c r="HT14" s="79">
        <f>'Inbound SOS &amp; EOD'!HT55</f>
        <v>0</v>
      </c>
      <c r="HU14" s="79">
        <f>'Inbound SOS &amp; EOD'!HU55</f>
        <v>0</v>
      </c>
      <c r="HV14" s="79">
        <f>'Inbound SOS &amp; EOD'!HV55</f>
        <v>0</v>
      </c>
      <c r="HW14" s="79">
        <f>'Inbound SOS &amp; EOD'!HW55</f>
        <v>0</v>
      </c>
      <c r="HX14" s="79">
        <f>'Inbound SOS &amp; EOD'!HX55</f>
        <v>0</v>
      </c>
      <c r="HY14" s="79">
        <f>'Inbound SOS &amp; EOD'!HY55</f>
        <v>0</v>
      </c>
      <c r="HZ14" s="79">
        <f>'Inbound SOS &amp; EOD'!HZ55</f>
        <v>0</v>
      </c>
      <c r="IA14" s="79">
        <f>'Inbound SOS &amp; EOD'!IA55</f>
        <v>0</v>
      </c>
      <c r="IB14" s="79">
        <f>'Inbound SOS &amp; EOD'!IB55</f>
        <v>0</v>
      </c>
      <c r="IC14" s="79">
        <f>'Inbound SOS &amp; EOD'!IC55</f>
        <v>0</v>
      </c>
      <c r="ID14" s="79">
        <f>'Inbound SOS &amp; EOD'!ID55</f>
        <v>0</v>
      </c>
      <c r="IE14" s="79">
        <f>'Inbound SOS &amp; EOD'!IE55</f>
        <v>0</v>
      </c>
      <c r="IF14" s="79">
        <f>'Inbound SOS &amp; EOD'!IF55</f>
        <v>0</v>
      </c>
      <c r="IG14" s="79">
        <f>'Inbound SOS &amp; EOD'!IG55</f>
        <v>0</v>
      </c>
      <c r="IH14" s="79">
        <f>'Inbound SOS &amp; EOD'!IH55</f>
        <v>0</v>
      </c>
      <c r="II14" s="79">
        <f>'Inbound SOS &amp; EOD'!II55</f>
        <v>0</v>
      </c>
      <c r="IJ14" s="79">
        <f>'Inbound SOS &amp; EOD'!IJ55</f>
        <v>0</v>
      </c>
      <c r="IK14" s="79">
        <f>'Inbound SOS &amp; EOD'!IK55</f>
        <v>0</v>
      </c>
      <c r="IL14" s="79">
        <f>'Inbound SOS &amp; EOD'!IL55</f>
        <v>0</v>
      </c>
      <c r="IM14" s="79">
        <f>'Inbound SOS &amp; EOD'!IM55</f>
        <v>0</v>
      </c>
      <c r="IN14" s="79">
        <f>'Inbound SOS &amp; EOD'!IN55</f>
        <v>0</v>
      </c>
      <c r="IO14" s="79">
        <f>'Inbound SOS &amp; EOD'!IO55</f>
        <v>0</v>
      </c>
      <c r="IP14" s="79">
        <f>'Inbound SOS &amp; EOD'!IP55</f>
        <v>0</v>
      </c>
      <c r="IQ14" s="79">
        <f>'Inbound SOS &amp; EOD'!IQ55</f>
        <v>0</v>
      </c>
      <c r="IR14" s="79">
        <f>'Inbound SOS &amp; EOD'!IR55</f>
        <v>0</v>
      </c>
      <c r="IS14" s="79">
        <f>'Inbound SOS &amp; EOD'!IS55</f>
        <v>0</v>
      </c>
      <c r="IT14" s="79">
        <f>'Inbound SOS &amp; EOD'!IT55</f>
        <v>0</v>
      </c>
      <c r="IU14" s="79">
        <f>'Inbound SOS &amp; EOD'!IU55</f>
        <v>0</v>
      </c>
      <c r="IV14" s="79">
        <f>'Inbound SOS &amp; EOD'!IV55</f>
        <v>0</v>
      </c>
      <c r="IW14" s="79">
        <f>'Inbound SOS &amp; EOD'!IW55</f>
        <v>0</v>
      </c>
      <c r="IX14" s="79">
        <f>'Inbound SOS &amp; EOD'!IX55</f>
        <v>0</v>
      </c>
      <c r="IY14" s="79">
        <f>'Inbound SOS &amp; EOD'!IY55</f>
        <v>0</v>
      </c>
      <c r="IZ14" s="79">
        <f>'Inbound SOS &amp; EOD'!IZ55</f>
        <v>0</v>
      </c>
      <c r="JA14" s="79">
        <f>'Inbound SOS &amp; EOD'!JA55</f>
        <v>0</v>
      </c>
      <c r="JB14" s="79">
        <f>'Inbound SOS &amp; EOD'!JB55</f>
        <v>0</v>
      </c>
      <c r="JC14" s="79">
        <f>'Inbound SOS &amp; EOD'!JC55</f>
        <v>0</v>
      </c>
      <c r="JD14" s="79">
        <f>'Inbound SOS &amp; EOD'!JD55</f>
        <v>0</v>
      </c>
      <c r="JE14" s="79">
        <f>'Inbound SOS &amp; EOD'!JE55</f>
        <v>0</v>
      </c>
      <c r="JF14" s="79">
        <f>'Inbound SOS &amp; EOD'!JF55</f>
        <v>0</v>
      </c>
      <c r="JG14" s="79">
        <f>'Inbound SOS &amp; EOD'!JG55</f>
        <v>0</v>
      </c>
      <c r="JH14" s="79">
        <f>'Inbound SOS &amp; EOD'!JH55</f>
        <v>0</v>
      </c>
      <c r="JI14" s="79">
        <f>'Inbound SOS &amp; EOD'!JI55</f>
        <v>0</v>
      </c>
      <c r="JJ14" s="79">
        <f>'Inbound SOS &amp; EOD'!JJ55</f>
        <v>0</v>
      </c>
      <c r="JK14" s="79">
        <f>'Inbound SOS &amp; EOD'!JK55</f>
        <v>0</v>
      </c>
      <c r="JL14" s="79">
        <f>'Inbound SOS &amp; EOD'!JL55</f>
        <v>0</v>
      </c>
      <c r="JM14" s="79">
        <f>'Inbound SOS &amp; EOD'!JM55</f>
        <v>0</v>
      </c>
      <c r="JN14" s="79">
        <f>'Inbound SOS &amp; EOD'!JN55</f>
        <v>0</v>
      </c>
      <c r="JO14" s="79">
        <f>'Inbound SOS &amp; EOD'!JO55</f>
        <v>0</v>
      </c>
      <c r="JP14" s="79">
        <f>'Inbound SOS &amp; EOD'!JP55</f>
        <v>0</v>
      </c>
      <c r="JQ14" s="79">
        <f>'Inbound SOS &amp; EOD'!JQ55</f>
        <v>0</v>
      </c>
      <c r="JR14" s="79">
        <f>'Inbound SOS &amp; EOD'!JR55</f>
        <v>0</v>
      </c>
      <c r="JS14" s="79">
        <f>'Inbound SOS &amp; EOD'!JS55</f>
        <v>0</v>
      </c>
      <c r="JT14" s="79">
        <f>'Inbound SOS &amp; EOD'!JT55</f>
        <v>0</v>
      </c>
      <c r="JU14" s="79">
        <f>'Inbound SOS &amp; EOD'!JU55</f>
        <v>0</v>
      </c>
      <c r="JV14" s="79">
        <f>'Inbound SOS &amp; EOD'!JV55</f>
        <v>0</v>
      </c>
      <c r="JW14" s="79">
        <f>'Inbound SOS &amp; EOD'!JW55</f>
        <v>0</v>
      </c>
      <c r="JX14" s="79">
        <f>'Inbound SOS &amp; EOD'!JX55</f>
        <v>0</v>
      </c>
      <c r="JY14" s="79">
        <f>'Inbound SOS &amp; EOD'!JY55</f>
        <v>0</v>
      </c>
      <c r="JZ14" s="79">
        <f>'Inbound SOS &amp; EOD'!JZ55</f>
        <v>0</v>
      </c>
      <c r="KA14" s="79">
        <f>'Inbound SOS &amp; EOD'!KA55</f>
        <v>0</v>
      </c>
      <c r="KB14" s="79">
        <f>'Inbound SOS &amp; EOD'!KB55</f>
        <v>0</v>
      </c>
      <c r="KC14" s="79">
        <f>'Inbound SOS &amp; EOD'!KC55</f>
        <v>0</v>
      </c>
      <c r="KD14" s="79">
        <f>'Inbound SOS &amp; EOD'!KD55</f>
        <v>0</v>
      </c>
      <c r="KE14" s="79">
        <f>'Inbound SOS &amp; EOD'!KE55</f>
        <v>0</v>
      </c>
      <c r="KF14" s="79">
        <f>'Inbound SOS &amp; EOD'!KF55</f>
        <v>0</v>
      </c>
      <c r="KG14" s="79">
        <f>'Inbound SOS &amp; EOD'!KG55</f>
        <v>0</v>
      </c>
      <c r="KH14" s="79">
        <f>'Inbound SOS &amp; EOD'!KH55</f>
        <v>0</v>
      </c>
      <c r="KI14" s="79">
        <f>'Inbound SOS &amp; EOD'!KI55</f>
        <v>0</v>
      </c>
      <c r="KJ14" s="79">
        <f>'Inbound SOS &amp; EOD'!KJ55</f>
        <v>0</v>
      </c>
      <c r="KK14" s="79">
        <f>'Inbound SOS &amp; EOD'!KK55</f>
        <v>0</v>
      </c>
      <c r="KL14" s="79">
        <f>'Inbound SOS &amp; EOD'!KL55</f>
        <v>0</v>
      </c>
      <c r="KM14" s="79">
        <f>'Inbound SOS &amp; EOD'!KM55</f>
        <v>0</v>
      </c>
      <c r="KN14" s="79">
        <f>'Inbound SOS &amp; EOD'!KN55</f>
        <v>0</v>
      </c>
      <c r="KO14" s="79">
        <f>'Inbound SOS &amp; EOD'!KO55</f>
        <v>0</v>
      </c>
      <c r="KP14" s="79">
        <f>'Inbound SOS &amp; EOD'!KP55</f>
        <v>0</v>
      </c>
      <c r="KQ14" s="79">
        <f>'Inbound SOS &amp; EOD'!KQ55</f>
        <v>0</v>
      </c>
      <c r="KR14" s="79">
        <f>'Inbound SOS &amp; EOD'!KR55</f>
        <v>0</v>
      </c>
      <c r="KS14" s="79">
        <f>'Inbound SOS &amp; EOD'!KS55</f>
        <v>0</v>
      </c>
      <c r="KT14" s="79">
        <f>'Inbound SOS &amp; EOD'!KT55</f>
        <v>0</v>
      </c>
      <c r="KU14" s="79">
        <f>'Inbound SOS &amp; EOD'!KU55</f>
        <v>0</v>
      </c>
      <c r="KV14" s="79">
        <f>'Inbound SOS &amp; EOD'!KV55</f>
        <v>0</v>
      </c>
      <c r="KW14" s="79">
        <f>'Inbound SOS &amp; EOD'!KW55</f>
        <v>0</v>
      </c>
      <c r="KX14" s="79">
        <f>'Inbound SOS &amp; EOD'!KX55</f>
        <v>0</v>
      </c>
      <c r="KY14" s="79">
        <f>'Inbound SOS &amp; EOD'!KY55</f>
        <v>0</v>
      </c>
      <c r="KZ14" s="79">
        <f>'Inbound SOS &amp; EOD'!KZ55</f>
        <v>0</v>
      </c>
      <c r="LA14" s="79">
        <f>'Inbound SOS &amp; EOD'!LA55</f>
        <v>0</v>
      </c>
      <c r="LB14" s="79">
        <f>'Inbound SOS &amp; EOD'!LB55</f>
        <v>0</v>
      </c>
      <c r="LC14" s="79">
        <f>'Inbound SOS &amp; EOD'!LC55</f>
        <v>0</v>
      </c>
      <c r="LD14" s="79">
        <f>'Inbound SOS &amp; EOD'!LD55</f>
        <v>0</v>
      </c>
      <c r="LE14" s="79">
        <f>'Inbound SOS &amp; EOD'!LE55</f>
        <v>0</v>
      </c>
      <c r="LF14" s="79">
        <f>'Inbound SOS &amp; EOD'!LF55</f>
        <v>0</v>
      </c>
      <c r="LG14" s="79">
        <f>'Inbound SOS &amp; EOD'!LG55</f>
        <v>0</v>
      </c>
      <c r="LH14" s="79">
        <f>'Inbound SOS &amp; EOD'!LH55</f>
        <v>0</v>
      </c>
      <c r="LI14" s="79">
        <f>'Inbound SOS &amp; EOD'!LI55</f>
        <v>0</v>
      </c>
      <c r="LJ14" s="79">
        <f>'Inbound SOS &amp; EOD'!LJ55</f>
        <v>0</v>
      </c>
      <c r="LK14" s="79">
        <f>'Inbound SOS &amp; EOD'!LK55</f>
        <v>0</v>
      </c>
      <c r="LL14" s="79">
        <f>'Inbound SOS &amp; EOD'!LL55</f>
        <v>0</v>
      </c>
      <c r="LM14" s="79">
        <f>'Inbound SOS &amp; EOD'!LM55</f>
        <v>0</v>
      </c>
      <c r="LN14" s="79">
        <f>'Inbound SOS &amp; EOD'!LN55</f>
        <v>0</v>
      </c>
      <c r="LO14" s="79">
        <f>'Inbound SOS &amp; EOD'!LO55</f>
        <v>0</v>
      </c>
      <c r="LP14" s="79">
        <f>'Inbound SOS &amp; EOD'!LP55</f>
        <v>0</v>
      </c>
      <c r="LQ14" s="79">
        <f>'Inbound SOS &amp; EOD'!LQ55</f>
        <v>0</v>
      </c>
      <c r="LR14" s="79">
        <f>'Inbound SOS &amp; EOD'!LR55</f>
        <v>0</v>
      </c>
      <c r="LS14" s="79">
        <f>'Inbound SOS &amp; EOD'!LS55</f>
        <v>0</v>
      </c>
      <c r="LT14" s="79">
        <f>'Inbound SOS &amp; EOD'!LT55</f>
        <v>0</v>
      </c>
      <c r="LU14" s="79">
        <f>'Inbound SOS &amp; EOD'!LU55</f>
        <v>0</v>
      </c>
      <c r="LV14" s="79">
        <f>'Inbound SOS &amp; EOD'!LV55</f>
        <v>0</v>
      </c>
      <c r="LW14" s="79">
        <f>'Inbound SOS &amp; EOD'!LW55</f>
        <v>0</v>
      </c>
      <c r="LX14" s="79">
        <f>'Inbound SOS &amp; EOD'!LX55</f>
        <v>0</v>
      </c>
      <c r="LY14" s="79">
        <f>'Inbound SOS &amp; EOD'!LY55</f>
        <v>0</v>
      </c>
      <c r="LZ14" s="79">
        <f>'Inbound SOS &amp; EOD'!LZ55</f>
        <v>0</v>
      </c>
      <c r="MA14" s="79">
        <f>'Inbound SOS &amp; EOD'!MA55</f>
        <v>0</v>
      </c>
      <c r="MB14" s="79">
        <f>'Inbound SOS &amp; EOD'!MB55</f>
        <v>0</v>
      </c>
      <c r="MC14" s="79">
        <f>'Inbound SOS &amp; EOD'!MC55</f>
        <v>0</v>
      </c>
      <c r="MD14" s="79">
        <f>'Inbound SOS &amp; EOD'!MD55</f>
        <v>0</v>
      </c>
      <c r="ME14" s="79">
        <f>'Inbound SOS &amp; EOD'!ME55</f>
        <v>0</v>
      </c>
      <c r="MF14" s="79">
        <f>'Inbound SOS &amp; EOD'!MF55</f>
        <v>0</v>
      </c>
      <c r="MG14" s="79">
        <f>'Inbound SOS &amp; EOD'!MG55</f>
        <v>0</v>
      </c>
      <c r="MH14" s="79">
        <f>'Inbound SOS &amp; EOD'!MH55</f>
        <v>0</v>
      </c>
      <c r="MI14" s="79">
        <f>'Inbound SOS &amp; EOD'!MI55</f>
        <v>0</v>
      </c>
      <c r="MJ14" s="79">
        <f>'Inbound SOS &amp; EOD'!MJ55</f>
        <v>0</v>
      </c>
      <c r="MK14" s="79">
        <f>'Inbound SOS &amp; EOD'!MK55</f>
        <v>0</v>
      </c>
      <c r="ML14" s="79">
        <f>'Inbound SOS &amp; EOD'!ML55</f>
        <v>0</v>
      </c>
      <c r="MM14" s="79">
        <f>'Inbound SOS &amp; EOD'!MM55</f>
        <v>0</v>
      </c>
      <c r="MN14" s="79">
        <f>'Inbound SOS &amp; EOD'!MN55</f>
        <v>0</v>
      </c>
      <c r="MO14" s="79">
        <f>'Inbound SOS &amp; EOD'!MO55</f>
        <v>0</v>
      </c>
      <c r="MP14" s="79">
        <f>'Inbound SOS &amp; EOD'!MP55</f>
        <v>0</v>
      </c>
      <c r="MQ14" s="79">
        <f>'Inbound SOS &amp; EOD'!MQ55</f>
        <v>0</v>
      </c>
      <c r="MR14" s="79">
        <f>'Inbound SOS &amp; EOD'!MR55</f>
        <v>0</v>
      </c>
      <c r="MS14" s="79">
        <f>'Inbound SOS &amp; EOD'!MS55</f>
        <v>0</v>
      </c>
      <c r="MT14" s="79">
        <f>'Inbound SOS &amp; EOD'!MT55</f>
        <v>0</v>
      </c>
      <c r="MU14" s="79">
        <f>'Inbound SOS &amp; EOD'!MU55</f>
        <v>0</v>
      </c>
      <c r="MV14" s="79">
        <f>'Inbound SOS &amp; EOD'!MV55</f>
        <v>0</v>
      </c>
      <c r="MW14" s="79">
        <f>'Inbound SOS &amp; EOD'!MW55</f>
        <v>0</v>
      </c>
      <c r="MX14" s="79">
        <f>'Inbound SOS &amp; EOD'!MX55</f>
        <v>0</v>
      </c>
      <c r="MY14" s="79">
        <f>'Inbound SOS &amp; EOD'!MY55</f>
        <v>0</v>
      </c>
      <c r="MZ14" s="79">
        <f>'Inbound SOS &amp; EOD'!MZ55</f>
        <v>0</v>
      </c>
      <c r="NA14" s="79">
        <f>'Inbound SOS &amp; EOD'!NA55</f>
        <v>0</v>
      </c>
      <c r="NB14" s="79">
        <f>'Inbound SOS &amp; EOD'!NB55</f>
        <v>0</v>
      </c>
      <c r="NC14" s="79">
        <f>'Inbound SOS &amp; EOD'!NC55</f>
        <v>0</v>
      </c>
      <c r="ND14" s="79">
        <f>'Inbound SOS &amp; EOD'!ND55</f>
        <v>0</v>
      </c>
      <c r="NE14" s="79">
        <f>'Inbound SOS &amp; EOD'!NE55</f>
        <v>0</v>
      </c>
      <c r="NF14" s="79">
        <f>'Inbound SOS &amp; EOD'!NF55</f>
        <v>0</v>
      </c>
      <c r="NG14" s="79">
        <f>'Inbound SOS &amp; EOD'!NG55</f>
        <v>0</v>
      </c>
      <c r="NH14" s="79">
        <f>'Inbound SOS &amp; EOD'!NH55</f>
        <v>0</v>
      </c>
    </row>
    <row r="15" spans="1:372" ht="15.75" customHeight="1">
      <c r="A15" s="78" t="s">
        <v>1152</v>
      </c>
      <c r="B15" s="79">
        <f>'Inbound SOS &amp; EOD'!B78</f>
        <v>0</v>
      </c>
      <c r="C15" s="79">
        <f>'Inbound SOS &amp; EOD'!C78</f>
        <v>0</v>
      </c>
      <c r="D15" s="79">
        <f>'Inbound SOS &amp; EOD'!D78</f>
        <v>0</v>
      </c>
      <c r="E15" s="79">
        <f>'Inbound SOS &amp; EOD'!E78</f>
        <v>0</v>
      </c>
      <c r="F15" s="79">
        <f>'Inbound SOS &amp; EOD'!F78</f>
        <v>0</v>
      </c>
      <c r="G15" s="79">
        <f>'Inbound SOS &amp; EOD'!G78</f>
        <v>0</v>
      </c>
      <c r="H15" s="79">
        <f>'Inbound SOS &amp; EOD'!H78</f>
        <v>0</v>
      </c>
      <c r="I15" s="79">
        <f>'Inbound SOS &amp; EOD'!I78</f>
        <v>0</v>
      </c>
      <c r="J15" s="79">
        <f>'Inbound SOS &amp; EOD'!J78</f>
        <v>0</v>
      </c>
      <c r="K15" s="79">
        <f>'Inbound SOS &amp; EOD'!K78</f>
        <v>0</v>
      </c>
      <c r="L15" s="79">
        <f>'Inbound SOS &amp; EOD'!L78</f>
        <v>0</v>
      </c>
      <c r="M15" s="79">
        <f>'Inbound SOS &amp; EOD'!M78</f>
        <v>0</v>
      </c>
      <c r="N15" s="79">
        <f>'Inbound SOS &amp; EOD'!N78</f>
        <v>0</v>
      </c>
      <c r="O15" s="79">
        <f>'Inbound SOS &amp; EOD'!O78</f>
        <v>0</v>
      </c>
      <c r="P15" s="79">
        <f>'Inbound SOS &amp; EOD'!P78</f>
        <v>0</v>
      </c>
      <c r="Q15" s="79">
        <f>'Inbound SOS &amp; EOD'!Q78</f>
        <v>0</v>
      </c>
      <c r="R15" s="79">
        <f>'Inbound SOS &amp; EOD'!R78</f>
        <v>0</v>
      </c>
      <c r="S15" s="79">
        <f>'Inbound SOS &amp; EOD'!S78</f>
        <v>0</v>
      </c>
      <c r="T15" s="79">
        <f>'Inbound SOS &amp; EOD'!T78</f>
        <v>0</v>
      </c>
      <c r="U15" s="79">
        <f>'Inbound SOS &amp; EOD'!U78</f>
        <v>0</v>
      </c>
      <c r="V15" s="79">
        <f>'Inbound SOS &amp; EOD'!V78</f>
        <v>0</v>
      </c>
      <c r="W15" s="79">
        <f>'Inbound SOS &amp; EOD'!W78</f>
        <v>0</v>
      </c>
      <c r="X15" s="79">
        <f>'Inbound SOS &amp; EOD'!X78</f>
        <v>0</v>
      </c>
      <c r="Y15" s="79">
        <f>'Inbound SOS &amp; EOD'!Y78</f>
        <v>0</v>
      </c>
      <c r="Z15" s="79">
        <f>'Inbound SOS &amp; EOD'!Z78</f>
        <v>0</v>
      </c>
      <c r="AA15" s="79">
        <f>'Inbound SOS &amp; EOD'!AA78</f>
        <v>11</v>
      </c>
      <c r="AB15" s="79">
        <f>'Inbound SOS &amp; EOD'!AB78</f>
        <v>0</v>
      </c>
      <c r="AC15" s="79">
        <f>'Inbound SOS &amp; EOD'!AC78</f>
        <v>0</v>
      </c>
      <c r="AD15" s="79">
        <f>'Inbound SOS &amp; EOD'!AD78</f>
        <v>0</v>
      </c>
      <c r="AE15" s="79">
        <f>'Inbound SOS &amp; EOD'!AE78</f>
        <v>0</v>
      </c>
      <c r="AF15" s="79">
        <f>'Inbound SOS &amp; EOD'!AF78</f>
        <v>31</v>
      </c>
      <c r="AG15" s="79">
        <f>'Inbound SOS &amp; EOD'!AG78</f>
        <v>0</v>
      </c>
      <c r="AH15" s="79">
        <f>'Inbound SOS &amp; EOD'!AH78</f>
        <v>500</v>
      </c>
      <c r="AI15" s="79">
        <f>'Inbound SOS &amp; EOD'!AI78</f>
        <v>0</v>
      </c>
      <c r="AJ15" s="79">
        <f>'Inbound SOS &amp; EOD'!AJ78</f>
        <v>0</v>
      </c>
      <c r="AK15" s="79">
        <f>'Inbound SOS &amp; EOD'!AK78</f>
        <v>0</v>
      </c>
      <c r="AL15" s="79">
        <f>'Inbound SOS &amp; EOD'!AL78</f>
        <v>652</v>
      </c>
      <c r="AM15" s="79">
        <f>'Inbound SOS &amp; EOD'!AM78</f>
        <v>373</v>
      </c>
      <c r="AN15" s="79">
        <f>'Inbound SOS &amp; EOD'!AN78</f>
        <v>0</v>
      </c>
      <c r="AO15" s="79">
        <f>'Inbound SOS &amp; EOD'!AO78</f>
        <v>230</v>
      </c>
      <c r="AP15" s="79">
        <f>'Inbound SOS &amp; EOD'!AP78</f>
        <v>0</v>
      </c>
      <c r="AQ15" s="79">
        <f>'Inbound SOS &amp; EOD'!AQ78</f>
        <v>0</v>
      </c>
      <c r="AR15" s="79">
        <f>'Inbound SOS &amp; EOD'!AR78</f>
        <v>0</v>
      </c>
      <c r="AS15" s="79">
        <f>'Inbound SOS &amp; EOD'!AS78</f>
        <v>0</v>
      </c>
      <c r="AT15" s="79">
        <f>'Inbound SOS &amp; EOD'!AT78</f>
        <v>547</v>
      </c>
      <c r="AU15" s="79">
        <f>'Inbound SOS &amp; EOD'!AU78</f>
        <v>0</v>
      </c>
      <c r="AV15" s="79">
        <f>'Inbound SOS &amp; EOD'!AV78</f>
        <v>653</v>
      </c>
      <c r="AW15" s="79">
        <f>'Inbound SOS &amp; EOD'!AW78</f>
        <v>0</v>
      </c>
      <c r="AX15" s="79">
        <f>'Inbound SOS &amp; EOD'!AX77</f>
        <v>0</v>
      </c>
      <c r="AY15" s="79">
        <f>'Inbound SOS &amp; EOD'!AY78</f>
        <v>0</v>
      </c>
      <c r="AZ15" s="79">
        <f>'Inbound SOS &amp; EOD'!AZ78</f>
        <v>434</v>
      </c>
      <c r="BA15" s="79">
        <f>'Inbound SOS &amp; EOD'!BA78</f>
        <v>713</v>
      </c>
      <c r="BB15" s="79">
        <f>'Inbound SOS &amp; EOD'!BB78</f>
        <v>267</v>
      </c>
      <c r="BC15" s="79">
        <f>'Inbound SOS &amp; EOD'!BC78</f>
        <v>146</v>
      </c>
      <c r="BD15" s="79">
        <f>'Inbound SOS &amp; EOD'!BD78</f>
        <v>0</v>
      </c>
      <c r="BE15" s="79">
        <f>'Inbound SOS &amp; EOD'!BE78</f>
        <v>0</v>
      </c>
      <c r="BF15" s="79">
        <f>'Inbound SOS &amp; EOD'!BF78</f>
        <v>0</v>
      </c>
      <c r="BG15" s="79">
        <f>'Inbound SOS &amp; EOD'!BG78</f>
        <v>0</v>
      </c>
      <c r="BH15" s="79">
        <f>'Inbound SOS &amp; EOD'!BH78</f>
        <v>504</v>
      </c>
      <c r="BI15" s="79">
        <f>'Inbound SOS &amp; EOD'!BI78</f>
        <v>0</v>
      </c>
      <c r="BJ15" s="79">
        <f>'Inbound SOS &amp; EOD'!BJ78</f>
        <v>0</v>
      </c>
      <c r="BK15" s="79">
        <f>'Inbound SOS &amp; EOD'!BK78</f>
        <v>0</v>
      </c>
      <c r="BL15" s="79">
        <f>'Inbound SOS &amp; EOD'!BL78</f>
        <v>0</v>
      </c>
      <c r="BM15" s="79">
        <f>'Inbound SOS &amp; EOD'!BM78</f>
        <v>0</v>
      </c>
      <c r="BN15" s="79">
        <f>'Inbound SOS &amp; EOD'!BN78</f>
        <v>0</v>
      </c>
      <c r="BO15" s="79">
        <f>'Inbound SOS &amp; EOD'!BO78</f>
        <v>0</v>
      </c>
      <c r="BP15" s="79">
        <f>'Inbound SOS &amp; EOD'!BP78</f>
        <v>0</v>
      </c>
      <c r="BQ15" s="79">
        <f>'Inbound SOS &amp; EOD'!BQ78</f>
        <v>0</v>
      </c>
      <c r="BR15" s="79">
        <f>'Inbound SOS &amp; EOD'!BR78</f>
        <v>0</v>
      </c>
      <c r="BS15" s="79">
        <f>'Inbound SOS &amp; EOD'!BS78</f>
        <v>0</v>
      </c>
      <c r="BT15" s="79">
        <f>'Inbound SOS &amp; EOD'!BT78</f>
        <v>0</v>
      </c>
      <c r="BU15" s="79">
        <f>'Inbound SOS &amp; EOD'!BU78</f>
        <v>0</v>
      </c>
      <c r="BV15" s="79">
        <f>'Inbound SOS &amp; EOD'!BV78</f>
        <v>0</v>
      </c>
      <c r="BW15" s="79">
        <f>'Inbound SOS &amp; EOD'!BW78</f>
        <v>0</v>
      </c>
      <c r="BX15" s="79">
        <f>'Inbound SOS &amp; EOD'!BX78</f>
        <v>0</v>
      </c>
      <c r="BY15" s="79">
        <f>'Inbound SOS &amp; EOD'!BY78</f>
        <v>0</v>
      </c>
      <c r="BZ15" s="79">
        <f>'Inbound SOS &amp; EOD'!BZ78</f>
        <v>0</v>
      </c>
      <c r="CA15" s="79">
        <f>'Inbound SOS &amp; EOD'!CA78</f>
        <v>0</v>
      </c>
      <c r="CB15" s="79">
        <f>'Inbound SOS &amp; EOD'!CB78</f>
        <v>0</v>
      </c>
      <c r="CC15" s="79">
        <f>'Inbound SOS &amp; EOD'!CC78</f>
        <v>0</v>
      </c>
      <c r="CD15" s="79">
        <f>'Inbound SOS &amp; EOD'!CD78</f>
        <v>0</v>
      </c>
      <c r="CE15" s="79">
        <f>'Inbound SOS &amp; EOD'!CE78</f>
        <v>0</v>
      </c>
      <c r="CF15" s="79">
        <f>'Inbound SOS &amp; EOD'!CF78</f>
        <v>0</v>
      </c>
      <c r="CG15" s="79">
        <f>'Inbound SOS &amp; EOD'!CG78</f>
        <v>0</v>
      </c>
      <c r="CH15" s="79">
        <f>'Inbound SOS &amp; EOD'!CH78</f>
        <v>0</v>
      </c>
      <c r="CI15" s="79">
        <f>'Inbound SOS &amp; EOD'!CI78</f>
        <v>0</v>
      </c>
      <c r="CJ15" s="79">
        <f>'Inbound SOS &amp; EOD'!CJ78</f>
        <v>0</v>
      </c>
      <c r="CK15" s="79">
        <f>'Inbound SOS &amp; EOD'!CK78</f>
        <v>0</v>
      </c>
      <c r="CL15" s="79">
        <f>'Inbound SOS &amp; EOD'!CL78</f>
        <v>0</v>
      </c>
      <c r="CM15" s="79">
        <f>'Inbound SOS &amp; EOD'!CM78</f>
        <v>0</v>
      </c>
      <c r="CN15" s="79">
        <f>'Inbound SOS &amp; EOD'!CN78</f>
        <v>0</v>
      </c>
      <c r="CO15" s="79">
        <f>'Inbound SOS &amp; EOD'!CO78</f>
        <v>0</v>
      </c>
      <c r="CP15" s="79">
        <f>'Inbound SOS &amp; EOD'!CP78</f>
        <v>0</v>
      </c>
      <c r="CQ15" s="79">
        <f>'Inbound SOS &amp; EOD'!CQ78</f>
        <v>0</v>
      </c>
      <c r="CR15" s="79">
        <f>'Inbound SOS &amp; EOD'!CR78</f>
        <v>0</v>
      </c>
      <c r="CS15" s="79">
        <f>'Inbound SOS &amp; EOD'!CS78</f>
        <v>227</v>
      </c>
      <c r="CT15" s="79">
        <f>'Inbound SOS &amp; EOD'!CT78</f>
        <v>0</v>
      </c>
      <c r="CU15" s="79">
        <f>'Inbound SOS &amp; EOD'!CU78</f>
        <v>0</v>
      </c>
      <c r="CV15" s="79">
        <f>'Inbound SOS &amp; EOD'!CV78</f>
        <v>0</v>
      </c>
      <c r="CW15" s="79">
        <f>'Inbound SOS &amp; EOD'!CW78</f>
        <v>0</v>
      </c>
      <c r="CX15" s="79">
        <f>'Inbound SOS &amp; EOD'!CX78</f>
        <v>0</v>
      </c>
      <c r="CY15" s="79">
        <f>'Inbound SOS &amp; EOD'!CY78</f>
        <v>0</v>
      </c>
      <c r="CZ15" s="79">
        <f>'Inbound SOS &amp; EOD'!CZ78</f>
        <v>0</v>
      </c>
      <c r="DA15" s="79">
        <f>'Inbound SOS &amp; EOD'!DA78</f>
        <v>0</v>
      </c>
      <c r="DB15" s="79">
        <f>'Inbound SOS &amp; EOD'!DB78</f>
        <v>0</v>
      </c>
      <c r="DC15" s="79">
        <f>'Inbound SOS &amp; EOD'!DC78</f>
        <v>0</v>
      </c>
      <c r="DD15" s="79">
        <f>'Inbound SOS &amp; EOD'!DD78</f>
        <v>0</v>
      </c>
      <c r="DE15" s="79">
        <f>'Inbound SOS &amp; EOD'!DE78</f>
        <v>0</v>
      </c>
      <c r="DF15" s="79">
        <f>'Inbound SOS &amp; EOD'!DF78</f>
        <v>0</v>
      </c>
      <c r="DG15" s="79">
        <f>'Inbound SOS &amp; EOD'!DG78</f>
        <v>0</v>
      </c>
      <c r="DH15" s="79">
        <f>'Inbound SOS &amp; EOD'!DH78</f>
        <v>0</v>
      </c>
      <c r="DI15" s="79">
        <f>'Inbound SOS &amp; EOD'!DI78</f>
        <v>0</v>
      </c>
      <c r="DJ15" s="79">
        <f>'Inbound SOS &amp; EOD'!DJ78</f>
        <v>0</v>
      </c>
      <c r="DK15" s="79">
        <f>'Inbound SOS &amp; EOD'!DK78</f>
        <v>0</v>
      </c>
      <c r="DL15" s="79">
        <f>'Inbound SOS &amp; EOD'!DL78</f>
        <v>0</v>
      </c>
      <c r="DM15" s="79">
        <f>'Inbound SOS &amp; EOD'!DM78</f>
        <v>0</v>
      </c>
      <c r="DN15" s="79">
        <f>'Inbound SOS &amp; EOD'!DN78</f>
        <v>0</v>
      </c>
      <c r="DO15" s="79">
        <f>'Inbound SOS &amp; EOD'!DO78</f>
        <v>0</v>
      </c>
      <c r="DP15" s="79">
        <f>'Inbound SOS &amp; EOD'!DP78</f>
        <v>0</v>
      </c>
      <c r="DQ15" s="79">
        <f>'Inbound SOS &amp; EOD'!DQ78</f>
        <v>0</v>
      </c>
      <c r="DR15" s="79">
        <f>'Inbound SOS &amp; EOD'!DR78</f>
        <v>0</v>
      </c>
      <c r="DS15" s="79">
        <f>'Inbound SOS &amp; EOD'!DS78</f>
        <v>0</v>
      </c>
      <c r="DT15" s="79">
        <f>'Inbound SOS &amp; EOD'!DT78</f>
        <v>0</v>
      </c>
      <c r="DU15" s="79">
        <f>'Inbound SOS &amp; EOD'!DU78</f>
        <v>0</v>
      </c>
      <c r="DV15" s="79">
        <f>'Inbound SOS &amp; EOD'!DV78</f>
        <v>0</v>
      </c>
      <c r="DW15" s="79">
        <f>'Inbound SOS &amp; EOD'!DW78</f>
        <v>0</v>
      </c>
      <c r="DX15" s="79">
        <f>'Inbound SOS &amp; EOD'!DX78</f>
        <v>0</v>
      </c>
      <c r="DY15" s="79">
        <f>'Inbound SOS &amp; EOD'!DY78</f>
        <v>1</v>
      </c>
      <c r="DZ15" s="79">
        <f>'Inbound SOS &amp; EOD'!DZ78</f>
        <v>0</v>
      </c>
      <c r="EA15" s="79">
        <f>'Inbound SOS &amp; EOD'!EA78</f>
        <v>0</v>
      </c>
      <c r="EB15" s="79">
        <f>'Inbound SOS &amp; EOD'!EB78</f>
        <v>831</v>
      </c>
      <c r="EC15" s="79">
        <f>'Inbound SOS &amp; EOD'!EC78</f>
        <v>0</v>
      </c>
      <c r="ED15" s="79">
        <f>'Inbound SOS &amp; EOD'!ED78</f>
        <v>0</v>
      </c>
      <c r="EE15" s="79">
        <f>'Inbound SOS &amp; EOD'!EE78</f>
        <v>1</v>
      </c>
      <c r="EF15" s="79">
        <f>'Inbound SOS &amp; EOD'!EF78</f>
        <v>0</v>
      </c>
      <c r="EG15" s="79">
        <f>'Inbound SOS &amp; EOD'!EG78</f>
        <v>0</v>
      </c>
      <c r="EH15" s="79">
        <f>'Inbound SOS &amp; EOD'!EH78</f>
        <v>0</v>
      </c>
      <c r="EI15" s="79">
        <f>'Inbound SOS &amp; EOD'!EI78</f>
        <v>0</v>
      </c>
      <c r="EJ15" s="79">
        <f>'Inbound SOS &amp; EOD'!EJ78</f>
        <v>0</v>
      </c>
      <c r="EK15" s="79">
        <f>'Inbound SOS &amp; EOD'!EK78</f>
        <v>0</v>
      </c>
      <c r="EL15" s="79">
        <f>'Inbound SOS &amp; EOD'!EL78</f>
        <v>0</v>
      </c>
      <c r="EM15" s="79">
        <f>'Inbound SOS &amp; EOD'!EM78</f>
        <v>0</v>
      </c>
      <c r="EN15" s="79">
        <f>'Inbound SOS &amp; EOD'!EN78</f>
        <v>0</v>
      </c>
      <c r="EO15" s="79">
        <f>'Inbound SOS &amp; EOD'!EO78</f>
        <v>0</v>
      </c>
      <c r="EP15" s="79">
        <f>'Inbound SOS &amp; EOD'!EP78</f>
        <v>0</v>
      </c>
      <c r="EQ15" s="79">
        <f>'Inbound SOS &amp; EOD'!EQ78</f>
        <v>0</v>
      </c>
      <c r="ER15" s="79">
        <f>'Inbound SOS &amp; EOD'!ER78</f>
        <v>0</v>
      </c>
      <c r="ES15" s="79">
        <f>'Inbound SOS &amp; EOD'!ES78</f>
        <v>0</v>
      </c>
      <c r="ET15" s="79">
        <f>'Inbound SOS &amp; EOD'!ET78</f>
        <v>0</v>
      </c>
      <c r="EU15" s="79">
        <f>'Inbound SOS &amp; EOD'!EU78</f>
        <v>0</v>
      </c>
      <c r="EV15" s="79">
        <f>'Inbound SOS &amp; EOD'!EV78</f>
        <v>0</v>
      </c>
      <c r="EW15" s="79">
        <f>'Inbound SOS &amp; EOD'!EW78</f>
        <v>0</v>
      </c>
      <c r="EX15" s="79">
        <f>'Inbound SOS &amp; EOD'!EX78</f>
        <v>0</v>
      </c>
      <c r="EY15" s="79">
        <f>'Inbound SOS &amp; EOD'!EY78</f>
        <v>0</v>
      </c>
      <c r="EZ15" s="79">
        <f>'Inbound SOS &amp; EOD'!EZ78</f>
        <v>0</v>
      </c>
      <c r="FA15" s="79">
        <f>'Inbound SOS &amp; EOD'!FA78</f>
        <v>0</v>
      </c>
      <c r="FB15" s="79">
        <f>'Inbound SOS &amp; EOD'!FB78</f>
        <v>0</v>
      </c>
      <c r="FC15" s="79">
        <f>'Inbound SOS &amp; EOD'!FC78</f>
        <v>0</v>
      </c>
      <c r="FD15" s="79">
        <f>'Inbound SOS &amp; EOD'!FD78</f>
        <v>0</v>
      </c>
      <c r="FE15" s="79">
        <f>'Inbound SOS &amp; EOD'!FE78</f>
        <v>0</v>
      </c>
      <c r="FF15" s="79">
        <f>'Inbound SOS &amp; EOD'!FF78</f>
        <v>0</v>
      </c>
      <c r="FG15" s="79">
        <f>'Inbound SOS &amp; EOD'!FG78</f>
        <v>0</v>
      </c>
      <c r="FH15" s="79">
        <f>'Inbound SOS &amp; EOD'!FH78</f>
        <v>0</v>
      </c>
      <c r="FI15" s="79">
        <f>'Inbound SOS &amp; EOD'!FI78</f>
        <v>0</v>
      </c>
      <c r="FJ15" s="79">
        <f>'Inbound SOS &amp; EOD'!FJ78</f>
        <v>0</v>
      </c>
      <c r="FK15" s="79">
        <f>'Inbound SOS &amp; EOD'!FK78</f>
        <v>0</v>
      </c>
      <c r="FL15" s="79">
        <f>'Inbound SOS &amp; EOD'!FL78</f>
        <v>0</v>
      </c>
      <c r="FM15" s="79">
        <f>'Inbound SOS &amp; EOD'!FM78</f>
        <v>0</v>
      </c>
      <c r="FN15" s="79">
        <f>'Inbound SOS &amp; EOD'!FN78</f>
        <v>0</v>
      </c>
      <c r="FO15" s="79">
        <f>'Inbound SOS &amp; EOD'!FO78</f>
        <v>0</v>
      </c>
      <c r="FP15" s="79">
        <f>'Inbound SOS &amp; EOD'!FP78</f>
        <v>0</v>
      </c>
      <c r="FQ15" s="79">
        <f>'Inbound SOS &amp; EOD'!FQ78</f>
        <v>0</v>
      </c>
      <c r="FR15" s="79">
        <f>'Inbound SOS &amp; EOD'!FR78</f>
        <v>0</v>
      </c>
      <c r="FS15" s="79">
        <f>'Inbound SOS &amp; EOD'!FS78</f>
        <v>0</v>
      </c>
      <c r="FT15" s="79">
        <f>'Inbound SOS &amp; EOD'!FT78</f>
        <v>0</v>
      </c>
      <c r="FU15" s="79">
        <f>'Inbound SOS &amp; EOD'!FU78</f>
        <v>0</v>
      </c>
      <c r="FV15" s="79">
        <f>'Inbound SOS &amp; EOD'!FV78</f>
        <v>0</v>
      </c>
      <c r="FW15" s="79">
        <f>'Inbound SOS &amp; EOD'!FW78</f>
        <v>0</v>
      </c>
      <c r="FX15" s="79">
        <f>'Inbound SOS &amp; EOD'!FX78</f>
        <v>0</v>
      </c>
      <c r="FY15" s="79">
        <f>'Inbound SOS &amp; EOD'!FY78</f>
        <v>0</v>
      </c>
      <c r="FZ15" s="79">
        <f>'Inbound SOS &amp; EOD'!FZ78</f>
        <v>0</v>
      </c>
      <c r="GA15" s="79">
        <f>'Inbound SOS &amp; EOD'!GA78</f>
        <v>0</v>
      </c>
      <c r="GB15" s="79">
        <f>'Inbound SOS &amp; EOD'!GB78</f>
        <v>0</v>
      </c>
      <c r="GC15" s="79">
        <f>'Inbound SOS &amp; EOD'!GC78</f>
        <v>0</v>
      </c>
      <c r="GD15" s="79">
        <f>'Inbound SOS &amp; EOD'!GD78</f>
        <v>0</v>
      </c>
      <c r="GE15" s="79">
        <f>'Inbound SOS &amp; EOD'!GE78</f>
        <v>0</v>
      </c>
      <c r="GF15" s="79">
        <f>'Inbound SOS &amp; EOD'!GF78</f>
        <v>0</v>
      </c>
      <c r="GG15" s="79">
        <f>'Inbound SOS &amp; EOD'!GG78</f>
        <v>0</v>
      </c>
      <c r="GH15" s="79">
        <f>'Inbound SOS &amp; EOD'!GH78</f>
        <v>0</v>
      </c>
      <c r="GI15" s="79">
        <f>'Inbound SOS &amp; EOD'!GI78</f>
        <v>0</v>
      </c>
      <c r="GJ15" s="79">
        <f>'Inbound SOS &amp; EOD'!GJ78</f>
        <v>0</v>
      </c>
      <c r="GK15" s="79">
        <f>'Inbound SOS &amp; EOD'!GK78</f>
        <v>0</v>
      </c>
      <c r="GL15" s="79">
        <f>'Inbound SOS &amp; EOD'!GL78</f>
        <v>0</v>
      </c>
      <c r="GM15" s="79">
        <f>'Inbound SOS &amp; EOD'!GM78</f>
        <v>0</v>
      </c>
      <c r="GN15" s="79">
        <f>'Inbound SOS &amp; EOD'!GN78</f>
        <v>0</v>
      </c>
      <c r="GO15" s="79">
        <f>'Inbound SOS &amp; EOD'!GO78</f>
        <v>0</v>
      </c>
      <c r="GP15" s="79">
        <f>'Inbound SOS &amp; EOD'!GP78</f>
        <v>0</v>
      </c>
      <c r="GQ15" s="79">
        <f>'Inbound SOS &amp; EOD'!GQ78</f>
        <v>0</v>
      </c>
      <c r="GR15" s="79">
        <f>'Inbound SOS &amp; EOD'!GR78</f>
        <v>0</v>
      </c>
      <c r="GS15" s="79">
        <f>'Inbound SOS &amp; EOD'!GS78</f>
        <v>0</v>
      </c>
      <c r="GT15" s="79">
        <f>'Inbound SOS &amp; EOD'!GT78</f>
        <v>0</v>
      </c>
      <c r="GU15" s="79">
        <f>'Inbound SOS &amp; EOD'!GU78</f>
        <v>0</v>
      </c>
      <c r="GV15" s="79">
        <f>'Inbound SOS &amp; EOD'!GV78</f>
        <v>0</v>
      </c>
      <c r="GW15" s="79">
        <f>'Inbound SOS &amp; EOD'!GW78</f>
        <v>0</v>
      </c>
      <c r="GX15" s="79">
        <f>'Inbound SOS &amp; EOD'!GX78</f>
        <v>0</v>
      </c>
      <c r="GY15" s="79">
        <f>'Inbound SOS &amp; EOD'!GY78</f>
        <v>0</v>
      </c>
      <c r="GZ15" s="79">
        <f>'Inbound SOS &amp; EOD'!GZ78</f>
        <v>0</v>
      </c>
      <c r="HA15" s="79">
        <f>'Inbound SOS &amp; EOD'!HA78</f>
        <v>0</v>
      </c>
      <c r="HB15" s="79">
        <f>'Inbound SOS &amp; EOD'!HB78</f>
        <v>0</v>
      </c>
      <c r="HC15" s="79">
        <f>'Inbound SOS &amp; EOD'!HC78</f>
        <v>0</v>
      </c>
      <c r="HD15" s="79">
        <f>'Inbound SOS &amp; EOD'!HD78</f>
        <v>0</v>
      </c>
      <c r="HE15" s="79">
        <f>'Inbound SOS &amp; EOD'!HE78</f>
        <v>0</v>
      </c>
      <c r="HF15" s="79">
        <f>'Inbound SOS &amp; EOD'!HF78</f>
        <v>0</v>
      </c>
      <c r="HG15" s="79">
        <f>'Inbound SOS &amp; EOD'!HG78</f>
        <v>0</v>
      </c>
      <c r="HH15" s="79">
        <f>'Inbound SOS &amp; EOD'!HH78</f>
        <v>0</v>
      </c>
      <c r="HI15" s="79">
        <f>'Inbound SOS &amp; EOD'!HI78</f>
        <v>0</v>
      </c>
      <c r="HJ15" s="79">
        <f>'Inbound SOS &amp; EOD'!HJ78</f>
        <v>0</v>
      </c>
      <c r="HK15" s="79">
        <f>'Inbound SOS &amp; EOD'!HK78</f>
        <v>0</v>
      </c>
      <c r="HL15" s="79">
        <f>'Inbound SOS &amp; EOD'!HL78</f>
        <v>0</v>
      </c>
      <c r="HM15" s="79">
        <f>'Inbound SOS &amp; EOD'!HM78</f>
        <v>0</v>
      </c>
      <c r="HN15" s="79">
        <f>'Inbound SOS &amp; EOD'!HN78</f>
        <v>0</v>
      </c>
      <c r="HO15" s="79">
        <f>'Inbound SOS &amp; EOD'!HO78</f>
        <v>0</v>
      </c>
      <c r="HP15" s="79">
        <f>'Inbound SOS &amp; EOD'!HP78</f>
        <v>0</v>
      </c>
      <c r="HQ15" s="79">
        <f>'Inbound SOS &amp; EOD'!HQ78</f>
        <v>0</v>
      </c>
      <c r="HR15" s="79">
        <f>'Inbound SOS &amp; EOD'!HR78</f>
        <v>0</v>
      </c>
      <c r="HS15" s="79">
        <f>'Inbound SOS &amp; EOD'!HS78</f>
        <v>0</v>
      </c>
      <c r="HT15" s="79">
        <f>'Inbound SOS &amp; EOD'!HT78</f>
        <v>0</v>
      </c>
      <c r="HU15" s="79">
        <f>'Inbound SOS &amp; EOD'!HU78</f>
        <v>0</v>
      </c>
      <c r="HV15" s="79">
        <f>'Inbound SOS &amp; EOD'!HV78</f>
        <v>0</v>
      </c>
      <c r="HW15" s="79">
        <f>'Inbound SOS &amp; EOD'!HW78</f>
        <v>0</v>
      </c>
      <c r="HX15" s="79">
        <f>'Inbound SOS &amp; EOD'!HX78</f>
        <v>0</v>
      </c>
      <c r="HY15" s="79">
        <f>'Inbound SOS &amp; EOD'!HY78</f>
        <v>0</v>
      </c>
      <c r="HZ15" s="79">
        <f>'Inbound SOS &amp; EOD'!HZ78</f>
        <v>0</v>
      </c>
      <c r="IA15" s="79">
        <f>'Inbound SOS &amp; EOD'!IA78</f>
        <v>0</v>
      </c>
      <c r="IB15" s="79">
        <f>'Inbound SOS &amp; EOD'!IB78</f>
        <v>0</v>
      </c>
      <c r="IC15" s="79">
        <f>'Inbound SOS &amp; EOD'!IC78</f>
        <v>0</v>
      </c>
      <c r="ID15" s="79">
        <f>'Inbound SOS &amp; EOD'!ID78</f>
        <v>0</v>
      </c>
      <c r="IE15" s="79">
        <f>'Inbound SOS &amp; EOD'!IE78</f>
        <v>0</v>
      </c>
      <c r="IF15" s="79">
        <f>'Inbound SOS &amp; EOD'!IF78</f>
        <v>0</v>
      </c>
      <c r="IG15" s="79">
        <f>'Inbound SOS &amp; EOD'!IG78</f>
        <v>0</v>
      </c>
      <c r="IH15" s="79">
        <f>'Inbound SOS &amp; EOD'!IH78</f>
        <v>0</v>
      </c>
      <c r="II15" s="79">
        <f>'Inbound SOS &amp; EOD'!II78</f>
        <v>0</v>
      </c>
      <c r="IJ15" s="79">
        <f>'Inbound SOS &amp; EOD'!IJ78</f>
        <v>0</v>
      </c>
      <c r="IK15" s="79">
        <f>'Inbound SOS &amp; EOD'!IK78</f>
        <v>0</v>
      </c>
      <c r="IL15" s="79">
        <f>'Inbound SOS &amp; EOD'!IL78</f>
        <v>0</v>
      </c>
      <c r="IM15" s="79">
        <f>'Inbound SOS &amp; EOD'!IM78</f>
        <v>0</v>
      </c>
      <c r="IN15" s="79">
        <f>'Inbound SOS &amp; EOD'!IN78</f>
        <v>0</v>
      </c>
      <c r="IO15" s="79">
        <f>'Inbound SOS &amp; EOD'!IO78</f>
        <v>0</v>
      </c>
      <c r="IP15" s="79">
        <f>'Inbound SOS &amp; EOD'!IP78</f>
        <v>0</v>
      </c>
      <c r="IQ15" s="79">
        <f>'Inbound SOS &amp; EOD'!IQ78</f>
        <v>0</v>
      </c>
      <c r="IR15" s="79">
        <f>'Inbound SOS &amp; EOD'!IR78</f>
        <v>0</v>
      </c>
      <c r="IS15" s="79">
        <f>'Inbound SOS &amp; EOD'!IS78</f>
        <v>0</v>
      </c>
      <c r="IT15" s="79">
        <f>'Inbound SOS &amp; EOD'!IT78</f>
        <v>0</v>
      </c>
      <c r="IU15" s="79">
        <f>'Inbound SOS &amp; EOD'!IU78</f>
        <v>0</v>
      </c>
      <c r="IV15" s="79">
        <f>'Inbound SOS &amp; EOD'!IV78</f>
        <v>0</v>
      </c>
      <c r="IW15" s="79">
        <f>'Inbound SOS &amp; EOD'!IW78</f>
        <v>0</v>
      </c>
      <c r="IX15" s="79">
        <f>'Inbound SOS &amp; EOD'!IX78</f>
        <v>0</v>
      </c>
      <c r="IY15" s="79">
        <f>'Inbound SOS &amp; EOD'!IY78</f>
        <v>0</v>
      </c>
      <c r="IZ15" s="79">
        <f>'Inbound SOS &amp; EOD'!IZ78</f>
        <v>0</v>
      </c>
      <c r="JA15" s="79">
        <f>'Inbound SOS &amp; EOD'!JA78</f>
        <v>0</v>
      </c>
      <c r="JB15" s="79">
        <f>'Inbound SOS &amp; EOD'!JB78</f>
        <v>0</v>
      </c>
      <c r="JC15" s="79">
        <f>'Inbound SOS &amp; EOD'!JC78</f>
        <v>0</v>
      </c>
      <c r="JD15" s="79">
        <f>'Inbound SOS &amp; EOD'!JD78</f>
        <v>0</v>
      </c>
      <c r="JE15" s="79">
        <f>'Inbound SOS &amp; EOD'!JE78</f>
        <v>0</v>
      </c>
      <c r="JF15" s="79">
        <f>'Inbound SOS &amp; EOD'!JF78</f>
        <v>0</v>
      </c>
      <c r="JG15" s="79">
        <f>'Inbound SOS &amp; EOD'!JG78</f>
        <v>0</v>
      </c>
      <c r="JH15" s="79">
        <f>'Inbound SOS &amp; EOD'!JH78</f>
        <v>0</v>
      </c>
      <c r="JI15" s="79">
        <f>'Inbound SOS &amp; EOD'!JI78</f>
        <v>0</v>
      </c>
      <c r="JJ15" s="79">
        <f>'Inbound SOS &amp; EOD'!JJ78</f>
        <v>0</v>
      </c>
      <c r="JK15" s="79">
        <f>'Inbound SOS &amp; EOD'!JK78</f>
        <v>0</v>
      </c>
      <c r="JL15" s="79">
        <f>'Inbound SOS &amp; EOD'!JL78</f>
        <v>0</v>
      </c>
      <c r="JM15" s="79">
        <f>'Inbound SOS &amp; EOD'!JM78</f>
        <v>0</v>
      </c>
      <c r="JN15" s="79">
        <f>'Inbound SOS &amp; EOD'!JN78</f>
        <v>0</v>
      </c>
      <c r="JO15" s="79">
        <f>'Inbound SOS &amp; EOD'!JO78</f>
        <v>0</v>
      </c>
      <c r="JP15" s="79">
        <f>'Inbound SOS &amp; EOD'!JP78</f>
        <v>0</v>
      </c>
      <c r="JQ15" s="79">
        <f>'Inbound SOS &amp; EOD'!JQ78</f>
        <v>0</v>
      </c>
      <c r="JR15" s="79">
        <f>'Inbound SOS &amp; EOD'!JR78</f>
        <v>0</v>
      </c>
      <c r="JS15" s="79">
        <f>'Inbound SOS &amp; EOD'!JS78</f>
        <v>0</v>
      </c>
      <c r="JT15" s="79">
        <f>'Inbound SOS &amp; EOD'!JT78</f>
        <v>0</v>
      </c>
      <c r="JU15" s="79">
        <f>'Inbound SOS &amp; EOD'!JU78</f>
        <v>0</v>
      </c>
      <c r="JV15" s="79">
        <f>'Inbound SOS &amp; EOD'!JV78</f>
        <v>0</v>
      </c>
      <c r="JW15" s="79">
        <f>'Inbound SOS &amp; EOD'!JW78</f>
        <v>0</v>
      </c>
      <c r="JX15" s="79">
        <f>'Inbound SOS &amp; EOD'!JX78</f>
        <v>0</v>
      </c>
      <c r="JY15" s="79">
        <f>'Inbound SOS &amp; EOD'!JY78</f>
        <v>0</v>
      </c>
      <c r="JZ15" s="79">
        <f>'Inbound SOS &amp; EOD'!JZ78</f>
        <v>0</v>
      </c>
      <c r="KA15" s="79">
        <f>'Inbound SOS &amp; EOD'!KA78</f>
        <v>0</v>
      </c>
      <c r="KB15" s="79">
        <f>'Inbound SOS &amp; EOD'!KB78</f>
        <v>0</v>
      </c>
      <c r="KC15" s="79">
        <f>'Inbound SOS &amp; EOD'!KC78</f>
        <v>0</v>
      </c>
      <c r="KD15" s="79">
        <f>'Inbound SOS &amp; EOD'!KD78</f>
        <v>0</v>
      </c>
      <c r="KE15" s="79">
        <f>'Inbound SOS &amp; EOD'!KE78</f>
        <v>0</v>
      </c>
      <c r="KF15" s="79">
        <f>'Inbound SOS &amp; EOD'!KF78</f>
        <v>0</v>
      </c>
      <c r="KG15" s="79">
        <f>'Inbound SOS &amp; EOD'!KG78</f>
        <v>0</v>
      </c>
      <c r="KH15" s="79">
        <f>'Inbound SOS &amp; EOD'!KH78</f>
        <v>0</v>
      </c>
      <c r="KI15" s="79">
        <f>'Inbound SOS &amp; EOD'!KI78</f>
        <v>0</v>
      </c>
      <c r="KJ15" s="79">
        <f>'Inbound SOS &amp; EOD'!KJ78</f>
        <v>0</v>
      </c>
      <c r="KK15" s="79">
        <f>'Inbound SOS &amp; EOD'!KK78</f>
        <v>0</v>
      </c>
      <c r="KL15" s="79">
        <f>'Inbound SOS &amp; EOD'!KL78</f>
        <v>0</v>
      </c>
      <c r="KM15" s="79">
        <f>'Inbound SOS &amp; EOD'!KM78</f>
        <v>0</v>
      </c>
      <c r="KN15" s="79">
        <f>'Inbound SOS &amp; EOD'!KN78</f>
        <v>0</v>
      </c>
      <c r="KO15" s="79">
        <f>'Inbound SOS &amp; EOD'!KO78</f>
        <v>0</v>
      </c>
      <c r="KP15" s="79">
        <f>'Inbound SOS &amp; EOD'!KP78</f>
        <v>0</v>
      </c>
      <c r="KQ15" s="79">
        <f>'Inbound SOS &amp; EOD'!KQ78</f>
        <v>0</v>
      </c>
      <c r="KR15" s="79">
        <f>'Inbound SOS &amp; EOD'!KR78</f>
        <v>0</v>
      </c>
      <c r="KS15" s="79">
        <f>'Inbound SOS &amp; EOD'!KS78</f>
        <v>0</v>
      </c>
      <c r="KT15" s="79">
        <f>'Inbound SOS &amp; EOD'!KT78</f>
        <v>0</v>
      </c>
      <c r="KU15" s="79">
        <f>'Inbound SOS &amp; EOD'!KU78</f>
        <v>0</v>
      </c>
      <c r="KV15" s="79">
        <f>'Inbound SOS &amp; EOD'!KV78</f>
        <v>0</v>
      </c>
      <c r="KW15" s="79">
        <f>'Inbound SOS &amp; EOD'!KW78</f>
        <v>0</v>
      </c>
      <c r="KX15" s="79">
        <f>'Inbound SOS &amp; EOD'!KX78</f>
        <v>0</v>
      </c>
      <c r="KY15" s="79">
        <f>'Inbound SOS &amp; EOD'!KY78</f>
        <v>0</v>
      </c>
      <c r="KZ15" s="79">
        <f>'Inbound SOS &amp; EOD'!KZ78</f>
        <v>0</v>
      </c>
      <c r="LA15" s="79">
        <f>'Inbound SOS &amp; EOD'!LA78</f>
        <v>0</v>
      </c>
      <c r="LB15" s="79">
        <f>'Inbound SOS &amp; EOD'!LB78</f>
        <v>0</v>
      </c>
      <c r="LC15" s="79">
        <f>'Inbound SOS &amp; EOD'!LC78</f>
        <v>0</v>
      </c>
      <c r="LD15" s="79">
        <f>'Inbound SOS &amp; EOD'!LD78</f>
        <v>0</v>
      </c>
      <c r="LE15" s="79">
        <f>'Inbound SOS &amp; EOD'!LE78</f>
        <v>0</v>
      </c>
      <c r="LF15" s="79">
        <f>'Inbound SOS &amp; EOD'!LF78</f>
        <v>0</v>
      </c>
      <c r="LG15" s="79">
        <f>'Inbound SOS &amp; EOD'!LG78</f>
        <v>0</v>
      </c>
      <c r="LH15" s="79">
        <f>'Inbound SOS &amp; EOD'!LH78</f>
        <v>0</v>
      </c>
      <c r="LI15" s="79">
        <f>'Inbound SOS &amp; EOD'!LI78</f>
        <v>0</v>
      </c>
      <c r="LJ15" s="79">
        <f>'Inbound SOS &amp; EOD'!LJ78</f>
        <v>0</v>
      </c>
      <c r="LK15" s="79">
        <f>'Inbound SOS &amp; EOD'!LK78</f>
        <v>0</v>
      </c>
      <c r="LL15" s="79">
        <f>'Inbound SOS &amp; EOD'!LL78</f>
        <v>0</v>
      </c>
      <c r="LM15" s="79">
        <f>'Inbound SOS &amp; EOD'!LM78</f>
        <v>0</v>
      </c>
      <c r="LN15" s="79">
        <f>'Inbound SOS &amp; EOD'!LN78</f>
        <v>0</v>
      </c>
      <c r="LO15" s="79">
        <f>'Inbound SOS &amp; EOD'!LO78</f>
        <v>0</v>
      </c>
      <c r="LP15" s="79">
        <f>'Inbound SOS &amp; EOD'!LP78</f>
        <v>0</v>
      </c>
      <c r="LQ15" s="79">
        <f>'Inbound SOS &amp; EOD'!LQ78</f>
        <v>0</v>
      </c>
      <c r="LR15" s="79">
        <f>'Inbound SOS &amp; EOD'!LR78</f>
        <v>0</v>
      </c>
      <c r="LS15" s="79">
        <f>'Inbound SOS &amp; EOD'!LS78</f>
        <v>0</v>
      </c>
      <c r="LT15" s="79">
        <f>'Inbound SOS &amp; EOD'!LT78</f>
        <v>0</v>
      </c>
      <c r="LU15" s="79">
        <f>'Inbound SOS &amp; EOD'!LU78</f>
        <v>0</v>
      </c>
      <c r="LV15" s="79">
        <f>'Inbound SOS &amp; EOD'!LV78</f>
        <v>0</v>
      </c>
      <c r="LW15" s="79">
        <f>'Inbound SOS &amp; EOD'!LW78</f>
        <v>0</v>
      </c>
      <c r="LX15" s="79">
        <f>'Inbound SOS &amp; EOD'!LX78</f>
        <v>0</v>
      </c>
      <c r="LY15" s="79">
        <f>'Inbound SOS &amp; EOD'!LY78</f>
        <v>0</v>
      </c>
      <c r="LZ15" s="79">
        <f>'Inbound SOS &amp; EOD'!LZ78</f>
        <v>0</v>
      </c>
      <c r="MA15" s="79">
        <f>'Inbound SOS &amp; EOD'!MA78</f>
        <v>0</v>
      </c>
      <c r="MB15" s="79">
        <f>'Inbound SOS &amp; EOD'!MB78</f>
        <v>0</v>
      </c>
      <c r="MC15" s="79">
        <f>'Inbound SOS &amp; EOD'!MC78</f>
        <v>0</v>
      </c>
      <c r="MD15" s="79">
        <f>'Inbound SOS &amp; EOD'!MD78</f>
        <v>0</v>
      </c>
      <c r="ME15" s="79">
        <f>'Inbound SOS &amp; EOD'!ME78</f>
        <v>0</v>
      </c>
      <c r="MF15" s="79">
        <f>'Inbound SOS &amp; EOD'!MF78</f>
        <v>0</v>
      </c>
      <c r="MG15" s="79">
        <f>'Inbound SOS &amp; EOD'!MG78</f>
        <v>0</v>
      </c>
      <c r="MH15" s="79">
        <f>'Inbound SOS &amp; EOD'!MH78</f>
        <v>0</v>
      </c>
      <c r="MI15" s="79">
        <f>'Inbound SOS &amp; EOD'!MI78</f>
        <v>0</v>
      </c>
      <c r="MJ15" s="79">
        <f>'Inbound SOS &amp; EOD'!MJ78</f>
        <v>0</v>
      </c>
      <c r="MK15" s="79">
        <f>'Inbound SOS &amp; EOD'!MK78</f>
        <v>0</v>
      </c>
      <c r="ML15" s="79">
        <f>'Inbound SOS &amp; EOD'!ML78</f>
        <v>0</v>
      </c>
      <c r="MM15" s="79">
        <f>'Inbound SOS &amp; EOD'!MM78</f>
        <v>0</v>
      </c>
      <c r="MN15" s="79">
        <f>'Inbound SOS &amp; EOD'!MN78</f>
        <v>0</v>
      </c>
      <c r="MO15" s="79">
        <f>'Inbound SOS &amp; EOD'!MO78</f>
        <v>0</v>
      </c>
      <c r="MP15" s="79">
        <f>'Inbound SOS &amp; EOD'!MP78</f>
        <v>0</v>
      </c>
      <c r="MQ15" s="79">
        <f>'Inbound SOS &amp; EOD'!MQ78</f>
        <v>0</v>
      </c>
      <c r="MR15" s="79">
        <f>'Inbound SOS &amp; EOD'!MR78</f>
        <v>0</v>
      </c>
      <c r="MS15" s="79">
        <f>'Inbound SOS &amp; EOD'!MS78</f>
        <v>0</v>
      </c>
      <c r="MT15" s="79">
        <f>'Inbound SOS &amp; EOD'!MT78</f>
        <v>0</v>
      </c>
      <c r="MU15" s="79">
        <f>'Inbound SOS &amp; EOD'!MU78</f>
        <v>0</v>
      </c>
      <c r="MV15" s="79">
        <f>'Inbound SOS &amp; EOD'!MV78</f>
        <v>0</v>
      </c>
      <c r="MW15" s="79">
        <f>'Inbound SOS &amp; EOD'!MW78</f>
        <v>0</v>
      </c>
      <c r="MX15" s="79">
        <f>'Inbound SOS &amp; EOD'!MX78</f>
        <v>0</v>
      </c>
      <c r="MY15" s="79">
        <f>'Inbound SOS &amp; EOD'!MY78</f>
        <v>0</v>
      </c>
      <c r="MZ15" s="79">
        <f>'Inbound SOS &amp; EOD'!MZ78</f>
        <v>0</v>
      </c>
      <c r="NA15" s="79">
        <f>'Inbound SOS &amp; EOD'!NA78</f>
        <v>0</v>
      </c>
      <c r="NB15" s="79">
        <f>'Inbound SOS &amp; EOD'!NB78</f>
        <v>0</v>
      </c>
      <c r="NC15" s="79">
        <f>'Inbound SOS &amp; EOD'!NC78</f>
        <v>0</v>
      </c>
      <c r="ND15" s="79">
        <f>'Inbound SOS &amp; EOD'!ND78</f>
        <v>0</v>
      </c>
      <c r="NE15" s="79">
        <f>'Inbound SOS &amp; EOD'!NE78</f>
        <v>0</v>
      </c>
      <c r="NF15" s="79">
        <f>'Inbound SOS &amp; EOD'!NF78</f>
        <v>0</v>
      </c>
      <c r="NG15" s="79">
        <f>'Inbound SOS &amp; EOD'!NG78</f>
        <v>0</v>
      </c>
      <c r="NH15" s="79">
        <f>'Inbound SOS &amp; EOD'!NH78</f>
        <v>0</v>
      </c>
    </row>
    <row r="16" spans="1:372" ht="15.75" customHeight="1">
      <c r="A16" s="78" t="s">
        <v>715</v>
      </c>
      <c r="B16" s="79">
        <f t="shared" ref="B16" si="50">B14+B15</f>
        <v>748</v>
      </c>
      <c r="C16" s="79">
        <f t="shared" ref="C16:BN16" si="51">C14+C15</f>
        <v>97</v>
      </c>
      <c r="D16" s="79">
        <f t="shared" si="51"/>
        <v>638</v>
      </c>
      <c r="E16" s="79">
        <f t="shared" si="51"/>
        <v>0</v>
      </c>
      <c r="F16" s="79">
        <f t="shared" si="51"/>
        <v>0</v>
      </c>
      <c r="G16" s="79">
        <f t="shared" si="51"/>
        <v>0</v>
      </c>
      <c r="H16" s="79">
        <f t="shared" si="51"/>
        <v>115</v>
      </c>
      <c r="I16" s="79">
        <f t="shared" si="51"/>
        <v>0</v>
      </c>
      <c r="J16" s="79">
        <f t="shared" si="51"/>
        <v>413</v>
      </c>
      <c r="K16" s="79">
        <f t="shared" si="51"/>
        <v>0</v>
      </c>
      <c r="L16" s="79">
        <f t="shared" si="51"/>
        <v>0</v>
      </c>
      <c r="M16" s="79">
        <f t="shared" si="51"/>
        <v>0</v>
      </c>
      <c r="N16" s="79">
        <f t="shared" si="51"/>
        <v>9</v>
      </c>
      <c r="O16" s="79">
        <f t="shared" si="51"/>
        <v>0</v>
      </c>
      <c r="P16" s="79">
        <f t="shared" si="51"/>
        <v>0</v>
      </c>
      <c r="Q16" s="79">
        <f t="shared" si="51"/>
        <v>0</v>
      </c>
      <c r="R16" s="79">
        <f t="shared" si="51"/>
        <v>0</v>
      </c>
      <c r="S16" s="79">
        <f t="shared" si="51"/>
        <v>4</v>
      </c>
      <c r="T16" s="79">
        <f t="shared" si="51"/>
        <v>0</v>
      </c>
      <c r="U16" s="79">
        <f t="shared" si="51"/>
        <v>315</v>
      </c>
      <c r="V16" s="79">
        <f t="shared" si="51"/>
        <v>25</v>
      </c>
      <c r="W16" s="79">
        <f t="shared" si="51"/>
        <v>0</v>
      </c>
      <c r="X16" s="79">
        <f t="shared" si="51"/>
        <v>61</v>
      </c>
      <c r="Y16" s="79">
        <f t="shared" si="51"/>
        <v>264</v>
      </c>
      <c r="Z16" s="79">
        <f t="shared" si="51"/>
        <v>142</v>
      </c>
      <c r="AA16" s="79">
        <f t="shared" si="51"/>
        <v>172</v>
      </c>
      <c r="AB16" s="79">
        <f t="shared" si="51"/>
        <v>173</v>
      </c>
      <c r="AC16" s="79">
        <f t="shared" si="51"/>
        <v>117</v>
      </c>
      <c r="AD16" s="79">
        <f t="shared" si="51"/>
        <v>129</v>
      </c>
      <c r="AE16" s="79">
        <f t="shared" si="51"/>
        <v>116</v>
      </c>
      <c r="AF16" s="79">
        <f t="shared" si="51"/>
        <v>31</v>
      </c>
      <c r="AG16" s="79">
        <f t="shared" si="51"/>
        <v>275</v>
      </c>
      <c r="AH16" s="79">
        <f t="shared" si="51"/>
        <v>506</v>
      </c>
      <c r="AI16" s="79">
        <f t="shared" si="51"/>
        <v>303</v>
      </c>
      <c r="AJ16" s="79">
        <f t="shared" si="51"/>
        <v>0</v>
      </c>
      <c r="AK16" s="79">
        <f t="shared" si="51"/>
        <v>0</v>
      </c>
      <c r="AL16" s="79">
        <f t="shared" si="51"/>
        <v>668</v>
      </c>
      <c r="AM16" s="79">
        <f t="shared" si="51"/>
        <v>798</v>
      </c>
      <c r="AN16" s="79">
        <f t="shared" si="51"/>
        <v>344</v>
      </c>
      <c r="AO16" s="79">
        <f t="shared" si="51"/>
        <v>273</v>
      </c>
      <c r="AP16" s="79">
        <f t="shared" si="51"/>
        <v>120</v>
      </c>
      <c r="AQ16" s="79">
        <f t="shared" si="51"/>
        <v>0</v>
      </c>
      <c r="AR16" s="79">
        <f t="shared" si="51"/>
        <v>0</v>
      </c>
      <c r="AS16" s="79">
        <f t="shared" si="51"/>
        <v>0</v>
      </c>
      <c r="AT16" s="79">
        <f t="shared" si="51"/>
        <v>743</v>
      </c>
      <c r="AU16" s="79">
        <f t="shared" si="51"/>
        <v>562</v>
      </c>
      <c r="AV16" s="79">
        <f t="shared" si="51"/>
        <v>1677</v>
      </c>
      <c r="AW16" s="79">
        <f t="shared" si="51"/>
        <v>840</v>
      </c>
      <c r="AX16" s="79">
        <f t="shared" si="51"/>
        <v>1</v>
      </c>
      <c r="AY16" s="79">
        <f t="shared" si="51"/>
        <v>0</v>
      </c>
      <c r="AZ16" s="79">
        <f t="shared" si="51"/>
        <v>1147</v>
      </c>
      <c r="BA16" s="79">
        <f t="shared" si="51"/>
        <v>2665</v>
      </c>
      <c r="BB16" s="79">
        <f t="shared" si="51"/>
        <v>498</v>
      </c>
      <c r="BC16" s="79">
        <f t="shared" si="51"/>
        <v>1099</v>
      </c>
      <c r="BD16" s="79">
        <f t="shared" si="51"/>
        <v>0</v>
      </c>
      <c r="BE16" s="79">
        <f t="shared" si="51"/>
        <v>1</v>
      </c>
      <c r="BF16" s="79">
        <f t="shared" si="51"/>
        <v>0</v>
      </c>
      <c r="BG16" s="79">
        <f t="shared" si="51"/>
        <v>209</v>
      </c>
      <c r="BH16" s="79">
        <f t="shared" si="51"/>
        <v>551</v>
      </c>
      <c r="BI16" s="79">
        <f t="shared" si="51"/>
        <v>382</v>
      </c>
      <c r="BJ16" s="79">
        <f t="shared" si="51"/>
        <v>130</v>
      </c>
      <c r="BK16" s="79">
        <f t="shared" si="51"/>
        <v>0</v>
      </c>
      <c r="BL16" s="79">
        <f t="shared" si="51"/>
        <v>551</v>
      </c>
      <c r="BM16" s="79">
        <f t="shared" si="51"/>
        <v>0</v>
      </c>
      <c r="BN16" s="79">
        <f t="shared" si="51"/>
        <v>49</v>
      </c>
      <c r="BO16" s="79">
        <f t="shared" ref="BO16:DZ16" si="52">BO14+BO15</f>
        <v>21</v>
      </c>
      <c r="BP16" s="79">
        <f t="shared" si="52"/>
        <v>0</v>
      </c>
      <c r="BQ16" s="79">
        <f t="shared" si="52"/>
        <v>2</v>
      </c>
      <c r="BR16" s="79">
        <f t="shared" si="52"/>
        <v>0</v>
      </c>
      <c r="BS16" s="79">
        <f t="shared" si="52"/>
        <v>0</v>
      </c>
      <c r="BT16" s="79">
        <f t="shared" si="52"/>
        <v>0</v>
      </c>
      <c r="BU16" s="79">
        <f t="shared" si="52"/>
        <v>125</v>
      </c>
      <c r="BV16" s="79">
        <f t="shared" si="52"/>
        <v>0</v>
      </c>
      <c r="BW16" s="79">
        <f t="shared" si="52"/>
        <v>0</v>
      </c>
      <c r="BX16" s="79">
        <f t="shared" si="52"/>
        <v>0</v>
      </c>
      <c r="BY16" s="79">
        <f t="shared" si="52"/>
        <v>0</v>
      </c>
      <c r="BZ16" s="79">
        <f t="shared" si="52"/>
        <v>0</v>
      </c>
      <c r="CA16" s="79">
        <f t="shared" si="52"/>
        <v>0</v>
      </c>
      <c r="CB16" s="79">
        <f t="shared" si="52"/>
        <v>0</v>
      </c>
      <c r="CC16" s="79">
        <f t="shared" si="52"/>
        <v>0</v>
      </c>
      <c r="CD16" s="79">
        <f t="shared" si="52"/>
        <v>0</v>
      </c>
      <c r="CE16" s="79">
        <f t="shared" si="52"/>
        <v>0</v>
      </c>
      <c r="CF16" s="79">
        <f t="shared" si="52"/>
        <v>0</v>
      </c>
      <c r="CG16" s="79">
        <f t="shared" si="52"/>
        <v>0</v>
      </c>
      <c r="CH16" s="79">
        <f t="shared" si="52"/>
        <v>0</v>
      </c>
      <c r="CI16" s="79">
        <f t="shared" si="52"/>
        <v>0</v>
      </c>
      <c r="CJ16" s="79">
        <f t="shared" si="52"/>
        <v>0</v>
      </c>
      <c r="CK16" s="79">
        <f t="shared" si="52"/>
        <v>176</v>
      </c>
      <c r="CL16" s="79">
        <f t="shared" si="52"/>
        <v>0</v>
      </c>
      <c r="CM16" s="79">
        <f t="shared" si="52"/>
        <v>0</v>
      </c>
      <c r="CN16" s="79">
        <f t="shared" si="52"/>
        <v>140</v>
      </c>
      <c r="CO16" s="79">
        <f t="shared" si="52"/>
        <v>0</v>
      </c>
      <c r="CP16" s="79">
        <f t="shared" si="52"/>
        <v>0</v>
      </c>
      <c r="CQ16" s="79">
        <f t="shared" si="52"/>
        <v>1111</v>
      </c>
      <c r="CR16" s="79">
        <f t="shared" si="52"/>
        <v>654</v>
      </c>
      <c r="CS16" s="79">
        <f t="shared" si="52"/>
        <v>352</v>
      </c>
      <c r="CT16" s="79">
        <f t="shared" si="52"/>
        <v>111</v>
      </c>
      <c r="CU16" s="79">
        <f t="shared" si="52"/>
        <v>4</v>
      </c>
      <c r="CV16" s="79">
        <f t="shared" si="52"/>
        <v>0</v>
      </c>
      <c r="CW16" s="79">
        <f t="shared" si="52"/>
        <v>0</v>
      </c>
      <c r="CX16" s="79">
        <f t="shared" si="52"/>
        <v>0</v>
      </c>
      <c r="CY16" s="79">
        <f t="shared" si="52"/>
        <v>714</v>
      </c>
      <c r="CZ16" s="79">
        <f t="shared" si="52"/>
        <v>1</v>
      </c>
      <c r="DA16" s="79">
        <f t="shared" si="52"/>
        <v>0</v>
      </c>
      <c r="DB16" s="79">
        <f t="shared" si="52"/>
        <v>0</v>
      </c>
      <c r="DC16" s="79">
        <f t="shared" si="52"/>
        <v>0</v>
      </c>
      <c r="DD16" s="79">
        <f t="shared" si="52"/>
        <v>0</v>
      </c>
      <c r="DE16" s="79">
        <f t="shared" si="52"/>
        <v>0</v>
      </c>
      <c r="DF16" s="79">
        <f t="shared" si="52"/>
        <v>105</v>
      </c>
      <c r="DG16" s="79">
        <f t="shared" si="52"/>
        <v>0</v>
      </c>
      <c r="DH16" s="79">
        <f t="shared" si="52"/>
        <v>0</v>
      </c>
      <c r="DI16" s="79">
        <f t="shared" si="52"/>
        <v>0</v>
      </c>
      <c r="DJ16" s="79">
        <f t="shared" si="52"/>
        <v>0</v>
      </c>
      <c r="DK16" s="79">
        <f t="shared" si="52"/>
        <v>0</v>
      </c>
      <c r="DL16" s="79">
        <f t="shared" si="52"/>
        <v>0</v>
      </c>
      <c r="DM16" s="79">
        <f t="shared" si="52"/>
        <v>0</v>
      </c>
      <c r="DN16" s="79">
        <f t="shared" si="52"/>
        <v>0</v>
      </c>
      <c r="DO16" s="79">
        <f t="shared" si="52"/>
        <v>0</v>
      </c>
      <c r="DP16" s="79">
        <f t="shared" si="52"/>
        <v>0</v>
      </c>
      <c r="DQ16" s="79">
        <f t="shared" si="52"/>
        <v>0</v>
      </c>
      <c r="DR16" s="79">
        <f t="shared" si="52"/>
        <v>0</v>
      </c>
      <c r="DS16" s="79">
        <f t="shared" si="52"/>
        <v>103</v>
      </c>
      <c r="DT16" s="79">
        <f t="shared" si="52"/>
        <v>0</v>
      </c>
      <c r="DU16" s="79">
        <f t="shared" si="52"/>
        <v>13</v>
      </c>
      <c r="DV16" s="79">
        <f t="shared" si="52"/>
        <v>468</v>
      </c>
      <c r="DW16" s="79">
        <f t="shared" si="52"/>
        <v>26</v>
      </c>
      <c r="DX16" s="79">
        <f t="shared" si="52"/>
        <v>0</v>
      </c>
      <c r="DY16" s="79">
        <f t="shared" si="52"/>
        <v>240</v>
      </c>
      <c r="DZ16" s="79">
        <f t="shared" si="52"/>
        <v>155</v>
      </c>
      <c r="EA16" s="79">
        <f t="shared" ref="EA16:GL16" si="53">EA14+EA15</f>
        <v>0</v>
      </c>
      <c r="EB16" s="79">
        <f t="shared" si="53"/>
        <v>1342</v>
      </c>
      <c r="EC16" s="79">
        <f t="shared" si="53"/>
        <v>167</v>
      </c>
      <c r="ED16" s="79">
        <f t="shared" si="53"/>
        <v>1107</v>
      </c>
      <c r="EE16" s="79">
        <f t="shared" si="53"/>
        <v>25</v>
      </c>
      <c r="EF16" s="79">
        <f t="shared" si="53"/>
        <v>3</v>
      </c>
      <c r="EG16" s="79">
        <f t="shared" si="53"/>
        <v>0</v>
      </c>
      <c r="EH16" s="79">
        <f t="shared" si="53"/>
        <v>0</v>
      </c>
      <c r="EI16" s="79">
        <f t="shared" si="53"/>
        <v>0</v>
      </c>
      <c r="EJ16" s="79">
        <f t="shared" si="53"/>
        <v>0</v>
      </c>
      <c r="EK16" s="79">
        <f t="shared" si="53"/>
        <v>0</v>
      </c>
      <c r="EL16" s="79">
        <f t="shared" si="53"/>
        <v>0</v>
      </c>
      <c r="EM16" s="79">
        <f t="shared" si="53"/>
        <v>0</v>
      </c>
      <c r="EN16" s="79">
        <f t="shared" si="53"/>
        <v>0</v>
      </c>
      <c r="EO16" s="79">
        <f t="shared" si="53"/>
        <v>0</v>
      </c>
      <c r="EP16" s="79">
        <f t="shared" si="53"/>
        <v>0</v>
      </c>
      <c r="EQ16" s="79">
        <f t="shared" si="53"/>
        <v>0</v>
      </c>
      <c r="ER16" s="79">
        <f t="shared" si="53"/>
        <v>0</v>
      </c>
      <c r="ES16" s="79">
        <f t="shared" si="53"/>
        <v>0</v>
      </c>
      <c r="ET16" s="79">
        <f t="shared" si="53"/>
        <v>0</v>
      </c>
      <c r="EU16" s="79">
        <f t="shared" si="53"/>
        <v>0</v>
      </c>
      <c r="EV16" s="79">
        <f t="shared" si="53"/>
        <v>0</v>
      </c>
      <c r="EW16" s="79">
        <f t="shared" si="53"/>
        <v>0</v>
      </c>
      <c r="EX16" s="79">
        <f t="shared" si="53"/>
        <v>0</v>
      </c>
      <c r="EY16" s="79">
        <f t="shared" si="53"/>
        <v>0</v>
      </c>
      <c r="EZ16" s="79">
        <f t="shared" si="53"/>
        <v>0</v>
      </c>
      <c r="FA16" s="79">
        <f t="shared" si="53"/>
        <v>0</v>
      </c>
      <c r="FB16" s="79">
        <f t="shared" si="53"/>
        <v>0</v>
      </c>
      <c r="FC16" s="79">
        <f t="shared" si="53"/>
        <v>0</v>
      </c>
      <c r="FD16" s="79">
        <f t="shared" si="53"/>
        <v>0</v>
      </c>
      <c r="FE16" s="79">
        <f t="shared" si="53"/>
        <v>0</v>
      </c>
      <c r="FF16" s="79">
        <f t="shared" si="53"/>
        <v>0</v>
      </c>
      <c r="FG16" s="79">
        <f t="shared" si="53"/>
        <v>0</v>
      </c>
      <c r="FH16" s="79">
        <f t="shared" si="53"/>
        <v>0</v>
      </c>
      <c r="FI16" s="79">
        <f t="shared" si="53"/>
        <v>0</v>
      </c>
      <c r="FJ16" s="79">
        <f t="shared" si="53"/>
        <v>0</v>
      </c>
      <c r="FK16" s="79">
        <f t="shared" si="53"/>
        <v>0</v>
      </c>
      <c r="FL16" s="79">
        <f t="shared" si="53"/>
        <v>0</v>
      </c>
      <c r="FM16" s="79">
        <f t="shared" si="53"/>
        <v>0</v>
      </c>
      <c r="FN16" s="79">
        <f t="shared" si="53"/>
        <v>0</v>
      </c>
      <c r="FO16" s="79">
        <f t="shared" si="53"/>
        <v>0</v>
      </c>
      <c r="FP16" s="79">
        <f t="shared" si="53"/>
        <v>0</v>
      </c>
      <c r="FQ16" s="79">
        <f t="shared" si="53"/>
        <v>0</v>
      </c>
      <c r="FR16" s="79">
        <f t="shared" si="53"/>
        <v>0</v>
      </c>
      <c r="FS16" s="79">
        <f t="shared" si="53"/>
        <v>0</v>
      </c>
      <c r="FT16" s="79">
        <f t="shared" si="53"/>
        <v>0</v>
      </c>
      <c r="FU16" s="79">
        <f t="shared" si="53"/>
        <v>0</v>
      </c>
      <c r="FV16" s="79">
        <f t="shared" si="53"/>
        <v>0</v>
      </c>
      <c r="FW16" s="79">
        <f t="shared" si="53"/>
        <v>0</v>
      </c>
      <c r="FX16" s="79">
        <f t="shared" si="53"/>
        <v>0</v>
      </c>
      <c r="FY16" s="79">
        <f t="shared" si="53"/>
        <v>0</v>
      </c>
      <c r="FZ16" s="79">
        <f t="shared" si="53"/>
        <v>0</v>
      </c>
      <c r="GA16" s="79">
        <f t="shared" si="53"/>
        <v>0</v>
      </c>
      <c r="GB16" s="79">
        <f t="shared" si="53"/>
        <v>0</v>
      </c>
      <c r="GC16" s="79">
        <f t="shared" si="53"/>
        <v>0</v>
      </c>
      <c r="GD16" s="79">
        <f t="shared" si="53"/>
        <v>0</v>
      </c>
      <c r="GE16" s="79">
        <f t="shared" si="53"/>
        <v>0</v>
      </c>
      <c r="GF16" s="79">
        <f t="shared" si="53"/>
        <v>0</v>
      </c>
      <c r="GG16" s="79">
        <f t="shared" si="53"/>
        <v>0</v>
      </c>
      <c r="GH16" s="79">
        <f t="shared" si="53"/>
        <v>0</v>
      </c>
      <c r="GI16" s="79">
        <f t="shared" si="53"/>
        <v>0</v>
      </c>
      <c r="GJ16" s="79">
        <f t="shared" si="53"/>
        <v>0</v>
      </c>
      <c r="GK16" s="79">
        <f t="shared" si="53"/>
        <v>0</v>
      </c>
      <c r="GL16" s="79">
        <f t="shared" si="53"/>
        <v>0</v>
      </c>
      <c r="GM16" s="79">
        <f t="shared" ref="GM16:IX16" si="54">GM14+GM15</f>
        <v>0</v>
      </c>
      <c r="GN16" s="79">
        <f t="shared" si="54"/>
        <v>0</v>
      </c>
      <c r="GO16" s="79">
        <f t="shared" si="54"/>
        <v>0</v>
      </c>
      <c r="GP16" s="79">
        <f t="shared" si="54"/>
        <v>0</v>
      </c>
      <c r="GQ16" s="79">
        <f t="shared" si="54"/>
        <v>0</v>
      </c>
      <c r="GR16" s="79">
        <f t="shared" si="54"/>
        <v>0</v>
      </c>
      <c r="GS16" s="79">
        <f t="shared" si="54"/>
        <v>0</v>
      </c>
      <c r="GT16" s="79">
        <f t="shared" si="54"/>
        <v>0</v>
      </c>
      <c r="GU16" s="79">
        <f t="shared" si="54"/>
        <v>0</v>
      </c>
      <c r="GV16" s="79">
        <f t="shared" si="54"/>
        <v>0</v>
      </c>
      <c r="GW16" s="79">
        <f t="shared" si="54"/>
        <v>0</v>
      </c>
      <c r="GX16" s="79">
        <f t="shared" si="54"/>
        <v>0</v>
      </c>
      <c r="GY16" s="79">
        <f t="shared" si="54"/>
        <v>0</v>
      </c>
      <c r="GZ16" s="79">
        <f t="shared" si="54"/>
        <v>0</v>
      </c>
      <c r="HA16" s="79">
        <f t="shared" si="54"/>
        <v>0</v>
      </c>
      <c r="HB16" s="79">
        <f t="shared" si="54"/>
        <v>0</v>
      </c>
      <c r="HC16" s="79">
        <f t="shared" si="54"/>
        <v>0</v>
      </c>
      <c r="HD16" s="79">
        <f t="shared" si="54"/>
        <v>0</v>
      </c>
      <c r="HE16" s="79">
        <f t="shared" si="54"/>
        <v>0</v>
      </c>
      <c r="HF16" s="79">
        <f t="shared" si="54"/>
        <v>0</v>
      </c>
      <c r="HG16" s="79">
        <f t="shared" si="54"/>
        <v>0</v>
      </c>
      <c r="HH16" s="79">
        <f t="shared" si="54"/>
        <v>0</v>
      </c>
      <c r="HI16" s="79">
        <f t="shared" si="54"/>
        <v>0</v>
      </c>
      <c r="HJ16" s="79">
        <f t="shared" si="54"/>
        <v>0</v>
      </c>
      <c r="HK16" s="79">
        <f t="shared" si="54"/>
        <v>0</v>
      </c>
      <c r="HL16" s="79">
        <f t="shared" si="54"/>
        <v>0</v>
      </c>
      <c r="HM16" s="79">
        <f t="shared" si="54"/>
        <v>0</v>
      </c>
      <c r="HN16" s="79">
        <f t="shared" si="54"/>
        <v>0</v>
      </c>
      <c r="HO16" s="79">
        <f t="shared" si="54"/>
        <v>0</v>
      </c>
      <c r="HP16" s="79">
        <f t="shared" si="54"/>
        <v>0</v>
      </c>
      <c r="HQ16" s="79">
        <f t="shared" si="54"/>
        <v>0</v>
      </c>
      <c r="HR16" s="79">
        <f t="shared" si="54"/>
        <v>0</v>
      </c>
      <c r="HS16" s="79">
        <f t="shared" si="54"/>
        <v>0</v>
      </c>
      <c r="HT16" s="79">
        <f t="shared" si="54"/>
        <v>0</v>
      </c>
      <c r="HU16" s="79">
        <f t="shared" si="54"/>
        <v>0</v>
      </c>
      <c r="HV16" s="79">
        <f t="shared" si="54"/>
        <v>0</v>
      </c>
      <c r="HW16" s="79">
        <f t="shared" si="54"/>
        <v>0</v>
      </c>
      <c r="HX16" s="79">
        <f t="shared" si="54"/>
        <v>0</v>
      </c>
      <c r="HY16" s="79">
        <f t="shared" si="54"/>
        <v>0</v>
      </c>
      <c r="HZ16" s="79">
        <f t="shared" si="54"/>
        <v>0</v>
      </c>
      <c r="IA16" s="79">
        <f t="shared" si="54"/>
        <v>0</v>
      </c>
      <c r="IB16" s="79">
        <f t="shared" si="54"/>
        <v>0</v>
      </c>
      <c r="IC16" s="79">
        <f t="shared" si="54"/>
        <v>0</v>
      </c>
      <c r="ID16" s="79">
        <f t="shared" si="54"/>
        <v>0</v>
      </c>
      <c r="IE16" s="79">
        <f t="shared" si="54"/>
        <v>0</v>
      </c>
      <c r="IF16" s="79">
        <f t="shared" si="54"/>
        <v>0</v>
      </c>
      <c r="IG16" s="79">
        <f t="shared" si="54"/>
        <v>0</v>
      </c>
      <c r="IH16" s="79">
        <f t="shared" si="54"/>
        <v>0</v>
      </c>
      <c r="II16" s="79">
        <f t="shared" si="54"/>
        <v>0</v>
      </c>
      <c r="IJ16" s="79">
        <f t="shared" si="54"/>
        <v>0</v>
      </c>
      <c r="IK16" s="79">
        <f t="shared" si="54"/>
        <v>0</v>
      </c>
      <c r="IL16" s="79">
        <f t="shared" si="54"/>
        <v>0</v>
      </c>
      <c r="IM16" s="79">
        <f t="shared" si="54"/>
        <v>0</v>
      </c>
      <c r="IN16" s="79">
        <f t="shared" si="54"/>
        <v>0</v>
      </c>
      <c r="IO16" s="79">
        <f t="shared" si="54"/>
        <v>0</v>
      </c>
      <c r="IP16" s="79">
        <f t="shared" si="54"/>
        <v>0</v>
      </c>
      <c r="IQ16" s="79">
        <f t="shared" si="54"/>
        <v>0</v>
      </c>
      <c r="IR16" s="79">
        <f t="shared" si="54"/>
        <v>0</v>
      </c>
      <c r="IS16" s="79">
        <f t="shared" si="54"/>
        <v>0</v>
      </c>
      <c r="IT16" s="79">
        <f t="shared" si="54"/>
        <v>0</v>
      </c>
      <c r="IU16" s="79">
        <f t="shared" si="54"/>
        <v>0</v>
      </c>
      <c r="IV16" s="79">
        <f t="shared" si="54"/>
        <v>0</v>
      </c>
      <c r="IW16" s="79">
        <f t="shared" si="54"/>
        <v>0</v>
      </c>
      <c r="IX16" s="79">
        <f t="shared" si="54"/>
        <v>0</v>
      </c>
      <c r="IY16" s="79">
        <f t="shared" ref="IY16:LJ16" si="55">IY14+IY15</f>
        <v>0</v>
      </c>
      <c r="IZ16" s="79">
        <f t="shared" si="55"/>
        <v>0</v>
      </c>
      <c r="JA16" s="79">
        <f t="shared" si="55"/>
        <v>0</v>
      </c>
      <c r="JB16" s="79">
        <f t="shared" si="55"/>
        <v>0</v>
      </c>
      <c r="JC16" s="79">
        <f t="shared" si="55"/>
        <v>0</v>
      </c>
      <c r="JD16" s="79">
        <f t="shared" si="55"/>
        <v>0</v>
      </c>
      <c r="JE16" s="79">
        <f t="shared" si="55"/>
        <v>0</v>
      </c>
      <c r="JF16" s="79">
        <f t="shared" si="55"/>
        <v>0</v>
      </c>
      <c r="JG16" s="79">
        <f t="shared" si="55"/>
        <v>0</v>
      </c>
      <c r="JH16" s="79">
        <f t="shared" si="55"/>
        <v>0</v>
      </c>
      <c r="JI16" s="79">
        <f t="shared" si="55"/>
        <v>0</v>
      </c>
      <c r="JJ16" s="79">
        <f t="shared" si="55"/>
        <v>0</v>
      </c>
      <c r="JK16" s="79">
        <f t="shared" si="55"/>
        <v>0</v>
      </c>
      <c r="JL16" s="79">
        <f t="shared" si="55"/>
        <v>0</v>
      </c>
      <c r="JM16" s="79">
        <f t="shared" si="55"/>
        <v>0</v>
      </c>
      <c r="JN16" s="79">
        <f t="shared" si="55"/>
        <v>0</v>
      </c>
      <c r="JO16" s="79">
        <f t="shared" si="55"/>
        <v>0</v>
      </c>
      <c r="JP16" s="79">
        <f t="shared" si="55"/>
        <v>0</v>
      </c>
      <c r="JQ16" s="79">
        <f t="shared" si="55"/>
        <v>0</v>
      </c>
      <c r="JR16" s="79">
        <f t="shared" si="55"/>
        <v>0</v>
      </c>
      <c r="JS16" s="79">
        <f t="shared" si="55"/>
        <v>0</v>
      </c>
      <c r="JT16" s="79">
        <f t="shared" si="55"/>
        <v>0</v>
      </c>
      <c r="JU16" s="79">
        <f t="shared" si="55"/>
        <v>0</v>
      </c>
      <c r="JV16" s="79">
        <f t="shared" si="55"/>
        <v>0</v>
      </c>
      <c r="JW16" s="79">
        <f t="shared" si="55"/>
        <v>0</v>
      </c>
      <c r="JX16" s="79">
        <f t="shared" si="55"/>
        <v>0</v>
      </c>
      <c r="JY16" s="79">
        <f t="shared" si="55"/>
        <v>0</v>
      </c>
      <c r="JZ16" s="79">
        <f t="shared" si="55"/>
        <v>0</v>
      </c>
      <c r="KA16" s="79">
        <f t="shared" si="55"/>
        <v>0</v>
      </c>
      <c r="KB16" s="79">
        <f t="shared" si="55"/>
        <v>0</v>
      </c>
      <c r="KC16" s="79">
        <f t="shared" si="55"/>
        <v>0</v>
      </c>
      <c r="KD16" s="79">
        <f t="shared" si="55"/>
        <v>0</v>
      </c>
      <c r="KE16" s="79">
        <f t="shared" si="55"/>
        <v>0</v>
      </c>
      <c r="KF16" s="79">
        <f t="shared" si="55"/>
        <v>0</v>
      </c>
      <c r="KG16" s="79">
        <f t="shared" si="55"/>
        <v>0</v>
      </c>
      <c r="KH16" s="79">
        <f t="shared" si="55"/>
        <v>0</v>
      </c>
      <c r="KI16" s="79">
        <f t="shared" si="55"/>
        <v>0</v>
      </c>
      <c r="KJ16" s="79">
        <f t="shared" si="55"/>
        <v>0</v>
      </c>
      <c r="KK16" s="79">
        <f t="shared" si="55"/>
        <v>0</v>
      </c>
      <c r="KL16" s="79">
        <f t="shared" si="55"/>
        <v>0</v>
      </c>
      <c r="KM16" s="79">
        <f t="shared" si="55"/>
        <v>0</v>
      </c>
      <c r="KN16" s="79">
        <f t="shared" si="55"/>
        <v>0</v>
      </c>
      <c r="KO16" s="79">
        <f t="shared" si="55"/>
        <v>0</v>
      </c>
      <c r="KP16" s="79">
        <f t="shared" si="55"/>
        <v>0</v>
      </c>
      <c r="KQ16" s="79">
        <f t="shared" si="55"/>
        <v>0</v>
      </c>
      <c r="KR16" s="79">
        <f t="shared" si="55"/>
        <v>0</v>
      </c>
      <c r="KS16" s="79">
        <f t="shared" si="55"/>
        <v>0</v>
      </c>
      <c r="KT16" s="79">
        <f t="shared" si="55"/>
        <v>0</v>
      </c>
      <c r="KU16" s="79">
        <f t="shared" si="55"/>
        <v>0</v>
      </c>
      <c r="KV16" s="79">
        <f t="shared" si="55"/>
        <v>0</v>
      </c>
      <c r="KW16" s="79">
        <f t="shared" si="55"/>
        <v>0</v>
      </c>
      <c r="KX16" s="79">
        <f t="shared" si="55"/>
        <v>0</v>
      </c>
      <c r="KY16" s="79">
        <f t="shared" si="55"/>
        <v>0</v>
      </c>
      <c r="KZ16" s="79">
        <f t="shared" si="55"/>
        <v>0</v>
      </c>
      <c r="LA16" s="79">
        <f t="shared" si="55"/>
        <v>0</v>
      </c>
      <c r="LB16" s="79">
        <f t="shared" si="55"/>
        <v>0</v>
      </c>
      <c r="LC16" s="79">
        <f t="shared" si="55"/>
        <v>0</v>
      </c>
      <c r="LD16" s="79">
        <f t="shared" si="55"/>
        <v>0</v>
      </c>
      <c r="LE16" s="79">
        <f t="shared" si="55"/>
        <v>0</v>
      </c>
      <c r="LF16" s="79">
        <f t="shared" si="55"/>
        <v>0</v>
      </c>
      <c r="LG16" s="79">
        <f t="shared" si="55"/>
        <v>0</v>
      </c>
      <c r="LH16" s="79">
        <f t="shared" si="55"/>
        <v>0</v>
      </c>
      <c r="LI16" s="79">
        <f t="shared" si="55"/>
        <v>0</v>
      </c>
      <c r="LJ16" s="79">
        <f t="shared" si="55"/>
        <v>0</v>
      </c>
      <c r="LK16" s="79">
        <f t="shared" ref="LK16:NH16" si="56">LK14+LK15</f>
        <v>0</v>
      </c>
      <c r="LL16" s="79">
        <f t="shared" si="56"/>
        <v>0</v>
      </c>
      <c r="LM16" s="79">
        <f t="shared" si="56"/>
        <v>0</v>
      </c>
      <c r="LN16" s="79">
        <f t="shared" si="56"/>
        <v>0</v>
      </c>
      <c r="LO16" s="79">
        <f t="shared" si="56"/>
        <v>0</v>
      </c>
      <c r="LP16" s="79">
        <f t="shared" si="56"/>
        <v>0</v>
      </c>
      <c r="LQ16" s="79">
        <f t="shared" si="56"/>
        <v>0</v>
      </c>
      <c r="LR16" s="79">
        <f t="shared" si="56"/>
        <v>0</v>
      </c>
      <c r="LS16" s="79">
        <f t="shared" si="56"/>
        <v>0</v>
      </c>
      <c r="LT16" s="79">
        <f t="shared" si="56"/>
        <v>0</v>
      </c>
      <c r="LU16" s="79">
        <f t="shared" si="56"/>
        <v>0</v>
      </c>
      <c r="LV16" s="79">
        <f t="shared" si="56"/>
        <v>0</v>
      </c>
      <c r="LW16" s="79">
        <f t="shared" si="56"/>
        <v>0</v>
      </c>
      <c r="LX16" s="79">
        <f t="shared" si="56"/>
        <v>0</v>
      </c>
      <c r="LY16" s="79">
        <f t="shared" si="56"/>
        <v>0</v>
      </c>
      <c r="LZ16" s="79">
        <f t="shared" si="56"/>
        <v>0</v>
      </c>
      <c r="MA16" s="79">
        <f t="shared" si="56"/>
        <v>0</v>
      </c>
      <c r="MB16" s="79">
        <f t="shared" si="56"/>
        <v>0</v>
      </c>
      <c r="MC16" s="79">
        <f t="shared" si="56"/>
        <v>0</v>
      </c>
      <c r="MD16" s="79">
        <f t="shared" si="56"/>
        <v>0</v>
      </c>
      <c r="ME16" s="79">
        <f t="shared" si="56"/>
        <v>0</v>
      </c>
      <c r="MF16" s="79">
        <f t="shared" si="56"/>
        <v>0</v>
      </c>
      <c r="MG16" s="79">
        <f t="shared" si="56"/>
        <v>0</v>
      </c>
      <c r="MH16" s="79">
        <f t="shared" si="56"/>
        <v>0</v>
      </c>
      <c r="MI16" s="79">
        <f t="shared" si="56"/>
        <v>0</v>
      </c>
      <c r="MJ16" s="79">
        <f t="shared" si="56"/>
        <v>0</v>
      </c>
      <c r="MK16" s="79">
        <f t="shared" si="56"/>
        <v>0</v>
      </c>
      <c r="ML16" s="79">
        <f t="shared" si="56"/>
        <v>0</v>
      </c>
      <c r="MM16" s="79">
        <f t="shared" si="56"/>
        <v>0</v>
      </c>
      <c r="MN16" s="79">
        <f t="shared" si="56"/>
        <v>0</v>
      </c>
      <c r="MO16" s="79">
        <f t="shared" si="56"/>
        <v>0</v>
      </c>
      <c r="MP16" s="79">
        <f t="shared" si="56"/>
        <v>0</v>
      </c>
      <c r="MQ16" s="79">
        <f t="shared" si="56"/>
        <v>0</v>
      </c>
      <c r="MR16" s="79">
        <f t="shared" si="56"/>
        <v>0</v>
      </c>
      <c r="MS16" s="79">
        <f t="shared" si="56"/>
        <v>0</v>
      </c>
      <c r="MT16" s="79">
        <f t="shared" si="56"/>
        <v>0</v>
      </c>
      <c r="MU16" s="79">
        <f t="shared" si="56"/>
        <v>0</v>
      </c>
      <c r="MV16" s="79">
        <f t="shared" si="56"/>
        <v>0</v>
      </c>
      <c r="MW16" s="79">
        <f t="shared" si="56"/>
        <v>0</v>
      </c>
      <c r="MX16" s="79">
        <f t="shared" si="56"/>
        <v>0</v>
      </c>
      <c r="MY16" s="79">
        <f t="shared" si="56"/>
        <v>0</v>
      </c>
      <c r="MZ16" s="79">
        <f t="shared" si="56"/>
        <v>0</v>
      </c>
      <c r="NA16" s="79">
        <f t="shared" si="56"/>
        <v>0</v>
      </c>
      <c r="NB16" s="79">
        <f t="shared" si="56"/>
        <v>0</v>
      </c>
      <c r="NC16" s="79">
        <f t="shared" si="56"/>
        <v>0</v>
      </c>
      <c r="ND16" s="79">
        <f t="shared" si="56"/>
        <v>0</v>
      </c>
      <c r="NE16" s="79">
        <f t="shared" si="56"/>
        <v>0</v>
      </c>
      <c r="NF16" s="79">
        <f t="shared" si="56"/>
        <v>0</v>
      </c>
      <c r="NG16" s="79">
        <f t="shared" si="56"/>
        <v>0</v>
      </c>
      <c r="NH16" s="79">
        <f t="shared" si="56"/>
        <v>0</v>
      </c>
    </row>
    <row r="17" spans="1:372" ht="15.75" customHeight="1">
      <c r="A17" s="78" t="s">
        <v>1153</v>
      </c>
      <c r="B17" s="77">
        <f>'Deployment needs'!C20</f>
        <v>87.5</v>
      </c>
      <c r="C17" s="77">
        <f>'Deployment needs'!D20</f>
        <v>210</v>
      </c>
      <c r="D17" s="77">
        <f>'Deployment needs'!E20</f>
        <v>210</v>
      </c>
      <c r="E17" s="77">
        <f>'Deployment needs'!F20</f>
        <v>175</v>
      </c>
      <c r="F17" s="77">
        <f>'Deployment needs'!G20</f>
        <v>157.5</v>
      </c>
      <c r="G17" s="77">
        <f>'Deployment needs'!H20</f>
        <v>87.5</v>
      </c>
      <c r="H17" s="77">
        <f>'Deployment needs'!I20</f>
        <v>105</v>
      </c>
      <c r="I17" s="77">
        <f>'Deployment needs'!J20</f>
        <v>245</v>
      </c>
      <c r="J17" s="77">
        <f>'Deployment needs'!K20</f>
        <v>157.5</v>
      </c>
      <c r="K17" s="77">
        <f>'Deployment needs'!L20</f>
        <v>113.75</v>
      </c>
      <c r="L17" s="77">
        <f>'Deployment needs'!M20</f>
        <v>96.249999999999986</v>
      </c>
      <c r="M17" s="77">
        <f>'Deployment needs'!N20</f>
        <v>210</v>
      </c>
      <c r="N17" s="77">
        <f>'Deployment needs'!O20</f>
        <v>105</v>
      </c>
      <c r="O17" s="77">
        <f>'Deployment needs'!P20</f>
        <v>140</v>
      </c>
      <c r="P17" s="77">
        <f>'Deployment needs'!Q20</f>
        <v>262.5</v>
      </c>
      <c r="Q17" s="77">
        <f>'Deployment needs'!R20</f>
        <v>384.99999999999994</v>
      </c>
      <c r="R17" s="77">
        <f>'Deployment needs'!S20</f>
        <v>227.5</v>
      </c>
      <c r="S17" s="77">
        <f>'Deployment needs'!T20</f>
        <v>175</v>
      </c>
      <c r="T17" s="77">
        <f>'Deployment needs'!U20</f>
        <v>140</v>
      </c>
      <c r="U17" s="77">
        <f>'Deployment needs'!V20</f>
        <v>87.5</v>
      </c>
      <c r="V17" s="77">
        <f>'Deployment needs'!W20</f>
        <v>105</v>
      </c>
      <c r="W17" s="77">
        <f>'Deployment needs'!X20</f>
        <v>227.5</v>
      </c>
      <c r="X17" s="77">
        <f>'Deployment needs'!Y20</f>
        <v>245</v>
      </c>
      <c r="Y17" s="77">
        <f>'Deployment needs'!Z20</f>
        <v>175</v>
      </c>
      <c r="Z17" s="77">
        <f>'Deployment needs'!AA20</f>
        <v>157.5</v>
      </c>
      <c r="AA17" s="77">
        <f>'Deployment needs'!AB20</f>
        <v>131.25</v>
      </c>
      <c r="AB17" s="77">
        <f>'Deployment needs'!AC20</f>
        <v>87.5</v>
      </c>
      <c r="AC17" s="77">
        <f>'Deployment needs'!AD20</f>
        <v>131.25</v>
      </c>
      <c r="AD17" s="77">
        <f>'Deployment needs'!AE20</f>
        <v>315</v>
      </c>
      <c r="AE17" s="77">
        <f>'Deployment needs'!AF20</f>
        <v>350</v>
      </c>
      <c r="AF17" s="77">
        <f>'Deployment needs'!AG20</f>
        <v>210</v>
      </c>
      <c r="AG17" s="77">
        <f>'Deployment needs'!AH20</f>
        <v>140</v>
      </c>
      <c r="AH17" s="77">
        <f>'Deployment needs'!AI20</f>
        <v>140</v>
      </c>
      <c r="AI17" s="77">
        <f>'Deployment needs'!AJ20</f>
        <v>140</v>
      </c>
      <c r="AJ17" s="77">
        <f>'Deployment needs'!AK20</f>
        <v>140</v>
      </c>
      <c r="AK17" s="77">
        <f>'Deployment needs'!AL20</f>
        <v>315</v>
      </c>
      <c r="AL17" s="77">
        <f>'Deployment needs'!AM20</f>
        <v>437.5</v>
      </c>
      <c r="AM17" s="77">
        <f>'Deployment needs'!AN20</f>
        <v>280</v>
      </c>
      <c r="AN17" s="77">
        <f>'Deployment needs'!AO20</f>
        <v>262.5</v>
      </c>
      <c r="AO17" s="77">
        <f>'Deployment needs'!AP20</f>
        <v>175</v>
      </c>
      <c r="AP17" s="77">
        <f>'Deployment needs'!AQ20</f>
        <v>105</v>
      </c>
      <c r="AQ17" s="77">
        <f>'Deployment needs'!AR20</f>
        <v>105</v>
      </c>
      <c r="AR17" s="77">
        <f>'Deployment needs'!AS20</f>
        <v>262.5</v>
      </c>
      <c r="AS17" s="77">
        <f>'Deployment needs'!AT20</f>
        <v>262.5</v>
      </c>
      <c r="AT17" s="77">
        <f>'Deployment needs'!AU20</f>
        <v>175</v>
      </c>
      <c r="AU17" s="77">
        <f>'Deployment needs'!AV20</f>
        <v>210</v>
      </c>
      <c r="AV17" s="77">
        <f>'Deployment needs'!AW20</f>
        <v>245</v>
      </c>
      <c r="AW17" s="77">
        <f>'Deployment needs'!AX20</f>
        <v>175</v>
      </c>
      <c r="AX17" s="77">
        <f>'Deployment needs'!AY20</f>
        <v>175</v>
      </c>
      <c r="AY17" s="77">
        <f>'Deployment needs'!AZ20</f>
        <v>350</v>
      </c>
      <c r="AZ17" s="77">
        <f>'Deployment needs'!BA20</f>
        <v>437.5</v>
      </c>
      <c r="BA17" s="77">
        <f>'Deployment needs'!BB20</f>
        <v>315</v>
      </c>
      <c r="BB17" s="77">
        <f>'Deployment needs'!BC20</f>
        <v>315</v>
      </c>
      <c r="BC17" s="77">
        <f>'Deployment needs'!BD20</f>
        <v>315</v>
      </c>
      <c r="BD17" s="77">
        <f>'Deployment needs'!BE20</f>
        <v>175</v>
      </c>
      <c r="BE17" s="77">
        <f>'Deployment needs'!BF20</f>
        <v>175</v>
      </c>
      <c r="BF17" s="77">
        <f>'Deployment needs'!BG20</f>
        <v>315</v>
      </c>
      <c r="BG17" s="77">
        <f>'Deployment needs'!BH20</f>
        <v>262.5</v>
      </c>
      <c r="BH17" s="77">
        <f>'Deployment needs'!BI20</f>
        <v>192.49999999999997</v>
      </c>
      <c r="BI17" s="77">
        <f>'Deployment needs'!BJ20</f>
        <v>157.5</v>
      </c>
      <c r="BJ17" s="77">
        <f>'Deployment needs'!BK20</f>
        <v>157.5</v>
      </c>
      <c r="BK17" s="77">
        <f>'Deployment needs'!BL20</f>
        <v>105</v>
      </c>
      <c r="BL17" s="77">
        <f>'Deployment needs'!BM20</f>
        <v>175</v>
      </c>
      <c r="BM17" s="77">
        <f>'Deployment needs'!BN20</f>
        <v>0</v>
      </c>
      <c r="BN17" s="77">
        <f>'Deployment needs'!BO20</f>
        <v>384.99999999999994</v>
      </c>
      <c r="BO17" s="77">
        <f>'Deployment needs'!BP20</f>
        <v>227.5</v>
      </c>
      <c r="BP17" s="77">
        <f>'Deployment needs'!BQ20</f>
        <v>122.5</v>
      </c>
      <c r="BQ17" s="77">
        <f>'Deployment needs'!BR20</f>
        <v>105</v>
      </c>
      <c r="BR17" s="77">
        <f>'Deployment needs'!BS20</f>
        <v>105</v>
      </c>
      <c r="BS17" s="77">
        <f>'Deployment needs'!BT20</f>
        <v>140</v>
      </c>
      <c r="BT17" s="77">
        <f>'Deployment needs'!BU20</f>
        <v>262.5</v>
      </c>
      <c r="BU17" s="77">
        <f>'Deployment needs'!BV20</f>
        <v>297.5</v>
      </c>
      <c r="BV17" s="77">
        <f>'Deployment needs'!BW20</f>
        <v>175</v>
      </c>
      <c r="BW17" s="77">
        <f>'Deployment needs'!BX20</f>
        <v>175</v>
      </c>
      <c r="BX17" s="77">
        <f>'Deployment needs'!BY20</f>
        <v>175</v>
      </c>
      <c r="BY17" s="77">
        <f>'Deployment needs'!BZ20</f>
        <v>105</v>
      </c>
      <c r="BZ17" s="77">
        <f>'Deployment needs'!CA20</f>
        <v>122.5</v>
      </c>
      <c r="CA17" s="77">
        <f>'Deployment needs'!CB20</f>
        <v>210</v>
      </c>
      <c r="CB17" s="77">
        <f>'Deployment needs'!CC20</f>
        <v>245</v>
      </c>
      <c r="CC17" s="77">
        <f>'Deployment needs'!CD20</f>
        <v>350</v>
      </c>
      <c r="CD17" s="77">
        <f>'Deployment needs'!CE20</f>
        <v>350</v>
      </c>
      <c r="CE17" s="77">
        <f>'Deployment needs'!CF20</f>
        <v>384.99999999999994</v>
      </c>
      <c r="CF17" s="77">
        <f>'Deployment needs'!CG20</f>
        <v>384.99999999999994</v>
      </c>
      <c r="CG17" s="77">
        <f>'Deployment needs'!CH20</f>
        <v>192.49999999999997</v>
      </c>
      <c r="CH17" s="77">
        <f>'Deployment needs'!CI20</f>
        <v>437.5</v>
      </c>
      <c r="CI17" s="77">
        <f>'Deployment needs'!CJ20</f>
        <v>630</v>
      </c>
      <c r="CJ17" s="77">
        <f>'Deployment needs'!CK20</f>
        <v>630</v>
      </c>
      <c r="CK17" s="77">
        <f>'Deployment needs'!CL20</f>
        <v>437.5</v>
      </c>
      <c r="CL17" s="77">
        <f>'Deployment needs'!CM20</f>
        <v>437.5</v>
      </c>
      <c r="CM17" s="77">
        <f>'Deployment needs'!CN20</f>
        <v>437.5</v>
      </c>
      <c r="CN17" s="77">
        <f>'Deployment needs'!CO20</f>
        <v>280</v>
      </c>
      <c r="CO17" s="77">
        <f>'Deployment needs'!CP20</f>
        <v>437.5</v>
      </c>
      <c r="CP17" s="77">
        <f>'Deployment needs'!CQ20</f>
        <v>630</v>
      </c>
      <c r="CQ17" s="77">
        <f>'Deployment needs'!CR20</f>
        <v>437.5</v>
      </c>
      <c r="CR17" s="77">
        <f>'Deployment needs'!CS20</f>
        <v>315</v>
      </c>
      <c r="CS17" s="77">
        <f>'Deployment needs'!CT20</f>
        <v>245</v>
      </c>
      <c r="CT17" s="77">
        <f>'Deployment needs'!CU20</f>
        <v>157.5</v>
      </c>
      <c r="CU17" s="77">
        <f>'Deployment needs'!CV20</f>
        <v>175</v>
      </c>
      <c r="CV17" s="77">
        <f>'Deployment needs'!CW20</f>
        <v>0</v>
      </c>
      <c r="CW17" s="77">
        <f>'Deployment needs'!CX20</f>
        <v>350</v>
      </c>
      <c r="CX17" s="77">
        <f>'Deployment needs'!CY20</f>
        <v>175</v>
      </c>
      <c r="CY17" s="77">
        <f>'Deployment needs'!CZ20</f>
        <v>122.5</v>
      </c>
      <c r="CZ17" s="77">
        <f>'Deployment needs'!DA20</f>
        <v>384.99999999999994</v>
      </c>
      <c r="DA17" s="77">
        <f>'Deployment needs'!DB20</f>
        <v>201.24999999999997</v>
      </c>
      <c r="DB17" s="77">
        <f>'Deployment needs'!DC20</f>
        <v>210</v>
      </c>
      <c r="DC17" s="77">
        <f>'Deployment needs'!DD20</f>
        <v>490</v>
      </c>
      <c r="DD17" s="77">
        <f>'Deployment needs'!DE20</f>
        <v>568.75</v>
      </c>
      <c r="DE17" s="77">
        <f>'Deployment needs'!DF20</f>
        <v>384.99999999999994</v>
      </c>
      <c r="DF17" s="77">
        <f>'Deployment needs'!DG20</f>
        <v>384.99999999999994</v>
      </c>
      <c r="DG17" s="77">
        <f>'Deployment needs'!DH20</f>
        <v>525</v>
      </c>
      <c r="DH17" s="77">
        <f>'Deployment needs'!DI20</f>
        <v>665</v>
      </c>
      <c r="DI17" s="77">
        <f>'Deployment needs'!DJ20</f>
        <v>384.99999999999994</v>
      </c>
      <c r="DJ17" s="77">
        <f>'Deployment needs'!DK20</f>
        <v>560</v>
      </c>
      <c r="DK17" s="77">
        <f>'Deployment needs'!DL20</f>
        <v>665</v>
      </c>
      <c r="DL17" s="77">
        <f>'Deployment needs'!DM20</f>
        <v>612.5</v>
      </c>
      <c r="DM17" s="77">
        <f>'Deployment needs'!DN20</f>
        <v>490</v>
      </c>
      <c r="DN17" s="77">
        <f>'Deployment needs'!DO20</f>
        <v>612.5</v>
      </c>
      <c r="DO17" s="77">
        <f>'Deployment needs'!DP20</f>
        <v>210</v>
      </c>
      <c r="DP17" s="77">
        <f>'Deployment needs'!DQ20</f>
        <v>175</v>
      </c>
      <c r="DQ17" s="77">
        <f>'Deployment needs'!DR20</f>
        <v>315</v>
      </c>
      <c r="DR17" s="77">
        <f>'Deployment needs'!DS20</f>
        <v>227.5</v>
      </c>
      <c r="DS17" s="77">
        <f>'Deployment needs'!DT20</f>
        <v>122.5</v>
      </c>
      <c r="DT17" s="77">
        <f>'Deployment needs'!DU20</f>
        <v>122.5</v>
      </c>
      <c r="DU17" s="77">
        <f>'Deployment needs'!DV20</f>
        <v>140</v>
      </c>
      <c r="DV17" s="77">
        <f>'Deployment needs'!DW20</f>
        <v>105</v>
      </c>
      <c r="DW17" s="77">
        <f>'Deployment needs'!DX20</f>
        <v>122.5</v>
      </c>
      <c r="DX17" s="77">
        <f>'Deployment needs'!DY20</f>
        <v>210</v>
      </c>
      <c r="DY17" s="77">
        <f>'Deployment needs'!DZ20</f>
        <v>227.5</v>
      </c>
      <c r="DZ17" s="77">
        <f>'Deployment needs'!EA20</f>
        <v>122.5</v>
      </c>
      <c r="EA17" s="77">
        <f>'Deployment needs'!EB20</f>
        <v>140</v>
      </c>
      <c r="EB17" s="77">
        <f>'Deployment needs'!EC20</f>
        <v>140</v>
      </c>
      <c r="EC17" s="77">
        <f>'Deployment needs'!ED20</f>
        <v>140</v>
      </c>
      <c r="ED17" s="77">
        <f>'Deployment needs'!EE20</f>
        <v>140</v>
      </c>
      <c r="EE17" s="77">
        <f>'Deployment needs'!EF20</f>
        <v>262.5</v>
      </c>
      <c r="EF17" s="77">
        <f>'Deployment needs'!EG20</f>
        <v>350</v>
      </c>
      <c r="EG17" s="77">
        <f>'Deployment needs'!EH20</f>
        <v>227.5</v>
      </c>
      <c r="EH17" s="77">
        <f>'Deployment needs'!EI20</f>
        <v>227.5</v>
      </c>
      <c r="EI17" s="77">
        <f>'Deployment needs'!EJ20</f>
        <v>315</v>
      </c>
      <c r="EJ17" s="77">
        <f>'Deployment needs'!EK20</f>
        <v>280</v>
      </c>
      <c r="EK17" s="77">
        <f>'Deployment needs'!EL20</f>
        <v>280</v>
      </c>
      <c r="EL17" s="77">
        <f>'Deployment needs'!EM20</f>
        <v>490</v>
      </c>
      <c r="EM17" s="77">
        <f>'Deployment needs'!EN20</f>
        <v>769.99999999999989</v>
      </c>
      <c r="EN17" s="77">
        <f>'Deployment needs'!EO20</f>
        <v>490</v>
      </c>
      <c r="EO17" s="77">
        <f>'Deployment needs'!EP20</f>
        <v>455</v>
      </c>
      <c r="EP17" s="77">
        <f>'Deployment needs'!EQ20</f>
        <v>455</v>
      </c>
      <c r="EQ17" s="77">
        <f>'Deployment needs'!ER20</f>
        <v>787.49999999999989</v>
      </c>
      <c r="ER17" s="77">
        <f>'Deployment needs'!ES20</f>
        <v>280</v>
      </c>
      <c r="ES17" s="77">
        <f>'Deployment needs'!ET20</f>
        <v>490</v>
      </c>
      <c r="ET17" s="77">
        <f>'Deployment needs'!EU20</f>
        <v>787.49999999999989</v>
      </c>
      <c r="EU17" s="77">
        <f>'Deployment needs'!EV20</f>
        <v>560</v>
      </c>
      <c r="EV17" s="77">
        <f>'Deployment needs'!EW20</f>
        <v>490</v>
      </c>
      <c r="EW17" s="77">
        <f>'Deployment needs'!EX20</f>
        <v>490</v>
      </c>
      <c r="EX17" s="77">
        <f>'Deployment needs'!EY20</f>
        <v>700</v>
      </c>
      <c r="EY17" s="77">
        <f>'Deployment needs'!EZ20</f>
        <v>525</v>
      </c>
      <c r="EZ17" s="77">
        <f>'Deployment needs'!FA20</f>
        <v>560</v>
      </c>
      <c r="FA17" s="77">
        <f>'Deployment needs'!FB20</f>
        <v>734.99999999999989</v>
      </c>
      <c r="FB17" s="77">
        <f>'Deployment needs'!FC20</f>
        <v>595</v>
      </c>
      <c r="FC17" s="77">
        <f>'Deployment needs'!FD20</f>
        <v>525</v>
      </c>
      <c r="FD17" s="77">
        <f>'Deployment needs'!FE20</f>
        <v>525</v>
      </c>
      <c r="FE17" s="77">
        <f>'Deployment needs'!FF20</f>
        <v>700</v>
      </c>
      <c r="FF17" s="77">
        <f>'Deployment needs'!FG20</f>
        <v>280</v>
      </c>
      <c r="FG17" s="77">
        <f>'Deployment needs'!FH20</f>
        <v>665</v>
      </c>
      <c r="FH17" s="77">
        <f>'Deployment needs'!FI20</f>
        <v>350</v>
      </c>
      <c r="FI17" s="77">
        <f>'Deployment needs'!FJ20</f>
        <v>262.5</v>
      </c>
      <c r="FJ17" s="77">
        <f>'Deployment needs'!FK20</f>
        <v>262.5</v>
      </c>
      <c r="FK17" s="77">
        <f>'Deployment needs'!FL20</f>
        <v>262.5</v>
      </c>
      <c r="FL17" s="77">
        <f>'Deployment needs'!FM20</f>
        <v>262.5</v>
      </c>
      <c r="FM17" s="77">
        <f>'Deployment needs'!FN20</f>
        <v>262.5</v>
      </c>
      <c r="FN17" s="77">
        <f>'Deployment needs'!FO20</f>
        <v>262.5</v>
      </c>
      <c r="FO17" s="77">
        <f>'Deployment needs'!FP20</f>
        <v>262.5</v>
      </c>
      <c r="FP17" s="77">
        <f>'Deployment needs'!FQ20</f>
        <v>262.5</v>
      </c>
      <c r="FQ17" s="77">
        <f>'Deployment needs'!FR20</f>
        <v>262.5</v>
      </c>
      <c r="FR17" s="77">
        <f>'Deployment needs'!FS20</f>
        <v>262.5</v>
      </c>
      <c r="FS17" s="77">
        <f>'Deployment needs'!FT20</f>
        <v>262.5</v>
      </c>
      <c r="FT17" s="77">
        <f>'Deployment needs'!FU20</f>
        <v>262.5</v>
      </c>
      <c r="FU17" s="77">
        <f>'Deployment needs'!FV20</f>
        <v>262.5</v>
      </c>
      <c r="FV17" s="77">
        <f>'Deployment needs'!FW20</f>
        <v>262.5</v>
      </c>
      <c r="FW17" s="77">
        <f>'Deployment needs'!FX20</f>
        <v>262.5</v>
      </c>
      <c r="FX17" s="77">
        <f>'Deployment needs'!FY20</f>
        <v>262.5</v>
      </c>
      <c r="FY17" s="77">
        <f>'Deployment needs'!FZ20</f>
        <v>262.5</v>
      </c>
      <c r="FZ17" s="77">
        <f>'Deployment needs'!GA20</f>
        <v>262.5</v>
      </c>
      <c r="GA17" s="77">
        <f>'Deployment needs'!GB20</f>
        <v>262.5</v>
      </c>
      <c r="GB17" s="77">
        <f>'Deployment needs'!GC20</f>
        <v>262.5</v>
      </c>
      <c r="GC17" s="77">
        <f>'Deployment needs'!GD20</f>
        <v>262.5</v>
      </c>
      <c r="GD17" s="77">
        <f>'Deployment needs'!GE20</f>
        <v>262.5</v>
      </c>
      <c r="GE17" s="77">
        <f>'Deployment needs'!GF20</f>
        <v>262.5</v>
      </c>
      <c r="GF17" s="77">
        <f>'Deployment needs'!GG20</f>
        <v>262.5</v>
      </c>
      <c r="GG17" s="77">
        <f>'Deployment needs'!GH20</f>
        <v>262.5</v>
      </c>
      <c r="GH17" s="77">
        <f>'Deployment needs'!GI20</f>
        <v>262.5</v>
      </c>
      <c r="GI17" s="77">
        <f>'Deployment needs'!GJ20</f>
        <v>262.5</v>
      </c>
      <c r="GJ17" s="77">
        <f>'Deployment needs'!GK20</f>
        <v>262.5</v>
      </c>
      <c r="GK17" s="77">
        <f>'Deployment needs'!GL20</f>
        <v>262.5</v>
      </c>
      <c r="GL17" s="77">
        <f>'Deployment needs'!GM20</f>
        <v>262.5</v>
      </c>
      <c r="GM17" s="77">
        <f>'Deployment needs'!GN20</f>
        <v>262.5</v>
      </c>
      <c r="GN17" s="77">
        <f>'Deployment needs'!GO20</f>
        <v>262.5</v>
      </c>
      <c r="GO17" s="77">
        <f>'Deployment needs'!GP20</f>
        <v>262.5</v>
      </c>
      <c r="GP17" s="77">
        <f>'Deployment needs'!GQ20</f>
        <v>262.5</v>
      </c>
      <c r="GQ17" s="77">
        <f>'Deployment needs'!GR20</f>
        <v>262.5</v>
      </c>
      <c r="GR17" s="77">
        <f>'Deployment needs'!GS20</f>
        <v>262.5</v>
      </c>
      <c r="GS17" s="77">
        <f>'Deployment needs'!GT20</f>
        <v>262.5</v>
      </c>
      <c r="GT17" s="77">
        <f>'Deployment needs'!GU20</f>
        <v>262.5</v>
      </c>
      <c r="GU17" s="77">
        <f>'Deployment needs'!GV20</f>
        <v>262.5</v>
      </c>
      <c r="GV17" s="77">
        <f>'Deployment needs'!GW20</f>
        <v>262.5</v>
      </c>
      <c r="GW17" s="77">
        <f>'Deployment needs'!GX20</f>
        <v>262.5</v>
      </c>
      <c r="GX17" s="77">
        <f>'Deployment needs'!GY20</f>
        <v>262.5</v>
      </c>
      <c r="GY17" s="77">
        <f>'Deployment needs'!GZ20</f>
        <v>262.5</v>
      </c>
      <c r="GZ17" s="77">
        <f>'Deployment needs'!HA20</f>
        <v>262.5</v>
      </c>
      <c r="HA17" s="77">
        <f>'Deployment needs'!HB20</f>
        <v>262.5</v>
      </c>
      <c r="HB17" s="77">
        <f>'Deployment needs'!HC20</f>
        <v>262.5</v>
      </c>
      <c r="HC17" s="77">
        <f>'Deployment needs'!HD20</f>
        <v>262.5</v>
      </c>
      <c r="HD17" s="77">
        <f>'Deployment needs'!HE20</f>
        <v>262.5</v>
      </c>
      <c r="HE17" s="77">
        <f>'Deployment needs'!HF20</f>
        <v>262.5</v>
      </c>
      <c r="HF17" s="77">
        <f>'Deployment needs'!HG20</f>
        <v>262.5</v>
      </c>
      <c r="HG17" s="77">
        <f>'Deployment needs'!HH20</f>
        <v>262.5</v>
      </c>
      <c r="HH17" s="77">
        <f>'Deployment needs'!HI20</f>
        <v>262.5</v>
      </c>
      <c r="HI17" s="77">
        <f>'Deployment needs'!HJ20</f>
        <v>262.5</v>
      </c>
      <c r="HJ17" s="77">
        <f>'Deployment needs'!HK20</f>
        <v>262.5</v>
      </c>
      <c r="HK17" s="77">
        <f>'Deployment needs'!HL20</f>
        <v>262.5</v>
      </c>
      <c r="HL17" s="77">
        <f>'Deployment needs'!HM20</f>
        <v>262.5</v>
      </c>
      <c r="HM17" s="77">
        <f>'Deployment needs'!HN20</f>
        <v>262.5</v>
      </c>
      <c r="HN17" s="77">
        <f>'Deployment needs'!HO20</f>
        <v>262.5</v>
      </c>
      <c r="HO17" s="77">
        <f>'Deployment needs'!HP20</f>
        <v>262.5</v>
      </c>
      <c r="HP17" s="77">
        <f>'Deployment needs'!HQ20</f>
        <v>262.5</v>
      </c>
      <c r="HQ17" s="77">
        <f>'Deployment needs'!HR20</f>
        <v>262.5</v>
      </c>
      <c r="HR17" s="77">
        <f>'Deployment needs'!HS20</f>
        <v>262.5</v>
      </c>
      <c r="HS17" s="77">
        <f>'Deployment needs'!HT20</f>
        <v>262.5</v>
      </c>
      <c r="HT17" s="77">
        <f>'Deployment needs'!HU20</f>
        <v>262.5</v>
      </c>
      <c r="HU17" s="77">
        <f>'Deployment needs'!HV20</f>
        <v>262.5</v>
      </c>
      <c r="HV17" s="77">
        <f>'Deployment needs'!HW20</f>
        <v>262.5</v>
      </c>
      <c r="HW17" s="77">
        <f>'Deployment needs'!HX20</f>
        <v>262.5</v>
      </c>
      <c r="HX17" s="77">
        <f>'Deployment needs'!HY20</f>
        <v>262.5</v>
      </c>
      <c r="HY17" s="77">
        <f>'Deployment needs'!HZ20</f>
        <v>262.5</v>
      </c>
      <c r="HZ17" s="77">
        <f>'Deployment needs'!IA20</f>
        <v>262.5</v>
      </c>
      <c r="IA17" s="77">
        <f>'Deployment needs'!IB20</f>
        <v>262.5</v>
      </c>
      <c r="IB17" s="77">
        <f>'Deployment needs'!IC20</f>
        <v>262.5</v>
      </c>
      <c r="IC17" s="77">
        <f>'Deployment needs'!ID20</f>
        <v>262.5</v>
      </c>
      <c r="ID17" s="77">
        <f>'Deployment needs'!IE20</f>
        <v>262.5</v>
      </c>
      <c r="IE17" s="77">
        <f>'Deployment needs'!IF20</f>
        <v>262.5</v>
      </c>
      <c r="IF17" s="77">
        <f>'Deployment needs'!IG20</f>
        <v>262.5</v>
      </c>
      <c r="IG17" s="77">
        <f>'Deployment needs'!IH20</f>
        <v>262.5</v>
      </c>
      <c r="IH17" s="77">
        <f>'Deployment needs'!II20</f>
        <v>262.5</v>
      </c>
      <c r="II17" s="77">
        <f>'Deployment needs'!IJ20</f>
        <v>262.5</v>
      </c>
      <c r="IJ17" s="77">
        <f>'Deployment needs'!IK20</f>
        <v>262.5</v>
      </c>
      <c r="IK17" s="77">
        <f>'Deployment needs'!IL20</f>
        <v>262.5</v>
      </c>
      <c r="IL17" s="77">
        <f>'Deployment needs'!IM20</f>
        <v>262.5</v>
      </c>
      <c r="IM17" s="77">
        <f>'Deployment needs'!IN20</f>
        <v>262.5</v>
      </c>
      <c r="IN17" s="77">
        <f>'Deployment needs'!IO20</f>
        <v>262.5</v>
      </c>
      <c r="IO17" s="77">
        <f>'Deployment needs'!IP20</f>
        <v>262.5</v>
      </c>
      <c r="IP17" s="77">
        <f>'Deployment needs'!IQ20</f>
        <v>262.5</v>
      </c>
      <c r="IQ17" s="77">
        <f>'Deployment needs'!IR20</f>
        <v>262.5</v>
      </c>
      <c r="IR17" s="77">
        <f>'Deployment needs'!IS20</f>
        <v>262.5</v>
      </c>
      <c r="IS17" s="77">
        <f>'Deployment needs'!IT20</f>
        <v>262.5</v>
      </c>
      <c r="IT17" s="77">
        <f>'Deployment needs'!IU20</f>
        <v>262.5</v>
      </c>
      <c r="IU17" s="77">
        <f>'Deployment needs'!IV20</f>
        <v>262.5</v>
      </c>
      <c r="IV17" s="77">
        <f>'Deployment needs'!IW20</f>
        <v>262.5</v>
      </c>
      <c r="IW17" s="77">
        <f>'Deployment needs'!IX20</f>
        <v>262.5</v>
      </c>
      <c r="IX17" s="77">
        <f>'Deployment needs'!IY20</f>
        <v>262.5</v>
      </c>
      <c r="IY17" s="77">
        <f>'Deployment needs'!IZ20</f>
        <v>262.5</v>
      </c>
      <c r="IZ17" s="77">
        <f>'Deployment needs'!JA20</f>
        <v>262.5</v>
      </c>
      <c r="JA17" s="77">
        <f>'Deployment needs'!JB20</f>
        <v>262.5</v>
      </c>
      <c r="JB17" s="77">
        <f>'Deployment needs'!JC20</f>
        <v>262.5</v>
      </c>
      <c r="JC17" s="77">
        <f>'Deployment needs'!JD20</f>
        <v>262.5</v>
      </c>
      <c r="JD17" s="77">
        <f>'Deployment needs'!JE20</f>
        <v>262.5</v>
      </c>
      <c r="JE17" s="77">
        <f>'Deployment needs'!JF20</f>
        <v>262.5</v>
      </c>
      <c r="JF17" s="77">
        <f>'Deployment needs'!JG20</f>
        <v>262.5</v>
      </c>
      <c r="JG17" s="77">
        <f>'Deployment needs'!JH20</f>
        <v>262.5</v>
      </c>
      <c r="JH17" s="77">
        <f>'Deployment needs'!JI20</f>
        <v>262.5</v>
      </c>
      <c r="JI17" s="77">
        <f>'Deployment needs'!JJ20</f>
        <v>262.5</v>
      </c>
      <c r="JJ17" s="77">
        <f>'Deployment needs'!JK20</f>
        <v>262.5</v>
      </c>
      <c r="JK17" s="77">
        <f>'Deployment needs'!JL20</f>
        <v>262.5</v>
      </c>
      <c r="JL17" s="77">
        <f>'Deployment needs'!JM20</f>
        <v>262.5</v>
      </c>
      <c r="JM17" s="77">
        <f>'Deployment needs'!JN20</f>
        <v>262.5</v>
      </c>
      <c r="JN17" s="77">
        <f>'Deployment needs'!JO20</f>
        <v>262.5</v>
      </c>
      <c r="JO17" s="77">
        <f>'Deployment needs'!JP20</f>
        <v>262.5</v>
      </c>
      <c r="JP17" s="77">
        <f>'Deployment needs'!JQ20</f>
        <v>262.5</v>
      </c>
      <c r="JQ17" s="77">
        <f>'Deployment needs'!JR20</f>
        <v>262.5</v>
      </c>
      <c r="JR17" s="77">
        <f>'Deployment needs'!JS20</f>
        <v>262.5</v>
      </c>
      <c r="JS17" s="77">
        <f>'Deployment needs'!JT20</f>
        <v>262.5</v>
      </c>
      <c r="JT17" s="77">
        <f>'Deployment needs'!JU20</f>
        <v>262.5</v>
      </c>
      <c r="JU17" s="77">
        <f>'Deployment needs'!JV20</f>
        <v>262.5</v>
      </c>
      <c r="JV17" s="77">
        <f>'Deployment needs'!JW20</f>
        <v>262.5</v>
      </c>
      <c r="JW17" s="77">
        <f>'Deployment needs'!JX20</f>
        <v>262.5</v>
      </c>
      <c r="JX17" s="77">
        <f>'Deployment needs'!JY20</f>
        <v>262.5</v>
      </c>
      <c r="JY17" s="77">
        <f>'Deployment needs'!JZ20</f>
        <v>262.5</v>
      </c>
      <c r="JZ17" s="77">
        <f>'Deployment needs'!KA20</f>
        <v>262.5</v>
      </c>
      <c r="KA17" s="77">
        <f>'Deployment needs'!KB20</f>
        <v>262.5</v>
      </c>
      <c r="KB17" s="77">
        <f>'Deployment needs'!KC20</f>
        <v>262.5</v>
      </c>
      <c r="KC17" s="77">
        <f>'Deployment needs'!KD20</f>
        <v>262.5</v>
      </c>
      <c r="KD17" s="77">
        <f>'Deployment needs'!KE20</f>
        <v>262.5</v>
      </c>
      <c r="KE17" s="77">
        <f>'Deployment needs'!KF20</f>
        <v>262.5</v>
      </c>
      <c r="KF17" s="77">
        <f>'Deployment needs'!KG20</f>
        <v>262.5</v>
      </c>
      <c r="KG17" s="77">
        <f>'Deployment needs'!KH20</f>
        <v>262.5</v>
      </c>
      <c r="KH17" s="77">
        <f>'Deployment needs'!KI20</f>
        <v>262.5</v>
      </c>
      <c r="KI17" s="77">
        <f>'Deployment needs'!KJ20</f>
        <v>262.5</v>
      </c>
      <c r="KJ17" s="77">
        <f>'Deployment needs'!KK20</f>
        <v>262.5</v>
      </c>
      <c r="KK17" s="77">
        <f>'Deployment needs'!KL20</f>
        <v>262.5</v>
      </c>
      <c r="KL17" s="77">
        <f>'Deployment needs'!KM20</f>
        <v>262.5</v>
      </c>
      <c r="KM17" s="77">
        <f>'Deployment needs'!KN20</f>
        <v>262.5</v>
      </c>
      <c r="KN17" s="77">
        <f>'Deployment needs'!KO20</f>
        <v>262.5</v>
      </c>
      <c r="KO17" s="77">
        <f>'Deployment needs'!KP20</f>
        <v>262.5</v>
      </c>
      <c r="KP17" s="77">
        <f>'Deployment needs'!KQ20</f>
        <v>262.5</v>
      </c>
      <c r="KQ17" s="77">
        <f>'Deployment needs'!KR20</f>
        <v>262.5</v>
      </c>
      <c r="KR17" s="77">
        <f>'Deployment needs'!KS20</f>
        <v>262.5</v>
      </c>
      <c r="KS17" s="77">
        <f>'Deployment needs'!KT20</f>
        <v>262.5</v>
      </c>
      <c r="KT17" s="77">
        <f>'Deployment needs'!KU20</f>
        <v>262.5</v>
      </c>
      <c r="KU17" s="77">
        <f>'Deployment needs'!KV20</f>
        <v>262.5</v>
      </c>
      <c r="KV17" s="77">
        <f>'Deployment needs'!KW20</f>
        <v>262.5</v>
      </c>
      <c r="KW17" s="77">
        <f>'Deployment needs'!KX20</f>
        <v>262.5</v>
      </c>
      <c r="KX17" s="77">
        <f>'Deployment needs'!KY20</f>
        <v>262.5</v>
      </c>
      <c r="KY17" s="77">
        <f>'Deployment needs'!KZ20</f>
        <v>262.5</v>
      </c>
      <c r="KZ17" s="77">
        <f>'Deployment needs'!LA20</f>
        <v>262.5</v>
      </c>
      <c r="LA17" s="77">
        <f>'Deployment needs'!LB20</f>
        <v>262.5</v>
      </c>
      <c r="LB17" s="77">
        <f>'Deployment needs'!LC20</f>
        <v>262.5</v>
      </c>
      <c r="LC17" s="77">
        <f>'Deployment needs'!LD20</f>
        <v>262.5</v>
      </c>
      <c r="LD17" s="77">
        <f>'Deployment needs'!LE20</f>
        <v>262.5</v>
      </c>
      <c r="LE17" s="77">
        <f>'Deployment needs'!LF20</f>
        <v>262.5</v>
      </c>
      <c r="LF17" s="77">
        <f>'Deployment needs'!LG20</f>
        <v>262.5</v>
      </c>
      <c r="LG17" s="77">
        <f>'Deployment needs'!LH20</f>
        <v>262.5</v>
      </c>
      <c r="LH17" s="77">
        <f>'Deployment needs'!LI20</f>
        <v>262.5</v>
      </c>
      <c r="LI17" s="77">
        <f>'Deployment needs'!LJ20</f>
        <v>262.5</v>
      </c>
      <c r="LJ17" s="77">
        <f>'Deployment needs'!LK20</f>
        <v>262.5</v>
      </c>
      <c r="LK17" s="77">
        <f>'Deployment needs'!LL20</f>
        <v>262.5</v>
      </c>
      <c r="LL17" s="77">
        <f>'Deployment needs'!LM20</f>
        <v>262.5</v>
      </c>
      <c r="LM17" s="77">
        <f>'Deployment needs'!LN20</f>
        <v>262.5</v>
      </c>
      <c r="LN17" s="77">
        <f>'Deployment needs'!LO20</f>
        <v>262.5</v>
      </c>
      <c r="LO17" s="77">
        <f>'Deployment needs'!LP20</f>
        <v>262.5</v>
      </c>
      <c r="LP17" s="77">
        <f>'Deployment needs'!LQ20</f>
        <v>262.5</v>
      </c>
      <c r="LQ17" s="77">
        <f>'Deployment needs'!LR20</f>
        <v>262.5</v>
      </c>
      <c r="LR17" s="77">
        <f>'Deployment needs'!LS20</f>
        <v>262.5</v>
      </c>
      <c r="LS17" s="77">
        <f>'Deployment needs'!LT20</f>
        <v>262.5</v>
      </c>
      <c r="LT17" s="77">
        <f>'Deployment needs'!LU20</f>
        <v>262.5</v>
      </c>
      <c r="LU17" s="77">
        <f>'Deployment needs'!LV20</f>
        <v>262.5</v>
      </c>
      <c r="LV17" s="77">
        <f>'Deployment needs'!LW20</f>
        <v>262.5</v>
      </c>
      <c r="LW17" s="77">
        <f>'Deployment needs'!LX20</f>
        <v>262.5</v>
      </c>
      <c r="LX17" s="77">
        <f>'Deployment needs'!LY20</f>
        <v>26.425000000000001</v>
      </c>
      <c r="LY17" s="77">
        <f>'Deployment needs'!LZ20</f>
        <v>26.442500000000003</v>
      </c>
      <c r="LZ17" s="77">
        <f>'Deployment needs'!MA20</f>
        <v>26.459999999999997</v>
      </c>
      <c r="MA17" s="77">
        <f>'Deployment needs'!MB20</f>
        <v>26.477499999999999</v>
      </c>
      <c r="MB17" s="77">
        <f>'Deployment needs'!MC20</f>
        <v>26.494999999999997</v>
      </c>
      <c r="MC17" s="77">
        <f>'Deployment needs'!MD20</f>
        <v>26.512499999999999</v>
      </c>
      <c r="MD17" s="77">
        <f>'Deployment needs'!ME20</f>
        <v>26.53</v>
      </c>
      <c r="ME17" s="77">
        <f>'Deployment needs'!MF20</f>
        <v>26.547499999999996</v>
      </c>
      <c r="MF17" s="77">
        <f>'Deployment needs'!MG20</f>
        <v>26.564999999999998</v>
      </c>
      <c r="MG17" s="77">
        <f>'Deployment needs'!MH20</f>
        <v>26.5825</v>
      </c>
      <c r="MH17" s="77">
        <f>'Deployment needs'!MI20</f>
        <v>26.6</v>
      </c>
      <c r="MI17" s="77">
        <f>'Deployment needs'!MJ20</f>
        <v>26.6175</v>
      </c>
      <c r="MJ17" s="77">
        <f>'Deployment needs'!MK20</f>
        <v>26.634999999999998</v>
      </c>
      <c r="MK17" s="77">
        <f>'Deployment needs'!ML20</f>
        <v>26.652499999999996</v>
      </c>
      <c r="ML17" s="77">
        <f>'Deployment needs'!MM20</f>
        <v>26.669999999999998</v>
      </c>
      <c r="MM17" s="77">
        <f>'Deployment needs'!MN20</f>
        <v>26.6875</v>
      </c>
      <c r="MN17" s="77">
        <f>'Deployment needs'!MO20</f>
        <v>26.705000000000002</v>
      </c>
      <c r="MO17" s="77">
        <f>'Deployment needs'!MP20</f>
        <v>26.722499999999997</v>
      </c>
      <c r="MP17" s="77">
        <f>'Deployment needs'!MQ20</f>
        <v>26.74</v>
      </c>
      <c r="MQ17" s="77">
        <f>'Deployment needs'!MR20</f>
        <v>26.7575</v>
      </c>
      <c r="MR17" s="77">
        <f>'Deployment needs'!MS20</f>
        <v>26.774999999999999</v>
      </c>
      <c r="MS17" s="77">
        <f>'Deployment needs'!MT20</f>
        <v>26.7925</v>
      </c>
      <c r="MT17" s="77">
        <f>'Deployment needs'!MU20</f>
        <v>26.809999999999995</v>
      </c>
      <c r="MU17" s="77">
        <f>'Deployment needs'!MV20</f>
        <v>26.827499999999997</v>
      </c>
      <c r="MV17" s="77">
        <f>'Deployment needs'!MW20</f>
        <v>26.844999999999999</v>
      </c>
      <c r="MW17" s="77">
        <f>'Deployment needs'!MX20</f>
        <v>26.862500000000001</v>
      </c>
      <c r="MX17" s="77">
        <f>'Deployment needs'!MY20</f>
        <v>26.879999999999995</v>
      </c>
      <c r="MY17" s="77">
        <f>'Deployment needs'!MZ20</f>
        <v>26.897499999999997</v>
      </c>
      <c r="MZ17" s="77">
        <f>'Deployment needs'!NA20</f>
        <v>26.914999999999999</v>
      </c>
      <c r="NA17" s="77">
        <f>'Deployment needs'!NB20</f>
        <v>26.932499999999997</v>
      </c>
      <c r="NB17" s="77">
        <f>'Deployment needs'!NC20</f>
        <v>26.95</v>
      </c>
      <c r="NC17" s="77">
        <f>'Deployment needs'!ND20</f>
        <v>26.967499999999994</v>
      </c>
      <c r="ND17" s="77">
        <f>'Deployment needs'!NE20</f>
        <v>26.984999999999996</v>
      </c>
      <c r="NE17" s="77">
        <f>'Deployment needs'!NF20</f>
        <v>27.002499999999998</v>
      </c>
      <c r="NF17" s="77">
        <f>'Deployment needs'!NG20</f>
        <v>27.02</v>
      </c>
      <c r="NG17" s="77">
        <f>'Deployment needs'!NH20</f>
        <v>27.037500000000001</v>
      </c>
      <c r="NH17" s="77">
        <f>'Deployment needs'!NI20</f>
        <v>27.054999999999996</v>
      </c>
    </row>
    <row r="18" spans="1:372" ht="15.75" customHeight="1">
      <c r="A18" s="78" t="s">
        <v>753</v>
      </c>
      <c r="B18" s="77">
        <f>'Inbound SOS &amp; EOD'!B64+'Inbound SOS &amp; EOD'!B87</f>
        <v>9</v>
      </c>
      <c r="C18" s="77">
        <f>'Inbound SOS &amp; EOD'!C64+'Inbound SOS &amp; EOD'!C87</f>
        <v>72</v>
      </c>
      <c r="D18" s="77">
        <f>'Inbound SOS &amp; EOD'!D64+'Inbound SOS &amp; EOD'!D87</f>
        <v>0</v>
      </c>
      <c r="E18" s="77">
        <f>'Inbound SOS &amp; EOD'!E64+'Inbound SOS &amp; EOD'!E87</f>
        <v>649</v>
      </c>
      <c r="F18" s="77">
        <f>'Inbound SOS &amp; EOD'!F64+'Inbound SOS &amp; EOD'!F87</f>
        <v>0</v>
      </c>
      <c r="G18" s="77">
        <f>'Inbound SOS &amp; EOD'!G64+'Inbound SOS &amp; EOD'!G87</f>
        <v>0</v>
      </c>
      <c r="H18" s="77">
        <f>'Inbound SOS &amp; EOD'!H64+'Inbound SOS &amp; EOD'!H87</f>
        <v>0</v>
      </c>
      <c r="I18" s="77">
        <f>'Inbound SOS &amp; EOD'!I64+'Inbound SOS &amp; EOD'!I87</f>
        <v>0</v>
      </c>
      <c r="J18" s="77">
        <f>'Inbound SOS &amp; EOD'!J64+'Inbound SOS &amp; EOD'!J87</f>
        <v>0</v>
      </c>
      <c r="K18" s="77">
        <f>'Inbound SOS &amp; EOD'!K64+'Inbound SOS &amp; EOD'!K87</f>
        <v>183</v>
      </c>
      <c r="L18" s="77">
        <f>'Inbound SOS &amp; EOD'!L64+'Inbound SOS &amp; EOD'!L87</f>
        <v>28</v>
      </c>
      <c r="M18" s="77">
        <f>'Inbound SOS &amp; EOD'!M64+'Inbound SOS &amp; EOD'!M87</f>
        <v>0</v>
      </c>
      <c r="N18" s="77">
        <f>'Inbound SOS &amp; EOD'!N64+'Inbound SOS &amp; EOD'!N87</f>
        <v>0</v>
      </c>
      <c r="O18" s="77">
        <f>'Inbound SOS &amp; EOD'!O64+'Inbound SOS &amp; EOD'!O87</f>
        <v>0</v>
      </c>
      <c r="P18" s="77">
        <f>'Inbound SOS &amp; EOD'!P64+'Inbound SOS &amp; EOD'!P87</f>
        <v>0</v>
      </c>
      <c r="Q18" s="77">
        <f>'Inbound SOS &amp; EOD'!Q64+'Inbound SOS &amp; EOD'!Q87</f>
        <v>0</v>
      </c>
      <c r="R18" s="77">
        <f>'Inbound SOS &amp; EOD'!R64+'Inbound SOS &amp; EOD'!R87</f>
        <v>0</v>
      </c>
      <c r="S18" s="77">
        <f>'Inbound SOS &amp; EOD'!S64+'Inbound SOS &amp; EOD'!S87</f>
        <v>1</v>
      </c>
      <c r="T18" s="77">
        <f>'Inbound SOS &amp; EOD'!T64+'Inbound SOS &amp; EOD'!T87</f>
        <v>319</v>
      </c>
      <c r="U18" s="77">
        <f>'Inbound SOS &amp; EOD'!U64+'Inbound SOS &amp; EOD'!U87</f>
        <v>3</v>
      </c>
      <c r="V18" s="77">
        <f>'Inbound SOS &amp; EOD'!V64+'Inbound SOS &amp; EOD'!V87</f>
        <v>70</v>
      </c>
      <c r="W18" s="77">
        <f>'Inbound SOS &amp; EOD'!W64+'Inbound SOS &amp; EOD'!W87</f>
        <v>217</v>
      </c>
      <c r="X18" s="77">
        <f>'Inbound SOS &amp; EOD'!X64+'Inbound SOS &amp; EOD'!X87</f>
        <v>0</v>
      </c>
      <c r="Y18" s="77">
        <f>'Inbound SOS &amp; EOD'!Y64+'Inbound SOS &amp; EOD'!Y87</f>
        <v>19</v>
      </c>
      <c r="Z18" s="77">
        <f>'Inbound SOS &amp; EOD'!Z64+'Inbound SOS &amp; EOD'!Z87</f>
        <v>235</v>
      </c>
      <c r="AA18" s="77">
        <f>'Inbound SOS &amp; EOD'!AA64+'Inbound SOS &amp; EOD'!AA87</f>
        <v>56</v>
      </c>
      <c r="AB18" s="77">
        <f>'Inbound SOS &amp; EOD'!AB64+'Inbound SOS &amp; EOD'!AB87</f>
        <v>1</v>
      </c>
      <c r="AC18" s="77">
        <f>'Inbound SOS &amp; EOD'!AC64+'Inbound SOS &amp; EOD'!AC87</f>
        <v>0</v>
      </c>
      <c r="AD18" s="77">
        <f>'Inbound SOS &amp; EOD'!AD64+'Inbound SOS &amp; EOD'!AD87</f>
        <v>0</v>
      </c>
      <c r="AE18" s="77">
        <f>'Inbound SOS &amp; EOD'!AE64+'Inbound SOS &amp; EOD'!AE87</f>
        <v>0</v>
      </c>
      <c r="AF18" s="77">
        <f>'Inbound SOS &amp; EOD'!AF64+'Inbound SOS &amp; EOD'!AF87</f>
        <v>0</v>
      </c>
      <c r="AG18" s="77">
        <f>'Inbound SOS &amp; EOD'!AG64+'Inbound SOS &amp; EOD'!AG87</f>
        <v>0</v>
      </c>
      <c r="AH18" s="77">
        <f>'Inbound SOS &amp; EOD'!AH64+'Inbound SOS &amp; EOD'!AH87</f>
        <v>0</v>
      </c>
      <c r="AI18" s="77">
        <f>'Inbound SOS &amp; EOD'!AI64+'Inbound SOS &amp; EOD'!AI87</f>
        <v>0</v>
      </c>
      <c r="AJ18" s="77">
        <f>'Inbound SOS &amp; EOD'!AJ64+'Inbound SOS &amp; EOD'!AJ87</f>
        <v>0</v>
      </c>
      <c r="AK18" s="77">
        <f>'Inbound SOS &amp; EOD'!AK64+'Inbound SOS &amp; EOD'!AK87</f>
        <v>0</v>
      </c>
      <c r="AL18" s="77">
        <f>'Inbound SOS &amp; EOD'!AL64+'Inbound SOS &amp; EOD'!AL87</f>
        <v>0</v>
      </c>
      <c r="AM18" s="77">
        <f>'Inbound SOS &amp; EOD'!AM64+'Inbound SOS &amp; EOD'!AM87</f>
        <v>0</v>
      </c>
      <c r="AN18" s="77">
        <f>'Inbound SOS &amp; EOD'!AN64+'Inbound SOS &amp; EOD'!AN87</f>
        <v>0</v>
      </c>
      <c r="AO18" s="77">
        <f>'Inbound SOS &amp; EOD'!AO64+'Inbound SOS &amp; EOD'!AO87</f>
        <v>0</v>
      </c>
      <c r="AP18" s="77">
        <f>'Inbound SOS &amp; EOD'!AP64+'Inbound SOS &amp; EOD'!AP87</f>
        <v>0</v>
      </c>
      <c r="AQ18" s="77">
        <f>'Inbound SOS &amp; EOD'!AQ64+'Inbound SOS &amp; EOD'!AQ87</f>
        <v>0</v>
      </c>
      <c r="AR18" s="77">
        <f>'Inbound SOS &amp; EOD'!AR64+'Inbound SOS &amp; EOD'!AR87</f>
        <v>0</v>
      </c>
      <c r="AS18" s="77">
        <f>'Inbound SOS &amp; EOD'!AS64+'Inbound SOS &amp; EOD'!AS87</f>
        <v>0</v>
      </c>
      <c r="AT18" s="77">
        <f>'Inbound SOS &amp; EOD'!AT64+'Inbound SOS &amp; EOD'!AT87</f>
        <v>0</v>
      </c>
      <c r="AU18" s="77">
        <f>'Inbound SOS &amp; EOD'!AU64+'Inbound SOS &amp; EOD'!AU87</f>
        <v>0</v>
      </c>
      <c r="AV18" s="77">
        <f>'Inbound SOS &amp; EOD'!AV64+'Inbound SOS &amp; EOD'!AV87</f>
        <v>0</v>
      </c>
      <c r="AW18" s="77">
        <f>'Inbound SOS &amp; EOD'!AW64+'Inbound SOS &amp; EOD'!AW87</f>
        <v>0</v>
      </c>
      <c r="AX18" s="77">
        <f>'Inbound SOS &amp; EOD'!AX64+'Inbound SOS &amp; EOD'!AX87</f>
        <v>0</v>
      </c>
      <c r="AY18" s="77">
        <f>'Inbound SOS &amp; EOD'!AY64+'Inbound SOS &amp; EOD'!AY87</f>
        <v>0</v>
      </c>
      <c r="AZ18" s="77">
        <f>'Inbound SOS &amp; EOD'!AZ64+'Inbound SOS &amp; EOD'!AZ87</f>
        <v>0</v>
      </c>
      <c r="BA18" s="77">
        <f>'Inbound SOS &amp; EOD'!BA64+'Inbound SOS &amp; EOD'!BA87</f>
        <v>0</v>
      </c>
      <c r="BB18" s="77">
        <f>'Inbound SOS &amp; EOD'!BB64+'Inbound SOS &amp; EOD'!BB87</f>
        <v>0</v>
      </c>
      <c r="BC18" s="77">
        <f>'Inbound SOS &amp; EOD'!BC64+'Inbound SOS &amp; EOD'!BC87</f>
        <v>0</v>
      </c>
      <c r="BD18" s="77">
        <f>'Inbound SOS &amp; EOD'!BD64+'Inbound SOS &amp; EOD'!BD87</f>
        <v>0</v>
      </c>
      <c r="BE18" s="77">
        <f>'Inbound SOS &amp; EOD'!BE64+'Inbound SOS &amp; EOD'!BE87</f>
        <v>0</v>
      </c>
      <c r="BF18" s="77">
        <f>'Inbound SOS &amp; EOD'!BF64+'Inbound SOS &amp; EOD'!BF87</f>
        <v>0</v>
      </c>
      <c r="BG18" s="77">
        <f>'Inbound SOS &amp; EOD'!BG64+'Inbound SOS &amp; EOD'!BG87</f>
        <v>0</v>
      </c>
      <c r="BH18" s="77">
        <f>'Inbound SOS &amp; EOD'!BH64+'Inbound SOS &amp; EOD'!BH87</f>
        <v>0</v>
      </c>
      <c r="BI18" s="77">
        <f>'Inbound SOS &amp; EOD'!BI64+'Inbound SOS &amp; EOD'!BI87</f>
        <v>0</v>
      </c>
      <c r="BJ18" s="77">
        <f>'Inbound SOS &amp; EOD'!BJ64+'Inbound SOS &amp; EOD'!BJ87</f>
        <v>0</v>
      </c>
      <c r="BK18" s="77">
        <f>'Inbound SOS &amp; EOD'!BK64+'Inbound SOS &amp; EOD'!BK87</f>
        <v>0</v>
      </c>
      <c r="BL18" s="77">
        <f>'Inbound SOS &amp; EOD'!BL64+'Inbound SOS &amp; EOD'!BL87</f>
        <v>0</v>
      </c>
      <c r="BM18" s="77">
        <f>'Inbound SOS &amp; EOD'!BM64+'Inbound SOS &amp; EOD'!BM87</f>
        <v>0</v>
      </c>
      <c r="BN18" s="77">
        <f>'Inbound SOS &amp; EOD'!BN64+'Inbound SOS &amp; EOD'!BN87</f>
        <v>0</v>
      </c>
      <c r="BO18" s="77">
        <f>'Inbound SOS &amp; EOD'!BO64+'Inbound SOS &amp; EOD'!BO87</f>
        <v>0</v>
      </c>
      <c r="BP18" s="77">
        <f>'Inbound SOS &amp; EOD'!BP64+'Inbound SOS &amp; EOD'!BP87</f>
        <v>0</v>
      </c>
      <c r="BQ18" s="77">
        <f>'Inbound SOS &amp; EOD'!BQ64+'Inbound SOS &amp; EOD'!BQ87</f>
        <v>0</v>
      </c>
      <c r="BR18" s="77">
        <f>'Inbound SOS &amp; EOD'!BR64+'Inbound SOS &amp; EOD'!BR87</f>
        <v>0</v>
      </c>
      <c r="BS18" s="77">
        <f>'Inbound SOS &amp; EOD'!BS64+'Inbound SOS &amp; EOD'!BS87</f>
        <v>0</v>
      </c>
      <c r="BT18" s="77">
        <f>'Inbound SOS &amp; EOD'!BT64+'Inbound SOS &amp; EOD'!BT87</f>
        <v>0</v>
      </c>
      <c r="BU18" s="77">
        <f>'Inbound SOS &amp; EOD'!BU64+'Inbound SOS &amp; EOD'!BU87</f>
        <v>0</v>
      </c>
      <c r="BV18" s="77">
        <f>'Inbound SOS &amp; EOD'!BV64+'Inbound SOS &amp; EOD'!BV87</f>
        <v>5</v>
      </c>
      <c r="BW18" s="77">
        <f>'Inbound SOS &amp; EOD'!BW64+'Inbound SOS &amp; EOD'!BW87</f>
        <v>0</v>
      </c>
      <c r="BX18" s="77">
        <f>'Inbound SOS &amp; EOD'!BX64+'Inbound SOS &amp; EOD'!BX87</f>
        <v>0</v>
      </c>
      <c r="BY18" s="77">
        <f>'Inbound SOS &amp; EOD'!BY64+'Inbound SOS &amp; EOD'!BY87</f>
        <v>0</v>
      </c>
      <c r="BZ18" s="77">
        <f>'Inbound SOS &amp; EOD'!BZ64+'Inbound SOS &amp; EOD'!BZ87</f>
        <v>0</v>
      </c>
      <c r="CA18" s="77">
        <f>'Inbound SOS &amp; EOD'!CA64+'Inbound SOS &amp; EOD'!CA87</f>
        <v>0</v>
      </c>
      <c r="CB18" s="77">
        <f>'Inbound SOS &amp; EOD'!CB64+'Inbound SOS &amp; EOD'!CB87</f>
        <v>0</v>
      </c>
      <c r="CC18" s="77">
        <f>'Inbound SOS &amp; EOD'!CC64+'Inbound SOS &amp; EOD'!CC87</f>
        <v>0</v>
      </c>
      <c r="CD18" s="77">
        <f>'Inbound SOS &amp; EOD'!CD64+'Inbound SOS &amp; EOD'!CD87</f>
        <v>0</v>
      </c>
      <c r="CE18" s="77">
        <f>'Inbound SOS &amp; EOD'!CE64+'Inbound SOS &amp; EOD'!CE87</f>
        <v>0</v>
      </c>
      <c r="CF18" s="77">
        <f>'Inbound SOS &amp; EOD'!CF64+'Inbound SOS &amp; EOD'!CF87</f>
        <v>0</v>
      </c>
      <c r="CG18" s="77">
        <f>'Inbound SOS &amp; EOD'!CG64+'Inbound SOS &amp; EOD'!CG87</f>
        <v>0</v>
      </c>
      <c r="CH18" s="77">
        <f>'Inbound SOS &amp; EOD'!CH64+'Inbound SOS &amp; EOD'!CH87</f>
        <v>0</v>
      </c>
      <c r="CI18" s="77">
        <f>'Inbound SOS &amp; EOD'!CI64+'Inbound SOS &amp; EOD'!CI87</f>
        <v>0</v>
      </c>
      <c r="CJ18" s="77">
        <f>'Inbound SOS &amp; EOD'!CJ64+'Inbound SOS &amp; EOD'!CJ87</f>
        <v>0</v>
      </c>
      <c r="CK18" s="77">
        <f>'Inbound SOS &amp; EOD'!CK64+'Inbound SOS &amp; EOD'!CK87</f>
        <v>0</v>
      </c>
      <c r="CL18" s="77">
        <f>'Inbound SOS &amp; EOD'!CL64+'Inbound SOS &amp; EOD'!CL87</f>
        <v>0</v>
      </c>
      <c r="CM18" s="77">
        <f>'Inbound SOS &amp; EOD'!CM64+'Inbound SOS &amp; EOD'!CM87</f>
        <v>0</v>
      </c>
      <c r="CN18" s="77">
        <f>'Inbound SOS &amp; EOD'!CN64+'Inbound SOS &amp; EOD'!CN87</f>
        <v>0</v>
      </c>
      <c r="CO18" s="77">
        <f>'Inbound SOS &amp; EOD'!CO64+'Inbound SOS &amp; EOD'!CO87</f>
        <v>0</v>
      </c>
      <c r="CP18" s="77">
        <f>'Inbound SOS &amp; EOD'!CP64+'Inbound SOS &amp; EOD'!CP87</f>
        <v>0</v>
      </c>
      <c r="CQ18" s="77">
        <f>'Inbound SOS &amp; EOD'!CQ64+'Inbound SOS &amp; EOD'!CQ87</f>
        <v>0</v>
      </c>
      <c r="CR18" s="77">
        <f>'Inbound SOS &amp; EOD'!CR64+'Inbound SOS &amp; EOD'!CR87</f>
        <v>0</v>
      </c>
      <c r="CS18" s="77">
        <f>'Inbound SOS &amp; EOD'!CS64+'Inbound SOS &amp; EOD'!CS87</f>
        <v>0</v>
      </c>
      <c r="CT18" s="77">
        <f>'Inbound SOS &amp; EOD'!CT64+'Inbound SOS &amp; EOD'!CT87</f>
        <v>0</v>
      </c>
      <c r="CU18" s="77">
        <f>'Inbound SOS &amp; EOD'!CU64+'Inbound SOS &amp; EOD'!CU87</f>
        <v>0</v>
      </c>
      <c r="CV18" s="77">
        <f>'Inbound SOS &amp; EOD'!CV64+'Inbound SOS &amp; EOD'!CV87</f>
        <v>0</v>
      </c>
      <c r="CW18" s="77">
        <f>'Inbound SOS &amp; EOD'!CW64+'Inbound SOS &amp; EOD'!CW87</f>
        <v>0</v>
      </c>
      <c r="CX18" s="77">
        <f>'Inbound SOS &amp; EOD'!CX64+'Inbound SOS &amp; EOD'!CX87</f>
        <v>0</v>
      </c>
      <c r="CY18" s="77">
        <f>'Inbound SOS &amp; EOD'!CY64+'Inbound SOS &amp; EOD'!CY87</f>
        <v>212</v>
      </c>
      <c r="CZ18" s="77">
        <f>'Inbound SOS &amp; EOD'!CZ64+'Inbound SOS &amp; EOD'!CZ87</f>
        <v>25</v>
      </c>
      <c r="DA18" s="77">
        <f>'Inbound SOS &amp; EOD'!DA64+'Inbound SOS &amp; EOD'!DA87</f>
        <v>24</v>
      </c>
      <c r="DB18" s="77">
        <f>'Inbound SOS &amp; EOD'!DB64+'Inbound SOS &amp; EOD'!DB87</f>
        <v>0</v>
      </c>
      <c r="DC18" s="77">
        <f>'Inbound SOS &amp; EOD'!DC64+'Inbound SOS &amp; EOD'!DC87</f>
        <v>0</v>
      </c>
      <c r="DD18" s="77">
        <f>'Inbound SOS &amp; EOD'!DD64+'Inbound SOS &amp; EOD'!DD87</f>
        <v>0</v>
      </c>
      <c r="DE18" s="77">
        <f>'Inbound SOS &amp; EOD'!DE64+'Inbound SOS &amp; EOD'!DE87</f>
        <v>0</v>
      </c>
      <c r="DF18" s="77">
        <f>'Inbound SOS &amp; EOD'!DF64+'Inbound SOS &amp; EOD'!DF87</f>
        <v>0</v>
      </c>
      <c r="DG18" s="77">
        <f>'Inbound SOS &amp; EOD'!DG64+'Inbound SOS &amp; EOD'!DG87</f>
        <v>0</v>
      </c>
      <c r="DH18" s="77">
        <f>'Inbound SOS &amp; EOD'!DH64+'Inbound SOS &amp; EOD'!DH87</f>
        <v>0</v>
      </c>
      <c r="DI18" s="77">
        <f>'Inbound SOS &amp; EOD'!DI64+'Inbound SOS &amp; EOD'!DI87</f>
        <v>0</v>
      </c>
      <c r="DJ18" s="77">
        <f>'Inbound SOS &amp; EOD'!DJ64+'Inbound SOS &amp; EOD'!DJ87</f>
        <v>0</v>
      </c>
      <c r="DK18" s="77">
        <f>'Inbound SOS &amp; EOD'!DK64+'Inbound SOS &amp; EOD'!DK87</f>
        <v>0</v>
      </c>
      <c r="DL18" s="77">
        <f>'Inbound SOS &amp; EOD'!DL64+'Inbound SOS &amp; EOD'!DL87</f>
        <v>0</v>
      </c>
      <c r="DM18" s="77">
        <f>'Inbound SOS &amp; EOD'!DM64+'Inbound SOS &amp; EOD'!DM87</f>
        <v>0</v>
      </c>
      <c r="DN18" s="77">
        <f>'Inbound SOS &amp; EOD'!DN64+'Inbound SOS &amp; EOD'!DN87</f>
        <v>0</v>
      </c>
      <c r="DO18" s="77">
        <f>'Inbound SOS &amp; EOD'!DO64+'Inbound SOS &amp; EOD'!DO87</f>
        <v>0</v>
      </c>
      <c r="DP18" s="77">
        <f>'Inbound SOS &amp; EOD'!DP64+'Inbound SOS &amp; EOD'!DP87</f>
        <v>0</v>
      </c>
      <c r="DQ18" s="77">
        <f>'Inbound SOS &amp; EOD'!DQ64+'Inbound SOS &amp; EOD'!DQ87</f>
        <v>0</v>
      </c>
      <c r="DR18" s="77">
        <f>'Inbound SOS &amp; EOD'!DR64+'Inbound SOS &amp; EOD'!DR87</f>
        <v>0</v>
      </c>
      <c r="DS18" s="77">
        <f>'Inbound SOS &amp; EOD'!DS64+'Inbound SOS &amp; EOD'!DS87</f>
        <v>0</v>
      </c>
      <c r="DT18" s="77">
        <f>'Inbound SOS &amp; EOD'!DT64+'Inbound SOS &amp; EOD'!DT87</f>
        <v>0</v>
      </c>
      <c r="DU18" s="77">
        <f>'Inbound SOS &amp; EOD'!DU64+'Inbound SOS &amp; EOD'!DU87</f>
        <v>0</v>
      </c>
      <c r="DV18" s="77">
        <f>'Inbound SOS &amp; EOD'!DV64+'Inbound SOS &amp; EOD'!DV87</f>
        <v>0</v>
      </c>
      <c r="DW18" s="77">
        <f>'Inbound SOS &amp; EOD'!DW64+'Inbound SOS &amp; EOD'!DW87</f>
        <v>0</v>
      </c>
      <c r="DX18" s="77">
        <f>'Inbound SOS &amp; EOD'!DX64+'Inbound SOS &amp; EOD'!DX87</f>
        <v>0</v>
      </c>
      <c r="DY18" s="77">
        <f>'Inbound SOS &amp; EOD'!DY64+'Inbound SOS &amp; EOD'!DY87</f>
        <v>0</v>
      </c>
      <c r="DZ18" s="77">
        <f>'Inbound SOS &amp; EOD'!DZ64+'Inbound SOS &amp; EOD'!DZ87</f>
        <v>0</v>
      </c>
      <c r="EA18" s="77">
        <f>'Inbound SOS &amp; EOD'!EA64+'Inbound SOS &amp; EOD'!EA87</f>
        <v>0</v>
      </c>
      <c r="EB18" s="77">
        <f>'Inbound SOS &amp; EOD'!EB64+'Inbound SOS &amp; EOD'!EB87</f>
        <v>0</v>
      </c>
      <c r="EC18" s="77">
        <f>'Inbound SOS &amp; EOD'!EC64+'Inbound SOS &amp; EOD'!EC87</f>
        <v>0</v>
      </c>
      <c r="ED18" s="77">
        <f>'Inbound SOS &amp; EOD'!ED64+'Inbound SOS &amp; EOD'!ED87</f>
        <v>0</v>
      </c>
      <c r="EE18" s="77">
        <f>'Inbound SOS &amp; EOD'!EE64+'Inbound SOS &amp; EOD'!EE87</f>
        <v>0</v>
      </c>
      <c r="EF18" s="77">
        <f>'Inbound SOS &amp; EOD'!EF64+'Inbound SOS &amp; EOD'!EF87</f>
        <v>0</v>
      </c>
      <c r="EG18" s="77">
        <f>'Inbound SOS &amp; EOD'!EG64+'Inbound SOS &amp; EOD'!EG87</f>
        <v>0</v>
      </c>
      <c r="EH18" s="77">
        <f>'Inbound SOS &amp; EOD'!EH64+'Inbound SOS &amp; EOD'!EH87</f>
        <v>0</v>
      </c>
      <c r="EI18" s="77">
        <f>'Inbound SOS &amp; EOD'!EI64+'Inbound SOS &amp; EOD'!EI87</f>
        <v>0</v>
      </c>
      <c r="EJ18" s="77">
        <f>'Inbound SOS &amp; EOD'!EJ64+'Inbound SOS &amp; EOD'!EJ87</f>
        <v>0</v>
      </c>
      <c r="EK18" s="77">
        <f>'Inbound SOS &amp; EOD'!EK64+'Inbound SOS &amp; EOD'!EK87</f>
        <v>0</v>
      </c>
      <c r="EL18" s="77">
        <f>'Inbound SOS &amp; EOD'!EL64+'Inbound SOS &amp; EOD'!EL87</f>
        <v>0</v>
      </c>
      <c r="EM18" s="77">
        <f>'Inbound SOS &amp; EOD'!EM64+'Inbound SOS &amp; EOD'!EM87</f>
        <v>0</v>
      </c>
      <c r="EN18" s="77">
        <f>'Inbound SOS &amp; EOD'!EN64+'Inbound SOS &amp; EOD'!EN87</f>
        <v>0</v>
      </c>
      <c r="EO18" s="77">
        <f>'Inbound SOS &amp; EOD'!EO64+'Inbound SOS &amp; EOD'!EO87</f>
        <v>0</v>
      </c>
      <c r="EP18" s="77">
        <f>'Inbound SOS &amp; EOD'!EP64+'Inbound SOS &amp; EOD'!EP87</f>
        <v>0</v>
      </c>
      <c r="EQ18" s="77">
        <f>'Inbound SOS &amp; EOD'!EQ64+'Inbound SOS &amp; EOD'!EQ87</f>
        <v>0</v>
      </c>
      <c r="ER18" s="77">
        <f>'Inbound SOS &amp; EOD'!ER64+'Inbound SOS &amp; EOD'!ER87</f>
        <v>0</v>
      </c>
      <c r="ES18" s="77">
        <f>'Inbound SOS &amp; EOD'!ES64+'Inbound SOS &amp; EOD'!ES87</f>
        <v>0</v>
      </c>
      <c r="ET18" s="77">
        <f>'Inbound SOS &amp; EOD'!ET64+'Inbound SOS &amp; EOD'!ET87</f>
        <v>0</v>
      </c>
      <c r="EU18" s="77">
        <f>'Inbound SOS &amp; EOD'!EU64+'Inbound SOS &amp; EOD'!EU87</f>
        <v>0</v>
      </c>
      <c r="EV18" s="77">
        <f>'Inbound SOS &amp; EOD'!EV64+'Inbound SOS &amp; EOD'!EV87</f>
        <v>0</v>
      </c>
      <c r="EW18" s="77">
        <f>'Inbound SOS &amp; EOD'!EW64+'Inbound SOS &amp; EOD'!EW87</f>
        <v>0</v>
      </c>
      <c r="EX18" s="77">
        <f>'Inbound SOS &amp; EOD'!EX64+'Inbound SOS &amp; EOD'!EX87</f>
        <v>0</v>
      </c>
      <c r="EY18" s="77">
        <f>'Inbound SOS &amp; EOD'!EY64+'Inbound SOS &amp; EOD'!EY87</f>
        <v>0</v>
      </c>
      <c r="EZ18" s="77">
        <f>'Inbound SOS &amp; EOD'!EZ64+'Inbound SOS &amp; EOD'!EZ87</f>
        <v>0</v>
      </c>
      <c r="FA18" s="77">
        <f>'Inbound SOS &amp; EOD'!FA64+'Inbound SOS &amp; EOD'!FA87</f>
        <v>0</v>
      </c>
      <c r="FB18" s="77">
        <f>'Inbound SOS &amp; EOD'!FB64+'Inbound SOS &amp; EOD'!FB87</f>
        <v>0</v>
      </c>
      <c r="FC18" s="77">
        <f>'Inbound SOS &amp; EOD'!FC64+'Inbound SOS &amp; EOD'!FC87</f>
        <v>0</v>
      </c>
      <c r="FD18" s="77">
        <f>'Inbound SOS &amp; EOD'!FD64+'Inbound SOS &amp; EOD'!FD87</f>
        <v>0</v>
      </c>
      <c r="FE18" s="77">
        <f>'Inbound SOS &amp; EOD'!FE64+'Inbound SOS &amp; EOD'!FE87</f>
        <v>0</v>
      </c>
      <c r="FF18" s="77">
        <f>'Inbound SOS &amp; EOD'!FF64+'Inbound SOS &amp; EOD'!FF87</f>
        <v>0</v>
      </c>
      <c r="FG18" s="77">
        <f>'Inbound SOS &amp; EOD'!FG64+'Inbound SOS &amp; EOD'!FG87</f>
        <v>0</v>
      </c>
      <c r="FH18" s="77">
        <f>'Inbound SOS &amp; EOD'!FH64+'Inbound SOS &amp; EOD'!FH87</f>
        <v>0</v>
      </c>
      <c r="FI18" s="77">
        <f>'Inbound SOS &amp; EOD'!FI64+'Inbound SOS &amp; EOD'!FI87</f>
        <v>0</v>
      </c>
      <c r="FJ18" s="77">
        <f>'Inbound SOS &amp; EOD'!FJ64+'Inbound SOS &amp; EOD'!FJ87</f>
        <v>0</v>
      </c>
      <c r="FK18" s="77">
        <f>'Inbound SOS &amp; EOD'!FK64+'Inbound SOS &amp; EOD'!FK87</f>
        <v>0</v>
      </c>
      <c r="FL18" s="77">
        <f>'Inbound SOS &amp; EOD'!FL64+'Inbound SOS &amp; EOD'!FL87</f>
        <v>0</v>
      </c>
      <c r="FM18" s="77">
        <f>'Inbound SOS &amp; EOD'!FM64+'Inbound SOS &amp; EOD'!FM87</f>
        <v>0</v>
      </c>
      <c r="FN18" s="77">
        <f>'Inbound SOS &amp; EOD'!FN64+'Inbound SOS &amp; EOD'!FN87</f>
        <v>0</v>
      </c>
      <c r="FO18" s="77">
        <f>'Inbound SOS &amp; EOD'!FO64+'Inbound SOS &amp; EOD'!FO87</f>
        <v>0</v>
      </c>
      <c r="FP18" s="77">
        <f>'Inbound SOS &amp; EOD'!FP64+'Inbound SOS &amp; EOD'!FP87</f>
        <v>0</v>
      </c>
      <c r="FQ18" s="77">
        <f>'Inbound SOS &amp; EOD'!FQ64+'Inbound SOS &amp; EOD'!FQ87</f>
        <v>0</v>
      </c>
      <c r="FR18" s="77">
        <f>'Inbound SOS &amp; EOD'!FR64+'Inbound SOS &amp; EOD'!FR87</f>
        <v>0</v>
      </c>
      <c r="FS18" s="77">
        <f>'Inbound SOS &amp; EOD'!FS64+'Inbound SOS &amp; EOD'!FS87</f>
        <v>0</v>
      </c>
      <c r="FT18" s="77">
        <f>'Inbound SOS &amp; EOD'!FT64+'Inbound SOS &amp; EOD'!FT87</f>
        <v>0</v>
      </c>
      <c r="FU18" s="77">
        <f>'Inbound SOS &amp; EOD'!FU64+'Inbound SOS &amp; EOD'!FU87</f>
        <v>0</v>
      </c>
      <c r="FV18" s="77">
        <f>'Inbound SOS &amp; EOD'!FV64+'Inbound SOS &amp; EOD'!FV87</f>
        <v>0</v>
      </c>
      <c r="FW18" s="77">
        <f>'Inbound SOS &amp; EOD'!FW64+'Inbound SOS &amp; EOD'!FW87</f>
        <v>0</v>
      </c>
      <c r="FX18" s="77">
        <f>'Inbound SOS &amp; EOD'!FX64+'Inbound SOS &amp; EOD'!FX87</f>
        <v>0</v>
      </c>
      <c r="FY18" s="77">
        <f>'Inbound SOS &amp; EOD'!FY64+'Inbound SOS &amp; EOD'!FY87</f>
        <v>0</v>
      </c>
      <c r="FZ18" s="77">
        <f>'Inbound SOS &amp; EOD'!FZ64+'Inbound SOS &amp; EOD'!FZ87</f>
        <v>0</v>
      </c>
      <c r="GA18" s="77">
        <f>'Inbound SOS &amp; EOD'!GA64+'Inbound SOS &amp; EOD'!GA87</f>
        <v>0</v>
      </c>
      <c r="GB18" s="77">
        <f>'Inbound SOS &amp; EOD'!GB64+'Inbound SOS &amp; EOD'!GB87</f>
        <v>0</v>
      </c>
      <c r="GC18" s="77">
        <f>'Inbound SOS &amp; EOD'!GC64+'Inbound SOS &amp; EOD'!GC87</f>
        <v>0</v>
      </c>
      <c r="GD18" s="77">
        <f>'Inbound SOS &amp; EOD'!GD64+'Inbound SOS &amp; EOD'!GD87</f>
        <v>0</v>
      </c>
      <c r="GE18" s="77">
        <f>'Inbound SOS &amp; EOD'!GE64+'Inbound SOS &amp; EOD'!GE87</f>
        <v>0</v>
      </c>
      <c r="GF18" s="77">
        <f>'Inbound SOS &amp; EOD'!GF64+'Inbound SOS &amp; EOD'!GF87</f>
        <v>0</v>
      </c>
      <c r="GG18" s="77">
        <f>'Inbound SOS &amp; EOD'!GG64+'Inbound SOS &amp; EOD'!GG87</f>
        <v>0</v>
      </c>
      <c r="GH18" s="77">
        <f>'Inbound SOS &amp; EOD'!GH64+'Inbound SOS &amp; EOD'!GH87</f>
        <v>0</v>
      </c>
      <c r="GI18" s="77">
        <f>'Inbound SOS &amp; EOD'!GI64+'Inbound SOS &amp; EOD'!GI87</f>
        <v>0</v>
      </c>
      <c r="GJ18" s="77">
        <f>'Inbound SOS &amp; EOD'!GJ64+'Inbound SOS &amp; EOD'!GJ87</f>
        <v>0</v>
      </c>
      <c r="GK18" s="77">
        <f>'Inbound SOS &amp; EOD'!GK64+'Inbound SOS &amp; EOD'!GK87</f>
        <v>0</v>
      </c>
      <c r="GL18" s="77">
        <f>'Inbound SOS &amp; EOD'!GL64+'Inbound SOS &amp; EOD'!GL87</f>
        <v>0</v>
      </c>
      <c r="GM18" s="77">
        <f>'Inbound SOS &amp; EOD'!GM64+'Inbound SOS &amp; EOD'!GM87</f>
        <v>0</v>
      </c>
      <c r="GN18" s="77">
        <f>'Inbound SOS &amp; EOD'!GN64+'Inbound SOS &amp; EOD'!GN87</f>
        <v>0</v>
      </c>
      <c r="GO18" s="77">
        <f>'Inbound SOS &amp; EOD'!GO64+'Inbound SOS &amp; EOD'!GO87</f>
        <v>0</v>
      </c>
      <c r="GP18" s="77">
        <f>'Inbound SOS &amp; EOD'!GP64+'Inbound SOS &amp; EOD'!GP87</f>
        <v>0</v>
      </c>
      <c r="GQ18" s="77">
        <f>'Inbound SOS &amp; EOD'!GQ64+'Inbound SOS &amp; EOD'!GQ87</f>
        <v>0</v>
      </c>
      <c r="GR18" s="77">
        <f>'Inbound SOS &amp; EOD'!GR64+'Inbound SOS &amp; EOD'!GR87</f>
        <v>0</v>
      </c>
      <c r="GS18" s="77">
        <f>'Inbound SOS &amp; EOD'!GS64+'Inbound SOS &amp; EOD'!GS87</f>
        <v>0</v>
      </c>
      <c r="GT18" s="77">
        <f>'Inbound SOS &amp; EOD'!GT64+'Inbound SOS &amp; EOD'!GT87</f>
        <v>0</v>
      </c>
      <c r="GU18" s="77">
        <f>'Inbound SOS &amp; EOD'!GU64+'Inbound SOS &amp; EOD'!GU87</f>
        <v>0</v>
      </c>
      <c r="GV18" s="77">
        <f>'Inbound SOS &amp; EOD'!GV64+'Inbound SOS &amp; EOD'!GV87</f>
        <v>0</v>
      </c>
      <c r="GW18" s="77">
        <f>'Inbound SOS &amp; EOD'!GW64+'Inbound SOS &amp; EOD'!GW87</f>
        <v>0</v>
      </c>
      <c r="GX18" s="77">
        <f>'Inbound SOS &amp; EOD'!GX64+'Inbound SOS &amp; EOD'!GX87</f>
        <v>0</v>
      </c>
      <c r="GY18" s="77">
        <f>'Inbound SOS &amp; EOD'!GY64+'Inbound SOS &amp; EOD'!GY87</f>
        <v>0</v>
      </c>
      <c r="GZ18" s="77">
        <f>'Inbound SOS &amp; EOD'!GZ64+'Inbound SOS &amp; EOD'!GZ87</f>
        <v>0</v>
      </c>
      <c r="HA18" s="77">
        <f>'Inbound SOS &amp; EOD'!HA64+'Inbound SOS &amp; EOD'!HA87</f>
        <v>0</v>
      </c>
      <c r="HB18" s="77">
        <f>'Inbound SOS &amp; EOD'!HB64+'Inbound SOS &amp; EOD'!HB87</f>
        <v>0</v>
      </c>
      <c r="HC18" s="77">
        <f>'Inbound SOS &amp; EOD'!HC64+'Inbound SOS &amp; EOD'!HC87</f>
        <v>0</v>
      </c>
      <c r="HD18" s="77">
        <f>'Inbound SOS &amp; EOD'!HD64+'Inbound SOS &amp; EOD'!HD87</f>
        <v>0</v>
      </c>
      <c r="HE18" s="77">
        <f>'Inbound SOS &amp; EOD'!HE64+'Inbound SOS &amp; EOD'!HE87</f>
        <v>0</v>
      </c>
      <c r="HF18" s="77">
        <f>'Inbound SOS &amp; EOD'!HF64+'Inbound SOS &amp; EOD'!HF87</f>
        <v>0</v>
      </c>
      <c r="HG18" s="77">
        <f>'Inbound SOS &amp; EOD'!HG64+'Inbound SOS &amp; EOD'!HG87</f>
        <v>0</v>
      </c>
      <c r="HH18" s="77">
        <f>'Inbound SOS &amp; EOD'!HH64+'Inbound SOS &amp; EOD'!HH87</f>
        <v>0</v>
      </c>
      <c r="HI18" s="77">
        <f>'Inbound SOS &amp; EOD'!HI64+'Inbound SOS &amp; EOD'!HI87</f>
        <v>0</v>
      </c>
      <c r="HJ18" s="77">
        <f>'Inbound SOS &amp; EOD'!HJ64+'Inbound SOS &amp; EOD'!HJ87</f>
        <v>0</v>
      </c>
      <c r="HK18" s="77">
        <f>'Inbound SOS &amp; EOD'!HK64+'Inbound SOS &amp; EOD'!HK87</f>
        <v>0</v>
      </c>
      <c r="HL18" s="77">
        <f>'Inbound SOS &amp; EOD'!HL64+'Inbound SOS &amp; EOD'!HL87</f>
        <v>0</v>
      </c>
      <c r="HM18" s="77">
        <f>'Inbound SOS &amp; EOD'!HM64+'Inbound SOS &amp; EOD'!HM87</f>
        <v>0</v>
      </c>
      <c r="HN18" s="77">
        <f>'Inbound SOS &amp; EOD'!HN64+'Inbound SOS &amp; EOD'!HN87</f>
        <v>0</v>
      </c>
      <c r="HO18" s="77">
        <f>'Inbound SOS &amp; EOD'!HO64+'Inbound SOS &amp; EOD'!HO87</f>
        <v>0</v>
      </c>
      <c r="HP18" s="77">
        <f>'Inbound SOS &amp; EOD'!HP64+'Inbound SOS &amp; EOD'!HP87</f>
        <v>0</v>
      </c>
      <c r="HQ18" s="77">
        <f>'Inbound SOS &amp; EOD'!HQ64+'Inbound SOS &amp; EOD'!HQ87</f>
        <v>0</v>
      </c>
      <c r="HR18" s="77">
        <f>'Inbound SOS &amp; EOD'!HR64+'Inbound SOS &amp; EOD'!HR87</f>
        <v>0</v>
      </c>
      <c r="HS18" s="77">
        <f>'Inbound SOS &amp; EOD'!HS64+'Inbound SOS &amp; EOD'!HS87</f>
        <v>0</v>
      </c>
      <c r="HT18" s="77">
        <f>'Inbound SOS &amp; EOD'!HT64+'Inbound SOS &amp; EOD'!HT87</f>
        <v>0</v>
      </c>
      <c r="HU18" s="77">
        <f>'Inbound SOS &amp; EOD'!HU64+'Inbound SOS &amp; EOD'!HU87</f>
        <v>0</v>
      </c>
      <c r="HV18" s="77">
        <f>'Inbound SOS &amp; EOD'!HV64+'Inbound SOS &amp; EOD'!HV87</f>
        <v>0</v>
      </c>
      <c r="HW18" s="77">
        <f>'Inbound SOS &amp; EOD'!HW64+'Inbound SOS &amp; EOD'!HW87</f>
        <v>0</v>
      </c>
      <c r="HX18" s="77">
        <f>'Inbound SOS &amp; EOD'!HX64+'Inbound SOS &amp; EOD'!HX87</f>
        <v>0</v>
      </c>
      <c r="HY18" s="77">
        <f>'Inbound SOS &amp; EOD'!HY64+'Inbound SOS &amp; EOD'!HY87</f>
        <v>0</v>
      </c>
      <c r="HZ18" s="77">
        <f>'Inbound SOS &amp; EOD'!HZ64+'Inbound SOS &amp; EOD'!HZ87</f>
        <v>0</v>
      </c>
      <c r="IA18" s="77">
        <f>'Inbound SOS &amp; EOD'!IA64+'Inbound SOS &amp; EOD'!IA87</f>
        <v>0</v>
      </c>
      <c r="IB18" s="77">
        <f>'Inbound SOS &amp; EOD'!IB64+'Inbound SOS &amp; EOD'!IB87</f>
        <v>0</v>
      </c>
      <c r="IC18" s="77">
        <f>'Inbound SOS &amp; EOD'!IC64+'Inbound SOS &amp; EOD'!IC87</f>
        <v>0</v>
      </c>
      <c r="ID18" s="77">
        <f>'Inbound SOS &amp; EOD'!ID64+'Inbound SOS &amp; EOD'!ID87</f>
        <v>0</v>
      </c>
      <c r="IE18" s="77">
        <f>'Inbound SOS &amp; EOD'!IE64+'Inbound SOS &amp; EOD'!IE87</f>
        <v>0</v>
      </c>
      <c r="IF18" s="77">
        <f>'Inbound SOS &amp; EOD'!IF64+'Inbound SOS &amp; EOD'!IF87</f>
        <v>0</v>
      </c>
      <c r="IG18" s="77">
        <f>'Inbound SOS &amp; EOD'!IG64+'Inbound SOS &amp; EOD'!IG87</f>
        <v>0</v>
      </c>
      <c r="IH18" s="77">
        <f>'Inbound SOS &amp; EOD'!IH64+'Inbound SOS &amp; EOD'!IH87</f>
        <v>0</v>
      </c>
      <c r="II18" s="77">
        <f>'Inbound SOS &amp; EOD'!II64+'Inbound SOS &amp; EOD'!II87</f>
        <v>0</v>
      </c>
      <c r="IJ18" s="77">
        <f>'Inbound SOS &amp; EOD'!IJ64+'Inbound SOS &amp; EOD'!IJ87</f>
        <v>0</v>
      </c>
      <c r="IK18" s="77">
        <f>'Inbound SOS &amp; EOD'!IK64+'Inbound SOS &amp; EOD'!IK87</f>
        <v>0</v>
      </c>
      <c r="IL18" s="77">
        <f>'Inbound SOS &amp; EOD'!IL64+'Inbound SOS &amp; EOD'!IL87</f>
        <v>0</v>
      </c>
      <c r="IM18" s="77">
        <f>'Inbound SOS &amp; EOD'!IM64+'Inbound SOS &amp; EOD'!IM87</f>
        <v>0</v>
      </c>
      <c r="IN18" s="77">
        <f>'Inbound SOS &amp; EOD'!IN64+'Inbound SOS &amp; EOD'!IN87</f>
        <v>0</v>
      </c>
      <c r="IO18" s="77">
        <f>'Inbound SOS &amp; EOD'!IO64+'Inbound SOS &amp; EOD'!IO87</f>
        <v>0</v>
      </c>
      <c r="IP18" s="77">
        <f>'Inbound SOS &amp; EOD'!IP64+'Inbound SOS &amp; EOD'!IP87</f>
        <v>0</v>
      </c>
      <c r="IQ18" s="77">
        <f>'Inbound SOS &amp; EOD'!IQ64+'Inbound SOS &amp; EOD'!IQ87</f>
        <v>0</v>
      </c>
      <c r="IR18" s="77">
        <f>'Inbound SOS &amp; EOD'!IR64+'Inbound SOS &amp; EOD'!IR87</f>
        <v>0</v>
      </c>
      <c r="IS18" s="77">
        <f>'Inbound SOS &amp; EOD'!IS64+'Inbound SOS &amp; EOD'!IS87</f>
        <v>0</v>
      </c>
      <c r="IT18" s="77">
        <f>'Inbound SOS &amp; EOD'!IT64+'Inbound SOS &amp; EOD'!IT87</f>
        <v>0</v>
      </c>
      <c r="IU18" s="77">
        <f>'Inbound SOS &amp; EOD'!IU64+'Inbound SOS &amp; EOD'!IU87</f>
        <v>0</v>
      </c>
      <c r="IV18" s="77">
        <f>'Inbound SOS &amp; EOD'!IV64+'Inbound SOS &amp; EOD'!IV87</f>
        <v>0</v>
      </c>
      <c r="IW18" s="77">
        <f>'Inbound SOS &amp; EOD'!IW64+'Inbound SOS &amp; EOD'!IW87</f>
        <v>0</v>
      </c>
      <c r="IX18" s="77">
        <f>'Inbound SOS &amp; EOD'!IX64+'Inbound SOS &amp; EOD'!IX87</f>
        <v>0</v>
      </c>
      <c r="IY18" s="77">
        <f>'Inbound SOS &amp; EOD'!IY64+'Inbound SOS &amp; EOD'!IY87</f>
        <v>0</v>
      </c>
      <c r="IZ18" s="77">
        <f>'Inbound SOS &amp; EOD'!IZ64+'Inbound SOS &amp; EOD'!IZ87</f>
        <v>0</v>
      </c>
      <c r="JA18" s="77">
        <f>'Inbound SOS &amp; EOD'!JA64+'Inbound SOS &amp; EOD'!JA87</f>
        <v>0</v>
      </c>
      <c r="JB18" s="77">
        <f>'Inbound SOS &amp; EOD'!JB64+'Inbound SOS &amp; EOD'!JB87</f>
        <v>0</v>
      </c>
      <c r="JC18" s="77">
        <f>'Inbound SOS &amp; EOD'!JC64+'Inbound SOS &amp; EOD'!JC87</f>
        <v>0</v>
      </c>
      <c r="JD18" s="77">
        <f>'Inbound SOS &amp; EOD'!JD64+'Inbound SOS &amp; EOD'!JD87</f>
        <v>0</v>
      </c>
      <c r="JE18" s="77">
        <f>'Inbound SOS &amp; EOD'!JE64+'Inbound SOS &amp; EOD'!JE87</f>
        <v>0</v>
      </c>
      <c r="JF18" s="77">
        <f>'Inbound SOS &amp; EOD'!JF64+'Inbound SOS &amp; EOD'!JF87</f>
        <v>0</v>
      </c>
      <c r="JG18" s="77">
        <f>'Inbound SOS &amp; EOD'!JG64+'Inbound SOS &amp; EOD'!JG87</f>
        <v>0</v>
      </c>
      <c r="JH18" s="77">
        <f>'Inbound SOS &amp; EOD'!JH64+'Inbound SOS &amp; EOD'!JH87</f>
        <v>0</v>
      </c>
      <c r="JI18" s="77">
        <f>'Inbound SOS &amp; EOD'!JI64+'Inbound SOS &amp; EOD'!JI87</f>
        <v>0</v>
      </c>
      <c r="JJ18" s="77">
        <f>'Inbound SOS &amp; EOD'!JJ64+'Inbound SOS &amp; EOD'!JJ87</f>
        <v>0</v>
      </c>
      <c r="JK18" s="77">
        <f>'Inbound SOS &amp; EOD'!JK64+'Inbound SOS &amp; EOD'!JK87</f>
        <v>0</v>
      </c>
      <c r="JL18" s="77">
        <f>'Inbound SOS &amp; EOD'!JL64+'Inbound SOS &amp; EOD'!JL87</f>
        <v>0</v>
      </c>
      <c r="JM18" s="77">
        <f>'Inbound SOS &amp; EOD'!JM64+'Inbound SOS &amp; EOD'!JM87</f>
        <v>0</v>
      </c>
      <c r="JN18" s="77">
        <f>'Inbound SOS &amp; EOD'!JN64+'Inbound SOS &amp; EOD'!JN87</f>
        <v>0</v>
      </c>
      <c r="JO18" s="77">
        <f>'Inbound SOS &amp; EOD'!JO64+'Inbound SOS &amp; EOD'!JO87</f>
        <v>0</v>
      </c>
      <c r="JP18" s="77">
        <f>'Inbound SOS &amp; EOD'!JP64+'Inbound SOS &amp; EOD'!JP87</f>
        <v>0</v>
      </c>
      <c r="JQ18" s="77">
        <f>'Inbound SOS &amp; EOD'!JQ64+'Inbound SOS &amp; EOD'!JQ87</f>
        <v>0</v>
      </c>
      <c r="JR18" s="77">
        <f>'Inbound SOS &amp; EOD'!JR64+'Inbound SOS &amp; EOD'!JR87</f>
        <v>0</v>
      </c>
      <c r="JS18" s="77">
        <f>'Inbound SOS &amp; EOD'!JS64+'Inbound SOS &amp; EOD'!JS87</f>
        <v>0</v>
      </c>
      <c r="JT18" s="77">
        <f>'Inbound SOS &amp; EOD'!JT64+'Inbound SOS &amp; EOD'!JT87</f>
        <v>0</v>
      </c>
      <c r="JU18" s="77">
        <f>'Inbound SOS &amp; EOD'!JU64+'Inbound SOS &amp; EOD'!JU87</f>
        <v>0</v>
      </c>
      <c r="JV18" s="77">
        <f>'Inbound SOS &amp; EOD'!JV64+'Inbound SOS &amp; EOD'!JV87</f>
        <v>0</v>
      </c>
      <c r="JW18" s="77">
        <f>'Inbound SOS &amp; EOD'!JW64+'Inbound SOS &amp; EOD'!JW87</f>
        <v>0</v>
      </c>
      <c r="JX18" s="77">
        <f>'Inbound SOS &amp; EOD'!JX64+'Inbound SOS &amp; EOD'!JX87</f>
        <v>0</v>
      </c>
      <c r="JY18" s="77">
        <f>'Inbound SOS &amp; EOD'!JY64+'Inbound SOS &amp; EOD'!JY87</f>
        <v>0</v>
      </c>
      <c r="JZ18" s="77">
        <f>'Inbound SOS &amp; EOD'!JZ64+'Inbound SOS &amp; EOD'!JZ87</f>
        <v>0</v>
      </c>
      <c r="KA18" s="77">
        <f>'Inbound SOS &amp; EOD'!KA64+'Inbound SOS &amp; EOD'!KA87</f>
        <v>0</v>
      </c>
      <c r="KB18" s="77">
        <f>'Inbound SOS &amp; EOD'!KB64+'Inbound SOS &amp; EOD'!KB87</f>
        <v>0</v>
      </c>
      <c r="KC18" s="77">
        <f>'Inbound SOS &amp; EOD'!KC64+'Inbound SOS &amp; EOD'!KC87</f>
        <v>0</v>
      </c>
      <c r="KD18" s="77">
        <f>'Inbound SOS &amp; EOD'!KD64+'Inbound SOS &amp; EOD'!KD87</f>
        <v>0</v>
      </c>
      <c r="KE18" s="77">
        <f>'Inbound SOS &amp; EOD'!KE64+'Inbound SOS &amp; EOD'!KE87</f>
        <v>0</v>
      </c>
      <c r="KF18" s="77">
        <f>'Inbound SOS &amp; EOD'!KF64+'Inbound SOS &amp; EOD'!KF87</f>
        <v>0</v>
      </c>
      <c r="KG18" s="77">
        <f>'Inbound SOS &amp; EOD'!KG64+'Inbound SOS &amp; EOD'!KG87</f>
        <v>0</v>
      </c>
      <c r="KH18" s="77">
        <f>'Inbound SOS &amp; EOD'!KH64+'Inbound SOS &amp; EOD'!KH87</f>
        <v>0</v>
      </c>
      <c r="KI18" s="77">
        <f>'Inbound SOS &amp; EOD'!KI64+'Inbound SOS &amp; EOD'!KI87</f>
        <v>0</v>
      </c>
      <c r="KJ18" s="77">
        <f>'Inbound SOS &amp; EOD'!KJ64+'Inbound SOS &amp; EOD'!KJ87</f>
        <v>0</v>
      </c>
      <c r="KK18" s="77">
        <f>'Inbound SOS &amp; EOD'!KK64+'Inbound SOS &amp; EOD'!KK87</f>
        <v>0</v>
      </c>
      <c r="KL18" s="77">
        <f>'Inbound SOS &amp; EOD'!KL64+'Inbound SOS &amp; EOD'!KL87</f>
        <v>0</v>
      </c>
      <c r="KM18" s="77">
        <f>'Inbound SOS &amp; EOD'!KM64+'Inbound SOS &amp; EOD'!KM87</f>
        <v>0</v>
      </c>
      <c r="KN18" s="77">
        <f>'Inbound SOS &amp; EOD'!KN64+'Inbound SOS &amp; EOD'!KN87</f>
        <v>0</v>
      </c>
      <c r="KO18" s="77">
        <f>'Inbound SOS &amp; EOD'!KO64+'Inbound SOS &amp; EOD'!KO87</f>
        <v>0</v>
      </c>
      <c r="KP18" s="77">
        <f>'Inbound SOS &amp; EOD'!KP64+'Inbound SOS &amp; EOD'!KP87</f>
        <v>0</v>
      </c>
      <c r="KQ18" s="77">
        <f>'Inbound SOS &amp; EOD'!KQ64+'Inbound SOS &amp; EOD'!KQ87</f>
        <v>0</v>
      </c>
      <c r="KR18" s="77">
        <f>'Inbound SOS &amp; EOD'!KR64+'Inbound SOS &amp; EOD'!KR87</f>
        <v>0</v>
      </c>
      <c r="KS18" s="77">
        <f>'Inbound SOS &amp; EOD'!KS64+'Inbound SOS &amp; EOD'!KS87</f>
        <v>0</v>
      </c>
      <c r="KT18" s="77">
        <f>'Inbound SOS &amp; EOD'!KT64+'Inbound SOS &amp; EOD'!KT87</f>
        <v>0</v>
      </c>
      <c r="KU18" s="77">
        <f>'Inbound SOS &amp; EOD'!KU64+'Inbound SOS &amp; EOD'!KU87</f>
        <v>0</v>
      </c>
      <c r="KV18" s="77">
        <f>'Inbound SOS &amp; EOD'!KV64+'Inbound SOS &amp; EOD'!KV87</f>
        <v>0</v>
      </c>
      <c r="KW18" s="77">
        <f>'Inbound SOS &amp; EOD'!KW64+'Inbound SOS &amp; EOD'!KW87</f>
        <v>0</v>
      </c>
      <c r="KX18" s="77">
        <f>'Inbound SOS &amp; EOD'!KX64+'Inbound SOS &amp; EOD'!KX87</f>
        <v>0</v>
      </c>
      <c r="KY18" s="77">
        <f>'Inbound SOS &amp; EOD'!KY64+'Inbound SOS &amp; EOD'!KY87</f>
        <v>0</v>
      </c>
      <c r="KZ18" s="77">
        <f>'Inbound SOS &amp; EOD'!KZ64+'Inbound SOS &amp; EOD'!KZ87</f>
        <v>0</v>
      </c>
      <c r="LA18" s="77">
        <f>'Inbound SOS &amp; EOD'!LA64+'Inbound SOS &amp; EOD'!LA87</f>
        <v>0</v>
      </c>
      <c r="LB18" s="77">
        <f>'Inbound SOS &amp; EOD'!LB64+'Inbound SOS &amp; EOD'!LB87</f>
        <v>0</v>
      </c>
      <c r="LC18" s="77">
        <f>'Inbound SOS &amp; EOD'!LC64+'Inbound SOS &amp; EOD'!LC87</f>
        <v>0</v>
      </c>
      <c r="LD18" s="77">
        <f>'Inbound SOS &amp; EOD'!LD64+'Inbound SOS &amp; EOD'!LD87</f>
        <v>0</v>
      </c>
      <c r="LE18" s="77">
        <f>'Inbound SOS &amp; EOD'!LE64+'Inbound SOS &amp; EOD'!LE87</f>
        <v>0</v>
      </c>
      <c r="LF18" s="77">
        <f>'Inbound SOS &amp; EOD'!LF64+'Inbound SOS &amp; EOD'!LF87</f>
        <v>0</v>
      </c>
      <c r="LG18" s="77">
        <f>'Inbound SOS &amp; EOD'!LG64+'Inbound SOS &amp; EOD'!LG87</f>
        <v>0</v>
      </c>
      <c r="LH18" s="77">
        <f>'Inbound SOS &amp; EOD'!LH64+'Inbound SOS &amp; EOD'!LH87</f>
        <v>0</v>
      </c>
      <c r="LI18" s="77">
        <f>'Inbound SOS &amp; EOD'!LI64+'Inbound SOS &amp; EOD'!LI87</f>
        <v>0</v>
      </c>
      <c r="LJ18" s="77">
        <f>'Inbound SOS &amp; EOD'!LJ64+'Inbound SOS &amp; EOD'!LJ87</f>
        <v>0</v>
      </c>
      <c r="LK18" s="77">
        <f>'Inbound SOS &amp; EOD'!LK64+'Inbound SOS &amp; EOD'!LK87</f>
        <v>0</v>
      </c>
      <c r="LL18" s="77">
        <f>'Inbound SOS &amp; EOD'!LL64+'Inbound SOS &amp; EOD'!LL87</f>
        <v>0</v>
      </c>
      <c r="LM18" s="77">
        <f>'Inbound SOS &amp; EOD'!LM64+'Inbound SOS &amp; EOD'!LM87</f>
        <v>0</v>
      </c>
      <c r="LN18" s="77">
        <f>'Inbound SOS &amp; EOD'!LN64+'Inbound SOS &amp; EOD'!LN87</f>
        <v>0</v>
      </c>
      <c r="LO18" s="77">
        <f>'Inbound SOS &amp; EOD'!LO64+'Inbound SOS &amp; EOD'!LO87</f>
        <v>0</v>
      </c>
      <c r="LP18" s="77">
        <f>'Inbound SOS &amp; EOD'!LP64+'Inbound SOS &amp; EOD'!LP87</f>
        <v>0</v>
      </c>
      <c r="LQ18" s="77">
        <f>'Inbound SOS &amp; EOD'!LQ64+'Inbound SOS &amp; EOD'!LQ87</f>
        <v>0</v>
      </c>
      <c r="LR18" s="77">
        <f>'Inbound SOS &amp; EOD'!LR64+'Inbound SOS &amp; EOD'!LR87</f>
        <v>0</v>
      </c>
      <c r="LS18" s="77">
        <f>'Inbound SOS &amp; EOD'!LS64+'Inbound SOS &amp; EOD'!LS87</f>
        <v>0</v>
      </c>
      <c r="LT18" s="77">
        <f>'Inbound SOS &amp; EOD'!LT64+'Inbound SOS &amp; EOD'!LT87</f>
        <v>0</v>
      </c>
      <c r="LU18" s="77">
        <f>'Inbound SOS &amp; EOD'!LU64+'Inbound SOS &amp; EOD'!LU87</f>
        <v>0</v>
      </c>
      <c r="LV18" s="77">
        <f>'Inbound SOS &amp; EOD'!LV64+'Inbound SOS &amp; EOD'!LV87</f>
        <v>0</v>
      </c>
      <c r="LW18" s="77">
        <f>'Inbound SOS &amp; EOD'!LW64+'Inbound SOS &amp; EOD'!LW87</f>
        <v>0</v>
      </c>
      <c r="LX18" s="77">
        <f>'Inbound SOS &amp; EOD'!LX64+'Inbound SOS &amp; EOD'!LX87</f>
        <v>0</v>
      </c>
      <c r="LY18" s="77">
        <f>'Inbound SOS &amp; EOD'!LY64+'Inbound SOS &amp; EOD'!LY87</f>
        <v>0</v>
      </c>
      <c r="LZ18" s="77">
        <f>'Inbound SOS &amp; EOD'!LZ64+'Inbound SOS &amp; EOD'!LZ87</f>
        <v>0</v>
      </c>
      <c r="MA18" s="77">
        <f>'Inbound SOS &amp; EOD'!MA64+'Inbound SOS &amp; EOD'!MA87</f>
        <v>0</v>
      </c>
      <c r="MB18" s="77">
        <f>'Inbound SOS &amp; EOD'!MB64+'Inbound SOS &amp; EOD'!MB87</f>
        <v>0</v>
      </c>
      <c r="MC18" s="77">
        <f>'Inbound SOS &amp; EOD'!MC64+'Inbound SOS &amp; EOD'!MC87</f>
        <v>0</v>
      </c>
      <c r="MD18" s="77">
        <f>'Inbound SOS &amp; EOD'!MD64+'Inbound SOS &amp; EOD'!MD87</f>
        <v>0</v>
      </c>
      <c r="ME18" s="77">
        <f>'Inbound SOS &amp; EOD'!ME64+'Inbound SOS &amp; EOD'!ME87</f>
        <v>0</v>
      </c>
      <c r="MF18" s="77">
        <f>'Inbound SOS &amp; EOD'!MF64+'Inbound SOS &amp; EOD'!MF87</f>
        <v>0</v>
      </c>
      <c r="MG18" s="77">
        <f>'Inbound SOS &amp; EOD'!MG64+'Inbound SOS &amp; EOD'!MG87</f>
        <v>0</v>
      </c>
      <c r="MH18" s="77">
        <f>'Inbound SOS &amp; EOD'!MH64+'Inbound SOS &amp; EOD'!MH87</f>
        <v>0</v>
      </c>
      <c r="MI18" s="77">
        <f>'Inbound SOS &amp; EOD'!MI64+'Inbound SOS &amp; EOD'!MI87</f>
        <v>0</v>
      </c>
      <c r="MJ18" s="77">
        <f>'Inbound SOS &amp; EOD'!MJ64+'Inbound SOS &amp; EOD'!MJ87</f>
        <v>0</v>
      </c>
      <c r="MK18" s="77">
        <f>'Inbound SOS &amp; EOD'!MK64+'Inbound SOS &amp; EOD'!MK87</f>
        <v>0</v>
      </c>
      <c r="ML18" s="77">
        <f>'Inbound SOS &amp; EOD'!ML64+'Inbound SOS &amp; EOD'!ML87</f>
        <v>0</v>
      </c>
      <c r="MM18" s="77">
        <f>'Inbound SOS &amp; EOD'!MM64+'Inbound SOS &amp; EOD'!MM87</f>
        <v>0</v>
      </c>
      <c r="MN18" s="77">
        <f>'Inbound SOS &amp; EOD'!MN64+'Inbound SOS &amp; EOD'!MN87</f>
        <v>0</v>
      </c>
      <c r="MO18" s="77">
        <f>'Inbound SOS &amp; EOD'!MO64+'Inbound SOS &amp; EOD'!MO87</f>
        <v>0</v>
      </c>
      <c r="MP18" s="77">
        <f>'Inbound SOS &amp; EOD'!MP64+'Inbound SOS &amp; EOD'!MP87</f>
        <v>0</v>
      </c>
      <c r="MQ18" s="77">
        <f>'Inbound SOS &amp; EOD'!MQ64+'Inbound SOS &amp; EOD'!MQ87</f>
        <v>0</v>
      </c>
      <c r="MR18" s="77">
        <f>'Inbound SOS &amp; EOD'!MR64+'Inbound SOS &amp; EOD'!MR87</f>
        <v>0</v>
      </c>
      <c r="MS18" s="77">
        <f>'Inbound SOS &amp; EOD'!MS64+'Inbound SOS &amp; EOD'!MS87</f>
        <v>0</v>
      </c>
      <c r="MT18" s="77">
        <f>'Inbound SOS &amp; EOD'!MT64+'Inbound SOS &amp; EOD'!MT87</f>
        <v>0</v>
      </c>
      <c r="MU18" s="77">
        <f>'Inbound SOS &amp; EOD'!MU64+'Inbound SOS &amp; EOD'!MU87</f>
        <v>0</v>
      </c>
      <c r="MV18" s="77">
        <f>'Inbound SOS &amp; EOD'!MV64+'Inbound SOS &amp; EOD'!MV87</f>
        <v>0</v>
      </c>
      <c r="MW18" s="77">
        <f>'Inbound SOS &amp; EOD'!MW64+'Inbound SOS &amp; EOD'!MW87</f>
        <v>0</v>
      </c>
      <c r="MX18" s="77">
        <f>'Inbound SOS &amp; EOD'!MX64+'Inbound SOS &amp; EOD'!MX87</f>
        <v>0</v>
      </c>
      <c r="MY18" s="77">
        <f>'Inbound SOS &amp; EOD'!MY64+'Inbound SOS &amp; EOD'!MY87</f>
        <v>0</v>
      </c>
      <c r="MZ18" s="77">
        <f>'Inbound SOS &amp; EOD'!MZ64+'Inbound SOS &amp; EOD'!MZ87</f>
        <v>0</v>
      </c>
      <c r="NA18" s="77">
        <f>'Inbound SOS &amp; EOD'!NA64+'Inbound SOS &amp; EOD'!NA87</f>
        <v>0</v>
      </c>
      <c r="NB18" s="77">
        <f>'Inbound SOS &amp; EOD'!NB64+'Inbound SOS &amp; EOD'!NB87</f>
        <v>0</v>
      </c>
      <c r="NC18" s="77">
        <f>'Inbound SOS &amp; EOD'!NC64+'Inbound SOS &amp; EOD'!NC87</f>
        <v>0</v>
      </c>
      <c r="ND18" s="77">
        <f>'Inbound SOS &amp; EOD'!ND64+'Inbound SOS &amp; EOD'!ND87</f>
        <v>0</v>
      </c>
      <c r="NE18" s="77">
        <f>'Inbound SOS &amp; EOD'!NE64+'Inbound SOS &amp; EOD'!NE87</f>
        <v>0</v>
      </c>
      <c r="NF18" s="77">
        <f>'Inbound SOS &amp; EOD'!NF64+'Inbound SOS &amp; EOD'!NF87</f>
        <v>0</v>
      </c>
      <c r="NG18" s="77">
        <f>'Inbound SOS &amp; EOD'!NG64+'Inbound SOS &amp; EOD'!NG87</f>
        <v>0</v>
      </c>
      <c r="NH18" s="77">
        <f>'Inbound SOS &amp; EOD'!NH64+'Inbound SOS &amp; EOD'!NH87</f>
        <v>0</v>
      </c>
    </row>
    <row r="19" spans="1:372" ht="15.75" customHeight="1">
      <c r="A19" s="78" t="s">
        <v>1154</v>
      </c>
      <c r="B19" s="77">
        <f>'Inbound SOS &amp; EOD'!B63+'Inbound SOS &amp; EOD'!B86</f>
        <v>51</v>
      </c>
      <c r="C19" s="77">
        <f>'Inbound SOS &amp; EOD'!C63+'Inbound SOS &amp; EOD'!C86</f>
        <v>241</v>
      </c>
      <c r="D19" s="77">
        <f>'Inbound SOS &amp; EOD'!D63+'Inbound SOS &amp; EOD'!D86</f>
        <v>106</v>
      </c>
      <c r="E19" s="77">
        <f>'Inbound SOS &amp; EOD'!E63+'Inbound SOS &amp; EOD'!E86</f>
        <v>118</v>
      </c>
      <c r="F19" s="77">
        <f>'Inbound SOS &amp; EOD'!F63+'Inbound SOS &amp; EOD'!F86</f>
        <v>83</v>
      </c>
      <c r="G19" s="77">
        <f>'Inbound SOS &amp; EOD'!G63+'Inbound SOS &amp; EOD'!G86</f>
        <v>48</v>
      </c>
      <c r="H19" s="77">
        <f>'Inbound SOS &amp; EOD'!H63+'Inbound SOS &amp; EOD'!H86</f>
        <v>71</v>
      </c>
      <c r="I19" s="77">
        <f>'Inbound SOS &amp; EOD'!I63+'Inbound SOS &amp; EOD'!I86</f>
        <v>134</v>
      </c>
      <c r="J19" s="77">
        <f>'Inbound SOS &amp; EOD'!J63+'Inbound SOS &amp; EOD'!J86</f>
        <v>64</v>
      </c>
      <c r="K19" s="77">
        <f>'Inbound SOS &amp; EOD'!K63+'Inbound SOS &amp; EOD'!K86</f>
        <v>51</v>
      </c>
      <c r="L19" s="77">
        <f>'Inbound SOS &amp; EOD'!L63+'Inbound SOS &amp; EOD'!L86</f>
        <v>65</v>
      </c>
      <c r="M19" s="77">
        <f>'Inbound SOS &amp; EOD'!M63+'Inbound SOS &amp; EOD'!M86</f>
        <v>94</v>
      </c>
      <c r="N19" s="77">
        <f>'Inbound SOS &amp; EOD'!N63+'Inbound SOS &amp; EOD'!N86</f>
        <v>33</v>
      </c>
      <c r="O19" s="77">
        <f>'Inbound SOS &amp; EOD'!O63+'Inbound SOS &amp; EOD'!O86</f>
        <v>87</v>
      </c>
      <c r="P19" s="77">
        <f>'Inbound SOS &amp; EOD'!P63+'Inbound SOS &amp; EOD'!P86</f>
        <v>176</v>
      </c>
      <c r="Q19" s="77">
        <f>'Inbound SOS &amp; EOD'!Q63+'Inbound SOS &amp; EOD'!Q86</f>
        <v>123</v>
      </c>
      <c r="R19" s="77">
        <f>'Inbound SOS &amp; EOD'!R63+'Inbound SOS &amp; EOD'!R86</f>
        <v>141</v>
      </c>
      <c r="S19" s="77">
        <f>'Inbound SOS &amp; EOD'!S63+'Inbound SOS &amp; EOD'!S86</f>
        <v>61</v>
      </c>
      <c r="T19" s="77">
        <f>'Inbound SOS &amp; EOD'!T63+'Inbound SOS &amp; EOD'!T86</f>
        <v>52</v>
      </c>
      <c r="U19" s="77">
        <f>'Inbound SOS &amp; EOD'!U63+'Inbound SOS &amp; EOD'!U86</f>
        <v>49</v>
      </c>
      <c r="V19" s="77">
        <f>'Inbound SOS &amp; EOD'!V63+'Inbound SOS &amp; EOD'!V86</f>
        <v>73</v>
      </c>
      <c r="W19" s="77">
        <f>'Inbound SOS &amp; EOD'!W63+'Inbound SOS &amp; EOD'!W86</f>
        <v>191</v>
      </c>
      <c r="X19" s="77">
        <f>'Inbound SOS &amp; EOD'!X63+'Inbound SOS &amp; EOD'!X86</f>
        <v>115</v>
      </c>
      <c r="Y19" s="77">
        <f>'Inbound SOS &amp; EOD'!Y63+'Inbound SOS &amp; EOD'!Y86</f>
        <v>76</v>
      </c>
      <c r="Z19" s="77">
        <f>'Inbound SOS &amp; EOD'!Z63+'Inbound SOS &amp; EOD'!Z86</f>
        <v>77</v>
      </c>
      <c r="AA19" s="77">
        <f>'Inbound SOS &amp; EOD'!AA63+'Inbound SOS &amp; EOD'!AA86</f>
        <v>43</v>
      </c>
      <c r="AB19" s="77">
        <f>'Inbound SOS &amp; EOD'!AB63+'Inbound SOS &amp; EOD'!AB86</f>
        <v>24</v>
      </c>
      <c r="AC19" s="77">
        <f>'Inbound SOS &amp; EOD'!AC63+'Inbound SOS &amp; EOD'!AC86</f>
        <v>63</v>
      </c>
      <c r="AD19" s="77">
        <f>'Inbound SOS &amp; EOD'!AD63+'Inbound SOS &amp; EOD'!AD86</f>
        <v>191</v>
      </c>
      <c r="AE19" s="77">
        <f>'Inbound SOS &amp; EOD'!AE63+'Inbound SOS &amp; EOD'!AE86</f>
        <v>120</v>
      </c>
      <c r="AF19" s="77">
        <f>'Inbound SOS &amp; EOD'!AF63+'Inbound SOS &amp; EOD'!AF86</f>
        <v>102</v>
      </c>
      <c r="AG19" s="77">
        <f>'Inbound SOS &amp; EOD'!AG63+'Inbound SOS &amp; EOD'!AG86</f>
        <v>104</v>
      </c>
      <c r="AH19" s="77">
        <f>'Inbound SOS &amp; EOD'!AH63+'Inbound SOS &amp; EOD'!AH86</f>
        <v>82</v>
      </c>
      <c r="AI19" s="77">
        <f>'Inbound SOS &amp; EOD'!AI63+'Inbound SOS &amp; EOD'!AI86</f>
        <v>40</v>
      </c>
      <c r="AJ19" s="77">
        <f>'Inbound SOS &amp; EOD'!AJ63+'Inbound SOS &amp; EOD'!AJ86</f>
        <v>117</v>
      </c>
      <c r="AK19" s="77">
        <f>'Inbound SOS &amp; EOD'!AK63+'Inbound SOS &amp; EOD'!AK86</f>
        <v>237</v>
      </c>
      <c r="AL19" s="77">
        <f>'Inbound SOS &amp; EOD'!AL63+'Inbound SOS &amp; EOD'!AL86</f>
        <v>208</v>
      </c>
      <c r="AM19" s="77">
        <f>'Inbound SOS &amp; EOD'!AM63+'Inbound SOS &amp; EOD'!AM86</f>
        <v>213</v>
      </c>
      <c r="AN19" s="77">
        <f>'Inbound SOS &amp; EOD'!AN63+'Inbound SOS &amp; EOD'!AN86</f>
        <v>171</v>
      </c>
      <c r="AO19" s="77">
        <f>'Inbound SOS &amp; EOD'!AO63+'Inbound SOS &amp; EOD'!AO86</f>
        <v>84</v>
      </c>
      <c r="AP19" s="77">
        <f>'Inbound SOS &amp; EOD'!AP63+'Inbound SOS &amp; EOD'!AP86</f>
        <v>84</v>
      </c>
      <c r="AQ19" s="77">
        <f>'Inbound SOS &amp; EOD'!AQ63+'Inbound SOS &amp; EOD'!AQ86</f>
        <v>117</v>
      </c>
      <c r="AR19" s="77">
        <f>'Inbound SOS &amp; EOD'!AR63+'Inbound SOS &amp; EOD'!AR86</f>
        <v>218</v>
      </c>
      <c r="AS19" s="77">
        <f>'Inbound SOS &amp; EOD'!AS63+'Inbound SOS &amp; EOD'!AS86</f>
        <v>225</v>
      </c>
      <c r="AT19" s="77">
        <f>'Inbound SOS &amp; EOD'!AT63+'Inbound SOS &amp; EOD'!AT86</f>
        <v>240</v>
      </c>
      <c r="AU19" s="77">
        <f>'Inbound SOS &amp; EOD'!AU63+'Inbound SOS &amp; EOD'!AU86</f>
        <v>338</v>
      </c>
      <c r="AV19" s="77">
        <f>'Inbound SOS &amp; EOD'!AV63+'Inbound SOS &amp; EOD'!AV86</f>
        <v>144</v>
      </c>
      <c r="AW19" s="77">
        <f>'Inbound SOS &amp; EOD'!AW63+'Inbound SOS &amp; EOD'!AW86</f>
        <v>246</v>
      </c>
      <c r="AX19" s="77">
        <f>'Inbound SOS &amp; EOD'!AX62+'Inbound SOS &amp; EOD'!AX85</f>
        <v>0</v>
      </c>
      <c r="AY19" s="77">
        <f>'Inbound SOS &amp; EOD'!AY63+'Inbound SOS &amp; EOD'!AY86</f>
        <v>58</v>
      </c>
      <c r="AZ19" s="77">
        <f>'Inbound SOS &amp; EOD'!AZ63+'Inbound SOS &amp; EOD'!AZ86</f>
        <v>405</v>
      </c>
      <c r="BA19" s="77">
        <f>'Inbound SOS &amp; EOD'!BA63+'Inbound SOS &amp; EOD'!BA86</f>
        <v>289</v>
      </c>
      <c r="BB19" s="77">
        <f>'Inbound SOS &amp; EOD'!BB63+'Inbound SOS &amp; EOD'!BB86</f>
        <v>178</v>
      </c>
      <c r="BC19" s="77">
        <f>'Inbound SOS &amp; EOD'!BC63+'Inbound SOS &amp; EOD'!BC86</f>
        <v>130</v>
      </c>
      <c r="BD19" s="77">
        <f>'Inbound SOS &amp; EOD'!BD63+'Inbound SOS &amp; EOD'!BD86</f>
        <v>170</v>
      </c>
      <c r="BE19" s="77">
        <f>'Inbound SOS &amp; EOD'!BE63+'Inbound SOS &amp; EOD'!BE86</f>
        <v>167</v>
      </c>
      <c r="BF19" s="77">
        <f>'Inbound SOS &amp; EOD'!BF63+'Inbound SOS &amp; EOD'!BF86</f>
        <v>288</v>
      </c>
      <c r="BG19" s="77">
        <f>'Inbound SOS &amp; EOD'!BG63+'Inbound SOS &amp; EOD'!BG86</f>
        <v>120</v>
      </c>
      <c r="BH19" s="77">
        <f>'Inbound SOS &amp; EOD'!BH63+'Inbound SOS &amp; EOD'!BH86</f>
        <v>159</v>
      </c>
      <c r="BI19" s="77">
        <f>'Inbound SOS &amp; EOD'!BI63+'Inbound SOS &amp; EOD'!BI86</f>
        <v>117</v>
      </c>
      <c r="BJ19" s="77">
        <f>'Inbound SOS &amp; EOD'!BJ63+'Inbound SOS &amp; EOD'!BJ86</f>
        <v>123</v>
      </c>
      <c r="BK19" s="77">
        <f>'Inbound SOS &amp; EOD'!BK63+'Inbound SOS &amp; EOD'!BK86</f>
        <v>53</v>
      </c>
      <c r="BL19" s="77">
        <f>'Inbound SOS &amp; EOD'!BL63+'Inbound SOS &amp; EOD'!BL86</f>
        <v>77</v>
      </c>
      <c r="BM19" s="77">
        <f>'Inbound SOS &amp; EOD'!BM63+'Inbound SOS &amp; EOD'!BM86</f>
        <v>0</v>
      </c>
      <c r="BN19" s="77">
        <f>'Inbound SOS &amp; EOD'!BN63+'Inbound SOS &amp; EOD'!BN86</f>
        <v>309</v>
      </c>
      <c r="BO19" s="77">
        <f>'Inbound SOS &amp; EOD'!BO63+'Inbound SOS &amp; EOD'!BO86</f>
        <v>135</v>
      </c>
      <c r="BP19" s="77">
        <f>'Inbound SOS &amp; EOD'!BP63+'Inbound SOS &amp; EOD'!BP86</f>
        <v>126</v>
      </c>
      <c r="BQ19" s="77">
        <f>'Inbound SOS &amp; EOD'!BQ63+'Inbound SOS &amp; EOD'!BQ86</f>
        <v>63</v>
      </c>
      <c r="BR19" s="77">
        <f>'Inbound SOS &amp; EOD'!BR63+'Inbound SOS &amp; EOD'!BR86</f>
        <v>47</v>
      </c>
      <c r="BS19" s="77">
        <f>'Inbound SOS &amp; EOD'!BS63+'Inbound SOS &amp; EOD'!BS86</f>
        <v>71</v>
      </c>
      <c r="BT19" s="77">
        <f>'Inbound SOS &amp; EOD'!BT63+'Inbound SOS &amp; EOD'!BT86</f>
        <v>86</v>
      </c>
      <c r="BU19" s="77">
        <f>'Inbound SOS &amp; EOD'!BU63+'Inbound SOS &amp; EOD'!BU86</f>
        <v>183</v>
      </c>
      <c r="BV19" s="77">
        <f>'Inbound SOS &amp; EOD'!BV63+'Inbound SOS &amp; EOD'!BV86</f>
        <v>41</v>
      </c>
      <c r="BW19" s="77">
        <f>'Inbound SOS &amp; EOD'!BW63+'Inbound SOS &amp; EOD'!BW86</f>
        <v>117</v>
      </c>
      <c r="BX19" s="77">
        <f>'Inbound SOS &amp; EOD'!BX63+'Inbound SOS &amp; EOD'!BX86</f>
        <v>116</v>
      </c>
      <c r="BY19" s="77">
        <f>'Inbound SOS &amp; EOD'!BY63+'Inbound SOS &amp; EOD'!BY86</f>
        <v>69</v>
      </c>
      <c r="BZ19" s="77">
        <f>'Inbound SOS &amp; EOD'!BZ63+'Inbound SOS &amp; EOD'!BZ86</f>
        <v>82</v>
      </c>
      <c r="CA19" s="77">
        <f>'Inbound SOS &amp; EOD'!CA63+'Inbound SOS &amp; EOD'!CA86</f>
        <v>202</v>
      </c>
      <c r="CB19" s="77">
        <f>'Inbound SOS &amp; EOD'!CB63+'Inbound SOS &amp; EOD'!CB86</f>
        <v>156</v>
      </c>
      <c r="CC19" s="77">
        <f>'Inbound SOS &amp; EOD'!CC63+'Inbound SOS &amp; EOD'!CC86</f>
        <v>203</v>
      </c>
      <c r="CD19" s="77">
        <f>'Inbound SOS &amp; EOD'!CD63+'Inbound SOS &amp; EOD'!CD86</f>
        <v>251</v>
      </c>
      <c r="CE19" s="77">
        <f>'Inbound SOS &amp; EOD'!CE63+'Inbound SOS &amp; EOD'!CE86</f>
        <v>229</v>
      </c>
      <c r="CF19" s="77">
        <f>'Inbound SOS &amp; EOD'!CF63+'Inbound SOS &amp; EOD'!CF86</f>
        <v>135</v>
      </c>
      <c r="CG19" s="77">
        <f>'Inbound SOS &amp; EOD'!CG63+'Inbound SOS &amp; EOD'!CG86</f>
        <v>98</v>
      </c>
      <c r="CH19" s="77">
        <f>'Inbound SOS &amp; EOD'!CH63+'Inbound SOS &amp; EOD'!CH86</f>
        <v>459</v>
      </c>
      <c r="CI19" s="77">
        <f>'Inbound SOS &amp; EOD'!CI63+'Inbound SOS &amp; EOD'!CI86</f>
        <v>430</v>
      </c>
      <c r="CJ19" s="77">
        <f>'Inbound SOS &amp; EOD'!CJ63+'Inbound SOS &amp; EOD'!CJ86</f>
        <v>447</v>
      </c>
      <c r="CK19" s="77">
        <f>'Inbound SOS &amp; EOD'!CK63+'Inbound SOS &amp; EOD'!CK86</f>
        <v>336</v>
      </c>
      <c r="CL19" s="77">
        <f>'Inbound SOS &amp; EOD'!CL63+'Inbound SOS &amp; EOD'!CL86</f>
        <v>224</v>
      </c>
      <c r="CM19" s="77">
        <f>'Inbound SOS &amp; EOD'!CM63+'Inbound SOS &amp; EOD'!CM86</f>
        <v>397</v>
      </c>
      <c r="CN19" s="77">
        <f>'Inbound SOS &amp; EOD'!CN63+'Inbound SOS &amp; EOD'!CN86</f>
        <v>42</v>
      </c>
      <c r="CO19" s="77">
        <f>'Inbound SOS &amp; EOD'!CO63+'Inbound SOS &amp; EOD'!CO86</f>
        <v>220</v>
      </c>
      <c r="CP19" s="77">
        <f>'Inbound SOS &amp; EOD'!CP63+'Inbound SOS &amp; EOD'!CP86</f>
        <v>455</v>
      </c>
      <c r="CQ19" s="77">
        <f>'Inbound SOS &amp; EOD'!CQ63+'Inbound SOS &amp; EOD'!CQ86</f>
        <v>305</v>
      </c>
      <c r="CR19" s="77">
        <f>'Inbound SOS &amp; EOD'!CR63+'Inbound SOS &amp; EOD'!CR86</f>
        <v>146</v>
      </c>
      <c r="CS19" s="77">
        <f>'Inbound SOS &amp; EOD'!CS63+'Inbound SOS &amp; EOD'!CS86</f>
        <v>57</v>
      </c>
      <c r="CT19" s="77">
        <f>'Inbound SOS &amp; EOD'!CT63+'Inbound SOS &amp; EOD'!CT86</f>
        <v>60</v>
      </c>
      <c r="CU19" s="77">
        <f>'Inbound SOS &amp; EOD'!CU63+'Inbound SOS &amp; EOD'!CU86</f>
        <v>91</v>
      </c>
      <c r="CV19" s="77">
        <f>'Inbound SOS &amp; EOD'!CV63+'Inbound SOS &amp; EOD'!CV86</f>
        <v>0</v>
      </c>
      <c r="CW19" s="77">
        <f>'Inbound SOS &amp; EOD'!CW63+'Inbound SOS &amp; EOD'!CW86</f>
        <v>310</v>
      </c>
      <c r="CX19" s="77">
        <f>'Inbound SOS &amp; EOD'!CX63+'Inbound SOS &amp; EOD'!CX86</f>
        <v>112</v>
      </c>
      <c r="CY19" s="77">
        <f>'Inbound SOS &amp; EOD'!CY63+'Inbound SOS &amp; EOD'!CY86</f>
        <v>89</v>
      </c>
      <c r="CZ19" s="77">
        <f>'Inbound SOS &amp; EOD'!CZ63+'Inbound SOS &amp; EOD'!CZ86</f>
        <v>139</v>
      </c>
      <c r="DA19" s="77">
        <f>'Inbound SOS &amp; EOD'!DA63+'Inbound SOS &amp; EOD'!DA86</f>
        <v>92</v>
      </c>
      <c r="DB19" s="77">
        <f>'Inbound SOS &amp; EOD'!DB63+'Inbound SOS &amp; EOD'!DB86</f>
        <v>230</v>
      </c>
      <c r="DC19" s="77">
        <f>'Inbound SOS &amp; EOD'!DC63+'Inbound SOS &amp; EOD'!DC86</f>
        <v>195</v>
      </c>
      <c r="DD19" s="77">
        <f>'Inbound SOS &amp; EOD'!DD63+'Inbound SOS &amp; EOD'!DD86</f>
        <v>396</v>
      </c>
      <c r="DE19" s="77">
        <f>'Inbound SOS &amp; EOD'!DE63+'Inbound SOS &amp; EOD'!DE86</f>
        <v>264</v>
      </c>
      <c r="DF19" s="77">
        <f>'Inbound SOS &amp; EOD'!DF63+'Inbound SOS &amp; EOD'!DF86</f>
        <v>376</v>
      </c>
      <c r="DG19" s="77">
        <f>'Inbound SOS &amp; EOD'!DG63+'Inbound SOS &amp; EOD'!DG86</f>
        <v>430</v>
      </c>
      <c r="DH19" s="77">
        <f>'Inbound SOS &amp; EOD'!DH63+'Inbound SOS &amp; EOD'!DH86</f>
        <v>165</v>
      </c>
      <c r="DI19" s="77">
        <f>'Inbound SOS &amp; EOD'!DI63+'Inbound SOS &amp; EOD'!DI86</f>
        <v>272</v>
      </c>
      <c r="DJ19" s="77">
        <f>'Inbound SOS &amp; EOD'!DJ63+'Inbound SOS &amp; EOD'!DJ86</f>
        <v>432</v>
      </c>
      <c r="DK19" s="77">
        <f>'Inbound SOS &amp; EOD'!DK63+'Inbound SOS &amp; EOD'!DK86</f>
        <v>458</v>
      </c>
      <c r="DL19" s="77">
        <f>'Inbound SOS &amp; EOD'!DL63+'Inbound SOS &amp; EOD'!DL86</f>
        <v>398</v>
      </c>
      <c r="DM19" s="77">
        <f>'Inbound SOS &amp; EOD'!DM63+'Inbound SOS &amp; EOD'!DM86</f>
        <v>453</v>
      </c>
      <c r="DN19" s="77">
        <f>'Inbound SOS &amp; EOD'!DN63+'Inbound SOS &amp; EOD'!DN86</f>
        <v>179</v>
      </c>
      <c r="DO19" s="77">
        <f>'Inbound SOS &amp; EOD'!DO63+'Inbound SOS &amp; EOD'!DO86</f>
        <v>109</v>
      </c>
      <c r="DP19" s="77">
        <f>'Inbound SOS &amp; EOD'!DP63+'Inbound SOS &amp; EOD'!DP86</f>
        <v>92</v>
      </c>
      <c r="DQ19" s="77">
        <f>'Inbound SOS &amp; EOD'!DQ63+'Inbound SOS &amp; EOD'!DQ86</f>
        <v>188</v>
      </c>
      <c r="DR19" s="77">
        <f>'Inbound SOS &amp; EOD'!DR63+'Inbound SOS &amp; EOD'!DR86</f>
        <v>111</v>
      </c>
      <c r="DS19" s="77">
        <f>'Inbound SOS &amp; EOD'!DS63+'Inbound SOS &amp; EOD'!DS86</f>
        <v>65</v>
      </c>
      <c r="DT19" s="77">
        <f>'Inbound SOS &amp; EOD'!DT63+'Inbound SOS &amp; EOD'!DT86</f>
        <v>152</v>
      </c>
      <c r="DU19" s="77">
        <f>'Inbound SOS &amp; EOD'!DU63+'Inbound SOS &amp; EOD'!DU86</f>
        <v>73</v>
      </c>
      <c r="DV19" s="77">
        <f>'Inbound SOS &amp; EOD'!DV63+'Inbound SOS &amp; EOD'!DV86</f>
        <v>54</v>
      </c>
      <c r="DW19" s="77">
        <f>'Inbound SOS &amp; EOD'!DW63+'Inbound SOS &amp; EOD'!DW86</f>
        <v>64</v>
      </c>
      <c r="DX19" s="77">
        <f>'Inbound SOS &amp; EOD'!DX63+'Inbound SOS &amp; EOD'!DX86</f>
        <v>204</v>
      </c>
      <c r="DY19" s="77">
        <f>'Inbound SOS &amp; EOD'!DY63+'Inbound SOS &amp; EOD'!DY86</f>
        <v>125</v>
      </c>
      <c r="DZ19" s="77">
        <f>'Inbound SOS &amp; EOD'!DZ63+'Inbound SOS &amp; EOD'!DZ86</f>
        <v>118</v>
      </c>
      <c r="EA19" s="77">
        <f>'Inbound SOS &amp; EOD'!EA63+'Inbound SOS &amp; EOD'!EA86</f>
        <v>119</v>
      </c>
      <c r="EB19" s="77">
        <f>'Inbound SOS &amp; EOD'!EB63+'Inbound SOS &amp; EOD'!EB86</f>
        <v>64</v>
      </c>
      <c r="EC19" s="77">
        <f>'Inbound SOS &amp; EOD'!EC63+'Inbound SOS &amp; EOD'!EC86</f>
        <v>35</v>
      </c>
      <c r="ED19" s="77">
        <f>'Inbound SOS &amp; EOD'!ED63+'Inbound SOS &amp; EOD'!ED86</f>
        <v>89</v>
      </c>
      <c r="EE19" s="77">
        <f>'Inbound SOS &amp; EOD'!EE63+'Inbound SOS &amp; EOD'!EE86</f>
        <v>362</v>
      </c>
      <c r="EF19" s="77">
        <f>'Inbound SOS &amp; EOD'!EF63+'Inbound SOS &amp; EOD'!EF86</f>
        <v>187</v>
      </c>
      <c r="EG19" s="77">
        <f>'Inbound SOS &amp; EOD'!EG63+'Inbound SOS &amp; EOD'!EG86</f>
        <v>0</v>
      </c>
      <c r="EH19" s="77">
        <f>'Inbound SOS &amp; EOD'!EH63+'Inbound SOS &amp; EOD'!EH86</f>
        <v>0</v>
      </c>
      <c r="EI19" s="77">
        <f>'Inbound SOS &amp; EOD'!EI63+'Inbound SOS &amp; EOD'!EI86</f>
        <v>0</v>
      </c>
      <c r="EJ19" s="77">
        <f>'Inbound SOS &amp; EOD'!EJ63+'Inbound SOS &amp; EOD'!EJ86</f>
        <v>0</v>
      </c>
      <c r="EK19" s="77">
        <f>'Inbound SOS &amp; EOD'!EK63+'Inbound SOS &amp; EOD'!EK86</f>
        <v>0</v>
      </c>
      <c r="EL19" s="77">
        <f>'Inbound SOS &amp; EOD'!EL63+'Inbound SOS &amp; EOD'!EL86</f>
        <v>0</v>
      </c>
      <c r="EM19" s="77">
        <f>'Inbound SOS &amp; EOD'!EM63+'Inbound SOS &amp; EOD'!EM86</f>
        <v>0</v>
      </c>
      <c r="EN19" s="77">
        <f>'Inbound SOS &amp; EOD'!EN63+'Inbound SOS &amp; EOD'!EN86</f>
        <v>0</v>
      </c>
      <c r="EO19" s="77">
        <f>'Inbound SOS &amp; EOD'!EO63+'Inbound SOS &amp; EOD'!EO86</f>
        <v>0</v>
      </c>
      <c r="EP19" s="77">
        <f>'Inbound SOS &amp; EOD'!EP63+'Inbound SOS &amp; EOD'!EP86</f>
        <v>0</v>
      </c>
      <c r="EQ19" s="77">
        <f>'Inbound SOS &amp; EOD'!EQ63+'Inbound SOS &amp; EOD'!EQ86</f>
        <v>0</v>
      </c>
      <c r="ER19" s="77">
        <f>'Inbound SOS &amp; EOD'!ER63+'Inbound SOS &amp; EOD'!ER86</f>
        <v>0</v>
      </c>
      <c r="ES19" s="77">
        <f>'Inbound SOS &amp; EOD'!ES63+'Inbound SOS &amp; EOD'!ES86</f>
        <v>0</v>
      </c>
      <c r="ET19" s="77">
        <f>'Inbound SOS &amp; EOD'!ET63+'Inbound SOS &amp; EOD'!ET86</f>
        <v>0</v>
      </c>
      <c r="EU19" s="77">
        <f>'Inbound SOS &amp; EOD'!EU63+'Inbound SOS &amp; EOD'!EU86</f>
        <v>0</v>
      </c>
      <c r="EV19" s="77">
        <f>'Inbound SOS &amp; EOD'!EV63+'Inbound SOS &amp; EOD'!EV86</f>
        <v>0</v>
      </c>
      <c r="EW19" s="77">
        <f>'Inbound SOS &amp; EOD'!EW63+'Inbound SOS &amp; EOD'!EW86</f>
        <v>0</v>
      </c>
      <c r="EX19" s="77">
        <f>'Inbound SOS &amp; EOD'!EX63+'Inbound SOS &amp; EOD'!EX86</f>
        <v>0</v>
      </c>
      <c r="EY19" s="77">
        <f>'Inbound SOS &amp; EOD'!EY63+'Inbound SOS &amp; EOD'!EY86</f>
        <v>0</v>
      </c>
      <c r="EZ19" s="77">
        <f>'Inbound SOS &amp; EOD'!EZ63+'Inbound SOS &amp; EOD'!EZ86</f>
        <v>0</v>
      </c>
      <c r="FA19" s="77">
        <f>'Inbound SOS &amp; EOD'!FA63+'Inbound SOS &amp; EOD'!FA86</f>
        <v>0</v>
      </c>
      <c r="FB19" s="77">
        <f>'Inbound SOS &amp; EOD'!FB63+'Inbound SOS &amp; EOD'!FB86</f>
        <v>0</v>
      </c>
      <c r="FC19" s="77">
        <f>'Inbound SOS &amp; EOD'!FC63+'Inbound SOS &amp; EOD'!FC86</f>
        <v>0</v>
      </c>
      <c r="FD19" s="77">
        <f>'Inbound SOS &amp; EOD'!FD63+'Inbound SOS &amp; EOD'!FD86</f>
        <v>0</v>
      </c>
      <c r="FE19" s="77">
        <f>'Inbound SOS &amp; EOD'!FE63+'Inbound SOS &amp; EOD'!FE86</f>
        <v>0</v>
      </c>
      <c r="FF19" s="77">
        <f>'Inbound SOS &amp; EOD'!FF63+'Inbound SOS &amp; EOD'!FF86</f>
        <v>0</v>
      </c>
      <c r="FG19" s="77">
        <f>'Inbound SOS &amp; EOD'!FG63+'Inbound SOS &amp; EOD'!FG86</f>
        <v>0</v>
      </c>
      <c r="FH19" s="77">
        <f>'Inbound SOS &amp; EOD'!FH63+'Inbound SOS &amp; EOD'!FH86</f>
        <v>0</v>
      </c>
      <c r="FI19" s="77">
        <f>'Inbound SOS &amp; EOD'!FI63+'Inbound SOS &amp; EOD'!FI86</f>
        <v>0</v>
      </c>
      <c r="FJ19" s="77">
        <f>'Inbound SOS &amp; EOD'!FJ63+'Inbound SOS &amp; EOD'!FJ86</f>
        <v>0</v>
      </c>
      <c r="FK19" s="77">
        <f>'Inbound SOS &amp; EOD'!FK63+'Inbound SOS &amp; EOD'!FK86</f>
        <v>0</v>
      </c>
      <c r="FL19" s="77">
        <f>'Inbound SOS &amp; EOD'!FL63+'Inbound SOS &amp; EOD'!FL86</f>
        <v>0</v>
      </c>
      <c r="FM19" s="77">
        <f>'Inbound SOS &amp; EOD'!FM63+'Inbound SOS &amp; EOD'!FM86</f>
        <v>0</v>
      </c>
      <c r="FN19" s="77">
        <f>'Inbound SOS &amp; EOD'!FN63+'Inbound SOS &amp; EOD'!FN86</f>
        <v>0</v>
      </c>
      <c r="FO19" s="77">
        <f>'Inbound SOS &amp; EOD'!FO63+'Inbound SOS &amp; EOD'!FO86</f>
        <v>0</v>
      </c>
      <c r="FP19" s="77">
        <f>'Inbound SOS &amp; EOD'!FP63+'Inbound SOS &amp; EOD'!FP86</f>
        <v>0</v>
      </c>
      <c r="FQ19" s="77">
        <f>'Inbound SOS &amp; EOD'!FQ63+'Inbound SOS &amp; EOD'!FQ86</f>
        <v>0</v>
      </c>
      <c r="FR19" s="77">
        <f>'Inbound SOS &amp; EOD'!FR63+'Inbound SOS &amp; EOD'!FR86</f>
        <v>0</v>
      </c>
      <c r="FS19" s="77">
        <f>'Inbound SOS &amp; EOD'!FS63+'Inbound SOS &amp; EOD'!FS86</f>
        <v>0</v>
      </c>
      <c r="FT19" s="77">
        <f>'Inbound SOS &amp; EOD'!FT63+'Inbound SOS &amp; EOD'!FT86</f>
        <v>0</v>
      </c>
      <c r="FU19" s="77">
        <f>'Inbound SOS &amp; EOD'!FU63+'Inbound SOS &amp; EOD'!FU86</f>
        <v>0</v>
      </c>
      <c r="FV19" s="77">
        <f>'Inbound SOS &amp; EOD'!FV63+'Inbound SOS &amp; EOD'!FV86</f>
        <v>0</v>
      </c>
      <c r="FW19" s="77">
        <f>'Inbound SOS &amp; EOD'!FW63+'Inbound SOS &amp; EOD'!FW86</f>
        <v>0</v>
      </c>
      <c r="FX19" s="77">
        <f>'Inbound SOS &amp; EOD'!FX63+'Inbound SOS &amp; EOD'!FX86</f>
        <v>0</v>
      </c>
      <c r="FY19" s="77">
        <f>'Inbound SOS &amp; EOD'!FY63+'Inbound SOS &amp; EOD'!FY86</f>
        <v>0</v>
      </c>
      <c r="FZ19" s="77">
        <f>'Inbound SOS &amp; EOD'!FZ63+'Inbound SOS &amp; EOD'!FZ86</f>
        <v>0</v>
      </c>
      <c r="GA19" s="77">
        <f>'Inbound SOS &amp; EOD'!GA63+'Inbound SOS &amp; EOD'!GA86</f>
        <v>0</v>
      </c>
      <c r="GB19" s="77">
        <f>'Inbound SOS &amp; EOD'!GB63+'Inbound SOS &amp; EOD'!GB86</f>
        <v>0</v>
      </c>
      <c r="GC19" s="77">
        <f>'Inbound SOS &amp; EOD'!GC63+'Inbound SOS &amp; EOD'!GC86</f>
        <v>0</v>
      </c>
      <c r="GD19" s="77">
        <f>'Inbound SOS &amp; EOD'!GD63+'Inbound SOS &amp; EOD'!GD86</f>
        <v>0</v>
      </c>
      <c r="GE19" s="77">
        <f>'Inbound SOS &amp; EOD'!GE63+'Inbound SOS &amp; EOD'!GE86</f>
        <v>0</v>
      </c>
      <c r="GF19" s="77">
        <f>'Inbound SOS &amp; EOD'!GF63+'Inbound SOS &amp; EOD'!GF86</f>
        <v>0</v>
      </c>
      <c r="GG19" s="77">
        <f>'Inbound SOS &amp; EOD'!GG63+'Inbound SOS &amp; EOD'!GG86</f>
        <v>0</v>
      </c>
      <c r="GH19" s="77">
        <f>'Inbound SOS &amp; EOD'!GH63+'Inbound SOS &amp; EOD'!GH86</f>
        <v>0</v>
      </c>
      <c r="GI19" s="77">
        <f>'Inbound SOS &amp; EOD'!GI63+'Inbound SOS &amp; EOD'!GI86</f>
        <v>0</v>
      </c>
      <c r="GJ19" s="77">
        <f>'Inbound SOS &amp; EOD'!GJ63+'Inbound SOS &amp; EOD'!GJ86</f>
        <v>0</v>
      </c>
      <c r="GK19" s="77">
        <f>'Inbound SOS &amp; EOD'!GK63+'Inbound SOS &amp; EOD'!GK86</f>
        <v>0</v>
      </c>
      <c r="GL19" s="77">
        <f>'Inbound SOS &amp; EOD'!GL63+'Inbound SOS &amp; EOD'!GL86</f>
        <v>0</v>
      </c>
      <c r="GM19" s="77">
        <f>'Inbound SOS &amp; EOD'!GM63+'Inbound SOS &amp; EOD'!GM86</f>
        <v>0</v>
      </c>
      <c r="GN19" s="77">
        <f>'Inbound SOS &amp; EOD'!GN63+'Inbound SOS &amp; EOD'!GN86</f>
        <v>0</v>
      </c>
      <c r="GO19" s="77">
        <f>'Inbound SOS &amp; EOD'!GO63+'Inbound SOS &amp; EOD'!GO86</f>
        <v>0</v>
      </c>
      <c r="GP19" s="77">
        <f>'Inbound SOS &amp; EOD'!GP63+'Inbound SOS &amp; EOD'!GP86</f>
        <v>0</v>
      </c>
      <c r="GQ19" s="77">
        <f>'Inbound SOS &amp; EOD'!GQ63+'Inbound SOS &amp; EOD'!GQ86</f>
        <v>0</v>
      </c>
      <c r="GR19" s="77">
        <f>'Inbound SOS &amp; EOD'!GR63+'Inbound SOS &amp; EOD'!GR86</f>
        <v>0</v>
      </c>
      <c r="GS19" s="77">
        <f>'Inbound SOS &amp; EOD'!GS63+'Inbound SOS &amp; EOD'!GS86</f>
        <v>0</v>
      </c>
      <c r="GT19" s="77">
        <f>'Inbound SOS &amp; EOD'!GT63+'Inbound SOS &amp; EOD'!GT86</f>
        <v>0</v>
      </c>
      <c r="GU19" s="77">
        <f>'Inbound SOS &amp; EOD'!GU63+'Inbound SOS &amp; EOD'!GU86</f>
        <v>0</v>
      </c>
      <c r="GV19" s="77">
        <f>'Inbound SOS &amp; EOD'!GV63+'Inbound SOS &amp; EOD'!GV86</f>
        <v>0</v>
      </c>
      <c r="GW19" s="77">
        <f>'Inbound SOS &amp; EOD'!GW63+'Inbound SOS &amp; EOD'!GW86</f>
        <v>0</v>
      </c>
      <c r="GX19" s="77">
        <f>'Inbound SOS &amp; EOD'!GX63+'Inbound SOS &amp; EOD'!GX86</f>
        <v>0</v>
      </c>
      <c r="GY19" s="77">
        <f>'Inbound SOS &amp; EOD'!GY63+'Inbound SOS &amp; EOD'!GY86</f>
        <v>0</v>
      </c>
      <c r="GZ19" s="77">
        <f>'Inbound SOS &amp; EOD'!GZ63+'Inbound SOS &amp; EOD'!GZ86</f>
        <v>0</v>
      </c>
      <c r="HA19" s="77">
        <f>'Inbound SOS &amp; EOD'!HA63+'Inbound SOS &amp; EOD'!HA86</f>
        <v>0</v>
      </c>
      <c r="HB19" s="77">
        <f>'Inbound SOS &amp; EOD'!HB63+'Inbound SOS &amp; EOD'!HB86</f>
        <v>0</v>
      </c>
      <c r="HC19" s="77">
        <f>'Inbound SOS &amp; EOD'!HC63+'Inbound SOS &amp; EOD'!HC86</f>
        <v>0</v>
      </c>
      <c r="HD19" s="77">
        <f>'Inbound SOS &amp; EOD'!HD63+'Inbound SOS &amp; EOD'!HD86</f>
        <v>0</v>
      </c>
      <c r="HE19" s="77">
        <f>'Inbound SOS &amp; EOD'!HE63+'Inbound SOS &amp; EOD'!HE86</f>
        <v>0</v>
      </c>
      <c r="HF19" s="77">
        <f>'Inbound SOS &amp; EOD'!HF63+'Inbound SOS &amp; EOD'!HF86</f>
        <v>0</v>
      </c>
      <c r="HG19" s="77">
        <f>'Inbound SOS &amp; EOD'!HG63+'Inbound SOS &amp; EOD'!HG86</f>
        <v>0</v>
      </c>
      <c r="HH19" s="77">
        <f>'Inbound SOS &amp; EOD'!HH63+'Inbound SOS &amp; EOD'!HH86</f>
        <v>0</v>
      </c>
      <c r="HI19" s="77">
        <f>'Inbound SOS &amp; EOD'!HI63+'Inbound SOS &amp; EOD'!HI86</f>
        <v>0</v>
      </c>
      <c r="HJ19" s="77">
        <f>'Inbound SOS &amp; EOD'!HJ63+'Inbound SOS &amp; EOD'!HJ86</f>
        <v>0</v>
      </c>
      <c r="HK19" s="77">
        <f>'Inbound SOS &amp; EOD'!HK63+'Inbound SOS &amp; EOD'!HK86</f>
        <v>0</v>
      </c>
      <c r="HL19" s="77">
        <f>'Inbound SOS &amp; EOD'!HL63+'Inbound SOS &amp; EOD'!HL86</f>
        <v>0</v>
      </c>
      <c r="HM19" s="77">
        <f>'Inbound SOS &amp; EOD'!HM63+'Inbound SOS &amp; EOD'!HM86</f>
        <v>0</v>
      </c>
      <c r="HN19" s="77">
        <f>'Inbound SOS &amp; EOD'!HN63+'Inbound SOS &amp; EOD'!HN86</f>
        <v>0</v>
      </c>
      <c r="HO19" s="77">
        <f>'Inbound SOS &amp; EOD'!HO63+'Inbound SOS &amp; EOD'!HO86</f>
        <v>0</v>
      </c>
      <c r="HP19" s="77">
        <f>'Inbound SOS &amp; EOD'!HP63+'Inbound SOS &amp; EOD'!HP86</f>
        <v>0</v>
      </c>
      <c r="HQ19" s="77">
        <f>'Inbound SOS &amp; EOD'!HQ63+'Inbound SOS &amp; EOD'!HQ86</f>
        <v>0</v>
      </c>
      <c r="HR19" s="77">
        <f>'Inbound SOS &amp; EOD'!HR63+'Inbound SOS &amp; EOD'!HR86</f>
        <v>0</v>
      </c>
      <c r="HS19" s="77">
        <f>'Inbound SOS &amp; EOD'!HS63+'Inbound SOS &amp; EOD'!HS86</f>
        <v>0</v>
      </c>
      <c r="HT19" s="77">
        <f>'Inbound SOS &amp; EOD'!HT63+'Inbound SOS &amp; EOD'!HT86</f>
        <v>0</v>
      </c>
      <c r="HU19" s="77">
        <f>'Inbound SOS &amp; EOD'!HU63+'Inbound SOS &amp; EOD'!HU86</f>
        <v>0</v>
      </c>
      <c r="HV19" s="77">
        <f>'Inbound SOS &amp; EOD'!HV63+'Inbound SOS &amp; EOD'!HV86</f>
        <v>0</v>
      </c>
      <c r="HW19" s="77">
        <f>'Inbound SOS &amp; EOD'!HW63+'Inbound SOS &amp; EOD'!HW86</f>
        <v>0</v>
      </c>
      <c r="HX19" s="77">
        <f>'Inbound SOS &amp; EOD'!HX63+'Inbound SOS &amp; EOD'!HX86</f>
        <v>0</v>
      </c>
      <c r="HY19" s="77">
        <f>'Inbound SOS &amp; EOD'!HY63+'Inbound SOS &amp; EOD'!HY86</f>
        <v>0</v>
      </c>
      <c r="HZ19" s="77">
        <f>'Inbound SOS &amp; EOD'!HZ63+'Inbound SOS &amp; EOD'!HZ86</f>
        <v>0</v>
      </c>
      <c r="IA19" s="77">
        <f>'Inbound SOS &amp; EOD'!IA63+'Inbound SOS &amp; EOD'!IA86</f>
        <v>0</v>
      </c>
      <c r="IB19" s="77">
        <f>'Inbound SOS &amp; EOD'!IB63+'Inbound SOS &amp; EOD'!IB86</f>
        <v>0</v>
      </c>
      <c r="IC19" s="77">
        <f>'Inbound SOS &amp; EOD'!IC63+'Inbound SOS &amp; EOD'!IC86</f>
        <v>0</v>
      </c>
      <c r="ID19" s="77">
        <f>'Inbound SOS &amp; EOD'!ID63+'Inbound SOS &amp; EOD'!ID86</f>
        <v>0</v>
      </c>
      <c r="IE19" s="77">
        <f>'Inbound SOS &amp; EOD'!IE63+'Inbound SOS &amp; EOD'!IE86</f>
        <v>0</v>
      </c>
      <c r="IF19" s="77">
        <f>'Inbound SOS &amp; EOD'!IF63+'Inbound SOS &amp; EOD'!IF86</f>
        <v>0</v>
      </c>
      <c r="IG19" s="77">
        <f>'Inbound SOS &amp; EOD'!IG63+'Inbound SOS &amp; EOD'!IG86</f>
        <v>0</v>
      </c>
      <c r="IH19" s="77">
        <f>'Inbound SOS &amp; EOD'!IH63+'Inbound SOS &amp; EOD'!IH86</f>
        <v>0</v>
      </c>
      <c r="II19" s="77">
        <f>'Inbound SOS &amp; EOD'!II63+'Inbound SOS &amp; EOD'!II86</f>
        <v>0</v>
      </c>
      <c r="IJ19" s="77">
        <f>'Inbound SOS &amp; EOD'!IJ63+'Inbound SOS &amp; EOD'!IJ86</f>
        <v>0</v>
      </c>
      <c r="IK19" s="77">
        <f>'Inbound SOS &amp; EOD'!IK63+'Inbound SOS &amp; EOD'!IK86</f>
        <v>0</v>
      </c>
      <c r="IL19" s="77">
        <f>'Inbound SOS &amp; EOD'!IL63+'Inbound SOS &amp; EOD'!IL86</f>
        <v>0</v>
      </c>
      <c r="IM19" s="77">
        <f>'Inbound SOS &amp; EOD'!IM63+'Inbound SOS &amp; EOD'!IM86</f>
        <v>0</v>
      </c>
      <c r="IN19" s="77">
        <f>'Inbound SOS &amp; EOD'!IN63+'Inbound SOS &amp; EOD'!IN86</f>
        <v>0</v>
      </c>
      <c r="IO19" s="77">
        <f>'Inbound SOS &amp; EOD'!IO63+'Inbound SOS &amp; EOD'!IO86</f>
        <v>0</v>
      </c>
      <c r="IP19" s="77">
        <f>'Inbound SOS &amp; EOD'!IP63+'Inbound SOS &amp; EOD'!IP86</f>
        <v>0</v>
      </c>
      <c r="IQ19" s="77">
        <f>'Inbound SOS &amp; EOD'!IQ63+'Inbound SOS &amp; EOD'!IQ86</f>
        <v>0</v>
      </c>
      <c r="IR19" s="77">
        <f>'Inbound SOS &amp; EOD'!IR63+'Inbound SOS &amp; EOD'!IR86</f>
        <v>0</v>
      </c>
      <c r="IS19" s="77">
        <f>'Inbound SOS &amp; EOD'!IS63+'Inbound SOS &amp; EOD'!IS86</f>
        <v>0</v>
      </c>
      <c r="IT19" s="77">
        <f>'Inbound SOS &amp; EOD'!IT63+'Inbound SOS &amp; EOD'!IT86</f>
        <v>0</v>
      </c>
      <c r="IU19" s="77">
        <f>'Inbound SOS &amp; EOD'!IU63+'Inbound SOS &amp; EOD'!IU86</f>
        <v>0</v>
      </c>
      <c r="IV19" s="77">
        <f>'Inbound SOS &amp; EOD'!IV63+'Inbound SOS &amp; EOD'!IV86</f>
        <v>0</v>
      </c>
      <c r="IW19" s="77">
        <f>'Inbound SOS &amp; EOD'!IW63+'Inbound SOS &amp; EOD'!IW86</f>
        <v>0</v>
      </c>
      <c r="IX19" s="77">
        <f>'Inbound SOS &amp; EOD'!IX63+'Inbound SOS &amp; EOD'!IX86</f>
        <v>0</v>
      </c>
      <c r="IY19" s="77">
        <f>'Inbound SOS &amp; EOD'!IY63+'Inbound SOS &amp; EOD'!IY86</f>
        <v>0</v>
      </c>
      <c r="IZ19" s="77">
        <f>'Inbound SOS &amp; EOD'!IZ63+'Inbound SOS &amp; EOD'!IZ86</f>
        <v>0</v>
      </c>
      <c r="JA19" s="77">
        <f>'Inbound SOS &amp; EOD'!JA63+'Inbound SOS &amp; EOD'!JA86</f>
        <v>0</v>
      </c>
      <c r="JB19" s="77">
        <f>'Inbound SOS &amp; EOD'!JB63+'Inbound SOS &amp; EOD'!JB86</f>
        <v>0</v>
      </c>
      <c r="JC19" s="77">
        <f>'Inbound SOS &amp; EOD'!JC63+'Inbound SOS &amp; EOD'!JC86</f>
        <v>0</v>
      </c>
      <c r="JD19" s="77">
        <f>'Inbound SOS &amp; EOD'!JD63+'Inbound SOS &amp; EOD'!JD86</f>
        <v>0</v>
      </c>
      <c r="JE19" s="77">
        <f>'Inbound SOS &amp; EOD'!JE63+'Inbound SOS &amp; EOD'!JE86</f>
        <v>0</v>
      </c>
      <c r="JF19" s="77">
        <f>'Inbound SOS &amp; EOD'!JF63+'Inbound SOS &amp; EOD'!JF86</f>
        <v>0</v>
      </c>
      <c r="JG19" s="77">
        <f>'Inbound SOS &amp; EOD'!JG63+'Inbound SOS &amp; EOD'!JG86</f>
        <v>0</v>
      </c>
      <c r="JH19" s="77">
        <f>'Inbound SOS &amp; EOD'!JH63+'Inbound SOS &amp; EOD'!JH86</f>
        <v>0</v>
      </c>
      <c r="JI19" s="77">
        <f>'Inbound SOS &amp; EOD'!JI63+'Inbound SOS &amp; EOD'!JI86</f>
        <v>0</v>
      </c>
      <c r="JJ19" s="77">
        <f>'Inbound SOS &amp; EOD'!JJ63+'Inbound SOS &amp; EOD'!JJ86</f>
        <v>0</v>
      </c>
      <c r="JK19" s="77">
        <f>'Inbound SOS &amp; EOD'!JK63+'Inbound SOS &amp; EOD'!JK86</f>
        <v>0</v>
      </c>
      <c r="JL19" s="77">
        <f>'Inbound SOS &amp; EOD'!JL63+'Inbound SOS &amp; EOD'!JL86</f>
        <v>0</v>
      </c>
      <c r="JM19" s="77">
        <f>'Inbound SOS &amp; EOD'!JM63+'Inbound SOS &amp; EOD'!JM86</f>
        <v>0</v>
      </c>
      <c r="JN19" s="77">
        <f>'Inbound SOS &amp; EOD'!JN63+'Inbound SOS &amp; EOD'!JN86</f>
        <v>0</v>
      </c>
      <c r="JO19" s="77">
        <f>'Inbound SOS &amp; EOD'!JO63+'Inbound SOS &amp; EOD'!JO86</f>
        <v>0</v>
      </c>
      <c r="JP19" s="77">
        <f>'Inbound SOS &amp; EOD'!JP63+'Inbound SOS &amp; EOD'!JP86</f>
        <v>0</v>
      </c>
      <c r="JQ19" s="77">
        <f>'Inbound SOS &amp; EOD'!JQ63+'Inbound SOS &amp; EOD'!JQ86</f>
        <v>0</v>
      </c>
      <c r="JR19" s="77">
        <f>'Inbound SOS &amp; EOD'!JR63+'Inbound SOS &amp; EOD'!JR86</f>
        <v>0</v>
      </c>
      <c r="JS19" s="77">
        <f>'Inbound SOS &amp; EOD'!JS63+'Inbound SOS &amp; EOD'!JS86</f>
        <v>0</v>
      </c>
      <c r="JT19" s="77">
        <f>'Inbound SOS &amp; EOD'!JT63+'Inbound SOS &amp; EOD'!JT86</f>
        <v>0</v>
      </c>
      <c r="JU19" s="77">
        <f>'Inbound SOS &amp; EOD'!JU63+'Inbound SOS &amp; EOD'!JU86</f>
        <v>0</v>
      </c>
      <c r="JV19" s="77">
        <f>'Inbound SOS &amp; EOD'!JV63+'Inbound SOS &amp; EOD'!JV86</f>
        <v>0</v>
      </c>
      <c r="JW19" s="77">
        <f>'Inbound SOS &amp; EOD'!JW63+'Inbound SOS &amp; EOD'!JW86</f>
        <v>0</v>
      </c>
      <c r="JX19" s="77">
        <f>'Inbound SOS &amp; EOD'!JX63+'Inbound SOS &amp; EOD'!JX86</f>
        <v>0</v>
      </c>
      <c r="JY19" s="77">
        <f>'Inbound SOS &amp; EOD'!JY63+'Inbound SOS &amp; EOD'!JY86</f>
        <v>0</v>
      </c>
      <c r="JZ19" s="77">
        <f>'Inbound SOS &amp; EOD'!JZ63+'Inbound SOS &amp; EOD'!JZ86</f>
        <v>0</v>
      </c>
      <c r="KA19" s="77">
        <f>'Inbound SOS &amp; EOD'!KA63+'Inbound SOS &amp; EOD'!KA86</f>
        <v>0</v>
      </c>
      <c r="KB19" s="77">
        <f>'Inbound SOS &amp; EOD'!KB63+'Inbound SOS &amp; EOD'!KB86</f>
        <v>0</v>
      </c>
      <c r="KC19" s="77">
        <f>'Inbound SOS &amp; EOD'!KC63+'Inbound SOS &amp; EOD'!KC86</f>
        <v>0</v>
      </c>
      <c r="KD19" s="77">
        <f>'Inbound SOS &amp; EOD'!KD63+'Inbound SOS &amp; EOD'!KD86</f>
        <v>0</v>
      </c>
      <c r="KE19" s="77">
        <f>'Inbound SOS &amp; EOD'!KE63+'Inbound SOS &amp; EOD'!KE86</f>
        <v>0</v>
      </c>
      <c r="KF19" s="77">
        <f>'Inbound SOS &amp; EOD'!KF63+'Inbound SOS &amp; EOD'!KF86</f>
        <v>0</v>
      </c>
      <c r="KG19" s="77">
        <f>'Inbound SOS &amp; EOD'!KG63+'Inbound SOS &amp; EOD'!KG86</f>
        <v>0</v>
      </c>
      <c r="KH19" s="77">
        <f>'Inbound SOS &amp; EOD'!KH63+'Inbound SOS &amp; EOD'!KH86</f>
        <v>0</v>
      </c>
      <c r="KI19" s="77">
        <f>'Inbound SOS &amp; EOD'!KI63+'Inbound SOS &amp; EOD'!KI86</f>
        <v>0</v>
      </c>
      <c r="KJ19" s="77">
        <f>'Inbound SOS &amp; EOD'!KJ63+'Inbound SOS &amp; EOD'!KJ86</f>
        <v>0</v>
      </c>
      <c r="KK19" s="77">
        <f>'Inbound SOS &amp; EOD'!KK63+'Inbound SOS &amp; EOD'!KK86</f>
        <v>0</v>
      </c>
      <c r="KL19" s="77">
        <f>'Inbound SOS &amp; EOD'!KL63+'Inbound SOS &amp; EOD'!KL86</f>
        <v>0</v>
      </c>
      <c r="KM19" s="77">
        <f>'Inbound SOS &amp; EOD'!KM63+'Inbound SOS &amp; EOD'!KM86</f>
        <v>0</v>
      </c>
      <c r="KN19" s="77">
        <f>'Inbound SOS &amp; EOD'!KN63+'Inbound SOS &amp; EOD'!KN86</f>
        <v>0</v>
      </c>
      <c r="KO19" s="77">
        <f>'Inbound SOS &amp; EOD'!KO63+'Inbound SOS &amp; EOD'!KO86</f>
        <v>0</v>
      </c>
      <c r="KP19" s="77">
        <f>'Inbound SOS &amp; EOD'!KP63+'Inbound SOS &amp; EOD'!KP86</f>
        <v>0</v>
      </c>
      <c r="KQ19" s="77">
        <f>'Inbound SOS &amp; EOD'!KQ63+'Inbound SOS &amp; EOD'!KQ86</f>
        <v>0</v>
      </c>
      <c r="KR19" s="77">
        <f>'Inbound SOS &amp; EOD'!KR63+'Inbound SOS &amp; EOD'!KR86</f>
        <v>0</v>
      </c>
      <c r="KS19" s="77">
        <f>'Inbound SOS &amp; EOD'!KS63+'Inbound SOS &amp; EOD'!KS86</f>
        <v>0</v>
      </c>
      <c r="KT19" s="77">
        <f>'Inbound SOS &amp; EOD'!KT63+'Inbound SOS &amp; EOD'!KT86</f>
        <v>0</v>
      </c>
      <c r="KU19" s="77">
        <f>'Inbound SOS &amp; EOD'!KU63+'Inbound SOS &amp; EOD'!KU86</f>
        <v>0</v>
      </c>
      <c r="KV19" s="77">
        <f>'Inbound SOS &amp; EOD'!KV63+'Inbound SOS &amp; EOD'!KV86</f>
        <v>0</v>
      </c>
      <c r="KW19" s="77">
        <f>'Inbound SOS &amp; EOD'!KW63+'Inbound SOS &amp; EOD'!KW86</f>
        <v>0</v>
      </c>
      <c r="KX19" s="77">
        <f>'Inbound SOS &amp; EOD'!KX63+'Inbound SOS &amp; EOD'!KX86</f>
        <v>0</v>
      </c>
      <c r="KY19" s="77">
        <f>'Inbound SOS &amp; EOD'!KY63+'Inbound SOS &amp; EOD'!KY86</f>
        <v>0</v>
      </c>
      <c r="KZ19" s="77">
        <f>'Inbound SOS &amp; EOD'!KZ63+'Inbound SOS &amp; EOD'!KZ86</f>
        <v>0</v>
      </c>
      <c r="LA19" s="77">
        <f>'Inbound SOS &amp; EOD'!LA63+'Inbound SOS &amp; EOD'!LA86</f>
        <v>0</v>
      </c>
      <c r="LB19" s="77">
        <f>'Inbound SOS &amp; EOD'!LB63+'Inbound SOS &amp; EOD'!LB86</f>
        <v>0</v>
      </c>
      <c r="LC19" s="77">
        <f>'Inbound SOS &amp; EOD'!LC63+'Inbound SOS &amp; EOD'!LC86</f>
        <v>0</v>
      </c>
      <c r="LD19" s="77">
        <f>'Inbound SOS &amp; EOD'!LD63+'Inbound SOS &amp; EOD'!LD86</f>
        <v>0</v>
      </c>
      <c r="LE19" s="77">
        <f>'Inbound SOS &amp; EOD'!LE63+'Inbound SOS &amp; EOD'!LE86</f>
        <v>0</v>
      </c>
      <c r="LF19" s="77">
        <f>'Inbound SOS &amp; EOD'!LF63+'Inbound SOS &amp; EOD'!LF86</f>
        <v>0</v>
      </c>
      <c r="LG19" s="77">
        <f>'Inbound SOS &amp; EOD'!LG63+'Inbound SOS &amp; EOD'!LG86</f>
        <v>0</v>
      </c>
      <c r="LH19" s="77">
        <f>'Inbound SOS &amp; EOD'!LH63+'Inbound SOS &amp; EOD'!LH86</f>
        <v>0</v>
      </c>
      <c r="LI19" s="77">
        <f>'Inbound SOS &amp; EOD'!LI63+'Inbound SOS &amp; EOD'!LI86</f>
        <v>0</v>
      </c>
      <c r="LJ19" s="77">
        <f>'Inbound SOS &amp; EOD'!LJ63+'Inbound SOS &amp; EOD'!LJ86</f>
        <v>0</v>
      </c>
      <c r="LK19" s="77">
        <f>'Inbound SOS &amp; EOD'!LK63+'Inbound SOS &amp; EOD'!LK86</f>
        <v>0</v>
      </c>
      <c r="LL19" s="77">
        <f>'Inbound SOS &amp; EOD'!LL63+'Inbound SOS &amp; EOD'!LL86</f>
        <v>0</v>
      </c>
      <c r="LM19" s="77">
        <f>'Inbound SOS &amp; EOD'!LM63+'Inbound SOS &amp; EOD'!LM86</f>
        <v>0</v>
      </c>
      <c r="LN19" s="77">
        <f>'Inbound SOS &amp; EOD'!LN63+'Inbound SOS &amp; EOD'!LN86</f>
        <v>0</v>
      </c>
      <c r="LO19" s="77">
        <f>'Inbound SOS &amp; EOD'!LO63+'Inbound SOS &amp; EOD'!LO86</f>
        <v>0</v>
      </c>
      <c r="LP19" s="77">
        <f>'Inbound SOS &amp; EOD'!LP63+'Inbound SOS &amp; EOD'!LP86</f>
        <v>0</v>
      </c>
      <c r="LQ19" s="77">
        <f>'Inbound SOS &amp; EOD'!LQ63+'Inbound SOS &amp; EOD'!LQ86</f>
        <v>0</v>
      </c>
      <c r="LR19" s="77">
        <f>'Inbound SOS &amp; EOD'!LR63+'Inbound SOS &amp; EOD'!LR86</f>
        <v>0</v>
      </c>
      <c r="LS19" s="77">
        <f>'Inbound SOS &amp; EOD'!LS63+'Inbound SOS &amp; EOD'!LS86</f>
        <v>0</v>
      </c>
      <c r="LT19" s="77">
        <f>'Inbound SOS &amp; EOD'!LT63+'Inbound SOS &amp; EOD'!LT86</f>
        <v>0</v>
      </c>
      <c r="LU19" s="77">
        <f>'Inbound SOS &amp; EOD'!LU63+'Inbound SOS &amp; EOD'!LU86</f>
        <v>0</v>
      </c>
      <c r="LV19" s="77">
        <f>'Inbound SOS &amp; EOD'!LV63+'Inbound SOS &amp; EOD'!LV86</f>
        <v>0</v>
      </c>
      <c r="LW19" s="77">
        <f>'Inbound SOS &amp; EOD'!LW63+'Inbound SOS &amp; EOD'!LW86</f>
        <v>0</v>
      </c>
      <c r="LX19" s="77">
        <f>'Inbound SOS &amp; EOD'!LX63+'Inbound SOS &amp; EOD'!LX86</f>
        <v>0</v>
      </c>
      <c r="LY19" s="77">
        <f>'Inbound SOS &amp; EOD'!LY63+'Inbound SOS &amp; EOD'!LY86</f>
        <v>0</v>
      </c>
      <c r="LZ19" s="77">
        <f>'Inbound SOS &amp; EOD'!LZ63+'Inbound SOS &amp; EOD'!LZ86</f>
        <v>0</v>
      </c>
      <c r="MA19" s="77">
        <f>'Inbound SOS &amp; EOD'!MA63+'Inbound SOS &amp; EOD'!MA86</f>
        <v>0</v>
      </c>
      <c r="MB19" s="77">
        <f>'Inbound SOS &amp; EOD'!MB63+'Inbound SOS &amp; EOD'!MB86</f>
        <v>0</v>
      </c>
      <c r="MC19" s="77">
        <f>'Inbound SOS &amp; EOD'!MC63+'Inbound SOS &amp; EOD'!MC86</f>
        <v>0</v>
      </c>
      <c r="MD19" s="77">
        <f>'Inbound SOS &amp; EOD'!MD63+'Inbound SOS &amp; EOD'!MD86</f>
        <v>0</v>
      </c>
      <c r="ME19" s="77">
        <f>'Inbound SOS &amp; EOD'!ME63+'Inbound SOS &amp; EOD'!ME86</f>
        <v>0</v>
      </c>
      <c r="MF19" s="77">
        <f>'Inbound SOS &amp; EOD'!MF63+'Inbound SOS &amp; EOD'!MF86</f>
        <v>0</v>
      </c>
      <c r="MG19" s="77">
        <f>'Inbound SOS &amp; EOD'!MG63+'Inbound SOS &amp; EOD'!MG86</f>
        <v>0</v>
      </c>
      <c r="MH19" s="77">
        <f>'Inbound SOS &amp; EOD'!MH63+'Inbound SOS &amp; EOD'!MH86</f>
        <v>0</v>
      </c>
      <c r="MI19" s="77">
        <f>'Inbound SOS &amp; EOD'!MI63+'Inbound SOS &amp; EOD'!MI86</f>
        <v>0</v>
      </c>
      <c r="MJ19" s="77">
        <f>'Inbound SOS &amp; EOD'!MJ63+'Inbound SOS &amp; EOD'!MJ86</f>
        <v>0</v>
      </c>
      <c r="MK19" s="77">
        <f>'Inbound SOS &amp; EOD'!MK63+'Inbound SOS &amp; EOD'!MK86</f>
        <v>0</v>
      </c>
      <c r="ML19" s="77">
        <f>'Inbound SOS &amp; EOD'!ML63+'Inbound SOS &amp; EOD'!ML86</f>
        <v>0</v>
      </c>
      <c r="MM19" s="77">
        <f>'Inbound SOS &amp; EOD'!MM63+'Inbound SOS &amp; EOD'!MM86</f>
        <v>0</v>
      </c>
      <c r="MN19" s="77">
        <f>'Inbound SOS &amp; EOD'!MN63+'Inbound SOS &amp; EOD'!MN86</f>
        <v>0</v>
      </c>
      <c r="MO19" s="77">
        <f>'Inbound SOS &amp; EOD'!MO63+'Inbound SOS &amp; EOD'!MO86</f>
        <v>0</v>
      </c>
      <c r="MP19" s="77">
        <f>'Inbound SOS &amp; EOD'!MP63+'Inbound SOS &amp; EOD'!MP86</f>
        <v>0</v>
      </c>
      <c r="MQ19" s="77">
        <f>'Inbound SOS &amp; EOD'!MQ63+'Inbound SOS &amp; EOD'!MQ86</f>
        <v>0</v>
      </c>
      <c r="MR19" s="77">
        <f>'Inbound SOS &amp; EOD'!MR63+'Inbound SOS &amp; EOD'!MR86</f>
        <v>0</v>
      </c>
      <c r="MS19" s="77">
        <f>'Inbound SOS &amp; EOD'!MS63+'Inbound SOS &amp; EOD'!MS86</f>
        <v>0</v>
      </c>
      <c r="MT19" s="77">
        <f>'Inbound SOS &amp; EOD'!MT63+'Inbound SOS &amp; EOD'!MT86</f>
        <v>0</v>
      </c>
      <c r="MU19" s="77">
        <f>'Inbound SOS &amp; EOD'!MU63+'Inbound SOS &amp; EOD'!MU86</f>
        <v>0</v>
      </c>
      <c r="MV19" s="77">
        <f>'Inbound SOS &amp; EOD'!MV63+'Inbound SOS &amp; EOD'!MV86</f>
        <v>0</v>
      </c>
      <c r="MW19" s="77">
        <f>'Inbound SOS &amp; EOD'!MW63+'Inbound SOS &amp; EOD'!MW86</f>
        <v>0</v>
      </c>
      <c r="MX19" s="77">
        <f>'Inbound SOS &amp; EOD'!MX63+'Inbound SOS &amp; EOD'!MX86</f>
        <v>0</v>
      </c>
      <c r="MY19" s="77">
        <f>'Inbound SOS &amp; EOD'!MY63+'Inbound SOS &amp; EOD'!MY86</f>
        <v>0</v>
      </c>
      <c r="MZ19" s="77">
        <f>'Inbound SOS &amp; EOD'!MZ63+'Inbound SOS &amp; EOD'!MZ86</f>
        <v>0</v>
      </c>
      <c r="NA19" s="77">
        <f>'Inbound SOS &amp; EOD'!NA63+'Inbound SOS &amp; EOD'!NA86</f>
        <v>0</v>
      </c>
      <c r="NB19" s="77">
        <f>'Inbound SOS &amp; EOD'!NB63+'Inbound SOS &amp; EOD'!NB86</f>
        <v>0</v>
      </c>
      <c r="NC19" s="77">
        <f>'Inbound SOS &amp; EOD'!NC63+'Inbound SOS &amp; EOD'!NC86</f>
        <v>0</v>
      </c>
      <c r="ND19" s="77">
        <f>'Inbound SOS &amp; EOD'!ND63+'Inbound SOS &amp; EOD'!ND86</f>
        <v>0</v>
      </c>
      <c r="NE19" s="77">
        <f>'Inbound SOS &amp; EOD'!NE63+'Inbound SOS &amp; EOD'!NE86</f>
        <v>0</v>
      </c>
      <c r="NF19" s="77">
        <f>'Inbound SOS &amp; EOD'!NF63+'Inbound SOS &amp; EOD'!NF86</f>
        <v>0</v>
      </c>
      <c r="NG19" s="77">
        <f>'Inbound SOS &amp; EOD'!NG63+'Inbound SOS &amp; EOD'!NG86</f>
        <v>0</v>
      </c>
      <c r="NH19" s="77">
        <f>'Inbound SOS &amp; EOD'!NH63+'Inbound SOS &amp; EOD'!NH86</f>
        <v>0</v>
      </c>
    </row>
    <row r="20" spans="1:372" ht="15.75" customHeight="1">
      <c r="A20" s="78" t="s">
        <v>1155</v>
      </c>
      <c r="B20" s="77">
        <f>'Inbound SOS &amp; EOD'!B66+'Inbound SOS &amp; EOD'!B88</f>
        <v>0</v>
      </c>
      <c r="C20" s="77">
        <f>'Inbound SOS &amp; EOD'!C66+'Inbound SOS &amp; EOD'!C88</f>
        <v>356</v>
      </c>
      <c r="D20" s="77">
        <f>'Inbound SOS &amp; EOD'!D66+'Inbound SOS &amp; EOD'!D88</f>
        <v>13</v>
      </c>
      <c r="E20" s="77">
        <f>'Inbound SOS &amp; EOD'!E66+'Inbound SOS &amp; EOD'!E88</f>
        <v>49</v>
      </c>
      <c r="F20" s="77">
        <f>'Inbound SOS &amp; EOD'!F66+'Inbound SOS &amp; EOD'!F88</f>
        <v>11</v>
      </c>
      <c r="G20" s="77">
        <f>'Inbound SOS &amp; EOD'!G66+'Inbound SOS &amp; EOD'!G88</f>
        <v>2</v>
      </c>
      <c r="H20" s="77">
        <f>'Inbound SOS &amp; EOD'!H66+'Inbound SOS &amp; EOD'!H88</f>
        <v>8</v>
      </c>
      <c r="I20" s="77">
        <f>'Inbound SOS &amp; EOD'!I66+'Inbound SOS &amp; EOD'!I88</f>
        <v>22</v>
      </c>
      <c r="J20" s="77">
        <f>'Inbound SOS &amp; EOD'!J66+'Inbound SOS &amp; EOD'!J88</f>
        <v>1</v>
      </c>
      <c r="K20" s="77">
        <f>'Inbound SOS &amp; EOD'!K66+'Inbound SOS &amp; EOD'!K88</f>
        <v>13</v>
      </c>
      <c r="L20" s="77">
        <f>'Inbound SOS &amp; EOD'!L66+'Inbound SOS &amp; EOD'!L88</f>
        <v>2</v>
      </c>
      <c r="M20" s="77">
        <f>'Inbound SOS &amp; EOD'!M66+'Inbound SOS &amp; EOD'!M88</f>
        <v>6</v>
      </c>
      <c r="N20" s="77">
        <f>'Inbound SOS &amp; EOD'!N66+'Inbound SOS &amp; EOD'!N88</f>
        <v>0</v>
      </c>
      <c r="O20" s="77">
        <f>'Inbound SOS &amp; EOD'!O66+'Inbound SOS &amp; EOD'!O88</f>
        <v>0</v>
      </c>
      <c r="P20" s="77">
        <f>'Inbound SOS &amp; EOD'!P66+'Inbound SOS &amp; EOD'!P88</f>
        <v>9</v>
      </c>
      <c r="Q20" s="77">
        <f>'Inbound SOS &amp; EOD'!Q66+'Inbound SOS &amp; EOD'!Q88</f>
        <v>18</v>
      </c>
      <c r="R20" s="77">
        <f>'Inbound SOS &amp; EOD'!R66+'Inbound SOS &amp; EOD'!R88</f>
        <v>8</v>
      </c>
      <c r="S20" s="77">
        <f>'Inbound SOS &amp; EOD'!S66+'Inbound SOS &amp; EOD'!S88</f>
        <v>16</v>
      </c>
      <c r="T20" s="77">
        <f>'Inbound SOS &amp; EOD'!T66+'Inbound SOS &amp; EOD'!T88</f>
        <v>0</v>
      </c>
      <c r="U20" s="77">
        <f>'Inbound SOS &amp; EOD'!U66+'Inbound SOS &amp; EOD'!U88</f>
        <v>0</v>
      </c>
      <c r="V20" s="77">
        <f>'Inbound SOS &amp; EOD'!V66+'Inbound SOS &amp; EOD'!V88</f>
        <v>201</v>
      </c>
      <c r="W20" s="77">
        <f>'Inbound SOS &amp; EOD'!W66+'Inbound SOS &amp; EOD'!W88</f>
        <v>10</v>
      </c>
      <c r="X20" s="77">
        <f>'Inbound SOS &amp; EOD'!X66+'Inbound SOS &amp; EOD'!X88</f>
        <v>17</v>
      </c>
      <c r="Y20" s="77">
        <f>'Inbound SOS &amp; EOD'!Y66+'Inbound SOS &amp; EOD'!Y88</f>
        <v>1</v>
      </c>
      <c r="Z20" s="77">
        <f>'Inbound SOS &amp; EOD'!Z66+'Inbound SOS &amp; EOD'!Z88</f>
        <v>6</v>
      </c>
      <c r="AA20" s="77">
        <f>'Inbound SOS &amp; EOD'!AA66+'Inbound SOS &amp; EOD'!AA88</f>
        <v>5</v>
      </c>
      <c r="AB20" s="77">
        <f>'Inbound SOS &amp; EOD'!AB66+'Inbound SOS &amp; EOD'!AB88</f>
        <v>42</v>
      </c>
      <c r="AC20" s="77">
        <f>'Inbound SOS &amp; EOD'!AC66+'Inbound SOS &amp; EOD'!AC88</f>
        <v>0</v>
      </c>
      <c r="AD20" s="77">
        <f>'Inbound SOS &amp; EOD'!AD66+'Inbound SOS &amp; EOD'!AD88</f>
        <v>13</v>
      </c>
      <c r="AE20" s="77">
        <f>'Inbound SOS &amp; EOD'!AE66+'Inbound SOS &amp; EOD'!AE88</f>
        <v>13</v>
      </c>
      <c r="AF20" s="77">
        <f>'Inbound SOS &amp; EOD'!AF66+'Inbound SOS &amp; EOD'!AF88</f>
        <v>4</v>
      </c>
      <c r="AG20" s="77">
        <f>'Inbound SOS &amp; EOD'!AG66+'Inbound SOS &amp; EOD'!AG88</f>
        <v>3</v>
      </c>
      <c r="AH20" s="77">
        <f>'Inbound SOS &amp; EOD'!AH66+'Inbound SOS &amp; EOD'!AH88</f>
        <v>6</v>
      </c>
      <c r="AI20" s="77">
        <f>'Inbound SOS &amp; EOD'!AI66+'Inbound SOS &amp; EOD'!AI88</f>
        <v>0</v>
      </c>
      <c r="AJ20" s="77">
        <f>'Inbound SOS &amp; EOD'!AJ66+'Inbound SOS &amp; EOD'!AJ88</f>
        <v>18</v>
      </c>
      <c r="AK20" s="77">
        <f>'Inbound SOS &amp; EOD'!AK66+'Inbound SOS &amp; EOD'!AK88</f>
        <v>0</v>
      </c>
      <c r="AL20" s="77">
        <f>'Inbound SOS &amp; EOD'!AL66+'Inbound SOS &amp; EOD'!AL88</f>
        <v>7</v>
      </c>
      <c r="AM20" s="77">
        <f>'Inbound SOS &amp; EOD'!AM66+'Inbound SOS &amp; EOD'!AM88</f>
        <v>23</v>
      </c>
      <c r="AN20" s="77">
        <f>'Inbound SOS &amp; EOD'!AN66+'Inbound SOS &amp; EOD'!AN88</f>
        <v>8</v>
      </c>
      <c r="AO20" s="77">
        <f>'Inbound SOS &amp; EOD'!AO66+'Inbound SOS &amp; EOD'!AO88</f>
        <v>3</v>
      </c>
      <c r="AP20" s="77">
        <f>'Inbound SOS &amp; EOD'!AP66+'Inbound SOS &amp; EOD'!AP88</f>
        <v>0</v>
      </c>
      <c r="AQ20" s="77">
        <f>'Inbound SOS &amp; EOD'!AQ66+'Inbound SOS &amp; EOD'!AQ88</f>
        <v>32</v>
      </c>
      <c r="AR20" s="77">
        <f>'Inbound SOS &amp; EOD'!AR66+'Inbound SOS &amp; EOD'!AR88</f>
        <v>4</v>
      </c>
      <c r="AS20" s="77">
        <f>'Inbound SOS &amp; EOD'!AS66+'Inbound SOS &amp; EOD'!AS88</f>
        <v>7</v>
      </c>
      <c r="AT20" s="77">
        <f>'Inbound SOS &amp; EOD'!AT66+'Inbound SOS &amp; EOD'!AT88</f>
        <v>60</v>
      </c>
      <c r="AU20" s="77">
        <f>'Inbound SOS &amp; EOD'!AU66+'Inbound SOS &amp; EOD'!AU88</f>
        <v>167</v>
      </c>
      <c r="AV20" s="77">
        <f>'Inbound SOS &amp; EOD'!AV66+'Inbound SOS &amp; EOD'!AV88</f>
        <v>95</v>
      </c>
      <c r="AW20" s="77">
        <f>'Inbound SOS &amp; EOD'!AW66+'Inbound SOS &amp; EOD'!AW88</f>
        <v>254</v>
      </c>
      <c r="AX20" s="77">
        <f>'Inbound SOS &amp; EOD'!AX65+'Inbound SOS &amp; EOD'!AX87</f>
        <v>10</v>
      </c>
      <c r="AY20" s="77">
        <f>'Inbound SOS &amp; EOD'!AY66+'Inbound SOS &amp; EOD'!AY88</f>
        <v>12</v>
      </c>
      <c r="AZ20" s="77">
        <f>'Inbound SOS &amp; EOD'!AZ66+'Inbound SOS &amp; EOD'!AZ88</f>
        <v>62</v>
      </c>
      <c r="BA20" s="77">
        <f>'Inbound SOS &amp; EOD'!BA66+'Inbound SOS &amp; EOD'!BA88</f>
        <v>411</v>
      </c>
      <c r="BB20" s="77">
        <f>'Inbound SOS &amp; EOD'!BB66+'Inbound SOS &amp; EOD'!BB88</f>
        <v>183</v>
      </c>
      <c r="BC20" s="77">
        <f>'Inbound SOS &amp; EOD'!BC66+'Inbound SOS &amp; EOD'!BC88</f>
        <v>18</v>
      </c>
      <c r="BD20" s="77">
        <f>'Inbound SOS &amp; EOD'!BD66+'Inbound SOS &amp; EOD'!BD88</f>
        <v>159</v>
      </c>
      <c r="BE20" s="77">
        <f>'Inbound SOS &amp; EOD'!BE66+'Inbound SOS &amp; EOD'!BE88</f>
        <v>55</v>
      </c>
      <c r="BF20" s="77">
        <f>'Inbound SOS &amp; EOD'!BF66+'Inbound SOS &amp; EOD'!BF88</f>
        <v>8</v>
      </c>
      <c r="BG20" s="77">
        <f>'Inbound SOS &amp; EOD'!BG66+'Inbound SOS &amp; EOD'!BG88</f>
        <v>6</v>
      </c>
      <c r="BH20" s="77">
        <f>'Inbound SOS &amp; EOD'!BH66+'Inbound SOS &amp; EOD'!BH88</f>
        <v>8</v>
      </c>
      <c r="BI20" s="77">
        <f>'Inbound SOS &amp; EOD'!BI66+'Inbound SOS &amp; EOD'!BI88</f>
        <v>34</v>
      </c>
      <c r="BJ20" s="77">
        <f>'Inbound SOS &amp; EOD'!BJ66+'Inbound SOS &amp; EOD'!BJ88</f>
        <v>125</v>
      </c>
      <c r="BK20" s="77">
        <f>'Inbound SOS &amp; EOD'!BK66+'Inbound SOS &amp; EOD'!BK88</f>
        <v>0</v>
      </c>
      <c r="BL20" s="77">
        <f>'Inbound SOS &amp; EOD'!BL66+'Inbound SOS &amp; EOD'!BL88</f>
        <v>0</v>
      </c>
      <c r="BM20" s="77">
        <f>'Inbound SOS &amp; EOD'!BM66+'Inbound SOS &amp; EOD'!BM88</f>
        <v>0</v>
      </c>
      <c r="BN20" s="77">
        <f>'Inbound SOS &amp; EOD'!BN66+'Inbound SOS &amp; EOD'!BN88</f>
        <v>21</v>
      </c>
      <c r="BO20" s="77">
        <f>'Inbound SOS &amp; EOD'!BO66+'Inbound SOS &amp; EOD'!BO88</f>
        <v>18</v>
      </c>
      <c r="BP20" s="77">
        <f>'Inbound SOS &amp; EOD'!BP66+'Inbound SOS &amp; EOD'!BP88</f>
        <v>5</v>
      </c>
      <c r="BQ20" s="77">
        <f>'Inbound SOS &amp; EOD'!BQ66+'Inbound SOS &amp; EOD'!BQ88</f>
        <v>11</v>
      </c>
      <c r="BR20" s="77">
        <f>'Inbound SOS &amp; EOD'!BR66+'Inbound SOS &amp; EOD'!BR88</f>
        <v>0</v>
      </c>
      <c r="BS20" s="77">
        <f>'Inbound SOS &amp; EOD'!BS66+'Inbound SOS &amp; EOD'!BS88</f>
        <v>0</v>
      </c>
      <c r="BT20" s="77">
        <f>'Inbound SOS &amp; EOD'!BT66+'Inbound SOS &amp; EOD'!BT88</f>
        <v>8</v>
      </c>
      <c r="BU20" s="77">
        <f>'Inbound SOS &amp; EOD'!BU66+'Inbound SOS &amp; EOD'!BU88</f>
        <v>4</v>
      </c>
      <c r="BV20" s="77">
        <f>'Inbound SOS &amp; EOD'!BV66+'Inbound SOS &amp; EOD'!BV88</f>
        <v>0</v>
      </c>
      <c r="BW20" s="77">
        <f>'Inbound SOS &amp; EOD'!BW66+'Inbound SOS &amp; EOD'!BW88</f>
        <v>3</v>
      </c>
      <c r="BX20" s="77">
        <f>'Inbound SOS &amp; EOD'!BX66+'Inbound SOS &amp; EOD'!BX88</f>
        <v>6</v>
      </c>
      <c r="BY20" s="77">
        <f>'Inbound SOS &amp; EOD'!BY66+'Inbound SOS &amp; EOD'!BY88</f>
        <v>0</v>
      </c>
      <c r="BZ20" s="77">
        <f>'Inbound SOS &amp; EOD'!BZ66+'Inbound SOS &amp; EOD'!BZ88</f>
        <v>0</v>
      </c>
      <c r="CA20" s="77">
        <f>'Inbound SOS &amp; EOD'!CA66+'Inbound SOS &amp; EOD'!CA88</f>
        <v>5</v>
      </c>
      <c r="CB20" s="77">
        <f>'Inbound SOS &amp; EOD'!CB66+'Inbound SOS &amp; EOD'!CB88</f>
        <v>22</v>
      </c>
      <c r="CC20" s="77">
        <f>'Inbound SOS &amp; EOD'!CC66+'Inbound SOS &amp; EOD'!CC88</f>
        <v>8</v>
      </c>
      <c r="CD20" s="77">
        <f>'Inbound SOS &amp; EOD'!CD66+'Inbound SOS &amp; EOD'!CD88</f>
        <v>9</v>
      </c>
      <c r="CE20" s="77">
        <f>'Inbound SOS &amp; EOD'!CE66+'Inbound SOS &amp; EOD'!CE88</f>
        <v>42</v>
      </c>
      <c r="CF20" s="77">
        <f>'Inbound SOS &amp; EOD'!CF66+'Inbound SOS &amp; EOD'!CF88</f>
        <v>0</v>
      </c>
      <c r="CG20" s="77">
        <f>'Inbound SOS &amp; EOD'!CG66+'Inbound SOS &amp; EOD'!CG88</f>
        <v>0</v>
      </c>
      <c r="CH20" s="77">
        <f>'Inbound SOS &amp; EOD'!CH66+'Inbound SOS &amp; EOD'!CH88</f>
        <v>37</v>
      </c>
      <c r="CI20" s="77">
        <f>'Inbound SOS &amp; EOD'!CI66+'Inbound SOS &amp; EOD'!CI88</f>
        <v>11</v>
      </c>
      <c r="CJ20" s="77">
        <f>'Inbound SOS &amp; EOD'!CJ66+'Inbound SOS &amp; EOD'!CJ88</f>
        <v>19</v>
      </c>
      <c r="CK20" s="77">
        <f>'Inbound SOS &amp; EOD'!CK66+'Inbound SOS &amp; EOD'!CK88</f>
        <v>55</v>
      </c>
      <c r="CL20" s="77">
        <f>'Inbound SOS &amp; EOD'!CL66+'Inbound SOS &amp; EOD'!CL88</f>
        <v>33</v>
      </c>
      <c r="CM20" s="77">
        <f>'Inbound SOS &amp; EOD'!CM66+'Inbound SOS &amp; EOD'!CM88</f>
        <v>0</v>
      </c>
      <c r="CN20" s="77">
        <f>'Inbound SOS &amp; EOD'!CN66+'Inbound SOS &amp; EOD'!CN88</f>
        <v>0</v>
      </c>
      <c r="CO20" s="77">
        <f>'Inbound SOS &amp; EOD'!CO66+'Inbound SOS &amp; EOD'!CO88</f>
        <v>30</v>
      </c>
      <c r="CP20" s="77">
        <f>'Inbound SOS &amp; EOD'!CP66+'Inbound SOS &amp; EOD'!CP88</f>
        <v>32</v>
      </c>
      <c r="CQ20" s="77">
        <f>'Inbound SOS &amp; EOD'!CQ66+'Inbound SOS &amp; EOD'!CQ88</f>
        <v>26</v>
      </c>
      <c r="CR20" s="77">
        <f>'Inbound SOS &amp; EOD'!CR66+'Inbound SOS &amp; EOD'!CR88</f>
        <v>41</v>
      </c>
      <c r="CS20" s="77">
        <f>'Inbound SOS &amp; EOD'!CS66+'Inbound SOS &amp; EOD'!CS88</f>
        <v>33</v>
      </c>
      <c r="CT20" s="77">
        <f>'Inbound SOS &amp; EOD'!CT66+'Inbound SOS &amp; EOD'!CT88</f>
        <v>0</v>
      </c>
      <c r="CU20" s="77">
        <f>'Inbound SOS &amp; EOD'!CU66+'Inbound SOS &amp; EOD'!CU88</f>
        <v>0</v>
      </c>
      <c r="CV20" s="77">
        <f>'Inbound SOS &amp; EOD'!CV66+'Inbound SOS &amp; EOD'!CV88</f>
        <v>0</v>
      </c>
      <c r="CW20" s="77">
        <f>'Inbound SOS &amp; EOD'!CW66+'Inbound SOS &amp; EOD'!CW88</f>
        <v>22</v>
      </c>
      <c r="CX20" s="77">
        <f>'Inbound SOS &amp; EOD'!CX66+'Inbound SOS &amp; EOD'!CX88</f>
        <v>5</v>
      </c>
      <c r="CY20" s="77">
        <f>'Inbound SOS &amp; EOD'!CY66+'Inbound SOS &amp; EOD'!CY88</f>
        <v>5</v>
      </c>
      <c r="CZ20" s="77">
        <f>'Inbound SOS &amp; EOD'!CZ66+'Inbound SOS &amp; EOD'!CZ88</f>
        <v>14</v>
      </c>
      <c r="DA20" s="77">
        <f>'Inbound SOS &amp; EOD'!DA66+'Inbound SOS &amp; EOD'!DA88</f>
        <v>0</v>
      </c>
      <c r="DB20" s="77">
        <f>'Inbound SOS &amp; EOD'!DB66+'Inbound SOS &amp; EOD'!DB88</f>
        <v>0</v>
      </c>
      <c r="DC20" s="77">
        <f>'Inbound SOS &amp; EOD'!DC66+'Inbound SOS &amp; EOD'!DC88</f>
        <v>26</v>
      </c>
      <c r="DD20" s="77">
        <f>'Inbound SOS &amp; EOD'!DD66+'Inbound SOS &amp; EOD'!DD88</f>
        <v>30</v>
      </c>
      <c r="DE20" s="77">
        <f>'Inbound SOS &amp; EOD'!DE66+'Inbound SOS &amp; EOD'!DE88</f>
        <v>23</v>
      </c>
      <c r="DF20" s="77">
        <f>'Inbound SOS &amp; EOD'!DF66+'Inbound SOS &amp; EOD'!DF88</f>
        <v>28</v>
      </c>
      <c r="DG20" s="77">
        <f>'Inbound SOS &amp; EOD'!DG66+'Inbound SOS &amp; EOD'!DG88</f>
        <v>43</v>
      </c>
      <c r="DH20" s="77">
        <f>'Inbound SOS &amp; EOD'!DH66+'Inbound SOS &amp; EOD'!DH88</f>
        <v>0</v>
      </c>
      <c r="DI20" s="77">
        <f>'Inbound SOS &amp; EOD'!DI66+'Inbound SOS &amp; EOD'!DI88</f>
        <v>0</v>
      </c>
      <c r="DJ20" s="77">
        <f>'Inbound SOS &amp; EOD'!DJ66+'Inbound SOS &amp; EOD'!DJ88</f>
        <v>31</v>
      </c>
      <c r="DK20" s="77">
        <f>'Inbound SOS &amp; EOD'!DK66+'Inbound SOS &amp; EOD'!DK88</f>
        <v>30</v>
      </c>
      <c r="DL20" s="77">
        <f>'Inbound SOS &amp; EOD'!DL66+'Inbound SOS &amp; EOD'!DL88</f>
        <v>67</v>
      </c>
      <c r="DM20" s="77">
        <f>'Inbound SOS &amp; EOD'!DM66+'Inbound SOS &amp; EOD'!DM88</f>
        <v>18</v>
      </c>
      <c r="DN20" s="77">
        <f>'Inbound SOS &amp; EOD'!DN66+'Inbound SOS &amp; EOD'!DN88</f>
        <v>5</v>
      </c>
      <c r="DO20" s="77">
        <f>'Inbound SOS &amp; EOD'!DO66+'Inbound SOS &amp; EOD'!DO88</f>
        <v>0</v>
      </c>
      <c r="DP20" s="77">
        <f>'Inbound SOS &amp; EOD'!DP66+'Inbound SOS &amp; EOD'!DP88</f>
        <v>0</v>
      </c>
      <c r="DQ20" s="77">
        <f>'Inbound SOS &amp; EOD'!DQ66+'Inbound SOS &amp; EOD'!DQ88</f>
        <v>5</v>
      </c>
      <c r="DR20" s="77">
        <f>'Inbound SOS &amp; EOD'!DR66+'Inbound SOS &amp; EOD'!DR88</f>
        <v>9</v>
      </c>
      <c r="DS20" s="77">
        <f>'Inbound SOS &amp; EOD'!DS66+'Inbound SOS &amp; EOD'!DS88</f>
        <v>2</v>
      </c>
      <c r="DT20" s="77">
        <f>'Inbound SOS &amp; EOD'!DT66+'Inbound SOS &amp; EOD'!DT88</f>
        <v>0</v>
      </c>
      <c r="DU20" s="77">
        <f>'Inbound SOS &amp; EOD'!DU66+'Inbound SOS &amp; EOD'!DU88</f>
        <v>14</v>
      </c>
      <c r="DV20" s="77">
        <f>'Inbound SOS &amp; EOD'!DV66+'Inbound SOS &amp; EOD'!DV88</f>
        <v>0</v>
      </c>
      <c r="DW20" s="77">
        <f>'Inbound SOS &amp; EOD'!DW66+'Inbound SOS &amp; EOD'!DW88</f>
        <v>0</v>
      </c>
      <c r="DX20" s="77">
        <f>'Inbound SOS &amp; EOD'!DX66+'Inbound SOS &amp; EOD'!DX88</f>
        <v>0</v>
      </c>
      <c r="DY20" s="77">
        <f>'Inbound SOS &amp; EOD'!DY66+'Inbound SOS &amp; EOD'!DY88</f>
        <v>7</v>
      </c>
      <c r="DZ20" s="77">
        <f>'Inbound SOS &amp; EOD'!DZ66+'Inbound SOS &amp; EOD'!DZ88</f>
        <v>7</v>
      </c>
      <c r="EA20" s="77">
        <f>'Inbound SOS &amp; EOD'!EA66+'Inbound SOS &amp; EOD'!EA88</f>
        <v>6</v>
      </c>
      <c r="EB20" s="77">
        <f>'Inbound SOS &amp; EOD'!EB66+'Inbound SOS &amp; EOD'!EB88</f>
        <v>4</v>
      </c>
      <c r="EC20" s="77">
        <f>'Inbound SOS &amp; EOD'!EC66+'Inbound SOS &amp; EOD'!EC88</f>
        <v>0</v>
      </c>
      <c r="ED20" s="77">
        <f>'Inbound SOS &amp; EOD'!ED66+'Inbound SOS &amp; EOD'!ED88</f>
        <v>0</v>
      </c>
      <c r="EE20" s="77">
        <f>'Inbound SOS &amp; EOD'!EE66+'Inbound SOS &amp; EOD'!EE88</f>
        <v>12</v>
      </c>
      <c r="EF20" s="77">
        <f>'Inbound SOS &amp; EOD'!EF66+'Inbound SOS &amp; EOD'!EF88</f>
        <v>17</v>
      </c>
      <c r="EG20" s="77">
        <f>'Inbound SOS &amp; EOD'!EG66+'Inbound SOS &amp; EOD'!EG88</f>
        <v>0</v>
      </c>
      <c r="EH20" s="77">
        <f>'Inbound SOS &amp; EOD'!EH66+'Inbound SOS &amp; EOD'!EH88</f>
        <v>0</v>
      </c>
      <c r="EI20" s="77">
        <f>'Inbound SOS &amp; EOD'!EI66+'Inbound SOS &amp; EOD'!EI88</f>
        <v>0</v>
      </c>
      <c r="EJ20" s="77">
        <f>'Inbound SOS &amp; EOD'!EJ66+'Inbound SOS &amp; EOD'!EJ88</f>
        <v>0</v>
      </c>
      <c r="EK20" s="77">
        <f>'Inbound SOS &amp; EOD'!EK66+'Inbound SOS &amp; EOD'!EK88</f>
        <v>0</v>
      </c>
      <c r="EL20" s="77">
        <f>'Inbound SOS &amp; EOD'!EL66+'Inbound SOS &amp; EOD'!EL88</f>
        <v>0</v>
      </c>
      <c r="EM20" s="77">
        <f>'Inbound SOS &amp; EOD'!EM66+'Inbound SOS &amp; EOD'!EM88</f>
        <v>0</v>
      </c>
      <c r="EN20" s="77">
        <f>'Inbound SOS &amp; EOD'!EN66+'Inbound SOS &amp; EOD'!EN88</f>
        <v>0</v>
      </c>
      <c r="EO20" s="77">
        <f>'Inbound SOS &amp; EOD'!EO66+'Inbound SOS &amp; EOD'!EO88</f>
        <v>0</v>
      </c>
      <c r="EP20" s="77">
        <f>'Inbound SOS &amp; EOD'!EP66+'Inbound SOS &amp; EOD'!EP88</f>
        <v>0</v>
      </c>
      <c r="EQ20" s="77">
        <f>'Inbound SOS &amp; EOD'!EQ66+'Inbound SOS &amp; EOD'!EQ88</f>
        <v>0</v>
      </c>
      <c r="ER20" s="77">
        <f>'Inbound SOS &amp; EOD'!ER66+'Inbound SOS &amp; EOD'!ER88</f>
        <v>0</v>
      </c>
      <c r="ES20" s="77">
        <f>'Inbound SOS &amp; EOD'!ES66+'Inbound SOS &amp; EOD'!ES88</f>
        <v>0</v>
      </c>
      <c r="ET20" s="77">
        <f>'Inbound SOS &amp; EOD'!ET66+'Inbound SOS &amp; EOD'!ET88</f>
        <v>0</v>
      </c>
      <c r="EU20" s="77">
        <f>'Inbound SOS &amp; EOD'!EU66+'Inbound SOS &amp; EOD'!EU88</f>
        <v>0</v>
      </c>
      <c r="EV20" s="77">
        <f>'Inbound SOS &amp; EOD'!EV66+'Inbound SOS &amp; EOD'!EV88</f>
        <v>0</v>
      </c>
      <c r="EW20" s="77">
        <f>'Inbound SOS &amp; EOD'!EW66+'Inbound SOS &amp; EOD'!EW88</f>
        <v>0</v>
      </c>
      <c r="EX20" s="77">
        <f>'Inbound SOS &amp; EOD'!EX66+'Inbound SOS &amp; EOD'!EX88</f>
        <v>0</v>
      </c>
      <c r="EY20" s="77">
        <f>'Inbound SOS &amp; EOD'!EY66+'Inbound SOS &amp; EOD'!EY88</f>
        <v>0</v>
      </c>
      <c r="EZ20" s="77">
        <f>'Inbound SOS &amp; EOD'!EZ66+'Inbound SOS &amp; EOD'!EZ88</f>
        <v>0</v>
      </c>
      <c r="FA20" s="77">
        <f>'Inbound SOS &amp; EOD'!FA66+'Inbound SOS &amp; EOD'!FA88</f>
        <v>0</v>
      </c>
      <c r="FB20" s="77">
        <f>'Inbound SOS &amp; EOD'!FB66+'Inbound SOS &amp; EOD'!FB88</f>
        <v>0</v>
      </c>
      <c r="FC20" s="77">
        <f>'Inbound SOS &amp; EOD'!FC66+'Inbound SOS &amp; EOD'!FC88</f>
        <v>0</v>
      </c>
      <c r="FD20" s="77">
        <f>'Inbound SOS &amp; EOD'!FD66+'Inbound SOS &amp; EOD'!FD88</f>
        <v>0</v>
      </c>
      <c r="FE20" s="77">
        <f>'Inbound SOS &amp; EOD'!FE66+'Inbound SOS &amp; EOD'!FE88</f>
        <v>0</v>
      </c>
      <c r="FF20" s="77">
        <f>'Inbound SOS &amp; EOD'!FF66+'Inbound SOS &amp; EOD'!FF88</f>
        <v>0</v>
      </c>
      <c r="FG20" s="77">
        <f>'Inbound SOS &amp; EOD'!FG66+'Inbound SOS &amp; EOD'!FG88</f>
        <v>0</v>
      </c>
      <c r="FH20" s="77">
        <f>'Inbound SOS &amp; EOD'!FH66+'Inbound SOS &amp; EOD'!FH88</f>
        <v>0</v>
      </c>
      <c r="FI20" s="77">
        <f>'Inbound SOS &amp; EOD'!FI66+'Inbound SOS &amp; EOD'!FI88</f>
        <v>0</v>
      </c>
      <c r="FJ20" s="77">
        <f>'Inbound SOS &amp; EOD'!FJ66+'Inbound SOS &amp; EOD'!FJ88</f>
        <v>0</v>
      </c>
      <c r="FK20" s="77">
        <f>'Inbound SOS &amp; EOD'!FK66+'Inbound SOS &amp; EOD'!FK88</f>
        <v>0</v>
      </c>
      <c r="FL20" s="77">
        <f>'Inbound SOS &amp; EOD'!FL66+'Inbound SOS &amp; EOD'!FL88</f>
        <v>0</v>
      </c>
      <c r="FM20" s="77">
        <f>'Inbound SOS &amp; EOD'!FM66+'Inbound SOS &amp; EOD'!FM88</f>
        <v>0</v>
      </c>
      <c r="FN20" s="77">
        <f>'Inbound SOS &amp; EOD'!FN66+'Inbound SOS &amp; EOD'!FN88</f>
        <v>0</v>
      </c>
      <c r="FO20" s="77">
        <f>'Inbound SOS &amp; EOD'!FO66+'Inbound SOS &amp; EOD'!FO88</f>
        <v>0</v>
      </c>
      <c r="FP20" s="77">
        <f>'Inbound SOS &amp; EOD'!FP66+'Inbound SOS &amp; EOD'!FP88</f>
        <v>0</v>
      </c>
      <c r="FQ20" s="77">
        <f>'Inbound SOS &amp; EOD'!FQ66+'Inbound SOS &amp; EOD'!FQ88</f>
        <v>0</v>
      </c>
      <c r="FR20" s="77">
        <f>'Inbound SOS &amp; EOD'!FR66+'Inbound SOS &amp; EOD'!FR88</f>
        <v>0</v>
      </c>
      <c r="FS20" s="77">
        <f>'Inbound SOS &amp; EOD'!FS66+'Inbound SOS &amp; EOD'!FS88</f>
        <v>0</v>
      </c>
      <c r="FT20" s="77">
        <f>'Inbound SOS &amp; EOD'!FT66+'Inbound SOS &amp; EOD'!FT88</f>
        <v>0</v>
      </c>
      <c r="FU20" s="77">
        <f>'Inbound SOS &amp; EOD'!FU66+'Inbound SOS &amp; EOD'!FU88</f>
        <v>0</v>
      </c>
      <c r="FV20" s="77">
        <f>'Inbound SOS &amp; EOD'!FV66+'Inbound SOS &amp; EOD'!FV88</f>
        <v>0</v>
      </c>
      <c r="FW20" s="77">
        <f>'Inbound SOS &amp; EOD'!FW66+'Inbound SOS &amp; EOD'!FW88</f>
        <v>0</v>
      </c>
      <c r="FX20" s="77">
        <f>'Inbound SOS &amp; EOD'!FX66+'Inbound SOS &amp; EOD'!FX88</f>
        <v>0</v>
      </c>
      <c r="FY20" s="77">
        <f>'Inbound SOS &amp; EOD'!FY66+'Inbound SOS &amp; EOD'!FY88</f>
        <v>0</v>
      </c>
      <c r="FZ20" s="77">
        <f>'Inbound SOS &amp; EOD'!FZ66+'Inbound SOS &amp; EOD'!FZ88</f>
        <v>0</v>
      </c>
      <c r="GA20" s="77">
        <f>'Inbound SOS &amp; EOD'!GA66+'Inbound SOS &amp; EOD'!GA88</f>
        <v>0</v>
      </c>
      <c r="GB20" s="77">
        <f>'Inbound SOS &amp; EOD'!GB66+'Inbound SOS &amp; EOD'!GB88</f>
        <v>0</v>
      </c>
      <c r="GC20" s="77">
        <f>'Inbound SOS &amp; EOD'!GC66+'Inbound SOS &amp; EOD'!GC88</f>
        <v>0</v>
      </c>
      <c r="GD20" s="77">
        <f>'Inbound SOS &amp; EOD'!GD66+'Inbound SOS &amp; EOD'!GD88</f>
        <v>0</v>
      </c>
      <c r="GE20" s="77">
        <f>'Inbound SOS &amp; EOD'!GE66+'Inbound SOS &amp; EOD'!GE88</f>
        <v>0</v>
      </c>
      <c r="GF20" s="77">
        <f>'Inbound SOS &amp; EOD'!GF66+'Inbound SOS &amp; EOD'!GF88</f>
        <v>0</v>
      </c>
      <c r="GG20" s="77">
        <f>'Inbound SOS &amp; EOD'!GG66+'Inbound SOS &amp; EOD'!GG88</f>
        <v>0</v>
      </c>
      <c r="GH20" s="77">
        <f>'Inbound SOS &amp; EOD'!GH66+'Inbound SOS &amp; EOD'!GH88</f>
        <v>0</v>
      </c>
      <c r="GI20" s="77">
        <f>'Inbound SOS &amp; EOD'!GI66+'Inbound SOS &amp; EOD'!GI88</f>
        <v>0</v>
      </c>
      <c r="GJ20" s="77">
        <f>'Inbound SOS &amp; EOD'!GJ66+'Inbound SOS &amp; EOD'!GJ88</f>
        <v>0</v>
      </c>
      <c r="GK20" s="77">
        <f>'Inbound SOS &amp; EOD'!GK66+'Inbound SOS &amp; EOD'!GK88</f>
        <v>0</v>
      </c>
      <c r="GL20" s="77">
        <f>'Inbound SOS &amp; EOD'!GL66+'Inbound SOS &amp; EOD'!GL88</f>
        <v>0</v>
      </c>
      <c r="GM20" s="77">
        <f>'Inbound SOS &amp; EOD'!GM66+'Inbound SOS &amp; EOD'!GM88</f>
        <v>0</v>
      </c>
      <c r="GN20" s="77">
        <f>'Inbound SOS &amp; EOD'!GN66+'Inbound SOS &amp; EOD'!GN88</f>
        <v>0</v>
      </c>
      <c r="GO20" s="77">
        <f>'Inbound SOS &amp; EOD'!GO66+'Inbound SOS &amp; EOD'!GO88</f>
        <v>0</v>
      </c>
      <c r="GP20" s="77">
        <f>'Inbound SOS &amp; EOD'!GP66+'Inbound SOS &amp; EOD'!GP88</f>
        <v>0</v>
      </c>
      <c r="GQ20" s="77">
        <f>'Inbound SOS &amp; EOD'!GQ66+'Inbound SOS &amp; EOD'!GQ88</f>
        <v>0</v>
      </c>
      <c r="GR20" s="77">
        <f>'Inbound SOS &amp; EOD'!GR66+'Inbound SOS &amp; EOD'!GR88</f>
        <v>0</v>
      </c>
      <c r="GS20" s="77">
        <f>'Inbound SOS &amp; EOD'!GS66+'Inbound SOS &amp; EOD'!GS88</f>
        <v>0</v>
      </c>
      <c r="GT20" s="77">
        <f>'Inbound SOS &amp; EOD'!GT66+'Inbound SOS &amp; EOD'!GT88</f>
        <v>0</v>
      </c>
      <c r="GU20" s="77">
        <f>'Inbound SOS &amp; EOD'!GU66+'Inbound SOS &amp; EOD'!GU88</f>
        <v>0</v>
      </c>
      <c r="GV20" s="77">
        <f>'Inbound SOS &amp; EOD'!GV66+'Inbound SOS &amp; EOD'!GV88</f>
        <v>0</v>
      </c>
      <c r="GW20" s="77">
        <f>'Inbound SOS &amp; EOD'!GW66+'Inbound SOS &amp; EOD'!GW88</f>
        <v>0</v>
      </c>
      <c r="GX20" s="77">
        <f>'Inbound SOS &amp; EOD'!GX66+'Inbound SOS &amp; EOD'!GX88</f>
        <v>0</v>
      </c>
      <c r="GY20" s="77">
        <f>'Inbound SOS &amp; EOD'!GY66+'Inbound SOS &amp; EOD'!GY88</f>
        <v>0</v>
      </c>
      <c r="GZ20" s="77">
        <f>'Inbound SOS &amp; EOD'!GZ66+'Inbound SOS &amp; EOD'!GZ88</f>
        <v>0</v>
      </c>
      <c r="HA20" s="77">
        <f>'Inbound SOS &amp; EOD'!HA66+'Inbound SOS &amp; EOD'!HA88</f>
        <v>0</v>
      </c>
      <c r="HB20" s="77">
        <f>'Inbound SOS &amp; EOD'!HB66+'Inbound SOS &amp; EOD'!HB88</f>
        <v>0</v>
      </c>
      <c r="HC20" s="77">
        <f>'Inbound SOS &amp; EOD'!HC66+'Inbound SOS &amp; EOD'!HC88</f>
        <v>0</v>
      </c>
      <c r="HD20" s="77">
        <f>'Inbound SOS &amp; EOD'!HD66+'Inbound SOS &amp; EOD'!HD88</f>
        <v>0</v>
      </c>
      <c r="HE20" s="77">
        <f>'Inbound SOS &amp; EOD'!HE66+'Inbound SOS &amp; EOD'!HE88</f>
        <v>0</v>
      </c>
      <c r="HF20" s="77">
        <f>'Inbound SOS &amp; EOD'!HF66+'Inbound SOS &amp; EOD'!HF88</f>
        <v>0</v>
      </c>
      <c r="HG20" s="77">
        <f>'Inbound SOS &amp; EOD'!HG66+'Inbound SOS &amp; EOD'!HG88</f>
        <v>0</v>
      </c>
      <c r="HH20" s="77">
        <f>'Inbound SOS &amp; EOD'!HH66+'Inbound SOS &amp; EOD'!HH88</f>
        <v>0</v>
      </c>
      <c r="HI20" s="77">
        <f>'Inbound SOS &amp; EOD'!HI66+'Inbound SOS &amp; EOD'!HI88</f>
        <v>0</v>
      </c>
      <c r="HJ20" s="77">
        <f>'Inbound SOS &amp; EOD'!HJ66+'Inbound SOS &amp; EOD'!HJ88</f>
        <v>0</v>
      </c>
      <c r="HK20" s="77">
        <f>'Inbound SOS &amp; EOD'!HK66+'Inbound SOS &amp; EOD'!HK88</f>
        <v>0</v>
      </c>
      <c r="HL20" s="77">
        <f>'Inbound SOS &amp; EOD'!HL66+'Inbound SOS &amp; EOD'!HL88</f>
        <v>0</v>
      </c>
      <c r="HM20" s="77">
        <f>'Inbound SOS &amp; EOD'!HM66+'Inbound SOS &amp; EOD'!HM88</f>
        <v>0</v>
      </c>
      <c r="HN20" s="77">
        <f>'Inbound SOS &amp; EOD'!HN66+'Inbound SOS &amp; EOD'!HN88</f>
        <v>0</v>
      </c>
      <c r="HO20" s="77">
        <f>'Inbound SOS &amp; EOD'!HO66+'Inbound SOS &amp; EOD'!HO88</f>
        <v>0</v>
      </c>
      <c r="HP20" s="77">
        <f>'Inbound SOS &amp; EOD'!HP66+'Inbound SOS &amp; EOD'!HP88</f>
        <v>0</v>
      </c>
      <c r="HQ20" s="77">
        <f>'Inbound SOS &amp; EOD'!HQ66+'Inbound SOS &amp; EOD'!HQ88</f>
        <v>0</v>
      </c>
      <c r="HR20" s="77">
        <f>'Inbound SOS &amp; EOD'!HR66+'Inbound SOS &amp; EOD'!HR88</f>
        <v>0</v>
      </c>
      <c r="HS20" s="77">
        <f>'Inbound SOS &amp; EOD'!HS66+'Inbound SOS &amp; EOD'!HS88</f>
        <v>0</v>
      </c>
      <c r="HT20" s="77">
        <f>'Inbound SOS &amp; EOD'!HT66+'Inbound SOS &amp; EOD'!HT88</f>
        <v>0</v>
      </c>
      <c r="HU20" s="77">
        <f>'Inbound SOS &amp; EOD'!HU66+'Inbound SOS &amp; EOD'!HU88</f>
        <v>0</v>
      </c>
      <c r="HV20" s="77">
        <f>'Inbound SOS &amp; EOD'!HV66+'Inbound SOS &amp; EOD'!HV88</f>
        <v>0</v>
      </c>
      <c r="HW20" s="77">
        <f>'Inbound SOS &amp; EOD'!HW66+'Inbound SOS &amp; EOD'!HW88</f>
        <v>0</v>
      </c>
      <c r="HX20" s="77">
        <f>'Inbound SOS &amp; EOD'!HX66+'Inbound SOS &amp; EOD'!HX88</f>
        <v>0</v>
      </c>
      <c r="HY20" s="77">
        <f>'Inbound SOS &amp; EOD'!HY66+'Inbound SOS &amp; EOD'!HY88</f>
        <v>0</v>
      </c>
      <c r="HZ20" s="77">
        <f>'Inbound SOS &amp; EOD'!HZ66+'Inbound SOS &amp; EOD'!HZ88</f>
        <v>0</v>
      </c>
      <c r="IA20" s="77">
        <f>'Inbound SOS &amp; EOD'!IA66+'Inbound SOS &amp; EOD'!IA88</f>
        <v>0</v>
      </c>
      <c r="IB20" s="77">
        <f>'Inbound SOS &amp; EOD'!IB66+'Inbound SOS &amp; EOD'!IB88</f>
        <v>0</v>
      </c>
      <c r="IC20" s="77">
        <f>'Inbound SOS &amp; EOD'!IC66+'Inbound SOS &amp; EOD'!IC88</f>
        <v>0</v>
      </c>
      <c r="ID20" s="77">
        <f>'Inbound SOS &amp; EOD'!ID66+'Inbound SOS &amp; EOD'!ID88</f>
        <v>0</v>
      </c>
      <c r="IE20" s="77">
        <f>'Inbound SOS &amp; EOD'!IE66+'Inbound SOS &amp; EOD'!IE88</f>
        <v>0</v>
      </c>
      <c r="IF20" s="77">
        <f>'Inbound SOS &amp; EOD'!IF66+'Inbound SOS &amp; EOD'!IF88</f>
        <v>0</v>
      </c>
      <c r="IG20" s="77">
        <f>'Inbound SOS &amp; EOD'!IG66+'Inbound SOS &amp; EOD'!IG88</f>
        <v>0</v>
      </c>
      <c r="IH20" s="77">
        <f>'Inbound SOS &amp; EOD'!IH66+'Inbound SOS &amp; EOD'!IH88</f>
        <v>0</v>
      </c>
      <c r="II20" s="77">
        <f>'Inbound SOS &amp; EOD'!II66+'Inbound SOS &amp; EOD'!II88</f>
        <v>0</v>
      </c>
      <c r="IJ20" s="77">
        <f>'Inbound SOS &amp; EOD'!IJ66+'Inbound SOS &amp; EOD'!IJ88</f>
        <v>0</v>
      </c>
      <c r="IK20" s="77">
        <f>'Inbound SOS &amp; EOD'!IK66+'Inbound SOS &amp; EOD'!IK88</f>
        <v>0</v>
      </c>
      <c r="IL20" s="77">
        <f>'Inbound SOS &amp; EOD'!IL66+'Inbound SOS &amp; EOD'!IL88</f>
        <v>0</v>
      </c>
      <c r="IM20" s="77">
        <f>'Inbound SOS &amp; EOD'!IM66+'Inbound SOS &amp; EOD'!IM88</f>
        <v>0</v>
      </c>
      <c r="IN20" s="77">
        <f>'Inbound SOS &amp; EOD'!IN66+'Inbound SOS &amp; EOD'!IN88</f>
        <v>0</v>
      </c>
      <c r="IO20" s="77">
        <f>'Inbound SOS &amp; EOD'!IO66+'Inbound SOS &amp; EOD'!IO88</f>
        <v>0</v>
      </c>
      <c r="IP20" s="77">
        <f>'Inbound SOS &amp; EOD'!IP66+'Inbound SOS &amp; EOD'!IP88</f>
        <v>0</v>
      </c>
      <c r="IQ20" s="77">
        <f>'Inbound SOS &amp; EOD'!IQ66+'Inbound SOS &amp; EOD'!IQ88</f>
        <v>0</v>
      </c>
      <c r="IR20" s="77">
        <f>'Inbound SOS &amp; EOD'!IR66+'Inbound SOS &amp; EOD'!IR88</f>
        <v>0</v>
      </c>
      <c r="IS20" s="77">
        <f>'Inbound SOS &amp; EOD'!IS66+'Inbound SOS &amp; EOD'!IS88</f>
        <v>0</v>
      </c>
      <c r="IT20" s="77">
        <f>'Inbound SOS &amp; EOD'!IT66+'Inbound SOS &amp; EOD'!IT88</f>
        <v>0</v>
      </c>
      <c r="IU20" s="77">
        <f>'Inbound SOS &amp; EOD'!IU66+'Inbound SOS &amp; EOD'!IU88</f>
        <v>0</v>
      </c>
      <c r="IV20" s="77">
        <f>'Inbound SOS &amp; EOD'!IV66+'Inbound SOS &amp; EOD'!IV88</f>
        <v>0</v>
      </c>
      <c r="IW20" s="77">
        <f>'Inbound SOS &amp; EOD'!IW66+'Inbound SOS &amp; EOD'!IW88</f>
        <v>0</v>
      </c>
      <c r="IX20" s="77">
        <f>'Inbound SOS &amp; EOD'!IX66+'Inbound SOS &amp; EOD'!IX88</f>
        <v>0</v>
      </c>
      <c r="IY20" s="77">
        <f>'Inbound SOS &amp; EOD'!IY66+'Inbound SOS &amp; EOD'!IY88</f>
        <v>0</v>
      </c>
      <c r="IZ20" s="77">
        <f>'Inbound SOS &amp; EOD'!IZ66+'Inbound SOS &amp; EOD'!IZ88</f>
        <v>0</v>
      </c>
      <c r="JA20" s="77">
        <f>'Inbound SOS &amp; EOD'!JA66+'Inbound SOS &amp; EOD'!JA88</f>
        <v>0</v>
      </c>
      <c r="JB20" s="77">
        <f>'Inbound SOS &amp; EOD'!JB66+'Inbound SOS &amp; EOD'!JB88</f>
        <v>0</v>
      </c>
      <c r="JC20" s="77">
        <f>'Inbound SOS &amp; EOD'!JC66+'Inbound SOS &amp; EOD'!JC88</f>
        <v>0</v>
      </c>
      <c r="JD20" s="77">
        <f>'Inbound SOS &amp; EOD'!JD66+'Inbound SOS &amp; EOD'!JD88</f>
        <v>0</v>
      </c>
      <c r="JE20" s="77">
        <f>'Inbound SOS &amp; EOD'!JE66+'Inbound SOS &amp; EOD'!JE88</f>
        <v>0</v>
      </c>
      <c r="JF20" s="77">
        <f>'Inbound SOS &amp; EOD'!JF66+'Inbound SOS &amp; EOD'!JF88</f>
        <v>0</v>
      </c>
      <c r="JG20" s="77">
        <f>'Inbound SOS &amp; EOD'!JG66+'Inbound SOS &amp; EOD'!JG88</f>
        <v>0</v>
      </c>
      <c r="JH20" s="77">
        <f>'Inbound SOS &amp; EOD'!JH66+'Inbound SOS &amp; EOD'!JH88</f>
        <v>0</v>
      </c>
      <c r="JI20" s="77">
        <f>'Inbound SOS &amp; EOD'!JI66+'Inbound SOS &amp; EOD'!JI88</f>
        <v>0</v>
      </c>
      <c r="JJ20" s="77">
        <f>'Inbound SOS &amp; EOD'!JJ66+'Inbound SOS &amp; EOD'!JJ88</f>
        <v>0</v>
      </c>
      <c r="JK20" s="77">
        <f>'Inbound SOS &amp; EOD'!JK66+'Inbound SOS &amp; EOD'!JK88</f>
        <v>0</v>
      </c>
      <c r="JL20" s="77">
        <f>'Inbound SOS &amp; EOD'!JL66+'Inbound SOS &amp; EOD'!JL88</f>
        <v>0</v>
      </c>
      <c r="JM20" s="77">
        <f>'Inbound SOS &amp; EOD'!JM66+'Inbound SOS &amp; EOD'!JM88</f>
        <v>0</v>
      </c>
      <c r="JN20" s="77">
        <f>'Inbound SOS &amp; EOD'!JN66+'Inbound SOS &amp; EOD'!JN88</f>
        <v>0</v>
      </c>
      <c r="JO20" s="77">
        <f>'Inbound SOS &amp; EOD'!JO66+'Inbound SOS &amp; EOD'!JO88</f>
        <v>0</v>
      </c>
      <c r="JP20" s="77">
        <f>'Inbound SOS &amp; EOD'!JP66+'Inbound SOS &amp; EOD'!JP88</f>
        <v>0</v>
      </c>
      <c r="JQ20" s="77">
        <f>'Inbound SOS &amp; EOD'!JQ66+'Inbound SOS &amp; EOD'!JQ88</f>
        <v>0</v>
      </c>
      <c r="JR20" s="77">
        <f>'Inbound SOS &amp; EOD'!JR66+'Inbound SOS &amp; EOD'!JR88</f>
        <v>0</v>
      </c>
      <c r="JS20" s="77">
        <f>'Inbound SOS &amp; EOD'!JS66+'Inbound SOS &amp; EOD'!JS88</f>
        <v>0</v>
      </c>
      <c r="JT20" s="77">
        <f>'Inbound SOS &amp; EOD'!JT66+'Inbound SOS &amp; EOD'!JT88</f>
        <v>0</v>
      </c>
      <c r="JU20" s="77">
        <f>'Inbound SOS &amp; EOD'!JU66+'Inbound SOS &amp; EOD'!JU88</f>
        <v>0</v>
      </c>
      <c r="JV20" s="77">
        <f>'Inbound SOS &amp; EOD'!JV66+'Inbound SOS &amp; EOD'!JV88</f>
        <v>0</v>
      </c>
      <c r="JW20" s="77">
        <f>'Inbound SOS &amp; EOD'!JW66+'Inbound SOS &amp; EOD'!JW88</f>
        <v>0</v>
      </c>
      <c r="JX20" s="77">
        <f>'Inbound SOS &amp; EOD'!JX66+'Inbound SOS &amp; EOD'!JX88</f>
        <v>0</v>
      </c>
      <c r="JY20" s="77">
        <f>'Inbound SOS &amp; EOD'!JY66+'Inbound SOS &amp; EOD'!JY88</f>
        <v>0</v>
      </c>
      <c r="JZ20" s="77">
        <f>'Inbound SOS &amp; EOD'!JZ66+'Inbound SOS &amp; EOD'!JZ88</f>
        <v>0</v>
      </c>
      <c r="KA20" s="77">
        <f>'Inbound SOS &amp; EOD'!KA66+'Inbound SOS &amp; EOD'!KA88</f>
        <v>0</v>
      </c>
      <c r="KB20" s="77">
        <f>'Inbound SOS &amp; EOD'!KB66+'Inbound SOS &amp; EOD'!KB88</f>
        <v>0</v>
      </c>
      <c r="KC20" s="77">
        <f>'Inbound SOS &amp; EOD'!KC66+'Inbound SOS &amp; EOD'!KC88</f>
        <v>0</v>
      </c>
      <c r="KD20" s="77">
        <f>'Inbound SOS &amp; EOD'!KD66+'Inbound SOS &amp; EOD'!KD88</f>
        <v>0</v>
      </c>
      <c r="KE20" s="77">
        <f>'Inbound SOS &amp; EOD'!KE66+'Inbound SOS &amp; EOD'!KE88</f>
        <v>0</v>
      </c>
      <c r="KF20" s="77">
        <f>'Inbound SOS &amp; EOD'!KF66+'Inbound SOS &amp; EOD'!KF88</f>
        <v>0</v>
      </c>
      <c r="KG20" s="77">
        <f>'Inbound SOS &amp; EOD'!KG66+'Inbound SOS &amp; EOD'!KG88</f>
        <v>0</v>
      </c>
      <c r="KH20" s="77">
        <f>'Inbound SOS &amp; EOD'!KH66+'Inbound SOS &amp; EOD'!KH88</f>
        <v>0</v>
      </c>
      <c r="KI20" s="77">
        <f>'Inbound SOS &amp; EOD'!KI66+'Inbound SOS &amp; EOD'!KI88</f>
        <v>0</v>
      </c>
      <c r="KJ20" s="77">
        <f>'Inbound SOS &amp; EOD'!KJ66+'Inbound SOS &amp; EOD'!KJ88</f>
        <v>0</v>
      </c>
      <c r="KK20" s="77">
        <f>'Inbound SOS &amp; EOD'!KK66+'Inbound SOS &amp; EOD'!KK88</f>
        <v>0</v>
      </c>
      <c r="KL20" s="77">
        <f>'Inbound SOS &amp; EOD'!KL66+'Inbound SOS &amp; EOD'!KL88</f>
        <v>0</v>
      </c>
      <c r="KM20" s="77">
        <f>'Inbound SOS &amp; EOD'!KM66+'Inbound SOS &amp; EOD'!KM88</f>
        <v>0</v>
      </c>
      <c r="KN20" s="77">
        <f>'Inbound SOS &amp; EOD'!KN66+'Inbound SOS &amp; EOD'!KN88</f>
        <v>0</v>
      </c>
      <c r="KO20" s="77">
        <f>'Inbound SOS &amp; EOD'!KO66+'Inbound SOS &amp; EOD'!KO88</f>
        <v>0</v>
      </c>
      <c r="KP20" s="77">
        <f>'Inbound SOS &amp; EOD'!KP66+'Inbound SOS &amp; EOD'!KP88</f>
        <v>0</v>
      </c>
      <c r="KQ20" s="77">
        <f>'Inbound SOS &amp; EOD'!KQ66+'Inbound SOS &amp; EOD'!KQ88</f>
        <v>0</v>
      </c>
      <c r="KR20" s="77">
        <f>'Inbound SOS &amp; EOD'!KR66+'Inbound SOS &amp; EOD'!KR88</f>
        <v>0</v>
      </c>
      <c r="KS20" s="77">
        <f>'Inbound SOS &amp; EOD'!KS66+'Inbound SOS &amp; EOD'!KS88</f>
        <v>0</v>
      </c>
      <c r="KT20" s="77">
        <f>'Inbound SOS &amp; EOD'!KT66+'Inbound SOS &amp; EOD'!KT88</f>
        <v>0</v>
      </c>
      <c r="KU20" s="77">
        <f>'Inbound SOS &amp; EOD'!KU66+'Inbound SOS &amp; EOD'!KU88</f>
        <v>0</v>
      </c>
      <c r="KV20" s="77">
        <f>'Inbound SOS &amp; EOD'!KV66+'Inbound SOS &amp; EOD'!KV88</f>
        <v>0</v>
      </c>
      <c r="KW20" s="77">
        <f>'Inbound SOS &amp; EOD'!KW66+'Inbound SOS &amp; EOD'!KW88</f>
        <v>0</v>
      </c>
      <c r="KX20" s="77">
        <f>'Inbound SOS &amp; EOD'!KX66+'Inbound SOS &amp; EOD'!KX88</f>
        <v>0</v>
      </c>
      <c r="KY20" s="77">
        <f>'Inbound SOS &amp; EOD'!KY66+'Inbound SOS &amp; EOD'!KY88</f>
        <v>0</v>
      </c>
      <c r="KZ20" s="77">
        <f>'Inbound SOS &amp; EOD'!KZ66+'Inbound SOS &amp; EOD'!KZ88</f>
        <v>0</v>
      </c>
      <c r="LA20" s="77">
        <f>'Inbound SOS &amp; EOD'!LA66+'Inbound SOS &amp; EOD'!LA88</f>
        <v>0</v>
      </c>
      <c r="LB20" s="77">
        <f>'Inbound SOS &amp; EOD'!LB66+'Inbound SOS &amp; EOD'!LB88</f>
        <v>0</v>
      </c>
      <c r="LC20" s="77">
        <f>'Inbound SOS &amp; EOD'!LC66+'Inbound SOS &amp; EOD'!LC88</f>
        <v>0</v>
      </c>
      <c r="LD20" s="77">
        <f>'Inbound SOS &amp; EOD'!LD66+'Inbound SOS &amp; EOD'!LD88</f>
        <v>0</v>
      </c>
      <c r="LE20" s="77">
        <f>'Inbound SOS &amp; EOD'!LE66+'Inbound SOS &amp; EOD'!LE88</f>
        <v>0</v>
      </c>
      <c r="LF20" s="77">
        <f>'Inbound SOS &amp; EOD'!LF66+'Inbound SOS &amp; EOD'!LF88</f>
        <v>0</v>
      </c>
      <c r="LG20" s="77">
        <f>'Inbound SOS &amp; EOD'!LG66+'Inbound SOS &amp; EOD'!LG88</f>
        <v>0</v>
      </c>
      <c r="LH20" s="77">
        <f>'Inbound SOS &amp; EOD'!LH66+'Inbound SOS &amp; EOD'!LH88</f>
        <v>0</v>
      </c>
      <c r="LI20" s="77">
        <f>'Inbound SOS &amp; EOD'!LI66+'Inbound SOS &amp; EOD'!LI88</f>
        <v>0</v>
      </c>
      <c r="LJ20" s="77">
        <f>'Inbound SOS &amp; EOD'!LJ66+'Inbound SOS &amp; EOD'!LJ88</f>
        <v>0</v>
      </c>
      <c r="LK20" s="77">
        <f>'Inbound SOS &amp; EOD'!LK66+'Inbound SOS &amp; EOD'!LK88</f>
        <v>0</v>
      </c>
      <c r="LL20" s="77">
        <f>'Inbound SOS &amp; EOD'!LL66+'Inbound SOS &amp; EOD'!LL88</f>
        <v>0</v>
      </c>
      <c r="LM20" s="77">
        <f>'Inbound SOS &amp; EOD'!LM66+'Inbound SOS &amp; EOD'!LM88</f>
        <v>0</v>
      </c>
      <c r="LN20" s="77">
        <f>'Inbound SOS &amp; EOD'!LN66+'Inbound SOS &amp; EOD'!LN88</f>
        <v>0</v>
      </c>
      <c r="LO20" s="77">
        <f>'Inbound SOS &amp; EOD'!LO66+'Inbound SOS &amp; EOD'!LO88</f>
        <v>0</v>
      </c>
      <c r="LP20" s="77">
        <f>'Inbound SOS &amp; EOD'!LP66+'Inbound SOS &amp; EOD'!LP88</f>
        <v>0</v>
      </c>
      <c r="LQ20" s="77">
        <f>'Inbound SOS &amp; EOD'!LQ66+'Inbound SOS &amp; EOD'!LQ88</f>
        <v>0</v>
      </c>
      <c r="LR20" s="77">
        <f>'Inbound SOS &amp; EOD'!LR66+'Inbound SOS &amp; EOD'!LR88</f>
        <v>0</v>
      </c>
      <c r="LS20" s="77">
        <f>'Inbound SOS &amp; EOD'!LS66+'Inbound SOS &amp; EOD'!LS88</f>
        <v>0</v>
      </c>
      <c r="LT20" s="77">
        <f>'Inbound SOS &amp; EOD'!LT66+'Inbound SOS &amp; EOD'!LT88</f>
        <v>0</v>
      </c>
      <c r="LU20" s="77">
        <f>'Inbound SOS &amp; EOD'!LU66+'Inbound SOS &amp; EOD'!LU88</f>
        <v>0</v>
      </c>
      <c r="LV20" s="77">
        <f>'Inbound SOS &amp; EOD'!LV66+'Inbound SOS &amp; EOD'!LV88</f>
        <v>0</v>
      </c>
      <c r="LW20" s="77">
        <f>'Inbound SOS &amp; EOD'!LW66+'Inbound SOS &amp; EOD'!LW88</f>
        <v>0</v>
      </c>
      <c r="LX20" s="77">
        <f>'Inbound SOS &amp; EOD'!LX66+'Inbound SOS &amp; EOD'!LX88</f>
        <v>0</v>
      </c>
      <c r="LY20" s="77">
        <f>'Inbound SOS &amp; EOD'!LY66+'Inbound SOS &amp; EOD'!LY88</f>
        <v>0</v>
      </c>
      <c r="LZ20" s="77">
        <f>'Inbound SOS &amp; EOD'!LZ66+'Inbound SOS &amp; EOD'!LZ88</f>
        <v>0</v>
      </c>
      <c r="MA20" s="77">
        <f>'Inbound SOS &amp; EOD'!MA66+'Inbound SOS &amp; EOD'!MA88</f>
        <v>0</v>
      </c>
      <c r="MB20" s="77">
        <f>'Inbound SOS &amp; EOD'!MB66+'Inbound SOS &amp; EOD'!MB88</f>
        <v>0</v>
      </c>
      <c r="MC20" s="77">
        <f>'Inbound SOS &amp; EOD'!MC66+'Inbound SOS &amp; EOD'!MC88</f>
        <v>0</v>
      </c>
      <c r="MD20" s="77">
        <f>'Inbound SOS &amp; EOD'!MD66+'Inbound SOS &amp; EOD'!MD88</f>
        <v>0</v>
      </c>
      <c r="ME20" s="77">
        <f>'Inbound SOS &amp; EOD'!ME66+'Inbound SOS &amp; EOD'!ME88</f>
        <v>0</v>
      </c>
      <c r="MF20" s="77">
        <f>'Inbound SOS &amp; EOD'!MF66+'Inbound SOS &amp; EOD'!MF88</f>
        <v>0</v>
      </c>
      <c r="MG20" s="77">
        <f>'Inbound SOS &amp; EOD'!MG66+'Inbound SOS &amp; EOD'!MG88</f>
        <v>0</v>
      </c>
      <c r="MH20" s="77">
        <f>'Inbound SOS &amp; EOD'!MH66+'Inbound SOS &amp; EOD'!MH88</f>
        <v>0</v>
      </c>
      <c r="MI20" s="77">
        <f>'Inbound SOS &amp; EOD'!MI66+'Inbound SOS &amp; EOD'!MI88</f>
        <v>0</v>
      </c>
      <c r="MJ20" s="77">
        <f>'Inbound SOS &amp; EOD'!MJ66+'Inbound SOS &amp; EOD'!MJ88</f>
        <v>0</v>
      </c>
      <c r="MK20" s="77">
        <f>'Inbound SOS &amp; EOD'!MK66+'Inbound SOS &amp; EOD'!MK88</f>
        <v>0</v>
      </c>
      <c r="ML20" s="77">
        <f>'Inbound SOS &amp; EOD'!ML66+'Inbound SOS &amp; EOD'!ML88</f>
        <v>0</v>
      </c>
      <c r="MM20" s="77">
        <f>'Inbound SOS &amp; EOD'!MM66+'Inbound SOS &amp; EOD'!MM88</f>
        <v>0</v>
      </c>
      <c r="MN20" s="77">
        <f>'Inbound SOS &amp; EOD'!MN66+'Inbound SOS &amp; EOD'!MN88</f>
        <v>0</v>
      </c>
      <c r="MO20" s="77">
        <f>'Inbound SOS &amp; EOD'!MO66+'Inbound SOS &amp; EOD'!MO88</f>
        <v>0</v>
      </c>
      <c r="MP20" s="77">
        <f>'Inbound SOS &amp; EOD'!MP66+'Inbound SOS &amp; EOD'!MP88</f>
        <v>0</v>
      </c>
      <c r="MQ20" s="77">
        <f>'Inbound SOS &amp; EOD'!MQ66+'Inbound SOS &amp; EOD'!MQ88</f>
        <v>0</v>
      </c>
      <c r="MR20" s="77">
        <f>'Inbound SOS &amp; EOD'!MR66+'Inbound SOS &amp; EOD'!MR88</f>
        <v>0</v>
      </c>
      <c r="MS20" s="77">
        <f>'Inbound SOS &amp; EOD'!MS66+'Inbound SOS &amp; EOD'!MS88</f>
        <v>0</v>
      </c>
      <c r="MT20" s="77">
        <f>'Inbound SOS &amp; EOD'!MT66+'Inbound SOS &amp; EOD'!MT88</f>
        <v>0</v>
      </c>
      <c r="MU20" s="77">
        <f>'Inbound SOS &amp; EOD'!MU66+'Inbound SOS &amp; EOD'!MU88</f>
        <v>0</v>
      </c>
      <c r="MV20" s="77">
        <f>'Inbound SOS &amp; EOD'!MV66+'Inbound SOS &amp; EOD'!MV88</f>
        <v>0</v>
      </c>
      <c r="MW20" s="77">
        <f>'Inbound SOS &amp; EOD'!MW66+'Inbound SOS &amp; EOD'!MW88</f>
        <v>0</v>
      </c>
      <c r="MX20" s="77">
        <f>'Inbound SOS &amp; EOD'!MX66+'Inbound SOS &amp; EOD'!MX88</f>
        <v>0</v>
      </c>
      <c r="MY20" s="77">
        <f>'Inbound SOS &amp; EOD'!MY66+'Inbound SOS &amp; EOD'!MY88</f>
        <v>0</v>
      </c>
      <c r="MZ20" s="77">
        <f>'Inbound SOS &amp; EOD'!MZ66+'Inbound SOS &amp; EOD'!MZ88</f>
        <v>0</v>
      </c>
      <c r="NA20" s="77">
        <f>'Inbound SOS &amp; EOD'!NA66+'Inbound SOS &amp; EOD'!NA88</f>
        <v>0</v>
      </c>
      <c r="NB20" s="77">
        <f>'Inbound SOS &amp; EOD'!NB66+'Inbound SOS &amp; EOD'!NB88</f>
        <v>0</v>
      </c>
      <c r="NC20" s="77">
        <f>'Inbound SOS &amp; EOD'!NC66+'Inbound SOS &amp; EOD'!NC88</f>
        <v>0</v>
      </c>
      <c r="ND20" s="77">
        <f>'Inbound SOS &amp; EOD'!ND66+'Inbound SOS &amp; EOD'!ND88</f>
        <v>0</v>
      </c>
      <c r="NE20" s="77">
        <f>'Inbound SOS &amp; EOD'!NE66+'Inbound SOS &amp; EOD'!NE88</f>
        <v>0</v>
      </c>
      <c r="NF20" s="77">
        <f>'Inbound SOS &amp; EOD'!NF66+'Inbound SOS &amp; EOD'!NF88</f>
        <v>0</v>
      </c>
      <c r="NG20" s="77">
        <f>'Inbound SOS &amp; EOD'!NG66+'Inbound SOS &amp; EOD'!NG88</f>
        <v>0</v>
      </c>
      <c r="NH20" s="77">
        <f>'Inbound SOS &amp; EOD'!NH66+'Inbound SOS &amp; EOD'!NH88</f>
        <v>0</v>
      </c>
    </row>
    <row r="21" spans="1:372" ht="15.75" customHeight="1">
      <c r="A21" s="78" t="s">
        <v>755</v>
      </c>
      <c r="B21" s="77">
        <f>'Inbound SOS &amp; EOD'!B66+'Inbound SOS &amp; EOD'!B89</f>
        <v>0</v>
      </c>
      <c r="C21" s="77">
        <f>'Inbound SOS &amp; EOD'!C66+'Inbound SOS &amp; EOD'!C89</f>
        <v>340</v>
      </c>
      <c r="D21" s="77">
        <f>'Inbound SOS &amp; EOD'!D66+'Inbound SOS &amp; EOD'!D89</f>
        <v>8</v>
      </c>
      <c r="E21" s="77">
        <f>'Inbound SOS &amp; EOD'!E66+'Inbound SOS &amp; EOD'!E89</f>
        <v>38</v>
      </c>
      <c r="F21" s="77">
        <f>'Inbound SOS &amp; EOD'!F66+'Inbound SOS &amp; EOD'!F89</f>
        <v>0</v>
      </c>
      <c r="G21" s="77">
        <f>'Inbound SOS &amp; EOD'!G66+'Inbound SOS &amp; EOD'!G89</f>
        <v>2</v>
      </c>
      <c r="H21" s="77">
        <f>'Inbound SOS &amp; EOD'!H66+'Inbound SOS &amp; EOD'!H89</f>
        <v>8</v>
      </c>
      <c r="I21" s="77">
        <f>'Inbound SOS &amp; EOD'!I66+'Inbound SOS &amp; EOD'!I89</f>
        <v>0</v>
      </c>
      <c r="J21" s="77">
        <f>'Inbound SOS &amp; EOD'!J66+'Inbound SOS &amp; EOD'!J89</f>
        <v>1</v>
      </c>
      <c r="K21" s="77">
        <f>'Inbound SOS &amp; EOD'!K66+'Inbound SOS &amp; EOD'!K89</f>
        <v>0</v>
      </c>
      <c r="L21" s="77">
        <f>'Inbound SOS &amp; EOD'!L66+'Inbound SOS &amp; EOD'!L89</f>
        <v>0</v>
      </c>
      <c r="M21" s="77">
        <f>'Inbound SOS &amp; EOD'!M66+'Inbound SOS &amp; EOD'!M89</f>
        <v>0</v>
      </c>
      <c r="N21" s="77">
        <f>'Inbound SOS &amp; EOD'!N66+'Inbound SOS &amp; EOD'!N89</f>
        <v>0</v>
      </c>
      <c r="O21" s="77">
        <f>'Inbound SOS &amp; EOD'!O66+'Inbound SOS &amp; EOD'!O89</f>
        <v>0</v>
      </c>
      <c r="P21" s="77">
        <f>'Inbound SOS &amp; EOD'!P66+'Inbound SOS &amp; EOD'!P89</f>
        <v>0</v>
      </c>
      <c r="Q21" s="77">
        <f>'Inbound SOS &amp; EOD'!Q66+'Inbound SOS &amp; EOD'!Q89</f>
        <v>0</v>
      </c>
      <c r="R21" s="77">
        <f>'Inbound SOS &amp; EOD'!R66+'Inbound SOS &amp; EOD'!R89</f>
        <v>0</v>
      </c>
      <c r="S21" s="77">
        <f>'Inbound SOS &amp; EOD'!S66+'Inbound SOS &amp; EOD'!S89</f>
        <v>4</v>
      </c>
      <c r="T21" s="77">
        <f>'Inbound SOS &amp; EOD'!T66+'Inbound SOS &amp; EOD'!T89</f>
        <v>0</v>
      </c>
      <c r="U21" s="77">
        <f>'Inbound SOS &amp; EOD'!U66+'Inbound SOS &amp; EOD'!U89</f>
        <v>0</v>
      </c>
      <c r="V21" s="77">
        <f>'Inbound SOS &amp; EOD'!V66+'Inbound SOS &amp; EOD'!V89</f>
        <v>201</v>
      </c>
      <c r="W21" s="77">
        <f>'Inbound SOS &amp; EOD'!W66+'Inbound SOS &amp; EOD'!W89</f>
        <v>0</v>
      </c>
      <c r="X21" s="77">
        <f>'Inbound SOS &amp; EOD'!X66+'Inbound SOS &amp; EOD'!X89</f>
        <v>20</v>
      </c>
      <c r="Y21" s="77">
        <f>'Inbound SOS &amp; EOD'!Y66+'Inbound SOS &amp; EOD'!Y89</f>
        <v>0</v>
      </c>
      <c r="Z21" s="77">
        <f>'Inbound SOS &amp; EOD'!Z66+'Inbound SOS &amp; EOD'!Z89</f>
        <v>0</v>
      </c>
      <c r="AA21" s="77">
        <f>'Inbound SOS &amp; EOD'!AA66+'Inbound SOS &amp; EOD'!AA89</f>
        <v>52</v>
      </c>
      <c r="AB21" s="77">
        <f>'Inbound SOS &amp; EOD'!AB66+'Inbound SOS &amp; EOD'!AB89</f>
        <v>42</v>
      </c>
      <c r="AC21" s="77">
        <f>'Inbound SOS &amp; EOD'!AC66+'Inbound SOS &amp; EOD'!AC89</f>
        <v>0</v>
      </c>
      <c r="AD21" s="77">
        <f>'Inbound SOS &amp; EOD'!AD66+'Inbound SOS &amp; EOD'!AD89</f>
        <v>0</v>
      </c>
      <c r="AE21" s="77">
        <f>'Inbound SOS &amp; EOD'!AE66+'Inbound SOS &amp; EOD'!AE89</f>
        <v>0</v>
      </c>
      <c r="AF21" s="77">
        <f>'Inbound SOS &amp; EOD'!AF66+'Inbound SOS &amp; EOD'!AF89</f>
        <v>0</v>
      </c>
      <c r="AG21" s="77">
        <f>'Inbound SOS &amp; EOD'!AG66+'Inbound SOS &amp; EOD'!AG89</f>
        <v>0</v>
      </c>
      <c r="AH21" s="77">
        <f>'Inbound SOS &amp; EOD'!AH66+'Inbound SOS &amp; EOD'!AH89</f>
        <v>0</v>
      </c>
      <c r="AI21" s="77">
        <f>'Inbound SOS &amp; EOD'!AI66+'Inbound SOS &amp; EOD'!AI89</f>
        <v>0</v>
      </c>
      <c r="AJ21" s="77">
        <f>'Inbound SOS &amp; EOD'!AJ66+'Inbound SOS &amp; EOD'!AJ89</f>
        <v>18</v>
      </c>
      <c r="AK21" s="77">
        <f>'Inbound SOS &amp; EOD'!AK66+'Inbound SOS &amp; EOD'!AK89</f>
        <v>0</v>
      </c>
      <c r="AL21" s="77">
        <f>'Inbound SOS &amp; EOD'!AL66+'Inbound SOS &amp; EOD'!AL89</f>
        <v>0</v>
      </c>
      <c r="AM21" s="77">
        <f>'Inbound SOS &amp; EOD'!AM66+'Inbound SOS &amp; EOD'!AM89</f>
        <v>0</v>
      </c>
      <c r="AN21" s="77">
        <f>'Inbound SOS &amp; EOD'!AN66+'Inbound SOS &amp; EOD'!AN89</f>
        <v>0</v>
      </c>
      <c r="AO21" s="77">
        <f>'Inbound SOS &amp; EOD'!AO66+'Inbound SOS &amp; EOD'!AO89</f>
        <v>142</v>
      </c>
      <c r="AP21" s="77">
        <f>'Inbound SOS &amp; EOD'!AP66+'Inbound SOS &amp; EOD'!AP89</f>
        <v>0</v>
      </c>
      <c r="AQ21" s="77">
        <f>'Inbound SOS &amp; EOD'!AQ66+'Inbound SOS &amp; EOD'!AQ89</f>
        <v>32</v>
      </c>
      <c r="AR21" s="77">
        <f>'Inbound SOS &amp; EOD'!AR66+'Inbound SOS &amp; EOD'!AR89</f>
        <v>0</v>
      </c>
      <c r="AS21" s="77">
        <f>'Inbound SOS &amp; EOD'!AS66+'Inbound SOS &amp; EOD'!AS89</f>
        <v>0</v>
      </c>
      <c r="AT21" s="77">
        <f>'Inbound SOS &amp; EOD'!AT66+'Inbound SOS &amp; EOD'!AT89</f>
        <v>53</v>
      </c>
      <c r="AU21" s="77">
        <f>'Inbound SOS &amp; EOD'!AU66+'Inbound SOS &amp; EOD'!AU89</f>
        <v>277</v>
      </c>
      <c r="AV21" s="77">
        <f>'Inbound SOS &amp; EOD'!AV66+'Inbound SOS &amp; EOD'!AV89</f>
        <v>114</v>
      </c>
      <c r="AW21" s="77">
        <f>'Inbound SOS &amp; EOD'!AW66+'Inbound SOS &amp; EOD'!AW89</f>
        <v>254</v>
      </c>
      <c r="AX21" s="77">
        <f>'Inbound SOS &amp; EOD'!AX65+'Inbound SOS &amp; EOD'!AX88</f>
        <v>10</v>
      </c>
      <c r="AY21" s="77">
        <f>'Inbound SOS &amp; EOD'!AY66+'Inbound SOS &amp; EOD'!AY89</f>
        <v>0</v>
      </c>
      <c r="AZ21" s="77">
        <f>'Inbound SOS &amp; EOD'!AZ66+'Inbound SOS &amp; EOD'!AZ89</f>
        <v>129</v>
      </c>
      <c r="BA21" s="77">
        <f>'Inbound SOS &amp; EOD'!BA66+'Inbound SOS &amp; EOD'!BA89</f>
        <v>362</v>
      </c>
      <c r="BB21" s="77">
        <f>'Inbound SOS &amp; EOD'!BB66+'Inbound SOS &amp; EOD'!BB89</f>
        <v>159</v>
      </c>
      <c r="BC21" s="77">
        <f>'Inbound SOS &amp; EOD'!BC66+'Inbound SOS &amp; EOD'!BC89</f>
        <v>62</v>
      </c>
      <c r="BD21" s="77">
        <f>'Inbound SOS &amp; EOD'!BD66+'Inbound SOS &amp; EOD'!BD89</f>
        <v>159</v>
      </c>
      <c r="BE21" s="77">
        <f>'Inbound SOS &amp; EOD'!BE66+'Inbound SOS &amp; EOD'!BE89</f>
        <v>55</v>
      </c>
      <c r="BF21" s="77">
        <f>'Inbound SOS &amp; EOD'!BF66+'Inbound SOS &amp; EOD'!BF89</f>
        <v>0</v>
      </c>
      <c r="BG21" s="77">
        <f>'Inbound SOS &amp; EOD'!BG66+'Inbound SOS &amp; EOD'!BG89</f>
        <v>109</v>
      </c>
      <c r="BH21" s="77">
        <f>'Inbound SOS &amp; EOD'!BH66+'Inbound SOS &amp; EOD'!BH89</f>
        <v>5</v>
      </c>
      <c r="BI21" s="77">
        <f>'Inbound SOS &amp; EOD'!BI66+'Inbound SOS &amp; EOD'!BI89</f>
        <v>27</v>
      </c>
      <c r="BJ21" s="77">
        <f>'Inbound SOS &amp; EOD'!BJ66+'Inbound SOS &amp; EOD'!BJ89</f>
        <v>114</v>
      </c>
      <c r="BK21" s="77">
        <f>'Inbound SOS &amp; EOD'!BK66+'Inbound SOS &amp; EOD'!BK89</f>
        <v>0</v>
      </c>
      <c r="BL21" s="77">
        <f>'Inbound SOS &amp; EOD'!BL66+'Inbound SOS &amp; EOD'!BL89</f>
        <v>0</v>
      </c>
      <c r="BM21" s="77">
        <f>'Inbound SOS &amp; EOD'!BM66+'Inbound SOS &amp; EOD'!BM89</f>
        <v>0</v>
      </c>
      <c r="BN21" s="77">
        <f>'Inbound SOS &amp; EOD'!BN66+'Inbound SOS &amp; EOD'!BN89</f>
        <v>15</v>
      </c>
      <c r="BO21" s="77">
        <f>'Inbound SOS &amp; EOD'!BO66+'Inbound SOS &amp; EOD'!BO89</f>
        <v>0</v>
      </c>
      <c r="BP21" s="77">
        <f>'Inbound SOS &amp; EOD'!BP66+'Inbound SOS &amp; EOD'!BP89</f>
        <v>0</v>
      </c>
      <c r="BQ21" s="77">
        <f>'Inbound SOS &amp; EOD'!BQ66+'Inbound SOS &amp; EOD'!BQ89</f>
        <v>0</v>
      </c>
      <c r="BR21" s="77">
        <f>'Inbound SOS &amp; EOD'!BR66+'Inbound SOS &amp; EOD'!BR89</f>
        <v>0</v>
      </c>
      <c r="BS21" s="77">
        <f>'Inbound SOS &amp; EOD'!BS66+'Inbound SOS &amp; EOD'!BS89</f>
        <v>0</v>
      </c>
      <c r="BT21" s="77">
        <f>'Inbound SOS &amp; EOD'!BT66+'Inbound SOS &amp; EOD'!BT89</f>
        <v>0</v>
      </c>
      <c r="BU21" s="77">
        <f>'Inbound SOS &amp; EOD'!BU66+'Inbound SOS &amp; EOD'!BU89</f>
        <v>0</v>
      </c>
      <c r="BV21" s="77">
        <f>'Inbound SOS &amp; EOD'!BV66+'Inbound SOS &amp; EOD'!BV89</f>
        <v>0</v>
      </c>
      <c r="BW21" s="77">
        <f>'Inbound SOS &amp; EOD'!BW66+'Inbound SOS &amp; EOD'!BW89</f>
        <v>0</v>
      </c>
      <c r="BX21" s="77">
        <f>'Inbound SOS &amp; EOD'!BX66+'Inbound SOS &amp; EOD'!BX89</f>
        <v>0</v>
      </c>
      <c r="BY21" s="77">
        <f>'Inbound SOS &amp; EOD'!BY66+'Inbound SOS &amp; EOD'!BY89</f>
        <v>0</v>
      </c>
      <c r="BZ21" s="77">
        <f>'Inbound SOS &amp; EOD'!BZ66+'Inbound SOS &amp; EOD'!BZ89</f>
        <v>0</v>
      </c>
      <c r="CA21" s="77">
        <f>'Inbound SOS &amp; EOD'!CA66+'Inbound SOS &amp; EOD'!CA89</f>
        <v>0</v>
      </c>
      <c r="CB21" s="77">
        <f>'Inbound SOS &amp; EOD'!CB66+'Inbound SOS &amp; EOD'!CB89</f>
        <v>0</v>
      </c>
      <c r="CC21" s="77">
        <f>'Inbound SOS &amp; EOD'!CC66+'Inbound SOS &amp; EOD'!CC89</f>
        <v>0</v>
      </c>
      <c r="CD21" s="77">
        <f>'Inbound SOS &amp; EOD'!CD66+'Inbound SOS &amp; EOD'!CD89</f>
        <v>0</v>
      </c>
      <c r="CE21" s="77">
        <f>'Inbound SOS &amp; EOD'!CE66+'Inbound SOS &amp; EOD'!CE89</f>
        <v>0</v>
      </c>
      <c r="CF21" s="77">
        <f>'Inbound SOS &amp; EOD'!CF66+'Inbound SOS &amp; EOD'!CF89</f>
        <v>0</v>
      </c>
      <c r="CG21" s="77">
        <f>'Inbound SOS &amp; EOD'!CG66+'Inbound SOS &amp; EOD'!CG89</f>
        <v>0</v>
      </c>
      <c r="CH21" s="77">
        <f>'Inbound SOS &amp; EOD'!CH66+'Inbound SOS &amp; EOD'!CH89</f>
        <v>0</v>
      </c>
      <c r="CI21" s="77">
        <f>'Inbound SOS &amp; EOD'!CI66+'Inbound SOS &amp; EOD'!CI89</f>
        <v>0</v>
      </c>
      <c r="CJ21" s="77">
        <f>'Inbound SOS &amp; EOD'!CJ66+'Inbound SOS &amp; EOD'!CJ89</f>
        <v>0</v>
      </c>
      <c r="CK21" s="77">
        <f>'Inbound SOS &amp; EOD'!CK66+'Inbound SOS &amp; EOD'!CK89</f>
        <v>0</v>
      </c>
      <c r="CL21" s="77">
        <f>'Inbound SOS &amp; EOD'!CL66+'Inbound SOS &amp; EOD'!CL89</f>
        <v>0</v>
      </c>
      <c r="CM21" s="77">
        <f>'Inbound SOS &amp; EOD'!CM66+'Inbound SOS &amp; EOD'!CM89</f>
        <v>0</v>
      </c>
      <c r="CN21" s="77">
        <f>'Inbound SOS &amp; EOD'!CN66+'Inbound SOS &amp; EOD'!CN89</f>
        <v>0</v>
      </c>
      <c r="CO21" s="77">
        <f>'Inbound SOS &amp; EOD'!CO66+'Inbound SOS &amp; EOD'!CO89</f>
        <v>0</v>
      </c>
      <c r="CP21" s="77">
        <f>'Inbound SOS &amp; EOD'!CP66+'Inbound SOS &amp; EOD'!CP89</f>
        <v>0</v>
      </c>
      <c r="CQ21" s="77">
        <f>'Inbound SOS &amp; EOD'!CQ66+'Inbound SOS &amp; EOD'!CQ89</f>
        <v>0</v>
      </c>
      <c r="CR21" s="77">
        <f>'Inbound SOS &amp; EOD'!CR66+'Inbound SOS &amp; EOD'!CR89</f>
        <v>17</v>
      </c>
      <c r="CS21" s="77">
        <f>'Inbound SOS &amp; EOD'!CS66+'Inbound SOS &amp; EOD'!CS89</f>
        <v>1</v>
      </c>
      <c r="CT21" s="77">
        <f>'Inbound SOS &amp; EOD'!CT66+'Inbound SOS &amp; EOD'!CT89</f>
        <v>0</v>
      </c>
      <c r="CU21" s="77">
        <f>'Inbound SOS &amp; EOD'!CU66+'Inbound SOS &amp; EOD'!CU89</f>
        <v>0</v>
      </c>
      <c r="CV21" s="77">
        <f>'Inbound SOS &amp; EOD'!CV66+'Inbound SOS &amp; EOD'!CV89</f>
        <v>0</v>
      </c>
      <c r="CW21" s="77">
        <f>'Inbound SOS &amp; EOD'!CW66+'Inbound SOS &amp; EOD'!CW89</f>
        <v>0</v>
      </c>
      <c r="CX21" s="77">
        <f>'Inbound SOS &amp; EOD'!CX66+'Inbound SOS &amp; EOD'!CX89</f>
        <v>0</v>
      </c>
      <c r="CY21" s="77">
        <f>'Inbound SOS &amp; EOD'!CY66+'Inbound SOS &amp; EOD'!CY89</f>
        <v>0</v>
      </c>
      <c r="CZ21" s="77">
        <f>'Inbound SOS &amp; EOD'!CZ66+'Inbound SOS &amp; EOD'!CZ89</f>
        <v>0</v>
      </c>
      <c r="DA21" s="77">
        <f>'Inbound SOS &amp; EOD'!DA66+'Inbound SOS &amp; EOD'!DA89</f>
        <v>0</v>
      </c>
      <c r="DB21" s="77">
        <f>'Inbound SOS &amp; EOD'!DB66+'Inbound SOS &amp; EOD'!DB89</f>
        <v>0</v>
      </c>
      <c r="DC21" s="77">
        <f>'Inbound SOS &amp; EOD'!DC66+'Inbound SOS &amp; EOD'!DC89</f>
        <v>0</v>
      </c>
      <c r="DD21" s="77">
        <f>'Inbound SOS &amp; EOD'!DD66+'Inbound SOS &amp; EOD'!DD89</f>
        <v>0</v>
      </c>
      <c r="DE21" s="77">
        <f>'Inbound SOS &amp; EOD'!DE66+'Inbound SOS &amp; EOD'!DE89</f>
        <v>0</v>
      </c>
      <c r="DF21" s="77">
        <f>'Inbound SOS &amp; EOD'!DF66+'Inbound SOS &amp; EOD'!DF89</f>
        <v>0</v>
      </c>
      <c r="DG21" s="77">
        <f>'Inbound SOS &amp; EOD'!DG66+'Inbound SOS &amp; EOD'!DG89</f>
        <v>0</v>
      </c>
      <c r="DH21" s="77">
        <f>'Inbound SOS &amp; EOD'!DH66+'Inbound SOS &amp; EOD'!DH89</f>
        <v>0</v>
      </c>
      <c r="DI21" s="77">
        <f>'Inbound SOS &amp; EOD'!DI66+'Inbound SOS &amp; EOD'!DI89</f>
        <v>0</v>
      </c>
      <c r="DJ21" s="77">
        <f>'Inbound SOS &amp; EOD'!DJ66+'Inbound SOS &amp; EOD'!DJ89</f>
        <v>0</v>
      </c>
      <c r="DK21" s="77">
        <f>'Inbound SOS &amp; EOD'!DK66+'Inbound SOS &amp; EOD'!DK89</f>
        <v>0</v>
      </c>
      <c r="DL21" s="77">
        <f>'Inbound SOS &amp; EOD'!DL66+'Inbound SOS &amp; EOD'!DL89</f>
        <v>0</v>
      </c>
      <c r="DM21" s="77">
        <f>'Inbound SOS &amp; EOD'!DM66+'Inbound SOS &amp; EOD'!DM89</f>
        <v>0</v>
      </c>
      <c r="DN21" s="77">
        <f>'Inbound SOS &amp; EOD'!DN66+'Inbound SOS &amp; EOD'!DN89</f>
        <v>0</v>
      </c>
      <c r="DO21" s="77">
        <f>'Inbound SOS &amp; EOD'!DO66+'Inbound SOS &amp; EOD'!DO89</f>
        <v>0</v>
      </c>
      <c r="DP21" s="77">
        <f>'Inbound SOS &amp; EOD'!DP66+'Inbound SOS &amp; EOD'!DP89</f>
        <v>0</v>
      </c>
      <c r="DQ21" s="77">
        <f>'Inbound SOS &amp; EOD'!DQ66+'Inbound SOS &amp; EOD'!DQ89</f>
        <v>0</v>
      </c>
      <c r="DR21" s="77">
        <f>'Inbound SOS &amp; EOD'!DR66+'Inbound SOS &amp; EOD'!DR89</f>
        <v>0</v>
      </c>
      <c r="DS21" s="77">
        <f>'Inbound SOS &amp; EOD'!DS66+'Inbound SOS &amp; EOD'!DS89</f>
        <v>0</v>
      </c>
      <c r="DT21" s="77">
        <f>'Inbound SOS &amp; EOD'!DT66+'Inbound SOS &amp; EOD'!DT89</f>
        <v>0</v>
      </c>
      <c r="DU21" s="77">
        <f>'Inbound SOS &amp; EOD'!DU66+'Inbound SOS &amp; EOD'!DU89</f>
        <v>0</v>
      </c>
      <c r="DV21" s="77">
        <f>'Inbound SOS &amp; EOD'!DV66+'Inbound SOS &amp; EOD'!DV89</f>
        <v>0</v>
      </c>
      <c r="DW21" s="77">
        <f>'Inbound SOS &amp; EOD'!DW66+'Inbound SOS &amp; EOD'!DW89</f>
        <v>0</v>
      </c>
      <c r="DX21" s="77">
        <f>'Inbound SOS &amp; EOD'!DX66+'Inbound SOS &amp; EOD'!DX89</f>
        <v>0</v>
      </c>
      <c r="DY21" s="77">
        <f>'Inbound SOS &amp; EOD'!DY66+'Inbound SOS &amp; EOD'!DY89</f>
        <v>0</v>
      </c>
      <c r="DZ21" s="77">
        <f>'Inbound SOS &amp; EOD'!DZ66+'Inbound SOS &amp; EOD'!DZ89</f>
        <v>0</v>
      </c>
      <c r="EA21" s="77">
        <f>'Inbound SOS &amp; EOD'!EA66+'Inbound SOS &amp; EOD'!EA89</f>
        <v>0</v>
      </c>
      <c r="EB21" s="77">
        <f>'Inbound SOS &amp; EOD'!EB66+'Inbound SOS &amp; EOD'!EB89</f>
        <v>0</v>
      </c>
      <c r="EC21" s="77">
        <f>'Inbound SOS &amp; EOD'!EC66+'Inbound SOS &amp; EOD'!EC89</f>
        <v>0</v>
      </c>
      <c r="ED21" s="77">
        <f>'Inbound SOS &amp; EOD'!ED66+'Inbound SOS &amp; EOD'!ED89</f>
        <v>0</v>
      </c>
      <c r="EE21" s="77">
        <f>'Inbound SOS &amp; EOD'!EE66+'Inbound SOS &amp; EOD'!EE89</f>
        <v>0</v>
      </c>
      <c r="EF21" s="77">
        <f>'Inbound SOS &amp; EOD'!EF66+'Inbound SOS &amp; EOD'!EF89</f>
        <v>0</v>
      </c>
      <c r="EG21" s="77">
        <f>'Inbound SOS &amp; EOD'!EG66+'Inbound SOS &amp; EOD'!EG89</f>
        <v>0</v>
      </c>
      <c r="EH21" s="77">
        <f>'Inbound SOS &amp; EOD'!EH66+'Inbound SOS &amp; EOD'!EH89</f>
        <v>0</v>
      </c>
      <c r="EI21" s="77">
        <f>'Inbound SOS &amp; EOD'!EI66+'Inbound SOS &amp; EOD'!EI89</f>
        <v>0</v>
      </c>
      <c r="EJ21" s="77">
        <f>'Inbound SOS &amp; EOD'!EJ66+'Inbound SOS &amp; EOD'!EJ89</f>
        <v>0</v>
      </c>
      <c r="EK21" s="77">
        <f>'Inbound SOS &amp; EOD'!EK66+'Inbound SOS &amp; EOD'!EK89</f>
        <v>0</v>
      </c>
      <c r="EL21" s="77">
        <f>'Inbound SOS &amp; EOD'!EL66+'Inbound SOS &amp; EOD'!EL89</f>
        <v>0</v>
      </c>
      <c r="EM21" s="77">
        <f>'Inbound SOS &amp; EOD'!EM66+'Inbound SOS &amp; EOD'!EM89</f>
        <v>0</v>
      </c>
      <c r="EN21" s="77">
        <f>'Inbound SOS &amp; EOD'!EN66+'Inbound SOS &amp; EOD'!EN89</f>
        <v>0</v>
      </c>
      <c r="EO21" s="77">
        <f>'Inbound SOS &amp; EOD'!EO66+'Inbound SOS &amp; EOD'!EO89</f>
        <v>0</v>
      </c>
      <c r="EP21" s="77">
        <f>'Inbound SOS &amp; EOD'!EP66+'Inbound SOS &amp; EOD'!EP89</f>
        <v>0</v>
      </c>
      <c r="EQ21" s="77">
        <f>'Inbound SOS &amp; EOD'!EQ66+'Inbound SOS &amp; EOD'!EQ89</f>
        <v>0</v>
      </c>
      <c r="ER21" s="77">
        <f>'Inbound SOS &amp; EOD'!ER66+'Inbound SOS &amp; EOD'!ER89</f>
        <v>0</v>
      </c>
      <c r="ES21" s="77">
        <f>'Inbound SOS &amp; EOD'!ES66+'Inbound SOS &amp; EOD'!ES89</f>
        <v>0</v>
      </c>
      <c r="ET21" s="77">
        <f>'Inbound SOS &amp; EOD'!ET66+'Inbound SOS &amp; EOD'!ET89</f>
        <v>0</v>
      </c>
      <c r="EU21" s="77">
        <f>'Inbound SOS &amp; EOD'!EU66+'Inbound SOS &amp; EOD'!EU89</f>
        <v>0</v>
      </c>
      <c r="EV21" s="77">
        <f>'Inbound SOS &amp; EOD'!EV66+'Inbound SOS &amp; EOD'!EV89</f>
        <v>0</v>
      </c>
      <c r="EW21" s="77">
        <f>'Inbound SOS &amp; EOD'!EW66+'Inbound SOS &amp; EOD'!EW89</f>
        <v>0</v>
      </c>
      <c r="EX21" s="77">
        <f>'Inbound SOS &amp; EOD'!EX66+'Inbound SOS &amp; EOD'!EX89</f>
        <v>0</v>
      </c>
      <c r="EY21" s="77">
        <f>'Inbound SOS &amp; EOD'!EY66+'Inbound SOS &amp; EOD'!EY89</f>
        <v>0</v>
      </c>
      <c r="EZ21" s="77">
        <f>'Inbound SOS &amp; EOD'!EZ66+'Inbound SOS &amp; EOD'!EZ89</f>
        <v>0</v>
      </c>
      <c r="FA21" s="77">
        <f>'Inbound SOS &amp; EOD'!FA66+'Inbound SOS &amp; EOD'!FA89</f>
        <v>0</v>
      </c>
      <c r="FB21" s="77">
        <f>'Inbound SOS &amp; EOD'!FB66+'Inbound SOS &amp; EOD'!FB89</f>
        <v>0</v>
      </c>
      <c r="FC21" s="77">
        <f>'Inbound SOS &amp; EOD'!FC66+'Inbound SOS &amp; EOD'!FC89</f>
        <v>0</v>
      </c>
      <c r="FD21" s="77">
        <f>'Inbound SOS &amp; EOD'!FD66+'Inbound SOS &amp; EOD'!FD89</f>
        <v>0</v>
      </c>
      <c r="FE21" s="77">
        <f>'Inbound SOS &amp; EOD'!FE66+'Inbound SOS &amp; EOD'!FE89</f>
        <v>0</v>
      </c>
      <c r="FF21" s="77">
        <f>'Inbound SOS &amp; EOD'!FF66+'Inbound SOS &amp; EOD'!FF89</f>
        <v>0</v>
      </c>
      <c r="FG21" s="77">
        <f>'Inbound SOS &amp; EOD'!FG66+'Inbound SOS &amp; EOD'!FG89</f>
        <v>0</v>
      </c>
      <c r="FH21" s="77">
        <f>'Inbound SOS &amp; EOD'!FH66+'Inbound SOS &amp; EOD'!FH89</f>
        <v>0</v>
      </c>
      <c r="FI21" s="77">
        <f>'Inbound SOS &amp; EOD'!FI66+'Inbound SOS &amp; EOD'!FI89</f>
        <v>0</v>
      </c>
      <c r="FJ21" s="77">
        <f>'Inbound SOS &amp; EOD'!FJ66+'Inbound SOS &amp; EOD'!FJ89</f>
        <v>0</v>
      </c>
      <c r="FK21" s="77">
        <f>'Inbound SOS &amp; EOD'!FK66+'Inbound SOS &amp; EOD'!FK89</f>
        <v>0</v>
      </c>
      <c r="FL21" s="77">
        <f>'Inbound SOS &amp; EOD'!FL66+'Inbound SOS &amp; EOD'!FL89</f>
        <v>0</v>
      </c>
      <c r="FM21" s="77">
        <f>'Inbound SOS &amp; EOD'!FM66+'Inbound SOS &amp; EOD'!FM89</f>
        <v>0</v>
      </c>
      <c r="FN21" s="77">
        <f>'Inbound SOS &amp; EOD'!FN66+'Inbound SOS &amp; EOD'!FN89</f>
        <v>0</v>
      </c>
      <c r="FO21" s="77">
        <f>'Inbound SOS &amp; EOD'!FO66+'Inbound SOS &amp; EOD'!FO89</f>
        <v>0</v>
      </c>
      <c r="FP21" s="77">
        <f>'Inbound SOS &amp; EOD'!FP66+'Inbound SOS &amp; EOD'!FP89</f>
        <v>0</v>
      </c>
      <c r="FQ21" s="77">
        <f>'Inbound SOS &amp; EOD'!FQ66+'Inbound SOS &amp; EOD'!FQ89</f>
        <v>0</v>
      </c>
      <c r="FR21" s="77">
        <f>'Inbound SOS &amp; EOD'!FR66+'Inbound SOS &amp; EOD'!FR89</f>
        <v>0</v>
      </c>
      <c r="FS21" s="77">
        <f>'Inbound SOS &amp; EOD'!FS66+'Inbound SOS &amp; EOD'!FS89</f>
        <v>0</v>
      </c>
      <c r="FT21" s="77">
        <f>'Inbound SOS &amp; EOD'!FT66+'Inbound SOS &amp; EOD'!FT89</f>
        <v>0</v>
      </c>
      <c r="FU21" s="77">
        <f>'Inbound SOS &amp; EOD'!FU66+'Inbound SOS &amp; EOD'!FU89</f>
        <v>0</v>
      </c>
      <c r="FV21" s="77">
        <f>'Inbound SOS &amp; EOD'!FV66+'Inbound SOS &amp; EOD'!FV89</f>
        <v>0</v>
      </c>
      <c r="FW21" s="77">
        <f>'Inbound SOS &amp; EOD'!FW66+'Inbound SOS &amp; EOD'!FW89</f>
        <v>0</v>
      </c>
      <c r="FX21" s="77">
        <f>'Inbound SOS &amp; EOD'!FX66+'Inbound SOS &amp; EOD'!FX89</f>
        <v>0</v>
      </c>
      <c r="FY21" s="77">
        <f>'Inbound SOS &amp; EOD'!FY66+'Inbound SOS &amp; EOD'!FY89</f>
        <v>0</v>
      </c>
      <c r="FZ21" s="77">
        <f>'Inbound SOS &amp; EOD'!FZ66+'Inbound SOS &amp; EOD'!FZ89</f>
        <v>0</v>
      </c>
      <c r="GA21" s="77">
        <f>'Inbound SOS &amp; EOD'!GA66+'Inbound SOS &amp; EOD'!GA89</f>
        <v>0</v>
      </c>
      <c r="GB21" s="77">
        <f>'Inbound SOS &amp; EOD'!GB66+'Inbound SOS &amp; EOD'!GB89</f>
        <v>0</v>
      </c>
      <c r="GC21" s="77">
        <f>'Inbound SOS &amp; EOD'!GC66+'Inbound SOS &amp; EOD'!GC89</f>
        <v>0</v>
      </c>
      <c r="GD21" s="77">
        <f>'Inbound SOS &amp; EOD'!GD66+'Inbound SOS &amp; EOD'!GD89</f>
        <v>0</v>
      </c>
      <c r="GE21" s="77">
        <f>'Inbound SOS &amp; EOD'!GE66+'Inbound SOS &amp; EOD'!GE89</f>
        <v>0</v>
      </c>
      <c r="GF21" s="77">
        <f>'Inbound SOS &amp; EOD'!GF66+'Inbound SOS &amp; EOD'!GF89</f>
        <v>0</v>
      </c>
      <c r="GG21" s="77">
        <f>'Inbound SOS &amp; EOD'!GG66+'Inbound SOS &amp; EOD'!GG89</f>
        <v>0</v>
      </c>
      <c r="GH21" s="77">
        <f>'Inbound SOS &amp; EOD'!GH66+'Inbound SOS &amp; EOD'!GH89</f>
        <v>0</v>
      </c>
      <c r="GI21" s="77">
        <f>'Inbound SOS &amp; EOD'!GI66+'Inbound SOS &amp; EOD'!GI89</f>
        <v>0</v>
      </c>
      <c r="GJ21" s="77">
        <f>'Inbound SOS &amp; EOD'!GJ66+'Inbound SOS &amp; EOD'!GJ89</f>
        <v>0</v>
      </c>
      <c r="GK21" s="77">
        <f>'Inbound SOS &amp; EOD'!GK66+'Inbound SOS &amp; EOD'!GK89</f>
        <v>0</v>
      </c>
      <c r="GL21" s="77">
        <f>'Inbound SOS &amp; EOD'!GL66+'Inbound SOS &amp; EOD'!GL89</f>
        <v>0</v>
      </c>
      <c r="GM21" s="77">
        <f>'Inbound SOS &amp; EOD'!GM66+'Inbound SOS &amp; EOD'!GM89</f>
        <v>0</v>
      </c>
      <c r="GN21" s="77">
        <f>'Inbound SOS &amp; EOD'!GN66+'Inbound SOS &amp; EOD'!GN89</f>
        <v>0</v>
      </c>
      <c r="GO21" s="77">
        <f>'Inbound SOS &amp; EOD'!GO66+'Inbound SOS &amp; EOD'!GO89</f>
        <v>0</v>
      </c>
      <c r="GP21" s="77">
        <f>'Inbound SOS &amp; EOD'!GP66+'Inbound SOS &amp; EOD'!GP89</f>
        <v>0</v>
      </c>
      <c r="GQ21" s="77">
        <f>'Inbound SOS &amp; EOD'!GQ66+'Inbound SOS &amp; EOD'!GQ89</f>
        <v>0</v>
      </c>
      <c r="GR21" s="77">
        <f>'Inbound SOS &amp; EOD'!GR66+'Inbound SOS &amp; EOD'!GR89</f>
        <v>0</v>
      </c>
      <c r="GS21" s="77">
        <f>'Inbound SOS &amp; EOD'!GS66+'Inbound SOS &amp; EOD'!GS89</f>
        <v>0</v>
      </c>
      <c r="GT21" s="77">
        <f>'Inbound SOS &amp; EOD'!GT66+'Inbound SOS &amp; EOD'!GT89</f>
        <v>0</v>
      </c>
      <c r="GU21" s="77">
        <f>'Inbound SOS &amp; EOD'!GU66+'Inbound SOS &amp; EOD'!GU89</f>
        <v>0</v>
      </c>
      <c r="GV21" s="77">
        <f>'Inbound SOS &amp; EOD'!GV66+'Inbound SOS &amp; EOD'!GV89</f>
        <v>0</v>
      </c>
      <c r="GW21" s="77">
        <f>'Inbound SOS &amp; EOD'!GW66+'Inbound SOS &amp; EOD'!GW89</f>
        <v>0</v>
      </c>
      <c r="GX21" s="77">
        <f>'Inbound SOS &amp; EOD'!GX66+'Inbound SOS &amp; EOD'!GX89</f>
        <v>0</v>
      </c>
      <c r="GY21" s="77">
        <f>'Inbound SOS &amp; EOD'!GY66+'Inbound SOS &amp; EOD'!GY89</f>
        <v>0</v>
      </c>
      <c r="GZ21" s="77">
        <f>'Inbound SOS &amp; EOD'!GZ66+'Inbound SOS &amp; EOD'!GZ89</f>
        <v>0</v>
      </c>
      <c r="HA21" s="77">
        <f>'Inbound SOS &amp; EOD'!HA66+'Inbound SOS &amp; EOD'!HA89</f>
        <v>0</v>
      </c>
      <c r="HB21" s="77">
        <f>'Inbound SOS &amp; EOD'!HB66+'Inbound SOS &amp; EOD'!HB89</f>
        <v>0</v>
      </c>
      <c r="HC21" s="77">
        <f>'Inbound SOS &amp; EOD'!HC66+'Inbound SOS &amp; EOD'!HC89</f>
        <v>0</v>
      </c>
      <c r="HD21" s="77">
        <f>'Inbound SOS &amp; EOD'!HD66+'Inbound SOS &amp; EOD'!HD89</f>
        <v>0</v>
      </c>
      <c r="HE21" s="77">
        <f>'Inbound SOS &amp; EOD'!HE66+'Inbound SOS &amp; EOD'!HE89</f>
        <v>0</v>
      </c>
      <c r="HF21" s="77">
        <f>'Inbound SOS &amp; EOD'!HF66+'Inbound SOS &amp; EOD'!HF89</f>
        <v>0</v>
      </c>
      <c r="HG21" s="77">
        <f>'Inbound SOS &amp; EOD'!HG66+'Inbound SOS &amp; EOD'!HG89</f>
        <v>0</v>
      </c>
      <c r="HH21" s="77">
        <f>'Inbound SOS &amp; EOD'!HH66+'Inbound SOS &amp; EOD'!HH89</f>
        <v>0</v>
      </c>
      <c r="HI21" s="77">
        <f>'Inbound SOS &amp; EOD'!HI66+'Inbound SOS &amp; EOD'!HI89</f>
        <v>0</v>
      </c>
      <c r="HJ21" s="77">
        <f>'Inbound SOS &amp; EOD'!HJ66+'Inbound SOS &amp; EOD'!HJ89</f>
        <v>0</v>
      </c>
      <c r="HK21" s="77">
        <f>'Inbound SOS &amp; EOD'!HK66+'Inbound SOS &amp; EOD'!HK89</f>
        <v>0</v>
      </c>
      <c r="HL21" s="77">
        <f>'Inbound SOS &amp; EOD'!HL66+'Inbound SOS &amp; EOD'!HL89</f>
        <v>0</v>
      </c>
      <c r="HM21" s="77">
        <f>'Inbound SOS &amp; EOD'!HM66+'Inbound SOS &amp; EOD'!HM89</f>
        <v>0</v>
      </c>
      <c r="HN21" s="77">
        <f>'Inbound SOS &amp; EOD'!HN66+'Inbound SOS &amp; EOD'!HN89</f>
        <v>0</v>
      </c>
      <c r="HO21" s="77">
        <f>'Inbound SOS &amp; EOD'!HO66+'Inbound SOS &amp; EOD'!HO89</f>
        <v>0</v>
      </c>
      <c r="HP21" s="77">
        <f>'Inbound SOS &amp; EOD'!HP66+'Inbound SOS &amp; EOD'!HP89</f>
        <v>0</v>
      </c>
      <c r="HQ21" s="77">
        <f>'Inbound SOS &amp; EOD'!HQ66+'Inbound SOS &amp; EOD'!HQ89</f>
        <v>0</v>
      </c>
      <c r="HR21" s="77">
        <f>'Inbound SOS &amp; EOD'!HR66+'Inbound SOS &amp; EOD'!HR89</f>
        <v>0</v>
      </c>
      <c r="HS21" s="77">
        <f>'Inbound SOS &amp; EOD'!HS66+'Inbound SOS &amp; EOD'!HS89</f>
        <v>0</v>
      </c>
      <c r="HT21" s="77">
        <f>'Inbound SOS &amp; EOD'!HT66+'Inbound SOS &amp; EOD'!HT89</f>
        <v>0</v>
      </c>
      <c r="HU21" s="77">
        <f>'Inbound SOS &amp; EOD'!HU66+'Inbound SOS &amp; EOD'!HU89</f>
        <v>0</v>
      </c>
      <c r="HV21" s="77">
        <f>'Inbound SOS &amp; EOD'!HV66+'Inbound SOS &amp; EOD'!HV89</f>
        <v>0</v>
      </c>
      <c r="HW21" s="77">
        <f>'Inbound SOS &amp; EOD'!HW66+'Inbound SOS &amp; EOD'!HW89</f>
        <v>0</v>
      </c>
      <c r="HX21" s="77">
        <f>'Inbound SOS &amp; EOD'!HX66+'Inbound SOS &amp; EOD'!HX89</f>
        <v>0</v>
      </c>
      <c r="HY21" s="77">
        <f>'Inbound SOS &amp; EOD'!HY66+'Inbound SOS &amp; EOD'!HY89</f>
        <v>0</v>
      </c>
      <c r="HZ21" s="77">
        <f>'Inbound SOS &amp; EOD'!HZ66+'Inbound SOS &amp; EOD'!HZ89</f>
        <v>0</v>
      </c>
      <c r="IA21" s="77">
        <f>'Inbound SOS &amp; EOD'!IA66+'Inbound SOS &amp; EOD'!IA89</f>
        <v>0</v>
      </c>
      <c r="IB21" s="77">
        <f>'Inbound SOS &amp; EOD'!IB66+'Inbound SOS &amp; EOD'!IB89</f>
        <v>0</v>
      </c>
      <c r="IC21" s="77">
        <f>'Inbound SOS &amp; EOD'!IC66+'Inbound SOS &amp; EOD'!IC89</f>
        <v>0</v>
      </c>
      <c r="ID21" s="77">
        <f>'Inbound SOS &amp; EOD'!ID66+'Inbound SOS &amp; EOD'!ID89</f>
        <v>0</v>
      </c>
      <c r="IE21" s="77">
        <f>'Inbound SOS &amp; EOD'!IE66+'Inbound SOS &amp; EOD'!IE89</f>
        <v>0</v>
      </c>
      <c r="IF21" s="77">
        <f>'Inbound SOS &amp; EOD'!IF66+'Inbound SOS &amp; EOD'!IF89</f>
        <v>0</v>
      </c>
      <c r="IG21" s="77">
        <f>'Inbound SOS &amp; EOD'!IG66+'Inbound SOS &amp; EOD'!IG89</f>
        <v>0</v>
      </c>
      <c r="IH21" s="77">
        <f>'Inbound SOS &amp; EOD'!IH66+'Inbound SOS &amp; EOD'!IH89</f>
        <v>0</v>
      </c>
      <c r="II21" s="77">
        <f>'Inbound SOS &amp; EOD'!II66+'Inbound SOS &amp; EOD'!II89</f>
        <v>0</v>
      </c>
      <c r="IJ21" s="77">
        <f>'Inbound SOS &amp; EOD'!IJ66+'Inbound SOS &amp; EOD'!IJ89</f>
        <v>0</v>
      </c>
      <c r="IK21" s="77">
        <f>'Inbound SOS &amp; EOD'!IK66+'Inbound SOS &amp; EOD'!IK89</f>
        <v>0</v>
      </c>
      <c r="IL21" s="77">
        <f>'Inbound SOS &amp; EOD'!IL66+'Inbound SOS &amp; EOD'!IL89</f>
        <v>0</v>
      </c>
      <c r="IM21" s="77">
        <f>'Inbound SOS &amp; EOD'!IM66+'Inbound SOS &amp; EOD'!IM89</f>
        <v>0</v>
      </c>
      <c r="IN21" s="77">
        <f>'Inbound SOS &amp; EOD'!IN66+'Inbound SOS &amp; EOD'!IN89</f>
        <v>0</v>
      </c>
      <c r="IO21" s="77">
        <f>'Inbound SOS &amp; EOD'!IO66+'Inbound SOS &amp; EOD'!IO89</f>
        <v>0</v>
      </c>
      <c r="IP21" s="77">
        <f>'Inbound SOS &amp; EOD'!IP66+'Inbound SOS &amp; EOD'!IP89</f>
        <v>0</v>
      </c>
      <c r="IQ21" s="77">
        <f>'Inbound SOS &amp; EOD'!IQ66+'Inbound SOS &amp; EOD'!IQ89</f>
        <v>0</v>
      </c>
      <c r="IR21" s="77">
        <f>'Inbound SOS &amp; EOD'!IR66+'Inbound SOS &amp; EOD'!IR89</f>
        <v>0</v>
      </c>
      <c r="IS21" s="77">
        <f>'Inbound SOS &amp; EOD'!IS66+'Inbound SOS &amp; EOD'!IS89</f>
        <v>0</v>
      </c>
      <c r="IT21" s="77">
        <f>'Inbound SOS &amp; EOD'!IT66+'Inbound SOS &amp; EOD'!IT89</f>
        <v>0</v>
      </c>
      <c r="IU21" s="77">
        <f>'Inbound SOS &amp; EOD'!IU66+'Inbound SOS &amp; EOD'!IU89</f>
        <v>0</v>
      </c>
      <c r="IV21" s="77">
        <f>'Inbound SOS &amp; EOD'!IV66+'Inbound SOS &amp; EOD'!IV89</f>
        <v>0</v>
      </c>
      <c r="IW21" s="77">
        <f>'Inbound SOS &amp; EOD'!IW66+'Inbound SOS &amp; EOD'!IW89</f>
        <v>0</v>
      </c>
      <c r="IX21" s="77">
        <f>'Inbound SOS &amp; EOD'!IX66+'Inbound SOS &amp; EOD'!IX89</f>
        <v>0</v>
      </c>
      <c r="IY21" s="77">
        <f>'Inbound SOS &amp; EOD'!IY66+'Inbound SOS &amp; EOD'!IY89</f>
        <v>0</v>
      </c>
      <c r="IZ21" s="77">
        <f>'Inbound SOS &amp; EOD'!IZ66+'Inbound SOS &amp; EOD'!IZ89</f>
        <v>0</v>
      </c>
      <c r="JA21" s="77">
        <f>'Inbound SOS &amp; EOD'!JA66+'Inbound SOS &amp; EOD'!JA89</f>
        <v>0</v>
      </c>
      <c r="JB21" s="77">
        <f>'Inbound SOS &amp; EOD'!JB66+'Inbound SOS &amp; EOD'!JB89</f>
        <v>0</v>
      </c>
      <c r="JC21" s="77">
        <f>'Inbound SOS &amp; EOD'!JC66+'Inbound SOS &amp; EOD'!JC89</f>
        <v>0</v>
      </c>
      <c r="JD21" s="77">
        <f>'Inbound SOS &amp; EOD'!JD66+'Inbound SOS &amp; EOD'!JD89</f>
        <v>0</v>
      </c>
      <c r="JE21" s="77">
        <f>'Inbound SOS &amp; EOD'!JE66+'Inbound SOS &amp; EOD'!JE89</f>
        <v>0</v>
      </c>
      <c r="JF21" s="77">
        <f>'Inbound SOS &amp; EOD'!JF66+'Inbound SOS &amp; EOD'!JF89</f>
        <v>0</v>
      </c>
      <c r="JG21" s="77">
        <f>'Inbound SOS &amp; EOD'!JG66+'Inbound SOS &amp; EOD'!JG89</f>
        <v>0</v>
      </c>
      <c r="JH21" s="77">
        <f>'Inbound SOS &amp; EOD'!JH66+'Inbound SOS &amp; EOD'!JH89</f>
        <v>0</v>
      </c>
      <c r="JI21" s="77">
        <f>'Inbound SOS &amp; EOD'!JI66+'Inbound SOS &amp; EOD'!JI89</f>
        <v>0</v>
      </c>
      <c r="JJ21" s="77">
        <f>'Inbound SOS &amp; EOD'!JJ66+'Inbound SOS &amp; EOD'!JJ89</f>
        <v>0</v>
      </c>
      <c r="JK21" s="77">
        <f>'Inbound SOS &amp; EOD'!JK66+'Inbound SOS &amp; EOD'!JK89</f>
        <v>0</v>
      </c>
      <c r="JL21" s="77">
        <f>'Inbound SOS &amp; EOD'!JL66+'Inbound SOS &amp; EOD'!JL89</f>
        <v>0</v>
      </c>
      <c r="JM21" s="77">
        <f>'Inbound SOS &amp; EOD'!JM66+'Inbound SOS &amp; EOD'!JM89</f>
        <v>0</v>
      </c>
      <c r="JN21" s="77">
        <f>'Inbound SOS &amp; EOD'!JN66+'Inbound SOS &amp; EOD'!JN89</f>
        <v>0</v>
      </c>
      <c r="JO21" s="77">
        <f>'Inbound SOS &amp; EOD'!JO66+'Inbound SOS &amp; EOD'!JO89</f>
        <v>0</v>
      </c>
      <c r="JP21" s="77">
        <f>'Inbound SOS &amp; EOD'!JP66+'Inbound SOS &amp; EOD'!JP89</f>
        <v>0</v>
      </c>
      <c r="JQ21" s="77">
        <f>'Inbound SOS &amp; EOD'!JQ66+'Inbound SOS &amp; EOD'!JQ89</f>
        <v>0</v>
      </c>
      <c r="JR21" s="77">
        <f>'Inbound SOS &amp; EOD'!JR66+'Inbound SOS &amp; EOD'!JR89</f>
        <v>0</v>
      </c>
      <c r="JS21" s="77">
        <f>'Inbound SOS &amp; EOD'!JS66+'Inbound SOS &amp; EOD'!JS89</f>
        <v>0</v>
      </c>
      <c r="JT21" s="77">
        <f>'Inbound SOS &amp; EOD'!JT66+'Inbound SOS &amp; EOD'!JT89</f>
        <v>0</v>
      </c>
      <c r="JU21" s="77">
        <f>'Inbound SOS &amp; EOD'!JU66+'Inbound SOS &amp; EOD'!JU89</f>
        <v>0</v>
      </c>
      <c r="JV21" s="77">
        <f>'Inbound SOS &amp; EOD'!JV66+'Inbound SOS &amp; EOD'!JV89</f>
        <v>0</v>
      </c>
      <c r="JW21" s="77">
        <f>'Inbound SOS &amp; EOD'!JW66+'Inbound SOS &amp; EOD'!JW89</f>
        <v>0</v>
      </c>
      <c r="JX21" s="77">
        <f>'Inbound SOS &amp; EOD'!JX66+'Inbound SOS &amp; EOD'!JX89</f>
        <v>0</v>
      </c>
      <c r="JY21" s="77">
        <f>'Inbound SOS &amp; EOD'!JY66+'Inbound SOS &amp; EOD'!JY89</f>
        <v>0</v>
      </c>
      <c r="JZ21" s="77">
        <f>'Inbound SOS &amp; EOD'!JZ66+'Inbound SOS &amp; EOD'!JZ89</f>
        <v>0</v>
      </c>
      <c r="KA21" s="77">
        <f>'Inbound SOS &amp; EOD'!KA66+'Inbound SOS &amp; EOD'!KA89</f>
        <v>0</v>
      </c>
      <c r="KB21" s="77">
        <f>'Inbound SOS &amp; EOD'!KB66+'Inbound SOS &amp; EOD'!KB89</f>
        <v>0</v>
      </c>
      <c r="KC21" s="77">
        <f>'Inbound SOS &amp; EOD'!KC66+'Inbound SOS &amp; EOD'!KC89</f>
        <v>0</v>
      </c>
      <c r="KD21" s="77">
        <f>'Inbound SOS &amp; EOD'!KD66+'Inbound SOS &amp; EOD'!KD89</f>
        <v>0</v>
      </c>
      <c r="KE21" s="77">
        <f>'Inbound SOS &amp; EOD'!KE66+'Inbound SOS &amp; EOD'!KE89</f>
        <v>0</v>
      </c>
      <c r="KF21" s="77">
        <f>'Inbound SOS &amp; EOD'!KF66+'Inbound SOS &amp; EOD'!KF89</f>
        <v>0</v>
      </c>
      <c r="KG21" s="77">
        <f>'Inbound SOS &amp; EOD'!KG66+'Inbound SOS &amp; EOD'!KG89</f>
        <v>0</v>
      </c>
      <c r="KH21" s="77">
        <f>'Inbound SOS &amp; EOD'!KH66+'Inbound SOS &amp; EOD'!KH89</f>
        <v>0</v>
      </c>
      <c r="KI21" s="77">
        <f>'Inbound SOS &amp; EOD'!KI66+'Inbound SOS &amp; EOD'!KI89</f>
        <v>0</v>
      </c>
      <c r="KJ21" s="77">
        <f>'Inbound SOS &amp; EOD'!KJ66+'Inbound SOS &amp; EOD'!KJ89</f>
        <v>0</v>
      </c>
      <c r="KK21" s="77">
        <f>'Inbound SOS &amp; EOD'!KK66+'Inbound SOS &amp; EOD'!KK89</f>
        <v>0</v>
      </c>
      <c r="KL21" s="77">
        <f>'Inbound SOS &amp; EOD'!KL66+'Inbound SOS &amp; EOD'!KL89</f>
        <v>0</v>
      </c>
      <c r="KM21" s="77">
        <f>'Inbound SOS &amp; EOD'!KM66+'Inbound SOS &amp; EOD'!KM89</f>
        <v>0</v>
      </c>
      <c r="KN21" s="77">
        <f>'Inbound SOS &amp; EOD'!KN66+'Inbound SOS &amp; EOD'!KN89</f>
        <v>0</v>
      </c>
      <c r="KO21" s="77">
        <f>'Inbound SOS &amp; EOD'!KO66+'Inbound SOS &amp; EOD'!KO89</f>
        <v>0</v>
      </c>
      <c r="KP21" s="77">
        <f>'Inbound SOS &amp; EOD'!KP66+'Inbound SOS &amp; EOD'!KP89</f>
        <v>0</v>
      </c>
      <c r="KQ21" s="77">
        <f>'Inbound SOS &amp; EOD'!KQ66+'Inbound SOS &amp; EOD'!KQ89</f>
        <v>0</v>
      </c>
      <c r="KR21" s="77">
        <f>'Inbound SOS &amp; EOD'!KR66+'Inbound SOS &amp; EOD'!KR89</f>
        <v>0</v>
      </c>
      <c r="KS21" s="77">
        <f>'Inbound SOS &amp; EOD'!KS66+'Inbound SOS &amp; EOD'!KS89</f>
        <v>0</v>
      </c>
      <c r="KT21" s="77">
        <f>'Inbound SOS &amp; EOD'!KT66+'Inbound SOS &amp; EOD'!KT89</f>
        <v>0</v>
      </c>
      <c r="KU21" s="77">
        <f>'Inbound SOS &amp; EOD'!KU66+'Inbound SOS &amp; EOD'!KU89</f>
        <v>0</v>
      </c>
      <c r="KV21" s="77">
        <f>'Inbound SOS &amp; EOD'!KV66+'Inbound SOS &amp; EOD'!KV89</f>
        <v>0</v>
      </c>
      <c r="KW21" s="77">
        <f>'Inbound SOS &amp; EOD'!KW66+'Inbound SOS &amp; EOD'!KW89</f>
        <v>0</v>
      </c>
      <c r="KX21" s="77">
        <f>'Inbound SOS &amp; EOD'!KX66+'Inbound SOS &amp; EOD'!KX89</f>
        <v>0</v>
      </c>
      <c r="KY21" s="77">
        <f>'Inbound SOS &amp; EOD'!KY66+'Inbound SOS &amp; EOD'!KY89</f>
        <v>0</v>
      </c>
      <c r="KZ21" s="77">
        <f>'Inbound SOS &amp; EOD'!KZ66+'Inbound SOS &amp; EOD'!KZ89</f>
        <v>0</v>
      </c>
      <c r="LA21" s="77">
        <f>'Inbound SOS &amp; EOD'!LA66+'Inbound SOS &amp; EOD'!LA89</f>
        <v>0</v>
      </c>
      <c r="LB21" s="77">
        <f>'Inbound SOS &amp; EOD'!LB66+'Inbound SOS &amp; EOD'!LB89</f>
        <v>0</v>
      </c>
      <c r="LC21" s="77">
        <f>'Inbound SOS &amp; EOD'!LC66+'Inbound SOS &amp; EOD'!LC89</f>
        <v>0</v>
      </c>
      <c r="LD21" s="77">
        <f>'Inbound SOS &amp; EOD'!LD66+'Inbound SOS &amp; EOD'!LD89</f>
        <v>0</v>
      </c>
      <c r="LE21" s="77">
        <f>'Inbound SOS &amp; EOD'!LE66+'Inbound SOS &amp; EOD'!LE89</f>
        <v>0</v>
      </c>
      <c r="LF21" s="77">
        <f>'Inbound SOS &amp; EOD'!LF66+'Inbound SOS &amp; EOD'!LF89</f>
        <v>0</v>
      </c>
      <c r="LG21" s="77">
        <f>'Inbound SOS &amp; EOD'!LG66+'Inbound SOS &amp; EOD'!LG89</f>
        <v>0</v>
      </c>
      <c r="LH21" s="77">
        <f>'Inbound SOS &amp; EOD'!LH66+'Inbound SOS &amp; EOD'!LH89</f>
        <v>0</v>
      </c>
      <c r="LI21" s="77">
        <f>'Inbound SOS &amp; EOD'!LI66+'Inbound SOS &amp; EOD'!LI89</f>
        <v>0</v>
      </c>
      <c r="LJ21" s="77">
        <f>'Inbound SOS &amp; EOD'!LJ66+'Inbound SOS &amp; EOD'!LJ89</f>
        <v>0</v>
      </c>
      <c r="LK21" s="77">
        <f>'Inbound SOS &amp; EOD'!LK66+'Inbound SOS &amp; EOD'!LK89</f>
        <v>0</v>
      </c>
      <c r="LL21" s="77">
        <f>'Inbound SOS &amp; EOD'!LL66+'Inbound SOS &amp; EOD'!LL89</f>
        <v>0</v>
      </c>
      <c r="LM21" s="77">
        <f>'Inbound SOS &amp; EOD'!LM66+'Inbound SOS &amp; EOD'!LM89</f>
        <v>0</v>
      </c>
      <c r="LN21" s="77">
        <f>'Inbound SOS &amp; EOD'!LN66+'Inbound SOS &amp; EOD'!LN89</f>
        <v>0</v>
      </c>
      <c r="LO21" s="77">
        <f>'Inbound SOS &amp; EOD'!LO66+'Inbound SOS &amp; EOD'!LO89</f>
        <v>0</v>
      </c>
      <c r="LP21" s="77">
        <f>'Inbound SOS &amp; EOD'!LP66+'Inbound SOS &amp; EOD'!LP89</f>
        <v>0</v>
      </c>
      <c r="LQ21" s="77">
        <f>'Inbound SOS &amp; EOD'!LQ66+'Inbound SOS &amp; EOD'!LQ89</f>
        <v>0</v>
      </c>
      <c r="LR21" s="77">
        <f>'Inbound SOS &amp; EOD'!LR66+'Inbound SOS &amp; EOD'!LR89</f>
        <v>0</v>
      </c>
      <c r="LS21" s="77">
        <f>'Inbound SOS &amp; EOD'!LS66+'Inbound SOS &amp; EOD'!LS89</f>
        <v>0</v>
      </c>
      <c r="LT21" s="77">
        <f>'Inbound SOS &amp; EOD'!LT66+'Inbound SOS &amp; EOD'!LT89</f>
        <v>0</v>
      </c>
      <c r="LU21" s="77">
        <f>'Inbound SOS &amp; EOD'!LU66+'Inbound SOS &amp; EOD'!LU89</f>
        <v>0</v>
      </c>
      <c r="LV21" s="77">
        <f>'Inbound SOS &amp; EOD'!LV66+'Inbound SOS &amp; EOD'!LV89</f>
        <v>0</v>
      </c>
      <c r="LW21" s="77">
        <f>'Inbound SOS &amp; EOD'!LW66+'Inbound SOS &amp; EOD'!LW89</f>
        <v>0</v>
      </c>
      <c r="LX21" s="77">
        <f>'Inbound SOS &amp; EOD'!LX66+'Inbound SOS &amp; EOD'!LX89</f>
        <v>0</v>
      </c>
      <c r="LY21" s="77">
        <f>'Inbound SOS &amp; EOD'!LY66+'Inbound SOS &amp; EOD'!LY89</f>
        <v>0</v>
      </c>
      <c r="LZ21" s="77">
        <f>'Inbound SOS &amp; EOD'!LZ66+'Inbound SOS &amp; EOD'!LZ89</f>
        <v>0</v>
      </c>
      <c r="MA21" s="77">
        <f>'Inbound SOS &amp; EOD'!MA66+'Inbound SOS &amp; EOD'!MA89</f>
        <v>0</v>
      </c>
      <c r="MB21" s="77">
        <f>'Inbound SOS &amp; EOD'!MB66+'Inbound SOS &amp; EOD'!MB89</f>
        <v>0</v>
      </c>
      <c r="MC21" s="77">
        <f>'Inbound SOS &amp; EOD'!MC66+'Inbound SOS &amp; EOD'!MC89</f>
        <v>0</v>
      </c>
      <c r="MD21" s="77">
        <f>'Inbound SOS &amp; EOD'!MD66+'Inbound SOS &amp; EOD'!MD89</f>
        <v>0</v>
      </c>
      <c r="ME21" s="77">
        <f>'Inbound SOS &amp; EOD'!ME66+'Inbound SOS &amp; EOD'!ME89</f>
        <v>0</v>
      </c>
      <c r="MF21" s="77">
        <f>'Inbound SOS &amp; EOD'!MF66+'Inbound SOS &amp; EOD'!MF89</f>
        <v>0</v>
      </c>
      <c r="MG21" s="77">
        <f>'Inbound SOS &amp; EOD'!MG66+'Inbound SOS &amp; EOD'!MG89</f>
        <v>0</v>
      </c>
      <c r="MH21" s="77">
        <f>'Inbound SOS &amp; EOD'!MH66+'Inbound SOS &amp; EOD'!MH89</f>
        <v>0</v>
      </c>
      <c r="MI21" s="77">
        <f>'Inbound SOS &amp; EOD'!MI66+'Inbound SOS &amp; EOD'!MI89</f>
        <v>0</v>
      </c>
      <c r="MJ21" s="77">
        <f>'Inbound SOS &amp; EOD'!MJ66+'Inbound SOS &amp; EOD'!MJ89</f>
        <v>0</v>
      </c>
      <c r="MK21" s="77">
        <f>'Inbound SOS &amp; EOD'!MK66+'Inbound SOS &amp; EOD'!MK89</f>
        <v>0</v>
      </c>
      <c r="ML21" s="77">
        <f>'Inbound SOS &amp; EOD'!ML66+'Inbound SOS &amp; EOD'!ML89</f>
        <v>0</v>
      </c>
      <c r="MM21" s="77">
        <f>'Inbound SOS &amp; EOD'!MM66+'Inbound SOS &amp; EOD'!MM89</f>
        <v>0</v>
      </c>
      <c r="MN21" s="77">
        <f>'Inbound SOS &amp; EOD'!MN66+'Inbound SOS &amp; EOD'!MN89</f>
        <v>0</v>
      </c>
      <c r="MO21" s="77">
        <f>'Inbound SOS &amp; EOD'!MO66+'Inbound SOS &amp; EOD'!MO89</f>
        <v>0</v>
      </c>
      <c r="MP21" s="77">
        <f>'Inbound SOS &amp; EOD'!MP66+'Inbound SOS &amp; EOD'!MP89</f>
        <v>0</v>
      </c>
      <c r="MQ21" s="77">
        <f>'Inbound SOS &amp; EOD'!MQ66+'Inbound SOS &amp; EOD'!MQ89</f>
        <v>0</v>
      </c>
      <c r="MR21" s="77">
        <f>'Inbound SOS &amp; EOD'!MR66+'Inbound SOS &amp; EOD'!MR89</f>
        <v>0</v>
      </c>
      <c r="MS21" s="77">
        <f>'Inbound SOS &amp; EOD'!MS66+'Inbound SOS &amp; EOD'!MS89</f>
        <v>0</v>
      </c>
      <c r="MT21" s="77">
        <f>'Inbound SOS &amp; EOD'!MT66+'Inbound SOS &amp; EOD'!MT89</f>
        <v>0</v>
      </c>
      <c r="MU21" s="77">
        <f>'Inbound SOS &amp; EOD'!MU66+'Inbound SOS &amp; EOD'!MU89</f>
        <v>0</v>
      </c>
      <c r="MV21" s="77">
        <f>'Inbound SOS &amp; EOD'!MV66+'Inbound SOS &amp; EOD'!MV89</f>
        <v>0</v>
      </c>
      <c r="MW21" s="77">
        <f>'Inbound SOS &amp; EOD'!MW66+'Inbound SOS &amp; EOD'!MW89</f>
        <v>0</v>
      </c>
      <c r="MX21" s="77">
        <f>'Inbound SOS &amp; EOD'!MX66+'Inbound SOS &amp; EOD'!MX89</f>
        <v>0</v>
      </c>
      <c r="MY21" s="77">
        <f>'Inbound SOS &amp; EOD'!MY66+'Inbound SOS &amp; EOD'!MY89</f>
        <v>0</v>
      </c>
      <c r="MZ21" s="77">
        <f>'Inbound SOS &amp; EOD'!MZ66+'Inbound SOS &amp; EOD'!MZ89</f>
        <v>0</v>
      </c>
      <c r="NA21" s="77">
        <f>'Inbound SOS &amp; EOD'!NA66+'Inbound SOS &amp; EOD'!NA89</f>
        <v>0</v>
      </c>
      <c r="NB21" s="77">
        <f>'Inbound SOS &amp; EOD'!NB66+'Inbound SOS &amp; EOD'!NB89</f>
        <v>0</v>
      </c>
      <c r="NC21" s="77">
        <f>'Inbound SOS &amp; EOD'!NC66+'Inbound SOS &amp; EOD'!NC89</f>
        <v>0</v>
      </c>
      <c r="ND21" s="77">
        <f>'Inbound SOS &amp; EOD'!ND66+'Inbound SOS &amp; EOD'!ND89</f>
        <v>0</v>
      </c>
      <c r="NE21" s="77">
        <f>'Inbound SOS &amp; EOD'!NE66+'Inbound SOS &amp; EOD'!NE89</f>
        <v>0</v>
      </c>
      <c r="NF21" s="77">
        <f>'Inbound SOS &amp; EOD'!NF66+'Inbound SOS &amp; EOD'!NF89</f>
        <v>0</v>
      </c>
      <c r="NG21" s="77">
        <f>'Inbound SOS &amp; EOD'!NG66+'Inbound SOS &amp; EOD'!NG89</f>
        <v>0</v>
      </c>
      <c r="NH21" s="77">
        <f>'Inbound SOS &amp; EOD'!NH66+'Inbound SOS &amp; EOD'!NH89</f>
        <v>0</v>
      </c>
    </row>
    <row r="22" spans="1:372" ht="15.75" customHeight="1">
      <c r="A22" s="78" t="s">
        <v>1156</v>
      </c>
      <c r="B22" s="79">
        <f>'Inbound SOS &amp; EOD'!B53</f>
        <v>41464</v>
      </c>
      <c r="C22" s="79">
        <f>'Inbound SOS &amp; EOD'!C53</f>
        <v>41284</v>
      </c>
      <c r="D22" s="79">
        <f>'Inbound SOS &amp; EOD'!D53</f>
        <v>41436</v>
      </c>
      <c r="E22" s="79">
        <f>'Inbound SOS &amp; EOD'!E53</f>
        <v>42181</v>
      </c>
      <c r="F22" s="79">
        <f>'Inbound SOS &amp; EOD'!F53</f>
        <v>42313</v>
      </c>
      <c r="G22" s="79">
        <f>'Inbound SOS &amp; EOD'!G53</f>
        <v>41817</v>
      </c>
      <c r="H22" s="79">
        <f>'Inbound SOS &amp; EOD'!H53</f>
        <v>41906</v>
      </c>
      <c r="I22" s="79">
        <f>'Inbound SOS &amp; EOD'!I53</f>
        <v>41953</v>
      </c>
      <c r="J22" s="79">
        <f>'Inbound SOS &amp; EOD'!J53</f>
        <v>42182</v>
      </c>
      <c r="K22" s="79">
        <f>'Inbound SOS &amp; EOD'!K53</f>
        <v>42238</v>
      </c>
      <c r="L22" s="79">
        <f>'Inbound SOS &amp; EOD'!L53</f>
        <v>42517</v>
      </c>
      <c r="M22" s="79">
        <f>'Inbound SOS &amp; EOD'!M53</f>
        <v>42603</v>
      </c>
      <c r="N22" s="79">
        <f>'Inbound SOS &amp; EOD'!N53</f>
        <v>42536</v>
      </c>
      <c r="O22" s="79">
        <f>'Inbound SOS &amp; EOD'!O53</f>
        <v>42627</v>
      </c>
      <c r="P22" s="79">
        <f>'Inbound SOS &amp; EOD'!P53</f>
        <v>42715</v>
      </c>
      <c r="Q22" s="79">
        <f>'Inbound SOS &amp; EOD'!Q53</f>
        <v>42807</v>
      </c>
      <c r="R22" s="79">
        <f>'Inbound SOS &amp; EOD'!R53</f>
        <v>43064</v>
      </c>
      <c r="S22" s="79">
        <f>'Inbound SOS &amp; EOD'!S53</f>
        <v>43066</v>
      </c>
      <c r="T22" s="79">
        <f>'Inbound SOS &amp; EOD'!T53</f>
        <v>43447</v>
      </c>
      <c r="U22" s="79">
        <f>'Inbound SOS &amp; EOD'!U53</f>
        <v>43143</v>
      </c>
      <c r="V22" s="79">
        <f>'Inbound SOS &amp; EOD'!V53</f>
        <v>43275</v>
      </c>
      <c r="W22" s="79">
        <f>'Inbound SOS &amp; EOD'!W53</f>
        <v>43564</v>
      </c>
      <c r="X22" s="79">
        <f>'Inbound SOS &amp; EOD'!X53</f>
        <v>43646</v>
      </c>
      <c r="Y22" s="79">
        <f>'Inbound SOS &amp; EOD'!Y53</f>
        <v>43417</v>
      </c>
      <c r="Z22" s="79">
        <f>'Inbound SOS &amp; EOD'!Z53</f>
        <v>43779</v>
      </c>
      <c r="AA22" s="79">
        <f>'Inbound SOS &amp; EOD'!AA53</f>
        <v>43704</v>
      </c>
      <c r="AB22" s="79">
        <f>'Inbound SOS &amp; EOD'!AB53</f>
        <v>43112</v>
      </c>
      <c r="AC22" s="79">
        <f>'Inbound SOS &amp; EOD'!AC53</f>
        <v>43164</v>
      </c>
      <c r="AD22" s="79">
        <f>'Inbound SOS &amp; EOD'!AD53</f>
        <v>43299</v>
      </c>
      <c r="AE22" s="79">
        <f>'Inbound SOS &amp; EOD'!AE53</f>
        <v>43438</v>
      </c>
      <c r="AF22" s="79">
        <f>'Inbound SOS &amp; EOD'!AF53</f>
        <v>43585</v>
      </c>
      <c r="AG22" s="79">
        <f>'Inbound SOS &amp; EOD'!AG53</f>
        <v>43280</v>
      </c>
      <c r="AH22" s="79">
        <f>'Inbound SOS &amp; EOD'!AH53</f>
        <v>43234</v>
      </c>
      <c r="AI22" s="79">
        <f>'Inbound SOS &amp; EOD'!AI53</f>
        <v>42418</v>
      </c>
      <c r="AJ22" s="79">
        <f>'Inbound SOS &amp; EOD'!AJ53</f>
        <v>42546</v>
      </c>
      <c r="AK22" s="79">
        <f>'Inbound SOS &amp; EOD'!AK53</f>
        <v>42770</v>
      </c>
      <c r="AL22" s="79">
        <f>'Inbound SOS &amp; EOD'!AL53</f>
        <v>43132</v>
      </c>
      <c r="AM22" s="79">
        <f>'Inbound SOS &amp; EOD'!AM53</f>
        <v>41515</v>
      </c>
      <c r="AN22" s="79">
        <f>'Inbound SOS &amp; EOD'!AN53</f>
        <v>41642</v>
      </c>
      <c r="AO22" s="79">
        <f>'Inbound SOS &amp; EOD'!AO53</f>
        <v>41798</v>
      </c>
      <c r="AP22" s="79">
        <f>'Inbound SOS &amp; EOD'!AP53</f>
        <v>41298</v>
      </c>
      <c r="AQ22" s="79">
        <f>'Inbound SOS &amp; EOD'!AQ53</f>
        <v>41420</v>
      </c>
      <c r="AR22" s="79">
        <f>'Inbound SOS &amp; EOD'!AR53</f>
        <v>41586</v>
      </c>
      <c r="AS22" s="79">
        <f>'Inbound SOS &amp; EOD'!AS53</f>
        <v>41725</v>
      </c>
      <c r="AT22" s="79">
        <f>'Inbound SOS &amp; EOD'!AT53</f>
        <v>40880</v>
      </c>
      <c r="AU22" s="79">
        <f>'Inbound SOS &amp; EOD'!AU53</f>
        <v>38557</v>
      </c>
      <c r="AV22" s="79">
        <f>'Inbound SOS &amp; EOD'!AV53</f>
        <v>36004</v>
      </c>
      <c r="AW22" s="79">
        <f>'Inbound SOS &amp; EOD'!AW53</f>
        <v>36175</v>
      </c>
      <c r="AX22" s="79">
        <f>'Inbound SOS &amp; EOD'!AX53</f>
        <v>36394</v>
      </c>
      <c r="AY22" s="79">
        <f>'Inbound SOS &amp; EOD'!AY53</f>
        <v>36455</v>
      </c>
      <c r="AZ22" s="79">
        <f>'Inbound SOS &amp; EOD'!AZ53</f>
        <v>36293</v>
      </c>
      <c r="BA22" s="79">
        <f>'Inbound SOS &amp; EOD'!BA53</f>
        <v>36722</v>
      </c>
      <c r="BB22" s="79">
        <f>'Inbound SOS &amp; EOD'!BB53</f>
        <v>36758</v>
      </c>
      <c r="BC22" s="79">
        <f>'Inbound SOS &amp; EOD'!BC53</f>
        <v>36643</v>
      </c>
      <c r="BD22" s="79">
        <f>'Inbound SOS &amp; EOD'!BD53</f>
        <v>36927</v>
      </c>
      <c r="BE22" s="79">
        <f>'Inbound SOS &amp; EOD'!BE53</f>
        <v>37076</v>
      </c>
      <c r="BF22" s="79">
        <f>'Inbound SOS &amp; EOD'!BF53</f>
        <v>37300</v>
      </c>
      <c r="BG22" s="79">
        <f>'Inbound SOS &amp; EOD'!BG53</f>
        <v>37533</v>
      </c>
      <c r="BH22" s="79">
        <f>'Inbound SOS &amp; EOD'!BH53</f>
        <v>37212</v>
      </c>
      <c r="BI22" s="79">
        <f>'Inbound SOS &amp; EOD'!BI53</f>
        <v>34409</v>
      </c>
      <c r="BJ22" s="79">
        <f>'Inbound SOS &amp; EOD'!BJ53</f>
        <v>37051</v>
      </c>
      <c r="BK22" s="79">
        <f>'Inbound SOS &amp; EOD'!BK53</f>
        <v>36676</v>
      </c>
      <c r="BL22" s="79">
        <f>'Inbound SOS &amp; EOD'!BL53</f>
        <v>36716</v>
      </c>
      <c r="BM22" s="79">
        <f>'Inbound SOS &amp; EOD'!BM53</f>
        <v>36716</v>
      </c>
      <c r="BN22" s="79">
        <f>'Inbound SOS &amp; EOD'!BN53</f>
        <v>37041</v>
      </c>
      <c r="BO22" s="79">
        <f>'Inbound SOS &amp; EOD'!BO53</f>
        <v>37309</v>
      </c>
      <c r="BP22" s="79">
        <f>'Inbound SOS &amp; EOD'!BP53</f>
        <v>37379</v>
      </c>
      <c r="BQ22" s="79">
        <f>'Inbound SOS &amp; EOD'!BQ53</f>
        <v>37479</v>
      </c>
      <c r="BR22" s="79">
        <f>'Inbound SOS &amp; EOD'!BR53</f>
        <v>37490</v>
      </c>
      <c r="BS22" s="79">
        <f>'Inbound SOS &amp; EOD'!BS53</f>
        <v>37600</v>
      </c>
      <c r="BT22" s="79">
        <f>'Inbound SOS &amp; EOD'!BT53</f>
        <v>37741</v>
      </c>
      <c r="BU22" s="79">
        <f>'Inbound SOS &amp; EOD'!BU53</f>
        <v>37801</v>
      </c>
      <c r="BV22" s="79">
        <f>'Inbound SOS &amp; EOD'!BV53</f>
        <v>37903</v>
      </c>
      <c r="BW22" s="79">
        <f>'Inbound SOS &amp; EOD'!BW53</f>
        <v>38089</v>
      </c>
      <c r="BX22" s="79">
        <f>'Inbound SOS &amp; EOD'!BX53</f>
        <v>38194</v>
      </c>
      <c r="BY22" s="79">
        <f>'Inbound SOS &amp; EOD'!BY53</f>
        <v>38367</v>
      </c>
      <c r="BZ22" s="79">
        <f>'Inbound SOS &amp; EOD'!BZ53</f>
        <v>38453</v>
      </c>
      <c r="CA22" s="79">
        <f>'Inbound SOS &amp; EOD'!CA53</f>
        <v>38617</v>
      </c>
      <c r="CB22" s="79">
        <f>'Inbound SOS &amp; EOD'!CB53</f>
        <v>38746</v>
      </c>
      <c r="CC22" s="79">
        <f>'Inbound SOS &amp; EOD'!CC53</f>
        <v>38.938000000000002</v>
      </c>
      <c r="CD22" s="79">
        <f>'Inbound SOS &amp; EOD'!CD53</f>
        <v>39217</v>
      </c>
      <c r="CE22" s="79">
        <f>'Inbound SOS &amp; EOD'!CE53</f>
        <v>39559</v>
      </c>
      <c r="CF22" s="79">
        <f>'Inbound SOS &amp; EOD'!CF53</f>
        <v>39850</v>
      </c>
      <c r="CG22" s="79">
        <f>'Inbound SOS &amp; EOD'!CG53</f>
        <v>40059</v>
      </c>
      <c r="CH22" s="79">
        <f>'Inbound SOS &amp; EOD'!CH53</f>
        <v>40270</v>
      </c>
      <c r="CI22" s="79">
        <f>'Inbound SOS &amp; EOD'!CI53</f>
        <v>40716</v>
      </c>
      <c r="CJ22" s="79">
        <f>'Inbound SOS &amp; EOD'!CJ53</f>
        <v>41288</v>
      </c>
      <c r="CK22" s="79">
        <f>'Inbound SOS &amp; EOD'!CK53</f>
        <v>41224</v>
      </c>
      <c r="CL22" s="79">
        <f>'Inbound SOS &amp; EOD'!CL53</f>
        <v>41763</v>
      </c>
      <c r="CM22" s="79">
        <f>'Inbound SOS &amp; EOD'!CM53</f>
        <v>42157</v>
      </c>
      <c r="CN22" s="79">
        <f>'Inbound SOS &amp; EOD'!CN53</f>
        <v>42324</v>
      </c>
      <c r="CO22" s="79">
        <f>'Inbound SOS &amp; EOD'!CO53</f>
        <v>42335</v>
      </c>
      <c r="CP22" s="79">
        <f>'Inbound SOS &amp; EOD'!CP53</f>
        <v>42435</v>
      </c>
      <c r="CQ22" s="79">
        <f>'Inbound SOS &amp; EOD'!CQ53</f>
        <v>39210</v>
      </c>
      <c r="CR22" s="79">
        <f>'Inbound SOS &amp; EOD'!CR53</f>
        <v>40564</v>
      </c>
      <c r="CS22" s="79">
        <f>'Inbound SOS &amp; EOD'!CS53</f>
        <v>40726</v>
      </c>
      <c r="CT22" s="79">
        <f>'Inbound SOS &amp; EOD'!CT53</f>
        <v>40761</v>
      </c>
      <c r="CU22" s="79">
        <f>'Inbound SOS &amp; EOD'!CU53</f>
        <v>40907</v>
      </c>
      <c r="CV22" s="79">
        <f>'Inbound SOS &amp; EOD'!CV53</f>
        <v>40907</v>
      </c>
      <c r="CW22" s="79">
        <f>'Inbound SOS &amp; EOD'!CW53</f>
        <v>41196</v>
      </c>
      <c r="CX22" s="79">
        <f>'Inbound SOS &amp; EOD'!CX53</f>
        <v>41447</v>
      </c>
      <c r="CY22" s="79">
        <f>'Inbound SOS &amp; EOD'!CY53</f>
        <v>41556</v>
      </c>
      <c r="CZ22" s="79">
        <f>'Inbound SOS &amp; EOD'!CZ53</f>
        <v>42580</v>
      </c>
      <c r="DA22" s="79">
        <f>'Inbound SOS &amp; EOD'!DA53</f>
        <v>42710</v>
      </c>
      <c r="DB22" s="79">
        <f>'Inbound SOS &amp; EOD'!DB53</f>
        <v>42969</v>
      </c>
      <c r="DC22" s="79">
        <f>'Inbound SOS &amp; EOD'!DC53</f>
        <v>43109</v>
      </c>
      <c r="DD22" s="79">
        <f>'Inbound SOS &amp; EOD'!DD53</f>
        <v>44188</v>
      </c>
      <c r="DE22" s="79">
        <f>'Inbound SOS &amp; EOD'!DE53</f>
        <v>44466</v>
      </c>
      <c r="DF22" s="79">
        <f>'Inbound SOS &amp; EOD'!DF53</f>
        <v>44621</v>
      </c>
      <c r="DG22" s="79">
        <f>'Inbound SOS &amp; EOD'!DG53</f>
        <v>45168</v>
      </c>
      <c r="DH22" s="79">
        <f>'Inbound SOS &amp; EOD'!DH53</f>
        <v>45570</v>
      </c>
      <c r="DI22" s="79">
        <f>'Inbound SOS &amp; EOD'!DI53</f>
        <v>45881</v>
      </c>
      <c r="DJ22" s="79">
        <f>'Inbound SOS &amp; EOD'!DJ53</f>
        <v>46152</v>
      </c>
      <c r="DK22" s="79">
        <f>'Inbound SOS &amp; EOD'!DK53</f>
        <v>46742</v>
      </c>
      <c r="DL22" s="79">
        <f>'Inbound SOS &amp; EOD'!DL53</f>
        <v>47185</v>
      </c>
      <c r="DM22" s="79">
        <f>'Inbound SOS &amp; EOD'!DM53</f>
        <v>47612</v>
      </c>
      <c r="DN22" s="79">
        <f>'Inbound SOS &amp; EOD'!DN53</f>
        <v>48169</v>
      </c>
      <c r="DO22" s="79">
        <f>'Inbound SOS &amp; EOD'!DO53</f>
        <v>48338</v>
      </c>
      <c r="DP22" s="79">
        <f>'Inbound SOS &amp; EOD'!DP53</f>
        <v>48472</v>
      </c>
      <c r="DQ22" s="79">
        <f>'Inbound SOS &amp; EOD'!DQ53</f>
        <v>48585</v>
      </c>
      <c r="DR22" s="79">
        <f>'Inbound SOS &amp; EOD'!DR53</f>
        <v>48734</v>
      </c>
      <c r="DS22" s="79">
        <f>'Inbound SOS &amp; EOD'!DS53</f>
        <v>48744</v>
      </c>
      <c r="DT22" s="79">
        <f>'Inbound SOS &amp; EOD'!DT53</f>
        <v>48907</v>
      </c>
      <c r="DU22" s="79">
        <f>'Inbound SOS &amp; EOD'!DU53</f>
        <v>48484</v>
      </c>
      <c r="DV22" s="79">
        <f>'Inbound SOS &amp; EOD'!DV53</f>
        <v>48588</v>
      </c>
      <c r="DW22" s="79">
        <f>'Inbound SOS &amp; EOD'!DW53</f>
        <v>48691</v>
      </c>
      <c r="DX22" s="79">
        <f>'Inbound SOS &amp; EOD'!DX53</f>
        <v>48802</v>
      </c>
      <c r="DY22" s="79">
        <f>'Inbound SOS &amp; EOD'!DY53</f>
        <v>48534</v>
      </c>
      <c r="DZ22" s="79">
        <f>'Inbound SOS &amp; EOD'!DZ53</f>
        <v>48714</v>
      </c>
      <c r="EA22" s="79">
        <f>'Inbound SOS &amp; EOD'!EA53</f>
        <v>48860</v>
      </c>
      <c r="EB22" s="79">
        <f>'Inbound SOS &amp; EOD'!EB53</f>
        <v>48399</v>
      </c>
      <c r="EC22" s="79">
        <f>'Inbound SOS &amp; EOD'!EC53</f>
        <v>46386</v>
      </c>
      <c r="ED22" s="79">
        <f>'Inbound SOS &amp; EOD'!ED53</f>
        <v>46542</v>
      </c>
      <c r="EE22" s="79">
        <f>'Inbound SOS &amp; EOD'!EE53</f>
        <v>46781</v>
      </c>
      <c r="EF22" s="79">
        <f>'Inbound SOS &amp; EOD'!EF53</f>
        <v>47084</v>
      </c>
      <c r="EG22" s="79">
        <f>'Inbound SOS &amp; EOD'!EG53</f>
        <v>0</v>
      </c>
      <c r="EH22" s="79">
        <f>'Inbound SOS &amp; EOD'!EH53</f>
        <v>0</v>
      </c>
      <c r="EI22" s="79">
        <f>'Inbound SOS &amp; EOD'!EI53</f>
        <v>0</v>
      </c>
      <c r="EJ22" s="79">
        <f>'Inbound SOS &amp; EOD'!EJ53</f>
        <v>0</v>
      </c>
      <c r="EK22" s="79">
        <f>'Inbound SOS &amp; EOD'!EK53</f>
        <v>0</v>
      </c>
      <c r="EL22" s="79">
        <f>'Inbound SOS &amp; EOD'!EL53</f>
        <v>0</v>
      </c>
      <c r="EM22" s="79">
        <f>'Inbound SOS &amp; EOD'!EM53</f>
        <v>0</v>
      </c>
      <c r="EN22" s="79">
        <f>'Inbound SOS &amp; EOD'!EN53</f>
        <v>0</v>
      </c>
      <c r="EO22" s="79">
        <f>'Inbound SOS &amp; EOD'!EO53</f>
        <v>0</v>
      </c>
      <c r="EP22" s="79">
        <f>'Inbound SOS &amp; EOD'!EP53</f>
        <v>0</v>
      </c>
      <c r="EQ22" s="79">
        <f>'Inbound SOS &amp; EOD'!EQ53</f>
        <v>0</v>
      </c>
      <c r="ER22" s="79">
        <f>'Inbound SOS &amp; EOD'!ER53</f>
        <v>0</v>
      </c>
      <c r="ES22" s="79">
        <f>'Inbound SOS &amp; EOD'!ES53</f>
        <v>0</v>
      </c>
      <c r="ET22" s="79">
        <f>'Inbound SOS &amp; EOD'!ET53</f>
        <v>0</v>
      </c>
      <c r="EU22" s="79">
        <f>'Inbound SOS &amp; EOD'!EU53</f>
        <v>0</v>
      </c>
      <c r="EV22" s="79">
        <f>'Inbound SOS &amp; EOD'!EV53</f>
        <v>0</v>
      </c>
      <c r="EW22" s="79">
        <f>'Inbound SOS &amp; EOD'!EW53</f>
        <v>0</v>
      </c>
      <c r="EX22" s="79">
        <f>'Inbound SOS &amp; EOD'!EX53</f>
        <v>0</v>
      </c>
      <c r="EY22" s="79">
        <f>'Inbound SOS &amp; EOD'!EY53</f>
        <v>0</v>
      </c>
      <c r="EZ22" s="79">
        <f>'Inbound SOS &amp; EOD'!EZ53</f>
        <v>0</v>
      </c>
      <c r="FA22" s="79">
        <f>'Inbound SOS &amp; EOD'!FA53</f>
        <v>0</v>
      </c>
      <c r="FB22" s="79">
        <f>'Inbound SOS &amp; EOD'!FB53</f>
        <v>0</v>
      </c>
      <c r="FC22" s="79">
        <f>'Inbound SOS &amp; EOD'!FC53</f>
        <v>0</v>
      </c>
      <c r="FD22" s="79">
        <f>'Inbound SOS &amp; EOD'!FD53</f>
        <v>0</v>
      </c>
      <c r="FE22" s="79">
        <f>'Inbound SOS &amp; EOD'!FE53</f>
        <v>0</v>
      </c>
      <c r="FF22" s="79">
        <f>'Inbound SOS &amp; EOD'!FF53</f>
        <v>0</v>
      </c>
      <c r="FG22" s="79">
        <f>'Inbound SOS &amp; EOD'!FG53</f>
        <v>0</v>
      </c>
      <c r="FH22" s="79">
        <f>'Inbound SOS &amp; EOD'!FH53</f>
        <v>0</v>
      </c>
      <c r="FI22" s="79">
        <f>'Inbound SOS &amp; EOD'!FI53</f>
        <v>0</v>
      </c>
      <c r="FJ22" s="79">
        <f>'Inbound SOS &amp; EOD'!FJ53</f>
        <v>0</v>
      </c>
      <c r="FK22" s="79">
        <f>'Inbound SOS &amp; EOD'!FK53</f>
        <v>0</v>
      </c>
      <c r="FL22" s="79">
        <f>'Inbound SOS &amp; EOD'!FL53</f>
        <v>0</v>
      </c>
      <c r="FM22" s="79">
        <f>'Inbound SOS &amp; EOD'!FM53</f>
        <v>0</v>
      </c>
      <c r="FN22" s="79">
        <f>'Inbound SOS &amp; EOD'!FN53</f>
        <v>0</v>
      </c>
      <c r="FO22" s="79">
        <f>'Inbound SOS &amp; EOD'!FO53</f>
        <v>0</v>
      </c>
      <c r="FP22" s="79">
        <f>'Inbound SOS &amp; EOD'!FP53</f>
        <v>0</v>
      </c>
      <c r="FQ22" s="79">
        <f>'Inbound SOS &amp; EOD'!FQ53</f>
        <v>0</v>
      </c>
      <c r="FR22" s="79">
        <f>'Inbound SOS &amp; EOD'!FR53</f>
        <v>0</v>
      </c>
      <c r="FS22" s="79">
        <f>'Inbound SOS &amp; EOD'!FS53</f>
        <v>0</v>
      </c>
      <c r="FT22" s="79">
        <f>'Inbound SOS &amp; EOD'!FT53</f>
        <v>0</v>
      </c>
      <c r="FU22" s="79">
        <f>'Inbound SOS &amp; EOD'!FU53</f>
        <v>0</v>
      </c>
      <c r="FV22" s="79">
        <f>'Inbound SOS &amp; EOD'!FV53</f>
        <v>0</v>
      </c>
      <c r="FW22" s="79">
        <f>'Inbound SOS &amp; EOD'!FW53</f>
        <v>0</v>
      </c>
      <c r="FX22" s="79">
        <f>'Inbound SOS &amp; EOD'!FX53</f>
        <v>0</v>
      </c>
      <c r="FY22" s="79">
        <f>'Inbound SOS &amp; EOD'!FY53</f>
        <v>0</v>
      </c>
      <c r="FZ22" s="79">
        <f>'Inbound SOS &amp; EOD'!FZ53</f>
        <v>0</v>
      </c>
      <c r="GA22" s="79">
        <f>'Inbound SOS &amp; EOD'!GA53</f>
        <v>0</v>
      </c>
      <c r="GB22" s="79">
        <f>'Inbound SOS &amp; EOD'!GB53</f>
        <v>0</v>
      </c>
      <c r="GC22" s="79">
        <f>'Inbound SOS &amp; EOD'!GC53</f>
        <v>0</v>
      </c>
      <c r="GD22" s="79">
        <f>'Inbound SOS &amp; EOD'!GD53</f>
        <v>0</v>
      </c>
      <c r="GE22" s="79">
        <f>'Inbound SOS &amp; EOD'!GE53</f>
        <v>0</v>
      </c>
      <c r="GF22" s="79">
        <f>'Inbound SOS &amp; EOD'!GF53</f>
        <v>0</v>
      </c>
      <c r="GG22" s="79">
        <f>'Inbound SOS &amp; EOD'!GG53</f>
        <v>0</v>
      </c>
      <c r="GH22" s="79">
        <f>'Inbound SOS &amp; EOD'!GH53</f>
        <v>0</v>
      </c>
      <c r="GI22" s="79">
        <f>'Inbound SOS &amp; EOD'!GI53</f>
        <v>0</v>
      </c>
      <c r="GJ22" s="79">
        <f>'Inbound SOS &amp; EOD'!GJ53</f>
        <v>0</v>
      </c>
      <c r="GK22" s="79">
        <f>'Inbound SOS &amp; EOD'!GK53</f>
        <v>0</v>
      </c>
      <c r="GL22" s="79">
        <f>'Inbound SOS &amp; EOD'!GL53</f>
        <v>0</v>
      </c>
      <c r="GM22" s="79">
        <f>'Inbound SOS &amp; EOD'!GM53</f>
        <v>0</v>
      </c>
      <c r="GN22" s="79">
        <f>'Inbound SOS &amp; EOD'!GN53</f>
        <v>0</v>
      </c>
      <c r="GO22" s="79">
        <f>'Inbound SOS &amp; EOD'!GO53</f>
        <v>0</v>
      </c>
      <c r="GP22" s="79">
        <f>'Inbound SOS &amp; EOD'!GP53</f>
        <v>0</v>
      </c>
      <c r="GQ22" s="79">
        <f>'Inbound SOS &amp; EOD'!GQ53</f>
        <v>0</v>
      </c>
      <c r="GR22" s="79">
        <f>'Inbound SOS &amp; EOD'!GR53</f>
        <v>0</v>
      </c>
      <c r="GS22" s="79">
        <f>'Inbound SOS &amp; EOD'!GS53</f>
        <v>0</v>
      </c>
      <c r="GT22" s="79">
        <f>'Inbound SOS &amp; EOD'!GT53</f>
        <v>0</v>
      </c>
      <c r="GU22" s="79">
        <f>'Inbound SOS &amp; EOD'!GU53</f>
        <v>0</v>
      </c>
      <c r="GV22" s="79">
        <f>'Inbound SOS &amp; EOD'!GV53</f>
        <v>0</v>
      </c>
      <c r="GW22" s="79">
        <f>'Inbound SOS &amp; EOD'!GW53</f>
        <v>0</v>
      </c>
      <c r="GX22" s="79">
        <f>'Inbound SOS &amp; EOD'!GX53</f>
        <v>0</v>
      </c>
      <c r="GY22" s="79">
        <f>'Inbound SOS &amp; EOD'!GY53</f>
        <v>0</v>
      </c>
      <c r="GZ22" s="79">
        <f>'Inbound SOS &amp; EOD'!GZ53</f>
        <v>0</v>
      </c>
      <c r="HA22" s="79">
        <f>'Inbound SOS &amp; EOD'!HA53</f>
        <v>0</v>
      </c>
      <c r="HB22" s="79">
        <f>'Inbound SOS &amp; EOD'!HB53</f>
        <v>0</v>
      </c>
      <c r="HC22" s="79">
        <f>'Inbound SOS &amp; EOD'!HC53</f>
        <v>0</v>
      </c>
      <c r="HD22" s="79">
        <f>'Inbound SOS &amp; EOD'!HD53</f>
        <v>0</v>
      </c>
      <c r="HE22" s="79">
        <f>'Inbound SOS &amp; EOD'!HE53</f>
        <v>0</v>
      </c>
      <c r="HF22" s="79">
        <f>'Inbound SOS &amp; EOD'!HF53</f>
        <v>0</v>
      </c>
      <c r="HG22" s="79">
        <f>'Inbound SOS &amp; EOD'!HG53</f>
        <v>0</v>
      </c>
      <c r="HH22" s="79">
        <f>'Inbound SOS &amp; EOD'!HH53</f>
        <v>0</v>
      </c>
      <c r="HI22" s="79">
        <f>'Inbound SOS &amp; EOD'!HI53</f>
        <v>0</v>
      </c>
      <c r="HJ22" s="79">
        <f>'Inbound SOS &amp; EOD'!HJ53</f>
        <v>0</v>
      </c>
      <c r="HK22" s="79">
        <f>'Inbound SOS &amp; EOD'!HK53</f>
        <v>0</v>
      </c>
      <c r="HL22" s="79">
        <f>'Inbound SOS &amp; EOD'!HL53</f>
        <v>0</v>
      </c>
      <c r="HM22" s="79">
        <f>'Inbound SOS &amp; EOD'!HM53</f>
        <v>0</v>
      </c>
      <c r="HN22" s="79">
        <f>'Inbound SOS &amp; EOD'!HN53</f>
        <v>0</v>
      </c>
      <c r="HO22" s="79">
        <f>'Inbound SOS &amp; EOD'!HO53</f>
        <v>0</v>
      </c>
      <c r="HP22" s="79">
        <f>'Inbound SOS &amp; EOD'!HP53</f>
        <v>0</v>
      </c>
      <c r="HQ22" s="79">
        <f>'Inbound SOS &amp; EOD'!HQ53</f>
        <v>0</v>
      </c>
      <c r="HR22" s="79">
        <f>'Inbound SOS &amp; EOD'!HR53</f>
        <v>0</v>
      </c>
      <c r="HS22" s="79">
        <f>'Inbound SOS &amp; EOD'!HS53</f>
        <v>0</v>
      </c>
      <c r="HT22" s="79">
        <f>'Inbound SOS &amp; EOD'!HT53</f>
        <v>0</v>
      </c>
      <c r="HU22" s="79">
        <f>'Inbound SOS &amp; EOD'!HU53</f>
        <v>0</v>
      </c>
      <c r="HV22" s="79">
        <f>'Inbound SOS &amp; EOD'!HV53</f>
        <v>0</v>
      </c>
      <c r="HW22" s="79">
        <f>'Inbound SOS &amp; EOD'!HW53</f>
        <v>0</v>
      </c>
      <c r="HX22" s="79">
        <f>'Inbound SOS &amp; EOD'!HX53</f>
        <v>0</v>
      </c>
      <c r="HY22" s="79">
        <f>'Inbound SOS &amp; EOD'!HY53</f>
        <v>0</v>
      </c>
      <c r="HZ22" s="79">
        <f>'Inbound SOS &amp; EOD'!HZ53</f>
        <v>0</v>
      </c>
      <c r="IA22" s="79">
        <f>'Inbound SOS &amp; EOD'!IA53</f>
        <v>0</v>
      </c>
      <c r="IB22" s="79">
        <f>'Inbound SOS &amp; EOD'!IB53</f>
        <v>0</v>
      </c>
      <c r="IC22" s="79">
        <f>'Inbound SOS &amp; EOD'!IC53</f>
        <v>0</v>
      </c>
      <c r="ID22" s="79">
        <f>'Inbound SOS &amp; EOD'!ID53</f>
        <v>0</v>
      </c>
      <c r="IE22" s="79">
        <f>'Inbound SOS &amp; EOD'!IE53</f>
        <v>0</v>
      </c>
      <c r="IF22" s="79">
        <f>'Inbound SOS &amp; EOD'!IF53</f>
        <v>0</v>
      </c>
      <c r="IG22" s="79">
        <f>'Inbound SOS &amp; EOD'!IG53</f>
        <v>0</v>
      </c>
      <c r="IH22" s="79">
        <f>'Inbound SOS &amp; EOD'!IH53</f>
        <v>0</v>
      </c>
      <c r="II22" s="79">
        <f>'Inbound SOS &amp; EOD'!II53</f>
        <v>0</v>
      </c>
      <c r="IJ22" s="79">
        <f>'Inbound SOS &amp; EOD'!IJ53</f>
        <v>0</v>
      </c>
      <c r="IK22" s="79">
        <f>'Inbound SOS &amp; EOD'!IK53</f>
        <v>0</v>
      </c>
      <c r="IL22" s="79">
        <f>'Inbound SOS &amp; EOD'!IL53</f>
        <v>0</v>
      </c>
      <c r="IM22" s="79">
        <f>'Inbound SOS &amp; EOD'!IM53</f>
        <v>0</v>
      </c>
      <c r="IN22" s="79">
        <f>'Inbound SOS &amp; EOD'!IN53</f>
        <v>0</v>
      </c>
      <c r="IO22" s="79">
        <f>'Inbound SOS &amp; EOD'!IO53</f>
        <v>0</v>
      </c>
      <c r="IP22" s="79">
        <f>'Inbound SOS &amp; EOD'!IP53</f>
        <v>0</v>
      </c>
      <c r="IQ22" s="79">
        <f>'Inbound SOS &amp; EOD'!IQ53</f>
        <v>0</v>
      </c>
      <c r="IR22" s="79">
        <f>'Inbound SOS &amp; EOD'!IR53</f>
        <v>0</v>
      </c>
      <c r="IS22" s="79">
        <f>'Inbound SOS &amp; EOD'!IS53</f>
        <v>0</v>
      </c>
      <c r="IT22" s="79">
        <f>'Inbound SOS &amp; EOD'!IT53</f>
        <v>0</v>
      </c>
      <c r="IU22" s="79">
        <f>'Inbound SOS &amp; EOD'!IU53</f>
        <v>0</v>
      </c>
      <c r="IV22" s="79">
        <f>'Inbound SOS &amp; EOD'!IV53</f>
        <v>0</v>
      </c>
      <c r="IW22" s="79">
        <f>'Inbound SOS &amp; EOD'!IW53</f>
        <v>0</v>
      </c>
      <c r="IX22" s="79">
        <f>'Inbound SOS &amp; EOD'!IX53</f>
        <v>0</v>
      </c>
      <c r="IY22" s="79">
        <f>'Inbound SOS &amp; EOD'!IY53</f>
        <v>0</v>
      </c>
      <c r="IZ22" s="79">
        <f>'Inbound SOS &amp; EOD'!IZ53</f>
        <v>0</v>
      </c>
      <c r="JA22" s="79">
        <f>'Inbound SOS &amp; EOD'!JA53</f>
        <v>0</v>
      </c>
      <c r="JB22" s="79">
        <f>'Inbound SOS &amp; EOD'!JB53</f>
        <v>0</v>
      </c>
      <c r="JC22" s="79">
        <f>'Inbound SOS &amp; EOD'!JC53</f>
        <v>0</v>
      </c>
      <c r="JD22" s="79">
        <f>'Inbound SOS &amp; EOD'!JD53</f>
        <v>0</v>
      </c>
      <c r="JE22" s="79">
        <f>'Inbound SOS &amp; EOD'!JE53</f>
        <v>0</v>
      </c>
      <c r="JF22" s="79">
        <f>'Inbound SOS &amp; EOD'!JF53</f>
        <v>0</v>
      </c>
      <c r="JG22" s="79">
        <f>'Inbound SOS &amp; EOD'!JG53</f>
        <v>0</v>
      </c>
      <c r="JH22" s="79">
        <f>'Inbound SOS &amp; EOD'!JH53</f>
        <v>0</v>
      </c>
      <c r="JI22" s="79">
        <f>'Inbound SOS &amp; EOD'!JI53</f>
        <v>0</v>
      </c>
      <c r="JJ22" s="79">
        <f>'Inbound SOS &amp; EOD'!JJ53</f>
        <v>0</v>
      </c>
      <c r="JK22" s="79">
        <f>'Inbound SOS &amp; EOD'!JK53</f>
        <v>0</v>
      </c>
      <c r="JL22" s="79">
        <f>'Inbound SOS &amp; EOD'!JL53</f>
        <v>0</v>
      </c>
      <c r="JM22" s="79">
        <f>'Inbound SOS &amp; EOD'!JM53</f>
        <v>0</v>
      </c>
      <c r="JN22" s="79">
        <f>'Inbound SOS &amp; EOD'!JN53</f>
        <v>0</v>
      </c>
      <c r="JO22" s="79">
        <f>'Inbound SOS &amp; EOD'!JO53</f>
        <v>0</v>
      </c>
      <c r="JP22" s="79">
        <f>'Inbound SOS &amp; EOD'!JP53</f>
        <v>0</v>
      </c>
      <c r="JQ22" s="79">
        <f>'Inbound SOS &amp; EOD'!JQ53</f>
        <v>0</v>
      </c>
      <c r="JR22" s="79">
        <f>'Inbound SOS &amp; EOD'!JR53</f>
        <v>0</v>
      </c>
      <c r="JS22" s="79">
        <f>'Inbound SOS &amp; EOD'!JS53</f>
        <v>0</v>
      </c>
      <c r="JT22" s="79">
        <f>'Inbound SOS &amp; EOD'!JT53</f>
        <v>0</v>
      </c>
      <c r="JU22" s="79">
        <f>'Inbound SOS &amp; EOD'!JU53</f>
        <v>0</v>
      </c>
      <c r="JV22" s="79">
        <f>'Inbound SOS &amp; EOD'!JV53</f>
        <v>0</v>
      </c>
      <c r="JW22" s="79">
        <f>'Inbound SOS &amp; EOD'!JW53</f>
        <v>0</v>
      </c>
      <c r="JX22" s="79">
        <f>'Inbound SOS &amp; EOD'!JX53</f>
        <v>0</v>
      </c>
      <c r="JY22" s="79">
        <f>'Inbound SOS &amp; EOD'!JY53</f>
        <v>0</v>
      </c>
      <c r="JZ22" s="79">
        <f>'Inbound SOS &amp; EOD'!JZ53</f>
        <v>0</v>
      </c>
      <c r="KA22" s="79">
        <f>'Inbound SOS &amp; EOD'!KA53</f>
        <v>0</v>
      </c>
      <c r="KB22" s="79">
        <f>'Inbound SOS &amp; EOD'!KB53</f>
        <v>0</v>
      </c>
      <c r="KC22" s="79">
        <f>'Inbound SOS &amp; EOD'!KC53</f>
        <v>0</v>
      </c>
      <c r="KD22" s="79">
        <f>'Inbound SOS &amp; EOD'!KD53</f>
        <v>0</v>
      </c>
      <c r="KE22" s="79">
        <f>'Inbound SOS &amp; EOD'!KE53</f>
        <v>0</v>
      </c>
      <c r="KF22" s="79">
        <f>'Inbound SOS &amp; EOD'!KF53</f>
        <v>0</v>
      </c>
      <c r="KG22" s="79">
        <f>'Inbound SOS &amp; EOD'!KG53</f>
        <v>0</v>
      </c>
      <c r="KH22" s="79">
        <f>'Inbound SOS &amp; EOD'!KH53</f>
        <v>0</v>
      </c>
      <c r="KI22" s="79">
        <f>'Inbound SOS &amp; EOD'!KI53</f>
        <v>0</v>
      </c>
      <c r="KJ22" s="79">
        <f>'Inbound SOS &amp; EOD'!KJ53</f>
        <v>0</v>
      </c>
      <c r="KK22" s="79">
        <f>'Inbound SOS &amp; EOD'!KK53</f>
        <v>0</v>
      </c>
      <c r="KL22" s="79">
        <f>'Inbound SOS &amp; EOD'!KL53</f>
        <v>0</v>
      </c>
      <c r="KM22" s="79">
        <f>'Inbound SOS &amp; EOD'!KM53</f>
        <v>0</v>
      </c>
      <c r="KN22" s="79">
        <f>'Inbound SOS &amp; EOD'!KN53</f>
        <v>0</v>
      </c>
      <c r="KO22" s="79">
        <f>'Inbound SOS &amp; EOD'!KO53</f>
        <v>0</v>
      </c>
      <c r="KP22" s="79">
        <f>'Inbound SOS &amp; EOD'!KP53</f>
        <v>0</v>
      </c>
      <c r="KQ22" s="79">
        <f>'Inbound SOS &amp; EOD'!KQ53</f>
        <v>0</v>
      </c>
      <c r="KR22" s="79">
        <f>'Inbound SOS &amp; EOD'!KR53</f>
        <v>0</v>
      </c>
      <c r="KS22" s="79">
        <f>'Inbound SOS &amp; EOD'!KS53</f>
        <v>0</v>
      </c>
      <c r="KT22" s="79">
        <f>'Inbound SOS &amp; EOD'!KT53</f>
        <v>0</v>
      </c>
      <c r="KU22" s="79">
        <f>'Inbound SOS &amp; EOD'!KU53</f>
        <v>0</v>
      </c>
      <c r="KV22" s="79">
        <f>'Inbound SOS &amp; EOD'!KV53</f>
        <v>0</v>
      </c>
      <c r="KW22" s="79">
        <f>'Inbound SOS &amp; EOD'!KW53</f>
        <v>0</v>
      </c>
      <c r="KX22" s="79">
        <f>'Inbound SOS &amp; EOD'!KX53</f>
        <v>0</v>
      </c>
      <c r="KY22" s="79">
        <f>'Inbound SOS &amp; EOD'!KY53</f>
        <v>0</v>
      </c>
      <c r="KZ22" s="79">
        <f>'Inbound SOS &amp; EOD'!KZ53</f>
        <v>0</v>
      </c>
      <c r="LA22" s="79">
        <f>'Inbound SOS &amp; EOD'!LA53</f>
        <v>0</v>
      </c>
      <c r="LB22" s="79">
        <f>'Inbound SOS &amp; EOD'!LB53</f>
        <v>0</v>
      </c>
      <c r="LC22" s="79">
        <f>'Inbound SOS &amp; EOD'!LC53</f>
        <v>0</v>
      </c>
      <c r="LD22" s="79">
        <f>'Inbound SOS &amp; EOD'!LD53</f>
        <v>0</v>
      </c>
      <c r="LE22" s="79">
        <f>'Inbound SOS &amp; EOD'!LE53</f>
        <v>0</v>
      </c>
      <c r="LF22" s="79">
        <f>'Inbound SOS &amp; EOD'!LF53</f>
        <v>0</v>
      </c>
      <c r="LG22" s="79">
        <f>'Inbound SOS &amp; EOD'!LG53</f>
        <v>0</v>
      </c>
      <c r="LH22" s="79">
        <f>'Inbound SOS &amp; EOD'!LH53</f>
        <v>0</v>
      </c>
      <c r="LI22" s="79">
        <f>'Inbound SOS &amp; EOD'!LI53</f>
        <v>0</v>
      </c>
      <c r="LJ22" s="79">
        <f>'Inbound SOS &amp; EOD'!LJ53</f>
        <v>0</v>
      </c>
      <c r="LK22" s="79">
        <f>'Inbound SOS &amp; EOD'!LK53</f>
        <v>0</v>
      </c>
      <c r="LL22" s="79">
        <f>'Inbound SOS &amp; EOD'!LL53</f>
        <v>0</v>
      </c>
      <c r="LM22" s="79">
        <f>'Inbound SOS &amp; EOD'!LM53</f>
        <v>0</v>
      </c>
      <c r="LN22" s="79">
        <f>'Inbound SOS &amp; EOD'!LN53</f>
        <v>0</v>
      </c>
      <c r="LO22" s="79">
        <f>'Inbound SOS &amp; EOD'!LO53</f>
        <v>0</v>
      </c>
      <c r="LP22" s="79">
        <f>'Inbound SOS &amp; EOD'!LP53</f>
        <v>0</v>
      </c>
      <c r="LQ22" s="79">
        <f>'Inbound SOS &amp; EOD'!LQ53</f>
        <v>0</v>
      </c>
      <c r="LR22" s="79">
        <f>'Inbound SOS &amp; EOD'!LR53</f>
        <v>0</v>
      </c>
      <c r="LS22" s="79">
        <f>'Inbound SOS &amp; EOD'!LS53</f>
        <v>0</v>
      </c>
      <c r="LT22" s="79">
        <f>'Inbound SOS &amp; EOD'!LT53</f>
        <v>0</v>
      </c>
      <c r="LU22" s="79">
        <f>'Inbound SOS &amp; EOD'!LU53</f>
        <v>0</v>
      </c>
      <c r="LV22" s="79">
        <f>'Inbound SOS &amp; EOD'!LV53</f>
        <v>0</v>
      </c>
      <c r="LW22" s="79">
        <f>'Inbound SOS &amp; EOD'!LW53</f>
        <v>0</v>
      </c>
      <c r="LX22" s="79">
        <f>'Inbound SOS &amp; EOD'!LX53</f>
        <v>0</v>
      </c>
      <c r="LY22" s="79">
        <f>'Inbound SOS &amp; EOD'!LY53</f>
        <v>0</v>
      </c>
      <c r="LZ22" s="79">
        <f>'Inbound SOS &amp; EOD'!LZ53</f>
        <v>0</v>
      </c>
      <c r="MA22" s="79">
        <f>'Inbound SOS &amp; EOD'!MA53</f>
        <v>0</v>
      </c>
      <c r="MB22" s="79">
        <f>'Inbound SOS &amp; EOD'!MB53</f>
        <v>0</v>
      </c>
      <c r="MC22" s="79">
        <f>'Inbound SOS &amp; EOD'!MC53</f>
        <v>0</v>
      </c>
      <c r="MD22" s="79">
        <f>'Inbound SOS &amp; EOD'!MD53</f>
        <v>0</v>
      </c>
      <c r="ME22" s="79">
        <f>'Inbound SOS &amp; EOD'!ME53</f>
        <v>0</v>
      </c>
      <c r="MF22" s="79">
        <f>'Inbound SOS &amp; EOD'!MF53</f>
        <v>0</v>
      </c>
      <c r="MG22" s="79">
        <f>'Inbound SOS &amp; EOD'!MG53</f>
        <v>0</v>
      </c>
      <c r="MH22" s="79">
        <f>'Inbound SOS &amp; EOD'!MH53</f>
        <v>0</v>
      </c>
      <c r="MI22" s="79">
        <f>'Inbound SOS &amp; EOD'!MI53</f>
        <v>0</v>
      </c>
      <c r="MJ22" s="79">
        <f>'Inbound SOS &amp; EOD'!MJ53</f>
        <v>0</v>
      </c>
      <c r="MK22" s="79">
        <f>'Inbound SOS &amp; EOD'!MK53</f>
        <v>0</v>
      </c>
      <c r="ML22" s="79">
        <f>'Inbound SOS &amp; EOD'!ML53</f>
        <v>0</v>
      </c>
      <c r="MM22" s="79">
        <f>'Inbound SOS &amp; EOD'!MM53</f>
        <v>0</v>
      </c>
      <c r="MN22" s="79">
        <f>'Inbound SOS &amp; EOD'!MN53</f>
        <v>0</v>
      </c>
      <c r="MO22" s="79">
        <f>'Inbound SOS &amp; EOD'!MO53</f>
        <v>0</v>
      </c>
      <c r="MP22" s="79">
        <f>'Inbound SOS &amp; EOD'!MP53</f>
        <v>0</v>
      </c>
      <c r="MQ22" s="79">
        <f>'Inbound SOS &amp; EOD'!MQ53</f>
        <v>0</v>
      </c>
      <c r="MR22" s="79">
        <f>'Inbound SOS &amp; EOD'!MR53</f>
        <v>0</v>
      </c>
      <c r="MS22" s="79">
        <f>'Inbound SOS &amp; EOD'!MS53</f>
        <v>0</v>
      </c>
      <c r="MT22" s="79">
        <f>'Inbound SOS &amp; EOD'!MT53</f>
        <v>0</v>
      </c>
      <c r="MU22" s="79">
        <f>'Inbound SOS &amp; EOD'!MU53</f>
        <v>0</v>
      </c>
      <c r="MV22" s="79">
        <f>'Inbound SOS &amp; EOD'!MV53</f>
        <v>0</v>
      </c>
      <c r="MW22" s="79">
        <f>'Inbound SOS &amp; EOD'!MW53</f>
        <v>0</v>
      </c>
      <c r="MX22" s="79">
        <f>'Inbound SOS &amp; EOD'!MX53</f>
        <v>0</v>
      </c>
      <c r="MY22" s="79">
        <f>'Inbound SOS &amp; EOD'!MY53</f>
        <v>0</v>
      </c>
      <c r="MZ22" s="79">
        <f>'Inbound SOS &amp; EOD'!MZ53</f>
        <v>0</v>
      </c>
      <c r="NA22" s="79">
        <f>'Inbound SOS &amp; EOD'!NA53</f>
        <v>0</v>
      </c>
      <c r="NB22" s="79">
        <f>'Inbound SOS &amp; EOD'!NB53</f>
        <v>0</v>
      </c>
      <c r="NC22" s="79">
        <f>'Inbound SOS &amp; EOD'!NC53</f>
        <v>0</v>
      </c>
      <c r="ND22" s="79">
        <f>'Inbound SOS &amp; EOD'!ND53</f>
        <v>0</v>
      </c>
      <c r="NE22" s="79">
        <f>'Inbound SOS &amp; EOD'!NE53</f>
        <v>0</v>
      </c>
      <c r="NF22" s="79">
        <f>'Inbound SOS &amp; EOD'!NF53</f>
        <v>0</v>
      </c>
      <c r="NG22" s="79">
        <f>'Inbound SOS &amp; EOD'!NG53</f>
        <v>0</v>
      </c>
      <c r="NH22" s="79">
        <f>'Inbound SOS &amp; EOD'!NH53</f>
        <v>0</v>
      </c>
    </row>
    <row r="23" spans="1:372" ht="15.75" customHeight="1">
      <c r="B23" s="973"/>
      <c r="C23" s="973"/>
      <c r="D23" s="973"/>
      <c r="E23" s="973"/>
      <c r="F23" s="973"/>
      <c r="G23" s="973"/>
      <c r="H23" s="973"/>
      <c r="I23" s="973"/>
      <c r="J23" s="973"/>
      <c r="K23" s="973"/>
      <c r="L23" s="973"/>
      <c r="M23" s="973"/>
      <c r="N23" s="973"/>
      <c r="O23" s="973"/>
      <c r="P23" s="973"/>
      <c r="Q23" s="973"/>
      <c r="R23" s="973"/>
      <c r="S23" s="973"/>
      <c r="T23" s="973"/>
      <c r="U23" s="973"/>
      <c r="V23" s="973"/>
      <c r="W23" s="973"/>
      <c r="X23" s="973"/>
      <c r="Y23" s="973"/>
      <c r="Z23" s="973"/>
      <c r="AA23" s="973"/>
      <c r="AB23" s="973"/>
      <c r="AC23" s="973"/>
      <c r="AD23" s="973"/>
      <c r="AE23" s="973"/>
      <c r="AF23" s="973"/>
      <c r="AG23" s="973"/>
      <c r="AH23" s="973"/>
      <c r="AI23" s="973"/>
      <c r="AJ23" s="973"/>
      <c r="AK23" s="973"/>
      <c r="AL23" s="973"/>
      <c r="AM23" s="973"/>
      <c r="AN23" s="973"/>
      <c r="AO23" s="973"/>
      <c r="AP23" s="973"/>
      <c r="AQ23" s="973"/>
      <c r="AR23" s="973"/>
      <c r="AS23" s="973"/>
      <c r="AT23" s="973"/>
      <c r="AU23" s="973"/>
      <c r="AV23" s="973"/>
      <c r="AW23" s="973"/>
      <c r="AX23" s="973"/>
      <c r="AY23" s="973"/>
      <c r="AZ23" s="973"/>
      <c r="BA23" s="973"/>
      <c r="BB23" s="973"/>
      <c r="BC23" s="973"/>
      <c r="BD23" s="973"/>
      <c r="BE23" s="973"/>
      <c r="BF23" s="973"/>
      <c r="BG23" s="973"/>
      <c r="BH23" s="973"/>
      <c r="BI23" s="973"/>
      <c r="BJ23" s="973"/>
      <c r="BK23" s="973"/>
      <c r="BL23" s="973"/>
      <c r="BM23" s="973"/>
      <c r="BN23" s="973"/>
      <c r="BO23" s="973"/>
      <c r="BP23" s="973"/>
      <c r="BQ23" s="973"/>
      <c r="BR23" s="973"/>
      <c r="BS23" s="973"/>
      <c r="BT23" s="973"/>
      <c r="BU23" s="973"/>
      <c r="BV23" s="973"/>
      <c r="BW23" s="973"/>
      <c r="BX23" s="973"/>
      <c r="BY23" s="973"/>
      <c r="BZ23" s="973"/>
      <c r="CA23" s="973"/>
      <c r="CB23" s="973"/>
      <c r="CC23" s="973"/>
      <c r="CD23" s="973"/>
      <c r="CE23" s="973"/>
      <c r="CF23" s="973"/>
      <c r="CG23" s="973"/>
      <c r="CH23" s="973"/>
      <c r="CI23" s="973"/>
      <c r="CJ23" s="973"/>
      <c r="CK23" s="973"/>
      <c r="CL23" s="973"/>
      <c r="CM23" s="973"/>
      <c r="CN23" s="973"/>
      <c r="CO23" s="973"/>
      <c r="CP23" s="973"/>
      <c r="CQ23" s="973"/>
      <c r="CR23" s="973"/>
      <c r="CS23" s="973"/>
      <c r="CT23" s="973"/>
      <c r="CU23" s="973"/>
      <c r="CV23" s="973"/>
      <c r="CW23" s="973"/>
      <c r="CX23" s="973"/>
      <c r="CY23" s="973"/>
      <c r="CZ23" s="973"/>
      <c r="DA23" s="973"/>
      <c r="DB23" s="973"/>
      <c r="DC23" s="973"/>
      <c r="DD23" s="973"/>
      <c r="DE23" s="973"/>
      <c r="DF23" s="973"/>
      <c r="DG23" s="973"/>
      <c r="DH23" s="973"/>
      <c r="DI23" s="973"/>
      <c r="DJ23" s="973"/>
      <c r="DK23" s="973"/>
      <c r="DL23" s="973"/>
      <c r="DM23" s="973"/>
      <c r="DN23" s="973"/>
      <c r="DO23" s="973"/>
      <c r="DP23" s="973"/>
      <c r="DQ23" s="973"/>
      <c r="DR23" s="973"/>
      <c r="DS23" s="973"/>
      <c r="DT23" s="973"/>
      <c r="DU23" s="973"/>
      <c r="DV23" s="973"/>
      <c r="DW23" s="973"/>
      <c r="DX23" s="973"/>
      <c r="DY23" s="973"/>
      <c r="DZ23" s="973"/>
      <c r="EA23" s="973"/>
      <c r="EB23" s="973"/>
      <c r="EC23" s="973"/>
      <c r="ED23" s="973"/>
      <c r="EE23" s="973"/>
      <c r="EF23" s="973"/>
      <c r="EG23" s="973"/>
      <c r="EH23" s="973"/>
      <c r="EI23" s="973"/>
      <c r="EJ23" s="973"/>
      <c r="EK23" s="973"/>
      <c r="EL23" s="973"/>
      <c r="EM23" s="973"/>
      <c r="EN23" s="973"/>
      <c r="EO23" s="973"/>
      <c r="EP23" s="973"/>
      <c r="EQ23" s="973"/>
      <c r="ER23" s="973"/>
      <c r="ES23" s="973"/>
      <c r="ET23" s="973"/>
      <c r="EU23" s="973"/>
      <c r="EV23" s="973"/>
      <c r="EW23" s="973"/>
      <c r="EX23" s="973"/>
      <c r="EY23" s="973"/>
      <c r="EZ23" s="973"/>
      <c r="FA23" s="973"/>
      <c r="FB23" s="973"/>
      <c r="FC23" s="973"/>
      <c r="FD23" s="973"/>
      <c r="FE23" s="973"/>
      <c r="FF23" s="973"/>
      <c r="FG23" s="973"/>
      <c r="FH23" s="973"/>
      <c r="FI23" s="973"/>
      <c r="FJ23" s="973"/>
      <c r="FK23" s="973"/>
      <c r="FL23" s="973"/>
      <c r="FM23" s="973"/>
      <c r="FN23" s="973"/>
      <c r="FO23" s="973"/>
      <c r="FP23" s="973"/>
      <c r="FQ23" s="973"/>
      <c r="FR23" s="973"/>
      <c r="FS23" s="973"/>
      <c r="FT23" s="973"/>
      <c r="FU23" s="973"/>
      <c r="FV23" s="973"/>
      <c r="FW23" s="973"/>
      <c r="FX23" s="973"/>
      <c r="FY23" s="973"/>
      <c r="FZ23" s="973"/>
      <c r="GA23" s="973"/>
      <c r="GB23" s="973"/>
      <c r="GC23" s="973"/>
      <c r="GD23" s="973"/>
      <c r="GE23" s="973"/>
      <c r="GF23" s="973"/>
      <c r="GG23" s="973"/>
      <c r="GH23" s="973"/>
      <c r="GI23" s="973"/>
      <c r="GJ23" s="973"/>
      <c r="GK23" s="973"/>
      <c r="GL23" s="973"/>
      <c r="GM23" s="973"/>
      <c r="GN23" s="973"/>
      <c r="GO23" s="973"/>
      <c r="GP23" s="973"/>
      <c r="GQ23" s="973"/>
      <c r="GR23" s="973"/>
      <c r="GS23" s="973"/>
      <c r="GT23" s="973"/>
      <c r="GU23" s="973"/>
      <c r="GV23" s="973"/>
      <c r="GW23" s="973"/>
      <c r="GX23" s="973"/>
      <c r="GY23" s="973"/>
      <c r="GZ23" s="973"/>
      <c r="HA23" s="973"/>
      <c r="HB23" s="973"/>
      <c r="HC23" s="973"/>
      <c r="HD23" s="973"/>
      <c r="HE23" s="973"/>
      <c r="HF23" s="973"/>
      <c r="HG23" s="973"/>
      <c r="HH23" s="973"/>
      <c r="HI23" s="973"/>
      <c r="HJ23" s="973"/>
      <c r="HK23" s="973"/>
      <c r="HL23" s="973"/>
      <c r="HM23" s="973"/>
      <c r="HN23" s="973"/>
      <c r="HO23" s="973"/>
      <c r="HP23" s="973"/>
      <c r="HQ23" s="973"/>
      <c r="HR23" s="973"/>
      <c r="HS23" s="973"/>
      <c r="HT23" s="973"/>
      <c r="HU23" s="973"/>
      <c r="HV23" s="973"/>
      <c r="HW23" s="973"/>
      <c r="HX23" s="973"/>
      <c r="HY23" s="973"/>
      <c r="HZ23" s="973"/>
      <c r="IA23" s="973"/>
      <c r="IB23" s="973"/>
      <c r="IC23" s="973"/>
      <c r="ID23" s="973"/>
      <c r="IE23" s="973"/>
      <c r="IF23" s="973"/>
      <c r="IG23" s="973"/>
      <c r="IH23" s="973"/>
      <c r="II23" s="973"/>
      <c r="IJ23" s="973"/>
      <c r="IK23" s="973"/>
      <c r="IL23" s="973"/>
      <c r="IM23" s="973"/>
      <c r="IN23" s="973"/>
      <c r="IO23" s="973"/>
      <c r="IP23" s="973"/>
      <c r="IQ23" s="973"/>
      <c r="IR23" s="973"/>
      <c r="IS23" s="973"/>
      <c r="IT23" s="973"/>
      <c r="IU23" s="973"/>
      <c r="IV23" s="973"/>
      <c r="IW23" s="973"/>
      <c r="IX23" s="973"/>
      <c r="IY23" s="973"/>
      <c r="IZ23" s="973"/>
      <c r="JA23" s="973"/>
      <c r="JB23" s="973"/>
      <c r="JC23" s="973"/>
      <c r="JD23" s="973"/>
      <c r="JE23" s="973"/>
      <c r="JF23" s="973"/>
      <c r="JG23" s="973"/>
      <c r="JH23" s="973"/>
      <c r="JI23" s="973"/>
      <c r="JJ23" s="973"/>
      <c r="JK23" s="973"/>
      <c r="JL23" s="973"/>
      <c r="JM23" s="973"/>
      <c r="JN23" s="973"/>
      <c r="JO23" s="973"/>
      <c r="JP23" s="973"/>
      <c r="JQ23" s="973"/>
      <c r="JR23" s="973"/>
      <c r="JS23" s="973"/>
      <c r="JT23" s="973"/>
      <c r="JU23" s="973"/>
      <c r="JV23" s="973"/>
      <c r="JW23" s="973"/>
      <c r="JX23" s="973"/>
      <c r="JY23" s="973"/>
      <c r="JZ23" s="973"/>
      <c r="KA23" s="973"/>
      <c r="KB23" s="973"/>
      <c r="KC23" s="973"/>
      <c r="KD23" s="973"/>
      <c r="KE23" s="973"/>
      <c r="KF23" s="973"/>
      <c r="KG23" s="973"/>
      <c r="KH23" s="973"/>
      <c r="KI23" s="973"/>
      <c r="KJ23" s="973"/>
      <c r="KK23" s="973"/>
      <c r="KL23" s="973"/>
      <c r="KM23" s="973"/>
      <c r="KN23" s="973"/>
      <c r="KO23" s="973"/>
      <c r="KP23" s="973"/>
      <c r="KQ23" s="973"/>
      <c r="KR23" s="973"/>
      <c r="KS23" s="973"/>
      <c r="KT23" s="973"/>
      <c r="KU23" s="973"/>
      <c r="KV23" s="973"/>
      <c r="KW23" s="973"/>
      <c r="KX23" s="973"/>
      <c r="KY23" s="973"/>
      <c r="KZ23" s="973"/>
      <c r="LA23" s="973"/>
      <c r="LB23" s="973"/>
      <c r="LC23" s="973"/>
      <c r="LD23" s="973"/>
      <c r="LE23" s="973"/>
      <c r="LF23" s="973"/>
      <c r="LG23" s="973"/>
      <c r="LH23" s="973"/>
      <c r="LI23" s="973"/>
      <c r="LJ23" s="973"/>
      <c r="LK23" s="973"/>
      <c r="LL23" s="973"/>
      <c r="LM23" s="973"/>
      <c r="LN23" s="973"/>
      <c r="LO23" s="973"/>
      <c r="LP23" s="973"/>
      <c r="LQ23" s="973"/>
      <c r="LR23" s="973"/>
      <c r="LS23" s="973"/>
      <c r="LT23" s="973"/>
      <c r="LU23" s="973"/>
      <c r="LV23" s="973"/>
      <c r="LW23" s="973"/>
      <c r="LX23" s="973"/>
      <c r="LY23" s="973"/>
      <c r="LZ23" s="973"/>
      <c r="MA23" s="973"/>
      <c r="MB23" s="973"/>
      <c r="MC23" s="973"/>
      <c r="MD23" s="973"/>
      <c r="ME23" s="973"/>
      <c r="MF23" s="973"/>
      <c r="MG23" s="973"/>
      <c r="MH23" s="973"/>
      <c r="MI23" s="973"/>
      <c r="MJ23" s="973"/>
      <c r="MK23" s="973"/>
      <c r="ML23" s="973"/>
      <c r="MM23" s="973"/>
      <c r="MN23" s="973"/>
      <c r="MO23" s="973"/>
      <c r="MP23" s="973"/>
      <c r="MQ23" s="973"/>
      <c r="MR23" s="973"/>
      <c r="MS23" s="973"/>
      <c r="MT23" s="973"/>
      <c r="MU23" s="973"/>
      <c r="MV23" s="973"/>
      <c r="MW23" s="973"/>
      <c r="MX23" s="973"/>
      <c r="MY23" s="973"/>
      <c r="MZ23" s="973"/>
      <c r="NA23" s="973"/>
      <c r="NB23" s="973"/>
      <c r="NC23" s="973"/>
      <c r="ND23" s="973"/>
      <c r="NE23" s="973"/>
      <c r="NF23" s="973"/>
      <c r="NG23" s="973"/>
      <c r="NH23" s="973"/>
    </row>
  </sheetData>
  <mergeCells count="53">
    <mergeCell ref="C5:H8"/>
    <mergeCell ref="J5:O8"/>
    <mergeCell ref="Q5:V8"/>
    <mergeCell ref="X5:AC8"/>
    <mergeCell ref="AE5:AJ8"/>
    <mergeCell ref="AL5:AQ8"/>
    <mergeCell ref="AS5:AX8"/>
    <mergeCell ref="AZ5:BE8"/>
    <mergeCell ref="BG5:BL8"/>
    <mergeCell ref="BN5:BS8"/>
    <mergeCell ref="BU5:BZ8"/>
    <mergeCell ref="CB5:CG8"/>
    <mergeCell ref="CI5:CN8"/>
    <mergeCell ref="CP5:CU8"/>
    <mergeCell ref="CW5:DB8"/>
    <mergeCell ref="DD5:DI8"/>
    <mergeCell ref="DK5:DP8"/>
    <mergeCell ref="DR5:DW8"/>
    <mergeCell ref="DY5:ED8"/>
    <mergeCell ref="EF5:EK8"/>
    <mergeCell ref="EM5:ER8"/>
    <mergeCell ref="ET5:EY8"/>
    <mergeCell ref="FA5:FF8"/>
    <mergeCell ref="FH5:FM8"/>
    <mergeCell ref="FO5:FT8"/>
    <mergeCell ref="FV5:GA8"/>
    <mergeCell ref="GC5:GH8"/>
    <mergeCell ref="GJ5:GO8"/>
    <mergeCell ref="GQ5:GV8"/>
    <mergeCell ref="GX5:HC8"/>
    <mergeCell ref="HE5:HJ8"/>
    <mergeCell ref="HL5:HQ8"/>
    <mergeCell ref="HS5:HX8"/>
    <mergeCell ref="HZ5:IE8"/>
    <mergeCell ref="IG5:IL8"/>
    <mergeCell ref="IN5:IS8"/>
    <mergeCell ref="IU5:IZ8"/>
    <mergeCell ref="JB5:JG8"/>
    <mergeCell ref="JI5:JN8"/>
    <mergeCell ref="JP5:JU8"/>
    <mergeCell ref="JW5:KB8"/>
    <mergeCell ref="KD5:KI8"/>
    <mergeCell ref="KK5:KP8"/>
    <mergeCell ref="KR5:KW8"/>
    <mergeCell ref="KY5:LD8"/>
    <mergeCell ref="MO5:MT8"/>
    <mergeCell ref="MV5:NA8"/>
    <mergeCell ref="NC5:NH8"/>
    <mergeCell ref="LF5:LK8"/>
    <mergeCell ref="LM5:LR8"/>
    <mergeCell ref="LT5:LY8"/>
    <mergeCell ref="MA5:MF8"/>
    <mergeCell ref="MH5:MM8"/>
  </mergeCells>
  <conditionalFormatting sqref="B4:NH4">
    <cfRule type="cellIs" dxfId="25" priority="1" operator="greaterThan">
      <formula>3</formula>
    </cfRule>
  </conditionalFormatting>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83"/>
  <sheetViews>
    <sheetView topLeftCell="A33" workbookViewId="0">
      <selection activeCell="E7" sqref="E7"/>
    </sheetView>
  </sheetViews>
  <sheetFormatPr defaultColWidth="14.42578125" defaultRowHeight="15.75" customHeight="1"/>
  <cols>
    <col min="1" max="1" width="25.7109375" customWidth="1"/>
  </cols>
  <sheetData>
    <row r="1" spans="1:19" ht="15.75" customHeight="1">
      <c r="A1" s="1"/>
      <c r="B1" s="1"/>
      <c r="D1" s="25" t="s">
        <v>1157</v>
      </c>
      <c r="E1" s="25"/>
      <c r="F1" s="25"/>
      <c r="G1" s="25" t="s">
        <v>1158</v>
      </c>
      <c r="H1" s="25"/>
      <c r="J1" s="28" t="s">
        <v>1159</v>
      </c>
      <c r="K1" s="28"/>
      <c r="L1" s="28"/>
      <c r="S1" t="s">
        <v>1160</v>
      </c>
    </row>
    <row r="2" spans="1:19" ht="15.75" customHeight="1">
      <c r="A2" s="26" t="s">
        <v>1161</v>
      </c>
      <c r="B2" s="1"/>
      <c r="D2" s="25" t="s">
        <v>220</v>
      </c>
      <c r="E2" s="27">
        <v>0.6</v>
      </c>
      <c r="F2" s="25"/>
      <c r="G2" s="25" t="s">
        <v>220</v>
      </c>
      <c r="H2" s="142">
        <v>0.4</v>
      </c>
      <c r="J2" t="s">
        <v>1157</v>
      </c>
      <c r="M2" t="s">
        <v>1158</v>
      </c>
      <c r="S2" t="s">
        <v>1162</v>
      </c>
    </row>
    <row r="3" spans="1:19" ht="15.75" customHeight="1">
      <c r="A3" s="1" t="s">
        <v>1163</v>
      </c>
      <c r="B3" s="1">
        <v>9</v>
      </c>
      <c r="D3" s="25" t="s">
        <v>221</v>
      </c>
      <c r="E3" s="341">
        <v>0.6</v>
      </c>
      <c r="F3" s="25"/>
      <c r="G3" s="25" t="s">
        <v>221</v>
      </c>
      <c r="H3" s="142">
        <v>0.4</v>
      </c>
      <c r="J3" t="s">
        <v>220</v>
      </c>
      <c r="K3" s="341">
        <v>0.6</v>
      </c>
      <c r="M3" t="s">
        <v>220</v>
      </c>
      <c r="N3" s="1051">
        <v>0.4</v>
      </c>
      <c r="S3" t="s">
        <v>1164</v>
      </c>
    </row>
    <row r="4" spans="1:19" ht="15.75" customHeight="1">
      <c r="A4" s="1" t="s">
        <v>1165</v>
      </c>
      <c r="B4" s="1">
        <v>9</v>
      </c>
      <c r="D4" s="25" t="s">
        <v>222</v>
      </c>
      <c r="E4" s="341">
        <v>0.55000000000000004</v>
      </c>
      <c r="F4" s="25"/>
      <c r="G4" s="25" t="s">
        <v>222</v>
      </c>
      <c r="H4" s="142">
        <v>0.45</v>
      </c>
      <c r="J4" t="s">
        <v>221</v>
      </c>
      <c r="K4" s="341">
        <v>0.6</v>
      </c>
      <c r="M4" t="s">
        <v>221</v>
      </c>
      <c r="N4" s="1051">
        <v>0.45</v>
      </c>
      <c r="S4" t="s">
        <v>1166</v>
      </c>
    </row>
    <row r="5" spans="1:19" ht="15.75" customHeight="1">
      <c r="A5" s="1" t="s">
        <v>1167</v>
      </c>
      <c r="B5" s="1">
        <v>0.5</v>
      </c>
      <c r="D5" s="25" t="s">
        <v>223</v>
      </c>
      <c r="E5" s="341">
        <v>0.55000000000000004</v>
      </c>
      <c r="F5" s="25"/>
      <c r="G5" s="25" t="s">
        <v>223</v>
      </c>
      <c r="H5" s="142">
        <v>0.45</v>
      </c>
      <c r="J5" t="s">
        <v>222</v>
      </c>
      <c r="K5" s="341">
        <v>0.55000000000000004</v>
      </c>
      <c r="M5" t="s">
        <v>222</v>
      </c>
      <c r="N5" s="1051">
        <v>0.45</v>
      </c>
      <c r="S5" t="s">
        <v>395</v>
      </c>
    </row>
    <row r="6" spans="1:19" ht="15.75" customHeight="1">
      <c r="A6" s="1" t="s">
        <v>1168</v>
      </c>
      <c r="B6" s="1">
        <v>0.5</v>
      </c>
      <c r="D6" s="25" t="s">
        <v>224</v>
      </c>
      <c r="E6" s="341">
        <v>0.55000000000000004</v>
      </c>
      <c r="F6" s="25"/>
      <c r="G6" s="25" t="s">
        <v>224</v>
      </c>
      <c r="H6" s="142">
        <v>0.45</v>
      </c>
      <c r="J6" t="s">
        <v>223</v>
      </c>
      <c r="K6" s="341">
        <v>0.55000000000000004</v>
      </c>
      <c r="M6" t="s">
        <v>223</v>
      </c>
      <c r="N6" s="1051">
        <v>0.45</v>
      </c>
      <c r="S6" t="s">
        <v>393</v>
      </c>
    </row>
    <row r="7" spans="1:19" ht="15.75" customHeight="1">
      <c r="A7" s="1"/>
      <c r="B7" s="1"/>
      <c r="D7" s="25" t="s">
        <v>225</v>
      </c>
      <c r="E7" s="27">
        <v>1</v>
      </c>
      <c r="F7" s="25"/>
      <c r="G7" s="25" t="s">
        <v>225</v>
      </c>
      <c r="H7" s="142">
        <v>0</v>
      </c>
      <c r="J7" t="s">
        <v>224</v>
      </c>
      <c r="K7" s="341">
        <v>0.6</v>
      </c>
      <c r="M7" t="s">
        <v>224</v>
      </c>
      <c r="N7" s="1051">
        <v>0.45</v>
      </c>
      <c r="S7" t="s">
        <v>1169</v>
      </c>
    </row>
    <row r="8" spans="1:19" ht="15.75" customHeight="1">
      <c r="A8" s="1"/>
      <c r="B8" s="1"/>
      <c r="D8" s="25" t="s">
        <v>226</v>
      </c>
      <c r="E8" s="27">
        <v>1</v>
      </c>
      <c r="F8" s="25"/>
      <c r="G8" s="25" t="s">
        <v>226</v>
      </c>
      <c r="H8" s="142">
        <v>0</v>
      </c>
      <c r="J8" t="s">
        <v>225</v>
      </c>
      <c r="K8" s="341">
        <v>1</v>
      </c>
      <c r="M8" t="s">
        <v>225</v>
      </c>
      <c r="N8" s="1051">
        <v>0</v>
      </c>
    </row>
    <row r="9" spans="1:19" ht="15.75" customHeight="1">
      <c r="A9" s="26" t="s">
        <v>1170</v>
      </c>
      <c r="B9" s="1"/>
      <c r="J9" t="s">
        <v>226</v>
      </c>
      <c r="K9" s="341">
        <v>1</v>
      </c>
      <c r="M9" t="s">
        <v>226</v>
      </c>
      <c r="N9" s="1051">
        <v>0</v>
      </c>
    </row>
    <row r="10" spans="1:19" ht="15.75" customHeight="1">
      <c r="A10" s="1" t="s">
        <v>1171</v>
      </c>
      <c r="B10" s="1">
        <v>195</v>
      </c>
      <c r="C10" s="28"/>
    </row>
    <row r="11" spans="1:19" ht="15.75" customHeight="1">
      <c r="A11" s="1" t="s">
        <v>1172</v>
      </c>
      <c r="B11" s="1">
        <v>200</v>
      </c>
      <c r="C11" s="28"/>
    </row>
    <row r="12" spans="1:19" ht="15.75" customHeight="1">
      <c r="A12" s="1" t="s">
        <v>1173</v>
      </c>
      <c r="B12" s="1">
        <v>100</v>
      </c>
    </row>
    <row r="13" spans="1:19" ht="15.75" customHeight="1">
      <c r="A13" s="1" t="s">
        <v>1117</v>
      </c>
      <c r="B13" s="1">
        <v>4</v>
      </c>
    </row>
    <row r="14" spans="1:19" ht="15.75" customHeight="1">
      <c r="A14" s="1" t="s">
        <v>1174</v>
      </c>
      <c r="B14" s="1">
        <v>0.95</v>
      </c>
    </row>
    <row r="15" spans="1:19" ht="15.75" customHeight="1">
      <c r="A15" s="1" t="s">
        <v>1175</v>
      </c>
      <c r="B15" s="1">
        <v>0.05</v>
      </c>
      <c r="D15" t="s">
        <v>1176</v>
      </c>
    </row>
    <row r="16" spans="1:19" ht="15.75" customHeight="1">
      <c r="A16" s="1" t="s">
        <v>1177</v>
      </c>
      <c r="B16" s="1">
        <v>250</v>
      </c>
    </row>
    <row r="17" spans="1:15" ht="15.75" customHeight="1">
      <c r="A17" s="1" t="s">
        <v>1178</v>
      </c>
      <c r="B17" s="1">
        <v>120</v>
      </c>
    </row>
    <row r="18" spans="1:15" ht="15.75" customHeight="1">
      <c r="A18" s="1" t="s">
        <v>217</v>
      </c>
      <c r="B18" s="1">
        <v>8</v>
      </c>
    </row>
    <row r="19" spans="1:15" ht="15.75" customHeight="1">
      <c r="A19" s="1" t="s">
        <v>1179</v>
      </c>
      <c r="B19" s="1">
        <v>0.1</v>
      </c>
    </row>
    <row r="20" spans="1:15" ht="15.75" customHeight="1">
      <c r="A20" s="1" t="s">
        <v>1180</v>
      </c>
      <c r="B20" s="1">
        <v>0.25</v>
      </c>
    </row>
    <row r="21" spans="1:15" ht="15.75" customHeight="1">
      <c r="A21" s="1" t="s">
        <v>1181</v>
      </c>
      <c r="B21" s="1">
        <v>5.0000000000000001E-3</v>
      </c>
    </row>
    <row r="22" spans="1:15" ht="15.75" customHeight="1">
      <c r="A22" s="1" t="s">
        <v>1182</v>
      </c>
      <c r="B22" s="1">
        <v>0.01</v>
      </c>
    </row>
    <row r="23" spans="1:15" ht="15.75" customHeight="1">
      <c r="A23" s="1" t="s">
        <v>1183</v>
      </c>
      <c r="B23" s="1">
        <v>120</v>
      </c>
      <c r="I23" s="55" t="s">
        <v>1184</v>
      </c>
      <c r="J23" s="55" t="s">
        <v>1185</v>
      </c>
      <c r="K23" s="55" t="s">
        <v>1186</v>
      </c>
      <c r="L23" s="55" t="s">
        <v>1187</v>
      </c>
      <c r="M23" t="s">
        <v>1188</v>
      </c>
    </row>
    <row r="24" spans="1:15" ht="15.75" customHeight="1">
      <c r="A24" s="1" t="s">
        <v>1189</v>
      </c>
      <c r="B24" s="1">
        <v>0.02</v>
      </c>
      <c r="I24" t="s">
        <v>1034</v>
      </c>
      <c r="J24">
        <v>40</v>
      </c>
      <c r="K24">
        <v>5890</v>
      </c>
      <c r="L24">
        <v>34159</v>
      </c>
      <c r="M24">
        <f>K24+L24</f>
        <v>40049</v>
      </c>
      <c r="N24">
        <f>J24/M24</f>
        <v>9.9877649878898347E-4</v>
      </c>
      <c r="O24">
        <f>K24/M24</f>
        <v>0.14706983944667781</v>
      </c>
    </row>
    <row r="25" spans="1:15" ht="15.75" customHeight="1">
      <c r="A25" s="1" t="s">
        <v>1190</v>
      </c>
      <c r="B25" s="1">
        <v>20</v>
      </c>
      <c r="I25" t="s">
        <v>1191</v>
      </c>
      <c r="J25">
        <v>101</v>
      </c>
      <c r="K25">
        <v>15213</v>
      </c>
      <c r="L25">
        <v>108659</v>
      </c>
      <c r="M25">
        <f t="shared" ref="M25:M30" si="0">K25+L25</f>
        <v>123872</v>
      </c>
      <c r="N25">
        <f t="shared" ref="N25:N30" si="1">J25/M25</f>
        <v>8.1535778868509429E-4</v>
      </c>
      <c r="O25">
        <f t="shared" ref="O25:O30" si="2">K25/M25</f>
        <v>0.12281225781451821</v>
      </c>
    </row>
    <row r="26" spans="1:15" ht="15.75" customHeight="1">
      <c r="A26" s="1" t="s">
        <v>1192</v>
      </c>
      <c r="B26" s="1">
        <v>60</v>
      </c>
      <c r="I26" t="s">
        <v>1193</v>
      </c>
      <c r="J26">
        <v>110</v>
      </c>
      <c r="K26">
        <v>18101</v>
      </c>
      <c r="L26">
        <v>141282</v>
      </c>
      <c r="M26">
        <f t="shared" si="0"/>
        <v>159383</v>
      </c>
      <c r="N26">
        <f t="shared" si="1"/>
        <v>6.9016143503384923E-4</v>
      </c>
      <c r="O26">
        <f t="shared" si="2"/>
        <v>0.11356920123225187</v>
      </c>
    </row>
    <row r="27" spans="1:15" ht="15.75" customHeight="1">
      <c r="A27" s="1" t="s">
        <v>1194</v>
      </c>
      <c r="B27" s="1">
        <v>600</v>
      </c>
      <c r="I27" t="s">
        <v>1195</v>
      </c>
      <c r="J27">
        <v>148</v>
      </c>
      <c r="K27">
        <v>17165</v>
      </c>
      <c r="L27">
        <v>83158</v>
      </c>
      <c r="M27">
        <f t="shared" si="0"/>
        <v>100323</v>
      </c>
      <c r="N27">
        <f t="shared" si="1"/>
        <v>1.4752349909791375E-3</v>
      </c>
      <c r="O27">
        <f t="shared" si="2"/>
        <v>0.17109735554160063</v>
      </c>
    </row>
    <row r="28" spans="1:15" ht="15.75" customHeight="1">
      <c r="A28" s="1" t="s">
        <v>1196</v>
      </c>
      <c r="B28" s="1">
        <v>120</v>
      </c>
      <c r="I28" t="s">
        <v>1197</v>
      </c>
      <c r="J28">
        <v>113</v>
      </c>
      <c r="K28">
        <v>27990</v>
      </c>
      <c r="L28">
        <v>123077</v>
      </c>
      <c r="M28">
        <f t="shared" si="0"/>
        <v>151067</v>
      </c>
      <c r="N28">
        <f t="shared" si="1"/>
        <v>7.4801247128757433E-4</v>
      </c>
      <c r="O28">
        <f t="shared" si="2"/>
        <v>0.18528202717999298</v>
      </c>
    </row>
    <row r="29" spans="1:15" ht="15.75" customHeight="1">
      <c r="A29" s="1" t="s">
        <v>1198</v>
      </c>
      <c r="B29" s="1">
        <v>0.7</v>
      </c>
      <c r="I29" t="s">
        <v>1199</v>
      </c>
      <c r="J29">
        <v>216</v>
      </c>
      <c r="K29">
        <v>45642</v>
      </c>
      <c r="L29">
        <v>224912</v>
      </c>
      <c r="M29">
        <f t="shared" si="0"/>
        <v>270554</v>
      </c>
      <c r="N29">
        <f t="shared" si="1"/>
        <v>7.9836187969869229E-4</v>
      </c>
      <c r="O29">
        <f t="shared" si="2"/>
        <v>0.16869830052410978</v>
      </c>
    </row>
    <row r="30" spans="1:15" ht="15.75" customHeight="1">
      <c r="A30" s="26" t="s">
        <v>1200</v>
      </c>
      <c r="B30" s="1"/>
      <c r="I30" t="s">
        <v>1201</v>
      </c>
      <c r="J30">
        <v>148</v>
      </c>
      <c r="K30">
        <v>58462</v>
      </c>
      <c r="L30">
        <v>240557</v>
      </c>
      <c r="M30">
        <f t="shared" si="0"/>
        <v>299019</v>
      </c>
      <c r="N30">
        <f t="shared" si="1"/>
        <v>4.9495182580371142E-4</v>
      </c>
      <c r="O30">
        <f t="shared" si="2"/>
        <v>0.19551265973065257</v>
      </c>
    </row>
    <row r="31" spans="1:15" ht="15.75" customHeight="1">
      <c r="A31" s="1" t="s">
        <v>1202</v>
      </c>
      <c r="B31" s="1">
        <v>45</v>
      </c>
    </row>
    <row r="32" spans="1:15" ht="15.75" customHeight="1">
      <c r="A32" s="1" t="s">
        <v>1203</v>
      </c>
      <c r="B32" s="1">
        <v>35</v>
      </c>
    </row>
    <row r="33" spans="1:2" ht="15.75" customHeight="1">
      <c r="A33" s="1" t="s">
        <v>855</v>
      </c>
      <c r="B33" s="1">
        <v>50</v>
      </c>
    </row>
    <row r="34" spans="1:2" ht="15.75" customHeight="1">
      <c r="A34" s="1" t="s">
        <v>355</v>
      </c>
      <c r="B34" s="1">
        <v>75</v>
      </c>
    </row>
    <row r="35" spans="1:2" ht="15.75" customHeight="1">
      <c r="A35" s="1" t="s">
        <v>1204</v>
      </c>
      <c r="B35" s="1">
        <v>0.7</v>
      </c>
    </row>
    <row r="36" spans="1:2" ht="15.75" customHeight="1">
      <c r="A36" s="1" t="s">
        <v>358</v>
      </c>
      <c r="B36" s="1">
        <v>0.3</v>
      </c>
    </row>
    <row r="37" spans="1:2" ht="15.75" customHeight="1">
      <c r="A37" s="1" t="s">
        <v>1205</v>
      </c>
      <c r="B37" s="1">
        <v>40</v>
      </c>
    </row>
    <row r="38" spans="1:2" ht="15">
      <c r="A38" s="1" t="s">
        <v>1206</v>
      </c>
      <c r="B38" s="1">
        <v>40</v>
      </c>
    </row>
    <row r="39" spans="1:2" ht="15">
      <c r="A39" s="26" t="s">
        <v>859</v>
      </c>
      <c r="B39" s="1"/>
    </row>
    <row r="40" spans="1:2" ht="15">
      <c r="A40" s="1" t="s">
        <v>351</v>
      </c>
      <c r="B40" s="1">
        <v>100</v>
      </c>
    </row>
    <row r="41" spans="1:2" ht="15">
      <c r="A41" s="1" t="s">
        <v>1207</v>
      </c>
      <c r="B41" s="1">
        <v>34</v>
      </c>
    </row>
    <row r="42" spans="1:2" ht="15">
      <c r="A42" s="1" t="s">
        <v>1208</v>
      </c>
      <c r="B42" s="1">
        <v>25</v>
      </c>
    </row>
    <row r="43" spans="1:2" ht="15">
      <c r="A43" s="1" t="s">
        <v>1209</v>
      </c>
      <c r="B43" s="1">
        <v>1</v>
      </c>
    </row>
    <row r="44" spans="1:2" ht="15">
      <c r="A44" s="1" t="s">
        <v>1210</v>
      </c>
      <c r="B44" s="1">
        <v>1</v>
      </c>
    </row>
    <row r="45" spans="1:2" ht="15">
      <c r="A45" s="1" t="s">
        <v>1211</v>
      </c>
      <c r="B45" s="1">
        <v>0.93</v>
      </c>
    </row>
    <row r="46" spans="1:2" ht="15">
      <c r="A46" s="1" t="s">
        <v>1212</v>
      </c>
      <c r="B46" s="1">
        <v>7.0000000000000007E-2</v>
      </c>
    </row>
    <row r="47" spans="1:2" ht="15">
      <c r="A47" s="1" t="s">
        <v>1213</v>
      </c>
      <c r="B47" s="1">
        <v>0</v>
      </c>
    </row>
    <row r="48" spans="1:2" ht="15">
      <c r="A48" s="1" t="s">
        <v>1214</v>
      </c>
      <c r="B48" s="1">
        <v>2.4</v>
      </c>
    </row>
    <row r="50" spans="1:2" ht="15">
      <c r="A50" s="26" t="s">
        <v>284</v>
      </c>
      <c r="B50" s="1"/>
    </row>
    <row r="51" spans="1:2" ht="15">
      <c r="A51" s="1" t="s">
        <v>1215</v>
      </c>
      <c r="B51" s="1">
        <v>18</v>
      </c>
    </row>
    <row r="52" spans="1:2" ht="15">
      <c r="A52" s="1" t="s">
        <v>1216</v>
      </c>
      <c r="B52" s="1">
        <v>30</v>
      </c>
    </row>
    <row r="53" spans="1:2" ht="15">
      <c r="A53" s="1" t="s">
        <v>1217</v>
      </c>
      <c r="B53" s="1">
        <v>100</v>
      </c>
    </row>
    <row r="54" spans="1:2" ht="15">
      <c r="A54" s="1" t="s">
        <v>1218</v>
      </c>
      <c r="B54" s="1"/>
    </row>
    <row r="55" spans="1:2" ht="15">
      <c r="A55" s="1"/>
      <c r="B55" s="1"/>
    </row>
    <row r="56" spans="1:2" ht="15">
      <c r="A56" s="1"/>
      <c r="B56" s="1"/>
    </row>
    <row r="57" spans="1:2" ht="15">
      <c r="A57" s="26" t="s">
        <v>1219</v>
      </c>
      <c r="B57" s="1"/>
    </row>
    <row r="58" spans="1:2" ht="15">
      <c r="A58" s="1" t="s">
        <v>1220</v>
      </c>
      <c r="B58" s="1">
        <v>100</v>
      </c>
    </row>
    <row r="59" spans="1:2" ht="15">
      <c r="A59" s="1" t="s">
        <v>1221</v>
      </c>
      <c r="B59" s="1">
        <v>0.75</v>
      </c>
    </row>
    <row r="60" spans="1:2" ht="15">
      <c r="A60" s="1" t="s">
        <v>1222</v>
      </c>
      <c r="B60" s="1">
        <v>0.25</v>
      </c>
    </row>
    <row r="71" spans="1:2" ht="15.75" customHeight="1">
      <c r="A71" s="26" t="s">
        <v>1223</v>
      </c>
      <c r="B71" s="26" t="s">
        <v>355</v>
      </c>
    </row>
    <row r="72" spans="1:2" ht="15.75" customHeight="1">
      <c r="A72" s="49" t="s">
        <v>1224</v>
      </c>
      <c r="B72" s="49" t="s">
        <v>1225</v>
      </c>
    </row>
    <row r="73" spans="1:2" ht="15.75" customHeight="1">
      <c r="A73" s="216" t="s">
        <v>297</v>
      </c>
      <c r="B73" s="216" t="s">
        <v>1226</v>
      </c>
    </row>
    <row r="74" spans="1:2" ht="15.75" customHeight="1">
      <c r="A74" s="216" t="s">
        <v>1227</v>
      </c>
      <c r="B74" s="216" t="s">
        <v>1228</v>
      </c>
    </row>
    <row r="75" spans="1:2" ht="15.75" customHeight="1">
      <c r="A75" s="620" t="s">
        <v>302</v>
      </c>
      <c r="B75" s="49" t="s">
        <v>1229</v>
      </c>
    </row>
    <row r="76" spans="1:2" ht="15.75" customHeight="1">
      <c r="A76" s="49" t="s">
        <v>1230</v>
      </c>
      <c r="B76" s="619" t="s">
        <v>456</v>
      </c>
    </row>
    <row r="77" spans="1:2" ht="15.75" customHeight="1">
      <c r="B77" s="216" t="s">
        <v>1231</v>
      </c>
    </row>
    <row r="78" spans="1:2" ht="15.75" customHeight="1">
      <c r="B78" s="216" t="s">
        <v>1232</v>
      </c>
    </row>
    <row r="79" spans="1:2" ht="15.75" customHeight="1">
      <c r="B79" s="216" t="s">
        <v>1233</v>
      </c>
    </row>
    <row r="80" spans="1:2" ht="15.75" customHeight="1">
      <c r="B80" s="216" t="s">
        <v>1234</v>
      </c>
    </row>
    <row r="81" spans="2:2" ht="15.75" customHeight="1">
      <c r="B81" s="216" t="s">
        <v>1235</v>
      </c>
    </row>
    <row r="82" spans="2:2" ht="15.75" customHeight="1">
      <c r="B82" s="216" t="s">
        <v>1236</v>
      </c>
    </row>
    <row r="83" spans="2:2" ht="15.75" customHeight="1">
      <c r="B83" s="216" t="s">
        <v>1237</v>
      </c>
    </row>
  </sheetData>
  <pageMargins left="0" right="0" top="0" bottom="0" header="0" footer="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P145"/>
  <sheetViews>
    <sheetView workbookViewId="0">
      <pane xSplit="2" ySplit="2" topLeftCell="ND3" activePane="bottomRight" state="frozen"/>
      <selection pane="topRight" activeCell="B1" sqref="B1"/>
      <selection pane="bottomLeft" activeCell="A3" sqref="A3"/>
      <selection pane="bottomRight" activeCell="G3" sqref="G3:NI3"/>
    </sheetView>
  </sheetViews>
  <sheetFormatPr defaultColWidth="9.140625" defaultRowHeight="15.75" customHeight="1" zeroHeight="1"/>
  <cols>
    <col min="1" max="1" width="10.140625" style="22" bestFit="1" customWidth="1"/>
    <col min="2" max="2" width="25.140625" bestFit="1" customWidth="1"/>
    <col min="3" max="5" width="9.28515625" customWidth="1"/>
    <col min="6" max="6" width="11.5703125" customWidth="1"/>
    <col min="7" max="11" width="9.28515625" customWidth="1"/>
    <col min="12" max="12" width="10.42578125" customWidth="1"/>
    <col min="13" max="13" width="11.5703125" customWidth="1"/>
    <col min="14" max="19" width="10.42578125" customWidth="1"/>
    <col min="20" max="20" width="11.5703125" customWidth="1"/>
    <col min="21" max="26" width="10.42578125" customWidth="1"/>
    <col min="27" max="27" width="11.5703125" customWidth="1"/>
    <col min="28" max="30" width="10.42578125" customWidth="1"/>
    <col min="31" max="33" width="9.28515625" customWidth="1"/>
    <col min="34" max="34" width="11.5703125" customWidth="1"/>
    <col min="35" max="39" width="9.28515625" customWidth="1"/>
    <col min="40" max="40" width="10.42578125" customWidth="1"/>
    <col min="41" max="41" width="11.5703125" customWidth="1"/>
    <col min="42" max="47" width="10.42578125" customWidth="1"/>
    <col min="48" max="48" width="11.5703125" customWidth="1"/>
    <col min="49" max="54" width="10.42578125" customWidth="1"/>
    <col min="55" max="55" width="11.5703125" customWidth="1"/>
    <col min="56" max="61" width="10.42578125" customWidth="1"/>
    <col min="62" max="62" width="11.5703125" customWidth="1"/>
    <col min="63" max="68" width="9.28515625" customWidth="1"/>
    <col min="69" max="69" width="11.5703125" customWidth="1"/>
    <col min="70" max="70" width="9.28515625" customWidth="1"/>
    <col min="71" max="75" width="10.42578125" customWidth="1"/>
    <col min="76" max="76" width="11.5703125" customWidth="1"/>
    <col min="77" max="82" width="10.42578125" customWidth="1"/>
    <col min="83" max="83" width="11.5703125" customWidth="1"/>
    <col min="84" max="89" width="10.42578125" customWidth="1"/>
    <col min="90" max="90" width="11.5703125" customWidth="1"/>
    <col min="91" max="91" width="10.42578125" customWidth="1"/>
    <col min="92" max="96" width="9.28515625" customWidth="1"/>
    <col min="97" max="97" width="11.5703125" customWidth="1"/>
    <col min="98" max="100" width="9.28515625" customWidth="1"/>
    <col min="101" max="103" width="10.42578125" customWidth="1"/>
    <col min="104" max="104" width="11.5703125" customWidth="1"/>
    <col min="105" max="110" width="10.42578125" customWidth="1"/>
    <col min="111" max="111" width="11.5703125" customWidth="1"/>
    <col min="112" max="117" width="10.42578125" customWidth="1"/>
    <col min="118" max="118" width="11.5703125" customWidth="1"/>
    <col min="119" max="119" width="10.42578125" customWidth="1"/>
    <col min="120" max="122" width="10.42578125" bestFit="1" customWidth="1"/>
    <col min="123" max="124" width="9.28515625" bestFit="1" customWidth="1"/>
    <col min="125" max="125" width="11.5703125" bestFit="1" customWidth="1"/>
    <col min="126" max="131" width="9.28515625" bestFit="1" customWidth="1"/>
    <col min="132" max="132" width="11.5703125" bestFit="1" customWidth="1"/>
    <col min="133" max="138" width="10.42578125" bestFit="1" customWidth="1"/>
    <col min="139" max="139" width="11.5703125" bestFit="1" customWidth="1"/>
    <col min="140" max="145" width="10.42578125" bestFit="1" customWidth="1"/>
    <col min="146" max="146" width="11.5703125" bestFit="1" customWidth="1"/>
    <col min="147" max="152" width="10.42578125" bestFit="1" customWidth="1"/>
    <col min="153" max="153" width="11.5703125" bestFit="1" customWidth="1"/>
    <col min="154" max="159" width="9.28515625" bestFit="1" customWidth="1"/>
    <col min="160" max="160" width="11.5703125" bestFit="1" customWidth="1"/>
    <col min="161" max="161" width="9.28515625" bestFit="1" customWidth="1"/>
    <col min="162" max="166" width="10.42578125" bestFit="1" customWidth="1"/>
    <col min="167" max="167" width="11.5703125" bestFit="1" customWidth="1"/>
    <col min="168" max="173" width="10.42578125" bestFit="1" customWidth="1"/>
    <col min="174" max="174" width="11.5703125" bestFit="1" customWidth="1"/>
    <col min="175" max="180" width="10.42578125" bestFit="1" customWidth="1"/>
    <col min="181" max="181" width="11.5703125" bestFit="1" customWidth="1"/>
    <col min="182" max="183" width="10.42578125" bestFit="1" customWidth="1"/>
    <col min="184" max="187" width="9.28515625" bestFit="1" customWidth="1"/>
    <col min="188" max="188" width="11.5703125" bestFit="1" customWidth="1"/>
    <col min="189" max="192" width="9.28515625" bestFit="1" customWidth="1"/>
    <col min="193" max="194" width="10.42578125" bestFit="1" customWidth="1"/>
    <col min="195" max="195" width="11.5703125" bestFit="1" customWidth="1"/>
    <col min="196" max="201" width="10.42578125" bestFit="1" customWidth="1"/>
    <col min="202" max="202" width="11.5703125" bestFit="1" customWidth="1"/>
    <col min="203" max="208" width="10.42578125" bestFit="1" customWidth="1"/>
    <col min="209" max="209" width="11.5703125" bestFit="1" customWidth="1"/>
    <col min="210" max="214" width="10.42578125" bestFit="1" customWidth="1"/>
    <col min="215" max="215" width="9.28515625" bestFit="1" customWidth="1"/>
    <col min="216" max="216" width="11.5703125" bestFit="1" customWidth="1"/>
    <col min="217" max="222" width="9.28515625" bestFit="1" customWidth="1"/>
    <col min="223" max="223" width="11.5703125" bestFit="1" customWidth="1"/>
    <col min="224" max="229" width="10.42578125" bestFit="1" customWidth="1"/>
    <col min="230" max="230" width="11.5703125" bestFit="1" customWidth="1"/>
    <col min="231" max="236" width="10.42578125" bestFit="1" customWidth="1"/>
    <col min="237" max="237" width="11.5703125" bestFit="1" customWidth="1"/>
    <col min="238" max="243" width="10.42578125" bestFit="1" customWidth="1"/>
    <col min="244" max="244" width="11.5703125" bestFit="1" customWidth="1"/>
    <col min="245" max="250" width="10.42578125" bestFit="1" customWidth="1"/>
    <col min="251" max="251" width="11.5703125" bestFit="1" customWidth="1"/>
    <col min="252" max="253" width="10.42578125" bestFit="1" customWidth="1"/>
    <col min="254" max="257" width="11.42578125" bestFit="1" customWidth="1"/>
    <col min="258" max="258" width="11.5703125" bestFit="1" customWidth="1"/>
    <col min="259" max="264" width="11.42578125" bestFit="1" customWidth="1"/>
    <col min="265" max="265" width="11.5703125" bestFit="1" customWidth="1"/>
    <col min="266" max="271" width="11.42578125" bestFit="1" customWidth="1"/>
    <col min="272" max="272" width="11.5703125" bestFit="1" customWidth="1"/>
    <col min="273" max="275" width="11.42578125" bestFit="1" customWidth="1"/>
    <col min="276" max="278" width="10.42578125" bestFit="1" customWidth="1"/>
    <col min="279" max="279" width="11.5703125" bestFit="1" customWidth="1"/>
    <col min="280" max="284" width="10.42578125" bestFit="1" customWidth="1"/>
    <col min="285" max="285" width="11.42578125" bestFit="1" customWidth="1"/>
    <col min="286" max="286" width="11.5703125" bestFit="1" customWidth="1"/>
    <col min="287" max="292" width="11.42578125" bestFit="1" customWidth="1"/>
    <col min="293" max="293" width="11.5703125" bestFit="1" customWidth="1"/>
    <col min="294" max="299" width="11.42578125" bestFit="1" customWidth="1"/>
    <col min="300" max="300" width="11.5703125" bestFit="1" customWidth="1"/>
    <col min="301" max="305" width="11.42578125" bestFit="1" customWidth="1"/>
    <col min="306" max="306" width="10.42578125" bestFit="1" customWidth="1"/>
    <col min="307" max="307" width="11.5703125" bestFit="1" customWidth="1"/>
    <col min="308" max="313" width="10.42578125" bestFit="1" customWidth="1"/>
    <col min="314" max="314" width="11.5703125" bestFit="1" customWidth="1"/>
    <col min="315" max="320" width="11.42578125" bestFit="1" customWidth="1"/>
    <col min="321" max="321" width="11.5703125" bestFit="1" customWidth="1"/>
    <col min="322" max="327" width="11.42578125" bestFit="1" customWidth="1"/>
    <col min="328" max="328" width="11.5703125" bestFit="1" customWidth="1"/>
    <col min="329" max="334" width="11.42578125" bestFit="1" customWidth="1"/>
    <col min="335" max="335" width="11.5703125" bestFit="1" customWidth="1"/>
    <col min="336" max="336" width="11.42578125" bestFit="1" customWidth="1"/>
    <col min="337" max="341" width="9.28515625" bestFit="1" customWidth="1"/>
    <col min="342" max="342" width="11.5703125" bestFit="1" customWidth="1"/>
    <col min="343" max="345" width="9.28515625" bestFit="1" customWidth="1"/>
    <col min="346" max="348" width="10.42578125" bestFit="1" customWidth="1"/>
    <col min="349" max="349" width="11.5703125" bestFit="1" customWidth="1"/>
    <col min="350" max="355" width="10.42578125" bestFit="1" customWidth="1"/>
    <col min="356" max="356" width="11.5703125" bestFit="1" customWidth="1"/>
    <col min="357" max="362" width="10.42578125" bestFit="1" customWidth="1"/>
    <col min="363" max="363" width="11.5703125" bestFit="1" customWidth="1"/>
    <col min="364" max="367" width="10.42578125" bestFit="1" customWidth="1"/>
    <col min="368" max="369" width="9.28515625" bestFit="1" customWidth="1"/>
    <col min="370" max="370" width="11.5703125" bestFit="1" customWidth="1"/>
    <col min="371" max="373" width="9.28515625" bestFit="1" customWidth="1"/>
  </cols>
  <sheetData>
    <row r="1" spans="1:380" ht="15.75" customHeight="1">
      <c r="B1" s="1"/>
      <c r="C1" s="9" t="s">
        <v>220</v>
      </c>
      <c r="D1" s="9" t="s">
        <v>221</v>
      </c>
      <c r="E1" s="9" t="s">
        <v>222</v>
      </c>
      <c r="F1" s="9" t="s">
        <v>223</v>
      </c>
      <c r="G1" s="9" t="s">
        <v>224</v>
      </c>
      <c r="H1" s="9" t="s">
        <v>225</v>
      </c>
      <c r="I1" s="9" t="s">
        <v>226</v>
      </c>
      <c r="J1" s="9" t="s">
        <v>220</v>
      </c>
      <c r="K1" s="9" t="s">
        <v>221</v>
      </c>
      <c r="L1" s="9" t="s">
        <v>222</v>
      </c>
      <c r="M1" s="9" t="s">
        <v>223</v>
      </c>
      <c r="N1" s="9" t="s">
        <v>224</v>
      </c>
      <c r="O1" s="9" t="s">
        <v>225</v>
      </c>
      <c r="P1" s="9" t="s">
        <v>226</v>
      </c>
      <c r="Q1" s="9" t="s">
        <v>220</v>
      </c>
      <c r="R1" s="9" t="s">
        <v>221</v>
      </c>
      <c r="S1" s="9" t="s">
        <v>222</v>
      </c>
      <c r="T1" s="9" t="s">
        <v>223</v>
      </c>
      <c r="U1" s="9" t="s">
        <v>224</v>
      </c>
      <c r="V1" s="9" t="s">
        <v>225</v>
      </c>
      <c r="W1" s="9" t="s">
        <v>226</v>
      </c>
      <c r="X1" s="9" t="s">
        <v>220</v>
      </c>
      <c r="Y1" s="9" t="s">
        <v>221</v>
      </c>
      <c r="Z1" s="9" t="s">
        <v>222</v>
      </c>
      <c r="AA1" s="9" t="s">
        <v>223</v>
      </c>
      <c r="AB1" s="9" t="s">
        <v>224</v>
      </c>
      <c r="AC1" s="9" t="s">
        <v>225</v>
      </c>
      <c r="AD1" s="9" t="s">
        <v>226</v>
      </c>
      <c r="AE1" s="9" t="s">
        <v>220</v>
      </c>
      <c r="AF1" s="9" t="s">
        <v>221</v>
      </c>
      <c r="AG1" s="9" t="s">
        <v>222</v>
      </c>
      <c r="AH1" s="9" t="s">
        <v>223</v>
      </c>
      <c r="AI1" s="9" t="s">
        <v>224</v>
      </c>
      <c r="AJ1" s="9" t="s">
        <v>225</v>
      </c>
      <c r="AK1" s="9" t="s">
        <v>226</v>
      </c>
      <c r="AL1" s="9" t="s">
        <v>220</v>
      </c>
      <c r="AM1" s="9" t="s">
        <v>221</v>
      </c>
      <c r="AN1" s="9" t="s">
        <v>222</v>
      </c>
      <c r="AO1" s="9" t="s">
        <v>223</v>
      </c>
      <c r="AP1" s="9" t="s">
        <v>224</v>
      </c>
      <c r="AQ1" s="9" t="s">
        <v>225</v>
      </c>
      <c r="AR1" s="9" t="s">
        <v>226</v>
      </c>
      <c r="AS1" s="9" t="s">
        <v>220</v>
      </c>
      <c r="AT1" s="9" t="s">
        <v>221</v>
      </c>
      <c r="AU1" s="9" t="s">
        <v>222</v>
      </c>
      <c r="AV1" s="9" t="s">
        <v>223</v>
      </c>
      <c r="AW1" s="9" t="s">
        <v>224</v>
      </c>
      <c r="AX1" s="9" t="s">
        <v>225</v>
      </c>
      <c r="AY1" s="9" t="s">
        <v>226</v>
      </c>
      <c r="AZ1" s="9" t="s">
        <v>220</v>
      </c>
      <c r="BA1" s="9" t="s">
        <v>221</v>
      </c>
      <c r="BB1" s="9" t="s">
        <v>222</v>
      </c>
      <c r="BC1" s="9" t="s">
        <v>223</v>
      </c>
      <c r="BD1" s="9" t="s">
        <v>224</v>
      </c>
      <c r="BE1" s="9" t="s">
        <v>225</v>
      </c>
      <c r="BF1" s="9" t="s">
        <v>226</v>
      </c>
      <c r="BG1" s="9" t="s">
        <v>220</v>
      </c>
      <c r="BH1" s="9" t="s">
        <v>221</v>
      </c>
      <c r="BI1" s="9" t="s">
        <v>222</v>
      </c>
      <c r="BJ1" s="9" t="s">
        <v>223</v>
      </c>
      <c r="BK1" s="9" t="s">
        <v>224</v>
      </c>
      <c r="BL1" s="9" t="s">
        <v>225</v>
      </c>
      <c r="BM1" s="9" t="s">
        <v>226</v>
      </c>
      <c r="BN1" s="9" t="s">
        <v>220</v>
      </c>
      <c r="BO1" s="9" t="s">
        <v>221</v>
      </c>
      <c r="BP1" s="9" t="s">
        <v>222</v>
      </c>
      <c r="BQ1" s="9" t="s">
        <v>223</v>
      </c>
      <c r="BR1" s="9" t="s">
        <v>224</v>
      </c>
      <c r="BS1" s="9" t="s">
        <v>225</v>
      </c>
      <c r="BT1" s="9" t="s">
        <v>226</v>
      </c>
      <c r="BU1" s="9" t="s">
        <v>220</v>
      </c>
      <c r="BV1" s="9" t="s">
        <v>221</v>
      </c>
      <c r="BW1" s="9" t="s">
        <v>222</v>
      </c>
      <c r="BX1" s="9" t="s">
        <v>223</v>
      </c>
      <c r="BY1" s="9" t="s">
        <v>224</v>
      </c>
      <c r="BZ1" s="9" t="s">
        <v>225</v>
      </c>
      <c r="CA1" s="9" t="s">
        <v>226</v>
      </c>
      <c r="CB1" s="9" t="s">
        <v>220</v>
      </c>
      <c r="CC1" s="9" t="s">
        <v>221</v>
      </c>
      <c r="CD1" s="9" t="s">
        <v>222</v>
      </c>
      <c r="CE1" s="9" t="s">
        <v>223</v>
      </c>
      <c r="CF1" s="9" t="s">
        <v>224</v>
      </c>
      <c r="CG1" s="9" t="s">
        <v>225</v>
      </c>
      <c r="CH1" s="9" t="s">
        <v>226</v>
      </c>
      <c r="CI1" s="9" t="s">
        <v>220</v>
      </c>
      <c r="CJ1" s="9" t="s">
        <v>221</v>
      </c>
      <c r="CK1" s="9" t="s">
        <v>222</v>
      </c>
      <c r="CL1" s="9" t="s">
        <v>223</v>
      </c>
      <c r="CM1" s="9" t="s">
        <v>224</v>
      </c>
      <c r="CN1" s="9" t="s">
        <v>225</v>
      </c>
      <c r="CO1" s="9" t="s">
        <v>226</v>
      </c>
      <c r="CP1" s="9" t="s">
        <v>220</v>
      </c>
      <c r="CQ1" s="9" t="s">
        <v>221</v>
      </c>
      <c r="CR1" s="9" t="s">
        <v>222</v>
      </c>
      <c r="CS1" s="9" t="s">
        <v>223</v>
      </c>
      <c r="CT1" s="9" t="s">
        <v>224</v>
      </c>
      <c r="CU1" s="9" t="s">
        <v>225</v>
      </c>
      <c r="CV1" s="9" t="s">
        <v>226</v>
      </c>
      <c r="CW1" s="9" t="s">
        <v>220</v>
      </c>
      <c r="CX1" s="9" t="s">
        <v>221</v>
      </c>
      <c r="CY1" s="9" t="s">
        <v>222</v>
      </c>
      <c r="CZ1" s="9" t="s">
        <v>223</v>
      </c>
      <c r="DA1" s="9" t="s">
        <v>224</v>
      </c>
      <c r="DB1" s="9" t="s">
        <v>225</v>
      </c>
      <c r="DC1" s="9" t="s">
        <v>226</v>
      </c>
      <c r="DD1" s="9" t="s">
        <v>220</v>
      </c>
      <c r="DE1" s="9" t="s">
        <v>221</v>
      </c>
      <c r="DF1" s="9" t="s">
        <v>222</v>
      </c>
      <c r="DG1" s="9" t="s">
        <v>223</v>
      </c>
      <c r="DH1" s="9" t="s">
        <v>224</v>
      </c>
      <c r="DI1" s="9" t="s">
        <v>225</v>
      </c>
      <c r="DJ1" s="9" t="s">
        <v>226</v>
      </c>
      <c r="DK1" s="9" t="s">
        <v>220</v>
      </c>
      <c r="DL1" s="9" t="s">
        <v>221</v>
      </c>
      <c r="DM1" s="9" t="s">
        <v>222</v>
      </c>
      <c r="DN1" s="9" t="s">
        <v>223</v>
      </c>
      <c r="DO1" s="9" t="s">
        <v>224</v>
      </c>
      <c r="DP1" s="9" t="s">
        <v>225</v>
      </c>
      <c r="DQ1" s="9" t="s">
        <v>226</v>
      </c>
      <c r="DR1" s="9" t="s">
        <v>220</v>
      </c>
      <c r="DS1" s="9" t="s">
        <v>221</v>
      </c>
      <c r="DT1" s="9" t="s">
        <v>222</v>
      </c>
      <c r="DU1" s="9" t="s">
        <v>223</v>
      </c>
      <c r="DV1" s="9" t="s">
        <v>224</v>
      </c>
      <c r="DW1" s="9" t="s">
        <v>225</v>
      </c>
      <c r="DX1" s="9" t="s">
        <v>226</v>
      </c>
      <c r="DY1" s="9" t="s">
        <v>220</v>
      </c>
      <c r="DZ1" s="9" t="s">
        <v>221</v>
      </c>
      <c r="EA1" s="9" t="s">
        <v>222</v>
      </c>
      <c r="EB1" s="9" t="s">
        <v>223</v>
      </c>
      <c r="EC1" s="9" t="s">
        <v>224</v>
      </c>
      <c r="ED1" s="9" t="s">
        <v>225</v>
      </c>
      <c r="EE1" s="9" t="s">
        <v>226</v>
      </c>
      <c r="EF1" s="9" t="s">
        <v>220</v>
      </c>
      <c r="EG1" s="9" t="s">
        <v>221</v>
      </c>
      <c r="EH1" s="9" t="s">
        <v>222</v>
      </c>
      <c r="EI1" s="9" t="s">
        <v>223</v>
      </c>
      <c r="EJ1" s="9" t="s">
        <v>224</v>
      </c>
      <c r="EK1" s="9" t="s">
        <v>225</v>
      </c>
      <c r="EL1" s="9" t="s">
        <v>226</v>
      </c>
      <c r="EM1" s="9" t="s">
        <v>220</v>
      </c>
      <c r="EN1" s="9" t="s">
        <v>221</v>
      </c>
      <c r="EO1" s="9" t="s">
        <v>222</v>
      </c>
      <c r="EP1" s="9" t="s">
        <v>223</v>
      </c>
      <c r="EQ1" s="9" t="s">
        <v>224</v>
      </c>
      <c r="ER1" s="9" t="s">
        <v>225</v>
      </c>
      <c r="ES1" s="9" t="s">
        <v>226</v>
      </c>
      <c r="ET1" s="9" t="s">
        <v>220</v>
      </c>
      <c r="EU1" s="9" t="s">
        <v>221</v>
      </c>
      <c r="EV1" s="9" t="s">
        <v>222</v>
      </c>
      <c r="EW1" s="9" t="s">
        <v>223</v>
      </c>
      <c r="EX1" s="9" t="s">
        <v>224</v>
      </c>
      <c r="EY1" s="9" t="s">
        <v>225</v>
      </c>
      <c r="EZ1" s="9" t="s">
        <v>226</v>
      </c>
      <c r="FA1" s="9" t="s">
        <v>220</v>
      </c>
      <c r="FB1" s="9" t="s">
        <v>221</v>
      </c>
      <c r="FC1" s="9" t="s">
        <v>222</v>
      </c>
      <c r="FD1" s="9" t="s">
        <v>223</v>
      </c>
      <c r="FE1" s="9" t="s">
        <v>224</v>
      </c>
      <c r="FF1" s="9" t="s">
        <v>225</v>
      </c>
      <c r="FG1" s="9" t="s">
        <v>226</v>
      </c>
      <c r="FH1" s="9" t="s">
        <v>220</v>
      </c>
      <c r="FI1" s="9" t="s">
        <v>221</v>
      </c>
      <c r="FJ1" s="9" t="s">
        <v>222</v>
      </c>
      <c r="FK1" s="9" t="s">
        <v>223</v>
      </c>
      <c r="FL1" s="9" t="s">
        <v>224</v>
      </c>
      <c r="FM1" s="9" t="s">
        <v>225</v>
      </c>
      <c r="FN1" s="9" t="s">
        <v>226</v>
      </c>
      <c r="FO1" s="9" t="s">
        <v>220</v>
      </c>
      <c r="FP1" s="9" t="s">
        <v>221</v>
      </c>
      <c r="FQ1" s="9" t="s">
        <v>222</v>
      </c>
      <c r="FR1" s="9" t="s">
        <v>223</v>
      </c>
      <c r="FS1" s="9" t="s">
        <v>224</v>
      </c>
      <c r="FT1" s="9" t="s">
        <v>225</v>
      </c>
      <c r="FU1" s="9" t="s">
        <v>226</v>
      </c>
      <c r="FV1" s="9" t="s">
        <v>220</v>
      </c>
      <c r="FW1" s="9" t="s">
        <v>221</v>
      </c>
      <c r="FX1" s="9" t="s">
        <v>222</v>
      </c>
      <c r="FY1" s="9" t="s">
        <v>223</v>
      </c>
      <c r="FZ1" s="9" t="s">
        <v>224</v>
      </c>
      <c r="GA1" s="9" t="s">
        <v>225</v>
      </c>
      <c r="GB1" s="9" t="s">
        <v>226</v>
      </c>
      <c r="GC1" s="9" t="s">
        <v>220</v>
      </c>
      <c r="GD1" s="9" t="s">
        <v>221</v>
      </c>
      <c r="GE1" s="9" t="s">
        <v>222</v>
      </c>
      <c r="GF1" s="9" t="s">
        <v>223</v>
      </c>
      <c r="GG1" s="9" t="s">
        <v>224</v>
      </c>
      <c r="GH1" s="9" t="s">
        <v>225</v>
      </c>
      <c r="GI1" s="9" t="s">
        <v>226</v>
      </c>
      <c r="GJ1" s="9" t="s">
        <v>220</v>
      </c>
      <c r="GK1" s="9" t="s">
        <v>221</v>
      </c>
      <c r="GL1" s="9" t="s">
        <v>222</v>
      </c>
      <c r="GM1" s="9" t="s">
        <v>223</v>
      </c>
      <c r="GN1" s="9" t="s">
        <v>224</v>
      </c>
      <c r="GO1" s="9" t="s">
        <v>225</v>
      </c>
      <c r="GP1" s="9" t="s">
        <v>226</v>
      </c>
      <c r="GQ1" s="9" t="s">
        <v>220</v>
      </c>
      <c r="GR1" s="9" t="s">
        <v>221</v>
      </c>
      <c r="GS1" s="9" t="s">
        <v>222</v>
      </c>
      <c r="GT1" s="9" t="s">
        <v>223</v>
      </c>
      <c r="GU1" s="9" t="s">
        <v>224</v>
      </c>
      <c r="GV1" s="9" t="s">
        <v>225</v>
      </c>
      <c r="GW1" s="9" t="s">
        <v>226</v>
      </c>
      <c r="GX1" s="9" t="s">
        <v>220</v>
      </c>
      <c r="GY1" s="9" t="s">
        <v>221</v>
      </c>
      <c r="GZ1" s="9" t="s">
        <v>222</v>
      </c>
      <c r="HA1" s="9" t="s">
        <v>223</v>
      </c>
      <c r="HB1" s="9" t="s">
        <v>224</v>
      </c>
      <c r="HC1" s="9" t="s">
        <v>225</v>
      </c>
      <c r="HD1" s="9" t="s">
        <v>226</v>
      </c>
      <c r="HE1" s="9" t="s">
        <v>220</v>
      </c>
      <c r="HF1" s="9" t="s">
        <v>221</v>
      </c>
      <c r="HG1" s="9" t="s">
        <v>222</v>
      </c>
      <c r="HH1" s="9" t="s">
        <v>223</v>
      </c>
      <c r="HI1" s="9" t="s">
        <v>224</v>
      </c>
      <c r="HJ1" s="9" t="s">
        <v>225</v>
      </c>
      <c r="HK1" s="9" t="s">
        <v>226</v>
      </c>
      <c r="HL1" s="9" t="s">
        <v>220</v>
      </c>
      <c r="HM1" s="9" t="s">
        <v>221</v>
      </c>
      <c r="HN1" s="9" t="s">
        <v>222</v>
      </c>
      <c r="HO1" s="9" t="s">
        <v>223</v>
      </c>
      <c r="HP1" s="9" t="s">
        <v>224</v>
      </c>
      <c r="HQ1" s="9" t="s">
        <v>225</v>
      </c>
      <c r="HR1" s="9" t="s">
        <v>226</v>
      </c>
      <c r="HS1" s="9" t="s">
        <v>220</v>
      </c>
      <c r="HT1" s="9" t="s">
        <v>221</v>
      </c>
      <c r="HU1" s="9" t="s">
        <v>222</v>
      </c>
      <c r="HV1" s="9" t="s">
        <v>223</v>
      </c>
      <c r="HW1" s="9" t="s">
        <v>224</v>
      </c>
      <c r="HX1" s="9" t="s">
        <v>225</v>
      </c>
      <c r="HY1" s="9" t="s">
        <v>226</v>
      </c>
      <c r="HZ1" s="9" t="s">
        <v>220</v>
      </c>
      <c r="IA1" s="9" t="s">
        <v>221</v>
      </c>
      <c r="IB1" s="9" t="s">
        <v>222</v>
      </c>
      <c r="IC1" s="9" t="s">
        <v>223</v>
      </c>
      <c r="ID1" s="9" t="s">
        <v>224</v>
      </c>
      <c r="IE1" s="9" t="s">
        <v>225</v>
      </c>
      <c r="IF1" s="9" t="s">
        <v>226</v>
      </c>
      <c r="IG1" s="9" t="s">
        <v>220</v>
      </c>
      <c r="IH1" s="9" t="s">
        <v>221</v>
      </c>
      <c r="II1" s="9" t="s">
        <v>222</v>
      </c>
      <c r="IJ1" s="9" t="s">
        <v>223</v>
      </c>
      <c r="IK1" s="9" t="s">
        <v>224</v>
      </c>
      <c r="IL1" s="9" t="s">
        <v>225</v>
      </c>
      <c r="IM1" s="9" t="s">
        <v>226</v>
      </c>
      <c r="IN1" s="9" t="s">
        <v>220</v>
      </c>
      <c r="IO1" s="9" t="s">
        <v>221</v>
      </c>
      <c r="IP1" s="9" t="s">
        <v>222</v>
      </c>
      <c r="IQ1" s="9" t="s">
        <v>223</v>
      </c>
      <c r="IR1" s="9" t="s">
        <v>224</v>
      </c>
      <c r="IS1" s="9" t="s">
        <v>225</v>
      </c>
      <c r="IT1" s="9" t="s">
        <v>226</v>
      </c>
      <c r="IU1" s="9" t="s">
        <v>220</v>
      </c>
      <c r="IV1" s="9" t="s">
        <v>221</v>
      </c>
      <c r="IW1" s="9" t="s">
        <v>222</v>
      </c>
      <c r="IX1" s="9" t="s">
        <v>223</v>
      </c>
      <c r="IY1" s="9" t="s">
        <v>224</v>
      </c>
      <c r="IZ1" s="9" t="s">
        <v>225</v>
      </c>
      <c r="JA1" s="9" t="s">
        <v>226</v>
      </c>
      <c r="JB1" s="9" t="s">
        <v>220</v>
      </c>
      <c r="JC1" s="9" t="s">
        <v>221</v>
      </c>
      <c r="JD1" s="9" t="s">
        <v>222</v>
      </c>
      <c r="JE1" s="9" t="s">
        <v>223</v>
      </c>
      <c r="JF1" s="9" t="s">
        <v>224</v>
      </c>
      <c r="JG1" s="9" t="s">
        <v>225</v>
      </c>
      <c r="JH1" s="9" t="s">
        <v>226</v>
      </c>
      <c r="JI1" s="9" t="s">
        <v>220</v>
      </c>
      <c r="JJ1" s="9" t="s">
        <v>221</v>
      </c>
      <c r="JK1" s="9" t="s">
        <v>222</v>
      </c>
      <c r="JL1" s="9" t="s">
        <v>223</v>
      </c>
      <c r="JM1" s="9" t="s">
        <v>224</v>
      </c>
      <c r="JN1" s="9" t="s">
        <v>225</v>
      </c>
      <c r="JO1" s="9" t="s">
        <v>226</v>
      </c>
      <c r="JP1" s="9" t="s">
        <v>220</v>
      </c>
      <c r="JQ1" s="9" t="s">
        <v>221</v>
      </c>
      <c r="JR1" s="9" t="s">
        <v>222</v>
      </c>
      <c r="JS1" s="9" t="s">
        <v>223</v>
      </c>
      <c r="JT1" s="9" t="s">
        <v>224</v>
      </c>
      <c r="JU1" s="9" t="s">
        <v>225</v>
      </c>
      <c r="JV1" s="9" t="s">
        <v>226</v>
      </c>
      <c r="JW1" s="9" t="s">
        <v>220</v>
      </c>
      <c r="JX1" s="9" t="s">
        <v>221</v>
      </c>
      <c r="JY1" s="9" t="s">
        <v>222</v>
      </c>
      <c r="JZ1" s="9" t="s">
        <v>223</v>
      </c>
      <c r="KA1" s="9" t="s">
        <v>224</v>
      </c>
      <c r="KB1" s="9" t="s">
        <v>225</v>
      </c>
      <c r="KC1" s="9" t="s">
        <v>226</v>
      </c>
      <c r="KD1" s="9" t="s">
        <v>220</v>
      </c>
      <c r="KE1" s="9" t="s">
        <v>221</v>
      </c>
      <c r="KF1" s="9" t="s">
        <v>222</v>
      </c>
      <c r="KG1" s="9" t="s">
        <v>223</v>
      </c>
      <c r="KH1" s="9" t="s">
        <v>224</v>
      </c>
      <c r="KI1" s="9" t="s">
        <v>225</v>
      </c>
      <c r="KJ1" s="9" t="s">
        <v>226</v>
      </c>
      <c r="KK1" s="9" t="s">
        <v>220</v>
      </c>
      <c r="KL1" s="9" t="s">
        <v>221</v>
      </c>
      <c r="KM1" s="9" t="s">
        <v>222</v>
      </c>
      <c r="KN1" s="9" t="s">
        <v>223</v>
      </c>
      <c r="KO1" s="9" t="s">
        <v>224</v>
      </c>
      <c r="KP1" s="9" t="s">
        <v>225</v>
      </c>
      <c r="KQ1" s="9" t="s">
        <v>226</v>
      </c>
      <c r="KR1" s="9" t="s">
        <v>220</v>
      </c>
      <c r="KS1" s="9" t="s">
        <v>221</v>
      </c>
      <c r="KT1" s="9" t="s">
        <v>222</v>
      </c>
      <c r="KU1" s="9" t="s">
        <v>223</v>
      </c>
      <c r="KV1" s="9" t="s">
        <v>224</v>
      </c>
      <c r="KW1" s="9" t="s">
        <v>225</v>
      </c>
      <c r="KX1" s="9" t="s">
        <v>226</v>
      </c>
      <c r="KY1" s="9" t="s">
        <v>220</v>
      </c>
      <c r="KZ1" s="9" t="s">
        <v>221</v>
      </c>
      <c r="LA1" s="9" t="s">
        <v>222</v>
      </c>
      <c r="LB1" s="9" t="s">
        <v>223</v>
      </c>
      <c r="LC1" s="9" t="s">
        <v>224</v>
      </c>
      <c r="LD1" s="9" t="s">
        <v>225</v>
      </c>
      <c r="LE1" s="9" t="s">
        <v>226</v>
      </c>
      <c r="LF1" s="9" t="s">
        <v>220</v>
      </c>
      <c r="LG1" s="9" t="s">
        <v>221</v>
      </c>
      <c r="LH1" s="9" t="s">
        <v>222</v>
      </c>
      <c r="LI1" s="9" t="s">
        <v>223</v>
      </c>
      <c r="LJ1" s="9" t="s">
        <v>224</v>
      </c>
      <c r="LK1" s="9" t="s">
        <v>225</v>
      </c>
      <c r="LL1" s="9" t="s">
        <v>226</v>
      </c>
      <c r="LM1" s="9" t="s">
        <v>220</v>
      </c>
      <c r="LN1" s="9" t="s">
        <v>221</v>
      </c>
      <c r="LO1" s="9" t="s">
        <v>222</v>
      </c>
      <c r="LP1" s="9" t="s">
        <v>223</v>
      </c>
      <c r="LQ1" s="9" t="s">
        <v>224</v>
      </c>
      <c r="LR1" s="9" t="s">
        <v>225</v>
      </c>
      <c r="LS1" s="9" t="s">
        <v>226</v>
      </c>
      <c r="LT1" s="9" t="s">
        <v>220</v>
      </c>
      <c r="LU1" s="9" t="s">
        <v>221</v>
      </c>
      <c r="LV1" s="9" t="s">
        <v>222</v>
      </c>
      <c r="LW1" s="9" t="s">
        <v>223</v>
      </c>
      <c r="LX1" s="9" t="s">
        <v>224</v>
      </c>
      <c r="LY1" s="9" t="s">
        <v>225</v>
      </c>
      <c r="LZ1" s="9" t="s">
        <v>226</v>
      </c>
      <c r="MA1" s="9" t="s">
        <v>220</v>
      </c>
      <c r="MB1" s="9" t="s">
        <v>221</v>
      </c>
      <c r="MC1" s="9" t="s">
        <v>222</v>
      </c>
      <c r="MD1" s="9" t="s">
        <v>223</v>
      </c>
      <c r="ME1" s="9" t="s">
        <v>224</v>
      </c>
      <c r="MF1" s="9" t="s">
        <v>225</v>
      </c>
      <c r="MG1" s="9" t="s">
        <v>226</v>
      </c>
      <c r="MH1" s="9" t="s">
        <v>220</v>
      </c>
      <c r="MI1" s="9" t="s">
        <v>221</v>
      </c>
      <c r="MJ1" s="9" t="s">
        <v>222</v>
      </c>
      <c r="MK1" s="9" t="s">
        <v>223</v>
      </c>
      <c r="ML1" s="9" t="s">
        <v>224</v>
      </c>
      <c r="MM1" s="9" t="s">
        <v>225</v>
      </c>
      <c r="MN1" s="9" t="s">
        <v>226</v>
      </c>
      <c r="MO1" s="9" t="s">
        <v>220</v>
      </c>
      <c r="MP1" s="9" t="s">
        <v>221</v>
      </c>
      <c r="MQ1" s="9" t="s">
        <v>222</v>
      </c>
      <c r="MR1" s="9" t="s">
        <v>223</v>
      </c>
      <c r="MS1" s="9" t="s">
        <v>224</v>
      </c>
      <c r="MT1" s="9" t="s">
        <v>225</v>
      </c>
      <c r="MU1" s="9" t="s">
        <v>226</v>
      </c>
      <c r="MV1" s="9" t="s">
        <v>220</v>
      </c>
      <c r="MW1" s="9" t="s">
        <v>221</v>
      </c>
      <c r="MX1" s="9" t="s">
        <v>222</v>
      </c>
      <c r="MY1" s="9" t="s">
        <v>223</v>
      </c>
      <c r="MZ1" s="9" t="s">
        <v>224</v>
      </c>
      <c r="NA1" s="9" t="s">
        <v>225</v>
      </c>
      <c r="NB1" s="9" t="s">
        <v>226</v>
      </c>
      <c r="NC1" s="9" t="s">
        <v>220</v>
      </c>
      <c r="ND1" s="9" t="s">
        <v>221</v>
      </c>
      <c r="NE1" s="9" t="s">
        <v>222</v>
      </c>
      <c r="NF1" s="9" t="s">
        <v>223</v>
      </c>
      <c r="NG1" s="9" t="s">
        <v>224</v>
      </c>
      <c r="NH1" s="9" t="s">
        <v>225</v>
      </c>
      <c r="NI1" s="9" t="s">
        <v>226</v>
      </c>
    </row>
    <row r="2" spans="1:380" ht="15.75" customHeight="1">
      <c r="B2" s="1"/>
      <c r="C2" s="159">
        <v>46054</v>
      </c>
      <c r="D2" s="159">
        <v>46055</v>
      </c>
      <c r="E2" s="159">
        <v>46056</v>
      </c>
      <c r="F2" s="159">
        <v>46057</v>
      </c>
      <c r="G2" s="159">
        <v>46058</v>
      </c>
      <c r="H2" s="159">
        <v>46059</v>
      </c>
      <c r="I2" s="159">
        <v>46060</v>
      </c>
      <c r="J2" s="159">
        <v>46061</v>
      </c>
      <c r="K2" s="159">
        <v>46062</v>
      </c>
      <c r="L2" s="159">
        <v>46063</v>
      </c>
      <c r="M2" s="159">
        <v>46064</v>
      </c>
      <c r="N2" s="159">
        <v>46065</v>
      </c>
      <c r="O2" s="159">
        <v>46066</v>
      </c>
      <c r="P2" s="159">
        <v>46067</v>
      </c>
      <c r="Q2" s="159">
        <v>46068</v>
      </c>
      <c r="R2" s="159">
        <v>46069</v>
      </c>
      <c r="S2" s="159">
        <v>46070</v>
      </c>
      <c r="T2" s="159">
        <v>46071</v>
      </c>
      <c r="U2" s="159">
        <v>46072</v>
      </c>
      <c r="V2" s="159">
        <v>46073</v>
      </c>
      <c r="W2" s="159">
        <v>46074</v>
      </c>
      <c r="X2" s="159">
        <v>46075</v>
      </c>
      <c r="Y2" s="159">
        <v>46076</v>
      </c>
      <c r="Z2" s="159">
        <v>46077</v>
      </c>
      <c r="AA2" s="159">
        <v>46078</v>
      </c>
      <c r="AB2" s="159">
        <v>46079</v>
      </c>
      <c r="AC2" s="159">
        <v>46080</v>
      </c>
      <c r="AD2" s="159">
        <v>46081</v>
      </c>
      <c r="AE2" s="159">
        <v>46082</v>
      </c>
      <c r="AF2" s="159">
        <v>46083</v>
      </c>
      <c r="AG2" s="159">
        <v>46084</v>
      </c>
      <c r="AH2" s="159">
        <v>46085</v>
      </c>
      <c r="AI2" s="159">
        <v>46086</v>
      </c>
      <c r="AJ2" s="159">
        <v>46087</v>
      </c>
      <c r="AK2" s="159">
        <v>46088</v>
      </c>
      <c r="AL2" s="159">
        <v>46089</v>
      </c>
      <c r="AM2" s="159">
        <v>46090</v>
      </c>
      <c r="AN2" s="159">
        <v>46091</v>
      </c>
      <c r="AO2" s="159">
        <v>46092</v>
      </c>
      <c r="AP2" s="159">
        <v>46093</v>
      </c>
      <c r="AQ2" s="159">
        <v>46094</v>
      </c>
      <c r="AR2" s="159">
        <v>46095</v>
      </c>
      <c r="AS2" s="159">
        <v>46096</v>
      </c>
      <c r="AT2" s="159">
        <v>46097</v>
      </c>
      <c r="AU2" s="159">
        <v>46098</v>
      </c>
      <c r="AV2" s="159">
        <v>46099</v>
      </c>
      <c r="AW2" s="159">
        <v>46100</v>
      </c>
      <c r="AX2" s="159">
        <v>46101</v>
      </c>
      <c r="AY2" s="159">
        <v>46102</v>
      </c>
      <c r="AZ2" s="159">
        <v>46103</v>
      </c>
      <c r="BA2" s="159">
        <v>46104</v>
      </c>
      <c r="BB2" s="159">
        <v>46105</v>
      </c>
      <c r="BC2" s="159">
        <v>46106</v>
      </c>
      <c r="BD2" s="159">
        <v>46107</v>
      </c>
      <c r="BE2" s="159">
        <v>46108</v>
      </c>
      <c r="BF2" s="159">
        <v>46109</v>
      </c>
      <c r="BG2" s="159">
        <v>46110</v>
      </c>
      <c r="BH2" s="159">
        <v>46111</v>
      </c>
      <c r="BI2" s="159">
        <v>46112</v>
      </c>
      <c r="BJ2" s="159">
        <v>46113</v>
      </c>
      <c r="BK2" s="159">
        <v>46114</v>
      </c>
      <c r="BL2" s="159">
        <v>46115</v>
      </c>
      <c r="BM2" s="159">
        <v>46116</v>
      </c>
      <c r="BN2" s="159">
        <v>46117</v>
      </c>
      <c r="BO2" s="159">
        <v>46118</v>
      </c>
      <c r="BP2" s="159">
        <v>46119</v>
      </c>
      <c r="BQ2" s="159">
        <v>46120</v>
      </c>
      <c r="BR2" s="159">
        <v>46121</v>
      </c>
      <c r="BS2" s="159">
        <v>46122</v>
      </c>
      <c r="BT2" s="159">
        <v>46123</v>
      </c>
      <c r="BU2" s="159">
        <v>46124</v>
      </c>
      <c r="BV2" s="159">
        <v>46125</v>
      </c>
      <c r="BW2" s="159">
        <v>46126</v>
      </c>
      <c r="BX2" s="159">
        <v>46127</v>
      </c>
      <c r="BY2" s="159">
        <v>46128</v>
      </c>
      <c r="BZ2" s="159">
        <v>46129</v>
      </c>
      <c r="CA2" s="159">
        <v>46130</v>
      </c>
      <c r="CB2" s="159">
        <v>46131</v>
      </c>
      <c r="CC2" s="159">
        <v>46132</v>
      </c>
      <c r="CD2" s="159">
        <v>46133</v>
      </c>
      <c r="CE2" s="159">
        <v>46134</v>
      </c>
      <c r="CF2" s="159">
        <v>46135</v>
      </c>
      <c r="CG2" s="159">
        <v>46136</v>
      </c>
      <c r="CH2" s="159">
        <v>46137</v>
      </c>
      <c r="CI2" s="159">
        <v>46138</v>
      </c>
      <c r="CJ2" s="159">
        <v>46139</v>
      </c>
      <c r="CK2" s="159">
        <v>46140</v>
      </c>
      <c r="CL2" s="159">
        <v>46141</v>
      </c>
      <c r="CM2" s="159">
        <v>46142</v>
      </c>
      <c r="CN2" s="159">
        <v>46143</v>
      </c>
      <c r="CO2" s="159">
        <v>46144</v>
      </c>
      <c r="CP2" s="159">
        <v>46145</v>
      </c>
      <c r="CQ2" s="159">
        <v>46146</v>
      </c>
      <c r="CR2" s="159">
        <v>46147</v>
      </c>
      <c r="CS2" s="159">
        <v>46148</v>
      </c>
      <c r="CT2" s="159">
        <v>46149</v>
      </c>
      <c r="CU2" s="159">
        <v>46150</v>
      </c>
      <c r="CV2" s="159">
        <v>46151</v>
      </c>
      <c r="CW2" s="159">
        <v>46152</v>
      </c>
      <c r="CX2" s="159">
        <v>46153</v>
      </c>
      <c r="CY2" s="159">
        <v>46154</v>
      </c>
      <c r="CZ2" s="159">
        <v>46155</v>
      </c>
      <c r="DA2" s="159">
        <v>46156</v>
      </c>
      <c r="DB2" s="159">
        <v>46157</v>
      </c>
      <c r="DC2" s="159">
        <v>46158</v>
      </c>
      <c r="DD2" s="159">
        <v>46159</v>
      </c>
      <c r="DE2" s="159">
        <v>46160</v>
      </c>
      <c r="DF2" s="159">
        <v>46161</v>
      </c>
      <c r="DG2" s="159">
        <v>46162</v>
      </c>
      <c r="DH2" s="159">
        <v>46163</v>
      </c>
      <c r="DI2" s="159">
        <v>46164</v>
      </c>
      <c r="DJ2" s="159">
        <v>46165</v>
      </c>
      <c r="DK2" s="159">
        <v>46166</v>
      </c>
      <c r="DL2" s="159">
        <v>46167</v>
      </c>
      <c r="DM2" s="159">
        <v>46168</v>
      </c>
      <c r="DN2" s="159">
        <v>46169</v>
      </c>
      <c r="DO2" s="159">
        <v>46170</v>
      </c>
      <c r="DP2" s="159">
        <v>46171</v>
      </c>
      <c r="DQ2" s="159">
        <v>46172</v>
      </c>
      <c r="DR2" s="159">
        <v>46173</v>
      </c>
      <c r="DS2" s="159">
        <v>46174</v>
      </c>
      <c r="DT2" s="159">
        <v>46175</v>
      </c>
      <c r="DU2" s="159">
        <v>46176</v>
      </c>
      <c r="DV2" s="159">
        <v>46177</v>
      </c>
      <c r="DW2" s="159">
        <v>46178</v>
      </c>
      <c r="DX2" s="159">
        <v>46179</v>
      </c>
      <c r="DY2" s="159">
        <v>46180</v>
      </c>
      <c r="DZ2" s="159">
        <v>46181</v>
      </c>
      <c r="EA2" s="159">
        <v>46182</v>
      </c>
      <c r="EB2" s="159">
        <v>46183</v>
      </c>
      <c r="EC2" s="159">
        <v>46184</v>
      </c>
      <c r="ED2" s="159">
        <v>46185</v>
      </c>
      <c r="EE2" s="159">
        <v>46186</v>
      </c>
      <c r="EF2" s="159">
        <v>46187</v>
      </c>
      <c r="EG2" s="159">
        <v>46188</v>
      </c>
      <c r="EH2" s="159">
        <v>46189</v>
      </c>
      <c r="EI2" s="159">
        <v>46190</v>
      </c>
      <c r="EJ2" s="159">
        <v>46191</v>
      </c>
      <c r="EK2" s="159">
        <v>46192</v>
      </c>
      <c r="EL2" s="159">
        <v>46193</v>
      </c>
      <c r="EM2" s="159">
        <v>46194</v>
      </c>
      <c r="EN2" s="159">
        <v>46195</v>
      </c>
      <c r="EO2" s="159">
        <v>46196</v>
      </c>
      <c r="EP2" s="159">
        <v>46197</v>
      </c>
      <c r="EQ2" s="159">
        <v>46198</v>
      </c>
      <c r="ER2" s="159">
        <v>46199</v>
      </c>
      <c r="ES2" s="159">
        <v>46200</v>
      </c>
      <c r="ET2" s="159">
        <v>46201</v>
      </c>
      <c r="EU2" s="159">
        <v>46202</v>
      </c>
      <c r="EV2" s="159">
        <v>46203</v>
      </c>
      <c r="EW2" s="159">
        <v>46204</v>
      </c>
      <c r="EX2" s="159">
        <v>46205</v>
      </c>
      <c r="EY2" s="159">
        <v>46206</v>
      </c>
      <c r="EZ2" s="159">
        <v>46207</v>
      </c>
      <c r="FA2" s="159">
        <v>46208</v>
      </c>
      <c r="FB2" s="159">
        <v>46209</v>
      </c>
      <c r="FC2" s="159">
        <v>46210</v>
      </c>
      <c r="FD2" s="159">
        <v>46211</v>
      </c>
      <c r="FE2" s="159">
        <v>46212</v>
      </c>
      <c r="FF2" s="159">
        <v>46213</v>
      </c>
      <c r="FG2" s="159">
        <v>46214</v>
      </c>
      <c r="FH2" s="159">
        <v>46215</v>
      </c>
      <c r="FI2" s="159">
        <v>46216</v>
      </c>
      <c r="FJ2" s="159">
        <v>46217</v>
      </c>
      <c r="FK2" s="159">
        <v>46218</v>
      </c>
      <c r="FL2" s="159">
        <v>46219</v>
      </c>
      <c r="FM2" s="159">
        <v>46220</v>
      </c>
      <c r="FN2" s="159">
        <v>46221</v>
      </c>
      <c r="FO2" s="159">
        <v>46222</v>
      </c>
      <c r="FP2" s="159">
        <v>46223</v>
      </c>
      <c r="FQ2" s="159">
        <v>46224</v>
      </c>
      <c r="FR2" s="159">
        <v>46225</v>
      </c>
      <c r="FS2" s="159">
        <v>46226</v>
      </c>
      <c r="FT2" s="159">
        <v>46227</v>
      </c>
      <c r="FU2" s="159">
        <v>46228</v>
      </c>
      <c r="FV2" s="159">
        <v>46229</v>
      </c>
      <c r="FW2" s="159">
        <v>46230</v>
      </c>
      <c r="FX2" s="159">
        <v>46231</v>
      </c>
      <c r="FY2" s="159">
        <v>46232</v>
      </c>
      <c r="FZ2" s="159">
        <v>46233</v>
      </c>
      <c r="GA2" s="159">
        <v>46234</v>
      </c>
      <c r="GB2" s="159">
        <v>46235</v>
      </c>
      <c r="GC2" s="159">
        <v>46236</v>
      </c>
      <c r="GD2" s="159">
        <v>46237</v>
      </c>
      <c r="GE2" s="159">
        <v>46238</v>
      </c>
      <c r="GF2" s="159">
        <v>46239</v>
      </c>
      <c r="GG2" s="159">
        <v>46240</v>
      </c>
      <c r="GH2" s="159">
        <v>46241</v>
      </c>
      <c r="GI2" s="159">
        <v>46242</v>
      </c>
      <c r="GJ2" s="159">
        <v>46243</v>
      </c>
      <c r="GK2" s="159">
        <v>46244</v>
      </c>
      <c r="GL2" s="159">
        <v>46245</v>
      </c>
      <c r="GM2" s="159">
        <v>46246</v>
      </c>
      <c r="GN2" s="159">
        <v>46247</v>
      </c>
      <c r="GO2" s="159">
        <v>46248</v>
      </c>
      <c r="GP2" s="159">
        <v>46249</v>
      </c>
      <c r="GQ2" s="159">
        <v>46250</v>
      </c>
      <c r="GR2" s="159">
        <v>46251</v>
      </c>
      <c r="GS2" s="159">
        <v>46252</v>
      </c>
      <c r="GT2" s="159">
        <v>46253</v>
      </c>
      <c r="GU2" s="159">
        <v>46254</v>
      </c>
      <c r="GV2" s="159">
        <v>46255</v>
      </c>
      <c r="GW2" s="159">
        <v>46256</v>
      </c>
      <c r="GX2" s="159">
        <v>46257</v>
      </c>
      <c r="GY2" s="159">
        <v>46258</v>
      </c>
      <c r="GZ2" s="159">
        <v>46259</v>
      </c>
      <c r="HA2" s="159">
        <v>46260</v>
      </c>
      <c r="HB2" s="159">
        <v>46261</v>
      </c>
      <c r="HC2" s="159">
        <v>46262</v>
      </c>
      <c r="HD2" s="159">
        <v>46263</v>
      </c>
      <c r="HE2" s="159">
        <v>46264</v>
      </c>
      <c r="HF2" s="159">
        <v>46265</v>
      </c>
      <c r="HG2" s="159">
        <v>46266</v>
      </c>
      <c r="HH2" s="159">
        <v>46267</v>
      </c>
      <c r="HI2" s="159">
        <v>46268</v>
      </c>
      <c r="HJ2" s="159">
        <v>46269</v>
      </c>
      <c r="HK2" s="159">
        <v>46270</v>
      </c>
      <c r="HL2" s="159">
        <v>46271</v>
      </c>
      <c r="HM2" s="159">
        <v>46272</v>
      </c>
      <c r="HN2" s="159">
        <v>46273</v>
      </c>
      <c r="HO2" s="159">
        <v>46274</v>
      </c>
      <c r="HP2" s="159">
        <v>46275</v>
      </c>
      <c r="HQ2" s="159">
        <v>46276</v>
      </c>
      <c r="HR2" s="159">
        <v>46277</v>
      </c>
      <c r="HS2" s="159">
        <v>46278</v>
      </c>
      <c r="HT2" s="159">
        <v>46279</v>
      </c>
      <c r="HU2" s="159">
        <v>46280</v>
      </c>
      <c r="HV2" s="159">
        <v>46281</v>
      </c>
      <c r="HW2" s="159">
        <v>46282</v>
      </c>
      <c r="HX2" s="159">
        <v>46283</v>
      </c>
      <c r="HY2" s="159">
        <v>46284</v>
      </c>
      <c r="HZ2" s="159">
        <v>46285</v>
      </c>
      <c r="IA2" s="159">
        <v>46286</v>
      </c>
      <c r="IB2" s="159">
        <v>46287</v>
      </c>
      <c r="IC2" s="159">
        <v>46288</v>
      </c>
      <c r="ID2" s="159">
        <v>46289</v>
      </c>
      <c r="IE2" s="159">
        <v>46290</v>
      </c>
      <c r="IF2" s="159">
        <v>46291</v>
      </c>
      <c r="IG2" s="159">
        <v>46292</v>
      </c>
      <c r="IH2" s="159">
        <v>46293</v>
      </c>
      <c r="II2" s="159">
        <v>46294</v>
      </c>
      <c r="IJ2" s="159">
        <v>46295</v>
      </c>
      <c r="IK2" s="159">
        <v>46296</v>
      </c>
      <c r="IL2" s="159">
        <v>46297</v>
      </c>
      <c r="IM2" s="159">
        <v>46298</v>
      </c>
      <c r="IN2" s="159">
        <v>46299</v>
      </c>
      <c r="IO2" s="159">
        <v>46300</v>
      </c>
      <c r="IP2" s="159">
        <v>46301</v>
      </c>
      <c r="IQ2" s="159">
        <v>46302</v>
      </c>
      <c r="IR2" s="159">
        <v>46303</v>
      </c>
      <c r="IS2" s="159">
        <v>46304</v>
      </c>
      <c r="IT2" s="159">
        <v>46305</v>
      </c>
      <c r="IU2" s="159">
        <v>46306</v>
      </c>
      <c r="IV2" s="159">
        <v>46307</v>
      </c>
      <c r="IW2" s="159">
        <v>46308</v>
      </c>
      <c r="IX2" s="159">
        <v>46309</v>
      </c>
      <c r="IY2" s="159">
        <v>46310</v>
      </c>
      <c r="IZ2" s="159">
        <v>46311</v>
      </c>
      <c r="JA2" s="159">
        <v>46312</v>
      </c>
      <c r="JB2" s="159">
        <v>46313</v>
      </c>
      <c r="JC2" s="159">
        <v>46314</v>
      </c>
      <c r="JD2" s="159">
        <v>46315</v>
      </c>
      <c r="JE2" s="159">
        <v>46316</v>
      </c>
      <c r="JF2" s="159">
        <v>46317</v>
      </c>
      <c r="JG2" s="159">
        <v>46318</v>
      </c>
      <c r="JH2" s="159">
        <v>46319</v>
      </c>
      <c r="JI2" s="159">
        <v>46320</v>
      </c>
      <c r="JJ2" s="159">
        <v>46321</v>
      </c>
      <c r="JK2" s="159">
        <v>46322</v>
      </c>
      <c r="JL2" s="159">
        <v>46323</v>
      </c>
      <c r="JM2" s="159">
        <v>46324</v>
      </c>
      <c r="JN2" s="159">
        <v>46325</v>
      </c>
      <c r="JO2" s="159">
        <v>46326</v>
      </c>
      <c r="JP2" s="159">
        <v>46327</v>
      </c>
      <c r="JQ2" s="159">
        <v>46328</v>
      </c>
      <c r="JR2" s="159">
        <v>46329</v>
      </c>
      <c r="JS2" s="159">
        <v>46330</v>
      </c>
      <c r="JT2" s="159">
        <v>46331</v>
      </c>
      <c r="JU2" s="159">
        <v>46332</v>
      </c>
      <c r="JV2" s="159">
        <v>46333</v>
      </c>
      <c r="JW2" s="159">
        <v>46334</v>
      </c>
      <c r="JX2" s="159">
        <v>46335</v>
      </c>
      <c r="JY2" s="159">
        <v>46336</v>
      </c>
      <c r="JZ2" s="159">
        <v>46337</v>
      </c>
      <c r="KA2" s="159">
        <v>46338</v>
      </c>
      <c r="KB2" s="159">
        <v>46339</v>
      </c>
      <c r="KC2" s="159">
        <v>46340</v>
      </c>
      <c r="KD2" s="159">
        <v>46341</v>
      </c>
      <c r="KE2" s="159">
        <v>46342</v>
      </c>
      <c r="KF2" s="159">
        <v>46343</v>
      </c>
      <c r="KG2" s="159">
        <v>46344</v>
      </c>
      <c r="KH2" s="159">
        <v>46345</v>
      </c>
      <c r="KI2" s="159">
        <v>46346</v>
      </c>
      <c r="KJ2" s="159">
        <v>46347</v>
      </c>
      <c r="KK2" s="159">
        <v>46348</v>
      </c>
      <c r="KL2" s="159">
        <v>46349</v>
      </c>
      <c r="KM2" s="159">
        <v>46350</v>
      </c>
      <c r="KN2" s="159">
        <v>46351</v>
      </c>
      <c r="KO2" s="159">
        <v>46352</v>
      </c>
      <c r="KP2" s="159">
        <v>46353</v>
      </c>
      <c r="KQ2" s="159">
        <v>46354</v>
      </c>
      <c r="KR2" s="159">
        <v>46355</v>
      </c>
      <c r="KS2" s="159">
        <v>46356</v>
      </c>
      <c r="KT2" s="159">
        <v>46357</v>
      </c>
      <c r="KU2" s="159">
        <v>46358</v>
      </c>
      <c r="KV2" s="159">
        <v>46359</v>
      </c>
      <c r="KW2" s="159">
        <v>46360</v>
      </c>
      <c r="KX2" s="159">
        <v>46361</v>
      </c>
      <c r="KY2" s="159">
        <v>46362</v>
      </c>
      <c r="KZ2" s="159">
        <v>46363</v>
      </c>
      <c r="LA2" s="159">
        <v>46364</v>
      </c>
      <c r="LB2" s="159">
        <v>46365</v>
      </c>
      <c r="LC2" s="159">
        <v>46366</v>
      </c>
      <c r="LD2" s="159">
        <v>46367</v>
      </c>
      <c r="LE2" s="159">
        <v>46368</v>
      </c>
      <c r="LF2" s="159">
        <v>46369</v>
      </c>
      <c r="LG2" s="159">
        <v>46370</v>
      </c>
      <c r="LH2" s="159">
        <v>46371</v>
      </c>
      <c r="LI2" s="159">
        <v>46372</v>
      </c>
      <c r="LJ2" s="159">
        <v>46373</v>
      </c>
      <c r="LK2" s="159">
        <v>46374</v>
      </c>
      <c r="LL2" s="159">
        <v>46375</v>
      </c>
      <c r="LM2" s="159">
        <v>46376</v>
      </c>
      <c r="LN2" s="159">
        <v>46377</v>
      </c>
      <c r="LO2" s="159">
        <v>46378</v>
      </c>
      <c r="LP2" s="159">
        <v>46379</v>
      </c>
      <c r="LQ2" s="159">
        <v>46380</v>
      </c>
      <c r="LR2" s="159">
        <v>46381</v>
      </c>
      <c r="LS2" s="159">
        <v>46382</v>
      </c>
      <c r="LT2" s="159">
        <v>46383</v>
      </c>
      <c r="LU2" s="159">
        <v>46384</v>
      </c>
      <c r="LV2" s="159">
        <v>46385</v>
      </c>
      <c r="LW2" s="159">
        <v>46386</v>
      </c>
      <c r="LX2" s="159">
        <v>46387</v>
      </c>
      <c r="LY2" s="159">
        <v>46388</v>
      </c>
      <c r="LZ2" s="159">
        <v>46389</v>
      </c>
      <c r="MA2" s="159">
        <v>46390</v>
      </c>
      <c r="MB2" s="159">
        <v>46391</v>
      </c>
      <c r="MC2" s="159">
        <v>46392</v>
      </c>
      <c r="MD2" s="159">
        <v>46393</v>
      </c>
      <c r="ME2" s="159">
        <v>46394</v>
      </c>
      <c r="MF2" s="159">
        <v>46395</v>
      </c>
      <c r="MG2" s="159">
        <v>46396</v>
      </c>
      <c r="MH2" s="159">
        <v>46397</v>
      </c>
      <c r="MI2" s="159">
        <v>46398</v>
      </c>
      <c r="MJ2" s="159">
        <v>46399</v>
      </c>
      <c r="MK2" s="159">
        <v>46400</v>
      </c>
      <c r="ML2" s="159">
        <v>46401</v>
      </c>
      <c r="MM2" s="159">
        <v>46402</v>
      </c>
      <c r="MN2" s="159">
        <v>46403</v>
      </c>
      <c r="MO2" s="159">
        <v>46404</v>
      </c>
      <c r="MP2" s="159">
        <v>46405</v>
      </c>
      <c r="MQ2" s="159">
        <v>46406</v>
      </c>
      <c r="MR2" s="159">
        <v>46407</v>
      </c>
      <c r="MS2" s="159">
        <v>46408</v>
      </c>
      <c r="MT2" s="159">
        <v>46409</v>
      </c>
      <c r="MU2" s="159">
        <v>46410</v>
      </c>
      <c r="MV2" s="159">
        <v>46411</v>
      </c>
      <c r="MW2" s="159">
        <v>46412</v>
      </c>
      <c r="MX2" s="159">
        <v>46413</v>
      </c>
      <c r="MY2" s="159">
        <v>46414</v>
      </c>
      <c r="MZ2" s="159">
        <v>46415</v>
      </c>
      <c r="NA2" s="159">
        <v>46416</v>
      </c>
      <c r="NB2" s="159">
        <v>46417</v>
      </c>
      <c r="NC2" s="159">
        <v>46418</v>
      </c>
      <c r="ND2" s="159">
        <v>46419</v>
      </c>
      <c r="NE2" s="159">
        <v>46420</v>
      </c>
      <c r="NF2" s="159">
        <v>46421</v>
      </c>
      <c r="NG2" s="159">
        <v>46422</v>
      </c>
      <c r="NH2" s="159">
        <v>46423</v>
      </c>
      <c r="NI2" s="159">
        <v>46424</v>
      </c>
    </row>
    <row r="3" spans="1:380" ht="15.75" customHeight="1">
      <c r="B3" s="10" t="s">
        <v>1238</v>
      </c>
      <c r="C3" s="11">
        <f>SUM(C17,C30,C36,C49)</f>
        <v>26.01654445232187</v>
      </c>
      <c r="D3" s="11">
        <f>SUM(D17,D30,D36,D49)</f>
        <v>49.250554598654091</v>
      </c>
      <c r="E3" s="11">
        <f t="shared" ref="E3:BP3" si="0">SUM(E17,E30,E36,E49)</f>
        <v>41.537675706385116</v>
      </c>
      <c r="F3" s="11">
        <f t="shared" si="0"/>
        <v>39.296543566919645</v>
      </c>
      <c r="G3" s="11">
        <f t="shared" si="0"/>
        <v>38.178799366675442</v>
      </c>
      <c r="H3" s="11">
        <f t="shared" si="0"/>
        <v>23.521603817668964</v>
      </c>
      <c r="I3" s="11">
        <f t="shared" si="0"/>
        <v>24.650635495867313</v>
      </c>
      <c r="J3" s="11">
        <f t="shared" si="0"/>
        <v>35.259814015745071</v>
      </c>
      <c r="K3" s="11">
        <f t="shared" si="0"/>
        <v>32.175153029449994</v>
      </c>
      <c r="L3" s="11">
        <f t="shared" si="0"/>
        <v>24.838686608335092</v>
      </c>
      <c r="M3" s="11">
        <f t="shared" si="0"/>
        <v>20.360561309080371</v>
      </c>
      <c r="N3" s="11">
        <f t="shared" si="0"/>
        <v>28.923826154036085</v>
      </c>
      <c r="O3" s="11">
        <f t="shared" si="0"/>
        <v>20.460398660631423</v>
      </c>
      <c r="P3" s="11">
        <f t="shared" si="0"/>
        <v>22.453003463236225</v>
      </c>
      <c r="Q3" s="11">
        <f t="shared" si="0"/>
        <v>31.889067815767056</v>
      </c>
      <c r="R3" s="11">
        <f t="shared" si="0"/>
        <v>38.578055055359521</v>
      </c>
      <c r="S3" s="11">
        <f t="shared" si="0"/>
        <v>29.821965334176685</v>
      </c>
      <c r="T3" s="11">
        <f t="shared" si="0"/>
        <v>26.036309153607668</v>
      </c>
      <c r="U3" s="11">
        <f t="shared" si="0"/>
        <v>23.8086606857599</v>
      </c>
      <c r="V3" s="11">
        <f t="shared" si="0"/>
        <v>19.44701712368493</v>
      </c>
      <c r="W3" s="11">
        <f t="shared" si="0"/>
        <v>21.24073492356483</v>
      </c>
      <c r="X3" s="11">
        <f t="shared" si="0"/>
        <v>30.318821473732832</v>
      </c>
      <c r="Y3" s="11">
        <f t="shared" si="0"/>
        <v>30.333541436519475</v>
      </c>
      <c r="Z3" s="11">
        <f t="shared" si="0"/>
        <v>25.864690341164476</v>
      </c>
      <c r="AA3" s="11">
        <f t="shared" si="0"/>
        <v>24.753598085585011</v>
      </c>
      <c r="AB3" s="11">
        <f t="shared" si="0"/>
        <v>23.056900816059521</v>
      </c>
      <c r="AC3" s="11">
        <f t="shared" si="0"/>
        <v>19.34522432711907</v>
      </c>
      <c r="AD3" s="11">
        <f t="shared" si="0"/>
        <v>23.718431010656939</v>
      </c>
      <c r="AE3" s="11">
        <f t="shared" si="0"/>
        <v>36.605224480657718</v>
      </c>
      <c r="AF3" s="11">
        <f t="shared" si="0"/>
        <v>37.895466501764808</v>
      </c>
      <c r="AG3" s="11">
        <f t="shared" si="0"/>
        <v>28.710313394400288</v>
      </c>
      <c r="AH3" s="11">
        <f t="shared" si="0"/>
        <v>24.221866029627563</v>
      </c>
      <c r="AI3" s="11">
        <f t="shared" si="0"/>
        <v>24.040715971127408</v>
      </c>
      <c r="AJ3" s="11">
        <f t="shared" si="0"/>
        <v>23.039707765439747</v>
      </c>
      <c r="AK3" s="11">
        <f t="shared" si="0"/>
        <v>24.911671438594954</v>
      </c>
      <c r="AL3" s="11">
        <f t="shared" si="0"/>
        <v>37.026408451422299</v>
      </c>
      <c r="AM3" s="11">
        <f t="shared" si="0"/>
        <v>44.355551538706095</v>
      </c>
      <c r="AN3" s="11">
        <f t="shared" si="0"/>
        <v>35.869604247150946</v>
      </c>
      <c r="AO3" s="11">
        <f t="shared" si="0"/>
        <v>34.738556157577285</v>
      </c>
      <c r="AP3" s="11">
        <f t="shared" si="0"/>
        <v>29.12186673180091</v>
      </c>
      <c r="AQ3" s="11">
        <f t="shared" si="0"/>
        <v>23.552876901898451</v>
      </c>
      <c r="AR3" s="11">
        <f t="shared" si="0"/>
        <v>20.754106259880903</v>
      </c>
      <c r="AS3" s="11">
        <f t="shared" si="0"/>
        <v>32.116363404444549</v>
      </c>
      <c r="AT3" s="11">
        <f t="shared" si="0"/>
        <v>34.445807229947192</v>
      </c>
      <c r="AU3" s="11">
        <f t="shared" si="0"/>
        <v>28.651852467970102</v>
      </c>
      <c r="AV3" s="11">
        <f t="shared" si="0"/>
        <v>33.707257741277523</v>
      </c>
      <c r="AW3" s="11">
        <f t="shared" si="0"/>
        <v>35.099059544911313</v>
      </c>
      <c r="AX3" s="11">
        <f t="shared" si="0"/>
        <v>29.367726308731719</v>
      </c>
      <c r="AY3" s="11">
        <f t="shared" si="0"/>
        <v>26.972802924106432</v>
      </c>
      <c r="AZ3" s="11">
        <f t="shared" si="0"/>
        <v>44.306317594973585</v>
      </c>
      <c r="BA3" s="11">
        <f t="shared" si="0"/>
        <v>51.732151872297123</v>
      </c>
      <c r="BB3" s="11">
        <f t="shared" si="0"/>
        <v>48.269637932571804</v>
      </c>
      <c r="BC3" s="11">
        <f t="shared" si="0"/>
        <v>45.936345368083153</v>
      </c>
      <c r="BD3" s="11">
        <f t="shared" si="0"/>
        <v>45.909088948313034</v>
      </c>
      <c r="BE3" s="11">
        <f t="shared" si="0"/>
        <v>32.465523095737048</v>
      </c>
      <c r="BF3" s="11">
        <f t="shared" si="0"/>
        <v>25.342491203809775</v>
      </c>
      <c r="BG3" s="11">
        <f t="shared" si="0"/>
        <v>35.669273948099558</v>
      </c>
      <c r="BH3" s="11">
        <f t="shared" si="0"/>
        <v>31.687741056186788</v>
      </c>
      <c r="BI3" s="11">
        <f t="shared" si="0"/>
        <v>27.515890300997693</v>
      </c>
      <c r="BJ3" s="11">
        <f t="shared" si="0"/>
        <v>25.067289400907853</v>
      </c>
      <c r="BK3" s="11">
        <f t="shared" si="0"/>
        <v>24.58788052622414</v>
      </c>
      <c r="BL3" s="11">
        <f t="shared" si="0"/>
        <v>20.31253246250246</v>
      </c>
      <c r="BM3" s="11">
        <f t="shared" si="0"/>
        <v>25.428740771590647</v>
      </c>
      <c r="BN3" s="11">
        <f t="shared" si="0"/>
        <v>15.301003417478933</v>
      </c>
      <c r="BO3" s="11">
        <f t="shared" si="0"/>
        <v>40.989180710617887</v>
      </c>
      <c r="BP3" s="11">
        <f t="shared" si="0"/>
        <v>30.605490667549432</v>
      </c>
      <c r="BQ3" s="11">
        <f t="shared" ref="BQ3:EB3" si="1">SUM(BQ17,BQ30,BQ36,BQ49)</f>
        <v>23.911797132916689</v>
      </c>
      <c r="BR3" s="11">
        <f t="shared" si="1"/>
        <v>22.709914821778028</v>
      </c>
      <c r="BS3" s="11">
        <f t="shared" si="1"/>
        <v>21.828461837767321</v>
      </c>
      <c r="BT3" s="11">
        <f t="shared" si="1"/>
        <v>23.859698189225487</v>
      </c>
      <c r="BU3" s="11">
        <f t="shared" si="1"/>
        <v>32.732653148516185</v>
      </c>
      <c r="BV3" s="11">
        <f t="shared" si="1"/>
        <v>35.246325549282098</v>
      </c>
      <c r="BW3" s="11">
        <f t="shared" si="1"/>
        <v>26.78256718464311</v>
      </c>
      <c r="BX3" s="11">
        <f t="shared" si="1"/>
        <v>26.81122305651439</v>
      </c>
      <c r="BY3" s="11">
        <f t="shared" si="1"/>
        <v>27.040156397480601</v>
      </c>
      <c r="BZ3" s="11">
        <f t="shared" si="1"/>
        <v>21.23583155227719</v>
      </c>
      <c r="CA3" s="11">
        <f t="shared" si="1"/>
        <v>22.384430381353905</v>
      </c>
      <c r="CB3" s="11">
        <f t="shared" si="1"/>
        <v>29.475166895003937</v>
      </c>
      <c r="CC3" s="11">
        <f t="shared" si="1"/>
        <v>30.901201940840988</v>
      </c>
      <c r="CD3" s="11">
        <f t="shared" si="1"/>
        <v>35.372002195768481</v>
      </c>
      <c r="CE3" s="11">
        <f t="shared" si="1"/>
        <v>35.377645934745551</v>
      </c>
      <c r="CF3" s="11">
        <f t="shared" si="1"/>
        <v>37.630065552165178</v>
      </c>
      <c r="CG3" s="11">
        <f t="shared" si="1"/>
        <v>36.635709291142241</v>
      </c>
      <c r="CH3" s="11">
        <f t="shared" si="1"/>
        <v>24.142881994981614</v>
      </c>
      <c r="CI3" s="11">
        <f t="shared" si="1"/>
        <v>40.875956883056496</v>
      </c>
      <c r="CJ3" s="11">
        <f t="shared" si="1"/>
        <v>53.472701286800906</v>
      </c>
      <c r="CK3" s="11">
        <f t="shared" si="1"/>
        <v>53.478345025777983</v>
      </c>
      <c r="CL3" s="11">
        <f t="shared" si="1"/>
        <v>41.126721433321059</v>
      </c>
      <c r="CM3" s="11">
        <f t="shared" si="1"/>
        <v>41.13236517229813</v>
      </c>
      <c r="CN3" s="11">
        <f t="shared" si="1"/>
        <v>40.138008911275193</v>
      </c>
      <c r="CO3" s="11">
        <f t="shared" si="1"/>
        <v>29.799327863927488</v>
      </c>
      <c r="CP3" s="11">
        <f t="shared" si="1"/>
        <v>40.915463055896005</v>
      </c>
      <c r="CQ3" s="11">
        <f t="shared" si="1"/>
        <v>58.498033490001916</v>
      </c>
      <c r="CR3" s="11">
        <f t="shared" si="1"/>
        <v>43.996932859395123</v>
      </c>
      <c r="CS3" s="11">
        <f t="shared" si="1"/>
        <v>35.204751337255061</v>
      </c>
      <c r="CT3" s="11">
        <f t="shared" si="1"/>
        <v>31.269095425701956</v>
      </c>
      <c r="CU3" s="11">
        <f t="shared" si="1"/>
        <v>24.771242092449594</v>
      </c>
      <c r="CV3" s="11">
        <f t="shared" si="1"/>
        <v>25.773776924603073</v>
      </c>
      <c r="CW3" s="11">
        <f t="shared" si="1"/>
        <v>15.597498352667634</v>
      </c>
      <c r="CX3" s="11">
        <f t="shared" si="1"/>
        <v>41.154613285720188</v>
      </c>
      <c r="CY3" s="11">
        <f t="shared" si="1"/>
        <v>29.624163605959787</v>
      </c>
      <c r="CZ3" s="11">
        <f t="shared" si="1"/>
        <v>26.323106675020355</v>
      </c>
      <c r="DA3" s="11">
        <f t="shared" si="1"/>
        <v>45.519435983708334</v>
      </c>
      <c r="DB3" s="11">
        <f t="shared" si="1"/>
        <v>18.877629387347255</v>
      </c>
      <c r="DC3" s="11">
        <f t="shared" si="1"/>
        <v>17.433804838439375</v>
      </c>
      <c r="DD3" s="11">
        <f t="shared" si="1"/>
        <v>46.031382630581881</v>
      </c>
      <c r="DE3" s="11">
        <f t="shared" si="1"/>
        <v>51.439893952740753</v>
      </c>
      <c r="DF3" s="11">
        <f t="shared" si="1"/>
        <v>39.466047049029015</v>
      </c>
      <c r="DG3" s="11">
        <f t="shared" si="1"/>
        <v>46.061316431988146</v>
      </c>
      <c r="DH3" s="11">
        <f t="shared" si="1"/>
        <v>51.588529383866607</v>
      </c>
      <c r="DI3" s="11">
        <f t="shared" si="1"/>
        <v>54.71577968457855</v>
      </c>
      <c r="DJ3" s="11">
        <f t="shared" si="1"/>
        <v>28.612725681210815</v>
      </c>
      <c r="DK3" s="11">
        <f t="shared" si="1"/>
        <v>49.940517304982833</v>
      </c>
      <c r="DL3" s="11">
        <f t="shared" si="1"/>
        <v>64.320560261783712</v>
      </c>
      <c r="DM3" s="11">
        <f t="shared" si="1"/>
        <v>55.836897177660269</v>
      </c>
      <c r="DN3" s="11">
        <f t="shared" si="1"/>
        <v>47.507975529198312</v>
      </c>
      <c r="DO3" s="11">
        <f t="shared" si="1"/>
        <v>55.368885075177182</v>
      </c>
      <c r="DP3" s="11">
        <f t="shared" si="1"/>
        <v>29.60284818961739</v>
      </c>
      <c r="DQ3" s="11">
        <f t="shared" si="1"/>
        <v>27.002763863580054</v>
      </c>
      <c r="DR3" s="11">
        <f t="shared" si="1"/>
        <v>36.699358774771326</v>
      </c>
      <c r="DS3" s="11">
        <f t="shared" si="1"/>
        <v>35.149286509771514</v>
      </c>
      <c r="DT3" s="11">
        <f t="shared" si="1"/>
        <v>28.231943808573156</v>
      </c>
      <c r="DU3" s="11">
        <f t="shared" si="1"/>
        <v>28.172686141497024</v>
      </c>
      <c r="DV3" s="11">
        <f t="shared" si="1"/>
        <v>29.159869594277147</v>
      </c>
      <c r="DW3" s="11">
        <f t="shared" si="1"/>
        <v>26.951457831270638</v>
      </c>
      <c r="DX3" s="11">
        <f t="shared" si="1"/>
        <v>28.239486792255711</v>
      </c>
      <c r="DY3" s="11">
        <f t="shared" si="1"/>
        <v>34.161947084116825</v>
      </c>
      <c r="DZ3" s="11">
        <f t="shared" si="1"/>
        <v>35.684143387939869</v>
      </c>
      <c r="EA3" s="11">
        <f t="shared" si="1"/>
        <v>28.725270978158989</v>
      </c>
      <c r="EB3" s="11">
        <f t="shared" si="1"/>
        <v>29.644856290562362</v>
      </c>
      <c r="EC3" s="11">
        <f t="shared" ref="EC3:EP3" si="2">SUM(EC17,EC30,EC36,EC49)</f>
        <v>29.705153845163185</v>
      </c>
      <c r="ED3" s="11">
        <f t="shared" si="2"/>
        <v>29.557623074563171</v>
      </c>
      <c r="EE3" s="11">
        <f t="shared" si="2"/>
        <v>31.203080303288477</v>
      </c>
      <c r="EF3" s="11">
        <f t="shared" si="2"/>
        <v>39.089878498773352</v>
      </c>
      <c r="EG3" s="11">
        <f t="shared" si="2"/>
        <v>54.805394596113807</v>
      </c>
      <c r="EH3" s="11">
        <f t="shared" si="2"/>
        <v>45.935508042349646</v>
      </c>
      <c r="EI3" s="11">
        <f t="shared" si="2"/>
        <v>45.809191581761482</v>
      </c>
      <c r="EJ3" s="11">
        <f t="shared" si="2"/>
        <v>52.09484852293793</v>
      </c>
      <c r="EK3" s="11">
        <f t="shared" si="2"/>
        <v>48.184685476578501</v>
      </c>
      <c r="EL3" s="11">
        <f t="shared" si="2"/>
        <v>37.015406295287065</v>
      </c>
      <c r="EM3" s="11">
        <f t="shared" si="2"/>
        <v>52.059761597071152</v>
      </c>
      <c r="EN3" s="11">
        <f t="shared" si="2"/>
        <v>77.407139617573534</v>
      </c>
      <c r="EO3" s="11">
        <f t="shared" si="2"/>
        <v>62.810661915906024</v>
      </c>
      <c r="EP3" s="11">
        <f t="shared" si="2"/>
        <v>59.065162710094157</v>
      </c>
      <c r="EQ3" s="11">
        <f t="shared" ref="EQ3:HB3" si="3">SUM(EQ17,EQ30,EQ36,EQ49)</f>
        <v>60.009219283612758</v>
      </c>
      <c r="ER3" s="11">
        <f t="shared" ca="1" si="3"/>
        <v>0</v>
      </c>
      <c r="ES3" s="11">
        <f t="shared" ca="1" si="3"/>
        <v>0</v>
      </c>
      <c r="ET3" s="11">
        <f t="shared" ca="1" si="3"/>
        <v>0</v>
      </c>
      <c r="EU3" s="11">
        <f t="shared" ca="1" si="3"/>
        <v>0</v>
      </c>
      <c r="EV3" s="11">
        <f t="shared" ca="1" si="3"/>
        <v>0</v>
      </c>
      <c r="EW3" s="11">
        <f t="shared" ca="1" si="3"/>
        <v>0</v>
      </c>
      <c r="EX3" s="11">
        <f t="shared" ca="1" si="3"/>
        <v>0</v>
      </c>
      <c r="EY3" s="11">
        <f t="shared" ca="1" si="3"/>
        <v>0</v>
      </c>
      <c r="EZ3" s="11">
        <f t="shared" ca="1" si="3"/>
        <v>0</v>
      </c>
      <c r="FA3" s="11">
        <f t="shared" ca="1" si="3"/>
        <v>0</v>
      </c>
      <c r="FB3" s="11">
        <f t="shared" ca="1" si="3"/>
        <v>0</v>
      </c>
      <c r="FC3" s="11">
        <f t="shared" ca="1" si="3"/>
        <v>0</v>
      </c>
      <c r="FD3" s="11">
        <f t="shared" ca="1" si="3"/>
        <v>0</v>
      </c>
      <c r="FE3" s="11">
        <f t="shared" ca="1" si="3"/>
        <v>0</v>
      </c>
      <c r="FF3" s="11">
        <f t="shared" ca="1" si="3"/>
        <v>0</v>
      </c>
      <c r="FG3" s="11">
        <f t="shared" ca="1" si="3"/>
        <v>0</v>
      </c>
      <c r="FH3" s="11">
        <f t="shared" ca="1" si="3"/>
        <v>0</v>
      </c>
      <c r="FI3" s="11">
        <f t="shared" ca="1" si="3"/>
        <v>0</v>
      </c>
      <c r="FJ3" s="11">
        <f t="shared" ca="1" si="3"/>
        <v>0</v>
      </c>
      <c r="FK3" s="11">
        <f t="shared" ca="1" si="3"/>
        <v>0</v>
      </c>
      <c r="FL3" s="11">
        <f t="shared" ca="1" si="3"/>
        <v>0</v>
      </c>
      <c r="FM3" s="11">
        <f t="shared" ca="1" si="3"/>
        <v>0</v>
      </c>
      <c r="FN3" s="11">
        <f t="shared" ca="1" si="3"/>
        <v>0</v>
      </c>
      <c r="FO3" s="11">
        <f t="shared" ca="1" si="3"/>
        <v>0</v>
      </c>
      <c r="FP3" s="11">
        <f t="shared" ca="1" si="3"/>
        <v>0</v>
      </c>
      <c r="FQ3" s="11">
        <f t="shared" ca="1" si="3"/>
        <v>0</v>
      </c>
      <c r="FR3" s="11">
        <f t="shared" ca="1" si="3"/>
        <v>0</v>
      </c>
      <c r="FS3" s="11">
        <f t="shared" ca="1" si="3"/>
        <v>0</v>
      </c>
      <c r="FT3" s="11">
        <f t="shared" ca="1" si="3"/>
        <v>0</v>
      </c>
      <c r="FU3" s="11">
        <f t="shared" ca="1" si="3"/>
        <v>0</v>
      </c>
      <c r="FV3" s="11">
        <f t="shared" ca="1" si="3"/>
        <v>0</v>
      </c>
      <c r="FW3" s="11">
        <f t="shared" ca="1" si="3"/>
        <v>0</v>
      </c>
      <c r="FX3" s="11">
        <f t="shared" ca="1" si="3"/>
        <v>0</v>
      </c>
      <c r="FY3" s="11">
        <f t="shared" ca="1" si="3"/>
        <v>0</v>
      </c>
      <c r="FZ3" s="11">
        <f t="shared" ca="1" si="3"/>
        <v>0</v>
      </c>
      <c r="GA3" s="11">
        <f t="shared" ca="1" si="3"/>
        <v>0</v>
      </c>
      <c r="GB3" s="11">
        <f t="shared" ca="1" si="3"/>
        <v>0</v>
      </c>
      <c r="GC3" s="11">
        <f t="shared" ca="1" si="3"/>
        <v>0</v>
      </c>
      <c r="GD3" s="11">
        <f t="shared" ca="1" si="3"/>
        <v>0</v>
      </c>
      <c r="GE3" s="11">
        <f t="shared" ca="1" si="3"/>
        <v>0</v>
      </c>
      <c r="GF3" s="11">
        <f t="shared" ca="1" si="3"/>
        <v>0</v>
      </c>
      <c r="GG3" s="11">
        <f t="shared" ca="1" si="3"/>
        <v>0</v>
      </c>
      <c r="GH3" s="11">
        <f t="shared" ca="1" si="3"/>
        <v>0</v>
      </c>
      <c r="GI3" s="11">
        <f t="shared" ca="1" si="3"/>
        <v>0</v>
      </c>
      <c r="GJ3" s="11">
        <f t="shared" ca="1" si="3"/>
        <v>0</v>
      </c>
      <c r="GK3" s="11">
        <f t="shared" ca="1" si="3"/>
        <v>0</v>
      </c>
      <c r="GL3" s="11">
        <f t="shared" ca="1" si="3"/>
        <v>0</v>
      </c>
      <c r="GM3" s="11">
        <f t="shared" ca="1" si="3"/>
        <v>0</v>
      </c>
      <c r="GN3" s="11">
        <f t="shared" ca="1" si="3"/>
        <v>0</v>
      </c>
      <c r="GO3" s="11">
        <f t="shared" ca="1" si="3"/>
        <v>0</v>
      </c>
      <c r="GP3" s="11">
        <f t="shared" ca="1" si="3"/>
        <v>0</v>
      </c>
      <c r="GQ3" s="11">
        <f t="shared" ca="1" si="3"/>
        <v>0</v>
      </c>
      <c r="GR3" s="11">
        <f t="shared" ca="1" si="3"/>
        <v>0</v>
      </c>
      <c r="GS3" s="11">
        <f t="shared" ca="1" si="3"/>
        <v>0</v>
      </c>
      <c r="GT3" s="11">
        <f t="shared" ca="1" si="3"/>
        <v>0</v>
      </c>
      <c r="GU3" s="11">
        <f t="shared" ca="1" si="3"/>
        <v>0</v>
      </c>
      <c r="GV3" s="11">
        <f t="shared" ca="1" si="3"/>
        <v>0</v>
      </c>
      <c r="GW3" s="11">
        <f t="shared" ca="1" si="3"/>
        <v>0</v>
      </c>
      <c r="GX3" s="11">
        <f t="shared" ca="1" si="3"/>
        <v>0</v>
      </c>
      <c r="GY3" s="11">
        <f t="shared" ca="1" si="3"/>
        <v>0</v>
      </c>
      <c r="GZ3" s="11">
        <f t="shared" ca="1" si="3"/>
        <v>0</v>
      </c>
      <c r="HA3" s="11">
        <f t="shared" ca="1" si="3"/>
        <v>0</v>
      </c>
      <c r="HB3" s="11">
        <f t="shared" ca="1" si="3"/>
        <v>0</v>
      </c>
      <c r="HC3" s="11">
        <f t="shared" ref="HC3:JN3" ca="1" si="4">SUM(HC17,HC30,HC36,HC49)</f>
        <v>0</v>
      </c>
      <c r="HD3" s="11">
        <f t="shared" ca="1" si="4"/>
        <v>0</v>
      </c>
      <c r="HE3" s="11">
        <f t="shared" ca="1" si="4"/>
        <v>0</v>
      </c>
      <c r="HF3" s="11">
        <f t="shared" ca="1" si="4"/>
        <v>0</v>
      </c>
      <c r="HG3" s="11">
        <f t="shared" ca="1" si="4"/>
        <v>0</v>
      </c>
      <c r="HH3" s="11">
        <f t="shared" ca="1" si="4"/>
        <v>0</v>
      </c>
      <c r="HI3" s="11">
        <f t="shared" ca="1" si="4"/>
        <v>0</v>
      </c>
      <c r="HJ3" s="11">
        <f t="shared" ca="1" si="4"/>
        <v>0</v>
      </c>
      <c r="HK3" s="11">
        <f t="shared" ca="1" si="4"/>
        <v>0</v>
      </c>
      <c r="HL3" s="11">
        <f t="shared" ca="1" si="4"/>
        <v>0</v>
      </c>
      <c r="HM3" s="11">
        <f t="shared" ca="1" si="4"/>
        <v>0</v>
      </c>
      <c r="HN3" s="11">
        <f t="shared" ca="1" si="4"/>
        <v>0</v>
      </c>
      <c r="HO3" s="11">
        <f t="shared" ca="1" si="4"/>
        <v>0</v>
      </c>
      <c r="HP3" s="11">
        <f t="shared" ca="1" si="4"/>
        <v>0</v>
      </c>
      <c r="HQ3" s="11">
        <f t="shared" ca="1" si="4"/>
        <v>0</v>
      </c>
      <c r="HR3" s="11">
        <f t="shared" ca="1" si="4"/>
        <v>0</v>
      </c>
      <c r="HS3" s="11">
        <f t="shared" ca="1" si="4"/>
        <v>0</v>
      </c>
      <c r="HT3" s="11">
        <f t="shared" ca="1" si="4"/>
        <v>0</v>
      </c>
      <c r="HU3" s="11">
        <f t="shared" ca="1" si="4"/>
        <v>0</v>
      </c>
      <c r="HV3" s="11">
        <f t="shared" ca="1" si="4"/>
        <v>0</v>
      </c>
      <c r="HW3" s="11">
        <f t="shared" ca="1" si="4"/>
        <v>0</v>
      </c>
      <c r="HX3" s="11">
        <f t="shared" ca="1" si="4"/>
        <v>0</v>
      </c>
      <c r="HY3" s="11">
        <f t="shared" ca="1" si="4"/>
        <v>0</v>
      </c>
      <c r="HZ3" s="11">
        <f t="shared" ca="1" si="4"/>
        <v>0</v>
      </c>
      <c r="IA3" s="11">
        <f t="shared" ca="1" si="4"/>
        <v>0</v>
      </c>
      <c r="IB3" s="11">
        <f t="shared" ca="1" si="4"/>
        <v>0</v>
      </c>
      <c r="IC3" s="11">
        <f t="shared" ca="1" si="4"/>
        <v>0</v>
      </c>
      <c r="ID3" s="11">
        <f t="shared" ca="1" si="4"/>
        <v>0</v>
      </c>
      <c r="IE3" s="11">
        <f t="shared" ca="1" si="4"/>
        <v>0</v>
      </c>
      <c r="IF3" s="11">
        <f t="shared" ca="1" si="4"/>
        <v>0</v>
      </c>
      <c r="IG3" s="11">
        <f t="shared" ca="1" si="4"/>
        <v>0</v>
      </c>
      <c r="IH3" s="11">
        <f t="shared" ca="1" si="4"/>
        <v>0</v>
      </c>
      <c r="II3" s="11">
        <f t="shared" ca="1" si="4"/>
        <v>0</v>
      </c>
      <c r="IJ3" s="11">
        <f t="shared" ca="1" si="4"/>
        <v>0</v>
      </c>
      <c r="IK3" s="11">
        <f t="shared" ca="1" si="4"/>
        <v>0</v>
      </c>
      <c r="IL3" s="11">
        <f t="shared" ca="1" si="4"/>
        <v>0</v>
      </c>
      <c r="IM3" s="11">
        <f t="shared" ca="1" si="4"/>
        <v>0</v>
      </c>
      <c r="IN3" s="11">
        <f t="shared" ca="1" si="4"/>
        <v>0</v>
      </c>
      <c r="IO3" s="11">
        <f t="shared" ca="1" si="4"/>
        <v>0</v>
      </c>
      <c r="IP3" s="11">
        <f t="shared" ca="1" si="4"/>
        <v>0</v>
      </c>
      <c r="IQ3" s="11">
        <f t="shared" ca="1" si="4"/>
        <v>0</v>
      </c>
      <c r="IR3" s="11">
        <f t="shared" ca="1" si="4"/>
        <v>0</v>
      </c>
      <c r="IS3" s="11">
        <f t="shared" ca="1" si="4"/>
        <v>0</v>
      </c>
      <c r="IT3" s="11">
        <f t="shared" ca="1" si="4"/>
        <v>0</v>
      </c>
      <c r="IU3" s="11">
        <f t="shared" ca="1" si="4"/>
        <v>0</v>
      </c>
      <c r="IV3" s="11">
        <f t="shared" ca="1" si="4"/>
        <v>0</v>
      </c>
      <c r="IW3" s="11">
        <f t="shared" ca="1" si="4"/>
        <v>0</v>
      </c>
      <c r="IX3" s="11">
        <f t="shared" ca="1" si="4"/>
        <v>0</v>
      </c>
      <c r="IY3" s="11">
        <f t="shared" ca="1" si="4"/>
        <v>0</v>
      </c>
      <c r="IZ3" s="11">
        <f t="shared" ca="1" si="4"/>
        <v>0</v>
      </c>
      <c r="JA3" s="11">
        <f t="shared" ca="1" si="4"/>
        <v>0</v>
      </c>
      <c r="JB3" s="11">
        <f t="shared" ca="1" si="4"/>
        <v>0</v>
      </c>
      <c r="JC3" s="11">
        <f t="shared" ca="1" si="4"/>
        <v>0</v>
      </c>
      <c r="JD3" s="11">
        <f t="shared" ca="1" si="4"/>
        <v>0</v>
      </c>
      <c r="JE3" s="11">
        <f t="shared" ca="1" si="4"/>
        <v>0</v>
      </c>
      <c r="JF3" s="11">
        <f t="shared" ca="1" si="4"/>
        <v>0</v>
      </c>
      <c r="JG3" s="11">
        <f t="shared" ca="1" si="4"/>
        <v>0</v>
      </c>
      <c r="JH3" s="11">
        <f t="shared" ca="1" si="4"/>
        <v>0</v>
      </c>
      <c r="JI3" s="11">
        <f t="shared" ca="1" si="4"/>
        <v>0</v>
      </c>
      <c r="JJ3" s="11">
        <f t="shared" ca="1" si="4"/>
        <v>0</v>
      </c>
      <c r="JK3" s="11">
        <f t="shared" ca="1" si="4"/>
        <v>0</v>
      </c>
      <c r="JL3" s="11">
        <f t="shared" ca="1" si="4"/>
        <v>0</v>
      </c>
      <c r="JM3" s="11">
        <f t="shared" ca="1" si="4"/>
        <v>0</v>
      </c>
      <c r="JN3" s="11">
        <f t="shared" ca="1" si="4"/>
        <v>0</v>
      </c>
      <c r="JO3" s="11">
        <f t="shared" ref="JO3:LZ3" ca="1" si="5">SUM(JO17,JO30,JO36,JO49)</f>
        <v>0</v>
      </c>
      <c r="JP3" s="11">
        <f t="shared" ca="1" si="5"/>
        <v>0</v>
      </c>
      <c r="JQ3" s="11">
        <f t="shared" ca="1" si="5"/>
        <v>0</v>
      </c>
      <c r="JR3" s="11">
        <f t="shared" ca="1" si="5"/>
        <v>0</v>
      </c>
      <c r="JS3" s="11">
        <f t="shared" ca="1" si="5"/>
        <v>0</v>
      </c>
      <c r="JT3" s="11">
        <f t="shared" ca="1" si="5"/>
        <v>0</v>
      </c>
      <c r="JU3" s="11">
        <f t="shared" ca="1" si="5"/>
        <v>0</v>
      </c>
      <c r="JV3" s="11">
        <f t="shared" ca="1" si="5"/>
        <v>0</v>
      </c>
      <c r="JW3" s="11">
        <f t="shared" ca="1" si="5"/>
        <v>0</v>
      </c>
      <c r="JX3" s="11">
        <f t="shared" ca="1" si="5"/>
        <v>0</v>
      </c>
      <c r="JY3" s="11">
        <f t="shared" ca="1" si="5"/>
        <v>0</v>
      </c>
      <c r="JZ3" s="11">
        <f t="shared" ca="1" si="5"/>
        <v>0</v>
      </c>
      <c r="KA3" s="11">
        <f t="shared" ca="1" si="5"/>
        <v>0</v>
      </c>
      <c r="KB3" s="11">
        <f t="shared" ca="1" si="5"/>
        <v>0</v>
      </c>
      <c r="KC3" s="11">
        <f t="shared" ca="1" si="5"/>
        <v>0</v>
      </c>
      <c r="KD3" s="11">
        <f t="shared" ca="1" si="5"/>
        <v>0</v>
      </c>
      <c r="KE3" s="11">
        <f t="shared" ca="1" si="5"/>
        <v>0</v>
      </c>
      <c r="KF3" s="11">
        <f t="shared" ca="1" si="5"/>
        <v>0</v>
      </c>
      <c r="KG3" s="11">
        <f t="shared" ca="1" si="5"/>
        <v>0</v>
      </c>
      <c r="KH3" s="11">
        <f t="shared" ca="1" si="5"/>
        <v>0</v>
      </c>
      <c r="KI3" s="11">
        <f t="shared" ca="1" si="5"/>
        <v>0</v>
      </c>
      <c r="KJ3" s="11">
        <f t="shared" ca="1" si="5"/>
        <v>0</v>
      </c>
      <c r="KK3" s="11">
        <f t="shared" ca="1" si="5"/>
        <v>0</v>
      </c>
      <c r="KL3" s="11">
        <f t="shared" ca="1" si="5"/>
        <v>0</v>
      </c>
      <c r="KM3" s="11">
        <f t="shared" ca="1" si="5"/>
        <v>0</v>
      </c>
      <c r="KN3" s="11">
        <f t="shared" ca="1" si="5"/>
        <v>0</v>
      </c>
      <c r="KO3" s="11">
        <f t="shared" ca="1" si="5"/>
        <v>0</v>
      </c>
      <c r="KP3" s="11">
        <f t="shared" ca="1" si="5"/>
        <v>0</v>
      </c>
      <c r="KQ3" s="11">
        <f t="shared" ca="1" si="5"/>
        <v>0</v>
      </c>
      <c r="KR3" s="11">
        <f t="shared" ca="1" si="5"/>
        <v>0</v>
      </c>
      <c r="KS3" s="11">
        <f t="shared" ca="1" si="5"/>
        <v>0</v>
      </c>
      <c r="KT3" s="11">
        <f t="shared" ca="1" si="5"/>
        <v>0</v>
      </c>
      <c r="KU3" s="11">
        <f t="shared" ca="1" si="5"/>
        <v>0</v>
      </c>
      <c r="KV3" s="11">
        <f t="shared" ca="1" si="5"/>
        <v>0</v>
      </c>
      <c r="KW3" s="11">
        <f t="shared" ca="1" si="5"/>
        <v>0</v>
      </c>
      <c r="KX3" s="11">
        <f t="shared" ca="1" si="5"/>
        <v>0</v>
      </c>
      <c r="KY3" s="11">
        <f t="shared" ca="1" si="5"/>
        <v>0</v>
      </c>
      <c r="KZ3" s="11">
        <f t="shared" ca="1" si="5"/>
        <v>0</v>
      </c>
      <c r="LA3" s="11">
        <f t="shared" ca="1" si="5"/>
        <v>0</v>
      </c>
      <c r="LB3" s="11">
        <f t="shared" ca="1" si="5"/>
        <v>0</v>
      </c>
      <c r="LC3" s="11">
        <f t="shared" ca="1" si="5"/>
        <v>0</v>
      </c>
      <c r="LD3" s="11">
        <f t="shared" ca="1" si="5"/>
        <v>0</v>
      </c>
      <c r="LE3" s="11">
        <f t="shared" ca="1" si="5"/>
        <v>0</v>
      </c>
      <c r="LF3" s="11">
        <f t="shared" ca="1" si="5"/>
        <v>0</v>
      </c>
      <c r="LG3" s="11">
        <f t="shared" ca="1" si="5"/>
        <v>0</v>
      </c>
      <c r="LH3" s="11">
        <f t="shared" ca="1" si="5"/>
        <v>0</v>
      </c>
      <c r="LI3" s="11">
        <f t="shared" ca="1" si="5"/>
        <v>0</v>
      </c>
      <c r="LJ3" s="11">
        <f t="shared" ca="1" si="5"/>
        <v>0</v>
      </c>
      <c r="LK3" s="11">
        <f t="shared" ca="1" si="5"/>
        <v>0</v>
      </c>
      <c r="LL3" s="11">
        <f t="shared" ca="1" si="5"/>
        <v>0</v>
      </c>
      <c r="LM3" s="11">
        <f t="shared" ca="1" si="5"/>
        <v>0</v>
      </c>
      <c r="LN3" s="11">
        <f t="shared" ca="1" si="5"/>
        <v>0</v>
      </c>
      <c r="LO3" s="11">
        <f t="shared" ca="1" si="5"/>
        <v>0</v>
      </c>
      <c r="LP3" s="11">
        <f t="shared" ca="1" si="5"/>
        <v>0</v>
      </c>
      <c r="LQ3" s="11">
        <f t="shared" ca="1" si="5"/>
        <v>0</v>
      </c>
      <c r="LR3" s="11">
        <f t="shared" ca="1" si="5"/>
        <v>0</v>
      </c>
      <c r="LS3" s="11">
        <f t="shared" ca="1" si="5"/>
        <v>0</v>
      </c>
      <c r="LT3" s="11">
        <f t="shared" ca="1" si="5"/>
        <v>0</v>
      </c>
      <c r="LU3" s="11">
        <f t="shared" ca="1" si="5"/>
        <v>0</v>
      </c>
      <c r="LV3" s="11">
        <f t="shared" ca="1" si="5"/>
        <v>0</v>
      </c>
      <c r="LW3" s="11">
        <f t="shared" ca="1" si="5"/>
        <v>0</v>
      </c>
      <c r="LX3" s="11">
        <f t="shared" ca="1" si="5"/>
        <v>0</v>
      </c>
      <c r="LY3" s="11">
        <f t="shared" ca="1" si="5"/>
        <v>0</v>
      </c>
      <c r="LZ3" s="11">
        <f t="shared" ca="1" si="5"/>
        <v>0</v>
      </c>
      <c r="MA3" s="11">
        <f t="shared" ref="MA3:NI3" ca="1" si="6">SUM(MA17,MA30,MA36,MA49)</f>
        <v>0</v>
      </c>
      <c r="MB3" s="11">
        <f t="shared" ca="1" si="6"/>
        <v>0</v>
      </c>
      <c r="MC3" s="11">
        <f t="shared" ca="1" si="6"/>
        <v>0</v>
      </c>
      <c r="MD3" s="11">
        <f t="shared" ca="1" si="6"/>
        <v>0</v>
      </c>
      <c r="ME3" s="11">
        <f t="shared" ca="1" si="6"/>
        <v>0</v>
      </c>
      <c r="MF3" s="11">
        <f t="shared" ca="1" si="6"/>
        <v>0</v>
      </c>
      <c r="MG3" s="11">
        <f t="shared" ca="1" si="6"/>
        <v>0</v>
      </c>
      <c r="MH3" s="11">
        <f t="shared" ca="1" si="6"/>
        <v>0</v>
      </c>
      <c r="MI3" s="11">
        <f t="shared" ca="1" si="6"/>
        <v>0</v>
      </c>
      <c r="MJ3" s="11">
        <f t="shared" ca="1" si="6"/>
        <v>0</v>
      </c>
      <c r="MK3" s="11">
        <f t="shared" ca="1" si="6"/>
        <v>0</v>
      </c>
      <c r="ML3" s="11">
        <f t="shared" ca="1" si="6"/>
        <v>0</v>
      </c>
      <c r="MM3" s="11">
        <f t="shared" ca="1" si="6"/>
        <v>0</v>
      </c>
      <c r="MN3" s="11">
        <f t="shared" ca="1" si="6"/>
        <v>0</v>
      </c>
      <c r="MO3" s="11">
        <f t="shared" ca="1" si="6"/>
        <v>0</v>
      </c>
      <c r="MP3" s="11">
        <f t="shared" ca="1" si="6"/>
        <v>0</v>
      </c>
      <c r="MQ3" s="11">
        <f t="shared" ca="1" si="6"/>
        <v>0</v>
      </c>
      <c r="MR3" s="11">
        <f t="shared" ca="1" si="6"/>
        <v>0</v>
      </c>
      <c r="MS3" s="11">
        <f t="shared" ca="1" si="6"/>
        <v>0</v>
      </c>
      <c r="MT3" s="11">
        <f t="shared" ca="1" si="6"/>
        <v>0</v>
      </c>
      <c r="MU3" s="11">
        <f t="shared" ca="1" si="6"/>
        <v>0</v>
      </c>
      <c r="MV3" s="11">
        <f t="shared" ca="1" si="6"/>
        <v>0</v>
      </c>
      <c r="MW3" s="11">
        <f t="shared" ca="1" si="6"/>
        <v>0</v>
      </c>
      <c r="MX3" s="11">
        <f t="shared" ca="1" si="6"/>
        <v>0</v>
      </c>
      <c r="MY3" s="11">
        <f t="shared" ca="1" si="6"/>
        <v>0</v>
      </c>
      <c r="MZ3" s="11">
        <f t="shared" ca="1" si="6"/>
        <v>0</v>
      </c>
      <c r="NA3" s="11">
        <f t="shared" ca="1" si="6"/>
        <v>0</v>
      </c>
      <c r="NB3" s="11">
        <f t="shared" ca="1" si="6"/>
        <v>0</v>
      </c>
      <c r="NC3" s="11">
        <f t="shared" ca="1" si="6"/>
        <v>0</v>
      </c>
      <c r="ND3" s="11">
        <f t="shared" ca="1" si="6"/>
        <v>0</v>
      </c>
      <c r="NE3" s="11">
        <f t="shared" ca="1" si="6"/>
        <v>0</v>
      </c>
      <c r="NF3" s="11">
        <f t="shared" ca="1" si="6"/>
        <v>0</v>
      </c>
      <c r="NG3" s="11">
        <f t="shared" ca="1" si="6"/>
        <v>0</v>
      </c>
      <c r="NH3" s="11">
        <f t="shared" ca="1" si="6"/>
        <v>0</v>
      </c>
      <c r="NI3" s="11">
        <f t="shared" ca="1" si="6"/>
        <v>0</v>
      </c>
      <c r="NJ3" s="11"/>
      <c r="NK3" s="11"/>
      <c r="NL3" s="11"/>
      <c r="NM3" s="11"/>
      <c r="NN3" s="11"/>
      <c r="NO3" s="11"/>
      <c r="NP3" s="11"/>
    </row>
    <row r="4" spans="1:380" ht="15.75" customHeight="1">
      <c r="B4" s="12" t="s">
        <v>1239</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row>
    <row r="5" spans="1:380" s="163" customFormat="1" ht="15.75" customHeight="1">
      <c r="A5" s="160" t="s">
        <v>1240</v>
      </c>
      <c r="B5" s="161" t="s">
        <v>1241</v>
      </c>
      <c r="C5" s="162">
        <f>Outbound!B6</f>
        <v>5000</v>
      </c>
      <c r="D5" s="162">
        <f>Outbound!C6</f>
        <v>12000</v>
      </c>
      <c r="E5" s="162">
        <f>Outbound!D6</f>
        <v>12000</v>
      </c>
      <c r="F5" s="162">
        <f>Outbound!E6</f>
        <v>10000</v>
      </c>
      <c r="G5" s="162">
        <f>Outbound!F6</f>
        <v>9000</v>
      </c>
      <c r="H5" s="162">
        <f>Outbound!G6</f>
        <v>5000</v>
      </c>
      <c r="I5" s="162">
        <f>Outbound!H6</f>
        <v>6000</v>
      </c>
      <c r="J5" s="162">
        <f>Outbound!I6</f>
        <v>14000</v>
      </c>
      <c r="K5" s="162">
        <f>Outbound!J6</f>
        <v>9000</v>
      </c>
      <c r="L5" s="162">
        <f>Outbound!K6</f>
        <v>6500</v>
      </c>
      <c r="M5" s="162">
        <f>Outbound!L6</f>
        <v>5500</v>
      </c>
      <c r="N5" s="162">
        <f>Outbound!M6</f>
        <v>12000</v>
      </c>
      <c r="O5" s="162">
        <f>Outbound!N6</f>
        <v>6000</v>
      </c>
      <c r="P5" s="162">
        <f>Outbound!O6</f>
        <v>8000</v>
      </c>
      <c r="Q5" s="162">
        <f>Outbound!P6</f>
        <v>15000</v>
      </c>
      <c r="R5" s="162">
        <f>Outbound!Q6</f>
        <v>22000</v>
      </c>
      <c r="S5" s="162">
        <f>Outbound!R6</f>
        <v>13000</v>
      </c>
      <c r="T5" s="162">
        <f>Outbound!S6</f>
        <v>10000</v>
      </c>
      <c r="U5" s="162">
        <f>Outbound!T6</f>
        <v>8000</v>
      </c>
      <c r="V5" s="162">
        <f>Outbound!U6</f>
        <v>5000</v>
      </c>
      <c r="W5" s="162">
        <f>Outbound!V6</f>
        <v>6000</v>
      </c>
      <c r="X5" s="162">
        <f>Outbound!W6</f>
        <v>13000</v>
      </c>
      <c r="Y5" s="162">
        <f>Outbound!X6</f>
        <v>14000</v>
      </c>
      <c r="Z5" s="162">
        <f>Outbound!Y6</f>
        <v>10000</v>
      </c>
      <c r="AA5" s="162">
        <f>Outbound!Z6</f>
        <v>9000</v>
      </c>
      <c r="AB5" s="162">
        <f>Outbound!AA6</f>
        <v>7500</v>
      </c>
      <c r="AC5" s="162">
        <f>Outbound!AB6</f>
        <v>5000</v>
      </c>
      <c r="AD5" s="162">
        <f>Outbound!AC6</f>
        <v>7500</v>
      </c>
      <c r="AE5" s="162">
        <f>Outbound!AD6</f>
        <v>18000</v>
      </c>
      <c r="AF5" s="162">
        <f>Outbound!AE6</f>
        <v>20000</v>
      </c>
      <c r="AG5" s="162">
        <f>Outbound!AF6</f>
        <v>12000</v>
      </c>
      <c r="AH5" s="162">
        <f>Outbound!AG6</f>
        <v>8000</v>
      </c>
      <c r="AI5" s="162">
        <f>Outbound!AH6</f>
        <v>8000</v>
      </c>
      <c r="AJ5" s="162">
        <f>Outbound!AI6</f>
        <v>8000</v>
      </c>
      <c r="AK5" s="162">
        <f>Outbound!AJ6</f>
        <v>8000</v>
      </c>
      <c r="AL5" s="162">
        <f>Outbound!AK6</f>
        <v>18000</v>
      </c>
      <c r="AM5" s="162">
        <f>Outbound!AL6</f>
        <v>25000</v>
      </c>
      <c r="AN5" s="162">
        <f>Outbound!AM6</f>
        <v>16000</v>
      </c>
      <c r="AO5" s="162">
        <f>Outbound!AN6</f>
        <v>15000</v>
      </c>
      <c r="AP5" s="162">
        <f>Outbound!AO6</f>
        <v>10000</v>
      </c>
      <c r="AQ5" s="162">
        <f>Outbound!AP6</f>
        <v>6000</v>
      </c>
      <c r="AR5" s="162">
        <f>Outbound!AQ6</f>
        <v>6000</v>
      </c>
      <c r="AS5" s="162">
        <f>Outbound!AR6</f>
        <v>15000</v>
      </c>
      <c r="AT5" s="162">
        <f>Outbound!AS6</f>
        <v>15000</v>
      </c>
      <c r="AU5" s="162">
        <f>Outbound!AT6</f>
        <v>10000</v>
      </c>
      <c r="AV5" s="162">
        <f>Outbound!AU6</f>
        <v>12000</v>
      </c>
      <c r="AW5" s="162">
        <f>Outbound!AV6</f>
        <v>14000</v>
      </c>
      <c r="AX5" s="162">
        <f>Outbound!AW6</f>
        <v>10000</v>
      </c>
      <c r="AY5" s="162">
        <f>Outbound!AX6</f>
        <v>10000</v>
      </c>
      <c r="AZ5" s="162">
        <f>Outbound!AY6</f>
        <v>20000</v>
      </c>
      <c r="BA5" s="162">
        <f>Outbound!AZ6</f>
        <v>25000</v>
      </c>
      <c r="BB5" s="162">
        <f>Outbound!BA6</f>
        <v>18000</v>
      </c>
      <c r="BC5" s="162">
        <f>Outbound!BB6</f>
        <v>18000</v>
      </c>
      <c r="BD5" s="162">
        <f>Outbound!BC6</f>
        <v>18000</v>
      </c>
      <c r="BE5" s="162">
        <f>Outbound!BD6</f>
        <v>10000</v>
      </c>
      <c r="BF5" s="162">
        <f>Outbound!BE6</f>
        <v>10000</v>
      </c>
      <c r="BG5" s="162">
        <f>Outbound!BF6</f>
        <v>18000</v>
      </c>
      <c r="BH5" s="162">
        <f>Outbound!BG6</f>
        <v>15000</v>
      </c>
      <c r="BI5" s="162">
        <f>Outbound!BH6</f>
        <v>11000</v>
      </c>
      <c r="BJ5" s="162">
        <f>Outbound!BI6</f>
        <v>9000</v>
      </c>
      <c r="BK5" s="162">
        <f>Outbound!BJ6</f>
        <v>9000</v>
      </c>
      <c r="BL5" s="162">
        <f>Outbound!BK6</f>
        <v>6000</v>
      </c>
      <c r="BM5" s="162">
        <f>Outbound!BL6</f>
        <v>10000</v>
      </c>
      <c r="BN5" s="162">
        <f>Outbound!BM6</f>
        <v>0</v>
      </c>
      <c r="BO5" s="162">
        <f>Outbound!BN6</f>
        <v>22000</v>
      </c>
      <c r="BP5" s="162">
        <f>Outbound!BO6</f>
        <v>13000</v>
      </c>
      <c r="BQ5" s="162">
        <f>Outbound!BP6</f>
        <v>7000</v>
      </c>
      <c r="BR5" s="162">
        <f>Outbound!BQ6</f>
        <v>6000</v>
      </c>
      <c r="BS5" s="162">
        <f>Outbound!BR6</f>
        <v>6000</v>
      </c>
      <c r="BT5" s="162">
        <f>Outbound!BS6</f>
        <v>8000</v>
      </c>
      <c r="BU5" s="162">
        <f>Outbound!BT6</f>
        <v>15000</v>
      </c>
      <c r="BV5" s="162">
        <f>Outbound!BU6</f>
        <v>17000</v>
      </c>
      <c r="BW5" s="162">
        <f>Outbound!BV6</f>
        <v>10000</v>
      </c>
      <c r="BX5" s="162">
        <f>Outbound!BW6</f>
        <v>10000</v>
      </c>
      <c r="BY5" s="162">
        <f>Outbound!BX6</f>
        <v>10000</v>
      </c>
      <c r="BZ5" s="162">
        <f>Outbound!BY6</f>
        <v>6000</v>
      </c>
      <c r="CA5" s="162">
        <f>Outbound!BZ6</f>
        <v>7000</v>
      </c>
      <c r="CB5" s="162">
        <f>Outbound!CA6</f>
        <v>12000</v>
      </c>
      <c r="CC5" s="162">
        <f>Outbound!CB6</f>
        <v>14000</v>
      </c>
      <c r="CD5" s="162">
        <f>Outbound!CC6</f>
        <v>20000</v>
      </c>
      <c r="CE5" s="162">
        <f>Outbound!CD6</f>
        <v>20000</v>
      </c>
      <c r="CF5" s="162">
        <f>Outbound!CE6</f>
        <v>22000</v>
      </c>
      <c r="CG5" s="162">
        <f>Outbound!CF6</f>
        <v>22000</v>
      </c>
      <c r="CH5" s="162">
        <f>Outbound!CG6</f>
        <v>11000</v>
      </c>
      <c r="CI5" s="162">
        <f>Outbound!CH6</f>
        <v>25000</v>
      </c>
      <c r="CJ5" s="162">
        <f>Outbound!CI6</f>
        <v>36000</v>
      </c>
      <c r="CK5" s="162">
        <f>Outbound!CJ6</f>
        <v>36000</v>
      </c>
      <c r="CL5" s="162">
        <f>Outbound!CK6</f>
        <v>25000</v>
      </c>
      <c r="CM5" s="162">
        <f>Outbound!CL6</f>
        <v>25000</v>
      </c>
      <c r="CN5" s="162">
        <f>Outbound!CM6</f>
        <v>25000</v>
      </c>
      <c r="CO5" s="162">
        <f>Outbound!CN6</f>
        <v>16000</v>
      </c>
      <c r="CP5" s="162">
        <f>Outbound!CO6</f>
        <v>25000</v>
      </c>
      <c r="CQ5" s="162">
        <f>Outbound!CP6</f>
        <v>36000</v>
      </c>
      <c r="CR5" s="162">
        <f>Outbound!CQ6</f>
        <v>25000</v>
      </c>
      <c r="CS5" s="162">
        <f>Outbound!CR6</f>
        <v>18000</v>
      </c>
      <c r="CT5" s="162">
        <f>Outbound!CS6</f>
        <v>14000</v>
      </c>
      <c r="CU5" s="162">
        <f>Outbound!CT6</f>
        <v>9000</v>
      </c>
      <c r="CV5" s="162">
        <f>Outbound!CU6</f>
        <v>10000</v>
      </c>
      <c r="CW5" s="162">
        <f>Outbound!CV6</f>
        <v>0</v>
      </c>
      <c r="CX5" s="162">
        <f>Outbound!CW6</f>
        <v>20000</v>
      </c>
      <c r="CY5" s="162">
        <f>Outbound!CX6</f>
        <v>10000</v>
      </c>
      <c r="CZ5" s="162">
        <f>Outbound!CY6</f>
        <v>7000</v>
      </c>
      <c r="DA5" s="162">
        <f>Outbound!CZ6</f>
        <v>22000</v>
      </c>
      <c r="DB5" s="162">
        <f>Outbound!DA6</f>
        <v>11500</v>
      </c>
      <c r="DC5" s="162">
        <f>Outbound!DB6</f>
        <v>12000</v>
      </c>
      <c r="DD5" s="162">
        <f>Outbound!DC6</f>
        <v>28000</v>
      </c>
      <c r="DE5" s="162">
        <f>Outbound!DD6</f>
        <v>32500</v>
      </c>
      <c r="DF5" s="162">
        <f>Outbound!DE6</f>
        <v>22000</v>
      </c>
      <c r="DG5" s="162">
        <f>Outbound!DF6</f>
        <v>22000</v>
      </c>
      <c r="DH5" s="162">
        <f>Outbound!DG6</f>
        <v>30000</v>
      </c>
      <c r="DI5" s="162">
        <f>Outbound!DH6</f>
        <v>38000</v>
      </c>
      <c r="DJ5" s="162">
        <f>Outbound!DI6</f>
        <v>22000</v>
      </c>
      <c r="DK5" s="162">
        <f>Outbound!DJ6</f>
        <v>32000</v>
      </c>
      <c r="DL5" s="162">
        <f>Outbound!DK6</f>
        <v>38000</v>
      </c>
      <c r="DM5" s="162">
        <f>Outbound!DL6</f>
        <v>35000</v>
      </c>
      <c r="DN5" s="162">
        <f>Outbound!DM6</f>
        <v>28000</v>
      </c>
      <c r="DO5" s="162">
        <f>Outbound!DN6</f>
        <v>35000</v>
      </c>
      <c r="DP5" s="162">
        <f>Outbound!DO6</f>
        <v>12000</v>
      </c>
      <c r="DQ5" s="162">
        <f>Outbound!DP6</f>
        <v>10000</v>
      </c>
      <c r="DR5" s="162">
        <f>Outbound!DQ6</f>
        <v>18000</v>
      </c>
      <c r="DS5" s="162">
        <f>Outbound!DR6</f>
        <v>13000</v>
      </c>
      <c r="DT5" s="162">
        <f>Outbound!DS6</f>
        <v>7000</v>
      </c>
      <c r="DU5" s="162">
        <f>Outbound!DT6</f>
        <v>7000</v>
      </c>
      <c r="DV5" s="162">
        <f>Outbound!DU6</f>
        <v>8000</v>
      </c>
      <c r="DW5" s="162">
        <f>Outbound!DV6</f>
        <v>6000</v>
      </c>
      <c r="DX5" s="162">
        <f>Outbound!DW6</f>
        <v>7000</v>
      </c>
      <c r="DY5" s="162">
        <f>Outbound!DX6</f>
        <v>12000</v>
      </c>
      <c r="DZ5" s="162">
        <f>Outbound!DY6</f>
        <v>13000</v>
      </c>
      <c r="EA5" s="162">
        <f>Outbound!DZ6</f>
        <v>7000</v>
      </c>
      <c r="EB5" s="162">
        <f>Outbound!EA6</f>
        <v>8000</v>
      </c>
      <c r="EC5" s="162">
        <f>Outbound!EB6</f>
        <v>8000</v>
      </c>
      <c r="ED5" s="162">
        <f>Outbound!EC6</f>
        <v>8000</v>
      </c>
      <c r="EE5" s="162">
        <f>Outbound!ED6</f>
        <v>8000</v>
      </c>
      <c r="EF5" s="162">
        <f>Outbound!EE6</f>
        <v>15000</v>
      </c>
      <c r="EG5" s="162">
        <f>Outbound!EF6</f>
        <v>20000</v>
      </c>
      <c r="EH5" s="162">
        <f>Outbound!EG6</f>
        <v>13000</v>
      </c>
      <c r="EI5" s="162">
        <f>Outbound!EH6</f>
        <v>13000</v>
      </c>
      <c r="EJ5" s="162">
        <f>Outbound!EI6</f>
        <v>18000</v>
      </c>
      <c r="EK5" s="162">
        <f>Outbound!EJ6</f>
        <v>16000</v>
      </c>
      <c r="EL5" s="162">
        <f>Outbound!EK6</f>
        <v>16000</v>
      </c>
      <c r="EM5" s="162">
        <f>Outbound!EL6</f>
        <v>28000</v>
      </c>
      <c r="EN5" s="162">
        <f>Outbound!EM6</f>
        <v>44000</v>
      </c>
      <c r="EO5" s="162">
        <f>Outbound!EN6</f>
        <v>28000</v>
      </c>
      <c r="EP5" s="162">
        <f>Outbound!EO6</f>
        <v>26000</v>
      </c>
      <c r="EQ5" s="162">
        <f>Outbound!EP6</f>
        <v>26000</v>
      </c>
      <c r="ER5" s="162">
        <f>Outbound!EQ6</f>
        <v>45000</v>
      </c>
      <c r="ES5" s="162">
        <f>Outbound!ER6</f>
        <v>16000</v>
      </c>
      <c r="ET5" s="162">
        <f>Outbound!ES6</f>
        <v>28000</v>
      </c>
      <c r="EU5" s="162">
        <f>Outbound!ET6</f>
        <v>45000</v>
      </c>
      <c r="EV5" s="162">
        <f>Outbound!EU6</f>
        <v>32000</v>
      </c>
      <c r="EW5" s="162">
        <f>Outbound!EV6</f>
        <v>28000</v>
      </c>
      <c r="EX5" s="162">
        <f>Outbound!EW6</f>
        <v>28000</v>
      </c>
      <c r="EY5" s="162">
        <f>Outbound!EX6</f>
        <v>40000</v>
      </c>
      <c r="EZ5" s="162">
        <f>Outbound!EY6</f>
        <v>30000</v>
      </c>
      <c r="FA5" s="162">
        <f>Outbound!EZ6</f>
        <v>32000</v>
      </c>
      <c r="FB5" s="162">
        <f>Outbound!FA6</f>
        <v>42000</v>
      </c>
      <c r="FC5" s="162">
        <f>Outbound!FB6</f>
        <v>34000</v>
      </c>
      <c r="FD5" s="162">
        <f>Outbound!FC6</f>
        <v>30000</v>
      </c>
      <c r="FE5" s="162">
        <f>Outbound!FD6</f>
        <v>30000</v>
      </c>
      <c r="FF5" s="162">
        <f>Outbound!FE6</f>
        <v>40000</v>
      </c>
      <c r="FG5" s="162">
        <f>Outbound!FF6</f>
        <v>16000</v>
      </c>
      <c r="FH5" s="162">
        <f>Outbound!FG6</f>
        <v>38000</v>
      </c>
      <c r="FI5" s="162">
        <f>Outbound!FH6</f>
        <v>20000</v>
      </c>
      <c r="FJ5" s="162">
        <f>Outbound!FI6</f>
        <v>15000</v>
      </c>
      <c r="FK5" s="162">
        <f>Outbound!FJ6</f>
        <v>15000</v>
      </c>
      <c r="FL5" s="162">
        <f>Outbound!FK6</f>
        <v>15000</v>
      </c>
      <c r="FM5" s="162">
        <f>Outbound!FL6</f>
        <v>15000</v>
      </c>
      <c r="FN5" s="162">
        <f>Outbound!FM6</f>
        <v>15000</v>
      </c>
      <c r="FO5" s="162">
        <f>Outbound!FN6</f>
        <v>15000</v>
      </c>
      <c r="FP5" s="162">
        <f>Outbound!FO6</f>
        <v>15000</v>
      </c>
      <c r="FQ5" s="162">
        <f>Outbound!FP6</f>
        <v>15000</v>
      </c>
      <c r="FR5" s="162">
        <f>Outbound!FQ6</f>
        <v>15000</v>
      </c>
      <c r="FS5" s="162">
        <f>Outbound!FR6</f>
        <v>15000</v>
      </c>
      <c r="FT5" s="162">
        <f>Outbound!FS6</f>
        <v>15000</v>
      </c>
      <c r="FU5" s="162">
        <f>Outbound!FT6</f>
        <v>15000</v>
      </c>
      <c r="FV5" s="162">
        <f>Outbound!FU6</f>
        <v>15000</v>
      </c>
      <c r="FW5" s="162">
        <f>Outbound!FV6</f>
        <v>15000</v>
      </c>
      <c r="FX5" s="162">
        <f>Outbound!FW6</f>
        <v>15000</v>
      </c>
      <c r="FY5" s="162">
        <f>Outbound!FX6</f>
        <v>15000</v>
      </c>
      <c r="FZ5" s="162">
        <f>Outbound!FY6</f>
        <v>15000</v>
      </c>
      <c r="GA5" s="162">
        <f>Outbound!FZ6</f>
        <v>15000</v>
      </c>
      <c r="GB5" s="162">
        <f>Outbound!GA6</f>
        <v>15000</v>
      </c>
      <c r="GC5" s="162">
        <f>Outbound!GB6</f>
        <v>15000</v>
      </c>
      <c r="GD5" s="162">
        <f>Outbound!GC6</f>
        <v>15000</v>
      </c>
      <c r="GE5" s="162">
        <f>Outbound!GD6</f>
        <v>15000</v>
      </c>
      <c r="GF5" s="162">
        <f>Outbound!GE6</f>
        <v>15000</v>
      </c>
      <c r="GG5" s="162">
        <f>Outbound!GF6</f>
        <v>15000</v>
      </c>
      <c r="GH5" s="162">
        <f>Outbound!GG6</f>
        <v>15000</v>
      </c>
      <c r="GI5" s="162">
        <f>Outbound!GH6</f>
        <v>15000</v>
      </c>
      <c r="GJ5" s="162">
        <f>Outbound!GI6</f>
        <v>15000</v>
      </c>
      <c r="GK5" s="162">
        <f>Outbound!GJ6</f>
        <v>15000</v>
      </c>
      <c r="GL5" s="162">
        <f>Outbound!GK6</f>
        <v>15000</v>
      </c>
      <c r="GM5" s="162">
        <f>Outbound!GL6</f>
        <v>15000</v>
      </c>
      <c r="GN5" s="162">
        <f>Outbound!GM6</f>
        <v>15000</v>
      </c>
      <c r="GO5" s="162">
        <f>Outbound!GN6</f>
        <v>15000</v>
      </c>
      <c r="GP5" s="162">
        <f>Outbound!GO6</f>
        <v>15000</v>
      </c>
      <c r="GQ5" s="162">
        <f>Outbound!GP6</f>
        <v>15000</v>
      </c>
      <c r="GR5" s="162">
        <f>Outbound!GQ6</f>
        <v>15000</v>
      </c>
      <c r="GS5" s="162">
        <f>Outbound!GR6</f>
        <v>15000</v>
      </c>
      <c r="GT5" s="162">
        <f>Outbound!GS6</f>
        <v>15000</v>
      </c>
      <c r="GU5" s="162">
        <f>Outbound!GT6</f>
        <v>15000</v>
      </c>
      <c r="GV5" s="162">
        <f>Outbound!GU6</f>
        <v>15000</v>
      </c>
      <c r="GW5" s="162">
        <f>Outbound!GV6</f>
        <v>15000</v>
      </c>
      <c r="GX5" s="162">
        <f>Outbound!GW6</f>
        <v>15000</v>
      </c>
      <c r="GY5" s="162">
        <f>Outbound!GX6</f>
        <v>15000</v>
      </c>
      <c r="GZ5" s="162">
        <f>Outbound!GY6</f>
        <v>15000</v>
      </c>
      <c r="HA5" s="162">
        <f>Outbound!GZ6</f>
        <v>15000</v>
      </c>
      <c r="HB5" s="162">
        <f>Outbound!HA6</f>
        <v>15000</v>
      </c>
      <c r="HC5" s="162">
        <f>Outbound!HB6</f>
        <v>15000</v>
      </c>
      <c r="HD5" s="162">
        <f>Outbound!HC6</f>
        <v>15000</v>
      </c>
      <c r="HE5" s="162">
        <f>Outbound!HD6</f>
        <v>15000</v>
      </c>
      <c r="HF5" s="162">
        <f>Outbound!HE6</f>
        <v>15000</v>
      </c>
      <c r="HG5" s="162">
        <f>Outbound!HF6</f>
        <v>15000</v>
      </c>
      <c r="HH5" s="162">
        <f>Outbound!HG6</f>
        <v>15000</v>
      </c>
      <c r="HI5" s="162">
        <f>Outbound!HH6</f>
        <v>15000</v>
      </c>
      <c r="HJ5" s="162">
        <f>Outbound!HI6</f>
        <v>15000</v>
      </c>
      <c r="HK5" s="162">
        <f>Outbound!HJ6</f>
        <v>15000</v>
      </c>
      <c r="HL5" s="162">
        <f>Outbound!HK6</f>
        <v>15000</v>
      </c>
      <c r="HM5" s="162">
        <f>Outbound!HL6</f>
        <v>15000</v>
      </c>
      <c r="HN5" s="162">
        <f>Outbound!HM6</f>
        <v>15000</v>
      </c>
      <c r="HO5" s="162">
        <f>Outbound!HN6</f>
        <v>15000</v>
      </c>
      <c r="HP5" s="162">
        <f>Outbound!HO6</f>
        <v>15000</v>
      </c>
      <c r="HQ5" s="162">
        <f>Outbound!HP6</f>
        <v>15000</v>
      </c>
      <c r="HR5" s="162">
        <f>Outbound!HQ6</f>
        <v>15000</v>
      </c>
      <c r="HS5" s="162">
        <f>Outbound!HR6</f>
        <v>15000</v>
      </c>
      <c r="HT5" s="162">
        <f>Outbound!HS6</f>
        <v>15000</v>
      </c>
      <c r="HU5" s="162">
        <f>Outbound!HT6</f>
        <v>15000</v>
      </c>
      <c r="HV5" s="162">
        <f>Outbound!HU6</f>
        <v>15000</v>
      </c>
      <c r="HW5" s="162">
        <f>Outbound!HV6</f>
        <v>15000</v>
      </c>
      <c r="HX5" s="162">
        <f>Outbound!HW6</f>
        <v>15000</v>
      </c>
      <c r="HY5" s="162">
        <f>Outbound!HX6</f>
        <v>15000</v>
      </c>
      <c r="HZ5" s="162">
        <f>Outbound!HY6</f>
        <v>15000</v>
      </c>
      <c r="IA5" s="162">
        <f>Outbound!HZ6</f>
        <v>15000</v>
      </c>
      <c r="IB5" s="162">
        <f>Outbound!IA6</f>
        <v>15000</v>
      </c>
      <c r="IC5" s="162">
        <f>Outbound!IB6</f>
        <v>15000</v>
      </c>
      <c r="ID5" s="162">
        <f>Outbound!IC6</f>
        <v>15000</v>
      </c>
      <c r="IE5" s="162">
        <f>Outbound!ID6</f>
        <v>15000</v>
      </c>
      <c r="IF5" s="162">
        <f>Outbound!IE6</f>
        <v>15000</v>
      </c>
      <c r="IG5" s="162">
        <f>Outbound!IF6</f>
        <v>15000</v>
      </c>
      <c r="IH5" s="162">
        <f>Outbound!IG6</f>
        <v>15000</v>
      </c>
      <c r="II5" s="162">
        <f>Outbound!IH6</f>
        <v>15000</v>
      </c>
      <c r="IJ5" s="162">
        <f>Outbound!II6</f>
        <v>15000</v>
      </c>
      <c r="IK5" s="162">
        <f>Outbound!IJ6</f>
        <v>15000</v>
      </c>
      <c r="IL5" s="162">
        <f>Outbound!IK6</f>
        <v>15000</v>
      </c>
      <c r="IM5" s="162">
        <f>Outbound!IL6</f>
        <v>15000</v>
      </c>
      <c r="IN5" s="162">
        <f>Outbound!IM6</f>
        <v>15000</v>
      </c>
      <c r="IO5" s="162">
        <f>Outbound!IN6</f>
        <v>15000</v>
      </c>
      <c r="IP5" s="162">
        <f>Outbound!IO6</f>
        <v>15000</v>
      </c>
      <c r="IQ5" s="162">
        <f>Outbound!IP6</f>
        <v>15000</v>
      </c>
      <c r="IR5" s="162">
        <f>Outbound!IQ6</f>
        <v>15000</v>
      </c>
      <c r="IS5" s="162">
        <f>Outbound!IR6</f>
        <v>15000</v>
      </c>
      <c r="IT5" s="162">
        <f>Outbound!IS6</f>
        <v>15000</v>
      </c>
      <c r="IU5" s="162">
        <f>Outbound!IT6</f>
        <v>15000</v>
      </c>
      <c r="IV5" s="162">
        <f>Outbound!IU6</f>
        <v>15000</v>
      </c>
      <c r="IW5" s="162">
        <f>Outbound!IV6</f>
        <v>15000</v>
      </c>
      <c r="IX5" s="162">
        <f>Outbound!IW6</f>
        <v>15000</v>
      </c>
      <c r="IY5" s="162">
        <f>Outbound!IX6</f>
        <v>15000</v>
      </c>
      <c r="IZ5" s="162">
        <f>Outbound!IY6</f>
        <v>15000</v>
      </c>
      <c r="JA5" s="162">
        <f>Outbound!IZ6</f>
        <v>15000</v>
      </c>
      <c r="JB5" s="162">
        <f>Outbound!JA6</f>
        <v>15000</v>
      </c>
      <c r="JC5" s="162">
        <f>Outbound!JB6</f>
        <v>15000</v>
      </c>
      <c r="JD5" s="162">
        <f>Outbound!JC6</f>
        <v>15000</v>
      </c>
      <c r="JE5" s="162">
        <f>Outbound!JD6</f>
        <v>15000</v>
      </c>
      <c r="JF5" s="162">
        <f>Outbound!JE6</f>
        <v>15000</v>
      </c>
      <c r="JG5" s="162">
        <f>Outbound!JF6</f>
        <v>15000</v>
      </c>
      <c r="JH5" s="162">
        <f>Outbound!JG6</f>
        <v>15000</v>
      </c>
      <c r="JI5" s="162">
        <f>Outbound!JH6</f>
        <v>15000</v>
      </c>
      <c r="JJ5" s="162">
        <f>Outbound!JI6</f>
        <v>15000</v>
      </c>
      <c r="JK5" s="162">
        <f>Outbound!JJ6</f>
        <v>15000</v>
      </c>
      <c r="JL5" s="162">
        <f>Outbound!JK6</f>
        <v>15000</v>
      </c>
      <c r="JM5" s="162">
        <f>Outbound!JL6</f>
        <v>15000</v>
      </c>
      <c r="JN5" s="162">
        <f>Outbound!JM6</f>
        <v>15000</v>
      </c>
      <c r="JO5" s="162">
        <f>Outbound!JN6</f>
        <v>15000</v>
      </c>
      <c r="JP5" s="162">
        <f>Outbound!JO6</f>
        <v>15000</v>
      </c>
      <c r="JQ5" s="162">
        <f>Outbound!JP6</f>
        <v>15000</v>
      </c>
      <c r="JR5" s="162">
        <f>Outbound!JQ6</f>
        <v>15000</v>
      </c>
      <c r="JS5" s="162">
        <f>Outbound!JR6</f>
        <v>15000</v>
      </c>
      <c r="JT5" s="162">
        <f>Outbound!JS6</f>
        <v>15000</v>
      </c>
      <c r="JU5" s="162">
        <f>Outbound!JT6</f>
        <v>15000</v>
      </c>
      <c r="JV5" s="162">
        <f>Outbound!JU6</f>
        <v>15000</v>
      </c>
      <c r="JW5" s="162">
        <f>Outbound!JV6</f>
        <v>15000</v>
      </c>
      <c r="JX5" s="162">
        <f>Outbound!JW6</f>
        <v>15000</v>
      </c>
      <c r="JY5" s="162">
        <f>Outbound!JX6</f>
        <v>15000</v>
      </c>
      <c r="JZ5" s="162">
        <f>Outbound!JY6</f>
        <v>15000</v>
      </c>
      <c r="KA5" s="162">
        <f>Outbound!JZ6</f>
        <v>15000</v>
      </c>
      <c r="KB5" s="162">
        <f>Outbound!KA6</f>
        <v>15000</v>
      </c>
      <c r="KC5" s="162">
        <f>Outbound!KB6</f>
        <v>15000</v>
      </c>
      <c r="KD5" s="162">
        <f>Outbound!KC6</f>
        <v>15000</v>
      </c>
      <c r="KE5" s="162">
        <f>Outbound!KD6</f>
        <v>15000</v>
      </c>
      <c r="KF5" s="162">
        <f>Outbound!KE6</f>
        <v>15000</v>
      </c>
      <c r="KG5" s="162">
        <f>Outbound!KF6</f>
        <v>15000</v>
      </c>
      <c r="KH5" s="162">
        <f>Outbound!KG6</f>
        <v>15000</v>
      </c>
      <c r="KI5" s="162">
        <f>Outbound!KH6</f>
        <v>15000</v>
      </c>
      <c r="KJ5" s="162">
        <f>Outbound!KI6</f>
        <v>15000</v>
      </c>
      <c r="KK5" s="162">
        <f>Outbound!KJ6</f>
        <v>15000</v>
      </c>
      <c r="KL5" s="162">
        <f>Outbound!KK6</f>
        <v>15000</v>
      </c>
      <c r="KM5" s="162">
        <f>Outbound!KL6</f>
        <v>15000</v>
      </c>
      <c r="KN5" s="162">
        <f>Outbound!KM6</f>
        <v>15000</v>
      </c>
      <c r="KO5" s="162">
        <f>Outbound!KN6</f>
        <v>15000</v>
      </c>
      <c r="KP5" s="162">
        <f>Outbound!KO6</f>
        <v>15000</v>
      </c>
      <c r="KQ5" s="162">
        <f>Outbound!KP6</f>
        <v>15000</v>
      </c>
      <c r="KR5" s="162">
        <f>Outbound!KQ6</f>
        <v>15000</v>
      </c>
      <c r="KS5" s="162">
        <f>Outbound!KR6</f>
        <v>15000</v>
      </c>
      <c r="KT5" s="162">
        <f>Outbound!KS6</f>
        <v>15000</v>
      </c>
      <c r="KU5" s="162">
        <f>Outbound!KT6</f>
        <v>15000</v>
      </c>
      <c r="KV5" s="162">
        <f>Outbound!KU6</f>
        <v>15000</v>
      </c>
      <c r="KW5" s="162">
        <f>Outbound!KV6</f>
        <v>15000</v>
      </c>
      <c r="KX5" s="162">
        <f>Outbound!KW6</f>
        <v>15000</v>
      </c>
      <c r="KY5" s="162">
        <f>Outbound!KX6</f>
        <v>15000</v>
      </c>
      <c r="KZ5" s="162">
        <f>Outbound!KY6</f>
        <v>15000</v>
      </c>
      <c r="LA5" s="162">
        <f>Outbound!KZ6</f>
        <v>15000</v>
      </c>
      <c r="LB5" s="162">
        <f>Outbound!LA6</f>
        <v>15000</v>
      </c>
      <c r="LC5" s="162">
        <f>Outbound!LB6</f>
        <v>15000</v>
      </c>
      <c r="LD5" s="162">
        <f>Outbound!LC6</f>
        <v>15000</v>
      </c>
      <c r="LE5" s="162">
        <f>Outbound!LD6</f>
        <v>15000</v>
      </c>
      <c r="LF5" s="162">
        <f>Outbound!LE6</f>
        <v>15000</v>
      </c>
      <c r="LG5" s="162">
        <f>Outbound!LF6</f>
        <v>15000</v>
      </c>
      <c r="LH5" s="162">
        <f>Outbound!LG6</f>
        <v>15000</v>
      </c>
      <c r="LI5" s="162">
        <f>Outbound!LH6</f>
        <v>15000</v>
      </c>
      <c r="LJ5" s="162">
        <f>Outbound!LI6</f>
        <v>15000</v>
      </c>
      <c r="LK5" s="162">
        <f>Outbound!LJ6</f>
        <v>15000</v>
      </c>
      <c r="LL5" s="162">
        <f>Outbound!LK6</f>
        <v>15000</v>
      </c>
      <c r="LM5" s="162">
        <f>Outbound!LL6</f>
        <v>15000</v>
      </c>
      <c r="LN5" s="162">
        <f>Outbound!LM6</f>
        <v>15000</v>
      </c>
      <c r="LO5" s="162">
        <f>Outbound!LN6</f>
        <v>15000</v>
      </c>
      <c r="LP5" s="162">
        <f>Outbound!LO6</f>
        <v>15000</v>
      </c>
      <c r="LQ5" s="162">
        <f>Outbound!LP6</f>
        <v>15000</v>
      </c>
      <c r="LR5" s="162">
        <f>Outbound!LQ6</f>
        <v>15000</v>
      </c>
      <c r="LS5" s="162">
        <f>Outbound!LR6</f>
        <v>15000</v>
      </c>
      <c r="LT5" s="162">
        <f>Outbound!LS6</f>
        <v>15000</v>
      </c>
      <c r="LU5" s="162">
        <f>Outbound!LT6</f>
        <v>15000</v>
      </c>
      <c r="LV5" s="162">
        <f>Outbound!LU6</f>
        <v>15000</v>
      </c>
      <c r="LW5" s="162">
        <f>Outbound!LV6</f>
        <v>15000</v>
      </c>
      <c r="LX5" s="162">
        <f>Outbound!LW6</f>
        <v>15000</v>
      </c>
      <c r="LY5" s="162">
        <f>Outbound!LX6</f>
        <v>1510</v>
      </c>
      <c r="LZ5" s="162">
        <f>Outbound!LY6</f>
        <v>1511</v>
      </c>
      <c r="MA5" s="162">
        <f>Outbound!LZ6</f>
        <v>1512</v>
      </c>
      <c r="MB5" s="162">
        <f>Outbound!MA6</f>
        <v>1513</v>
      </c>
      <c r="MC5" s="162">
        <f>Outbound!MB6</f>
        <v>1514</v>
      </c>
      <c r="MD5" s="162">
        <f>Outbound!MC6</f>
        <v>1515</v>
      </c>
      <c r="ME5" s="162">
        <f>Outbound!MD6</f>
        <v>1516</v>
      </c>
      <c r="MF5" s="162">
        <f>Outbound!ME6</f>
        <v>1517</v>
      </c>
      <c r="MG5" s="162">
        <f>Outbound!MF6</f>
        <v>1518</v>
      </c>
      <c r="MH5" s="162">
        <f>Outbound!MG6</f>
        <v>1519</v>
      </c>
      <c r="MI5" s="162">
        <f>Outbound!MH6</f>
        <v>1520</v>
      </c>
      <c r="MJ5" s="162">
        <f>Outbound!MI6</f>
        <v>1521</v>
      </c>
      <c r="MK5" s="162">
        <f>Outbound!MJ6</f>
        <v>1522</v>
      </c>
      <c r="ML5" s="162">
        <f>Outbound!MK6</f>
        <v>1523</v>
      </c>
      <c r="MM5" s="162">
        <f>Outbound!ML6</f>
        <v>1524</v>
      </c>
      <c r="MN5" s="162">
        <f>Outbound!MM6</f>
        <v>1525</v>
      </c>
      <c r="MO5" s="162">
        <f>Outbound!MN6</f>
        <v>1526</v>
      </c>
      <c r="MP5" s="162">
        <f>Outbound!MO6</f>
        <v>1527</v>
      </c>
      <c r="MQ5" s="162">
        <f>Outbound!MP6</f>
        <v>1528</v>
      </c>
      <c r="MR5" s="162">
        <f>Outbound!MQ6</f>
        <v>1529</v>
      </c>
      <c r="MS5" s="162">
        <f>Outbound!MR6</f>
        <v>1530</v>
      </c>
      <c r="MT5" s="162">
        <f>Outbound!MS6</f>
        <v>1531</v>
      </c>
      <c r="MU5" s="162">
        <f>Outbound!MT6</f>
        <v>1532</v>
      </c>
      <c r="MV5" s="162">
        <f>Outbound!MU6</f>
        <v>1533</v>
      </c>
      <c r="MW5" s="162">
        <f>Outbound!MV6</f>
        <v>1534</v>
      </c>
      <c r="MX5" s="162">
        <f>Outbound!MW6</f>
        <v>1535</v>
      </c>
      <c r="MY5" s="162">
        <f>Outbound!MX6</f>
        <v>1536</v>
      </c>
      <c r="MZ5" s="162">
        <f>Outbound!MY6</f>
        <v>1537</v>
      </c>
      <c r="NA5" s="162">
        <f>Outbound!MZ6</f>
        <v>1538</v>
      </c>
      <c r="NB5" s="162">
        <f>Outbound!NA6</f>
        <v>1539</v>
      </c>
      <c r="NC5" s="162">
        <f>Outbound!NB6</f>
        <v>1540</v>
      </c>
      <c r="ND5" s="162">
        <f>Outbound!NC6</f>
        <v>1541</v>
      </c>
      <c r="NE5" s="162">
        <f>Outbound!ND6</f>
        <v>1542</v>
      </c>
      <c r="NF5" s="162">
        <f>Outbound!NE6</f>
        <v>1543</v>
      </c>
      <c r="NG5" s="162">
        <f>Outbound!NF6</f>
        <v>1544</v>
      </c>
      <c r="NH5" s="162">
        <f>Outbound!NG6</f>
        <v>1545</v>
      </c>
      <c r="NI5" s="162">
        <f>Outbound!NH6</f>
        <v>1546</v>
      </c>
    </row>
    <row r="6" spans="1:380" ht="15.75" customHeight="1">
      <c r="A6" s="22">
        <v>10</v>
      </c>
      <c r="B6" s="8" t="s">
        <v>1242</v>
      </c>
      <c r="C6" s="13">
        <f t="shared" ref="C6:C13" si="7">SUM(C54,C102)</f>
        <v>2.7065527065527064</v>
      </c>
      <c r="D6" s="13">
        <f t="shared" ref="D6:BN6" si="8">SUM(D54,D102)</f>
        <v>6.4957264957264957</v>
      </c>
      <c r="E6" s="13">
        <f t="shared" si="8"/>
        <v>6.4957264957264957</v>
      </c>
      <c r="F6" s="13">
        <f t="shared" si="8"/>
        <v>5.4131054131054128</v>
      </c>
      <c r="G6" s="13">
        <f t="shared" si="8"/>
        <v>4.8717948717948723</v>
      </c>
      <c r="H6" s="13">
        <f t="shared" si="8"/>
        <v>2.7065527065527064</v>
      </c>
      <c r="I6" s="13">
        <f t="shared" si="8"/>
        <v>3.2478632478632474</v>
      </c>
      <c r="J6" s="13">
        <f t="shared" si="8"/>
        <v>7.5783475783475778</v>
      </c>
      <c r="K6" s="13">
        <f t="shared" si="8"/>
        <v>4.8717948717948714</v>
      </c>
      <c r="L6" s="13">
        <f t="shared" si="8"/>
        <v>3.5185185185185186</v>
      </c>
      <c r="M6" s="13">
        <f t="shared" si="8"/>
        <v>2.9772079772079776</v>
      </c>
      <c r="N6" s="13">
        <f t="shared" si="8"/>
        <v>6.4957264957264957</v>
      </c>
      <c r="O6" s="13">
        <f t="shared" si="8"/>
        <v>3.2478632478632474</v>
      </c>
      <c r="P6" s="13">
        <f t="shared" si="8"/>
        <v>4.3304843304843308</v>
      </c>
      <c r="Q6" s="13">
        <f t="shared" si="8"/>
        <v>8.1196581196581192</v>
      </c>
      <c r="R6" s="13">
        <f t="shared" si="8"/>
        <v>11.90883190883191</v>
      </c>
      <c r="S6" s="13">
        <f t="shared" si="8"/>
        <v>7.0370370370370372</v>
      </c>
      <c r="T6" s="13">
        <f t="shared" si="8"/>
        <v>5.4131054131054128</v>
      </c>
      <c r="U6" s="13">
        <f t="shared" si="8"/>
        <v>4.3304843304843299</v>
      </c>
      <c r="V6" s="13">
        <f t="shared" si="8"/>
        <v>2.7065527065527064</v>
      </c>
      <c r="W6" s="13">
        <f t="shared" si="8"/>
        <v>3.2478632478632474</v>
      </c>
      <c r="X6" s="13">
        <f t="shared" si="8"/>
        <v>7.0370370370370372</v>
      </c>
      <c r="Y6" s="13">
        <f t="shared" si="8"/>
        <v>7.5783475783475778</v>
      </c>
      <c r="Z6" s="13">
        <f t="shared" si="8"/>
        <v>5.4131054131054128</v>
      </c>
      <c r="AA6" s="13">
        <f t="shared" si="8"/>
        <v>4.8717948717948723</v>
      </c>
      <c r="AB6" s="13">
        <f t="shared" si="8"/>
        <v>4.0598290598290596</v>
      </c>
      <c r="AC6" s="13">
        <f t="shared" si="8"/>
        <v>2.7065527065527064</v>
      </c>
      <c r="AD6" s="13">
        <f t="shared" si="8"/>
        <v>4.0598290598290596</v>
      </c>
      <c r="AE6" s="13">
        <f t="shared" si="8"/>
        <v>9.7435897435897427</v>
      </c>
      <c r="AF6" s="13">
        <f t="shared" si="8"/>
        <v>10.826210826210826</v>
      </c>
      <c r="AG6" s="13">
        <f t="shared" si="8"/>
        <v>6.4957264957264957</v>
      </c>
      <c r="AH6" s="13">
        <f t="shared" si="8"/>
        <v>4.3304843304843299</v>
      </c>
      <c r="AI6" s="13">
        <f t="shared" si="8"/>
        <v>4.3304843304843299</v>
      </c>
      <c r="AJ6" s="13">
        <f t="shared" si="8"/>
        <v>4.3304843304843308</v>
      </c>
      <c r="AK6" s="13">
        <f t="shared" si="8"/>
        <v>4.3304843304843308</v>
      </c>
      <c r="AL6" s="13">
        <f t="shared" si="8"/>
        <v>9.7435897435897427</v>
      </c>
      <c r="AM6" s="13">
        <f t="shared" si="8"/>
        <v>13.532763532763532</v>
      </c>
      <c r="AN6" s="13">
        <f t="shared" si="8"/>
        <v>8.6609686609686598</v>
      </c>
      <c r="AO6" s="13">
        <f t="shared" si="8"/>
        <v>8.1196581196581192</v>
      </c>
      <c r="AP6" s="13">
        <f t="shared" si="8"/>
        <v>5.4131054131054128</v>
      </c>
      <c r="AQ6" s="13">
        <f t="shared" si="8"/>
        <v>3.2478632478632474</v>
      </c>
      <c r="AR6" s="13">
        <f t="shared" si="8"/>
        <v>3.2478632478632474</v>
      </c>
      <c r="AS6" s="13">
        <f t="shared" si="8"/>
        <v>8.1196581196581192</v>
      </c>
      <c r="AT6" s="13">
        <f t="shared" si="8"/>
        <v>8.1196581196581192</v>
      </c>
      <c r="AU6" s="13">
        <f t="shared" si="8"/>
        <v>5.4131054131054128</v>
      </c>
      <c r="AV6" s="13">
        <f t="shared" si="8"/>
        <v>6.4957264957264957</v>
      </c>
      <c r="AW6" s="13">
        <f t="shared" si="8"/>
        <v>7.5783475783475787</v>
      </c>
      <c r="AX6" s="13">
        <f t="shared" si="8"/>
        <v>5.4131054131054128</v>
      </c>
      <c r="AY6" s="13">
        <f t="shared" si="8"/>
        <v>5.4131054131054128</v>
      </c>
      <c r="AZ6" s="13">
        <f t="shared" si="8"/>
        <v>10.826210826210826</v>
      </c>
      <c r="BA6" s="13">
        <f t="shared" si="8"/>
        <v>13.532763532763532</v>
      </c>
      <c r="BB6" s="13">
        <f t="shared" si="8"/>
        <v>9.7435897435897445</v>
      </c>
      <c r="BC6" s="13">
        <f t="shared" si="8"/>
        <v>9.7435897435897445</v>
      </c>
      <c r="BD6" s="13">
        <f t="shared" si="8"/>
        <v>9.7435897435897445</v>
      </c>
      <c r="BE6" s="13">
        <f t="shared" si="8"/>
        <v>5.4131054131054128</v>
      </c>
      <c r="BF6" s="13">
        <f t="shared" si="8"/>
        <v>5.4131054131054128</v>
      </c>
      <c r="BG6" s="13">
        <f t="shared" si="8"/>
        <v>9.7435897435897427</v>
      </c>
      <c r="BH6" s="13">
        <f t="shared" si="8"/>
        <v>8.1196581196581192</v>
      </c>
      <c r="BI6" s="13">
        <f t="shared" si="8"/>
        <v>5.9544159544159552</v>
      </c>
      <c r="BJ6" s="13">
        <f t="shared" si="8"/>
        <v>4.8717948717948723</v>
      </c>
      <c r="BK6" s="13">
        <f t="shared" si="8"/>
        <v>4.8717948717948723</v>
      </c>
      <c r="BL6" s="13">
        <f t="shared" si="8"/>
        <v>3.2478632478632474</v>
      </c>
      <c r="BM6" s="13">
        <f t="shared" si="8"/>
        <v>5.4131054131054128</v>
      </c>
      <c r="BN6" s="13">
        <f t="shared" si="8"/>
        <v>0</v>
      </c>
      <c r="BO6" s="13">
        <f t="shared" ref="BO6:DP6" si="9">SUM(BO54,BO102)</f>
        <v>11.90883190883191</v>
      </c>
      <c r="BP6" s="13">
        <f t="shared" si="9"/>
        <v>7.0370370370370372</v>
      </c>
      <c r="BQ6" s="13">
        <f t="shared" si="9"/>
        <v>3.7891737891737893</v>
      </c>
      <c r="BR6" s="13">
        <f t="shared" si="9"/>
        <v>3.2478632478632479</v>
      </c>
      <c r="BS6" s="13">
        <f t="shared" si="9"/>
        <v>3.2478632478632474</v>
      </c>
      <c r="BT6" s="13">
        <f t="shared" si="9"/>
        <v>4.3304843304843308</v>
      </c>
      <c r="BU6" s="13">
        <f t="shared" si="9"/>
        <v>8.1196581196581192</v>
      </c>
      <c r="BV6" s="13">
        <f t="shared" si="9"/>
        <v>9.2022792022792022</v>
      </c>
      <c r="BW6" s="13">
        <f t="shared" si="9"/>
        <v>5.4131054131054128</v>
      </c>
      <c r="BX6" s="13">
        <f t="shared" si="9"/>
        <v>5.4131054131054128</v>
      </c>
      <c r="BY6" s="13">
        <f t="shared" si="9"/>
        <v>5.4131054131054128</v>
      </c>
      <c r="BZ6" s="13">
        <f t="shared" si="9"/>
        <v>3.2478632478632474</v>
      </c>
      <c r="CA6" s="13">
        <f t="shared" si="9"/>
        <v>3.7891737891737893</v>
      </c>
      <c r="CB6" s="13">
        <f t="shared" si="9"/>
        <v>6.4957264957264957</v>
      </c>
      <c r="CC6" s="13">
        <f t="shared" si="9"/>
        <v>7.5783475783475778</v>
      </c>
      <c r="CD6" s="13">
        <f t="shared" si="9"/>
        <v>10.826210826210826</v>
      </c>
      <c r="CE6" s="13">
        <f t="shared" si="9"/>
        <v>10.826210826210826</v>
      </c>
      <c r="CF6" s="13">
        <f t="shared" si="9"/>
        <v>11.90883190883191</v>
      </c>
      <c r="CG6" s="13">
        <f t="shared" si="9"/>
        <v>11.908831908831907</v>
      </c>
      <c r="CH6" s="13">
        <f t="shared" si="9"/>
        <v>5.9544159544159534</v>
      </c>
      <c r="CI6" s="13">
        <f t="shared" si="9"/>
        <v>13.532763532763532</v>
      </c>
      <c r="CJ6" s="13">
        <f t="shared" si="9"/>
        <v>19.487179487179485</v>
      </c>
      <c r="CK6" s="13">
        <f t="shared" si="9"/>
        <v>19.487179487179489</v>
      </c>
      <c r="CL6" s="13">
        <f t="shared" si="9"/>
        <v>13.532763532763532</v>
      </c>
      <c r="CM6" s="13">
        <f t="shared" si="9"/>
        <v>13.532763532763532</v>
      </c>
      <c r="CN6" s="13">
        <f t="shared" si="9"/>
        <v>13.532763532763532</v>
      </c>
      <c r="CO6" s="13">
        <f t="shared" si="9"/>
        <v>8.6609686609686616</v>
      </c>
      <c r="CP6" s="13">
        <f t="shared" si="9"/>
        <v>13.532763532763532</v>
      </c>
      <c r="CQ6" s="13">
        <f t="shared" si="9"/>
        <v>19.487179487179485</v>
      </c>
      <c r="CR6" s="13">
        <f t="shared" si="9"/>
        <v>13.532763532763532</v>
      </c>
      <c r="CS6" s="13">
        <f t="shared" si="9"/>
        <v>9.7435897435897445</v>
      </c>
      <c r="CT6" s="13">
        <f t="shared" si="9"/>
        <v>7.5783475783475787</v>
      </c>
      <c r="CU6" s="13">
        <f t="shared" si="9"/>
        <v>4.8717948717948723</v>
      </c>
      <c r="CV6" s="13">
        <f t="shared" si="9"/>
        <v>5.4131054131054128</v>
      </c>
      <c r="CW6" s="13">
        <f t="shared" si="9"/>
        <v>0</v>
      </c>
      <c r="CX6" s="13">
        <f t="shared" si="9"/>
        <v>10.826210826210826</v>
      </c>
      <c r="CY6" s="13">
        <f t="shared" si="9"/>
        <v>5.4131054131054128</v>
      </c>
      <c r="CZ6" s="13">
        <f t="shared" si="9"/>
        <v>3.7891737891737893</v>
      </c>
      <c r="DA6" s="13">
        <f t="shared" si="9"/>
        <v>11.90883190883191</v>
      </c>
      <c r="DB6" s="13">
        <f t="shared" si="9"/>
        <v>6.2250712250712255</v>
      </c>
      <c r="DC6" s="13">
        <f t="shared" si="9"/>
        <v>6.4957264957264949</v>
      </c>
      <c r="DD6" s="13">
        <f t="shared" si="9"/>
        <v>15.156695156695156</v>
      </c>
      <c r="DE6" s="13">
        <f t="shared" si="9"/>
        <v>17.592592592592592</v>
      </c>
      <c r="DF6" s="13">
        <f t="shared" si="9"/>
        <v>11.90883190883191</v>
      </c>
      <c r="DG6" s="13">
        <f t="shared" si="9"/>
        <v>11.90883190883191</v>
      </c>
      <c r="DH6" s="13">
        <f t="shared" si="9"/>
        <v>16.239316239316238</v>
      </c>
      <c r="DI6" s="13">
        <f t="shared" si="9"/>
        <v>20.56980056980057</v>
      </c>
      <c r="DJ6" s="13">
        <f t="shared" si="9"/>
        <v>11.908831908831907</v>
      </c>
      <c r="DK6" s="13">
        <f t="shared" si="9"/>
        <v>17.321937321937323</v>
      </c>
      <c r="DL6" s="13">
        <f t="shared" si="9"/>
        <v>20.56980056980057</v>
      </c>
      <c r="DM6" s="13">
        <f t="shared" si="9"/>
        <v>18.945868945868945</v>
      </c>
      <c r="DN6" s="13">
        <f t="shared" si="9"/>
        <v>15.156695156695157</v>
      </c>
      <c r="DO6" s="13">
        <f t="shared" si="9"/>
        <v>18.945868945868945</v>
      </c>
      <c r="DP6" s="13">
        <f t="shared" si="9"/>
        <v>6.4957264957264949</v>
      </c>
      <c r="DQ6" s="13">
        <f t="shared" ref="DQ6:GB6" si="10">SUM(DQ54,DQ102)</f>
        <v>5.4131054131054128</v>
      </c>
      <c r="DR6" s="13">
        <f t="shared" si="10"/>
        <v>9.7435897435897427</v>
      </c>
      <c r="DS6" s="13">
        <f t="shared" si="10"/>
        <v>7.0370370370370372</v>
      </c>
      <c r="DT6" s="13">
        <f t="shared" si="10"/>
        <v>3.7891737891737893</v>
      </c>
      <c r="DU6" s="13">
        <f t="shared" si="10"/>
        <v>3.7891737891737893</v>
      </c>
      <c r="DV6" s="13">
        <f t="shared" si="10"/>
        <v>4.3304843304843299</v>
      </c>
      <c r="DW6" s="13">
        <f t="shared" si="10"/>
        <v>3.2478632478632474</v>
      </c>
      <c r="DX6" s="13">
        <f t="shared" si="10"/>
        <v>3.7891737891737893</v>
      </c>
      <c r="DY6" s="13">
        <f t="shared" si="10"/>
        <v>6.4957264957264957</v>
      </c>
      <c r="DZ6" s="13">
        <f t="shared" si="10"/>
        <v>7.0370370370370372</v>
      </c>
      <c r="EA6" s="13">
        <f t="shared" si="10"/>
        <v>3.7891737891737893</v>
      </c>
      <c r="EB6" s="13">
        <f t="shared" si="10"/>
        <v>4.3304843304843299</v>
      </c>
      <c r="EC6" s="13">
        <f t="shared" si="10"/>
        <v>4.3304843304843299</v>
      </c>
      <c r="ED6" s="13">
        <f t="shared" si="10"/>
        <v>4.3304843304843308</v>
      </c>
      <c r="EE6" s="13">
        <f t="shared" si="10"/>
        <v>4.3304843304843308</v>
      </c>
      <c r="EF6" s="13">
        <f t="shared" si="10"/>
        <v>8.1196581196581192</v>
      </c>
      <c r="EG6" s="13">
        <f t="shared" si="10"/>
        <v>10.826210826210826</v>
      </c>
      <c r="EH6" s="13">
        <f t="shared" si="10"/>
        <v>7.0370370370370372</v>
      </c>
      <c r="EI6" s="13">
        <f t="shared" si="10"/>
        <v>7.0370370370370372</v>
      </c>
      <c r="EJ6" s="13">
        <f t="shared" si="10"/>
        <v>9.7435897435897445</v>
      </c>
      <c r="EK6" s="13">
        <f t="shared" si="10"/>
        <v>8.6609686609686616</v>
      </c>
      <c r="EL6" s="13">
        <f t="shared" si="10"/>
        <v>8.6609686609686616</v>
      </c>
      <c r="EM6" s="13">
        <f t="shared" si="10"/>
        <v>15.156695156695156</v>
      </c>
      <c r="EN6" s="13">
        <f t="shared" si="10"/>
        <v>23.817663817663821</v>
      </c>
      <c r="EO6" s="13">
        <f t="shared" si="10"/>
        <v>15.156695156695157</v>
      </c>
      <c r="EP6" s="13">
        <f t="shared" si="10"/>
        <v>14.074074074074074</v>
      </c>
      <c r="EQ6" s="13">
        <f t="shared" si="10"/>
        <v>14.074074074074074</v>
      </c>
      <c r="ER6" s="13">
        <f t="shared" si="10"/>
        <v>24.358974358974358</v>
      </c>
      <c r="ES6" s="13">
        <f t="shared" si="10"/>
        <v>8.6609686609686616</v>
      </c>
      <c r="ET6" s="13">
        <f t="shared" si="10"/>
        <v>15.156695156695156</v>
      </c>
      <c r="EU6" s="13">
        <f t="shared" si="10"/>
        <v>24.358974358974358</v>
      </c>
      <c r="EV6" s="13">
        <f t="shared" si="10"/>
        <v>17.32193732193732</v>
      </c>
      <c r="EW6" s="13">
        <f t="shared" si="10"/>
        <v>15.156695156695157</v>
      </c>
      <c r="EX6" s="13">
        <f t="shared" si="10"/>
        <v>15.156695156695157</v>
      </c>
      <c r="EY6" s="13">
        <f t="shared" si="10"/>
        <v>21.652421652421651</v>
      </c>
      <c r="EZ6" s="13">
        <f t="shared" si="10"/>
        <v>16.239316239316238</v>
      </c>
      <c r="FA6" s="13">
        <f t="shared" si="10"/>
        <v>17.321937321937323</v>
      </c>
      <c r="FB6" s="13">
        <f t="shared" si="10"/>
        <v>22.735042735042732</v>
      </c>
      <c r="FC6" s="13">
        <f t="shared" si="10"/>
        <v>18.404558404558401</v>
      </c>
      <c r="FD6" s="13">
        <f t="shared" si="10"/>
        <v>16.239316239316238</v>
      </c>
      <c r="FE6" s="13">
        <f t="shared" si="10"/>
        <v>16.239316239316238</v>
      </c>
      <c r="FF6" s="13">
        <f t="shared" si="10"/>
        <v>21.652421652421651</v>
      </c>
      <c r="FG6" s="13">
        <f t="shared" si="10"/>
        <v>8.6609686609686616</v>
      </c>
      <c r="FH6" s="13">
        <f t="shared" si="10"/>
        <v>20.56980056980057</v>
      </c>
      <c r="FI6" s="13">
        <f t="shared" si="10"/>
        <v>10.826210826210826</v>
      </c>
      <c r="FJ6" s="13">
        <f t="shared" si="10"/>
        <v>8.1196581196581192</v>
      </c>
      <c r="FK6" s="13">
        <f t="shared" si="10"/>
        <v>8.1196581196581192</v>
      </c>
      <c r="FL6" s="13">
        <f t="shared" si="10"/>
        <v>8.1196581196581192</v>
      </c>
      <c r="FM6" s="13">
        <f t="shared" si="10"/>
        <v>8.1196581196581192</v>
      </c>
      <c r="FN6" s="13">
        <f t="shared" si="10"/>
        <v>8.1196581196581192</v>
      </c>
      <c r="FO6" s="13">
        <f t="shared" si="10"/>
        <v>8.1196581196581192</v>
      </c>
      <c r="FP6" s="13">
        <f t="shared" si="10"/>
        <v>8.1196581196581192</v>
      </c>
      <c r="FQ6" s="13">
        <f t="shared" si="10"/>
        <v>8.1196581196581192</v>
      </c>
      <c r="FR6" s="13">
        <f t="shared" si="10"/>
        <v>8.1196581196581192</v>
      </c>
      <c r="FS6" s="13">
        <f t="shared" si="10"/>
        <v>8.1196581196581192</v>
      </c>
      <c r="FT6" s="13">
        <f t="shared" si="10"/>
        <v>8.1196581196581192</v>
      </c>
      <c r="FU6" s="13">
        <f t="shared" si="10"/>
        <v>8.1196581196581192</v>
      </c>
      <c r="FV6" s="13">
        <f t="shared" si="10"/>
        <v>8.1196581196581192</v>
      </c>
      <c r="FW6" s="13">
        <f t="shared" si="10"/>
        <v>8.1196581196581192</v>
      </c>
      <c r="FX6" s="13">
        <f t="shared" si="10"/>
        <v>8.1196581196581192</v>
      </c>
      <c r="FY6" s="13">
        <f t="shared" si="10"/>
        <v>8.1196581196581192</v>
      </c>
      <c r="FZ6" s="13">
        <f t="shared" si="10"/>
        <v>8.1196581196581192</v>
      </c>
      <c r="GA6" s="13">
        <f t="shared" si="10"/>
        <v>8.1196581196581192</v>
      </c>
      <c r="GB6" s="13">
        <f t="shared" si="10"/>
        <v>8.1196581196581192</v>
      </c>
      <c r="GC6" s="13">
        <f t="shared" ref="GC6:IN6" si="11">SUM(GC54,GC102)</f>
        <v>8.1196581196581192</v>
      </c>
      <c r="GD6" s="13">
        <f t="shared" si="11"/>
        <v>8.1196581196581192</v>
      </c>
      <c r="GE6" s="13">
        <f t="shared" si="11"/>
        <v>8.1196581196581192</v>
      </c>
      <c r="GF6" s="13">
        <f t="shared" si="11"/>
        <v>8.1196581196581192</v>
      </c>
      <c r="GG6" s="13">
        <f t="shared" si="11"/>
        <v>8.1196581196581192</v>
      </c>
      <c r="GH6" s="13">
        <f t="shared" si="11"/>
        <v>8.1196581196581192</v>
      </c>
      <c r="GI6" s="13">
        <f t="shared" si="11"/>
        <v>8.1196581196581192</v>
      </c>
      <c r="GJ6" s="13">
        <f t="shared" si="11"/>
        <v>8.1196581196581192</v>
      </c>
      <c r="GK6" s="13">
        <f t="shared" si="11"/>
        <v>8.1196581196581192</v>
      </c>
      <c r="GL6" s="13">
        <f t="shared" si="11"/>
        <v>8.1196581196581192</v>
      </c>
      <c r="GM6" s="13">
        <f t="shared" si="11"/>
        <v>8.1196581196581192</v>
      </c>
      <c r="GN6" s="13">
        <f t="shared" si="11"/>
        <v>8.1196581196581192</v>
      </c>
      <c r="GO6" s="13">
        <f t="shared" si="11"/>
        <v>8.1196581196581192</v>
      </c>
      <c r="GP6" s="13">
        <f t="shared" si="11"/>
        <v>8.1196581196581192</v>
      </c>
      <c r="GQ6" s="13">
        <f t="shared" si="11"/>
        <v>8.1196581196581192</v>
      </c>
      <c r="GR6" s="13">
        <f t="shared" si="11"/>
        <v>8.1196581196581192</v>
      </c>
      <c r="GS6" s="13">
        <f t="shared" si="11"/>
        <v>8.1196581196581192</v>
      </c>
      <c r="GT6" s="13">
        <f t="shared" si="11"/>
        <v>8.1196581196581192</v>
      </c>
      <c r="GU6" s="13">
        <f t="shared" si="11"/>
        <v>8.1196581196581192</v>
      </c>
      <c r="GV6" s="13">
        <f t="shared" si="11"/>
        <v>8.1196581196581192</v>
      </c>
      <c r="GW6" s="13">
        <f t="shared" si="11"/>
        <v>8.1196581196581192</v>
      </c>
      <c r="GX6" s="13">
        <f t="shared" si="11"/>
        <v>8.1196581196581192</v>
      </c>
      <c r="GY6" s="13">
        <f t="shared" si="11"/>
        <v>8.1196581196581192</v>
      </c>
      <c r="GZ6" s="13">
        <f t="shared" si="11"/>
        <v>8.1196581196581192</v>
      </c>
      <c r="HA6" s="13">
        <f t="shared" si="11"/>
        <v>8.1196581196581192</v>
      </c>
      <c r="HB6" s="13">
        <f t="shared" si="11"/>
        <v>8.1196581196581192</v>
      </c>
      <c r="HC6" s="13">
        <f t="shared" si="11"/>
        <v>8.1196581196581192</v>
      </c>
      <c r="HD6" s="13">
        <f t="shared" si="11"/>
        <v>8.1196581196581192</v>
      </c>
      <c r="HE6" s="13">
        <f t="shared" si="11"/>
        <v>8.1196581196581192</v>
      </c>
      <c r="HF6" s="13">
        <f t="shared" si="11"/>
        <v>8.1196581196581192</v>
      </c>
      <c r="HG6" s="13">
        <f t="shared" si="11"/>
        <v>8.1196581196581192</v>
      </c>
      <c r="HH6" s="13">
        <f t="shared" si="11"/>
        <v>8.1196581196581192</v>
      </c>
      <c r="HI6" s="13">
        <f t="shared" si="11"/>
        <v>8.1196581196581192</v>
      </c>
      <c r="HJ6" s="13">
        <f t="shared" si="11"/>
        <v>8.1196581196581192</v>
      </c>
      <c r="HK6" s="13">
        <f t="shared" si="11"/>
        <v>8.1196581196581192</v>
      </c>
      <c r="HL6" s="13">
        <f t="shared" si="11"/>
        <v>8.1196581196581192</v>
      </c>
      <c r="HM6" s="13">
        <f t="shared" si="11"/>
        <v>8.1196581196581192</v>
      </c>
      <c r="HN6" s="13">
        <f t="shared" si="11"/>
        <v>8.1196581196581192</v>
      </c>
      <c r="HO6" s="13">
        <f t="shared" si="11"/>
        <v>8.1196581196581192</v>
      </c>
      <c r="HP6" s="13">
        <f t="shared" si="11"/>
        <v>8.1196581196581192</v>
      </c>
      <c r="HQ6" s="13">
        <f t="shared" si="11"/>
        <v>8.1196581196581192</v>
      </c>
      <c r="HR6" s="13">
        <f t="shared" si="11"/>
        <v>8.1196581196581192</v>
      </c>
      <c r="HS6" s="13">
        <f t="shared" si="11"/>
        <v>8.1196581196581192</v>
      </c>
      <c r="HT6" s="13">
        <f t="shared" si="11"/>
        <v>8.1196581196581192</v>
      </c>
      <c r="HU6" s="13">
        <f t="shared" si="11"/>
        <v>8.1196581196581192</v>
      </c>
      <c r="HV6" s="13">
        <f t="shared" si="11"/>
        <v>8.1196581196581192</v>
      </c>
      <c r="HW6" s="13">
        <f t="shared" si="11"/>
        <v>8.1196581196581192</v>
      </c>
      <c r="HX6" s="13">
        <f t="shared" si="11"/>
        <v>8.1196581196581192</v>
      </c>
      <c r="HY6" s="13">
        <f t="shared" si="11"/>
        <v>8.1196581196581192</v>
      </c>
      <c r="HZ6" s="13">
        <f t="shared" si="11"/>
        <v>8.1196581196581192</v>
      </c>
      <c r="IA6" s="13">
        <f t="shared" si="11"/>
        <v>8.1196581196581192</v>
      </c>
      <c r="IB6" s="13">
        <f t="shared" si="11"/>
        <v>8.1196581196581192</v>
      </c>
      <c r="IC6" s="13">
        <f t="shared" si="11"/>
        <v>8.1196581196581192</v>
      </c>
      <c r="ID6" s="13">
        <f t="shared" si="11"/>
        <v>8.1196581196581192</v>
      </c>
      <c r="IE6" s="13">
        <f t="shared" si="11"/>
        <v>8.1196581196581192</v>
      </c>
      <c r="IF6" s="13">
        <f t="shared" si="11"/>
        <v>8.1196581196581192</v>
      </c>
      <c r="IG6" s="13">
        <f t="shared" si="11"/>
        <v>8.1196581196581192</v>
      </c>
      <c r="IH6" s="13">
        <f t="shared" si="11"/>
        <v>8.1196581196581192</v>
      </c>
      <c r="II6" s="13">
        <f t="shared" si="11"/>
        <v>8.1196581196581192</v>
      </c>
      <c r="IJ6" s="13">
        <f t="shared" si="11"/>
        <v>8.1196581196581192</v>
      </c>
      <c r="IK6" s="13">
        <f t="shared" si="11"/>
        <v>8.1196581196581192</v>
      </c>
      <c r="IL6" s="13">
        <f t="shared" si="11"/>
        <v>8.1196581196581192</v>
      </c>
      <c r="IM6" s="13">
        <f t="shared" si="11"/>
        <v>8.1196581196581192</v>
      </c>
      <c r="IN6" s="13">
        <f t="shared" si="11"/>
        <v>8.1196581196581192</v>
      </c>
      <c r="IO6" s="13">
        <f t="shared" ref="IO6:KZ6" si="12">SUM(IO54,IO102)</f>
        <v>8.1196581196581192</v>
      </c>
      <c r="IP6" s="13">
        <f t="shared" si="12"/>
        <v>8.1196581196581192</v>
      </c>
      <c r="IQ6" s="13">
        <f t="shared" si="12"/>
        <v>8.1196581196581192</v>
      </c>
      <c r="IR6" s="13">
        <f t="shared" si="12"/>
        <v>8.1196581196581192</v>
      </c>
      <c r="IS6" s="13">
        <f t="shared" si="12"/>
        <v>8.1196581196581192</v>
      </c>
      <c r="IT6" s="13">
        <f t="shared" si="12"/>
        <v>8.1196581196581192</v>
      </c>
      <c r="IU6" s="13">
        <f t="shared" si="12"/>
        <v>8.1196581196581192</v>
      </c>
      <c r="IV6" s="13">
        <f t="shared" si="12"/>
        <v>8.1196581196581192</v>
      </c>
      <c r="IW6" s="13">
        <f t="shared" si="12"/>
        <v>8.1196581196581192</v>
      </c>
      <c r="IX6" s="13">
        <f t="shared" si="12"/>
        <v>8.1196581196581192</v>
      </c>
      <c r="IY6" s="13">
        <f t="shared" si="12"/>
        <v>8.1196581196581192</v>
      </c>
      <c r="IZ6" s="13">
        <f t="shared" si="12"/>
        <v>8.1196581196581192</v>
      </c>
      <c r="JA6" s="13">
        <f t="shared" si="12"/>
        <v>8.1196581196581192</v>
      </c>
      <c r="JB6" s="13">
        <f t="shared" si="12"/>
        <v>8.1196581196581192</v>
      </c>
      <c r="JC6" s="13">
        <f t="shared" si="12"/>
        <v>8.1196581196581192</v>
      </c>
      <c r="JD6" s="13">
        <f t="shared" si="12"/>
        <v>8.1196581196581192</v>
      </c>
      <c r="JE6" s="13">
        <f t="shared" si="12"/>
        <v>8.1196581196581192</v>
      </c>
      <c r="JF6" s="13">
        <f t="shared" si="12"/>
        <v>8.1196581196581192</v>
      </c>
      <c r="JG6" s="13">
        <f t="shared" si="12"/>
        <v>8.1196581196581192</v>
      </c>
      <c r="JH6" s="13">
        <f t="shared" si="12"/>
        <v>8.1196581196581192</v>
      </c>
      <c r="JI6" s="13">
        <f t="shared" si="12"/>
        <v>8.1196581196581192</v>
      </c>
      <c r="JJ6" s="13">
        <f t="shared" si="12"/>
        <v>8.1196581196581192</v>
      </c>
      <c r="JK6" s="13">
        <f t="shared" si="12"/>
        <v>8.1196581196581192</v>
      </c>
      <c r="JL6" s="13">
        <f t="shared" si="12"/>
        <v>8.1196581196581192</v>
      </c>
      <c r="JM6" s="13">
        <f t="shared" si="12"/>
        <v>8.1196581196581192</v>
      </c>
      <c r="JN6" s="13">
        <f t="shared" si="12"/>
        <v>8.1196581196581192</v>
      </c>
      <c r="JO6" s="13">
        <f t="shared" si="12"/>
        <v>8.1196581196581192</v>
      </c>
      <c r="JP6" s="13">
        <f t="shared" si="12"/>
        <v>8.1196581196581192</v>
      </c>
      <c r="JQ6" s="13">
        <f t="shared" si="12"/>
        <v>8.1196581196581192</v>
      </c>
      <c r="JR6" s="13">
        <f t="shared" si="12"/>
        <v>8.1196581196581192</v>
      </c>
      <c r="JS6" s="13">
        <f t="shared" si="12"/>
        <v>8.1196581196581192</v>
      </c>
      <c r="JT6" s="13">
        <f t="shared" si="12"/>
        <v>8.1196581196581192</v>
      </c>
      <c r="JU6" s="13">
        <f t="shared" si="12"/>
        <v>8.1196581196581192</v>
      </c>
      <c r="JV6" s="13">
        <f t="shared" si="12"/>
        <v>8.1196581196581192</v>
      </c>
      <c r="JW6" s="13">
        <f t="shared" si="12"/>
        <v>8.1196581196581192</v>
      </c>
      <c r="JX6" s="13">
        <f t="shared" si="12"/>
        <v>8.1196581196581192</v>
      </c>
      <c r="JY6" s="13">
        <f t="shared" si="12"/>
        <v>8.1196581196581192</v>
      </c>
      <c r="JZ6" s="13">
        <f t="shared" si="12"/>
        <v>8.1196581196581192</v>
      </c>
      <c r="KA6" s="13">
        <f t="shared" si="12"/>
        <v>8.1196581196581192</v>
      </c>
      <c r="KB6" s="13">
        <f t="shared" si="12"/>
        <v>8.1196581196581192</v>
      </c>
      <c r="KC6" s="13">
        <f t="shared" si="12"/>
        <v>8.1196581196581192</v>
      </c>
      <c r="KD6" s="13">
        <f t="shared" si="12"/>
        <v>8.1196581196581192</v>
      </c>
      <c r="KE6" s="13">
        <f t="shared" si="12"/>
        <v>8.1196581196581192</v>
      </c>
      <c r="KF6" s="13">
        <f t="shared" si="12"/>
        <v>8.1196581196581192</v>
      </c>
      <c r="KG6" s="13">
        <f t="shared" si="12"/>
        <v>8.1196581196581192</v>
      </c>
      <c r="KH6" s="13">
        <f t="shared" si="12"/>
        <v>8.1196581196581192</v>
      </c>
      <c r="KI6" s="13">
        <f t="shared" si="12"/>
        <v>8.1196581196581192</v>
      </c>
      <c r="KJ6" s="13">
        <f t="shared" si="12"/>
        <v>8.1196581196581192</v>
      </c>
      <c r="KK6" s="13">
        <f t="shared" si="12"/>
        <v>8.1196581196581192</v>
      </c>
      <c r="KL6" s="13">
        <f t="shared" si="12"/>
        <v>8.1196581196581192</v>
      </c>
      <c r="KM6" s="13">
        <f t="shared" si="12"/>
        <v>8.1196581196581192</v>
      </c>
      <c r="KN6" s="13">
        <f t="shared" si="12"/>
        <v>8.1196581196581192</v>
      </c>
      <c r="KO6" s="13">
        <f t="shared" si="12"/>
        <v>8.1196581196581192</v>
      </c>
      <c r="KP6" s="13">
        <f t="shared" si="12"/>
        <v>8.1196581196581192</v>
      </c>
      <c r="KQ6" s="13">
        <f t="shared" si="12"/>
        <v>8.1196581196581192</v>
      </c>
      <c r="KR6" s="13">
        <f t="shared" si="12"/>
        <v>8.1196581196581192</v>
      </c>
      <c r="KS6" s="13">
        <f t="shared" si="12"/>
        <v>8.1196581196581192</v>
      </c>
      <c r="KT6" s="13">
        <f t="shared" si="12"/>
        <v>8.1196581196581192</v>
      </c>
      <c r="KU6" s="13">
        <f t="shared" si="12"/>
        <v>8.1196581196581192</v>
      </c>
      <c r="KV6" s="13">
        <f t="shared" si="12"/>
        <v>8.1196581196581192</v>
      </c>
      <c r="KW6" s="13">
        <f t="shared" si="12"/>
        <v>8.1196581196581192</v>
      </c>
      <c r="KX6" s="13">
        <f t="shared" si="12"/>
        <v>8.1196581196581192</v>
      </c>
      <c r="KY6" s="13">
        <f t="shared" si="12"/>
        <v>8.1196581196581192</v>
      </c>
      <c r="KZ6" s="13">
        <f t="shared" si="12"/>
        <v>8.1196581196581192</v>
      </c>
      <c r="LA6" s="13">
        <f t="shared" ref="LA6:NI6" si="13">SUM(LA54,LA102)</f>
        <v>8.1196581196581192</v>
      </c>
      <c r="LB6" s="13">
        <f t="shared" si="13"/>
        <v>8.1196581196581192</v>
      </c>
      <c r="LC6" s="13">
        <f t="shared" si="13"/>
        <v>8.1196581196581192</v>
      </c>
      <c r="LD6" s="13">
        <f t="shared" si="13"/>
        <v>8.1196581196581192</v>
      </c>
      <c r="LE6" s="13">
        <f t="shared" si="13"/>
        <v>8.1196581196581192</v>
      </c>
      <c r="LF6" s="13">
        <f t="shared" si="13"/>
        <v>8.1196581196581192</v>
      </c>
      <c r="LG6" s="13">
        <f t="shared" si="13"/>
        <v>8.1196581196581192</v>
      </c>
      <c r="LH6" s="13">
        <f t="shared" si="13"/>
        <v>8.1196581196581192</v>
      </c>
      <c r="LI6" s="13">
        <f t="shared" si="13"/>
        <v>8.1196581196581192</v>
      </c>
      <c r="LJ6" s="13">
        <f t="shared" si="13"/>
        <v>8.1196581196581192</v>
      </c>
      <c r="LK6" s="13">
        <f t="shared" si="13"/>
        <v>8.1196581196581192</v>
      </c>
      <c r="LL6" s="13">
        <f t="shared" si="13"/>
        <v>8.1196581196581192</v>
      </c>
      <c r="LM6" s="13">
        <f t="shared" si="13"/>
        <v>8.1196581196581192</v>
      </c>
      <c r="LN6" s="13">
        <f t="shared" si="13"/>
        <v>8.1196581196581192</v>
      </c>
      <c r="LO6" s="13">
        <f t="shared" si="13"/>
        <v>8.1196581196581192</v>
      </c>
      <c r="LP6" s="13">
        <f t="shared" si="13"/>
        <v>8.1196581196581192</v>
      </c>
      <c r="LQ6" s="13">
        <f t="shared" si="13"/>
        <v>8.1196581196581192</v>
      </c>
      <c r="LR6" s="13">
        <f t="shared" si="13"/>
        <v>8.1196581196581192</v>
      </c>
      <c r="LS6" s="13">
        <f t="shared" si="13"/>
        <v>8.1196581196581192</v>
      </c>
      <c r="LT6" s="13">
        <f t="shared" si="13"/>
        <v>8.1196581196581192</v>
      </c>
      <c r="LU6" s="13">
        <f t="shared" si="13"/>
        <v>8.1196581196581192</v>
      </c>
      <c r="LV6" s="13">
        <f t="shared" si="13"/>
        <v>8.1196581196581192</v>
      </c>
      <c r="LW6" s="13">
        <f t="shared" si="13"/>
        <v>8.1196581196581192</v>
      </c>
      <c r="LX6" s="13">
        <f t="shared" si="13"/>
        <v>8.1196581196581192</v>
      </c>
      <c r="LY6" s="13">
        <f t="shared" si="13"/>
        <v>0.81737891737891732</v>
      </c>
      <c r="LZ6" s="13">
        <f t="shared" si="13"/>
        <v>0.81792022792022789</v>
      </c>
      <c r="MA6" s="13">
        <f t="shared" si="13"/>
        <v>0.81846153846153846</v>
      </c>
      <c r="MB6" s="13">
        <f t="shared" si="13"/>
        <v>0.81900284900284892</v>
      </c>
      <c r="MC6" s="13">
        <f t="shared" si="13"/>
        <v>0.81954415954415949</v>
      </c>
      <c r="MD6" s="13">
        <f t="shared" si="13"/>
        <v>0.82008547008547006</v>
      </c>
      <c r="ME6" s="13">
        <f t="shared" si="13"/>
        <v>0.82062678062678063</v>
      </c>
      <c r="MF6" s="13">
        <f t="shared" si="13"/>
        <v>0.82116809116809097</v>
      </c>
      <c r="MG6" s="13">
        <f t="shared" si="13"/>
        <v>0.82170940170940165</v>
      </c>
      <c r="MH6" s="13">
        <f t="shared" si="13"/>
        <v>0.82225071225071222</v>
      </c>
      <c r="MI6" s="13">
        <f t="shared" si="13"/>
        <v>0.82279202279202268</v>
      </c>
      <c r="MJ6" s="13">
        <f t="shared" si="13"/>
        <v>0.82333333333333336</v>
      </c>
      <c r="MK6" s="13">
        <f t="shared" si="13"/>
        <v>0.82387464387464382</v>
      </c>
      <c r="ML6" s="13">
        <f t="shared" si="13"/>
        <v>0.8244159544159545</v>
      </c>
      <c r="MM6" s="13">
        <f t="shared" si="13"/>
        <v>0.82495726495726496</v>
      </c>
      <c r="MN6" s="13">
        <f t="shared" si="13"/>
        <v>0.82549857549857553</v>
      </c>
      <c r="MO6" s="13">
        <f t="shared" si="13"/>
        <v>0.8260398860398861</v>
      </c>
      <c r="MP6" s="13">
        <f t="shared" si="13"/>
        <v>0.82658119658119655</v>
      </c>
      <c r="MQ6" s="13">
        <f t="shared" si="13"/>
        <v>0.82712250712250723</v>
      </c>
      <c r="MR6" s="13">
        <f t="shared" si="13"/>
        <v>0.82766381766381769</v>
      </c>
      <c r="MS6" s="13">
        <f t="shared" si="13"/>
        <v>0.82820512820512815</v>
      </c>
      <c r="MT6" s="13">
        <f t="shared" si="13"/>
        <v>0.82874643874643872</v>
      </c>
      <c r="MU6" s="13">
        <f t="shared" si="13"/>
        <v>0.82928774928774929</v>
      </c>
      <c r="MV6" s="13">
        <f t="shared" si="13"/>
        <v>0.82982905982905986</v>
      </c>
      <c r="MW6" s="13">
        <f t="shared" si="13"/>
        <v>0.83037037037037043</v>
      </c>
      <c r="MX6" s="13">
        <f t="shared" si="13"/>
        <v>0.83091168091168099</v>
      </c>
      <c r="MY6" s="13">
        <f t="shared" si="13"/>
        <v>0.83145299145299156</v>
      </c>
      <c r="MZ6" s="13">
        <f t="shared" si="13"/>
        <v>0.83199430199430191</v>
      </c>
      <c r="NA6" s="13">
        <f t="shared" si="13"/>
        <v>0.83253561253561248</v>
      </c>
      <c r="NB6" s="13">
        <f t="shared" si="13"/>
        <v>0.83307692307692305</v>
      </c>
      <c r="NC6" s="13">
        <f t="shared" si="13"/>
        <v>0.83361823361823362</v>
      </c>
      <c r="ND6" s="13">
        <f t="shared" si="13"/>
        <v>0.83415954415954396</v>
      </c>
      <c r="NE6" s="13">
        <f t="shared" si="13"/>
        <v>0.83470085470085464</v>
      </c>
      <c r="NF6" s="13">
        <f t="shared" si="13"/>
        <v>0.83524216524216532</v>
      </c>
      <c r="NG6" s="13">
        <f t="shared" si="13"/>
        <v>0.83578347578347567</v>
      </c>
      <c r="NH6" s="13">
        <f t="shared" si="13"/>
        <v>0.83632478632478624</v>
      </c>
      <c r="NI6" s="13">
        <f t="shared" si="13"/>
        <v>0.83686609686609681</v>
      </c>
    </row>
    <row r="7" spans="1:380" ht="15.75" customHeight="1">
      <c r="A7" s="22">
        <v>11</v>
      </c>
      <c r="B7" s="8" t="s">
        <v>1243</v>
      </c>
      <c r="C7" s="13">
        <f t="shared" si="7"/>
        <v>0.1388888888888889</v>
      </c>
      <c r="D7" s="13">
        <f t="shared" ref="D7:BN7" si="14">SUM(D55,D103)</f>
        <v>0.33333333333333337</v>
      </c>
      <c r="E7" s="13">
        <f t="shared" si="14"/>
        <v>0.33333333333333337</v>
      </c>
      <c r="F7" s="13">
        <f t="shared" si="14"/>
        <v>0.27777777777777779</v>
      </c>
      <c r="G7" s="13">
        <f t="shared" si="14"/>
        <v>0.25</v>
      </c>
      <c r="H7" s="13">
        <f t="shared" si="14"/>
        <v>0.1388888888888889</v>
      </c>
      <c r="I7" s="13">
        <f t="shared" si="14"/>
        <v>0.16666666666666666</v>
      </c>
      <c r="J7" s="13">
        <f t="shared" si="14"/>
        <v>0.38888888888888895</v>
      </c>
      <c r="K7" s="13">
        <f t="shared" si="14"/>
        <v>0.25</v>
      </c>
      <c r="L7" s="13">
        <f t="shared" si="14"/>
        <v>0.18055555555555558</v>
      </c>
      <c r="M7" s="13">
        <f t="shared" si="14"/>
        <v>0.15277777777777779</v>
      </c>
      <c r="N7" s="13">
        <f t="shared" si="14"/>
        <v>0.33333333333333337</v>
      </c>
      <c r="O7" s="13">
        <f t="shared" si="14"/>
        <v>0.16666666666666666</v>
      </c>
      <c r="P7" s="13">
        <f t="shared" si="14"/>
        <v>0.22222222222222224</v>
      </c>
      <c r="Q7" s="13">
        <f t="shared" si="14"/>
        <v>0.41666666666666663</v>
      </c>
      <c r="R7" s="13">
        <f t="shared" si="14"/>
        <v>0.61111111111111116</v>
      </c>
      <c r="S7" s="13">
        <f t="shared" si="14"/>
        <v>0.36111111111111116</v>
      </c>
      <c r="T7" s="13">
        <f t="shared" si="14"/>
        <v>0.27777777777777779</v>
      </c>
      <c r="U7" s="13">
        <f t="shared" si="14"/>
        <v>0.22222222222222224</v>
      </c>
      <c r="V7" s="13">
        <f t="shared" si="14"/>
        <v>0.1388888888888889</v>
      </c>
      <c r="W7" s="13">
        <f t="shared" si="14"/>
        <v>0.16666666666666666</v>
      </c>
      <c r="X7" s="13">
        <f t="shared" si="14"/>
        <v>0.36111111111111116</v>
      </c>
      <c r="Y7" s="13">
        <f t="shared" si="14"/>
        <v>0.38888888888888895</v>
      </c>
      <c r="Z7" s="13">
        <f t="shared" si="14"/>
        <v>0.27777777777777779</v>
      </c>
      <c r="AA7" s="13">
        <f t="shared" si="14"/>
        <v>0.25</v>
      </c>
      <c r="AB7" s="13">
        <f t="shared" si="14"/>
        <v>0.20833333333333331</v>
      </c>
      <c r="AC7" s="13">
        <f t="shared" si="14"/>
        <v>0.1388888888888889</v>
      </c>
      <c r="AD7" s="13">
        <f t="shared" si="14"/>
        <v>0.20833333333333337</v>
      </c>
      <c r="AE7" s="13">
        <f t="shared" si="14"/>
        <v>0.5</v>
      </c>
      <c r="AF7" s="13">
        <f t="shared" si="14"/>
        <v>0.55555555555555558</v>
      </c>
      <c r="AG7" s="13">
        <f t="shared" si="14"/>
        <v>0.33333333333333337</v>
      </c>
      <c r="AH7" s="13">
        <f t="shared" si="14"/>
        <v>0.22222222222222224</v>
      </c>
      <c r="AI7" s="13">
        <f t="shared" si="14"/>
        <v>0.22222222222222224</v>
      </c>
      <c r="AJ7" s="13">
        <f t="shared" si="14"/>
        <v>0.22222222222222224</v>
      </c>
      <c r="AK7" s="13">
        <f t="shared" si="14"/>
        <v>0.22222222222222224</v>
      </c>
      <c r="AL7" s="13">
        <f t="shared" si="14"/>
        <v>0.5</v>
      </c>
      <c r="AM7" s="13">
        <f t="shared" si="14"/>
        <v>0.69444444444444453</v>
      </c>
      <c r="AN7" s="13">
        <f t="shared" si="14"/>
        <v>0.44444444444444448</v>
      </c>
      <c r="AO7" s="13">
        <f t="shared" si="14"/>
        <v>0.41666666666666663</v>
      </c>
      <c r="AP7" s="13">
        <f t="shared" si="14"/>
        <v>0.27777777777777779</v>
      </c>
      <c r="AQ7" s="13">
        <f t="shared" si="14"/>
        <v>0.16666666666666666</v>
      </c>
      <c r="AR7" s="13">
        <f t="shared" si="14"/>
        <v>0.16666666666666666</v>
      </c>
      <c r="AS7" s="13">
        <f t="shared" si="14"/>
        <v>0.41666666666666663</v>
      </c>
      <c r="AT7" s="13">
        <f t="shared" si="14"/>
        <v>0.41666666666666663</v>
      </c>
      <c r="AU7" s="13">
        <f t="shared" si="14"/>
        <v>0.27777777777777779</v>
      </c>
      <c r="AV7" s="13">
        <f t="shared" si="14"/>
        <v>0.33333333333333337</v>
      </c>
      <c r="AW7" s="13">
        <f t="shared" si="14"/>
        <v>0.38888888888888895</v>
      </c>
      <c r="AX7" s="13">
        <f t="shared" si="14"/>
        <v>0.27777777777777779</v>
      </c>
      <c r="AY7" s="13">
        <f t="shared" si="14"/>
        <v>0.27777777777777779</v>
      </c>
      <c r="AZ7" s="13">
        <f t="shared" si="14"/>
        <v>0.55555555555555558</v>
      </c>
      <c r="BA7" s="13">
        <f t="shared" si="14"/>
        <v>0.69444444444444453</v>
      </c>
      <c r="BB7" s="13">
        <f t="shared" si="14"/>
        <v>0.5</v>
      </c>
      <c r="BC7" s="13">
        <f t="shared" si="14"/>
        <v>0.5</v>
      </c>
      <c r="BD7" s="13">
        <f t="shared" si="14"/>
        <v>0.5</v>
      </c>
      <c r="BE7" s="13">
        <f t="shared" si="14"/>
        <v>0.27777777777777779</v>
      </c>
      <c r="BF7" s="13">
        <f t="shared" si="14"/>
        <v>0.27777777777777779</v>
      </c>
      <c r="BG7" s="13">
        <f t="shared" si="14"/>
        <v>0.5</v>
      </c>
      <c r="BH7" s="13">
        <f t="shared" si="14"/>
        <v>0.41666666666666663</v>
      </c>
      <c r="BI7" s="13">
        <f t="shared" si="14"/>
        <v>0.30555555555555558</v>
      </c>
      <c r="BJ7" s="13">
        <f t="shared" si="14"/>
        <v>0.25</v>
      </c>
      <c r="BK7" s="13">
        <f t="shared" si="14"/>
        <v>0.25</v>
      </c>
      <c r="BL7" s="13">
        <f t="shared" si="14"/>
        <v>0.16666666666666666</v>
      </c>
      <c r="BM7" s="13">
        <f t="shared" si="14"/>
        <v>0.27777777777777779</v>
      </c>
      <c r="BN7" s="13">
        <f t="shared" si="14"/>
        <v>0</v>
      </c>
      <c r="BO7" s="13">
        <f t="shared" ref="BO7:DP7" si="15">SUM(BO55,BO103)</f>
        <v>0.61111111111111116</v>
      </c>
      <c r="BP7" s="13">
        <f t="shared" si="15"/>
        <v>0.36111111111111116</v>
      </c>
      <c r="BQ7" s="13">
        <f t="shared" si="15"/>
        <v>0.19444444444444448</v>
      </c>
      <c r="BR7" s="13">
        <f t="shared" si="15"/>
        <v>0.16666666666666669</v>
      </c>
      <c r="BS7" s="13">
        <f t="shared" si="15"/>
        <v>0.16666666666666666</v>
      </c>
      <c r="BT7" s="13">
        <f t="shared" si="15"/>
        <v>0.22222222222222224</v>
      </c>
      <c r="BU7" s="13">
        <f t="shared" si="15"/>
        <v>0.41666666666666663</v>
      </c>
      <c r="BV7" s="13">
        <f t="shared" si="15"/>
        <v>0.47222222222222221</v>
      </c>
      <c r="BW7" s="13">
        <f t="shared" si="15"/>
        <v>0.27777777777777779</v>
      </c>
      <c r="BX7" s="13">
        <f t="shared" si="15"/>
        <v>0.27777777777777779</v>
      </c>
      <c r="BY7" s="13">
        <f t="shared" si="15"/>
        <v>0.27777777777777779</v>
      </c>
      <c r="BZ7" s="13">
        <f t="shared" si="15"/>
        <v>0.16666666666666666</v>
      </c>
      <c r="CA7" s="13">
        <f t="shared" si="15"/>
        <v>0.19444444444444448</v>
      </c>
      <c r="CB7" s="13">
        <f t="shared" si="15"/>
        <v>0.33333333333333337</v>
      </c>
      <c r="CC7" s="13">
        <f t="shared" si="15"/>
        <v>0.38888888888888895</v>
      </c>
      <c r="CD7" s="13">
        <f t="shared" si="15"/>
        <v>0.55555555555555558</v>
      </c>
      <c r="CE7" s="13">
        <f t="shared" si="15"/>
        <v>0.55555555555555558</v>
      </c>
      <c r="CF7" s="13">
        <f t="shared" si="15"/>
        <v>0.61111111111111116</v>
      </c>
      <c r="CG7" s="13">
        <f t="shared" si="15"/>
        <v>0.61111111111111116</v>
      </c>
      <c r="CH7" s="13">
        <f t="shared" si="15"/>
        <v>0.30555555555555558</v>
      </c>
      <c r="CI7" s="13">
        <f t="shared" si="15"/>
        <v>0.69444444444444453</v>
      </c>
      <c r="CJ7" s="13">
        <f t="shared" si="15"/>
        <v>1</v>
      </c>
      <c r="CK7" s="13">
        <f t="shared" si="15"/>
        <v>1</v>
      </c>
      <c r="CL7" s="13">
        <f t="shared" si="15"/>
        <v>0.69444444444444453</v>
      </c>
      <c r="CM7" s="13">
        <f t="shared" si="15"/>
        <v>0.69444444444444453</v>
      </c>
      <c r="CN7" s="13">
        <f t="shared" si="15"/>
        <v>0.69444444444444453</v>
      </c>
      <c r="CO7" s="13">
        <f t="shared" si="15"/>
        <v>0.44444444444444448</v>
      </c>
      <c r="CP7" s="13">
        <f t="shared" si="15"/>
        <v>0.69444444444444453</v>
      </c>
      <c r="CQ7" s="13">
        <f t="shared" si="15"/>
        <v>1</v>
      </c>
      <c r="CR7" s="13">
        <f t="shared" si="15"/>
        <v>0.69444444444444453</v>
      </c>
      <c r="CS7" s="13">
        <f t="shared" si="15"/>
        <v>0.5</v>
      </c>
      <c r="CT7" s="13">
        <f t="shared" si="15"/>
        <v>0.38888888888888895</v>
      </c>
      <c r="CU7" s="13">
        <f t="shared" si="15"/>
        <v>0.25</v>
      </c>
      <c r="CV7" s="13">
        <f t="shared" si="15"/>
        <v>0.27777777777777779</v>
      </c>
      <c r="CW7" s="13">
        <f t="shared" si="15"/>
        <v>0</v>
      </c>
      <c r="CX7" s="13">
        <f t="shared" si="15"/>
        <v>0.55555555555555558</v>
      </c>
      <c r="CY7" s="13">
        <f t="shared" si="15"/>
        <v>0.27777777777777779</v>
      </c>
      <c r="CZ7" s="13">
        <f t="shared" si="15"/>
        <v>0.19444444444444448</v>
      </c>
      <c r="DA7" s="13">
        <f t="shared" si="15"/>
        <v>0.61111111111111116</v>
      </c>
      <c r="DB7" s="13">
        <f t="shared" si="15"/>
        <v>0.31944444444444448</v>
      </c>
      <c r="DC7" s="13">
        <f t="shared" si="15"/>
        <v>0.33333333333333331</v>
      </c>
      <c r="DD7" s="13">
        <f t="shared" si="15"/>
        <v>0.7777777777777779</v>
      </c>
      <c r="DE7" s="13">
        <f t="shared" si="15"/>
        <v>0.90277777777777768</v>
      </c>
      <c r="DF7" s="13">
        <f t="shared" si="15"/>
        <v>0.61111111111111116</v>
      </c>
      <c r="DG7" s="13">
        <f t="shared" si="15"/>
        <v>0.61111111111111116</v>
      </c>
      <c r="DH7" s="13">
        <f t="shared" si="15"/>
        <v>0.83333333333333326</v>
      </c>
      <c r="DI7" s="13">
        <f t="shared" si="15"/>
        <v>1.0555555555555558</v>
      </c>
      <c r="DJ7" s="13">
        <f t="shared" si="15"/>
        <v>0.61111111111111116</v>
      </c>
      <c r="DK7" s="13">
        <f t="shared" si="15"/>
        <v>0.88888888888888906</v>
      </c>
      <c r="DL7" s="13">
        <f t="shared" si="15"/>
        <v>1.0555555555555558</v>
      </c>
      <c r="DM7" s="13">
        <f t="shared" si="15"/>
        <v>0.97222222222222221</v>
      </c>
      <c r="DN7" s="13">
        <f t="shared" si="15"/>
        <v>0.7777777777777779</v>
      </c>
      <c r="DO7" s="13">
        <f t="shared" si="15"/>
        <v>0.97222222222222221</v>
      </c>
      <c r="DP7" s="13">
        <f t="shared" si="15"/>
        <v>0.33333333333333331</v>
      </c>
      <c r="DQ7" s="13">
        <f t="shared" ref="DQ7:GB7" si="16">SUM(DQ55,DQ103)</f>
        <v>0.27777777777777779</v>
      </c>
      <c r="DR7" s="13">
        <f t="shared" si="16"/>
        <v>0.5</v>
      </c>
      <c r="DS7" s="13">
        <f t="shared" si="16"/>
        <v>0.36111111111111116</v>
      </c>
      <c r="DT7" s="13">
        <f t="shared" si="16"/>
        <v>0.19444444444444448</v>
      </c>
      <c r="DU7" s="13">
        <f t="shared" si="16"/>
        <v>0.19444444444444448</v>
      </c>
      <c r="DV7" s="13">
        <f t="shared" si="16"/>
        <v>0.22222222222222224</v>
      </c>
      <c r="DW7" s="13">
        <f t="shared" si="16"/>
        <v>0.16666666666666666</v>
      </c>
      <c r="DX7" s="13">
        <f t="shared" si="16"/>
        <v>0.19444444444444448</v>
      </c>
      <c r="DY7" s="13">
        <f t="shared" si="16"/>
        <v>0.33333333333333337</v>
      </c>
      <c r="DZ7" s="13">
        <f t="shared" si="16"/>
        <v>0.36111111111111116</v>
      </c>
      <c r="EA7" s="13">
        <f t="shared" si="16"/>
        <v>0.19444444444444448</v>
      </c>
      <c r="EB7" s="13">
        <f t="shared" si="16"/>
        <v>0.22222222222222224</v>
      </c>
      <c r="EC7" s="13">
        <f t="shared" si="16"/>
        <v>0.22222222222222224</v>
      </c>
      <c r="ED7" s="13">
        <f t="shared" si="16"/>
        <v>0.22222222222222224</v>
      </c>
      <c r="EE7" s="13">
        <f t="shared" si="16"/>
        <v>0.22222222222222224</v>
      </c>
      <c r="EF7" s="13">
        <f t="shared" si="16"/>
        <v>0.41666666666666663</v>
      </c>
      <c r="EG7" s="13">
        <f t="shared" si="16"/>
        <v>0.55555555555555558</v>
      </c>
      <c r="EH7" s="13">
        <f t="shared" si="16"/>
        <v>0.36111111111111116</v>
      </c>
      <c r="EI7" s="13">
        <f t="shared" si="16"/>
        <v>0.36111111111111116</v>
      </c>
      <c r="EJ7" s="13">
        <f t="shared" si="16"/>
        <v>0.5</v>
      </c>
      <c r="EK7" s="13">
        <f t="shared" si="16"/>
        <v>0.44444444444444448</v>
      </c>
      <c r="EL7" s="13">
        <f t="shared" si="16"/>
        <v>0.44444444444444448</v>
      </c>
      <c r="EM7" s="13">
        <f t="shared" si="16"/>
        <v>0.7777777777777779</v>
      </c>
      <c r="EN7" s="13">
        <f t="shared" si="16"/>
        <v>1.2222222222222223</v>
      </c>
      <c r="EO7" s="13">
        <f t="shared" si="16"/>
        <v>0.7777777777777779</v>
      </c>
      <c r="EP7" s="13">
        <f t="shared" si="16"/>
        <v>0.72222222222222232</v>
      </c>
      <c r="EQ7" s="13">
        <f t="shared" si="16"/>
        <v>0.72222222222222232</v>
      </c>
      <c r="ER7" s="13">
        <f t="shared" si="16"/>
        <v>1.25</v>
      </c>
      <c r="ES7" s="13">
        <f t="shared" si="16"/>
        <v>0.44444444444444448</v>
      </c>
      <c r="ET7" s="13">
        <f t="shared" si="16"/>
        <v>0.7777777777777779</v>
      </c>
      <c r="EU7" s="13">
        <f t="shared" si="16"/>
        <v>1.25</v>
      </c>
      <c r="EV7" s="13">
        <f t="shared" si="16"/>
        <v>0.88888888888888895</v>
      </c>
      <c r="EW7" s="13">
        <f t="shared" si="16"/>
        <v>0.7777777777777779</v>
      </c>
      <c r="EX7" s="13">
        <f t="shared" si="16"/>
        <v>0.7777777777777779</v>
      </c>
      <c r="EY7" s="13">
        <f t="shared" si="16"/>
        <v>1.1111111111111112</v>
      </c>
      <c r="EZ7" s="13">
        <f t="shared" si="16"/>
        <v>0.83333333333333348</v>
      </c>
      <c r="FA7" s="13">
        <f t="shared" si="16"/>
        <v>0.88888888888888906</v>
      </c>
      <c r="FB7" s="13">
        <f t="shared" si="16"/>
        <v>1.1666666666666667</v>
      </c>
      <c r="FC7" s="13">
        <f t="shared" si="16"/>
        <v>0.94444444444444453</v>
      </c>
      <c r="FD7" s="13">
        <f t="shared" si="16"/>
        <v>0.83333333333333326</v>
      </c>
      <c r="FE7" s="13">
        <f t="shared" si="16"/>
        <v>0.83333333333333326</v>
      </c>
      <c r="FF7" s="13">
        <f t="shared" si="16"/>
        <v>1.1111111111111112</v>
      </c>
      <c r="FG7" s="13">
        <f t="shared" si="16"/>
        <v>0.44444444444444448</v>
      </c>
      <c r="FH7" s="13">
        <f t="shared" si="16"/>
        <v>1.0555555555555558</v>
      </c>
      <c r="FI7" s="13">
        <f t="shared" si="16"/>
        <v>0.55555555555555558</v>
      </c>
      <c r="FJ7" s="13">
        <f t="shared" si="16"/>
        <v>0.41666666666666663</v>
      </c>
      <c r="FK7" s="13">
        <f t="shared" si="16"/>
        <v>0.41666666666666663</v>
      </c>
      <c r="FL7" s="13">
        <f t="shared" si="16"/>
        <v>0.41666666666666663</v>
      </c>
      <c r="FM7" s="13">
        <f t="shared" si="16"/>
        <v>0.41666666666666674</v>
      </c>
      <c r="FN7" s="13">
        <f t="shared" si="16"/>
        <v>0.41666666666666674</v>
      </c>
      <c r="FO7" s="13">
        <f t="shared" si="16"/>
        <v>0.41666666666666663</v>
      </c>
      <c r="FP7" s="13">
        <f t="shared" si="16"/>
        <v>0.41666666666666663</v>
      </c>
      <c r="FQ7" s="13">
        <f t="shared" si="16"/>
        <v>0.41666666666666663</v>
      </c>
      <c r="FR7" s="13">
        <f t="shared" si="16"/>
        <v>0.41666666666666663</v>
      </c>
      <c r="FS7" s="13">
        <f t="shared" si="16"/>
        <v>0.41666666666666663</v>
      </c>
      <c r="FT7" s="13">
        <f t="shared" si="16"/>
        <v>0.41666666666666674</v>
      </c>
      <c r="FU7" s="13">
        <f t="shared" si="16"/>
        <v>0.41666666666666674</v>
      </c>
      <c r="FV7" s="13">
        <f t="shared" si="16"/>
        <v>0.41666666666666663</v>
      </c>
      <c r="FW7" s="13">
        <f t="shared" si="16"/>
        <v>0.41666666666666663</v>
      </c>
      <c r="FX7" s="13">
        <f t="shared" si="16"/>
        <v>0.41666666666666663</v>
      </c>
      <c r="FY7" s="13">
        <f t="shared" si="16"/>
        <v>0.41666666666666663</v>
      </c>
      <c r="FZ7" s="13">
        <f t="shared" si="16"/>
        <v>0.41666666666666663</v>
      </c>
      <c r="GA7" s="13">
        <f t="shared" si="16"/>
        <v>0.41666666666666674</v>
      </c>
      <c r="GB7" s="13">
        <f t="shared" si="16"/>
        <v>0.41666666666666674</v>
      </c>
      <c r="GC7" s="13">
        <f t="shared" ref="GC7:IN7" si="17">SUM(GC55,GC103)</f>
        <v>0.41666666666666663</v>
      </c>
      <c r="GD7" s="13">
        <f t="shared" si="17"/>
        <v>0.41666666666666663</v>
      </c>
      <c r="GE7" s="13">
        <f t="shared" si="17"/>
        <v>0.41666666666666663</v>
      </c>
      <c r="GF7" s="13">
        <f t="shared" si="17"/>
        <v>0.41666666666666663</v>
      </c>
      <c r="GG7" s="13">
        <f t="shared" si="17"/>
        <v>0.41666666666666663</v>
      </c>
      <c r="GH7" s="13">
        <f t="shared" si="17"/>
        <v>0.41666666666666674</v>
      </c>
      <c r="GI7" s="13">
        <f t="shared" si="17"/>
        <v>0.41666666666666674</v>
      </c>
      <c r="GJ7" s="13">
        <f t="shared" si="17"/>
        <v>0.41666666666666663</v>
      </c>
      <c r="GK7" s="13">
        <f t="shared" si="17"/>
        <v>0.41666666666666663</v>
      </c>
      <c r="GL7" s="13">
        <f t="shared" si="17"/>
        <v>0.41666666666666663</v>
      </c>
      <c r="GM7" s="13">
        <f t="shared" si="17"/>
        <v>0.41666666666666663</v>
      </c>
      <c r="GN7" s="13">
        <f t="shared" si="17"/>
        <v>0.41666666666666663</v>
      </c>
      <c r="GO7" s="13">
        <f t="shared" si="17"/>
        <v>0.41666666666666674</v>
      </c>
      <c r="GP7" s="13">
        <f t="shared" si="17"/>
        <v>0.41666666666666674</v>
      </c>
      <c r="GQ7" s="13">
        <f t="shared" si="17"/>
        <v>0.41666666666666663</v>
      </c>
      <c r="GR7" s="13">
        <f t="shared" si="17"/>
        <v>0.41666666666666663</v>
      </c>
      <c r="GS7" s="13">
        <f t="shared" si="17"/>
        <v>0.41666666666666663</v>
      </c>
      <c r="GT7" s="13">
        <f t="shared" si="17"/>
        <v>0.41666666666666663</v>
      </c>
      <c r="GU7" s="13">
        <f t="shared" si="17"/>
        <v>0.41666666666666663</v>
      </c>
      <c r="GV7" s="13">
        <f t="shared" si="17"/>
        <v>0.41666666666666674</v>
      </c>
      <c r="GW7" s="13">
        <f t="shared" si="17"/>
        <v>0.41666666666666674</v>
      </c>
      <c r="GX7" s="13">
        <f t="shared" si="17"/>
        <v>0.41666666666666663</v>
      </c>
      <c r="GY7" s="13">
        <f t="shared" si="17"/>
        <v>0.41666666666666663</v>
      </c>
      <c r="GZ7" s="13">
        <f t="shared" si="17"/>
        <v>0.41666666666666663</v>
      </c>
      <c r="HA7" s="13">
        <f t="shared" si="17"/>
        <v>0.41666666666666663</v>
      </c>
      <c r="HB7" s="13">
        <f t="shared" si="17"/>
        <v>0.41666666666666663</v>
      </c>
      <c r="HC7" s="13">
        <f t="shared" si="17"/>
        <v>0.41666666666666674</v>
      </c>
      <c r="HD7" s="13">
        <f t="shared" si="17"/>
        <v>0.41666666666666674</v>
      </c>
      <c r="HE7" s="13">
        <f t="shared" si="17"/>
        <v>0.41666666666666663</v>
      </c>
      <c r="HF7" s="13">
        <f t="shared" si="17"/>
        <v>0.41666666666666663</v>
      </c>
      <c r="HG7" s="13">
        <f t="shared" si="17"/>
        <v>0.41666666666666663</v>
      </c>
      <c r="HH7" s="13">
        <f t="shared" si="17"/>
        <v>0.41666666666666663</v>
      </c>
      <c r="HI7" s="13">
        <f t="shared" si="17"/>
        <v>0.41666666666666663</v>
      </c>
      <c r="HJ7" s="13">
        <f t="shared" si="17"/>
        <v>0.41666666666666674</v>
      </c>
      <c r="HK7" s="13">
        <f t="shared" si="17"/>
        <v>0.41666666666666674</v>
      </c>
      <c r="HL7" s="13">
        <f t="shared" si="17"/>
        <v>0.41666666666666663</v>
      </c>
      <c r="HM7" s="13">
        <f t="shared" si="17"/>
        <v>0.41666666666666663</v>
      </c>
      <c r="HN7" s="13">
        <f t="shared" si="17"/>
        <v>0.41666666666666663</v>
      </c>
      <c r="HO7" s="13">
        <f t="shared" si="17"/>
        <v>0.41666666666666663</v>
      </c>
      <c r="HP7" s="13">
        <f t="shared" si="17"/>
        <v>0.41666666666666663</v>
      </c>
      <c r="HQ7" s="13">
        <f t="shared" si="17"/>
        <v>0.41666666666666674</v>
      </c>
      <c r="HR7" s="13">
        <f t="shared" si="17"/>
        <v>0.41666666666666674</v>
      </c>
      <c r="HS7" s="13">
        <f t="shared" si="17"/>
        <v>0.41666666666666663</v>
      </c>
      <c r="HT7" s="13">
        <f t="shared" si="17"/>
        <v>0.41666666666666663</v>
      </c>
      <c r="HU7" s="13">
        <f t="shared" si="17"/>
        <v>0.41666666666666663</v>
      </c>
      <c r="HV7" s="13">
        <f t="shared" si="17"/>
        <v>0.41666666666666663</v>
      </c>
      <c r="HW7" s="13">
        <f t="shared" si="17"/>
        <v>0.41666666666666663</v>
      </c>
      <c r="HX7" s="13">
        <f t="shared" si="17"/>
        <v>0.41666666666666674</v>
      </c>
      <c r="HY7" s="13">
        <f t="shared" si="17"/>
        <v>0.41666666666666674</v>
      </c>
      <c r="HZ7" s="13">
        <f t="shared" si="17"/>
        <v>0.41666666666666663</v>
      </c>
      <c r="IA7" s="13">
        <f t="shared" si="17"/>
        <v>0.41666666666666663</v>
      </c>
      <c r="IB7" s="13">
        <f t="shared" si="17"/>
        <v>0.41666666666666663</v>
      </c>
      <c r="IC7" s="13">
        <f t="shared" si="17"/>
        <v>0.41666666666666663</v>
      </c>
      <c r="ID7" s="13">
        <f t="shared" si="17"/>
        <v>0.41666666666666663</v>
      </c>
      <c r="IE7" s="13">
        <f t="shared" si="17"/>
        <v>0.41666666666666674</v>
      </c>
      <c r="IF7" s="13">
        <f t="shared" si="17"/>
        <v>0.41666666666666674</v>
      </c>
      <c r="IG7" s="13">
        <f t="shared" si="17"/>
        <v>0.41666666666666663</v>
      </c>
      <c r="IH7" s="13">
        <f t="shared" si="17"/>
        <v>0.41666666666666663</v>
      </c>
      <c r="II7" s="13">
        <f t="shared" si="17"/>
        <v>0.41666666666666663</v>
      </c>
      <c r="IJ7" s="13">
        <f t="shared" si="17"/>
        <v>0.41666666666666663</v>
      </c>
      <c r="IK7" s="13">
        <f t="shared" si="17"/>
        <v>0.41666666666666663</v>
      </c>
      <c r="IL7" s="13">
        <f t="shared" si="17"/>
        <v>0.41666666666666674</v>
      </c>
      <c r="IM7" s="13">
        <f t="shared" si="17"/>
        <v>0.41666666666666674</v>
      </c>
      <c r="IN7" s="13">
        <f t="shared" si="17"/>
        <v>0.41666666666666663</v>
      </c>
      <c r="IO7" s="13">
        <f t="shared" ref="IO7:KZ7" si="18">SUM(IO55,IO103)</f>
        <v>0.41666666666666663</v>
      </c>
      <c r="IP7" s="13">
        <f t="shared" si="18"/>
        <v>0.41666666666666663</v>
      </c>
      <c r="IQ7" s="13">
        <f t="shared" si="18"/>
        <v>0.41666666666666663</v>
      </c>
      <c r="IR7" s="13">
        <f t="shared" si="18"/>
        <v>0.41666666666666663</v>
      </c>
      <c r="IS7" s="13">
        <f t="shared" si="18"/>
        <v>0.41666666666666674</v>
      </c>
      <c r="IT7" s="13">
        <f t="shared" si="18"/>
        <v>0.41666666666666674</v>
      </c>
      <c r="IU7" s="13">
        <f t="shared" si="18"/>
        <v>0.41666666666666663</v>
      </c>
      <c r="IV7" s="13">
        <f t="shared" si="18"/>
        <v>0.41666666666666663</v>
      </c>
      <c r="IW7" s="13">
        <f t="shared" si="18"/>
        <v>0.41666666666666663</v>
      </c>
      <c r="IX7" s="13">
        <f t="shared" si="18"/>
        <v>0.41666666666666663</v>
      </c>
      <c r="IY7" s="13">
        <f t="shared" si="18"/>
        <v>0.41666666666666663</v>
      </c>
      <c r="IZ7" s="13">
        <f t="shared" si="18"/>
        <v>0.41666666666666674</v>
      </c>
      <c r="JA7" s="13">
        <f t="shared" si="18"/>
        <v>0.41666666666666674</v>
      </c>
      <c r="JB7" s="13">
        <f t="shared" si="18"/>
        <v>0.41666666666666663</v>
      </c>
      <c r="JC7" s="13">
        <f t="shared" si="18"/>
        <v>0.41666666666666663</v>
      </c>
      <c r="JD7" s="13">
        <f t="shared" si="18"/>
        <v>0.41666666666666663</v>
      </c>
      <c r="JE7" s="13">
        <f t="shared" si="18"/>
        <v>0.41666666666666663</v>
      </c>
      <c r="JF7" s="13">
        <f t="shared" si="18"/>
        <v>0.41666666666666663</v>
      </c>
      <c r="JG7" s="13">
        <f t="shared" si="18"/>
        <v>0.41666666666666674</v>
      </c>
      <c r="JH7" s="13">
        <f t="shared" si="18"/>
        <v>0.41666666666666674</v>
      </c>
      <c r="JI7" s="13">
        <f t="shared" si="18"/>
        <v>0.41666666666666663</v>
      </c>
      <c r="JJ7" s="13">
        <f t="shared" si="18"/>
        <v>0.41666666666666663</v>
      </c>
      <c r="JK7" s="13">
        <f t="shared" si="18"/>
        <v>0.41666666666666663</v>
      </c>
      <c r="JL7" s="13">
        <f t="shared" si="18"/>
        <v>0.41666666666666663</v>
      </c>
      <c r="JM7" s="13">
        <f t="shared" si="18"/>
        <v>0.41666666666666663</v>
      </c>
      <c r="JN7" s="13">
        <f t="shared" si="18"/>
        <v>0.41666666666666674</v>
      </c>
      <c r="JO7" s="13">
        <f t="shared" si="18"/>
        <v>0.41666666666666674</v>
      </c>
      <c r="JP7" s="13">
        <f t="shared" si="18"/>
        <v>0.41666666666666663</v>
      </c>
      <c r="JQ7" s="13">
        <f t="shared" si="18"/>
        <v>0.41666666666666663</v>
      </c>
      <c r="JR7" s="13">
        <f t="shared" si="18"/>
        <v>0.41666666666666663</v>
      </c>
      <c r="JS7" s="13">
        <f t="shared" si="18"/>
        <v>0.41666666666666663</v>
      </c>
      <c r="JT7" s="13">
        <f t="shared" si="18"/>
        <v>0.41666666666666663</v>
      </c>
      <c r="JU7" s="13">
        <f t="shared" si="18"/>
        <v>0.41666666666666674</v>
      </c>
      <c r="JV7" s="13">
        <f t="shared" si="18"/>
        <v>0.41666666666666674</v>
      </c>
      <c r="JW7" s="13">
        <f t="shared" si="18"/>
        <v>0.41666666666666663</v>
      </c>
      <c r="JX7" s="13">
        <f t="shared" si="18"/>
        <v>0.41666666666666663</v>
      </c>
      <c r="JY7" s="13">
        <f t="shared" si="18"/>
        <v>0.41666666666666663</v>
      </c>
      <c r="JZ7" s="13">
        <f t="shared" si="18"/>
        <v>0.41666666666666663</v>
      </c>
      <c r="KA7" s="13">
        <f t="shared" si="18"/>
        <v>0.41666666666666663</v>
      </c>
      <c r="KB7" s="13">
        <f t="shared" si="18"/>
        <v>0.41666666666666674</v>
      </c>
      <c r="KC7" s="13">
        <f t="shared" si="18"/>
        <v>0.41666666666666674</v>
      </c>
      <c r="KD7" s="13">
        <f t="shared" si="18"/>
        <v>0.41666666666666663</v>
      </c>
      <c r="KE7" s="13">
        <f t="shared" si="18"/>
        <v>0.41666666666666663</v>
      </c>
      <c r="KF7" s="13">
        <f t="shared" si="18"/>
        <v>0.41666666666666663</v>
      </c>
      <c r="KG7" s="13">
        <f t="shared" si="18"/>
        <v>0.41666666666666663</v>
      </c>
      <c r="KH7" s="13">
        <f t="shared" si="18"/>
        <v>0.41666666666666663</v>
      </c>
      <c r="KI7" s="13">
        <f t="shared" si="18"/>
        <v>0.41666666666666674</v>
      </c>
      <c r="KJ7" s="13">
        <f t="shared" si="18"/>
        <v>0.41666666666666674</v>
      </c>
      <c r="KK7" s="13">
        <f t="shared" si="18"/>
        <v>0.41666666666666663</v>
      </c>
      <c r="KL7" s="13">
        <f t="shared" si="18"/>
        <v>0.41666666666666663</v>
      </c>
      <c r="KM7" s="13">
        <f t="shared" si="18"/>
        <v>0.41666666666666663</v>
      </c>
      <c r="KN7" s="13">
        <f t="shared" si="18"/>
        <v>0.41666666666666663</v>
      </c>
      <c r="KO7" s="13">
        <f t="shared" si="18"/>
        <v>0.41666666666666663</v>
      </c>
      <c r="KP7" s="13">
        <f t="shared" si="18"/>
        <v>0.41666666666666674</v>
      </c>
      <c r="KQ7" s="13">
        <f t="shared" si="18"/>
        <v>0.41666666666666674</v>
      </c>
      <c r="KR7" s="13">
        <f t="shared" si="18"/>
        <v>0.41666666666666663</v>
      </c>
      <c r="KS7" s="13">
        <f t="shared" si="18"/>
        <v>0.41666666666666663</v>
      </c>
      <c r="KT7" s="13">
        <f t="shared" si="18"/>
        <v>0.41666666666666663</v>
      </c>
      <c r="KU7" s="13">
        <f t="shared" si="18"/>
        <v>0.41666666666666663</v>
      </c>
      <c r="KV7" s="13">
        <f t="shared" si="18"/>
        <v>0.41666666666666663</v>
      </c>
      <c r="KW7" s="13">
        <f t="shared" si="18"/>
        <v>0.41666666666666674</v>
      </c>
      <c r="KX7" s="13">
        <f t="shared" si="18"/>
        <v>0.41666666666666674</v>
      </c>
      <c r="KY7" s="13">
        <f t="shared" si="18"/>
        <v>0.41666666666666663</v>
      </c>
      <c r="KZ7" s="13">
        <f t="shared" si="18"/>
        <v>0.41666666666666663</v>
      </c>
      <c r="LA7" s="13">
        <f t="shared" ref="LA7:NI7" si="19">SUM(LA55,LA103)</f>
        <v>0.41666666666666663</v>
      </c>
      <c r="LB7" s="13">
        <f t="shared" si="19"/>
        <v>0.41666666666666663</v>
      </c>
      <c r="LC7" s="13">
        <f t="shared" si="19"/>
        <v>0.41666666666666663</v>
      </c>
      <c r="LD7" s="13">
        <f t="shared" si="19"/>
        <v>0.41666666666666674</v>
      </c>
      <c r="LE7" s="13">
        <f t="shared" si="19"/>
        <v>0.41666666666666674</v>
      </c>
      <c r="LF7" s="13">
        <f t="shared" si="19"/>
        <v>0.41666666666666663</v>
      </c>
      <c r="LG7" s="13">
        <f t="shared" si="19"/>
        <v>0.41666666666666663</v>
      </c>
      <c r="LH7" s="13">
        <f t="shared" si="19"/>
        <v>0.41666666666666663</v>
      </c>
      <c r="LI7" s="13">
        <f t="shared" si="19"/>
        <v>0.41666666666666663</v>
      </c>
      <c r="LJ7" s="13">
        <f t="shared" si="19"/>
        <v>0.41666666666666663</v>
      </c>
      <c r="LK7" s="13">
        <f t="shared" si="19"/>
        <v>0.41666666666666674</v>
      </c>
      <c r="LL7" s="13">
        <f t="shared" si="19"/>
        <v>0.41666666666666674</v>
      </c>
      <c r="LM7" s="13">
        <f t="shared" si="19"/>
        <v>0.41666666666666663</v>
      </c>
      <c r="LN7" s="13">
        <f t="shared" si="19"/>
        <v>0.41666666666666663</v>
      </c>
      <c r="LO7" s="13">
        <f t="shared" si="19"/>
        <v>0.41666666666666663</v>
      </c>
      <c r="LP7" s="13">
        <f t="shared" si="19"/>
        <v>0.41666666666666663</v>
      </c>
      <c r="LQ7" s="13">
        <f t="shared" si="19"/>
        <v>0.41666666666666663</v>
      </c>
      <c r="LR7" s="13">
        <f t="shared" si="19"/>
        <v>0.41666666666666674</v>
      </c>
      <c r="LS7" s="13">
        <f t="shared" si="19"/>
        <v>0.41666666666666674</v>
      </c>
      <c r="LT7" s="13">
        <f t="shared" si="19"/>
        <v>0.41666666666666663</v>
      </c>
      <c r="LU7" s="13">
        <f t="shared" si="19"/>
        <v>0.41666666666666663</v>
      </c>
      <c r="LV7" s="13">
        <f t="shared" si="19"/>
        <v>0.41666666666666663</v>
      </c>
      <c r="LW7" s="13">
        <f t="shared" si="19"/>
        <v>0.41666666666666663</v>
      </c>
      <c r="LX7" s="13">
        <f t="shared" si="19"/>
        <v>0.41666666666666663</v>
      </c>
      <c r="LY7" s="13">
        <f t="shared" si="19"/>
        <v>4.1944444444444451E-2</v>
      </c>
      <c r="LZ7" s="13">
        <f t="shared" si="19"/>
        <v>4.1972222222222223E-2</v>
      </c>
      <c r="MA7" s="13">
        <f t="shared" si="19"/>
        <v>4.2000000000000003E-2</v>
      </c>
      <c r="MB7" s="13">
        <f t="shared" si="19"/>
        <v>4.2027777777777775E-2</v>
      </c>
      <c r="MC7" s="13">
        <f t="shared" si="19"/>
        <v>4.2055555555555554E-2</v>
      </c>
      <c r="MD7" s="13">
        <f t="shared" si="19"/>
        <v>4.2083333333333334E-2</v>
      </c>
      <c r="ME7" s="13">
        <f t="shared" si="19"/>
        <v>4.2111111111111113E-2</v>
      </c>
      <c r="MF7" s="13">
        <f t="shared" si="19"/>
        <v>4.2138888888888892E-2</v>
      </c>
      <c r="MG7" s="13">
        <f t="shared" si="19"/>
        <v>4.2166666666666665E-2</v>
      </c>
      <c r="MH7" s="13">
        <f t="shared" si="19"/>
        <v>4.2194444444444451E-2</v>
      </c>
      <c r="MI7" s="13">
        <f t="shared" si="19"/>
        <v>4.2222222222222223E-2</v>
      </c>
      <c r="MJ7" s="13">
        <f t="shared" si="19"/>
        <v>4.2250000000000003E-2</v>
      </c>
      <c r="MK7" s="13">
        <f t="shared" si="19"/>
        <v>4.2277777777777782E-2</v>
      </c>
      <c r="ML7" s="13">
        <f t="shared" si="19"/>
        <v>4.2305555555555562E-2</v>
      </c>
      <c r="MM7" s="13">
        <f t="shared" si="19"/>
        <v>4.2333333333333334E-2</v>
      </c>
      <c r="MN7" s="13">
        <f t="shared" si="19"/>
        <v>4.236111111111112E-2</v>
      </c>
      <c r="MO7" s="13">
        <f t="shared" si="19"/>
        <v>4.2388888888888893E-2</v>
      </c>
      <c r="MP7" s="13">
        <f t="shared" si="19"/>
        <v>4.2416666666666672E-2</v>
      </c>
      <c r="MQ7" s="13">
        <f t="shared" si="19"/>
        <v>4.2444444444444451E-2</v>
      </c>
      <c r="MR7" s="13">
        <f t="shared" si="19"/>
        <v>4.2472222222222231E-2</v>
      </c>
      <c r="MS7" s="13">
        <f t="shared" si="19"/>
        <v>4.250000000000001E-2</v>
      </c>
      <c r="MT7" s="13">
        <f t="shared" si="19"/>
        <v>4.2527777777777782E-2</v>
      </c>
      <c r="MU7" s="13">
        <f t="shared" si="19"/>
        <v>4.2555555555555562E-2</v>
      </c>
      <c r="MV7" s="13">
        <f t="shared" si="19"/>
        <v>4.2583333333333334E-2</v>
      </c>
      <c r="MW7" s="13">
        <f t="shared" si="19"/>
        <v>4.2611111111111113E-2</v>
      </c>
      <c r="MX7" s="13">
        <f t="shared" si="19"/>
        <v>4.2638888888888893E-2</v>
      </c>
      <c r="MY7" s="13">
        <f t="shared" si="19"/>
        <v>4.2666666666666672E-2</v>
      </c>
      <c r="MZ7" s="13">
        <f t="shared" si="19"/>
        <v>4.2694444444444445E-2</v>
      </c>
      <c r="NA7" s="13">
        <f t="shared" si="19"/>
        <v>4.2722222222222224E-2</v>
      </c>
      <c r="NB7" s="13">
        <f t="shared" si="19"/>
        <v>4.2750000000000003E-2</v>
      </c>
      <c r="NC7" s="13">
        <f t="shared" si="19"/>
        <v>4.2777777777777776E-2</v>
      </c>
      <c r="ND7" s="13">
        <f t="shared" si="19"/>
        <v>4.2805555555555555E-2</v>
      </c>
      <c r="NE7" s="13">
        <f t="shared" si="19"/>
        <v>4.2833333333333334E-2</v>
      </c>
      <c r="NF7" s="13">
        <f t="shared" si="19"/>
        <v>4.2861111111111114E-2</v>
      </c>
      <c r="NG7" s="13">
        <f t="shared" si="19"/>
        <v>4.2888888888888893E-2</v>
      </c>
      <c r="NH7" s="13">
        <f t="shared" si="19"/>
        <v>4.2916666666666665E-2</v>
      </c>
      <c r="NI7" s="13">
        <f t="shared" si="19"/>
        <v>4.2944444444444445E-2</v>
      </c>
    </row>
    <row r="8" spans="1:380" ht="15.75" customHeight="1">
      <c r="A8" s="22">
        <v>31</v>
      </c>
      <c r="B8" s="8" t="s">
        <v>1244</v>
      </c>
      <c r="C8" s="13">
        <f t="shared" si="7"/>
        <v>0.52777777777777768</v>
      </c>
      <c r="D8" s="13">
        <f t="shared" ref="D8:BN8" si="20">SUM(D56,D104)</f>
        <v>1.2666666666666666</v>
      </c>
      <c r="E8" s="13">
        <f t="shared" si="20"/>
        <v>1.2666666666666668</v>
      </c>
      <c r="F8" s="13">
        <f t="shared" si="20"/>
        <v>1.0555555555555554</v>
      </c>
      <c r="G8" s="13">
        <f t="shared" si="20"/>
        <v>0.95</v>
      </c>
      <c r="H8" s="13">
        <f t="shared" si="20"/>
        <v>0.52777777777777779</v>
      </c>
      <c r="I8" s="13">
        <f t="shared" si="20"/>
        <v>0.6333333333333333</v>
      </c>
      <c r="J8" s="13">
        <f t="shared" si="20"/>
        <v>1.4777777777777779</v>
      </c>
      <c r="K8" s="13">
        <f t="shared" si="20"/>
        <v>0.95</v>
      </c>
      <c r="L8" s="13">
        <f t="shared" si="20"/>
        <v>0.68611111111111112</v>
      </c>
      <c r="M8" s="13">
        <f t="shared" si="20"/>
        <v>0.58055555555555549</v>
      </c>
      <c r="N8" s="13">
        <f t="shared" si="20"/>
        <v>1.2666666666666668</v>
      </c>
      <c r="O8" s="13">
        <f t="shared" si="20"/>
        <v>0.6333333333333333</v>
      </c>
      <c r="P8" s="13">
        <f t="shared" si="20"/>
        <v>0.84444444444444444</v>
      </c>
      <c r="Q8" s="13">
        <f t="shared" si="20"/>
        <v>1.5833333333333333</v>
      </c>
      <c r="R8" s="13">
        <f t="shared" si="20"/>
        <v>2.322222222222222</v>
      </c>
      <c r="S8" s="13">
        <f t="shared" si="20"/>
        <v>1.3722222222222222</v>
      </c>
      <c r="T8" s="13">
        <f t="shared" si="20"/>
        <v>1.0555555555555554</v>
      </c>
      <c r="U8" s="13">
        <f t="shared" si="20"/>
        <v>0.84444444444444444</v>
      </c>
      <c r="V8" s="13">
        <f t="shared" si="20"/>
        <v>0.52777777777777779</v>
      </c>
      <c r="W8" s="13">
        <f t="shared" si="20"/>
        <v>0.6333333333333333</v>
      </c>
      <c r="X8" s="13">
        <f t="shared" si="20"/>
        <v>1.3722222222222222</v>
      </c>
      <c r="Y8" s="13">
        <f t="shared" si="20"/>
        <v>1.4777777777777779</v>
      </c>
      <c r="Z8" s="13">
        <f t="shared" si="20"/>
        <v>1.0555555555555554</v>
      </c>
      <c r="AA8" s="13">
        <f t="shared" si="20"/>
        <v>0.95</v>
      </c>
      <c r="AB8" s="13">
        <f t="shared" si="20"/>
        <v>0.79166666666666652</v>
      </c>
      <c r="AC8" s="13">
        <f t="shared" si="20"/>
        <v>0.52777777777777779</v>
      </c>
      <c r="AD8" s="13">
        <f t="shared" si="20"/>
        <v>0.79166666666666663</v>
      </c>
      <c r="AE8" s="13">
        <f t="shared" si="20"/>
        <v>1.9</v>
      </c>
      <c r="AF8" s="13">
        <f t="shared" si="20"/>
        <v>2.1111111111111107</v>
      </c>
      <c r="AG8" s="13">
        <f t="shared" si="20"/>
        <v>1.2666666666666668</v>
      </c>
      <c r="AH8" s="13">
        <f t="shared" si="20"/>
        <v>0.84444444444444444</v>
      </c>
      <c r="AI8" s="13">
        <f t="shared" si="20"/>
        <v>0.84444444444444444</v>
      </c>
      <c r="AJ8" s="13">
        <f t="shared" si="20"/>
        <v>0.84444444444444444</v>
      </c>
      <c r="AK8" s="13">
        <f t="shared" si="20"/>
        <v>0.84444444444444444</v>
      </c>
      <c r="AL8" s="13">
        <f t="shared" si="20"/>
        <v>1.9</v>
      </c>
      <c r="AM8" s="13">
        <f t="shared" si="20"/>
        <v>2.6388888888888888</v>
      </c>
      <c r="AN8" s="13">
        <f t="shared" si="20"/>
        <v>1.6888888888888889</v>
      </c>
      <c r="AO8" s="13">
        <f t="shared" si="20"/>
        <v>1.583333333333333</v>
      </c>
      <c r="AP8" s="13">
        <f t="shared" si="20"/>
        <v>1.0555555555555554</v>
      </c>
      <c r="AQ8" s="13">
        <f t="shared" si="20"/>
        <v>0.6333333333333333</v>
      </c>
      <c r="AR8" s="13">
        <f t="shared" si="20"/>
        <v>0.6333333333333333</v>
      </c>
      <c r="AS8" s="13">
        <f t="shared" si="20"/>
        <v>1.5833333333333333</v>
      </c>
      <c r="AT8" s="13">
        <f t="shared" si="20"/>
        <v>1.5833333333333333</v>
      </c>
      <c r="AU8" s="13">
        <f t="shared" si="20"/>
        <v>1.0555555555555554</v>
      </c>
      <c r="AV8" s="13">
        <f t="shared" si="20"/>
        <v>1.2666666666666668</v>
      </c>
      <c r="AW8" s="13">
        <f t="shared" si="20"/>
        <v>1.4777777777777779</v>
      </c>
      <c r="AX8" s="13">
        <f t="shared" si="20"/>
        <v>1.0555555555555556</v>
      </c>
      <c r="AY8" s="13">
        <f t="shared" si="20"/>
        <v>1.0555555555555556</v>
      </c>
      <c r="AZ8" s="13">
        <f t="shared" si="20"/>
        <v>2.1111111111111107</v>
      </c>
      <c r="BA8" s="13">
        <f t="shared" si="20"/>
        <v>2.6388888888888888</v>
      </c>
      <c r="BB8" s="13">
        <f t="shared" si="20"/>
        <v>1.9</v>
      </c>
      <c r="BC8" s="13">
        <f t="shared" si="20"/>
        <v>1.9</v>
      </c>
      <c r="BD8" s="13">
        <f t="shared" si="20"/>
        <v>1.9</v>
      </c>
      <c r="BE8" s="13">
        <f t="shared" si="20"/>
        <v>1.0555555555555556</v>
      </c>
      <c r="BF8" s="13">
        <f t="shared" si="20"/>
        <v>1.0555555555555556</v>
      </c>
      <c r="BG8" s="13">
        <f t="shared" si="20"/>
        <v>1.9</v>
      </c>
      <c r="BH8" s="13">
        <f t="shared" si="20"/>
        <v>1.5833333333333333</v>
      </c>
      <c r="BI8" s="13">
        <f t="shared" si="20"/>
        <v>1.161111111111111</v>
      </c>
      <c r="BJ8" s="13">
        <f t="shared" si="20"/>
        <v>0.95</v>
      </c>
      <c r="BK8" s="13">
        <f t="shared" si="20"/>
        <v>0.95</v>
      </c>
      <c r="BL8" s="13">
        <f t="shared" si="20"/>
        <v>0.6333333333333333</v>
      </c>
      <c r="BM8" s="13">
        <f t="shared" si="20"/>
        <v>1.0555555555555556</v>
      </c>
      <c r="BN8" s="13">
        <f t="shared" si="20"/>
        <v>0</v>
      </c>
      <c r="BO8" s="13">
        <f t="shared" ref="BO8:DP8" si="21">SUM(BO56,BO104)</f>
        <v>2.322222222222222</v>
      </c>
      <c r="BP8" s="13">
        <f t="shared" si="21"/>
        <v>1.3722222222222222</v>
      </c>
      <c r="BQ8" s="13">
        <f t="shared" si="21"/>
        <v>0.73888888888888893</v>
      </c>
      <c r="BR8" s="13">
        <f t="shared" si="21"/>
        <v>0.63333333333333341</v>
      </c>
      <c r="BS8" s="13">
        <f t="shared" si="21"/>
        <v>0.6333333333333333</v>
      </c>
      <c r="BT8" s="13">
        <f t="shared" si="21"/>
        <v>0.84444444444444444</v>
      </c>
      <c r="BU8" s="13">
        <f t="shared" si="21"/>
        <v>1.5833333333333333</v>
      </c>
      <c r="BV8" s="13">
        <f t="shared" si="21"/>
        <v>1.7944444444444443</v>
      </c>
      <c r="BW8" s="13">
        <f t="shared" si="21"/>
        <v>1.0555555555555554</v>
      </c>
      <c r="BX8" s="13">
        <f t="shared" si="21"/>
        <v>1.0555555555555554</v>
      </c>
      <c r="BY8" s="13">
        <f t="shared" si="21"/>
        <v>1.0555555555555554</v>
      </c>
      <c r="BZ8" s="13">
        <f t="shared" si="21"/>
        <v>0.6333333333333333</v>
      </c>
      <c r="CA8" s="13">
        <f t="shared" si="21"/>
        <v>0.73888888888888882</v>
      </c>
      <c r="CB8" s="13">
        <f t="shared" si="21"/>
        <v>1.2666666666666666</v>
      </c>
      <c r="CC8" s="13">
        <f t="shared" si="21"/>
        <v>1.4777777777777779</v>
      </c>
      <c r="CD8" s="13">
        <f t="shared" si="21"/>
        <v>2.1111111111111107</v>
      </c>
      <c r="CE8" s="13">
        <f t="shared" si="21"/>
        <v>2.1111111111111107</v>
      </c>
      <c r="CF8" s="13">
        <f t="shared" si="21"/>
        <v>2.322222222222222</v>
      </c>
      <c r="CG8" s="13">
        <f t="shared" si="21"/>
        <v>2.322222222222222</v>
      </c>
      <c r="CH8" s="13">
        <f t="shared" si="21"/>
        <v>1.161111111111111</v>
      </c>
      <c r="CI8" s="13">
        <f t="shared" si="21"/>
        <v>2.6388888888888888</v>
      </c>
      <c r="CJ8" s="13">
        <f t="shared" si="21"/>
        <v>3.8</v>
      </c>
      <c r="CK8" s="13">
        <f t="shared" si="21"/>
        <v>3.8</v>
      </c>
      <c r="CL8" s="13">
        <f t="shared" si="21"/>
        <v>2.6388888888888893</v>
      </c>
      <c r="CM8" s="13">
        <f t="shared" si="21"/>
        <v>2.6388888888888893</v>
      </c>
      <c r="CN8" s="13">
        <f t="shared" si="21"/>
        <v>2.6388888888888888</v>
      </c>
      <c r="CO8" s="13">
        <f t="shared" si="21"/>
        <v>1.6888888888888889</v>
      </c>
      <c r="CP8" s="13">
        <f t="shared" si="21"/>
        <v>2.6388888888888888</v>
      </c>
      <c r="CQ8" s="13">
        <f t="shared" si="21"/>
        <v>3.8</v>
      </c>
      <c r="CR8" s="13">
        <f t="shared" si="21"/>
        <v>2.6388888888888893</v>
      </c>
      <c r="CS8" s="13">
        <f t="shared" si="21"/>
        <v>1.9</v>
      </c>
      <c r="CT8" s="13">
        <f t="shared" si="21"/>
        <v>1.4777777777777779</v>
      </c>
      <c r="CU8" s="13">
        <f t="shared" si="21"/>
        <v>0.95</v>
      </c>
      <c r="CV8" s="13">
        <f t="shared" si="21"/>
        <v>1.0555555555555556</v>
      </c>
      <c r="CW8" s="13">
        <f t="shared" si="21"/>
        <v>0</v>
      </c>
      <c r="CX8" s="13">
        <f t="shared" si="21"/>
        <v>2.1111111111111107</v>
      </c>
      <c r="CY8" s="13">
        <f t="shared" si="21"/>
        <v>1.0555555555555554</v>
      </c>
      <c r="CZ8" s="13">
        <f t="shared" si="21"/>
        <v>0.73888888888888893</v>
      </c>
      <c r="DA8" s="13">
        <f t="shared" si="21"/>
        <v>2.322222222222222</v>
      </c>
      <c r="DB8" s="13">
        <f t="shared" si="21"/>
        <v>1.213888888888889</v>
      </c>
      <c r="DC8" s="13">
        <f t="shared" si="21"/>
        <v>1.2666666666666666</v>
      </c>
      <c r="DD8" s="13">
        <f t="shared" si="21"/>
        <v>2.9555555555555557</v>
      </c>
      <c r="DE8" s="13">
        <f t="shared" si="21"/>
        <v>3.4305555555555554</v>
      </c>
      <c r="DF8" s="13">
        <f t="shared" si="21"/>
        <v>2.322222222222222</v>
      </c>
      <c r="DG8" s="13">
        <f t="shared" si="21"/>
        <v>2.322222222222222</v>
      </c>
      <c r="DH8" s="13">
        <f t="shared" si="21"/>
        <v>3.1666666666666661</v>
      </c>
      <c r="DI8" s="13">
        <f t="shared" si="21"/>
        <v>4.0111111111111111</v>
      </c>
      <c r="DJ8" s="13">
        <f t="shared" si="21"/>
        <v>2.322222222222222</v>
      </c>
      <c r="DK8" s="13">
        <f t="shared" si="21"/>
        <v>3.3777777777777773</v>
      </c>
      <c r="DL8" s="13">
        <f t="shared" si="21"/>
        <v>4.0111111111111111</v>
      </c>
      <c r="DM8" s="13">
        <f t="shared" si="21"/>
        <v>3.6944444444444438</v>
      </c>
      <c r="DN8" s="13">
        <f t="shared" si="21"/>
        <v>2.9555555555555557</v>
      </c>
      <c r="DO8" s="13">
        <f t="shared" si="21"/>
        <v>3.6944444444444438</v>
      </c>
      <c r="DP8" s="13">
        <f t="shared" si="21"/>
        <v>1.2666666666666666</v>
      </c>
      <c r="DQ8" s="13">
        <f t="shared" ref="DQ8:GB8" si="22">SUM(DQ56,DQ104)</f>
        <v>1.0555555555555556</v>
      </c>
      <c r="DR8" s="13">
        <f t="shared" si="22"/>
        <v>1.9</v>
      </c>
      <c r="DS8" s="13">
        <f t="shared" si="22"/>
        <v>1.3722222222222222</v>
      </c>
      <c r="DT8" s="13">
        <f t="shared" si="22"/>
        <v>0.73888888888888893</v>
      </c>
      <c r="DU8" s="13">
        <f t="shared" si="22"/>
        <v>0.73888888888888893</v>
      </c>
      <c r="DV8" s="13">
        <f t="shared" si="22"/>
        <v>0.84444444444444444</v>
      </c>
      <c r="DW8" s="13">
        <f t="shared" si="22"/>
        <v>0.6333333333333333</v>
      </c>
      <c r="DX8" s="13">
        <f t="shared" si="22"/>
        <v>0.73888888888888882</v>
      </c>
      <c r="DY8" s="13">
        <f t="shared" si="22"/>
        <v>1.2666666666666666</v>
      </c>
      <c r="DZ8" s="13">
        <f t="shared" si="22"/>
        <v>1.3722222222222222</v>
      </c>
      <c r="EA8" s="13">
        <f t="shared" si="22"/>
        <v>0.73888888888888893</v>
      </c>
      <c r="EB8" s="13">
        <f t="shared" si="22"/>
        <v>0.84444444444444444</v>
      </c>
      <c r="EC8" s="13">
        <f t="shared" si="22"/>
        <v>0.84444444444444444</v>
      </c>
      <c r="ED8" s="13">
        <f t="shared" si="22"/>
        <v>0.84444444444444444</v>
      </c>
      <c r="EE8" s="13">
        <f t="shared" si="22"/>
        <v>0.84444444444444444</v>
      </c>
      <c r="EF8" s="13">
        <f t="shared" si="22"/>
        <v>1.5833333333333333</v>
      </c>
      <c r="EG8" s="13">
        <f t="shared" si="22"/>
        <v>2.1111111111111107</v>
      </c>
      <c r="EH8" s="13">
        <f t="shared" si="22"/>
        <v>1.3722222222222222</v>
      </c>
      <c r="EI8" s="13">
        <f t="shared" si="22"/>
        <v>1.3722222222222222</v>
      </c>
      <c r="EJ8" s="13">
        <f t="shared" si="22"/>
        <v>1.9</v>
      </c>
      <c r="EK8" s="13">
        <f t="shared" si="22"/>
        <v>1.6888888888888889</v>
      </c>
      <c r="EL8" s="13">
        <f t="shared" si="22"/>
        <v>1.6888888888888889</v>
      </c>
      <c r="EM8" s="13">
        <f t="shared" si="22"/>
        <v>2.9555555555555557</v>
      </c>
      <c r="EN8" s="13">
        <f t="shared" si="22"/>
        <v>4.6444444444444439</v>
      </c>
      <c r="EO8" s="13">
        <f t="shared" si="22"/>
        <v>2.9555555555555557</v>
      </c>
      <c r="EP8" s="13">
        <f t="shared" si="22"/>
        <v>2.7444444444444445</v>
      </c>
      <c r="EQ8" s="13">
        <f t="shared" si="22"/>
        <v>2.7444444444444445</v>
      </c>
      <c r="ER8" s="13">
        <f t="shared" si="22"/>
        <v>4.75</v>
      </c>
      <c r="ES8" s="13">
        <f t="shared" si="22"/>
        <v>1.6888888888888889</v>
      </c>
      <c r="ET8" s="13">
        <f t="shared" si="22"/>
        <v>2.9555555555555557</v>
      </c>
      <c r="EU8" s="13">
        <f t="shared" si="22"/>
        <v>4.75</v>
      </c>
      <c r="EV8" s="13">
        <f t="shared" si="22"/>
        <v>3.3777777777777778</v>
      </c>
      <c r="EW8" s="13">
        <f t="shared" si="22"/>
        <v>2.9555555555555557</v>
      </c>
      <c r="EX8" s="13">
        <f t="shared" si="22"/>
        <v>2.9555555555555557</v>
      </c>
      <c r="EY8" s="13">
        <f t="shared" si="22"/>
        <v>4.2222222222222223</v>
      </c>
      <c r="EZ8" s="13">
        <f t="shared" si="22"/>
        <v>3.1666666666666665</v>
      </c>
      <c r="FA8" s="13">
        <f t="shared" si="22"/>
        <v>3.3777777777777773</v>
      </c>
      <c r="FB8" s="13">
        <f t="shared" si="22"/>
        <v>4.4333333333333327</v>
      </c>
      <c r="FC8" s="13">
        <f t="shared" si="22"/>
        <v>3.588888888888889</v>
      </c>
      <c r="FD8" s="13">
        <f t="shared" si="22"/>
        <v>3.1666666666666661</v>
      </c>
      <c r="FE8" s="13">
        <f t="shared" si="22"/>
        <v>3.1666666666666661</v>
      </c>
      <c r="FF8" s="13">
        <f t="shared" si="22"/>
        <v>4.2222222222222223</v>
      </c>
      <c r="FG8" s="13">
        <f t="shared" si="22"/>
        <v>1.6888888888888889</v>
      </c>
      <c r="FH8" s="13">
        <f t="shared" si="22"/>
        <v>4.0111111111111111</v>
      </c>
      <c r="FI8" s="13">
        <f t="shared" si="22"/>
        <v>2.1111111111111107</v>
      </c>
      <c r="FJ8" s="13">
        <f t="shared" si="22"/>
        <v>1.583333333333333</v>
      </c>
      <c r="FK8" s="13">
        <f t="shared" si="22"/>
        <v>1.583333333333333</v>
      </c>
      <c r="FL8" s="13">
        <f t="shared" si="22"/>
        <v>1.583333333333333</v>
      </c>
      <c r="FM8" s="13">
        <f t="shared" si="22"/>
        <v>1.5833333333333333</v>
      </c>
      <c r="FN8" s="13">
        <f t="shared" si="22"/>
        <v>1.5833333333333333</v>
      </c>
      <c r="FO8" s="13">
        <f t="shared" si="22"/>
        <v>1.5833333333333333</v>
      </c>
      <c r="FP8" s="13">
        <f t="shared" si="22"/>
        <v>1.5833333333333333</v>
      </c>
      <c r="FQ8" s="13">
        <f t="shared" si="22"/>
        <v>1.583333333333333</v>
      </c>
      <c r="FR8" s="13">
        <f t="shared" si="22"/>
        <v>1.583333333333333</v>
      </c>
      <c r="FS8" s="13">
        <f t="shared" si="22"/>
        <v>1.583333333333333</v>
      </c>
      <c r="FT8" s="13">
        <f t="shared" si="22"/>
        <v>1.5833333333333333</v>
      </c>
      <c r="FU8" s="13">
        <f t="shared" si="22"/>
        <v>1.5833333333333333</v>
      </c>
      <c r="FV8" s="13">
        <f t="shared" si="22"/>
        <v>1.5833333333333333</v>
      </c>
      <c r="FW8" s="13">
        <f t="shared" si="22"/>
        <v>1.5833333333333333</v>
      </c>
      <c r="FX8" s="13">
        <f t="shared" si="22"/>
        <v>1.583333333333333</v>
      </c>
      <c r="FY8" s="13">
        <f t="shared" si="22"/>
        <v>1.583333333333333</v>
      </c>
      <c r="FZ8" s="13">
        <f t="shared" si="22"/>
        <v>1.583333333333333</v>
      </c>
      <c r="GA8" s="13">
        <f t="shared" si="22"/>
        <v>1.5833333333333333</v>
      </c>
      <c r="GB8" s="13">
        <f t="shared" si="22"/>
        <v>1.5833333333333333</v>
      </c>
      <c r="GC8" s="13">
        <f t="shared" ref="GC8:IN8" si="23">SUM(GC56,GC104)</f>
        <v>1.5833333333333333</v>
      </c>
      <c r="GD8" s="13">
        <f t="shared" si="23"/>
        <v>1.5833333333333333</v>
      </c>
      <c r="GE8" s="13">
        <f t="shared" si="23"/>
        <v>1.583333333333333</v>
      </c>
      <c r="GF8" s="13">
        <f t="shared" si="23"/>
        <v>1.583333333333333</v>
      </c>
      <c r="GG8" s="13">
        <f t="shared" si="23"/>
        <v>1.583333333333333</v>
      </c>
      <c r="GH8" s="13">
        <f t="shared" si="23"/>
        <v>1.5833333333333333</v>
      </c>
      <c r="GI8" s="13">
        <f t="shared" si="23"/>
        <v>1.5833333333333333</v>
      </c>
      <c r="GJ8" s="13">
        <f t="shared" si="23"/>
        <v>1.5833333333333333</v>
      </c>
      <c r="GK8" s="13">
        <f t="shared" si="23"/>
        <v>1.5833333333333333</v>
      </c>
      <c r="GL8" s="13">
        <f t="shared" si="23"/>
        <v>1.583333333333333</v>
      </c>
      <c r="GM8" s="13">
        <f t="shared" si="23"/>
        <v>1.583333333333333</v>
      </c>
      <c r="GN8" s="13">
        <f t="shared" si="23"/>
        <v>1.583333333333333</v>
      </c>
      <c r="GO8" s="13">
        <f t="shared" si="23"/>
        <v>1.5833333333333333</v>
      </c>
      <c r="GP8" s="13">
        <f t="shared" si="23"/>
        <v>1.5833333333333333</v>
      </c>
      <c r="GQ8" s="13">
        <f t="shared" si="23"/>
        <v>1.5833333333333333</v>
      </c>
      <c r="GR8" s="13">
        <f t="shared" si="23"/>
        <v>1.5833333333333333</v>
      </c>
      <c r="GS8" s="13">
        <f t="shared" si="23"/>
        <v>1.583333333333333</v>
      </c>
      <c r="GT8" s="13">
        <f t="shared" si="23"/>
        <v>1.583333333333333</v>
      </c>
      <c r="GU8" s="13">
        <f t="shared" si="23"/>
        <v>1.583333333333333</v>
      </c>
      <c r="GV8" s="13">
        <f t="shared" si="23"/>
        <v>1.5833333333333333</v>
      </c>
      <c r="GW8" s="13">
        <f t="shared" si="23"/>
        <v>1.5833333333333333</v>
      </c>
      <c r="GX8" s="13">
        <f t="shared" si="23"/>
        <v>1.5833333333333333</v>
      </c>
      <c r="GY8" s="13">
        <f t="shared" si="23"/>
        <v>1.5833333333333333</v>
      </c>
      <c r="GZ8" s="13">
        <f t="shared" si="23"/>
        <v>1.583333333333333</v>
      </c>
      <c r="HA8" s="13">
        <f t="shared" si="23"/>
        <v>1.583333333333333</v>
      </c>
      <c r="HB8" s="13">
        <f t="shared" si="23"/>
        <v>1.583333333333333</v>
      </c>
      <c r="HC8" s="13">
        <f t="shared" si="23"/>
        <v>1.5833333333333333</v>
      </c>
      <c r="HD8" s="13">
        <f t="shared" si="23"/>
        <v>1.5833333333333333</v>
      </c>
      <c r="HE8" s="13">
        <f t="shared" si="23"/>
        <v>1.5833333333333333</v>
      </c>
      <c r="HF8" s="13">
        <f t="shared" si="23"/>
        <v>1.5833333333333333</v>
      </c>
      <c r="HG8" s="13">
        <f t="shared" si="23"/>
        <v>1.583333333333333</v>
      </c>
      <c r="HH8" s="13">
        <f t="shared" si="23"/>
        <v>1.583333333333333</v>
      </c>
      <c r="HI8" s="13">
        <f t="shared" si="23"/>
        <v>1.583333333333333</v>
      </c>
      <c r="HJ8" s="13">
        <f t="shared" si="23"/>
        <v>1.5833333333333333</v>
      </c>
      <c r="HK8" s="13">
        <f t="shared" si="23"/>
        <v>1.5833333333333333</v>
      </c>
      <c r="HL8" s="13">
        <f t="shared" si="23"/>
        <v>1.5833333333333333</v>
      </c>
      <c r="HM8" s="13">
        <f t="shared" si="23"/>
        <v>1.5833333333333333</v>
      </c>
      <c r="HN8" s="13">
        <f t="shared" si="23"/>
        <v>1.583333333333333</v>
      </c>
      <c r="HO8" s="13">
        <f t="shared" si="23"/>
        <v>1.583333333333333</v>
      </c>
      <c r="HP8" s="13">
        <f t="shared" si="23"/>
        <v>1.583333333333333</v>
      </c>
      <c r="HQ8" s="13">
        <f t="shared" si="23"/>
        <v>1.5833333333333333</v>
      </c>
      <c r="HR8" s="13">
        <f t="shared" si="23"/>
        <v>1.5833333333333333</v>
      </c>
      <c r="HS8" s="13">
        <f t="shared" si="23"/>
        <v>1.5833333333333333</v>
      </c>
      <c r="HT8" s="13">
        <f t="shared" si="23"/>
        <v>1.5833333333333333</v>
      </c>
      <c r="HU8" s="13">
        <f t="shared" si="23"/>
        <v>1.583333333333333</v>
      </c>
      <c r="HV8" s="13">
        <f t="shared" si="23"/>
        <v>1.583333333333333</v>
      </c>
      <c r="HW8" s="13">
        <f t="shared" si="23"/>
        <v>1.583333333333333</v>
      </c>
      <c r="HX8" s="13">
        <f t="shared" si="23"/>
        <v>1.5833333333333333</v>
      </c>
      <c r="HY8" s="13">
        <f t="shared" si="23"/>
        <v>1.5833333333333333</v>
      </c>
      <c r="HZ8" s="13">
        <f t="shared" si="23"/>
        <v>1.5833333333333333</v>
      </c>
      <c r="IA8" s="13">
        <f t="shared" si="23"/>
        <v>1.5833333333333333</v>
      </c>
      <c r="IB8" s="13">
        <f t="shared" si="23"/>
        <v>1.583333333333333</v>
      </c>
      <c r="IC8" s="13">
        <f t="shared" si="23"/>
        <v>1.583333333333333</v>
      </c>
      <c r="ID8" s="13">
        <f t="shared" si="23"/>
        <v>1.583333333333333</v>
      </c>
      <c r="IE8" s="13">
        <f t="shared" si="23"/>
        <v>1.5833333333333333</v>
      </c>
      <c r="IF8" s="13">
        <f t="shared" si="23"/>
        <v>1.5833333333333333</v>
      </c>
      <c r="IG8" s="13">
        <f t="shared" si="23"/>
        <v>1.5833333333333333</v>
      </c>
      <c r="IH8" s="13">
        <f t="shared" si="23"/>
        <v>1.5833333333333333</v>
      </c>
      <c r="II8" s="13">
        <f t="shared" si="23"/>
        <v>1.583333333333333</v>
      </c>
      <c r="IJ8" s="13">
        <f t="shared" si="23"/>
        <v>1.583333333333333</v>
      </c>
      <c r="IK8" s="13">
        <f t="shared" si="23"/>
        <v>1.583333333333333</v>
      </c>
      <c r="IL8" s="13">
        <f t="shared" si="23"/>
        <v>1.5833333333333333</v>
      </c>
      <c r="IM8" s="13">
        <f t="shared" si="23"/>
        <v>1.5833333333333333</v>
      </c>
      <c r="IN8" s="13">
        <f t="shared" si="23"/>
        <v>1.5833333333333333</v>
      </c>
      <c r="IO8" s="13">
        <f t="shared" ref="IO8:KZ8" si="24">SUM(IO56,IO104)</f>
        <v>1.5833333333333333</v>
      </c>
      <c r="IP8" s="13">
        <f t="shared" si="24"/>
        <v>1.583333333333333</v>
      </c>
      <c r="IQ8" s="13">
        <f t="shared" si="24"/>
        <v>1.583333333333333</v>
      </c>
      <c r="IR8" s="13">
        <f t="shared" si="24"/>
        <v>1.583333333333333</v>
      </c>
      <c r="IS8" s="13">
        <f t="shared" si="24"/>
        <v>1.5833333333333333</v>
      </c>
      <c r="IT8" s="13">
        <f t="shared" si="24"/>
        <v>1.5833333333333333</v>
      </c>
      <c r="IU8" s="13">
        <f t="shared" si="24"/>
        <v>1.5833333333333333</v>
      </c>
      <c r="IV8" s="13">
        <f t="shared" si="24"/>
        <v>1.5833333333333333</v>
      </c>
      <c r="IW8" s="13">
        <f t="shared" si="24"/>
        <v>1.583333333333333</v>
      </c>
      <c r="IX8" s="13">
        <f t="shared" si="24"/>
        <v>1.583333333333333</v>
      </c>
      <c r="IY8" s="13">
        <f t="shared" si="24"/>
        <v>1.583333333333333</v>
      </c>
      <c r="IZ8" s="13">
        <f t="shared" si="24"/>
        <v>1.5833333333333333</v>
      </c>
      <c r="JA8" s="13">
        <f t="shared" si="24"/>
        <v>1.5833333333333333</v>
      </c>
      <c r="JB8" s="13">
        <f t="shared" si="24"/>
        <v>1.5833333333333333</v>
      </c>
      <c r="JC8" s="13">
        <f t="shared" si="24"/>
        <v>1.5833333333333333</v>
      </c>
      <c r="JD8" s="13">
        <f t="shared" si="24"/>
        <v>1.583333333333333</v>
      </c>
      <c r="JE8" s="13">
        <f t="shared" si="24"/>
        <v>1.583333333333333</v>
      </c>
      <c r="JF8" s="13">
        <f t="shared" si="24"/>
        <v>1.583333333333333</v>
      </c>
      <c r="JG8" s="13">
        <f t="shared" si="24"/>
        <v>1.5833333333333333</v>
      </c>
      <c r="JH8" s="13">
        <f t="shared" si="24"/>
        <v>1.5833333333333333</v>
      </c>
      <c r="JI8" s="13">
        <f t="shared" si="24"/>
        <v>1.5833333333333333</v>
      </c>
      <c r="JJ8" s="13">
        <f t="shared" si="24"/>
        <v>1.5833333333333333</v>
      </c>
      <c r="JK8" s="13">
        <f t="shared" si="24"/>
        <v>1.583333333333333</v>
      </c>
      <c r="JL8" s="13">
        <f t="shared" si="24"/>
        <v>1.583333333333333</v>
      </c>
      <c r="JM8" s="13">
        <f t="shared" si="24"/>
        <v>1.583333333333333</v>
      </c>
      <c r="JN8" s="13">
        <f t="shared" si="24"/>
        <v>1.5833333333333333</v>
      </c>
      <c r="JO8" s="13">
        <f t="shared" si="24"/>
        <v>1.5833333333333333</v>
      </c>
      <c r="JP8" s="13">
        <f t="shared" si="24"/>
        <v>1.5833333333333333</v>
      </c>
      <c r="JQ8" s="13">
        <f t="shared" si="24"/>
        <v>1.5833333333333333</v>
      </c>
      <c r="JR8" s="13">
        <f t="shared" si="24"/>
        <v>1.583333333333333</v>
      </c>
      <c r="JS8" s="13">
        <f t="shared" si="24"/>
        <v>1.583333333333333</v>
      </c>
      <c r="JT8" s="13">
        <f t="shared" si="24"/>
        <v>1.583333333333333</v>
      </c>
      <c r="JU8" s="13">
        <f t="shared" si="24"/>
        <v>1.5833333333333333</v>
      </c>
      <c r="JV8" s="13">
        <f t="shared" si="24"/>
        <v>1.5833333333333333</v>
      </c>
      <c r="JW8" s="13">
        <f t="shared" si="24"/>
        <v>1.5833333333333333</v>
      </c>
      <c r="JX8" s="13">
        <f t="shared" si="24"/>
        <v>1.5833333333333333</v>
      </c>
      <c r="JY8" s="13">
        <f t="shared" si="24"/>
        <v>1.583333333333333</v>
      </c>
      <c r="JZ8" s="13">
        <f t="shared" si="24"/>
        <v>1.583333333333333</v>
      </c>
      <c r="KA8" s="13">
        <f t="shared" si="24"/>
        <v>1.583333333333333</v>
      </c>
      <c r="KB8" s="13">
        <f t="shared" si="24"/>
        <v>1.5833333333333333</v>
      </c>
      <c r="KC8" s="13">
        <f t="shared" si="24"/>
        <v>1.5833333333333333</v>
      </c>
      <c r="KD8" s="13">
        <f t="shared" si="24"/>
        <v>1.5833333333333333</v>
      </c>
      <c r="KE8" s="13">
        <f t="shared" si="24"/>
        <v>1.5833333333333333</v>
      </c>
      <c r="KF8" s="13">
        <f t="shared" si="24"/>
        <v>1.583333333333333</v>
      </c>
      <c r="KG8" s="13">
        <f t="shared" si="24"/>
        <v>1.583333333333333</v>
      </c>
      <c r="KH8" s="13">
        <f t="shared" si="24"/>
        <v>1.583333333333333</v>
      </c>
      <c r="KI8" s="13">
        <f t="shared" si="24"/>
        <v>1.5833333333333333</v>
      </c>
      <c r="KJ8" s="13">
        <f t="shared" si="24"/>
        <v>1.5833333333333333</v>
      </c>
      <c r="KK8" s="13">
        <f t="shared" si="24"/>
        <v>1.5833333333333333</v>
      </c>
      <c r="KL8" s="13">
        <f t="shared" si="24"/>
        <v>1.5833333333333333</v>
      </c>
      <c r="KM8" s="13">
        <f t="shared" si="24"/>
        <v>1.583333333333333</v>
      </c>
      <c r="KN8" s="13">
        <f t="shared" si="24"/>
        <v>1.583333333333333</v>
      </c>
      <c r="KO8" s="13">
        <f t="shared" si="24"/>
        <v>1.583333333333333</v>
      </c>
      <c r="KP8" s="13">
        <f t="shared" si="24"/>
        <v>1.5833333333333333</v>
      </c>
      <c r="KQ8" s="13">
        <f t="shared" si="24"/>
        <v>1.5833333333333333</v>
      </c>
      <c r="KR8" s="13">
        <f t="shared" si="24"/>
        <v>1.5833333333333333</v>
      </c>
      <c r="KS8" s="13">
        <f t="shared" si="24"/>
        <v>1.5833333333333333</v>
      </c>
      <c r="KT8" s="13">
        <f t="shared" si="24"/>
        <v>1.583333333333333</v>
      </c>
      <c r="KU8" s="13">
        <f t="shared" si="24"/>
        <v>1.583333333333333</v>
      </c>
      <c r="KV8" s="13">
        <f t="shared" si="24"/>
        <v>1.583333333333333</v>
      </c>
      <c r="KW8" s="13">
        <f t="shared" si="24"/>
        <v>1.5833333333333333</v>
      </c>
      <c r="KX8" s="13">
        <f t="shared" si="24"/>
        <v>1.5833333333333333</v>
      </c>
      <c r="KY8" s="13">
        <f t="shared" si="24"/>
        <v>1.5833333333333333</v>
      </c>
      <c r="KZ8" s="13">
        <f t="shared" si="24"/>
        <v>1.5833333333333333</v>
      </c>
      <c r="LA8" s="13">
        <f t="shared" ref="LA8:NI8" si="25">SUM(LA56,LA104)</f>
        <v>1.583333333333333</v>
      </c>
      <c r="LB8" s="13">
        <f t="shared" si="25"/>
        <v>1.583333333333333</v>
      </c>
      <c r="LC8" s="13">
        <f t="shared" si="25"/>
        <v>1.583333333333333</v>
      </c>
      <c r="LD8" s="13">
        <f t="shared" si="25"/>
        <v>1.5833333333333333</v>
      </c>
      <c r="LE8" s="13">
        <f t="shared" si="25"/>
        <v>1.5833333333333333</v>
      </c>
      <c r="LF8" s="13">
        <f t="shared" si="25"/>
        <v>1.5833333333333333</v>
      </c>
      <c r="LG8" s="13">
        <f t="shared" si="25"/>
        <v>1.5833333333333333</v>
      </c>
      <c r="LH8" s="13">
        <f t="shared" si="25"/>
        <v>1.583333333333333</v>
      </c>
      <c r="LI8" s="13">
        <f t="shared" si="25"/>
        <v>1.583333333333333</v>
      </c>
      <c r="LJ8" s="13">
        <f t="shared" si="25"/>
        <v>1.583333333333333</v>
      </c>
      <c r="LK8" s="13">
        <f t="shared" si="25"/>
        <v>1.5833333333333333</v>
      </c>
      <c r="LL8" s="13">
        <f t="shared" si="25"/>
        <v>1.5833333333333333</v>
      </c>
      <c r="LM8" s="13">
        <f t="shared" si="25"/>
        <v>1.5833333333333333</v>
      </c>
      <c r="LN8" s="13">
        <f t="shared" si="25"/>
        <v>1.5833333333333333</v>
      </c>
      <c r="LO8" s="13">
        <f t="shared" si="25"/>
        <v>1.583333333333333</v>
      </c>
      <c r="LP8" s="13">
        <f t="shared" si="25"/>
        <v>1.583333333333333</v>
      </c>
      <c r="LQ8" s="13">
        <f t="shared" si="25"/>
        <v>1.583333333333333</v>
      </c>
      <c r="LR8" s="13">
        <f t="shared" si="25"/>
        <v>1.5833333333333333</v>
      </c>
      <c r="LS8" s="13">
        <f t="shared" si="25"/>
        <v>1.5833333333333333</v>
      </c>
      <c r="LT8" s="13">
        <f t="shared" si="25"/>
        <v>1.5833333333333333</v>
      </c>
      <c r="LU8" s="13">
        <f t="shared" si="25"/>
        <v>1.5833333333333333</v>
      </c>
      <c r="LV8" s="13">
        <f t="shared" si="25"/>
        <v>1.583333333333333</v>
      </c>
      <c r="LW8" s="13">
        <f t="shared" si="25"/>
        <v>1.583333333333333</v>
      </c>
      <c r="LX8" s="13">
        <f t="shared" si="25"/>
        <v>1.583333333333333</v>
      </c>
      <c r="LY8" s="13">
        <f t="shared" si="25"/>
        <v>0.15938888888888889</v>
      </c>
      <c r="LZ8" s="13">
        <f t="shared" si="25"/>
        <v>0.15949444444444444</v>
      </c>
      <c r="MA8" s="13">
        <f t="shared" si="25"/>
        <v>0.15960000000000002</v>
      </c>
      <c r="MB8" s="13">
        <f t="shared" si="25"/>
        <v>0.15970555555555555</v>
      </c>
      <c r="MC8" s="13">
        <f t="shared" si="25"/>
        <v>0.15981111111111113</v>
      </c>
      <c r="MD8" s="13">
        <f t="shared" si="25"/>
        <v>0.15991666666666665</v>
      </c>
      <c r="ME8" s="13">
        <f t="shared" si="25"/>
        <v>0.16002222222222223</v>
      </c>
      <c r="MF8" s="13">
        <f t="shared" si="25"/>
        <v>0.16012777777777776</v>
      </c>
      <c r="MG8" s="13">
        <f t="shared" si="25"/>
        <v>0.16023333333333331</v>
      </c>
      <c r="MH8" s="13">
        <f t="shared" si="25"/>
        <v>0.16033888888888889</v>
      </c>
      <c r="MI8" s="13">
        <f t="shared" si="25"/>
        <v>0.16044444444444442</v>
      </c>
      <c r="MJ8" s="13">
        <f t="shared" si="25"/>
        <v>0.16055000000000003</v>
      </c>
      <c r="MK8" s="13">
        <f t="shared" si="25"/>
        <v>0.16065555555555555</v>
      </c>
      <c r="ML8" s="13">
        <f t="shared" si="25"/>
        <v>0.1607611111111111</v>
      </c>
      <c r="MM8" s="13">
        <f t="shared" si="25"/>
        <v>0.16086666666666666</v>
      </c>
      <c r="MN8" s="13">
        <f t="shared" si="25"/>
        <v>0.16097222222222221</v>
      </c>
      <c r="MO8" s="13">
        <f t="shared" si="25"/>
        <v>0.16107777777777776</v>
      </c>
      <c r="MP8" s="13">
        <f t="shared" si="25"/>
        <v>0.16118333333333335</v>
      </c>
      <c r="MQ8" s="13">
        <f t="shared" si="25"/>
        <v>0.1612888888888889</v>
      </c>
      <c r="MR8" s="13">
        <f t="shared" si="25"/>
        <v>0.16139444444444445</v>
      </c>
      <c r="MS8" s="13">
        <f t="shared" si="25"/>
        <v>0.1615</v>
      </c>
      <c r="MT8" s="13">
        <f t="shared" si="25"/>
        <v>0.16160555555555553</v>
      </c>
      <c r="MU8" s="13">
        <f t="shared" si="25"/>
        <v>0.16171111111111111</v>
      </c>
      <c r="MV8" s="13">
        <f t="shared" si="25"/>
        <v>0.16181666666666666</v>
      </c>
      <c r="MW8" s="13">
        <f t="shared" si="25"/>
        <v>0.16192222222222222</v>
      </c>
      <c r="MX8" s="13">
        <f t="shared" si="25"/>
        <v>0.16202777777777777</v>
      </c>
      <c r="MY8" s="13">
        <f t="shared" si="25"/>
        <v>0.16213333333333332</v>
      </c>
      <c r="MZ8" s="13">
        <f t="shared" si="25"/>
        <v>0.16223888888888888</v>
      </c>
      <c r="NA8" s="13">
        <f t="shared" si="25"/>
        <v>0.16234444444444443</v>
      </c>
      <c r="NB8" s="13">
        <f t="shared" si="25"/>
        <v>0.16245000000000001</v>
      </c>
      <c r="NC8" s="13">
        <f t="shared" si="25"/>
        <v>0.16255555555555556</v>
      </c>
      <c r="ND8" s="13">
        <f t="shared" si="25"/>
        <v>0.16266111111111109</v>
      </c>
      <c r="NE8" s="13">
        <f t="shared" si="25"/>
        <v>0.16276666666666667</v>
      </c>
      <c r="NF8" s="13">
        <f t="shared" si="25"/>
        <v>0.1628722222222222</v>
      </c>
      <c r="NG8" s="13">
        <f t="shared" si="25"/>
        <v>0.16297777777777778</v>
      </c>
      <c r="NH8" s="13">
        <f t="shared" si="25"/>
        <v>0.16308333333333333</v>
      </c>
      <c r="NI8" s="13">
        <f t="shared" si="25"/>
        <v>0.16318888888888888</v>
      </c>
    </row>
    <row r="9" spans="1:380" ht="15.75" customHeight="1">
      <c r="A9" s="22">
        <v>30</v>
      </c>
      <c r="B9" s="8" t="s">
        <v>1245</v>
      </c>
      <c r="C9" s="13">
        <f t="shared" si="7"/>
        <v>0.23148148148148151</v>
      </c>
      <c r="D9" s="13">
        <f t="shared" ref="D9:BN9" si="26">SUM(D57,D105)</f>
        <v>0.55555555555555558</v>
      </c>
      <c r="E9" s="13">
        <f t="shared" si="26"/>
        <v>0.55555555555555558</v>
      </c>
      <c r="F9" s="13">
        <f t="shared" si="26"/>
        <v>0.46296296296296302</v>
      </c>
      <c r="G9" s="13">
        <f t="shared" si="26"/>
        <v>0.41666666666666663</v>
      </c>
      <c r="H9" s="13">
        <f t="shared" si="26"/>
        <v>0.23148148148148151</v>
      </c>
      <c r="I9" s="13">
        <f t="shared" si="26"/>
        <v>0.27777777777777779</v>
      </c>
      <c r="J9" s="13">
        <f t="shared" si="26"/>
        <v>0.64814814814814814</v>
      </c>
      <c r="K9" s="13">
        <f t="shared" si="26"/>
        <v>0.41666666666666669</v>
      </c>
      <c r="L9" s="13">
        <f t="shared" si="26"/>
        <v>0.30092592592592599</v>
      </c>
      <c r="M9" s="13">
        <f t="shared" si="26"/>
        <v>0.25462962962962965</v>
      </c>
      <c r="N9" s="13">
        <f t="shared" si="26"/>
        <v>0.55555555555555558</v>
      </c>
      <c r="O9" s="13">
        <f t="shared" si="26"/>
        <v>0.27777777777777779</v>
      </c>
      <c r="P9" s="13">
        <f t="shared" si="26"/>
        <v>0.37037037037037046</v>
      </c>
      <c r="Q9" s="13">
        <f t="shared" si="26"/>
        <v>0.69444444444444453</v>
      </c>
      <c r="R9" s="13">
        <f t="shared" si="26"/>
        <v>1.0185185185185186</v>
      </c>
      <c r="S9" s="13">
        <f t="shared" si="26"/>
        <v>0.60185185185185197</v>
      </c>
      <c r="T9" s="13">
        <f t="shared" si="26"/>
        <v>0.46296296296296302</v>
      </c>
      <c r="U9" s="13">
        <f t="shared" si="26"/>
        <v>0.37037037037037035</v>
      </c>
      <c r="V9" s="13">
        <f t="shared" si="26"/>
        <v>0.23148148148148151</v>
      </c>
      <c r="W9" s="13">
        <f t="shared" si="26"/>
        <v>0.27777777777777779</v>
      </c>
      <c r="X9" s="13">
        <f t="shared" si="26"/>
        <v>0.60185185185185186</v>
      </c>
      <c r="Y9" s="13">
        <f t="shared" si="26"/>
        <v>0.64814814814814814</v>
      </c>
      <c r="Z9" s="13">
        <f t="shared" si="26"/>
        <v>0.46296296296296302</v>
      </c>
      <c r="AA9" s="13">
        <f t="shared" si="26"/>
        <v>0.41666666666666663</v>
      </c>
      <c r="AB9" s="13">
        <f t="shared" si="26"/>
        <v>0.34722222222222221</v>
      </c>
      <c r="AC9" s="13">
        <f t="shared" si="26"/>
        <v>0.23148148148148151</v>
      </c>
      <c r="AD9" s="13">
        <f t="shared" si="26"/>
        <v>0.34722222222222227</v>
      </c>
      <c r="AE9" s="13">
        <f t="shared" si="26"/>
        <v>0.83333333333333337</v>
      </c>
      <c r="AF9" s="13">
        <f t="shared" si="26"/>
        <v>0.92592592592592604</v>
      </c>
      <c r="AG9" s="13">
        <f t="shared" si="26"/>
        <v>0.55555555555555558</v>
      </c>
      <c r="AH9" s="13">
        <f t="shared" si="26"/>
        <v>0.37037037037037035</v>
      </c>
      <c r="AI9" s="13">
        <f t="shared" si="26"/>
        <v>0.37037037037037035</v>
      </c>
      <c r="AJ9" s="13">
        <f t="shared" si="26"/>
        <v>0.37037037037037046</v>
      </c>
      <c r="AK9" s="13">
        <f t="shared" si="26"/>
        <v>0.37037037037037046</v>
      </c>
      <c r="AL9" s="13">
        <f t="shared" si="26"/>
        <v>0.83333333333333337</v>
      </c>
      <c r="AM9" s="13">
        <f t="shared" si="26"/>
        <v>1.1574074074074074</v>
      </c>
      <c r="AN9" s="13">
        <f t="shared" si="26"/>
        <v>0.7407407407407407</v>
      </c>
      <c r="AO9" s="13">
        <f t="shared" si="26"/>
        <v>0.69444444444444442</v>
      </c>
      <c r="AP9" s="13">
        <f t="shared" si="26"/>
        <v>0.46296296296296302</v>
      </c>
      <c r="AQ9" s="13">
        <f t="shared" si="26"/>
        <v>0.27777777777777779</v>
      </c>
      <c r="AR9" s="13">
        <f t="shared" si="26"/>
        <v>0.27777777777777779</v>
      </c>
      <c r="AS9" s="13">
        <f t="shared" si="26"/>
        <v>0.69444444444444453</v>
      </c>
      <c r="AT9" s="13">
        <f t="shared" si="26"/>
        <v>0.69444444444444453</v>
      </c>
      <c r="AU9" s="13">
        <f t="shared" si="26"/>
        <v>0.46296296296296302</v>
      </c>
      <c r="AV9" s="13">
        <f t="shared" si="26"/>
        <v>0.55555555555555558</v>
      </c>
      <c r="AW9" s="13">
        <f t="shared" si="26"/>
        <v>0.64814814814814814</v>
      </c>
      <c r="AX9" s="13">
        <f t="shared" si="26"/>
        <v>0.46296296296296302</v>
      </c>
      <c r="AY9" s="13">
        <f t="shared" si="26"/>
        <v>0.46296296296296302</v>
      </c>
      <c r="AZ9" s="13">
        <f t="shared" si="26"/>
        <v>0.92592592592592604</v>
      </c>
      <c r="BA9" s="13">
        <f t="shared" si="26"/>
        <v>1.1574074074074074</v>
      </c>
      <c r="BB9" s="13">
        <f t="shared" si="26"/>
        <v>0.83333333333333326</v>
      </c>
      <c r="BC9" s="13">
        <f t="shared" si="26"/>
        <v>0.83333333333333326</v>
      </c>
      <c r="BD9" s="13">
        <f t="shared" si="26"/>
        <v>0.83333333333333326</v>
      </c>
      <c r="BE9" s="13">
        <f t="shared" si="26"/>
        <v>0.46296296296296302</v>
      </c>
      <c r="BF9" s="13">
        <f t="shared" si="26"/>
        <v>0.46296296296296302</v>
      </c>
      <c r="BG9" s="13">
        <f t="shared" si="26"/>
        <v>0.83333333333333337</v>
      </c>
      <c r="BH9" s="13">
        <f t="shared" si="26"/>
        <v>0.69444444444444453</v>
      </c>
      <c r="BI9" s="13">
        <f t="shared" si="26"/>
        <v>0.5092592592592593</v>
      </c>
      <c r="BJ9" s="13">
        <f t="shared" si="26"/>
        <v>0.41666666666666663</v>
      </c>
      <c r="BK9" s="13">
        <f t="shared" si="26"/>
        <v>0.41666666666666663</v>
      </c>
      <c r="BL9" s="13">
        <f t="shared" si="26"/>
        <v>0.27777777777777779</v>
      </c>
      <c r="BM9" s="13">
        <f t="shared" si="26"/>
        <v>0.46296296296296302</v>
      </c>
      <c r="BN9" s="13">
        <f t="shared" si="26"/>
        <v>0</v>
      </c>
      <c r="BO9" s="13">
        <f t="shared" ref="BO9:DP9" si="27">SUM(BO57,BO105)</f>
        <v>1.0185185185185186</v>
      </c>
      <c r="BP9" s="13">
        <f t="shared" si="27"/>
        <v>0.60185185185185197</v>
      </c>
      <c r="BQ9" s="13">
        <f t="shared" si="27"/>
        <v>0.32407407407407407</v>
      </c>
      <c r="BR9" s="13">
        <f t="shared" si="27"/>
        <v>0.27777777777777779</v>
      </c>
      <c r="BS9" s="13">
        <f t="shared" si="27"/>
        <v>0.27777777777777779</v>
      </c>
      <c r="BT9" s="13">
        <f t="shared" si="27"/>
        <v>0.37037037037037046</v>
      </c>
      <c r="BU9" s="13">
        <f t="shared" si="27"/>
        <v>0.69444444444444453</v>
      </c>
      <c r="BV9" s="13">
        <f t="shared" si="27"/>
        <v>0.78703703703703709</v>
      </c>
      <c r="BW9" s="13">
        <f t="shared" si="27"/>
        <v>0.46296296296296302</v>
      </c>
      <c r="BX9" s="13">
        <f t="shared" si="27"/>
        <v>0.46296296296296302</v>
      </c>
      <c r="BY9" s="13">
        <f t="shared" si="27"/>
        <v>0.46296296296296302</v>
      </c>
      <c r="BZ9" s="13">
        <f t="shared" si="27"/>
        <v>0.27777777777777779</v>
      </c>
      <c r="CA9" s="13">
        <f t="shared" si="27"/>
        <v>0.32407407407407413</v>
      </c>
      <c r="CB9" s="13">
        <f t="shared" si="27"/>
        <v>0.55555555555555558</v>
      </c>
      <c r="CC9" s="13">
        <f t="shared" si="27"/>
        <v>0.64814814814814814</v>
      </c>
      <c r="CD9" s="13">
        <f t="shared" si="27"/>
        <v>0.92592592592592604</v>
      </c>
      <c r="CE9" s="13">
        <f t="shared" si="27"/>
        <v>0.92592592592592604</v>
      </c>
      <c r="CF9" s="13">
        <f t="shared" si="27"/>
        <v>1.0185185185185186</v>
      </c>
      <c r="CG9" s="13">
        <f t="shared" si="27"/>
        <v>1.0185185185185186</v>
      </c>
      <c r="CH9" s="13">
        <f t="shared" si="27"/>
        <v>0.5092592592592593</v>
      </c>
      <c r="CI9" s="13">
        <f t="shared" si="27"/>
        <v>1.1574074074074074</v>
      </c>
      <c r="CJ9" s="13">
        <f t="shared" si="27"/>
        <v>1.6666666666666667</v>
      </c>
      <c r="CK9" s="13">
        <f t="shared" si="27"/>
        <v>1.6666666666666665</v>
      </c>
      <c r="CL9" s="13">
        <f t="shared" si="27"/>
        <v>1.1574074074074074</v>
      </c>
      <c r="CM9" s="13">
        <f t="shared" si="27"/>
        <v>1.1574074074074074</v>
      </c>
      <c r="CN9" s="13">
        <f t="shared" si="27"/>
        <v>1.1574074074074074</v>
      </c>
      <c r="CO9" s="13">
        <f t="shared" si="27"/>
        <v>0.74074074074074092</v>
      </c>
      <c r="CP9" s="13">
        <f t="shared" si="27"/>
        <v>1.1574074074074074</v>
      </c>
      <c r="CQ9" s="13">
        <f t="shared" si="27"/>
        <v>1.6666666666666667</v>
      </c>
      <c r="CR9" s="13">
        <f t="shared" si="27"/>
        <v>1.1574074074074074</v>
      </c>
      <c r="CS9" s="13">
        <f t="shared" si="27"/>
        <v>0.83333333333333326</v>
      </c>
      <c r="CT9" s="13">
        <f t="shared" si="27"/>
        <v>0.64814814814814814</v>
      </c>
      <c r="CU9" s="13">
        <f t="shared" si="27"/>
        <v>0.41666666666666674</v>
      </c>
      <c r="CV9" s="13">
        <f t="shared" si="27"/>
        <v>0.46296296296296302</v>
      </c>
      <c r="CW9" s="13">
        <f t="shared" si="27"/>
        <v>0</v>
      </c>
      <c r="CX9" s="13">
        <f t="shared" si="27"/>
        <v>0.92592592592592604</v>
      </c>
      <c r="CY9" s="13">
        <f t="shared" si="27"/>
        <v>0.46296296296296302</v>
      </c>
      <c r="CZ9" s="13">
        <f t="shared" si="27"/>
        <v>0.32407407407407407</v>
      </c>
      <c r="DA9" s="13">
        <f t="shared" si="27"/>
        <v>1.0185185185185186</v>
      </c>
      <c r="DB9" s="13">
        <f t="shared" si="27"/>
        <v>0.53240740740740733</v>
      </c>
      <c r="DC9" s="13">
        <f t="shared" si="27"/>
        <v>0.55555555555555558</v>
      </c>
      <c r="DD9" s="13">
        <f t="shared" si="27"/>
        <v>1.2962962962962963</v>
      </c>
      <c r="DE9" s="13">
        <f t="shared" si="27"/>
        <v>1.5046296296296298</v>
      </c>
      <c r="DF9" s="13">
        <f t="shared" si="27"/>
        <v>1.0185185185185186</v>
      </c>
      <c r="DG9" s="13">
        <f t="shared" si="27"/>
        <v>1.0185185185185186</v>
      </c>
      <c r="DH9" s="13">
        <f t="shared" si="27"/>
        <v>1.3888888888888888</v>
      </c>
      <c r="DI9" s="13">
        <f t="shared" si="27"/>
        <v>1.7592592592592595</v>
      </c>
      <c r="DJ9" s="13">
        <f t="shared" si="27"/>
        <v>1.0185185185185186</v>
      </c>
      <c r="DK9" s="13">
        <f t="shared" si="27"/>
        <v>1.4814814814814814</v>
      </c>
      <c r="DL9" s="13">
        <f t="shared" si="27"/>
        <v>1.7592592592592593</v>
      </c>
      <c r="DM9" s="13">
        <f t="shared" si="27"/>
        <v>1.6203703703703705</v>
      </c>
      <c r="DN9" s="13">
        <f t="shared" si="27"/>
        <v>1.2962962962962963</v>
      </c>
      <c r="DO9" s="13">
        <f t="shared" si="27"/>
        <v>1.6203703703703705</v>
      </c>
      <c r="DP9" s="13">
        <f t="shared" si="27"/>
        <v>0.55555555555555558</v>
      </c>
      <c r="DQ9" s="13">
        <f t="shared" ref="DQ9:GB9" si="28">SUM(DQ57,DQ105)</f>
        <v>0.46296296296296302</v>
      </c>
      <c r="DR9" s="13">
        <f t="shared" si="28"/>
        <v>0.83333333333333337</v>
      </c>
      <c r="DS9" s="13">
        <f t="shared" si="28"/>
        <v>0.60185185185185186</v>
      </c>
      <c r="DT9" s="13">
        <f t="shared" si="28"/>
        <v>0.32407407407407407</v>
      </c>
      <c r="DU9" s="13">
        <f t="shared" si="28"/>
        <v>0.32407407407407407</v>
      </c>
      <c r="DV9" s="13">
        <f t="shared" si="28"/>
        <v>0.37037037037037035</v>
      </c>
      <c r="DW9" s="13">
        <f t="shared" si="28"/>
        <v>0.27777777777777779</v>
      </c>
      <c r="DX9" s="13">
        <f t="shared" si="28"/>
        <v>0.32407407407407413</v>
      </c>
      <c r="DY9" s="13">
        <f t="shared" si="28"/>
        <v>0.55555555555555558</v>
      </c>
      <c r="DZ9" s="13">
        <f t="shared" si="28"/>
        <v>0.60185185185185186</v>
      </c>
      <c r="EA9" s="13">
        <f t="shared" si="28"/>
        <v>0.32407407407407407</v>
      </c>
      <c r="EB9" s="13">
        <f t="shared" si="28"/>
        <v>0.37037037037037035</v>
      </c>
      <c r="EC9" s="13">
        <f t="shared" si="28"/>
        <v>0.37037037037037035</v>
      </c>
      <c r="ED9" s="13">
        <f t="shared" si="28"/>
        <v>0.37037037037037046</v>
      </c>
      <c r="EE9" s="13">
        <f t="shared" si="28"/>
        <v>0.37037037037037046</v>
      </c>
      <c r="EF9" s="13">
        <f t="shared" si="28"/>
        <v>0.69444444444444453</v>
      </c>
      <c r="EG9" s="13">
        <f t="shared" si="28"/>
        <v>0.92592592592592604</v>
      </c>
      <c r="EH9" s="13">
        <f t="shared" si="28"/>
        <v>0.60185185185185197</v>
      </c>
      <c r="EI9" s="13">
        <f t="shared" si="28"/>
        <v>0.60185185185185197</v>
      </c>
      <c r="EJ9" s="13">
        <f t="shared" si="28"/>
        <v>0.83333333333333326</v>
      </c>
      <c r="EK9" s="13">
        <f t="shared" si="28"/>
        <v>0.74074074074074092</v>
      </c>
      <c r="EL9" s="13">
        <f t="shared" si="28"/>
        <v>0.74074074074074092</v>
      </c>
      <c r="EM9" s="13">
        <f t="shared" si="28"/>
        <v>1.2962962962962963</v>
      </c>
      <c r="EN9" s="13">
        <f t="shared" si="28"/>
        <v>2.0370370370370372</v>
      </c>
      <c r="EO9" s="13">
        <f t="shared" si="28"/>
        <v>1.2962962962962963</v>
      </c>
      <c r="EP9" s="13">
        <f t="shared" si="28"/>
        <v>1.2037037037037039</v>
      </c>
      <c r="EQ9" s="13">
        <f t="shared" si="28"/>
        <v>1.2037037037037039</v>
      </c>
      <c r="ER9" s="13">
        <f t="shared" si="28"/>
        <v>2.0833333333333335</v>
      </c>
      <c r="ES9" s="13">
        <f t="shared" si="28"/>
        <v>0.74074074074074092</v>
      </c>
      <c r="ET9" s="13">
        <f t="shared" si="28"/>
        <v>1.2962962962962963</v>
      </c>
      <c r="EU9" s="13">
        <f t="shared" si="28"/>
        <v>2.0833333333333335</v>
      </c>
      <c r="EV9" s="13">
        <f t="shared" si="28"/>
        <v>1.4814814814814814</v>
      </c>
      <c r="EW9" s="13">
        <f t="shared" si="28"/>
        <v>1.2962962962962963</v>
      </c>
      <c r="EX9" s="13">
        <f t="shared" si="28"/>
        <v>1.2962962962962963</v>
      </c>
      <c r="EY9" s="13">
        <f t="shared" si="28"/>
        <v>1.8518518518518521</v>
      </c>
      <c r="EZ9" s="13">
        <f t="shared" si="28"/>
        <v>1.3888888888888891</v>
      </c>
      <c r="FA9" s="13">
        <f t="shared" si="28"/>
        <v>1.4814814814814814</v>
      </c>
      <c r="FB9" s="13">
        <f t="shared" si="28"/>
        <v>1.9444444444444446</v>
      </c>
      <c r="FC9" s="13">
        <f t="shared" si="28"/>
        <v>1.5740740740740744</v>
      </c>
      <c r="FD9" s="13">
        <f t="shared" si="28"/>
        <v>1.3888888888888888</v>
      </c>
      <c r="FE9" s="13">
        <f t="shared" si="28"/>
        <v>1.3888888888888888</v>
      </c>
      <c r="FF9" s="13">
        <f t="shared" si="28"/>
        <v>1.8518518518518521</v>
      </c>
      <c r="FG9" s="13">
        <f t="shared" si="28"/>
        <v>0.74074074074074092</v>
      </c>
      <c r="FH9" s="13">
        <f t="shared" si="28"/>
        <v>1.7592592592592593</v>
      </c>
      <c r="FI9" s="13">
        <f t="shared" si="28"/>
        <v>0.92592592592592604</v>
      </c>
      <c r="FJ9" s="13">
        <f t="shared" si="28"/>
        <v>0.69444444444444442</v>
      </c>
      <c r="FK9" s="13">
        <f t="shared" si="28"/>
        <v>0.69444444444444442</v>
      </c>
      <c r="FL9" s="13">
        <f t="shared" si="28"/>
        <v>0.69444444444444442</v>
      </c>
      <c r="FM9" s="13">
        <f t="shared" si="28"/>
        <v>0.69444444444444453</v>
      </c>
      <c r="FN9" s="13">
        <f t="shared" si="28"/>
        <v>0.69444444444444453</v>
      </c>
      <c r="FO9" s="13">
        <f t="shared" si="28"/>
        <v>0.69444444444444453</v>
      </c>
      <c r="FP9" s="13">
        <f t="shared" si="28"/>
        <v>0.69444444444444453</v>
      </c>
      <c r="FQ9" s="13">
        <f t="shared" si="28"/>
        <v>0.69444444444444442</v>
      </c>
      <c r="FR9" s="13">
        <f t="shared" si="28"/>
        <v>0.69444444444444442</v>
      </c>
      <c r="FS9" s="13">
        <f t="shared" si="28"/>
        <v>0.69444444444444442</v>
      </c>
      <c r="FT9" s="13">
        <f t="shared" si="28"/>
        <v>0.69444444444444453</v>
      </c>
      <c r="FU9" s="13">
        <f t="shared" si="28"/>
        <v>0.69444444444444453</v>
      </c>
      <c r="FV9" s="13">
        <f t="shared" si="28"/>
        <v>0.69444444444444453</v>
      </c>
      <c r="FW9" s="13">
        <f t="shared" si="28"/>
        <v>0.69444444444444453</v>
      </c>
      <c r="FX9" s="13">
        <f t="shared" si="28"/>
        <v>0.69444444444444442</v>
      </c>
      <c r="FY9" s="13">
        <f t="shared" si="28"/>
        <v>0.69444444444444442</v>
      </c>
      <c r="FZ9" s="13">
        <f t="shared" si="28"/>
        <v>0.69444444444444442</v>
      </c>
      <c r="GA9" s="13">
        <f t="shared" si="28"/>
        <v>0.69444444444444453</v>
      </c>
      <c r="GB9" s="13">
        <f t="shared" si="28"/>
        <v>0.69444444444444453</v>
      </c>
      <c r="GC9" s="13">
        <f t="shared" ref="GC9:IN9" si="29">SUM(GC57,GC105)</f>
        <v>0.69444444444444453</v>
      </c>
      <c r="GD9" s="13">
        <f t="shared" si="29"/>
        <v>0.69444444444444453</v>
      </c>
      <c r="GE9" s="13">
        <f t="shared" si="29"/>
        <v>0.69444444444444442</v>
      </c>
      <c r="GF9" s="13">
        <f t="shared" si="29"/>
        <v>0.69444444444444442</v>
      </c>
      <c r="GG9" s="13">
        <f t="shared" si="29"/>
        <v>0.69444444444444442</v>
      </c>
      <c r="GH9" s="13">
        <f t="shared" si="29"/>
        <v>0.69444444444444453</v>
      </c>
      <c r="GI9" s="13">
        <f t="shared" si="29"/>
        <v>0.69444444444444453</v>
      </c>
      <c r="GJ9" s="13">
        <f t="shared" si="29"/>
        <v>0.69444444444444453</v>
      </c>
      <c r="GK9" s="13">
        <f t="shared" si="29"/>
        <v>0.69444444444444453</v>
      </c>
      <c r="GL9" s="13">
        <f t="shared" si="29"/>
        <v>0.69444444444444442</v>
      </c>
      <c r="GM9" s="13">
        <f t="shared" si="29"/>
        <v>0.69444444444444442</v>
      </c>
      <c r="GN9" s="13">
        <f t="shared" si="29"/>
        <v>0.69444444444444442</v>
      </c>
      <c r="GO9" s="13">
        <f t="shared" si="29"/>
        <v>0.69444444444444453</v>
      </c>
      <c r="GP9" s="13">
        <f t="shared" si="29"/>
        <v>0.69444444444444453</v>
      </c>
      <c r="GQ9" s="13">
        <f t="shared" si="29"/>
        <v>0.69444444444444453</v>
      </c>
      <c r="GR9" s="13">
        <f t="shared" si="29"/>
        <v>0.69444444444444453</v>
      </c>
      <c r="GS9" s="13">
        <f t="shared" si="29"/>
        <v>0.69444444444444442</v>
      </c>
      <c r="GT9" s="13">
        <f t="shared" si="29"/>
        <v>0.69444444444444442</v>
      </c>
      <c r="GU9" s="13">
        <f t="shared" si="29"/>
        <v>0.69444444444444442</v>
      </c>
      <c r="GV9" s="13">
        <f t="shared" si="29"/>
        <v>0.69444444444444453</v>
      </c>
      <c r="GW9" s="13">
        <f t="shared" si="29"/>
        <v>0.69444444444444453</v>
      </c>
      <c r="GX9" s="13">
        <f t="shared" si="29"/>
        <v>0.69444444444444453</v>
      </c>
      <c r="GY9" s="13">
        <f t="shared" si="29"/>
        <v>0.69444444444444453</v>
      </c>
      <c r="GZ9" s="13">
        <f t="shared" si="29"/>
        <v>0.69444444444444442</v>
      </c>
      <c r="HA9" s="13">
        <f t="shared" si="29"/>
        <v>0.69444444444444442</v>
      </c>
      <c r="HB9" s="13">
        <f t="shared" si="29"/>
        <v>0.69444444444444442</v>
      </c>
      <c r="HC9" s="13">
        <f t="shared" si="29"/>
        <v>0.69444444444444453</v>
      </c>
      <c r="HD9" s="13">
        <f t="shared" si="29"/>
        <v>0.69444444444444453</v>
      </c>
      <c r="HE9" s="13">
        <f t="shared" si="29"/>
        <v>0.69444444444444453</v>
      </c>
      <c r="HF9" s="13">
        <f t="shared" si="29"/>
        <v>0.69444444444444453</v>
      </c>
      <c r="HG9" s="13">
        <f t="shared" si="29"/>
        <v>0.69444444444444442</v>
      </c>
      <c r="HH9" s="13">
        <f t="shared" si="29"/>
        <v>0.69444444444444442</v>
      </c>
      <c r="HI9" s="13">
        <f t="shared" si="29"/>
        <v>0.69444444444444442</v>
      </c>
      <c r="HJ9" s="13">
        <f t="shared" si="29"/>
        <v>0.69444444444444453</v>
      </c>
      <c r="HK9" s="13">
        <f t="shared" si="29"/>
        <v>0.69444444444444453</v>
      </c>
      <c r="HL9" s="13">
        <f t="shared" si="29"/>
        <v>0.69444444444444453</v>
      </c>
      <c r="HM9" s="13">
        <f t="shared" si="29"/>
        <v>0.69444444444444453</v>
      </c>
      <c r="HN9" s="13">
        <f t="shared" si="29"/>
        <v>0.69444444444444442</v>
      </c>
      <c r="HO9" s="13">
        <f t="shared" si="29"/>
        <v>0.69444444444444442</v>
      </c>
      <c r="HP9" s="13">
        <f t="shared" si="29"/>
        <v>0.69444444444444442</v>
      </c>
      <c r="HQ9" s="13">
        <f t="shared" si="29"/>
        <v>0.69444444444444453</v>
      </c>
      <c r="HR9" s="13">
        <f t="shared" si="29"/>
        <v>0.69444444444444453</v>
      </c>
      <c r="HS9" s="13">
        <f t="shared" si="29"/>
        <v>0.69444444444444453</v>
      </c>
      <c r="HT9" s="13">
        <f t="shared" si="29"/>
        <v>0.69444444444444453</v>
      </c>
      <c r="HU9" s="13">
        <f t="shared" si="29"/>
        <v>0.69444444444444442</v>
      </c>
      <c r="HV9" s="13">
        <f t="shared" si="29"/>
        <v>0.69444444444444442</v>
      </c>
      <c r="HW9" s="13">
        <f t="shared" si="29"/>
        <v>0.69444444444444442</v>
      </c>
      <c r="HX9" s="13">
        <f t="shared" si="29"/>
        <v>0.69444444444444453</v>
      </c>
      <c r="HY9" s="13">
        <f t="shared" si="29"/>
        <v>0.69444444444444453</v>
      </c>
      <c r="HZ9" s="13">
        <f t="shared" si="29"/>
        <v>0.69444444444444453</v>
      </c>
      <c r="IA9" s="13">
        <f t="shared" si="29"/>
        <v>0.69444444444444453</v>
      </c>
      <c r="IB9" s="13">
        <f t="shared" si="29"/>
        <v>0.69444444444444442</v>
      </c>
      <c r="IC9" s="13">
        <f t="shared" si="29"/>
        <v>0.69444444444444442</v>
      </c>
      <c r="ID9" s="13">
        <f t="shared" si="29"/>
        <v>0.69444444444444442</v>
      </c>
      <c r="IE9" s="13">
        <f t="shared" si="29"/>
        <v>0.69444444444444453</v>
      </c>
      <c r="IF9" s="13">
        <f t="shared" si="29"/>
        <v>0.69444444444444453</v>
      </c>
      <c r="IG9" s="13">
        <f t="shared" si="29"/>
        <v>0.69444444444444453</v>
      </c>
      <c r="IH9" s="13">
        <f t="shared" si="29"/>
        <v>0.69444444444444453</v>
      </c>
      <c r="II9" s="13">
        <f t="shared" si="29"/>
        <v>0.69444444444444442</v>
      </c>
      <c r="IJ9" s="13">
        <f t="shared" si="29"/>
        <v>0.69444444444444442</v>
      </c>
      <c r="IK9" s="13">
        <f t="shared" si="29"/>
        <v>0.69444444444444442</v>
      </c>
      <c r="IL9" s="13">
        <f t="shared" si="29"/>
        <v>0.69444444444444453</v>
      </c>
      <c r="IM9" s="13">
        <f t="shared" si="29"/>
        <v>0.69444444444444453</v>
      </c>
      <c r="IN9" s="13">
        <f t="shared" si="29"/>
        <v>0.69444444444444453</v>
      </c>
      <c r="IO9" s="13">
        <f t="shared" ref="IO9:KZ9" si="30">SUM(IO57,IO105)</f>
        <v>0.69444444444444453</v>
      </c>
      <c r="IP9" s="13">
        <f t="shared" si="30"/>
        <v>0.69444444444444442</v>
      </c>
      <c r="IQ9" s="13">
        <f t="shared" si="30"/>
        <v>0.69444444444444442</v>
      </c>
      <c r="IR9" s="13">
        <f t="shared" si="30"/>
        <v>0.69444444444444442</v>
      </c>
      <c r="IS9" s="13">
        <f t="shared" si="30"/>
        <v>0.69444444444444453</v>
      </c>
      <c r="IT9" s="13">
        <f t="shared" si="30"/>
        <v>0.69444444444444453</v>
      </c>
      <c r="IU9" s="13">
        <f t="shared" si="30"/>
        <v>0.69444444444444453</v>
      </c>
      <c r="IV9" s="13">
        <f t="shared" si="30"/>
        <v>0.69444444444444453</v>
      </c>
      <c r="IW9" s="13">
        <f t="shared" si="30"/>
        <v>0.69444444444444442</v>
      </c>
      <c r="IX9" s="13">
        <f t="shared" si="30"/>
        <v>0.69444444444444442</v>
      </c>
      <c r="IY9" s="13">
        <f t="shared" si="30"/>
        <v>0.69444444444444442</v>
      </c>
      <c r="IZ9" s="13">
        <f t="shared" si="30"/>
        <v>0.69444444444444453</v>
      </c>
      <c r="JA9" s="13">
        <f t="shared" si="30"/>
        <v>0.69444444444444453</v>
      </c>
      <c r="JB9" s="13">
        <f t="shared" si="30"/>
        <v>0.69444444444444453</v>
      </c>
      <c r="JC9" s="13">
        <f t="shared" si="30"/>
        <v>0.69444444444444453</v>
      </c>
      <c r="JD9" s="13">
        <f t="shared" si="30"/>
        <v>0.69444444444444442</v>
      </c>
      <c r="JE9" s="13">
        <f t="shared" si="30"/>
        <v>0.69444444444444442</v>
      </c>
      <c r="JF9" s="13">
        <f t="shared" si="30"/>
        <v>0.69444444444444442</v>
      </c>
      <c r="JG9" s="13">
        <f t="shared" si="30"/>
        <v>0.69444444444444453</v>
      </c>
      <c r="JH9" s="13">
        <f t="shared" si="30"/>
        <v>0.69444444444444453</v>
      </c>
      <c r="JI9" s="13">
        <f t="shared" si="30"/>
        <v>0.69444444444444453</v>
      </c>
      <c r="JJ9" s="13">
        <f t="shared" si="30"/>
        <v>0.69444444444444453</v>
      </c>
      <c r="JK9" s="13">
        <f t="shared" si="30"/>
        <v>0.69444444444444442</v>
      </c>
      <c r="JL9" s="13">
        <f t="shared" si="30"/>
        <v>0.69444444444444442</v>
      </c>
      <c r="JM9" s="13">
        <f t="shared" si="30"/>
        <v>0.69444444444444442</v>
      </c>
      <c r="JN9" s="13">
        <f t="shared" si="30"/>
        <v>0.69444444444444453</v>
      </c>
      <c r="JO9" s="13">
        <f t="shared" si="30"/>
        <v>0.69444444444444453</v>
      </c>
      <c r="JP9" s="13">
        <f t="shared" si="30"/>
        <v>0.69444444444444453</v>
      </c>
      <c r="JQ9" s="13">
        <f t="shared" si="30"/>
        <v>0.69444444444444453</v>
      </c>
      <c r="JR9" s="13">
        <f t="shared" si="30"/>
        <v>0.69444444444444442</v>
      </c>
      <c r="JS9" s="13">
        <f t="shared" si="30"/>
        <v>0.69444444444444442</v>
      </c>
      <c r="JT9" s="13">
        <f t="shared" si="30"/>
        <v>0.69444444444444442</v>
      </c>
      <c r="JU9" s="13">
        <f t="shared" si="30"/>
        <v>0.69444444444444453</v>
      </c>
      <c r="JV9" s="13">
        <f t="shared" si="30"/>
        <v>0.69444444444444453</v>
      </c>
      <c r="JW9" s="13">
        <f t="shared" si="30"/>
        <v>0.69444444444444453</v>
      </c>
      <c r="JX9" s="13">
        <f t="shared" si="30"/>
        <v>0.69444444444444453</v>
      </c>
      <c r="JY9" s="13">
        <f t="shared" si="30"/>
        <v>0.69444444444444442</v>
      </c>
      <c r="JZ9" s="13">
        <f t="shared" si="30"/>
        <v>0.69444444444444442</v>
      </c>
      <c r="KA9" s="13">
        <f t="shared" si="30"/>
        <v>0.69444444444444442</v>
      </c>
      <c r="KB9" s="13">
        <f t="shared" si="30"/>
        <v>0.69444444444444453</v>
      </c>
      <c r="KC9" s="13">
        <f t="shared" si="30"/>
        <v>0.69444444444444453</v>
      </c>
      <c r="KD9" s="13">
        <f t="shared" si="30"/>
        <v>0.69444444444444453</v>
      </c>
      <c r="KE9" s="13">
        <f t="shared" si="30"/>
        <v>0.69444444444444453</v>
      </c>
      <c r="KF9" s="13">
        <f t="shared" si="30"/>
        <v>0.69444444444444442</v>
      </c>
      <c r="KG9" s="13">
        <f t="shared" si="30"/>
        <v>0.69444444444444442</v>
      </c>
      <c r="KH9" s="13">
        <f t="shared" si="30"/>
        <v>0.69444444444444442</v>
      </c>
      <c r="KI9" s="13">
        <f t="shared" si="30"/>
        <v>0.69444444444444453</v>
      </c>
      <c r="KJ9" s="13">
        <f t="shared" si="30"/>
        <v>0.69444444444444453</v>
      </c>
      <c r="KK9" s="13">
        <f t="shared" si="30"/>
        <v>0.69444444444444453</v>
      </c>
      <c r="KL9" s="13">
        <f t="shared" si="30"/>
        <v>0.69444444444444453</v>
      </c>
      <c r="KM9" s="13">
        <f t="shared" si="30"/>
        <v>0.69444444444444442</v>
      </c>
      <c r="KN9" s="13">
        <f t="shared" si="30"/>
        <v>0.69444444444444442</v>
      </c>
      <c r="KO9" s="13">
        <f t="shared" si="30"/>
        <v>0.69444444444444442</v>
      </c>
      <c r="KP9" s="13">
        <f t="shared" si="30"/>
        <v>0.69444444444444453</v>
      </c>
      <c r="KQ9" s="13">
        <f t="shared" si="30"/>
        <v>0.69444444444444453</v>
      </c>
      <c r="KR9" s="13">
        <f t="shared" si="30"/>
        <v>0.69444444444444453</v>
      </c>
      <c r="KS9" s="13">
        <f t="shared" si="30"/>
        <v>0.69444444444444453</v>
      </c>
      <c r="KT9" s="13">
        <f t="shared" si="30"/>
        <v>0.69444444444444442</v>
      </c>
      <c r="KU9" s="13">
        <f t="shared" si="30"/>
        <v>0.69444444444444442</v>
      </c>
      <c r="KV9" s="13">
        <f t="shared" si="30"/>
        <v>0.69444444444444442</v>
      </c>
      <c r="KW9" s="13">
        <f t="shared" si="30"/>
        <v>0.69444444444444453</v>
      </c>
      <c r="KX9" s="13">
        <f t="shared" si="30"/>
        <v>0.69444444444444453</v>
      </c>
      <c r="KY9" s="13">
        <f t="shared" si="30"/>
        <v>0.69444444444444453</v>
      </c>
      <c r="KZ9" s="13">
        <f t="shared" si="30"/>
        <v>0.69444444444444453</v>
      </c>
      <c r="LA9" s="13">
        <f t="shared" ref="LA9:NI9" si="31">SUM(LA57,LA105)</f>
        <v>0.69444444444444442</v>
      </c>
      <c r="LB9" s="13">
        <f t="shared" si="31"/>
        <v>0.69444444444444442</v>
      </c>
      <c r="LC9" s="13">
        <f t="shared" si="31"/>
        <v>0.69444444444444442</v>
      </c>
      <c r="LD9" s="13">
        <f t="shared" si="31"/>
        <v>0.69444444444444453</v>
      </c>
      <c r="LE9" s="13">
        <f t="shared" si="31"/>
        <v>0.69444444444444453</v>
      </c>
      <c r="LF9" s="13">
        <f t="shared" si="31"/>
        <v>0.69444444444444453</v>
      </c>
      <c r="LG9" s="13">
        <f t="shared" si="31"/>
        <v>0.69444444444444453</v>
      </c>
      <c r="LH9" s="13">
        <f t="shared" si="31"/>
        <v>0.69444444444444442</v>
      </c>
      <c r="LI9" s="13">
        <f t="shared" si="31"/>
        <v>0.69444444444444442</v>
      </c>
      <c r="LJ9" s="13">
        <f t="shared" si="31"/>
        <v>0.69444444444444442</v>
      </c>
      <c r="LK9" s="13">
        <f t="shared" si="31"/>
        <v>0.69444444444444453</v>
      </c>
      <c r="LL9" s="13">
        <f t="shared" si="31"/>
        <v>0.69444444444444453</v>
      </c>
      <c r="LM9" s="13">
        <f t="shared" si="31"/>
        <v>0.69444444444444453</v>
      </c>
      <c r="LN9" s="13">
        <f t="shared" si="31"/>
        <v>0.69444444444444453</v>
      </c>
      <c r="LO9" s="13">
        <f t="shared" si="31"/>
        <v>0.69444444444444442</v>
      </c>
      <c r="LP9" s="13">
        <f t="shared" si="31"/>
        <v>0.69444444444444442</v>
      </c>
      <c r="LQ9" s="13">
        <f t="shared" si="31"/>
        <v>0.69444444444444442</v>
      </c>
      <c r="LR9" s="13">
        <f t="shared" si="31"/>
        <v>0.69444444444444453</v>
      </c>
      <c r="LS9" s="13">
        <f t="shared" si="31"/>
        <v>0.69444444444444453</v>
      </c>
      <c r="LT9" s="13">
        <f t="shared" si="31"/>
        <v>0.69444444444444453</v>
      </c>
      <c r="LU9" s="13">
        <f t="shared" si="31"/>
        <v>0.69444444444444453</v>
      </c>
      <c r="LV9" s="13">
        <f t="shared" si="31"/>
        <v>0.69444444444444442</v>
      </c>
      <c r="LW9" s="13">
        <f t="shared" si="31"/>
        <v>0.69444444444444442</v>
      </c>
      <c r="LX9" s="13">
        <f t="shared" si="31"/>
        <v>0.69444444444444442</v>
      </c>
      <c r="LY9" s="13">
        <f t="shared" si="31"/>
        <v>6.9907407407407404E-2</v>
      </c>
      <c r="LZ9" s="13">
        <f t="shared" si="31"/>
        <v>6.9953703703703712E-2</v>
      </c>
      <c r="MA9" s="13">
        <f t="shared" si="31"/>
        <v>7.0000000000000007E-2</v>
      </c>
      <c r="MB9" s="13">
        <f t="shared" si="31"/>
        <v>7.0046296296296301E-2</v>
      </c>
      <c r="MC9" s="13">
        <f t="shared" si="31"/>
        <v>7.0092592592592595E-2</v>
      </c>
      <c r="MD9" s="13">
        <f t="shared" si="31"/>
        <v>7.013888888888889E-2</v>
      </c>
      <c r="ME9" s="13">
        <f t="shared" si="31"/>
        <v>7.0185185185185198E-2</v>
      </c>
      <c r="MF9" s="13">
        <f t="shared" si="31"/>
        <v>7.0231481481481492E-2</v>
      </c>
      <c r="MG9" s="13">
        <f t="shared" si="31"/>
        <v>7.0277777777777786E-2</v>
      </c>
      <c r="MH9" s="13">
        <f t="shared" si="31"/>
        <v>7.0324074074074081E-2</v>
      </c>
      <c r="MI9" s="13">
        <f t="shared" si="31"/>
        <v>7.0370370370370375E-2</v>
      </c>
      <c r="MJ9" s="13">
        <f t="shared" si="31"/>
        <v>7.0416666666666683E-2</v>
      </c>
      <c r="MK9" s="13">
        <f t="shared" si="31"/>
        <v>7.0462962962962963E-2</v>
      </c>
      <c r="ML9" s="13">
        <f t="shared" si="31"/>
        <v>7.0509259259259272E-2</v>
      </c>
      <c r="MM9" s="13">
        <f t="shared" si="31"/>
        <v>7.0555555555555552E-2</v>
      </c>
      <c r="MN9" s="13">
        <f t="shared" si="31"/>
        <v>7.060185185185186E-2</v>
      </c>
      <c r="MO9" s="13">
        <f t="shared" si="31"/>
        <v>7.0648148148148154E-2</v>
      </c>
      <c r="MP9" s="13">
        <f t="shared" si="31"/>
        <v>7.0694444444444449E-2</v>
      </c>
      <c r="MQ9" s="13">
        <f t="shared" si="31"/>
        <v>7.0740740740740757E-2</v>
      </c>
      <c r="MR9" s="13">
        <f t="shared" si="31"/>
        <v>7.0787037037037051E-2</v>
      </c>
      <c r="MS9" s="13">
        <f t="shared" si="31"/>
        <v>7.0833333333333345E-2</v>
      </c>
      <c r="MT9" s="13">
        <f t="shared" si="31"/>
        <v>7.0879629629629626E-2</v>
      </c>
      <c r="MU9" s="13">
        <f t="shared" si="31"/>
        <v>7.0925925925925934E-2</v>
      </c>
      <c r="MV9" s="13">
        <f t="shared" si="31"/>
        <v>7.0972222222222228E-2</v>
      </c>
      <c r="MW9" s="13">
        <f t="shared" si="31"/>
        <v>7.1018518518518522E-2</v>
      </c>
      <c r="MX9" s="13">
        <f t="shared" si="31"/>
        <v>7.1064814814814817E-2</v>
      </c>
      <c r="MY9" s="13">
        <f t="shared" si="31"/>
        <v>7.1111111111111125E-2</v>
      </c>
      <c r="MZ9" s="13">
        <f t="shared" si="31"/>
        <v>7.1157407407407419E-2</v>
      </c>
      <c r="NA9" s="13">
        <f t="shared" si="31"/>
        <v>7.12037037037037E-2</v>
      </c>
      <c r="NB9" s="13">
        <f t="shared" si="31"/>
        <v>7.1249999999999994E-2</v>
      </c>
      <c r="NC9" s="13">
        <f t="shared" si="31"/>
        <v>7.1296296296296302E-2</v>
      </c>
      <c r="ND9" s="13">
        <f t="shared" si="31"/>
        <v>7.1342592592592596E-2</v>
      </c>
      <c r="NE9" s="13">
        <f t="shared" si="31"/>
        <v>7.1388888888888891E-2</v>
      </c>
      <c r="NF9" s="13">
        <f t="shared" si="31"/>
        <v>7.1435185185185199E-2</v>
      </c>
      <c r="NG9" s="13">
        <f t="shared" si="31"/>
        <v>7.1481481481481493E-2</v>
      </c>
      <c r="NH9" s="13">
        <f t="shared" si="31"/>
        <v>7.1527777777777787E-2</v>
      </c>
      <c r="NI9" s="13">
        <f t="shared" si="31"/>
        <v>7.1574074074074068E-2</v>
      </c>
    </row>
    <row r="10" spans="1:380" ht="15.75" customHeight="1">
      <c r="A10" s="22">
        <v>32</v>
      </c>
      <c r="B10" s="8" t="s">
        <v>217</v>
      </c>
      <c r="C10" s="13">
        <f t="shared" si="7"/>
        <v>0.3383190883190883</v>
      </c>
      <c r="D10" s="13">
        <f t="shared" ref="D10:BN10" si="32">SUM(D58,D106)</f>
        <v>0.81196581196581197</v>
      </c>
      <c r="E10" s="13">
        <f t="shared" si="32"/>
        <v>0.81196581196581197</v>
      </c>
      <c r="F10" s="13">
        <f t="shared" si="32"/>
        <v>0.6766381766381766</v>
      </c>
      <c r="G10" s="13">
        <f t="shared" si="32"/>
        <v>0.60897435897435903</v>
      </c>
      <c r="H10" s="13">
        <f t="shared" si="32"/>
        <v>0.3383190883190883</v>
      </c>
      <c r="I10" s="13">
        <f t="shared" si="32"/>
        <v>0.40598290598290593</v>
      </c>
      <c r="J10" s="13">
        <f t="shared" si="32"/>
        <v>0.94729344729344722</v>
      </c>
      <c r="K10" s="13">
        <f t="shared" si="32"/>
        <v>0.60897435897435892</v>
      </c>
      <c r="L10" s="13">
        <f t="shared" si="32"/>
        <v>0.43981481481481483</v>
      </c>
      <c r="M10" s="13">
        <f t="shared" si="32"/>
        <v>0.3721509971509972</v>
      </c>
      <c r="N10" s="13">
        <f t="shared" si="32"/>
        <v>0.81196581196581197</v>
      </c>
      <c r="O10" s="13">
        <f t="shared" si="32"/>
        <v>0.40598290598290593</v>
      </c>
      <c r="P10" s="13">
        <f t="shared" si="32"/>
        <v>0.54131054131054135</v>
      </c>
      <c r="Q10" s="13">
        <f t="shared" si="32"/>
        <v>1.0149572649572649</v>
      </c>
      <c r="R10" s="13">
        <f t="shared" si="32"/>
        <v>1.4886039886039888</v>
      </c>
      <c r="S10" s="13">
        <f t="shared" si="32"/>
        <v>0.87962962962962965</v>
      </c>
      <c r="T10" s="13">
        <f t="shared" si="32"/>
        <v>0.6766381766381766</v>
      </c>
      <c r="U10" s="13">
        <f t="shared" si="32"/>
        <v>0.54131054131054124</v>
      </c>
      <c r="V10" s="13">
        <f t="shared" si="32"/>
        <v>0.3383190883190883</v>
      </c>
      <c r="W10" s="13">
        <f t="shared" si="32"/>
        <v>0.40598290598290593</v>
      </c>
      <c r="X10" s="13">
        <f t="shared" si="32"/>
        <v>0.87962962962962965</v>
      </c>
      <c r="Y10" s="13">
        <f t="shared" si="32"/>
        <v>0.94729344729344722</v>
      </c>
      <c r="Z10" s="13">
        <f t="shared" si="32"/>
        <v>0.6766381766381766</v>
      </c>
      <c r="AA10" s="13">
        <f t="shared" si="32"/>
        <v>0.60897435897435903</v>
      </c>
      <c r="AB10" s="13">
        <f t="shared" si="32"/>
        <v>0.50747863247863245</v>
      </c>
      <c r="AC10" s="13">
        <f t="shared" si="32"/>
        <v>0.3383190883190883</v>
      </c>
      <c r="AD10" s="13">
        <f t="shared" si="32"/>
        <v>0.50747863247863245</v>
      </c>
      <c r="AE10" s="13">
        <f t="shared" si="32"/>
        <v>1.2179487179487178</v>
      </c>
      <c r="AF10" s="13">
        <f t="shared" si="32"/>
        <v>1.3532763532763532</v>
      </c>
      <c r="AG10" s="13">
        <f t="shared" si="32"/>
        <v>0.81196581196581197</v>
      </c>
      <c r="AH10" s="13">
        <f t="shared" si="32"/>
        <v>0.54131054131054124</v>
      </c>
      <c r="AI10" s="13">
        <f t="shared" si="32"/>
        <v>0.54131054131054124</v>
      </c>
      <c r="AJ10" s="13">
        <f t="shared" si="32"/>
        <v>0.54131054131054135</v>
      </c>
      <c r="AK10" s="13">
        <f t="shared" si="32"/>
        <v>0.54131054131054135</v>
      </c>
      <c r="AL10" s="13">
        <f t="shared" si="32"/>
        <v>1.2179487179487178</v>
      </c>
      <c r="AM10" s="13">
        <f t="shared" si="32"/>
        <v>1.6915954415954415</v>
      </c>
      <c r="AN10" s="13">
        <f t="shared" si="32"/>
        <v>1.0826210826210825</v>
      </c>
      <c r="AO10" s="13">
        <f t="shared" si="32"/>
        <v>1.0149572649572649</v>
      </c>
      <c r="AP10" s="13">
        <f t="shared" si="32"/>
        <v>0.6766381766381766</v>
      </c>
      <c r="AQ10" s="13">
        <f t="shared" si="32"/>
        <v>0.40598290598290593</v>
      </c>
      <c r="AR10" s="13">
        <f t="shared" si="32"/>
        <v>0.40598290598290593</v>
      </c>
      <c r="AS10" s="13">
        <f t="shared" si="32"/>
        <v>1.0149572649572649</v>
      </c>
      <c r="AT10" s="13">
        <f t="shared" si="32"/>
        <v>1.0149572649572649</v>
      </c>
      <c r="AU10" s="13">
        <f t="shared" si="32"/>
        <v>0.6766381766381766</v>
      </c>
      <c r="AV10" s="13">
        <f t="shared" si="32"/>
        <v>0.81196581196581197</v>
      </c>
      <c r="AW10" s="13">
        <f t="shared" si="32"/>
        <v>0.94729344729344733</v>
      </c>
      <c r="AX10" s="13">
        <f t="shared" si="32"/>
        <v>0.6766381766381766</v>
      </c>
      <c r="AY10" s="13">
        <f t="shared" si="32"/>
        <v>0.6766381766381766</v>
      </c>
      <c r="AZ10" s="13">
        <f t="shared" si="32"/>
        <v>1.3532763532763532</v>
      </c>
      <c r="BA10" s="13">
        <f t="shared" si="32"/>
        <v>1.6915954415954415</v>
      </c>
      <c r="BB10" s="13">
        <f t="shared" si="32"/>
        <v>1.2179487179487181</v>
      </c>
      <c r="BC10" s="13">
        <f t="shared" si="32"/>
        <v>1.2179487179487181</v>
      </c>
      <c r="BD10" s="13">
        <f t="shared" si="32"/>
        <v>1.2179487179487181</v>
      </c>
      <c r="BE10" s="13">
        <f t="shared" si="32"/>
        <v>0.6766381766381766</v>
      </c>
      <c r="BF10" s="13">
        <f t="shared" si="32"/>
        <v>0.6766381766381766</v>
      </c>
      <c r="BG10" s="13">
        <f t="shared" si="32"/>
        <v>1.2179487179487178</v>
      </c>
      <c r="BH10" s="13">
        <f t="shared" si="32"/>
        <v>1.0149572649572649</v>
      </c>
      <c r="BI10" s="13">
        <f t="shared" si="32"/>
        <v>0.7443019943019944</v>
      </c>
      <c r="BJ10" s="13">
        <f t="shared" si="32"/>
        <v>0.60897435897435903</v>
      </c>
      <c r="BK10" s="13">
        <f t="shared" si="32"/>
        <v>0.60897435897435903</v>
      </c>
      <c r="BL10" s="13">
        <f t="shared" si="32"/>
        <v>0.40598290598290593</v>
      </c>
      <c r="BM10" s="13">
        <f t="shared" si="32"/>
        <v>0.6766381766381766</v>
      </c>
      <c r="BN10" s="13">
        <f t="shared" si="32"/>
        <v>0</v>
      </c>
      <c r="BO10" s="13">
        <f t="shared" ref="BO10:DP10" si="33">SUM(BO58,BO106)</f>
        <v>1.4886039886039888</v>
      </c>
      <c r="BP10" s="13">
        <f t="shared" si="33"/>
        <v>0.87962962962962965</v>
      </c>
      <c r="BQ10" s="13">
        <f t="shared" si="33"/>
        <v>0.47364672364672367</v>
      </c>
      <c r="BR10" s="13">
        <f t="shared" si="33"/>
        <v>0.40598290598290598</v>
      </c>
      <c r="BS10" s="13">
        <f t="shared" si="33"/>
        <v>0.40598290598290593</v>
      </c>
      <c r="BT10" s="13">
        <f t="shared" si="33"/>
        <v>0.54131054131054135</v>
      </c>
      <c r="BU10" s="13">
        <f t="shared" si="33"/>
        <v>1.0149572649572649</v>
      </c>
      <c r="BV10" s="13">
        <f t="shared" si="33"/>
        <v>1.1502849002849003</v>
      </c>
      <c r="BW10" s="13">
        <f t="shared" si="33"/>
        <v>0.6766381766381766</v>
      </c>
      <c r="BX10" s="13">
        <f t="shared" si="33"/>
        <v>0.6766381766381766</v>
      </c>
      <c r="BY10" s="13">
        <f t="shared" si="33"/>
        <v>0.6766381766381766</v>
      </c>
      <c r="BZ10" s="13">
        <f t="shared" si="33"/>
        <v>0.40598290598290593</v>
      </c>
      <c r="CA10" s="13">
        <f t="shared" si="33"/>
        <v>0.47364672364672367</v>
      </c>
      <c r="CB10" s="13">
        <f t="shared" si="33"/>
        <v>0.81196581196581197</v>
      </c>
      <c r="CC10" s="13">
        <f t="shared" si="33"/>
        <v>0.94729344729344722</v>
      </c>
      <c r="CD10" s="13">
        <f t="shared" si="33"/>
        <v>1.3532763532763532</v>
      </c>
      <c r="CE10" s="13">
        <f t="shared" si="33"/>
        <v>1.3532763532763532</v>
      </c>
      <c r="CF10" s="13">
        <f t="shared" si="33"/>
        <v>1.4886039886039888</v>
      </c>
      <c r="CG10" s="13">
        <f t="shared" si="33"/>
        <v>1.4886039886039883</v>
      </c>
      <c r="CH10" s="13">
        <f t="shared" si="33"/>
        <v>0.74430199430199417</v>
      </c>
      <c r="CI10" s="13">
        <f t="shared" si="33"/>
        <v>1.6915954415954415</v>
      </c>
      <c r="CJ10" s="13">
        <f t="shared" si="33"/>
        <v>2.4358974358974357</v>
      </c>
      <c r="CK10" s="13">
        <f t="shared" si="33"/>
        <v>2.4358974358974361</v>
      </c>
      <c r="CL10" s="13">
        <f t="shared" si="33"/>
        <v>1.6915954415954415</v>
      </c>
      <c r="CM10" s="13">
        <f t="shared" si="33"/>
        <v>1.6915954415954415</v>
      </c>
      <c r="CN10" s="13">
        <f t="shared" si="33"/>
        <v>1.6915954415954415</v>
      </c>
      <c r="CO10" s="13">
        <f t="shared" si="33"/>
        <v>1.0826210826210827</v>
      </c>
      <c r="CP10" s="13">
        <f t="shared" si="33"/>
        <v>1.6915954415954415</v>
      </c>
      <c r="CQ10" s="13">
        <f t="shared" si="33"/>
        <v>2.4358974358974357</v>
      </c>
      <c r="CR10" s="13">
        <f t="shared" si="33"/>
        <v>1.6915954415954415</v>
      </c>
      <c r="CS10" s="13">
        <f t="shared" si="33"/>
        <v>1.2179487179487181</v>
      </c>
      <c r="CT10" s="13">
        <f t="shared" si="33"/>
        <v>0.94729344729344733</v>
      </c>
      <c r="CU10" s="13">
        <f t="shared" si="33"/>
        <v>0.60897435897435903</v>
      </c>
      <c r="CV10" s="13">
        <f t="shared" si="33"/>
        <v>0.6766381766381766</v>
      </c>
      <c r="CW10" s="13">
        <f t="shared" si="33"/>
        <v>0</v>
      </c>
      <c r="CX10" s="13">
        <f t="shared" si="33"/>
        <v>1.3532763532763532</v>
      </c>
      <c r="CY10" s="13">
        <f t="shared" si="33"/>
        <v>0.6766381766381766</v>
      </c>
      <c r="CZ10" s="13">
        <f t="shared" si="33"/>
        <v>0.47364672364672367</v>
      </c>
      <c r="DA10" s="13">
        <f t="shared" si="33"/>
        <v>1.4886039886039888</v>
      </c>
      <c r="DB10" s="13">
        <f t="shared" si="33"/>
        <v>0.77813390313390318</v>
      </c>
      <c r="DC10" s="13">
        <f t="shared" si="33"/>
        <v>0.81196581196581186</v>
      </c>
      <c r="DD10" s="13">
        <f t="shared" si="33"/>
        <v>1.8945868945868944</v>
      </c>
      <c r="DE10" s="13">
        <f t="shared" si="33"/>
        <v>2.199074074074074</v>
      </c>
      <c r="DF10" s="13">
        <f t="shared" si="33"/>
        <v>1.4886039886039888</v>
      </c>
      <c r="DG10" s="13">
        <f t="shared" si="33"/>
        <v>1.4886039886039888</v>
      </c>
      <c r="DH10" s="13">
        <f t="shared" si="33"/>
        <v>2.0299145299145298</v>
      </c>
      <c r="DI10" s="13">
        <f t="shared" si="33"/>
        <v>2.5712250712250713</v>
      </c>
      <c r="DJ10" s="13">
        <f t="shared" si="33"/>
        <v>1.4886039886039883</v>
      </c>
      <c r="DK10" s="13">
        <f t="shared" si="33"/>
        <v>2.1652421652421654</v>
      </c>
      <c r="DL10" s="13">
        <f t="shared" si="33"/>
        <v>2.5712250712250713</v>
      </c>
      <c r="DM10" s="13">
        <f t="shared" si="33"/>
        <v>2.3682336182336181</v>
      </c>
      <c r="DN10" s="13">
        <f t="shared" si="33"/>
        <v>1.8945868945868947</v>
      </c>
      <c r="DO10" s="13">
        <f t="shared" si="33"/>
        <v>2.3682336182336181</v>
      </c>
      <c r="DP10" s="13">
        <f t="shared" si="33"/>
        <v>0.81196581196581186</v>
      </c>
      <c r="DQ10" s="13">
        <f t="shared" ref="DQ10:GB10" si="34">SUM(DQ58,DQ106)</f>
        <v>0.6766381766381766</v>
      </c>
      <c r="DR10" s="13">
        <f t="shared" si="34"/>
        <v>1.2179487179487178</v>
      </c>
      <c r="DS10" s="13">
        <f t="shared" si="34"/>
        <v>0.87962962962962965</v>
      </c>
      <c r="DT10" s="13">
        <f t="shared" si="34"/>
        <v>0.47364672364672367</v>
      </c>
      <c r="DU10" s="13">
        <f t="shared" si="34"/>
        <v>0.47364672364672367</v>
      </c>
      <c r="DV10" s="13">
        <f t="shared" si="34"/>
        <v>0.54131054131054124</v>
      </c>
      <c r="DW10" s="13">
        <f t="shared" si="34"/>
        <v>0.40598290598290593</v>
      </c>
      <c r="DX10" s="13">
        <f t="shared" si="34"/>
        <v>0.47364672364672367</v>
      </c>
      <c r="DY10" s="13">
        <f t="shared" si="34"/>
        <v>0.81196581196581197</v>
      </c>
      <c r="DZ10" s="13">
        <f t="shared" si="34"/>
        <v>0.87962962962962965</v>
      </c>
      <c r="EA10" s="13">
        <f t="shared" si="34"/>
        <v>0.47364672364672367</v>
      </c>
      <c r="EB10" s="13">
        <f t="shared" si="34"/>
        <v>0.54131054131054124</v>
      </c>
      <c r="EC10" s="13">
        <f t="shared" si="34"/>
        <v>0.54131054131054124</v>
      </c>
      <c r="ED10" s="13">
        <f t="shared" si="34"/>
        <v>0.54131054131054135</v>
      </c>
      <c r="EE10" s="13">
        <f t="shared" si="34"/>
        <v>0.54131054131054135</v>
      </c>
      <c r="EF10" s="13">
        <f t="shared" si="34"/>
        <v>1.0149572649572649</v>
      </c>
      <c r="EG10" s="13">
        <f t="shared" si="34"/>
        <v>1.3532763532763532</v>
      </c>
      <c r="EH10" s="13">
        <f t="shared" si="34"/>
        <v>0.87962962962962965</v>
      </c>
      <c r="EI10" s="13">
        <f t="shared" si="34"/>
        <v>0.87962962962962965</v>
      </c>
      <c r="EJ10" s="13">
        <f t="shared" si="34"/>
        <v>1.2179487179487181</v>
      </c>
      <c r="EK10" s="13">
        <f t="shared" si="34"/>
        <v>1.0826210826210827</v>
      </c>
      <c r="EL10" s="13">
        <f t="shared" si="34"/>
        <v>1.0826210826210827</v>
      </c>
      <c r="EM10" s="13">
        <f t="shared" si="34"/>
        <v>1.8945868945868944</v>
      </c>
      <c r="EN10" s="13">
        <f t="shared" si="34"/>
        <v>2.9772079772079776</v>
      </c>
      <c r="EO10" s="13">
        <f t="shared" si="34"/>
        <v>1.8945868945868947</v>
      </c>
      <c r="EP10" s="13">
        <f t="shared" si="34"/>
        <v>1.7592592592592593</v>
      </c>
      <c r="EQ10" s="13">
        <f t="shared" si="34"/>
        <v>1.7592592592592593</v>
      </c>
      <c r="ER10" s="13">
        <f t="shared" si="34"/>
        <v>3.0448717948717947</v>
      </c>
      <c r="ES10" s="13">
        <f t="shared" si="34"/>
        <v>1.0826210826210827</v>
      </c>
      <c r="ET10" s="13">
        <f t="shared" si="34"/>
        <v>1.8945868945868944</v>
      </c>
      <c r="EU10" s="13">
        <f t="shared" si="34"/>
        <v>3.0448717948717947</v>
      </c>
      <c r="EV10" s="13">
        <f t="shared" si="34"/>
        <v>2.165242165242165</v>
      </c>
      <c r="EW10" s="13">
        <f t="shared" si="34"/>
        <v>1.8945868945868947</v>
      </c>
      <c r="EX10" s="13">
        <f t="shared" si="34"/>
        <v>1.8945868945868947</v>
      </c>
      <c r="EY10" s="13">
        <f t="shared" si="34"/>
        <v>2.7065527065527064</v>
      </c>
      <c r="EZ10" s="13">
        <f t="shared" si="34"/>
        <v>2.0299145299145298</v>
      </c>
      <c r="FA10" s="13">
        <f t="shared" si="34"/>
        <v>2.1652421652421654</v>
      </c>
      <c r="FB10" s="13">
        <f t="shared" si="34"/>
        <v>2.8418803418803416</v>
      </c>
      <c r="FC10" s="13">
        <f t="shared" si="34"/>
        <v>2.3005698005698001</v>
      </c>
      <c r="FD10" s="13">
        <f t="shared" si="34"/>
        <v>2.0299145299145298</v>
      </c>
      <c r="FE10" s="13">
        <f t="shared" si="34"/>
        <v>2.0299145299145298</v>
      </c>
      <c r="FF10" s="13">
        <f t="shared" si="34"/>
        <v>2.7065527065527064</v>
      </c>
      <c r="FG10" s="13">
        <f t="shared" si="34"/>
        <v>1.0826210826210827</v>
      </c>
      <c r="FH10" s="13">
        <f t="shared" si="34"/>
        <v>2.5712250712250713</v>
      </c>
      <c r="FI10" s="13">
        <f t="shared" si="34"/>
        <v>1.3532763532763532</v>
      </c>
      <c r="FJ10" s="13">
        <f t="shared" si="34"/>
        <v>1.0149572649572649</v>
      </c>
      <c r="FK10" s="13">
        <f t="shared" si="34"/>
        <v>1.0149572649572649</v>
      </c>
      <c r="FL10" s="13">
        <f t="shared" si="34"/>
        <v>1.0149572649572649</v>
      </c>
      <c r="FM10" s="13">
        <f t="shared" si="34"/>
        <v>1.0149572649572649</v>
      </c>
      <c r="FN10" s="13">
        <f t="shared" si="34"/>
        <v>1.0149572649572649</v>
      </c>
      <c r="FO10" s="13">
        <f t="shared" si="34"/>
        <v>1.0149572649572649</v>
      </c>
      <c r="FP10" s="13">
        <f t="shared" si="34"/>
        <v>1.0149572649572649</v>
      </c>
      <c r="FQ10" s="13">
        <f t="shared" si="34"/>
        <v>1.0149572649572649</v>
      </c>
      <c r="FR10" s="13">
        <f t="shared" si="34"/>
        <v>1.0149572649572649</v>
      </c>
      <c r="FS10" s="13">
        <f t="shared" si="34"/>
        <v>1.0149572649572649</v>
      </c>
      <c r="FT10" s="13">
        <f t="shared" si="34"/>
        <v>1.0149572649572649</v>
      </c>
      <c r="FU10" s="13">
        <f t="shared" si="34"/>
        <v>1.0149572649572649</v>
      </c>
      <c r="FV10" s="13">
        <f t="shared" si="34"/>
        <v>1.0149572649572649</v>
      </c>
      <c r="FW10" s="13">
        <f t="shared" si="34"/>
        <v>1.0149572649572649</v>
      </c>
      <c r="FX10" s="13">
        <f t="shared" si="34"/>
        <v>1.0149572649572649</v>
      </c>
      <c r="FY10" s="13">
        <f t="shared" si="34"/>
        <v>1.0149572649572649</v>
      </c>
      <c r="FZ10" s="13">
        <f t="shared" si="34"/>
        <v>1.0149572649572649</v>
      </c>
      <c r="GA10" s="13">
        <f t="shared" si="34"/>
        <v>1.0149572649572649</v>
      </c>
      <c r="GB10" s="13">
        <f t="shared" si="34"/>
        <v>1.0149572649572649</v>
      </c>
      <c r="GC10" s="13">
        <f t="shared" ref="GC10:IN10" si="35">SUM(GC58,GC106)</f>
        <v>1.0149572649572649</v>
      </c>
      <c r="GD10" s="13">
        <f t="shared" si="35"/>
        <v>1.0149572649572649</v>
      </c>
      <c r="GE10" s="13">
        <f t="shared" si="35"/>
        <v>1.0149572649572649</v>
      </c>
      <c r="GF10" s="13">
        <f t="shared" si="35"/>
        <v>1.0149572649572649</v>
      </c>
      <c r="GG10" s="13">
        <f t="shared" si="35"/>
        <v>1.0149572649572649</v>
      </c>
      <c r="GH10" s="13">
        <f t="shared" si="35"/>
        <v>1.0149572649572649</v>
      </c>
      <c r="GI10" s="13">
        <f t="shared" si="35"/>
        <v>1.0149572649572649</v>
      </c>
      <c r="GJ10" s="13">
        <f t="shared" si="35"/>
        <v>1.0149572649572649</v>
      </c>
      <c r="GK10" s="13">
        <f t="shared" si="35"/>
        <v>1.0149572649572649</v>
      </c>
      <c r="GL10" s="13">
        <f t="shared" si="35"/>
        <v>1.0149572649572649</v>
      </c>
      <c r="GM10" s="13">
        <f t="shared" si="35"/>
        <v>1.0149572649572649</v>
      </c>
      <c r="GN10" s="13">
        <f t="shared" si="35"/>
        <v>1.0149572649572649</v>
      </c>
      <c r="GO10" s="13">
        <f t="shared" si="35"/>
        <v>1.0149572649572649</v>
      </c>
      <c r="GP10" s="13">
        <f t="shared" si="35"/>
        <v>1.0149572649572649</v>
      </c>
      <c r="GQ10" s="13">
        <f t="shared" si="35"/>
        <v>1.0149572649572649</v>
      </c>
      <c r="GR10" s="13">
        <f t="shared" si="35"/>
        <v>1.0149572649572649</v>
      </c>
      <c r="GS10" s="13">
        <f t="shared" si="35"/>
        <v>1.0149572649572649</v>
      </c>
      <c r="GT10" s="13">
        <f t="shared" si="35"/>
        <v>1.0149572649572649</v>
      </c>
      <c r="GU10" s="13">
        <f t="shared" si="35"/>
        <v>1.0149572649572649</v>
      </c>
      <c r="GV10" s="13">
        <f t="shared" si="35"/>
        <v>1.0149572649572649</v>
      </c>
      <c r="GW10" s="13">
        <f t="shared" si="35"/>
        <v>1.0149572649572649</v>
      </c>
      <c r="GX10" s="13">
        <f t="shared" si="35"/>
        <v>1.0149572649572649</v>
      </c>
      <c r="GY10" s="13">
        <f t="shared" si="35"/>
        <v>1.0149572649572649</v>
      </c>
      <c r="GZ10" s="13">
        <f t="shared" si="35"/>
        <v>1.0149572649572649</v>
      </c>
      <c r="HA10" s="13">
        <f t="shared" si="35"/>
        <v>1.0149572649572649</v>
      </c>
      <c r="HB10" s="13">
        <f t="shared" si="35"/>
        <v>1.0149572649572649</v>
      </c>
      <c r="HC10" s="13">
        <f t="shared" si="35"/>
        <v>1.0149572649572649</v>
      </c>
      <c r="HD10" s="13">
        <f t="shared" si="35"/>
        <v>1.0149572649572649</v>
      </c>
      <c r="HE10" s="13">
        <f t="shared" si="35"/>
        <v>1.0149572649572649</v>
      </c>
      <c r="HF10" s="13">
        <f t="shared" si="35"/>
        <v>1.0149572649572649</v>
      </c>
      <c r="HG10" s="13">
        <f t="shared" si="35"/>
        <v>1.0149572649572649</v>
      </c>
      <c r="HH10" s="13">
        <f t="shared" si="35"/>
        <v>1.0149572649572649</v>
      </c>
      <c r="HI10" s="13">
        <f t="shared" si="35"/>
        <v>1.0149572649572649</v>
      </c>
      <c r="HJ10" s="13">
        <f t="shared" si="35"/>
        <v>1.0149572649572649</v>
      </c>
      <c r="HK10" s="13">
        <f t="shared" si="35"/>
        <v>1.0149572649572649</v>
      </c>
      <c r="HL10" s="13">
        <f t="shared" si="35"/>
        <v>1.0149572649572649</v>
      </c>
      <c r="HM10" s="13">
        <f t="shared" si="35"/>
        <v>1.0149572649572649</v>
      </c>
      <c r="HN10" s="13">
        <f t="shared" si="35"/>
        <v>1.0149572649572649</v>
      </c>
      <c r="HO10" s="13">
        <f t="shared" si="35"/>
        <v>1.0149572649572649</v>
      </c>
      <c r="HP10" s="13">
        <f t="shared" si="35"/>
        <v>1.0149572649572649</v>
      </c>
      <c r="HQ10" s="13">
        <f t="shared" si="35"/>
        <v>1.0149572649572649</v>
      </c>
      <c r="HR10" s="13">
        <f t="shared" si="35"/>
        <v>1.0149572649572649</v>
      </c>
      <c r="HS10" s="13">
        <f t="shared" si="35"/>
        <v>1.0149572649572649</v>
      </c>
      <c r="HT10" s="13">
        <f t="shared" si="35"/>
        <v>1.0149572649572649</v>
      </c>
      <c r="HU10" s="13">
        <f t="shared" si="35"/>
        <v>1.0149572649572649</v>
      </c>
      <c r="HV10" s="13">
        <f t="shared" si="35"/>
        <v>1.0149572649572649</v>
      </c>
      <c r="HW10" s="13">
        <f t="shared" si="35"/>
        <v>1.0149572649572649</v>
      </c>
      <c r="HX10" s="13">
        <f t="shared" si="35"/>
        <v>1.0149572649572649</v>
      </c>
      <c r="HY10" s="13">
        <f t="shared" si="35"/>
        <v>1.0149572649572649</v>
      </c>
      <c r="HZ10" s="13">
        <f t="shared" si="35"/>
        <v>1.0149572649572649</v>
      </c>
      <c r="IA10" s="13">
        <f t="shared" si="35"/>
        <v>1.0149572649572649</v>
      </c>
      <c r="IB10" s="13">
        <f t="shared" si="35"/>
        <v>1.0149572649572649</v>
      </c>
      <c r="IC10" s="13">
        <f t="shared" si="35"/>
        <v>1.0149572649572649</v>
      </c>
      <c r="ID10" s="13">
        <f t="shared" si="35"/>
        <v>1.0149572649572649</v>
      </c>
      <c r="IE10" s="13">
        <f t="shared" si="35"/>
        <v>1.0149572649572649</v>
      </c>
      <c r="IF10" s="13">
        <f t="shared" si="35"/>
        <v>1.0149572649572649</v>
      </c>
      <c r="IG10" s="13">
        <f t="shared" si="35"/>
        <v>1.0149572649572649</v>
      </c>
      <c r="IH10" s="13">
        <f t="shared" si="35"/>
        <v>1.0149572649572649</v>
      </c>
      <c r="II10" s="13">
        <f t="shared" si="35"/>
        <v>1.0149572649572649</v>
      </c>
      <c r="IJ10" s="13">
        <f t="shared" si="35"/>
        <v>1.0149572649572649</v>
      </c>
      <c r="IK10" s="13">
        <f t="shared" si="35"/>
        <v>1.0149572649572649</v>
      </c>
      <c r="IL10" s="13">
        <f t="shared" si="35"/>
        <v>1.0149572649572649</v>
      </c>
      <c r="IM10" s="13">
        <f t="shared" si="35"/>
        <v>1.0149572649572649</v>
      </c>
      <c r="IN10" s="13">
        <f t="shared" si="35"/>
        <v>1.0149572649572649</v>
      </c>
      <c r="IO10" s="13">
        <f t="shared" ref="IO10:KZ10" si="36">SUM(IO58,IO106)</f>
        <v>1.0149572649572649</v>
      </c>
      <c r="IP10" s="13">
        <f t="shared" si="36"/>
        <v>1.0149572649572649</v>
      </c>
      <c r="IQ10" s="13">
        <f t="shared" si="36"/>
        <v>1.0149572649572649</v>
      </c>
      <c r="IR10" s="13">
        <f t="shared" si="36"/>
        <v>1.0149572649572649</v>
      </c>
      <c r="IS10" s="13">
        <f t="shared" si="36"/>
        <v>1.0149572649572649</v>
      </c>
      <c r="IT10" s="13">
        <f t="shared" si="36"/>
        <v>1.0149572649572649</v>
      </c>
      <c r="IU10" s="13">
        <f t="shared" si="36"/>
        <v>1.0149572649572649</v>
      </c>
      <c r="IV10" s="13">
        <f t="shared" si="36"/>
        <v>1.0149572649572649</v>
      </c>
      <c r="IW10" s="13">
        <f t="shared" si="36"/>
        <v>1.0149572649572649</v>
      </c>
      <c r="IX10" s="13">
        <f t="shared" si="36"/>
        <v>1.0149572649572649</v>
      </c>
      <c r="IY10" s="13">
        <f t="shared" si="36"/>
        <v>1.0149572649572649</v>
      </c>
      <c r="IZ10" s="13">
        <f t="shared" si="36"/>
        <v>1.0149572649572649</v>
      </c>
      <c r="JA10" s="13">
        <f t="shared" si="36"/>
        <v>1.0149572649572649</v>
      </c>
      <c r="JB10" s="13">
        <f t="shared" si="36"/>
        <v>1.0149572649572649</v>
      </c>
      <c r="JC10" s="13">
        <f t="shared" si="36"/>
        <v>1.0149572649572649</v>
      </c>
      <c r="JD10" s="13">
        <f t="shared" si="36"/>
        <v>1.0149572649572649</v>
      </c>
      <c r="JE10" s="13">
        <f t="shared" si="36"/>
        <v>1.0149572649572649</v>
      </c>
      <c r="JF10" s="13">
        <f t="shared" si="36"/>
        <v>1.0149572649572649</v>
      </c>
      <c r="JG10" s="13">
        <f t="shared" si="36"/>
        <v>1.0149572649572649</v>
      </c>
      <c r="JH10" s="13">
        <f t="shared" si="36"/>
        <v>1.0149572649572649</v>
      </c>
      <c r="JI10" s="13">
        <f t="shared" si="36"/>
        <v>1.0149572649572649</v>
      </c>
      <c r="JJ10" s="13">
        <f t="shared" si="36"/>
        <v>1.0149572649572649</v>
      </c>
      <c r="JK10" s="13">
        <f t="shared" si="36"/>
        <v>1.0149572649572649</v>
      </c>
      <c r="JL10" s="13">
        <f t="shared" si="36"/>
        <v>1.0149572649572649</v>
      </c>
      <c r="JM10" s="13">
        <f t="shared" si="36"/>
        <v>1.0149572649572649</v>
      </c>
      <c r="JN10" s="13">
        <f t="shared" si="36"/>
        <v>1.0149572649572649</v>
      </c>
      <c r="JO10" s="13">
        <f t="shared" si="36"/>
        <v>1.0149572649572649</v>
      </c>
      <c r="JP10" s="13">
        <f t="shared" si="36"/>
        <v>1.0149572649572649</v>
      </c>
      <c r="JQ10" s="13">
        <f t="shared" si="36"/>
        <v>1.0149572649572649</v>
      </c>
      <c r="JR10" s="13">
        <f t="shared" si="36"/>
        <v>1.0149572649572649</v>
      </c>
      <c r="JS10" s="13">
        <f t="shared" si="36"/>
        <v>1.0149572649572649</v>
      </c>
      <c r="JT10" s="13">
        <f t="shared" si="36"/>
        <v>1.0149572649572649</v>
      </c>
      <c r="JU10" s="13">
        <f t="shared" si="36"/>
        <v>1.0149572649572649</v>
      </c>
      <c r="JV10" s="13">
        <f t="shared" si="36"/>
        <v>1.0149572649572649</v>
      </c>
      <c r="JW10" s="13">
        <f t="shared" si="36"/>
        <v>1.0149572649572649</v>
      </c>
      <c r="JX10" s="13">
        <f t="shared" si="36"/>
        <v>1.0149572649572649</v>
      </c>
      <c r="JY10" s="13">
        <f t="shared" si="36"/>
        <v>1.0149572649572649</v>
      </c>
      <c r="JZ10" s="13">
        <f t="shared" si="36"/>
        <v>1.0149572649572649</v>
      </c>
      <c r="KA10" s="13">
        <f t="shared" si="36"/>
        <v>1.0149572649572649</v>
      </c>
      <c r="KB10" s="13">
        <f t="shared" si="36"/>
        <v>1.0149572649572649</v>
      </c>
      <c r="KC10" s="13">
        <f t="shared" si="36"/>
        <v>1.0149572649572649</v>
      </c>
      <c r="KD10" s="13">
        <f t="shared" si="36"/>
        <v>1.0149572649572649</v>
      </c>
      <c r="KE10" s="13">
        <f t="shared" si="36"/>
        <v>1.0149572649572649</v>
      </c>
      <c r="KF10" s="13">
        <f t="shared" si="36"/>
        <v>1.0149572649572649</v>
      </c>
      <c r="KG10" s="13">
        <f t="shared" si="36"/>
        <v>1.0149572649572649</v>
      </c>
      <c r="KH10" s="13">
        <f t="shared" si="36"/>
        <v>1.0149572649572649</v>
      </c>
      <c r="KI10" s="13">
        <f t="shared" si="36"/>
        <v>1.0149572649572649</v>
      </c>
      <c r="KJ10" s="13">
        <f t="shared" si="36"/>
        <v>1.0149572649572649</v>
      </c>
      <c r="KK10" s="13">
        <f t="shared" si="36"/>
        <v>1.0149572649572649</v>
      </c>
      <c r="KL10" s="13">
        <f t="shared" si="36"/>
        <v>1.0149572649572649</v>
      </c>
      <c r="KM10" s="13">
        <f t="shared" si="36"/>
        <v>1.0149572649572649</v>
      </c>
      <c r="KN10" s="13">
        <f t="shared" si="36"/>
        <v>1.0149572649572649</v>
      </c>
      <c r="KO10" s="13">
        <f t="shared" si="36"/>
        <v>1.0149572649572649</v>
      </c>
      <c r="KP10" s="13">
        <f t="shared" si="36"/>
        <v>1.0149572649572649</v>
      </c>
      <c r="KQ10" s="13">
        <f t="shared" si="36"/>
        <v>1.0149572649572649</v>
      </c>
      <c r="KR10" s="13">
        <f t="shared" si="36"/>
        <v>1.0149572649572649</v>
      </c>
      <c r="KS10" s="13">
        <f t="shared" si="36"/>
        <v>1.0149572649572649</v>
      </c>
      <c r="KT10" s="13">
        <f t="shared" si="36"/>
        <v>1.0149572649572649</v>
      </c>
      <c r="KU10" s="13">
        <f t="shared" si="36"/>
        <v>1.0149572649572649</v>
      </c>
      <c r="KV10" s="13">
        <f t="shared" si="36"/>
        <v>1.0149572649572649</v>
      </c>
      <c r="KW10" s="13">
        <f t="shared" si="36"/>
        <v>1.0149572649572649</v>
      </c>
      <c r="KX10" s="13">
        <f t="shared" si="36"/>
        <v>1.0149572649572649</v>
      </c>
      <c r="KY10" s="13">
        <f t="shared" si="36"/>
        <v>1.0149572649572649</v>
      </c>
      <c r="KZ10" s="13">
        <f t="shared" si="36"/>
        <v>1.0149572649572649</v>
      </c>
      <c r="LA10" s="13">
        <f t="shared" ref="LA10:NI10" si="37">SUM(LA58,LA106)</f>
        <v>1.0149572649572649</v>
      </c>
      <c r="LB10" s="13">
        <f t="shared" si="37"/>
        <v>1.0149572649572649</v>
      </c>
      <c r="LC10" s="13">
        <f t="shared" si="37"/>
        <v>1.0149572649572649</v>
      </c>
      <c r="LD10" s="13">
        <f t="shared" si="37"/>
        <v>1.0149572649572649</v>
      </c>
      <c r="LE10" s="13">
        <f t="shared" si="37"/>
        <v>1.0149572649572649</v>
      </c>
      <c r="LF10" s="13">
        <f t="shared" si="37"/>
        <v>1.0149572649572649</v>
      </c>
      <c r="LG10" s="13">
        <f t="shared" si="37"/>
        <v>1.0149572649572649</v>
      </c>
      <c r="LH10" s="13">
        <f t="shared" si="37"/>
        <v>1.0149572649572649</v>
      </c>
      <c r="LI10" s="13">
        <f t="shared" si="37"/>
        <v>1.0149572649572649</v>
      </c>
      <c r="LJ10" s="13">
        <f t="shared" si="37"/>
        <v>1.0149572649572649</v>
      </c>
      <c r="LK10" s="13">
        <f t="shared" si="37"/>
        <v>1.0149572649572649</v>
      </c>
      <c r="LL10" s="13">
        <f t="shared" si="37"/>
        <v>1.0149572649572649</v>
      </c>
      <c r="LM10" s="13">
        <f t="shared" si="37"/>
        <v>1.0149572649572649</v>
      </c>
      <c r="LN10" s="13">
        <f t="shared" si="37"/>
        <v>1.0149572649572649</v>
      </c>
      <c r="LO10" s="13">
        <f t="shared" si="37"/>
        <v>1.0149572649572649</v>
      </c>
      <c r="LP10" s="13">
        <f t="shared" si="37"/>
        <v>1.0149572649572649</v>
      </c>
      <c r="LQ10" s="13">
        <f t="shared" si="37"/>
        <v>1.0149572649572649</v>
      </c>
      <c r="LR10" s="13">
        <f t="shared" si="37"/>
        <v>1.0149572649572649</v>
      </c>
      <c r="LS10" s="13">
        <f t="shared" si="37"/>
        <v>1.0149572649572649</v>
      </c>
      <c r="LT10" s="13">
        <f t="shared" si="37"/>
        <v>1.0149572649572649</v>
      </c>
      <c r="LU10" s="13">
        <f t="shared" si="37"/>
        <v>1.0149572649572649</v>
      </c>
      <c r="LV10" s="13">
        <f t="shared" si="37"/>
        <v>1.0149572649572649</v>
      </c>
      <c r="LW10" s="13">
        <f t="shared" si="37"/>
        <v>1.0149572649572649</v>
      </c>
      <c r="LX10" s="13">
        <f t="shared" si="37"/>
        <v>1.0149572649572649</v>
      </c>
      <c r="LY10" s="13">
        <f t="shared" si="37"/>
        <v>0.10217236467236467</v>
      </c>
      <c r="LZ10" s="13">
        <f t="shared" si="37"/>
        <v>0.10224002849002849</v>
      </c>
      <c r="MA10" s="13">
        <f t="shared" si="37"/>
        <v>0.10230769230769231</v>
      </c>
      <c r="MB10" s="13">
        <f t="shared" si="37"/>
        <v>0.10237535612535612</v>
      </c>
      <c r="MC10" s="13">
        <f t="shared" si="37"/>
        <v>0.10244301994301994</v>
      </c>
      <c r="MD10" s="13">
        <f t="shared" si="37"/>
        <v>0.10251068376068376</v>
      </c>
      <c r="ME10" s="13">
        <f t="shared" si="37"/>
        <v>0.10257834757834758</v>
      </c>
      <c r="MF10" s="13">
        <f t="shared" si="37"/>
        <v>0.10264601139601137</v>
      </c>
      <c r="MG10" s="13">
        <f t="shared" si="37"/>
        <v>0.10271367521367521</v>
      </c>
      <c r="MH10" s="13">
        <f t="shared" si="37"/>
        <v>0.10278133903133903</v>
      </c>
      <c r="MI10" s="13">
        <f t="shared" si="37"/>
        <v>0.10284900284900284</v>
      </c>
      <c r="MJ10" s="13">
        <f t="shared" si="37"/>
        <v>0.10291666666666667</v>
      </c>
      <c r="MK10" s="13">
        <f t="shared" si="37"/>
        <v>0.10298433048433048</v>
      </c>
      <c r="ML10" s="13">
        <f t="shared" si="37"/>
        <v>0.10305199430199431</v>
      </c>
      <c r="MM10" s="13">
        <f t="shared" si="37"/>
        <v>0.10311965811965812</v>
      </c>
      <c r="MN10" s="13">
        <f t="shared" si="37"/>
        <v>0.10318732193732194</v>
      </c>
      <c r="MO10" s="13">
        <f t="shared" si="37"/>
        <v>0.10325498575498576</v>
      </c>
      <c r="MP10" s="13">
        <f t="shared" si="37"/>
        <v>0.10332264957264957</v>
      </c>
      <c r="MQ10" s="13">
        <f t="shared" si="37"/>
        <v>0.1033903133903134</v>
      </c>
      <c r="MR10" s="13">
        <f t="shared" si="37"/>
        <v>0.10345797720797721</v>
      </c>
      <c r="MS10" s="13">
        <f t="shared" si="37"/>
        <v>0.10352564102564102</v>
      </c>
      <c r="MT10" s="13">
        <f t="shared" si="37"/>
        <v>0.10359330484330484</v>
      </c>
      <c r="MU10" s="13">
        <f t="shared" si="37"/>
        <v>0.10366096866096866</v>
      </c>
      <c r="MV10" s="13">
        <f t="shared" si="37"/>
        <v>0.10372863247863248</v>
      </c>
      <c r="MW10" s="13">
        <f t="shared" si="37"/>
        <v>0.1037962962962963</v>
      </c>
      <c r="MX10" s="13">
        <f t="shared" si="37"/>
        <v>0.10386396011396012</v>
      </c>
      <c r="MY10" s="13">
        <f t="shared" si="37"/>
        <v>0.10393162393162395</v>
      </c>
      <c r="MZ10" s="13">
        <f t="shared" si="37"/>
        <v>0.10399928774928774</v>
      </c>
      <c r="NA10" s="13">
        <f t="shared" si="37"/>
        <v>0.10406695156695156</v>
      </c>
      <c r="NB10" s="13">
        <f t="shared" si="37"/>
        <v>0.10413461538461538</v>
      </c>
      <c r="NC10" s="13">
        <f t="shared" si="37"/>
        <v>0.1042022792022792</v>
      </c>
      <c r="ND10" s="13">
        <f t="shared" si="37"/>
        <v>0.104269943019943</v>
      </c>
      <c r="NE10" s="13">
        <f t="shared" si="37"/>
        <v>0.10433760683760683</v>
      </c>
      <c r="NF10" s="13">
        <f t="shared" si="37"/>
        <v>0.10440527065527067</v>
      </c>
      <c r="NG10" s="13">
        <f t="shared" si="37"/>
        <v>0.10447293447293446</v>
      </c>
      <c r="NH10" s="13">
        <f t="shared" si="37"/>
        <v>0.10454059829059828</v>
      </c>
      <c r="NI10" s="13">
        <f t="shared" si="37"/>
        <v>0.1046082621082621</v>
      </c>
    </row>
    <row r="11" spans="1:380" ht="15.75" customHeight="1">
      <c r="A11" s="22">
        <v>33</v>
      </c>
      <c r="B11" s="8" t="s">
        <v>1179</v>
      </c>
      <c r="C11" s="13">
        <f t="shared" si="7"/>
        <v>5.2777777777777778E-2</v>
      </c>
      <c r="D11" s="13">
        <f t="shared" ref="D11:BN11" si="38">SUM(D59,D107)</f>
        <v>0.12666666666666668</v>
      </c>
      <c r="E11" s="13">
        <f t="shared" si="38"/>
        <v>0.12666666666666671</v>
      </c>
      <c r="F11" s="13">
        <f t="shared" si="38"/>
        <v>0.10555555555555556</v>
      </c>
      <c r="G11" s="13">
        <f t="shared" si="38"/>
        <v>9.5000000000000001E-2</v>
      </c>
      <c r="H11" s="13">
        <f t="shared" si="38"/>
        <v>5.2777777777777785E-2</v>
      </c>
      <c r="I11" s="13">
        <f t="shared" si="38"/>
        <v>6.3333333333333339E-2</v>
      </c>
      <c r="J11" s="13">
        <f t="shared" si="38"/>
        <v>0.14777777777777779</v>
      </c>
      <c r="K11" s="13">
        <f t="shared" si="38"/>
        <v>9.5000000000000001E-2</v>
      </c>
      <c r="L11" s="13">
        <f t="shared" si="38"/>
        <v>6.8611111111111123E-2</v>
      </c>
      <c r="M11" s="13">
        <f t="shared" si="38"/>
        <v>5.8055555555555555E-2</v>
      </c>
      <c r="N11" s="13">
        <f t="shared" si="38"/>
        <v>0.12666666666666671</v>
      </c>
      <c r="O11" s="13">
        <f t="shared" si="38"/>
        <v>6.3333333333333339E-2</v>
      </c>
      <c r="P11" s="13">
        <f t="shared" si="38"/>
        <v>8.4444444444444447E-2</v>
      </c>
      <c r="Q11" s="13">
        <f t="shared" si="38"/>
        <v>0.15833333333333333</v>
      </c>
      <c r="R11" s="13">
        <f t="shared" si="38"/>
        <v>0.23222222222222222</v>
      </c>
      <c r="S11" s="13">
        <f t="shared" si="38"/>
        <v>0.13722222222222225</v>
      </c>
      <c r="T11" s="13">
        <f t="shared" si="38"/>
        <v>0.10555555555555556</v>
      </c>
      <c r="U11" s="13">
        <f t="shared" si="38"/>
        <v>8.4444444444444461E-2</v>
      </c>
      <c r="V11" s="13">
        <f t="shared" si="38"/>
        <v>5.2777777777777785E-2</v>
      </c>
      <c r="W11" s="13">
        <f t="shared" si="38"/>
        <v>6.3333333333333339E-2</v>
      </c>
      <c r="X11" s="13">
        <f t="shared" si="38"/>
        <v>0.13722222222222222</v>
      </c>
      <c r="Y11" s="13">
        <f t="shared" si="38"/>
        <v>0.14777777777777779</v>
      </c>
      <c r="Z11" s="13">
        <f t="shared" si="38"/>
        <v>0.10555555555555556</v>
      </c>
      <c r="AA11" s="13">
        <f t="shared" si="38"/>
        <v>9.5000000000000001E-2</v>
      </c>
      <c r="AB11" s="13">
        <f t="shared" si="38"/>
        <v>7.9166666666666663E-2</v>
      </c>
      <c r="AC11" s="13">
        <f t="shared" si="38"/>
        <v>5.2777777777777785E-2</v>
      </c>
      <c r="AD11" s="13">
        <f t="shared" si="38"/>
        <v>7.9166666666666663E-2</v>
      </c>
      <c r="AE11" s="13">
        <f t="shared" si="38"/>
        <v>0.19</v>
      </c>
      <c r="AF11" s="13">
        <f t="shared" si="38"/>
        <v>0.21111111111111111</v>
      </c>
      <c r="AG11" s="13">
        <f t="shared" si="38"/>
        <v>0.12666666666666671</v>
      </c>
      <c r="AH11" s="13">
        <f t="shared" si="38"/>
        <v>8.4444444444444461E-2</v>
      </c>
      <c r="AI11" s="13">
        <f t="shared" si="38"/>
        <v>8.4444444444444461E-2</v>
      </c>
      <c r="AJ11" s="13">
        <f t="shared" si="38"/>
        <v>8.4444444444444447E-2</v>
      </c>
      <c r="AK11" s="13">
        <f t="shared" si="38"/>
        <v>8.4444444444444447E-2</v>
      </c>
      <c r="AL11" s="13">
        <f t="shared" si="38"/>
        <v>0.19</v>
      </c>
      <c r="AM11" s="13">
        <f t="shared" si="38"/>
        <v>0.2638888888888889</v>
      </c>
      <c r="AN11" s="13">
        <f t="shared" si="38"/>
        <v>0.16888888888888892</v>
      </c>
      <c r="AO11" s="13">
        <f t="shared" si="38"/>
        <v>0.15833333333333333</v>
      </c>
      <c r="AP11" s="13">
        <f t="shared" si="38"/>
        <v>0.10555555555555556</v>
      </c>
      <c r="AQ11" s="13">
        <f t="shared" si="38"/>
        <v>6.3333333333333339E-2</v>
      </c>
      <c r="AR11" s="13">
        <f t="shared" si="38"/>
        <v>6.3333333333333339E-2</v>
      </c>
      <c r="AS11" s="13">
        <f t="shared" si="38"/>
        <v>0.15833333333333333</v>
      </c>
      <c r="AT11" s="13">
        <f t="shared" si="38"/>
        <v>0.15833333333333333</v>
      </c>
      <c r="AU11" s="13">
        <f t="shared" si="38"/>
        <v>0.10555555555555556</v>
      </c>
      <c r="AV11" s="13">
        <f t="shared" si="38"/>
        <v>0.12666666666666671</v>
      </c>
      <c r="AW11" s="13">
        <f t="shared" si="38"/>
        <v>0.14777777777777779</v>
      </c>
      <c r="AX11" s="13">
        <f t="shared" si="38"/>
        <v>0.10555555555555557</v>
      </c>
      <c r="AY11" s="13">
        <f t="shared" si="38"/>
        <v>0.10555555555555557</v>
      </c>
      <c r="AZ11" s="13">
        <v>2</v>
      </c>
      <c r="BA11" s="13">
        <v>2</v>
      </c>
      <c r="BB11" s="13">
        <v>2</v>
      </c>
      <c r="BC11" s="13">
        <v>2</v>
      </c>
      <c r="BD11" s="13">
        <v>2</v>
      </c>
      <c r="BE11" s="13">
        <f t="shared" si="38"/>
        <v>0.10555555555555557</v>
      </c>
      <c r="BF11" s="13">
        <f t="shared" si="38"/>
        <v>0.10555555555555557</v>
      </c>
      <c r="BG11" s="13">
        <f t="shared" si="38"/>
        <v>0.19</v>
      </c>
      <c r="BH11" s="13">
        <f t="shared" si="38"/>
        <v>0.15833333333333333</v>
      </c>
      <c r="BI11" s="13">
        <f t="shared" si="38"/>
        <v>0.11611111111111111</v>
      </c>
      <c r="BJ11" s="13">
        <f t="shared" si="38"/>
        <v>9.5000000000000001E-2</v>
      </c>
      <c r="BK11" s="13">
        <f t="shared" si="38"/>
        <v>9.5000000000000001E-2</v>
      </c>
      <c r="BL11" s="13">
        <f t="shared" si="38"/>
        <v>6.3333333333333339E-2</v>
      </c>
      <c r="BM11" s="13">
        <f t="shared" si="38"/>
        <v>0.10555555555555557</v>
      </c>
      <c r="BN11" s="13">
        <f t="shared" si="38"/>
        <v>0</v>
      </c>
      <c r="BO11" s="13">
        <f t="shared" ref="BO11:DP11" si="39">SUM(BO59,BO107)</f>
        <v>0.23222222222222222</v>
      </c>
      <c r="BP11" s="13">
        <f t="shared" si="39"/>
        <v>0.13722222222222225</v>
      </c>
      <c r="BQ11" s="13">
        <f t="shared" si="39"/>
        <v>7.3888888888888893E-2</v>
      </c>
      <c r="BR11" s="13">
        <f t="shared" si="39"/>
        <v>6.3333333333333353E-2</v>
      </c>
      <c r="BS11" s="13">
        <f t="shared" si="39"/>
        <v>6.3333333333333339E-2</v>
      </c>
      <c r="BT11" s="13">
        <f t="shared" si="39"/>
        <v>8.4444444444444447E-2</v>
      </c>
      <c r="BU11" s="13">
        <f t="shared" si="39"/>
        <v>0.15833333333333333</v>
      </c>
      <c r="BV11" s="13">
        <f t="shared" si="39"/>
        <v>0.17944444444444446</v>
      </c>
      <c r="BW11" s="13">
        <f t="shared" si="39"/>
        <v>0.10555555555555556</v>
      </c>
      <c r="BX11" s="13">
        <f t="shared" si="39"/>
        <v>0.10555555555555556</v>
      </c>
      <c r="BY11" s="13">
        <f t="shared" si="39"/>
        <v>0.10555555555555556</v>
      </c>
      <c r="BZ11" s="13">
        <f t="shared" si="39"/>
        <v>6.3333333333333339E-2</v>
      </c>
      <c r="CA11" s="13">
        <f t="shared" si="39"/>
        <v>7.3888888888888879E-2</v>
      </c>
      <c r="CB11" s="13">
        <f t="shared" si="39"/>
        <v>0.12666666666666668</v>
      </c>
      <c r="CC11" s="13">
        <f t="shared" si="39"/>
        <v>0.14777777777777779</v>
      </c>
      <c r="CD11" s="13">
        <f t="shared" si="39"/>
        <v>0.21111111111111111</v>
      </c>
      <c r="CE11" s="13">
        <f t="shared" si="39"/>
        <v>0.21111111111111111</v>
      </c>
      <c r="CF11" s="13">
        <f t="shared" si="39"/>
        <v>0.23222222222222222</v>
      </c>
      <c r="CG11" s="13">
        <f t="shared" si="39"/>
        <v>0.23222222222222222</v>
      </c>
      <c r="CH11" s="13">
        <f t="shared" si="39"/>
        <v>0.11611111111111111</v>
      </c>
      <c r="CI11" s="13">
        <f t="shared" si="39"/>
        <v>0.2638888888888889</v>
      </c>
      <c r="CJ11" s="13">
        <f t="shared" si="39"/>
        <v>0.38</v>
      </c>
      <c r="CK11" s="13">
        <f t="shared" si="39"/>
        <v>0.38</v>
      </c>
      <c r="CL11" s="13">
        <f t="shared" si="39"/>
        <v>0.2638888888888889</v>
      </c>
      <c r="CM11" s="13">
        <f t="shared" si="39"/>
        <v>0.2638888888888889</v>
      </c>
      <c r="CN11" s="13">
        <f t="shared" si="39"/>
        <v>0.2638888888888889</v>
      </c>
      <c r="CO11" s="13">
        <f t="shared" si="39"/>
        <v>0.16888888888888889</v>
      </c>
      <c r="CP11" s="13">
        <f t="shared" si="39"/>
        <v>0.2638888888888889</v>
      </c>
      <c r="CQ11" s="13">
        <f t="shared" si="39"/>
        <v>0.38</v>
      </c>
      <c r="CR11" s="13">
        <f t="shared" si="39"/>
        <v>0.2638888888888889</v>
      </c>
      <c r="CS11" s="13">
        <f t="shared" si="39"/>
        <v>0.19</v>
      </c>
      <c r="CT11" s="13">
        <f t="shared" si="39"/>
        <v>0.14777777777777779</v>
      </c>
      <c r="CU11" s="13">
        <f t="shared" si="39"/>
        <v>9.5000000000000001E-2</v>
      </c>
      <c r="CV11" s="13">
        <f t="shared" si="39"/>
        <v>0.10555555555555557</v>
      </c>
      <c r="CW11" s="13">
        <f t="shared" si="39"/>
        <v>0</v>
      </c>
      <c r="CX11" s="13">
        <f t="shared" si="39"/>
        <v>0.21111111111111111</v>
      </c>
      <c r="CY11" s="13">
        <f t="shared" si="39"/>
        <v>0.10555555555555556</v>
      </c>
      <c r="CZ11" s="13">
        <f t="shared" si="39"/>
        <v>7.3888888888888893E-2</v>
      </c>
      <c r="DA11" s="13">
        <f t="shared" si="39"/>
        <v>0.23222222222222222</v>
      </c>
      <c r="DB11" s="13">
        <f t="shared" si="39"/>
        <v>0.12138888888888891</v>
      </c>
      <c r="DC11" s="13">
        <f t="shared" si="39"/>
        <v>0.12666666666666668</v>
      </c>
      <c r="DD11" s="13">
        <f t="shared" si="39"/>
        <v>0.29555555555555557</v>
      </c>
      <c r="DE11" s="13">
        <f t="shared" si="39"/>
        <v>0.34305555555555556</v>
      </c>
      <c r="DF11" s="13">
        <f t="shared" si="39"/>
        <v>0.23222222222222222</v>
      </c>
      <c r="DG11" s="13">
        <f t="shared" si="39"/>
        <v>0.23222222222222222</v>
      </c>
      <c r="DH11" s="13">
        <f t="shared" si="39"/>
        <v>0.31666666666666665</v>
      </c>
      <c r="DI11" s="13">
        <f t="shared" si="39"/>
        <v>0.40111111111111114</v>
      </c>
      <c r="DJ11" s="13">
        <f t="shared" si="39"/>
        <v>0.23222222222222222</v>
      </c>
      <c r="DK11" s="13">
        <f t="shared" si="39"/>
        <v>0.33777777777777779</v>
      </c>
      <c r="DL11" s="13">
        <f t="shared" si="39"/>
        <v>0.40111111111111114</v>
      </c>
      <c r="DM11" s="13">
        <f t="shared" si="39"/>
        <v>0.36944444444444446</v>
      </c>
      <c r="DN11" s="13">
        <f t="shared" si="39"/>
        <v>0.29555555555555557</v>
      </c>
      <c r="DO11" s="13">
        <f t="shared" si="39"/>
        <v>0.36944444444444446</v>
      </c>
      <c r="DP11" s="13">
        <f t="shared" si="39"/>
        <v>0.12666666666666668</v>
      </c>
      <c r="DQ11" s="13">
        <f t="shared" ref="DQ11:GB11" si="40">SUM(DQ59,DQ107)</f>
        <v>0.10555555555555557</v>
      </c>
      <c r="DR11" s="13">
        <f t="shared" si="40"/>
        <v>0.19</v>
      </c>
      <c r="DS11" s="13">
        <f t="shared" si="40"/>
        <v>0.13722222222222222</v>
      </c>
      <c r="DT11" s="13">
        <f t="shared" si="40"/>
        <v>7.3888888888888893E-2</v>
      </c>
      <c r="DU11" s="13">
        <f t="shared" si="40"/>
        <v>7.3888888888888893E-2</v>
      </c>
      <c r="DV11" s="13">
        <f t="shared" si="40"/>
        <v>8.4444444444444461E-2</v>
      </c>
      <c r="DW11" s="13">
        <f t="shared" si="40"/>
        <v>6.3333333333333339E-2</v>
      </c>
      <c r="DX11" s="13">
        <f t="shared" si="40"/>
        <v>7.3888888888888879E-2</v>
      </c>
      <c r="DY11" s="13">
        <f t="shared" si="40"/>
        <v>0.12666666666666668</v>
      </c>
      <c r="DZ11" s="13">
        <f t="shared" si="40"/>
        <v>0.13722222222222222</v>
      </c>
      <c r="EA11" s="13">
        <f t="shared" si="40"/>
        <v>7.3888888888888893E-2</v>
      </c>
      <c r="EB11" s="13">
        <f t="shared" si="40"/>
        <v>8.4444444444444461E-2</v>
      </c>
      <c r="EC11" s="13">
        <f t="shared" si="40"/>
        <v>8.4444444444444461E-2</v>
      </c>
      <c r="ED11" s="13">
        <f t="shared" si="40"/>
        <v>8.4444444444444447E-2</v>
      </c>
      <c r="EE11" s="13">
        <f t="shared" si="40"/>
        <v>8.4444444444444447E-2</v>
      </c>
      <c r="EF11" s="13">
        <f t="shared" si="40"/>
        <v>0.15833333333333333</v>
      </c>
      <c r="EG11" s="13">
        <f t="shared" si="40"/>
        <v>0.21111111111111111</v>
      </c>
      <c r="EH11" s="13">
        <f t="shared" si="40"/>
        <v>0.13722222222222225</v>
      </c>
      <c r="EI11" s="13">
        <f t="shared" si="40"/>
        <v>0.13722222222222225</v>
      </c>
      <c r="EJ11" s="13">
        <f t="shared" si="40"/>
        <v>0.19</v>
      </c>
      <c r="EK11" s="13">
        <f t="shared" si="40"/>
        <v>0.16888888888888889</v>
      </c>
      <c r="EL11" s="13">
        <f t="shared" si="40"/>
        <v>0.16888888888888889</v>
      </c>
      <c r="EM11" s="13">
        <f t="shared" si="40"/>
        <v>0.29555555555555557</v>
      </c>
      <c r="EN11" s="13">
        <f t="shared" si="40"/>
        <v>0.46444444444444444</v>
      </c>
      <c r="EO11" s="13">
        <f t="shared" si="40"/>
        <v>0.29555555555555557</v>
      </c>
      <c r="EP11" s="13">
        <f t="shared" si="40"/>
        <v>0.27444444444444449</v>
      </c>
      <c r="EQ11" s="13">
        <f t="shared" si="40"/>
        <v>0.27444444444444449</v>
      </c>
      <c r="ER11" s="13">
        <f t="shared" si="40"/>
        <v>0.47500000000000003</v>
      </c>
      <c r="ES11" s="13">
        <f t="shared" si="40"/>
        <v>0.16888888888888889</v>
      </c>
      <c r="ET11" s="13">
        <f t="shared" si="40"/>
        <v>0.29555555555555557</v>
      </c>
      <c r="EU11" s="13">
        <f t="shared" si="40"/>
        <v>0.47499999999999998</v>
      </c>
      <c r="EV11" s="13">
        <f t="shared" si="40"/>
        <v>0.33777777777777784</v>
      </c>
      <c r="EW11" s="13">
        <f t="shared" si="40"/>
        <v>0.29555555555555557</v>
      </c>
      <c r="EX11" s="13">
        <f t="shared" si="40"/>
        <v>0.29555555555555557</v>
      </c>
      <c r="EY11" s="13">
        <f t="shared" si="40"/>
        <v>0.42222222222222228</v>
      </c>
      <c r="EZ11" s="13">
        <f t="shared" si="40"/>
        <v>0.31666666666666665</v>
      </c>
      <c r="FA11" s="13">
        <f t="shared" si="40"/>
        <v>0.33777777777777779</v>
      </c>
      <c r="FB11" s="13">
        <f t="shared" si="40"/>
        <v>0.4433333333333333</v>
      </c>
      <c r="FC11" s="13">
        <f t="shared" si="40"/>
        <v>0.35888888888888892</v>
      </c>
      <c r="FD11" s="13">
        <f t="shared" si="40"/>
        <v>0.31666666666666665</v>
      </c>
      <c r="FE11" s="13">
        <f t="shared" si="40"/>
        <v>0.31666666666666665</v>
      </c>
      <c r="FF11" s="13">
        <f t="shared" si="40"/>
        <v>0.42222222222222228</v>
      </c>
      <c r="FG11" s="13">
        <f t="shared" si="40"/>
        <v>0.16888888888888889</v>
      </c>
      <c r="FH11" s="13">
        <f t="shared" si="40"/>
        <v>0.40111111111111114</v>
      </c>
      <c r="FI11" s="13">
        <f t="shared" si="40"/>
        <v>0.21111111111111111</v>
      </c>
      <c r="FJ11" s="13">
        <f t="shared" si="40"/>
        <v>0.15833333333333333</v>
      </c>
      <c r="FK11" s="13">
        <f t="shared" si="40"/>
        <v>0.15833333333333333</v>
      </c>
      <c r="FL11" s="13">
        <f t="shared" si="40"/>
        <v>0.15833333333333333</v>
      </c>
      <c r="FM11" s="13">
        <f t="shared" si="40"/>
        <v>0.15833333333333333</v>
      </c>
      <c r="FN11" s="13">
        <f t="shared" si="40"/>
        <v>0.15833333333333333</v>
      </c>
      <c r="FO11" s="13">
        <f t="shared" si="40"/>
        <v>0.15833333333333333</v>
      </c>
      <c r="FP11" s="13">
        <f t="shared" si="40"/>
        <v>0.15833333333333333</v>
      </c>
      <c r="FQ11" s="13">
        <f t="shared" si="40"/>
        <v>0.15833333333333333</v>
      </c>
      <c r="FR11" s="13">
        <f t="shared" si="40"/>
        <v>0.15833333333333333</v>
      </c>
      <c r="FS11" s="13">
        <f t="shared" si="40"/>
        <v>0.15833333333333333</v>
      </c>
      <c r="FT11" s="13">
        <f t="shared" si="40"/>
        <v>0.15833333333333333</v>
      </c>
      <c r="FU11" s="13">
        <f t="shared" si="40"/>
        <v>0.15833333333333333</v>
      </c>
      <c r="FV11" s="13">
        <f t="shared" si="40"/>
        <v>0.15833333333333333</v>
      </c>
      <c r="FW11" s="13">
        <f t="shared" si="40"/>
        <v>0.15833333333333333</v>
      </c>
      <c r="FX11" s="13">
        <f t="shared" si="40"/>
        <v>0.15833333333333333</v>
      </c>
      <c r="FY11" s="13">
        <f t="shared" si="40"/>
        <v>0.15833333333333333</v>
      </c>
      <c r="FZ11" s="13">
        <f t="shared" si="40"/>
        <v>0.15833333333333333</v>
      </c>
      <c r="GA11" s="13">
        <f t="shared" si="40"/>
        <v>0.15833333333333333</v>
      </c>
      <c r="GB11" s="13">
        <f t="shared" si="40"/>
        <v>0.15833333333333333</v>
      </c>
      <c r="GC11" s="13">
        <f t="shared" ref="GC11:IN11" si="41">SUM(GC59,GC107)</f>
        <v>0.15833333333333333</v>
      </c>
      <c r="GD11" s="13">
        <f t="shared" si="41"/>
        <v>0.15833333333333333</v>
      </c>
      <c r="GE11" s="13">
        <f t="shared" si="41"/>
        <v>0.15833333333333333</v>
      </c>
      <c r="GF11" s="13">
        <f t="shared" si="41"/>
        <v>0.15833333333333333</v>
      </c>
      <c r="GG11" s="13">
        <f t="shared" si="41"/>
        <v>0.15833333333333333</v>
      </c>
      <c r="GH11" s="13">
        <f t="shared" si="41"/>
        <v>0.15833333333333333</v>
      </c>
      <c r="GI11" s="13">
        <f t="shared" si="41"/>
        <v>0.15833333333333333</v>
      </c>
      <c r="GJ11" s="13">
        <f t="shared" si="41"/>
        <v>0.15833333333333333</v>
      </c>
      <c r="GK11" s="13">
        <f t="shared" si="41"/>
        <v>0.15833333333333333</v>
      </c>
      <c r="GL11" s="13">
        <f t="shared" si="41"/>
        <v>0.15833333333333333</v>
      </c>
      <c r="GM11" s="13">
        <f t="shared" si="41"/>
        <v>0.15833333333333333</v>
      </c>
      <c r="GN11" s="13">
        <f t="shared" si="41"/>
        <v>0.15833333333333333</v>
      </c>
      <c r="GO11" s="13">
        <f t="shared" si="41"/>
        <v>0.15833333333333333</v>
      </c>
      <c r="GP11" s="13">
        <f t="shared" si="41"/>
        <v>0.15833333333333333</v>
      </c>
      <c r="GQ11" s="13">
        <f t="shared" si="41"/>
        <v>0.15833333333333333</v>
      </c>
      <c r="GR11" s="13">
        <f t="shared" si="41"/>
        <v>0.15833333333333333</v>
      </c>
      <c r="GS11" s="13">
        <f t="shared" si="41"/>
        <v>0.15833333333333333</v>
      </c>
      <c r="GT11" s="13">
        <f t="shared" si="41"/>
        <v>0.15833333333333333</v>
      </c>
      <c r="GU11" s="13">
        <f t="shared" si="41"/>
        <v>0.15833333333333333</v>
      </c>
      <c r="GV11" s="13">
        <f t="shared" si="41"/>
        <v>0.15833333333333333</v>
      </c>
      <c r="GW11" s="13">
        <f t="shared" si="41"/>
        <v>0.15833333333333333</v>
      </c>
      <c r="GX11" s="13">
        <f t="shared" si="41"/>
        <v>0.15833333333333333</v>
      </c>
      <c r="GY11" s="13">
        <f t="shared" si="41"/>
        <v>0.15833333333333333</v>
      </c>
      <c r="GZ11" s="13">
        <f t="shared" si="41"/>
        <v>0.15833333333333333</v>
      </c>
      <c r="HA11" s="13">
        <f t="shared" si="41"/>
        <v>0.15833333333333333</v>
      </c>
      <c r="HB11" s="13">
        <f t="shared" si="41"/>
        <v>0.15833333333333333</v>
      </c>
      <c r="HC11" s="13">
        <f t="shared" si="41"/>
        <v>0.15833333333333333</v>
      </c>
      <c r="HD11" s="13">
        <f t="shared" si="41"/>
        <v>0.15833333333333333</v>
      </c>
      <c r="HE11" s="13">
        <f t="shared" si="41"/>
        <v>0.15833333333333333</v>
      </c>
      <c r="HF11" s="13">
        <f t="shared" si="41"/>
        <v>0.15833333333333333</v>
      </c>
      <c r="HG11" s="13">
        <f t="shared" si="41"/>
        <v>0.15833333333333333</v>
      </c>
      <c r="HH11" s="13">
        <f t="shared" si="41"/>
        <v>0.15833333333333333</v>
      </c>
      <c r="HI11" s="13">
        <f t="shared" si="41"/>
        <v>0.15833333333333333</v>
      </c>
      <c r="HJ11" s="13">
        <f t="shared" si="41"/>
        <v>0.15833333333333333</v>
      </c>
      <c r="HK11" s="13">
        <f t="shared" si="41"/>
        <v>0.15833333333333333</v>
      </c>
      <c r="HL11" s="13">
        <f t="shared" si="41"/>
        <v>0.15833333333333333</v>
      </c>
      <c r="HM11" s="13">
        <f t="shared" si="41"/>
        <v>0.15833333333333333</v>
      </c>
      <c r="HN11" s="13">
        <f t="shared" si="41"/>
        <v>0.15833333333333333</v>
      </c>
      <c r="HO11" s="13">
        <f t="shared" si="41"/>
        <v>0.15833333333333333</v>
      </c>
      <c r="HP11" s="13">
        <f t="shared" si="41"/>
        <v>0.15833333333333333</v>
      </c>
      <c r="HQ11" s="13">
        <f t="shared" si="41"/>
        <v>0.15833333333333333</v>
      </c>
      <c r="HR11" s="13">
        <f t="shared" si="41"/>
        <v>0.15833333333333333</v>
      </c>
      <c r="HS11" s="13">
        <f t="shared" si="41"/>
        <v>0.15833333333333333</v>
      </c>
      <c r="HT11" s="13">
        <f t="shared" si="41"/>
        <v>0.15833333333333333</v>
      </c>
      <c r="HU11" s="13">
        <f t="shared" si="41"/>
        <v>0.15833333333333333</v>
      </c>
      <c r="HV11" s="13">
        <f t="shared" si="41"/>
        <v>0.15833333333333333</v>
      </c>
      <c r="HW11" s="13">
        <f t="shared" si="41"/>
        <v>0.15833333333333333</v>
      </c>
      <c r="HX11" s="13">
        <f t="shared" si="41"/>
        <v>0.15833333333333333</v>
      </c>
      <c r="HY11" s="13">
        <f t="shared" si="41"/>
        <v>0.15833333333333333</v>
      </c>
      <c r="HZ11" s="13">
        <f t="shared" si="41"/>
        <v>0.15833333333333333</v>
      </c>
      <c r="IA11" s="13">
        <f t="shared" si="41"/>
        <v>0.15833333333333333</v>
      </c>
      <c r="IB11" s="13">
        <f t="shared" si="41"/>
        <v>0.15833333333333333</v>
      </c>
      <c r="IC11" s="13">
        <f t="shared" si="41"/>
        <v>0.15833333333333333</v>
      </c>
      <c r="ID11" s="13">
        <f t="shared" si="41"/>
        <v>0.15833333333333333</v>
      </c>
      <c r="IE11" s="13">
        <f t="shared" si="41"/>
        <v>0.15833333333333333</v>
      </c>
      <c r="IF11" s="13">
        <f t="shared" si="41"/>
        <v>0.15833333333333333</v>
      </c>
      <c r="IG11" s="13">
        <f t="shared" si="41"/>
        <v>0.15833333333333333</v>
      </c>
      <c r="IH11" s="13">
        <f t="shared" si="41"/>
        <v>0.15833333333333333</v>
      </c>
      <c r="II11" s="13">
        <f t="shared" si="41"/>
        <v>0.15833333333333333</v>
      </c>
      <c r="IJ11" s="13">
        <f t="shared" si="41"/>
        <v>0.15833333333333333</v>
      </c>
      <c r="IK11" s="13">
        <f t="shared" si="41"/>
        <v>0.15833333333333333</v>
      </c>
      <c r="IL11" s="13">
        <f t="shared" si="41"/>
        <v>0.15833333333333333</v>
      </c>
      <c r="IM11" s="13">
        <f t="shared" si="41"/>
        <v>0.15833333333333333</v>
      </c>
      <c r="IN11" s="13">
        <f t="shared" si="41"/>
        <v>0.15833333333333333</v>
      </c>
      <c r="IO11" s="13">
        <f t="shared" ref="IO11:KZ11" si="42">SUM(IO59,IO107)</f>
        <v>0.15833333333333333</v>
      </c>
      <c r="IP11" s="13">
        <f t="shared" si="42"/>
        <v>0.15833333333333333</v>
      </c>
      <c r="IQ11" s="13">
        <f t="shared" si="42"/>
        <v>0.15833333333333333</v>
      </c>
      <c r="IR11" s="13">
        <f t="shared" si="42"/>
        <v>0.15833333333333333</v>
      </c>
      <c r="IS11" s="13">
        <f t="shared" si="42"/>
        <v>0.15833333333333333</v>
      </c>
      <c r="IT11" s="13">
        <f t="shared" si="42"/>
        <v>0.15833333333333333</v>
      </c>
      <c r="IU11" s="13">
        <f t="shared" si="42"/>
        <v>0.15833333333333333</v>
      </c>
      <c r="IV11" s="13">
        <f t="shared" si="42"/>
        <v>0.15833333333333333</v>
      </c>
      <c r="IW11" s="13">
        <f t="shared" si="42"/>
        <v>0.15833333333333333</v>
      </c>
      <c r="IX11" s="13">
        <f t="shared" si="42"/>
        <v>0.15833333333333333</v>
      </c>
      <c r="IY11" s="13">
        <f t="shared" si="42"/>
        <v>0.15833333333333333</v>
      </c>
      <c r="IZ11" s="13">
        <f t="shared" si="42"/>
        <v>0.15833333333333333</v>
      </c>
      <c r="JA11" s="13">
        <f t="shared" si="42"/>
        <v>0.15833333333333333</v>
      </c>
      <c r="JB11" s="13">
        <f t="shared" si="42"/>
        <v>0.15833333333333333</v>
      </c>
      <c r="JC11" s="13">
        <f t="shared" si="42"/>
        <v>0.15833333333333333</v>
      </c>
      <c r="JD11" s="13">
        <f t="shared" si="42"/>
        <v>0.15833333333333333</v>
      </c>
      <c r="JE11" s="13">
        <f t="shared" si="42"/>
        <v>0.15833333333333333</v>
      </c>
      <c r="JF11" s="13">
        <f t="shared" si="42"/>
        <v>0.15833333333333333</v>
      </c>
      <c r="JG11" s="13">
        <f t="shared" si="42"/>
        <v>0.15833333333333333</v>
      </c>
      <c r="JH11" s="13">
        <f t="shared" si="42"/>
        <v>0.15833333333333333</v>
      </c>
      <c r="JI11" s="13">
        <f t="shared" si="42"/>
        <v>0.15833333333333333</v>
      </c>
      <c r="JJ11" s="13">
        <f t="shared" si="42"/>
        <v>0.15833333333333333</v>
      </c>
      <c r="JK11" s="13">
        <f t="shared" si="42"/>
        <v>0.15833333333333333</v>
      </c>
      <c r="JL11" s="13">
        <f t="shared" si="42"/>
        <v>0.15833333333333333</v>
      </c>
      <c r="JM11" s="13">
        <f t="shared" si="42"/>
        <v>0.15833333333333333</v>
      </c>
      <c r="JN11" s="13">
        <f t="shared" si="42"/>
        <v>0.15833333333333333</v>
      </c>
      <c r="JO11" s="13">
        <f t="shared" si="42"/>
        <v>0.15833333333333333</v>
      </c>
      <c r="JP11" s="13">
        <f t="shared" si="42"/>
        <v>0.15833333333333333</v>
      </c>
      <c r="JQ11" s="13">
        <f t="shared" si="42"/>
        <v>0.15833333333333333</v>
      </c>
      <c r="JR11" s="13">
        <f t="shared" si="42"/>
        <v>0.15833333333333333</v>
      </c>
      <c r="JS11" s="13">
        <f t="shared" si="42"/>
        <v>0.15833333333333333</v>
      </c>
      <c r="JT11" s="13">
        <f t="shared" si="42"/>
        <v>0.15833333333333333</v>
      </c>
      <c r="JU11" s="13">
        <f t="shared" si="42"/>
        <v>0.15833333333333333</v>
      </c>
      <c r="JV11" s="13">
        <f t="shared" si="42"/>
        <v>0.15833333333333333</v>
      </c>
      <c r="JW11" s="13">
        <f t="shared" si="42"/>
        <v>0.15833333333333333</v>
      </c>
      <c r="JX11" s="13">
        <f t="shared" si="42"/>
        <v>0.15833333333333333</v>
      </c>
      <c r="JY11" s="13">
        <f t="shared" si="42"/>
        <v>0.15833333333333333</v>
      </c>
      <c r="JZ11" s="13">
        <f t="shared" si="42"/>
        <v>0.15833333333333333</v>
      </c>
      <c r="KA11" s="13">
        <f t="shared" si="42"/>
        <v>0.15833333333333333</v>
      </c>
      <c r="KB11" s="13">
        <f t="shared" si="42"/>
        <v>0.15833333333333333</v>
      </c>
      <c r="KC11" s="13">
        <f t="shared" si="42"/>
        <v>0.15833333333333333</v>
      </c>
      <c r="KD11" s="13">
        <f t="shared" si="42"/>
        <v>0.15833333333333333</v>
      </c>
      <c r="KE11" s="13">
        <f t="shared" si="42"/>
        <v>0.15833333333333333</v>
      </c>
      <c r="KF11" s="13">
        <f t="shared" si="42"/>
        <v>0.15833333333333333</v>
      </c>
      <c r="KG11" s="13">
        <f t="shared" si="42"/>
        <v>0.15833333333333333</v>
      </c>
      <c r="KH11" s="13">
        <f t="shared" si="42"/>
        <v>0.15833333333333333</v>
      </c>
      <c r="KI11" s="13">
        <f t="shared" si="42"/>
        <v>0.15833333333333333</v>
      </c>
      <c r="KJ11" s="13">
        <f t="shared" si="42"/>
        <v>0.15833333333333333</v>
      </c>
      <c r="KK11" s="13">
        <f t="shared" si="42"/>
        <v>0.15833333333333333</v>
      </c>
      <c r="KL11" s="13">
        <f t="shared" si="42"/>
        <v>0.15833333333333333</v>
      </c>
      <c r="KM11" s="13">
        <f t="shared" si="42"/>
        <v>0.15833333333333333</v>
      </c>
      <c r="KN11" s="13">
        <f t="shared" si="42"/>
        <v>0.15833333333333333</v>
      </c>
      <c r="KO11" s="13">
        <f t="shared" si="42"/>
        <v>0.15833333333333333</v>
      </c>
      <c r="KP11" s="13">
        <f t="shared" si="42"/>
        <v>0.15833333333333333</v>
      </c>
      <c r="KQ11" s="13">
        <f t="shared" si="42"/>
        <v>0.15833333333333333</v>
      </c>
      <c r="KR11" s="13">
        <f t="shared" si="42"/>
        <v>0.15833333333333333</v>
      </c>
      <c r="KS11" s="13">
        <f t="shared" si="42"/>
        <v>0.15833333333333333</v>
      </c>
      <c r="KT11" s="13">
        <f t="shared" si="42"/>
        <v>0.15833333333333333</v>
      </c>
      <c r="KU11" s="13">
        <f t="shared" si="42"/>
        <v>0.15833333333333333</v>
      </c>
      <c r="KV11" s="13">
        <f t="shared" si="42"/>
        <v>0.15833333333333333</v>
      </c>
      <c r="KW11" s="13">
        <f t="shared" si="42"/>
        <v>0.15833333333333333</v>
      </c>
      <c r="KX11" s="13">
        <f t="shared" si="42"/>
        <v>0.15833333333333333</v>
      </c>
      <c r="KY11" s="13">
        <f t="shared" si="42"/>
        <v>0.15833333333333333</v>
      </c>
      <c r="KZ11" s="13">
        <f t="shared" si="42"/>
        <v>0.15833333333333333</v>
      </c>
      <c r="LA11" s="13">
        <f t="shared" ref="LA11:NI11" si="43">SUM(LA59,LA107)</f>
        <v>0.15833333333333333</v>
      </c>
      <c r="LB11" s="13">
        <f t="shared" si="43"/>
        <v>0.15833333333333333</v>
      </c>
      <c r="LC11" s="13">
        <f t="shared" si="43"/>
        <v>0.15833333333333333</v>
      </c>
      <c r="LD11" s="13">
        <f t="shared" si="43"/>
        <v>0.15833333333333333</v>
      </c>
      <c r="LE11" s="13">
        <f t="shared" si="43"/>
        <v>0.15833333333333333</v>
      </c>
      <c r="LF11" s="13">
        <f t="shared" si="43"/>
        <v>0.15833333333333333</v>
      </c>
      <c r="LG11" s="13">
        <f t="shared" si="43"/>
        <v>0.15833333333333333</v>
      </c>
      <c r="LH11" s="13">
        <f t="shared" si="43"/>
        <v>0.15833333333333333</v>
      </c>
      <c r="LI11" s="13">
        <f t="shared" si="43"/>
        <v>0.15833333333333333</v>
      </c>
      <c r="LJ11" s="13">
        <f t="shared" si="43"/>
        <v>0.15833333333333333</v>
      </c>
      <c r="LK11" s="13">
        <f t="shared" si="43"/>
        <v>0.15833333333333333</v>
      </c>
      <c r="LL11" s="13">
        <f t="shared" si="43"/>
        <v>0.15833333333333333</v>
      </c>
      <c r="LM11" s="13">
        <f t="shared" si="43"/>
        <v>0.15833333333333333</v>
      </c>
      <c r="LN11" s="13">
        <f t="shared" si="43"/>
        <v>0.15833333333333333</v>
      </c>
      <c r="LO11" s="13">
        <f t="shared" si="43"/>
        <v>0.15833333333333333</v>
      </c>
      <c r="LP11" s="13">
        <f t="shared" si="43"/>
        <v>0.15833333333333333</v>
      </c>
      <c r="LQ11" s="13">
        <f t="shared" si="43"/>
        <v>0.15833333333333333</v>
      </c>
      <c r="LR11" s="13">
        <f t="shared" si="43"/>
        <v>0.15833333333333333</v>
      </c>
      <c r="LS11" s="13">
        <f t="shared" si="43"/>
        <v>0.15833333333333333</v>
      </c>
      <c r="LT11" s="13">
        <f t="shared" si="43"/>
        <v>0.15833333333333333</v>
      </c>
      <c r="LU11" s="13">
        <f t="shared" si="43"/>
        <v>0.15833333333333333</v>
      </c>
      <c r="LV11" s="13">
        <f t="shared" si="43"/>
        <v>0.15833333333333333</v>
      </c>
      <c r="LW11" s="13">
        <f t="shared" si="43"/>
        <v>0.15833333333333333</v>
      </c>
      <c r="LX11" s="13">
        <f t="shared" si="43"/>
        <v>0.15833333333333333</v>
      </c>
      <c r="LY11" s="13">
        <f t="shared" si="43"/>
        <v>1.5938888888888888E-2</v>
      </c>
      <c r="LZ11" s="13">
        <f t="shared" si="43"/>
        <v>1.5949444444444443E-2</v>
      </c>
      <c r="MA11" s="13">
        <f t="shared" si="43"/>
        <v>1.5960000000000002E-2</v>
      </c>
      <c r="MB11" s="13">
        <f t="shared" si="43"/>
        <v>1.5970555555555554E-2</v>
      </c>
      <c r="MC11" s="13">
        <f t="shared" si="43"/>
        <v>1.5981111111111113E-2</v>
      </c>
      <c r="MD11" s="13">
        <f t="shared" si="43"/>
        <v>1.5991666666666668E-2</v>
      </c>
      <c r="ME11" s="13">
        <f t="shared" si="43"/>
        <v>1.6002222222222223E-2</v>
      </c>
      <c r="MF11" s="13">
        <f t="shared" si="43"/>
        <v>1.6012777777777775E-2</v>
      </c>
      <c r="MG11" s="13">
        <f t="shared" si="43"/>
        <v>1.602333333333333E-2</v>
      </c>
      <c r="MH11" s="13">
        <f t="shared" si="43"/>
        <v>1.6033888888888889E-2</v>
      </c>
      <c r="MI11" s="13">
        <f t="shared" si="43"/>
        <v>1.6044444444444441E-2</v>
      </c>
      <c r="MJ11" s="13">
        <f t="shared" si="43"/>
        <v>1.6055000000000003E-2</v>
      </c>
      <c r="MK11" s="13">
        <f t="shared" si="43"/>
        <v>1.6065555555555555E-2</v>
      </c>
      <c r="ML11" s="13">
        <f t="shared" si="43"/>
        <v>1.607611111111111E-2</v>
      </c>
      <c r="MM11" s="13">
        <f t="shared" si="43"/>
        <v>1.6086666666666666E-2</v>
      </c>
      <c r="MN11" s="13">
        <f t="shared" si="43"/>
        <v>1.6097222222222221E-2</v>
      </c>
      <c r="MO11" s="13">
        <f t="shared" si="43"/>
        <v>1.6107777777777776E-2</v>
      </c>
      <c r="MP11" s="13">
        <f t="shared" si="43"/>
        <v>1.6118333333333335E-2</v>
      </c>
      <c r="MQ11" s="13">
        <f t="shared" si="43"/>
        <v>1.6128888888888891E-2</v>
      </c>
      <c r="MR11" s="13">
        <f t="shared" si="43"/>
        <v>1.6139444444444442E-2</v>
      </c>
      <c r="MS11" s="13">
        <f t="shared" si="43"/>
        <v>1.6150000000000001E-2</v>
      </c>
      <c r="MT11" s="13">
        <f t="shared" si="43"/>
        <v>1.6160555555555553E-2</v>
      </c>
      <c r="MU11" s="13">
        <f t="shared" si="43"/>
        <v>1.6171111111111112E-2</v>
      </c>
      <c r="MV11" s="13">
        <f t="shared" si="43"/>
        <v>1.6181666666666667E-2</v>
      </c>
      <c r="MW11" s="13">
        <f t="shared" si="43"/>
        <v>1.6192222222222222E-2</v>
      </c>
      <c r="MX11" s="13">
        <f t="shared" si="43"/>
        <v>1.6202777777777781E-2</v>
      </c>
      <c r="MY11" s="13">
        <f t="shared" si="43"/>
        <v>1.6213333333333333E-2</v>
      </c>
      <c r="MZ11" s="13">
        <f t="shared" si="43"/>
        <v>1.6223888888888888E-2</v>
      </c>
      <c r="NA11" s="13">
        <f t="shared" si="43"/>
        <v>1.6234444444444444E-2</v>
      </c>
      <c r="NB11" s="13">
        <f t="shared" si="43"/>
        <v>1.6245000000000002E-2</v>
      </c>
      <c r="NC11" s="13">
        <f t="shared" si="43"/>
        <v>1.6255555555555558E-2</v>
      </c>
      <c r="ND11" s="13">
        <f t="shared" si="43"/>
        <v>1.626611111111111E-2</v>
      </c>
      <c r="NE11" s="13">
        <f t="shared" si="43"/>
        <v>1.6276666666666668E-2</v>
      </c>
      <c r="NF11" s="13">
        <f t="shared" si="43"/>
        <v>1.628722222222222E-2</v>
      </c>
      <c r="NG11" s="13">
        <f t="shared" si="43"/>
        <v>1.6297777777777779E-2</v>
      </c>
      <c r="NH11" s="13">
        <f t="shared" si="43"/>
        <v>1.6308333333333334E-2</v>
      </c>
      <c r="NI11" s="13">
        <f t="shared" si="43"/>
        <v>1.631888888888889E-2</v>
      </c>
    </row>
    <row r="12" spans="1:380" ht="15.75" customHeight="1">
      <c r="A12" s="22">
        <v>34</v>
      </c>
      <c r="B12" s="8" t="s">
        <v>1246</v>
      </c>
      <c r="C12" s="13">
        <f t="shared" si="7"/>
        <v>0.13194444444444442</v>
      </c>
      <c r="D12" s="13">
        <f t="shared" ref="D12:BN12" si="44">SUM(D60,D108)</f>
        <v>0.31666666666666665</v>
      </c>
      <c r="E12" s="13">
        <f t="shared" si="44"/>
        <v>0.31666666666666671</v>
      </c>
      <c r="F12" s="13">
        <f t="shared" si="44"/>
        <v>0.26388888888888884</v>
      </c>
      <c r="G12" s="13">
        <f t="shared" si="44"/>
        <v>0.23749999999999999</v>
      </c>
      <c r="H12" s="13">
        <f t="shared" si="44"/>
        <v>0.13194444444444445</v>
      </c>
      <c r="I12" s="13">
        <f t="shared" si="44"/>
        <v>0.15833333333333333</v>
      </c>
      <c r="J12" s="13">
        <f t="shared" si="44"/>
        <v>0.36944444444444446</v>
      </c>
      <c r="K12" s="13">
        <f t="shared" si="44"/>
        <v>0.23749999999999999</v>
      </c>
      <c r="L12" s="13">
        <f t="shared" si="44"/>
        <v>0.17152777777777778</v>
      </c>
      <c r="M12" s="13">
        <f t="shared" si="44"/>
        <v>0.14513888888888887</v>
      </c>
      <c r="N12" s="13">
        <f t="shared" si="44"/>
        <v>0.31666666666666671</v>
      </c>
      <c r="O12" s="13">
        <f t="shared" si="44"/>
        <v>0.15833333333333333</v>
      </c>
      <c r="P12" s="13">
        <f t="shared" si="44"/>
        <v>0.21111111111111111</v>
      </c>
      <c r="Q12" s="13">
        <f t="shared" si="44"/>
        <v>0.39583333333333331</v>
      </c>
      <c r="R12" s="13">
        <f t="shared" si="44"/>
        <v>0.58055555555555549</v>
      </c>
      <c r="S12" s="13">
        <f t="shared" si="44"/>
        <v>0.34305555555555556</v>
      </c>
      <c r="T12" s="13">
        <f t="shared" si="44"/>
        <v>0.26388888888888884</v>
      </c>
      <c r="U12" s="13">
        <f t="shared" si="44"/>
        <v>0.21111111111111111</v>
      </c>
      <c r="V12" s="13">
        <f t="shared" si="44"/>
        <v>0.13194444444444445</v>
      </c>
      <c r="W12" s="13">
        <f t="shared" si="44"/>
        <v>0.15833333333333333</v>
      </c>
      <c r="X12" s="13">
        <f t="shared" si="44"/>
        <v>0.34305555555555556</v>
      </c>
      <c r="Y12" s="13">
        <f t="shared" si="44"/>
        <v>0.36944444444444446</v>
      </c>
      <c r="Z12" s="13">
        <f t="shared" si="44"/>
        <v>0.26388888888888884</v>
      </c>
      <c r="AA12" s="13">
        <f t="shared" si="44"/>
        <v>0.23749999999999999</v>
      </c>
      <c r="AB12" s="13">
        <f t="shared" si="44"/>
        <v>0.19791666666666663</v>
      </c>
      <c r="AC12" s="13">
        <f t="shared" si="44"/>
        <v>0.13194444444444445</v>
      </c>
      <c r="AD12" s="13">
        <f t="shared" si="44"/>
        <v>0.19791666666666666</v>
      </c>
      <c r="AE12" s="13">
        <f t="shared" si="44"/>
        <v>0.47499999999999998</v>
      </c>
      <c r="AF12" s="13">
        <f t="shared" si="44"/>
        <v>0.52777777777777768</v>
      </c>
      <c r="AG12" s="13">
        <f t="shared" si="44"/>
        <v>0.31666666666666671</v>
      </c>
      <c r="AH12" s="13">
        <f t="shared" si="44"/>
        <v>0.21111111111111111</v>
      </c>
      <c r="AI12" s="13">
        <f t="shared" si="44"/>
        <v>0.21111111111111111</v>
      </c>
      <c r="AJ12" s="13">
        <f t="shared" si="44"/>
        <v>0.21111111111111111</v>
      </c>
      <c r="AK12" s="13">
        <f t="shared" si="44"/>
        <v>0.21111111111111111</v>
      </c>
      <c r="AL12" s="13">
        <f t="shared" si="44"/>
        <v>0.47499999999999998</v>
      </c>
      <c r="AM12" s="13">
        <f t="shared" si="44"/>
        <v>0.65972222222222221</v>
      </c>
      <c r="AN12" s="13">
        <f t="shared" si="44"/>
        <v>0.42222222222222222</v>
      </c>
      <c r="AO12" s="13">
        <f t="shared" si="44"/>
        <v>0.39583333333333326</v>
      </c>
      <c r="AP12" s="13">
        <f t="shared" si="44"/>
        <v>0.26388888888888884</v>
      </c>
      <c r="AQ12" s="13">
        <f t="shared" si="44"/>
        <v>0.15833333333333333</v>
      </c>
      <c r="AR12" s="13">
        <f t="shared" si="44"/>
        <v>0.15833333333333333</v>
      </c>
      <c r="AS12" s="13">
        <f t="shared" si="44"/>
        <v>0.39583333333333331</v>
      </c>
      <c r="AT12" s="13">
        <f t="shared" si="44"/>
        <v>0.39583333333333331</v>
      </c>
      <c r="AU12" s="13">
        <f t="shared" si="44"/>
        <v>0.26388888888888884</v>
      </c>
      <c r="AV12" s="13">
        <f t="shared" si="44"/>
        <v>0.31666666666666671</v>
      </c>
      <c r="AW12" s="13">
        <f t="shared" si="44"/>
        <v>0.36944444444444446</v>
      </c>
      <c r="AX12" s="13">
        <f t="shared" si="44"/>
        <v>0.2638888888888889</v>
      </c>
      <c r="AY12" s="13">
        <f t="shared" si="44"/>
        <v>0.2638888888888889</v>
      </c>
      <c r="AZ12" s="13">
        <v>2</v>
      </c>
      <c r="BA12" s="13">
        <v>2</v>
      </c>
      <c r="BB12" s="13">
        <v>2</v>
      </c>
      <c r="BC12" s="13">
        <v>2</v>
      </c>
      <c r="BD12" s="13">
        <v>2</v>
      </c>
      <c r="BE12" s="13">
        <f t="shared" si="44"/>
        <v>0.2638888888888889</v>
      </c>
      <c r="BF12" s="13">
        <f t="shared" si="44"/>
        <v>0.2638888888888889</v>
      </c>
      <c r="BG12" s="13">
        <f t="shared" si="44"/>
        <v>0.47499999999999998</v>
      </c>
      <c r="BH12" s="13">
        <f t="shared" si="44"/>
        <v>0.39583333333333331</v>
      </c>
      <c r="BI12" s="13">
        <f t="shared" si="44"/>
        <v>0.29027777777777775</v>
      </c>
      <c r="BJ12" s="13">
        <f t="shared" si="44"/>
        <v>0.23749999999999999</v>
      </c>
      <c r="BK12" s="13">
        <f t="shared" si="44"/>
        <v>0.23749999999999999</v>
      </c>
      <c r="BL12" s="13">
        <f t="shared" si="44"/>
        <v>0.15833333333333333</v>
      </c>
      <c r="BM12" s="13">
        <f t="shared" si="44"/>
        <v>0.2638888888888889</v>
      </c>
      <c r="BN12" s="13">
        <f t="shared" si="44"/>
        <v>0</v>
      </c>
      <c r="BO12" s="13">
        <f t="shared" ref="BO12:DP12" si="45">SUM(BO60,BO108)</f>
        <v>0.58055555555555549</v>
      </c>
      <c r="BP12" s="13">
        <f t="shared" si="45"/>
        <v>0.34305555555555556</v>
      </c>
      <c r="BQ12" s="13">
        <f t="shared" si="45"/>
        <v>0.18472222222222223</v>
      </c>
      <c r="BR12" s="13">
        <f t="shared" si="45"/>
        <v>0.15833333333333335</v>
      </c>
      <c r="BS12" s="13">
        <f t="shared" si="45"/>
        <v>0.15833333333333333</v>
      </c>
      <c r="BT12" s="13">
        <f t="shared" si="45"/>
        <v>0.21111111111111111</v>
      </c>
      <c r="BU12" s="13">
        <f t="shared" si="45"/>
        <v>0.39583333333333331</v>
      </c>
      <c r="BV12" s="13">
        <f t="shared" si="45"/>
        <v>0.44861111111111107</v>
      </c>
      <c r="BW12" s="13">
        <f t="shared" si="45"/>
        <v>0.26388888888888884</v>
      </c>
      <c r="BX12" s="13">
        <f t="shared" si="45"/>
        <v>0.26388888888888884</v>
      </c>
      <c r="BY12" s="13">
        <f t="shared" si="45"/>
        <v>0.26388888888888884</v>
      </c>
      <c r="BZ12" s="13">
        <f t="shared" si="45"/>
        <v>0.15833333333333333</v>
      </c>
      <c r="CA12" s="13">
        <f t="shared" si="45"/>
        <v>0.1847222222222222</v>
      </c>
      <c r="CB12" s="13">
        <f t="shared" si="45"/>
        <v>0.31666666666666665</v>
      </c>
      <c r="CC12" s="13">
        <f t="shared" si="45"/>
        <v>0.36944444444444446</v>
      </c>
      <c r="CD12" s="13">
        <f t="shared" si="45"/>
        <v>0.52777777777777768</v>
      </c>
      <c r="CE12" s="13">
        <f t="shared" si="45"/>
        <v>0.52777777777777768</v>
      </c>
      <c r="CF12" s="13">
        <f t="shared" si="45"/>
        <v>0.58055555555555549</v>
      </c>
      <c r="CG12" s="13">
        <f t="shared" si="45"/>
        <v>0.58055555555555549</v>
      </c>
      <c r="CH12" s="13">
        <f t="shared" si="45"/>
        <v>0.29027777777777775</v>
      </c>
      <c r="CI12" s="13">
        <f t="shared" si="45"/>
        <v>0.65972222222222221</v>
      </c>
      <c r="CJ12" s="13">
        <f t="shared" si="45"/>
        <v>0.95</v>
      </c>
      <c r="CK12" s="13">
        <f t="shared" si="45"/>
        <v>0.95</v>
      </c>
      <c r="CL12" s="13">
        <f t="shared" si="45"/>
        <v>0.65972222222222232</v>
      </c>
      <c r="CM12" s="13">
        <f t="shared" si="45"/>
        <v>0.65972222222222232</v>
      </c>
      <c r="CN12" s="13">
        <f t="shared" si="45"/>
        <v>0.65972222222222221</v>
      </c>
      <c r="CO12" s="13">
        <f t="shared" si="45"/>
        <v>0.42222222222222222</v>
      </c>
      <c r="CP12" s="13">
        <f t="shared" si="45"/>
        <v>0.65972222222222221</v>
      </c>
      <c r="CQ12" s="13">
        <f t="shared" si="45"/>
        <v>0.95</v>
      </c>
      <c r="CR12" s="13">
        <f t="shared" si="45"/>
        <v>0.65972222222222232</v>
      </c>
      <c r="CS12" s="13">
        <f t="shared" si="45"/>
        <v>0.47499999999999998</v>
      </c>
      <c r="CT12" s="13">
        <f t="shared" si="45"/>
        <v>0.36944444444444446</v>
      </c>
      <c r="CU12" s="13">
        <f t="shared" si="45"/>
        <v>0.23749999999999999</v>
      </c>
      <c r="CV12" s="13">
        <f t="shared" si="45"/>
        <v>0.2638888888888889</v>
      </c>
      <c r="CW12" s="13">
        <f t="shared" si="45"/>
        <v>0</v>
      </c>
      <c r="CX12" s="13">
        <f t="shared" si="45"/>
        <v>0.52777777777777768</v>
      </c>
      <c r="CY12" s="13">
        <f t="shared" si="45"/>
        <v>0.26388888888888884</v>
      </c>
      <c r="CZ12" s="13">
        <f t="shared" si="45"/>
        <v>0.18472222222222223</v>
      </c>
      <c r="DA12" s="13">
        <f t="shared" si="45"/>
        <v>0.58055555555555549</v>
      </c>
      <c r="DB12" s="13">
        <f t="shared" si="45"/>
        <v>0.30347222222222225</v>
      </c>
      <c r="DC12" s="13">
        <f t="shared" si="45"/>
        <v>0.31666666666666665</v>
      </c>
      <c r="DD12" s="13">
        <f t="shared" si="45"/>
        <v>0.73888888888888893</v>
      </c>
      <c r="DE12" s="13">
        <f t="shared" si="45"/>
        <v>0.85763888888888884</v>
      </c>
      <c r="DF12" s="13">
        <f t="shared" si="45"/>
        <v>0.58055555555555549</v>
      </c>
      <c r="DG12" s="13">
        <f t="shared" si="45"/>
        <v>0.58055555555555549</v>
      </c>
      <c r="DH12" s="13">
        <f t="shared" si="45"/>
        <v>0.79166666666666652</v>
      </c>
      <c r="DI12" s="13">
        <f t="shared" si="45"/>
        <v>1.0027777777777778</v>
      </c>
      <c r="DJ12" s="13">
        <f t="shared" si="45"/>
        <v>0.58055555555555549</v>
      </c>
      <c r="DK12" s="13">
        <f t="shared" si="45"/>
        <v>0.84444444444444433</v>
      </c>
      <c r="DL12" s="13">
        <f t="shared" si="45"/>
        <v>1.0027777777777778</v>
      </c>
      <c r="DM12" s="13">
        <f t="shared" si="45"/>
        <v>0.92361111111111094</v>
      </c>
      <c r="DN12" s="13">
        <f t="shared" si="45"/>
        <v>0.73888888888888893</v>
      </c>
      <c r="DO12" s="13">
        <f t="shared" si="45"/>
        <v>0.92361111111111094</v>
      </c>
      <c r="DP12" s="13">
        <f t="shared" si="45"/>
        <v>0.31666666666666665</v>
      </c>
      <c r="DQ12" s="13">
        <f t="shared" ref="DQ12:GB12" si="46">SUM(DQ60,DQ108)</f>
        <v>0.2638888888888889</v>
      </c>
      <c r="DR12" s="13">
        <f t="shared" si="46"/>
        <v>0.47499999999999998</v>
      </c>
      <c r="DS12" s="13">
        <f t="shared" si="46"/>
        <v>0.34305555555555556</v>
      </c>
      <c r="DT12" s="13">
        <f t="shared" si="46"/>
        <v>0.18472222222222223</v>
      </c>
      <c r="DU12" s="13">
        <f t="shared" si="46"/>
        <v>0.18472222222222223</v>
      </c>
      <c r="DV12" s="13">
        <f t="shared" si="46"/>
        <v>0.21111111111111111</v>
      </c>
      <c r="DW12" s="13">
        <f t="shared" si="46"/>
        <v>0.15833333333333333</v>
      </c>
      <c r="DX12" s="13">
        <f t="shared" si="46"/>
        <v>0.1847222222222222</v>
      </c>
      <c r="DY12" s="13">
        <f t="shared" si="46"/>
        <v>0.31666666666666665</v>
      </c>
      <c r="DZ12" s="13">
        <f t="shared" si="46"/>
        <v>0.34305555555555556</v>
      </c>
      <c r="EA12" s="13">
        <f t="shared" si="46"/>
        <v>0.18472222222222223</v>
      </c>
      <c r="EB12" s="13">
        <f t="shared" si="46"/>
        <v>0.21111111111111111</v>
      </c>
      <c r="EC12" s="13">
        <f t="shared" si="46"/>
        <v>0.21111111111111111</v>
      </c>
      <c r="ED12" s="13">
        <f t="shared" si="46"/>
        <v>0.21111111111111111</v>
      </c>
      <c r="EE12" s="13">
        <f t="shared" si="46"/>
        <v>0.21111111111111111</v>
      </c>
      <c r="EF12" s="13">
        <f t="shared" si="46"/>
        <v>0.39583333333333331</v>
      </c>
      <c r="EG12" s="13">
        <f t="shared" si="46"/>
        <v>0.52777777777777768</v>
      </c>
      <c r="EH12" s="13">
        <f t="shared" si="46"/>
        <v>0.34305555555555556</v>
      </c>
      <c r="EI12" s="13">
        <f t="shared" si="46"/>
        <v>0.34305555555555556</v>
      </c>
      <c r="EJ12" s="13">
        <f t="shared" si="46"/>
        <v>0.47499999999999998</v>
      </c>
      <c r="EK12" s="13">
        <f t="shared" si="46"/>
        <v>0.42222222222222222</v>
      </c>
      <c r="EL12" s="13">
        <f t="shared" si="46"/>
        <v>0.42222222222222222</v>
      </c>
      <c r="EM12" s="13">
        <f t="shared" si="46"/>
        <v>0.73888888888888893</v>
      </c>
      <c r="EN12" s="13">
        <f t="shared" si="46"/>
        <v>1.161111111111111</v>
      </c>
      <c r="EO12" s="13">
        <f t="shared" si="46"/>
        <v>0.73888888888888893</v>
      </c>
      <c r="EP12" s="13">
        <f t="shared" si="46"/>
        <v>0.68611111111111112</v>
      </c>
      <c r="EQ12" s="13">
        <f t="shared" si="46"/>
        <v>0.68611111111111112</v>
      </c>
      <c r="ER12" s="13">
        <f t="shared" si="46"/>
        <v>1.1875</v>
      </c>
      <c r="ES12" s="13">
        <f t="shared" si="46"/>
        <v>0.42222222222222222</v>
      </c>
      <c r="ET12" s="13">
        <f t="shared" si="46"/>
        <v>0.73888888888888893</v>
      </c>
      <c r="EU12" s="13">
        <f t="shared" si="46"/>
        <v>1.1875</v>
      </c>
      <c r="EV12" s="13">
        <f t="shared" si="46"/>
        <v>0.84444444444444444</v>
      </c>
      <c r="EW12" s="13">
        <f t="shared" si="46"/>
        <v>0.73888888888888893</v>
      </c>
      <c r="EX12" s="13">
        <f t="shared" si="46"/>
        <v>0.73888888888888893</v>
      </c>
      <c r="EY12" s="13">
        <f t="shared" si="46"/>
        <v>1.0555555555555556</v>
      </c>
      <c r="EZ12" s="13">
        <f t="shared" si="46"/>
        <v>0.79166666666666663</v>
      </c>
      <c r="FA12" s="13">
        <f t="shared" si="46"/>
        <v>0.84444444444444433</v>
      </c>
      <c r="FB12" s="13">
        <f t="shared" si="46"/>
        <v>1.1083333333333332</v>
      </c>
      <c r="FC12" s="13">
        <f t="shared" si="46"/>
        <v>0.89722222222222225</v>
      </c>
      <c r="FD12" s="13">
        <f t="shared" si="46"/>
        <v>0.79166666666666652</v>
      </c>
      <c r="FE12" s="13">
        <f t="shared" si="46"/>
        <v>0.79166666666666652</v>
      </c>
      <c r="FF12" s="13">
        <f t="shared" si="46"/>
        <v>1.0555555555555556</v>
      </c>
      <c r="FG12" s="13">
        <f t="shared" si="46"/>
        <v>0.42222222222222222</v>
      </c>
      <c r="FH12" s="13">
        <f t="shared" si="46"/>
        <v>1.0027777777777778</v>
      </c>
      <c r="FI12" s="13">
        <f t="shared" si="46"/>
        <v>0.52777777777777768</v>
      </c>
      <c r="FJ12" s="13">
        <f t="shared" si="46"/>
        <v>0.39583333333333326</v>
      </c>
      <c r="FK12" s="13">
        <f t="shared" si="46"/>
        <v>0.39583333333333326</v>
      </c>
      <c r="FL12" s="13">
        <f t="shared" si="46"/>
        <v>0.39583333333333326</v>
      </c>
      <c r="FM12" s="13">
        <f t="shared" si="46"/>
        <v>0.39583333333333331</v>
      </c>
      <c r="FN12" s="13">
        <f t="shared" si="46"/>
        <v>0.39583333333333331</v>
      </c>
      <c r="FO12" s="13">
        <f t="shared" si="46"/>
        <v>0.39583333333333331</v>
      </c>
      <c r="FP12" s="13">
        <f t="shared" si="46"/>
        <v>0.39583333333333331</v>
      </c>
      <c r="FQ12" s="13">
        <f t="shared" si="46"/>
        <v>0.39583333333333326</v>
      </c>
      <c r="FR12" s="13">
        <f t="shared" si="46"/>
        <v>0.39583333333333326</v>
      </c>
      <c r="FS12" s="13">
        <f t="shared" si="46"/>
        <v>0.39583333333333326</v>
      </c>
      <c r="FT12" s="13">
        <f t="shared" si="46"/>
        <v>0.39583333333333331</v>
      </c>
      <c r="FU12" s="13">
        <f t="shared" si="46"/>
        <v>0.39583333333333331</v>
      </c>
      <c r="FV12" s="13">
        <f t="shared" si="46"/>
        <v>0.39583333333333331</v>
      </c>
      <c r="FW12" s="13">
        <f t="shared" si="46"/>
        <v>0.39583333333333331</v>
      </c>
      <c r="FX12" s="13">
        <f t="shared" si="46"/>
        <v>0.39583333333333326</v>
      </c>
      <c r="FY12" s="13">
        <f t="shared" si="46"/>
        <v>0.39583333333333326</v>
      </c>
      <c r="FZ12" s="13">
        <f t="shared" si="46"/>
        <v>0.39583333333333326</v>
      </c>
      <c r="GA12" s="13">
        <f t="shared" si="46"/>
        <v>0.39583333333333331</v>
      </c>
      <c r="GB12" s="13">
        <f t="shared" si="46"/>
        <v>0.39583333333333331</v>
      </c>
      <c r="GC12" s="13">
        <f t="shared" ref="GC12:IN12" si="47">SUM(GC60,GC108)</f>
        <v>0.39583333333333331</v>
      </c>
      <c r="GD12" s="13">
        <f t="shared" si="47"/>
        <v>0.39583333333333331</v>
      </c>
      <c r="GE12" s="13">
        <f t="shared" si="47"/>
        <v>0.39583333333333326</v>
      </c>
      <c r="GF12" s="13">
        <f t="shared" si="47"/>
        <v>0.39583333333333326</v>
      </c>
      <c r="GG12" s="13">
        <f t="shared" si="47"/>
        <v>0.39583333333333326</v>
      </c>
      <c r="GH12" s="13">
        <f t="shared" si="47"/>
        <v>0.39583333333333331</v>
      </c>
      <c r="GI12" s="13">
        <f t="shared" si="47"/>
        <v>0.39583333333333331</v>
      </c>
      <c r="GJ12" s="13">
        <f t="shared" si="47"/>
        <v>0.39583333333333331</v>
      </c>
      <c r="GK12" s="13">
        <f t="shared" si="47"/>
        <v>0.39583333333333331</v>
      </c>
      <c r="GL12" s="13">
        <f t="shared" si="47"/>
        <v>0.39583333333333326</v>
      </c>
      <c r="GM12" s="13">
        <f t="shared" si="47"/>
        <v>0.39583333333333326</v>
      </c>
      <c r="GN12" s="13">
        <f t="shared" si="47"/>
        <v>0.39583333333333326</v>
      </c>
      <c r="GO12" s="13">
        <f t="shared" si="47"/>
        <v>0.39583333333333331</v>
      </c>
      <c r="GP12" s="13">
        <f t="shared" si="47"/>
        <v>0.39583333333333331</v>
      </c>
      <c r="GQ12" s="13">
        <f t="shared" si="47"/>
        <v>0.39583333333333331</v>
      </c>
      <c r="GR12" s="13">
        <f t="shared" si="47"/>
        <v>0.39583333333333331</v>
      </c>
      <c r="GS12" s="13">
        <f t="shared" si="47"/>
        <v>0.39583333333333326</v>
      </c>
      <c r="GT12" s="13">
        <f t="shared" si="47"/>
        <v>0.39583333333333326</v>
      </c>
      <c r="GU12" s="13">
        <f t="shared" si="47"/>
        <v>0.39583333333333326</v>
      </c>
      <c r="GV12" s="13">
        <f t="shared" si="47"/>
        <v>0.39583333333333331</v>
      </c>
      <c r="GW12" s="13">
        <f t="shared" si="47"/>
        <v>0.39583333333333331</v>
      </c>
      <c r="GX12" s="13">
        <f t="shared" si="47"/>
        <v>0.39583333333333331</v>
      </c>
      <c r="GY12" s="13">
        <f t="shared" si="47"/>
        <v>0.39583333333333331</v>
      </c>
      <c r="GZ12" s="13">
        <f t="shared" si="47"/>
        <v>0.39583333333333326</v>
      </c>
      <c r="HA12" s="13">
        <f t="shared" si="47"/>
        <v>0.39583333333333326</v>
      </c>
      <c r="HB12" s="13">
        <f t="shared" si="47"/>
        <v>0.39583333333333326</v>
      </c>
      <c r="HC12" s="13">
        <f t="shared" si="47"/>
        <v>0.39583333333333331</v>
      </c>
      <c r="HD12" s="13">
        <f t="shared" si="47"/>
        <v>0.39583333333333331</v>
      </c>
      <c r="HE12" s="13">
        <f t="shared" si="47"/>
        <v>0.39583333333333331</v>
      </c>
      <c r="HF12" s="13">
        <f t="shared" si="47"/>
        <v>0.39583333333333331</v>
      </c>
      <c r="HG12" s="13">
        <f t="shared" si="47"/>
        <v>0.39583333333333326</v>
      </c>
      <c r="HH12" s="13">
        <f t="shared" si="47"/>
        <v>0.39583333333333326</v>
      </c>
      <c r="HI12" s="13">
        <f t="shared" si="47"/>
        <v>0.39583333333333326</v>
      </c>
      <c r="HJ12" s="13">
        <f t="shared" si="47"/>
        <v>0.39583333333333331</v>
      </c>
      <c r="HK12" s="13">
        <f t="shared" si="47"/>
        <v>0.39583333333333331</v>
      </c>
      <c r="HL12" s="13">
        <f t="shared" si="47"/>
        <v>0.39583333333333331</v>
      </c>
      <c r="HM12" s="13">
        <f t="shared" si="47"/>
        <v>0.39583333333333331</v>
      </c>
      <c r="HN12" s="13">
        <f t="shared" si="47"/>
        <v>0.39583333333333326</v>
      </c>
      <c r="HO12" s="13">
        <f t="shared" si="47"/>
        <v>0.39583333333333326</v>
      </c>
      <c r="HP12" s="13">
        <f t="shared" si="47"/>
        <v>0.39583333333333326</v>
      </c>
      <c r="HQ12" s="13">
        <f t="shared" si="47"/>
        <v>0.39583333333333331</v>
      </c>
      <c r="HR12" s="13">
        <f t="shared" si="47"/>
        <v>0.39583333333333331</v>
      </c>
      <c r="HS12" s="13">
        <f t="shared" si="47"/>
        <v>0.39583333333333331</v>
      </c>
      <c r="HT12" s="13">
        <f t="shared" si="47"/>
        <v>0.39583333333333331</v>
      </c>
      <c r="HU12" s="13">
        <f t="shared" si="47"/>
        <v>0.39583333333333326</v>
      </c>
      <c r="HV12" s="13">
        <f t="shared" si="47"/>
        <v>0.39583333333333326</v>
      </c>
      <c r="HW12" s="13">
        <f t="shared" si="47"/>
        <v>0.39583333333333326</v>
      </c>
      <c r="HX12" s="13">
        <f t="shared" si="47"/>
        <v>0.39583333333333331</v>
      </c>
      <c r="HY12" s="13">
        <f t="shared" si="47"/>
        <v>0.39583333333333331</v>
      </c>
      <c r="HZ12" s="13">
        <f t="shared" si="47"/>
        <v>0.39583333333333331</v>
      </c>
      <c r="IA12" s="13">
        <f t="shared" si="47"/>
        <v>0.39583333333333331</v>
      </c>
      <c r="IB12" s="13">
        <f t="shared" si="47"/>
        <v>0.39583333333333326</v>
      </c>
      <c r="IC12" s="13">
        <f t="shared" si="47"/>
        <v>0.39583333333333326</v>
      </c>
      <c r="ID12" s="13">
        <f t="shared" si="47"/>
        <v>0.39583333333333326</v>
      </c>
      <c r="IE12" s="13">
        <f t="shared" si="47"/>
        <v>0.39583333333333331</v>
      </c>
      <c r="IF12" s="13">
        <f t="shared" si="47"/>
        <v>0.39583333333333331</v>
      </c>
      <c r="IG12" s="13">
        <f t="shared" si="47"/>
        <v>0.39583333333333331</v>
      </c>
      <c r="IH12" s="13">
        <f t="shared" si="47"/>
        <v>0.39583333333333331</v>
      </c>
      <c r="II12" s="13">
        <f t="shared" si="47"/>
        <v>0.39583333333333326</v>
      </c>
      <c r="IJ12" s="13">
        <f t="shared" si="47"/>
        <v>0.39583333333333326</v>
      </c>
      <c r="IK12" s="13">
        <f t="shared" si="47"/>
        <v>0.39583333333333326</v>
      </c>
      <c r="IL12" s="13">
        <f t="shared" si="47"/>
        <v>0.39583333333333331</v>
      </c>
      <c r="IM12" s="13">
        <f t="shared" si="47"/>
        <v>0.39583333333333331</v>
      </c>
      <c r="IN12" s="13">
        <f t="shared" si="47"/>
        <v>0.39583333333333331</v>
      </c>
      <c r="IO12" s="13">
        <f t="shared" ref="IO12:KZ12" si="48">SUM(IO60,IO108)</f>
        <v>0.39583333333333331</v>
      </c>
      <c r="IP12" s="13">
        <f t="shared" si="48"/>
        <v>0.39583333333333326</v>
      </c>
      <c r="IQ12" s="13">
        <f t="shared" si="48"/>
        <v>0.39583333333333326</v>
      </c>
      <c r="IR12" s="13">
        <f t="shared" si="48"/>
        <v>0.39583333333333326</v>
      </c>
      <c r="IS12" s="13">
        <f t="shared" si="48"/>
        <v>0.39583333333333331</v>
      </c>
      <c r="IT12" s="13">
        <f t="shared" si="48"/>
        <v>0.39583333333333331</v>
      </c>
      <c r="IU12" s="13">
        <f t="shared" si="48"/>
        <v>0.39583333333333331</v>
      </c>
      <c r="IV12" s="13">
        <f t="shared" si="48"/>
        <v>0.39583333333333331</v>
      </c>
      <c r="IW12" s="13">
        <f t="shared" si="48"/>
        <v>0.39583333333333326</v>
      </c>
      <c r="IX12" s="13">
        <f t="shared" si="48"/>
        <v>0.39583333333333326</v>
      </c>
      <c r="IY12" s="13">
        <f t="shared" si="48"/>
        <v>0.39583333333333326</v>
      </c>
      <c r="IZ12" s="13">
        <f t="shared" si="48"/>
        <v>0.39583333333333331</v>
      </c>
      <c r="JA12" s="13">
        <f t="shared" si="48"/>
        <v>0.39583333333333331</v>
      </c>
      <c r="JB12" s="13">
        <f t="shared" si="48"/>
        <v>0.39583333333333331</v>
      </c>
      <c r="JC12" s="13">
        <f t="shared" si="48"/>
        <v>0.39583333333333331</v>
      </c>
      <c r="JD12" s="13">
        <f t="shared" si="48"/>
        <v>0.39583333333333326</v>
      </c>
      <c r="JE12" s="13">
        <f t="shared" si="48"/>
        <v>0.39583333333333326</v>
      </c>
      <c r="JF12" s="13">
        <f t="shared" si="48"/>
        <v>0.39583333333333326</v>
      </c>
      <c r="JG12" s="13">
        <f t="shared" si="48"/>
        <v>0.39583333333333331</v>
      </c>
      <c r="JH12" s="13">
        <f t="shared" si="48"/>
        <v>0.39583333333333331</v>
      </c>
      <c r="JI12" s="13">
        <f t="shared" si="48"/>
        <v>0.39583333333333331</v>
      </c>
      <c r="JJ12" s="13">
        <f t="shared" si="48"/>
        <v>0.39583333333333331</v>
      </c>
      <c r="JK12" s="13">
        <f t="shared" si="48"/>
        <v>0.39583333333333326</v>
      </c>
      <c r="JL12" s="13">
        <f t="shared" si="48"/>
        <v>0.39583333333333326</v>
      </c>
      <c r="JM12" s="13">
        <f t="shared" si="48"/>
        <v>0.39583333333333326</v>
      </c>
      <c r="JN12" s="13">
        <f t="shared" si="48"/>
        <v>0.39583333333333331</v>
      </c>
      <c r="JO12" s="13">
        <f t="shared" si="48"/>
        <v>0.39583333333333331</v>
      </c>
      <c r="JP12" s="13">
        <f t="shared" si="48"/>
        <v>0.39583333333333331</v>
      </c>
      <c r="JQ12" s="13">
        <f t="shared" si="48"/>
        <v>0.39583333333333331</v>
      </c>
      <c r="JR12" s="13">
        <f t="shared" si="48"/>
        <v>0.39583333333333326</v>
      </c>
      <c r="JS12" s="13">
        <f t="shared" si="48"/>
        <v>0.39583333333333326</v>
      </c>
      <c r="JT12" s="13">
        <f t="shared" si="48"/>
        <v>0.39583333333333326</v>
      </c>
      <c r="JU12" s="13">
        <f t="shared" si="48"/>
        <v>0.39583333333333331</v>
      </c>
      <c r="JV12" s="13">
        <f t="shared" si="48"/>
        <v>0.39583333333333331</v>
      </c>
      <c r="JW12" s="13">
        <f t="shared" si="48"/>
        <v>0.39583333333333331</v>
      </c>
      <c r="JX12" s="13">
        <f t="shared" si="48"/>
        <v>0.39583333333333331</v>
      </c>
      <c r="JY12" s="13">
        <f t="shared" si="48"/>
        <v>0.39583333333333326</v>
      </c>
      <c r="JZ12" s="13">
        <f t="shared" si="48"/>
        <v>0.39583333333333326</v>
      </c>
      <c r="KA12" s="13">
        <f t="shared" si="48"/>
        <v>0.39583333333333326</v>
      </c>
      <c r="KB12" s="13">
        <f t="shared" si="48"/>
        <v>0.39583333333333331</v>
      </c>
      <c r="KC12" s="13">
        <f t="shared" si="48"/>
        <v>0.39583333333333331</v>
      </c>
      <c r="KD12" s="13">
        <f t="shared" si="48"/>
        <v>0.39583333333333331</v>
      </c>
      <c r="KE12" s="13">
        <f t="shared" si="48"/>
        <v>0.39583333333333331</v>
      </c>
      <c r="KF12" s="13">
        <f t="shared" si="48"/>
        <v>0.39583333333333326</v>
      </c>
      <c r="KG12" s="13">
        <f t="shared" si="48"/>
        <v>0.39583333333333326</v>
      </c>
      <c r="KH12" s="13">
        <f t="shared" si="48"/>
        <v>0.39583333333333326</v>
      </c>
      <c r="KI12" s="13">
        <f t="shared" si="48"/>
        <v>0.39583333333333331</v>
      </c>
      <c r="KJ12" s="13">
        <f t="shared" si="48"/>
        <v>0.39583333333333331</v>
      </c>
      <c r="KK12" s="13">
        <f t="shared" si="48"/>
        <v>0.39583333333333331</v>
      </c>
      <c r="KL12" s="13">
        <f t="shared" si="48"/>
        <v>0.39583333333333331</v>
      </c>
      <c r="KM12" s="13">
        <f t="shared" si="48"/>
        <v>0.39583333333333326</v>
      </c>
      <c r="KN12" s="13">
        <f t="shared" si="48"/>
        <v>0.39583333333333326</v>
      </c>
      <c r="KO12" s="13">
        <f t="shared" si="48"/>
        <v>0.39583333333333326</v>
      </c>
      <c r="KP12" s="13">
        <f t="shared" si="48"/>
        <v>0.39583333333333331</v>
      </c>
      <c r="KQ12" s="13">
        <f t="shared" si="48"/>
        <v>0.39583333333333331</v>
      </c>
      <c r="KR12" s="13">
        <f t="shared" si="48"/>
        <v>0.39583333333333331</v>
      </c>
      <c r="KS12" s="13">
        <f t="shared" si="48"/>
        <v>0.39583333333333331</v>
      </c>
      <c r="KT12" s="13">
        <f t="shared" si="48"/>
        <v>0.39583333333333326</v>
      </c>
      <c r="KU12" s="13">
        <f t="shared" si="48"/>
        <v>0.39583333333333326</v>
      </c>
      <c r="KV12" s="13">
        <f t="shared" si="48"/>
        <v>0.39583333333333326</v>
      </c>
      <c r="KW12" s="13">
        <f t="shared" si="48"/>
        <v>0.39583333333333331</v>
      </c>
      <c r="KX12" s="13">
        <f t="shared" si="48"/>
        <v>0.39583333333333331</v>
      </c>
      <c r="KY12" s="13">
        <f t="shared" si="48"/>
        <v>0.39583333333333331</v>
      </c>
      <c r="KZ12" s="13">
        <f t="shared" si="48"/>
        <v>0.39583333333333331</v>
      </c>
      <c r="LA12" s="13">
        <f t="shared" ref="LA12:NI12" si="49">SUM(LA60,LA108)</f>
        <v>0.39583333333333326</v>
      </c>
      <c r="LB12" s="13">
        <f t="shared" si="49"/>
        <v>0.39583333333333326</v>
      </c>
      <c r="LC12" s="13">
        <f t="shared" si="49"/>
        <v>0.39583333333333326</v>
      </c>
      <c r="LD12" s="13">
        <f t="shared" si="49"/>
        <v>0.39583333333333331</v>
      </c>
      <c r="LE12" s="13">
        <f t="shared" si="49"/>
        <v>0.39583333333333331</v>
      </c>
      <c r="LF12" s="13">
        <f t="shared" si="49"/>
        <v>0.39583333333333331</v>
      </c>
      <c r="LG12" s="13">
        <f t="shared" si="49"/>
        <v>0.39583333333333331</v>
      </c>
      <c r="LH12" s="13">
        <f t="shared" si="49"/>
        <v>0.39583333333333326</v>
      </c>
      <c r="LI12" s="13">
        <f t="shared" si="49"/>
        <v>0.39583333333333326</v>
      </c>
      <c r="LJ12" s="13">
        <f t="shared" si="49"/>
        <v>0.39583333333333326</v>
      </c>
      <c r="LK12" s="13">
        <f t="shared" si="49"/>
        <v>0.39583333333333331</v>
      </c>
      <c r="LL12" s="13">
        <f t="shared" si="49"/>
        <v>0.39583333333333331</v>
      </c>
      <c r="LM12" s="13">
        <f t="shared" si="49"/>
        <v>0.39583333333333331</v>
      </c>
      <c r="LN12" s="13">
        <f t="shared" si="49"/>
        <v>0.39583333333333331</v>
      </c>
      <c r="LO12" s="13">
        <f t="shared" si="49"/>
        <v>0.39583333333333326</v>
      </c>
      <c r="LP12" s="13">
        <f t="shared" si="49"/>
        <v>0.39583333333333326</v>
      </c>
      <c r="LQ12" s="13">
        <f t="shared" si="49"/>
        <v>0.39583333333333326</v>
      </c>
      <c r="LR12" s="13">
        <f t="shared" si="49"/>
        <v>0.39583333333333331</v>
      </c>
      <c r="LS12" s="13">
        <f t="shared" si="49"/>
        <v>0.39583333333333331</v>
      </c>
      <c r="LT12" s="13">
        <f t="shared" si="49"/>
        <v>0.39583333333333331</v>
      </c>
      <c r="LU12" s="13">
        <f t="shared" si="49"/>
        <v>0.39583333333333331</v>
      </c>
      <c r="LV12" s="13">
        <f t="shared" si="49"/>
        <v>0.39583333333333326</v>
      </c>
      <c r="LW12" s="13">
        <f t="shared" si="49"/>
        <v>0.39583333333333326</v>
      </c>
      <c r="LX12" s="13">
        <f t="shared" si="49"/>
        <v>0.39583333333333326</v>
      </c>
      <c r="LY12" s="13">
        <f t="shared" si="49"/>
        <v>3.9847222222222221E-2</v>
      </c>
      <c r="LZ12" s="13">
        <f t="shared" si="49"/>
        <v>3.987361111111111E-2</v>
      </c>
      <c r="MA12" s="13">
        <f t="shared" si="49"/>
        <v>3.9900000000000005E-2</v>
      </c>
      <c r="MB12" s="13">
        <f t="shared" si="49"/>
        <v>3.9926388888888886E-2</v>
      </c>
      <c r="MC12" s="13">
        <f t="shared" si="49"/>
        <v>3.9952777777777781E-2</v>
      </c>
      <c r="MD12" s="13">
        <f t="shared" si="49"/>
        <v>3.9979166666666663E-2</v>
      </c>
      <c r="ME12" s="13">
        <f t="shared" si="49"/>
        <v>4.0005555555555558E-2</v>
      </c>
      <c r="MF12" s="13">
        <f t="shared" si="49"/>
        <v>4.0031944444444439E-2</v>
      </c>
      <c r="MG12" s="13">
        <f t="shared" si="49"/>
        <v>4.0058333333333328E-2</v>
      </c>
      <c r="MH12" s="13">
        <f t="shared" si="49"/>
        <v>4.0084722222222223E-2</v>
      </c>
      <c r="MI12" s="13">
        <f t="shared" si="49"/>
        <v>4.0111111111111104E-2</v>
      </c>
      <c r="MJ12" s="13">
        <f t="shared" si="49"/>
        <v>4.0137500000000007E-2</v>
      </c>
      <c r="MK12" s="13">
        <f t="shared" si="49"/>
        <v>4.0163888888888888E-2</v>
      </c>
      <c r="ML12" s="13">
        <f t="shared" si="49"/>
        <v>4.0190277777777776E-2</v>
      </c>
      <c r="MM12" s="13">
        <f t="shared" si="49"/>
        <v>4.0216666666666664E-2</v>
      </c>
      <c r="MN12" s="13">
        <f t="shared" si="49"/>
        <v>4.0243055555555553E-2</v>
      </c>
      <c r="MO12" s="13">
        <f t="shared" si="49"/>
        <v>4.0269444444444441E-2</v>
      </c>
      <c r="MP12" s="13">
        <f t="shared" si="49"/>
        <v>4.0295833333333336E-2</v>
      </c>
      <c r="MQ12" s="13">
        <f t="shared" si="49"/>
        <v>4.0322222222222225E-2</v>
      </c>
      <c r="MR12" s="13">
        <f t="shared" si="49"/>
        <v>4.0348611111111113E-2</v>
      </c>
      <c r="MS12" s="13">
        <f t="shared" si="49"/>
        <v>4.0375000000000001E-2</v>
      </c>
      <c r="MT12" s="13">
        <f t="shared" si="49"/>
        <v>4.0401388888888883E-2</v>
      </c>
      <c r="MU12" s="13">
        <f t="shared" si="49"/>
        <v>4.0427777777777778E-2</v>
      </c>
      <c r="MV12" s="13">
        <f t="shared" si="49"/>
        <v>4.0454166666666666E-2</v>
      </c>
      <c r="MW12" s="13">
        <f t="shared" si="49"/>
        <v>4.0480555555555554E-2</v>
      </c>
      <c r="MX12" s="13">
        <f t="shared" si="49"/>
        <v>4.0506944444444443E-2</v>
      </c>
      <c r="MY12" s="13">
        <f t="shared" si="49"/>
        <v>4.0533333333333331E-2</v>
      </c>
      <c r="MZ12" s="13">
        <f t="shared" si="49"/>
        <v>4.0559722222222219E-2</v>
      </c>
      <c r="NA12" s="13">
        <f t="shared" si="49"/>
        <v>4.0586111111111108E-2</v>
      </c>
      <c r="NB12" s="13">
        <f t="shared" si="49"/>
        <v>4.0612500000000003E-2</v>
      </c>
      <c r="NC12" s="13">
        <f t="shared" si="49"/>
        <v>4.0638888888888891E-2</v>
      </c>
      <c r="ND12" s="13">
        <f t="shared" si="49"/>
        <v>4.0665277777777772E-2</v>
      </c>
      <c r="NE12" s="13">
        <f t="shared" si="49"/>
        <v>4.0691666666666668E-2</v>
      </c>
      <c r="NF12" s="13">
        <f t="shared" si="49"/>
        <v>4.0718055555555549E-2</v>
      </c>
      <c r="NG12" s="13">
        <f t="shared" si="49"/>
        <v>4.0744444444444444E-2</v>
      </c>
      <c r="NH12" s="13">
        <f t="shared" si="49"/>
        <v>4.0770833333333333E-2</v>
      </c>
      <c r="NI12" s="13">
        <f t="shared" si="49"/>
        <v>4.0797222222222221E-2</v>
      </c>
    </row>
    <row r="13" spans="1:380" ht="15.75" customHeight="1">
      <c r="A13" s="22">
        <v>35</v>
      </c>
      <c r="B13" s="8" t="s">
        <v>1247</v>
      </c>
      <c r="C13" s="13">
        <f t="shared" si="7"/>
        <v>4.6296296296296294E-2</v>
      </c>
      <c r="D13" s="13">
        <f t="shared" ref="D13:J13" si="50">SUM(D61,D109)</f>
        <v>0.1111111111111111</v>
      </c>
      <c r="E13" s="13">
        <f t="shared" si="50"/>
        <v>0.11111111111111113</v>
      </c>
      <c r="F13" s="13">
        <f t="shared" si="50"/>
        <v>9.2592592592592587E-2</v>
      </c>
      <c r="G13" s="13">
        <f t="shared" si="50"/>
        <v>8.3333333333333329E-2</v>
      </c>
      <c r="H13" s="13">
        <f t="shared" si="50"/>
        <v>4.6296296296296294E-2</v>
      </c>
      <c r="I13" s="13">
        <f t="shared" si="50"/>
        <v>5.5555555555555552E-2</v>
      </c>
      <c r="J13" s="13">
        <f t="shared" si="50"/>
        <v>0.12962962962962962</v>
      </c>
      <c r="K13" s="13">
        <f t="shared" ref="K13:BO13" si="51">SUM(K61,K109)</f>
        <v>8.3333333333333343E-2</v>
      </c>
      <c r="L13" s="13">
        <f t="shared" si="51"/>
        <v>6.0185185185185189E-2</v>
      </c>
      <c r="M13" s="13">
        <f t="shared" si="51"/>
        <v>5.092592592592593E-2</v>
      </c>
      <c r="N13" s="13">
        <f t="shared" si="51"/>
        <v>0.11111111111111113</v>
      </c>
      <c r="O13" s="13">
        <f t="shared" si="51"/>
        <v>5.5555555555555552E-2</v>
      </c>
      <c r="P13" s="13">
        <f t="shared" si="51"/>
        <v>7.4074074074074084E-2</v>
      </c>
      <c r="Q13" s="13">
        <f t="shared" si="51"/>
        <v>0.1388888888888889</v>
      </c>
      <c r="R13" s="13">
        <f t="shared" si="51"/>
        <v>0.20370370370370372</v>
      </c>
      <c r="S13" s="13">
        <f t="shared" si="51"/>
        <v>0.12037037037037038</v>
      </c>
      <c r="T13" s="13">
        <f t="shared" si="51"/>
        <v>9.2592592592592587E-2</v>
      </c>
      <c r="U13" s="13">
        <f t="shared" si="51"/>
        <v>7.407407407407407E-2</v>
      </c>
      <c r="V13" s="13">
        <f t="shared" si="51"/>
        <v>4.6296296296296294E-2</v>
      </c>
      <c r="W13" s="13">
        <f t="shared" si="51"/>
        <v>5.5555555555555552E-2</v>
      </c>
      <c r="X13" s="13">
        <f t="shared" si="51"/>
        <v>0.12037037037037038</v>
      </c>
      <c r="Y13" s="13">
        <f t="shared" si="51"/>
        <v>0.12962962962962962</v>
      </c>
      <c r="Z13" s="13">
        <f t="shared" si="51"/>
        <v>9.2592592592592587E-2</v>
      </c>
      <c r="AA13" s="13">
        <f t="shared" si="51"/>
        <v>8.3333333333333329E-2</v>
      </c>
      <c r="AB13" s="13">
        <f t="shared" si="51"/>
        <v>6.9444444444444448E-2</v>
      </c>
      <c r="AC13" s="13">
        <f t="shared" si="51"/>
        <v>4.6296296296296294E-2</v>
      </c>
      <c r="AD13" s="13">
        <f t="shared" si="51"/>
        <v>6.9444444444444448E-2</v>
      </c>
      <c r="AE13" s="13">
        <f t="shared" si="51"/>
        <v>0.16666666666666669</v>
      </c>
      <c r="AF13" s="13">
        <f t="shared" si="51"/>
        <v>0.18518518518518517</v>
      </c>
      <c r="AG13" s="13">
        <f t="shared" si="51"/>
        <v>0.11111111111111113</v>
      </c>
      <c r="AH13" s="13">
        <f t="shared" si="51"/>
        <v>7.407407407407407E-2</v>
      </c>
      <c r="AI13" s="13">
        <f t="shared" si="51"/>
        <v>7.407407407407407E-2</v>
      </c>
      <c r="AJ13" s="13">
        <f t="shared" si="51"/>
        <v>7.4074074074074084E-2</v>
      </c>
      <c r="AK13" s="13">
        <f t="shared" si="51"/>
        <v>7.4074074074074084E-2</v>
      </c>
      <c r="AL13" s="13">
        <f t="shared" si="51"/>
        <v>0.16666666666666669</v>
      </c>
      <c r="AM13" s="13">
        <f t="shared" si="51"/>
        <v>0.23148148148148148</v>
      </c>
      <c r="AN13" s="13">
        <f t="shared" si="51"/>
        <v>0.14814814814814814</v>
      </c>
      <c r="AO13" s="13">
        <f t="shared" si="51"/>
        <v>0.1388888888888889</v>
      </c>
      <c r="AP13" s="13">
        <f t="shared" si="51"/>
        <v>9.2592592592592587E-2</v>
      </c>
      <c r="AQ13" s="13">
        <f t="shared" si="51"/>
        <v>5.5555555555555552E-2</v>
      </c>
      <c r="AR13" s="13">
        <f t="shared" si="51"/>
        <v>5.5555555555555552E-2</v>
      </c>
      <c r="AS13" s="13">
        <f t="shared" si="51"/>
        <v>0.1388888888888889</v>
      </c>
      <c r="AT13" s="13">
        <f t="shared" si="51"/>
        <v>0.1388888888888889</v>
      </c>
      <c r="AU13" s="13">
        <f t="shared" si="51"/>
        <v>9.2592592592592587E-2</v>
      </c>
      <c r="AV13" s="13">
        <f t="shared" si="51"/>
        <v>0.11111111111111113</v>
      </c>
      <c r="AW13" s="13">
        <f t="shared" si="51"/>
        <v>0.12962962962962965</v>
      </c>
      <c r="AX13" s="13">
        <f t="shared" si="51"/>
        <v>9.2592592592592587E-2</v>
      </c>
      <c r="AY13" s="13">
        <f t="shared" si="51"/>
        <v>9.2592592592592587E-2</v>
      </c>
      <c r="AZ13" s="13">
        <f t="shared" si="51"/>
        <v>0.18518518518518517</v>
      </c>
      <c r="BA13" s="13">
        <f t="shared" si="51"/>
        <v>0.23148148148148148</v>
      </c>
      <c r="BB13" s="13">
        <f t="shared" si="51"/>
        <v>0.16666666666666666</v>
      </c>
      <c r="BC13" s="13">
        <f t="shared" si="51"/>
        <v>0.16666666666666666</v>
      </c>
      <c r="BD13" s="13">
        <f t="shared" si="51"/>
        <v>0.16666666666666666</v>
      </c>
      <c r="BE13" s="13">
        <f t="shared" si="51"/>
        <v>9.2592592592592587E-2</v>
      </c>
      <c r="BF13" s="13">
        <f t="shared" si="51"/>
        <v>9.2592592592592587E-2</v>
      </c>
      <c r="BG13" s="13">
        <f t="shared" si="51"/>
        <v>0.16666666666666669</v>
      </c>
      <c r="BH13" s="13">
        <f t="shared" si="51"/>
        <v>0.1388888888888889</v>
      </c>
      <c r="BI13" s="13">
        <f t="shared" si="51"/>
        <v>0.10185185185185186</v>
      </c>
      <c r="BJ13" s="13">
        <f t="shared" si="51"/>
        <v>8.3333333333333329E-2</v>
      </c>
      <c r="BK13" s="13">
        <f t="shared" si="51"/>
        <v>8.3333333333333329E-2</v>
      </c>
      <c r="BL13" s="13">
        <f t="shared" si="51"/>
        <v>5.5555555555555552E-2</v>
      </c>
      <c r="BM13" s="13">
        <f t="shared" si="51"/>
        <v>9.2592592592592587E-2</v>
      </c>
      <c r="BN13" s="13">
        <f t="shared" si="51"/>
        <v>0</v>
      </c>
      <c r="BO13" s="13">
        <f t="shared" si="51"/>
        <v>0.20370370370370372</v>
      </c>
      <c r="BP13" s="13">
        <f t="shared" ref="BP13:DP13" si="52">SUM(BP61,BP109)</f>
        <v>0.12037037037037038</v>
      </c>
      <c r="BQ13" s="13">
        <f t="shared" si="52"/>
        <v>6.4814814814814825E-2</v>
      </c>
      <c r="BR13" s="13">
        <f t="shared" si="52"/>
        <v>5.5555555555555566E-2</v>
      </c>
      <c r="BS13" s="13">
        <f t="shared" si="52"/>
        <v>5.5555555555555552E-2</v>
      </c>
      <c r="BT13" s="13">
        <f t="shared" si="52"/>
        <v>7.4074074074074084E-2</v>
      </c>
      <c r="BU13" s="13">
        <f t="shared" si="52"/>
        <v>0.1388888888888889</v>
      </c>
      <c r="BV13" s="13">
        <f t="shared" si="52"/>
        <v>0.15740740740740738</v>
      </c>
      <c r="BW13" s="13">
        <f t="shared" si="52"/>
        <v>9.2592592592592587E-2</v>
      </c>
      <c r="BX13" s="13">
        <f t="shared" si="52"/>
        <v>9.2592592592592587E-2</v>
      </c>
      <c r="BY13" s="13">
        <f t="shared" si="52"/>
        <v>9.2592592592592587E-2</v>
      </c>
      <c r="BZ13" s="13">
        <f t="shared" si="52"/>
        <v>5.5555555555555552E-2</v>
      </c>
      <c r="CA13" s="13">
        <f t="shared" si="52"/>
        <v>6.4814814814814825E-2</v>
      </c>
      <c r="CB13" s="13">
        <f t="shared" si="52"/>
        <v>0.1111111111111111</v>
      </c>
      <c r="CC13" s="13">
        <f t="shared" si="52"/>
        <v>0.12962962962962962</v>
      </c>
      <c r="CD13" s="13">
        <f t="shared" si="52"/>
        <v>0.18518518518518517</v>
      </c>
      <c r="CE13" s="13">
        <f t="shared" si="52"/>
        <v>0.18518518518518517</v>
      </c>
      <c r="CF13" s="13">
        <f t="shared" si="52"/>
        <v>0.20370370370370372</v>
      </c>
      <c r="CG13" s="13">
        <f t="shared" si="52"/>
        <v>0.20370370370370369</v>
      </c>
      <c r="CH13" s="13">
        <f t="shared" si="52"/>
        <v>0.10185185185185185</v>
      </c>
      <c r="CI13" s="13">
        <f t="shared" si="52"/>
        <v>0.23148148148148148</v>
      </c>
      <c r="CJ13" s="13">
        <f t="shared" si="52"/>
        <v>0.33333333333333337</v>
      </c>
      <c r="CK13" s="13">
        <f t="shared" si="52"/>
        <v>0.33333333333333331</v>
      </c>
      <c r="CL13" s="13">
        <f t="shared" si="52"/>
        <v>0.23148148148148151</v>
      </c>
      <c r="CM13" s="13">
        <f t="shared" si="52"/>
        <v>0.23148148148148151</v>
      </c>
      <c r="CN13" s="13">
        <f t="shared" si="52"/>
        <v>0.23148148148148148</v>
      </c>
      <c r="CO13" s="13">
        <f t="shared" si="52"/>
        <v>0.14814814814814817</v>
      </c>
      <c r="CP13" s="13">
        <f t="shared" si="52"/>
        <v>0.23148148148148148</v>
      </c>
      <c r="CQ13" s="13">
        <f t="shared" si="52"/>
        <v>0.33333333333333337</v>
      </c>
      <c r="CR13" s="13">
        <f t="shared" si="52"/>
        <v>0.23148148148148151</v>
      </c>
      <c r="CS13" s="13">
        <f t="shared" si="52"/>
        <v>0.16666666666666666</v>
      </c>
      <c r="CT13" s="13">
        <f t="shared" si="52"/>
        <v>0.12962962962962965</v>
      </c>
      <c r="CU13" s="13">
        <f t="shared" si="52"/>
        <v>8.3333333333333329E-2</v>
      </c>
      <c r="CV13" s="13">
        <f t="shared" si="52"/>
        <v>9.2592592592592587E-2</v>
      </c>
      <c r="CW13" s="13">
        <f t="shared" si="52"/>
        <v>0</v>
      </c>
      <c r="CX13" s="13">
        <f t="shared" si="52"/>
        <v>0.18518518518518517</v>
      </c>
      <c r="CY13" s="13">
        <f t="shared" si="52"/>
        <v>9.2592592592592587E-2</v>
      </c>
      <c r="CZ13" s="13">
        <f t="shared" si="52"/>
        <v>6.4814814814814825E-2</v>
      </c>
      <c r="DA13" s="13">
        <f t="shared" si="52"/>
        <v>0.20370370370370372</v>
      </c>
      <c r="DB13" s="13">
        <f t="shared" si="52"/>
        <v>0.10648148148148148</v>
      </c>
      <c r="DC13" s="13">
        <f t="shared" si="52"/>
        <v>0.1111111111111111</v>
      </c>
      <c r="DD13" s="13">
        <f t="shared" si="52"/>
        <v>0.25925925925925924</v>
      </c>
      <c r="DE13" s="13">
        <f t="shared" si="52"/>
        <v>0.30092592592592587</v>
      </c>
      <c r="DF13" s="13">
        <f t="shared" si="52"/>
        <v>0.20370370370370372</v>
      </c>
      <c r="DG13" s="13">
        <f t="shared" si="52"/>
        <v>0.20370370370370372</v>
      </c>
      <c r="DH13" s="13">
        <f t="shared" si="52"/>
        <v>0.27777777777777779</v>
      </c>
      <c r="DI13" s="13">
        <f t="shared" si="52"/>
        <v>0.35185185185185192</v>
      </c>
      <c r="DJ13" s="13">
        <f t="shared" si="52"/>
        <v>0.20370370370370369</v>
      </c>
      <c r="DK13" s="13">
        <f t="shared" si="52"/>
        <v>0.29629629629629628</v>
      </c>
      <c r="DL13" s="13">
        <f t="shared" si="52"/>
        <v>0.35185185185185186</v>
      </c>
      <c r="DM13" s="13">
        <f t="shared" si="52"/>
        <v>0.32407407407407407</v>
      </c>
      <c r="DN13" s="13">
        <f t="shared" si="52"/>
        <v>0.2592592592592593</v>
      </c>
      <c r="DO13" s="13">
        <f t="shared" si="52"/>
        <v>0.32407407407407407</v>
      </c>
      <c r="DP13" s="13">
        <f t="shared" si="52"/>
        <v>0.1111111111111111</v>
      </c>
      <c r="DQ13" s="13">
        <f t="shared" ref="DQ13:GB13" si="53">SUM(DQ61,DQ109)</f>
        <v>9.2592592592592587E-2</v>
      </c>
      <c r="DR13" s="13">
        <f t="shared" si="53"/>
        <v>0.16666666666666669</v>
      </c>
      <c r="DS13" s="13">
        <f t="shared" si="53"/>
        <v>0.12037037037037038</v>
      </c>
      <c r="DT13" s="13">
        <f t="shared" si="53"/>
        <v>6.4814814814814825E-2</v>
      </c>
      <c r="DU13" s="13">
        <f t="shared" si="53"/>
        <v>6.4814814814814825E-2</v>
      </c>
      <c r="DV13" s="13">
        <f t="shared" si="53"/>
        <v>7.407407407407407E-2</v>
      </c>
      <c r="DW13" s="13">
        <f t="shared" si="53"/>
        <v>5.5555555555555552E-2</v>
      </c>
      <c r="DX13" s="13">
        <f t="shared" si="53"/>
        <v>6.4814814814814825E-2</v>
      </c>
      <c r="DY13" s="13">
        <f t="shared" si="53"/>
        <v>0.1111111111111111</v>
      </c>
      <c r="DZ13" s="13">
        <f t="shared" si="53"/>
        <v>0.12037037037037038</v>
      </c>
      <c r="EA13" s="13">
        <f t="shared" si="53"/>
        <v>6.4814814814814825E-2</v>
      </c>
      <c r="EB13" s="13">
        <f t="shared" si="53"/>
        <v>7.407407407407407E-2</v>
      </c>
      <c r="EC13" s="13">
        <f t="shared" si="53"/>
        <v>7.407407407407407E-2</v>
      </c>
      <c r="ED13" s="13">
        <f t="shared" si="53"/>
        <v>7.4074074074074084E-2</v>
      </c>
      <c r="EE13" s="13">
        <f t="shared" si="53"/>
        <v>7.4074074074074084E-2</v>
      </c>
      <c r="EF13" s="13">
        <f t="shared" si="53"/>
        <v>0.1388888888888889</v>
      </c>
      <c r="EG13" s="13">
        <f t="shared" si="53"/>
        <v>0.18518518518518517</v>
      </c>
      <c r="EH13" s="13">
        <f t="shared" si="53"/>
        <v>0.12037037037037038</v>
      </c>
      <c r="EI13" s="13">
        <f t="shared" si="53"/>
        <v>0.12037037037037038</v>
      </c>
      <c r="EJ13" s="13">
        <f t="shared" si="53"/>
        <v>0.16666666666666666</v>
      </c>
      <c r="EK13" s="13">
        <f t="shared" si="53"/>
        <v>0.14814814814814817</v>
      </c>
      <c r="EL13" s="13">
        <f t="shared" si="53"/>
        <v>0.14814814814814817</v>
      </c>
      <c r="EM13" s="13">
        <f t="shared" si="53"/>
        <v>0.25925925925925924</v>
      </c>
      <c r="EN13" s="13">
        <f t="shared" si="53"/>
        <v>0.40740740740740744</v>
      </c>
      <c r="EO13" s="13">
        <f t="shared" si="53"/>
        <v>0.2592592592592593</v>
      </c>
      <c r="EP13" s="13">
        <f t="shared" si="53"/>
        <v>0.24074074074074076</v>
      </c>
      <c r="EQ13" s="13">
        <f t="shared" si="53"/>
        <v>0.24074074074074076</v>
      </c>
      <c r="ER13" s="13">
        <f t="shared" si="53"/>
        <v>0.41666666666666669</v>
      </c>
      <c r="ES13" s="13">
        <f t="shared" si="53"/>
        <v>0.14814814814814817</v>
      </c>
      <c r="ET13" s="13">
        <f t="shared" si="53"/>
        <v>0.25925925925925924</v>
      </c>
      <c r="EU13" s="13">
        <f t="shared" si="53"/>
        <v>0.41666666666666663</v>
      </c>
      <c r="EV13" s="13">
        <f t="shared" si="53"/>
        <v>0.29629629629629628</v>
      </c>
      <c r="EW13" s="13">
        <f t="shared" si="53"/>
        <v>0.2592592592592593</v>
      </c>
      <c r="EX13" s="13">
        <f t="shared" si="53"/>
        <v>0.2592592592592593</v>
      </c>
      <c r="EY13" s="13">
        <f t="shared" si="53"/>
        <v>0.37037037037037035</v>
      </c>
      <c r="EZ13" s="13">
        <f t="shared" si="53"/>
        <v>0.27777777777777779</v>
      </c>
      <c r="FA13" s="13">
        <f t="shared" si="53"/>
        <v>0.29629629629629628</v>
      </c>
      <c r="FB13" s="13">
        <f t="shared" si="53"/>
        <v>0.3888888888888889</v>
      </c>
      <c r="FC13" s="13">
        <f t="shared" si="53"/>
        <v>0.31481481481481483</v>
      </c>
      <c r="FD13" s="13">
        <f t="shared" si="53"/>
        <v>0.27777777777777779</v>
      </c>
      <c r="FE13" s="13">
        <f t="shared" si="53"/>
        <v>0.27777777777777779</v>
      </c>
      <c r="FF13" s="13">
        <f t="shared" si="53"/>
        <v>0.37037037037037035</v>
      </c>
      <c r="FG13" s="13">
        <f t="shared" si="53"/>
        <v>0.14814814814814817</v>
      </c>
      <c r="FH13" s="13">
        <f t="shared" si="53"/>
        <v>0.35185185185185186</v>
      </c>
      <c r="FI13" s="13">
        <f t="shared" si="53"/>
        <v>0.18518518518518517</v>
      </c>
      <c r="FJ13" s="13">
        <f t="shared" si="53"/>
        <v>0.1388888888888889</v>
      </c>
      <c r="FK13" s="13">
        <f t="shared" si="53"/>
        <v>0.1388888888888889</v>
      </c>
      <c r="FL13" s="13">
        <f t="shared" si="53"/>
        <v>0.1388888888888889</v>
      </c>
      <c r="FM13" s="13">
        <f t="shared" si="53"/>
        <v>0.1388888888888889</v>
      </c>
      <c r="FN13" s="13">
        <f t="shared" si="53"/>
        <v>0.1388888888888889</v>
      </c>
      <c r="FO13" s="13">
        <f t="shared" si="53"/>
        <v>0.1388888888888889</v>
      </c>
      <c r="FP13" s="13">
        <f t="shared" si="53"/>
        <v>0.1388888888888889</v>
      </c>
      <c r="FQ13" s="13">
        <f t="shared" si="53"/>
        <v>0.1388888888888889</v>
      </c>
      <c r="FR13" s="13">
        <f t="shared" si="53"/>
        <v>0.1388888888888889</v>
      </c>
      <c r="FS13" s="13">
        <f t="shared" si="53"/>
        <v>0.1388888888888889</v>
      </c>
      <c r="FT13" s="13">
        <f t="shared" si="53"/>
        <v>0.1388888888888889</v>
      </c>
      <c r="FU13" s="13">
        <f t="shared" si="53"/>
        <v>0.1388888888888889</v>
      </c>
      <c r="FV13" s="13">
        <f t="shared" si="53"/>
        <v>0.1388888888888889</v>
      </c>
      <c r="FW13" s="13">
        <f t="shared" si="53"/>
        <v>0.1388888888888889</v>
      </c>
      <c r="FX13" s="13">
        <f t="shared" si="53"/>
        <v>0.1388888888888889</v>
      </c>
      <c r="FY13" s="13">
        <f t="shared" si="53"/>
        <v>0.1388888888888889</v>
      </c>
      <c r="FZ13" s="13">
        <f t="shared" si="53"/>
        <v>0.1388888888888889</v>
      </c>
      <c r="GA13" s="13">
        <f t="shared" si="53"/>
        <v>0.1388888888888889</v>
      </c>
      <c r="GB13" s="13">
        <f t="shared" si="53"/>
        <v>0.1388888888888889</v>
      </c>
      <c r="GC13" s="13">
        <f t="shared" ref="GC13:IN13" si="54">SUM(GC61,GC109)</f>
        <v>0.1388888888888889</v>
      </c>
      <c r="GD13" s="13">
        <f t="shared" si="54"/>
        <v>0.1388888888888889</v>
      </c>
      <c r="GE13" s="13">
        <f t="shared" si="54"/>
        <v>0.1388888888888889</v>
      </c>
      <c r="GF13" s="13">
        <f t="shared" si="54"/>
        <v>0.1388888888888889</v>
      </c>
      <c r="GG13" s="13">
        <f t="shared" si="54"/>
        <v>0.1388888888888889</v>
      </c>
      <c r="GH13" s="13">
        <f t="shared" si="54"/>
        <v>0.1388888888888889</v>
      </c>
      <c r="GI13" s="13">
        <f t="shared" si="54"/>
        <v>0.1388888888888889</v>
      </c>
      <c r="GJ13" s="13">
        <f t="shared" si="54"/>
        <v>0.1388888888888889</v>
      </c>
      <c r="GK13" s="13">
        <f t="shared" si="54"/>
        <v>0.1388888888888889</v>
      </c>
      <c r="GL13" s="13">
        <f t="shared" si="54"/>
        <v>0.1388888888888889</v>
      </c>
      <c r="GM13" s="13">
        <f t="shared" si="54"/>
        <v>0.1388888888888889</v>
      </c>
      <c r="GN13" s="13">
        <f t="shared" si="54"/>
        <v>0.1388888888888889</v>
      </c>
      <c r="GO13" s="13">
        <f t="shared" si="54"/>
        <v>0.1388888888888889</v>
      </c>
      <c r="GP13" s="13">
        <f t="shared" si="54"/>
        <v>0.1388888888888889</v>
      </c>
      <c r="GQ13" s="13">
        <f t="shared" si="54"/>
        <v>0.1388888888888889</v>
      </c>
      <c r="GR13" s="13">
        <f t="shared" si="54"/>
        <v>0.1388888888888889</v>
      </c>
      <c r="GS13" s="13">
        <f t="shared" si="54"/>
        <v>0.1388888888888889</v>
      </c>
      <c r="GT13" s="13">
        <f t="shared" si="54"/>
        <v>0.1388888888888889</v>
      </c>
      <c r="GU13" s="13">
        <f t="shared" si="54"/>
        <v>0.1388888888888889</v>
      </c>
      <c r="GV13" s="13">
        <f t="shared" si="54"/>
        <v>0.1388888888888889</v>
      </c>
      <c r="GW13" s="13">
        <f t="shared" si="54"/>
        <v>0.1388888888888889</v>
      </c>
      <c r="GX13" s="13">
        <f t="shared" si="54"/>
        <v>0.1388888888888889</v>
      </c>
      <c r="GY13" s="13">
        <f t="shared" si="54"/>
        <v>0.1388888888888889</v>
      </c>
      <c r="GZ13" s="13">
        <f t="shared" si="54"/>
        <v>0.1388888888888889</v>
      </c>
      <c r="HA13" s="13">
        <f t="shared" si="54"/>
        <v>0.1388888888888889</v>
      </c>
      <c r="HB13" s="13">
        <f t="shared" si="54"/>
        <v>0.1388888888888889</v>
      </c>
      <c r="HC13" s="13">
        <f t="shared" si="54"/>
        <v>0.1388888888888889</v>
      </c>
      <c r="HD13" s="13">
        <f t="shared" si="54"/>
        <v>0.1388888888888889</v>
      </c>
      <c r="HE13" s="13">
        <f t="shared" si="54"/>
        <v>0.1388888888888889</v>
      </c>
      <c r="HF13" s="13">
        <f t="shared" si="54"/>
        <v>0.1388888888888889</v>
      </c>
      <c r="HG13" s="13">
        <f t="shared" si="54"/>
        <v>0.1388888888888889</v>
      </c>
      <c r="HH13" s="13">
        <f t="shared" si="54"/>
        <v>0.1388888888888889</v>
      </c>
      <c r="HI13" s="13">
        <f t="shared" si="54"/>
        <v>0.1388888888888889</v>
      </c>
      <c r="HJ13" s="13">
        <f t="shared" si="54"/>
        <v>0.1388888888888889</v>
      </c>
      <c r="HK13" s="13">
        <f t="shared" si="54"/>
        <v>0.1388888888888889</v>
      </c>
      <c r="HL13" s="13">
        <f t="shared" si="54"/>
        <v>0.1388888888888889</v>
      </c>
      <c r="HM13" s="13">
        <f t="shared" si="54"/>
        <v>0.1388888888888889</v>
      </c>
      <c r="HN13" s="13">
        <f t="shared" si="54"/>
        <v>0.1388888888888889</v>
      </c>
      <c r="HO13" s="13">
        <f t="shared" si="54"/>
        <v>0.1388888888888889</v>
      </c>
      <c r="HP13" s="13">
        <f t="shared" si="54"/>
        <v>0.1388888888888889</v>
      </c>
      <c r="HQ13" s="13">
        <f t="shared" si="54"/>
        <v>0.1388888888888889</v>
      </c>
      <c r="HR13" s="13">
        <f t="shared" si="54"/>
        <v>0.1388888888888889</v>
      </c>
      <c r="HS13" s="13">
        <f t="shared" si="54"/>
        <v>0.1388888888888889</v>
      </c>
      <c r="HT13" s="13">
        <f t="shared" si="54"/>
        <v>0.1388888888888889</v>
      </c>
      <c r="HU13" s="13">
        <f t="shared" si="54"/>
        <v>0.1388888888888889</v>
      </c>
      <c r="HV13" s="13">
        <f t="shared" si="54"/>
        <v>0.1388888888888889</v>
      </c>
      <c r="HW13" s="13">
        <f t="shared" si="54"/>
        <v>0.1388888888888889</v>
      </c>
      <c r="HX13" s="13">
        <f t="shared" si="54"/>
        <v>0.1388888888888889</v>
      </c>
      <c r="HY13" s="13">
        <f t="shared" si="54"/>
        <v>0.1388888888888889</v>
      </c>
      <c r="HZ13" s="13">
        <f t="shared" si="54"/>
        <v>0.1388888888888889</v>
      </c>
      <c r="IA13" s="13">
        <f t="shared" si="54"/>
        <v>0.1388888888888889</v>
      </c>
      <c r="IB13" s="13">
        <f t="shared" si="54"/>
        <v>0.1388888888888889</v>
      </c>
      <c r="IC13" s="13">
        <f t="shared" si="54"/>
        <v>0.1388888888888889</v>
      </c>
      <c r="ID13" s="13">
        <f t="shared" si="54"/>
        <v>0.1388888888888889</v>
      </c>
      <c r="IE13" s="13">
        <f t="shared" si="54"/>
        <v>0.1388888888888889</v>
      </c>
      <c r="IF13" s="13">
        <f t="shared" si="54"/>
        <v>0.1388888888888889</v>
      </c>
      <c r="IG13" s="13">
        <f t="shared" si="54"/>
        <v>0.1388888888888889</v>
      </c>
      <c r="IH13" s="13">
        <f t="shared" si="54"/>
        <v>0.1388888888888889</v>
      </c>
      <c r="II13" s="13">
        <f t="shared" si="54"/>
        <v>0.1388888888888889</v>
      </c>
      <c r="IJ13" s="13">
        <f t="shared" si="54"/>
        <v>0.1388888888888889</v>
      </c>
      <c r="IK13" s="13">
        <f t="shared" si="54"/>
        <v>0.1388888888888889</v>
      </c>
      <c r="IL13" s="13">
        <f t="shared" si="54"/>
        <v>0.1388888888888889</v>
      </c>
      <c r="IM13" s="13">
        <f t="shared" si="54"/>
        <v>0.1388888888888889</v>
      </c>
      <c r="IN13" s="13">
        <f t="shared" si="54"/>
        <v>0.1388888888888889</v>
      </c>
      <c r="IO13" s="13">
        <f t="shared" ref="IO13:KZ13" si="55">SUM(IO61,IO109)</f>
        <v>0.1388888888888889</v>
      </c>
      <c r="IP13" s="13">
        <f t="shared" si="55"/>
        <v>0.1388888888888889</v>
      </c>
      <c r="IQ13" s="13">
        <f t="shared" si="55"/>
        <v>0.1388888888888889</v>
      </c>
      <c r="IR13" s="13">
        <f t="shared" si="55"/>
        <v>0.1388888888888889</v>
      </c>
      <c r="IS13" s="13">
        <f t="shared" si="55"/>
        <v>0.1388888888888889</v>
      </c>
      <c r="IT13" s="13">
        <f t="shared" si="55"/>
        <v>0.1388888888888889</v>
      </c>
      <c r="IU13" s="13">
        <f t="shared" si="55"/>
        <v>0.1388888888888889</v>
      </c>
      <c r="IV13" s="13">
        <f t="shared" si="55"/>
        <v>0.1388888888888889</v>
      </c>
      <c r="IW13" s="13">
        <f t="shared" si="55"/>
        <v>0.1388888888888889</v>
      </c>
      <c r="IX13" s="13">
        <f t="shared" si="55"/>
        <v>0.1388888888888889</v>
      </c>
      <c r="IY13" s="13">
        <f t="shared" si="55"/>
        <v>0.1388888888888889</v>
      </c>
      <c r="IZ13" s="13">
        <f t="shared" si="55"/>
        <v>0.1388888888888889</v>
      </c>
      <c r="JA13" s="13">
        <f t="shared" si="55"/>
        <v>0.1388888888888889</v>
      </c>
      <c r="JB13" s="13">
        <f t="shared" si="55"/>
        <v>0.1388888888888889</v>
      </c>
      <c r="JC13" s="13">
        <f t="shared" si="55"/>
        <v>0.1388888888888889</v>
      </c>
      <c r="JD13" s="13">
        <f t="shared" si="55"/>
        <v>0.1388888888888889</v>
      </c>
      <c r="JE13" s="13">
        <f t="shared" si="55"/>
        <v>0.1388888888888889</v>
      </c>
      <c r="JF13" s="13">
        <f t="shared" si="55"/>
        <v>0.1388888888888889</v>
      </c>
      <c r="JG13" s="13">
        <f t="shared" si="55"/>
        <v>0.1388888888888889</v>
      </c>
      <c r="JH13" s="13">
        <f t="shared" si="55"/>
        <v>0.1388888888888889</v>
      </c>
      <c r="JI13" s="13">
        <f t="shared" si="55"/>
        <v>0.1388888888888889</v>
      </c>
      <c r="JJ13" s="13">
        <f t="shared" si="55"/>
        <v>0.1388888888888889</v>
      </c>
      <c r="JK13" s="13">
        <f t="shared" si="55"/>
        <v>0.1388888888888889</v>
      </c>
      <c r="JL13" s="13">
        <f t="shared" si="55"/>
        <v>0.1388888888888889</v>
      </c>
      <c r="JM13" s="13">
        <f t="shared" si="55"/>
        <v>0.1388888888888889</v>
      </c>
      <c r="JN13" s="13">
        <f t="shared" si="55"/>
        <v>0.1388888888888889</v>
      </c>
      <c r="JO13" s="13">
        <f t="shared" si="55"/>
        <v>0.1388888888888889</v>
      </c>
      <c r="JP13" s="13">
        <f t="shared" si="55"/>
        <v>0.1388888888888889</v>
      </c>
      <c r="JQ13" s="13">
        <f t="shared" si="55"/>
        <v>0.1388888888888889</v>
      </c>
      <c r="JR13" s="13">
        <f t="shared" si="55"/>
        <v>0.1388888888888889</v>
      </c>
      <c r="JS13" s="13">
        <f t="shared" si="55"/>
        <v>0.1388888888888889</v>
      </c>
      <c r="JT13" s="13">
        <f t="shared" si="55"/>
        <v>0.1388888888888889</v>
      </c>
      <c r="JU13" s="13">
        <f t="shared" si="55"/>
        <v>0.1388888888888889</v>
      </c>
      <c r="JV13" s="13">
        <f t="shared" si="55"/>
        <v>0.1388888888888889</v>
      </c>
      <c r="JW13" s="13">
        <f t="shared" si="55"/>
        <v>0.1388888888888889</v>
      </c>
      <c r="JX13" s="13">
        <f t="shared" si="55"/>
        <v>0.1388888888888889</v>
      </c>
      <c r="JY13" s="13">
        <f t="shared" si="55"/>
        <v>0.1388888888888889</v>
      </c>
      <c r="JZ13" s="13">
        <f t="shared" si="55"/>
        <v>0.1388888888888889</v>
      </c>
      <c r="KA13" s="13">
        <f t="shared" si="55"/>
        <v>0.1388888888888889</v>
      </c>
      <c r="KB13" s="13">
        <f t="shared" si="55"/>
        <v>0.1388888888888889</v>
      </c>
      <c r="KC13" s="13">
        <f t="shared" si="55"/>
        <v>0.1388888888888889</v>
      </c>
      <c r="KD13" s="13">
        <f t="shared" si="55"/>
        <v>0.1388888888888889</v>
      </c>
      <c r="KE13" s="13">
        <f t="shared" si="55"/>
        <v>0.1388888888888889</v>
      </c>
      <c r="KF13" s="13">
        <f t="shared" si="55"/>
        <v>0.1388888888888889</v>
      </c>
      <c r="KG13" s="13">
        <f t="shared" si="55"/>
        <v>0.1388888888888889</v>
      </c>
      <c r="KH13" s="13">
        <f t="shared" si="55"/>
        <v>0.1388888888888889</v>
      </c>
      <c r="KI13" s="13">
        <f t="shared" si="55"/>
        <v>0.1388888888888889</v>
      </c>
      <c r="KJ13" s="13">
        <f t="shared" si="55"/>
        <v>0.1388888888888889</v>
      </c>
      <c r="KK13" s="13">
        <f t="shared" si="55"/>
        <v>0.1388888888888889</v>
      </c>
      <c r="KL13" s="13">
        <f t="shared" si="55"/>
        <v>0.1388888888888889</v>
      </c>
      <c r="KM13" s="13">
        <f t="shared" si="55"/>
        <v>0.1388888888888889</v>
      </c>
      <c r="KN13" s="13">
        <f t="shared" si="55"/>
        <v>0.1388888888888889</v>
      </c>
      <c r="KO13" s="13">
        <f t="shared" si="55"/>
        <v>0.1388888888888889</v>
      </c>
      <c r="KP13" s="13">
        <f t="shared" si="55"/>
        <v>0.1388888888888889</v>
      </c>
      <c r="KQ13" s="13">
        <f t="shared" si="55"/>
        <v>0.1388888888888889</v>
      </c>
      <c r="KR13" s="13">
        <f t="shared" si="55"/>
        <v>0.1388888888888889</v>
      </c>
      <c r="KS13" s="13">
        <f t="shared" si="55"/>
        <v>0.1388888888888889</v>
      </c>
      <c r="KT13" s="13">
        <f t="shared" si="55"/>
        <v>0.1388888888888889</v>
      </c>
      <c r="KU13" s="13">
        <f t="shared" si="55"/>
        <v>0.1388888888888889</v>
      </c>
      <c r="KV13" s="13">
        <f t="shared" si="55"/>
        <v>0.1388888888888889</v>
      </c>
      <c r="KW13" s="13">
        <f t="shared" si="55"/>
        <v>0.1388888888888889</v>
      </c>
      <c r="KX13" s="13">
        <f t="shared" si="55"/>
        <v>0.1388888888888889</v>
      </c>
      <c r="KY13" s="13">
        <f t="shared" si="55"/>
        <v>0.1388888888888889</v>
      </c>
      <c r="KZ13" s="13">
        <f t="shared" si="55"/>
        <v>0.1388888888888889</v>
      </c>
      <c r="LA13" s="13">
        <f t="shared" ref="LA13:NI13" si="56">SUM(LA61,LA109)</f>
        <v>0.1388888888888889</v>
      </c>
      <c r="LB13" s="13">
        <f t="shared" si="56"/>
        <v>0.1388888888888889</v>
      </c>
      <c r="LC13" s="13">
        <f t="shared" si="56"/>
        <v>0.1388888888888889</v>
      </c>
      <c r="LD13" s="13">
        <f t="shared" si="56"/>
        <v>0.1388888888888889</v>
      </c>
      <c r="LE13" s="13">
        <f t="shared" si="56"/>
        <v>0.1388888888888889</v>
      </c>
      <c r="LF13" s="13">
        <f t="shared" si="56"/>
        <v>0.1388888888888889</v>
      </c>
      <c r="LG13" s="13">
        <f t="shared" si="56"/>
        <v>0.1388888888888889</v>
      </c>
      <c r="LH13" s="13">
        <f t="shared" si="56"/>
        <v>0.1388888888888889</v>
      </c>
      <c r="LI13" s="13">
        <f t="shared" si="56"/>
        <v>0.1388888888888889</v>
      </c>
      <c r="LJ13" s="13">
        <f t="shared" si="56"/>
        <v>0.1388888888888889</v>
      </c>
      <c r="LK13" s="13">
        <f t="shared" si="56"/>
        <v>0.1388888888888889</v>
      </c>
      <c r="LL13" s="13">
        <f t="shared" si="56"/>
        <v>0.1388888888888889</v>
      </c>
      <c r="LM13" s="13">
        <f t="shared" si="56"/>
        <v>0.1388888888888889</v>
      </c>
      <c r="LN13" s="13">
        <f t="shared" si="56"/>
        <v>0.1388888888888889</v>
      </c>
      <c r="LO13" s="13">
        <f t="shared" si="56"/>
        <v>0.1388888888888889</v>
      </c>
      <c r="LP13" s="13">
        <f t="shared" si="56"/>
        <v>0.1388888888888889</v>
      </c>
      <c r="LQ13" s="13">
        <f t="shared" si="56"/>
        <v>0.1388888888888889</v>
      </c>
      <c r="LR13" s="13">
        <f t="shared" si="56"/>
        <v>0.1388888888888889</v>
      </c>
      <c r="LS13" s="13">
        <f t="shared" si="56"/>
        <v>0.1388888888888889</v>
      </c>
      <c r="LT13" s="13">
        <f t="shared" si="56"/>
        <v>0.1388888888888889</v>
      </c>
      <c r="LU13" s="13">
        <f t="shared" si="56"/>
        <v>0.1388888888888889</v>
      </c>
      <c r="LV13" s="13">
        <f t="shared" si="56"/>
        <v>0.1388888888888889</v>
      </c>
      <c r="LW13" s="13">
        <f t="shared" si="56"/>
        <v>0.1388888888888889</v>
      </c>
      <c r="LX13" s="13">
        <f t="shared" si="56"/>
        <v>0.1388888888888889</v>
      </c>
      <c r="LY13" s="13">
        <f t="shared" si="56"/>
        <v>1.3981481481481482E-2</v>
      </c>
      <c r="LZ13" s="13">
        <f t="shared" si="56"/>
        <v>1.3990740740740741E-2</v>
      </c>
      <c r="MA13" s="13">
        <f t="shared" si="56"/>
        <v>1.3999999999999999E-2</v>
      </c>
      <c r="MB13" s="13">
        <f t="shared" si="56"/>
        <v>1.4009259259259259E-2</v>
      </c>
      <c r="MC13" s="13">
        <f t="shared" si="56"/>
        <v>1.4018518518518519E-2</v>
      </c>
      <c r="MD13" s="13">
        <f t="shared" si="56"/>
        <v>1.4027777777777778E-2</v>
      </c>
      <c r="ME13" s="13">
        <f t="shared" si="56"/>
        <v>1.4037037037037039E-2</v>
      </c>
      <c r="MF13" s="13">
        <f t="shared" si="56"/>
        <v>1.4046296296296296E-2</v>
      </c>
      <c r="MG13" s="13">
        <f t="shared" si="56"/>
        <v>1.4055555555555554E-2</v>
      </c>
      <c r="MH13" s="13">
        <f t="shared" si="56"/>
        <v>1.4064814814814815E-2</v>
      </c>
      <c r="MI13" s="13">
        <f t="shared" si="56"/>
        <v>1.4074074074074072E-2</v>
      </c>
      <c r="MJ13" s="13">
        <f t="shared" si="56"/>
        <v>1.4083333333333333E-2</v>
      </c>
      <c r="MK13" s="13">
        <f t="shared" si="56"/>
        <v>1.4092592592592594E-2</v>
      </c>
      <c r="ML13" s="13">
        <f t="shared" si="56"/>
        <v>1.4101851851851853E-2</v>
      </c>
      <c r="MM13" s="13">
        <f t="shared" si="56"/>
        <v>1.4111111111111111E-2</v>
      </c>
      <c r="MN13" s="13">
        <f t="shared" si="56"/>
        <v>1.4120370370370372E-2</v>
      </c>
      <c r="MO13" s="13">
        <f t="shared" si="56"/>
        <v>1.4129629629629631E-2</v>
      </c>
      <c r="MP13" s="13">
        <f t="shared" si="56"/>
        <v>1.413888888888889E-2</v>
      </c>
      <c r="MQ13" s="13">
        <f t="shared" si="56"/>
        <v>1.4148148148148151E-2</v>
      </c>
      <c r="MR13" s="13">
        <f t="shared" si="56"/>
        <v>1.4157407407407408E-2</v>
      </c>
      <c r="MS13" s="13">
        <f t="shared" si="56"/>
        <v>1.4166666666666668E-2</v>
      </c>
      <c r="MT13" s="13">
        <f t="shared" si="56"/>
        <v>1.4175925925925927E-2</v>
      </c>
      <c r="MU13" s="13">
        <f t="shared" si="56"/>
        <v>1.4185185185185186E-2</v>
      </c>
      <c r="MV13" s="13">
        <f t="shared" si="56"/>
        <v>1.4194444444444444E-2</v>
      </c>
      <c r="MW13" s="13">
        <f t="shared" si="56"/>
        <v>1.4203703703703703E-2</v>
      </c>
      <c r="MX13" s="13">
        <f t="shared" si="56"/>
        <v>1.4212962962962965E-2</v>
      </c>
      <c r="MY13" s="13">
        <f t="shared" si="56"/>
        <v>1.4222222222222225E-2</v>
      </c>
      <c r="MZ13" s="13">
        <f t="shared" si="56"/>
        <v>1.423148148148148E-2</v>
      </c>
      <c r="NA13" s="13">
        <f t="shared" si="56"/>
        <v>1.4240740740740741E-2</v>
      </c>
      <c r="NB13" s="13">
        <f t="shared" si="56"/>
        <v>1.4250000000000001E-2</v>
      </c>
      <c r="NC13" s="13">
        <f t="shared" si="56"/>
        <v>1.425925925925926E-2</v>
      </c>
      <c r="ND13" s="13">
        <f t="shared" si="56"/>
        <v>1.4268518518518517E-2</v>
      </c>
      <c r="NE13" s="13">
        <f t="shared" si="56"/>
        <v>1.4277777777777778E-2</v>
      </c>
      <c r="NF13" s="13">
        <f t="shared" si="56"/>
        <v>1.4287037037037039E-2</v>
      </c>
      <c r="NG13" s="13">
        <f t="shared" si="56"/>
        <v>1.4296296296296297E-2</v>
      </c>
      <c r="NH13" s="13">
        <f t="shared" si="56"/>
        <v>1.4305555555555554E-2</v>
      </c>
      <c r="NI13" s="13">
        <f t="shared" si="56"/>
        <v>1.4314814814814815E-2</v>
      </c>
    </row>
    <row r="14" spans="1:380" ht="15.75" customHeight="1">
      <c r="A14" s="22">
        <v>36</v>
      </c>
      <c r="B14" s="8" t="s">
        <v>1248</v>
      </c>
      <c r="C14" s="13">
        <v>0.1</v>
      </c>
      <c r="D14" s="13">
        <v>0.1</v>
      </c>
      <c r="E14" s="13">
        <v>0.1</v>
      </c>
      <c r="F14" s="13">
        <v>0.1</v>
      </c>
      <c r="G14" s="13">
        <v>0.1</v>
      </c>
      <c r="H14" s="13">
        <v>0.1</v>
      </c>
      <c r="I14" s="13">
        <v>0.1</v>
      </c>
      <c r="J14" s="13">
        <v>0.1</v>
      </c>
      <c r="K14" s="13">
        <v>0.1</v>
      </c>
      <c r="L14" s="13">
        <v>0.1</v>
      </c>
      <c r="M14" s="13">
        <v>0.1</v>
      </c>
      <c r="N14" s="13">
        <v>0.1</v>
      </c>
      <c r="O14" s="13">
        <v>0.1</v>
      </c>
      <c r="P14" s="13">
        <v>0.1</v>
      </c>
      <c r="Q14" s="13">
        <v>0.1</v>
      </c>
      <c r="R14" s="13">
        <v>0.1</v>
      </c>
      <c r="S14" s="13">
        <v>0.1</v>
      </c>
      <c r="T14" s="13">
        <v>0.1</v>
      </c>
      <c r="U14" s="13">
        <v>0.1</v>
      </c>
      <c r="V14" s="13">
        <v>0.1</v>
      </c>
      <c r="W14" s="13">
        <v>0.1</v>
      </c>
      <c r="X14" s="13">
        <v>0.1</v>
      </c>
      <c r="Y14" s="13">
        <v>0.1</v>
      </c>
      <c r="Z14" s="13">
        <v>0.1</v>
      </c>
      <c r="AA14" s="13">
        <v>0.1</v>
      </c>
      <c r="AB14" s="13">
        <v>0.1</v>
      </c>
      <c r="AC14" s="13">
        <v>0.1</v>
      </c>
      <c r="AD14" s="13">
        <v>0.1</v>
      </c>
      <c r="AE14" s="13">
        <v>0.1</v>
      </c>
      <c r="AF14" s="13">
        <v>0.1</v>
      </c>
      <c r="AG14" s="13">
        <v>0.1</v>
      </c>
      <c r="AH14" s="13">
        <v>0.1</v>
      </c>
      <c r="AI14" s="13">
        <v>0.1</v>
      </c>
      <c r="AJ14" s="13">
        <v>0.1</v>
      </c>
      <c r="AK14" s="13">
        <v>0.1</v>
      </c>
      <c r="AL14" s="13">
        <v>0.1</v>
      </c>
      <c r="AM14" s="13">
        <v>0.1</v>
      </c>
      <c r="AN14" s="13">
        <v>0.1</v>
      </c>
      <c r="AO14" s="13">
        <v>0.1</v>
      </c>
      <c r="AP14" s="13">
        <v>0.1</v>
      </c>
      <c r="AQ14" s="13">
        <v>0.1</v>
      </c>
      <c r="AR14" s="13">
        <v>0.1</v>
      </c>
      <c r="AS14" s="13">
        <v>0.1</v>
      </c>
      <c r="AT14" s="13">
        <v>0.1</v>
      </c>
      <c r="AU14" s="13">
        <v>0.1</v>
      </c>
      <c r="AV14" s="13">
        <v>0.1</v>
      </c>
      <c r="AW14" s="13">
        <v>0.1</v>
      </c>
      <c r="AX14" s="13">
        <v>0.1</v>
      </c>
      <c r="AY14" s="13">
        <v>0.1</v>
      </c>
      <c r="AZ14" s="13">
        <v>0.1</v>
      </c>
      <c r="BA14" s="13">
        <v>0.1</v>
      </c>
      <c r="BB14" s="13">
        <v>0.1</v>
      </c>
      <c r="BC14" s="13">
        <v>0.1</v>
      </c>
      <c r="BD14" s="13">
        <v>0.1</v>
      </c>
      <c r="BE14" s="13">
        <v>0.1</v>
      </c>
      <c r="BF14" s="13">
        <v>0.1</v>
      </c>
      <c r="BG14" s="13">
        <v>0.1</v>
      </c>
      <c r="BH14" s="13">
        <v>0.1</v>
      </c>
      <c r="BI14" s="13">
        <v>0.1</v>
      </c>
      <c r="BJ14" s="13">
        <v>0.1</v>
      </c>
      <c r="BK14" s="13">
        <v>0.1</v>
      </c>
      <c r="BL14" s="13">
        <v>0.1</v>
      </c>
      <c r="BM14" s="13">
        <v>0.1</v>
      </c>
      <c r="BN14" s="13">
        <v>0.1</v>
      </c>
      <c r="BO14" s="13">
        <v>0.1</v>
      </c>
      <c r="BP14" s="13">
        <v>0.1</v>
      </c>
      <c r="BQ14" s="13">
        <v>0.1</v>
      </c>
      <c r="BR14" s="13">
        <v>0.1</v>
      </c>
      <c r="BS14" s="13">
        <v>0.1</v>
      </c>
      <c r="BT14" s="13">
        <v>0.1</v>
      </c>
      <c r="BU14" s="13">
        <v>0.1</v>
      </c>
      <c r="BV14" s="13">
        <v>0.1</v>
      </c>
      <c r="BW14" s="13">
        <v>0.1</v>
      </c>
      <c r="BX14" s="13">
        <v>0.1</v>
      </c>
      <c r="BY14" s="13">
        <v>0.1</v>
      </c>
      <c r="BZ14" s="13">
        <v>0.1</v>
      </c>
      <c r="CA14" s="13">
        <v>0.1</v>
      </c>
      <c r="CB14" s="13">
        <v>0.1</v>
      </c>
      <c r="CC14" s="13">
        <v>0.1</v>
      </c>
      <c r="CD14" s="13">
        <v>0.1</v>
      </c>
      <c r="CE14" s="13">
        <v>0.1</v>
      </c>
      <c r="CF14" s="13">
        <v>0.1</v>
      </c>
      <c r="CG14" s="13">
        <v>0.1</v>
      </c>
      <c r="CH14" s="13">
        <v>0.1</v>
      </c>
      <c r="CI14" s="13">
        <v>0.1</v>
      </c>
      <c r="CJ14" s="13">
        <v>0.1</v>
      </c>
      <c r="CK14" s="13">
        <v>0.1</v>
      </c>
      <c r="CL14" s="13">
        <v>0.1</v>
      </c>
      <c r="CM14" s="13">
        <v>0.1</v>
      </c>
      <c r="CN14" s="13">
        <v>0.1</v>
      </c>
      <c r="CO14" s="13">
        <v>0.1</v>
      </c>
      <c r="CP14" s="13">
        <v>0.1</v>
      </c>
      <c r="CQ14" s="13">
        <v>0.1</v>
      </c>
      <c r="CR14" s="13">
        <v>0.1</v>
      </c>
      <c r="CS14" s="13">
        <v>0.1</v>
      </c>
      <c r="CT14" s="13">
        <v>0.1</v>
      </c>
      <c r="CU14" s="13">
        <v>0.1</v>
      </c>
      <c r="CV14" s="13">
        <v>0.1</v>
      </c>
      <c r="CW14" s="13">
        <v>0.1</v>
      </c>
      <c r="CX14" s="13">
        <v>0.1</v>
      </c>
      <c r="CY14" s="13">
        <v>0.1</v>
      </c>
      <c r="CZ14" s="13">
        <v>0.1</v>
      </c>
      <c r="DA14" s="13">
        <v>0.1</v>
      </c>
      <c r="DB14" s="13">
        <v>0.1</v>
      </c>
      <c r="DC14" s="13">
        <v>0.1</v>
      </c>
      <c r="DD14" s="13">
        <v>0.1</v>
      </c>
      <c r="DE14" s="13">
        <v>0.1</v>
      </c>
      <c r="DF14" s="13">
        <v>0.1</v>
      </c>
      <c r="DG14" s="13">
        <v>0.1</v>
      </c>
      <c r="DH14" s="13">
        <v>0.1</v>
      </c>
      <c r="DI14" s="13">
        <v>0.1</v>
      </c>
      <c r="DJ14" s="13">
        <v>0.1</v>
      </c>
      <c r="DK14" s="13">
        <v>0.1</v>
      </c>
      <c r="DL14" s="13">
        <v>0.1</v>
      </c>
      <c r="DM14" s="13">
        <v>0.1</v>
      </c>
      <c r="DN14" s="13">
        <v>0.1</v>
      </c>
      <c r="DO14" s="13">
        <v>0.1</v>
      </c>
      <c r="DP14" s="13">
        <f>SUM(DP62,DP110)</f>
        <v>0.30000000000000004</v>
      </c>
      <c r="DQ14" s="13">
        <f t="shared" ref="DQ14:GB14" si="57">SUM(DQ62,DQ110)</f>
        <v>0.30000000000000004</v>
      </c>
      <c r="DR14" s="13">
        <f t="shared" si="57"/>
        <v>0.30000000000000004</v>
      </c>
      <c r="DS14" s="13">
        <f t="shared" si="57"/>
        <v>0.30000000000000004</v>
      </c>
      <c r="DT14" s="13">
        <f t="shared" si="57"/>
        <v>0.30000000000000004</v>
      </c>
      <c r="DU14" s="13">
        <f t="shared" si="57"/>
        <v>0.30000000000000004</v>
      </c>
      <c r="DV14" s="13">
        <f t="shared" si="57"/>
        <v>0.30000000000000004</v>
      </c>
      <c r="DW14" s="13">
        <f t="shared" si="57"/>
        <v>0.30000000000000004</v>
      </c>
      <c r="DX14" s="13">
        <f t="shared" si="57"/>
        <v>0.30000000000000004</v>
      </c>
      <c r="DY14" s="13">
        <f t="shared" si="57"/>
        <v>0.30000000000000004</v>
      </c>
      <c r="DZ14" s="13">
        <f t="shared" si="57"/>
        <v>0.30000000000000004</v>
      </c>
      <c r="EA14" s="13">
        <f t="shared" si="57"/>
        <v>0.30000000000000004</v>
      </c>
      <c r="EB14" s="13">
        <f t="shared" si="57"/>
        <v>0.30000000000000004</v>
      </c>
      <c r="EC14" s="13">
        <f t="shared" si="57"/>
        <v>0.30000000000000004</v>
      </c>
      <c r="ED14" s="13">
        <f t="shared" si="57"/>
        <v>0.30000000000000004</v>
      </c>
      <c r="EE14" s="13">
        <f t="shared" si="57"/>
        <v>0.30000000000000004</v>
      </c>
      <c r="EF14" s="13">
        <f t="shared" si="57"/>
        <v>0.30000000000000004</v>
      </c>
      <c r="EG14" s="13">
        <f t="shared" si="57"/>
        <v>0.30000000000000004</v>
      </c>
      <c r="EH14" s="13">
        <f t="shared" si="57"/>
        <v>0.30000000000000004</v>
      </c>
      <c r="EI14" s="13">
        <f t="shared" si="57"/>
        <v>0.30000000000000004</v>
      </c>
      <c r="EJ14" s="13">
        <f t="shared" si="57"/>
        <v>0.30000000000000004</v>
      </c>
      <c r="EK14" s="13">
        <f t="shared" si="57"/>
        <v>0.30000000000000004</v>
      </c>
      <c r="EL14" s="13">
        <f t="shared" si="57"/>
        <v>0.30000000000000004</v>
      </c>
      <c r="EM14" s="13">
        <f t="shared" si="57"/>
        <v>0.30000000000000004</v>
      </c>
      <c r="EN14" s="13">
        <f t="shared" si="57"/>
        <v>0.30000000000000004</v>
      </c>
      <c r="EO14" s="13">
        <f t="shared" si="57"/>
        <v>0.30000000000000004</v>
      </c>
      <c r="EP14" s="13">
        <f t="shared" si="57"/>
        <v>0.30000000000000004</v>
      </c>
      <c r="EQ14" s="13">
        <f t="shared" si="57"/>
        <v>0.30000000000000004</v>
      </c>
      <c r="ER14" s="13">
        <f t="shared" si="57"/>
        <v>0.30000000000000004</v>
      </c>
      <c r="ES14" s="13">
        <f t="shared" si="57"/>
        <v>0.30000000000000004</v>
      </c>
      <c r="ET14" s="13">
        <f t="shared" si="57"/>
        <v>0.30000000000000004</v>
      </c>
      <c r="EU14" s="13">
        <f t="shared" si="57"/>
        <v>0.30000000000000004</v>
      </c>
      <c r="EV14" s="13">
        <f t="shared" si="57"/>
        <v>0.30000000000000004</v>
      </c>
      <c r="EW14" s="13">
        <f t="shared" si="57"/>
        <v>0.30000000000000004</v>
      </c>
      <c r="EX14" s="13">
        <f t="shared" si="57"/>
        <v>0.30000000000000004</v>
      </c>
      <c r="EY14" s="13">
        <f t="shared" si="57"/>
        <v>0.30000000000000004</v>
      </c>
      <c r="EZ14" s="13">
        <f t="shared" si="57"/>
        <v>0.30000000000000004</v>
      </c>
      <c r="FA14" s="13">
        <f t="shared" si="57"/>
        <v>0.30000000000000004</v>
      </c>
      <c r="FB14" s="13">
        <f t="shared" si="57"/>
        <v>0.30000000000000004</v>
      </c>
      <c r="FC14" s="13">
        <f t="shared" si="57"/>
        <v>0.30000000000000004</v>
      </c>
      <c r="FD14" s="13">
        <f t="shared" si="57"/>
        <v>0.30000000000000004</v>
      </c>
      <c r="FE14" s="13">
        <f t="shared" si="57"/>
        <v>0.30000000000000004</v>
      </c>
      <c r="FF14" s="13">
        <f t="shared" si="57"/>
        <v>0.30000000000000004</v>
      </c>
      <c r="FG14" s="13">
        <f t="shared" si="57"/>
        <v>0.30000000000000004</v>
      </c>
      <c r="FH14" s="13">
        <f t="shared" si="57"/>
        <v>0.30000000000000004</v>
      </c>
      <c r="FI14" s="13">
        <f t="shared" si="57"/>
        <v>0.30000000000000004</v>
      </c>
      <c r="FJ14" s="13">
        <f t="shared" si="57"/>
        <v>0.30000000000000004</v>
      </c>
      <c r="FK14" s="13">
        <f t="shared" si="57"/>
        <v>0.30000000000000004</v>
      </c>
      <c r="FL14" s="13">
        <f t="shared" si="57"/>
        <v>0.30000000000000004</v>
      </c>
      <c r="FM14" s="13">
        <f t="shared" si="57"/>
        <v>0.30000000000000004</v>
      </c>
      <c r="FN14" s="13">
        <f t="shared" si="57"/>
        <v>0.30000000000000004</v>
      </c>
      <c r="FO14" s="13">
        <f t="shared" si="57"/>
        <v>0.30000000000000004</v>
      </c>
      <c r="FP14" s="13">
        <f t="shared" si="57"/>
        <v>0.30000000000000004</v>
      </c>
      <c r="FQ14" s="13">
        <f t="shared" si="57"/>
        <v>0.30000000000000004</v>
      </c>
      <c r="FR14" s="13">
        <f t="shared" si="57"/>
        <v>0.30000000000000004</v>
      </c>
      <c r="FS14" s="13">
        <f t="shared" si="57"/>
        <v>0.30000000000000004</v>
      </c>
      <c r="FT14" s="13">
        <f t="shared" si="57"/>
        <v>0.30000000000000004</v>
      </c>
      <c r="FU14" s="13">
        <f t="shared" si="57"/>
        <v>0.30000000000000004</v>
      </c>
      <c r="FV14" s="13">
        <f t="shared" si="57"/>
        <v>0.30000000000000004</v>
      </c>
      <c r="FW14" s="13">
        <f t="shared" si="57"/>
        <v>0.30000000000000004</v>
      </c>
      <c r="FX14" s="13">
        <f t="shared" si="57"/>
        <v>0.30000000000000004</v>
      </c>
      <c r="FY14" s="13">
        <f t="shared" si="57"/>
        <v>0.30000000000000004</v>
      </c>
      <c r="FZ14" s="13">
        <f t="shared" si="57"/>
        <v>0.30000000000000004</v>
      </c>
      <c r="GA14" s="13">
        <f t="shared" si="57"/>
        <v>0.30000000000000004</v>
      </c>
      <c r="GB14" s="13">
        <f t="shared" si="57"/>
        <v>0.30000000000000004</v>
      </c>
      <c r="GC14" s="13">
        <f t="shared" ref="GC14:IN14" si="58">SUM(GC62,GC110)</f>
        <v>0.30000000000000004</v>
      </c>
      <c r="GD14" s="13">
        <f t="shared" si="58"/>
        <v>0.30000000000000004</v>
      </c>
      <c r="GE14" s="13">
        <f t="shared" si="58"/>
        <v>0.30000000000000004</v>
      </c>
      <c r="GF14" s="13">
        <f t="shared" si="58"/>
        <v>0.30000000000000004</v>
      </c>
      <c r="GG14" s="13">
        <f t="shared" si="58"/>
        <v>0.30000000000000004</v>
      </c>
      <c r="GH14" s="13">
        <f t="shared" si="58"/>
        <v>0.30000000000000004</v>
      </c>
      <c r="GI14" s="13">
        <f t="shared" si="58"/>
        <v>0.30000000000000004</v>
      </c>
      <c r="GJ14" s="13">
        <f t="shared" si="58"/>
        <v>0.30000000000000004</v>
      </c>
      <c r="GK14" s="13">
        <f t="shared" si="58"/>
        <v>0.30000000000000004</v>
      </c>
      <c r="GL14" s="13">
        <f t="shared" si="58"/>
        <v>0.30000000000000004</v>
      </c>
      <c r="GM14" s="13">
        <f t="shared" si="58"/>
        <v>0.30000000000000004</v>
      </c>
      <c r="GN14" s="13">
        <f t="shared" si="58"/>
        <v>0.30000000000000004</v>
      </c>
      <c r="GO14" s="13">
        <f t="shared" si="58"/>
        <v>0.30000000000000004</v>
      </c>
      <c r="GP14" s="13">
        <f t="shared" si="58"/>
        <v>0.30000000000000004</v>
      </c>
      <c r="GQ14" s="13">
        <f t="shared" si="58"/>
        <v>0.30000000000000004</v>
      </c>
      <c r="GR14" s="13">
        <f t="shared" si="58"/>
        <v>0.30000000000000004</v>
      </c>
      <c r="GS14" s="13">
        <f t="shared" si="58"/>
        <v>0.30000000000000004</v>
      </c>
      <c r="GT14" s="13">
        <f t="shared" si="58"/>
        <v>0.30000000000000004</v>
      </c>
      <c r="GU14" s="13">
        <f t="shared" si="58"/>
        <v>0.30000000000000004</v>
      </c>
      <c r="GV14" s="13">
        <f t="shared" si="58"/>
        <v>0.30000000000000004</v>
      </c>
      <c r="GW14" s="13">
        <f t="shared" si="58"/>
        <v>0.30000000000000004</v>
      </c>
      <c r="GX14" s="13">
        <f t="shared" si="58"/>
        <v>0.30000000000000004</v>
      </c>
      <c r="GY14" s="13">
        <f t="shared" si="58"/>
        <v>0.30000000000000004</v>
      </c>
      <c r="GZ14" s="13">
        <f t="shared" si="58"/>
        <v>0.30000000000000004</v>
      </c>
      <c r="HA14" s="13">
        <f t="shared" si="58"/>
        <v>0.30000000000000004</v>
      </c>
      <c r="HB14" s="13">
        <f t="shared" si="58"/>
        <v>0.30000000000000004</v>
      </c>
      <c r="HC14" s="13">
        <f t="shared" si="58"/>
        <v>0.30000000000000004</v>
      </c>
      <c r="HD14" s="13">
        <f t="shared" si="58"/>
        <v>0.30000000000000004</v>
      </c>
      <c r="HE14" s="13">
        <f t="shared" si="58"/>
        <v>0.30000000000000004</v>
      </c>
      <c r="HF14" s="13">
        <f t="shared" si="58"/>
        <v>0.30000000000000004</v>
      </c>
      <c r="HG14" s="13">
        <f t="shared" si="58"/>
        <v>0.30000000000000004</v>
      </c>
      <c r="HH14" s="13">
        <f t="shared" si="58"/>
        <v>0.30000000000000004</v>
      </c>
      <c r="HI14" s="13">
        <f t="shared" si="58"/>
        <v>0.30000000000000004</v>
      </c>
      <c r="HJ14" s="13">
        <f t="shared" si="58"/>
        <v>0.30000000000000004</v>
      </c>
      <c r="HK14" s="13">
        <f t="shared" si="58"/>
        <v>0.30000000000000004</v>
      </c>
      <c r="HL14" s="13">
        <f t="shared" si="58"/>
        <v>0.30000000000000004</v>
      </c>
      <c r="HM14" s="13">
        <f t="shared" si="58"/>
        <v>0.30000000000000004</v>
      </c>
      <c r="HN14" s="13">
        <f t="shared" si="58"/>
        <v>0.30000000000000004</v>
      </c>
      <c r="HO14" s="13">
        <f t="shared" si="58"/>
        <v>0.30000000000000004</v>
      </c>
      <c r="HP14" s="13">
        <f t="shared" si="58"/>
        <v>0.30000000000000004</v>
      </c>
      <c r="HQ14" s="13">
        <f t="shared" si="58"/>
        <v>0.30000000000000004</v>
      </c>
      <c r="HR14" s="13">
        <f t="shared" si="58"/>
        <v>0.30000000000000004</v>
      </c>
      <c r="HS14" s="13">
        <f t="shared" si="58"/>
        <v>0.30000000000000004</v>
      </c>
      <c r="HT14" s="13">
        <f t="shared" si="58"/>
        <v>0.30000000000000004</v>
      </c>
      <c r="HU14" s="13">
        <f t="shared" si="58"/>
        <v>0.30000000000000004</v>
      </c>
      <c r="HV14" s="13">
        <f t="shared" si="58"/>
        <v>0.30000000000000004</v>
      </c>
      <c r="HW14" s="13">
        <f t="shared" si="58"/>
        <v>0.30000000000000004</v>
      </c>
      <c r="HX14" s="13">
        <f t="shared" si="58"/>
        <v>0.30000000000000004</v>
      </c>
      <c r="HY14" s="13">
        <f t="shared" si="58"/>
        <v>0.30000000000000004</v>
      </c>
      <c r="HZ14" s="13">
        <f t="shared" si="58"/>
        <v>0.30000000000000004</v>
      </c>
      <c r="IA14" s="13">
        <f t="shared" si="58"/>
        <v>0.30000000000000004</v>
      </c>
      <c r="IB14" s="13">
        <f t="shared" si="58"/>
        <v>0.30000000000000004</v>
      </c>
      <c r="IC14" s="13">
        <f t="shared" si="58"/>
        <v>0.30000000000000004</v>
      </c>
      <c r="ID14" s="13">
        <f t="shared" si="58"/>
        <v>0.30000000000000004</v>
      </c>
      <c r="IE14" s="13">
        <f t="shared" si="58"/>
        <v>0.30000000000000004</v>
      </c>
      <c r="IF14" s="13">
        <f t="shared" si="58"/>
        <v>0.30000000000000004</v>
      </c>
      <c r="IG14" s="13">
        <f t="shared" si="58"/>
        <v>0.30000000000000004</v>
      </c>
      <c r="IH14" s="13">
        <f t="shared" si="58"/>
        <v>0.30000000000000004</v>
      </c>
      <c r="II14" s="13">
        <f t="shared" si="58"/>
        <v>0.30000000000000004</v>
      </c>
      <c r="IJ14" s="13">
        <f t="shared" si="58"/>
        <v>0.30000000000000004</v>
      </c>
      <c r="IK14" s="13">
        <f t="shared" si="58"/>
        <v>0.30000000000000004</v>
      </c>
      <c r="IL14" s="13">
        <f t="shared" si="58"/>
        <v>0.30000000000000004</v>
      </c>
      <c r="IM14" s="13">
        <f t="shared" si="58"/>
        <v>0.30000000000000004</v>
      </c>
      <c r="IN14" s="13">
        <f t="shared" si="58"/>
        <v>0.30000000000000004</v>
      </c>
      <c r="IO14" s="13">
        <f t="shared" ref="IO14:KZ14" si="59">SUM(IO62,IO110)</f>
        <v>0.30000000000000004</v>
      </c>
      <c r="IP14" s="13">
        <f t="shared" si="59"/>
        <v>0.30000000000000004</v>
      </c>
      <c r="IQ14" s="13">
        <f t="shared" si="59"/>
        <v>0.30000000000000004</v>
      </c>
      <c r="IR14" s="13">
        <f t="shared" si="59"/>
        <v>0.30000000000000004</v>
      </c>
      <c r="IS14" s="13">
        <f t="shared" si="59"/>
        <v>0.30000000000000004</v>
      </c>
      <c r="IT14" s="13">
        <f t="shared" si="59"/>
        <v>0.30000000000000004</v>
      </c>
      <c r="IU14" s="13">
        <f t="shared" si="59"/>
        <v>0.30000000000000004</v>
      </c>
      <c r="IV14" s="13">
        <f t="shared" si="59"/>
        <v>0.30000000000000004</v>
      </c>
      <c r="IW14" s="13">
        <f t="shared" si="59"/>
        <v>0.30000000000000004</v>
      </c>
      <c r="IX14" s="13">
        <f t="shared" si="59"/>
        <v>0.30000000000000004</v>
      </c>
      <c r="IY14" s="13">
        <f t="shared" si="59"/>
        <v>0.30000000000000004</v>
      </c>
      <c r="IZ14" s="13">
        <f t="shared" si="59"/>
        <v>0.30000000000000004</v>
      </c>
      <c r="JA14" s="13">
        <f t="shared" si="59"/>
        <v>0.30000000000000004</v>
      </c>
      <c r="JB14" s="13">
        <f t="shared" si="59"/>
        <v>0.30000000000000004</v>
      </c>
      <c r="JC14" s="13">
        <f t="shared" si="59"/>
        <v>0.30000000000000004</v>
      </c>
      <c r="JD14" s="13">
        <f t="shared" si="59"/>
        <v>0.30000000000000004</v>
      </c>
      <c r="JE14" s="13">
        <f t="shared" si="59"/>
        <v>0.30000000000000004</v>
      </c>
      <c r="JF14" s="13">
        <f t="shared" si="59"/>
        <v>0.30000000000000004</v>
      </c>
      <c r="JG14" s="13">
        <f t="shared" si="59"/>
        <v>0.30000000000000004</v>
      </c>
      <c r="JH14" s="13">
        <f t="shared" si="59"/>
        <v>0.30000000000000004</v>
      </c>
      <c r="JI14" s="13">
        <f t="shared" si="59"/>
        <v>0.30000000000000004</v>
      </c>
      <c r="JJ14" s="13">
        <f t="shared" si="59"/>
        <v>0.30000000000000004</v>
      </c>
      <c r="JK14" s="13">
        <f t="shared" si="59"/>
        <v>0.30000000000000004</v>
      </c>
      <c r="JL14" s="13">
        <f t="shared" si="59"/>
        <v>0.30000000000000004</v>
      </c>
      <c r="JM14" s="13">
        <f t="shared" si="59"/>
        <v>0.30000000000000004</v>
      </c>
      <c r="JN14" s="13">
        <f t="shared" si="59"/>
        <v>0.30000000000000004</v>
      </c>
      <c r="JO14" s="13">
        <f t="shared" si="59"/>
        <v>0.30000000000000004</v>
      </c>
      <c r="JP14" s="13">
        <f t="shared" si="59"/>
        <v>0.30000000000000004</v>
      </c>
      <c r="JQ14" s="13">
        <f t="shared" si="59"/>
        <v>0.30000000000000004</v>
      </c>
      <c r="JR14" s="13">
        <f t="shared" si="59"/>
        <v>0.30000000000000004</v>
      </c>
      <c r="JS14" s="13">
        <f t="shared" si="59"/>
        <v>0.30000000000000004</v>
      </c>
      <c r="JT14" s="13">
        <f t="shared" si="59"/>
        <v>0.30000000000000004</v>
      </c>
      <c r="JU14" s="13">
        <f t="shared" si="59"/>
        <v>0.30000000000000004</v>
      </c>
      <c r="JV14" s="13">
        <f t="shared" si="59"/>
        <v>0.30000000000000004</v>
      </c>
      <c r="JW14" s="13">
        <f t="shared" si="59"/>
        <v>0.30000000000000004</v>
      </c>
      <c r="JX14" s="13">
        <f t="shared" si="59"/>
        <v>0.30000000000000004</v>
      </c>
      <c r="JY14" s="13">
        <f t="shared" si="59"/>
        <v>0.30000000000000004</v>
      </c>
      <c r="JZ14" s="13">
        <f t="shared" si="59"/>
        <v>0.30000000000000004</v>
      </c>
      <c r="KA14" s="13">
        <f t="shared" si="59"/>
        <v>0.30000000000000004</v>
      </c>
      <c r="KB14" s="13">
        <f t="shared" si="59"/>
        <v>0.30000000000000004</v>
      </c>
      <c r="KC14" s="13">
        <f t="shared" si="59"/>
        <v>0.30000000000000004</v>
      </c>
      <c r="KD14" s="13">
        <f t="shared" si="59"/>
        <v>0.30000000000000004</v>
      </c>
      <c r="KE14" s="13">
        <f t="shared" si="59"/>
        <v>0.30000000000000004</v>
      </c>
      <c r="KF14" s="13">
        <f t="shared" si="59"/>
        <v>0.30000000000000004</v>
      </c>
      <c r="KG14" s="13">
        <f t="shared" si="59"/>
        <v>0.30000000000000004</v>
      </c>
      <c r="KH14" s="13">
        <f t="shared" si="59"/>
        <v>0.30000000000000004</v>
      </c>
      <c r="KI14" s="13">
        <f t="shared" si="59"/>
        <v>0.30000000000000004</v>
      </c>
      <c r="KJ14" s="13">
        <f t="shared" si="59"/>
        <v>0.30000000000000004</v>
      </c>
      <c r="KK14" s="13">
        <f t="shared" si="59"/>
        <v>0.30000000000000004</v>
      </c>
      <c r="KL14" s="13">
        <f t="shared" si="59"/>
        <v>0.30000000000000004</v>
      </c>
      <c r="KM14" s="13">
        <f t="shared" si="59"/>
        <v>0.30000000000000004</v>
      </c>
      <c r="KN14" s="13">
        <f t="shared" si="59"/>
        <v>0.30000000000000004</v>
      </c>
      <c r="KO14" s="13">
        <f t="shared" si="59"/>
        <v>0.30000000000000004</v>
      </c>
      <c r="KP14" s="13">
        <f t="shared" si="59"/>
        <v>0.30000000000000004</v>
      </c>
      <c r="KQ14" s="13">
        <f t="shared" si="59"/>
        <v>0.30000000000000004</v>
      </c>
      <c r="KR14" s="13">
        <f t="shared" si="59"/>
        <v>0.30000000000000004</v>
      </c>
      <c r="KS14" s="13">
        <f t="shared" si="59"/>
        <v>0.30000000000000004</v>
      </c>
      <c r="KT14" s="13">
        <f t="shared" si="59"/>
        <v>0.30000000000000004</v>
      </c>
      <c r="KU14" s="13">
        <f t="shared" si="59"/>
        <v>0.30000000000000004</v>
      </c>
      <c r="KV14" s="13">
        <f t="shared" si="59"/>
        <v>0.30000000000000004</v>
      </c>
      <c r="KW14" s="13">
        <f t="shared" si="59"/>
        <v>0.30000000000000004</v>
      </c>
      <c r="KX14" s="13">
        <f t="shared" si="59"/>
        <v>0.30000000000000004</v>
      </c>
      <c r="KY14" s="13">
        <f t="shared" si="59"/>
        <v>0.30000000000000004</v>
      </c>
      <c r="KZ14" s="13">
        <f t="shared" si="59"/>
        <v>0.30000000000000004</v>
      </c>
      <c r="LA14" s="13">
        <f t="shared" ref="LA14:NI14" si="60">SUM(LA62,LA110)</f>
        <v>0.30000000000000004</v>
      </c>
      <c r="LB14" s="13">
        <f t="shared" si="60"/>
        <v>0.30000000000000004</v>
      </c>
      <c r="LC14" s="13">
        <f t="shared" si="60"/>
        <v>0.30000000000000004</v>
      </c>
      <c r="LD14" s="13">
        <f t="shared" si="60"/>
        <v>0.30000000000000004</v>
      </c>
      <c r="LE14" s="13">
        <f t="shared" si="60"/>
        <v>0.30000000000000004</v>
      </c>
      <c r="LF14" s="13">
        <f t="shared" si="60"/>
        <v>0.30000000000000004</v>
      </c>
      <c r="LG14" s="13">
        <f t="shared" si="60"/>
        <v>0.30000000000000004</v>
      </c>
      <c r="LH14" s="13">
        <f t="shared" si="60"/>
        <v>0.30000000000000004</v>
      </c>
      <c r="LI14" s="13">
        <f t="shared" si="60"/>
        <v>0.30000000000000004</v>
      </c>
      <c r="LJ14" s="13">
        <f t="shared" si="60"/>
        <v>0.30000000000000004</v>
      </c>
      <c r="LK14" s="13">
        <f t="shared" si="60"/>
        <v>0.30000000000000004</v>
      </c>
      <c r="LL14" s="13">
        <f t="shared" si="60"/>
        <v>0.30000000000000004</v>
      </c>
      <c r="LM14" s="13">
        <f t="shared" si="60"/>
        <v>0.30000000000000004</v>
      </c>
      <c r="LN14" s="13">
        <f t="shared" si="60"/>
        <v>0.30000000000000004</v>
      </c>
      <c r="LO14" s="13">
        <f t="shared" si="60"/>
        <v>0.30000000000000004</v>
      </c>
      <c r="LP14" s="13">
        <f t="shared" si="60"/>
        <v>0.30000000000000004</v>
      </c>
      <c r="LQ14" s="13">
        <f t="shared" si="60"/>
        <v>0.30000000000000004</v>
      </c>
      <c r="LR14" s="13">
        <f t="shared" si="60"/>
        <v>0.30000000000000004</v>
      </c>
      <c r="LS14" s="13">
        <f t="shared" si="60"/>
        <v>0.30000000000000004</v>
      </c>
      <c r="LT14" s="13">
        <f t="shared" si="60"/>
        <v>0.30000000000000004</v>
      </c>
      <c r="LU14" s="13">
        <f t="shared" si="60"/>
        <v>0.30000000000000004</v>
      </c>
      <c r="LV14" s="13">
        <f t="shared" si="60"/>
        <v>0.30000000000000004</v>
      </c>
      <c r="LW14" s="13">
        <f t="shared" si="60"/>
        <v>0.30000000000000004</v>
      </c>
      <c r="LX14" s="13">
        <f t="shared" si="60"/>
        <v>0.30000000000000004</v>
      </c>
      <c r="LY14" s="13">
        <f t="shared" si="60"/>
        <v>0.30000000000000004</v>
      </c>
      <c r="LZ14" s="13">
        <f t="shared" si="60"/>
        <v>0.30000000000000004</v>
      </c>
      <c r="MA14" s="13">
        <f t="shared" si="60"/>
        <v>0.30000000000000004</v>
      </c>
      <c r="MB14" s="13">
        <f t="shared" si="60"/>
        <v>0.30000000000000004</v>
      </c>
      <c r="MC14" s="13">
        <f t="shared" si="60"/>
        <v>0.30000000000000004</v>
      </c>
      <c r="MD14" s="13">
        <f t="shared" si="60"/>
        <v>0.30000000000000004</v>
      </c>
      <c r="ME14" s="13">
        <f t="shared" si="60"/>
        <v>0.30000000000000004</v>
      </c>
      <c r="MF14" s="13">
        <f t="shared" si="60"/>
        <v>0.30000000000000004</v>
      </c>
      <c r="MG14" s="13">
        <f t="shared" si="60"/>
        <v>0.30000000000000004</v>
      </c>
      <c r="MH14" s="13">
        <f t="shared" si="60"/>
        <v>0.30000000000000004</v>
      </c>
      <c r="MI14" s="13">
        <f t="shared" si="60"/>
        <v>0.30000000000000004</v>
      </c>
      <c r="MJ14" s="13">
        <f t="shared" si="60"/>
        <v>0.30000000000000004</v>
      </c>
      <c r="MK14" s="13">
        <f t="shared" si="60"/>
        <v>0.30000000000000004</v>
      </c>
      <c r="ML14" s="13">
        <f t="shared" si="60"/>
        <v>0.30000000000000004</v>
      </c>
      <c r="MM14" s="13">
        <f t="shared" si="60"/>
        <v>0.30000000000000004</v>
      </c>
      <c r="MN14" s="13">
        <f t="shared" si="60"/>
        <v>0.30000000000000004</v>
      </c>
      <c r="MO14" s="13">
        <f t="shared" si="60"/>
        <v>0.30000000000000004</v>
      </c>
      <c r="MP14" s="13">
        <f t="shared" si="60"/>
        <v>0.30000000000000004</v>
      </c>
      <c r="MQ14" s="13">
        <f t="shared" si="60"/>
        <v>0.30000000000000004</v>
      </c>
      <c r="MR14" s="13">
        <f t="shared" si="60"/>
        <v>0.30000000000000004</v>
      </c>
      <c r="MS14" s="13">
        <f t="shared" si="60"/>
        <v>0.30000000000000004</v>
      </c>
      <c r="MT14" s="13">
        <f t="shared" si="60"/>
        <v>0.30000000000000004</v>
      </c>
      <c r="MU14" s="13">
        <f t="shared" si="60"/>
        <v>0.30000000000000004</v>
      </c>
      <c r="MV14" s="13">
        <f t="shared" si="60"/>
        <v>0.30000000000000004</v>
      </c>
      <c r="MW14" s="13">
        <f t="shared" si="60"/>
        <v>0.30000000000000004</v>
      </c>
      <c r="MX14" s="13">
        <f t="shared" si="60"/>
        <v>0.30000000000000004</v>
      </c>
      <c r="MY14" s="13">
        <f t="shared" si="60"/>
        <v>0.30000000000000004</v>
      </c>
      <c r="MZ14" s="13">
        <f t="shared" si="60"/>
        <v>0.30000000000000004</v>
      </c>
      <c r="NA14" s="13">
        <f t="shared" si="60"/>
        <v>0.30000000000000004</v>
      </c>
      <c r="NB14" s="13">
        <f t="shared" si="60"/>
        <v>0.30000000000000004</v>
      </c>
      <c r="NC14" s="13">
        <f t="shared" si="60"/>
        <v>0.30000000000000004</v>
      </c>
      <c r="ND14" s="13">
        <f t="shared" si="60"/>
        <v>0.30000000000000004</v>
      </c>
      <c r="NE14" s="13">
        <f t="shared" si="60"/>
        <v>0.30000000000000004</v>
      </c>
      <c r="NF14" s="13">
        <f t="shared" si="60"/>
        <v>0.30000000000000004</v>
      </c>
      <c r="NG14" s="13">
        <f t="shared" si="60"/>
        <v>0.30000000000000004</v>
      </c>
      <c r="NH14" s="13">
        <f t="shared" si="60"/>
        <v>0.30000000000000004</v>
      </c>
      <c r="NI14" s="13">
        <f t="shared" si="60"/>
        <v>0.30000000000000004</v>
      </c>
    </row>
    <row r="15" spans="1:380" ht="15.75" customHeight="1">
      <c r="A15" s="22">
        <v>21</v>
      </c>
      <c r="B15" s="8" t="s">
        <v>1249</v>
      </c>
      <c r="C15" s="13">
        <f>SUM(C63,C111)</f>
        <v>0.81018518518518512</v>
      </c>
      <c r="D15" s="13">
        <f t="shared" ref="D15:J15" si="61">SUM(D63,D111)</f>
        <v>1.9444444444444446</v>
      </c>
      <c r="E15" s="13">
        <f t="shared" si="61"/>
        <v>1.9444444444444444</v>
      </c>
      <c r="F15" s="13">
        <f t="shared" si="61"/>
        <v>1.6203703703703702</v>
      </c>
      <c r="G15" s="13">
        <f t="shared" si="61"/>
        <v>1.4583333333333333</v>
      </c>
      <c r="H15" s="13">
        <f t="shared" si="61"/>
        <v>0.81018518518518512</v>
      </c>
      <c r="I15" s="13">
        <f t="shared" si="61"/>
        <v>0.9722222222222221</v>
      </c>
      <c r="J15" s="13">
        <f t="shared" si="61"/>
        <v>2.2685185185185182</v>
      </c>
      <c r="K15" s="13">
        <f t="shared" ref="K15:BO15" si="62">SUM(K63,K111)</f>
        <v>1.4583333333333335</v>
      </c>
      <c r="L15" s="13">
        <f t="shared" si="62"/>
        <v>1.0532407407407407</v>
      </c>
      <c r="M15" s="13">
        <f t="shared" si="62"/>
        <v>0.89120370370370372</v>
      </c>
      <c r="N15" s="13">
        <f t="shared" si="62"/>
        <v>1.9444444444444444</v>
      </c>
      <c r="O15" s="13">
        <f t="shared" si="62"/>
        <v>0.9722222222222221</v>
      </c>
      <c r="P15" s="13">
        <f t="shared" si="62"/>
        <v>1.2962962962962963</v>
      </c>
      <c r="Q15" s="13">
        <f t="shared" si="62"/>
        <v>2.4305555555555554</v>
      </c>
      <c r="R15" s="13">
        <f t="shared" si="62"/>
        <v>3.564814814814814</v>
      </c>
      <c r="S15" s="13">
        <f t="shared" si="62"/>
        <v>2.1064814814814814</v>
      </c>
      <c r="T15" s="13">
        <f t="shared" si="62"/>
        <v>1.6203703703703702</v>
      </c>
      <c r="U15" s="13">
        <f t="shared" si="62"/>
        <v>1.2962962962962963</v>
      </c>
      <c r="V15" s="13">
        <f t="shared" si="62"/>
        <v>0.81018518518518512</v>
      </c>
      <c r="W15" s="13">
        <f t="shared" si="62"/>
        <v>0.9722222222222221</v>
      </c>
      <c r="X15" s="13">
        <f t="shared" si="62"/>
        <v>2.1064814814814814</v>
      </c>
      <c r="Y15" s="13">
        <f t="shared" si="62"/>
        <v>2.2685185185185182</v>
      </c>
      <c r="Z15" s="13">
        <f t="shared" si="62"/>
        <v>1.6203703703703702</v>
      </c>
      <c r="AA15" s="13">
        <f t="shared" si="62"/>
        <v>1.4583333333333333</v>
      </c>
      <c r="AB15" s="13">
        <f t="shared" si="62"/>
        <v>1.2152777777777777</v>
      </c>
      <c r="AC15" s="13">
        <f t="shared" si="62"/>
        <v>0.81018518518518512</v>
      </c>
      <c r="AD15" s="13">
        <f t="shared" si="62"/>
        <v>1.2152777777777777</v>
      </c>
      <c r="AE15" s="13">
        <f t="shared" si="62"/>
        <v>2.916666666666667</v>
      </c>
      <c r="AF15" s="13">
        <f t="shared" si="62"/>
        <v>3.2407407407407405</v>
      </c>
      <c r="AG15" s="13">
        <f t="shared" si="62"/>
        <v>1.9444444444444444</v>
      </c>
      <c r="AH15" s="13">
        <f t="shared" si="62"/>
        <v>1.2962962962962963</v>
      </c>
      <c r="AI15" s="13">
        <f t="shared" si="62"/>
        <v>1.2962962962962963</v>
      </c>
      <c r="AJ15" s="13">
        <f t="shared" si="62"/>
        <v>1.2962962962962963</v>
      </c>
      <c r="AK15" s="13">
        <f t="shared" si="62"/>
        <v>1.2962962962962963</v>
      </c>
      <c r="AL15" s="13">
        <f t="shared" si="62"/>
        <v>2.916666666666667</v>
      </c>
      <c r="AM15" s="13">
        <f t="shared" si="62"/>
        <v>4.0509259259259256</v>
      </c>
      <c r="AN15" s="13">
        <f t="shared" si="62"/>
        <v>2.5925925925925926</v>
      </c>
      <c r="AO15" s="13">
        <f t="shared" si="62"/>
        <v>2.4305555555555554</v>
      </c>
      <c r="AP15" s="13">
        <f t="shared" si="62"/>
        <v>1.6203703703703702</v>
      </c>
      <c r="AQ15" s="13">
        <f t="shared" si="62"/>
        <v>0.9722222222222221</v>
      </c>
      <c r="AR15" s="13">
        <f t="shared" si="62"/>
        <v>0.9722222222222221</v>
      </c>
      <c r="AS15" s="13">
        <f t="shared" si="62"/>
        <v>2.4305555555555554</v>
      </c>
      <c r="AT15" s="13">
        <f t="shared" si="62"/>
        <v>2.4305555555555554</v>
      </c>
      <c r="AU15" s="13">
        <f t="shared" si="62"/>
        <v>1.6203703703703702</v>
      </c>
      <c r="AV15" s="13">
        <f t="shared" si="62"/>
        <v>1.9444444444444444</v>
      </c>
      <c r="AW15" s="13">
        <f t="shared" si="62"/>
        <v>2.2685185185185182</v>
      </c>
      <c r="AX15" s="13">
        <f t="shared" si="62"/>
        <v>1.6203703703703702</v>
      </c>
      <c r="AY15" s="13">
        <f t="shared" si="62"/>
        <v>1.6203703703703702</v>
      </c>
      <c r="AZ15" s="13">
        <f t="shared" si="62"/>
        <v>3.2407407407407405</v>
      </c>
      <c r="BA15" s="13">
        <f t="shared" si="62"/>
        <v>4.0509259259259256</v>
      </c>
      <c r="BB15" s="13">
        <f t="shared" si="62"/>
        <v>2.9166666666666665</v>
      </c>
      <c r="BC15" s="13">
        <f t="shared" si="62"/>
        <v>2.9166666666666665</v>
      </c>
      <c r="BD15" s="13">
        <f t="shared" si="62"/>
        <v>2.9166666666666665</v>
      </c>
      <c r="BE15" s="13">
        <f t="shared" si="62"/>
        <v>1.6203703703703702</v>
      </c>
      <c r="BF15" s="13">
        <f t="shared" si="62"/>
        <v>1.6203703703703702</v>
      </c>
      <c r="BG15" s="13">
        <f t="shared" si="62"/>
        <v>2.916666666666667</v>
      </c>
      <c r="BH15" s="13">
        <f t="shared" si="62"/>
        <v>2.4305555555555554</v>
      </c>
      <c r="BI15" s="13">
        <f t="shared" si="62"/>
        <v>1.7824074074074074</v>
      </c>
      <c r="BJ15" s="13">
        <f t="shared" si="62"/>
        <v>1.4583333333333333</v>
      </c>
      <c r="BK15" s="13">
        <f t="shared" si="62"/>
        <v>1.4583333333333333</v>
      </c>
      <c r="BL15" s="13">
        <f t="shared" si="62"/>
        <v>0.9722222222222221</v>
      </c>
      <c r="BM15" s="13">
        <f t="shared" si="62"/>
        <v>1.6203703703703702</v>
      </c>
      <c r="BN15" s="13">
        <f t="shared" si="62"/>
        <v>0</v>
      </c>
      <c r="BO15" s="13">
        <f t="shared" si="62"/>
        <v>3.564814814814814</v>
      </c>
      <c r="BP15" s="13">
        <f t="shared" ref="BP15:DP15" si="63">SUM(BP63,BP111)</f>
        <v>2.1064814814814814</v>
      </c>
      <c r="BQ15" s="13">
        <f t="shared" si="63"/>
        <v>1.1342592592592591</v>
      </c>
      <c r="BR15" s="13">
        <f t="shared" si="63"/>
        <v>0.97222222222222221</v>
      </c>
      <c r="BS15" s="13">
        <f t="shared" si="63"/>
        <v>0.9722222222222221</v>
      </c>
      <c r="BT15" s="13">
        <f t="shared" si="63"/>
        <v>1.2962962962962963</v>
      </c>
      <c r="BU15" s="13">
        <f t="shared" si="63"/>
        <v>2.4305555555555554</v>
      </c>
      <c r="BV15" s="13">
        <f t="shared" si="63"/>
        <v>2.7546296296296293</v>
      </c>
      <c r="BW15" s="13">
        <f t="shared" si="63"/>
        <v>1.6203703703703702</v>
      </c>
      <c r="BX15" s="13">
        <f t="shared" si="63"/>
        <v>1.6203703703703702</v>
      </c>
      <c r="BY15" s="13">
        <f t="shared" si="63"/>
        <v>1.6203703703703702</v>
      </c>
      <c r="BZ15" s="13">
        <f t="shared" si="63"/>
        <v>0.9722222222222221</v>
      </c>
      <c r="CA15" s="13">
        <f t="shared" si="63"/>
        <v>1.1342592592592593</v>
      </c>
      <c r="CB15" s="13">
        <f t="shared" si="63"/>
        <v>1.9444444444444446</v>
      </c>
      <c r="CC15" s="13">
        <f t="shared" si="63"/>
        <v>2.2685185185185182</v>
      </c>
      <c r="CD15" s="13">
        <f t="shared" si="63"/>
        <v>3.2407407407407405</v>
      </c>
      <c r="CE15" s="13">
        <f t="shared" si="63"/>
        <v>3.2407407407407405</v>
      </c>
      <c r="CF15" s="13">
        <f t="shared" si="63"/>
        <v>3.5648148148148149</v>
      </c>
      <c r="CG15" s="13">
        <f t="shared" si="63"/>
        <v>3.5648148148148144</v>
      </c>
      <c r="CH15" s="13">
        <f t="shared" si="63"/>
        <v>1.7824074074074072</v>
      </c>
      <c r="CI15" s="13">
        <f t="shared" si="63"/>
        <v>4.0509259259259256</v>
      </c>
      <c r="CJ15" s="13">
        <f t="shared" si="63"/>
        <v>5.8333333333333339</v>
      </c>
      <c r="CK15" s="13">
        <f t="shared" si="63"/>
        <v>5.833333333333333</v>
      </c>
      <c r="CL15" s="13">
        <f t="shared" si="63"/>
        <v>4.0509259259259256</v>
      </c>
      <c r="CM15" s="13">
        <f t="shared" si="63"/>
        <v>4.0509259259259256</v>
      </c>
      <c r="CN15" s="13">
        <f t="shared" si="63"/>
        <v>4.0509259259259256</v>
      </c>
      <c r="CO15" s="13">
        <f t="shared" si="63"/>
        <v>2.5925925925925926</v>
      </c>
      <c r="CP15" s="13">
        <f t="shared" si="63"/>
        <v>4.0509259259259256</v>
      </c>
      <c r="CQ15" s="13">
        <f t="shared" si="63"/>
        <v>5.8333333333333339</v>
      </c>
      <c r="CR15" s="13">
        <f t="shared" si="63"/>
        <v>4.0509259259259256</v>
      </c>
      <c r="CS15" s="13">
        <f t="shared" si="63"/>
        <v>2.9166666666666665</v>
      </c>
      <c r="CT15" s="13">
        <f t="shared" si="63"/>
        <v>2.2685185185185182</v>
      </c>
      <c r="CU15" s="13">
        <f t="shared" si="63"/>
        <v>1.4583333333333333</v>
      </c>
      <c r="CV15" s="13">
        <f t="shared" si="63"/>
        <v>1.6203703703703702</v>
      </c>
      <c r="CW15" s="13">
        <f t="shared" si="63"/>
        <v>0</v>
      </c>
      <c r="CX15" s="13">
        <f t="shared" si="63"/>
        <v>3.2407407407407405</v>
      </c>
      <c r="CY15" s="13">
        <f t="shared" si="63"/>
        <v>1.6203703703703702</v>
      </c>
      <c r="CZ15" s="13">
        <f t="shared" si="63"/>
        <v>1.1342592592592591</v>
      </c>
      <c r="DA15" s="13">
        <f t="shared" si="63"/>
        <v>3.5648148148148149</v>
      </c>
      <c r="DB15" s="13">
        <f t="shared" si="63"/>
        <v>1.8634259259259256</v>
      </c>
      <c r="DC15" s="13">
        <f t="shared" si="63"/>
        <v>1.9444444444444442</v>
      </c>
      <c r="DD15" s="13">
        <f t="shared" si="63"/>
        <v>4.5370370370370363</v>
      </c>
      <c r="DE15" s="13">
        <f t="shared" si="63"/>
        <v>5.2662037037037042</v>
      </c>
      <c r="DF15" s="13">
        <f t="shared" si="63"/>
        <v>3.5648148148148149</v>
      </c>
      <c r="DG15" s="13">
        <f t="shared" si="63"/>
        <v>3.5648148148148149</v>
      </c>
      <c r="DH15" s="13">
        <f t="shared" si="63"/>
        <v>4.8611111111111107</v>
      </c>
      <c r="DI15" s="13">
        <f t="shared" si="63"/>
        <v>6.1574074074074083</v>
      </c>
      <c r="DJ15" s="13">
        <f t="shared" si="63"/>
        <v>3.5648148148148144</v>
      </c>
      <c r="DK15" s="13">
        <f t="shared" si="63"/>
        <v>5.1851851851851851</v>
      </c>
      <c r="DL15" s="13">
        <f t="shared" si="63"/>
        <v>6.1574074074074066</v>
      </c>
      <c r="DM15" s="13">
        <f t="shared" si="63"/>
        <v>5.6712962962962958</v>
      </c>
      <c r="DN15" s="13">
        <f t="shared" si="63"/>
        <v>4.5370370370370363</v>
      </c>
      <c r="DO15" s="13">
        <f t="shared" si="63"/>
        <v>5.6712962962962958</v>
      </c>
      <c r="DP15" s="13">
        <f t="shared" si="63"/>
        <v>1.9444444444444442</v>
      </c>
      <c r="DQ15" s="13">
        <f t="shared" ref="DQ15:GB15" si="64">SUM(DQ63,DQ111)</f>
        <v>1.6203703703703702</v>
      </c>
      <c r="DR15" s="13">
        <f t="shared" si="64"/>
        <v>2.916666666666667</v>
      </c>
      <c r="DS15" s="13">
        <f t="shared" si="64"/>
        <v>2.1064814814814814</v>
      </c>
      <c r="DT15" s="13">
        <f t="shared" si="64"/>
        <v>1.1342592592592591</v>
      </c>
      <c r="DU15" s="13">
        <f t="shared" si="64"/>
        <v>1.1342592592592591</v>
      </c>
      <c r="DV15" s="13">
        <f t="shared" si="64"/>
        <v>1.2962962962962963</v>
      </c>
      <c r="DW15" s="13">
        <f t="shared" si="64"/>
        <v>0.9722222222222221</v>
      </c>
      <c r="DX15" s="13">
        <f t="shared" si="64"/>
        <v>1.1342592592592593</v>
      </c>
      <c r="DY15" s="13">
        <f t="shared" si="64"/>
        <v>1.9444444444444446</v>
      </c>
      <c r="DZ15" s="13">
        <f t="shared" si="64"/>
        <v>2.1064814814814814</v>
      </c>
      <c r="EA15" s="13">
        <f t="shared" si="64"/>
        <v>1.1342592592592591</v>
      </c>
      <c r="EB15" s="13">
        <f t="shared" si="64"/>
        <v>1.2962962962962963</v>
      </c>
      <c r="EC15" s="13">
        <f t="shared" si="64"/>
        <v>1.2962962962962963</v>
      </c>
      <c r="ED15" s="13">
        <f t="shared" si="64"/>
        <v>1.2962962962962963</v>
      </c>
      <c r="EE15" s="13">
        <f t="shared" si="64"/>
        <v>1.2962962962962963</v>
      </c>
      <c r="EF15" s="13">
        <f t="shared" si="64"/>
        <v>2.4305555555555554</v>
      </c>
      <c r="EG15" s="13">
        <f t="shared" si="64"/>
        <v>3.2407407407407405</v>
      </c>
      <c r="EH15" s="13">
        <f t="shared" si="64"/>
        <v>2.1064814814814814</v>
      </c>
      <c r="EI15" s="13">
        <f t="shared" si="64"/>
        <v>2.1064814814814814</v>
      </c>
      <c r="EJ15" s="13">
        <f t="shared" si="64"/>
        <v>2.9166666666666665</v>
      </c>
      <c r="EK15" s="13">
        <f t="shared" si="64"/>
        <v>2.5925925925925926</v>
      </c>
      <c r="EL15" s="13">
        <f t="shared" si="64"/>
        <v>2.5925925925925926</v>
      </c>
      <c r="EM15" s="13">
        <f t="shared" si="64"/>
        <v>4.5370370370370363</v>
      </c>
      <c r="EN15" s="13">
        <f t="shared" si="64"/>
        <v>7.129629629629628</v>
      </c>
      <c r="EO15" s="13">
        <f t="shared" si="64"/>
        <v>4.5370370370370363</v>
      </c>
      <c r="EP15" s="13">
        <f t="shared" si="64"/>
        <v>4.2129629629629628</v>
      </c>
      <c r="EQ15" s="13">
        <f t="shared" si="64"/>
        <v>4.2129629629629628</v>
      </c>
      <c r="ER15" s="13">
        <f t="shared" si="64"/>
        <v>7.2916666666666661</v>
      </c>
      <c r="ES15" s="13">
        <f t="shared" si="64"/>
        <v>2.5925925925925926</v>
      </c>
      <c r="ET15" s="13">
        <f t="shared" si="64"/>
        <v>4.5370370370370363</v>
      </c>
      <c r="EU15" s="13">
        <f t="shared" si="64"/>
        <v>7.2916666666666661</v>
      </c>
      <c r="EV15" s="13">
        <f t="shared" si="64"/>
        <v>5.1851851851851851</v>
      </c>
      <c r="EW15" s="13">
        <f t="shared" si="64"/>
        <v>4.5370370370370363</v>
      </c>
      <c r="EX15" s="13">
        <f t="shared" si="64"/>
        <v>4.5370370370370363</v>
      </c>
      <c r="EY15" s="13">
        <f t="shared" si="64"/>
        <v>6.481481481481481</v>
      </c>
      <c r="EZ15" s="13">
        <f t="shared" si="64"/>
        <v>4.8611111111111107</v>
      </c>
      <c r="FA15" s="13">
        <f t="shared" si="64"/>
        <v>5.1851851851851851</v>
      </c>
      <c r="FB15" s="13">
        <f t="shared" si="64"/>
        <v>6.8055555555555554</v>
      </c>
      <c r="FC15" s="13">
        <f t="shared" si="64"/>
        <v>5.5092592592592595</v>
      </c>
      <c r="FD15" s="13">
        <f t="shared" si="64"/>
        <v>4.8611111111111107</v>
      </c>
      <c r="FE15" s="13">
        <f t="shared" si="64"/>
        <v>4.8611111111111107</v>
      </c>
      <c r="FF15" s="13">
        <f t="shared" si="64"/>
        <v>6.481481481481481</v>
      </c>
      <c r="FG15" s="13">
        <f t="shared" si="64"/>
        <v>2.5925925925925926</v>
      </c>
      <c r="FH15" s="13">
        <f t="shared" si="64"/>
        <v>6.1574074074074066</v>
      </c>
      <c r="FI15" s="13">
        <f t="shared" si="64"/>
        <v>3.2407407407407405</v>
      </c>
      <c r="FJ15" s="13">
        <f t="shared" si="64"/>
        <v>2.4305555555555554</v>
      </c>
      <c r="FK15" s="13">
        <f t="shared" si="64"/>
        <v>2.4305555555555554</v>
      </c>
      <c r="FL15" s="13">
        <f t="shared" si="64"/>
        <v>2.4305555555555554</v>
      </c>
      <c r="FM15" s="13">
        <f t="shared" si="64"/>
        <v>2.4305555555555554</v>
      </c>
      <c r="FN15" s="13">
        <f t="shared" si="64"/>
        <v>2.4305555555555554</v>
      </c>
      <c r="FO15" s="13">
        <f t="shared" si="64"/>
        <v>2.4305555555555554</v>
      </c>
      <c r="FP15" s="13">
        <f t="shared" si="64"/>
        <v>2.4305555555555554</v>
      </c>
      <c r="FQ15" s="13">
        <f t="shared" si="64"/>
        <v>2.4305555555555554</v>
      </c>
      <c r="FR15" s="13">
        <f t="shared" si="64"/>
        <v>2.4305555555555554</v>
      </c>
      <c r="FS15" s="13">
        <f t="shared" si="64"/>
        <v>2.4305555555555554</v>
      </c>
      <c r="FT15" s="13">
        <f t="shared" si="64"/>
        <v>2.4305555555555554</v>
      </c>
      <c r="FU15" s="13">
        <f t="shared" si="64"/>
        <v>2.4305555555555554</v>
      </c>
      <c r="FV15" s="13">
        <f t="shared" si="64"/>
        <v>2.4305555555555554</v>
      </c>
      <c r="FW15" s="13">
        <f t="shared" si="64"/>
        <v>2.4305555555555554</v>
      </c>
      <c r="FX15" s="13">
        <f t="shared" si="64"/>
        <v>2.4305555555555554</v>
      </c>
      <c r="FY15" s="13">
        <f t="shared" si="64"/>
        <v>2.4305555555555554</v>
      </c>
      <c r="FZ15" s="13">
        <f t="shared" si="64"/>
        <v>2.4305555555555554</v>
      </c>
      <c r="GA15" s="13">
        <f t="shared" si="64"/>
        <v>2.4305555555555554</v>
      </c>
      <c r="GB15" s="13">
        <f t="shared" si="64"/>
        <v>2.4305555555555554</v>
      </c>
      <c r="GC15" s="13">
        <f t="shared" ref="GC15:IN15" si="65">SUM(GC63,GC111)</f>
        <v>2.4305555555555554</v>
      </c>
      <c r="GD15" s="13">
        <f t="shared" si="65"/>
        <v>2.4305555555555554</v>
      </c>
      <c r="GE15" s="13">
        <f t="shared" si="65"/>
        <v>2.4305555555555554</v>
      </c>
      <c r="GF15" s="13">
        <f t="shared" si="65"/>
        <v>2.4305555555555554</v>
      </c>
      <c r="GG15" s="13">
        <f t="shared" si="65"/>
        <v>2.4305555555555554</v>
      </c>
      <c r="GH15" s="13">
        <f t="shared" si="65"/>
        <v>2.4305555555555554</v>
      </c>
      <c r="GI15" s="13">
        <f t="shared" si="65"/>
        <v>2.4305555555555554</v>
      </c>
      <c r="GJ15" s="13">
        <f t="shared" si="65"/>
        <v>2.4305555555555554</v>
      </c>
      <c r="GK15" s="13">
        <f t="shared" si="65"/>
        <v>2.4305555555555554</v>
      </c>
      <c r="GL15" s="13">
        <f t="shared" si="65"/>
        <v>2.4305555555555554</v>
      </c>
      <c r="GM15" s="13">
        <f t="shared" si="65"/>
        <v>2.4305555555555554</v>
      </c>
      <c r="GN15" s="13">
        <f t="shared" si="65"/>
        <v>2.4305555555555554</v>
      </c>
      <c r="GO15" s="13">
        <f t="shared" si="65"/>
        <v>2.4305555555555554</v>
      </c>
      <c r="GP15" s="13">
        <f t="shared" si="65"/>
        <v>2.4305555555555554</v>
      </c>
      <c r="GQ15" s="13">
        <f t="shared" si="65"/>
        <v>2.4305555555555554</v>
      </c>
      <c r="GR15" s="13">
        <f t="shared" si="65"/>
        <v>2.4305555555555554</v>
      </c>
      <c r="GS15" s="13">
        <f t="shared" si="65"/>
        <v>2.4305555555555554</v>
      </c>
      <c r="GT15" s="13">
        <f t="shared" si="65"/>
        <v>2.4305555555555554</v>
      </c>
      <c r="GU15" s="13">
        <f t="shared" si="65"/>
        <v>2.4305555555555554</v>
      </c>
      <c r="GV15" s="13">
        <f t="shared" si="65"/>
        <v>2.4305555555555554</v>
      </c>
      <c r="GW15" s="13">
        <f t="shared" si="65"/>
        <v>2.4305555555555554</v>
      </c>
      <c r="GX15" s="13">
        <f t="shared" si="65"/>
        <v>2.4305555555555554</v>
      </c>
      <c r="GY15" s="13">
        <f t="shared" si="65"/>
        <v>2.4305555555555554</v>
      </c>
      <c r="GZ15" s="13">
        <f t="shared" si="65"/>
        <v>2.4305555555555554</v>
      </c>
      <c r="HA15" s="13">
        <f t="shared" si="65"/>
        <v>2.4305555555555554</v>
      </c>
      <c r="HB15" s="13">
        <f t="shared" si="65"/>
        <v>2.4305555555555554</v>
      </c>
      <c r="HC15" s="13">
        <f t="shared" si="65"/>
        <v>2.4305555555555554</v>
      </c>
      <c r="HD15" s="13">
        <f t="shared" si="65"/>
        <v>2.4305555555555554</v>
      </c>
      <c r="HE15" s="13">
        <f t="shared" si="65"/>
        <v>2.4305555555555554</v>
      </c>
      <c r="HF15" s="13">
        <f t="shared" si="65"/>
        <v>2.4305555555555554</v>
      </c>
      <c r="HG15" s="13">
        <f t="shared" si="65"/>
        <v>2.4305555555555554</v>
      </c>
      <c r="HH15" s="13">
        <f t="shared" si="65"/>
        <v>2.4305555555555554</v>
      </c>
      <c r="HI15" s="13">
        <f t="shared" si="65"/>
        <v>2.4305555555555554</v>
      </c>
      <c r="HJ15" s="13">
        <f t="shared" si="65"/>
        <v>2.4305555555555554</v>
      </c>
      <c r="HK15" s="13">
        <f t="shared" si="65"/>
        <v>2.4305555555555554</v>
      </c>
      <c r="HL15" s="13">
        <f t="shared" si="65"/>
        <v>2.4305555555555554</v>
      </c>
      <c r="HM15" s="13">
        <f t="shared" si="65"/>
        <v>2.4305555555555554</v>
      </c>
      <c r="HN15" s="13">
        <f t="shared" si="65"/>
        <v>2.4305555555555554</v>
      </c>
      <c r="HO15" s="13">
        <f t="shared" si="65"/>
        <v>2.4305555555555554</v>
      </c>
      <c r="HP15" s="13">
        <f t="shared" si="65"/>
        <v>2.4305555555555554</v>
      </c>
      <c r="HQ15" s="13">
        <f t="shared" si="65"/>
        <v>2.4305555555555554</v>
      </c>
      <c r="HR15" s="13">
        <f t="shared" si="65"/>
        <v>2.4305555555555554</v>
      </c>
      <c r="HS15" s="13">
        <f t="shared" si="65"/>
        <v>2.4305555555555554</v>
      </c>
      <c r="HT15" s="13">
        <f t="shared" si="65"/>
        <v>2.4305555555555554</v>
      </c>
      <c r="HU15" s="13">
        <f t="shared" si="65"/>
        <v>2.4305555555555554</v>
      </c>
      <c r="HV15" s="13">
        <f t="shared" si="65"/>
        <v>2.4305555555555554</v>
      </c>
      <c r="HW15" s="13">
        <f t="shared" si="65"/>
        <v>2.4305555555555554</v>
      </c>
      <c r="HX15" s="13">
        <f t="shared" si="65"/>
        <v>2.4305555555555554</v>
      </c>
      <c r="HY15" s="13">
        <f t="shared" si="65"/>
        <v>2.4305555555555554</v>
      </c>
      <c r="HZ15" s="13">
        <f t="shared" si="65"/>
        <v>2.4305555555555554</v>
      </c>
      <c r="IA15" s="13">
        <f t="shared" si="65"/>
        <v>2.4305555555555554</v>
      </c>
      <c r="IB15" s="13">
        <f t="shared" si="65"/>
        <v>2.4305555555555554</v>
      </c>
      <c r="IC15" s="13">
        <f t="shared" si="65"/>
        <v>2.4305555555555554</v>
      </c>
      <c r="ID15" s="13">
        <f t="shared" si="65"/>
        <v>2.4305555555555554</v>
      </c>
      <c r="IE15" s="13">
        <f t="shared" si="65"/>
        <v>2.4305555555555554</v>
      </c>
      <c r="IF15" s="13">
        <f t="shared" si="65"/>
        <v>2.4305555555555554</v>
      </c>
      <c r="IG15" s="13">
        <f t="shared" si="65"/>
        <v>2.4305555555555554</v>
      </c>
      <c r="IH15" s="13">
        <f t="shared" si="65"/>
        <v>2.4305555555555554</v>
      </c>
      <c r="II15" s="13">
        <f t="shared" si="65"/>
        <v>2.4305555555555554</v>
      </c>
      <c r="IJ15" s="13">
        <f t="shared" si="65"/>
        <v>2.4305555555555554</v>
      </c>
      <c r="IK15" s="13">
        <f t="shared" si="65"/>
        <v>2.4305555555555554</v>
      </c>
      <c r="IL15" s="13">
        <f t="shared" si="65"/>
        <v>2.4305555555555554</v>
      </c>
      <c r="IM15" s="13">
        <f t="shared" si="65"/>
        <v>2.4305555555555554</v>
      </c>
      <c r="IN15" s="13">
        <f t="shared" si="65"/>
        <v>2.4305555555555554</v>
      </c>
      <c r="IO15" s="13">
        <f t="shared" ref="IO15:KZ15" si="66">SUM(IO63,IO111)</f>
        <v>2.4305555555555554</v>
      </c>
      <c r="IP15" s="13">
        <f t="shared" si="66"/>
        <v>2.4305555555555554</v>
      </c>
      <c r="IQ15" s="13">
        <f t="shared" si="66"/>
        <v>2.4305555555555554</v>
      </c>
      <c r="IR15" s="13">
        <f t="shared" si="66"/>
        <v>2.4305555555555554</v>
      </c>
      <c r="IS15" s="13">
        <f t="shared" si="66"/>
        <v>2.4305555555555554</v>
      </c>
      <c r="IT15" s="13">
        <f t="shared" si="66"/>
        <v>2.4305555555555554</v>
      </c>
      <c r="IU15" s="13">
        <f t="shared" si="66"/>
        <v>2.4305555555555554</v>
      </c>
      <c r="IV15" s="13">
        <f t="shared" si="66"/>
        <v>2.4305555555555554</v>
      </c>
      <c r="IW15" s="13">
        <f t="shared" si="66"/>
        <v>2.4305555555555554</v>
      </c>
      <c r="IX15" s="13">
        <f t="shared" si="66"/>
        <v>2.4305555555555554</v>
      </c>
      <c r="IY15" s="13">
        <f t="shared" si="66"/>
        <v>2.4305555555555554</v>
      </c>
      <c r="IZ15" s="13">
        <f t="shared" si="66"/>
        <v>2.4305555555555554</v>
      </c>
      <c r="JA15" s="13">
        <f t="shared" si="66"/>
        <v>2.4305555555555554</v>
      </c>
      <c r="JB15" s="13">
        <f t="shared" si="66"/>
        <v>2.4305555555555554</v>
      </c>
      <c r="JC15" s="13">
        <f t="shared" si="66"/>
        <v>2.4305555555555554</v>
      </c>
      <c r="JD15" s="13">
        <f t="shared" si="66"/>
        <v>2.4305555555555554</v>
      </c>
      <c r="JE15" s="13">
        <f t="shared" si="66"/>
        <v>2.4305555555555554</v>
      </c>
      <c r="JF15" s="13">
        <f t="shared" si="66"/>
        <v>2.4305555555555554</v>
      </c>
      <c r="JG15" s="13">
        <f t="shared" si="66"/>
        <v>2.4305555555555554</v>
      </c>
      <c r="JH15" s="13">
        <f t="shared" si="66"/>
        <v>2.4305555555555554</v>
      </c>
      <c r="JI15" s="13">
        <f t="shared" si="66"/>
        <v>2.4305555555555554</v>
      </c>
      <c r="JJ15" s="13">
        <f t="shared" si="66"/>
        <v>2.4305555555555554</v>
      </c>
      <c r="JK15" s="13">
        <f t="shared" si="66"/>
        <v>2.4305555555555554</v>
      </c>
      <c r="JL15" s="13">
        <f t="shared" si="66"/>
        <v>2.4305555555555554</v>
      </c>
      <c r="JM15" s="13">
        <f t="shared" si="66"/>
        <v>2.4305555555555554</v>
      </c>
      <c r="JN15" s="13">
        <f t="shared" si="66"/>
        <v>2.4305555555555554</v>
      </c>
      <c r="JO15" s="13">
        <f t="shared" si="66"/>
        <v>2.4305555555555554</v>
      </c>
      <c r="JP15" s="13">
        <f t="shared" si="66"/>
        <v>2.4305555555555554</v>
      </c>
      <c r="JQ15" s="13">
        <f t="shared" si="66"/>
        <v>2.4305555555555554</v>
      </c>
      <c r="JR15" s="13">
        <f t="shared" si="66"/>
        <v>2.4305555555555554</v>
      </c>
      <c r="JS15" s="13">
        <f t="shared" si="66"/>
        <v>2.4305555555555554</v>
      </c>
      <c r="JT15" s="13">
        <f t="shared" si="66"/>
        <v>2.4305555555555554</v>
      </c>
      <c r="JU15" s="13">
        <f t="shared" si="66"/>
        <v>2.4305555555555554</v>
      </c>
      <c r="JV15" s="13">
        <f t="shared" si="66"/>
        <v>2.4305555555555554</v>
      </c>
      <c r="JW15" s="13">
        <f t="shared" si="66"/>
        <v>2.4305555555555554</v>
      </c>
      <c r="JX15" s="13">
        <f t="shared" si="66"/>
        <v>2.4305555555555554</v>
      </c>
      <c r="JY15" s="13">
        <f t="shared" si="66"/>
        <v>2.4305555555555554</v>
      </c>
      <c r="JZ15" s="13">
        <f t="shared" si="66"/>
        <v>2.4305555555555554</v>
      </c>
      <c r="KA15" s="13">
        <f t="shared" si="66"/>
        <v>2.4305555555555554</v>
      </c>
      <c r="KB15" s="13">
        <f t="shared" si="66"/>
        <v>2.4305555555555554</v>
      </c>
      <c r="KC15" s="13">
        <f t="shared" si="66"/>
        <v>2.4305555555555554</v>
      </c>
      <c r="KD15" s="13">
        <f t="shared" si="66"/>
        <v>2.4305555555555554</v>
      </c>
      <c r="KE15" s="13">
        <f t="shared" si="66"/>
        <v>2.4305555555555554</v>
      </c>
      <c r="KF15" s="13">
        <f t="shared" si="66"/>
        <v>2.4305555555555554</v>
      </c>
      <c r="KG15" s="13">
        <f t="shared" si="66"/>
        <v>2.4305555555555554</v>
      </c>
      <c r="KH15" s="13">
        <f t="shared" si="66"/>
        <v>2.4305555555555554</v>
      </c>
      <c r="KI15" s="13">
        <f t="shared" si="66"/>
        <v>2.4305555555555554</v>
      </c>
      <c r="KJ15" s="13">
        <f t="shared" si="66"/>
        <v>2.4305555555555554</v>
      </c>
      <c r="KK15" s="13">
        <f t="shared" si="66"/>
        <v>2.4305555555555554</v>
      </c>
      <c r="KL15" s="13">
        <f t="shared" si="66"/>
        <v>2.4305555555555554</v>
      </c>
      <c r="KM15" s="13">
        <f t="shared" si="66"/>
        <v>2.4305555555555554</v>
      </c>
      <c r="KN15" s="13">
        <f t="shared" si="66"/>
        <v>2.4305555555555554</v>
      </c>
      <c r="KO15" s="13">
        <f t="shared" si="66"/>
        <v>2.4305555555555554</v>
      </c>
      <c r="KP15" s="13">
        <f t="shared" si="66"/>
        <v>2.4305555555555554</v>
      </c>
      <c r="KQ15" s="13">
        <f t="shared" si="66"/>
        <v>2.4305555555555554</v>
      </c>
      <c r="KR15" s="13">
        <f t="shared" si="66"/>
        <v>2.4305555555555554</v>
      </c>
      <c r="KS15" s="13">
        <f t="shared" si="66"/>
        <v>2.4305555555555554</v>
      </c>
      <c r="KT15" s="13">
        <f t="shared" si="66"/>
        <v>2.4305555555555554</v>
      </c>
      <c r="KU15" s="13">
        <f t="shared" si="66"/>
        <v>2.4305555555555554</v>
      </c>
      <c r="KV15" s="13">
        <f t="shared" si="66"/>
        <v>2.4305555555555554</v>
      </c>
      <c r="KW15" s="13">
        <f t="shared" si="66"/>
        <v>2.4305555555555554</v>
      </c>
      <c r="KX15" s="13">
        <f t="shared" si="66"/>
        <v>2.4305555555555554</v>
      </c>
      <c r="KY15" s="13">
        <f t="shared" si="66"/>
        <v>2.4305555555555554</v>
      </c>
      <c r="KZ15" s="13">
        <f t="shared" si="66"/>
        <v>2.4305555555555554</v>
      </c>
      <c r="LA15" s="13">
        <f t="shared" ref="LA15:NI15" si="67">SUM(LA63,LA111)</f>
        <v>2.4305555555555554</v>
      </c>
      <c r="LB15" s="13">
        <f t="shared" si="67"/>
        <v>2.4305555555555554</v>
      </c>
      <c r="LC15" s="13">
        <f t="shared" si="67"/>
        <v>2.4305555555555554</v>
      </c>
      <c r="LD15" s="13">
        <f t="shared" si="67"/>
        <v>2.4305555555555554</v>
      </c>
      <c r="LE15" s="13">
        <f t="shared" si="67"/>
        <v>2.4305555555555554</v>
      </c>
      <c r="LF15" s="13">
        <f t="shared" si="67"/>
        <v>2.4305555555555554</v>
      </c>
      <c r="LG15" s="13">
        <f t="shared" si="67"/>
        <v>2.4305555555555554</v>
      </c>
      <c r="LH15" s="13">
        <f t="shared" si="67"/>
        <v>2.4305555555555554</v>
      </c>
      <c r="LI15" s="13">
        <f t="shared" si="67"/>
        <v>2.4305555555555554</v>
      </c>
      <c r="LJ15" s="13">
        <f t="shared" si="67"/>
        <v>2.4305555555555554</v>
      </c>
      <c r="LK15" s="13">
        <f t="shared" si="67"/>
        <v>2.4305555555555554</v>
      </c>
      <c r="LL15" s="13">
        <f t="shared" si="67"/>
        <v>2.4305555555555554</v>
      </c>
      <c r="LM15" s="13">
        <f t="shared" si="67"/>
        <v>2.4305555555555554</v>
      </c>
      <c r="LN15" s="13">
        <f t="shared" si="67"/>
        <v>2.4305555555555554</v>
      </c>
      <c r="LO15" s="13">
        <f t="shared" si="67"/>
        <v>2.4305555555555554</v>
      </c>
      <c r="LP15" s="13">
        <f t="shared" si="67"/>
        <v>2.4305555555555554</v>
      </c>
      <c r="LQ15" s="13">
        <f t="shared" si="67"/>
        <v>2.4305555555555554</v>
      </c>
      <c r="LR15" s="13">
        <f t="shared" si="67"/>
        <v>2.4305555555555554</v>
      </c>
      <c r="LS15" s="13">
        <f t="shared" si="67"/>
        <v>2.4305555555555554</v>
      </c>
      <c r="LT15" s="13">
        <f t="shared" si="67"/>
        <v>2.4305555555555554</v>
      </c>
      <c r="LU15" s="13">
        <f t="shared" si="67"/>
        <v>2.4305555555555554</v>
      </c>
      <c r="LV15" s="13">
        <f t="shared" si="67"/>
        <v>2.4305555555555554</v>
      </c>
      <c r="LW15" s="13">
        <f t="shared" si="67"/>
        <v>2.4305555555555554</v>
      </c>
      <c r="LX15" s="13">
        <f t="shared" si="67"/>
        <v>2.4305555555555554</v>
      </c>
      <c r="LY15" s="13">
        <f t="shared" si="67"/>
        <v>0.24467592592592591</v>
      </c>
      <c r="LZ15" s="13">
        <f t="shared" si="67"/>
        <v>0.24483796296296295</v>
      </c>
      <c r="MA15" s="13">
        <f t="shared" si="67"/>
        <v>0.245</v>
      </c>
      <c r="MB15" s="13">
        <f t="shared" si="67"/>
        <v>0.24516203703703704</v>
      </c>
      <c r="MC15" s="13">
        <f t="shared" si="67"/>
        <v>0.24532407407407406</v>
      </c>
      <c r="MD15" s="13">
        <f t="shared" si="67"/>
        <v>0.2454861111111111</v>
      </c>
      <c r="ME15" s="13">
        <f t="shared" si="67"/>
        <v>0.24564814814814812</v>
      </c>
      <c r="MF15" s="13">
        <f t="shared" si="67"/>
        <v>0.24581018518518519</v>
      </c>
      <c r="MG15" s="13">
        <f t="shared" si="67"/>
        <v>0.24597222222222223</v>
      </c>
      <c r="MH15" s="13">
        <f t="shared" si="67"/>
        <v>0.24613425925925925</v>
      </c>
      <c r="MI15" s="13">
        <f t="shared" si="67"/>
        <v>0.24629629629629626</v>
      </c>
      <c r="MJ15" s="13">
        <f t="shared" si="67"/>
        <v>0.24645833333333333</v>
      </c>
      <c r="MK15" s="13">
        <f t="shared" si="67"/>
        <v>0.24662037037037035</v>
      </c>
      <c r="ML15" s="13">
        <f t="shared" si="67"/>
        <v>0.24678240740740739</v>
      </c>
      <c r="MM15" s="13">
        <f t="shared" si="67"/>
        <v>0.24694444444444441</v>
      </c>
      <c r="MN15" s="13">
        <f t="shared" si="67"/>
        <v>0.24710648148148148</v>
      </c>
      <c r="MO15" s="13">
        <f t="shared" si="67"/>
        <v>0.2472685185185185</v>
      </c>
      <c r="MP15" s="13">
        <f t="shared" si="67"/>
        <v>0.24743055555555554</v>
      </c>
      <c r="MQ15" s="13">
        <f t="shared" si="67"/>
        <v>0.24759259259259259</v>
      </c>
      <c r="MR15" s="13">
        <f t="shared" si="67"/>
        <v>0.24775462962962963</v>
      </c>
      <c r="MS15" s="13">
        <f t="shared" si="67"/>
        <v>0.24791666666666665</v>
      </c>
      <c r="MT15" s="13">
        <f t="shared" si="67"/>
        <v>0.24807870370370366</v>
      </c>
      <c r="MU15" s="13">
        <f t="shared" si="67"/>
        <v>0.24824074074074073</v>
      </c>
      <c r="MV15" s="13">
        <f t="shared" si="67"/>
        <v>0.24840277777777775</v>
      </c>
      <c r="MW15" s="13">
        <f t="shared" si="67"/>
        <v>0.24856481481481479</v>
      </c>
      <c r="MX15" s="13">
        <f t="shared" si="67"/>
        <v>0.24872685185185184</v>
      </c>
      <c r="MY15" s="13">
        <f t="shared" si="67"/>
        <v>0.24888888888888891</v>
      </c>
      <c r="MZ15" s="13">
        <f t="shared" si="67"/>
        <v>0.24905092592592593</v>
      </c>
      <c r="NA15" s="13">
        <f t="shared" si="67"/>
        <v>0.24921296296296294</v>
      </c>
      <c r="NB15" s="13">
        <f t="shared" si="67"/>
        <v>0.24937499999999996</v>
      </c>
      <c r="NC15" s="13">
        <f t="shared" si="67"/>
        <v>0.24953703703703706</v>
      </c>
      <c r="ND15" s="13">
        <f t="shared" si="67"/>
        <v>0.24969907407407407</v>
      </c>
      <c r="NE15" s="13">
        <f t="shared" si="67"/>
        <v>0.24986111111111109</v>
      </c>
      <c r="NF15" s="13">
        <f t="shared" si="67"/>
        <v>0.25002314814814819</v>
      </c>
      <c r="NG15" s="13">
        <f t="shared" si="67"/>
        <v>0.25018518518518518</v>
      </c>
      <c r="NH15" s="13">
        <f t="shared" si="67"/>
        <v>0.25034722222222222</v>
      </c>
      <c r="NI15" s="13">
        <f t="shared" si="67"/>
        <v>0.25050925925925921</v>
      </c>
    </row>
    <row r="16" spans="1:380" ht="15.75" customHeight="1">
      <c r="A16" s="22">
        <v>20</v>
      </c>
      <c r="B16" s="8" t="s">
        <v>1250</v>
      </c>
      <c r="C16" s="13">
        <v>2</v>
      </c>
      <c r="D16" s="13">
        <v>2</v>
      </c>
      <c r="E16" s="13">
        <v>2</v>
      </c>
      <c r="F16" s="13">
        <v>2</v>
      </c>
      <c r="G16" s="13">
        <v>2</v>
      </c>
      <c r="H16" s="13">
        <v>1</v>
      </c>
      <c r="I16" s="13">
        <v>1</v>
      </c>
      <c r="J16" s="13">
        <v>2</v>
      </c>
      <c r="K16" s="13">
        <v>2</v>
      </c>
      <c r="L16" s="13">
        <v>2</v>
      </c>
      <c r="M16" s="13">
        <v>2</v>
      </c>
      <c r="N16" s="13">
        <v>2</v>
      </c>
      <c r="O16" s="13">
        <v>1</v>
      </c>
      <c r="P16" s="13">
        <v>1</v>
      </c>
      <c r="Q16" s="13">
        <v>2</v>
      </c>
      <c r="R16" s="13">
        <v>2</v>
      </c>
      <c r="S16" s="13">
        <v>2</v>
      </c>
      <c r="T16" s="13">
        <v>2</v>
      </c>
      <c r="U16" s="13">
        <v>2</v>
      </c>
      <c r="V16" s="13">
        <v>1</v>
      </c>
      <c r="W16" s="13">
        <v>1</v>
      </c>
      <c r="X16" s="13">
        <v>2</v>
      </c>
      <c r="Y16" s="13">
        <v>2</v>
      </c>
      <c r="Z16" s="13">
        <v>2</v>
      </c>
      <c r="AA16" s="13">
        <v>2</v>
      </c>
      <c r="AB16" s="13">
        <v>2</v>
      </c>
      <c r="AC16" s="13">
        <v>1</v>
      </c>
      <c r="AD16" s="13">
        <v>1</v>
      </c>
      <c r="AE16" s="13">
        <v>2</v>
      </c>
      <c r="AF16" s="13">
        <v>2</v>
      </c>
      <c r="AG16" s="13">
        <v>2</v>
      </c>
      <c r="AH16" s="13">
        <v>2</v>
      </c>
      <c r="AI16" s="13">
        <v>2</v>
      </c>
      <c r="AJ16" s="13">
        <v>1</v>
      </c>
      <c r="AK16" s="13">
        <v>1</v>
      </c>
      <c r="AL16" s="13">
        <v>2</v>
      </c>
      <c r="AM16" s="13">
        <v>2</v>
      </c>
      <c r="AN16" s="13">
        <v>2</v>
      </c>
      <c r="AO16" s="13">
        <v>2</v>
      </c>
      <c r="AP16" s="13">
        <v>2</v>
      </c>
      <c r="AQ16" s="13">
        <v>1</v>
      </c>
      <c r="AR16" s="13">
        <v>1</v>
      </c>
      <c r="AS16" s="13">
        <v>2</v>
      </c>
      <c r="AT16" s="13">
        <v>2</v>
      </c>
      <c r="AU16" s="13">
        <v>2</v>
      </c>
      <c r="AV16" s="13">
        <v>2</v>
      </c>
      <c r="AW16" s="13">
        <v>2</v>
      </c>
      <c r="AX16" s="13">
        <v>1</v>
      </c>
      <c r="AY16" s="13">
        <v>1</v>
      </c>
      <c r="AZ16" s="13">
        <v>2</v>
      </c>
      <c r="BA16" s="13">
        <v>2</v>
      </c>
      <c r="BB16" s="13">
        <v>2</v>
      </c>
      <c r="BC16" s="13">
        <v>2</v>
      </c>
      <c r="BD16" s="13">
        <v>2</v>
      </c>
      <c r="BE16" s="13">
        <v>1</v>
      </c>
      <c r="BF16" s="13">
        <v>1</v>
      </c>
      <c r="BG16" s="13">
        <v>2</v>
      </c>
      <c r="BH16" s="13">
        <v>2</v>
      </c>
      <c r="BI16" s="13">
        <v>2</v>
      </c>
      <c r="BJ16" s="13">
        <v>2</v>
      </c>
      <c r="BK16" s="13">
        <v>2</v>
      </c>
      <c r="BL16" s="13">
        <v>1</v>
      </c>
      <c r="BM16" s="13">
        <v>1</v>
      </c>
      <c r="BN16" s="13">
        <v>2</v>
      </c>
      <c r="BO16" s="13">
        <v>2</v>
      </c>
      <c r="BP16" s="13">
        <v>2</v>
      </c>
      <c r="BQ16" s="13">
        <v>2</v>
      </c>
      <c r="BR16" s="13">
        <v>2</v>
      </c>
      <c r="BS16" s="13">
        <v>1</v>
      </c>
      <c r="BT16" s="13">
        <v>1</v>
      </c>
      <c r="BU16" s="13">
        <v>2</v>
      </c>
      <c r="BV16" s="13">
        <v>2</v>
      </c>
      <c r="BW16" s="13">
        <v>2</v>
      </c>
      <c r="BX16" s="13">
        <v>2</v>
      </c>
      <c r="BY16" s="13">
        <v>2</v>
      </c>
      <c r="BZ16" s="13">
        <v>1</v>
      </c>
      <c r="CA16" s="13">
        <v>1</v>
      </c>
      <c r="CB16" s="13">
        <v>2</v>
      </c>
      <c r="CC16" s="13">
        <v>2</v>
      </c>
      <c r="CD16" s="13">
        <v>2</v>
      </c>
      <c r="CE16" s="13">
        <v>2</v>
      </c>
      <c r="CF16" s="13">
        <v>2</v>
      </c>
      <c r="CG16" s="13">
        <v>1</v>
      </c>
      <c r="CH16" s="13">
        <v>1</v>
      </c>
      <c r="CI16" s="13">
        <v>2</v>
      </c>
      <c r="CJ16" s="13">
        <v>2</v>
      </c>
      <c r="CK16" s="13">
        <v>2</v>
      </c>
      <c r="CL16" s="13">
        <v>2</v>
      </c>
      <c r="CM16" s="13">
        <v>2</v>
      </c>
      <c r="CN16" s="13">
        <v>1</v>
      </c>
      <c r="CO16" s="13">
        <v>1</v>
      </c>
      <c r="CP16" s="13">
        <v>2</v>
      </c>
      <c r="CQ16" s="13">
        <v>2</v>
      </c>
      <c r="CR16" s="13">
        <v>2</v>
      </c>
      <c r="CS16" s="13">
        <v>2</v>
      </c>
      <c r="CT16" s="13">
        <v>2</v>
      </c>
      <c r="CU16" s="13">
        <v>1</v>
      </c>
      <c r="CV16" s="13">
        <v>1</v>
      </c>
      <c r="CW16" s="13">
        <v>2</v>
      </c>
      <c r="CX16" s="13">
        <v>2</v>
      </c>
      <c r="CY16" s="13">
        <v>2</v>
      </c>
      <c r="CZ16" s="13">
        <v>2</v>
      </c>
      <c r="DA16" s="13">
        <v>2</v>
      </c>
      <c r="DB16" s="13">
        <v>1</v>
      </c>
      <c r="DC16" s="13">
        <v>1</v>
      </c>
      <c r="DD16" s="13">
        <v>2</v>
      </c>
      <c r="DE16" s="13">
        <v>2</v>
      </c>
      <c r="DF16" s="13">
        <v>2</v>
      </c>
      <c r="DG16" s="13">
        <v>2</v>
      </c>
      <c r="DH16" s="13">
        <v>2</v>
      </c>
      <c r="DI16" s="13">
        <v>1</v>
      </c>
      <c r="DJ16" s="13">
        <v>1</v>
      </c>
      <c r="DK16" s="13">
        <v>2</v>
      </c>
      <c r="DL16" s="13">
        <v>2</v>
      </c>
      <c r="DM16" s="13">
        <v>2</v>
      </c>
      <c r="DN16" s="13">
        <v>2</v>
      </c>
      <c r="DO16" s="13">
        <v>2</v>
      </c>
      <c r="DP16" s="13">
        <f>SUM(DP64,DP112)</f>
        <v>2</v>
      </c>
      <c r="DQ16" s="13">
        <f t="shared" ref="DQ16:GB16" si="68">SUM(DQ64,DQ112)</f>
        <v>2</v>
      </c>
      <c r="DR16" s="13">
        <f t="shared" si="68"/>
        <v>2</v>
      </c>
      <c r="DS16" s="13">
        <f t="shared" si="68"/>
        <v>2</v>
      </c>
      <c r="DT16" s="13">
        <f t="shared" si="68"/>
        <v>2</v>
      </c>
      <c r="DU16" s="13">
        <f t="shared" si="68"/>
        <v>2</v>
      </c>
      <c r="DV16" s="13">
        <f t="shared" si="68"/>
        <v>2</v>
      </c>
      <c r="DW16" s="13">
        <f t="shared" si="68"/>
        <v>2</v>
      </c>
      <c r="DX16" s="13">
        <f t="shared" si="68"/>
        <v>2</v>
      </c>
      <c r="DY16" s="13">
        <f t="shared" si="68"/>
        <v>2</v>
      </c>
      <c r="DZ16" s="13">
        <f t="shared" si="68"/>
        <v>2</v>
      </c>
      <c r="EA16" s="13">
        <f t="shared" si="68"/>
        <v>2</v>
      </c>
      <c r="EB16" s="13">
        <f t="shared" si="68"/>
        <v>2</v>
      </c>
      <c r="EC16" s="13">
        <f t="shared" si="68"/>
        <v>2</v>
      </c>
      <c r="ED16" s="13">
        <f t="shared" si="68"/>
        <v>2</v>
      </c>
      <c r="EE16" s="13">
        <f t="shared" si="68"/>
        <v>2</v>
      </c>
      <c r="EF16" s="13">
        <f t="shared" si="68"/>
        <v>2</v>
      </c>
      <c r="EG16" s="13">
        <f t="shared" si="68"/>
        <v>2</v>
      </c>
      <c r="EH16" s="13">
        <f t="shared" si="68"/>
        <v>2</v>
      </c>
      <c r="EI16" s="13">
        <f t="shared" si="68"/>
        <v>2</v>
      </c>
      <c r="EJ16" s="13">
        <f t="shared" si="68"/>
        <v>2</v>
      </c>
      <c r="EK16" s="13">
        <f t="shared" si="68"/>
        <v>2</v>
      </c>
      <c r="EL16" s="13">
        <f t="shared" si="68"/>
        <v>2</v>
      </c>
      <c r="EM16" s="13">
        <f t="shared" si="68"/>
        <v>2</v>
      </c>
      <c r="EN16" s="13">
        <f t="shared" si="68"/>
        <v>2</v>
      </c>
      <c r="EO16" s="13">
        <f t="shared" si="68"/>
        <v>2</v>
      </c>
      <c r="EP16" s="13">
        <f t="shared" si="68"/>
        <v>2</v>
      </c>
      <c r="EQ16" s="13">
        <f t="shared" si="68"/>
        <v>2</v>
      </c>
      <c r="ER16" s="13">
        <f t="shared" si="68"/>
        <v>2</v>
      </c>
      <c r="ES16" s="13">
        <f t="shared" si="68"/>
        <v>2</v>
      </c>
      <c r="ET16" s="13">
        <f t="shared" si="68"/>
        <v>2</v>
      </c>
      <c r="EU16" s="13">
        <f t="shared" si="68"/>
        <v>2</v>
      </c>
      <c r="EV16" s="13">
        <f t="shared" si="68"/>
        <v>2</v>
      </c>
      <c r="EW16" s="13">
        <f t="shared" si="68"/>
        <v>2</v>
      </c>
      <c r="EX16" s="13">
        <f t="shared" si="68"/>
        <v>2</v>
      </c>
      <c r="EY16" s="13">
        <f t="shared" si="68"/>
        <v>2</v>
      </c>
      <c r="EZ16" s="13">
        <f t="shared" si="68"/>
        <v>2</v>
      </c>
      <c r="FA16" s="13">
        <f t="shared" si="68"/>
        <v>2</v>
      </c>
      <c r="FB16" s="13">
        <f t="shared" si="68"/>
        <v>2</v>
      </c>
      <c r="FC16" s="13">
        <f t="shared" si="68"/>
        <v>2</v>
      </c>
      <c r="FD16" s="13">
        <f t="shared" si="68"/>
        <v>2</v>
      </c>
      <c r="FE16" s="13">
        <f t="shared" si="68"/>
        <v>2</v>
      </c>
      <c r="FF16" s="13">
        <f t="shared" si="68"/>
        <v>2</v>
      </c>
      <c r="FG16" s="13">
        <f t="shared" si="68"/>
        <v>2</v>
      </c>
      <c r="FH16" s="13">
        <f t="shared" si="68"/>
        <v>2</v>
      </c>
      <c r="FI16" s="13">
        <f t="shared" si="68"/>
        <v>2</v>
      </c>
      <c r="FJ16" s="13">
        <f t="shared" si="68"/>
        <v>2</v>
      </c>
      <c r="FK16" s="13">
        <f t="shared" si="68"/>
        <v>2</v>
      </c>
      <c r="FL16" s="13">
        <f t="shared" si="68"/>
        <v>2</v>
      </c>
      <c r="FM16" s="13">
        <f t="shared" si="68"/>
        <v>2</v>
      </c>
      <c r="FN16" s="13">
        <f t="shared" si="68"/>
        <v>2</v>
      </c>
      <c r="FO16" s="13">
        <f t="shared" si="68"/>
        <v>2</v>
      </c>
      <c r="FP16" s="13">
        <f t="shared" si="68"/>
        <v>2</v>
      </c>
      <c r="FQ16" s="13">
        <f t="shared" si="68"/>
        <v>2</v>
      </c>
      <c r="FR16" s="13">
        <f t="shared" si="68"/>
        <v>2</v>
      </c>
      <c r="FS16" s="13">
        <f t="shared" si="68"/>
        <v>3</v>
      </c>
      <c r="FT16" s="13">
        <f t="shared" si="68"/>
        <v>3</v>
      </c>
      <c r="FU16" s="13">
        <f t="shared" si="68"/>
        <v>3</v>
      </c>
      <c r="FV16" s="13">
        <f t="shared" si="68"/>
        <v>3</v>
      </c>
      <c r="FW16" s="13">
        <f t="shared" si="68"/>
        <v>3</v>
      </c>
      <c r="FX16" s="13">
        <f t="shared" si="68"/>
        <v>3</v>
      </c>
      <c r="FY16" s="13">
        <f t="shared" si="68"/>
        <v>3</v>
      </c>
      <c r="FZ16" s="13">
        <f t="shared" si="68"/>
        <v>4</v>
      </c>
      <c r="GA16" s="13">
        <f t="shared" si="68"/>
        <v>4</v>
      </c>
      <c r="GB16" s="13">
        <f t="shared" si="68"/>
        <v>4</v>
      </c>
      <c r="GC16" s="13">
        <f t="shared" ref="GC16:IN16" si="69">SUM(GC64,GC112)</f>
        <v>4</v>
      </c>
      <c r="GD16" s="13">
        <f t="shared" si="69"/>
        <v>4</v>
      </c>
      <c r="GE16" s="13">
        <f t="shared" si="69"/>
        <v>4</v>
      </c>
      <c r="GF16" s="13">
        <f t="shared" si="69"/>
        <v>4</v>
      </c>
      <c r="GG16" s="13">
        <f t="shared" si="69"/>
        <v>4</v>
      </c>
      <c r="GH16" s="13">
        <f t="shared" si="69"/>
        <v>4</v>
      </c>
      <c r="GI16" s="13">
        <f t="shared" si="69"/>
        <v>4</v>
      </c>
      <c r="GJ16" s="13">
        <f t="shared" si="69"/>
        <v>4</v>
      </c>
      <c r="GK16" s="13">
        <f t="shared" si="69"/>
        <v>4</v>
      </c>
      <c r="GL16" s="13">
        <f t="shared" si="69"/>
        <v>4</v>
      </c>
      <c r="GM16" s="13">
        <f t="shared" si="69"/>
        <v>4</v>
      </c>
      <c r="GN16" s="13">
        <f t="shared" si="69"/>
        <v>4</v>
      </c>
      <c r="GO16" s="13">
        <f t="shared" si="69"/>
        <v>4</v>
      </c>
      <c r="GP16" s="13">
        <f t="shared" si="69"/>
        <v>4</v>
      </c>
      <c r="GQ16" s="13">
        <f t="shared" si="69"/>
        <v>4</v>
      </c>
      <c r="GR16" s="13">
        <f t="shared" si="69"/>
        <v>4</v>
      </c>
      <c r="GS16" s="13">
        <f t="shared" si="69"/>
        <v>4</v>
      </c>
      <c r="GT16" s="13">
        <f t="shared" si="69"/>
        <v>4</v>
      </c>
      <c r="GU16" s="13">
        <f t="shared" si="69"/>
        <v>4</v>
      </c>
      <c r="GV16" s="13">
        <f t="shared" si="69"/>
        <v>4</v>
      </c>
      <c r="GW16" s="13">
        <f t="shared" si="69"/>
        <v>4</v>
      </c>
      <c r="GX16" s="13">
        <f t="shared" si="69"/>
        <v>4</v>
      </c>
      <c r="GY16" s="13">
        <f t="shared" si="69"/>
        <v>4</v>
      </c>
      <c r="GZ16" s="13">
        <f t="shared" si="69"/>
        <v>4</v>
      </c>
      <c r="HA16" s="13">
        <f t="shared" si="69"/>
        <v>4</v>
      </c>
      <c r="HB16" s="13">
        <f t="shared" si="69"/>
        <v>4</v>
      </c>
      <c r="HC16" s="13">
        <f t="shared" si="69"/>
        <v>4</v>
      </c>
      <c r="HD16" s="13">
        <f t="shared" si="69"/>
        <v>4</v>
      </c>
      <c r="HE16" s="13">
        <f t="shared" si="69"/>
        <v>4</v>
      </c>
      <c r="HF16" s="13">
        <f t="shared" si="69"/>
        <v>4</v>
      </c>
      <c r="HG16" s="13">
        <f t="shared" si="69"/>
        <v>4</v>
      </c>
      <c r="HH16" s="13">
        <f t="shared" si="69"/>
        <v>4</v>
      </c>
      <c r="HI16" s="13">
        <f t="shared" si="69"/>
        <v>4</v>
      </c>
      <c r="HJ16" s="13">
        <f t="shared" si="69"/>
        <v>4</v>
      </c>
      <c r="HK16" s="13">
        <f t="shared" si="69"/>
        <v>4</v>
      </c>
      <c r="HL16" s="13">
        <f t="shared" si="69"/>
        <v>4</v>
      </c>
      <c r="HM16" s="13">
        <f t="shared" si="69"/>
        <v>4</v>
      </c>
      <c r="HN16" s="13">
        <f t="shared" si="69"/>
        <v>4</v>
      </c>
      <c r="HO16" s="13">
        <f t="shared" si="69"/>
        <v>4</v>
      </c>
      <c r="HP16" s="13">
        <f t="shared" si="69"/>
        <v>4</v>
      </c>
      <c r="HQ16" s="13">
        <f t="shared" si="69"/>
        <v>4</v>
      </c>
      <c r="HR16" s="13">
        <f t="shared" si="69"/>
        <v>4</v>
      </c>
      <c r="HS16" s="13">
        <f t="shared" si="69"/>
        <v>4</v>
      </c>
      <c r="HT16" s="13">
        <f t="shared" si="69"/>
        <v>4</v>
      </c>
      <c r="HU16" s="13">
        <f t="shared" si="69"/>
        <v>4</v>
      </c>
      <c r="HV16" s="13">
        <f t="shared" si="69"/>
        <v>4</v>
      </c>
      <c r="HW16" s="13">
        <f t="shared" si="69"/>
        <v>4</v>
      </c>
      <c r="HX16" s="13">
        <f t="shared" si="69"/>
        <v>4</v>
      </c>
      <c r="HY16" s="13">
        <f t="shared" si="69"/>
        <v>4</v>
      </c>
      <c r="HZ16" s="13">
        <f t="shared" si="69"/>
        <v>4</v>
      </c>
      <c r="IA16" s="13">
        <f t="shared" si="69"/>
        <v>4</v>
      </c>
      <c r="IB16" s="13">
        <f t="shared" si="69"/>
        <v>4</v>
      </c>
      <c r="IC16" s="13">
        <f t="shared" si="69"/>
        <v>4</v>
      </c>
      <c r="ID16" s="13">
        <f t="shared" si="69"/>
        <v>4</v>
      </c>
      <c r="IE16" s="13">
        <f t="shared" si="69"/>
        <v>4</v>
      </c>
      <c r="IF16" s="13">
        <f t="shared" si="69"/>
        <v>4</v>
      </c>
      <c r="IG16" s="13">
        <f t="shared" si="69"/>
        <v>4</v>
      </c>
      <c r="IH16" s="13">
        <f t="shared" si="69"/>
        <v>4</v>
      </c>
      <c r="II16" s="13">
        <f t="shared" si="69"/>
        <v>4</v>
      </c>
      <c r="IJ16" s="13">
        <f t="shared" si="69"/>
        <v>4</v>
      </c>
      <c r="IK16" s="13">
        <f t="shared" si="69"/>
        <v>4</v>
      </c>
      <c r="IL16" s="13">
        <f t="shared" si="69"/>
        <v>4</v>
      </c>
      <c r="IM16" s="13">
        <f t="shared" si="69"/>
        <v>4</v>
      </c>
      <c r="IN16" s="13">
        <f t="shared" si="69"/>
        <v>4</v>
      </c>
      <c r="IO16" s="13">
        <f t="shared" ref="IO16:KZ16" si="70">SUM(IO64,IO112)</f>
        <v>4</v>
      </c>
      <c r="IP16" s="13">
        <f t="shared" si="70"/>
        <v>4</v>
      </c>
      <c r="IQ16" s="13">
        <f t="shared" si="70"/>
        <v>4</v>
      </c>
      <c r="IR16" s="13">
        <f t="shared" si="70"/>
        <v>4</v>
      </c>
      <c r="IS16" s="13">
        <f t="shared" si="70"/>
        <v>4</v>
      </c>
      <c r="IT16" s="13">
        <f t="shared" si="70"/>
        <v>4</v>
      </c>
      <c r="IU16" s="13">
        <f t="shared" si="70"/>
        <v>4</v>
      </c>
      <c r="IV16" s="13">
        <f t="shared" si="70"/>
        <v>4</v>
      </c>
      <c r="IW16" s="13">
        <f t="shared" si="70"/>
        <v>4</v>
      </c>
      <c r="IX16" s="13">
        <f t="shared" si="70"/>
        <v>4</v>
      </c>
      <c r="IY16" s="13">
        <f t="shared" si="70"/>
        <v>4</v>
      </c>
      <c r="IZ16" s="13">
        <f t="shared" si="70"/>
        <v>4</v>
      </c>
      <c r="JA16" s="13">
        <f t="shared" si="70"/>
        <v>4</v>
      </c>
      <c r="JB16" s="13">
        <f t="shared" si="70"/>
        <v>4</v>
      </c>
      <c r="JC16" s="13">
        <f t="shared" si="70"/>
        <v>4</v>
      </c>
      <c r="JD16" s="13">
        <f t="shared" si="70"/>
        <v>4</v>
      </c>
      <c r="JE16" s="13">
        <f t="shared" si="70"/>
        <v>4</v>
      </c>
      <c r="JF16" s="13">
        <f t="shared" si="70"/>
        <v>4</v>
      </c>
      <c r="JG16" s="13">
        <f t="shared" si="70"/>
        <v>4</v>
      </c>
      <c r="JH16" s="13">
        <f t="shared" si="70"/>
        <v>4</v>
      </c>
      <c r="JI16" s="13">
        <f t="shared" si="70"/>
        <v>4</v>
      </c>
      <c r="JJ16" s="13">
        <f t="shared" si="70"/>
        <v>4</v>
      </c>
      <c r="JK16" s="13">
        <f t="shared" si="70"/>
        <v>4</v>
      </c>
      <c r="JL16" s="13">
        <f t="shared" si="70"/>
        <v>4</v>
      </c>
      <c r="JM16" s="13">
        <f t="shared" si="70"/>
        <v>4</v>
      </c>
      <c r="JN16" s="13">
        <f t="shared" si="70"/>
        <v>4</v>
      </c>
      <c r="JO16" s="13">
        <f t="shared" si="70"/>
        <v>4</v>
      </c>
      <c r="JP16" s="13">
        <f t="shared" si="70"/>
        <v>4</v>
      </c>
      <c r="JQ16" s="13">
        <f t="shared" si="70"/>
        <v>4</v>
      </c>
      <c r="JR16" s="13">
        <f t="shared" si="70"/>
        <v>4</v>
      </c>
      <c r="JS16" s="13">
        <f t="shared" si="70"/>
        <v>4</v>
      </c>
      <c r="JT16" s="13">
        <f t="shared" si="70"/>
        <v>4</v>
      </c>
      <c r="JU16" s="13">
        <f t="shared" si="70"/>
        <v>4</v>
      </c>
      <c r="JV16" s="13">
        <f t="shared" si="70"/>
        <v>4</v>
      </c>
      <c r="JW16" s="13">
        <f t="shared" si="70"/>
        <v>4</v>
      </c>
      <c r="JX16" s="13">
        <f t="shared" si="70"/>
        <v>4</v>
      </c>
      <c r="JY16" s="13">
        <f t="shared" si="70"/>
        <v>4</v>
      </c>
      <c r="JZ16" s="13">
        <f t="shared" si="70"/>
        <v>4</v>
      </c>
      <c r="KA16" s="13">
        <f t="shared" si="70"/>
        <v>4</v>
      </c>
      <c r="KB16" s="13">
        <f t="shared" si="70"/>
        <v>4</v>
      </c>
      <c r="KC16" s="13">
        <f t="shared" si="70"/>
        <v>4</v>
      </c>
      <c r="KD16" s="13">
        <f t="shared" si="70"/>
        <v>4</v>
      </c>
      <c r="KE16" s="13">
        <f t="shared" si="70"/>
        <v>4</v>
      </c>
      <c r="KF16" s="13">
        <f t="shared" si="70"/>
        <v>4</v>
      </c>
      <c r="KG16" s="13">
        <f t="shared" si="70"/>
        <v>4</v>
      </c>
      <c r="KH16" s="13">
        <f t="shared" si="70"/>
        <v>4</v>
      </c>
      <c r="KI16" s="13">
        <f t="shared" si="70"/>
        <v>4</v>
      </c>
      <c r="KJ16" s="13">
        <f t="shared" si="70"/>
        <v>4</v>
      </c>
      <c r="KK16" s="13">
        <f t="shared" si="70"/>
        <v>4</v>
      </c>
      <c r="KL16" s="13">
        <f t="shared" si="70"/>
        <v>4</v>
      </c>
      <c r="KM16" s="13">
        <f t="shared" si="70"/>
        <v>4</v>
      </c>
      <c r="KN16" s="13">
        <f t="shared" si="70"/>
        <v>4</v>
      </c>
      <c r="KO16" s="13">
        <f t="shared" si="70"/>
        <v>4</v>
      </c>
      <c r="KP16" s="13">
        <f t="shared" si="70"/>
        <v>4</v>
      </c>
      <c r="KQ16" s="13">
        <f t="shared" si="70"/>
        <v>4</v>
      </c>
      <c r="KR16" s="13">
        <f t="shared" si="70"/>
        <v>4</v>
      </c>
      <c r="KS16" s="13">
        <f t="shared" si="70"/>
        <v>4</v>
      </c>
      <c r="KT16" s="13">
        <f t="shared" si="70"/>
        <v>4</v>
      </c>
      <c r="KU16" s="13">
        <f t="shared" si="70"/>
        <v>4</v>
      </c>
      <c r="KV16" s="13">
        <f t="shared" si="70"/>
        <v>4</v>
      </c>
      <c r="KW16" s="13">
        <f t="shared" si="70"/>
        <v>4</v>
      </c>
      <c r="KX16" s="13">
        <f t="shared" si="70"/>
        <v>4</v>
      </c>
      <c r="KY16" s="13">
        <f t="shared" si="70"/>
        <v>4</v>
      </c>
      <c r="KZ16" s="13">
        <f t="shared" si="70"/>
        <v>4</v>
      </c>
      <c r="LA16" s="13">
        <f t="shared" ref="LA16:NI16" si="71">SUM(LA64,LA112)</f>
        <v>4</v>
      </c>
      <c r="LB16" s="13">
        <f t="shared" si="71"/>
        <v>4</v>
      </c>
      <c r="LC16" s="13">
        <f t="shared" si="71"/>
        <v>4</v>
      </c>
      <c r="LD16" s="13">
        <f t="shared" si="71"/>
        <v>4</v>
      </c>
      <c r="LE16" s="13">
        <f t="shared" si="71"/>
        <v>4</v>
      </c>
      <c r="LF16" s="13">
        <f t="shared" si="71"/>
        <v>4</v>
      </c>
      <c r="LG16" s="13">
        <f t="shared" si="71"/>
        <v>4</v>
      </c>
      <c r="LH16" s="13">
        <f t="shared" si="71"/>
        <v>4</v>
      </c>
      <c r="LI16" s="13">
        <f t="shared" si="71"/>
        <v>4</v>
      </c>
      <c r="LJ16" s="13">
        <f t="shared" si="71"/>
        <v>4</v>
      </c>
      <c r="LK16" s="13">
        <f t="shared" si="71"/>
        <v>4</v>
      </c>
      <c r="LL16" s="13">
        <f t="shared" si="71"/>
        <v>4</v>
      </c>
      <c r="LM16" s="13">
        <f t="shared" si="71"/>
        <v>4</v>
      </c>
      <c r="LN16" s="13">
        <f t="shared" si="71"/>
        <v>4</v>
      </c>
      <c r="LO16" s="13">
        <f t="shared" si="71"/>
        <v>4</v>
      </c>
      <c r="LP16" s="13">
        <f t="shared" si="71"/>
        <v>4</v>
      </c>
      <c r="LQ16" s="13">
        <f t="shared" si="71"/>
        <v>4</v>
      </c>
      <c r="LR16" s="13">
        <f t="shared" si="71"/>
        <v>4</v>
      </c>
      <c r="LS16" s="13">
        <f t="shared" si="71"/>
        <v>4</v>
      </c>
      <c r="LT16" s="13">
        <f t="shared" si="71"/>
        <v>4</v>
      </c>
      <c r="LU16" s="13">
        <f t="shared" si="71"/>
        <v>4</v>
      </c>
      <c r="LV16" s="13">
        <f t="shared" si="71"/>
        <v>4</v>
      </c>
      <c r="LW16" s="13">
        <f t="shared" si="71"/>
        <v>4</v>
      </c>
      <c r="LX16" s="13">
        <f t="shared" si="71"/>
        <v>4</v>
      </c>
      <c r="LY16" s="13">
        <f t="shared" si="71"/>
        <v>4</v>
      </c>
      <c r="LZ16" s="13">
        <f t="shared" si="71"/>
        <v>4</v>
      </c>
      <c r="MA16" s="13">
        <f t="shared" si="71"/>
        <v>4</v>
      </c>
      <c r="MB16" s="13">
        <f t="shared" si="71"/>
        <v>4</v>
      </c>
      <c r="MC16" s="13">
        <f t="shared" si="71"/>
        <v>4</v>
      </c>
      <c r="MD16" s="13">
        <f t="shared" si="71"/>
        <v>4</v>
      </c>
      <c r="ME16" s="13">
        <f t="shared" si="71"/>
        <v>4</v>
      </c>
      <c r="MF16" s="13">
        <f t="shared" si="71"/>
        <v>4</v>
      </c>
      <c r="MG16" s="13">
        <f t="shared" si="71"/>
        <v>4</v>
      </c>
      <c r="MH16" s="13">
        <f t="shared" si="71"/>
        <v>4</v>
      </c>
      <c r="MI16" s="13">
        <f t="shared" si="71"/>
        <v>4</v>
      </c>
      <c r="MJ16" s="13">
        <f t="shared" si="71"/>
        <v>4</v>
      </c>
      <c r="MK16" s="13">
        <f t="shared" si="71"/>
        <v>4</v>
      </c>
      <c r="ML16" s="13">
        <f t="shared" si="71"/>
        <v>4</v>
      </c>
      <c r="MM16" s="13">
        <f t="shared" si="71"/>
        <v>4</v>
      </c>
      <c r="MN16" s="13">
        <f t="shared" si="71"/>
        <v>4</v>
      </c>
      <c r="MO16" s="13">
        <f t="shared" si="71"/>
        <v>4</v>
      </c>
      <c r="MP16" s="13">
        <f t="shared" si="71"/>
        <v>4</v>
      </c>
      <c r="MQ16" s="13">
        <f t="shared" si="71"/>
        <v>4</v>
      </c>
      <c r="MR16" s="13">
        <f t="shared" si="71"/>
        <v>4</v>
      </c>
      <c r="MS16" s="13">
        <f t="shared" si="71"/>
        <v>4</v>
      </c>
      <c r="MT16" s="13">
        <f t="shared" si="71"/>
        <v>4</v>
      </c>
      <c r="MU16" s="13">
        <f t="shared" si="71"/>
        <v>4</v>
      </c>
      <c r="MV16" s="13">
        <f t="shared" si="71"/>
        <v>4</v>
      </c>
      <c r="MW16" s="13">
        <f t="shared" si="71"/>
        <v>4</v>
      </c>
      <c r="MX16" s="13">
        <f t="shared" si="71"/>
        <v>4</v>
      </c>
      <c r="MY16" s="13">
        <f t="shared" si="71"/>
        <v>4</v>
      </c>
      <c r="MZ16" s="13">
        <f t="shared" si="71"/>
        <v>4</v>
      </c>
      <c r="NA16" s="13">
        <f t="shared" si="71"/>
        <v>4</v>
      </c>
      <c r="NB16" s="13">
        <f t="shared" si="71"/>
        <v>4</v>
      </c>
      <c r="NC16" s="13">
        <f t="shared" si="71"/>
        <v>4</v>
      </c>
      <c r="ND16" s="13">
        <f t="shared" si="71"/>
        <v>4</v>
      </c>
      <c r="NE16" s="13">
        <f t="shared" si="71"/>
        <v>4</v>
      </c>
      <c r="NF16" s="13">
        <f t="shared" si="71"/>
        <v>4</v>
      </c>
      <c r="NG16" s="13">
        <f t="shared" si="71"/>
        <v>4</v>
      </c>
      <c r="NH16" s="13">
        <f t="shared" si="71"/>
        <v>4</v>
      </c>
      <c r="NI16" s="13">
        <f t="shared" si="71"/>
        <v>4</v>
      </c>
    </row>
    <row r="17" spans="1:373" ht="15.75" customHeight="1">
      <c r="B17" s="10" t="s">
        <v>375</v>
      </c>
      <c r="C17" s="14">
        <f>SUM(C6:C16)</f>
        <v>7.0842236467236459</v>
      </c>
      <c r="D17" s="14">
        <f t="shared" ref="D17:BM17" si="72">SUM(D6:D16)</f>
        <v>14.062136752136752</v>
      </c>
      <c r="E17" s="14">
        <f t="shared" si="72"/>
        <v>14.062136752136752</v>
      </c>
      <c r="F17" s="14">
        <f t="shared" si="72"/>
        <v>12.068447293447292</v>
      </c>
      <c r="G17" s="14">
        <f t="shared" si="72"/>
        <v>11.071602564102564</v>
      </c>
      <c r="H17" s="14">
        <f t="shared" si="72"/>
        <v>6.0842236467236459</v>
      </c>
      <c r="I17" s="14">
        <f t="shared" si="72"/>
        <v>7.0810683760683757</v>
      </c>
      <c r="J17" s="14">
        <f t="shared" si="72"/>
        <v>16.055826210826211</v>
      </c>
      <c r="K17" s="14">
        <f t="shared" si="72"/>
        <v>11.071602564102562</v>
      </c>
      <c r="L17" s="14">
        <f t="shared" si="72"/>
        <v>8.5794907407407397</v>
      </c>
      <c r="M17" s="14">
        <f t="shared" si="72"/>
        <v>7.5826460113960117</v>
      </c>
      <c r="N17" s="14">
        <f t="shared" si="72"/>
        <v>14.062136752136752</v>
      </c>
      <c r="O17" s="14">
        <f t="shared" si="72"/>
        <v>7.0810683760683757</v>
      </c>
      <c r="P17" s="14">
        <f t="shared" si="72"/>
        <v>9.0747578347578344</v>
      </c>
      <c r="Q17" s="14">
        <f t="shared" si="72"/>
        <v>17.052670940170941</v>
      </c>
      <c r="R17" s="14">
        <f t="shared" si="72"/>
        <v>24.030584045584046</v>
      </c>
      <c r="S17" s="14">
        <f t="shared" si="72"/>
        <v>15.05898148148148</v>
      </c>
      <c r="T17" s="14">
        <f t="shared" si="72"/>
        <v>12.068447293447292</v>
      </c>
      <c r="U17" s="14">
        <f t="shared" si="72"/>
        <v>10.074757834757834</v>
      </c>
      <c r="V17" s="14">
        <f t="shared" si="72"/>
        <v>6.0842236467236459</v>
      </c>
      <c r="W17" s="14">
        <f t="shared" si="72"/>
        <v>7.0810683760683757</v>
      </c>
      <c r="X17" s="14">
        <f t="shared" si="72"/>
        <v>15.05898148148148</v>
      </c>
      <c r="Y17" s="14">
        <f t="shared" si="72"/>
        <v>16.055826210826211</v>
      </c>
      <c r="Z17" s="14">
        <f t="shared" si="72"/>
        <v>12.068447293447292</v>
      </c>
      <c r="AA17" s="14">
        <f t="shared" si="72"/>
        <v>11.071602564102564</v>
      </c>
      <c r="AB17" s="14">
        <f t="shared" si="72"/>
        <v>9.5763354700854713</v>
      </c>
      <c r="AC17" s="14">
        <f t="shared" si="72"/>
        <v>6.0842236467236459</v>
      </c>
      <c r="AD17" s="14">
        <f t="shared" si="72"/>
        <v>8.5763354700854713</v>
      </c>
      <c r="AE17" s="14">
        <f t="shared" si="72"/>
        <v>20.043205128205127</v>
      </c>
      <c r="AF17" s="14">
        <f t="shared" si="72"/>
        <v>22.036894586894586</v>
      </c>
      <c r="AG17" s="14">
        <f t="shared" si="72"/>
        <v>14.062136752136752</v>
      </c>
      <c r="AH17" s="14">
        <f t="shared" si="72"/>
        <v>10.074757834757834</v>
      </c>
      <c r="AI17" s="14">
        <f t="shared" si="72"/>
        <v>10.074757834757834</v>
      </c>
      <c r="AJ17" s="14">
        <f t="shared" si="72"/>
        <v>9.0747578347578344</v>
      </c>
      <c r="AK17" s="14">
        <f t="shared" si="72"/>
        <v>9.0747578347578344</v>
      </c>
      <c r="AL17" s="14">
        <f t="shared" si="72"/>
        <v>20.043205128205127</v>
      </c>
      <c r="AM17" s="14">
        <f t="shared" si="72"/>
        <v>27.021118233618232</v>
      </c>
      <c r="AN17" s="14">
        <f t="shared" si="72"/>
        <v>18.049515669515667</v>
      </c>
      <c r="AO17" s="14">
        <f t="shared" si="72"/>
        <v>17.052670940170941</v>
      </c>
      <c r="AP17" s="14">
        <f t="shared" si="72"/>
        <v>12.068447293447292</v>
      </c>
      <c r="AQ17" s="14">
        <f t="shared" si="72"/>
        <v>7.0810683760683757</v>
      </c>
      <c r="AR17" s="14">
        <f t="shared" si="72"/>
        <v>7.0810683760683757</v>
      </c>
      <c r="AS17" s="14">
        <f t="shared" si="72"/>
        <v>17.052670940170941</v>
      </c>
      <c r="AT17" s="14">
        <f t="shared" si="72"/>
        <v>17.052670940170941</v>
      </c>
      <c r="AU17" s="14">
        <f t="shared" si="72"/>
        <v>12.068447293447292</v>
      </c>
      <c r="AV17" s="14">
        <f t="shared" si="72"/>
        <v>14.062136752136752</v>
      </c>
      <c r="AW17" s="14">
        <f t="shared" si="72"/>
        <v>16.055826210826211</v>
      </c>
      <c r="AX17" s="14">
        <f t="shared" si="72"/>
        <v>11.068447293447292</v>
      </c>
      <c r="AY17" s="14">
        <f t="shared" si="72"/>
        <v>11.068447293447292</v>
      </c>
      <c r="AZ17" s="14">
        <f t="shared" si="72"/>
        <v>25.298005698005699</v>
      </c>
      <c r="BA17" s="14">
        <f t="shared" si="72"/>
        <v>30.097507122507125</v>
      </c>
      <c r="BB17" s="14">
        <f t="shared" si="72"/>
        <v>23.378205128205135</v>
      </c>
      <c r="BC17" s="14">
        <f t="shared" si="72"/>
        <v>23.378205128205135</v>
      </c>
      <c r="BD17" s="14">
        <f t="shared" si="72"/>
        <v>23.378205128205135</v>
      </c>
      <c r="BE17" s="14">
        <f t="shared" si="72"/>
        <v>11.068447293447292</v>
      </c>
      <c r="BF17" s="14">
        <f t="shared" si="72"/>
        <v>11.068447293447292</v>
      </c>
      <c r="BG17" s="14">
        <f t="shared" si="72"/>
        <v>20.043205128205127</v>
      </c>
      <c r="BH17" s="14">
        <f t="shared" si="72"/>
        <v>17.052670940170941</v>
      </c>
      <c r="BI17" s="14">
        <f t="shared" si="72"/>
        <v>13.065292022792022</v>
      </c>
      <c r="BJ17" s="14">
        <f t="shared" si="72"/>
        <v>11.071602564102564</v>
      </c>
      <c r="BK17" s="14">
        <f t="shared" si="72"/>
        <v>11.071602564102564</v>
      </c>
      <c r="BL17" s="14">
        <f t="shared" si="72"/>
        <v>7.0810683760683757</v>
      </c>
      <c r="BM17" s="14">
        <f t="shared" si="72"/>
        <v>11.068447293447292</v>
      </c>
      <c r="BN17" s="14">
        <f t="shared" ref="BN17:DP17" si="73">SUM(BN6:BN16)</f>
        <v>2.1</v>
      </c>
      <c r="BO17" s="14">
        <f t="shared" si="73"/>
        <v>24.030584045584046</v>
      </c>
      <c r="BP17" s="14">
        <f t="shared" si="73"/>
        <v>15.05898148148148</v>
      </c>
      <c r="BQ17" s="14">
        <f t="shared" si="73"/>
        <v>9.0779131054131064</v>
      </c>
      <c r="BR17" s="14">
        <f t="shared" si="73"/>
        <v>8.0810683760683766</v>
      </c>
      <c r="BS17" s="14">
        <f t="shared" si="73"/>
        <v>7.0810683760683757</v>
      </c>
      <c r="BT17" s="14">
        <f t="shared" si="73"/>
        <v>9.0747578347578344</v>
      </c>
      <c r="BU17" s="14">
        <f t="shared" si="73"/>
        <v>17.052670940170941</v>
      </c>
      <c r="BV17" s="14">
        <f t="shared" si="73"/>
        <v>19.046360398860394</v>
      </c>
      <c r="BW17" s="14">
        <f t="shared" si="73"/>
        <v>12.068447293447292</v>
      </c>
      <c r="BX17" s="14">
        <f t="shared" si="73"/>
        <v>12.068447293447292</v>
      </c>
      <c r="BY17" s="14">
        <f t="shared" si="73"/>
        <v>12.068447293447292</v>
      </c>
      <c r="BZ17" s="14">
        <f t="shared" si="73"/>
        <v>7.0810683760683757</v>
      </c>
      <c r="CA17" s="14">
        <f t="shared" si="73"/>
        <v>8.0779131054131064</v>
      </c>
      <c r="CB17" s="14">
        <f t="shared" si="73"/>
        <v>14.062136752136752</v>
      </c>
      <c r="CC17" s="14">
        <f t="shared" si="73"/>
        <v>16.055826210826211</v>
      </c>
      <c r="CD17" s="14">
        <f t="shared" si="73"/>
        <v>22.036894586894586</v>
      </c>
      <c r="CE17" s="14">
        <f t="shared" si="73"/>
        <v>22.036894586894586</v>
      </c>
      <c r="CF17" s="14">
        <f t="shared" si="73"/>
        <v>24.03058404558405</v>
      </c>
      <c r="CG17" s="14">
        <f t="shared" si="73"/>
        <v>23.030584045584042</v>
      </c>
      <c r="CH17" s="14">
        <f t="shared" si="73"/>
        <v>12.06529202279202</v>
      </c>
      <c r="CI17" s="14">
        <f t="shared" si="73"/>
        <v>27.021118233618232</v>
      </c>
      <c r="CJ17" s="14">
        <f t="shared" si="73"/>
        <v>37.986410256410252</v>
      </c>
      <c r="CK17" s="14">
        <f t="shared" si="73"/>
        <v>37.986410256410259</v>
      </c>
      <c r="CL17" s="14">
        <f t="shared" si="73"/>
        <v>27.021118233618239</v>
      </c>
      <c r="CM17" s="14">
        <f t="shared" si="73"/>
        <v>27.021118233618239</v>
      </c>
      <c r="CN17" s="14">
        <f t="shared" si="73"/>
        <v>26.021118233618232</v>
      </c>
      <c r="CO17" s="14">
        <f t="shared" si="73"/>
        <v>17.049515669515671</v>
      </c>
      <c r="CP17" s="14">
        <f t="shared" si="73"/>
        <v>27.021118233618232</v>
      </c>
      <c r="CQ17" s="14">
        <f t="shared" si="73"/>
        <v>37.986410256410252</v>
      </c>
      <c r="CR17" s="14">
        <f t="shared" si="73"/>
        <v>27.021118233618239</v>
      </c>
      <c r="CS17" s="14">
        <f t="shared" si="73"/>
        <v>20.04320512820513</v>
      </c>
      <c r="CT17" s="14">
        <f t="shared" si="73"/>
        <v>16.055826210826211</v>
      </c>
      <c r="CU17" s="14">
        <f t="shared" si="73"/>
        <v>10.071602564102564</v>
      </c>
      <c r="CV17" s="14">
        <f t="shared" si="73"/>
        <v>11.068447293447292</v>
      </c>
      <c r="CW17" s="14">
        <f t="shared" si="73"/>
        <v>2.1</v>
      </c>
      <c r="CX17" s="14">
        <f t="shared" si="73"/>
        <v>22.036894586894586</v>
      </c>
      <c r="CY17" s="14">
        <f t="shared" si="73"/>
        <v>12.068447293447292</v>
      </c>
      <c r="CZ17" s="14">
        <f t="shared" si="73"/>
        <v>9.0779131054131064</v>
      </c>
      <c r="DA17" s="14">
        <f t="shared" si="73"/>
        <v>24.03058404558405</v>
      </c>
      <c r="DB17" s="14">
        <f t="shared" si="73"/>
        <v>12.563714387464385</v>
      </c>
      <c r="DC17" s="14">
        <f t="shared" si="73"/>
        <v>13.062136752136752</v>
      </c>
      <c r="DD17" s="14">
        <f t="shared" si="73"/>
        <v>30.011652421652428</v>
      </c>
      <c r="DE17" s="14">
        <f t="shared" si="73"/>
        <v>34.497453703703705</v>
      </c>
      <c r="DF17" s="14">
        <f t="shared" si="73"/>
        <v>24.03058404558405</v>
      </c>
      <c r="DG17" s="14">
        <f t="shared" si="73"/>
        <v>24.03058404558405</v>
      </c>
      <c r="DH17" s="14">
        <f t="shared" si="73"/>
        <v>32.005341880341888</v>
      </c>
      <c r="DI17" s="14">
        <f t="shared" si="73"/>
        <v>38.980099715099719</v>
      </c>
      <c r="DJ17" s="14">
        <f t="shared" si="73"/>
        <v>23.030584045584042</v>
      </c>
      <c r="DK17" s="14">
        <f t="shared" si="73"/>
        <v>33.99903133903134</v>
      </c>
      <c r="DL17" s="14">
        <f t="shared" si="73"/>
        <v>39.980099715099719</v>
      </c>
      <c r="DM17" s="14">
        <f t="shared" si="73"/>
        <v>36.989565527065523</v>
      </c>
      <c r="DN17" s="14">
        <f t="shared" si="73"/>
        <v>30.011652421652428</v>
      </c>
      <c r="DO17" s="14">
        <f t="shared" si="73"/>
        <v>36.989565527065523</v>
      </c>
      <c r="DP17" s="14">
        <f t="shared" si="73"/>
        <v>14.262136752136753</v>
      </c>
      <c r="DQ17" s="14">
        <f t="shared" ref="DQ17:GB17" si="74">SUM(DQ6:DQ16)</f>
        <v>12.268447293447293</v>
      </c>
      <c r="DR17" s="14">
        <f t="shared" si="74"/>
        <v>20.243205128205126</v>
      </c>
      <c r="DS17" s="14">
        <f t="shared" si="74"/>
        <v>15.258981481481481</v>
      </c>
      <c r="DT17" s="14">
        <f t="shared" si="74"/>
        <v>9.2779131054131057</v>
      </c>
      <c r="DU17" s="14">
        <f t="shared" si="74"/>
        <v>9.2779131054131057</v>
      </c>
      <c r="DV17" s="14">
        <f t="shared" si="74"/>
        <v>10.274757834757834</v>
      </c>
      <c r="DW17" s="14">
        <f t="shared" si="74"/>
        <v>8.2810683760683759</v>
      </c>
      <c r="DX17" s="14">
        <f t="shared" si="74"/>
        <v>9.2779131054131057</v>
      </c>
      <c r="DY17" s="14">
        <f t="shared" si="74"/>
        <v>14.262136752136753</v>
      </c>
      <c r="DZ17" s="14">
        <f t="shared" si="74"/>
        <v>15.258981481481481</v>
      </c>
      <c r="EA17" s="14">
        <f t="shared" si="74"/>
        <v>9.2779131054131057</v>
      </c>
      <c r="EB17" s="14">
        <f t="shared" si="74"/>
        <v>10.274757834757834</v>
      </c>
      <c r="EC17" s="14">
        <f t="shared" si="74"/>
        <v>10.274757834757834</v>
      </c>
      <c r="ED17" s="14">
        <f t="shared" si="74"/>
        <v>10.274757834757835</v>
      </c>
      <c r="EE17" s="14">
        <f t="shared" si="74"/>
        <v>10.274757834757835</v>
      </c>
      <c r="EF17" s="14">
        <f t="shared" si="74"/>
        <v>17.252670940170944</v>
      </c>
      <c r="EG17" s="14">
        <f t="shared" si="74"/>
        <v>22.236894586894586</v>
      </c>
      <c r="EH17" s="14">
        <f t="shared" si="74"/>
        <v>15.258981481481481</v>
      </c>
      <c r="EI17" s="14">
        <f t="shared" si="74"/>
        <v>15.258981481481481</v>
      </c>
      <c r="EJ17" s="14">
        <f t="shared" si="74"/>
        <v>20.24320512820513</v>
      </c>
      <c r="EK17" s="14">
        <f t="shared" si="74"/>
        <v>18.24951566951567</v>
      </c>
      <c r="EL17" s="14">
        <f t="shared" si="74"/>
        <v>18.24951566951567</v>
      </c>
      <c r="EM17" s="14">
        <f t="shared" si="74"/>
        <v>30.211652421652424</v>
      </c>
      <c r="EN17" s="14">
        <f t="shared" si="74"/>
        <v>46.161168091168086</v>
      </c>
      <c r="EO17" s="14">
        <f t="shared" si="74"/>
        <v>30.211652421652424</v>
      </c>
      <c r="EP17" s="14">
        <f t="shared" si="74"/>
        <v>28.217962962962961</v>
      </c>
      <c r="EQ17" s="14">
        <f t="shared" si="74"/>
        <v>28.217962962962961</v>
      </c>
      <c r="ER17" s="14">
        <f t="shared" si="74"/>
        <v>47.158012820512816</v>
      </c>
      <c r="ES17" s="14">
        <f t="shared" si="74"/>
        <v>18.24951566951567</v>
      </c>
      <c r="ET17" s="14">
        <f t="shared" si="74"/>
        <v>30.211652421652424</v>
      </c>
      <c r="EU17" s="14">
        <f t="shared" si="74"/>
        <v>47.158012820512816</v>
      </c>
      <c r="EV17" s="14">
        <f t="shared" si="74"/>
        <v>34.199031339031336</v>
      </c>
      <c r="EW17" s="14">
        <f t="shared" si="74"/>
        <v>30.211652421652424</v>
      </c>
      <c r="EX17" s="14">
        <f t="shared" si="74"/>
        <v>30.211652421652424</v>
      </c>
      <c r="EY17" s="14">
        <f t="shared" si="74"/>
        <v>42.173789173789167</v>
      </c>
      <c r="EZ17" s="14">
        <f t="shared" si="74"/>
        <v>32.205341880341884</v>
      </c>
      <c r="FA17" s="14">
        <f t="shared" si="74"/>
        <v>34.199031339031343</v>
      </c>
      <c r="FB17" s="14">
        <f t="shared" si="74"/>
        <v>44.167478632478627</v>
      </c>
      <c r="FC17" s="14">
        <f t="shared" si="74"/>
        <v>36.192720797720796</v>
      </c>
      <c r="FD17" s="14">
        <f t="shared" si="74"/>
        <v>32.205341880341884</v>
      </c>
      <c r="FE17" s="14">
        <f t="shared" si="74"/>
        <v>32.205341880341884</v>
      </c>
      <c r="FF17" s="14">
        <f t="shared" si="74"/>
        <v>42.173789173789167</v>
      </c>
      <c r="FG17" s="14">
        <f t="shared" si="74"/>
        <v>18.24951566951567</v>
      </c>
      <c r="FH17" s="14">
        <f t="shared" si="74"/>
        <v>40.180099715099715</v>
      </c>
      <c r="FI17" s="14">
        <f t="shared" si="74"/>
        <v>22.236894586894586</v>
      </c>
      <c r="FJ17" s="14">
        <f t="shared" si="74"/>
        <v>17.252670940170944</v>
      </c>
      <c r="FK17" s="14">
        <f t="shared" si="74"/>
        <v>17.252670940170944</v>
      </c>
      <c r="FL17" s="14">
        <f t="shared" si="74"/>
        <v>17.252670940170944</v>
      </c>
      <c r="FM17" s="14">
        <f t="shared" si="74"/>
        <v>17.252670940170944</v>
      </c>
      <c r="FN17" s="14">
        <f t="shared" si="74"/>
        <v>17.252670940170944</v>
      </c>
      <c r="FO17" s="14">
        <f t="shared" si="74"/>
        <v>17.252670940170944</v>
      </c>
      <c r="FP17" s="14">
        <f t="shared" si="74"/>
        <v>17.252670940170944</v>
      </c>
      <c r="FQ17" s="14">
        <f t="shared" si="74"/>
        <v>17.252670940170944</v>
      </c>
      <c r="FR17" s="14">
        <f t="shared" si="74"/>
        <v>17.252670940170944</v>
      </c>
      <c r="FS17" s="14">
        <f t="shared" si="74"/>
        <v>18.252670940170944</v>
      </c>
      <c r="FT17" s="14">
        <f t="shared" si="74"/>
        <v>18.252670940170944</v>
      </c>
      <c r="FU17" s="14">
        <f t="shared" si="74"/>
        <v>18.252670940170944</v>
      </c>
      <c r="FV17" s="14">
        <f t="shared" si="74"/>
        <v>18.252670940170944</v>
      </c>
      <c r="FW17" s="14">
        <f t="shared" si="74"/>
        <v>18.252670940170944</v>
      </c>
      <c r="FX17" s="14">
        <f t="shared" si="74"/>
        <v>18.252670940170944</v>
      </c>
      <c r="FY17" s="14">
        <f t="shared" si="74"/>
        <v>18.252670940170944</v>
      </c>
      <c r="FZ17" s="14">
        <f t="shared" si="74"/>
        <v>19.252670940170944</v>
      </c>
      <c r="GA17" s="14">
        <f t="shared" si="74"/>
        <v>19.252670940170944</v>
      </c>
      <c r="GB17" s="14">
        <f t="shared" si="74"/>
        <v>19.252670940170944</v>
      </c>
      <c r="GC17" s="14">
        <f t="shared" ref="GC17:IN17" si="75">SUM(GC6:GC16)</f>
        <v>19.252670940170944</v>
      </c>
      <c r="GD17" s="14">
        <f t="shared" si="75"/>
        <v>19.252670940170944</v>
      </c>
      <c r="GE17" s="14">
        <f t="shared" si="75"/>
        <v>19.252670940170944</v>
      </c>
      <c r="GF17" s="14">
        <f t="shared" si="75"/>
        <v>19.252670940170944</v>
      </c>
      <c r="GG17" s="14">
        <f t="shared" si="75"/>
        <v>19.252670940170944</v>
      </c>
      <c r="GH17" s="14">
        <f t="shared" si="75"/>
        <v>19.252670940170944</v>
      </c>
      <c r="GI17" s="14">
        <f t="shared" si="75"/>
        <v>19.252670940170944</v>
      </c>
      <c r="GJ17" s="14">
        <f t="shared" si="75"/>
        <v>19.252670940170944</v>
      </c>
      <c r="GK17" s="14">
        <f t="shared" si="75"/>
        <v>19.252670940170944</v>
      </c>
      <c r="GL17" s="14">
        <f t="shared" si="75"/>
        <v>19.252670940170944</v>
      </c>
      <c r="GM17" s="14">
        <f t="shared" si="75"/>
        <v>19.252670940170944</v>
      </c>
      <c r="GN17" s="14">
        <f t="shared" si="75"/>
        <v>19.252670940170944</v>
      </c>
      <c r="GO17" s="14">
        <f t="shared" si="75"/>
        <v>19.252670940170944</v>
      </c>
      <c r="GP17" s="14">
        <f t="shared" si="75"/>
        <v>19.252670940170944</v>
      </c>
      <c r="GQ17" s="14">
        <f t="shared" si="75"/>
        <v>19.252670940170944</v>
      </c>
      <c r="GR17" s="14">
        <f t="shared" si="75"/>
        <v>19.252670940170944</v>
      </c>
      <c r="GS17" s="14">
        <f t="shared" si="75"/>
        <v>19.252670940170944</v>
      </c>
      <c r="GT17" s="14">
        <f t="shared" si="75"/>
        <v>19.252670940170944</v>
      </c>
      <c r="GU17" s="14">
        <f t="shared" si="75"/>
        <v>19.252670940170944</v>
      </c>
      <c r="GV17" s="14">
        <f t="shared" si="75"/>
        <v>19.252670940170944</v>
      </c>
      <c r="GW17" s="14">
        <f t="shared" si="75"/>
        <v>19.252670940170944</v>
      </c>
      <c r="GX17" s="14">
        <f t="shared" si="75"/>
        <v>19.252670940170944</v>
      </c>
      <c r="GY17" s="14">
        <f t="shared" si="75"/>
        <v>19.252670940170944</v>
      </c>
      <c r="GZ17" s="14">
        <f t="shared" si="75"/>
        <v>19.252670940170944</v>
      </c>
      <c r="HA17" s="14">
        <f t="shared" si="75"/>
        <v>19.252670940170944</v>
      </c>
      <c r="HB17" s="14">
        <f t="shared" si="75"/>
        <v>19.252670940170944</v>
      </c>
      <c r="HC17" s="14">
        <f t="shared" si="75"/>
        <v>19.252670940170944</v>
      </c>
      <c r="HD17" s="14">
        <f t="shared" si="75"/>
        <v>19.252670940170944</v>
      </c>
      <c r="HE17" s="14">
        <f t="shared" si="75"/>
        <v>19.252670940170944</v>
      </c>
      <c r="HF17" s="14">
        <f t="shared" si="75"/>
        <v>19.252670940170944</v>
      </c>
      <c r="HG17" s="14">
        <f t="shared" si="75"/>
        <v>19.252670940170944</v>
      </c>
      <c r="HH17" s="14">
        <f t="shared" si="75"/>
        <v>19.252670940170944</v>
      </c>
      <c r="HI17" s="14">
        <f t="shared" si="75"/>
        <v>19.252670940170944</v>
      </c>
      <c r="HJ17" s="14">
        <f t="shared" si="75"/>
        <v>19.252670940170944</v>
      </c>
      <c r="HK17" s="14">
        <f t="shared" si="75"/>
        <v>19.252670940170944</v>
      </c>
      <c r="HL17" s="14">
        <f t="shared" si="75"/>
        <v>19.252670940170944</v>
      </c>
      <c r="HM17" s="14">
        <f t="shared" si="75"/>
        <v>19.252670940170944</v>
      </c>
      <c r="HN17" s="14">
        <f t="shared" si="75"/>
        <v>19.252670940170944</v>
      </c>
      <c r="HO17" s="14">
        <f t="shared" si="75"/>
        <v>19.252670940170944</v>
      </c>
      <c r="HP17" s="14">
        <f t="shared" si="75"/>
        <v>19.252670940170944</v>
      </c>
      <c r="HQ17" s="14">
        <f t="shared" si="75"/>
        <v>19.252670940170944</v>
      </c>
      <c r="HR17" s="14">
        <f t="shared" si="75"/>
        <v>19.252670940170944</v>
      </c>
      <c r="HS17" s="14">
        <f t="shared" si="75"/>
        <v>19.252670940170944</v>
      </c>
      <c r="HT17" s="14">
        <f t="shared" si="75"/>
        <v>19.252670940170944</v>
      </c>
      <c r="HU17" s="14">
        <f t="shared" si="75"/>
        <v>19.252670940170944</v>
      </c>
      <c r="HV17" s="14">
        <f t="shared" si="75"/>
        <v>19.252670940170944</v>
      </c>
      <c r="HW17" s="14">
        <f t="shared" si="75"/>
        <v>19.252670940170944</v>
      </c>
      <c r="HX17" s="14">
        <f t="shared" si="75"/>
        <v>19.252670940170944</v>
      </c>
      <c r="HY17" s="14">
        <f t="shared" si="75"/>
        <v>19.252670940170944</v>
      </c>
      <c r="HZ17" s="14">
        <f t="shared" si="75"/>
        <v>19.252670940170944</v>
      </c>
      <c r="IA17" s="14">
        <f t="shared" si="75"/>
        <v>19.252670940170944</v>
      </c>
      <c r="IB17" s="14">
        <f t="shared" si="75"/>
        <v>19.252670940170944</v>
      </c>
      <c r="IC17" s="14">
        <f t="shared" si="75"/>
        <v>19.252670940170944</v>
      </c>
      <c r="ID17" s="14">
        <f t="shared" si="75"/>
        <v>19.252670940170944</v>
      </c>
      <c r="IE17" s="14">
        <f t="shared" si="75"/>
        <v>19.252670940170944</v>
      </c>
      <c r="IF17" s="14">
        <f t="shared" si="75"/>
        <v>19.252670940170944</v>
      </c>
      <c r="IG17" s="14">
        <f t="shared" si="75"/>
        <v>19.252670940170944</v>
      </c>
      <c r="IH17" s="14">
        <f t="shared" si="75"/>
        <v>19.252670940170944</v>
      </c>
      <c r="II17" s="14">
        <f t="shared" si="75"/>
        <v>19.252670940170944</v>
      </c>
      <c r="IJ17" s="14">
        <f t="shared" si="75"/>
        <v>19.252670940170944</v>
      </c>
      <c r="IK17" s="14">
        <f t="shared" si="75"/>
        <v>19.252670940170944</v>
      </c>
      <c r="IL17" s="14">
        <f t="shared" si="75"/>
        <v>19.252670940170944</v>
      </c>
      <c r="IM17" s="14">
        <f t="shared" si="75"/>
        <v>19.252670940170944</v>
      </c>
      <c r="IN17" s="14">
        <f t="shared" si="75"/>
        <v>19.252670940170944</v>
      </c>
      <c r="IO17" s="14">
        <f t="shared" ref="IO17:KZ17" si="76">SUM(IO6:IO16)</f>
        <v>19.252670940170944</v>
      </c>
      <c r="IP17" s="14">
        <f t="shared" si="76"/>
        <v>19.252670940170944</v>
      </c>
      <c r="IQ17" s="14">
        <f t="shared" si="76"/>
        <v>19.252670940170944</v>
      </c>
      <c r="IR17" s="14">
        <f t="shared" si="76"/>
        <v>19.252670940170944</v>
      </c>
      <c r="IS17" s="14">
        <f t="shared" si="76"/>
        <v>19.252670940170944</v>
      </c>
      <c r="IT17" s="14">
        <f t="shared" si="76"/>
        <v>19.252670940170944</v>
      </c>
      <c r="IU17" s="14">
        <f t="shared" si="76"/>
        <v>19.252670940170944</v>
      </c>
      <c r="IV17" s="14">
        <f t="shared" si="76"/>
        <v>19.252670940170944</v>
      </c>
      <c r="IW17" s="14">
        <f t="shared" si="76"/>
        <v>19.252670940170944</v>
      </c>
      <c r="IX17" s="14">
        <f t="shared" si="76"/>
        <v>19.252670940170944</v>
      </c>
      <c r="IY17" s="14">
        <f t="shared" si="76"/>
        <v>19.252670940170944</v>
      </c>
      <c r="IZ17" s="14">
        <f t="shared" si="76"/>
        <v>19.252670940170944</v>
      </c>
      <c r="JA17" s="14">
        <f t="shared" si="76"/>
        <v>19.252670940170944</v>
      </c>
      <c r="JB17" s="14">
        <f t="shared" si="76"/>
        <v>19.252670940170944</v>
      </c>
      <c r="JC17" s="14">
        <f t="shared" si="76"/>
        <v>19.252670940170944</v>
      </c>
      <c r="JD17" s="14">
        <f t="shared" si="76"/>
        <v>19.252670940170944</v>
      </c>
      <c r="JE17" s="14">
        <f t="shared" si="76"/>
        <v>19.252670940170944</v>
      </c>
      <c r="JF17" s="14">
        <f t="shared" si="76"/>
        <v>19.252670940170944</v>
      </c>
      <c r="JG17" s="14">
        <f t="shared" si="76"/>
        <v>19.252670940170944</v>
      </c>
      <c r="JH17" s="14">
        <f t="shared" si="76"/>
        <v>19.252670940170944</v>
      </c>
      <c r="JI17" s="14">
        <f t="shared" si="76"/>
        <v>19.252670940170944</v>
      </c>
      <c r="JJ17" s="14">
        <f t="shared" si="76"/>
        <v>19.252670940170944</v>
      </c>
      <c r="JK17" s="14">
        <f t="shared" si="76"/>
        <v>19.252670940170944</v>
      </c>
      <c r="JL17" s="14">
        <f t="shared" si="76"/>
        <v>19.252670940170944</v>
      </c>
      <c r="JM17" s="14">
        <f t="shared" si="76"/>
        <v>19.252670940170944</v>
      </c>
      <c r="JN17" s="14">
        <f t="shared" si="76"/>
        <v>19.252670940170944</v>
      </c>
      <c r="JO17" s="14">
        <f t="shared" si="76"/>
        <v>19.252670940170944</v>
      </c>
      <c r="JP17" s="14">
        <f t="shared" si="76"/>
        <v>19.252670940170944</v>
      </c>
      <c r="JQ17" s="14">
        <f t="shared" si="76"/>
        <v>19.252670940170944</v>
      </c>
      <c r="JR17" s="14">
        <f t="shared" si="76"/>
        <v>19.252670940170944</v>
      </c>
      <c r="JS17" s="14">
        <f t="shared" si="76"/>
        <v>19.252670940170944</v>
      </c>
      <c r="JT17" s="14">
        <f t="shared" si="76"/>
        <v>19.252670940170944</v>
      </c>
      <c r="JU17" s="14">
        <f t="shared" si="76"/>
        <v>19.252670940170944</v>
      </c>
      <c r="JV17" s="14">
        <f t="shared" si="76"/>
        <v>19.252670940170944</v>
      </c>
      <c r="JW17" s="14">
        <f t="shared" si="76"/>
        <v>19.252670940170944</v>
      </c>
      <c r="JX17" s="14">
        <f t="shared" si="76"/>
        <v>19.252670940170944</v>
      </c>
      <c r="JY17" s="14">
        <f t="shared" si="76"/>
        <v>19.252670940170944</v>
      </c>
      <c r="JZ17" s="14">
        <f t="shared" si="76"/>
        <v>19.252670940170944</v>
      </c>
      <c r="KA17" s="14">
        <f t="shared" si="76"/>
        <v>19.252670940170944</v>
      </c>
      <c r="KB17" s="14">
        <f t="shared" si="76"/>
        <v>19.252670940170944</v>
      </c>
      <c r="KC17" s="14">
        <f t="shared" si="76"/>
        <v>19.252670940170944</v>
      </c>
      <c r="KD17" s="14">
        <f t="shared" si="76"/>
        <v>19.252670940170944</v>
      </c>
      <c r="KE17" s="14">
        <f t="shared" si="76"/>
        <v>19.252670940170944</v>
      </c>
      <c r="KF17" s="14">
        <f t="shared" si="76"/>
        <v>19.252670940170944</v>
      </c>
      <c r="KG17" s="14">
        <f t="shared" si="76"/>
        <v>19.252670940170944</v>
      </c>
      <c r="KH17" s="14">
        <f t="shared" si="76"/>
        <v>19.252670940170944</v>
      </c>
      <c r="KI17" s="14">
        <f t="shared" si="76"/>
        <v>19.252670940170944</v>
      </c>
      <c r="KJ17" s="14">
        <f t="shared" si="76"/>
        <v>19.252670940170944</v>
      </c>
      <c r="KK17" s="14">
        <f t="shared" si="76"/>
        <v>19.252670940170944</v>
      </c>
      <c r="KL17" s="14">
        <f t="shared" si="76"/>
        <v>19.252670940170944</v>
      </c>
      <c r="KM17" s="14">
        <f t="shared" si="76"/>
        <v>19.252670940170944</v>
      </c>
      <c r="KN17" s="14">
        <f t="shared" si="76"/>
        <v>19.252670940170944</v>
      </c>
      <c r="KO17" s="14">
        <f t="shared" si="76"/>
        <v>19.252670940170944</v>
      </c>
      <c r="KP17" s="14">
        <f t="shared" si="76"/>
        <v>19.252670940170944</v>
      </c>
      <c r="KQ17" s="14">
        <f t="shared" si="76"/>
        <v>19.252670940170944</v>
      </c>
      <c r="KR17" s="14">
        <f t="shared" si="76"/>
        <v>19.252670940170944</v>
      </c>
      <c r="KS17" s="14">
        <f t="shared" si="76"/>
        <v>19.252670940170944</v>
      </c>
      <c r="KT17" s="14">
        <f t="shared" si="76"/>
        <v>19.252670940170944</v>
      </c>
      <c r="KU17" s="14">
        <f t="shared" si="76"/>
        <v>19.252670940170944</v>
      </c>
      <c r="KV17" s="14">
        <f t="shared" si="76"/>
        <v>19.252670940170944</v>
      </c>
      <c r="KW17" s="14">
        <f t="shared" si="76"/>
        <v>19.252670940170944</v>
      </c>
      <c r="KX17" s="14">
        <f t="shared" si="76"/>
        <v>19.252670940170944</v>
      </c>
      <c r="KY17" s="14">
        <f t="shared" si="76"/>
        <v>19.252670940170944</v>
      </c>
      <c r="KZ17" s="14">
        <f t="shared" si="76"/>
        <v>19.252670940170944</v>
      </c>
      <c r="LA17" s="14">
        <f t="shared" ref="LA17:NI17" si="77">SUM(LA6:LA16)</f>
        <v>19.252670940170944</v>
      </c>
      <c r="LB17" s="14">
        <f t="shared" si="77"/>
        <v>19.252670940170944</v>
      </c>
      <c r="LC17" s="14">
        <f t="shared" si="77"/>
        <v>19.252670940170944</v>
      </c>
      <c r="LD17" s="14">
        <f t="shared" si="77"/>
        <v>19.252670940170944</v>
      </c>
      <c r="LE17" s="14">
        <f t="shared" si="77"/>
        <v>19.252670940170944</v>
      </c>
      <c r="LF17" s="14">
        <f t="shared" si="77"/>
        <v>19.252670940170944</v>
      </c>
      <c r="LG17" s="14">
        <f t="shared" si="77"/>
        <v>19.252670940170944</v>
      </c>
      <c r="LH17" s="14">
        <f t="shared" si="77"/>
        <v>19.252670940170944</v>
      </c>
      <c r="LI17" s="14">
        <f t="shared" si="77"/>
        <v>19.252670940170944</v>
      </c>
      <c r="LJ17" s="14">
        <f t="shared" si="77"/>
        <v>19.252670940170944</v>
      </c>
      <c r="LK17" s="14">
        <f t="shared" si="77"/>
        <v>19.252670940170944</v>
      </c>
      <c r="LL17" s="14">
        <f t="shared" si="77"/>
        <v>19.252670940170944</v>
      </c>
      <c r="LM17" s="14">
        <f t="shared" si="77"/>
        <v>19.252670940170944</v>
      </c>
      <c r="LN17" s="14">
        <f t="shared" si="77"/>
        <v>19.252670940170944</v>
      </c>
      <c r="LO17" s="14">
        <f t="shared" si="77"/>
        <v>19.252670940170944</v>
      </c>
      <c r="LP17" s="14">
        <f t="shared" si="77"/>
        <v>19.252670940170944</v>
      </c>
      <c r="LQ17" s="14">
        <f t="shared" si="77"/>
        <v>19.252670940170944</v>
      </c>
      <c r="LR17" s="14">
        <f t="shared" si="77"/>
        <v>19.252670940170944</v>
      </c>
      <c r="LS17" s="14">
        <f t="shared" si="77"/>
        <v>19.252670940170944</v>
      </c>
      <c r="LT17" s="14">
        <f t="shared" si="77"/>
        <v>19.252670940170944</v>
      </c>
      <c r="LU17" s="14">
        <f t="shared" si="77"/>
        <v>19.252670940170944</v>
      </c>
      <c r="LV17" s="14">
        <f t="shared" si="77"/>
        <v>19.252670940170944</v>
      </c>
      <c r="LW17" s="14">
        <f t="shared" si="77"/>
        <v>19.252670940170944</v>
      </c>
      <c r="LX17" s="14">
        <f t="shared" si="77"/>
        <v>19.252670940170944</v>
      </c>
      <c r="LY17" s="14">
        <f t="shared" si="77"/>
        <v>5.805235541310541</v>
      </c>
      <c r="LZ17" s="14">
        <f t="shared" si="77"/>
        <v>5.8062323860398859</v>
      </c>
      <c r="MA17" s="14">
        <f t="shared" si="77"/>
        <v>5.8072292307692308</v>
      </c>
      <c r="MB17" s="14">
        <f t="shared" si="77"/>
        <v>5.8082260754985757</v>
      </c>
      <c r="MC17" s="14">
        <f t="shared" si="77"/>
        <v>5.8092229202279198</v>
      </c>
      <c r="MD17" s="14">
        <f t="shared" si="77"/>
        <v>5.8102197649572647</v>
      </c>
      <c r="ME17" s="14">
        <f t="shared" si="77"/>
        <v>5.8112166096866096</v>
      </c>
      <c r="MF17" s="14">
        <f t="shared" si="77"/>
        <v>5.8122134544159545</v>
      </c>
      <c r="MG17" s="14">
        <f t="shared" si="77"/>
        <v>5.8132102991452994</v>
      </c>
      <c r="MH17" s="14">
        <f t="shared" si="77"/>
        <v>5.8142071438746434</v>
      </c>
      <c r="MI17" s="14">
        <f t="shared" si="77"/>
        <v>5.8152039886039883</v>
      </c>
      <c r="MJ17" s="14">
        <f t="shared" si="77"/>
        <v>5.8162008333333333</v>
      </c>
      <c r="MK17" s="14">
        <f t="shared" si="77"/>
        <v>5.8171976780626782</v>
      </c>
      <c r="ML17" s="14">
        <f t="shared" si="77"/>
        <v>5.8181945227920231</v>
      </c>
      <c r="MM17" s="14">
        <f t="shared" si="77"/>
        <v>5.8191913675213671</v>
      </c>
      <c r="MN17" s="14">
        <f t="shared" si="77"/>
        <v>5.820188212250712</v>
      </c>
      <c r="MO17" s="14">
        <f t="shared" si="77"/>
        <v>5.8211850569800578</v>
      </c>
      <c r="MP17" s="14">
        <f t="shared" si="77"/>
        <v>5.8221819017094019</v>
      </c>
      <c r="MQ17" s="14">
        <f t="shared" si="77"/>
        <v>5.8231787464387468</v>
      </c>
      <c r="MR17" s="14">
        <f t="shared" si="77"/>
        <v>5.8241755911680908</v>
      </c>
      <c r="MS17" s="14">
        <f t="shared" si="77"/>
        <v>5.8251724358974357</v>
      </c>
      <c r="MT17" s="14">
        <f t="shared" si="77"/>
        <v>5.8261692806267806</v>
      </c>
      <c r="MU17" s="14">
        <f t="shared" si="77"/>
        <v>5.8271661253561255</v>
      </c>
      <c r="MV17" s="14">
        <f t="shared" si="77"/>
        <v>5.8281629700854705</v>
      </c>
      <c r="MW17" s="14">
        <f t="shared" si="77"/>
        <v>5.8291598148148154</v>
      </c>
      <c r="MX17" s="14">
        <f t="shared" si="77"/>
        <v>5.8301566595441594</v>
      </c>
      <c r="MY17" s="14">
        <f t="shared" si="77"/>
        <v>5.8311535042735043</v>
      </c>
      <c r="MZ17" s="14">
        <f t="shared" si="77"/>
        <v>5.8321503490028492</v>
      </c>
      <c r="NA17" s="14">
        <f t="shared" si="77"/>
        <v>5.8331471937321941</v>
      </c>
      <c r="NB17" s="14">
        <f t="shared" si="77"/>
        <v>5.8341440384615382</v>
      </c>
      <c r="NC17" s="14">
        <f t="shared" si="77"/>
        <v>5.8351408831908831</v>
      </c>
      <c r="ND17" s="14">
        <f t="shared" si="77"/>
        <v>5.836137727920228</v>
      </c>
      <c r="NE17" s="14">
        <f t="shared" si="77"/>
        <v>5.8371345726495729</v>
      </c>
      <c r="NF17" s="14">
        <f t="shared" si="77"/>
        <v>5.8381314173789178</v>
      </c>
      <c r="NG17" s="14">
        <f t="shared" si="77"/>
        <v>5.8391282621082619</v>
      </c>
      <c r="NH17" s="14">
        <f t="shared" si="77"/>
        <v>5.8401251068376068</v>
      </c>
      <c r="NI17" s="14">
        <f t="shared" si="77"/>
        <v>5.8411219515669517</v>
      </c>
    </row>
    <row r="18" spans="1:373" ht="15.75" customHeight="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row>
    <row r="19" spans="1:373" s="1320" customFormat="1" ht="15.75" customHeight="1">
      <c r="A19" s="1319"/>
      <c r="B19" s="1321" t="s">
        <v>372</v>
      </c>
      <c r="C19" s="1326">
        <v>580</v>
      </c>
      <c r="D19" s="1326">
        <v>580</v>
      </c>
      <c r="E19" s="1326">
        <v>580</v>
      </c>
      <c r="F19" s="1326">
        <v>580</v>
      </c>
      <c r="G19" s="1326">
        <v>580</v>
      </c>
      <c r="H19" s="1326">
        <v>580</v>
      </c>
      <c r="I19" s="1326">
        <v>580</v>
      </c>
      <c r="J19" s="1326">
        <v>580</v>
      </c>
      <c r="K19" s="1326">
        <v>580</v>
      </c>
      <c r="L19" s="1326">
        <v>580</v>
      </c>
      <c r="M19" s="1326">
        <v>580</v>
      </c>
      <c r="N19" s="1326">
        <v>580</v>
      </c>
      <c r="O19" s="1326">
        <v>580</v>
      </c>
      <c r="P19" s="1326">
        <v>580</v>
      </c>
      <c r="Q19" s="1326">
        <v>580</v>
      </c>
      <c r="R19" s="1326">
        <v>580</v>
      </c>
      <c r="S19" s="1326">
        <v>580</v>
      </c>
      <c r="T19" s="1326">
        <v>580</v>
      </c>
      <c r="U19" s="1326">
        <v>580</v>
      </c>
      <c r="V19" s="1326">
        <v>580</v>
      </c>
      <c r="W19" s="1326">
        <v>580</v>
      </c>
      <c r="X19" s="1326">
        <v>580</v>
      </c>
      <c r="Y19" s="1326">
        <v>580</v>
      </c>
      <c r="Z19" s="1326">
        <v>580</v>
      </c>
      <c r="AA19" s="1326">
        <v>580</v>
      </c>
      <c r="AB19" s="1326">
        <v>580</v>
      </c>
      <c r="AC19" s="1326">
        <v>580</v>
      </c>
      <c r="AD19" s="1326">
        <v>580</v>
      </c>
      <c r="AE19" s="1326">
        <v>580</v>
      </c>
      <c r="AF19" s="1326">
        <v>580</v>
      </c>
      <c r="AG19" s="1326">
        <v>580</v>
      </c>
      <c r="AH19" s="1326">
        <v>580</v>
      </c>
      <c r="AI19" s="1326">
        <v>580</v>
      </c>
      <c r="AJ19" s="1326">
        <v>580</v>
      </c>
      <c r="AK19" s="1326">
        <v>580</v>
      </c>
      <c r="AL19" s="1326">
        <v>580</v>
      </c>
      <c r="AM19" s="1326">
        <v>580</v>
      </c>
      <c r="AN19" s="1326">
        <v>580</v>
      </c>
      <c r="AO19" s="1326">
        <v>580</v>
      </c>
      <c r="AP19" s="1326">
        <v>580</v>
      </c>
      <c r="AQ19" s="1326">
        <v>580</v>
      </c>
      <c r="AR19" s="1326">
        <v>580</v>
      </c>
      <c r="AS19" s="1326">
        <v>580</v>
      </c>
      <c r="AT19" s="1326">
        <v>580</v>
      </c>
      <c r="AU19" s="1326">
        <v>580</v>
      </c>
      <c r="AV19" s="1326">
        <v>580</v>
      </c>
      <c r="AW19" s="1326">
        <v>580</v>
      </c>
      <c r="AX19" s="1326">
        <v>580</v>
      </c>
      <c r="AY19" s="1326">
        <v>580</v>
      </c>
      <c r="AZ19" s="1326">
        <v>580</v>
      </c>
      <c r="BA19" s="1326">
        <v>580</v>
      </c>
      <c r="BB19" s="1326">
        <v>580</v>
      </c>
      <c r="BC19" s="1326">
        <v>580</v>
      </c>
      <c r="BD19" s="1326">
        <v>580</v>
      </c>
      <c r="BE19" s="1326">
        <v>580</v>
      </c>
      <c r="BF19" s="1326">
        <v>580</v>
      </c>
      <c r="BG19" s="1326">
        <v>580</v>
      </c>
      <c r="BH19" s="1326">
        <v>580</v>
      </c>
      <c r="BI19" s="1326">
        <v>580</v>
      </c>
      <c r="BJ19" s="1326">
        <v>580</v>
      </c>
      <c r="BK19" s="1326">
        <v>580</v>
      </c>
      <c r="BL19" s="1326">
        <v>580</v>
      </c>
      <c r="BM19" s="1326">
        <v>580</v>
      </c>
      <c r="BN19" s="1326">
        <v>580</v>
      </c>
      <c r="BO19" s="1326">
        <v>580</v>
      </c>
      <c r="BP19" s="1326">
        <v>580</v>
      </c>
      <c r="BQ19" s="1326">
        <v>580</v>
      </c>
      <c r="BR19" s="1326">
        <v>580</v>
      </c>
      <c r="BS19" s="1326">
        <v>580</v>
      </c>
      <c r="BT19" s="1326">
        <v>580</v>
      </c>
      <c r="BU19" s="1326">
        <v>580</v>
      </c>
      <c r="BV19" s="1326">
        <v>580</v>
      </c>
      <c r="BW19" s="1326">
        <v>580</v>
      </c>
      <c r="BX19" s="1326">
        <v>580</v>
      </c>
      <c r="BY19" s="1326">
        <v>580</v>
      </c>
      <c r="BZ19" s="1326">
        <v>580</v>
      </c>
      <c r="CA19" s="1326">
        <v>580</v>
      </c>
      <c r="CB19" s="1326">
        <v>580</v>
      </c>
      <c r="CC19" s="1326">
        <v>580</v>
      </c>
      <c r="CD19" s="1326">
        <v>0</v>
      </c>
      <c r="CE19" s="1326">
        <v>0</v>
      </c>
      <c r="CF19" s="1326">
        <v>0</v>
      </c>
      <c r="CG19" s="1326">
        <v>0</v>
      </c>
      <c r="CH19" s="1326">
        <v>0</v>
      </c>
      <c r="CI19" s="1326">
        <v>0</v>
      </c>
      <c r="CJ19" s="1326">
        <v>0</v>
      </c>
      <c r="CK19" s="1326">
        <v>0</v>
      </c>
      <c r="CL19" s="1326">
        <v>0</v>
      </c>
      <c r="CM19" s="1326">
        <v>0</v>
      </c>
      <c r="CN19" s="1326">
        <v>0</v>
      </c>
      <c r="CO19" s="1326">
        <v>0</v>
      </c>
      <c r="CP19" s="1326">
        <v>0</v>
      </c>
      <c r="CQ19" s="1326">
        <v>580</v>
      </c>
      <c r="CR19" s="1326">
        <v>580</v>
      </c>
      <c r="CS19" s="1326">
        <v>580</v>
      </c>
      <c r="CT19" s="1326">
        <v>580</v>
      </c>
      <c r="CU19" s="1326">
        <v>580</v>
      </c>
      <c r="CV19" s="1326">
        <v>580</v>
      </c>
      <c r="CW19" s="1326">
        <v>580</v>
      </c>
      <c r="CX19" s="1326">
        <v>580</v>
      </c>
      <c r="CY19" s="1326">
        <v>580</v>
      </c>
      <c r="CZ19" s="1326">
        <v>580</v>
      </c>
      <c r="DA19" s="1326">
        <v>580</v>
      </c>
      <c r="DB19" s="1326">
        <v>0</v>
      </c>
      <c r="DC19" s="1326">
        <v>0</v>
      </c>
      <c r="DD19" s="1326">
        <v>0</v>
      </c>
      <c r="DE19" s="1326">
        <v>0</v>
      </c>
      <c r="DF19" s="1326">
        <v>0</v>
      </c>
      <c r="DG19" s="1326">
        <v>580</v>
      </c>
      <c r="DH19" s="1326">
        <v>580</v>
      </c>
      <c r="DI19" s="1326">
        <v>0</v>
      </c>
      <c r="DJ19" s="1326">
        <v>0</v>
      </c>
      <c r="DK19" s="1326">
        <v>0</v>
      </c>
      <c r="DL19" s="1326">
        <v>580</v>
      </c>
      <c r="DM19" s="1326">
        <v>580</v>
      </c>
      <c r="DN19" s="1326">
        <v>580</v>
      </c>
      <c r="DO19" s="1326">
        <v>580</v>
      </c>
      <c r="DP19" s="1326">
        <v>580</v>
      </c>
      <c r="DQ19" s="1326">
        <v>580</v>
      </c>
      <c r="DR19" s="1326">
        <v>580</v>
      </c>
      <c r="DS19" s="1326">
        <v>1657</v>
      </c>
      <c r="DT19" s="1326">
        <v>1657</v>
      </c>
      <c r="DU19" s="1326">
        <v>1657</v>
      </c>
      <c r="DV19" s="1326">
        <v>1657</v>
      </c>
      <c r="DW19" s="1326">
        <v>1657</v>
      </c>
      <c r="DX19" s="1326">
        <v>1657</v>
      </c>
      <c r="DY19" s="1326">
        <v>1657</v>
      </c>
      <c r="DZ19" s="1326">
        <v>1657</v>
      </c>
      <c r="EA19" s="1326">
        <v>1657</v>
      </c>
      <c r="EB19" s="1326">
        <v>1657</v>
      </c>
      <c r="EC19" s="1326">
        <v>1657</v>
      </c>
      <c r="ED19" s="1326">
        <v>1657</v>
      </c>
      <c r="EE19" s="1326">
        <v>1657</v>
      </c>
      <c r="EF19" s="1326">
        <v>1657</v>
      </c>
      <c r="EG19" s="1326">
        <v>1657</v>
      </c>
      <c r="EH19" s="1326">
        <v>1657</v>
      </c>
      <c r="EI19" s="1326">
        <v>1657</v>
      </c>
      <c r="EJ19" s="1326">
        <v>580</v>
      </c>
      <c r="EK19" s="1326">
        <v>580</v>
      </c>
      <c r="EL19" s="1326">
        <v>580</v>
      </c>
      <c r="EM19" s="1326">
        <v>580</v>
      </c>
      <c r="EN19" s="1326">
        <v>580</v>
      </c>
      <c r="EO19" s="1326">
        <v>580</v>
      </c>
      <c r="EP19" s="1326">
        <v>580</v>
      </c>
      <c r="EQ19" s="1326">
        <v>580</v>
      </c>
      <c r="ER19" s="1326">
        <v>580</v>
      </c>
      <c r="ES19" s="1326">
        <v>580</v>
      </c>
      <c r="ET19" s="1326">
        <v>580</v>
      </c>
      <c r="EU19" s="1326">
        <v>580</v>
      </c>
      <c r="EV19" s="1326">
        <v>580</v>
      </c>
      <c r="EW19" s="1326">
        <v>580</v>
      </c>
      <c r="EX19" s="1326">
        <v>580</v>
      </c>
      <c r="EY19" s="1326">
        <v>580</v>
      </c>
      <c r="EZ19" s="1326">
        <v>580</v>
      </c>
      <c r="FA19" s="1326">
        <v>580</v>
      </c>
      <c r="FB19" s="1326">
        <v>580</v>
      </c>
      <c r="FC19" s="1326">
        <v>580</v>
      </c>
      <c r="FD19" s="1326">
        <v>580</v>
      </c>
      <c r="FE19" s="1326">
        <v>580</v>
      </c>
      <c r="FF19" s="1326">
        <v>580</v>
      </c>
      <c r="FG19" s="1326">
        <v>580</v>
      </c>
      <c r="FH19" s="1326">
        <v>580</v>
      </c>
      <c r="FI19" s="1326">
        <v>580</v>
      </c>
      <c r="FJ19" s="1326">
        <v>580</v>
      </c>
      <c r="FK19" s="1326">
        <v>580</v>
      </c>
      <c r="FL19" s="1326">
        <v>580</v>
      </c>
      <c r="FM19" s="1326">
        <v>580</v>
      </c>
      <c r="FN19" s="1326">
        <v>580</v>
      </c>
      <c r="FO19" s="1326">
        <v>580</v>
      </c>
      <c r="FP19" s="1326">
        <v>580</v>
      </c>
      <c r="FQ19" s="1326">
        <v>580</v>
      </c>
      <c r="FR19" s="1326">
        <v>580</v>
      </c>
      <c r="FS19" s="1326">
        <v>580</v>
      </c>
      <c r="FT19" s="1326">
        <v>580</v>
      </c>
      <c r="FU19" s="1326">
        <v>580</v>
      </c>
      <c r="FV19" s="1326">
        <v>580</v>
      </c>
      <c r="FW19" s="1326">
        <v>580</v>
      </c>
      <c r="FX19" s="1326">
        <v>580</v>
      </c>
      <c r="FY19" s="1326">
        <v>580</v>
      </c>
      <c r="FZ19" s="1326">
        <v>580</v>
      </c>
      <c r="GA19" s="1326">
        <v>580</v>
      </c>
      <c r="GB19" s="1326">
        <v>580</v>
      </c>
      <c r="GC19" s="1326">
        <v>580</v>
      </c>
      <c r="GD19" s="1326">
        <v>580</v>
      </c>
      <c r="GE19" s="1326">
        <v>580</v>
      </c>
      <c r="GF19" s="1326">
        <v>580</v>
      </c>
      <c r="GG19" s="1326">
        <v>580</v>
      </c>
      <c r="GH19" s="1326">
        <v>580</v>
      </c>
      <c r="GI19" s="1326">
        <v>580</v>
      </c>
      <c r="GJ19" s="1326">
        <v>580</v>
      </c>
      <c r="GK19" s="1326">
        <v>580</v>
      </c>
      <c r="GL19" s="1326">
        <v>580</v>
      </c>
      <c r="GM19" s="1326">
        <v>580</v>
      </c>
      <c r="GN19" s="1326">
        <v>580</v>
      </c>
      <c r="GO19" s="1326">
        <v>580</v>
      </c>
      <c r="GP19" s="1326">
        <v>580</v>
      </c>
      <c r="GQ19" s="1326">
        <v>580</v>
      </c>
      <c r="GR19" s="1326">
        <v>580</v>
      </c>
      <c r="GS19" s="1326">
        <v>580</v>
      </c>
      <c r="GT19" s="1326">
        <v>580</v>
      </c>
      <c r="GU19" s="1326">
        <v>580</v>
      </c>
      <c r="GV19" s="1326">
        <v>580</v>
      </c>
      <c r="GW19" s="1326">
        <v>580</v>
      </c>
      <c r="GX19" s="1326">
        <v>580</v>
      </c>
      <c r="GY19" s="1326">
        <v>580</v>
      </c>
      <c r="GZ19" s="1326">
        <v>580</v>
      </c>
      <c r="HA19" s="1326">
        <v>580</v>
      </c>
      <c r="HB19" s="1326">
        <v>580</v>
      </c>
      <c r="HC19" s="1326">
        <v>580</v>
      </c>
      <c r="HD19" s="1326">
        <v>580</v>
      </c>
      <c r="HE19" s="1326">
        <v>580</v>
      </c>
      <c r="HF19" s="1326">
        <v>580</v>
      </c>
      <c r="HG19" s="1326">
        <v>580</v>
      </c>
      <c r="HH19" s="1326">
        <v>580</v>
      </c>
      <c r="HI19" s="1326">
        <v>580</v>
      </c>
      <c r="HJ19" s="1326">
        <v>580</v>
      </c>
      <c r="HK19" s="1326">
        <v>580</v>
      </c>
      <c r="HL19" s="1326">
        <v>580</v>
      </c>
      <c r="HM19" s="1326">
        <v>580</v>
      </c>
      <c r="HN19" s="1326">
        <v>580</v>
      </c>
      <c r="HO19" s="1326">
        <v>580</v>
      </c>
      <c r="HP19" s="1326">
        <v>580</v>
      </c>
      <c r="HQ19" s="1326">
        <v>580</v>
      </c>
      <c r="HR19" s="1326">
        <v>580</v>
      </c>
      <c r="HS19" s="1326">
        <v>580</v>
      </c>
      <c r="HT19" s="1326">
        <v>580</v>
      </c>
      <c r="HU19" s="1326">
        <v>580</v>
      </c>
      <c r="HV19" s="1326">
        <v>580</v>
      </c>
      <c r="HW19" s="1326">
        <v>580</v>
      </c>
      <c r="HX19" s="1326">
        <v>580</v>
      </c>
      <c r="HY19" s="1326">
        <v>580</v>
      </c>
      <c r="HZ19" s="1326">
        <v>580</v>
      </c>
      <c r="IA19" s="1326">
        <v>580</v>
      </c>
      <c r="IB19" s="1326">
        <v>580</v>
      </c>
      <c r="IC19" s="1326">
        <v>580</v>
      </c>
      <c r="ID19" s="1326">
        <v>580</v>
      </c>
      <c r="IE19" s="1326">
        <v>580</v>
      </c>
      <c r="IF19" s="1326">
        <v>580</v>
      </c>
      <c r="IG19" s="1326">
        <v>580</v>
      </c>
      <c r="IH19" s="1326">
        <v>580</v>
      </c>
      <c r="II19" s="1326">
        <v>580</v>
      </c>
      <c r="IJ19" s="1326">
        <v>580</v>
      </c>
      <c r="IK19" s="1326">
        <v>580</v>
      </c>
      <c r="IL19" s="1326">
        <v>580</v>
      </c>
      <c r="IM19" s="1326">
        <v>580</v>
      </c>
      <c r="IN19" s="1326">
        <v>580</v>
      </c>
      <c r="IO19" s="1326">
        <v>580</v>
      </c>
      <c r="IP19" s="1326">
        <v>580</v>
      </c>
      <c r="IQ19" s="1326">
        <v>580</v>
      </c>
      <c r="IR19" s="1326">
        <v>580</v>
      </c>
      <c r="IS19" s="1326">
        <v>580</v>
      </c>
      <c r="IT19" s="1326">
        <v>580</v>
      </c>
      <c r="IU19" s="1326">
        <v>580</v>
      </c>
      <c r="IV19" s="1326">
        <v>580</v>
      </c>
      <c r="IW19" s="1326">
        <v>580</v>
      </c>
      <c r="IX19" s="1326">
        <v>580</v>
      </c>
      <c r="IY19" s="1326">
        <v>580</v>
      </c>
      <c r="IZ19" s="1326">
        <v>580</v>
      </c>
      <c r="JA19" s="1326">
        <v>580</v>
      </c>
      <c r="JB19" s="1326">
        <v>580</v>
      </c>
      <c r="JC19" s="1326">
        <v>580</v>
      </c>
      <c r="JD19" s="1326">
        <v>580</v>
      </c>
      <c r="JE19" s="1326">
        <v>580</v>
      </c>
      <c r="JF19" s="1326">
        <v>580</v>
      </c>
      <c r="JG19" s="1326">
        <v>580</v>
      </c>
      <c r="JH19" s="1326">
        <v>580</v>
      </c>
      <c r="JI19" s="1326">
        <v>580</v>
      </c>
      <c r="JJ19" s="1326">
        <v>580</v>
      </c>
      <c r="JK19" s="1326">
        <v>580</v>
      </c>
      <c r="JL19" s="1326">
        <v>580</v>
      </c>
      <c r="JM19" s="1326">
        <v>580</v>
      </c>
      <c r="JN19" s="1326">
        <v>580</v>
      </c>
      <c r="JO19" s="1326">
        <v>580</v>
      </c>
      <c r="JP19" s="1326">
        <v>580</v>
      </c>
      <c r="JQ19" s="1326">
        <v>580</v>
      </c>
      <c r="JR19" s="1326">
        <v>580</v>
      </c>
      <c r="JS19" s="1326">
        <v>580</v>
      </c>
      <c r="JT19" s="1326">
        <v>580</v>
      </c>
      <c r="JU19" s="1326">
        <v>580</v>
      </c>
      <c r="JV19" s="1326">
        <v>580</v>
      </c>
      <c r="JW19" s="1326">
        <v>580</v>
      </c>
      <c r="JX19" s="1326">
        <v>580</v>
      </c>
      <c r="JY19" s="1326">
        <v>580</v>
      </c>
      <c r="JZ19" s="1326">
        <v>580</v>
      </c>
      <c r="KA19" s="1326">
        <v>580</v>
      </c>
      <c r="KB19" s="1326">
        <v>580</v>
      </c>
      <c r="KC19" s="1326">
        <v>580</v>
      </c>
      <c r="KD19" s="1326">
        <v>580</v>
      </c>
      <c r="KE19" s="1326">
        <v>580</v>
      </c>
      <c r="KF19" s="1326">
        <v>580</v>
      </c>
      <c r="KG19" s="1326">
        <v>580</v>
      </c>
      <c r="KH19" s="1326">
        <v>580</v>
      </c>
      <c r="KI19" s="1326">
        <v>580</v>
      </c>
      <c r="KJ19" s="1326">
        <v>580</v>
      </c>
      <c r="KK19" s="1326">
        <v>580</v>
      </c>
      <c r="KL19" s="1326">
        <v>580</v>
      </c>
      <c r="KM19" s="1326">
        <v>580</v>
      </c>
      <c r="KN19" s="1326">
        <v>580</v>
      </c>
      <c r="KO19" s="1326">
        <v>580</v>
      </c>
      <c r="KP19" s="1326">
        <v>580</v>
      </c>
      <c r="KQ19" s="1326">
        <v>580</v>
      </c>
      <c r="KR19" s="1326">
        <v>580</v>
      </c>
      <c r="KS19" s="1326">
        <v>580</v>
      </c>
      <c r="KT19" s="1326">
        <v>580</v>
      </c>
      <c r="KU19" s="1326">
        <v>580</v>
      </c>
      <c r="KV19" s="1326">
        <v>580</v>
      </c>
      <c r="KW19" s="1326">
        <v>580</v>
      </c>
      <c r="KX19" s="1326">
        <v>580</v>
      </c>
      <c r="KY19" s="1326">
        <v>580</v>
      </c>
      <c r="KZ19" s="1326">
        <v>580</v>
      </c>
      <c r="LA19" s="1326">
        <v>580</v>
      </c>
      <c r="LB19" s="1326">
        <v>580</v>
      </c>
      <c r="LC19" s="1326">
        <v>580</v>
      </c>
      <c r="LD19" s="1326">
        <v>580</v>
      </c>
      <c r="LE19" s="1326">
        <v>580</v>
      </c>
      <c r="LF19" s="1326">
        <v>580</v>
      </c>
      <c r="LG19" s="1326">
        <v>580</v>
      </c>
      <c r="LH19" s="1326">
        <v>580</v>
      </c>
      <c r="LI19" s="1326">
        <v>580</v>
      </c>
      <c r="LJ19" s="1326">
        <v>580</v>
      </c>
      <c r="LK19" s="1326">
        <v>580</v>
      </c>
      <c r="LL19" s="1326">
        <v>580</v>
      </c>
      <c r="LM19" s="1326">
        <v>580</v>
      </c>
      <c r="LN19" s="1326">
        <v>580</v>
      </c>
      <c r="LO19" s="1326">
        <v>580</v>
      </c>
      <c r="LP19" s="1326">
        <v>580</v>
      </c>
      <c r="LQ19" s="1326">
        <v>580</v>
      </c>
      <c r="LR19" s="1326">
        <v>580</v>
      </c>
      <c r="LS19" s="1326">
        <v>580</v>
      </c>
      <c r="LT19" s="1326">
        <v>580</v>
      </c>
      <c r="LU19" s="1326">
        <v>580</v>
      </c>
      <c r="LV19" s="1326">
        <v>580</v>
      </c>
      <c r="LW19" s="1326">
        <v>580</v>
      </c>
      <c r="LX19" s="1326">
        <v>580</v>
      </c>
      <c r="LY19" s="1326">
        <v>580</v>
      </c>
      <c r="LZ19" s="1326">
        <v>580</v>
      </c>
      <c r="MA19" s="1326">
        <v>580</v>
      </c>
      <c r="MB19" s="1326">
        <v>580</v>
      </c>
      <c r="MC19" s="1326">
        <v>580</v>
      </c>
      <c r="MD19" s="1326">
        <v>580</v>
      </c>
      <c r="ME19" s="1326">
        <v>580</v>
      </c>
      <c r="MF19" s="1326">
        <v>580</v>
      </c>
      <c r="MG19" s="1326">
        <v>580</v>
      </c>
      <c r="MH19" s="1326">
        <v>580</v>
      </c>
      <c r="MI19" s="1326">
        <v>580</v>
      </c>
      <c r="MJ19" s="1326">
        <v>580</v>
      </c>
      <c r="MK19" s="1326">
        <v>580</v>
      </c>
      <c r="ML19" s="1326">
        <v>580</v>
      </c>
      <c r="MM19" s="1326">
        <v>580</v>
      </c>
      <c r="MN19" s="1326">
        <v>580</v>
      </c>
      <c r="MO19" s="1326">
        <v>580</v>
      </c>
      <c r="MP19" s="1326">
        <v>580</v>
      </c>
      <c r="MQ19" s="1326">
        <v>580</v>
      </c>
      <c r="MR19" s="1326">
        <v>580</v>
      </c>
      <c r="MS19" s="1326">
        <v>580</v>
      </c>
      <c r="MT19" s="1326">
        <v>580</v>
      </c>
      <c r="MU19" s="1326">
        <v>580</v>
      </c>
      <c r="MV19" s="1326">
        <v>580</v>
      </c>
      <c r="MW19" s="1326">
        <v>580</v>
      </c>
      <c r="MX19" s="1326">
        <v>580</v>
      </c>
      <c r="MY19" s="1326">
        <v>580</v>
      </c>
      <c r="MZ19" s="1326">
        <v>580</v>
      </c>
      <c r="NA19" s="1326">
        <v>580</v>
      </c>
      <c r="NB19" s="1326">
        <v>580</v>
      </c>
      <c r="NC19" s="1326">
        <v>580</v>
      </c>
      <c r="ND19" s="1326">
        <v>580</v>
      </c>
      <c r="NE19" s="1326">
        <v>580</v>
      </c>
      <c r="NF19" s="1326">
        <v>580</v>
      </c>
      <c r="NG19" s="1326">
        <v>580</v>
      </c>
      <c r="NH19" s="1326">
        <v>580</v>
      </c>
      <c r="NI19" s="1326">
        <v>580</v>
      </c>
    </row>
    <row r="20" spans="1:373" s="163" customFormat="1" ht="15.75" customHeight="1">
      <c r="A20" s="164"/>
      <c r="B20" s="165" t="s">
        <v>1251</v>
      </c>
      <c r="C20" s="162">
        <f>C5*Data!$B35/Data!$B37</f>
        <v>87.5</v>
      </c>
      <c r="D20" s="162">
        <f>D5*Data!$B35/Data!$B37</f>
        <v>210</v>
      </c>
      <c r="E20" s="162">
        <f>E5*Data!$B35/Data!$B37</f>
        <v>210</v>
      </c>
      <c r="F20" s="162">
        <f>F5*Data!$B35/Data!$B37</f>
        <v>175</v>
      </c>
      <c r="G20" s="162">
        <f>G5*Data!$B35/Data!$B37</f>
        <v>157.5</v>
      </c>
      <c r="H20" s="162">
        <f>H5*Data!$B35/Data!$B37</f>
        <v>87.5</v>
      </c>
      <c r="I20" s="162">
        <f>I5*Data!$B35/Data!$B37</f>
        <v>105</v>
      </c>
      <c r="J20" s="162">
        <f>J5*Data!$B35/Data!$B37</f>
        <v>245</v>
      </c>
      <c r="K20" s="162">
        <f>K5*Data!$B35/Data!$B37</f>
        <v>157.5</v>
      </c>
      <c r="L20" s="162">
        <f>L5*Data!$B35/Data!$B37</f>
        <v>113.75</v>
      </c>
      <c r="M20" s="162">
        <f>M5*Data!$B35/Data!$B37</f>
        <v>96.249999999999986</v>
      </c>
      <c r="N20" s="162">
        <f>N5*Data!$B35/Data!$B37</f>
        <v>210</v>
      </c>
      <c r="O20" s="162">
        <f>O5*Data!$B35/Data!$B37</f>
        <v>105</v>
      </c>
      <c r="P20" s="162">
        <f>P5*Data!$B35/Data!$B37</f>
        <v>140</v>
      </c>
      <c r="Q20" s="162">
        <f>Q5*Data!$B35/Data!$B37</f>
        <v>262.5</v>
      </c>
      <c r="R20" s="162">
        <f>R5*Data!$B35/Data!$B37</f>
        <v>384.99999999999994</v>
      </c>
      <c r="S20" s="162">
        <f>S5*Data!$B35/Data!$B37</f>
        <v>227.5</v>
      </c>
      <c r="T20" s="162">
        <f>T5*Data!$B35/Data!$B37</f>
        <v>175</v>
      </c>
      <c r="U20" s="162">
        <f>U5*Data!$B35/Data!$B37</f>
        <v>140</v>
      </c>
      <c r="V20" s="162">
        <f>V5*Data!$B35/Data!$B37</f>
        <v>87.5</v>
      </c>
      <c r="W20" s="162">
        <f>W5*Data!$B35/Data!$B37</f>
        <v>105</v>
      </c>
      <c r="X20" s="162">
        <f>X5*Data!$B35/Data!$B37</f>
        <v>227.5</v>
      </c>
      <c r="Y20" s="162">
        <f>Y5*Data!$B35/Data!$B37</f>
        <v>245</v>
      </c>
      <c r="Z20" s="162">
        <f>Z5*Data!$B35/Data!$B37</f>
        <v>175</v>
      </c>
      <c r="AA20" s="162">
        <f>AA5*Data!$B35/Data!$B37</f>
        <v>157.5</v>
      </c>
      <c r="AB20" s="162">
        <f>AB5*Data!$B35/Data!$B37</f>
        <v>131.25</v>
      </c>
      <c r="AC20" s="162">
        <f>AC5*Data!$B35/Data!$B37</f>
        <v>87.5</v>
      </c>
      <c r="AD20" s="162">
        <f>AD5*Data!$B35/Data!$B37</f>
        <v>131.25</v>
      </c>
      <c r="AE20" s="162">
        <f>AE5*Data!$B35/Data!$B37</f>
        <v>315</v>
      </c>
      <c r="AF20" s="162">
        <f>AF5*Data!$B35/Data!$B37</f>
        <v>350</v>
      </c>
      <c r="AG20" s="162">
        <f>AG5*Data!$B35/Data!$B37</f>
        <v>210</v>
      </c>
      <c r="AH20" s="162">
        <f>AH5*Data!$B35/Data!$B37</f>
        <v>140</v>
      </c>
      <c r="AI20" s="162">
        <f>AI5*Data!$B35/Data!$B37</f>
        <v>140</v>
      </c>
      <c r="AJ20" s="162">
        <f>AJ5*Data!$B35/Data!$B37</f>
        <v>140</v>
      </c>
      <c r="AK20" s="162">
        <f>AK5*Data!$B35/Data!$B37</f>
        <v>140</v>
      </c>
      <c r="AL20" s="162">
        <f>AL5*Data!$B35/Data!$B37</f>
        <v>315</v>
      </c>
      <c r="AM20" s="162">
        <f>AM5*Data!$B35/Data!$B37</f>
        <v>437.5</v>
      </c>
      <c r="AN20" s="162">
        <f>AN5*Data!$B35/Data!$B37</f>
        <v>280</v>
      </c>
      <c r="AO20" s="162">
        <f>AO5*Data!$B35/Data!$B37</f>
        <v>262.5</v>
      </c>
      <c r="AP20" s="162">
        <f>AP5*Data!$B35/Data!$B37</f>
        <v>175</v>
      </c>
      <c r="AQ20" s="162">
        <f>AQ5*Data!$B35/Data!$B37</f>
        <v>105</v>
      </c>
      <c r="AR20" s="162">
        <f>AR5*Data!$B35/Data!$B37</f>
        <v>105</v>
      </c>
      <c r="AS20" s="162">
        <f>AS5*Data!$B35/Data!$B37</f>
        <v>262.5</v>
      </c>
      <c r="AT20" s="162">
        <f>AT5*Data!$B35/Data!$B37</f>
        <v>262.5</v>
      </c>
      <c r="AU20" s="162">
        <f>AU5*Data!$B35/Data!$B37</f>
        <v>175</v>
      </c>
      <c r="AV20" s="162">
        <f>AV5*Data!$B35/Data!$B37</f>
        <v>210</v>
      </c>
      <c r="AW20" s="162">
        <f>AW5*Data!$B35/Data!$B37</f>
        <v>245</v>
      </c>
      <c r="AX20" s="162">
        <f>AX5*Data!$B35/Data!$B37</f>
        <v>175</v>
      </c>
      <c r="AY20" s="162">
        <f>AY5*Data!$B35/Data!$B37</f>
        <v>175</v>
      </c>
      <c r="AZ20" s="162">
        <f>AZ5*Data!$B35/Data!$B37</f>
        <v>350</v>
      </c>
      <c r="BA20" s="162">
        <f>BA5*Data!$B35/Data!$B37</f>
        <v>437.5</v>
      </c>
      <c r="BB20" s="162">
        <f>BB5*Data!$B35/Data!$B37</f>
        <v>315</v>
      </c>
      <c r="BC20" s="162">
        <f>BC5*Data!$B35/Data!$B37</f>
        <v>315</v>
      </c>
      <c r="BD20" s="162">
        <f>BD5*Data!$B35/Data!$B37</f>
        <v>315</v>
      </c>
      <c r="BE20" s="162">
        <f>BE5*Data!$B35/Data!$B37</f>
        <v>175</v>
      </c>
      <c r="BF20" s="162">
        <f>BF5*Data!$B35/Data!$B37</f>
        <v>175</v>
      </c>
      <c r="BG20" s="162">
        <f>BG5*Data!$B35/Data!$B37</f>
        <v>315</v>
      </c>
      <c r="BH20" s="162">
        <f>BH5*Data!$B35/Data!$B37</f>
        <v>262.5</v>
      </c>
      <c r="BI20" s="162">
        <f>BI5*Data!$B35/Data!$B37</f>
        <v>192.49999999999997</v>
      </c>
      <c r="BJ20" s="162">
        <f>BJ5*Data!$B35/Data!$B37</f>
        <v>157.5</v>
      </c>
      <c r="BK20" s="162">
        <f>BK5*Data!$B35/Data!$B37</f>
        <v>157.5</v>
      </c>
      <c r="BL20" s="162">
        <f>BL5*Data!$B35/Data!$B37</f>
        <v>105</v>
      </c>
      <c r="BM20" s="162">
        <f>BM5*Data!$B35/Data!$B37</f>
        <v>175</v>
      </c>
      <c r="BN20" s="162">
        <f>BN5*Data!$B35/Data!$B37</f>
        <v>0</v>
      </c>
      <c r="BO20" s="162">
        <f>BO5*Data!$B35/Data!$B37</f>
        <v>384.99999999999994</v>
      </c>
      <c r="BP20" s="162">
        <f>BP5*Data!$B35/Data!$B37</f>
        <v>227.5</v>
      </c>
      <c r="BQ20" s="162">
        <f>BQ5*Data!$B35/Data!$B37</f>
        <v>122.5</v>
      </c>
      <c r="BR20" s="162">
        <f>BR5*Data!$B35/Data!$B37</f>
        <v>105</v>
      </c>
      <c r="BS20" s="162">
        <f>BS5*Data!$B35/Data!$B37</f>
        <v>105</v>
      </c>
      <c r="BT20" s="162">
        <f>BT5*Data!$B35/Data!$B37</f>
        <v>140</v>
      </c>
      <c r="BU20" s="162">
        <f>BU5*Data!$B35/Data!$B37</f>
        <v>262.5</v>
      </c>
      <c r="BV20" s="162">
        <f>BV5*Data!$B35/Data!$B37</f>
        <v>297.5</v>
      </c>
      <c r="BW20" s="162">
        <f>BW5*Data!$B35/Data!$B37</f>
        <v>175</v>
      </c>
      <c r="BX20" s="162">
        <f>BX5*Data!$B35/Data!$B37</f>
        <v>175</v>
      </c>
      <c r="BY20" s="162">
        <f>BY5*Data!$B35/Data!$B37</f>
        <v>175</v>
      </c>
      <c r="BZ20" s="162">
        <f>BZ5*Data!$B35/Data!$B37</f>
        <v>105</v>
      </c>
      <c r="CA20" s="162">
        <f>CA5*Data!$B35/Data!$B37</f>
        <v>122.5</v>
      </c>
      <c r="CB20" s="162">
        <f>CB5*Data!$B35/Data!$B37</f>
        <v>210</v>
      </c>
      <c r="CC20" s="162">
        <f>CC5*Data!$B35/Data!$B37</f>
        <v>245</v>
      </c>
      <c r="CD20" s="162">
        <f>CD5*Data!$B35/Data!$B37</f>
        <v>350</v>
      </c>
      <c r="CE20" s="162">
        <f>CE5*Data!$B35/Data!$B37</f>
        <v>350</v>
      </c>
      <c r="CF20" s="162">
        <f>CF5*Data!$B35/Data!$B37</f>
        <v>384.99999999999994</v>
      </c>
      <c r="CG20" s="162">
        <f>CG5*Data!$B35/Data!$B37</f>
        <v>384.99999999999994</v>
      </c>
      <c r="CH20" s="162">
        <f>CH5*Data!$B35/Data!$B37</f>
        <v>192.49999999999997</v>
      </c>
      <c r="CI20" s="162">
        <f>CI5*Data!$B35/Data!$B37</f>
        <v>437.5</v>
      </c>
      <c r="CJ20" s="162">
        <f>CJ5*Data!$B35/Data!$B37</f>
        <v>630</v>
      </c>
      <c r="CK20" s="162">
        <f>CK5*Data!$B35/Data!$B37</f>
        <v>630</v>
      </c>
      <c r="CL20" s="162">
        <f>CL5*Data!$B35/Data!$B37</f>
        <v>437.5</v>
      </c>
      <c r="CM20" s="162">
        <f>CM5*Data!$B35/Data!$B37</f>
        <v>437.5</v>
      </c>
      <c r="CN20" s="162">
        <f>CN5*Data!$B35/Data!$B37</f>
        <v>437.5</v>
      </c>
      <c r="CO20" s="162">
        <f>CO5*Data!$B35/Data!$B37</f>
        <v>280</v>
      </c>
      <c r="CP20" s="162">
        <f>CP5*Data!$B35/Data!$B37</f>
        <v>437.5</v>
      </c>
      <c r="CQ20" s="162">
        <f>CQ5*Data!$B35/Data!$B37</f>
        <v>630</v>
      </c>
      <c r="CR20" s="162">
        <f>CR5*Data!$B35/Data!$B37</f>
        <v>437.5</v>
      </c>
      <c r="CS20" s="162">
        <f>CS5*Data!$B35/Data!$B37</f>
        <v>315</v>
      </c>
      <c r="CT20" s="162">
        <f>CT5*Data!$B35/Data!$B37</f>
        <v>245</v>
      </c>
      <c r="CU20" s="162">
        <f>CU5*Data!$B35/Data!$B37</f>
        <v>157.5</v>
      </c>
      <c r="CV20" s="162">
        <f>CV5*Data!$B35/Data!$B37</f>
        <v>175</v>
      </c>
      <c r="CW20" s="162">
        <f>CW5*Data!$B35/Data!$B37</f>
        <v>0</v>
      </c>
      <c r="CX20" s="162">
        <f>CX5*Data!$B35/Data!$B37</f>
        <v>350</v>
      </c>
      <c r="CY20" s="162">
        <f>CY5*Data!$B35/Data!$B37</f>
        <v>175</v>
      </c>
      <c r="CZ20" s="162">
        <f>CZ5*Data!$B35/Data!$B37</f>
        <v>122.5</v>
      </c>
      <c r="DA20" s="162">
        <f>DA5*Data!$B35/Data!$B37</f>
        <v>384.99999999999994</v>
      </c>
      <c r="DB20" s="162">
        <f>DB5*Data!$B35/Data!$B37</f>
        <v>201.24999999999997</v>
      </c>
      <c r="DC20" s="162">
        <f>DC5*Data!$B35/Data!$B37</f>
        <v>210</v>
      </c>
      <c r="DD20" s="162">
        <f>DD5*Data!$B35/Data!$B37</f>
        <v>490</v>
      </c>
      <c r="DE20" s="162">
        <f>DE5*Data!$B35/Data!$B37</f>
        <v>568.75</v>
      </c>
      <c r="DF20" s="162">
        <f>DF5*Data!$B35/Data!$B37</f>
        <v>384.99999999999994</v>
      </c>
      <c r="DG20" s="162">
        <f>DG5*Data!$B35/Data!$B37</f>
        <v>384.99999999999994</v>
      </c>
      <c r="DH20" s="162">
        <f>DH5*Data!$B35/Data!$B37</f>
        <v>525</v>
      </c>
      <c r="DI20" s="162">
        <f>DI5*Data!$B35/Data!$B37</f>
        <v>665</v>
      </c>
      <c r="DJ20" s="162">
        <f>DJ5*Data!$B35/Data!$B37</f>
        <v>384.99999999999994</v>
      </c>
      <c r="DK20" s="162">
        <f>DK5*Data!$B35/Data!$B37</f>
        <v>560</v>
      </c>
      <c r="DL20" s="162">
        <f>DL5*Data!$B35/Data!$B37</f>
        <v>665</v>
      </c>
      <c r="DM20" s="162">
        <f>DM5*Data!$B35/Data!$B37</f>
        <v>612.5</v>
      </c>
      <c r="DN20" s="162">
        <f>DN5*Data!$B35/Data!$B37</f>
        <v>490</v>
      </c>
      <c r="DO20" s="162">
        <f>DO5*Data!$B35/Data!$B37</f>
        <v>612.5</v>
      </c>
      <c r="DP20" s="162">
        <f>DP5*Data!$B35/Data!$B37</f>
        <v>210</v>
      </c>
      <c r="DQ20" s="162">
        <f>DQ5*Data!$B35/Data!$B37</f>
        <v>175</v>
      </c>
      <c r="DR20" s="162">
        <f>DR5*Data!$B35/Data!$B37</f>
        <v>315</v>
      </c>
      <c r="DS20" s="162">
        <f>DS5*Data!$B35/Data!$B37</f>
        <v>227.5</v>
      </c>
      <c r="DT20" s="162">
        <f>DT5*Data!$B35/Data!$B37</f>
        <v>122.5</v>
      </c>
      <c r="DU20" s="162">
        <f>DU5*Data!$B35/Data!$B37</f>
        <v>122.5</v>
      </c>
      <c r="DV20" s="162">
        <f>DV5*Data!$B35/Data!$B37</f>
        <v>140</v>
      </c>
      <c r="DW20" s="162">
        <f>DW5*Data!$B35/Data!$B37</f>
        <v>105</v>
      </c>
      <c r="DX20" s="162">
        <f>DX5*Data!$B35/Data!$B37</f>
        <v>122.5</v>
      </c>
      <c r="DY20" s="162">
        <f>DY5*Data!$B35/Data!$B37</f>
        <v>210</v>
      </c>
      <c r="DZ20" s="162">
        <f>DZ5*Data!$B35/Data!$B37</f>
        <v>227.5</v>
      </c>
      <c r="EA20" s="162">
        <f>EA5*Data!$B35/Data!$B37</f>
        <v>122.5</v>
      </c>
      <c r="EB20" s="162">
        <f>EB5*Data!$B35/Data!$B37</f>
        <v>140</v>
      </c>
      <c r="EC20" s="162">
        <f>EC5*Data!$B35/Data!$B37</f>
        <v>140</v>
      </c>
      <c r="ED20" s="162">
        <f>ED5*Data!$B35/Data!$B37</f>
        <v>140</v>
      </c>
      <c r="EE20" s="162">
        <f>EE5*Data!$B35/Data!$B37</f>
        <v>140</v>
      </c>
      <c r="EF20" s="162">
        <f>EF5*Data!$B35/Data!$B37</f>
        <v>262.5</v>
      </c>
      <c r="EG20" s="162">
        <f>EG5*Data!$B35/Data!$B37</f>
        <v>350</v>
      </c>
      <c r="EH20" s="162">
        <f>EH5*Data!$B35/Data!$B37</f>
        <v>227.5</v>
      </c>
      <c r="EI20" s="162">
        <f>EI5*Data!$B35/Data!$B37</f>
        <v>227.5</v>
      </c>
      <c r="EJ20" s="162">
        <f>EJ5*Data!$B35/Data!$B37</f>
        <v>315</v>
      </c>
      <c r="EK20" s="162">
        <f>EK5*Data!$B35/Data!$B37</f>
        <v>280</v>
      </c>
      <c r="EL20" s="162">
        <f>EL5*Data!$B35/Data!$B37</f>
        <v>280</v>
      </c>
      <c r="EM20" s="162">
        <f>EM5*Data!$B35/Data!$B37</f>
        <v>490</v>
      </c>
      <c r="EN20" s="162">
        <f>EN5*Data!$B35/Data!$B37</f>
        <v>769.99999999999989</v>
      </c>
      <c r="EO20" s="162">
        <f>EO5*Data!$B35/Data!$B37</f>
        <v>490</v>
      </c>
      <c r="EP20" s="162">
        <f>EP5*Data!$B35/Data!$B37</f>
        <v>455</v>
      </c>
      <c r="EQ20" s="162">
        <f>EQ5*Data!$B35/Data!$B37</f>
        <v>455</v>
      </c>
      <c r="ER20" s="162">
        <f>ER5*Data!$B35/Data!$B37</f>
        <v>787.49999999999989</v>
      </c>
      <c r="ES20" s="162">
        <f>ES5*Data!$B35/Data!$B37</f>
        <v>280</v>
      </c>
      <c r="ET20" s="162">
        <f>ET5*Data!$B35/Data!$B37</f>
        <v>490</v>
      </c>
      <c r="EU20" s="162">
        <f>EU5*Data!$B35/Data!$B37</f>
        <v>787.49999999999989</v>
      </c>
      <c r="EV20" s="162">
        <f>EV5*Data!$B35/Data!$B37</f>
        <v>560</v>
      </c>
      <c r="EW20" s="162">
        <f>EW5*Data!$B35/Data!$B37</f>
        <v>490</v>
      </c>
      <c r="EX20" s="162">
        <f>EX5*Data!$B35/Data!$B37</f>
        <v>490</v>
      </c>
      <c r="EY20" s="162">
        <f>EY5*Data!$B35/Data!$B37</f>
        <v>700</v>
      </c>
      <c r="EZ20" s="162">
        <f>EZ5*Data!$B35/Data!$B37</f>
        <v>525</v>
      </c>
      <c r="FA20" s="162">
        <f>FA5*Data!$B35/Data!$B37</f>
        <v>560</v>
      </c>
      <c r="FB20" s="162">
        <f>FB5*Data!$B35/Data!$B37</f>
        <v>734.99999999999989</v>
      </c>
      <c r="FC20" s="162">
        <f>FC5*Data!$B35/Data!$B37</f>
        <v>595</v>
      </c>
      <c r="FD20" s="162">
        <f>FD5*Data!$B35/Data!$B37</f>
        <v>525</v>
      </c>
      <c r="FE20" s="162">
        <f>FE5*Data!$B35/Data!$B37</f>
        <v>525</v>
      </c>
      <c r="FF20" s="162">
        <f>FF5*Data!$B35/Data!$B37</f>
        <v>700</v>
      </c>
      <c r="FG20" s="162">
        <f>FG5*Data!$B35/Data!$B37</f>
        <v>280</v>
      </c>
      <c r="FH20" s="162">
        <f>FH5*Data!$B35/Data!$B37</f>
        <v>665</v>
      </c>
      <c r="FI20" s="162">
        <f>FI5*Data!$B35/Data!$B37</f>
        <v>350</v>
      </c>
      <c r="FJ20" s="162">
        <f>FJ5*Data!$B35/Data!$B37</f>
        <v>262.5</v>
      </c>
      <c r="FK20" s="162">
        <f>FK5*Data!$B35/Data!$B37</f>
        <v>262.5</v>
      </c>
      <c r="FL20" s="162">
        <f>FL5*Data!$B35/Data!$B37</f>
        <v>262.5</v>
      </c>
      <c r="FM20" s="162">
        <f>FM5*Data!$B35/Data!$B37</f>
        <v>262.5</v>
      </c>
      <c r="FN20" s="162">
        <f>FN5*Data!$B35/Data!$B37</f>
        <v>262.5</v>
      </c>
      <c r="FO20" s="162">
        <f>FO5*Data!$B35/Data!$B37</f>
        <v>262.5</v>
      </c>
      <c r="FP20" s="162">
        <f>FP5*Data!$B35/Data!$B37</f>
        <v>262.5</v>
      </c>
      <c r="FQ20" s="162">
        <f>FQ5*Data!$B35/Data!$B37</f>
        <v>262.5</v>
      </c>
      <c r="FR20" s="162">
        <f>FR5*Data!$B35/Data!$B37</f>
        <v>262.5</v>
      </c>
      <c r="FS20" s="162">
        <f>FS5*Data!$B35/Data!$B37</f>
        <v>262.5</v>
      </c>
      <c r="FT20" s="162">
        <f>FT5*Data!$B35/Data!$B37</f>
        <v>262.5</v>
      </c>
      <c r="FU20" s="162">
        <f>FU5*Data!$B35/Data!$B37</f>
        <v>262.5</v>
      </c>
      <c r="FV20" s="162">
        <f>FV5*Data!$B35/Data!$B37</f>
        <v>262.5</v>
      </c>
      <c r="FW20" s="162">
        <f>FW5*Data!$B35/Data!$B37</f>
        <v>262.5</v>
      </c>
      <c r="FX20" s="162">
        <f>FX5*Data!$B35/Data!$B37</f>
        <v>262.5</v>
      </c>
      <c r="FY20" s="162">
        <f>FY5*Data!$B35/Data!$B37</f>
        <v>262.5</v>
      </c>
      <c r="FZ20" s="162">
        <f>FZ5*Data!$B35/Data!$B37</f>
        <v>262.5</v>
      </c>
      <c r="GA20" s="162">
        <f>GA5*Data!$B35/Data!$B37</f>
        <v>262.5</v>
      </c>
      <c r="GB20" s="162">
        <f>GB5*Data!$B35/Data!$B37</f>
        <v>262.5</v>
      </c>
      <c r="GC20" s="162">
        <f>GC5*Data!$B35/Data!$B37</f>
        <v>262.5</v>
      </c>
      <c r="GD20" s="162">
        <f>GD5*Data!$B35/Data!$B37</f>
        <v>262.5</v>
      </c>
      <c r="GE20" s="162">
        <f>GE5*Data!$B35/Data!$B37</f>
        <v>262.5</v>
      </c>
      <c r="GF20" s="162">
        <f>GF5*Data!$B35/Data!$B37</f>
        <v>262.5</v>
      </c>
      <c r="GG20" s="162">
        <f>GG5*Data!$B35/Data!$B37</f>
        <v>262.5</v>
      </c>
      <c r="GH20" s="162">
        <f>GH5*Data!$B35/Data!$B37</f>
        <v>262.5</v>
      </c>
      <c r="GI20" s="162">
        <f>GI5*Data!$B35/Data!$B37</f>
        <v>262.5</v>
      </c>
      <c r="GJ20" s="162">
        <f>GJ5*Data!$B35/Data!$B37</f>
        <v>262.5</v>
      </c>
      <c r="GK20" s="162">
        <f>GK5*Data!$B35/Data!$B37</f>
        <v>262.5</v>
      </c>
      <c r="GL20" s="162">
        <f>GL5*Data!$B35/Data!$B37</f>
        <v>262.5</v>
      </c>
      <c r="GM20" s="162">
        <f>GM5*Data!$B35/Data!$B37</f>
        <v>262.5</v>
      </c>
      <c r="GN20" s="162">
        <f>GN5*Data!$B35/Data!$B37</f>
        <v>262.5</v>
      </c>
      <c r="GO20" s="162">
        <f>GO5*Data!$B35/Data!$B37</f>
        <v>262.5</v>
      </c>
      <c r="GP20" s="162">
        <f>GP5*Data!$B35/Data!$B37</f>
        <v>262.5</v>
      </c>
      <c r="GQ20" s="162">
        <f>GQ5*Data!$B35/Data!$B37</f>
        <v>262.5</v>
      </c>
      <c r="GR20" s="162">
        <f>GR5*Data!$B35/Data!$B37</f>
        <v>262.5</v>
      </c>
      <c r="GS20" s="162">
        <f>GS5*Data!$B35/Data!$B37</f>
        <v>262.5</v>
      </c>
      <c r="GT20" s="162">
        <f>GT5*Data!$B35/Data!$B37</f>
        <v>262.5</v>
      </c>
      <c r="GU20" s="162">
        <f>GU5*Data!$B35/Data!$B37</f>
        <v>262.5</v>
      </c>
      <c r="GV20" s="162">
        <f>GV5*Data!$B35/Data!$B37</f>
        <v>262.5</v>
      </c>
      <c r="GW20" s="162">
        <f>GW5*Data!$B35/Data!$B37</f>
        <v>262.5</v>
      </c>
      <c r="GX20" s="162">
        <f>GX5*Data!$B35/Data!$B37</f>
        <v>262.5</v>
      </c>
      <c r="GY20" s="162">
        <f>GY5*Data!$B35/Data!$B37</f>
        <v>262.5</v>
      </c>
      <c r="GZ20" s="162">
        <f>GZ5*Data!$B35/Data!$B37</f>
        <v>262.5</v>
      </c>
      <c r="HA20" s="162">
        <f>HA5*Data!$B35/Data!$B37</f>
        <v>262.5</v>
      </c>
      <c r="HB20" s="162">
        <f>HB5*Data!$B35/Data!$B37</f>
        <v>262.5</v>
      </c>
      <c r="HC20" s="162">
        <f>HC5*Data!$B35/Data!$B37</f>
        <v>262.5</v>
      </c>
      <c r="HD20" s="162">
        <f>HD5*Data!$B35/Data!$B37</f>
        <v>262.5</v>
      </c>
      <c r="HE20" s="162">
        <f>HE5*Data!$B35/Data!$B37</f>
        <v>262.5</v>
      </c>
      <c r="HF20" s="162">
        <f>HF5*Data!$B35/Data!$B37</f>
        <v>262.5</v>
      </c>
      <c r="HG20" s="162">
        <f>HG5*Data!$B35/Data!$B37</f>
        <v>262.5</v>
      </c>
      <c r="HH20" s="162">
        <f>HH5*Data!$B35/Data!$B37</f>
        <v>262.5</v>
      </c>
      <c r="HI20" s="162">
        <f>HI5*Data!$B35/Data!$B37</f>
        <v>262.5</v>
      </c>
      <c r="HJ20" s="162">
        <f>HJ5*Data!$B35/Data!$B37</f>
        <v>262.5</v>
      </c>
      <c r="HK20" s="162">
        <f>HK5*Data!$B35/Data!$B37</f>
        <v>262.5</v>
      </c>
      <c r="HL20" s="162">
        <f>HL5*Data!$B35/Data!$B37</f>
        <v>262.5</v>
      </c>
      <c r="HM20" s="162">
        <f>HM5*Data!$B35/Data!$B37</f>
        <v>262.5</v>
      </c>
      <c r="HN20" s="162">
        <f>HN5*Data!$B35/Data!$B37</f>
        <v>262.5</v>
      </c>
      <c r="HO20" s="162">
        <f>HO5*Data!$B35/Data!$B37</f>
        <v>262.5</v>
      </c>
      <c r="HP20" s="162">
        <f>HP5*Data!$B35/Data!$B37</f>
        <v>262.5</v>
      </c>
      <c r="HQ20" s="162">
        <f>HQ5*Data!$B35/Data!$B37</f>
        <v>262.5</v>
      </c>
      <c r="HR20" s="162">
        <f>HR5*Data!$B35/Data!$B37</f>
        <v>262.5</v>
      </c>
      <c r="HS20" s="162">
        <f>HS5*Data!$B35/Data!$B37</f>
        <v>262.5</v>
      </c>
      <c r="HT20" s="162">
        <f>HT5*Data!$B35/Data!$B37</f>
        <v>262.5</v>
      </c>
      <c r="HU20" s="162">
        <f>HU5*Data!$B35/Data!$B37</f>
        <v>262.5</v>
      </c>
      <c r="HV20" s="162">
        <f>HV5*Data!$B35/Data!$B37</f>
        <v>262.5</v>
      </c>
      <c r="HW20" s="162">
        <f>HW5*Data!$B35/Data!$B37</f>
        <v>262.5</v>
      </c>
      <c r="HX20" s="162">
        <f>HX5*Data!$B35/Data!$B37</f>
        <v>262.5</v>
      </c>
      <c r="HY20" s="162">
        <f>HY5*Data!$B35/Data!$B37</f>
        <v>262.5</v>
      </c>
      <c r="HZ20" s="162">
        <f>HZ5*Data!$B35/Data!$B37</f>
        <v>262.5</v>
      </c>
      <c r="IA20" s="162">
        <f>IA5*Data!$B35/Data!$B37</f>
        <v>262.5</v>
      </c>
      <c r="IB20" s="162">
        <f>IB5*Data!$B35/Data!$B37</f>
        <v>262.5</v>
      </c>
      <c r="IC20" s="162">
        <f>IC5*Data!$B35/Data!$B37</f>
        <v>262.5</v>
      </c>
      <c r="ID20" s="162">
        <f>ID5*Data!$B35/Data!$B37</f>
        <v>262.5</v>
      </c>
      <c r="IE20" s="162">
        <f>IE5*Data!$B35/Data!$B37</f>
        <v>262.5</v>
      </c>
      <c r="IF20" s="162">
        <f>IF5*Data!$B35/Data!$B37</f>
        <v>262.5</v>
      </c>
      <c r="IG20" s="162">
        <f>IG5*Data!$B35/Data!$B37</f>
        <v>262.5</v>
      </c>
      <c r="IH20" s="162">
        <f>IH5*Data!$B35/Data!$B37</f>
        <v>262.5</v>
      </c>
      <c r="II20" s="162">
        <f>II5*Data!$B35/Data!$B37</f>
        <v>262.5</v>
      </c>
      <c r="IJ20" s="162">
        <f>IJ5*Data!$B35/Data!$B37</f>
        <v>262.5</v>
      </c>
      <c r="IK20" s="162">
        <f>IK5*Data!$B35/Data!$B37</f>
        <v>262.5</v>
      </c>
      <c r="IL20" s="162">
        <f>IL5*Data!$B35/Data!$B37</f>
        <v>262.5</v>
      </c>
      <c r="IM20" s="162">
        <f>IM5*Data!$B35/Data!$B37</f>
        <v>262.5</v>
      </c>
      <c r="IN20" s="162">
        <f>IN5*Data!$B35/Data!$B37</f>
        <v>262.5</v>
      </c>
      <c r="IO20" s="162">
        <f>IO5*Data!$B35/Data!$B37</f>
        <v>262.5</v>
      </c>
      <c r="IP20" s="162">
        <f>IP5*Data!$B35/Data!$B37</f>
        <v>262.5</v>
      </c>
      <c r="IQ20" s="162">
        <f>IQ5*Data!$B35/Data!$B37</f>
        <v>262.5</v>
      </c>
      <c r="IR20" s="162">
        <f>IR5*Data!$B35/Data!$B37</f>
        <v>262.5</v>
      </c>
      <c r="IS20" s="162">
        <f>IS5*Data!$B35/Data!$B37</f>
        <v>262.5</v>
      </c>
      <c r="IT20" s="162">
        <f>IT5*Data!$B35/Data!$B37</f>
        <v>262.5</v>
      </c>
      <c r="IU20" s="162">
        <f>IU5*Data!$B35/Data!$B37</f>
        <v>262.5</v>
      </c>
      <c r="IV20" s="162">
        <f>IV5*Data!$B35/Data!$B37</f>
        <v>262.5</v>
      </c>
      <c r="IW20" s="162">
        <f>IW5*Data!$B35/Data!$B37</f>
        <v>262.5</v>
      </c>
      <c r="IX20" s="162">
        <f>IX5*Data!$B35/Data!$B37</f>
        <v>262.5</v>
      </c>
      <c r="IY20" s="162">
        <f>IY5*Data!$B35/Data!$B37</f>
        <v>262.5</v>
      </c>
      <c r="IZ20" s="162">
        <f>IZ5*Data!$B35/Data!$B37</f>
        <v>262.5</v>
      </c>
      <c r="JA20" s="162">
        <f>JA5*Data!$B35/Data!$B37</f>
        <v>262.5</v>
      </c>
      <c r="JB20" s="162">
        <f>JB5*Data!$B35/Data!$B37</f>
        <v>262.5</v>
      </c>
      <c r="JC20" s="162">
        <f>JC5*Data!$B35/Data!$B37</f>
        <v>262.5</v>
      </c>
      <c r="JD20" s="162">
        <f>JD5*Data!$B35/Data!$B37</f>
        <v>262.5</v>
      </c>
      <c r="JE20" s="162">
        <f>JE5*Data!$B35/Data!$B37</f>
        <v>262.5</v>
      </c>
      <c r="JF20" s="162">
        <f>JF5*Data!$B35/Data!$B37</f>
        <v>262.5</v>
      </c>
      <c r="JG20" s="162">
        <f>JG5*Data!$B35/Data!$B37</f>
        <v>262.5</v>
      </c>
      <c r="JH20" s="162">
        <f>JH5*Data!$B35/Data!$B37</f>
        <v>262.5</v>
      </c>
      <c r="JI20" s="162">
        <f>JI5*Data!$B35/Data!$B37</f>
        <v>262.5</v>
      </c>
      <c r="JJ20" s="162">
        <f>JJ5*Data!$B35/Data!$B37</f>
        <v>262.5</v>
      </c>
      <c r="JK20" s="162">
        <f>JK5*Data!$B35/Data!$B37</f>
        <v>262.5</v>
      </c>
      <c r="JL20" s="162">
        <f>JL5*Data!$B35/Data!$B37</f>
        <v>262.5</v>
      </c>
      <c r="JM20" s="162">
        <f>JM5*Data!$B35/Data!$B37</f>
        <v>262.5</v>
      </c>
      <c r="JN20" s="162">
        <f>JN5*Data!$B35/Data!$B37</f>
        <v>262.5</v>
      </c>
      <c r="JO20" s="162">
        <f>JO5*Data!$B35/Data!$B37</f>
        <v>262.5</v>
      </c>
      <c r="JP20" s="162">
        <f>JP5*Data!$B35/Data!$B37</f>
        <v>262.5</v>
      </c>
      <c r="JQ20" s="162">
        <f>JQ5*Data!$B35/Data!$B37</f>
        <v>262.5</v>
      </c>
      <c r="JR20" s="162">
        <f>JR5*Data!$B35/Data!$B37</f>
        <v>262.5</v>
      </c>
      <c r="JS20" s="162">
        <f>JS5*Data!$B35/Data!$B37</f>
        <v>262.5</v>
      </c>
      <c r="JT20" s="162">
        <f>JT5*Data!$B35/Data!$B37</f>
        <v>262.5</v>
      </c>
      <c r="JU20" s="162">
        <f>JU5*Data!$B35/Data!$B37</f>
        <v>262.5</v>
      </c>
      <c r="JV20" s="162">
        <f>JV5*Data!$B35/Data!$B37</f>
        <v>262.5</v>
      </c>
      <c r="JW20" s="162">
        <f>JW5*Data!$B35/Data!$B37</f>
        <v>262.5</v>
      </c>
      <c r="JX20" s="162">
        <f>JX5*Data!$B35/Data!$B37</f>
        <v>262.5</v>
      </c>
      <c r="JY20" s="162">
        <f>JY5*Data!$B35/Data!$B37</f>
        <v>262.5</v>
      </c>
      <c r="JZ20" s="162">
        <f>JZ5*Data!$B35/Data!$B37</f>
        <v>262.5</v>
      </c>
      <c r="KA20" s="162">
        <f>KA5*Data!$B35/Data!$B37</f>
        <v>262.5</v>
      </c>
      <c r="KB20" s="162">
        <f>KB5*Data!$B35/Data!$B37</f>
        <v>262.5</v>
      </c>
      <c r="KC20" s="162">
        <f>KC5*Data!$B35/Data!$B37</f>
        <v>262.5</v>
      </c>
      <c r="KD20" s="162">
        <f>KD5*Data!$B35/Data!$B37</f>
        <v>262.5</v>
      </c>
      <c r="KE20" s="162">
        <f>KE5*Data!$B35/Data!$B37</f>
        <v>262.5</v>
      </c>
      <c r="KF20" s="162">
        <f>KF5*Data!$B35/Data!$B37</f>
        <v>262.5</v>
      </c>
      <c r="KG20" s="162">
        <f>KG5*Data!$B35/Data!$B37</f>
        <v>262.5</v>
      </c>
      <c r="KH20" s="162">
        <f>KH5*Data!$B35/Data!$B37</f>
        <v>262.5</v>
      </c>
      <c r="KI20" s="162">
        <f>KI5*Data!$B35/Data!$B37</f>
        <v>262.5</v>
      </c>
      <c r="KJ20" s="162">
        <f>KJ5*Data!$B35/Data!$B37</f>
        <v>262.5</v>
      </c>
      <c r="KK20" s="162">
        <f>KK5*Data!$B35/Data!$B37</f>
        <v>262.5</v>
      </c>
      <c r="KL20" s="162">
        <f>KL5*Data!$B35/Data!$B37</f>
        <v>262.5</v>
      </c>
      <c r="KM20" s="162">
        <f>KM5*Data!$B35/Data!$B37</f>
        <v>262.5</v>
      </c>
      <c r="KN20" s="162">
        <f>KN5*Data!$B35/Data!$B37</f>
        <v>262.5</v>
      </c>
      <c r="KO20" s="162">
        <f>KO5*Data!$B35/Data!$B37</f>
        <v>262.5</v>
      </c>
      <c r="KP20" s="162">
        <f>KP5*Data!$B35/Data!$B37</f>
        <v>262.5</v>
      </c>
      <c r="KQ20" s="162">
        <f>KQ5*Data!$B35/Data!$B37</f>
        <v>262.5</v>
      </c>
      <c r="KR20" s="162">
        <f>KR5*Data!$B35/Data!$B37</f>
        <v>262.5</v>
      </c>
      <c r="KS20" s="162">
        <f>KS5*Data!$B35/Data!$B37</f>
        <v>262.5</v>
      </c>
      <c r="KT20" s="162">
        <f>KT5*Data!$B35/Data!$B37</f>
        <v>262.5</v>
      </c>
      <c r="KU20" s="162">
        <f>KU5*Data!$B35/Data!$B37</f>
        <v>262.5</v>
      </c>
      <c r="KV20" s="162">
        <f>KV5*Data!$B35/Data!$B37</f>
        <v>262.5</v>
      </c>
      <c r="KW20" s="162">
        <f>KW5*Data!$B35/Data!$B37</f>
        <v>262.5</v>
      </c>
      <c r="KX20" s="162">
        <f>KX5*Data!$B35/Data!$B37</f>
        <v>262.5</v>
      </c>
      <c r="KY20" s="162">
        <f>KY5*Data!$B35/Data!$B37</f>
        <v>262.5</v>
      </c>
      <c r="KZ20" s="162">
        <f>KZ5*Data!$B35/Data!$B37</f>
        <v>262.5</v>
      </c>
      <c r="LA20" s="162">
        <f>LA5*Data!$B35/Data!$B37</f>
        <v>262.5</v>
      </c>
      <c r="LB20" s="162">
        <f>LB5*Data!$B35/Data!$B37</f>
        <v>262.5</v>
      </c>
      <c r="LC20" s="162">
        <f>LC5*Data!$B35/Data!$B37</f>
        <v>262.5</v>
      </c>
      <c r="LD20" s="162">
        <f>LD5*Data!$B35/Data!$B37</f>
        <v>262.5</v>
      </c>
      <c r="LE20" s="162">
        <f>LE5*Data!$B35/Data!$B37</f>
        <v>262.5</v>
      </c>
      <c r="LF20" s="162">
        <f>LF5*Data!$B35/Data!$B37</f>
        <v>262.5</v>
      </c>
      <c r="LG20" s="162">
        <f>LG5*Data!$B35/Data!$B37</f>
        <v>262.5</v>
      </c>
      <c r="LH20" s="162">
        <f>LH5*Data!$B35/Data!$B37</f>
        <v>262.5</v>
      </c>
      <c r="LI20" s="162">
        <f>LI5*Data!$B35/Data!$B37</f>
        <v>262.5</v>
      </c>
      <c r="LJ20" s="162">
        <f>LJ5*Data!$B35/Data!$B37</f>
        <v>262.5</v>
      </c>
      <c r="LK20" s="162">
        <f>LK5*Data!$B35/Data!$B37</f>
        <v>262.5</v>
      </c>
      <c r="LL20" s="162">
        <f>LL5*Data!$B35/Data!$B37</f>
        <v>262.5</v>
      </c>
      <c r="LM20" s="162">
        <f>LM5*Data!$B35/Data!$B37</f>
        <v>262.5</v>
      </c>
      <c r="LN20" s="162">
        <f>LN5*Data!$B35/Data!$B37</f>
        <v>262.5</v>
      </c>
      <c r="LO20" s="162">
        <f>LO5*Data!$B35/Data!$B37</f>
        <v>262.5</v>
      </c>
      <c r="LP20" s="162">
        <f>LP5*Data!$B35/Data!$B37</f>
        <v>262.5</v>
      </c>
      <c r="LQ20" s="162">
        <f>LQ5*Data!$B35/Data!$B37</f>
        <v>262.5</v>
      </c>
      <c r="LR20" s="162">
        <f>LR5*Data!$B35/Data!$B37</f>
        <v>262.5</v>
      </c>
      <c r="LS20" s="162">
        <f>LS5*Data!$B35/Data!$B37</f>
        <v>262.5</v>
      </c>
      <c r="LT20" s="162">
        <f>LT5*Data!$B35/Data!$B37</f>
        <v>262.5</v>
      </c>
      <c r="LU20" s="162">
        <f>LU5*Data!$B35/Data!$B37</f>
        <v>262.5</v>
      </c>
      <c r="LV20" s="162">
        <f>LV5*Data!$B35/Data!$B37</f>
        <v>262.5</v>
      </c>
      <c r="LW20" s="162">
        <f>LW5*Data!$B35/Data!$B37</f>
        <v>262.5</v>
      </c>
      <c r="LX20" s="162">
        <f>LX5*Data!$B35/Data!$B37</f>
        <v>262.5</v>
      </c>
      <c r="LY20" s="162">
        <f>LY5*Data!$B35/Data!$B37</f>
        <v>26.425000000000001</v>
      </c>
      <c r="LZ20" s="162">
        <f>LZ5*Data!$B35/Data!$B37</f>
        <v>26.442500000000003</v>
      </c>
      <c r="MA20" s="162">
        <f>MA5*Data!$B35/Data!$B37</f>
        <v>26.459999999999997</v>
      </c>
      <c r="MB20" s="162">
        <f>MB5*Data!$B35/Data!$B37</f>
        <v>26.477499999999999</v>
      </c>
      <c r="MC20" s="162">
        <f>MC5*Data!$B35/Data!$B37</f>
        <v>26.494999999999997</v>
      </c>
      <c r="MD20" s="162">
        <f>MD5*Data!$B35/Data!$B37</f>
        <v>26.512499999999999</v>
      </c>
      <c r="ME20" s="162">
        <f>ME5*Data!$B35/Data!$B37</f>
        <v>26.53</v>
      </c>
      <c r="MF20" s="162">
        <f>MF5*Data!$B35/Data!$B37</f>
        <v>26.547499999999996</v>
      </c>
      <c r="MG20" s="162">
        <f>MG5*Data!$B35/Data!$B37</f>
        <v>26.564999999999998</v>
      </c>
      <c r="MH20" s="162">
        <f>MH5*Data!$B35/Data!$B37</f>
        <v>26.5825</v>
      </c>
      <c r="MI20" s="162">
        <f>MI5*Data!$B35/Data!$B37</f>
        <v>26.6</v>
      </c>
      <c r="MJ20" s="162">
        <f>MJ5*Data!$B35/Data!$B37</f>
        <v>26.6175</v>
      </c>
      <c r="MK20" s="162">
        <f>MK5*Data!$B35/Data!$B37</f>
        <v>26.634999999999998</v>
      </c>
      <c r="ML20" s="162">
        <f>ML5*Data!$B35/Data!$B37</f>
        <v>26.652499999999996</v>
      </c>
      <c r="MM20" s="162">
        <f>MM5*Data!$B35/Data!$B37</f>
        <v>26.669999999999998</v>
      </c>
      <c r="MN20" s="162">
        <f>MN5*Data!$B35/Data!$B37</f>
        <v>26.6875</v>
      </c>
      <c r="MO20" s="162">
        <f>MO5*Data!$B35/Data!$B37</f>
        <v>26.705000000000002</v>
      </c>
      <c r="MP20" s="162">
        <f>MP5*Data!$B35/Data!$B37</f>
        <v>26.722499999999997</v>
      </c>
      <c r="MQ20" s="162">
        <f>MQ5*Data!$B35/Data!$B37</f>
        <v>26.74</v>
      </c>
      <c r="MR20" s="162">
        <f>MR5*Data!$B35/Data!$B37</f>
        <v>26.7575</v>
      </c>
      <c r="MS20" s="162">
        <f>MS5*Data!$B35/Data!$B37</f>
        <v>26.774999999999999</v>
      </c>
      <c r="MT20" s="162">
        <f>MT5*Data!$B35/Data!$B37</f>
        <v>26.7925</v>
      </c>
      <c r="MU20" s="162">
        <f>MU5*Data!$B35/Data!$B37</f>
        <v>26.809999999999995</v>
      </c>
      <c r="MV20" s="162">
        <f>MV5*Data!$B35/Data!$B37</f>
        <v>26.827499999999997</v>
      </c>
      <c r="MW20" s="162">
        <f>MW5*Data!$B35/Data!$B37</f>
        <v>26.844999999999999</v>
      </c>
      <c r="MX20" s="162">
        <f>MX5*Data!$B35/Data!$B37</f>
        <v>26.862500000000001</v>
      </c>
      <c r="MY20" s="162">
        <f>MY5*Data!$B35/Data!$B37</f>
        <v>26.879999999999995</v>
      </c>
      <c r="MZ20" s="162">
        <f>MZ5*Data!$B35/Data!$B37</f>
        <v>26.897499999999997</v>
      </c>
      <c r="NA20" s="162">
        <f>NA5*Data!$B35/Data!$B37</f>
        <v>26.914999999999999</v>
      </c>
      <c r="NB20" s="162">
        <f>NB5*Data!$B35/Data!$B37</f>
        <v>26.932499999999997</v>
      </c>
      <c r="NC20" s="162">
        <f>NC5*Data!$B35/Data!$B37</f>
        <v>26.95</v>
      </c>
      <c r="ND20" s="162">
        <f>ND5*Data!$B35/Data!$B37</f>
        <v>26.967499999999994</v>
      </c>
      <c r="NE20" s="162">
        <f>NE5*Data!$B35/Data!$B37</f>
        <v>26.984999999999996</v>
      </c>
      <c r="NF20" s="162">
        <f>NF5*Data!$B35/Data!$B37</f>
        <v>27.002499999999998</v>
      </c>
      <c r="NG20" s="162">
        <f>NG5*Data!$B35/Data!$B37</f>
        <v>27.02</v>
      </c>
      <c r="NH20" s="162">
        <f>NH5*Data!$B35/Data!$B37</f>
        <v>27.037500000000001</v>
      </c>
      <c r="NI20" s="162">
        <f>NI5*Data!$B35/Data!$B37</f>
        <v>27.054999999999996</v>
      </c>
    </row>
    <row r="21" spans="1:373" s="163" customFormat="1" ht="15.75" customHeight="1">
      <c r="A21" s="164"/>
      <c r="B21" s="165"/>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c r="BL21" s="166"/>
      <c r="BM21" s="166"/>
      <c r="BN21" s="166"/>
      <c r="BO21" s="166"/>
      <c r="BP21" s="166"/>
      <c r="BQ21" s="166"/>
      <c r="BR21" s="166"/>
      <c r="BS21" s="166"/>
      <c r="BT21" s="166"/>
      <c r="BU21" s="166"/>
      <c r="BV21" s="166"/>
      <c r="BW21" s="166"/>
      <c r="BX21" s="166"/>
      <c r="BY21" s="166"/>
      <c r="BZ21" s="166"/>
      <c r="CA21" s="166"/>
      <c r="CB21" s="166"/>
      <c r="CC21" s="166"/>
      <c r="CD21" s="166"/>
      <c r="CE21" s="166"/>
      <c r="CF21" s="166"/>
      <c r="CG21" s="166"/>
      <c r="CH21" s="166"/>
      <c r="CI21" s="166"/>
      <c r="CJ21" s="166"/>
      <c r="CK21" s="166"/>
      <c r="CL21" s="166"/>
      <c r="CM21" s="166"/>
      <c r="CN21" s="166"/>
      <c r="CO21" s="166"/>
      <c r="CP21" s="166"/>
      <c r="CQ21" s="166"/>
      <c r="CR21" s="166"/>
      <c r="CS21" s="166"/>
      <c r="CT21" s="166"/>
      <c r="CU21" s="166"/>
      <c r="CV21" s="166"/>
      <c r="CW21" s="166"/>
      <c r="CX21" s="166"/>
      <c r="CY21" s="166"/>
      <c r="CZ21" s="166"/>
      <c r="DA21" s="166"/>
      <c r="DB21" s="166"/>
      <c r="DC21" s="166"/>
      <c r="DD21" s="166"/>
      <c r="DE21" s="166"/>
      <c r="DF21" s="166"/>
      <c r="DG21" s="166"/>
      <c r="DH21" s="166"/>
      <c r="DI21" s="166"/>
      <c r="DJ21" s="166"/>
      <c r="DK21" s="166"/>
      <c r="DL21" s="166"/>
      <c r="DM21" s="166"/>
      <c r="DN21" s="166"/>
      <c r="DO21" s="166"/>
      <c r="DP21" s="166"/>
      <c r="DQ21" s="166"/>
      <c r="DR21" s="166"/>
      <c r="DS21" s="166"/>
      <c r="DT21" s="166"/>
      <c r="DU21" s="166"/>
      <c r="DV21" s="166"/>
      <c r="DW21" s="166"/>
      <c r="DX21" s="166"/>
      <c r="DY21" s="166"/>
      <c r="DZ21" s="166"/>
      <c r="EA21" s="166"/>
      <c r="EB21" s="166"/>
      <c r="EC21" s="166"/>
      <c r="ED21" s="166"/>
      <c r="EE21" s="166"/>
      <c r="EF21" s="166"/>
      <c r="EG21" s="166"/>
      <c r="EH21" s="166"/>
      <c r="EI21" s="166"/>
      <c r="EJ21" s="166"/>
      <c r="EK21" s="166"/>
      <c r="EL21" s="166"/>
      <c r="EM21" s="166"/>
      <c r="EN21" s="166"/>
      <c r="EO21" s="166"/>
      <c r="EP21" s="166"/>
      <c r="EQ21" s="166"/>
      <c r="ER21" s="166"/>
      <c r="ES21" s="166"/>
      <c r="ET21" s="166"/>
      <c r="EU21" s="166"/>
      <c r="EV21" s="166"/>
      <c r="EW21" s="166"/>
      <c r="EX21" s="166"/>
      <c r="EY21" s="166"/>
      <c r="EZ21" s="166"/>
      <c r="FA21" s="166"/>
      <c r="FB21" s="166"/>
      <c r="FC21" s="166"/>
      <c r="FD21" s="166"/>
      <c r="FE21" s="166"/>
      <c r="FF21" s="166"/>
      <c r="FG21" s="166"/>
      <c r="FH21" s="166"/>
      <c r="FI21" s="166"/>
      <c r="FJ21" s="166"/>
      <c r="FK21" s="166"/>
      <c r="FL21" s="166"/>
      <c r="FM21" s="166"/>
      <c r="FN21" s="166"/>
      <c r="FO21" s="166"/>
      <c r="FP21" s="166"/>
      <c r="FQ21" s="166"/>
      <c r="FR21" s="166"/>
      <c r="FS21" s="166"/>
      <c r="FT21" s="166"/>
      <c r="FU21" s="166"/>
      <c r="FV21" s="166"/>
      <c r="FW21" s="166"/>
      <c r="FX21" s="166"/>
      <c r="FY21" s="166"/>
      <c r="FZ21" s="166"/>
      <c r="GA21" s="166"/>
      <c r="GB21" s="166"/>
      <c r="GC21" s="166"/>
      <c r="GD21" s="166"/>
      <c r="GE21" s="166"/>
      <c r="GF21" s="166"/>
      <c r="GG21" s="166"/>
      <c r="GH21" s="166"/>
      <c r="GI21" s="166"/>
      <c r="GJ21" s="166"/>
      <c r="GK21" s="166"/>
      <c r="GL21" s="166"/>
      <c r="GM21" s="166"/>
      <c r="GN21" s="166"/>
      <c r="GO21" s="166"/>
      <c r="GP21" s="166"/>
      <c r="GQ21" s="166"/>
      <c r="GR21" s="166"/>
      <c r="GS21" s="166"/>
      <c r="GT21" s="166"/>
      <c r="GU21" s="166"/>
      <c r="GV21" s="166"/>
      <c r="GW21" s="166"/>
      <c r="GX21" s="166"/>
      <c r="GY21" s="166"/>
      <c r="GZ21" s="166"/>
      <c r="HA21" s="166"/>
      <c r="HB21" s="166"/>
      <c r="HC21" s="166"/>
      <c r="HD21" s="166"/>
      <c r="HE21" s="166"/>
      <c r="HF21" s="166"/>
      <c r="HG21" s="166"/>
      <c r="HH21" s="166"/>
      <c r="HI21" s="166"/>
      <c r="HJ21" s="166"/>
      <c r="HK21" s="166"/>
      <c r="HL21" s="166"/>
      <c r="HM21" s="166"/>
      <c r="HN21" s="166"/>
      <c r="HO21" s="166"/>
      <c r="HP21" s="166"/>
      <c r="HQ21" s="166"/>
      <c r="HR21" s="166"/>
      <c r="HS21" s="166"/>
      <c r="HT21" s="166"/>
      <c r="HU21" s="166"/>
      <c r="HV21" s="166"/>
      <c r="HW21" s="166"/>
      <c r="HX21" s="166"/>
      <c r="HY21" s="166"/>
      <c r="HZ21" s="166"/>
      <c r="IA21" s="166"/>
      <c r="IB21" s="166"/>
      <c r="IC21" s="166"/>
      <c r="ID21" s="166"/>
      <c r="IE21" s="166"/>
      <c r="IF21" s="166"/>
      <c r="IG21" s="166"/>
      <c r="IH21" s="166"/>
      <c r="II21" s="166"/>
      <c r="IJ21" s="166"/>
      <c r="IK21" s="166"/>
      <c r="IL21" s="166"/>
      <c r="IM21" s="166"/>
      <c r="IN21" s="166"/>
      <c r="IO21" s="166"/>
      <c r="IP21" s="166"/>
      <c r="IQ21" s="166"/>
      <c r="IR21" s="166"/>
      <c r="IS21" s="166"/>
      <c r="IT21" s="166"/>
      <c r="IU21" s="166"/>
      <c r="IV21" s="166"/>
      <c r="IW21" s="166"/>
      <c r="IX21" s="166"/>
      <c r="IY21" s="166"/>
      <c r="IZ21" s="166"/>
      <c r="JA21" s="166"/>
      <c r="JB21" s="166"/>
      <c r="JC21" s="166"/>
      <c r="JD21" s="166"/>
      <c r="JE21" s="166"/>
      <c r="JF21" s="166"/>
      <c r="JG21" s="166"/>
      <c r="JH21" s="166"/>
      <c r="JI21" s="166"/>
      <c r="JJ21" s="166"/>
      <c r="JK21" s="166"/>
      <c r="JL21" s="166"/>
      <c r="JM21" s="166"/>
      <c r="JN21" s="166"/>
      <c r="JO21" s="166"/>
      <c r="JP21" s="166"/>
      <c r="JQ21" s="166"/>
      <c r="JR21" s="166"/>
      <c r="JS21" s="166"/>
      <c r="JT21" s="166"/>
      <c r="JU21" s="166"/>
      <c r="JV21" s="166"/>
      <c r="JW21" s="166"/>
      <c r="JX21" s="166"/>
      <c r="JY21" s="166"/>
      <c r="JZ21" s="166"/>
      <c r="KA21" s="166"/>
      <c r="KB21" s="166"/>
      <c r="KC21" s="166"/>
      <c r="KD21" s="166"/>
      <c r="KE21" s="166"/>
      <c r="KF21" s="166"/>
      <c r="KG21" s="166"/>
      <c r="KH21" s="166"/>
      <c r="KI21" s="166"/>
      <c r="KJ21" s="166"/>
      <c r="KK21" s="166"/>
      <c r="KL21" s="166"/>
      <c r="KM21" s="166"/>
      <c r="KN21" s="166"/>
      <c r="KO21" s="166"/>
      <c r="KP21" s="166"/>
      <c r="KQ21" s="166"/>
      <c r="KR21" s="166"/>
      <c r="KS21" s="166"/>
      <c r="KT21" s="166"/>
      <c r="KU21" s="166"/>
      <c r="KV21" s="166"/>
      <c r="KW21" s="166"/>
      <c r="KX21" s="166"/>
      <c r="KY21" s="166"/>
      <c r="KZ21" s="166"/>
      <c r="LA21" s="166"/>
      <c r="LB21" s="166"/>
      <c r="LC21" s="166"/>
      <c r="LD21" s="166"/>
      <c r="LE21" s="166"/>
      <c r="LF21" s="166"/>
      <c r="LG21" s="166"/>
      <c r="LH21" s="166"/>
      <c r="LI21" s="166"/>
      <c r="LJ21" s="166"/>
      <c r="LK21" s="166"/>
      <c r="LL21" s="166"/>
      <c r="LM21" s="166"/>
      <c r="LN21" s="166"/>
      <c r="LO21" s="166"/>
      <c r="LP21" s="166"/>
      <c r="LQ21" s="166"/>
      <c r="LR21" s="166"/>
      <c r="LS21" s="166"/>
      <c r="LT21" s="166"/>
      <c r="LU21" s="166"/>
      <c r="LV21" s="166"/>
      <c r="LW21" s="166"/>
      <c r="LX21" s="166"/>
      <c r="LY21" s="166"/>
      <c r="LZ21" s="166"/>
      <c r="MA21" s="166"/>
      <c r="MB21" s="166"/>
      <c r="MC21" s="166"/>
      <c r="MD21" s="166"/>
      <c r="ME21" s="166"/>
      <c r="MF21" s="166"/>
      <c r="MG21" s="166"/>
      <c r="MH21" s="166"/>
      <c r="MI21" s="166"/>
      <c r="MJ21" s="166"/>
      <c r="MK21" s="166"/>
      <c r="ML21" s="166"/>
      <c r="MM21" s="166"/>
      <c r="MN21" s="166"/>
      <c r="MO21" s="166"/>
      <c r="MP21" s="166"/>
      <c r="MQ21" s="166"/>
      <c r="MR21" s="166"/>
      <c r="MS21" s="166"/>
      <c r="MT21" s="166"/>
      <c r="MU21" s="166"/>
      <c r="MV21" s="166"/>
      <c r="MW21" s="166"/>
      <c r="MX21" s="166"/>
      <c r="MY21" s="166"/>
      <c r="MZ21" s="166"/>
      <c r="NA21" s="166"/>
      <c r="NB21" s="166"/>
      <c r="NC21" s="166"/>
      <c r="ND21" s="166"/>
      <c r="NE21" s="166"/>
      <c r="NF21" s="166"/>
      <c r="NG21" s="166"/>
      <c r="NH21" s="166"/>
      <c r="NI21" s="166"/>
    </row>
    <row r="22" spans="1:373" ht="15.75" customHeight="1">
      <c r="A22" s="22">
        <v>41</v>
      </c>
      <c r="B22" s="8" t="s">
        <v>1252</v>
      </c>
      <c r="C22" s="13">
        <f t="shared" ref="C22:C30" si="78">SUM(C70,C118)</f>
        <v>1.7839506172839505</v>
      </c>
      <c r="D22" s="13">
        <f t="shared" ref="D22:BN22" si="79">SUM(D70,D118)</f>
        <v>2.088888888888889</v>
      </c>
      <c r="E22" s="13">
        <f t="shared" si="79"/>
        <v>2.0913580246913579</v>
      </c>
      <c r="F22" s="13">
        <f t="shared" si="79"/>
        <v>2.0074074074074075</v>
      </c>
      <c r="G22" s="13">
        <f t="shared" si="79"/>
        <v>1.9666666666666666</v>
      </c>
      <c r="H22" s="13">
        <f t="shared" si="79"/>
        <v>1.7962962962962963</v>
      </c>
      <c r="I22" s="13">
        <f t="shared" si="79"/>
        <v>1.8419753086419755</v>
      </c>
      <c r="J22" s="13">
        <f t="shared" si="79"/>
        <v>2.1901234567901233</v>
      </c>
      <c r="K22" s="13">
        <f t="shared" si="79"/>
        <v>1.976543209876543</v>
      </c>
      <c r="L22" s="13">
        <f t="shared" si="79"/>
        <v>1.8709876543209876</v>
      </c>
      <c r="M22" s="13">
        <f t="shared" si="79"/>
        <v>1.8302469135802468</v>
      </c>
      <c r="N22" s="13">
        <f t="shared" si="79"/>
        <v>2.11358024691358</v>
      </c>
      <c r="O22" s="13">
        <f t="shared" si="79"/>
        <v>1.8567901234567901</v>
      </c>
      <c r="P22" s="13">
        <f t="shared" si="79"/>
        <v>1.9456790123456791</v>
      </c>
      <c r="Q22" s="13">
        <f t="shared" si="79"/>
        <v>2.2506172839506173</v>
      </c>
      <c r="R22" s="13">
        <f t="shared" si="79"/>
        <v>2.5555555555555558</v>
      </c>
      <c r="S22" s="13">
        <f t="shared" si="79"/>
        <v>2.1691358024691358</v>
      </c>
      <c r="T22" s="13">
        <f t="shared" si="79"/>
        <v>2.0419753086419754</v>
      </c>
      <c r="U22" s="13">
        <f t="shared" si="79"/>
        <v>1.9580246913580248</v>
      </c>
      <c r="V22" s="13">
        <f t="shared" si="79"/>
        <v>1.8308641975308644</v>
      </c>
      <c r="W22" s="13">
        <f t="shared" si="79"/>
        <v>1.8765432098765431</v>
      </c>
      <c r="X22" s="13">
        <f t="shared" si="79"/>
        <v>2.1814814814814816</v>
      </c>
      <c r="Y22" s="13">
        <f t="shared" si="79"/>
        <v>2.2271604938271605</v>
      </c>
      <c r="Z22" s="13">
        <f t="shared" si="79"/>
        <v>2.0567901234567905</v>
      </c>
      <c r="AA22" s="13">
        <f t="shared" si="79"/>
        <v>2.0160493827160497</v>
      </c>
      <c r="AB22" s="13">
        <f t="shared" si="79"/>
        <v>1.9537037037037035</v>
      </c>
      <c r="AC22" s="13">
        <f t="shared" si="79"/>
        <v>1.8481481481481481</v>
      </c>
      <c r="AD22" s="13">
        <f t="shared" si="79"/>
        <v>1.9586419753086419</v>
      </c>
      <c r="AE22" s="13">
        <f t="shared" si="79"/>
        <v>2.414814814814815</v>
      </c>
      <c r="AF22" s="13">
        <f t="shared" si="79"/>
        <v>2.503703703703704</v>
      </c>
      <c r="AG22" s="13">
        <f t="shared" si="79"/>
        <v>2.1604938271604941</v>
      </c>
      <c r="AH22" s="13">
        <f t="shared" si="79"/>
        <v>1.9901234567901236</v>
      </c>
      <c r="AI22" s="13">
        <f t="shared" si="79"/>
        <v>1.9925925925925927</v>
      </c>
      <c r="AJ22" s="13">
        <f t="shared" si="79"/>
        <v>1.995061728395062</v>
      </c>
      <c r="AK22" s="13">
        <f t="shared" si="79"/>
        <v>1.9975308641975309</v>
      </c>
      <c r="AL22" s="13">
        <f t="shared" si="79"/>
        <v>2.4320987654320985</v>
      </c>
      <c r="AM22" s="13">
        <f t="shared" si="79"/>
        <v>2.7370370370370374</v>
      </c>
      <c r="AN22" s="13">
        <f t="shared" si="79"/>
        <v>2.3506172839506174</v>
      </c>
      <c r="AO22" s="13">
        <f t="shared" si="79"/>
        <v>2.3098765432098762</v>
      </c>
      <c r="AP22" s="13">
        <f t="shared" si="79"/>
        <v>2.0962962962962961</v>
      </c>
      <c r="AQ22" s="13">
        <f t="shared" si="79"/>
        <v>1.925925925925926</v>
      </c>
      <c r="AR22" s="13">
        <f t="shared" si="79"/>
        <v>1.9283950617283951</v>
      </c>
      <c r="AS22" s="13">
        <f t="shared" si="79"/>
        <v>2.3197530864197531</v>
      </c>
      <c r="AT22" s="13">
        <f t="shared" si="79"/>
        <v>2.322222222222222</v>
      </c>
      <c r="AU22" s="13">
        <f t="shared" si="79"/>
        <v>2.1086419753086418</v>
      </c>
      <c r="AV22" s="13">
        <f t="shared" si="79"/>
        <v>2.1975308641975309</v>
      </c>
      <c r="AW22" s="13">
        <f t="shared" si="79"/>
        <v>2.2864197530864199</v>
      </c>
      <c r="AX22" s="13">
        <f t="shared" si="79"/>
        <v>2.1160493827160494</v>
      </c>
      <c r="AY22" s="13">
        <f t="shared" si="79"/>
        <v>2.1185185185185187</v>
      </c>
      <c r="AZ22" s="13">
        <f t="shared" si="79"/>
        <v>2.5530864197530869</v>
      </c>
      <c r="BA22" s="13">
        <f t="shared" si="79"/>
        <v>2.7716049382716053</v>
      </c>
      <c r="BB22" s="13">
        <f t="shared" si="79"/>
        <v>2.471604938271605</v>
      </c>
      <c r="BC22" s="13">
        <f t="shared" si="79"/>
        <v>2.4740740740740739</v>
      </c>
      <c r="BD22" s="13">
        <f t="shared" si="79"/>
        <v>2.4765432098765432</v>
      </c>
      <c r="BE22" s="13">
        <f t="shared" si="79"/>
        <v>2.1333333333333333</v>
      </c>
      <c r="BF22" s="13">
        <f t="shared" si="79"/>
        <v>2.1358024691358026</v>
      </c>
      <c r="BG22" s="13">
        <f t="shared" si="79"/>
        <v>2.4839506172839503</v>
      </c>
      <c r="BH22" s="13">
        <f t="shared" si="79"/>
        <v>2.3567901234567898</v>
      </c>
      <c r="BI22" s="13">
        <f t="shared" si="79"/>
        <v>2.1864197530864198</v>
      </c>
      <c r="BJ22" s="13">
        <f t="shared" si="79"/>
        <v>2.1024691358024694</v>
      </c>
      <c r="BK22" s="13">
        <f t="shared" si="79"/>
        <v>2.1049382716049383</v>
      </c>
      <c r="BL22" s="13">
        <f t="shared" si="79"/>
        <v>1.9777777777777776</v>
      </c>
      <c r="BM22" s="13">
        <f t="shared" si="79"/>
        <v>2.1530864197530866</v>
      </c>
      <c r="BN22" s="13">
        <f t="shared" si="79"/>
        <v>1.7234567901234568</v>
      </c>
      <c r="BO22" s="13">
        <f t="shared" ref="BO22:DP22" si="80">SUM(BO70,BO118)</f>
        <v>2.6765432098765434</v>
      </c>
      <c r="BP22" s="13">
        <f t="shared" si="80"/>
        <v>2.2901234567901234</v>
      </c>
      <c r="BQ22" s="13">
        <f t="shared" si="80"/>
        <v>2.0333333333333332</v>
      </c>
      <c r="BR22" s="13">
        <f t="shared" si="80"/>
        <v>1.9925925925925927</v>
      </c>
      <c r="BS22" s="13">
        <f t="shared" si="80"/>
        <v>1.9950617283950618</v>
      </c>
      <c r="BT22" s="13">
        <f t="shared" si="80"/>
        <v>2.0839506172839508</v>
      </c>
      <c r="BU22" s="13">
        <f t="shared" si="80"/>
        <v>2.3888888888888888</v>
      </c>
      <c r="BV22" s="13">
        <f t="shared" si="80"/>
        <v>2.4777777777777779</v>
      </c>
      <c r="BW22" s="13">
        <f t="shared" si="80"/>
        <v>2.177777777777778</v>
      </c>
      <c r="BX22" s="13">
        <f t="shared" si="80"/>
        <v>2.1802469135802469</v>
      </c>
      <c r="BY22" s="13">
        <f t="shared" si="80"/>
        <v>2.1827160493827158</v>
      </c>
      <c r="BZ22" s="13">
        <f t="shared" si="80"/>
        <v>2.0123456790123457</v>
      </c>
      <c r="CA22" s="13">
        <f t="shared" si="80"/>
        <v>2.0580246913580247</v>
      </c>
      <c r="CB22" s="13">
        <f t="shared" si="80"/>
        <v>2.2765432098765435</v>
      </c>
      <c r="CC22" s="13">
        <f t="shared" si="80"/>
        <v>2.3654320987654325</v>
      </c>
      <c r="CD22" s="13">
        <f t="shared" si="80"/>
        <v>2.6271604938271604</v>
      </c>
      <c r="CE22" s="13">
        <f t="shared" si="80"/>
        <v>2.6296296296296298</v>
      </c>
      <c r="CF22" s="13">
        <f t="shared" si="80"/>
        <v>2.7185185185185183</v>
      </c>
      <c r="CG22" s="13">
        <f t="shared" si="80"/>
        <v>2.7209876543209877</v>
      </c>
      <c r="CH22" s="13">
        <f t="shared" si="80"/>
        <v>2.248148148148148</v>
      </c>
      <c r="CI22" s="13">
        <f t="shared" si="80"/>
        <v>2.8555555555555552</v>
      </c>
      <c r="CJ22" s="13">
        <f t="shared" si="80"/>
        <v>3.3333333333333335</v>
      </c>
      <c r="CK22" s="13">
        <f t="shared" si="80"/>
        <v>3.3358024691358028</v>
      </c>
      <c r="CL22" s="13">
        <f t="shared" si="80"/>
        <v>2.8629629629629632</v>
      </c>
      <c r="CM22" s="13">
        <f t="shared" si="80"/>
        <v>2.8654320987654325</v>
      </c>
      <c r="CN22" s="13">
        <f t="shared" si="80"/>
        <v>2.8679012345679009</v>
      </c>
      <c r="CO22" s="13">
        <f t="shared" si="80"/>
        <v>2.4814814814814818</v>
      </c>
      <c r="CP22" s="13">
        <f t="shared" si="80"/>
        <v>2.8728395061728396</v>
      </c>
      <c r="CQ22" s="13">
        <f t="shared" si="80"/>
        <v>3.3506172839506174</v>
      </c>
      <c r="CR22" s="13">
        <f t="shared" si="80"/>
        <v>2.8777777777777782</v>
      </c>
      <c r="CS22" s="13">
        <f t="shared" si="80"/>
        <v>2.5777777777777775</v>
      </c>
      <c r="CT22" s="13">
        <f t="shared" si="80"/>
        <v>2.4074074074074074</v>
      </c>
      <c r="CU22" s="13">
        <f t="shared" si="80"/>
        <v>2.1938271604938273</v>
      </c>
      <c r="CV22" s="13">
        <f t="shared" si="80"/>
        <v>2.2395061728395058</v>
      </c>
      <c r="CW22" s="13">
        <f t="shared" si="80"/>
        <v>1.8098765432098765</v>
      </c>
      <c r="CX22" s="13">
        <f t="shared" si="80"/>
        <v>2.6765432098765434</v>
      </c>
      <c r="CY22" s="13">
        <f t="shared" si="80"/>
        <v>2.2469135802469138</v>
      </c>
      <c r="CZ22" s="13">
        <f t="shared" si="80"/>
        <v>2.1197530864197529</v>
      </c>
      <c r="DA22" s="13">
        <f t="shared" si="80"/>
        <v>2.7703703703703701</v>
      </c>
      <c r="DB22" s="13">
        <f t="shared" si="80"/>
        <v>0.27330246913580247</v>
      </c>
      <c r="DC22" s="13">
        <f t="shared" si="80"/>
        <v>0.28518518518518526</v>
      </c>
      <c r="DD22" s="13">
        <f t="shared" si="80"/>
        <v>3.0370370370370372</v>
      </c>
      <c r="DE22" s="13">
        <f t="shared" si="80"/>
        <v>3.2339506172839507</v>
      </c>
      <c r="DF22" s="13">
        <f t="shared" si="80"/>
        <v>2.7827160493827159</v>
      </c>
      <c r="DG22" s="13">
        <f t="shared" si="80"/>
        <v>2.7851851851851852</v>
      </c>
      <c r="DH22" s="13">
        <f t="shared" si="80"/>
        <v>3.1333333333333337</v>
      </c>
      <c r="DI22" s="13">
        <f t="shared" si="80"/>
        <v>3.4814814814814814</v>
      </c>
      <c r="DJ22" s="13">
        <f t="shared" si="80"/>
        <v>0.52283950617283947</v>
      </c>
      <c r="DK22" s="13">
        <f t="shared" si="80"/>
        <v>3.2271604938271605</v>
      </c>
      <c r="DL22" s="13">
        <f t="shared" si="80"/>
        <v>3.4888888888888889</v>
      </c>
      <c r="DM22" s="13">
        <f t="shared" si="80"/>
        <v>3.3617283950617285</v>
      </c>
      <c r="DN22" s="13">
        <f t="shared" si="80"/>
        <v>3.0617283950617287</v>
      </c>
      <c r="DO22" s="13">
        <f t="shared" si="80"/>
        <v>3.3666666666666663</v>
      </c>
      <c r="DP22" s="13">
        <f t="shared" si="80"/>
        <v>2.3753086419753089</v>
      </c>
      <c r="DQ22" s="13">
        <f t="shared" ref="DQ22:GB22" si="81">SUM(DQ70,DQ118)</f>
        <v>2.2913580246913581</v>
      </c>
      <c r="DR22" s="13">
        <f t="shared" si="81"/>
        <v>2.6395061728395057</v>
      </c>
      <c r="DS22" s="13">
        <f t="shared" si="81"/>
        <v>2.4259259259259256</v>
      </c>
      <c r="DT22" s="13">
        <f t="shared" si="81"/>
        <v>2.1691358024691358</v>
      </c>
      <c r="DU22" s="13">
        <f t="shared" si="81"/>
        <v>2.1716049382716052</v>
      </c>
      <c r="DV22" s="13">
        <f t="shared" si="81"/>
        <v>2.2172839506172841</v>
      </c>
      <c r="DW22" s="13">
        <f t="shared" si="81"/>
        <v>2.1333333333333333</v>
      </c>
      <c r="DX22" s="13">
        <f t="shared" si="81"/>
        <v>2.1790123456790123</v>
      </c>
      <c r="DY22" s="13">
        <f t="shared" si="81"/>
        <v>2.397530864197531</v>
      </c>
      <c r="DZ22" s="13">
        <f t="shared" si="81"/>
        <v>2.44320987654321</v>
      </c>
      <c r="EA22" s="13">
        <f t="shared" si="81"/>
        <v>2.1864197530864198</v>
      </c>
      <c r="EB22" s="13">
        <f t="shared" si="81"/>
        <v>2.2320987654320987</v>
      </c>
      <c r="EC22" s="13">
        <f t="shared" si="81"/>
        <v>2.2345679012345676</v>
      </c>
      <c r="ED22" s="13">
        <f t="shared" si="81"/>
        <v>2.2370370370370369</v>
      </c>
      <c r="EE22" s="13">
        <f t="shared" si="81"/>
        <v>2.2395061728395063</v>
      </c>
      <c r="EF22" s="13">
        <f t="shared" si="81"/>
        <v>2.5444444444444443</v>
      </c>
      <c r="EG22" s="13">
        <f t="shared" si="81"/>
        <v>2.7629629629629626</v>
      </c>
      <c r="EH22" s="13">
        <f t="shared" si="81"/>
        <v>2.4629629629629628</v>
      </c>
      <c r="EI22" s="13">
        <f t="shared" si="81"/>
        <v>2.4654320987654321</v>
      </c>
      <c r="EJ22" s="13">
        <f t="shared" si="81"/>
        <v>2.6839506172839505</v>
      </c>
      <c r="EK22" s="13">
        <f t="shared" si="81"/>
        <v>2.6</v>
      </c>
      <c r="EL22" s="13">
        <f t="shared" si="81"/>
        <v>2.6024691358024694</v>
      </c>
      <c r="EM22" s="13">
        <f t="shared" si="81"/>
        <v>3.1234567901234565</v>
      </c>
      <c r="EN22" s="13">
        <f t="shared" si="81"/>
        <v>3.8172839506172842</v>
      </c>
      <c r="EO22" s="13">
        <f t="shared" si="81"/>
        <v>3.1283950617283951</v>
      </c>
      <c r="EP22" s="13">
        <f t="shared" si="81"/>
        <v>3.0444444444444447</v>
      </c>
      <c r="EQ22" s="13">
        <f t="shared" si="81"/>
        <v>3.0469135802469136</v>
      </c>
      <c r="ER22" s="13">
        <f t="shared" si="81"/>
        <v>3.8703703703703702</v>
      </c>
      <c r="ES22" s="13">
        <f t="shared" si="81"/>
        <v>2.6197530864197529</v>
      </c>
      <c r="ET22" s="13">
        <f t="shared" si="81"/>
        <v>3.1407407407407408</v>
      </c>
      <c r="EU22" s="13">
        <f t="shared" si="81"/>
        <v>3.8777777777777773</v>
      </c>
      <c r="EV22" s="13">
        <f t="shared" si="81"/>
        <v>3.3185185185185184</v>
      </c>
      <c r="EW22" s="13">
        <f t="shared" si="81"/>
        <v>3.1481481481481479</v>
      </c>
      <c r="EX22" s="13">
        <f t="shared" si="81"/>
        <v>3.1506172839506172</v>
      </c>
      <c r="EY22" s="13">
        <f t="shared" si="81"/>
        <v>3.6716049382716052</v>
      </c>
      <c r="EZ22" s="13">
        <f t="shared" si="81"/>
        <v>3.2419753086419751</v>
      </c>
      <c r="FA22" s="13">
        <f t="shared" si="81"/>
        <v>3.3308641975308642</v>
      </c>
      <c r="FB22" s="13">
        <f t="shared" si="81"/>
        <v>3.7654320987654319</v>
      </c>
      <c r="FC22" s="13">
        <f t="shared" si="81"/>
        <v>3.4222222222222221</v>
      </c>
      <c r="FD22" s="13">
        <f t="shared" si="81"/>
        <v>3.2518518518518515</v>
      </c>
      <c r="FE22" s="13">
        <f t="shared" si="81"/>
        <v>3.2543209876543209</v>
      </c>
      <c r="FF22" s="13">
        <f t="shared" si="81"/>
        <v>3.6888888888888891</v>
      </c>
      <c r="FG22" s="13">
        <f t="shared" si="81"/>
        <v>2.6543209876543212</v>
      </c>
      <c r="FH22" s="13">
        <f t="shared" si="81"/>
        <v>3.6074074074074076</v>
      </c>
      <c r="FI22" s="13">
        <f t="shared" si="81"/>
        <v>2.8320987654320993</v>
      </c>
      <c r="FJ22" s="13">
        <f t="shared" si="81"/>
        <v>2.6185185185185187</v>
      </c>
      <c r="FK22" s="13">
        <f t="shared" si="81"/>
        <v>2.6209876543209876</v>
      </c>
      <c r="FL22" s="13">
        <f t="shared" si="81"/>
        <v>2.6234567901234565</v>
      </c>
      <c r="FM22" s="13">
        <f t="shared" si="81"/>
        <v>2.6259259259259258</v>
      </c>
      <c r="FN22" s="13">
        <f t="shared" si="81"/>
        <v>2.6283950617283951</v>
      </c>
      <c r="FO22" s="13">
        <f t="shared" si="81"/>
        <v>2.6308641975308644</v>
      </c>
      <c r="FP22" s="13">
        <f t="shared" si="81"/>
        <v>2.6333333333333333</v>
      </c>
      <c r="FQ22" s="13">
        <f t="shared" si="81"/>
        <v>2.6358024691358022</v>
      </c>
      <c r="FR22" s="13">
        <f t="shared" si="81"/>
        <v>2.6382716049382715</v>
      </c>
      <c r="FS22" s="13">
        <f t="shared" si="81"/>
        <v>2.6407407407407408</v>
      </c>
      <c r="FT22" s="13">
        <f t="shared" si="81"/>
        <v>2.6432098765432097</v>
      </c>
      <c r="FU22" s="13">
        <f t="shared" si="81"/>
        <v>2.645679012345679</v>
      </c>
      <c r="FV22" s="13">
        <f t="shared" si="81"/>
        <v>2.6481481481481479</v>
      </c>
      <c r="FW22" s="13">
        <f t="shared" si="81"/>
        <v>2.6506172839506172</v>
      </c>
      <c r="FX22" s="13">
        <f t="shared" si="81"/>
        <v>2.6530864197530866</v>
      </c>
      <c r="FY22" s="13">
        <f t="shared" si="81"/>
        <v>2.6555555555555554</v>
      </c>
      <c r="FZ22" s="13">
        <f t="shared" si="81"/>
        <v>2.6580246913580248</v>
      </c>
      <c r="GA22" s="13">
        <f t="shared" si="81"/>
        <v>2.6604938271604937</v>
      </c>
      <c r="GB22" s="13">
        <f t="shared" si="81"/>
        <v>2.662962962962963</v>
      </c>
      <c r="GC22" s="13">
        <f t="shared" ref="GC22:IN22" si="82">SUM(GC70,GC118)</f>
        <v>2.6654320987654319</v>
      </c>
      <c r="GD22" s="13">
        <f t="shared" si="82"/>
        <v>2.6679012345679012</v>
      </c>
      <c r="GE22" s="13">
        <f t="shared" si="82"/>
        <v>2.6703703703703705</v>
      </c>
      <c r="GF22" s="13">
        <f t="shared" si="82"/>
        <v>2.6728395061728394</v>
      </c>
      <c r="GG22" s="13">
        <f t="shared" si="82"/>
        <v>2.6753086419753087</v>
      </c>
      <c r="GH22" s="13">
        <f t="shared" si="82"/>
        <v>2.6777777777777776</v>
      </c>
      <c r="GI22" s="13">
        <f t="shared" si="82"/>
        <v>2.6802469135802469</v>
      </c>
      <c r="GJ22" s="13">
        <f t="shared" si="82"/>
        <v>2.6827160493827158</v>
      </c>
      <c r="GK22" s="13">
        <f t="shared" si="82"/>
        <v>2.6851851851851851</v>
      </c>
      <c r="GL22" s="13">
        <f t="shared" si="82"/>
        <v>2.687654320987654</v>
      </c>
      <c r="GM22" s="13">
        <f t="shared" si="82"/>
        <v>2.6901234567901233</v>
      </c>
      <c r="GN22" s="13">
        <f t="shared" si="82"/>
        <v>2.6925925925925926</v>
      </c>
      <c r="GO22" s="13">
        <f t="shared" si="82"/>
        <v>2.6950617283950615</v>
      </c>
      <c r="GP22" s="13">
        <f t="shared" si="82"/>
        <v>2.6975308641975309</v>
      </c>
      <c r="GQ22" s="13">
        <f t="shared" si="82"/>
        <v>2.6999999999999997</v>
      </c>
      <c r="GR22" s="13">
        <f t="shared" si="82"/>
        <v>2.7024691358024691</v>
      </c>
      <c r="GS22" s="13">
        <f t="shared" si="82"/>
        <v>2.7049382716049384</v>
      </c>
      <c r="GT22" s="13">
        <f t="shared" si="82"/>
        <v>2.7074074074074073</v>
      </c>
      <c r="GU22" s="13">
        <f t="shared" si="82"/>
        <v>2.7098765432098761</v>
      </c>
      <c r="GV22" s="13">
        <f t="shared" si="82"/>
        <v>2.7123456790123455</v>
      </c>
      <c r="GW22" s="13">
        <f t="shared" si="82"/>
        <v>2.7148148148148148</v>
      </c>
      <c r="GX22" s="13">
        <f t="shared" si="82"/>
        <v>2.7172839506172841</v>
      </c>
      <c r="GY22" s="13">
        <f t="shared" si="82"/>
        <v>2.719753086419753</v>
      </c>
      <c r="GZ22" s="13">
        <f t="shared" si="82"/>
        <v>2.7222222222222219</v>
      </c>
      <c r="HA22" s="13">
        <f t="shared" si="82"/>
        <v>2.7246913580246912</v>
      </c>
      <c r="HB22" s="13">
        <f t="shared" si="82"/>
        <v>2.7271604938271605</v>
      </c>
      <c r="HC22" s="13">
        <f t="shared" si="82"/>
        <v>2.7296296296296299</v>
      </c>
      <c r="HD22" s="13">
        <f t="shared" si="82"/>
        <v>2.7320987654320987</v>
      </c>
      <c r="HE22" s="13">
        <f t="shared" si="82"/>
        <v>2.7345679012345676</v>
      </c>
      <c r="HF22" s="13">
        <f t="shared" si="82"/>
        <v>2.7370370370370369</v>
      </c>
      <c r="HG22" s="13">
        <f t="shared" si="82"/>
        <v>2.7395061728395063</v>
      </c>
      <c r="HH22" s="13">
        <f t="shared" si="82"/>
        <v>2.7419753086419756</v>
      </c>
      <c r="HI22" s="13">
        <f t="shared" si="82"/>
        <v>2.7444444444444445</v>
      </c>
      <c r="HJ22" s="13">
        <f t="shared" si="82"/>
        <v>2.7469135802469133</v>
      </c>
      <c r="HK22" s="13">
        <f t="shared" si="82"/>
        <v>2.7493827160493827</v>
      </c>
      <c r="HL22" s="13">
        <f t="shared" si="82"/>
        <v>2.751851851851852</v>
      </c>
      <c r="HM22" s="13">
        <f t="shared" si="82"/>
        <v>2.7543209876543209</v>
      </c>
      <c r="HN22" s="13">
        <f t="shared" si="82"/>
        <v>2.7567901234567898</v>
      </c>
      <c r="HO22" s="13">
        <f t="shared" si="82"/>
        <v>2.7592592592592591</v>
      </c>
      <c r="HP22" s="13">
        <f t="shared" si="82"/>
        <v>2.7617283950617284</v>
      </c>
      <c r="HQ22" s="13">
        <f t="shared" si="82"/>
        <v>2.7641975308641977</v>
      </c>
      <c r="HR22" s="13">
        <f t="shared" si="82"/>
        <v>2.7666666666666666</v>
      </c>
      <c r="HS22" s="13">
        <f t="shared" si="82"/>
        <v>2.7691358024691355</v>
      </c>
      <c r="HT22" s="13">
        <f t="shared" si="82"/>
        <v>2.7716049382716048</v>
      </c>
      <c r="HU22" s="13">
        <f t="shared" si="82"/>
        <v>2.7740740740740741</v>
      </c>
      <c r="HV22" s="13">
        <f t="shared" si="82"/>
        <v>2.776543209876543</v>
      </c>
      <c r="HW22" s="13">
        <f t="shared" si="82"/>
        <v>2.7790123456790123</v>
      </c>
      <c r="HX22" s="13">
        <f t="shared" si="82"/>
        <v>2.7814814814814812</v>
      </c>
      <c r="HY22" s="13">
        <f t="shared" si="82"/>
        <v>2.7839506172839505</v>
      </c>
      <c r="HZ22" s="13">
        <f t="shared" si="82"/>
        <v>2.7864197530864199</v>
      </c>
      <c r="IA22" s="13">
        <f t="shared" si="82"/>
        <v>2.7888888888888888</v>
      </c>
      <c r="IB22" s="13">
        <f t="shared" si="82"/>
        <v>2.7913580246913581</v>
      </c>
      <c r="IC22" s="13">
        <f t="shared" si="82"/>
        <v>2.793827160493827</v>
      </c>
      <c r="ID22" s="13">
        <f t="shared" si="82"/>
        <v>2.7962962962962963</v>
      </c>
      <c r="IE22" s="13">
        <f t="shared" si="82"/>
        <v>2.7987654320987652</v>
      </c>
      <c r="IF22" s="13">
        <f t="shared" si="82"/>
        <v>2.8012345679012345</v>
      </c>
      <c r="IG22" s="13">
        <f t="shared" si="82"/>
        <v>2.8037037037037038</v>
      </c>
      <c r="IH22" s="13">
        <f t="shared" si="82"/>
        <v>2.8061728395061727</v>
      </c>
      <c r="II22" s="13">
        <f t="shared" si="82"/>
        <v>2.808641975308642</v>
      </c>
      <c r="IJ22" s="13">
        <f t="shared" si="82"/>
        <v>2.8111111111111109</v>
      </c>
      <c r="IK22" s="13">
        <f t="shared" si="82"/>
        <v>2.8135802469135802</v>
      </c>
      <c r="IL22" s="13">
        <f t="shared" si="82"/>
        <v>2.8160493827160495</v>
      </c>
      <c r="IM22" s="13">
        <f t="shared" si="82"/>
        <v>2.8185185185185184</v>
      </c>
      <c r="IN22" s="13">
        <f t="shared" si="82"/>
        <v>2.8209876543209873</v>
      </c>
      <c r="IO22" s="13">
        <f t="shared" ref="IO22:KZ22" si="83">SUM(IO70,IO118)</f>
        <v>2.8234567901234566</v>
      </c>
      <c r="IP22" s="13">
        <f t="shared" si="83"/>
        <v>2.825925925925926</v>
      </c>
      <c r="IQ22" s="13">
        <f t="shared" si="83"/>
        <v>2.8283950617283948</v>
      </c>
      <c r="IR22" s="13">
        <f t="shared" si="83"/>
        <v>2.8308641975308642</v>
      </c>
      <c r="IS22" s="13">
        <f t="shared" si="83"/>
        <v>2.833333333333333</v>
      </c>
      <c r="IT22" s="13">
        <f t="shared" si="83"/>
        <v>2.8358024691358024</v>
      </c>
      <c r="IU22" s="13">
        <f t="shared" si="83"/>
        <v>2.8382716049382717</v>
      </c>
      <c r="IV22" s="13">
        <f t="shared" si="83"/>
        <v>2.8407407407407406</v>
      </c>
      <c r="IW22" s="13">
        <f t="shared" si="83"/>
        <v>2.8432098765432094</v>
      </c>
      <c r="IX22" s="13">
        <f t="shared" si="83"/>
        <v>2.8456790123456788</v>
      </c>
      <c r="IY22" s="13">
        <f t="shared" si="83"/>
        <v>2.8481481481481481</v>
      </c>
      <c r="IZ22" s="13">
        <f t="shared" si="83"/>
        <v>2.8506172839506174</v>
      </c>
      <c r="JA22" s="13">
        <f t="shared" si="83"/>
        <v>2.8530864197530863</v>
      </c>
      <c r="JB22" s="13">
        <f t="shared" si="83"/>
        <v>2.8555555555555552</v>
      </c>
      <c r="JC22" s="13">
        <f t="shared" si="83"/>
        <v>2.8580246913580245</v>
      </c>
      <c r="JD22" s="13">
        <f t="shared" si="83"/>
        <v>2.8604938271604938</v>
      </c>
      <c r="JE22" s="13">
        <f t="shared" si="83"/>
        <v>2.8629629629629632</v>
      </c>
      <c r="JF22" s="13">
        <f t="shared" si="83"/>
        <v>2.865432098765432</v>
      </c>
      <c r="JG22" s="13">
        <f t="shared" si="83"/>
        <v>2.8679012345679009</v>
      </c>
      <c r="JH22" s="13">
        <f t="shared" si="83"/>
        <v>2.8703703703703702</v>
      </c>
      <c r="JI22" s="13">
        <f t="shared" si="83"/>
        <v>2.8728395061728396</v>
      </c>
      <c r="JJ22" s="13">
        <f t="shared" si="83"/>
        <v>2.8753086419753089</v>
      </c>
      <c r="JK22" s="13">
        <f t="shared" si="83"/>
        <v>2.8777777777777778</v>
      </c>
      <c r="JL22" s="13">
        <f t="shared" si="83"/>
        <v>2.8802469135802466</v>
      </c>
      <c r="JM22" s="13">
        <f t="shared" si="83"/>
        <v>2.882716049382716</v>
      </c>
      <c r="JN22" s="13">
        <f t="shared" si="83"/>
        <v>2.8851851851851853</v>
      </c>
      <c r="JO22" s="13">
        <f t="shared" si="83"/>
        <v>2.8876543209876542</v>
      </c>
      <c r="JP22" s="13">
        <f t="shared" si="83"/>
        <v>2.8901234567901235</v>
      </c>
      <c r="JQ22" s="13">
        <f t="shared" si="83"/>
        <v>2.8925925925925924</v>
      </c>
      <c r="JR22" s="13">
        <f t="shared" si="83"/>
        <v>2.8950617283950617</v>
      </c>
      <c r="JS22" s="13">
        <f t="shared" si="83"/>
        <v>2.897530864197531</v>
      </c>
      <c r="JT22" s="13">
        <f t="shared" si="83"/>
        <v>2.9</v>
      </c>
      <c r="JU22" s="13">
        <f t="shared" si="83"/>
        <v>2.9024691358024692</v>
      </c>
      <c r="JV22" s="13">
        <f t="shared" si="83"/>
        <v>2.9049382716049381</v>
      </c>
      <c r="JW22" s="13">
        <f t="shared" si="83"/>
        <v>2.9074074074074074</v>
      </c>
      <c r="JX22" s="13">
        <f t="shared" si="83"/>
        <v>2.9098765432098763</v>
      </c>
      <c r="JY22" s="13">
        <f t="shared" si="83"/>
        <v>2.9123456790123456</v>
      </c>
      <c r="JZ22" s="13">
        <f t="shared" si="83"/>
        <v>2.9148148148148145</v>
      </c>
      <c r="KA22" s="13">
        <f t="shared" si="83"/>
        <v>2.9172839506172838</v>
      </c>
      <c r="KB22" s="13">
        <f t="shared" si="83"/>
        <v>2.9197530864197532</v>
      </c>
      <c r="KC22" s="13">
        <f t="shared" si="83"/>
        <v>2.9222222222222221</v>
      </c>
      <c r="KD22" s="13">
        <f t="shared" si="83"/>
        <v>2.9246913580246914</v>
      </c>
      <c r="KE22" s="13">
        <f t="shared" si="83"/>
        <v>2.9271604938271603</v>
      </c>
      <c r="KF22" s="13">
        <f t="shared" si="83"/>
        <v>2.9296296296296296</v>
      </c>
      <c r="KG22" s="13">
        <f t="shared" si="83"/>
        <v>2.9320987654320985</v>
      </c>
      <c r="KH22" s="13">
        <f t="shared" si="83"/>
        <v>2.9345679012345678</v>
      </c>
      <c r="KI22" s="13">
        <f t="shared" si="83"/>
        <v>2.9370370370370371</v>
      </c>
      <c r="KJ22" s="13">
        <f t="shared" si="83"/>
        <v>2.939506172839506</v>
      </c>
      <c r="KK22" s="13">
        <f t="shared" si="83"/>
        <v>2.9419753086419753</v>
      </c>
      <c r="KL22" s="13">
        <f t="shared" si="83"/>
        <v>2.9444444444444442</v>
      </c>
      <c r="KM22" s="13">
        <f t="shared" si="83"/>
        <v>2.9469135802469135</v>
      </c>
      <c r="KN22" s="13">
        <f t="shared" si="83"/>
        <v>2.9493827160493828</v>
      </c>
      <c r="KO22" s="13">
        <f t="shared" si="83"/>
        <v>2.9518518518518517</v>
      </c>
      <c r="KP22" s="13">
        <f t="shared" si="83"/>
        <v>2.9543209876543206</v>
      </c>
      <c r="KQ22" s="13">
        <f t="shared" si="83"/>
        <v>2.9567901234567899</v>
      </c>
      <c r="KR22" s="13">
        <f t="shared" si="83"/>
        <v>2.9592592592592593</v>
      </c>
      <c r="KS22" s="13">
        <f t="shared" si="83"/>
        <v>2.9617283950617286</v>
      </c>
      <c r="KT22" s="13">
        <f t="shared" si="83"/>
        <v>2.9641975308641975</v>
      </c>
      <c r="KU22" s="13">
        <f t="shared" si="83"/>
        <v>2.9666666666666663</v>
      </c>
      <c r="KV22" s="13">
        <f t="shared" si="83"/>
        <v>2.9691358024691357</v>
      </c>
      <c r="KW22" s="13">
        <f t="shared" si="83"/>
        <v>2.971604938271605</v>
      </c>
      <c r="KX22" s="13">
        <f t="shared" si="83"/>
        <v>2.9740740740740743</v>
      </c>
      <c r="KY22" s="13">
        <f t="shared" si="83"/>
        <v>2.9765432098765432</v>
      </c>
      <c r="KZ22" s="13">
        <f t="shared" si="83"/>
        <v>2.9790123456790121</v>
      </c>
      <c r="LA22" s="13">
        <f t="shared" ref="LA22:NI22" si="84">SUM(LA70,LA118)</f>
        <v>2.9814814814814814</v>
      </c>
      <c r="LB22" s="13">
        <f t="shared" si="84"/>
        <v>2.9839506172839507</v>
      </c>
      <c r="LC22" s="13">
        <f t="shared" si="84"/>
        <v>2.9864197530864196</v>
      </c>
      <c r="LD22" s="13">
        <f t="shared" si="84"/>
        <v>2.9888888888888885</v>
      </c>
      <c r="LE22" s="13">
        <f t="shared" si="84"/>
        <v>2.9913580246913578</v>
      </c>
      <c r="LF22" s="13">
        <f t="shared" si="84"/>
        <v>2.9938271604938271</v>
      </c>
      <c r="LG22" s="13">
        <f t="shared" si="84"/>
        <v>2.9962962962962965</v>
      </c>
      <c r="LH22" s="13">
        <f t="shared" si="84"/>
        <v>2.9987654320987653</v>
      </c>
      <c r="LI22" s="13">
        <f t="shared" si="84"/>
        <v>3.0012345679012342</v>
      </c>
      <c r="LJ22" s="13">
        <f t="shared" si="84"/>
        <v>3.0037037037037035</v>
      </c>
      <c r="LK22" s="13">
        <f t="shared" si="84"/>
        <v>3.0061728395061729</v>
      </c>
      <c r="LL22" s="13">
        <f t="shared" si="84"/>
        <v>3.0086419753086422</v>
      </c>
      <c r="LM22" s="13">
        <f t="shared" si="84"/>
        <v>3.0111111111111111</v>
      </c>
      <c r="LN22" s="13">
        <f t="shared" si="84"/>
        <v>3.01358024691358</v>
      </c>
      <c r="LO22" s="13">
        <f t="shared" si="84"/>
        <v>3.0160493827160493</v>
      </c>
      <c r="LP22" s="13">
        <f t="shared" si="84"/>
        <v>3.0185185185185186</v>
      </c>
      <c r="LQ22" s="13">
        <f t="shared" si="84"/>
        <v>3.0209876543209875</v>
      </c>
      <c r="LR22" s="13">
        <f t="shared" si="84"/>
        <v>3.0234567901234568</v>
      </c>
      <c r="LS22" s="13">
        <f t="shared" si="84"/>
        <v>3.0259259259259257</v>
      </c>
      <c r="LT22" s="13">
        <f t="shared" si="84"/>
        <v>3.028395061728395</v>
      </c>
      <c r="LU22" s="13">
        <f t="shared" si="84"/>
        <v>3.0308641975308643</v>
      </c>
      <c r="LV22" s="13">
        <f t="shared" si="84"/>
        <v>3.0333333333333332</v>
      </c>
      <c r="LW22" s="13">
        <f t="shared" si="84"/>
        <v>3.0358024691358025</v>
      </c>
      <c r="LX22" s="13">
        <f t="shared" si="84"/>
        <v>3.0382716049382714</v>
      </c>
      <c r="LY22" s="13">
        <f t="shared" si="84"/>
        <v>2.4578395061728395</v>
      </c>
      <c r="LZ22" s="13">
        <f t="shared" si="84"/>
        <v>2.4603518518518523</v>
      </c>
      <c r="MA22" s="13">
        <f t="shared" si="84"/>
        <v>2.4628641975308643</v>
      </c>
      <c r="MB22" s="13">
        <f t="shared" si="84"/>
        <v>2.4653765432098766</v>
      </c>
      <c r="MC22" s="13">
        <f t="shared" si="84"/>
        <v>2.4678888888888886</v>
      </c>
      <c r="MD22" s="13">
        <f t="shared" si="84"/>
        <v>2.4704012345679009</v>
      </c>
      <c r="ME22" s="13">
        <f t="shared" si="84"/>
        <v>2.4729135802469138</v>
      </c>
      <c r="MF22" s="13">
        <f t="shared" si="84"/>
        <v>2.4754259259259261</v>
      </c>
      <c r="MG22" s="13">
        <f t="shared" si="84"/>
        <v>2.4779382716049385</v>
      </c>
      <c r="MH22" s="13">
        <f t="shared" si="84"/>
        <v>2.4804506172839504</v>
      </c>
      <c r="MI22" s="13">
        <f t="shared" si="84"/>
        <v>2.4829629629629633</v>
      </c>
      <c r="MJ22" s="13">
        <f t="shared" si="84"/>
        <v>2.4854753086419752</v>
      </c>
      <c r="MK22" s="13">
        <f t="shared" si="84"/>
        <v>2.4879876543209876</v>
      </c>
      <c r="ML22" s="13">
        <f t="shared" si="84"/>
        <v>2.4904999999999999</v>
      </c>
      <c r="MM22" s="13">
        <f t="shared" si="84"/>
        <v>2.4930123456790123</v>
      </c>
      <c r="MN22" s="13">
        <f t="shared" si="84"/>
        <v>2.4955246913580247</v>
      </c>
      <c r="MO22" s="13">
        <f t="shared" si="84"/>
        <v>2.4980370370370371</v>
      </c>
      <c r="MP22" s="13">
        <f t="shared" si="84"/>
        <v>2.5005493827160494</v>
      </c>
      <c r="MQ22" s="13">
        <f t="shared" si="84"/>
        <v>2.5030617283950618</v>
      </c>
      <c r="MR22" s="13">
        <f t="shared" si="84"/>
        <v>2.5055740740740742</v>
      </c>
      <c r="MS22" s="13">
        <f t="shared" si="84"/>
        <v>2.5080864197530865</v>
      </c>
      <c r="MT22" s="13">
        <f t="shared" si="84"/>
        <v>2.5105987654320994</v>
      </c>
      <c r="MU22" s="13">
        <f t="shared" si="84"/>
        <v>2.5131111111111109</v>
      </c>
      <c r="MV22" s="13">
        <f t="shared" si="84"/>
        <v>2.5156234567901232</v>
      </c>
      <c r="MW22" s="13">
        <f t="shared" si="84"/>
        <v>2.5181358024691356</v>
      </c>
      <c r="MX22" s="13">
        <f t="shared" si="84"/>
        <v>2.520648148148148</v>
      </c>
      <c r="MY22" s="13">
        <f t="shared" si="84"/>
        <v>2.5231604938271603</v>
      </c>
      <c r="MZ22" s="13">
        <f t="shared" si="84"/>
        <v>2.5256728395061732</v>
      </c>
      <c r="NA22" s="13">
        <f t="shared" si="84"/>
        <v>2.5281851851851855</v>
      </c>
      <c r="NB22" s="13">
        <f t="shared" si="84"/>
        <v>2.5306975308641975</v>
      </c>
      <c r="NC22" s="13">
        <f t="shared" si="84"/>
        <v>2.5332098765432103</v>
      </c>
      <c r="ND22" s="13">
        <f t="shared" si="84"/>
        <v>2.5357222222222218</v>
      </c>
      <c r="NE22" s="13">
        <f t="shared" si="84"/>
        <v>2.5382345679012341</v>
      </c>
      <c r="NF22" s="13">
        <f t="shared" si="84"/>
        <v>2.540746913580247</v>
      </c>
      <c r="NG22" s="13">
        <f t="shared" si="84"/>
        <v>2.5432592592592593</v>
      </c>
      <c r="NH22" s="13">
        <f t="shared" si="84"/>
        <v>2.5457716049382717</v>
      </c>
      <c r="NI22" s="13">
        <f t="shared" si="84"/>
        <v>2.5482839506172841</v>
      </c>
    </row>
    <row r="23" spans="1:373" ht="15.75" customHeight="1">
      <c r="A23" s="22">
        <v>42</v>
      </c>
      <c r="B23" s="8" t="s">
        <v>1253</v>
      </c>
      <c r="C23" s="13">
        <f t="shared" si="78"/>
        <v>2.2936507936507935</v>
      </c>
      <c r="D23" s="13">
        <f t="shared" ref="D23:BN23" si="85">SUM(D71,D119)</f>
        <v>2.6857142857142859</v>
      </c>
      <c r="E23" s="13">
        <f t="shared" si="85"/>
        <v>2.6888888888888887</v>
      </c>
      <c r="F23" s="13">
        <f t="shared" si="85"/>
        <v>2.5809523809523811</v>
      </c>
      <c r="G23" s="13">
        <f t="shared" si="85"/>
        <v>2.5285714285714285</v>
      </c>
      <c r="H23" s="13">
        <f t="shared" si="85"/>
        <v>2.3095238095238093</v>
      </c>
      <c r="I23" s="13">
        <f t="shared" si="85"/>
        <v>2.3682539682539687</v>
      </c>
      <c r="J23" s="13">
        <f t="shared" si="85"/>
        <v>2.8158730158730156</v>
      </c>
      <c r="K23" s="13">
        <f t="shared" si="85"/>
        <v>2.5412698412698411</v>
      </c>
      <c r="L23" s="13">
        <f t="shared" si="85"/>
        <v>2.4055555555555554</v>
      </c>
      <c r="M23" s="13">
        <f t="shared" si="85"/>
        <v>2.3531746031746033</v>
      </c>
      <c r="N23" s="13">
        <f t="shared" si="85"/>
        <v>2.7174603174603171</v>
      </c>
      <c r="O23" s="13">
        <f t="shared" si="85"/>
        <v>2.3873015873015873</v>
      </c>
      <c r="P23" s="13">
        <f t="shared" si="85"/>
        <v>2.5015873015873016</v>
      </c>
      <c r="Q23" s="13">
        <f t="shared" si="85"/>
        <v>2.893650793650794</v>
      </c>
      <c r="R23" s="13">
        <f t="shared" si="85"/>
        <v>3.2857142857142856</v>
      </c>
      <c r="S23" s="13">
        <f t="shared" si="85"/>
        <v>2.7888888888888888</v>
      </c>
      <c r="T23" s="13">
        <f t="shared" si="85"/>
        <v>2.6253968253968254</v>
      </c>
      <c r="U23" s="13">
        <f t="shared" si="85"/>
        <v>2.5174603174603174</v>
      </c>
      <c r="V23" s="13">
        <f t="shared" si="85"/>
        <v>2.353968253968254</v>
      </c>
      <c r="W23" s="13">
        <f t="shared" si="85"/>
        <v>2.4126984126984126</v>
      </c>
      <c r="X23" s="13">
        <f t="shared" si="85"/>
        <v>2.8047619047619046</v>
      </c>
      <c r="Y23" s="13">
        <f t="shared" si="85"/>
        <v>2.8634920634920631</v>
      </c>
      <c r="Z23" s="13">
        <f t="shared" si="85"/>
        <v>2.6444444444444448</v>
      </c>
      <c r="AA23" s="13">
        <f t="shared" si="85"/>
        <v>2.5920634920634922</v>
      </c>
      <c r="AB23" s="13">
        <f t="shared" si="85"/>
        <v>2.5119047619047614</v>
      </c>
      <c r="AC23" s="13">
        <f t="shared" si="85"/>
        <v>2.3761904761904762</v>
      </c>
      <c r="AD23" s="13">
        <f t="shared" si="85"/>
        <v>2.5182539682539682</v>
      </c>
      <c r="AE23" s="13">
        <f t="shared" si="85"/>
        <v>3.1047619047619053</v>
      </c>
      <c r="AF23" s="13">
        <f t="shared" si="85"/>
        <v>3.2190476190476187</v>
      </c>
      <c r="AG23" s="13">
        <f t="shared" si="85"/>
        <v>2.7777777777777777</v>
      </c>
      <c r="AH23" s="13">
        <f t="shared" si="85"/>
        <v>2.558730158730159</v>
      </c>
      <c r="AI23" s="13">
        <f t="shared" si="85"/>
        <v>2.5619047619047621</v>
      </c>
      <c r="AJ23" s="13">
        <f t="shared" si="85"/>
        <v>2.5650793650793653</v>
      </c>
      <c r="AK23" s="13">
        <f t="shared" si="85"/>
        <v>2.568253968253968</v>
      </c>
      <c r="AL23" s="13">
        <f t="shared" si="85"/>
        <v>3.1269841269841274</v>
      </c>
      <c r="AM23" s="13">
        <f t="shared" si="85"/>
        <v>3.519047619047619</v>
      </c>
      <c r="AN23" s="13">
        <f t="shared" si="85"/>
        <v>3.0222222222222226</v>
      </c>
      <c r="AO23" s="13">
        <f t="shared" si="85"/>
        <v>2.9698412698412699</v>
      </c>
      <c r="AP23" s="13">
        <f t="shared" si="85"/>
        <v>2.6952380952380954</v>
      </c>
      <c r="AQ23" s="13">
        <f t="shared" si="85"/>
        <v>2.4761904761904763</v>
      </c>
      <c r="AR23" s="13">
        <f t="shared" si="85"/>
        <v>2.4793650793650799</v>
      </c>
      <c r="AS23" s="13">
        <f t="shared" si="85"/>
        <v>2.982539682539683</v>
      </c>
      <c r="AT23" s="13">
        <f t="shared" si="85"/>
        <v>2.9857142857142858</v>
      </c>
      <c r="AU23" s="13">
        <f t="shared" si="85"/>
        <v>2.7111111111111112</v>
      </c>
      <c r="AV23" s="13">
        <f t="shared" si="85"/>
        <v>2.8253968253968256</v>
      </c>
      <c r="AW23" s="13">
        <f t="shared" si="85"/>
        <v>2.9396825396825395</v>
      </c>
      <c r="AX23" s="13">
        <f t="shared" si="85"/>
        <v>2.7206349206349207</v>
      </c>
      <c r="AY23" s="13">
        <f t="shared" si="85"/>
        <v>2.7238095238095239</v>
      </c>
      <c r="AZ23" s="13">
        <f t="shared" si="85"/>
        <v>3.2825396825396824</v>
      </c>
      <c r="BA23" s="13">
        <f t="shared" si="85"/>
        <v>3.5634920634920637</v>
      </c>
      <c r="BB23" s="13">
        <f t="shared" si="85"/>
        <v>3.177777777777778</v>
      </c>
      <c r="BC23" s="13">
        <f t="shared" si="85"/>
        <v>3.1809523809523812</v>
      </c>
      <c r="BD23" s="13">
        <f t="shared" si="85"/>
        <v>3.1841269841269844</v>
      </c>
      <c r="BE23" s="13">
        <f t="shared" si="85"/>
        <v>2.7428571428571433</v>
      </c>
      <c r="BF23" s="13">
        <f t="shared" si="85"/>
        <v>2.7460317460317465</v>
      </c>
      <c r="BG23" s="13">
        <f t="shared" si="85"/>
        <v>3.1936507936507939</v>
      </c>
      <c r="BH23" s="13">
        <f t="shared" si="85"/>
        <v>3.0301587301587301</v>
      </c>
      <c r="BI23" s="13">
        <f t="shared" si="85"/>
        <v>2.8111111111111113</v>
      </c>
      <c r="BJ23" s="13">
        <f t="shared" si="85"/>
        <v>2.7031746031746033</v>
      </c>
      <c r="BK23" s="13">
        <f t="shared" si="85"/>
        <v>2.7063492063492065</v>
      </c>
      <c r="BL23" s="13">
        <f t="shared" si="85"/>
        <v>2.5428571428571431</v>
      </c>
      <c r="BM23" s="13">
        <f t="shared" si="85"/>
        <v>2.7682539682539686</v>
      </c>
      <c r="BN23" s="13">
        <f t="shared" si="85"/>
        <v>2.215873015873016</v>
      </c>
      <c r="BO23" s="13">
        <f t="shared" ref="BO23:DP23" si="86">SUM(BO71,BO119)</f>
        <v>3.4412698412698415</v>
      </c>
      <c r="BP23" s="13">
        <f t="shared" si="86"/>
        <v>2.9444444444444442</v>
      </c>
      <c r="BQ23" s="13">
        <f t="shared" si="86"/>
        <v>2.6142857142857143</v>
      </c>
      <c r="BR23" s="13">
        <f t="shared" si="86"/>
        <v>2.5619047619047621</v>
      </c>
      <c r="BS23" s="13">
        <f t="shared" si="86"/>
        <v>2.5650793650793653</v>
      </c>
      <c r="BT23" s="13">
        <f t="shared" si="86"/>
        <v>2.6793650793650796</v>
      </c>
      <c r="BU23" s="13">
        <f t="shared" si="86"/>
        <v>3.0714285714285716</v>
      </c>
      <c r="BV23" s="13">
        <f t="shared" si="86"/>
        <v>3.1857142857142855</v>
      </c>
      <c r="BW23" s="13">
        <f t="shared" si="86"/>
        <v>2.8000000000000003</v>
      </c>
      <c r="BX23" s="13">
        <f t="shared" si="86"/>
        <v>2.8031746031746034</v>
      </c>
      <c r="BY23" s="13">
        <f t="shared" si="86"/>
        <v>2.8063492063492066</v>
      </c>
      <c r="BZ23" s="13">
        <f t="shared" si="86"/>
        <v>2.5873015873015874</v>
      </c>
      <c r="CA23" s="13">
        <f t="shared" si="86"/>
        <v>2.646031746031746</v>
      </c>
      <c r="CB23" s="13">
        <f t="shared" si="86"/>
        <v>2.9269841269841272</v>
      </c>
      <c r="CC23" s="13">
        <f t="shared" si="86"/>
        <v>3.0412698412698411</v>
      </c>
      <c r="CD23" s="13">
        <f t="shared" si="86"/>
        <v>3.3777777777777778</v>
      </c>
      <c r="CE23" s="13">
        <f t="shared" si="86"/>
        <v>3.3809523809523809</v>
      </c>
      <c r="CF23" s="13">
        <f t="shared" si="86"/>
        <v>3.4952380952380953</v>
      </c>
      <c r="CG23" s="13">
        <f t="shared" si="86"/>
        <v>3.4984126984126984</v>
      </c>
      <c r="CH23" s="13">
        <f t="shared" si="86"/>
        <v>2.8904761904761904</v>
      </c>
      <c r="CI23" s="13">
        <f t="shared" si="86"/>
        <v>3.6714285714285713</v>
      </c>
      <c r="CJ23" s="13">
        <f t="shared" si="86"/>
        <v>4.2857142857142856</v>
      </c>
      <c r="CK23" s="13">
        <f t="shared" si="86"/>
        <v>4.2888888888888896</v>
      </c>
      <c r="CL23" s="13">
        <f t="shared" si="86"/>
        <v>3.6809523809523812</v>
      </c>
      <c r="CM23" s="13">
        <f t="shared" si="86"/>
        <v>3.6841269841269839</v>
      </c>
      <c r="CN23" s="13">
        <f t="shared" si="86"/>
        <v>3.6873015873015871</v>
      </c>
      <c r="CO23" s="13">
        <f t="shared" si="86"/>
        <v>3.1904761904761907</v>
      </c>
      <c r="CP23" s="13">
        <f t="shared" si="86"/>
        <v>3.6936507936507939</v>
      </c>
      <c r="CQ23" s="13">
        <f t="shared" si="86"/>
        <v>4.3079365079365077</v>
      </c>
      <c r="CR23" s="13">
        <f t="shared" si="86"/>
        <v>3.6999999999999997</v>
      </c>
      <c r="CS23" s="13">
        <f t="shared" si="86"/>
        <v>3.3142857142857141</v>
      </c>
      <c r="CT23" s="13">
        <f t="shared" si="86"/>
        <v>3.0952380952380953</v>
      </c>
      <c r="CU23" s="13">
        <f t="shared" si="86"/>
        <v>2.8206349206349208</v>
      </c>
      <c r="CV23" s="13">
        <f t="shared" si="86"/>
        <v>2.8793650793650793</v>
      </c>
      <c r="CW23" s="13">
        <f t="shared" si="86"/>
        <v>2.3269841269841272</v>
      </c>
      <c r="CX23" s="13">
        <f t="shared" si="86"/>
        <v>3.4412698412698415</v>
      </c>
      <c r="CY23" s="13">
        <f t="shared" si="86"/>
        <v>2.8888888888888893</v>
      </c>
      <c r="CZ23" s="13">
        <f t="shared" si="86"/>
        <v>2.7253968253968255</v>
      </c>
      <c r="DA23" s="13">
        <f t="shared" si="86"/>
        <v>3.5619047619047617</v>
      </c>
      <c r="DB23" s="13">
        <f t="shared" si="86"/>
        <v>0.35138888888888886</v>
      </c>
      <c r="DC23" s="13">
        <f t="shared" si="86"/>
        <v>0.36666666666666675</v>
      </c>
      <c r="DD23" s="13">
        <f t="shared" si="86"/>
        <v>3.9047619047619051</v>
      </c>
      <c r="DE23" s="13">
        <f t="shared" si="86"/>
        <v>4.1579365079365083</v>
      </c>
      <c r="DF23" s="13">
        <f t="shared" si="86"/>
        <v>3.5777777777777775</v>
      </c>
      <c r="DG23" s="13">
        <f t="shared" si="86"/>
        <v>3.5809523809523807</v>
      </c>
      <c r="DH23" s="13">
        <f t="shared" si="86"/>
        <v>4.0285714285714285</v>
      </c>
      <c r="DI23" s="13">
        <f t="shared" si="86"/>
        <v>4.4761904761904763</v>
      </c>
      <c r="DJ23" s="13">
        <f t="shared" si="86"/>
        <v>0.67222222222222228</v>
      </c>
      <c r="DK23" s="13">
        <f t="shared" si="86"/>
        <v>4.1492063492063487</v>
      </c>
      <c r="DL23" s="13">
        <f t="shared" si="86"/>
        <v>4.4857142857142858</v>
      </c>
      <c r="DM23" s="13">
        <f t="shared" si="86"/>
        <v>4.322222222222222</v>
      </c>
      <c r="DN23" s="13">
        <f t="shared" si="86"/>
        <v>3.9365079365079363</v>
      </c>
      <c r="DO23" s="13">
        <f t="shared" si="86"/>
        <v>4.3285714285714283</v>
      </c>
      <c r="DP23" s="13">
        <f t="shared" si="86"/>
        <v>3.0539682539682542</v>
      </c>
      <c r="DQ23" s="13">
        <f t="shared" ref="DQ23:GB23" si="87">SUM(DQ71,DQ119)</f>
        <v>2.9460317460317462</v>
      </c>
      <c r="DR23" s="13">
        <f t="shared" si="87"/>
        <v>3.3936507936507931</v>
      </c>
      <c r="DS23" s="13">
        <f t="shared" si="87"/>
        <v>3.1190476190476191</v>
      </c>
      <c r="DT23" s="13">
        <f t="shared" si="87"/>
        <v>2.7888888888888892</v>
      </c>
      <c r="DU23" s="13">
        <f t="shared" si="87"/>
        <v>2.7920634920634924</v>
      </c>
      <c r="DV23" s="13">
        <f t="shared" si="87"/>
        <v>2.8507936507936509</v>
      </c>
      <c r="DW23" s="13">
        <f t="shared" si="87"/>
        <v>2.7428571428571429</v>
      </c>
      <c r="DX23" s="13">
        <f t="shared" si="87"/>
        <v>2.8015873015873018</v>
      </c>
      <c r="DY23" s="13">
        <f t="shared" si="87"/>
        <v>3.0825396825396827</v>
      </c>
      <c r="DZ23" s="13">
        <f t="shared" si="87"/>
        <v>3.1412698412698412</v>
      </c>
      <c r="EA23" s="13">
        <f t="shared" si="87"/>
        <v>2.8111111111111109</v>
      </c>
      <c r="EB23" s="13">
        <f t="shared" si="87"/>
        <v>2.8698412698412699</v>
      </c>
      <c r="EC23" s="13">
        <f t="shared" si="87"/>
        <v>2.873015873015873</v>
      </c>
      <c r="ED23" s="13">
        <f t="shared" si="87"/>
        <v>2.8761904761904762</v>
      </c>
      <c r="EE23" s="13">
        <f t="shared" si="87"/>
        <v>2.8793650793650793</v>
      </c>
      <c r="EF23" s="13">
        <f t="shared" si="87"/>
        <v>3.2714285714285714</v>
      </c>
      <c r="EG23" s="13">
        <f t="shared" si="87"/>
        <v>3.5523809523809522</v>
      </c>
      <c r="EH23" s="13">
        <f t="shared" si="87"/>
        <v>3.1666666666666665</v>
      </c>
      <c r="EI23" s="13">
        <f t="shared" si="87"/>
        <v>3.1698412698412697</v>
      </c>
      <c r="EJ23" s="13">
        <f t="shared" si="87"/>
        <v>3.450793650793651</v>
      </c>
      <c r="EK23" s="13">
        <f t="shared" si="87"/>
        <v>3.342857142857143</v>
      </c>
      <c r="EL23" s="13">
        <f t="shared" si="87"/>
        <v>3.3460317460317461</v>
      </c>
      <c r="EM23" s="13">
        <f t="shared" si="87"/>
        <v>4.0158730158730158</v>
      </c>
      <c r="EN23" s="13">
        <f t="shared" si="87"/>
        <v>4.9079365079365083</v>
      </c>
      <c r="EO23" s="13">
        <f t="shared" si="87"/>
        <v>4.0222222222222221</v>
      </c>
      <c r="EP23" s="13">
        <f t="shared" si="87"/>
        <v>3.9142857142857146</v>
      </c>
      <c r="EQ23" s="13">
        <f t="shared" si="87"/>
        <v>3.9174603174603178</v>
      </c>
      <c r="ER23" s="13">
        <f t="shared" si="87"/>
        <v>4.9761904761904763</v>
      </c>
      <c r="ES23" s="13">
        <f t="shared" si="87"/>
        <v>3.3682539682539683</v>
      </c>
      <c r="ET23" s="13">
        <f t="shared" si="87"/>
        <v>4.038095238095238</v>
      </c>
      <c r="EU23" s="13">
        <f t="shared" si="87"/>
        <v>4.9857142857142858</v>
      </c>
      <c r="EV23" s="13">
        <f t="shared" si="87"/>
        <v>4.2666666666666666</v>
      </c>
      <c r="EW23" s="13">
        <f t="shared" si="87"/>
        <v>4.0476190476190474</v>
      </c>
      <c r="EX23" s="13">
        <f t="shared" si="87"/>
        <v>4.0507936507936506</v>
      </c>
      <c r="EY23" s="13">
        <f t="shared" si="87"/>
        <v>4.7206349206349207</v>
      </c>
      <c r="EZ23" s="13">
        <f t="shared" si="87"/>
        <v>4.1682539682539685</v>
      </c>
      <c r="FA23" s="13">
        <f t="shared" si="87"/>
        <v>4.2825396825396824</v>
      </c>
      <c r="FB23" s="13">
        <f t="shared" si="87"/>
        <v>4.8412698412698409</v>
      </c>
      <c r="FC23" s="13">
        <f t="shared" si="87"/>
        <v>4.4000000000000004</v>
      </c>
      <c r="FD23" s="13">
        <f t="shared" si="87"/>
        <v>4.1809523809523812</v>
      </c>
      <c r="FE23" s="13">
        <f t="shared" si="87"/>
        <v>4.1841269841269844</v>
      </c>
      <c r="FF23" s="13">
        <f t="shared" si="87"/>
        <v>4.7428571428571438</v>
      </c>
      <c r="FG23" s="13">
        <f t="shared" si="87"/>
        <v>3.4126984126984126</v>
      </c>
      <c r="FH23" s="13">
        <f t="shared" si="87"/>
        <v>4.6380952380952385</v>
      </c>
      <c r="FI23" s="13">
        <f t="shared" si="87"/>
        <v>3.6412698412698412</v>
      </c>
      <c r="FJ23" s="13">
        <f t="shared" si="87"/>
        <v>3.3666666666666671</v>
      </c>
      <c r="FK23" s="13">
        <f t="shared" si="87"/>
        <v>3.3698412698412699</v>
      </c>
      <c r="FL23" s="13">
        <f t="shared" si="87"/>
        <v>3.373015873015873</v>
      </c>
      <c r="FM23" s="13">
        <f t="shared" si="87"/>
        <v>3.3761904761904762</v>
      </c>
      <c r="FN23" s="13">
        <f t="shared" si="87"/>
        <v>3.3793650793650798</v>
      </c>
      <c r="FO23" s="13">
        <f t="shared" si="87"/>
        <v>3.382539682539683</v>
      </c>
      <c r="FP23" s="13">
        <f t="shared" si="87"/>
        <v>3.3857142857142857</v>
      </c>
      <c r="FQ23" s="13">
        <f t="shared" si="87"/>
        <v>3.3888888888888888</v>
      </c>
      <c r="FR23" s="13">
        <f t="shared" si="87"/>
        <v>3.3920634920634924</v>
      </c>
      <c r="FS23" s="13">
        <f t="shared" si="87"/>
        <v>3.3952380952380956</v>
      </c>
      <c r="FT23" s="13">
        <f t="shared" si="87"/>
        <v>3.3984126984126983</v>
      </c>
      <c r="FU23" s="13">
        <f t="shared" si="87"/>
        <v>3.4015873015873015</v>
      </c>
      <c r="FV23" s="13">
        <f t="shared" si="87"/>
        <v>3.4047619047619051</v>
      </c>
      <c r="FW23" s="13">
        <f t="shared" si="87"/>
        <v>3.4079365079365083</v>
      </c>
      <c r="FX23" s="13">
        <f t="shared" si="87"/>
        <v>3.4111111111111114</v>
      </c>
      <c r="FY23" s="13">
        <f t="shared" si="87"/>
        <v>3.4142857142857141</v>
      </c>
      <c r="FZ23" s="13">
        <f t="shared" si="87"/>
        <v>3.4174603174603178</v>
      </c>
      <c r="GA23" s="13">
        <f t="shared" si="87"/>
        <v>3.4206349206349209</v>
      </c>
      <c r="GB23" s="13">
        <f t="shared" si="87"/>
        <v>3.4238095238095241</v>
      </c>
      <c r="GC23" s="13">
        <f t="shared" ref="GC23:IN23" si="88">SUM(GC71,GC119)</f>
        <v>3.4269841269841268</v>
      </c>
      <c r="GD23" s="13">
        <f t="shared" si="88"/>
        <v>3.4301587301587304</v>
      </c>
      <c r="GE23" s="13">
        <f t="shared" si="88"/>
        <v>3.4333333333333336</v>
      </c>
      <c r="GF23" s="13">
        <f t="shared" si="88"/>
        <v>3.4365079365079367</v>
      </c>
      <c r="GG23" s="13">
        <f t="shared" si="88"/>
        <v>3.4396825396825399</v>
      </c>
      <c r="GH23" s="13">
        <f t="shared" si="88"/>
        <v>3.4428571428571431</v>
      </c>
      <c r="GI23" s="13">
        <f t="shared" si="88"/>
        <v>3.4460317460317462</v>
      </c>
      <c r="GJ23" s="13">
        <f t="shared" si="88"/>
        <v>3.4492063492063494</v>
      </c>
      <c r="GK23" s="13">
        <f t="shared" si="88"/>
        <v>3.4523809523809526</v>
      </c>
      <c r="GL23" s="13">
        <f t="shared" si="88"/>
        <v>3.4555555555555557</v>
      </c>
      <c r="GM23" s="13">
        <f t="shared" si="88"/>
        <v>3.4587301587301589</v>
      </c>
      <c r="GN23" s="13">
        <f t="shared" si="88"/>
        <v>3.461904761904762</v>
      </c>
      <c r="GO23" s="13">
        <f t="shared" si="88"/>
        <v>3.4650793650793652</v>
      </c>
      <c r="GP23" s="13">
        <f t="shared" si="88"/>
        <v>3.4682539682539684</v>
      </c>
      <c r="GQ23" s="13">
        <f t="shared" si="88"/>
        <v>3.4714285714285715</v>
      </c>
      <c r="GR23" s="13">
        <f t="shared" si="88"/>
        <v>3.4746031746031747</v>
      </c>
      <c r="GS23" s="13">
        <f t="shared" si="88"/>
        <v>3.4777777777777779</v>
      </c>
      <c r="GT23" s="13">
        <f t="shared" si="88"/>
        <v>3.480952380952381</v>
      </c>
      <c r="GU23" s="13">
        <f t="shared" si="88"/>
        <v>3.4841269841269842</v>
      </c>
      <c r="GV23" s="13">
        <f t="shared" si="88"/>
        <v>3.4873015873015873</v>
      </c>
      <c r="GW23" s="13">
        <f t="shared" si="88"/>
        <v>3.4904761904761905</v>
      </c>
      <c r="GX23" s="13">
        <f t="shared" si="88"/>
        <v>3.4936507936507937</v>
      </c>
      <c r="GY23" s="13">
        <f t="shared" si="88"/>
        <v>3.4968253968253973</v>
      </c>
      <c r="GZ23" s="13">
        <f t="shared" si="88"/>
        <v>3.5</v>
      </c>
      <c r="HA23" s="13">
        <f t="shared" si="88"/>
        <v>3.5031746031746032</v>
      </c>
      <c r="HB23" s="13">
        <f t="shared" si="88"/>
        <v>3.5063492063492063</v>
      </c>
      <c r="HC23" s="13">
        <f t="shared" si="88"/>
        <v>3.5095238095238099</v>
      </c>
      <c r="HD23" s="13">
        <f t="shared" si="88"/>
        <v>3.5126984126984127</v>
      </c>
      <c r="HE23" s="13">
        <f t="shared" si="88"/>
        <v>3.5158730158730158</v>
      </c>
      <c r="HF23" s="13">
        <f t="shared" si="88"/>
        <v>3.519047619047619</v>
      </c>
      <c r="HG23" s="13">
        <f t="shared" si="88"/>
        <v>3.5222222222222226</v>
      </c>
      <c r="HH23" s="13">
        <f t="shared" si="88"/>
        <v>3.5253968253968258</v>
      </c>
      <c r="HI23" s="13">
        <f t="shared" si="88"/>
        <v>3.5285714285714285</v>
      </c>
      <c r="HJ23" s="13">
        <f t="shared" si="88"/>
        <v>3.5317460317460316</v>
      </c>
      <c r="HK23" s="13">
        <f t="shared" si="88"/>
        <v>3.5349206349206352</v>
      </c>
      <c r="HL23" s="13">
        <f t="shared" si="88"/>
        <v>3.5380952380952384</v>
      </c>
      <c r="HM23" s="13">
        <f t="shared" si="88"/>
        <v>3.5412698412698411</v>
      </c>
      <c r="HN23" s="13">
        <f t="shared" si="88"/>
        <v>3.5444444444444443</v>
      </c>
      <c r="HO23" s="13">
        <f t="shared" si="88"/>
        <v>3.5476190476190479</v>
      </c>
      <c r="HP23" s="13">
        <f t="shared" si="88"/>
        <v>3.5507936507936511</v>
      </c>
      <c r="HQ23" s="13">
        <f t="shared" si="88"/>
        <v>3.5539682539682542</v>
      </c>
      <c r="HR23" s="13">
        <f t="shared" si="88"/>
        <v>3.5571428571428569</v>
      </c>
      <c r="HS23" s="13">
        <f t="shared" si="88"/>
        <v>3.5603174603174605</v>
      </c>
      <c r="HT23" s="13">
        <f t="shared" si="88"/>
        <v>3.5634920634920637</v>
      </c>
      <c r="HU23" s="13">
        <f t="shared" si="88"/>
        <v>3.5666666666666669</v>
      </c>
      <c r="HV23" s="13">
        <f t="shared" si="88"/>
        <v>3.5698412698412696</v>
      </c>
      <c r="HW23" s="13">
        <f t="shared" si="88"/>
        <v>3.5730158730158732</v>
      </c>
      <c r="HX23" s="13">
        <f t="shared" si="88"/>
        <v>3.5761904761904764</v>
      </c>
      <c r="HY23" s="13">
        <f t="shared" si="88"/>
        <v>3.5793650793650795</v>
      </c>
      <c r="HZ23" s="13">
        <f t="shared" si="88"/>
        <v>3.5825396825396827</v>
      </c>
      <c r="IA23" s="13">
        <f t="shared" si="88"/>
        <v>3.5857142857142859</v>
      </c>
      <c r="IB23" s="13">
        <f t="shared" si="88"/>
        <v>3.588888888888889</v>
      </c>
      <c r="IC23" s="13">
        <f t="shared" si="88"/>
        <v>3.5920634920634922</v>
      </c>
      <c r="ID23" s="13">
        <f t="shared" si="88"/>
        <v>3.5952380952380953</v>
      </c>
      <c r="IE23" s="13">
        <f t="shared" si="88"/>
        <v>3.5984126984126985</v>
      </c>
      <c r="IF23" s="13">
        <f t="shared" si="88"/>
        <v>3.6015873015873017</v>
      </c>
      <c r="IG23" s="13">
        <f t="shared" si="88"/>
        <v>3.6047619047619048</v>
      </c>
      <c r="IH23" s="13">
        <f t="shared" si="88"/>
        <v>3.607936507936508</v>
      </c>
      <c r="II23" s="13">
        <f t="shared" si="88"/>
        <v>3.6111111111111116</v>
      </c>
      <c r="IJ23" s="13">
        <f t="shared" si="88"/>
        <v>3.6142857142857143</v>
      </c>
      <c r="IK23" s="13">
        <f t="shared" si="88"/>
        <v>3.6174603174603175</v>
      </c>
      <c r="IL23" s="13">
        <f t="shared" si="88"/>
        <v>3.6206349206349207</v>
      </c>
      <c r="IM23" s="13">
        <f t="shared" si="88"/>
        <v>3.6238095238095243</v>
      </c>
      <c r="IN23" s="13">
        <f t="shared" si="88"/>
        <v>3.626984126984127</v>
      </c>
      <c r="IO23" s="13">
        <f t="shared" ref="IO23:KZ23" si="89">SUM(IO71,IO119)</f>
        <v>3.6301587301587301</v>
      </c>
      <c r="IP23" s="13">
        <f t="shared" si="89"/>
        <v>3.6333333333333333</v>
      </c>
      <c r="IQ23" s="13">
        <f t="shared" si="89"/>
        <v>3.6365079365079369</v>
      </c>
      <c r="IR23" s="13">
        <f t="shared" si="89"/>
        <v>3.6396825396825401</v>
      </c>
      <c r="IS23" s="13">
        <f t="shared" si="89"/>
        <v>3.6428571428571428</v>
      </c>
      <c r="IT23" s="13">
        <f t="shared" si="89"/>
        <v>3.646031746031746</v>
      </c>
      <c r="IU23" s="13">
        <f t="shared" si="89"/>
        <v>3.6492063492063496</v>
      </c>
      <c r="IV23" s="13">
        <f t="shared" si="89"/>
        <v>3.6523809523809527</v>
      </c>
      <c r="IW23" s="13">
        <f t="shared" si="89"/>
        <v>3.6555555555555554</v>
      </c>
      <c r="IX23" s="13">
        <f t="shared" si="89"/>
        <v>3.6587301587301586</v>
      </c>
      <c r="IY23" s="13">
        <f t="shared" si="89"/>
        <v>3.6619047619047622</v>
      </c>
      <c r="IZ23" s="13">
        <f t="shared" si="89"/>
        <v>3.6650793650793654</v>
      </c>
      <c r="JA23" s="13">
        <f t="shared" si="89"/>
        <v>3.6682539682539685</v>
      </c>
      <c r="JB23" s="13">
        <f t="shared" si="89"/>
        <v>3.6714285714285713</v>
      </c>
      <c r="JC23" s="13">
        <f t="shared" si="89"/>
        <v>3.6746031746031749</v>
      </c>
      <c r="JD23" s="13">
        <f t="shared" si="89"/>
        <v>3.677777777777778</v>
      </c>
      <c r="JE23" s="13">
        <f t="shared" si="89"/>
        <v>3.6809523809523812</v>
      </c>
      <c r="JF23" s="13">
        <f t="shared" si="89"/>
        <v>3.6841269841269839</v>
      </c>
      <c r="JG23" s="13">
        <f t="shared" si="89"/>
        <v>3.6873015873015875</v>
      </c>
      <c r="JH23" s="13">
        <f t="shared" si="89"/>
        <v>3.6904761904761907</v>
      </c>
      <c r="JI23" s="13">
        <f t="shared" si="89"/>
        <v>3.6936507936507939</v>
      </c>
      <c r="JJ23" s="13">
        <f t="shared" si="89"/>
        <v>3.696825396825397</v>
      </c>
      <c r="JK23" s="13">
        <f t="shared" si="89"/>
        <v>3.7</v>
      </c>
      <c r="JL23" s="13">
        <f t="shared" si="89"/>
        <v>3.7031746031746033</v>
      </c>
      <c r="JM23" s="13">
        <f t="shared" si="89"/>
        <v>3.7063492063492065</v>
      </c>
      <c r="JN23" s="13">
        <f t="shared" si="89"/>
        <v>3.7095238095238097</v>
      </c>
      <c r="JO23" s="13">
        <f t="shared" si="89"/>
        <v>3.7126984126984128</v>
      </c>
      <c r="JP23" s="13">
        <f t="shared" si="89"/>
        <v>3.715873015873016</v>
      </c>
      <c r="JQ23" s="13">
        <f t="shared" si="89"/>
        <v>3.7190476190476192</v>
      </c>
      <c r="JR23" s="13">
        <f t="shared" si="89"/>
        <v>3.7222222222222223</v>
      </c>
      <c r="JS23" s="13">
        <f t="shared" si="89"/>
        <v>3.7253968253968259</v>
      </c>
      <c r="JT23" s="13">
        <f t="shared" si="89"/>
        <v>3.7285714285714286</v>
      </c>
      <c r="JU23" s="13">
        <f t="shared" si="89"/>
        <v>3.7317460317460318</v>
      </c>
      <c r="JV23" s="13">
        <f t="shared" si="89"/>
        <v>3.734920634920635</v>
      </c>
      <c r="JW23" s="13">
        <f t="shared" si="89"/>
        <v>3.7380952380952386</v>
      </c>
      <c r="JX23" s="13">
        <f t="shared" si="89"/>
        <v>3.7412698412698413</v>
      </c>
      <c r="JY23" s="13">
        <f t="shared" si="89"/>
        <v>3.7444444444444445</v>
      </c>
      <c r="JZ23" s="13">
        <f t="shared" si="89"/>
        <v>3.7476190476190476</v>
      </c>
      <c r="KA23" s="13">
        <f t="shared" si="89"/>
        <v>3.7507936507936512</v>
      </c>
      <c r="KB23" s="13">
        <f t="shared" si="89"/>
        <v>3.7539682539682544</v>
      </c>
      <c r="KC23" s="13">
        <f t="shared" si="89"/>
        <v>3.7571428571428571</v>
      </c>
      <c r="KD23" s="13">
        <f t="shared" si="89"/>
        <v>3.7603174603174603</v>
      </c>
      <c r="KE23" s="13">
        <f t="shared" si="89"/>
        <v>3.7634920634920639</v>
      </c>
      <c r="KF23" s="13">
        <f t="shared" si="89"/>
        <v>3.7666666666666671</v>
      </c>
      <c r="KG23" s="13">
        <f t="shared" si="89"/>
        <v>3.7698412698412698</v>
      </c>
      <c r="KH23" s="13">
        <f t="shared" si="89"/>
        <v>3.7730158730158729</v>
      </c>
      <c r="KI23" s="13">
        <f t="shared" si="89"/>
        <v>3.7761904761904765</v>
      </c>
      <c r="KJ23" s="13">
        <f t="shared" si="89"/>
        <v>3.7793650793650797</v>
      </c>
      <c r="KK23" s="13">
        <f t="shared" si="89"/>
        <v>3.7825396825396829</v>
      </c>
      <c r="KL23" s="13">
        <f t="shared" si="89"/>
        <v>3.7857142857142856</v>
      </c>
      <c r="KM23" s="13">
        <f t="shared" si="89"/>
        <v>3.7888888888888892</v>
      </c>
      <c r="KN23" s="13">
        <f t="shared" si="89"/>
        <v>3.7920634920634924</v>
      </c>
      <c r="KO23" s="13">
        <f t="shared" si="89"/>
        <v>3.7952380952380955</v>
      </c>
      <c r="KP23" s="13">
        <f t="shared" si="89"/>
        <v>3.7984126984126982</v>
      </c>
      <c r="KQ23" s="13">
        <f t="shared" si="89"/>
        <v>3.8015873015873018</v>
      </c>
      <c r="KR23" s="13">
        <f t="shared" si="89"/>
        <v>3.804761904761905</v>
      </c>
      <c r="KS23" s="13">
        <f t="shared" si="89"/>
        <v>3.8079365079365082</v>
      </c>
      <c r="KT23" s="13">
        <f t="shared" si="89"/>
        <v>3.8111111111111113</v>
      </c>
      <c r="KU23" s="13">
        <f t="shared" si="89"/>
        <v>3.8142857142857145</v>
      </c>
      <c r="KV23" s="13">
        <f t="shared" si="89"/>
        <v>3.8174603174603177</v>
      </c>
      <c r="KW23" s="13">
        <f t="shared" si="89"/>
        <v>3.8206349206349208</v>
      </c>
      <c r="KX23" s="13">
        <f t="shared" si="89"/>
        <v>3.823809523809524</v>
      </c>
      <c r="KY23" s="13">
        <f t="shared" si="89"/>
        <v>3.8269841269841272</v>
      </c>
      <c r="KZ23" s="13">
        <f t="shared" si="89"/>
        <v>3.8301587301587303</v>
      </c>
      <c r="LA23" s="13">
        <f t="shared" ref="LA23:NI23" si="90">SUM(LA71,LA119)</f>
        <v>3.8333333333333335</v>
      </c>
      <c r="LB23" s="13">
        <f t="shared" si="90"/>
        <v>3.8365079365079366</v>
      </c>
      <c r="LC23" s="13">
        <f t="shared" si="90"/>
        <v>3.8396825396825398</v>
      </c>
      <c r="LD23" s="13">
        <f t="shared" si="90"/>
        <v>3.842857142857143</v>
      </c>
      <c r="LE23" s="13">
        <f t="shared" si="90"/>
        <v>3.8460317460317461</v>
      </c>
      <c r="LF23" s="13">
        <f t="shared" si="90"/>
        <v>3.8492063492063493</v>
      </c>
      <c r="LG23" s="13">
        <f t="shared" si="90"/>
        <v>3.8523809523809525</v>
      </c>
      <c r="LH23" s="13">
        <f t="shared" si="90"/>
        <v>3.8555555555555556</v>
      </c>
      <c r="LI23" s="13">
        <f t="shared" si="90"/>
        <v>3.8587301587301588</v>
      </c>
      <c r="LJ23" s="13">
        <f t="shared" si="90"/>
        <v>3.861904761904762</v>
      </c>
      <c r="LK23" s="13">
        <f t="shared" si="90"/>
        <v>3.8650793650793651</v>
      </c>
      <c r="LL23" s="13">
        <f t="shared" si="90"/>
        <v>3.8682539682539687</v>
      </c>
      <c r="LM23" s="13">
        <f t="shared" si="90"/>
        <v>3.8714285714285714</v>
      </c>
      <c r="LN23" s="13">
        <f t="shared" si="90"/>
        <v>3.8746031746031746</v>
      </c>
      <c r="LO23" s="13">
        <f t="shared" si="90"/>
        <v>3.8777777777777778</v>
      </c>
      <c r="LP23" s="13">
        <f t="shared" si="90"/>
        <v>3.8809523809523814</v>
      </c>
      <c r="LQ23" s="13">
        <f t="shared" si="90"/>
        <v>3.8841269841269841</v>
      </c>
      <c r="LR23" s="13">
        <f t="shared" si="90"/>
        <v>3.8873015873015873</v>
      </c>
      <c r="LS23" s="13">
        <f t="shared" si="90"/>
        <v>3.8904761904761904</v>
      </c>
      <c r="LT23" s="13">
        <f t="shared" si="90"/>
        <v>3.893650793650794</v>
      </c>
      <c r="LU23" s="13">
        <f t="shared" si="90"/>
        <v>3.8968253968253972</v>
      </c>
      <c r="LV23" s="13">
        <f t="shared" si="90"/>
        <v>3.9</v>
      </c>
      <c r="LW23" s="13">
        <f t="shared" si="90"/>
        <v>3.9031746031746031</v>
      </c>
      <c r="LX23" s="13">
        <f t="shared" si="90"/>
        <v>3.9063492063492067</v>
      </c>
      <c r="LY23" s="13">
        <f t="shared" si="90"/>
        <v>3.160079365079365</v>
      </c>
      <c r="LZ23" s="13">
        <f t="shared" si="90"/>
        <v>3.1633095238095237</v>
      </c>
      <c r="MA23" s="13">
        <f t="shared" si="90"/>
        <v>3.1665396825396823</v>
      </c>
      <c r="MB23" s="13">
        <f t="shared" si="90"/>
        <v>3.1697698412698414</v>
      </c>
      <c r="MC23" s="13">
        <f t="shared" si="90"/>
        <v>3.173</v>
      </c>
      <c r="MD23" s="13">
        <f t="shared" si="90"/>
        <v>3.1762301587301587</v>
      </c>
      <c r="ME23" s="13">
        <f t="shared" si="90"/>
        <v>3.1794603174603173</v>
      </c>
      <c r="MF23" s="13">
        <f t="shared" si="90"/>
        <v>3.1826904761904764</v>
      </c>
      <c r="MG23" s="13">
        <f t="shared" si="90"/>
        <v>3.185920634920635</v>
      </c>
      <c r="MH23" s="13">
        <f t="shared" si="90"/>
        <v>3.1891507936507937</v>
      </c>
      <c r="MI23" s="13">
        <f t="shared" si="90"/>
        <v>3.1923809523809528</v>
      </c>
      <c r="MJ23" s="13">
        <f t="shared" si="90"/>
        <v>3.1956111111111114</v>
      </c>
      <c r="MK23" s="13">
        <f t="shared" si="90"/>
        <v>3.19884126984127</v>
      </c>
      <c r="ML23" s="13">
        <f t="shared" si="90"/>
        <v>3.2020714285714287</v>
      </c>
      <c r="MM23" s="13">
        <f t="shared" si="90"/>
        <v>3.2053015873015869</v>
      </c>
      <c r="MN23" s="13">
        <f t="shared" si="90"/>
        <v>3.208531746031746</v>
      </c>
      <c r="MO23" s="13">
        <f t="shared" si="90"/>
        <v>3.2117619047619046</v>
      </c>
      <c r="MP23" s="13">
        <f t="shared" si="90"/>
        <v>3.2149920634920632</v>
      </c>
      <c r="MQ23" s="13">
        <f t="shared" si="90"/>
        <v>3.2182222222222223</v>
      </c>
      <c r="MR23" s="13">
        <f t="shared" si="90"/>
        <v>3.221452380952381</v>
      </c>
      <c r="MS23" s="13">
        <f t="shared" si="90"/>
        <v>3.2246825396825396</v>
      </c>
      <c r="MT23" s="13">
        <f t="shared" si="90"/>
        <v>3.2279126984126987</v>
      </c>
      <c r="MU23" s="13">
        <f t="shared" si="90"/>
        <v>3.2311428571428569</v>
      </c>
      <c r="MV23" s="13">
        <f t="shared" si="90"/>
        <v>3.2343730158730155</v>
      </c>
      <c r="MW23" s="13">
        <f t="shared" si="90"/>
        <v>3.237603174603175</v>
      </c>
      <c r="MX23" s="13">
        <f t="shared" si="90"/>
        <v>3.2408333333333337</v>
      </c>
      <c r="MY23" s="13">
        <f t="shared" si="90"/>
        <v>3.2440634920634923</v>
      </c>
      <c r="MZ23" s="13">
        <f t="shared" si="90"/>
        <v>3.247293650793651</v>
      </c>
      <c r="NA23" s="13">
        <f t="shared" si="90"/>
        <v>3.2505238095238096</v>
      </c>
      <c r="NB23" s="13">
        <f t="shared" si="90"/>
        <v>3.2537539682539682</v>
      </c>
      <c r="NC23" s="13">
        <f t="shared" si="90"/>
        <v>3.2569841269841273</v>
      </c>
      <c r="ND23" s="13">
        <f t="shared" si="90"/>
        <v>3.2602142857142855</v>
      </c>
      <c r="NE23" s="13">
        <f t="shared" si="90"/>
        <v>3.2634444444444441</v>
      </c>
      <c r="NF23" s="13">
        <f t="shared" si="90"/>
        <v>3.2666746031746032</v>
      </c>
      <c r="NG23" s="13">
        <f t="shared" si="90"/>
        <v>3.2699047619047619</v>
      </c>
      <c r="NH23" s="13">
        <f t="shared" si="90"/>
        <v>3.2731349206349205</v>
      </c>
      <c r="NI23" s="13">
        <f t="shared" si="90"/>
        <v>3.2763650793650796</v>
      </c>
    </row>
    <row r="24" spans="1:373" ht="15.75" customHeight="1">
      <c r="A24" s="22">
        <v>43</v>
      </c>
      <c r="B24" s="8" t="s">
        <v>855</v>
      </c>
      <c r="C24" s="13">
        <f t="shared" si="78"/>
        <v>0</v>
      </c>
      <c r="D24" s="13">
        <f t="shared" ref="D24:BN24" si="91">SUM(D72,D120)</f>
        <v>0.97399999999999998</v>
      </c>
      <c r="E24" s="13">
        <f t="shared" si="91"/>
        <v>0.97399999999999998</v>
      </c>
      <c r="F24" s="13">
        <f t="shared" si="91"/>
        <v>0.97399999999999998</v>
      </c>
      <c r="G24" s="13">
        <f t="shared" si="91"/>
        <v>0.97399999999999998</v>
      </c>
      <c r="H24" s="13">
        <f t="shared" si="91"/>
        <v>0.97399999999999998</v>
      </c>
      <c r="I24" s="13">
        <f t="shared" si="91"/>
        <v>0.97399999999999998</v>
      </c>
      <c r="J24" s="13">
        <f t="shared" si="91"/>
        <v>0</v>
      </c>
      <c r="K24" s="13">
        <f t="shared" si="91"/>
        <v>0.15333333333333332</v>
      </c>
      <c r="L24" s="13">
        <f t="shared" si="91"/>
        <v>0.15333333333333332</v>
      </c>
      <c r="M24" s="13">
        <f t="shared" si="91"/>
        <v>0.15333333333333332</v>
      </c>
      <c r="N24" s="13">
        <f t="shared" si="91"/>
        <v>0.15333333333333332</v>
      </c>
      <c r="O24" s="13">
        <f t="shared" si="91"/>
        <v>0.15333333333333332</v>
      </c>
      <c r="P24" s="13">
        <f t="shared" si="91"/>
        <v>0</v>
      </c>
      <c r="Q24" s="13">
        <f t="shared" si="91"/>
        <v>0</v>
      </c>
      <c r="R24" s="13">
        <f t="shared" si="91"/>
        <v>0.28666666666666668</v>
      </c>
      <c r="S24" s="13">
        <f t="shared" si="91"/>
        <v>0.28666666666666668</v>
      </c>
      <c r="T24" s="13">
        <f t="shared" si="91"/>
        <v>0.28666666666666668</v>
      </c>
      <c r="U24" s="13">
        <f t="shared" si="91"/>
        <v>0.28666666666666668</v>
      </c>
      <c r="V24" s="13">
        <f t="shared" si="91"/>
        <v>0.28666666666666668</v>
      </c>
      <c r="W24" s="13">
        <f t="shared" si="91"/>
        <v>0</v>
      </c>
      <c r="X24" s="13">
        <f t="shared" si="91"/>
        <v>0</v>
      </c>
      <c r="Y24" s="13">
        <f t="shared" si="91"/>
        <v>3.266666666666667E-2</v>
      </c>
      <c r="Z24" s="13">
        <f t="shared" si="91"/>
        <v>3.266666666666667E-2</v>
      </c>
      <c r="AA24" s="13">
        <f t="shared" si="91"/>
        <v>3.266666666666667E-2</v>
      </c>
      <c r="AB24" s="13">
        <f t="shared" si="91"/>
        <v>3.266666666666667E-2</v>
      </c>
      <c r="AC24" s="13">
        <f t="shared" si="91"/>
        <v>3.266666666666667E-2</v>
      </c>
      <c r="AD24" s="13">
        <f t="shared" si="91"/>
        <v>0</v>
      </c>
      <c r="AE24" s="13">
        <f t="shared" si="91"/>
        <v>0</v>
      </c>
      <c r="AF24" s="13">
        <f t="shared" si="91"/>
        <v>0.21200000000000002</v>
      </c>
      <c r="AG24" s="13">
        <f t="shared" si="91"/>
        <v>0.21200000000000002</v>
      </c>
      <c r="AH24" s="13">
        <f t="shared" si="91"/>
        <v>0.21200000000000002</v>
      </c>
      <c r="AI24" s="13">
        <f t="shared" si="91"/>
        <v>0.21200000000000002</v>
      </c>
      <c r="AJ24" s="13">
        <f t="shared" si="91"/>
        <v>0.21200000000000002</v>
      </c>
      <c r="AK24" s="13">
        <f t="shared" si="91"/>
        <v>0.21200000000000002</v>
      </c>
      <c r="AL24" s="13">
        <f t="shared" si="91"/>
        <v>0</v>
      </c>
      <c r="AM24" s="13">
        <f t="shared" si="91"/>
        <v>1.8046666666666664</v>
      </c>
      <c r="AN24" s="13">
        <f t="shared" si="91"/>
        <v>1.8046666666666664</v>
      </c>
      <c r="AO24" s="13">
        <f t="shared" si="91"/>
        <v>1.8046666666666664</v>
      </c>
      <c r="AP24" s="13">
        <f t="shared" si="91"/>
        <v>1.8046666666666664</v>
      </c>
      <c r="AQ24" s="13">
        <f t="shared" si="91"/>
        <v>1.8046666666666664</v>
      </c>
      <c r="AR24" s="13">
        <f t="shared" si="91"/>
        <v>0</v>
      </c>
      <c r="AS24" s="13">
        <f t="shared" si="91"/>
        <v>0</v>
      </c>
      <c r="AT24" s="13">
        <f t="shared" si="91"/>
        <v>1.6133333333333333</v>
      </c>
      <c r="AU24" s="13">
        <f t="shared" si="91"/>
        <v>1.6133333333333333</v>
      </c>
      <c r="AV24" s="13">
        <f t="shared" si="91"/>
        <v>1.6133333333333333</v>
      </c>
      <c r="AW24" s="13">
        <f t="shared" si="91"/>
        <v>1.6133333333333333</v>
      </c>
      <c r="AX24" s="13">
        <f t="shared" si="91"/>
        <v>1.6133333333333333</v>
      </c>
      <c r="AY24" s="13">
        <f t="shared" si="91"/>
        <v>0</v>
      </c>
      <c r="AZ24" s="13">
        <f t="shared" si="91"/>
        <v>0</v>
      </c>
      <c r="BA24" s="13">
        <f t="shared" si="91"/>
        <v>4.3359999999999994</v>
      </c>
      <c r="BB24" s="13">
        <f t="shared" si="91"/>
        <v>4.3359999999999994</v>
      </c>
      <c r="BC24" s="13">
        <f t="shared" si="91"/>
        <v>4.3359999999999994</v>
      </c>
      <c r="BD24" s="13">
        <f t="shared" si="91"/>
        <v>4.3359999999999994</v>
      </c>
      <c r="BE24" s="13">
        <f t="shared" si="91"/>
        <v>4.3359999999999994</v>
      </c>
      <c r="BF24" s="13">
        <f t="shared" si="91"/>
        <v>0</v>
      </c>
      <c r="BG24" s="13">
        <f t="shared" si="91"/>
        <v>0</v>
      </c>
      <c r="BH24" s="13">
        <f t="shared" si="91"/>
        <v>0</v>
      </c>
      <c r="BI24" s="13">
        <f t="shared" si="91"/>
        <v>0</v>
      </c>
      <c r="BJ24" s="13">
        <f t="shared" si="91"/>
        <v>0</v>
      </c>
      <c r="BK24" s="13">
        <f t="shared" si="91"/>
        <v>0</v>
      </c>
      <c r="BL24" s="13">
        <f t="shared" si="91"/>
        <v>0</v>
      </c>
      <c r="BM24" s="13">
        <f t="shared" si="91"/>
        <v>0</v>
      </c>
      <c r="BN24" s="13">
        <f t="shared" si="91"/>
        <v>0</v>
      </c>
      <c r="BO24" s="13">
        <f t="shared" ref="BO24:DP24" si="92">SUM(BO72,BO120)</f>
        <v>0.79600000000000004</v>
      </c>
      <c r="BP24" s="13">
        <f t="shared" si="92"/>
        <v>0.79600000000000004</v>
      </c>
      <c r="BQ24" s="13">
        <f t="shared" si="92"/>
        <v>0.79600000000000004</v>
      </c>
      <c r="BR24" s="13">
        <f t="shared" si="92"/>
        <v>0.79600000000000004</v>
      </c>
      <c r="BS24" s="13">
        <f t="shared" si="92"/>
        <v>0.79600000000000004</v>
      </c>
      <c r="BT24" s="13">
        <f t="shared" si="92"/>
        <v>0</v>
      </c>
      <c r="BU24" s="13">
        <f t="shared" si="92"/>
        <v>0</v>
      </c>
      <c r="BV24" s="13">
        <f t="shared" si="92"/>
        <v>0.23333333333333334</v>
      </c>
      <c r="BW24" s="13">
        <f t="shared" si="92"/>
        <v>0.23333333333333334</v>
      </c>
      <c r="BX24" s="13">
        <f t="shared" si="92"/>
        <v>0.23333333333333334</v>
      </c>
      <c r="BY24" s="13">
        <f t="shared" si="92"/>
        <v>0.23333333333333334</v>
      </c>
      <c r="BZ24" s="13">
        <f t="shared" si="92"/>
        <v>0.23333333333333334</v>
      </c>
      <c r="CA24" s="13">
        <f t="shared" si="92"/>
        <v>0</v>
      </c>
      <c r="CB24" s="13">
        <f t="shared" si="92"/>
        <v>0</v>
      </c>
      <c r="CC24" s="13">
        <f t="shared" si="92"/>
        <v>8.3333333333333329E-2</v>
      </c>
      <c r="CD24" s="13">
        <f t="shared" si="92"/>
        <v>8.3333333333333329E-2</v>
      </c>
      <c r="CE24" s="13">
        <f t="shared" si="92"/>
        <v>8.3333333333333329E-2</v>
      </c>
      <c r="CF24" s="13">
        <f t="shared" si="92"/>
        <v>8.3333333333333329E-2</v>
      </c>
      <c r="CG24" s="13">
        <f t="shared" si="92"/>
        <v>8.3333333333333329E-2</v>
      </c>
      <c r="CH24" s="13">
        <f t="shared" si="92"/>
        <v>0</v>
      </c>
      <c r="CI24" s="13">
        <f t="shared" si="92"/>
        <v>0</v>
      </c>
      <c r="CJ24" s="13">
        <f t="shared" si="92"/>
        <v>0.13800000000000001</v>
      </c>
      <c r="CK24" s="13">
        <f t="shared" si="92"/>
        <v>0.13800000000000001</v>
      </c>
      <c r="CL24" s="13">
        <f t="shared" si="92"/>
        <v>0.13800000000000001</v>
      </c>
      <c r="CM24" s="13">
        <f t="shared" si="92"/>
        <v>0.13800000000000001</v>
      </c>
      <c r="CN24" s="13">
        <f t="shared" si="92"/>
        <v>0.13800000000000001</v>
      </c>
      <c r="CO24" s="13">
        <f t="shared" si="92"/>
        <v>0</v>
      </c>
      <c r="CP24" s="13">
        <f t="shared" si="92"/>
        <v>0</v>
      </c>
      <c r="CQ24" s="13">
        <f t="shared" si="92"/>
        <v>0.26733333333333331</v>
      </c>
      <c r="CR24" s="13">
        <f t="shared" si="92"/>
        <v>0.26733333333333331</v>
      </c>
      <c r="CS24" s="13">
        <f t="shared" si="92"/>
        <v>0.26733333333333331</v>
      </c>
      <c r="CT24" s="13">
        <f t="shared" si="92"/>
        <v>0.26733333333333331</v>
      </c>
      <c r="CU24" s="13">
        <f t="shared" si="92"/>
        <v>0.26733333333333331</v>
      </c>
      <c r="CV24" s="13">
        <f t="shared" si="92"/>
        <v>0</v>
      </c>
      <c r="CW24" s="13">
        <f t="shared" si="92"/>
        <v>0</v>
      </c>
      <c r="CX24" s="13">
        <f t="shared" si="92"/>
        <v>1.7353333333333336</v>
      </c>
      <c r="CY24" s="13">
        <f t="shared" si="92"/>
        <v>1.7353333333333336</v>
      </c>
      <c r="CZ24" s="13">
        <f t="shared" si="92"/>
        <v>1.7353333333333336</v>
      </c>
      <c r="DA24" s="13">
        <f t="shared" si="92"/>
        <v>1.7353333333333336</v>
      </c>
      <c r="DB24" s="13">
        <f t="shared" si="92"/>
        <v>1.1568888888888891</v>
      </c>
      <c r="DC24" s="13">
        <f t="shared" si="92"/>
        <v>0</v>
      </c>
      <c r="DD24" s="13">
        <f t="shared" si="92"/>
        <v>0</v>
      </c>
      <c r="DE24" s="13">
        <f t="shared" si="92"/>
        <v>3.2000000000000001E-2</v>
      </c>
      <c r="DF24" s="13">
        <f t="shared" si="92"/>
        <v>3.2000000000000001E-2</v>
      </c>
      <c r="DG24" s="13">
        <f t="shared" si="92"/>
        <v>3.2000000000000001E-2</v>
      </c>
      <c r="DH24" s="13">
        <f t="shared" si="92"/>
        <v>3.2000000000000001E-2</v>
      </c>
      <c r="DI24" s="13">
        <f t="shared" si="92"/>
        <v>3.2000000000000001E-2</v>
      </c>
      <c r="DJ24" s="13">
        <f t="shared" si="92"/>
        <v>0</v>
      </c>
      <c r="DK24" s="13">
        <f t="shared" si="92"/>
        <v>0</v>
      </c>
      <c r="DL24" s="13">
        <v>0</v>
      </c>
      <c r="DM24" s="13">
        <f t="shared" si="92"/>
        <v>0.31199999999999994</v>
      </c>
      <c r="DN24" s="13">
        <f t="shared" si="92"/>
        <v>0.31199999999999994</v>
      </c>
      <c r="DO24" s="13">
        <f t="shared" si="92"/>
        <v>0.31199999999999994</v>
      </c>
      <c r="DP24" s="13">
        <f t="shared" si="92"/>
        <v>0.31199999999999994</v>
      </c>
      <c r="DQ24" s="13">
        <f t="shared" ref="DQ24:GB24" si="93">SUM(DQ72,DQ120)</f>
        <v>0</v>
      </c>
      <c r="DR24" s="13">
        <f t="shared" si="93"/>
        <v>0</v>
      </c>
      <c r="DS24" s="13">
        <f t="shared" si="93"/>
        <v>0.22733333333333333</v>
      </c>
      <c r="DT24" s="13">
        <f t="shared" si="93"/>
        <v>0.22733333333333333</v>
      </c>
      <c r="DU24" s="13">
        <f t="shared" si="93"/>
        <v>0.22733333333333333</v>
      </c>
      <c r="DV24" s="13">
        <f t="shared" si="93"/>
        <v>0.22733333333333333</v>
      </c>
      <c r="DW24" s="13">
        <f t="shared" si="93"/>
        <v>0.22733333333333333</v>
      </c>
      <c r="DX24" s="13">
        <f t="shared" si="93"/>
        <v>0</v>
      </c>
      <c r="DY24" s="13">
        <f t="shared" si="93"/>
        <v>0</v>
      </c>
      <c r="DZ24" s="13">
        <f t="shared" si="93"/>
        <v>0.34800000000000003</v>
      </c>
      <c r="EA24" s="13">
        <f t="shared" si="93"/>
        <v>0.34800000000000003</v>
      </c>
      <c r="EB24" s="13">
        <f t="shared" si="93"/>
        <v>0.34800000000000003</v>
      </c>
      <c r="EC24" s="13">
        <f t="shared" si="93"/>
        <v>0.34800000000000003</v>
      </c>
      <c r="ED24" s="13">
        <f t="shared" si="93"/>
        <v>0.34800000000000003</v>
      </c>
      <c r="EE24" s="13">
        <f t="shared" si="93"/>
        <v>0</v>
      </c>
      <c r="EF24" s="13">
        <f t="shared" si="93"/>
        <v>0</v>
      </c>
      <c r="EG24" s="13">
        <f t="shared" si="93"/>
        <v>6.6326666666666672</v>
      </c>
      <c r="EH24" s="13">
        <f t="shared" si="93"/>
        <v>6.6326666666666672</v>
      </c>
      <c r="EI24" s="13">
        <f t="shared" si="93"/>
        <v>6.6326666666666672</v>
      </c>
      <c r="EJ24" s="13">
        <f t="shared" si="93"/>
        <v>6.6326666666666672</v>
      </c>
      <c r="EK24" s="13">
        <f t="shared" si="93"/>
        <v>6.6326666666666672</v>
      </c>
      <c r="EL24" s="13">
        <f t="shared" si="93"/>
        <v>0</v>
      </c>
      <c r="EM24" s="13">
        <f t="shared" si="93"/>
        <v>0</v>
      </c>
      <c r="EN24" s="13">
        <f t="shared" si="93"/>
        <v>5.852666666666666</v>
      </c>
      <c r="EO24" s="13">
        <f t="shared" si="93"/>
        <v>5.852666666666666</v>
      </c>
      <c r="EP24" s="13">
        <f t="shared" si="93"/>
        <v>5.852666666666666</v>
      </c>
      <c r="EQ24" s="13">
        <f t="shared" si="93"/>
        <v>5.852666666666666</v>
      </c>
      <c r="ER24" s="13">
        <f t="shared" si="93"/>
        <v>5.852666666666666</v>
      </c>
      <c r="ES24" s="13">
        <f t="shared" si="93"/>
        <v>0</v>
      </c>
      <c r="ET24" s="13">
        <f t="shared" si="93"/>
        <v>0</v>
      </c>
      <c r="EU24" s="13">
        <f t="shared" si="93"/>
        <v>3.1086666666666671</v>
      </c>
      <c r="EV24" s="13">
        <f t="shared" si="93"/>
        <v>3.1086666666666671</v>
      </c>
      <c r="EW24" s="13">
        <f t="shared" si="93"/>
        <v>3.1086666666666671</v>
      </c>
      <c r="EX24" s="13">
        <f t="shared" si="93"/>
        <v>3.1086666666666671</v>
      </c>
      <c r="EY24" s="13">
        <f t="shared" si="93"/>
        <v>3.1086666666666671</v>
      </c>
      <c r="EZ24" s="13">
        <f t="shared" si="93"/>
        <v>0</v>
      </c>
      <c r="FA24" s="13">
        <f t="shared" si="93"/>
        <v>0</v>
      </c>
      <c r="FB24" s="13">
        <f t="shared" si="93"/>
        <v>2.9353333333333333</v>
      </c>
      <c r="FC24" s="13">
        <f t="shared" si="93"/>
        <v>2.9353333333333333</v>
      </c>
      <c r="FD24" s="13">
        <f t="shared" si="93"/>
        <v>2.9353333333333333</v>
      </c>
      <c r="FE24" s="13">
        <f t="shared" si="93"/>
        <v>2.9353333333333333</v>
      </c>
      <c r="FF24" s="13">
        <f t="shared" si="93"/>
        <v>2.9353333333333333</v>
      </c>
      <c r="FG24" s="13">
        <f t="shared" si="93"/>
        <v>0</v>
      </c>
      <c r="FH24" s="13">
        <f t="shared" si="93"/>
        <v>0</v>
      </c>
      <c r="FI24" s="13">
        <f t="shared" si="93"/>
        <v>0.8946666666666665</v>
      </c>
      <c r="FJ24" s="13">
        <f t="shared" si="93"/>
        <v>0.8946666666666665</v>
      </c>
      <c r="FK24" s="13">
        <f t="shared" si="93"/>
        <v>0.8946666666666665</v>
      </c>
      <c r="FL24" s="13">
        <f t="shared" si="93"/>
        <v>0.8946666666666665</v>
      </c>
      <c r="FM24" s="13">
        <f t="shared" si="93"/>
        <v>0.8946666666666665</v>
      </c>
      <c r="FN24" s="13">
        <f t="shared" si="93"/>
        <v>0</v>
      </c>
      <c r="FO24" s="13">
        <f t="shared" si="93"/>
        <v>0</v>
      </c>
      <c r="FP24" s="13">
        <f t="shared" si="93"/>
        <v>2.6673333333333336</v>
      </c>
      <c r="FQ24" s="13">
        <f t="shared" si="93"/>
        <v>2.6673333333333336</v>
      </c>
      <c r="FR24" s="13">
        <f t="shared" si="93"/>
        <v>2.6673333333333336</v>
      </c>
      <c r="FS24" s="13">
        <f t="shared" si="93"/>
        <v>2.6673333333333336</v>
      </c>
      <c r="FT24" s="13">
        <f t="shared" si="93"/>
        <v>2.6673333333333336</v>
      </c>
      <c r="FU24" s="13">
        <f t="shared" si="93"/>
        <v>0</v>
      </c>
      <c r="FV24" s="13">
        <f t="shared" si="93"/>
        <v>0</v>
      </c>
      <c r="FW24" s="13">
        <f t="shared" si="93"/>
        <v>1.0173333333333334</v>
      </c>
      <c r="FX24" s="13">
        <f t="shared" si="93"/>
        <v>1.0173333333333334</v>
      </c>
      <c r="FY24" s="13">
        <f t="shared" si="93"/>
        <v>1.0173333333333334</v>
      </c>
      <c r="FZ24" s="13">
        <f t="shared" si="93"/>
        <v>1.0173333333333334</v>
      </c>
      <c r="GA24" s="13">
        <f t="shared" si="93"/>
        <v>1.0173333333333334</v>
      </c>
      <c r="GB24" s="13">
        <f t="shared" si="93"/>
        <v>0</v>
      </c>
      <c r="GC24" s="13">
        <f t="shared" ref="GC24:IN24" si="94">SUM(GC72,GC120)</f>
        <v>0</v>
      </c>
      <c r="GD24" s="13">
        <f t="shared" si="94"/>
        <v>0.24066666666666667</v>
      </c>
      <c r="GE24" s="13">
        <f t="shared" si="94"/>
        <v>0.24066666666666667</v>
      </c>
      <c r="GF24" s="13">
        <f t="shared" si="94"/>
        <v>0.24066666666666667</v>
      </c>
      <c r="GG24" s="13">
        <f t="shared" si="94"/>
        <v>0.24066666666666667</v>
      </c>
      <c r="GH24" s="13">
        <f t="shared" si="94"/>
        <v>0.24066666666666667</v>
      </c>
      <c r="GI24" s="13">
        <f t="shared" si="94"/>
        <v>0</v>
      </c>
      <c r="GJ24" s="13">
        <f t="shared" si="94"/>
        <v>0</v>
      </c>
      <c r="GK24" s="13">
        <f t="shared" si="94"/>
        <v>0.10066666666666665</v>
      </c>
      <c r="GL24" s="13">
        <f t="shared" si="94"/>
        <v>0.10066666666666665</v>
      </c>
      <c r="GM24" s="13">
        <f t="shared" si="94"/>
        <v>0.10066666666666665</v>
      </c>
      <c r="GN24" s="13">
        <f t="shared" si="94"/>
        <v>0.10066666666666665</v>
      </c>
      <c r="GO24" s="13">
        <f t="shared" si="94"/>
        <v>0.10066666666666665</v>
      </c>
      <c r="GP24" s="13">
        <f t="shared" si="94"/>
        <v>0</v>
      </c>
      <c r="GQ24" s="13">
        <f t="shared" si="94"/>
        <v>0</v>
      </c>
      <c r="GR24" s="13">
        <f t="shared" si="94"/>
        <v>2.3153333333333337</v>
      </c>
      <c r="GS24" s="13">
        <f t="shared" si="94"/>
        <v>2.3153333333333337</v>
      </c>
      <c r="GT24" s="13">
        <f t="shared" si="94"/>
        <v>2.3153333333333337</v>
      </c>
      <c r="GU24" s="13">
        <f t="shared" si="94"/>
        <v>2.3153333333333337</v>
      </c>
      <c r="GV24" s="13">
        <f t="shared" si="94"/>
        <v>2.3153333333333337</v>
      </c>
      <c r="GW24" s="13">
        <f t="shared" si="94"/>
        <v>0</v>
      </c>
      <c r="GX24" s="13">
        <f t="shared" si="94"/>
        <v>0</v>
      </c>
      <c r="GY24" s="13">
        <f t="shared" si="94"/>
        <v>1.5199999999999998</v>
      </c>
      <c r="GZ24" s="13">
        <f t="shared" si="94"/>
        <v>1.5199999999999998</v>
      </c>
      <c r="HA24" s="13">
        <f t="shared" si="94"/>
        <v>1.5199999999999998</v>
      </c>
      <c r="HB24" s="13">
        <f t="shared" si="94"/>
        <v>1.5199999999999998</v>
      </c>
      <c r="HC24" s="13">
        <f t="shared" si="94"/>
        <v>1.5199999999999998</v>
      </c>
      <c r="HD24" s="13">
        <f t="shared" si="94"/>
        <v>0</v>
      </c>
      <c r="HE24" s="13">
        <f t="shared" si="94"/>
        <v>0</v>
      </c>
      <c r="HF24" s="13">
        <f t="shared" si="94"/>
        <v>7.7439999999999998</v>
      </c>
      <c r="HG24" s="13">
        <f t="shared" si="94"/>
        <v>7.7439999999999998</v>
      </c>
      <c r="HH24" s="13">
        <f t="shared" si="94"/>
        <v>7.7439999999999998</v>
      </c>
      <c r="HI24" s="13">
        <f t="shared" si="94"/>
        <v>7.7439999999999998</v>
      </c>
      <c r="HJ24" s="13">
        <f t="shared" si="94"/>
        <v>7.7439999999999998</v>
      </c>
      <c r="HK24" s="13">
        <f t="shared" si="94"/>
        <v>0</v>
      </c>
      <c r="HL24" s="13">
        <f t="shared" si="94"/>
        <v>0</v>
      </c>
      <c r="HM24" s="13">
        <f t="shared" si="94"/>
        <v>4.08</v>
      </c>
      <c r="HN24" s="13">
        <f t="shared" si="94"/>
        <v>4.08</v>
      </c>
      <c r="HO24" s="13">
        <f t="shared" si="94"/>
        <v>4.08</v>
      </c>
      <c r="HP24" s="13">
        <f t="shared" si="94"/>
        <v>4.08</v>
      </c>
      <c r="HQ24" s="13">
        <f t="shared" si="94"/>
        <v>4.08</v>
      </c>
      <c r="HR24" s="13">
        <f t="shared" si="94"/>
        <v>0</v>
      </c>
      <c r="HS24" s="13">
        <f t="shared" si="94"/>
        <v>0</v>
      </c>
      <c r="HT24" s="13">
        <f t="shared" si="94"/>
        <v>5.7439999999999998</v>
      </c>
      <c r="HU24" s="13">
        <f t="shared" si="94"/>
        <v>5.7439999999999998</v>
      </c>
      <c r="HV24" s="13">
        <f t="shared" si="94"/>
        <v>5.7439999999999998</v>
      </c>
      <c r="HW24" s="13">
        <f t="shared" si="94"/>
        <v>5.7439999999999998</v>
      </c>
      <c r="HX24" s="13">
        <f t="shared" si="94"/>
        <v>5.7439999999999998</v>
      </c>
      <c r="HY24" s="13">
        <f t="shared" si="94"/>
        <v>0</v>
      </c>
      <c r="HZ24" s="13">
        <f t="shared" si="94"/>
        <v>0</v>
      </c>
      <c r="IA24" s="13">
        <f t="shared" si="94"/>
        <v>6.0979999999999999</v>
      </c>
      <c r="IB24" s="13">
        <f t="shared" si="94"/>
        <v>6.0979999999999999</v>
      </c>
      <c r="IC24" s="13">
        <f t="shared" si="94"/>
        <v>6.0979999999999999</v>
      </c>
      <c r="ID24" s="13">
        <f t="shared" si="94"/>
        <v>6.0979999999999999</v>
      </c>
      <c r="IE24" s="13">
        <f t="shared" si="94"/>
        <v>6.0979999999999999</v>
      </c>
      <c r="IF24" s="13">
        <f t="shared" si="94"/>
        <v>6.0979999999999999</v>
      </c>
      <c r="IG24" s="13">
        <f t="shared" si="94"/>
        <v>6.0979999999999999</v>
      </c>
      <c r="IH24" s="13">
        <f t="shared" si="94"/>
        <v>6.0979999999999999</v>
      </c>
      <c r="II24" s="13">
        <f t="shared" si="94"/>
        <v>6.0979999999999999</v>
      </c>
      <c r="IJ24" s="13">
        <f t="shared" si="94"/>
        <v>6.0979999999999999</v>
      </c>
      <c r="IK24" s="13">
        <f t="shared" si="94"/>
        <v>6.0979999999999999</v>
      </c>
      <c r="IL24" s="13">
        <f t="shared" si="94"/>
        <v>6.0979999999999999</v>
      </c>
      <c r="IM24" s="13">
        <f t="shared" si="94"/>
        <v>6.0979999999999999</v>
      </c>
      <c r="IN24" s="13">
        <f t="shared" si="94"/>
        <v>0</v>
      </c>
      <c r="IO24" s="13">
        <f t="shared" ref="IO24:KZ24" si="95">SUM(IO72,IO120)</f>
        <v>6.0979999999999999</v>
      </c>
      <c r="IP24" s="13">
        <f t="shared" si="95"/>
        <v>6.0979999999999999</v>
      </c>
      <c r="IQ24" s="13">
        <f t="shared" si="95"/>
        <v>6.0979999999999999</v>
      </c>
      <c r="IR24" s="13">
        <f t="shared" si="95"/>
        <v>6.0979999999999999</v>
      </c>
      <c r="IS24" s="13">
        <f t="shared" si="95"/>
        <v>6.0979999999999999</v>
      </c>
      <c r="IT24" s="13">
        <f t="shared" si="95"/>
        <v>0</v>
      </c>
      <c r="IU24" s="13">
        <f t="shared" si="95"/>
        <v>0</v>
      </c>
      <c r="IV24" s="13">
        <f t="shared" si="95"/>
        <v>0.46399999999999997</v>
      </c>
      <c r="IW24" s="13">
        <f t="shared" si="95"/>
        <v>0.46399999999999997</v>
      </c>
      <c r="IX24" s="13">
        <f t="shared" si="95"/>
        <v>0.46399999999999997</v>
      </c>
      <c r="IY24" s="13">
        <f t="shared" si="95"/>
        <v>0.46399999999999997</v>
      </c>
      <c r="IZ24" s="13">
        <f t="shared" si="95"/>
        <v>0.46399999999999997</v>
      </c>
      <c r="JA24" s="13">
        <f t="shared" si="95"/>
        <v>0</v>
      </c>
      <c r="JB24" s="13">
        <f t="shared" si="95"/>
        <v>0</v>
      </c>
      <c r="JC24" s="13">
        <f t="shared" si="95"/>
        <v>1.5513333333333332</v>
      </c>
      <c r="JD24" s="13">
        <f t="shared" si="95"/>
        <v>1.5513333333333332</v>
      </c>
      <c r="JE24" s="13">
        <f t="shared" si="95"/>
        <v>1.5513333333333332</v>
      </c>
      <c r="JF24" s="13">
        <f t="shared" si="95"/>
        <v>1.5513333333333332</v>
      </c>
      <c r="JG24" s="13">
        <f t="shared" si="95"/>
        <v>1.5513333333333332</v>
      </c>
      <c r="JH24" s="13">
        <f t="shared" si="95"/>
        <v>0</v>
      </c>
      <c r="JI24" s="13">
        <f t="shared" si="95"/>
        <v>0</v>
      </c>
      <c r="JJ24" s="13">
        <f t="shared" si="95"/>
        <v>3.0086666666666666</v>
      </c>
      <c r="JK24" s="13">
        <f t="shared" si="95"/>
        <v>3.0086666666666666</v>
      </c>
      <c r="JL24" s="13">
        <f t="shared" si="95"/>
        <v>3.0086666666666666</v>
      </c>
      <c r="JM24" s="13">
        <f t="shared" si="95"/>
        <v>3.0086666666666666</v>
      </c>
      <c r="JN24" s="13">
        <f t="shared" si="95"/>
        <v>3.0086666666666666</v>
      </c>
      <c r="JO24" s="13">
        <f t="shared" si="95"/>
        <v>0</v>
      </c>
      <c r="JP24" s="13">
        <f t="shared" si="95"/>
        <v>0</v>
      </c>
      <c r="JQ24" s="13">
        <f t="shared" si="95"/>
        <v>1.8126666666666666</v>
      </c>
      <c r="JR24" s="13">
        <f t="shared" si="95"/>
        <v>1.8126666666666666</v>
      </c>
      <c r="JS24" s="13">
        <f t="shared" si="95"/>
        <v>1.8126666666666666</v>
      </c>
      <c r="JT24" s="13">
        <f t="shared" si="95"/>
        <v>1.8126666666666666</v>
      </c>
      <c r="JU24" s="13">
        <f t="shared" si="95"/>
        <v>1.8126666666666666</v>
      </c>
      <c r="JV24" s="13">
        <f t="shared" si="95"/>
        <v>0</v>
      </c>
      <c r="JW24" s="13">
        <f t="shared" si="95"/>
        <v>0</v>
      </c>
      <c r="JX24" s="13">
        <f t="shared" si="95"/>
        <v>1.2806666666666666</v>
      </c>
      <c r="JY24" s="13">
        <f t="shared" si="95"/>
        <v>1.2806666666666666</v>
      </c>
      <c r="JZ24" s="13">
        <f t="shared" si="95"/>
        <v>1.2806666666666666</v>
      </c>
      <c r="KA24" s="13">
        <f t="shared" si="95"/>
        <v>1.2806666666666666</v>
      </c>
      <c r="KB24" s="13">
        <f t="shared" si="95"/>
        <v>1.2806666666666666</v>
      </c>
      <c r="KC24" s="13">
        <f t="shared" si="95"/>
        <v>0</v>
      </c>
      <c r="KD24" s="13">
        <f t="shared" si="95"/>
        <v>0</v>
      </c>
      <c r="KE24" s="13">
        <f t="shared" si="95"/>
        <v>0.57666666666666666</v>
      </c>
      <c r="KF24" s="13">
        <f t="shared" si="95"/>
        <v>0.57666666666666666</v>
      </c>
      <c r="KG24" s="13">
        <f t="shared" si="95"/>
        <v>0.57666666666666666</v>
      </c>
      <c r="KH24" s="13">
        <f t="shared" si="95"/>
        <v>0.57666666666666666</v>
      </c>
      <c r="KI24" s="13">
        <f t="shared" si="95"/>
        <v>0.57666666666666666</v>
      </c>
      <c r="KJ24" s="13">
        <f t="shared" si="95"/>
        <v>0</v>
      </c>
      <c r="KK24" s="13">
        <f t="shared" si="95"/>
        <v>0</v>
      </c>
      <c r="KL24" s="13">
        <f t="shared" si="95"/>
        <v>0.61733333333333329</v>
      </c>
      <c r="KM24" s="13">
        <f t="shared" si="95"/>
        <v>0.61733333333333329</v>
      </c>
      <c r="KN24" s="13">
        <f t="shared" si="95"/>
        <v>0.61733333333333329</v>
      </c>
      <c r="KO24" s="13">
        <f t="shared" si="95"/>
        <v>0.61733333333333329</v>
      </c>
      <c r="KP24" s="13">
        <f t="shared" si="95"/>
        <v>0.61733333333333329</v>
      </c>
      <c r="KQ24" s="13">
        <f t="shared" si="95"/>
        <v>0</v>
      </c>
      <c r="KR24" s="13">
        <f t="shared" si="95"/>
        <v>0</v>
      </c>
      <c r="KS24" s="13">
        <f t="shared" si="95"/>
        <v>0.61733333333333329</v>
      </c>
      <c r="KT24" s="13">
        <f t="shared" si="95"/>
        <v>0.61733333333333329</v>
      </c>
      <c r="KU24" s="13">
        <f t="shared" si="95"/>
        <v>0.61733333333333329</v>
      </c>
      <c r="KV24" s="13">
        <f t="shared" si="95"/>
        <v>0.61733333333333329</v>
      </c>
      <c r="KW24" s="13">
        <f t="shared" si="95"/>
        <v>0.61733333333333329</v>
      </c>
      <c r="KX24" s="13">
        <f t="shared" si="95"/>
        <v>0</v>
      </c>
      <c r="KY24" s="13">
        <f t="shared" si="95"/>
        <v>0</v>
      </c>
      <c r="KZ24" s="13">
        <f t="shared" si="95"/>
        <v>1.8279999999999998</v>
      </c>
      <c r="LA24" s="13">
        <f t="shared" ref="LA24:NI24" si="96">SUM(LA72,LA120)</f>
        <v>1.8279999999999998</v>
      </c>
      <c r="LB24" s="13">
        <f t="shared" si="96"/>
        <v>1.8279999999999998</v>
      </c>
      <c r="LC24" s="13">
        <f t="shared" si="96"/>
        <v>1.8279999999999998</v>
      </c>
      <c r="LD24" s="13">
        <f t="shared" si="96"/>
        <v>1.8279999999999998</v>
      </c>
      <c r="LE24" s="13">
        <f t="shared" si="96"/>
        <v>0</v>
      </c>
      <c r="LF24" s="13">
        <f t="shared" si="96"/>
        <v>0</v>
      </c>
      <c r="LG24" s="13">
        <f t="shared" si="96"/>
        <v>2.833333333333333</v>
      </c>
      <c r="LH24" s="13">
        <f t="shared" si="96"/>
        <v>2.833333333333333</v>
      </c>
      <c r="LI24" s="13">
        <f t="shared" si="96"/>
        <v>2.833333333333333</v>
      </c>
      <c r="LJ24" s="13">
        <f t="shared" si="96"/>
        <v>2.833333333333333</v>
      </c>
      <c r="LK24" s="13">
        <f t="shared" si="96"/>
        <v>2.833333333333333</v>
      </c>
      <c r="LL24" s="13">
        <f t="shared" si="96"/>
        <v>0</v>
      </c>
      <c r="LM24" s="13">
        <f t="shared" si="96"/>
        <v>0</v>
      </c>
      <c r="LN24" s="13">
        <f t="shared" si="96"/>
        <v>3.3999999999999996E-2</v>
      </c>
      <c r="LO24" s="13">
        <f t="shared" si="96"/>
        <v>3.3999999999999996E-2</v>
      </c>
      <c r="LP24" s="13">
        <f t="shared" si="96"/>
        <v>3.3999999999999996E-2</v>
      </c>
      <c r="LQ24" s="13">
        <f t="shared" si="96"/>
        <v>3.3999999999999996E-2</v>
      </c>
      <c r="LR24" s="13">
        <f t="shared" si="96"/>
        <v>3.3999999999999996E-2</v>
      </c>
      <c r="LS24" s="13">
        <f t="shared" si="96"/>
        <v>0</v>
      </c>
      <c r="LT24" s="13">
        <f t="shared" si="96"/>
        <v>0</v>
      </c>
      <c r="LU24" s="13">
        <f t="shared" si="96"/>
        <v>1.1539999999999999</v>
      </c>
      <c r="LV24" s="13">
        <f t="shared" si="96"/>
        <v>1.1539999999999999</v>
      </c>
      <c r="LW24" s="13">
        <f t="shared" si="96"/>
        <v>1.1539999999999999</v>
      </c>
      <c r="LX24" s="13">
        <f t="shared" si="96"/>
        <v>1.1539999999999999</v>
      </c>
      <c r="LY24" s="13">
        <f t="shared" si="96"/>
        <v>1.1539999999999999</v>
      </c>
      <c r="LZ24" s="13">
        <f t="shared" si="96"/>
        <v>0</v>
      </c>
      <c r="MA24" s="13">
        <f t="shared" si="96"/>
        <v>0</v>
      </c>
      <c r="MB24" s="13">
        <f t="shared" si="96"/>
        <v>0.47333333333333333</v>
      </c>
      <c r="MC24" s="13">
        <f t="shared" si="96"/>
        <v>0.47333333333333333</v>
      </c>
      <c r="MD24" s="13">
        <f t="shared" si="96"/>
        <v>0.47333333333333333</v>
      </c>
      <c r="ME24" s="13">
        <f t="shared" si="96"/>
        <v>0.47333333333333333</v>
      </c>
      <c r="MF24" s="13">
        <f t="shared" si="96"/>
        <v>0.47333333333333333</v>
      </c>
      <c r="MG24" s="13">
        <f t="shared" si="96"/>
        <v>0</v>
      </c>
      <c r="MH24" s="13">
        <f t="shared" si="96"/>
        <v>0</v>
      </c>
      <c r="MI24" s="13">
        <f t="shared" si="96"/>
        <v>3.504666666666667</v>
      </c>
      <c r="MJ24" s="13">
        <f t="shared" si="96"/>
        <v>3.504666666666667</v>
      </c>
      <c r="MK24" s="13">
        <f t="shared" si="96"/>
        <v>3.504666666666667</v>
      </c>
      <c r="ML24" s="13">
        <f t="shared" si="96"/>
        <v>3.504666666666667</v>
      </c>
      <c r="MM24" s="13">
        <f t="shared" si="96"/>
        <v>3.504666666666667</v>
      </c>
      <c r="MN24" s="13">
        <f t="shared" si="96"/>
        <v>0</v>
      </c>
      <c r="MO24" s="13">
        <f t="shared" si="96"/>
        <v>0</v>
      </c>
      <c r="MP24" s="13">
        <f t="shared" si="96"/>
        <v>2.4420000000000002</v>
      </c>
      <c r="MQ24" s="13">
        <f t="shared" si="96"/>
        <v>2.4420000000000002</v>
      </c>
      <c r="MR24" s="13">
        <f t="shared" si="96"/>
        <v>2.4420000000000002</v>
      </c>
      <c r="MS24" s="13">
        <f t="shared" si="96"/>
        <v>2.4420000000000002</v>
      </c>
      <c r="MT24" s="13">
        <f t="shared" si="96"/>
        <v>2.4420000000000002</v>
      </c>
      <c r="MU24" s="13">
        <f t="shared" si="96"/>
        <v>0</v>
      </c>
      <c r="MV24" s="13">
        <f t="shared" si="96"/>
        <v>0</v>
      </c>
      <c r="MW24" s="13">
        <f t="shared" si="96"/>
        <v>1.5820000000000003</v>
      </c>
      <c r="MX24" s="13">
        <f t="shared" si="96"/>
        <v>1.5820000000000003</v>
      </c>
      <c r="MY24" s="13">
        <f t="shared" si="96"/>
        <v>1.5820000000000003</v>
      </c>
      <c r="MZ24" s="13">
        <f t="shared" si="96"/>
        <v>1.5820000000000003</v>
      </c>
      <c r="NA24" s="13">
        <f t="shared" si="96"/>
        <v>1.5820000000000003</v>
      </c>
      <c r="NB24" s="13">
        <f t="shared" si="96"/>
        <v>0</v>
      </c>
      <c r="NC24" s="13">
        <f t="shared" si="96"/>
        <v>0</v>
      </c>
      <c r="ND24" s="13">
        <f t="shared" si="96"/>
        <v>3.7999999999999999E-2</v>
      </c>
      <c r="NE24" s="13">
        <f t="shared" si="96"/>
        <v>3.7999999999999999E-2</v>
      </c>
      <c r="NF24" s="13">
        <f t="shared" si="96"/>
        <v>3.7999999999999999E-2</v>
      </c>
      <c r="NG24" s="13">
        <f t="shared" si="96"/>
        <v>3.7999999999999999E-2</v>
      </c>
      <c r="NH24" s="13">
        <f t="shared" si="96"/>
        <v>3.7999999999999999E-2</v>
      </c>
      <c r="NI24" s="13">
        <f t="shared" si="96"/>
        <v>0</v>
      </c>
    </row>
    <row r="25" spans="1:373" ht="15.75" customHeight="1">
      <c r="A25" s="22">
        <v>45</v>
      </c>
      <c r="B25" s="8" t="s">
        <v>355</v>
      </c>
      <c r="C25" s="13">
        <f t="shared" si="78"/>
        <v>0</v>
      </c>
      <c r="D25" s="13">
        <f t="shared" ref="D25:BN25" si="97">SUM(D73,D121)</f>
        <v>0.43288888888888888</v>
      </c>
      <c r="E25" s="13">
        <f t="shared" si="97"/>
        <v>0.43288888888888888</v>
      </c>
      <c r="F25" s="13">
        <f t="shared" si="97"/>
        <v>0.43288888888888888</v>
      </c>
      <c r="G25" s="13">
        <f t="shared" si="97"/>
        <v>0.43288888888888888</v>
      </c>
      <c r="H25" s="13">
        <f t="shared" si="97"/>
        <v>0.43288888888888888</v>
      </c>
      <c r="I25" s="13">
        <f t="shared" si="97"/>
        <v>0.43288888888888888</v>
      </c>
      <c r="J25" s="13">
        <f t="shared" si="97"/>
        <v>0</v>
      </c>
      <c r="K25" s="13">
        <f t="shared" si="97"/>
        <v>6.8148148148148138E-2</v>
      </c>
      <c r="L25" s="13">
        <f t="shared" si="97"/>
        <v>6.8148148148148138E-2</v>
      </c>
      <c r="M25" s="13">
        <f t="shared" si="97"/>
        <v>6.8148148148148138E-2</v>
      </c>
      <c r="N25" s="13">
        <f t="shared" si="97"/>
        <v>6.8148148148148138E-2</v>
      </c>
      <c r="O25" s="13">
        <f t="shared" si="97"/>
        <v>6.8148148148148138E-2</v>
      </c>
      <c r="P25" s="13">
        <f t="shared" si="97"/>
        <v>0</v>
      </c>
      <c r="Q25" s="13">
        <f t="shared" si="97"/>
        <v>0</v>
      </c>
      <c r="R25" s="13">
        <f t="shared" si="97"/>
        <v>0.12740740740740741</v>
      </c>
      <c r="S25" s="13">
        <f t="shared" si="97"/>
        <v>0.12740740740740741</v>
      </c>
      <c r="T25" s="13">
        <f t="shared" si="97"/>
        <v>0.12740740740740741</v>
      </c>
      <c r="U25" s="13">
        <f t="shared" si="97"/>
        <v>0.12740740740740741</v>
      </c>
      <c r="V25" s="13">
        <f t="shared" si="97"/>
        <v>0.12740740740740741</v>
      </c>
      <c r="W25" s="13">
        <f t="shared" si="97"/>
        <v>0</v>
      </c>
      <c r="X25" s="13">
        <f t="shared" si="97"/>
        <v>0</v>
      </c>
      <c r="Y25" s="13">
        <f t="shared" si="97"/>
        <v>1.4518518518518521E-2</v>
      </c>
      <c r="Z25" s="13">
        <f t="shared" si="97"/>
        <v>1.4518518518518521E-2</v>
      </c>
      <c r="AA25" s="13">
        <f t="shared" si="97"/>
        <v>1.4518518518518521E-2</v>
      </c>
      <c r="AB25" s="13">
        <f t="shared" si="97"/>
        <v>1.4518518518518521E-2</v>
      </c>
      <c r="AC25" s="13">
        <f t="shared" si="97"/>
        <v>1.4518518518518521E-2</v>
      </c>
      <c r="AD25" s="13">
        <f t="shared" si="97"/>
        <v>0</v>
      </c>
      <c r="AE25" s="13">
        <f t="shared" si="97"/>
        <v>0</v>
      </c>
      <c r="AF25" s="13">
        <f t="shared" si="97"/>
        <v>9.4222222222222221E-2</v>
      </c>
      <c r="AG25" s="13">
        <f t="shared" si="97"/>
        <v>9.4222222222222221E-2</v>
      </c>
      <c r="AH25" s="13">
        <f t="shared" si="97"/>
        <v>9.4222222222222221E-2</v>
      </c>
      <c r="AI25" s="13">
        <f t="shared" si="97"/>
        <v>9.4222222222222221E-2</v>
      </c>
      <c r="AJ25" s="13">
        <f t="shared" si="97"/>
        <v>9.4222222222222221E-2</v>
      </c>
      <c r="AK25" s="13">
        <f t="shared" si="97"/>
        <v>9.4222222222222221E-2</v>
      </c>
      <c r="AL25" s="13">
        <f t="shared" si="97"/>
        <v>0</v>
      </c>
      <c r="AM25" s="13">
        <f t="shared" si="97"/>
        <v>0.80207407407407405</v>
      </c>
      <c r="AN25" s="13">
        <f t="shared" si="97"/>
        <v>0.80207407407407405</v>
      </c>
      <c r="AO25" s="13">
        <f t="shared" si="97"/>
        <v>0.80207407407407405</v>
      </c>
      <c r="AP25" s="13">
        <f t="shared" si="97"/>
        <v>0.80207407407407405</v>
      </c>
      <c r="AQ25" s="13">
        <f t="shared" si="97"/>
        <v>0.80207407407407405</v>
      </c>
      <c r="AR25" s="13">
        <f t="shared" si="97"/>
        <v>0</v>
      </c>
      <c r="AS25" s="13">
        <f t="shared" si="97"/>
        <v>0</v>
      </c>
      <c r="AT25" s="13">
        <f t="shared" si="97"/>
        <v>0.71703703703703703</v>
      </c>
      <c r="AU25" s="13">
        <f t="shared" si="97"/>
        <v>0.71703703703703703</v>
      </c>
      <c r="AV25" s="13">
        <f t="shared" si="97"/>
        <v>0.71703703703703703</v>
      </c>
      <c r="AW25" s="13">
        <f t="shared" si="97"/>
        <v>0.71703703703703703</v>
      </c>
      <c r="AX25" s="13">
        <f t="shared" si="97"/>
        <v>0.71703703703703703</v>
      </c>
      <c r="AY25" s="13">
        <f t="shared" si="97"/>
        <v>0</v>
      </c>
      <c r="AZ25" s="13">
        <f t="shared" si="97"/>
        <v>0</v>
      </c>
      <c r="BA25" s="13">
        <f t="shared" si="97"/>
        <v>1.927111111111111</v>
      </c>
      <c r="BB25" s="13">
        <f t="shared" si="97"/>
        <v>1.927111111111111</v>
      </c>
      <c r="BC25" s="13">
        <f t="shared" si="97"/>
        <v>1.927111111111111</v>
      </c>
      <c r="BD25" s="13">
        <f t="shared" si="97"/>
        <v>1.927111111111111</v>
      </c>
      <c r="BE25" s="13">
        <f t="shared" si="97"/>
        <v>1.927111111111111</v>
      </c>
      <c r="BF25" s="13">
        <f t="shared" si="97"/>
        <v>0</v>
      </c>
      <c r="BG25" s="13">
        <f t="shared" si="97"/>
        <v>0</v>
      </c>
      <c r="BH25" s="13">
        <f t="shared" si="97"/>
        <v>0</v>
      </c>
      <c r="BI25" s="13">
        <f t="shared" si="97"/>
        <v>0</v>
      </c>
      <c r="BJ25" s="13">
        <f t="shared" si="97"/>
        <v>0</v>
      </c>
      <c r="BK25" s="13">
        <f t="shared" si="97"/>
        <v>0</v>
      </c>
      <c r="BL25" s="13">
        <f t="shared" si="97"/>
        <v>0</v>
      </c>
      <c r="BM25" s="13">
        <f t="shared" si="97"/>
        <v>0</v>
      </c>
      <c r="BN25" s="13">
        <f t="shared" si="97"/>
        <v>0</v>
      </c>
      <c r="BO25" s="13">
        <f t="shared" ref="BO25:DP25" si="98">SUM(BO73,BO121)</f>
        <v>0.3537777777777778</v>
      </c>
      <c r="BP25" s="13">
        <f t="shared" si="98"/>
        <v>0.3537777777777778</v>
      </c>
      <c r="BQ25" s="13">
        <f t="shared" si="98"/>
        <v>0.3537777777777778</v>
      </c>
      <c r="BR25" s="13">
        <f t="shared" si="98"/>
        <v>0.3537777777777778</v>
      </c>
      <c r="BS25" s="13">
        <f t="shared" si="98"/>
        <v>0.3537777777777778</v>
      </c>
      <c r="BT25" s="13">
        <f t="shared" si="98"/>
        <v>0</v>
      </c>
      <c r="BU25" s="13">
        <f t="shared" si="98"/>
        <v>0</v>
      </c>
      <c r="BV25" s="13">
        <f t="shared" si="98"/>
        <v>0.1037037037037037</v>
      </c>
      <c r="BW25" s="13">
        <f t="shared" si="98"/>
        <v>0.1037037037037037</v>
      </c>
      <c r="BX25" s="13">
        <f t="shared" si="98"/>
        <v>0.1037037037037037</v>
      </c>
      <c r="BY25" s="13">
        <f t="shared" si="98"/>
        <v>0.1037037037037037</v>
      </c>
      <c r="BZ25" s="13">
        <f t="shared" si="98"/>
        <v>0.1037037037037037</v>
      </c>
      <c r="CA25" s="13">
        <f t="shared" si="98"/>
        <v>0</v>
      </c>
      <c r="CB25" s="13">
        <f t="shared" si="98"/>
        <v>0</v>
      </c>
      <c r="CC25" s="13">
        <f t="shared" si="98"/>
        <v>3.7037037037037035E-2</v>
      </c>
      <c r="CD25" s="13">
        <f t="shared" si="98"/>
        <v>3.7037037037037035E-2</v>
      </c>
      <c r="CE25" s="13">
        <f t="shared" si="98"/>
        <v>3.7037037037037035E-2</v>
      </c>
      <c r="CF25" s="13">
        <f t="shared" si="98"/>
        <v>3.7037037037037035E-2</v>
      </c>
      <c r="CG25" s="13">
        <f t="shared" si="98"/>
        <v>3.7037037037037035E-2</v>
      </c>
      <c r="CH25" s="13">
        <f t="shared" si="98"/>
        <v>0</v>
      </c>
      <c r="CI25" s="13">
        <f t="shared" si="98"/>
        <v>0</v>
      </c>
      <c r="CJ25" s="13">
        <f t="shared" si="98"/>
        <v>6.1333333333333323E-2</v>
      </c>
      <c r="CK25" s="13">
        <f t="shared" si="98"/>
        <v>6.1333333333333323E-2</v>
      </c>
      <c r="CL25" s="13">
        <f t="shared" si="98"/>
        <v>6.1333333333333323E-2</v>
      </c>
      <c r="CM25" s="13">
        <f t="shared" si="98"/>
        <v>6.1333333333333323E-2</v>
      </c>
      <c r="CN25" s="13">
        <f t="shared" si="98"/>
        <v>6.1333333333333323E-2</v>
      </c>
      <c r="CO25" s="13">
        <f t="shared" si="98"/>
        <v>0</v>
      </c>
      <c r="CP25" s="13">
        <f t="shared" si="98"/>
        <v>0</v>
      </c>
      <c r="CQ25" s="13">
        <f t="shared" si="98"/>
        <v>0.11881481481481482</v>
      </c>
      <c r="CR25" s="13">
        <f t="shared" si="98"/>
        <v>0.11881481481481482</v>
      </c>
      <c r="CS25" s="13">
        <f t="shared" si="98"/>
        <v>0.11881481481481482</v>
      </c>
      <c r="CT25" s="13">
        <f t="shared" si="98"/>
        <v>0.11881481481481482</v>
      </c>
      <c r="CU25" s="13">
        <f t="shared" si="98"/>
        <v>0.11881481481481482</v>
      </c>
      <c r="CV25" s="13">
        <f t="shared" si="98"/>
        <v>0</v>
      </c>
      <c r="CW25" s="13">
        <f t="shared" si="98"/>
        <v>0</v>
      </c>
      <c r="CX25" s="13">
        <f t="shared" si="98"/>
        <v>0.77125925925925931</v>
      </c>
      <c r="CY25" s="13">
        <f t="shared" si="98"/>
        <v>0.77125925925925931</v>
      </c>
      <c r="CZ25" s="13">
        <f t="shared" si="98"/>
        <v>0.77125925925925931</v>
      </c>
      <c r="DA25" s="13">
        <f t="shared" si="98"/>
        <v>0.77125925925925931</v>
      </c>
      <c r="DB25" s="13">
        <f t="shared" si="98"/>
        <v>0.38562962962962966</v>
      </c>
      <c r="DC25" s="13">
        <f t="shared" si="98"/>
        <v>0</v>
      </c>
      <c r="DD25" s="13">
        <f t="shared" si="98"/>
        <v>0</v>
      </c>
      <c r="DE25" s="13">
        <f t="shared" si="98"/>
        <v>1.4222222222222223E-2</v>
      </c>
      <c r="DF25" s="13">
        <f t="shared" si="98"/>
        <v>1.4222222222222223E-2</v>
      </c>
      <c r="DG25" s="13">
        <f t="shared" si="98"/>
        <v>1.4222222222222223E-2</v>
      </c>
      <c r="DH25" s="13">
        <f t="shared" si="98"/>
        <v>1.4222222222222223E-2</v>
      </c>
      <c r="DI25" s="13">
        <f t="shared" si="98"/>
        <v>1.4222222222222223E-2</v>
      </c>
      <c r="DJ25" s="13">
        <f t="shared" si="98"/>
        <v>0</v>
      </c>
      <c r="DK25" s="13">
        <f t="shared" si="98"/>
        <v>0</v>
      </c>
      <c r="DL25" s="13">
        <v>0</v>
      </c>
      <c r="DM25" s="13">
        <f t="shared" si="98"/>
        <v>0.13866666666666666</v>
      </c>
      <c r="DN25" s="13">
        <f t="shared" si="98"/>
        <v>0.13866666666666666</v>
      </c>
      <c r="DO25" s="13">
        <f t="shared" si="98"/>
        <v>0.13866666666666666</v>
      </c>
      <c r="DP25" s="13">
        <f t="shared" si="98"/>
        <v>0.13866666666666666</v>
      </c>
      <c r="DQ25" s="13">
        <f t="shared" ref="DQ25:GB25" si="99">SUM(DQ73,DQ121)</f>
        <v>0</v>
      </c>
      <c r="DR25" s="13">
        <f t="shared" si="99"/>
        <v>0</v>
      </c>
      <c r="DS25" s="13">
        <f t="shared" si="99"/>
        <v>0.10103703703703704</v>
      </c>
      <c r="DT25" s="13">
        <f t="shared" si="99"/>
        <v>0.10103703703703704</v>
      </c>
      <c r="DU25" s="13">
        <f t="shared" si="99"/>
        <v>0.10103703703703704</v>
      </c>
      <c r="DV25" s="13">
        <f t="shared" si="99"/>
        <v>0.10103703703703704</v>
      </c>
      <c r="DW25" s="13">
        <f t="shared" si="99"/>
        <v>0.10103703703703704</v>
      </c>
      <c r="DX25" s="13">
        <f t="shared" si="99"/>
        <v>0</v>
      </c>
      <c r="DY25" s="13">
        <f t="shared" si="99"/>
        <v>0</v>
      </c>
      <c r="DZ25" s="13">
        <f t="shared" si="99"/>
        <v>0.15466666666666667</v>
      </c>
      <c r="EA25" s="13">
        <f t="shared" si="99"/>
        <v>0.15466666666666667</v>
      </c>
      <c r="EB25" s="13">
        <f t="shared" si="99"/>
        <v>0.15466666666666667</v>
      </c>
      <c r="EC25" s="13">
        <f t="shared" si="99"/>
        <v>0.15466666666666667</v>
      </c>
      <c r="ED25" s="13">
        <f t="shared" si="99"/>
        <v>0.15466666666666667</v>
      </c>
      <c r="EE25" s="13">
        <f t="shared" si="99"/>
        <v>0</v>
      </c>
      <c r="EF25" s="13">
        <f t="shared" si="99"/>
        <v>0</v>
      </c>
      <c r="EG25" s="13">
        <f t="shared" si="99"/>
        <v>2.9478518518518517</v>
      </c>
      <c r="EH25" s="13">
        <f t="shared" si="99"/>
        <v>2.9478518518518517</v>
      </c>
      <c r="EI25" s="13">
        <f t="shared" si="99"/>
        <v>2.9478518518518517</v>
      </c>
      <c r="EJ25" s="13">
        <f t="shared" si="99"/>
        <v>2.9478518518518517</v>
      </c>
      <c r="EK25" s="13">
        <f t="shared" si="99"/>
        <v>2.9478518518518517</v>
      </c>
      <c r="EL25" s="13">
        <f t="shared" si="99"/>
        <v>0</v>
      </c>
      <c r="EM25" s="13">
        <f t="shared" si="99"/>
        <v>0</v>
      </c>
      <c r="EN25" s="13">
        <f t="shared" si="99"/>
        <v>2.6011851851851855</v>
      </c>
      <c r="EO25" s="13">
        <f t="shared" si="99"/>
        <v>2.6011851851851855</v>
      </c>
      <c r="EP25" s="13">
        <f t="shared" si="99"/>
        <v>2.6011851851851855</v>
      </c>
      <c r="EQ25" s="13">
        <f t="shared" si="99"/>
        <v>2.6011851851851855</v>
      </c>
      <c r="ER25" s="13">
        <f t="shared" si="99"/>
        <v>2.6011851851851855</v>
      </c>
      <c r="ES25" s="13">
        <f t="shared" si="99"/>
        <v>0</v>
      </c>
      <c r="ET25" s="13">
        <f t="shared" si="99"/>
        <v>0</v>
      </c>
      <c r="EU25" s="13">
        <f t="shared" si="99"/>
        <v>1.3816296296296295</v>
      </c>
      <c r="EV25" s="13">
        <f t="shared" si="99"/>
        <v>1.3816296296296295</v>
      </c>
      <c r="EW25" s="13">
        <f t="shared" si="99"/>
        <v>1.3816296296296295</v>
      </c>
      <c r="EX25" s="13">
        <f t="shared" si="99"/>
        <v>1.3816296296296295</v>
      </c>
      <c r="EY25" s="13">
        <f t="shared" si="99"/>
        <v>1.3816296296296295</v>
      </c>
      <c r="EZ25" s="13">
        <f t="shared" si="99"/>
        <v>0</v>
      </c>
      <c r="FA25" s="13">
        <f t="shared" si="99"/>
        <v>0</v>
      </c>
      <c r="FB25" s="13">
        <f t="shared" si="99"/>
        <v>1.3045925925925927</v>
      </c>
      <c r="FC25" s="13">
        <f t="shared" si="99"/>
        <v>1.3045925925925927</v>
      </c>
      <c r="FD25" s="13">
        <f t="shared" si="99"/>
        <v>1.3045925925925927</v>
      </c>
      <c r="FE25" s="13">
        <f t="shared" si="99"/>
        <v>1.3045925925925927</v>
      </c>
      <c r="FF25" s="13">
        <f t="shared" si="99"/>
        <v>1.3045925925925927</v>
      </c>
      <c r="FG25" s="13">
        <f t="shared" si="99"/>
        <v>0</v>
      </c>
      <c r="FH25" s="13">
        <f t="shared" si="99"/>
        <v>0</v>
      </c>
      <c r="FI25" s="13">
        <f t="shared" si="99"/>
        <v>0.39762962962962961</v>
      </c>
      <c r="FJ25" s="13">
        <f t="shared" si="99"/>
        <v>0.39762962962962961</v>
      </c>
      <c r="FK25" s="13">
        <f t="shared" si="99"/>
        <v>0.39762962962962961</v>
      </c>
      <c r="FL25" s="13">
        <f t="shared" si="99"/>
        <v>0.39762962962962961</v>
      </c>
      <c r="FM25" s="13">
        <f t="shared" si="99"/>
        <v>0.39762962962962961</v>
      </c>
      <c r="FN25" s="13">
        <f t="shared" si="99"/>
        <v>0</v>
      </c>
      <c r="FO25" s="13">
        <f t="shared" si="99"/>
        <v>0</v>
      </c>
      <c r="FP25" s="13">
        <f t="shared" si="99"/>
        <v>1.1854814814814816</v>
      </c>
      <c r="FQ25" s="13">
        <f t="shared" si="99"/>
        <v>1.1854814814814816</v>
      </c>
      <c r="FR25" s="13">
        <f t="shared" si="99"/>
        <v>1.1854814814814816</v>
      </c>
      <c r="FS25" s="13">
        <f t="shared" si="99"/>
        <v>1.1854814814814816</v>
      </c>
      <c r="FT25" s="13">
        <f t="shared" si="99"/>
        <v>1.1854814814814816</v>
      </c>
      <c r="FU25" s="13">
        <f t="shared" si="99"/>
        <v>0</v>
      </c>
      <c r="FV25" s="13">
        <f t="shared" si="99"/>
        <v>0</v>
      </c>
      <c r="FW25" s="13">
        <f t="shared" si="99"/>
        <v>0.45214814814814808</v>
      </c>
      <c r="FX25" s="13">
        <f t="shared" si="99"/>
        <v>0.45214814814814808</v>
      </c>
      <c r="FY25" s="13">
        <f t="shared" si="99"/>
        <v>0.45214814814814808</v>
      </c>
      <c r="FZ25" s="13">
        <f t="shared" si="99"/>
        <v>0.45214814814814808</v>
      </c>
      <c r="GA25" s="13">
        <f t="shared" si="99"/>
        <v>0.45214814814814808</v>
      </c>
      <c r="GB25" s="13">
        <f t="shared" si="99"/>
        <v>0</v>
      </c>
      <c r="GC25" s="13">
        <f t="shared" ref="GC25:IN25" si="100">SUM(GC73,GC121)</f>
        <v>0</v>
      </c>
      <c r="GD25" s="13">
        <f t="shared" si="100"/>
        <v>0.10696296296296297</v>
      </c>
      <c r="GE25" s="13">
        <f t="shared" si="100"/>
        <v>0.10696296296296297</v>
      </c>
      <c r="GF25" s="13">
        <f t="shared" si="100"/>
        <v>0.10696296296296297</v>
      </c>
      <c r="GG25" s="13">
        <f t="shared" si="100"/>
        <v>0.10696296296296297</v>
      </c>
      <c r="GH25" s="13">
        <f t="shared" si="100"/>
        <v>0.10696296296296297</v>
      </c>
      <c r="GI25" s="13">
        <f t="shared" si="100"/>
        <v>0</v>
      </c>
      <c r="GJ25" s="13">
        <f t="shared" si="100"/>
        <v>0</v>
      </c>
      <c r="GK25" s="13">
        <f t="shared" si="100"/>
        <v>4.4740740740740741E-2</v>
      </c>
      <c r="GL25" s="13">
        <f t="shared" si="100"/>
        <v>4.4740740740740741E-2</v>
      </c>
      <c r="GM25" s="13">
        <f t="shared" si="100"/>
        <v>4.4740740740740741E-2</v>
      </c>
      <c r="GN25" s="13">
        <f t="shared" si="100"/>
        <v>4.4740740740740741E-2</v>
      </c>
      <c r="GO25" s="13">
        <f t="shared" si="100"/>
        <v>4.4740740740740741E-2</v>
      </c>
      <c r="GP25" s="13">
        <f t="shared" si="100"/>
        <v>0</v>
      </c>
      <c r="GQ25" s="13">
        <f t="shared" si="100"/>
        <v>0</v>
      </c>
      <c r="GR25" s="13">
        <f t="shared" si="100"/>
        <v>1.029037037037037</v>
      </c>
      <c r="GS25" s="13">
        <f t="shared" si="100"/>
        <v>1.029037037037037</v>
      </c>
      <c r="GT25" s="13">
        <f t="shared" si="100"/>
        <v>1.029037037037037</v>
      </c>
      <c r="GU25" s="13">
        <f t="shared" si="100"/>
        <v>1.029037037037037</v>
      </c>
      <c r="GV25" s="13">
        <f t="shared" si="100"/>
        <v>1.029037037037037</v>
      </c>
      <c r="GW25" s="13">
        <f t="shared" si="100"/>
        <v>0</v>
      </c>
      <c r="GX25" s="13">
        <f t="shared" si="100"/>
        <v>0</v>
      </c>
      <c r="GY25" s="13">
        <f t="shared" si="100"/>
        <v>0.67555555555555558</v>
      </c>
      <c r="GZ25" s="13">
        <f t="shared" si="100"/>
        <v>0.67555555555555558</v>
      </c>
      <c r="HA25" s="13">
        <f t="shared" si="100"/>
        <v>0.67555555555555558</v>
      </c>
      <c r="HB25" s="13">
        <f t="shared" si="100"/>
        <v>0.67555555555555558</v>
      </c>
      <c r="HC25" s="13">
        <f t="shared" si="100"/>
        <v>0.67555555555555558</v>
      </c>
      <c r="HD25" s="13">
        <f t="shared" si="100"/>
        <v>0</v>
      </c>
      <c r="HE25" s="13">
        <f t="shared" si="100"/>
        <v>0</v>
      </c>
      <c r="HF25" s="13">
        <f t="shared" si="100"/>
        <v>3.4417777777777778</v>
      </c>
      <c r="HG25" s="13">
        <f t="shared" si="100"/>
        <v>3.4417777777777778</v>
      </c>
      <c r="HH25" s="13">
        <f t="shared" si="100"/>
        <v>3.4417777777777778</v>
      </c>
      <c r="HI25" s="13">
        <f t="shared" si="100"/>
        <v>3.4417777777777778</v>
      </c>
      <c r="HJ25" s="13">
        <f t="shared" si="100"/>
        <v>3.4417777777777778</v>
      </c>
      <c r="HK25" s="13">
        <f t="shared" si="100"/>
        <v>0</v>
      </c>
      <c r="HL25" s="13">
        <f t="shared" si="100"/>
        <v>0</v>
      </c>
      <c r="HM25" s="13">
        <f t="shared" si="100"/>
        <v>1.8133333333333335</v>
      </c>
      <c r="HN25" s="13">
        <f t="shared" si="100"/>
        <v>1.8133333333333335</v>
      </c>
      <c r="HO25" s="13">
        <f t="shared" si="100"/>
        <v>1.8133333333333335</v>
      </c>
      <c r="HP25" s="13">
        <f t="shared" si="100"/>
        <v>1.8133333333333335</v>
      </c>
      <c r="HQ25" s="13">
        <f t="shared" si="100"/>
        <v>1.8133333333333335</v>
      </c>
      <c r="HR25" s="13">
        <f t="shared" si="100"/>
        <v>0</v>
      </c>
      <c r="HS25" s="13">
        <f t="shared" si="100"/>
        <v>0</v>
      </c>
      <c r="HT25" s="13">
        <f t="shared" si="100"/>
        <v>2.552888888888889</v>
      </c>
      <c r="HU25" s="13">
        <f t="shared" si="100"/>
        <v>2.552888888888889</v>
      </c>
      <c r="HV25" s="13">
        <f t="shared" si="100"/>
        <v>2.552888888888889</v>
      </c>
      <c r="HW25" s="13">
        <f t="shared" si="100"/>
        <v>2.552888888888889</v>
      </c>
      <c r="HX25" s="13">
        <f t="shared" si="100"/>
        <v>2.552888888888889</v>
      </c>
      <c r="HY25" s="13">
        <f t="shared" si="100"/>
        <v>0</v>
      </c>
      <c r="HZ25" s="13">
        <f t="shared" si="100"/>
        <v>0</v>
      </c>
      <c r="IA25" s="13">
        <f t="shared" si="100"/>
        <v>2.7102222222222223</v>
      </c>
      <c r="IB25" s="13">
        <f t="shared" si="100"/>
        <v>2.7102222222222223</v>
      </c>
      <c r="IC25" s="13">
        <f t="shared" si="100"/>
        <v>2.7102222222222223</v>
      </c>
      <c r="ID25" s="13">
        <f t="shared" si="100"/>
        <v>2.7102222222222223</v>
      </c>
      <c r="IE25" s="13">
        <f t="shared" si="100"/>
        <v>2.7102222222222223</v>
      </c>
      <c r="IF25" s="13">
        <f t="shared" si="100"/>
        <v>2.7102222222222223</v>
      </c>
      <c r="IG25" s="13">
        <f t="shared" si="100"/>
        <v>2.7102222222222223</v>
      </c>
      <c r="IH25" s="13">
        <f t="shared" si="100"/>
        <v>2.7102222222222223</v>
      </c>
      <c r="II25" s="13">
        <f t="shared" si="100"/>
        <v>2.7102222222222223</v>
      </c>
      <c r="IJ25" s="13">
        <f t="shared" si="100"/>
        <v>2.7102222222222223</v>
      </c>
      <c r="IK25" s="13">
        <f t="shared" si="100"/>
        <v>2.7102222222222223</v>
      </c>
      <c r="IL25" s="13">
        <f t="shared" si="100"/>
        <v>2.7102222222222223</v>
      </c>
      <c r="IM25" s="13">
        <f t="shared" si="100"/>
        <v>2.7102222222222223</v>
      </c>
      <c r="IN25" s="13">
        <f t="shared" si="100"/>
        <v>0</v>
      </c>
      <c r="IO25" s="13">
        <f t="shared" ref="IO25:KZ25" si="101">SUM(IO73,IO121)</f>
        <v>2.7102222222222223</v>
      </c>
      <c r="IP25" s="13">
        <f t="shared" si="101"/>
        <v>2.7102222222222223</v>
      </c>
      <c r="IQ25" s="13">
        <f t="shared" si="101"/>
        <v>2.7102222222222223</v>
      </c>
      <c r="IR25" s="13">
        <f t="shared" si="101"/>
        <v>2.7102222222222223</v>
      </c>
      <c r="IS25" s="13">
        <f t="shared" si="101"/>
        <v>2.7102222222222223</v>
      </c>
      <c r="IT25" s="13">
        <f t="shared" si="101"/>
        <v>0</v>
      </c>
      <c r="IU25" s="13">
        <f t="shared" si="101"/>
        <v>0</v>
      </c>
      <c r="IV25" s="13">
        <f t="shared" si="101"/>
        <v>0.2062222222222222</v>
      </c>
      <c r="IW25" s="13">
        <f t="shared" si="101"/>
        <v>0.2062222222222222</v>
      </c>
      <c r="IX25" s="13">
        <f t="shared" si="101"/>
        <v>0.2062222222222222</v>
      </c>
      <c r="IY25" s="13">
        <f t="shared" si="101"/>
        <v>0.2062222222222222</v>
      </c>
      <c r="IZ25" s="13">
        <f t="shared" si="101"/>
        <v>0.2062222222222222</v>
      </c>
      <c r="JA25" s="13">
        <f t="shared" si="101"/>
        <v>0</v>
      </c>
      <c r="JB25" s="13">
        <f t="shared" si="101"/>
        <v>0</v>
      </c>
      <c r="JC25" s="13">
        <f t="shared" si="101"/>
        <v>0.68948148148148147</v>
      </c>
      <c r="JD25" s="13">
        <f t="shared" si="101"/>
        <v>0.68948148148148147</v>
      </c>
      <c r="JE25" s="13">
        <f t="shared" si="101"/>
        <v>0.68948148148148147</v>
      </c>
      <c r="JF25" s="13">
        <f t="shared" si="101"/>
        <v>0.68948148148148147</v>
      </c>
      <c r="JG25" s="13">
        <f t="shared" si="101"/>
        <v>0.68948148148148147</v>
      </c>
      <c r="JH25" s="13">
        <f t="shared" si="101"/>
        <v>0</v>
      </c>
      <c r="JI25" s="13">
        <f t="shared" si="101"/>
        <v>0</v>
      </c>
      <c r="JJ25" s="13">
        <f t="shared" si="101"/>
        <v>1.3371851851851853</v>
      </c>
      <c r="JK25" s="13">
        <f t="shared" si="101"/>
        <v>1.3371851851851853</v>
      </c>
      <c r="JL25" s="13">
        <f t="shared" si="101"/>
        <v>1.3371851851851853</v>
      </c>
      <c r="JM25" s="13">
        <f t="shared" si="101"/>
        <v>1.3371851851851853</v>
      </c>
      <c r="JN25" s="13">
        <f t="shared" si="101"/>
        <v>1.3371851851851853</v>
      </c>
      <c r="JO25" s="13">
        <f t="shared" si="101"/>
        <v>0</v>
      </c>
      <c r="JP25" s="13">
        <f t="shared" si="101"/>
        <v>0</v>
      </c>
      <c r="JQ25" s="13">
        <f t="shared" si="101"/>
        <v>0.80562962962962947</v>
      </c>
      <c r="JR25" s="13">
        <f t="shared" si="101"/>
        <v>0.80562962962962947</v>
      </c>
      <c r="JS25" s="13">
        <f t="shared" si="101"/>
        <v>0.80562962962962947</v>
      </c>
      <c r="JT25" s="13">
        <f t="shared" si="101"/>
        <v>0.80562962962962947</v>
      </c>
      <c r="JU25" s="13">
        <f t="shared" si="101"/>
        <v>0.80562962962962947</v>
      </c>
      <c r="JV25" s="13">
        <f t="shared" si="101"/>
        <v>0</v>
      </c>
      <c r="JW25" s="13">
        <f t="shared" si="101"/>
        <v>0</v>
      </c>
      <c r="JX25" s="13">
        <f t="shared" si="101"/>
        <v>0.56918518518518524</v>
      </c>
      <c r="JY25" s="13">
        <f t="shared" si="101"/>
        <v>0.56918518518518524</v>
      </c>
      <c r="JZ25" s="13">
        <f t="shared" si="101"/>
        <v>0.56918518518518524</v>
      </c>
      <c r="KA25" s="13">
        <f t="shared" si="101"/>
        <v>0.56918518518518524</v>
      </c>
      <c r="KB25" s="13">
        <f t="shared" si="101"/>
        <v>0.56918518518518524</v>
      </c>
      <c r="KC25" s="13">
        <f t="shared" si="101"/>
        <v>0</v>
      </c>
      <c r="KD25" s="13">
        <f t="shared" si="101"/>
        <v>0</v>
      </c>
      <c r="KE25" s="13">
        <f t="shared" si="101"/>
        <v>0.2562962962962963</v>
      </c>
      <c r="KF25" s="13">
        <f t="shared" si="101"/>
        <v>0.2562962962962963</v>
      </c>
      <c r="KG25" s="13">
        <f t="shared" si="101"/>
        <v>0.2562962962962963</v>
      </c>
      <c r="KH25" s="13">
        <f t="shared" si="101"/>
        <v>0.2562962962962963</v>
      </c>
      <c r="KI25" s="13">
        <f t="shared" si="101"/>
        <v>0.2562962962962963</v>
      </c>
      <c r="KJ25" s="13">
        <f t="shared" si="101"/>
        <v>0</v>
      </c>
      <c r="KK25" s="13">
        <f t="shared" si="101"/>
        <v>0</v>
      </c>
      <c r="KL25" s="13">
        <f t="shared" si="101"/>
        <v>0.27437037037037038</v>
      </c>
      <c r="KM25" s="13">
        <f t="shared" si="101"/>
        <v>0.27437037037037038</v>
      </c>
      <c r="KN25" s="13">
        <f t="shared" si="101"/>
        <v>0.27437037037037038</v>
      </c>
      <c r="KO25" s="13">
        <f t="shared" si="101"/>
        <v>0.27437037037037038</v>
      </c>
      <c r="KP25" s="13">
        <f t="shared" si="101"/>
        <v>0.27437037037037038</v>
      </c>
      <c r="KQ25" s="13">
        <f t="shared" si="101"/>
        <v>0</v>
      </c>
      <c r="KR25" s="13">
        <f t="shared" si="101"/>
        <v>0</v>
      </c>
      <c r="KS25" s="13">
        <f t="shared" si="101"/>
        <v>0.27437037037037038</v>
      </c>
      <c r="KT25" s="13">
        <f t="shared" si="101"/>
        <v>0.27437037037037038</v>
      </c>
      <c r="KU25" s="13">
        <f t="shared" si="101"/>
        <v>0.27437037037037038</v>
      </c>
      <c r="KV25" s="13">
        <f t="shared" si="101"/>
        <v>0.27437037037037038</v>
      </c>
      <c r="KW25" s="13">
        <f t="shared" si="101"/>
        <v>0.27437037037037038</v>
      </c>
      <c r="KX25" s="13">
        <f t="shared" si="101"/>
        <v>0</v>
      </c>
      <c r="KY25" s="13">
        <f t="shared" si="101"/>
        <v>0</v>
      </c>
      <c r="KZ25" s="13">
        <f t="shared" si="101"/>
        <v>0.81244444444444441</v>
      </c>
      <c r="LA25" s="13">
        <f t="shared" ref="LA25:NI25" si="102">SUM(LA73,LA121)</f>
        <v>0.81244444444444441</v>
      </c>
      <c r="LB25" s="13">
        <f t="shared" si="102"/>
        <v>0.81244444444444441</v>
      </c>
      <c r="LC25" s="13">
        <f t="shared" si="102"/>
        <v>0.81244444444444441</v>
      </c>
      <c r="LD25" s="13">
        <f t="shared" si="102"/>
        <v>0.81244444444444441</v>
      </c>
      <c r="LE25" s="13">
        <f t="shared" si="102"/>
        <v>0</v>
      </c>
      <c r="LF25" s="13">
        <f t="shared" si="102"/>
        <v>0</v>
      </c>
      <c r="LG25" s="13">
        <f t="shared" si="102"/>
        <v>1.2592592592592593</v>
      </c>
      <c r="LH25" s="13">
        <f t="shared" si="102"/>
        <v>1.2592592592592593</v>
      </c>
      <c r="LI25" s="13">
        <f t="shared" si="102"/>
        <v>1.2592592592592593</v>
      </c>
      <c r="LJ25" s="13">
        <f t="shared" si="102"/>
        <v>1.2592592592592593</v>
      </c>
      <c r="LK25" s="13">
        <f t="shared" si="102"/>
        <v>1.2592592592592593</v>
      </c>
      <c r="LL25" s="13">
        <f t="shared" si="102"/>
        <v>0</v>
      </c>
      <c r="LM25" s="13">
        <f t="shared" si="102"/>
        <v>0</v>
      </c>
      <c r="LN25" s="13">
        <f t="shared" si="102"/>
        <v>1.511111111111111E-2</v>
      </c>
      <c r="LO25" s="13">
        <f t="shared" si="102"/>
        <v>1.511111111111111E-2</v>
      </c>
      <c r="LP25" s="13">
        <f t="shared" si="102"/>
        <v>1.511111111111111E-2</v>
      </c>
      <c r="LQ25" s="13">
        <f t="shared" si="102"/>
        <v>1.511111111111111E-2</v>
      </c>
      <c r="LR25" s="13">
        <f t="shared" si="102"/>
        <v>1.511111111111111E-2</v>
      </c>
      <c r="LS25" s="13">
        <f t="shared" si="102"/>
        <v>0</v>
      </c>
      <c r="LT25" s="13">
        <f t="shared" si="102"/>
        <v>0</v>
      </c>
      <c r="LU25" s="13">
        <f t="shared" si="102"/>
        <v>0.51288888888888895</v>
      </c>
      <c r="LV25" s="13">
        <f t="shared" si="102"/>
        <v>0.51288888888888895</v>
      </c>
      <c r="LW25" s="13">
        <f t="shared" si="102"/>
        <v>0.51288888888888895</v>
      </c>
      <c r="LX25" s="13">
        <f t="shared" si="102"/>
        <v>0.51288888888888895</v>
      </c>
      <c r="LY25" s="13">
        <f t="shared" si="102"/>
        <v>0.51288888888888895</v>
      </c>
      <c r="LZ25" s="13">
        <f t="shared" si="102"/>
        <v>0</v>
      </c>
      <c r="MA25" s="13">
        <f t="shared" si="102"/>
        <v>0</v>
      </c>
      <c r="MB25" s="13">
        <f t="shared" si="102"/>
        <v>0.21037037037037037</v>
      </c>
      <c r="MC25" s="13">
        <f t="shared" si="102"/>
        <v>0.21037037037037037</v>
      </c>
      <c r="MD25" s="13">
        <f t="shared" si="102"/>
        <v>0.21037037037037037</v>
      </c>
      <c r="ME25" s="13">
        <f t="shared" si="102"/>
        <v>0.21037037037037037</v>
      </c>
      <c r="MF25" s="13">
        <f t="shared" si="102"/>
        <v>0.21037037037037037</v>
      </c>
      <c r="MG25" s="13">
        <f t="shared" si="102"/>
        <v>0</v>
      </c>
      <c r="MH25" s="13">
        <f t="shared" si="102"/>
        <v>0</v>
      </c>
      <c r="MI25" s="13">
        <f t="shared" si="102"/>
        <v>1.5576296296296297</v>
      </c>
      <c r="MJ25" s="13">
        <f t="shared" si="102"/>
        <v>1.5576296296296297</v>
      </c>
      <c r="MK25" s="13">
        <f t="shared" si="102"/>
        <v>1.5576296296296297</v>
      </c>
      <c r="ML25" s="13">
        <f t="shared" si="102"/>
        <v>1.5576296296296297</v>
      </c>
      <c r="MM25" s="13">
        <f t="shared" si="102"/>
        <v>1.5576296296296297</v>
      </c>
      <c r="MN25" s="13">
        <f t="shared" si="102"/>
        <v>0</v>
      </c>
      <c r="MO25" s="13">
        <f t="shared" si="102"/>
        <v>0</v>
      </c>
      <c r="MP25" s="13">
        <f t="shared" si="102"/>
        <v>1.0853333333333335</v>
      </c>
      <c r="MQ25" s="13">
        <f t="shared" si="102"/>
        <v>1.0853333333333335</v>
      </c>
      <c r="MR25" s="13">
        <f t="shared" si="102"/>
        <v>1.0853333333333335</v>
      </c>
      <c r="MS25" s="13">
        <f t="shared" si="102"/>
        <v>1.0853333333333335</v>
      </c>
      <c r="MT25" s="13">
        <f t="shared" si="102"/>
        <v>1.0853333333333335</v>
      </c>
      <c r="MU25" s="13">
        <f t="shared" si="102"/>
        <v>0</v>
      </c>
      <c r="MV25" s="13">
        <f t="shared" si="102"/>
        <v>0</v>
      </c>
      <c r="MW25" s="13">
        <f t="shared" si="102"/>
        <v>0.70311111111111113</v>
      </c>
      <c r="MX25" s="13">
        <f t="shared" si="102"/>
        <v>0.70311111111111113</v>
      </c>
      <c r="MY25" s="13">
        <f t="shared" si="102"/>
        <v>0.70311111111111113</v>
      </c>
      <c r="MZ25" s="13">
        <f t="shared" si="102"/>
        <v>0.70311111111111113</v>
      </c>
      <c r="NA25" s="13">
        <f t="shared" si="102"/>
        <v>0.70311111111111113</v>
      </c>
      <c r="NB25" s="13">
        <f t="shared" si="102"/>
        <v>0</v>
      </c>
      <c r="NC25" s="13">
        <f t="shared" si="102"/>
        <v>0</v>
      </c>
      <c r="ND25" s="13">
        <f t="shared" si="102"/>
        <v>1.6888888888888887E-2</v>
      </c>
      <c r="NE25" s="13">
        <f t="shared" si="102"/>
        <v>1.6888888888888887E-2</v>
      </c>
      <c r="NF25" s="13">
        <f t="shared" si="102"/>
        <v>1.6888888888888887E-2</v>
      </c>
      <c r="NG25" s="13">
        <f t="shared" si="102"/>
        <v>1.6888888888888887E-2</v>
      </c>
      <c r="NH25" s="13">
        <f t="shared" si="102"/>
        <v>1.6888888888888887E-2</v>
      </c>
      <c r="NI25" s="13">
        <f t="shared" si="102"/>
        <v>0</v>
      </c>
    </row>
    <row r="26" spans="1:373" ht="15.75" customHeight="1">
      <c r="A26" s="22">
        <v>46</v>
      </c>
      <c r="B26" s="8" t="s">
        <v>358</v>
      </c>
      <c r="C26" s="13">
        <f t="shared" si="78"/>
        <v>1</v>
      </c>
      <c r="D26" s="13">
        <f t="shared" ref="D26:BN26" si="103">SUM(D74,D122)</f>
        <v>1.2435</v>
      </c>
      <c r="E26" s="13">
        <f t="shared" si="103"/>
        <v>1.2435</v>
      </c>
      <c r="F26" s="13">
        <f t="shared" si="103"/>
        <v>1.2435</v>
      </c>
      <c r="G26" s="13">
        <f t="shared" si="103"/>
        <v>1.2435</v>
      </c>
      <c r="H26" s="13">
        <f t="shared" si="103"/>
        <v>1.2435</v>
      </c>
      <c r="I26" s="13">
        <f t="shared" si="103"/>
        <v>1.2435</v>
      </c>
      <c r="J26" s="13">
        <f t="shared" si="103"/>
        <v>1</v>
      </c>
      <c r="K26" s="13">
        <f t="shared" si="103"/>
        <v>1.0383333333333333</v>
      </c>
      <c r="L26" s="13">
        <f t="shared" si="103"/>
        <v>1.0383333333333333</v>
      </c>
      <c r="M26" s="13">
        <f t="shared" si="103"/>
        <v>1.0383333333333333</v>
      </c>
      <c r="N26" s="13">
        <f t="shared" si="103"/>
        <v>1.0383333333333333</v>
      </c>
      <c r="O26" s="13">
        <f t="shared" si="103"/>
        <v>1.0383333333333333</v>
      </c>
      <c r="P26" s="13">
        <f t="shared" si="103"/>
        <v>1</v>
      </c>
      <c r="Q26" s="13">
        <f t="shared" si="103"/>
        <v>1</v>
      </c>
      <c r="R26" s="13">
        <f t="shared" si="103"/>
        <v>1.0716666666666668</v>
      </c>
      <c r="S26" s="13">
        <f t="shared" si="103"/>
        <v>1.0716666666666668</v>
      </c>
      <c r="T26" s="13">
        <f t="shared" si="103"/>
        <v>1.0716666666666668</v>
      </c>
      <c r="U26" s="13">
        <f t="shared" si="103"/>
        <v>1.0716666666666668</v>
      </c>
      <c r="V26" s="13">
        <f t="shared" si="103"/>
        <v>1.0716666666666668</v>
      </c>
      <c r="W26" s="13">
        <f t="shared" si="103"/>
        <v>1</v>
      </c>
      <c r="X26" s="13">
        <f t="shared" si="103"/>
        <v>1</v>
      </c>
      <c r="Y26" s="13">
        <f t="shared" si="103"/>
        <v>1.0081666666666667</v>
      </c>
      <c r="Z26" s="13">
        <f t="shared" si="103"/>
        <v>1.0081666666666667</v>
      </c>
      <c r="AA26" s="13">
        <f t="shared" si="103"/>
        <v>1.0081666666666667</v>
      </c>
      <c r="AB26" s="13">
        <f t="shared" si="103"/>
        <v>1.0081666666666667</v>
      </c>
      <c r="AC26" s="13">
        <f t="shared" si="103"/>
        <v>1.0081666666666667</v>
      </c>
      <c r="AD26" s="13">
        <f t="shared" si="103"/>
        <v>1</v>
      </c>
      <c r="AE26" s="13">
        <f t="shared" si="103"/>
        <v>1</v>
      </c>
      <c r="AF26" s="13">
        <f t="shared" si="103"/>
        <v>1.0529999999999999</v>
      </c>
      <c r="AG26" s="13">
        <f t="shared" si="103"/>
        <v>1.0529999999999999</v>
      </c>
      <c r="AH26" s="13">
        <f t="shared" si="103"/>
        <v>1.0529999999999999</v>
      </c>
      <c r="AI26" s="13">
        <f t="shared" si="103"/>
        <v>1.0529999999999999</v>
      </c>
      <c r="AJ26" s="13">
        <f t="shared" si="103"/>
        <v>1.0529999999999999</v>
      </c>
      <c r="AK26" s="13">
        <f t="shared" si="103"/>
        <v>1.0529999999999999</v>
      </c>
      <c r="AL26" s="13">
        <f t="shared" si="103"/>
        <v>1</v>
      </c>
      <c r="AM26" s="13">
        <f t="shared" si="103"/>
        <v>1.4511666666666665</v>
      </c>
      <c r="AN26" s="13">
        <f t="shared" si="103"/>
        <v>1.4511666666666665</v>
      </c>
      <c r="AO26" s="13">
        <f t="shared" si="103"/>
        <v>1.4511666666666665</v>
      </c>
      <c r="AP26" s="13">
        <f t="shared" si="103"/>
        <v>1.4511666666666665</v>
      </c>
      <c r="AQ26" s="13">
        <f t="shared" si="103"/>
        <v>1.4511666666666665</v>
      </c>
      <c r="AR26" s="13">
        <f t="shared" si="103"/>
        <v>1</v>
      </c>
      <c r="AS26" s="13">
        <f t="shared" si="103"/>
        <v>1</v>
      </c>
      <c r="AT26" s="13">
        <f t="shared" si="103"/>
        <v>1.4033333333333333</v>
      </c>
      <c r="AU26" s="13">
        <f t="shared" si="103"/>
        <v>1.4033333333333333</v>
      </c>
      <c r="AV26" s="13">
        <f t="shared" si="103"/>
        <v>1.4033333333333333</v>
      </c>
      <c r="AW26" s="13">
        <f t="shared" si="103"/>
        <v>1.4033333333333333</v>
      </c>
      <c r="AX26" s="13">
        <f t="shared" si="103"/>
        <v>1.4033333333333333</v>
      </c>
      <c r="AY26" s="13">
        <f t="shared" si="103"/>
        <v>1</v>
      </c>
      <c r="AZ26" s="13">
        <f t="shared" si="103"/>
        <v>1</v>
      </c>
      <c r="BA26" s="13">
        <f t="shared" si="103"/>
        <v>2.0839999999999996</v>
      </c>
      <c r="BB26" s="13">
        <f t="shared" si="103"/>
        <v>2.0839999999999996</v>
      </c>
      <c r="BC26" s="13">
        <f t="shared" si="103"/>
        <v>2.0839999999999996</v>
      </c>
      <c r="BD26" s="13">
        <f t="shared" si="103"/>
        <v>2.0839999999999996</v>
      </c>
      <c r="BE26" s="13">
        <f t="shared" si="103"/>
        <v>2.0839999999999996</v>
      </c>
      <c r="BF26" s="13">
        <f t="shared" si="103"/>
        <v>1</v>
      </c>
      <c r="BG26" s="13">
        <f t="shared" si="103"/>
        <v>1</v>
      </c>
      <c r="BH26" s="13">
        <f t="shared" si="103"/>
        <v>1</v>
      </c>
      <c r="BI26" s="13">
        <f t="shared" si="103"/>
        <v>1</v>
      </c>
      <c r="BJ26" s="13">
        <f t="shared" si="103"/>
        <v>1</v>
      </c>
      <c r="BK26" s="13">
        <f t="shared" si="103"/>
        <v>1</v>
      </c>
      <c r="BL26" s="13">
        <f t="shared" si="103"/>
        <v>1</v>
      </c>
      <c r="BM26" s="13">
        <f t="shared" si="103"/>
        <v>1</v>
      </c>
      <c r="BN26" s="13">
        <f t="shared" si="103"/>
        <v>1</v>
      </c>
      <c r="BO26" s="13">
        <f t="shared" ref="BO26:DP26" si="104">SUM(BO74,BO122)</f>
        <v>1.1990000000000001</v>
      </c>
      <c r="BP26" s="13">
        <f t="shared" si="104"/>
        <v>1.1990000000000001</v>
      </c>
      <c r="BQ26" s="13">
        <f t="shared" si="104"/>
        <v>1.1990000000000001</v>
      </c>
      <c r="BR26" s="13">
        <f t="shared" si="104"/>
        <v>1.1990000000000001</v>
      </c>
      <c r="BS26" s="13">
        <f t="shared" si="104"/>
        <v>1.1990000000000001</v>
      </c>
      <c r="BT26" s="13">
        <f t="shared" si="104"/>
        <v>1</v>
      </c>
      <c r="BU26" s="13">
        <f t="shared" si="104"/>
        <v>1</v>
      </c>
      <c r="BV26" s="13">
        <f t="shared" si="104"/>
        <v>1.0583333333333333</v>
      </c>
      <c r="BW26" s="13">
        <f t="shared" si="104"/>
        <v>1.0583333333333333</v>
      </c>
      <c r="BX26" s="13">
        <f t="shared" si="104"/>
        <v>1.0583333333333333</v>
      </c>
      <c r="BY26" s="13">
        <f t="shared" si="104"/>
        <v>1.0583333333333333</v>
      </c>
      <c r="BZ26" s="13">
        <f t="shared" si="104"/>
        <v>1.0583333333333333</v>
      </c>
      <c r="CA26" s="13">
        <f t="shared" si="104"/>
        <v>1</v>
      </c>
      <c r="CB26" s="13">
        <f t="shared" si="104"/>
        <v>1</v>
      </c>
      <c r="CC26" s="13">
        <f t="shared" si="104"/>
        <v>1.0208333333333333</v>
      </c>
      <c r="CD26" s="13">
        <f t="shared" si="104"/>
        <v>1.0208333333333333</v>
      </c>
      <c r="CE26" s="13">
        <f t="shared" si="104"/>
        <v>1.0208333333333333</v>
      </c>
      <c r="CF26" s="13">
        <f t="shared" si="104"/>
        <v>1.0208333333333333</v>
      </c>
      <c r="CG26" s="13">
        <f t="shared" si="104"/>
        <v>1.0208333333333333</v>
      </c>
      <c r="CH26" s="13">
        <f t="shared" si="104"/>
        <v>1</v>
      </c>
      <c r="CI26" s="13">
        <f t="shared" si="104"/>
        <v>1</v>
      </c>
      <c r="CJ26" s="13">
        <f t="shared" si="104"/>
        <v>1.0345</v>
      </c>
      <c r="CK26" s="13">
        <f t="shared" si="104"/>
        <v>1.0345</v>
      </c>
      <c r="CL26" s="13">
        <f t="shared" si="104"/>
        <v>1.0345</v>
      </c>
      <c r="CM26" s="13">
        <f t="shared" si="104"/>
        <v>1.0345</v>
      </c>
      <c r="CN26" s="13">
        <f t="shared" si="104"/>
        <v>1.0345</v>
      </c>
      <c r="CO26" s="13">
        <f t="shared" si="104"/>
        <v>1</v>
      </c>
      <c r="CP26" s="13">
        <f t="shared" si="104"/>
        <v>1</v>
      </c>
      <c r="CQ26" s="13">
        <f t="shared" si="104"/>
        <v>1.0668333333333333</v>
      </c>
      <c r="CR26" s="13">
        <f t="shared" si="104"/>
        <v>1.0668333333333333</v>
      </c>
      <c r="CS26" s="13">
        <f t="shared" si="104"/>
        <v>1.0668333333333333</v>
      </c>
      <c r="CT26" s="13">
        <f t="shared" si="104"/>
        <v>1.0668333333333333</v>
      </c>
      <c r="CU26" s="13">
        <f t="shared" si="104"/>
        <v>1.0668333333333333</v>
      </c>
      <c r="CV26" s="13">
        <f t="shared" si="104"/>
        <v>1</v>
      </c>
      <c r="CW26" s="13">
        <f t="shared" si="104"/>
        <v>1</v>
      </c>
      <c r="CX26" s="13">
        <f t="shared" si="104"/>
        <v>1.4338333333333333</v>
      </c>
      <c r="CY26" s="13">
        <f t="shared" si="104"/>
        <v>1.4338333333333333</v>
      </c>
      <c r="CZ26" s="13">
        <f t="shared" si="104"/>
        <v>1.4338333333333333</v>
      </c>
      <c r="DA26" s="13">
        <f t="shared" si="104"/>
        <v>1.4338333333333333</v>
      </c>
      <c r="DB26" s="13">
        <f t="shared" si="104"/>
        <v>0.43383333333333335</v>
      </c>
      <c r="DC26" s="13">
        <f t="shared" si="104"/>
        <v>0</v>
      </c>
      <c r="DD26" s="13">
        <f t="shared" si="104"/>
        <v>1</v>
      </c>
      <c r="DE26" s="13">
        <v>0</v>
      </c>
      <c r="DF26" s="13">
        <v>0</v>
      </c>
      <c r="DG26" s="13">
        <f t="shared" si="104"/>
        <v>1.008</v>
      </c>
      <c r="DH26" s="13">
        <f t="shared" si="104"/>
        <v>1.008</v>
      </c>
      <c r="DI26" s="13">
        <v>0</v>
      </c>
      <c r="DJ26" s="13">
        <v>0</v>
      </c>
      <c r="DK26" s="13">
        <v>0</v>
      </c>
      <c r="DL26" s="13">
        <v>0</v>
      </c>
      <c r="DM26" s="13">
        <f t="shared" si="104"/>
        <v>1.0780000000000001</v>
      </c>
      <c r="DN26" s="13">
        <f t="shared" si="104"/>
        <v>1.0780000000000001</v>
      </c>
      <c r="DO26" s="13">
        <f t="shared" si="104"/>
        <v>1.0780000000000001</v>
      </c>
      <c r="DP26" s="13">
        <f t="shared" si="104"/>
        <v>1.0780000000000001</v>
      </c>
      <c r="DQ26" s="13">
        <f t="shared" ref="DQ26:GB26" si="105">SUM(DQ74,DQ122)</f>
        <v>1</v>
      </c>
      <c r="DR26" s="13">
        <f t="shared" si="105"/>
        <v>1</v>
      </c>
      <c r="DS26" s="13">
        <f t="shared" si="105"/>
        <v>1.0568333333333333</v>
      </c>
      <c r="DT26" s="13">
        <f t="shared" si="105"/>
        <v>1.0568333333333333</v>
      </c>
      <c r="DU26" s="13">
        <f t="shared" si="105"/>
        <v>1.0568333333333333</v>
      </c>
      <c r="DV26" s="13">
        <f t="shared" si="105"/>
        <v>1.0568333333333333</v>
      </c>
      <c r="DW26" s="13">
        <f t="shared" si="105"/>
        <v>1.0568333333333333</v>
      </c>
      <c r="DX26" s="13">
        <f t="shared" si="105"/>
        <v>1</v>
      </c>
      <c r="DY26" s="13">
        <f t="shared" si="105"/>
        <v>1</v>
      </c>
      <c r="DZ26" s="13">
        <f t="shared" si="105"/>
        <v>1.087</v>
      </c>
      <c r="EA26" s="13">
        <f t="shared" si="105"/>
        <v>1.087</v>
      </c>
      <c r="EB26" s="13">
        <f t="shared" si="105"/>
        <v>1.087</v>
      </c>
      <c r="EC26" s="13">
        <f t="shared" si="105"/>
        <v>1.087</v>
      </c>
      <c r="ED26" s="13">
        <f t="shared" si="105"/>
        <v>1.087</v>
      </c>
      <c r="EE26" s="13">
        <f t="shared" si="105"/>
        <v>1</v>
      </c>
      <c r="EF26" s="13">
        <f t="shared" si="105"/>
        <v>1</v>
      </c>
      <c r="EG26" s="13">
        <f t="shared" si="105"/>
        <v>2.6581666666666663</v>
      </c>
      <c r="EH26" s="13">
        <f t="shared" si="105"/>
        <v>2.6581666666666663</v>
      </c>
      <c r="EI26" s="13">
        <f t="shared" si="105"/>
        <v>2.6581666666666663</v>
      </c>
      <c r="EJ26" s="13">
        <f t="shared" si="105"/>
        <v>2.6581666666666663</v>
      </c>
      <c r="EK26" s="13">
        <f t="shared" si="105"/>
        <v>2.6581666666666663</v>
      </c>
      <c r="EL26" s="13">
        <f t="shared" si="105"/>
        <v>1</v>
      </c>
      <c r="EM26" s="13">
        <f t="shared" si="105"/>
        <v>1</v>
      </c>
      <c r="EN26" s="13">
        <f t="shared" si="105"/>
        <v>2.4631666666666669</v>
      </c>
      <c r="EO26" s="13">
        <f t="shared" si="105"/>
        <v>2.4631666666666669</v>
      </c>
      <c r="EP26" s="13">
        <f t="shared" si="105"/>
        <v>2.4631666666666669</v>
      </c>
      <c r="EQ26" s="13">
        <f t="shared" si="105"/>
        <v>2.4631666666666669</v>
      </c>
      <c r="ER26" s="13">
        <f t="shared" si="105"/>
        <v>2.4631666666666669</v>
      </c>
      <c r="ES26" s="13">
        <f t="shared" si="105"/>
        <v>1</v>
      </c>
      <c r="ET26" s="13">
        <f t="shared" si="105"/>
        <v>1</v>
      </c>
      <c r="EU26" s="13">
        <f t="shared" si="105"/>
        <v>1.7771666666666666</v>
      </c>
      <c r="EV26" s="13">
        <f t="shared" si="105"/>
        <v>1.7771666666666666</v>
      </c>
      <c r="EW26" s="13">
        <f t="shared" si="105"/>
        <v>1.7771666666666666</v>
      </c>
      <c r="EX26" s="13">
        <f t="shared" si="105"/>
        <v>1.7771666666666666</v>
      </c>
      <c r="EY26" s="13">
        <f t="shared" si="105"/>
        <v>1.7771666666666666</v>
      </c>
      <c r="EZ26" s="13">
        <f t="shared" si="105"/>
        <v>1</v>
      </c>
      <c r="FA26" s="13">
        <f t="shared" si="105"/>
        <v>1</v>
      </c>
      <c r="FB26" s="13">
        <f t="shared" si="105"/>
        <v>1.7338333333333333</v>
      </c>
      <c r="FC26" s="13">
        <f t="shared" si="105"/>
        <v>1.7338333333333333</v>
      </c>
      <c r="FD26" s="13">
        <f t="shared" si="105"/>
        <v>1.7338333333333333</v>
      </c>
      <c r="FE26" s="13">
        <f t="shared" si="105"/>
        <v>1.7338333333333333</v>
      </c>
      <c r="FF26" s="13">
        <f t="shared" si="105"/>
        <v>1.7338333333333333</v>
      </c>
      <c r="FG26" s="13">
        <f t="shared" si="105"/>
        <v>1</v>
      </c>
      <c r="FH26" s="13">
        <f t="shared" si="105"/>
        <v>1</v>
      </c>
      <c r="FI26" s="13">
        <f t="shared" si="105"/>
        <v>1.2236666666666667</v>
      </c>
      <c r="FJ26" s="13">
        <f t="shared" si="105"/>
        <v>1.2236666666666667</v>
      </c>
      <c r="FK26" s="13">
        <f t="shared" si="105"/>
        <v>1.2236666666666667</v>
      </c>
      <c r="FL26" s="13">
        <f t="shared" si="105"/>
        <v>1.2236666666666667</v>
      </c>
      <c r="FM26" s="13">
        <f t="shared" si="105"/>
        <v>1.2236666666666667</v>
      </c>
      <c r="FN26" s="13">
        <f t="shared" si="105"/>
        <v>1</v>
      </c>
      <c r="FO26" s="13">
        <f t="shared" si="105"/>
        <v>1</v>
      </c>
      <c r="FP26" s="13">
        <f t="shared" si="105"/>
        <v>1.6668333333333334</v>
      </c>
      <c r="FQ26" s="13">
        <f t="shared" si="105"/>
        <v>1.6668333333333334</v>
      </c>
      <c r="FR26" s="13">
        <f t="shared" si="105"/>
        <v>1.6668333333333334</v>
      </c>
      <c r="FS26" s="13">
        <f t="shared" si="105"/>
        <v>1.6668333333333334</v>
      </c>
      <c r="FT26" s="13">
        <f t="shared" si="105"/>
        <v>1.6668333333333334</v>
      </c>
      <c r="FU26" s="13">
        <f t="shared" si="105"/>
        <v>1</v>
      </c>
      <c r="FV26" s="13">
        <f t="shared" si="105"/>
        <v>1</v>
      </c>
      <c r="FW26" s="13">
        <f t="shared" si="105"/>
        <v>1.2543333333333333</v>
      </c>
      <c r="FX26" s="13">
        <f t="shared" si="105"/>
        <v>1.2543333333333333</v>
      </c>
      <c r="FY26" s="13">
        <f t="shared" si="105"/>
        <v>1.2543333333333333</v>
      </c>
      <c r="FZ26" s="13">
        <f t="shared" si="105"/>
        <v>1.2543333333333333</v>
      </c>
      <c r="GA26" s="13">
        <f t="shared" si="105"/>
        <v>1.2543333333333333</v>
      </c>
      <c r="GB26" s="13">
        <f t="shared" si="105"/>
        <v>1</v>
      </c>
      <c r="GC26" s="13">
        <f t="shared" ref="GC26:IN26" si="106">SUM(GC74,GC122)</f>
        <v>1</v>
      </c>
      <c r="GD26" s="13">
        <f t="shared" si="106"/>
        <v>1.0601666666666667</v>
      </c>
      <c r="GE26" s="13">
        <f t="shared" si="106"/>
        <v>1.0601666666666667</v>
      </c>
      <c r="GF26" s="13">
        <f t="shared" si="106"/>
        <v>1.0601666666666667</v>
      </c>
      <c r="GG26" s="13">
        <f t="shared" si="106"/>
        <v>1.0601666666666667</v>
      </c>
      <c r="GH26" s="13">
        <f t="shared" si="106"/>
        <v>1.0601666666666667</v>
      </c>
      <c r="GI26" s="13">
        <f t="shared" si="106"/>
        <v>1</v>
      </c>
      <c r="GJ26" s="13">
        <f t="shared" si="106"/>
        <v>1</v>
      </c>
      <c r="GK26" s="13">
        <f t="shared" si="106"/>
        <v>1.0251666666666666</v>
      </c>
      <c r="GL26" s="13">
        <f t="shared" si="106"/>
        <v>1.0251666666666666</v>
      </c>
      <c r="GM26" s="13">
        <f t="shared" si="106"/>
        <v>1.0251666666666666</v>
      </c>
      <c r="GN26" s="13">
        <f t="shared" si="106"/>
        <v>1.0251666666666666</v>
      </c>
      <c r="GO26" s="13">
        <f t="shared" si="106"/>
        <v>1.0251666666666666</v>
      </c>
      <c r="GP26" s="13">
        <f t="shared" si="106"/>
        <v>1</v>
      </c>
      <c r="GQ26" s="13">
        <f t="shared" si="106"/>
        <v>1</v>
      </c>
      <c r="GR26" s="13">
        <f t="shared" si="106"/>
        <v>1.5788333333333333</v>
      </c>
      <c r="GS26" s="13">
        <f t="shared" si="106"/>
        <v>1.5788333333333333</v>
      </c>
      <c r="GT26" s="13">
        <f t="shared" si="106"/>
        <v>1.5788333333333333</v>
      </c>
      <c r="GU26" s="13">
        <f t="shared" si="106"/>
        <v>1.5788333333333333</v>
      </c>
      <c r="GV26" s="13">
        <f t="shared" si="106"/>
        <v>1.5788333333333333</v>
      </c>
      <c r="GW26" s="13">
        <f t="shared" si="106"/>
        <v>1</v>
      </c>
      <c r="GX26" s="13">
        <f t="shared" si="106"/>
        <v>1</v>
      </c>
      <c r="GY26" s="13">
        <f t="shared" si="106"/>
        <v>1.38</v>
      </c>
      <c r="GZ26" s="13">
        <f t="shared" si="106"/>
        <v>1.38</v>
      </c>
      <c r="HA26" s="13">
        <f t="shared" si="106"/>
        <v>1.38</v>
      </c>
      <c r="HB26" s="13">
        <f t="shared" si="106"/>
        <v>1.38</v>
      </c>
      <c r="HC26" s="13">
        <f t="shared" si="106"/>
        <v>1.38</v>
      </c>
      <c r="HD26" s="13">
        <f t="shared" si="106"/>
        <v>1</v>
      </c>
      <c r="HE26" s="13">
        <f t="shared" si="106"/>
        <v>1</v>
      </c>
      <c r="HF26" s="13">
        <f t="shared" si="106"/>
        <v>2.9359999999999999</v>
      </c>
      <c r="HG26" s="13">
        <f t="shared" si="106"/>
        <v>2.9359999999999999</v>
      </c>
      <c r="HH26" s="13">
        <f t="shared" si="106"/>
        <v>2.9359999999999999</v>
      </c>
      <c r="HI26" s="13">
        <f t="shared" si="106"/>
        <v>2.9359999999999999</v>
      </c>
      <c r="HJ26" s="13">
        <f t="shared" si="106"/>
        <v>2.9359999999999999</v>
      </c>
      <c r="HK26" s="13">
        <f t="shared" si="106"/>
        <v>1</v>
      </c>
      <c r="HL26" s="13">
        <f t="shared" si="106"/>
        <v>1</v>
      </c>
      <c r="HM26" s="13">
        <f t="shared" si="106"/>
        <v>2.02</v>
      </c>
      <c r="HN26" s="13">
        <f t="shared" si="106"/>
        <v>2.02</v>
      </c>
      <c r="HO26" s="13">
        <f t="shared" si="106"/>
        <v>2.02</v>
      </c>
      <c r="HP26" s="13">
        <f t="shared" si="106"/>
        <v>2.02</v>
      </c>
      <c r="HQ26" s="13">
        <f t="shared" si="106"/>
        <v>2.02</v>
      </c>
      <c r="HR26" s="13">
        <f t="shared" si="106"/>
        <v>1</v>
      </c>
      <c r="HS26" s="13">
        <f t="shared" si="106"/>
        <v>1</v>
      </c>
      <c r="HT26" s="13">
        <f t="shared" si="106"/>
        <v>2.4359999999999999</v>
      </c>
      <c r="HU26" s="13">
        <f t="shared" si="106"/>
        <v>2.4359999999999999</v>
      </c>
      <c r="HV26" s="13">
        <f t="shared" si="106"/>
        <v>2.4359999999999999</v>
      </c>
      <c r="HW26" s="13">
        <f t="shared" si="106"/>
        <v>2.4359999999999999</v>
      </c>
      <c r="HX26" s="13">
        <f t="shared" si="106"/>
        <v>2.4359999999999999</v>
      </c>
      <c r="HY26" s="13">
        <f t="shared" si="106"/>
        <v>1</v>
      </c>
      <c r="HZ26" s="13">
        <f t="shared" si="106"/>
        <v>1</v>
      </c>
      <c r="IA26" s="13">
        <f t="shared" si="106"/>
        <v>2.5245000000000002</v>
      </c>
      <c r="IB26" s="13">
        <f t="shared" si="106"/>
        <v>2.5245000000000002</v>
      </c>
      <c r="IC26" s="13">
        <f t="shared" si="106"/>
        <v>2.5245000000000002</v>
      </c>
      <c r="ID26" s="13">
        <f t="shared" si="106"/>
        <v>2.5245000000000002</v>
      </c>
      <c r="IE26" s="13">
        <f t="shared" si="106"/>
        <v>2.5245000000000002</v>
      </c>
      <c r="IF26" s="13">
        <f t="shared" si="106"/>
        <v>2.5245000000000002</v>
      </c>
      <c r="IG26" s="13">
        <f t="shared" si="106"/>
        <v>2.5245000000000002</v>
      </c>
      <c r="IH26" s="13">
        <f t="shared" si="106"/>
        <v>2.5245000000000002</v>
      </c>
      <c r="II26" s="13">
        <f t="shared" si="106"/>
        <v>2.5245000000000002</v>
      </c>
      <c r="IJ26" s="13">
        <f t="shared" si="106"/>
        <v>2.5245000000000002</v>
      </c>
      <c r="IK26" s="13">
        <f t="shared" si="106"/>
        <v>2.5245000000000002</v>
      </c>
      <c r="IL26" s="13">
        <f t="shared" si="106"/>
        <v>2.5245000000000002</v>
      </c>
      <c r="IM26" s="13">
        <f t="shared" si="106"/>
        <v>2.5245000000000002</v>
      </c>
      <c r="IN26" s="13">
        <f t="shared" si="106"/>
        <v>1</v>
      </c>
      <c r="IO26" s="13">
        <f t="shared" ref="IO26:KZ26" si="107">SUM(IO74,IO122)</f>
        <v>2.5245000000000002</v>
      </c>
      <c r="IP26" s="13">
        <f t="shared" si="107"/>
        <v>2.5245000000000002</v>
      </c>
      <c r="IQ26" s="13">
        <f t="shared" si="107"/>
        <v>2.5245000000000002</v>
      </c>
      <c r="IR26" s="13">
        <f t="shared" si="107"/>
        <v>2.5245000000000002</v>
      </c>
      <c r="IS26" s="13">
        <f t="shared" si="107"/>
        <v>2.5245000000000002</v>
      </c>
      <c r="IT26" s="13">
        <f t="shared" si="107"/>
        <v>1</v>
      </c>
      <c r="IU26" s="13">
        <f t="shared" si="107"/>
        <v>1</v>
      </c>
      <c r="IV26" s="13">
        <f t="shared" si="107"/>
        <v>1.1160000000000001</v>
      </c>
      <c r="IW26" s="13">
        <f t="shared" si="107"/>
        <v>1.1160000000000001</v>
      </c>
      <c r="IX26" s="13">
        <f t="shared" si="107"/>
        <v>1.1160000000000001</v>
      </c>
      <c r="IY26" s="13">
        <f t="shared" si="107"/>
        <v>1.1160000000000001</v>
      </c>
      <c r="IZ26" s="13">
        <f t="shared" si="107"/>
        <v>1.1160000000000001</v>
      </c>
      <c r="JA26" s="13">
        <f t="shared" si="107"/>
        <v>1</v>
      </c>
      <c r="JB26" s="13">
        <f t="shared" si="107"/>
        <v>1</v>
      </c>
      <c r="JC26" s="13">
        <f t="shared" si="107"/>
        <v>1.3878333333333333</v>
      </c>
      <c r="JD26" s="13">
        <f t="shared" si="107"/>
        <v>1.3878333333333333</v>
      </c>
      <c r="JE26" s="13">
        <f t="shared" si="107"/>
        <v>1.3878333333333333</v>
      </c>
      <c r="JF26" s="13">
        <f t="shared" si="107"/>
        <v>1.3878333333333333</v>
      </c>
      <c r="JG26" s="13">
        <f t="shared" si="107"/>
        <v>1.3878333333333333</v>
      </c>
      <c r="JH26" s="13">
        <f t="shared" si="107"/>
        <v>1</v>
      </c>
      <c r="JI26" s="13">
        <f t="shared" si="107"/>
        <v>1</v>
      </c>
      <c r="JJ26" s="13">
        <f t="shared" si="107"/>
        <v>1.7521666666666667</v>
      </c>
      <c r="JK26" s="13">
        <f t="shared" si="107"/>
        <v>1.7521666666666667</v>
      </c>
      <c r="JL26" s="13">
        <f t="shared" si="107"/>
        <v>1.7521666666666667</v>
      </c>
      <c r="JM26" s="13">
        <f t="shared" si="107"/>
        <v>1.7521666666666667</v>
      </c>
      <c r="JN26" s="13">
        <f t="shared" si="107"/>
        <v>1.7521666666666667</v>
      </c>
      <c r="JO26" s="13">
        <f t="shared" si="107"/>
        <v>1</v>
      </c>
      <c r="JP26" s="13">
        <f t="shared" si="107"/>
        <v>1</v>
      </c>
      <c r="JQ26" s="13">
        <f t="shared" si="107"/>
        <v>1.4531666666666667</v>
      </c>
      <c r="JR26" s="13">
        <f t="shared" si="107"/>
        <v>1.4531666666666667</v>
      </c>
      <c r="JS26" s="13">
        <f t="shared" si="107"/>
        <v>1.4531666666666667</v>
      </c>
      <c r="JT26" s="13">
        <f t="shared" si="107"/>
        <v>1.4531666666666667</v>
      </c>
      <c r="JU26" s="13">
        <f t="shared" si="107"/>
        <v>1.4531666666666667</v>
      </c>
      <c r="JV26" s="13">
        <f t="shared" si="107"/>
        <v>1</v>
      </c>
      <c r="JW26" s="13">
        <f t="shared" si="107"/>
        <v>1</v>
      </c>
      <c r="JX26" s="13">
        <f t="shared" si="107"/>
        <v>1.3201666666666667</v>
      </c>
      <c r="JY26" s="13">
        <f t="shared" si="107"/>
        <v>1.3201666666666667</v>
      </c>
      <c r="JZ26" s="13">
        <f t="shared" si="107"/>
        <v>1.3201666666666667</v>
      </c>
      <c r="KA26" s="13">
        <f t="shared" si="107"/>
        <v>1.3201666666666667</v>
      </c>
      <c r="KB26" s="13">
        <f t="shared" si="107"/>
        <v>1.3201666666666667</v>
      </c>
      <c r="KC26" s="13">
        <f t="shared" si="107"/>
        <v>1</v>
      </c>
      <c r="KD26" s="13">
        <f t="shared" si="107"/>
        <v>1</v>
      </c>
      <c r="KE26" s="13">
        <f t="shared" si="107"/>
        <v>1.1441666666666666</v>
      </c>
      <c r="KF26" s="13">
        <f t="shared" si="107"/>
        <v>1.1441666666666666</v>
      </c>
      <c r="KG26" s="13">
        <f t="shared" si="107"/>
        <v>1.1441666666666666</v>
      </c>
      <c r="KH26" s="13">
        <f t="shared" si="107"/>
        <v>1.1441666666666666</v>
      </c>
      <c r="KI26" s="13">
        <f t="shared" si="107"/>
        <v>1.1441666666666666</v>
      </c>
      <c r="KJ26" s="13">
        <f t="shared" si="107"/>
        <v>1</v>
      </c>
      <c r="KK26" s="13">
        <f t="shared" si="107"/>
        <v>1</v>
      </c>
      <c r="KL26" s="13">
        <f t="shared" si="107"/>
        <v>1.1543333333333332</v>
      </c>
      <c r="KM26" s="13">
        <f t="shared" si="107"/>
        <v>1.1543333333333332</v>
      </c>
      <c r="KN26" s="13">
        <f t="shared" si="107"/>
        <v>1.1543333333333332</v>
      </c>
      <c r="KO26" s="13">
        <f t="shared" si="107"/>
        <v>1.1543333333333332</v>
      </c>
      <c r="KP26" s="13">
        <f t="shared" si="107"/>
        <v>1.1543333333333332</v>
      </c>
      <c r="KQ26" s="13">
        <f t="shared" si="107"/>
        <v>1</v>
      </c>
      <c r="KR26" s="13">
        <f t="shared" si="107"/>
        <v>1</v>
      </c>
      <c r="KS26" s="13">
        <f t="shared" si="107"/>
        <v>1.1543333333333332</v>
      </c>
      <c r="KT26" s="13">
        <f t="shared" si="107"/>
        <v>1.1543333333333332</v>
      </c>
      <c r="KU26" s="13">
        <f t="shared" si="107"/>
        <v>1.1543333333333332</v>
      </c>
      <c r="KV26" s="13">
        <f t="shared" si="107"/>
        <v>1.1543333333333332</v>
      </c>
      <c r="KW26" s="13">
        <f t="shared" si="107"/>
        <v>1.1543333333333332</v>
      </c>
      <c r="KX26" s="13">
        <f t="shared" si="107"/>
        <v>1</v>
      </c>
      <c r="KY26" s="13">
        <f t="shared" si="107"/>
        <v>1</v>
      </c>
      <c r="KZ26" s="13">
        <f t="shared" si="107"/>
        <v>1.4569999999999999</v>
      </c>
      <c r="LA26" s="13">
        <f t="shared" ref="LA26:NI26" si="108">SUM(LA74,LA122)</f>
        <v>1.4569999999999999</v>
      </c>
      <c r="LB26" s="13">
        <f t="shared" si="108"/>
        <v>1.4569999999999999</v>
      </c>
      <c r="LC26" s="13">
        <f t="shared" si="108"/>
        <v>1.4569999999999999</v>
      </c>
      <c r="LD26" s="13">
        <f t="shared" si="108"/>
        <v>1.4569999999999999</v>
      </c>
      <c r="LE26" s="13">
        <f t="shared" si="108"/>
        <v>1</v>
      </c>
      <c r="LF26" s="13">
        <f t="shared" si="108"/>
        <v>1</v>
      </c>
      <c r="LG26" s="13">
        <f t="shared" si="108"/>
        <v>1.7083333333333335</v>
      </c>
      <c r="LH26" s="13">
        <f t="shared" si="108"/>
        <v>1.7083333333333335</v>
      </c>
      <c r="LI26" s="13">
        <f t="shared" si="108"/>
        <v>1.7083333333333335</v>
      </c>
      <c r="LJ26" s="13">
        <f t="shared" si="108"/>
        <v>1.7083333333333335</v>
      </c>
      <c r="LK26" s="13">
        <f t="shared" si="108"/>
        <v>1.7083333333333335</v>
      </c>
      <c r="LL26" s="13">
        <f t="shared" si="108"/>
        <v>1</v>
      </c>
      <c r="LM26" s="13">
        <f t="shared" si="108"/>
        <v>1</v>
      </c>
      <c r="LN26" s="13">
        <f t="shared" si="108"/>
        <v>1.0085</v>
      </c>
      <c r="LO26" s="13">
        <f t="shared" si="108"/>
        <v>1.0085</v>
      </c>
      <c r="LP26" s="13">
        <f t="shared" si="108"/>
        <v>1.0085</v>
      </c>
      <c r="LQ26" s="13">
        <f t="shared" si="108"/>
        <v>1.0085</v>
      </c>
      <c r="LR26" s="13">
        <f t="shared" si="108"/>
        <v>1.0085</v>
      </c>
      <c r="LS26" s="13">
        <f t="shared" si="108"/>
        <v>1</v>
      </c>
      <c r="LT26" s="13">
        <f t="shared" si="108"/>
        <v>1</v>
      </c>
      <c r="LU26" s="13">
        <f t="shared" si="108"/>
        <v>1.2885</v>
      </c>
      <c r="LV26" s="13">
        <f t="shared" si="108"/>
        <v>1.2885</v>
      </c>
      <c r="LW26" s="13">
        <f t="shared" si="108"/>
        <v>1.2885</v>
      </c>
      <c r="LX26" s="13">
        <f t="shared" si="108"/>
        <v>1.2885</v>
      </c>
      <c r="LY26" s="13">
        <f t="shared" si="108"/>
        <v>1.2885</v>
      </c>
      <c r="LZ26" s="13">
        <f t="shared" si="108"/>
        <v>1</v>
      </c>
      <c r="MA26" s="13">
        <f t="shared" si="108"/>
        <v>1</v>
      </c>
      <c r="MB26" s="13">
        <f t="shared" si="108"/>
        <v>1.1183333333333334</v>
      </c>
      <c r="MC26" s="13">
        <f t="shared" si="108"/>
        <v>1.1183333333333334</v>
      </c>
      <c r="MD26" s="13">
        <f t="shared" si="108"/>
        <v>1.1183333333333334</v>
      </c>
      <c r="ME26" s="13">
        <f t="shared" si="108"/>
        <v>1.1183333333333334</v>
      </c>
      <c r="MF26" s="13">
        <f t="shared" si="108"/>
        <v>1.1183333333333334</v>
      </c>
      <c r="MG26" s="13">
        <f t="shared" si="108"/>
        <v>1</v>
      </c>
      <c r="MH26" s="13">
        <f t="shared" si="108"/>
        <v>1</v>
      </c>
      <c r="MI26" s="13">
        <f t="shared" si="108"/>
        <v>1.8761666666666668</v>
      </c>
      <c r="MJ26" s="13">
        <f t="shared" si="108"/>
        <v>1.8761666666666668</v>
      </c>
      <c r="MK26" s="13">
        <f t="shared" si="108"/>
        <v>1.8761666666666668</v>
      </c>
      <c r="ML26" s="13">
        <f t="shared" si="108"/>
        <v>1.8761666666666668</v>
      </c>
      <c r="MM26" s="13">
        <f t="shared" si="108"/>
        <v>1.8761666666666668</v>
      </c>
      <c r="MN26" s="13">
        <f t="shared" si="108"/>
        <v>1</v>
      </c>
      <c r="MO26" s="13">
        <f t="shared" si="108"/>
        <v>1</v>
      </c>
      <c r="MP26" s="13">
        <f t="shared" si="108"/>
        <v>1.6105</v>
      </c>
      <c r="MQ26" s="13">
        <f t="shared" si="108"/>
        <v>1.6105</v>
      </c>
      <c r="MR26" s="13">
        <f t="shared" si="108"/>
        <v>1.6105</v>
      </c>
      <c r="MS26" s="13">
        <f t="shared" si="108"/>
        <v>1.6105</v>
      </c>
      <c r="MT26" s="13">
        <f t="shared" si="108"/>
        <v>1.6105</v>
      </c>
      <c r="MU26" s="13">
        <f t="shared" si="108"/>
        <v>1</v>
      </c>
      <c r="MV26" s="13">
        <f t="shared" si="108"/>
        <v>1</v>
      </c>
      <c r="MW26" s="13">
        <f t="shared" si="108"/>
        <v>1.3955</v>
      </c>
      <c r="MX26" s="13">
        <f t="shared" si="108"/>
        <v>1.3955</v>
      </c>
      <c r="MY26" s="13">
        <f t="shared" si="108"/>
        <v>1.3955</v>
      </c>
      <c r="MZ26" s="13">
        <f t="shared" si="108"/>
        <v>1.3955</v>
      </c>
      <c r="NA26" s="13">
        <f t="shared" si="108"/>
        <v>1.3955</v>
      </c>
      <c r="NB26" s="13">
        <f t="shared" si="108"/>
        <v>1</v>
      </c>
      <c r="NC26" s="13">
        <f t="shared" si="108"/>
        <v>1</v>
      </c>
      <c r="ND26" s="13">
        <f t="shared" si="108"/>
        <v>1.0095000000000001</v>
      </c>
      <c r="NE26" s="13">
        <f t="shared" si="108"/>
        <v>1.0095000000000001</v>
      </c>
      <c r="NF26" s="13">
        <f t="shared" si="108"/>
        <v>1.0095000000000001</v>
      </c>
      <c r="NG26" s="13">
        <f t="shared" si="108"/>
        <v>1.0095000000000001</v>
      </c>
      <c r="NH26" s="13">
        <f t="shared" si="108"/>
        <v>1.0095000000000001</v>
      </c>
      <c r="NI26" s="13">
        <f t="shared" si="108"/>
        <v>1</v>
      </c>
    </row>
    <row r="27" spans="1:373" ht="15.75" customHeight="1">
      <c r="A27" s="22">
        <v>50</v>
      </c>
      <c r="B27" s="8" t="s">
        <v>372</v>
      </c>
      <c r="C27" s="13">
        <f t="shared" si="78"/>
        <v>0.64444444444444438</v>
      </c>
      <c r="D27" s="13">
        <f t="shared" ref="D27:BN27" si="109">SUM(D75,D123)</f>
        <v>0.64444444444444438</v>
      </c>
      <c r="E27" s="13">
        <f t="shared" si="109"/>
        <v>0.64444444444444438</v>
      </c>
      <c r="F27" s="13">
        <f t="shared" si="109"/>
        <v>0.64444444444444438</v>
      </c>
      <c r="G27" s="13">
        <f t="shared" si="109"/>
        <v>0.64444444444444438</v>
      </c>
      <c r="H27" s="13">
        <f t="shared" si="109"/>
        <v>0.64444444444444438</v>
      </c>
      <c r="I27" s="13">
        <f t="shared" si="109"/>
        <v>0.64444444444444438</v>
      </c>
      <c r="J27" s="13">
        <f t="shared" si="109"/>
        <v>0.64444444444444438</v>
      </c>
      <c r="K27" s="13">
        <f t="shared" si="109"/>
        <v>0.64444444444444438</v>
      </c>
      <c r="L27" s="13">
        <f t="shared" si="109"/>
        <v>0.64444444444444438</v>
      </c>
      <c r="M27" s="13">
        <f t="shared" si="109"/>
        <v>0.64444444444444438</v>
      </c>
      <c r="N27" s="13">
        <f t="shared" si="109"/>
        <v>0.64444444444444438</v>
      </c>
      <c r="O27" s="13">
        <f t="shared" si="109"/>
        <v>0.64444444444444438</v>
      </c>
      <c r="P27" s="13">
        <f t="shared" si="109"/>
        <v>0.64444444444444438</v>
      </c>
      <c r="Q27" s="13">
        <f t="shared" si="109"/>
        <v>0.64444444444444438</v>
      </c>
      <c r="R27" s="13">
        <f t="shared" si="109"/>
        <v>0.64444444444444438</v>
      </c>
      <c r="S27" s="13">
        <f t="shared" si="109"/>
        <v>0.64444444444444438</v>
      </c>
      <c r="T27" s="13">
        <f t="shared" si="109"/>
        <v>0.64444444444444438</v>
      </c>
      <c r="U27" s="13">
        <f t="shared" si="109"/>
        <v>0.64444444444444438</v>
      </c>
      <c r="V27" s="13">
        <f t="shared" si="109"/>
        <v>0.64444444444444438</v>
      </c>
      <c r="W27" s="13">
        <f t="shared" si="109"/>
        <v>0.64444444444444438</v>
      </c>
      <c r="X27" s="13">
        <f t="shared" si="109"/>
        <v>0.64444444444444438</v>
      </c>
      <c r="Y27" s="13">
        <f t="shared" si="109"/>
        <v>0.64444444444444438</v>
      </c>
      <c r="Z27" s="13">
        <f t="shared" si="109"/>
        <v>0.64444444444444438</v>
      </c>
      <c r="AA27" s="13">
        <f t="shared" si="109"/>
        <v>0.64444444444444438</v>
      </c>
      <c r="AB27" s="13">
        <f t="shared" si="109"/>
        <v>0.64444444444444438</v>
      </c>
      <c r="AC27" s="13">
        <f t="shared" si="109"/>
        <v>0.64444444444444438</v>
      </c>
      <c r="AD27" s="13">
        <f t="shared" si="109"/>
        <v>0.64444444444444438</v>
      </c>
      <c r="AE27" s="13">
        <f t="shared" si="109"/>
        <v>0.64444444444444438</v>
      </c>
      <c r="AF27" s="13">
        <f t="shared" si="109"/>
        <v>0.64444444444444438</v>
      </c>
      <c r="AG27" s="13">
        <f t="shared" si="109"/>
        <v>0.64444444444444438</v>
      </c>
      <c r="AH27" s="13">
        <f t="shared" si="109"/>
        <v>0.64444444444444438</v>
      </c>
      <c r="AI27" s="13">
        <f t="shared" si="109"/>
        <v>0.64444444444444438</v>
      </c>
      <c r="AJ27" s="13">
        <f t="shared" si="109"/>
        <v>0.64444444444444438</v>
      </c>
      <c r="AK27" s="13">
        <f t="shared" si="109"/>
        <v>0.64444444444444438</v>
      </c>
      <c r="AL27" s="13">
        <f t="shared" si="109"/>
        <v>0.64444444444444438</v>
      </c>
      <c r="AM27" s="13">
        <f t="shared" si="109"/>
        <v>0.64444444444444438</v>
      </c>
      <c r="AN27" s="13">
        <f t="shared" si="109"/>
        <v>0.64444444444444438</v>
      </c>
      <c r="AO27" s="13">
        <f t="shared" si="109"/>
        <v>0.64444444444444438</v>
      </c>
      <c r="AP27" s="13">
        <f t="shared" si="109"/>
        <v>0.64444444444444438</v>
      </c>
      <c r="AQ27" s="13">
        <f t="shared" si="109"/>
        <v>0.64444444444444438</v>
      </c>
      <c r="AR27" s="13">
        <f t="shared" si="109"/>
        <v>0.64444444444444438</v>
      </c>
      <c r="AS27" s="13">
        <f t="shared" si="109"/>
        <v>0.64444444444444438</v>
      </c>
      <c r="AT27" s="13">
        <f t="shared" si="109"/>
        <v>0.64444444444444438</v>
      </c>
      <c r="AU27" s="13">
        <f t="shared" si="109"/>
        <v>0.64444444444444438</v>
      </c>
      <c r="AV27" s="13">
        <f t="shared" si="109"/>
        <v>0.64444444444444438</v>
      </c>
      <c r="AW27" s="13">
        <f t="shared" si="109"/>
        <v>0.64444444444444438</v>
      </c>
      <c r="AX27" s="13">
        <f t="shared" si="109"/>
        <v>0.64444444444444438</v>
      </c>
      <c r="AY27" s="13">
        <f t="shared" si="109"/>
        <v>0.64444444444444438</v>
      </c>
      <c r="AZ27" s="13">
        <f t="shared" si="109"/>
        <v>0.64444444444444438</v>
      </c>
      <c r="BA27" s="13">
        <f t="shared" si="109"/>
        <v>0.64444444444444438</v>
      </c>
      <c r="BB27" s="13">
        <f t="shared" si="109"/>
        <v>0.64444444444444438</v>
      </c>
      <c r="BC27" s="13">
        <f t="shared" si="109"/>
        <v>0.64444444444444438</v>
      </c>
      <c r="BD27" s="13">
        <f t="shared" si="109"/>
        <v>0.64444444444444438</v>
      </c>
      <c r="BE27" s="13">
        <f t="shared" si="109"/>
        <v>0.64444444444444438</v>
      </c>
      <c r="BF27" s="13">
        <f t="shared" si="109"/>
        <v>0.64444444444444438</v>
      </c>
      <c r="BG27" s="13">
        <f t="shared" si="109"/>
        <v>0.64444444444444438</v>
      </c>
      <c r="BH27" s="13">
        <f t="shared" si="109"/>
        <v>0.64444444444444438</v>
      </c>
      <c r="BI27" s="13">
        <f t="shared" si="109"/>
        <v>0.64444444444444438</v>
      </c>
      <c r="BJ27" s="13">
        <f t="shared" si="109"/>
        <v>0.64444444444444438</v>
      </c>
      <c r="BK27" s="13">
        <f t="shared" si="109"/>
        <v>0.64444444444444438</v>
      </c>
      <c r="BL27" s="13">
        <f t="shared" si="109"/>
        <v>0.64444444444444438</v>
      </c>
      <c r="BM27" s="13">
        <f t="shared" si="109"/>
        <v>0.64444444444444438</v>
      </c>
      <c r="BN27" s="13">
        <f t="shared" si="109"/>
        <v>0.64444444444444438</v>
      </c>
      <c r="BO27" s="13">
        <f t="shared" ref="BO27:DP27" si="110">SUM(BO75,BO123)</f>
        <v>0.64444444444444438</v>
      </c>
      <c r="BP27" s="13">
        <f t="shared" si="110"/>
        <v>0.64444444444444438</v>
      </c>
      <c r="BQ27" s="13">
        <f t="shared" si="110"/>
        <v>0.64444444444444438</v>
      </c>
      <c r="BR27" s="13">
        <f t="shared" si="110"/>
        <v>0.64444444444444438</v>
      </c>
      <c r="BS27" s="13">
        <f t="shared" si="110"/>
        <v>0.64444444444444438</v>
      </c>
      <c r="BT27" s="13">
        <f t="shared" si="110"/>
        <v>0.64444444444444438</v>
      </c>
      <c r="BU27" s="13">
        <f t="shared" si="110"/>
        <v>0.64444444444444438</v>
      </c>
      <c r="BV27" s="13">
        <f t="shared" si="110"/>
        <v>0.64444444444444438</v>
      </c>
      <c r="BW27" s="13">
        <f t="shared" si="110"/>
        <v>0.64444444444444438</v>
      </c>
      <c r="BX27" s="13">
        <f t="shared" si="110"/>
        <v>0.64444444444444438</v>
      </c>
      <c r="BY27" s="13">
        <f t="shared" si="110"/>
        <v>0.64444444444444438</v>
      </c>
      <c r="BZ27" s="13">
        <f t="shared" si="110"/>
        <v>0.64444444444444438</v>
      </c>
      <c r="CA27" s="13">
        <f t="shared" si="110"/>
        <v>0.64444444444444438</v>
      </c>
      <c r="CB27" s="13">
        <f t="shared" si="110"/>
        <v>0.64444444444444438</v>
      </c>
      <c r="CC27" s="13">
        <f t="shared" si="110"/>
        <v>0.64444444444444438</v>
      </c>
      <c r="CD27" s="13">
        <f t="shared" si="110"/>
        <v>0</v>
      </c>
      <c r="CE27" s="13">
        <f t="shared" si="110"/>
        <v>0</v>
      </c>
      <c r="CF27" s="13">
        <f t="shared" si="110"/>
        <v>0</v>
      </c>
      <c r="CG27" s="13">
        <f t="shared" si="110"/>
        <v>0</v>
      </c>
      <c r="CH27" s="13">
        <f t="shared" si="110"/>
        <v>0</v>
      </c>
      <c r="CI27" s="13">
        <f t="shared" si="110"/>
        <v>0</v>
      </c>
      <c r="CJ27" s="13">
        <f t="shared" si="110"/>
        <v>0</v>
      </c>
      <c r="CK27" s="13">
        <f t="shared" si="110"/>
        <v>0</v>
      </c>
      <c r="CL27" s="13">
        <f t="shared" si="110"/>
        <v>0</v>
      </c>
      <c r="CM27" s="13">
        <f t="shared" si="110"/>
        <v>0</v>
      </c>
      <c r="CN27" s="13">
        <f t="shared" si="110"/>
        <v>0</v>
      </c>
      <c r="CO27" s="13">
        <f t="shared" si="110"/>
        <v>0</v>
      </c>
      <c r="CP27" s="13">
        <f t="shared" si="110"/>
        <v>0</v>
      </c>
      <c r="CQ27" s="13">
        <f t="shared" si="110"/>
        <v>0.64444444444444438</v>
      </c>
      <c r="CR27" s="13">
        <f t="shared" si="110"/>
        <v>0.64444444444444438</v>
      </c>
      <c r="CS27" s="13">
        <f t="shared" si="110"/>
        <v>0.64444444444444438</v>
      </c>
      <c r="CT27" s="13">
        <f t="shared" si="110"/>
        <v>0.64444444444444438</v>
      </c>
      <c r="CU27" s="13">
        <f t="shared" si="110"/>
        <v>0.64444444444444438</v>
      </c>
      <c r="CV27" s="13">
        <f t="shared" si="110"/>
        <v>0.64444444444444438</v>
      </c>
      <c r="CW27" s="13">
        <f t="shared" si="110"/>
        <v>0.64444444444444438</v>
      </c>
      <c r="CX27" s="13">
        <f t="shared" si="110"/>
        <v>0.64444444444444438</v>
      </c>
      <c r="CY27" s="13">
        <f t="shared" si="110"/>
        <v>0.64444444444444438</v>
      </c>
      <c r="CZ27" s="13">
        <f t="shared" si="110"/>
        <v>0.64444444444444438</v>
      </c>
      <c r="DA27" s="13">
        <f t="shared" si="110"/>
        <v>0.64444444444444438</v>
      </c>
      <c r="DB27" s="13">
        <f t="shared" si="110"/>
        <v>0</v>
      </c>
      <c r="DC27" s="13">
        <f t="shared" si="110"/>
        <v>0</v>
      </c>
      <c r="DD27" s="13">
        <f t="shared" si="110"/>
        <v>0</v>
      </c>
      <c r="DE27" s="13">
        <f t="shared" si="110"/>
        <v>0</v>
      </c>
      <c r="DF27" s="13">
        <f t="shared" si="110"/>
        <v>0</v>
      </c>
      <c r="DG27" s="13">
        <f t="shared" si="110"/>
        <v>0.64444444444444438</v>
      </c>
      <c r="DH27" s="13">
        <f t="shared" si="110"/>
        <v>0.64444444444444438</v>
      </c>
      <c r="DI27" s="13">
        <f t="shared" si="110"/>
        <v>0</v>
      </c>
      <c r="DJ27" s="13">
        <f t="shared" si="110"/>
        <v>0</v>
      </c>
      <c r="DK27" s="13">
        <f t="shared" si="110"/>
        <v>0</v>
      </c>
      <c r="DL27" s="13">
        <f t="shared" si="110"/>
        <v>0.64444444444444438</v>
      </c>
      <c r="DM27" s="13">
        <f t="shared" si="110"/>
        <v>0.64444444444444438</v>
      </c>
      <c r="DN27" s="13">
        <f t="shared" si="110"/>
        <v>0.64444444444444438</v>
      </c>
      <c r="DO27" s="13">
        <f t="shared" si="110"/>
        <v>0.64444444444444438</v>
      </c>
      <c r="DP27" s="13">
        <f t="shared" si="110"/>
        <v>0.64444444444444438</v>
      </c>
      <c r="DQ27" s="13">
        <f t="shared" ref="DQ27:GB27" si="111">SUM(DQ75,DQ123)</f>
        <v>0.64444444444444438</v>
      </c>
      <c r="DR27" s="13">
        <f t="shared" si="111"/>
        <v>0.64444444444444438</v>
      </c>
      <c r="DS27" s="13">
        <f t="shared" si="111"/>
        <v>1.8411111111111109</v>
      </c>
      <c r="DT27" s="13">
        <f t="shared" si="111"/>
        <v>1.8411111111111111</v>
      </c>
      <c r="DU27" s="13">
        <f t="shared" si="111"/>
        <v>1.8411111111111111</v>
      </c>
      <c r="DV27" s="13">
        <f t="shared" si="111"/>
        <v>1.8411111111111111</v>
      </c>
      <c r="DW27" s="13">
        <f t="shared" si="111"/>
        <v>1.8411111111111111</v>
      </c>
      <c r="DX27" s="13">
        <f t="shared" si="111"/>
        <v>1.8411111111111111</v>
      </c>
      <c r="DY27" s="13">
        <f t="shared" si="111"/>
        <v>1.8411111111111109</v>
      </c>
      <c r="DZ27" s="13">
        <f t="shared" si="111"/>
        <v>1.8411111111111109</v>
      </c>
      <c r="EA27" s="13">
        <f t="shared" si="111"/>
        <v>1.8411111111111111</v>
      </c>
      <c r="EB27" s="13">
        <f t="shared" si="111"/>
        <v>1.8411111111111111</v>
      </c>
      <c r="EC27" s="13">
        <f t="shared" si="111"/>
        <v>1.8411111111111111</v>
      </c>
      <c r="ED27" s="13">
        <f t="shared" si="111"/>
        <v>1.8411111111111111</v>
      </c>
      <c r="EE27" s="13">
        <f t="shared" si="111"/>
        <v>1.8411111111111111</v>
      </c>
      <c r="EF27" s="13">
        <f t="shared" si="111"/>
        <v>1.8411111111111109</v>
      </c>
      <c r="EG27" s="13">
        <f t="shared" si="111"/>
        <v>1.8411111111111109</v>
      </c>
      <c r="EH27" s="13">
        <f t="shared" si="111"/>
        <v>1.8411111111111111</v>
      </c>
      <c r="EI27" s="13">
        <f t="shared" si="111"/>
        <v>1.8411111111111111</v>
      </c>
      <c r="EJ27" s="13">
        <f t="shared" si="111"/>
        <v>0.64444444444444438</v>
      </c>
      <c r="EK27" s="13">
        <f t="shared" si="111"/>
        <v>0.64444444444444438</v>
      </c>
      <c r="EL27" s="13">
        <f t="shared" si="111"/>
        <v>0.64444444444444438</v>
      </c>
      <c r="EM27" s="13">
        <f t="shared" si="111"/>
        <v>0.64444444444444438</v>
      </c>
      <c r="EN27" s="13">
        <f t="shared" si="111"/>
        <v>0.64444444444444438</v>
      </c>
      <c r="EO27" s="13">
        <f t="shared" si="111"/>
        <v>0.64444444444444438</v>
      </c>
      <c r="EP27" s="13">
        <f t="shared" si="111"/>
        <v>0.64444444444444438</v>
      </c>
      <c r="EQ27" s="13">
        <f t="shared" si="111"/>
        <v>0.64444444444444438</v>
      </c>
      <c r="ER27" s="13">
        <f t="shared" si="111"/>
        <v>0.64444444444444438</v>
      </c>
      <c r="ES27" s="13">
        <f t="shared" si="111"/>
        <v>0.64444444444444438</v>
      </c>
      <c r="ET27" s="13">
        <f t="shared" si="111"/>
        <v>0.64444444444444438</v>
      </c>
      <c r="EU27" s="13">
        <f t="shared" si="111"/>
        <v>0.64444444444444438</v>
      </c>
      <c r="EV27" s="13">
        <f t="shared" si="111"/>
        <v>0.64444444444444438</v>
      </c>
      <c r="EW27" s="13">
        <f t="shared" si="111"/>
        <v>0.64444444444444438</v>
      </c>
      <c r="EX27" s="13">
        <f t="shared" si="111"/>
        <v>0.64444444444444438</v>
      </c>
      <c r="EY27" s="13">
        <f t="shared" si="111"/>
        <v>0.64444444444444438</v>
      </c>
      <c r="EZ27" s="13">
        <f t="shared" si="111"/>
        <v>0.64444444444444438</v>
      </c>
      <c r="FA27" s="13">
        <f t="shared" si="111"/>
        <v>0.64444444444444438</v>
      </c>
      <c r="FB27" s="13">
        <f t="shared" si="111"/>
        <v>0.64444444444444438</v>
      </c>
      <c r="FC27" s="13">
        <f t="shared" si="111"/>
        <v>0.64444444444444438</v>
      </c>
      <c r="FD27" s="13">
        <f t="shared" si="111"/>
        <v>0.64444444444444438</v>
      </c>
      <c r="FE27" s="13">
        <f t="shared" si="111"/>
        <v>0.64444444444444438</v>
      </c>
      <c r="FF27" s="13">
        <f t="shared" si="111"/>
        <v>0.64444444444444438</v>
      </c>
      <c r="FG27" s="13">
        <f t="shared" si="111"/>
        <v>0.64444444444444438</v>
      </c>
      <c r="FH27" s="13">
        <f t="shared" si="111"/>
        <v>0.64444444444444438</v>
      </c>
      <c r="FI27" s="13">
        <f t="shared" si="111"/>
        <v>0.64444444444444438</v>
      </c>
      <c r="FJ27" s="13">
        <f t="shared" si="111"/>
        <v>0.64444444444444438</v>
      </c>
      <c r="FK27" s="13">
        <f t="shared" si="111"/>
        <v>0.64444444444444438</v>
      </c>
      <c r="FL27" s="13">
        <f t="shared" si="111"/>
        <v>0.64444444444444438</v>
      </c>
      <c r="FM27" s="13">
        <f t="shared" si="111"/>
        <v>0.64444444444444438</v>
      </c>
      <c r="FN27" s="13">
        <f t="shared" si="111"/>
        <v>0.64444444444444438</v>
      </c>
      <c r="FO27" s="13">
        <f t="shared" si="111"/>
        <v>0.64444444444444438</v>
      </c>
      <c r="FP27" s="13">
        <f t="shared" si="111"/>
        <v>0.64444444444444438</v>
      </c>
      <c r="FQ27" s="13">
        <f t="shared" si="111"/>
        <v>0.64444444444444438</v>
      </c>
      <c r="FR27" s="13">
        <f t="shared" si="111"/>
        <v>0.64444444444444438</v>
      </c>
      <c r="FS27" s="13">
        <f t="shared" si="111"/>
        <v>0.64444444444444438</v>
      </c>
      <c r="FT27" s="13">
        <f t="shared" si="111"/>
        <v>0.64444444444444438</v>
      </c>
      <c r="FU27" s="13">
        <f t="shared" si="111"/>
        <v>0.64444444444444438</v>
      </c>
      <c r="FV27" s="13">
        <f t="shared" si="111"/>
        <v>0.64444444444444438</v>
      </c>
      <c r="FW27" s="13">
        <f t="shared" si="111"/>
        <v>0.64444444444444438</v>
      </c>
      <c r="FX27" s="13">
        <f t="shared" si="111"/>
        <v>0.64444444444444438</v>
      </c>
      <c r="FY27" s="13">
        <f t="shared" si="111"/>
        <v>0.64444444444444438</v>
      </c>
      <c r="FZ27" s="13">
        <f t="shared" si="111"/>
        <v>0.64444444444444438</v>
      </c>
      <c r="GA27" s="13">
        <f t="shared" si="111"/>
        <v>0.64444444444444438</v>
      </c>
      <c r="GB27" s="13">
        <f t="shared" si="111"/>
        <v>0.64444444444444438</v>
      </c>
      <c r="GC27" s="13">
        <f t="shared" ref="GC27:IN27" si="112">SUM(GC75,GC123)</f>
        <v>0.64444444444444438</v>
      </c>
      <c r="GD27" s="13">
        <f t="shared" si="112"/>
        <v>0.64444444444444438</v>
      </c>
      <c r="GE27" s="13">
        <f t="shared" si="112"/>
        <v>0.64444444444444438</v>
      </c>
      <c r="GF27" s="13">
        <f t="shared" si="112"/>
        <v>0.64444444444444438</v>
      </c>
      <c r="GG27" s="13">
        <f t="shared" si="112"/>
        <v>0.64444444444444438</v>
      </c>
      <c r="GH27" s="13">
        <f t="shared" si="112"/>
        <v>0.64444444444444438</v>
      </c>
      <c r="GI27" s="13">
        <f t="shared" si="112"/>
        <v>0.64444444444444438</v>
      </c>
      <c r="GJ27" s="13">
        <f t="shared" si="112"/>
        <v>0.64444444444444438</v>
      </c>
      <c r="GK27" s="13">
        <f t="shared" si="112"/>
        <v>0.64444444444444438</v>
      </c>
      <c r="GL27" s="13">
        <f t="shared" si="112"/>
        <v>0.64444444444444438</v>
      </c>
      <c r="GM27" s="13">
        <f t="shared" si="112"/>
        <v>0.64444444444444438</v>
      </c>
      <c r="GN27" s="13">
        <f t="shared" si="112"/>
        <v>0.64444444444444438</v>
      </c>
      <c r="GO27" s="13">
        <f t="shared" si="112"/>
        <v>0.64444444444444438</v>
      </c>
      <c r="GP27" s="13">
        <f t="shared" si="112"/>
        <v>0.64444444444444438</v>
      </c>
      <c r="GQ27" s="13">
        <f t="shared" si="112"/>
        <v>0.64444444444444438</v>
      </c>
      <c r="GR27" s="13">
        <f t="shared" si="112"/>
        <v>0.64444444444444438</v>
      </c>
      <c r="GS27" s="13">
        <f t="shared" si="112"/>
        <v>0.64444444444444438</v>
      </c>
      <c r="GT27" s="13">
        <f t="shared" si="112"/>
        <v>0.64444444444444438</v>
      </c>
      <c r="GU27" s="13">
        <f t="shared" si="112"/>
        <v>0.64444444444444438</v>
      </c>
      <c r="GV27" s="13">
        <f t="shared" si="112"/>
        <v>0.64444444444444438</v>
      </c>
      <c r="GW27" s="13">
        <f t="shared" si="112"/>
        <v>0.64444444444444438</v>
      </c>
      <c r="GX27" s="13">
        <f t="shared" si="112"/>
        <v>0.64444444444444438</v>
      </c>
      <c r="GY27" s="13">
        <f t="shared" si="112"/>
        <v>0.64444444444444438</v>
      </c>
      <c r="GZ27" s="13">
        <f t="shared" si="112"/>
        <v>0.64444444444444438</v>
      </c>
      <c r="HA27" s="13">
        <f t="shared" si="112"/>
        <v>0.64444444444444438</v>
      </c>
      <c r="HB27" s="13">
        <f t="shared" si="112"/>
        <v>0.64444444444444438</v>
      </c>
      <c r="HC27" s="13">
        <f t="shared" si="112"/>
        <v>0.64444444444444438</v>
      </c>
      <c r="HD27" s="13">
        <f t="shared" si="112"/>
        <v>0.64444444444444438</v>
      </c>
      <c r="HE27" s="13">
        <f t="shared" si="112"/>
        <v>0.64444444444444438</v>
      </c>
      <c r="HF27" s="13">
        <f t="shared" si="112"/>
        <v>0.64444444444444438</v>
      </c>
      <c r="HG27" s="13">
        <f t="shared" si="112"/>
        <v>0.64444444444444438</v>
      </c>
      <c r="HH27" s="13">
        <f t="shared" si="112"/>
        <v>0.64444444444444438</v>
      </c>
      <c r="HI27" s="13">
        <f t="shared" si="112"/>
        <v>0.64444444444444438</v>
      </c>
      <c r="HJ27" s="13">
        <f t="shared" si="112"/>
        <v>0.64444444444444438</v>
      </c>
      <c r="HK27" s="13">
        <f t="shared" si="112"/>
        <v>0.64444444444444438</v>
      </c>
      <c r="HL27" s="13">
        <f t="shared" si="112"/>
        <v>0.64444444444444438</v>
      </c>
      <c r="HM27" s="13">
        <f t="shared" si="112"/>
        <v>0.64444444444444438</v>
      </c>
      <c r="HN27" s="13">
        <f t="shared" si="112"/>
        <v>0.64444444444444438</v>
      </c>
      <c r="HO27" s="13">
        <f t="shared" si="112"/>
        <v>0.64444444444444438</v>
      </c>
      <c r="HP27" s="13">
        <f t="shared" si="112"/>
        <v>0.64444444444444438</v>
      </c>
      <c r="HQ27" s="13">
        <f t="shared" si="112"/>
        <v>0.64444444444444438</v>
      </c>
      <c r="HR27" s="13">
        <f t="shared" si="112"/>
        <v>0.64444444444444438</v>
      </c>
      <c r="HS27" s="13">
        <f t="shared" si="112"/>
        <v>0.64444444444444438</v>
      </c>
      <c r="HT27" s="13">
        <f t="shared" si="112"/>
        <v>0.64444444444444438</v>
      </c>
      <c r="HU27" s="13">
        <f t="shared" si="112"/>
        <v>0.64444444444444438</v>
      </c>
      <c r="HV27" s="13">
        <f t="shared" si="112"/>
        <v>0.64444444444444438</v>
      </c>
      <c r="HW27" s="13">
        <f t="shared" si="112"/>
        <v>0.64444444444444438</v>
      </c>
      <c r="HX27" s="13">
        <f t="shared" si="112"/>
        <v>0.64444444444444438</v>
      </c>
      <c r="HY27" s="13">
        <f t="shared" si="112"/>
        <v>0.64444444444444438</v>
      </c>
      <c r="HZ27" s="13">
        <f t="shared" si="112"/>
        <v>0.64444444444444438</v>
      </c>
      <c r="IA27" s="13">
        <f t="shared" si="112"/>
        <v>0.64444444444444438</v>
      </c>
      <c r="IB27" s="13">
        <f t="shared" si="112"/>
        <v>0.64444444444444438</v>
      </c>
      <c r="IC27" s="13">
        <f t="shared" si="112"/>
        <v>0.64444444444444438</v>
      </c>
      <c r="ID27" s="13">
        <f t="shared" si="112"/>
        <v>0.64444444444444438</v>
      </c>
      <c r="IE27" s="13">
        <f t="shared" si="112"/>
        <v>0.64444444444444438</v>
      </c>
      <c r="IF27" s="13">
        <f t="shared" si="112"/>
        <v>0.64444444444444438</v>
      </c>
      <c r="IG27" s="13">
        <f t="shared" si="112"/>
        <v>0.64444444444444438</v>
      </c>
      <c r="IH27" s="13">
        <f t="shared" si="112"/>
        <v>0.64444444444444438</v>
      </c>
      <c r="II27" s="13">
        <f t="shared" si="112"/>
        <v>0.64444444444444438</v>
      </c>
      <c r="IJ27" s="13">
        <f t="shared" si="112"/>
        <v>0.64444444444444438</v>
      </c>
      <c r="IK27" s="13">
        <f t="shared" si="112"/>
        <v>0.64444444444444438</v>
      </c>
      <c r="IL27" s="13">
        <f t="shared" si="112"/>
        <v>0.64444444444444438</v>
      </c>
      <c r="IM27" s="13">
        <f t="shared" si="112"/>
        <v>0.64444444444444438</v>
      </c>
      <c r="IN27" s="13">
        <f t="shared" si="112"/>
        <v>0.64444444444444438</v>
      </c>
      <c r="IO27" s="13">
        <f t="shared" ref="IO27:KZ27" si="113">SUM(IO75,IO123)</f>
        <v>0.64444444444444438</v>
      </c>
      <c r="IP27" s="13">
        <f t="shared" si="113"/>
        <v>0.64444444444444438</v>
      </c>
      <c r="IQ27" s="13">
        <f t="shared" si="113"/>
        <v>0.64444444444444438</v>
      </c>
      <c r="IR27" s="13">
        <f t="shared" si="113"/>
        <v>0.64444444444444438</v>
      </c>
      <c r="IS27" s="13">
        <f t="shared" si="113"/>
        <v>0.64444444444444438</v>
      </c>
      <c r="IT27" s="13">
        <f t="shared" si="113"/>
        <v>0.64444444444444438</v>
      </c>
      <c r="IU27" s="13">
        <f t="shared" si="113"/>
        <v>0.64444444444444438</v>
      </c>
      <c r="IV27" s="13">
        <f t="shared" si="113"/>
        <v>0.64444444444444438</v>
      </c>
      <c r="IW27" s="13">
        <f t="shared" si="113"/>
        <v>0.64444444444444438</v>
      </c>
      <c r="IX27" s="13">
        <f t="shared" si="113"/>
        <v>0.64444444444444438</v>
      </c>
      <c r="IY27" s="13">
        <f t="shared" si="113"/>
        <v>0.64444444444444438</v>
      </c>
      <c r="IZ27" s="13">
        <f t="shared" si="113"/>
        <v>0.64444444444444438</v>
      </c>
      <c r="JA27" s="13">
        <f t="shared" si="113"/>
        <v>0.64444444444444438</v>
      </c>
      <c r="JB27" s="13">
        <f t="shared" si="113"/>
        <v>0.64444444444444438</v>
      </c>
      <c r="JC27" s="13">
        <f t="shared" si="113"/>
        <v>0.64444444444444438</v>
      </c>
      <c r="JD27" s="13">
        <f t="shared" si="113"/>
        <v>0.64444444444444438</v>
      </c>
      <c r="JE27" s="13">
        <f t="shared" si="113"/>
        <v>0.64444444444444438</v>
      </c>
      <c r="JF27" s="13">
        <f t="shared" si="113"/>
        <v>0.64444444444444438</v>
      </c>
      <c r="JG27" s="13">
        <f t="shared" si="113"/>
        <v>0.64444444444444438</v>
      </c>
      <c r="JH27" s="13">
        <f t="shared" si="113"/>
        <v>0.64444444444444438</v>
      </c>
      <c r="JI27" s="13">
        <f t="shared" si="113"/>
        <v>0.64444444444444438</v>
      </c>
      <c r="JJ27" s="13">
        <f t="shared" si="113"/>
        <v>0.64444444444444438</v>
      </c>
      <c r="JK27" s="13">
        <f t="shared" si="113"/>
        <v>0.64444444444444438</v>
      </c>
      <c r="JL27" s="13">
        <f t="shared" si="113"/>
        <v>0.64444444444444438</v>
      </c>
      <c r="JM27" s="13">
        <f t="shared" si="113"/>
        <v>0.64444444444444438</v>
      </c>
      <c r="JN27" s="13">
        <f t="shared" si="113"/>
        <v>0.64444444444444438</v>
      </c>
      <c r="JO27" s="13">
        <f t="shared" si="113"/>
        <v>0.64444444444444438</v>
      </c>
      <c r="JP27" s="13">
        <f t="shared" si="113"/>
        <v>0.64444444444444438</v>
      </c>
      <c r="JQ27" s="13">
        <f t="shared" si="113"/>
        <v>0.64444444444444438</v>
      </c>
      <c r="JR27" s="13">
        <f t="shared" si="113"/>
        <v>0.64444444444444438</v>
      </c>
      <c r="JS27" s="13">
        <f t="shared" si="113"/>
        <v>0.64444444444444438</v>
      </c>
      <c r="JT27" s="13">
        <f t="shared" si="113"/>
        <v>0.64444444444444438</v>
      </c>
      <c r="JU27" s="13">
        <f t="shared" si="113"/>
        <v>0.64444444444444438</v>
      </c>
      <c r="JV27" s="13">
        <f t="shared" si="113"/>
        <v>0.64444444444444438</v>
      </c>
      <c r="JW27" s="13">
        <f t="shared" si="113"/>
        <v>0.64444444444444438</v>
      </c>
      <c r="JX27" s="13">
        <f t="shared" si="113"/>
        <v>0.64444444444444438</v>
      </c>
      <c r="JY27" s="13">
        <f t="shared" si="113"/>
        <v>0.64444444444444438</v>
      </c>
      <c r="JZ27" s="13">
        <f t="shared" si="113"/>
        <v>0.64444444444444438</v>
      </c>
      <c r="KA27" s="13">
        <f t="shared" si="113"/>
        <v>0.64444444444444438</v>
      </c>
      <c r="KB27" s="13">
        <f t="shared" si="113"/>
        <v>0.64444444444444438</v>
      </c>
      <c r="KC27" s="13">
        <f t="shared" si="113"/>
        <v>0.64444444444444438</v>
      </c>
      <c r="KD27" s="13">
        <f t="shared" si="113"/>
        <v>0.64444444444444438</v>
      </c>
      <c r="KE27" s="13">
        <f t="shared" si="113"/>
        <v>0.64444444444444438</v>
      </c>
      <c r="KF27" s="13">
        <f t="shared" si="113"/>
        <v>0.64444444444444438</v>
      </c>
      <c r="KG27" s="13">
        <f t="shared" si="113"/>
        <v>0.64444444444444438</v>
      </c>
      <c r="KH27" s="13">
        <f t="shared" si="113"/>
        <v>0.64444444444444438</v>
      </c>
      <c r="KI27" s="13">
        <f t="shared" si="113"/>
        <v>0.64444444444444438</v>
      </c>
      <c r="KJ27" s="13">
        <f t="shared" si="113"/>
        <v>0.64444444444444438</v>
      </c>
      <c r="KK27" s="13">
        <f t="shared" si="113"/>
        <v>0.64444444444444438</v>
      </c>
      <c r="KL27" s="13">
        <f t="shared" si="113"/>
        <v>0.64444444444444438</v>
      </c>
      <c r="KM27" s="13">
        <f t="shared" si="113"/>
        <v>0.64444444444444438</v>
      </c>
      <c r="KN27" s="13">
        <f t="shared" si="113"/>
        <v>0.64444444444444438</v>
      </c>
      <c r="KO27" s="13">
        <f t="shared" si="113"/>
        <v>0.64444444444444438</v>
      </c>
      <c r="KP27" s="13">
        <f t="shared" si="113"/>
        <v>0.64444444444444438</v>
      </c>
      <c r="KQ27" s="13">
        <f t="shared" si="113"/>
        <v>0.64444444444444438</v>
      </c>
      <c r="KR27" s="13">
        <f t="shared" si="113"/>
        <v>0.64444444444444438</v>
      </c>
      <c r="KS27" s="13">
        <f t="shared" si="113"/>
        <v>0.64444444444444438</v>
      </c>
      <c r="KT27" s="13">
        <f t="shared" si="113"/>
        <v>0.64444444444444438</v>
      </c>
      <c r="KU27" s="13">
        <f t="shared" si="113"/>
        <v>0.64444444444444438</v>
      </c>
      <c r="KV27" s="13">
        <f t="shared" si="113"/>
        <v>0.64444444444444438</v>
      </c>
      <c r="KW27" s="13">
        <f t="shared" si="113"/>
        <v>0.64444444444444438</v>
      </c>
      <c r="KX27" s="13">
        <f t="shared" si="113"/>
        <v>0.64444444444444438</v>
      </c>
      <c r="KY27" s="13">
        <f t="shared" si="113"/>
        <v>0.64444444444444438</v>
      </c>
      <c r="KZ27" s="13">
        <f t="shared" si="113"/>
        <v>0.64444444444444438</v>
      </c>
      <c r="LA27" s="13">
        <f t="shared" ref="LA27:NI27" si="114">SUM(LA75,LA123)</f>
        <v>0.64444444444444438</v>
      </c>
      <c r="LB27" s="13">
        <f t="shared" si="114"/>
        <v>0.64444444444444438</v>
      </c>
      <c r="LC27" s="13">
        <f t="shared" si="114"/>
        <v>0.64444444444444438</v>
      </c>
      <c r="LD27" s="13">
        <f t="shared" si="114"/>
        <v>0.64444444444444438</v>
      </c>
      <c r="LE27" s="13">
        <f t="shared" si="114"/>
        <v>0.64444444444444438</v>
      </c>
      <c r="LF27" s="13">
        <f t="shared" si="114"/>
        <v>0.64444444444444438</v>
      </c>
      <c r="LG27" s="13">
        <f t="shared" si="114"/>
        <v>0.64444444444444438</v>
      </c>
      <c r="LH27" s="13">
        <f t="shared" si="114"/>
        <v>0.64444444444444438</v>
      </c>
      <c r="LI27" s="13">
        <f t="shared" si="114"/>
        <v>0.64444444444444438</v>
      </c>
      <c r="LJ27" s="13">
        <f t="shared" si="114"/>
        <v>0.64444444444444438</v>
      </c>
      <c r="LK27" s="13">
        <f t="shared" si="114"/>
        <v>0.64444444444444438</v>
      </c>
      <c r="LL27" s="13">
        <f t="shared" si="114"/>
        <v>0.64444444444444438</v>
      </c>
      <c r="LM27" s="13">
        <f t="shared" si="114"/>
        <v>0.64444444444444438</v>
      </c>
      <c r="LN27" s="13">
        <f t="shared" si="114"/>
        <v>0.64444444444444438</v>
      </c>
      <c r="LO27" s="13">
        <f t="shared" si="114"/>
        <v>0.64444444444444438</v>
      </c>
      <c r="LP27" s="13">
        <f t="shared" si="114"/>
        <v>0.64444444444444438</v>
      </c>
      <c r="LQ27" s="13">
        <f t="shared" si="114"/>
        <v>0.64444444444444438</v>
      </c>
      <c r="LR27" s="13">
        <f t="shared" si="114"/>
        <v>0.64444444444444438</v>
      </c>
      <c r="LS27" s="13">
        <f t="shared" si="114"/>
        <v>0.64444444444444438</v>
      </c>
      <c r="LT27" s="13">
        <f t="shared" si="114"/>
        <v>0.64444444444444438</v>
      </c>
      <c r="LU27" s="13">
        <f t="shared" si="114"/>
        <v>0.64444444444444438</v>
      </c>
      <c r="LV27" s="13">
        <f t="shared" si="114"/>
        <v>0.64444444444444438</v>
      </c>
      <c r="LW27" s="13">
        <f t="shared" si="114"/>
        <v>0.64444444444444438</v>
      </c>
      <c r="LX27" s="13">
        <f t="shared" si="114"/>
        <v>0.64444444444444438</v>
      </c>
      <c r="LY27" s="13">
        <f t="shared" si="114"/>
        <v>0.64444444444444438</v>
      </c>
      <c r="LZ27" s="13">
        <f t="shared" si="114"/>
        <v>0.64444444444444438</v>
      </c>
      <c r="MA27" s="13">
        <f t="shared" si="114"/>
        <v>0.64444444444444438</v>
      </c>
      <c r="MB27" s="13">
        <f t="shared" si="114"/>
        <v>0.64444444444444438</v>
      </c>
      <c r="MC27" s="13">
        <f t="shared" si="114"/>
        <v>0.64444444444444438</v>
      </c>
      <c r="MD27" s="13">
        <f t="shared" si="114"/>
        <v>0.64444444444444438</v>
      </c>
      <c r="ME27" s="13">
        <f t="shared" si="114"/>
        <v>0.64444444444444438</v>
      </c>
      <c r="MF27" s="13">
        <f t="shared" si="114"/>
        <v>0.64444444444444438</v>
      </c>
      <c r="MG27" s="13">
        <f t="shared" si="114"/>
        <v>0.64444444444444438</v>
      </c>
      <c r="MH27" s="13">
        <f t="shared" si="114"/>
        <v>0.64444444444444438</v>
      </c>
      <c r="MI27" s="13">
        <f t="shared" si="114"/>
        <v>0.64444444444444438</v>
      </c>
      <c r="MJ27" s="13">
        <f t="shared" si="114"/>
        <v>0.64444444444444438</v>
      </c>
      <c r="MK27" s="13">
        <f t="shared" si="114"/>
        <v>0.64444444444444438</v>
      </c>
      <c r="ML27" s="13">
        <f t="shared" si="114"/>
        <v>0.64444444444444438</v>
      </c>
      <c r="MM27" s="13">
        <f t="shared" si="114"/>
        <v>0.64444444444444438</v>
      </c>
      <c r="MN27" s="13">
        <f t="shared" si="114"/>
        <v>0.64444444444444438</v>
      </c>
      <c r="MO27" s="13">
        <f t="shared" si="114"/>
        <v>0.64444444444444438</v>
      </c>
      <c r="MP27" s="13">
        <f t="shared" si="114"/>
        <v>0.64444444444444438</v>
      </c>
      <c r="MQ27" s="13">
        <f t="shared" si="114"/>
        <v>0.64444444444444438</v>
      </c>
      <c r="MR27" s="13">
        <f t="shared" si="114"/>
        <v>0.64444444444444438</v>
      </c>
      <c r="MS27" s="13">
        <f t="shared" si="114"/>
        <v>0.64444444444444438</v>
      </c>
      <c r="MT27" s="13">
        <f t="shared" si="114"/>
        <v>0.64444444444444438</v>
      </c>
      <c r="MU27" s="13">
        <f t="shared" si="114"/>
        <v>0.64444444444444438</v>
      </c>
      <c r="MV27" s="13">
        <f t="shared" si="114"/>
        <v>0.64444444444444438</v>
      </c>
      <c r="MW27" s="13">
        <f t="shared" si="114"/>
        <v>0.64444444444444438</v>
      </c>
      <c r="MX27" s="13">
        <f t="shared" si="114"/>
        <v>0.64444444444444438</v>
      </c>
      <c r="MY27" s="13">
        <f t="shared" si="114"/>
        <v>0.64444444444444438</v>
      </c>
      <c r="MZ27" s="13">
        <f t="shared" si="114"/>
        <v>0.64444444444444438</v>
      </c>
      <c r="NA27" s="13">
        <f t="shared" si="114"/>
        <v>0.64444444444444438</v>
      </c>
      <c r="NB27" s="13">
        <f t="shared" si="114"/>
        <v>0.64444444444444438</v>
      </c>
      <c r="NC27" s="13">
        <f t="shared" si="114"/>
        <v>0.64444444444444438</v>
      </c>
      <c r="ND27" s="13">
        <f t="shared" si="114"/>
        <v>0.64444444444444438</v>
      </c>
      <c r="NE27" s="13">
        <f t="shared" si="114"/>
        <v>0.64444444444444438</v>
      </c>
      <c r="NF27" s="13">
        <f t="shared" si="114"/>
        <v>0.64444444444444438</v>
      </c>
      <c r="NG27" s="13">
        <f t="shared" si="114"/>
        <v>0.64444444444444438</v>
      </c>
      <c r="NH27" s="13">
        <f t="shared" si="114"/>
        <v>0.64444444444444438</v>
      </c>
      <c r="NI27" s="13">
        <f t="shared" si="114"/>
        <v>0.64444444444444438</v>
      </c>
    </row>
    <row r="28" spans="1:373" ht="15.75" customHeight="1">
      <c r="A28" s="22">
        <v>40</v>
      </c>
      <c r="B28" s="8" t="s">
        <v>1254</v>
      </c>
      <c r="C28" s="13">
        <f t="shared" si="78"/>
        <v>0</v>
      </c>
      <c r="D28" s="13">
        <f t="shared" ref="D28:BN28" si="115">SUM(D76,D124)</f>
        <v>0</v>
      </c>
      <c r="E28" s="13">
        <f t="shared" si="115"/>
        <v>0</v>
      </c>
      <c r="F28" s="13">
        <f t="shared" si="115"/>
        <v>0</v>
      </c>
      <c r="G28" s="13">
        <f t="shared" si="115"/>
        <v>0</v>
      </c>
      <c r="H28" s="13">
        <f t="shared" si="115"/>
        <v>0</v>
      </c>
      <c r="I28" s="13">
        <f t="shared" si="115"/>
        <v>0</v>
      </c>
      <c r="J28" s="13">
        <f t="shared" si="115"/>
        <v>0</v>
      </c>
      <c r="K28" s="13">
        <f t="shared" si="115"/>
        <v>0</v>
      </c>
      <c r="L28" s="13">
        <f t="shared" si="115"/>
        <v>0</v>
      </c>
      <c r="M28" s="13">
        <f t="shared" si="115"/>
        <v>0</v>
      </c>
      <c r="N28" s="13">
        <f t="shared" si="115"/>
        <v>0</v>
      </c>
      <c r="O28" s="13">
        <f t="shared" si="115"/>
        <v>0</v>
      </c>
      <c r="P28" s="13">
        <f t="shared" si="115"/>
        <v>0</v>
      </c>
      <c r="Q28" s="13">
        <f t="shared" si="115"/>
        <v>0</v>
      </c>
      <c r="R28" s="13">
        <f t="shared" si="115"/>
        <v>0</v>
      </c>
      <c r="S28" s="13">
        <f t="shared" si="115"/>
        <v>0</v>
      </c>
      <c r="T28" s="13">
        <f t="shared" si="115"/>
        <v>0</v>
      </c>
      <c r="U28" s="13">
        <f t="shared" si="115"/>
        <v>0</v>
      </c>
      <c r="V28" s="13">
        <f t="shared" si="115"/>
        <v>0</v>
      </c>
      <c r="W28" s="13">
        <f t="shared" si="115"/>
        <v>0</v>
      </c>
      <c r="X28" s="13">
        <f t="shared" si="115"/>
        <v>0</v>
      </c>
      <c r="Y28" s="13">
        <f t="shared" si="115"/>
        <v>0</v>
      </c>
      <c r="Z28" s="13">
        <f t="shared" si="115"/>
        <v>0</v>
      </c>
      <c r="AA28" s="13">
        <f t="shared" si="115"/>
        <v>0</v>
      </c>
      <c r="AB28" s="13">
        <f t="shared" si="115"/>
        <v>0</v>
      </c>
      <c r="AC28" s="13">
        <f t="shared" si="115"/>
        <v>0</v>
      </c>
      <c r="AD28" s="13">
        <f t="shared" si="115"/>
        <v>0</v>
      </c>
      <c r="AE28" s="13">
        <f t="shared" si="115"/>
        <v>0</v>
      </c>
      <c r="AF28" s="13">
        <f t="shared" si="115"/>
        <v>0</v>
      </c>
      <c r="AG28" s="13">
        <f t="shared" si="115"/>
        <v>0</v>
      </c>
      <c r="AH28" s="13">
        <f t="shared" si="115"/>
        <v>0</v>
      </c>
      <c r="AI28" s="13">
        <f t="shared" si="115"/>
        <v>0</v>
      </c>
      <c r="AJ28" s="13">
        <f t="shared" si="115"/>
        <v>0</v>
      </c>
      <c r="AK28" s="13">
        <f t="shared" si="115"/>
        <v>0</v>
      </c>
      <c r="AL28" s="13">
        <f t="shared" si="115"/>
        <v>0</v>
      </c>
      <c r="AM28" s="13">
        <f t="shared" si="115"/>
        <v>0</v>
      </c>
      <c r="AN28" s="13">
        <f t="shared" si="115"/>
        <v>0</v>
      </c>
      <c r="AO28" s="13">
        <f t="shared" si="115"/>
        <v>0</v>
      </c>
      <c r="AP28" s="13">
        <f t="shared" si="115"/>
        <v>0</v>
      </c>
      <c r="AQ28" s="13">
        <f t="shared" si="115"/>
        <v>0</v>
      </c>
      <c r="AR28" s="13">
        <f t="shared" si="115"/>
        <v>0</v>
      </c>
      <c r="AS28" s="13">
        <f t="shared" si="115"/>
        <v>0</v>
      </c>
      <c r="AT28" s="13">
        <f t="shared" si="115"/>
        <v>0</v>
      </c>
      <c r="AU28" s="13">
        <f t="shared" si="115"/>
        <v>0</v>
      </c>
      <c r="AV28" s="13">
        <f t="shared" si="115"/>
        <v>0</v>
      </c>
      <c r="AW28" s="13">
        <f t="shared" si="115"/>
        <v>0</v>
      </c>
      <c r="AX28" s="13">
        <f t="shared" si="115"/>
        <v>0</v>
      </c>
      <c r="AY28" s="13">
        <f t="shared" si="115"/>
        <v>0</v>
      </c>
      <c r="AZ28" s="13">
        <f t="shared" si="115"/>
        <v>0</v>
      </c>
      <c r="BA28" s="13">
        <f t="shared" si="115"/>
        <v>0</v>
      </c>
      <c r="BB28" s="13">
        <f t="shared" si="115"/>
        <v>0</v>
      </c>
      <c r="BC28" s="13">
        <f t="shared" si="115"/>
        <v>0</v>
      </c>
      <c r="BD28" s="13">
        <f t="shared" si="115"/>
        <v>0</v>
      </c>
      <c r="BE28" s="13">
        <f t="shared" si="115"/>
        <v>0</v>
      </c>
      <c r="BF28" s="13">
        <f t="shared" si="115"/>
        <v>0</v>
      </c>
      <c r="BG28" s="13">
        <f t="shared" si="115"/>
        <v>0</v>
      </c>
      <c r="BH28" s="13">
        <f t="shared" si="115"/>
        <v>0</v>
      </c>
      <c r="BI28" s="13">
        <f t="shared" si="115"/>
        <v>0</v>
      </c>
      <c r="BJ28" s="13">
        <f t="shared" si="115"/>
        <v>0</v>
      </c>
      <c r="BK28" s="13">
        <f t="shared" si="115"/>
        <v>0</v>
      </c>
      <c r="BL28" s="13">
        <f t="shared" si="115"/>
        <v>0</v>
      </c>
      <c r="BM28" s="13">
        <f t="shared" si="115"/>
        <v>0</v>
      </c>
      <c r="BN28" s="13">
        <f t="shared" si="115"/>
        <v>0</v>
      </c>
      <c r="BO28" s="13">
        <f t="shared" ref="BO28:DP28" si="116">SUM(BO76,BO124)</f>
        <v>0</v>
      </c>
      <c r="BP28" s="13">
        <f t="shared" si="116"/>
        <v>0</v>
      </c>
      <c r="BQ28" s="13">
        <f t="shared" si="116"/>
        <v>0</v>
      </c>
      <c r="BR28" s="13">
        <f t="shared" si="116"/>
        <v>0</v>
      </c>
      <c r="BS28" s="13">
        <f t="shared" si="116"/>
        <v>0</v>
      </c>
      <c r="BT28" s="13">
        <f t="shared" si="116"/>
        <v>0</v>
      </c>
      <c r="BU28" s="13">
        <f t="shared" si="116"/>
        <v>0</v>
      </c>
      <c r="BV28" s="13">
        <f t="shared" si="116"/>
        <v>0</v>
      </c>
      <c r="BW28" s="13">
        <f t="shared" si="116"/>
        <v>0</v>
      </c>
      <c r="BX28" s="13">
        <f t="shared" si="116"/>
        <v>0</v>
      </c>
      <c r="BY28" s="13">
        <f t="shared" si="116"/>
        <v>0</v>
      </c>
      <c r="BZ28" s="13">
        <f t="shared" si="116"/>
        <v>0</v>
      </c>
      <c r="CA28" s="13">
        <f t="shared" si="116"/>
        <v>0</v>
      </c>
      <c r="CB28" s="13">
        <f t="shared" si="116"/>
        <v>0</v>
      </c>
      <c r="CC28" s="13">
        <f t="shared" si="116"/>
        <v>0</v>
      </c>
      <c r="CD28" s="13">
        <f t="shared" si="116"/>
        <v>0</v>
      </c>
      <c r="CE28" s="13">
        <f t="shared" si="116"/>
        <v>0</v>
      </c>
      <c r="CF28" s="13">
        <f t="shared" si="116"/>
        <v>0</v>
      </c>
      <c r="CG28" s="13">
        <f t="shared" si="116"/>
        <v>0</v>
      </c>
      <c r="CH28" s="13">
        <f t="shared" si="116"/>
        <v>0</v>
      </c>
      <c r="CI28" s="13">
        <f t="shared" si="116"/>
        <v>0</v>
      </c>
      <c r="CJ28" s="13">
        <f t="shared" si="116"/>
        <v>0</v>
      </c>
      <c r="CK28" s="13">
        <f t="shared" si="116"/>
        <v>0</v>
      </c>
      <c r="CL28" s="13">
        <f t="shared" si="116"/>
        <v>0</v>
      </c>
      <c r="CM28" s="13">
        <f t="shared" si="116"/>
        <v>0</v>
      </c>
      <c r="CN28" s="13">
        <f t="shared" si="116"/>
        <v>0</v>
      </c>
      <c r="CO28" s="13">
        <f t="shared" si="116"/>
        <v>0</v>
      </c>
      <c r="CP28" s="13">
        <f t="shared" si="116"/>
        <v>0</v>
      </c>
      <c r="CQ28" s="13">
        <f t="shared" si="116"/>
        <v>0</v>
      </c>
      <c r="CR28" s="13">
        <f t="shared" si="116"/>
        <v>0</v>
      </c>
      <c r="CS28" s="13">
        <f t="shared" si="116"/>
        <v>0</v>
      </c>
      <c r="CT28" s="13">
        <f t="shared" si="116"/>
        <v>0</v>
      </c>
      <c r="CU28" s="13">
        <f t="shared" si="116"/>
        <v>0</v>
      </c>
      <c r="CV28" s="13">
        <f t="shared" si="116"/>
        <v>0</v>
      </c>
      <c r="CW28" s="13">
        <f t="shared" si="116"/>
        <v>0</v>
      </c>
      <c r="CX28" s="13">
        <f t="shared" si="116"/>
        <v>0</v>
      </c>
      <c r="CY28" s="13">
        <f t="shared" si="116"/>
        <v>0</v>
      </c>
      <c r="CZ28" s="13">
        <f t="shared" si="116"/>
        <v>0</v>
      </c>
      <c r="DA28" s="13">
        <f t="shared" si="116"/>
        <v>0</v>
      </c>
      <c r="DB28" s="13">
        <f t="shared" si="116"/>
        <v>0</v>
      </c>
      <c r="DC28" s="13">
        <f t="shared" si="116"/>
        <v>0</v>
      </c>
      <c r="DD28" s="13">
        <f>SUM(DD76,DD124)</f>
        <v>0</v>
      </c>
      <c r="DE28" s="13">
        <f t="shared" si="116"/>
        <v>0</v>
      </c>
      <c r="DF28" s="13">
        <f t="shared" si="116"/>
        <v>0</v>
      </c>
      <c r="DG28" s="13">
        <f t="shared" si="116"/>
        <v>0</v>
      </c>
      <c r="DH28" s="13">
        <f t="shared" si="116"/>
        <v>0</v>
      </c>
      <c r="DI28" s="13">
        <f t="shared" si="116"/>
        <v>0</v>
      </c>
      <c r="DJ28" s="13">
        <f t="shared" si="116"/>
        <v>0</v>
      </c>
      <c r="DK28" s="13">
        <f t="shared" si="116"/>
        <v>0</v>
      </c>
      <c r="DL28" s="13">
        <f t="shared" si="116"/>
        <v>0</v>
      </c>
      <c r="DM28" s="13">
        <f t="shared" si="116"/>
        <v>0</v>
      </c>
      <c r="DN28" s="13">
        <f t="shared" si="116"/>
        <v>0</v>
      </c>
      <c r="DO28" s="13">
        <f t="shared" si="116"/>
        <v>0</v>
      </c>
      <c r="DP28" s="13">
        <f t="shared" si="116"/>
        <v>0</v>
      </c>
      <c r="DQ28" s="13">
        <f t="shared" ref="DQ28:GB28" si="117">SUM(DQ76,DQ124)</f>
        <v>0</v>
      </c>
      <c r="DR28" s="13">
        <f t="shared" si="117"/>
        <v>0</v>
      </c>
      <c r="DS28" s="13">
        <f t="shared" si="117"/>
        <v>0</v>
      </c>
      <c r="DT28" s="13">
        <f t="shared" si="117"/>
        <v>0</v>
      </c>
      <c r="DU28" s="13">
        <f t="shared" si="117"/>
        <v>0</v>
      </c>
      <c r="DV28" s="13">
        <f t="shared" si="117"/>
        <v>0</v>
      </c>
      <c r="DW28" s="13">
        <f t="shared" si="117"/>
        <v>0</v>
      </c>
      <c r="DX28" s="13">
        <f t="shared" si="117"/>
        <v>0</v>
      </c>
      <c r="DY28" s="13">
        <f t="shared" si="117"/>
        <v>0</v>
      </c>
      <c r="DZ28" s="13">
        <f t="shared" si="117"/>
        <v>0</v>
      </c>
      <c r="EA28" s="13">
        <f t="shared" si="117"/>
        <v>0</v>
      </c>
      <c r="EB28" s="13">
        <f t="shared" si="117"/>
        <v>0</v>
      </c>
      <c r="EC28" s="13">
        <f t="shared" si="117"/>
        <v>0</v>
      </c>
      <c r="ED28" s="13">
        <f t="shared" si="117"/>
        <v>0</v>
      </c>
      <c r="EE28" s="13">
        <f t="shared" si="117"/>
        <v>0</v>
      </c>
      <c r="EF28" s="13">
        <f t="shared" si="117"/>
        <v>0</v>
      </c>
      <c r="EG28" s="13">
        <f t="shared" si="117"/>
        <v>0</v>
      </c>
      <c r="EH28" s="13">
        <f t="shared" si="117"/>
        <v>0</v>
      </c>
      <c r="EI28" s="13">
        <f t="shared" si="117"/>
        <v>0</v>
      </c>
      <c r="EJ28" s="13">
        <f t="shared" si="117"/>
        <v>0</v>
      </c>
      <c r="EK28" s="13">
        <f t="shared" si="117"/>
        <v>0</v>
      </c>
      <c r="EL28" s="13">
        <f t="shared" si="117"/>
        <v>0</v>
      </c>
      <c r="EM28" s="13">
        <f t="shared" si="117"/>
        <v>0</v>
      </c>
      <c r="EN28" s="13">
        <f t="shared" si="117"/>
        <v>0</v>
      </c>
      <c r="EO28" s="13">
        <f t="shared" si="117"/>
        <v>0</v>
      </c>
      <c r="EP28" s="13">
        <f t="shared" si="117"/>
        <v>0</v>
      </c>
      <c r="EQ28" s="13">
        <f t="shared" si="117"/>
        <v>0</v>
      </c>
      <c r="ER28" s="13">
        <f t="shared" si="117"/>
        <v>0</v>
      </c>
      <c r="ES28" s="13">
        <f t="shared" si="117"/>
        <v>0</v>
      </c>
      <c r="ET28" s="13">
        <f t="shared" si="117"/>
        <v>0</v>
      </c>
      <c r="EU28" s="13">
        <f t="shared" si="117"/>
        <v>0</v>
      </c>
      <c r="EV28" s="13">
        <f t="shared" si="117"/>
        <v>0</v>
      </c>
      <c r="EW28" s="13">
        <f t="shared" si="117"/>
        <v>0</v>
      </c>
      <c r="EX28" s="13">
        <f t="shared" si="117"/>
        <v>0</v>
      </c>
      <c r="EY28" s="13">
        <f t="shared" si="117"/>
        <v>0</v>
      </c>
      <c r="EZ28" s="13">
        <f t="shared" si="117"/>
        <v>0</v>
      </c>
      <c r="FA28" s="13">
        <f t="shared" si="117"/>
        <v>0</v>
      </c>
      <c r="FB28" s="13">
        <f t="shared" si="117"/>
        <v>0</v>
      </c>
      <c r="FC28" s="13">
        <f t="shared" si="117"/>
        <v>0</v>
      </c>
      <c r="FD28" s="13">
        <f t="shared" si="117"/>
        <v>0</v>
      </c>
      <c r="FE28" s="13">
        <f t="shared" si="117"/>
        <v>0</v>
      </c>
      <c r="FF28" s="13">
        <f t="shared" si="117"/>
        <v>0</v>
      </c>
      <c r="FG28" s="13">
        <f t="shared" si="117"/>
        <v>0</v>
      </c>
      <c r="FH28" s="13">
        <f t="shared" si="117"/>
        <v>0</v>
      </c>
      <c r="FI28" s="13">
        <f t="shared" si="117"/>
        <v>0</v>
      </c>
      <c r="FJ28" s="13">
        <f t="shared" si="117"/>
        <v>0</v>
      </c>
      <c r="FK28" s="13">
        <f t="shared" si="117"/>
        <v>0</v>
      </c>
      <c r="FL28" s="13">
        <f t="shared" si="117"/>
        <v>0</v>
      </c>
      <c r="FM28" s="13">
        <f t="shared" si="117"/>
        <v>0</v>
      </c>
      <c r="FN28" s="13">
        <f t="shared" si="117"/>
        <v>0</v>
      </c>
      <c r="FO28" s="13">
        <f t="shared" si="117"/>
        <v>0</v>
      </c>
      <c r="FP28" s="13">
        <f t="shared" si="117"/>
        <v>0</v>
      </c>
      <c r="FQ28" s="13">
        <f t="shared" si="117"/>
        <v>0</v>
      </c>
      <c r="FR28" s="13">
        <f t="shared" si="117"/>
        <v>0</v>
      </c>
      <c r="FS28" s="13">
        <f t="shared" si="117"/>
        <v>0</v>
      </c>
      <c r="FT28" s="13">
        <f t="shared" si="117"/>
        <v>0</v>
      </c>
      <c r="FU28" s="13">
        <f t="shared" si="117"/>
        <v>0</v>
      </c>
      <c r="FV28" s="13">
        <f t="shared" si="117"/>
        <v>0</v>
      </c>
      <c r="FW28" s="13">
        <f t="shared" si="117"/>
        <v>0</v>
      </c>
      <c r="FX28" s="13">
        <f t="shared" si="117"/>
        <v>0</v>
      </c>
      <c r="FY28" s="13">
        <f t="shared" si="117"/>
        <v>0</v>
      </c>
      <c r="FZ28" s="13">
        <f t="shared" si="117"/>
        <v>0</v>
      </c>
      <c r="GA28" s="13">
        <f t="shared" si="117"/>
        <v>0</v>
      </c>
      <c r="GB28" s="13">
        <f t="shared" si="117"/>
        <v>0</v>
      </c>
      <c r="GC28" s="13">
        <f t="shared" ref="GC28:IN28" si="118">SUM(GC76,GC124)</f>
        <v>0</v>
      </c>
      <c r="GD28" s="13">
        <f t="shared" si="118"/>
        <v>0</v>
      </c>
      <c r="GE28" s="13">
        <f t="shared" si="118"/>
        <v>0</v>
      </c>
      <c r="GF28" s="13">
        <f t="shared" si="118"/>
        <v>0</v>
      </c>
      <c r="GG28" s="13">
        <f t="shared" si="118"/>
        <v>0</v>
      </c>
      <c r="GH28" s="13">
        <f t="shared" si="118"/>
        <v>0</v>
      </c>
      <c r="GI28" s="13">
        <f t="shared" si="118"/>
        <v>0</v>
      </c>
      <c r="GJ28" s="13">
        <f t="shared" si="118"/>
        <v>0</v>
      </c>
      <c r="GK28" s="13">
        <f t="shared" si="118"/>
        <v>0</v>
      </c>
      <c r="GL28" s="13">
        <f t="shared" si="118"/>
        <v>0</v>
      </c>
      <c r="GM28" s="13">
        <f t="shared" si="118"/>
        <v>0</v>
      </c>
      <c r="GN28" s="13">
        <f t="shared" si="118"/>
        <v>0</v>
      </c>
      <c r="GO28" s="13">
        <f t="shared" si="118"/>
        <v>0</v>
      </c>
      <c r="GP28" s="13">
        <f t="shared" si="118"/>
        <v>0</v>
      </c>
      <c r="GQ28" s="13">
        <f t="shared" si="118"/>
        <v>0</v>
      </c>
      <c r="GR28" s="13">
        <f t="shared" si="118"/>
        <v>0</v>
      </c>
      <c r="GS28" s="13">
        <f t="shared" si="118"/>
        <v>0</v>
      </c>
      <c r="GT28" s="13">
        <f t="shared" si="118"/>
        <v>0</v>
      </c>
      <c r="GU28" s="13">
        <f t="shared" si="118"/>
        <v>0</v>
      </c>
      <c r="GV28" s="13">
        <f t="shared" si="118"/>
        <v>0</v>
      </c>
      <c r="GW28" s="13">
        <f t="shared" si="118"/>
        <v>0</v>
      </c>
      <c r="GX28" s="13">
        <f t="shared" si="118"/>
        <v>0</v>
      </c>
      <c r="GY28" s="13">
        <f t="shared" si="118"/>
        <v>0</v>
      </c>
      <c r="GZ28" s="13">
        <f t="shared" si="118"/>
        <v>0</v>
      </c>
      <c r="HA28" s="13">
        <f t="shared" si="118"/>
        <v>0</v>
      </c>
      <c r="HB28" s="13">
        <f t="shared" si="118"/>
        <v>0</v>
      </c>
      <c r="HC28" s="13">
        <f t="shared" si="118"/>
        <v>0</v>
      </c>
      <c r="HD28" s="13">
        <f t="shared" si="118"/>
        <v>0</v>
      </c>
      <c r="HE28" s="13">
        <f t="shared" si="118"/>
        <v>0</v>
      </c>
      <c r="HF28" s="13">
        <f t="shared" si="118"/>
        <v>0</v>
      </c>
      <c r="HG28" s="13">
        <f t="shared" si="118"/>
        <v>0</v>
      </c>
      <c r="HH28" s="13">
        <f t="shared" si="118"/>
        <v>0</v>
      </c>
      <c r="HI28" s="13">
        <f t="shared" si="118"/>
        <v>0</v>
      </c>
      <c r="HJ28" s="13">
        <f t="shared" si="118"/>
        <v>0</v>
      </c>
      <c r="HK28" s="13">
        <f t="shared" si="118"/>
        <v>0</v>
      </c>
      <c r="HL28" s="13">
        <f t="shared" si="118"/>
        <v>0</v>
      </c>
      <c r="HM28" s="13">
        <f t="shared" si="118"/>
        <v>0</v>
      </c>
      <c r="HN28" s="13">
        <f t="shared" si="118"/>
        <v>0</v>
      </c>
      <c r="HO28" s="13">
        <f t="shared" si="118"/>
        <v>0</v>
      </c>
      <c r="HP28" s="13">
        <f t="shared" si="118"/>
        <v>0</v>
      </c>
      <c r="HQ28" s="13">
        <f t="shared" si="118"/>
        <v>0</v>
      </c>
      <c r="HR28" s="13">
        <f t="shared" si="118"/>
        <v>0</v>
      </c>
      <c r="HS28" s="13">
        <f t="shared" si="118"/>
        <v>0</v>
      </c>
      <c r="HT28" s="13">
        <f t="shared" si="118"/>
        <v>0</v>
      </c>
      <c r="HU28" s="13">
        <f t="shared" si="118"/>
        <v>0</v>
      </c>
      <c r="HV28" s="13">
        <f t="shared" si="118"/>
        <v>0</v>
      </c>
      <c r="HW28" s="13">
        <f t="shared" si="118"/>
        <v>0</v>
      </c>
      <c r="HX28" s="13">
        <f t="shared" si="118"/>
        <v>0</v>
      </c>
      <c r="HY28" s="13">
        <f t="shared" si="118"/>
        <v>0</v>
      </c>
      <c r="HZ28" s="13">
        <f t="shared" si="118"/>
        <v>0</v>
      </c>
      <c r="IA28" s="13">
        <f t="shared" si="118"/>
        <v>0</v>
      </c>
      <c r="IB28" s="13">
        <f t="shared" si="118"/>
        <v>0</v>
      </c>
      <c r="IC28" s="13">
        <f t="shared" si="118"/>
        <v>0</v>
      </c>
      <c r="ID28" s="13">
        <f t="shared" si="118"/>
        <v>0</v>
      </c>
      <c r="IE28" s="13">
        <f t="shared" si="118"/>
        <v>0</v>
      </c>
      <c r="IF28" s="13">
        <f t="shared" si="118"/>
        <v>0</v>
      </c>
      <c r="IG28" s="13">
        <f t="shared" si="118"/>
        <v>0</v>
      </c>
      <c r="IH28" s="13">
        <f t="shared" si="118"/>
        <v>0</v>
      </c>
      <c r="II28" s="13">
        <f t="shared" si="118"/>
        <v>0</v>
      </c>
      <c r="IJ28" s="13">
        <f t="shared" si="118"/>
        <v>0</v>
      </c>
      <c r="IK28" s="13">
        <f t="shared" si="118"/>
        <v>0</v>
      </c>
      <c r="IL28" s="13">
        <f t="shared" si="118"/>
        <v>0</v>
      </c>
      <c r="IM28" s="13">
        <f t="shared" si="118"/>
        <v>0</v>
      </c>
      <c r="IN28" s="13">
        <f t="shared" si="118"/>
        <v>0</v>
      </c>
      <c r="IO28" s="13">
        <f t="shared" ref="IO28:KZ28" si="119">SUM(IO76,IO124)</f>
        <v>0</v>
      </c>
      <c r="IP28" s="13">
        <f t="shared" si="119"/>
        <v>0</v>
      </c>
      <c r="IQ28" s="13">
        <f t="shared" si="119"/>
        <v>0</v>
      </c>
      <c r="IR28" s="13">
        <f t="shared" si="119"/>
        <v>0</v>
      </c>
      <c r="IS28" s="13">
        <f t="shared" si="119"/>
        <v>0</v>
      </c>
      <c r="IT28" s="13">
        <f t="shared" si="119"/>
        <v>0</v>
      </c>
      <c r="IU28" s="13">
        <f t="shared" si="119"/>
        <v>0</v>
      </c>
      <c r="IV28" s="13">
        <f t="shared" si="119"/>
        <v>0</v>
      </c>
      <c r="IW28" s="13">
        <f t="shared" si="119"/>
        <v>0</v>
      </c>
      <c r="IX28" s="13">
        <f t="shared" si="119"/>
        <v>0</v>
      </c>
      <c r="IY28" s="13">
        <f t="shared" si="119"/>
        <v>0</v>
      </c>
      <c r="IZ28" s="13">
        <f t="shared" si="119"/>
        <v>0</v>
      </c>
      <c r="JA28" s="13">
        <f t="shared" si="119"/>
        <v>0</v>
      </c>
      <c r="JB28" s="13">
        <f t="shared" si="119"/>
        <v>0</v>
      </c>
      <c r="JC28" s="13">
        <f t="shared" si="119"/>
        <v>0</v>
      </c>
      <c r="JD28" s="13">
        <f t="shared" si="119"/>
        <v>0</v>
      </c>
      <c r="JE28" s="13">
        <f t="shared" si="119"/>
        <v>0</v>
      </c>
      <c r="JF28" s="13">
        <f t="shared" si="119"/>
        <v>0</v>
      </c>
      <c r="JG28" s="13">
        <f t="shared" si="119"/>
        <v>0</v>
      </c>
      <c r="JH28" s="13">
        <f t="shared" si="119"/>
        <v>0</v>
      </c>
      <c r="JI28" s="13">
        <f t="shared" si="119"/>
        <v>0</v>
      </c>
      <c r="JJ28" s="13">
        <f t="shared" si="119"/>
        <v>0</v>
      </c>
      <c r="JK28" s="13">
        <f t="shared" si="119"/>
        <v>0</v>
      </c>
      <c r="JL28" s="13">
        <f t="shared" si="119"/>
        <v>0</v>
      </c>
      <c r="JM28" s="13">
        <f t="shared" si="119"/>
        <v>0</v>
      </c>
      <c r="JN28" s="13">
        <f t="shared" si="119"/>
        <v>0</v>
      </c>
      <c r="JO28" s="13">
        <f t="shared" si="119"/>
        <v>0</v>
      </c>
      <c r="JP28" s="13">
        <f t="shared" si="119"/>
        <v>0</v>
      </c>
      <c r="JQ28" s="13">
        <f t="shared" si="119"/>
        <v>0</v>
      </c>
      <c r="JR28" s="13">
        <f t="shared" si="119"/>
        <v>0</v>
      </c>
      <c r="JS28" s="13">
        <f t="shared" si="119"/>
        <v>0</v>
      </c>
      <c r="JT28" s="13">
        <f t="shared" si="119"/>
        <v>0</v>
      </c>
      <c r="JU28" s="13">
        <f t="shared" si="119"/>
        <v>0</v>
      </c>
      <c r="JV28" s="13">
        <f t="shared" si="119"/>
        <v>0</v>
      </c>
      <c r="JW28" s="13">
        <f t="shared" si="119"/>
        <v>0</v>
      </c>
      <c r="JX28" s="13">
        <f t="shared" si="119"/>
        <v>0</v>
      </c>
      <c r="JY28" s="13">
        <f t="shared" si="119"/>
        <v>0</v>
      </c>
      <c r="JZ28" s="13">
        <f t="shared" si="119"/>
        <v>0</v>
      </c>
      <c r="KA28" s="13">
        <f t="shared" si="119"/>
        <v>0</v>
      </c>
      <c r="KB28" s="13">
        <f t="shared" si="119"/>
        <v>0</v>
      </c>
      <c r="KC28" s="13">
        <f t="shared" si="119"/>
        <v>0</v>
      </c>
      <c r="KD28" s="13">
        <f t="shared" si="119"/>
        <v>0</v>
      </c>
      <c r="KE28" s="13">
        <f t="shared" si="119"/>
        <v>0</v>
      </c>
      <c r="KF28" s="13">
        <f t="shared" si="119"/>
        <v>0</v>
      </c>
      <c r="KG28" s="13">
        <f t="shared" si="119"/>
        <v>0</v>
      </c>
      <c r="KH28" s="13">
        <f t="shared" si="119"/>
        <v>0</v>
      </c>
      <c r="KI28" s="13">
        <f t="shared" si="119"/>
        <v>0</v>
      </c>
      <c r="KJ28" s="13">
        <f t="shared" si="119"/>
        <v>0</v>
      </c>
      <c r="KK28" s="13">
        <f t="shared" si="119"/>
        <v>0</v>
      </c>
      <c r="KL28" s="13">
        <f t="shared" si="119"/>
        <v>0</v>
      </c>
      <c r="KM28" s="13">
        <f t="shared" si="119"/>
        <v>0</v>
      </c>
      <c r="KN28" s="13">
        <f t="shared" si="119"/>
        <v>0</v>
      </c>
      <c r="KO28" s="13">
        <f t="shared" si="119"/>
        <v>0</v>
      </c>
      <c r="KP28" s="13">
        <f t="shared" si="119"/>
        <v>0</v>
      </c>
      <c r="KQ28" s="13">
        <f t="shared" si="119"/>
        <v>0</v>
      </c>
      <c r="KR28" s="13">
        <f t="shared" si="119"/>
        <v>0</v>
      </c>
      <c r="KS28" s="13">
        <f t="shared" si="119"/>
        <v>0</v>
      </c>
      <c r="KT28" s="13">
        <f t="shared" si="119"/>
        <v>0</v>
      </c>
      <c r="KU28" s="13">
        <f t="shared" si="119"/>
        <v>0</v>
      </c>
      <c r="KV28" s="13">
        <f t="shared" si="119"/>
        <v>0</v>
      </c>
      <c r="KW28" s="13">
        <f t="shared" si="119"/>
        <v>0</v>
      </c>
      <c r="KX28" s="13">
        <f t="shared" si="119"/>
        <v>0</v>
      </c>
      <c r="KY28" s="13">
        <f t="shared" si="119"/>
        <v>0</v>
      </c>
      <c r="KZ28" s="13">
        <f t="shared" si="119"/>
        <v>0</v>
      </c>
      <c r="LA28" s="13">
        <f t="shared" ref="LA28:NI28" si="120">SUM(LA76,LA124)</f>
        <v>0</v>
      </c>
      <c r="LB28" s="13">
        <f t="shared" si="120"/>
        <v>0</v>
      </c>
      <c r="LC28" s="13">
        <f t="shared" si="120"/>
        <v>0</v>
      </c>
      <c r="LD28" s="13">
        <f t="shared" si="120"/>
        <v>0</v>
      </c>
      <c r="LE28" s="13">
        <f t="shared" si="120"/>
        <v>0</v>
      </c>
      <c r="LF28" s="13">
        <f t="shared" si="120"/>
        <v>0</v>
      </c>
      <c r="LG28" s="13">
        <f t="shared" si="120"/>
        <v>0</v>
      </c>
      <c r="LH28" s="13">
        <f t="shared" si="120"/>
        <v>0</v>
      </c>
      <c r="LI28" s="13">
        <f t="shared" si="120"/>
        <v>0</v>
      </c>
      <c r="LJ28" s="13">
        <f t="shared" si="120"/>
        <v>0</v>
      </c>
      <c r="LK28" s="13">
        <f t="shared" si="120"/>
        <v>0</v>
      </c>
      <c r="LL28" s="13">
        <f t="shared" si="120"/>
        <v>0</v>
      </c>
      <c r="LM28" s="13">
        <f t="shared" si="120"/>
        <v>0</v>
      </c>
      <c r="LN28" s="13">
        <f t="shared" si="120"/>
        <v>0</v>
      </c>
      <c r="LO28" s="13">
        <f t="shared" si="120"/>
        <v>0</v>
      </c>
      <c r="LP28" s="13">
        <f t="shared" si="120"/>
        <v>0</v>
      </c>
      <c r="LQ28" s="13">
        <f t="shared" si="120"/>
        <v>0</v>
      </c>
      <c r="LR28" s="13">
        <f t="shared" si="120"/>
        <v>0</v>
      </c>
      <c r="LS28" s="13">
        <f t="shared" si="120"/>
        <v>0</v>
      </c>
      <c r="LT28" s="13">
        <f t="shared" si="120"/>
        <v>0</v>
      </c>
      <c r="LU28" s="13">
        <f t="shared" si="120"/>
        <v>0</v>
      </c>
      <c r="LV28" s="13">
        <f t="shared" si="120"/>
        <v>0</v>
      </c>
      <c r="LW28" s="13">
        <f t="shared" si="120"/>
        <v>0</v>
      </c>
      <c r="LX28" s="13">
        <f t="shared" si="120"/>
        <v>0</v>
      </c>
      <c r="LY28" s="13">
        <f t="shared" si="120"/>
        <v>0</v>
      </c>
      <c r="LZ28" s="13">
        <f t="shared" si="120"/>
        <v>0</v>
      </c>
      <c r="MA28" s="13">
        <f t="shared" si="120"/>
        <v>0</v>
      </c>
      <c r="MB28" s="13">
        <f t="shared" si="120"/>
        <v>0</v>
      </c>
      <c r="MC28" s="13">
        <f t="shared" si="120"/>
        <v>0</v>
      </c>
      <c r="MD28" s="13">
        <f t="shared" si="120"/>
        <v>0</v>
      </c>
      <c r="ME28" s="13">
        <f t="shared" si="120"/>
        <v>0</v>
      </c>
      <c r="MF28" s="13">
        <f t="shared" si="120"/>
        <v>0</v>
      </c>
      <c r="MG28" s="13">
        <f t="shared" si="120"/>
        <v>0</v>
      </c>
      <c r="MH28" s="13">
        <f t="shared" si="120"/>
        <v>0</v>
      </c>
      <c r="MI28" s="13">
        <f t="shared" si="120"/>
        <v>0</v>
      </c>
      <c r="MJ28" s="13">
        <f t="shared" si="120"/>
        <v>0</v>
      </c>
      <c r="MK28" s="13">
        <f t="shared" si="120"/>
        <v>0</v>
      </c>
      <c r="ML28" s="13">
        <f t="shared" si="120"/>
        <v>0</v>
      </c>
      <c r="MM28" s="13">
        <f t="shared" si="120"/>
        <v>0</v>
      </c>
      <c r="MN28" s="13">
        <f t="shared" si="120"/>
        <v>0</v>
      </c>
      <c r="MO28" s="13">
        <f t="shared" si="120"/>
        <v>0</v>
      </c>
      <c r="MP28" s="13">
        <f t="shared" si="120"/>
        <v>0</v>
      </c>
      <c r="MQ28" s="13">
        <f t="shared" si="120"/>
        <v>0</v>
      </c>
      <c r="MR28" s="13">
        <f t="shared" si="120"/>
        <v>0</v>
      </c>
      <c r="MS28" s="13">
        <f t="shared" si="120"/>
        <v>0</v>
      </c>
      <c r="MT28" s="13">
        <f t="shared" si="120"/>
        <v>0</v>
      </c>
      <c r="MU28" s="13">
        <f t="shared" si="120"/>
        <v>0</v>
      </c>
      <c r="MV28" s="13">
        <f t="shared" si="120"/>
        <v>0</v>
      </c>
      <c r="MW28" s="13">
        <f t="shared" si="120"/>
        <v>0</v>
      </c>
      <c r="MX28" s="13">
        <f t="shared" si="120"/>
        <v>0</v>
      </c>
      <c r="MY28" s="13">
        <f t="shared" si="120"/>
        <v>0</v>
      </c>
      <c r="MZ28" s="13">
        <f t="shared" si="120"/>
        <v>0</v>
      </c>
      <c r="NA28" s="13">
        <f t="shared" si="120"/>
        <v>0</v>
      </c>
      <c r="NB28" s="13">
        <f t="shared" si="120"/>
        <v>0</v>
      </c>
      <c r="NC28" s="13">
        <f t="shared" si="120"/>
        <v>0</v>
      </c>
      <c r="ND28" s="13">
        <f t="shared" si="120"/>
        <v>0</v>
      </c>
      <c r="NE28" s="13">
        <f t="shared" si="120"/>
        <v>0</v>
      </c>
      <c r="NF28" s="13">
        <f t="shared" si="120"/>
        <v>0</v>
      </c>
      <c r="NG28" s="13">
        <f t="shared" si="120"/>
        <v>0</v>
      </c>
      <c r="NH28" s="13">
        <f t="shared" si="120"/>
        <v>0</v>
      </c>
      <c r="NI28" s="13">
        <f t="shared" si="120"/>
        <v>0</v>
      </c>
    </row>
    <row r="29" spans="1:373" ht="15.75" customHeight="1">
      <c r="A29" s="22">
        <v>82</v>
      </c>
      <c r="B29" s="8" t="s">
        <v>374</v>
      </c>
      <c r="C29" s="13">
        <f t="shared" si="78"/>
        <v>2</v>
      </c>
      <c r="D29" s="13">
        <f t="shared" ref="D29:BN29" si="121">SUM(D77,D125)</f>
        <v>2</v>
      </c>
      <c r="E29" s="13">
        <f t="shared" si="121"/>
        <v>2</v>
      </c>
      <c r="F29" s="13">
        <f t="shared" si="121"/>
        <v>2</v>
      </c>
      <c r="G29" s="13">
        <f t="shared" si="121"/>
        <v>2</v>
      </c>
      <c r="H29" s="13">
        <f t="shared" si="121"/>
        <v>2</v>
      </c>
      <c r="I29" s="13">
        <f t="shared" si="121"/>
        <v>2</v>
      </c>
      <c r="J29" s="13">
        <f t="shared" si="121"/>
        <v>2</v>
      </c>
      <c r="K29" s="13">
        <f t="shared" si="121"/>
        <v>2</v>
      </c>
      <c r="L29" s="13">
        <f t="shared" si="121"/>
        <v>2</v>
      </c>
      <c r="M29" s="13">
        <f t="shared" si="121"/>
        <v>2</v>
      </c>
      <c r="N29" s="13">
        <f t="shared" si="121"/>
        <v>2</v>
      </c>
      <c r="O29" s="13">
        <f t="shared" si="121"/>
        <v>2</v>
      </c>
      <c r="P29" s="13">
        <f t="shared" si="121"/>
        <v>2</v>
      </c>
      <c r="Q29" s="13">
        <f t="shared" si="121"/>
        <v>2</v>
      </c>
      <c r="R29" s="13">
        <f t="shared" si="121"/>
        <v>2</v>
      </c>
      <c r="S29" s="13">
        <f t="shared" si="121"/>
        <v>2</v>
      </c>
      <c r="T29" s="13">
        <f t="shared" si="121"/>
        <v>2</v>
      </c>
      <c r="U29" s="13">
        <f t="shared" si="121"/>
        <v>2</v>
      </c>
      <c r="V29" s="13">
        <f t="shared" si="121"/>
        <v>2</v>
      </c>
      <c r="W29" s="13">
        <f t="shared" si="121"/>
        <v>2</v>
      </c>
      <c r="X29" s="13">
        <f t="shared" si="121"/>
        <v>2</v>
      </c>
      <c r="Y29" s="13">
        <f t="shared" si="121"/>
        <v>2</v>
      </c>
      <c r="Z29" s="13">
        <f t="shared" si="121"/>
        <v>2</v>
      </c>
      <c r="AA29" s="13">
        <f t="shared" si="121"/>
        <v>2</v>
      </c>
      <c r="AB29" s="13">
        <f t="shared" si="121"/>
        <v>2</v>
      </c>
      <c r="AC29" s="13">
        <f t="shared" si="121"/>
        <v>2</v>
      </c>
      <c r="AD29" s="13">
        <f t="shared" si="121"/>
        <v>2</v>
      </c>
      <c r="AE29" s="13">
        <f t="shared" si="121"/>
        <v>2</v>
      </c>
      <c r="AF29" s="13">
        <f t="shared" si="121"/>
        <v>2</v>
      </c>
      <c r="AG29" s="13">
        <f t="shared" si="121"/>
        <v>2</v>
      </c>
      <c r="AH29" s="13">
        <f t="shared" si="121"/>
        <v>2</v>
      </c>
      <c r="AI29" s="13">
        <f t="shared" si="121"/>
        <v>2</v>
      </c>
      <c r="AJ29" s="13">
        <f t="shared" si="121"/>
        <v>2</v>
      </c>
      <c r="AK29" s="13">
        <f t="shared" si="121"/>
        <v>2</v>
      </c>
      <c r="AL29" s="13">
        <f t="shared" si="121"/>
        <v>2</v>
      </c>
      <c r="AM29" s="13">
        <f t="shared" si="121"/>
        <v>2</v>
      </c>
      <c r="AN29" s="13">
        <f t="shared" si="121"/>
        <v>2</v>
      </c>
      <c r="AO29" s="13">
        <f t="shared" si="121"/>
        <v>2</v>
      </c>
      <c r="AP29" s="13">
        <f t="shared" si="121"/>
        <v>2</v>
      </c>
      <c r="AQ29" s="13">
        <f t="shared" si="121"/>
        <v>2</v>
      </c>
      <c r="AR29" s="13">
        <f t="shared" si="121"/>
        <v>2</v>
      </c>
      <c r="AS29" s="13">
        <f t="shared" si="121"/>
        <v>2</v>
      </c>
      <c r="AT29" s="13">
        <f t="shared" si="121"/>
        <v>2</v>
      </c>
      <c r="AU29" s="13">
        <f t="shared" si="121"/>
        <v>2</v>
      </c>
      <c r="AV29" s="13">
        <f t="shared" si="121"/>
        <v>2</v>
      </c>
      <c r="AW29" s="13">
        <f t="shared" si="121"/>
        <v>2</v>
      </c>
      <c r="AX29" s="13">
        <f t="shared" si="121"/>
        <v>2</v>
      </c>
      <c r="AY29" s="13">
        <f t="shared" si="121"/>
        <v>2</v>
      </c>
      <c r="AZ29" s="13">
        <f t="shared" si="121"/>
        <v>2</v>
      </c>
      <c r="BA29" s="13">
        <f t="shared" si="121"/>
        <v>2</v>
      </c>
      <c r="BB29" s="13">
        <f t="shared" si="121"/>
        <v>2</v>
      </c>
      <c r="BC29" s="13">
        <f t="shared" si="121"/>
        <v>2</v>
      </c>
      <c r="BD29" s="13">
        <f t="shared" si="121"/>
        <v>2</v>
      </c>
      <c r="BE29" s="13">
        <f t="shared" si="121"/>
        <v>2</v>
      </c>
      <c r="BF29" s="13">
        <f t="shared" si="121"/>
        <v>2</v>
      </c>
      <c r="BG29" s="13">
        <f t="shared" si="121"/>
        <v>2</v>
      </c>
      <c r="BH29" s="13">
        <f t="shared" si="121"/>
        <v>2</v>
      </c>
      <c r="BI29" s="13">
        <f t="shared" si="121"/>
        <v>2</v>
      </c>
      <c r="BJ29" s="13">
        <f t="shared" si="121"/>
        <v>2</v>
      </c>
      <c r="BK29" s="13">
        <f t="shared" si="121"/>
        <v>2</v>
      </c>
      <c r="BL29" s="13">
        <f t="shared" si="121"/>
        <v>2</v>
      </c>
      <c r="BM29" s="13">
        <f t="shared" si="121"/>
        <v>2</v>
      </c>
      <c r="BN29" s="13">
        <f t="shared" si="121"/>
        <v>2</v>
      </c>
      <c r="BO29" s="13">
        <f t="shared" ref="BO29:DP29" si="122">SUM(BO77,BO125)</f>
        <v>2</v>
      </c>
      <c r="BP29" s="13">
        <f t="shared" si="122"/>
        <v>2</v>
      </c>
      <c r="BQ29" s="13">
        <f t="shared" si="122"/>
        <v>2</v>
      </c>
      <c r="BR29" s="13">
        <f t="shared" si="122"/>
        <v>2</v>
      </c>
      <c r="BS29" s="13">
        <f t="shared" si="122"/>
        <v>2</v>
      </c>
      <c r="BT29" s="13">
        <f t="shared" si="122"/>
        <v>2</v>
      </c>
      <c r="BU29" s="13">
        <f t="shared" si="122"/>
        <v>2</v>
      </c>
      <c r="BV29" s="13">
        <f t="shared" si="122"/>
        <v>2</v>
      </c>
      <c r="BW29" s="13">
        <f t="shared" si="122"/>
        <v>2</v>
      </c>
      <c r="BX29" s="13">
        <f t="shared" si="122"/>
        <v>2</v>
      </c>
      <c r="BY29" s="13">
        <f t="shared" si="122"/>
        <v>2</v>
      </c>
      <c r="BZ29" s="13">
        <f t="shared" si="122"/>
        <v>2</v>
      </c>
      <c r="CA29" s="13">
        <f t="shared" si="122"/>
        <v>2</v>
      </c>
      <c r="CB29" s="13">
        <f t="shared" si="122"/>
        <v>2</v>
      </c>
      <c r="CC29" s="13">
        <f t="shared" si="122"/>
        <v>2</v>
      </c>
      <c r="CD29" s="13">
        <f t="shared" si="122"/>
        <v>2</v>
      </c>
      <c r="CE29" s="13">
        <f t="shared" si="122"/>
        <v>2</v>
      </c>
      <c r="CF29" s="13">
        <f t="shared" si="122"/>
        <v>2</v>
      </c>
      <c r="CG29" s="13">
        <f t="shared" si="122"/>
        <v>2</v>
      </c>
      <c r="CH29" s="13">
        <f t="shared" si="122"/>
        <v>2</v>
      </c>
      <c r="CI29" s="13">
        <f t="shared" si="122"/>
        <v>2</v>
      </c>
      <c r="CJ29" s="13">
        <f t="shared" si="122"/>
        <v>2</v>
      </c>
      <c r="CK29" s="13">
        <f t="shared" si="122"/>
        <v>2</v>
      </c>
      <c r="CL29" s="13">
        <f t="shared" si="122"/>
        <v>2</v>
      </c>
      <c r="CM29" s="13">
        <f t="shared" si="122"/>
        <v>2</v>
      </c>
      <c r="CN29" s="13">
        <f t="shared" si="122"/>
        <v>2</v>
      </c>
      <c r="CO29" s="13">
        <f t="shared" si="122"/>
        <v>2</v>
      </c>
      <c r="CP29" s="13">
        <f t="shared" si="122"/>
        <v>2</v>
      </c>
      <c r="CQ29" s="13">
        <f t="shared" si="122"/>
        <v>2</v>
      </c>
      <c r="CR29" s="13">
        <f t="shared" si="122"/>
        <v>2</v>
      </c>
      <c r="CS29" s="13">
        <f t="shared" si="122"/>
        <v>2</v>
      </c>
      <c r="CT29" s="13">
        <f t="shared" si="122"/>
        <v>2</v>
      </c>
      <c r="CU29" s="13">
        <f t="shared" si="122"/>
        <v>2</v>
      </c>
      <c r="CV29" s="13">
        <f t="shared" si="122"/>
        <v>2</v>
      </c>
      <c r="CW29" s="13">
        <f t="shared" si="122"/>
        <v>2</v>
      </c>
      <c r="CX29" s="13">
        <f t="shared" si="122"/>
        <v>2</v>
      </c>
      <c r="CY29" s="13">
        <f t="shared" si="122"/>
        <v>2</v>
      </c>
      <c r="CZ29" s="13">
        <f t="shared" si="122"/>
        <v>2</v>
      </c>
      <c r="DA29" s="13">
        <f t="shared" si="122"/>
        <v>2</v>
      </c>
      <c r="DB29" s="13">
        <f t="shared" si="122"/>
        <v>1</v>
      </c>
      <c r="DC29" s="13">
        <f t="shared" si="122"/>
        <v>1</v>
      </c>
      <c r="DD29" s="13">
        <f t="shared" si="122"/>
        <v>2</v>
      </c>
      <c r="DE29" s="13">
        <f t="shared" si="122"/>
        <v>2</v>
      </c>
      <c r="DF29" s="13">
        <f t="shared" si="122"/>
        <v>2</v>
      </c>
      <c r="DG29" s="13">
        <f t="shared" si="122"/>
        <v>2</v>
      </c>
      <c r="DH29" s="13">
        <v>1</v>
      </c>
      <c r="DI29" s="13">
        <v>1</v>
      </c>
      <c r="DJ29" s="13">
        <v>1</v>
      </c>
      <c r="DK29" s="13">
        <f t="shared" si="122"/>
        <v>2</v>
      </c>
      <c r="DL29" s="13">
        <f t="shared" si="122"/>
        <v>2</v>
      </c>
      <c r="DM29" s="13">
        <f t="shared" si="122"/>
        <v>2</v>
      </c>
      <c r="DN29" s="13">
        <f t="shared" si="122"/>
        <v>2</v>
      </c>
      <c r="DO29" s="13">
        <f t="shared" si="122"/>
        <v>2</v>
      </c>
      <c r="DP29" s="13">
        <f t="shared" si="122"/>
        <v>2</v>
      </c>
      <c r="DQ29" s="13">
        <f t="shared" ref="DQ29:GB29" si="123">SUM(DQ77,DQ125)</f>
        <v>2</v>
      </c>
      <c r="DR29" s="13">
        <f t="shared" si="123"/>
        <v>2</v>
      </c>
      <c r="DS29" s="13">
        <f t="shared" si="123"/>
        <v>2</v>
      </c>
      <c r="DT29" s="13">
        <f t="shared" si="123"/>
        <v>2</v>
      </c>
      <c r="DU29" s="13">
        <f t="shared" si="123"/>
        <v>2</v>
      </c>
      <c r="DV29" s="13">
        <f t="shared" si="123"/>
        <v>2</v>
      </c>
      <c r="DW29" s="13">
        <f t="shared" si="123"/>
        <v>2</v>
      </c>
      <c r="DX29" s="13">
        <f t="shared" si="123"/>
        <v>2</v>
      </c>
      <c r="DY29" s="13">
        <f t="shared" si="123"/>
        <v>2</v>
      </c>
      <c r="DZ29" s="13">
        <f t="shared" si="123"/>
        <v>2</v>
      </c>
      <c r="EA29" s="13">
        <f t="shared" si="123"/>
        <v>2</v>
      </c>
      <c r="EB29" s="13">
        <f t="shared" si="123"/>
        <v>2</v>
      </c>
      <c r="EC29" s="13">
        <f t="shared" si="123"/>
        <v>2</v>
      </c>
      <c r="ED29" s="13">
        <f t="shared" si="123"/>
        <v>2</v>
      </c>
      <c r="EE29" s="13">
        <f t="shared" si="123"/>
        <v>2</v>
      </c>
      <c r="EF29" s="13">
        <f t="shared" si="123"/>
        <v>2</v>
      </c>
      <c r="EG29" s="13">
        <f t="shared" si="123"/>
        <v>2</v>
      </c>
      <c r="EH29" s="13">
        <f t="shared" si="123"/>
        <v>2</v>
      </c>
      <c r="EI29" s="13">
        <f t="shared" si="123"/>
        <v>2</v>
      </c>
      <c r="EJ29" s="13">
        <f t="shared" si="123"/>
        <v>2</v>
      </c>
      <c r="EK29" s="13">
        <f t="shared" si="123"/>
        <v>2</v>
      </c>
      <c r="EL29" s="13">
        <f t="shared" si="123"/>
        <v>2</v>
      </c>
      <c r="EM29" s="13">
        <f t="shared" si="123"/>
        <v>2</v>
      </c>
      <c r="EN29" s="13">
        <f t="shared" si="123"/>
        <v>2</v>
      </c>
      <c r="EO29" s="13">
        <f t="shared" si="123"/>
        <v>2</v>
      </c>
      <c r="EP29" s="13">
        <f t="shared" si="123"/>
        <v>2</v>
      </c>
      <c r="EQ29" s="13">
        <f t="shared" si="123"/>
        <v>2</v>
      </c>
      <c r="ER29" s="13">
        <f t="shared" si="123"/>
        <v>2</v>
      </c>
      <c r="ES29" s="13">
        <f t="shared" si="123"/>
        <v>2</v>
      </c>
      <c r="ET29" s="13">
        <f t="shared" si="123"/>
        <v>2</v>
      </c>
      <c r="EU29" s="13">
        <f t="shared" si="123"/>
        <v>2</v>
      </c>
      <c r="EV29" s="13">
        <f t="shared" si="123"/>
        <v>2</v>
      </c>
      <c r="EW29" s="13">
        <f t="shared" si="123"/>
        <v>2</v>
      </c>
      <c r="EX29" s="13">
        <f t="shared" si="123"/>
        <v>2</v>
      </c>
      <c r="EY29" s="13">
        <f t="shared" si="123"/>
        <v>2</v>
      </c>
      <c r="EZ29" s="13">
        <f t="shared" si="123"/>
        <v>2</v>
      </c>
      <c r="FA29" s="13">
        <f t="shared" si="123"/>
        <v>2</v>
      </c>
      <c r="FB29" s="13">
        <f t="shared" si="123"/>
        <v>2</v>
      </c>
      <c r="FC29" s="13">
        <f t="shared" si="123"/>
        <v>2</v>
      </c>
      <c r="FD29" s="13">
        <f t="shared" si="123"/>
        <v>2</v>
      </c>
      <c r="FE29" s="13">
        <f t="shared" si="123"/>
        <v>2</v>
      </c>
      <c r="FF29" s="13">
        <f t="shared" si="123"/>
        <v>2</v>
      </c>
      <c r="FG29" s="13">
        <f t="shared" si="123"/>
        <v>2</v>
      </c>
      <c r="FH29" s="13">
        <f t="shared" si="123"/>
        <v>2</v>
      </c>
      <c r="FI29" s="13">
        <f t="shared" si="123"/>
        <v>2</v>
      </c>
      <c r="FJ29" s="13">
        <f t="shared" si="123"/>
        <v>2</v>
      </c>
      <c r="FK29" s="13">
        <f t="shared" si="123"/>
        <v>2</v>
      </c>
      <c r="FL29" s="13">
        <f t="shared" si="123"/>
        <v>2</v>
      </c>
      <c r="FM29" s="13">
        <f t="shared" si="123"/>
        <v>2</v>
      </c>
      <c r="FN29" s="13">
        <f t="shared" si="123"/>
        <v>2</v>
      </c>
      <c r="FO29" s="13">
        <f t="shared" si="123"/>
        <v>2</v>
      </c>
      <c r="FP29" s="13">
        <f t="shared" si="123"/>
        <v>2</v>
      </c>
      <c r="FQ29" s="13">
        <f t="shared" si="123"/>
        <v>2</v>
      </c>
      <c r="FR29" s="13">
        <f t="shared" si="123"/>
        <v>2</v>
      </c>
      <c r="FS29" s="13">
        <f t="shared" si="123"/>
        <v>2</v>
      </c>
      <c r="FT29" s="13">
        <f t="shared" si="123"/>
        <v>2</v>
      </c>
      <c r="FU29" s="13">
        <f t="shared" si="123"/>
        <v>2</v>
      </c>
      <c r="FV29" s="13">
        <f t="shared" si="123"/>
        <v>2</v>
      </c>
      <c r="FW29" s="13">
        <f t="shared" si="123"/>
        <v>2</v>
      </c>
      <c r="FX29" s="13">
        <f t="shared" si="123"/>
        <v>2</v>
      </c>
      <c r="FY29" s="13">
        <f t="shared" si="123"/>
        <v>2</v>
      </c>
      <c r="FZ29" s="13">
        <f t="shared" si="123"/>
        <v>2</v>
      </c>
      <c r="GA29" s="13">
        <f t="shared" si="123"/>
        <v>2</v>
      </c>
      <c r="GB29" s="13">
        <f t="shared" si="123"/>
        <v>2</v>
      </c>
      <c r="GC29" s="13">
        <f t="shared" ref="GC29:IN29" si="124">SUM(GC77,GC125)</f>
        <v>2</v>
      </c>
      <c r="GD29" s="13">
        <f t="shared" si="124"/>
        <v>2</v>
      </c>
      <c r="GE29" s="13">
        <f t="shared" si="124"/>
        <v>2</v>
      </c>
      <c r="GF29" s="13">
        <f t="shared" si="124"/>
        <v>2</v>
      </c>
      <c r="GG29" s="13">
        <f t="shared" si="124"/>
        <v>2</v>
      </c>
      <c r="GH29" s="13">
        <f t="shared" si="124"/>
        <v>2</v>
      </c>
      <c r="GI29" s="13">
        <f t="shared" si="124"/>
        <v>2</v>
      </c>
      <c r="GJ29" s="13">
        <f t="shared" si="124"/>
        <v>2</v>
      </c>
      <c r="GK29" s="13">
        <f t="shared" si="124"/>
        <v>2</v>
      </c>
      <c r="GL29" s="13">
        <f t="shared" si="124"/>
        <v>2</v>
      </c>
      <c r="GM29" s="13">
        <f t="shared" si="124"/>
        <v>2</v>
      </c>
      <c r="GN29" s="13">
        <f t="shared" si="124"/>
        <v>2</v>
      </c>
      <c r="GO29" s="13">
        <f t="shared" si="124"/>
        <v>2</v>
      </c>
      <c r="GP29" s="13">
        <f t="shared" si="124"/>
        <v>2</v>
      </c>
      <c r="GQ29" s="13">
        <f t="shared" si="124"/>
        <v>2</v>
      </c>
      <c r="GR29" s="13">
        <f t="shared" si="124"/>
        <v>2</v>
      </c>
      <c r="GS29" s="13">
        <f t="shared" si="124"/>
        <v>2</v>
      </c>
      <c r="GT29" s="13">
        <f t="shared" si="124"/>
        <v>2</v>
      </c>
      <c r="GU29" s="13">
        <f t="shared" si="124"/>
        <v>2</v>
      </c>
      <c r="GV29" s="13">
        <f t="shared" si="124"/>
        <v>2</v>
      </c>
      <c r="GW29" s="13">
        <f t="shared" si="124"/>
        <v>2</v>
      </c>
      <c r="GX29" s="13">
        <f t="shared" si="124"/>
        <v>2</v>
      </c>
      <c r="GY29" s="13">
        <f t="shared" si="124"/>
        <v>2</v>
      </c>
      <c r="GZ29" s="13">
        <f t="shared" si="124"/>
        <v>2</v>
      </c>
      <c r="HA29" s="13">
        <f t="shared" si="124"/>
        <v>2</v>
      </c>
      <c r="HB29" s="13">
        <f t="shared" si="124"/>
        <v>2</v>
      </c>
      <c r="HC29" s="13">
        <f t="shared" si="124"/>
        <v>2</v>
      </c>
      <c r="HD29" s="13">
        <f t="shared" si="124"/>
        <v>2</v>
      </c>
      <c r="HE29" s="13">
        <f t="shared" si="124"/>
        <v>2</v>
      </c>
      <c r="HF29" s="13">
        <f t="shared" si="124"/>
        <v>2</v>
      </c>
      <c r="HG29" s="13">
        <f t="shared" si="124"/>
        <v>2</v>
      </c>
      <c r="HH29" s="13">
        <f t="shared" si="124"/>
        <v>2</v>
      </c>
      <c r="HI29" s="13">
        <f t="shared" si="124"/>
        <v>2</v>
      </c>
      <c r="HJ29" s="13">
        <f t="shared" si="124"/>
        <v>2</v>
      </c>
      <c r="HK29" s="13">
        <f t="shared" si="124"/>
        <v>2</v>
      </c>
      <c r="HL29" s="13">
        <f t="shared" si="124"/>
        <v>2</v>
      </c>
      <c r="HM29" s="13">
        <f t="shared" si="124"/>
        <v>2</v>
      </c>
      <c r="HN29" s="13">
        <f t="shared" si="124"/>
        <v>2</v>
      </c>
      <c r="HO29" s="13">
        <f t="shared" si="124"/>
        <v>2</v>
      </c>
      <c r="HP29" s="13">
        <f t="shared" si="124"/>
        <v>2</v>
      </c>
      <c r="HQ29" s="13">
        <f t="shared" si="124"/>
        <v>2</v>
      </c>
      <c r="HR29" s="13">
        <f t="shared" si="124"/>
        <v>2</v>
      </c>
      <c r="HS29" s="13">
        <f t="shared" si="124"/>
        <v>2</v>
      </c>
      <c r="HT29" s="13">
        <f t="shared" si="124"/>
        <v>2</v>
      </c>
      <c r="HU29" s="13">
        <f t="shared" si="124"/>
        <v>2</v>
      </c>
      <c r="HV29" s="13">
        <f t="shared" si="124"/>
        <v>2</v>
      </c>
      <c r="HW29" s="13">
        <f t="shared" si="124"/>
        <v>2</v>
      </c>
      <c r="HX29" s="13">
        <f t="shared" si="124"/>
        <v>2</v>
      </c>
      <c r="HY29" s="13">
        <f t="shared" si="124"/>
        <v>2</v>
      </c>
      <c r="HZ29" s="13">
        <f t="shared" si="124"/>
        <v>2</v>
      </c>
      <c r="IA29" s="13">
        <f t="shared" si="124"/>
        <v>2</v>
      </c>
      <c r="IB29" s="13">
        <f t="shared" si="124"/>
        <v>2</v>
      </c>
      <c r="IC29" s="13">
        <f t="shared" si="124"/>
        <v>2</v>
      </c>
      <c r="ID29" s="13">
        <f t="shared" si="124"/>
        <v>2</v>
      </c>
      <c r="IE29" s="13">
        <f t="shared" si="124"/>
        <v>2</v>
      </c>
      <c r="IF29" s="13">
        <f t="shared" si="124"/>
        <v>2</v>
      </c>
      <c r="IG29" s="13">
        <f t="shared" si="124"/>
        <v>2</v>
      </c>
      <c r="IH29" s="13">
        <f t="shared" si="124"/>
        <v>2</v>
      </c>
      <c r="II29" s="13">
        <f t="shared" si="124"/>
        <v>2</v>
      </c>
      <c r="IJ29" s="13">
        <f t="shared" si="124"/>
        <v>2</v>
      </c>
      <c r="IK29" s="13">
        <f t="shared" si="124"/>
        <v>2</v>
      </c>
      <c r="IL29" s="13">
        <f t="shared" si="124"/>
        <v>2</v>
      </c>
      <c r="IM29" s="13">
        <f t="shared" si="124"/>
        <v>2</v>
      </c>
      <c r="IN29" s="13">
        <f t="shared" si="124"/>
        <v>2</v>
      </c>
      <c r="IO29" s="13">
        <f t="shared" ref="IO29:KZ29" si="125">SUM(IO77,IO125)</f>
        <v>2</v>
      </c>
      <c r="IP29" s="13">
        <f t="shared" si="125"/>
        <v>2</v>
      </c>
      <c r="IQ29" s="13">
        <f t="shared" si="125"/>
        <v>2</v>
      </c>
      <c r="IR29" s="13">
        <f t="shared" si="125"/>
        <v>2</v>
      </c>
      <c r="IS29" s="13">
        <f t="shared" si="125"/>
        <v>2</v>
      </c>
      <c r="IT29" s="13">
        <f t="shared" si="125"/>
        <v>2</v>
      </c>
      <c r="IU29" s="13">
        <f t="shared" si="125"/>
        <v>2</v>
      </c>
      <c r="IV29" s="13">
        <f t="shared" si="125"/>
        <v>2</v>
      </c>
      <c r="IW29" s="13">
        <f t="shared" si="125"/>
        <v>2</v>
      </c>
      <c r="IX29" s="13">
        <f t="shared" si="125"/>
        <v>2</v>
      </c>
      <c r="IY29" s="13">
        <f t="shared" si="125"/>
        <v>2</v>
      </c>
      <c r="IZ29" s="13">
        <f t="shared" si="125"/>
        <v>2</v>
      </c>
      <c r="JA29" s="13">
        <f t="shared" si="125"/>
        <v>2</v>
      </c>
      <c r="JB29" s="13">
        <f t="shared" si="125"/>
        <v>2</v>
      </c>
      <c r="JC29" s="13">
        <f t="shared" si="125"/>
        <v>2</v>
      </c>
      <c r="JD29" s="13">
        <f t="shared" si="125"/>
        <v>2</v>
      </c>
      <c r="JE29" s="13">
        <f t="shared" si="125"/>
        <v>2</v>
      </c>
      <c r="JF29" s="13">
        <f t="shared" si="125"/>
        <v>2</v>
      </c>
      <c r="JG29" s="13">
        <f t="shared" si="125"/>
        <v>2</v>
      </c>
      <c r="JH29" s="13">
        <f t="shared" si="125"/>
        <v>2</v>
      </c>
      <c r="JI29" s="13">
        <f t="shared" si="125"/>
        <v>2</v>
      </c>
      <c r="JJ29" s="13">
        <f t="shared" si="125"/>
        <v>2</v>
      </c>
      <c r="JK29" s="13">
        <f t="shared" si="125"/>
        <v>2</v>
      </c>
      <c r="JL29" s="13">
        <f t="shared" si="125"/>
        <v>2</v>
      </c>
      <c r="JM29" s="13">
        <f t="shared" si="125"/>
        <v>2</v>
      </c>
      <c r="JN29" s="13">
        <f t="shared" si="125"/>
        <v>2</v>
      </c>
      <c r="JO29" s="13">
        <f t="shared" si="125"/>
        <v>2</v>
      </c>
      <c r="JP29" s="13">
        <f t="shared" si="125"/>
        <v>2</v>
      </c>
      <c r="JQ29" s="13">
        <f t="shared" si="125"/>
        <v>2</v>
      </c>
      <c r="JR29" s="13">
        <f t="shared" si="125"/>
        <v>2</v>
      </c>
      <c r="JS29" s="13">
        <f t="shared" si="125"/>
        <v>2</v>
      </c>
      <c r="JT29" s="13">
        <f t="shared" si="125"/>
        <v>2</v>
      </c>
      <c r="JU29" s="13">
        <f t="shared" si="125"/>
        <v>2</v>
      </c>
      <c r="JV29" s="13">
        <f t="shared" si="125"/>
        <v>2</v>
      </c>
      <c r="JW29" s="13">
        <f t="shared" si="125"/>
        <v>2</v>
      </c>
      <c r="JX29" s="13">
        <f t="shared" si="125"/>
        <v>2</v>
      </c>
      <c r="JY29" s="13">
        <f t="shared" si="125"/>
        <v>2</v>
      </c>
      <c r="JZ29" s="13">
        <f t="shared" si="125"/>
        <v>2</v>
      </c>
      <c r="KA29" s="13">
        <f t="shared" si="125"/>
        <v>2</v>
      </c>
      <c r="KB29" s="13">
        <f t="shared" si="125"/>
        <v>2</v>
      </c>
      <c r="KC29" s="13">
        <f t="shared" si="125"/>
        <v>2</v>
      </c>
      <c r="KD29" s="13">
        <f t="shared" si="125"/>
        <v>2</v>
      </c>
      <c r="KE29" s="13">
        <f t="shared" si="125"/>
        <v>2</v>
      </c>
      <c r="KF29" s="13">
        <f t="shared" si="125"/>
        <v>2</v>
      </c>
      <c r="KG29" s="13">
        <f t="shared" si="125"/>
        <v>2</v>
      </c>
      <c r="KH29" s="13">
        <f t="shared" si="125"/>
        <v>2</v>
      </c>
      <c r="KI29" s="13">
        <f t="shared" si="125"/>
        <v>2</v>
      </c>
      <c r="KJ29" s="13">
        <f t="shared" si="125"/>
        <v>2</v>
      </c>
      <c r="KK29" s="13">
        <f t="shared" si="125"/>
        <v>2</v>
      </c>
      <c r="KL29" s="13">
        <f t="shared" si="125"/>
        <v>2</v>
      </c>
      <c r="KM29" s="13">
        <f t="shared" si="125"/>
        <v>2</v>
      </c>
      <c r="KN29" s="13">
        <f t="shared" si="125"/>
        <v>2</v>
      </c>
      <c r="KO29" s="13">
        <f t="shared" si="125"/>
        <v>2</v>
      </c>
      <c r="KP29" s="13">
        <f t="shared" si="125"/>
        <v>2</v>
      </c>
      <c r="KQ29" s="13">
        <f t="shared" si="125"/>
        <v>2</v>
      </c>
      <c r="KR29" s="13">
        <f t="shared" si="125"/>
        <v>2</v>
      </c>
      <c r="KS29" s="13">
        <f t="shared" si="125"/>
        <v>2</v>
      </c>
      <c r="KT29" s="13">
        <f t="shared" si="125"/>
        <v>2</v>
      </c>
      <c r="KU29" s="13">
        <f t="shared" si="125"/>
        <v>2</v>
      </c>
      <c r="KV29" s="13">
        <f t="shared" si="125"/>
        <v>2</v>
      </c>
      <c r="KW29" s="13">
        <f t="shared" si="125"/>
        <v>2</v>
      </c>
      <c r="KX29" s="13">
        <f t="shared" si="125"/>
        <v>2</v>
      </c>
      <c r="KY29" s="13">
        <f t="shared" si="125"/>
        <v>2</v>
      </c>
      <c r="KZ29" s="13">
        <f t="shared" si="125"/>
        <v>2</v>
      </c>
      <c r="LA29" s="13">
        <f t="shared" ref="LA29:NI29" si="126">SUM(LA77,LA125)</f>
        <v>2</v>
      </c>
      <c r="LB29" s="13">
        <f t="shared" si="126"/>
        <v>2</v>
      </c>
      <c r="LC29" s="13">
        <f t="shared" si="126"/>
        <v>2</v>
      </c>
      <c r="LD29" s="13">
        <f t="shared" si="126"/>
        <v>2</v>
      </c>
      <c r="LE29" s="13">
        <f t="shared" si="126"/>
        <v>2</v>
      </c>
      <c r="LF29" s="13">
        <f t="shared" si="126"/>
        <v>2</v>
      </c>
      <c r="LG29" s="13">
        <f t="shared" si="126"/>
        <v>2</v>
      </c>
      <c r="LH29" s="13">
        <f t="shared" si="126"/>
        <v>2</v>
      </c>
      <c r="LI29" s="13">
        <f t="shared" si="126"/>
        <v>2</v>
      </c>
      <c r="LJ29" s="13">
        <f t="shared" si="126"/>
        <v>2</v>
      </c>
      <c r="LK29" s="13">
        <f t="shared" si="126"/>
        <v>2</v>
      </c>
      <c r="LL29" s="13">
        <f t="shared" si="126"/>
        <v>2</v>
      </c>
      <c r="LM29" s="13">
        <f t="shared" si="126"/>
        <v>2</v>
      </c>
      <c r="LN29" s="13">
        <f t="shared" si="126"/>
        <v>2</v>
      </c>
      <c r="LO29" s="13">
        <f t="shared" si="126"/>
        <v>2</v>
      </c>
      <c r="LP29" s="13">
        <f t="shared" si="126"/>
        <v>2</v>
      </c>
      <c r="LQ29" s="13">
        <f t="shared" si="126"/>
        <v>2</v>
      </c>
      <c r="LR29" s="13">
        <f t="shared" si="126"/>
        <v>2</v>
      </c>
      <c r="LS29" s="13">
        <f t="shared" si="126"/>
        <v>2</v>
      </c>
      <c r="LT29" s="13">
        <f t="shared" si="126"/>
        <v>2</v>
      </c>
      <c r="LU29" s="13">
        <f t="shared" si="126"/>
        <v>2</v>
      </c>
      <c r="LV29" s="13">
        <f t="shared" si="126"/>
        <v>2</v>
      </c>
      <c r="LW29" s="13">
        <f t="shared" si="126"/>
        <v>2</v>
      </c>
      <c r="LX29" s="13">
        <f t="shared" si="126"/>
        <v>2</v>
      </c>
      <c r="LY29" s="13">
        <f t="shared" si="126"/>
        <v>2</v>
      </c>
      <c r="LZ29" s="13">
        <f t="shared" si="126"/>
        <v>2</v>
      </c>
      <c r="MA29" s="13">
        <f t="shared" si="126"/>
        <v>2</v>
      </c>
      <c r="MB29" s="13">
        <f t="shared" si="126"/>
        <v>2</v>
      </c>
      <c r="MC29" s="13">
        <f t="shared" si="126"/>
        <v>2</v>
      </c>
      <c r="MD29" s="13">
        <f t="shared" si="126"/>
        <v>2</v>
      </c>
      <c r="ME29" s="13">
        <f t="shared" si="126"/>
        <v>2</v>
      </c>
      <c r="MF29" s="13">
        <f t="shared" si="126"/>
        <v>2</v>
      </c>
      <c r="MG29" s="13">
        <f t="shared" si="126"/>
        <v>2</v>
      </c>
      <c r="MH29" s="13">
        <f t="shared" si="126"/>
        <v>2</v>
      </c>
      <c r="MI29" s="13">
        <f t="shared" si="126"/>
        <v>2</v>
      </c>
      <c r="MJ29" s="13">
        <f t="shared" si="126"/>
        <v>2</v>
      </c>
      <c r="MK29" s="13">
        <f t="shared" si="126"/>
        <v>2</v>
      </c>
      <c r="ML29" s="13">
        <f t="shared" si="126"/>
        <v>2</v>
      </c>
      <c r="MM29" s="13">
        <f t="shared" si="126"/>
        <v>2</v>
      </c>
      <c r="MN29" s="13">
        <f t="shared" si="126"/>
        <v>2</v>
      </c>
      <c r="MO29" s="13">
        <f t="shared" si="126"/>
        <v>2</v>
      </c>
      <c r="MP29" s="13">
        <f t="shared" si="126"/>
        <v>2</v>
      </c>
      <c r="MQ29" s="13">
        <f t="shared" si="126"/>
        <v>2</v>
      </c>
      <c r="MR29" s="13">
        <f t="shared" si="126"/>
        <v>2</v>
      </c>
      <c r="MS29" s="13">
        <f t="shared" si="126"/>
        <v>2</v>
      </c>
      <c r="MT29" s="13">
        <f t="shared" si="126"/>
        <v>2</v>
      </c>
      <c r="MU29" s="13">
        <f t="shared" si="126"/>
        <v>2</v>
      </c>
      <c r="MV29" s="13">
        <f t="shared" si="126"/>
        <v>2</v>
      </c>
      <c r="MW29" s="13">
        <f t="shared" si="126"/>
        <v>2</v>
      </c>
      <c r="MX29" s="13">
        <f t="shared" si="126"/>
        <v>2</v>
      </c>
      <c r="MY29" s="13">
        <f t="shared" si="126"/>
        <v>2</v>
      </c>
      <c r="MZ29" s="13">
        <f t="shared" si="126"/>
        <v>2</v>
      </c>
      <c r="NA29" s="13">
        <f t="shared" si="126"/>
        <v>2</v>
      </c>
      <c r="NB29" s="13">
        <f t="shared" si="126"/>
        <v>2</v>
      </c>
      <c r="NC29" s="13">
        <f t="shared" si="126"/>
        <v>2</v>
      </c>
      <c r="ND29" s="13">
        <f t="shared" si="126"/>
        <v>2</v>
      </c>
      <c r="NE29" s="13">
        <f t="shared" si="126"/>
        <v>2</v>
      </c>
      <c r="NF29" s="13">
        <f t="shared" si="126"/>
        <v>2</v>
      </c>
      <c r="NG29" s="13">
        <f t="shared" si="126"/>
        <v>2</v>
      </c>
      <c r="NH29" s="13">
        <f t="shared" si="126"/>
        <v>2</v>
      </c>
      <c r="NI29" s="13">
        <f t="shared" si="126"/>
        <v>2</v>
      </c>
    </row>
    <row r="30" spans="1:373" ht="15.75" customHeight="1">
      <c r="B30" s="10" t="s">
        <v>375</v>
      </c>
      <c r="C30" s="48">
        <f t="shared" si="78"/>
        <v>7.7220458553791893</v>
      </c>
      <c r="D30" s="48">
        <f t="shared" ref="D30:BN30" si="127">SUM(D78,D126)</f>
        <v>10.069436507936508</v>
      </c>
      <c r="E30" s="48">
        <f t="shared" si="127"/>
        <v>10.075080246913579</v>
      </c>
      <c r="F30" s="48">
        <f t="shared" si="127"/>
        <v>9.8831931216931217</v>
      </c>
      <c r="G30" s="48">
        <f t="shared" si="127"/>
        <v>9.7900714285714283</v>
      </c>
      <c r="H30" s="48">
        <f t="shared" si="127"/>
        <v>9.4006534391534391</v>
      </c>
      <c r="I30" s="48">
        <f t="shared" si="127"/>
        <v>9.5050626102292775</v>
      </c>
      <c r="J30" s="48">
        <f t="shared" si="127"/>
        <v>8.6504409171075842</v>
      </c>
      <c r="K30" s="48">
        <f t="shared" si="127"/>
        <v>8.4220723104056443</v>
      </c>
      <c r="L30" s="48">
        <f t="shared" si="127"/>
        <v>8.1808024691358021</v>
      </c>
      <c r="M30" s="48">
        <f t="shared" si="127"/>
        <v>8.0876807760141105</v>
      </c>
      <c r="N30" s="48">
        <f t="shared" si="127"/>
        <v>8.7352998236331558</v>
      </c>
      <c r="O30" s="48">
        <f t="shared" si="127"/>
        <v>8.1483509700176366</v>
      </c>
      <c r="P30" s="48">
        <f t="shared" si="127"/>
        <v>8.0917107583774239</v>
      </c>
      <c r="Q30" s="48">
        <f t="shared" si="127"/>
        <v>8.7887125220458557</v>
      </c>
      <c r="R30" s="48">
        <f t="shared" si="127"/>
        <v>9.9714550264550255</v>
      </c>
      <c r="S30" s="48">
        <f t="shared" si="127"/>
        <v>9.0882098765432104</v>
      </c>
      <c r="T30" s="48">
        <f t="shared" si="127"/>
        <v>8.7975573192239853</v>
      </c>
      <c r="U30" s="48">
        <f t="shared" si="127"/>
        <v>8.6056701940035261</v>
      </c>
      <c r="V30" s="48">
        <f t="shared" si="127"/>
        <v>8.3150176366843027</v>
      </c>
      <c r="W30" s="48">
        <f t="shared" si="127"/>
        <v>7.9336860670193996</v>
      </c>
      <c r="X30" s="48">
        <f t="shared" si="127"/>
        <v>8.6306878306878296</v>
      </c>
      <c r="Y30" s="48">
        <f t="shared" si="127"/>
        <v>8.7904488536155192</v>
      </c>
      <c r="Z30" s="48">
        <f t="shared" si="127"/>
        <v>8.4010308641975318</v>
      </c>
      <c r="AA30" s="48">
        <f t="shared" si="127"/>
        <v>8.3079091710758384</v>
      </c>
      <c r="AB30" s="48">
        <f t="shared" si="127"/>
        <v>8.1654047619047621</v>
      </c>
      <c r="AC30" s="48">
        <f t="shared" si="127"/>
        <v>7.9241349206349208</v>
      </c>
      <c r="AD30" s="48">
        <f t="shared" si="127"/>
        <v>8.121340388007054</v>
      </c>
      <c r="AE30" s="48">
        <f t="shared" si="127"/>
        <v>9.1640211640211646</v>
      </c>
      <c r="AF30" s="48">
        <f t="shared" si="127"/>
        <v>9.726417989417989</v>
      </c>
      <c r="AG30" s="48">
        <f t="shared" si="127"/>
        <v>8.9419382716049398</v>
      </c>
      <c r="AH30" s="48">
        <f t="shared" si="127"/>
        <v>8.5525202821869506</v>
      </c>
      <c r="AI30" s="48">
        <f t="shared" si="127"/>
        <v>8.5581640211640213</v>
      </c>
      <c r="AJ30" s="48">
        <f t="shared" si="127"/>
        <v>8.5638077601410938</v>
      </c>
      <c r="AK30" s="48">
        <f t="shared" si="127"/>
        <v>8.5694514991181663</v>
      </c>
      <c r="AL30" s="48">
        <f t="shared" si="127"/>
        <v>9.2035273368606703</v>
      </c>
      <c r="AM30" s="48">
        <f t="shared" si="127"/>
        <v>12.958436507936508</v>
      </c>
      <c r="AN30" s="48">
        <f t="shared" si="127"/>
        <v>12.075191358024693</v>
      </c>
      <c r="AO30" s="48">
        <f t="shared" si="127"/>
        <v>11.982069664902998</v>
      </c>
      <c r="AP30" s="48">
        <f t="shared" si="127"/>
        <v>11.493886243386243</v>
      </c>
      <c r="AQ30" s="48">
        <f t="shared" si="127"/>
        <v>11.104468253968253</v>
      </c>
      <c r="AR30" s="48">
        <f t="shared" si="127"/>
        <v>8.0522045855379183</v>
      </c>
      <c r="AS30" s="48">
        <f t="shared" si="127"/>
        <v>8.9467372134038818</v>
      </c>
      <c r="AT30" s="48">
        <f t="shared" si="127"/>
        <v>11.686084656084656</v>
      </c>
      <c r="AU30" s="48">
        <f t="shared" si="127"/>
        <v>11.197901234567901</v>
      </c>
      <c r="AV30" s="48">
        <f t="shared" si="127"/>
        <v>11.401075837742503</v>
      </c>
      <c r="AW30" s="48">
        <f t="shared" si="127"/>
        <v>11.604250440917108</v>
      </c>
      <c r="AX30" s="48">
        <f t="shared" si="127"/>
        <v>11.214832451499118</v>
      </c>
      <c r="AY30" s="48">
        <f t="shared" si="127"/>
        <v>8.4867724867724874</v>
      </c>
      <c r="AZ30" s="48">
        <f t="shared" si="127"/>
        <v>9.4800705467372133</v>
      </c>
      <c r="BA30" s="48">
        <f t="shared" si="127"/>
        <v>17.326652557319225</v>
      </c>
      <c r="BB30" s="48">
        <f t="shared" si="127"/>
        <v>16.640938271604938</v>
      </c>
      <c r="BC30" s="48">
        <f t="shared" si="127"/>
        <v>16.646582010582009</v>
      </c>
      <c r="BD30" s="48">
        <f t="shared" si="127"/>
        <v>16.652225749559083</v>
      </c>
      <c r="BE30" s="48">
        <f t="shared" si="127"/>
        <v>15.86774603174603</v>
      </c>
      <c r="BF30" s="48">
        <f t="shared" si="127"/>
        <v>8.526278659611993</v>
      </c>
      <c r="BG30" s="48">
        <f t="shared" si="127"/>
        <v>9.3220458553791889</v>
      </c>
      <c r="BH30" s="48">
        <f t="shared" si="127"/>
        <v>9.0313932980599638</v>
      </c>
      <c r="BI30" s="48">
        <f t="shared" si="127"/>
        <v>8.6419753086419764</v>
      </c>
      <c r="BJ30" s="48">
        <f t="shared" si="127"/>
        <v>8.4500881834215171</v>
      </c>
      <c r="BK30" s="48">
        <f t="shared" si="127"/>
        <v>8.4557319223985896</v>
      </c>
      <c r="BL30" s="48">
        <f t="shared" si="127"/>
        <v>8.1650793650793645</v>
      </c>
      <c r="BM30" s="48">
        <f t="shared" si="127"/>
        <v>8.5657848324514987</v>
      </c>
      <c r="BN30" s="48">
        <f t="shared" si="127"/>
        <v>7.5837742504409178</v>
      </c>
      <c r="BO30" s="48">
        <f t="shared" ref="BO30:DC30" si="128">SUM(BO78,BO126)</f>
        <v>11.111035273368607</v>
      </c>
      <c r="BP30" s="48">
        <f t="shared" si="128"/>
        <v>10.227790123456789</v>
      </c>
      <c r="BQ30" s="48">
        <f t="shared" si="128"/>
        <v>9.6408412698412693</v>
      </c>
      <c r="BR30" s="48">
        <f t="shared" si="128"/>
        <v>9.5477195767195759</v>
      </c>
      <c r="BS30" s="48">
        <f t="shared" si="128"/>
        <v>9.5533633156966502</v>
      </c>
      <c r="BT30" s="48">
        <f t="shared" si="128"/>
        <v>8.4077601410934744</v>
      </c>
      <c r="BU30" s="48">
        <f t="shared" si="128"/>
        <v>9.1047619047619044</v>
      </c>
      <c r="BV30" s="48">
        <f t="shared" si="128"/>
        <v>9.7033068783068792</v>
      </c>
      <c r="BW30" s="48">
        <f t="shared" si="128"/>
        <v>9.0175925925925924</v>
      </c>
      <c r="BX30" s="48">
        <f t="shared" si="128"/>
        <v>9.0232363315696649</v>
      </c>
      <c r="BY30" s="48">
        <f t="shared" si="128"/>
        <v>9.0288800705467374</v>
      </c>
      <c r="BZ30" s="48">
        <f t="shared" si="128"/>
        <v>8.6394620811287481</v>
      </c>
      <c r="CA30" s="48">
        <f t="shared" si="128"/>
        <v>8.3485008818342159</v>
      </c>
      <c r="CB30" s="48">
        <f t="shared" si="128"/>
        <v>8.847971781305116</v>
      </c>
      <c r="CC30" s="48">
        <f t="shared" si="128"/>
        <v>9.1923500881834208</v>
      </c>
      <c r="CD30" s="48">
        <f t="shared" si="128"/>
        <v>9.146141975308641</v>
      </c>
      <c r="CE30" s="48">
        <f t="shared" si="128"/>
        <v>9.1517857142857135</v>
      </c>
      <c r="CF30" s="48">
        <f t="shared" si="128"/>
        <v>9.3549603174603178</v>
      </c>
      <c r="CG30" s="48">
        <f t="shared" si="128"/>
        <v>9.3606040564373885</v>
      </c>
      <c r="CH30" s="48">
        <f t="shared" si="128"/>
        <v>8.1386243386243375</v>
      </c>
      <c r="CI30" s="48">
        <f t="shared" si="128"/>
        <v>9.5269841269841269</v>
      </c>
      <c r="CJ30" s="48">
        <f t="shared" si="128"/>
        <v>10.852880952380954</v>
      </c>
      <c r="CK30" s="48">
        <f t="shared" si="128"/>
        <v>10.858524691358026</v>
      </c>
      <c r="CL30" s="48">
        <f t="shared" si="128"/>
        <v>9.7777486772486775</v>
      </c>
      <c r="CM30" s="48">
        <f t="shared" si="128"/>
        <v>9.78339241622575</v>
      </c>
      <c r="CN30" s="48">
        <f t="shared" si="128"/>
        <v>9.7890361552028224</v>
      </c>
      <c r="CO30" s="48">
        <f t="shared" si="128"/>
        <v>8.6719576719576725</v>
      </c>
      <c r="CP30" s="48">
        <f t="shared" si="128"/>
        <v>9.5664902998236343</v>
      </c>
      <c r="CQ30" s="48">
        <f t="shared" si="128"/>
        <v>11.755979717813053</v>
      </c>
      <c r="CR30" s="48">
        <f t="shared" si="128"/>
        <v>10.675203703703705</v>
      </c>
      <c r="CS30" s="48">
        <f t="shared" si="128"/>
        <v>9.989489417989418</v>
      </c>
      <c r="CT30" s="48">
        <f t="shared" si="128"/>
        <v>9.6000714285714288</v>
      </c>
      <c r="CU30" s="48">
        <f t="shared" si="128"/>
        <v>9.1118880070546737</v>
      </c>
      <c r="CV30" s="48">
        <f t="shared" si="128"/>
        <v>8.7633156966490304</v>
      </c>
      <c r="CW30" s="48">
        <f t="shared" si="128"/>
        <v>7.7813051146384487</v>
      </c>
      <c r="CX30" s="48">
        <f t="shared" si="128"/>
        <v>12.702683421516754</v>
      </c>
      <c r="CY30" s="48">
        <f t="shared" si="128"/>
        <v>11.720672839506175</v>
      </c>
      <c r="CZ30" s="48">
        <f t="shared" si="128"/>
        <v>11.43002028218695</v>
      </c>
      <c r="DA30" s="48">
        <f t="shared" si="128"/>
        <v>12.917145502645502</v>
      </c>
      <c r="DB30" s="48">
        <f t="shared" si="128"/>
        <v>3.6010432098765435</v>
      </c>
      <c r="DC30" s="48">
        <f t="shared" si="128"/>
        <v>1.6518518518518519</v>
      </c>
      <c r="DD30" s="48">
        <f>SUM(DD22:DD29)</f>
        <v>9.9417989417989432</v>
      </c>
      <c r="DE30" s="48">
        <f t="shared" ref="DE30:DX30" si="129">SUM(DE22:DE29)</f>
        <v>9.4381093474426798</v>
      </c>
      <c r="DF30" s="48">
        <f t="shared" si="129"/>
        <v>8.406716049382716</v>
      </c>
      <c r="DG30" s="48">
        <f t="shared" si="129"/>
        <v>10.064804232804232</v>
      </c>
      <c r="DH30" s="48">
        <f t="shared" si="129"/>
        <v>9.8605714285714274</v>
      </c>
      <c r="DI30" s="48">
        <f t="shared" si="129"/>
        <v>9.0038941798941803</v>
      </c>
      <c r="DJ30" s="48">
        <f t="shared" si="129"/>
        <v>2.1950617283950615</v>
      </c>
      <c r="DK30" s="48">
        <f t="shared" si="129"/>
        <v>9.3763668430335088</v>
      </c>
      <c r="DL30" s="48">
        <f t="shared" si="129"/>
        <v>10.619047619047619</v>
      </c>
      <c r="DM30" s="48">
        <f t="shared" si="129"/>
        <v>11.857061728395061</v>
      </c>
      <c r="DN30" s="48">
        <f t="shared" si="129"/>
        <v>11.171347442680775</v>
      </c>
      <c r="DO30" s="48">
        <f t="shared" si="129"/>
        <v>11.868349206349205</v>
      </c>
      <c r="DP30" s="48">
        <f t="shared" si="129"/>
        <v>9.6023880070546745</v>
      </c>
      <c r="DQ30" s="48">
        <f t="shared" si="129"/>
        <v>8.8818342151675491</v>
      </c>
      <c r="DR30" s="48">
        <f t="shared" si="129"/>
        <v>9.6776014109347432</v>
      </c>
      <c r="DS30" s="48">
        <f t="shared" si="129"/>
        <v>10.771288359788359</v>
      </c>
      <c r="DT30" s="48">
        <f t="shared" si="129"/>
        <v>10.18433950617284</v>
      </c>
      <c r="DU30" s="48">
        <f t="shared" si="129"/>
        <v>10.189983245149913</v>
      </c>
      <c r="DV30" s="48">
        <f t="shared" si="129"/>
        <v>10.294392416225751</v>
      </c>
      <c r="DW30" s="48">
        <f t="shared" si="129"/>
        <v>10.102505291005292</v>
      </c>
      <c r="DX30" s="48">
        <f t="shared" si="129"/>
        <v>9.8217107583774244</v>
      </c>
      <c r="DY30" s="48">
        <f t="shared" ref="DY30:GJ30" si="130">SUM(DY78,DY126)</f>
        <v>10.321181657848324</v>
      </c>
      <c r="DZ30" s="48">
        <f t="shared" si="130"/>
        <v>11.015257495590829</v>
      </c>
      <c r="EA30" s="48">
        <f t="shared" si="130"/>
        <v>10.428308641975308</v>
      </c>
      <c r="EB30" s="48">
        <f t="shared" si="130"/>
        <v>10.532717813051146</v>
      </c>
      <c r="EC30" s="48">
        <f t="shared" si="130"/>
        <v>10.538361552028217</v>
      </c>
      <c r="ED30" s="48">
        <f t="shared" si="130"/>
        <v>10.544005291005291</v>
      </c>
      <c r="EE30" s="48">
        <f t="shared" si="130"/>
        <v>9.9599823633156959</v>
      </c>
      <c r="EF30" s="48">
        <f t="shared" si="130"/>
        <v>10.656984126984128</v>
      </c>
      <c r="EG30" s="48">
        <f t="shared" si="130"/>
        <v>22.395140211640211</v>
      </c>
      <c r="EH30" s="48">
        <f t="shared" si="130"/>
        <v>21.709425925925924</v>
      </c>
      <c r="EI30" s="48">
        <f t="shared" si="130"/>
        <v>21.715069664902998</v>
      </c>
      <c r="EJ30" s="48">
        <f t="shared" si="130"/>
        <v>21.017873897707233</v>
      </c>
      <c r="EK30" s="48">
        <f t="shared" si="130"/>
        <v>20.825986772486772</v>
      </c>
      <c r="EL30" s="48">
        <f t="shared" si="130"/>
        <v>9.5929453262786595</v>
      </c>
      <c r="EM30" s="48">
        <f t="shared" si="130"/>
        <v>10.783774250440917</v>
      </c>
      <c r="EN30" s="48">
        <f t="shared" si="130"/>
        <v>22.286683421516756</v>
      </c>
      <c r="EO30" s="48">
        <f t="shared" si="130"/>
        <v>20.71208024691358</v>
      </c>
      <c r="EP30" s="48">
        <f t="shared" si="130"/>
        <v>20.520193121693119</v>
      </c>
      <c r="EQ30" s="48">
        <f t="shared" si="130"/>
        <v>20.525836860670193</v>
      </c>
      <c r="ER30" s="48">
        <f t="shared" si="130"/>
        <v>22.408023809523808</v>
      </c>
      <c r="ES30" s="48">
        <f t="shared" si="130"/>
        <v>9.6324514991181651</v>
      </c>
      <c r="ET30" s="48">
        <f t="shared" si="130"/>
        <v>10.823280423280423</v>
      </c>
      <c r="EU30" s="48">
        <f t="shared" si="130"/>
        <v>17.775399470899472</v>
      </c>
      <c r="EV30" s="48">
        <f t="shared" si="130"/>
        <v>16.497092592592594</v>
      </c>
      <c r="EW30" s="48">
        <f t="shared" si="130"/>
        <v>16.107674603174601</v>
      </c>
      <c r="EX30" s="48">
        <f t="shared" si="130"/>
        <v>16.113318342151675</v>
      </c>
      <c r="EY30" s="48">
        <f t="shared" si="130"/>
        <v>17.304147266313933</v>
      </c>
      <c r="EZ30" s="48">
        <f t="shared" si="130"/>
        <v>11.054673721340388</v>
      </c>
      <c r="FA30" s="48">
        <f t="shared" si="130"/>
        <v>11.25784832451499</v>
      </c>
      <c r="FB30" s="48">
        <f t="shared" si="130"/>
        <v>17.224905643738978</v>
      </c>
      <c r="FC30" s="48">
        <f t="shared" si="130"/>
        <v>16.440425925925926</v>
      </c>
      <c r="FD30" s="48">
        <f t="shared" si="130"/>
        <v>16.051007936507936</v>
      </c>
      <c r="FE30" s="48">
        <f t="shared" si="130"/>
        <v>16.056651675485007</v>
      </c>
      <c r="FF30" s="48">
        <f t="shared" si="130"/>
        <v>17.049949735449736</v>
      </c>
      <c r="FG30" s="48">
        <f t="shared" si="130"/>
        <v>9.7114638447971782</v>
      </c>
      <c r="FH30" s="48">
        <f t="shared" si="130"/>
        <v>11.889947089947091</v>
      </c>
      <c r="FI30" s="48">
        <f t="shared" si="130"/>
        <v>11.633776014109348</v>
      </c>
      <c r="FJ30" s="48">
        <f t="shared" si="130"/>
        <v>11.145592592592592</v>
      </c>
      <c r="FK30" s="48">
        <f t="shared" si="130"/>
        <v>11.151236331569665</v>
      </c>
      <c r="FL30" s="48">
        <f t="shared" si="130"/>
        <v>11.156880070546737</v>
      </c>
      <c r="FM30" s="48">
        <f t="shared" si="130"/>
        <v>11.162523809523808</v>
      </c>
      <c r="FN30" s="48">
        <f t="shared" si="130"/>
        <v>9.6522045855379197</v>
      </c>
      <c r="FO30" s="48">
        <f t="shared" si="130"/>
        <v>9.6578483245149922</v>
      </c>
      <c r="FP30" s="48">
        <f t="shared" si="130"/>
        <v>14.183140211640213</v>
      </c>
      <c r="FQ30" s="48">
        <f t="shared" si="130"/>
        <v>14.188783950617285</v>
      </c>
      <c r="FR30" s="48">
        <f t="shared" si="130"/>
        <v>14.194427689594356</v>
      </c>
      <c r="FS30" s="48">
        <f t="shared" si="130"/>
        <v>14.20007142857143</v>
      </c>
      <c r="FT30" s="48">
        <f t="shared" si="130"/>
        <v>14.205715167548501</v>
      </c>
      <c r="FU30" s="48">
        <f t="shared" si="130"/>
        <v>9.6917107583774253</v>
      </c>
      <c r="FV30" s="48">
        <f t="shared" si="130"/>
        <v>9.6973544973544978</v>
      </c>
      <c r="FW30" s="48">
        <f t="shared" si="130"/>
        <v>11.426813051146384</v>
      </c>
      <c r="FX30" s="48">
        <f t="shared" si="130"/>
        <v>11.432456790123457</v>
      </c>
      <c r="FY30" s="48">
        <f t="shared" si="130"/>
        <v>11.438100529100529</v>
      </c>
      <c r="FZ30" s="48">
        <f t="shared" si="130"/>
        <v>11.443744268077602</v>
      </c>
      <c r="GA30" s="48">
        <f t="shared" si="130"/>
        <v>11.449388007054674</v>
      </c>
      <c r="GB30" s="48">
        <f t="shared" si="130"/>
        <v>9.731216931216931</v>
      </c>
      <c r="GC30" s="48">
        <f t="shared" si="130"/>
        <v>9.7368606701940035</v>
      </c>
      <c r="GD30" s="48">
        <f t="shared" si="130"/>
        <v>10.150300705467373</v>
      </c>
      <c r="GE30" s="48">
        <f t="shared" si="130"/>
        <v>10.155944444444446</v>
      </c>
      <c r="GF30" s="48">
        <f t="shared" si="130"/>
        <v>10.161588183421518</v>
      </c>
      <c r="GG30" s="48">
        <f t="shared" si="130"/>
        <v>10.167231922398589</v>
      </c>
      <c r="GH30" s="48">
        <f t="shared" si="130"/>
        <v>10.172875661375661</v>
      </c>
      <c r="GI30" s="48">
        <f t="shared" si="130"/>
        <v>9.7707231040564366</v>
      </c>
      <c r="GJ30" s="48">
        <f t="shared" si="130"/>
        <v>9.7763668430335109</v>
      </c>
      <c r="GK30" s="48">
        <f t="shared" ref="GK30:IV30" si="131">SUM(GK78,GK126)</f>
        <v>9.9525846560846567</v>
      </c>
      <c r="GL30" s="48">
        <f t="shared" si="131"/>
        <v>9.9582283950617274</v>
      </c>
      <c r="GM30" s="48">
        <f t="shared" si="131"/>
        <v>9.9638721340388017</v>
      </c>
      <c r="GN30" s="48">
        <f t="shared" si="131"/>
        <v>9.9695158730158724</v>
      </c>
      <c r="GO30" s="48">
        <f t="shared" si="131"/>
        <v>9.9751596119929449</v>
      </c>
      <c r="GP30" s="48">
        <f t="shared" si="131"/>
        <v>9.810229276895944</v>
      </c>
      <c r="GQ30" s="48">
        <f t="shared" si="131"/>
        <v>9.8158730158730165</v>
      </c>
      <c r="GR30" s="48">
        <f t="shared" si="131"/>
        <v>13.744720458553793</v>
      </c>
      <c r="GS30" s="48">
        <f t="shared" si="131"/>
        <v>13.750364197530864</v>
      </c>
      <c r="GT30" s="48">
        <f t="shared" si="131"/>
        <v>13.756007936507935</v>
      </c>
      <c r="GU30" s="48">
        <f t="shared" si="131"/>
        <v>13.761651675485009</v>
      </c>
      <c r="GV30" s="48">
        <f t="shared" si="131"/>
        <v>13.767295414462081</v>
      </c>
      <c r="GW30" s="48">
        <f t="shared" si="131"/>
        <v>9.8497354497354497</v>
      </c>
      <c r="GX30" s="48">
        <f t="shared" si="131"/>
        <v>9.8553791887125222</v>
      </c>
      <c r="GY30" s="48">
        <f t="shared" si="131"/>
        <v>12.43657848324515</v>
      </c>
      <c r="GZ30" s="48">
        <f t="shared" si="131"/>
        <v>12.442222222222222</v>
      </c>
      <c r="HA30" s="48">
        <f t="shared" si="131"/>
        <v>12.447865961199293</v>
      </c>
      <c r="HB30" s="48">
        <f t="shared" si="131"/>
        <v>12.453509700176367</v>
      </c>
      <c r="HC30" s="48">
        <f t="shared" si="131"/>
        <v>12.45915343915344</v>
      </c>
      <c r="HD30" s="48">
        <f t="shared" si="131"/>
        <v>9.8892416225749553</v>
      </c>
      <c r="HE30" s="48">
        <f t="shared" si="131"/>
        <v>9.8948853615520278</v>
      </c>
      <c r="HF30" s="48">
        <f t="shared" si="131"/>
        <v>23.022306878306878</v>
      </c>
      <c r="HG30" s="48">
        <f t="shared" si="131"/>
        <v>23.027950617283949</v>
      </c>
      <c r="HH30" s="48">
        <f t="shared" si="131"/>
        <v>23.03359435626102</v>
      </c>
      <c r="HI30" s="48">
        <f t="shared" si="131"/>
        <v>23.039238095238094</v>
      </c>
      <c r="HJ30" s="48">
        <f t="shared" si="131"/>
        <v>23.044881834215165</v>
      </c>
      <c r="HK30" s="48">
        <f t="shared" si="131"/>
        <v>9.9287477954144627</v>
      </c>
      <c r="HL30" s="48">
        <f t="shared" si="131"/>
        <v>9.9343915343915352</v>
      </c>
      <c r="HM30" s="48">
        <f t="shared" si="131"/>
        <v>16.853368606701942</v>
      </c>
      <c r="HN30" s="48">
        <f t="shared" si="131"/>
        <v>16.859012345679012</v>
      </c>
      <c r="HO30" s="48">
        <f t="shared" si="131"/>
        <v>16.864656084656083</v>
      </c>
      <c r="HP30" s="48">
        <f t="shared" si="131"/>
        <v>16.870299823633154</v>
      </c>
      <c r="HQ30" s="48">
        <f t="shared" si="131"/>
        <v>16.875943562610232</v>
      </c>
      <c r="HR30" s="48">
        <f t="shared" si="131"/>
        <v>9.9682539682539684</v>
      </c>
      <c r="HS30" s="48">
        <f t="shared" si="131"/>
        <v>9.9738977072310409</v>
      </c>
      <c r="HT30" s="48">
        <f t="shared" si="131"/>
        <v>19.712430335096997</v>
      </c>
      <c r="HU30" s="48">
        <f t="shared" si="131"/>
        <v>19.718074074074075</v>
      </c>
      <c r="HV30" s="48">
        <f t="shared" si="131"/>
        <v>19.723717813051145</v>
      </c>
      <c r="HW30" s="48">
        <f t="shared" si="131"/>
        <v>19.72936155202822</v>
      </c>
      <c r="HX30" s="48">
        <f t="shared" si="131"/>
        <v>19.73500529100529</v>
      </c>
      <c r="HY30" s="48">
        <f t="shared" si="131"/>
        <v>10.007760141093474</v>
      </c>
      <c r="HZ30" s="48">
        <f t="shared" si="131"/>
        <v>10.013403880070548</v>
      </c>
      <c r="IA30" s="48">
        <f t="shared" si="131"/>
        <v>20.351769841269842</v>
      </c>
      <c r="IB30" s="48">
        <f t="shared" si="131"/>
        <v>20.357413580246913</v>
      </c>
      <c r="IC30" s="48">
        <f t="shared" si="131"/>
        <v>20.363057319223984</v>
      </c>
      <c r="ID30" s="48">
        <f t="shared" si="131"/>
        <v>20.368701058201058</v>
      </c>
      <c r="IE30" s="48">
        <f t="shared" si="131"/>
        <v>20.374344797178132</v>
      </c>
      <c r="IF30" s="48">
        <f t="shared" si="131"/>
        <v>20.379988536155203</v>
      </c>
      <c r="IG30" s="48">
        <f t="shared" si="131"/>
        <v>20.385632275132274</v>
      </c>
      <c r="IH30" s="48">
        <f t="shared" si="131"/>
        <v>20.391276014109348</v>
      </c>
      <c r="II30" s="48">
        <f t="shared" si="131"/>
        <v>20.396919753086422</v>
      </c>
      <c r="IJ30" s="48">
        <f t="shared" si="131"/>
        <v>20.402563492063493</v>
      </c>
      <c r="IK30" s="48">
        <f t="shared" si="131"/>
        <v>20.408207231040564</v>
      </c>
      <c r="IL30" s="48">
        <f t="shared" si="131"/>
        <v>20.413850970017638</v>
      </c>
      <c r="IM30" s="48">
        <f t="shared" si="131"/>
        <v>20.419494708994712</v>
      </c>
      <c r="IN30" s="48">
        <f t="shared" si="131"/>
        <v>10.09241622574956</v>
      </c>
      <c r="IO30" s="48">
        <f t="shared" si="131"/>
        <v>20.430782186948854</v>
      </c>
      <c r="IP30" s="48">
        <f t="shared" si="131"/>
        <v>20.436425925925924</v>
      </c>
      <c r="IQ30" s="48">
        <f t="shared" si="131"/>
        <v>20.442069664902998</v>
      </c>
      <c r="IR30" s="48">
        <f t="shared" si="131"/>
        <v>20.447713403880073</v>
      </c>
      <c r="IS30" s="48">
        <f t="shared" si="131"/>
        <v>20.453357142857143</v>
      </c>
      <c r="IT30" s="48">
        <f t="shared" si="131"/>
        <v>10.126278659611993</v>
      </c>
      <c r="IU30" s="48">
        <f t="shared" si="131"/>
        <v>10.131922398589065</v>
      </c>
      <c r="IV30" s="48">
        <f t="shared" si="131"/>
        <v>10.923788359788361</v>
      </c>
      <c r="IW30" s="48">
        <f t="shared" ref="IW30:LH30" si="132">SUM(IW78,IW126)</f>
        <v>10.92943209876543</v>
      </c>
      <c r="IX30" s="48">
        <f t="shared" si="132"/>
        <v>10.935075837742504</v>
      </c>
      <c r="IY30" s="48">
        <f t="shared" si="132"/>
        <v>10.940719576719577</v>
      </c>
      <c r="IZ30" s="48">
        <f t="shared" si="132"/>
        <v>10.946363315696649</v>
      </c>
      <c r="JA30" s="48">
        <f t="shared" si="132"/>
        <v>10.165784832451498</v>
      </c>
      <c r="JB30" s="48">
        <f t="shared" si="132"/>
        <v>10.171428571428571</v>
      </c>
      <c r="JC30" s="48">
        <f t="shared" si="132"/>
        <v>12.805720458553793</v>
      </c>
      <c r="JD30" s="48">
        <f t="shared" si="132"/>
        <v>12.811364197530864</v>
      </c>
      <c r="JE30" s="48">
        <f t="shared" si="132"/>
        <v>12.817007936507936</v>
      </c>
      <c r="JF30" s="48">
        <f t="shared" si="132"/>
        <v>12.822651675485009</v>
      </c>
      <c r="JG30" s="48">
        <f t="shared" si="132"/>
        <v>12.828295414462081</v>
      </c>
      <c r="JH30" s="48">
        <f t="shared" si="132"/>
        <v>10.205291005291006</v>
      </c>
      <c r="JI30" s="48">
        <f t="shared" si="132"/>
        <v>10.210934744268078</v>
      </c>
      <c r="JJ30" s="48">
        <f t="shared" si="132"/>
        <v>15.314597001763669</v>
      </c>
      <c r="JK30" s="48">
        <f t="shared" si="132"/>
        <v>15.32024074074074</v>
      </c>
      <c r="JL30" s="48">
        <f t="shared" si="132"/>
        <v>15.325884479717814</v>
      </c>
      <c r="JM30" s="48">
        <f t="shared" si="132"/>
        <v>15.331528218694885</v>
      </c>
      <c r="JN30" s="48">
        <f t="shared" si="132"/>
        <v>15.337171957671959</v>
      </c>
      <c r="JO30" s="48">
        <f t="shared" si="132"/>
        <v>10.244797178130511</v>
      </c>
      <c r="JP30" s="48">
        <f t="shared" si="132"/>
        <v>10.250440917107584</v>
      </c>
      <c r="JQ30" s="48">
        <f t="shared" si="132"/>
        <v>13.327547619047619</v>
      </c>
      <c r="JR30" s="48">
        <f t="shared" si="132"/>
        <v>13.333191358024692</v>
      </c>
      <c r="JS30" s="48">
        <f t="shared" si="132"/>
        <v>13.338835097001763</v>
      </c>
      <c r="JT30" s="48">
        <f t="shared" si="132"/>
        <v>13.344478835978833</v>
      </c>
      <c r="JU30" s="48">
        <f t="shared" si="132"/>
        <v>13.350122574955908</v>
      </c>
      <c r="JV30" s="48">
        <f t="shared" si="132"/>
        <v>10.284303350970017</v>
      </c>
      <c r="JW30" s="48">
        <f t="shared" si="132"/>
        <v>10.28994708994709</v>
      </c>
      <c r="JX30" s="48">
        <f t="shared" si="132"/>
        <v>12.465609347442681</v>
      </c>
      <c r="JY30" s="48">
        <f t="shared" si="132"/>
        <v>12.471253086419754</v>
      </c>
      <c r="JZ30" s="48">
        <f t="shared" si="132"/>
        <v>12.476896825396825</v>
      </c>
      <c r="KA30" s="48">
        <f t="shared" si="132"/>
        <v>12.482540564373899</v>
      </c>
      <c r="KB30" s="48">
        <f t="shared" si="132"/>
        <v>12.48818430335097</v>
      </c>
      <c r="KC30" s="48">
        <f t="shared" si="132"/>
        <v>10.323809523809523</v>
      </c>
      <c r="KD30" s="48">
        <f t="shared" si="132"/>
        <v>10.329453262786595</v>
      </c>
      <c r="KE30" s="48">
        <f t="shared" si="132"/>
        <v>11.312226631393298</v>
      </c>
      <c r="KF30" s="48">
        <f t="shared" si="132"/>
        <v>11.31787037037037</v>
      </c>
      <c r="KG30" s="48">
        <f t="shared" si="132"/>
        <v>11.323514109347443</v>
      </c>
      <c r="KH30" s="48">
        <f t="shared" si="132"/>
        <v>11.329157848324515</v>
      </c>
      <c r="KI30" s="48">
        <f t="shared" si="132"/>
        <v>11.334801587301587</v>
      </c>
      <c r="KJ30" s="48">
        <f t="shared" si="132"/>
        <v>10.36331569664903</v>
      </c>
      <c r="KK30" s="48">
        <f t="shared" si="132"/>
        <v>10.368959435626104</v>
      </c>
      <c r="KL30" s="48">
        <f t="shared" si="132"/>
        <v>11.42064021164021</v>
      </c>
      <c r="KM30" s="48">
        <f t="shared" si="132"/>
        <v>11.426283950617284</v>
      </c>
      <c r="KN30" s="48">
        <f t="shared" si="132"/>
        <v>11.431927689594357</v>
      </c>
      <c r="KO30" s="48">
        <f t="shared" si="132"/>
        <v>11.437571428571427</v>
      </c>
      <c r="KP30" s="48">
        <f t="shared" si="132"/>
        <v>11.4432151675485</v>
      </c>
      <c r="KQ30" s="48">
        <f t="shared" si="132"/>
        <v>10.402821869488536</v>
      </c>
      <c r="KR30" s="48">
        <f t="shared" si="132"/>
        <v>10.40846560846561</v>
      </c>
      <c r="KS30" s="48">
        <f t="shared" si="132"/>
        <v>11.460146384479719</v>
      </c>
      <c r="KT30" s="48">
        <f t="shared" si="132"/>
        <v>11.465790123456792</v>
      </c>
      <c r="KU30" s="48">
        <f t="shared" si="132"/>
        <v>11.471433862433862</v>
      </c>
      <c r="KV30" s="48">
        <f t="shared" si="132"/>
        <v>11.477077601410935</v>
      </c>
      <c r="KW30" s="48">
        <f t="shared" si="132"/>
        <v>11.482721340388007</v>
      </c>
      <c r="KX30" s="48">
        <f t="shared" si="132"/>
        <v>10.442328042328043</v>
      </c>
      <c r="KY30" s="48">
        <f t="shared" si="132"/>
        <v>10.447971781305116</v>
      </c>
      <c r="KZ30" s="48">
        <f t="shared" si="132"/>
        <v>13.551059964726631</v>
      </c>
      <c r="LA30" s="48">
        <f t="shared" si="132"/>
        <v>13.556703703703704</v>
      </c>
      <c r="LB30" s="48">
        <f t="shared" si="132"/>
        <v>13.562347442680775</v>
      </c>
      <c r="LC30" s="48">
        <f t="shared" si="132"/>
        <v>13.567991181657849</v>
      </c>
      <c r="LD30" s="48">
        <f t="shared" si="132"/>
        <v>13.57363492063492</v>
      </c>
      <c r="LE30" s="48">
        <f t="shared" si="132"/>
        <v>10.481834215167549</v>
      </c>
      <c r="LF30" s="48">
        <f t="shared" si="132"/>
        <v>10.487477954144621</v>
      </c>
      <c r="LG30" s="48">
        <f t="shared" si="132"/>
        <v>15.294047619047618</v>
      </c>
      <c r="LH30" s="48">
        <f t="shared" si="132"/>
        <v>15.299691358024692</v>
      </c>
      <c r="LI30" s="48">
        <f t="shared" ref="LI30:NI30" si="133">SUM(LI78,LI126)</f>
        <v>15.305335097001763</v>
      </c>
      <c r="LJ30" s="48">
        <f t="shared" si="133"/>
        <v>15.310978835978837</v>
      </c>
      <c r="LK30" s="48">
        <f t="shared" si="133"/>
        <v>15.316622574955909</v>
      </c>
      <c r="LL30" s="48">
        <f t="shared" si="133"/>
        <v>10.521340388007054</v>
      </c>
      <c r="LM30" s="48">
        <f t="shared" si="133"/>
        <v>10.526984126984127</v>
      </c>
      <c r="LN30" s="48">
        <f t="shared" si="133"/>
        <v>10.59023897707231</v>
      </c>
      <c r="LO30" s="48">
        <f t="shared" si="133"/>
        <v>10.595882716049381</v>
      </c>
      <c r="LP30" s="48">
        <f t="shared" si="133"/>
        <v>10.601526455026455</v>
      </c>
      <c r="LQ30" s="48">
        <f t="shared" si="133"/>
        <v>10.607170194003526</v>
      </c>
      <c r="LR30" s="48">
        <f t="shared" si="133"/>
        <v>10.612813932980599</v>
      </c>
      <c r="LS30" s="48">
        <f t="shared" si="133"/>
        <v>10.56084656084656</v>
      </c>
      <c r="LT30" s="48">
        <f t="shared" si="133"/>
        <v>10.566490299823633</v>
      </c>
      <c r="LU30" s="48">
        <f t="shared" si="133"/>
        <v>12.527522927689596</v>
      </c>
      <c r="LV30" s="48">
        <f t="shared" si="133"/>
        <v>12.533166666666666</v>
      </c>
      <c r="LW30" s="48">
        <f t="shared" si="133"/>
        <v>12.538810405643739</v>
      </c>
      <c r="LX30" s="48">
        <f t="shared" si="133"/>
        <v>12.544454144620811</v>
      </c>
      <c r="LY30" s="48">
        <f t="shared" si="133"/>
        <v>11.217752204585539</v>
      </c>
      <c r="LZ30" s="48">
        <f t="shared" si="133"/>
        <v>9.26810582010582</v>
      </c>
      <c r="MA30" s="48">
        <f t="shared" si="133"/>
        <v>9.2738483245149901</v>
      </c>
      <c r="MB30" s="48">
        <f t="shared" si="133"/>
        <v>10.081627865961199</v>
      </c>
      <c r="MC30" s="48">
        <f t="shared" si="133"/>
        <v>10.087370370370369</v>
      </c>
      <c r="MD30" s="48">
        <f t="shared" si="133"/>
        <v>10.093112874779539</v>
      </c>
      <c r="ME30" s="48">
        <f t="shared" si="133"/>
        <v>10.098855379188713</v>
      </c>
      <c r="MF30" s="48">
        <f t="shared" si="133"/>
        <v>10.104597883597883</v>
      </c>
      <c r="MG30" s="48">
        <f t="shared" si="133"/>
        <v>9.3083033509700179</v>
      </c>
      <c r="MH30" s="48">
        <f t="shared" si="133"/>
        <v>9.3140458553791881</v>
      </c>
      <c r="MI30" s="48">
        <f t="shared" si="133"/>
        <v>15.258251322751324</v>
      </c>
      <c r="MJ30" s="48">
        <f t="shared" si="133"/>
        <v>15.263993827160494</v>
      </c>
      <c r="MK30" s="48">
        <f t="shared" si="133"/>
        <v>15.269736331569666</v>
      </c>
      <c r="ML30" s="48">
        <f t="shared" si="133"/>
        <v>15.275478835978836</v>
      </c>
      <c r="MM30" s="48">
        <f t="shared" si="133"/>
        <v>15.281221340388006</v>
      </c>
      <c r="MN30" s="48">
        <f t="shared" si="133"/>
        <v>9.3485008818342159</v>
      </c>
      <c r="MO30" s="48">
        <f t="shared" si="133"/>
        <v>9.354243386243386</v>
      </c>
      <c r="MP30" s="48">
        <f t="shared" si="133"/>
        <v>13.497819223985891</v>
      </c>
      <c r="MQ30" s="48">
        <f t="shared" si="133"/>
        <v>13.503561728395061</v>
      </c>
      <c r="MR30" s="48">
        <f t="shared" si="133"/>
        <v>13.509304232804233</v>
      </c>
      <c r="MS30" s="48">
        <f t="shared" si="133"/>
        <v>13.515046737213403</v>
      </c>
      <c r="MT30" s="48">
        <f t="shared" si="133"/>
        <v>13.520789241622577</v>
      </c>
      <c r="MU30" s="48">
        <f t="shared" si="133"/>
        <v>9.3886984126984121</v>
      </c>
      <c r="MV30" s="48">
        <f t="shared" si="133"/>
        <v>9.394440917107584</v>
      </c>
      <c r="MW30" s="48">
        <f t="shared" si="133"/>
        <v>12.080794532627866</v>
      </c>
      <c r="MX30" s="48">
        <f t="shared" si="133"/>
        <v>12.086537037037036</v>
      </c>
      <c r="MY30" s="48">
        <f t="shared" si="133"/>
        <v>12.092279541446208</v>
      </c>
      <c r="MZ30" s="48">
        <f t="shared" si="133"/>
        <v>12.09802204585538</v>
      </c>
      <c r="NA30" s="48">
        <f t="shared" si="133"/>
        <v>12.10376455026455</v>
      </c>
      <c r="NB30" s="48">
        <f t="shared" si="133"/>
        <v>9.4288959435626101</v>
      </c>
      <c r="NC30" s="48">
        <f t="shared" si="133"/>
        <v>9.434638447971782</v>
      </c>
      <c r="ND30" s="48">
        <f t="shared" si="133"/>
        <v>9.5047698412698409</v>
      </c>
      <c r="NE30" s="48">
        <f t="shared" si="133"/>
        <v>9.5105123456790128</v>
      </c>
      <c r="NF30" s="48">
        <f t="shared" si="133"/>
        <v>9.5162548500881847</v>
      </c>
      <c r="NG30" s="48">
        <f t="shared" si="133"/>
        <v>9.5219973544973548</v>
      </c>
      <c r="NH30" s="48">
        <f t="shared" si="133"/>
        <v>9.5277398589065267</v>
      </c>
      <c r="NI30" s="48">
        <f t="shared" si="133"/>
        <v>9.469093474426808</v>
      </c>
    </row>
    <row r="31" spans="1:373" ht="15.75" customHeight="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row>
    <row r="32" spans="1:373" s="163" customFormat="1" ht="15.75" customHeight="1">
      <c r="A32" s="164"/>
      <c r="B32" s="165" t="s">
        <v>1255</v>
      </c>
      <c r="C32" s="162">
        <v>680</v>
      </c>
      <c r="D32" s="162">
        <v>1890</v>
      </c>
      <c r="E32" s="162">
        <v>1209</v>
      </c>
      <c r="F32" s="162">
        <v>1209</v>
      </c>
      <c r="G32" s="162">
        <v>1209</v>
      </c>
      <c r="H32" s="162">
        <v>400</v>
      </c>
      <c r="I32" s="162">
        <v>400</v>
      </c>
      <c r="J32" s="162">
        <v>600</v>
      </c>
      <c r="K32" s="162">
        <v>800</v>
      </c>
      <c r="L32" s="162">
        <v>400</v>
      </c>
      <c r="M32" s="162">
        <f>Returns!L6</f>
        <v>103.5158620689655</v>
      </c>
      <c r="N32" s="162">
        <f>Returns!M6</f>
        <v>214.29655172413791</v>
      </c>
      <c r="O32" s="162">
        <v>150</v>
      </c>
      <c r="P32" s="162">
        <v>150</v>
      </c>
      <c r="Q32" s="162">
        <v>200</v>
      </c>
      <c r="R32" s="162">
        <v>53</v>
      </c>
      <c r="S32" s="162">
        <v>172</v>
      </c>
      <c r="T32" s="162">
        <f>Returns!S6</f>
        <v>134.84344827586207</v>
      </c>
      <c r="U32" s="162">
        <f>Returns!T6</f>
        <v>136.03310344827585</v>
      </c>
      <c r="V32" s="162">
        <f>Returns!U6</f>
        <v>136.28689655172414</v>
      </c>
      <c r="W32" s="162">
        <f>Returns!V6</f>
        <v>237.78827586206893</v>
      </c>
      <c r="X32" s="162">
        <f>Returns!W6</f>
        <v>256.2041379310345</v>
      </c>
      <c r="Y32" s="162">
        <f>Returns!X6</f>
        <v>153.00551724137932</v>
      </c>
      <c r="Z32" s="162">
        <f>Returns!Y6</f>
        <v>154.68689655172415</v>
      </c>
      <c r="AA32" s="162">
        <f>Returns!Z6</f>
        <v>155.27379310344824</v>
      </c>
      <c r="AB32" s="162">
        <f>Returns!AA6</f>
        <v>153.75103448275863</v>
      </c>
      <c r="AC32" s="162">
        <f>Returns!AB6</f>
        <v>161.79310344827587</v>
      </c>
      <c r="AD32" s="162">
        <f>Returns!AC6</f>
        <v>304.23448275862069</v>
      </c>
      <c r="AE32" s="162">
        <f>Returns!AD6</f>
        <v>311.78482758620686</v>
      </c>
      <c r="AF32" s="162">
        <f>Returns!AE6</f>
        <v>195.19862068965517</v>
      </c>
      <c r="AG32" s="162">
        <f>Returns!AF6</f>
        <v>177.22689655172414</v>
      </c>
      <c r="AH32" s="162">
        <f>Returns!AG6</f>
        <v>177.17931034482757</v>
      </c>
      <c r="AI32" s="162">
        <f>Returns!AH6</f>
        <v>160.69862068965517</v>
      </c>
      <c r="AJ32" s="162">
        <f>Returns!AI6</f>
        <v>160.11172413793102</v>
      </c>
      <c r="AK32" s="162">
        <f>Returns!AJ6</f>
        <v>324.77586206896552</v>
      </c>
      <c r="AL32" s="162">
        <f>Returns!AK6</f>
        <v>345.46</v>
      </c>
      <c r="AM32" s="162">
        <v>28</v>
      </c>
      <c r="AN32" s="162">
        <f>Returns!AM6</f>
        <v>170.83448275862068</v>
      </c>
      <c r="AO32" s="162">
        <f>Returns!AN6</f>
        <v>169.66068965517243</v>
      </c>
      <c r="AP32" s="162">
        <f>Returns!AO6</f>
        <v>169.18482758620689</v>
      </c>
      <c r="AQ32" s="162">
        <f>Returns!AP6</f>
        <v>162.03103448275863</v>
      </c>
      <c r="AR32" s="162">
        <f>Returns!AQ6</f>
        <v>184.39655172413791</v>
      </c>
      <c r="AS32" s="162">
        <f>Returns!AR6</f>
        <v>206.11172413793102</v>
      </c>
      <c r="AT32" s="162">
        <f>Returns!AS6</f>
        <v>169.9462068965517</v>
      </c>
      <c r="AU32" s="162">
        <f>Returns!AT6</f>
        <v>153.8303448275862</v>
      </c>
      <c r="AV32" s="162">
        <f>Returns!AU6</f>
        <v>401.13586206896548</v>
      </c>
      <c r="AW32" s="162">
        <f>Returns!AV6</f>
        <v>325.2041379310345</v>
      </c>
      <c r="AX32" s="162">
        <f>Returns!AW6</f>
        <v>303.72689655172411</v>
      </c>
      <c r="AY32" s="162">
        <f>Returns!AX6</f>
        <v>333.11931034482757</v>
      </c>
      <c r="AZ32" s="162">
        <f>Returns!AY6</f>
        <v>494.83310344827584</v>
      </c>
      <c r="BA32" s="162">
        <v>22</v>
      </c>
      <c r="BB32" s="162">
        <v>387</v>
      </c>
      <c r="BC32" s="162">
        <f>Returns!BB6</f>
        <v>180.63724137931032</v>
      </c>
      <c r="BD32" s="162">
        <f>Returns!BC6</f>
        <v>177.73448275862069</v>
      </c>
      <c r="BE32" s="162">
        <f>Returns!BD6</f>
        <v>166.51999999999998</v>
      </c>
      <c r="BF32" s="162">
        <f>Returns!BE6</f>
        <v>185.79241379310346</v>
      </c>
      <c r="BG32" s="162">
        <f>Returns!BF6</f>
        <v>215.26413793103447</v>
      </c>
      <c r="BH32" s="162">
        <f>Returns!BG6</f>
        <v>160.82551724137929</v>
      </c>
      <c r="BI32" s="162">
        <f>Returns!BH6</f>
        <v>188.71103448275861</v>
      </c>
      <c r="BJ32" s="162">
        <f>Returns!BI6</f>
        <v>170.40620689655171</v>
      </c>
      <c r="BK32" s="162">
        <f>Returns!BJ6</f>
        <v>127.6103448275862</v>
      </c>
      <c r="BL32" s="162">
        <f>Returns!BK6</f>
        <v>135.47793103448276</v>
      </c>
      <c r="BM32" s="162">
        <f>Returns!BL6</f>
        <v>189.91655172413792</v>
      </c>
      <c r="BN32" s="162">
        <f>Returns!BM6</f>
        <v>198.78344827586207</v>
      </c>
      <c r="BO32" s="162">
        <f>Returns!BN6</f>
        <v>165.18758620689653</v>
      </c>
      <c r="BP32" s="162">
        <f>Returns!BO6</f>
        <v>140.58551724137931</v>
      </c>
      <c r="BQ32" s="162">
        <f>Returns!BP6</f>
        <v>144.20206896551724</v>
      </c>
      <c r="BR32" s="162">
        <f>Returns!BQ6</f>
        <v>136.77862068965516</v>
      </c>
      <c r="BS32" s="162">
        <f>Returns!BR6</f>
        <v>146.74</v>
      </c>
      <c r="BT32" s="162">
        <f>Returns!BS6</f>
        <v>246.22689655172411</v>
      </c>
      <c r="BU32" s="162">
        <f>Returns!BT6</f>
        <v>246.54413793103447</v>
      </c>
      <c r="BV32" s="162">
        <f>Returns!BU6</f>
        <v>234.71103448275863</v>
      </c>
      <c r="BW32" s="162">
        <f>Returns!BV6</f>
        <v>181.27172413793105</v>
      </c>
      <c r="BX32" s="162">
        <f>Returns!BW6</f>
        <v>183.30206896551726</v>
      </c>
      <c r="BY32" s="162">
        <f>Returns!BX6</f>
        <v>203.00275862068966</v>
      </c>
      <c r="BZ32" s="162">
        <f>Returns!BY6</f>
        <v>175.08551724137931</v>
      </c>
      <c r="CA32" s="162">
        <f>Returns!BZ6</f>
        <v>211.69517241379313</v>
      </c>
      <c r="CB32" s="162">
        <f>Returns!CA6</f>
        <v>253.00000000000003</v>
      </c>
      <c r="CC32" s="162">
        <f>Returns!CB6</f>
        <v>167.63034482758621</v>
      </c>
      <c r="CD32" s="162">
        <v>100</v>
      </c>
      <c r="CE32" s="162">
        <v>100</v>
      </c>
      <c r="CF32" s="162">
        <v>100</v>
      </c>
      <c r="CG32" s="162">
        <v>100</v>
      </c>
      <c r="CH32" s="162">
        <v>100</v>
      </c>
      <c r="CI32" s="162">
        <v>100</v>
      </c>
      <c r="CJ32" s="162">
        <v>100</v>
      </c>
      <c r="CK32" s="162">
        <v>100</v>
      </c>
      <c r="CL32" s="162">
        <v>100</v>
      </c>
      <c r="CM32" s="162">
        <v>100</v>
      </c>
      <c r="CN32" s="162">
        <v>100</v>
      </c>
      <c r="CO32" s="162">
        <v>100</v>
      </c>
      <c r="CP32" s="162">
        <v>100</v>
      </c>
      <c r="CQ32" s="162">
        <f>Returns!CP6</f>
        <v>346.06275862068964</v>
      </c>
      <c r="CR32" s="162">
        <f>Returns!CQ6</f>
        <v>156.41586206896551</v>
      </c>
      <c r="CS32" s="162">
        <v>74</v>
      </c>
      <c r="CT32" s="162">
        <f>Returns!CS6</f>
        <v>122.7248275862069</v>
      </c>
      <c r="CU32" s="162">
        <f>Returns!CT6</f>
        <v>132.73379310344825</v>
      </c>
      <c r="CV32" s="162">
        <f>Returns!CU6</f>
        <v>161.53931034482758</v>
      </c>
      <c r="CW32" s="162">
        <f>Returns!CV6</f>
        <v>166.12344827586207</v>
      </c>
      <c r="CX32" s="162">
        <f>Returns!CW6</f>
        <v>178.76551724137931</v>
      </c>
      <c r="CY32" s="162">
        <f>Returns!CX6</f>
        <v>152.10137931034481</v>
      </c>
      <c r="CZ32" s="162">
        <f>Returns!CY6</f>
        <v>157.70068965517243</v>
      </c>
      <c r="DA32" s="162">
        <f>Returns!CZ6</f>
        <v>364.14551724137931</v>
      </c>
      <c r="DB32" s="162">
        <v>200</v>
      </c>
      <c r="DC32" s="162">
        <v>200</v>
      </c>
      <c r="DD32" s="162">
        <v>200</v>
      </c>
      <c r="DE32" s="162">
        <f>Returns!DD6</f>
        <v>361.87724137931036</v>
      </c>
      <c r="DF32" s="162">
        <f>Returns!DE6</f>
        <v>345.6503448275862</v>
      </c>
      <c r="DG32" s="162">
        <f>Returns!DF6</f>
        <v>781.25448275862072</v>
      </c>
      <c r="DH32" s="162">
        <f>Returns!DG6</f>
        <v>563.72206896551722</v>
      </c>
      <c r="DI32" s="162">
        <v>300</v>
      </c>
      <c r="DJ32" s="162">
        <v>300</v>
      </c>
      <c r="DK32" s="162">
        <v>300</v>
      </c>
      <c r="DL32" s="162">
        <f>Returns!DK6</f>
        <v>779.28758620689666</v>
      </c>
      <c r="DM32" s="162">
        <f>Returns!DL6</f>
        <v>192.75586206896551</v>
      </c>
      <c r="DN32" s="162">
        <f>Returns!DM6</f>
        <v>151.21310344827586</v>
      </c>
      <c r="DO32" s="162">
        <f>Returns!DN6</f>
        <v>150.46758620689656</v>
      </c>
      <c r="DP32" s="162">
        <f>Returns!DO6</f>
        <v>138.66620689655173</v>
      </c>
      <c r="DQ32" s="162">
        <f>Returns!DP6</f>
        <v>153.63999999999999</v>
      </c>
      <c r="DR32" s="162">
        <f>Returns!DQ6</f>
        <v>215.73999999999998</v>
      </c>
      <c r="DS32" s="162">
        <f>Returns!DR6</f>
        <v>164.90206896551726</v>
      </c>
      <c r="DT32" s="162">
        <f>Returns!DS6</f>
        <v>148.78620689655173</v>
      </c>
      <c r="DU32" s="162">
        <f>Returns!DT6</f>
        <v>143.06</v>
      </c>
      <c r="DV32" s="162">
        <f>Returns!DU6</f>
        <v>130.54482758620691</v>
      </c>
      <c r="DW32" s="162">
        <f>Returns!DV6</f>
        <v>133.43172413793104</v>
      </c>
      <c r="DX32" s="162">
        <f>Returns!DW6</f>
        <v>181.44620689655173</v>
      </c>
      <c r="DY32" s="162">
        <f>Returns!DX6</f>
        <v>207.90413793103448</v>
      </c>
      <c r="DZ32" s="162">
        <f>Returns!DY6</f>
        <v>190.56689655172414</v>
      </c>
      <c r="EA32" s="162">
        <f>Returns!DZ6</f>
        <v>170.78689655172414</v>
      </c>
      <c r="EB32" s="162">
        <f>Returns!EA6</f>
        <v>152.30758620689656</v>
      </c>
      <c r="EC32" s="162">
        <f>Returns!EB6</f>
        <v>157.12965517241381</v>
      </c>
      <c r="ED32" s="162">
        <f>Returns!EC6</f>
        <v>143.61517241379309</v>
      </c>
      <c r="EE32" s="162">
        <f>Returns!ED6</f>
        <v>340.32068965517237</v>
      </c>
      <c r="EF32" s="162">
        <f>Returns!EE6</f>
        <v>341.85931034482758</v>
      </c>
      <c r="EG32" s="162">
        <f>Returns!EF6</f>
        <v>240.7703448275862</v>
      </c>
      <c r="EH32" s="162">
        <f>Returns!EG6</f>
        <v>151.49862068965518</v>
      </c>
      <c r="EI32" s="162">
        <f>Returns!EH6</f>
        <v>139.85586206896551</v>
      </c>
      <c r="EJ32" s="162">
        <f>Returns!EI6</f>
        <v>573.52905976512818</v>
      </c>
      <c r="EK32" s="162">
        <f>Returns!EJ6</f>
        <v>426.27159847408183</v>
      </c>
      <c r="EL32" s="162">
        <f>Returns!EK6</f>
        <v>431.89729972324028</v>
      </c>
      <c r="EM32" s="162">
        <f>Returns!EL6</f>
        <v>569.3635462637443</v>
      </c>
      <c r="EN32" s="162">
        <f>Returns!EM6</f>
        <v>344.42366669160003</v>
      </c>
      <c r="EO32" s="162">
        <f>Returns!EN6</f>
        <v>641.94048362490776</v>
      </c>
      <c r="EP32" s="162">
        <f>Returns!EO6</f>
        <v>509.21120094655896</v>
      </c>
      <c r="EQ32" s="162">
        <f>Returns!EP6</f>
        <v>592.00672683330686</v>
      </c>
      <c r="ER32" s="162">
        <f>Returns!EQ6</f>
        <v>500.65456721451949</v>
      </c>
      <c r="ES32" s="162">
        <f>Returns!ER6</f>
        <v>511.94148984799006</v>
      </c>
      <c r="ET32" s="162">
        <f>Returns!ES6</f>
        <v>576.99827119758027</v>
      </c>
      <c r="EU32" s="162">
        <f>Returns!ET6</f>
        <v>465.99386640736031</v>
      </c>
      <c r="EV32" s="162">
        <f>Returns!EU6</f>
        <v>421.58899668661041</v>
      </c>
      <c r="EW32" s="162">
        <f>Returns!EV6</f>
        <v>668.81125133126034</v>
      </c>
      <c r="EX32" s="162">
        <f>Returns!EW6</f>
        <v>715.78082475531767</v>
      </c>
      <c r="EY32" s="162">
        <f>Returns!EX6</f>
        <v>572.97767222679329</v>
      </c>
      <c r="EZ32" s="162">
        <f>Returns!EY6</f>
        <v>561.31129715815064</v>
      </c>
      <c r="FA32" s="162">
        <f>Returns!EZ6</f>
        <v>642.34743489736366</v>
      </c>
      <c r="FB32" s="162">
        <f>Returns!FA6</f>
        <v>495.5277813666624</v>
      </c>
      <c r="FC32" s="162">
        <f>Returns!FB6</f>
        <v>261.08924078733162</v>
      </c>
      <c r="FD32" s="162">
        <f>Returns!FC6</f>
        <v>251.41926890631945</v>
      </c>
      <c r="FE32" s="162">
        <f>Returns!FD6</f>
        <v>234.13053130087317</v>
      </c>
      <c r="FF32" s="162">
        <f>Returns!FE6</f>
        <v>230.76069261506586</v>
      </c>
      <c r="FG32" s="162">
        <f>Returns!FF6</f>
        <v>277.78192985052533</v>
      </c>
      <c r="FH32" s="162">
        <f>Returns!FG6</f>
        <v>279.46684919342908</v>
      </c>
      <c r="FI32" s="162">
        <f>Returns!FH6</f>
        <v>269.58709486458491</v>
      </c>
      <c r="FJ32" s="162">
        <f>Returns!FI6</f>
        <v>177.52256918750919</v>
      </c>
      <c r="FK32" s="162">
        <f>Returns!FJ6</f>
        <v>164.68317456361041</v>
      </c>
      <c r="FL32" s="162">
        <f>Returns!FK6</f>
        <v>158.10301662473486</v>
      </c>
      <c r="FM32" s="162">
        <f>Returns!FL6</f>
        <v>151.6585320454237</v>
      </c>
      <c r="FN32" s="162">
        <f>Returns!FM6</f>
        <v>232.9232499630013</v>
      </c>
      <c r="FO32" s="162">
        <f>Returns!FN6</f>
        <v>242.62838537812632</v>
      </c>
      <c r="FP32" s="162">
        <f>Returns!FO6</f>
        <v>227.62953973656943</v>
      </c>
      <c r="FQ32" s="162">
        <f>Returns!FP6</f>
        <v>173.85493233354717</v>
      </c>
      <c r="FR32" s="162">
        <f>Returns!FQ6</f>
        <v>161.02276538228111</v>
      </c>
      <c r="FS32" s="162">
        <f>Returns!FR6</f>
        <v>141.85875926648461</v>
      </c>
      <c r="FT32" s="162">
        <f>Returns!FS6</f>
        <v>138.15694634993139</v>
      </c>
      <c r="FU32" s="162">
        <f>Returns!FT6</f>
        <v>241.24981500665976</v>
      </c>
      <c r="FV32" s="162">
        <f>Returns!FU6</f>
        <v>255.58257045603503</v>
      </c>
      <c r="FW32" s="162">
        <f>Returns!FV6</f>
        <v>163.34721664305803</v>
      </c>
      <c r="FX32" s="162">
        <f>Returns!FW6</f>
        <v>166.24176042936787</v>
      </c>
      <c r="FY32" s="162">
        <f>Returns!FX6</f>
        <v>158.01157474120402</v>
      </c>
      <c r="FZ32" s="162">
        <f>Returns!FY6</f>
        <v>152.16220216072222</v>
      </c>
      <c r="GA32" s="162">
        <f>Returns!FZ6</f>
        <v>158.96342490291036</v>
      </c>
      <c r="GB32" s="162">
        <f>Returns!GA6</f>
        <v>207.33698386858069</v>
      </c>
      <c r="GC32" s="162">
        <f>Returns!GB6</f>
        <v>251.87455433422573</v>
      </c>
      <c r="GD32" s="162">
        <f>Returns!GC6</f>
        <v>185.85170933846376</v>
      </c>
      <c r="GE32" s="162">
        <f>Returns!GD6</f>
        <v>210.57088545678741</v>
      </c>
      <c r="GF32" s="162">
        <f>Returns!GE6</f>
        <v>206.94927317620397</v>
      </c>
      <c r="GG32" s="162">
        <f>Returns!GF6</f>
        <v>201.77554134679883</v>
      </c>
      <c r="GH32" s="162">
        <f>Returns!GG6</f>
        <v>201.77554134679883</v>
      </c>
      <c r="GI32" s="162">
        <f>Returns!GH6</f>
        <v>376.89641428787394</v>
      </c>
      <c r="GJ32" s="162">
        <f>Returns!GI6</f>
        <v>396.01434834595449</v>
      </c>
      <c r="GK32" s="162">
        <f>Returns!GJ6</f>
        <v>379.62375448385808</v>
      </c>
      <c r="GL32" s="162">
        <f>Returns!GK6</f>
        <v>212.7314748108146</v>
      </c>
      <c r="GM32" s="162">
        <f>Returns!GL6</f>
        <v>210.22875157774621</v>
      </c>
      <c r="GN32" s="162">
        <f>Returns!GM6</f>
        <v>205.84898591987653</v>
      </c>
      <c r="GO32" s="162">
        <f>Returns!GN6</f>
        <v>204.97303278830245</v>
      </c>
      <c r="GP32" s="162">
        <f>Returns!GO6</f>
        <v>239.8563633328159</v>
      </c>
      <c r="GQ32" s="162">
        <f>Returns!GP6</f>
        <v>233.31482615101189</v>
      </c>
      <c r="GR32" s="162">
        <f>Returns!GQ6</f>
        <v>219.33389374284241</v>
      </c>
      <c r="GS32" s="162">
        <f>Returns!GR6</f>
        <v>202.59525448352014</v>
      </c>
      <c r="GT32" s="162">
        <f>Returns!GS6</f>
        <v>200.09407850224213</v>
      </c>
      <c r="GU32" s="162">
        <f>Returns!GT6</f>
        <v>200.09407850224213</v>
      </c>
      <c r="GV32" s="162">
        <f>Returns!GU6</f>
        <v>200.09407850224213</v>
      </c>
      <c r="GW32" s="162">
        <f>Returns!GV6</f>
        <v>235.37776189625393</v>
      </c>
      <c r="GX32" s="162">
        <f>Returns!GW6</f>
        <v>235.37776189625393</v>
      </c>
      <c r="GY32" s="162">
        <f>Returns!GX6</f>
        <v>274.29051277470063</v>
      </c>
      <c r="GZ32" s="162">
        <f>Returns!GY6</f>
        <v>216.14329104877612</v>
      </c>
      <c r="HA32" s="162">
        <f>Returns!GZ6</f>
        <v>524.57445832468159</v>
      </c>
      <c r="HB32" s="162">
        <f>Returns!HA6</f>
        <v>419.65956665974539</v>
      </c>
      <c r="HC32" s="162">
        <f>Returns!HB6</f>
        <v>377.69360999377085</v>
      </c>
      <c r="HD32" s="162">
        <f>Returns!HC6</f>
        <v>443.04980628296698</v>
      </c>
      <c r="HE32" s="162">
        <f>Returns!HD6</f>
        <v>587.37175481717213</v>
      </c>
      <c r="HF32" s="162">
        <f>Returns!HE6</f>
        <v>499.11182577968344</v>
      </c>
      <c r="HG32" s="162">
        <f>Returns!HF6</f>
        <v>405.16308339785189</v>
      </c>
      <c r="HH32" s="162">
        <f>Returns!HG6</f>
        <v>436.72284755722308</v>
      </c>
      <c r="HI32" s="162">
        <f>Returns!HH6</f>
        <v>861.58156155083077</v>
      </c>
      <c r="HJ32" s="162">
        <f>Returns!HI6</f>
        <v>667.38381275683389</v>
      </c>
      <c r="HK32" s="162">
        <f>Returns!HJ6</f>
        <v>710.12099338931546</v>
      </c>
      <c r="HL32" s="162">
        <f>Returns!HK6</f>
        <v>937.16427451213929</v>
      </c>
      <c r="HM32" s="162">
        <f>Returns!HL6</f>
        <v>885.49977170309501</v>
      </c>
      <c r="HN32" s="162">
        <f>Returns!HM6</f>
        <v>635.61754643691381</v>
      </c>
      <c r="HO32" s="162">
        <f>Returns!HN6</f>
        <v>185.82642572944295</v>
      </c>
      <c r="HP32" s="162">
        <f>Returns!HO6</f>
        <v>164.30968169761277</v>
      </c>
      <c r="HQ32" s="162">
        <f>Returns!HP6</f>
        <v>162.35361405835548</v>
      </c>
      <c r="HR32" s="162">
        <f>Returns!HQ6</f>
        <v>176.63710212201596</v>
      </c>
      <c r="HS32" s="162">
        <f>Returns!HR6</f>
        <v>200.19379973474798</v>
      </c>
      <c r="HT32" s="162">
        <f>Returns!HS6</f>
        <v>177.07559681697614</v>
      </c>
      <c r="HU32" s="162">
        <f>Returns!HT6</f>
        <v>171.41329575596808</v>
      </c>
      <c r="HV32" s="162">
        <f>Returns!HU6</f>
        <v>156.48541114058355</v>
      </c>
      <c r="HW32" s="162">
        <f>Returns!HV6</f>
        <v>321.66445623342167</v>
      </c>
      <c r="HX32" s="162">
        <f>Returns!HW6</f>
        <v>252.81697612732097</v>
      </c>
      <c r="HY32" s="162">
        <f>Returns!HX6</f>
        <v>319.43713985182472</v>
      </c>
      <c r="HZ32" s="162">
        <f>Returns!HY6</f>
        <v>440.28426171529622</v>
      </c>
      <c r="IA32" s="162">
        <f>Returns!HZ6</f>
        <v>499.92452830188677</v>
      </c>
      <c r="IB32" s="162">
        <f>Returns!IA6</f>
        <v>228.52366024779823</v>
      </c>
      <c r="IC32" s="162">
        <f>Returns!IB6</f>
        <v>213.91133004926118</v>
      </c>
      <c r="ID32" s="162">
        <f>Returns!IC6</f>
        <v>197.98059411852515</v>
      </c>
      <c r="IE32" s="162">
        <f>Returns!ID6</f>
        <v>184.57680250783702</v>
      </c>
      <c r="IF32" s="162">
        <f>Returns!IE6</f>
        <v>250.06166187739456</v>
      </c>
      <c r="IG32" s="162">
        <f>Returns!IF6</f>
        <v>281.28735632183896</v>
      </c>
      <c r="IH32" s="162">
        <f>Returns!IG6</f>
        <v>282.1548132183907</v>
      </c>
      <c r="II32" s="162">
        <f>Returns!IH6</f>
        <v>226.0344827586207</v>
      </c>
      <c r="IJ32" s="162">
        <f>Returns!II6</f>
        <v>220.08620689655169</v>
      </c>
      <c r="IK32" s="162">
        <f>Returns!IJ6</f>
        <v>216.12068965517238</v>
      </c>
      <c r="IL32" s="162">
        <f>Returns!IK6</f>
        <v>214.13793103448273</v>
      </c>
      <c r="IM32" s="162">
        <f>Returns!IL6</f>
        <v>222.06896551724134</v>
      </c>
      <c r="IN32" s="162">
        <f>Returns!IM6</f>
        <v>235.66502463054172</v>
      </c>
      <c r="IO32" s="162">
        <f>Returns!IN6</f>
        <v>217.53694581280783</v>
      </c>
      <c r="IP32" s="162">
        <f>Returns!IO6</f>
        <v>758.91089786587463</v>
      </c>
      <c r="IQ32" s="162">
        <f>Returns!IP6</f>
        <v>725.91477187170597</v>
      </c>
      <c r="IR32" s="162">
        <f>Returns!IQ6</f>
        <v>1003.713353012873</v>
      </c>
      <c r="IS32" s="162">
        <f>Returns!IR6</f>
        <v>781.53722018450276</v>
      </c>
      <c r="IT32" s="162">
        <f>Returns!IS6</f>
        <v>977.42977128611813</v>
      </c>
      <c r="IU32" s="162">
        <f>Returns!IT6</f>
        <v>1049.6751422867337</v>
      </c>
      <c r="IV32" s="162">
        <f>Returns!IU6</f>
        <v>865.83345881644334</v>
      </c>
      <c r="IW32" s="162">
        <f>Returns!IV6</f>
        <v>765.92959818377687</v>
      </c>
      <c r="IX32" s="162">
        <f>Returns!IW6</f>
        <v>723.76609128819416</v>
      </c>
      <c r="IY32" s="162">
        <f>Returns!IX6</f>
        <v>1026.2776997563067</v>
      </c>
      <c r="IZ32" s="162">
        <f>Returns!IY6</f>
        <v>1026.2776997563067</v>
      </c>
      <c r="JA32" s="162">
        <f>Returns!IZ6</f>
        <v>862.29944469882537</v>
      </c>
      <c r="JB32" s="162">
        <f>Returns!JA6</f>
        <v>805.75521881693498</v>
      </c>
      <c r="JC32" s="162">
        <f>Returns!JB6</f>
        <v>820.93839058151661</v>
      </c>
      <c r="JD32" s="162">
        <f>Returns!JC6</f>
        <v>538.74081881912025</v>
      </c>
      <c r="JE32" s="162">
        <f>Returns!JD6</f>
        <v>270.98047482808801</v>
      </c>
      <c r="JF32" s="162">
        <f>Returns!JE6</f>
        <v>260.5581488731616</v>
      </c>
      <c r="JG32" s="162">
        <f>Returns!JF6</f>
        <v>260.38729107062193</v>
      </c>
      <c r="JH32" s="162">
        <f>Returns!JG6</f>
        <v>331.00235908246742</v>
      </c>
      <c r="JI32" s="162">
        <f>Returns!JH6</f>
        <v>354.64538473121524</v>
      </c>
      <c r="JJ32" s="162">
        <f>Returns!JI6</f>
        <v>287.42900165637712</v>
      </c>
      <c r="JK32" s="162">
        <f>Returns!JJ6</f>
        <v>282.86663655072033</v>
      </c>
      <c r="JL32" s="162">
        <f>Returns!JK6</f>
        <v>263.02155487426586</v>
      </c>
      <c r="JM32" s="162">
        <f>Returns!JL6</f>
        <v>538.79579237206087</v>
      </c>
      <c r="JN32" s="162">
        <f>Returns!JM6</f>
        <v>480.90864112547575</v>
      </c>
      <c r="JO32" s="162">
        <f>Returns!JN6</f>
        <v>810.42011745219111</v>
      </c>
      <c r="JP32" s="162">
        <f>Returns!JO6</f>
        <v>992.06950239390221</v>
      </c>
      <c r="JQ32" s="162">
        <f>Returns!JP6</f>
        <v>665.98764136115244</v>
      </c>
      <c r="JR32" s="162">
        <f>Returns!JQ6</f>
        <v>409.22235199208239</v>
      </c>
      <c r="JS32" s="162">
        <f>Returns!JR6</f>
        <v>345.20991704360023</v>
      </c>
      <c r="JT32" s="162">
        <f>Returns!JS6</f>
        <v>320.06217474241095</v>
      </c>
      <c r="JU32" s="162">
        <f>Returns!JT6</f>
        <v>304.05906600529022</v>
      </c>
      <c r="JV32" s="162">
        <f>Returns!JU6</f>
        <v>521.91009136810612</v>
      </c>
      <c r="JW32" s="162">
        <f>Returns!JV6</f>
        <v>719.6189778347682</v>
      </c>
      <c r="JX32" s="162">
        <f>Returns!JW6</f>
        <v>491.52405406870241</v>
      </c>
      <c r="JY32" s="162">
        <f>Returns!JX6</f>
        <v>388.64692647292753</v>
      </c>
      <c r="JZ32" s="162">
        <f>Returns!JY6</f>
        <v>357.21224859644076</v>
      </c>
      <c r="KA32" s="162">
        <f>Returns!JZ6</f>
        <v>714.57829330282277</v>
      </c>
      <c r="KB32" s="162">
        <f>Returns!KA6</f>
        <v>614.94958894810213</v>
      </c>
      <c r="KC32" s="162">
        <f>Returns!KB6</f>
        <v>738.62660125051377</v>
      </c>
      <c r="KD32" s="162">
        <f>Returns!KC6</f>
        <v>742.06207381446961</v>
      </c>
      <c r="KE32" s="162">
        <f>Returns!KD6</f>
        <v>584.63305035740393</v>
      </c>
      <c r="KF32" s="162">
        <f>Returns!KE6</f>
        <v>1116.6912958575133</v>
      </c>
      <c r="KG32" s="162">
        <f>Returns!KF6</f>
        <v>849.72572835799349</v>
      </c>
      <c r="KH32" s="162">
        <f>Returns!KG6</f>
        <v>814.89100063146896</v>
      </c>
      <c r="KI32" s="162">
        <f>Returns!KH6</f>
        <v>691.59351540290413</v>
      </c>
      <c r="KJ32" s="162">
        <f>Returns!KI6</f>
        <v>912.94129350759169</v>
      </c>
      <c r="KK32" s="162">
        <f>Returns!KJ6</f>
        <v>966.12233973133482</v>
      </c>
      <c r="KL32" s="162">
        <f>Returns!KK6</f>
        <v>1069.7725781733884</v>
      </c>
      <c r="KM32" s="162">
        <f>Returns!KL6</f>
        <v>839.2735316750684</v>
      </c>
      <c r="KN32" s="162">
        <f>Returns!KM6</f>
        <v>748.47939506658383</v>
      </c>
      <c r="KO32" s="162">
        <f>Returns!KN6</f>
        <v>843.30785134663597</v>
      </c>
      <c r="KP32" s="162">
        <f>Returns!KO6</f>
        <v>1994.2740785039764</v>
      </c>
      <c r="KQ32" s="162">
        <f>Returns!KP6</f>
        <v>1543.7512074472775</v>
      </c>
      <c r="KR32" s="162">
        <f>Returns!KQ6</f>
        <v>1568.6944041707995</v>
      </c>
      <c r="KS32" s="162">
        <f>Returns!KR6</f>
        <v>1857.5615462985772</v>
      </c>
      <c r="KT32" s="162">
        <f>Returns!KS6</f>
        <v>951.57541832502648</v>
      </c>
      <c r="KU32" s="162">
        <f>Returns!KT6</f>
        <v>438.27703097603734</v>
      </c>
      <c r="KV32" s="162">
        <f>Returns!KU6</f>
        <v>392.78001282393188</v>
      </c>
      <c r="KW32" s="162">
        <f>Returns!KV6</f>
        <v>385.90636259951305</v>
      </c>
      <c r="KX32" s="162">
        <f>Returns!KW6</f>
        <v>726.29112388919009</v>
      </c>
      <c r="KY32" s="162">
        <f>Returns!KX6</f>
        <v>881.14111618889353</v>
      </c>
      <c r="KZ32" s="162">
        <f>Returns!KY6</f>
        <v>701.97039863385783</v>
      </c>
      <c r="LA32" s="162">
        <f>Returns!KZ6</f>
        <v>558.58507923318882</v>
      </c>
      <c r="LB32" s="162">
        <f>Returns!LA6</f>
        <v>459.36169505608643</v>
      </c>
      <c r="LC32" s="162">
        <f>Returns!LB6</f>
        <v>426.7917621223811</v>
      </c>
      <c r="LD32" s="162">
        <f>Returns!LC6</f>
        <v>412.48805270342444</v>
      </c>
      <c r="LE32" s="162">
        <f>Returns!LD6</f>
        <v>682.4066397818392</v>
      </c>
      <c r="LF32" s="162">
        <f>Returns!LE6</f>
        <v>757.930722110636</v>
      </c>
      <c r="LG32" s="162">
        <f>Returns!LF6</f>
        <v>587.22560451815036</v>
      </c>
      <c r="LH32" s="162">
        <f>Returns!LG6</f>
        <v>603.79774384638893</v>
      </c>
      <c r="LI32" s="162">
        <f>Returns!LH6</f>
        <v>311.62051858549813</v>
      </c>
      <c r="LJ32" s="162">
        <f>Returns!LI6</f>
        <v>278.98740717724564</v>
      </c>
      <c r="LK32" s="162">
        <f>Returns!LJ6</f>
        <v>270.2831028547688</v>
      </c>
      <c r="LL32" s="162">
        <f>Returns!LK6</f>
        <v>200.32747623353458</v>
      </c>
      <c r="LM32" s="162">
        <f>Returns!LL6</f>
        <v>190.3111024218579</v>
      </c>
      <c r="LN32" s="162">
        <f>Returns!LM6</f>
        <v>175.68401685559968</v>
      </c>
      <c r="LO32" s="162">
        <f>Returns!LN6</f>
        <v>109.59714837326703</v>
      </c>
      <c r="LP32" s="162">
        <f>Returns!LO6</f>
        <v>100.52882640384779</v>
      </c>
      <c r="LQ32" s="162">
        <f>Returns!LP6</f>
        <v>142.45509421051344</v>
      </c>
      <c r="LR32" s="162">
        <f>Returns!LQ6</f>
        <v>698.42518685221921</v>
      </c>
      <c r="LS32" s="162">
        <f>Returns!LR6</f>
        <v>517.21486091099541</v>
      </c>
      <c r="LT32" s="162">
        <f>Returns!LS6</f>
        <v>621.38792380587131</v>
      </c>
      <c r="LU32" s="162">
        <f>Returns!LT6</f>
        <v>655.23176449640926</v>
      </c>
      <c r="LV32" s="162">
        <f>Returns!LU6</f>
        <v>576.12451488037948</v>
      </c>
      <c r="LW32" s="162">
        <f>Returns!LV6</f>
        <v>613.95442544279865</v>
      </c>
      <c r="LX32" s="162">
        <f>Returns!LW6</f>
        <v>578.78805863849459</v>
      </c>
      <c r="LY32" s="162">
        <f>Returns!LX6</f>
        <v>507.02457966984042</v>
      </c>
      <c r="LZ32" s="162">
        <f>Returns!LY6</f>
        <v>579.6498655722977</v>
      </c>
      <c r="MA32" s="162">
        <f>Returns!LZ6</f>
        <v>606.56284035414569</v>
      </c>
      <c r="MB32" s="162">
        <f>Returns!MA6</f>
        <v>426.27066368415393</v>
      </c>
      <c r="MC32" s="162">
        <f>Returns!MB6</f>
        <v>404.43726511505247</v>
      </c>
      <c r="MD32" s="162">
        <f>Returns!MC6</f>
        <v>342.153481932163</v>
      </c>
      <c r="ME32" s="162">
        <f>Returns!MD6</f>
        <v>285.74057313425686</v>
      </c>
      <c r="MF32" s="162">
        <f>Returns!ME6</f>
        <v>237.77938946396796</v>
      </c>
      <c r="MG32" s="162">
        <f>Returns!MF6</f>
        <v>264.59418474319244</v>
      </c>
      <c r="MH32" s="162">
        <f>Returns!MG6</f>
        <v>229.9841902001686</v>
      </c>
      <c r="MI32" s="162">
        <f>Returns!MH6</f>
        <v>220.59708039608006</v>
      </c>
      <c r="MJ32" s="162">
        <f>Returns!MI6</f>
        <v>205.37588184875054</v>
      </c>
      <c r="MK32" s="162">
        <f>Returns!MJ6</f>
        <v>157.0575794614827</v>
      </c>
      <c r="ML32" s="162">
        <f>Returns!MK6</f>
        <v>147.29595410094655</v>
      </c>
      <c r="MM32" s="162">
        <f>Returns!ML6</f>
        <v>141.42953004832802</v>
      </c>
      <c r="MN32" s="162">
        <f>Returns!MM6</f>
        <v>260.22285224500558</v>
      </c>
      <c r="MO32" s="162">
        <f>Returns!MN6</f>
        <v>258.89562866750185</v>
      </c>
      <c r="MP32" s="162">
        <f>Returns!MO6</f>
        <v>291.66122359153201</v>
      </c>
      <c r="MQ32" s="162">
        <f>Returns!MP6</f>
        <v>136.48051691171622</v>
      </c>
      <c r="MR32" s="162">
        <f>Returns!MQ6</f>
        <v>129.82941959633044</v>
      </c>
      <c r="MS32" s="162">
        <f>Returns!MR6</f>
        <v>129.68263675902534</v>
      </c>
      <c r="MT32" s="162">
        <f>Returns!MS6</f>
        <v>129.54082961112047</v>
      </c>
      <c r="MU32" s="162">
        <f>Returns!MT6</f>
        <v>188.37068515976674</v>
      </c>
      <c r="MV32" s="162">
        <f>Returns!MU6</f>
        <v>175.35678536535661</v>
      </c>
      <c r="MW32" s="162">
        <f>Returns!MV6</f>
        <v>154.40220095062847</v>
      </c>
      <c r="MX32" s="162">
        <f>Returns!MW6</f>
        <v>106.83636162551551</v>
      </c>
      <c r="MY32" s="162">
        <f>Returns!MX6</f>
        <v>106.83636162551551</v>
      </c>
      <c r="MZ32" s="162">
        <f>Returns!MY6</f>
        <v>106.83636162551551</v>
      </c>
      <c r="NA32" s="162">
        <f>Returns!MZ6</f>
        <v>106.83636162551551</v>
      </c>
      <c r="NB32" s="162">
        <f>Returns!NA6</f>
        <v>131.49090661601909</v>
      </c>
      <c r="NC32" s="162" t="e">
        <f>Returns!NB6</f>
        <v>#N/A</v>
      </c>
      <c r="ND32" s="162" t="e">
        <f>Returns!NC6</f>
        <v>#N/A</v>
      </c>
      <c r="NE32" s="162" t="e">
        <f>Returns!ND6</f>
        <v>#N/A</v>
      </c>
      <c r="NF32" s="162" t="e">
        <f>Returns!NE6</f>
        <v>#N/A</v>
      </c>
      <c r="NG32" s="162" t="e">
        <f>Returns!NF6</f>
        <v>#N/A</v>
      </c>
      <c r="NH32" s="162" t="e">
        <f>Returns!NG6</f>
        <v>#N/A</v>
      </c>
      <c r="NI32" s="162" t="e">
        <f>Returns!NH6</f>
        <v>#N/A</v>
      </c>
    </row>
    <row r="33" spans="1:373" ht="15.75" customHeight="1">
      <c r="A33" s="22">
        <v>60</v>
      </c>
      <c r="B33" s="8" t="s">
        <v>859</v>
      </c>
      <c r="C33" s="8">
        <f t="shared" ref="C33:S33" si="134">SUM(C81,C129)</f>
        <v>5.3861218637992838</v>
      </c>
      <c r="D33" s="8">
        <f t="shared" si="134"/>
        <v>14.970250474383302</v>
      </c>
      <c r="E33" s="8">
        <f t="shared" si="134"/>
        <v>9.5762078431372561</v>
      </c>
      <c r="F33" s="8">
        <f t="shared" si="134"/>
        <v>9.5762078431372561</v>
      </c>
      <c r="G33" s="8">
        <f t="shared" si="134"/>
        <v>9.5762078431372561</v>
      </c>
      <c r="H33" s="8">
        <f t="shared" si="134"/>
        <v>3.168306978705461</v>
      </c>
      <c r="I33" s="8">
        <f t="shared" si="134"/>
        <v>3.168306978705461</v>
      </c>
      <c r="J33" s="8">
        <f t="shared" si="134"/>
        <v>4.7524604680581906</v>
      </c>
      <c r="K33" s="8">
        <f t="shared" si="134"/>
        <v>6.3366139574109219</v>
      </c>
      <c r="L33" s="8">
        <f t="shared" si="134"/>
        <v>3.168306978705461</v>
      </c>
      <c r="M33" s="8">
        <f t="shared" si="134"/>
        <v>0.81992507049953822</v>
      </c>
      <c r="N33" s="8">
        <f t="shared" si="134"/>
        <v>1.6973931508502549</v>
      </c>
      <c r="O33" s="8">
        <f t="shared" si="134"/>
        <v>1.1881151170145476</v>
      </c>
      <c r="P33" s="8">
        <f t="shared" si="134"/>
        <v>1.1881151170145476</v>
      </c>
      <c r="Q33" s="8">
        <f t="shared" si="134"/>
        <v>1.5841534893527305</v>
      </c>
      <c r="R33" s="8">
        <f t="shared" si="134"/>
        <v>0.41980067467847348</v>
      </c>
      <c r="S33" s="8">
        <f t="shared" si="134"/>
        <v>1.3623720008433482</v>
      </c>
      <c r="T33" s="8">
        <f t="shared" ref="T33:CE33" si="135">SUM(T81,T129)</f>
        <v>1.0680635955128066</v>
      </c>
      <c r="U33" s="8">
        <f t="shared" si="135"/>
        <v>1.0774865774753355</v>
      </c>
      <c r="V33" s="8">
        <f t="shared" si="135"/>
        <v>1.079496813627342</v>
      </c>
      <c r="W33" s="8">
        <f t="shared" si="135"/>
        <v>1.8834656346703305</v>
      </c>
      <c r="X33" s="8">
        <f t="shared" si="135"/>
        <v>2.0293333954502826</v>
      </c>
      <c r="Y33" s="8">
        <f t="shared" si="135"/>
        <v>1.2119211201407518</v>
      </c>
      <c r="Z33" s="8">
        <f t="shared" si="135"/>
        <v>1.2252389346477934</v>
      </c>
      <c r="AA33" s="8">
        <f t="shared" si="135"/>
        <v>1.2298876057493073</v>
      </c>
      <c r="AB33" s="8">
        <f t="shared" si="135"/>
        <v>1.2178261888372701</v>
      </c>
      <c r="AC33" s="8">
        <f t="shared" si="135"/>
        <v>1.2815255469039677</v>
      </c>
      <c r="AD33" s="8">
        <f t="shared" si="135"/>
        <v>2.40977058721746</v>
      </c>
      <c r="AE33" s="8">
        <f t="shared" si="135"/>
        <v>2.469575112739645</v>
      </c>
      <c r="AF33" s="8">
        <f t="shared" si="135"/>
        <v>1.5461228804117866</v>
      </c>
      <c r="AG33" s="8">
        <f t="shared" si="135"/>
        <v>1.4037730328978457</v>
      </c>
      <c r="AH33" s="8">
        <f t="shared" si="135"/>
        <v>1.4033961136193447</v>
      </c>
      <c r="AI33" s="8">
        <f t="shared" si="135"/>
        <v>1.2728564034984404</v>
      </c>
      <c r="AJ33" s="8">
        <f t="shared" si="135"/>
        <v>1.2682077323969261</v>
      </c>
      <c r="AK33" s="8">
        <f t="shared" si="135"/>
        <v>2.5724740757704638</v>
      </c>
      <c r="AL33" s="8">
        <f t="shared" si="135"/>
        <v>2.7363083221589712</v>
      </c>
      <c r="AM33" s="8">
        <f t="shared" si="135"/>
        <v>0.22178148850938223</v>
      </c>
      <c r="AN33" s="8">
        <f t="shared" si="135"/>
        <v>1.3531402098191889</v>
      </c>
      <c r="AO33" s="8">
        <f t="shared" si="135"/>
        <v>1.3438428676161605</v>
      </c>
      <c r="AP33" s="8">
        <f t="shared" si="135"/>
        <v>1.3400736748311486</v>
      </c>
      <c r="AQ33" s="8">
        <f t="shared" si="135"/>
        <v>1.2834101432964731</v>
      </c>
      <c r="AR33" s="8">
        <f t="shared" si="135"/>
        <v>1.4605622041920214</v>
      </c>
      <c r="AS33" s="8">
        <f t="shared" si="135"/>
        <v>1.632563034948054</v>
      </c>
      <c r="AT33" s="8">
        <f t="shared" si="135"/>
        <v>1.3461043832871671</v>
      </c>
      <c r="AU33" s="8">
        <f t="shared" si="135"/>
        <v>1.2184543876347722</v>
      </c>
      <c r="AV33" s="8">
        <f t="shared" si="135"/>
        <v>3.1773038780053362</v>
      </c>
      <c r="AW33" s="8">
        <f t="shared" si="135"/>
        <v>2.5758663492769744</v>
      </c>
      <c r="AX33" s="8">
        <f t="shared" si="135"/>
        <v>2.4057501149134475</v>
      </c>
      <c r="AY33" s="8">
        <f t="shared" si="135"/>
        <v>2.638560589267668</v>
      </c>
      <c r="AZ33" s="8">
        <f t="shared" si="135"/>
        <v>3.9194579373741343</v>
      </c>
      <c r="BA33" s="8">
        <f t="shared" si="135"/>
        <v>0.17425688382880036</v>
      </c>
      <c r="BB33" s="8">
        <f t="shared" si="135"/>
        <v>3.0653370018975332</v>
      </c>
      <c r="BC33" s="8">
        <f t="shared" si="135"/>
        <v>1.4307855811904293</v>
      </c>
      <c r="BD33" s="8">
        <f t="shared" si="135"/>
        <v>1.4077935052018584</v>
      </c>
      <c r="BE33" s="8">
        <f t="shared" si="135"/>
        <v>1.3189661952350831</v>
      </c>
      <c r="BF33" s="8">
        <f t="shared" si="135"/>
        <v>1.471618503028056</v>
      </c>
      <c r="BG33" s="8">
        <f t="shared" si="135"/>
        <v>1.7050571761797784</v>
      </c>
      <c r="BH33" s="8">
        <f t="shared" si="135"/>
        <v>1.2738615215744435</v>
      </c>
      <c r="BI33" s="8">
        <f t="shared" si="135"/>
        <v>1.4947362187761275</v>
      </c>
      <c r="BJ33" s="8">
        <f t="shared" si="135"/>
        <v>1.3497479363126785</v>
      </c>
      <c r="BK33" s="8">
        <f t="shared" si="135"/>
        <v>1.010771865180629</v>
      </c>
      <c r="BL33" s="8">
        <f t="shared" si="135"/>
        <v>1.0730891858928224</v>
      </c>
      <c r="BM33" s="8">
        <f t="shared" si="135"/>
        <v>1.504284840498157</v>
      </c>
      <c r="BN33" s="8">
        <f t="shared" si="135"/>
        <v>1.5745174660588745</v>
      </c>
      <c r="BO33" s="8">
        <f t="shared" si="135"/>
        <v>1.3084124554370506</v>
      </c>
      <c r="BP33" s="8">
        <f t="shared" si="135"/>
        <v>1.1135451884519474</v>
      </c>
      <c r="BQ33" s="8">
        <f t="shared" si="135"/>
        <v>1.1421910536180362</v>
      </c>
      <c r="BR33" s="8">
        <f t="shared" si="135"/>
        <v>1.083391646171854</v>
      </c>
      <c r="BS33" s="8">
        <f t="shared" si="135"/>
        <v>1.1622934151380984</v>
      </c>
      <c r="BT33" s="8">
        <f t="shared" si="135"/>
        <v>1.9503059867245378</v>
      </c>
      <c r="BU33" s="8">
        <f t="shared" si="135"/>
        <v>1.9528187819145457</v>
      </c>
      <c r="BV33" s="8">
        <f t="shared" si="135"/>
        <v>1.8590915213272554</v>
      </c>
      <c r="BW33" s="8">
        <f t="shared" si="135"/>
        <v>1.4358111715704451</v>
      </c>
      <c r="BX33" s="8">
        <f t="shared" si="135"/>
        <v>1.451893060786495</v>
      </c>
      <c r="BY33" s="8">
        <f t="shared" si="135"/>
        <v>1.6079376420859779</v>
      </c>
      <c r="BZ33" s="8">
        <f t="shared" si="135"/>
        <v>1.3868116653652933</v>
      </c>
      <c r="CA33" s="8">
        <f t="shared" si="135"/>
        <v>1.6767882302921913</v>
      </c>
      <c r="CB33" s="8">
        <f t="shared" si="135"/>
        <v>2.003954164031204</v>
      </c>
      <c r="CC33" s="8">
        <f t="shared" si="135"/>
        <v>1.3277609784001108</v>
      </c>
      <c r="CD33" s="8">
        <f t="shared" si="135"/>
        <v>0.79207674467636524</v>
      </c>
      <c r="CE33" s="8">
        <f t="shared" si="135"/>
        <v>0.79207674467636524</v>
      </c>
      <c r="CF33" s="8">
        <f t="shared" ref="CF33:EQ33" si="136">SUM(CF81,CF129)</f>
        <v>0.79207674467636524</v>
      </c>
      <c r="CG33" s="8">
        <f t="shared" si="136"/>
        <v>0.79207674467636524</v>
      </c>
      <c r="CH33" s="8">
        <f t="shared" si="136"/>
        <v>0.79207674467636524</v>
      </c>
      <c r="CI33" s="8">
        <f t="shared" si="136"/>
        <v>0.79207674467636524</v>
      </c>
      <c r="CJ33" s="8">
        <f t="shared" si="136"/>
        <v>0.79207674467636524</v>
      </c>
      <c r="CK33" s="8">
        <f t="shared" si="136"/>
        <v>0.79207674467636524</v>
      </c>
      <c r="CL33" s="8">
        <f t="shared" si="136"/>
        <v>0.79207674467636524</v>
      </c>
      <c r="CM33" s="8">
        <f t="shared" si="136"/>
        <v>0.79207674467636524</v>
      </c>
      <c r="CN33" s="8">
        <f t="shared" si="136"/>
        <v>0.79207674467636524</v>
      </c>
      <c r="CO33" s="8">
        <f t="shared" si="136"/>
        <v>0.79207674467636524</v>
      </c>
      <c r="CP33" s="8">
        <f t="shared" si="136"/>
        <v>0.79207674467636524</v>
      </c>
      <c r="CQ33" s="8">
        <f t="shared" si="136"/>
        <v>2.7410826330199853</v>
      </c>
      <c r="CR33" s="8">
        <f t="shared" si="136"/>
        <v>1.2389336684333356</v>
      </c>
      <c r="CS33" s="8">
        <f t="shared" si="136"/>
        <v>0.5861367910605102</v>
      </c>
      <c r="CT33" s="8">
        <f t="shared" si="136"/>
        <v>0.97207481925450945</v>
      </c>
      <c r="CU33" s="8">
        <f t="shared" si="136"/>
        <v>1.0513535074992546</v>
      </c>
      <c r="CV33" s="8">
        <f t="shared" si="136"/>
        <v>1.2795153107519615</v>
      </c>
      <c r="CW33" s="8">
        <f t="shared" si="136"/>
        <v>1.3158252012475737</v>
      </c>
      <c r="CX33" s="8">
        <f t="shared" si="136"/>
        <v>1.4159600895693836</v>
      </c>
      <c r="CY33" s="8">
        <f t="shared" si="136"/>
        <v>1.2047596538492298</v>
      </c>
      <c r="CZ33" s="8">
        <f t="shared" si="136"/>
        <v>1.249110488952867</v>
      </c>
      <c r="DA33" s="8">
        <f t="shared" si="136"/>
        <v>2.8843119588504291</v>
      </c>
      <c r="DB33" s="8">
        <f t="shared" si="136"/>
        <v>0.92768290111743623</v>
      </c>
      <c r="DC33" s="8">
        <f t="shared" si="136"/>
        <v>0.92768290111743623</v>
      </c>
      <c r="DD33" s="8">
        <f t="shared" si="136"/>
        <v>1.5841534893527305</v>
      </c>
      <c r="DE33" s="8">
        <f t="shared" si="136"/>
        <v>2.8663454732418741</v>
      </c>
      <c r="DF33" s="8">
        <f t="shared" si="136"/>
        <v>2.7378159992729758</v>
      </c>
      <c r="DG33" s="8">
        <f t="shared" si="136"/>
        <v>6.1881350746726582</v>
      </c>
      <c r="DH33" s="8">
        <f t="shared" si="136"/>
        <v>4.4651114128843234</v>
      </c>
      <c r="DI33" s="8">
        <f t="shared" si="136"/>
        <v>2.3762302340290953</v>
      </c>
      <c r="DJ33" s="8">
        <f t="shared" si="136"/>
        <v>1.3915243516761542</v>
      </c>
      <c r="DK33" s="8">
        <f t="shared" si="136"/>
        <v>2.3762302340290953</v>
      </c>
      <c r="DL33" s="8">
        <f t="shared" si="136"/>
        <v>6.1725557444946109</v>
      </c>
      <c r="DM33" s="8">
        <f t="shared" si="136"/>
        <v>1.5267743574487267</v>
      </c>
      <c r="DN33" s="8">
        <f t="shared" si="136"/>
        <v>1.1977238273172079</v>
      </c>
      <c r="DO33" s="8">
        <f t="shared" si="136"/>
        <v>1.1918187586206899</v>
      </c>
      <c r="DP33" s="8">
        <f t="shared" si="136"/>
        <v>1.0983427775524004</v>
      </c>
      <c r="DQ33" s="8">
        <f t="shared" si="136"/>
        <v>1.2169467105207672</v>
      </c>
      <c r="DR33" s="8">
        <f t="shared" si="136"/>
        <v>1.70882636896479</v>
      </c>
      <c r="DS33" s="8">
        <f t="shared" si="136"/>
        <v>1.3061509397660438</v>
      </c>
      <c r="DT33" s="8">
        <f t="shared" si="136"/>
        <v>1.1785009441136483</v>
      </c>
      <c r="DU33" s="8">
        <f t="shared" si="136"/>
        <v>1.1331449909340081</v>
      </c>
      <c r="DV33" s="8">
        <f t="shared" si="136"/>
        <v>1.0340152206882014</v>
      </c>
      <c r="DW33" s="8">
        <f t="shared" si="136"/>
        <v>1.0568816569172721</v>
      </c>
      <c r="DX33" s="8">
        <f t="shared" si="136"/>
        <v>1.4371932089249495</v>
      </c>
      <c r="DY33" s="8">
        <f t="shared" si="136"/>
        <v>1.6467603277715981</v>
      </c>
      <c r="DZ33" s="8">
        <f t="shared" si="136"/>
        <v>1.5094360706376728</v>
      </c>
      <c r="EA33" s="8">
        <f t="shared" si="136"/>
        <v>1.3527632905406881</v>
      </c>
      <c r="EB33" s="8">
        <f t="shared" si="136"/>
        <v>1.206392970722735</v>
      </c>
      <c r="EC33" s="8">
        <f t="shared" si="136"/>
        <v>1.2445874576108533</v>
      </c>
      <c r="ED33" s="8">
        <f t="shared" si="136"/>
        <v>1.1375423825165214</v>
      </c>
      <c r="EE33" s="8">
        <f t="shared" si="136"/>
        <v>2.6956010400808448</v>
      </c>
      <c r="EF33" s="8">
        <f t="shared" si="136"/>
        <v>2.7077880967523829</v>
      </c>
      <c r="EG33" s="8">
        <f t="shared" si="136"/>
        <v>1.9070859094564041</v>
      </c>
      <c r="EH33" s="8">
        <f t="shared" si="136"/>
        <v>1.199985342988215</v>
      </c>
      <c r="EI33" s="8">
        <f t="shared" si="136"/>
        <v>1.1077657595149293</v>
      </c>
      <c r="EJ33" s="8">
        <f t="shared" si="136"/>
        <v>4.5427903063605912</v>
      </c>
      <c r="EK33" s="8">
        <f t="shared" si="136"/>
        <v>3.3763982006734139</v>
      </c>
      <c r="EL33" s="8">
        <f t="shared" si="136"/>
        <v>3.4209580719929655</v>
      </c>
      <c r="EM33" s="8">
        <f t="shared" si="136"/>
        <v>4.5097962426197764</v>
      </c>
      <c r="EN33" s="8">
        <f t="shared" si="136"/>
        <v>2.7280997670258</v>
      </c>
      <c r="EO33" s="8">
        <f t="shared" si="136"/>
        <v>5.0846612854558852</v>
      </c>
      <c r="EP33" s="8">
        <f t="shared" si="136"/>
        <v>4.0333435039849288</v>
      </c>
      <c r="EQ33" s="8">
        <f t="shared" si="136"/>
        <v>4.6891476101663585</v>
      </c>
      <c r="ER33" s="8">
        <f t="shared" ref="ER33:HC33" ca="1" si="137">SUM(ER33,ER35)</f>
        <v>0</v>
      </c>
      <c r="ES33" s="8">
        <f t="shared" ca="1" si="137"/>
        <v>0</v>
      </c>
      <c r="ET33" s="8">
        <f t="shared" ca="1" si="137"/>
        <v>0</v>
      </c>
      <c r="EU33" s="8">
        <f t="shared" ca="1" si="137"/>
        <v>0</v>
      </c>
      <c r="EV33" s="8">
        <f t="shared" ca="1" si="137"/>
        <v>0</v>
      </c>
      <c r="EW33" s="8">
        <f t="shared" ca="1" si="137"/>
        <v>0</v>
      </c>
      <c r="EX33" s="8">
        <f t="shared" ca="1" si="137"/>
        <v>0</v>
      </c>
      <c r="EY33" s="8">
        <f t="shared" ca="1" si="137"/>
        <v>0</v>
      </c>
      <c r="EZ33" s="8">
        <f t="shared" ca="1" si="137"/>
        <v>0</v>
      </c>
      <c r="FA33" s="8">
        <f t="shared" ca="1" si="137"/>
        <v>0</v>
      </c>
      <c r="FB33" s="8">
        <f t="shared" ca="1" si="137"/>
        <v>0</v>
      </c>
      <c r="FC33" s="8">
        <f t="shared" ca="1" si="137"/>
        <v>0</v>
      </c>
      <c r="FD33" s="8">
        <f t="shared" ca="1" si="137"/>
        <v>0</v>
      </c>
      <c r="FE33" s="8">
        <f t="shared" ca="1" si="137"/>
        <v>0</v>
      </c>
      <c r="FF33" s="8">
        <f t="shared" ca="1" si="137"/>
        <v>0</v>
      </c>
      <c r="FG33" s="8">
        <f t="shared" ca="1" si="137"/>
        <v>0</v>
      </c>
      <c r="FH33" s="8">
        <f t="shared" ca="1" si="137"/>
        <v>0</v>
      </c>
      <c r="FI33" s="8">
        <f t="shared" ca="1" si="137"/>
        <v>0</v>
      </c>
      <c r="FJ33" s="8">
        <f t="shared" ca="1" si="137"/>
        <v>0</v>
      </c>
      <c r="FK33" s="8">
        <f t="shared" ca="1" si="137"/>
        <v>0</v>
      </c>
      <c r="FL33" s="8">
        <f t="shared" ca="1" si="137"/>
        <v>0</v>
      </c>
      <c r="FM33" s="8">
        <f t="shared" ca="1" si="137"/>
        <v>0</v>
      </c>
      <c r="FN33" s="8">
        <f t="shared" ca="1" si="137"/>
        <v>0</v>
      </c>
      <c r="FO33" s="8">
        <f t="shared" ca="1" si="137"/>
        <v>0</v>
      </c>
      <c r="FP33" s="8">
        <f t="shared" ca="1" si="137"/>
        <v>0</v>
      </c>
      <c r="FQ33" s="8">
        <f t="shared" ca="1" si="137"/>
        <v>0</v>
      </c>
      <c r="FR33" s="8">
        <f t="shared" ca="1" si="137"/>
        <v>0</v>
      </c>
      <c r="FS33" s="8">
        <f t="shared" ca="1" si="137"/>
        <v>0</v>
      </c>
      <c r="FT33" s="8">
        <f t="shared" ca="1" si="137"/>
        <v>0</v>
      </c>
      <c r="FU33" s="8">
        <f t="shared" ca="1" si="137"/>
        <v>0</v>
      </c>
      <c r="FV33" s="8">
        <f t="shared" ca="1" si="137"/>
        <v>0</v>
      </c>
      <c r="FW33" s="8">
        <f t="shared" ca="1" si="137"/>
        <v>0</v>
      </c>
      <c r="FX33" s="8">
        <f t="shared" ca="1" si="137"/>
        <v>0</v>
      </c>
      <c r="FY33" s="8">
        <f t="shared" ca="1" si="137"/>
        <v>0</v>
      </c>
      <c r="FZ33" s="8">
        <f t="shared" ca="1" si="137"/>
        <v>0</v>
      </c>
      <c r="GA33" s="8">
        <f t="shared" ca="1" si="137"/>
        <v>0</v>
      </c>
      <c r="GB33" s="8">
        <f t="shared" ca="1" si="137"/>
        <v>0</v>
      </c>
      <c r="GC33" s="8">
        <f t="shared" ca="1" si="137"/>
        <v>0</v>
      </c>
      <c r="GD33" s="8">
        <f t="shared" ca="1" si="137"/>
        <v>0</v>
      </c>
      <c r="GE33" s="8">
        <f t="shared" ca="1" si="137"/>
        <v>0</v>
      </c>
      <c r="GF33" s="8">
        <f t="shared" ca="1" si="137"/>
        <v>0</v>
      </c>
      <c r="GG33" s="8">
        <f t="shared" ca="1" si="137"/>
        <v>0</v>
      </c>
      <c r="GH33" s="8">
        <f t="shared" ca="1" si="137"/>
        <v>0</v>
      </c>
      <c r="GI33" s="8">
        <f t="shared" ca="1" si="137"/>
        <v>0</v>
      </c>
      <c r="GJ33" s="8">
        <f t="shared" ca="1" si="137"/>
        <v>0</v>
      </c>
      <c r="GK33" s="8">
        <f t="shared" ca="1" si="137"/>
        <v>0</v>
      </c>
      <c r="GL33" s="8">
        <f t="shared" ca="1" si="137"/>
        <v>0</v>
      </c>
      <c r="GM33" s="8">
        <f t="shared" ca="1" si="137"/>
        <v>0</v>
      </c>
      <c r="GN33" s="8">
        <f t="shared" ca="1" si="137"/>
        <v>0</v>
      </c>
      <c r="GO33" s="8">
        <f t="shared" ca="1" si="137"/>
        <v>0</v>
      </c>
      <c r="GP33" s="8">
        <f t="shared" ca="1" si="137"/>
        <v>0</v>
      </c>
      <c r="GQ33" s="8">
        <f t="shared" ca="1" si="137"/>
        <v>0</v>
      </c>
      <c r="GR33" s="8">
        <f t="shared" ca="1" si="137"/>
        <v>0</v>
      </c>
      <c r="GS33" s="8">
        <f t="shared" ca="1" si="137"/>
        <v>0</v>
      </c>
      <c r="GT33" s="8">
        <f t="shared" ca="1" si="137"/>
        <v>0</v>
      </c>
      <c r="GU33" s="8">
        <f t="shared" ca="1" si="137"/>
        <v>0</v>
      </c>
      <c r="GV33" s="8">
        <f t="shared" ca="1" si="137"/>
        <v>0</v>
      </c>
      <c r="GW33" s="8">
        <f t="shared" ca="1" si="137"/>
        <v>0</v>
      </c>
      <c r="GX33" s="8">
        <f t="shared" ca="1" si="137"/>
        <v>0</v>
      </c>
      <c r="GY33" s="8">
        <f t="shared" ca="1" si="137"/>
        <v>0</v>
      </c>
      <c r="GZ33" s="8">
        <f t="shared" ca="1" si="137"/>
        <v>0</v>
      </c>
      <c r="HA33" s="8">
        <f t="shared" ca="1" si="137"/>
        <v>0</v>
      </c>
      <c r="HB33" s="8">
        <f t="shared" ca="1" si="137"/>
        <v>0</v>
      </c>
      <c r="HC33" s="8">
        <f t="shared" ca="1" si="137"/>
        <v>0</v>
      </c>
      <c r="HD33" s="8">
        <f t="shared" ref="HD33:JO33" ca="1" si="138">SUM(HD33,HD35)</f>
        <v>0</v>
      </c>
      <c r="HE33" s="8">
        <f t="shared" ca="1" si="138"/>
        <v>0</v>
      </c>
      <c r="HF33" s="8">
        <f t="shared" ca="1" si="138"/>
        <v>0</v>
      </c>
      <c r="HG33" s="8">
        <f t="shared" ca="1" si="138"/>
        <v>0</v>
      </c>
      <c r="HH33" s="8">
        <f t="shared" ca="1" si="138"/>
        <v>0</v>
      </c>
      <c r="HI33" s="8">
        <f t="shared" ca="1" si="138"/>
        <v>0</v>
      </c>
      <c r="HJ33" s="8">
        <f t="shared" ca="1" si="138"/>
        <v>0</v>
      </c>
      <c r="HK33" s="8">
        <f t="shared" ca="1" si="138"/>
        <v>0</v>
      </c>
      <c r="HL33" s="8">
        <f t="shared" ca="1" si="138"/>
        <v>0</v>
      </c>
      <c r="HM33" s="8">
        <f t="shared" ca="1" si="138"/>
        <v>0</v>
      </c>
      <c r="HN33" s="8">
        <f t="shared" ca="1" si="138"/>
        <v>0</v>
      </c>
      <c r="HO33" s="8">
        <f t="shared" ca="1" si="138"/>
        <v>0</v>
      </c>
      <c r="HP33" s="8">
        <f t="shared" ca="1" si="138"/>
        <v>0</v>
      </c>
      <c r="HQ33" s="8">
        <f t="shared" ca="1" si="138"/>
        <v>0</v>
      </c>
      <c r="HR33" s="8">
        <f t="shared" ca="1" si="138"/>
        <v>0</v>
      </c>
      <c r="HS33" s="8">
        <f t="shared" ca="1" si="138"/>
        <v>0</v>
      </c>
      <c r="HT33" s="8">
        <f t="shared" ca="1" si="138"/>
        <v>0</v>
      </c>
      <c r="HU33" s="8">
        <f t="shared" ca="1" si="138"/>
        <v>0</v>
      </c>
      <c r="HV33" s="8">
        <f t="shared" ca="1" si="138"/>
        <v>0</v>
      </c>
      <c r="HW33" s="8">
        <f t="shared" ca="1" si="138"/>
        <v>0</v>
      </c>
      <c r="HX33" s="8">
        <f t="shared" ca="1" si="138"/>
        <v>0</v>
      </c>
      <c r="HY33" s="8">
        <f t="shared" ca="1" si="138"/>
        <v>0</v>
      </c>
      <c r="HZ33" s="8">
        <f t="shared" ca="1" si="138"/>
        <v>0</v>
      </c>
      <c r="IA33" s="8">
        <f t="shared" ca="1" si="138"/>
        <v>0</v>
      </c>
      <c r="IB33" s="8">
        <f t="shared" ca="1" si="138"/>
        <v>0</v>
      </c>
      <c r="IC33" s="8">
        <f t="shared" ca="1" si="138"/>
        <v>0</v>
      </c>
      <c r="ID33" s="8">
        <f t="shared" ca="1" si="138"/>
        <v>0</v>
      </c>
      <c r="IE33" s="8">
        <f t="shared" ca="1" si="138"/>
        <v>0</v>
      </c>
      <c r="IF33" s="8">
        <f t="shared" ca="1" si="138"/>
        <v>0</v>
      </c>
      <c r="IG33" s="8">
        <f t="shared" ca="1" si="138"/>
        <v>0</v>
      </c>
      <c r="IH33" s="8">
        <f t="shared" ca="1" si="138"/>
        <v>0</v>
      </c>
      <c r="II33" s="8">
        <f t="shared" ca="1" si="138"/>
        <v>0</v>
      </c>
      <c r="IJ33" s="8">
        <f t="shared" ca="1" si="138"/>
        <v>0</v>
      </c>
      <c r="IK33" s="8">
        <f t="shared" ca="1" si="138"/>
        <v>0</v>
      </c>
      <c r="IL33" s="8">
        <f t="shared" ca="1" si="138"/>
        <v>0</v>
      </c>
      <c r="IM33" s="8">
        <f t="shared" ca="1" si="138"/>
        <v>0</v>
      </c>
      <c r="IN33" s="8">
        <f t="shared" ca="1" si="138"/>
        <v>0</v>
      </c>
      <c r="IO33" s="8">
        <f t="shared" ca="1" si="138"/>
        <v>0</v>
      </c>
      <c r="IP33" s="8">
        <f t="shared" ca="1" si="138"/>
        <v>0</v>
      </c>
      <c r="IQ33" s="8">
        <f t="shared" ca="1" si="138"/>
        <v>0</v>
      </c>
      <c r="IR33" s="8">
        <f t="shared" ca="1" si="138"/>
        <v>0</v>
      </c>
      <c r="IS33" s="8">
        <f t="shared" ca="1" si="138"/>
        <v>0</v>
      </c>
      <c r="IT33" s="8">
        <f t="shared" ca="1" si="138"/>
        <v>0</v>
      </c>
      <c r="IU33" s="8">
        <f t="shared" ca="1" si="138"/>
        <v>0</v>
      </c>
      <c r="IV33" s="8">
        <f t="shared" ca="1" si="138"/>
        <v>0</v>
      </c>
      <c r="IW33" s="8">
        <f t="shared" ca="1" si="138"/>
        <v>0</v>
      </c>
      <c r="IX33" s="8">
        <f t="shared" ca="1" si="138"/>
        <v>0</v>
      </c>
      <c r="IY33" s="8">
        <f t="shared" ca="1" si="138"/>
        <v>0</v>
      </c>
      <c r="IZ33" s="8">
        <f t="shared" ca="1" si="138"/>
        <v>0</v>
      </c>
      <c r="JA33" s="8">
        <f t="shared" ca="1" si="138"/>
        <v>0</v>
      </c>
      <c r="JB33" s="8">
        <f t="shared" ca="1" si="138"/>
        <v>0</v>
      </c>
      <c r="JC33" s="8">
        <f t="shared" ca="1" si="138"/>
        <v>0</v>
      </c>
      <c r="JD33" s="8">
        <f t="shared" ca="1" si="138"/>
        <v>0</v>
      </c>
      <c r="JE33" s="8">
        <f t="shared" ca="1" si="138"/>
        <v>0</v>
      </c>
      <c r="JF33" s="8">
        <f t="shared" ca="1" si="138"/>
        <v>0</v>
      </c>
      <c r="JG33" s="8">
        <f t="shared" ca="1" si="138"/>
        <v>0</v>
      </c>
      <c r="JH33" s="8">
        <f t="shared" ca="1" si="138"/>
        <v>0</v>
      </c>
      <c r="JI33" s="8">
        <f t="shared" ca="1" si="138"/>
        <v>0</v>
      </c>
      <c r="JJ33" s="8">
        <f t="shared" ca="1" si="138"/>
        <v>0</v>
      </c>
      <c r="JK33" s="8">
        <f t="shared" ca="1" si="138"/>
        <v>0</v>
      </c>
      <c r="JL33" s="8">
        <f t="shared" ca="1" si="138"/>
        <v>0</v>
      </c>
      <c r="JM33" s="8">
        <f t="shared" ca="1" si="138"/>
        <v>0</v>
      </c>
      <c r="JN33" s="8">
        <f t="shared" ca="1" si="138"/>
        <v>0</v>
      </c>
      <c r="JO33" s="8">
        <f t="shared" ca="1" si="138"/>
        <v>0</v>
      </c>
      <c r="JP33" s="8">
        <f t="shared" ref="JP33:MA33" ca="1" si="139">SUM(JP33,JP35)</f>
        <v>0</v>
      </c>
      <c r="JQ33" s="8">
        <f t="shared" ca="1" si="139"/>
        <v>0</v>
      </c>
      <c r="JR33" s="8">
        <f t="shared" ca="1" si="139"/>
        <v>0</v>
      </c>
      <c r="JS33" s="8">
        <f t="shared" ca="1" si="139"/>
        <v>0</v>
      </c>
      <c r="JT33" s="8">
        <f t="shared" ca="1" si="139"/>
        <v>0</v>
      </c>
      <c r="JU33" s="8">
        <f t="shared" ca="1" si="139"/>
        <v>0</v>
      </c>
      <c r="JV33" s="8">
        <f t="shared" ca="1" si="139"/>
        <v>0</v>
      </c>
      <c r="JW33" s="8">
        <f t="shared" ca="1" si="139"/>
        <v>0</v>
      </c>
      <c r="JX33" s="8">
        <f t="shared" ca="1" si="139"/>
        <v>0</v>
      </c>
      <c r="JY33" s="8">
        <f t="shared" ca="1" si="139"/>
        <v>0</v>
      </c>
      <c r="JZ33" s="8">
        <f t="shared" ca="1" si="139"/>
        <v>0</v>
      </c>
      <c r="KA33" s="8">
        <f t="shared" ca="1" si="139"/>
        <v>0</v>
      </c>
      <c r="KB33" s="8">
        <f t="shared" ca="1" si="139"/>
        <v>0</v>
      </c>
      <c r="KC33" s="8">
        <f t="shared" ca="1" si="139"/>
        <v>0</v>
      </c>
      <c r="KD33" s="8">
        <f t="shared" ca="1" si="139"/>
        <v>0</v>
      </c>
      <c r="KE33" s="8">
        <f t="shared" ca="1" si="139"/>
        <v>0</v>
      </c>
      <c r="KF33" s="8">
        <f t="shared" ca="1" si="139"/>
        <v>0</v>
      </c>
      <c r="KG33" s="8">
        <f t="shared" ca="1" si="139"/>
        <v>0</v>
      </c>
      <c r="KH33" s="8">
        <f t="shared" ca="1" si="139"/>
        <v>0</v>
      </c>
      <c r="KI33" s="8">
        <f t="shared" ca="1" si="139"/>
        <v>0</v>
      </c>
      <c r="KJ33" s="8">
        <f t="shared" ca="1" si="139"/>
        <v>0</v>
      </c>
      <c r="KK33" s="8">
        <f t="shared" ca="1" si="139"/>
        <v>0</v>
      </c>
      <c r="KL33" s="8">
        <f t="shared" ca="1" si="139"/>
        <v>0</v>
      </c>
      <c r="KM33" s="8">
        <f t="shared" ca="1" si="139"/>
        <v>0</v>
      </c>
      <c r="KN33" s="8">
        <f t="shared" ca="1" si="139"/>
        <v>0</v>
      </c>
      <c r="KO33" s="8">
        <f t="shared" ca="1" si="139"/>
        <v>0</v>
      </c>
      <c r="KP33" s="8">
        <f t="shared" ca="1" si="139"/>
        <v>0</v>
      </c>
      <c r="KQ33" s="8">
        <f t="shared" ca="1" si="139"/>
        <v>0</v>
      </c>
      <c r="KR33" s="8">
        <f t="shared" ca="1" si="139"/>
        <v>0</v>
      </c>
      <c r="KS33" s="8">
        <f t="shared" ca="1" si="139"/>
        <v>0</v>
      </c>
      <c r="KT33" s="8">
        <f t="shared" ca="1" si="139"/>
        <v>0</v>
      </c>
      <c r="KU33" s="8">
        <f t="shared" ca="1" si="139"/>
        <v>0</v>
      </c>
      <c r="KV33" s="8">
        <f t="shared" ca="1" si="139"/>
        <v>0</v>
      </c>
      <c r="KW33" s="8">
        <f t="shared" ca="1" si="139"/>
        <v>0</v>
      </c>
      <c r="KX33" s="8">
        <f t="shared" ca="1" si="139"/>
        <v>0</v>
      </c>
      <c r="KY33" s="8">
        <f t="shared" ca="1" si="139"/>
        <v>0</v>
      </c>
      <c r="KZ33" s="8">
        <f t="shared" ca="1" si="139"/>
        <v>0</v>
      </c>
      <c r="LA33" s="8">
        <f t="shared" ca="1" si="139"/>
        <v>0</v>
      </c>
      <c r="LB33" s="8">
        <f t="shared" ca="1" si="139"/>
        <v>0</v>
      </c>
      <c r="LC33" s="8">
        <f t="shared" ca="1" si="139"/>
        <v>0</v>
      </c>
      <c r="LD33" s="8">
        <f t="shared" ca="1" si="139"/>
        <v>0</v>
      </c>
      <c r="LE33" s="8">
        <f t="shared" ca="1" si="139"/>
        <v>0</v>
      </c>
      <c r="LF33" s="8">
        <f t="shared" ca="1" si="139"/>
        <v>0</v>
      </c>
      <c r="LG33" s="8">
        <f t="shared" ca="1" si="139"/>
        <v>0</v>
      </c>
      <c r="LH33" s="8">
        <f t="shared" ca="1" si="139"/>
        <v>0</v>
      </c>
      <c r="LI33" s="8">
        <f t="shared" ca="1" si="139"/>
        <v>0</v>
      </c>
      <c r="LJ33" s="8">
        <f t="shared" ca="1" si="139"/>
        <v>0</v>
      </c>
      <c r="LK33" s="8">
        <f t="shared" ca="1" si="139"/>
        <v>0</v>
      </c>
      <c r="LL33" s="8">
        <f t="shared" ca="1" si="139"/>
        <v>0</v>
      </c>
      <c r="LM33" s="8">
        <f t="shared" ca="1" si="139"/>
        <v>0</v>
      </c>
      <c r="LN33" s="8">
        <f t="shared" ca="1" si="139"/>
        <v>0</v>
      </c>
      <c r="LO33" s="8">
        <f t="shared" ca="1" si="139"/>
        <v>0</v>
      </c>
      <c r="LP33" s="8">
        <f t="shared" ca="1" si="139"/>
        <v>0</v>
      </c>
      <c r="LQ33" s="8">
        <f t="shared" ca="1" si="139"/>
        <v>0</v>
      </c>
      <c r="LR33" s="8">
        <f t="shared" ca="1" si="139"/>
        <v>0</v>
      </c>
      <c r="LS33" s="8">
        <f t="shared" ca="1" si="139"/>
        <v>0</v>
      </c>
      <c r="LT33" s="8">
        <f t="shared" ca="1" si="139"/>
        <v>0</v>
      </c>
      <c r="LU33" s="8">
        <f t="shared" ca="1" si="139"/>
        <v>0</v>
      </c>
      <c r="LV33" s="8">
        <f t="shared" ca="1" si="139"/>
        <v>0</v>
      </c>
      <c r="LW33" s="8">
        <f t="shared" ca="1" si="139"/>
        <v>0</v>
      </c>
      <c r="LX33" s="8">
        <f t="shared" ca="1" si="139"/>
        <v>0</v>
      </c>
      <c r="LY33" s="8">
        <f t="shared" ca="1" si="139"/>
        <v>0</v>
      </c>
      <c r="LZ33" s="8">
        <f t="shared" ca="1" si="139"/>
        <v>0</v>
      </c>
      <c r="MA33" s="8">
        <f t="shared" ca="1" si="139"/>
        <v>0</v>
      </c>
      <c r="MB33" s="8">
        <f t="shared" ref="MB33:NI33" ca="1" si="140">SUM(MB33,MB35)</f>
        <v>0</v>
      </c>
      <c r="MC33" s="8">
        <f t="shared" ca="1" si="140"/>
        <v>0</v>
      </c>
      <c r="MD33" s="8">
        <f t="shared" ca="1" si="140"/>
        <v>0</v>
      </c>
      <c r="ME33" s="8">
        <f t="shared" ca="1" si="140"/>
        <v>0</v>
      </c>
      <c r="MF33" s="8">
        <f t="shared" ca="1" si="140"/>
        <v>0</v>
      </c>
      <c r="MG33" s="8">
        <f t="shared" ca="1" si="140"/>
        <v>0</v>
      </c>
      <c r="MH33" s="8">
        <f t="shared" ca="1" si="140"/>
        <v>0</v>
      </c>
      <c r="MI33" s="8">
        <f t="shared" ca="1" si="140"/>
        <v>0</v>
      </c>
      <c r="MJ33" s="8">
        <f t="shared" ca="1" si="140"/>
        <v>0</v>
      </c>
      <c r="MK33" s="8">
        <f t="shared" ca="1" si="140"/>
        <v>0</v>
      </c>
      <c r="ML33" s="8">
        <f t="shared" ca="1" si="140"/>
        <v>0</v>
      </c>
      <c r="MM33" s="8">
        <f t="shared" ca="1" si="140"/>
        <v>0</v>
      </c>
      <c r="MN33" s="8">
        <f t="shared" ca="1" si="140"/>
        <v>0</v>
      </c>
      <c r="MO33" s="8">
        <f t="shared" ca="1" si="140"/>
        <v>0</v>
      </c>
      <c r="MP33" s="8">
        <f t="shared" ca="1" si="140"/>
        <v>0</v>
      </c>
      <c r="MQ33" s="8">
        <f t="shared" ca="1" si="140"/>
        <v>0</v>
      </c>
      <c r="MR33" s="8">
        <f t="shared" ca="1" si="140"/>
        <v>0</v>
      </c>
      <c r="MS33" s="8">
        <f t="shared" ca="1" si="140"/>
        <v>0</v>
      </c>
      <c r="MT33" s="8">
        <f t="shared" ca="1" si="140"/>
        <v>0</v>
      </c>
      <c r="MU33" s="8">
        <f t="shared" ca="1" si="140"/>
        <v>0</v>
      </c>
      <c r="MV33" s="8">
        <f t="shared" ca="1" si="140"/>
        <v>0</v>
      </c>
      <c r="MW33" s="8">
        <f t="shared" ca="1" si="140"/>
        <v>0</v>
      </c>
      <c r="MX33" s="8">
        <f t="shared" ca="1" si="140"/>
        <v>0</v>
      </c>
      <c r="MY33" s="8">
        <f t="shared" ca="1" si="140"/>
        <v>0</v>
      </c>
      <c r="MZ33" s="8">
        <f t="shared" ca="1" si="140"/>
        <v>0</v>
      </c>
      <c r="NA33" s="8">
        <f t="shared" ca="1" si="140"/>
        <v>0</v>
      </c>
      <c r="NB33" s="8">
        <f t="shared" ca="1" si="140"/>
        <v>0</v>
      </c>
      <c r="NC33" s="8">
        <f t="shared" ca="1" si="140"/>
        <v>0</v>
      </c>
      <c r="ND33" s="8">
        <f t="shared" ca="1" si="140"/>
        <v>0</v>
      </c>
      <c r="NE33" s="8">
        <f t="shared" ca="1" si="140"/>
        <v>0</v>
      </c>
      <c r="NF33" s="8">
        <f t="shared" ca="1" si="140"/>
        <v>0</v>
      </c>
      <c r="NG33" s="8">
        <f t="shared" ca="1" si="140"/>
        <v>0</v>
      </c>
      <c r="NH33" s="8">
        <f t="shared" ca="1" si="140"/>
        <v>0</v>
      </c>
      <c r="NI33" s="8">
        <f t="shared" ca="1" si="140"/>
        <v>0</v>
      </c>
    </row>
    <row r="34" spans="1:373" ht="15.75" customHeight="1">
      <c r="A34" s="22">
        <v>61</v>
      </c>
      <c r="B34" s="8" t="s">
        <v>1208</v>
      </c>
      <c r="C34" s="8">
        <f t="shared" ref="C34:S34" si="141">SUM(C82,C130)</f>
        <v>0.50773333333333337</v>
      </c>
      <c r="D34" s="8">
        <f t="shared" si="141"/>
        <v>1.4112</v>
      </c>
      <c r="E34" s="8">
        <f t="shared" si="141"/>
        <v>0.90272000000000008</v>
      </c>
      <c r="F34" s="8">
        <f t="shared" si="141"/>
        <v>0.90272000000000008</v>
      </c>
      <c r="G34" s="8">
        <f t="shared" si="141"/>
        <v>0.90272000000000008</v>
      </c>
      <c r="H34" s="8">
        <f t="shared" si="141"/>
        <v>0.29866666666666675</v>
      </c>
      <c r="I34" s="8">
        <f t="shared" si="141"/>
        <v>0.29866666666666675</v>
      </c>
      <c r="J34" s="8">
        <f t="shared" si="141"/>
        <v>0.44800000000000006</v>
      </c>
      <c r="K34" s="8">
        <f t="shared" si="141"/>
        <v>0.59733333333333349</v>
      </c>
      <c r="L34" s="8">
        <f t="shared" si="141"/>
        <v>0.29866666666666675</v>
      </c>
      <c r="M34" s="8">
        <f t="shared" si="141"/>
        <v>7.7291843678160929E-2</v>
      </c>
      <c r="N34" s="8">
        <f t="shared" si="141"/>
        <v>0.16000809195402299</v>
      </c>
      <c r="O34" s="8">
        <f t="shared" si="141"/>
        <v>0.11200000000000002</v>
      </c>
      <c r="P34" s="8">
        <f t="shared" si="141"/>
        <v>0.11200000000000002</v>
      </c>
      <c r="Q34" s="8">
        <f t="shared" si="141"/>
        <v>0.14933333333333337</v>
      </c>
      <c r="R34" s="8">
        <f t="shared" si="141"/>
        <v>3.9573333333333335E-2</v>
      </c>
      <c r="S34" s="8">
        <f t="shared" si="141"/>
        <v>0.12842666666666669</v>
      </c>
      <c r="T34" s="8">
        <f>SUM(T82,T130)</f>
        <v>0.10068310804597702</v>
      </c>
      <c r="U34" s="8">
        <f t="shared" ref="U34:BN34" si="142">SUM(U82,U130)</f>
        <v>0.10157138390804599</v>
      </c>
      <c r="V34" s="8">
        <f t="shared" si="142"/>
        <v>0.1017608827586207</v>
      </c>
      <c r="W34" s="8">
        <f t="shared" si="142"/>
        <v>0.17754857931034482</v>
      </c>
      <c r="X34" s="8">
        <f t="shared" si="142"/>
        <v>0.19129908965517245</v>
      </c>
      <c r="Y34" s="8">
        <f t="shared" si="142"/>
        <v>0.11424411954022989</v>
      </c>
      <c r="Z34" s="8">
        <f t="shared" si="142"/>
        <v>0.11549954942528738</v>
      </c>
      <c r="AA34" s="8">
        <f t="shared" si="142"/>
        <v>0.11593776551724136</v>
      </c>
      <c r="AB34" s="8">
        <f t="shared" si="142"/>
        <v>0.11480077241379312</v>
      </c>
      <c r="AC34" s="8">
        <f t="shared" si="142"/>
        <v>0.12080551724137935</v>
      </c>
      <c r="AD34" s="8">
        <f t="shared" si="142"/>
        <v>0.2271617471264368</v>
      </c>
      <c r="AE34" s="8">
        <f t="shared" si="142"/>
        <v>0.23279933793103447</v>
      </c>
      <c r="AF34" s="8">
        <f t="shared" si="142"/>
        <v>0.14574830344827588</v>
      </c>
      <c r="AG34" s="8">
        <f t="shared" si="142"/>
        <v>0.13232941609195403</v>
      </c>
      <c r="AH34" s="8">
        <f t="shared" si="142"/>
        <v>0.13229388505747128</v>
      </c>
      <c r="AI34" s="8">
        <f t="shared" si="142"/>
        <v>0.11998830344827588</v>
      </c>
      <c r="AJ34" s="8">
        <f t="shared" si="142"/>
        <v>0.11955008735632183</v>
      </c>
      <c r="AK34" s="8">
        <f t="shared" si="142"/>
        <v>0.24249931034482761</v>
      </c>
      <c r="AL34" s="8">
        <f t="shared" si="142"/>
        <v>0.25794346666666668</v>
      </c>
      <c r="AM34" s="8">
        <f t="shared" si="142"/>
        <v>2.0906666666666671E-2</v>
      </c>
      <c r="AN34" s="8">
        <f t="shared" si="142"/>
        <v>0.12755641379310348</v>
      </c>
      <c r="AO34" s="8">
        <f t="shared" si="142"/>
        <v>0.12667998160919541</v>
      </c>
      <c r="AP34" s="8">
        <f t="shared" si="142"/>
        <v>0.12632467126436783</v>
      </c>
      <c r="AQ34" s="8">
        <f t="shared" si="142"/>
        <v>0.12098317241379311</v>
      </c>
      <c r="AR34" s="8">
        <f t="shared" si="142"/>
        <v>0.13768275862068965</v>
      </c>
      <c r="AS34" s="8">
        <f t="shared" si="142"/>
        <v>0.15389675402298852</v>
      </c>
      <c r="AT34" s="8">
        <f t="shared" si="142"/>
        <v>0.12689316781609195</v>
      </c>
      <c r="AU34" s="8">
        <f t="shared" si="142"/>
        <v>0.11485999080459772</v>
      </c>
      <c r="AV34" s="8">
        <f t="shared" si="142"/>
        <v>0.2995147770114942</v>
      </c>
      <c r="AW34" s="8">
        <f t="shared" si="142"/>
        <v>0.24281908965517243</v>
      </c>
      <c r="AX34" s="8">
        <f t="shared" si="142"/>
        <v>0.22678274942528737</v>
      </c>
      <c r="AY34" s="8">
        <f t="shared" si="142"/>
        <v>0.24872908505747121</v>
      </c>
      <c r="AZ34" s="8">
        <f t="shared" si="142"/>
        <v>0.36947538390804602</v>
      </c>
      <c r="BA34" s="8">
        <f t="shared" si="142"/>
        <v>1.6426666666666669E-2</v>
      </c>
      <c r="BB34" s="8">
        <f t="shared" si="142"/>
        <v>0.28896000000000005</v>
      </c>
      <c r="BC34" s="8">
        <f t="shared" si="142"/>
        <v>0.13487580689655171</v>
      </c>
      <c r="BD34" s="8">
        <f t="shared" si="142"/>
        <v>0.13270841379310347</v>
      </c>
      <c r="BE34" s="8">
        <f t="shared" si="142"/>
        <v>0.12433493333333334</v>
      </c>
      <c r="BF34" s="8">
        <f t="shared" si="142"/>
        <v>0.1387250022988506</v>
      </c>
      <c r="BG34" s="8">
        <f t="shared" si="142"/>
        <v>0.16073055632183908</v>
      </c>
      <c r="BH34" s="8">
        <f t="shared" si="142"/>
        <v>0.12008305287356322</v>
      </c>
      <c r="BI34" s="8">
        <f t="shared" si="142"/>
        <v>0.14090423908045979</v>
      </c>
      <c r="BJ34" s="8">
        <f t="shared" si="142"/>
        <v>0.12723663448275863</v>
      </c>
      <c r="BK34" s="8">
        <f t="shared" si="142"/>
        <v>9.5282390804597702E-2</v>
      </c>
      <c r="BL34" s="8">
        <f t="shared" si="142"/>
        <v>0.10115685517241381</v>
      </c>
      <c r="BM34" s="8">
        <f t="shared" si="142"/>
        <v>0.14180435862068969</v>
      </c>
      <c r="BN34" s="8">
        <f t="shared" si="142"/>
        <v>0.14842497471264371</v>
      </c>
      <c r="BO34" s="8">
        <f t="shared" ref="BO34:DP34" si="143">SUM(BO82,BO130)</f>
        <v>0.1233400643678161</v>
      </c>
      <c r="BP34" s="8">
        <f t="shared" si="143"/>
        <v>0.1049705195402299</v>
      </c>
      <c r="BQ34" s="8">
        <f t="shared" si="143"/>
        <v>0.10767087816091955</v>
      </c>
      <c r="BR34" s="8">
        <f t="shared" si="143"/>
        <v>0.1021280367816092</v>
      </c>
      <c r="BS34" s="8">
        <f t="shared" si="143"/>
        <v>0.10956586666666668</v>
      </c>
      <c r="BT34" s="8">
        <f t="shared" si="143"/>
        <v>0.18384941609195402</v>
      </c>
      <c r="BU34" s="8">
        <f t="shared" si="143"/>
        <v>0.18408628965517243</v>
      </c>
      <c r="BV34" s="8">
        <f t="shared" si="143"/>
        <v>0.17525090574712643</v>
      </c>
      <c r="BW34" s="8">
        <f t="shared" si="143"/>
        <v>0.13534955402298854</v>
      </c>
      <c r="BX34" s="8">
        <f t="shared" si="143"/>
        <v>0.13686554482758626</v>
      </c>
      <c r="BY34" s="8">
        <f t="shared" si="143"/>
        <v>0.15157539310344828</v>
      </c>
      <c r="BZ34" s="8">
        <f t="shared" si="143"/>
        <v>0.13073051954022991</v>
      </c>
      <c r="CA34" s="8">
        <f t="shared" si="143"/>
        <v>0.15806572873563224</v>
      </c>
      <c r="CB34" s="8">
        <f t="shared" si="143"/>
        <v>0.18890666666666669</v>
      </c>
      <c r="CC34" s="8">
        <f t="shared" si="143"/>
        <v>0.12516399080459772</v>
      </c>
      <c r="CD34" s="8">
        <f t="shared" si="143"/>
        <v>7.4666666666666687E-2</v>
      </c>
      <c r="CE34" s="8">
        <f t="shared" si="143"/>
        <v>7.4666666666666687E-2</v>
      </c>
      <c r="CF34" s="8">
        <f t="shared" si="143"/>
        <v>7.4666666666666687E-2</v>
      </c>
      <c r="CG34" s="8">
        <f t="shared" si="143"/>
        <v>7.4666666666666687E-2</v>
      </c>
      <c r="CH34" s="8">
        <f t="shared" si="143"/>
        <v>7.4666666666666687E-2</v>
      </c>
      <c r="CI34" s="8">
        <f t="shared" si="143"/>
        <v>7.4666666666666687E-2</v>
      </c>
      <c r="CJ34" s="8">
        <f t="shared" si="143"/>
        <v>7.4666666666666687E-2</v>
      </c>
      <c r="CK34" s="8">
        <f t="shared" si="143"/>
        <v>7.4666666666666687E-2</v>
      </c>
      <c r="CL34" s="8">
        <f t="shared" si="143"/>
        <v>7.4666666666666687E-2</v>
      </c>
      <c r="CM34" s="8">
        <f t="shared" si="143"/>
        <v>7.4666666666666687E-2</v>
      </c>
      <c r="CN34" s="8">
        <f t="shared" si="143"/>
        <v>7.4666666666666687E-2</v>
      </c>
      <c r="CO34" s="8">
        <f t="shared" si="143"/>
        <v>7.4666666666666687E-2</v>
      </c>
      <c r="CP34" s="8">
        <f t="shared" si="143"/>
        <v>7.4666666666666687E-2</v>
      </c>
      <c r="CQ34" s="8">
        <f t="shared" si="143"/>
        <v>0.25839352643678165</v>
      </c>
      <c r="CR34" s="8">
        <f t="shared" si="143"/>
        <v>0.1167905103448276</v>
      </c>
      <c r="CS34" s="8">
        <f t="shared" si="143"/>
        <v>5.5253333333333342E-2</v>
      </c>
      <c r="CT34" s="8">
        <f t="shared" si="143"/>
        <v>9.1634537931034502E-2</v>
      </c>
      <c r="CU34" s="8">
        <f t="shared" si="143"/>
        <v>9.9107898850574708E-2</v>
      </c>
      <c r="CV34" s="8">
        <f t="shared" si="143"/>
        <v>0.1206160183908046</v>
      </c>
      <c r="CW34" s="8">
        <f t="shared" si="143"/>
        <v>0.12403884137931034</v>
      </c>
      <c r="CX34" s="8">
        <f t="shared" si="143"/>
        <v>0.13347825287356324</v>
      </c>
      <c r="CY34" s="8">
        <f t="shared" si="143"/>
        <v>0.11356902988505749</v>
      </c>
      <c r="CZ34" s="8">
        <f t="shared" si="143"/>
        <v>0.1177498482758621</v>
      </c>
      <c r="DA34" s="8">
        <f t="shared" si="143"/>
        <v>0.27189531954022994</v>
      </c>
      <c r="DB34" s="8">
        <f t="shared" si="143"/>
        <v>8.213333333333335E-2</v>
      </c>
      <c r="DC34" s="8">
        <f t="shared" si="143"/>
        <v>8.213333333333335E-2</v>
      </c>
      <c r="DD34" s="8">
        <f t="shared" si="143"/>
        <v>0.14933333333333337</v>
      </c>
      <c r="DE34" s="8">
        <f t="shared" si="143"/>
        <v>0.27020167356321845</v>
      </c>
      <c r="DF34" s="8">
        <f t="shared" si="143"/>
        <v>0.2580855908045977</v>
      </c>
      <c r="DG34" s="8">
        <f t="shared" si="143"/>
        <v>0.58333668045977027</v>
      </c>
      <c r="DH34" s="8">
        <f t="shared" si="143"/>
        <v>0.42091247816091959</v>
      </c>
      <c r="DI34" s="8">
        <v>0</v>
      </c>
      <c r="DJ34" s="8">
        <v>0</v>
      </c>
      <c r="DK34" s="8">
        <v>0</v>
      </c>
      <c r="DL34" s="8">
        <f t="shared" si="143"/>
        <v>0.58186806436781635</v>
      </c>
      <c r="DM34" s="8">
        <f t="shared" si="143"/>
        <v>0.1439243770114943</v>
      </c>
      <c r="DN34" s="8">
        <f t="shared" si="143"/>
        <v>0.11290578390804601</v>
      </c>
      <c r="DO34" s="8">
        <f t="shared" si="143"/>
        <v>0.11234913103448278</v>
      </c>
      <c r="DP34" s="8">
        <f t="shared" si="143"/>
        <v>0.10353743448275865</v>
      </c>
      <c r="DQ34" s="8">
        <f t="shared" ref="DQ34:GB34" si="144">SUM(DQ82,DQ130)</f>
        <v>0.11471786666666665</v>
      </c>
      <c r="DR34" s="8">
        <f t="shared" si="144"/>
        <v>0.16108586666666669</v>
      </c>
      <c r="DS34" s="8">
        <f t="shared" si="144"/>
        <v>0.12312687816091956</v>
      </c>
      <c r="DT34" s="8">
        <f t="shared" si="144"/>
        <v>0.11109370114942529</v>
      </c>
      <c r="DU34" s="8">
        <f t="shared" si="144"/>
        <v>0.10681813333333334</v>
      </c>
      <c r="DV34" s="8">
        <f t="shared" si="144"/>
        <v>9.7473471264367839E-2</v>
      </c>
      <c r="DW34" s="8">
        <f t="shared" si="144"/>
        <v>9.9629020689655207E-2</v>
      </c>
      <c r="DX34" s="8">
        <f t="shared" si="144"/>
        <v>0.13547983448275866</v>
      </c>
      <c r="DY34" s="8">
        <f t="shared" si="144"/>
        <v>0.15523508965517244</v>
      </c>
      <c r="DZ34" s="8">
        <f t="shared" si="144"/>
        <v>0.14228994942528736</v>
      </c>
      <c r="EA34" s="8">
        <f t="shared" si="144"/>
        <v>0.12752088275862072</v>
      </c>
      <c r="EB34" s="8">
        <f t="shared" si="144"/>
        <v>0.11372299770114944</v>
      </c>
      <c r="EC34" s="8">
        <f t="shared" si="144"/>
        <v>0.11732347586206898</v>
      </c>
      <c r="ED34" s="8">
        <f t="shared" si="144"/>
        <v>0.10723266206896551</v>
      </c>
      <c r="EE34" s="8">
        <f t="shared" si="144"/>
        <v>0.25410611494252872</v>
      </c>
      <c r="EF34" s="8">
        <f t="shared" si="144"/>
        <v>0.25525495172413798</v>
      </c>
      <c r="EG34" s="8">
        <f t="shared" si="144"/>
        <v>0.1797751908045977</v>
      </c>
      <c r="EH34" s="8">
        <f t="shared" si="144"/>
        <v>0.11311897011494254</v>
      </c>
      <c r="EI34" s="8">
        <f t="shared" si="144"/>
        <v>0.10442571034482759</v>
      </c>
      <c r="EJ34" s="8">
        <f t="shared" si="144"/>
        <v>0.4282350312912957</v>
      </c>
      <c r="EK34" s="8">
        <f t="shared" si="144"/>
        <v>0.31828279352731448</v>
      </c>
      <c r="EL34" s="8">
        <f t="shared" si="144"/>
        <v>0.3224833171266861</v>
      </c>
      <c r="EM34" s="8">
        <f t="shared" si="144"/>
        <v>0.42512478121026243</v>
      </c>
      <c r="EN34" s="8">
        <f t="shared" si="144"/>
        <v>0.25716967112972805</v>
      </c>
      <c r="EO34" s="8">
        <f t="shared" si="144"/>
        <v>0.4793155611065979</v>
      </c>
      <c r="EP34" s="8">
        <f t="shared" si="144"/>
        <v>0.38021103004009749</v>
      </c>
      <c r="EQ34" s="8">
        <f t="shared" si="144"/>
        <v>0.44203168936886916</v>
      </c>
      <c r="ER34" s="8">
        <f t="shared" si="144"/>
        <v>0.37382207685350793</v>
      </c>
      <c r="ES34" s="8">
        <f t="shared" si="144"/>
        <v>0.382249645753166</v>
      </c>
      <c r="ET34" s="8">
        <f t="shared" si="144"/>
        <v>0.43082537582752667</v>
      </c>
      <c r="EU34" s="8">
        <f t="shared" si="144"/>
        <v>0.34794208691749573</v>
      </c>
      <c r="EV34" s="8">
        <f t="shared" si="144"/>
        <v>0.31478645085933582</v>
      </c>
      <c r="EW34" s="8">
        <f t="shared" si="144"/>
        <v>0.49937906766067441</v>
      </c>
      <c r="EX34" s="8">
        <f t="shared" si="144"/>
        <v>0.53444968248397062</v>
      </c>
      <c r="EY34" s="8">
        <f t="shared" si="144"/>
        <v>0.42782332859600569</v>
      </c>
      <c r="EZ34" s="8">
        <f t="shared" si="144"/>
        <v>0.41911243521141917</v>
      </c>
      <c r="FA34" s="8">
        <f t="shared" si="144"/>
        <v>0.47961941805669828</v>
      </c>
      <c r="FB34" s="8">
        <f t="shared" si="144"/>
        <v>0.3699940767537746</v>
      </c>
      <c r="FC34" s="8">
        <f t="shared" si="144"/>
        <v>0.19494663312120764</v>
      </c>
      <c r="FD34" s="8">
        <f t="shared" si="144"/>
        <v>0.18772638745005188</v>
      </c>
      <c r="FE34" s="8">
        <f t="shared" si="144"/>
        <v>0.17481746337131865</v>
      </c>
      <c r="FF34" s="8">
        <f t="shared" si="144"/>
        <v>0.17230131715258251</v>
      </c>
      <c r="FG34" s="8">
        <f t="shared" si="144"/>
        <v>0.20741050762172558</v>
      </c>
      <c r="FH34" s="8">
        <f t="shared" si="144"/>
        <v>0.20866858073109373</v>
      </c>
      <c r="FI34" s="8">
        <f t="shared" si="144"/>
        <v>0.20129169749889009</v>
      </c>
      <c r="FJ34" s="8">
        <f t="shared" si="144"/>
        <v>0.1325501849933402</v>
      </c>
      <c r="FK34" s="8">
        <f t="shared" si="144"/>
        <v>0.12296343700749579</v>
      </c>
      <c r="FL34" s="8">
        <f t="shared" si="144"/>
        <v>0.11805025241313538</v>
      </c>
      <c r="FM34" s="8">
        <f t="shared" si="144"/>
        <v>0.11323837059391637</v>
      </c>
      <c r="FN34" s="8">
        <f t="shared" si="144"/>
        <v>0.17391602663904099</v>
      </c>
      <c r="FO34" s="8">
        <f t="shared" si="144"/>
        <v>0.18116252774900099</v>
      </c>
      <c r="FP34" s="8">
        <f t="shared" si="144"/>
        <v>0.16996338966997188</v>
      </c>
      <c r="FQ34" s="8">
        <f t="shared" si="144"/>
        <v>0.12981168280904859</v>
      </c>
      <c r="FR34" s="8">
        <f t="shared" si="144"/>
        <v>0.12023033148543658</v>
      </c>
      <c r="FS34" s="8">
        <f t="shared" si="144"/>
        <v>0.10592120691897519</v>
      </c>
      <c r="FT34" s="8">
        <f t="shared" si="144"/>
        <v>0.10315718660794879</v>
      </c>
      <c r="FU34" s="8">
        <f t="shared" si="144"/>
        <v>0.18013319520497265</v>
      </c>
      <c r="FV34" s="8">
        <f t="shared" si="144"/>
        <v>0.19083498594050619</v>
      </c>
      <c r="FW34" s="8">
        <f t="shared" si="144"/>
        <v>0.12196592176015002</v>
      </c>
      <c r="FX34" s="8">
        <f t="shared" si="144"/>
        <v>0.12412718112059469</v>
      </c>
      <c r="FY34" s="8">
        <f t="shared" si="144"/>
        <v>0.11798197580676567</v>
      </c>
      <c r="FZ34" s="8">
        <f t="shared" si="144"/>
        <v>0.11361444428000593</v>
      </c>
      <c r="GA34" s="8">
        <f t="shared" si="144"/>
        <v>0.11869269059417309</v>
      </c>
      <c r="GB34" s="8">
        <f t="shared" si="144"/>
        <v>0.15481161462187362</v>
      </c>
      <c r="GC34" s="8">
        <f t="shared" ref="GC34:IN34" si="145">SUM(GC82,GC130)</f>
        <v>0.18806633390288857</v>
      </c>
      <c r="GD34" s="8">
        <f t="shared" si="145"/>
        <v>0.13876927630605296</v>
      </c>
      <c r="GE34" s="8">
        <f t="shared" si="145"/>
        <v>0.15722626114106794</v>
      </c>
      <c r="GF34" s="8">
        <f t="shared" si="145"/>
        <v>0.15452212397156564</v>
      </c>
      <c r="GG34" s="8">
        <f t="shared" si="145"/>
        <v>0.15065907087227648</v>
      </c>
      <c r="GH34" s="8">
        <f t="shared" si="145"/>
        <v>0.15065907087227648</v>
      </c>
      <c r="GI34" s="8">
        <f t="shared" si="145"/>
        <v>0.28141598933494594</v>
      </c>
      <c r="GJ34" s="8">
        <f t="shared" si="145"/>
        <v>0.29569071343164605</v>
      </c>
      <c r="GK34" s="8">
        <f t="shared" si="145"/>
        <v>0.28345240334794741</v>
      </c>
      <c r="GL34" s="8">
        <f t="shared" si="145"/>
        <v>0.15883950119207493</v>
      </c>
      <c r="GM34" s="8">
        <f t="shared" si="145"/>
        <v>0.15697080117805051</v>
      </c>
      <c r="GN34" s="8">
        <f t="shared" si="145"/>
        <v>0.1537005761535078</v>
      </c>
      <c r="GO34" s="8">
        <f t="shared" si="145"/>
        <v>0.15304653114859917</v>
      </c>
      <c r="GP34" s="8">
        <f t="shared" si="145"/>
        <v>0.17909275128850258</v>
      </c>
      <c r="GQ34" s="8">
        <f t="shared" si="145"/>
        <v>0.17420840352608891</v>
      </c>
      <c r="GR34" s="8">
        <f t="shared" si="145"/>
        <v>0.163769307327989</v>
      </c>
      <c r="GS34" s="8">
        <f t="shared" si="145"/>
        <v>0.15127112334769507</v>
      </c>
      <c r="GT34" s="8">
        <f t="shared" si="145"/>
        <v>0.14940357861500747</v>
      </c>
      <c r="GU34" s="8">
        <f t="shared" si="145"/>
        <v>0.14940357861500747</v>
      </c>
      <c r="GV34" s="8">
        <f t="shared" si="145"/>
        <v>0.14940357861500747</v>
      </c>
      <c r="GW34" s="8">
        <f t="shared" si="145"/>
        <v>0.17574872888253629</v>
      </c>
      <c r="GX34" s="8">
        <f t="shared" si="145"/>
        <v>0.17574872888253629</v>
      </c>
      <c r="GY34" s="8">
        <f t="shared" si="145"/>
        <v>0.2048035828717765</v>
      </c>
      <c r="GZ34" s="8">
        <f t="shared" si="145"/>
        <v>0.16138699064975287</v>
      </c>
      <c r="HA34" s="8">
        <f t="shared" si="145"/>
        <v>0.3916822622157623</v>
      </c>
      <c r="HB34" s="8">
        <f t="shared" si="145"/>
        <v>0.31334580977260995</v>
      </c>
      <c r="HC34" s="8">
        <f t="shared" si="145"/>
        <v>0.28201122879534901</v>
      </c>
      <c r="HD34" s="8">
        <f t="shared" si="145"/>
        <v>0.33081052202461536</v>
      </c>
      <c r="HE34" s="8">
        <f t="shared" si="145"/>
        <v>0.4385709102634886</v>
      </c>
      <c r="HF34" s="8">
        <f t="shared" si="145"/>
        <v>0.3726701632488304</v>
      </c>
      <c r="HG34" s="8">
        <f t="shared" si="145"/>
        <v>0.30252176893706273</v>
      </c>
      <c r="HH34" s="8">
        <f t="shared" si="145"/>
        <v>0.32608639284272661</v>
      </c>
      <c r="HI34" s="8">
        <f t="shared" si="145"/>
        <v>0.6433142326246204</v>
      </c>
      <c r="HJ34" s="8">
        <f t="shared" si="145"/>
        <v>0.49831324685843603</v>
      </c>
      <c r="HK34" s="8">
        <f t="shared" si="145"/>
        <v>0.53022367506402235</v>
      </c>
      <c r="HL34" s="8">
        <f t="shared" si="145"/>
        <v>0.69974932496906406</v>
      </c>
      <c r="HM34" s="8">
        <f t="shared" si="145"/>
        <v>0.66117316287164429</v>
      </c>
      <c r="HN34" s="8">
        <f t="shared" si="145"/>
        <v>0.47459443467289569</v>
      </c>
      <c r="HO34" s="8">
        <f t="shared" si="145"/>
        <v>0.13875039787798407</v>
      </c>
      <c r="HP34" s="8">
        <f t="shared" si="145"/>
        <v>0.12268456233421754</v>
      </c>
      <c r="HQ34" s="8">
        <f t="shared" si="145"/>
        <v>0.12122403183023878</v>
      </c>
      <c r="HR34" s="8">
        <f t="shared" si="145"/>
        <v>0.13188903625110526</v>
      </c>
      <c r="HS34" s="8">
        <f t="shared" si="145"/>
        <v>0.14947803713527852</v>
      </c>
      <c r="HT34" s="8">
        <f t="shared" si="145"/>
        <v>0.13221644562334223</v>
      </c>
      <c r="HU34" s="8">
        <f t="shared" si="145"/>
        <v>0.12798859416445618</v>
      </c>
      <c r="HV34" s="8">
        <f t="shared" si="145"/>
        <v>0.11684244031830238</v>
      </c>
      <c r="HW34" s="8">
        <f t="shared" si="145"/>
        <v>0.24017612732095489</v>
      </c>
      <c r="HX34" s="8">
        <f t="shared" si="145"/>
        <v>0.18877000884173301</v>
      </c>
      <c r="HY34" s="8">
        <f t="shared" si="145"/>
        <v>0.23851306442269588</v>
      </c>
      <c r="HZ34" s="8">
        <f t="shared" si="145"/>
        <v>0.32874558208075466</v>
      </c>
      <c r="IA34" s="8">
        <f t="shared" si="145"/>
        <v>0.37327698113207552</v>
      </c>
      <c r="IB34" s="8">
        <f t="shared" si="145"/>
        <v>0.17063099965168937</v>
      </c>
      <c r="IC34" s="8">
        <f t="shared" si="145"/>
        <v>0.15972045977011504</v>
      </c>
      <c r="ID34" s="8">
        <f t="shared" si="145"/>
        <v>0.14782551027516544</v>
      </c>
      <c r="IE34" s="8">
        <f t="shared" si="145"/>
        <v>0.13781734587251832</v>
      </c>
      <c r="IF34" s="8">
        <f t="shared" si="145"/>
        <v>0.18671270753512131</v>
      </c>
      <c r="IG34" s="8">
        <f t="shared" si="145"/>
        <v>0.21002789272030642</v>
      </c>
      <c r="IH34" s="8">
        <f t="shared" si="145"/>
        <v>0.21067559386973173</v>
      </c>
      <c r="II34" s="8">
        <f t="shared" si="145"/>
        <v>0.16877241379310345</v>
      </c>
      <c r="IJ34" s="8">
        <f t="shared" si="145"/>
        <v>0.1643310344827586</v>
      </c>
      <c r="IK34" s="8">
        <f t="shared" si="145"/>
        <v>0.16137011494252873</v>
      </c>
      <c r="IL34" s="8">
        <f t="shared" si="145"/>
        <v>0.15988965517241377</v>
      </c>
      <c r="IM34" s="8">
        <f t="shared" si="145"/>
        <v>0.16581149425287356</v>
      </c>
      <c r="IN34" s="8">
        <f t="shared" si="145"/>
        <v>0.17596321839080448</v>
      </c>
      <c r="IO34" s="8">
        <f t="shared" ref="IO34:KZ34" si="146">SUM(IO82,IO130)</f>
        <v>0.16242758620689651</v>
      </c>
      <c r="IP34" s="8">
        <f t="shared" si="146"/>
        <v>0.56665347040651981</v>
      </c>
      <c r="IQ34" s="8">
        <f t="shared" si="146"/>
        <v>0.54201636299754052</v>
      </c>
      <c r="IR34" s="8">
        <f t="shared" si="146"/>
        <v>0.74943930358294519</v>
      </c>
      <c r="IS34" s="8">
        <f t="shared" si="146"/>
        <v>0.58354779107109556</v>
      </c>
      <c r="IT34" s="8">
        <f t="shared" si="146"/>
        <v>0.72981422922696826</v>
      </c>
      <c r="IU34" s="8">
        <f t="shared" si="146"/>
        <v>0.78375743957409461</v>
      </c>
      <c r="IV34" s="8">
        <f t="shared" si="146"/>
        <v>0.64648898258294452</v>
      </c>
      <c r="IW34" s="8">
        <f t="shared" si="146"/>
        <v>0.57189409997722007</v>
      </c>
      <c r="IX34" s="8">
        <f t="shared" si="146"/>
        <v>0.54041201482851842</v>
      </c>
      <c r="IY34" s="8">
        <f t="shared" si="146"/>
        <v>0.76628734915137575</v>
      </c>
      <c r="IZ34" s="8">
        <f t="shared" si="146"/>
        <v>0.76628734915137575</v>
      </c>
      <c r="JA34" s="8">
        <f t="shared" si="146"/>
        <v>0.64385025204178969</v>
      </c>
      <c r="JB34" s="8">
        <f t="shared" si="146"/>
        <v>0.60163056338331145</v>
      </c>
      <c r="JC34" s="8">
        <f t="shared" si="146"/>
        <v>0.61296733163419903</v>
      </c>
      <c r="JD34" s="8">
        <f t="shared" si="146"/>
        <v>0.40225981138494316</v>
      </c>
      <c r="JE34" s="8">
        <f t="shared" si="146"/>
        <v>0.20233208787163909</v>
      </c>
      <c r="JF34" s="8">
        <f t="shared" si="146"/>
        <v>0.19455008449196071</v>
      </c>
      <c r="JG34" s="8">
        <f t="shared" si="146"/>
        <v>0.19442251066606442</v>
      </c>
      <c r="JH34" s="8">
        <f t="shared" si="146"/>
        <v>0.247148428114909</v>
      </c>
      <c r="JI34" s="8">
        <f t="shared" si="146"/>
        <v>0.26480188726597409</v>
      </c>
      <c r="JJ34" s="8">
        <f t="shared" si="146"/>
        <v>0.21461365457009496</v>
      </c>
      <c r="JK34" s="8">
        <f t="shared" si="146"/>
        <v>0.21120708862453788</v>
      </c>
      <c r="JL34" s="8">
        <f t="shared" si="146"/>
        <v>0.19638942763945186</v>
      </c>
      <c r="JM34" s="8">
        <f t="shared" si="146"/>
        <v>0.40230085830447215</v>
      </c>
      <c r="JN34" s="8">
        <f t="shared" si="146"/>
        <v>0.35907845204035527</v>
      </c>
      <c r="JO34" s="8">
        <f t="shared" si="146"/>
        <v>0.60511368769763618</v>
      </c>
      <c r="JP34" s="8">
        <f t="shared" si="146"/>
        <v>0.74074522845411384</v>
      </c>
      <c r="JQ34" s="8">
        <f t="shared" si="146"/>
        <v>0.49727077221632721</v>
      </c>
      <c r="JR34" s="8">
        <f t="shared" si="146"/>
        <v>0.30555268948742154</v>
      </c>
      <c r="JS34" s="8">
        <f t="shared" si="146"/>
        <v>0.2577567380592215</v>
      </c>
      <c r="JT34" s="8">
        <f t="shared" si="146"/>
        <v>0.23897975714100017</v>
      </c>
      <c r="JU34" s="8">
        <f t="shared" si="146"/>
        <v>0.22703076928395002</v>
      </c>
      <c r="JV34" s="8">
        <f t="shared" si="146"/>
        <v>0.38969286822151927</v>
      </c>
      <c r="JW34" s="8">
        <f t="shared" si="146"/>
        <v>0.53731550344996037</v>
      </c>
      <c r="JX34" s="8">
        <f t="shared" si="146"/>
        <v>0.36700462703796449</v>
      </c>
      <c r="JY34" s="8">
        <f t="shared" si="146"/>
        <v>0.29018970509978592</v>
      </c>
      <c r="JZ34" s="8">
        <f t="shared" si="146"/>
        <v>0.26671847895200917</v>
      </c>
      <c r="KA34" s="8">
        <f t="shared" si="146"/>
        <v>0.53355179233277439</v>
      </c>
      <c r="KB34" s="8">
        <f t="shared" si="146"/>
        <v>0.4591623597479163</v>
      </c>
      <c r="KC34" s="8">
        <f t="shared" si="146"/>
        <v>0.5515078622670504</v>
      </c>
      <c r="KD34" s="8">
        <f t="shared" si="146"/>
        <v>0.554073015114804</v>
      </c>
      <c r="KE34" s="8">
        <f t="shared" si="146"/>
        <v>0.43652601093352833</v>
      </c>
      <c r="KF34" s="8">
        <f t="shared" si="146"/>
        <v>0.83379616757361008</v>
      </c>
      <c r="KG34" s="8">
        <f t="shared" si="146"/>
        <v>0.63446187717396851</v>
      </c>
      <c r="KH34" s="8">
        <f t="shared" si="146"/>
        <v>0.60845194713816353</v>
      </c>
      <c r="KI34" s="8">
        <f t="shared" si="146"/>
        <v>0.51638982483416851</v>
      </c>
      <c r="KJ34" s="8">
        <f t="shared" si="146"/>
        <v>0.68166283248566861</v>
      </c>
      <c r="KK34" s="8">
        <f t="shared" si="146"/>
        <v>0.72137134699939687</v>
      </c>
      <c r="KL34" s="8">
        <f t="shared" si="146"/>
        <v>0.79876352503613013</v>
      </c>
      <c r="KM34" s="8">
        <f t="shared" si="146"/>
        <v>0.62665757031738445</v>
      </c>
      <c r="KN34" s="8">
        <f t="shared" si="146"/>
        <v>0.55886461498304929</v>
      </c>
      <c r="KO34" s="8">
        <f t="shared" si="146"/>
        <v>0.62966986233882161</v>
      </c>
      <c r="KP34" s="8">
        <f t="shared" si="146"/>
        <v>1.4890579786163025</v>
      </c>
      <c r="KQ34" s="8">
        <f t="shared" si="146"/>
        <v>1.1526675682273007</v>
      </c>
      <c r="KR34" s="8">
        <f t="shared" si="146"/>
        <v>1.1712918217808639</v>
      </c>
      <c r="KS34" s="8">
        <f t="shared" si="146"/>
        <v>1.3869792879029377</v>
      </c>
      <c r="KT34" s="8">
        <f t="shared" si="146"/>
        <v>0.71050964568268671</v>
      </c>
      <c r="KU34" s="8">
        <f t="shared" si="146"/>
        <v>0.32724684979544127</v>
      </c>
      <c r="KV34" s="8">
        <f t="shared" si="146"/>
        <v>0.29327574290853586</v>
      </c>
      <c r="KW34" s="8">
        <f t="shared" si="146"/>
        <v>0.28814341740763649</v>
      </c>
      <c r="KX34" s="8">
        <f t="shared" si="146"/>
        <v>0.54229737250392862</v>
      </c>
      <c r="KY34" s="8">
        <f t="shared" si="146"/>
        <v>0.65791870008770725</v>
      </c>
      <c r="KZ34" s="8">
        <f t="shared" si="146"/>
        <v>0.52413789764661389</v>
      </c>
      <c r="LA34" s="8">
        <f t="shared" ref="LA34:NI34" si="147">SUM(LA82,LA130)</f>
        <v>0.41707685916078108</v>
      </c>
      <c r="LB34" s="8">
        <f t="shared" si="147"/>
        <v>0.34299006564187795</v>
      </c>
      <c r="LC34" s="8">
        <f t="shared" si="147"/>
        <v>0.31867118238471126</v>
      </c>
      <c r="LD34" s="8">
        <f t="shared" si="147"/>
        <v>0.3079910793518903</v>
      </c>
      <c r="LE34" s="8">
        <f t="shared" si="147"/>
        <v>0.50953029103710668</v>
      </c>
      <c r="LF34" s="8">
        <f t="shared" si="147"/>
        <v>0.5659216058426082</v>
      </c>
      <c r="LG34" s="8">
        <f t="shared" si="147"/>
        <v>0.43846178470688568</v>
      </c>
      <c r="LH34" s="8">
        <f t="shared" si="147"/>
        <v>0.45083564873863713</v>
      </c>
      <c r="LI34" s="8">
        <f t="shared" si="147"/>
        <v>0.23267665387717196</v>
      </c>
      <c r="LJ34" s="8">
        <f t="shared" si="147"/>
        <v>0.20831059735901009</v>
      </c>
      <c r="LK34" s="8">
        <f t="shared" si="147"/>
        <v>0.20181138346489408</v>
      </c>
      <c r="LL34" s="8">
        <f t="shared" si="147"/>
        <v>0.14957784892103917</v>
      </c>
      <c r="LM34" s="8">
        <f t="shared" si="147"/>
        <v>0.14209895647498724</v>
      </c>
      <c r="LN34" s="8">
        <f t="shared" si="147"/>
        <v>0.13117739925218111</v>
      </c>
      <c r="LO34" s="8">
        <f t="shared" si="147"/>
        <v>8.1832537452039389E-2</v>
      </c>
      <c r="LP34" s="8">
        <f t="shared" si="147"/>
        <v>7.5061523714873013E-2</v>
      </c>
      <c r="LQ34" s="8">
        <f t="shared" si="147"/>
        <v>0.10636647034385005</v>
      </c>
      <c r="LR34" s="8">
        <f t="shared" si="147"/>
        <v>0.52149080618299049</v>
      </c>
      <c r="LS34" s="8">
        <f t="shared" si="147"/>
        <v>0.38618709614687663</v>
      </c>
      <c r="LT34" s="8">
        <f t="shared" si="147"/>
        <v>0.46396964977505062</v>
      </c>
      <c r="LU34" s="8">
        <f t="shared" si="147"/>
        <v>0.48923971749065231</v>
      </c>
      <c r="LV34" s="8">
        <f t="shared" si="147"/>
        <v>0.43017297111068342</v>
      </c>
      <c r="LW34" s="8">
        <f t="shared" si="147"/>
        <v>0.45841930433062306</v>
      </c>
      <c r="LX34" s="8">
        <f t="shared" si="147"/>
        <v>0.43216175045007599</v>
      </c>
      <c r="LY34" s="8">
        <f t="shared" si="147"/>
        <v>0.37857835282014762</v>
      </c>
      <c r="LZ34" s="8">
        <f t="shared" si="147"/>
        <v>0.43280523296064899</v>
      </c>
      <c r="MA34" s="8">
        <f t="shared" si="147"/>
        <v>0.45290025413109547</v>
      </c>
      <c r="MB34" s="8">
        <f t="shared" si="147"/>
        <v>0.31828209555083498</v>
      </c>
      <c r="MC34" s="8">
        <f t="shared" si="147"/>
        <v>0.30197982461923922</v>
      </c>
      <c r="MD34" s="8">
        <f t="shared" si="147"/>
        <v>0.25547459984268178</v>
      </c>
      <c r="ME34" s="8">
        <f t="shared" si="147"/>
        <v>0.2133529612735785</v>
      </c>
      <c r="MF34" s="8">
        <f t="shared" si="147"/>
        <v>0.1775419441330961</v>
      </c>
      <c r="MG34" s="8">
        <f t="shared" si="147"/>
        <v>0.1975636579415837</v>
      </c>
      <c r="MH34" s="8">
        <f t="shared" si="147"/>
        <v>0.17172152868279256</v>
      </c>
      <c r="MI34" s="8">
        <f t="shared" si="147"/>
        <v>0.16471248669573979</v>
      </c>
      <c r="MJ34" s="8">
        <f t="shared" si="147"/>
        <v>0.15334732511373375</v>
      </c>
      <c r="MK34" s="8">
        <f t="shared" si="147"/>
        <v>0.11726965933124044</v>
      </c>
      <c r="ML34" s="8">
        <f t="shared" si="147"/>
        <v>0.1099809790620401</v>
      </c>
      <c r="MM34" s="8">
        <f t="shared" si="147"/>
        <v>0.10560071576941826</v>
      </c>
      <c r="MN34" s="8">
        <f t="shared" si="147"/>
        <v>0.19429972967627088</v>
      </c>
      <c r="MO34" s="8">
        <f t="shared" si="147"/>
        <v>0.19330873607173474</v>
      </c>
      <c r="MP34" s="8">
        <f t="shared" si="147"/>
        <v>0.21777371361501061</v>
      </c>
      <c r="MQ34" s="8">
        <f t="shared" si="147"/>
        <v>0.10190545262741479</v>
      </c>
      <c r="MR34" s="8">
        <f t="shared" si="147"/>
        <v>9.6939299965260073E-2</v>
      </c>
      <c r="MS34" s="8">
        <f t="shared" si="147"/>
        <v>9.6829702113405594E-2</v>
      </c>
      <c r="MT34" s="8">
        <f t="shared" si="147"/>
        <v>9.6723819442969955E-2</v>
      </c>
      <c r="MU34" s="8">
        <f t="shared" si="147"/>
        <v>0.14065011158595916</v>
      </c>
      <c r="MV34" s="8">
        <f t="shared" si="147"/>
        <v>0.13093306640613295</v>
      </c>
      <c r="MW34" s="8">
        <f t="shared" si="147"/>
        <v>0.1152869767098026</v>
      </c>
      <c r="MX34" s="8">
        <f t="shared" si="147"/>
        <v>7.9771150013718262E-2</v>
      </c>
      <c r="MY34" s="8">
        <f t="shared" si="147"/>
        <v>7.9771150013718262E-2</v>
      </c>
      <c r="MZ34" s="8">
        <f t="shared" si="147"/>
        <v>7.9771150013718262E-2</v>
      </c>
      <c r="NA34" s="8">
        <f t="shared" si="147"/>
        <v>7.9771150013718262E-2</v>
      </c>
      <c r="NB34" s="8">
        <f t="shared" si="147"/>
        <v>9.8179876939960928E-2</v>
      </c>
      <c r="NC34" s="8" t="e">
        <f t="shared" si="147"/>
        <v>#N/A</v>
      </c>
      <c r="ND34" s="8" t="e">
        <f t="shared" si="147"/>
        <v>#N/A</v>
      </c>
      <c r="NE34" s="8" t="e">
        <f t="shared" si="147"/>
        <v>#N/A</v>
      </c>
      <c r="NF34" s="8" t="e">
        <f t="shared" si="147"/>
        <v>#N/A</v>
      </c>
      <c r="NG34" s="8" t="e">
        <f t="shared" si="147"/>
        <v>#N/A</v>
      </c>
      <c r="NH34" s="8" t="e">
        <f t="shared" si="147"/>
        <v>#N/A</v>
      </c>
      <c r="NI34" s="8" t="e">
        <f t="shared" si="147"/>
        <v>#N/A</v>
      </c>
    </row>
    <row r="35" spans="1:373" ht="15.75" customHeight="1">
      <c r="A35" s="22">
        <v>62</v>
      </c>
      <c r="B35" s="8" t="s">
        <v>1256</v>
      </c>
      <c r="C35" s="8">
        <f t="shared" ref="C35:S35" si="148">SUM(C83,C131)</f>
        <v>1.8133333333333335</v>
      </c>
      <c r="D35" s="8">
        <f t="shared" si="148"/>
        <v>5.0399999999999991</v>
      </c>
      <c r="E35" s="8">
        <f t="shared" si="148"/>
        <v>3.2240000000000002</v>
      </c>
      <c r="F35" s="8">
        <f t="shared" si="148"/>
        <v>3.2240000000000002</v>
      </c>
      <c r="G35" s="8">
        <f t="shared" si="148"/>
        <v>3.2240000000000002</v>
      </c>
      <c r="H35" s="8">
        <f t="shared" si="148"/>
        <v>1.0666666666666667</v>
      </c>
      <c r="I35" s="8">
        <f t="shared" si="148"/>
        <v>1.0666666666666667</v>
      </c>
      <c r="J35" s="8">
        <f t="shared" si="148"/>
        <v>1.6</v>
      </c>
      <c r="K35" s="8">
        <f t="shared" si="148"/>
        <v>2.1333333333333333</v>
      </c>
      <c r="L35" s="8">
        <f t="shared" si="148"/>
        <v>1.0666666666666667</v>
      </c>
      <c r="M35" s="8">
        <f t="shared" si="148"/>
        <v>0.27604229885057469</v>
      </c>
      <c r="N35" s="8">
        <f t="shared" si="148"/>
        <v>0.57145747126436774</v>
      </c>
      <c r="O35" s="8">
        <f t="shared" si="148"/>
        <v>0.4</v>
      </c>
      <c r="P35" s="8">
        <f t="shared" si="148"/>
        <v>0.4</v>
      </c>
      <c r="Q35" s="8">
        <f t="shared" si="148"/>
        <v>0.53333333333333333</v>
      </c>
      <c r="R35" s="8">
        <f t="shared" si="148"/>
        <v>0.14133333333333337</v>
      </c>
      <c r="S35" s="8">
        <f t="shared" si="148"/>
        <v>0.45866666666666672</v>
      </c>
      <c r="T35" s="8">
        <f>SUM(T83,T131)</f>
        <v>0.35958252873563223</v>
      </c>
      <c r="U35" s="8">
        <f t="shared" ref="U35:BN35" si="149">SUM(U83,U131)</f>
        <v>0.36275494252873564</v>
      </c>
      <c r="V35" s="8">
        <f t="shared" si="149"/>
        <v>0.36343172413793101</v>
      </c>
      <c r="W35" s="8">
        <f t="shared" si="149"/>
        <v>0.63410206896551713</v>
      </c>
      <c r="X35" s="8">
        <f t="shared" si="149"/>
        <v>0.68321103448275866</v>
      </c>
      <c r="Y35" s="8">
        <f t="shared" si="149"/>
        <v>0.40801471264367817</v>
      </c>
      <c r="Z35" s="8">
        <f t="shared" si="149"/>
        <v>0.41249839080459771</v>
      </c>
      <c r="AA35" s="8">
        <f t="shared" si="149"/>
        <v>0.41406344827586195</v>
      </c>
      <c r="AB35" s="8">
        <f t="shared" si="149"/>
        <v>0.41000275862068969</v>
      </c>
      <c r="AC35" s="8">
        <f t="shared" si="149"/>
        <v>0.43144827586206902</v>
      </c>
      <c r="AD35" s="8">
        <f t="shared" si="149"/>
        <v>0.81129195402298848</v>
      </c>
      <c r="AE35" s="8">
        <f t="shared" si="149"/>
        <v>0.83142620689655167</v>
      </c>
      <c r="AF35" s="8">
        <f t="shared" si="149"/>
        <v>0.52052965517241379</v>
      </c>
      <c r="AG35" s="8">
        <f t="shared" si="149"/>
        <v>0.47260505747126436</v>
      </c>
      <c r="AH35" s="8">
        <f t="shared" si="149"/>
        <v>0.47247816091954026</v>
      </c>
      <c r="AI35" s="8">
        <f t="shared" si="149"/>
        <v>0.42852965517241381</v>
      </c>
      <c r="AJ35" s="8">
        <f t="shared" si="149"/>
        <v>0.42696459770114936</v>
      </c>
      <c r="AK35" s="8">
        <f t="shared" si="149"/>
        <v>0.86606896551724133</v>
      </c>
      <c r="AL35" s="8">
        <f t="shared" si="149"/>
        <v>0.92122666666666664</v>
      </c>
      <c r="AM35" s="8">
        <f t="shared" si="149"/>
        <v>7.4666666666666659E-2</v>
      </c>
      <c r="AN35" s="8">
        <f t="shared" si="149"/>
        <v>0.45555862068965519</v>
      </c>
      <c r="AO35" s="8">
        <f t="shared" si="149"/>
        <v>0.45242850574712645</v>
      </c>
      <c r="AP35" s="8">
        <f t="shared" si="149"/>
        <v>0.45115954022988503</v>
      </c>
      <c r="AQ35" s="8">
        <f t="shared" si="149"/>
        <v>0.43208275862068968</v>
      </c>
      <c r="AR35" s="8">
        <f t="shared" si="149"/>
        <v>0.49172413793103448</v>
      </c>
      <c r="AS35" s="8">
        <f t="shared" si="149"/>
        <v>0.54963126436781606</v>
      </c>
      <c r="AT35" s="8">
        <f t="shared" si="149"/>
        <v>0.45318988505747126</v>
      </c>
      <c r="AU35" s="8">
        <f t="shared" si="149"/>
        <v>0.41021425287356322</v>
      </c>
      <c r="AV35" s="8">
        <f t="shared" si="149"/>
        <v>1.069695632183908</v>
      </c>
      <c r="AW35" s="8">
        <f t="shared" si="149"/>
        <v>0.86721103448275871</v>
      </c>
      <c r="AX35" s="8">
        <f t="shared" si="149"/>
        <v>0.80993839080459762</v>
      </c>
      <c r="AY35" s="8">
        <f t="shared" si="149"/>
        <v>0.88831816091954008</v>
      </c>
      <c r="AZ35" s="8">
        <f t="shared" si="149"/>
        <v>1.3195549425287356</v>
      </c>
      <c r="BA35" s="8">
        <f t="shared" si="149"/>
        <v>5.8666666666666673E-2</v>
      </c>
      <c r="BB35" s="8">
        <f t="shared" si="149"/>
        <v>1.032</v>
      </c>
      <c r="BC35" s="8">
        <f t="shared" si="149"/>
        <v>0.4816993103448276</v>
      </c>
      <c r="BD35" s="8">
        <f t="shared" si="149"/>
        <v>0.47395862068965522</v>
      </c>
      <c r="BE35" s="8">
        <f t="shared" si="149"/>
        <v>0.4440533333333333</v>
      </c>
      <c r="BF35" s="8">
        <f t="shared" si="149"/>
        <v>0.49544643678160927</v>
      </c>
      <c r="BG35" s="8">
        <f t="shared" si="149"/>
        <v>0.57403770114942521</v>
      </c>
      <c r="BH35" s="8">
        <f t="shared" si="149"/>
        <v>0.42886804597701145</v>
      </c>
      <c r="BI35" s="8">
        <f t="shared" si="149"/>
        <v>0.50322942528735626</v>
      </c>
      <c r="BJ35" s="8">
        <f t="shared" si="149"/>
        <v>0.45441655172413797</v>
      </c>
      <c r="BK35" s="8">
        <f t="shared" si="149"/>
        <v>0.34029425287356319</v>
      </c>
      <c r="BL35" s="8">
        <f t="shared" si="149"/>
        <v>0.36127448275862073</v>
      </c>
      <c r="BM35" s="8">
        <f t="shared" si="149"/>
        <v>0.50644413793103449</v>
      </c>
      <c r="BN35" s="8">
        <f t="shared" si="149"/>
        <v>0.53008919540229882</v>
      </c>
      <c r="BO35" s="8">
        <f t="shared" ref="BO35:DP35" si="150">SUM(BO83,BO131)</f>
        <v>0.44050022988505744</v>
      </c>
      <c r="BP35" s="8">
        <f t="shared" si="150"/>
        <v>0.37489471264367819</v>
      </c>
      <c r="BQ35" s="8">
        <f t="shared" si="150"/>
        <v>0.38453885057471271</v>
      </c>
      <c r="BR35" s="8">
        <f t="shared" si="150"/>
        <v>0.36474298850574705</v>
      </c>
      <c r="BS35" s="8">
        <f t="shared" si="150"/>
        <v>0.39130666666666669</v>
      </c>
      <c r="BT35" s="8">
        <f t="shared" si="150"/>
        <v>0.6566050574712643</v>
      </c>
      <c r="BU35" s="8">
        <f t="shared" si="150"/>
        <v>0.65745103448275866</v>
      </c>
      <c r="BV35" s="8">
        <f t="shared" si="150"/>
        <v>0.62589609195402296</v>
      </c>
      <c r="BW35" s="8">
        <f t="shared" si="150"/>
        <v>0.4833912643678161</v>
      </c>
      <c r="BX35" s="8">
        <f t="shared" si="150"/>
        <v>0.48880551724137938</v>
      </c>
      <c r="BY35" s="8">
        <f t="shared" si="150"/>
        <v>0.54134068965517246</v>
      </c>
      <c r="BZ35" s="8">
        <f t="shared" si="150"/>
        <v>0.46689471264367821</v>
      </c>
      <c r="CA35" s="8">
        <f t="shared" si="150"/>
        <v>0.564520459770115</v>
      </c>
      <c r="CB35" s="8">
        <f t="shared" si="150"/>
        <v>0.67466666666666675</v>
      </c>
      <c r="CC35" s="8">
        <f t="shared" si="150"/>
        <v>0.44701425287356322</v>
      </c>
      <c r="CD35" s="8">
        <f t="shared" si="150"/>
        <v>0.26666666666666666</v>
      </c>
      <c r="CE35" s="8">
        <f t="shared" si="150"/>
        <v>0.26666666666666666</v>
      </c>
      <c r="CF35" s="8">
        <f t="shared" si="150"/>
        <v>0.26666666666666666</v>
      </c>
      <c r="CG35" s="8">
        <f t="shared" si="150"/>
        <v>0.26666666666666666</v>
      </c>
      <c r="CH35" s="8">
        <f t="shared" si="150"/>
        <v>0.26666666666666666</v>
      </c>
      <c r="CI35" s="8">
        <f t="shared" si="150"/>
        <v>0.26666666666666666</v>
      </c>
      <c r="CJ35" s="8">
        <f t="shared" si="150"/>
        <v>0.26666666666666666</v>
      </c>
      <c r="CK35" s="8">
        <f t="shared" si="150"/>
        <v>0.26666666666666666</v>
      </c>
      <c r="CL35" s="8">
        <f t="shared" si="150"/>
        <v>0.26666666666666666</v>
      </c>
      <c r="CM35" s="8">
        <f t="shared" si="150"/>
        <v>0.26666666666666666</v>
      </c>
      <c r="CN35" s="8">
        <f t="shared" si="150"/>
        <v>0.26666666666666666</v>
      </c>
      <c r="CO35" s="8">
        <f t="shared" si="150"/>
        <v>0.26666666666666666</v>
      </c>
      <c r="CP35" s="8">
        <f t="shared" si="150"/>
        <v>0.26666666666666666</v>
      </c>
      <c r="CQ35" s="8">
        <f t="shared" si="150"/>
        <v>0.92283402298850581</v>
      </c>
      <c r="CR35" s="8">
        <f t="shared" si="150"/>
        <v>0.41710896551724141</v>
      </c>
      <c r="CS35" s="8">
        <f t="shared" si="150"/>
        <v>0.19733333333333336</v>
      </c>
      <c r="CT35" s="8">
        <f t="shared" si="150"/>
        <v>0.32726620689655173</v>
      </c>
      <c r="CU35" s="8">
        <f t="shared" si="150"/>
        <v>0.3539567816091953</v>
      </c>
      <c r="CV35" s="8">
        <f t="shared" si="150"/>
        <v>0.43077149425287364</v>
      </c>
      <c r="CW35" s="8">
        <f t="shared" si="150"/>
        <v>0.44299586206896557</v>
      </c>
      <c r="CX35" s="8">
        <f t="shared" si="150"/>
        <v>0.4767080459770115</v>
      </c>
      <c r="CY35" s="8">
        <f t="shared" si="150"/>
        <v>0.40560367816091952</v>
      </c>
      <c r="CZ35" s="8">
        <f t="shared" si="150"/>
        <v>0.42053517241379318</v>
      </c>
      <c r="DA35" s="8">
        <f t="shared" si="150"/>
        <v>0.97105471264367815</v>
      </c>
      <c r="DB35" s="8">
        <f t="shared" si="150"/>
        <v>0.29333333333333333</v>
      </c>
      <c r="DC35" s="8">
        <f t="shared" si="150"/>
        <v>0.29333333333333333</v>
      </c>
      <c r="DD35" s="8">
        <f t="shared" si="150"/>
        <v>0.53333333333333333</v>
      </c>
      <c r="DE35" s="8">
        <f t="shared" si="150"/>
        <v>0.96500597701149426</v>
      </c>
      <c r="DF35" s="8">
        <f t="shared" si="150"/>
        <v>0.92173425287356325</v>
      </c>
      <c r="DG35" s="8">
        <f t="shared" si="150"/>
        <v>2.0833452873563223</v>
      </c>
      <c r="DH35" s="8">
        <f t="shared" si="150"/>
        <v>1.5032588505747126</v>
      </c>
      <c r="DI35" s="8">
        <f t="shared" si="150"/>
        <v>0.8</v>
      </c>
      <c r="DJ35" s="8">
        <f t="shared" si="150"/>
        <v>0.44</v>
      </c>
      <c r="DK35" s="8">
        <f t="shared" si="150"/>
        <v>0.8</v>
      </c>
      <c r="DL35" s="8">
        <f t="shared" si="150"/>
        <v>2.0781002298850577</v>
      </c>
      <c r="DM35" s="8">
        <f t="shared" si="150"/>
        <v>0.514015632183908</v>
      </c>
      <c r="DN35" s="8">
        <f t="shared" si="150"/>
        <v>0.40323494252873565</v>
      </c>
      <c r="DO35" s="8">
        <f t="shared" si="150"/>
        <v>0.40124689655172419</v>
      </c>
      <c r="DP35" s="8">
        <f t="shared" si="150"/>
        <v>0.36977655172413793</v>
      </c>
      <c r="DQ35" s="8">
        <f t="shared" ref="DQ35:GB35" si="151">SUM(DQ83,DQ131)</f>
        <v>0.40970666666666661</v>
      </c>
      <c r="DR35" s="8">
        <f t="shared" si="151"/>
        <v>0.57530666666666663</v>
      </c>
      <c r="DS35" s="8">
        <f t="shared" si="151"/>
        <v>0.43973885057471274</v>
      </c>
      <c r="DT35" s="8">
        <f t="shared" si="151"/>
        <v>0.39676321839080458</v>
      </c>
      <c r="DU35" s="8">
        <f t="shared" si="151"/>
        <v>0.38149333333333335</v>
      </c>
      <c r="DV35" s="8">
        <f t="shared" si="151"/>
        <v>0.34811954022988512</v>
      </c>
      <c r="DW35" s="8">
        <f t="shared" si="151"/>
        <v>0.35581793103448278</v>
      </c>
      <c r="DX35" s="8">
        <f t="shared" si="151"/>
        <v>0.483856551724138</v>
      </c>
      <c r="DY35" s="8">
        <f t="shared" si="151"/>
        <v>0.55441103448275864</v>
      </c>
      <c r="DZ35" s="8">
        <f t="shared" si="151"/>
        <v>0.5081783908045977</v>
      </c>
      <c r="EA35" s="8">
        <f t="shared" si="151"/>
        <v>0.45543172413793109</v>
      </c>
      <c r="EB35" s="8">
        <f t="shared" si="151"/>
        <v>0.40615356321839086</v>
      </c>
      <c r="EC35" s="8">
        <f t="shared" si="151"/>
        <v>0.4190124137931035</v>
      </c>
      <c r="ED35" s="8">
        <f t="shared" si="151"/>
        <v>0.38297379310344826</v>
      </c>
      <c r="EE35" s="8">
        <f t="shared" si="151"/>
        <v>0.90752183908045958</v>
      </c>
      <c r="EF35" s="8">
        <f t="shared" si="151"/>
        <v>0.911624827586207</v>
      </c>
      <c r="EG35" s="8">
        <f t="shared" si="151"/>
        <v>0.6420542528735631</v>
      </c>
      <c r="EH35" s="8">
        <f t="shared" si="151"/>
        <v>0.40399632183908052</v>
      </c>
      <c r="EI35" s="8">
        <f t="shared" si="151"/>
        <v>0.37294896551724133</v>
      </c>
      <c r="EJ35" s="8">
        <f t="shared" si="151"/>
        <v>1.5294108260403416</v>
      </c>
      <c r="EK35" s="8">
        <f t="shared" si="151"/>
        <v>1.1367242625975518</v>
      </c>
      <c r="EL35" s="8">
        <f t="shared" si="151"/>
        <v>1.1517261325953074</v>
      </c>
      <c r="EM35" s="8">
        <f t="shared" si="151"/>
        <v>1.5183027900366515</v>
      </c>
      <c r="EN35" s="8">
        <f t="shared" si="151"/>
        <v>0.91846311117760016</v>
      </c>
      <c r="EO35" s="8">
        <f t="shared" si="151"/>
        <v>1.7118412896664208</v>
      </c>
      <c r="EP35" s="8">
        <f t="shared" si="151"/>
        <v>1.3578965358574906</v>
      </c>
      <c r="EQ35" s="8">
        <f t="shared" si="151"/>
        <v>1.5786846048888181</v>
      </c>
      <c r="ER35" s="8">
        <f t="shared" si="151"/>
        <v>1.3350788459053853</v>
      </c>
      <c r="ES35" s="8">
        <f t="shared" si="151"/>
        <v>1.3651773062613071</v>
      </c>
      <c r="ET35" s="8">
        <f t="shared" si="151"/>
        <v>1.5386620565268809</v>
      </c>
      <c r="EU35" s="8">
        <f t="shared" si="151"/>
        <v>1.2426503104196276</v>
      </c>
      <c r="EV35" s="8">
        <f t="shared" si="151"/>
        <v>1.1242373244976278</v>
      </c>
      <c r="EW35" s="8">
        <f t="shared" si="151"/>
        <v>1.7834966702166943</v>
      </c>
      <c r="EX35" s="8">
        <f t="shared" si="151"/>
        <v>1.9087488660141805</v>
      </c>
      <c r="EY35" s="8">
        <f t="shared" si="151"/>
        <v>1.5279404592714487</v>
      </c>
      <c r="EZ35" s="8">
        <f t="shared" si="151"/>
        <v>1.4968301257550682</v>
      </c>
      <c r="FA35" s="8">
        <f t="shared" si="151"/>
        <v>1.7129264930596366</v>
      </c>
      <c r="FB35" s="8">
        <f t="shared" si="151"/>
        <v>1.3214074169777663</v>
      </c>
      <c r="FC35" s="8">
        <f t="shared" si="151"/>
        <v>0.69623797543288435</v>
      </c>
      <c r="FD35" s="8">
        <f t="shared" si="151"/>
        <v>0.67045138375018531</v>
      </c>
      <c r="FE35" s="8">
        <f t="shared" si="151"/>
        <v>0.62434808346899506</v>
      </c>
      <c r="FF35" s="8">
        <f t="shared" si="151"/>
        <v>0.61536184697350893</v>
      </c>
      <c r="FG35" s="8">
        <f t="shared" si="151"/>
        <v>0.74075181293473413</v>
      </c>
      <c r="FH35" s="8">
        <f t="shared" si="151"/>
        <v>0.74524493118247759</v>
      </c>
      <c r="FI35" s="8">
        <f t="shared" si="151"/>
        <v>0.71889891963889319</v>
      </c>
      <c r="FJ35" s="8">
        <f t="shared" si="151"/>
        <v>0.47339351783335787</v>
      </c>
      <c r="FK35" s="8">
        <f t="shared" si="151"/>
        <v>0.43915513216962776</v>
      </c>
      <c r="FL35" s="8">
        <f t="shared" si="151"/>
        <v>0.42160804433262627</v>
      </c>
      <c r="FM35" s="8">
        <f t="shared" si="151"/>
        <v>0.40442275212112982</v>
      </c>
      <c r="FN35" s="8">
        <f t="shared" si="151"/>
        <v>0.62112866656800347</v>
      </c>
      <c r="FO35" s="8">
        <f t="shared" si="151"/>
        <v>0.64700902767500357</v>
      </c>
      <c r="FP35" s="8">
        <f t="shared" si="151"/>
        <v>0.60701210596418509</v>
      </c>
      <c r="FQ35" s="8">
        <f t="shared" si="151"/>
        <v>0.46361315288945915</v>
      </c>
      <c r="FR35" s="8">
        <f t="shared" si="151"/>
        <v>0.42939404101941625</v>
      </c>
      <c r="FS35" s="8">
        <f t="shared" si="151"/>
        <v>0.37829002471062562</v>
      </c>
      <c r="FT35" s="8">
        <f t="shared" si="151"/>
        <v>0.36841852359981708</v>
      </c>
      <c r="FU35" s="8">
        <f t="shared" si="151"/>
        <v>0.64333284001775937</v>
      </c>
      <c r="FV35" s="8">
        <f t="shared" si="151"/>
        <v>0.68155352121609347</v>
      </c>
      <c r="FW35" s="8">
        <f t="shared" si="151"/>
        <v>0.43559257771482146</v>
      </c>
      <c r="FX35" s="8">
        <f t="shared" si="151"/>
        <v>0.44331136114498093</v>
      </c>
      <c r="FY35" s="8">
        <f t="shared" si="151"/>
        <v>0.42136419930987734</v>
      </c>
      <c r="FZ35" s="8">
        <f t="shared" si="151"/>
        <v>0.40576587242859258</v>
      </c>
      <c r="GA35" s="8">
        <f t="shared" si="151"/>
        <v>0.42390246640776097</v>
      </c>
      <c r="GB35" s="8">
        <f t="shared" si="151"/>
        <v>0.55289862364954856</v>
      </c>
      <c r="GC35" s="8">
        <f t="shared" ref="GC35:IN35" si="152">SUM(GC83,GC131)</f>
        <v>0.67166547822460199</v>
      </c>
      <c r="GD35" s="8">
        <f t="shared" si="152"/>
        <v>0.49560455823590338</v>
      </c>
      <c r="GE35" s="8">
        <f t="shared" si="152"/>
        <v>0.56152236121809973</v>
      </c>
      <c r="GF35" s="8">
        <f t="shared" si="152"/>
        <v>0.55186472846987733</v>
      </c>
      <c r="GG35" s="8">
        <f t="shared" si="152"/>
        <v>0.53806811025813028</v>
      </c>
      <c r="GH35" s="8">
        <f t="shared" si="152"/>
        <v>0.53806811025813028</v>
      </c>
      <c r="GI35" s="8">
        <f t="shared" si="152"/>
        <v>1.0050571047676637</v>
      </c>
      <c r="GJ35" s="8">
        <f t="shared" si="152"/>
        <v>1.0560382622558786</v>
      </c>
      <c r="GK35" s="8">
        <f t="shared" si="152"/>
        <v>1.0123300119569549</v>
      </c>
      <c r="GL35" s="8">
        <f t="shared" si="152"/>
        <v>0.56728393282883904</v>
      </c>
      <c r="GM35" s="8">
        <f t="shared" si="152"/>
        <v>0.56061000420732321</v>
      </c>
      <c r="GN35" s="8">
        <f t="shared" si="152"/>
        <v>0.54893062911967072</v>
      </c>
      <c r="GO35" s="8">
        <f t="shared" si="152"/>
        <v>0.54659475410213987</v>
      </c>
      <c r="GP35" s="8">
        <f t="shared" si="152"/>
        <v>0.63961696888750907</v>
      </c>
      <c r="GQ35" s="8">
        <f t="shared" si="152"/>
        <v>0.62217286973603181</v>
      </c>
      <c r="GR35" s="8">
        <f t="shared" si="152"/>
        <v>0.58489038331424648</v>
      </c>
      <c r="GS35" s="8">
        <f t="shared" si="152"/>
        <v>0.54025401195605371</v>
      </c>
      <c r="GT35" s="8">
        <f t="shared" si="152"/>
        <v>0.53358420933931239</v>
      </c>
      <c r="GU35" s="8">
        <f t="shared" si="152"/>
        <v>0.53358420933931239</v>
      </c>
      <c r="GV35" s="8">
        <f t="shared" si="152"/>
        <v>0.53358420933931239</v>
      </c>
      <c r="GW35" s="8">
        <f t="shared" si="152"/>
        <v>0.62767403172334379</v>
      </c>
      <c r="GX35" s="8">
        <f t="shared" si="152"/>
        <v>0.62767403172334379</v>
      </c>
      <c r="GY35" s="8">
        <f t="shared" si="152"/>
        <v>0.73144136739920174</v>
      </c>
      <c r="GZ35" s="8">
        <f t="shared" si="152"/>
        <v>0.57638210946340296</v>
      </c>
      <c r="HA35" s="8">
        <f t="shared" si="152"/>
        <v>1.3988652221991509</v>
      </c>
      <c r="HB35" s="8">
        <f t="shared" si="152"/>
        <v>1.1190921777593212</v>
      </c>
      <c r="HC35" s="8">
        <f t="shared" si="152"/>
        <v>1.007182959983389</v>
      </c>
      <c r="HD35" s="8">
        <f t="shared" si="152"/>
        <v>1.181466150087912</v>
      </c>
      <c r="HE35" s="8">
        <f t="shared" si="152"/>
        <v>1.566324679512459</v>
      </c>
      <c r="HF35" s="8">
        <f t="shared" si="152"/>
        <v>1.3309648687458226</v>
      </c>
      <c r="HG35" s="8">
        <f t="shared" si="152"/>
        <v>1.0804348890609385</v>
      </c>
      <c r="HH35" s="8">
        <f t="shared" si="152"/>
        <v>1.1645942601525947</v>
      </c>
      <c r="HI35" s="8">
        <f t="shared" si="152"/>
        <v>2.2975508308022157</v>
      </c>
      <c r="HJ35" s="8">
        <f t="shared" si="152"/>
        <v>1.7796901673515571</v>
      </c>
      <c r="HK35" s="8">
        <f t="shared" si="152"/>
        <v>1.893655982371508</v>
      </c>
      <c r="HL35" s="8">
        <f t="shared" si="152"/>
        <v>2.4991047320323712</v>
      </c>
      <c r="HM35" s="8">
        <f t="shared" si="152"/>
        <v>2.3613327245415867</v>
      </c>
      <c r="HN35" s="8">
        <f t="shared" si="152"/>
        <v>1.6949801238317701</v>
      </c>
      <c r="HO35" s="8">
        <f t="shared" si="152"/>
        <v>0.49553713527851456</v>
      </c>
      <c r="HP35" s="8">
        <f t="shared" si="152"/>
        <v>0.43815915119363402</v>
      </c>
      <c r="HQ35" s="8">
        <f t="shared" si="152"/>
        <v>0.43294297082228128</v>
      </c>
      <c r="HR35" s="8">
        <f t="shared" si="152"/>
        <v>0.47103227232537592</v>
      </c>
      <c r="HS35" s="8">
        <f t="shared" si="152"/>
        <v>0.53385013262599457</v>
      </c>
      <c r="HT35" s="8">
        <f t="shared" si="152"/>
        <v>0.47220159151193641</v>
      </c>
      <c r="HU35" s="8">
        <f t="shared" si="152"/>
        <v>0.45710212201591488</v>
      </c>
      <c r="HV35" s="8">
        <f t="shared" si="152"/>
        <v>0.41729442970822272</v>
      </c>
      <c r="HW35" s="8">
        <f t="shared" si="152"/>
        <v>0.85777188328912457</v>
      </c>
      <c r="HX35" s="8">
        <f t="shared" si="152"/>
        <v>0.67417860300618915</v>
      </c>
      <c r="HY35" s="8">
        <f t="shared" si="152"/>
        <v>0.85183237293819936</v>
      </c>
      <c r="HZ35" s="8">
        <f t="shared" si="152"/>
        <v>1.1740913645741233</v>
      </c>
      <c r="IA35" s="8">
        <f t="shared" si="152"/>
        <v>1.3331320754716982</v>
      </c>
      <c r="IB35" s="8">
        <f t="shared" si="152"/>
        <v>0.60939642732746191</v>
      </c>
      <c r="IC35" s="8">
        <f t="shared" si="152"/>
        <v>0.57043021346469658</v>
      </c>
      <c r="ID35" s="8">
        <f t="shared" si="152"/>
        <v>0.52794825098273379</v>
      </c>
      <c r="IE35" s="8">
        <f t="shared" si="152"/>
        <v>0.49220480668756533</v>
      </c>
      <c r="IF35" s="8">
        <f t="shared" si="152"/>
        <v>0.66683109833971876</v>
      </c>
      <c r="IG35" s="8">
        <f t="shared" si="152"/>
        <v>0.75009961685823723</v>
      </c>
      <c r="IH35" s="8">
        <f t="shared" si="152"/>
        <v>0.7524128352490419</v>
      </c>
      <c r="II35" s="8">
        <f t="shared" si="152"/>
        <v>0.60275862068965513</v>
      </c>
      <c r="IJ35" s="8">
        <f t="shared" si="152"/>
        <v>0.58689655172413779</v>
      </c>
      <c r="IK35" s="8">
        <f t="shared" si="152"/>
        <v>0.57632183908045975</v>
      </c>
      <c r="IL35" s="8">
        <f t="shared" si="152"/>
        <v>0.57103448275862068</v>
      </c>
      <c r="IM35" s="8">
        <f t="shared" si="152"/>
        <v>0.59218390804597698</v>
      </c>
      <c r="IN35" s="8">
        <f t="shared" si="152"/>
        <v>0.62844006568144462</v>
      </c>
      <c r="IO35" s="8">
        <f t="shared" ref="IO35:KZ35" si="153">SUM(IO83,IO131)</f>
        <v>0.58009852216748747</v>
      </c>
      <c r="IP35" s="8">
        <f t="shared" si="153"/>
        <v>2.0237623943089993</v>
      </c>
      <c r="IQ35" s="8">
        <f t="shared" si="153"/>
        <v>1.935772724991216</v>
      </c>
      <c r="IR35" s="8">
        <f t="shared" si="153"/>
        <v>2.6765689413676612</v>
      </c>
      <c r="IS35" s="8">
        <f t="shared" si="153"/>
        <v>2.0840992538253404</v>
      </c>
      <c r="IT35" s="8">
        <f t="shared" si="153"/>
        <v>2.606479390096315</v>
      </c>
      <c r="IU35" s="8">
        <f t="shared" si="153"/>
        <v>2.7991337127646232</v>
      </c>
      <c r="IV35" s="8">
        <f t="shared" si="153"/>
        <v>2.3088892235105156</v>
      </c>
      <c r="IW35" s="8">
        <f t="shared" si="153"/>
        <v>2.042478928490072</v>
      </c>
      <c r="IX35" s="8">
        <f t="shared" si="153"/>
        <v>1.930042910101851</v>
      </c>
      <c r="IY35" s="8">
        <f t="shared" si="153"/>
        <v>2.736740532683485</v>
      </c>
      <c r="IZ35" s="8">
        <f t="shared" si="153"/>
        <v>2.736740532683485</v>
      </c>
      <c r="JA35" s="8">
        <f t="shared" si="153"/>
        <v>2.2994651858635344</v>
      </c>
      <c r="JB35" s="8">
        <f t="shared" si="153"/>
        <v>2.148680583511827</v>
      </c>
      <c r="JC35" s="8">
        <f t="shared" si="153"/>
        <v>2.189169041550711</v>
      </c>
      <c r="JD35" s="8">
        <f t="shared" si="153"/>
        <v>1.4366421835176539</v>
      </c>
      <c r="JE35" s="8">
        <f t="shared" si="153"/>
        <v>0.72261459954156804</v>
      </c>
      <c r="JF35" s="8">
        <f t="shared" si="153"/>
        <v>0.69482173032843098</v>
      </c>
      <c r="JG35" s="8">
        <f t="shared" si="153"/>
        <v>0.69436610952165845</v>
      </c>
      <c r="JH35" s="8">
        <f t="shared" si="153"/>
        <v>0.88267295755324637</v>
      </c>
      <c r="JI35" s="8">
        <f t="shared" si="153"/>
        <v>0.94572102594990737</v>
      </c>
      <c r="JJ35" s="8">
        <f t="shared" si="153"/>
        <v>0.7664773377503391</v>
      </c>
      <c r="JK35" s="8">
        <f t="shared" si="153"/>
        <v>0.75431103080192086</v>
      </c>
      <c r="JL35" s="8">
        <f t="shared" si="153"/>
        <v>0.70139081299804229</v>
      </c>
      <c r="JM35" s="8">
        <f t="shared" si="153"/>
        <v>1.436788779658829</v>
      </c>
      <c r="JN35" s="8">
        <f t="shared" si="153"/>
        <v>1.2824230430012684</v>
      </c>
      <c r="JO35" s="8">
        <f t="shared" si="153"/>
        <v>2.161120313205843</v>
      </c>
      <c r="JP35" s="8">
        <f t="shared" si="153"/>
        <v>2.6455186730504061</v>
      </c>
      <c r="JQ35" s="8">
        <f t="shared" si="153"/>
        <v>1.7759670436297399</v>
      </c>
      <c r="JR35" s="8">
        <f t="shared" si="153"/>
        <v>1.0912596053122199</v>
      </c>
      <c r="JS35" s="8">
        <f t="shared" si="153"/>
        <v>0.92055977878293382</v>
      </c>
      <c r="JT35" s="8">
        <f t="shared" si="153"/>
        <v>0.85349913264642918</v>
      </c>
      <c r="JU35" s="8">
        <f t="shared" si="153"/>
        <v>0.81082417601410717</v>
      </c>
      <c r="JV35" s="8">
        <f t="shared" si="153"/>
        <v>1.391760243648283</v>
      </c>
      <c r="JW35" s="8">
        <f t="shared" si="153"/>
        <v>1.9189839408927147</v>
      </c>
      <c r="JX35" s="8">
        <f t="shared" si="153"/>
        <v>1.310730810849873</v>
      </c>
      <c r="JY35" s="8">
        <f t="shared" si="153"/>
        <v>1.0363918039278068</v>
      </c>
      <c r="JZ35" s="8">
        <f t="shared" si="153"/>
        <v>0.95256599625717531</v>
      </c>
      <c r="KA35" s="8">
        <f t="shared" si="153"/>
        <v>1.9055421154741943</v>
      </c>
      <c r="KB35" s="8">
        <f t="shared" si="153"/>
        <v>1.6398655705282721</v>
      </c>
      <c r="KC35" s="8">
        <f t="shared" si="153"/>
        <v>1.9696709366680367</v>
      </c>
      <c r="KD35" s="8">
        <f t="shared" si="153"/>
        <v>1.9788321968385856</v>
      </c>
      <c r="KE35" s="8">
        <f t="shared" si="153"/>
        <v>1.5590214676197438</v>
      </c>
      <c r="KF35" s="8">
        <f t="shared" si="153"/>
        <v>2.9778434556200355</v>
      </c>
      <c r="KG35" s="8">
        <f t="shared" si="153"/>
        <v>2.2659352756213158</v>
      </c>
      <c r="KH35" s="8">
        <f t="shared" si="153"/>
        <v>2.1730426683505839</v>
      </c>
      <c r="KI35" s="8">
        <f t="shared" si="153"/>
        <v>1.8442493744077444</v>
      </c>
      <c r="KJ35" s="8">
        <f t="shared" si="153"/>
        <v>2.4345101160202445</v>
      </c>
      <c r="KK35" s="8">
        <f t="shared" si="153"/>
        <v>2.5763262392835595</v>
      </c>
      <c r="KL35" s="8">
        <f t="shared" si="153"/>
        <v>2.8527268751290356</v>
      </c>
      <c r="KM35" s="8">
        <f t="shared" si="153"/>
        <v>2.238062751133516</v>
      </c>
      <c r="KN35" s="8">
        <f t="shared" si="153"/>
        <v>1.9959450535108902</v>
      </c>
      <c r="KO35" s="8">
        <f t="shared" si="153"/>
        <v>2.2488209369243624</v>
      </c>
      <c r="KP35" s="8">
        <f t="shared" si="153"/>
        <v>5.3180642093439365</v>
      </c>
      <c r="KQ35" s="8">
        <f t="shared" si="153"/>
        <v>4.1166698865260738</v>
      </c>
      <c r="KR35" s="8">
        <f t="shared" si="153"/>
        <v>4.1831850777887993</v>
      </c>
      <c r="KS35" s="8">
        <f t="shared" si="153"/>
        <v>4.9534974567962058</v>
      </c>
      <c r="KT35" s="8">
        <f t="shared" si="153"/>
        <v>2.5375344488667375</v>
      </c>
      <c r="KU35" s="8">
        <f t="shared" si="153"/>
        <v>1.168738749269433</v>
      </c>
      <c r="KV35" s="8">
        <f t="shared" si="153"/>
        <v>1.0474133675304849</v>
      </c>
      <c r="KW35" s="8">
        <f t="shared" si="153"/>
        <v>1.0290836335987015</v>
      </c>
      <c r="KX35" s="8">
        <f t="shared" si="153"/>
        <v>1.9367763303711736</v>
      </c>
      <c r="KY35" s="8">
        <f t="shared" si="153"/>
        <v>2.3497096431703826</v>
      </c>
      <c r="KZ35" s="8">
        <f t="shared" si="153"/>
        <v>1.8719210630236209</v>
      </c>
      <c r="LA35" s="8">
        <f t="shared" ref="LA35:NI35" si="154">SUM(LA83,LA131)</f>
        <v>1.4895602112885036</v>
      </c>
      <c r="LB35" s="8">
        <f t="shared" si="154"/>
        <v>1.2249645201495638</v>
      </c>
      <c r="LC35" s="8">
        <f t="shared" si="154"/>
        <v>1.1381113656596828</v>
      </c>
      <c r="LD35" s="8">
        <f t="shared" si="154"/>
        <v>1.0999681405424653</v>
      </c>
      <c r="LE35" s="8">
        <f t="shared" si="154"/>
        <v>1.8197510394182381</v>
      </c>
      <c r="LF35" s="8">
        <f t="shared" si="154"/>
        <v>2.0211485922950296</v>
      </c>
      <c r="LG35" s="8">
        <f t="shared" si="154"/>
        <v>1.5659349453817344</v>
      </c>
      <c r="LH35" s="8">
        <f t="shared" si="154"/>
        <v>1.610127316923704</v>
      </c>
      <c r="LI35" s="8">
        <f t="shared" si="154"/>
        <v>0.83098804956132843</v>
      </c>
      <c r="LJ35" s="8">
        <f t="shared" si="154"/>
        <v>0.74396641913932171</v>
      </c>
      <c r="LK35" s="8">
        <f t="shared" si="154"/>
        <v>0.72075494094605008</v>
      </c>
      <c r="LL35" s="8">
        <f t="shared" si="154"/>
        <v>0.53420660328942549</v>
      </c>
      <c r="LM35" s="8">
        <f t="shared" si="154"/>
        <v>0.50749627312495438</v>
      </c>
      <c r="LN35" s="8">
        <f t="shared" si="154"/>
        <v>0.4684907116149325</v>
      </c>
      <c r="LO35" s="8">
        <f t="shared" si="154"/>
        <v>0.29225906232871213</v>
      </c>
      <c r="LP35" s="8">
        <f t="shared" si="154"/>
        <v>0.26807687041026074</v>
      </c>
      <c r="LQ35" s="8">
        <f t="shared" si="154"/>
        <v>0.37988025122803581</v>
      </c>
      <c r="LR35" s="8">
        <f t="shared" si="154"/>
        <v>1.8624671649392512</v>
      </c>
      <c r="LS35" s="8">
        <f t="shared" si="154"/>
        <v>1.3792396290959879</v>
      </c>
      <c r="LT35" s="8">
        <f t="shared" si="154"/>
        <v>1.6570344634823235</v>
      </c>
      <c r="LU35" s="8">
        <f t="shared" si="154"/>
        <v>1.7472847053237581</v>
      </c>
      <c r="LV35" s="8">
        <f t="shared" si="154"/>
        <v>1.5363320396810121</v>
      </c>
      <c r="LW35" s="8">
        <f t="shared" si="154"/>
        <v>1.6372118011807966</v>
      </c>
      <c r="LX35" s="8">
        <f t="shared" si="154"/>
        <v>1.5434348230359856</v>
      </c>
      <c r="LY35" s="8">
        <f t="shared" si="154"/>
        <v>1.3520655457862412</v>
      </c>
      <c r="LZ35" s="8">
        <f t="shared" si="154"/>
        <v>1.5457329748594608</v>
      </c>
      <c r="MA35" s="8">
        <f t="shared" si="154"/>
        <v>1.6175009076110551</v>
      </c>
      <c r="MB35" s="8">
        <f t="shared" si="154"/>
        <v>1.1367217698244105</v>
      </c>
      <c r="MC35" s="8">
        <f t="shared" si="154"/>
        <v>1.07849937364014</v>
      </c>
      <c r="MD35" s="8">
        <f t="shared" si="154"/>
        <v>0.9124092851524348</v>
      </c>
      <c r="ME35" s="8">
        <f t="shared" si="154"/>
        <v>0.76197486169135165</v>
      </c>
      <c r="MF35" s="8">
        <f t="shared" si="154"/>
        <v>0.63407837190391458</v>
      </c>
      <c r="MG35" s="8">
        <f t="shared" si="154"/>
        <v>0.70558449264851308</v>
      </c>
      <c r="MH35" s="8">
        <f t="shared" si="154"/>
        <v>0.61329117386711629</v>
      </c>
      <c r="MI35" s="8">
        <f t="shared" si="154"/>
        <v>0.58825888105621349</v>
      </c>
      <c r="MJ35" s="8">
        <f t="shared" si="154"/>
        <v>0.54766901826333469</v>
      </c>
      <c r="MK35" s="8">
        <f t="shared" si="154"/>
        <v>0.41882021189728724</v>
      </c>
      <c r="ML35" s="8">
        <f t="shared" si="154"/>
        <v>0.3927892109358575</v>
      </c>
      <c r="MM35" s="8">
        <f t="shared" si="154"/>
        <v>0.37714541346220803</v>
      </c>
      <c r="MN35" s="8">
        <f t="shared" si="154"/>
        <v>0.69392760598668157</v>
      </c>
      <c r="MO35" s="8">
        <f t="shared" si="154"/>
        <v>0.6903883431133383</v>
      </c>
      <c r="MP35" s="8">
        <f t="shared" si="154"/>
        <v>0.77776326291075215</v>
      </c>
      <c r="MQ35" s="8">
        <f t="shared" si="154"/>
        <v>0.36394804509790996</v>
      </c>
      <c r="MR35" s="8">
        <f t="shared" si="154"/>
        <v>0.34621178559021448</v>
      </c>
      <c r="MS35" s="8">
        <f t="shared" si="154"/>
        <v>0.34582036469073424</v>
      </c>
      <c r="MT35" s="8">
        <f t="shared" si="154"/>
        <v>0.34544221229632127</v>
      </c>
      <c r="MU35" s="8">
        <f t="shared" si="154"/>
        <v>0.50232182709271123</v>
      </c>
      <c r="MV35" s="8">
        <f t="shared" si="154"/>
        <v>0.46761809430761758</v>
      </c>
      <c r="MW35" s="8">
        <f t="shared" si="154"/>
        <v>0.41173920253500929</v>
      </c>
      <c r="MX35" s="8">
        <f t="shared" si="154"/>
        <v>0.28489696433470801</v>
      </c>
      <c r="MY35" s="8">
        <f t="shared" si="154"/>
        <v>0.28489696433470801</v>
      </c>
      <c r="MZ35" s="8">
        <f t="shared" si="154"/>
        <v>0.28489696433470801</v>
      </c>
      <c r="NA35" s="8">
        <f t="shared" si="154"/>
        <v>0.28489696433470801</v>
      </c>
      <c r="NB35" s="8">
        <f t="shared" si="154"/>
        <v>0.35064241764271753</v>
      </c>
      <c r="NC35" s="8" t="e">
        <f t="shared" si="154"/>
        <v>#N/A</v>
      </c>
      <c r="ND35" s="8" t="e">
        <f t="shared" si="154"/>
        <v>#N/A</v>
      </c>
      <c r="NE35" s="8" t="e">
        <f t="shared" si="154"/>
        <v>#N/A</v>
      </c>
      <c r="NF35" s="8" t="e">
        <f t="shared" si="154"/>
        <v>#N/A</v>
      </c>
      <c r="NG35" s="8" t="e">
        <f t="shared" si="154"/>
        <v>#N/A</v>
      </c>
      <c r="NH35" s="8" t="e">
        <f t="shared" si="154"/>
        <v>#N/A</v>
      </c>
      <c r="NI35" s="8" t="e">
        <f t="shared" si="154"/>
        <v>#N/A</v>
      </c>
    </row>
    <row r="36" spans="1:373" ht="15.75" customHeight="1">
      <c r="B36" s="10" t="s">
        <v>375</v>
      </c>
      <c r="C36" s="14">
        <f>SUM(C33:C35)</f>
        <v>7.7071885304659506</v>
      </c>
      <c r="D36" s="14">
        <f t="shared" ref="D36:BO36" si="155">SUM(D33:D35)</f>
        <v>21.421450474383303</v>
      </c>
      <c r="E36" s="14">
        <f t="shared" si="155"/>
        <v>13.702927843137257</v>
      </c>
      <c r="F36" s="14">
        <f t="shared" si="155"/>
        <v>13.702927843137257</v>
      </c>
      <c r="G36" s="14">
        <f t="shared" si="155"/>
        <v>13.702927843137257</v>
      </c>
      <c r="H36" s="14">
        <f t="shared" si="155"/>
        <v>4.533640312038794</v>
      </c>
      <c r="I36" s="14">
        <f t="shared" si="155"/>
        <v>4.533640312038794</v>
      </c>
      <c r="J36" s="14">
        <f t="shared" si="155"/>
        <v>6.8004604680581906</v>
      </c>
      <c r="K36" s="14">
        <f t="shared" si="155"/>
        <v>9.0672806240775881</v>
      </c>
      <c r="L36" s="14">
        <f t="shared" si="155"/>
        <v>4.533640312038794</v>
      </c>
      <c r="M36" s="14">
        <f t="shared" si="155"/>
        <v>1.1732592130282737</v>
      </c>
      <c r="N36" s="14">
        <f t="shared" si="155"/>
        <v>2.4288587140686455</v>
      </c>
      <c r="O36" s="14">
        <f t="shared" si="155"/>
        <v>1.7001151170145476</v>
      </c>
      <c r="P36" s="14">
        <f t="shared" si="155"/>
        <v>1.7001151170145476</v>
      </c>
      <c r="Q36" s="14">
        <f t="shared" si="155"/>
        <v>2.266820156019397</v>
      </c>
      <c r="R36" s="14">
        <f t="shared" si="155"/>
        <v>0.60070734134514026</v>
      </c>
      <c r="S36" s="14">
        <f t="shared" si="155"/>
        <v>1.9494653341766817</v>
      </c>
      <c r="T36" s="14">
        <f t="shared" si="155"/>
        <v>1.528329232294416</v>
      </c>
      <c r="U36" s="14">
        <f t="shared" si="155"/>
        <v>1.5418129039121173</v>
      </c>
      <c r="V36" s="14">
        <f t="shared" si="155"/>
        <v>1.5446894205238937</v>
      </c>
      <c r="W36" s="14">
        <f t="shared" si="155"/>
        <v>2.6951162829461923</v>
      </c>
      <c r="X36" s="14">
        <f t="shared" si="155"/>
        <v>2.9038435195882135</v>
      </c>
      <c r="Y36" s="14">
        <f t="shared" si="155"/>
        <v>1.7341799523246599</v>
      </c>
      <c r="Z36" s="14">
        <f t="shared" si="155"/>
        <v>1.7532368748776785</v>
      </c>
      <c r="AA36" s="14">
        <f t="shared" si="155"/>
        <v>1.7598888195424105</v>
      </c>
      <c r="AB36" s="14">
        <f t="shared" si="155"/>
        <v>1.7426297198717529</v>
      </c>
      <c r="AC36" s="14">
        <f t="shared" si="155"/>
        <v>1.833779340007416</v>
      </c>
      <c r="AD36" s="14">
        <f t="shared" si="155"/>
        <v>3.4482242883668852</v>
      </c>
      <c r="AE36" s="14">
        <f t="shared" si="155"/>
        <v>3.5338006575672312</v>
      </c>
      <c r="AF36" s="14">
        <f t="shared" si="155"/>
        <v>2.2124008390324761</v>
      </c>
      <c r="AG36" s="14">
        <f t="shared" si="155"/>
        <v>2.008707506461064</v>
      </c>
      <c r="AH36" s="14">
        <f t="shared" si="155"/>
        <v>2.0081681595963561</v>
      </c>
      <c r="AI36" s="14">
        <f t="shared" si="155"/>
        <v>1.8213743621191301</v>
      </c>
      <c r="AJ36" s="14">
        <f t="shared" si="155"/>
        <v>1.8147224174543972</v>
      </c>
      <c r="AK36" s="14">
        <f t="shared" si="155"/>
        <v>3.6810423516325326</v>
      </c>
      <c r="AL36" s="14">
        <f t="shared" si="155"/>
        <v>3.9154784554923046</v>
      </c>
      <c r="AM36" s="14">
        <f t="shared" si="155"/>
        <v>0.31735482184271557</v>
      </c>
      <c r="AN36" s="14">
        <f t="shared" si="155"/>
        <v>1.9362552443019476</v>
      </c>
      <c r="AO36" s="14">
        <f t="shared" si="155"/>
        <v>1.9229513549724824</v>
      </c>
      <c r="AP36" s="14">
        <f t="shared" si="155"/>
        <v>1.9175578863254015</v>
      </c>
      <c r="AQ36" s="14">
        <f t="shared" si="155"/>
        <v>1.8364760743309558</v>
      </c>
      <c r="AR36" s="14">
        <f t="shared" si="155"/>
        <v>2.0899691007437458</v>
      </c>
      <c r="AS36" s="14">
        <f t="shared" si="155"/>
        <v>2.3360910533388584</v>
      </c>
      <c r="AT36" s="14">
        <f t="shared" si="155"/>
        <v>1.9261874361607303</v>
      </c>
      <c r="AU36" s="14">
        <f t="shared" si="155"/>
        <v>1.7435286313129332</v>
      </c>
      <c r="AV36" s="14">
        <f t="shared" si="155"/>
        <v>4.546514287200738</v>
      </c>
      <c r="AW36" s="14">
        <f t="shared" si="155"/>
        <v>3.6858964734149056</v>
      </c>
      <c r="AX36" s="14">
        <f t="shared" si="155"/>
        <v>3.4424712551433325</v>
      </c>
      <c r="AY36" s="14">
        <f t="shared" si="155"/>
        <v>3.7756078352446796</v>
      </c>
      <c r="AZ36" s="14">
        <f t="shared" si="155"/>
        <v>5.6084882638109157</v>
      </c>
      <c r="BA36" s="14">
        <f t="shared" si="155"/>
        <v>0.24935021716213371</v>
      </c>
      <c r="BB36" s="14">
        <f t="shared" si="155"/>
        <v>4.3862970018975336</v>
      </c>
      <c r="BC36" s="14">
        <f t="shared" si="155"/>
        <v>2.0473606984318087</v>
      </c>
      <c r="BD36" s="14">
        <f t="shared" si="155"/>
        <v>2.0144605396846171</v>
      </c>
      <c r="BE36" s="14">
        <f t="shared" si="155"/>
        <v>1.8873544619017495</v>
      </c>
      <c r="BF36" s="14">
        <f t="shared" si="155"/>
        <v>2.1057899421085158</v>
      </c>
      <c r="BG36" s="14">
        <f t="shared" si="155"/>
        <v>2.4398254336510425</v>
      </c>
      <c r="BH36" s="14">
        <f t="shared" si="155"/>
        <v>1.8228126204250183</v>
      </c>
      <c r="BI36" s="14">
        <f t="shared" si="155"/>
        <v>2.1388698831439434</v>
      </c>
      <c r="BJ36" s="14">
        <f t="shared" si="155"/>
        <v>1.9314011225195751</v>
      </c>
      <c r="BK36" s="14">
        <f t="shared" si="155"/>
        <v>1.4463485088587897</v>
      </c>
      <c r="BL36" s="14">
        <f t="shared" si="155"/>
        <v>1.535520523823857</v>
      </c>
      <c r="BM36" s="14">
        <f t="shared" si="155"/>
        <v>2.1525333370498814</v>
      </c>
      <c r="BN36" s="14">
        <f t="shared" si="155"/>
        <v>2.2530316361738167</v>
      </c>
      <c r="BO36" s="14">
        <f t="shared" si="155"/>
        <v>1.8722527496899244</v>
      </c>
      <c r="BP36" s="14">
        <f t="shared" ref="BP36:DP36" si="156">SUM(BP33:BP35)</f>
        <v>1.5934104206358555</v>
      </c>
      <c r="BQ36" s="14">
        <f t="shared" si="156"/>
        <v>1.6344007823536684</v>
      </c>
      <c r="BR36" s="14">
        <f t="shared" si="156"/>
        <v>1.5502626714592105</v>
      </c>
      <c r="BS36" s="14">
        <f t="shared" si="156"/>
        <v>1.6631659484714316</v>
      </c>
      <c r="BT36" s="14">
        <f t="shared" si="156"/>
        <v>2.790760460287756</v>
      </c>
      <c r="BU36" s="14">
        <f t="shared" si="156"/>
        <v>2.7943561060524766</v>
      </c>
      <c r="BV36" s="14">
        <f t="shared" si="156"/>
        <v>2.6602385190284048</v>
      </c>
      <c r="BW36" s="14">
        <f t="shared" si="156"/>
        <v>2.0545519899612499</v>
      </c>
      <c r="BX36" s="14">
        <f t="shared" si="156"/>
        <v>2.0775641228554607</v>
      </c>
      <c r="BY36" s="14">
        <f t="shared" si="156"/>
        <v>2.3008537248445986</v>
      </c>
      <c r="BZ36" s="14">
        <f t="shared" si="156"/>
        <v>1.9844368975492015</v>
      </c>
      <c r="CA36" s="14">
        <f t="shared" si="156"/>
        <v>2.3993744187979384</v>
      </c>
      <c r="CB36" s="14">
        <f t="shared" si="156"/>
        <v>2.867527497364537</v>
      </c>
      <c r="CC36" s="14">
        <f t="shared" si="156"/>
        <v>1.8999392220782716</v>
      </c>
      <c r="CD36" s="14">
        <f t="shared" si="156"/>
        <v>1.1334100780096985</v>
      </c>
      <c r="CE36" s="14">
        <f t="shared" si="156"/>
        <v>1.1334100780096985</v>
      </c>
      <c r="CF36" s="14">
        <f t="shared" si="156"/>
        <v>1.1334100780096985</v>
      </c>
      <c r="CG36" s="14">
        <f t="shared" si="156"/>
        <v>1.1334100780096985</v>
      </c>
      <c r="CH36" s="14">
        <f t="shared" si="156"/>
        <v>1.1334100780096985</v>
      </c>
      <c r="CI36" s="14">
        <f t="shared" si="156"/>
        <v>1.1334100780096985</v>
      </c>
      <c r="CJ36" s="14">
        <f t="shared" si="156"/>
        <v>1.1334100780096985</v>
      </c>
      <c r="CK36" s="14">
        <f t="shared" si="156"/>
        <v>1.1334100780096985</v>
      </c>
      <c r="CL36" s="14">
        <f t="shared" si="156"/>
        <v>1.1334100780096985</v>
      </c>
      <c r="CM36" s="14">
        <f t="shared" si="156"/>
        <v>1.1334100780096985</v>
      </c>
      <c r="CN36" s="14">
        <f t="shared" si="156"/>
        <v>1.1334100780096985</v>
      </c>
      <c r="CO36" s="14">
        <f t="shared" si="156"/>
        <v>1.1334100780096985</v>
      </c>
      <c r="CP36" s="14">
        <f t="shared" si="156"/>
        <v>1.1334100780096985</v>
      </c>
      <c r="CQ36" s="14">
        <f t="shared" si="156"/>
        <v>3.9223101824452726</v>
      </c>
      <c r="CR36" s="14">
        <f t="shared" si="156"/>
        <v>1.7728331442954048</v>
      </c>
      <c r="CS36" s="14">
        <f t="shared" si="156"/>
        <v>0.83872345772717694</v>
      </c>
      <c r="CT36" s="14">
        <f t="shared" si="156"/>
        <v>1.3909755640820958</v>
      </c>
      <c r="CU36" s="14">
        <f t="shared" si="156"/>
        <v>1.5044181879590246</v>
      </c>
      <c r="CV36" s="14">
        <f t="shared" si="156"/>
        <v>1.8309028233956397</v>
      </c>
      <c r="CW36" s="14">
        <f t="shared" si="156"/>
        <v>1.8828599046958496</v>
      </c>
      <c r="CX36" s="14">
        <f t="shared" si="156"/>
        <v>2.0261463884199582</v>
      </c>
      <c r="CY36" s="14">
        <f t="shared" si="156"/>
        <v>1.7239323618952069</v>
      </c>
      <c r="CZ36" s="14">
        <f t="shared" si="156"/>
        <v>1.7873955096425223</v>
      </c>
      <c r="DA36" s="14">
        <f t="shared" si="156"/>
        <v>4.1272619910343371</v>
      </c>
      <c r="DB36" s="14">
        <f t="shared" si="156"/>
        <v>1.3031495677841027</v>
      </c>
      <c r="DC36" s="14">
        <f t="shared" si="156"/>
        <v>1.3031495677841027</v>
      </c>
      <c r="DD36" s="14">
        <f t="shared" si="156"/>
        <v>2.266820156019397</v>
      </c>
      <c r="DE36" s="14">
        <f t="shared" si="156"/>
        <v>4.1015531238165872</v>
      </c>
      <c r="DF36" s="14">
        <f t="shared" si="156"/>
        <v>3.9176358429511366</v>
      </c>
      <c r="DG36" s="14">
        <f t="shared" si="156"/>
        <v>8.8548170424887509</v>
      </c>
      <c r="DH36" s="14">
        <f t="shared" si="156"/>
        <v>6.3892827416199554</v>
      </c>
      <c r="DI36" s="14">
        <f t="shared" si="156"/>
        <v>3.1762302340290951</v>
      </c>
      <c r="DJ36" s="14">
        <f t="shared" si="156"/>
        <v>1.8315243516761541</v>
      </c>
      <c r="DK36" s="14">
        <f t="shared" si="156"/>
        <v>3.1762302340290951</v>
      </c>
      <c r="DL36" s="14">
        <f t="shared" si="156"/>
        <v>8.8325240387474846</v>
      </c>
      <c r="DM36" s="14">
        <f t="shared" si="156"/>
        <v>2.1847143666441289</v>
      </c>
      <c r="DN36" s="14">
        <f t="shared" si="156"/>
        <v>1.7138645537539896</v>
      </c>
      <c r="DO36" s="14">
        <f t="shared" si="156"/>
        <v>1.7054147862068969</v>
      </c>
      <c r="DP36" s="14">
        <f t="shared" si="156"/>
        <v>1.5716567637592971</v>
      </c>
      <c r="DQ36" s="14">
        <f t="shared" ref="DQ36:GB36" si="157">SUM(DQ33:DQ35)</f>
        <v>1.7413712438541005</v>
      </c>
      <c r="DR36" s="14">
        <f t="shared" si="157"/>
        <v>2.4452189022981234</v>
      </c>
      <c r="DS36" s="14">
        <f t="shared" si="157"/>
        <v>1.869016668501676</v>
      </c>
      <c r="DT36" s="14">
        <f t="shared" si="157"/>
        <v>1.6863578636538781</v>
      </c>
      <c r="DU36" s="14">
        <f t="shared" si="157"/>
        <v>1.6214564576006749</v>
      </c>
      <c r="DV36" s="14">
        <f t="shared" si="157"/>
        <v>1.4796082321824544</v>
      </c>
      <c r="DW36" s="14">
        <f t="shared" si="157"/>
        <v>1.5123286086414103</v>
      </c>
      <c r="DX36" s="14">
        <f t="shared" si="157"/>
        <v>2.0565295951318463</v>
      </c>
      <c r="DY36" s="14">
        <f t="shared" si="157"/>
        <v>2.3564064519095291</v>
      </c>
      <c r="DZ36" s="14">
        <f t="shared" si="157"/>
        <v>2.1599044108675578</v>
      </c>
      <c r="EA36" s="14">
        <f t="shared" si="157"/>
        <v>1.9357158974372399</v>
      </c>
      <c r="EB36" s="14">
        <f t="shared" si="157"/>
        <v>1.7262695316422751</v>
      </c>
      <c r="EC36" s="14">
        <f t="shared" si="157"/>
        <v>1.7809233472660257</v>
      </c>
      <c r="ED36" s="14">
        <f t="shared" si="157"/>
        <v>1.6277488376889351</v>
      </c>
      <c r="EE36" s="14">
        <f t="shared" si="157"/>
        <v>3.8572289941038331</v>
      </c>
      <c r="EF36" s="14">
        <f t="shared" si="157"/>
        <v>3.8746678760627278</v>
      </c>
      <c r="EG36" s="14">
        <f t="shared" si="157"/>
        <v>2.7289153531345649</v>
      </c>
      <c r="EH36" s="14">
        <f t="shared" si="157"/>
        <v>1.7171006349422382</v>
      </c>
      <c r="EI36" s="14">
        <f t="shared" si="157"/>
        <v>1.5851404353769982</v>
      </c>
      <c r="EJ36" s="14">
        <f t="shared" si="157"/>
        <v>6.5004361636922283</v>
      </c>
      <c r="EK36" s="14">
        <f t="shared" si="157"/>
        <v>4.8314052567982806</v>
      </c>
      <c r="EL36" s="14">
        <f t="shared" si="157"/>
        <v>4.8951675217149591</v>
      </c>
      <c r="EM36" s="14">
        <f t="shared" si="157"/>
        <v>6.45322381386669</v>
      </c>
      <c r="EN36" s="14">
        <f t="shared" si="157"/>
        <v>3.9037325493331281</v>
      </c>
      <c r="EO36" s="14">
        <f t="shared" si="157"/>
        <v>7.2758181362289047</v>
      </c>
      <c r="EP36" s="14">
        <f t="shared" si="157"/>
        <v>5.7714510698825165</v>
      </c>
      <c r="EQ36" s="14">
        <f t="shared" si="157"/>
        <v>6.7098639044240462</v>
      </c>
      <c r="ER36" s="14">
        <f t="shared" ca="1" si="157"/>
        <v>0</v>
      </c>
      <c r="ES36" s="14">
        <f t="shared" ca="1" si="157"/>
        <v>0</v>
      </c>
      <c r="ET36" s="14">
        <f t="shared" ca="1" si="157"/>
        <v>0</v>
      </c>
      <c r="EU36" s="14">
        <f t="shared" ca="1" si="157"/>
        <v>0</v>
      </c>
      <c r="EV36" s="14">
        <f t="shared" ca="1" si="157"/>
        <v>0</v>
      </c>
      <c r="EW36" s="14">
        <f t="shared" ca="1" si="157"/>
        <v>0</v>
      </c>
      <c r="EX36" s="14">
        <f t="shared" ca="1" si="157"/>
        <v>0</v>
      </c>
      <c r="EY36" s="14">
        <f t="shared" ca="1" si="157"/>
        <v>0</v>
      </c>
      <c r="EZ36" s="14">
        <f t="shared" ca="1" si="157"/>
        <v>0</v>
      </c>
      <c r="FA36" s="14">
        <f t="shared" ca="1" si="157"/>
        <v>0</v>
      </c>
      <c r="FB36" s="14">
        <f t="shared" ca="1" si="157"/>
        <v>0</v>
      </c>
      <c r="FC36" s="14">
        <f t="shared" ca="1" si="157"/>
        <v>0</v>
      </c>
      <c r="FD36" s="14">
        <f t="shared" ca="1" si="157"/>
        <v>0</v>
      </c>
      <c r="FE36" s="14">
        <f t="shared" ca="1" si="157"/>
        <v>0</v>
      </c>
      <c r="FF36" s="14">
        <f t="shared" ca="1" si="157"/>
        <v>0</v>
      </c>
      <c r="FG36" s="14">
        <f t="shared" ca="1" si="157"/>
        <v>0</v>
      </c>
      <c r="FH36" s="14">
        <f t="shared" ca="1" si="157"/>
        <v>0</v>
      </c>
      <c r="FI36" s="14">
        <f t="shared" ca="1" si="157"/>
        <v>0</v>
      </c>
      <c r="FJ36" s="14">
        <f t="shared" ca="1" si="157"/>
        <v>0</v>
      </c>
      <c r="FK36" s="14">
        <f t="shared" ca="1" si="157"/>
        <v>0</v>
      </c>
      <c r="FL36" s="14">
        <f t="shared" ca="1" si="157"/>
        <v>0</v>
      </c>
      <c r="FM36" s="14">
        <f t="shared" ca="1" si="157"/>
        <v>0</v>
      </c>
      <c r="FN36" s="14">
        <f t="shared" ca="1" si="157"/>
        <v>0</v>
      </c>
      <c r="FO36" s="14">
        <f t="shared" ca="1" si="157"/>
        <v>0</v>
      </c>
      <c r="FP36" s="14">
        <f t="shared" ca="1" si="157"/>
        <v>0</v>
      </c>
      <c r="FQ36" s="14">
        <f t="shared" ca="1" si="157"/>
        <v>0</v>
      </c>
      <c r="FR36" s="14">
        <f t="shared" ca="1" si="157"/>
        <v>0</v>
      </c>
      <c r="FS36" s="14">
        <f t="shared" ca="1" si="157"/>
        <v>0</v>
      </c>
      <c r="FT36" s="14">
        <f t="shared" ca="1" si="157"/>
        <v>0</v>
      </c>
      <c r="FU36" s="14">
        <f t="shared" ca="1" si="157"/>
        <v>0</v>
      </c>
      <c r="FV36" s="14">
        <f t="shared" ca="1" si="157"/>
        <v>0</v>
      </c>
      <c r="FW36" s="14">
        <f t="shared" ca="1" si="157"/>
        <v>0</v>
      </c>
      <c r="FX36" s="14">
        <f t="shared" ca="1" si="157"/>
        <v>0</v>
      </c>
      <c r="FY36" s="14">
        <f t="shared" ca="1" si="157"/>
        <v>0</v>
      </c>
      <c r="FZ36" s="14">
        <f t="shared" ca="1" si="157"/>
        <v>0</v>
      </c>
      <c r="GA36" s="14">
        <f t="shared" ca="1" si="157"/>
        <v>0</v>
      </c>
      <c r="GB36" s="14">
        <f t="shared" ca="1" si="157"/>
        <v>0</v>
      </c>
      <c r="GC36" s="14">
        <f t="shared" ref="GC36:IN36" ca="1" si="158">SUM(GC33:GC35)</f>
        <v>0</v>
      </c>
      <c r="GD36" s="14">
        <f t="shared" ca="1" si="158"/>
        <v>0</v>
      </c>
      <c r="GE36" s="14">
        <f t="shared" ca="1" si="158"/>
        <v>0</v>
      </c>
      <c r="GF36" s="14">
        <f t="shared" ca="1" si="158"/>
        <v>0</v>
      </c>
      <c r="GG36" s="14">
        <f t="shared" ca="1" si="158"/>
        <v>0</v>
      </c>
      <c r="GH36" s="14">
        <f t="shared" ca="1" si="158"/>
        <v>0</v>
      </c>
      <c r="GI36" s="14">
        <f t="shared" ca="1" si="158"/>
        <v>0</v>
      </c>
      <c r="GJ36" s="14">
        <f t="shared" ca="1" si="158"/>
        <v>0</v>
      </c>
      <c r="GK36" s="14">
        <f t="shared" ca="1" si="158"/>
        <v>0</v>
      </c>
      <c r="GL36" s="14">
        <f t="shared" ca="1" si="158"/>
        <v>0</v>
      </c>
      <c r="GM36" s="14">
        <f t="shared" ca="1" si="158"/>
        <v>0</v>
      </c>
      <c r="GN36" s="14">
        <f t="shared" ca="1" si="158"/>
        <v>0</v>
      </c>
      <c r="GO36" s="14">
        <f t="shared" ca="1" si="158"/>
        <v>0</v>
      </c>
      <c r="GP36" s="14">
        <f t="shared" ca="1" si="158"/>
        <v>0</v>
      </c>
      <c r="GQ36" s="14">
        <f t="shared" ca="1" si="158"/>
        <v>0</v>
      </c>
      <c r="GR36" s="14">
        <f t="shared" ca="1" si="158"/>
        <v>0</v>
      </c>
      <c r="GS36" s="14">
        <f t="shared" ca="1" si="158"/>
        <v>0</v>
      </c>
      <c r="GT36" s="14">
        <f t="shared" ca="1" si="158"/>
        <v>0</v>
      </c>
      <c r="GU36" s="14">
        <f t="shared" ca="1" si="158"/>
        <v>0</v>
      </c>
      <c r="GV36" s="14">
        <f t="shared" ca="1" si="158"/>
        <v>0</v>
      </c>
      <c r="GW36" s="14">
        <f t="shared" ca="1" si="158"/>
        <v>0</v>
      </c>
      <c r="GX36" s="14">
        <f t="shared" ca="1" si="158"/>
        <v>0</v>
      </c>
      <c r="GY36" s="14">
        <f t="shared" ca="1" si="158"/>
        <v>0</v>
      </c>
      <c r="GZ36" s="14">
        <f t="shared" ca="1" si="158"/>
        <v>0</v>
      </c>
      <c r="HA36" s="14">
        <f t="shared" ca="1" si="158"/>
        <v>0</v>
      </c>
      <c r="HB36" s="14">
        <f t="shared" ca="1" si="158"/>
        <v>0</v>
      </c>
      <c r="HC36" s="14">
        <f t="shared" ca="1" si="158"/>
        <v>0</v>
      </c>
      <c r="HD36" s="14">
        <f t="shared" ca="1" si="158"/>
        <v>0</v>
      </c>
      <c r="HE36" s="14">
        <f t="shared" ca="1" si="158"/>
        <v>0</v>
      </c>
      <c r="HF36" s="14">
        <f t="shared" ca="1" si="158"/>
        <v>0</v>
      </c>
      <c r="HG36" s="14">
        <f t="shared" ca="1" si="158"/>
        <v>0</v>
      </c>
      <c r="HH36" s="14">
        <f t="shared" ca="1" si="158"/>
        <v>0</v>
      </c>
      <c r="HI36" s="14">
        <f t="shared" ca="1" si="158"/>
        <v>0</v>
      </c>
      <c r="HJ36" s="14">
        <f t="shared" ca="1" si="158"/>
        <v>0</v>
      </c>
      <c r="HK36" s="14">
        <f t="shared" ca="1" si="158"/>
        <v>0</v>
      </c>
      <c r="HL36" s="14">
        <f t="shared" ca="1" si="158"/>
        <v>0</v>
      </c>
      <c r="HM36" s="14">
        <f t="shared" ca="1" si="158"/>
        <v>0</v>
      </c>
      <c r="HN36" s="14">
        <f t="shared" ca="1" si="158"/>
        <v>0</v>
      </c>
      <c r="HO36" s="14">
        <f t="shared" ca="1" si="158"/>
        <v>0</v>
      </c>
      <c r="HP36" s="14">
        <f t="shared" ca="1" si="158"/>
        <v>0</v>
      </c>
      <c r="HQ36" s="14">
        <f t="shared" ca="1" si="158"/>
        <v>0</v>
      </c>
      <c r="HR36" s="14">
        <f t="shared" ca="1" si="158"/>
        <v>0</v>
      </c>
      <c r="HS36" s="14">
        <f t="shared" ca="1" si="158"/>
        <v>0</v>
      </c>
      <c r="HT36" s="14">
        <f t="shared" ca="1" si="158"/>
        <v>0</v>
      </c>
      <c r="HU36" s="14">
        <f t="shared" ca="1" si="158"/>
        <v>0</v>
      </c>
      <c r="HV36" s="14">
        <f t="shared" ca="1" si="158"/>
        <v>0</v>
      </c>
      <c r="HW36" s="14">
        <f t="shared" ca="1" si="158"/>
        <v>0</v>
      </c>
      <c r="HX36" s="14">
        <f t="shared" ca="1" si="158"/>
        <v>0</v>
      </c>
      <c r="HY36" s="14">
        <f t="shared" ca="1" si="158"/>
        <v>0</v>
      </c>
      <c r="HZ36" s="14">
        <f t="shared" ca="1" si="158"/>
        <v>0</v>
      </c>
      <c r="IA36" s="14">
        <f t="shared" ca="1" si="158"/>
        <v>0</v>
      </c>
      <c r="IB36" s="14">
        <f t="shared" ca="1" si="158"/>
        <v>0</v>
      </c>
      <c r="IC36" s="14">
        <f t="shared" ca="1" si="158"/>
        <v>0</v>
      </c>
      <c r="ID36" s="14">
        <f t="shared" ca="1" si="158"/>
        <v>0</v>
      </c>
      <c r="IE36" s="14">
        <f t="shared" ca="1" si="158"/>
        <v>0</v>
      </c>
      <c r="IF36" s="14">
        <f t="shared" ca="1" si="158"/>
        <v>0</v>
      </c>
      <c r="IG36" s="14">
        <f t="shared" ca="1" si="158"/>
        <v>0</v>
      </c>
      <c r="IH36" s="14">
        <f t="shared" ca="1" si="158"/>
        <v>0</v>
      </c>
      <c r="II36" s="14">
        <f t="shared" ca="1" si="158"/>
        <v>0</v>
      </c>
      <c r="IJ36" s="14">
        <f t="shared" ca="1" si="158"/>
        <v>0</v>
      </c>
      <c r="IK36" s="14">
        <f t="shared" ca="1" si="158"/>
        <v>0</v>
      </c>
      <c r="IL36" s="14">
        <f t="shared" ca="1" si="158"/>
        <v>0</v>
      </c>
      <c r="IM36" s="14">
        <f t="shared" ca="1" si="158"/>
        <v>0</v>
      </c>
      <c r="IN36" s="14">
        <f t="shared" ca="1" si="158"/>
        <v>0</v>
      </c>
      <c r="IO36" s="14">
        <f t="shared" ref="IO36:KZ36" ca="1" si="159">SUM(IO33:IO35)</f>
        <v>0</v>
      </c>
      <c r="IP36" s="14">
        <f t="shared" ca="1" si="159"/>
        <v>0</v>
      </c>
      <c r="IQ36" s="14">
        <f t="shared" ca="1" si="159"/>
        <v>0</v>
      </c>
      <c r="IR36" s="14">
        <f t="shared" ca="1" si="159"/>
        <v>0</v>
      </c>
      <c r="IS36" s="14">
        <f t="shared" ca="1" si="159"/>
        <v>0</v>
      </c>
      <c r="IT36" s="14">
        <f t="shared" ca="1" si="159"/>
        <v>0</v>
      </c>
      <c r="IU36" s="14">
        <f t="shared" ca="1" si="159"/>
        <v>0</v>
      </c>
      <c r="IV36" s="14">
        <f t="shared" ca="1" si="159"/>
        <v>0</v>
      </c>
      <c r="IW36" s="14">
        <f t="shared" ca="1" si="159"/>
        <v>0</v>
      </c>
      <c r="IX36" s="14">
        <f t="shared" ca="1" si="159"/>
        <v>0</v>
      </c>
      <c r="IY36" s="14">
        <f t="shared" ca="1" si="159"/>
        <v>0</v>
      </c>
      <c r="IZ36" s="14">
        <f t="shared" ca="1" si="159"/>
        <v>0</v>
      </c>
      <c r="JA36" s="14">
        <f t="shared" ca="1" si="159"/>
        <v>0</v>
      </c>
      <c r="JB36" s="14">
        <f t="shared" ca="1" si="159"/>
        <v>0</v>
      </c>
      <c r="JC36" s="14">
        <f t="shared" ca="1" si="159"/>
        <v>0</v>
      </c>
      <c r="JD36" s="14">
        <f t="shared" ca="1" si="159"/>
        <v>0</v>
      </c>
      <c r="JE36" s="14">
        <f t="shared" ca="1" si="159"/>
        <v>0</v>
      </c>
      <c r="JF36" s="14">
        <f t="shared" ca="1" si="159"/>
        <v>0</v>
      </c>
      <c r="JG36" s="14">
        <f t="shared" ca="1" si="159"/>
        <v>0</v>
      </c>
      <c r="JH36" s="14">
        <f t="shared" ca="1" si="159"/>
        <v>0</v>
      </c>
      <c r="JI36" s="14">
        <f t="shared" ca="1" si="159"/>
        <v>0</v>
      </c>
      <c r="JJ36" s="14">
        <f t="shared" ca="1" si="159"/>
        <v>0</v>
      </c>
      <c r="JK36" s="14">
        <f t="shared" ca="1" si="159"/>
        <v>0</v>
      </c>
      <c r="JL36" s="14">
        <f t="shared" ca="1" si="159"/>
        <v>0</v>
      </c>
      <c r="JM36" s="14">
        <f t="shared" ca="1" si="159"/>
        <v>0</v>
      </c>
      <c r="JN36" s="14">
        <f t="shared" ca="1" si="159"/>
        <v>0</v>
      </c>
      <c r="JO36" s="14">
        <f t="shared" ca="1" si="159"/>
        <v>0</v>
      </c>
      <c r="JP36" s="14">
        <f t="shared" ca="1" si="159"/>
        <v>0</v>
      </c>
      <c r="JQ36" s="14">
        <f t="shared" ca="1" si="159"/>
        <v>0</v>
      </c>
      <c r="JR36" s="14">
        <f t="shared" ca="1" si="159"/>
        <v>0</v>
      </c>
      <c r="JS36" s="14">
        <f t="shared" ca="1" si="159"/>
        <v>0</v>
      </c>
      <c r="JT36" s="14">
        <f t="shared" ca="1" si="159"/>
        <v>0</v>
      </c>
      <c r="JU36" s="14">
        <f t="shared" ca="1" si="159"/>
        <v>0</v>
      </c>
      <c r="JV36" s="14">
        <f t="shared" ca="1" si="159"/>
        <v>0</v>
      </c>
      <c r="JW36" s="14">
        <f t="shared" ca="1" si="159"/>
        <v>0</v>
      </c>
      <c r="JX36" s="14">
        <f t="shared" ca="1" si="159"/>
        <v>0</v>
      </c>
      <c r="JY36" s="14">
        <f t="shared" ca="1" si="159"/>
        <v>0</v>
      </c>
      <c r="JZ36" s="14">
        <f t="shared" ca="1" si="159"/>
        <v>0</v>
      </c>
      <c r="KA36" s="14">
        <f t="shared" ca="1" si="159"/>
        <v>0</v>
      </c>
      <c r="KB36" s="14">
        <f t="shared" ca="1" si="159"/>
        <v>0</v>
      </c>
      <c r="KC36" s="14">
        <f t="shared" ca="1" si="159"/>
        <v>0</v>
      </c>
      <c r="KD36" s="14">
        <f t="shared" ca="1" si="159"/>
        <v>0</v>
      </c>
      <c r="KE36" s="14">
        <f t="shared" ca="1" si="159"/>
        <v>0</v>
      </c>
      <c r="KF36" s="14">
        <f t="shared" ca="1" si="159"/>
        <v>0</v>
      </c>
      <c r="KG36" s="14">
        <f t="shared" ca="1" si="159"/>
        <v>0</v>
      </c>
      <c r="KH36" s="14">
        <f t="shared" ca="1" si="159"/>
        <v>0</v>
      </c>
      <c r="KI36" s="14">
        <f t="shared" ca="1" si="159"/>
        <v>0</v>
      </c>
      <c r="KJ36" s="14">
        <f t="shared" ca="1" si="159"/>
        <v>0</v>
      </c>
      <c r="KK36" s="14">
        <f t="shared" ca="1" si="159"/>
        <v>0</v>
      </c>
      <c r="KL36" s="14">
        <f t="shared" ca="1" si="159"/>
        <v>0</v>
      </c>
      <c r="KM36" s="14">
        <f t="shared" ca="1" si="159"/>
        <v>0</v>
      </c>
      <c r="KN36" s="14">
        <f t="shared" ca="1" si="159"/>
        <v>0</v>
      </c>
      <c r="KO36" s="14">
        <f t="shared" ca="1" si="159"/>
        <v>0</v>
      </c>
      <c r="KP36" s="14">
        <f t="shared" ca="1" si="159"/>
        <v>0</v>
      </c>
      <c r="KQ36" s="14">
        <f t="shared" ca="1" si="159"/>
        <v>0</v>
      </c>
      <c r="KR36" s="14">
        <f t="shared" ca="1" si="159"/>
        <v>0</v>
      </c>
      <c r="KS36" s="14">
        <f t="shared" ca="1" si="159"/>
        <v>0</v>
      </c>
      <c r="KT36" s="14">
        <f t="shared" ca="1" si="159"/>
        <v>0</v>
      </c>
      <c r="KU36" s="14">
        <f t="shared" ca="1" si="159"/>
        <v>0</v>
      </c>
      <c r="KV36" s="14">
        <f t="shared" ca="1" si="159"/>
        <v>0</v>
      </c>
      <c r="KW36" s="14">
        <f t="shared" ca="1" si="159"/>
        <v>0</v>
      </c>
      <c r="KX36" s="14">
        <f t="shared" ca="1" si="159"/>
        <v>0</v>
      </c>
      <c r="KY36" s="14">
        <f t="shared" ca="1" si="159"/>
        <v>0</v>
      </c>
      <c r="KZ36" s="14">
        <f t="shared" ca="1" si="159"/>
        <v>0</v>
      </c>
      <c r="LA36" s="14">
        <f t="shared" ref="LA36:NI36" ca="1" si="160">SUM(LA33:LA35)</f>
        <v>0</v>
      </c>
      <c r="LB36" s="14">
        <f t="shared" ca="1" si="160"/>
        <v>0</v>
      </c>
      <c r="LC36" s="14">
        <f t="shared" ca="1" si="160"/>
        <v>0</v>
      </c>
      <c r="LD36" s="14">
        <f t="shared" ca="1" si="160"/>
        <v>0</v>
      </c>
      <c r="LE36" s="14">
        <f t="shared" ca="1" si="160"/>
        <v>0</v>
      </c>
      <c r="LF36" s="14">
        <f t="shared" ca="1" si="160"/>
        <v>0</v>
      </c>
      <c r="LG36" s="14">
        <f t="shared" ca="1" si="160"/>
        <v>0</v>
      </c>
      <c r="LH36" s="14">
        <f t="shared" ca="1" si="160"/>
        <v>0</v>
      </c>
      <c r="LI36" s="14">
        <f t="shared" ca="1" si="160"/>
        <v>0</v>
      </c>
      <c r="LJ36" s="14">
        <f t="shared" ca="1" si="160"/>
        <v>0</v>
      </c>
      <c r="LK36" s="14">
        <f t="shared" ca="1" si="160"/>
        <v>0</v>
      </c>
      <c r="LL36" s="14">
        <f t="shared" ca="1" si="160"/>
        <v>0</v>
      </c>
      <c r="LM36" s="14">
        <f t="shared" ca="1" si="160"/>
        <v>0</v>
      </c>
      <c r="LN36" s="14">
        <f t="shared" ca="1" si="160"/>
        <v>0</v>
      </c>
      <c r="LO36" s="14">
        <f t="shared" ca="1" si="160"/>
        <v>0</v>
      </c>
      <c r="LP36" s="14">
        <f t="shared" ca="1" si="160"/>
        <v>0</v>
      </c>
      <c r="LQ36" s="14">
        <f t="shared" ca="1" si="160"/>
        <v>0</v>
      </c>
      <c r="LR36" s="14">
        <f t="shared" ca="1" si="160"/>
        <v>0</v>
      </c>
      <c r="LS36" s="14">
        <f t="shared" ca="1" si="160"/>
        <v>0</v>
      </c>
      <c r="LT36" s="14">
        <f t="shared" ca="1" si="160"/>
        <v>0</v>
      </c>
      <c r="LU36" s="14">
        <f t="shared" ca="1" si="160"/>
        <v>0</v>
      </c>
      <c r="LV36" s="14">
        <f t="shared" ca="1" si="160"/>
        <v>0</v>
      </c>
      <c r="LW36" s="14">
        <f t="shared" ca="1" si="160"/>
        <v>0</v>
      </c>
      <c r="LX36" s="14">
        <f t="shared" ca="1" si="160"/>
        <v>0</v>
      </c>
      <c r="LY36" s="14">
        <f t="shared" ca="1" si="160"/>
        <v>0</v>
      </c>
      <c r="LZ36" s="14">
        <f t="shared" ca="1" si="160"/>
        <v>0</v>
      </c>
      <c r="MA36" s="14">
        <f t="shared" ca="1" si="160"/>
        <v>0</v>
      </c>
      <c r="MB36" s="14">
        <f t="shared" ca="1" si="160"/>
        <v>0</v>
      </c>
      <c r="MC36" s="14">
        <f t="shared" ca="1" si="160"/>
        <v>0</v>
      </c>
      <c r="MD36" s="14">
        <f t="shared" ca="1" si="160"/>
        <v>0</v>
      </c>
      <c r="ME36" s="14">
        <f t="shared" ca="1" si="160"/>
        <v>0</v>
      </c>
      <c r="MF36" s="14">
        <f t="shared" ca="1" si="160"/>
        <v>0</v>
      </c>
      <c r="MG36" s="14">
        <f t="shared" ca="1" si="160"/>
        <v>0</v>
      </c>
      <c r="MH36" s="14">
        <f t="shared" ca="1" si="160"/>
        <v>0</v>
      </c>
      <c r="MI36" s="14">
        <f t="shared" ca="1" si="160"/>
        <v>0</v>
      </c>
      <c r="MJ36" s="14">
        <f t="shared" ca="1" si="160"/>
        <v>0</v>
      </c>
      <c r="MK36" s="14">
        <f t="shared" ca="1" si="160"/>
        <v>0</v>
      </c>
      <c r="ML36" s="14">
        <f t="shared" ca="1" si="160"/>
        <v>0</v>
      </c>
      <c r="MM36" s="14">
        <f t="shared" ca="1" si="160"/>
        <v>0</v>
      </c>
      <c r="MN36" s="14">
        <f t="shared" ca="1" si="160"/>
        <v>0</v>
      </c>
      <c r="MO36" s="14">
        <f t="shared" ca="1" si="160"/>
        <v>0</v>
      </c>
      <c r="MP36" s="14">
        <f t="shared" ca="1" si="160"/>
        <v>0</v>
      </c>
      <c r="MQ36" s="14">
        <f t="shared" ca="1" si="160"/>
        <v>0</v>
      </c>
      <c r="MR36" s="14">
        <f t="shared" ca="1" si="160"/>
        <v>0</v>
      </c>
      <c r="MS36" s="14">
        <f t="shared" ca="1" si="160"/>
        <v>0</v>
      </c>
      <c r="MT36" s="14">
        <f t="shared" ca="1" si="160"/>
        <v>0</v>
      </c>
      <c r="MU36" s="14">
        <f t="shared" ca="1" si="160"/>
        <v>0</v>
      </c>
      <c r="MV36" s="14">
        <f t="shared" ca="1" si="160"/>
        <v>0</v>
      </c>
      <c r="MW36" s="14">
        <f t="shared" ca="1" si="160"/>
        <v>0</v>
      </c>
      <c r="MX36" s="14">
        <f t="shared" ca="1" si="160"/>
        <v>0</v>
      </c>
      <c r="MY36" s="14">
        <f t="shared" ca="1" si="160"/>
        <v>0</v>
      </c>
      <c r="MZ36" s="14">
        <f t="shared" ca="1" si="160"/>
        <v>0</v>
      </c>
      <c r="NA36" s="14">
        <f t="shared" ca="1" si="160"/>
        <v>0</v>
      </c>
      <c r="NB36" s="14">
        <f t="shared" ca="1" si="160"/>
        <v>0</v>
      </c>
      <c r="NC36" s="14">
        <f t="shared" ca="1" si="160"/>
        <v>0</v>
      </c>
      <c r="ND36" s="14">
        <f t="shared" ca="1" si="160"/>
        <v>0</v>
      </c>
      <c r="NE36" s="14">
        <f t="shared" ca="1" si="160"/>
        <v>0</v>
      </c>
      <c r="NF36" s="14">
        <f t="shared" ca="1" si="160"/>
        <v>0</v>
      </c>
      <c r="NG36" s="14">
        <f t="shared" ca="1" si="160"/>
        <v>0</v>
      </c>
      <c r="NH36" s="14">
        <f t="shared" ca="1" si="160"/>
        <v>0</v>
      </c>
      <c r="NI36" s="14">
        <f t="shared" ca="1" si="160"/>
        <v>0</v>
      </c>
    </row>
    <row r="37" spans="1:373" s="323" customFormat="1" ht="15.75" customHeight="1">
      <c r="A37" s="412"/>
      <c r="B37" s="1323"/>
      <c r="C37" s="1325"/>
      <c r="D37" s="1325"/>
      <c r="E37" s="1325"/>
      <c r="F37" s="1325"/>
      <c r="G37" s="1325"/>
      <c r="H37" s="1325"/>
      <c r="I37" s="1325"/>
      <c r="J37" s="1325"/>
      <c r="K37" s="1325"/>
      <c r="L37" s="1325"/>
      <c r="M37" s="1325"/>
      <c r="N37" s="1325"/>
      <c r="O37" s="1325"/>
      <c r="P37" s="1325"/>
      <c r="Q37" s="1325"/>
      <c r="R37" s="1325"/>
      <c r="S37" s="1325"/>
      <c r="T37" s="1325"/>
      <c r="U37" s="1325"/>
      <c r="V37" s="1325"/>
      <c r="W37" s="1325"/>
      <c r="X37" s="1325"/>
      <c r="Y37" s="1325"/>
      <c r="Z37" s="1325"/>
      <c r="AA37" s="1325"/>
      <c r="AB37" s="1325"/>
      <c r="AC37" s="1325"/>
      <c r="AD37" s="1325"/>
      <c r="AE37" s="1325"/>
      <c r="AF37" s="1325"/>
      <c r="AG37" s="1325"/>
      <c r="AH37" s="1325"/>
      <c r="AI37" s="1325"/>
      <c r="AJ37" s="1325"/>
      <c r="AK37" s="1325"/>
      <c r="AL37" s="1325"/>
      <c r="AM37" s="1325"/>
      <c r="AN37" s="1325"/>
      <c r="AO37" s="1325"/>
      <c r="AP37" s="1325"/>
      <c r="AQ37" s="1325"/>
      <c r="AR37" s="1325"/>
      <c r="AS37" s="1325"/>
      <c r="AT37" s="1325"/>
      <c r="AU37" s="1325"/>
      <c r="AV37" s="1325"/>
      <c r="AW37" s="1325"/>
      <c r="AX37" s="1325"/>
      <c r="AY37" s="1325"/>
      <c r="AZ37" s="1325"/>
      <c r="BA37" s="1325"/>
      <c r="BB37" s="1325"/>
      <c r="BC37" s="1325"/>
      <c r="BD37" s="1325"/>
      <c r="BE37" s="1325"/>
      <c r="BF37" s="1325"/>
      <c r="BG37" s="1325"/>
      <c r="BH37" s="1325"/>
      <c r="BI37" s="1325"/>
      <c r="BJ37" s="1325"/>
      <c r="BK37" s="1325"/>
      <c r="BL37" s="1325"/>
      <c r="BM37" s="1325"/>
      <c r="BN37" s="1325"/>
      <c r="BO37" s="1325"/>
      <c r="BP37" s="1325"/>
      <c r="BQ37" s="1325"/>
      <c r="BR37" s="1325"/>
      <c r="BS37" s="1325"/>
      <c r="BT37" s="1325"/>
      <c r="BU37" s="1325"/>
      <c r="BV37" s="1325"/>
      <c r="BW37" s="1325"/>
      <c r="BX37" s="1325"/>
      <c r="BY37" s="1325"/>
      <c r="BZ37" s="1325"/>
      <c r="CA37" s="1325"/>
      <c r="CB37" s="1325"/>
      <c r="CC37" s="1325"/>
      <c r="CD37" s="1325"/>
      <c r="CE37" s="1325"/>
      <c r="CF37" s="1325"/>
      <c r="CG37" s="1325"/>
      <c r="CH37" s="1325"/>
      <c r="CI37" s="1325"/>
      <c r="CJ37" s="1325"/>
      <c r="CK37" s="1325"/>
      <c r="CL37" s="1325"/>
      <c r="CM37" s="1325"/>
      <c r="CN37" s="1325"/>
      <c r="CO37" s="1325"/>
      <c r="CP37" s="1325"/>
      <c r="CQ37" s="1325"/>
      <c r="CR37" s="1325"/>
      <c r="CS37" s="1325"/>
      <c r="CT37" s="1325"/>
      <c r="CU37" s="1325"/>
      <c r="CV37" s="1325"/>
      <c r="CW37" s="1325"/>
      <c r="CX37" s="1325"/>
      <c r="CY37" s="1325"/>
      <c r="CZ37" s="1325"/>
      <c r="DA37" s="1325"/>
      <c r="DB37" s="1325"/>
      <c r="DC37" s="1325"/>
      <c r="DD37" s="1325"/>
      <c r="DE37" s="1325"/>
      <c r="DF37" s="1325"/>
      <c r="DG37" s="1325"/>
      <c r="DH37" s="1325"/>
      <c r="DI37" s="1325"/>
      <c r="DJ37" s="1325"/>
      <c r="DK37" s="1325"/>
      <c r="DL37" s="1325"/>
      <c r="DM37" s="1325"/>
      <c r="DN37" s="1325"/>
      <c r="DO37" s="1325"/>
      <c r="DP37" s="1325"/>
      <c r="DQ37" s="1325"/>
      <c r="DR37" s="1325"/>
      <c r="DS37" s="1325"/>
      <c r="DT37" s="1325"/>
      <c r="DU37" s="1325"/>
      <c r="DV37" s="1325"/>
      <c r="DW37" s="1325"/>
      <c r="DX37" s="1325"/>
      <c r="DY37" s="1325"/>
      <c r="DZ37" s="1325"/>
      <c r="EA37" s="1325"/>
      <c r="EB37" s="1325"/>
      <c r="EC37" s="1325"/>
      <c r="ED37" s="1325"/>
      <c r="EE37" s="1325"/>
      <c r="EF37" s="1325"/>
      <c r="EG37" s="1325"/>
      <c r="EH37" s="1325"/>
      <c r="EI37" s="1325"/>
      <c r="EJ37" s="1325"/>
      <c r="EK37" s="1325"/>
      <c r="EL37" s="1325"/>
      <c r="EM37" s="1325"/>
      <c r="EN37" s="1325"/>
      <c r="EO37" s="1325"/>
      <c r="EP37" s="1325"/>
      <c r="EQ37" s="1325"/>
      <c r="ER37" s="1325"/>
      <c r="ES37" s="1325"/>
      <c r="ET37" s="1325"/>
      <c r="EU37" s="1325"/>
      <c r="EV37" s="1325"/>
      <c r="EW37" s="1325"/>
      <c r="EX37" s="1325"/>
      <c r="EY37" s="1325"/>
      <c r="EZ37" s="1325"/>
      <c r="FA37" s="1325"/>
      <c r="FB37" s="1325"/>
      <c r="FC37" s="1325"/>
      <c r="FD37" s="1325"/>
      <c r="FE37" s="1325"/>
      <c r="FF37" s="1325"/>
      <c r="FG37" s="1325"/>
      <c r="FH37" s="1325"/>
      <c r="FI37" s="1325"/>
      <c r="FJ37" s="1325"/>
      <c r="FK37" s="1325"/>
      <c r="FL37" s="1325"/>
      <c r="FM37" s="1325"/>
      <c r="FN37" s="1325"/>
      <c r="FO37" s="1325"/>
      <c r="FP37" s="1325"/>
      <c r="FQ37" s="1325"/>
      <c r="FR37" s="1325"/>
      <c r="FS37" s="1325"/>
      <c r="FT37" s="1325"/>
      <c r="FU37" s="1325"/>
      <c r="FV37" s="1325"/>
      <c r="FW37" s="1325"/>
      <c r="FX37" s="1325"/>
      <c r="FY37" s="1325"/>
      <c r="FZ37" s="1325"/>
      <c r="GA37" s="1325"/>
      <c r="GB37" s="1325"/>
      <c r="GC37" s="1325"/>
      <c r="GD37" s="1325"/>
      <c r="GE37" s="1325"/>
      <c r="GF37" s="1325"/>
      <c r="GG37" s="1325"/>
      <c r="GH37" s="1325"/>
      <c r="GI37" s="1325"/>
      <c r="GJ37" s="1325"/>
      <c r="GK37" s="1325"/>
      <c r="GL37" s="1325"/>
      <c r="GM37" s="1325"/>
      <c r="GN37" s="1325"/>
      <c r="GO37" s="1325"/>
      <c r="GP37" s="1325"/>
      <c r="GQ37" s="1325"/>
      <c r="GR37" s="1325"/>
      <c r="GS37" s="1325"/>
      <c r="GT37" s="1325"/>
      <c r="GU37" s="1325"/>
      <c r="GV37" s="1325"/>
      <c r="GW37" s="1325"/>
      <c r="GX37" s="1325"/>
      <c r="GY37" s="1325"/>
      <c r="GZ37" s="1325"/>
      <c r="HA37" s="1325"/>
      <c r="HB37" s="1325"/>
      <c r="HC37" s="1325"/>
      <c r="HD37" s="1325"/>
      <c r="HE37" s="1325"/>
      <c r="HF37" s="1325"/>
      <c r="HG37" s="1325"/>
      <c r="HH37" s="1325"/>
      <c r="HI37" s="1325"/>
      <c r="HJ37" s="1325"/>
      <c r="HK37" s="1325"/>
      <c r="HL37" s="1325"/>
      <c r="HM37" s="1325"/>
      <c r="HN37" s="1325"/>
      <c r="HO37" s="1325"/>
      <c r="HP37" s="1325"/>
      <c r="HQ37" s="1325"/>
      <c r="HR37" s="1325"/>
      <c r="HS37" s="1325"/>
      <c r="HT37" s="1325"/>
      <c r="HU37" s="1325"/>
      <c r="HV37" s="1325"/>
      <c r="HW37" s="1325"/>
      <c r="HX37" s="1325"/>
      <c r="HY37" s="1325"/>
      <c r="HZ37" s="1325"/>
      <c r="IA37" s="1325"/>
      <c r="IB37" s="1325"/>
      <c r="IC37" s="1325"/>
      <c r="ID37" s="1325"/>
      <c r="IE37" s="1325"/>
      <c r="IF37" s="1325"/>
      <c r="IG37" s="1325"/>
      <c r="IH37" s="1325"/>
      <c r="II37" s="1325"/>
      <c r="IJ37" s="1325"/>
      <c r="IK37" s="1325"/>
      <c r="IL37" s="1325"/>
      <c r="IM37" s="1325"/>
      <c r="IN37" s="1325"/>
      <c r="IO37" s="1325"/>
      <c r="IP37" s="1325"/>
      <c r="IQ37" s="1325"/>
      <c r="IR37" s="1325"/>
      <c r="IS37" s="1325"/>
      <c r="IT37" s="1325"/>
      <c r="IU37" s="1325"/>
      <c r="IV37" s="1325"/>
      <c r="IW37" s="1325"/>
      <c r="IX37" s="1325"/>
      <c r="IY37" s="1325"/>
      <c r="IZ37" s="1325"/>
      <c r="JA37" s="1325"/>
      <c r="JB37" s="1325"/>
      <c r="JC37" s="1325"/>
      <c r="JD37" s="1325"/>
      <c r="JE37" s="1325"/>
      <c r="JF37" s="1325"/>
      <c r="JG37" s="1325"/>
      <c r="JH37" s="1325"/>
      <c r="JI37" s="1325"/>
      <c r="JJ37" s="1325"/>
      <c r="JK37" s="1325"/>
      <c r="JL37" s="1325"/>
      <c r="JM37" s="1325"/>
      <c r="JN37" s="1325"/>
      <c r="JO37" s="1325"/>
      <c r="JP37" s="1325"/>
      <c r="JQ37" s="1325"/>
      <c r="JR37" s="1325"/>
      <c r="JS37" s="1325"/>
      <c r="JT37" s="1325"/>
      <c r="JU37" s="1325"/>
      <c r="JV37" s="1325"/>
      <c r="JW37" s="1325"/>
      <c r="JX37" s="1325"/>
      <c r="JY37" s="1325"/>
      <c r="JZ37" s="1325"/>
      <c r="KA37" s="1325"/>
      <c r="KB37" s="1325"/>
      <c r="KC37" s="1325"/>
      <c r="KD37" s="1325"/>
      <c r="KE37" s="1325"/>
      <c r="KF37" s="1325"/>
      <c r="KG37" s="1325"/>
      <c r="KH37" s="1325"/>
      <c r="KI37" s="1325"/>
      <c r="KJ37" s="1325"/>
      <c r="KK37" s="1325"/>
      <c r="KL37" s="1325"/>
      <c r="KM37" s="1325"/>
      <c r="KN37" s="1325"/>
      <c r="KO37" s="1325"/>
      <c r="KP37" s="1325"/>
      <c r="KQ37" s="1325"/>
      <c r="KR37" s="1325"/>
      <c r="KS37" s="1325"/>
      <c r="KT37" s="1325"/>
      <c r="KU37" s="1325"/>
      <c r="KV37" s="1325"/>
      <c r="KW37" s="1325"/>
      <c r="KX37" s="1325"/>
      <c r="KY37" s="1325"/>
      <c r="KZ37" s="1325"/>
      <c r="LA37" s="1325"/>
      <c r="LB37" s="1325"/>
      <c r="LC37" s="1325"/>
      <c r="LD37" s="1325"/>
      <c r="LE37" s="1325"/>
      <c r="LF37" s="1325"/>
      <c r="LG37" s="1325"/>
      <c r="LH37" s="1325"/>
      <c r="LI37" s="1325"/>
      <c r="LJ37" s="1325"/>
      <c r="LK37" s="1325"/>
      <c r="LL37" s="1325"/>
      <c r="LM37" s="1325"/>
      <c r="LN37" s="1325"/>
      <c r="LO37" s="1325"/>
      <c r="LP37" s="1325"/>
      <c r="LQ37" s="1325"/>
      <c r="LR37" s="1325"/>
      <c r="LS37" s="1325"/>
      <c r="LT37" s="1325"/>
      <c r="LU37" s="1325"/>
      <c r="LV37" s="1325"/>
      <c r="LW37" s="1325"/>
      <c r="LX37" s="1325"/>
      <c r="LY37" s="1325"/>
      <c r="LZ37" s="1325"/>
      <c r="MA37" s="1325"/>
      <c r="MB37" s="1325"/>
      <c r="MC37" s="1325"/>
      <c r="MD37" s="1325"/>
      <c r="ME37" s="1325"/>
      <c r="MF37" s="1325"/>
      <c r="MG37" s="1325"/>
      <c r="MH37" s="1325"/>
      <c r="MI37" s="1325"/>
      <c r="MJ37" s="1325"/>
      <c r="MK37" s="1325"/>
      <c r="ML37" s="1325"/>
      <c r="MM37" s="1325"/>
      <c r="MN37" s="1325"/>
      <c r="MO37" s="1325"/>
      <c r="MP37" s="1325"/>
      <c r="MQ37" s="1325"/>
      <c r="MR37" s="1325"/>
      <c r="MS37" s="1325"/>
      <c r="MT37" s="1325"/>
      <c r="MU37" s="1325"/>
      <c r="MV37" s="1325"/>
      <c r="MW37" s="1325"/>
      <c r="MX37" s="1325"/>
      <c r="MY37" s="1325"/>
      <c r="MZ37" s="1325"/>
      <c r="NA37" s="1325"/>
      <c r="NB37" s="1325"/>
      <c r="NC37" s="1325"/>
      <c r="ND37" s="1325"/>
      <c r="NE37" s="1325"/>
      <c r="NF37" s="1325"/>
      <c r="NG37" s="1325"/>
      <c r="NH37" s="1325"/>
      <c r="NI37" s="1325"/>
    </row>
    <row r="38" spans="1:373" s="1320" customFormat="1" ht="15.75" customHeight="1">
      <c r="A38" s="1319"/>
      <c r="B38" s="1326" t="s">
        <v>1257</v>
      </c>
      <c r="C38" s="1326">
        <v>140</v>
      </c>
      <c r="D38" s="1326">
        <v>140</v>
      </c>
      <c r="E38" s="1326">
        <v>140</v>
      </c>
      <c r="F38" s="1326">
        <v>140</v>
      </c>
      <c r="G38" s="1326">
        <v>140</v>
      </c>
      <c r="H38" s="1326">
        <v>140</v>
      </c>
      <c r="I38" s="1326">
        <v>140</v>
      </c>
      <c r="J38" s="1326">
        <v>140</v>
      </c>
      <c r="K38" s="1326">
        <v>140</v>
      </c>
      <c r="L38" s="1326">
        <v>140</v>
      </c>
      <c r="M38" s="1326">
        <v>140</v>
      </c>
      <c r="N38" s="1326">
        <v>140</v>
      </c>
      <c r="O38" s="1326">
        <v>140</v>
      </c>
      <c r="P38" s="1326">
        <v>140</v>
      </c>
      <c r="Q38" s="1326">
        <v>140</v>
      </c>
      <c r="R38" s="1326">
        <v>140</v>
      </c>
      <c r="S38" s="1326">
        <v>140</v>
      </c>
      <c r="T38" s="1326">
        <v>140</v>
      </c>
      <c r="U38" s="1326">
        <v>140</v>
      </c>
      <c r="V38" s="1326">
        <v>140</v>
      </c>
      <c r="W38" s="1326">
        <v>140</v>
      </c>
      <c r="X38" s="1326">
        <v>140</v>
      </c>
      <c r="Y38" s="1326">
        <v>140</v>
      </c>
      <c r="Z38" s="1326">
        <v>140</v>
      </c>
      <c r="AA38" s="1326">
        <v>140</v>
      </c>
      <c r="AB38" s="1326">
        <v>140</v>
      </c>
      <c r="AC38" s="1326">
        <v>140</v>
      </c>
      <c r="AD38" s="1326">
        <v>140</v>
      </c>
      <c r="AE38" s="1326">
        <v>140</v>
      </c>
      <c r="AF38" s="1326">
        <v>140</v>
      </c>
      <c r="AG38" s="1326">
        <v>140</v>
      </c>
      <c r="AH38" s="1326">
        <v>140</v>
      </c>
      <c r="AI38" s="1326">
        <v>140</v>
      </c>
      <c r="AJ38" s="1326">
        <v>140</v>
      </c>
      <c r="AK38" s="1326">
        <v>140</v>
      </c>
      <c r="AL38" s="1326">
        <v>140</v>
      </c>
      <c r="AM38" s="1326">
        <v>140</v>
      </c>
      <c r="AN38" s="1326">
        <v>140</v>
      </c>
      <c r="AO38" s="1326">
        <v>140</v>
      </c>
      <c r="AP38" s="1326">
        <v>140</v>
      </c>
      <c r="AQ38" s="1326">
        <v>140</v>
      </c>
      <c r="AR38" s="1326">
        <v>140</v>
      </c>
      <c r="AS38" s="1326">
        <v>140</v>
      </c>
      <c r="AT38" s="1326">
        <v>140</v>
      </c>
      <c r="AU38" s="1326">
        <v>140</v>
      </c>
      <c r="AV38" s="1326">
        <v>140</v>
      </c>
      <c r="AW38" s="1326">
        <v>140</v>
      </c>
      <c r="AX38" s="1326">
        <v>140</v>
      </c>
      <c r="AY38" s="1326">
        <v>140</v>
      </c>
      <c r="AZ38" s="1326">
        <v>140</v>
      </c>
      <c r="BA38" s="1326">
        <v>140</v>
      </c>
      <c r="BB38" s="1326">
        <v>140</v>
      </c>
      <c r="BC38" s="1326">
        <v>140</v>
      </c>
      <c r="BD38" s="1326">
        <v>140</v>
      </c>
      <c r="BE38" s="1326">
        <v>140</v>
      </c>
      <c r="BF38" s="1326">
        <v>140</v>
      </c>
      <c r="BG38" s="1326">
        <v>140</v>
      </c>
      <c r="BH38" s="1326">
        <v>140</v>
      </c>
      <c r="BI38" s="1326">
        <v>140</v>
      </c>
      <c r="BJ38" s="1326">
        <v>140</v>
      </c>
      <c r="BK38" s="1326">
        <v>140</v>
      </c>
      <c r="BL38" s="1326">
        <v>140</v>
      </c>
      <c r="BM38" s="1326">
        <v>140</v>
      </c>
      <c r="BN38" s="1326">
        <v>140</v>
      </c>
      <c r="BO38" s="1326">
        <v>140</v>
      </c>
      <c r="BP38" s="1326">
        <v>140</v>
      </c>
      <c r="BQ38" s="1326">
        <v>140</v>
      </c>
      <c r="BR38" s="1326">
        <v>140</v>
      </c>
      <c r="BS38" s="1326">
        <v>140</v>
      </c>
      <c r="BT38" s="1326">
        <v>140</v>
      </c>
      <c r="BU38" s="1326">
        <v>140</v>
      </c>
      <c r="BV38" s="1326">
        <v>140</v>
      </c>
      <c r="BW38" s="1326">
        <v>140</v>
      </c>
      <c r="BX38" s="1326">
        <v>140</v>
      </c>
      <c r="BY38" s="1326">
        <v>140</v>
      </c>
      <c r="BZ38" s="1326">
        <v>140</v>
      </c>
      <c r="CA38" s="1326">
        <v>140</v>
      </c>
      <c r="CB38" s="1326">
        <v>140</v>
      </c>
      <c r="CC38" s="1326">
        <v>140</v>
      </c>
      <c r="CD38" s="1326">
        <v>0</v>
      </c>
      <c r="CE38" s="1326">
        <v>0</v>
      </c>
      <c r="CF38" s="1326">
        <v>0</v>
      </c>
      <c r="CG38" s="1326">
        <v>0</v>
      </c>
      <c r="CH38" s="1326">
        <v>0</v>
      </c>
      <c r="CI38" s="1326">
        <v>0</v>
      </c>
      <c r="CJ38" s="1326">
        <v>0</v>
      </c>
      <c r="CK38" s="1326">
        <v>0</v>
      </c>
      <c r="CL38" s="1326">
        <v>0</v>
      </c>
      <c r="CM38" s="1326">
        <v>0</v>
      </c>
      <c r="CN38" s="1326">
        <v>0</v>
      </c>
      <c r="CO38" s="1326">
        <v>0</v>
      </c>
      <c r="CP38" s="1326">
        <v>0</v>
      </c>
      <c r="CQ38" s="1326">
        <v>216</v>
      </c>
      <c r="CR38" s="1326">
        <v>216</v>
      </c>
      <c r="CS38" s="1326">
        <v>216</v>
      </c>
      <c r="CT38" s="1326">
        <v>216</v>
      </c>
      <c r="CU38" s="1326">
        <v>216</v>
      </c>
      <c r="CV38" s="1326">
        <v>216</v>
      </c>
      <c r="CW38" s="1326">
        <v>216</v>
      </c>
      <c r="CX38" s="1326">
        <v>216</v>
      </c>
      <c r="CY38" s="1326">
        <v>216</v>
      </c>
      <c r="CZ38" s="1326">
        <v>216</v>
      </c>
      <c r="DA38" s="1326">
        <v>216</v>
      </c>
      <c r="DB38" s="1326">
        <v>216</v>
      </c>
      <c r="DC38" s="1326">
        <v>216</v>
      </c>
      <c r="DD38" s="1326">
        <v>216</v>
      </c>
      <c r="DE38" s="1326">
        <v>0</v>
      </c>
      <c r="DF38" s="1326">
        <v>0</v>
      </c>
      <c r="DG38" s="1326">
        <v>0</v>
      </c>
      <c r="DH38" s="1326">
        <v>0</v>
      </c>
      <c r="DI38" s="1326">
        <v>0</v>
      </c>
      <c r="DJ38" s="1326">
        <v>0</v>
      </c>
      <c r="DK38" s="1326">
        <v>0</v>
      </c>
      <c r="DL38" s="1326">
        <v>216</v>
      </c>
      <c r="DM38" s="1326">
        <v>216</v>
      </c>
      <c r="DN38" s="1326">
        <v>216</v>
      </c>
      <c r="DO38" s="1326">
        <v>216</v>
      </c>
      <c r="DP38" s="1326">
        <v>216</v>
      </c>
      <c r="DQ38" s="1326">
        <v>216</v>
      </c>
      <c r="DR38" s="1326">
        <v>216</v>
      </c>
      <c r="DS38" s="1326">
        <v>711</v>
      </c>
      <c r="DT38" s="1326">
        <v>711</v>
      </c>
      <c r="DU38" s="1326">
        <v>711</v>
      </c>
      <c r="DV38" s="1326">
        <v>711</v>
      </c>
      <c r="DW38" s="1326">
        <v>711</v>
      </c>
      <c r="DX38" s="1326">
        <v>711</v>
      </c>
      <c r="DY38" s="1326">
        <v>711</v>
      </c>
      <c r="DZ38" s="1326">
        <v>711</v>
      </c>
      <c r="EA38" s="1326">
        <v>711</v>
      </c>
      <c r="EB38" s="1326">
        <v>711</v>
      </c>
      <c r="EC38" s="1326">
        <v>711</v>
      </c>
      <c r="ED38" s="1326">
        <v>711</v>
      </c>
      <c r="EE38" s="1326">
        <v>711</v>
      </c>
      <c r="EF38" s="1326">
        <v>711</v>
      </c>
      <c r="EG38" s="1326">
        <v>711</v>
      </c>
      <c r="EH38" s="1326">
        <v>711</v>
      </c>
      <c r="EI38" s="1326">
        <v>711</v>
      </c>
      <c r="EJ38" s="1326">
        <v>216</v>
      </c>
      <c r="EK38" s="1326">
        <v>216</v>
      </c>
      <c r="EL38" s="1326">
        <v>216</v>
      </c>
      <c r="EM38" s="1326">
        <v>216</v>
      </c>
      <c r="EN38" s="1326">
        <v>216</v>
      </c>
      <c r="EO38" s="1326">
        <v>216</v>
      </c>
      <c r="EP38" s="1326">
        <v>216</v>
      </c>
      <c r="EQ38" s="1326">
        <v>216</v>
      </c>
      <c r="ER38" s="1326">
        <v>216</v>
      </c>
      <c r="ES38" s="1326">
        <v>216</v>
      </c>
      <c r="ET38" s="1326">
        <v>216</v>
      </c>
      <c r="EU38" s="1326">
        <v>216</v>
      </c>
      <c r="EV38" s="1326">
        <v>216</v>
      </c>
      <c r="EW38" s="1326">
        <v>216</v>
      </c>
      <c r="EX38" s="1326">
        <v>216</v>
      </c>
      <c r="EY38" s="1326">
        <v>216</v>
      </c>
      <c r="EZ38" s="1326">
        <v>216</v>
      </c>
      <c r="FA38" s="1326">
        <v>216</v>
      </c>
      <c r="FB38" s="1326">
        <v>216</v>
      </c>
      <c r="FC38" s="1326">
        <v>216</v>
      </c>
      <c r="FD38" s="1326">
        <v>216</v>
      </c>
      <c r="FE38" s="1326">
        <v>216</v>
      </c>
      <c r="FF38" s="1326">
        <v>216</v>
      </c>
      <c r="FG38" s="1326">
        <v>216</v>
      </c>
      <c r="FH38" s="1326">
        <v>216</v>
      </c>
      <c r="FI38" s="1326">
        <v>216</v>
      </c>
      <c r="FJ38" s="1326">
        <v>216</v>
      </c>
      <c r="FK38" s="1326">
        <v>216</v>
      </c>
      <c r="FL38" s="1326">
        <v>216</v>
      </c>
      <c r="FM38" s="1326">
        <v>216</v>
      </c>
      <c r="FN38" s="1326">
        <v>216</v>
      </c>
      <c r="FO38" s="1326">
        <v>216</v>
      </c>
      <c r="FP38" s="1326">
        <v>216</v>
      </c>
      <c r="FQ38" s="1326">
        <v>216</v>
      </c>
      <c r="FR38" s="1326">
        <v>216</v>
      </c>
      <c r="FS38" s="1326">
        <v>216</v>
      </c>
      <c r="FT38" s="1326">
        <v>216</v>
      </c>
      <c r="FU38" s="1326">
        <v>216</v>
      </c>
      <c r="FV38" s="1326">
        <v>216</v>
      </c>
      <c r="FW38" s="1326">
        <v>216</v>
      </c>
      <c r="FX38" s="1326">
        <v>216</v>
      </c>
      <c r="FY38" s="1326">
        <v>216</v>
      </c>
      <c r="FZ38" s="1326">
        <v>216</v>
      </c>
      <c r="GA38" s="1326">
        <v>216</v>
      </c>
      <c r="GB38" s="1326">
        <v>216</v>
      </c>
      <c r="GC38" s="1326">
        <v>216</v>
      </c>
      <c r="GD38" s="1326">
        <v>216</v>
      </c>
      <c r="GE38" s="1326">
        <v>216</v>
      </c>
      <c r="GF38" s="1326">
        <v>216</v>
      </c>
      <c r="GG38" s="1326">
        <v>216</v>
      </c>
      <c r="GH38" s="1326">
        <v>216</v>
      </c>
      <c r="GI38" s="1326">
        <v>216</v>
      </c>
      <c r="GJ38" s="1326">
        <v>216</v>
      </c>
      <c r="GK38" s="1326">
        <v>216</v>
      </c>
      <c r="GL38" s="1326">
        <v>216</v>
      </c>
      <c r="GM38" s="1326">
        <v>216</v>
      </c>
      <c r="GN38" s="1326">
        <v>216</v>
      </c>
      <c r="GO38" s="1326">
        <v>216</v>
      </c>
      <c r="GP38" s="1326">
        <v>216</v>
      </c>
      <c r="GQ38" s="1326">
        <v>216</v>
      </c>
      <c r="GR38" s="1326">
        <v>216</v>
      </c>
      <c r="GS38" s="1326">
        <v>216</v>
      </c>
      <c r="GT38" s="1326">
        <v>216</v>
      </c>
      <c r="GU38" s="1326">
        <v>216</v>
      </c>
      <c r="GV38" s="1326">
        <v>216</v>
      </c>
      <c r="GW38" s="1326">
        <v>216</v>
      </c>
      <c r="GX38" s="1326">
        <v>216</v>
      </c>
      <c r="GY38" s="1326">
        <v>216</v>
      </c>
      <c r="GZ38" s="1326">
        <v>216</v>
      </c>
      <c r="HA38" s="1326">
        <v>216</v>
      </c>
      <c r="HB38" s="1326">
        <v>216</v>
      </c>
      <c r="HC38" s="1326">
        <v>216</v>
      </c>
      <c r="HD38" s="1326">
        <v>216</v>
      </c>
      <c r="HE38" s="1326">
        <v>216</v>
      </c>
      <c r="HF38" s="1326">
        <v>216</v>
      </c>
      <c r="HG38" s="1326">
        <v>216</v>
      </c>
      <c r="HH38" s="1326">
        <v>216</v>
      </c>
      <c r="HI38" s="1326">
        <v>216</v>
      </c>
      <c r="HJ38" s="1326">
        <v>216</v>
      </c>
      <c r="HK38" s="1326">
        <v>216</v>
      </c>
      <c r="HL38" s="1326">
        <v>216</v>
      </c>
      <c r="HM38" s="1326">
        <v>216</v>
      </c>
      <c r="HN38" s="1326">
        <v>216</v>
      </c>
      <c r="HO38" s="1326">
        <v>216</v>
      </c>
      <c r="HP38" s="1326">
        <v>216</v>
      </c>
      <c r="HQ38" s="1326">
        <v>216</v>
      </c>
      <c r="HR38" s="1326">
        <v>216</v>
      </c>
      <c r="HS38" s="1326">
        <v>216</v>
      </c>
      <c r="HT38" s="1326">
        <v>216</v>
      </c>
      <c r="HU38" s="1326">
        <v>216</v>
      </c>
      <c r="HV38" s="1326">
        <v>216</v>
      </c>
      <c r="HW38" s="1326">
        <v>216</v>
      </c>
      <c r="HX38" s="1326">
        <v>216</v>
      </c>
      <c r="HY38" s="1326">
        <v>216</v>
      </c>
      <c r="HZ38" s="1326">
        <v>216</v>
      </c>
      <c r="IA38" s="1326">
        <v>216</v>
      </c>
      <c r="IB38" s="1326">
        <v>216</v>
      </c>
      <c r="IC38" s="1326">
        <v>216</v>
      </c>
      <c r="ID38" s="1326">
        <v>216</v>
      </c>
      <c r="IE38" s="1326">
        <v>216</v>
      </c>
      <c r="IF38" s="1326">
        <v>216</v>
      </c>
      <c r="IG38" s="1326">
        <v>216</v>
      </c>
      <c r="IH38" s="1326">
        <v>216</v>
      </c>
      <c r="II38" s="1326">
        <v>216</v>
      </c>
      <c r="IJ38" s="1326">
        <v>216</v>
      </c>
      <c r="IK38" s="1326">
        <v>216</v>
      </c>
      <c r="IL38" s="1326">
        <v>216</v>
      </c>
      <c r="IM38" s="1326">
        <v>216</v>
      </c>
      <c r="IN38" s="1326">
        <v>216</v>
      </c>
      <c r="IO38" s="1326">
        <v>216</v>
      </c>
      <c r="IP38" s="1326">
        <v>216</v>
      </c>
      <c r="IQ38" s="1326">
        <v>216</v>
      </c>
      <c r="IR38" s="1326">
        <v>216</v>
      </c>
      <c r="IS38" s="1326">
        <v>216</v>
      </c>
      <c r="IT38" s="1326">
        <v>216</v>
      </c>
      <c r="IU38" s="1326">
        <v>216</v>
      </c>
      <c r="IV38" s="1326">
        <v>216</v>
      </c>
      <c r="IW38" s="1326">
        <v>216</v>
      </c>
      <c r="IX38" s="1326">
        <v>216</v>
      </c>
      <c r="IY38" s="1326">
        <v>216</v>
      </c>
      <c r="IZ38" s="1326">
        <v>216</v>
      </c>
      <c r="JA38" s="1326">
        <v>216</v>
      </c>
      <c r="JB38" s="1326">
        <v>216</v>
      </c>
      <c r="JC38" s="1326">
        <v>216</v>
      </c>
      <c r="JD38" s="1326">
        <v>216</v>
      </c>
      <c r="JE38" s="1326">
        <v>216</v>
      </c>
      <c r="JF38" s="1326">
        <v>216</v>
      </c>
      <c r="JG38" s="1326">
        <v>216</v>
      </c>
      <c r="JH38" s="1326">
        <v>216</v>
      </c>
      <c r="JI38" s="1326">
        <v>216</v>
      </c>
      <c r="JJ38" s="1326">
        <v>216</v>
      </c>
      <c r="JK38" s="1326">
        <v>216</v>
      </c>
      <c r="JL38" s="1326">
        <v>216</v>
      </c>
      <c r="JM38" s="1326">
        <v>216</v>
      </c>
      <c r="JN38" s="1326">
        <v>216</v>
      </c>
      <c r="JO38" s="1326">
        <v>216</v>
      </c>
      <c r="JP38" s="1326">
        <v>216</v>
      </c>
      <c r="JQ38" s="1326">
        <v>216</v>
      </c>
      <c r="JR38" s="1326">
        <v>216</v>
      </c>
      <c r="JS38" s="1326">
        <v>216</v>
      </c>
      <c r="JT38" s="1326">
        <v>216</v>
      </c>
      <c r="JU38" s="1326">
        <v>216</v>
      </c>
      <c r="JV38" s="1326">
        <v>216</v>
      </c>
      <c r="JW38" s="1326">
        <v>216</v>
      </c>
      <c r="JX38" s="1326">
        <v>216</v>
      </c>
      <c r="JY38" s="1326">
        <v>216</v>
      </c>
      <c r="JZ38" s="1326">
        <v>216</v>
      </c>
      <c r="KA38" s="1326">
        <v>216</v>
      </c>
      <c r="KB38" s="1326">
        <v>216</v>
      </c>
      <c r="KC38" s="1326">
        <v>216</v>
      </c>
      <c r="KD38" s="1326">
        <v>216</v>
      </c>
      <c r="KE38" s="1326">
        <v>216</v>
      </c>
      <c r="KF38" s="1326">
        <v>216</v>
      </c>
      <c r="KG38" s="1326">
        <v>216</v>
      </c>
      <c r="KH38" s="1326">
        <v>216</v>
      </c>
      <c r="KI38" s="1326">
        <v>216</v>
      </c>
      <c r="KJ38" s="1326">
        <v>216</v>
      </c>
      <c r="KK38" s="1326">
        <v>216</v>
      </c>
      <c r="KL38" s="1326">
        <v>216</v>
      </c>
      <c r="KM38" s="1326">
        <v>216</v>
      </c>
      <c r="KN38" s="1326">
        <v>216</v>
      </c>
      <c r="KO38" s="1326">
        <v>216</v>
      </c>
      <c r="KP38" s="1326">
        <v>216</v>
      </c>
      <c r="KQ38" s="1326">
        <v>216</v>
      </c>
      <c r="KR38" s="1326">
        <v>216</v>
      </c>
      <c r="KS38" s="1326">
        <v>216</v>
      </c>
      <c r="KT38" s="1326">
        <v>216</v>
      </c>
      <c r="KU38" s="1326">
        <v>216</v>
      </c>
      <c r="KV38" s="1326">
        <v>216</v>
      </c>
      <c r="KW38" s="1326">
        <v>216</v>
      </c>
      <c r="KX38" s="1326">
        <v>216</v>
      </c>
      <c r="KY38" s="1326">
        <v>216</v>
      </c>
      <c r="KZ38" s="1326">
        <v>216</v>
      </c>
      <c r="LA38" s="1326">
        <v>216</v>
      </c>
      <c r="LB38" s="1326">
        <v>216</v>
      </c>
      <c r="LC38" s="1326">
        <v>216</v>
      </c>
      <c r="LD38" s="1326">
        <v>216</v>
      </c>
      <c r="LE38" s="1326">
        <v>216</v>
      </c>
      <c r="LF38" s="1326">
        <v>216</v>
      </c>
      <c r="LG38" s="1326">
        <v>216</v>
      </c>
      <c r="LH38" s="1326">
        <v>216</v>
      </c>
      <c r="LI38" s="1326">
        <v>216</v>
      </c>
      <c r="LJ38" s="1326">
        <v>216</v>
      </c>
      <c r="LK38" s="1326">
        <v>216</v>
      </c>
      <c r="LL38" s="1326">
        <v>216</v>
      </c>
      <c r="LM38" s="1326">
        <v>216</v>
      </c>
      <c r="LN38" s="1326">
        <v>216</v>
      </c>
      <c r="LO38" s="1326">
        <v>216</v>
      </c>
      <c r="LP38" s="1326">
        <v>216</v>
      </c>
      <c r="LQ38" s="1326">
        <v>216</v>
      </c>
      <c r="LR38" s="1326">
        <v>216</v>
      </c>
      <c r="LS38" s="1326">
        <v>216</v>
      </c>
      <c r="LT38" s="1326">
        <v>216</v>
      </c>
      <c r="LU38" s="1326">
        <v>216</v>
      </c>
      <c r="LV38" s="1326">
        <v>216</v>
      </c>
      <c r="LW38" s="1326">
        <v>216</v>
      </c>
      <c r="LX38" s="1326">
        <v>216</v>
      </c>
      <c r="LY38" s="1326">
        <v>216</v>
      </c>
      <c r="LZ38" s="1326">
        <v>216</v>
      </c>
      <c r="MA38" s="1326">
        <v>216</v>
      </c>
      <c r="MB38" s="1326">
        <v>216</v>
      </c>
      <c r="MC38" s="1326">
        <v>216</v>
      </c>
      <c r="MD38" s="1326">
        <v>216</v>
      </c>
      <c r="ME38" s="1326">
        <v>216</v>
      </c>
      <c r="MF38" s="1326">
        <v>216</v>
      </c>
      <c r="MG38" s="1326">
        <v>216</v>
      </c>
      <c r="MH38" s="1326">
        <v>216</v>
      </c>
      <c r="MI38" s="1326">
        <v>216</v>
      </c>
      <c r="MJ38" s="1326">
        <v>216</v>
      </c>
      <c r="MK38" s="1326">
        <v>216</v>
      </c>
      <c r="ML38" s="1326">
        <v>216</v>
      </c>
      <c r="MM38" s="1326">
        <v>216</v>
      </c>
      <c r="MN38" s="1326">
        <v>216</v>
      </c>
      <c r="MO38" s="1326">
        <v>216</v>
      </c>
      <c r="MP38" s="1326">
        <v>216</v>
      </c>
      <c r="MQ38" s="1326">
        <v>216</v>
      </c>
      <c r="MR38" s="1326">
        <v>216</v>
      </c>
      <c r="MS38" s="1326">
        <v>216</v>
      </c>
      <c r="MT38" s="1326">
        <v>216</v>
      </c>
      <c r="MU38" s="1326">
        <v>216</v>
      </c>
      <c r="MV38" s="1326">
        <v>216</v>
      </c>
      <c r="MW38" s="1326">
        <v>216</v>
      </c>
      <c r="MX38" s="1326">
        <v>216</v>
      </c>
      <c r="MY38" s="1326">
        <v>216</v>
      </c>
      <c r="MZ38" s="1326">
        <v>216</v>
      </c>
      <c r="NA38" s="1326">
        <v>216</v>
      </c>
      <c r="NB38" s="1326">
        <v>216</v>
      </c>
      <c r="NC38" s="1326">
        <v>216</v>
      </c>
      <c r="ND38" s="1326">
        <v>216</v>
      </c>
      <c r="NE38" s="1326">
        <v>216</v>
      </c>
      <c r="NF38" s="1326">
        <v>216</v>
      </c>
      <c r="NG38" s="1326">
        <v>216</v>
      </c>
      <c r="NH38" s="1326">
        <v>216</v>
      </c>
      <c r="NI38" s="1326">
        <v>216</v>
      </c>
    </row>
    <row r="39" spans="1:373" s="163" customFormat="1" ht="15.75" customHeight="1">
      <c r="A39" s="164"/>
      <c r="B39" s="165" t="s">
        <v>1258</v>
      </c>
      <c r="C39" s="166"/>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O39" s="166"/>
      <c r="AP39" s="166"/>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6"/>
      <c r="FR39" s="166"/>
      <c r="FS39" s="166"/>
      <c r="FT39" s="166"/>
      <c r="FU39" s="166"/>
      <c r="FV39" s="166"/>
      <c r="FW39" s="166"/>
      <c r="FX39" s="166"/>
      <c r="FY39" s="166"/>
      <c r="FZ39" s="166"/>
      <c r="GA39" s="166"/>
      <c r="GB39" s="166"/>
      <c r="GC39" s="166"/>
      <c r="GD39" s="166"/>
      <c r="GE39" s="166"/>
      <c r="GF39" s="166"/>
      <c r="GG39" s="166"/>
      <c r="GH39" s="166"/>
      <c r="GI39" s="166"/>
      <c r="GJ39" s="166"/>
      <c r="GK39" s="166"/>
      <c r="GL39" s="166"/>
      <c r="GM39" s="166"/>
      <c r="GN39" s="166"/>
      <c r="GO39" s="166"/>
      <c r="GP39" s="166"/>
      <c r="GQ39" s="166"/>
      <c r="GR39" s="166"/>
      <c r="GS39" s="166"/>
      <c r="GT39" s="166"/>
      <c r="GU39" s="166"/>
      <c r="GV39" s="166"/>
      <c r="GW39" s="166"/>
      <c r="GX39" s="166"/>
      <c r="GY39" s="166"/>
      <c r="GZ39" s="166"/>
      <c r="HA39" s="166"/>
      <c r="HB39" s="166"/>
      <c r="HC39" s="166"/>
      <c r="HD39" s="166"/>
      <c r="HE39" s="166"/>
      <c r="HF39" s="166"/>
      <c r="HG39" s="166"/>
      <c r="HH39" s="166"/>
      <c r="HI39" s="166"/>
      <c r="HJ39" s="166"/>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c r="JE39" s="166"/>
      <c r="JF39" s="166"/>
      <c r="JG39" s="166"/>
      <c r="JH39" s="166"/>
      <c r="JI39" s="166"/>
      <c r="JJ39" s="166"/>
      <c r="JK39" s="166"/>
      <c r="JL39" s="166"/>
      <c r="JM39" s="166"/>
      <c r="JN39" s="166"/>
      <c r="JO39" s="166"/>
      <c r="JP39" s="166"/>
      <c r="JQ39" s="166"/>
      <c r="JR39" s="166"/>
      <c r="JS39" s="166"/>
      <c r="JT39" s="166"/>
      <c r="JU39" s="166"/>
      <c r="JV39" s="166"/>
      <c r="JW39" s="166"/>
      <c r="JX39" s="166"/>
      <c r="JY39" s="166"/>
      <c r="JZ39" s="166"/>
      <c r="KA39" s="166"/>
      <c r="KB39" s="166"/>
      <c r="KC39" s="166"/>
      <c r="KD39" s="166"/>
      <c r="KE39" s="166"/>
      <c r="KF39" s="166"/>
      <c r="KG39" s="166"/>
      <c r="KH39" s="166"/>
      <c r="KI39" s="166"/>
      <c r="KJ39" s="166"/>
      <c r="KK39" s="166"/>
      <c r="KL39" s="166"/>
      <c r="KM39" s="166"/>
      <c r="KN39" s="166"/>
      <c r="KO39" s="166"/>
      <c r="KP39" s="166"/>
      <c r="KQ39" s="166"/>
      <c r="KR39" s="166"/>
      <c r="KS39" s="166"/>
      <c r="KT39" s="166"/>
      <c r="KU39" s="166"/>
      <c r="KV39" s="166"/>
      <c r="KW39" s="166"/>
      <c r="KX39" s="166"/>
      <c r="KY39" s="166"/>
      <c r="KZ39" s="166"/>
      <c r="LA39" s="166"/>
      <c r="LB39" s="166"/>
      <c r="LC39" s="166"/>
      <c r="LD39" s="166"/>
      <c r="LE39" s="166"/>
      <c r="LF39" s="166"/>
      <c r="LG39" s="166"/>
      <c r="LH39" s="166"/>
      <c r="LI39" s="166"/>
      <c r="LJ39" s="166"/>
      <c r="LK39" s="166"/>
      <c r="LL39" s="166"/>
      <c r="LM39" s="166"/>
      <c r="LN39" s="166"/>
      <c r="LO39" s="166"/>
      <c r="LP39" s="166"/>
      <c r="LQ39" s="166"/>
      <c r="LR39" s="166"/>
      <c r="LS39" s="166"/>
      <c r="LT39" s="166"/>
      <c r="LU39" s="166"/>
      <c r="LV39" s="166"/>
      <c r="LW39" s="166"/>
      <c r="LX39" s="166"/>
      <c r="LY39" s="166"/>
      <c r="LZ39" s="166"/>
      <c r="MA39" s="166"/>
      <c r="MB39" s="166"/>
      <c r="MC39" s="166"/>
      <c r="MD39" s="166"/>
      <c r="ME39" s="166"/>
      <c r="MF39" s="166"/>
      <c r="MG39" s="166"/>
      <c r="MH39" s="166"/>
      <c r="MI39" s="166"/>
      <c r="MJ39" s="166"/>
      <c r="MK39" s="166"/>
      <c r="ML39" s="166"/>
      <c r="MM39" s="166"/>
      <c r="MN39" s="166"/>
      <c r="MO39" s="166"/>
      <c r="MP39" s="166"/>
      <c r="MQ39" s="166"/>
      <c r="MR39" s="166"/>
      <c r="MS39" s="166"/>
      <c r="MT39" s="166"/>
      <c r="MU39" s="166"/>
      <c r="MV39" s="166"/>
      <c r="MW39" s="166"/>
      <c r="MX39" s="166"/>
      <c r="MY39" s="166"/>
      <c r="MZ39" s="166"/>
      <c r="NA39" s="166"/>
      <c r="NB39" s="166"/>
      <c r="NC39" s="166"/>
      <c r="ND39" s="166"/>
      <c r="NE39" s="166"/>
      <c r="NF39" s="166"/>
      <c r="NG39" s="166"/>
      <c r="NH39" s="166"/>
      <c r="NI39" s="166"/>
    </row>
    <row r="40" spans="1:373" ht="15">
      <c r="A40" s="22">
        <v>51</v>
      </c>
      <c r="B40" s="8" t="s">
        <v>1257</v>
      </c>
      <c r="C40" s="13">
        <f t="shared" ref="C40:C46" si="161">SUM(C88,C136)</f>
        <v>0.86419753086419759</v>
      </c>
      <c r="D40" s="13">
        <f t="shared" ref="D40:BN40" si="162">SUM(D88,D136)</f>
        <v>0.86419753086419759</v>
      </c>
      <c r="E40" s="13">
        <f t="shared" si="162"/>
        <v>0.86419753086419759</v>
      </c>
      <c r="F40" s="13">
        <f t="shared" si="162"/>
        <v>0.86419753086419759</v>
      </c>
      <c r="G40" s="13">
        <f t="shared" si="162"/>
        <v>0.86419753086419759</v>
      </c>
      <c r="H40" s="13">
        <f t="shared" si="162"/>
        <v>0.86419753086419748</v>
      </c>
      <c r="I40" s="13">
        <f t="shared" si="162"/>
        <v>0.86419753086419748</v>
      </c>
      <c r="J40" s="13">
        <f t="shared" si="162"/>
        <v>0.86419753086419759</v>
      </c>
      <c r="K40" s="13">
        <f t="shared" si="162"/>
        <v>0.86419753086419759</v>
      </c>
      <c r="L40" s="13">
        <f t="shared" si="162"/>
        <v>0.86419753086419759</v>
      </c>
      <c r="M40" s="13">
        <f t="shared" si="162"/>
        <v>0.86419753086419759</v>
      </c>
      <c r="N40" s="13">
        <f t="shared" si="162"/>
        <v>0.86419753086419759</v>
      </c>
      <c r="O40" s="13">
        <f t="shared" si="162"/>
        <v>0.86419753086419748</v>
      </c>
      <c r="P40" s="13">
        <f t="shared" si="162"/>
        <v>0.86419753086419748</v>
      </c>
      <c r="Q40" s="13">
        <f t="shared" si="162"/>
        <v>0.86419753086419759</v>
      </c>
      <c r="R40" s="13">
        <f t="shared" si="162"/>
        <v>0.86419753086419759</v>
      </c>
      <c r="S40" s="13">
        <f t="shared" si="162"/>
        <v>0.86419753086419759</v>
      </c>
      <c r="T40" s="13">
        <f t="shared" si="162"/>
        <v>0.86419753086419759</v>
      </c>
      <c r="U40" s="13">
        <f t="shared" si="162"/>
        <v>0.86419753086419759</v>
      </c>
      <c r="V40" s="13">
        <f t="shared" si="162"/>
        <v>0.86419753086419748</v>
      </c>
      <c r="W40" s="13">
        <f t="shared" si="162"/>
        <v>0.86419753086419748</v>
      </c>
      <c r="X40" s="13">
        <f t="shared" si="162"/>
        <v>0.86419753086419759</v>
      </c>
      <c r="Y40" s="13">
        <f t="shared" si="162"/>
        <v>0.86419753086419759</v>
      </c>
      <c r="Z40" s="13">
        <f t="shared" si="162"/>
        <v>0.86419753086419759</v>
      </c>
      <c r="AA40" s="13">
        <f t="shared" si="162"/>
        <v>0.86419753086419759</v>
      </c>
      <c r="AB40" s="13">
        <f t="shared" si="162"/>
        <v>0.86419753086419759</v>
      </c>
      <c r="AC40" s="13">
        <f t="shared" si="162"/>
        <v>0.86419753086419748</v>
      </c>
      <c r="AD40" s="13">
        <f t="shared" si="162"/>
        <v>0.86419753086419748</v>
      </c>
      <c r="AE40" s="13">
        <f t="shared" si="162"/>
        <v>0.86419753086419759</v>
      </c>
      <c r="AF40" s="13">
        <f t="shared" si="162"/>
        <v>0.86419753086419759</v>
      </c>
      <c r="AG40" s="13">
        <f t="shared" si="162"/>
        <v>0.86419753086419759</v>
      </c>
      <c r="AH40" s="13">
        <f t="shared" si="162"/>
        <v>0.86419753086419759</v>
      </c>
      <c r="AI40" s="13">
        <f t="shared" si="162"/>
        <v>0.86419753086419759</v>
      </c>
      <c r="AJ40" s="13">
        <f t="shared" si="162"/>
        <v>0.86419753086419748</v>
      </c>
      <c r="AK40" s="13">
        <f t="shared" si="162"/>
        <v>0.86419753086419748</v>
      </c>
      <c r="AL40" s="13">
        <f t="shared" si="162"/>
        <v>0.86419753086419759</v>
      </c>
      <c r="AM40" s="13">
        <f t="shared" si="162"/>
        <v>0.86419753086419759</v>
      </c>
      <c r="AN40" s="13">
        <f t="shared" si="162"/>
        <v>0.86419753086419759</v>
      </c>
      <c r="AO40" s="13">
        <f t="shared" si="162"/>
        <v>0.86419753086419759</v>
      </c>
      <c r="AP40" s="13">
        <f t="shared" si="162"/>
        <v>0.86419753086419759</v>
      </c>
      <c r="AQ40" s="13">
        <f t="shared" si="162"/>
        <v>0.86419753086419748</v>
      </c>
      <c r="AR40" s="13">
        <f t="shared" si="162"/>
        <v>0.86419753086419748</v>
      </c>
      <c r="AS40" s="13">
        <f t="shared" si="162"/>
        <v>0.86419753086419759</v>
      </c>
      <c r="AT40" s="13">
        <f t="shared" si="162"/>
        <v>0.86419753086419759</v>
      </c>
      <c r="AU40" s="13">
        <f t="shared" si="162"/>
        <v>0.86419753086419759</v>
      </c>
      <c r="AV40" s="13">
        <f t="shared" si="162"/>
        <v>0.86419753086419759</v>
      </c>
      <c r="AW40" s="13">
        <f t="shared" si="162"/>
        <v>0.86419753086419759</v>
      </c>
      <c r="AX40" s="13">
        <f t="shared" si="162"/>
        <v>0.86419753086419748</v>
      </c>
      <c r="AY40" s="13">
        <f t="shared" si="162"/>
        <v>0.86419753086419748</v>
      </c>
      <c r="AZ40" s="13">
        <f t="shared" si="162"/>
        <v>0.86419753086419759</v>
      </c>
      <c r="BA40" s="13">
        <f t="shared" si="162"/>
        <v>0.86419753086419759</v>
      </c>
      <c r="BB40" s="13">
        <f t="shared" si="162"/>
        <v>0.86419753086419759</v>
      </c>
      <c r="BC40" s="13">
        <f t="shared" si="162"/>
        <v>0.86419753086419759</v>
      </c>
      <c r="BD40" s="13">
        <f t="shared" si="162"/>
        <v>0.86419753086419759</v>
      </c>
      <c r="BE40" s="13">
        <f t="shared" si="162"/>
        <v>0.86419753086419748</v>
      </c>
      <c r="BF40" s="13">
        <f t="shared" si="162"/>
        <v>0.86419753086419748</v>
      </c>
      <c r="BG40" s="13">
        <f t="shared" si="162"/>
        <v>0.86419753086419759</v>
      </c>
      <c r="BH40" s="13">
        <f t="shared" si="162"/>
        <v>0.86419753086419759</v>
      </c>
      <c r="BI40" s="13">
        <f t="shared" si="162"/>
        <v>0.86419753086419759</v>
      </c>
      <c r="BJ40" s="13">
        <f t="shared" si="162"/>
        <v>0.86419753086419759</v>
      </c>
      <c r="BK40" s="13">
        <f t="shared" si="162"/>
        <v>0.86419753086419759</v>
      </c>
      <c r="BL40" s="13">
        <f t="shared" si="162"/>
        <v>0.86419753086419748</v>
      </c>
      <c r="BM40" s="13">
        <f t="shared" si="162"/>
        <v>0.86419753086419748</v>
      </c>
      <c r="BN40" s="13">
        <f t="shared" si="162"/>
        <v>0.86419753086419759</v>
      </c>
      <c r="BO40" s="13">
        <f t="shared" ref="BO40:DP40" si="163">SUM(BO88,BO136)</f>
        <v>0.86419753086419759</v>
      </c>
      <c r="BP40" s="13">
        <f t="shared" si="163"/>
        <v>0.86419753086419759</v>
      </c>
      <c r="BQ40" s="13">
        <f t="shared" si="163"/>
        <v>0.86419753086419759</v>
      </c>
      <c r="BR40" s="13">
        <f t="shared" si="163"/>
        <v>0.86419753086419759</v>
      </c>
      <c r="BS40" s="13">
        <f t="shared" si="163"/>
        <v>0.86419753086419748</v>
      </c>
      <c r="BT40" s="13">
        <f t="shared" si="163"/>
        <v>0.86419753086419748</v>
      </c>
      <c r="BU40" s="13">
        <f t="shared" si="163"/>
        <v>0.86419753086419759</v>
      </c>
      <c r="BV40" s="13">
        <f t="shared" si="163"/>
        <v>0.86419753086419759</v>
      </c>
      <c r="BW40" s="13">
        <f t="shared" si="163"/>
        <v>0.86419753086419759</v>
      </c>
      <c r="BX40" s="13">
        <f t="shared" si="163"/>
        <v>0.86419753086419759</v>
      </c>
      <c r="BY40" s="13">
        <f t="shared" si="163"/>
        <v>0.86419753086419759</v>
      </c>
      <c r="BZ40" s="13">
        <f t="shared" si="163"/>
        <v>0.86419753086419748</v>
      </c>
      <c r="CA40" s="13">
        <f t="shared" si="163"/>
        <v>0.86419753086419748</v>
      </c>
      <c r="CB40" s="13">
        <f t="shared" si="163"/>
        <v>0.86419753086419759</v>
      </c>
      <c r="CC40" s="13">
        <f t="shared" si="163"/>
        <v>0.86419753086419759</v>
      </c>
      <c r="CD40" s="13">
        <f t="shared" si="163"/>
        <v>0</v>
      </c>
      <c r="CE40" s="13">
        <f t="shared" si="163"/>
        <v>0</v>
      </c>
      <c r="CF40" s="13">
        <f t="shared" si="163"/>
        <v>0</v>
      </c>
      <c r="CG40" s="13">
        <f t="shared" si="163"/>
        <v>0</v>
      </c>
      <c r="CH40" s="13">
        <f t="shared" si="163"/>
        <v>0</v>
      </c>
      <c r="CI40" s="13">
        <f t="shared" si="163"/>
        <v>0</v>
      </c>
      <c r="CJ40" s="13">
        <f t="shared" si="163"/>
        <v>0</v>
      </c>
      <c r="CK40" s="13">
        <f t="shared" si="163"/>
        <v>0</v>
      </c>
      <c r="CL40" s="13">
        <f t="shared" si="163"/>
        <v>0</v>
      </c>
      <c r="CM40" s="13">
        <f t="shared" si="163"/>
        <v>0</v>
      </c>
      <c r="CN40" s="13">
        <f t="shared" si="163"/>
        <v>0</v>
      </c>
      <c r="CO40" s="13">
        <f t="shared" si="163"/>
        <v>0</v>
      </c>
      <c r="CP40" s="13">
        <f t="shared" si="163"/>
        <v>0</v>
      </c>
      <c r="CQ40" s="13">
        <f t="shared" si="163"/>
        <v>1.3333333333333335</v>
      </c>
      <c r="CR40" s="13">
        <f t="shared" si="163"/>
        <v>1.3333333333333335</v>
      </c>
      <c r="CS40" s="13">
        <f t="shared" si="163"/>
        <v>1.3333333333333335</v>
      </c>
      <c r="CT40" s="13">
        <f t="shared" si="163"/>
        <v>1.3333333333333335</v>
      </c>
      <c r="CU40" s="13">
        <f t="shared" si="163"/>
        <v>1.3333333333333333</v>
      </c>
      <c r="CV40" s="13">
        <f t="shared" si="163"/>
        <v>1.3333333333333333</v>
      </c>
      <c r="CW40" s="13">
        <f t="shared" si="163"/>
        <v>1.3333333333333335</v>
      </c>
      <c r="CX40" s="13">
        <f t="shared" si="163"/>
        <v>1.3333333333333335</v>
      </c>
      <c r="CY40" s="13">
        <f t="shared" si="163"/>
        <v>1.3333333333333335</v>
      </c>
      <c r="CZ40" s="13">
        <f t="shared" si="163"/>
        <v>1.3333333333333335</v>
      </c>
      <c r="DA40" s="13">
        <f t="shared" si="163"/>
        <v>1.3333333333333335</v>
      </c>
      <c r="DB40" s="13">
        <f t="shared" si="163"/>
        <v>0</v>
      </c>
      <c r="DC40" s="13">
        <f t="shared" si="163"/>
        <v>0</v>
      </c>
      <c r="DD40" s="13">
        <f t="shared" si="163"/>
        <v>0.53333333333333344</v>
      </c>
      <c r="DE40" s="13">
        <f t="shared" si="163"/>
        <v>0</v>
      </c>
      <c r="DF40" s="13">
        <f t="shared" si="163"/>
        <v>0</v>
      </c>
      <c r="DG40" s="13">
        <f t="shared" si="163"/>
        <v>0</v>
      </c>
      <c r="DH40" s="13">
        <f t="shared" si="163"/>
        <v>0</v>
      </c>
      <c r="DI40" s="13">
        <f t="shared" si="163"/>
        <v>0</v>
      </c>
      <c r="DJ40" s="13">
        <f t="shared" si="163"/>
        <v>0</v>
      </c>
      <c r="DK40" s="13">
        <f t="shared" si="163"/>
        <v>0</v>
      </c>
      <c r="DL40" s="13">
        <f t="shared" si="163"/>
        <v>1.3333333333333335</v>
      </c>
      <c r="DM40" s="13">
        <f t="shared" si="163"/>
        <v>1.3333333333333335</v>
      </c>
      <c r="DN40" s="13">
        <f t="shared" si="163"/>
        <v>1.3333333333333335</v>
      </c>
      <c r="DO40" s="13">
        <f t="shared" si="163"/>
        <v>1.3333333333333335</v>
      </c>
      <c r="DP40" s="13">
        <f t="shared" si="163"/>
        <v>1.3333333333333333</v>
      </c>
      <c r="DQ40" s="13">
        <f t="shared" ref="DQ40:GB40" si="164">SUM(DQ88,DQ136)</f>
        <v>1.3333333333333333</v>
      </c>
      <c r="DR40" s="13">
        <f t="shared" si="164"/>
        <v>1.3333333333333335</v>
      </c>
      <c r="DS40" s="13">
        <f t="shared" si="164"/>
        <v>4.3888888888888893</v>
      </c>
      <c r="DT40" s="13">
        <f t="shared" si="164"/>
        <v>4.3888888888888893</v>
      </c>
      <c r="DU40" s="13">
        <f t="shared" si="164"/>
        <v>4.3888888888888893</v>
      </c>
      <c r="DV40" s="13">
        <f t="shared" si="164"/>
        <v>4.3888888888888893</v>
      </c>
      <c r="DW40" s="13">
        <f t="shared" si="164"/>
        <v>4.3888888888888893</v>
      </c>
      <c r="DX40" s="13">
        <f t="shared" si="164"/>
        <v>4.3888888888888893</v>
      </c>
      <c r="DY40" s="13">
        <f t="shared" si="164"/>
        <v>4.3888888888888893</v>
      </c>
      <c r="DZ40" s="13">
        <f t="shared" si="164"/>
        <v>4.3888888888888893</v>
      </c>
      <c r="EA40" s="13">
        <f t="shared" si="164"/>
        <v>4.3888888888888893</v>
      </c>
      <c r="EB40" s="13">
        <f t="shared" si="164"/>
        <v>4.3888888888888893</v>
      </c>
      <c r="EC40" s="13">
        <f t="shared" si="164"/>
        <v>4.3888888888888893</v>
      </c>
      <c r="ED40" s="13">
        <f t="shared" si="164"/>
        <v>4.3888888888888893</v>
      </c>
      <c r="EE40" s="13">
        <f t="shared" si="164"/>
        <v>4.3888888888888893</v>
      </c>
      <c r="EF40" s="13">
        <f t="shared" si="164"/>
        <v>4.3888888888888893</v>
      </c>
      <c r="EG40" s="13">
        <f t="shared" si="164"/>
        <v>4.3888888888888893</v>
      </c>
      <c r="EH40" s="13">
        <f t="shared" si="164"/>
        <v>4.3888888888888893</v>
      </c>
      <c r="EI40" s="13">
        <f t="shared" si="164"/>
        <v>4.3888888888888893</v>
      </c>
      <c r="EJ40" s="13">
        <f t="shared" si="164"/>
        <v>1.3333333333333335</v>
      </c>
      <c r="EK40" s="13">
        <f t="shared" si="164"/>
        <v>1.3333333333333333</v>
      </c>
      <c r="EL40" s="13">
        <f t="shared" si="164"/>
        <v>1.3333333333333333</v>
      </c>
      <c r="EM40" s="13">
        <f t="shared" si="164"/>
        <v>1.3333333333333335</v>
      </c>
      <c r="EN40" s="13">
        <f t="shared" si="164"/>
        <v>1.3333333333333335</v>
      </c>
      <c r="EO40" s="13">
        <f t="shared" si="164"/>
        <v>1.3333333333333335</v>
      </c>
      <c r="EP40" s="13">
        <f t="shared" si="164"/>
        <v>1.3333333333333335</v>
      </c>
      <c r="EQ40" s="13">
        <f t="shared" si="164"/>
        <v>1.3333333333333335</v>
      </c>
      <c r="ER40" s="13">
        <f t="shared" si="164"/>
        <v>1.3333333333333333</v>
      </c>
      <c r="ES40" s="13">
        <f t="shared" si="164"/>
        <v>1.3333333333333333</v>
      </c>
      <c r="ET40" s="13">
        <f t="shared" si="164"/>
        <v>1.3333333333333335</v>
      </c>
      <c r="EU40" s="13">
        <f t="shared" si="164"/>
        <v>1.3333333333333335</v>
      </c>
      <c r="EV40" s="13">
        <f t="shared" si="164"/>
        <v>1.3333333333333335</v>
      </c>
      <c r="EW40" s="13">
        <f t="shared" si="164"/>
        <v>1.3333333333333335</v>
      </c>
      <c r="EX40" s="13">
        <f t="shared" si="164"/>
        <v>1.3333333333333335</v>
      </c>
      <c r="EY40" s="13">
        <f t="shared" si="164"/>
        <v>1.3333333333333333</v>
      </c>
      <c r="EZ40" s="13">
        <f t="shared" si="164"/>
        <v>1.3333333333333333</v>
      </c>
      <c r="FA40" s="13">
        <f t="shared" si="164"/>
        <v>1.3333333333333335</v>
      </c>
      <c r="FB40" s="13">
        <f t="shared" si="164"/>
        <v>1.3333333333333335</v>
      </c>
      <c r="FC40" s="13">
        <f t="shared" si="164"/>
        <v>1.3333333333333335</v>
      </c>
      <c r="FD40" s="13">
        <f t="shared" si="164"/>
        <v>1.3333333333333335</v>
      </c>
      <c r="FE40" s="13">
        <f t="shared" si="164"/>
        <v>1.3333333333333335</v>
      </c>
      <c r="FF40" s="13">
        <f t="shared" si="164"/>
        <v>1.3333333333333333</v>
      </c>
      <c r="FG40" s="13">
        <f t="shared" si="164"/>
        <v>1.3333333333333333</v>
      </c>
      <c r="FH40" s="13">
        <f t="shared" si="164"/>
        <v>1.3333333333333335</v>
      </c>
      <c r="FI40" s="13">
        <f t="shared" si="164"/>
        <v>1.3333333333333335</v>
      </c>
      <c r="FJ40" s="13">
        <f t="shared" si="164"/>
        <v>1.3333333333333335</v>
      </c>
      <c r="FK40" s="13">
        <f t="shared" si="164"/>
        <v>1.3333333333333335</v>
      </c>
      <c r="FL40" s="13">
        <f t="shared" si="164"/>
        <v>1.3333333333333335</v>
      </c>
      <c r="FM40" s="13">
        <f t="shared" si="164"/>
        <v>1.3333333333333333</v>
      </c>
      <c r="FN40" s="13">
        <f t="shared" si="164"/>
        <v>1.3333333333333333</v>
      </c>
      <c r="FO40" s="13">
        <f t="shared" si="164"/>
        <v>1.3333333333333335</v>
      </c>
      <c r="FP40" s="13">
        <f t="shared" si="164"/>
        <v>1.3333333333333335</v>
      </c>
      <c r="FQ40" s="13">
        <f t="shared" si="164"/>
        <v>1.3333333333333335</v>
      </c>
      <c r="FR40" s="13">
        <f t="shared" si="164"/>
        <v>1.3333333333333335</v>
      </c>
      <c r="FS40" s="13">
        <f t="shared" si="164"/>
        <v>1.3333333333333335</v>
      </c>
      <c r="FT40" s="13">
        <f t="shared" si="164"/>
        <v>1.3333333333333333</v>
      </c>
      <c r="FU40" s="13">
        <f t="shared" si="164"/>
        <v>1.3333333333333333</v>
      </c>
      <c r="FV40" s="13">
        <f t="shared" si="164"/>
        <v>1.3333333333333335</v>
      </c>
      <c r="FW40" s="13">
        <f t="shared" si="164"/>
        <v>1.3333333333333335</v>
      </c>
      <c r="FX40" s="13">
        <f t="shared" si="164"/>
        <v>1.3333333333333335</v>
      </c>
      <c r="FY40" s="13">
        <f t="shared" si="164"/>
        <v>1.3333333333333335</v>
      </c>
      <c r="FZ40" s="13">
        <f t="shared" si="164"/>
        <v>1.3333333333333335</v>
      </c>
      <c r="GA40" s="13">
        <f t="shared" si="164"/>
        <v>1.3333333333333333</v>
      </c>
      <c r="GB40" s="13">
        <f t="shared" si="164"/>
        <v>1.3333333333333333</v>
      </c>
      <c r="GC40" s="13">
        <f t="shared" ref="GC40:IN40" si="165">SUM(GC88,GC136)</f>
        <v>1.3333333333333335</v>
      </c>
      <c r="GD40" s="13">
        <f t="shared" si="165"/>
        <v>1.3333333333333335</v>
      </c>
      <c r="GE40" s="13">
        <f t="shared" si="165"/>
        <v>1.3333333333333335</v>
      </c>
      <c r="GF40" s="13">
        <f t="shared" si="165"/>
        <v>1.3333333333333335</v>
      </c>
      <c r="GG40" s="13">
        <f t="shared" si="165"/>
        <v>1.3333333333333335</v>
      </c>
      <c r="GH40" s="13">
        <f t="shared" si="165"/>
        <v>1.3333333333333333</v>
      </c>
      <c r="GI40" s="13">
        <f t="shared" si="165"/>
        <v>1.3333333333333333</v>
      </c>
      <c r="GJ40" s="13">
        <f t="shared" si="165"/>
        <v>1.3333333333333335</v>
      </c>
      <c r="GK40" s="13">
        <f t="shared" si="165"/>
        <v>1.3333333333333335</v>
      </c>
      <c r="GL40" s="13">
        <f t="shared" si="165"/>
        <v>1.3333333333333335</v>
      </c>
      <c r="GM40" s="13">
        <f t="shared" si="165"/>
        <v>1.3333333333333335</v>
      </c>
      <c r="GN40" s="13">
        <f t="shared" si="165"/>
        <v>1.3333333333333335</v>
      </c>
      <c r="GO40" s="13">
        <f t="shared" si="165"/>
        <v>1.3333333333333333</v>
      </c>
      <c r="GP40" s="13">
        <f t="shared" si="165"/>
        <v>1.3333333333333333</v>
      </c>
      <c r="GQ40" s="13">
        <f t="shared" si="165"/>
        <v>1.3333333333333335</v>
      </c>
      <c r="GR40" s="13">
        <f t="shared" si="165"/>
        <v>1.3333333333333335</v>
      </c>
      <c r="GS40" s="13">
        <f t="shared" si="165"/>
        <v>1.3333333333333335</v>
      </c>
      <c r="GT40" s="13">
        <f t="shared" si="165"/>
        <v>1.3333333333333335</v>
      </c>
      <c r="GU40" s="13">
        <f t="shared" si="165"/>
        <v>1.3333333333333335</v>
      </c>
      <c r="GV40" s="13">
        <f t="shared" si="165"/>
        <v>1.3333333333333333</v>
      </c>
      <c r="GW40" s="13">
        <f t="shared" si="165"/>
        <v>1.3333333333333333</v>
      </c>
      <c r="GX40" s="13">
        <f t="shared" si="165"/>
        <v>1.3333333333333335</v>
      </c>
      <c r="GY40" s="13">
        <f t="shared" si="165"/>
        <v>1.3333333333333335</v>
      </c>
      <c r="GZ40" s="13">
        <f t="shared" si="165"/>
        <v>1.3333333333333335</v>
      </c>
      <c r="HA40" s="13">
        <f t="shared" si="165"/>
        <v>1.3333333333333335</v>
      </c>
      <c r="HB40" s="13">
        <f t="shared" si="165"/>
        <v>1.3333333333333335</v>
      </c>
      <c r="HC40" s="13">
        <f t="shared" si="165"/>
        <v>1.3333333333333333</v>
      </c>
      <c r="HD40" s="13">
        <f t="shared" si="165"/>
        <v>1.3333333333333333</v>
      </c>
      <c r="HE40" s="13">
        <f t="shared" si="165"/>
        <v>1.3333333333333335</v>
      </c>
      <c r="HF40" s="13">
        <f t="shared" si="165"/>
        <v>1.3333333333333335</v>
      </c>
      <c r="HG40" s="13">
        <f t="shared" si="165"/>
        <v>1.3333333333333335</v>
      </c>
      <c r="HH40" s="13">
        <f t="shared" si="165"/>
        <v>1.3333333333333335</v>
      </c>
      <c r="HI40" s="13">
        <f t="shared" si="165"/>
        <v>1.3333333333333335</v>
      </c>
      <c r="HJ40" s="13">
        <f t="shared" si="165"/>
        <v>1.3333333333333333</v>
      </c>
      <c r="HK40" s="13">
        <f t="shared" si="165"/>
        <v>1.3333333333333333</v>
      </c>
      <c r="HL40" s="13">
        <f t="shared" si="165"/>
        <v>1.3333333333333335</v>
      </c>
      <c r="HM40" s="13">
        <f t="shared" si="165"/>
        <v>1.3333333333333335</v>
      </c>
      <c r="HN40" s="13">
        <f t="shared" si="165"/>
        <v>1.3333333333333335</v>
      </c>
      <c r="HO40" s="13">
        <f t="shared" si="165"/>
        <v>1.3333333333333335</v>
      </c>
      <c r="HP40" s="13">
        <f t="shared" si="165"/>
        <v>1.3333333333333335</v>
      </c>
      <c r="HQ40" s="13">
        <f t="shared" si="165"/>
        <v>1.3333333333333333</v>
      </c>
      <c r="HR40" s="13">
        <f t="shared" si="165"/>
        <v>1.3333333333333333</v>
      </c>
      <c r="HS40" s="13">
        <f t="shared" si="165"/>
        <v>1.3333333333333335</v>
      </c>
      <c r="HT40" s="13">
        <f t="shared" si="165"/>
        <v>1.3333333333333335</v>
      </c>
      <c r="HU40" s="13">
        <f t="shared" si="165"/>
        <v>1.3333333333333335</v>
      </c>
      <c r="HV40" s="13">
        <f t="shared" si="165"/>
        <v>1.3333333333333335</v>
      </c>
      <c r="HW40" s="13">
        <f t="shared" si="165"/>
        <v>1.3333333333333335</v>
      </c>
      <c r="HX40" s="13">
        <f t="shared" si="165"/>
        <v>1.3333333333333333</v>
      </c>
      <c r="HY40" s="13">
        <f t="shared" si="165"/>
        <v>1.3333333333333333</v>
      </c>
      <c r="HZ40" s="13">
        <f t="shared" si="165"/>
        <v>1.3333333333333335</v>
      </c>
      <c r="IA40" s="13">
        <f t="shared" si="165"/>
        <v>1.3333333333333335</v>
      </c>
      <c r="IB40" s="13">
        <f t="shared" si="165"/>
        <v>1.3333333333333335</v>
      </c>
      <c r="IC40" s="13">
        <f t="shared" si="165"/>
        <v>1.3333333333333335</v>
      </c>
      <c r="ID40" s="13">
        <f t="shared" si="165"/>
        <v>1.3333333333333335</v>
      </c>
      <c r="IE40" s="13">
        <f t="shared" si="165"/>
        <v>1.3333333333333333</v>
      </c>
      <c r="IF40" s="13">
        <f t="shared" si="165"/>
        <v>1.3333333333333333</v>
      </c>
      <c r="IG40" s="13">
        <f t="shared" si="165"/>
        <v>1.3333333333333335</v>
      </c>
      <c r="IH40" s="13">
        <f t="shared" si="165"/>
        <v>1.3333333333333335</v>
      </c>
      <c r="II40" s="13">
        <f t="shared" si="165"/>
        <v>1.3333333333333335</v>
      </c>
      <c r="IJ40" s="13">
        <f t="shared" si="165"/>
        <v>1.3333333333333335</v>
      </c>
      <c r="IK40" s="13">
        <f t="shared" si="165"/>
        <v>1.3333333333333335</v>
      </c>
      <c r="IL40" s="13">
        <f t="shared" si="165"/>
        <v>1.3333333333333333</v>
      </c>
      <c r="IM40" s="13">
        <f t="shared" si="165"/>
        <v>1.3333333333333333</v>
      </c>
      <c r="IN40" s="13">
        <f t="shared" si="165"/>
        <v>1.3333333333333335</v>
      </c>
      <c r="IO40" s="13">
        <f t="shared" ref="IO40:KZ40" si="166">SUM(IO88,IO136)</f>
        <v>1.3333333333333335</v>
      </c>
      <c r="IP40" s="13">
        <f t="shared" si="166"/>
        <v>1.3333333333333335</v>
      </c>
      <c r="IQ40" s="13">
        <f t="shared" si="166"/>
        <v>1.3333333333333335</v>
      </c>
      <c r="IR40" s="13">
        <f t="shared" si="166"/>
        <v>1.3333333333333335</v>
      </c>
      <c r="IS40" s="13">
        <f t="shared" si="166"/>
        <v>1.3333333333333333</v>
      </c>
      <c r="IT40" s="13">
        <f t="shared" si="166"/>
        <v>1.3333333333333333</v>
      </c>
      <c r="IU40" s="13">
        <f t="shared" si="166"/>
        <v>1.3333333333333335</v>
      </c>
      <c r="IV40" s="13">
        <f t="shared" si="166"/>
        <v>1.3333333333333335</v>
      </c>
      <c r="IW40" s="13">
        <f t="shared" si="166"/>
        <v>1.3333333333333335</v>
      </c>
      <c r="IX40" s="13">
        <f t="shared" si="166"/>
        <v>1.3333333333333335</v>
      </c>
      <c r="IY40" s="13">
        <f t="shared" si="166"/>
        <v>1.3333333333333335</v>
      </c>
      <c r="IZ40" s="13">
        <f t="shared" si="166"/>
        <v>1.3333333333333333</v>
      </c>
      <c r="JA40" s="13">
        <f t="shared" si="166"/>
        <v>1.3333333333333333</v>
      </c>
      <c r="JB40" s="13">
        <f t="shared" si="166"/>
        <v>1.3333333333333335</v>
      </c>
      <c r="JC40" s="13">
        <f t="shared" si="166"/>
        <v>1.3333333333333335</v>
      </c>
      <c r="JD40" s="13">
        <f t="shared" si="166"/>
        <v>1.3333333333333335</v>
      </c>
      <c r="JE40" s="13">
        <f t="shared" si="166"/>
        <v>1.3333333333333335</v>
      </c>
      <c r="JF40" s="13">
        <f t="shared" si="166"/>
        <v>1.3333333333333335</v>
      </c>
      <c r="JG40" s="13">
        <f t="shared" si="166"/>
        <v>1.3333333333333333</v>
      </c>
      <c r="JH40" s="13">
        <f t="shared" si="166"/>
        <v>1.3333333333333333</v>
      </c>
      <c r="JI40" s="13">
        <f t="shared" si="166"/>
        <v>1.3333333333333335</v>
      </c>
      <c r="JJ40" s="13">
        <f t="shared" si="166"/>
        <v>1.3333333333333335</v>
      </c>
      <c r="JK40" s="13">
        <f t="shared" si="166"/>
        <v>1.3333333333333335</v>
      </c>
      <c r="JL40" s="13">
        <f t="shared" si="166"/>
        <v>1.3333333333333335</v>
      </c>
      <c r="JM40" s="13">
        <f t="shared" si="166"/>
        <v>1.3333333333333335</v>
      </c>
      <c r="JN40" s="13">
        <f t="shared" si="166"/>
        <v>1.3333333333333333</v>
      </c>
      <c r="JO40" s="13">
        <f t="shared" si="166"/>
        <v>1.3333333333333333</v>
      </c>
      <c r="JP40" s="13">
        <f t="shared" si="166"/>
        <v>1.3333333333333335</v>
      </c>
      <c r="JQ40" s="13">
        <f t="shared" si="166"/>
        <v>1.3333333333333335</v>
      </c>
      <c r="JR40" s="13">
        <f t="shared" si="166"/>
        <v>1.3333333333333335</v>
      </c>
      <c r="JS40" s="13">
        <f t="shared" si="166"/>
        <v>1.3333333333333335</v>
      </c>
      <c r="JT40" s="13">
        <f t="shared" si="166"/>
        <v>1.3333333333333335</v>
      </c>
      <c r="JU40" s="13">
        <f t="shared" si="166"/>
        <v>1.3333333333333333</v>
      </c>
      <c r="JV40" s="13">
        <f t="shared" si="166"/>
        <v>1.3333333333333333</v>
      </c>
      <c r="JW40" s="13">
        <f t="shared" si="166"/>
        <v>1.3333333333333335</v>
      </c>
      <c r="JX40" s="13">
        <f t="shared" si="166"/>
        <v>1.3333333333333335</v>
      </c>
      <c r="JY40" s="13">
        <f t="shared" si="166"/>
        <v>1.3333333333333335</v>
      </c>
      <c r="JZ40" s="13">
        <f t="shared" si="166"/>
        <v>1.3333333333333335</v>
      </c>
      <c r="KA40" s="13">
        <f t="shared" si="166"/>
        <v>1.3333333333333335</v>
      </c>
      <c r="KB40" s="13">
        <f t="shared" si="166"/>
        <v>1.3333333333333333</v>
      </c>
      <c r="KC40" s="13">
        <f t="shared" si="166"/>
        <v>1.3333333333333333</v>
      </c>
      <c r="KD40" s="13">
        <f t="shared" si="166"/>
        <v>1.3333333333333335</v>
      </c>
      <c r="KE40" s="13">
        <f t="shared" si="166"/>
        <v>1.3333333333333335</v>
      </c>
      <c r="KF40" s="13">
        <f t="shared" si="166"/>
        <v>1.3333333333333335</v>
      </c>
      <c r="KG40" s="13">
        <f t="shared" si="166"/>
        <v>1.3333333333333335</v>
      </c>
      <c r="KH40" s="13">
        <f t="shared" si="166"/>
        <v>1.3333333333333335</v>
      </c>
      <c r="KI40" s="13">
        <f t="shared" si="166"/>
        <v>1.3333333333333333</v>
      </c>
      <c r="KJ40" s="13">
        <f t="shared" si="166"/>
        <v>1.3333333333333333</v>
      </c>
      <c r="KK40" s="13">
        <f t="shared" si="166"/>
        <v>1.3333333333333335</v>
      </c>
      <c r="KL40" s="13">
        <f t="shared" si="166"/>
        <v>1.3333333333333335</v>
      </c>
      <c r="KM40" s="13">
        <f t="shared" si="166"/>
        <v>1.3333333333333335</v>
      </c>
      <c r="KN40" s="13">
        <f t="shared" si="166"/>
        <v>1.3333333333333335</v>
      </c>
      <c r="KO40" s="13">
        <f t="shared" si="166"/>
        <v>1.3333333333333335</v>
      </c>
      <c r="KP40" s="13">
        <f t="shared" si="166"/>
        <v>1.3333333333333333</v>
      </c>
      <c r="KQ40" s="13">
        <f t="shared" si="166"/>
        <v>1.3333333333333333</v>
      </c>
      <c r="KR40" s="13">
        <f t="shared" si="166"/>
        <v>1.3333333333333335</v>
      </c>
      <c r="KS40" s="13">
        <f t="shared" si="166"/>
        <v>1.3333333333333335</v>
      </c>
      <c r="KT40" s="13">
        <f t="shared" si="166"/>
        <v>1.3333333333333335</v>
      </c>
      <c r="KU40" s="13">
        <f t="shared" si="166"/>
        <v>1.3333333333333335</v>
      </c>
      <c r="KV40" s="13">
        <f t="shared" si="166"/>
        <v>1.3333333333333335</v>
      </c>
      <c r="KW40" s="13">
        <f t="shared" si="166"/>
        <v>1.3333333333333333</v>
      </c>
      <c r="KX40" s="13">
        <f t="shared" si="166"/>
        <v>1.3333333333333333</v>
      </c>
      <c r="KY40" s="13">
        <f t="shared" si="166"/>
        <v>1.3333333333333335</v>
      </c>
      <c r="KZ40" s="13">
        <f t="shared" si="166"/>
        <v>1.3333333333333335</v>
      </c>
      <c r="LA40" s="13">
        <f t="shared" ref="LA40:NI40" si="167">SUM(LA88,LA136)</f>
        <v>1.3333333333333335</v>
      </c>
      <c r="LB40" s="13">
        <f t="shared" si="167"/>
        <v>1.3333333333333335</v>
      </c>
      <c r="LC40" s="13">
        <f t="shared" si="167"/>
        <v>1.3333333333333335</v>
      </c>
      <c r="LD40" s="13">
        <f t="shared" si="167"/>
        <v>1.3333333333333333</v>
      </c>
      <c r="LE40" s="13">
        <f t="shared" si="167"/>
        <v>1.3333333333333333</v>
      </c>
      <c r="LF40" s="13">
        <f t="shared" si="167"/>
        <v>1.3333333333333335</v>
      </c>
      <c r="LG40" s="13">
        <f t="shared" si="167"/>
        <v>1.3333333333333335</v>
      </c>
      <c r="LH40" s="13">
        <f t="shared" si="167"/>
        <v>1.3333333333333335</v>
      </c>
      <c r="LI40" s="13">
        <f t="shared" si="167"/>
        <v>1.3333333333333335</v>
      </c>
      <c r="LJ40" s="13">
        <f t="shared" si="167"/>
        <v>1.3333333333333335</v>
      </c>
      <c r="LK40" s="13">
        <f t="shared" si="167"/>
        <v>1.3333333333333333</v>
      </c>
      <c r="LL40" s="13">
        <f t="shared" si="167"/>
        <v>1.3333333333333333</v>
      </c>
      <c r="LM40" s="13">
        <f t="shared" si="167"/>
        <v>1.3333333333333335</v>
      </c>
      <c r="LN40" s="13">
        <f t="shared" si="167"/>
        <v>1.3333333333333335</v>
      </c>
      <c r="LO40" s="13">
        <f t="shared" si="167"/>
        <v>1.3333333333333335</v>
      </c>
      <c r="LP40" s="13">
        <f t="shared" si="167"/>
        <v>1.3333333333333335</v>
      </c>
      <c r="LQ40" s="13">
        <f t="shared" si="167"/>
        <v>1.3333333333333335</v>
      </c>
      <c r="LR40" s="13">
        <f t="shared" si="167"/>
        <v>1.3333333333333333</v>
      </c>
      <c r="LS40" s="13">
        <f t="shared" si="167"/>
        <v>1.3333333333333333</v>
      </c>
      <c r="LT40" s="13">
        <f t="shared" si="167"/>
        <v>1.3333333333333335</v>
      </c>
      <c r="LU40" s="13">
        <f t="shared" si="167"/>
        <v>1.3333333333333335</v>
      </c>
      <c r="LV40" s="13">
        <f t="shared" si="167"/>
        <v>1.3333333333333335</v>
      </c>
      <c r="LW40" s="13">
        <f t="shared" si="167"/>
        <v>1.3333333333333335</v>
      </c>
      <c r="LX40" s="13">
        <f t="shared" si="167"/>
        <v>1.3333333333333335</v>
      </c>
      <c r="LY40" s="13">
        <f t="shared" si="167"/>
        <v>1.3333333333333333</v>
      </c>
      <c r="LZ40" s="13">
        <f t="shared" si="167"/>
        <v>1.3333333333333333</v>
      </c>
      <c r="MA40" s="13">
        <f t="shared" si="167"/>
        <v>1.3333333333333335</v>
      </c>
      <c r="MB40" s="13">
        <f t="shared" si="167"/>
        <v>1.3333333333333335</v>
      </c>
      <c r="MC40" s="13">
        <f t="shared" si="167"/>
        <v>1.3333333333333335</v>
      </c>
      <c r="MD40" s="13">
        <f t="shared" si="167"/>
        <v>1.3333333333333335</v>
      </c>
      <c r="ME40" s="13">
        <f t="shared" si="167"/>
        <v>1.3333333333333335</v>
      </c>
      <c r="MF40" s="13">
        <f t="shared" si="167"/>
        <v>1.3333333333333333</v>
      </c>
      <c r="MG40" s="13">
        <f t="shared" si="167"/>
        <v>1.3333333333333333</v>
      </c>
      <c r="MH40" s="13">
        <f t="shared" si="167"/>
        <v>1.3333333333333335</v>
      </c>
      <c r="MI40" s="13">
        <f t="shared" si="167"/>
        <v>1.3333333333333335</v>
      </c>
      <c r="MJ40" s="13">
        <f t="shared" si="167"/>
        <v>1.3333333333333335</v>
      </c>
      <c r="MK40" s="13">
        <f t="shared" si="167"/>
        <v>1.3333333333333335</v>
      </c>
      <c r="ML40" s="13">
        <f t="shared" si="167"/>
        <v>1.3333333333333335</v>
      </c>
      <c r="MM40" s="13">
        <f t="shared" si="167"/>
        <v>1.3333333333333333</v>
      </c>
      <c r="MN40" s="13">
        <f t="shared" si="167"/>
        <v>1.3333333333333333</v>
      </c>
      <c r="MO40" s="13">
        <f t="shared" si="167"/>
        <v>1.3333333333333335</v>
      </c>
      <c r="MP40" s="13">
        <f t="shared" si="167"/>
        <v>1.3333333333333335</v>
      </c>
      <c r="MQ40" s="13">
        <f t="shared" si="167"/>
        <v>1.3333333333333335</v>
      </c>
      <c r="MR40" s="13">
        <f t="shared" si="167"/>
        <v>1.3333333333333335</v>
      </c>
      <c r="MS40" s="13">
        <f t="shared" si="167"/>
        <v>1.3333333333333335</v>
      </c>
      <c r="MT40" s="13">
        <f t="shared" si="167"/>
        <v>1.3333333333333333</v>
      </c>
      <c r="MU40" s="13">
        <f t="shared" si="167"/>
        <v>1.3333333333333333</v>
      </c>
      <c r="MV40" s="13">
        <f t="shared" si="167"/>
        <v>1.3333333333333335</v>
      </c>
      <c r="MW40" s="13">
        <f t="shared" si="167"/>
        <v>1.3333333333333335</v>
      </c>
      <c r="MX40" s="13">
        <f t="shared" si="167"/>
        <v>1.3333333333333335</v>
      </c>
      <c r="MY40" s="13">
        <f t="shared" si="167"/>
        <v>1.3333333333333335</v>
      </c>
      <c r="MZ40" s="13">
        <f t="shared" si="167"/>
        <v>1.3333333333333335</v>
      </c>
      <c r="NA40" s="13">
        <f t="shared" si="167"/>
        <v>1.3333333333333333</v>
      </c>
      <c r="NB40" s="13">
        <f t="shared" si="167"/>
        <v>1.3333333333333333</v>
      </c>
      <c r="NC40" s="13">
        <f t="shared" si="167"/>
        <v>1.3333333333333335</v>
      </c>
      <c r="ND40" s="13">
        <f t="shared" si="167"/>
        <v>1.3333333333333335</v>
      </c>
      <c r="NE40" s="13">
        <f t="shared" si="167"/>
        <v>1.3333333333333335</v>
      </c>
      <c r="NF40" s="13">
        <f t="shared" si="167"/>
        <v>1.3333333333333335</v>
      </c>
      <c r="NG40" s="13">
        <f t="shared" si="167"/>
        <v>1.3333333333333335</v>
      </c>
      <c r="NH40" s="13">
        <f t="shared" si="167"/>
        <v>1.3333333333333333</v>
      </c>
      <c r="NI40" s="13">
        <f t="shared" si="167"/>
        <v>1.3333333333333333</v>
      </c>
    </row>
    <row r="41" spans="1:373" ht="15">
      <c r="A41" s="22">
        <v>51</v>
      </c>
      <c r="B41" s="8" t="s">
        <v>1259</v>
      </c>
      <c r="C41" s="13">
        <f t="shared" si="161"/>
        <v>0.5</v>
      </c>
      <c r="D41" s="13">
        <f t="shared" ref="D41:BN41" si="168">SUM(D89,D137)</f>
        <v>0.5</v>
      </c>
      <c r="E41" s="13">
        <f t="shared" si="168"/>
        <v>0.5</v>
      </c>
      <c r="F41" s="13">
        <f t="shared" si="168"/>
        <v>0.5</v>
      </c>
      <c r="G41" s="13">
        <f t="shared" si="168"/>
        <v>0.5</v>
      </c>
      <c r="H41" s="13">
        <f t="shared" si="168"/>
        <v>0.5</v>
      </c>
      <c r="I41" s="13">
        <f t="shared" si="168"/>
        <v>0.5</v>
      </c>
      <c r="J41" s="13">
        <f t="shared" si="168"/>
        <v>0.5</v>
      </c>
      <c r="K41" s="13">
        <f t="shared" si="168"/>
        <v>0.5</v>
      </c>
      <c r="L41" s="13">
        <f t="shared" si="168"/>
        <v>0.5</v>
      </c>
      <c r="M41" s="13">
        <f t="shared" si="168"/>
        <v>0.5</v>
      </c>
      <c r="N41" s="13">
        <f t="shared" si="168"/>
        <v>0.5</v>
      </c>
      <c r="O41" s="13">
        <f t="shared" si="168"/>
        <v>0.5</v>
      </c>
      <c r="P41" s="13">
        <f t="shared" si="168"/>
        <v>0.5</v>
      </c>
      <c r="Q41" s="13">
        <f t="shared" si="168"/>
        <v>0.5</v>
      </c>
      <c r="R41" s="13">
        <f t="shared" si="168"/>
        <v>0.5</v>
      </c>
      <c r="S41" s="13">
        <f t="shared" si="168"/>
        <v>0.5</v>
      </c>
      <c r="T41" s="13">
        <f t="shared" si="168"/>
        <v>0.5</v>
      </c>
      <c r="U41" s="13">
        <f t="shared" si="168"/>
        <v>0.5</v>
      </c>
      <c r="V41" s="13">
        <f t="shared" si="168"/>
        <v>0.5</v>
      </c>
      <c r="W41" s="13">
        <f t="shared" si="168"/>
        <v>0.5</v>
      </c>
      <c r="X41" s="13">
        <f t="shared" si="168"/>
        <v>0.5</v>
      </c>
      <c r="Y41" s="13">
        <f t="shared" si="168"/>
        <v>0.5</v>
      </c>
      <c r="Z41" s="13">
        <f t="shared" si="168"/>
        <v>0.5</v>
      </c>
      <c r="AA41" s="13">
        <f t="shared" si="168"/>
        <v>0.5</v>
      </c>
      <c r="AB41" s="13">
        <f t="shared" si="168"/>
        <v>0.5</v>
      </c>
      <c r="AC41" s="13">
        <f t="shared" si="168"/>
        <v>0.5</v>
      </c>
      <c r="AD41" s="13">
        <f t="shared" si="168"/>
        <v>0.5</v>
      </c>
      <c r="AE41" s="13">
        <f t="shared" si="168"/>
        <v>0.5</v>
      </c>
      <c r="AF41" s="13">
        <f t="shared" si="168"/>
        <v>0.5</v>
      </c>
      <c r="AG41" s="13">
        <f t="shared" si="168"/>
        <v>0.5</v>
      </c>
      <c r="AH41" s="13">
        <f t="shared" si="168"/>
        <v>0.5</v>
      </c>
      <c r="AI41" s="13">
        <f t="shared" si="168"/>
        <v>0.5</v>
      </c>
      <c r="AJ41" s="13">
        <f t="shared" si="168"/>
        <v>0.5</v>
      </c>
      <c r="AK41" s="13">
        <f t="shared" si="168"/>
        <v>0.5</v>
      </c>
      <c r="AL41" s="13">
        <f t="shared" si="168"/>
        <v>0.5</v>
      </c>
      <c r="AM41" s="13">
        <f t="shared" si="168"/>
        <v>0.5</v>
      </c>
      <c r="AN41" s="13">
        <f t="shared" si="168"/>
        <v>0.5</v>
      </c>
      <c r="AO41" s="13">
        <f t="shared" si="168"/>
        <v>0.5</v>
      </c>
      <c r="AP41" s="13">
        <f t="shared" si="168"/>
        <v>0.5</v>
      </c>
      <c r="AQ41" s="13">
        <f t="shared" si="168"/>
        <v>0.5</v>
      </c>
      <c r="AR41" s="13">
        <f t="shared" si="168"/>
        <v>0.5</v>
      </c>
      <c r="AS41" s="13">
        <f t="shared" si="168"/>
        <v>0.5</v>
      </c>
      <c r="AT41" s="13">
        <f t="shared" si="168"/>
        <v>0.5</v>
      </c>
      <c r="AU41" s="13">
        <f t="shared" si="168"/>
        <v>0.5</v>
      </c>
      <c r="AV41" s="13">
        <f t="shared" si="168"/>
        <v>0.5</v>
      </c>
      <c r="AW41" s="13">
        <f t="shared" si="168"/>
        <v>0.5</v>
      </c>
      <c r="AX41" s="13">
        <f t="shared" si="168"/>
        <v>0.5</v>
      </c>
      <c r="AY41" s="13">
        <f t="shared" si="168"/>
        <v>0.5</v>
      </c>
      <c r="AZ41" s="13">
        <f t="shared" si="168"/>
        <v>0.5</v>
      </c>
      <c r="BA41" s="13">
        <f t="shared" si="168"/>
        <v>0.5</v>
      </c>
      <c r="BB41" s="13">
        <f t="shared" si="168"/>
        <v>0.5</v>
      </c>
      <c r="BC41" s="13">
        <f t="shared" si="168"/>
        <v>0.5</v>
      </c>
      <c r="BD41" s="13">
        <f t="shared" si="168"/>
        <v>0.5</v>
      </c>
      <c r="BE41" s="13">
        <f t="shared" si="168"/>
        <v>0.5</v>
      </c>
      <c r="BF41" s="13">
        <f t="shared" si="168"/>
        <v>0.5</v>
      </c>
      <c r="BG41" s="13">
        <f t="shared" si="168"/>
        <v>0.5</v>
      </c>
      <c r="BH41" s="13">
        <f t="shared" si="168"/>
        <v>0.5</v>
      </c>
      <c r="BI41" s="13">
        <f t="shared" si="168"/>
        <v>0.5</v>
      </c>
      <c r="BJ41" s="13">
        <f t="shared" si="168"/>
        <v>0.5</v>
      </c>
      <c r="BK41" s="13">
        <f t="shared" si="168"/>
        <v>0.5</v>
      </c>
      <c r="BL41" s="13">
        <f t="shared" si="168"/>
        <v>0.5</v>
      </c>
      <c r="BM41" s="13">
        <f t="shared" si="168"/>
        <v>0.5</v>
      </c>
      <c r="BN41" s="13">
        <f t="shared" si="168"/>
        <v>0.5</v>
      </c>
      <c r="BO41" s="13">
        <f t="shared" ref="BO41:DP41" si="169">SUM(BO89,BO137)</f>
        <v>0.5</v>
      </c>
      <c r="BP41" s="13">
        <f t="shared" si="169"/>
        <v>0.5</v>
      </c>
      <c r="BQ41" s="13">
        <f t="shared" si="169"/>
        <v>0.5</v>
      </c>
      <c r="BR41" s="13">
        <f t="shared" si="169"/>
        <v>0.5</v>
      </c>
      <c r="BS41" s="13">
        <f t="shared" si="169"/>
        <v>0.5</v>
      </c>
      <c r="BT41" s="13">
        <f t="shared" si="169"/>
        <v>0.5</v>
      </c>
      <c r="BU41" s="13">
        <f t="shared" si="169"/>
        <v>0.5</v>
      </c>
      <c r="BV41" s="13">
        <f t="shared" si="169"/>
        <v>0.5</v>
      </c>
      <c r="BW41" s="13">
        <f t="shared" si="169"/>
        <v>0.5</v>
      </c>
      <c r="BX41" s="13">
        <f t="shared" si="169"/>
        <v>0.5</v>
      </c>
      <c r="BY41" s="13">
        <f t="shared" si="169"/>
        <v>0.5</v>
      </c>
      <c r="BZ41" s="13">
        <f t="shared" si="169"/>
        <v>0.5</v>
      </c>
      <c r="CA41" s="13">
        <f t="shared" si="169"/>
        <v>0.5</v>
      </c>
      <c r="CB41" s="13">
        <f t="shared" si="169"/>
        <v>0.5</v>
      </c>
      <c r="CC41" s="13">
        <f t="shared" si="169"/>
        <v>0.5</v>
      </c>
      <c r="CD41" s="13">
        <f t="shared" si="169"/>
        <v>0.5</v>
      </c>
      <c r="CE41" s="13">
        <f t="shared" si="169"/>
        <v>0.5</v>
      </c>
      <c r="CF41" s="13">
        <f t="shared" si="169"/>
        <v>0.5</v>
      </c>
      <c r="CG41" s="13">
        <f t="shared" si="169"/>
        <v>0.5</v>
      </c>
      <c r="CH41" s="13">
        <f t="shared" si="169"/>
        <v>0.5</v>
      </c>
      <c r="CI41" s="13">
        <f t="shared" si="169"/>
        <v>0.5</v>
      </c>
      <c r="CJ41" s="13">
        <f t="shared" si="169"/>
        <v>0.5</v>
      </c>
      <c r="CK41" s="13">
        <f t="shared" si="169"/>
        <v>0.5</v>
      </c>
      <c r="CL41" s="13">
        <f t="shared" si="169"/>
        <v>0.5</v>
      </c>
      <c r="CM41" s="13">
        <f t="shared" si="169"/>
        <v>0.5</v>
      </c>
      <c r="CN41" s="13">
        <f t="shared" si="169"/>
        <v>0.5</v>
      </c>
      <c r="CO41" s="13">
        <f t="shared" si="169"/>
        <v>0.5</v>
      </c>
      <c r="CP41" s="13">
        <f t="shared" si="169"/>
        <v>0.5</v>
      </c>
      <c r="CQ41" s="13">
        <f t="shared" si="169"/>
        <v>0.5</v>
      </c>
      <c r="CR41" s="13">
        <f t="shared" si="169"/>
        <v>0.5</v>
      </c>
      <c r="CS41" s="13">
        <f t="shared" si="169"/>
        <v>0.5</v>
      </c>
      <c r="CT41" s="13">
        <f t="shared" si="169"/>
        <v>0.5</v>
      </c>
      <c r="CU41" s="13">
        <f t="shared" si="169"/>
        <v>0.5</v>
      </c>
      <c r="CV41" s="13">
        <f t="shared" si="169"/>
        <v>0.5</v>
      </c>
      <c r="CW41" s="13">
        <f t="shared" si="169"/>
        <v>0.5</v>
      </c>
      <c r="CX41" s="13">
        <f t="shared" si="169"/>
        <v>0.5</v>
      </c>
      <c r="CY41" s="13">
        <f t="shared" si="169"/>
        <v>0.5</v>
      </c>
      <c r="CZ41" s="13">
        <f t="shared" si="169"/>
        <v>0.5</v>
      </c>
      <c r="DA41" s="13">
        <f t="shared" si="169"/>
        <v>0.5</v>
      </c>
      <c r="DB41" s="13">
        <f t="shared" si="169"/>
        <v>0.25</v>
      </c>
      <c r="DC41" s="13">
        <f t="shared" si="169"/>
        <v>0.25</v>
      </c>
      <c r="DD41" s="13">
        <f t="shared" si="169"/>
        <v>0.5</v>
      </c>
      <c r="DE41" s="13">
        <f t="shared" si="169"/>
        <v>0.5</v>
      </c>
      <c r="DF41" s="13">
        <f t="shared" si="169"/>
        <v>0.5</v>
      </c>
      <c r="DG41" s="13">
        <f t="shared" si="169"/>
        <v>0.5</v>
      </c>
      <c r="DH41" s="13">
        <f t="shared" si="169"/>
        <v>0.5</v>
      </c>
      <c r="DI41" s="13">
        <f t="shared" si="169"/>
        <v>0.5</v>
      </c>
      <c r="DJ41" s="13">
        <f t="shared" si="169"/>
        <v>0.25</v>
      </c>
      <c r="DK41" s="13">
        <f t="shared" si="169"/>
        <v>0.5</v>
      </c>
      <c r="DL41" s="13">
        <f t="shared" si="169"/>
        <v>0.5</v>
      </c>
      <c r="DM41" s="13">
        <f t="shared" si="169"/>
        <v>0.5</v>
      </c>
      <c r="DN41" s="13">
        <f t="shared" si="169"/>
        <v>0.5</v>
      </c>
      <c r="DO41" s="13">
        <f t="shared" si="169"/>
        <v>0.5</v>
      </c>
      <c r="DP41" s="13">
        <f t="shared" si="169"/>
        <v>0.5</v>
      </c>
      <c r="DQ41" s="13">
        <f t="shared" ref="DQ41:GB41" si="170">SUM(DQ89,DQ137)</f>
        <v>0.5</v>
      </c>
      <c r="DR41" s="13">
        <f t="shared" si="170"/>
        <v>0.5</v>
      </c>
      <c r="DS41" s="13">
        <f t="shared" si="170"/>
        <v>0.5</v>
      </c>
      <c r="DT41" s="13">
        <f t="shared" si="170"/>
        <v>0.5</v>
      </c>
      <c r="DU41" s="13">
        <f t="shared" si="170"/>
        <v>0.5</v>
      </c>
      <c r="DV41" s="13">
        <f t="shared" si="170"/>
        <v>0.5</v>
      </c>
      <c r="DW41" s="13">
        <f t="shared" si="170"/>
        <v>0.5</v>
      </c>
      <c r="DX41" s="13">
        <f t="shared" si="170"/>
        <v>0.5</v>
      </c>
      <c r="DY41" s="13">
        <f t="shared" si="170"/>
        <v>0.5</v>
      </c>
      <c r="DZ41" s="13">
        <f t="shared" si="170"/>
        <v>0.5</v>
      </c>
      <c r="EA41" s="13">
        <f t="shared" si="170"/>
        <v>0.5</v>
      </c>
      <c r="EB41" s="13">
        <f t="shared" si="170"/>
        <v>0.5</v>
      </c>
      <c r="EC41" s="13">
        <f t="shared" si="170"/>
        <v>0.5</v>
      </c>
      <c r="ED41" s="13">
        <f t="shared" si="170"/>
        <v>0.5</v>
      </c>
      <c r="EE41" s="13">
        <f t="shared" si="170"/>
        <v>0.5</v>
      </c>
      <c r="EF41" s="13">
        <f t="shared" si="170"/>
        <v>0.5</v>
      </c>
      <c r="EG41" s="13">
        <f t="shared" si="170"/>
        <v>0.5</v>
      </c>
      <c r="EH41" s="13">
        <f t="shared" si="170"/>
        <v>0.5</v>
      </c>
      <c r="EI41" s="13">
        <f t="shared" si="170"/>
        <v>0.5</v>
      </c>
      <c r="EJ41" s="13">
        <f t="shared" si="170"/>
        <v>0.5</v>
      </c>
      <c r="EK41" s="13">
        <f t="shared" si="170"/>
        <v>0.5</v>
      </c>
      <c r="EL41" s="13">
        <f t="shared" si="170"/>
        <v>0.5</v>
      </c>
      <c r="EM41" s="13">
        <f t="shared" si="170"/>
        <v>0.5</v>
      </c>
      <c r="EN41" s="13">
        <f t="shared" si="170"/>
        <v>0.5</v>
      </c>
      <c r="EO41" s="13">
        <f t="shared" si="170"/>
        <v>0.5</v>
      </c>
      <c r="EP41" s="13">
        <f t="shared" si="170"/>
        <v>0.5</v>
      </c>
      <c r="EQ41" s="13">
        <f t="shared" si="170"/>
        <v>0.5</v>
      </c>
      <c r="ER41" s="13">
        <f t="shared" si="170"/>
        <v>0.5</v>
      </c>
      <c r="ES41" s="13">
        <f t="shared" si="170"/>
        <v>0.5</v>
      </c>
      <c r="ET41" s="13">
        <f t="shared" si="170"/>
        <v>0.5</v>
      </c>
      <c r="EU41" s="13">
        <f t="shared" si="170"/>
        <v>0.5</v>
      </c>
      <c r="EV41" s="13">
        <f t="shared" si="170"/>
        <v>0.5</v>
      </c>
      <c r="EW41" s="13">
        <f t="shared" si="170"/>
        <v>0.5</v>
      </c>
      <c r="EX41" s="13">
        <f t="shared" si="170"/>
        <v>0.5</v>
      </c>
      <c r="EY41" s="13">
        <f t="shared" si="170"/>
        <v>0.5</v>
      </c>
      <c r="EZ41" s="13">
        <f t="shared" si="170"/>
        <v>0.5</v>
      </c>
      <c r="FA41" s="13">
        <f t="shared" si="170"/>
        <v>0.5</v>
      </c>
      <c r="FB41" s="13">
        <f t="shared" si="170"/>
        <v>0.5</v>
      </c>
      <c r="FC41" s="13">
        <f t="shared" si="170"/>
        <v>0.5</v>
      </c>
      <c r="FD41" s="13">
        <f t="shared" si="170"/>
        <v>0.5</v>
      </c>
      <c r="FE41" s="13">
        <f t="shared" si="170"/>
        <v>0.5</v>
      </c>
      <c r="FF41" s="13">
        <f t="shared" si="170"/>
        <v>0.5</v>
      </c>
      <c r="FG41" s="13">
        <f t="shared" si="170"/>
        <v>0.5</v>
      </c>
      <c r="FH41" s="13">
        <f t="shared" si="170"/>
        <v>0.5</v>
      </c>
      <c r="FI41" s="13">
        <f t="shared" si="170"/>
        <v>0.5</v>
      </c>
      <c r="FJ41" s="13">
        <f t="shared" si="170"/>
        <v>0.5</v>
      </c>
      <c r="FK41" s="13">
        <f t="shared" si="170"/>
        <v>0.5</v>
      </c>
      <c r="FL41" s="13">
        <f t="shared" si="170"/>
        <v>0.5</v>
      </c>
      <c r="FM41" s="13">
        <f t="shared" si="170"/>
        <v>0.5</v>
      </c>
      <c r="FN41" s="13">
        <f t="shared" si="170"/>
        <v>0.5</v>
      </c>
      <c r="FO41" s="13">
        <f t="shared" si="170"/>
        <v>0.5</v>
      </c>
      <c r="FP41" s="13">
        <f t="shared" si="170"/>
        <v>0.5</v>
      </c>
      <c r="FQ41" s="13">
        <f t="shared" si="170"/>
        <v>0.5</v>
      </c>
      <c r="FR41" s="13">
        <f t="shared" si="170"/>
        <v>0.5</v>
      </c>
      <c r="FS41" s="13">
        <f t="shared" si="170"/>
        <v>0.5</v>
      </c>
      <c r="FT41" s="13">
        <f t="shared" si="170"/>
        <v>0.5</v>
      </c>
      <c r="FU41" s="13">
        <f t="shared" si="170"/>
        <v>0.5</v>
      </c>
      <c r="FV41" s="13">
        <f t="shared" si="170"/>
        <v>0.5</v>
      </c>
      <c r="FW41" s="13">
        <f t="shared" si="170"/>
        <v>0.5</v>
      </c>
      <c r="FX41" s="13">
        <f t="shared" si="170"/>
        <v>0.5</v>
      </c>
      <c r="FY41" s="13">
        <f t="shared" si="170"/>
        <v>0.5</v>
      </c>
      <c r="FZ41" s="13">
        <f t="shared" si="170"/>
        <v>0.5</v>
      </c>
      <c r="GA41" s="13">
        <f t="shared" si="170"/>
        <v>0.5</v>
      </c>
      <c r="GB41" s="13">
        <f t="shared" si="170"/>
        <v>0.5</v>
      </c>
      <c r="GC41" s="13">
        <f t="shared" ref="GC41:IN41" si="171">SUM(GC89,GC137)</f>
        <v>0.5</v>
      </c>
      <c r="GD41" s="13">
        <f t="shared" si="171"/>
        <v>0.5</v>
      </c>
      <c r="GE41" s="13">
        <f t="shared" si="171"/>
        <v>0.5</v>
      </c>
      <c r="GF41" s="13">
        <f t="shared" si="171"/>
        <v>0.5</v>
      </c>
      <c r="GG41" s="13">
        <f t="shared" si="171"/>
        <v>0.5</v>
      </c>
      <c r="GH41" s="13">
        <f t="shared" si="171"/>
        <v>0.5</v>
      </c>
      <c r="GI41" s="13">
        <f t="shared" si="171"/>
        <v>0.5</v>
      </c>
      <c r="GJ41" s="13">
        <f t="shared" si="171"/>
        <v>0.5</v>
      </c>
      <c r="GK41" s="13">
        <f t="shared" si="171"/>
        <v>0.5</v>
      </c>
      <c r="GL41" s="13">
        <f t="shared" si="171"/>
        <v>0.5</v>
      </c>
      <c r="GM41" s="13">
        <f t="shared" si="171"/>
        <v>0.5</v>
      </c>
      <c r="GN41" s="13">
        <f t="shared" si="171"/>
        <v>0.5</v>
      </c>
      <c r="GO41" s="13">
        <f t="shared" si="171"/>
        <v>0.5</v>
      </c>
      <c r="GP41" s="13">
        <f t="shared" si="171"/>
        <v>0.5</v>
      </c>
      <c r="GQ41" s="13">
        <f t="shared" si="171"/>
        <v>0.5</v>
      </c>
      <c r="GR41" s="13">
        <f t="shared" si="171"/>
        <v>0.5</v>
      </c>
      <c r="GS41" s="13">
        <f t="shared" si="171"/>
        <v>0.5</v>
      </c>
      <c r="GT41" s="13">
        <f t="shared" si="171"/>
        <v>0.5</v>
      </c>
      <c r="GU41" s="13">
        <f t="shared" si="171"/>
        <v>0.5</v>
      </c>
      <c r="GV41" s="13">
        <f t="shared" si="171"/>
        <v>0.5</v>
      </c>
      <c r="GW41" s="13">
        <f t="shared" si="171"/>
        <v>0.5</v>
      </c>
      <c r="GX41" s="13">
        <f t="shared" si="171"/>
        <v>0.5</v>
      </c>
      <c r="GY41" s="13">
        <f t="shared" si="171"/>
        <v>0.5</v>
      </c>
      <c r="GZ41" s="13">
        <f t="shared" si="171"/>
        <v>0.5</v>
      </c>
      <c r="HA41" s="13">
        <f t="shared" si="171"/>
        <v>0.5</v>
      </c>
      <c r="HB41" s="13">
        <f t="shared" si="171"/>
        <v>0.5</v>
      </c>
      <c r="HC41" s="13">
        <f t="shared" si="171"/>
        <v>0.5</v>
      </c>
      <c r="HD41" s="13">
        <f t="shared" si="171"/>
        <v>0.5</v>
      </c>
      <c r="HE41" s="13">
        <f t="shared" si="171"/>
        <v>0.5</v>
      </c>
      <c r="HF41" s="13">
        <f t="shared" si="171"/>
        <v>0.5</v>
      </c>
      <c r="HG41" s="13">
        <f t="shared" si="171"/>
        <v>0.5</v>
      </c>
      <c r="HH41" s="13">
        <f t="shared" si="171"/>
        <v>0.5</v>
      </c>
      <c r="HI41" s="13">
        <f t="shared" si="171"/>
        <v>0.5</v>
      </c>
      <c r="HJ41" s="13">
        <f t="shared" si="171"/>
        <v>0.5</v>
      </c>
      <c r="HK41" s="13">
        <f t="shared" si="171"/>
        <v>0.5</v>
      </c>
      <c r="HL41" s="13">
        <f t="shared" si="171"/>
        <v>0.5</v>
      </c>
      <c r="HM41" s="13">
        <f t="shared" si="171"/>
        <v>0.5</v>
      </c>
      <c r="HN41" s="13">
        <f t="shared" si="171"/>
        <v>0.5</v>
      </c>
      <c r="HO41" s="13">
        <f t="shared" si="171"/>
        <v>0.5</v>
      </c>
      <c r="HP41" s="13">
        <f t="shared" si="171"/>
        <v>0.5</v>
      </c>
      <c r="HQ41" s="13">
        <f t="shared" si="171"/>
        <v>0.5</v>
      </c>
      <c r="HR41" s="13">
        <f t="shared" si="171"/>
        <v>0.5</v>
      </c>
      <c r="HS41" s="13">
        <f t="shared" si="171"/>
        <v>0.5</v>
      </c>
      <c r="HT41" s="13">
        <f t="shared" si="171"/>
        <v>0.5</v>
      </c>
      <c r="HU41" s="13">
        <f t="shared" si="171"/>
        <v>0.5</v>
      </c>
      <c r="HV41" s="13">
        <f t="shared" si="171"/>
        <v>0.5</v>
      </c>
      <c r="HW41" s="13">
        <f t="shared" si="171"/>
        <v>0.5</v>
      </c>
      <c r="HX41" s="13">
        <f t="shared" si="171"/>
        <v>0.5</v>
      </c>
      <c r="HY41" s="13">
        <f t="shared" si="171"/>
        <v>0.5</v>
      </c>
      <c r="HZ41" s="13">
        <f t="shared" si="171"/>
        <v>0.5</v>
      </c>
      <c r="IA41" s="13">
        <f t="shared" si="171"/>
        <v>0.5</v>
      </c>
      <c r="IB41" s="13">
        <f t="shared" si="171"/>
        <v>0.5</v>
      </c>
      <c r="IC41" s="13">
        <f t="shared" si="171"/>
        <v>0.5</v>
      </c>
      <c r="ID41" s="13">
        <f t="shared" si="171"/>
        <v>0.5</v>
      </c>
      <c r="IE41" s="13">
        <f t="shared" si="171"/>
        <v>0.5</v>
      </c>
      <c r="IF41" s="13">
        <f t="shared" si="171"/>
        <v>0.5</v>
      </c>
      <c r="IG41" s="13">
        <f t="shared" si="171"/>
        <v>0.5</v>
      </c>
      <c r="IH41" s="13">
        <f t="shared" si="171"/>
        <v>0.5</v>
      </c>
      <c r="II41" s="13">
        <f t="shared" si="171"/>
        <v>0.5</v>
      </c>
      <c r="IJ41" s="13">
        <f t="shared" si="171"/>
        <v>0.5</v>
      </c>
      <c r="IK41" s="13">
        <f t="shared" si="171"/>
        <v>0.5</v>
      </c>
      <c r="IL41" s="13">
        <f t="shared" si="171"/>
        <v>0.5</v>
      </c>
      <c r="IM41" s="13">
        <f t="shared" si="171"/>
        <v>0.5</v>
      </c>
      <c r="IN41" s="13">
        <f t="shared" si="171"/>
        <v>0.5</v>
      </c>
      <c r="IO41" s="13">
        <f t="shared" ref="IO41:KZ41" si="172">SUM(IO89,IO137)</f>
        <v>0.5</v>
      </c>
      <c r="IP41" s="13">
        <f t="shared" si="172"/>
        <v>0.5</v>
      </c>
      <c r="IQ41" s="13">
        <f t="shared" si="172"/>
        <v>0.5</v>
      </c>
      <c r="IR41" s="13">
        <f t="shared" si="172"/>
        <v>0.5</v>
      </c>
      <c r="IS41" s="13">
        <f t="shared" si="172"/>
        <v>0.5</v>
      </c>
      <c r="IT41" s="13">
        <f t="shared" si="172"/>
        <v>0.5</v>
      </c>
      <c r="IU41" s="13">
        <f t="shared" si="172"/>
        <v>0.5</v>
      </c>
      <c r="IV41" s="13">
        <f t="shared" si="172"/>
        <v>0.5</v>
      </c>
      <c r="IW41" s="13">
        <f t="shared" si="172"/>
        <v>0.5</v>
      </c>
      <c r="IX41" s="13">
        <f t="shared" si="172"/>
        <v>0.5</v>
      </c>
      <c r="IY41" s="13">
        <f t="shared" si="172"/>
        <v>0.5</v>
      </c>
      <c r="IZ41" s="13">
        <f t="shared" si="172"/>
        <v>0.5</v>
      </c>
      <c r="JA41" s="13">
        <f t="shared" si="172"/>
        <v>0.5</v>
      </c>
      <c r="JB41" s="13">
        <f t="shared" si="172"/>
        <v>0.5</v>
      </c>
      <c r="JC41" s="13">
        <f t="shared" si="172"/>
        <v>0.5</v>
      </c>
      <c r="JD41" s="13">
        <f t="shared" si="172"/>
        <v>0.5</v>
      </c>
      <c r="JE41" s="13">
        <f t="shared" si="172"/>
        <v>0.5</v>
      </c>
      <c r="JF41" s="13">
        <f t="shared" si="172"/>
        <v>0.5</v>
      </c>
      <c r="JG41" s="13">
        <f t="shared" si="172"/>
        <v>0.5</v>
      </c>
      <c r="JH41" s="13">
        <f t="shared" si="172"/>
        <v>0.5</v>
      </c>
      <c r="JI41" s="13">
        <f t="shared" si="172"/>
        <v>0.5</v>
      </c>
      <c r="JJ41" s="13">
        <f t="shared" si="172"/>
        <v>0.5</v>
      </c>
      <c r="JK41" s="13">
        <f t="shared" si="172"/>
        <v>0.5</v>
      </c>
      <c r="JL41" s="13">
        <f t="shared" si="172"/>
        <v>0.5</v>
      </c>
      <c r="JM41" s="13">
        <f t="shared" si="172"/>
        <v>0.5</v>
      </c>
      <c r="JN41" s="13">
        <f t="shared" si="172"/>
        <v>0.5</v>
      </c>
      <c r="JO41" s="13">
        <f t="shared" si="172"/>
        <v>0.5</v>
      </c>
      <c r="JP41" s="13">
        <f t="shared" si="172"/>
        <v>0.5</v>
      </c>
      <c r="JQ41" s="13">
        <f t="shared" si="172"/>
        <v>0.5</v>
      </c>
      <c r="JR41" s="13">
        <f t="shared" si="172"/>
        <v>0.5</v>
      </c>
      <c r="JS41" s="13">
        <f t="shared" si="172"/>
        <v>0.5</v>
      </c>
      <c r="JT41" s="13">
        <f t="shared" si="172"/>
        <v>0.5</v>
      </c>
      <c r="JU41" s="13">
        <f t="shared" si="172"/>
        <v>0.5</v>
      </c>
      <c r="JV41" s="13">
        <f t="shared" si="172"/>
        <v>0.5</v>
      </c>
      <c r="JW41" s="13">
        <f t="shared" si="172"/>
        <v>0.5</v>
      </c>
      <c r="JX41" s="13">
        <f t="shared" si="172"/>
        <v>0.5</v>
      </c>
      <c r="JY41" s="13">
        <f t="shared" si="172"/>
        <v>0.5</v>
      </c>
      <c r="JZ41" s="13">
        <f t="shared" si="172"/>
        <v>0.5</v>
      </c>
      <c r="KA41" s="13">
        <f t="shared" si="172"/>
        <v>0.5</v>
      </c>
      <c r="KB41" s="13">
        <f t="shared" si="172"/>
        <v>0.5</v>
      </c>
      <c r="KC41" s="13">
        <f t="shared" si="172"/>
        <v>0.5</v>
      </c>
      <c r="KD41" s="13">
        <f t="shared" si="172"/>
        <v>0.5</v>
      </c>
      <c r="KE41" s="13">
        <f t="shared" si="172"/>
        <v>0.5</v>
      </c>
      <c r="KF41" s="13">
        <f t="shared" si="172"/>
        <v>0.5</v>
      </c>
      <c r="KG41" s="13">
        <f t="shared" si="172"/>
        <v>0.5</v>
      </c>
      <c r="KH41" s="13">
        <f t="shared" si="172"/>
        <v>0.5</v>
      </c>
      <c r="KI41" s="13">
        <f t="shared" si="172"/>
        <v>0.5</v>
      </c>
      <c r="KJ41" s="13">
        <f t="shared" si="172"/>
        <v>0.5</v>
      </c>
      <c r="KK41" s="13">
        <f t="shared" si="172"/>
        <v>0.5</v>
      </c>
      <c r="KL41" s="13">
        <f t="shared" si="172"/>
        <v>0.5</v>
      </c>
      <c r="KM41" s="13">
        <f t="shared" si="172"/>
        <v>0.5</v>
      </c>
      <c r="KN41" s="13">
        <f t="shared" si="172"/>
        <v>0.5</v>
      </c>
      <c r="KO41" s="13">
        <f t="shared" si="172"/>
        <v>0.5</v>
      </c>
      <c r="KP41" s="13">
        <f t="shared" si="172"/>
        <v>0.5</v>
      </c>
      <c r="KQ41" s="13">
        <f t="shared" si="172"/>
        <v>0.5</v>
      </c>
      <c r="KR41" s="13">
        <f t="shared" si="172"/>
        <v>0.5</v>
      </c>
      <c r="KS41" s="13">
        <f t="shared" si="172"/>
        <v>0.5</v>
      </c>
      <c r="KT41" s="13">
        <f t="shared" si="172"/>
        <v>0.5</v>
      </c>
      <c r="KU41" s="13">
        <f t="shared" si="172"/>
        <v>0.5</v>
      </c>
      <c r="KV41" s="13">
        <f t="shared" si="172"/>
        <v>0.5</v>
      </c>
      <c r="KW41" s="13">
        <f t="shared" si="172"/>
        <v>0.5</v>
      </c>
      <c r="KX41" s="13">
        <f t="shared" si="172"/>
        <v>0.5</v>
      </c>
      <c r="KY41" s="13">
        <f t="shared" si="172"/>
        <v>0.5</v>
      </c>
      <c r="KZ41" s="13">
        <f t="shared" si="172"/>
        <v>0.5</v>
      </c>
      <c r="LA41" s="13">
        <f t="shared" ref="LA41:NI41" si="173">SUM(LA89,LA137)</f>
        <v>0.5</v>
      </c>
      <c r="LB41" s="13">
        <f t="shared" si="173"/>
        <v>0.5</v>
      </c>
      <c r="LC41" s="13">
        <f t="shared" si="173"/>
        <v>0.5</v>
      </c>
      <c r="LD41" s="13">
        <f t="shared" si="173"/>
        <v>0.5</v>
      </c>
      <c r="LE41" s="13">
        <f t="shared" si="173"/>
        <v>0.5</v>
      </c>
      <c r="LF41" s="13">
        <f t="shared" si="173"/>
        <v>0.5</v>
      </c>
      <c r="LG41" s="13">
        <f t="shared" si="173"/>
        <v>0.5</v>
      </c>
      <c r="LH41" s="13">
        <f t="shared" si="173"/>
        <v>0.5</v>
      </c>
      <c r="LI41" s="13">
        <f t="shared" si="173"/>
        <v>0.5</v>
      </c>
      <c r="LJ41" s="13">
        <f t="shared" si="173"/>
        <v>0.5</v>
      </c>
      <c r="LK41" s="13">
        <f t="shared" si="173"/>
        <v>0.5</v>
      </c>
      <c r="LL41" s="13">
        <f t="shared" si="173"/>
        <v>0.5</v>
      </c>
      <c r="LM41" s="13">
        <f t="shared" si="173"/>
        <v>0.5</v>
      </c>
      <c r="LN41" s="13">
        <f t="shared" si="173"/>
        <v>0.5</v>
      </c>
      <c r="LO41" s="13">
        <f t="shared" si="173"/>
        <v>0.5</v>
      </c>
      <c r="LP41" s="13">
        <f t="shared" si="173"/>
        <v>0.5</v>
      </c>
      <c r="LQ41" s="13">
        <f t="shared" si="173"/>
        <v>0.5</v>
      </c>
      <c r="LR41" s="13">
        <f t="shared" si="173"/>
        <v>0.5</v>
      </c>
      <c r="LS41" s="13">
        <f t="shared" si="173"/>
        <v>0.5</v>
      </c>
      <c r="LT41" s="13">
        <f t="shared" si="173"/>
        <v>0.5</v>
      </c>
      <c r="LU41" s="13">
        <f t="shared" si="173"/>
        <v>0.5</v>
      </c>
      <c r="LV41" s="13">
        <f t="shared" si="173"/>
        <v>0.5</v>
      </c>
      <c r="LW41" s="13">
        <f t="shared" si="173"/>
        <v>0.5</v>
      </c>
      <c r="LX41" s="13">
        <f t="shared" si="173"/>
        <v>0.5</v>
      </c>
      <c r="LY41" s="13">
        <f t="shared" si="173"/>
        <v>0.5</v>
      </c>
      <c r="LZ41" s="13">
        <f t="shared" si="173"/>
        <v>0.5</v>
      </c>
      <c r="MA41" s="13">
        <f t="shared" si="173"/>
        <v>0.5</v>
      </c>
      <c r="MB41" s="13">
        <f t="shared" si="173"/>
        <v>0.5</v>
      </c>
      <c r="MC41" s="13">
        <f t="shared" si="173"/>
        <v>0.5</v>
      </c>
      <c r="MD41" s="13">
        <f t="shared" si="173"/>
        <v>0.5</v>
      </c>
      <c r="ME41" s="13">
        <f t="shared" si="173"/>
        <v>0.5</v>
      </c>
      <c r="MF41" s="13">
        <f t="shared" si="173"/>
        <v>0.5</v>
      </c>
      <c r="MG41" s="13">
        <f t="shared" si="173"/>
        <v>0.5</v>
      </c>
      <c r="MH41" s="13">
        <f t="shared" si="173"/>
        <v>0.5</v>
      </c>
      <c r="MI41" s="13">
        <f t="shared" si="173"/>
        <v>0.5</v>
      </c>
      <c r="MJ41" s="13">
        <f t="shared" si="173"/>
        <v>0.5</v>
      </c>
      <c r="MK41" s="13">
        <f t="shared" si="173"/>
        <v>0.5</v>
      </c>
      <c r="ML41" s="13">
        <f t="shared" si="173"/>
        <v>0.5</v>
      </c>
      <c r="MM41" s="13">
        <f t="shared" si="173"/>
        <v>0.5</v>
      </c>
      <c r="MN41" s="13">
        <f t="shared" si="173"/>
        <v>0.5</v>
      </c>
      <c r="MO41" s="13">
        <f t="shared" si="173"/>
        <v>0.5</v>
      </c>
      <c r="MP41" s="13">
        <f t="shared" si="173"/>
        <v>0.5</v>
      </c>
      <c r="MQ41" s="13">
        <f t="shared" si="173"/>
        <v>0.5</v>
      </c>
      <c r="MR41" s="13">
        <f t="shared" si="173"/>
        <v>0.5</v>
      </c>
      <c r="MS41" s="13">
        <f t="shared" si="173"/>
        <v>0.5</v>
      </c>
      <c r="MT41" s="13">
        <f t="shared" si="173"/>
        <v>0.5</v>
      </c>
      <c r="MU41" s="13">
        <f t="shared" si="173"/>
        <v>0.5</v>
      </c>
      <c r="MV41" s="13">
        <f t="shared" si="173"/>
        <v>0.5</v>
      </c>
      <c r="MW41" s="13">
        <f t="shared" si="173"/>
        <v>0.5</v>
      </c>
      <c r="MX41" s="13">
        <f t="shared" si="173"/>
        <v>0.5</v>
      </c>
      <c r="MY41" s="13">
        <f t="shared" si="173"/>
        <v>0.5</v>
      </c>
      <c r="MZ41" s="13">
        <f t="shared" si="173"/>
        <v>0.5</v>
      </c>
      <c r="NA41" s="13">
        <f t="shared" si="173"/>
        <v>0.5</v>
      </c>
      <c r="NB41" s="13">
        <f t="shared" si="173"/>
        <v>0.5</v>
      </c>
      <c r="NC41" s="13">
        <f t="shared" si="173"/>
        <v>0.5</v>
      </c>
      <c r="ND41" s="13">
        <f t="shared" si="173"/>
        <v>0.5</v>
      </c>
      <c r="NE41" s="13">
        <f t="shared" si="173"/>
        <v>0.5</v>
      </c>
      <c r="NF41" s="13">
        <f t="shared" si="173"/>
        <v>0.5</v>
      </c>
      <c r="NG41" s="13">
        <f t="shared" si="173"/>
        <v>0.5</v>
      </c>
      <c r="NH41" s="13">
        <f t="shared" si="173"/>
        <v>0.5</v>
      </c>
      <c r="NI41" s="13">
        <f t="shared" si="173"/>
        <v>0.5</v>
      </c>
    </row>
    <row r="42" spans="1:373" ht="15">
      <c r="A42" s="22">
        <v>51</v>
      </c>
      <c r="B42" s="8" t="s">
        <v>1260</v>
      </c>
      <c r="C42" s="13">
        <f t="shared" si="161"/>
        <v>0.5</v>
      </c>
      <c r="D42" s="13">
        <f t="shared" ref="D42:BN42" si="174">SUM(D90,D138)</f>
        <v>0.5</v>
      </c>
      <c r="E42" s="13">
        <f t="shared" si="174"/>
        <v>0.5</v>
      </c>
      <c r="F42" s="13">
        <f t="shared" si="174"/>
        <v>0.5</v>
      </c>
      <c r="G42" s="13">
        <f t="shared" si="174"/>
        <v>0.5</v>
      </c>
      <c r="H42" s="13">
        <f t="shared" si="174"/>
        <v>0.5</v>
      </c>
      <c r="I42" s="13">
        <f t="shared" si="174"/>
        <v>0.5</v>
      </c>
      <c r="J42" s="13">
        <f t="shared" si="174"/>
        <v>0.5</v>
      </c>
      <c r="K42" s="13">
        <f t="shared" si="174"/>
        <v>0.5</v>
      </c>
      <c r="L42" s="13">
        <f t="shared" si="174"/>
        <v>0.5</v>
      </c>
      <c r="M42" s="13">
        <f t="shared" si="174"/>
        <v>0.5</v>
      </c>
      <c r="N42" s="13">
        <f t="shared" si="174"/>
        <v>0.5</v>
      </c>
      <c r="O42" s="13">
        <f t="shared" si="174"/>
        <v>0.5</v>
      </c>
      <c r="P42" s="13">
        <f t="shared" si="174"/>
        <v>0.5</v>
      </c>
      <c r="Q42" s="13">
        <f t="shared" si="174"/>
        <v>0.5</v>
      </c>
      <c r="R42" s="13">
        <f t="shared" si="174"/>
        <v>0.5</v>
      </c>
      <c r="S42" s="13">
        <f t="shared" si="174"/>
        <v>0.5</v>
      </c>
      <c r="T42" s="13">
        <f t="shared" si="174"/>
        <v>0.5</v>
      </c>
      <c r="U42" s="13">
        <f t="shared" si="174"/>
        <v>0.5</v>
      </c>
      <c r="V42" s="13">
        <f t="shared" si="174"/>
        <v>0.5</v>
      </c>
      <c r="W42" s="13">
        <f t="shared" si="174"/>
        <v>0.5</v>
      </c>
      <c r="X42" s="13">
        <f t="shared" si="174"/>
        <v>0.5</v>
      </c>
      <c r="Y42" s="13">
        <f t="shared" si="174"/>
        <v>0.5</v>
      </c>
      <c r="Z42" s="13">
        <f t="shared" si="174"/>
        <v>0.5</v>
      </c>
      <c r="AA42" s="13">
        <f t="shared" si="174"/>
        <v>0.5</v>
      </c>
      <c r="AB42" s="13">
        <f t="shared" si="174"/>
        <v>0.5</v>
      </c>
      <c r="AC42" s="13">
        <f t="shared" si="174"/>
        <v>0.5</v>
      </c>
      <c r="AD42" s="13">
        <f t="shared" si="174"/>
        <v>0.5</v>
      </c>
      <c r="AE42" s="13">
        <f t="shared" si="174"/>
        <v>0.5</v>
      </c>
      <c r="AF42" s="13">
        <f t="shared" si="174"/>
        <v>0.5</v>
      </c>
      <c r="AG42" s="13">
        <f t="shared" si="174"/>
        <v>0.5</v>
      </c>
      <c r="AH42" s="13">
        <f t="shared" si="174"/>
        <v>0.5</v>
      </c>
      <c r="AI42" s="13">
        <f t="shared" si="174"/>
        <v>0.5</v>
      </c>
      <c r="AJ42" s="13">
        <f t="shared" si="174"/>
        <v>0.5</v>
      </c>
      <c r="AK42" s="13">
        <f t="shared" si="174"/>
        <v>0.5</v>
      </c>
      <c r="AL42" s="13">
        <f t="shared" si="174"/>
        <v>0.5</v>
      </c>
      <c r="AM42" s="13">
        <f t="shared" si="174"/>
        <v>0.5</v>
      </c>
      <c r="AN42" s="13">
        <f t="shared" si="174"/>
        <v>0.5</v>
      </c>
      <c r="AO42" s="13">
        <f t="shared" si="174"/>
        <v>0.5</v>
      </c>
      <c r="AP42" s="13">
        <f t="shared" si="174"/>
        <v>0.5</v>
      </c>
      <c r="AQ42" s="13">
        <f t="shared" si="174"/>
        <v>0.5</v>
      </c>
      <c r="AR42" s="13">
        <f t="shared" si="174"/>
        <v>0.5</v>
      </c>
      <c r="AS42" s="13">
        <f t="shared" si="174"/>
        <v>0.5</v>
      </c>
      <c r="AT42" s="13">
        <f t="shared" si="174"/>
        <v>0.5</v>
      </c>
      <c r="AU42" s="13">
        <f t="shared" si="174"/>
        <v>0.5</v>
      </c>
      <c r="AV42" s="13">
        <f t="shared" si="174"/>
        <v>0.5</v>
      </c>
      <c r="AW42" s="13">
        <f t="shared" si="174"/>
        <v>0.5</v>
      </c>
      <c r="AX42" s="13">
        <f t="shared" si="174"/>
        <v>0.5</v>
      </c>
      <c r="AY42" s="13">
        <f t="shared" si="174"/>
        <v>0.5</v>
      </c>
      <c r="AZ42" s="13">
        <f t="shared" si="174"/>
        <v>0.5</v>
      </c>
      <c r="BA42" s="13">
        <f t="shared" si="174"/>
        <v>0.5</v>
      </c>
      <c r="BB42" s="13">
        <f t="shared" si="174"/>
        <v>0.5</v>
      </c>
      <c r="BC42" s="13">
        <f t="shared" si="174"/>
        <v>0.5</v>
      </c>
      <c r="BD42" s="13">
        <f t="shared" si="174"/>
        <v>0.5</v>
      </c>
      <c r="BE42" s="13">
        <f t="shared" si="174"/>
        <v>0.5</v>
      </c>
      <c r="BF42" s="13">
        <f t="shared" si="174"/>
        <v>0.5</v>
      </c>
      <c r="BG42" s="13">
        <f t="shared" si="174"/>
        <v>0.5</v>
      </c>
      <c r="BH42" s="13">
        <f t="shared" si="174"/>
        <v>0.5</v>
      </c>
      <c r="BI42" s="13">
        <f t="shared" si="174"/>
        <v>0.5</v>
      </c>
      <c r="BJ42" s="13">
        <f t="shared" si="174"/>
        <v>0.5</v>
      </c>
      <c r="BK42" s="13">
        <f t="shared" si="174"/>
        <v>0.5</v>
      </c>
      <c r="BL42" s="13">
        <f t="shared" si="174"/>
        <v>0.5</v>
      </c>
      <c r="BM42" s="13">
        <f t="shared" si="174"/>
        <v>0.5</v>
      </c>
      <c r="BN42" s="13">
        <f t="shared" si="174"/>
        <v>0.5</v>
      </c>
      <c r="BO42" s="13">
        <f t="shared" ref="BO42:DP42" si="175">SUM(BO90,BO138)</f>
        <v>0.5</v>
      </c>
      <c r="BP42" s="13">
        <f t="shared" si="175"/>
        <v>0.5</v>
      </c>
      <c r="BQ42" s="13">
        <f t="shared" si="175"/>
        <v>0.5</v>
      </c>
      <c r="BR42" s="13">
        <f t="shared" si="175"/>
        <v>0.5</v>
      </c>
      <c r="BS42" s="13">
        <f t="shared" si="175"/>
        <v>0.5</v>
      </c>
      <c r="BT42" s="13">
        <f t="shared" si="175"/>
        <v>0.5</v>
      </c>
      <c r="BU42" s="13">
        <f t="shared" si="175"/>
        <v>0.5</v>
      </c>
      <c r="BV42" s="13">
        <f t="shared" si="175"/>
        <v>0.5</v>
      </c>
      <c r="BW42" s="13">
        <f t="shared" si="175"/>
        <v>0.5</v>
      </c>
      <c r="BX42" s="13">
        <f t="shared" si="175"/>
        <v>0.5</v>
      </c>
      <c r="BY42" s="13">
        <f t="shared" si="175"/>
        <v>0.5</v>
      </c>
      <c r="BZ42" s="13">
        <f t="shared" si="175"/>
        <v>0.5</v>
      </c>
      <c r="CA42" s="13">
        <f t="shared" si="175"/>
        <v>0.5</v>
      </c>
      <c r="CB42" s="13">
        <f t="shared" si="175"/>
        <v>0.5</v>
      </c>
      <c r="CC42" s="13">
        <f t="shared" si="175"/>
        <v>0.5</v>
      </c>
      <c r="CD42" s="13">
        <f t="shared" si="175"/>
        <v>0.5</v>
      </c>
      <c r="CE42" s="13">
        <f t="shared" si="175"/>
        <v>0.5</v>
      </c>
      <c r="CF42" s="13">
        <f t="shared" si="175"/>
        <v>0.5</v>
      </c>
      <c r="CG42" s="13">
        <f t="shared" si="175"/>
        <v>0.5</v>
      </c>
      <c r="CH42" s="13">
        <f t="shared" si="175"/>
        <v>0.5</v>
      </c>
      <c r="CI42" s="13">
        <f t="shared" si="175"/>
        <v>0.5</v>
      </c>
      <c r="CJ42" s="13">
        <f t="shared" si="175"/>
        <v>0.5</v>
      </c>
      <c r="CK42" s="13">
        <f t="shared" si="175"/>
        <v>0.5</v>
      </c>
      <c r="CL42" s="13">
        <f t="shared" si="175"/>
        <v>0.5</v>
      </c>
      <c r="CM42" s="13">
        <f t="shared" si="175"/>
        <v>0.5</v>
      </c>
      <c r="CN42" s="13">
        <f t="shared" si="175"/>
        <v>0.5</v>
      </c>
      <c r="CO42" s="13">
        <f t="shared" si="175"/>
        <v>0.5</v>
      </c>
      <c r="CP42" s="13">
        <f t="shared" si="175"/>
        <v>0.5</v>
      </c>
      <c r="CQ42" s="13">
        <f t="shared" si="175"/>
        <v>0.5</v>
      </c>
      <c r="CR42" s="13">
        <f t="shared" si="175"/>
        <v>0.5</v>
      </c>
      <c r="CS42" s="13">
        <f t="shared" si="175"/>
        <v>0.5</v>
      </c>
      <c r="CT42" s="13">
        <f t="shared" si="175"/>
        <v>0.5</v>
      </c>
      <c r="CU42" s="13">
        <f t="shared" si="175"/>
        <v>0.5</v>
      </c>
      <c r="CV42" s="13">
        <f t="shared" si="175"/>
        <v>0.5</v>
      </c>
      <c r="CW42" s="13">
        <f t="shared" si="175"/>
        <v>0.5</v>
      </c>
      <c r="CX42" s="13">
        <f t="shared" si="175"/>
        <v>0.5</v>
      </c>
      <c r="CY42" s="13">
        <f t="shared" si="175"/>
        <v>0.5</v>
      </c>
      <c r="CZ42" s="13">
        <f t="shared" si="175"/>
        <v>0.5</v>
      </c>
      <c r="DA42" s="13">
        <f t="shared" si="175"/>
        <v>0.5</v>
      </c>
      <c r="DB42" s="13">
        <f t="shared" si="175"/>
        <v>0.25</v>
      </c>
      <c r="DC42" s="13">
        <f t="shared" si="175"/>
        <v>0.25</v>
      </c>
      <c r="DD42" s="13">
        <f t="shared" si="175"/>
        <v>0.5</v>
      </c>
      <c r="DE42" s="13">
        <f t="shared" si="175"/>
        <v>0.5</v>
      </c>
      <c r="DF42" s="13">
        <f t="shared" si="175"/>
        <v>0.5</v>
      </c>
      <c r="DG42" s="13">
        <f t="shared" si="175"/>
        <v>0.5</v>
      </c>
      <c r="DH42" s="13">
        <f t="shared" si="175"/>
        <v>0.5</v>
      </c>
      <c r="DI42" s="13">
        <f t="shared" si="175"/>
        <v>0.5</v>
      </c>
      <c r="DJ42" s="13">
        <f t="shared" si="175"/>
        <v>0.25</v>
      </c>
      <c r="DK42" s="13">
        <f t="shared" si="175"/>
        <v>0.5</v>
      </c>
      <c r="DL42" s="13">
        <f t="shared" si="175"/>
        <v>0.5</v>
      </c>
      <c r="DM42" s="13">
        <f t="shared" si="175"/>
        <v>0.5</v>
      </c>
      <c r="DN42" s="13">
        <f t="shared" si="175"/>
        <v>0.5</v>
      </c>
      <c r="DO42" s="13">
        <f t="shared" si="175"/>
        <v>0.5</v>
      </c>
      <c r="DP42" s="13">
        <f t="shared" si="175"/>
        <v>0.5</v>
      </c>
      <c r="DQ42" s="13">
        <f t="shared" ref="DQ42:GB42" si="176">SUM(DQ90,DQ138)</f>
        <v>0.5</v>
      </c>
      <c r="DR42" s="13">
        <f t="shared" si="176"/>
        <v>0.5</v>
      </c>
      <c r="DS42" s="13">
        <f t="shared" si="176"/>
        <v>0.5</v>
      </c>
      <c r="DT42" s="13">
        <f t="shared" si="176"/>
        <v>0.5</v>
      </c>
      <c r="DU42" s="13">
        <f t="shared" si="176"/>
        <v>0.5</v>
      </c>
      <c r="DV42" s="13">
        <f t="shared" si="176"/>
        <v>0.5</v>
      </c>
      <c r="DW42" s="13">
        <f t="shared" si="176"/>
        <v>0.5</v>
      </c>
      <c r="DX42" s="13">
        <f t="shared" si="176"/>
        <v>0.5</v>
      </c>
      <c r="DY42" s="13">
        <f t="shared" si="176"/>
        <v>0.5</v>
      </c>
      <c r="DZ42" s="13">
        <f t="shared" si="176"/>
        <v>0.5</v>
      </c>
      <c r="EA42" s="13">
        <f t="shared" si="176"/>
        <v>0.5</v>
      </c>
      <c r="EB42" s="13">
        <f t="shared" si="176"/>
        <v>0.5</v>
      </c>
      <c r="EC42" s="13">
        <f t="shared" si="176"/>
        <v>0.5</v>
      </c>
      <c r="ED42" s="13">
        <f t="shared" si="176"/>
        <v>0.5</v>
      </c>
      <c r="EE42" s="13">
        <f t="shared" si="176"/>
        <v>0.5</v>
      </c>
      <c r="EF42" s="13">
        <f t="shared" si="176"/>
        <v>0.5</v>
      </c>
      <c r="EG42" s="13">
        <f t="shared" si="176"/>
        <v>0.5</v>
      </c>
      <c r="EH42" s="13">
        <f t="shared" si="176"/>
        <v>0.5</v>
      </c>
      <c r="EI42" s="13">
        <f t="shared" si="176"/>
        <v>0.5</v>
      </c>
      <c r="EJ42" s="13">
        <f t="shared" si="176"/>
        <v>0.5</v>
      </c>
      <c r="EK42" s="13">
        <f t="shared" si="176"/>
        <v>0.5</v>
      </c>
      <c r="EL42" s="13">
        <f t="shared" si="176"/>
        <v>0.5</v>
      </c>
      <c r="EM42" s="13">
        <f t="shared" si="176"/>
        <v>0.5</v>
      </c>
      <c r="EN42" s="13">
        <f t="shared" si="176"/>
        <v>0.5</v>
      </c>
      <c r="EO42" s="13">
        <f t="shared" si="176"/>
        <v>0.5</v>
      </c>
      <c r="EP42" s="13">
        <f t="shared" si="176"/>
        <v>0.5</v>
      </c>
      <c r="EQ42" s="13">
        <f t="shared" si="176"/>
        <v>0.5</v>
      </c>
      <c r="ER42" s="13">
        <f t="shared" si="176"/>
        <v>0.5</v>
      </c>
      <c r="ES42" s="13">
        <f t="shared" si="176"/>
        <v>0.5</v>
      </c>
      <c r="ET42" s="13">
        <f t="shared" si="176"/>
        <v>0.5</v>
      </c>
      <c r="EU42" s="13">
        <f t="shared" si="176"/>
        <v>0.5</v>
      </c>
      <c r="EV42" s="13">
        <f t="shared" si="176"/>
        <v>0.5</v>
      </c>
      <c r="EW42" s="13">
        <f t="shared" si="176"/>
        <v>0.5</v>
      </c>
      <c r="EX42" s="13">
        <f t="shared" si="176"/>
        <v>0.5</v>
      </c>
      <c r="EY42" s="13">
        <f t="shared" si="176"/>
        <v>0.5</v>
      </c>
      <c r="EZ42" s="13">
        <f t="shared" si="176"/>
        <v>0.5</v>
      </c>
      <c r="FA42" s="13">
        <f t="shared" si="176"/>
        <v>0.5</v>
      </c>
      <c r="FB42" s="13">
        <f t="shared" si="176"/>
        <v>0.5</v>
      </c>
      <c r="FC42" s="13">
        <f t="shared" si="176"/>
        <v>0.5</v>
      </c>
      <c r="FD42" s="13">
        <f t="shared" si="176"/>
        <v>0.5</v>
      </c>
      <c r="FE42" s="13">
        <f t="shared" si="176"/>
        <v>0.5</v>
      </c>
      <c r="FF42" s="13">
        <f t="shared" si="176"/>
        <v>0.5</v>
      </c>
      <c r="FG42" s="13">
        <f t="shared" si="176"/>
        <v>0.5</v>
      </c>
      <c r="FH42" s="13">
        <f t="shared" si="176"/>
        <v>0.5</v>
      </c>
      <c r="FI42" s="13">
        <f t="shared" si="176"/>
        <v>0.5</v>
      </c>
      <c r="FJ42" s="13">
        <f t="shared" si="176"/>
        <v>0.5</v>
      </c>
      <c r="FK42" s="13">
        <f t="shared" si="176"/>
        <v>0.5</v>
      </c>
      <c r="FL42" s="13">
        <f t="shared" si="176"/>
        <v>0.5</v>
      </c>
      <c r="FM42" s="13">
        <f t="shared" si="176"/>
        <v>0.5</v>
      </c>
      <c r="FN42" s="13">
        <f t="shared" si="176"/>
        <v>0.5</v>
      </c>
      <c r="FO42" s="13">
        <f t="shared" si="176"/>
        <v>0.5</v>
      </c>
      <c r="FP42" s="13">
        <f t="shared" si="176"/>
        <v>0.5</v>
      </c>
      <c r="FQ42" s="13">
        <f t="shared" si="176"/>
        <v>0.5</v>
      </c>
      <c r="FR42" s="13">
        <f t="shared" si="176"/>
        <v>0.5</v>
      </c>
      <c r="FS42" s="13">
        <f t="shared" si="176"/>
        <v>0.5</v>
      </c>
      <c r="FT42" s="13">
        <f t="shared" si="176"/>
        <v>0.5</v>
      </c>
      <c r="FU42" s="13">
        <f t="shared" si="176"/>
        <v>0.5</v>
      </c>
      <c r="FV42" s="13">
        <f t="shared" si="176"/>
        <v>0.5</v>
      </c>
      <c r="FW42" s="13">
        <f t="shared" si="176"/>
        <v>0.5</v>
      </c>
      <c r="FX42" s="13">
        <f t="shared" si="176"/>
        <v>0.5</v>
      </c>
      <c r="FY42" s="13">
        <f t="shared" si="176"/>
        <v>0.5</v>
      </c>
      <c r="FZ42" s="13">
        <f t="shared" si="176"/>
        <v>0.5</v>
      </c>
      <c r="GA42" s="13">
        <f t="shared" si="176"/>
        <v>0.5</v>
      </c>
      <c r="GB42" s="13">
        <f t="shared" si="176"/>
        <v>0.5</v>
      </c>
      <c r="GC42" s="13">
        <f t="shared" ref="GC42:IN42" si="177">SUM(GC90,GC138)</f>
        <v>0.5</v>
      </c>
      <c r="GD42" s="13">
        <f t="shared" si="177"/>
        <v>0.5</v>
      </c>
      <c r="GE42" s="13">
        <f t="shared" si="177"/>
        <v>0.5</v>
      </c>
      <c r="GF42" s="13">
        <f t="shared" si="177"/>
        <v>0.5</v>
      </c>
      <c r="GG42" s="13">
        <f t="shared" si="177"/>
        <v>0.5</v>
      </c>
      <c r="GH42" s="13">
        <f t="shared" si="177"/>
        <v>0.5</v>
      </c>
      <c r="GI42" s="13">
        <f t="shared" si="177"/>
        <v>0.5</v>
      </c>
      <c r="GJ42" s="13">
        <f t="shared" si="177"/>
        <v>0.5</v>
      </c>
      <c r="GK42" s="13">
        <f t="shared" si="177"/>
        <v>0.5</v>
      </c>
      <c r="GL42" s="13">
        <f t="shared" si="177"/>
        <v>0.5</v>
      </c>
      <c r="GM42" s="13">
        <f t="shared" si="177"/>
        <v>0.5</v>
      </c>
      <c r="GN42" s="13">
        <f t="shared" si="177"/>
        <v>0.5</v>
      </c>
      <c r="GO42" s="13">
        <f t="shared" si="177"/>
        <v>0.5</v>
      </c>
      <c r="GP42" s="13">
        <f t="shared" si="177"/>
        <v>0.5</v>
      </c>
      <c r="GQ42" s="13">
        <f t="shared" si="177"/>
        <v>0.5</v>
      </c>
      <c r="GR42" s="13">
        <f t="shared" si="177"/>
        <v>0.5</v>
      </c>
      <c r="GS42" s="13">
        <f t="shared" si="177"/>
        <v>0.5</v>
      </c>
      <c r="GT42" s="13">
        <f t="shared" si="177"/>
        <v>0.5</v>
      </c>
      <c r="GU42" s="13">
        <f t="shared" si="177"/>
        <v>0.5</v>
      </c>
      <c r="GV42" s="13">
        <f t="shared" si="177"/>
        <v>0.5</v>
      </c>
      <c r="GW42" s="13">
        <f t="shared" si="177"/>
        <v>0.5</v>
      </c>
      <c r="GX42" s="13">
        <f t="shared" si="177"/>
        <v>0.5</v>
      </c>
      <c r="GY42" s="13">
        <f t="shared" si="177"/>
        <v>0.5</v>
      </c>
      <c r="GZ42" s="13">
        <f t="shared" si="177"/>
        <v>0.5</v>
      </c>
      <c r="HA42" s="13">
        <f t="shared" si="177"/>
        <v>0.5</v>
      </c>
      <c r="HB42" s="13">
        <f t="shared" si="177"/>
        <v>0.5</v>
      </c>
      <c r="HC42" s="13">
        <f t="shared" si="177"/>
        <v>0.5</v>
      </c>
      <c r="HD42" s="13">
        <f t="shared" si="177"/>
        <v>0.5</v>
      </c>
      <c r="HE42" s="13">
        <f t="shared" si="177"/>
        <v>0.5</v>
      </c>
      <c r="HF42" s="13">
        <f t="shared" si="177"/>
        <v>0.5</v>
      </c>
      <c r="HG42" s="13">
        <f t="shared" si="177"/>
        <v>0.5</v>
      </c>
      <c r="HH42" s="13">
        <f t="shared" si="177"/>
        <v>0.5</v>
      </c>
      <c r="HI42" s="13">
        <f t="shared" si="177"/>
        <v>0.5</v>
      </c>
      <c r="HJ42" s="13">
        <f t="shared" si="177"/>
        <v>0.5</v>
      </c>
      <c r="HK42" s="13">
        <f t="shared" si="177"/>
        <v>0.5</v>
      </c>
      <c r="HL42" s="13">
        <f t="shared" si="177"/>
        <v>0.5</v>
      </c>
      <c r="HM42" s="13">
        <f t="shared" si="177"/>
        <v>0.5</v>
      </c>
      <c r="HN42" s="13">
        <f t="shared" si="177"/>
        <v>0.5</v>
      </c>
      <c r="HO42" s="13">
        <f t="shared" si="177"/>
        <v>0.5</v>
      </c>
      <c r="HP42" s="13">
        <f t="shared" si="177"/>
        <v>0.5</v>
      </c>
      <c r="HQ42" s="13">
        <f t="shared" si="177"/>
        <v>0.5</v>
      </c>
      <c r="HR42" s="13">
        <f t="shared" si="177"/>
        <v>0.5</v>
      </c>
      <c r="HS42" s="13">
        <f t="shared" si="177"/>
        <v>0.5</v>
      </c>
      <c r="HT42" s="13">
        <f t="shared" si="177"/>
        <v>0.5</v>
      </c>
      <c r="HU42" s="13">
        <f t="shared" si="177"/>
        <v>0.5</v>
      </c>
      <c r="HV42" s="13">
        <f t="shared" si="177"/>
        <v>0.5</v>
      </c>
      <c r="HW42" s="13">
        <f t="shared" si="177"/>
        <v>0.5</v>
      </c>
      <c r="HX42" s="13">
        <f t="shared" si="177"/>
        <v>0.5</v>
      </c>
      <c r="HY42" s="13">
        <f t="shared" si="177"/>
        <v>0.5</v>
      </c>
      <c r="HZ42" s="13">
        <f t="shared" si="177"/>
        <v>0.5</v>
      </c>
      <c r="IA42" s="13">
        <f t="shared" si="177"/>
        <v>0.5</v>
      </c>
      <c r="IB42" s="13">
        <f t="shared" si="177"/>
        <v>0.5</v>
      </c>
      <c r="IC42" s="13">
        <f t="shared" si="177"/>
        <v>0.5</v>
      </c>
      <c r="ID42" s="13">
        <f t="shared" si="177"/>
        <v>0.5</v>
      </c>
      <c r="IE42" s="13">
        <f t="shared" si="177"/>
        <v>0.5</v>
      </c>
      <c r="IF42" s="13">
        <f t="shared" si="177"/>
        <v>0.5</v>
      </c>
      <c r="IG42" s="13">
        <f t="shared" si="177"/>
        <v>0.5</v>
      </c>
      <c r="IH42" s="13">
        <f t="shared" si="177"/>
        <v>0.5</v>
      </c>
      <c r="II42" s="13">
        <f t="shared" si="177"/>
        <v>0.5</v>
      </c>
      <c r="IJ42" s="13">
        <f t="shared" si="177"/>
        <v>0.5</v>
      </c>
      <c r="IK42" s="13">
        <f t="shared" si="177"/>
        <v>0.5</v>
      </c>
      <c r="IL42" s="13">
        <f t="shared" si="177"/>
        <v>0.5</v>
      </c>
      <c r="IM42" s="13">
        <f t="shared" si="177"/>
        <v>0.5</v>
      </c>
      <c r="IN42" s="13">
        <f t="shared" si="177"/>
        <v>0.5</v>
      </c>
      <c r="IO42" s="13">
        <f t="shared" ref="IO42:KZ42" si="178">SUM(IO90,IO138)</f>
        <v>0.5</v>
      </c>
      <c r="IP42" s="13">
        <f t="shared" si="178"/>
        <v>0.5</v>
      </c>
      <c r="IQ42" s="13">
        <f t="shared" si="178"/>
        <v>0.5</v>
      </c>
      <c r="IR42" s="13">
        <f t="shared" si="178"/>
        <v>0.5</v>
      </c>
      <c r="IS42" s="13">
        <f t="shared" si="178"/>
        <v>0.5</v>
      </c>
      <c r="IT42" s="13">
        <f t="shared" si="178"/>
        <v>0.5</v>
      </c>
      <c r="IU42" s="13">
        <f t="shared" si="178"/>
        <v>0.5</v>
      </c>
      <c r="IV42" s="13">
        <f t="shared" si="178"/>
        <v>0.5</v>
      </c>
      <c r="IW42" s="13">
        <f t="shared" si="178"/>
        <v>0.5</v>
      </c>
      <c r="IX42" s="13">
        <f t="shared" si="178"/>
        <v>0.5</v>
      </c>
      <c r="IY42" s="13">
        <f t="shared" si="178"/>
        <v>0.5</v>
      </c>
      <c r="IZ42" s="13">
        <f t="shared" si="178"/>
        <v>0.5</v>
      </c>
      <c r="JA42" s="13">
        <f t="shared" si="178"/>
        <v>0.5</v>
      </c>
      <c r="JB42" s="13">
        <f t="shared" si="178"/>
        <v>0.5</v>
      </c>
      <c r="JC42" s="13">
        <f t="shared" si="178"/>
        <v>0.5</v>
      </c>
      <c r="JD42" s="13">
        <f t="shared" si="178"/>
        <v>0.5</v>
      </c>
      <c r="JE42" s="13">
        <f t="shared" si="178"/>
        <v>0.5</v>
      </c>
      <c r="JF42" s="13">
        <f t="shared" si="178"/>
        <v>0.5</v>
      </c>
      <c r="JG42" s="13">
        <f t="shared" si="178"/>
        <v>0.5</v>
      </c>
      <c r="JH42" s="13">
        <f t="shared" si="178"/>
        <v>0.5</v>
      </c>
      <c r="JI42" s="13">
        <f t="shared" si="178"/>
        <v>0.5</v>
      </c>
      <c r="JJ42" s="13">
        <f t="shared" si="178"/>
        <v>0.5</v>
      </c>
      <c r="JK42" s="13">
        <f t="shared" si="178"/>
        <v>0.5</v>
      </c>
      <c r="JL42" s="13">
        <f t="shared" si="178"/>
        <v>0.5</v>
      </c>
      <c r="JM42" s="13">
        <f t="shared" si="178"/>
        <v>0.5</v>
      </c>
      <c r="JN42" s="13">
        <f t="shared" si="178"/>
        <v>0.5</v>
      </c>
      <c r="JO42" s="13">
        <f t="shared" si="178"/>
        <v>0.5</v>
      </c>
      <c r="JP42" s="13">
        <f t="shared" si="178"/>
        <v>0.5</v>
      </c>
      <c r="JQ42" s="13">
        <f t="shared" si="178"/>
        <v>0.5</v>
      </c>
      <c r="JR42" s="13">
        <f t="shared" si="178"/>
        <v>0.5</v>
      </c>
      <c r="JS42" s="13">
        <f t="shared" si="178"/>
        <v>0.5</v>
      </c>
      <c r="JT42" s="13">
        <f t="shared" si="178"/>
        <v>0.5</v>
      </c>
      <c r="JU42" s="13">
        <f t="shared" si="178"/>
        <v>0.5</v>
      </c>
      <c r="JV42" s="13">
        <f t="shared" si="178"/>
        <v>0.5</v>
      </c>
      <c r="JW42" s="13">
        <f t="shared" si="178"/>
        <v>0.5</v>
      </c>
      <c r="JX42" s="13">
        <f t="shared" si="178"/>
        <v>0.5</v>
      </c>
      <c r="JY42" s="13">
        <f t="shared" si="178"/>
        <v>0.5</v>
      </c>
      <c r="JZ42" s="13">
        <f t="shared" si="178"/>
        <v>0.5</v>
      </c>
      <c r="KA42" s="13">
        <f t="shared" si="178"/>
        <v>0.5</v>
      </c>
      <c r="KB42" s="13">
        <f t="shared" si="178"/>
        <v>0.5</v>
      </c>
      <c r="KC42" s="13">
        <f t="shared" si="178"/>
        <v>0.5</v>
      </c>
      <c r="KD42" s="13">
        <f t="shared" si="178"/>
        <v>0.5</v>
      </c>
      <c r="KE42" s="13">
        <f t="shared" si="178"/>
        <v>0.5</v>
      </c>
      <c r="KF42" s="13">
        <f t="shared" si="178"/>
        <v>0.5</v>
      </c>
      <c r="KG42" s="13">
        <f t="shared" si="178"/>
        <v>0.5</v>
      </c>
      <c r="KH42" s="13">
        <f t="shared" si="178"/>
        <v>0.5</v>
      </c>
      <c r="KI42" s="13">
        <f t="shared" si="178"/>
        <v>0.5</v>
      </c>
      <c r="KJ42" s="13">
        <f t="shared" si="178"/>
        <v>0.5</v>
      </c>
      <c r="KK42" s="13">
        <f t="shared" si="178"/>
        <v>0.5</v>
      </c>
      <c r="KL42" s="13">
        <f t="shared" si="178"/>
        <v>0.5</v>
      </c>
      <c r="KM42" s="13">
        <f t="shared" si="178"/>
        <v>0.5</v>
      </c>
      <c r="KN42" s="13">
        <f t="shared" si="178"/>
        <v>0.5</v>
      </c>
      <c r="KO42" s="13">
        <f t="shared" si="178"/>
        <v>0.5</v>
      </c>
      <c r="KP42" s="13">
        <f t="shared" si="178"/>
        <v>0.5</v>
      </c>
      <c r="KQ42" s="13">
        <f t="shared" si="178"/>
        <v>0.5</v>
      </c>
      <c r="KR42" s="13">
        <f t="shared" si="178"/>
        <v>0.5</v>
      </c>
      <c r="KS42" s="13">
        <f t="shared" si="178"/>
        <v>0.5</v>
      </c>
      <c r="KT42" s="13">
        <f t="shared" si="178"/>
        <v>0.5</v>
      </c>
      <c r="KU42" s="13">
        <f t="shared" si="178"/>
        <v>0.5</v>
      </c>
      <c r="KV42" s="13">
        <f t="shared" si="178"/>
        <v>0.5</v>
      </c>
      <c r="KW42" s="13">
        <f t="shared" si="178"/>
        <v>0.5</v>
      </c>
      <c r="KX42" s="13">
        <f t="shared" si="178"/>
        <v>0.5</v>
      </c>
      <c r="KY42" s="13">
        <f t="shared" si="178"/>
        <v>0.5</v>
      </c>
      <c r="KZ42" s="13">
        <f t="shared" si="178"/>
        <v>0.5</v>
      </c>
      <c r="LA42" s="13">
        <f t="shared" ref="LA42:NI42" si="179">SUM(LA90,LA138)</f>
        <v>0.5</v>
      </c>
      <c r="LB42" s="13">
        <f t="shared" si="179"/>
        <v>0.5</v>
      </c>
      <c r="LC42" s="13">
        <f t="shared" si="179"/>
        <v>0.5</v>
      </c>
      <c r="LD42" s="13">
        <f t="shared" si="179"/>
        <v>0.5</v>
      </c>
      <c r="LE42" s="13">
        <f t="shared" si="179"/>
        <v>0.5</v>
      </c>
      <c r="LF42" s="13">
        <f t="shared" si="179"/>
        <v>0.5</v>
      </c>
      <c r="LG42" s="13">
        <f t="shared" si="179"/>
        <v>0.5</v>
      </c>
      <c r="LH42" s="13">
        <f t="shared" si="179"/>
        <v>0.5</v>
      </c>
      <c r="LI42" s="13">
        <f t="shared" si="179"/>
        <v>0.5</v>
      </c>
      <c r="LJ42" s="13">
        <f t="shared" si="179"/>
        <v>0.5</v>
      </c>
      <c r="LK42" s="13">
        <f t="shared" si="179"/>
        <v>0.5</v>
      </c>
      <c r="LL42" s="13">
        <f t="shared" si="179"/>
        <v>0.5</v>
      </c>
      <c r="LM42" s="13">
        <f t="shared" si="179"/>
        <v>0.5</v>
      </c>
      <c r="LN42" s="13">
        <f t="shared" si="179"/>
        <v>0.5</v>
      </c>
      <c r="LO42" s="13">
        <f t="shared" si="179"/>
        <v>0.5</v>
      </c>
      <c r="LP42" s="13">
        <f t="shared" si="179"/>
        <v>0.5</v>
      </c>
      <c r="LQ42" s="13">
        <f t="shared" si="179"/>
        <v>0.5</v>
      </c>
      <c r="LR42" s="13">
        <f t="shared" si="179"/>
        <v>0.5</v>
      </c>
      <c r="LS42" s="13">
        <f t="shared" si="179"/>
        <v>0.5</v>
      </c>
      <c r="LT42" s="13">
        <f t="shared" si="179"/>
        <v>0.5</v>
      </c>
      <c r="LU42" s="13">
        <f t="shared" si="179"/>
        <v>0.5</v>
      </c>
      <c r="LV42" s="13">
        <f t="shared" si="179"/>
        <v>0.5</v>
      </c>
      <c r="LW42" s="13">
        <f t="shared" si="179"/>
        <v>0.5</v>
      </c>
      <c r="LX42" s="13">
        <f t="shared" si="179"/>
        <v>0.5</v>
      </c>
      <c r="LY42" s="13">
        <f t="shared" si="179"/>
        <v>0.5</v>
      </c>
      <c r="LZ42" s="13">
        <f t="shared" si="179"/>
        <v>0.5</v>
      </c>
      <c r="MA42" s="13">
        <f t="shared" si="179"/>
        <v>0.5</v>
      </c>
      <c r="MB42" s="13">
        <f t="shared" si="179"/>
        <v>0.5</v>
      </c>
      <c r="MC42" s="13">
        <f t="shared" si="179"/>
        <v>0.5</v>
      </c>
      <c r="MD42" s="13">
        <f t="shared" si="179"/>
        <v>0.5</v>
      </c>
      <c r="ME42" s="13">
        <f t="shared" si="179"/>
        <v>0.5</v>
      </c>
      <c r="MF42" s="13">
        <f t="shared" si="179"/>
        <v>0.5</v>
      </c>
      <c r="MG42" s="13">
        <f t="shared" si="179"/>
        <v>0.5</v>
      </c>
      <c r="MH42" s="13">
        <f t="shared" si="179"/>
        <v>0.5</v>
      </c>
      <c r="MI42" s="13">
        <f t="shared" si="179"/>
        <v>0.5</v>
      </c>
      <c r="MJ42" s="13">
        <f t="shared" si="179"/>
        <v>0.5</v>
      </c>
      <c r="MK42" s="13">
        <f t="shared" si="179"/>
        <v>0.5</v>
      </c>
      <c r="ML42" s="13">
        <f t="shared" si="179"/>
        <v>0.5</v>
      </c>
      <c r="MM42" s="13">
        <f t="shared" si="179"/>
        <v>0.5</v>
      </c>
      <c r="MN42" s="13">
        <f t="shared" si="179"/>
        <v>0.5</v>
      </c>
      <c r="MO42" s="13">
        <f t="shared" si="179"/>
        <v>0.5</v>
      </c>
      <c r="MP42" s="13">
        <f t="shared" si="179"/>
        <v>0.5</v>
      </c>
      <c r="MQ42" s="13">
        <f t="shared" si="179"/>
        <v>0.5</v>
      </c>
      <c r="MR42" s="13">
        <f t="shared" si="179"/>
        <v>0.5</v>
      </c>
      <c r="MS42" s="13">
        <f t="shared" si="179"/>
        <v>0.5</v>
      </c>
      <c r="MT42" s="13">
        <f t="shared" si="179"/>
        <v>0.5</v>
      </c>
      <c r="MU42" s="13">
        <f t="shared" si="179"/>
        <v>0.5</v>
      </c>
      <c r="MV42" s="13">
        <f t="shared" si="179"/>
        <v>0.5</v>
      </c>
      <c r="MW42" s="13">
        <f t="shared" si="179"/>
        <v>0.5</v>
      </c>
      <c r="MX42" s="13">
        <f t="shared" si="179"/>
        <v>0.5</v>
      </c>
      <c r="MY42" s="13">
        <f t="shared" si="179"/>
        <v>0.5</v>
      </c>
      <c r="MZ42" s="13">
        <f t="shared" si="179"/>
        <v>0.5</v>
      </c>
      <c r="NA42" s="13">
        <f t="shared" si="179"/>
        <v>0.5</v>
      </c>
      <c r="NB42" s="13">
        <f t="shared" si="179"/>
        <v>0.5</v>
      </c>
      <c r="NC42" s="13">
        <f t="shared" si="179"/>
        <v>0.5</v>
      </c>
      <c r="ND42" s="13">
        <f t="shared" si="179"/>
        <v>0.5</v>
      </c>
      <c r="NE42" s="13">
        <f t="shared" si="179"/>
        <v>0.5</v>
      </c>
      <c r="NF42" s="13">
        <f t="shared" si="179"/>
        <v>0.5</v>
      </c>
      <c r="NG42" s="13">
        <f t="shared" si="179"/>
        <v>0.5</v>
      </c>
      <c r="NH42" s="13">
        <f t="shared" si="179"/>
        <v>0.5</v>
      </c>
      <c r="NI42" s="13">
        <f t="shared" si="179"/>
        <v>0.5</v>
      </c>
    </row>
    <row r="43" spans="1:373" ht="15">
      <c r="A43" s="22">
        <v>70</v>
      </c>
      <c r="B43" s="8" t="s">
        <v>1261</v>
      </c>
      <c r="C43" s="13">
        <f t="shared" si="161"/>
        <v>0.5</v>
      </c>
      <c r="D43" s="13">
        <f t="shared" ref="D43:BN43" si="180">SUM(D91,D139)</f>
        <v>0.5</v>
      </c>
      <c r="E43" s="13">
        <f t="shared" si="180"/>
        <v>0.5</v>
      </c>
      <c r="F43" s="13">
        <f t="shared" si="180"/>
        <v>0.5</v>
      </c>
      <c r="G43" s="13">
        <f t="shared" si="180"/>
        <v>0.5</v>
      </c>
      <c r="H43" s="13">
        <f t="shared" si="180"/>
        <v>0.5</v>
      </c>
      <c r="I43" s="13">
        <f t="shared" si="180"/>
        <v>0.5</v>
      </c>
      <c r="J43" s="13">
        <f t="shared" si="180"/>
        <v>0.5</v>
      </c>
      <c r="K43" s="13">
        <f t="shared" si="180"/>
        <v>0.5</v>
      </c>
      <c r="L43" s="13">
        <f t="shared" si="180"/>
        <v>0.5</v>
      </c>
      <c r="M43" s="13">
        <f t="shared" si="180"/>
        <v>0.5</v>
      </c>
      <c r="N43" s="13">
        <f t="shared" si="180"/>
        <v>0.5</v>
      </c>
      <c r="O43" s="13">
        <f t="shared" si="180"/>
        <v>0.5</v>
      </c>
      <c r="P43" s="13">
        <f t="shared" si="180"/>
        <v>0.5</v>
      </c>
      <c r="Q43" s="13">
        <f t="shared" si="180"/>
        <v>0.5</v>
      </c>
      <c r="R43" s="13">
        <f t="shared" si="180"/>
        <v>0.5</v>
      </c>
      <c r="S43" s="13">
        <f t="shared" si="180"/>
        <v>0.5</v>
      </c>
      <c r="T43" s="13">
        <f t="shared" si="180"/>
        <v>0.5</v>
      </c>
      <c r="U43" s="13">
        <f t="shared" si="180"/>
        <v>0.5</v>
      </c>
      <c r="V43" s="13">
        <f t="shared" si="180"/>
        <v>0.5</v>
      </c>
      <c r="W43" s="13">
        <f t="shared" si="180"/>
        <v>0.5</v>
      </c>
      <c r="X43" s="13">
        <f t="shared" si="180"/>
        <v>0.5</v>
      </c>
      <c r="Y43" s="13">
        <f t="shared" si="180"/>
        <v>0.5</v>
      </c>
      <c r="Z43" s="13">
        <f t="shared" si="180"/>
        <v>0.5</v>
      </c>
      <c r="AA43" s="13">
        <f t="shared" si="180"/>
        <v>0.5</v>
      </c>
      <c r="AB43" s="13">
        <f t="shared" si="180"/>
        <v>0.5</v>
      </c>
      <c r="AC43" s="13">
        <f t="shared" si="180"/>
        <v>0.5</v>
      </c>
      <c r="AD43" s="13">
        <f t="shared" si="180"/>
        <v>0.5</v>
      </c>
      <c r="AE43" s="13">
        <f t="shared" si="180"/>
        <v>0.5</v>
      </c>
      <c r="AF43" s="13">
        <f t="shared" si="180"/>
        <v>0.5</v>
      </c>
      <c r="AG43" s="13">
        <f t="shared" si="180"/>
        <v>0.5</v>
      </c>
      <c r="AH43" s="13">
        <f t="shared" si="180"/>
        <v>0.5</v>
      </c>
      <c r="AI43" s="13">
        <f t="shared" si="180"/>
        <v>0.5</v>
      </c>
      <c r="AJ43" s="13">
        <f t="shared" si="180"/>
        <v>0.5</v>
      </c>
      <c r="AK43" s="13">
        <f t="shared" si="180"/>
        <v>0.5</v>
      </c>
      <c r="AL43" s="13">
        <f t="shared" si="180"/>
        <v>0.5</v>
      </c>
      <c r="AM43" s="13">
        <f t="shared" si="180"/>
        <v>0.5</v>
      </c>
      <c r="AN43" s="13">
        <f t="shared" si="180"/>
        <v>0.5</v>
      </c>
      <c r="AO43" s="13">
        <f t="shared" si="180"/>
        <v>0.5</v>
      </c>
      <c r="AP43" s="13">
        <f t="shared" si="180"/>
        <v>0.5</v>
      </c>
      <c r="AQ43" s="13">
        <f t="shared" si="180"/>
        <v>0.5</v>
      </c>
      <c r="AR43" s="13">
        <f t="shared" si="180"/>
        <v>0.5</v>
      </c>
      <c r="AS43" s="13">
        <f t="shared" si="180"/>
        <v>0.5</v>
      </c>
      <c r="AT43" s="13">
        <f t="shared" si="180"/>
        <v>0.5</v>
      </c>
      <c r="AU43" s="13">
        <f t="shared" si="180"/>
        <v>0.5</v>
      </c>
      <c r="AV43" s="13">
        <f t="shared" si="180"/>
        <v>0.5</v>
      </c>
      <c r="AW43" s="13">
        <f t="shared" si="180"/>
        <v>0.5</v>
      </c>
      <c r="AX43" s="13">
        <f t="shared" si="180"/>
        <v>0.5</v>
      </c>
      <c r="AY43" s="13">
        <f t="shared" si="180"/>
        <v>0.5</v>
      </c>
      <c r="AZ43" s="13">
        <f t="shared" si="180"/>
        <v>0.5</v>
      </c>
      <c r="BA43" s="13">
        <f t="shared" si="180"/>
        <v>0.5</v>
      </c>
      <c r="BB43" s="13">
        <f t="shared" si="180"/>
        <v>0.5</v>
      </c>
      <c r="BC43" s="13">
        <f t="shared" si="180"/>
        <v>0.5</v>
      </c>
      <c r="BD43" s="13">
        <f t="shared" si="180"/>
        <v>0.5</v>
      </c>
      <c r="BE43" s="13">
        <f t="shared" si="180"/>
        <v>0.5</v>
      </c>
      <c r="BF43" s="13">
        <f t="shared" si="180"/>
        <v>0.5</v>
      </c>
      <c r="BG43" s="13">
        <f t="shared" si="180"/>
        <v>0.5</v>
      </c>
      <c r="BH43" s="13">
        <f t="shared" si="180"/>
        <v>0.5</v>
      </c>
      <c r="BI43" s="13">
        <f t="shared" si="180"/>
        <v>0.5</v>
      </c>
      <c r="BJ43" s="13">
        <f t="shared" si="180"/>
        <v>0.5</v>
      </c>
      <c r="BK43" s="13">
        <f t="shared" si="180"/>
        <v>0.5</v>
      </c>
      <c r="BL43" s="13">
        <f t="shared" si="180"/>
        <v>0.5</v>
      </c>
      <c r="BM43" s="13">
        <f t="shared" si="180"/>
        <v>0.5</v>
      </c>
      <c r="BN43" s="13">
        <f t="shared" si="180"/>
        <v>0.5</v>
      </c>
      <c r="BO43" s="13">
        <f t="shared" ref="BO43:DP43" si="181">SUM(BO91,BO139)</f>
        <v>0.5</v>
      </c>
      <c r="BP43" s="13">
        <f t="shared" si="181"/>
        <v>0.5</v>
      </c>
      <c r="BQ43" s="13">
        <f t="shared" si="181"/>
        <v>0.5</v>
      </c>
      <c r="BR43" s="13">
        <f t="shared" si="181"/>
        <v>0.5</v>
      </c>
      <c r="BS43" s="13">
        <f t="shared" si="181"/>
        <v>0.5</v>
      </c>
      <c r="BT43" s="13">
        <f t="shared" si="181"/>
        <v>0.5</v>
      </c>
      <c r="BU43" s="13">
        <f t="shared" si="181"/>
        <v>0.5</v>
      </c>
      <c r="BV43" s="13">
        <f t="shared" si="181"/>
        <v>0.5</v>
      </c>
      <c r="BW43" s="13">
        <f t="shared" si="181"/>
        <v>0.5</v>
      </c>
      <c r="BX43" s="13">
        <f t="shared" si="181"/>
        <v>0.5</v>
      </c>
      <c r="BY43" s="13">
        <f t="shared" si="181"/>
        <v>0.5</v>
      </c>
      <c r="BZ43" s="13">
        <f t="shared" si="181"/>
        <v>0.5</v>
      </c>
      <c r="CA43" s="13">
        <f t="shared" si="181"/>
        <v>0.5</v>
      </c>
      <c r="CB43" s="13">
        <f t="shared" si="181"/>
        <v>0.5</v>
      </c>
      <c r="CC43" s="13">
        <f t="shared" si="181"/>
        <v>0.5</v>
      </c>
      <c r="CD43" s="13">
        <f t="shared" si="181"/>
        <v>0.5</v>
      </c>
      <c r="CE43" s="13">
        <f t="shared" si="181"/>
        <v>0.5</v>
      </c>
      <c r="CF43" s="13">
        <f t="shared" si="181"/>
        <v>0.5</v>
      </c>
      <c r="CG43" s="13">
        <f t="shared" si="181"/>
        <v>0.5</v>
      </c>
      <c r="CH43" s="13">
        <f t="shared" si="181"/>
        <v>0.5</v>
      </c>
      <c r="CI43" s="13">
        <f t="shared" si="181"/>
        <v>0.5</v>
      </c>
      <c r="CJ43" s="13">
        <f t="shared" si="181"/>
        <v>0.5</v>
      </c>
      <c r="CK43" s="13">
        <f t="shared" si="181"/>
        <v>0.5</v>
      </c>
      <c r="CL43" s="13">
        <f t="shared" si="181"/>
        <v>0.5</v>
      </c>
      <c r="CM43" s="13">
        <f t="shared" si="181"/>
        <v>0.5</v>
      </c>
      <c r="CN43" s="13">
        <f t="shared" si="181"/>
        <v>0.5</v>
      </c>
      <c r="CO43" s="13">
        <f t="shared" si="181"/>
        <v>0.5</v>
      </c>
      <c r="CP43" s="13">
        <f t="shared" si="181"/>
        <v>0.5</v>
      </c>
      <c r="CQ43" s="13">
        <f t="shared" si="181"/>
        <v>0.5</v>
      </c>
      <c r="CR43" s="13">
        <f t="shared" si="181"/>
        <v>0.5</v>
      </c>
      <c r="CS43" s="13">
        <f t="shared" si="181"/>
        <v>0.5</v>
      </c>
      <c r="CT43" s="13">
        <f t="shared" si="181"/>
        <v>0.5</v>
      </c>
      <c r="CU43" s="13">
        <f t="shared" si="181"/>
        <v>0.5</v>
      </c>
      <c r="CV43" s="13">
        <f t="shared" si="181"/>
        <v>0.5</v>
      </c>
      <c r="CW43" s="13">
        <f t="shared" si="181"/>
        <v>0.5</v>
      </c>
      <c r="CX43" s="13">
        <f t="shared" si="181"/>
        <v>0.5</v>
      </c>
      <c r="CY43" s="13">
        <f t="shared" si="181"/>
        <v>0.5</v>
      </c>
      <c r="CZ43" s="13">
        <f t="shared" si="181"/>
        <v>0.5</v>
      </c>
      <c r="DA43" s="13">
        <f t="shared" si="181"/>
        <v>0.5</v>
      </c>
      <c r="DB43" s="13">
        <f t="shared" si="181"/>
        <v>0.25</v>
      </c>
      <c r="DC43" s="13">
        <f t="shared" si="181"/>
        <v>0.25</v>
      </c>
      <c r="DD43" s="13">
        <f t="shared" si="181"/>
        <v>0.5</v>
      </c>
      <c r="DE43" s="13">
        <f t="shared" si="181"/>
        <v>0.5</v>
      </c>
      <c r="DF43" s="13">
        <f t="shared" si="181"/>
        <v>0.5</v>
      </c>
      <c r="DG43" s="13">
        <f t="shared" si="181"/>
        <v>0.5</v>
      </c>
      <c r="DH43" s="13">
        <f t="shared" si="181"/>
        <v>0.5</v>
      </c>
      <c r="DI43" s="13">
        <f t="shared" si="181"/>
        <v>0.5</v>
      </c>
      <c r="DJ43" s="13">
        <f t="shared" si="181"/>
        <v>0.25</v>
      </c>
      <c r="DK43" s="13">
        <f t="shared" si="181"/>
        <v>0.5</v>
      </c>
      <c r="DL43" s="13">
        <f t="shared" si="181"/>
        <v>0.5</v>
      </c>
      <c r="DM43" s="13">
        <f t="shared" si="181"/>
        <v>0.5</v>
      </c>
      <c r="DN43" s="13">
        <f t="shared" si="181"/>
        <v>0.5</v>
      </c>
      <c r="DO43" s="13">
        <f t="shared" si="181"/>
        <v>0.5</v>
      </c>
      <c r="DP43" s="13">
        <f t="shared" si="181"/>
        <v>0.5</v>
      </c>
      <c r="DQ43" s="13">
        <f t="shared" ref="DQ43:GB43" si="182">SUM(DQ91,DQ139)</f>
        <v>0.5</v>
      </c>
      <c r="DR43" s="13">
        <f t="shared" si="182"/>
        <v>0.5</v>
      </c>
      <c r="DS43" s="13">
        <f t="shared" si="182"/>
        <v>0.5</v>
      </c>
      <c r="DT43" s="13">
        <f t="shared" si="182"/>
        <v>0.5</v>
      </c>
      <c r="DU43" s="13">
        <f t="shared" si="182"/>
        <v>0.5</v>
      </c>
      <c r="DV43" s="13">
        <f t="shared" si="182"/>
        <v>0.5</v>
      </c>
      <c r="DW43" s="13">
        <f t="shared" si="182"/>
        <v>0.5</v>
      </c>
      <c r="DX43" s="13">
        <f t="shared" si="182"/>
        <v>0.5</v>
      </c>
      <c r="DY43" s="13">
        <f t="shared" si="182"/>
        <v>0.5</v>
      </c>
      <c r="DZ43" s="13">
        <f t="shared" si="182"/>
        <v>0.5</v>
      </c>
      <c r="EA43" s="13">
        <f t="shared" si="182"/>
        <v>0.5</v>
      </c>
      <c r="EB43" s="13">
        <f t="shared" si="182"/>
        <v>0.5</v>
      </c>
      <c r="EC43" s="13">
        <f t="shared" si="182"/>
        <v>0.5</v>
      </c>
      <c r="ED43" s="13">
        <f t="shared" si="182"/>
        <v>0.5</v>
      </c>
      <c r="EE43" s="13">
        <f t="shared" si="182"/>
        <v>0.5</v>
      </c>
      <c r="EF43" s="13">
        <f t="shared" si="182"/>
        <v>0.5</v>
      </c>
      <c r="EG43" s="13">
        <f t="shared" si="182"/>
        <v>0.5</v>
      </c>
      <c r="EH43" s="13">
        <f t="shared" si="182"/>
        <v>0.5</v>
      </c>
      <c r="EI43" s="13">
        <f t="shared" si="182"/>
        <v>0.5</v>
      </c>
      <c r="EJ43" s="13">
        <f t="shared" si="182"/>
        <v>0.5</v>
      </c>
      <c r="EK43" s="13">
        <f t="shared" si="182"/>
        <v>0.5</v>
      </c>
      <c r="EL43" s="13">
        <f t="shared" si="182"/>
        <v>0.5</v>
      </c>
      <c r="EM43" s="13">
        <f t="shared" si="182"/>
        <v>0.5</v>
      </c>
      <c r="EN43" s="13">
        <f t="shared" si="182"/>
        <v>0.5</v>
      </c>
      <c r="EO43" s="13">
        <f t="shared" si="182"/>
        <v>0.5</v>
      </c>
      <c r="EP43" s="13">
        <f t="shared" si="182"/>
        <v>0.5</v>
      </c>
      <c r="EQ43" s="13">
        <f t="shared" si="182"/>
        <v>0.5</v>
      </c>
      <c r="ER43" s="13">
        <f t="shared" si="182"/>
        <v>0.5</v>
      </c>
      <c r="ES43" s="13">
        <f t="shared" si="182"/>
        <v>0.5</v>
      </c>
      <c r="ET43" s="13">
        <f t="shared" si="182"/>
        <v>0.5</v>
      </c>
      <c r="EU43" s="13">
        <f t="shared" si="182"/>
        <v>0.5</v>
      </c>
      <c r="EV43" s="13">
        <f t="shared" si="182"/>
        <v>0.5</v>
      </c>
      <c r="EW43" s="13">
        <f t="shared" si="182"/>
        <v>0.5</v>
      </c>
      <c r="EX43" s="13">
        <f t="shared" si="182"/>
        <v>0.5</v>
      </c>
      <c r="EY43" s="13">
        <f t="shared" si="182"/>
        <v>0.5</v>
      </c>
      <c r="EZ43" s="13">
        <f t="shared" si="182"/>
        <v>0.5</v>
      </c>
      <c r="FA43" s="13">
        <f t="shared" si="182"/>
        <v>0.5</v>
      </c>
      <c r="FB43" s="13">
        <f t="shared" si="182"/>
        <v>0.5</v>
      </c>
      <c r="FC43" s="13">
        <f t="shared" si="182"/>
        <v>0.5</v>
      </c>
      <c r="FD43" s="13">
        <f t="shared" si="182"/>
        <v>0.5</v>
      </c>
      <c r="FE43" s="13">
        <f t="shared" si="182"/>
        <v>0.5</v>
      </c>
      <c r="FF43" s="13">
        <f t="shared" si="182"/>
        <v>0.5</v>
      </c>
      <c r="FG43" s="13">
        <f t="shared" si="182"/>
        <v>0.5</v>
      </c>
      <c r="FH43" s="13">
        <f t="shared" si="182"/>
        <v>0.5</v>
      </c>
      <c r="FI43" s="13">
        <f t="shared" si="182"/>
        <v>0.5</v>
      </c>
      <c r="FJ43" s="13">
        <f t="shared" si="182"/>
        <v>0.5</v>
      </c>
      <c r="FK43" s="13">
        <f t="shared" si="182"/>
        <v>0.5</v>
      </c>
      <c r="FL43" s="13">
        <f t="shared" si="182"/>
        <v>0.5</v>
      </c>
      <c r="FM43" s="13">
        <f t="shared" si="182"/>
        <v>0.5</v>
      </c>
      <c r="FN43" s="13">
        <f t="shared" si="182"/>
        <v>0.5</v>
      </c>
      <c r="FO43" s="13">
        <f t="shared" si="182"/>
        <v>0.5</v>
      </c>
      <c r="FP43" s="13">
        <f t="shared" si="182"/>
        <v>0.5</v>
      </c>
      <c r="FQ43" s="13">
        <f t="shared" si="182"/>
        <v>0.5</v>
      </c>
      <c r="FR43" s="13">
        <f t="shared" si="182"/>
        <v>0.5</v>
      </c>
      <c r="FS43" s="13">
        <f t="shared" si="182"/>
        <v>0.5</v>
      </c>
      <c r="FT43" s="13">
        <f t="shared" si="182"/>
        <v>0.5</v>
      </c>
      <c r="FU43" s="13">
        <f t="shared" si="182"/>
        <v>0.5</v>
      </c>
      <c r="FV43" s="13">
        <f t="shared" si="182"/>
        <v>0.5</v>
      </c>
      <c r="FW43" s="13">
        <f t="shared" si="182"/>
        <v>0.5</v>
      </c>
      <c r="FX43" s="13">
        <f t="shared" si="182"/>
        <v>0.5</v>
      </c>
      <c r="FY43" s="13">
        <f t="shared" si="182"/>
        <v>0.5</v>
      </c>
      <c r="FZ43" s="13">
        <f t="shared" si="182"/>
        <v>0.5</v>
      </c>
      <c r="GA43" s="13">
        <f t="shared" si="182"/>
        <v>0.5</v>
      </c>
      <c r="GB43" s="13">
        <f t="shared" si="182"/>
        <v>0.5</v>
      </c>
      <c r="GC43" s="13">
        <f t="shared" ref="GC43:IN43" si="183">SUM(GC91,GC139)</f>
        <v>0.5</v>
      </c>
      <c r="GD43" s="13">
        <f t="shared" si="183"/>
        <v>0.5</v>
      </c>
      <c r="GE43" s="13">
        <f t="shared" si="183"/>
        <v>0.5</v>
      </c>
      <c r="GF43" s="13">
        <f t="shared" si="183"/>
        <v>0.5</v>
      </c>
      <c r="GG43" s="13">
        <f t="shared" si="183"/>
        <v>0.5</v>
      </c>
      <c r="GH43" s="13">
        <f t="shared" si="183"/>
        <v>0.5</v>
      </c>
      <c r="GI43" s="13">
        <f t="shared" si="183"/>
        <v>0.5</v>
      </c>
      <c r="GJ43" s="13">
        <f t="shared" si="183"/>
        <v>0.5</v>
      </c>
      <c r="GK43" s="13">
        <f t="shared" si="183"/>
        <v>0.5</v>
      </c>
      <c r="GL43" s="13">
        <f t="shared" si="183"/>
        <v>0.5</v>
      </c>
      <c r="GM43" s="13">
        <f t="shared" si="183"/>
        <v>0.5</v>
      </c>
      <c r="GN43" s="13">
        <f t="shared" si="183"/>
        <v>0.5</v>
      </c>
      <c r="GO43" s="13">
        <f t="shared" si="183"/>
        <v>0.5</v>
      </c>
      <c r="GP43" s="13">
        <f t="shared" si="183"/>
        <v>0.5</v>
      </c>
      <c r="GQ43" s="13">
        <f t="shared" si="183"/>
        <v>0.5</v>
      </c>
      <c r="GR43" s="13">
        <f t="shared" si="183"/>
        <v>0.5</v>
      </c>
      <c r="GS43" s="13">
        <f t="shared" si="183"/>
        <v>0.5</v>
      </c>
      <c r="GT43" s="13">
        <f t="shared" si="183"/>
        <v>0.5</v>
      </c>
      <c r="GU43" s="13">
        <f t="shared" si="183"/>
        <v>0.5</v>
      </c>
      <c r="GV43" s="13">
        <f t="shared" si="183"/>
        <v>0.5</v>
      </c>
      <c r="GW43" s="13">
        <f t="shared" si="183"/>
        <v>0.5</v>
      </c>
      <c r="GX43" s="13">
        <f t="shared" si="183"/>
        <v>0.5</v>
      </c>
      <c r="GY43" s="13">
        <f t="shared" si="183"/>
        <v>0.5</v>
      </c>
      <c r="GZ43" s="13">
        <f t="shared" si="183"/>
        <v>0.5</v>
      </c>
      <c r="HA43" s="13">
        <f t="shared" si="183"/>
        <v>0.5</v>
      </c>
      <c r="HB43" s="13">
        <f t="shared" si="183"/>
        <v>0.5</v>
      </c>
      <c r="HC43" s="13">
        <f t="shared" si="183"/>
        <v>0.5</v>
      </c>
      <c r="HD43" s="13">
        <f t="shared" si="183"/>
        <v>0.5</v>
      </c>
      <c r="HE43" s="13">
        <f t="shared" si="183"/>
        <v>0.5</v>
      </c>
      <c r="HF43" s="13">
        <f t="shared" si="183"/>
        <v>0.5</v>
      </c>
      <c r="HG43" s="13">
        <f t="shared" si="183"/>
        <v>0.5</v>
      </c>
      <c r="HH43" s="13">
        <f t="shared" si="183"/>
        <v>0.5</v>
      </c>
      <c r="HI43" s="13">
        <f t="shared" si="183"/>
        <v>0.5</v>
      </c>
      <c r="HJ43" s="13">
        <f t="shared" si="183"/>
        <v>0.5</v>
      </c>
      <c r="HK43" s="13">
        <f t="shared" si="183"/>
        <v>0.5</v>
      </c>
      <c r="HL43" s="13">
        <f t="shared" si="183"/>
        <v>0.5</v>
      </c>
      <c r="HM43" s="13">
        <f t="shared" si="183"/>
        <v>0.5</v>
      </c>
      <c r="HN43" s="13">
        <f t="shared" si="183"/>
        <v>0.5</v>
      </c>
      <c r="HO43" s="13">
        <f t="shared" si="183"/>
        <v>0.5</v>
      </c>
      <c r="HP43" s="13">
        <f t="shared" si="183"/>
        <v>0.5</v>
      </c>
      <c r="HQ43" s="13">
        <f t="shared" si="183"/>
        <v>0.5</v>
      </c>
      <c r="HR43" s="13">
        <f t="shared" si="183"/>
        <v>0.5</v>
      </c>
      <c r="HS43" s="13">
        <f t="shared" si="183"/>
        <v>0.5</v>
      </c>
      <c r="HT43" s="13">
        <f t="shared" si="183"/>
        <v>0.5</v>
      </c>
      <c r="HU43" s="13">
        <f t="shared" si="183"/>
        <v>0.5</v>
      </c>
      <c r="HV43" s="13">
        <f t="shared" si="183"/>
        <v>0.5</v>
      </c>
      <c r="HW43" s="13">
        <f t="shared" si="183"/>
        <v>0.5</v>
      </c>
      <c r="HX43" s="13">
        <f t="shared" si="183"/>
        <v>0.5</v>
      </c>
      <c r="HY43" s="13">
        <f t="shared" si="183"/>
        <v>0.5</v>
      </c>
      <c r="HZ43" s="13">
        <f t="shared" si="183"/>
        <v>0.5</v>
      </c>
      <c r="IA43" s="13">
        <f t="shared" si="183"/>
        <v>0.5</v>
      </c>
      <c r="IB43" s="13">
        <f t="shared" si="183"/>
        <v>0.5</v>
      </c>
      <c r="IC43" s="13">
        <f t="shared" si="183"/>
        <v>0.5</v>
      </c>
      <c r="ID43" s="13">
        <f t="shared" si="183"/>
        <v>0.5</v>
      </c>
      <c r="IE43" s="13">
        <f t="shared" si="183"/>
        <v>0.5</v>
      </c>
      <c r="IF43" s="13">
        <f t="shared" si="183"/>
        <v>0.5</v>
      </c>
      <c r="IG43" s="13">
        <f t="shared" si="183"/>
        <v>0.5</v>
      </c>
      <c r="IH43" s="13">
        <f t="shared" si="183"/>
        <v>0.5</v>
      </c>
      <c r="II43" s="13">
        <f t="shared" si="183"/>
        <v>0.5</v>
      </c>
      <c r="IJ43" s="13">
        <f t="shared" si="183"/>
        <v>0.5</v>
      </c>
      <c r="IK43" s="13">
        <f t="shared" si="183"/>
        <v>0.5</v>
      </c>
      <c r="IL43" s="13">
        <f t="shared" si="183"/>
        <v>0.5</v>
      </c>
      <c r="IM43" s="13">
        <f t="shared" si="183"/>
        <v>0.5</v>
      </c>
      <c r="IN43" s="13">
        <f t="shared" si="183"/>
        <v>0.5</v>
      </c>
      <c r="IO43" s="13">
        <f t="shared" ref="IO43:KZ43" si="184">SUM(IO91,IO139)</f>
        <v>0.5</v>
      </c>
      <c r="IP43" s="13">
        <f t="shared" si="184"/>
        <v>0.5</v>
      </c>
      <c r="IQ43" s="13">
        <f t="shared" si="184"/>
        <v>0.5</v>
      </c>
      <c r="IR43" s="13">
        <f t="shared" si="184"/>
        <v>0.5</v>
      </c>
      <c r="IS43" s="13">
        <f t="shared" si="184"/>
        <v>0.5</v>
      </c>
      <c r="IT43" s="13">
        <f t="shared" si="184"/>
        <v>0.5</v>
      </c>
      <c r="IU43" s="13">
        <f t="shared" si="184"/>
        <v>0.5</v>
      </c>
      <c r="IV43" s="13">
        <f t="shared" si="184"/>
        <v>0.5</v>
      </c>
      <c r="IW43" s="13">
        <f t="shared" si="184"/>
        <v>0.5</v>
      </c>
      <c r="IX43" s="13">
        <f t="shared" si="184"/>
        <v>0.5</v>
      </c>
      <c r="IY43" s="13">
        <f t="shared" si="184"/>
        <v>0.5</v>
      </c>
      <c r="IZ43" s="13">
        <f t="shared" si="184"/>
        <v>0.5</v>
      </c>
      <c r="JA43" s="13">
        <f t="shared" si="184"/>
        <v>0.5</v>
      </c>
      <c r="JB43" s="13">
        <f t="shared" si="184"/>
        <v>0.5</v>
      </c>
      <c r="JC43" s="13">
        <f t="shared" si="184"/>
        <v>0.5</v>
      </c>
      <c r="JD43" s="13">
        <f t="shared" si="184"/>
        <v>0.5</v>
      </c>
      <c r="JE43" s="13">
        <f t="shared" si="184"/>
        <v>0.5</v>
      </c>
      <c r="JF43" s="13">
        <f t="shared" si="184"/>
        <v>0.5</v>
      </c>
      <c r="JG43" s="13">
        <f t="shared" si="184"/>
        <v>0.5</v>
      </c>
      <c r="JH43" s="13">
        <f t="shared" si="184"/>
        <v>0.5</v>
      </c>
      <c r="JI43" s="13">
        <f t="shared" si="184"/>
        <v>0.5</v>
      </c>
      <c r="JJ43" s="13">
        <f t="shared" si="184"/>
        <v>0.5</v>
      </c>
      <c r="JK43" s="13">
        <f t="shared" si="184"/>
        <v>0.5</v>
      </c>
      <c r="JL43" s="13">
        <f t="shared" si="184"/>
        <v>0.5</v>
      </c>
      <c r="JM43" s="13">
        <f t="shared" si="184"/>
        <v>0.5</v>
      </c>
      <c r="JN43" s="13">
        <f t="shared" si="184"/>
        <v>0.5</v>
      </c>
      <c r="JO43" s="13">
        <f t="shared" si="184"/>
        <v>0.5</v>
      </c>
      <c r="JP43" s="13">
        <f t="shared" si="184"/>
        <v>0.5</v>
      </c>
      <c r="JQ43" s="13">
        <f t="shared" si="184"/>
        <v>0.5</v>
      </c>
      <c r="JR43" s="13">
        <f t="shared" si="184"/>
        <v>0.5</v>
      </c>
      <c r="JS43" s="13">
        <f t="shared" si="184"/>
        <v>0.5</v>
      </c>
      <c r="JT43" s="13">
        <f t="shared" si="184"/>
        <v>0.5</v>
      </c>
      <c r="JU43" s="13">
        <f t="shared" si="184"/>
        <v>0.5</v>
      </c>
      <c r="JV43" s="13">
        <f t="shared" si="184"/>
        <v>0.5</v>
      </c>
      <c r="JW43" s="13">
        <f t="shared" si="184"/>
        <v>0.5</v>
      </c>
      <c r="JX43" s="13">
        <f t="shared" si="184"/>
        <v>0.5</v>
      </c>
      <c r="JY43" s="13">
        <f t="shared" si="184"/>
        <v>0.5</v>
      </c>
      <c r="JZ43" s="13">
        <f t="shared" si="184"/>
        <v>0.5</v>
      </c>
      <c r="KA43" s="13">
        <f t="shared" si="184"/>
        <v>0.5</v>
      </c>
      <c r="KB43" s="13">
        <f t="shared" si="184"/>
        <v>0.5</v>
      </c>
      <c r="KC43" s="13">
        <f t="shared" si="184"/>
        <v>0.5</v>
      </c>
      <c r="KD43" s="13">
        <f t="shared" si="184"/>
        <v>0.5</v>
      </c>
      <c r="KE43" s="13">
        <f t="shared" si="184"/>
        <v>0.5</v>
      </c>
      <c r="KF43" s="13">
        <f t="shared" si="184"/>
        <v>0.5</v>
      </c>
      <c r="KG43" s="13">
        <f t="shared" si="184"/>
        <v>0.5</v>
      </c>
      <c r="KH43" s="13">
        <f t="shared" si="184"/>
        <v>0.5</v>
      </c>
      <c r="KI43" s="13">
        <f t="shared" si="184"/>
        <v>0.5</v>
      </c>
      <c r="KJ43" s="13">
        <f t="shared" si="184"/>
        <v>0.5</v>
      </c>
      <c r="KK43" s="13">
        <f t="shared" si="184"/>
        <v>0.5</v>
      </c>
      <c r="KL43" s="13">
        <f t="shared" si="184"/>
        <v>0.5</v>
      </c>
      <c r="KM43" s="13">
        <f t="shared" si="184"/>
        <v>0.5</v>
      </c>
      <c r="KN43" s="13">
        <f t="shared" si="184"/>
        <v>0.5</v>
      </c>
      <c r="KO43" s="13">
        <f t="shared" si="184"/>
        <v>0.5</v>
      </c>
      <c r="KP43" s="13">
        <f t="shared" si="184"/>
        <v>0.5</v>
      </c>
      <c r="KQ43" s="13">
        <f t="shared" si="184"/>
        <v>0.5</v>
      </c>
      <c r="KR43" s="13">
        <f t="shared" si="184"/>
        <v>0.5</v>
      </c>
      <c r="KS43" s="13">
        <f t="shared" si="184"/>
        <v>0.5</v>
      </c>
      <c r="KT43" s="13">
        <f t="shared" si="184"/>
        <v>0.5</v>
      </c>
      <c r="KU43" s="13">
        <f t="shared" si="184"/>
        <v>0.5</v>
      </c>
      <c r="KV43" s="13">
        <f t="shared" si="184"/>
        <v>0.5</v>
      </c>
      <c r="KW43" s="13">
        <f t="shared" si="184"/>
        <v>0.5</v>
      </c>
      <c r="KX43" s="13">
        <f t="shared" si="184"/>
        <v>0.5</v>
      </c>
      <c r="KY43" s="13">
        <f t="shared" si="184"/>
        <v>0.5</v>
      </c>
      <c r="KZ43" s="13">
        <f t="shared" si="184"/>
        <v>0.5</v>
      </c>
      <c r="LA43" s="13">
        <f t="shared" ref="LA43:NI43" si="185">SUM(LA91,LA139)</f>
        <v>0.5</v>
      </c>
      <c r="LB43" s="13">
        <f t="shared" si="185"/>
        <v>0.5</v>
      </c>
      <c r="LC43" s="13">
        <f t="shared" si="185"/>
        <v>0.5</v>
      </c>
      <c r="LD43" s="13">
        <f t="shared" si="185"/>
        <v>0.5</v>
      </c>
      <c r="LE43" s="13">
        <f t="shared" si="185"/>
        <v>0.5</v>
      </c>
      <c r="LF43" s="13">
        <f t="shared" si="185"/>
        <v>0.5</v>
      </c>
      <c r="LG43" s="13">
        <f t="shared" si="185"/>
        <v>0.5</v>
      </c>
      <c r="LH43" s="13">
        <f t="shared" si="185"/>
        <v>0.5</v>
      </c>
      <c r="LI43" s="13">
        <f t="shared" si="185"/>
        <v>0.5</v>
      </c>
      <c r="LJ43" s="13">
        <f t="shared" si="185"/>
        <v>0.5</v>
      </c>
      <c r="LK43" s="13">
        <f t="shared" si="185"/>
        <v>0.5</v>
      </c>
      <c r="LL43" s="13">
        <f t="shared" si="185"/>
        <v>0.5</v>
      </c>
      <c r="LM43" s="13">
        <f t="shared" si="185"/>
        <v>0.5</v>
      </c>
      <c r="LN43" s="13">
        <f t="shared" si="185"/>
        <v>0.5</v>
      </c>
      <c r="LO43" s="13">
        <f t="shared" si="185"/>
        <v>0.5</v>
      </c>
      <c r="LP43" s="13">
        <f t="shared" si="185"/>
        <v>0.5</v>
      </c>
      <c r="LQ43" s="13">
        <f t="shared" si="185"/>
        <v>0.5</v>
      </c>
      <c r="LR43" s="13">
        <f t="shared" si="185"/>
        <v>0.5</v>
      </c>
      <c r="LS43" s="13">
        <f t="shared" si="185"/>
        <v>0.5</v>
      </c>
      <c r="LT43" s="13">
        <f t="shared" si="185"/>
        <v>0.5</v>
      </c>
      <c r="LU43" s="13">
        <f t="shared" si="185"/>
        <v>0.5</v>
      </c>
      <c r="LV43" s="13">
        <f t="shared" si="185"/>
        <v>0.5</v>
      </c>
      <c r="LW43" s="13">
        <f t="shared" si="185"/>
        <v>0.5</v>
      </c>
      <c r="LX43" s="13">
        <f t="shared" si="185"/>
        <v>0.5</v>
      </c>
      <c r="LY43" s="13">
        <f t="shared" si="185"/>
        <v>0.5</v>
      </c>
      <c r="LZ43" s="13">
        <f t="shared" si="185"/>
        <v>0.5</v>
      </c>
      <c r="MA43" s="13">
        <f t="shared" si="185"/>
        <v>0.5</v>
      </c>
      <c r="MB43" s="13">
        <f t="shared" si="185"/>
        <v>0.5</v>
      </c>
      <c r="MC43" s="13">
        <f t="shared" si="185"/>
        <v>0.5</v>
      </c>
      <c r="MD43" s="13">
        <f t="shared" si="185"/>
        <v>0.5</v>
      </c>
      <c r="ME43" s="13">
        <f t="shared" si="185"/>
        <v>0.5</v>
      </c>
      <c r="MF43" s="13">
        <f t="shared" si="185"/>
        <v>0.5</v>
      </c>
      <c r="MG43" s="13">
        <f t="shared" si="185"/>
        <v>0.5</v>
      </c>
      <c r="MH43" s="13">
        <f t="shared" si="185"/>
        <v>0.5</v>
      </c>
      <c r="MI43" s="13">
        <f t="shared" si="185"/>
        <v>0.5</v>
      </c>
      <c r="MJ43" s="13">
        <f t="shared" si="185"/>
        <v>0.5</v>
      </c>
      <c r="MK43" s="13">
        <f t="shared" si="185"/>
        <v>0.5</v>
      </c>
      <c r="ML43" s="13">
        <f t="shared" si="185"/>
        <v>0.5</v>
      </c>
      <c r="MM43" s="13">
        <f t="shared" si="185"/>
        <v>0.5</v>
      </c>
      <c r="MN43" s="13">
        <f t="shared" si="185"/>
        <v>0.5</v>
      </c>
      <c r="MO43" s="13">
        <f t="shared" si="185"/>
        <v>0.5</v>
      </c>
      <c r="MP43" s="13">
        <f t="shared" si="185"/>
        <v>0.5</v>
      </c>
      <c r="MQ43" s="13">
        <f t="shared" si="185"/>
        <v>0.5</v>
      </c>
      <c r="MR43" s="13">
        <f t="shared" si="185"/>
        <v>0.5</v>
      </c>
      <c r="MS43" s="13">
        <f t="shared" si="185"/>
        <v>0.5</v>
      </c>
      <c r="MT43" s="13">
        <f t="shared" si="185"/>
        <v>0.5</v>
      </c>
      <c r="MU43" s="13">
        <f t="shared" si="185"/>
        <v>0.5</v>
      </c>
      <c r="MV43" s="13">
        <f t="shared" si="185"/>
        <v>0.5</v>
      </c>
      <c r="MW43" s="13">
        <f t="shared" si="185"/>
        <v>0.5</v>
      </c>
      <c r="MX43" s="13">
        <f t="shared" si="185"/>
        <v>0.5</v>
      </c>
      <c r="MY43" s="13">
        <f t="shared" si="185"/>
        <v>0.5</v>
      </c>
      <c r="MZ43" s="13">
        <f t="shared" si="185"/>
        <v>0.5</v>
      </c>
      <c r="NA43" s="13">
        <f t="shared" si="185"/>
        <v>0.5</v>
      </c>
      <c r="NB43" s="13">
        <f t="shared" si="185"/>
        <v>0.5</v>
      </c>
      <c r="NC43" s="13">
        <f t="shared" si="185"/>
        <v>0.5</v>
      </c>
      <c r="ND43" s="13">
        <f t="shared" si="185"/>
        <v>0.5</v>
      </c>
      <c r="NE43" s="13">
        <f t="shared" si="185"/>
        <v>0.5</v>
      </c>
      <c r="NF43" s="13">
        <f t="shared" si="185"/>
        <v>0.5</v>
      </c>
      <c r="NG43" s="13">
        <f t="shared" si="185"/>
        <v>0.5</v>
      </c>
      <c r="NH43" s="13">
        <f t="shared" si="185"/>
        <v>0.5</v>
      </c>
      <c r="NI43" s="13">
        <f t="shared" si="185"/>
        <v>0.5</v>
      </c>
    </row>
    <row r="44" spans="1:373" ht="15">
      <c r="A44" s="22">
        <v>70</v>
      </c>
      <c r="B44" s="8" t="s">
        <v>1262</v>
      </c>
      <c r="C44" s="13">
        <f t="shared" si="161"/>
        <v>0.5</v>
      </c>
      <c r="D44" s="13">
        <f t="shared" ref="D44:BN44" si="186">SUM(D92,D140)</f>
        <v>0.5</v>
      </c>
      <c r="E44" s="13">
        <f t="shared" si="186"/>
        <v>0.5</v>
      </c>
      <c r="F44" s="13">
        <f t="shared" si="186"/>
        <v>0.5</v>
      </c>
      <c r="G44" s="13">
        <f t="shared" si="186"/>
        <v>0.5</v>
      </c>
      <c r="H44" s="13">
        <f t="shared" si="186"/>
        <v>0.5</v>
      </c>
      <c r="I44" s="13">
        <f t="shared" si="186"/>
        <v>0.5</v>
      </c>
      <c r="J44" s="13">
        <f t="shared" si="186"/>
        <v>0.5</v>
      </c>
      <c r="K44" s="13">
        <f t="shared" si="186"/>
        <v>0.5</v>
      </c>
      <c r="L44" s="13">
        <f t="shared" si="186"/>
        <v>0.5</v>
      </c>
      <c r="M44" s="13">
        <f t="shared" si="186"/>
        <v>0.5</v>
      </c>
      <c r="N44" s="13">
        <f t="shared" si="186"/>
        <v>0.5</v>
      </c>
      <c r="O44" s="13">
        <f t="shared" si="186"/>
        <v>0.5</v>
      </c>
      <c r="P44" s="13">
        <f t="shared" si="186"/>
        <v>0.5</v>
      </c>
      <c r="Q44" s="13">
        <f t="shared" si="186"/>
        <v>0.5</v>
      </c>
      <c r="R44" s="13">
        <f t="shared" si="186"/>
        <v>0.5</v>
      </c>
      <c r="S44" s="13">
        <f t="shared" si="186"/>
        <v>0.5</v>
      </c>
      <c r="T44" s="13">
        <f t="shared" si="186"/>
        <v>0.5</v>
      </c>
      <c r="U44" s="13">
        <f t="shared" si="186"/>
        <v>0.5</v>
      </c>
      <c r="V44" s="13">
        <f t="shared" si="186"/>
        <v>0.5</v>
      </c>
      <c r="W44" s="13">
        <f t="shared" si="186"/>
        <v>0.5</v>
      </c>
      <c r="X44" s="13">
        <f t="shared" si="186"/>
        <v>0.5</v>
      </c>
      <c r="Y44" s="13">
        <f t="shared" si="186"/>
        <v>0.5</v>
      </c>
      <c r="Z44" s="13">
        <f t="shared" si="186"/>
        <v>0.5</v>
      </c>
      <c r="AA44" s="13">
        <f t="shared" si="186"/>
        <v>0.5</v>
      </c>
      <c r="AB44" s="13">
        <f t="shared" si="186"/>
        <v>0.5</v>
      </c>
      <c r="AC44" s="13">
        <f t="shared" si="186"/>
        <v>0.5</v>
      </c>
      <c r="AD44" s="13">
        <f t="shared" si="186"/>
        <v>0.5</v>
      </c>
      <c r="AE44" s="13">
        <f t="shared" si="186"/>
        <v>0.5</v>
      </c>
      <c r="AF44" s="13">
        <f t="shared" si="186"/>
        <v>0.5</v>
      </c>
      <c r="AG44" s="13">
        <f t="shared" si="186"/>
        <v>0.5</v>
      </c>
      <c r="AH44" s="13">
        <f t="shared" si="186"/>
        <v>0.5</v>
      </c>
      <c r="AI44" s="13">
        <f t="shared" si="186"/>
        <v>0.5</v>
      </c>
      <c r="AJ44" s="13">
        <f t="shared" si="186"/>
        <v>0.5</v>
      </c>
      <c r="AK44" s="13">
        <f t="shared" si="186"/>
        <v>0.5</v>
      </c>
      <c r="AL44" s="13">
        <f t="shared" si="186"/>
        <v>0.5</v>
      </c>
      <c r="AM44" s="13">
        <f t="shared" si="186"/>
        <v>0.5</v>
      </c>
      <c r="AN44" s="13">
        <f t="shared" si="186"/>
        <v>0.5</v>
      </c>
      <c r="AO44" s="13">
        <f t="shared" si="186"/>
        <v>0.5</v>
      </c>
      <c r="AP44" s="13">
        <f t="shared" si="186"/>
        <v>0.5</v>
      </c>
      <c r="AQ44" s="13">
        <f t="shared" si="186"/>
        <v>0.5</v>
      </c>
      <c r="AR44" s="13">
        <f t="shared" si="186"/>
        <v>0.5</v>
      </c>
      <c r="AS44" s="13">
        <f t="shared" si="186"/>
        <v>0.5</v>
      </c>
      <c r="AT44" s="13">
        <f t="shared" si="186"/>
        <v>0.5</v>
      </c>
      <c r="AU44" s="13">
        <f t="shared" si="186"/>
        <v>0.5</v>
      </c>
      <c r="AV44" s="13">
        <f t="shared" si="186"/>
        <v>0.5</v>
      </c>
      <c r="AW44" s="13">
        <f t="shared" si="186"/>
        <v>0.5</v>
      </c>
      <c r="AX44" s="13">
        <f t="shared" si="186"/>
        <v>0.5</v>
      </c>
      <c r="AY44" s="13">
        <f t="shared" si="186"/>
        <v>0.5</v>
      </c>
      <c r="AZ44" s="13">
        <f t="shared" si="186"/>
        <v>0.5</v>
      </c>
      <c r="BA44" s="13">
        <f t="shared" si="186"/>
        <v>0.5</v>
      </c>
      <c r="BB44" s="13">
        <f t="shared" si="186"/>
        <v>0.5</v>
      </c>
      <c r="BC44" s="13">
        <f t="shared" si="186"/>
        <v>0.5</v>
      </c>
      <c r="BD44" s="13">
        <f t="shared" si="186"/>
        <v>0.5</v>
      </c>
      <c r="BE44" s="13">
        <f t="shared" si="186"/>
        <v>0.5</v>
      </c>
      <c r="BF44" s="13">
        <f t="shared" si="186"/>
        <v>0.5</v>
      </c>
      <c r="BG44" s="13">
        <f t="shared" si="186"/>
        <v>0.5</v>
      </c>
      <c r="BH44" s="13">
        <f t="shared" si="186"/>
        <v>0.5</v>
      </c>
      <c r="BI44" s="13">
        <f t="shared" si="186"/>
        <v>0.5</v>
      </c>
      <c r="BJ44" s="13">
        <f t="shared" si="186"/>
        <v>0.5</v>
      </c>
      <c r="BK44" s="13">
        <f t="shared" si="186"/>
        <v>0.5</v>
      </c>
      <c r="BL44" s="13">
        <f t="shared" si="186"/>
        <v>0.5</v>
      </c>
      <c r="BM44" s="13">
        <f t="shared" si="186"/>
        <v>0.5</v>
      </c>
      <c r="BN44" s="13">
        <f t="shared" si="186"/>
        <v>0.5</v>
      </c>
      <c r="BO44" s="13">
        <f t="shared" ref="BO44:DP44" si="187">SUM(BO92,BO140)</f>
        <v>0.5</v>
      </c>
      <c r="BP44" s="13">
        <f t="shared" si="187"/>
        <v>0.5</v>
      </c>
      <c r="BQ44" s="13">
        <f t="shared" si="187"/>
        <v>0.5</v>
      </c>
      <c r="BR44" s="13">
        <f t="shared" si="187"/>
        <v>0.5</v>
      </c>
      <c r="BS44" s="13">
        <f t="shared" si="187"/>
        <v>0.5</v>
      </c>
      <c r="BT44" s="13">
        <f t="shared" si="187"/>
        <v>0.5</v>
      </c>
      <c r="BU44" s="13">
        <f t="shared" si="187"/>
        <v>0.5</v>
      </c>
      <c r="BV44" s="13">
        <f t="shared" si="187"/>
        <v>0.5</v>
      </c>
      <c r="BW44" s="13">
        <f t="shared" si="187"/>
        <v>0.5</v>
      </c>
      <c r="BX44" s="13">
        <f t="shared" si="187"/>
        <v>0.5</v>
      </c>
      <c r="BY44" s="13">
        <f t="shared" si="187"/>
        <v>0.5</v>
      </c>
      <c r="BZ44" s="13">
        <f t="shared" si="187"/>
        <v>0.5</v>
      </c>
      <c r="CA44" s="13">
        <f t="shared" si="187"/>
        <v>0.5</v>
      </c>
      <c r="CB44" s="13">
        <f t="shared" si="187"/>
        <v>0.5</v>
      </c>
      <c r="CC44" s="13">
        <f t="shared" si="187"/>
        <v>0.5</v>
      </c>
      <c r="CD44" s="13">
        <f t="shared" si="187"/>
        <v>0.5</v>
      </c>
      <c r="CE44" s="13">
        <f t="shared" si="187"/>
        <v>0.5</v>
      </c>
      <c r="CF44" s="13">
        <f t="shared" si="187"/>
        <v>0.5</v>
      </c>
      <c r="CG44" s="13">
        <f t="shared" si="187"/>
        <v>0.5</v>
      </c>
      <c r="CH44" s="13">
        <f t="shared" si="187"/>
        <v>0.5</v>
      </c>
      <c r="CI44" s="13">
        <f t="shared" si="187"/>
        <v>0.5</v>
      </c>
      <c r="CJ44" s="13">
        <f t="shared" si="187"/>
        <v>0.5</v>
      </c>
      <c r="CK44" s="13">
        <f t="shared" si="187"/>
        <v>0.5</v>
      </c>
      <c r="CL44" s="13">
        <f t="shared" si="187"/>
        <v>0.5</v>
      </c>
      <c r="CM44" s="13">
        <f t="shared" si="187"/>
        <v>0.5</v>
      </c>
      <c r="CN44" s="13">
        <f t="shared" si="187"/>
        <v>0.5</v>
      </c>
      <c r="CO44" s="13">
        <f t="shared" si="187"/>
        <v>0.5</v>
      </c>
      <c r="CP44" s="13">
        <f t="shared" si="187"/>
        <v>0.5</v>
      </c>
      <c r="CQ44" s="13">
        <f t="shared" si="187"/>
        <v>0.5</v>
      </c>
      <c r="CR44" s="13">
        <f t="shared" si="187"/>
        <v>0.5</v>
      </c>
      <c r="CS44" s="13">
        <f t="shared" si="187"/>
        <v>0.5</v>
      </c>
      <c r="CT44" s="13">
        <f t="shared" si="187"/>
        <v>0.5</v>
      </c>
      <c r="CU44" s="13">
        <f t="shared" si="187"/>
        <v>0.5</v>
      </c>
      <c r="CV44" s="13">
        <f t="shared" si="187"/>
        <v>0.5</v>
      </c>
      <c r="CW44" s="13">
        <f t="shared" si="187"/>
        <v>0.5</v>
      </c>
      <c r="CX44" s="13">
        <f t="shared" si="187"/>
        <v>0.5</v>
      </c>
      <c r="CY44" s="13">
        <f t="shared" si="187"/>
        <v>0.5</v>
      </c>
      <c r="CZ44" s="13">
        <f t="shared" si="187"/>
        <v>0.5</v>
      </c>
      <c r="DA44" s="13">
        <f t="shared" si="187"/>
        <v>0.5</v>
      </c>
      <c r="DB44" s="13">
        <f t="shared" si="187"/>
        <v>0.25</v>
      </c>
      <c r="DC44" s="13">
        <f t="shared" si="187"/>
        <v>0.25</v>
      </c>
      <c r="DD44" s="13">
        <f t="shared" si="187"/>
        <v>0.5</v>
      </c>
      <c r="DE44" s="13">
        <f t="shared" si="187"/>
        <v>0.5</v>
      </c>
      <c r="DF44" s="13">
        <f t="shared" si="187"/>
        <v>0.5</v>
      </c>
      <c r="DG44" s="13">
        <f t="shared" si="187"/>
        <v>0.5</v>
      </c>
      <c r="DH44" s="13">
        <f t="shared" si="187"/>
        <v>0.5</v>
      </c>
      <c r="DI44" s="13">
        <f t="shared" si="187"/>
        <v>0.5</v>
      </c>
      <c r="DJ44" s="13">
        <f t="shared" si="187"/>
        <v>0.25</v>
      </c>
      <c r="DK44" s="13">
        <f t="shared" si="187"/>
        <v>0.5</v>
      </c>
      <c r="DL44" s="13">
        <f t="shared" si="187"/>
        <v>0.5</v>
      </c>
      <c r="DM44" s="13">
        <f t="shared" si="187"/>
        <v>0.5</v>
      </c>
      <c r="DN44" s="13">
        <f t="shared" si="187"/>
        <v>0.5</v>
      </c>
      <c r="DO44" s="13">
        <f t="shared" si="187"/>
        <v>0.5</v>
      </c>
      <c r="DP44" s="13">
        <f t="shared" si="187"/>
        <v>0.5</v>
      </c>
      <c r="DQ44" s="13">
        <f t="shared" ref="DQ44:GB44" si="188">SUM(DQ92,DQ140)</f>
        <v>0.5</v>
      </c>
      <c r="DR44" s="13">
        <f t="shared" si="188"/>
        <v>0.5</v>
      </c>
      <c r="DS44" s="13">
        <f t="shared" si="188"/>
        <v>0.5</v>
      </c>
      <c r="DT44" s="13">
        <f t="shared" si="188"/>
        <v>0.5</v>
      </c>
      <c r="DU44" s="13">
        <f t="shared" si="188"/>
        <v>0.5</v>
      </c>
      <c r="DV44" s="13">
        <f t="shared" si="188"/>
        <v>0.5</v>
      </c>
      <c r="DW44" s="13">
        <f t="shared" si="188"/>
        <v>0.5</v>
      </c>
      <c r="DX44" s="13">
        <f t="shared" si="188"/>
        <v>0.5</v>
      </c>
      <c r="DY44" s="13">
        <f t="shared" si="188"/>
        <v>0.5</v>
      </c>
      <c r="DZ44" s="13">
        <f t="shared" si="188"/>
        <v>0.5</v>
      </c>
      <c r="EA44" s="13">
        <f t="shared" si="188"/>
        <v>0.5</v>
      </c>
      <c r="EB44" s="13">
        <f t="shared" si="188"/>
        <v>0.5</v>
      </c>
      <c r="EC44" s="13">
        <f t="shared" si="188"/>
        <v>0.5</v>
      </c>
      <c r="ED44" s="13">
        <f t="shared" si="188"/>
        <v>0.5</v>
      </c>
      <c r="EE44" s="13">
        <f t="shared" si="188"/>
        <v>0.5</v>
      </c>
      <c r="EF44" s="13">
        <f t="shared" si="188"/>
        <v>0.5</v>
      </c>
      <c r="EG44" s="13">
        <f t="shared" si="188"/>
        <v>0.5</v>
      </c>
      <c r="EH44" s="13">
        <f t="shared" si="188"/>
        <v>0.5</v>
      </c>
      <c r="EI44" s="13">
        <f t="shared" si="188"/>
        <v>0.5</v>
      </c>
      <c r="EJ44" s="13">
        <f t="shared" si="188"/>
        <v>0.5</v>
      </c>
      <c r="EK44" s="13">
        <f t="shared" si="188"/>
        <v>0.5</v>
      </c>
      <c r="EL44" s="13">
        <f t="shared" si="188"/>
        <v>0.5</v>
      </c>
      <c r="EM44" s="13">
        <f t="shared" si="188"/>
        <v>0.5</v>
      </c>
      <c r="EN44" s="13">
        <f t="shared" si="188"/>
        <v>0.5</v>
      </c>
      <c r="EO44" s="13">
        <f t="shared" si="188"/>
        <v>0.5</v>
      </c>
      <c r="EP44" s="13">
        <f t="shared" si="188"/>
        <v>0.5</v>
      </c>
      <c r="EQ44" s="13">
        <f t="shared" si="188"/>
        <v>0.5</v>
      </c>
      <c r="ER44" s="13">
        <f t="shared" si="188"/>
        <v>0.5</v>
      </c>
      <c r="ES44" s="13">
        <f t="shared" si="188"/>
        <v>0.5</v>
      </c>
      <c r="ET44" s="13">
        <f t="shared" si="188"/>
        <v>0.5</v>
      </c>
      <c r="EU44" s="13">
        <f t="shared" si="188"/>
        <v>0.5</v>
      </c>
      <c r="EV44" s="13">
        <f t="shared" si="188"/>
        <v>0.5</v>
      </c>
      <c r="EW44" s="13">
        <f t="shared" si="188"/>
        <v>0.5</v>
      </c>
      <c r="EX44" s="13">
        <f t="shared" si="188"/>
        <v>0.5</v>
      </c>
      <c r="EY44" s="13">
        <f t="shared" si="188"/>
        <v>0.5</v>
      </c>
      <c r="EZ44" s="13">
        <f t="shared" si="188"/>
        <v>0.5</v>
      </c>
      <c r="FA44" s="13">
        <f t="shared" si="188"/>
        <v>0.5</v>
      </c>
      <c r="FB44" s="13">
        <f t="shared" si="188"/>
        <v>0.5</v>
      </c>
      <c r="FC44" s="13">
        <f t="shared" si="188"/>
        <v>0.5</v>
      </c>
      <c r="FD44" s="13">
        <f t="shared" si="188"/>
        <v>0.5</v>
      </c>
      <c r="FE44" s="13">
        <f t="shared" si="188"/>
        <v>0.5</v>
      </c>
      <c r="FF44" s="13">
        <f t="shared" si="188"/>
        <v>0.5</v>
      </c>
      <c r="FG44" s="13">
        <f t="shared" si="188"/>
        <v>0.5</v>
      </c>
      <c r="FH44" s="13">
        <f t="shared" si="188"/>
        <v>0.5</v>
      </c>
      <c r="FI44" s="13">
        <f t="shared" si="188"/>
        <v>0.5</v>
      </c>
      <c r="FJ44" s="13">
        <f t="shared" si="188"/>
        <v>0.5</v>
      </c>
      <c r="FK44" s="13">
        <f t="shared" si="188"/>
        <v>0.5</v>
      </c>
      <c r="FL44" s="13">
        <f t="shared" si="188"/>
        <v>0.5</v>
      </c>
      <c r="FM44" s="13">
        <f t="shared" si="188"/>
        <v>0.5</v>
      </c>
      <c r="FN44" s="13">
        <f t="shared" si="188"/>
        <v>0.5</v>
      </c>
      <c r="FO44" s="13">
        <f t="shared" si="188"/>
        <v>0.5</v>
      </c>
      <c r="FP44" s="13">
        <f t="shared" si="188"/>
        <v>0.5</v>
      </c>
      <c r="FQ44" s="13">
        <f t="shared" si="188"/>
        <v>0.5</v>
      </c>
      <c r="FR44" s="13">
        <f t="shared" si="188"/>
        <v>0.5</v>
      </c>
      <c r="FS44" s="13">
        <f t="shared" si="188"/>
        <v>0.5</v>
      </c>
      <c r="FT44" s="13">
        <f t="shared" si="188"/>
        <v>0.5</v>
      </c>
      <c r="FU44" s="13">
        <f t="shared" si="188"/>
        <v>0.5</v>
      </c>
      <c r="FV44" s="13">
        <f t="shared" si="188"/>
        <v>0.5</v>
      </c>
      <c r="FW44" s="13">
        <f t="shared" si="188"/>
        <v>0.5</v>
      </c>
      <c r="FX44" s="13">
        <f t="shared" si="188"/>
        <v>0.5</v>
      </c>
      <c r="FY44" s="13">
        <f t="shared" si="188"/>
        <v>0.5</v>
      </c>
      <c r="FZ44" s="13">
        <f t="shared" si="188"/>
        <v>0.5</v>
      </c>
      <c r="GA44" s="13">
        <f t="shared" si="188"/>
        <v>0.5</v>
      </c>
      <c r="GB44" s="13">
        <f t="shared" si="188"/>
        <v>0.5</v>
      </c>
      <c r="GC44" s="13">
        <f t="shared" ref="GC44:IN44" si="189">SUM(GC92,GC140)</f>
        <v>0.5</v>
      </c>
      <c r="GD44" s="13">
        <f t="shared" si="189"/>
        <v>0.5</v>
      </c>
      <c r="GE44" s="13">
        <f t="shared" si="189"/>
        <v>0.5</v>
      </c>
      <c r="GF44" s="13">
        <f t="shared" si="189"/>
        <v>0.5</v>
      </c>
      <c r="GG44" s="13">
        <f t="shared" si="189"/>
        <v>0.5</v>
      </c>
      <c r="GH44" s="13">
        <f t="shared" si="189"/>
        <v>0.5</v>
      </c>
      <c r="GI44" s="13">
        <f t="shared" si="189"/>
        <v>0.5</v>
      </c>
      <c r="GJ44" s="13">
        <f t="shared" si="189"/>
        <v>0.5</v>
      </c>
      <c r="GK44" s="13">
        <f t="shared" si="189"/>
        <v>0.5</v>
      </c>
      <c r="GL44" s="13">
        <f t="shared" si="189"/>
        <v>0.5</v>
      </c>
      <c r="GM44" s="13">
        <f t="shared" si="189"/>
        <v>0.5</v>
      </c>
      <c r="GN44" s="13">
        <f t="shared" si="189"/>
        <v>0.5</v>
      </c>
      <c r="GO44" s="13">
        <f t="shared" si="189"/>
        <v>0.5</v>
      </c>
      <c r="GP44" s="13">
        <f t="shared" si="189"/>
        <v>0.5</v>
      </c>
      <c r="GQ44" s="13">
        <f t="shared" si="189"/>
        <v>0.5</v>
      </c>
      <c r="GR44" s="13">
        <f t="shared" si="189"/>
        <v>0.5</v>
      </c>
      <c r="GS44" s="13">
        <f t="shared" si="189"/>
        <v>0.5</v>
      </c>
      <c r="GT44" s="13">
        <f t="shared" si="189"/>
        <v>0.5</v>
      </c>
      <c r="GU44" s="13">
        <f t="shared" si="189"/>
        <v>0.5</v>
      </c>
      <c r="GV44" s="13">
        <f t="shared" si="189"/>
        <v>0.5</v>
      </c>
      <c r="GW44" s="13">
        <f t="shared" si="189"/>
        <v>0.5</v>
      </c>
      <c r="GX44" s="13">
        <f t="shared" si="189"/>
        <v>0.5</v>
      </c>
      <c r="GY44" s="13">
        <f t="shared" si="189"/>
        <v>0.5</v>
      </c>
      <c r="GZ44" s="13">
        <f t="shared" si="189"/>
        <v>0.5</v>
      </c>
      <c r="HA44" s="13">
        <f t="shared" si="189"/>
        <v>0.5</v>
      </c>
      <c r="HB44" s="13">
        <f t="shared" si="189"/>
        <v>0.5</v>
      </c>
      <c r="HC44" s="13">
        <f t="shared" si="189"/>
        <v>0.5</v>
      </c>
      <c r="HD44" s="13">
        <f t="shared" si="189"/>
        <v>0.5</v>
      </c>
      <c r="HE44" s="13">
        <f t="shared" si="189"/>
        <v>0.5</v>
      </c>
      <c r="HF44" s="13">
        <f t="shared" si="189"/>
        <v>0.5</v>
      </c>
      <c r="HG44" s="13">
        <f t="shared" si="189"/>
        <v>0.5</v>
      </c>
      <c r="HH44" s="13">
        <f t="shared" si="189"/>
        <v>0.5</v>
      </c>
      <c r="HI44" s="13">
        <f t="shared" si="189"/>
        <v>0.5</v>
      </c>
      <c r="HJ44" s="13">
        <f t="shared" si="189"/>
        <v>0.5</v>
      </c>
      <c r="HK44" s="13">
        <f t="shared" si="189"/>
        <v>0.5</v>
      </c>
      <c r="HL44" s="13">
        <f t="shared" si="189"/>
        <v>0.5</v>
      </c>
      <c r="HM44" s="13">
        <f t="shared" si="189"/>
        <v>0.5</v>
      </c>
      <c r="HN44" s="13">
        <f t="shared" si="189"/>
        <v>0.5</v>
      </c>
      <c r="HO44" s="13">
        <f t="shared" si="189"/>
        <v>0.5</v>
      </c>
      <c r="HP44" s="13">
        <f t="shared" si="189"/>
        <v>0.5</v>
      </c>
      <c r="HQ44" s="13">
        <f t="shared" si="189"/>
        <v>0.5</v>
      </c>
      <c r="HR44" s="13">
        <f t="shared" si="189"/>
        <v>0.5</v>
      </c>
      <c r="HS44" s="13">
        <f t="shared" si="189"/>
        <v>0.5</v>
      </c>
      <c r="HT44" s="13">
        <f t="shared" si="189"/>
        <v>0.5</v>
      </c>
      <c r="HU44" s="13">
        <f t="shared" si="189"/>
        <v>0.5</v>
      </c>
      <c r="HV44" s="13">
        <f t="shared" si="189"/>
        <v>0.5</v>
      </c>
      <c r="HW44" s="13">
        <f t="shared" si="189"/>
        <v>0.5</v>
      </c>
      <c r="HX44" s="13">
        <f t="shared" si="189"/>
        <v>0.5</v>
      </c>
      <c r="HY44" s="13">
        <f t="shared" si="189"/>
        <v>0.5</v>
      </c>
      <c r="HZ44" s="13">
        <f t="shared" si="189"/>
        <v>0.5</v>
      </c>
      <c r="IA44" s="13">
        <f t="shared" si="189"/>
        <v>0.5</v>
      </c>
      <c r="IB44" s="13">
        <f t="shared" si="189"/>
        <v>0.5</v>
      </c>
      <c r="IC44" s="13">
        <f t="shared" si="189"/>
        <v>0.5</v>
      </c>
      <c r="ID44" s="13">
        <f t="shared" si="189"/>
        <v>0.5</v>
      </c>
      <c r="IE44" s="13">
        <f t="shared" si="189"/>
        <v>0.5</v>
      </c>
      <c r="IF44" s="13">
        <f t="shared" si="189"/>
        <v>0.5</v>
      </c>
      <c r="IG44" s="13">
        <f t="shared" si="189"/>
        <v>0.5</v>
      </c>
      <c r="IH44" s="13">
        <f t="shared" si="189"/>
        <v>0.5</v>
      </c>
      <c r="II44" s="13">
        <f t="shared" si="189"/>
        <v>0.5</v>
      </c>
      <c r="IJ44" s="13">
        <f t="shared" si="189"/>
        <v>0.5</v>
      </c>
      <c r="IK44" s="13">
        <f t="shared" si="189"/>
        <v>0.5</v>
      </c>
      <c r="IL44" s="13">
        <f t="shared" si="189"/>
        <v>0.5</v>
      </c>
      <c r="IM44" s="13">
        <f t="shared" si="189"/>
        <v>0.5</v>
      </c>
      <c r="IN44" s="13">
        <f t="shared" si="189"/>
        <v>0.5</v>
      </c>
      <c r="IO44" s="13">
        <f t="shared" ref="IO44:KZ44" si="190">SUM(IO92,IO140)</f>
        <v>0.5</v>
      </c>
      <c r="IP44" s="13">
        <f t="shared" si="190"/>
        <v>0.5</v>
      </c>
      <c r="IQ44" s="13">
        <f t="shared" si="190"/>
        <v>0.5</v>
      </c>
      <c r="IR44" s="13">
        <f t="shared" si="190"/>
        <v>0.5</v>
      </c>
      <c r="IS44" s="13">
        <f t="shared" si="190"/>
        <v>0.5</v>
      </c>
      <c r="IT44" s="13">
        <f t="shared" si="190"/>
        <v>0.5</v>
      </c>
      <c r="IU44" s="13">
        <f t="shared" si="190"/>
        <v>0.5</v>
      </c>
      <c r="IV44" s="13">
        <f t="shared" si="190"/>
        <v>0.5</v>
      </c>
      <c r="IW44" s="13">
        <f t="shared" si="190"/>
        <v>0.5</v>
      </c>
      <c r="IX44" s="13">
        <f t="shared" si="190"/>
        <v>0.5</v>
      </c>
      <c r="IY44" s="13">
        <f t="shared" si="190"/>
        <v>0.5</v>
      </c>
      <c r="IZ44" s="13">
        <f t="shared" si="190"/>
        <v>0.5</v>
      </c>
      <c r="JA44" s="13">
        <f t="shared" si="190"/>
        <v>0.5</v>
      </c>
      <c r="JB44" s="13">
        <f t="shared" si="190"/>
        <v>0.5</v>
      </c>
      <c r="JC44" s="13">
        <f t="shared" si="190"/>
        <v>0.5</v>
      </c>
      <c r="JD44" s="13">
        <f t="shared" si="190"/>
        <v>0.5</v>
      </c>
      <c r="JE44" s="13">
        <f t="shared" si="190"/>
        <v>0.5</v>
      </c>
      <c r="JF44" s="13">
        <f t="shared" si="190"/>
        <v>0.5</v>
      </c>
      <c r="JG44" s="13">
        <f t="shared" si="190"/>
        <v>0.5</v>
      </c>
      <c r="JH44" s="13">
        <f t="shared" si="190"/>
        <v>0.5</v>
      </c>
      <c r="JI44" s="13">
        <f t="shared" si="190"/>
        <v>0.5</v>
      </c>
      <c r="JJ44" s="13">
        <f t="shared" si="190"/>
        <v>0.5</v>
      </c>
      <c r="JK44" s="13">
        <f t="shared" si="190"/>
        <v>0.5</v>
      </c>
      <c r="JL44" s="13">
        <f t="shared" si="190"/>
        <v>0.5</v>
      </c>
      <c r="JM44" s="13">
        <f t="shared" si="190"/>
        <v>0.5</v>
      </c>
      <c r="JN44" s="13">
        <f t="shared" si="190"/>
        <v>0.5</v>
      </c>
      <c r="JO44" s="13">
        <f t="shared" si="190"/>
        <v>0.5</v>
      </c>
      <c r="JP44" s="13">
        <f t="shared" si="190"/>
        <v>0.5</v>
      </c>
      <c r="JQ44" s="13">
        <f t="shared" si="190"/>
        <v>0.5</v>
      </c>
      <c r="JR44" s="13">
        <f t="shared" si="190"/>
        <v>0.5</v>
      </c>
      <c r="JS44" s="13">
        <f t="shared" si="190"/>
        <v>0.5</v>
      </c>
      <c r="JT44" s="13">
        <f t="shared" si="190"/>
        <v>0.5</v>
      </c>
      <c r="JU44" s="13">
        <f t="shared" si="190"/>
        <v>0.5</v>
      </c>
      <c r="JV44" s="13">
        <f t="shared" si="190"/>
        <v>0.5</v>
      </c>
      <c r="JW44" s="13">
        <f t="shared" si="190"/>
        <v>0.5</v>
      </c>
      <c r="JX44" s="13">
        <f t="shared" si="190"/>
        <v>0.5</v>
      </c>
      <c r="JY44" s="13">
        <f t="shared" si="190"/>
        <v>0.5</v>
      </c>
      <c r="JZ44" s="13">
        <f t="shared" si="190"/>
        <v>0.5</v>
      </c>
      <c r="KA44" s="13">
        <f t="shared" si="190"/>
        <v>0.5</v>
      </c>
      <c r="KB44" s="13">
        <f t="shared" si="190"/>
        <v>0.5</v>
      </c>
      <c r="KC44" s="13">
        <f t="shared" si="190"/>
        <v>0.5</v>
      </c>
      <c r="KD44" s="13">
        <f t="shared" si="190"/>
        <v>0.5</v>
      </c>
      <c r="KE44" s="13">
        <f t="shared" si="190"/>
        <v>0.5</v>
      </c>
      <c r="KF44" s="13">
        <f t="shared" si="190"/>
        <v>0.5</v>
      </c>
      <c r="KG44" s="13">
        <f t="shared" si="190"/>
        <v>0.5</v>
      </c>
      <c r="KH44" s="13">
        <f t="shared" si="190"/>
        <v>0.5</v>
      </c>
      <c r="KI44" s="13">
        <f t="shared" si="190"/>
        <v>0.5</v>
      </c>
      <c r="KJ44" s="13">
        <f t="shared" si="190"/>
        <v>0.5</v>
      </c>
      <c r="KK44" s="13">
        <f t="shared" si="190"/>
        <v>0.5</v>
      </c>
      <c r="KL44" s="13">
        <f t="shared" si="190"/>
        <v>0.5</v>
      </c>
      <c r="KM44" s="13">
        <f t="shared" si="190"/>
        <v>0.5</v>
      </c>
      <c r="KN44" s="13">
        <f t="shared" si="190"/>
        <v>0.5</v>
      </c>
      <c r="KO44" s="13">
        <f t="shared" si="190"/>
        <v>0.5</v>
      </c>
      <c r="KP44" s="13">
        <f t="shared" si="190"/>
        <v>0.5</v>
      </c>
      <c r="KQ44" s="13">
        <f t="shared" si="190"/>
        <v>0.5</v>
      </c>
      <c r="KR44" s="13">
        <f t="shared" si="190"/>
        <v>0.5</v>
      </c>
      <c r="KS44" s="13">
        <f t="shared" si="190"/>
        <v>0.5</v>
      </c>
      <c r="KT44" s="13">
        <f t="shared" si="190"/>
        <v>0.5</v>
      </c>
      <c r="KU44" s="13">
        <f t="shared" si="190"/>
        <v>0.5</v>
      </c>
      <c r="KV44" s="13">
        <f t="shared" si="190"/>
        <v>0.5</v>
      </c>
      <c r="KW44" s="13">
        <f t="shared" si="190"/>
        <v>0.5</v>
      </c>
      <c r="KX44" s="13">
        <f t="shared" si="190"/>
        <v>0.5</v>
      </c>
      <c r="KY44" s="13">
        <f t="shared" si="190"/>
        <v>0.5</v>
      </c>
      <c r="KZ44" s="13">
        <f t="shared" si="190"/>
        <v>0.5</v>
      </c>
      <c r="LA44" s="13">
        <f t="shared" ref="LA44:NI44" si="191">SUM(LA92,LA140)</f>
        <v>0.5</v>
      </c>
      <c r="LB44" s="13">
        <f t="shared" si="191"/>
        <v>0.5</v>
      </c>
      <c r="LC44" s="13">
        <f t="shared" si="191"/>
        <v>0.5</v>
      </c>
      <c r="LD44" s="13">
        <f t="shared" si="191"/>
        <v>0.5</v>
      </c>
      <c r="LE44" s="13">
        <f t="shared" si="191"/>
        <v>0.5</v>
      </c>
      <c r="LF44" s="13">
        <f t="shared" si="191"/>
        <v>0.5</v>
      </c>
      <c r="LG44" s="13">
        <f t="shared" si="191"/>
        <v>0.5</v>
      </c>
      <c r="LH44" s="13">
        <f t="shared" si="191"/>
        <v>0.5</v>
      </c>
      <c r="LI44" s="13">
        <f t="shared" si="191"/>
        <v>0.5</v>
      </c>
      <c r="LJ44" s="13">
        <f t="shared" si="191"/>
        <v>0.5</v>
      </c>
      <c r="LK44" s="13">
        <f t="shared" si="191"/>
        <v>0.5</v>
      </c>
      <c r="LL44" s="13">
        <f t="shared" si="191"/>
        <v>0.5</v>
      </c>
      <c r="LM44" s="13">
        <f t="shared" si="191"/>
        <v>0.5</v>
      </c>
      <c r="LN44" s="13">
        <f t="shared" si="191"/>
        <v>0.5</v>
      </c>
      <c r="LO44" s="13">
        <f t="shared" si="191"/>
        <v>0.5</v>
      </c>
      <c r="LP44" s="13">
        <f t="shared" si="191"/>
        <v>0.5</v>
      </c>
      <c r="LQ44" s="13">
        <f t="shared" si="191"/>
        <v>0.5</v>
      </c>
      <c r="LR44" s="13">
        <f t="shared" si="191"/>
        <v>0.5</v>
      </c>
      <c r="LS44" s="13">
        <f t="shared" si="191"/>
        <v>0.5</v>
      </c>
      <c r="LT44" s="13">
        <f t="shared" si="191"/>
        <v>0.5</v>
      </c>
      <c r="LU44" s="13">
        <f t="shared" si="191"/>
        <v>0.5</v>
      </c>
      <c r="LV44" s="13">
        <f t="shared" si="191"/>
        <v>0.5</v>
      </c>
      <c r="LW44" s="13">
        <f t="shared" si="191"/>
        <v>0.5</v>
      </c>
      <c r="LX44" s="13">
        <f t="shared" si="191"/>
        <v>0.5</v>
      </c>
      <c r="LY44" s="13">
        <f t="shared" si="191"/>
        <v>0.5</v>
      </c>
      <c r="LZ44" s="13">
        <f t="shared" si="191"/>
        <v>0.5</v>
      </c>
      <c r="MA44" s="13">
        <f t="shared" si="191"/>
        <v>0.5</v>
      </c>
      <c r="MB44" s="13">
        <f t="shared" si="191"/>
        <v>0.5</v>
      </c>
      <c r="MC44" s="13">
        <f t="shared" si="191"/>
        <v>0.5</v>
      </c>
      <c r="MD44" s="13">
        <f t="shared" si="191"/>
        <v>0.5</v>
      </c>
      <c r="ME44" s="13">
        <f t="shared" si="191"/>
        <v>0.5</v>
      </c>
      <c r="MF44" s="13">
        <f t="shared" si="191"/>
        <v>0.5</v>
      </c>
      <c r="MG44" s="13">
        <f t="shared" si="191"/>
        <v>0.5</v>
      </c>
      <c r="MH44" s="13">
        <f t="shared" si="191"/>
        <v>0.5</v>
      </c>
      <c r="MI44" s="13">
        <f t="shared" si="191"/>
        <v>0.5</v>
      </c>
      <c r="MJ44" s="13">
        <f t="shared" si="191"/>
        <v>0.5</v>
      </c>
      <c r="MK44" s="13">
        <f t="shared" si="191"/>
        <v>0.5</v>
      </c>
      <c r="ML44" s="13">
        <f t="shared" si="191"/>
        <v>0.5</v>
      </c>
      <c r="MM44" s="13">
        <f t="shared" si="191"/>
        <v>0.5</v>
      </c>
      <c r="MN44" s="13">
        <f t="shared" si="191"/>
        <v>0.5</v>
      </c>
      <c r="MO44" s="13">
        <f t="shared" si="191"/>
        <v>0.5</v>
      </c>
      <c r="MP44" s="13">
        <f t="shared" si="191"/>
        <v>0.5</v>
      </c>
      <c r="MQ44" s="13">
        <f t="shared" si="191"/>
        <v>0.5</v>
      </c>
      <c r="MR44" s="13">
        <f t="shared" si="191"/>
        <v>0.5</v>
      </c>
      <c r="MS44" s="13">
        <f t="shared" si="191"/>
        <v>0.5</v>
      </c>
      <c r="MT44" s="13">
        <f t="shared" si="191"/>
        <v>0.5</v>
      </c>
      <c r="MU44" s="13">
        <f t="shared" si="191"/>
        <v>0.5</v>
      </c>
      <c r="MV44" s="13">
        <f t="shared" si="191"/>
        <v>0.5</v>
      </c>
      <c r="MW44" s="13">
        <f t="shared" si="191"/>
        <v>0.5</v>
      </c>
      <c r="MX44" s="13">
        <f t="shared" si="191"/>
        <v>0.5</v>
      </c>
      <c r="MY44" s="13">
        <f t="shared" si="191"/>
        <v>0.5</v>
      </c>
      <c r="MZ44" s="13">
        <f t="shared" si="191"/>
        <v>0.5</v>
      </c>
      <c r="NA44" s="13">
        <f t="shared" si="191"/>
        <v>0.5</v>
      </c>
      <c r="NB44" s="13">
        <f t="shared" si="191"/>
        <v>0.5</v>
      </c>
      <c r="NC44" s="13">
        <f t="shared" si="191"/>
        <v>0.5</v>
      </c>
      <c r="ND44" s="13">
        <f t="shared" si="191"/>
        <v>0.5</v>
      </c>
      <c r="NE44" s="13">
        <f t="shared" si="191"/>
        <v>0.5</v>
      </c>
      <c r="NF44" s="13">
        <f t="shared" si="191"/>
        <v>0.5</v>
      </c>
      <c r="NG44" s="13">
        <f t="shared" si="191"/>
        <v>0.5</v>
      </c>
      <c r="NH44" s="13">
        <f t="shared" si="191"/>
        <v>0.5</v>
      </c>
      <c r="NI44" s="13">
        <f t="shared" si="191"/>
        <v>0.5</v>
      </c>
    </row>
    <row r="45" spans="1:373" ht="15">
      <c r="A45" s="22">
        <v>71</v>
      </c>
      <c r="B45" s="8" t="s">
        <v>276</v>
      </c>
      <c r="C45" s="13">
        <f t="shared" si="161"/>
        <v>0.1388888888888889</v>
      </c>
      <c r="D45" s="13">
        <f t="shared" ref="D45:BN45" si="192">SUM(D93,D141)</f>
        <v>0.33333333333333331</v>
      </c>
      <c r="E45" s="13">
        <f t="shared" si="192"/>
        <v>0.33333333333333331</v>
      </c>
      <c r="F45" s="13">
        <f t="shared" si="192"/>
        <v>0.27777777777777779</v>
      </c>
      <c r="G45" s="13">
        <f t="shared" si="192"/>
        <v>0.25</v>
      </c>
      <c r="H45" s="13">
        <f t="shared" si="192"/>
        <v>0.1388888888888889</v>
      </c>
      <c r="I45" s="13">
        <f t="shared" si="192"/>
        <v>0.16666666666666666</v>
      </c>
      <c r="J45" s="13">
        <f t="shared" si="192"/>
        <v>0.38888888888888895</v>
      </c>
      <c r="K45" s="13">
        <f t="shared" si="192"/>
        <v>0.25</v>
      </c>
      <c r="L45" s="13">
        <f t="shared" si="192"/>
        <v>0.18055555555555555</v>
      </c>
      <c r="M45" s="13">
        <f t="shared" si="192"/>
        <v>0.15277777777777776</v>
      </c>
      <c r="N45" s="13">
        <f t="shared" si="192"/>
        <v>0.33333333333333331</v>
      </c>
      <c r="O45" s="13">
        <f t="shared" si="192"/>
        <v>0.16666666666666666</v>
      </c>
      <c r="P45" s="13">
        <f t="shared" si="192"/>
        <v>0.22222222222222221</v>
      </c>
      <c r="Q45" s="13">
        <f t="shared" si="192"/>
        <v>0.41666666666666674</v>
      </c>
      <c r="R45" s="13">
        <f t="shared" si="192"/>
        <v>0.61111111111111105</v>
      </c>
      <c r="S45" s="13">
        <f t="shared" si="192"/>
        <v>0.3611111111111111</v>
      </c>
      <c r="T45" s="13">
        <f t="shared" si="192"/>
        <v>0.27777777777777779</v>
      </c>
      <c r="U45" s="13">
        <f t="shared" si="192"/>
        <v>0.22222222222222221</v>
      </c>
      <c r="V45" s="13">
        <f t="shared" si="192"/>
        <v>0.1388888888888889</v>
      </c>
      <c r="W45" s="13">
        <f t="shared" si="192"/>
        <v>0.16666666666666666</v>
      </c>
      <c r="X45" s="13">
        <f t="shared" si="192"/>
        <v>0.3611111111111111</v>
      </c>
      <c r="Y45" s="13">
        <f t="shared" si="192"/>
        <v>0.38888888888888895</v>
      </c>
      <c r="Z45" s="13">
        <f t="shared" si="192"/>
        <v>0.27777777777777779</v>
      </c>
      <c r="AA45" s="13">
        <f t="shared" si="192"/>
        <v>0.25</v>
      </c>
      <c r="AB45" s="13">
        <f t="shared" si="192"/>
        <v>0.20833333333333337</v>
      </c>
      <c r="AC45" s="13">
        <f t="shared" si="192"/>
        <v>0.1388888888888889</v>
      </c>
      <c r="AD45" s="13">
        <f t="shared" si="192"/>
        <v>0.20833333333333337</v>
      </c>
      <c r="AE45" s="13">
        <f t="shared" si="192"/>
        <v>0.5</v>
      </c>
      <c r="AF45" s="13">
        <f t="shared" si="192"/>
        <v>0.55555555555555558</v>
      </c>
      <c r="AG45" s="13">
        <f t="shared" si="192"/>
        <v>0.33333333333333331</v>
      </c>
      <c r="AH45" s="13">
        <f t="shared" si="192"/>
        <v>0.22222222222222221</v>
      </c>
      <c r="AI45" s="13">
        <f t="shared" si="192"/>
        <v>0.22222222222222221</v>
      </c>
      <c r="AJ45" s="13">
        <f t="shared" si="192"/>
        <v>0.22222222222222221</v>
      </c>
      <c r="AK45" s="13">
        <f t="shared" si="192"/>
        <v>0.22222222222222221</v>
      </c>
      <c r="AL45" s="13">
        <f t="shared" si="192"/>
        <v>0.5</v>
      </c>
      <c r="AM45" s="13">
        <f t="shared" si="192"/>
        <v>0.69444444444444442</v>
      </c>
      <c r="AN45" s="13">
        <f t="shared" si="192"/>
        <v>0.44444444444444442</v>
      </c>
      <c r="AO45" s="13">
        <f t="shared" si="192"/>
        <v>0.41666666666666674</v>
      </c>
      <c r="AP45" s="13">
        <f t="shared" si="192"/>
        <v>0.27777777777777779</v>
      </c>
      <c r="AQ45" s="13">
        <f t="shared" si="192"/>
        <v>0.16666666666666666</v>
      </c>
      <c r="AR45" s="13">
        <f t="shared" si="192"/>
        <v>0.16666666666666666</v>
      </c>
      <c r="AS45" s="13">
        <f t="shared" si="192"/>
        <v>0.41666666666666674</v>
      </c>
      <c r="AT45" s="13">
        <f t="shared" si="192"/>
        <v>0.41666666666666674</v>
      </c>
      <c r="AU45" s="13">
        <f t="shared" si="192"/>
        <v>0.27777777777777779</v>
      </c>
      <c r="AV45" s="13">
        <f t="shared" si="192"/>
        <v>0.33333333333333331</v>
      </c>
      <c r="AW45" s="13">
        <f t="shared" si="192"/>
        <v>0.38888888888888895</v>
      </c>
      <c r="AX45" s="13">
        <f t="shared" si="192"/>
        <v>0.27777777777777779</v>
      </c>
      <c r="AY45" s="13">
        <f t="shared" si="192"/>
        <v>0.27777777777777779</v>
      </c>
      <c r="AZ45" s="13">
        <f t="shared" si="192"/>
        <v>0.55555555555555558</v>
      </c>
      <c r="BA45" s="13">
        <f t="shared" si="192"/>
        <v>0.69444444444444442</v>
      </c>
      <c r="BB45" s="13">
        <f t="shared" si="192"/>
        <v>0.5</v>
      </c>
      <c r="BC45" s="13">
        <f t="shared" si="192"/>
        <v>0.5</v>
      </c>
      <c r="BD45" s="13">
        <f t="shared" si="192"/>
        <v>0.5</v>
      </c>
      <c r="BE45" s="13">
        <f t="shared" si="192"/>
        <v>0.27777777777777779</v>
      </c>
      <c r="BF45" s="13">
        <f t="shared" si="192"/>
        <v>0.27777777777777779</v>
      </c>
      <c r="BG45" s="13">
        <f t="shared" si="192"/>
        <v>0.5</v>
      </c>
      <c r="BH45" s="13">
        <f t="shared" si="192"/>
        <v>0.41666666666666674</v>
      </c>
      <c r="BI45" s="13">
        <f t="shared" si="192"/>
        <v>0.30555555555555552</v>
      </c>
      <c r="BJ45" s="13">
        <f t="shared" si="192"/>
        <v>0.25</v>
      </c>
      <c r="BK45" s="13">
        <f t="shared" si="192"/>
        <v>0.25</v>
      </c>
      <c r="BL45" s="13">
        <f t="shared" si="192"/>
        <v>0.16666666666666666</v>
      </c>
      <c r="BM45" s="13">
        <f t="shared" si="192"/>
        <v>0.27777777777777779</v>
      </c>
      <c r="BN45" s="13">
        <f t="shared" si="192"/>
        <v>0</v>
      </c>
      <c r="BO45" s="13">
        <f t="shared" ref="BO45:DP45" si="193">SUM(BO93,BO141)</f>
        <v>0.61111111111111105</v>
      </c>
      <c r="BP45" s="13">
        <f t="shared" si="193"/>
        <v>0.3611111111111111</v>
      </c>
      <c r="BQ45" s="13">
        <f t="shared" si="193"/>
        <v>0.19444444444444448</v>
      </c>
      <c r="BR45" s="13">
        <f t="shared" si="193"/>
        <v>0.16666666666666666</v>
      </c>
      <c r="BS45" s="13">
        <f t="shared" si="193"/>
        <v>0.16666666666666666</v>
      </c>
      <c r="BT45" s="13">
        <f t="shared" si="193"/>
        <v>0.22222222222222221</v>
      </c>
      <c r="BU45" s="13">
        <f t="shared" si="193"/>
        <v>0.41666666666666674</v>
      </c>
      <c r="BV45" s="13">
        <f t="shared" si="193"/>
        <v>0.47222222222222221</v>
      </c>
      <c r="BW45" s="13">
        <f t="shared" si="193"/>
        <v>0.27777777777777779</v>
      </c>
      <c r="BX45" s="13">
        <f t="shared" si="193"/>
        <v>0.27777777777777779</v>
      </c>
      <c r="BY45" s="13">
        <f t="shared" si="193"/>
        <v>0.27777777777777779</v>
      </c>
      <c r="BZ45" s="13">
        <f t="shared" si="193"/>
        <v>0.16666666666666666</v>
      </c>
      <c r="CA45" s="13">
        <f t="shared" si="193"/>
        <v>0.19444444444444448</v>
      </c>
      <c r="CB45" s="13">
        <f t="shared" si="193"/>
        <v>0.33333333333333331</v>
      </c>
      <c r="CC45" s="13">
        <f t="shared" si="193"/>
        <v>0.38888888888888895</v>
      </c>
      <c r="CD45" s="13">
        <f t="shared" si="193"/>
        <v>0.55555555555555558</v>
      </c>
      <c r="CE45" s="13">
        <f t="shared" si="193"/>
        <v>0.55555555555555558</v>
      </c>
      <c r="CF45" s="13">
        <f t="shared" si="193"/>
        <v>0.61111111111111105</v>
      </c>
      <c r="CG45" s="13">
        <f t="shared" si="193"/>
        <v>0.61111111111111105</v>
      </c>
      <c r="CH45" s="13">
        <f t="shared" si="193"/>
        <v>0.30555555555555552</v>
      </c>
      <c r="CI45" s="13">
        <f t="shared" si="193"/>
        <v>0.69444444444444442</v>
      </c>
      <c r="CJ45" s="13">
        <f t="shared" si="193"/>
        <v>1</v>
      </c>
      <c r="CK45" s="13">
        <f t="shared" si="193"/>
        <v>1</v>
      </c>
      <c r="CL45" s="13">
        <f t="shared" si="193"/>
        <v>0.69444444444444442</v>
      </c>
      <c r="CM45" s="13">
        <f t="shared" si="193"/>
        <v>0.69444444444444442</v>
      </c>
      <c r="CN45" s="13">
        <f t="shared" si="193"/>
        <v>0.69444444444444442</v>
      </c>
      <c r="CO45" s="13">
        <f t="shared" si="193"/>
        <v>0.44444444444444442</v>
      </c>
      <c r="CP45" s="13">
        <f t="shared" si="193"/>
        <v>0.69444444444444442</v>
      </c>
      <c r="CQ45" s="13">
        <f t="shared" si="193"/>
        <v>1</v>
      </c>
      <c r="CR45" s="13">
        <f t="shared" si="193"/>
        <v>0.69444444444444442</v>
      </c>
      <c r="CS45" s="13">
        <f t="shared" si="193"/>
        <v>0.5</v>
      </c>
      <c r="CT45" s="13">
        <f t="shared" si="193"/>
        <v>0.38888888888888895</v>
      </c>
      <c r="CU45" s="13">
        <f t="shared" si="193"/>
        <v>0.25</v>
      </c>
      <c r="CV45" s="13">
        <f t="shared" si="193"/>
        <v>0.27777777777777779</v>
      </c>
      <c r="CW45" s="13">
        <f t="shared" si="193"/>
        <v>0</v>
      </c>
      <c r="CX45" s="13">
        <f t="shared" si="193"/>
        <v>0.55555555555555558</v>
      </c>
      <c r="CY45" s="13">
        <f t="shared" si="193"/>
        <v>0.27777777777777779</v>
      </c>
      <c r="CZ45" s="13">
        <f t="shared" si="193"/>
        <v>0.19444444444444448</v>
      </c>
      <c r="DA45" s="13">
        <f t="shared" si="193"/>
        <v>0.61111111111111105</v>
      </c>
      <c r="DB45" s="13">
        <f t="shared" si="193"/>
        <v>0.15972222222222224</v>
      </c>
      <c r="DC45" s="13">
        <f t="shared" si="193"/>
        <v>0.16666666666666666</v>
      </c>
      <c r="DD45" s="13">
        <f t="shared" si="193"/>
        <v>0.7777777777777779</v>
      </c>
      <c r="DE45" s="13">
        <f t="shared" si="193"/>
        <v>0.9027777777777779</v>
      </c>
      <c r="DF45" s="13">
        <f t="shared" si="193"/>
        <v>0.61111111111111105</v>
      </c>
      <c r="DG45" s="13">
        <f t="shared" si="193"/>
        <v>0.61111111111111105</v>
      </c>
      <c r="DH45" s="13">
        <f t="shared" si="193"/>
        <v>0.83333333333333348</v>
      </c>
      <c r="DI45" s="13">
        <f t="shared" si="193"/>
        <v>1.0555555555555558</v>
      </c>
      <c r="DJ45" s="13">
        <f t="shared" si="193"/>
        <v>0.30555555555555552</v>
      </c>
      <c r="DK45" s="13">
        <f t="shared" si="193"/>
        <v>0.88888888888888884</v>
      </c>
      <c r="DL45" s="13">
        <f t="shared" si="193"/>
        <v>1.0555555555555558</v>
      </c>
      <c r="DM45" s="13">
        <f t="shared" si="193"/>
        <v>0.97222222222222221</v>
      </c>
      <c r="DN45" s="13">
        <f t="shared" si="193"/>
        <v>0.7777777777777779</v>
      </c>
      <c r="DO45" s="13">
        <f t="shared" si="193"/>
        <v>0.97222222222222221</v>
      </c>
      <c r="DP45" s="13">
        <f t="shared" si="193"/>
        <v>0.33333333333333331</v>
      </c>
      <c r="DQ45" s="13">
        <f t="shared" ref="DQ45:GB45" si="194">SUM(DQ93,DQ141)</f>
        <v>0.27777777777777779</v>
      </c>
      <c r="DR45" s="13">
        <f t="shared" si="194"/>
        <v>0.5</v>
      </c>
      <c r="DS45" s="13">
        <f t="shared" si="194"/>
        <v>0.3611111111111111</v>
      </c>
      <c r="DT45" s="13">
        <f t="shared" si="194"/>
        <v>0.19444444444444448</v>
      </c>
      <c r="DU45" s="13">
        <f t="shared" si="194"/>
        <v>0.19444444444444448</v>
      </c>
      <c r="DV45" s="13">
        <f t="shared" si="194"/>
        <v>0.22222222222222221</v>
      </c>
      <c r="DW45" s="13">
        <f t="shared" si="194"/>
        <v>0.16666666666666666</v>
      </c>
      <c r="DX45" s="13">
        <f t="shared" si="194"/>
        <v>0.19444444444444448</v>
      </c>
      <c r="DY45" s="13">
        <f t="shared" si="194"/>
        <v>0.33333333333333331</v>
      </c>
      <c r="DZ45" s="13">
        <f t="shared" si="194"/>
        <v>0.3611111111111111</v>
      </c>
      <c r="EA45" s="13">
        <f t="shared" si="194"/>
        <v>0.19444444444444448</v>
      </c>
      <c r="EB45" s="13">
        <f t="shared" si="194"/>
        <v>0.22222222222222221</v>
      </c>
      <c r="EC45" s="13">
        <f t="shared" si="194"/>
        <v>0.22222222222222221</v>
      </c>
      <c r="ED45" s="13">
        <f t="shared" si="194"/>
        <v>0.22222222222222221</v>
      </c>
      <c r="EE45" s="13">
        <f t="shared" si="194"/>
        <v>0.22222222222222221</v>
      </c>
      <c r="EF45" s="13">
        <f t="shared" si="194"/>
        <v>0.41666666666666674</v>
      </c>
      <c r="EG45" s="13">
        <f t="shared" si="194"/>
        <v>0.55555555555555558</v>
      </c>
      <c r="EH45" s="13">
        <f t="shared" si="194"/>
        <v>0.3611111111111111</v>
      </c>
      <c r="EI45" s="13">
        <f t="shared" si="194"/>
        <v>0.3611111111111111</v>
      </c>
      <c r="EJ45" s="13">
        <f t="shared" si="194"/>
        <v>0.5</v>
      </c>
      <c r="EK45" s="13">
        <f t="shared" si="194"/>
        <v>0.44444444444444442</v>
      </c>
      <c r="EL45" s="13">
        <f t="shared" si="194"/>
        <v>0.44444444444444442</v>
      </c>
      <c r="EM45" s="13">
        <f t="shared" si="194"/>
        <v>0.7777777777777779</v>
      </c>
      <c r="EN45" s="13">
        <f t="shared" si="194"/>
        <v>1.2222222222222221</v>
      </c>
      <c r="EO45" s="13">
        <f t="shared" si="194"/>
        <v>0.7777777777777779</v>
      </c>
      <c r="EP45" s="13">
        <f t="shared" si="194"/>
        <v>0.72222222222222221</v>
      </c>
      <c r="EQ45" s="13">
        <f t="shared" si="194"/>
        <v>0.72222222222222221</v>
      </c>
      <c r="ER45" s="13">
        <f t="shared" si="194"/>
        <v>1.25</v>
      </c>
      <c r="ES45" s="13">
        <f t="shared" si="194"/>
        <v>0.44444444444444442</v>
      </c>
      <c r="ET45" s="13">
        <f t="shared" si="194"/>
        <v>0.7777777777777779</v>
      </c>
      <c r="EU45" s="13">
        <f t="shared" si="194"/>
        <v>1.25</v>
      </c>
      <c r="EV45" s="13">
        <f t="shared" si="194"/>
        <v>0.88888888888888884</v>
      </c>
      <c r="EW45" s="13">
        <f t="shared" si="194"/>
        <v>0.7777777777777779</v>
      </c>
      <c r="EX45" s="13">
        <f t="shared" si="194"/>
        <v>0.7777777777777779</v>
      </c>
      <c r="EY45" s="13">
        <f t="shared" si="194"/>
        <v>1.1111111111111112</v>
      </c>
      <c r="EZ45" s="13">
        <f t="shared" si="194"/>
        <v>0.83333333333333348</v>
      </c>
      <c r="FA45" s="13">
        <f t="shared" si="194"/>
        <v>0.88888888888888884</v>
      </c>
      <c r="FB45" s="13">
        <f t="shared" si="194"/>
        <v>1.1666666666666667</v>
      </c>
      <c r="FC45" s="13">
        <f t="shared" si="194"/>
        <v>0.94444444444444442</v>
      </c>
      <c r="FD45" s="13">
        <f t="shared" si="194"/>
        <v>0.83333333333333348</v>
      </c>
      <c r="FE45" s="13">
        <f t="shared" si="194"/>
        <v>0.83333333333333348</v>
      </c>
      <c r="FF45" s="13">
        <f t="shared" si="194"/>
        <v>1.1111111111111112</v>
      </c>
      <c r="FG45" s="13">
        <f t="shared" si="194"/>
        <v>0.44444444444444442</v>
      </c>
      <c r="FH45" s="13">
        <f t="shared" si="194"/>
        <v>1.0555555555555558</v>
      </c>
      <c r="FI45" s="13">
        <f t="shared" si="194"/>
        <v>0.55555555555555558</v>
      </c>
      <c r="FJ45" s="13">
        <f t="shared" si="194"/>
        <v>0.41666666666666674</v>
      </c>
      <c r="FK45" s="13">
        <f t="shared" si="194"/>
        <v>0.41666666666666674</v>
      </c>
      <c r="FL45" s="13">
        <f t="shared" si="194"/>
        <v>0.41666666666666674</v>
      </c>
      <c r="FM45" s="13">
        <f t="shared" si="194"/>
        <v>0.41666666666666674</v>
      </c>
      <c r="FN45" s="13">
        <f t="shared" si="194"/>
        <v>0.41666666666666674</v>
      </c>
      <c r="FO45" s="13">
        <f t="shared" si="194"/>
        <v>0.41666666666666674</v>
      </c>
      <c r="FP45" s="13">
        <f t="shared" si="194"/>
        <v>0.41666666666666674</v>
      </c>
      <c r="FQ45" s="13">
        <f t="shared" si="194"/>
        <v>0.41666666666666674</v>
      </c>
      <c r="FR45" s="13">
        <f t="shared" si="194"/>
        <v>0.41666666666666674</v>
      </c>
      <c r="FS45" s="13">
        <f t="shared" si="194"/>
        <v>0.41666666666666674</v>
      </c>
      <c r="FT45" s="13">
        <f t="shared" si="194"/>
        <v>0.41666666666666674</v>
      </c>
      <c r="FU45" s="13">
        <f t="shared" si="194"/>
        <v>0.41666666666666674</v>
      </c>
      <c r="FV45" s="13">
        <f t="shared" si="194"/>
        <v>0.41666666666666674</v>
      </c>
      <c r="FW45" s="13">
        <f t="shared" si="194"/>
        <v>0.41666666666666674</v>
      </c>
      <c r="FX45" s="13">
        <f t="shared" si="194"/>
        <v>0.41666666666666674</v>
      </c>
      <c r="FY45" s="13">
        <f t="shared" si="194"/>
        <v>0.41666666666666674</v>
      </c>
      <c r="FZ45" s="13">
        <f t="shared" si="194"/>
        <v>0.41666666666666674</v>
      </c>
      <c r="GA45" s="13">
        <f t="shared" si="194"/>
        <v>0.41666666666666674</v>
      </c>
      <c r="GB45" s="13">
        <f t="shared" si="194"/>
        <v>0.41666666666666674</v>
      </c>
      <c r="GC45" s="13">
        <f t="shared" ref="GC45:IN45" si="195">SUM(GC93,GC141)</f>
        <v>0.41666666666666674</v>
      </c>
      <c r="GD45" s="13">
        <f t="shared" si="195"/>
        <v>0.41666666666666674</v>
      </c>
      <c r="GE45" s="13">
        <f t="shared" si="195"/>
        <v>0.41666666666666674</v>
      </c>
      <c r="GF45" s="13">
        <f t="shared" si="195"/>
        <v>0.41666666666666674</v>
      </c>
      <c r="GG45" s="13">
        <f t="shared" si="195"/>
        <v>0.41666666666666674</v>
      </c>
      <c r="GH45" s="13">
        <f t="shared" si="195"/>
        <v>0.41666666666666674</v>
      </c>
      <c r="GI45" s="13">
        <f t="shared" si="195"/>
        <v>0.41666666666666674</v>
      </c>
      <c r="GJ45" s="13">
        <f t="shared" si="195"/>
        <v>0.41666666666666674</v>
      </c>
      <c r="GK45" s="13">
        <f t="shared" si="195"/>
        <v>0.41666666666666674</v>
      </c>
      <c r="GL45" s="13">
        <f t="shared" si="195"/>
        <v>0.41666666666666674</v>
      </c>
      <c r="GM45" s="13">
        <f t="shared" si="195"/>
        <v>0.41666666666666674</v>
      </c>
      <c r="GN45" s="13">
        <f t="shared" si="195"/>
        <v>0.41666666666666674</v>
      </c>
      <c r="GO45" s="13">
        <f t="shared" si="195"/>
        <v>0.41666666666666674</v>
      </c>
      <c r="GP45" s="13">
        <f t="shared" si="195"/>
        <v>0.41666666666666674</v>
      </c>
      <c r="GQ45" s="13">
        <f t="shared" si="195"/>
        <v>0.41666666666666674</v>
      </c>
      <c r="GR45" s="13">
        <f t="shared" si="195"/>
        <v>0.41666666666666674</v>
      </c>
      <c r="GS45" s="13">
        <f t="shared" si="195"/>
        <v>0.41666666666666674</v>
      </c>
      <c r="GT45" s="13">
        <f t="shared" si="195"/>
        <v>0.41666666666666674</v>
      </c>
      <c r="GU45" s="13">
        <f t="shared" si="195"/>
        <v>0.41666666666666674</v>
      </c>
      <c r="GV45" s="13">
        <f t="shared" si="195"/>
        <v>0.41666666666666674</v>
      </c>
      <c r="GW45" s="13">
        <f t="shared" si="195"/>
        <v>0.41666666666666674</v>
      </c>
      <c r="GX45" s="13">
        <f t="shared" si="195"/>
        <v>0.41666666666666674</v>
      </c>
      <c r="GY45" s="13">
        <f t="shared" si="195"/>
        <v>0.41666666666666674</v>
      </c>
      <c r="GZ45" s="13">
        <f t="shared" si="195"/>
        <v>0.41666666666666674</v>
      </c>
      <c r="HA45" s="13">
        <f t="shared" si="195"/>
        <v>0.41666666666666674</v>
      </c>
      <c r="HB45" s="13">
        <f t="shared" si="195"/>
        <v>0.41666666666666674</v>
      </c>
      <c r="HC45" s="13">
        <f t="shared" si="195"/>
        <v>0.41666666666666674</v>
      </c>
      <c r="HD45" s="13">
        <f t="shared" si="195"/>
        <v>0.41666666666666674</v>
      </c>
      <c r="HE45" s="13">
        <f t="shared" si="195"/>
        <v>0.41666666666666674</v>
      </c>
      <c r="HF45" s="13">
        <f t="shared" si="195"/>
        <v>0.41666666666666674</v>
      </c>
      <c r="HG45" s="13">
        <f t="shared" si="195"/>
        <v>0.41666666666666674</v>
      </c>
      <c r="HH45" s="13">
        <f t="shared" si="195"/>
        <v>0.41666666666666674</v>
      </c>
      <c r="HI45" s="13">
        <f t="shared" si="195"/>
        <v>0.41666666666666674</v>
      </c>
      <c r="HJ45" s="13">
        <f t="shared" si="195"/>
        <v>0.41666666666666674</v>
      </c>
      <c r="HK45" s="13">
        <f t="shared" si="195"/>
        <v>0.41666666666666674</v>
      </c>
      <c r="HL45" s="13">
        <f t="shared" si="195"/>
        <v>0.41666666666666674</v>
      </c>
      <c r="HM45" s="13">
        <f t="shared" si="195"/>
        <v>0.41666666666666674</v>
      </c>
      <c r="HN45" s="13">
        <f t="shared" si="195"/>
        <v>0.41666666666666674</v>
      </c>
      <c r="HO45" s="13">
        <f t="shared" si="195"/>
        <v>0.41666666666666674</v>
      </c>
      <c r="HP45" s="13">
        <f t="shared" si="195"/>
        <v>0.41666666666666674</v>
      </c>
      <c r="HQ45" s="13">
        <f t="shared" si="195"/>
        <v>0.41666666666666674</v>
      </c>
      <c r="HR45" s="13">
        <f t="shared" si="195"/>
        <v>0.41666666666666674</v>
      </c>
      <c r="HS45" s="13">
        <f t="shared" si="195"/>
        <v>0.41666666666666674</v>
      </c>
      <c r="HT45" s="13">
        <f t="shared" si="195"/>
        <v>0.41666666666666674</v>
      </c>
      <c r="HU45" s="13">
        <f t="shared" si="195"/>
        <v>0.41666666666666674</v>
      </c>
      <c r="HV45" s="13">
        <f t="shared" si="195"/>
        <v>0.41666666666666674</v>
      </c>
      <c r="HW45" s="13">
        <f t="shared" si="195"/>
        <v>0.41666666666666674</v>
      </c>
      <c r="HX45" s="13">
        <f t="shared" si="195"/>
        <v>0.41666666666666674</v>
      </c>
      <c r="HY45" s="13">
        <f t="shared" si="195"/>
        <v>0.41666666666666674</v>
      </c>
      <c r="HZ45" s="13">
        <f t="shared" si="195"/>
        <v>0.41666666666666674</v>
      </c>
      <c r="IA45" s="13">
        <f t="shared" si="195"/>
        <v>0.41666666666666674</v>
      </c>
      <c r="IB45" s="13">
        <f t="shared" si="195"/>
        <v>0.41666666666666674</v>
      </c>
      <c r="IC45" s="13">
        <f t="shared" si="195"/>
        <v>0.41666666666666674</v>
      </c>
      <c r="ID45" s="13">
        <f t="shared" si="195"/>
        <v>0.41666666666666674</v>
      </c>
      <c r="IE45" s="13">
        <f t="shared" si="195"/>
        <v>0.41666666666666674</v>
      </c>
      <c r="IF45" s="13">
        <f t="shared" si="195"/>
        <v>0.41666666666666674</v>
      </c>
      <c r="IG45" s="13">
        <f t="shared" si="195"/>
        <v>0.41666666666666674</v>
      </c>
      <c r="IH45" s="13">
        <f t="shared" si="195"/>
        <v>0.41666666666666674</v>
      </c>
      <c r="II45" s="13">
        <f t="shared" si="195"/>
        <v>0.41666666666666674</v>
      </c>
      <c r="IJ45" s="13">
        <f t="shared" si="195"/>
        <v>0.41666666666666674</v>
      </c>
      <c r="IK45" s="13">
        <f t="shared" si="195"/>
        <v>0.41666666666666674</v>
      </c>
      <c r="IL45" s="13">
        <f t="shared" si="195"/>
        <v>0.41666666666666674</v>
      </c>
      <c r="IM45" s="13">
        <f t="shared" si="195"/>
        <v>0.41666666666666674</v>
      </c>
      <c r="IN45" s="13">
        <f t="shared" si="195"/>
        <v>0.41666666666666674</v>
      </c>
      <c r="IO45" s="13">
        <f t="shared" ref="IO45:KZ45" si="196">SUM(IO93,IO141)</f>
        <v>0.41666666666666674</v>
      </c>
      <c r="IP45" s="13">
        <f t="shared" si="196"/>
        <v>0.41666666666666674</v>
      </c>
      <c r="IQ45" s="13">
        <f t="shared" si="196"/>
        <v>0.41666666666666674</v>
      </c>
      <c r="IR45" s="13">
        <f t="shared" si="196"/>
        <v>0.41666666666666674</v>
      </c>
      <c r="IS45" s="13">
        <f t="shared" si="196"/>
        <v>0.41666666666666674</v>
      </c>
      <c r="IT45" s="13">
        <f t="shared" si="196"/>
        <v>0.41666666666666674</v>
      </c>
      <c r="IU45" s="13">
        <f t="shared" si="196"/>
        <v>0.41666666666666674</v>
      </c>
      <c r="IV45" s="13">
        <f t="shared" si="196"/>
        <v>0.41666666666666674</v>
      </c>
      <c r="IW45" s="13">
        <f t="shared" si="196"/>
        <v>0.41666666666666674</v>
      </c>
      <c r="IX45" s="13">
        <f t="shared" si="196"/>
        <v>0.41666666666666674</v>
      </c>
      <c r="IY45" s="13">
        <f t="shared" si="196"/>
        <v>0.41666666666666674</v>
      </c>
      <c r="IZ45" s="13">
        <f t="shared" si="196"/>
        <v>0.41666666666666674</v>
      </c>
      <c r="JA45" s="13">
        <f t="shared" si="196"/>
        <v>0.41666666666666674</v>
      </c>
      <c r="JB45" s="13">
        <f t="shared" si="196"/>
        <v>0.41666666666666674</v>
      </c>
      <c r="JC45" s="13">
        <f t="shared" si="196"/>
        <v>0.41666666666666674</v>
      </c>
      <c r="JD45" s="13">
        <f t="shared" si="196"/>
        <v>0.41666666666666674</v>
      </c>
      <c r="JE45" s="13">
        <f t="shared" si="196"/>
        <v>0.41666666666666674</v>
      </c>
      <c r="JF45" s="13">
        <f t="shared" si="196"/>
        <v>0.41666666666666674</v>
      </c>
      <c r="JG45" s="13">
        <f t="shared" si="196"/>
        <v>0.41666666666666674</v>
      </c>
      <c r="JH45" s="13">
        <f t="shared" si="196"/>
        <v>0.41666666666666674</v>
      </c>
      <c r="JI45" s="13">
        <f t="shared" si="196"/>
        <v>0.41666666666666674</v>
      </c>
      <c r="JJ45" s="13">
        <f t="shared" si="196"/>
        <v>0.41666666666666674</v>
      </c>
      <c r="JK45" s="13">
        <f t="shared" si="196"/>
        <v>0.41666666666666674</v>
      </c>
      <c r="JL45" s="13">
        <f t="shared" si="196"/>
        <v>0.41666666666666674</v>
      </c>
      <c r="JM45" s="13">
        <f t="shared" si="196"/>
        <v>0.41666666666666674</v>
      </c>
      <c r="JN45" s="13">
        <f t="shared" si="196"/>
        <v>0.41666666666666674</v>
      </c>
      <c r="JO45" s="13">
        <f t="shared" si="196"/>
        <v>0.41666666666666674</v>
      </c>
      <c r="JP45" s="13">
        <f t="shared" si="196"/>
        <v>0.41666666666666674</v>
      </c>
      <c r="JQ45" s="13">
        <f t="shared" si="196"/>
        <v>0.41666666666666674</v>
      </c>
      <c r="JR45" s="13">
        <f t="shared" si="196"/>
        <v>0.41666666666666674</v>
      </c>
      <c r="JS45" s="13">
        <f t="shared" si="196"/>
        <v>0.41666666666666674</v>
      </c>
      <c r="JT45" s="13">
        <f t="shared" si="196"/>
        <v>0.41666666666666674</v>
      </c>
      <c r="JU45" s="13">
        <f t="shared" si="196"/>
        <v>0.41666666666666674</v>
      </c>
      <c r="JV45" s="13">
        <f t="shared" si="196"/>
        <v>0.41666666666666674</v>
      </c>
      <c r="JW45" s="13">
        <f t="shared" si="196"/>
        <v>0.41666666666666674</v>
      </c>
      <c r="JX45" s="13">
        <f t="shared" si="196"/>
        <v>0.41666666666666674</v>
      </c>
      <c r="JY45" s="13">
        <f t="shared" si="196"/>
        <v>0.41666666666666674</v>
      </c>
      <c r="JZ45" s="13">
        <f t="shared" si="196"/>
        <v>0.41666666666666674</v>
      </c>
      <c r="KA45" s="13">
        <f t="shared" si="196"/>
        <v>0.41666666666666674</v>
      </c>
      <c r="KB45" s="13">
        <f t="shared" si="196"/>
        <v>0.41666666666666674</v>
      </c>
      <c r="KC45" s="13">
        <f t="shared" si="196"/>
        <v>0.41666666666666674</v>
      </c>
      <c r="KD45" s="13">
        <f t="shared" si="196"/>
        <v>0.41666666666666674</v>
      </c>
      <c r="KE45" s="13">
        <f t="shared" si="196"/>
        <v>0.41666666666666674</v>
      </c>
      <c r="KF45" s="13">
        <f t="shared" si="196"/>
        <v>0.41666666666666674</v>
      </c>
      <c r="KG45" s="13">
        <f t="shared" si="196"/>
        <v>0.41666666666666674</v>
      </c>
      <c r="KH45" s="13">
        <f t="shared" si="196"/>
        <v>0.41666666666666674</v>
      </c>
      <c r="KI45" s="13">
        <f t="shared" si="196"/>
        <v>0.41666666666666674</v>
      </c>
      <c r="KJ45" s="13">
        <f t="shared" si="196"/>
        <v>0.41666666666666674</v>
      </c>
      <c r="KK45" s="13">
        <f t="shared" si="196"/>
        <v>0.41666666666666674</v>
      </c>
      <c r="KL45" s="13">
        <f t="shared" si="196"/>
        <v>0.41666666666666674</v>
      </c>
      <c r="KM45" s="13">
        <f t="shared" si="196"/>
        <v>0.41666666666666674</v>
      </c>
      <c r="KN45" s="13">
        <f t="shared" si="196"/>
        <v>0.41666666666666674</v>
      </c>
      <c r="KO45" s="13">
        <f t="shared" si="196"/>
        <v>0.41666666666666674</v>
      </c>
      <c r="KP45" s="13">
        <f t="shared" si="196"/>
        <v>0.41666666666666674</v>
      </c>
      <c r="KQ45" s="13">
        <f t="shared" si="196"/>
        <v>0.41666666666666674</v>
      </c>
      <c r="KR45" s="13">
        <f t="shared" si="196"/>
        <v>0.41666666666666674</v>
      </c>
      <c r="KS45" s="13">
        <f t="shared" si="196"/>
        <v>0.41666666666666674</v>
      </c>
      <c r="KT45" s="13">
        <f t="shared" si="196"/>
        <v>0.41666666666666674</v>
      </c>
      <c r="KU45" s="13">
        <f t="shared" si="196"/>
        <v>0.41666666666666674</v>
      </c>
      <c r="KV45" s="13">
        <f t="shared" si="196"/>
        <v>0.41666666666666674</v>
      </c>
      <c r="KW45" s="13">
        <f t="shared" si="196"/>
        <v>0.41666666666666674</v>
      </c>
      <c r="KX45" s="13">
        <f t="shared" si="196"/>
        <v>0.41666666666666674</v>
      </c>
      <c r="KY45" s="13">
        <f t="shared" si="196"/>
        <v>0.41666666666666674</v>
      </c>
      <c r="KZ45" s="13">
        <f t="shared" si="196"/>
        <v>0.41666666666666674</v>
      </c>
      <c r="LA45" s="13">
        <f t="shared" ref="LA45:NI45" si="197">SUM(LA93,LA141)</f>
        <v>0.41666666666666674</v>
      </c>
      <c r="LB45" s="13">
        <f t="shared" si="197"/>
        <v>0.41666666666666674</v>
      </c>
      <c r="LC45" s="13">
        <f t="shared" si="197"/>
        <v>0.41666666666666674</v>
      </c>
      <c r="LD45" s="13">
        <f t="shared" si="197"/>
        <v>0.41666666666666674</v>
      </c>
      <c r="LE45" s="13">
        <f t="shared" si="197"/>
        <v>0.41666666666666674</v>
      </c>
      <c r="LF45" s="13">
        <f t="shared" si="197"/>
        <v>0.41666666666666674</v>
      </c>
      <c r="LG45" s="13">
        <f t="shared" si="197"/>
        <v>0.41666666666666674</v>
      </c>
      <c r="LH45" s="13">
        <f t="shared" si="197"/>
        <v>0.41666666666666674</v>
      </c>
      <c r="LI45" s="13">
        <f t="shared" si="197"/>
        <v>0.41666666666666674</v>
      </c>
      <c r="LJ45" s="13">
        <f t="shared" si="197"/>
        <v>0.41666666666666674</v>
      </c>
      <c r="LK45" s="13">
        <f t="shared" si="197"/>
        <v>0.41666666666666674</v>
      </c>
      <c r="LL45" s="13">
        <f t="shared" si="197"/>
        <v>0.41666666666666674</v>
      </c>
      <c r="LM45" s="13">
        <f t="shared" si="197"/>
        <v>0.41666666666666674</v>
      </c>
      <c r="LN45" s="13">
        <f t="shared" si="197"/>
        <v>0.41666666666666674</v>
      </c>
      <c r="LO45" s="13">
        <f t="shared" si="197"/>
        <v>0.41666666666666674</v>
      </c>
      <c r="LP45" s="13">
        <f t="shared" si="197"/>
        <v>0.41666666666666674</v>
      </c>
      <c r="LQ45" s="13">
        <f t="shared" si="197"/>
        <v>0.41666666666666674</v>
      </c>
      <c r="LR45" s="13">
        <f t="shared" si="197"/>
        <v>0.41666666666666674</v>
      </c>
      <c r="LS45" s="13">
        <f t="shared" si="197"/>
        <v>0.41666666666666674</v>
      </c>
      <c r="LT45" s="13">
        <f t="shared" si="197"/>
        <v>0.41666666666666674</v>
      </c>
      <c r="LU45" s="13">
        <f t="shared" si="197"/>
        <v>0.41666666666666674</v>
      </c>
      <c r="LV45" s="13">
        <f t="shared" si="197"/>
        <v>0.41666666666666674</v>
      </c>
      <c r="LW45" s="13">
        <f t="shared" si="197"/>
        <v>0.41666666666666674</v>
      </c>
      <c r="LX45" s="13">
        <f t="shared" si="197"/>
        <v>0.41666666666666674</v>
      </c>
      <c r="LY45" s="13">
        <f t="shared" si="197"/>
        <v>4.1944444444444444E-2</v>
      </c>
      <c r="LZ45" s="13">
        <f t="shared" si="197"/>
        <v>4.1972222222222223E-2</v>
      </c>
      <c r="MA45" s="13">
        <f t="shared" si="197"/>
        <v>4.2000000000000003E-2</v>
      </c>
      <c r="MB45" s="13">
        <f t="shared" si="197"/>
        <v>4.2027777777777775E-2</v>
      </c>
      <c r="MC45" s="13">
        <f t="shared" si="197"/>
        <v>4.2055555555555561E-2</v>
      </c>
      <c r="MD45" s="13">
        <f t="shared" si="197"/>
        <v>4.2083333333333341E-2</v>
      </c>
      <c r="ME45" s="13">
        <f t="shared" si="197"/>
        <v>4.2111111111111113E-2</v>
      </c>
      <c r="MF45" s="13">
        <f t="shared" si="197"/>
        <v>4.2138888888888885E-2</v>
      </c>
      <c r="MG45" s="13">
        <f t="shared" si="197"/>
        <v>4.2166666666666672E-2</v>
      </c>
      <c r="MH45" s="13">
        <f t="shared" si="197"/>
        <v>4.2194444444444444E-2</v>
      </c>
      <c r="MI45" s="13">
        <f t="shared" si="197"/>
        <v>4.2222222222222223E-2</v>
      </c>
      <c r="MJ45" s="13">
        <f t="shared" si="197"/>
        <v>4.2249999999999996E-2</v>
      </c>
      <c r="MK45" s="13">
        <f t="shared" si="197"/>
        <v>4.2277777777777782E-2</v>
      </c>
      <c r="ML45" s="13">
        <f t="shared" si="197"/>
        <v>4.2305555555555562E-2</v>
      </c>
      <c r="MM45" s="13">
        <f t="shared" si="197"/>
        <v>4.2333333333333334E-2</v>
      </c>
      <c r="MN45" s="13">
        <f t="shared" si="197"/>
        <v>4.236111111111112E-2</v>
      </c>
      <c r="MO45" s="13">
        <f t="shared" si="197"/>
        <v>4.2388888888888893E-2</v>
      </c>
      <c r="MP45" s="13">
        <f t="shared" si="197"/>
        <v>4.2416666666666665E-2</v>
      </c>
      <c r="MQ45" s="13">
        <f t="shared" si="197"/>
        <v>4.2444444444444444E-2</v>
      </c>
      <c r="MR45" s="13">
        <f t="shared" si="197"/>
        <v>4.2472222222222217E-2</v>
      </c>
      <c r="MS45" s="13">
        <f t="shared" si="197"/>
        <v>4.2500000000000003E-2</v>
      </c>
      <c r="MT45" s="13">
        <f t="shared" si="197"/>
        <v>4.2527777777777782E-2</v>
      </c>
      <c r="MU45" s="13">
        <f t="shared" si="197"/>
        <v>4.2555555555555555E-2</v>
      </c>
      <c r="MV45" s="13">
        <f t="shared" si="197"/>
        <v>4.2583333333333341E-2</v>
      </c>
      <c r="MW45" s="13">
        <f t="shared" si="197"/>
        <v>4.2611111111111113E-2</v>
      </c>
      <c r="MX45" s="13">
        <f t="shared" si="197"/>
        <v>4.2638888888888886E-2</v>
      </c>
      <c r="MY45" s="13">
        <f t="shared" si="197"/>
        <v>4.2666666666666665E-2</v>
      </c>
      <c r="MZ45" s="13">
        <f t="shared" si="197"/>
        <v>4.2694444444444438E-2</v>
      </c>
      <c r="NA45" s="13">
        <f t="shared" si="197"/>
        <v>4.2722222222222224E-2</v>
      </c>
      <c r="NB45" s="13">
        <f t="shared" si="197"/>
        <v>4.2750000000000003E-2</v>
      </c>
      <c r="NC45" s="13">
        <f t="shared" si="197"/>
        <v>4.2777777777777776E-2</v>
      </c>
      <c r="ND45" s="13">
        <f t="shared" si="197"/>
        <v>4.2805555555555562E-2</v>
      </c>
      <c r="NE45" s="13">
        <f t="shared" si="197"/>
        <v>4.2833333333333334E-2</v>
      </c>
      <c r="NF45" s="13">
        <f t="shared" si="197"/>
        <v>4.2861111111111114E-2</v>
      </c>
      <c r="NG45" s="13">
        <f t="shared" si="197"/>
        <v>4.2888888888888886E-2</v>
      </c>
      <c r="NH45" s="13">
        <f t="shared" si="197"/>
        <v>4.2916666666666659E-2</v>
      </c>
      <c r="NI45" s="13">
        <f t="shared" si="197"/>
        <v>4.2944444444444445E-2</v>
      </c>
    </row>
    <row r="46" spans="1:373" ht="15">
      <c r="A46" s="22">
        <v>80</v>
      </c>
      <c r="B46" s="8" t="s">
        <v>208</v>
      </c>
      <c r="C46" s="13">
        <f t="shared" si="161"/>
        <v>0</v>
      </c>
      <c r="D46" s="13">
        <f t="shared" ref="D46:BN46" si="198">SUM(D94,D142)</f>
        <v>0</v>
      </c>
      <c r="E46" s="13">
        <f t="shared" si="198"/>
        <v>0</v>
      </c>
      <c r="F46" s="13">
        <f t="shared" si="198"/>
        <v>0</v>
      </c>
      <c r="G46" s="13">
        <f t="shared" si="198"/>
        <v>0</v>
      </c>
      <c r="H46" s="13">
        <f t="shared" si="198"/>
        <v>0</v>
      </c>
      <c r="I46" s="13">
        <f t="shared" si="198"/>
        <v>0</v>
      </c>
      <c r="J46" s="13">
        <f t="shared" si="198"/>
        <v>0</v>
      </c>
      <c r="K46" s="13">
        <f t="shared" si="198"/>
        <v>0</v>
      </c>
      <c r="L46" s="13">
        <f t="shared" si="198"/>
        <v>0</v>
      </c>
      <c r="M46" s="13">
        <f t="shared" si="198"/>
        <v>0</v>
      </c>
      <c r="N46" s="13">
        <f t="shared" si="198"/>
        <v>0</v>
      </c>
      <c r="O46" s="13">
        <f t="shared" si="198"/>
        <v>0</v>
      </c>
      <c r="P46" s="13">
        <f t="shared" si="198"/>
        <v>0</v>
      </c>
      <c r="Q46" s="13">
        <f t="shared" si="198"/>
        <v>0</v>
      </c>
      <c r="R46" s="13">
        <f t="shared" si="198"/>
        <v>0</v>
      </c>
      <c r="S46" s="13">
        <f t="shared" si="198"/>
        <v>0</v>
      </c>
      <c r="T46" s="13">
        <f t="shared" si="198"/>
        <v>0</v>
      </c>
      <c r="U46" s="13">
        <f t="shared" si="198"/>
        <v>0</v>
      </c>
      <c r="V46" s="13">
        <f t="shared" si="198"/>
        <v>0</v>
      </c>
      <c r="W46" s="13">
        <f t="shared" si="198"/>
        <v>0</v>
      </c>
      <c r="X46" s="13">
        <f t="shared" si="198"/>
        <v>0</v>
      </c>
      <c r="Y46" s="13">
        <f t="shared" si="198"/>
        <v>0</v>
      </c>
      <c r="Z46" s="13">
        <f t="shared" si="198"/>
        <v>0</v>
      </c>
      <c r="AA46" s="13">
        <f t="shared" si="198"/>
        <v>0</v>
      </c>
      <c r="AB46" s="13">
        <f t="shared" si="198"/>
        <v>0</v>
      </c>
      <c r="AC46" s="13">
        <f t="shared" si="198"/>
        <v>0</v>
      </c>
      <c r="AD46" s="13">
        <f t="shared" si="198"/>
        <v>0</v>
      </c>
      <c r="AE46" s="13">
        <f t="shared" si="198"/>
        <v>0</v>
      </c>
      <c r="AF46" s="13">
        <f t="shared" si="198"/>
        <v>0</v>
      </c>
      <c r="AG46" s="13">
        <f t="shared" si="198"/>
        <v>0</v>
      </c>
      <c r="AH46" s="13">
        <f t="shared" si="198"/>
        <v>0</v>
      </c>
      <c r="AI46" s="13">
        <f t="shared" si="198"/>
        <v>0</v>
      </c>
      <c r="AJ46" s="13">
        <f t="shared" si="198"/>
        <v>0</v>
      </c>
      <c r="AK46" s="13">
        <f t="shared" si="198"/>
        <v>0</v>
      </c>
      <c r="AL46" s="13">
        <f t="shared" si="198"/>
        <v>0</v>
      </c>
      <c r="AM46" s="13">
        <f t="shared" si="198"/>
        <v>0</v>
      </c>
      <c r="AN46" s="13">
        <f t="shared" si="198"/>
        <v>0</v>
      </c>
      <c r="AO46" s="13">
        <f t="shared" si="198"/>
        <v>0</v>
      </c>
      <c r="AP46" s="13">
        <f t="shared" si="198"/>
        <v>0</v>
      </c>
      <c r="AQ46" s="13">
        <f t="shared" si="198"/>
        <v>0</v>
      </c>
      <c r="AR46" s="13">
        <f t="shared" si="198"/>
        <v>0</v>
      </c>
      <c r="AS46" s="13">
        <f t="shared" si="198"/>
        <v>0</v>
      </c>
      <c r="AT46" s="13">
        <f t="shared" si="198"/>
        <v>0</v>
      </c>
      <c r="AU46" s="13">
        <f t="shared" si="198"/>
        <v>0</v>
      </c>
      <c r="AV46" s="13">
        <f t="shared" si="198"/>
        <v>0</v>
      </c>
      <c r="AW46" s="13">
        <f t="shared" si="198"/>
        <v>0</v>
      </c>
      <c r="AX46" s="13">
        <f t="shared" si="198"/>
        <v>0</v>
      </c>
      <c r="AY46" s="13">
        <f t="shared" si="198"/>
        <v>0</v>
      </c>
      <c r="AZ46" s="13">
        <f t="shared" si="198"/>
        <v>0</v>
      </c>
      <c r="BA46" s="13">
        <f t="shared" si="198"/>
        <v>0</v>
      </c>
      <c r="BB46" s="13">
        <f t="shared" si="198"/>
        <v>0</v>
      </c>
      <c r="BC46" s="13">
        <f t="shared" si="198"/>
        <v>0</v>
      </c>
      <c r="BD46" s="13">
        <f t="shared" si="198"/>
        <v>0</v>
      </c>
      <c r="BE46" s="13">
        <f t="shared" si="198"/>
        <v>0</v>
      </c>
      <c r="BF46" s="13">
        <f t="shared" si="198"/>
        <v>0</v>
      </c>
      <c r="BG46" s="13">
        <f t="shared" si="198"/>
        <v>0</v>
      </c>
      <c r="BH46" s="13">
        <f t="shared" si="198"/>
        <v>0</v>
      </c>
      <c r="BI46" s="13">
        <f t="shared" si="198"/>
        <v>0</v>
      </c>
      <c r="BJ46" s="13">
        <f t="shared" si="198"/>
        <v>0</v>
      </c>
      <c r="BK46" s="13">
        <f t="shared" si="198"/>
        <v>0</v>
      </c>
      <c r="BL46" s="13">
        <f t="shared" si="198"/>
        <v>0</v>
      </c>
      <c r="BM46" s="13">
        <f t="shared" si="198"/>
        <v>0</v>
      </c>
      <c r="BN46" s="13">
        <f t="shared" si="198"/>
        <v>0</v>
      </c>
      <c r="BO46" s="13">
        <f t="shared" ref="BO46:DP46" si="199">SUM(BO94,BO142)</f>
        <v>0</v>
      </c>
      <c r="BP46" s="13">
        <f t="shared" si="199"/>
        <v>0</v>
      </c>
      <c r="BQ46" s="13">
        <f t="shared" si="199"/>
        <v>0</v>
      </c>
      <c r="BR46" s="13">
        <f t="shared" si="199"/>
        <v>0</v>
      </c>
      <c r="BS46" s="13">
        <f t="shared" si="199"/>
        <v>0</v>
      </c>
      <c r="BT46" s="13">
        <f t="shared" si="199"/>
        <v>0</v>
      </c>
      <c r="BU46" s="13">
        <f t="shared" si="199"/>
        <v>0</v>
      </c>
      <c r="BV46" s="13">
        <f t="shared" si="199"/>
        <v>0</v>
      </c>
      <c r="BW46" s="13">
        <f t="shared" si="199"/>
        <v>0</v>
      </c>
      <c r="BX46" s="13">
        <f t="shared" si="199"/>
        <v>0</v>
      </c>
      <c r="BY46" s="13">
        <f t="shared" si="199"/>
        <v>0</v>
      </c>
      <c r="BZ46" s="13">
        <f t="shared" si="199"/>
        <v>0</v>
      </c>
      <c r="CA46" s="13">
        <f t="shared" si="199"/>
        <v>0</v>
      </c>
      <c r="CB46" s="13">
        <f t="shared" si="199"/>
        <v>0</v>
      </c>
      <c r="CC46" s="13">
        <f t="shared" si="199"/>
        <v>0</v>
      </c>
      <c r="CD46" s="13">
        <f t="shared" si="199"/>
        <v>0</v>
      </c>
      <c r="CE46" s="13">
        <f t="shared" si="199"/>
        <v>0</v>
      </c>
      <c r="CF46" s="13">
        <f t="shared" si="199"/>
        <v>0</v>
      </c>
      <c r="CG46" s="13">
        <f t="shared" si="199"/>
        <v>0</v>
      </c>
      <c r="CH46" s="13">
        <f t="shared" si="199"/>
        <v>0</v>
      </c>
      <c r="CI46" s="13">
        <f t="shared" si="199"/>
        <v>0</v>
      </c>
      <c r="CJ46" s="13">
        <f t="shared" si="199"/>
        <v>0</v>
      </c>
      <c r="CK46" s="13">
        <f t="shared" si="199"/>
        <v>0</v>
      </c>
      <c r="CL46" s="13">
        <f t="shared" si="199"/>
        <v>0</v>
      </c>
      <c r="CM46" s="13">
        <f t="shared" si="199"/>
        <v>0</v>
      </c>
      <c r="CN46" s="13">
        <f t="shared" si="199"/>
        <v>0</v>
      </c>
      <c r="CO46" s="13">
        <f t="shared" si="199"/>
        <v>0</v>
      </c>
      <c r="CP46" s="13">
        <f t="shared" si="199"/>
        <v>0</v>
      </c>
      <c r="CQ46" s="13">
        <f t="shared" si="199"/>
        <v>0</v>
      </c>
      <c r="CR46" s="13">
        <f t="shared" si="199"/>
        <v>0</v>
      </c>
      <c r="CS46" s="13">
        <f t="shared" si="199"/>
        <v>0</v>
      </c>
      <c r="CT46" s="13">
        <f t="shared" si="199"/>
        <v>0</v>
      </c>
      <c r="CU46" s="13">
        <f t="shared" si="199"/>
        <v>0</v>
      </c>
      <c r="CV46" s="13">
        <f t="shared" si="199"/>
        <v>0</v>
      </c>
      <c r="CW46" s="13">
        <f t="shared" si="199"/>
        <v>0</v>
      </c>
      <c r="CX46" s="13">
        <f t="shared" si="199"/>
        <v>0</v>
      </c>
      <c r="CY46" s="13">
        <f t="shared" si="199"/>
        <v>0</v>
      </c>
      <c r="CZ46" s="13">
        <f t="shared" si="199"/>
        <v>0</v>
      </c>
      <c r="DA46" s="13">
        <f t="shared" si="199"/>
        <v>0</v>
      </c>
      <c r="DB46" s="13">
        <f t="shared" si="199"/>
        <v>0</v>
      </c>
      <c r="DC46" s="13">
        <f t="shared" si="199"/>
        <v>0</v>
      </c>
      <c r="DD46" s="13">
        <f t="shared" si="199"/>
        <v>0</v>
      </c>
      <c r="DE46" s="13">
        <f t="shared" si="199"/>
        <v>0</v>
      </c>
      <c r="DF46" s="13">
        <f t="shared" si="199"/>
        <v>0</v>
      </c>
      <c r="DG46" s="13">
        <f t="shared" si="199"/>
        <v>0</v>
      </c>
      <c r="DH46" s="13">
        <f t="shared" si="199"/>
        <v>0</v>
      </c>
      <c r="DI46" s="13">
        <f t="shared" si="199"/>
        <v>0</v>
      </c>
      <c r="DJ46" s="13">
        <f t="shared" si="199"/>
        <v>0</v>
      </c>
      <c r="DK46" s="13">
        <f t="shared" si="199"/>
        <v>0</v>
      </c>
      <c r="DL46" s="13">
        <f t="shared" si="199"/>
        <v>0</v>
      </c>
      <c r="DM46" s="13">
        <f t="shared" si="199"/>
        <v>0</v>
      </c>
      <c r="DN46" s="13">
        <f t="shared" si="199"/>
        <v>0</v>
      </c>
      <c r="DO46" s="13">
        <f t="shared" si="199"/>
        <v>0</v>
      </c>
      <c r="DP46" s="13">
        <f t="shared" si="199"/>
        <v>0</v>
      </c>
      <c r="DQ46" s="13">
        <f t="shared" ref="DQ46:GB46" si="200">SUM(DQ94,DQ142)</f>
        <v>0</v>
      </c>
      <c r="DR46" s="13">
        <f t="shared" si="200"/>
        <v>0</v>
      </c>
      <c r="DS46" s="13">
        <f t="shared" si="200"/>
        <v>0</v>
      </c>
      <c r="DT46" s="13">
        <f t="shared" si="200"/>
        <v>0</v>
      </c>
      <c r="DU46" s="13">
        <f t="shared" si="200"/>
        <v>0</v>
      </c>
      <c r="DV46" s="13">
        <f t="shared" si="200"/>
        <v>0</v>
      </c>
      <c r="DW46" s="13">
        <f t="shared" si="200"/>
        <v>0</v>
      </c>
      <c r="DX46" s="13">
        <f t="shared" si="200"/>
        <v>0</v>
      </c>
      <c r="DY46" s="13">
        <f t="shared" si="200"/>
        <v>0</v>
      </c>
      <c r="DZ46" s="13">
        <f t="shared" si="200"/>
        <v>0</v>
      </c>
      <c r="EA46" s="13">
        <f t="shared" si="200"/>
        <v>0</v>
      </c>
      <c r="EB46" s="13">
        <f t="shared" si="200"/>
        <v>0</v>
      </c>
      <c r="EC46" s="13">
        <f t="shared" si="200"/>
        <v>0</v>
      </c>
      <c r="ED46" s="13">
        <f t="shared" si="200"/>
        <v>0</v>
      </c>
      <c r="EE46" s="13">
        <f t="shared" si="200"/>
        <v>0</v>
      </c>
      <c r="EF46" s="13">
        <f t="shared" si="200"/>
        <v>0</v>
      </c>
      <c r="EG46" s="13">
        <f t="shared" si="200"/>
        <v>0</v>
      </c>
      <c r="EH46" s="13">
        <f t="shared" si="200"/>
        <v>0</v>
      </c>
      <c r="EI46" s="13">
        <f t="shared" si="200"/>
        <v>0</v>
      </c>
      <c r="EJ46" s="13">
        <f t="shared" si="200"/>
        <v>0</v>
      </c>
      <c r="EK46" s="13">
        <f t="shared" si="200"/>
        <v>0</v>
      </c>
      <c r="EL46" s="13">
        <f t="shared" si="200"/>
        <v>0</v>
      </c>
      <c r="EM46" s="13">
        <f t="shared" si="200"/>
        <v>0</v>
      </c>
      <c r="EN46" s="13">
        <f t="shared" si="200"/>
        <v>0</v>
      </c>
      <c r="EO46" s="13">
        <f t="shared" si="200"/>
        <v>0</v>
      </c>
      <c r="EP46" s="13">
        <f t="shared" si="200"/>
        <v>0</v>
      </c>
      <c r="EQ46" s="13">
        <f t="shared" si="200"/>
        <v>0</v>
      </c>
      <c r="ER46" s="13">
        <f t="shared" si="200"/>
        <v>0</v>
      </c>
      <c r="ES46" s="13">
        <f t="shared" si="200"/>
        <v>0</v>
      </c>
      <c r="ET46" s="13">
        <f t="shared" si="200"/>
        <v>0</v>
      </c>
      <c r="EU46" s="13">
        <f t="shared" si="200"/>
        <v>0</v>
      </c>
      <c r="EV46" s="13">
        <f t="shared" si="200"/>
        <v>0</v>
      </c>
      <c r="EW46" s="13">
        <f t="shared" si="200"/>
        <v>0</v>
      </c>
      <c r="EX46" s="13">
        <f t="shared" si="200"/>
        <v>0</v>
      </c>
      <c r="EY46" s="13">
        <f t="shared" si="200"/>
        <v>0</v>
      </c>
      <c r="EZ46" s="13">
        <f t="shared" si="200"/>
        <v>0</v>
      </c>
      <c r="FA46" s="13">
        <f t="shared" si="200"/>
        <v>0</v>
      </c>
      <c r="FB46" s="13">
        <f t="shared" si="200"/>
        <v>0</v>
      </c>
      <c r="FC46" s="13">
        <f t="shared" si="200"/>
        <v>0</v>
      </c>
      <c r="FD46" s="13">
        <f t="shared" si="200"/>
        <v>0</v>
      </c>
      <c r="FE46" s="13">
        <f t="shared" si="200"/>
        <v>0</v>
      </c>
      <c r="FF46" s="13">
        <f t="shared" si="200"/>
        <v>0</v>
      </c>
      <c r="FG46" s="13">
        <f t="shared" si="200"/>
        <v>0</v>
      </c>
      <c r="FH46" s="13">
        <f t="shared" si="200"/>
        <v>0</v>
      </c>
      <c r="FI46" s="13">
        <f t="shared" si="200"/>
        <v>0</v>
      </c>
      <c r="FJ46" s="13">
        <f t="shared" si="200"/>
        <v>0</v>
      </c>
      <c r="FK46" s="13">
        <f t="shared" si="200"/>
        <v>0</v>
      </c>
      <c r="FL46" s="13">
        <f t="shared" si="200"/>
        <v>0</v>
      </c>
      <c r="FM46" s="13">
        <f t="shared" si="200"/>
        <v>0</v>
      </c>
      <c r="FN46" s="13">
        <f t="shared" si="200"/>
        <v>0</v>
      </c>
      <c r="FO46" s="13">
        <f t="shared" si="200"/>
        <v>0</v>
      </c>
      <c r="FP46" s="13">
        <f t="shared" si="200"/>
        <v>0</v>
      </c>
      <c r="FQ46" s="13">
        <f t="shared" si="200"/>
        <v>0</v>
      </c>
      <c r="FR46" s="13">
        <f t="shared" si="200"/>
        <v>0</v>
      </c>
      <c r="FS46" s="13">
        <f t="shared" si="200"/>
        <v>0</v>
      </c>
      <c r="FT46" s="13">
        <f t="shared" si="200"/>
        <v>0</v>
      </c>
      <c r="FU46" s="13">
        <f t="shared" si="200"/>
        <v>0</v>
      </c>
      <c r="FV46" s="13">
        <f t="shared" si="200"/>
        <v>0</v>
      </c>
      <c r="FW46" s="13">
        <f t="shared" si="200"/>
        <v>0</v>
      </c>
      <c r="FX46" s="13">
        <f t="shared" si="200"/>
        <v>0</v>
      </c>
      <c r="FY46" s="13">
        <f t="shared" si="200"/>
        <v>0</v>
      </c>
      <c r="FZ46" s="13">
        <f t="shared" si="200"/>
        <v>0</v>
      </c>
      <c r="GA46" s="13">
        <f t="shared" si="200"/>
        <v>0</v>
      </c>
      <c r="GB46" s="13">
        <f t="shared" si="200"/>
        <v>0</v>
      </c>
      <c r="GC46" s="13">
        <f t="shared" ref="GC46:IN46" si="201">SUM(GC94,GC142)</f>
        <v>0</v>
      </c>
      <c r="GD46" s="13">
        <f t="shared" si="201"/>
        <v>0</v>
      </c>
      <c r="GE46" s="13">
        <f t="shared" si="201"/>
        <v>0</v>
      </c>
      <c r="GF46" s="13">
        <f t="shared" si="201"/>
        <v>0</v>
      </c>
      <c r="GG46" s="13">
        <f t="shared" si="201"/>
        <v>0</v>
      </c>
      <c r="GH46" s="13">
        <f t="shared" si="201"/>
        <v>0</v>
      </c>
      <c r="GI46" s="13">
        <f t="shared" si="201"/>
        <v>0</v>
      </c>
      <c r="GJ46" s="13">
        <f t="shared" si="201"/>
        <v>0</v>
      </c>
      <c r="GK46" s="13">
        <f t="shared" si="201"/>
        <v>0</v>
      </c>
      <c r="GL46" s="13">
        <f t="shared" si="201"/>
        <v>0</v>
      </c>
      <c r="GM46" s="13">
        <f t="shared" si="201"/>
        <v>0</v>
      </c>
      <c r="GN46" s="13">
        <f t="shared" si="201"/>
        <v>0</v>
      </c>
      <c r="GO46" s="13">
        <f t="shared" si="201"/>
        <v>0</v>
      </c>
      <c r="GP46" s="13">
        <f t="shared" si="201"/>
        <v>0</v>
      </c>
      <c r="GQ46" s="13">
        <f t="shared" si="201"/>
        <v>0</v>
      </c>
      <c r="GR46" s="13">
        <f t="shared" si="201"/>
        <v>0</v>
      </c>
      <c r="GS46" s="13">
        <f t="shared" si="201"/>
        <v>0</v>
      </c>
      <c r="GT46" s="13">
        <f t="shared" si="201"/>
        <v>0</v>
      </c>
      <c r="GU46" s="13">
        <f t="shared" si="201"/>
        <v>0</v>
      </c>
      <c r="GV46" s="13">
        <f t="shared" si="201"/>
        <v>0</v>
      </c>
      <c r="GW46" s="13">
        <f t="shared" si="201"/>
        <v>0</v>
      </c>
      <c r="GX46" s="13">
        <f t="shared" si="201"/>
        <v>0</v>
      </c>
      <c r="GY46" s="13">
        <f t="shared" si="201"/>
        <v>0</v>
      </c>
      <c r="GZ46" s="13">
        <f t="shared" si="201"/>
        <v>0</v>
      </c>
      <c r="HA46" s="13">
        <f t="shared" si="201"/>
        <v>0</v>
      </c>
      <c r="HB46" s="13">
        <f t="shared" si="201"/>
        <v>0</v>
      </c>
      <c r="HC46" s="13">
        <f t="shared" si="201"/>
        <v>0</v>
      </c>
      <c r="HD46" s="13">
        <f t="shared" si="201"/>
        <v>0</v>
      </c>
      <c r="HE46" s="13">
        <f t="shared" si="201"/>
        <v>0</v>
      </c>
      <c r="HF46" s="13">
        <f t="shared" si="201"/>
        <v>0</v>
      </c>
      <c r="HG46" s="13">
        <f t="shared" si="201"/>
        <v>0</v>
      </c>
      <c r="HH46" s="13">
        <f t="shared" si="201"/>
        <v>0</v>
      </c>
      <c r="HI46" s="13">
        <f t="shared" si="201"/>
        <v>0</v>
      </c>
      <c r="HJ46" s="13">
        <f t="shared" si="201"/>
        <v>0</v>
      </c>
      <c r="HK46" s="13">
        <f t="shared" si="201"/>
        <v>0</v>
      </c>
      <c r="HL46" s="13">
        <f t="shared" si="201"/>
        <v>0</v>
      </c>
      <c r="HM46" s="13">
        <f t="shared" si="201"/>
        <v>0</v>
      </c>
      <c r="HN46" s="13">
        <f t="shared" si="201"/>
        <v>0</v>
      </c>
      <c r="HO46" s="13">
        <f t="shared" si="201"/>
        <v>0</v>
      </c>
      <c r="HP46" s="13">
        <f t="shared" si="201"/>
        <v>0</v>
      </c>
      <c r="HQ46" s="13">
        <f t="shared" si="201"/>
        <v>0</v>
      </c>
      <c r="HR46" s="13">
        <f t="shared" si="201"/>
        <v>0</v>
      </c>
      <c r="HS46" s="13">
        <f t="shared" si="201"/>
        <v>0</v>
      </c>
      <c r="HT46" s="13">
        <f t="shared" si="201"/>
        <v>0</v>
      </c>
      <c r="HU46" s="13">
        <f t="shared" si="201"/>
        <v>0</v>
      </c>
      <c r="HV46" s="13">
        <f t="shared" si="201"/>
        <v>0</v>
      </c>
      <c r="HW46" s="13">
        <f t="shared" si="201"/>
        <v>0</v>
      </c>
      <c r="HX46" s="13">
        <f t="shared" si="201"/>
        <v>0</v>
      </c>
      <c r="HY46" s="13">
        <f t="shared" si="201"/>
        <v>0</v>
      </c>
      <c r="HZ46" s="13">
        <f t="shared" si="201"/>
        <v>0</v>
      </c>
      <c r="IA46" s="13">
        <f t="shared" si="201"/>
        <v>0</v>
      </c>
      <c r="IB46" s="13">
        <f t="shared" si="201"/>
        <v>0</v>
      </c>
      <c r="IC46" s="13">
        <f t="shared" si="201"/>
        <v>0</v>
      </c>
      <c r="ID46" s="13">
        <f t="shared" si="201"/>
        <v>0</v>
      </c>
      <c r="IE46" s="13">
        <f t="shared" si="201"/>
        <v>0</v>
      </c>
      <c r="IF46" s="13">
        <f t="shared" si="201"/>
        <v>0</v>
      </c>
      <c r="IG46" s="13">
        <f t="shared" si="201"/>
        <v>0</v>
      </c>
      <c r="IH46" s="13">
        <f t="shared" si="201"/>
        <v>0</v>
      </c>
      <c r="II46" s="13">
        <f t="shared" si="201"/>
        <v>0</v>
      </c>
      <c r="IJ46" s="13">
        <f t="shared" si="201"/>
        <v>0</v>
      </c>
      <c r="IK46" s="13">
        <f t="shared" si="201"/>
        <v>0</v>
      </c>
      <c r="IL46" s="13">
        <f t="shared" si="201"/>
        <v>0</v>
      </c>
      <c r="IM46" s="13">
        <f t="shared" si="201"/>
        <v>0</v>
      </c>
      <c r="IN46" s="13">
        <f t="shared" si="201"/>
        <v>0</v>
      </c>
      <c r="IO46" s="13">
        <f t="shared" ref="IO46:KZ46" si="202">SUM(IO94,IO142)</f>
        <v>0</v>
      </c>
      <c r="IP46" s="13">
        <f t="shared" si="202"/>
        <v>0</v>
      </c>
      <c r="IQ46" s="13">
        <f t="shared" si="202"/>
        <v>0</v>
      </c>
      <c r="IR46" s="13">
        <f t="shared" si="202"/>
        <v>0</v>
      </c>
      <c r="IS46" s="13">
        <f t="shared" si="202"/>
        <v>0</v>
      </c>
      <c r="IT46" s="13">
        <f t="shared" si="202"/>
        <v>0</v>
      </c>
      <c r="IU46" s="13">
        <f t="shared" si="202"/>
        <v>0</v>
      </c>
      <c r="IV46" s="13">
        <f t="shared" si="202"/>
        <v>0</v>
      </c>
      <c r="IW46" s="13">
        <f t="shared" si="202"/>
        <v>0</v>
      </c>
      <c r="IX46" s="13">
        <f t="shared" si="202"/>
        <v>0</v>
      </c>
      <c r="IY46" s="13">
        <f t="shared" si="202"/>
        <v>0</v>
      </c>
      <c r="IZ46" s="13">
        <f t="shared" si="202"/>
        <v>0</v>
      </c>
      <c r="JA46" s="13">
        <f t="shared" si="202"/>
        <v>0</v>
      </c>
      <c r="JB46" s="13">
        <f t="shared" si="202"/>
        <v>0</v>
      </c>
      <c r="JC46" s="13">
        <f t="shared" si="202"/>
        <v>0</v>
      </c>
      <c r="JD46" s="13">
        <f t="shared" si="202"/>
        <v>0</v>
      </c>
      <c r="JE46" s="13">
        <f t="shared" si="202"/>
        <v>0</v>
      </c>
      <c r="JF46" s="13">
        <f t="shared" si="202"/>
        <v>0</v>
      </c>
      <c r="JG46" s="13">
        <f t="shared" si="202"/>
        <v>0</v>
      </c>
      <c r="JH46" s="13">
        <f t="shared" si="202"/>
        <v>0</v>
      </c>
      <c r="JI46" s="13">
        <f t="shared" si="202"/>
        <v>0</v>
      </c>
      <c r="JJ46" s="13">
        <f t="shared" si="202"/>
        <v>0</v>
      </c>
      <c r="JK46" s="13">
        <f t="shared" si="202"/>
        <v>0</v>
      </c>
      <c r="JL46" s="13">
        <f t="shared" si="202"/>
        <v>0</v>
      </c>
      <c r="JM46" s="13">
        <f t="shared" si="202"/>
        <v>0</v>
      </c>
      <c r="JN46" s="13">
        <f t="shared" si="202"/>
        <v>0</v>
      </c>
      <c r="JO46" s="13">
        <f t="shared" si="202"/>
        <v>0</v>
      </c>
      <c r="JP46" s="13">
        <f t="shared" si="202"/>
        <v>0</v>
      </c>
      <c r="JQ46" s="13">
        <f t="shared" si="202"/>
        <v>0</v>
      </c>
      <c r="JR46" s="13">
        <f t="shared" si="202"/>
        <v>0</v>
      </c>
      <c r="JS46" s="13">
        <f t="shared" si="202"/>
        <v>0</v>
      </c>
      <c r="JT46" s="13">
        <f t="shared" si="202"/>
        <v>0</v>
      </c>
      <c r="JU46" s="13">
        <f t="shared" si="202"/>
        <v>0</v>
      </c>
      <c r="JV46" s="13">
        <f t="shared" si="202"/>
        <v>0</v>
      </c>
      <c r="JW46" s="13">
        <f t="shared" si="202"/>
        <v>0</v>
      </c>
      <c r="JX46" s="13">
        <f t="shared" si="202"/>
        <v>0</v>
      </c>
      <c r="JY46" s="13">
        <f t="shared" si="202"/>
        <v>0</v>
      </c>
      <c r="JZ46" s="13">
        <f t="shared" si="202"/>
        <v>0</v>
      </c>
      <c r="KA46" s="13">
        <f t="shared" si="202"/>
        <v>0</v>
      </c>
      <c r="KB46" s="13">
        <f t="shared" si="202"/>
        <v>0</v>
      </c>
      <c r="KC46" s="13">
        <f t="shared" si="202"/>
        <v>0</v>
      </c>
      <c r="KD46" s="13">
        <f t="shared" si="202"/>
        <v>0</v>
      </c>
      <c r="KE46" s="13">
        <f t="shared" si="202"/>
        <v>0</v>
      </c>
      <c r="KF46" s="13">
        <f t="shared" si="202"/>
        <v>0</v>
      </c>
      <c r="KG46" s="13">
        <f t="shared" si="202"/>
        <v>0</v>
      </c>
      <c r="KH46" s="13">
        <f t="shared" si="202"/>
        <v>0</v>
      </c>
      <c r="KI46" s="13">
        <f t="shared" si="202"/>
        <v>0</v>
      </c>
      <c r="KJ46" s="13">
        <f t="shared" si="202"/>
        <v>0</v>
      </c>
      <c r="KK46" s="13">
        <f t="shared" si="202"/>
        <v>0</v>
      </c>
      <c r="KL46" s="13">
        <f t="shared" si="202"/>
        <v>0</v>
      </c>
      <c r="KM46" s="13">
        <f t="shared" si="202"/>
        <v>0</v>
      </c>
      <c r="KN46" s="13">
        <f t="shared" si="202"/>
        <v>0</v>
      </c>
      <c r="KO46" s="13">
        <f t="shared" si="202"/>
        <v>0</v>
      </c>
      <c r="KP46" s="13">
        <f t="shared" si="202"/>
        <v>0</v>
      </c>
      <c r="KQ46" s="13">
        <f t="shared" si="202"/>
        <v>0</v>
      </c>
      <c r="KR46" s="13">
        <f t="shared" si="202"/>
        <v>0</v>
      </c>
      <c r="KS46" s="13">
        <f t="shared" si="202"/>
        <v>0</v>
      </c>
      <c r="KT46" s="13">
        <f t="shared" si="202"/>
        <v>0</v>
      </c>
      <c r="KU46" s="13">
        <f t="shared" si="202"/>
        <v>0</v>
      </c>
      <c r="KV46" s="13">
        <f t="shared" si="202"/>
        <v>0</v>
      </c>
      <c r="KW46" s="13">
        <f t="shared" si="202"/>
        <v>0</v>
      </c>
      <c r="KX46" s="13">
        <f t="shared" si="202"/>
        <v>0</v>
      </c>
      <c r="KY46" s="13">
        <f t="shared" si="202"/>
        <v>0</v>
      </c>
      <c r="KZ46" s="13">
        <f t="shared" si="202"/>
        <v>0</v>
      </c>
      <c r="LA46" s="13">
        <f t="shared" ref="LA46:NI46" si="203">SUM(LA94,LA142)</f>
        <v>0</v>
      </c>
      <c r="LB46" s="13">
        <f t="shared" si="203"/>
        <v>0</v>
      </c>
      <c r="LC46" s="13">
        <f t="shared" si="203"/>
        <v>0</v>
      </c>
      <c r="LD46" s="13">
        <f t="shared" si="203"/>
        <v>0</v>
      </c>
      <c r="LE46" s="13">
        <f t="shared" si="203"/>
        <v>0</v>
      </c>
      <c r="LF46" s="13">
        <f t="shared" si="203"/>
        <v>0</v>
      </c>
      <c r="LG46" s="13">
        <f t="shared" si="203"/>
        <v>0</v>
      </c>
      <c r="LH46" s="13">
        <f t="shared" si="203"/>
        <v>0</v>
      </c>
      <c r="LI46" s="13">
        <f t="shared" si="203"/>
        <v>0</v>
      </c>
      <c r="LJ46" s="13">
        <f t="shared" si="203"/>
        <v>0</v>
      </c>
      <c r="LK46" s="13">
        <f t="shared" si="203"/>
        <v>0</v>
      </c>
      <c r="LL46" s="13">
        <f t="shared" si="203"/>
        <v>0</v>
      </c>
      <c r="LM46" s="13">
        <f t="shared" si="203"/>
        <v>0</v>
      </c>
      <c r="LN46" s="13">
        <f t="shared" si="203"/>
        <v>0</v>
      </c>
      <c r="LO46" s="13">
        <f t="shared" si="203"/>
        <v>0</v>
      </c>
      <c r="LP46" s="13">
        <f t="shared" si="203"/>
        <v>0</v>
      </c>
      <c r="LQ46" s="13">
        <f t="shared" si="203"/>
        <v>0</v>
      </c>
      <c r="LR46" s="13">
        <f t="shared" si="203"/>
        <v>0</v>
      </c>
      <c r="LS46" s="13">
        <f t="shared" si="203"/>
        <v>0</v>
      </c>
      <c r="LT46" s="13">
        <f t="shared" si="203"/>
        <v>0</v>
      </c>
      <c r="LU46" s="13">
        <f t="shared" si="203"/>
        <v>0</v>
      </c>
      <c r="LV46" s="13">
        <f t="shared" si="203"/>
        <v>0</v>
      </c>
      <c r="LW46" s="13">
        <f t="shared" si="203"/>
        <v>0</v>
      </c>
      <c r="LX46" s="13">
        <f t="shared" si="203"/>
        <v>0</v>
      </c>
      <c r="LY46" s="13">
        <f t="shared" si="203"/>
        <v>0</v>
      </c>
      <c r="LZ46" s="13">
        <f t="shared" si="203"/>
        <v>0</v>
      </c>
      <c r="MA46" s="13">
        <f t="shared" si="203"/>
        <v>0</v>
      </c>
      <c r="MB46" s="13">
        <f t="shared" si="203"/>
        <v>0</v>
      </c>
      <c r="MC46" s="13">
        <f t="shared" si="203"/>
        <v>0</v>
      </c>
      <c r="MD46" s="13">
        <f t="shared" si="203"/>
        <v>0</v>
      </c>
      <c r="ME46" s="13">
        <f t="shared" si="203"/>
        <v>0</v>
      </c>
      <c r="MF46" s="13">
        <f t="shared" si="203"/>
        <v>0</v>
      </c>
      <c r="MG46" s="13">
        <f t="shared" si="203"/>
        <v>0</v>
      </c>
      <c r="MH46" s="13">
        <f t="shared" si="203"/>
        <v>0</v>
      </c>
      <c r="MI46" s="13">
        <f t="shared" si="203"/>
        <v>0</v>
      </c>
      <c r="MJ46" s="13">
        <f t="shared" si="203"/>
        <v>0</v>
      </c>
      <c r="MK46" s="13">
        <f t="shared" si="203"/>
        <v>0</v>
      </c>
      <c r="ML46" s="13">
        <f t="shared" si="203"/>
        <v>0</v>
      </c>
      <c r="MM46" s="13">
        <f t="shared" si="203"/>
        <v>0</v>
      </c>
      <c r="MN46" s="13">
        <f t="shared" si="203"/>
        <v>0</v>
      </c>
      <c r="MO46" s="13">
        <f t="shared" si="203"/>
        <v>0</v>
      </c>
      <c r="MP46" s="13">
        <f t="shared" si="203"/>
        <v>0</v>
      </c>
      <c r="MQ46" s="13">
        <f t="shared" si="203"/>
        <v>0</v>
      </c>
      <c r="MR46" s="13">
        <f t="shared" si="203"/>
        <v>0</v>
      </c>
      <c r="MS46" s="13">
        <f t="shared" si="203"/>
        <v>0</v>
      </c>
      <c r="MT46" s="13">
        <f t="shared" si="203"/>
        <v>0</v>
      </c>
      <c r="MU46" s="13">
        <f t="shared" si="203"/>
        <v>0</v>
      </c>
      <c r="MV46" s="13">
        <f t="shared" si="203"/>
        <v>0</v>
      </c>
      <c r="MW46" s="13">
        <f t="shared" si="203"/>
        <v>0</v>
      </c>
      <c r="MX46" s="13">
        <f t="shared" si="203"/>
        <v>0</v>
      </c>
      <c r="MY46" s="13">
        <f t="shared" si="203"/>
        <v>0</v>
      </c>
      <c r="MZ46" s="13">
        <f t="shared" si="203"/>
        <v>0</v>
      </c>
      <c r="NA46" s="13">
        <f t="shared" si="203"/>
        <v>0</v>
      </c>
      <c r="NB46" s="13">
        <f t="shared" si="203"/>
        <v>0</v>
      </c>
      <c r="NC46" s="13">
        <f t="shared" si="203"/>
        <v>0</v>
      </c>
      <c r="ND46" s="13">
        <f t="shared" si="203"/>
        <v>0</v>
      </c>
      <c r="NE46" s="13">
        <f t="shared" si="203"/>
        <v>0</v>
      </c>
      <c r="NF46" s="13">
        <f t="shared" si="203"/>
        <v>0</v>
      </c>
      <c r="NG46" s="13">
        <f t="shared" si="203"/>
        <v>0</v>
      </c>
      <c r="NH46" s="13">
        <f t="shared" si="203"/>
        <v>0</v>
      </c>
      <c r="NI46" s="13">
        <f t="shared" si="203"/>
        <v>0</v>
      </c>
    </row>
    <row r="47" spans="1:373" ht="15">
      <c r="A47" s="22">
        <v>63</v>
      </c>
      <c r="B47" s="8" t="s">
        <v>1263</v>
      </c>
      <c r="C47" s="13">
        <f>C95+C143</f>
        <v>0.5</v>
      </c>
      <c r="D47" s="13">
        <f t="shared" ref="D47:BN47" si="204">D95+D143</f>
        <v>0.5</v>
      </c>
      <c r="E47" s="13">
        <f t="shared" si="204"/>
        <v>0.5</v>
      </c>
      <c r="F47" s="13">
        <f t="shared" si="204"/>
        <v>0.5</v>
      </c>
      <c r="G47" s="13">
        <f t="shared" si="204"/>
        <v>0.5</v>
      </c>
      <c r="H47" s="13">
        <f t="shared" si="204"/>
        <v>0.5</v>
      </c>
      <c r="I47" s="13">
        <f t="shared" si="204"/>
        <v>0.5</v>
      </c>
      <c r="J47" s="13">
        <f t="shared" si="204"/>
        <v>0.5</v>
      </c>
      <c r="K47" s="13">
        <f t="shared" si="204"/>
        <v>0.5</v>
      </c>
      <c r="L47" s="13">
        <f t="shared" si="204"/>
        <v>0.5</v>
      </c>
      <c r="M47" s="13">
        <f t="shared" si="204"/>
        <v>0.5</v>
      </c>
      <c r="N47" s="13">
        <f t="shared" si="204"/>
        <v>0.5</v>
      </c>
      <c r="O47" s="13">
        <f t="shared" si="204"/>
        <v>0.5</v>
      </c>
      <c r="P47" s="13">
        <f t="shared" si="204"/>
        <v>0.5</v>
      </c>
      <c r="Q47" s="13">
        <f t="shared" si="204"/>
        <v>0.5</v>
      </c>
      <c r="R47" s="13">
        <f t="shared" si="204"/>
        <v>0.5</v>
      </c>
      <c r="S47" s="13">
        <f t="shared" si="204"/>
        <v>0.5</v>
      </c>
      <c r="T47" s="13">
        <f t="shared" si="204"/>
        <v>0.5</v>
      </c>
      <c r="U47" s="13">
        <f t="shared" si="204"/>
        <v>0.5</v>
      </c>
      <c r="V47" s="13">
        <f t="shared" si="204"/>
        <v>0.5</v>
      </c>
      <c r="W47" s="13">
        <f t="shared" si="204"/>
        <v>0.5</v>
      </c>
      <c r="X47" s="13">
        <f t="shared" si="204"/>
        <v>0.5</v>
      </c>
      <c r="Y47" s="13">
        <f t="shared" si="204"/>
        <v>0.5</v>
      </c>
      <c r="Z47" s="13">
        <f t="shared" si="204"/>
        <v>0.5</v>
      </c>
      <c r="AA47" s="13">
        <f t="shared" si="204"/>
        <v>0.5</v>
      </c>
      <c r="AB47" s="13">
        <f t="shared" si="204"/>
        <v>0.5</v>
      </c>
      <c r="AC47" s="13">
        <f t="shared" si="204"/>
        <v>0.5</v>
      </c>
      <c r="AD47" s="13">
        <f t="shared" si="204"/>
        <v>0.5</v>
      </c>
      <c r="AE47" s="13">
        <f t="shared" si="204"/>
        <v>0.5</v>
      </c>
      <c r="AF47" s="13">
        <f t="shared" si="204"/>
        <v>0.5</v>
      </c>
      <c r="AG47" s="13">
        <f t="shared" si="204"/>
        <v>0.5</v>
      </c>
      <c r="AH47" s="13">
        <f t="shared" si="204"/>
        <v>0.5</v>
      </c>
      <c r="AI47" s="13">
        <f t="shared" si="204"/>
        <v>0.5</v>
      </c>
      <c r="AJ47" s="13">
        <f t="shared" si="204"/>
        <v>0.5</v>
      </c>
      <c r="AK47" s="13">
        <f t="shared" si="204"/>
        <v>0.5</v>
      </c>
      <c r="AL47" s="13">
        <f t="shared" si="204"/>
        <v>0.5</v>
      </c>
      <c r="AM47" s="13">
        <f t="shared" si="204"/>
        <v>0.5</v>
      </c>
      <c r="AN47" s="13">
        <f t="shared" si="204"/>
        <v>0.5</v>
      </c>
      <c r="AO47" s="13">
        <f t="shared" si="204"/>
        <v>0.5</v>
      </c>
      <c r="AP47" s="13">
        <f t="shared" si="204"/>
        <v>0.5</v>
      </c>
      <c r="AQ47" s="13">
        <f t="shared" si="204"/>
        <v>0.5</v>
      </c>
      <c r="AR47" s="13">
        <f t="shared" si="204"/>
        <v>0.5</v>
      </c>
      <c r="AS47" s="13">
        <f t="shared" si="204"/>
        <v>0.5</v>
      </c>
      <c r="AT47" s="13">
        <f t="shared" si="204"/>
        <v>0.5</v>
      </c>
      <c r="AU47" s="13">
        <f t="shared" si="204"/>
        <v>0.5</v>
      </c>
      <c r="AV47" s="13">
        <f t="shared" si="204"/>
        <v>0.5</v>
      </c>
      <c r="AW47" s="13">
        <f t="shared" si="204"/>
        <v>0.5</v>
      </c>
      <c r="AX47" s="13">
        <f t="shared" si="204"/>
        <v>0.5</v>
      </c>
      <c r="AY47" s="13">
        <f t="shared" si="204"/>
        <v>0.5</v>
      </c>
      <c r="AZ47" s="13">
        <f t="shared" si="204"/>
        <v>0.5</v>
      </c>
      <c r="BA47" s="13">
        <f t="shared" si="204"/>
        <v>0.5</v>
      </c>
      <c r="BB47" s="13">
        <f t="shared" si="204"/>
        <v>0.5</v>
      </c>
      <c r="BC47" s="13">
        <f t="shared" si="204"/>
        <v>0.5</v>
      </c>
      <c r="BD47" s="13">
        <f t="shared" si="204"/>
        <v>0.5</v>
      </c>
      <c r="BE47" s="13">
        <f t="shared" si="204"/>
        <v>0.5</v>
      </c>
      <c r="BF47" s="13">
        <f t="shared" si="204"/>
        <v>0.5</v>
      </c>
      <c r="BG47" s="13">
        <f t="shared" si="204"/>
        <v>0.5</v>
      </c>
      <c r="BH47" s="13">
        <f t="shared" si="204"/>
        <v>0.5</v>
      </c>
      <c r="BI47" s="13">
        <f t="shared" si="204"/>
        <v>0.5</v>
      </c>
      <c r="BJ47" s="13">
        <f t="shared" si="204"/>
        <v>0.5</v>
      </c>
      <c r="BK47" s="13">
        <f t="shared" si="204"/>
        <v>0.5</v>
      </c>
      <c r="BL47" s="13">
        <f t="shared" si="204"/>
        <v>0.5</v>
      </c>
      <c r="BM47" s="13">
        <f t="shared" si="204"/>
        <v>0.5</v>
      </c>
      <c r="BN47" s="13">
        <f t="shared" si="204"/>
        <v>0.5</v>
      </c>
      <c r="BO47" s="13">
        <f t="shared" ref="BO47:DP47" si="205">BO95+BO143</f>
        <v>0.5</v>
      </c>
      <c r="BP47" s="13">
        <f t="shared" si="205"/>
        <v>0.5</v>
      </c>
      <c r="BQ47" s="13">
        <f t="shared" si="205"/>
        <v>0.5</v>
      </c>
      <c r="BR47" s="13">
        <f t="shared" si="205"/>
        <v>0.5</v>
      </c>
      <c r="BS47" s="13">
        <f t="shared" si="205"/>
        <v>0.5</v>
      </c>
      <c r="BT47" s="13">
        <f t="shared" si="205"/>
        <v>0.5</v>
      </c>
      <c r="BU47" s="13">
        <f t="shared" si="205"/>
        <v>0.5</v>
      </c>
      <c r="BV47" s="13">
        <f t="shared" si="205"/>
        <v>0.5</v>
      </c>
      <c r="BW47" s="13">
        <f t="shared" si="205"/>
        <v>0.5</v>
      </c>
      <c r="BX47" s="13">
        <f t="shared" si="205"/>
        <v>0.5</v>
      </c>
      <c r="BY47" s="13">
        <f t="shared" si="205"/>
        <v>0.5</v>
      </c>
      <c r="BZ47" s="13">
        <f t="shared" si="205"/>
        <v>0.5</v>
      </c>
      <c r="CA47" s="13">
        <f t="shared" si="205"/>
        <v>0.5</v>
      </c>
      <c r="CB47" s="13">
        <f t="shared" si="205"/>
        <v>0.5</v>
      </c>
      <c r="CC47" s="13">
        <f t="shared" si="205"/>
        <v>0.5</v>
      </c>
      <c r="CD47" s="13">
        <f t="shared" si="205"/>
        <v>0.5</v>
      </c>
      <c r="CE47" s="13">
        <f t="shared" si="205"/>
        <v>0.5</v>
      </c>
      <c r="CF47" s="13">
        <f t="shared" si="205"/>
        <v>0.5</v>
      </c>
      <c r="CG47" s="13">
        <f t="shared" si="205"/>
        <v>0.5</v>
      </c>
      <c r="CH47" s="13">
        <f t="shared" si="205"/>
        <v>0.5</v>
      </c>
      <c r="CI47" s="13">
        <f t="shared" si="205"/>
        <v>0.5</v>
      </c>
      <c r="CJ47" s="13">
        <f t="shared" si="205"/>
        <v>0.5</v>
      </c>
      <c r="CK47" s="13">
        <f t="shared" si="205"/>
        <v>0.5</v>
      </c>
      <c r="CL47" s="13">
        <f t="shared" si="205"/>
        <v>0.5</v>
      </c>
      <c r="CM47" s="13">
        <f t="shared" si="205"/>
        <v>0.5</v>
      </c>
      <c r="CN47" s="13">
        <f t="shared" si="205"/>
        <v>0.5</v>
      </c>
      <c r="CO47" s="13">
        <f t="shared" si="205"/>
        <v>0.5</v>
      </c>
      <c r="CP47" s="13">
        <f t="shared" si="205"/>
        <v>0.5</v>
      </c>
      <c r="CQ47" s="13">
        <f t="shared" si="205"/>
        <v>0.5</v>
      </c>
      <c r="CR47" s="13">
        <f t="shared" si="205"/>
        <v>0.5</v>
      </c>
      <c r="CS47" s="13">
        <f t="shared" si="205"/>
        <v>0.5</v>
      </c>
      <c r="CT47" s="13">
        <f t="shared" si="205"/>
        <v>0.5</v>
      </c>
      <c r="CU47" s="13">
        <f t="shared" si="205"/>
        <v>0.5</v>
      </c>
      <c r="CV47" s="13">
        <f t="shared" si="205"/>
        <v>0.5</v>
      </c>
      <c r="CW47" s="13">
        <f t="shared" si="205"/>
        <v>0.5</v>
      </c>
      <c r="CX47" s="13">
        <f t="shared" si="205"/>
        <v>0.5</v>
      </c>
      <c r="CY47" s="13">
        <f t="shared" si="205"/>
        <v>0.5</v>
      </c>
      <c r="CZ47" s="13">
        <f t="shared" si="205"/>
        <v>0.5</v>
      </c>
      <c r="DA47" s="13">
        <f t="shared" si="205"/>
        <v>0.5</v>
      </c>
      <c r="DB47" s="13">
        <f t="shared" si="205"/>
        <v>0.25</v>
      </c>
      <c r="DC47" s="13">
        <f t="shared" si="205"/>
        <v>0.25</v>
      </c>
      <c r="DD47" s="13">
        <f t="shared" si="205"/>
        <v>0.5</v>
      </c>
      <c r="DE47" s="13">
        <f t="shared" si="205"/>
        <v>0.5</v>
      </c>
      <c r="DF47" s="13">
        <f t="shared" si="205"/>
        <v>0.5</v>
      </c>
      <c r="DG47" s="13">
        <f t="shared" si="205"/>
        <v>0.5</v>
      </c>
      <c r="DH47" s="13">
        <f t="shared" si="205"/>
        <v>0.5</v>
      </c>
      <c r="DI47" s="13">
        <f t="shared" si="205"/>
        <v>0.5</v>
      </c>
      <c r="DJ47" s="13">
        <f t="shared" si="205"/>
        <v>0.25</v>
      </c>
      <c r="DK47" s="13">
        <f t="shared" si="205"/>
        <v>0.5</v>
      </c>
      <c r="DL47" s="13">
        <f t="shared" si="205"/>
        <v>0.5</v>
      </c>
      <c r="DM47" s="13">
        <f t="shared" si="205"/>
        <v>0.5</v>
      </c>
      <c r="DN47" s="13">
        <f t="shared" si="205"/>
        <v>0.5</v>
      </c>
      <c r="DO47" s="13">
        <f t="shared" si="205"/>
        <v>0.5</v>
      </c>
      <c r="DP47" s="13">
        <f t="shared" si="205"/>
        <v>0.5</v>
      </c>
      <c r="DQ47" s="13">
        <f t="shared" ref="DQ47:GB47" si="206">DQ95+DQ143</f>
        <v>0.5</v>
      </c>
      <c r="DR47" s="13">
        <f t="shared" si="206"/>
        <v>0.5</v>
      </c>
      <c r="DS47" s="13">
        <f t="shared" si="206"/>
        <v>0.5</v>
      </c>
      <c r="DT47" s="13">
        <f t="shared" si="206"/>
        <v>0.5</v>
      </c>
      <c r="DU47" s="13">
        <f t="shared" si="206"/>
        <v>0.5</v>
      </c>
      <c r="DV47" s="13">
        <f t="shared" si="206"/>
        <v>0.5</v>
      </c>
      <c r="DW47" s="13">
        <f t="shared" si="206"/>
        <v>0.5</v>
      </c>
      <c r="DX47" s="13">
        <f t="shared" si="206"/>
        <v>0.5</v>
      </c>
      <c r="DY47" s="13">
        <f t="shared" si="206"/>
        <v>0.5</v>
      </c>
      <c r="DZ47" s="13">
        <f t="shared" si="206"/>
        <v>0.5</v>
      </c>
      <c r="EA47" s="13">
        <f t="shared" si="206"/>
        <v>0.5</v>
      </c>
      <c r="EB47" s="13">
        <f t="shared" si="206"/>
        <v>0.5</v>
      </c>
      <c r="EC47" s="13">
        <f t="shared" si="206"/>
        <v>0.5</v>
      </c>
      <c r="ED47" s="13">
        <f t="shared" si="206"/>
        <v>0.5</v>
      </c>
      <c r="EE47" s="13">
        <f t="shared" si="206"/>
        <v>0.5</v>
      </c>
      <c r="EF47" s="13">
        <f t="shared" si="206"/>
        <v>0.5</v>
      </c>
      <c r="EG47" s="13">
        <f t="shared" si="206"/>
        <v>0.5</v>
      </c>
      <c r="EH47" s="13">
        <f t="shared" si="206"/>
        <v>0.5</v>
      </c>
      <c r="EI47" s="13">
        <f t="shared" si="206"/>
        <v>0.5</v>
      </c>
      <c r="EJ47" s="13">
        <f t="shared" si="206"/>
        <v>0.5</v>
      </c>
      <c r="EK47" s="13">
        <f t="shared" si="206"/>
        <v>0.5</v>
      </c>
      <c r="EL47" s="13">
        <f t="shared" si="206"/>
        <v>0.5</v>
      </c>
      <c r="EM47" s="13">
        <f t="shared" si="206"/>
        <v>0.5</v>
      </c>
      <c r="EN47" s="13">
        <f t="shared" si="206"/>
        <v>0.5</v>
      </c>
      <c r="EO47" s="13">
        <f t="shared" si="206"/>
        <v>0.5</v>
      </c>
      <c r="EP47" s="13">
        <f t="shared" si="206"/>
        <v>0.5</v>
      </c>
      <c r="EQ47" s="13">
        <f t="shared" si="206"/>
        <v>0.5</v>
      </c>
      <c r="ER47" s="13">
        <f t="shared" si="206"/>
        <v>0.5</v>
      </c>
      <c r="ES47" s="13">
        <f t="shared" si="206"/>
        <v>0.5</v>
      </c>
      <c r="ET47" s="13">
        <f t="shared" si="206"/>
        <v>0.5</v>
      </c>
      <c r="EU47" s="13">
        <f t="shared" si="206"/>
        <v>0.5</v>
      </c>
      <c r="EV47" s="13">
        <f t="shared" si="206"/>
        <v>0.5</v>
      </c>
      <c r="EW47" s="13">
        <f t="shared" si="206"/>
        <v>0.5</v>
      </c>
      <c r="EX47" s="13">
        <f t="shared" si="206"/>
        <v>0.5</v>
      </c>
      <c r="EY47" s="13">
        <f t="shared" si="206"/>
        <v>0.5</v>
      </c>
      <c r="EZ47" s="13">
        <f t="shared" si="206"/>
        <v>0.5</v>
      </c>
      <c r="FA47" s="13">
        <f t="shared" si="206"/>
        <v>0.5</v>
      </c>
      <c r="FB47" s="13">
        <f t="shared" si="206"/>
        <v>0.5</v>
      </c>
      <c r="FC47" s="13">
        <f t="shared" si="206"/>
        <v>0.5</v>
      </c>
      <c r="FD47" s="13">
        <f t="shared" si="206"/>
        <v>0.5</v>
      </c>
      <c r="FE47" s="13">
        <f t="shared" si="206"/>
        <v>0.5</v>
      </c>
      <c r="FF47" s="13">
        <f t="shared" si="206"/>
        <v>0.5</v>
      </c>
      <c r="FG47" s="13">
        <f t="shared" si="206"/>
        <v>0.5</v>
      </c>
      <c r="FH47" s="13">
        <f t="shared" si="206"/>
        <v>0.5</v>
      </c>
      <c r="FI47" s="13">
        <f t="shared" si="206"/>
        <v>0.5</v>
      </c>
      <c r="FJ47" s="13">
        <f t="shared" si="206"/>
        <v>0.5</v>
      </c>
      <c r="FK47" s="13">
        <f t="shared" si="206"/>
        <v>0.5</v>
      </c>
      <c r="FL47" s="13">
        <f t="shared" si="206"/>
        <v>0.5</v>
      </c>
      <c r="FM47" s="13">
        <f t="shared" si="206"/>
        <v>0.5</v>
      </c>
      <c r="FN47" s="13">
        <f t="shared" si="206"/>
        <v>0.5</v>
      </c>
      <c r="FO47" s="13">
        <f t="shared" si="206"/>
        <v>0.5</v>
      </c>
      <c r="FP47" s="13">
        <f t="shared" si="206"/>
        <v>0.5</v>
      </c>
      <c r="FQ47" s="13">
        <f t="shared" si="206"/>
        <v>0.5</v>
      </c>
      <c r="FR47" s="13">
        <f t="shared" si="206"/>
        <v>0.5</v>
      </c>
      <c r="FS47" s="13">
        <f t="shared" si="206"/>
        <v>0.5</v>
      </c>
      <c r="FT47" s="13">
        <f t="shared" si="206"/>
        <v>0.5</v>
      </c>
      <c r="FU47" s="13">
        <f t="shared" si="206"/>
        <v>0.5</v>
      </c>
      <c r="FV47" s="13">
        <f t="shared" si="206"/>
        <v>0.5</v>
      </c>
      <c r="FW47" s="13">
        <f t="shared" si="206"/>
        <v>0.5</v>
      </c>
      <c r="FX47" s="13">
        <f t="shared" si="206"/>
        <v>0.5</v>
      </c>
      <c r="FY47" s="13">
        <f t="shared" si="206"/>
        <v>0.5</v>
      </c>
      <c r="FZ47" s="13">
        <f t="shared" si="206"/>
        <v>0.5</v>
      </c>
      <c r="GA47" s="13">
        <f t="shared" si="206"/>
        <v>0.5</v>
      </c>
      <c r="GB47" s="13">
        <f t="shared" si="206"/>
        <v>0.5</v>
      </c>
      <c r="GC47" s="13">
        <f t="shared" ref="GC47:IN47" si="207">GC95+GC143</f>
        <v>0.5</v>
      </c>
      <c r="GD47" s="13">
        <f t="shared" si="207"/>
        <v>0.5</v>
      </c>
      <c r="GE47" s="13">
        <f t="shared" si="207"/>
        <v>0.5</v>
      </c>
      <c r="GF47" s="13">
        <f t="shared" si="207"/>
        <v>0.5</v>
      </c>
      <c r="GG47" s="13">
        <f t="shared" si="207"/>
        <v>0.5</v>
      </c>
      <c r="GH47" s="13">
        <f t="shared" si="207"/>
        <v>0.5</v>
      </c>
      <c r="GI47" s="13">
        <f t="shared" si="207"/>
        <v>0.5</v>
      </c>
      <c r="GJ47" s="13">
        <f t="shared" si="207"/>
        <v>0.5</v>
      </c>
      <c r="GK47" s="13">
        <f t="shared" si="207"/>
        <v>0.5</v>
      </c>
      <c r="GL47" s="13">
        <f t="shared" si="207"/>
        <v>0.5</v>
      </c>
      <c r="GM47" s="13">
        <f t="shared" si="207"/>
        <v>0.5</v>
      </c>
      <c r="GN47" s="13">
        <f t="shared" si="207"/>
        <v>0.5</v>
      </c>
      <c r="GO47" s="13">
        <f t="shared" si="207"/>
        <v>0.5</v>
      </c>
      <c r="GP47" s="13">
        <f t="shared" si="207"/>
        <v>0.5</v>
      </c>
      <c r="GQ47" s="13">
        <f t="shared" si="207"/>
        <v>0.5</v>
      </c>
      <c r="GR47" s="13">
        <f t="shared" si="207"/>
        <v>0.5</v>
      </c>
      <c r="GS47" s="13">
        <f t="shared" si="207"/>
        <v>0.5</v>
      </c>
      <c r="GT47" s="13">
        <f t="shared" si="207"/>
        <v>0.5</v>
      </c>
      <c r="GU47" s="13">
        <f t="shared" si="207"/>
        <v>0.5</v>
      </c>
      <c r="GV47" s="13">
        <f t="shared" si="207"/>
        <v>0.5</v>
      </c>
      <c r="GW47" s="13">
        <f t="shared" si="207"/>
        <v>0.5</v>
      </c>
      <c r="GX47" s="13">
        <f t="shared" si="207"/>
        <v>0.5</v>
      </c>
      <c r="GY47" s="13">
        <f t="shared" si="207"/>
        <v>0.5</v>
      </c>
      <c r="GZ47" s="13">
        <f t="shared" si="207"/>
        <v>0.5</v>
      </c>
      <c r="HA47" s="13">
        <f t="shared" si="207"/>
        <v>0.5</v>
      </c>
      <c r="HB47" s="13">
        <f t="shared" si="207"/>
        <v>0.5</v>
      </c>
      <c r="HC47" s="13">
        <f t="shared" si="207"/>
        <v>0.5</v>
      </c>
      <c r="HD47" s="13">
        <f t="shared" si="207"/>
        <v>0.5</v>
      </c>
      <c r="HE47" s="13">
        <f t="shared" si="207"/>
        <v>0.5</v>
      </c>
      <c r="HF47" s="13">
        <f t="shared" si="207"/>
        <v>0.5</v>
      </c>
      <c r="HG47" s="13">
        <f t="shared" si="207"/>
        <v>0.5</v>
      </c>
      <c r="HH47" s="13">
        <f t="shared" si="207"/>
        <v>0.5</v>
      </c>
      <c r="HI47" s="13">
        <f t="shared" si="207"/>
        <v>0.5</v>
      </c>
      <c r="HJ47" s="13">
        <f t="shared" si="207"/>
        <v>0.5</v>
      </c>
      <c r="HK47" s="13">
        <f t="shared" si="207"/>
        <v>0.5</v>
      </c>
      <c r="HL47" s="13">
        <f t="shared" si="207"/>
        <v>0.5</v>
      </c>
      <c r="HM47" s="13">
        <f t="shared" si="207"/>
        <v>0.5</v>
      </c>
      <c r="HN47" s="13">
        <f t="shared" si="207"/>
        <v>0.5</v>
      </c>
      <c r="HO47" s="13">
        <f t="shared" si="207"/>
        <v>0.5</v>
      </c>
      <c r="HP47" s="13">
        <f t="shared" si="207"/>
        <v>0.5</v>
      </c>
      <c r="HQ47" s="13">
        <f t="shared" si="207"/>
        <v>0.5</v>
      </c>
      <c r="HR47" s="13">
        <f t="shared" si="207"/>
        <v>0.5</v>
      </c>
      <c r="HS47" s="13">
        <f t="shared" si="207"/>
        <v>0.5</v>
      </c>
      <c r="HT47" s="13">
        <f t="shared" si="207"/>
        <v>0.5</v>
      </c>
      <c r="HU47" s="13">
        <f t="shared" si="207"/>
        <v>0.5</v>
      </c>
      <c r="HV47" s="13">
        <f t="shared" si="207"/>
        <v>0.5</v>
      </c>
      <c r="HW47" s="13">
        <f t="shared" si="207"/>
        <v>0.5</v>
      </c>
      <c r="HX47" s="13">
        <f t="shared" si="207"/>
        <v>0.5</v>
      </c>
      <c r="HY47" s="13">
        <f t="shared" si="207"/>
        <v>0.5</v>
      </c>
      <c r="HZ47" s="13">
        <f t="shared" si="207"/>
        <v>0.5</v>
      </c>
      <c r="IA47" s="13">
        <f t="shared" si="207"/>
        <v>0.5</v>
      </c>
      <c r="IB47" s="13">
        <f t="shared" si="207"/>
        <v>0.5</v>
      </c>
      <c r="IC47" s="13">
        <f t="shared" si="207"/>
        <v>0.5</v>
      </c>
      <c r="ID47" s="13">
        <f t="shared" si="207"/>
        <v>0.5</v>
      </c>
      <c r="IE47" s="13">
        <f t="shared" si="207"/>
        <v>0.5</v>
      </c>
      <c r="IF47" s="13">
        <f t="shared" si="207"/>
        <v>0.5</v>
      </c>
      <c r="IG47" s="13">
        <f t="shared" si="207"/>
        <v>0.5</v>
      </c>
      <c r="IH47" s="13">
        <f t="shared" si="207"/>
        <v>0.5</v>
      </c>
      <c r="II47" s="13">
        <f t="shared" si="207"/>
        <v>0.5</v>
      </c>
      <c r="IJ47" s="13">
        <f t="shared" si="207"/>
        <v>0.5</v>
      </c>
      <c r="IK47" s="13">
        <f t="shared" si="207"/>
        <v>0.5</v>
      </c>
      <c r="IL47" s="13">
        <f t="shared" si="207"/>
        <v>0.5</v>
      </c>
      <c r="IM47" s="13">
        <f t="shared" si="207"/>
        <v>0.5</v>
      </c>
      <c r="IN47" s="13">
        <f t="shared" si="207"/>
        <v>0.5</v>
      </c>
      <c r="IO47" s="13">
        <f t="shared" ref="IO47:KZ47" si="208">IO95+IO143</f>
        <v>0.5</v>
      </c>
      <c r="IP47" s="13">
        <f t="shared" si="208"/>
        <v>0.5</v>
      </c>
      <c r="IQ47" s="13">
        <f t="shared" si="208"/>
        <v>0.5</v>
      </c>
      <c r="IR47" s="13">
        <f t="shared" si="208"/>
        <v>0.5</v>
      </c>
      <c r="IS47" s="13">
        <f t="shared" si="208"/>
        <v>0.5</v>
      </c>
      <c r="IT47" s="13">
        <f t="shared" si="208"/>
        <v>0.5</v>
      </c>
      <c r="IU47" s="13">
        <f t="shared" si="208"/>
        <v>0.5</v>
      </c>
      <c r="IV47" s="13">
        <f t="shared" si="208"/>
        <v>0.5</v>
      </c>
      <c r="IW47" s="13">
        <f t="shared" si="208"/>
        <v>0.5</v>
      </c>
      <c r="IX47" s="13">
        <f t="shared" si="208"/>
        <v>0.5</v>
      </c>
      <c r="IY47" s="13">
        <f t="shared" si="208"/>
        <v>0.5</v>
      </c>
      <c r="IZ47" s="13">
        <f t="shared" si="208"/>
        <v>0.5</v>
      </c>
      <c r="JA47" s="13">
        <f t="shared" si="208"/>
        <v>0.5</v>
      </c>
      <c r="JB47" s="13">
        <f t="shared" si="208"/>
        <v>0.5</v>
      </c>
      <c r="JC47" s="13">
        <f t="shared" si="208"/>
        <v>0.5</v>
      </c>
      <c r="JD47" s="13">
        <f t="shared" si="208"/>
        <v>0.5</v>
      </c>
      <c r="JE47" s="13">
        <f t="shared" si="208"/>
        <v>0.5</v>
      </c>
      <c r="JF47" s="13">
        <f t="shared" si="208"/>
        <v>0.5</v>
      </c>
      <c r="JG47" s="13">
        <f t="shared" si="208"/>
        <v>0.5</v>
      </c>
      <c r="JH47" s="13">
        <f t="shared" si="208"/>
        <v>0.5</v>
      </c>
      <c r="JI47" s="13">
        <f t="shared" si="208"/>
        <v>0.5</v>
      </c>
      <c r="JJ47" s="13">
        <f t="shared" si="208"/>
        <v>0.5</v>
      </c>
      <c r="JK47" s="13">
        <f t="shared" si="208"/>
        <v>0.5</v>
      </c>
      <c r="JL47" s="13">
        <f t="shared" si="208"/>
        <v>0.5</v>
      </c>
      <c r="JM47" s="13">
        <f t="shared" si="208"/>
        <v>0.5</v>
      </c>
      <c r="JN47" s="13">
        <f t="shared" si="208"/>
        <v>0.5</v>
      </c>
      <c r="JO47" s="13">
        <f t="shared" si="208"/>
        <v>0.5</v>
      </c>
      <c r="JP47" s="13">
        <f t="shared" si="208"/>
        <v>0.5</v>
      </c>
      <c r="JQ47" s="13">
        <f t="shared" si="208"/>
        <v>0.5</v>
      </c>
      <c r="JR47" s="13">
        <f t="shared" si="208"/>
        <v>0.5</v>
      </c>
      <c r="JS47" s="13">
        <f t="shared" si="208"/>
        <v>0.5</v>
      </c>
      <c r="JT47" s="13">
        <f t="shared" si="208"/>
        <v>0.5</v>
      </c>
      <c r="JU47" s="13">
        <f t="shared" si="208"/>
        <v>0.5</v>
      </c>
      <c r="JV47" s="13">
        <f t="shared" si="208"/>
        <v>0.5</v>
      </c>
      <c r="JW47" s="13">
        <f t="shared" si="208"/>
        <v>0.5</v>
      </c>
      <c r="JX47" s="13">
        <f t="shared" si="208"/>
        <v>0.5</v>
      </c>
      <c r="JY47" s="13">
        <f t="shared" si="208"/>
        <v>0.5</v>
      </c>
      <c r="JZ47" s="13">
        <f t="shared" si="208"/>
        <v>0.5</v>
      </c>
      <c r="KA47" s="13">
        <f t="shared" si="208"/>
        <v>0.5</v>
      </c>
      <c r="KB47" s="13">
        <f t="shared" si="208"/>
        <v>0.5</v>
      </c>
      <c r="KC47" s="13">
        <f t="shared" si="208"/>
        <v>0.5</v>
      </c>
      <c r="KD47" s="13">
        <f t="shared" si="208"/>
        <v>0.5</v>
      </c>
      <c r="KE47" s="13">
        <f t="shared" si="208"/>
        <v>0.5</v>
      </c>
      <c r="KF47" s="13">
        <f t="shared" si="208"/>
        <v>0.5</v>
      </c>
      <c r="KG47" s="13">
        <f t="shared" si="208"/>
        <v>0.5</v>
      </c>
      <c r="KH47" s="13">
        <f t="shared" si="208"/>
        <v>0.5</v>
      </c>
      <c r="KI47" s="13">
        <f t="shared" si="208"/>
        <v>0.5</v>
      </c>
      <c r="KJ47" s="13">
        <f t="shared" si="208"/>
        <v>0.5</v>
      </c>
      <c r="KK47" s="13">
        <f t="shared" si="208"/>
        <v>0.5</v>
      </c>
      <c r="KL47" s="13">
        <f t="shared" si="208"/>
        <v>0.5</v>
      </c>
      <c r="KM47" s="13">
        <f t="shared" si="208"/>
        <v>0.5</v>
      </c>
      <c r="KN47" s="13">
        <f t="shared" si="208"/>
        <v>0.5</v>
      </c>
      <c r="KO47" s="13">
        <f t="shared" si="208"/>
        <v>0.5</v>
      </c>
      <c r="KP47" s="13">
        <f t="shared" si="208"/>
        <v>0.5</v>
      </c>
      <c r="KQ47" s="13">
        <f t="shared" si="208"/>
        <v>0.5</v>
      </c>
      <c r="KR47" s="13">
        <f t="shared" si="208"/>
        <v>0.5</v>
      </c>
      <c r="KS47" s="13">
        <f t="shared" si="208"/>
        <v>0.5</v>
      </c>
      <c r="KT47" s="13">
        <f t="shared" si="208"/>
        <v>0.5</v>
      </c>
      <c r="KU47" s="13">
        <f t="shared" si="208"/>
        <v>0.5</v>
      </c>
      <c r="KV47" s="13">
        <f t="shared" si="208"/>
        <v>0.5</v>
      </c>
      <c r="KW47" s="13">
        <f t="shared" si="208"/>
        <v>0.5</v>
      </c>
      <c r="KX47" s="13">
        <f t="shared" si="208"/>
        <v>0.5</v>
      </c>
      <c r="KY47" s="13">
        <f t="shared" si="208"/>
        <v>0.5</v>
      </c>
      <c r="KZ47" s="13">
        <f t="shared" si="208"/>
        <v>0.5</v>
      </c>
      <c r="LA47" s="13">
        <f t="shared" ref="LA47:NI47" si="209">LA95+LA143</f>
        <v>0.5</v>
      </c>
      <c r="LB47" s="13">
        <f t="shared" si="209"/>
        <v>0.5</v>
      </c>
      <c r="LC47" s="13">
        <f t="shared" si="209"/>
        <v>0.5</v>
      </c>
      <c r="LD47" s="13">
        <f t="shared" si="209"/>
        <v>0.5</v>
      </c>
      <c r="LE47" s="13">
        <f t="shared" si="209"/>
        <v>0.5</v>
      </c>
      <c r="LF47" s="13">
        <f t="shared" si="209"/>
        <v>0.5</v>
      </c>
      <c r="LG47" s="13">
        <f t="shared" si="209"/>
        <v>0.5</v>
      </c>
      <c r="LH47" s="13">
        <f t="shared" si="209"/>
        <v>0.5</v>
      </c>
      <c r="LI47" s="13">
        <f t="shared" si="209"/>
        <v>0.5</v>
      </c>
      <c r="LJ47" s="13">
        <f t="shared" si="209"/>
        <v>0.5</v>
      </c>
      <c r="LK47" s="13">
        <f t="shared" si="209"/>
        <v>0.5</v>
      </c>
      <c r="LL47" s="13">
        <f t="shared" si="209"/>
        <v>0.5</v>
      </c>
      <c r="LM47" s="13">
        <f t="shared" si="209"/>
        <v>0.5</v>
      </c>
      <c r="LN47" s="13">
        <f t="shared" si="209"/>
        <v>0.5</v>
      </c>
      <c r="LO47" s="13">
        <f t="shared" si="209"/>
        <v>0.5</v>
      </c>
      <c r="LP47" s="13">
        <f t="shared" si="209"/>
        <v>0.5</v>
      </c>
      <c r="LQ47" s="13">
        <f t="shared" si="209"/>
        <v>0.5</v>
      </c>
      <c r="LR47" s="13">
        <f t="shared" si="209"/>
        <v>0.5</v>
      </c>
      <c r="LS47" s="13">
        <f t="shared" si="209"/>
        <v>0.5</v>
      </c>
      <c r="LT47" s="13">
        <f t="shared" si="209"/>
        <v>0.5</v>
      </c>
      <c r="LU47" s="13">
        <f t="shared" si="209"/>
        <v>0.5</v>
      </c>
      <c r="LV47" s="13">
        <f t="shared" si="209"/>
        <v>0.5</v>
      </c>
      <c r="LW47" s="13">
        <f t="shared" si="209"/>
        <v>0.5</v>
      </c>
      <c r="LX47" s="13">
        <f t="shared" si="209"/>
        <v>0.5</v>
      </c>
      <c r="LY47" s="13">
        <f t="shared" si="209"/>
        <v>0.5</v>
      </c>
      <c r="LZ47" s="13">
        <f t="shared" si="209"/>
        <v>0.5</v>
      </c>
      <c r="MA47" s="13">
        <f t="shared" si="209"/>
        <v>0.5</v>
      </c>
      <c r="MB47" s="13">
        <f t="shared" si="209"/>
        <v>0.5</v>
      </c>
      <c r="MC47" s="13">
        <f t="shared" si="209"/>
        <v>0.5</v>
      </c>
      <c r="MD47" s="13">
        <f t="shared" si="209"/>
        <v>0.5</v>
      </c>
      <c r="ME47" s="13">
        <f t="shared" si="209"/>
        <v>0.5</v>
      </c>
      <c r="MF47" s="13">
        <f t="shared" si="209"/>
        <v>0.5</v>
      </c>
      <c r="MG47" s="13">
        <f t="shared" si="209"/>
        <v>0.5</v>
      </c>
      <c r="MH47" s="13">
        <f t="shared" si="209"/>
        <v>0.5</v>
      </c>
      <c r="MI47" s="13">
        <f t="shared" si="209"/>
        <v>0.5</v>
      </c>
      <c r="MJ47" s="13">
        <f t="shared" si="209"/>
        <v>0.5</v>
      </c>
      <c r="MK47" s="13">
        <f t="shared" si="209"/>
        <v>0.5</v>
      </c>
      <c r="ML47" s="13">
        <f t="shared" si="209"/>
        <v>0.5</v>
      </c>
      <c r="MM47" s="13">
        <f t="shared" si="209"/>
        <v>0.5</v>
      </c>
      <c r="MN47" s="13">
        <f t="shared" si="209"/>
        <v>0.5</v>
      </c>
      <c r="MO47" s="13">
        <f t="shared" si="209"/>
        <v>0.5</v>
      </c>
      <c r="MP47" s="13">
        <f t="shared" si="209"/>
        <v>0.5</v>
      </c>
      <c r="MQ47" s="13">
        <f t="shared" si="209"/>
        <v>0.5</v>
      </c>
      <c r="MR47" s="13">
        <f t="shared" si="209"/>
        <v>0.5</v>
      </c>
      <c r="MS47" s="13">
        <f t="shared" si="209"/>
        <v>0.5</v>
      </c>
      <c r="MT47" s="13">
        <f t="shared" si="209"/>
        <v>0.5</v>
      </c>
      <c r="MU47" s="13">
        <f t="shared" si="209"/>
        <v>0.5</v>
      </c>
      <c r="MV47" s="13">
        <f t="shared" si="209"/>
        <v>0.5</v>
      </c>
      <c r="MW47" s="13">
        <f t="shared" si="209"/>
        <v>0.5</v>
      </c>
      <c r="MX47" s="13">
        <f t="shared" si="209"/>
        <v>0.5</v>
      </c>
      <c r="MY47" s="13">
        <f t="shared" si="209"/>
        <v>0.5</v>
      </c>
      <c r="MZ47" s="13">
        <f t="shared" si="209"/>
        <v>0.5</v>
      </c>
      <c r="NA47" s="13">
        <f t="shared" si="209"/>
        <v>0.5</v>
      </c>
      <c r="NB47" s="13">
        <f t="shared" si="209"/>
        <v>0.5</v>
      </c>
      <c r="NC47" s="13">
        <f t="shared" si="209"/>
        <v>0.5</v>
      </c>
      <c r="ND47" s="13">
        <f t="shared" si="209"/>
        <v>0.5</v>
      </c>
      <c r="NE47" s="13">
        <f t="shared" si="209"/>
        <v>0.5</v>
      </c>
      <c r="NF47" s="13">
        <f t="shared" si="209"/>
        <v>0.5</v>
      </c>
      <c r="NG47" s="13">
        <f t="shared" si="209"/>
        <v>0.5</v>
      </c>
      <c r="NH47" s="13">
        <f t="shared" si="209"/>
        <v>0.5</v>
      </c>
      <c r="NI47" s="13">
        <f t="shared" si="209"/>
        <v>0.5</v>
      </c>
    </row>
    <row r="48" spans="1:373" ht="15">
      <c r="A48" s="22">
        <v>81</v>
      </c>
      <c r="B48" s="8" t="s">
        <v>1264</v>
      </c>
      <c r="C48" s="13">
        <f>C96+C144</f>
        <v>0</v>
      </c>
      <c r="D48" s="13">
        <f t="shared" ref="D48:BN48" si="210">D96+D144</f>
        <v>0</v>
      </c>
      <c r="E48" s="13">
        <f t="shared" si="210"/>
        <v>0</v>
      </c>
      <c r="F48" s="13">
        <f t="shared" si="210"/>
        <v>0</v>
      </c>
      <c r="G48" s="13">
        <f t="shared" si="210"/>
        <v>0</v>
      </c>
      <c r="H48" s="13">
        <f t="shared" si="210"/>
        <v>0</v>
      </c>
      <c r="I48" s="13">
        <f t="shared" si="210"/>
        <v>0</v>
      </c>
      <c r="J48" s="13">
        <f t="shared" si="210"/>
        <v>0</v>
      </c>
      <c r="K48" s="13">
        <f t="shared" si="210"/>
        <v>0</v>
      </c>
      <c r="L48" s="13">
        <f t="shared" si="210"/>
        <v>0</v>
      </c>
      <c r="M48" s="13">
        <f t="shared" si="210"/>
        <v>0</v>
      </c>
      <c r="N48" s="13">
        <f t="shared" si="210"/>
        <v>0</v>
      </c>
      <c r="O48" s="13">
        <f t="shared" si="210"/>
        <v>0</v>
      </c>
      <c r="P48" s="13">
        <f t="shared" si="210"/>
        <v>0</v>
      </c>
      <c r="Q48" s="13">
        <f t="shared" si="210"/>
        <v>0</v>
      </c>
      <c r="R48" s="13">
        <f t="shared" si="210"/>
        <v>0</v>
      </c>
      <c r="S48" s="13">
        <f t="shared" si="210"/>
        <v>0</v>
      </c>
      <c r="T48" s="13">
        <f t="shared" si="210"/>
        <v>0</v>
      </c>
      <c r="U48" s="13">
        <f t="shared" si="210"/>
        <v>0</v>
      </c>
      <c r="V48" s="13">
        <f t="shared" si="210"/>
        <v>0</v>
      </c>
      <c r="W48" s="13">
        <f t="shared" si="210"/>
        <v>0</v>
      </c>
      <c r="X48" s="13">
        <f t="shared" si="210"/>
        <v>0</v>
      </c>
      <c r="Y48" s="13">
        <f t="shared" si="210"/>
        <v>0</v>
      </c>
      <c r="Z48" s="13">
        <f t="shared" si="210"/>
        <v>0</v>
      </c>
      <c r="AA48" s="13">
        <f t="shared" si="210"/>
        <v>0</v>
      </c>
      <c r="AB48" s="13">
        <f t="shared" si="210"/>
        <v>0</v>
      </c>
      <c r="AC48" s="13">
        <f t="shared" si="210"/>
        <v>0</v>
      </c>
      <c r="AD48" s="13">
        <f t="shared" si="210"/>
        <v>0</v>
      </c>
      <c r="AE48" s="13">
        <f t="shared" si="210"/>
        <v>0</v>
      </c>
      <c r="AF48" s="13">
        <f t="shared" si="210"/>
        <v>0</v>
      </c>
      <c r="AG48" s="13">
        <f t="shared" si="210"/>
        <v>0</v>
      </c>
      <c r="AH48" s="13">
        <f t="shared" si="210"/>
        <v>0</v>
      </c>
      <c r="AI48" s="13">
        <f t="shared" si="210"/>
        <v>0</v>
      </c>
      <c r="AJ48" s="13">
        <f t="shared" si="210"/>
        <v>0</v>
      </c>
      <c r="AK48" s="13">
        <f t="shared" si="210"/>
        <v>0</v>
      </c>
      <c r="AL48" s="13">
        <f t="shared" si="210"/>
        <v>0</v>
      </c>
      <c r="AM48" s="13">
        <f t="shared" si="210"/>
        <v>0</v>
      </c>
      <c r="AN48" s="13">
        <f t="shared" si="210"/>
        <v>0</v>
      </c>
      <c r="AO48" s="13">
        <f t="shared" si="210"/>
        <v>0</v>
      </c>
      <c r="AP48" s="13">
        <f t="shared" si="210"/>
        <v>0</v>
      </c>
      <c r="AQ48" s="13">
        <f t="shared" si="210"/>
        <v>0</v>
      </c>
      <c r="AR48" s="13">
        <f t="shared" si="210"/>
        <v>0</v>
      </c>
      <c r="AS48" s="13">
        <f t="shared" si="210"/>
        <v>0</v>
      </c>
      <c r="AT48" s="13">
        <f t="shared" si="210"/>
        <v>0</v>
      </c>
      <c r="AU48" s="13">
        <f t="shared" si="210"/>
        <v>0</v>
      </c>
      <c r="AV48" s="13">
        <f t="shared" si="210"/>
        <v>0</v>
      </c>
      <c r="AW48" s="13">
        <f t="shared" si="210"/>
        <v>0</v>
      </c>
      <c r="AX48" s="13">
        <f t="shared" si="210"/>
        <v>0</v>
      </c>
      <c r="AY48" s="13">
        <f t="shared" si="210"/>
        <v>0</v>
      </c>
      <c r="AZ48" s="13">
        <f t="shared" si="210"/>
        <v>0</v>
      </c>
      <c r="BA48" s="13">
        <f t="shared" si="210"/>
        <v>0</v>
      </c>
      <c r="BB48" s="13">
        <f t="shared" si="210"/>
        <v>0</v>
      </c>
      <c r="BC48" s="13">
        <f t="shared" si="210"/>
        <v>0</v>
      </c>
      <c r="BD48" s="13">
        <f t="shared" si="210"/>
        <v>0</v>
      </c>
      <c r="BE48" s="13">
        <f t="shared" si="210"/>
        <v>0</v>
      </c>
      <c r="BF48" s="13">
        <f t="shared" si="210"/>
        <v>0</v>
      </c>
      <c r="BG48" s="13">
        <f t="shared" si="210"/>
        <v>0</v>
      </c>
      <c r="BH48" s="13">
        <f t="shared" si="210"/>
        <v>0</v>
      </c>
      <c r="BI48" s="13">
        <f t="shared" si="210"/>
        <v>0</v>
      </c>
      <c r="BJ48" s="13">
        <f t="shared" si="210"/>
        <v>0</v>
      </c>
      <c r="BK48" s="13">
        <f t="shared" si="210"/>
        <v>0</v>
      </c>
      <c r="BL48" s="13">
        <f t="shared" si="210"/>
        <v>0</v>
      </c>
      <c r="BM48" s="13">
        <f t="shared" si="210"/>
        <v>0</v>
      </c>
      <c r="BN48" s="13">
        <f t="shared" si="210"/>
        <v>0</v>
      </c>
      <c r="BO48" s="13">
        <f t="shared" ref="BO48:DP48" si="211">BO96+BO144</f>
        <v>0</v>
      </c>
      <c r="BP48" s="13">
        <f t="shared" si="211"/>
        <v>0</v>
      </c>
      <c r="BQ48" s="13">
        <f t="shared" si="211"/>
        <v>0</v>
      </c>
      <c r="BR48" s="13">
        <f t="shared" si="211"/>
        <v>0</v>
      </c>
      <c r="BS48" s="13">
        <f t="shared" si="211"/>
        <v>0</v>
      </c>
      <c r="BT48" s="13">
        <f t="shared" si="211"/>
        <v>0</v>
      </c>
      <c r="BU48" s="13">
        <f t="shared" si="211"/>
        <v>0</v>
      </c>
      <c r="BV48" s="13">
        <f t="shared" si="211"/>
        <v>0</v>
      </c>
      <c r="BW48" s="13">
        <f t="shared" si="211"/>
        <v>0</v>
      </c>
      <c r="BX48" s="13">
        <f t="shared" si="211"/>
        <v>0</v>
      </c>
      <c r="BY48" s="13">
        <f t="shared" si="211"/>
        <v>0</v>
      </c>
      <c r="BZ48" s="13">
        <f t="shared" si="211"/>
        <v>0</v>
      </c>
      <c r="CA48" s="13">
        <f t="shared" si="211"/>
        <v>0</v>
      </c>
      <c r="CB48" s="13">
        <f t="shared" si="211"/>
        <v>0</v>
      </c>
      <c r="CC48" s="13">
        <f t="shared" si="211"/>
        <v>0</v>
      </c>
      <c r="CD48" s="13">
        <f t="shared" si="211"/>
        <v>0</v>
      </c>
      <c r="CE48" s="13">
        <f t="shared" si="211"/>
        <v>0</v>
      </c>
      <c r="CF48" s="13">
        <f t="shared" si="211"/>
        <v>0</v>
      </c>
      <c r="CG48" s="13">
        <f t="shared" si="211"/>
        <v>0</v>
      </c>
      <c r="CH48" s="13">
        <f t="shared" si="211"/>
        <v>0</v>
      </c>
      <c r="CI48" s="13">
        <f t="shared" si="211"/>
        <v>0</v>
      </c>
      <c r="CJ48" s="13">
        <f t="shared" si="211"/>
        <v>0</v>
      </c>
      <c r="CK48" s="13">
        <f t="shared" si="211"/>
        <v>0</v>
      </c>
      <c r="CL48" s="13">
        <f t="shared" si="211"/>
        <v>0</v>
      </c>
      <c r="CM48" s="13">
        <f t="shared" si="211"/>
        <v>0</v>
      </c>
      <c r="CN48" s="13">
        <f t="shared" si="211"/>
        <v>0</v>
      </c>
      <c r="CO48" s="13">
        <f t="shared" si="211"/>
        <v>0</v>
      </c>
      <c r="CP48" s="13">
        <f t="shared" si="211"/>
        <v>0</v>
      </c>
      <c r="CQ48" s="13">
        <f t="shared" si="211"/>
        <v>0</v>
      </c>
      <c r="CR48" s="13">
        <f t="shared" si="211"/>
        <v>0</v>
      </c>
      <c r="CS48" s="13">
        <f t="shared" si="211"/>
        <v>0</v>
      </c>
      <c r="CT48" s="13">
        <f t="shared" si="211"/>
        <v>0</v>
      </c>
      <c r="CU48" s="13">
        <f t="shared" si="211"/>
        <v>0</v>
      </c>
      <c r="CV48" s="13">
        <f t="shared" si="211"/>
        <v>0</v>
      </c>
      <c r="CW48" s="13">
        <f t="shared" si="211"/>
        <v>0</v>
      </c>
      <c r="CX48" s="13">
        <f t="shared" si="211"/>
        <v>0</v>
      </c>
      <c r="CY48" s="13">
        <f t="shared" si="211"/>
        <v>0</v>
      </c>
      <c r="CZ48" s="13">
        <f t="shared" si="211"/>
        <v>0</v>
      </c>
      <c r="DA48" s="13">
        <f t="shared" si="211"/>
        <v>0</v>
      </c>
      <c r="DB48" s="13">
        <f t="shared" si="211"/>
        <v>0</v>
      </c>
      <c r="DC48" s="13">
        <f t="shared" si="211"/>
        <v>0</v>
      </c>
      <c r="DD48" s="13">
        <f t="shared" si="211"/>
        <v>0</v>
      </c>
      <c r="DE48" s="13">
        <f t="shared" si="211"/>
        <v>0</v>
      </c>
      <c r="DF48" s="13">
        <f t="shared" si="211"/>
        <v>0</v>
      </c>
      <c r="DG48" s="13">
        <f t="shared" si="211"/>
        <v>0</v>
      </c>
      <c r="DH48" s="13">
        <f t="shared" si="211"/>
        <v>0</v>
      </c>
      <c r="DI48" s="13">
        <f t="shared" si="211"/>
        <v>0</v>
      </c>
      <c r="DJ48" s="13">
        <f t="shared" si="211"/>
        <v>0</v>
      </c>
      <c r="DK48" s="13">
        <f t="shared" si="211"/>
        <v>0</v>
      </c>
      <c r="DL48" s="13">
        <f t="shared" si="211"/>
        <v>0</v>
      </c>
      <c r="DM48" s="13">
        <f t="shared" si="211"/>
        <v>0</v>
      </c>
      <c r="DN48" s="13">
        <f t="shared" si="211"/>
        <v>0</v>
      </c>
      <c r="DO48" s="13">
        <f t="shared" si="211"/>
        <v>0</v>
      </c>
      <c r="DP48" s="13">
        <f t="shared" si="211"/>
        <v>0</v>
      </c>
      <c r="DQ48" s="13">
        <f t="shared" ref="DQ48:GB48" si="212">DQ96+DQ144</f>
        <v>0</v>
      </c>
      <c r="DR48" s="13">
        <f t="shared" si="212"/>
        <v>0</v>
      </c>
      <c r="DS48" s="13">
        <f t="shared" si="212"/>
        <v>0</v>
      </c>
      <c r="DT48" s="13">
        <f t="shared" si="212"/>
        <v>0</v>
      </c>
      <c r="DU48" s="13">
        <f t="shared" si="212"/>
        <v>0</v>
      </c>
      <c r="DV48" s="13">
        <f t="shared" si="212"/>
        <v>0</v>
      </c>
      <c r="DW48" s="13">
        <f t="shared" si="212"/>
        <v>0</v>
      </c>
      <c r="DX48" s="13">
        <f t="shared" si="212"/>
        <v>0</v>
      </c>
      <c r="DY48" s="13">
        <f t="shared" si="212"/>
        <v>0</v>
      </c>
      <c r="DZ48" s="13">
        <f t="shared" si="212"/>
        <v>0</v>
      </c>
      <c r="EA48" s="13">
        <f t="shared" si="212"/>
        <v>0</v>
      </c>
      <c r="EB48" s="13">
        <f t="shared" si="212"/>
        <v>0</v>
      </c>
      <c r="EC48" s="13">
        <f t="shared" si="212"/>
        <v>0</v>
      </c>
      <c r="ED48" s="13">
        <f t="shared" si="212"/>
        <v>0</v>
      </c>
      <c r="EE48" s="13">
        <f t="shared" si="212"/>
        <v>0</v>
      </c>
      <c r="EF48" s="13">
        <f t="shared" si="212"/>
        <v>0</v>
      </c>
      <c r="EG48" s="13">
        <f t="shared" si="212"/>
        <v>0</v>
      </c>
      <c r="EH48" s="13">
        <f t="shared" si="212"/>
        <v>0</v>
      </c>
      <c r="EI48" s="13">
        <f t="shared" si="212"/>
        <v>0</v>
      </c>
      <c r="EJ48" s="13">
        <f t="shared" si="212"/>
        <v>0</v>
      </c>
      <c r="EK48" s="13">
        <f t="shared" si="212"/>
        <v>0</v>
      </c>
      <c r="EL48" s="13">
        <f t="shared" si="212"/>
        <v>0</v>
      </c>
      <c r="EM48" s="13">
        <f t="shared" si="212"/>
        <v>0</v>
      </c>
      <c r="EN48" s="13">
        <f t="shared" si="212"/>
        <v>0</v>
      </c>
      <c r="EO48" s="13">
        <f t="shared" si="212"/>
        <v>0</v>
      </c>
      <c r="EP48" s="13">
        <f t="shared" si="212"/>
        <v>0</v>
      </c>
      <c r="EQ48" s="13">
        <f t="shared" si="212"/>
        <v>0</v>
      </c>
      <c r="ER48" s="13">
        <f t="shared" si="212"/>
        <v>0</v>
      </c>
      <c r="ES48" s="13">
        <f t="shared" si="212"/>
        <v>0</v>
      </c>
      <c r="ET48" s="13">
        <f t="shared" si="212"/>
        <v>0</v>
      </c>
      <c r="EU48" s="13">
        <f t="shared" si="212"/>
        <v>0</v>
      </c>
      <c r="EV48" s="13">
        <f t="shared" si="212"/>
        <v>0</v>
      </c>
      <c r="EW48" s="13">
        <f t="shared" si="212"/>
        <v>0</v>
      </c>
      <c r="EX48" s="13">
        <f t="shared" si="212"/>
        <v>0</v>
      </c>
      <c r="EY48" s="13">
        <f t="shared" si="212"/>
        <v>0</v>
      </c>
      <c r="EZ48" s="13">
        <f t="shared" si="212"/>
        <v>0</v>
      </c>
      <c r="FA48" s="13">
        <f t="shared" si="212"/>
        <v>0</v>
      </c>
      <c r="FB48" s="13">
        <f t="shared" si="212"/>
        <v>0</v>
      </c>
      <c r="FC48" s="13">
        <f t="shared" si="212"/>
        <v>0</v>
      </c>
      <c r="FD48" s="13">
        <f t="shared" si="212"/>
        <v>0</v>
      </c>
      <c r="FE48" s="13">
        <f t="shared" si="212"/>
        <v>0</v>
      </c>
      <c r="FF48" s="13">
        <f t="shared" si="212"/>
        <v>0</v>
      </c>
      <c r="FG48" s="13">
        <f t="shared" si="212"/>
        <v>0</v>
      </c>
      <c r="FH48" s="13">
        <f t="shared" si="212"/>
        <v>0</v>
      </c>
      <c r="FI48" s="13">
        <f t="shared" si="212"/>
        <v>0</v>
      </c>
      <c r="FJ48" s="13">
        <f t="shared" si="212"/>
        <v>0</v>
      </c>
      <c r="FK48" s="13">
        <f t="shared" si="212"/>
        <v>0</v>
      </c>
      <c r="FL48" s="13">
        <f t="shared" si="212"/>
        <v>0</v>
      </c>
      <c r="FM48" s="13">
        <f t="shared" si="212"/>
        <v>0</v>
      </c>
      <c r="FN48" s="13">
        <f t="shared" si="212"/>
        <v>0</v>
      </c>
      <c r="FO48" s="13">
        <f t="shared" si="212"/>
        <v>0</v>
      </c>
      <c r="FP48" s="13">
        <f t="shared" si="212"/>
        <v>0</v>
      </c>
      <c r="FQ48" s="13">
        <f t="shared" si="212"/>
        <v>0</v>
      </c>
      <c r="FR48" s="13">
        <f t="shared" si="212"/>
        <v>0</v>
      </c>
      <c r="FS48" s="13">
        <f t="shared" si="212"/>
        <v>0</v>
      </c>
      <c r="FT48" s="13">
        <f t="shared" si="212"/>
        <v>0</v>
      </c>
      <c r="FU48" s="13">
        <f t="shared" si="212"/>
        <v>0</v>
      </c>
      <c r="FV48" s="13">
        <f t="shared" si="212"/>
        <v>0</v>
      </c>
      <c r="FW48" s="13">
        <f t="shared" si="212"/>
        <v>0</v>
      </c>
      <c r="FX48" s="13">
        <f t="shared" si="212"/>
        <v>0</v>
      </c>
      <c r="FY48" s="13">
        <f t="shared" si="212"/>
        <v>0</v>
      </c>
      <c r="FZ48" s="13">
        <f t="shared" si="212"/>
        <v>0</v>
      </c>
      <c r="GA48" s="13">
        <f t="shared" si="212"/>
        <v>0</v>
      </c>
      <c r="GB48" s="13">
        <f t="shared" si="212"/>
        <v>0</v>
      </c>
      <c r="GC48" s="13">
        <f t="shared" ref="GC48:IN48" si="213">GC96+GC144</f>
        <v>0</v>
      </c>
      <c r="GD48" s="13">
        <f t="shared" si="213"/>
        <v>0</v>
      </c>
      <c r="GE48" s="13">
        <f t="shared" si="213"/>
        <v>0</v>
      </c>
      <c r="GF48" s="13">
        <f t="shared" si="213"/>
        <v>0</v>
      </c>
      <c r="GG48" s="13">
        <f t="shared" si="213"/>
        <v>0</v>
      </c>
      <c r="GH48" s="13">
        <f t="shared" si="213"/>
        <v>0</v>
      </c>
      <c r="GI48" s="13">
        <f t="shared" si="213"/>
        <v>0</v>
      </c>
      <c r="GJ48" s="13">
        <f t="shared" si="213"/>
        <v>0</v>
      </c>
      <c r="GK48" s="13">
        <f t="shared" si="213"/>
        <v>0</v>
      </c>
      <c r="GL48" s="13">
        <f t="shared" si="213"/>
        <v>0</v>
      </c>
      <c r="GM48" s="13">
        <f t="shared" si="213"/>
        <v>0</v>
      </c>
      <c r="GN48" s="13">
        <f t="shared" si="213"/>
        <v>0</v>
      </c>
      <c r="GO48" s="13">
        <f t="shared" si="213"/>
        <v>0</v>
      </c>
      <c r="GP48" s="13">
        <f t="shared" si="213"/>
        <v>0</v>
      </c>
      <c r="GQ48" s="13">
        <f t="shared" si="213"/>
        <v>0</v>
      </c>
      <c r="GR48" s="13">
        <f t="shared" si="213"/>
        <v>0</v>
      </c>
      <c r="GS48" s="13">
        <f t="shared" si="213"/>
        <v>0</v>
      </c>
      <c r="GT48" s="13">
        <f t="shared" si="213"/>
        <v>0</v>
      </c>
      <c r="GU48" s="13">
        <f t="shared" si="213"/>
        <v>0</v>
      </c>
      <c r="GV48" s="13">
        <f t="shared" si="213"/>
        <v>0</v>
      </c>
      <c r="GW48" s="13">
        <f t="shared" si="213"/>
        <v>0</v>
      </c>
      <c r="GX48" s="13">
        <f t="shared" si="213"/>
        <v>0</v>
      </c>
      <c r="GY48" s="13">
        <f t="shared" si="213"/>
        <v>0</v>
      </c>
      <c r="GZ48" s="13">
        <f t="shared" si="213"/>
        <v>0</v>
      </c>
      <c r="HA48" s="13">
        <f t="shared" si="213"/>
        <v>0</v>
      </c>
      <c r="HB48" s="13">
        <f t="shared" si="213"/>
        <v>0</v>
      </c>
      <c r="HC48" s="13">
        <f t="shared" si="213"/>
        <v>0</v>
      </c>
      <c r="HD48" s="13">
        <f t="shared" si="213"/>
        <v>0</v>
      </c>
      <c r="HE48" s="13">
        <f t="shared" si="213"/>
        <v>0</v>
      </c>
      <c r="HF48" s="13">
        <f t="shared" si="213"/>
        <v>0</v>
      </c>
      <c r="HG48" s="13">
        <f t="shared" si="213"/>
        <v>0</v>
      </c>
      <c r="HH48" s="13">
        <f t="shared" si="213"/>
        <v>0</v>
      </c>
      <c r="HI48" s="13">
        <f t="shared" si="213"/>
        <v>0</v>
      </c>
      <c r="HJ48" s="13">
        <f t="shared" si="213"/>
        <v>0</v>
      </c>
      <c r="HK48" s="13">
        <f t="shared" si="213"/>
        <v>0</v>
      </c>
      <c r="HL48" s="13">
        <f t="shared" si="213"/>
        <v>0</v>
      </c>
      <c r="HM48" s="13">
        <f t="shared" si="213"/>
        <v>0</v>
      </c>
      <c r="HN48" s="13">
        <f t="shared" si="213"/>
        <v>0</v>
      </c>
      <c r="HO48" s="13">
        <f t="shared" si="213"/>
        <v>0</v>
      </c>
      <c r="HP48" s="13">
        <f t="shared" si="213"/>
        <v>0</v>
      </c>
      <c r="HQ48" s="13">
        <f t="shared" si="213"/>
        <v>0</v>
      </c>
      <c r="HR48" s="13">
        <f t="shared" si="213"/>
        <v>0</v>
      </c>
      <c r="HS48" s="13">
        <f t="shared" si="213"/>
        <v>0</v>
      </c>
      <c r="HT48" s="13">
        <f t="shared" si="213"/>
        <v>0</v>
      </c>
      <c r="HU48" s="13">
        <f t="shared" si="213"/>
        <v>0</v>
      </c>
      <c r="HV48" s="13">
        <f t="shared" si="213"/>
        <v>0</v>
      </c>
      <c r="HW48" s="13">
        <f t="shared" si="213"/>
        <v>0</v>
      </c>
      <c r="HX48" s="13">
        <f t="shared" si="213"/>
        <v>0</v>
      </c>
      <c r="HY48" s="13">
        <f t="shared" si="213"/>
        <v>0</v>
      </c>
      <c r="HZ48" s="13">
        <f t="shared" si="213"/>
        <v>0</v>
      </c>
      <c r="IA48" s="13">
        <f t="shared" si="213"/>
        <v>0</v>
      </c>
      <c r="IB48" s="13">
        <f t="shared" si="213"/>
        <v>0</v>
      </c>
      <c r="IC48" s="13">
        <f t="shared" si="213"/>
        <v>0</v>
      </c>
      <c r="ID48" s="13">
        <f t="shared" si="213"/>
        <v>0</v>
      </c>
      <c r="IE48" s="13">
        <f t="shared" si="213"/>
        <v>0</v>
      </c>
      <c r="IF48" s="13">
        <f t="shared" si="213"/>
        <v>0</v>
      </c>
      <c r="IG48" s="13">
        <f t="shared" si="213"/>
        <v>0</v>
      </c>
      <c r="IH48" s="13">
        <f t="shared" si="213"/>
        <v>0</v>
      </c>
      <c r="II48" s="13">
        <f t="shared" si="213"/>
        <v>0</v>
      </c>
      <c r="IJ48" s="13">
        <f t="shared" si="213"/>
        <v>0</v>
      </c>
      <c r="IK48" s="13">
        <f t="shared" si="213"/>
        <v>0</v>
      </c>
      <c r="IL48" s="13">
        <f t="shared" si="213"/>
        <v>0</v>
      </c>
      <c r="IM48" s="13">
        <f t="shared" si="213"/>
        <v>0</v>
      </c>
      <c r="IN48" s="13">
        <f t="shared" si="213"/>
        <v>0</v>
      </c>
      <c r="IO48" s="13">
        <f t="shared" ref="IO48:KZ48" si="214">IO96+IO144</f>
        <v>0</v>
      </c>
      <c r="IP48" s="13">
        <f t="shared" si="214"/>
        <v>0</v>
      </c>
      <c r="IQ48" s="13">
        <f t="shared" si="214"/>
        <v>0</v>
      </c>
      <c r="IR48" s="13">
        <f t="shared" si="214"/>
        <v>0</v>
      </c>
      <c r="IS48" s="13">
        <f t="shared" si="214"/>
        <v>0</v>
      </c>
      <c r="IT48" s="13">
        <f t="shared" si="214"/>
        <v>0</v>
      </c>
      <c r="IU48" s="13">
        <f t="shared" si="214"/>
        <v>0</v>
      </c>
      <c r="IV48" s="13">
        <f t="shared" si="214"/>
        <v>0</v>
      </c>
      <c r="IW48" s="13">
        <f t="shared" si="214"/>
        <v>0</v>
      </c>
      <c r="IX48" s="13">
        <f t="shared" si="214"/>
        <v>0</v>
      </c>
      <c r="IY48" s="13">
        <f t="shared" si="214"/>
        <v>0</v>
      </c>
      <c r="IZ48" s="13">
        <f t="shared" si="214"/>
        <v>0</v>
      </c>
      <c r="JA48" s="13">
        <f t="shared" si="214"/>
        <v>0</v>
      </c>
      <c r="JB48" s="13">
        <f t="shared" si="214"/>
        <v>0</v>
      </c>
      <c r="JC48" s="13">
        <f t="shared" si="214"/>
        <v>0</v>
      </c>
      <c r="JD48" s="13">
        <f t="shared" si="214"/>
        <v>0</v>
      </c>
      <c r="JE48" s="13">
        <f t="shared" si="214"/>
        <v>0</v>
      </c>
      <c r="JF48" s="13">
        <f t="shared" si="214"/>
        <v>0</v>
      </c>
      <c r="JG48" s="13">
        <f t="shared" si="214"/>
        <v>0</v>
      </c>
      <c r="JH48" s="13">
        <f t="shared" si="214"/>
        <v>0</v>
      </c>
      <c r="JI48" s="13">
        <f t="shared" si="214"/>
        <v>0</v>
      </c>
      <c r="JJ48" s="13">
        <f t="shared" si="214"/>
        <v>0</v>
      </c>
      <c r="JK48" s="13">
        <f t="shared" si="214"/>
        <v>0</v>
      </c>
      <c r="JL48" s="13">
        <f t="shared" si="214"/>
        <v>0</v>
      </c>
      <c r="JM48" s="13">
        <f t="shared" si="214"/>
        <v>0</v>
      </c>
      <c r="JN48" s="13">
        <f t="shared" si="214"/>
        <v>0</v>
      </c>
      <c r="JO48" s="13">
        <f t="shared" si="214"/>
        <v>0</v>
      </c>
      <c r="JP48" s="13">
        <f t="shared" si="214"/>
        <v>0</v>
      </c>
      <c r="JQ48" s="13">
        <f t="shared" si="214"/>
        <v>0</v>
      </c>
      <c r="JR48" s="13">
        <f t="shared" si="214"/>
        <v>0</v>
      </c>
      <c r="JS48" s="13">
        <f t="shared" si="214"/>
        <v>0</v>
      </c>
      <c r="JT48" s="13">
        <f t="shared" si="214"/>
        <v>0</v>
      </c>
      <c r="JU48" s="13">
        <f t="shared" si="214"/>
        <v>0</v>
      </c>
      <c r="JV48" s="13">
        <f t="shared" si="214"/>
        <v>0</v>
      </c>
      <c r="JW48" s="13">
        <f t="shared" si="214"/>
        <v>0</v>
      </c>
      <c r="JX48" s="13">
        <f t="shared" si="214"/>
        <v>0</v>
      </c>
      <c r="JY48" s="13">
        <f t="shared" si="214"/>
        <v>0</v>
      </c>
      <c r="JZ48" s="13">
        <f t="shared" si="214"/>
        <v>0</v>
      </c>
      <c r="KA48" s="13">
        <f t="shared" si="214"/>
        <v>0</v>
      </c>
      <c r="KB48" s="13">
        <f t="shared" si="214"/>
        <v>0</v>
      </c>
      <c r="KC48" s="13">
        <f t="shared" si="214"/>
        <v>0</v>
      </c>
      <c r="KD48" s="13">
        <f t="shared" si="214"/>
        <v>0</v>
      </c>
      <c r="KE48" s="13">
        <f t="shared" si="214"/>
        <v>0</v>
      </c>
      <c r="KF48" s="13">
        <f t="shared" si="214"/>
        <v>0</v>
      </c>
      <c r="KG48" s="13">
        <f t="shared" si="214"/>
        <v>0</v>
      </c>
      <c r="KH48" s="13">
        <f t="shared" si="214"/>
        <v>0</v>
      </c>
      <c r="KI48" s="13">
        <f t="shared" si="214"/>
        <v>0</v>
      </c>
      <c r="KJ48" s="13">
        <f t="shared" si="214"/>
        <v>0</v>
      </c>
      <c r="KK48" s="13">
        <f t="shared" si="214"/>
        <v>0</v>
      </c>
      <c r="KL48" s="13">
        <f t="shared" si="214"/>
        <v>0</v>
      </c>
      <c r="KM48" s="13">
        <f t="shared" si="214"/>
        <v>0</v>
      </c>
      <c r="KN48" s="13">
        <f t="shared" si="214"/>
        <v>0</v>
      </c>
      <c r="KO48" s="13">
        <f t="shared" si="214"/>
        <v>0</v>
      </c>
      <c r="KP48" s="13">
        <f t="shared" si="214"/>
        <v>0</v>
      </c>
      <c r="KQ48" s="13">
        <f t="shared" si="214"/>
        <v>0</v>
      </c>
      <c r="KR48" s="13">
        <f t="shared" si="214"/>
        <v>0</v>
      </c>
      <c r="KS48" s="13">
        <f t="shared" si="214"/>
        <v>0</v>
      </c>
      <c r="KT48" s="13">
        <f t="shared" si="214"/>
        <v>0</v>
      </c>
      <c r="KU48" s="13">
        <f t="shared" si="214"/>
        <v>0</v>
      </c>
      <c r="KV48" s="13">
        <f t="shared" si="214"/>
        <v>0</v>
      </c>
      <c r="KW48" s="13">
        <f t="shared" si="214"/>
        <v>0</v>
      </c>
      <c r="KX48" s="13">
        <f t="shared" si="214"/>
        <v>0</v>
      </c>
      <c r="KY48" s="13">
        <f t="shared" si="214"/>
        <v>0</v>
      </c>
      <c r="KZ48" s="13">
        <f t="shared" si="214"/>
        <v>0</v>
      </c>
      <c r="LA48" s="13">
        <f t="shared" ref="LA48:NI48" si="215">LA96+LA144</f>
        <v>0</v>
      </c>
      <c r="LB48" s="13">
        <f t="shared" si="215"/>
        <v>0</v>
      </c>
      <c r="LC48" s="13">
        <f t="shared" si="215"/>
        <v>0</v>
      </c>
      <c r="LD48" s="13">
        <f t="shared" si="215"/>
        <v>0</v>
      </c>
      <c r="LE48" s="13">
        <f t="shared" si="215"/>
        <v>0</v>
      </c>
      <c r="LF48" s="13">
        <f t="shared" si="215"/>
        <v>0</v>
      </c>
      <c r="LG48" s="13">
        <f t="shared" si="215"/>
        <v>0</v>
      </c>
      <c r="LH48" s="13">
        <f t="shared" si="215"/>
        <v>0</v>
      </c>
      <c r="LI48" s="13">
        <f t="shared" si="215"/>
        <v>0</v>
      </c>
      <c r="LJ48" s="13">
        <f t="shared" si="215"/>
        <v>0</v>
      </c>
      <c r="LK48" s="13">
        <f t="shared" si="215"/>
        <v>0</v>
      </c>
      <c r="LL48" s="13">
        <f t="shared" si="215"/>
        <v>0</v>
      </c>
      <c r="LM48" s="13">
        <f t="shared" si="215"/>
        <v>0</v>
      </c>
      <c r="LN48" s="13">
        <f t="shared" si="215"/>
        <v>0</v>
      </c>
      <c r="LO48" s="13">
        <f t="shared" si="215"/>
        <v>0</v>
      </c>
      <c r="LP48" s="13">
        <f t="shared" si="215"/>
        <v>0</v>
      </c>
      <c r="LQ48" s="13">
        <f t="shared" si="215"/>
        <v>0</v>
      </c>
      <c r="LR48" s="13">
        <f t="shared" si="215"/>
        <v>0</v>
      </c>
      <c r="LS48" s="13">
        <f t="shared" si="215"/>
        <v>0</v>
      </c>
      <c r="LT48" s="13">
        <f t="shared" si="215"/>
        <v>0</v>
      </c>
      <c r="LU48" s="13">
        <f t="shared" si="215"/>
        <v>0</v>
      </c>
      <c r="LV48" s="13">
        <f t="shared" si="215"/>
        <v>0</v>
      </c>
      <c r="LW48" s="13">
        <f t="shared" si="215"/>
        <v>0</v>
      </c>
      <c r="LX48" s="13">
        <f t="shared" si="215"/>
        <v>0</v>
      </c>
      <c r="LY48" s="13">
        <f t="shared" si="215"/>
        <v>0</v>
      </c>
      <c r="LZ48" s="13">
        <f t="shared" si="215"/>
        <v>0</v>
      </c>
      <c r="MA48" s="13">
        <f t="shared" si="215"/>
        <v>0</v>
      </c>
      <c r="MB48" s="13">
        <f t="shared" si="215"/>
        <v>0</v>
      </c>
      <c r="MC48" s="13">
        <f t="shared" si="215"/>
        <v>0</v>
      </c>
      <c r="MD48" s="13">
        <f t="shared" si="215"/>
        <v>0</v>
      </c>
      <c r="ME48" s="13">
        <f t="shared" si="215"/>
        <v>0</v>
      </c>
      <c r="MF48" s="13">
        <f t="shared" si="215"/>
        <v>0</v>
      </c>
      <c r="MG48" s="13">
        <f t="shared" si="215"/>
        <v>0</v>
      </c>
      <c r="MH48" s="13">
        <f t="shared" si="215"/>
        <v>0</v>
      </c>
      <c r="MI48" s="13">
        <f t="shared" si="215"/>
        <v>0</v>
      </c>
      <c r="MJ48" s="13">
        <f t="shared" si="215"/>
        <v>0</v>
      </c>
      <c r="MK48" s="13">
        <f t="shared" si="215"/>
        <v>0</v>
      </c>
      <c r="ML48" s="13">
        <f t="shared" si="215"/>
        <v>0</v>
      </c>
      <c r="MM48" s="13">
        <f t="shared" si="215"/>
        <v>0</v>
      </c>
      <c r="MN48" s="13">
        <f t="shared" si="215"/>
        <v>0</v>
      </c>
      <c r="MO48" s="13">
        <f t="shared" si="215"/>
        <v>0</v>
      </c>
      <c r="MP48" s="13">
        <f t="shared" si="215"/>
        <v>0</v>
      </c>
      <c r="MQ48" s="13">
        <f t="shared" si="215"/>
        <v>0</v>
      </c>
      <c r="MR48" s="13">
        <f t="shared" si="215"/>
        <v>0</v>
      </c>
      <c r="MS48" s="13">
        <f t="shared" si="215"/>
        <v>0</v>
      </c>
      <c r="MT48" s="13">
        <f t="shared" si="215"/>
        <v>0</v>
      </c>
      <c r="MU48" s="13">
        <f t="shared" si="215"/>
        <v>0</v>
      </c>
      <c r="MV48" s="13">
        <f t="shared" si="215"/>
        <v>0</v>
      </c>
      <c r="MW48" s="13">
        <f t="shared" si="215"/>
        <v>0</v>
      </c>
      <c r="MX48" s="13">
        <f t="shared" si="215"/>
        <v>0</v>
      </c>
      <c r="MY48" s="13">
        <f t="shared" si="215"/>
        <v>0</v>
      </c>
      <c r="MZ48" s="13">
        <f t="shared" si="215"/>
        <v>0</v>
      </c>
      <c r="NA48" s="13">
        <f t="shared" si="215"/>
        <v>0</v>
      </c>
      <c r="NB48" s="13">
        <f t="shared" si="215"/>
        <v>0</v>
      </c>
      <c r="NC48" s="13">
        <f t="shared" si="215"/>
        <v>0</v>
      </c>
      <c r="ND48" s="13">
        <f t="shared" si="215"/>
        <v>0</v>
      </c>
      <c r="NE48" s="13">
        <f t="shared" si="215"/>
        <v>0</v>
      </c>
      <c r="NF48" s="13">
        <f t="shared" si="215"/>
        <v>0</v>
      </c>
      <c r="NG48" s="13">
        <f t="shared" si="215"/>
        <v>0</v>
      </c>
      <c r="NH48" s="13">
        <f t="shared" si="215"/>
        <v>0</v>
      </c>
      <c r="NI48" s="13">
        <f t="shared" si="215"/>
        <v>0</v>
      </c>
    </row>
    <row r="49" spans="1:373" ht="15">
      <c r="B49" s="10" t="s">
        <v>375</v>
      </c>
      <c r="C49" s="16">
        <f>SUM(C40:C48)</f>
        <v>3.5030864197530867</v>
      </c>
      <c r="D49" s="16">
        <f t="shared" ref="D49:BN49" si="216">SUM(D40:D48)</f>
        <v>3.6975308641975313</v>
      </c>
      <c r="E49" s="16">
        <f t="shared" si="216"/>
        <v>3.6975308641975313</v>
      </c>
      <c r="F49" s="16">
        <f t="shared" si="216"/>
        <v>3.6419753086419755</v>
      </c>
      <c r="G49" s="16">
        <f t="shared" si="216"/>
        <v>3.6141975308641978</v>
      </c>
      <c r="H49" s="16">
        <f t="shared" si="216"/>
        <v>3.5030864197530862</v>
      </c>
      <c r="I49" s="16">
        <f t="shared" si="216"/>
        <v>3.5308641975308639</v>
      </c>
      <c r="J49" s="16">
        <f t="shared" si="216"/>
        <v>3.7530864197530867</v>
      </c>
      <c r="K49" s="16">
        <f t="shared" si="216"/>
        <v>3.6141975308641978</v>
      </c>
      <c r="L49" s="16">
        <f t="shared" si="216"/>
        <v>3.5447530864197532</v>
      </c>
      <c r="M49" s="16">
        <f t="shared" si="216"/>
        <v>3.5169753086419755</v>
      </c>
      <c r="N49" s="16">
        <f t="shared" si="216"/>
        <v>3.6975308641975313</v>
      </c>
      <c r="O49" s="16">
        <f t="shared" si="216"/>
        <v>3.5308641975308639</v>
      </c>
      <c r="P49" s="16">
        <f t="shared" si="216"/>
        <v>3.5864197530864197</v>
      </c>
      <c r="Q49" s="16">
        <f t="shared" si="216"/>
        <v>3.7808641975308648</v>
      </c>
      <c r="R49" s="16">
        <f t="shared" si="216"/>
        <v>3.975308641975309</v>
      </c>
      <c r="S49" s="16">
        <f t="shared" si="216"/>
        <v>3.725308641975309</v>
      </c>
      <c r="T49" s="16">
        <f t="shared" si="216"/>
        <v>3.6419753086419755</v>
      </c>
      <c r="U49" s="16">
        <f t="shared" si="216"/>
        <v>3.5864197530864201</v>
      </c>
      <c r="V49" s="16">
        <f t="shared" si="216"/>
        <v>3.5030864197530862</v>
      </c>
      <c r="W49" s="16">
        <f t="shared" si="216"/>
        <v>3.5308641975308639</v>
      </c>
      <c r="X49" s="16">
        <f t="shared" si="216"/>
        <v>3.725308641975309</v>
      </c>
      <c r="Y49" s="16">
        <f t="shared" si="216"/>
        <v>3.7530864197530867</v>
      </c>
      <c r="Z49" s="16">
        <f t="shared" si="216"/>
        <v>3.6419753086419755</v>
      </c>
      <c r="AA49" s="16">
        <f t="shared" si="216"/>
        <v>3.6141975308641978</v>
      </c>
      <c r="AB49" s="16">
        <f t="shared" si="216"/>
        <v>3.5725308641975313</v>
      </c>
      <c r="AC49" s="16">
        <f t="shared" si="216"/>
        <v>3.5030864197530862</v>
      </c>
      <c r="AD49" s="16">
        <f t="shared" si="216"/>
        <v>3.5725308641975309</v>
      </c>
      <c r="AE49" s="16">
        <f t="shared" si="216"/>
        <v>3.8641975308641978</v>
      </c>
      <c r="AF49" s="16">
        <f t="shared" si="216"/>
        <v>3.9197530864197532</v>
      </c>
      <c r="AG49" s="16">
        <f t="shared" si="216"/>
        <v>3.6975308641975313</v>
      </c>
      <c r="AH49" s="16">
        <f t="shared" si="216"/>
        <v>3.5864197530864201</v>
      </c>
      <c r="AI49" s="16">
        <f t="shared" si="216"/>
        <v>3.5864197530864201</v>
      </c>
      <c r="AJ49" s="16">
        <f t="shared" si="216"/>
        <v>3.5864197530864197</v>
      </c>
      <c r="AK49" s="16">
        <f t="shared" si="216"/>
        <v>3.5864197530864197</v>
      </c>
      <c r="AL49" s="16">
        <f t="shared" si="216"/>
        <v>3.8641975308641978</v>
      </c>
      <c r="AM49" s="16">
        <f t="shared" si="216"/>
        <v>4.0586419753086425</v>
      </c>
      <c r="AN49" s="16">
        <f t="shared" si="216"/>
        <v>3.8086419753086425</v>
      </c>
      <c r="AO49" s="16">
        <f t="shared" si="216"/>
        <v>3.7808641975308648</v>
      </c>
      <c r="AP49" s="16">
        <f t="shared" si="216"/>
        <v>3.6419753086419755</v>
      </c>
      <c r="AQ49" s="16">
        <f t="shared" si="216"/>
        <v>3.5308641975308639</v>
      </c>
      <c r="AR49" s="16">
        <f t="shared" si="216"/>
        <v>3.5308641975308639</v>
      </c>
      <c r="AS49" s="16">
        <f t="shared" si="216"/>
        <v>3.7808641975308648</v>
      </c>
      <c r="AT49" s="16">
        <f t="shared" si="216"/>
        <v>3.7808641975308648</v>
      </c>
      <c r="AU49" s="16">
        <f t="shared" si="216"/>
        <v>3.6419753086419755</v>
      </c>
      <c r="AV49" s="16">
        <f t="shared" si="216"/>
        <v>3.6975308641975313</v>
      </c>
      <c r="AW49" s="16">
        <f t="shared" si="216"/>
        <v>3.7530864197530867</v>
      </c>
      <c r="AX49" s="16">
        <f t="shared" si="216"/>
        <v>3.6419753086419751</v>
      </c>
      <c r="AY49" s="16">
        <f t="shared" si="216"/>
        <v>3.6419753086419751</v>
      </c>
      <c r="AZ49" s="16">
        <f t="shared" si="216"/>
        <v>3.9197530864197532</v>
      </c>
      <c r="BA49" s="16">
        <f t="shared" si="216"/>
        <v>4.0586419753086425</v>
      </c>
      <c r="BB49" s="16">
        <f t="shared" si="216"/>
        <v>3.8641975308641978</v>
      </c>
      <c r="BC49" s="16">
        <f t="shared" si="216"/>
        <v>3.8641975308641978</v>
      </c>
      <c r="BD49" s="16">
        <f t="shared" si="216"/>
        <v>3.8641975308641978</v>
      </c>
      <c r="BE49" s="16">
        <f t="shared" si="216"/>
        <v>3.6419753086419751</v>
      </c>
      <c r="BF49" s="16">
        <f t="shared" si="216"/>
        <v>3.6419753086419751</v>
      </c>
      <c r="BG49" s="16">
        <f t="shared" si="216"/>
        <v>3.8641975308641978</v>
      </c>
      <c r="BH49" s="16">
        <f t="shared" si="216"/>
        <v>3.7808641975308648</v>
      </c>
      <c r="BI49" s="16">
        <f t="shared" si="216"/>
        <v>3.6697530864197532</v>
      </c>
      <c r="BJ49" s="16">
        <f t="shared" si="216"/>
        <v>3.6141975308641978</v>
      </c>
      <c r="BK49" s="16">
        <f t="shared" si="216"/>
        <v>3.6141975308641978</v>
      </c>
      <c r="BL49" s="16">
        <f t="shared" si="216"/>
        <v>3.5308641975308639</v>
      </c>
      <c r="BM49" s="16">
        <f t="shared" si="216"/>
        <v>3.6419753086419751</v>
      </c>
      <c r="BN49" s="16">
        <f t="shared" si="216"/>
        <v>3.3641975308641978</v>
      </c>
      <c r="BO49" s="16">
        <f t="shared" ref="BO49:DP49" si="217">SUM(BO40:BO48)</f>
        <v>3.975308641975309</v>
      </c>
      <c r="BP49" s="16">
        <f t="shared" si="217"/>
        <v>3.725308641975309</v>
      </c>
      <c r="BQ49" s="16">
        <f t="shared" si="217"/>
        <v>3.5586419753086425</v>
      </c>
      <c r="BR49" s="16">
        <f t="shared" si="217"/>
        <v>3.5308641975308643</v>
      </c>
      <c r="BS49" s="16">
        <f t="shared" si="217"/>
        <v>3.5308641975308639</v>
      </c>
      <c r="BT49" s="16">
        <f t="shared" si="217"/>
        <v>3.5864197530864197</v>
      </c>
      <c r="BU49" s="16">
        <f t="shared" si="217"/>
        <v>3.7808641975308648</v>
      </c>
      <c r="BV49" s="16">
        <f t="shared" si="217"/>
        <v>3.8364197530864201</v>
      </c>
      <c r="BW49" s="16">
        <f t="shared" si="217"/>
        <v>3.6419753086419755</v>
      </c>
      <c r="BX49" s="16">
        <f t="shared" si="217"/>
        <v>3.6419753086419755</v>
      </c>
      <c r="BY49" s="16">
        <f t="shared" si="217"/>
        <v>3.6419753086419755</v>
      </c>
      <c r="BZ49" s="16">
        <f t="shared" si="217"/>
        <v>3.5308641975308639</v>
      </c>
      <c r="CA49" s="16">
        <f t="shared" si="217"/>
        <v>3.558641975308642</v>
      </c>
      <c r="CB49" s="16">
        <f t="shared" si="217"/>
        <v>3.6975308641975313</v>
      </c>
      <c r="CC49" s="16">
        <f t="shared" si="217"/>
        <v>3.7530864197530867</v>
      </c>
      <c r="CD49" s="16">
        <f t="shared" si="217"/>
        <v>3.0555555555555554</v>
      </c>
      <c r="CE49" s="16">
        <f t="shared" si="217"/>
        <v>3.0555555555555554</v>
      </c>
      <c r="CF49" s="16">
        <f t="shared" si="217"/>
        <v>3.1111111111111112</v>
      </c>
      <c r="CG49" s="16">
        <f t="shared" si="217"/>
        <v>3.1111111111111112</v>
      </c>
      <c r="CH49" s="16">
        <f t="shared" si="217"/>
        <v>2.8055555555555554</v>
      </c>
      <c r="CI49" s="16">
        <f t="shared" si="217"/>
        <v>3.1944444444444446</v>
      </c>
      <c r="CJ49" s="16">
        <f t="shared" si="217"/>
        <v>3.5</v>
      </c>
      <c r="CK49" s="16">
        <f t="shared" si="217"/>
        <v>3.5</v>
      </c>
      <c r="CL49" s="16">
        <f t="shared" si="217"/>
        <v>3.1944444444444446</v>
      </c>
      <c r="CM49" s="16">
        <f t="shared" si="217"/>
        <v>3.1944444444444446</v>
      </c>
      <c r="CN49" s="16">
        <f t="shared" si="217"/>
        <v>3.1944444444444446</v>
      </c>
      <c r="CO49" s="16">
        <f t="shared" si="217"/>
        <v>2.9444444444444446</v>
      </c>
      <c r="CP49" s="16">
        <f t="shared" si="217"/>
        <v>3.1944444444444446</v>
      </c>
      <c r="CQ49" s="16">
        <f t="shared" si="217"/>
        <v>4.8333333333333339</v>
      </c>
      <c r="CR49" s="16">
        <f t="shared" si="217"/>
        <v>4.5277777777777777</v>
      </c>
      <c r="CS49" s="16">
        <f t="shared" si="217"/>
        <v>4.3333333333333339</v>
      </c>
      <c r="CT49" s="16">
        <f t="shared" si="217"/>
        <v>4.2222222222222223</v>
      </c>
      <c r="CU49" s="16">
        <f t="shared" si="217"/>
        <v>4.083333333333333</v>
      </c>
      <c r="CV49" s="16">
        <f t="shared" si="217"/>
        <v>4.1111111111111107</v>
      </c>
      <c r="CW49" s="16">
        <f t="shared" si="217"/>
        <v>3.8333333333333335</v>
      </c>
      <c r="CX49" s="16">
        <f t="shared" si="217"/>
        <v>4.3888888888888893</v>
      </c>
      <c r="CY49" s="16">
        <f t="shared" si="217"/>
        <v>4.1111111111111107</v>
      </c>
      <c r="CZ49" s="16">
        <f t="shared" si="217"/>
        <v>4.0277777777777786</v>
      </c>
      <c r="DA49" s="16">
        <f t="shared" si="217"/>
        <v>4.4444444444444446</v>
      </c>
      <c r="DB49" s="16">
        <f t="shared" si="217"/>
        <v>1.4097222222222223</v>
      </c>
      <c r="DC49" s="16">
        <f t="shared" si="217"/>
        <v>1.4166666666666667</v>
      </c>
      <c r="DD49" s="16">
        <f t="shared" si="217"/>
        <v>3.8111111111111109</v>
      </c>
      <c r="DE49" s="16">
        <f t="shared" si="217"/>
        <v>3.4027777777777777</v>
      </c>
      <c r="DF49" s="16">
        <f t="shared" si="217"/>
        <v>3.1111111111111112</v>
      </c>
      <c r="DG49" s="16">
        <f t="shared" si="217"/>
        <v>3.1111111111111112</v>
      </c>
      <c r="DH49" s="16">
        <f t="shared" si="217"/>
        <v>3.3333333333333335</v>
      </c>
      <c r="DI49" s="16">
        <f t="shared" si="217"/>
        <v>3.5555555555555558</v>
      </c>
      <c r="DJ49" s="16">
        <f t="shared" si="217"/>
        <v>1.5555555555555556</v>
      </c>
      <c r="DK49" s="16">
        <f t="shared" si="217"/>
        <v>3.3888888888888888</v>
      </c>
      <c r="DL49" s="16">
        <f t="shared" si="217"/>
        <v>4.8888888888888893</v>
      </c>
      <c r="DM49" s="16">
        <f t="shared" si="217"/>
        <v>4.8055555555555554</v>
      </c>
      <c r="DN49" s="16">
        <f t="shared" si="217"/>
        <v>4.6111111111111116</v>
      </c>
      <c r="DO49" s="16">
        <f t="shared" si="217"/>
        <v>4.8055555555555554</v>
      </c>
      <c r="DP49" s="16">
        <f t="shared" si="217"/>
        <v>4.1666666666666661</v>
      </c>
      <c r="DQ49" s="16">
        <f t="shared" ref="DQ49:GB49" si="218">SUM(DQ40:DQ48)</f>
        <v>4.1111111111111107</v>
      </c>
      <c r="DR49" s="16">
        <f t="shared" si="218"/>
        <v>4.3333333333333339</v>
      </c>
      <c r="DS49" s="16">
        <f t="shared" si="218"/>
        <v>7.25</v>
      </c>
      <c r="DT49" s="16">
        <f t="shared" si="218"/>
        <v>7.0833333333333339</v>
      </c>
      <c r="DU49" s="16">
        <f t="shared" si="218"/>
        <v>7.0833333333333339</v>
      </c>
      <c r="DV49" s="16">
        <f t="shared" si="218"/>
        <v>7.1111111111111116</v>
      </c>
      <c r="DW49" s="16">
        <f t="shared" si="218"/>
        <v>7.0555555555555562</v>
      </c>
      <c r="DX49" s="16">
        <f t="shared" si="218"/>
        <v>7.0833333333333339</v>
      </c>
      <c r="DY49" s="16">
        <f t="shared" si="218"/>
        <v>7.2222222222222223</v>
      </c>
      <c r="DZ49" s="16">
        <f t="shared" si="218"/>
        <v>7.25</v>
      </c>
      <c r="EA49" s="16">
        <f t="shared" si="218"/>
        <v>7.0833333333333339</v>
      </c>
      <c r="EB49" s="16">
        <f t="shared" si="218"/>
        <v>7.1111111111111116</v>
      </c>
      <c r="EC49" s="16">
        <f t="shared" si="218"/>
        <v>7.1111111111111116</v>
      </c>
      <c r="ED49" s="16">
        <f t="shared" si="218"/>
        <v>7.1111111111111116</v>
      </c>
      <c r="EE49" s="16">
        <f t="shared" si="218"/>
        <v>7.1111111111111116</v>
      </c>
      <c r="EF49" s="16">
        <f t="shared" si="218"/>
        <v>7.3055555555555562</v>
      </c>
      <c r="EG49" s="16">
        <f t="shared" si="218"/>
        <v>7.4444444444444446</v>
      </c>
      <c r="EH49" s="16">
        <f t="shared" si="218"/>
        <v>7.25</v>
      </c>
      <c r="EI49" s="16">
        <f t="shared" si="218"/>
        <v>7.25</v>
      </c>
      <c r="EJ49" s="16">
        <f t="shared" si="218"/>
        <v>4.3333333333333339</v>
      </c>
      <c r="EK49" s="16">
        <f t="shared" si="218"/>
        <v>4.2777777777777777</v>
      </c>
      <c r="EL49" s="16">
        <f t="shared" si="218"/>
        <v>4.2777777777777777</v>
      </c>
      <c r="EM49" s="16">
        <f t="shared" si="218"/>
        <v>4.6111111111111116</v>
      </c>
      <c r="EN49" s="16">
        <f t="shared" si="218"/>
        <v>5.0555555555555554</v>
      </c>
      <c r="EO49" s="16">
        <f t="shared" si="218"/>
        <v>4.6111111111111116</v>
      </c>
      <c r="EP49" s="16">
        <f t="shared" si="218"/>
        <v>4.5555555555555554</v>
      </c>
      <c r="EQ49" s="16">
        <f t="shared" si="218"/>
        <v>4.5555555555555554</v>
      </c>
      <c r="ER49" s="16">
        <f t="shared" si="218"/>
        <v>5.083333333333333</v>
      </c>
      <c r="ES49" s="16">
        <f t="shared" si="218"/>
        <v>4.2777777777777777</v>
      </c>
      <c r="ET49" s="16">
        <f t="shared" si="218"/>
        <v>4.6111111111111116</v>
      </c>
      <c r="EU49" s="16">
        <f t="shared" si="218"/>
        <v>5.0833333333333339</v>
      </c>
      <c r="EV49" s="16">
        <f t="shared" si="218"/>
        <v>4.7222222222222223</v>
      </c>
      <c r="EW49" s="16">
        <f t="shared" si="218"/>
        <v>4.6111111111111116</v>
      </c>
      <c r="EX49" s="16">
        <f t="shared" si="218"/>
        <v>4.6111111111111116</v>
      </c>
      <c r="EY49" s="16">
        <f t="shared" si="218"/>
        <v>4.9444444444444446</v>
      </c>
      <c r="EZ49" s="16">
        <f t="shared" si="218"/>
        <v>4.6666666666666661</v>
      </c>
      <c r="FA49" s="16">
        <f t="shared" si="218"/>
        <v>4.7222222222222223</v>
      </c>
      <c r="FB49" s="16">
        <f t="shared" si="218"/>
        <v>5</v>
      </c>
      <c r="FC49" s="16">
        <f t="shared" si="218"/>
        <v>4.7777777777777777</v>
      </c>
      <c r="FD49" s="16">
        <f t="shared" si="218"/>
        <v>4.666666666666667</v>
      </c>
      <c r="FE49" s="16">
        <f t="shared" si="218"/>
        <v>4.666666666666667</v>
      </c>
      <c r="FF49" s="16">
        <f t="shared" si="218"/>
        <v>4.9444444444444446</v>
      </c>
      <c r="FG49" s="16">
        <f t="shared" si="218"/>
        <v>4.2777777777777777</v>
      </c>
      <c r="FH49" s="16">
        <f t="shared" si="218"/>
        <v>4.8888888888888893</v>
      </c>
      <c r="FI49" s="16">
        <f t="shared" si="218"/>
        <v>4.3888888888888893</v>
      </c>
      <c r="FJ49" s="16">
        <f t="shared" si="218"/>
        <v>4.25</v>
      </c>
      <c r="FK49" s="16">
        <f t="shared" si="218"/>
        <v>4.25</v>
      </c>
      <c r="FL49" s="16">
        <f t="shared" si="218"/>
        <v>4.25</v>
      </c>
      <c r="FM49" s="16">
        <f t="shared" si="218"/>
        <v>4.25</v>
      </c>
      <c r="FN49" s="16">
        <f t="shared" si="218"/>
        <v>4.25</v>
      </c>
      <c r="FO49" s="16">
        <f t="shared" si="218"/>
        <v>4.25</v>
      </c>
      <c r="FP49" s="16">
        <f t="shared" si="218"/>
        <v>4.25</v>
      </c>
      <c r="FQ49" s="16">
        <f t="shared" si="218"/>
        <v>4.25</v>
      </c>
      <c r="FR49" s="16">
        <f t="shared" si="218"/>
        <v>4.25</v>
      </c>
      <c r="FS49" s="16">
        <f t="shared" si="218"/>
        <v>4.25</v>
      </c>
      <c r="FT49" s="16">
        <f t="shared" si="218"/>
        <v>4.25</v>
      </c>
      <c r="FU49" s="16">
        <f t="shared" si="218"/>
        <v>4.25</v>
      </c>
      <c r="FV49" s="16">
        <f t="shared" si="218"/>
        <v>4.25</v>
      </c>
      <c r="FW49" s="16">
        <f t="shared" si="218"/>
        <v>4.25</v>
      </c>
      <c r="FX49" s="16">
        <f t="shared" si="218"/>
        <v>4.25</v>
      </c>
      <c r="FY49" s="16">
        <f t="shared" si="218"/>
        <v>4.25</v>
      </c>
      <c r="FZ49" s="16">
        <f t="shared" si="218"/>
        <v>4.25</v>
      </c>
      <c r="GA49" s="16">
        <f t="shared" si="218"/>
        <v>4.25</v>
      </c>
      <c r="GB49" s="16">
        <f t="shared" si="218"/>
        <v>4.25</v>
      </c>
      <c r="GC49" s="16">
        <f t="shared" ref="GC49:IN49" si="219">SUM(GC40:GC48)</f>
        <v>4.25</v>
      </c>
      <c r="GD49" s="16">
        <f t="shared" si="219"/>
        <v>4.25</v>
      </c>
      <c r="GE49" s="16">
        <f t="shared" si="219"/>
        <v>4.25</v>
      </c>
      <c r="GF49" s="16">
        <f t="shared" si="219"/>
        <v>4.25</v>
      </c>
      <c r="GG49" s="16">
        <f t="shared" si="219"/>
        <v>4.25</v>
      </c>
      <c r="GH49" s="16">
        <f t="shared" si="219"/>
        <v>4.25</v>
      </c>
      <c r="GI49" s="16">
        <f t="shared" si="219"/>
        <v>4.25</v>
      </c>
      <c r="GJ49" s="16">
        <f t="shared" si="219"/>
        <v>4.25</v>
      </c>
      <c r="GK49" s="16">
        <f t="shared" si="219"/>
        <v>4.25</v>
      </c>
      <c r="GL49" s="16">
        <f t="shared" si="219"/>
        <v>4.25</v>
      </c>
      <c r="GM49" s="16">
        <f t="shared" si="219"/>
        <v>4.25</v>
      </c>
      <c r="GN49" s="16">
        <f t="shared" si="219"/>
        <v>4.25</v>
      </c>
      <c r="GO49" s="16">
        <f t="shared" si="219"/>
        <v>4.25</v>
      </c>
      <c r="GP49" s="16">
        <f t="shared" si="219"/>
        <v>4.25</v>
      </c>
      <c r="GQ49" s="16">
        <f t="shared" si="219"/>
        <v>4.25</v>
      </c>
      <c r="GR49" s="16">
        <f t="shared" si="219"/>
        <v>4.25</v>
      </c>
      <c r="GS49" s="16">
        <f t="shared" si="219"/>
        <v>4.25</v>
      </c>
      <c r="GT49" s="16">
        <f t="shared" si="219"/>
        <v>4.25</v>
      </c>
      <c r="GU49" s="16">
        <f t="shared" si="219"/>
        <v>4.25</v>
      </c>
      <c r="GV49" s="16">
        <f t="shared" si="219"/>
        <v>4.25</v>
      </c>
      <c r="GW49" s="16">
        <f t="shared" si="219"/>
        <v>4.25</v>
      </c>
      <c r="GX49" s="16">
        <f t="shared" si="219"/>
        <v>4.25</v>
      </c>
      <c r="GY49" s="16">
        <f t="shared" si="219"/>
        <v>4.25</v>
      </c>
      <c r="GZ49" s="16">
        <f t="shared" si="219"/>
        <v>4.25</v>
      </c>
      <c r="HA49" s="16">
        <f t="shared" si="219"/>
        <v>4.25</v>
      </c>
      <c r="HB49" s="16">
        <f t="shared" si="219"/>
        <v>4.25</v>
      </c>
      <c r="HC49" s="16">
        <f t="shared" si="219"/>
        <v>4.25</v>
      </c>
      <c r="HD49" s="16">
        <f t="shared" si="219"/>
        <v>4.25</v>
      </c>
      <c r="HE49" s="16">
        <f t="shared" si="219"/>
        <v>4.25</v>
      </c>
      <c r="HF49" s="16">
        <f t="shared" si="219"/>
        <v>4.25</v>
      </c>
      <c r="HG49" s="16">
        <f t="shared" si="219"/>
        <v>4.25</v>
      </c>
      <c r="HH49" s="16">
        <f t="shared" si="219"/>
        <v>4.25</v>
      </c>
      <c r="HI49" s="16">
        <f t="shared" si="219"/>
        <v>4.25</v>
      </c>
      <c r="HJ49" s="16">
        <f t="shared" si="219"/>
        <v>4.25</v>
      </c>
      <c r="HK49" s="16">
        <f t="shared" si="219"/>
        <v>4.25</v>
      </c>
      <c r="HL49" s="16">
        <f t="shared" si="219"/>
        <v>4.25</v>
      </c>
      <c r="HM49" s="16">
        <f t="shared" si="219"/>
        <v>4.25</v>
      </c>
      <c r="HN49" s="16">
        <f t="shared" si="219"/>
        <v>4.25</v>
      </c>
      <c r="HO49" s="16">
        <f t="shared" si="219"/>
        <v>4.25</v>
      </c>
      <c r="HP49" s="16">
        <f t="shared" si="219"/>
        <v>4.25</v>
      </c>
      <c r="HQ49" s="16">
        <f t="shared" si="219"/>
        <v>4.25</v>
      </c>
      <c r="HR49" s="16">
        <f t="shared" si="219"/>
        <v>4.25</v>
      </c>
      <c r="HS49" s="16">
        <f t="shared" si="219"/>
        <v>4.25</v>
      </c>
      <c r="HT49" s="16">
        <f t="shared" si="219"/>
        <v>4.25</v>
      </c>
      <c r="HU49" s="16">
        <f t="shared" si="219"/>
        <v>4.25</v>
      </c>
      <c r="HV49" s="16">
        <f t="shared" si="219"/>
        <v>4.25</v>
      </c>
      <c r="HW49" s="16">
        <f t="shared" si="219"/>
        <v>4.25</v>
      </c>
      <c r="HX49" s="16">
        <f t="shared" si="219"/>
        <v>4.25</v>
      </c>
      <c r="HY49" s="16">
        <f t="shared" si="219"/>
        <v>4.25</v>
      </c>
      <c r="HZ49" s="16">
        <f t="shared" si="219"/>
        <v>4.25</v>
      </c>
      <c r="IA49" s="16">
        <f t="shared" si="219"/>
        <v>4.25</v>
      </c>
      <c r="IB49" s="16">
        <f t="shared" si="219"/>
        <v>4.25</v>
      </c>
      <c r="IC49" s="16">
        <f t="shared" si="219"/>
        <v>4.25</v>
      </c>
      <c r="ID49" s="16">
        <f t="shared" si="219"/>
        <v>4.25</v>
      </c>
      <c r="IE49" s="16">
        <f t="shared" si="219"/>
        <v>4.25</v>
      </c>
      <c r="IF49" s="16">
        <f t="shared" si="219"/>
        <v>4.25</v>
      </c>
      <c r="IG49" s="16">
        <f t="shared" si="219"/>
        <v>4.25</v>
      </c>
      <c r="IH49" s="16">
        <f t="shared" si="219"/>
        <v>4.25</v>
      </c>
      <c r="II49" s="16">
        <f t="shared" si="219"/>
        <v>4.25</v>
      </c>
      <c r="IJ49" s="16">
        <f t="shared" si="219"/>
        <v>4.25</v>
      </c>
      <c r="IK49" s="16">
        <f t="shared" si="219"/>
        <v>4.25</v>
      </c>
      <c r="IL49" s="16">
        <f t="shared" si="219"/>
        <v>4.25</v>
      </c>
      <c r="IM49" s="16">
        <f t="shared" si="219"/>
        <v>4.25</v>
      </c>
      <c r="IN49" s="16">
        <f t="shared" si="219"/>
        <v>4.25</v>
      </c>
      <c r="IO49" s="16">
        <f t="shared" ref="IO49:KZ49" si="220">SUM(IO40:IO48)</f>
        <v>4.25</v>
      </c>
      <c r="IP49" s="16">
        <f t="shared" si="220"/>
        <v>4.25</v>
      </c>
      <c r="IQ49" s="16">
        <f t="shared" si="220"/>
        <v>4.25</v>
      </c>
      <c r="IR49" s="16">
        <f t="shared" si="220"/>
        <v>4.25</v>
      </c>
      <c r="IS49" s="16">
        <f t="shared" si="220"/>
        <v>4.25</v>
      </c>
      <c r="IT49" s="16">
        <f t="shared" si="220"/>
        <v>4.25</v>
      </c>
      <c r="IU49" s="16">
        <f t="shared" si="220"/>
        <v>4.25</v>
      </c>
      <c r="IV49" s="16">
        <f t="shared" si="220"/>
        <v>4.25</v>
      </c>
      <c r="IW49" s="16">
        <f t="shared" si="220"/>
        <v>4.25</v>
      </c>
      <c r="IX49" s="16">
        <f t="shared" si="220"/>
        <v>4.25</v>
      </c>
      <c r="IY49" s="16">
        <f t="shared" si="220"/>
        <v>4.25</v>
      </c>
      <c r="IZ49" s="16">
        <f t="shared" si="220"/>
        <v>4.25</v>
      </c>
      <c r="JA49" s="16">
        <f t="shared" si="220"/>
        <v>4.25</v>
      </c>
      <c r="JB49" s="16">
        <f t="shared" si="220"/>
        <v>4.25</v>
      </c>
      <c r="JC49" s="16">
        <f t="shared" si="220"/>
        <v>4.25</v>
      </c>
      <c r="JD49" s="16">
        <f t="shared" si="220"/>
        <v>4.25</v>
      </c>
      <c r="JE49" s="16">
        <f t="shared" si="220"/>
        <v>4.25</v>
      </c>
      <c r="JF49" s="16">
        <f t="shared" si="220"/>
        <v>4.25</v>
      </c>
      <c r="JG49" s="16">
        <f t="shared" si="220"/>
        <v>4.25</v>
      </c>
      <c r="JH49" s="16">
        <f t="shared" si="220"/>
        <v>4.25</v>
      </c>
      <c r="JI49" s="16">
        <f t="shared" si="220"/>
        <v>4.25</v>
      </c>
      <c r="JJ49" s="16">
        <f t="shared" si="220"/>
        <v>4.25</v>
      </c>
      <c r="JK49" s="16">
        <f t="shared" si="220"/>
        <v>4.25</v>
      </c>
      <c r="JL49" s="16">
        <f t="shared" si="220"/>
        <v>4.25</v>
      </c>
      <c r="JM49" s="16">
        <f t="shared" si="220"/>
        <v>4.25</v>
      </c>
      <c r="JN49" s="16">
        <f t="shared" si="220"/>
        <v>4.25</v>
      </c>
      <c r="JO49" s="16">
        <f t="shared" si="220"/>
        <v>4.25</v>
      </c>
      <c r="JP49" s="16">
        <f t="shared" si="220"/>
        <v>4.25</v>
      </c>
      <c r="JQ49" s="16">
        <f t="shared" si="220"/>
        <v>4.25</v>
      </c>
      <c r="JR49" s="16">
        <f t="shared" si="220"/>
        <v>4.25</v>
      </c>
      <c r="JS49" s="16">
        <f t="shared" si="220"/>
        <v>4.25</v>
      </c>
      <c r="JT49" s="16">
        <f t="shared" si="220"/>
        <v>4.25</v>
      </c>
      <c r="JU49" s="16">
        <f t="shared" si="220"/>
        <v>4.25</v>
      </c>
      <c r="JV49" s="16">
        <f t="shared" si="220"/>
        <v>4.25</v>
      </c>
      <c r="JW49" s="16">
        <f t="shared" si="220"/>
        <v>4.25</v>
      </c>
      <c r="JX49" s="16">
        <f t="shared" si="220"/>
        <v>4.25</v>
      </c>
      <c r="JY49" s="16">
        <f t="shared" si="220"/>
        <v>4.25</v>
      </c>
      <c r="JZ49" s="16">
        <f t="shared" si="220"/>
        <v>4.25</v>
      </c>
      <c r="KA49" s="16">
        <f t="shared" si="220"/>
        <v>4.25</v>
      </c>
      <c r="KB49" s="16">
        <f t="shared" si="220"/>
        <v>4.25</v>
      </c>
      <c r="KC49" s="16">
        <f t="shared" si="220"/>
        <v>4.25</v>
      </c>
      <c r="KD49" s="16">
        <f t="shared" si="220"/>
        <v>4.25</v>
      </c>
      <c r="KE49" s="16">
        <f t="shared" si="220"/>
        <v>4.25</v>
      </c>
      <c r="KF49" s="16">
        <f t="shared" si="220"/>
        <v>4.25</v>
      </c>
      <c r="KG49" s="16">
        <f t="shared" si="220"/>
        <v>4.25</v>
      </c>
      <c r="KH49" s="16">
        <f t="shared" si="220"/>
        <v>4.25</v>
      </c>
      <c r="KI49" s="16">
        <f t="shared" si="220"/>
        <v>4.25</v>
      </c>
      <c r="KJ49" s="16">
        <f t="shared" si="220"/>
        <v>4.25</v>
      </c>
      <c r="KK49" s="16">
        <f t="shared" si="220"/>
        <v>4.25</v>
      </c>
      <c r="KL49" s="16">
        <f t="shared" si="220"/>
        <v>4.25</v>
      </c>
      <c r="KM49" s="16">
        <f t="shared" si="220"/>
        <v>4.25</v>
      </c>
      <c r="KN49" s="16">
        <f t="shared" si="220"/>
        <v>4.25</v>
      </c>
      <c r="KO49" s="16">
        <f t="shared" si="220"/>
        <v>4.25</v>
      </c>
      <c r="KP49" s="16">
        <f t="shared" si="220"/>
        <v>4.25</v>
      </c>
      <c r="KQ49" s="16">
        <f t="shared" si="220"/>
        <v>4.25</v>
      </c>
      <c r="KR49" s="16">
        <f t="shared" si="220"/>
        <v>4.25</v>
      </c>
      <c r="KS49" s="16">
        <f t="shared" si="220"/>
        <v>4.25</v>
      </c>
      <c r="KT49" s="16">
        <f t="shared" si="220"/>
        <v>4.25</v>
      </c>
      <c r="KU49" s="16">
        <f t="shared" si="220"/>
        <v>4.25</v>
      </c>
      <c r="KV49" s="16">
        <f t="shared" si="220"/>
        <v>4.25</v>
      </c>
      <c r="KW49" s="16">
        <f t="shared" si="220"/>
        <v>4.25</v>
      </c>
      <c r="KX49" s="16">
        <f t="shared" si="220"/>
        <v>4.25</v>
      </c>
      <c r="KY49" s="16">
        <f t="shared" si="220"/>
        <v>4.25</v>
      </c>
      <c r="KZ49" s="16">
        <f t="shared" si="220"/>
        <v>4.25</v>
      </c>
      <c r="LA49" s="16">
        <f t="shared" ref="LA49:NI49" si="221">SUM(LA40:LA48)</f>
        <v>4.25</v>
      </c>
      <c r="LB49" s="16">
        <f t="shared" si="221"/>
        <v>4.25</v>
      </c>
      <c r="LC49" s="16">
        <f t="shared" si="221"/>
        <v>4.25</v>
      </c>
      <c r="LD49" s="16">
        <f t="shared" si="221"/>
        <v>4.25</v>
      </c>
      <c r="LE49" s="16">
        <f t="shared" si="221"/>
        <v>4.25</v>
      </c>
      <c r="LF49" s="16">
        <f t="shared" si="221"/>
        <v>4.25</v>
      </c>
      <c r="LG49" s="16">
        <f t="shared" si="221"/>
        <v>4.25</v>
      </c>
      <c r="LH49" s="16">
        <f t="shared" si="221"/>
        <v>4.25</v>
      </c>
      <c r="LI49" s="16">
        <f t="shared" si="221"/>
        <v>4.25</v>
      </c>
      <c r="LJ49" s="16">
        <f t="shared" si="221"/>
        <v>4.25</v>
      </c>
      <c r="LK49" s="16">
        <f t="shared" si="221"/>
        <v>4.25</v>
      </c>
      <c r="LL49" s="16">
        <f t="shared" si="221"/>
        <v>4.25</v>
      </c>
      <c r="LM49" s="16">
        <f t="shared" si="221"/>
        <v>4.25</v>
      </c>
      <c r="LN49" s="16">
        <f t="shared" si="221"/>
        <v>4.25</v>
      </c>
      <c r="LO49" s="16">
        <f t="shared" si="221"/>
        <v>4.25</v>
      </c>
      <c r="LP49" s="16">
        <f t="shared" si="221"/>
        <v>4.25</v>
      </c>
      <c r="LQ49" s="16">
        <f t="shared" si="221"/>
        <v>4.25</v>
      </c>
      <c r="LR49" s="16">
        <f t="shared" si="221"/>
        <v>4.25</v>
      </c>
      <c r="LS49" s="16">
        <f t="shared" si="221"/>
        <v>4.25</v>
      </c>
      <c r="LT49" s="16">
        <f t="shared" si="221"/>
        <v>4.25</v>
      </c>
      <c r="LU49" s="16">
        <f t="shared" si="221"/>
        <v>4.25</v>
      </c>
      <c r="LV49" s="16">
        <f t="shared" si="221"/>
        <v>4.25</v>
      </c>
      <c r="LW49" s="16">
        <f t="shared" si="221"/>
        <v>4.25</v>
      </c>
      <c r="LX49" s="16">
        <f t="shared" si="221"/>
        <v>4.25</v>
      </c>
      <c r="LY49" s="16">
        <f t="shared" si="221"/>
        <v>3.8752777777777774</v>
      </c>
      <c r="LZ49" s="16">
        <f t="shared" si="221"/>
        <v>3.8753055555555553</v>
      </c>
      <c r="MA49" s="16">
        <f t="shared" si="221"/>
        <v>3.8753333333333333</v>
      </c>
      <c r="MB49" s="16">
        <f t="shared" si="221"/>
        <v>3.8753611111111113</v>
      </c>
      <c r="MC49" s="16">
        <f t="shared" si="221"/>
        <v>3.8753888888888892</v>
      </c>
      <c r="MD49" s="16">
        <f t="shared" si="221"/>
        <v>3.8754166666666667</v>
      </c>
      <c r="ME49" s="16">
        <f t="shared" si="221"/>
        <v>3.8754444444444447</v>
      </c>
      <c r="MF49" s="16">
        <f t="shared" si="221"/>
        <v>3.8754722222222218</v>
      </c>
      <c r="MG49" s="16">
        <f t="shared" si="221"/>
        <v>3.8754999999999997</v>
      </c>
      <c r="MH49" s="16">
        <f t="shared" si="221"/>
        <v>3.8755277777777781</v>
      </c>
      <c r="MI49" s="16">
        <f t="shared" si="221"/>
        <v>3.8755555555555556</v>
      </c>
      <c r="MJ49" s="16">
        <f t="shared" si="221"/>
        <v>3.8755833333333336</v>
      </c>
      <c r="MK49" s="16">
        <f t="shared" si="221"/>
        <v>3.8756111111111111</v>
      </c>
      <c r="ML49" s="16">
        <f t="shared" si="221"/>
        <v>3.8756388888888891</v>
      </c>
      <c r="MM49" s="16">
        <f t="shared" si="221"/>
        <v>3.8756666666666666</v>
      </c>
      <c r="MN49" s="16">
        <f t="shared" si="221"/>
        <v>3.8756944444444441</v>
      </c>
      <c r="MO49" s="16">
        <f t="shared" si="221"/>
        <v>3.8757222222222225</v>
      </c>
      <c r="MP49" s="16">
        <f t="shared" si="221"/>
        <v>3.87575</v>
      </c>
      <c r="MQ49" s="16">
        <f t="shared" si="221"/>
        <v>3.875777777777778</v>
      </c>
      <c r="MR49" s="16">
        <f t="shared" si="221"/>
        <v>3.8758055555555555</v>
      </c>
      <c r="MS49" s="16">
        <f t="shared" si="221"/>
        <v>3.8758333333333335</v>
      </c>
      <c r="MT49" s="16">
        <f t="shared" si="221"/>
        <v>3.875861111111111</v>
      </c>
      <c r="MU49" s="16">
        <f t="shared" si="221"/>
        <v>3.8758888888888885</v>
      </c>
      <c r="MV49" s="16">
        <f t="shared" si="221"/>
        <v>3.8759166666666669</v>
      </c>
      <c r="MW49" s="16">
        <f t="shared" si="221"/>
        <v>3.8759444444444444</v>
      </c>
      <c r="MX49" s="16">
        <f t="shared" si="221"/>
        <v>3.8759722222222224</v>
      </c>
      <c r="MY49" s="16">
        <f t="shared" si="221"/>
        <v>3.8760000000000003</v>
      </c>
      <c r="MZ49" s="16">
        <f t="shared" si="221"/>
        <v>3.8760277777777778</v>
      </c>
      <c r="NA49" s="16">
        <f t="shared" si="221"/>
        <v>3.8760555555555554</v>
      </c>
      <c r="NB49" s="16">
        <f t="shared" si="221"/>
        <v>3.8760833333333329</v>
      </c>
      <c r="NC49" s="16">
        <f t="shared" si="221"/>
        <v>3.8761111111111113</v>
      </c>
      <c r="ND49" s="16">
        <f t="shared" si="221"/>
        <v>3.8761388888888892</v>
      </c>
      <c r="NE49" s="16">
        <f t="shared" si="221"/>
        <v>3.8761666666666668</v>
      </c>
      <c r="NF49" s="16">
        <f t="shared" si="221"/>
        <v>3.8761944444444447</v>
      </c>
      <c r="NG49" s="16">
        <f t="shared" si="221"/>
        <v>3.8762222222222222</v>
      </c>
      <c r="NH49" s="16">
        <f t="shared" si="221"/>
        <v>3.8762499999999998</v>
      </c>
      <c r="NI49" s="16">
        <f t="shared" si="221"/>
        <v>3.8762777777777773</v>
      </c>
    </row>
    <row r="52" spans="1:373" s="163" customFormat="1" ht="15">
      <c r="B52" s="161" t="s">
        <v>1265</v>
      </c>
      <c r="C52" s="162">
        <f>SUM(C65,C78,C84,C97)</f>
        <v>13.417477286401374</v>
      </c>
      <c r="D52" s="162">
        <f t="shared" ref="D52:BN52" si="222">SUM(D65,D78,D84,D97)</f>
        <v>27.075026948323309</v>
      </c>
      <c r="E52" s="162">
        <f t="shared" si="222"/>
        <v>21.964263733646163</v>
      </c>
      <c r="F52" s="162">
        <f t="shared" si="222"/>
        <v>20.731314778280542</v>
      </c>
      <c r="G52" s="162">
        <f t="shared" si="222"/>
        <v>20.114840300597734</v>
      </c>
      <c r="H52" s="162">
        <f t="shared" si="222"/>
        <v>15.299491918094319</v>
      </c>
      <c r="I52" s="162">
        <f t="shared" si="222"/>
        <v>16.364546523982259</v>
      </c>
      <c r="J52" s="162">
        <f t="shared" si="222"/>
        <v>18.893067886638157</v>
      </c>
      <c r="K52" s="162">
        <f t="shared" si="222"/>
        <v>17.039263513301652</v>
      </c>
      <c r="L52" s="162">
        <f t="shared" si="222"/>
        <v>12.367765956555861</v>
      </c>
      <c r="M52" s="162">
        <f t="shared" si="222"/>
        <v>9.8194755978746997</v>
      </c>
      <c r="N52" s="162">
        <f t="shared" si="222"/>
        <v>14.548378742027785</v>
      </c>
      <c r="O52" s="162">
        <f t="shared" si="222"/>
        <v>13.800961416103984</v>
      </c>
      <c r="P52" s="162">
        <f t="shared" si="222"/>
        <v>15.756440998250232</v>
      </c>
      <c r="Q52" s="162">
        <f t="shared" si="222"/>
        <v>16.953085465220003</v>
      </c>
      <c r="R52" s="162">
        <f t="shared" si="222"/>
        <v>20.985969013430498</v>
      </c>
      <c r="S52" s="162">
        <f t="shared" si="222"/>
        <v>15.04111140607211</v>
      </c>
      <c r="T52" s="162">
        <f t="shared" si="222"/>
        <v>12.949585251425381</v>
      </c>
      <c r="U52" s="162">
        <f t="shared" si="222"/>
        <v>11.724387789178476</v>
      </c>
      <c r="V52" s="162">
        <f t="shared" si="222"/>
        <v>12.798407537909899</v>
      </c>
      <c r="W52" s="162">
        <f t="shared" si="222"/>
        <v>14.198338055205188</v>
      </c>
      <c r="X52" s="162">
        <f t="shared" si="222"/>
        <v>15.986664027182433</v>
      </c>
      <c r="Y52" s="162">
        <f t="shared" si="222"/>
        <v>16.017768255297987</v>
      </c>
      <c r="Z52" s="162">
        <f t="shared" si="222"/>
        <v>12.789602378867784</v>
      </c>
      <c r="AA52" s="162">
        <f t="shared" si="222"/>
        <v>12.17695197112354</v>
      </c>
      <c r="AB52" s="162">
        <f t="shared" si="222"/>
        <v>11.242318343407367</v>
      </c>
      <c r="AC52" s="162">
        <f t="shared" si="222"/>
        <v>12.675321772597385</v>
      </c>
      <c r="AD52" s="162">
        <f t="shared" si="222"/>
        <v>16.228866693027769</v>
      </c>
      <c r="AE52" s="162">
        <f t="shared" si="222"/>
        <v>19.680397356439073</v>
      </c>
      <c r="AF52" s="162">
        <f t="shared" si="222"/>
        <v>20.494828903549468</v>
      </c>
      <c r="AG52" s="162">
        <f t="shared" si="222"/>
        <v>14.373657031263416</v>
      </c>
      <c r="AH52" s="162">
        <f t="shared" si="222"/>
        <v>11.907449060807423</v>
      </c>
      <c r="AI52" s="162">
        <f t="shared" si="222"/>
        <v>11.800065042802814</v>
      </c>
      <c r="AJ52" s="162">
        <f t="shared" si="222"/>
        <v>16.063770887394163</v>
      </c>
      <c r="AK52" s="162">
        <f t="shared" si="222"/>
        <v>17.136680888266007</v>
      </c>
      <c r="AL52" s="162">
        <f t="shared" si="222"/>
        <v>19.899816288319521</v>
      </c>
      <c r="AM52" s="162">
        <f t="shared" si="222"/>
        <v>24.550858793240959</v>
      </c>
      <c r="AN52" s="162">
        <f t="shared" si="222"/>
        <v>18.611773956007134</v>
      </c>
      <c r="AO52" s="162">
        <f t="shared" si="222"/>
        <v>17.98765133844719</v>
      </c>
      <c r="AP52" s="162">
        <f t="shared" si="222"/>
        <v>14.902178352785645</v>
      </c>
      <c r="AQ52" s="162">
        <f t="shared" si="222"/>
        <v>15.760037788220181</v>
      </c>
      <c r="AR52" s="162">
        <f t="shared" si="222"/>
        <v>13.850451044037221</v>
      </c>
      <c r="AS52" s="162">
        <f t="shared" si="222"/>
        <v>16.992907918563805</v>
      </c>
      <c r="AT52" s="162">
        <f t="shared" si="222"/>
        <v>18.594669935162251</v>
      </c>
      <c r="AU52" s="162">
        <f t="shared" si="222"/>
        <v>14.584225007526012</v>
      </c>
      <c r="AV52" s="162">
        <f t="shared" si="222"/>
        <v>17.42855435241027</v>
      </c>
      <c r="AW52" s="162">
        <f t="shared" si="222"/>
        <v>18.166751340318662</v>
      </c>
      <c r="AX52" s="162">
        <f t="shared" si="222"/>
        <v>20.725603311424372</v>
      </c>
      <c r="AY52" s="162">
        <f t="shared" si="222"/>
        <v>19.079709460670035</v>
      </c>
      <c r="AZ52" s="162">
        <f t="shared" si="222"/>
        <v>22.205727192605572</v>
      </c>
      <c r="BA52" s="162">
        <f t="shared" si="222"/>
        <v>27.394671713614848</v>
      </c>
      <c r="BB52" s="162">
        <f t="shared" si="222"/>
        <v>24.13611032059481</v>
      </c>
      <c r="BC52" s="162">
        <f t="shared" si="222"/>
        <v>22.791502622078376</v>
      </c>
      <c r="BD52" s="162">
        <f t="shared" si="222"/>
        <v>22.772588978868711</v>
      </c>
      <c r="BE52" s="162">
        <f t="shared" si="222"/>
        <v>22.932412586547297</v>
      </c>
      <c r="BF52" s="162">
        <f t="shared" si="222"/>
        <v>18.119764552848274</v>
      </c>
      <c r="BG52" s="162">
        <f t="shared" si="222"/>
        <v>19.051492881407267</v>
      </c>
      <c r="BH52" s="162">
        <f t="shared" si="222"/>
        <v>16.697834413844692</v>
      </c>
      <c r="BI52" s="162">
        <f t="shared" si="222"/>
        <v>13.590565856042165</v>
      </c>
      <c r="BJ52" s="162">
        <f t="shared" si="222"/>
        <v>12.238347259889901</v>
      </c>
      <c r="BK52" s="162">
        <f t="shared" si="222"/>
        <v>11.959500214099299</v>
      </c>
      <c r="BL52" s="162">
        <f t="shared" si="222"/>
        <v>13.53170964699563</v>
      </c>
      <c r="BM52" s="162">
        <f t="shared" si="222"/>
        <v>18.146636395659822</v>
      </c>
      <c r="BN52" s="162">
        <f t="shared" si="222"/>
        <v>6.9504080087018014</v>
      </c>
      <c r="BO52" s="162">
        <f t="shared" ref="BO52:DP52" si="223">SUM(BO65,BO78,BO84,BO97)</f>
        <v>22.297029109885862</v>
      </c>
      <c r="BP52" s="162">
        <f t="shared" si="223"/>
        <v>15.416496632000893</v>
      </c>
      <c r="BQ52" s="162">
        <f t="shared" si="223"/>
        <v>11.741214304984922</v>
      </c>
      <c r="BR52" s="162">
        <f t="shared" si="223"/>
        <v>11.076370510241324</v>
      </c>
      <c r="BS52" s="162">
        <f t="shared" si="223"/>
        <v>14.511646004075029</v>
      </c>
      <c r="BT52" s="162">
        <f t="shared" si="223"/>
        <v>16.383431191503156</v>
      </c>
      <c r="BU52" s="162">
        <f t="shared" si="223"/>
        <v>17.256355331358559</v>
      </c>
      <c r="BV52" s="162">
        <f t="shared" si="223"/>
        <v>18.777627982178565</v>
      </c>
      <c r="BW52" s="162">
        <f t="shared" si="223"/>
        <v>13.191359448797723</v>
      </c>
      <c r="BX52" s="162">
        <f t="shared" si="223"/>
        <v>13.204588663720331</v>
      </c>
      <c r="BY52" s="162">
        <f t="shared" si="223"/>
        <v>13.332953389766264</v>
      </c>
      <c r="BZ52" s="162">
        <f t="shared" si="223"/>
        <v>14.055523431968815</v>
      </c>
      <c r="CA52" s="162">
        <f t="shared" si="223"/>
        <v>15.093376578689293</v>
      </c>
      <c r="CB52" s="162">
        <f t="shared" si="223"/>
        <v>15.299469958232644</v>
      </c>
      <c r="CC52" s="162">
        <f t="shared" si="223"/>
        <v>16.170763647741101</v>
      </c>
      <c r="CD52" s="162">
        <f t="shared" si="223"/>
        <v>17.825971744955677</v>
      </c>
      <c r="CE52" s="162">
        <f t="shared" si="223"/>
        <v>17.825971744955677</v>
      </c>
      <c r="CF52" s="162">
        <f t="shared" si="223"/>
        <v>19.058920700321302</v>
      </c>
      <c r="CG52" s="162">
        <f t="shared" si="223"/>
        <v>28.927683520834119</v>
      </c>
      <c r="CH52" s="162">
        <f t="shared" si="223"/>
        <v>17.117175448659381</v>
      </c>
      <c r="CI52" s="162">
        <f t="shared" si="223"/>
        <v>22.059492637643238</v>
      </c>
      <c r="CJ52" s="162">
        <f t="shared" si="223"/>
        <v>29.54614315996043</v>
      </c>
      <c r="CK52" s="162">
        <f t="shared" si="223"/>
        <v>27.751822647139917</v>
      </c>
      <c r="CL52" s="162">
        <f t="shared" si="223"/>
        <v>20.970603392628991</v>
      </c>
      <c r="CM52" s="162">
        <f t="shared" si="223"/>
        <v>20.970603392628991</v>
      </c>
      <c r="CN52" s="162">
        <f t="shared" si="223"/>
        <v>32.185106597757198</v>
      </c>
      <c r="CO52" s="162">
        <f t="shared" si="223"/>
        <v>22.442448478099077</v>
      </c>
      <c r="CP52" s="162">
        <f t="shared" si="223"/>
        <v>22.059492637643238</v>
      </c>
      <c r="CQ52" s="162">
        <f t="shared" si="223"/>
        <v>32.483389010644963</v>
      </c>
      <c r="CR52" s="162">
        <f t="shared" si="223"/>
        <v>22.573268998059767</v>
      </c>
      <c r="CS52" s="162">
        <f t="shared" si="223"/>
        <v>17.72094667911146</v>
      </c>
      <c r="CT52" s="162">
        <f t="shared" si="223"/>
        <v>15.572527458426816</v>
      </c>
      <c r="CU52" s="162">
        <f t="shared" si="223"/>
        <v>17.48259211929771</v>
      </c>
      <c r="CV52" s="162">
        <f t="shared" si="223"/>
        <v>18.430873248937189</v>
      </c>
      <c r="CW52" s="162">
        <f t="shared" si="223"/>
        <v>7.0190851657641389</v>
      </c>
      <c r="CX52" s="162">
        <f t="shared" si="223"/>
        <v>22.404143834158496</v>
      </c>
      <c r="CY52" s="162">
        <f t="shared" si="223"/>
        <v>14.969928639995947</v>
      </c>
      <c r="CZ52" s="162">
        <f t="shared" si="223"/>
        <v>13.156988901226271</v>
      </c>
      <c r="DA52" s="162">
        <f t="shared" si="223"/>
        <v>23.749248505669581</v>
      </c>
      <c r="DB52" s="162">
        <f t="shared" si="223"/>
        <v>20.277629387347254</v>
      </c>
      <c r="DC52" s="162">
        <f t="shared" si="223"/>
        <v>18.833804838439374</v>
      </c>
      <c r="DD52" s="162">
        <f t="shared" si="223"/>
        <v>24.710017563985431</v>
      </c>
      <c r="DE52" s="162">
        <f t="shared" si="223"/>
        <v>28.799638507792746</v>
      </c>
      <c r="DF52" s="162">
        <f t="shared" si="223"/>
        <v>20.601053440798765</v>
      </c>
      <c r="DG52" s="162">
        <f t="shared" si="223"/>
        <v>23.79378460559218</v>
      </c>
      <c r="DH52" s="162">
        <f t="shared" si="223"/>
        <v>27.308194071987092</v>
      </c>
      <c r="DI52" s="162">
        <f t="shared" si="223"/>
        <v>47.213243819862292</v>
      </c>
      <c r="DJ52" s="162">
        <f t="shared" si="223"/>
        <v>30.135925681210814</v>
      </c>
      <c r="DK52" s="162">
        <f t="shared" si="223"/>
        <v>28.026859204477677</v>
      </c>
      <c r="DL52" s="162">
        <f t="shared" si="223"/>
        <v>36.68967654342697</v>
      </c>
      <c r="DM52" s="162">
        <f t="shared" si="223"/>
        <v>29.025666421724615</v>
      </c>
      <c r="DN52" s="162">
        <f t="shared" si="223"/>
        <v>24.43966293823939</v>
      </c>
      <c r="DO52" s="162">
        <f t="shared" si="223"/>
        <v>28.750126679664668</v>
      </c>
      <c r="DP52" s="162">
        <f t="shared" si="223"/>
        <v>19.467280419683892</v>
      </c>
      <c r="DQ52" s="162">
        <f t="shared" ref="DQ52:GB52" si="224">SUM(DQ65,DQ78,DQ84,DQ97)</f>
        <v>17.079403334628918</v>
      </c>
      <c r="DR52" s="162">
        <f t="shared" si="224"/>
        <v>18.036074960136233</v>
      </c>
      <c r="DS52" s="162">
        <f t="shared" si="224"/>
        <v>17.183484990853614</v>
      </c>
      <c r="DT52" s="162">
        <f t="shared" si="224"/>
        <v>12.420182157234471</v>
      </c>
      <c r="DU52" s="162">
        <f t="shared" si="224"/>
        <v>12.382871637023053</v>
      </c>
      <c r="DV52" s="162">
        <f t="shared" si="224"/>
        <v>12.917800407096975</v>
      </c>
      <c r="DW52" s="162">
        <f t="shared" si="224"/>
        <v>17.198642510930206</v>
      </c>
      <c r="DX52" s="162">
        <f t="shared" si="224"/>
        <v>18.317639971682105</v>
      </c>
      <c r="DY52" s="162">
        <f t="shared" si="224"/>
        <v>16.538451507227339</v>
      </c>
      <c r="DZ52" s="162">
        <f t="shared" si="224"/>
        <v>17.488136461660638</v>
      </c>
      <c r="EA52" s="162">
        <f t="shared" si="224"/>
        <v>12.700959029235849</v>
      </c>
      <c r="EB52" s="162">
        <f t="shared" si="224"/>
        <v>13.197026980474609</v>
      </c>
      <c r="EC52" s="162">
        <f t="shared" si="224"/>
        <v>13.228446365915804</v>
      </c>
      <c r="ED52" s="162">
        <f t="shared" si="224"/>
        <v>19.532530429728219</v>
      </c>
      <c r="EE52" s="162">
        <f t="shared" si="224"/>
        <v>20.417880645264141</v>
      </c>
      <c r="EF52" s="162">
        <f t="shared" si="224"/>
        <v>19.410219774844883</v>
      </c>
      <c r="EG52" s="162">
        <f t="shared" si="224"/>
        <v>29.637003507357811</v>
      </c>
      <c r="EH52" s="162">
        <f t="shared" si="224"/>
        <v>23.431665390604977</v>
      </c>
      <c r="EI52" s="162">
        <f t="shared" si="224"/>
        <v>23.355804111283145</v>
      </c>
      <c r="EJ52" s="162">
        <f t="shared" si="224"/>
        <v>26.925159478161497</v>
      </c>
      <c r="EK52" s="162">
        <f t="shared" si="224"/>
        <v>32.800000088905868</v>
      </c>
      <c r="EL52" s="162">
        <f t="shared" si="224"/>
        <v>25.282785369292114</v>
      </c>
      <c r="EM52" s="162">
        <f t="shared" si="224"/>
        <v>27.003363958996108</v>
      </c>
      <c r="EN52" s="162">
        <f t="shared" si="224"/>
        <v>42.864316888224657</v>
      </c>
      <c r="EO52" s="162">
        <f t="shared" si="224"/>
        <v>32.647322508828104</v>
      </c>
      <c r="EP52" s="162">
        <f t="shared" si="224"/>
        <v>30.549543016689565</v>
      </c>
      <c r="EQ52" s="162">
        <f t="shared" si="224"/>
        <v>31.089017785558429</v>
      </c>
      <c r="ER52" s="162">
        <f t="shared" si="224"/>
        <v>63.282910994145773</v>
      </c>
      <c r="ES52" s="162">
        <f t="shared" si="224"/>
        <v>25.804333128115594</v>
      </c>
      <c r="ET52" s="162">
        <f t="shared" si="224"/>
        <v>27.0531099014845</v>
      </c>
      <c r="EU52" s="162">
        <f t="shared" si="224"/>
        <v>41.19764325733869</v>
      </c>
      <c r="EV52" s="162">
        <f t="shared" si="224"/>
        <v>30.552354583627107</v>
      </c>
      <c r="EW52" s="162">
        <f t="shared" si="224"/>
        <v>29.697294544329797</v>
      </c>
      <c r="EX52" s="162">
        <f t="shared" si="224"/>
        <v>30.003336440862618</v>
      </c>
      <c r="EY52" s="162">
        <f t="shared" si="224"/>
        <v>55.303765968782706</v>
      </c>
      <c r="EZ52" s="162">
        <f t="shared" si="224"/>
        <v>41.036778825835846</v>
      </c>
      <c r="FA52" s="162">
        <f t="shared" si="224"/>
        <v>30.144175430236821</v>
      </c>
      <c r="FB52" s="162">
        <f t="shared" si="224"/>
        <v>39.193721250052086</v>
      </c>
      <c r="FC52" s="162">
        <f t="shared" si="224"/>
        <v>30.542120193937322</v>
      </c>
      <c r="FD52" s="162">
        <f t="shared" si="224"/>
        <v>28.013215184819956</v>
      </c>
      <c r="FE52" s="162">
        <f t="shared" si="224"/>
        <v>27.900566130129604</v>
      </c>
      <c r="FF52" s="162">
        <f t="shared" si="224"/>
        <v>52.876559016028281</v>
      </c>
      <c r="FG52" s="162">
        <f t="shared" si="224"/>
        <v>24.278608481099532</v>
      </c>
      <c r="FH52" s="162">
        <f t="shared" si="224"/>
        <v>31.777637323050477</v>
      </c>
      <c r="FI52" s="162">
        <f t="shared" si="224"/>
        <v>20.738488406358321</v>
      </c>
      <c r="FJ52" s="162">
        <f t="shared" si="224"/>
        <v>15.960513165489001</v>
      </c>
      <c r="FK52" s="162">
        <f t="shared" si="224"/>
        <v>15.876854907715284</v>
      </c>
      <c r="FL52" s="162">
        <f t="shared" si="224"/>
        <v>15.833980257845301</v>
      </c>
      <c r="FM52" s="162">
        <f t="shared" si="224"/>
        <v>23.410691544451623</v>
      </c>
      <c r="FN52" s="162">
        <f t="shared" si="224"/>
        <v>22.921266028677639</v>
      </c>
      <c r="FO52" s="162">
        <f t="shared" si="224"/>
        <v>16.21232275660568</v>
      </c>
      <c r="FP52" s="162">
        <f t="shared" si="224"/>
        <v>19.1523903568267</v>
      </c>
      <c r="FQ52" s="162">
        <f t="shared" si="224"/>
        <v>17.955486138954225</v>
      </c>
      <c r="FR52" s="162">
        <f t="shared" si="224"/>
        <v>17.871874974872846</v>
      </c>
      <c r="FS52" s="162">
        <f t="shared" si="224"/>
        <v>18.747007143438783</v>
      </c>
      <c r="FT52" s="162">
        <f t="shared" si="224"/>
        <v>26.341588987004588</v>
      </c>
      <c r="FU52" s="162">
        <f t="shared" si="224"/>
        <v>23.975519826866485</v>
      </c>
      <c r="FV52" s="162">
        <f t="shared" si="224"/>
        <v>17.296728960032041</v>
      </c>
      <c r="FW52" s="162">
        <f t="shared" si="224"/>
        <v>17.854376282382699</v>
      </c>
      <c r="FX52" s="162">
        <f t="shared" si="224"/>
        <v>17.026713963905571</v>
      </c>
      <c r="FY52" s="162">
        <f t="shared" si="224"/>
        <v>16.973088149294004</v>
      </c>
      <c r="FZ52" s="162">
        <f t="shared" si="224"/>
        <v>16.934975112543686</v>
      </c>
      <c r="GA52" s="162">
        <f t="shared" si="224"/>
        <v>24.597992088005039</v>
      </c>
      <c r="GB52" s="162">
        <f t="shared" si="224"/>
        <v>23.754552370666872</v>
      </c>
      <c r="GC52" s="162">
        <f t="shared" ref="GC52:IN52" si="225">SUM(GC65,GC78,GC84,GC97)</f>
        <v>17.272568461999679</v>
      </c>
      <c r="GD52" s="162">
        <f t="shared" si="225"/>
        <v>17.116472844991751</v>
      </c>
      <c r="GE52" s="162">
        <f t="shared" si="225"/>
        <v>16.431014327467182</v>
      </c>
      <c r="GF52" s="162">
        <f t="shared" si="225"/>
        <v>16.407416815076562</v>
      </c>
      <c r="GG52" s="162">
        <f t="shared" si="225"/>
        <v>16.37370608308996</v>
      </c>
      <c r="GH52" s="162">
        <f t="shared" si="225"/>
        <v>23.992408006166883</v>
      </c>
      <c r="GI52" s="162">
        <f t="shared" si="225"/>
        <v>24.859358862989975</v>
      </c>
      <c r="GJ52" s="162">
        <f t="shared" si="225"/>
        <v>18.211747013334051</v>
      </c>
      <c r="GK52" s="162">
        <f t="shared" si="225"/>
        <v>18.219598184946619</v>
      </c>
      <c r="GL52" s="162">
        <f t="shared" si="225"/>
        <v>16.285647738437032</v>
      </c>
      <c r="GM52" s="162">
        <f t="shared" si="225"/>
        <v>16.269340624939751</v>
      </c>
      <c r="GN52" s="162">
        <f t="shared" si="225"/>
        <v>16.240803176319506</v>
      </c>
      <c r="GO52" s="162">
        <f t="shared" si="225"/>
        <v>23.853797609672384</v>
      </c>
      <c r="GP52" s="162">
        <f t="shared" si="225"/>
        <v>23.966440447133998</v>
      </c>
      <c r="GQ52" s="162">
        <f t="shared" si="225"/>
        <v>17.151637953198954</v>
      </c>
      <c r="GR52" s="162">
        <f t="shared" si="225"/>
        <v>19.697449130481736</v>
      </c>
      <c r="GS52" s="162">
        <f t="shared" si="225"/>
        <v>18.741861942003901</v>
      </c>
      <c r="GT52" s="162">
        <f t="shared" si="225"/>
        <v>18.72556491000913</v>
      </c>
      <c r="GU52" s="162">
        <f t="shared" si="225"/>
        <v>18.72556491000913</v>
      </c>
      <c r="GV52" s="162">
        <f t="shared" si="225"/>
        <v>26.344266833086056</v>
      </c>
      <c r="GW52" s="162">
        <f t="shared" si="225"/>
        <v>23.937259009502334</v>
      </c>
      <c r="GX52" s="162">
        <f t="shared" si="225"/>
        <v>17.165079522322845</v>
      </c>
      <c r="GY52" s="162">
        <f t="shared" si="225"/>
        <v>19.149736305876647</v>
      </c>
      <c r="GZ52" s="162">
        <f t="shared" si="225"/>
        <v>17.924341235679286</v>
      </c>
      <c r="HA52" s="162">
        <f t="shared" si="225"/>
        <v>19.934000947312999</v>
      </c>
      <c r="HB52" s="162">
        <f t="shared" si="225"/>
        <v>19.250401968676609</v>
      </c>
      <c r="HC52" s="162">
        <f t="shared" si="225"/>
        <v>26.595664300298981</v>
      </c>
      <c r="HD52" s="162">
        <f t="shared" si="225"/>
        <v>25.290397683919263</v>
      </c>
      <c r="HE52" s="162">
        <f t="shared" si="225"/>
        <v>19.45858362101032</v>
      </c>
      <c r="HF52" s="162">
        <f t="shared" si="225"/>
        <v>27.703059734676582</v>
      </c>
      <c r="HG52" s="162">
        <f t="shared" si="225"/>
        <v>26.244390983635423</v>
      </c>
      <c r="HH52" s="162">
        <f t="shared" si="225"/>
        <v>26.45002644875369</v>
      </c>
      <c r="HI52" s="162">
        <f t="shared" si="225"/>
        <v>29.218298696304085</v>
      </c>
      <c r="HJ52" s="162">
        <f t="shared" si="225"/>
        <v>35.571657057353299</v>
      </c>
      <c r="HK52" s="162">
        <f t="shared" si="225"/>
        <v>27.03056619414539</v>
      </c>
      <c r="HL52" s="162">
        <f t="shared" si="225"/>
        <v>21.737743475283363</v>
      </c>
      <c r="HM52" s="162">
        <f t="shared" si="225"/>
        <v>26.047777269423094</v>
      </c>
      <c r="HN52" s="162">
        <f t="shared" si="225"/>
        <v>23.57308526426289</v>
      </c>
      <c r="HO52" s="162">
        <f t="shared" si="225"/>
        <v>20.642359741547551</v>
      </c>
      <c r="HP52" s="162">
        <f t="shared" si="225"/>
        <v>20.502162063121549</v>
      </c>
      <c r="HQ52" s="162">
        <f t="shared" si="225"/>
        <v>28.108118742705198</v>
      </c>
      <c r="HR52" s="162">
        <f t="shared" si="225"/>
        <v>23.554519682521576</v>
      </c>
      <c r="HS52" s="162">
        <f t="shared" si="225"/>
        <v>16.935829696904353</v>
      </c>
      <c r="HT52" s="162">
        <f t="shared" si="225"/>
        <v>23.326975093980931</v>
      </c>
      <c r="HU52" s="162">
        <f t="shared" si="225"/>
        <v>22.443558532181914</v>
      </c>
      <c r="HV52" s="162">
        <f t="shared" si="225"/>
        <v>22.346292200259565</v>
      </c>
      <c r="HW52" s="162">
        <f t="shared" si="225"/>
        <v>23.422557206358182</v>
      </c>
      <c r="HX52" s="162">
        <f t="shared" si="225"/>
        <v>30.592666309718659</v>
      </c>
      <c r="HY52" s="162">
        <f t="shared" si="225"/>
        <v>24.484968719757347</v>
      </c>
      <c r="HZ52" s="162">
        <f t="shared" si="225"/>
        <v>18.500198605699534</v>
      </c>
      <c r="IA52" s="162">
        <f t="shared" si="225"/>
        <v>25.833743988268203</v>
      </c>
      <c r="IB52" s="162">
        <f t="shared" si="225"/>
        <v>23.218841932866187</v>
      </c>
      <c r="IC52" s="162">
        <f t="shared" si="225"/>
        <v>23.123631673953479</v>
      </c>
      <c r="ID52" s="162">
        <f t="shared" si="225"/>
        <v>23.019831015740372</v>
      </c>
      <c r="IE52" s="162">
        <f t="shared" si="225"/>
        <v>30.551197212596612</v>
      </c>
      <c r="IF52" s="162">
        <f t="shared" si="225"/>
        <v>30.977880043515821</v>
      </c>
      <c r="IG52" s="162">
        <f t="shared" si="225"/>
        <v>24.409159307431512</v>
      </c>
      <c r="IH52" s="162">
        <f t="shared" si="225"/>
        <v>24.414811437830576</v>
      </c>
      <c r="II52" s="162">
        <f t="shared" si="225"/>
        <v>23.202623080020391</v>
      </c>
      <c r="IJ52" s="162">
        <f t="shared" si="225"/>
        <v>23.163865614426811</v>
      </c>
      <c r="IK52" s="162">
        <f t="shared" si="225"/>
        <v>23.138027304031091</v>
      </c>
      <c r="IL52" s="162">
        <f t="shared" si="225"/>
        <v>30.743810071910154</v>
      </c>
      <c r="IM52" s="162">
        <f t="shared" si="225"/>
        <v>30.795486692701594</v>
      </c>
      <c r="IN52" s="162">
        <f t="shared" si="225"/>
        <v>17.166951253862983</v>
      </c>
      <c r="IO52" s="162">
        <f t="shared" ref="IO52:KZ52" si="226">SUM(IO65,IO78,IO84,IO97)</f>
        <v>23.993777707926998</v>
      </c>
      <c r="IP52" s="162">
        <f t="shared" si="226"/>
        <v>26.674711430167189</v>
      </c>
      <c r="IQ52" s="162">
        <f t="shared" si="226"/>
        <v>26.459716993527937</v>
      </c>
      <c r="IR52" s="162">
        <f t="shared" si="226"/>
        <v>28.269782498253683</v>
      </c>
      <c r="IS52" s="162">
        <f t="shared" si="226"/>
        <v>34.44084076399443</v>
      </c>
      <c r="IT52" s="162">
        <f t="shared" si="226"/>
        <v>28.772282786050965</v>
      </c>
      <c r="IU52" s="162">
        <f t="shared" si="226"/>
        <v>22.470835918840748</v>
      </c>
      <c r="IV52" s="162">
        <f t="shared" si="226"/>
        <v>21.801414311510136</v>
      </c>
      <c r="IW52" s="162">
        <f t="shared" si="226"/>
        <v>20.303943511595591</v>
      </c>
      <c r="IX52" s="162">
        <f t="shared" si="226"/>
        <v>20.029216732659389</v>
      </c>
      <c r="IY52" s="162">
        <f t="shared" si="226"/>
        <v>22.000306091783859</v>
      </c>
      <c r="IZ52" s="162">
        <f t="shared" si="226"/>
        <v>29.619008014860785</v>
      </c>
      <c r="JA52" s="162">
        <f t="shared" si="226"/>
        <v>28.022122609395602</v>
      </c>
      <c r="JB52" s="162">
        <f t="shared" si="226"/>
        <v>20.881515204622751</v>
      </c>
      <c r="JC52" s="162">
        <f t="shared" si="226"/>
        <v>22.747241219532079</v>
      </c>
      <c r="JD52" s="162">
        <f t="shared" si="226"/>
        <v>20.061990565275192</v>
      </c>
      <c r="JE52" s="162">
        <f t="shared" si="226"/>
        <v>18.317331682567008</v>
      </c>
      <c r="JF52" s="162">
        <f t="shared" si="226"/>
        <v>18.249422434749672</v>
      </c>
      <c r="JG52" s="162">
        <f t="shared" si="226"/>
        <v>25.867011091468935</v>
      </c>
      <c r="JH52" s="162">
        <f t="shared" si="226"/>
        <v>24.560324771966048</v>
      </c>
      <c r="JI52" s="162">
        <f t="shared" si="226"/>
        <v>17.942197278062931</v>
      </c>
      <c r="JJ52" s="162">
        <f t="shared" si="226"/>
        <v>20.930769312340036</v>
      </c>
      <c r="JK52" s="162">
        <f t="shared" si="226"/>
        <v>20.054519655865054</v>
      </c>
      <c r="JL52" s="162">
        <f t="shared" si="226"/>
        <v>19.925214107818494</v>
      </c>
      <c r="JM52" s="162">
        <f t="shared" si="226"/>
        <v>21.722089499824705</v>
      </c>
      <c r="JN52" s="162">
        <f t="shared" si="226"/>
        <v>28.963613342265429</v>
      </c>
      <c r="JO52" s="162">
        <f t="shared" si="226"/>
        <v>27.684089995003692</v>
      </c>
      <c r="JP52" s="162">
        <f t="shared" si="226"/>
        <v>22.0954920951994</v>
      </c>
      <c r="JQ52" s="162">
        <f t="shared" si="226"/>
        <v>22.035250839790006</v>
      </c>
      <c r="JR52" s="162">
        <f t="shared" si="226"/>
        <v>19.515710524576253</v>
      </c>
      <c r="JS52" s="162">
        <f t="shared" si="226"/>
        <v>19.098621639896638</v>
      </c>
      <c r="JT52" s="162">
        <f t="shared" si="226"/>
        <v>18.934765292343936</v>
      </c>
      <c r="JU52" s="162">
        <f t="shared" si="226"/>
        <v>26.449194994250956</v>
      </c>
      <c r="JV52" s="162">
        <f t="shared" si="226"/>
        <v>25.804231416039414</v>
      </c>
      <c r="JW52" s="162">
        <f t="shared" si="226"/>
        <v>20.320273178590462</v>
      </c>
      <c r="JX52" s="162">
        <f t="shared" si="226"/>
        <v>20.292601209030014</v>
      </c>
      <c r="JY52" s="162">
        <f t="shared" si="226"/>
        <v>18.775757351326057</v>
      </c>
      <c r="JZ52" s="162">
        <f t="shared" si="226"/>
        <v>18.570936916885177</v>
      </c>
      <c r="KA52" s="162">
        <f t="shared" si="226"/>
        <v>20.899443950384356</v>
      </c>
      <c r="KB52" s="162">
        <f t="shared" si="226"/>
        <v>27.868990358367558</v>
      </c>
      <c r="KC52" s="162">
        <f t="shared" si="226"/>
        <v>27.216301546964107</v>
      </c>
      <c r="KD52" s="162">
        <f t="shared" si="226"/>
        <v>20.466506732718887</v>
      </c>
      <c r="KE52" s="162">
        <f t="shared" si="226"/>
        <v>20.097498172604404</v>
      </c>
      <c r="KF52" s="162">
        <f t="shared" si="226"/>
        <v>22.717733100004143</v>
      </c>
      <c r="KG52" s="162">
        <f t="shared" si="226"/>
        <v>20.978252780502959</v>
      </c>
      <c r="KH52" s="162">
        <f t="shared" si="226"/>
        <v>20.75127847859947</v>
      </c>
      <c r="KI52" s="162">
        <f t="shared" si="226"/>
        <v>27.566605078754044</v>
      </c>
      <c r="KJ52" s="162">
        <f t="shared" si="226"/>
        <v>28.352092126330259</v>
      </c>
      <c r="KK52" s="162">
        <f t="shared" si="226"/>
        <v>21.926426926154654</v>
      </c>
      <c r="KL52" s="162">
        <f t="shared" si="226"/>
        <v>23.304859817361137</v>
      </c>
      <c r="KM52" s="162">
        <f t="shared" si="226"/>
        <v>20.956463717369033</v>
      </c>
      <c r="KN52" s="162">
        <f t="shared" si="226"/>
        <v>20.364872017975646</v>
      </c>
      <c r="KO52" s="162">
        <f t="shared" si="226"/>
        <v>20.982750327050564</v>
      </c>
      <c r="KP52" s="162">
        <f t="shared" si="226"/>
        <v>36.100857957398425</v>
      </c>
      <c r="KQ52" s="162">
        <f t="shared" si="226"/>
        <v>32.462290459852397</v>
      </c>
      <c r="KR52" s="162">
        <f t="shared" si="226"/>
        <v>25.852634552819971</v>
      </c>
      <c r="KS52" s="162">
        <f t="shared" si="226"/>
        <v>28.437894083948258</v>
      </c>
      <c r="KT52" s="162">
        <f t="shared" si="226"/>
        <v>21.688194492615196</v>
      </c>
      <c r="KU52" s="162">
        <f t="shared" si="226"/>
        <v>18.343671634524632</v>
      </c>
      <c r="KV52" s="162">
        <f t="shared" si="226"/>
        <v>18.047224536822725</v>
      </c>
      <c r="KW52" s="162">
        <f t="shared" si="226"/>
        <v>25.621139488304397</v>
      </c>
      <c r="KX52" s="162">
        <f t="shared" si="226"/>
        <v>27.135926687005011</v>
      </c>
      <c r="KY52" s="162">
        <f t="shared" si="226"/>
        <v>21.372710702509174</v>
      </c>
      <c r="KZ52" s="162">
        <f t="shared" si="226"/>
        <v>22.287168375691</v>
      </c>
      <c r="LA52" s="162">
        <f t="shared" ref="LA52:NI52" si="227">SUM(LA65,LA78,LA84,LA97)</f>
        <v>20.506383354775728</v>
      </c>
      <c r="LB52" s="162">
        <f t="shared" si="227"/>
        <v>19.859868803753393</v>
      </c>
      <c r="LC52" s="162">
        <f t="shared" si="227"/>
        <v>19.647651333626815</v>
      </c>
      <c r="LD52" s="162">
        <f t="shared" si="227"/>
        <v>27.173153892968624</v>
      </c>
      <c r="LE52" s="162">
        <f t="shared" si="227"/>
        <v>26.849986454520398</v>
      </c>
      <c r="LF52" s="162">
        <f t="shared" si="227"/>
        <v>20.569902843561223</v>
      </c>
      <c r="LG52" s="162">
        <f t="shared" si="227"/>
        <v>22.684483194367164</v>
      </c>
      <c r="LH52" s="162">
        <f t="shared" si="227"/>
        <v>21.94594063948399</v>
      </c>
      <c r="LI52" s="162">
        <f t="shared" si="227"/>
        <v>20.042187515408546</v>
      </c>
      <c r="LJ52" s="162">
        <f t="shared" si="227"/>
        <v>19.829558390272972</v>
      </c>
      <c r="LK52" s="162">
        <f t="shared" si="227"/>
        <v>27.391545261271411</v>
      </c>
      <c r="LL52" s="162">
        <f t="shared" si="227"/>
        <v>23.708880186441924</v>
      </c>
      <c r="LM52" s="162">
        <f t="shared" si="227"/>
        <v>16.871436533245181</v>
      </c>
      <c r="LN52" s="162">
        <f t="shared" si="227"/>
        <v>16.814852354299351</v>
      </c>
      <c r="LO52" s="162">
        <f t="shared" si="227"/>
        <v>15.53772454790713</v>
      </c>
      <c r="LP52" s="162">
        <f t="shared" si="227"/>
        <v>15.478637648632253</v>
      </c>
      <c r="LQ52" s="162">
        <f t="shared" si="227"/>
        <v>15.751818637487537</v>
      </c>
      <c r="LR52" s="162">
        <f t="shared" si="227"/>
        <v>26.993081490199096</v>
      </c>
      <c r="LS52" s="162">
        <f t="shared" si="227"/>
        <v>25.773638478335261</v>
      </c>
      <c r="LT52" s="162">
        <f t="shared" si="227"/>
        <v>19.680224400586791</v>
      </c>
      <c r="LU52" s="162">
        <f t="shared" si="227"/>
        <v>21.215020110204712</v>
      </c>
      <c r="LV52" s="162">
        <f t="shared" si="227"/>
        <v>19.853054783578685</v>
      </c>
      <c r="LW52" s="162">
        <f t="shared" si="227"/>
        <v>20.099544941572322</v>
      </c>
      <c r="LX52" s="162">
        <f t="shared" si="227"/>
        <v>19.870409763064494</v>
      </c>
      <c r="LY52" s="162">
        <f t="shared" si="227"/>
        <v>12.653932319709689</v>
      </c>
      <c r="LZ52" s="162">
        <f t="shared" si="227"/>
        <v>11.813927646207718</v>
      </c>
      <c r="MA52" s="162">
        <f t="shared" si="227"/>
        <v>10.596348054668551</v>
      </c>
      <c r="MB52" s="162">
        <f t="shared" si="227"/>
        <v>9.9613500849450016</v>
      </c>
      <c r="MC52" s="162">
        <f t="shared" si="227"/>
        <v>9.6454054472159534</v>
      </c>
      <c r="MD52" s="162">
        <f t="shared" si="227"/>
        <v>9.2401964960199319</v>
      </c>
      <c r="ME52" s="162">
        <f t="shared" si="227"/>
        <v>8.8732406819104384</v>
      </c>
      <c r="MF52" s="162">
        <f t="shared" si="227"/>
        <v>10.131850232023544</v>
      </c>
      <c r="MG52" s="162">
        <f t="shared" si="227"/>
        <v>9.7685596569470619</v>
      </c>
      <c r="MH52" s="162">
        <f t="shared" si="227"/>
        <v>8.1473207457432224</v>
      </c>
      <c r="MI52" s="162">
        <f t="shared" si="227"/>
        <v>12.078248947963598</v>
      </c>
      <c r="MJ52" s="162">
        <f t="shared" si="227"/>
        <v>11.805038842581652</v>
      </c>
      <c r="MK52" s="162">
        <f t="shared" si="227"/>
        <v>11.490825442699185</v>
      </c>
      <c r="ML52" s="162">
        <f t="shared" si="227"/>
        <v>11.427837627829602</v>
      </c>
      <c r="MM52" s="162">
        <f t="shared" si="227"/>
        <v>12.963866077848859</v>
      </c>
      <c r="MN52" s="162">
        <f t="shared" si="227"/>
        <v>9.7475325389100114</v>
      </c>
      <c r="MO52" s="162">
        <f t="shared" si="227"/>
        <v>8.340364605455882</v>
      </c>
      <c r="MP52" s="162">
        <f t="shared" si="227"/>
        <v>11.335689943153893</v>
      </c>
      <c r="MQ52" s="162">
        <f t="shared" si="227"/>
        <v>10.150190079466048</v>
      </c>
      <c r="MR52" s="162">
        <f t="shared" si="227"/>
        <v>10.107469680984556</v>
      </c>
      <c r="MS52" s="162">
        <f t="shared" si="227"/>
        <v>10.10712975550728</v>
      </c>
      <c r="MT52" s="162">
        <f t="shared" si="227"/>
        <v>11.683598426649507</v>
      </c>
      <c r="MU52" s="162">
        <f t="shared" si="227"/>
        <v>9.286817318743827</v>
      </c>
      <c r="MV52" s="162">
        <f t="shared" si="227"/>
        <v>7.8007107847430603</v>
      </c>
      <c r="MW52" s="162">
        <f t="shared" si="227"/>
        <v>9.4665645355636894</v>
      </c>
      <c r="MX52" s="162">
        <f t="shared" si="227"/>
        <v>8.9819071156226986</v>
      </c>
      <c r="MY52" s="162">
        <f t="shared" si="227"/>
        <v>8.9825235901003815</v>
      </c>
      <c r="MZ52" s="162">
        <f t="shared" si="227"/>
        <v>8.9831400645780644</v>
      </c>
      <c r="NA52" s="162">
        <f t="shared" si="227"/>
        <v>10.563672776235233</v>
      </c>
      <c r="NB52" s="162">
        <f t="shared" si="227"/>
        <v>8.9236584068603406</v>
      </c>
      <c r="NC52" s="162" t="e">
        <f t="shared" si="227"/>
        <v>#N/A</v>
      </c>
      <c r="ND52" s="162" t="e">
        <f t="shared" si="227"/>
        <v>#N/A</v>
      </c>
      <c r="NE52" s="162" t="e">
        <f t="shared" si="227"/>
        <v>#N/A</v>
      </c>
      <c r="NF52" s="162" t="e">
        <f t="shared" si="227"/>
        <v>#N/A</v>
      </c>
      <c r="NG52" s="162" t="e">
        <f t="shared" si="227"/>
        <v>#N/A</v>
      </c>
      <c r="NH52" s="162" t="e">
        <f t="shared" si="227"/>
        <v>#N/A</v>
      </c>
      <c r="NI52" s="162" t="e">
        <f t="shared" si="227"/>
        <v>#N/A</v>
      </c>
    </row>
    <row r="53" spans="1:373" s="163" customFormat="1" ht="15">
      <c r="B53" s="161" t="s">
        <v>1241</v>
      </c>
      <c r="C53" s="162">
        <f>C5*SUMIF(Data!$D:$D,C1,Data!$E:$E)</f>
        <v>3000</v>
      </c>
      <c r="D53" s="162">
        <f>D5*SUMIF(Data!$D:$D,D1,Data!$E:$E)</f>
        <v>7200</v>
      </c>
      <c r="E53" s="162">
        <f>E5*SUMIF(Data!$D:$D,E1,Data!$E:$E)</f>
        <v>6600.0000000000009</v>
      </c>
      <c r="F53" s="162">
        <f>F5*SUMIF(Data!$D:$D,F1,Data!$E:$E)</f>
        <v>5500</v>
      </c>
      <c r="G53" s="162">
        <f>G5*SUMIF(Data!$D:$D,G1,Data!$E:$E)</f>
        <v>4950</v>
      </c>
      <c r="H53" s="162">
        <f>H5*SUMIF(Data!$D:$D,H1,Data!$E:$E)</f>
        <v>5000</v>
      </c>
      <c r="I53" s="162">
        <f>I5*SUMIF(Data!$D:$D,I1,Data!$E:$E)</f>
        <v>6000</v>
      </c>
      <c r="J53" s="162">
        <f>J5*SUMIF(Data!$D:$D,J1,Data!$E:$E)</f>
        <v>8400</v>
      </c>
      <c r="K53" s="162">
        <f>K5*SUMIF(Data!$D:$D,K1,Data!$E:$E)</f>
        <v>5400</v>
      </c>
      <c r="L53" s="162">
        <f>L5*SUMIF(Data!$D:$D,L1,Data!$E:$E)</f>
        <v>3575.0000000000005</v>
      </c>
      <c r="M53" s="162">
        <f>M5*SUMIF(Data!$D:$D,M1,Data!$E:$E)</f>
        <v>3025.0000000000005</v>
      </c>
      <c r="N53" s="162">
        <f>N5*SUMIF(Data!$D:$D,N1,Data!$E:$E)</f>
        <v>6600.0000000000009</v>
      </c>
      <c r="O53" s="162">
        <f>O5*SUMIF(Data!$D:$D,O1,Data!$E:$E)</f>
        <v>6000</v>
      </c>
      <c r="P53" s="162">
        <f>P5*SUMIF(Data!$D:$D,P1,Data!$E:$E)</f>
        <v>8000</v>
      </c>
      <c r="Q53" s="162">
        <f>Q5*SUMIF(Data!$D:$D,Q1,Data!$E:$E)</f>
        <v>9000</v>
      </c>
      <c r="R53" s="162">
        <f>R5*SUMIF(Data!$D:$D,R1,Data!$E:$E)</f>
        <v>13200</v>
      </c>
      <c r="S53" s="162">
        <f>S5*SUMIF(Data!$D:$D,S1,Data!$E:$E)</f>
        <v>7150.0000000000009</v>
      </c>
      <c r="T53" s="162">
        <f>T5*SUMIF(Data!$D:$D,T1,Data!$E:$E)</f>
        <v>5500</v>
      </c>
      <c r="U53" s="162">
        <f>U5*SUMIF(Data!$D:$D,U1,Data!$E:$E)</f>
        <v>4400</v>
      </c>
      <c r="V53" s="162">
        <f>V5*SUMIF(Data!$D:$D,V1,Data!$E:$E)</f>
        <v>5000</v>
      </c>
      <c r="W53" s="162">
        <f>W5*SUMIF(Data!$D:$D,W1,Data!$E:$E)</f>
        <v>6000</v>
      </c>
      <c r="X53" s="162">
        <f>X5*SUMIF(Data!$D:$D,X1,Data!$E:$E)</f>
        <v>7800</v>
      </c>
      <c r="Y53" s="162">
        <f>Y5*SUMIF(Data!$D:$D,Y1,Data!$E:$E)</f>
        <v>8400</v>
      </c>
      <c r="Z53" s="162">
        <f>Z5*SUMIF(Data!$D:$D,Z1,Data!$E:$E)</f>
        <v>5500</v>
      </c>
      <c r="AA53" s="162">
        <f>AA5*SUMIF(Data!$D:$D,AA1,Data!$E:$E)</f>
        <v>4950</v>
      </c>
      <c r="AB53" s="162">
        <f>AB5*SUMIF(Data!$D:$D,AB1,Data!$E:$E)</f>
        <v>4125</v>
      </c>
      <c r="AC53" s="162">
        <f>AC5*SUMIF(Data!$D:$D,AC1,Data!$E:$E)</f>
        <v>5000</v>
      </c>
      <c r="AD53" s="162">
        <f>AD5*SUMIF(Data!$D:$D,AD1,Data!$E:$E)</f>
        <v>7500</v>
      </c>
      <c r="AE53" s="162">
        <f>AE5*SUMIF(Data!$D:$D,AE1,Data!$E:$E)</f>
        <v>10800</v>
      </c>
      <c r="AF53" s="162">
        <f>AF5*SUMIF(Data!$D:$D,AF1,Data!$E:$E)</f>
        <v>12000</v>
      </c>
      <c r="AG53" s="162">
        <f>AG5*SUMIF(Data!$D:$D,AG1,Data!$E:$E)</f>
        <v>6600.0000000000009</v>
      </c>
      <c r="AH53" s="162">
        <f>AH5*SUMIF(Data!$D:$D,AH1,Data!$E:$E)</f>
        <v>4400</v>
      </c>
      <c r="AI53" s="162">
        <f>AI5*SUMIF(Data!$D:$D,AI1,Data!$E:$E)</f>
        <v>4400</v>
      </c>
      <c r="AJ53" s="162">
        <f>AJ5*SUMIF(Data!$D:$D,AJ1,Data!$E:$E)</f>
        <v>8000</v>
      </c>
      <c r="AK53" s="162">
        <f>AK5*SUMIF(Data!$D:$D,AK1,Data!$E:$E)</f>
        <v>8000</v>
      </c>
      <c r="AL53" s="162">
        <f>AL5*SUMIF(Data!$D:$D,AL1,Data!$E:$E)</f>
        <v>10800</v>
      </c>
      <c r="AM53" s="162">
        <f>AM5*SUMIF(Data!$D:$D,AM1,Data!$E:$E)</f>
        <v>15000</v>
      </c>
      <c r="AN53" s="162">
        <f>AN5*SUMIF(Data!$D:$D,AN1,Data!$E:$E)</f>
        <v>8800</v>
      </c>
      <c r="AO53" s="162">
        <f>AO5*SUMIF(Data!$D:$D,AO1,Data!$E:$E)</f>
        <v>8250</v>
      </c>
      <c r="AP53" s="162">
        <f>AP5*SUMIF(Data!$D:$D,AP1,Data!$E:$E)</f>
        <v>5500</v>
      </c>
      <c r="AQ53" s="162">
        <f>AQ5*SUMIF(Data!$D:$D,AQ1,Data!$E:$E)</f>
        <v>6000</v>
      </c>
      <c r="AR53" s="162">
        <f>AR5*SUMIF(Data!$D:$D,AR1,Data!$E:$E)</f>
        <v>6000</v>
      </c>
      <c r="AS53" s="162">
        <f>AS5*SUMIF(Data!$D:$D,AS1,Data!$E:$E)</f>
        <v>9000</v>
      </c>
      <c r="AT53" s="162">
        <f>AT5*SUMIF(Data!$D:$D,AT1,Data!$E:$E)</f>
        <v>9000</v>
      </c>
      <c r="AU53" s="162">
        <f>AU5*SUMIF(Data!$D:$D,AU1,Data!$E:$E)</f>
        <v>5500</v>
      </c>
      <c r="AV53" s="162">
        <f>AV5*SUMIF(Data!$D:$D,AV1,Data!$E:$E)</f>
        <v>6600.0000000000009</v>
      </c>
      <c r="AW53" s="162">
        <f>AW5*SUMIF(Data!$D:$D,AW1,Data!$E:$E)</f>
        <v>7700.0000000000009</v>
      </c>
      <c r="AX53" s="162">
        <f>AX5*SUMIF(Data!$D:$D,AX1,Data!$E:$E)</f>
        <v>10000</v>
      </c>
      <c r="AY53" s="162">
        <f>AY5*SUMIF(Data!$D:$D,AY1,Data!$E:$E)</f>
        <v>10000</v>
      </c>
      <c r="AZ53" s="162">
        <f>AZ5*SUMIF(Data!$D:$D,AZ1,Data!$E:$E)</f>
        <v>12000</v>
      </c>
      <c r="BA53" s="162">
        <f>BA5*SUMIF(Data!$D:$D,BA1,Data!$E:$E)</f>
        <v>15000</v>
      </c>
      <c r="BB53" s="162">
        <f>BB5*SUMIF(Data!$D:$D,BB1,Data!$E:$E)</f>
        <v>9900</v>
      </c>
      <c r="BC53" s="162">
        <f>BC5*SUMIF(Data!$D:$D,BC1,Data!$E:$E)</f>
        <v>9900</v>
      </c>
      <c r="BD53" s="162">
        <f>BD5*SUMIF(Data!$D:$D,BD1,Data!$E:$E)</f>
        <v>9900</v>
      </c>
      <c r="BE53" s="162">
        <f>BE5*SUMIF(Data!$D:$D,BE1,Data!$E:$E)</f>
        <v>10000</v>
      </c>
      <c r="BF53" s="162">
        <f>BF5*SUMIF(Data!$D:$D,BF1,Data!$E:$E)</f>
        <v>10000</v>
      </c>
      <c r="BG53" s="162">
        <f>BG5*SUMIF(Data!$D:$D,BG1,Data!$E:$E)</f>
        <v>10800</v>
      </c>
      <c r="BH53" s="162">
        <f>BH5*SUMIF(Data!$D:$D,BH1,Data!$E:$E)</f>
        <v>9000</v>
      </c>
      <c r="BI53" s="162">
        <f>BI5*SUMIF(Data!$D:$D,BI1,Data!$E:$E)</f>
        <v>6050.0000000000009</v>
      </c>
      <c r="BJ53" s="162">
        <f>BJ5*SUMIF(Data!$D:$D,BJ1,Data!$E:$E)</f>
        <v>4950</v>
      </c>
      <c r="BK53" s="162">
        <f>BK5*SUMIF(Data!$D:$D,BK1,Data!$E:$E)</f>
        <v>4950</v>
      </c>
      <c r="BL53" s="162">
        <f>BL5*SUMIF(Data!$D:$D,BL1,Data!$E:$E)</f>
        <v>6000</v>
      </c>
      <c r="BM53" s="162">
        <f>BM5*SUMIF(Data!$D:$D,BM1,Data!$E:$E)</f>
        <v>10000</v>
      </c>
      <c r="BN53" s="162">
        <f>BN5*SUMIF(Data!$D:$D,BN1,Data!$E:$E)</f>
        <v>0</v>
      </c>
      <c r="BO53" s="162">
        <f>BO5*SUMIF(Data!$D:$D,BO1,Data!$E:$E)</f>
        <v>13200</v>
      </c>
      <c r="BP53" s="162">
        <f>BP5*SUMIF(Data!$D:$D,BP1,Data!$E:$E)</f>
        <v>7150.0000000000009</v>
      </c>
      <c r="BQ53" s="162">
        <f>BQ5*SUMIF(Data!$D:$D,BQ1,Data!$E:$E)</f>
        <v>3850.0000000000005</v>
      </c>
      <c r="BR53" s="162">
        <f>BR5*SUMIF(Data!$D:$D,BR1,Data!$E:$E)</f>
        <v>3300.0000000000005</v>
      </c>
      <c r="BS53" s="162">
        <f>BS5*SUMIF(Data!$D:$D,BS1,Data!$E:$E)</f>
        <v>6000</v>
      </c>
      <c r="BT53" s="162">
        <f>BT5*SUMIF(Data!$D:$D,BT1,Data!$E:$E)</f>
        <v>8000</v>
      </c>
      <c r="BU53" s="162">
        <f>BU5*SUMIF(Data!$D:$D,BU1,Data!$E:$E)</f>
        <v>9000</v>
      </c>
      <c r="BV53" s="162">
        <f>BV5*SUMIF(Data!$D:$D,BV1,Data!$E:$E)</f>
        <v>10200</v>
      </c>
      <c r="BW53" s="162">
        <f>BW5*SUMIF(Data!$D:$D,BW1,Data!$E:$E)</f>
        <v>5500</v>
      </c>
      <c r="BX53" s="162">
        <f>BX5*SUMIF(Data!$D:$D,BX1,Data!$E:$E)</f>
        <v>5500</v>
      </c>
      <c r="BY53" s="162">
        <f>BY5*SUMIF(Data!$D:$D,BY1,Data!$E:$E)</f>
        <v>5500</v>
      </c>
      <c r="BZ53" s="162">
        <f>BZ5*SUMIF(Data!$D:$D,BZ1,Data!$E:$E)</f>
        <v>6000</v>
      </c>
      <c r="CA53" s="162">
        <f>CA5*SUMIF(Data!$D:$D,CA1,Data!$E:$E)</f>
        <v>7000</v>
      </c>
      <c r="CB53" s="162">
        <f>CB5*SUMIF(Data!$D:$D,CB1,Data!$E:$E)</f>
        <v>7200</v>
      </c>
      <c r="CC53" s="162">
        <f>CC5*SUMIF(Data!$D:$D,CC1,Data!$E:$E)</f>
        <v>8400</v>
      </c>
      <c r="CD53" s="162">
        <f>CD5*SUMIF(Data!$D:$D,CD1,Data!$E:$E)</f>
        <v>11000</v>
      </c>
      <c r="CE53" s="162">
        <f>CE5*SUMIF(Data!$D:$D,CE1,Data!$E:$E)</f>
        <v>11000</v>
      </c>
      <c r="CF53" s="162">
        <f>CF5*SUMIF(Data!$D:$D,CF1,Data!$E:$E)</f>
        <v>12100.000000000002</v>
      </c>
      <c r="CG53" s="162">
        <f>CG5*SUMIF(Data!$D:$D,CG1,Data!$E:$E)</f>
        <v>22000</v>
      </c>
      <c r="CH53" s="162">
        <f>CH5*SUMIF(Data!$D:$D,CH1,Data!$E:$E)</f>
        <v>11000</v>
      </c>
      <c r="CI53" s="162">
        <f>CI5*SUMIF(Data!$D:$D,CI1,Data!$E:$E)</f>
        <v>15000</v>
      </c>
      <c r="CJ53" s="162">
        <f>CJ5*SUMIF(Data!$D:$D,CJ1,Data!$E:$E)</f>
        <v>21600</v>
      </c>
      <c r="CK53" s="162">
        <f>CK5*SUMIF(Data!$D:$D,CK1,Data!$E:$E)</f>
        <v>19800</v>
      </c>
      <c r="CL53" s="162">
        <f>CL5*SUMIF(Data!$D:$D,CL1,Data!$E:$E)</f>
        <v>13750.000000000002</v>
      </c>
      <c r="CM53" s="162">
        <f>CM5*SUMIF(Data!$D:$D,CM1,Data!$E:$E)</f>
        <v>13750.000000000002</v>
      </c>
      <c r="CN53" s="162">
        <f>CN5*SUMIF(Data!$D:$D,CN1,Data!$E:$E)</f>
        <v>25000</v>
      </c>
      <c r="CO53" s="162">
        <f>CO5*SUMIF(Data!$D:$D,CO1,Data!$E:$E)</f>
        <v>16000</v>
      </c>
      <c r="CP53" s="162">
        <f>CP5*SUMIF(Data!$D:$D,CP1,Data!$E:$E)</f>
        <v>15000</v>
      </c>
      <c r="CQ53" s="162">
        <f>CQ5*SUMIF(Data!$D:$D,CQ1,Data!$E:$E)</f>
        <v>21600</v>
      </c>
      <c r="CR53" s="162">
        <f>CR5*SUMIF(Data!$D:$D,CR1,Data!$E:$E)</f>
        <v>13750.000000000002</v>
      </c>
      <c r="CS53" s="162">
        <f>CS5*SUMIF(Data!$D:$D,CS1,Data!$E:$E)</f>
        <v>9900</v>
      </c>
      <c r="CT53" s="162">
        <f>CT5*SUMIF(Data!$D:$D,CT1,Data!$E:$E)</f>
        <v>7700.0000000000009</v>
      </c>
      <c r="CU53" s="162">
        <f>CU5*SUMIF(Data!$D:$D,CU1,Data!$E:$E)</f>
        <v>9000</v>
      </c>
      <c r="CV53" s="162">
        <f>CV5*SUMIF(Data!$D:$D,CV1,Data!$E:$E)</f>
        <v>10000</v>
      </c>
      <c r="CW53" s="162">
        <f>CW5*SUMIF(Data!$D:$D,CW1,Data!$E:$E)</f>
        <v>0</v>
      </c>
      <c r="CX53" s="162">
        <f>CX5*SUMIF(Data!$D:$D,CX1,Data!$E:$E)</f>
        <v>12000</v>
      </c>
      <c r="CY53" s="162">
        <f>CY5*SUMIF(Data!$D:$D,CY1,Data!$E:$E)</f>
        <v>5500</v>
      </c>
      <c r="CZ53" s="162">
        <f>CZ5*SUMIF(Data!$D:$D,CZ1,Data!$E:$E)</f>
        <v>3850.0000000000005</v>
      </c>
      <c r="DA53" s="162">
        <f>DA5*SUMIF(Data!$D:$D,DA1,Data!$E:$E)</f>
        <v>12100.000000000002</v>
      </c>
      <c r="DB53" s="162">
        <f>DB5*SUMIF(Data!$D:$D,DB1,Data!$E:$E)</f>
        <v>11500</v>
      </c>
      <c r="DC53" s="162">
        <f>DC5*SUMIF(Data!$D:$D,DC1,Data!$E:$E)</f>
        <v>12000</v>
      </c>
      <c r="DD53" s="162">
        <f>DD5*SUMIF(Data!$D:$D,DD1,Data!$E:$E)</f>
        <v>16800</v>
      </c>
      <c r="DE53" s="162">
        <f>DE5*SUMIF(Data!$D:$D,DE1,Data!$E:$E)</f>
        <v>19500</v>
      </c>
      <c r="DF53" s="162">
        <f>DF5*SUMIF(Data!$D:$D,DF1,Data!$E:$E)</f>
        <v>12100.000000000002</v>
      </c>
      <c r="DG53" s="162">
        <f>DG5*SUMIF(Data!$D:$D,DG1,Data!$E:$E)</f>
        <v>12100.000000000002</v>
      </c>
      <c r="DH53" s="162">
        <f>DH5*SUMIF(Data!$D:$D,DH1,Data!$E:$E)</f>
        <v>16500</v>
      </c>
      <c r="DI53" s="162">
        <f>DI5*SUMIF(Data!$D:$D,DI1,Data!$E:$E)</f>
        <v>38000</v>
      </c>
      <c r="DJ53" s="162">
        <f>DJ5*SUMIF(Data!$D:$D,DJ1,Data!$E:$E)</f>
        <v>22000</v>
      </c>
      <c r="DK53" s="162">
        <f>DK5*SUMIF(Data!$D:$D,DK1,Data!$E:$E)</f>
        <v>19200</v>
      </c>
      <c r="DL53" s="162">
        <f>DL5*SUMIF(Data!$D:$D,DL1,Data!$E:$E)</f>
        <v>22800</v>
      </c>
      <c r="DM53" s="162">
        <f>DM5*SUMIF(Data!$D:$D,DM1,Data!$E:$E)</f>
        <v>19250</v>
      </c>
      <c r="DN53" s="162">
        <f>DN5*SUMIF(Data!$D:$D,DN1,Data!$E:$E)</f>
        <v>15400.000000000002</v>
      </c>
      <c r="DO53" s="162">
        <f>DO5*SUMIF(Data!$D:$D,DO1,Data!$E:$E)</f>
        <v>19250</v>
      </c>
      <c r="DP53" s="162">
        <f>DP5*SUMIF(Data!$D:$D,DP1,Data!$E:$E)</f>
        <v>12000</v>
      </c>
      <c r="DQ53" s="162">
        <f>DQ5*SUMIF(Data!$D:$D,DQ1,Data!$E:$E)</f>
        <v>10000</v>
      </c>
      <c r="DR53" s="162">
        <f>DR5*SUMIF(Data!$D:$D,DR1,Data!$E:$E)</f>
        <v>10800</v>
      </c>
      <c r="DS53" s="162">
        <f>DS5*SUMIF(Data!$D:$D,DS1,Data!$E:$E)</f>
        <v>7800</v>
      </c>
      <c r="DT53" s="162">
        <f>DT5*SUMIF(Data!$D:$D,DT1,Data!$E:$E)</f>
        <v>3850.0000000000005</v>
      </c>
      <c r="DU53" s="162">
        <f>DU5*SUMIF(Data!$D:$D,DU1,Data!$E:$E)</f>
        <v>3850.0000000000005</v>
      </c>
      <c r="DV53" s="162">
        <f>DV5*SUMIF(Data!$D:$D,DV1,Data!$E:$E)</f>
        <v>4400</v>
      </c>
      <c r="DW53" s="162">
        <f>DW5*SUMIF(Data!$D:$D,DW1,Data!$E:$E)</f>
        <v>6000</v>
      </c>
      <c r="DX53" s="162">
        <f>DX5*SUMIF(Data!$D:$D,DX1,Data!$E:$E)</f>
        <v>7000</v>
      </c>
      <c r="DY53" s="162">
        <f>DY5*SUMIF(Data!$D:$D,DY1,Data!$E:$E)</f>
        <v>7200</v>
      </c>
      <c r="DZ53" s="162">
        <f>DZ5*SUMIF(Data!$D:$D,DZ1,Data!$E:$E)</f>
        <v>7800</v>
      </c>
      <c r="EA53" s="162">
        <f>EA5*SUMIF(Data!$D:$D,EA1,Data!$E:$E)</f>
        <v>3850.0000000000005</v>
      </c>
      <c r="EB53" s="162">
        <f>EB5*SUMIF(Data!$D:$D,EB1,Data!$E:$E)</f>
        <v>4400</v>
      </c>
      <c r="EC53" s="162">
        <f>EC5*SUMIF(Data!$D:$D,EC1,Data!$E:$E)</f>
        <v>4400</v>
      </c>
      <c r="ED53" s="162">
        <f>ED5*SUMIF(Data!$D:$D,ED1,Data!$E:$E)</f>
        <v>8000</v>
      </c>
      <c r="EE53" s="162">
        <f>EE5*SUMIF(Data!$D:$D,EE1,Data!$E:$E)</f>
        <v>8000</v>
      </c>
      <c r="EF53" s="162">
        <f>EF5*SUMIF(Data!$D:$D,EF1,Data!$E:$E)</f>
        <v>9000</v>
      </c>
      <c r="EG53" s="162">
        <f>EG5*SUMIF(Data!$D:$D,EG1,Data!$E:$E)</f>
        <v>12000</v>
      </c>
      <c r="EH53" s="162">
        <f>EH5*SUMIF(Data!$D:$D,EH1,Data!$E:$E)</f>
        <v>7150.0000000000009</v>
      </c>
      <c r="EI53" s="162">
        <f>EI5*SUMIF(Data!$D:$D,EI1,Data!$E:$E)</f>
        <v>7150.0000000000009</v>
      </c>
      <c r="EJ53" s="162">
        <f>EJ5*SUMIF(Data!$D:$D,EJ1,Data!$E:$E)</f>
        <v>9900</v>
      </c>
      <c r="EK53" s="162">
        <f>EK5*SUMIF(Data!$D:$D,EK1,Data!$E:$E)</f>
        <v>16000</v>
      </c>
      <c r="EL53" s="162">
        <f>EL5*SUMIF(Data!$D:$D,EL1,Data!$E:$E)</f>
        <v>16000</v>
      </c>
      <c r="EM53" s="162">
        <f>EM5*SUMIF(Data!$D:$D,EM1,Data!$E:$E)</f>
        <v>16800</v>
      </c>
      <c r="EN53" s="162">
        <f>EN5*SUMIF(Data!$D:$D,EN1,Data!$E:$E)</f>
        <v>26400</v>
      </c>
      <c r="EO53" s="162">
        <f>EO5*SUMIF(Data!$D:$D,EO1,Data!$E:$E)</f>
        <v>15400.000000000002</v>
      </c>
      <c r="EP53" s="162">
        <f>EP5*SUMIF(Data!$D:$D,EP1,Data!$E:$E)</f>
        <v>14300.000000000002</v>
      </c>
      <c r="EQ53" s="162">
        <f>EQ5*SUMIF(Data!$D:$D,EQ1,Data!$E:$E)</f>
        <v>14300.000000000002</v>
      </c>
      <c r="ER53" s="162">
        <f>ER5*SUMIF(Data!$D:$D,ER1,Data!$E:$E)</f>
        <v>45000</v>
      </c>
      <c r="ES53" s="162">
        <f>ES5*SUMIF(Data!$D:$D,ES1,Data!$E:$E)</f>
        <v>16000</v>
      </c>
      <c r="ET53" s="162">
        <f>ET5*SUMIF(Data!$D:$D,ET1,Data!$E:$E)</f>
        <v>16800</v>
      </c>
      <c r="EU53" s="162">
        <f>EU5*SUMIF(Data!$D:$D,EU1,Data!$E:$E)</f>
        <v>27000</v>
      </c>
      <c r="EV53" s="162">
        <f>EV5*SUMIF(Data!$D:$D,EV1,Data!$E:$E)</f>
        <v>17600</v>
      </c>
      <c r="EW53" s="162">
        <f>EW5*SUMIF(Data!$D:$D,EW1,Data!$E:$E)</f>
        <v>15400.000000000002</v>
      </c>
      <c r="EX53" s="162">
        <f>EX5*SUMIF(Data!$D:$D,EX1,Data!$E:$E)</f>
        <v>15400.000000000002</v>
      </c>
      <c r="EY53" s="162">
        <f>EY5*SUMIF(Data!$D:$D,EY1,Data!$E:$E)</f>
        <v>40000</v>
      </c>
      <c r="EZ53" s="162">
        <f>EZ5*SUMIF(Data!$D:$D,EZ1,Data!$E:$E)</f>
        <v>30000</v>
      </c>
      <c r="FA53" s="162">
        <f>FA5*SUMIF(Data!$D:$D,FA1,Data!$E:$E)</f>
        <v>19200</v>
      </c>
      <c r="FB53" s="162">
        <f>FB5*SUMIF(Data!$D:$D,FB1,Data!$E:$E)</f>
        <v>25200</v>
      </c>
      <c r="FC53" s="162">
        <f>FC5*SUMIF(Data!$D:$D,FC1,Data!$E:$E)</f>
        <v>18700</v>
      </c>
      <c r="FD53" s="162">
        <f>FD5*SUMIF(Data!$D:$D,FD1,Data!$E:$E)</f>
        <v>16500</v>
      </c>
      <c r="FE53" s="162">
        <f>FE5*SUMIF(Data!$D:$D,FE1,Data!$E:$E)</f>
        <v>16500</v>
      </c>
      <c r="FF53" s="162">
        <f>FF5*SUMIF(Data!$D:$D,FF1,Data!$E:$E)</f>
        <v>40000</v>
      </c>
      <c r="FG53" s="162">
        <f>FG5*SUMIF(Data!$D:$D,FG1,Data!$E:$E)</f>
        <v>16000</v>
      </c>
      <c r="FH53" s="162">
        <f>FH5*SUMIF(Data!$D:$D,FH1,Data!$E:$E)</f>
        <v>22800</v>
      </c>
      <c r="FI53" s="162">
        <f>FI5*SUMIF(Data!$D:$D,FI1,Data!$E:$E)</f>
        <v>12000</v>
      </c>
      <c r="FJ53" s="162">
        <f>FJ5*SUMIF(Data!$D:$D,FJ1,Data!$E:$E)</f>
        <v>8250</v>
      </c>
      <c r="FK53" s="162">
        <f>FK5*SUMIF(Data!$D:$D,FK1,Data!$E:$E)</f>
        <v>8250</v>
      </c>
      <c r="FL53" s="162">
        <f>FL5*SUMIF(Data!$D:$D,FL1,Data!$E:$E)</f>
        <v>8250</v>
      </c>
      <c r="FM53" s="162">
        <f>FM5*SUMIF(Data!$D:$D,FM1,Data!$E:$E)</f>
        <v>15000</v>
      </c>
      <c r="FN53" s="162">
        <f>FN5*SUMIF(Data!$D:$D,FN1,Data!$E:$E)</f>
        <v>15000</v>
      </c>
      <c r="FO53" s="162">
        <f>FO5*SUMIF(Data!$D:$D,FO1,Data!$E:$E)</f>
        <v>9000</v>
      </c>
      <c r="FP53" s="162">
        <f>FP5*SUMIF(Data!$D:$D,FP1,Data!$E:$E)</f>
        <v>9000</v>
      </c>
      <c r="FQ53" s="162">
        <f>FQ5*SUMIF(Data!$D:$D,FQ1,Data!$E:$E)</f>
        <v>8250</v>
      </c>
      <c r="FR53" s="162">
        <f>FR5*SUMIF(Data!$D:$D,FR1,Data!$E:$E)</f>
        <v>8250</v>
      </c>
      <c r="FS53" s="162">
        <f>FS5*SUMIF(Data!$D:$D,FS1,Data!$E:$E)</f>
        <v>8250</v>
      </c>
      <c r="FT53" s="162">
        <f>FT5*SUMIF(Data!$D:$D,FT1,Data!$E:$E)</f>
        <v>15000</v>
      </c>
      <c r="FU53" s="162">
        <f>FU5*SUMIF(Data!$D:$D,FU1,Data!$E:$E)</f>
        <v>15000</v>
      </c>
      <c r="FV53" s="162">
        <f>FV5*SUMIF(Data!$D:$D,FV1,Data!$E:$E)</f>
        <v>9000</v>
      </c>
      <c r="FW53" s="162">
        <f>FW5*SUMIF(Data!$D:$D,FW1,Data!$E:$E)</f>
        <v>9000</v>
      </c>
      <c r="FX53" s="162">
        <f>FX5*SUMIF(Data!$D:$D,FX1,Data!$E:$E)</f>
        <v>8250</v>
      </c>
      <c r="FY53" s="162">
        <f>FY5*SUMIF(Data!$D:$D,FY1,Data!$E:$E)</f>
        <v>8250</v>
      </c>
      <c r="FZ53" s="162">
        <f>FZ5*SUMIF(Data!$D:$D,FZ1,Data!$E:$E)</f>
        <v>8250</v>
      </c>
      <c r="GA53" s="162">
        <f>GA5*SUMIF(Data!$D:$D,GA1,Data!$E:$E)</f>
        <v>15000</v>
      </c>
      <c r="GB53" s="162">
        <f>GB5*SUMIF(Data!$D:$D,GB1,Data!$E:$E)</f>
        <v>15000</v>
      </c>
      <c r="GC53" s="162">
        <f>GC5*SUMIF(Data!$D:$D,GC1,Data!$E:$E)</f>
        <v>9000</v>
      </c>
      <c r="GD53" s="162">
        <f>GD5*SUMIF(Data!$D:$D,GD1,Data!$E:$E)</f>
        <v>9000</v>
      </c>
      <c r="GE53" s="162">
        <f>GE5*SUMIF(Data!$D:$D,GE1,Data!$E:$E)</f>
        <v>8250</v>
      </c>
      <c r="GF53" s="162">
        <f>GF5*SUMIF(Data!$D:$D,GF1,Data!$E:$E)</f>
        <v>8250</v>
      </c>
      <c r="GG53" s="162">
        <f>GG5*SUMIF(Data!$D:$D,GG1,Data!$E:$E)</f>
        <v>8250</v>
      </c>
      <c r="GH53" s="162">
        <f>GH5*SUMIF(Data!$D:$D,GH1,Data!$E:$E)</f>
        <v>15000</v>
      </c>
      <c r="GI53" s="162">
        <f>GI5*SUMIF(Data!$D:$D,GI1,Data!$E:$E)</f>
        <v>15000</v>
      </c>
      <c r="GJ53" s="162">
        <f>GJ5*SUMIF(Data!$D:$D,GJ1,Data!$E:$E)</f>
        <v>9000</v>
      </c>
      <c r="GK53" s="162">
        <f>GK5*SUMIF(Data!$D:$D,GK1,Data!$E:$E)</f>
        <v>9000</v>
      </c>
      <c r="GL53" s="162">
        <f>GL5*SUMIF(Data!$D:$D,GL1,Data!$E:$E)</f>
        <v>8250</v>
      </c>
      <c r="GM53" s="162">
        <f>GM5*SUMIF(Data!$D:$D,GM1,Data!$E:$E)</f>
        <v>8250</v>
      </c>
      <c r="GN53" s="162">
        <f>GN5*SUMIF(Data!$D:$D,GN1,Data!$E:$E)</f>
        <v>8250</v>
      </c>
      <c r="GO53" s="162">
        <f>GO5*SUMIF(Data!$D:$D,GO1,Data!$E:$E)</f>
        <v>15000</v>
      </c>
      <c r="GP53" s="162">
        <f>GP5*SUMIF(Data!$D:$D,GP1,Data!$E:$E)</f>
        <v>15000</v>
      </c>
      <c r="GQ53" s="162">
        <f>GQ5*SUMIF(Data!$D:$D,GQ1,Data!$E:$E)</f>
        <v>9000</v>
      </c>
      <c r="GR53" s="162">
        <f>GR5*SUMIF(Data!$D:$D,GR1,Data!$E:$E)</f>
        <v>9000</v>
      </c>
      <c r="GS53" s="162">
        <f>GS5*SUMIF(Data!$D:$D,GS1,Data!$E:$E)</f>
        <v>8250</v>
      </c>
      <c r="GT53" s="162">
        <f>GT5*SUMIF(Data!$D:$D,GT1,Data!$E:$E)</f>
        <v>8250</v>
      </c>
      <c r="GU53" s="162">
        <f>GU5*SUMIF(Data!$D:$D,GU1,Data!$E:$E)</f>
        <v>8250</v>
      </c>
      <c r="GV53" s="162">
        <f>GV5*SUMIF(Data!$D:$D,GV1,Data!$E:$E)</f>
        <v>15000</v>
      </c>
      <c r="GW53" s="162">
        <f>GW5*SUMIF(Data!$D:$D,GW1,Data!$E:$E)</f>
        <v>15000</v>
      </c>
      <c r="GX53" s="162">
        <f>GX5*SUMIF(Data!$D:$D,GX1,Data!$E:$E)</f>
        <v>9000</v>
      </c>
      <c r="GY53" s="162">
        <f>GY5*SUMIF(Data!$D:$D,GY1,Data!$E:$E)</f>
        <v>9000</v>
      </c>
      <c r="GZ53" s="162">
        <f>GZ5*SUMIF(Data!$D:$D,GZ1,Data!$E:$E)</f>
        <v>8250</v>
      </c>
      <c r="HA53" s="162">
        <f>HA5*SUMIF(Data!$D:$D,HA1,Data!$E:$E)</f>
        <v>8250</v>
      </c>
      <c r="HB53" s="162">
        <f>HB5*SUMIF(Data!$D:$D,HB1,Data!$E:$E)</f>
        <v>8250</v>
      </c>
      <c r="HC53" s="162">
        <f>HC5*SUMIF(Data!$D:$D,HC1,Data!$E:$E)</f>
        <v>15000</v>
      </c>
      <c r="HD53" s="162">
        <f>HD5*SUMIF(Data!$D:$D,HD1,Data!$E:$E)</f>
        <v>15000</v>
      </c>
      <c r="HE53" s="162">
        <f>HE5*SUMIF(Data!$D:$D,HE1,Data!$E:$E)</f>
        <v>9000</v>
      </c>
      <c r="HF53" s="162">
        <f>HF5*SUMIF(Data!$D:$D,HF1,Data!$E:$E)</f>
        <v>9000</v>
      </c>
      <c r="HG53" s="162">
        <f>HG5*SUMIF(Data!$D:$D,HG1,Data!$E:$E)</f>
        <v>8250</v>
      </c>
      <c r="HH53" s="162">
        <f>HH5*SUMIF(Data!$D:$D,HH1,Data!$E:$E)</f>
        <v>8250</v>
      </c>
      <c r="HI53" s="162">
        <f>HI5*SUMIF(Data!$D:$D,HI1,Data!$E:$E)</f>
        <v>8250</v>
      </c>
      <c r="HJ53" s="162">
        <f>HJ5*SUMIF(Data!$D:$D,HJ1,Data!$E:$E)</f>
        <v>15000</v>
      </c>
      <c r="HK53" s="162">
        <f>HK5*SUMIF(Data!$D:$D,HK1,Data!$E:$E)</f>
        <v>15000</v>
      </c>
      <c r="HL53" s="162">
        <f>HL5*SUMIF(Data!$D:$D,HL1,Data!$E:$E)</f>
        <v>9000</v>
      </c>
      <c r="HM53" s="162">
        <f>HM5*SUMIF(Data!$D:$D,HM1,Data!$E:$E)</f>
        <v>9000</v>
      </c>
      <c r="HN53" s="162">
        <f>HN5*SUMIF(Data!$D:$D,HN1,Data!$E:$E)</f>
        <v>8250</v>
      </c>
      <c r="HO53" s="162">
        <f>HO5*SUMIF(Data!$D:$D,HO1,Data!$E:$E)</f>
        <v>8250</v>
      </c>
      <c r="HP53" s="162">
        <f>HP5*SUMIF(Data!$D:$D,HP1,Data!$E:$E)</f>
        <v>8250</v>
      </c>
      <c r="HQ53" s="162">
        <f>HQ5*SUMIF(Data!$D:$D,HQ1,Data!$E:$E)</f>
        <v>15000</v>
      </c>
      <c r="HR53" s="162">
        <f>HR5*SUMIF(Data!$D:$D,HR1,Data!$E:$E)</f>
        <v>15000</v>
      </c>
      <c r="HS53" s="162">
        <f>HS5*SUMIF(Data!$D:$D,HS1,Data!$E:$E)</f>
        <v>9000</v>
      </c>
      <c r="HT53" s="162">
        <f>HT5*SUMIF(Data!$D:$D,HT1,Data!$E:$E)</f>
        <v>9000</v>
      </c>
      <c r="HU53" s="162">
        <f>HU5*SUMIF(Data!$D:$D,HU1,Data!$E:$E)</f>
        <v>8250</v>
      </c>
      <c r="HV53" s="162">
        <f>HV5*SUMIF(Data!$D:$D,HV1,Data!$E:$E)</f>
        <v>8250</v>
      </c>
      <c r="HW53" s="162">
        <f>HW5*SUMIF(Data!$D:$D,HW1,Data!$E:$E)</f>
        <v>8250</v>
      </c>
      <c r="HX53" s="162">
        <f>HX5*SUMIF(Data!$D:$D,HX1,Data!$E:$E)</f>
        <v>15000</v>
      </c>
      <c r="HY53" s="162">
        <f>HY5*SUMIF(Data!$D:$D,HY1,Data!$E:$E)</f>
        <v>15000</v>
      </c>
      <c r="HZ53" s="162">
        <f>HZ5*SUMIF(Data!$D:$D,HZ1,Data!$E:$E)</f>
        <v>9000</v>
      </c>
      <c r="IA53" s="162">
        <f>IA5*SUMIF(Data!$D:$D,IA1,Data!$E:$E)</f>
        <v>9000</v>
      </c>
      <c r="IB53" s="162">
        <f>IB5*SUMIF(Data!$D:$D,IB1,Data!$E:$E)</f>
        <v>8250</v>
      </c>
      <c r="IC53" s="162">
        <f>IC5*SUMIF(Data!$D:$D,IC1,Data!$E:$E)</f>
        <v>8250</v>
      </c>
      <c r="ID53" s="162">
        <f>ID5*SUMIF(Data!$D:$D,ID1,Data!$E:$E)</f>
        <v>8250</v>
      </c>
      <c r="IE53" s="162">
        <f>IE5*SUMIF(Data!$D:$D,IE1,Data!$E:$E)</f>
        <v>15000</v>
      </c>
      <c r="IF53" s="162">
        <f>IF5*SUMIF(Data!$D:$D,IF1,Data!$E:$E)</f>
        <v>15000</v>
      </c>
      <c r="IG53" s="162">
        <f>IG5*SUMIF(Data!$D:$D,IG1,Data!$E:$E)</f>
        <v>9000</v>
      </c>
      <c r="IH53" s="162">
        <f>IH5*SUMIF(Data!$D:$D,IH1,Data!$E:$E)</f>
        <v>9000</v>
      </c>
      <c r="II53" s="162">
        <f>II5*SUMIF(Data!$D:$D,II1,Data!$E:$E)</f>
        <v>8250</v>
      </c>
      <c r="IJ53" s="162">
        <f>IJ5*SUMIF(Data!$D:$D,IJ1,Data!$E:$E)</f>
        <v>8250</v>
      </c>
      <c r="IK53" s="162">
        <f>IK5*SUMIF(Data!$D:$D,IK1,Data!$E:$E)</f>
        <v>8250</v>
      </c>
      <c r="IL53" s="162">
        <f>IL5*SUMIF(Data!$D:$D,IL1,Data!$E:$E)</f>
        <v>15000</v>
      </c>
      <c r="IM53" s="162">
        <f>IM5*SUMIF(Data!$D:$D,IM1,Data!$E:$E)</f>
        <v>15000</v>
      </c>
      <c r="IN53" s="162">
        <f>IN5*SUMIF(Data!$D:$D,IN1,Data!$E:$E)</f>
        <v>9000</v>
      </c>
      <c r="IO53" s="162">
        <f>IO5*SUMIF(Data!$D:$D,IO1,Data!$E:$E)</f>
        <v>9000</v>
      </c>
      <c r="IP53" s="162">
        <f>IP5*SUMIF(Data!$D:$D,IP1,Data!$E:$E)</f>
        <v>8250</v>
      </c>
      <c r="IQ53" s="162">
        <f>IQ5*SUMIF(Data!$D:$D,IQ1,Data!$E:$E)</f>
        <v>8250</v>
      </c>
      <c r="IR53" s="162">
        <f>IR5*SUMIF(Data!$D:$D,IR1,Data!$E:$E)</f>
        <v>8250</v>
      </c>
      <c r="IS53" s="162">
        <f>IS5*SUMIF(Data!$D:$D,IS1,Data!$E:$E)</f>
        <v>15000</v>
      </c>
      <c r="IT53" s="162">
        <f>IT5*SUMIF(Data!$D:$D,IT1,Data!$E:$E)</f>
        <v>15000</v>
      </c>
      <c r="IU53" s="162">
        <f>IU5*SUMIF(Data!$D:$D,IU1,Data!$E:$E)</f>
        <v>9000</v>
      </c>
      <c r="IV53" s="162">
        <f>IV5*SUMIF(Data!$D:$D,IV1,Data!$E:$E)</f>
        <v>9000</v>
      </c>
      <c r="IW53" s="162">
        <f>IW5*SUMIF(Data!$D:$D,IW1,Data!$E:$E)</f>
        <v>8250</v>
      </c>
      <c r="IX53" s="162">
        <f>IX5*SUMIF(Data!$D:$D,IX1,Data!$E:$E)</f>
        <v>8250</v>
      </c>
      <c r="IY53" s="162">
        <f>IY5*SUMIF(Data!$D:$D,IY1,Data!$E:$E)</f>
        <v>8250</v>
      </c>
      <c r="IZ53" s="162">
        <f>IZ5*SUMIF(Data!$D:$D,IZ1,Data!$E:$E)</f>
        <v>15000</v>
      </c>
      <c r="JA53" s="162">
        <f>JA5*SUMIF(Data!$D:$D,JA1,Data!$E:$E)</f>
        <v>15000</v>
      </c>
      <c r="JB53" s="162">
        <f>JB5*SUMIF(Data!$D:$D,JB1,Data!$E:$E)</f>
        <v>9000</v>
      </c>
      <c r="JC53" s="162">
        <f>JC5*SUMIF(Data!$D:$D,JC1,Data!$E:$E)</f>
        <v>9000</v>
      </c>
      <c r="JD53" s="162">
        <f>JD5*SUMIF(Data!$D:$D,JD1,Data!$E:$E)</f>
        <v>8250</v>
      </c>
      <c r="JE53" s="162">
        <f>JE5*SUMIF(Data!$D:$D,JE1,Data!$E:$E)</f>
        <v>8250</v>
      </c>
      <c r="JF53" s="162">
        <f>JF5*SUMIF(Data!$D:$D,JF1,Data!$E:$E)</f>
        <v>8250</v>
      </c>
      <c r="JG53" s="162">
        <f>JG5*SUMIF(Data!$D:$D,JG1,Data!$E:$E)</f>
        <v>15000</v>
      </c>
      <c r="JH53" s="162">
        <f>JH5*SUMIF(Data!$D:$D,JH1,Data!$E:$E)</f>
        <v>15000</v>
      </c>
      <c r="JI53" s="162">
        <f>JI5*SUMIF(Data!$D:$D,JI1,Data!$E:$E)</f>
        <v>9000</v>
      </c>
      <c r="JJ53" s="162">
        <f>JJ5*SUMIF(Data!$D:$D,JJ1,Data!$E:$E)</f>
        <v>9000</v>
      </c>
      <c r="JK53" s="162">
        <f>JK5*SUMIF(Data!$D:$D,JK1,Data!$E:$E)</f>
        <v>8250</v>
      </c>
      <c r="JL53" s="162">
        <f>JL5*SUMIF(Data!$D:$D,JL1,Data!$E:$E)</f>
        <v>8250</v>
      </c>
      <c r="JM53" s="162">
        <f>JM5*SUMIF(Data!$D:$D,JM1,Data!$E:$E)</f>
        <v>8250</v>
      </c>
      <c r="JN53" s="162">
        <f>JN5*SUMIF(Data!$D:$D,JN1,Data!$E:$E)</f>
        <v>15000</v>
      </c>
      <c r="JO53" s="162">
        <f>JO5*SUMIF(Data!$D:$D,JO1,Data!$E:$E)</f>
        <v>15000</v>
      </c>
      <c r="JP53" s="162">
        <f>JP5*SUMIF(Data!$D:$D,JP1,Data!$E:$E)</f>
        <v>9000</v>
      </c>
      <c r="JQ53" s="162">
        <f>JQ5*SUMIF(Data!$D:$D,JQ1,Data!$E:$E)</f>
        <v>9000</v>
      </c>
      <c r="JR53" s="162">
        <f>JR5*SUMIF(Data!$D:$D,JR1,Data!$E:$E)</f>
        <v>8250</v>
      </c>
      <c r="JS53" s="162">
        <f>JS5*SUMIF(Data!$D:$D,JS1,Data!$E:$E)</f>
        <v>8250</v>
      </c>
      <c r="JT53" s="162">
        <f>JT5*SUMIF(Data!$D:$D,JT1,Data!$E:$E)</f>
        <v>8250</v>
      </c>
      <c r="JU53" s="162">
        <f>JU5*SUMIF(Data!$D:$D,JU1,Data!$E:$E)</f>
        <v>15000</v>
      </c>
      <c r="JV53" s="162">
        <f>JV5*SUMIF(Data!$D:$D,JV1,Data!$E:$E)</f>
        <v>15000</v>
      </c>
      <c r="JW53" s="162">
        <f>JW5*SUMIF(Data!$D:$D,JW1,Data!$E:$E)</f>
        <v>9000</v>
      </c>
      <c r="JX53" s="162">
        <f>JX5*SUMIF(Data!$D:$D,JX1,Data!$E:$E)</f>
        <v>9000</v>
      </c>
      <c r="JY53" s="162">
        <f>JY5*SUMIF(Data!$D:$D,JY1,Data!$E:$E)</f>
        <v>8250</v>
      </c>
      <c r="JZ53" s="162">
        <f>JZ5*SUMIF(Data!$D:$D,JZ1,Data!$E:$E)</f>
        <v>8250</v>
      </c>
      <c r="KA53" s="162">
        <f>KA5*SUMIF(Data!$D:$D,KA1,Data!$E:$E)</f>
        <v>8250</v>
      </c>
      <c r="KB53" s="162">
        <f>KB5*SUMIF(Data!$D:$D,KB1,Data!$E:$E)</f>
        <v>15000</v>
      </c>
      <c r="KC53" s="162">
        <f>KC5*SUMIF(Data!$D:$D,KC1,Data!$E:$E)</f>
        <v>15000</v>
      </c>
      <c r="KD53" s="162">
        <f>KD5*SUMIF(Data!$D:$D,KD1,Data!$E:$E)</f>
        <v>9000</v>
      </c>
      <c r="KE53" s="162">
        <f>KE5*SUMIF(Data!$D:$D,KE1,Data!$E:$E)</f>
        <v>9000</v>
      </c>
      <c r="KF53" s="162">
        <f>KF5*SUMIF(Data!$D:$D,KF1,Data!$E:$E)</f>
        <v>8250</v>
      </c>
      <c r="KG53" s="162">
        <f>KG5*SUMIF(Data!$D:$D,KG1,Data!$E:$E)</f>
        <v>8250</v>
      </c>
      <c r="KH53" s="162">
        <f>KH5*SUMIF(Data!$D:$D,KH1,Data!$E:$E)</f>
        <v>8250</v>
      </c>
      <c r="KI53" s="162">
        <f>KI5*SUMIF(Data!$D:$D,KI1,Data!$E:$E)</f>
        <v>15000</v>
      </c>
      <c r="KJ53" s="162">
        <f>KJ5*SUMIF(Data!$D:$D,KJ1,Data!$E:$E)</f>
        <v>15000</v>
      </c>
      <c r="KK53" s="162">
        <f>KK5*SUMIF(Data!$D:$D,KK1,Data!$E:$E)</f>
        <v>9000</v>
      </c>
      <c r="KL53" s="162">
        <f>KL5*SUMIF(Data!$D:$D,KL1,Data!$E:$E)</f>
        <v>9000</v>
      </c>
      <c r="KM53" s="162">
        <f>KM5*SUMIF(Data!$D:$D,KM1,Data!$E:$E)</f>
        <v>8250</v>
      </c>
      <c r="KN53" s="162">
        <f>KN5*SUMIF(Data!$D:$D,KN1,Data!$E:$E)</f>
        <v>8250</v>
      </c>
      <c r="KO53" s="162">
        <f>KO5*SUMIF(Data!$D:$D,KO1,Data!$E:$E)</f>
        <v>8250</v>
      </c>
      <c r="KP53" s="162">
        <f>KP5*SUMIF(Data!$D:$D,KP1,Data!$E:$E)</f>
        <v>15000</v>
      </c>
      <c r="KQ53" s="162">
        <f>KQ5*SUMIF(Data!$D:$D,KQ1,Data!$E:$E)</f>
        <v>15000</v>
      </c>
      <c r="KR53" s="162">
        <f>KR5*SUMIF(Data!$D:$D,KR1,Data!$E:$E)</f>
        <v>9000</v>
      </c>
      <c r="KS53" s="162">
        <f>KS5*SUMIF(Data!$D:$D,KS1,Data!$E:$E)</f>
        <v>9000</v>
      </c>
      <c r="KT53" s="162">
        <f>KT5*SUMIF(Data!$D:$D,KT1,Data!$E:$E)</f>
        <v>8250</v>
      </c>
      <c r="KU53" s="162">
        <f>KU5*SUMIF(Data!$D:$D,KU1,Data!$E:$E)</f>
        <v>8250</v>
      </c>
      <c r="KV53" s="162">
        <f>KV5*SUMIF(Data!$D:$D,KV1,Data!$E:$E)</f>
        <v>8250</v>
      </c>
      <c r="KW53" s="162">
        <f>KW5*SUMIF(Data!$D:$D,KW1,Data!$E:$E)</f>
        <v>15000</v>
      </c>
      <c r="KX53" s="162">
        <f>KX5*SUMIF(Data!$D:$D,KX1,Data!$E:$E)</f>
        <v>15000</v>
      </c>
      <c r="KY53" s="162">
        <f>KY5*SUMIF(Data!$D:$D,KY1,Data!$E:$E)</f>
        <v>9000</v>
      </c>
      <c r="KZ53" s="162">
        <f>KZ5*SUMIF(Data!$D:$D,KZ1,Data!$E:$E)</f>
        <v>9000</v>
      </c>
      <c r="LA53" s="162">
        <f>LA5*SUMIF(Data!$D:$D,LA1,Data!$E:$E)</f>
        <v>8250</v>
      </c>
      <c r="LB53" s="162">
        <f>LB5*SUMIF(Data!$D:$D,LB1,Data!$E:$E)</f>
        <v>8250</v>
      </c>
      <c r="LC53" s="162">
        <f>LC5*SUMIF(Data!$D:$D,LC1,Data!$E:$E)</f>
        <v>8250</v>
      </c>
      <c r="LD53" s="162">
        <f>LD5*SUMIF(Data!$D:$D,LD1,Data!$E:$E)</f>
        <v>15000</v>
      </c>
      <c r="LE53" s="162">
        <f>LE5*SUMIF(Data!$D:$D,LE1,Data!$E:$E)</f>
        <v>15000</v>
      </c>
      <c r="LF53" s="162">
        <f>LF5*SUMIF(Data!$D:$D,LF1,Data!$E:$E)</f>
        <v>9000</v>
      </c>
      <c r="LG53" s="162">
        <f>LG5*SUMIF(Data!$D:$D,LG1,Data!$E:$E)</f>
        <v>9000</v>
      </c>
      <c r="LH53" s="162">
        <f>LH5*SUMIF(Data!$D:$D,LH1,Data!$E:$E)</f>
        <v>8250</v>
      </c>
      <c r="LI53" s="162">
        <f>LI5*SUMIF(Data!$D:$D,LI1,Data!$E:$E)</f>
        <v>8250</v>
      </c>
      <c r="LJ53" s="162">
        <f>LJ5*SUMIF(Data!$D:$D,LJ1,Data!$E:$E)</f>
        <v>8250</v>
      </c>
      <c r="LK53" s="162">
        <f>LK5*SUMIF(Data!$D:$D,LK1,Data!$E:$E)</f>
        <v>15000</v>
      </c>
      <c r="LL53" s="162">
        <f>LL5*SUMIF(Data!$D:$D,LL1,Data!$E:$E)</f>
        <v>15000</v>
      </c>
      <c r="LM53" s="162">
        <f>LM5*SUMIF(Data!$D:$D,LM1,Data!$E:$E)</f>
        <v>9000</v>
      </c>
      <c r="LN53" s="162">
        <f>LN5*SUMIF(Data!$D:$D,LN1,Data!$E:$E)</f>
        <v>9000</v>
      </c>
      <c r="LO53" s="162">
        <f>LO5*SUMIF(Data!$D:$D,LO1,Data!$E:$E)</f>
        <v>8250</v>
      </c>
      <c r="LP53" s="162">
        <f>LP5*SUMIF(Data!$D:$D,LP1,Data!$E:$E)</f>
        <v>8250</v>
      </c>
      <c r="LQ53" s="162">
        <f>LQ5*SUMIF(Data!$D:$D,LQ1,Data!$E:$E)</f>
        <v>8250</v>
      </c>
      <c r="LR53" s="162">
        <f>LR5*SUMIF(Data!$D:$D,LR1,Data!$E:$E)</f>
        <v>15000</v>
      </c>
      <c r="LS53" s="162">
        <f>LS5*SUMIF(Data!$D:$D,LS1,Data!$E:$E)</f>
        <v>15000</v>
      </c>
      <c r="LT53" s="162">
        <f>LT5*SUMIF(Data!$D:$D,LT1,Data!$E:$E)</f>
        <v>9000</v>
      </c>
      <c r="LU53" s="162">
        <f>LU5*SUMIF(Data!$D:$D,LU1,Data!$E:$E)</f>
        <v>9000</v>
      </c>
      <c r="LV53" s="162">
        <f>LV5*SUMIF(Data!$D:$D,LV1,Data!$E:$E)</f>
        <v>8250</v>
      </c>
      <c r="LW53" s="162">
        <f>LW5*SUMIF(Data!$D:$D,LW1,Data!$E:$E)</f>
        <v>8250</v>
      </c>
      <c r="LX53" s="162">
        <f>LX5*SUMIF(Data!$D:$D,LX1,Data!$E:$E)</f>
        <v>8250</v>
      </c>
      <c r="LY53" s="162">
        <f>LY5*SUMIF(Data!$D:$D,LY1,Data!$E:$E)</f>
        <v>1510</v>
      </c>
      <c r="LZ53" s="162">
        <f>LZ5*SUMIF(Data!$D:$D,LZ1,Data!$E:$E)</f>
        <v>1511</v>
      </c>
      <c r="MA53" s="162">
        <f>MA5*SUMIF(Data!$D:$D,MA1,Data!$E:$E)</f>
        <v>907.19999999999993</v>
      </c>
      <c r="MB53" s="162">
        <f>MB5*SUMIF(Data!$D:$D,MB1,Data!$E:$E)</f>
        <v>907.8</v>
      </c>
      <c r="MC53" s="162">
        <f>MC5*SUMIF(Data!$D:$D,MC1,Data!$E:$E)</f>
        <v>832.7</v>
      </c>
      <c r="MD53" s="162">
        <f>MD5*SUMIF(Data!$D:$D,MD1,Data!$E:$E)</f>
        <v>833.25000000000011</v>
      </c>
      <c r="ME53" s="162">
        <f>ME5*SUMIF(Data!$D:$D,ME1,Data!$E:$E)</f>
        <v>833.80000000000007</v>
      </c>
      <c r="MF53" s="162">
        <f>MF5*SUMIF(Data!$D:$D,MF1,Data!$E:$E)</f>
        <v>1517</v>
      </c>
      <c r="MG53" s="162">
        <f>MG5*SUMIF(Data!$D:$D,MG1,Data!$E:$E)</f>
        <v>1518</v>
      </c>
      <c r="MH53" s="162">
        <f>MH5*SUMIF(Data!$D:$D,MH1,Data!$E:$E)</f>
        <v>911.4</v>
      </c>
      <c r="MI53" s="162">
        <f>MI5*SUMIF(Data!$D:$D,MI1,Data!$E:$E)</f>
        <v>912</v>
      </c>
      <c r="MJ53" s="162">
        <f>MJ5*SUMIF(Data!$D:$D,MJ1,Data!$E:$E)</f>
        <v>836.55000000000007</v>
      </c>
      <c r="MK53" s="162">
        <f>MK5*SUMIF(Data!$D:$D,MK1,Data!$E:$E)</f>
        <v>837.1</v>
      </c>
      <c r="ML53" s="162">
        <f>ML5*SUMIF(Data!$D:$D,ML1,Data!$E:$E)</f>
        <v>837.65000000000009</v>
      </c>
      <c r="MM53" s="162">
        <f>MM5*SUMIF(Data!$D:$D,MM1,Data!$E:$E)</f>
        <v>1524</v>
      </c>
      <c r="MN53" s="162">
        <f>MN5*SUMIF(Data!$D:$D,MN1,Data!$E:$E)</f>
        <v>1525</v>
      </c>
      <c r="MO53" s="162">
        <f>MO5*SUMIF(Data!$D:$D,MO1,Data!$E:$E)</f>
        <v>915.6</v>
      </c>
      <c r="MP53" s="162">
        <f>MP5*SUMIF(Data!$D:$D,MP1,Data!$E:$E)</f>
        <v>916.19999999999993</v>
      </c>
      <c r="MQ53" s="162">
        <f>MQ5*SUMIF(Data!$D:$D,MQ1,Data!$E:$E)</f>
        <v>840.40000000000009</v>
      </c>
      <c r="MR53" s="162">
        <f>MR5*SUMIF(Data!$D:$D,MR1,Data!$E:$E)</f>
        <v>840.95</v>
      </c>
      <c r="MS53" s="162">
        <f>MS5*SUMIF(Data!$D:$D,MS1,Data!$E:$E)</f>
        <v>841.50000000000011</v>
      </c>
      <c r="MT53" s="162">
        <f>MT5*SUMIF(Data!$D:$D,MT1,Data!$E:$E)</f>
        <v>1531</v>
      </c>
      <c r="MU53" s="162">
        <f>MU5*SUMIF(Data!$D:$D,MU1,Data!$E:$E)</f>
        <v>1532</v>
      </c>
      <c r="MV53" s="162">
        <f>MV5*SUMIF(Data!$D:$D,MV1,Data!$E:$E)</f>
        <v>919.8</v>
      </c>
      <c r="MW53" s="162">
        <f>MW5*SUMIF(Data!$D:$D,MW1,Data!$E:$E)</f>
        <v>920.4</v>
      </c>
      <c r="MX53" s="162">
        <f>MX5*SUMIF(Data!$D:$D,MX1,Data!$E:$E)</f>
        <v>844.25000000000011</v>
      </c>
      <c r="MY53" s="162">
        <f>MY5*SUMIF(Data!$D:$D,MY1,Data!$E:$E)</f>
        <v>844.80000000000007</v>
      </c>
      <c r="MZ53" s="162">
        <f>MZ5*SUMIF(Data!$D:$D,MZ1,Data!$E:$E)</f>
        <v>845.35</v>
      </c>
      <c r="NA53" s="162">
        <f>NA5*SUMIF(Data!$D:$D,NA1,Data!$E:$E)</f>
        <v>1538</v>
      </c>
      <c r="NB53" s="162">
        <f>NB5*SUMIF(Data!$D:$D,NB1,Data!$E:$E)</f>
        <v>1539</v>
      </c>
      <c r="NC53" s="162">
        <f>NC5*SUMIF(Data!$D:$D,NC1,Data!$E:$E)</f>
        <v>924</v>
      </c>
      <c r="ND53" s="162">
        <f>ND5*SUMIF(Data!$D:$D,ND1,Data!$E:$E)</f>
        <v>924.59999999999991</v>
      </c>
      <c r="NE53" s="162">
        <f>NE5*SUMIF(Data!$D:$D,NE1,Data!$E:$E)</f>
        <v>848.1</v>
      </c>
      <c r="NF53" s="162">
        <f>NF5*SUMIF(Data!$D:$D,NF1,Data!$E:$E)</f>
        <v>848.65000000000009</v>
      </c>
      <c r="NG53" s="162">
        <f>NG5*SUMIF(Data!$D:$D,NG1,Data!$E:$E)</f>
        <v>849.2</v>
      </c>
      <c r="NH53" s="162">
        <f>NH5*SUMIF(Data!$D:$D,NH1,Data!$E:$E)</f>
        <v>1545</v>
      </c>
      <c r="NI53" s="162">
        <f>NI5*SUMIF(Data!$D:$D,NI1,Data!$E:$E)</f>
        <v>1546</v>
      </c>
    </row>
    <row r="54" spans="1:373" ht="15">
      <c r="B54" s="8" t="s">
        <v>1242</v>
      </c>
      <c r="C54" s="8">
        <f>C53/Data!$B3/Data!$B10*Data!$B14</f>
        <v>1.6239316239316237</v>
      </c>
      <c r="D54" s="8">
        <f>D53/Data!$B3/Data!$B10*Data!$B14</f>
        <v>3.8974358974358969</v>
      </c>
      <c r="E54" s="8">
        <f>E53/Data!$B3/Data!$B10*Data!$B14</f>
        <v>3.5726495726495733</v>
      </c>
      <c r="F54" s="8">
        <f>F53/Data!$B3/Data!$B10*Data!$B14</f>
        <v>2.9772079772079767</v>
      </c>
      <c r="G54" s="8">
        <f>G53/Data!$B3/Data!$B10*Data!$B14</f>
        <v>2.6794871794871797</v>
      </c>
      <c r="H54" s="8">
        <f>H53/Data!$B3/Data!$B10*Data!$B14</f>
        <v>2.7065527065527064</v>
      </c>
      <c r="I54" s="8">
        <f>I53/Data!$B3/Data!$B10*Data!$B14</f>
        <v>3.2478632478632474</v>
      </c>
      <c r="J54" s="8">
        <f>J53/Data!$B3/Data!$B10*Data!$B14</f>
        <v>4.5470085470085468</v>
      </c>
      <c r="K54" s="8">
        <f>K53/Data!$B3/Data!$B10*Data!$B14</f>
        <v>2.9230769230769229</v>
      </c>
      <c r="L54" s="8">
        <f>L53/Data!$B3/Data!$B10*Data!$B14</f>
        <v>1.9351851851851853</v>
      </c>
      <c r="M54" s="8">
        <f>M53/Data!$B3/Data!$B10*Data!$B14</f>
        <v>1.6374643874643877</v>
      </c>
      <c r="N54" s="8">
        <f>N53/Data!$B3/Data!$B10*Data!$B14</f>
        <v>3.5726495726495733</v>
      </c>
      <c r="O54" s="8">
        <f>O53/Data!$B3/Data!$B10*Data!$B14</f>
        <v>3.2478632478632474</v>
      </c>
      <c r="P54" s="8">
        <f>P53/Data!$B3/Data!$B10*Data!$B14</f>
        <v>4.3304843304843308</v>
      </c>
      <c r="Q54" s="8">
        <f>Q53/Data!$B3/Data!$B10*Data!$B14</f>
        <v>4.8717948717948723</v>
      </c>
      <c r="R54" s="8">
        <f>R53/Data!$B3/Data!$B10*Data!$B14</f>
        <v>7.1452991452991457</v>
      </c>
      <c r="S54" s="8">
        <f>S53/Data!$B3/Data!$B10*Data!$B14</f>
        <v>3.8703703703703707</v>
      </c>
      <c r="T54" s="8">
        <f>T53/Data!$B3/Data!$B10*Data!$B14</f>
        <v>2.9772079772079767</v>
      </c>
      <c r="U54" s="8">
        <f>U53/Data!$B3/Data!$B10*Data!$B14</f>
        <v>2.3817663817663819</v>
      </c>
      <c r="V54" s="8">
        <f>V53/Data!$B3/Data!$B10*Data!$B14</f>
        <v>2.7065527065527064</v>
      </c>
      <c r="W54" s="8">
        <f>W53/Data!$B3/Data!$B10*Data!$B14</f>
        <v>3.2478632478632474</v>
      </c>
      <c r="X54" s="8">
        <f>X53/Data!$B3/Data!$B10*Data!$B14</f>
        <v>4.2222222222222223</v>
      </c>
      <c r="Y54" s="8">
        <f>Y53/Data!$B3/Data!$B10*Data!$B14</f>
        <v>4.5470085470085468</v>
      </c>
      <c r="Z54" s="8">
        <f>Z53/Data!$B3/Data!$B10*Data!$B14</f>
        <v>2.9772079772079767</v>
      </c>
      <c r="AA54" s="8">
        <f>AA53/Data!$B3/Data!$B10*Data!$B14</f>
        <v>2.6794871794871797</v>
      </c>
      <c r="AB54" s="8">
        <f>AB53/Data!$B3/Data!$B10*Data!$B14</f>
        <v>2.232905982905983</v>
      </c>
      <c r="AC54" s="8">
        <f>AC53/Data!$B3/Data!$B10*Data!$B14</f>
        <v>2.7065527065527064</v>
      </c>
      <c r="AD54" s="8">
        <f>AD53/Data!$B3/Data!$B10*Data!$B14</f>
        <v>4.0598290598290596</v>
      </c>
      <c r="AE54" s="8">
        <f>AE53/Data!$B3/Data!$B10*Data!$B14</f>
        <v>5.8461538461538458</v>
      </c>
      <c r="AF54" s="8">
        <f>AF53/Data!$B3/Data!$B10*Data!$B14</f>
        <v>6.4957264957264949</v>
      </c>
      <c r="AG54" s="8">
        <f>AG53/Data!$B3/Data!$B10*Data!$B14</f>
        <v>3.5726495726495733</v>
      </c>
      <c r="AH54" s="8">
        <f>AH53/Data!$B3/Data!$B10*Data!$B14</f>
        <v>2.3817663817663819</v>
      </c>
      <c r="AI54" s="8">
        <f>AI53/Data!$B3/Data!$B10*Data!$B14</f>
        <v>2.3817663817663819</v>
      </c>
      <c r="AJ54" s="8">
        <f>AJ53/Data!$B3/Data!$B10*Data!$B14</f>
        <v>4.3304843304843308</v>
      </c>
      <c r="AK54" s="8">
        <f>AK53/Data!$B3/Data!$B10*Data!$B14</f>
        <v>4.3304843304843308</v>
      </c>
      <c r="AL54" s="8">
        <f>AL53/Data!$B3/Data!$B10*Data!$B14</f>
        <v>5.8461538461538458</v>
      </c>
      <c r="AM54" s="8">
        <f>AM53/Data!$B3/Data!$B10*Data!$B14</f>
        <v>8.1196581196581192</v>
      </c>
      <c r="AN54" s="8">
        <f>AN53/Data!$B3/Data!$B10*Data!$B14</f>
        <v>4.7635327635327638</v>
      </c>
      <c r="AO54" s="8">
        <f>AO53/Data!$B3/Data!$B10*Data!$B14</f>
        <v>4.4658119658119659</v>
      </c>
      <c r="AP54" s="8">
        <f>AP53/Data!$B3/Data!$B10*Data!$B14</f>
        <v>2.9772079772079767</v>
      </c>
      <c r="AQ54" s="8">
        <f>AQ53/Data!$B3/Data!$B10*Data!$B14</f>
        <v>3.2478632478632474</v>
      </c>
      <c r="AR54" s="8">
        <f>AR53/Data!$B3/Data!$B10*Data!$B14</f>
        <v>3.2478632478632474</v>
      </c>
      <c r="AS54" s="8">
        <f>AS53/Data!$B3/Data!$B10*Data!$B14</f>
        <v>4.8717948717948723</v>
      </c>
      <c r="AT54" s="8">
        <f>AT53/Data!$B3/Data!$B10*Data!$B14</f>
        <v>4.8717948717948723</v>
      </c>
      <c r="AU54" s="8">
        <f>AU53/Data!$B3/Data!$B10*Data!$B14</f>
        <v>2.9772079772079767</v>
      </c>
      <c r="AV54" s="8">
        <f>AV53/Data!$B3/Data!$B10*Data!$B14</f>
        <v>3.5726495726495733</v>
      </c>
      <c r="AW54" s="8">
        <f>AW53/Data!$B3/Data!$B10*Data!$B14</f>
        <v>4.168091168091169</v>
      </c>
      <c r="AX54" s="8">
        <f>AX53/Data!$B3/Data!$B10*Data!$B14</f>
        <v>5.4131054131054128</v>
      </c>
      <c r="AY54" s="8">
        <f>AY53/Data!$B3/Data!$B10*Data!$B14</f>
        <v>5.4131054131054128</v>
      </c>
      <c r="AZ54" s="8">
        <f>AZ53/Data!$B3/Data!$B10*Data!$B14</f>
        <v>6.4957264957264949</v>
      </c>
      <c r="BA54" s="8">
        <f>BA53/Data!$B3/Data!$B10*Data!$B14</f>
        <v>8.1196581196581192</v>
      </c>
      <c r="BB54" s="8">
        <f>BB53/Data!$B3/Data!$B10*Data!$B14</f>
        <v>5.3589743589743595</v>
      </c>
      <c r="BC54" s="8">
        <f>BC53/Data!$B3/Data!$B10*Data!$B14</f>
        <v>5.3589743589743595</v>
      </c>
      <c r="BD54" s="8">
        <f>BD53/Data!$B3/Data!$B10*Data!$B14</f>
        <v>5.3589743589743595</v>
      </c>
      <c r="BE54" s="8">
        <f>BE53/Data!$B3/Data!$B10*Data!$B14</f>
        <v>5.4131054131054128</v>
      </c>
      <c r="BF54" s="8">
        <f>BF53/Data!$B3/Data!$B10*Data!$B14</f>
        <v>5.4131054131054128</v>
      </c>
      <c r="BG54" s="8">
        <f>BG53/Data!$B3/Data!$B10*Data!$B14</f>
        <v>5.8461538461538458</v>
      </c>
      <c r="BH54" s="8">
        <f>BH53/Data!$B3/Data!$B10*Data!$B14</f>
        <v>4.8717948717948723</v>
      </c>
      <c r="BI54" s="8">
        <f>BI53/Data!$B3/Data!$B10*Data!$B14</f>
        <v>3.2749287749287754</v>
      </c>
      <c r="BJ54" s="8">
        <f>BJ53/Data!$B3/Data!$B10*Data!$B14</f>
        <v>2.6794871794871797</v>
      </c>
      <c r="BK54" s="8">
        <f>BK53/Data!$B3/Data!$B10*Data!$B14</f>
        <v>2.6794871794871797</v>
      </c>
      <c r="BL54" s="8">
        <f>BL53/Data!$B3/Data!$B10*Data!$B14</f>
        <v>3.2478632478632474</v>
      </c>
      <c r="BM54" s="8">
        <f>BM53/Data!$B3/Data!$B10*Data!$B14</f>
        <v>5.4131054131054128</v>
      </c>
      <c r="BN54" s="8">
        <f>BN53/Data!$B3/Data!$B10*Data!$B14</f>
        <v>0</v>
      </c>
      <c r="BO54" s="8">
        <f>BO53/Data!$B3/Data!$B10*Data!$B14</f>
        <v>7.1452991452991457</v>
      </c>
      <c r="BP54" s="8">
        <f>BP53/Data!$B3/Data!$B10*Data!$B14</f>
        <v>3.8703703703703707</v>
      </c>
      <c r="BQ54" s="8">
        <f>BQ53/Data!$B3/Data!$B10*Data!$B14</f>
        <v>2.0840455840455845</v>
      </c>
      <c r="BR54" s="8">
        <f>BR53/Data!$B3/Data!$B10*Data!$B14</f>
        <v>1.7863247863247866</v>
      </c>
      <c r="BS54" s="8">
        <f>BS53/Data!$B3/Data!$B10*Data!$B14</f>
        <v>3.2478632478632474</v>
      </c>
      <c r="BT54" s="8">
        <f>BT53/Data!$B3/Data!$B10*Data!$B14</f>
        <v>4.3304843304843308</v>
      </c>
      <c r="BU54" s="8">
        <f>BU53/Data!$B3/Data!$B10*Data!$B14</f>
        <v>4.8717948717948723</v>
      </c>
      <c r="BV54" s="8">
        <f>BV53/Data!$B3/Data!$B10*Data!$B14</f>
        <v>5.5213675213675213</v>
      </c>
      <c r="BW54" s="8">
        <f>BW53/Data!$B3/Data!$B10*Data!$B14</f>
        <v>2.9772079772079767</v>
      </c>
      <c r="BX54" s="8">
        <f>BX53/Data!$B3/Data!$B10*Data!$B14</f>
        <v>2.9772079772079767</v>
      </c>
      <c r="BY54" s="8">
        <f>BY53/Data!$B3/Data!$B10*Data!$B14</f>
        <v>2.9772079772079767</v>
      </c>
      <c r="BZ54" s="8">
        <f>BZ53/Data!$B3/Data!$B10*Data!$B14</f>
        <v>3.2478632478632474</v>
      </c>
      <c r="CA54" s="8">
        <f>CA53/Data!$B3/Data!$B10*Data!$B14</f>
        <v>3.7891737891737893</v>
      </c>
      <c r="CB54" s="8">
        <f>CB53/Data!$B3/Data!$B10*Data!$B14</f>
        <v>3.8974358974358969</v>
      </c>
      <c r="CC54" s="8">
        <f>CC53/Data!$B3/Data!$B10*Data!$B14</f>
        <v>4.5470085470085468</v>
      </c>
      <c r="CD54" s="8">
        <f>CD53/Data!$B3/Data!$B10*Data!$B14</f>
        <v>5.9544159544159534</v>
      </c>
      <c r="CE54" s="8">
        <f>CE53/Data!$B3/Data!$B10*Data!$B14</f>
        <v>5.9544159544159534</v>
      </c>
      <c r="CF54" s="8">
        <f>CF53/Data!$B3/Data!$B10*Data!$B14</f>
        <v>6.5498575498575509</v>
      </c>
      <c r="CG54" s="8">
        <f>CG53/Data!$B3/Data!$B10*Data!$B14</f>
        <v>11.908831908831907</v>
      </c>
      <c r="CH54" s="8">
        <f>CH53/Data!$B3/Data!$B10*Data!$B14</f>
        <v>5.9544159544159534</v>
      </c>
      <c r="CI54" s="8">
        <f>CI53/Data!$B3/Data!$B10*Data!$B14</f>
        <v>8.1196581196581192</v>
      </c>
      <c r="CJ54" s="8">
        <f>CJ53/Data!$B3/Data!$B10*Data!$B14</f>
        <v>11.692307692307692</v>
      </c>
      <c r="CK54" s="8">
        <f>CK53/Data!$B3/Data!$B10*Data!$B14</f>
        <v>10.717948717948719</v>
      </c>
      <c r="CL54" s="8">
        <f>CL53/Data!$B3/Data!$B10*Data!$B14</f>
        <v>7.4430199430199435</v>
      </c>
      <c r="CM54" s="8">
        <f>CM53/Data!$B3/Data!$B10*Data!$B14</f>
        <v>7.4430199430199435</v>
      </c>
      <c r="CN54" s="8">
        <f>CN53/Data!$B3/Data!$B10*Data!$B14</f>
        <v>13.532763532763532</v>
      </c>
      <c r="CO54" s="8">
        <f>CO53/Data!$B3/Data!$B10*Data!$B14</f>
        <v>8.6609686609686616</v>
      </c>
      <c r="CP54" s="8">
        <f>CP53/Data!$B3/Data!$B10*Data!$B14</f>
        <v>8.1196581196581192</v>
      </c>
      <c r="CQ54" s="8">
        <f>CQ53/Data!$B3/Data!$B10*Data!$B14</f>
        <v>11.692307692307692</v>
      </c>
      <c r="CR54" s="8">
        <f>CR53/Data!$B3/Data!$B10*Data!$B14</f>
        <v>7.4430199430199435</v>
      </c>
      <c r="CS54" s="8">
        <f>CS53/Data!$B3/Data!$B10*Data!$B14</f>
        <v>5.3589743589743595</v>
      </c>
      <c r="CT54" s="8">
        <f>CT53/Data!$B3/Data!$B10*Data!$B14</f>
        <v>4.168091168091169</v>
      </c>
      <c r="CU54" s="8">
        <f>CU53/Data!$B3/Data!$B10*Data!$B14</f>
        <v>4.8717948717948723</v>
      </c>
      <c r="CV54" s="8">
        <f>CV53/Data!$B3/Data!$B10*Data!$B14</f>
        <v>5.4131054131054128</v>
      </c>
      <c r="CW54" s="8">
        <f>CW53/Data!$B3/Data!$B10*Data!$B14</f>
        <v>0</v>
      </c>
      <c r="CX54" s="8">
        <f>CX53/Data!$B3/Data!$B10*Data!$B14</f>
        <v>6.4957264957264949</v>
      </c>
      <c r="CY54" s="8">
        <f>CY53/Data!$B3/Data!$B10*Data!$B14</f>
        <v>2.9772079772079767</v>
      </c>
      <c r="CZ54" s="8">
        <f>CZ53/Data!$B3/Data!$B10*Data!$B14</f>
        <v>2.0840455840455845</v>
      </c>
      <c r="DA54" s="8">
        <f>DA53/Data!$B3/Data!$B10*Data!$B14</f>
        <v>6.5498575498575509</v>
      </c>
      <c r="DB54" s="8">
        <f>DB53/Data!$B3/Data!$B10*Data!$B14</f>
        <v>6.2250712250712255</v>
      </c>
      <c r="DC54" s="8">
        <f>DC53/Data!$B3/Data!$B10*Data!$B14</f>
        <v>6.4957264957264949</v>
      </c>
      <c r="DD54" s="8">
        <f>DD53/Data!$B3/Data!$B10*Data!$B14</f>
        <v>9.0940170940170937</v>
      </c>
      <c r="DE54" s="8">
        <f>DE53/Data!$B3/Data!$B10*Data!$B14</f>
        <v>10.555555555555555</v>
      </c>
      <c r="DF54" s="8">
        <f>DF53/Data!$B3/Data!$B10*Data!$B14</f>
        <v>6.5498575498575509</v>
      </c>
      <c r="DG54" s="8">
        <f>DG53/Data!$B3/Data!$B10*Data!$B14</f>
        <v>6.5498575498575509</v>
      </c>
      <c r="DH54" s="8">
        <f>DH53/Data!$B3/Data!$B10*Data!$B14</f>
        <v>8.9316239316239319</v>
      </c>
      <c r="DI54" s="8">
        <f>DI53/Data!$B3/Data!$B10*Data!$B14</f>
        <v>20.56980056980057</v>
      </c>
      <c r="DJ54" s="8">
        <f>DJ53/Data!$B3/Data!$B10*Data!$B14</f>
        <v>11.908831908831907</v>
      </c>
      <c r="DK54" s="8">
        <f>DK53/Data!$B3/Data!$B10*Data!$B14</f>
        <v>10.393162393162394</v>
      </c>
      <c r="DL54" s="8">
        <f>DL53/Data!$B3/Data!$B10*Data!$B14</f>
        <v>12.341880341880341</v>
      </c>
      <c r="DM54" s="8">
        <f>DM53/Data!$B3/Data!$B10*Data!$B14</f>
        <v>10.420227920227919</v>
      </c>
      <c r="DN54" s="8">
        <f>DN53/Data!$B3/Data!$B10*Data!$B14</f>
        <v>8.3361823361823379</v>
      </c>
      <c r="DO54" s="8">
        <f>DO53/Data!$B3/Data!$B10*Data!$B14</f>
        <v>10.420227920227919</v>
      </c>
      <c r="DP54" s="8">
        <f>DP53/Data!$B3/Data!$B10*Data!$B14</f>
        <v>6.4957264957264949</v>
      </c>
      <c r="DQ54" s="8">
        <f>DQ53/Data!$B3/Data!$B10*Data!$B14</f>
        <v>5.4131054131054128</v>
      </c>
      <c r="DR54" s="8">
        <f>DR53/Data!$B3/Data!$B10*Data!$B14</f>
        <v>5.8461538461538458</v>
      </c>
      <c r="DS54" s="8">
        <f>DS53/Data!$B3/Data!$B10*Data!$B14</f>
        <v>4.2222222222222223</v>
      </c>
      <c r="DT54" s="8">
        <f>DT53/Data!$B3/Data!$B10*Data!$B14</f>
        <v>2.0840455840455845</v>
      </c>
      <c r="DU54" s="8">
        <f>DU53/Data!$B3/Data!$B10*Data!$B14</f>
        <v>2.0840455840455845</v>
      </c>
      <c r="DV54" s="8">
        <f>DV53/Data!$B3/Data!$B10*Data!$B14</f>
        <v>2.3817663817663819</v>
      </c>
      <c r="DW54" s="8">
        <f>DW53/Data!$B3/Data!$B10*Data!$B14</f>
        <v>3.2478632478632474</v>
      </c>
      <c r="DX54" s="8">
        <f>DX53/Data!$B3/Data!$B10*Data!$B14</f>
        <v>3.7891737891737893</v>
      </c>
      <c r="DY54" s="8">
        <f>DY53/Data!$B3/Data!$B10*Data!$B14</f>
        <v>3.8974358974358969</v>
      </c>
      <c r="DZ54" s="8">
        <f>DZ53/Data!$B3/Data!$B10*Data!$B14</f>
        <v>4.2222222222222223</v>
      </c>
      <c r="EA54" s="8">
        <f>EA53/Data!$B3/Data!$B10*Data!$B14</f>
        <v>2.0840455840455845</v>
      </c>
      <c r="EB54" s="8">
        <f>EB53/Data!$B3/Data!$B10*Data!$B14</f>
        <v>2.3817663817663819</v>
      </c>
      <c r="EC54" s="8">
        <f>EC53/Data!$B3/Data!$B10*Data!$B14</f>
        <v>2.3817663817663819</v>
      </c>
      <c r="ED54" s="8">
        <f>ED53/Data!$B3/Data!$B10*Data!$B14</f>
        <v>4.3304843304843308</v>
      </c>
      <c r="EE54" s="8">
        <f>EE53/Data!$B3/Data!$B10*Data!$B14</f>
        <v>4.3304843304843308</v>
      </c>
      <c r="EF54" s="8">
        <f>EF53/Data!$B3/Data!$B10*Data!$B14</f>
        <v>4.8717948717948723</v>
      </c>
      <c r="EG54" s="8">
        <f>EG53/Data!$B3/Data!$B10*Data!$B14</f>
        <v>6.4957264957264949</v>
      </c>
      <c r="EH54" s="8">
        <f>EH53/Data!$B3/Data!$B10*Data!$B14</f>
        <v>3.8703703703703707</v>
      </c>
      <c r="EI54" s="8">
        <f>EI53/Data!$B3/Data!$B10*Data!$B14</f>
        <v>3.8703703703703707</v>
      </c>
      <c r="EJ54" s="8">
        <f>EJ53/Data!$B3/Data!$B10*Data!$B14</f>
        <v>5.3589743589743595</v>
      </c>
      <c r="EK54" s="8">
        <f>EK53/Data!$B3/Data!$B10*Data!$B14</f>
        <v>8.6609686609686616</v>
      </c>
      <c r="EL54" s="8">
        <f>EL53/Data!$B3/Data!$B10*Data!$B14</f>
        <v>8.6609686609686616</v>
      </c>
      <c r="EM54" s="8">
        <f>EM53/Data!$B3/Data!$B10*Data!$B14</f>
        <v>9.0940170940170937</v>
      </c>
      <c r="EN54" s="8">
        <f>EN53/Data!$B3/Data!$B10*Data!$B14</f>
        <v>14.290598290598291</v>
      </c>
      <c r="EO54" s="8">
        <f>EO53/Data!$B3/Data!$B10*Data!$B14</f>
        <v>8.3361823361823379</v>
      </c>
      <c r="EP54" s="8">
        <f>EP53/Data!$B3/Data!$B10*Data!$B14</f>
        <v>7.7407407407407414</v>
      </c>
      <c r="EQ54" s="8">
        <f>EQ53/Data!$B3/Data!$B10*Data!$B14</f>
        <v>7.7407407407407414</v>
      </c>
      <c r="ER54" s="8">
        <f>ER53/Data!$B3/Data!$B10*Data!$B14</f>
        <v>24.358974358974358</v>
      </c>
      <c r="ES54" s="8">
        <f>ES53/Data!$B3/Data!$B10*Data!$B14</f>
        <v>8.6609686609686616</v>
      </c>
      <c r="ET54" s="8">
        <f>ET53/Data!$B3/Data!$B10*Data!$B14</f>
        <v>9.0940170940170937</v>
      </c>
      <c r="EU54" s="8">
        <f>EU53/Data!$B3/Data!$B10*Data!$B14</f>
        <v>14.615384615384615</v>
      </c>
      <c r="EV54" s="8">
        <f>EV53/Data!$B3/Data!$B10*Data!$B14</f>
        <v>9.5270655270655276</v>
      </c>
      <c r="EW54" s="8">
        <f>EW53/Data!$B3/Data!$B10*Data!$B14</f>
        <v>8.3361823361823379</v>
      </c>
      <c r="EX54" s="8">
        <f>EX53/Data!$B3/Data!$B10*Data!$B14</f>
        <v>8.3361823361823379</v>
      </c>
      <c r="EY54" s="8">
        <f>EY53/Data!$B3/Data!$B10*Data!$B14</f>
        <v>21.652421652421651</v>
      </c>
      <c r="EZ54" s="8">
        <f>EZ53/Data!$B3/Data!$B10*Data!$B14</f>
        <v>16.239316239316238</v>
      </c>
      <c r="FA54" s="8">
        <f>FA53/Data!$B3/Data!$B10*Data!$B14</f>
        <v>10.393162393162394</v>
      </c>
      <c r="FB54" s="8">
        <f>FB53/Data!$B3/Data!$B10*Data!$B14</f>
        <v>13.641025641025641</v>
      </c>
      <c r="FC54" s="8">
        <f>FC53/Data!$B3/Data!$B10*Data!$B14</f>
        <v>10.122507122507121</v>
      </c>
      <c r="FD54" s="8">
        <f>FD53/Data!$B3/Data!$B10*Data!$B14</f>
        <v>8.9316239316239319</v>
      </c>
      <c r="FE54" s="8">
        <f>FE53/Data!$B3/Data!$B10*Data!$B14</f>
        <v>8.9316239316239319</v>
      </c>
      <c r="FF54" s="8">
        <f>FF53/Data!$B3/Data!$B10*Data!$B14</f>
        <v>21.652421652421651</v>
      </c>
      <c r="FG54" s="8">
        <f>FG53/Data!$B3/Data!$B10*Data!$B14</f>
        <v>8.6609686609686616</v>
      </c>
      <c r="FH54" s="8">
        <f>FH53/Data!$B3/Data!$B10*Data!$B14</f>
        <v>12.341880341880341</v>
      </c>
      <c r="FI54" s="8">
        <f>FI53/Data!$B3/Data!$B10*Data!$B14</f>
        <v>6.4957264957264949</v>
      </c>
      <c r="FJ54" s="8">
        <f>FJ53/Data!$B3/Data!$B10*Data!$B14</f>
        <v>4.4658119658119659</v>
      </c>
      <c r="FK54" s="8">
        <f>FK53/Data!$B3/Data!$B10*Data!$B14</f>
        <v>4.4658119658119659</v>
      </c>
      <c r="FL54" s="8">
        <f>FL53/Data!$B3/Data!$B10*Data!$B14</f>
        <v>4.4658119658119659</v>
      </c>
      <c r="FM54" s="8">
        <f>FM53/Data!$B3/Data!$B10*Data!$B14</f>
        <v>8.1196581196581192</v>
      </c>
      <c r="FN54" s="8">
        <f>FN53/Data!$B3/Data!$B10*Data!$B14</f>
        <v>8.1196581196581192</v>
      </c>
      <c r="FO54" s="8">
        <f>FO53/Data!$B3/Data!$B10*Data!$B14</f>
        <v>4.8717948717948723</v>
      </c>
      <c r="FP54" s="8">
        <f>FP53/Data!$B3/Data!$B10*Data!$B14</f>
        <v>4.8717948717948723</v>
      </c>
      <c r="FQ54" s="8">
        <f>FQ53/Data!$B3/Data!$B10*Data!$B14</f>
        <v>4.4658119658119659</v>
      </c>
      <c r="FR54" s="8">
        <f>FR53/Data!$B3/Data!$B10*Data!$B14</f>
        <v>4.4658119658119659</v>
      </c>
      <c r="FS54" s="8">
        <f>FS53/Data!$B3/Data!$B10*Data!$B14</f>
        <v>4.4658119658119659</v>
      </c>
      <c r="FT54" s="8">
        <f>FT53/Data!$B3/Data!$B10*Data!$B14</f>
        <v>8.1196581196581192</v>
      </c>
      <c r="FU54" s="8">
        <f>FU53/Data!$B3/Data!$B10*Data!$B14</f>
        <v>8.1196581196581192</v>
      </c>
      <c r="FV54" s="8">
        <f>FV53/Data!$B3/Data!$B10*Data!$B14</f>
        <v>4.8717948717948723</v>
      </c>
      <c r="FW54" s="8">
        <f>FW53/Data!$B3/Data!$B10*Data!$B14</f>
        <v>4.8717948717948723</v>
      </c>
      <c r="FX54" s="8">
        <f>FX53/Data!$B3/Data!$B10*Data!$B14</f>
        <v>4.4658119658119659</v>
      </c>
      <c r="FY54" s="8">
        <f>FY53/Data!$B3/Data!$B10*Data!$B14</f>
        <v>4.4658119658119659</v>
      </c>
      <c r="FZ54" s="8">
        <f>FZ53/Data!$B3/Data!$B10*Data!$B14</f>
        <v>4.4658119658119659</v>
      </c>
      <c r="GA54" s="8">
        <f>GA53/Data!$B3/Data!$B10*Data!$B14</f>
        <v>8.1196581196581192</v>
      </c>
      <c r="GB54" s="8">
        <f>GB53/Data!$B3/Data!$B10*Data!$B14</f>
        <v>8.1196581196581192</v>
      </c>
      <c r="GC54" s="8">
        <f>GC53/Data!$B3/Data!$B10*Data!$B14</f>
        <v>4.8717948717948723</v>
      </c>
      <c r="GD54" s="8">
        <f>GD53/Data!$B3/Data!$B10*Data!$B14</f>
        <v>4.8717948717948723</v>
      </c>
      <c r="GE54" s="8">
        <f>GE53/Data!$B3/Data!$B10*Data!$B14</f>
        <v>4.4658119658119659</v>
      </c>
      <c r="GF54" s="8">
        <f>GF53/Data!$B3/Data!$B10*Data!$B14</f>
        <v>4.4658119658119659</v>
      </c>
      <c r="GG54" s="8">
        <f>GG53/Data!$B3/Data!$B10*Data!$B14</f>
        <v>4.4658119658119659</v>
      </c>
      <c r="GH54" s="8">
        <f>GH53/Data!$B3/Data!$B10*Data!$B14</f>
        <v>8.1196581196581192</v>
      </c>
      <c r="GI54" s="8">
        <f>GI53/Data!$B3/Data!$B10*Data!$B14</f>
        <v>8.1196581196581192</v>
      </c>
      <c r="GJ54" s="8">
        <f>GJ53/Data!$B3/Data!$B10*Data!$B14</f>
        <v>4.8717948717948723</v>
      </c>
      <c r="GK54" s="8">
        <f>GK53/Data!$B3/Data!$B10*Data!$B14</f>
        <v>4.8717948717948723</v>
      </c>
      <c r="GL54" s="8">
        <f>GL53/Data!$B3/Data!$B10*Data!$B14</f>
        <v>4.4658119658119659</v>
      </c>
      <c r="GM54" s="8">
        <f>GM53/Data!$B3/Data!$B10*Data!$B14</f>
        <v>4.4658119658119659</v>
      </c>
      <c r="GN54" s="8">
        <f>GN53/Data!$B3/Data!$B10*Data!$B14</f>
        <v>4.4658119658119659</v>
      </c>
      <c r="GO54" s="8">
        <f>GO53/Data!$B3/Data!$B10*Data!$B14</f>
        <v>8.1196581196581192</v>
      </c>
      <c r="GP54" s="8">
        <f>GP53/Data!$B3/Data!$B10*Data!$B14</f>
        <v>8.1196581196581192</v>
      </c>
      <c r="GQ54" s="8">
        <f>GQ53/Data!$B3/Data!$B10*Data!$B14</f>
        <v>4.8717948717948723</v>
      </c>
      <c r="GR54" s="8">
        <f>GR53/Data!$B3/Data!$B10*Data!$B14</f>
        <v>4.8717948717948723</v>
      </c>
      <c r="GS54" s="8">
        <f>GS53/Data!$B3/Data!$B10*Data!$B14</f>
        <v>4.4658119658119659</v>
      </c>
      <c r="GT54" s="8">
        <f>GT53/Data!$B3/Data!$B10*Data!$B14</f>
        <v>4.4658119658119659</v>
      </c>
      <c r="GU54" s="8">
        <f>GU53/Data!$B3/Data!$B10*Data!$B14</f>
        <v>4.4658119658119659</v>
      </c>
      <c r="GV54" s="8">
        <f>GV53/Data!$B3/Data!$B10*Data!$B14</f>
        <v>8.1196581196581192</v>
      </c>
      <c r="GW54" s="8">
        <f>GW53/Data!$B3/Data!$B10*Data!$B14</f>
        <v>8.1196581196581192</v>
      </c>
      <c r="GX54" s="8">
        <f>GX53/Data!$B3/Data!$B10*Data!$B14</f>
        <v>4.8717948717948723</v>
      </c>
      <c r="GY54" s="8">
        <f>GY53/Data!$B3/Data!$B10*Data!$B14</f>
        <v>4.8717948717948723</v>
      </c>
      <c r="GZ54" s="8">
        <f>GZ53/Data!$B3/Data!$B10*Data!$B14</f>
        <v>4.4658119658119659</v>
      </c>
      <c r="HA54" s="8">
        <f>HA53/Data!$B3/Data!$B10*Data!$B14</f>
        <v>4.4658119658119659</v>
      </c>
      <c r="HB54" s="8">
        <f>HB53/Data!$B3/Data!$B10*Data!$B14</f>
        <v>4.4658119658119659</v>
      </c>
      <c r="HC54" s="8">
        <f>HC53/Data!$B3/Data!$B10*Data!$B14</f>
        <v>8.1196581196581192</v>
      </c>
      <c r="HD54" s="8">
        <f>HD53/Data!$B3/Data!$B10*Data!$B14</f>
        <v>8.1196581196581192</v>
      </c>
      <c r="HE54" s="8">
        <f>HE53/Data!$B3/Data!$B10*Data!$B14</f>
        <v>4.8717948717948723</v>
      </c>
      <c r="HF54" s="8">
        <f>HF53/Data!$B3/Data!$B10*Data!$B14</f>
        <v>4.8717948717948723</v>
      </c>
      <c r="HG54" s="8">
        <f>HG53/Data!$B3/Data!$B10*Data!$B14</f>
        <v>4.4658119658119659</v>
      </c>
      <c r="HH54" s="8">
        <f>HH53/Data!$B3/Data!$B10*Data!$B14</f>
        <v>4.4658119658119659</v>
      </c>
      <c r="HI54" s="8">
        <f>HI53/Data!$B3/Data!$B10*Data!$B14</f>
        <v>4.4658119658119659</v>
      </c>
      <c r="HJ54" s="8">
        <f>HJ53/Data!$B3/Data!$B10*Data!$B14</f>
        <v>8.1196581196581192</v>
      </c>
      <c r="HK54" s="8">
        <f>HK53/Data!$B3/Data!$B10*Data!$B14</f>
        <v>8.1196581196581192</v>
      </c>
      <c r="HL54" s="8">
        <f>HL53/Data!$B3/Data!$B10*Data!$B14</f>
        <v>4.8717948717948723</v>
      </c>
      <c r="HM54" s="8">
        <f>HM53/Data!$B3/Data!$B10*Data!$B14</f>
        <v>4.8717948717948723</v>
      </c>
      <c r="HN54" s="8">
        <f>HN53/Data!$B3/Data!$B10*Data!$B14</f>
        <v>4.4658119658119659</v>
      </c>
      <c r="HO54" s="8">
        <f>HO53/Data!$B3/Data!$B10*Data!$B14</f>
        <v>4.4658119658119659</v>
      </c>
      <c r="HP54" s="8">
        <f>HP53/Data!$B3/Data!$B10*Data!$B14</f>
        <v>4.4658119658119659</v>
      </c>
      <c r="HQ54" s="8">
        <f>HQ53/Data!$B3/Data!$B10*Data!$B14</f>
        <v>8.1196581196581192</v>
      </c>
      <c r="HR54" s="8">
        <f>HR53/Data!$B3/Data!$B10*Data!$B14</f>
        <v>8.1196581196581192</v>
      </c>
      <c r="HS54" s="8">
        <f>HS53/Data!$B3/Data!$B10*Data!$B14</f>
        <v>4.8717948717948723</v>
      </c>
      <c r="HT54" s="8">
        <f>HT53/Data!$B3/Data!$B10*Data!$B14</f>
        <v>4.8717948717948723</v>
      </c>
      <c r="HU54" s="8">
        <f>HU53/Data!$B3/Data!$B10*Data!$B14</f>
        <v>4.4658119658119659</v>
      </c>
      <c r="HV54" s="8">
        <f>HV53/Data!$B3/Data!$B10*Data!$B14</f>
        <v>4.4658119658119659</v>
      </c>
      <c r="HW54" s="8">
        <f>HW53/Data!$B3/Data!$B10*Data!$B14</f>
        <v>4.4658119658119659</v>
      </c>
      <c r="HX54" s="8">
        <f>HX53/Data!$B3/Data!$B10*Data!$B14</f>
        <v>8.1196581196581192</v>
      </c>
      <c r="HY54" s="8">
        <f>HY53/Data!$B3/Data!$B10*Data!$B14</f>
        <v>8.1196581196581192</v>
      </c>
      <c r="HZ54" s="8">
        <f>HZ53/Data!$B3/Data!$B10*Data!$B14</f>
        <v>4.8717948717948723</v>
      </c>
      <c r="IA54" s="8">
        <f>IA53/Data!$B3/Data!$B10*Data!$B14</f>
        <v>4.8717948717948723</v>
      </c>
      <c r="IB54" s="8">
        <f>IB53/Data!$B3/Data!$B10*Data!$B14</f>
        <v>4.4658119658119659</v>
      </c>
      <c r="IC54" s="8">
        <f>IC53/Data!$B3/Data!$B10*Data!$B14</f>
        <v>4.4658119658119659</v>
      </c>
      <c r="ID54" s="8">
        <f>ID53/Data!$B3/Data!$B10*Data!$B14</f>
        <v>4.4658119658119659</v>
      </c>
      <c r="IE54" s="8">
        <f>IE53/Data!$B3/Data!$B10*Data!$B14</f>
        <v>8.1196581196581192</v>
      </c>
      <c r="IF54" s="8">
        <f>IF53/Data!$B3/Data!$B10*Data!$B14</f>
        <v>8.1196581196581192</v>
      </c>
      <c r="IG54" s="8">
        <f>IG53/Data!$B3/Data!$B10*Data!$B14</f>
        <v>4.8717948717948723</v>
      </c>
      <c r="IH54" s="8">
        <f>IH53/Data!$B3/Data!$B10*Data!$B14</f>
        <v>4.8717948717948723</v>
      </c>
      <c r="II54" s="8">
        <f>II53/Data!$B3/Data!$B10*Data!$B14</f>
        <v>4.4658119658119659</v>
      </c>
      <c r="IJ54" s="8">
        <f>IJ53/Data!$B3/Data!$B10*Data!$B14</f>
        <v>4.4658119658119659</v>
      </c>
      <c r="IK54" s="8">
        <f>IK53/Data!$B3/Data!$B10*Data!$B14</f>
        <v>4.4658119658119659</v>
      </c>
      <c r="IL54" s="8">
        <f>IL53/Data!$B3/Data!$B10*Data!$B14</f>
        <v>8.1196581196581192</v>
      </c>
      <c r="IM54" s="8">
        <f>IM53/Data!$B3/Data!$B10*Data!$B14</f>
        <v>8.1196581196581192</v>
      </c>
      <c r="IN54" s="8">
        <f>IN53/Data!$B3/Data!$B10*Data!$B14</f>
        <v>4.8717948717948723</v>
      </c>
      <c r="IO54" s="8">
        <f>IO53/Data!$B3/Data!$B10*Data!$B14</f>
        <v>4.8717948717948723</v>
      </c>
      <c r="IP54" s="8">
        <f>IP53/Data!$B3/Data!$B10*Data!$B14</f>
        <v>4.4658119658119659</v>
      </c>
      <c r="IQ54" s="8">
        <f>IQ53/Data!$B3/Data!$B10*Data!$B14</f>
        <v>4.4658119658119659</v>
      </c>
      <c r="IR54" s="8">
        <f>IR53/Data!$B3/Data!$B10*Data!$B14</f>
        <v>4.4658119658119659</v>
      </c>
      <c r="IS54" s="8">
        <f>IS53/Data!$B3/Data!$B10*Data!$B14</f>
        <v>8.1196581196581192</v>
      </c>
      <c r="IT54" s="8">
        <f>IT53/Data!$B3/Data!$B10*Data!$B14</f>
        <v>8.1196581196581192</v>
      </c>
      <c r="IU54" s="8">
        <f>IU53/Data!$B3/Data!$B10*Data!$B14</f>
        <v>4.8717948717948723</v>
      </c>
      <c r="IV54" s="8">
        <f>IV53/Data!$B3/Data!$B10*Data!$B14</f>
        <v>4.8717948717948723</v>
      </c>
      <c r="IW54" s="8">
        <f>IW53/Data!$B3/Data!$B10*Data!$B14</f>
        <v>4.4658119658119659</v>
      </c>
      <c r="IX54" s="8">
        <f>IX53/Data!$B3/Data!$B10*Data!$B14</f>
        <v>4.4658119658119659</v>
      </c>
      <c r="IY54" s="8">
        <f>IY53/Data!$B3/Data!$B10*Data!$B14</f>
        <v>4.4658119658119659</v>
      </c>
      <c r="IZ54" s="8">
        <f>IZ53/Data!$B3/Data!$B10*Data!$B14</f>
        <v>8.1196581196581192</v>
      </c>
      <c r="JA54" s="8">
        <f>JA53/Data!$B3/Data!$B10*Data!$B14</f>
        <v>8.1196581196581192</v>
      </c>
      <c r="JB54" s="8">
        <f>JB53/Data!$B3/Data!$B10*Data!$B14</f>
        <v>4.8717948717948723</v>
      </c>
      <c r="JC54" s="8">
        <f>JC53/Data!$B3/Data!$B10*Data!$B14</f>
        <v>4.8717948717948723</v>
      </c>
      <c r="JD54" s="8">
        <f>JD53/Data!$B3/Data!$B10*Data!$B14</f>
        <v>4.4658119658119659</v>
      </c>
      <c r="JE54" s="8">
        <f>JE53/Data!$B3/Data!$B10*Data!$B14</f>
        <v>4.4658119658119659</v>
      </c>
      <c r="JF54" s="8">
        <f>JF53/Data!$B3/Data!$B10*Data!$B14</f>
        <v>4.4658119658119659</v>
      </c>
      <c r="JG54" s="8">
        <f>JG53/Data!$B3/Data!$B10*Data!$B14</f>
        <v>8.1196581196581192</v>
      </c>
      <c r="JH54" s="8">
        <f>JH53/Data!$B3/Data!$B10*Data!$B14</f>
        <v>8.1196581196581192</v>
      </c>
      <c r="JI54" s="8">
        <f>JI53/Data!$B3/Data!$B10*Data!$B14</f>
        <v>4.8717948717948723</v>
      </c>
      <c r="JJ54" s="8">
        <f>JJ53/Data!$B3/Data!$B10*Data!$B14</f>
        <v>4.8717948717948723</v>
      </c>
      <c r="JK54" s="8">
        <f>JK53/Data!$B3/Data!$B10*Data!$B14</f>
        <v>4.4658119658119659</v>
      </c>
      <c r="JL54" s="8">
        <f>JL53/Data!$B3/Data!$B10*Data!$B14</f>
        <v>4.4658119658119659</v>
      </c>
      <c r="JM54" s="8">
        <f>JM53/Data!$B3/Data!$B10*Data!$B14</f>
        <v>4.4658119658119659</v>
      </c>
      <c r="JN54" s="8">
        <f>JN53/Data!$B3/Data!$B10*Data!$B14</f>
        <v>8.1196581196581192</v>
      </c>
      <c r="JO54" s="8">
        <f>JO53/Data!$B3/Data!$B10*Data!$B14</f>
        <v>8.1196581196581192</v>
      </c>
      <c r="JP54" s="8">
        <f>JP53/Data!$B3/Data!$B10*Data!$B14</f>
        <v>4.8717948717948723</v>
      </c>
      <c r="JQ54" s="8">
        <f>JQ53/Data!$B3/Data!$B10*Data!$B14</f>
        <v>4.8717948717948723</v>
      </c>
      <c r="JR54" s="8">
        <f>JR53/Data!$B3/Data!$B10*Data!$B14</f>
        <v>4.4658119658119659</v>
      </c>
      <c r="JS54" s="8">
        <f>JS53/Data!$B3/Data!$B10*Data!$B14</f>
        <v>4.4658119658119659</v>
      </c>
      <c r="JT54" s="8">
        <f>JT53/Data!$B3/Data!$B10*Data!$B14</f>
        <v>4.4658119658119659</v>
      </c>
      <c r="JU54" s="8">
        <f>JU53/Data!$B3/Data!$B10*Data!$B14</f>
        <v>8.1196581196581192</v>
      </c>
      <c r="JV54" s="8">
        <f>JV53/Data!$B3/Data!$B10*Data!$B14</f>
        <v>8.1196581196581192</v>
      </c>
      <c r="JW54" s="8">
        <f>JW53/Data!$B3/Data!$B10*Data!$B14</f>
        <v>4.8717948717948723</v>
      </c>
      <c r="JX54" s="8">
        <f>JX53/Data!$B3/Data!$B10*Data!$B14</f>
        <v>4.8717948717948723</v>
      </c>
      <c r="JY54" s="8">
        <f>JY53/Data!$B3/Data!$B10*Data!$B14</f>
        <v>4.4658119658119659</v>
      </c>
      <c r="JZ54" s="8">
        <f>JZ53/Data!$B3/Data!$B10*Data!$B14</f>
        <v>4.4658119658119659</v>
      </c>
      <c r="KA54" s="8">
        <f>KA53/Data!$B3/Data!$B10*Data!$B14</f>
        <v>4.4658119658119659</v>
      </c>
      <c r="KB54" s="8">
        <f>KB53/Data!$B3/Data!$B10*Data!$B14</f>
        <v>8.1196581196581192</v>
      </c>
      <c r="KC54" s="8">
        <f>KC53/Data!$B3/Data!$B10*Data!$B14</f>
        <v>8.1196581196581192</v>
      </c>
      <c r="KD54" s="8">
        <f>KD53/Data!$B3/Data!$B10*Data!$B14</f>
        <v>4.8717948717948723</v>
      </c>
      <c r="KE54" s="8">
        <f>KE53/Data!$B3/Data!$B10*Data!$B14</f>
        <v>4.8717948717948723</v>
      </c>
      <c r="KF54" s="8">
        <f>KF53/Data!$B3/Data!$B10*Data!$B14</f>
        <v>4.4658119658119659</v>
      </c>
      <c r="KG54" s="8">
        <f>KG53/Data!$B3/Data!$B10*Data!$B14</f>
        <v>4.4658119658119659</v>
      </c>
      <c r="KH54" s="8">
        <f>KH53/Data!$B3/Data!$B10*Data!$B14</f>
        <v>4.4658119658119659</v>
      </c>
      <c r="KI54" s="8">
        <f>KI53/Data!$B3/Data!$B10*Data!$B14</f>
        <v>8.1196581196581192</v>
      </c>
      <c r="KJ54" s="8">
        <f>KJ53/Data!$B3/Data!$B10*Data!$B14</f>
        <v>8.1196581196581192</v>
      </c>
      <c r="KK54" s="8">
        <f>KK53/Data!$B3/Data!$B10*Data!$B14</f>
        <v>4.8717948717948723</v>
      </c>
      <c r="KL54" s="8">
        <f>KL53/Data!$B3/Data!$B10*Data!$B14</f>
        <v>4.8717948717948723</v>
      </c>
      <c r="KM54" s="8">
        <f>KM53/Data!$B3/Data!$B10*Data!$B14</f>
        <v>4.4658119658119659</v>
      </c>
      <c r="KN54" s="8">
        <f>KN53/Data!$B3/Data!$B10*Data!$B14</f>
        <v>4.4658119658119659</v>
      </c>
      <c r="KO54" s="8">
        <f>KO53/Data!$B3/Data!$B10*Data!$B14</f>
        <v>4.4658119658119659</v>
      </c>
      <c r="KP54" s="8">
        <f>KP53/Data!$B3/Data!$B10*Data!$B14</f>
        <v>8.1196581196581192</v>
      </c>
      <c r="KQ54" s="8">
        <f>KQ53/Data!$B3/Data!$B10*Data!$B14</f>
        <v>8.1196581196581192</v>
      </c>
      <c r="KR54" s="8">
        <f>KR53/Data!$B3/Data!$B10*Data!$B14</f>
        <v>4.8717948717948723</v>
      </c>
      <c r="KS54" s="8">
        <f>KS53/Data!$B3/Data!$B10*Data!$B14</f>
        <v>4.8717948717948723</v>
      </c>
      <c r="KT54" s="8">
        <f>KT53/Data!$B3/Data!$B10*Data!$B14</f>
        <v>4.4658119658119659</v>
      </c>
      <c r="KU54" s="8">
        <f>KU53/Data!$B3/Data!$B10*Data!$B14</f>
        <v>4.4658119658119659</v>
      </c>
      <c r="KV54" s="8">
        <f>KV53/Data!$B3/Data!$B10*Data!$B14</f>
        <v>4.4658119658119659</v>
      </c>
      <c r="KW54" s="8">
        <f>KW53/Data!$B3/Data!$B10*Data!$B14</f>
        <v>8.1196581196581192</v>
      </c>
      <c r="KX54" s="8">
        <f>KX53/Data!$B3/Data!$B10*Data!$B14</f>
        <v>8.1196581196581192</v>
      </c>
      <c r="KY54" s="8">
        <f>KY53/Data!$B3/Data!$B10*Data!$B14</f>
        <v>4.8717948717948723</v>
      </c>
      <c r="KZ54" s="8">
        <f>KZ53/Data!$B3/Data!$B10*Data!$B14</f>
        <v>4.8717948717948723</v>
      </c>
      <c r="LA54" s="8">
        <f>LA53/Data!$B3/Data!$B10*Data!$B14</f>
        <v>4.4658119658119659</v>
      </c>
      <c r="LB54" s="8">
        <f>LB53/Data!$B3/Data!$B10*Data!$B14</f>
        <v>4.4658119658119659</v>
      </c>
      <c r="LC54" s="8">
        <f>LC53/Data!$B3/Data!$B10*Data!$B14</f>
        <v>4.4658119658119659</v>
      </c>
      <c r="LD54" s="8">
        <f>LD53/Data!$B3/Data!$B10*Data!$B14</f>
        <v>8.1196581196581192</v>
      </c>
      <c r="LE54" s="8">
        <f>LE53/Data!$B3/Data!$B10*Data!$B14</f>
        <v>8.1196581196581192</v>
      </c>
      <c r="LF54" s="8">
        <f>LF53/Data!$B3/Data!$B10*Data!$B14</f>
        <v>4.8717948717948723</v>
      </c>
      <c r="LG54" s="8">
        <f>LG53/Data!$B3/Data!$B10*Data!$B14</f>
        <v>4.8717948717948723</v>
      </c>
      <c r="LH54" s="8">
        <f>LH53/Data!$B3/Data!$B10*Data!$B14</f>
        <v>4.4658119658119659</v>
      </c>
      <c r="LI54" s="8">
        <f>LI53/Data!$B3/Data!$B10*Data!$B14</f>
        <v>4.4658119658119659</v>
      </c>
      <c r="LJ54" s="8">
        <f>LJ53/Data!$B3/Data!$B10*Data!$B14</f>
        <v>4.4658119658119659</v>
      </c>
      <c r="LK54" s="8">
        <f>LK53/Data!$B3/Data!$B10*Data!$B14</f>
        <v>8.1196581196581192</v>
      </c>
      <c r="LL54" s="8">
        <f>LL53/Data!$B3/Data!$B10*Data!$B14</f>
        <v>8.1196581196581192</v>
      </c>
      <c r="LM54" s="8">
        <f>LM53/Data!$B3/Data!$B10*Data!$B14</f>
        <v>4.8717948717948723</v>
      </c>
      <c r="LN54" s="8">
        <f>LN53/Data!$B3/Data!$B10*Data!$B14</f>
        <v>4.8717948717948723</v>
      </c>
      <c r="LO54" s="8">
        <f>LO53/Data!$B3/Data!$B10*Data!$B14</f>
        <v>4.4658119658119659</v>
      </c>
      <c r="LP54" s="8">
        <f>LP53/Data!$B3/Data!$B10*Data!$B14</f>
        <v>4.4658119658119659</v>
      </c>
      <c r="LQ54" s="8">
        <f>LQ53/Data!$B3/Data!$B10*Data!$B14</f>
        <v>4.4658119658119659</v>
      </c>
      <c r="LR54" s="8">
        <f>LR53/Data!$B3/Data!$B10*Data!$B14</f>
        <v>8.1196581196581192</v>
      </c>
      <c r="LS54" s="8">
        <f>LS53/Data!$B3/Data!$B10*Data!$B14</f>
        <v>8.1196581196581192</v>
      </c>
      <c r="LT54" s="8">
        <f>LT53/Data!$B3/Data!$B10*Data!$B14</f>
        <v>4.8717948717948723</v>
      </c>
      <c r="LU54" s="8">
        <f>LU53/Data!$B3/Data!$B10*Data!$B14</f>
        <v>4.8717948717948723</v>
      </c>
      <c r="LV54" s="8">
        <f>LV53/Data!$B3/Data!$B10*Data!$B14</f>
        <v>4.4658119658119659</v>
      </c>
      <c r="LW54" s="8">
        <f>LW53/Data!$B3/Data!$B10*Data!$B14</f>
        <v>4.4658119658119659</v>
      </c>
      <c r="LX54" s="8">
        <f>LX53/Data!$B3/Data!$B10*Data!$B14</f>
        <v>4.4658119658119659</v>
      </c>
      <c r="LY54" s="8">
        <f>LY53/Data!$B3/Data!$B10*Data!$B14</f>
        <v>0.81737891737891732</v>
      </c>
      <c r="LZ54" s="8">
        <f>LZ53/Data!$B3/Data!$B10*Data!$B14</f>
        <v>0.81792022792022789</v>
      </c>
      <c r="MA54" s="8">
        <f>MA53/Data!$B3/Data!$B10*Data!$B14</f>
        <v>0.49107692307692308</v>
      </c>
      <c r="MB54" s="8">
        <f>MB53/Data!$B3/Data!$B10*Data!$B14</f>
        <v>0.49140170940170935</v>
      </c>
      <c r="MC54" s="8">
        <f>MC53/Data!$B3/Data!$B10*Data!$B14</f>
        <v>0.45074928774928774</v>
      </c>
      <c r="MD54" s="8">
        <f>MD53/Data!$B3/Data!$B10*Data!$B14</f>
        <v>0.45104700854700858</v>
      </c>
      <c r="ME54" s="8">
        <f>ME53/Data!$B3/Data!$B10*Data!$B14</f>
        <v>0.4513447293447293</v>
      </c>
      <c r="MF54" s="8">
        <f>MF53/Data!$B3/Data!$B10*Data!$B14</f>
        <v>0.82116809116809097</v>
      </c>
      <c r="MG54" s="8">
        <f>MG53/Data!$B3/Data!$B10*Data!$B14</f>
        <v>0.82170940170940165</v>
      </c>
      <c r="MH54" s="8">
        <f>MH53/Data!$B3/Data!$B10*Data!$B14</f>
        <v>0.49335042735042728</v>
      </c>
      <c r="MI54" s="8">
        <f>MI53/Data!$B3/Data!$B10*Data!$B14</f>
        <v>0.49367521367521361</v>
      </c>
      <c r="MJ54" s="8">
        <f>MJ53/Data!$B3/Data!$B10*Data!$B14</f>
        <v>0.45283333333333331</v>
      </c>
      <c r="MK54" s="8">
        <f>MK53/Data!$B3/Data!$B10*Data!$B14</f>
        <v>0.45313105413105415</v>
      </c>
      <c r="ML54" s="8">
        <f>ML53/Data!$B3/Data!$B10*Data!$B14</f>
        <v>0.45342877492877498</v>
      </c>
      <c r="MM54" s="8">
        <f>MM53/Data!$B3/Data!$B10*Data!$B14</f>
        <v>0.82495726495726496</v>
      </c>
      <c r="MN54" s="8">
        <f>MN53/Data!$B3/Data!$B10*Data!$B14</f>
        <v>0.82549857549857553</v>
      </c>
      <c r="MO54" s="8">
        <f>MO53/Data!$B3/Data!$B10*Data!$B14</f>
        <v>0.49562393162393159</v>
      </c>
      <c r="MP54" s="8">
        <f>MP53/Data!$B3/Data!$B10*Data!$B14</f>
        <v>0.49594871794871792</v>
      </c>
      <c r="MQ54" s="8">
        <f>MQ53/Data!$B3/Data!$B10*Data!$B14</f>
        <v>0.45491737891737899</v>
      </c>
      <c r="MR54" s="8">
        <f>MR53/Data!$B3/Data!$B10*Data!$B14</f>
        <v>0.45521509971509971</v>
      </c>
      <c r="MS54" s="8">
        <f>MS53/Data!$B3/Data!$B10*Data!$B14</f>
        <v>0.45551282051282055</v>
      </c>
      <c r="MT54" s="8">
        <f>MT53/Data!$B3/Data!$B10*Data!$B14</f>
        <v>0.82874643874643872</v>
      </c>
      <c r="MU54" s="8">
        <f>MU53/Data!$B3/Data!$B10*Data!$B14</f>
        <v>0.82928774928774929</v>
      </c>
      <c r="MV54" s="8">
        <f>MV53/Data!$B3/Data!$B10*Data!$B14</f>
        <v>0.49789743589743585</v>
      </c>
      <c r="MW54" s="8">
        <f>MW53/Data!$B3/Data!$B10*Data!$B14</f>
        <v>0.49822222222222223</v>
      </c>
      <c r="MX54" s="8">
        <f>MX53/Data!$B3/Data!$B10*Data!$B14</f>
        <v>0.45700142450142456</v>
      </c>
      <c r="MY54" s="8">
        <f>MY53/Data!$B3/Data!$B10*Data!$B14</f>
        <v>0.45729914529914534</v>
      </c>
      <c r="MZ54" s="8">
        <f>MZ53/Data!$B3/Data!$B10*Data!$B14</f>
        <v>0.45759686609686612</v>
      </c>
      <c r="NA54" s="8">
        <f>NA53/Data!$B3/Data!$B10*Data!$B14</f>
        <v>0.83253561253561248</v>
      </c>
      <c r="NB54" s="8">
        <f>NB53/Data!$B3/Data!$B10*Data!$B14</f>
        <v>0.83307692307692305</v>
      </c>
      <c r="NC54" s="8">
        <f>NC53/Data!$B3/Data!$B10*Data!$B14</f>
        <v>0.50017094017094021</v>
      </c>
      <c r="ND54" s="8">
        <f>ND53/Data!$B3/Data!$B10*Data!$B14</f>
        <v>0.50049572649572638</v>
      </c>
      <c r="NE54" s="8">
        <f>NE53/Data!$B3/Data!$B10*Data!$B14</f>
        <v>0.45908547008547007</v>
      </c>
      <c r="NF54" s="8">
        <f>NF53/Data!$B3/Data!$B10*Data!$B14</f>
        <v>0.45938319088319091</v>
      </c>
      <c r="NG54" s="8">
        <f>NG53/Data!$B3/Data!$B10*Data!$B14</f>
        <v>0.45968091168091163</v>
      </c>
      <c r="NH54" s="8">
        <f>NH53/Data!$B3/Data!$B10*Data!$B14</f>
        <v>0.83632478632478624</v>
      </c>
      <c r="NI54" s="8">
        <f>NI53/Data!$B3/Data!$B10*Data!$B14</f>
        <v>0.83686609686609681</v>
      </c>
    </row>
    <row r="55" spans="1:373" ht="15">
      <c r="B55" s="8" t="s">
        <v>1243</v>
      </c>
      <c r="C55" s="8">
        <f>C53/Data!$B3/Data!$B11*Data!$B15</f>
        <v>8.3333333333333329E-2</v>
      </c>
      <c r="D55" s="8">
        <f>D53/Data!$B3/Data!$B11*Data!$B15</f>
        <v>0.2</v>
      </c>
      <c r="E55" s="8">
        <f>E53/Data!$B3/Data!$B11*Data!$B15</f>
        <v>0.18333333333333338</v>
      </c>
      <c r="F55" s="8">
        <f>F53/Data!$B3/Data!$B11*Data!$B15</f>
        <v>0.15277777777777779</v>
      </c>
      <c r="G55" s="8">
        <f>G53/Data!$B3/Data!$B11*Data!$B15</f>
        <v>0.13750000000000001</v>
      </c>
      <c r="H55" s="8">
        <f>H53/Data!$B3/Data!$B11*Data!$B15</f>
        <v>0.1388888888888889</v>
      </c>
      <c r="I55" s="8">
        <f>I53/Data!$B3/Data!$B11*Data!$B15</f>
        <v>0.16666666666666666</v>
      </c>
      <c r="J55" s="8">
        <f>J53/Data!$B3/Data!$B11*Data!$B15</f>
        <v>0.23333333333333336</v>
      </c>
      <c r="K55" s="8">
        <f>K53/Data!$B3/Data!$B11*Data!$B15</f>
        <v>0.15000000000000002</v>
      </c>
      <c r="L55" s="8">
        <f>L53/Data!$B3/Data!$B11*Data!$B15</f>
        <v>9.9305555555555577E-2</v>
      </c>
      <c r="M55" s="8">
        <f>M53/Data!$B3/Data!$B11*Data!$B15</f>
        <v>8.4027777777777798E-2</v>
      </c>
      <c r="N55" s="8">
        <f>N53/Data!$B3/Data!$B11*Data!$B15</f>
        <v>0.18333333333333338</v>
      </c>
      <c r="O55" s="8">
        <f>O53/Data!$B3/Data!$B11*Data!$B15</f>
        <v>0.16666666666666666</v>
      </c>
      <c r="P55" s="8">
        <f>P53/Data!$B3/Data!$B11*Data!$B15</f>
        <v>0.22222222222222224</v>
      </c>
      <c r="Q55" s="8">
        <f>Q53/Data!$B3/Data!$B11*Data!$B15</f>
        <v>0.25</v>
      </c>
      <c r="R55" s="8">
        <f>R53/Data!$B3/Data!$B11*Data!$B15</f>
        <v>0.3666666666666667</v>
      </c>
      <c r="S55" s="8">
        <f>S53/Data!$B3/Data!$B11*Data!$B15</f>
        <v>0.19861111111111115</v>
      </c>
      <c r="T55" s="8">
        <f>T53/Data!$B3/Data!$B11*Data!$B15</f>
        <v>0.15277777777777779</v>
      </c>
      <c r="U55" s="8">
        <f>U53/Data!$B3/Data!$B11*Data!$B15</f>
        <v>0.12222222222222223</v>
      </c>
      <c r="V55" s="8">
        <f>V53/Data!$B3/Data!$B11*Data!$B15</f>
        <v>0.1388888888888889</v>
      </c>
      <c r="W55" s="8">
        <f>W53/Data!$B3/Data!$B11*Data!$B15</f>
        <v>0.16666666666666666</v>
      </c>
      <c r="X55" s="8">
        <f>X53/Data!$B3/Data!$B11*Data!$B15</f>
        <v>0.21666666666666667</v>
      </c>
      <c r="Y55" s="8">
        <f>Y53/Data!$B3/Data!$B11*Data!$B15</f>
        <v>0.23333333333333336</v>
      </c>
      <c r="Z55" s="8">
        <f>Z53/Data!$B3/Data!$B11*Data!$B15</f>
        <v>0.15277777777777779</v>
      </c>
      <c r="AA55" s="8">
        <f>AA53/Data!$B3/Data!$B11*Data!$B15</f>
        <v>0.13750000000000001</v>
      </c>
      <c r="AB55" s="8">
        <f>AB53/Data!$B3/Data!$B11*Data!$B15</f>
        <v>0.11458333333333333</v>
      </c>
      <c r="AC55" s="8">
        <f>AC53/Data!$B3/Data!$B11*Data!$B15</f>
        <v>0.1388888888888889</v>
      </c>
      <c r="AD55" s="8">
        <f>AD53/Data!$B3/Data!$B11*Data!$B15</f>
        <v>0.20833333333333337</v>
      </c>
      <c r="AE55" s="8">
        <f>AE53/Data!$B3/Data!$B11*Data!$B15</f>
        <v>0.30000000000000004</v>
      </c>
      <c r="AF55" s="8">
        <f>AF53/Data!$B3/Data!$B11*Data!$B15</f>
        <v>0.33333333333333331</v>
      </c>
      <c r="AG55" s="8">
        <f>AG53/Data!$B3/Data!$B11*Data!$B15</f>
        <v>0.18333333333333338</v>
      </c>
      <c r="AH55" s="8">
        <f>AH53/Data!$B3/Data!$B11*Data!$B15</f>
        <v>0.12222222222222223</v>
      </c>
      <c r="AI55" s="8">
        <f>AI53/Data!$B3/Data!$B11*Data!$B15</f>
        <v>0.12222222222222223</v>
      </c>
      <c r="AJ55" s="8">
        <f>AJ53/Data!$B3/Data!$B11*Data!$B15</f>
        <v>0.22222222222222224</v>
      </c>
      <c r="AK55" s="8">
        <f>AK53/Data!$B3/Data!$B11*Data!$B15</f>
        <v>0.22222222222222224</v>
      </c>
      <c r="AL55" s="8">
        <f>AL53/Data!$B3/Data!$B11*Data!$B15</f>
        <v>0.30000000000000004</v>
      </c>
      <c r="AM55" s="8">
        <f>AM53/Data!$B3/Data!$B11*Data!$B15</f>
        <v>0.41666666666666674</v>
      </c>
      <c r="AN55" s="8">
        <f>AN53/Data!$B3/Data!$B11*Data!$B15</f>
        <v>0.24444444444444446</v>
      </c>
      <c r="AO55" s="8">
        <f>AO53/Data!$B3/Data!$B11*Data!$B15</f>
        <v>0.22916666666666666</v>
      </c>
      <c r="AP55" s="8">
        <f>AP53/Data!$B3/Data!$B11*Data!$B15</f>
        <v>0.15277777777777779</v>
      </c>
      <c r="AQ55" s="8">
        <f>AQ53/Data!$B3/Data!$B11*Data!$B15</f>
        <v>0.16666666666666666</v>
      </c>
      <c r="AR55" s="8">
        <f>AR53/Data!$B3/Data!$B11*Data!$B15</f>
        <v>0.16666666666666666</v>
      </c>
      <c r="AS55" s="8">
        <f>AS53/Data!$B3/Data!$B11*Data!$B15</f>
        <v>0.25</v>
      </c>
      <c r="AT55" s="8">
        <f>AT53/Data!$B3/Data!$B11*Data!$B15</f>
        <v>0.25</v>
      </c>
      <c r="AU55" s="8">
        <f>AU53/Data!$B3/Data!$B11*Data!$B15</f>
        <v>0.15277777777777779</v>
      </c>
      <c r="AV55" s="8">
        <f>AV53/Data!$B3/Data!$B11*Data!$B15</f>
        <v>0.18333333333333338</v>
      </c>
      <c r="AW55" s="8">
        <f>AW53/Data!$B3/Data!$B11*Data!$B15</f>
        <v>0.21388888888888893</v>
      </c>
      <c r="AX55" s="8">
        <f>AX53/Data!$B3/Data!$B11*Data!$B15</f>
        <v>0.27777777777777779</v>
      </c>
      <c r="AY55" s="8">
        <f>AY53/Data!$B3/Data!$B11*Data!$B15</f>
        <v>0.27777777777777779</v>
      </c>
      <c r="AZ55" s="8">
        <f>AZ53/Data!$B3/Data!$B11*Data!$B15</f>
        <v>0.33333333333333331</v>
      </c>
      <c r="BA55" s="8">
        <f>BA53/Data!$B3/Data!$B11*Data!$B15</f>
        <v>0.41666666666666674</v>
      </c>
      <c r="BB55" s="8">
        <f>BB53/Data!$B3/Data!$B11*Data!$B15</f>
        <v>0.27500000000000002</v>
      </c>
      <c r="BC55" s="8">
        <f>BC53/Data!$B3/Data!$B11*Data!$B15</f>
        <v>0.27500000000000002</v>
      </c>
      <c r="BD55" s="8">
        <f>BD53/Data!$B3/Data!$B11*Data!$B15</f>
        <v>0.27500000000000002</v>
      </c>
      <c r="BE55" s="8">
        <f>BE53/Data!$B3/Data!$B11*Data!$B15</f>
        <v>0.27777777777777779</v>
      </c>
      <c r="BF55" s="8">
        <f>BF53/Data!$B3/Data!$B11*Data!$B15</f>
        <v>0.27777777777777779</v>
      </c>
      <c r="BG55" s="8">
        <f>BG53/Data!$B3/Data!$B11*Data!$B15</f>
        <v>0.30000000000000004</v>
      </c>
      <c r="BH55" s="8">
        <f>BH53/Data!$B3/Data!$B11*Data!$B15</f>
        <v>0.25</v>
      </c>
      <c r="BI55" s="8">
        <f>BI53/Data!$B3/Data!$B11*Data!$B15</f>
        <v>0.1680555555555556</v>
      </c>
      <c r="BJ55" s="8">
        <f>BJ53/Data!$B3/Data!$B11*Data!$B15</f>
        <v>0.13750000000000001</v>
      </c>
      <c r="BK55" s="8">
        <f>BK53/Data!$B3/Data!$B11*Data!$B15</f>
        <v>0.13750000000000001</v>
      </c>
      <c r="BL55" s="8">
        <f>BL53/Data!$B3/Data!$B11*Data!$B15</f>
        <v>0.16666666666666666</v>
      </c>
      <c r="BM55" s="8">
        <f>BM53/Data!$B3/Data!$B11*Data!$B15</f>
        <v>0.27777777777777779</v>
      </c>
      <c r="BN55" s="8">
        <f>BN53/Data!$B3/Data!$B11*Data!$B15</f>
        <v>0</v>
      </c>
      <c r="BO55" s="8">
        <f>BO53/Data!$B3/Data!$B11*Data!$B15</f>
        <v>0.3666666666666667</v>
      </c>
      <c r="BP55" s="8">
        <f>BP53/Data!$B3/Data!$B11*Data!$B15</f>
        <v>0.19861111111111115</v>
      </c>
      <c r="BQ55" s="8">
        <f>BQ53/Data!$B3/Data!$B11*Data!$B15</f>
        <v>0.10694444444444447</v>
      </c>
      <c r="BR55" s="8">
        <f>BR53/Data!$B3/Data!$B11*Data!$B15</f>
        <v>9.1666666666666688E-2</v>
      </c>
      <c r="BS55" s="8">
        <f>BS53/Data!$B3/Data!$B11*Data!$B15</f>
        <v>0.16666666666666666</v>
      </c>
      <c r="BT55" s="8">
        <f>BT53/Data!$B3/Data!$B11*Data!$B15</f>
        <v>0.22222222222222224</v>
      </c>
      <c r="BU55" s="8">
        <f>BU53/Data!$B3/Data!$B11*Data!$B15</f>
        <v>0.25</v>
      </c>
      <c r="BV55" s="8">
        <f>BV53/Data!$B3/Data!$B11*Data!$B15</f>
        <v>0.28333333333333333</v>
      </c>
      <c r="BW55" s="8">
        <f>BW53/Data!$B3/Data!$B11*Data!$B15</f>
        <v>0.15277777777777779</v>
      </c>
      <c r="BX55" s="8">
        <f>BX53/Data!$B3/Data!$B11*Data!$B15</f>
        <v>0.15277777777777779</v>
      </c>
      <c r="BY55" s="8">
        <f>BY53/Data!$B3/Data!$B11*Data!$B15</f>
        <v>0.15277777777777779</v>
      </c>
      <c r="BZ55" s="8">
        <f>BZ53/Data!$B3/Data!$B11*Data!$B15</f>
        <v>0.16666666666666666</v>
      </c>
      <c r="CA55" s="8">
        <f>CA53/Data!$B3/Data!$B11*Data!$B15</f>
        <v>0.19444444444444448</v>
      </c>
      <c r="CB55" s="8">
        <f>CB53/Data!$B3/Data!$B11*Data!$B15</f>
        <v>0.2</v>
      </c>
      <c r="CC55" s="8">
        <f>CC53/Data!$B3/Data!$B11*Data!$B15</f>
        <v>0.23333333333333336</v>
      </c>
      <c r="CD55" s="8">
        <f>CD53/Data!$B3/Data!$B11*Data!$B15</f>
        <v>0.30555555555555558</v>
      </c>
      <c r="CE55" s="8">
        <f>CE53/Data!$B3/Data!$B11*Data!$B15</f>
        <v>0.30555555555555558</v>
      </c>
      <c r="CF55" s="8">
        <f>CF53/Data!$B3/Data!$B11*Data!$B15</f>
        <v>0.33611111111111119</v>
      </c>
      <c r="CG55" s="8">
        <f>CG53/Data!$B3/Data!$B11*Data!$B15</f>
        <v>0.61111111111111116</v>
      </c>
      <c r="CH55" s="8">
        <f>CH53/Data!$B3/Data!$B11*Data!$B15</f>
        <v>0.30555555555555558</v>
      </c>
      <c r="CI55" s="8">
        <f>CI53/Data!$B3/Data!$B11*Data!$B15</f>
        <v>0.41666666666666674</v>
      </c>
      <c r="CJ55" s="8">
        <f>CJ53/Data!$B3/Data!$B11*Data!$B15</f>
        <v>0.60000000000000009</v>
      </c>
      <c r="CK55" s="8">
        <f>CK53/Data!$B3/Data!$B11*Data!$B15</f>
        <v>0.55000000000000004</v>
      </c>
      <c r="CL55" s="8">
        <f>CL53/Data!$B3/Data!$B11*Data!$B15</f>
        <v>0.38194444444444453</v>
      </c>
      <c r="CM55" s="8">
        <f>CM53/Data!$B3/Data!$B11*Data!$B15</f>
        <v>0.38194444444444453</v>
      </c>
      <c r="CN55" s="8">
        <f>CN53/Data!$B3/Data!$B11*Data!$B15</f>
        <v>0.69444444444444453</v>
      </c>
      <c r="CO55" s="8">
        <f>CO53/Data!$B3/Data!$B11*Data!$B15</f>
        <v>0.44444444444444448</v>
      </c>
      <c r="CP55" s="8">
        <f>CP53/Data!$B3/Data!$B11*Data!$B15</f>
        <v>0.41666666666666674</v>
      </c>
      <c r="CQ55" s="8">
        <f>CQ53/Data!$B3/Data!$B11*Data!$B15</f>
        <v>0.60000000000000009</v>
      </c>
      <c r="CR55" s="8">
        <f>CR53/Data!$B3/Data!$B11*Data!$B15</f>
        <v>0.38194444444444453</v>
      </c>
      <c r="CS55" s="8">
        <f>CS53/Data!$B3/Data!$B11*Data!$B15</f>
        <v>0.27500000000000002</v>
      </c>
      <c r="CT55" s="8">
        <f>CT53/Data!$B3/Data!$B11*Data!$B15</f>
        <v>0.21388888888888893</v>
      </c>
      <c r="CU55" s="8">
        <f>CU53/Data!$B3/Data!$B11*Data!$B15</f>
        <v>0.25</v>
      </c>
      <c r="CV55" s="8">
        <f>CV53/Data!$B3/Data!$B11*Data!$B15</f>
        <v>0.27777777777777779</v>
      </c>
      <c r="CW55" s="8">
        <f>CW53/Data!$B3/Data!$B11*Data!$B15</f>
        <v>0</v>
      </c>
      <c r="CX55" s="8">
        <f>CX53/Data!$B3/Data!$B11*Data!$B15</f>
        <v>0.33333333333333331</v>
      </c>
      <c r="CY55" s="8">
        <f>CY53/Data!$B3/Data!$B11*Data!$B15</f>
        <v>0.15277777777777779</v>
      </c>
      <c r="CZ55" s="8">
        <f>CZ53/Data!$B3/Data!$B11*Data!$B15</f>
        <v>0.10694444444444447</v>
      </c>
      <c r="DA55" s="8">
        <f>DA53/Data!$B3/Data!$B11*Data!$B15</f>
        <v>0.33611111111111119</v>
      </c>
      <c r="DB55" s="8">
        <f>DB53/Data!$B3/Data!$B11*Data!$B15</f>
        <v>0.31944444444444448</v>
      </c>
      <c r="DC55" s="8">
        <f>DC53/Data!$B3/Data!$B11*Data!$B15</f>
        <v>0.33333333333333331</v>
      </c>
      <c r="DD55" s="8">
        <f>DD53/Data!$B3/Data!$B11*Data!$B15</f>
        <v>0.46666666666666673</v>
      </c>
      <c r="DE55" s="8">
        <f>DE53/Data!$B3/Data!$B11*Data!$B15</f>
        <v>0.54166666666666663</v>
      </c>
      <c r="DF55" s="8">
        <f>DF53/Data!$B3/Data!$B11*Data!$B15</f>
        <v>0.33611111111111119</v>
      </c>
      <c r="DG55" s="8">
        <f>DG53/Data!$B3/Data!$B11*Data!$B15</f>
        <v>0.33611111111111119</v>
      </c>
      <c r="DH55" s="8">
        <f>DH53/Data!$B3/Data!$B11*Data!$B15</f>
        <v>0.45833333333333331</v>
      </c>
      <c r="DI55" s="8">
        <f>DI53/Data!$B3/Data!$B11*Data!$B15</f>
        <v>1.0555555555555558</v>
      </c>
      <c r="DJ55" s="8">
        <f>DJ53/Data!$B3/Data!$B11*Data!$B15</f>
        <v>0.61111111111111116</v>
      </c>
      <c r="DK55" s="8">
        <f>DK53/Data!$B3/Data!$B11*Data!$B15</f>
        <v>0.53333333333333344</v>
      </c>
      <c r="DL55" s="8">
        <f>DL53/Data!$B3/Data!$B11*Data!$B15</f>
        <v>0.63333333333333341</v>
      </c>
      <c r="DM55" s="8">
        <f>DM53/Data!$B3/Data!$B11*Data!$B15</f>
        <v>0.53472222222222221</v>
      </c>
      <c r="DN55" s="8">
        <f>DN53/Data!$B3/Data!$B11*Data!$B15</f>
        <v>0.42777777777777787</v>
      </c>
      <c r="DO55" s="8">
        <f>DO53/Data!$B3/Data!$B11*Data!$B15</f>
        <v>0.53472222222222221</v>
      </c>
      <c r="DP55" s="8">
        <f>DP53/Data!$B3/Data!$B11*Data!$B15</f>
        <v>0.33333333333333331</v>
      </c>
      <c r="DQ55" s="8">
        <f>DQ53/Data!$B3/Data!$B11*Data!$B15</f>
        <v>0.27777777777777779</v>
      </c>
      <c r="DR55" s="8">
        <f>DR53/Data!$B3/Data!$B11*Data!$B15</f>
        <v>0.30000000000000004</v>
      </c>
      <c r="DS55" s="8">
        <f>DS53/Data!$B3/Data!$B11*Data!$B15</f>
        <v>0.21666666666666667</v>
      </c>
      <c r="DT55" s="8">
        <f>DT53/Data!$B3/Data!$B11*Data!$B15</f>
        <v>0.10694444444444447</v>
      </c>
      <c r="DU55" s="8">
        <f>DU53/Data!$B3/Data!$B11*Data!$B15</f>
        <v>0.10694444444444447</v>
      </c>
      <c r="DV55" s="8">
        <f>DV53/Data!$B3/Data!$B11*Data!$B15</f>
        <v>0.12222222222222223</v>
      </c>
      <c r="DW55" s="8">
        <f>DW53/Data!$B3/Data!$B11*Data!$B15</f>
        <v>0.16666666666666666</v>
      </c>
      <c r="DX55" s="8">
        <f>DX53/Data!$B3/Data!$B11*Data!$B15</f>
        <v>0.19444444444444448</v>
      </c>
      <c r="DY55" s="8">
        <f>DY53/Data!$B3/Data!$B11*Data!$B15</f>
        <v>0.2</v>
      </c>
      <c r="DZ55" s="8">
        <f>DZ53/Data!$B3/Data!$B11*Data!$B15</f>
        <v>0.21666666666666667</v>
      </c>
      <c r="EA55" s="8">
        <f>EA53/Data!$B3/Data!$B11*Data!$B15</f>
        <v>0.10694444444444447</v>
      </c>
      <c r="EB55" s="8">
        <f>EB53/Data!$B3/Data!$B11*Data!$B15</f>
        <v>0.12222222222222223</v>
      </c>
      <c r="EC55" s="8">
        <f>EC53/Data!$B3/Data!$B11*Data!$B15</f>
        <v>0.12222222222222223</v>
      </c>
      <c r="ED55" s="8">
        <f>ED53/Data!$B3/Data!$B11*Data!$B15</f>
        <v>0.22222222222222224</v>
      </c>
      <c r="EE55" s="8">
        <f>EE53/Data!$B3/Data!$B11*Data!$B15</f>
        <v>0.22222222222222224</v>
      </c>
      <c r="EF55" s="8">
        <f>EF53/Data!$B3/Data!$B11*Data!$B15</f>
        <v>0.25</v>
      </c>
      <c r="EG55" s="8">
        <f>EG53/Data!$B3/Data!$B11*Data!$B15</f>
        <v>0.33333333333333331</v>
      </c>
      <c r="EH55" s="8">
        <f>EH53/Data!$B3/Data!$B11*Data!$B15</f>
        <v>0.19861111111111115</v>
      </c>
      <c r="EI55" s="8">
        <f>EI53/Data!$B3/Data!$B11*Data!$B15</f>
        <v>0.19861111111111115</v>
      </c>
      <c r="EJ55" s="8">
        <f>EJ53/Data!$B3/Data!$B11*Data!$B15</f>
        <v>0.27500000000000002</v>
      </c>
      <c r="EK55" s="8">
        <f>EK53/Data!$B3/Data!$B11*Data!$B15</f>
        <v>0.44444444444444448</v>
      </c>
      <c r="EL55" s="8">
        <f>EL53/Data!$B3/Data!$B11*Data!$B15</f>
        <v>0.44444444444444448</v>
      </c>
      <c r="EM55" s="8">
        <f>EM53/Data!$B3/Data!$B11*Data!$B15</f>
        <v>0.46666666666666673</v>
      </c>
      <c r="EN55" s="8">
        <f>EN53/Data!$B3/Data!$B11*Data!$B15</f>
        <v>0.73333333333333339</v>
      </c>
      <c r="EO55" s="8">
        <f>EO53/Data!$B3/Data!$B11*Data!$B15</f>
        <v>0.42777777777777787</v>
      </c>
      <c r="EP55" s="8">
        <f>EP53/Data!$B3/Data!$B11*Data!$B15</f>
        <v>0.39722222222222231</v>
      </c>
      <c r="EQ55" s="8">
        <f>EQ53/Data!$B3/Data!$B11*Data!$B15</f>
        <v>0.39722222222222231</v>
      </c>
      <c r="ER55" s="8">
        <f>ER53/Data!$B3/Data!$B11*Data!$B15</f>
        <v>1.25</v>
      </c>
      <c r="ES55" s="8">
        <f>ES53/Data!$B3/Data!$B11*Data!$B15</f>
        <v>0.44444444444444448</v>
      </c>
      <c r="ET55" s="8">
        <f>ET53/Data!$B3/Data!$B11*Data!$B15</f>
        <v>0.46666666666666673</v>
      </c>
      <c r="EU55" s="8">
        <f>EU53/Data!$B3/Data!$B11*Data!$B15</f>
        <v>0.75</v>
      </c>
      <c r="EV55" s="8">
        <f>EV53/Data!$B3/Data!$B11*Data!$B15</f>
        <v>0.48888888888888893</v>
      </c>
      <c r="EW55" s="8">
        <f>EW53/Data!$B3/Data!$B11*Data!$B15</f>
        <v>0.42777777777777787</v>
      </c>
      <c r="EX55" s="8">
        <f>EX53/Data!$B3/Data!$B11*Data!$B15</f>
        <v>0.42777777777777787</v>
      </c>
      <c r="EY55" s="8">
        <f>EY53/Data!$B3/Data!$B11*Data!$B15</f>
        <v>1.1111111111111112</v>
      </c>
      <c r="EZ55" s="8">
        <f>EZ53/Data!$B3/Data!$B11*Data!$B15</f>
        <v>0.83333333333333348</v>
      </c>
      <c r="FA55" s="8">
        <f>FA53/Data!$B3/Data!$B11*Data!$B15</f>
        <v>0.53333333333333344</v>
      </c>
      <c r="FB55" s="8">
        <f>FB53/Data!$B3/Data!$B11*Data!$B15</f>
        <v>0.70000000000000007</v>
      </c>
      <c r="FC55" s="8">
        <f>FC53/Data!$B3/Data!$B11*Data!$B15</f>
        <v>0.51944444444444449</v>
      </c>
      <c r="FD55" s="8">
        <f>FD53/Data!$B3/Data!$B11*Data!$B15</f>
        <v>0.45833333333333331</v>
      </c>
      <c r="FE55" s="8">
        <f>FE53/Data!$B3/Data!$B11*Data!$B15</f>
        <v>0.45833333333333331</v>
      </c>
      <c r="FF55" s="8">
        <f>FF53/Data!$B3/Data!$B11*Data!$B15</f>
        <v>1.1111111111111112</v>
      </c>
      <c r="FG55" s="8">
        <f>FG53/Data!$B3/Data!$B11*Data!$B15</f>
        <v>0.44444444444444448</v>
      </c>
      <c r="FH55" s="8">
        <f>FH53/Data!$B3/Data!$B11*Data!$B15</f>
        <v>0.63333333333333341</v>
      </c>
      <c r="FI55" s="8">
        <f>FI53/Data!$B3/Data!$B11*Data!$B15</f>
        <v>0.33333333333333331</v>
      </c>
      <c r="FJ55" s="8">
        <f>FJ53/Data!$B3/Data!$B11*Data!$B15</f>
        <v>0.22916666666666666</v>
      </c>
      <c r="FK55" s="8">
        <f>FK53/Data!$B3/Data!$B11*Data!$B15</f>
        <v>0.22916666666666666</v>
      </c>
      <c r="FL55" s="8">
        <f>FL53/Data!$B3/Data!$B11*Data!$B15</f>
        <v>0.22916666666666666</v>
      </c>
      <c r="FM55" s="8">
        <f>FM53/Data!$B3/Data!$B11*Data!$B15</f>
        <v>0.41666666666666674</v>
      </c>
      <c r="FN55" s="8">
        <f>FN53/Data!$B3/Data!$B11*Data!$B15</f>
        <v>0.41666666666666674</v>
      </c>
      <c r="FO55" s="8">
        <f>FO53/Data!$B3/Data!$B11*Data!$B15</f>
        <v>0.25</v>
      </c>
      <c r="FP55" s="8">
        <f>FP53/Data!$B3/Data!$B11*Data!$B15</f>
        <v>0.25</v>
      </c>
      <c r="FQ55" s="8">
        <f>FQ53/Data!$B3/Data!$B11*Data!$B15</f>
        <v>0.22916666666666666</v>
      </c>
      <c r="FR55" s="8">
        <f>FR53/Data!$B3/Data!$B11*Data!$B15</f>
        <v>0.22916666666666666</v>
      </c>
      <c r="FS55" s="8">
        <f>FS53/Data!$B3/Data!$B11*Data!$B15</f>
        <v>0.22916666666666666</v>
      </c>
      <c r="FT55" s="8">
        <f>FT53/Data!$B3/Data!$B11*Data!$B15</f>
        <v>0.41666666666666674</v>
      </c>
      <c r="FU55" s="8">
        <f>FU53/Data!$B3/Data!$B11*Data!$B15</f>
        <v>0.41666666666666674</v>
      </c>
      <c r="FV55" s="8">
        <f>FV53/Data!$B3/Data!$B11*Data!$B15</f>
        <v>0.25</v>
      </c>
      <c r="FW55" s="8">
        <f>FW53/Data!$B3/Data!$B11*Data!$B15</f>
        <v>0.25</v>
      </c>
      <c r="FX55" s="8">
        <f>FX53/Data!$B3/Data!$B11*Data!$B15</f>
        <v>0.22916666666666666</v>
      </c>
      <c r="FY55" s="8">
        <f>FY53/Data!$B3/Data!$B11*Data!$B15</f>
        <v>0.22916666666666666</v>
      </c>
      <c r="FZ55" s="8">
        <f>FZ53/Data!$B3/Data!$B11*Data!$B15</f>
        <v>0.22916666666666666</v>
      </c>
      <c r="GA55" s="8">
        <f>GA53/Data!$B3/Data!$B11*Data!$B15</f>
        <v>0.41666666666666674</v>
      </c>
      <c r="GB55" s="8">
        <f>GB53/Data!$B3/Data!$B11*Data!$B15</f>
        <v>0.41666666666666674</v>
      </c>
      <c r="GC55" s="8">
        <f>GC53/Data!$B3/Data!$B11*Data!$B15</f>
        <v>0.25</v>
      </c>
      <c r="GD55" s="8">
        <f>GD53/Data!$B3/Data!$B11*Data!$B15</f>
        <v>0.25</v>
      </c>
      <c r="GE55" s="8">
        <f>GE53/Data!$B3/Data!$B11*Data!$B15</f>
        <v>0.22916666666666666</v>
      </c>
      <c r="GF55" s="8">
        <f>GF53/Data!$B3/Data!$B11*Data!$B15</f>
        <v>0.22916666666666666</v>
      </c>
      <c r="GG55" s="8">
        <f>GG53/Data!$B3/Data!$B11*Data!$B15</f>
        <v>0.22916666666666666</v>
      </c>
      <c r="GH55" s="8">
        <f>GH53/Data!$B3/Data!$B11*Data!$B15</f>
        <v>0.41666666666666674</v>
      </c>
      <c r="GI55" s="8">
        <f>GI53/Data!$B3/Data!$B11*Data!$B15</f>
        <v>0.41666666666666674</v>
      </c>
      <c r="GJ55" s="8">
        <f>GJ53/Data!$B3/Data!$B11*Data!$B15</f>
        <v>0.25</v>
      </c>
      <c r="GK55" s="8">
        <f>GK53/Data!$B3/Data!$B11*Data!$B15</f>
        <v>0.25</v>
      </c>
      <c r="GL55" s="8">
        <f>GL53/Data!$B3/Data!$B11*Data!$B15</f>
        <v>0.22916666666666666</v>
      </c>
      <c r="GM55" s="8">
        <f>GM53/Data!$B3/Data!$B11*Data!$B15</f>
        <v>0.22916666666666666</v>
      </c>
      <c r="GN55" s="8">
        <f>GN53/Data!$B3/Data!$B11*Data!$B15</f>
        <v>0.22916666666666666</v>
      </c>
      <c r="GO55" s="8">
        <f>GO53/Data!$B3/Data!$B11*Data!$B15</f>
        <v>0.41666666666666674</v>
      </c>
      <c r="GP55" s="8">
        <f>GP53/Data!$B3/Data!$B11*Data!$B15</f>
        <v>0.41666666666666674</v>
      </c>
      <c r="GQ55" s="8">
        <f>GQ53/Data!$B3/Data!$B11*Data!$B15</f>
        <v>0.25</v>
      </c>
      <c r="GR55" s="8">
        <f>GR53/Data!$B3/Data!$B11*Data!$B15</f>
        <v>0.25</v>
      </c>
      <c r="GS55" s="8">
        <f>GS53/Data!$B3/Data!$B11*Data!$B15</f>
        <v>0.22916666666666666</v>
      </c>
      <c r="GT55" s="8">
        <f>GT53/Data!$B3/Data!$B11*Data!$B15</f>
        <v>0.22916666666666666</v>
      </c>
      <c r="GU55" s="8">
        <f>GU53/Data!$B3/Data!$B11*Data!$B15</f>
        <v>0.22916666666666666</v>
      </c>
      <c r="GV55" s="8">
        <f>GV53/Data!$B3/Data!$B11*Data!$B15</f>
        <v>0.41666666666666674</v>
      </c>
      <c r="GW55" s="8">
        <f>GW53/Data!$B3/Data!$B11*Data!$B15</f>
        <v>0.41666666666666674</v>
      </c>
      <c r="GX55" s="8">
        <f>GX53/Data!$B3/Data!$B11*Data!$B15</f>
        <v>0.25</v>
      </c>
      <c r="GY55" s="8">
        <f>GY53/Data!$B3/Data!$B11*Data!$B15</f>
        <v>0.25</v>
      </c>
      <c r="GZ55" s="8">
        <f>GZ53/Data!$B3/Data!$B11*Data!$B15</f>
        <v>0.22916666666666666</v>
      </c>
      <c r="HA55" s="8">
        <f>HA53/Data!$B3/Data!$B11*Data!$B15</f>
        <v>0.22916666666666666</v>
      </c>
      <c r="HB55" s="8">
        <f>HB53/Data!$B3/Data!$B11*Data!$B15</f>
        <v>0.22916666666666666</v>
      </c>
      <c r="HC55" s="8">
        <f>HC53/Data!$B3/Data!$B11*Data!$B15</f>
        <v>0.41666666666666674</v>
      </c>
      <c r="HD55" s="8">
        <f>HD53/Data!$B3/Data!$B11*Data!$B15</f>
        <v>0.41666666666666674</v>
      </c>
      <c r="HE55" s="8">
        <f>HE53/Data!$B3/Data!$B11*Data!$B15</f>
        <v>0.25</v>
      </c>
      <c r="HF55" s="8">
        <f>HF53/Data!$B3/Data!$B11*Data!$B15</f>
        <v>0.25</v>
      </c>
      <c r="HG55" s="8">
        <f>HG53/Data!$B3/Data!$B11*Data!$B15</f>
        <v>0.22916666666666666</v>
      </c>
      <c r="HH55" s="8">
        <f>HH53/Data!$B3/Data!$B11*Data!$B15</f>
        <v>0.22916666666666666</v>
      </c>
      <c r="HI55" s="8">
        <f>HI53/Data!$B3/Data!$B11*Data!$B15</f>
        <v>0.22916666666666666</v>
      </c>
      <c r="HJ55" s="8">
        <f>HJ53/Data!$B3/Data!$B11*Data!$B15</f>
        <v>0.41666666666666674</v>
      </c>
      <c r="HK55" s="8">
        <f>HK53/Data!$B3/Data!$B11*Data!$B15</f>
        <v>0.41666666666666674</v>
      </c>
      <c r="HL55" s="8">
        <f>HL53/Data!$B3/Data!$B11*Data!$B15</f>
        <v>0.25</v>
      </c>
      <c r="HM55" s="8">
        <f>HM53/Data!$B3/Data!$B11*Data!$B15</f>
        <v>0.25</v>
      </c>
      <c r="HN55" s="8">
        <f>HN53/Data!$B3/Data!$B11*Data!$B15</f>
        <v>0.22916666666666666</v>
      </c>
      <c r="HO55" s="8">
        <f>HO53/Data!$B3/Data!$B11*Data!$B15</f>
        <v>0.22916666666666666</v>
      </c>
      <c r="HP55" s="8">
        <f>HP53/Data!$B3/Data!$B11*Data!$B15</f>
        <v>0.22916666666666666</v>
      </c>
      <c r="HQ55" s="8">
        <f>HQ53/Data!$B3/Data!$B11*Data!$B15</f>
        <v>0.41666666666666674</v>
      </c>
      <c r="HR55" s="8">
        <f>HR53/Data!$B3/Data!$B11*Data!$B15</f>
        <v>0.41666666666666674</v>
      </c>
      <c r="HS55" s="8">
        <f>HS53/Data!$B3/Data!$B11*Data!$B15</f>
        <v>0.25</v>
      </c>
      <c r="HT55" s="8">
        <f>HT53/Data!$B3/Data!$B11*Data!$B15</f>
        <v>0.25</v>
      </c>
      <c r="HU55" s="8">
        <f>HU53/Data!$B3/Data!$B11*Data!$B15</f>
        <v>0.22916666666666666</v>
      </c>
      <c r="HV55" s="8">
        <f>HV53/Data!$B3/Data!$B11*Data!$B15</f>
        <v>0.22916666666666666</v>
      </c>
      <c r="HW55" s="8">
        <f>HW53/Data!$B3/Data!$B11*Data!$B15</f>
        <v>0.22916666666666666</v>
      </c>
      <c r="HX55" s="8">
        <f>HX53/Data!$B3/Data!$B11*Data!$B15</f>
        <v>0.41666666666666674</v>
      </c>
      <c r="HY55" s="8">
        <f>HY53/Data!$B3/Data!$B11*Data!$B15</f>
        <v>0.41666666666666674</v>
      </c>
      <c r="HZ55" s="8">
        <f>HZ53/Data!$B3/Data!$B11*Data!$B15</f>
        <v>0.25</v>
      </c>
      <c r="IA55" s="8">
        <f>IA53/Data!$B3/Data!$B11*Data!$B15</f>
        <v>0.25</v>
      </c>
      <c r="IB55" s="8">
        <f>IB53/Data!$B3/Data!$B11*Data!$B15</f>
        <v>0.22916666666666666</v>
      </c>
      <c r="IC55" s="8">
        <f>IC53/Data!$B3/Data!$B11*Data!$B15</f>
        <v>0.22916666666666666</v>
      </c>
      <c r="ID55" s="8">
        <f>ID53/Data!$B3/Data!$B11*Data!$B15</f>
        <v>0.22916666666666666</v>
      </c>
      <c r="IE55" s="8">
        <f>IE53/Data!$B3/Data!$B11*Data!$B15</f>
        <v>0.41666666666666674</v>
      </c>
      <c r="IF55" s="8">
        <f>IF53/Data!$B3/Data!$B11*Data!$B15</f>
        <v>0.41666666666666674</v>
      </c>
      <c r="IG55" s="8">
        <f>IG53/Data!$B3/Data!$B11*Data!$B15</f>
        <v>0.25</v>
      </c>
      <c r="IH55" s="8">
        <f>IH53/Data!$B3/Data!$B11*Data!$B15</f>
        <v>0.25</v>
      </c>
      <c r="II55" s="8">
        <f>II53/Data!$B3/Data!$B11*Data!$B15</f>
        <v>0.22916666666666666</v>
      </c>
      <c r="IJ55" s="8">
        <f>IJ53/Data!$B3/Data!$B11*Data!$B15</f>
        <v>0.22916666666666666</v>
      </c>
      <c r="IK55" s="8">
        <f>IK53/Data!$B3/Data!$B11*Data!$B15</f>
        <v>0.22916666666666666</v>
      </c>
      <c r="IL55" s="8">
        <f>IL53/Data!$B3/Data!$B11*Data!$B15</f>
        <v>0.41666666666666674</v>
      </c>
      <c r="IM55" s="8">
        <f>IM53/Data!$B3/Data!$B11*Data!$B15</f>
        <v>0.41666666666666674</v>
      </c>
      <c r="IN55" s="8">
        <f>IN53/Data!$B3/Data!$B11*Data!$B15</f>
        <v>0.25</v>
      </c>
      <c r="IO55" s="8">
        <f>IO53/Data!$B3/Data!$B11*Data!$B15</f>
        <v>0.25</v>
      </c>
      <c r="IP55" s="8">
        <f>IP53/Data!$B3/Data!$B11*Data!$B15</f>
        <v>0.22916666666666666</v>
      </c>
      <c r="IQ55" s="8">
        <f>IQ53/Data!$B3/Data!$B11*Data!$B15</f>
        <v>0.22916666666666666</v>
      </c>
      <c r="IR55" s="8">
        <f>IR53/Data!$B3/Data!$B11*Data!$B15</f>
        <v>0.22916666666666666</v>
      </c>
      <c r="IS55" s="8">
        <f>IS53/Data!$B3/Data!$B11*Data!$B15</f>
        <v>0.41666666666666674</v>
      </c>
      <c r="IT55" s="8">
        <f>IT53/Data!$B3/Data!$B11*Data!$B15</f>
        <v>0.41666666666666674</v>
      </c>
      <c r="IU55" s="8">
        <f>IU53/Data!$B3/Data!$B11*Data!$B15</f>
        <v>0.25</v>
      </c>
      <c r="IV55" s="8">
        <f>IV53/Data!$B3/Data!$B11*Data!$B15</f>
        <v>0.25</v>
      </c>
      <c r="IW55" s="8">
        <f>IW53/Data!$B3/Data!$B11*Data!$B15</f>
        <v>0.22916666666666666</v>
      </c>
      <c r="IX55" s="8">
        <f>IX53/Data!$B3/Data!$B11*Data!$B15</f>
        <v>0.22916666666666666</v>
      </c>
      <c r="IY55" s="8">
        <f>IY53/Data!$B3/Data!$B11*Data!$B15</f>
        <v>0.22916666666666666</v>
      </c>
      <c r="IZ55" s="8">
        <f>IZ53/Data!$B3/Data!$B11*Data!$B15</f>
        <v>0.41666666666666674</v>
      </c>
      <c r="JA55" s="8">
        <f>JA53/Data!$B3/Data!$B11*Data!$B15</f>
        <v>0.41666666666666674</v>
      </c>
      <c r="JB55" s="8">
        <f>JB53/Data!$B3/Data!$B11*Data!$B15</f>
        <v>0.25</v>
      </c>
      <c r="JC55" s="8">
        <f>JC53/Data!$B3/Data!$B11*Data!$B15</f>
        <v>0.25</v>
      </c>
      <c r="JD55" s="8">
        <f>JD53/Data!$B3/Data!$B11*Data!$B15</f>
        <v>0.22916666666666666</v>
      </c>
      <c r="JE55" s="8">
        <f>JE53/Data!$B3/Data!$B11*Data!$B15</f>
        <v>0.22916666666666666</v>
      </c>
      <c r="JF55" s="8">
        <f>JF53/Data!$B3/Data!$B11*Data!$B15</f>
        <v>0.22916666666666666</v>
      </c>
      <c r="JG55" s="8">
        <f>JG53/Data!$B3/Data!$B11*Data!$B15</f>
        <v>0.41666666666666674</v>
      </c>
      <c r="JH55" s="8">
        <f>JH53/Data!$B3/Data!$B11*Data!$B15</f>
        <v>0.41666666666666674</v>
      </c>
      <c r="JI55" s="8">
        <f>JI53/Data!$B3/Data!$B11*Data!$B15</f>
        <v>0.25</v>
      </c>
      <c r="JJ55" s="8">
        <f>JJ53/Data!$B3/Data!$B11*Data!$B15</f>
        <v>0.25</v>
      </c>
      <c r="JK55" s="8">
        <f>JK53/Data!$B3/Data!$B11*Data!$B15</f>
        <v>0.22916666666666666</v>
      </c>
      <c r="JL55" s="8">
        <f>JL53/Data!$B3/Data!$B11*Data!$B15</f>
        <v>0.22916666666666666</v>
      </c>
      <c r="JM55" s="8">
        <f>JM53/Data!$B3/Data!$B11*Data!$B15</f>
        <v>0.22916666666666666</v>
      </c>
      <c r="JN55" s="8">
        <f>JN53/Data!$B3/Data!$B11*Data!$B15</f>
        <v>0.41666666666666674</v>
      </c>
      <c r="JO55" s="8">
        <f>JO53/Data!$B3/Data!$B11*Data!$B15</f>
        <v>0.41666666666666674</v>
      </c>
      <c r="JP55" s="8">
        <f>JP53/Data!$B3/Data!$B11*Data!$B15</f>
        <v>0.25</v>
      </c>
      <c r="JQ55" s="8">
        <f>JQ53/Data!$B3/Data!$B11*Data!$B15</f>
        <v>0.25</v>
      </c>
      <c r="JR55" s="8">
        <f>JR53/Data!$B3/Data!$B11*Data!$B15</f>
        <v>0.22916666666666666</v>
      </c>
      <c r="JS55" s="8">
        <f>JS53/Data!$B3/Data!$B11*Data!$B15</f>
        <v>0.22916666666666666</v>
      </c>
      <c r="JT55" s="8">
        <f>JT53/Data!$B3/Data!$B11*Data!$B15</f>
        <v>0.22916666666666666</v>
      </c>
      <c r="JU55" s="8">
        <f>JU53/Data!$B3/Data!$B11*Data!$B15</f>
        <v>0.41666666666666674</v>
      </c>
      <c r="JV55" s="8">
        <f>JV53/Data!$B3/Data!$B11*Data!$B15</f>
        <v>0.41666666666666674</v>
      </c>
      <c r="JW55" s="8">
        <f>JW53/Data!$B3/Data!$B11*Data!$B15</f>
        <v>0.25</v>
      </c>
      <c r="JX55" s="8">
        <f>JX53/Data!$B3/Data!$B11*Data!$B15</f>
        <v>0.25</v>
      </c>
      <c r="JY55" s="8">
        <f>JY53/Data!$B3/Data!$B11*Data!$B15</f>
        <v>0.22916666666666666</v>
      </c>
      <c r="JZ55" s="8">
        <f>JZ53/Data!$B3/Data!$B11*Data!$B15</f>
        <v>0.22916666666666666</v>
      </c>
      <c r="KA55" s="8">
        <f>KA53/Data!$B3/Data!$B11*Data!$B15</f>
        <v>0.22916666666666666</v>
      </c>
      <c r="KB55" s="8">
        <f>KB53/Data!$B3/Data!$B11*Data!$B15</f>
        <v>0.41666666666666674</v>
      </c>
      <c r="KC55" s="8">
        <f>KC53/Data!$B3/Data!$B11*Data!$B15</f>
        <v>0.41666666666666674</v>
      </c>
      <c r="KD55" s="8">
        <f>KD53/Data!$B3/Data!$B11*Data!$B15</f>
        <v>0.25</v>
      </c>
      <c r="KE55" s="8">
        <f>KE53/Data!$B3/Data!$B11*Data!$B15</f>
        <v>0.25</v>
      </c>
      <c r="KF55" s="8">
        <f>KF53/Data!$B3/Data!$B11*Data!$B15</f>
        <v>0.22916666666666666</v>
      </c>
      <c r="KG55" s="8">
        <f>KG53/Data!$B3/Data!$B11*Data!$B15</f>
        <v>0.22916666666666666</v>
      </c>
      <c r="KH55" s="8">
        <f>KH53/Data!$B3/Data!$B11*Data!$B15</f>
        <v>0.22916666666666666</v>
      </c>
      <c r="KI55" s="8">
        <f>KI53/Data!$B3/Data!$B11*Data!$B15</f>
        <v>0.41666666666666674</v>
      </c>
      <c r="KJ55" s="8">
        <f>KJ53/Data!$B3/Data!$B11*Data!$B15</f>
        <v>0.41666666666666674</v>
      </c>
      <c r="KK55" s="8">
        <f>KK53/Data!$B3/Data!$B11*Data!$B15</f>
        <v>0.25</v>
      </c>
      <c r="KL55" s="8">
        <f>KL53/Data!$B3/Data!$B11*Data!$B15</f>
        <v>0.25</v>
      </c>
      <c r="KM55" s="8">
        <f>KM53/Data!$B3/Data!$B11*Data!$B15</f>
        <v>0.22916666666666666</v>
      </c>
      <c r="KN55" s="8">
        <f>KN53/Data!$B3/Data!$B11*Data!$B15</f>
        <v>0.22916666666666666</v>
      </c>
      <c r="KO55" s="8">
        <f>KO53/Data!$B3/Data!$B11*Data!$B15</f>
        <v>0.22916666666666666</v>
      </c>
      <c r="KP55" s="8">
        <f>KP53/Data!$B3/Data!$B11*Data!$B15</f>
        <v>0.41666666666666674</v>
      </c>
      <c r="KQ55" s="8">
        <f>KQ53/Data!$B3/Data!$B11*Data!$B15</f>
        <v>0.41666666666666674</v>
      </c>
      <c r="KR55" s="8">
        <f>KR53/Data!$B3/Data!$B11*Data!$B15</f>
        <v>0.25</v>
      </c>
      <c r="KS55" s="8">
        <f>KS53/Data!$B3/Data!$B11*Data!$B15</f>
        <v>0.25</v>
      </c>
      <c r="KT55" s="8">
        <f>KT53/Data!$B3/Data!$B11*Data!$B15</f>
        <v>0.22916666666666666</v>
      </c>
      <c r="KU55" s="8">
        <f>KU53/Data!$B3/Data!$B11*Data!$B15</f>
        <v>0.22916666666666666</v>
      </c>
      <c r="KV55" s="8">
        <f>KV53/Data!$B3/Data!$B11*Data!$B15</f>
        <v>0.22916666666666666</v>
      </c>
      <c r="KW55" s="8">
        <f>KW53/Data!$B3/Data!$B11*Data!$B15</f>
        <v>0.41666666666666674</v>
      </c>
      <c r="KX55" s="8">
        <f>KX53/Data!$B3/Data!$B11*Data!$B15</f>
        <v>0.41666666666666674</v>
      </c>
      <c r="KY55" s="8">
        <f>KY53/Data!$B3/Data!$B11*Data!$B15</f>
        <v>0.25</v>
      </c>
      <c r="KZ55" s="8">
        <f>KZ53/Data!$B3/Data!$B11*Data!$B15</f>
        <v>0.25</v>
      </c>
      <c r="LA55" s="8">
        <f>LA53/Data!$B3/Data!$B11*Data!$B15</f>
        <v>0.22916666666666666</v>
      </c>
      <c r="LB55" s="8">
        <f>LB53/Data!$B3/Data!$B11*Data!$B15</f>
        <v>0.22916666666666666</v>
      </c>
      <c r="LC55" s="8">
        <f>LC53/Data!$B3/Data!$B11*Data!$B15</f>
        <v>0.22916666666666666</v>
      </c>
      <c r="LD55" s="8">
        <f>LD53/Data!$B3/Data!$B11*Data!$B15</f>
        <v>0.41666666666666674</v>
      </c>
      <c r="LE55" s="8">
        <f>LE53/Data!$B3/Data!$B11*Data!$B15</f>
        <v>0.41666666666666674</v>
      </c>
      <c r="LF55" s="8">
        <f>LF53/Data!$B3/Data!$B11*Data!$B15</f>
        <v>0.25</v>
      </c>
      <c r="LG55" s="8">
        <f>LG53/Data!$B3/Data!$B11*Data!$B15</f>
        <v>0.25</v>
      </c>
      <c r="LH55" s="8">
        <f>LH53/Data!$B3/Data!$B11*Data!$B15</f>
        <v>0.22916666666666666</v>
      </c>
      <c r="LI55" s="8">
        <f>LI53/Data!$B3/Data!$B11*Data!$B15</f>
        <v>0.22916666666666666</v>
      </c>
      <c r="LJ55" s="8">
        <f>LJ53/Data!$B3/Data!$B11*Data!$B15</f>
        <v>0.22916666666666666</v>
      </c>
      <c r="LK55" s="8">
        <f>LK53/Data!$B3/Data!$B11*Data!$B15</f>
        <v>0.41666666666666674</v>
      </c>
      <c r="LL55" s="8">
        <f>LL53/Data!$B3/Data!$B11*Data!$B15</f>
        <v>0.41666666666666674</v>
      </c>
      <c r="LM55" s="8">
        <f>LM53/Data!$B3/Data!$B11*Data!$B15</f>
        <v>0.25</v>
      </c>
      <c r="LN55" s="8">
        <f>LN53/Data!$B3/Data!$B11*Data!$B15</f>
        <v>0.25</v>
      </c>
      <c r="LO55" s="8">
        <f>LO53/Data!$B3/Data!$B11*Data!$B15</f>
        <v>0.22916666666666666</v>
      </c>
      <c r="LP55" s="8">
        <f>LP53/Data!$B3/Data!$B11*Data!$B15</f>
        <v>0.22916666666666666</v>
      </c>
      <c r="LQ55" s="8">
        <f>LQ53/Data!$B3/Data!$B11*Data!$B15</f>
        <v>0.22916666666666666</v>
      </c>
      <c r="LR55" s="8">
        <f>LR53/Data!$B3/Data!$B11*Data!$B15</f>
        <v>0.41666666666666674</v>
      </c>
      <c r="LS55" s="8">
        <f>LS53/Data!$B3/Data!$B11*Data!$B15</f>
        <v>0.41666666666666674</v>
      </c>
      <c r="LT55" s="8">
        <f>LT53/Data!$B3/Data!$B11*Data!$B15</f>
        <v>0.25</v>
      </c>
      <c r="LU55" s="8">
        <f>LU53/Data!$B3/Data!$B11*Data!$B15</f>
        <v>0.25</v>
      </c>
      <c r="LV55" s="8">
        <f>LV53/Data!$B3/Data!$B11*Data!$B15</f>
        <v>0.22916666666666666</v>
      </c>
      <c r="LW55" s="8">
        <f>LW53/Data!$B3/Data!$B11*Data!$B15</f>
        <v>0.22916666666666666</v>
      </c>
      <c r="LX55" s="8">
        <f>LX53/Data!$B3/Data!$B11*Data!$B15</f>
        <v>0.22916666666666666</v>
      </c>
      <c r="LY55" s="8">
        <f>LY53/Data!$B3/Data!$B11*Data!$B15</f>
        <v>4.1944444444444451E-2</v>
      </c>
      <c r="LZ55" s="8">
        <f>LZ53/Data!$B3/Data!$B11*Data!$B15</f>
        <v>4.1972222222222223E-2</v>
      </c>
      <c r="MA55" s="8">
        <f>MA53/Data!$B3/Data!$B11*Data!$B15</f>
        <v>2.52E-2</v>
      </c>
      <c r="MB55" s="8">
        <f>MB53/Data!$B3/Data!$B11*Data!$B15</f>
        <v>2.5216666666666665E-2</v>
      </c>
      <c r="MC55" s="8">
        <f>MC53/Data!$B3/Data!$B11*Data!$B15</f>
        <v>2.3130555555555557E-2</v>
      </c>
      <c r="MD55" s="8">
        <f>MD53/Data!$B3/Data!$B11*Data!$B15</f>
        <v>2.3145833333333338E-2</v>
      </c>
      <c r="ME55" s="8">
        <f>ME53/Data!$B3/Data!$B11*Data!$B15</f>
        <v>2.3161111111111111E-2</v>
      </c>
      <c r="MF55" s="8">
        <f>MF53/Data!$B3/Data!$B11*Data!$B15</f>
        <v>4.2138888888888892E-2</v>
      </c>
      <c r="MG55" s="8">
        <f>MG53/Data!$B3/Data!$B11*Data!$B15</f>
        <v>4.2166666666666665E-2</v>
      </c>
      <c r="MH55" s="8">
        <f>MH53/Data!$B3/Data!$B11*Data!$B15</f>
        <v>2.5316666666666668E-2</v>
      </c>
      <c r="MI55" s="8">
        <f>MI53/Data!$B3/Data!$B11*Data!$B15</f>
        <v>2.5333333333333333E-2</v>
      </c>
      <c r="MJ55" s="8">
        <f>MJ53/Data!$B3/Data!$B11*Data!$B15</f>
        <v>2.3237500000000001E-2</v>
      </c>
      <c r="MK55" s="8">
        <f>MK53/Data!$B3/Data!$B11*Data!$B15</f>
        <v>2.3252777777777782E-2</v>
      </c>
      <c r="ML55" s="8">
        <f>ML53/Data!$B3/Data!$B11*Data!$B15</f>
        <v>2.3268055555555559E-2</v>
      </c>
      <c r="MM55" s="8">
        <f>MM53/Data!$B3/Data!$B11*Data!$B15</f>
        <v>4.2333333333333334E-2</v>
      </c>
      <c r="MN55" s="8">
        <f>MN53/Data!$B3/Data!$B11*Data!$B15</f>
        <v>4.236111111111112E-2</v>
      </c>
      <c r="MO55" s="8">
        <f>MO53/Data!$B3/Data!$B11*Data!$B15</f>
        <v>2.5433333333333336E-2</v>
      </c>
      <c r="MP55" s="8">
        <f>MP53/Data!$B3/Data!$B11*Data!$B15</f>
        <v>2.545E-2</v>
      </c>
      <c r="MQ55" s="8">
        <f>MQ53/Data!$B3/Data!$B11*Data!$B15</f>
        <v>2.3344444444444449E-2</v>
      </c>
      <c r="MR55" s="8">
        <f>MR53/Data!$B3/Data!$B11*Data!$B15</f>
        <v>2.3359722222222226E-2</v>
      </c>
      <c r="MS55" s="8">
        <f>MS53/Data!$B3/Data!$B11*Data!$B15</f>
        <v>2.3375000000000007E-2</v>
      </c>
      <c r="MT55" s="8">
        <f>MT53/Data!$B3/Data!$B11*Data!$B15</f>
        <v>4.2527777777777782E-2</v>
      </c>
      <c r="MU55" s="8">
        <f>MU53/Data!$B3/Data!$B11*Data!$B15</f>
        <v>4.2555555555555562E-2</v>
      </c>
      <c r="MV55" s="8">
        <f>MV53/Data!$B3/Data!$B11*Data!$B15</f>
        <v>2.5549999999999996E-2</v>
      </c>
      <c r="MW55" s="8">
        <f>MW53/Data!$B3/Data!$B11*Data!$B15</f>
        <v>2.5566666666666668E-2</v>
      </c>
      <c r="MX55" s="8">
        <f>MX53/Data!$B3/Data!$B11*Data!$B15</f>
        <v>2.3451388888888897E-2</v>
      </c>
      <c r="MY55" s="8">
        <f>MY53/Data!$B3/Data!$B11*Data!$B15</f>
        <v>2.346666666666667E-2</v>
      </c>
      <c r="MZ55" s="8">
        <f>MZ53/Data!$B3/Data!$B11*Data!$B15</f>
        <v>2.3481944444444444E-2</v>
      </c>
      <c r="NA55" s="8">
        <f>NA53/Data!$B3/Data!$B11*Data!$B15</f>
        <v>4.2722222222222224E-2</v>
      </c>
      <c r="NB55" s="8">
        <f>NB53/Data!$B3/Data!$B11*Data!$B15</f>
        <v>4.2750000000000003E-2</v>
      </c>
      <c r="NC55" s="8">
        <f>NC53/Data!$B3/Data!$B11*Data!$B15</f>
        <v>2.5666666666666667E-2</v>
      </c>
      <c r="ND55" s="8">
        <f>ND53/Data!$B3/Data!$B11*Data!$B15</f>
        <v>2.5683333333333332E-2</v>
      </c>
      <c r="NE55" s="8">
        <f>NE53/Data!$B3/Data!$B11*Data!$B15</f>
        <v>2.3558333333333334E-2</v>
      </c>
      <c r="NF55" s="8">
        <f>NF53/Data!$B3/Data!$B11*Data!$B15</f>
        <v>2.3573611111111115E-2</v>
      </c>
      <c r="NG55" s="8">
        <f>NG53/Data!$B3/Data!$B11*Data!$B15</f>
        <v>2.3588888888888892E-2</v>
      </c>
      <c r="NH55" s="8">
        <f>NH53/Data!$B3/Data!$B11*Data!$B15</f>
        <v>4.2916666666666665E-2</v>
      </c>
      <c r="NI55" s="8">
        <f>NI53/Data!$B3/Data!$B11*Data!$B15</f>
        <v>4.2944444444444445E-2</v>
      </c>
    </row>
    <row r="56" spans="1:373" ht="15">
      <c r="B56" s="8" t="s">
        <v>1244</v>
      </c>
      <c r="C56" s="8">
        <f>C53/Data!$B3/Data!$B16*Data!$B14/Data!$B13</f>
        <v>0.31666666666666665</v>
      </c>
      <c r="D56" s="8">
        <f>D53/Data!$B3/Data!$B16*Data!$B14/Data!$B13</f>
        <v>0.76</v>
      </c>
      <c r="E56" s="8">
        <f>E53/Data!$B3/Data!$B16*Data!$B14/Data!$B13</f>
        <v>0.69666666666666677</v>
      </c>
      <c r="F56" s="8">
        <f>F53/Data!$B3/Data!$B16*Data!$B14/Data!$B13</f>
        <v>0.58055555555555549</v>
      </c>
      <c r="G56" s="8">
        <f>G53/Data!$B3/Data!$B16*Data!$B14/Data!$B13</f>
        <v>0.52249999999999996</v>
      </c>
      <c r="H56" s="8">
        <f>H53/Data!$B3/Data!$B16*Data!$B14/Data!$B13</f>
        <v>0.52777777777777779</v>
      </c>
      <c r="I56" s="8">
        <f>I53/Data!$B3/Data!$B16*Data!$B14/Data!$B13</f>
        <v>0.6333333333333333</v>
      </c>
      <c r="J56" s="8">
        <f>J53/Data!$B3/Data!$B16*Data!$B14/Data!$B13</f>
        <v>0.8866666666666666</v>
      </c>
      <c r="K56" s="8">
        <f>K53/Data!$B3/Data!$B16*Data!$B14/Data!$B13</f>
        <v>0.56999999999999995</v>
      </c>
      <c r="L56" s="8">
        <f>L53/Data!$B3/Data!$B16*Data!$B14/Data!$B13</f>
        <v>0.3773611111111112</v>
      </c>
      <c r="M56" s="8">
        <f>M53/Data!$B3/Data!$B16*Data!$B14/Data!$B13</f>
        <v>0.31930555555555556</v>
      </c>
      <c r="N56" s="8">
        <f>N53/Data!$B3/Data!$B16*Data!$B14/Data!$B13</f>
        <v>0.69666666666666677</v>
      </c>
      <c r="O56" s="8">
        <f>O53/Data!$B3/Data!$B16*Data!$B14/Data!$B13</f>
        <v>0.6333333333333333</v>
      </c>
      <c r="P56" s="8">
        <f>P53/Data!$B3/Data!$B16*Data!$B14/Data!$B13</f>
        <v>0.84444444444444444</v>
      </c>
      <c r="Q56" s="8">
        <f>Q53/Data!$B3/Data!$B16*Data!$B14/Data!$B13</f>
        <v>0.95</v>
      </c>
      <c r="R56" s="8">
        <f>R53/Data!$B3/Data!$B16*Data!$B14/Data!$B13</f>
        <v>1.3933333333333333</v>
      </c>
      <c r="S56" s="8">
        <f>S53/Data!$B3/Data!$B16*Data!$B14/Data!$B13</f>
        <v>0.75472222222222241</v>
      </c>
      <c r="T56" s="8">
        <f>T53/Data!$B3/Data!$B16*Data!$B14/Data!$B13</f>
        <v>0.58055555555555549</v>
      </c>
      <c r="U56" s="8">
        <f>U53/Data!$B3/Data!$B16*Data!$B14/Data!$B13</f>
        <v>0.46444444444444444</v>
      </c>
      <c r="V56" s="8">
        <f>V53/Data!$B3/Data!$B16*Data!$B14/Data!$B13</f>
        <v>0.52777777777777779</v>
      </c>
      <c r="W56" s="8">
        <f>W53/Data!$B3/Data!$B16*Data!$B14/Data!$B13</f>
        <v>0.6333333333333333</v>
      </c>
      <c r="X56" s="8">
        <f>X53/Data!$B3/Data!$B16*Data!$B14/Data!$B13</f>
        <v>0.82333333333333325</v>
      </c>
      <c r="Y56" s="8">
        <f>Y53/Data!$B3/Data!$B16*Data!$B14/Data!$B13</f>
        <v>0.8866666666666666</v>
      </c>
      <c r="Z56" s="8">
        <f>Z53/Data!$B3/Data!$B16*Data!$B14/Data!$B13</f>
        <v>0.58055555555555549</v>
      </c>
      <c r="AA56" s="8">
        <f>AA53/Data!$B3/Data!$B16*Data!$B14/Data!$B13</f>
        <v>0.52249999999999996</v>
      </c>
      <c r="AB56" s="8">
        <f>AB53/Data!$B3/Data!$B16*Data!$B14/Data!$B13</f>
        <v>0.43541666666666662</v>
      </c>
      <c r="AC56" s="8">
        <f>AC53/Data!$B3/Data!$B16*Data!$B14/Data!$B13</f>
        <v>0.52777777777777779</v>
      </c>
      <c r="AD56" s="8">
        <f>AD53/Data!$B3/Data!$B16*Data!$B14/Data!$B13</f>
        <v>0.79166666666666663</v>
      </c>
      <c r="AE56" s="8">
        <f>AE53/Data!$B3/Data!$B16*Data!$B14/Data!$B13</f>
        <v>1.1399999999999999</v>
      </c>
      <c r="AF56" s="8">
        <f>AF53/Data!$B3/Data!$B16*Data!$B14/Data!$B13</f>
        <v>1.2666666666666666</v>
      </c>
      <c r="AG56" s="8">
        <f>AG53/Data!$B3/Data!$B16*Data!$B14/Data!$B13</f>
        <v>0.69666666666666677</v>
      </c>
      <c r="AH56" s="8">
        <f>AH53/Data!$B3/Data!$B16*Data!$B14/Data!$B13</f>
        <v>0.46444444444444444</v>
      </c>
      <c r="AI56" s="8">
        <f>AI53/Data!$B3/Data!$B16*Data!$B14/Data!$B13</f>
        <v>0.46444444444444444</v>
      </c>
      <c r="AJ56" s="8">
        <f>AJ53/Data!$B3/Data!$B16*Data!$B14/Data!$B13</f>
        <v>0.84444444444444444</v>
      </c>
      <c r="AK56" s="8">
        <f>AK53/Data!$B3/Data!$B16*Data!$B14/Data!$B13</f>
        <v>0.84444444444444444</v>
      </c>
      <c r="AL56" s="8">
        <f>AL53/Data!$B3/Data!$B16*Data!$B14/Data!$B13</f>
        <v>1.1399999999999999</v>
      </c>
      <c r="AM56" s="8">
        <f>AM53/Data!$B3/Data!$B16*Data!$B14/Data!$B13</f>
        <v>1.5833333333333333</v>
      </c>
      <c r="AN56" s="8">
        <f>AN53/Data!$B3/Data!$B16*Data!$B14/Data!$B13</f>
        <v>0.92888888888888888</v>
      </c>
      <c r="AO56" s="8">
        <f>AO53/Data!$B3/Data!$B16*Data!$B14/Data!$B13</f>
        <v>0.87083333333333324</v>
      </c>
      <c r="AP56" s="8">
        <f>AP53/Data!$B3/Data!$B16*Data!$B14/Data!$B13</f>
        <v>0.58055555555555549</v>
      </c>
      <c r="AQ56" s="8">
        <f>AQ53/Data!$B3/Data!$B16*Data!$B14/Data!$B13</f>
        <v>0.6333333333333333</v>
      </c>
      <c r="AR56" s="8">
        <f>AR53/Data!$B3/Data!$B16*Data!$B14/Data!$B13</f>
        <v>0.6333333333333333</v>
      </c>
      <c r="AS56" s="8">
        <f>AS53/Data!$B3/Data!$B16*Data!$B14/Data!$B13</f>
        <v>0.95</v>
      </c>
      <c r="AT56" s="8">
        <f>AT53/Data!$B3/Data!$B16*Data!$B14/Data!$B13</f>
        <v>0.95</v>
      </c>
      <c r="AU56" s="8">
        <f>AU53/Data!$B3/Data!$B16*Data!$B14/Data!$B13</f>
        <v>0.58055555555555549</v>
      </c>
      <c r="AV56" s="8">
        <f>AV53/Data!$B3/Data!$B16*Data!$B14/Data!$B13</f>
        <v>0.69666666666666677</v>
      </c>
      <c r="AW56" s="8">
        <f>AW53/Data!$B3/Data!$B16*Data!$B14/Data!$B13</f>
        <v>0.81277777777777782</v>
      </c>
      <c r="AX56" s="8">
        <f>AX53/Data!$B3/Data!$B16*Data!$B14/Data!$B13</f>
        <v>1.0555555555555556</v>
      </c>
      <c r="AY56" s="8">
        <f>AY53/Data!$B3/Data!$B16*Data!$B14/Data!$B13</f>
        <v>1.0555555555555556</v>
      </c>
      <c r="AZ56" s="8">
        <f>AZ53/Data!$B3/Data!$B16*Data!$B14/Data!$B13</f>
        <v>1.2666666666666666</v>
      </c>
      <c r="BA56" s="8">
        <f>BA53/Data!$B3/Data!$B16*Data!$B14/Data!$B13</f>
        <v>1.5833333333333333</v>
      </c>
      <c r="BB56" s="8">
        <f>BB53/Data!$B3/Data!$B16*Data!$B14/Data!$B13</f>
        <v>1.0449999999999999</v>
      </c>
      <c r="BC56" s="8">
        <f>BC53/Data!$B3/Data!$B16*Data!$B14/Data!$B13</f>
        <v>1.0449999999999999</v>
      </c>
      <c r="BD56" s="8">
        <f>BD53/Data!$B3/Data!$B16*Data!$B14/Data!$B13</f>
        <v>1.0449999999999999</v>
      </c>
      <c r="BE56" s="8">
        <f>BE53/Data!$B3/Data!$B16*Data!$B14/Data!$B13</f>
        <v>1.0555555555555556</v>
      </c>
      <c r="BF56" s="8">
        <f>BF53/Data!$B3/Data!$B16*Data!$B14/Data!$B13</f>
        <v>1.0555555555555556</v>
      </c>
      <c r="BG56" s="8">
        <f>BG53/Data!$B3/Data!$B16*Data!$B14/Data!$B13</f>
        <v>1.1399999999999999</v>
      </c>
      <c r="BH56" s="8">
        <f>BH53/Data!$B3/Data!$B16*Data!$B14/Data!$B13</f>
        <v>0.95</v>
      </c>
      <c r="BI56" s="8">
        <f>BI53/Data!$B3/Data!$B16*Data!$B14/Data!$B13</f>
        <v>0.63861111111111113</v>
      </c>
      <c r="BJ56" s="8">
        <f>BJ53/Data!$B3/Data!$B16*Data!$B14/Data!$B13</f>
        <v>0.52249999999999996</v>
      </c>
      <c r="BK56" s="8">
        <f>BK53/Data!$B3/Data!$B16*Data!$B14/Data!$B13</f>
        <v>0.52249999999999996</v>
      </c>
      <c r="BL56" s="8">
        <f>BL53/Data!$B3/Data!$B16*Data!$B14/Data!$B13</f>
        <v>0.6333333333333333</v>
      </c>
      <c r="BM56" s="8">
        <f>BM53/Data!$B3/Data!$B16*Data!$B14/Data!$B13</f>
        <v>1.0555555555555556</v>
      </c>
      <c r="BN56" s="8">
        <f>BN53/Data!$B3/Data!$B16*Data!$B14/Data!$B13</f>
        <v>0</v>
      </c>
      <c r="BO56" s="8">
        <f>BO53/Data!$B3/Data!$B16*Data!$B14/Data!$B13</f>
        <v>1.3933333333333333</v>
      </c>
      <c r="BP56" s="8">
        <f>BP53/Data!$B3/Data!$B16*Data!$B14/Data!$B13</f>
        <v>0.75472222222222241</v>
      </c>
      <c r="BQ56" s="8">
        <f>BQ53/Data!$B3/Data!$B16*Data!$B14/Data!$B13</f>
        <v>0.40638888888888891</v>
      </c>
      <c r="BR56" s="8">
        <f>BR53/Data!$B3/Data!$B16*Data!$B14/Data!$B13</f>
        <v>0.34833333333333338</v>
      </c>
      <c r="BS56" s="8">
        <f>BS53/Data!$B3/Data!$B16*Data!$B14/Data!$B13</f>
        <v>0.6333333333333333</v>
      </c>
      <c r="BT56" s="8">
        <f>BT53/Data!$B3/Data!$B16*Data!$B14/Data!$B13</f>
        <v>0.84444444444444444</v>
      </c>
      <c r="BU56" s="8">
        <f>BU53/Data!$B3/Data!$B16*Data!$B14/Data!$B13</f>
        <v>0.95</v>
      </c>
      <c r="BV56" s="8">
        <f>BV53/Data!$B3/Data!$B16*Data!$B14/Data!$B13</f>
        <v>1.0766666666666667</v>
      </c>
      <c r="BW56" s="8">
        <f>BW53/Data!$B3/Data!$B16*Data!$B14/Data!$B13</f>
        <v>0.58055555555555549</v>
      </c>
      <c r="BX56" s="8">
        <f>BX53/Data!$B3/Data!$B16*Data!$B14/Data!$B13</f>
        <v>0.58055555555555549</v>
      </c>
      <c r="BY56" s="8">
        <f>BY53/Data!$B3/Data!$B16*Data!$B14/Data!$B13</f>
        <v>0.58055555555555549</v>
      </c>
      <c r="BZ56" s="8">
        <f>BZ53/Data!$B3/Data!$B16*Data!$B14/Data!$B13</f>
        <v>0.6333333333333333</v>
      </c>
      <c r="CA56" s="8">
        <f>CA53/Data!$B3/Data!$B16*Data!$B14/Data!$B13</f>
        <v>0.73888888888888882</v>
      </c>
      <c r="CB56" s="8">
        <f>CB53/Data!$B3/Data!$B16*Data!$B14/Data!$B13</f>
        <v>0.76</v>
      </c>
      <c r="CC56" s="8">
        <f>CC53/Data!$B3/Data!$B16*Data!$B14/Data!$B13</f>
        <v>0.8866666666666666</v>
      </c>
      <c r="CD56" s="8">
        <f>CD53/Data!$B3/Data!$B16*Data!$B14/Data!$B13</f>
        <v>1.161111111111111</v>
      </c>
      <c r="CE56" s="8">
        <f>CE53/Data!$B3/Data!$B16*Data!$B14/Data!$B13</f>
        <v>1.161111111111111</v>
      </c>
      <c r="CF56" s="8">
        <f>CF53/Data!$B3/Data!$B16*Data!$B14/Data!$B13</f>
        <v>1.2772222222222223</v>
      </c>
      <c r="CG56" s="8">
        <f>CG53/Data!$B3/Data!$B16*Data!$B14/Data!$B13</f>
        <v>2.322222222222222</v>
      </c>
      <c r="CH56" s="8">
        <f>CH53/Data!$B3/Data!$B16*Data!$B14/Data!$B13</f>
        <v>1.161111111111111</v>
      </c>
      <c r="CI56" s="8">
        <f>CI53/Data!$B3/Data!$B16*Data!$B14/Data!$B13</f>
        <v>1.5833333333333333</v>
      </c>
      <c r="CJ56" s="8">
        <f>CJ53/Data!$B3/Data!$B16*Data!$B14/Data!$B13</f>
        <v>2.2799999999999998</v>
      </c>
      <c r="CK56" s="8">
        <f>CK53/Data!$B3/Data!$B16*Data!$B14/Data!$B13</f>
        <v>2.09</v>
      </c>
      <c r="CL56" s="8">
        <f>CL53/Data!$B3/Data!$B16*Data!$B14/Data!$B13</f>
        <v>1.4513888888888891</v>
      </c>
      <c r="CM56" s="8">
        <f>CM53/Data!$B3/Data!$B16*Data!$B14/Data!$B13</f>
        <v>1.4513888888888891</v>
      </c>
      <c r="CN56" s="8">
        <f>CN53/Data!$B3/Data!$B16*Data!$B14/Data!$B13</f>
        <v>2.6388888888888888</v>
      </c>
      <c r="CO56" s="8">
        <f>CO53/Data!$B3/Data!$B16*Data!$B14/Data!$B13</f>
        <v>1.6888888888888889</v>
      </c>
      <c r="CP56" s="8">
        <f>CP53/Data!$B3/Data!$B16*Data!$B14/Data!$B13</f>
        <v>1.5833333333333333</v>
      </c>
      <c r="CQ56" s="8">
        <f>CQ53/Data!$B3/Data!$B16*Data!$B14/Data!$B13</f>
        <v>2.2799999999999998</v>
      </c>
      <c r="CR56" s="8">
        <f>CR53/Data!$B3/Data!$B16*Data!$B14/Data!$B13</f>
        <v>1.4513888888888891</v>
      </c>
      <c r="CS56" s="8">
        <f>CS53/Data!$B3/Data!$B16*Data!$B14/Data!$B13</f>
        <v>1.0449999999999999</v>
      </c>
      <c r="CT56" s="8">
        <f>CT53/Data!$B3/Data!$B16*Data!$B14/Data!$B13</f>
        <v>0.81277777777777782</v>
      </c>
      <c r="CU56" s="8">
        <f>CU53/Data!$B3/Data!$B16*Data!$B14/Data!$B13</f>
        <v>0.95</v>
      </c>
      <c r="CV56" s="8">
        <f>CV53/Data!$B3/Data!$B16*Data!$B14/Data!$B13</f>
        <v>1.0555555555555556</v>
      </c>
      <c r="CW56" s="8">
        <f>CW53/Data!$B3/Data!$B16*Data!$B14/Data!$B13</f>
        <v>0</v>
      </c>
      <c r="CX56" s="8">
        <f>CX53/Data!$B3/Data!$B16*Data!$B14/Data!$B13</f>
        <v>1.2666666666666666</v>
      </c>
      <c r="CY56" s="8">
        <f>CY53/Data!$B3/Data!$B16*Data!$B14/Data!$B13</f>
        <v>0.58055555555555549</v>
      </c>
      <c r="CZ56" s="8">
        <f>CZ53/Data!$B3/Data!$B16*Data!$B14/Data!$B13</f>
        <v>0.40638888888888891</v>
      </c>
      <c r="DA56" s="8">
        <f>DA53/Data!$B3/Data!$B16*Data!$B14/Data!$B13</f>
        <v>1.2772222222222223</v>
      </c>
      <c r="DB56" s="8">
        <f>DB53/Data!$B3/Data!$B16*Data!$B14/Data!$B13</f>
        <v>1.213888888888889</v>
      </c>
      <c r="DC56" s="8">
        <f>DC53/Data!$B3/Data!$B16*Data!$B14/Data!$B13</f>
        <v>1.2666666666666666</v>
      </c>
      <c r="DD56" s="8">
        <f>DD53/Data!$B3/Data!$B16*Data!$B14/Data!$B13</f>
        <v>1.7733333333333332</v>
      </c>
      <c r="DE56" s="8">
        <f>DE53/Data!$B3/Data!$B16*Data!$B14/Data!$B13</f>
        <v>2.0583333333333331</v>
      </c>
      <c r="DF56" s="8">
        <f>DF53/Data!$B3/Data!$B16*Data!$B14/Data!$B13</f>
        <v>1.2772222222222223</v>
      </c>
      <c r="DG56" s="8">
        <f>DG53/Data!$B3/Data!$B16*Data!$B14/Data!$B13</f>
        <v>1.2772222222222223</v>
      </c>
      <c r="DH56" s="8">
        <f>DH53/Data!$B3/Data!$B16*Data!$B14/Data!$B13</f>
        <v>1.7416666666666665</v>
      </c>
      <c r="DI56" s="8">
        <f>DI53/Data!$B3/Data!$B16*Data!$B14/Data!$B13</f>
        <v>4.0111111111111111</v>
      </c>
      <c r="DJ56" s="8">
        <f>DJ53/Data!$B3/Data!$B16*Data!$B14/Data!$B13</f>
        <v>2.322222222222222</v>
      </c>
      <c r="DK56" s="8">
        <f>DK53/Data!$B3/Data!$B16*Data!$B14/Data!$B13</f>
        <v>2.0266666666666664</v>
      </c>
      <c r="DL56" s="8">
        <f>DL53/Data!$B3/Data!$B16*Data!$B14/Data!$B13</f>
        <v>2.4066666666666667</v>
      </c>
      <c r="DM56" s="8">
        <f>DM53/Data!$B3/Data!$B16*Data!$B14/Data!$B13</f>
        <v>2.0319444444444441</v>
      </c>
      <c r="DN56" s="8">
        <f>DN53/Data!$B3/Data!$B16*Data!$B14/Data!$B13</f>
        <v>1.6255555555555556</v>
      </c>
      <c r="DO56" s="8">
        <f>DO53/Data!$B3/Data!$B16*Data!$B14/Data!$B13</f>
        <v>2.0319444444444441</v>
      </c>
      <c r="DP56" s="8">
        <f>DP53/Data!$B3/Data!$B16*Data!$B14/Data!$B13</f>
        <v>1.2666666666666666</v>
      </c>
      <c r="DQ56" s="8">
        <f>DQ53/Data!$B3/Data!$B16*Data!$B14/Data!$B13</f>
        <v>1.0555555555555556</v>
      </c>
      <c r="DR56" s="8">
        <f>DR53/Data!$B3/Data!$B16*Data!$B14/Data!$B13</f>
        <v>1.1399999999999999</v>
      </c>
      <c r="DS56" s="8">
        <f>DS53/Data!$B3/Data!$B16*Data!$B14/Data!$B13</f>
        <v>0.82333333333333325</v>
      </c>
      <c r="DT56" s="8">
        <f>DT53/Data!$B3/Data!$B16*Data!$B14/Data!$B13</f>
        <v>0.40638888888888891</v>
      </c>
      <c r="DU56" s="8">
        <f>DU53/Data!$B3/Data!$B16*Data!$B14/Data!$B13</f>
        <v>0.40638888888888891</v>
      </c>
      <c r="DV56" s="8">
        <f>DV53/Data!$B3/Data!$B16*Data!$B14/Data!$B13</f>
        <v>0.46444444444444444</v>
      </c>
      <c r="DW56" s="8">
        <f>DW53/Data!$B3/Data!$B16*Data!$B14/Data!$B13</f>
        <v>0.6333333333333333</v>
      </c>
      <c r="DX56" s="8">
        <f>DX53/Data!$B3/Data!$B16*Data!$B14/Data!$B13</f>
        <v>0.73888888888888882</v>
      </c>
      <c r="DY56" s="8">
        <f>DY53/Data!$B3/Data!$B16*Data!$B14/Data!$B13</f>
        <v>0.76</v>
      </c>
      <c r="DZ56" s="8">
        <f>DZ53/Data!$B3/Data!$B16*Data!$B14/Data!$B13</f>
        <v>0.82333333333333325</v>
      </c>
      <c r="EA56" s="8">
        <f>EA53/Data!$B3/Data!$B16*Data!$B14/Data!$B13</f>
        <v>0.40638888888888891</v>
      </c>
      <c r="EB56" s="8">
        <f>EB53/Data!$B3/Data!$B16*Data!$B14/Data!$B13</f>
        <v>0.46444444444444444</v>
      </c>
      <c r="EC56" s="8">
        <f>EC53/Data!$B3/Data!$B16*Data!$B14/Data!$B13</f>
        <v>0.46444444444444444</v>
      </c>
      <c r="ED56" s="8">
        <f>ED53/Data!$B3/Data!$B16*Data!$B14/Data!$B13</f>
        <v>0.84444444444444444</v>
      </c>
      <c r="EE56" s="8">
        <f>EE53/Data!$B3/Data!$B16*Data!$B14/Data!$B13</f>
        <v>0.84444444444444444</v>
      </c>
      <c r="EF56" s="8">
        <f>EF53/Data!$B3/Data!$B16*Data!$B14/Data!$B13</f>
        <v>0.95</v>
      </c>
      <c r="EG56" s="8">
        <f>EG53/Data!$B3/Data!$B16*Data!$B14/Data!$B13</f>
        <v>1.2666666666666666</v>
      </c>
      <c r="EH56" s="8">
        <f>EH53/Data!$B3/Data!$B16*Data!$B14/Data!$B13</f>
        <v>0.75472222222222241</v>
      </c>
      <c r="EI56" s="8">
        <f>EI53/Data!$B3/Data!$B16*Data!$B14/Data!$B13</f>
        <v>0.75472222222222241</v>
      </c>
      <c r="EJ56" s="8">
        <f>EJ53/Data!$B3/Data!$B16*Data!$B14/Data!$B13</f>
        <v>1.0449999999999999</v>
      </c>
      <c r="EK56" s="8">
        <f>EK53/Data!$B3/Data!$B16*Data!$B14/Data!$B13</f>
        <v>1.6888888888888889</v>
      </c>
      <c r="EL56" s="8">
        <f>EL53/Data!$B3/Data!$B16*Data!$B14/Data!$B13</f>
        <v>1.6888888888888889</v>
      </c>
      <c r="EM56" s="8">
        <f>EM53/Data!$B3/Data!$B16*Data!$B14/Data!$B13</f>
        <v>1.7733333333333332</v>
      </c>
      <c r="EN56" s="8">
        <f>EN53/Data!$B3/Data!$B16*Data!$B14/Data!$B13</f>
        <v>2.7866666666666666</v>
      </c>
      <c r="EO56" s="8">
        <f>EO53/Data!$B3/Data!$B16*Data!$B14/Data!$B13</f>
        <v>1.6255555555555556</v>
      </c>
      <c r="EP56" s="8">
        <f>EP53/Data!$B3/Data!$B16*Data!$B14/Data!$B13</f>
        <v>1.5094444444444448</v>
      </c>
      <c r="EQ56" s="8">
        <f>EQ53/Data!$B3/Data!$B16*Data!$B14/Data!$B13</f>
        <v>1.5094444444444448</v>
      </c>
      <c r="ER56" s="8">
        <f>ER53/Data!$B3/Data!$B16*Data!$B14/Data!$B13</f>
        <v>4.75</v>
      </c>
      <c r="ES56" s="8">
        <f>ES53/Data!$B3/Data!$B16*Data!$B14/Data!$B13</f>
        <v>1.6888888888888889</v>
      </c>
      <c r="ET56" s="8">
        <f>ET53/Data!$B3/Data!$B16*Data!$B14/Data!$B13</f>
        <v>1.7733333333333332</v>
      </c>
      <c r="EU56" s="8">
        <f>EU53/Data!$B3/Data!$B16*Data!$B14/Data!$B13</f>
        <v>2.8499999999999996</v>
      </c>
      <c r="EV56" s="8">
        <f>EV53/Data!$B3/Data!$B16*Data!$B14/Data!$B13</f>
        <v>1.8577777777777778</v>
      </c>
      <c r="EW56" s="8">
        <f>EW53/Data!$B3/Data!$B16*Data!$B14/Data!$B13</f>
        <v>1.6255555555555556</v>
      </c>
      <c r="EX56" s="8">
        <f>EX53/Data!$B3/Data!$B16*Data!$B14/Data!$B13</f>
        <v>1.6255555555555556</v>
      </c>
      <c r="EY56" s="8">
        <f>EY53/Data!$B3/Data!$B16*Data!$B14/Data!$B13</f>
        <v>4.2222222222222223</v>
      </c>
      <c r="EZ56" s="8">
        <f>EZ53/Data!$B3/Data!$B16*Data!$B14/Data!$B13</f>
        <v>3.1666666666666665</v>
      </c>
      <c r="FA56" s="8">
        <f>FA53/Data!$B3/Data!$B16*Data!$B14/Data!$B13</f>
        <v>2.0266666666666664</v>
      </c>
      <c r="FB56" s="8">
        <f>FB53/Data!$B3/Data!$B16*Data!$B14/Data!$B13</f>
        <v>2.6599999999999997</v>
      </c>
      <c r="FC56" s="8">
        <f>FC53/Data!$B3/Data!$B16*Data!$B14/Data!$B13</f>
        <v>1.973888888888889</v>
      </c>
      <c r="FD56" s="8">
        <f>FD53/Data!$B3/Data!$B16*Data!$B14/Data!$B13</f>
        <v>1.7416666666666665</v>
      </c>
      <c r="FE56" s="8">
        <f>FE53/Data!$B3/Data!$B16*Data!$B14/Data!$B13</f>
        <v>1.7416666666666665</v>
      </c>
      <c r="FF56" s="8">
        <f>FF53/Data!$B3/Data!$B16*Data!$B14/Data!$B13</f>
        <v>4.2222222222222223</v>
      </c>
      <c r="FG56" s="8">
        <f>FG53/Data!$B3/Data!$B16*Data!$B14/Data!$B13</f>
        <v>1.6888888888888889</v>
      </c>
      <c r="FH56" s="8">
        <f>FH53/Data!$B3/Data!$B16*Data!$B14/Data!$B13</f>
        <v>2.4066666666666667</v>
      </c>
      <c r="FI56" s="8">
        <f>FI53/Data!$B3/Data!$B16*Data!$B14/Data!$B13</f>
        <v>1.2666666666666666</v>
      </c>
      <c r="FJ56" s="8">
        <f>FJ53/Data!$B3/Data!$B16*Data!$B14/Data!$B13</f>
        <v>0.87083333333333324</v>
      </c>
      <c r="FK56" s="8">
        <f>FK53/Data!$B3/Data!$B16*Data!$B14/Data!$B13</f>
        <v>0.87083333333333324</v>
      </c>
      <c r="FL56" s="8">
        <f>FL53/Data!$B3/Data!$B16*Data!$B14/Data!$B13</f>
        <v>0.87083333333333324</v>
      </c>
      <c r="FM56" s="8">
        <f>FM53/Data!$B3/Data!$B16*Data!$B14/Data!$B13</f>
        <v>1.5833333333333333</v>
      </c>
      <c r="FN56" s="8">
        <f>FN53/Data!$B3/Data!$B16*Data!$B14/Data!$B13</f>
        <v>1.5833333333333333</v>
      </c>
      <c r="FO56" s="8">
        <f>FO53/Data!$B3/Data!$B16*Data!$B14/Data!$B13</f>
        <v>0.95</v>
      </c>
      <c r="FP56" s="8">
        <f>FP53/Data!$B3/Data!$B16*Data!$B14/Data!$B13</f>
        <v>0.95</v>
      </c>
      <c r="FQ56" s="8">
        <f>FQ53/Data!$B3/Data!$B16*Data!$B14/Data!$B13</f>
        <v>0.87083333333333324</v>
      </c>
      <c r="FR56" s="8">
        <f>FR53/Data!$B3/Data!$B16*Data!$B14/Data!$B13</f>
        <v>0.87083333333333324</v>
      </c>
      <c r="FS56" s="8">
        <f>FS53/Data!$B3/Data!$B16*Data!$B14/Data!$B13</f>
        <v>0.87083333333333324</v>
      </c>
      <c r="FT56" s="8">
        <f>FT53/Data!$B3/Data!$B16*Data!$B14/Data!$B13</f>
        <v>1.5833333333333333</v>
      </c>
      <c r="FU56" s="8">
        <f>FU53/Data!$B3/Data!$B16*Data!$B14/Data!$B13</f>
        <v>1.5833333333333333</v>
      </c>
      <c r="FV56" s="8">
        <f>FV53/Data!$B3/Data!$B16*Data!$B14/Data!$B13</f>
        <v>0.95</v>
      </c>
      <c r="FW56" s="8">
        <f>FW53/Data!$B3/Data!$B16*Data!$B14/Data!$B13</f>
        <v>0.95</v>
      </c>
      <c r="FX56" s="8">
        <f>FX53/Data!$B3/Data!$B16*Data!$B14/Data!$B13</f>
        <v>0.87083333333333324</v>
      </c>
      <c r="FY56" s="8">
        <f>FY53/Data!$B3/Data!$B16*Data!$B14/Data!$B13</f>
        <v>0.87083333333333324</v>
      </c>
      <c r="FZ56" s="8">
        <f>FZ53/Data!$B3/Data!$B16*Data!$B14/Data!$B13</f>
        <v>0.87083333333333324</v>
      </c>
      <c r="GA56" s="8">
        <f>GA53/Data!$B3/Data!$B16*Data!$B14/Data!$B13</f>
        <v>1.5833333333333333</v>
      </c>
      <c r="GB56" s="8">
        <f>GB53/Data!$B3/Data!$B16*Data!$B14/Data!$B13</f>
        <v>1.5833333333333333</v>
      </c>
      <c r="GC56" s="8">
        <f>GC53/Data!$B3/Data!$B16*Data!$B14/Data!$B13</f>
        <v>0.95</v>
      </c>
      <c r="GD56" s="8">
        <f>GD53/Data!$B3/Data!$B16*Data!$B14/Data!$B13</f>
        <v>0.95</v>
      </c>
      <c r="GE56" s="8">
        <f>GE53/Data!$B3/Data!$B16*Data!$B14/Data!$B13</f>
        <v>0.87083333333333324</v>
      </c>
      <c r="GF56" s="8">
        <f>GF53/Data!$B3/Data!$B16*Data!$B14/Data!$B13</f>
        <v>0.87083333333333324</v>
      </c>
      <c r="GG56" s="8">
        <f>GG53/Data!$B3/Data!$B16*Data!$B14/Data!$B13</f>
        <v>0.87083333333333324</v>
      </c>
      <c r="GH56" s="8">
        <f>GH53/Data!$B3/Data!$B16*Data!$B14/Data!$B13</f>
        <v>1.5833333333333333</v>
      </c>
      <c r="GI56" s="8">
        <f>GI53/Data!$B3/Data!$B16*Data!$B14/Data!$B13</f>
        <v>1.5833333333333333</v>
      </c>
      <c r="GJ56" s="8">
        <f>GJ53/Data!$B3/Data!$B16*Data!$B14/Data!$B13</f>
        <v>0.95</v>
      </c>
      <c r="GK56" s="8">
        <f>GK53/Data!$B3/Data!$B16*Data!$B14/Data!$B13</f>
        <v>0.95</v>
      </c>
      <c r="GL56" s="8">
        <f>GL53/Data!$B3/Data!$B16*Data!$B14/Data!$B13</f>
        <v>0.87083333333333324</v>
      </c>
      <c r="GM56" s="8">
        <f>GM53/Data!$B3/Data!$B16*Data!$B14/Data!$B13</f>
        <v>0.87083333333333324</v>
      </c>
      <c r="GN56" s="8">
        <f>GN53/Data!$B3/Data!$B16*Data!$B14/Data!$B13</f>
        <v>0.87083333333333324</v>
      </c>
      <c r="GO56" s="8">
        <f>GO53/Data!$B3/Data!$B16*Data!$B14/Data!$B13</f>
        <v>1.5833333333333333</v>
      </c>
      <c r="GP56" s="8">
        <f>GP53/Data!$B3/Data!$B16*Data!$B14/Data!$B13</f>
        <v>1.5833333333333333</v>
      </c>
      <c r="GQ56" s="8">
        <f>GQ53/Data!$B3/Data!$B16*Data!$B14/Data!$B13</f>
        <v>0.95</v>
      </c>
      <c r="GR56" s="8">
        <f>GR53/Data!$B3/Data!$B16*Data!$B14/Data!$B13</f>
        <v>0.95</v>
      </c>
      <c r="GS56" s="8">
        <f>GS53/Data!$B3/Data!$B16*Data!$B14/Data!$B13</f>
        <v>0.87083333333333324</v>
      </c>
      <c r="GT56" s="8">
        <f>GT53/Data!$B3/Data!$B16*Data!$B14/Data!$B13</f>
        <v>0.87083333333333324</v>
      </c>
      <c r="GU56" s="8">
        <f>GU53/Data!$B3/Data!$B16*Data!$B14/Data!$B13</f>
        <v>0.87083333333333324</v>
      </c>
      <c r="GV56" s="8">
        <f>GV53/Data!$B3/Data!$B16*Data!$B14/Data!$B13</f>
        <v>1.5833333333333333</v>
      </c>
      <c r="GW56" s="8">
        <f>GW53/Data!$B3/Data!$B16*Data!$B14/Data!$B13</f>
        <v>1.5833333333333333</v>
      </c>
      <c r="GX56" s="8">
        <f>GX53/Data!$B3/Data!$B16*Data!$B14/Data!$B13</f>
        <v>0.95</v>
      </c>
      <c r="GY56" s="8">
        <f>GY53/Data!$B3/Data!$B16*Data!$B14/Data!$B13</f>
        <v>0.95</v>
      </c>
      <c r="GZ56" s="8">
        <f>GZ53/Data!$B3/Data!$B16*Data!$B14/Data!$B13</f>
        <v>0.87083333333333324</v>
      </c>
      <c r="HA56" s="8">
        <f>HA53/Data!$B3/Data!$B16*Data!$B14/Data!$B13</f>
        <v>0.87083333333333324</v>
      </c>
      <c r="HB56" s="8">
        <f>HB53/Data!$B3/Data!$B16*Data!$B14/Data!$B13</f>
        <v>0.87083333333333324</v>
      </c>
      <c r="HC56" s="8">
        <f>HC53/Data!$B3/Data!$B16*Data!$B14/Data!$B13</f>
        <v>1.5833333333333333</v>
      </c>
      <c r="HD56" s="8">
        <f>HD53/Data!$B3/Data!$B16*Data!$B14/Data!$B13</f>
        <v>1.5833333333333333</v>
      </c>
      <c r="HE56" s="8">
        <f>HE53/Data!$B3/Data!$B16*Data!$B14/Data!$B13</f>
        <v>0.95</v>
      </c>
      <c r="HF56" s="8">
        <f>HF53/Data!$B3/Data!$B16*Data!$B14/Data!$B13</f>
        <v>0.95</v>
      </c>
      <c r="HG56" s="8">
        <f>HG53/Data!$B3/Data!$B16*Data!$B14/Data!$B13</f>
        <v>0.87083333333333324</v>
      </c>
      <c r="HH56" s="8">
        <f>HH53/Data!$B3/Data!$B16*Data!$B14/Data!$B13</f>
        <v>0.87083333333333324</v>
      </c>
      <c r="HI56" s="8">
        <f>HI53/Data!$B3/Data!$B16*Data!$B14/Data!$B13</f>
        <v>0.87083333333333324</v>
      </c>
      <c r="HJ56" s="8">
        <f>HJ53/Data!$B3/Data!$B16*Data!$B14/Data!$B13</f>
        <v>1.5833333333333333</v>
      </c>
      <c r="HK56" s="8">
        <f>HK53/Data!$B3/Data!$B16*Data!$B14/Data!$B13</f>
        <v>1.5833333333333333</v>
      </c>
      <c r="HL56" s="8">
        <f>HL53/Data!$B3/Data!$B16*Data!$B14/Data!$B13</f>
        <v>0.95</v>
      </c>
      <c r="HM56" s="8">
        <f>HM53/Data!$B3/Data!$B16*Data!$B14/Data!$B13</f>
        <v>0.95</v>
      </c>
      <c r="HN56" s="8">
        <f>HN53/Data!$B3/Data!$B16*Data!$B14/Data!$B13</f>
        <v>0.87083333333333324</v>
      </c>
      <c r="HO56" s="8">
        <f>HO53/Data!$B3/Data!$B16*Data!$B14/Data!$B13</f>
        <v>0.87083333333333324</v>
      </c>
      <c r="HP56" s="8">
        <f>HP53/Data!$B3/Data!$B16*Data!$B14/Data!$B13</f>
        <v>0.87083333333333324</v>
      </c>
      <c r="HQ56" s="8">
        <f>HQ53/Data!$B3/Data!$B16*Data!$B14/Data!$B13</f>
        <v>1.5833333333333333</v>
      </c>
      <c r="HR56" s="8">
        <f>HR53/Data!$B3/Data!$B16*Data!$B14/Data!$B13</f>
        <v>1.5833333333333333</v>
      </c>
      <c r="HS56" s="8">
        <f>HS53/Data!$B3/Data!$B16*Data!$B14/Data!$B13</f>
        <v>0.95</v>
      </c>
      <c r="HT56" s="8">
        <f>HT53/Data!$B3/Data!$B16*Data!$B14/Data!$B13</f>
        <v>0.95</v>
      </c>
      <c r="HU56" s="8">
        <f>HU53/Data!$B3/Data!$B16*Data!$B14/Data!$B13</f>
        <v>0.87083333333333324</v>
      </c>
      <c r="HV56" s="8">
        <f>HV53/Data!$B3/Data!$B16*Data!$B14/Data!$B13</f>
        <v>0.87083333333333324</v>
      </c>
      <c r="HW56" s="8">
        <f>HW53/Data!$B3/Data!$B16*Data!$B14/Data!$B13</f>
        <v>0.87083333333333324</v>
      </c>
      <c r="HX56" s="8">
        <f>HX53/Data!$B3/Data!$B16*Data!$B14/Data!$B13</f>
        <v>1.5833333333333333</v>
      </c>
      <c r="HY56" s="8">
        <f>HY53/Data!$B3/Data!$B16*Data!$B14/Data!$B13</f>
        <v>1.5833333333333333</v>
      </c>
      <c r="HZ56" s="8">
        <f>HZ53/Data!$B3/Data!$B16*Data!$B14/Data!$B13</f>
        <v>0.95</v>
      </c>
      <c r="IA56" s="8">
        <f>IA53/Data!$B3/Data!$B16*Data!$B14/Data!$B13</f>
        <v>0.95</v>
      </c>
      <c r="IB56" s="8">
        <f>IB53/Data!$B3/Data!$B16*Data!$B14/Data!$B13</f>
        <v>0.87083333333333324</v>
      </c>
      <c r="IC56" s="8">
        <f>IC53/Data!$B3/Data!$B16*Data!$B14/Data!$B13</f>
        <v>0.87083333333333324</v>
      </c>
      <c r="ID56" s="8">
        <f>ID53/Data!$B3/Data!$B16*Data!$B14/Data!$B13</f>
        <v>0.87083333333333324</v>
      </c>
      <c r="IE56" s="8">
        <f>IE53/Data!$B3/Data!$B16*Data!$B14/Data!$B13</f>
        <v>1.5833333333333333</v>
      </c>
      <c r="IF56" s="8">
        <f>IF53/Data!$B3/Data!$B16*Data!$B14/Data!$B13</f>
        <v>1.5833333333333333</v>
      </c>
      <c r="IG56" s="8">
        <f>IG53/Data!$B3/Data!$B16*Data!$B14/Data!$B13</f>
        <v>0.95</v>
      </c>
      <c r="IH56" s="8">
        <f>IH53/Data!$B3/Data!$B16*Data!$B14/Data!$B13</f>
        <v>0.95</v>
      </c>
      <c r="II56" s="8">
        <f>II53/Data!$B3/Data!$B16*Data!$B14/Data!$B13</f>
        <v>0.87083333333333324</v>
      </c>
      <c r="IJ56" s="8">
        <f>IJ53/Data!$B3/Data!$B16*Data!$B14/Data!$B13</f>
        <v>0.87083333333333324</v>
      </c>
      <c r="IK56" s="8">
        <f>IK53/Data!$B3/Data!$B16*Data!$B14/Data!$B13</f>
        <v>0.87083333333333324</v>
      </c>
      <c r="IL56" s="8">
        <f>IL53/Data!$B3/Data!$B16*Data!$B14/Data!$B13</f>
        <v>1.5833333333333333</v>
      </c>
      <c r="IM56" s="8">
        <f>IM53/Data!$B3/Data!$B16*Data!$B14/Data!$B13</f>
        <v>1.5833333333333333</v>
      </c>
      <c r="IN56" s="8">
        <f>IN53/Data!$B3/Data!$B16*Data!$B14/Data!$B13</f>
        <v>0.95</v>
      </c>
      <c r="IO56" s="8">
        <f>IO53/Data!$B3/Data!$B16*Data!$B14/Data!$B13</f>
        <v>0.95</v>
      </c>
      <c r="IP56" s="8">
        <f>IP53/Data!$B3/Data!$B16*Data!$B14/Data!$B13</f>
        <v>0.87083333333333324</v>
      </c>
      <c r="IQ56" s="8">
        <f>IQ53/Data!$B3/Data!$B16*Data!$B14/Data!$B13</f>
        <v>0.87083333333333324</v>
      </c>
      <c r="IR56" s="8">
        <f>IR53/Data!$B3/Data!$B16*Data!$B14/Data!$B13</f>
        <v>0.87083333333333324</v>
      </c>
      <c r="IS56" s="8">
        <f>IS53/Data!$B3/Data!$B16*Data!$B14/Data!$B13</f>
        <v>1.5833333333333333</v>
      </c>
      <c r="IT56" s="8">
        <f>IT53/Data!$B3/Data!$B16*Data!$B14/Data!$B13</f>
        <v>1.5833333333333333</v>
      </c>
      <c r="IU56" s="8">
        <f>IU53/Data!$B3/Data!$B16*Data!$B14/Data!$B13</f>
        <v>0.95</v>
      </c>
      <c r="IV56" s="8">
        <f>IV53/Data!$B3/Data!$B16*Data!$B14/Data!$B13</f>
        <v>0.95</v>
      </c>
      <c r="IW56" s="8">
        <f>IW53/Data!$B3/Data!$B16*Data!$B14/Data!$B13</f>
        <v>0.87083333333333324</v>
      </c>
      <c r="IX56" s="8">
        <f>IX53/Data!$B3/Data!$B16*Data!$B14/Data!$B13</f>
        <v>0.87083333333333324</v>
      </c>
      <c r="IY56" s="8">
        <f>IY53/Data!$B3/Data!$B16*Data!$B14/Data!$B13</f>
        <v>0.87083333333333324</v>
      </c>
      <c r="IZ56" s="8">
        <f>IZ53/Data!$B3/Data!$B16*Data!$B14/Data!$B13</f>
        <v>1.5833333333333333</v>
      </c>
      <c r="JA56" s="8">
        <f>JA53/Data!$B3/Data!$B16*Data!$B14/Data!$B13</f>
        <v>1.5833333333333333</v>
      </c>
      <c r="JB56" s="8">
        <f>JB53/Data!$B3/Data!$B16*Data!$B14/Data!$B13</f>
        <v>0.95</v>
      </c>
      <c r="JC56" s="8">
        <f>JC53/Data!$B3/Data!$B16*Data!$B14/Data!$B13</f>
        <v>0.95</v>
      </c>
      <c r="JD56" s="8">
        <f>JD53/Data!$B3/Data!$B16*Data!$B14/Data!$B13</f>
        <v>0.87083333333333324</v>
      </c>
      <c r="JE56" s="8">
        <f>JE53/Data!$B3/Data!$B16*Data!$B14/Data!$B13</f>
        <v>0.87083333333333324</v>
      </c>
      <c r="JF56" s="8">
        <f>JF53/Data!$B3/Data!$B16*Data!$B14/Data!$B13</f>
        <v>0.87083333333333324</v>
      </c>
      <c r="JG56" s="8">
        <f>JG53/Data!$B3/Data!$B16*Data!$B14/Data!$B13</f>
        <v>1.5833333333333333</v>
      </c>
      <c r="JH56" s="8">
        <f>JH53/Data!$B3/Data!$B16*Data!$B14/Data!$B13</f>
        <v>1.5833333333333333</v>
      </c>
      <c r="JI56" s="8">
        <f>JI53/Data!$B3/Data!$B16*Data!$B14/Data!$B13</f>
        <v>0.95</v>
      </c>
      <c r="JJ56" s="8">
        <f>JJ53/Data!$B3/Data!$B16*Data!$B14/Data!$B13</f>
        <v>0.95</v>
      </c>
      <c r="JK56" s="8">
        <f>JK53/Data!$B3/Data!$B16*Data!$B14/Data!$B13</f>
        <v>0.87083333333333324</v>
      </c>
      <c r="JL56" s="8">
        <f>JL53/Data!$B3/Data!$B16*Data!$B14/Data!$B13</f>
        <v>0.87083333333333324</v>
      </c>
      <c r="JM56" s="8">
        <f>JM53/Data!$B3/Data!$B16*Data!$B14/Data!$B13</f>
        <v>0.87083333333333324</v>
      </c>
      <c r="JN56" s="8">
        <f>JN53/Data!$B3/Data!$B16*Data!$B14/Data!$B13</f>
        <v>1.5833333333333333</v>
      </c>
      <c r="JO56" s="8">
        <f>JO53/Data!$B3/Data!$B16*Data!$B14/Data!$B13</f>
        <v>1.5833333333333333</v>
      </c>
      <c r="JP56" s="8">
        <f>JP53/Data!$B3/Data!$B16*Data!$B14/Data!$B13</f>
        <v>0.95</v>
      </c>
      <c r="JQ56" s="8">
        <f>JQ53/Data!$B3/Data!$B16*Data!$B14/Data!$B13</f>
        <v>0.95</v>
      </c>
      <c r="JR56" s="8">
        <f>JR53/Data!$B3/Data!$B16*Data!$B14/Data!$B13</f>
        <v>0.87083333333333324</v>
      </c>
      <c r="JS56" s="8">
        <f>JS53/Data!$B3/Data!$B16*Data!$B14/Data!$B13</f>
        <v>0.87083333333333324</v>
      </c>
      <c r="JT56" s="8">
        <f>JT53/Data!$B3/Data!$B16*Data!$B14/Data!$B13</f>
        <v>0.87083333333333324</v>
      </c>
      <c r="JU56" s="8">
        <f>JU53/Data!$B3/Data!$B16*Data!$B14/Data!$B13</f>
        <v>1.5833333333333333</v>
      </c>
      <c r="JV56" s="8">
        <f>JV53/Data!$B3/Data!$B16*Data!$B14/Data!$B13</f>
        <v>1.5833333333333333</v>
      </c>
      <c r="JW56" s="8">
        <f>JW53/Data!$B3/Data!$B16*Data!$B14/Data!$B13</f>
        <v>0.95</v>
      </c>
      <c r="JX56" s="8">
        <f>JX53/Data!$B3/Data!$B16*Data!$B14/Data!$B13</f>
        <v>0.95</v>
      </c>
      <c r="JY56" s="8">
        <f>JY53/Data!$B3/Data!$B16*Data!$B14/Data!$B13</f>
        <v>0.87083333333333324</v>
      </c>
      <c r="JZ56" s="8">
        <f>JZ53/Data!$B3/Data!$B16*Data!$B14/Data!$B13</f>
        <v>0.87083333333333324</v>
      </c>
      <c r="KA56" s="8">
        <f>KA53/Data!$B3/Data!$B16*Data!$B14/Data!$B13</f>
        <v>0.87083333333333324</v>
      </c>
      <c r="KB56" s="8">
        <f>KB53/Data!$B3/Data!$B16*Data!$B14/Data!$B13</f>
        <v>1.5833333333333333</v>
      </c>
      <c r="KC56" s="8">
        <f>KC53/Data!$B3/Data!$B16*Data!$B14/Data!$B13</f>
        <v>1.5833333333333333</v>
      </c>
      <c r="KD56" s="8">
        <f>KD53/Data!$B3/Data!$B16*Data!$B14/Data!$B13</f>
        <v>0.95</v>
      </c>
      <c r="KE56" s="8">
        <f>KE53/Data!$B3/Data!$B16*Data!$B14/Data!$B13</f>
        <v>0.95</v>
      </c>
      <c r="KF56" s="8">
        <f>KF53/Data!$B3/Data!$B16*Data!$B14/Data!$B13</f>
        <v>0.87083333333333324</v>
      </c>
      <c r="KG56" s="8">
        <f>KG53/Data!$B3/Data!$B16*Data!$B14/Data!$B13</f>
        <v>0.87083333333333324</v>
      </c>
      <c r="KH56" s="8">
        <f>KH53/Data!$B3/Data!$B16*Data!$B14/Data!$B13</f>
        <v>0.87083333333333324</v>
      </c>
      <c r="KI56" s="8">
        <f>KI53/Data!$B3/Data!$B16*Data!$B14/Data!$B13</f>
        <v>1.5833333333333333</v>
      </c>
      <c r="KJ56" s="8">
        <f>KJ53/Data!$B3/Data!$B16*Data!$B14/Data!$B13</f>
        <v>1.5833333333333333</v>
      </c>
      <c r="KK56" s="8">
        <f>KK53/Data!$B3/Data!$B16*Data!$B14/Data!$B13</f>
        <v>0.95</v>
      </c>
      <c r="KL56" s="8">
        <f>KL53/Data!$B3/Data!$B16*Data!$B14/Data!$B13</f>
        <v>0.95</v>
      </c>
      <c r="KM56" s="8">
        <f>KM53/Data!$B3/Data!$B16*Data!$B14/Data!$B13</f>
        <v>0.87083333333333324</v>
      </c>
      <c r="KN56" s="8">
        <f>KN53/Data!$B3/Data!$B16*Data!$B14/Data!$B13</f>
        <v>0.87083333333333324</v>
      </c>
      <c r="KO56" s="8">
        <f>KO53/Data!$B3/Data!$B16*Data!$B14/Data!$B13</f>
        <v>0.87083333333333324</v>
      </c>
      <c r="KP56" s="8">
        <f>KP53/Data!$B3/Data!$B16*Data!$B14/Data!$B13</f>
        <v>1.5833333333333333</v>
      </c>
      <c r="KQ56" s="8">
        <f>KQ53/Data!$B3/Data!$B16*Data!$B14/Data!$B13</f>
        <v>1.5833333333333333</v>
      </c>
      <c r="KR56" s="8">
        <f>KR53/Data!$B3/Data!$B16*Data!$B14/Data!$B13</f>
        <v>0.95</v>
      </c>
      <c r="KS56" s="8">
        <f>KS53/Data!$B3/Data!$B16*Data!$B14/Data!$B13</f>
        <v>0.95</v>
      </c>
      <c r="KT56" s="8">
        <f>KT53/Data!$B3/Data!$B16*Data!$B14/Data!$B13</f>
        <v>0.87083333333333324</v>
      </c>
      <c r="KU56" s="8">
        <f>KU53/Data!$B3/Data!$B16*Data!$B14/Data!$B13</f>
        <v>0.87083333333333324</v>
      </c>
      <c r="KV56" s="8">
        <f>KV53/Data!$B3/Data!$B16*Data!$B14/Data!$B13</f>
        <v>0.87083333333333324</v>
      </c>
      <c r="KW56" s="8">
        <f>KW53/Data!$B3/Data!$B16*Data!$B14/Data!$B13</f>
        <v>1.5833333333333333</v>
      </c>
      <c r="KX56" s="8">
        <f>KX53/Data!$B3/Data!$B16*Data!$B14/Data!$B13</f>
        <v>1.5833333333333333</v>
      </c>
      <c r="KY56" s="8">
        <f>KY53/Data!$B3/Data!$B16*Data!$B14/Data!$B13</f>
        <v>0.95</v>
      </c>
      <c r="KZ56" s="8">
        <f>KZ53/Data!$B3/Data!$B16*Data!$B14/Data!$B13</f>
        <v>0.95</v>
      </c>
      <c r="LA56" s="8">
        <f>LA53/Data!$B3/Data!$B16*Data!$B14/Data!$B13</f>
        <v>0.87083333333333324</v>
      </c>
      <c r="LB56" s="8">
        <f>LB53/Data!$B3/Data!$B16*Data!$B14/Data!$B13</f>
        <v>0.87083333333333324</v>
      </c>
      <c r="LC56" s="8">
        <f>LC53/Data!$B3/Data!$B16*Data!$B14/Data!$B13</f>
        <v>0.87083333333333324</v>
      </c>
      <c r="LD56" s="8">
        <f>LD53/Data!$B3/Data!$B16*Data!$B14/Data!$B13</f>
        <v>1.5833333333333333</v>
      </c>
      <c r="LE56" s="8">
        <f>LE53/Data!$B3/Data!$B16*Data!$B14/Data!$B13</f>
        <v>1.5833333333333333</v>
      </c>
      <c r="LF56" s="8">
        <f>LF53/Data!$B3/Data!$B16*Data!$B14/Data!$B13</f>
        <v>0.95</v>
      </c>
      <c r="LG56" s="8">
        <f>LG53/Data!$B3/Data!$B16*Data!$B14/Data!$B13</f>
        <v>0.95</v>
      </c>
      <c r="LH56" s="8">
        <f>LH53/Data!$B3/Data!$B16*Data!$B14/Data!$B13</f>
        <v>0.87083333333333324</v>
      </c>
      <c r="LI56" s="8">
        <f>LI53/Data!$B3/Data!$B16*Data!$B14/Data!$B13</f>
        <v>0.87083333333333324</v>
      </c>
      <c r="LJ56" s="8">
        <f>LJ53/Data!$B3/Data!$B16*Data!$B14/Data!$B13</f>
        <v>0.87083333333333324</v>
      </c>
      <c r="LK56" s="8">
        <f>LK53/Data!$B3/Data!$B16*Data!$B14/Data!$B13</f>
        <v>1.5833333333333333</v>
      </c>
      <c r="LL56" s="8">
        <f>LL53/Data!$B3/Data!$B16*Data!$B14/Data!$B13</f>
        <v>1.5833333333333333</v>
      </c>
      <c r="LM56" s="8">
        <f>LM53/Data!$B3/Data!$B16*Data!$B14/Data!$B13</f>
        <v>0.95</v>
      </c>
      <c r="LN56" s="8">
        <f>LN53/Data!$B3/Data!$B16*Data!$B14/Data!$B13</f>
        <v>0.95</v>
      </c>
      <c r="LO56" s="8">
        <f>LO53/Data!$B3/Data!$B16*Data!$B14/Data!$B13</f>
        <v>0.87083333333333324</v>
      </c>
      <c r="LP56" s="8">
        <f>LP53/Data!$B3/Data!$B16*Data!$B14/Data!$B13</f>
        <v>0.87083333333333324</v>
      </c>
      <c r="LQ56" s="8">
        <f>LQ53/Data!$B3/Data!$B16*Data!$B14/Data!$B13</f>
        <v>0.87083333333333324</v>
      </c>
      <c r="LR56" s="8">
        <f>LR53/Data!$B3/Data!$B16*Data!$B14/Data!$B13</f>
        <v>1.5833333333333333</v>
      </c>
      <c r="LS56" s="8">
        <f>LS53/Data!$B3/Data!$B16*Data!$B14/Data!$B13</f>
        <v>1.5833333333333333</v>
      </c>
      <c r="LT56" s="8">
        <f>LT53/Data!$B3/Data!$B16*Data!$B14/Data!$B13</f>
        <v>0.95</v>
      </c>
      <c r="LU56" s="8">
        <f>LU53/Data!$B3/Data!$B16*Data!$B14/Data!$B13</f>
        <v>0.95</v>
      </c>
      <c r="LV56" s="8">
        <f>LV53/Data!$B3/Data!$B16*Data!$B14/Data!$B13</f>
        <v>0.87083333333333324</v>
      </c>
      <c r="LW56" s="8">
        <f>LW53/Data!$B3/Data!$B16*Data!$B14/Data!$B13</f>
        <v>0.87083333333333324</v>
      </c>
      <c r="LX56" s="8">
        <f>LX53/Data!$B3/Data!$B16*Data!$B14/Data!$B13</f>
        <v>0.87083333333333324</v>
      </c>
      <c r="LY56" s="8">
        <f>LY53/Data!$B3/Data!$B16*Data!$B14/Data!$B13</f>
        <v>0.15938888888888889</v>
      </c>
      <c r="LZ56" s="8">
        <f>LZ53/Data!$B3/Data!$B16*Data!$B14/Data!$B13</f>
        <v>0.15949444444444444</v>
      </c>
      <c r="MA56" s="8">
        <f>MA53/Data!$B3/Data!$B16*Data!$B14/Data!$B13</f>
        <v>9.5759999999999998E-2</v>
      </c>
      <c r="MB56" s="8">
        <f>MB53/Data!$B3/Data!$B16*Data!$B14/Data!$B13</f>
        <v>9.5823333333333316E-2</v>
      </c>
      <c r="MC56" s="8">
        <f>MC53/Data!$B3/Data!$B16*Data!$B14/Data!$B13</f>
        <v>8.7896111111111119E-2</v>
      </c>
      <c r="MD56" s="8">
        <f>MD53/Data!$B3/Data!$B16*Data!$B14/Data!$B13</f>
        <v>8.7954166666666667E-2</v>
      </c>
      <c r="ME56" s="8">
        <f>ME53/Data!$B3/Data!$B16*Data!$B14/Data!$B13</f>
        <v>8.8012222222222214E-2</v>
      </c>
      <c r="MF56" s="8">
        <f>MF53/Data!$B3/Data!$B16*Data!$B14/Data!$B13</f>
        <v>0.16012777777777776</v>
      </c>
      <c r="MG56" s="8">
        <f>MG53/Data!$B3/Data!$B16*Data!$B14/Data!$B13</f>
        <v>0.16023333333333331</v>
      </c>
      <c r="MH56" s="8">
        <f>MH53/Data!$B3/Data!$B16*Data!$B14/Data!$B13</f>
        <v>9.6203333333333335E-2</v>
      </c>
      <c r="MI56" s="8">
        <f>MI53/Data!$B3/Data!$B16*Data!$B14/Data!$B13</f>
        <v>9.6266666666666653E-2</v>
      </c>
      <c r="MJ56" s="8">
        <f>MJ53/Data!$B3/Data!$B16*Data!$B14/Data!$B13</f>
        <v>8.8302500000000006E-2</v>
      </c>
      <c r="MK56" s="8">
        <f>MK53/Data!$B3/Data!$B16*Data!$B14/Data!$B13</f>
        <v>8.8360555555555553E-2</v>
      </c>
      <c r="ML56" s="8">
        <f>ML53/Data!$B3/Data!$B16*Data!$B14/Data!$B13</f>
        <v>8.8418611111111114E-2</v>
      </c>
      <c r="MM56" s="8">
        <f>MM53/Data!$B3/Data!$B16*Data!$B14/Data!$B13</f>
        <v>0.16086666666666666</v>
      </c>
      <c r="MN56" s="8">
        <f>MN53/Data!$B3/Data!$B16*Data!$B14/Data!$B13</f>
        <v>0.16097222222222221</v>
      </c>
      <c r="MO56" s="8">
        <f>MO53/Data!$B3/Data!$B16*Data!$B14/Data!$B13</f>
        <v>9.6646666666666659E-2</v>
      </c>
      <c r="MP56" s="8">
        <f>MP53/Data!$B3/Data!$B16*Data!$B14/Data!$B13</f>
        <v>9.670999999999999E-2</v>
      </c>
      <c r="MQ56" s="8">
        <f>MQ53/Data!$B3/Data!$B16*Data!$B14/Data!$B13</f>
        <v>8.8708888888888907E-2</v>
      </c>
      <c r="MR56" s="8">
        <f>MR53/Data!$B3/Data!$B16*Data!$B14/Data!$B13</f>
        <v>8.876694444444444E-2</v>
      </c>
      <c r="MS56" s="8">
        <f>MS53/Data!$B3/Data!$B16*Data!$B14/Data!$B13</f>
        <v>8.8825000000000015E-2</v>
      </c>
      <c r="MT56" s="8">
        <f>MT53/Data!$B3/Data!$B16*Data!$B14/Data!$B13</f>
        <v>0.16160555555555553</v>
      </c>
      <c r="MU56" s="8">
        <f>MU53/Data!$B3/Data!$B16*Data!$B14/Data!$B13</f>
        <v>0.16171111111111111</v>
      </c>
      <c r="MV56" s="8">
        <f>MV53/Data!$B3/Data!$B16*Data!$B14/Data!$B13</f>
        <v>9.7089999999999982E-2</v>
      </c>
      <c r="MW56" s="8">
        <f>MW53/Data!$B3/Data!$B16*Data!$B14/Data!$B13</f>
        <v>9.7153333333333328E-2</v>
      </c>
      <c r="MX56" s="8">
        <f>MX53/Data!$B3/Data!$B16*Data!$B14/Data!$B13</f>
        <v>8.9115277777777793E-2</v>
      </c>
      <c r="MY56" s="8">
        <f>MY53/Data!$B3/Data!$B16*Data!$B14/Data!$B13</f>
        <v>8.9173333333333327E-2</v>
      </c>
      <c r="MZ56" s="8">
        <f>MZ53/Data!$B3/Data!$B16*Data!$B14/Data!$B13</f>
        <v>8.9231388888888888E-2</v>
      </c>
      <c r="NA56" s="8">
        <f>NA53/Data!$B3/Data!$B16*Data!$B14/Data!$B13</f>
        <v>0.16234444444444443</v>
      </c>
      <c r="NB56" s="8">
        <f>NB53/Data!$B3/Data!$B16*Data!$B14/Data!$B13</f>
        <v>0.16245000000000001</v>
      </c>
      <c r="NC56" s="8">
        <f>NC53/Data!$B3/Data!$B16*Data!$B14/Data!$B13</f>
        <v>9.7533333333333333E-2</v>
      </c>
      <c r="ND56" s="8">
        <f>ND53/Data!$B3/Data!$B16*Data!$B14/Data!$B13</f>
        <v>9.7596666666666651E-2</v>
      </c>
      <c r="NE56" s="8">
        <f>NE53/Data!$B3/Data!$B16*Data!$B14/Data!$B13</f>
        <v>8.9521666666666666E-2</v>
      </c>
      <c r="NF56" s="8">
        <f>NF53/Data!$B3/Data!$B16*Data!$B14/Data!$B13</f>
        <v>8.9579722222222213E-2</v>
      </c>
      <c r="NG56" s="8">
        <f>NG53/Data!$B3/Data!$B16*Data!$B14/Data!$B13</f>
        <v>8.9637777777777775E-2</v>
      </c>
      <c r="NH56" s="8">
        <f>NH53/Data!$B3/Data!$B16*Data!$B14/Data!$B13</f>
        <v>0.16308333333333333</v>
      </c>
      <c r="NI56" s="8">
        <f>NI53/Data!$B3/Data!$B16*Data!$B14/Data!$B13</f>
        <v>0.16318888888888888</v>
      </c>
    </row>
    <row r="57" spans="1:373" ht="15">
      <c r="B57" s="8" t="s">
        <v>1245</v>
      </c>
      <c r="C57" s="8">
        <f>C53/Data!$B17/Data!$B3*Data!$B15</f>
        <v>0.1388888888888889</v>
      </c>
      <c r="D57" s="8">
        <f>D53/Data!$B17/Data!$B3*Data!$B15</f>
        <v>0.33333333333333337</v>
      </c>
      <c r="E57" s="8">
        <f>E53/Data!$B17/Data!$B3*Data!$B15</f>
        <v>0.30555555555555558</v>
      </c>
      <c r="F57" s="8">
        <f>F53/Data!$B17/Data!$B3*Data!$B15</f>
        <v>0.25462962962962965</v>
      </c>
      <c r="G57" s="8">
        <f>G53/Data!$B17/Data!$B3*Data!$B15</f>
        <v>0.22916666666666666</v>
      </c>
      <c r="H57" s="8">
        <f>H53/Data!$B17/Data!$B3*Data!$B15</f>
        <v>0.23148148148148151</v>
      </c>
      <c r="I57" s="8">
        <f>I53/Data!$B17/Data!$B3*Data!$B15</f>
        <v>0.27777777777777779</v>
      </c>
      <c r="J57" s="8">
        <f>J53/Data!$B17/Data!$B3*Data!$B15</f>
        <v>0.3888888888888889</v>
      </c>
      <c r="K57" s="8">
        <f>K53/Data!$B17/Data!$B3*Data!$B15</f>
        <v>0.25</v>
      </c>
      <c r="L57" s="8">
        <f>L53/Data!$B17/Data!$B3*Data!$B15</f>
        <v>0.1655092592592593</v>
      </c>
      <c r="M57" s="8">
        <f>M53/Data!$B17/Data!$B3*Data!$B15</f>
        <v>0.14004629629629631</v>
      </c>
      <c r="N57" s="8">
        <f>N53/Data!$B17/Data!$B3*Data!$B15</f>
        <v>0.30555555555555558</v>
      </c>
      <c r="O57" s="8">
        <f>O53/Data!$B17/Data!$B3*Data!$B15</f>
        <v>0.27777777777777779</v>
      </c>
      <c r="P57" s="8">
        <f>P53/Data!$B17/Data!$B3*Data!$B15</f>
        <v>0.37037037037037046</v>
      </c>
      <c r="Q57" s="8">
        <f>Q53/Data!$B17/Data!$B3*Data!$B15</f>
        <v>0.41666666666666674</v>
      </c>
      <c r="R57" s="8">
        <f>R53/Data!$B17/Data!$B3*Data!$B15</f>
        <v>0.61111111111111116</v>
      </c>
      <c r="S57" s="8">
        <f>S53/Data!$B17/Data!$B3*Data!$B15</f>
        <v>0.3310185185185186</v>
      </c>
      <c r="T57" s="8">
        <f>T53/Data!$B17/Data!$B3*Data!$B15</f>
        <v>0.25462962962962965</v>
      </c>
      <c r="U57" s="8">
        <f>U53/Data!$B17/Data!$B3*Data!$B15</f>
        <v>0.20370370370370369</v>
      </c>
      <c r="V57" s="8">
        <f>V53/Data!$B17/Data!$B3*Data!$B15</f>
        <v>0.23148148148148151</v>
      </c>
      <c r="W57" s="8">
        <f>W53/Data!$B17/Data!$B3*Data!$B15</f>
        <v>0.27777777777777779</v>
      </c>
      <c r="X57" s="8">
        <f>X53/Data!$B17/Data!$B3*Data!$B15</f>
        <v>0.36111111111111116</v>
      </c>
      <c r="Y57" s="8">
        <f>Y53/Data!$B17/Data!$B3*Data!$B15</f>
        <v>0.3888888888888889</v>
      </c>
      <c r="Z57" s="8">
        <f>Z53/Data!$B17/Data!$B3*Data!$B15</f>
        <v>0.25462962962962965</v>
      </c>
      <c r="AA57" s="8">
        <f>AA53/Data!$B17/Data!$B3*Data!$B15</f>
        <v>0.22916666666666666</v>
      </c>
      <c r="AB57" s="8">
        <f>AB53/Data!$B17/Data!$B3*Data!$B15</f>
        <v>0.19097222222222224</v>
      </c>
      <c r="AC57" s="8">
        <f>AC53/Data!$B17/Data!$B3*Data!$B15</f>
        <v>0.23148148148148151</v>
      </c>
      <c r="AD57" s="8">
        <f>AD53/Data!$B17/Data!$B3*Data!$B15</f>
        <v>0.34722222222222227</v>
      </c>
      <c r="AE57" s="8">
        <f>AE53/Data!$B17/Data!$B3*Data!$B15</f>
        <v>0.5</v>
      </c>
      <c r="AF57" s="8">
        <f>AF53/Data!$B17/Data!$B3*Data!$B15</f>
        <v>0.55555555555555558</v>
      </c>
      <c r="AG57" s="8">
        <f>AG53/Data!$B17/Data!$B3*Data!$B15</f>
        <v>0.30555555555555558</v>
      </c>
      <c r="AH57" s="8">
        <f>AH53/Data!$B17/Data!$B3*Data!$B15</f>
        <v>0.20370370370370369</v>
      </c>
      <c r="AI57" s="8">
        <f>AI53/Data!$B17/Data!$B3*Data!$B15</f>
        <v>0.20370370370370369</v>
      </c>
      <c r="AJ57" s="8">
        <f>AJ53/Data!$B17/Data!$B3*Data!$B15</f>
        <v>0.37037037037037046</v>
      </c>
      <c r="AK57" s="8">
        <f>AK53/Data!$B17/Data!$B3*Data!$B15</f>
        <v>0.37037037037037046</v>
      </c>
      <c r="AL57" s="8">
        <f>AL53/Data!$B17/Data!$B3*Data!$B15</f>
        <v>0.5</v>
      </c>
      <c r="AM57" s="8">
        <f>AM53/Data!$B17/Data!$B3*Data!$B15</f>
        <v>0.69444444444444453</v>
      </c>
      <c r="AN57" s="8">
        <f>AN53/Data!$B17/Data!$B3*Data!$B15</f>
        <v>0.40740740740740738</v>
      </c>
      <c r="AO57" s="8">
        <f>AO53/Data!$B17/Data!$B3*Data!$B15</f>
        <v>0.38194444444444448</v>
      </c>
      <c r="AP57" s="8">
        <f>AP53/Data!$B17/Data!$B3*Data!$B15</f>
        <v>0.25462962962962965</v>
      </c>
      <c r="AQ57" s="8">
        <f>AQ53/Data!$B17/Data!$B3*Data!$B15</f>
        <v>0.27777777777777779</v>
      </c>
      <c r="AR57" s="8">
        <f>AR53/Data!$B17/Data!$B3*Data!$B15</f>
        <v>0.27777777777777779</v>
      </c>
      <c r="AS57" s="8">
        <f>AS53/Data!$B17/Data!$B3*Data!$B15</f>
        <v>0.41666666666666674</v>
      </c>
      <c r="AT57" s="8">
        <f>AT53/Data!$B17/Data!$B3*Data!$B15</f>
        <v>0.41666666666666674</v>
      </c>
      <c r="AU57" s="8">
        <f>AU53/Data!$B17/Data!$B3*Data!$B15</f>
        <v>0.25462962962962965</v>
      </c>
      <c r="AV57" s="8">
        <f>AV53/Data!$B17/Data!$B3*Data!$B15</f>
        <v>0.30555555555555558</v>
      </c>
      <c r="AW57" s="8">
        <f>AW53/Data!$B17/Data!$B3*Data!$B15</f>
        <v>0.35648148148148151</v>
      </c>
      <c r="AX57" s="8">
        <f>AX53/Data!$B17/Data!$B3*Data!$B15</f>
        <v>0.46296296296296302</v>
      </c>
      <c r="AY57" s="8">
        <f>AY53/Data!$B17/Data!$B3*Data!$B15</f>
        <v>0.46296296296296302</v>
      </c>
      <c r="AZ57" s="8">
        <f>AZ53/Data!$B17/Data!$B3*Data!$B15</f>
        <v>0.55555555555555558</v>
      </c>
      <c r="BA57" s="8">
        <f>BA53/Data!$B17/Data!$B3*Data!$B15</f>
        <v>0.69444444444444453</v>
      </c>
      <c r="BB57" s="8">
        <f>BB53/Data!$B17/Data!$B3*Data!$B15</f>
        <v>0.45833333333333331</v>
      </c>
      <c r="BC57" s="8">
        <f>BC53/Data!$B17/Data!$B3*Data!$B15</f>
        <v>0.45833333333333331</v>
      </c>
      <c r="BD57" s="8">
        <f>BD53/Data!$B17/Data!$B3*Data!$B15</f>
        <v>0.45833333333333331</v>
      </c>
      <c r="BE57" s="8">
        <f>BE53/Data!$B17/Data!$B3*Data!$B15</f>
        <v>0.46296296296296302</v>
      </c>
      <c r="BF57" s="8">
        <f>BF53/Data!$B17/Data!$B3*Data!$B15</f>
        <v>0.46296296296296302</v>
      </c>
      <c r="BG57" s="8">
        <f>BG53/Data!$B17/Data!$B3*Data!$B15</f>
        <v>0.5</v>
      </c>
      <c r="BH57" s="8">
        <f>BH53/Data!$B17/Data!$B3*Data!$B15</f>
        <v>0.41666666666666674</v>
      </c>
      <c r="BI57" s="8">
        <f>BI53/Data!$B17/Data!$B3*Data!$B15</f>
        <v>0.28009259259259262</v>
      </c>
      <c r="BJ57" s="8">
        <f>BJ53/Data!$B17/Data!$B3*Data!$B15</f>
        <v>0.22916666666666666</v>
      </c>
      <c r="BK57" s="8">
        <f>BK53/Data!$B17/Data!$B3*Data!$B15</f>
        <v>0.22916666666666666</v>
      </c>
      <c r="BL57" s="8">
        <f>BL53/Data!$B17/Data!$B3*Data!$B15</f>
        <v>0.27777777777777779</v>
      </c>
      <c r="BM57" s="8">
        <f>BM53/Data!$B17/Data!$B3*Data!$B15</f>
        <v>0.46296296296296302</v>
      </c>
      <c r="BN57" s="8">
        <f>BN53/Data!$B17/Data!$B3*Data!$B15</f>
        <v>0</v>
      </c>
      <c r="BO57" s="8">
        <f>BO53/Data!$B17/Data!$B3*Data!$B15</f>
        <v>0.61111111111111116</v>
      </c>
      <c r="BP57" s="8">
        <f>BP53/Data!$B17/Data!$B3*Data!$B15</f>
        <v>0.3310185185185186</v>
      </c>
      <c r="BQ57" s="8">
        <f>BQ53/Data!$B17/Data!$B3*Data!$B15</f>
        <v>0.17824074074074076</v>
      </c>
      <c r="BR57" s="8">
        <f>BR53/Data!$B17/Data!$B3*Data!$B15</f>
        <v>0.15277777777777779</v>
      </c>
      <c r="BS57" s="8">
        <f>BS53/Data!$B17/Data!$B3*Data!$B15</f>
        <v>0.27777777777777779</v>
      </c>
      <c r="BT57" s="8">
        <f>BT53/Data!$B17/Data!$B3*Data!$B15</f>
        <v>0.37037037037037046</v>
      </c>
      <c r="BU57" s="8">
        <f>BU53/Data!$B17/Data!$B3*Data!$B15</f>
        <v>0.41666666666666674</v>
      </c>
      <c r="BV57" s="8">
        <f>BV53/Data!$B17/Data!$B3*Data!$B15</f>
        <v>0.47222222222222227</v>
      </c>
      <c r="BW57" s="8">
        <f>BW53/Data!$B17/Data!$B3*Data!$B15</f>
        <v>0.25462962962962965</v>
      </c>
      <c r="BX57" s="8">
        <f>BX53/Data!$B17/Data!$B3*Data!$B15</f>
        <v>0.25462962962962965</v>
      </c>
      <c r="BY57" s="8">
        <f>BY53/Data!$B17/Data!$B3*Data!$B15</f>
        <v>0.25462962962962965</v>
      </c>
      <c r="BZ57" s="8">
        <f>BZ53/Data!$B17/Data!$B3*Data!$B15</f>
        <v>0.27777777777777779</v>
      </c>
      <c r="CA57" s="8">
        <f>CA53/Data!$B17/Data!$B3*Data!$B15</f>
        <v>0.32407407407407413</v>
      </c>
      <c r="CB57" s="8">
        <f>CB53/Data!$B17/Data!$B3*Data!$B15</f>
        <v>0.33333333333333337</v>
      </c>
      <c r="CC57" s="8">
        <f>CC53/Data!$B17/Data!$B3*Data!$B15</f>
        <v>0.3888888888888889</v>
      </c>
      <c r="CD57" s="8">
        <f>CD53/Data!$B17/Data!$B3*Data!$B15</f>
        <v>0.5092592592592593</v>
      </c>
      <c r="CE57" s="8">
        <f>CE53/Data!$B17/Data!$B3*Data!$B15</f>
        <v>0.5092592592592593</v>
      </c>
      <c r="CF57" s="8">
        <f>CF53/Data!$B17/Data!$B3*Data!$B15</f>
        <v>0.56018518518518523</v>
      </c>
      <c r="CG57" s="8">
        <f>CG53/Data!$B17/Data!$B3*Data!$B15</f>
        <v>1.0185185185185186</v>
      </c>
      <c r="CH57" s="8">
        <f>CH53/Data!$B17/Data!$B3*Data!$B15</f>
        <v>0.5092592592592593</v>
      </c>
      <c r="CI57" s="8">
        <f>CI53/Data!$B17/Data!$B3*Data!$B15</f>
        <v>0.69444444444444453</v>
      </c>
      <c r="CJ57" s="8">
        <f>CJ53/Data!$B17/Data!$B3*Data!$B15</f>
        <v>1</v>
      </c>
      <c r="CK57" s="8">
        <f>CK53/Data!$B17/Data!$B3*Data!$B15</f>
        <v>0.91666666666666663</v>
      </c>
      <c r="CL57" s="8">
        <f>CL53/Data!$B17/Data!$B3*Data!$B15</f>
        <v>0.63657407407407418</v>
      </c>
      <c r="CM57" s="8">
        <f>CM53/Data!$B17/Data!$B3*Data!$B15</f>
        <v>0.63657407407407418</v>
      </c>
      <c r="CN57" s="8">
        <f>CN53/Data!$B17/Data!$B3*Data!$B15</f>
        <v>1.1574074074074074</v>
      </c>
      <c r="CO57" s="8">
        <f>CO53/Data!$B17/Data!$B3*Data!$B15</f>
        <v>0.74074074074074092</v>
      </c>
      <c r="CP57" s="8">
        <f>CP53/Data!$B17/Data!$B3*Data!$B15</f>
        <v>0.69444444444444453</v>
      </c>
      <c r="CQ57" s="8">
        <f>CQ53/Data!$B17/Data!$B3*Data!$B15</f>
        <v>1</v>
      </c>
      <c r="CR57" s="8">
        <f>CR53/Data!$B17/Data!$B3*Data!$B15</f>
        <v>0.63657407407407418</v>
      </c>
      <c r="CS57" s="8">
        <f>CS53/Data!$B17/Data!$B3*Data!$B15</f>
        <v>0.45833333333333331</v>
      </c>
      <c r="CT57" s="8">
        <f>CT53/Data!$B17/Data!$B3*Data!$B15</f>
        <v>0.35648148148148151</v>
      </c>
      <c r="CU57" s="8">
        <f>CU53/Data!$B17/Data!$B3*Data!$B15</f>
        <v>0.41666666666666674</v>
      </c>
      <c r="CV57" s="8">
        <f>CV53/Data!$B17/Data!$B3*Data!$B15</f>
        <v>0.46296296296296302</v>
      </c>
      <c r="CW57" s="8">
        <f>CW53/Data!$B17/Data!$B3*Data!$B15</f>
        <v>0</v>
      </c>
      <c r="CX57" s="8">
        <f>CX53/Data!$B17/Data!$B3*Data!$B15</f>
        <v>0.55555555555555558</v>
      </c>
      <c r="CY57" s="8">
        <f>CY53/Data!$B17/Data!$B3*Data!$B15</f>
        <v>0.25462962962962965</v>
      </c>
      <c r="CZ57" s="8">
        <f>CZ53/Data!$B17/Data!$B3*Data!$B15</f>
        <v>0.17824074074074076</v>
      </c>
      <c r="DA57" s="8">
        <f>DA53/Data!$B17/Data!$B3*Data!$B15</f>
        <v>0.56018518518518523</v>
      </c>
      <c r="DB57" s="8">
        <f>DB53/Data!$B17/Data!$B3*Data!$B15</f>
        <v>0.53240740740740733</v>
      </c>
      <c r="DC57" s="8">
        <f>DC53/Data!$B17/Data!$B3*Data!$B15</f>
        <v>0.55555555555555558</v>
      </c>
      <c r="DD57" s="8">
        <f>DD53/Data!$B17/Data!$B3*Data!$B15</f>
        <v>0.77777777777777779</v>
      </c>
      <c r="DE57" s="8">
        <f>DE53/Data!$B17/Data!$B3*Data!$B15</f>
        <v>0.9027777777777779</v>
      </c>
      <c r="DF57" s="8">
        <f>DF53/Data!$B17/Data!$B3*Data!$B15</f>
        <v>0.56018518518518523</v>
      </c>
      <c r="DG57" s="8">
        <f>DG53/Data!$B17/Data!$B3*Data!$B15</f>
        <v>0.56018518518518523</v>
      </c>
      <c r="DH57" s="8">
        <f>DH53/Data!$B17/Data!$B3*Data!$B15</f>
        <v>0.76388888888888895</v>
      </c>
      <c r="DI57" s="8">
        <f>DI53/Data!$B17/Data!$B3*Data!$B15</f>
        <v>1.7592592592592595</v>
      </c>
      <c r="DJ57" s="8">
        <f>DJ53/Data!$B17/Data!$B3*Data!$B15</f>
        <v>1.0185185185185186</v>
      </c>
      <c r="DK57" s="8">
        <f>DK53/Data!$B17/Data!$B3*Data!$B15</f>
        <v>0.88888888888888895</v>
      </c>
      <c r="DL57" s="8">
        <f>DL53/Data!$B17/Data!$B3*Data!$B15</f>
        <v>1.0555555555555556</v>
      </c>
      <c r="DM57" s="8">
        <f>DM53/Data!$B17/Data!$B3*Data!$B15</f>
        <v>0.89120370370370372</v>
      </c>
      <c r="DN57" s="8">
        <f>DN53/Data!$B17/Data!$B3*Data!$B15</f>
        <v>0.71296296296296302</v>
      </c>
      <c r="DO57" s="8">
        <f>DO53/Data!$B17/Data!$B3*Data!$B15</f>
        <v>0.89120370370370372</v>
      </c>
      <c r="DP57" s="8">
        <f>DP53/Data!$B17/Data!$B3*Data!$B15</f>
        <v>0.55555555555555558</v>
      </c>
      <c r="DQ57" s="8">
        <f>DQ53/Data!$B17/Data!$B3*Data!$B15</f>
        <v>0.46296296296296302</v>
      </c>
      <c r="DR57" s="8">
        <f>DR53/Data!$B17/Data!$B3*Data!$B15</f>
        <v>0.5</v>
      </c>
      <c r="DS57" s="8">
        <f>DS53/Data!$B17/Data!$B3*Data!$B15</f>
        <v>0.36111111111111116</v>
      </c>
      <c r="DT57" s="8">
        <f>DT53/Data!$B17/Data!$B3*Data!$B15</f>
        <v>0.17824074074074076</v>
      </c>
      <c r="DU57" s="8">
        <f>DU53/Data!$B17/Data!$B3*Data!$B15</f>
        <v>0.17824074074074076</v>
      </c>
      <c r="DV57" s="8">
        <f>DV53/Data!$B17/Data!$B3*Data!$B15</f>
        <v>0.20370370370370369</v>
      </c>
      <c r="DW57" s="8">
        <f>DW53/Data!$B17/Data!$B3*Data!$B15</f>
        <v>0.27777777777777779</v>
      </c>
      <c r="DX57" s="8">
        <f>DX53/Data!$B17/Data!$B3*Data!$B15</f>
        <v>0.32407407407407413</v>
      </c>
      <c r="DY57" s="8">
        <f>DY53/Data!$B17/Data!$B3*Data!$B15</f>
        <v>0.33333333333333337</v>
      </c>
      <c r="DZ57" s="8">
        <f>DZ53/Data!$B17/Data!$B3*Data!$B15</f>
        <v>0.36111111111111116</v>
      </c>
      <c r="EA57" s="8">
        <f>EA53/Data!$B17/Data!$B3*Data!$B15</f>
        <v>0.17824074074074076</v>
      </c>
      <c r="EB57" s="8">
        <f>EB53/Data!$B17/Data!$B3*Data!$B15</f>
        <v>0.20370370370370369</v>
      </c>
      <c r="EC57" s="8">
        <f>EC53/Data!$B17/Data!$B3*Data!$B15</f>
        <v>0.20370370370370369</v>
      </c>
      <c r="ED57" s="8">
        <f>ED53/Data!$B17/Data!$B3*Data!$B15</f>
        <v>0.37037037037037046</v>
      </c>
      <c r="EE57" s="8">
        <f>EE53/Data!$B17/Data!$B3*Data!$B15</f>
        <v>0.37037037037037046</v>
      </c>
      <c r="EF57" s="8">
        <f>EF53/Data!$B17/Data!$B3*Data!$B15</f>
        <v>0.41666666666666674</v>
      </c>
      <c r="EG57" s="8">
        <f>EG53/Data!$B17/Data!$B3*Data!$B15</f>
        <v>0.55555555555555558</v>
      </c>
      <c r="EH57" s="8">
        <f>EH53/Data!$B17/Data!$B3*Data!$B15</f>
        <v>0.3310185185185186</v>
      </c>
      <c r="EI57" s="8">
        <f>EI53/Data!$B17/Data!$B3*Data!$B15</f>
        <v>0.3310185185185186</v>
      </c>
      <c r="EJ57" s="8">
        <f>EJ53/Data!$B17/Data!$B3*Data!$B15</f>
        <v>0.45833333333333331</v>
      </c>
      <c r="EK57" s="8">
        <f>EK53/Data!$B17/Data!$B3*Data!$B15</f>
        <v>0.74074074074074092</v>
      </c>
      <c r="EL57" s="8">
        <f>EL53/Data!$B17/Data!$B3*Data!$B15</f>
        <v>0.74074074074074092</v>
      </c>
      <c r="EM57" s="8">
        <f>EM53/Data!$B17/Data!$B3*Data!$B15</f>
        <v>0.77777777777777779</v>
      </c>
      <c r="EN57" s="8">
        <f>EN53/Data!$B17/Data!$B3*Data!$B15</f>
        <v>1.2222222222222223</v>
      </c>
      <c r="EO57" s="8">
        <f>EO53/Data!$B17/Data!$B3*Data!$B15</f>
        <v>0.71296296296296302</v>
      </c>
      <c r="EP57" s="8">
        <f>EP53/Data!$B17/Data!$B3*Data!$B15</f>
        <v>0.6620370370370372</v>
      </c>
      <c r="EQ57" s="8">
        <f>EQ53/Data!$B17/Data!$B3*Data!$B15</f>
        <v>0.6620370370370372</v>
      </c>
      <c r="ER57" s="8">
        <f>ER53/Data!$B17/Data!$B3*Data!$B15</f>
        <v>2.0833333333333335</v>
      </c>
      <c r="ES57" s="8">
        <f>ES53/Data!$B17/Data!$B3*Data!$B15</f>
        <v>0.74074074074074092</v>
      </c>
      <c r="ET57" s="8">
        <f>ET53/Data!$B17/Data!$B3*Data!$B15</f>
        <v>0.77777777777777779</v>
      </c>
      <c r="EU57" s="8">
        <f>EU53/Data!$B17/Data!$B3*Data!$B15</f>
        <v>1.25</v>
      </c>
      <c r="EV57" s="8">
        <f>EV53/Data!$B17/Data!$B3*Data!$B15</f>
        <v>0.81481481481481477</v>
      </c>
      <c r="EW57" s="8">
        <f>EW53/Data!$B17/Data!$B3*Data!$B15</f>
        <v>0.71296296296296302</v>
      </c>
      <c r="EX57" s="8">
        <f>EX53/Data!$B17/Data!$B3*Data!$B15</f>
        <v>0.71296296296296302</v>
      </c>
      <c r="EY57" s="8">
        <f>EY53/Data!$B17/Data!$B3*Data!$B15</f>
        <v>1.8518518518518521</v>
      </c>
      <c r="EZ57" s="8">
        <f>EZ53/Data!$B17/Data!$B3*Data!$B15</f>
        <v>1.3888888888888891</v>
      </c>
      <c r="FA57" s="8">
        <f>FA53/Data!$B17/Data!$B3*Data!$B15</f>
        <v>0.88888888888888895</v>
      </c>
      <c r="FB57" s="8">
        <f>FB53/Data!$B17/Data!$B3*Data!$B15</f>
        <v>1.1666666666666667</v>
      </c>
      <c r="FC57" s="8">
        <f>FC53/Data!$B17/Data!$B3*Data!$B15</f>
        <v>0.86574074074074092</v>
      </c>
      <c r="FD57" s="8">
        <f>FD53/Data!$B17/Data!$B3*Data!$B15</f>
        <v>0.76388888888888895</v>
      </c>
      <c r="FE57" s="8">
        <f>FE53/Data!$B17/Data!$B3*Data!$B15</f>
        <v>0.76388888888888895</v>
      </c>
      <c r="FF57" s="8">
        <f>FF53/Data!$B17/Data!$B3*Data!$B15</f>
        <v>1.8518518518518521</v>
      </c>
      <c r="FG57" s="8">
        <f>FG53/Data!$B17/Data!$B3*Data!$B15</f>
        <v>0.74074074074074092</v>
      </c>
      <c r="FH57" s="8">
        <f>FH53/Data!$B17/Data!$B3*Data!$B15</f>
        <v>1.0555555555555556</v>
      </c>
      <c r="FI57" s="8">
        <f>FI53/Data!$B17/Data!$B3*Data!$B15</f>
        <v>0.55555555555555558</v>
      </c>
      <c r="FJ57" s="8">
        <f>FJ53/Data!$B17/Data!$B3*Data!$B15</f>
        <v>0.38194444444444448</v>
      </c>
      <c r="FK57" s="8">
        <f>FK53/Data!$B17/Data!$B3*Data!$B15</f>
        <v>0.38194444444444448</v>
      </c>
      <c r="FL57" s="8">
        <f>FL53/Data!$B17/Data!$B3*Data!$B15</f>
        <v>0.38194444444444448</v>
      </c>
      <c r="FM57" s="8">
        <f>FM53/Data!$B17/Data!$B3*Data!$B15</f>
        <v>0.69444444444444453</v>
      </c>
      <c r="FN57" s="8">
        <f>FN53/Data!$B17/Data!$B3*Data!$B15</f>
        <v>0.69444444444444453</v>
      </c>
      <c r="FO57" s="8">
        <f>FO53/Data!$B17/Data!$B3*Data!$B15</f>
        <v>0.41666666666666674</v>
      </c>
      <c r="FP57" s="8">
        <f>FP53/Data!$B17/Data!$B3*Data!$B15</f>
        <v>0.41666666666666674</v>
      </c>
      <c r="FQ57" s="8">
        <f>FQ53/Data!$B17/Data!$B3*Data!$B15</f>
        <v>0.38194444444444448</v>
      </c>
      <c r="FR57" s="8">
        <f>FR53/Data!$B17/Data!$B3*Data!$B15</f>
        <v>0.38194444444444448</v>
      </c>
      <c r="FS57" s="8">
        <f>FS53/Data!$B17/Data!$B3*Data!$B15</f>
        <v>0.38194444444444448</v>
      </c>
      <c r="FT57" s="8">
        <f>FT53/Data!$B17/Data!$B3*Data!$B15</f>
        <v>0.69444444444444453</v>
      </c>
      <c r="FU57" s="8">
        <f>FU53/Data!$B17/Data!$B3*Data!$B15</f>
        <v>0.69444444444444453</v>
      </c>
      <c r="FV57" s="8">
        <f>FV53/Data!$B17/Data!$B3*Data!$B15</f>
        <v>0.41666666666666674</v>
      </c>
      <c r="FW57" s="8">
        <f>FW53/Data!$B17/Data!$B3*Data!$B15</f>
        <v>0.41666666666666674</v>
      </c>
      <c r="FX57" s="8">
        <f>FX53/Data!$B17/Data!$B3*Data!$B15</f>
        <v>0.38194444444444448</v>
      </c>
      <c r="FY57" s="8">
        <f>FY53/Data!$B17/Data!$B3*Data!$B15</f>
        <v>0.38194444444444448</v>
      </c>
      <c r="FZ57" s="8">
        <f>FZ53/Data!$B17/Data!$B3*Data!$B15</f>
        <v>0.38194444444444448</v>
      </c>
      <c r="GA57" s="8">
        <f>GA53/Data!$B17/Data!$B3*Data!$B15</f>
        <v>0.69444444444444453</v>
      </c>
      <c r="GB57" s="8">
        <f>GB53/Data!$B17/Data!$B3*Data!$B15</f>
        <v>0.69444444444444453</v>
      </c>
      <c r="GC57" s="8">
        <f>GC53/Data!$B17/Data!$B3*Data!$B15</f>
        <v>0.41666666666666674</v>
      </c>
      <c r="GD57" s="8">
        <f>GD53/Data!$B17/Data!$B3*Data!$B15</f>
        <v>0.41666666666666674</v>
      </c>
      <c r="GE57" s="8">
        <f>GE53/Data!$B17/Data!$B3*Data!$B15</f>
        <v>0.38194444444444448</v>
      </c>
      <c r="GF57" s="8">
        <f>GF53/Data!$B17/Data!$B3*Data!$B15</f>
        <v>0.38194444444444448</v>
      </c>
      <c r="GG57" s="8">
        <f>GG53/Data!$B17/Data!$B3*Data!$B15</f>
        <v>0.38194444444444448</v>
      </c>
      <c r="GH57" s="8">
        <f>GH53/Data!$B17/Data!$B3*Data!$B15</f>
        <v>0.69444444444444453</v>
      </c>
      <c r="GI57" s="8">
        <f>GI53/Data!$B17/Data!$B3*Data!$B15</f>
        <v>0.69444444444444453</v>
      </c>
      <c r="GJ57" s="8">
        <f>GJ53/Data!$B17/Data!$B3*Data!$B15</f>
        <v>0.41666666666666674</v>
      </c>
      <c r="GK57" s="8">
        <f>GK53/Data!$B17/Data!$B3*Data!$B15</f>
        <v>0.41666666666666674</v>
      </c>
      <c r="GL57" s="8">
        <f>GL53/Data!$B17/Data!$B3*Data!$B15</f>
        <v>0.38194444444444448</v>
      </c>
      <c r="GM57" s="8">
        <f>GM53/Data!$B17/Data!$B3*Data!$B15</f>
        <v>0.38194444444444448</v>
      </c>
      <c r="GN57" s="8">
        <f>GN53/Data!$B17/Data!$B3*Data!$B15</f>
        <v>0.38194444444444448</v>
      </c>
      <c r="GO57" s="8">
        <f>GO53/Data!$B17/Data!$B3*Data!$B15</f>
        <v>0.69444444444444453</v>
      </c>
      <c r="GP57" s="8">
        <f>GP53/Data!$B17/Data!$B3*Data!$B15</f>
        <v>0.69444444444444453</v>
      </c>
      <c r="GQ57" s="8">
        <f>GQ53/Data!$B17/Data!$B3*Data!$B15</f>
        <v>0.41666666666666674</v>
      </c>
      <c r="GR57" s="8">
        <f>GR53/Data!$B17/Data!$B3*Data!$B15</f>
        <v>0.41666666666666674</v>
      </c>
      <c r="GS57" s="8">
        <f>GS53/Data!$B17/Data!$B3*Data!$B15</f>
        <v>0.38194444444444448</v>
      </c>
      <c r="GT57" s="8">
        <f>GT53/Data!$B17/Data!$B3*Data!$B15</f>
        <v>0.38194444444444448</v>
      </c>
      <c r="GU57" s="8">
        <f>GU53/Data!$B17/Data!$B3*Data!$B15</f>
        <v>0.38194444444444448</v>
      </c>
      <c r="GV57" s="8">
        <f>GV53/Data!$B17/Data!$B3*Data!$B15</f>
        <v>0.69444444444444453</v>
      </c>
      <c r="GW57" s="8">
        <f>GW53/Data!$B17/Data!$B3*Data!$B15</f>
        <v>0.69444444444444453</v>
      </c>
      <c r="GX57" s="8">
        <f>GX53/Data!$B17/Data!$B3*Data!$B15</f>
        <v>0.41666666666666674</v>
      </c>
      <c r="GY57" s="8">
        <f>GY53/Data!$B17/Data!$B3*Data!$B15</f>
        <v>0.41666666666666674</v>
      </c>
      <c r="GZ57" s="8">
        <f>GZ53/Data!$B17/Data!$B3*Data!$B15</f>
        <v>0.38194444444444448</v>
      </c>
      <c r="HA57" s="8">
        <f>HA53/Data!$B17/Data!$B3*Data!$B15</f>
        <v>0.38194444444444448</v>
      </c>
      <c r="HB57" s="8">
        <f>HB53/Data!$B17/Data!$B3*Data!$B15</f>
        <v>0.38194444444444448</v>
      </c>
      <c r="HC57" s="8">
        <f>HC53/Data!$B17/Data!$B3*Data!$B15</f>
        <v>0.69444444444444453</v>
      </c>
      <c r="HD57" s="8">
        <f>HD53/Data!$B17/Data!$B3*Data!$B15</f>
        <v>0.69444444444444453</v>
      </c>
      <c r="HE57" s="8">
        <f>HE53/Data!$B17/Data!$B3*Data!$B15</f>
        <v>0.41666666666666674</v>
      </c>
      <c r="HF57" s="8">
        <f>HF53/Data!$B17/Data!$B3*Data!$B15</f>
        <v>0.41666666666666674</v>
      </c>
      <c r="HG57" s="8">
        <f>HG53/Data!$B17/Data!$B3*Data!$B15</f>
        <v>0.38194444444444448</v>
      </c>
      <c r="HH57" s="8">
        <f>HH53/Data!$B17/Data!$B3*Data!$B15</f>
        <v>0.38194444444444448</v>
      </c>
      <c r="HI57" s="8">
        <f>HI53/Data!$B17/Data!$B3*Data!$B15</f>
        <v>0.38194444444444448</v>
      </c>
      <c r="HJ57" s="8">
        <f>HJ53/Data!$B17/Data!$B3*Data!$B15</f>
        <v>0.69444444444444453</v>
      </c>
      <c r="HK57" s="8">
        <f>HK53/Data!$B17/Data!$B3*Data!$B15</f>
        <v>0.69444444444444453</v>
      </c>
      <c r="HL57" s="8">
        <f>HL53/Data!$B17/Data!$B3*Data!$B15</f>
        <v>0.41666666666666674</v>
      </c>
      <c r="HM57" s="8">
        <f>HM53/Data!$B17/Data!$B3*Data!$B15</f>
        <v>0.41666666666666674</v>
      </c>
      <c r="HN57" s="8">
        <f>HN53/Data!$B17/Data!$B3*Data!$B15</f>
        <v>0.38194444444444448</v>
      </c>
      <c r="HO57" s="8">
        <f>HO53/Data!$B17/Data!$B3*Data!$B15</f>
        <v>0.38194444444444448</v>
      </c>
      <c r="HP57" s="8">
        <f>HP53/Data!$B17/Data!$B3*Data!$B15</f>
        <v>0.38194444444444448</v>
      </c>
      <c r="HQ57" s="8">
        <f>HQ53/Data!$B17/Data!$B3*Data!$B15</f>
        <v>0.69444444444444453</v>
      </c>
      <c r="HR57" s="8">
        <f>HR53/Data!$B17/Data!$B3*Data!$B15</f>
        <v>0.69444444444444453</v>
      </c>
      <c r="HS57" s="8">
        <f>HS53/Data!$B17/Data!$B3*Data!$B15</f>
        <v>0.41666666666666674</v>
      </c>
      <c r="HT57" s="8">
        <f>HT53/Data!$B17/Data!$B3*Data!$B15</f>
        <v>0.41666666666666674</v>
      </c>
      <c r="HU57" s="8">
        <f>HU53/Data!$B17/Data!$B3*Data!$B15</f>
        <v>0.38194444444444448</v>
      </c>
      <c r="HV57" s="8">
        <f>HV53/Data!$B17/Data!$B3*Data!$B15</f>
        <v>0.38194444444444448</v>
      </c>
      <c r="HW57" s="8">
        <f>HW53/Data!$B17/Data!$B3*Data!$B15</f>
        <v>0.38194444444444448</v>
      </c>
      <c r="HX57" s="8">
        <f>HX53/Data!$B17/Data!$B3*Data!$B15</f>
        <v>0.69444444444444453</v>
      </c>
      <c r="HY57" s="8">
        <f>HY53/Data!$B17/Data!$B3*Data!$B15</f>
        <v>0.69444444444444453</v>
      </c>
      <c r="HZ57" s="8">
        <f>HZ53/Data!$B17/Data!$B3*Data!$B15</f>
        <v>0.41666666666666674</v>
      </c>
      <c r="IA57" s="8">
        <f>IA53/Data!$B17/Data!$B3*Data!$B15</f>
        <v>0.41666666666666674</v>
      </c>
      <c r="IB57" s="8">
        <f>IB53/Data!$B17/Data!$B3*Data!$B15</f>
        <v>0.38194444444444448</v>
      </c>
      <c r="IC57" s="8">
        <f>IC53/Data!$B17/Data!$B3*Data!$B15</f>
        <v>0.38194444444444448</v>
      </c>
      <c r="ID57" s="8">
        <f>ID53/Data!$B17/Data!$B3*Data!$B15</f>
        <v>0.38194444444444448</v>
      </c>
      <c r="IE57" s="8">
        <f>IE53/Data!$B17/Data!$B3*Data!$B15</f>
        <v>0.69444444444444453</v>
      </c>
      <c r="IF57" s="8">
        <f>IF53/Data!$B17/Data!$B3*Data!$B15</f>
        <v>0.69444444444444453</v>
      </c>
      <c r="IG57" s="8">
        <f>IG53/Data!$B17/Data!$B3*Data!$B15</f>
        <v>0.41666666666666674</v>
      </c>
      <c r="IH57" s="8">
        <f>IH53/Data!$B17/Data!$B3*Data!$B15</f>
        <v>0.41666666666666674</v>
      </c>
      <c r="II57" s="8">
        <f>II53/Data!$B17/Data!$B3*Data!$B15</f>
        <v>0.38194444444444448</v>
      </c>
      <c r="IJ57" s="8">
        <f>IJ53/Data!$B17/Data!$B3*Data!$B15</f>
        <v>0.38194444444444448</v>
      </c>
      <c r="IK57" s="8">
        <f>IK53/Data!$B17/Data!$B3*Data!$B15</f>
        <v>0.38194444444444448</v>
      </c>
      <c r="IL57" s="8">
        <f>IL53/Data!$B17/Data!$B3*Data!$B15</f>
        <v>0.69444444444444453</v>
      </c>
      <c r="IM57" s="8">
        <f>IM53/Data!$B17/Data!$B3*Data!$B15</f>
        <v>0.69444444444444453</v>
      </c>
      <c r="IN57" s="8">
        <f>IN53/Data!$B17/Data!$B3*Data!$B15</f>
        <v>0.41666666666666674</v>
      </c>
      <c r="IO57" s="8">
        <f>IO53/Data!$B17/Data!$B3*Data!$B15</f>
        <v>0.41666666666666674</v>
      </c>
      <c r="IP57" s="8">
        <f>IP53/Data!$B17/Data!$B3*Data!$B15</f>
        <v>0.38194444444444448</v>
      </c>
      <c r="IQ57" s="8">
        <f>IQ53/Data!$B17/Data!$B3*Data!$B15</f>
        <v>0.38194444444444448</v>
      </c>
      <c r="IR57" s="8">
        <f>IR53/Data!$B17/Data!$B3*Data!$B15</f>
        <v>0.38194444444444448</v>
      </c>
      <c r="IS57" s="8">
        <f>IS53/Data!$B17/Data!$B3*Data!$B15</f>
        <v>0.69444444444444453</v>
      </c>
      <c r="IT57" s="8">
        <f>IT53/Data!$B17/Data!$B3*Data!$B15</f>
        <v>0.69444444444444453</v>
      </c>
      <c r="IU57" s="8">
        <f>IU53/Data!$B17/Data!$B3*Data!$B15</f>
        <v>0.41666666666666674</v>
      </c>
      <c r="IV57" s="8">
        <f>IV53/Data!$B17/Data!$B3*Data!$B15</f>
        <v>0.41666666666666674</v>
      </c>
      <c r="IW57" s="8">
        <f>IW53/Data!$B17/Data!$B3*Data!$B15</f>
        <v>0.38194444444444448</v>
      </c>
      <c r="IX57" s="8">
        <f>IX53/Data!$B17/Data!$B3*Data!$B15</f>
        <v>0.38194444444444448</v>
      </c>
      <c r="IY57" s="8">
        <f>IY53/Data!$B17/Data!$B3*Data!$B15</f>
        <v>0.38194444444444448</v>
      </c>
      <c r="IZ57" s="8">
        <f>IZ53/Data!$B17/Data!$B3*Data!$B15</f>
        <v>0.69444444444444453</v>
      </c>
      <c r="JA57" s="8">
        <f>JA53/Data!$B17/Data!$B3*Data!$B15</f>
        <v>0.69444444444444453</v>
      </c>
      <c r="JB57" s="8">
        <f>JB53/Data!$B17/Data!$B3*Data!$B15</f>
        <v>0.41666666666666674</v>
      </c>
      <c r="JC57" s="8">
        <f>JC53/Data!$B17/Data!$B3*Data!$B15</f>
        <v>0.41666666666666674</v>
      </c>
      <c r="JD57" s="8">
        <f>JD53/Data!$B17/Data!$B3*Data!$B15</f>
        <v>0.38194444444444448</v>
      </c>
      <c r="JE57" s="8">
        <f>JE53/Data!$B17/Data!$B3*Data!$B15</f>
        <v>0.38194444444444448</v>
      </c>
      <c r="JF57" s="8">
        <f>JF53/Data!$B17/Data!$B3*Data!$B15</f>
        <v>0.38194444444444448</v>
      </c>
      <c r="JG57" s="8">
        <f>JG53/Data!$B17/Data!$B3*Data!$B15</f>
        <v>0.69444444444444453</v>
      </c>
      <c r="JH57" s="8">
        <f>JH53/Data!$B17/Data!$B3*Data!$B15</f>
        <v>0.69444444444444453</v>
      </c>
      <c r="JI57" s="8">
        <f>JI53/Data!$B17/Data!$B3*Data!$B15</f>
        <v>0.41666666666666674</v>
      </c>
      <c r="JJ57" s="8">
        <f>JJ53/Data!$B17/Data!$B3*Data!$B15</f>
        <v>0.41666666666666674</v>
      </c>
      <c r="JK57" s="8">
        <f>JK53/Data!$B17/Data!$B3*Data!$B15</f>
        <v>0.38194444444444448</v>
      </c>
      <c r="JL57" s="8">
        <f>JL53/Data!$B17/Data!$B3*Data!$B15</f>
        <v>0.38194444444444448</v>
      </c>
      <c r="JM57" s="8">
        <f>JM53/Data!$B17/Data!$B3*Data!$B15</f>
        <v>0.38194444444444448</v>
      </c>
      <c r="JN57" s="8">
        <f>JN53/Data!$B17/Data!$B3*Data!$B15</f>
        <v>0.69444444444444453</v>
      </c>
      <c r="JO57" s="8">
        <f>JO53/Data!$B17/Data!$B3*Data!$B15</f>
        <v>0.69444444444444453</v>
      </c>
      <c r="JP57" s="8">
        <f>JP53/Data!$B17/Data!$B3*Data!$B15</f>
        <v>0.41666666666666674</v>
      </c>
      <c r="JQ57" s="8">
        <f>JQ53/Data!$B17/Data!$B3*Data!$B15</f>
        <v>0.41666666666666674</v>
      </c>
      <c r="JR57" s="8">
        <f>JR53/Data!$B17/Data!$B3*Data!$B15</f>
        <v>0.38194444444444448</v>
      </c>
      <c r="JS57" s="8">
        <f>JS53/Data!$B17/Data!$B3*Data!$B15</f>
        <v>0.38194444444444448</v>
      </c>
      <c r="JT57" s="8">
        <f>JT53/Data!$B17/Data!$B3*Data!$B15</f>
        <v>0.38194444444444448</v>
      </c>
      <c r="JU57" s="8">
        <f>JU53/Data!$B17/Data!$B3*Data!$B15</f>
        <v>0.69444444444444453</v>
      </c>
      <c r="JV57" s="8">
        <f>JV53/Data!$B17/Data!$B3*Data!$B15</f>
        <v>0.69444444444444453</v>
      </c>
      <c r="JW57" s="8">
        <f>JW53/Data!$B17/Data!$B3*Data!$B15</f>
        <v>0.41666666666666674</v>
      </c>
      <c r="JX57" s="8">
        <f>JX53/Data!$B17/Data!$B3*Data!$B15</f>
        <v>0.41666666666666674</v>
      </c>
      <c r="JY57" s="8">
        <f>JY53/Data!$B17/Data!$B3*Data!$B15</f>
        <v>0.38194444444444448</v>
      </c>
      <c r="JZ57" s="8">
        <f>JZ53/Data!$B17/Data!$B3*Data!$B15</f>
        <v>0.38194444444444448</v>
      </c>
      <c r="KA57" s="8">
        <f>KA53/Data!$B17/Data!$B3*Data!$B15</f>
        <v>0.38194444444444448</v>
      </c>
      <c r="KB57" s="8">
        <f>KB53/Data!$B17/Data!$B3*Data!$B15</f>
        <v>0.69444444444444453</v>
      </c>
      <c r="KC57" s="8">
        <f>KC53/Data!$B17/Data!$B3*Data!$B15</f>
        <v>0.69444444444444453</v>
      </c>
      <c r="KD57" s="8">
        <f>KD53/Data!$B17/Data!$B3*Data!$B15</f>
        <v>0.41666666666666674</v>
      </c>
      <c r="KE57" s="8">
        <f>KE53/Data!$B17/Data!$B3*Data!$B15</f>
        <v>0.41666666666666674</v>
      </c>
      <c r="KF57" s="8">
        <f>KF53/Data!$B17/Data!$B3*Data!$B15</f>
        <v>0.38194444444444448</v>
      </c>
      <c r="KG57" s="8">
        <f>KG53/Data!$B17/Data!$B3*Data!$B15</f>
        <v>0.38194444444444448</v>
      </c>
      <c r="KH57" s="8">
        <f>KH53/Data!$B17/Data!$B3*Data!$B15</f>
        <v>0.38194444444444448</v>
      </c>
      <c r="KI57" s="8">
        <f>KI53/Data!$B17/Data!$B3*Data!$B15</f>
        <v>0.69444444444444453</v>
      </c>
      <c r="KJ57" s="8">
        <f>KJ53/Data!$B17/Data!$B3*Data!$B15</f>
        <v>0.69444444444444453</v>
      </c>
      <c r="KK57" s="8">
        <f>KK53/Data!$B17/Data!$B3*Data!$B15</f>
        <v>0.41666666666666674</v>
      </c>
      <c r="KL57" s="8">
        <f>KL53/Data!$B17/Data!$B3*Data!$B15</f>
        <v>0.41666666666666674</v>
      </c>
      <c r="KM57" s="8">
        <f>KM53/Data!$B17/Data!$B3*Data!$B15</f>
        <v>0.38194444444444448</v>
      </c>
      <c r="KN57" s="8">
        <f>KN53/Data!$B17/Data!$B3*Data!$B15</f>
        <v>0.38194444444444448</v>
      </c>
      <c r="KO57" s="8">
        <f>KO53/Data!$B17/Data!$B3*Data!$B15</f>
        <v>0.38194444444444448</v>
      </c>
      <c r="KP57" s="8">
        <f>KP53/Data!$B17/Data!$B3*Data!$B15</f>
        <v>0.69444444444444453</v>
      </c>
      <c r="KQ57" s="8">
        <f>KQ53/Data!$B17/Data!$B3*Data!$B15</f>
        <v>0.69444444444444453</v>
      </c>
      <c r="KR57" s="8">
        <f>KR53/Data!$B17/Data!$B3*Data!$B15</f>
        <v>0.41666666666666674</v>
      </c>
      <c r="KS57" s="8">
        <f>KS53/Data!$B17/Data!$B3*Data!$B15</f>
        <v>0.41666666666666674</v>
      </c>
      <c r="KT57" s="8">
        <f>KT53/Data!$B17/Data!$B3*Data!$B15</f>
        <v>0.38194444444444448</v>
      </c>
      <c r="KU57" s="8">
        <f>KU53/Data!$B17/Data!$B3*Data!$B15</f>
        <v>0.38194444444444448</v>
      </c>
      <c r="KV57" s="8">
        <f>KV53/Data!$B17/Data!$B3*Data!$B15</f>
        <v>0.38194444444444448</v>
      </c>
      <c r="KW57" s="8">
        <f>KW53/Data!$B17/Data!$B3*Data!$B15</f>
        <v>0.69444444444444453</v>
      </c>
      <c r="KX57" s="8">
        <f>KX53/Data!$B17/Data!$B3*Data!$B15</f>
        <v>0.69444444444444453</v>
      </c>
      <c r="KY57" s="8">
        <f>KY53/Data!$B17/Data!$B3*Data!$B15</f>
        <v>0.41666666666666674</v>
      </c>
      <c r="KZ57" s="8">
        <f>KZ53/Data!$B17/Data!$B3*Data!$B15</f>
        <v>0.41666666666666674</v>
      </c>
      <c r="LA57" s="8">
        <f>LA53/Data!$B17/Data!$B3*Data!$B15</f>
        <v>0.38194444444444448</v>
      </c>
      <c r="LB57" s="8">
        <f>LB53/Data!$B17/Data!$B3*Data!$B15</f>
        <v>0.38194444444444448</v>
      </c>
      <c r="LC57" s="8">
        <f>LC53/Data!$B17/Data!$B3*Data!$B15</f>
        <v>0.38194444444444448</v>
      </c>
      <c r="LD57" s="8">
        <f>LD53/Data!$B17/Data!$B3*Data!$B15</f>
        <v>0.69444444444444453</v>
      </c>
      <c r="LE57" s="8">
        <f>LE53/Data!$B17/Data!$B3*Data!$B15</f>
        <v>0.69444444444444453</v>
      </c>
      <c r="LF57" s="8">
        <f>LF53/Data!$B17/Data!$B3*Data!$B15</f>
        <v>0.41666666666666674</v>
      </c>
      <c r="LG57" s="8">
        <f>LG53/Data!$B17/Data!$B3*Data!$B15</f>
        <v>0.41666666666666674</v>
      </c>
      <c r="LH57" s="8">
        <f>LH53/Data!$B17/Data!$B3*Data!$B15</f>
        <v>0.38194444444444448</v>
      </c>
      <c r="LI57" s="8">
        <f>LI53/Data!$B17/Data!$B3*Data!$B15</f>
        <v>0.38194444444444448</v>
      </c>
      <c r="LJ57" s="8">
        <f>LJ53/Data!$B17/Data!$B3*Data!$B15</f>
        <v>0.38194444444444448</v>
      </c>
      <c r="LK57" s="8">
        <f>LK53/Data!$B17/Data!$B3*Data!$B15</f>
        <v>0.69444444444444453</v>
      </c>
      <c r="LL57" s="8">
        <f>LL53/Data!$B17/Data!$B3*Data!$B15</f>
        <v>0.69444444444444453</v>
      </c>
      <c r="LM57" s="8">
        <f>LM53/Data!$B17/Data!$B3*Data!$B15</f>
        <v>0.41666666666666674</v>
      </c>
      <c r="LN57" s="8">
        <f>LN53/Data!$B17/Data!$B3*Data!$B15</f>
        <v>0.41666666666666674</v>
      </c>
      <c r="LO57" s="8">
        <f>LO53/Data!$B17/Data!$B3*Data!$B15</f>
        <v>0.38194444444444448</v>
      </c>
      <c r="LP57" s="8">
        <f>LP53/Data!$B17/Data!$B3*Data!$B15</f>
        <v>0.38194444444444448</v>
      </c>
      <c r="LQ57" s="8">
        <f>LQ53/Data!$B17/Data!$B3*Data!$B15</f>
        <v>0.38194444444444448</v>
      </c>
      <c r="LR57" s="8">
        <f>LR53/Data!$B17/Data!$B3*Data!$B15</f>
        <v>0.69444444444444453</v>
      </c>
      <c r="LS57" s="8">
        <f>LS53/Data!$B17/Data!$B3*Data!$B15</f>
        <v>0.69444444444444453</v>
      </c>
      <c r="LT57" s="8">
        <f>LT53/Data!$B17/Data!$B3*Data!$B15</f>
        <v>0.41666666666666674</v>
      </c>
      <c r="LU57" s="8">
        <f>LU53/Data!$B17/Data!$B3*Data!$B15</f>
        <v>0.41666666666666674</v>
      </c>
      <c r="LV57" s="8">
        <f>LV53/Data!$B17/Data!$B3*Data!$B15</f>
        <v>0.38194444444444448</v>
      </c>
      <c r="LW57" s="8">
        <f>LW53/Data!$B17/Data!$B3*Data!$B15</f>
        <v>0.38194444444444448</v>
      </c>
      <c r="LX57" s="8">
        <f>LX53/Data!$B17/Data!$B3*Data!$B15</f>
        <v>0.38194444444444448</v>
      </c>
      <c r="LY57" s="8">
        <f>LY53/Data!$B17/Data!$B3*Data!$B15</f>
        <v>6.9907407407407404E-2</v>
      </c>
      <c r="LZ57" s="8">
        <f>LZ53/Data!$B17/Data!$B3*Data!$B15</f>
        <v>6.9953703703703712E-2</v>
      </c>
      <c r="MA57" s="8">
        <f>MA53/Data!$B17/Data!$B3*Data!$B15</f>
        <v>4.2000000000000003E-2</v>
      </c>
      <c r="MB57" s="8">
        <f>MB53/Data!$B17/Data!$B3*Data!$B15</f>
        <v>4.2027777777777775E-2</v>
      </c>
      <c r="MC57" s="8">
        <f>MC53/Data!$B17/Data!$B3*Data!$B15</f>
        <v>3.8550925925925933E-2</v>
      </c>
      <c r="MD57" s="8">
        <f>MD53/Data!$B17/Data!$B3*Data!$B15</f>
        <v>3.8576388888888896E-2</v>
      </c>
      <c r="ME57" s="8">
        <f>ME53/Data!$B17/Data!$B3*Data!$B15</f>
        <v>3.8601851851851859E-2</v>
      </c>
      <c r="MF57" s="8">
        <f>MF53/Data!$B17/Data!$B3*Data!$B15</f>
        <v>7.0231481481481492E-2</v>
      </c>
      <c r="MG57" s="8">
        <f>MG53/Data!$B17/Data!$B3*Data!$B15</f>
        <v>7.0277777777777786E-2</v>
      </c>
      <c r="MH57" s="8">
        <f>MH53/Data!$B17/Data!$B3*Data!$B15</f>
        <v>4.2194444444444451E-2</v>
      </c>
      <c r="MI57" s="8">
        <f>MI53/Data!$B17/Data!$B3*Data!$B15</f>
        <v>4.2222222222222223E-2</v>
      </c>
      <c r="MJ57" s="8">
        <f>MJ53/Data!$B17/Data!$B3*Data!$B15</f>
        <v>3.8729166666666676E-2</v>
      </c>
      <c r="MK57" s="8">
        <f>MK53/Data!$B17/Data!$B3*Data!$B15</f>
        <v>3.8754629629629632E-2</v>
      </c>
      <c r="ML57" s="8">
        <f>ML53/Data!$B17/Data!$B3*Data!$B15</f>
        <v>3.8780092592592602E-2</v>
      </c>
      <c r="MM57" s="8">
        <f>MM53/Data!$B17/Data!$B3*Data!$B15</f>
        <v>7.0555555555555552E-2</v>
      </c>
      <c r="MN57" s="8">
        <f>MN53/Data!$B17/Data!$B3*Data!$B15</f>
        <v>7.060185185185186E-2</v>
      </c>
      <c r="MO57" s="8">
        <f>MO53/Data!$B17/Data!$B3*Data!$B15</f>
        <v>4.2388888888888893E-2</v>
      </c>
      <c r="MP57" s="8">
        <f>MP53/Data!$B17/Data!$B3*Data!$B15</f>
        <v>4.2416666666666665E-2</v>
      </c>
      <c r="MQ57" s="8">
        <f>MQ53/Data!$B17/Data!$B3*Data!$B15</f>
        <v>3.8907407407407418E-2</v>
      </c>
      <c r="MR57" s="8">
        <f>MR53/Data!$B17/Data!$B3*Data!$B15</f>
        <v>3.8932870370370382E-2</v>
      </c>
      <c r="MS57" s="8">
        <f>MS53/Data!$B17/Data!$B3*Data!$B15</f>
        <v>3.8958333333333345E-2</v>
      </c>
      <c r="MT57" s="8">
        <f>MT53/Data!$B17/Data!$B3*Data!$B15</f>
        <v>7.0879629629629626E-2</v>
      </c>
      <c r="MU57" s="8">
        <f>MU53/Data!$B17/Data!$B3*Data!$B15</f>
        <v>7.0925925925925934E-2</v>
      </c>
      <c r="MV57" s="8">
        <f>MV53/Data!$B17/Data!$B3*Data!$B15</f>
        <v>4.2583333333333334E-2</v>
      </c>
      <c r="MW57" s="8">
        <f>MW53/Data!$B17/Data!$B3*Data!$B15</f>
        <v>4.2611111111111113E-2</v>
      </c>
      <c r="MX57" s="8">
        <f>MX53/Data!$B17/Data!$B3*Data!$B15</f>
        <v>3.9085648148148154E-2</v>
      </c>
      <c r="MY57" s="8">
        <f>MY53/Data!$B17/Data!$B3*Data!$B15</f>
        <v>3.9111111111111124E-2</v>
      </c>
      <c r="MZ57" s="8">
        <f>MZ53/Data!$B17/Data!$B3*Data!$B15</f>
        <v>3.9136574074074081E-2</v>
      </c>
      <c r="NA57" s="8">
        <f>NA53/Data!$B17/Data!$B3*Data!$B15</f>
        <v>7.12037037037037E-2</v>
      </c>
      <c r="NB57" s="8">
        <f>NB53/Data!$B17/Data!$B3*Data!$B15</f>
        <v>7.1249999999999994E-2</v>
      </c>
      <c r="NC57" s="8">
        <f>NC53/Data!$B17/Data!$B3*Data!$B15</f>
        <v>4.2777777777777783E-2</v>
      </c>
      <c r="ND57" s="8">
        <f>ND53/Data!$B17/Data!$B3*Data!$B15</f>
        <v>4.2805555555555555E-2</v>
      </c>
      <c r="NE57" s="8">
        <f>NE53/Data!$B17/Data!$B3*Data!$B15</f>
        <v>3.926388888888889E-2</v>
      </c>
      <c r="NF57" s="8">
        <f>NF53/Data!$B17/Data!$B3*Data!$B15</f>
        <v>3.928935185185186E-2</v>
      </c>
      <c r="NG57" s="8">
        <f>NG53/Data!$B17/Data!$B3*Data!$B15</f>
        <v>3.9314814814814823E-2</v>
      </c>
      <c r="NH57" s="8">
        <f>NH53/Data!$B17/Data!$B3*Data!$B15</f>
        <v>7.1527777777777787E-2</v>
      </c>
      <c r="NI57" s="8">
        <f>NI53/Data!$B17/Data!$B3*Data!$B15</f>
        <v>7.1574074074074068E-2</v>
      </c>
    </row>
    <row r="58" spans="1:373" ht="15">
      <c r="B58" s="8" t="s">
        <v>217</v>
      </c>
      <c r="C58" s="8">
        <f>C54/Data!$B18</f>
        <v>0.20299145299145296</v>
      </c>
      <c r="D58" s="8">
        <f>D54/Data!$B18</f>
        <v>0.48717948717948711</v>
      </c>
      <c r="E58" s="8">
        <f>E54/Data!$B18</f>
        <v>0.44658119658119666</v>
      </c>
      <c r="F58" s="8">
        <f>F54/Data!$B18</f>
        <v>0.37215099715099709</v>
      </c>
      <c r="G58" s="8">
        <f>G54/Data!$B18</f>
        <v>0.33493589743589747</v>
      </c>
      <c r="H58" s="8">
        <f>H54/Data!$B18</f>
        <v>0.3383190883190883</v>
      </c>
      <c r="I58" s="8">
        <f>I54/Data!$B18</f>
        <v>0.40598290598290593</v>
      </c>
      <c r="J58" s="8">
        <f>J54/Data!$B18</f>
        <v>0.56837606837606836</v>
      </c>
      <c r="K58" s="8">
        <f>K54/Data!$B18</f>
        <v>0.36538461538461536</v>
      </c>
      <c r="L58" s="8">
        <f>L54/Data!$B18</f>
        <v>0.24189814814814817</v>
      </c>
      <c r="M58" s="8">
        <f>M54/Data!$B18</f>
        <v>0.20468304843304846</v>
      </c>
      <c r="N58" s="8">
        <f>N54/Data!$B18</f>
        <v>0.44658119658119666</v>
      </c>
      <c r="O58" s="8">
        <f>O54/Data!$B18</f>
        <v>0.40598290598290593</v>
      </c>
      <c r="P58" s="8">
        <f>P54/Data!$B18</f>
        <v>0.54131054131054135</v>
      </c>
      <c r="Q58" s="8">
        <f>Q54/Data!$B18</f>
        <v>0.60897435897435903</v>
      </c>
      <c r="R58" s="8">
        <f>R54/Data!$B18</f>
        <v>0.89316239316239321</v>
      </c>
      <c r="S58" s="8">
        <f>S54/Data!$B18</f>
        <v>0.48379629629629634</v>
      </c>
      <c r="T58" s="8">
        <f>T54/Data!$B18</f>
        <v>0.37215099715099709</v>
      </c>
      <c r="U58" s="8">
        <f>U54/Data!$B18</f>
        <v>0.29772079772079774</v>
      </c>
      <c r="V58" s="8">
        <f>V54/Data!$B18</f>
        <v>0.3383190883190883</v>
      </c>
      <c r="W58" s="8">
        <f>W54/Data!$B18</f>
        <v>0.40598290598290593</v>
      </c>
      <c r="X58" s="8">
        <f>X54/Data!$B18</f>
        <v>0.52777777777777779</v>
      </c>
      <c r="Y58" s="8">
        <f>Y54/Data!$B18</f>
        <v>0.56837606837606836</v>
      </c>
      <c r="Z58" s="8">
        <f>Z54/Data!$B18</f>
        <v>0.37215099715099709</v>
      </c>
      <c r="AA58" s="8">
        <f>AA54/Data!$B18</f>
        <v>0.33493589743589747</v>
      </c>
      <c r="AB58" s="8">
        <f>AB54/Data!$B18</f>
        <v>0.27911324786324787</v>
      </c>
      <c r="AC58" s="8">
        <f>AC54/Data!$B18</f>
        <v>0.3383190883190883</v>
      </c>
      <c r="AD58" s="8">
        <f>AD54/Data!$B18</f>
        <v>0.50747863247863245</v>
      </c>
      <c r="AE58" s="8">
        <f>AE54/Data!$B18</f>
        <v>0.73076923076923073</v>
      </c>
      <c r="AF58" s="8">
        <f>AF54/Data!$B18</f>
        <v>0.81196581196581186</v>
      </c>
      <c r="AG58" s="8">
        <f>AG54/Data!$B18</f>
        <v>0.44658119658119666</v>
      </c>
      <c r="AH58" s="8">
        <f>AH54/Data!$B18</f>
        <v>0.29772079772079774</v>
      </c>
      <c r="AI58" s="8">
        <f>AI54/Data!$B18</f>
        <v>0.29772079772079774</v>
      </c>
      <c r="AJ58" s="8">
        <f>AJ54/Data!$B18</f>
        <v>0.54131054131054135</v>
      </c>
      <c r="AK58" s="8">
        <f>AK54/Data!$B18</f>
        <v>0.54131054131054135</v>
      </c>
      <c r="AL58" s="8">
        <f>AL54/Data!$B18</f>
        <v>0.73076923076923073</v>
      </c>
      <c r="AM58" s="8">
        <f>AM54/Data!$B18</f>
        <v>1.0149572649572649</v>
      </c>
      <c r="AN58" s="8">
        <f>AN54/Data!$B18</f>
        <v>0.59544159544159547</v>
      </c>
      <c r="AO58" s="8">
        <f>AO54/Data!$B18</f>
        <v>0.55822649572649574</v>
      </c>
      <c r="AP58" s="8">
        <f>AP54/Data!$B18</f>
        <v>0.37215099715099709</v>
      </c>
      <c r="AQ58" s="8">
        <f>AQ54/Data!$B18</f>
        <v>0.40598290598290593</v>
      </c>
      <c r="AR58" s="8">
        <f>AR54/Data!$B18</f>
        <v>0.40598290598290593</v>
      </c>
      <c r="AS58" s="8">
        <f>AS54/Data!$B18</f>
        <v>0.60897435897435903</v>
      </c>
      <c r="AT58" s="8">
        <f>AT54/Data!$B18</f>
        <v>0.60897435897435903</v>
      </c>
      <c r="AU58" s="8">
        <f>AU54/Data!$B18</f>
        <v>0.37215099715099709</v>
      </c>
      <c r="AV58" s="8">
        <f>AV54/Data!$B18</f>
        <v>0.44658119658119666</v>
      </c>
      <c r="AW58" s="8">
        <f>AW54/Data!$B18</f>
        <v>0.52101139601139612</v>
      </c>
      <c r="AX58" s="8">
        <f>AX54/Data!$B18</f>
        <v>0.6766381766381766</v>
      </c>
      <c r="AY58" s="8">
        <f>AY54/Data!$B18</f>
        <v>0.6766381766381766</v>
      </c>
      <c r="AZ58" s="8">
        <f>AZ54/Data!$B18</f>
        <v>0.81196581196581186</v>
      </c>
      <c r="BA58" s="8">
        <f>BA54/Data!$B18</f>
        <v>1.0149572649572649</v>
      </c>
      <c r="BB58" s="8">
        <f>BB54/Data!$B18</f>
        <v>0.66987179487179493</v>
      </c>
      <c r="BC58" s="8">
        <f>BC54/Data!$B18</f>
        <v>0.66987179487179493</v>
      </c>
      <c r="BD58" s="8">
        <f>BD54/Data!$B18</f>
        <v>0.66987179487179493</v>
      </c>
      <c r="BE58" s="8">
        <f>BE54/Data!$B18</f>
        <v>0.6766381766381766</v>
      </c>
      <c r="BF58" s="8">
        <f>BF54/Data!$B18</f>
        <v>0.6766381766381766</v>
      </c>
      <c r="BG58" s="8">
        <f>BG54/Data!$B18</f>
        <v>0.73076923076923073</v>
      </c>
      <c r="BH58" s="8">
        <f>BH54/Data!$B18</f>
        <v>0.60897435897435903</v>
      </c>
      <c r="BI58" s="8">
        <f>BI54/Data!$B18</f>
        <v>0.40936609686609693</v>
      </c>
      <c r="BJ58" s="8">
        <f>BJ54/Data!$B18</f>
        <v>0.33493589743589747</v>
      </c>
      <c r="BK58" s="8">
        <f>BK54/Data!$B18</f>
        <v>0.33493589743589747</v>
      </c>
      <c r="BL58" s="8">
        <f>BL54/Data!$B18</f>
        <v>0.40598290598290593</v>
      </c>
      <c r="BM58" s="8">
        <f>BM54/Data!$B18</f>
        <v>0.6766381766381766</v>
      </c>
      <c r="BN58" s="8">
        <f>BN54/Data!$B18</f>
        <v>0</v>
      </c>
      <c r="BO58" s="8">
        <f>BO54/Data!$B18</f>
        <v>0.89316239316239321</v>
      </c>
      <c r="BP58" s="8">
        <f>BP54/Data!$B18</f>
        <v>0.48379629629629634</v>
      </c>
      <c r="BQ58" s="8">
        <f>BQ54/Data!$B18</f>
        <v>0.26050569800569806</v>
      </c>
      <c r="BR58" s="8">
        <f>BR54/Data!$B18</f>
        <v>0.22329059829059833</v>
      </c>
      <c r="BS58" s="8">
        <f>BS54/Data!$B18</f>
        <v>0.40598290598290593</v>
      </c>
      <c r="BT58" s="8">
        <f>BT54/Data!$B18</f>
        <v>0.54131054131054135</v>
      </c>
      <c r="BU58" s="8">
        <f>BU54/Data!$B18</f>
        <v>0.60897435897435903</v>
      </c>
      <c r="BV58" s="8">
        <f>BV54/Data!$B18</f>
        <v>0.69017094017094016</v>
      </c>
      <c r="BW58" s="8">
        <f>BW54/Data!$B18</f>
        <v>0.37215099715099709</v>
      </c>
      <c r="BX58" s="8">
        <f>BX54/Data!$B18</f>
        <v>0.37215099715099709</v>
      </c>
      <c r="BY58" s="8">
        <f>BY54/Data!$B18</f>
        <v>0.37215099715099709</v>
      </c>
      <c r="BZ58" s="8">
        <f>BZ54/Data!$B18</f>
        <v>0.40598290598290593</v>
      </c>
      <c r="CA58" s="8">
        <f>CA54/Data!$B18</f>
        <v>0.47364672364672367</v>
      </c>
      <c r="CB58" s="8">
        <f>CB54/Data!$B18</f>
        <v>0.48717948717948711</v>
      </c>
      <c r="CC58" s="8">
        <f>CC54/Data!$B18</f>
        <v>0.56837606837606836</v>
      </c>
      <c r="CD58" s="8">
        <f>CD54/Data!$B18</f>
        <v>0.74430199430199417</v>
      </c>
      <c r="CE58" s="8">
        <f>CE54/Data!$B18</f>
        <v>0.74430199430199417</v>
      </c>
      <c r="CF58" s="8">
        <f>CF54/Data!$B18</f>
        <v>0.81873219373219386</v>
      </c>
      <c r="CG58" s="8">
        <f>CG54/Data!$B18</f>
        <v>1.4886039886039883</v>
      </c>
      <c r="CH58" s="8">
        <f>CH54/Data!$B18</f>
        <v>0.74430199430199417</v>
      </c>
      <c r="CI58" s="8">
        <f>CI54/Data!$B18</f>
        <v>1.0149572649572649</v>
      </c>
      <c r="CJ58" s="8">
        <f>CJ54/Data!$B18</f>
        <v>1.4615384615384615</v>
      </c>
      <c r="CK58" s="8">
        <f>CK54/Data!$B18</f>
        <v>1.3397435897435899</v>
      </c>
      <c r="CL58" s="8">
        <f>CL54/Data!$B18</f>
        <v>0.93037749287749294</v>
      </c>
      <c r="CM58" s="8">
        <f>CM54/Data!$B18</f>
        <v>0.93037749287749294</v>
      </c>
      <c r="CN58" s="8">
        <f>CN54/Data!$B18</f>
        <v>1.6915954415954415</v>
      </c>
      <c r="CO58" s="8">
        <f>CO54/Data!$B18</f>
        <v>1.0826210826210827</v>
      </c>
      <c r="CP58" s="8">
        <f>CP54/Data!$B18</f>
        <v>1.0149572649572649</v>
      </c>
      <c r="CQ58" s="8">
        <f>CQ54/Data!$B18</f>
        <v>1.4615384615384615</v>
      </c>
      <c r="CR58" s="8">
        <f>CR54/Data!$B18</f>
        <v>0.93037749287749294</v>
      </c>
      <c r="CS58" s="8">
        <f>CS54/Data!$B18</f>
        <v>0.66987179487179493</v>
      </c>
      <c r="CT58" s="8">
        <f>CT54/Data!$B18</f>
        <v>0.52101139601139612</v>
      </c>
      <c r="CU58" s="8">
        <f>CU54/Data!$B18</f>
        <v>0.60897435897435903</v>
      </c>
      <c r="CV58" s="8">
        <f>CV54/Data!$B18</f>
        <v>0.6766381766381766</v>
      </c>
      <c r="CW58" s="8">
        <f>CW54/Data!$B18</f>
        <v>0</v>
      </c>
      <c r="CX58" s="8">
        <f>CX54/Data!$B18</f>
        <v>0.81196581196581186</v>
      </c>
      <c r="CY58" s="8">
        <f>CY54/Data!$B18</f>
        <v>0.37215099715099709</v>
      </c>
      <c r="CZ58" s="8">
        <f>CZ54/Data!$B18</f>
        <v>0.26050569800569806</v>
      </c>
      <c r="DA58" s="8">
        <f>DA54/Data!$B18</f>
        <v>0.81873219373219386</v>
      </c>
      <c r="DB58" s="8">
        <f>DB54/Data!$B18</f>
        <v>0.77813390313390318</v>
      </c>
      <c r="DC58" s="8">
        <f>DC54/Data!$B18</f>
        <v>0.81196581196581186</v>
      </c>
      <c r="DD58" s="8">
        <f>DD54/Data!$B18</f>
        <v>1.1367521367521367</v>
      </c>
      <c r="DE58" s="8">
        <f>DE54/Data!$B18</f>
        <v>1.3194444444444444</v>
      </c>
      <c r="DF58" s="8">
        <f>DF54/Data!$B18</f>
        <v>0.81873219373219386</v>
      </c>
      <c r="DG58" s="8">
        <f>DG54/Data!$B18</f>
        <v>0.81873219373219386</v>
      </c>
      <c r="DH58" s="8">
        <f>DH54/Data!$B18</f>
        <v>1.1164529914529915</v>
      </c>
      <c r="DI58" s="8">
        <f>DI54/Data!$B18</f>
        <v>2.5712250712250713</v>
      </c>
      <c r="DJ58" s="8">
        <f>DJ54/Data!$B18</f>
        <v>1.4886039886039883</v>
      </c>
      <c r="DK58" s="8">
        <f>DK54/Data!$B18</f>
        <v>1.2991452991452992</v>
      </c>
      <c r="DL58" s="8">
        <f>DL54/Data!$B18</f>
        <v>1.5427350427350426</v>
      </c>
      <c r="DM58" s="8">
        <f>DM54/Data!$B18</f>
        <v>1.3025284900284899</v>
      </c>
      <c r="DN58" s="8">
        <f>DN54/Data!$B18</f>
        <v>1.0420227920227922</v>
      </c>
      <c r="DO58" s="8">
        <f>DO54/Data!$B18</f>
        <v>1.3025284900284899</v>
      </c>
      <c r="DP58" s="8">
        <f>DP54/Data!$B18</f>
        <v>0.81196581196581186</v>
      </c>
      <c r="DQ58" s="8">
        <f>DQ54/Data!$B18</f>
        <v>0.6766381766381766</v>
      </c>
      <c r="DR58" s="8">
        <f>DR54/Data!$B18</f>
        <v>0.73076923076923073</v>
      </c>
      <c r="DS58" s="8">
        <f>DS54/Data!$B18</f>
        <v>0.52777777777777779</v>
      </c>
      <c r="DT58" s="8">
        <f>DT54/Data!$B18</f>
        <v>0.26050569800569806</v>
      </c>
      <c r="DU58" s="8">
        <f>DU54/Data!$B18</f>
        <v>0.26050569800569806</v>
      </c>
      <c r="DV58" s="8">
        <f>DV54/Data!$B18</f>
        <v>0.29772079772079774</v>
      </c>
      <c r="DW58" s="8">
        <f>DW54/Data!$B18</f>
        <v>0.40598290598290593</v>
      </c>
      <c r="DX58" s="8">
        <f>DX54/Data!$B18</f>
        <v>0.47364672364672367</v>
      </c>
      <c r="DY58" s="8">
        <f>DY54/Data!$B18</f>
        <v>0.48717948717948711</v>
      </c>
      <c r="DZ58" s="8">
        <f>DZ54/Data!$B18</f>
        <v>0.52777777777777779</v>
      </c>
      <c r="EA58" s="8">
        <f>EA54/Data!$B18</f>
        <v>0.26050569800569806</v>
      </c>
      <c r="EB58" s="8">
        <f>EB54/Data!$B18</f>
        <v>0.29772079772079774</v>
      </c>
      <c r="EC58" s="8">
        <f>EC54/Data!$B18</f>
        <v>0.29772079772079774</v>
      </c>
      <c r="ED58" s="8">
        <f>ED54/Data!$B18</f>
        <v>0.54131054131054135</v>
      </c>
      <c r="EE58" s="8">
        <f>EE54/Data!$B18</f>
        <v>0.54131054131054135</v>
      </c>
      <c r="EF58" s="8">
        <f>EF54/Data!$B18</f>
        <v>0.60897435897435903</v>
      </c>
      <c r="EG58" s="8">
        <f>EG54/Data!$B18</f>
        <v>0.81196581196581186</v>
      </c>
      <c r="EH58" s="8">
        <f>EH54/Data!$B18</f>
        <v>0.48379629629629634</v>
      </c>
      <c r="EI58" s="8">
        <f>EI54/Data!$B18</f>
        <v>0.48379629629629634</v>
      </c>
      <c r="EJ58" s="8">
        <f>EJ54/Data!$B18</f>
        <v>0.66987179487179493</v>
      </c>
      <c r="EK58" s="8">
        <f>EK54/Data!$B18</f>
        <v>1.0826210826210827</v>
      </c>
      <c r="EL58" s="8">
        <f>EL54/Data!$B18</f>
        <v>1.0826210826210827</v>
      </c>
      <c r="EM58" s="8">
        <f>EM54/Data!$B18</f>
        <v>1.1367521367521367</v>
      </c>
      <c r="EN58" s="8">
        <f>EN54/Data!$B18</f>
        <v>1.7863247863247864</v>
      </c>
      <c r="EO58" s="8">
        <f>EO54/Data!$B18</f>
        <v>1.0420227920227922</v>
      </c>
      <c r="EP58" s="8">
        <f>EP54/Data!$B18</f>
        <v>0.96759259259259267</v>
      </c>
      <c r="EQ58" s="8">
        <f>EQ54/Data!$B18</f>
        <v>0.96759259259259267</v>
      </c>
      <c r="ER58" s="8">
        <f>ER54/Data!$B18</f>
        <v>3.0448717948717947</v>
      </c>
      <c r="ES58" s="8">
        <f>ES54/Data!$B18</f>
        <v>1.0826210826210827</v>
      </c>
      <c r="ET58" s="8">
        <f>ET54/Data!$B18</f>
        <v>1.1367521367521367</v>
      </c>
      <c r="EU58" s="8">
        <f>EU54/Data!$B18</f>
        <v>1.8269230769230769</v>
      </c>
      <c r="EV58" s="8">
        <f>EV54/Data!$B18</f>
        <v>1.1908831908831909</v>
      </c>
      <c r="EW58" s="8">
        <f>EW54/Data!$B18</f>
        <v>1.0420227920227922</v>
      </c>
      <c r="EX58" s="8">
        <f>EX54/Data!$B18</f>
        <v>1.0420227920227922</v>
      </c>
      <c r="EY58" s="8">
        <f>EY54/Data!$B18</f>
        <v>2.7065527065527064</v>
      </c>
      <c r="EZ58" s="8">
        <f>EZ54/Data!$B18</f>
        <v>2.0299145299145298</v>
      </c>
      <c r="FA58" s="8">
        <f>FA54/Data!$B18</f>
        <v>1.2991452991452992</v>
      </c>
      <c r="FB58" s="8">
        <f>FB54/Data!$B18</f>
        <v>1.7051282051282051</v>
      </c>
      <c r="FC58" s="8">
        <f>FC54/Data!$B18</f>
        <v>1.2653133903133902</v>
      </c>
      <c r="FD58" s="8">
        <f>FD54/Data!$B18</f>
        <v>1.1164529914529915</v>
      </c>
      <c r="FE58" s="8">
        <f>FE54/Data!$B18</f>
        <v>1.1164529914529915</v>
      </c>
      <c r="FF58" s="8">
        <f>FF54/Data!$B18</f>
        <v>2.7065527065527064</v>
      </c>
      <c r="FG58" s="8">
        <f>FG54/Data!$B18</f>
        <v>1.0826210826210827</v>
      </c>
      <c r="FH58" s="8">
        <f>FH54/Data!$B18</f>
        <v>1.5427350427350426</v>
      </c>
      <c r="FI58" s="8">
        <f>FI54/Data!$B18</f>
        <v>0.81196581196581186</v>
      </c>
      <c r="FJ58" s="8">
        <f>FJ54/Data!$B18</f>
        <v>0.55822649572649574</v>
      </c>
      <c r="FK58" s="8">
        <f>FK54/Data!$B18</f>
        <v>0.55822649572649574</v>
      </c>
      <c r="FL58" s="8">
        <f>FL54/Data!$B18</f>
        <v>0.55822649572649574</v>
      </c>
      <c r="FM58" s="8">
        <f>FM54/Data!$B18</f>
        <v>1.0149572649572649</v>
      </c>
      <c r="FN58" s="8">
        <f>FN54/Data!$B18</f>
        <v>1.0149572649572649</v>
      </c>
      <c r="FO58" s="8">
        <f>FO54/Data!$B18</f>
        <v>0.60897435897435903</v>
      </c>
      <c r="FP58" s="8">
        <f>FP54/Data!$B18</f>
        <v>0.60897435897435903</v>
      </c>
      <c r="FQ58" s="8">
        <f>FQ54/Data!$B18</f>
        <v>0.55822649572649574</v>
      </c>
      <c r="FR58" s="8">
        <f>FR54/Data!$B18</f>
        <v>0.55822649572649574</v>
      </c>
      <c r="FS58" s="8">
        <f>FS54/Data!$B18</f>
        <v>0.55822649572649574</v>
      </c>
      <c r="FT58" s="8">
        <f>FT54/Data!$B18</f>
        <v>1.0149572649572649</v>
      </c>
      <c r="FU58" s="8">
        <f>FU54/Data!$B18</f>
        <v>1.0149572649572649</v>
      </c>
      <c r="FV58" s="8">
        <f>FV54/Data!$B18</f>
        <v>0.60897435897435903</v>
      </c>
      <c r="FW58" s="8">
        <f>FW54/Data!$B18</f>
        <v>0.60897435897435903</v>
      </c>
      <c r="FX58" s="8">
        <f>FX54/Data!$B18</f>
        <v>0.55822649572649574</v>
      </c>
      <c r="FY58" s="8">
        <f>FY54/Data!$B18</f>
        <v>0.55822649572649574</v>
      </c>
      <c r="FZ58" s="8">
        <f>FZ54/Data!$B18</f>
        <v>0.55822649572649574</v>
      </c>
      <c r="GA58" s="8">
        <f>GA54/Data!$B18</f>
        <v>1.0149572649572649</v>
      </c>
      <c r="GB58" s="8">
        <f>GB54/Data!$B18</f>
        <v>1.0149572649572649</v>
      </c>
      <c r="GC58" s="8">
        <f>GC54/Data!$B18</f>
        <v>0.60897435897435903</v>
      </c>
      <c r="GD58" s="8">
        <f>GD54/Data!$B18</f>
        <v>0.60897435897435903</v>
      </c>
      <c r="GE58" s="8">
        <f>GE54/Data!$B18</f>
        <v>0.55822649572649574</v>
      </c>
      <c r="GF58" s="8">
        <f>GF54/Data!$B18</f>
        <v>0.55822649572649574</v>
      </c>
      <c r="GG58" s="8">
        <f>GG54/Data!$B18</f>
        <v>0.55822649572649574</v>
      </c>
      <c r="GH58" s="8">
        <f>GH54/Data!$B18</f>
        <v>1.0149572649572649</v>
      </c>
      <c r="GI58" s="8">
        <f>GI54/Data!$B18</f>
        <v>1.0149572649572649</v>
      </c>
      <c r="GJ58" s="8">
        <f>GJ54/Data!$B18</f>
        <v>0.60897435897435903</v>
      </c>
      <c r="GK58" s="8">
        <f>GK54/Data!$B18</f>
        <v>0.60897435897435903</v>
      </c>
      <c r="GL58" s="8">
        <f>GL54/Data!$B18</f>
        <v>0.55822649572649574</v>
      </c>
      <c r="GM58" s="8">
        <f>GM54/Data!$B18</f>
        <v>0.55822649572649574</v>
      </c>
      <c r="GN58" s="8">
        <f>GN54/Data!$B18</f>
        <v>0.55822649572649574</v>
      </c>
      <c r="GO58" s="8">
        <f>GO54/Data!$B18</f>
        <v>1.0149572649572649</v>
      </c>
      <c r="GP58" s="8">
        <f>GP54/Data!$B18</f>
        <v>1.0149572649572649</v>
      </c>
      <c r="GQ58" s="8">
        <f>GQ54/Data!$B18</f>
        <v>0.60897435897435903</v>
      </c>
      <c r="GR58" s="8">
        <f>GR54/Data!$B18</f>
        <v>0.60897435897435903</v>
      </c>
      <c r="GS58" s="8">
        <f>GS54/Data!$B18</f>
        <v>0.55822649572649574</v>
      </c>
      <c r="GT58" s="8">
        <f>GT54/Data!$B18</f>
        <v>0.55822649572649574</v>
      </c>
      <c r="GU58" s="8">
        <f>GU54/Data!$B18</f>
        <v>0.55822649572649574</v>
      </c>
      <c r="GV58" s="8">
        <f>GV54/Data!$B18</f>
        <v>1.0149572649572649</v>
      </c>
      <c r="GW58" s="8">
        <f>GW54/Data!$B18</f>
        <v>1.0149572649572649</v>
      </c>
      <c r="GX58" s="8">
        <f>GX54/Data!$B18</f>
        <v>0.60897435897435903</v>
      </c>
      <c r="GY58" s="8">
        <f>GY54/Data!$B18</f>
        <v>0.60897435897435903</v>
      </c>
      <c r="GZ58" s="8">
        <f>GZ54/Data!$B18</f>
        <v>0.55822649572649574</v>
      </c>
      <c r="HA58" s="8">
        <f>HA54/Data!$B18</f>
        <v>0.55822649572649574</v>
      </c>
      <c r="HB58" s="8">
        <f>HB54/Data!$B18</f>
        <v>0.55822649572649574</v>
      </c>
      <c r="HC58" s="8">
        <f>HC54/Data!$B18</f>
        <v>1.0149572649572649</v>
      </c>
      <c r="HD58" s="8">
        <f>HD54/Data!$B18</f>
        <v>1.0149572649572649</v>
      </c>
      <c r="HE58" s="8">
        <f>HE54/Data!$B18</f>
        <v>0.60897435897435903</v>
      </c>
      <c r="HF58" s="8">
        <f>HF54/Data!$B18</f>
        <v>0.60897435897435903</v>
      </c>
      <c r="HG58" s="8">
        <f>HG54/Data!$B18</f>
        <v>0.55822649572649574</v>
      </c>
      <c r="HH58" s="8">
        <f>HH54/Data!$B18</f>
        <v>0.55822649572649574</v>
      </c>
      <c r="HI58" s="8">
        <f>HI54/Data!$B18</f>
        <v>0.55822649572649574</v>
      </c>
      <c r="HJ58" s="8">
        <f>HJ54/Data!$B18</f>
        <v>1.0149572649572649</v>
      </c>
      <c r="HK58" s="8">
        <f>HK54/Data!$B18</f>
        <v>1.0149572649572649</v>
      </c>
      <c r="HL58" s="8">
        <f>HL54/Data!$B18</f>
        <v>0.60897435897435903</v>
      </c>
      <c r="HM58" s="8">
        <f>HM54/Data!$B18</f>
        <v>0.60897435897435903</v>
      </c>
      <c r="HN58" s="8">
        <f>HN54/Data!$B18</f>
        <v>0.55822649572649574</v>
      </c>
      <c r="HO58" s="8">
        <f>HO54/Data!$B18</f>
        <v>0.55822649572649574</v>
      </c>
      <c r="HP58" s="8">
        <f>HP54/Data!$B18</f>
        <v>0.55822649572649574</v>
      </c>
      <c r="HQ58" s="8">
        <f>HQ54/Data!$B18</f>
        <v>1.0149572649572649</v>
      </c>
      <c r="HR58" s="8">
        <f>HR54/Data!$B18</f>
        <v>1.0149572649572649</v>
      </c>
      <c r="HS58" s="8">
        <f>HS54/Data!$B18</f>
        <v>0.60897435897435903</v>
      </c>
      <c r="HT58" s="8">
        <f>HT54/Data!$B18</f>
        <v>0.60897435897435903</v>
      </c>
      <c r="HU58" s="8">
        <f>HU54/Data!$B18</f>
        <v>0.55822649572649574</v>
      </c>
      <c r="HV58" s="8">
        <f>HV54/Data!$B18</f>
        <v>0.55822649572649574</v>
      </c>
      <c r="HW58" s="8">
        <f>HW54/Data!$B18</f>
        <v>0.55822649572649574</v>
      </c>
      <c r="HX58" s="8">
        <f>HX54/Data!$B18</f>
        <v>1.0149572649572649</v>
      </c>
      <c r="HY58" s="8">
        <f>HY54/Data!$B18</f>
        <v>1.0149572649572649</v>
      </c>
      <c r="HZ58" s="8">
        <f>HZ54/Data!$B18</f>
        <v>0.60897435897435903</v>
      </c>
      <c r="IA58" s="8">
        <f>IA54/Data!$B18</f>
        <v>0.60897435897435903</v>
      </c>
      <c r="IB58" s="8">
        <f>IB54/Data!$B18</f>
        <v>0.55822649572649574</v>
      </c>
      <c r="IC58" s="8">
        <f>IC54/Data!$B18</f>
        <v>0.55822649572649574</v>
      </c>
      <c r="ID58" s="8">
        <f>ID54/Data!$B18</f>
        <v>0.55822649572649574</v>
      </c>
      <c r="IE58" s="8">
        <f>IE54/Data!$B18</f>
        <v>1.0149572649572649</v>
      </c>
      <c r="IF58" s="8">
        <f>IF54/Data!$B18</f>
        <v>1.0149572649572649</v>
      </c>
      <c r="IG58" s="8">
        <f>IG54/Data!$B18</f>
        <v>0.60897435897435903</v>
      </c>
      <c r="IH58" s="8">
        <f>IH54/Data!$B18</f>
        <v>0.60897435897435903</v>
      </c>
      <c r="II58" s="8">
        <f>II54/Data!$B18</f>
        <v>0.55822649572649574</v>
      </c>
      <c r="IJ58" s="8">
        <f>IJ54/Data!$B18</f>
        <v>0.55822649572649574</v>
      </c>
      <c r="IK58" s="8">
        <f>IK54/Data!$B18</f>
        <v>0.55822649572649574</v>
      </c>
      <c r="IL58" s="8">
        <f>IL54/Data!$B18</f>
        <v>1.0149572649572649</v>
      </c>
      <c r="IM58" s="8">
        <f>IM54/Data!$B18</f>
        <v>1.0149572649572649</v>
      </c>
      <c r="IN58" s="8">
        <f>IN54/Data!$B18</f>
        <v>0.60897435897435903</v>
      </c>
      <c r="IO58" s="8">
        <f>IO54/Data!$B18</f>
        <v>0.60897435897435903</v>
      </c>
      <c r="IP58" s="8">
        <f>IP54/Data!$B18</f>
        <v>0.55822649572649574</v>
      </c>
      <c r="IQ58" s="8">
        <f>IQ54/Data!$B18</f>
        <v>0.55822649572649574</v>
      </c>
      <c r="IR58" s="8">
        <f>IR54/Data!$B18</f>
        <v>0.55822649572649574</v>
      </c>
      <c r="IS58" s="8">
        <f>IS54/Data!$B18</f>
        <v>1.0149572649572649</v>
      </c>
      <c r="IT58" s="8">
        <f>IT54/Data!$B18</f>
        <v>1.0149572649572649</v>
      </c>
      <c r="IU58" s="8">
        <f>IU54/Data!$B18</f>
        <v>0.60897435897435903</v>
      </c>
      <c r="IV58" s="8">
        <f>IV54/Data!$B18</f>
        <v>0.60897435897435903</v>
      </c>
      <c r="IW58" s="8">
        <f>IW54/Data!$B18</f>
        <v>0.55822649572649574</v>
      </c>
      <c r="IX58" s="8">
        <f>IX54/Data!$B18</f>
        <v>0.55822649572649574</v>
      </c>
      <c r="IY58" s="8">
        <f>IY54/Data!$B18</f>
        <v>0.55822649572649574</v>
      </c>
      <c r="IZ58" s="8">
        <f>IZ54/Data!$B18</f>
        <v>1.0149572649572649</v>
      </c>
      <c r="JA58" s="8">
        <f>JA54/Data!$B18</f>
        <v>1.0149572649572649</v>
      </c>
      <c r="JB58" s="8">
        <f>JB54/Data!$B18</f>
        <v>0.60897435897435903</v>
      </c>
      <c r="JC58" s="8">
        <f>JC54/Data!$B18</f>
        <v>0.60897435897435903</v>
      </c>
      <c r="JD58" s="8">
        <f>JD54/Data!$B18</f>
        <v>0.55822649572649574</v>
      </c>
      <c r="JE58" s="8">
        <f>JE54/Data!$B18</f>
        <v>0.55822649572649574</v>
      </c>
      <c r="JF58" s="8">
        <f>JF54/Data!$B18</f>
        <v>0.55822649572649574</v>
      </c>
      <c r="JG58" s="8">
        <f>JG54/Data!$B18</f>
        <v>1.0149572649572649</v>
      </c>
      <c r="JH58" s="8">
        <f>JH54/Data!$B18</f>
        <v>1.0149572649572649</v>
      </c>
      <c r="JI58" s="8">
        <f>JI54/Data!$B18</f>
        <v>0.60897435897435903</v>
      </c>
      <c r="JJ58" s="8">
        <f>JJ54/Data!$B18</f>
        <v>0.60897435897435903</v>
      </c>
      <c r="JK58" s="8">
        <f>JK54/Data!$B18</f>
        <v>0.55822649572649574</v>
      </c>
      <c r="JL58" s="8">
        <f>JL54/Data!$B18</f>
        <v>0.55822649572649574</v>
      </c>
      <c r="JM58" s="8">
        <f>JM54/Data!$B18</f>
        <v>0.55822649572649574</v>
      </c>
      <c r="JN58" s="8">
        <f>JN54/Data!$B18</f>
        <v>1.0149572649572649</v>
      </c>
      <c r="JO58" s="8">
        <f>JO54/Data!$B18</f>
        <v>1.0149572649572649</v>
      </c>
      <c r="JP58" s="8">
        <f>JP54/Data!$B18</f>
        <v>0.60897435897435903</v>
      </c>
      <c r="JQ58" s="8">
        <f>JQ54/Data!$B18</f>
        <v>0.60897435897435903</v>
      </c>
      <c r="JR58" s="8">
        <f>JR54/Data!$B18</f>
        <v>0.55822649572649574</v>
      </c>
      <c r="JS58" s="8">
        <f>JS54/Data!$B18</f>
        <v>0.55822649572649574</v>
      </c>
      <c r="JT58" s="8">
        <f>JT54/Data!$B18</f>
        <v>0.55822649572649574</v>
      </c>
      <c r="JU58" s="8">
        <f>JU54/Data!$B18</f>
        <v>1.0149572649572649</v>
      </c>
      <c r="JV58" s="8">
        <f>JV54/Data!$B18</f>
        <v>1.0149572649572649</v>
      </c>
      <c r="JW58" s="8">
        <f>JW54/Data!$B18</f>
        <v>0.60897435897435903</v>
      </c>
      <c r="JX58" s="8">
        <f>JX54/Data!$B18</f>
        <v>0.60897435897435903</v>
      </c>
      <c r="JY58" s="8">
        <f>JY54/Data!$B18</f>
        <v>0.55822649572649574</v>
      </c>
      <c r="JZ58" s="8">
        <f>JZ54/Data!$B18</f>
        <v>0.55822649572649574</v>
      </c>
      <c r="KA58" s="8">
        <f>KA54/Data!$B18</f>
        <v>0.55822649572649574</v>
      </c>
      <c r="KB58" s="8">
        <f>KB54/Data!$B18</f>
        <v>1.0149572649572649</v>
      </c>
      <c r="KC58" s="8">
        <f>KC54/Data!$B18</f>
        <v>1.0149572649572649</v>
      </c>
      <c r="KD58" s="8">
        <f>KD54/Data!$B18</f>
        <v>0.60897435897435903</v>
      </c>
      <c r="KE58" s="8">
        <f>KE54/Data!$B18</f>
        <v>0.60897435897435903</v>
      </c>
      <c r="KF58" s="8">
        <f>KF54/Data!$B18</f>
        <v>0.55822649572649574</v>
      </c>
      <c r="KG58" s="8">
        <f>KG54/Data!$B18</f>
        <v>0.55822649572649574</v>
      </c>
      <c r="KH58" s="8">
        <f>KH54/Data!$B18</f>
        <v>0.55822649572649574</v>
      </c>
      <c r="KI58" s="8">
        <f>KI54/Data!$B18</f>
        <v>1.0149572649572649</v>
      </c>
      <c r="KJ58" s="8">
        <f>KJ54/Data!$B18</f>
        <v>1.0149572649572649</v>
      </c>
      <c r="KK58" s="8">
        <f>KK54/Data!$B18</f>
        <v>0.60897435897435903</v>
      </c>
      <c r="KL58" s="8">
        <f>KL54/Data!$B18</f>
        <v>0.60897435897435903</v>
      </c>
      <c r="KM58" s="8">
        <f>KM54/Data!$B18</f>
        <v>0.55822649572649574</v>
      </c>
      <c r="KN58" s="8">
        <f>KN54/Data!$B18</f>
        <v>0.55822649572649574</v>
      </c>
      <c r="KO58" s="8">
        <f>KO54/Data!$B18</f>
        <v>0.55822649572649574</v>
      </c>
      <c r="KP58" s="8">
        <f>KP54/Data!$B18</f>
        <v>1.0149572649572649</v>
      </c>
      <c r="KQ58" s="8">
        <f>KQ54/Data!$B18</f>
        <v>1.0149572649572649</v>
      </c>
      <c r="KR58" s="8">
        <f>KR54/Data!$B18</f>
        <v>0.60897435897435903</v>
      </c>
      <c r="KS58" s="8">
        <f>KS54/Data!$B18</f>
        <v>0.60897435897435903</v>
      </c>
      <c r="KT58" s="8">
        <f>KT54/Data!$B18</f>
        <v>0.55822649572649574</v>
      </c>
      <c r="KU58" s="8">
        <f>KU54/Data!$B18</f>
        <v>0.55822649572649574</v>
      </c>
      <c r="KV58" s="8">
        <f>KV54/Data!$B18</f>
        <v>0.55822649572649574</v>
      </c>
      <c r="KW58" s="8">
        <f>KW54/Data!$B18</f>
        <v>1.0149572649572649</v>
      </c>
      <c r="KX58" s="8">
        <f>KX54/Data!$B18</f>
        <v>1.0149572649572649</v>
      </c>
      <c r="KY58" s="8">
        <f>KY54/Data!$B18</f>
        <v>0.60897435897435903</v>
      </c>
      <c r="KZ58" s="8">
        <f>KZ54/Data!$B18</f>
        <v>0.60897435897435903</v>
      </c>
      <c r="LA58" s="8">
        <f>LA54/Data!$B18</f>
        <v>0.55822649572649574</v>
      </c>
      <c r="LB58" s="8">
        <f>LB54/Data!$B18</f>
        <v>0.55822649572649574</v>
      </c>
      <c r="LC58" s="8">
        <f>LC54/Data!$B18</f>
        <v>0.55822649572649574</v>
      </c>
      <c r="LD58" s="8">
        <f>LD54/Data!$B18</f>
        <v>1.0149572649572649</v>
      </c>
      <c r="LE58" s="8">
        <f>LE54/Data!$B18</f>
        <v>1.0149572649572649</v>
      </c>
      <c r="LF58" s="8">
        <f>LF54/Data!$B18</f>
        <v>0.60897435897435903</v>
      </c>
      <c r="LG58" s="8">
        <f>LG54/Data!$B18</f>
        <v>0.60897435897435903</v>
      </c>
      <c r="LH58" s="8">
        <f>LH54/Data!$B18</f>
        <v>0.55822649572649574</v>
      </c>
      <c r="LI58" s="8">
        <f>LI54/Data!$B18</f>
        <v>0.55822649572649574</v>
      </c>
      <c r="LJ58" s="8">
        <f>LJ54/Data!$B18</f>
        <v>0.55822649572649574</v>
      </c>
      <c r="LK58" s="8">
        <f>LK54/Data!$B18</f>
        <v>1.0149572649572649</v>
      </c>
      <c r="LL58" s="8">
        <f>LL54/Data!$B18</f>
        <v>1.0149572649572649</v>
      </c>
      <c r="LM58" s="8">
        <f>LM54/Data!$B18</f>
        <v>0.60897435897435903</v>
      </c>
      <c r="LN58" s="8">
        <f>LN54/Data!$B18</f>
        <v>0.60897435897435903</v>
      </c>
      <c r="LO58" s="8">
        <f>LO54/Data!$B18</f>
        <v>0.55822649572649574</v>
      </c>
      <c r="LP58" s="8">
        <f>LP54/Data!$B18</f>
        <v>0.55822649572649574</v>
      </c>
      <c r="LQ58" s="8">
        <f>LQ54/Data!$B18</f>
        <v>0.55822649572649574</v>
      </c>
      <c r="LR58" s="8">
        <f>LR54/Data!$B18</f>
        <v>1.0149572649572649</v>
      </c>
      <c r="LS58" s="8">
        <f>LS54/Data!$B18</f>
        <v>1.0149572649572649</v>
      </c>
      <c r="LT58" s="8">
        <f>LT54/Data!$B18</f>
        <v>0.60897435897435903</v>
      </c>
      <c r="LU58" s="8">
        <f>LU54/Data!$B18</f>
        <v>0.60897435897435903</v>
      </c>
      <c r="LV58" s="8">
        <f>LV54/Data!$B18</f>
        <v>0.55822649572649574</v>
      </c>
      <c r="LW58" s="8">
        <f>LW54/Data!$B18</f>
        <v>0.55822649572649574</v>
      </c>
      <c r="LX58" s="8">
        <f>LX54/Data!$B18</f>
        <v>0.55822649572649574</v>
      </c>
      <c r="LY58" s="8">
        <f>LY54/Data!$B18</f>
        <v>0.10217236467236467</v>
      </c>
      <c r="LZ58" s="8">
        <f>LZ54/Data!$B18</f>
        <v>0.10224002849002849</v>
      </c>
      <c r="MA58" s="8">
        <f>MA54/Data!$B18</f>
        <v>6.1384615384615385E-2</v>
      </c>
      <c r="MB58" s="8">
        <f>MB54/Data!$B18</f>
        <v>6.1425213675213669E-2</v>
      </c>
      <c r="MC58" s="8">
        <f>MC54/Data!$B18</f>
        <v>5.6343660968660968E-2</v>
      </c>
      <c r="MD58" s="8">
        <f>MD54/Data!$B18</f>
        <v>5.6380876068376072E-2</v>
      </c>
      <c r="ME58" s="8">
        <f>ME54/Data!$B18</f>
        <v>5.6418091168091163E-2</v>
      </c>
      <c r="MF58" s="8">
        <f>MF54/Data!$B18</f>
        <v>0.10264601139601137</v>
      </c>
      <c r="MG58" s="8">
        <f>MG54/Data!$B18</f>
        <v>0.10271367521367521</v>
      </c>
      <c r="MH58" s="8">
        <f>MH54/Data!$B18</f>
        <v>6.166880341880341E-2</v>
      </c>
      <c r="MI58" s="8">
        <f>MI54/Data!$B18</f>
        <v>6.1709401709401701E-2</v>
      </c>
      <c r="MJ58" s="8">
        <f>MJ54/Data!$B18</f>
        <v>5.6604166666666664E-2</v>
      </c>
      <c r="MK58" s="8">
        <f>MK54/Data!$B18</f>
        <v>5.6641381766381768E-2</v>
      </c>
      <c r="ML58" s="8">
        <f>ML54/Data!$B18</f>
        <v>5.6678596866096873E-2</v>
      </c>
      <c r="MM58" s="8">
        <f>MM54/Data!$B18</f>
        <v>0.10311965811965812</v>
      </c>
      <c r="MN58" s="8">
        <f>MN54/Data!$B18</f>
        <v>0.10318732193732194</v>
      </c>
      <c r="MO58" s="8">
        <f>MO54/Data!$B18</f>
        <v>6.1952991452991449E-2</v>
      </c>
      <c r="MP58" s="8">
        <f>MP54/Data!$B18</f>
        <v>6.199358974358974E-2</v>
      </c>
      <c r="MQ58" s="8">
        <f>MQ54/Data!$B18</f>
        <v>5.6864672364672374E-2</v>
      </c>
      <c r="MR58" s="8">
        <f>MR54/Data!$B18</f>
        <v>5.6901887464387464E-2</v>
      </c>
      <c r="MS58" s="8">
        <f>MS54/Data!$B18</f>
        <v>5.6939102564102569E-2</v>
      </c>
      <c r="MT58" s="8">
        <f>MT54/Data!$B18</f>
        <v>0.10359330484330484</v>
      </c>
      <c r="MU58" s="8">
        <f>MU54/Data!$B18</f>
        <v>0.10366096866096866</v>
      </c>
      <c r="MV58" s="8">
        <f>MV54/Data!$B18</f>
        <v>6.2237179487179481E-2</v>
      </c>
      <c r="MW58" s="8">
        <f>MW54/Data!$B18</f>
        <v>6.2277777777777779E-2</v>
      </c>
      <c r="MX58" s="8">
        <f>MX54/Data!$B18</f>
        <v>5.712517806267807E-2</v>
      </c>
      <c r="MY58" s="8">
        <f>MY54/Data!$B18</f>
        <v>5.7162393162393167E-2</v>
      </c>
      <c r="MZ58" s="8">
        <f>MZ54/Data!$B18</f>
        <v>5.7199608262108265E-2</v>
      </c>
      <c r="NA58" s="8">
        <f>NA54/Data!$B18</f>
        <v>0.10406695156695156</v>
      </c>
      <c r="NB58" s="8">
        <f>NB54/Data!$B18</f>
        <v>0.10413461538461538</v>
      </c>
      <c r="NC58" s="8">
        <f>NC54/Data!$B18</f>
        <v>6.2521367521367527E-2</v>
      </c>
      <c r="ND58" s="8">
        <f>ND54/Data!$B18</f>
        <v>6.2561965811965797E-2</v>
      </c>
      <c r="NE58" s="8">
        <f>NE54/Data!$B18</f>
        <v>5.7385683760683759E-2</v>
      </c>
      <c r="NF58" s="8">
        <f>NF54/Data!$B18</f>
        <v>5.7422898860398863E-2</v>
      </c>
      <c r="NG58" s="8">
        <f>NG54/Data!$B18</f>
        <v>5.7460113960113954E-2</v>
      </c>
      <c r="NH58" s="8">
        <f>NH54/Data!$B18</f>
        <v>0.10454059829059828</v>
      </c>
      <c r="NI58" s="8">
        <f>NI54/Data!$B18</f>
        <v>0.1046082621082621</v>
      </c>
    </row>
    <row r="59" spans="1:373" ht="15">
      <c r="B59" s="8" t="s">
        <v>1179</v>
      </c>
      <c r="C59" s="8">
        <f>C56*Data!$B19</f>
        <v>3.1666666666666669E-2</v>
      </c>
      <c r="D59" s="8">
        <f>D56*Data!$B19</f>
        <v>7.6000000000000012E-2</v>
      </c>
      <c r="E59" s="8">
        <f>E56*Data!$B19</f>
        <v>6.9666666666666682E-2</v>
      </c>
      <c r="F59" s="8">
        <f>F56*Data!$B19</f>
        <v>5.8055555555555555E-2</v>
      </c>
      <c r="G59" s="8">
        <f>G56*Data!$B19</f>
        <v>5.2249999999999998E-2</v>
      </c>
      <c r="H59" s="8">
        <f>H56*Data!$B19</f>
        <v>5.2777777777777785E-2</v>
      </c>
      <c r="I59" s="8">
        <f>I56*Data!$B19</f>
        <v>6.3333333333333339E-2</v>
      </c>
      <c r="J59" s="8">
        <f>J56*Data!$B19</f>
        <v>8.8666666666666671E-2</v>
      </c>
      <c r="K59" s="8">
        <f>K56*Data!$B19</f>
        <v>5.6999999999999995E-2</v>
      </c>
      <c r="L59" s="8">
        <f>L56*Data!$B19</f>
        <v>3.7736111111111123E-2</v>
      </c>
      <c r="M59" s="8">
        <f>M56*Data!$B19</f>
        <v>3.1930555555555559E-2</v>
      </c>
      <c r="N59" s="8">
        <f>N56*Data!$B19</f>
        <v>6.9666666666666682E-2</v>
      </c>
      <c r="O59" s="8">
        <f>O56*Data!$B19</f>
        <v>6.3333333333333339E-2</v>
      </c>
      <c r="P59" s="8">
        <f>P56*Data!$B19</f>
        <v>8.4444444444444447E-2</v>
      </c>
      <c r="Q59" s="8">
        <f>Q56*Data!$B19</f>
        <v>9.5000000000000001E-2</v>
      </c>
      <c r="R59" s="8">
        <f>R56*Data!$B19</f>
        <v>0.13933333333333334</v>
      </c>
      <c r="S59" s="8">
        <f>S56*Data!$B19</f>
        <v>7.5472222222222246E-2</v>
      </c>
      <c r="T59" s="8">
        <f>T56*Data!$B19</f>
        <v>5.8055555555555555E-2</v>
      </c>
      <c r="U59" s="8">
        <f>U56*Data!$B19</f>
        <v>4.6444444444444448E-2</v>
      </c>
      <c r="V59" s="8">
        <f>V56*Data!$B19</f>
        <v>5.2777777777777785E-2</v>
      </c>
      <c r="W59" s="8">
        <f>W56*Data!$B19</f>
        <v>6.3333333333333339E-2</v>
      </c>
      <c r="X59" s="8">
        <f>X56*Data!$B19</f>
        <v>8.2333333333333328E-2</v>
      </c>
      <c r="Y59" s="8">
        <f>Y56*Data!$B19</f>
        <v>8.8666666666666671E-2</v>
      </c>
      <c r="Z59" s="8">
        <f>Z56*Data!$B19</f>
        <v>5.8055555555555555E-2</v>
      </c>
      <c r="AA59" s="8">
        <f>AA56*Data!$B19</f>
        <v>5.2249999999999998E-2</v>
      </c>
      <c r="AB59" s="8">
        <f>AB56*Data!$B19</f>
        <v>4.3541666666666666E-2</v>
      </c>
      <c r="AC59" s="8">
        <f>AC56*Data!$B19</f>
        <v>5.2777777777777785E-2</v>
      </c>
      <c r="AD59" s="8">
        <f>AD56*Data!$B19</f>
        <v>7.9166666666666663E-2</v>
      </c>
      <c r="AE59" s="8">
        <f>AE56*Data!$B19</f>
        <v>0.11399999999999999</v>
      </c>
      <c r="AF59" s="8">
        <f>AF56*Data!$B19</f>
        <v>0.12666666666666668</v>
      </c>
      <c r="AG59" s="8">
        <f>AG56*Data!$B19</f>
        <v>6.9666666666666682E-2</v>
      </c>
      <c r="AH59" s="8">
        <f>AH56*Data!$B19</f>
        <v>4.6444444444444448E-2</v>
      </c>
      <c r="AI59" s="8">
        <f>AI56*Data!$B19</f>
        <v>4.6444444444444448E-2</v>
      </c>
      <c r="AJ59" s="8">
        <f>AJ56*Data!$B19</f>
        <v>8.4444444444444447E-2</v>
      </c>
      <c r="AK59" s="8">
        <f>AK56*Data!$B19</f>
        <v>8.4444444444444447E-2</v>
      </c>
      <c r="AL59" s="8">
        <f>AL56*Data!$B19</f>
        <v>0.11399999999999999</v>
      </c>
      <c r="AM59" s="8">
        <f>AM56*Data!$B19</f>
        <v>0.15833333333333333</v>
      </c>
      <c r="AN59" s="8">
        <f>AN56*Data!$B19</f>
        <v>9.2888888888888896E-2</v>
      </c>
      <c r="AO59" s="8">
        <f>AO56*Data!$B19</f>
        <v>8.7083333333333332E-2</v>
      </c>
      <c r="AP59" s="8">
        <f>AP56*Data!$B19</f>
        <v>5.8055555555555555E-2</v>
      </c>
      <c r="AQ59" s="8">
        <f>AQ56*Data!$B19</f>
        <v>6.3333333333333339E-2</v>
      </c>
      <c r="AR59" s="8">
        <f>AR56*Data!$B19</f>
        <v>6.3333333333333339E-2</v>
      </c>
      <c r="AS59" s="8">
        <f>AS56*Data!$B19</f>
        <v>9.5000000000000001E-2</v>
      </c>
      <c r="AT59" s="8">
        <f>AT56*Data!$B19</f>
        <v>9.5000000000000001E-2</v>
      </c>
      <c r="AU59" s="8">
        <f>AU56*Data!$B19</f>
        <v>5.8055555555555555E-2</v>
      </c>
      <c r="AV59" s="8">
        <f>AV56*Data!$B19</f>
        <v>6.9666666666666682E-2</v>
      </c>
      <c r="AW59" s="8">
        <f>AW56*Data!$B19</f>
        <v>8.1277777777777782E-2</v>
      </c>
      <c r="AX59" s="8">
        <f>AX56*Data!$B19</f>
        <v>0.10555555555555557</v>
      </c>
      <c r="AY59" s="8">
        <f>AY56*Data!$B19</f>
        <v>0.10555555555555557</v>
      </c>
      <c r="AZ59" s="8">
        <f>AZ56*Data!$B19</f>
        <v>0.12666666666666668</v>
      </c>
      <c r="BA59" s="8">
        <f>BA56*Data!$B19</f>
        <v>0.15833333333333333</v>
      </c>
      <c r="BB59" s="8">
        <f>BB56*Data!$B19</f>
        <v>0.1045</v>
      </c>
      <c r="BC59" s="8">
        <f>BC56*Data!$B19</f>
        <v>0.1045</v>
      </c>
      <c r="BD59" s="8">
        <f>BD56*Data!$B19</f>
        <v>0.1045</v>
      </c>
      <c r="BE59" s="8">
        <f>BE56*Data!$B19</f>
        <v>0.10555555555555557</v>
      </c>
      <c r="BF59" s="8">
        <f>BF56*Data!$B19</f>
        <v>0.10555555555555557</v>
      </c>
      <c r="BG59" s="8">
        <f>BG56*Data!$B19</f>
        <v>0.11399999999999999</v>
      </c>
      <c r="BH59" s="8">
        <f>BH56*Data!$B19</f>
        <v>9.5000000000000001E-2</v>
      </c>
      <c r="BI59" s="8">
        <f>BI56*Data!$B19</f>
        <v>6.3861111111111118E-2</v>
      </c>
      <c r="BJ59" s="8">
        <f>BJ56*Data!$B19</f>
        <v>5.2249999999999998E-2</v>
      </c>
      <c r="BK59" s="8">
        <f>BK56*Data!$B19</f>
        <v>5.2249999999999998E-2</v>
      </c>
      <c r="BL59" s="8">
        <f>BL56*Data!$B19</f>
        <v>6.3333333333333339E-2</v>
      </c>
      <c r="BM59" s="8">
        <f>BM56*Data!$B19</f>
        <v>0.10555555555555557</v>
      </c>
      <c r="BN59" s="8">
        <f>BN56*Data!$B19</f>
        <v>0</v>
      </c>
      <c r="BO59" s="8">
        <f>BO56*Data!$B19</f>
        <v>0.13933333333333334</v>
      </c>
      <c r="BP59" s="8">
        <f>BP56*Data!$B19</f>
        <v>7.5472222222222246E-2</v>
      </c>
      <c r="BQ59" s="8">
        <f>BQ56*Data!$B19</f>
        <v>4.0638888888888891E-2</v>
      </c>
      <c r="BR59" s="8">
        <f>BR56*Data!$B19</f>
        <v>3.4833333333333341E-2</v>
      </c>
      <c r="BS59" s="8">
        <f>BS56*Data!$B19</f>
        <v>6.3333333333333339E-2</v>
      </c>
      <c r="BT59" s="8">
        <f>BT56*Data!$B19</f>
        <v>8.4444444444444447E-2</v>
      </c>
      <c r="BU59" s="8">
        <f>BU56*Data!$B19</f>
        <v>9.5000000000000001E-2</v>
      </c>
      <c r="BV59" s="8">
        <f>BV56*Data!$B19</f>
        <v>0.10766666666666667</v>
      </c>
      <c r="BW59" s="8">
        <f>BW56*Data!$B19</f>
        <v>5.8055555555555555E-2</v>
      </c>
      <c r="BX59" s="8">
        <f>BX56*Data!$B19</f>
        <v>5.8055555555555555E-2</v>
      </c>
      <c r="BY59" s="8">
        <f>BY56*Data!$B19</f>
        <v>5.8055555555555555E-2</v>
      </c>
      <c r="BZ59" s="8">
        <f>BZ56*Data!$B19</f>
        <v>6.3333333333333339E-2</v>
      </c>
      <c r="CA59" s="8">
        <f>CA56*Data!$B19</f>
        <v>7.3888888888888879E-2</v>
      </c>
      <c r="CB59" s="8">
        <f>CB56*Data!$B19</f>
        <v>7.6000000000000012E-2</v>
      </c>
      <c r="CC59" s="8">
        <f>CC56*Data!$B19</f>
        <v>8.8666666666666671E-2</v>
      </c>
      <c r="CD59" s="8">
        <f>CD56*Data!$B19</f>
        <v>0.11611111111111111</v>
      </c>
      <c r="CE59" s="8">
        <f>CE56*Data!$B19</f>
        <v>0.11611111111111111</v>
      </c>
      <c r="CF59" s="8">
        <f>CF56*Data!$B19</f>
        <v>0.12772222222222224</v>
      </c>
      <c r="CG59" s="8">
        <f>CG56*Data!$B19</f>
        <v>0.23222222222222222</v>
      </c>
      <c r="CH59" s="8">
        <f>CH56*Data!$B19</f>
        <v>0.11611111111111111</v>
      </c>
      <c r="CI59" s="8">
        <f>CI56*Data!$B19</f>
        <v>0.15833333333333333</v>
      </c>
      <c r="CJ59" s="8">
        <f>CJ56*Data!$B19</f>
        <v>0.22799999999999998</v>
      </c>
      <c r="CK59" s="8">
        <f>CK56*Data!$B19</f>
        <v>0.20899999999999999</v>
      </c>
      <c r="CL59" s="8">
        <f>CL56*Data!$B19</f>
        <v>0.1451388888888889</v>
      </c>
      <c r="CM59" s="8">
        <f>CM56*Data!$B19</f>
        <v>0.1451388888888889</v>
      </c>
      <c r="CN59" s="8">
        <f>CN56*Data!$B19</f>
        <v>0.2638888888888889</v>
      </c>
      <c r="CO59" s="8">
        <f>CO56*Data!$B19</f>
        <v>0.16888888888888889</v>
      </c>
      <c r="CP59" s="8">
        <f>CP56*Data!$B19</f>
        <v>0.15833333333333333</v>
      </c>
      <c r="CQ59" s="8">
        <f>CQ56*Data!$B19</f>
        <v>0.22799999999999998</v>
      </c>
      <c r="CR59" s="8">
        <f>CR56*Data!$B19</f>
        <v>0.1451388888888889</v>
      </c>
      <c r="CS59" s="8">
        <f>CS56*Data!$B19</f>
        <v>0.1045</v>
      </c>
      <c r="CT59" s="8">
        <f>CT56*Data!$B19</f>
        <v>8.1277777777777782E-2</v>
      </c>
      <c r="CU59" s="8">
        <f>CU56*Data!$B19</f>
        <v>9.5000000000000001E-2</v>
      </c>
      <c r="CV59" s="8">
        <f>CV56*Data!$B19</f>
        <v>0.10555555555555557</v>
      </c>
      <c r="CW59" s="8">
        <f>CW56*Data!$B19</f>
        <v>0</v>
      </c>
      <c r="CX59" s="8">
        <f>CX56*Data!$B19</f>
        <v>0.12666666666666668</v>
      </c>
      <c r="CY59" s="8">
        <f>CY56*Data!$B19</f>
        <v>5.8055555555555555E-2</v>
      </c>
      <c r="CZ59" s="8">
        <f>CZ56*Data!$B19</f>
        <v>4.0638888888888891E-2</v>
      </c>
      <c r="DA59" s="8">
        <f>DA56*Data!$B19</f>
        <v>0.12772222222222224</v>
      </c>
      <c r="DB59" s="8">
        <f>DB56*Data!$B19</f>
        <v>0.12138888888888891</v>
      </c>
      <c r="DC59" s="8">
        <f>DC56*Data!$B19</f>
        <v>0.12666666666666668</v>
      </c>
      <c r="DD59" s="8">
        <f>DD56*Data!$B19</f>
        <v>0.17733333333333334</v>
      </c>
      <c r="DE59" s="8">
        <f>DE56*Data!$B19</f>
        <v>0.20583333333333331</v>
      </c>
      <c r="DF59" s="8">
        <f>DF56*Data!$B19</f>
        <v>0.12772222222222224</v>
      </c>
      <c r="DG59" s="8">
        <f>DG56*Data!$B19</f>
        <v>0.12772222222222224</v>
      </c>
      <c r="DH59" s="8">
        <f>DH56*Data!$B19</f>
        <v>0.17416666666666666</v>
      </c>
      <c r="DI59" s="8">
        <f>DI56*Data!$B19</f>
        <v>0.40111111111111114</v>
      </c>
      <c r="DJ59" s="8">
        <f>DJ56*Data!$B19</f>
        <v>0.23222222222222222</v>
      </c>
      <c r="DK59" s="8">
        <f>DK56*Data!$B19</f>
        <v>0.20266666666666666</v>
      </c>
      <c r="DL59" s="8">
        <f>DL56*Data!$B19</f>
        <v>0.2406666666666667</v>
      </c>
      <c r="DM59" s="8">
        <f>DM56*Data!$B19</f>
        <v>0.20319444444444443</v>
      </c>
      <c r="DN59" s="8">
        <f>DN56*Data!$B19</f>
        <v>0.16255555555555556</v>
      </c>
      <c r="DO59" s="8">
        <f>DO56*Data!$B19</f>
        <v>0.20319444444444443</v>
      </c>
      <c r="DP59" s="8">
        <f>DP56*Data!$B19</f>
        <v>0.12666666666666668</v>
      </c>
      <c r="DQ59" s="8">
        <f>DQ56*Data!$B19</f>
        <v>0.10555555555555557</v>
      </c>
      <c r="DR59" s="8">
        <f>DR56*Data!$B19</f>
        <v>0.11399999999999999</v>
      </c>
      <c r="DS59" s="8">
        <f>DS56*Data!$B19</f>
        <v>8.2333333333333328E-2</v>
      </c>
      <c r="DT59" s="8">
        <f>DT56*Data!$B19</f>
        <v>4.0638888888888891E-2</v>
      </c>
      <c r="DU59" s="8">
        <f>DU56*Data!$B19</f>
        <v>4.0638888888888891E-2</v>
      </c>
      <c r="DV59" s="8">
        <f>DV56*Data!$B19</f>
        <v>4.6444444444444448E-2</v>
      </c>
      <c r="DW59" s="8">
        <f>DW56*Data!$B19</f>
        <v>6.3333333333333339E-2</v>
      </c>
      <c r="DX59" s="8">
        <f>DX56*Data!$B19</f>
        <v>7.3888888888888879E-2</v>
      </c>
      <c r="DY59" s="8">
        <f>DY56*Data!$B19</f>
        <v>7.6000000000000012E-2</v>
      </c>
      <c r="DZ59" s="8">
        <f>DZ56*Data!$B19</f>
        <v>8.2333333333333328E-2</v>
      </c>
      <c r="EA59" s="8">
        <f>EA56*Data!$B19</f>
        <v>4.0638888888888891E-2</v>
      </c>
      <c r="EB59" s="8">
        <f>EB56*Data!$B19</f>
        <v>4.6444444444444448E-2</v>
      </c>
      <c r="EC59" s="8">
        <f>EC56*Data!$B19</f>
        <v>4.6444444444444448E-2</v>
      </c>
      <c r="ED59" s="8">
        <f>ED56*Data!$B19</f>
        <v>8.4444444444444447E-2</v>
      </c>
      <c r="EE59" s="8">
        <f>EE56*Data!$B19</f>
        <v>8.4444444444444447E-2</v>
      </c>
      <c r="EF59" s="8">
        <f>EF56*Data!$B19</f>
        <v>9.5000000000000001E-2</v>
      </c>
      <c r="EG59" s="8">
        <f>EG56*Data!$B19</f>
        <v>0.12666666666666668</v>
      </c>
      <c r="EH59" s="8">
        <f>EH56*Data!$B19</f>
        <v>7.5472222222222246E-2</v>
      </c>
      <c r="EI59" s="8">
        <f>EI56*Data!$B19</f>
        <v>7.5472222222222246E-2</v>
      </c>
      <c r="EJ59" s="8">
        <f>EJ56*Data!$B19</f>
        <v>0.1045</v>
      </c>
      <c r="EK59" s="8">
        <f>EK56*Data!$B19</f>
        <v>0.16888888888888889</v>
      </c>
      <c r="EL59" s="8">
        <f>EL56*Data!$B19</f>
        <v>0.16888888888888889</v>
      </c>
      <c r="EM59" s="8">
        <f>EM56*Data!$B19</f>
        <v>0.17733333333333334</v>
      </c>
      <c r="EN59" s="8">
        <f>EN56*Data!$B19</f>
        <v>0.27866666666666667</v>
      </c>
      <c r="EO59" s="8">
        <f>EO56*Data!$B19</f>
        <v>0.16255555555555556</v>
      </c>
      <c r="EP59" s="8">
        <f>EP56*Data!$B19</f>
        <v>0.15094444444444449</v>
      </c>
      <c r="EQ59" s="8">
        <f>EQ56*Data!$B19</f>
        <v>0.15094444444444449</v>
      </c>
      <c r="ER59" s="8">
        <f>ER56*Data!$B19</f>
        <v>0.47500000000000003</v>
      </c>
      <c r="ES59" s="8">
        <f>ES56*Data!$B19</f>
        <v>0.16888888888888889</v>
      </c>
      <c r="ET59" s="8">
        <f>ET56*Data!$B19</f>
        <v>0.17733333333333334</v>
      </c>
      <c r="EU59" s="8">
        <f>EU56*Data!$B19</f>
        <v>0.28499999999999998</v>
      </c>
      <c r="EV59" s="8">
        <f>EV56*Data!$B19</f>
        <v>0.18577777777777779</v>
      </c>
      <c r="EW59" s="8">
        <f>EW56*Data!$B19</f>
        <v>0.16255555555555556</v>
      </c>
      <c r="EX59" s="8">
        <f>EX56*Data!$B19</f>
        <v>0.16255555555555556</v>
      </c>
      <c r="EY59" s="8">
        <f>EY56*Data!$B19</f>
        <v>0.42222222222222228</v>
      </c>
      <c r="EZ59" s="8">
        <f>EZ56*Data!$B19</f>
        <v>0.31666666666666665</v>
      </c>
      <c r="FA59" s="8">
        <f>FA56*Data!$B19</f>
        <v>0.20266666666666666</v>
      </c>
      <c r="FB59" s="8">
        <f>FB56*Data!$B19</f>
        <v>0.26599999999999996</v>
      </c>
      <c r="FC59" s="8">
        <f>FC56*Data!$B19</f>
        <v>0.19738888888888892</v>
      </c>
      <c r="FD59" s="8">
        <f>FD56*Data!$B19</f>
        <v>0.17416666666666666</v>
      </c>
      <c r="FE59" s="8">
        <f>FE56*Data!$B19</f>
        <v>0.17416666666666666</v>
      </c>
      <c r="FF59" s="8">
        <f>FF56*Data!$B19</f>
        <v>0.42222222222222228</v>
      </c>
      <c r="FG59" s="8">
        <f>FG56*Data!$B19</f>
        <v>0.16888888888888889</v>
      </c>
      <c r="FH59" s="8">
        <f>FH56*Data!$B19</f>
        <v>0.2406666666666667</v>
      </c>
      <c r="FI59" s="8">
        <f>FI56*Data!$B19</f>
        <v>0.12666666666666668</v>
      </c>
      <c r="FJ59" s="8">
        <f>FJ56*Data!$B19</f>
        <v>8.7083333333333332E-2</v>
      </c>
      <c r="FK59" s="8">
        <f>FK56*Data!$B19</f>
        <v>8.7083333333333332E-2</v>
      </c>
      <c r="FL59" s="8">
        <f>FL56*Data!$B19</f>
        <v>8.7083333333333332E-2</v>
      </c>
      <c r="FM59" s="8">
        <f>FM56*Data!$B19</f>
        <v>0.15833333333333333</v>
      </c>
      <c r="FN59" s="8">
        <f>FN56*Data!$B19</f>
        <v>0.15833333333333333</v>
      </c>
      <c r="FO59" s="8">
        <f>FO56*Data!$B19</f>
        <v>9.5000000000000001E-2</v>
      </c>
      <c r="FP59" s="8">
        <f>FP56*Data!$B19</f>
        <v>9.5000000000000001E-2</v>
      </c>
      <c r="FQ59" s="8">
        <f>FQ56*Data!$B19</f>
        <v>8.7083333333333332E-2</v>
      </c>
      <c r="FR59" s="8">
        <f>FR56*Data!$B19</f>
        <v>8.7083333333333332E-2</v>
      </c>
      <c r="FS59" s="8">
        <f>FS56*Data!$B19</f>
        <v>8.7083333333333332E-2</v>
      </c>
      <c r="FT59" s="8">
        <f>FT56*Data!$B19</f>
        <v>0.15833333333333333</v>
      </c>
      <c r="FU59" s="8">
        <f>FU56*Data!$B19</f>
        <v>0.15833333333333333</v>
      </c>
      <c r="FV59" s="8">
        <f>FV56*Data!$B19</f>
        <v>9.5000000000000001E-2</v>
      </c>
      <c r="FW59" s="8">
        <f>FW56*Data!$B19</f>
        <v>9.5000000000000001E-2</v>
      </c>
      <c r="FX59" s="8">
        <f>FX56*Data!$B19</f>
        <v>8.7083333333333332E-2</v>
      </c>
      <c r="FY59" s="8">
        <f>FY56*Data!$B19</f>
        <v>8.7083333333333332E-2</v>
      </c>
      <c r="FZ59" s="8">
        <f>FZ56*Data!$B19</f>
        <v>8.7083333333333332E-2</v>
      </c>
      <c r="GA59" s="8">
        <f>GA56*Data!$B19</f>
        <v>0.15833333333333333</v>
      </c>
      <c r="GB59" s="8">
        <f>GB56*Data!$B19</f>
        <v>0.15833333333333333</v>
      </c>
      <c r="GC59" s="8">
        <f>GC56*Data!$B19</f>
        <v>9.5000000000000001E-2</v>
      </c>
      <c r="GD59" s="8">
        <f>GD56*Data!$B19</f>
        <v>9.5000000000000001E-2</v>
      </c>
      <c r="GE59" s="8">
        <f>GE56*Data!$B19</f>
        <v>8.7083333333333332E-2</v>
      </c>
      <c r="GF59" s="8">
        <f>GF56*Data!$B19</f>
        <v>8.7083333333333332E-2</v>
      </c>
      <c r="GG59" s="8">
        <f>GG56*Data!$B19</f>
        <v>8.7083333333333332E-2</v>
      </c>
      <c r="GH59" s="8">
        <f>GH56*Data!$B19</f>
        <v>0.15833333333333333</v>
      </c>
      <c r="GI59" s="8">
        <f>GI56*Data!$B19</f>
        <v>0.15833333333333333</v>
      </c>
      <c r="GJ59" s="8">
        <f>GJ56*Data!$B19</f>
        <v>9.5000000000000001E-2</v>
      </c>
      <c r="GK59" s="8">
        <f>GK56*Data!$B19</f>
        <v>9.5000000000000001E-2</v>
      </c>
      <c r="GL59" s="8">
        <f>GL56*Data!$B19</f>
        <v>8.7083333333333332E-2</v>
      </c>
      <c r="GM59" s="8">
        <f>GM56*Data!$B19</f>
        <v>8.7083333333333332E-2</v>
      </c>
      <c r="GN59" s="8">
        <f>GN56*Data!$B19</f>
        <v>8.7083333333333332E-2</v>
      </c>
      <c r="GO59" s="8">
        <f>GO56*Data!$B19</f>
        <v>0.15833333333333333</v>
      </c>
      <c r="GP59" s="8">
        <f>GP56*Data!$B19</f>
        <v>0.15833333333333333</v>
      </c>
      <c r="GQ59" s="8">
        <f>GQ56*Data!$B19</f>
        <v>9.5000000000000001E-2</v>
      </c>
      <c r="GR59" s="8">
        <f>GR56*Data!$B19</f>
        <v>9.5000000000000001E-2</v>
      </c>
      <c r="GS59" s="8">
        <f>GS56*Data!$B19</f>
        <v>8.7083333333333332E-2</v>
      </c>
      <c r="GT59" s="8">
        <f>GT56*Data!$B19</f>
        <v>8.7083333333333332E-2</v>
      </c>
      <c r="GU59" s="8">
        <f>GU56*Data!$B19</f>
        <v>8.7083333333333332E-2</v>
      </c>
      <c r="GV59" s="8">
        <f>GV56*Data!$B19</f>
        <v>0.15833333333333333</v>
      </c>
      <c r="GW59" s="8">
        <f>GW56*Data!$B19</f>
        <v>0.15833333333333333</v>
      </c>
      <c r="GX59" s="8">
        <f>GX56*Data!$B19</f>
        <v>9.5000000000000001E-2</v>
      </c>
      <c r="GY59" s="8">
        <f>GY56*Data!$B19</f>
        <v>9.5000000000000001E-2</v>
      </c>
      <c r="GZ59" s="8">
        <f>GZ56*Data!$B19</f>
        <v>8.7083333333333332E-2</v>
      </c>
      <c r="HA59" s="8">
        <f>HA56*Data!$B19</f>
        <v>8.7083333333333332E-2</v>
      </c>
      <c r="HB59" s="8">
        <f>HB56*Data!$B19</f>
        <v>8.7083333333333332E-2</v>
      </c>
      <c r="HC59" s="8">
        <f>HC56*Data!$B19</f>
        <v>0.15833333333333333</v>
      </c>
      <c r="HD59" s="8">
        <f>HD56*Data!$B19</f>
        <v>0.15833333333333333</v>
      </c>
      <c r="HE59" s="8">
        <f>HE56*Data!$B19</f>
        <v>9.5000000000000001E-2</v>
      </c>
      <c r="HF59" s="8">
        <f>HF56*Data!$B19</f>
        <v>9.5000000000000001E-2</v>
      </c>
      <c r="HG59" s="8">
        <f>HG56*Data!$B19</f>
        <v>8.7083333333333332E-2</v>
      </c>
      <c r="HH59" s="8">
        <f>HH56*Data!$B19</f>
        <v>8.7083333333333332E-2</v>
      </c>
      <c r="HI59" s="8">
        <f>HI56*Data!$B19</f>
        <v>8.7083333333333332E-2</v>
      </c>
      <c r="HJ59" s="8">
        <f>HJ56*Data!$B19</f>
        <v>0.15833333333333333</v>
      </c>
      <c r="HK59" s="8">
        <f>HK56*Data!$B19</f>
        <v>0.15833333333333333</v>
      </c>
      <c r="HL59" s="8">
        <f>HL56*Data!$B19</f>
        <v>9.5000000000000001E-2</v>
      </c>
      <c r="HM59" s="8">
        <f>HM56*Data!$B19</f>
        <v>9.5000000000000001E-2</v>
      </c>
      <c r="HN59" s="8">
        <f>HN56*Data!$B19</f>
        <v>8.7083333333333332E-2</v>
      </c>
      <c r="HO59" s="8">
        <f>HO56*Data!$B19</f>
        <v>8.7083333333333332E-2</v>
      </c>
      <c r="HP59" s="8">
        <f>HP56*Data!$B19</f>
        <v>8.7083333333333332E-2</v>
      </c>
      <c r="HQ59" s="8">
        <f>HQ56*Data!$B19</f>
        <v>0.15833333333333333</v>
      </c>
      <c r="HR59" s="8">
        <f>HR56*Data!$B19</f>
        <v>0.15833333333333333</v>
      </c>
      <c r="HS59" s="8">
        <f>HS56*Data!$B19</f>
        <v>9.5000000000000001E-2</v>
      </c>
      <c r="HT59" s="8">
        <f>HT56*Data!$B19</f>
        <v>9.5000000000000001E-2</v>
      </c>
      <c r="HU59" s="8">
        <f>HU56*Data!$B19</f>
        <v>8.7083333333333332E-2</v>
      </c>
      <c r="HV59" s="8">
        <f>HV56*Data!$B19</f>
        <v>8.7083333333333332E-2</v>
      </c>
      <c r="HW59" s="8">
        <f>HW56*Data!$B19</f>
        <v>8.7083333333333332E-2</v>
      </c>
      <c r="HX59" s="8">
        <f>HX56*Data!$B19</f>
        <v>0.15833333333333333</v>
      </c>
      <c r="HY59" s="8">
        <f>HY56*Data!$B19</f>
        <v>0.15833333333333333</v>
      </c>
      <c r="HZ59" s="8">
        <f>HZ56*Data!$B19</f>
        <v>9.5000000000000001E-2</v>
      </c>
      <c r="IA59" s="8">
        <f>IA56*Data!$B19</f>
        <v>9.5000000000000001E-2</v>
      </c>
      <c r="IB59" s="8">
        <f>IB56*Data!$B19</f>
        <v>8.7083333333333332E-2</v>
      </c>
      <c r="IC59" s="8">
        <f>IC56*Data!$B19</f>
        <v>8.7083333333333332E-2</v>
      </c>
      <c r="ID59" s="8">
        <f>ID56*Data!$B19</f>
        <v>8.7083333333333332E-2</v>
      </c>
      <c r="IE59" s="8">
        <f>IE56*Data!$B19</f>
        <v>0.15833333333333333</v>
      </c>
      <c r="IF59" s="8">
        <f>IF56*Data!$B19</f>
        <v>0.15833333333333333</v>
      </c>
      <c r="IG59" s="8">
        <f>IG56*Data!$B19</f>
        <v>9.5000000000000001E-2</v>
      </c>
      <c r="IH59" s="8">
        <f>IH56*Data!$B19</f>
        <v>9.5000000000000001E-2</v>
      </c>
      <c r="II59" s="8">
        <f>II56*Data!$B19</f>
        <v>8.7083333333333332E-2</v>
      </c>
      <c r="IJ59" s="8">
        <f>IJ56*Data!$B19</f>
        <v>8.7083333333333332E-2</v>
      </c>
      <c r="IK59" s="8">
        <f>IK56*Data!$B19</f>
        <v>8.7083333333333332E-2</v>
      </c>
      <c r="IL59" s="8">
        <f>IL56*Data!$B19</f>
        <v>0.15833333333333333</v>
      </c>
      <c r="IM59" s="8">
        <f>IM56*Data!$B19</f>
        <v>0.15833333333333333</v>
      </c>
      <c r="IN59" s="8">
        <f>IN56*Data!$B19</f>
        <v>9.5000000000000001E-2</v>
      </c>
      <c r="IO59" s="8">
        <f>IO56*Data!$B19</f>
        <v>9.5000000000000001E-2</v>
      </c>
      <c r="IP59" s="8">
        <f>IP56*Data!$B19</f>
        <v>8.7083333333333332E-2</v>
      </c>
      <c r="IQ59" s="8">
        <f>IQ56*Data!$B19</f>
        <v>8.7083333333333332E-2</v>
      </c>
      <c r="IR59" s="8">
        <f>IR56*Data!$B19</f>
        <v>8.7083333333333332E-2</v>
      </c>
      <c r="IS59" s="8">
        <f>IS56*Data!$B19</f>
        <v>0.15833333333333333</v>
      </c>
      <c r="IT59" s="8">
        <f>IT56*Data!$B19</f>
        <v>0.15833333333333333</v>
      </c>
      <c r="IU59" s="8">
        <f>IU56*Data!$B19</f>
        <v>9.5000000000000001E-2</v>
      </c>
      <c r="IV59" s="8">
        <f>IV56*Data!$B19</f>
        <v>9.5000000000000001E-2</v>
      </c>
      <c r="IW59" s="8">
        <f>IW56*Data!$B19</f>
        <v>8.7083333333333332E-2</v>
      </c>
      <c r="IX59" s="8">
        <f>IX56*Data!$B19</f>
        <v>8.7083333333333332E-2</v>
      </c>
      <c r="IY59" s="8">
        <f>IY56*Data!$B19</f>
        <v>8.7083333333333332E-2</v>
      </c>
      <c r="IZ59" s="8">
        <f>IZ56*Data!$B19</f>
        <v>0.15833333333333333</v>
      </c>
      <c r="JA59" s="8">
        <f>JA56*Data!$B19</f>
        <v>0.15833333333333333</v>
      </c>
      <c r="JB59" s="8">
        <f>JB56*Data!$B19</f>
        <v>9.5000000000000001E-2</v>
      </c>
      <c r="JC59" s="8">
        <f>JC56*Data!$B19</f>
        <v>9.5000000000000001E-2</v>
      </c>
      <c r="JD59" s="8">
        <f>JD56*Data!$B19</f>
        <v>8.7083333333333332E-2</v>
      </c>
      <c r="JE59" s="8">
        <f>JE56*Data!$B19</f>
        <v>8.7083333333333332E-2</v>
      </c>
      <c r="JF59" s="8">
        <f>JF56*Data!$B19</f>
        <v>8.7083333333333332E-2</v>
      </c>
      <c r="JG59" s="8">
        <f>JG56*Data!$B19</f>
        <v>0.15833333333333333</v>
      </c>
      <c r="JH59" s="8">
        <f>JH56*Data!$B19</f>
        <v>0.15833333333333333</v>
      </c>
      <c r="JI59" s="8">
        <f>JI56*Data!$B19</f>
        <v>9.5000000000000001E-2</v>
      </c>
      <c r="JJ59" s="8">
        <f>JJ56*Data!$B19</f>
        <v>9.5000000000000001E-2</v>
      </c>
      <c r="JK59" s="8">
        <f>JK56*Data!$B19</f>
        <v>8.7083333333333332E-2</v>
      </c>
      <c r="JL59" s="8">
        <f>JL56*Data!$B19</f>
        <v>8.7083333333333332E-2</v>
      </c>
      <c r="JM59" s="8">
        <f>JM56*Data!$B19</f>
        <v>8.7083333333333332E-2</v>
      </c>
      <c r="JN59" s="8">
        <f>JN56*Data!$B19</f>
        <v>0.15833333333333333</v>
      </c>
      <c r="JO59" s="8">
        <f>JO56*Data!$B19</f>
        <v>0.15833333333333333</v>
      </c>
      <c r="JP59" s="8">
        <f>JP56*Data!$B19</f>
        <v>9.5000000000000001E-2</v>
      </c>
      <c r="JQ59" s="8">
        <f>JQ56*Data!$B19</f>
        <v>9.5000000000000001E-2</v>
      </c>
      <c r="JR59" s="8">
        <f>JR56*Data!$B19</f>
        <v>8.7083333333333332E-2</v>
      </c>
      <c r="JS59" s="8">
        <f>JS56*Data!$B19</f>
        <v>8.7083333333333332E-2</v>
      </c>
      <c r="JT59" s="8">
        <f>JT56*Data!$B19</f>
        <v>8.7083333333333332E-2</v>
      </c>
      <c r="JU59" s="8">
        <f>JU56*Data!$B19</f>
        <v>0.15833333333333333</v>
      </c>
      <c r="JV59" s="8">
        <f>JV56*Data!$B19</f>
        <v>0.15833333333333333</v>
      </c>
      <c r="JW59" s="8">
        <f>JW56*Data!$B19</f>
        <v>9.5000000000000001E-2</v>
      </c>
      <c r="JX59" s="8">
        <f>JX56*Data!$B19</f>
        <v>9.5000000000000001E-2</v>
      </c>
      <c r="JY59" s="8">
        <f>JY56*Data!$B19</f>
        <v>8.7083333333333332E-2</v>
      </c>
      <c r="JZ59" s="8">
        <f>JZ56*Data!$B19</f>
        <v>8.7083333333333332E-2</v>
      </c>
      <c r="KA59" s="8">
        <f>KA56*Data!$B19</f>
        <v>8.7083333333333332E-2</v>
      </c>
      <c r="KB59" s="8">
        <f>KB56*Data!$B19</f>
        <v>0.15833333333333333</v>
      </c>
      <c r="KC59" s="8">
        <f>KC56*Data!$B19</f>
        <v>0.15833333333333333</v>
      </c>
      <c r="KD59" s="8">
        <f>KD56*Data!$B19</f>
        <v>9.5000000000000001E-2</v>
      </c>
      <c r="KE59" s="8">
        <f>KE56*Data!$B19</f>
        <v>9.5000000000000001E-2</v>
      </c>
      <c r="KF59" s="8">
        <f>KF56*Data!$B19</f>
        <v>8.7083333333333332E-2</v>
      </c>
      <c r="KG59" s="8">
        <f>KG56*Data!$B19</f>
        <v>8.7083333333333332E-2</v>
      </c>
      <c r="KH59" s="8">
        <f>KH56*Data!$B19</f>
        <v>8.7083333333333332E-2</v>
      </c>
      <c r="KI59" s="8">
        <f>KI56*Data!$B19</f>
        <v>0.15833333333333333</v>
      </c>
      <c r="KJ59" s="8">
        <f>KJ56*Data!$B19</f>
        <v>0.15833333333333333</v>
      </c>
      <c r="KK59" s="8">
        <f>KK56*Data!$B19</f>
        <v>9.5000000000000001E-2</v>
      </c>
      <c r="KL59" s="8">
        <f>KL56*Data!$B19</f>
        <v>9.5000000000000001E-2</v>
      </c>
      <c r="KM59" s="8">
        <f>KM56*Data!$B19</f>
        <v>8.7083333333333332E-2</v>
      </c>
      <c r="KN59" s="8">
        <f>KN56*Data!$B19</f>
        <v>8.7083333333333332E-2</v>
      </c>
      <c r="KO59" s="8">
        <f>KO56*Data!$B19</f>
        <v>8.7083333333333332E-2</v>
      </c>
      <c r="KP59" s="8">
        <f>KP56*Data!$B19</f>
        <v>0.15833333333333333</v>
      </c>
      <c r="KQ59" s="8">
        <f>KQ56*Data!$B19</f>
        <v>0.15833333333333333</v>
      </c>
      <c r="KR59" s="8">
        <f>KR56*Data!$B19</f>
        <v>9.5000000000000001E-2</v>
      </c>
      <c r="KS59" s="8">
        <f>KS56*Data!$B19</f>
        <v>9.5000000000000001E-2</v>
      </c>
      <c r="KT59" s="8">
        <f>KT56*Data!$B19</f>
        <v>8.7083333333333332E-2</v>
      </c>
      <c r="KU59" s="8">
        <f>KU56*Data!$B19</f>
        <v>8.7083333333333332E-2</v>
      </c>
      <c r="KV59" s="8">
        <f>KV56*Data!$B19</f>
        <v>8.7083333333333332E-2</v>
      </c>
      <c r="KW59" s="8">
        <f>KW56*Data!$B19</f>
        <v>0.15833333333333333</v>
      </c>
      <c r="KX59" s="8">
        <f>KX56*Data!$B19</f>
        <v>0.15833333333333333</v>
      </c>
      <c r="KY59" s="8">
        <f>KY56*Data!$B19</f>
        <v>9.5000000000000001E-2</v>
      </c>
      <c r="KZ59" s="8">
        <f>KZ56*Data!$B19</f>
        <v>9.5000000000000001E-2</v>
      </c>
      <c r="LA59" s="8">
        <f>LA56*Data!$B19</f>
        <v>8.7083333333333332E-2</v>
      </c>
      <c r="LB59" s="8">
        <f>LB56*Data!$B19</f>
        <v>8.7083333333333332E-2</v>
      </c>
      <c r="LC59" s="8">
        <f>LC56*Data!$B19</f>
        <v>8.7083333333333332E-2</v>
      </c>
      <c r="LD59" s="8">
        <f>LD56*Data!$B19</f>
        <v>0.15833333333333333</v>
      </c>
      <c r="LE59" s="8">
        <f>LE56*Data!$B19</f>
        <v>0.15833333333333333</v>
      </c>
      <c r="LF59" s="8">
        <f>LF56*Data!$B19</f>
        <v>9.5000000000000001E-2</v>
      </c>
      <c r="LG59" s="8">
        <f>LG56*Data!$B19</f>
        <v>9.5000000000000001E-2</v>
      </c>
      <c r="LH59" s="8">
        <f>LH56*Data!$B19</f>
        <v>8.7083333333333332E-2</v>
      </c>
      <c r="LI59" s="8">
        <f>LI56*Data!$B19</f>
        <v>8.7083333333333332E-2</v>
      </c>
      <c r="LJ59" s="8">
        <f>LJ56*Data!$B19</f>
        <v>8.7083333333333332E-2</v>
      </c>
      <c r="LK59" s="8">
        <f>LK56*Data!$B19</f>
        <v>0.15833333333333333</v>
      </c>
      <c r="LL59" s="8">
        <f>LL56*Data!$B19</f>
        <v>0.15833333333333333</v>
      </c>
      <c r="LM59" s="8">
        <f>LM56*Data!$B19</f>
        <v>9.5000000000000001E-2</v>
      </c>
      <c r="LN59" s="8">
        <f>LN56*Data!$B19</f>
        <v>9.5000000000000001E-2</v>
      </c>
      <c r="LO59" s="8">
        <f>LO56*Data!$B19</f>
        <v>8.7083333333333332E-2</v>
      </c>
      <c r="LP59" s="8">
        <f>LP56*Data!$B19</f>
        <v>8.7083333333333332E-2</v>
      </c>
      <c r="LQ59" s="8">
        <f>LQ56*Data!$B19</f>
        <v>8.7083333333333332E-2</v>
      </c>
      <c r="LR59" s="8">
        <f>LR56*Data!$B19</f>
        <v>0.15833333333333333</v>
      </c>
      <c r="LS59" s="8">
        <f>LS56*Data!$B19</f>
        <v>0.15833333333333333</v>
      </c>
      <c r="LT59" s="8">
        <f>LT56*Data!$B19</f>
        <v>9.5000000000000001E-2</v>
      </c>
      <c r="LU59" s="8">
        <f>LU56*Data!$B19</f>
        <v>9.5000000000000001E-2</v>
      </c>
      <c r="LV59" s="8">
        <f>LV56*Data!$B19</f>
        <v>8.7083333333333332E-2</v>
      </c>
      <c r="LW59" s="8">
        <f>LW56*Data!$B19</f>
        <v>8.7083333333333332E-2</v>
      </c>
      <c r="LX59" s="8">
        <f>LX56*Data!$B19</f>
        <v>8.7083333333333332E-2</v>
      </c>
      <c r="LY59" s="8">
        <f>LY56*Data!$B19</f>
        <v>1.5938888888888888E-2</v>
      </c>
      <c r="LZ59" s="8">
        <f>LZ56*Data!$B19</f>
        <v>1.5949444444444443E-2</v>
      </c>
      <c r="MA59" s="8">
        <f>MA56*Data!$B19</f>
        <v>9.5760000000000012E-3</v>
      </c>
      <c r="MB59" s="8">
        <f>MB56*Data!$B19</f>
        <v>9.5823333333333316E-3</v>
      </c>
      <c r="MC59" s="8">
        <f>MC56*Data!$B19</f>
        <v>8.7896111111111126E-3</v>
      </c>
      <c r="MD59" s="8">
        <f>MD56*Data!$B19</f>
        <v>8.7954166666666667E-3</v>
      </c>
      <c r="ME59" s="8">
        <f>ME56*Data!$B19</f>
        <v>8.8012222222222224E-3</v>
      </c>
      <c r="MF59" s="8">
        <f>MF56*Data!$B19</f>
        <v>1.6012777777777775E-2</v>
      </c>
      <c r="MG59" s="8">
        <f>MG56*Data!$B19</f>
        <v>1.602333333333333E-2</v>
      </c>
      <c r="MH59" s="8">
        <f>MH56*Data!$B19</f>
        <v>9.6203333333333349E-3</v>
      </c>
      <c r="MI59" s="8">
        <f>MI56*Data!$B19</f>
        <v>9.6266666666666653E-3</v>
      </c>
      <c r="MJ59" s="8">
        <f>MJ56*Data!$B19</f>
        <v>8.8302500000000013E-3</v>
      </c>
      <c r="MK59" s="8">
        <f>MK56*Data!$B19</f>
        <v>8.8360555555555553E-3</v>
      </c>
      <c r="ML59" s="8">
        <f>ML56*Data!$B19</f>
        <v>8.8418611111111111E-3</v>
      </c>
      <c r="MM59" s="8">
        <f>MM56*Data!$B19</f>
        <v>1.6086666666666666E-2</v>
      </c>
      <c r="MN59" s="8">
        <f>MN56*Data!$B19</f>
        <v>1.6097222222222221E-2</v>
      </c>
      <c r="MO59" s="8">
        <f>MO56*Data!$B19</f>
        <v>9.6646666666666669E-3</v>
      </c>
      <c r="MP59" s="8">
        <f>MP56*Data!$B19</f>
        <v>9.670999999999999E-3</v>
      </c>
      <c r="MQ59" s="8">
        <f>MQ56*Data!$B19</f>
        <v>8.8708888888888917E-3</v>
      </c>
      <c r="MR59" s="8">
        <f>MR56*Data!$B19</f>
        <v>8.876694444444444E-3</v>
      </c>
      <c r="MS59" s="8">
        <f>MS56*Data!$B19</f>
        <v>8.8825000000000015E-3</v>
      </c>
      <c r="MT59" s="8">
        <f>MT56*Data!$B19</f>
        <v>1.6160555555555553E-2</v>
      </c>
      <c r="MU59" s="8">
        <f>MU56*Data!$B19</f>
        <v>1.6171111111111112E-2</v>
      </c>
      <c r="MV59" s="8">
        <f>MV56*Data!$B19</f>
        <v>9.7089999999999989E-3</v>
      </c>
      <c r="MW59" s="8">
        <f>MW56*Data!$B19</f>
        <v>9.7153333333333328E-3</v>
      </c>
      <c r="MX59" s="8">
        <f>MX56*Data!$B19</f>
        <v>8.9115277777777804E-3</v>
      </c>
      <c r="MY59" s="8">
        <f>MY56*Data!$B19</f>
        <v>8.9173333333333327E-3</v>
      </c>
      <c r="MZ59" s="8">
        <f>MZ56*Data!$B19</f>
        <v>8.9231388888888884E-3</v>
      </c>
      <c r="NA59" s="8">
        <f>NA56*Data!$B19</f>
        <v>1.6234444444444444E-2</v>
      </c>
      <c r="NB59" s="8">
        <f>NB56*Data!$B19</f>
        <v>1.6245000000000002E-2</v>
      </c>
      <c r="NC59" s="8">
        <f>NC56*Data!$B19</f>
        <v>9.7533333333333343E-3</v>
      </c>
      <c r="ND59" s="8">
        <f>ND56*Data!$B19</f>
        <v>9.7596666666666665E-3</v>
      </c>
      <c r="NE59" s="8">
        <f>NE56*Data!$B19</f>
        <v>8.9521666666666673E-3</v>
      </c>
      <c r="NF59" s="8">
        <f>NF56*Data!$B19</f>
        <v>8.9579722222222213E-3</v>
      </c>
      <c r="NG59" s="8">
        <f>NG56*Data!$B19</f>
        <v>8.9637777777777771E-3</v>
      </c>
      <c r="NH59" s="8">
        <f>NH56*Data!$B19</f>
        <v>1.6308333333333334E-2</v>
      </c>
      <c r="NI59" s="8">
        <f>NI56*Data!$B19</f>
        <v>1.631888888888889E-2</v>
      </c>
    </row>
    <row r="60" spans="1:373" ht="15">
      <c r="B60" s="8" t="s">
        <v>1246</v>
      </c>
      <c r="C60" s="8">
        <f>C56*Data!$B20</f>
        <v>7.9166666666666663E-2</v>
      </c>
      <c r="D60" s="8">
        <f>D56*Data!$B20</f>
        <v>0.19</v>
      </c>
      <c r="E60" s="8">
        <f>E56*Data!$B20</f>
        <v>0.17416666666666669</v>
      </c>
      <c r="F60" s="8">
        <f>F56*Data!$B20</f>
        <v>0.14513888888888887</v>
      </c>
      <c r="G60" s="8">
        <f>G56*Data!$B20</f>
        <v>0.13062499999999999</v>
      </c>
      <c r="H60" s="8">
        <f>H56*Data!$B20</f>
        <v>0.13194444444444445</v>
      </c>
      <c r="I60" s="8">
        <f>I56*Data!$B20</f>
        <v>0.15833333333333333</v>
      </c>
      <c r="J60" s="8">
        <f>J56*Data!$B20</f>
        <v>0.22166666666666665</v>
      </c>
      <c r="K60" s="8">
        <f>K56*Data!$B20</f>
        <v>0.14249999999999999</v>
      </c>
      <c r="L60" s="8">
        <f>L56*Data!$B20</f>
        <v>9.4340277777777801E-2</v>
      </c>
      <c r="M60" s="8">
        <f>M56*Data!$B20</f>
        <v>7.9826388888888891E-2</v>
      </c>
      <c r="N60" s="8">
        <f>N56*Data!$B20</f>
        <v>0.17416666666666669</v>
      </c>
      <c r="O60" s="8">
        <f>O56*Data!$B20</f>
        <v>0.15833333333333333</v>
      </c>
      <c r="P60" s="8">
        <f>P56*Data!$B20</f>
        <v>0.21111111111111111</v>
      </c>
      <c r="Q60" s="8">
        <f>Q56*Data!$B20</f>
        <v>0.23749999999999999</v>
      </c>
      <c r="R60" s="8">
        <f>R56*Data!$B20</f>
        <v>0.34833333333333333</v>
      </c>
      <c r="S60" s="8">
        <f>S56*Data!$B20</f>
        <v>0.1886805555555556</v>
      </c>
      <c r="T60" s="8">
        <f>T56*Data!$B20</f>
        <v>0.14513888888888887</v>
      </c>
      <c r="U60" s="8">
        <f>U56*Data!$B20</f>
        <v>0.11611111111111111</v>
      </c>
      <c r="V60" s="8">
        <f>V56*Data!$B20</f>
        <v>0.13194444444444445</v>
      </c>
      <c r="W60" s="8">
        <f>W56*Data!$B20</f>
        <v>0.15833333333333333</v>
      </c>
      <c r="X60" s="8">
        <f>X56*Data!$B20</f>
        <v>0.20583333333333331</v>
      </c>
      <c r="Y60" s="8">
        <f>Y56*Data!$B20</f>
        <v>0.22166666666666665</v>
      </c>
      <c r="Z60" s="8">
        <f>Z56*Data!$B20</f>
        <v>0.14513888888888887</v>
      </c>
      <c r="AA60" s="8">
        <f>AA56*Data!$B20</f>
        <v>0.13062499999999999</v>
      </c>
      <c r="AB60" s="8">
        <f>AB56*Data!$B20</f>
        <v>0.10885416666666665</v>
      </c>
      <c r="AC60" s="8">
        <f>AC56*Data!$B20</f>
        <v>0.13194444444444445</v>
      </c>
      <c r="AD60" s="8">
        <f>AD56*Data!$B20</f>
        <v>0.19791666666666666</v>
      </c>
      <c r="AE60" s="8">
        <f>AE56*Data!$B20</f>
        <v>0.28499999999999998</v>
      </c>
      <c r="AF60" s="8">
        <f>AF56*Data!$B20</f>
        <v>0.31666666666666665</v>
      </c>
      <c r="AG60" s="8">
        <f>AG56*Data!$B20</f>
        <v>0.17416666666666669</v>
      </c>
      <c r="AH60" s="8">
        <f>AH56*Data!$B20</f>
        <v>0.11611111111111111</v>
      </c>
      <c r="AI60" s="8">
        <f>AI56*Data!$B20</f>
        <v>0.11611111111111111</v>
      </c>
      <c r="AJ60" s="8">
        <f>AJ56*Data!$B20</f>
        <v>0.21111111111111111</v>
      </c>
      <c r="AK60" s="8">
        <f>AK56*Data!$B20</f>
        <v>0.21111111111111111</v>
      </c>
      <c r="AL60" s="8">
        <f>AL56*Data!$B20</f>
        <v>0.28499999999999998</v>
      </c>
      <c r="AM60" s="8">
        <f>AM56*Data!$B20</f>
        <v>0.39583333333333331</v>
      </c>
      <c r="AN60" s="8">
        <f>AN56*Data!$B20</f>
        <v>0.23222222222222222</v>
      </c>
      <c r="AO60" s="8">
        <f>AO56*Data!$B20</f>
        <v>0.21770833333333331</v>
      </c>
      <c r="AP60" s="8">
        <f>AP56*Data!$B20</f>
        <v>0.14513888888888887</v>
      </c>
      <c r="AQ60" s="8">
        <f>AQ56*Data!$B20</f>
        <v>0.15833333333333333</v>
      </c>
      <c r="AR60" s="8">
        <f>AR56*Data!$B20</f>
        <v>0.15833333333333333</v>
      </c>
      <c r="AS60" s="8">
        <f>AS56*Data!$B20</f>
        <v>0.23749999999999999</v>
      </c>
      <c r="AT60" s="8">
        <f>AT56*Data!$B20</f>
        <v>0.23749999999999999</v>
      </c>
      <c r="AU60" s="8">
        <f>AU56*Data!$B20</f>
        <v>0.14513888888888887</v>
      </c>
      <c r="AV60" s="8">
        <f>AV56*Data!$B20</f>
        <v>0.17416666666666669</v>
      </c>
      <c r="AW60" s="8">
        <f>AW56*Data!$B20</f>
        <v>0.20319444444444446</v>
      </c>
      <c r="AX60" s="8">
        <f>AX56*Data!$B20</f>
        <v>0.2638888888888889</v>
      </c>
      <c r="AY60" s="8">
        <f>AY56*Data!$B20</f>
        <v>0.2638888888888889</v>
      </c>
      <c r="AZ60" s="8">
        <f>AZ56*Data!$B20</f>
        <v>0.31666666666666665</v>
      </c>
      <c r="BA60" s="8">
        <f>BA56*Data!$B20</f>
        <v>0.39583333333333331</v>
      </c>
      <c r="BB60" s="8">
        <f>BB56*Data!$B20</f>
        <v>0.26124999999999998</v>
      </c>
      <c r="BC60" s="8">
        <f>BC56*Data!$B20</f>
        <v>0.26124999999999998</v>
      </c>
      <c r="BD60" s="8">
        <f>BD56*Data!$B20</f>
        <v>0.26124999999999998</v>
      </c>
      <c r="BE60" s="8">
        <f>BE56*Data!$B20</f>
        <v>0.2638888888888889</v>
      </c>
      <c r="BF60" s="8">
        <f>BF56*Data!$B20</f>
        <v>0.2638888888888889</v>
      </c>
      <c r="BG60" s="8">
        <f>BG56*Data!$B20</f>
        <v>0.28499999999999998</v>
      </c>
      <c r="BH60" s="8">
        <f>BH56*Data!$B20</f>
        <v>0.23749999999999999</v>
      </c>
      <c r="BI60" s="8">
        <f>BI56*Data!$B20</f>
        <v>0.15965277777777778</v>
      </c>
      <c r="BJ60" s="8">
        <f>BJ56*Data!$B20</f>
        <v>0.13062499999999999</v>
      </c>
      <c r="BK60" s="8">
        <f>BK56*Data!$B20</f>
        <v>0.13062499999999999</v>
      </c>
      <c r="BL60" s="8">
        <f>BL56*Data!$B20</f>
        <v>0.15833333333333333</v>
      </c>
      <c r="BM60" s="8">
        <f>BM56*Data!$B20</f>
        <v>0.2638888888888889</v>
      </c>
      <c r="BN60" s="8">
        <f>BN56*Data!$B20</f>
        <v>0</v>
      </c>
      <c r="BO60" s="8">
        <f>BO56*Data!$B20</f>
        <v>0.34833333333333333</v>
      </c>
      <c r="BP60" s="8">
        <f>BP56*Data!$B20</f>
        <v>0.1886805555555556</v>
      </c>
      <c r="BQ60" s="8">
        <f>BQ56*Data!$B20</f>
        <v>0.10159722222222223</v>
      </c>
      <c r="BR60" s="8">
        <f>BR56*Data!$B20</f>
        <v>8.7083333333333346E-2</v>
      </c>
      <c r="BS60" s="8">
        <f>BS56*Data!$B20</f>
        <v>0.15833333333333333</v>
      </c>
      <c r="BT60" s="8">
        <f>BT56*Data!$B20</f>
        <v>0.21111111111111111</v>
      </c>
      <c r="BU60" s="8">
        <f>BU56*Data!$B20</f>
        <v>0.23749999999999999</v>
      </c>
      <c r="BV60" s="8">
        <f>BV56*Data!$B20</f>
        <v>0.26916666666666667</v>
      </c>
      <c r="BW60" s="8">
        <f>BW56*Data!$B20</f>
        <v>0.14513888888888887</v>
      </c>
      <c r="BX60" s="8">
        <f>BX56*Data!$B20</f>
        <v>0.14513888888888887</v>
      </c>
      <c r="BY60" s="8">
        <f>BY56*Data!$B20</f>
        <v>0.14513888888888887</v>
      </c>
      <c r="BZ60" s="8">
        <f>BZ56*Data!$B20</f>
        <v>0.15833333333333333</v>
      </c>
      <c r="CA60" s="8">
        <f>CA56*Data!$B20</f>
        <v>0.1847222222222222</v>
      </c>
      <c r="CB60" s="8">
        <f>CB56*Data!$B20</f>
        <v>0.19</v>
      </c>
      <c r="CC60" s="8">
        <f>CC56*Data!$B20</f>
        <v>0.22166666666666665</v>
      </c>
      <c r="CD60" s="8">
        <f>CD56*Data!$B20</f>
        <v>0.29027777777777775</v>
      </c>
      <c r="CE60" s="8">
        <f>CE56*Data!$B20</f>
        <v>0.29027777777777775</v>
      </c>
      <c r="CF60" s="8">
        <f>CF56*Data!$B20</f>
        <v>0.31930555555555556</v>
      </c>
      <c r="CG60" s="8">
        <f>CG56*Data!$B20</f>
        <v>0.58055555555555549</v>
      </c>
      <c r="CH60" s="8">
        <f>CH56*Data!$B20</f>
        <v>0.29027777777777775</v>
      </c>
      <c r="CI60" s="8">
        <f>CI56*Data!$B20</f>
        <v>0.39583333333333331</v>
      </c>
      <c r="CJ60" s="8">
        <f>CJ56*Data!$B20</f>
        <v>0.56999999999999995</v>
      </c>
      <c r="CK60" s="8">
        <f>CK56*Data!$B20</f>
        <v>0.52249999999999996</v>
      </c>
      <c r="CL60" s="8">
        <f>CL56*Data!$B20</f>
        <v>0.36284722222222227</v>
      </c>
      <c r="CM60" s="8">
        <f>CM56*Data!$B20</f>
        <v>0.36284722222222227</v>
      </c>
      <c r="CN60" s="8">
        <f>CN56*Data!$B20</f>
        <v>0.65972222222222221</v>
      </c>
      <c r="CO60" s="8">
        <f>CO56*Data!$B20</f>
        <v>0.42222222222222222</v>
      </c>
      <c r="CP60" s="8">
        <f>CP56*Data!$B20</f>
        <v>0.39583333333333331</v>
      </c>
      <c r="CQ60" s="8">
        <f>CQ56*Data!$B20</f>
        <v>0.56999999999999995</v>
      </c>
      <c r="CR60" s="8">
        <f>CR56*Data!$B20</f>
        <v>0.36284722222222227</v>
      </c>
      <c r="CS60" s="8">
        <f>CS56*Data!$B20</f>
        <v>0.26124999999999998</v>
      </c>
      <c r="CT60" s="8">
        <f>CT56*Data!$B20</f>
        <v>0.20319444444444446</v>
      </c>
      <c r="CU60" s="8">
        <f>CU56*Data!$B20</f>
        <v>0.23749999999999999</v>
      </c>
      <c r="CV60" s="8">
        <f>CV56*Data!$B20</f>
        <v>0.2638888888888889</v>
      </c>
      <c r="CW60" s="8">
        <f>CW56*Data!$B20</f>
        <v>0</v>
      </c>
      <c r="CX60" s="8">
        <f>CX56*Data!$B20</f>
        <v>0.31666666666666665</v>
      </c>
      <c r="CY60" s="8">
        <f>CY56*Data!$B20</f>
        <v>0.14513888888888887</v>
      </c>
      <c r="CZ60" s="8">
        <f>CZ56*Data!$B20</f>
        <v>0.10159722222222223</v>
      </c>
      <c r="DA60" s="8">
        <f>DA56*Data!$B20</f>
        <v>0.31930555555555556</v>
      </c>
      <c r="DB60" s="8">
        <f>DB56*Data!$B20</f>
        <v>0.30347222222222225</v>
      </c>
      <c r="DC60" s="8">
        <f>DC56*Data!$B20</f>
        <v>0.31666666666666665</v>
      </c>
      <c r="DD60" s="8">
        <f>DD56*Data!$B20</f>
        <v>0.4433333333333333</v>
      </c>
      <c r="DE60" s="8">
        <f>DE56*Data!$B20</f>
        <v>0.51458333333333328</v>
      </c>
      <c r="DF60" s="8">
        <f>DF56*Data!$B20</f>
        <v>0.31930555555555556</v>
      </c>
      <c r="DG60" s="8">
        <f>DG56*Data!$B20</f>
        <v>0.31930555555555556</v>
      </c>
      <c r="DH60" s="8">
        <f>DH56*Data!$B20</f>
        <v>0.43541666666666662</v>
      </c>
      <c r="DI60" s="8">
        <f>DI56*Data!$B20</f>
        <v>1.0027777777777778</v>
      </c>
      <c r="DJ60" s="8">
        <f>DJ56*Data!$B20</f>
        <v>0.58055555555555549</v>
      </c>
      <c r="DK60" s="8">
        <f>DK56*Data!$B20</f>
        <v>0.5066666666666666</v>
      </c>
      <c r="DL60" s="8">
        <f>DL56*Data!$B20</f>
        <v>0.60166666666666668</v>
      </c>
      <c r="DM60" s="8">
        <f>DM56*Data!$B20</f>
        <v>0.50798611111111103</v>
      </c>
      <c r="DN60" s="8">
        <f>DN56*Data!$B20</f>
        <v>0.40638888888888891</v>
      </c>
      <c r="DO60" s="8">
        <f>DO56*Data!$B20</f>
        <v>0.50798611111111103</v>
      </c>
      <c r="DP60" s="8">
        <f>DP56*Data!$B20</f>
        <v>0.31666666666666665</v>
      </c>
      <c r="DQ60" s="8">
        <f>DQ56*Data!$B20</f>
        <v>0.2638888888888889</v>
      </c>
      <c r="DR60" s="8">
        <f>DR56*Data!$B20</f>
        <v>0.28499999999999998</v>
      </c>
      <c r="DS60" s="8">
        <f>DS56*Data!$B20</f>
        <v>0.20583333333333331</v>
      </c>
      <c r="DT60" s="8">
        <f>DT56*Data!$B20</f>
        <v>0.10159722222222223</v>
      </c>
      <c r="DU60" s="8">
        <f>DU56*Data!$B20</f>
        <v>0.10159722222222223</v>
      </c>
      <c r="DV60" s="8">
        <f>DV56*Data!$B20</f>
        <v>0.11611111111111111</v>
      </c>
      <c r="DW60" s="8">
        <f>DW56*Data!$B20</f>
        <v>0.15833333333333333</v>
      </c>
      <c r="DX60" s="8">
        <f>DX56*Data!$B20</f>
        <v>0.1847222222222222</v>
      </c>
      <c r="DY60" s="8">
        <f>DY56*Data!$B20</f>
        <v>0.19</v>
      </c>
      <c r="DZ60" s="8">
        <f>DZ56*Data!$B20</f>
        <v>0.20583333333333331</v>
      </c>
      <c r="EA60" s="8">
        <f>EA56*Data!$B20</f>
        <v>0.10159722222222223</v>
      </c>
      <c r="EB60" s="8">
        <f>EB56*Data!$B20</f>
        <v>0.11611111111111111</v>
      </c>
      <c r="EC60" s="8">
        <f>EC56*Data!$B20</f>
        <v>0.11611111111111111</v>
      </c>
      <c r="ED60" s="8">
        <f>ED56*Data!$B20</f>
        <v>0.21111111111111111</v>
      </c>
      <c r="EE60" s="8">
        <f>EE56*Data!$B20</f>
        <v>0.21111111111111111</v>
      </c>
      <c r="EF60" s="8">
        <f>EF56*Data!$B20</f>
        <v>0.23749999999999999</v>
      </c>
      <c r="EG60" s="8">
        <f>EG56*Data!$B20</f>
        <v>0.31666666666666665</v>
      </c>
      <c r="EH60" s="8">
        <f>EH56*Data!$B20</f>
        <v>0.1886805555555556</v>
      </c>
      <c r="EI60" s="8">
        <f>EI56*Data!$B20</f>
        <v>0.1886805555555556</v>
      </c>
      <c r="EJ60" s="8">
        <f>EJ56*Data!$B20</f>
        <v>0.26124999999999998</v>
      </c>
      <c r="EK60" s="8">
        <f>EK56*Data!$B20</f>
        <v>0.42222222222222222</v>
      </c>
      <c r="EL60" s="8">
        <f>EL56*Data!$B20</f>
        <v>0.42222222222222222</v>
      </c>
      <c r="EM60" s="8">
        <f>EM56*Data!$B20</f>
        <v>0.4433333333333333</v>
      </c>
      <c r="EN60" s="8">
        <f>EN56*Data!$B20</f>
        <v>0.69666666666666666</v>
      </c>
      <c r="EO60" s="8">
        <f>EO56*Data!$B20</f>
        <v>0.40638888888888891</v>
      </c>
      <c r="EP60" s="8">
        <f>EP56*Data!$B20</f>
        <v>0.3773611111111112</v>
      </c>
      <c r="EQ60" s="8">
        <f>EQ56*Data!$B20</f>
        <v>0.3773611111111112</v>
      </c>
      <c r="ER60" s="8">
        <f>ER56*Data!$B20</f>
        <v>1.1875</v>
      </c>
      <c r="ES60" s="8">
        <f>ES56*Data!$B20</f>
        <v>0.42222222222222222</v>
      </c>
      <c r="ET60" s="8">
        <f>ET56*Data!$B20</f>
        <v>0.4433333333333333</v>
      </c>
      <c r="EU60" s="8">
        <f>EU56*Data!$B20</f>
        <v>0.71249999999999991</v>
      </c>
      <c r="EV60" s="8">
        <f>EV56*Data!$B20</f>
        <v>0.46444444444444444</v>
      </c>
      <c r="EW60" s="8">
        <f>EW56*Data!$B20</f>
        <v>0.40638888888888891</v>
      </c>
      <c r="EX60" s="8">
        <f>EX56*Data!$B20</f>
        <v>0.40638888888888891</v>
      </c>
      <c r="EY60" s="8">
        <f>EY56*Data!$B20</f>
        <v>1.0555555555555556</v>
      </c>
      <c r="EZ60" s="8">
        <f>EZ56*Data!$B20</f>
        <v>0.79166666666666663</v>
      </c>
      <c r="FA60" s="8">
        <f>FA56*Data!$B20</f>
        <v>0.5066666666666666</v>
      </c>
      <c r="FB60" s="8">
        <f>FB56*Data!$B20</f>
        <v>0.66499999999999992</v>
      </c>
      <c r="FC60" s="8">
        <f>FC56*Data!$B20</f>
        <v>0.49347222222222226</v>
      </c>
      <c r="FD60" s="8">
        <f>FD56*Data!$B20</f>
        <v>0.43541666666666662</v>
      </c>
      <c r="FE60" s="8">
        <f>FE56*Data!$B20</f>
        <v>0.43541666666666662</v>
      </c>
      <c r="FF60" s="8">
        <f>FF56*Data!$B20</f>
        <v>1.0555555555555556</v>
      </c>
      <c r="FG60" s="8">
        <f>FG56*Data!$B20</f>
        <v>0.42222222222222222</v>
      </c>
      <c r="FH60" s="8">
        <f>FH56*Data!$B20</f>
        <v>0.60166666666666668</v>
      </c>
      <c r="FI60" s="8">
        <f>FI56*Data!$B20</f>
        <v>0.31666666666666665</v>
      </c>
      <c r="FJ60" s="8">
        <f>FJ56*Data!$B20</f>
        <v>0.21770833333333331</v>
      </c>
      <c r="FK60" s="8">
        <f>FK56*Data!$B20</f>
        <v>0.21770833333333331</v>
      </c>
      <c r="FL60" s="8">
        <f>FL56*Data!$B20</f>
        <v>0.21770833333333331</v>
      </c>
      <c r="FM60" s="8">
        <f>FM56*Data!$B20</f>
        <v>0.39583333333333331</v>
      </c>
      <c r="FN60" s="8">
        <f>FN56*Data!$B20</f>
        <v>0.39583333333333331</v>
      </c>
      <c r="FO60" s="8">
        <f>FO56*Data!$B20</f>
        <v>0.23749999999999999</v>
      </c>
      <c r="FP60" s="8">
        <f>FP56*Data!$B20</f>
        <v>0.23749999999999999</v>
      </c>
      <c r="FQ60" s="8">
        <f>FQ56*Data!$B20</f>
        <v>0.21770833333333331</v>
      </c>
      <c r="FR60" s="8">
        <f>FR56*Data!$B20</f>
        <v>0.21770833333333331</v>
      </c>
      <c r="FS60" s="8">
        <f>FS56*Data!$B20</f>
        <v>0.21770833333333331</v>
      </c>
      <c r="FT60" s="8">
        <f>FT56*Data!$B20</f>
        <v>0.39583333333333331</v>
      </c>
      <c r="FU60" s="8">
        <f>FU56*Data!$B20</f>
        <v>0.39583333333333331</v>
      </c>
      <c r="FV60" s="8">
        <f>FV56*Data!$B20</f>
        <v>0.23749999999999999</v>
      </c>
      <c r="FW60" s="8">
        <f>FW56*Data!$B20</f>
        <v>0.23749999999999999</v>
      </c>
      <c r="FX60" s="8">
        <f>FX56*Data!$B20</f>
        <v>0.21770833333333331</v>
      </c>
      <c r="FY60" s="8">
        <f>FY56*Data!$B20</f>
        <v>0.21770833333333331</v>
      </c>
      <c r="FZ60" s="8">
        <f>FZ56*Data!$B20</f>
        <v>0.21770833333333331</v>
      </c>
      <c r="GA60" s="8">
        <f>GA56*Data!$B20</f>
        <v>0.39583333333333331</v>
      </c>
      <c r="GB60" s="8">
        <f>GB56*Data!$B20</f>
        <v>0.39583333333333331</v>
      </c>
      <c r="GC60" s="8">
        <f>GC56*Data!$B20</f>
        <v>0.23749999999999999</v>
      </c>
      <c r="GD60" s="8">
        <f>GD56*Data!$B20</f>
        <v>0.23749999999999999</v>
      </c>
      <c r="GE60" s="8">
        <f>GE56*Data!$B20</f>
        <v>0.21770833333333331</v>
      </c>
      <c r="GF60" s="8">
        <f>GF56*Data!$B20</f>
        <v>0.21770833333333331</v>
      </c>
      <c r="GG60" s="8">
        <f>GG56*Data!$B20</f>
        <v>0.21770833333333331</v>
      </c>
      <c r="GH60" s="8">
        <f>GH56*Data!$B20</f>
        <v>0.39583333333333331</v>
      </c>
      <c r="GI60" s="8">
        <f>GI56*Data!$B20</f>
        <v>0.39583333333333331</v>
      </c>
      <c r="GJ60" s="8">
        <f>GJ56*Data!$B20</f>
        <v>0.23749999999999999</v>
      </c>
      <c r="GK60" s="8">
        <f>GK56*Data!$B20</f>
        <v>0.23749999999999999</v>
      </c>
      <c r="GL60" s="8">
        <f>GL56*Data!$B20</f>
        <v>0.21770833333333331</v>
      </c>
      <c r="GM60" s="8">
        <f>GM56*Data!$B20</f>
        <v>0.21770833333333331</v>
      </c>
      <c r="GN60" s="8">
        <f>GN56*Data!$B20</f>
        <v>0.21770833333333331</v>
      </c>
      <c r="GO60" s="8">
        <f>GO56*Data!$B20</f>
        <v>0.39583333333333331</v>
      </c>
      <c r="GP60" s="8">
        <f>GP56*Data!$B20</f>
        <v>0.39583333333333331</v>
      </c>
      <c r="GQ60" s="8">
        <f>GQ56*Data!$B20</f>
        <v>0.23749999999999999</v>
      </c>
      <c r="GR60" s="8">
        <f>GR56*Data!$B20</f>
        <v>0.23749999999999999</v>
      </c>
      <c r="GS60" s="8">
        <f>GS56*Data!$B20</f>
        <v>0.21770833333333331</v>
      </c>
      <c r="GT60" s="8">
        <f>GT56*Data!$B20</f>
        <v>0.21770833333333331</v>
      </c>
      <c r="GU60" s="8">
        <f>GU56*Data!$B20</f>
        <v>0.21770833333333331</v>
      </c>
      <c r="GV60" s="8">
        <f>GV56*Data!$B20</f>
        <v>0.39583333333333331</v>
      </c>
      <c r="GW60" s="8">
        <f>GW56*Data!$B20</f>
        <v>0.39583333333333331</v>
      </c>
      <c r="GX60" s="8">
        <f>GX56*Data!$B20</f>
        <v>0.23749999999999999</v>
      </c>
      <c r="GY60" s="8">
        <f>GY56*Data!$B20</f>
        <v>0.23749999999999999</v>
      </c>
      <c r="GZ60" s="8">
        <f>GZ56*Data!$B20</f>
        <v>0.21770833333333331</v>
      </c>
      <c r="HA60" s="8">
        <f>HA56*Data!$B20</f>
        <v>0.21770833333333331</v>
      </c>
      <c r="HB60" s="8">
        <f>HB56*Data!$B20</f>
        <v>0.21770833333333331</v>
      </c>
      <c r="HC60" s="8">
        <f>HC56*Data!$B20</f>
        <v>0.39583333333333331</v>
      </c>
      <c r="HD60" s="8">
        <f>HD56*Data!$B20</f>
        <v>0.39583333333333331</v>
      </c>
      <c r="HE60" s="8">
        <f>HE56*Data!$B20</f>
        <v>0.23749999999999999</v>
      </c>
      <c r="HF60" s="8">
        <f>HF56*Data!$B20</f>
        <v>0.23749999999999999</v>
      </c>
      <c r="HG60" s="8">
        <f>HG56*Data!$B20</f>
        <v>0.21770833333333331</v>
      </c>
      <c r="HH60" s="8">
        <f>HH56*Data!$B20</f>
        <v>0.21770833333333331</v>
      </c>
      <c r="HI60" s="8">
        <f>HI56*Data!$B20</f>
        <v>0.21770833333333331</v>
      </c>
      <c r="HJ60" s="8">
        <f>HJ56*Data!$B20</f>
        <v>0.39583333333333331</v>
      </c>
      <c r="HK60" s="8">
        <f>HK56*Data!$B20</f>
        <v>0.39583333333333331</v>
      </c>
      <c r="HL60" s="8">
        <f>HL56*Data!$B20</f>
        <v>0.23749999999999999</v>
      </c>
      <c r="HM60" s="8">
        <f>HM56*Data!$B20</f>
        <v>0.23749999999999999</v>
      </c>
      <c r="HN60" s="8">
        <f>HN56*Data!$B20</f>
        <v>0.21770833333333331</v>
      </c>
      <c r="HO60" s="8">
        <f>HO56*Data!$B20</f>
        <v>0.21770833333333331</v>
      </c>
      <c r="HP60" s="8">
        <f>HP56*Data!$B20</f>
        <v>0.21770833333333331</v>
      </c>
      <c r="HQ60" s="8">
        <f>HQ56*Data!$B20</f>
        <v>0.39583333333333331</v>
      </c>
      <c r="HR60" s="8">
        <f>HR56*Data!$B20</f>
        <v>0.39583333333333331</v>
      </c>
      <c r="HS60" s="8">
        <f>HS56*Data!$B20</f>
        <v>0.23749999999999999</v>
      </c>
      <c r="HT60" s="8">
        <f>HT56*Data!$B20</f>
        <v>0.23749999999999999</v>
      </c>
      <c r="HU60" s="8">
        <f>HU56*Data!$B20</f>
        <v>0.21770833333333331</v>
      </c>
      <c r="HV60" s="8">
        <f>HV56*Data!$B20</f>
        <v>0.21770833333333331</v>
      </c>
      <c r="HW60" s="8">
        <f>HW56*Data!$B20</f>
        <v>0.21770833333333331</v>
      </c>
      <c r="HX60" s="8">
        <f>HX56*Data!$B20</f>
        <v>0.39583333333333331</v>
      </c>
      <c r="HY60" s="8">
        <f>HY56*Data!$B20</f>
        <v>0.39583333333333331</v>
      </c>
      <c r="HZ60" s="8">
        <f>HZ56*Data!$B20</f>
        <v>0.23749999999999999</v>
      </c>
      <c r="IA60" s="8">
        <f>IA56*Data!$B20</f>
        <v>0.23749999999999999</v>
      </c>
      <c r="IB60" s="8">
        <f>IB56*Data!$B20</f>
        <v>0.21770833333333331</v>
      </c>
      <c r="IC60" s="8">
        <f>IC56*Data!$B20</f>
        <v>0.21770833333333331</v>
      </c>
      <c r="ID60" s="8">
        <f>ID56*Data!$B20</f>
        <v>0.21770833333333331</v>
      </c>
      <c r="IE60" s="8">
        <f>IE56*Data!$B20</f>
        <v>0.39583333333333331</v>
      </c>
      <c r="IF60" s="8">
        <f>IF56*Data!$B20</f>
        <v>0.39583333333333331</v>
      </c>
      <c r="IG60" s="8">
        <f>IG56*Data!$B20</f>
        <v>0.23749999999999999</v>
      </c>
      <c r="IH60" s="8">
        <f>IH56*Data!$B20</f>
        <v>0.23749999999999999</v>
      </c>
      <c r="II60" s="8">
        <f>II56*Data!$B20</f>
        <v>0.21770833333333331</v>
      </c>
      <c r="IJ60" s="8">
        <f>IJ56*Data!$B20</f>
        <v>0.21770833333333331</v>
      </c>
      <c r="IK60" s="8">
        <f>IK56*Data!$B20</f>
        <v>0.21770833333333331</v>
      </c>
      <c r="IL60" s="8">
        <f>IL56*Data!$B20</f>
        <v>0.39583333333333331</v>
      </c>
      <c r="IM60" s="8">
        <f>IM56*Data!$B20</f>
        <v>0.39583333333333331</v>
      </c>
      <c r="IN60" s="8">
        <f>IN56*Data!$B20</f>
        <v>0.23749999999999999</v>
      </c>
      <c r="IO60" s="8">
        <f>IO56*Data!$B20</f>
        <v>0.23749999999999999</v>
      </c>
      <c r="IP60" s="8">
        <f>IP56*Data!$B20</f>
        <v>0.21770833333333331</v>
      </c>
      <c r="IQ60" s="8">
        <f>IQ56*Data!$B20</f>
        <v>0.21770833333333331</v>
      </c>
      <c r="IR60" s="8">
        <f>IR56*Data!$B20</f>
        <v>0.21770833333333331</v>
      </c>
      <c r="IS60" s="8">
        <f>IS56*Data!$B20</f>
        <v>0.39583333333333331</v>
      </c>
      <c r="IT60" s="8">
        <f>IT56*Data!$B20</f>
        <v>0.39583333333333331</v>
      </c>
      <c r="IU60" s="8">
        <f>IU56*Data!$B20</f>
        <v>0.23749999999999999</v>
      </c>
      <c r="IV60" s="8">
        <f>IV56*Data!$B20</f>
        <v>0.23749999999999999</v>
      </c>
      <c r="IW60" s="8">
        <f>IW56*Data!$B20</f>
        <v>0.21770833333333331</v>
      </c>
      <c r="IX60" s="8">
        <f>IX56*Data!$B20</f>
        <v>0.21770833333333331</v>
      </c>
      <c r="IY60" s="8">
        <f>IY56*Data!$B20</f>
        <v>0.21770833333333331</v>
      </c>
      <c r="IZ60" s="8">
        <f>IZ56*Data!$B20</f>
        <v>0.39583333333333331</v>
      </c>
      <c r="JA60" s="8">
        <f>JA56*Data!$B20</f>
        <v>0.39583333333333331</v>
      </c>
      <c r="JB60" s="8">
        <f>JB56*Data!$B20</f>
        <v>0.23749999999999999</v>
      </c>
      <c r="JC60" s="8">
        <f>JC56*Data!$B20</f>
        <v>0.23749999999999999</v>
      </c>
      <c r="JD60" s="8">
        <f>JD56*Data!$B20</f>
        <v>0.21770833333333331</v>
      </c>
      <c r="JE60" s="8">
        <f>JE56*Data!$B20</f>
        <v>0.21770833333333331</v>
      </c>
      <c r="JF60" s="8">
        <f>JF56*Data!$B20</f>
        <v>0.21770833333333331</v>
      </c>
      <c r="JG60" s="8">
        <f>JG56*Data!$B20</f>
        <v>0.39583333333333331</v>
      </c>
      <c r="JH60" s="8">
        <f>JH56*Data!$B20</f>
        <v>0.39583333333333331</v>
      </c>
      <c r="JI60" s="8">
        <f>JI56*Data!$B20</f>
        <v>0.23749999999999999</v>
      </c>
      <c r="JJ60" s="8">
        <f>JJ56*Data!$B20</f>
        <v>0.23749999999999999</v>
      </c>
      <c r="JK60" s="8">
        <f>JK56*Data!$B20</f>
        <v>0.21770833333333331</v>
      </c>
      <c r="JL60" s="8">
        <f>JL56*Data!$B20</f>
        <v>0.21770833333333331</v>
      </c>
      <c r="JM60" s="8">
        <f>JM56*Data!$B20</f>
        <v>0.21770833333333331</v>
      </c>
      <c r="JN60" s="8">
        <f>JN56*Data!$B20</f>
        <v>0.39583333333333331</v>
      </c>
      <c r="JO60" s="8">
        <f>JO56*Data!$B20</f>
        <v>0.39583333333333331</v>
      </c>
      <c r="JP60" s="8">
        <f>JP56*Data!$B20</f>
        <v>0.23749999999999999</v>
      </c>
      <c r="JQ60" s="8">
        <f>JQ56*Data!$B20</f>
        <v>0.23749999999999999</v>
      </c>
      <c r="JR60" s="8">
        <f>JR56*Data!$B20</f>
        <v>0.21770833333333331</v>
      </c>
      <c r="JS60" s="8">
        <f>JS56*Data!$B20</f>
        <v>0.21770833333333331</v>
      </c>
      <c r="JT60" s="8">
        <f>JT56*Data!$B20</f>
        <v>0.21770833333333331</v>
      </c>
      <c r="JU60" s="8">
        <f>JU56*Data!$B20</f>
        <v>0.39583333333333331</v>
      </c>
      <c r="JV60" s="8">
        <f>JV56*Data!$B20</f>
        <v>0.39583333333333331</v>
      </c>
      <c r="JW60" s="8">
        <f>JW56*Data!$B20</f>
        <v>0.23749999999999999</v>
      </c>
      <c r="JX60" s="8">
        <f>JX56*Data!$B20</f>
        <v>0.23749999999999999</v>
      </c>
      <c r="JY60" s="8">
        <f>JY56*Data!$B20</f>
        <v>0.21770833333333331</v>
      </c>
      <c r="JZ60" s="8">
        <f>JZ56*Data!$B20</f>
        <v>0.21770833333333331</v>
      </c>
      <c r="KA60" s="8">
        <f>KA56*Data!$B20</f>
        <v>0.21770833333333331</v>
      </c>
      <c r="KB60" s="8">
        <f>KB56*Data!$B20</f>
        <v>0.39583333333333331</v>
      </c>
      <c r="KC60" s="8">
        <f>KC56*Data!$B20</f>
        <v>0.39583333333333331</v>
      </c>
      <c r="KD60" s="8">
        <f>KD56*Data!$B20</f>
        <v>0.23749999999999999</v>
      </c>
      <c r="KE60" s="8">
        <f>KE56*Data!$B20</f>
        <v>0.23749999999999999</v>
      </c>
      <c r="KF60" s="8">
        <f>KF56*Data!$B20</f>
        <v>0.21770833333333331</v>
      </c>
      <c r="KG60" s="8">
        <f>KG56*Data!$B20</f>
        <v>0.21770833333333331</v>
      </c>
      <c r="KH60" s="8">
        <f>KH56*Data!$B20</f>
        <v>0.21770833333333331</v>
      </c>
      <c r="KI60" s="8">
        <f>KI56*Data!$B20</f>
        <v>0.39583333333333331</v>
      </c>
      <c r="KJ60" s="8">
        <f>KJ56*Data!$B20</f>
        <v>0.39583333333333331</v>
      </c>
      <c r="KK60" s="8">
        <f>KK56*Data!$B20</f>
        <v>0.23749999999999999</v>
      </c>
      <c r="KL60" s="8">
        <f>KL56*Data!$B20</f>
        <v>0.23749999999999999</v>
      </c>
      <c r="KM60" s="8">
        <f>KM56*Data!$B20</f>
        <v>0.21770833333333331</v>
      </c>
      <c r="KN60" s="8">
        <f>KN56*Data!$B20</f>
        <v>0.21770833333333331</v>
      </c>
      <c r="KO60" s="8">
        <f>KO56*Data!$B20</f>
        <v>0.21770833333333331</v>
      </c>
      <c r="KP60" s="8">
        <f>KP56*Data!$B20</f>
        <v>0.39583333333333331</v>
      </c>
      <c r="KQ60" s="8">
        <f>KQ56*Data!$B20</f>
        <v>0.39583333333333331</v>
      </c>
      <c r="KR60" s="8">
        <f>KR56*Data!$B20</f>
        <v>0.23749999999999999</v>
      </c>
      <c r="KS60" s="8">
        <f>KS56*Data!$B20</f>
        <v>0.23749999999999999</v>
      </c>
      <c r="KT60" s="8">
        <f>KT56*Data!$B20</f>
        <v>0.21770833333333331</v>
      </c>
      <c r="KU60" s="8">
        <f>KU56*Data!$B20</f>
        <v>0.21770833333333331</v>
      </c>
      <c r="KV60" s="8">
        <f>KV56*Data!$B20</f>
        <v>0.21770833333333331</v>
      </c>
      <c r="KW60" s="8">
        <f>KW56*Data!$B20</f>
        <v>0.39583333333333331</v>
      </c>
      <c r="KX60" s="8">
        <f>KX56*Data!$B20</f>
        <v>0.39583333333333331</v>
      </c>
      <c r="KY60" s="8">
        <f>KY56*Data!$B20</f>
        <v>0.23749999999999999</v>
      </c>
      <c r="KZ60" s="8">
        <f>KZ56*Data!$B20</f>
        <v>0.23749999999999999</v>
      </c>
      <c r="LA60" s="8">
        <f>LA56*Data!$B20</f>
        <v>0.21770833333333331</v>
      </c>
      <c r="LB60" s="8">
        <f>LB56*Data!$B20</f>
        <v>0.21770833333333331</v>
      </c>
      <c r="LC60" s="8">
        <f>LC56*Data!$B20</f>
        <v>0.21770833333333331</v>
      </c>
      <c r="LD60" s="8">
        <f>LD56*Data!$B20</f>
        <v>0.39583333333333331</v>
      </c>
      <c r="LE60" s="8">
        <f>LE56*Data!$B20</f>
        <v>0.39583333333333331</v>
      </c>
      <c r="LF60" s="8">
        <f>LF56*Data!$B20</f>
        <v>0.23749999999999999</v>
      </c>
      <c r="LG60" s="8">
        <f>LG56*Data!$B20</f>
        <v>0.23749999999999999</v>
      </c>
      <c r="LH60" s="8">
        <f>LH56*Data!$B20</f>
        <v>0.21770833333333331</v>
      </c>
      <c r="LI60" s="8">
        <f>LI56*Data!$B20</f>
        <v>0.21770833333333331</v>
      </c>
      <c r="LJ60" s="8">
        <f>LJ56*Data!$B20</f>
        <v>0.21770833333333331</v>
      </c>
      <c r="LK60" s="8">
        <f>LK56*Data!$B20</f>
        <v>0.39583333333333331</v>
      </c>
      <c r="LL60" s="8">
        <f>LL56*Data!$B20</f>
        <v>0.39583333333333331</v>
      </c>
      <c r="LM60" s="8">
        <f>LM56*Data!$B20</f>
        <v>0.23749999999999999</v>
      </c>
      <c r="LN60" s="8">
        <f>LN56*Data!$B20</f>
        <v>0.23749999999999999</v>
      </c>
      <c r="LO60" s="8">
        <f>LO56*Data!$B20</f>
        <v>0.21770833333333331</v>
      </c>
      <c r="LP60" s="8">
        <f>LP56*Data!$B20</f>
        <v>0.21770833333333331</v>
      </c>
      <c r="LQ60" s="8">
        <f>LQ56*Data!$B20</f>
        <v>0.21770833333333331</v>
      </c>
      <c r="LR60" s="8">
        <f>LR56*Data!$B20</f>
        <v>0.39583333333333331</v>
      </c>
      <c r="LS60" s="8">
        <f>LS56*Data!$B20</f>
        <v>0.39583333333333331</v>
      </c>
      <c r="LT60" s="8">
        <f>LT56*Data!$B20</f>
        <v>0.23749999999999999</v>
      </c>
      <c r="LU60" s="8">
        <f>LU56*Data!$B20</f>
        <v>0.23749999999999999</v>
      </c>
      <c r="LV60" s="8">
        <f>LV56*Data!$B20</f>
        <v>0.21770833333333331</v>
      </c>
      <c r="LW60" s="8">
        <f>LW56*Data!$B20</f>
        <v>0.21770833333333331</v>
      </c>
      <c r="LX60" s="8">
        <f>LX56*Data!$B20</f>
        <v>0.21770833333333331</v>
      </c>
      <c r="LY60" s="8">
        <f>LY56*Data!$B20</f>
        <v>3.9847222222222221E-2</v>
      </c>
      <c r="LZ60" s="8">
        <f>LZ56*Data!$B20</f>
        <v>3.987361111111111E-2</v>
      </c>
      <c r="MA60" s="8">
        <f>MA56*Data!$B20</f>
        <v>2.3939999999999999E-2</v>
      </c>
      <c r="MB60" s="8">
        <f>MB56*Data!$B20</f>
        <v>2.3955833333333329E-2</v>
      </c>
      <c r="MC60" s="8">
        <f>MC56*Data!$B20</f>
        <v>2.197402777777778E-2</v>
      </c>
      <c r="MD60" s="8">
        <f>MD56*Data!$B20</f>
        <v>2.1988541666666667E-2</v>
      </c>
      <c r="ME60" s="8">
        <f>ME56*Data!$B20</f>
        <v>2.2003055555555553E-2</v>
      </c>
      <c r="MF60" s="8">
        <f>MF56*Data!$B20</f>
        <v>4.0031944444444439E-2</v>
      </c>
      <c r="MG60" s="8">
        <f>MG56*Data!$B20</f>
        <v>4.0058333333333328E-2</v>
      </c>
      <c r="MH60" s="8">
        <f>MH56*Data!$B20</f>
        <v>2.4050833333333334E-2</v>
      </c>
      <c r="MI60" s="8">
        <f>MI56*Data!$B20</f>
        <v>2.4066666666666663E-2</v>
      </c>
      <c r="MJ60" s="8">
        <f>MJ56*Data!$B20</f>
        <v>2.2075625000000001E-2</v>
      </c>
      <c r="MK60" s="8">
        <f>MK56*Data!$B20</f>
        <v>2.2090138888888888E-2</v>
      </c>
      <c r="ML60" s="8">
        <f>ML56*Data!$B20</f>
        <v>2.2104652777777779E-2</v>
      </c>
      <c r="MM60" s="8">
        <f>MM56*Data!$B20</f>
        <v>4.0216666666666664E-2</v>
      </c>
      <c r="MN60" s="8">
        <f>MN56*Data!$B20</f>
        <v>4.0243055555555553E-2</v>
      </c>
      <c r="MO60" s="8">
        <f>MO56*Data!$B20</f>
        <v>2.4161666666666665E-2</v>
      </c>
      <c r="MP60" s="8">
        <f>MP56*Data!$B20</f>
        <v>2.4177499999999998E-2</v>
      </c>
      <c r="MQ60" s="8">
        <f>MQ56*Data!$B20</f>
        <v>2.2177222222222227E-2</v>
      </c>
      <c r="MR60" s="8">
        <f>MR56*Data!$B20</f>
        <v>2.219173611111111E-2</v>
      </c>
      <c r="MS60" s="8">
        <f>MS56*Data!$B20</f>
        <v>2.2206250000000004E-2</v>
      </c>
      <c r="MT60" s="8">
        <f>MT56*Data!$B20</f>
        <v>4.0401388888888883E-2</v>
      </c>
      <c r="MU60" s="8">
        <f>MU56*Data!$B20</f>
        <v>4.0427777777777778E-2</v>
      </c>
      <c r="MV60" s="8">
        <f>MV56*Data!$B20</f>
        <v>2.4272499999999995E-2</v>
      </c>
      <c r="MW60" s="8">
        <f>MW56*Data!$B20</f>
        <v>2.4288333333333332E-2</v>
      </c>
      <c r="MX60" s="8">
        <f>MX56*Data!$B20</f>
        <v>2.2278819444444448E-2</v>
      </c>
      <c r="MY60" s="8">
        <f>MY56*Data!$B20</f>
        <v>2.2293333333333332E-2</v>
      </c>
      <c r="MZ60" s="8">
        <f>MZ56*Data!$B20</f>
        <v>2.2307847222222222E-2</v>
      </c>
      <c r="NA60" s="8">
        <f>NA56*Data!$B20</f>
        <v>4.0586111111111108E-2</v>
      </c>
      <c r="NB60" s="8">
        <f>NB56*Data!$B20</f>
        <v>4.0612500000000003E-2</v>
      </c>
      <c r="NC60" s="8">
        <f>NC56*Data!$B20</f>
        <v>2.4383333333333333E-2</v>
      </c>
      <c r="ND60" s="8">
        <f>ND56*Data!$B20</f>
        <v>2.4399166666666663E-2</v>
      </c>
      <c r="NE60" s="8">
        <f>NE56*Data!$B20</f>
        <v>2.2380416666666667E-2</v>
      </c>
      <c r="NF60" s="8">
        <f>NF56*Data!$B20</f>
        <v>2.2394930555555553E-2</v>
      </c>
      <c r="NG60" s="8">
        <f>NG56*Data!$B20</f>
        <v>2.2409444444444444E-2</v>
      </c>
      <c r="NH60" s="8">
        <f>NH56*Data!$B20</f>
        <v>4.0770833333333333E-2</v>
      </c>
      <c r="NI60" s="8">
        <f>NI56*Data!$B20</f>
        <v>4.0797222222222221E-2</v>
      </c>
    </row>
    <row r="61" spans="1:373" ht="15">
      <c r="B61" s="8" t="s">
        <v>1247</v>
      </c>
      <c r="C61" s="8">
        <f>C53/Data!$B3*Data!$B21/Data!$B26</f>
        <v>2.7777777777777776E-2</v>
      </c>
      <c r="D61" s="8">
        <f>D53/Data!$B3*Data!$B21/Data!$B26</f>
        <v>6.6666666666666666E-2</v>
      </c>
      <c r="E61" s="8">
        <f>E53/Data!$B3*Data!$B21/Data!$B26</f>
        <v>6.1111111111111123E-2</v>
      </c>
      <c r="F61" s="8">
        <f>F53/Data!$B3*Data!$B21/Data!$B26</f>
        <v>5.0925925925925923E-2</v>
      </c>
      <c r="G61" s="8">
        <f>G53/Data!$B3*Data!$B21/Data!$B26</f>
        <v>4.583333333333333E-2</v>
      </c>
      <c r="H61" s="8">
        <f>H53/Data!$B3*Data!$B21/Data!$B26</f>
        <v>4.6296296296296294E-2</v>
      </c>
      <c r="I61" s="8">
        <f>I53/Data!$B3*Data!$B21/Data!$B26</f>
        <v>5.5555555555555552E-2</v>
      </c>
      <c r="J61" s="8">
        <f>J53/Data!$B3*Data!$B21/Data!$B26</f>
        <v>7.7777777777777779E-2</v>
      </c>
      <c r="K61" s="8">
        <f>K53/Data!$B3*Data!$B21/Data!$B26</f>
        <v>0.05</v>
      </c>
      <c r="L61" s="8">
        <f>L53/Data!$B3*Data!$B21/Data!$B26</f>
        <v>3.3101851851851855E-2</v>
      </c>
      <c r="M61" s="8">
        <f>M53/Data!$B3*Data!$B21/Data!$B26</f>
        <v>2.8009259259259265E-2</v>
      </c>
      <c r="N61" s="8">
        <f>N53/Data!$B3*Data!$B21/Data!$B26</f>
        <v>6.1111111111111123E-2</v>
      </c>
      <c r="O61" s="8">
        <f>O53/Data!$B3*Data!$B21/Data!$B26</f>
        <v>5.5555555555555552E-2</v>
      </c>
      <c r="P61" s="8">
        <f>P53/Data!$B3*Data!$B21/Data!$B26</f>
        <v>7.4074074074074084E-2</v>
      </c>
      <c r="Q61" s="8">
        <f>Q53/Data!$B3*Data!$B21/Data!$B26</f>
        <v>8.3333333333333329E-2</v>
      </c>
      <c r="R61" s="8">
        <f>R53/Data!$B3*Data!$B21/Data!$B26</f>
        <v>0.12222222222222223</v>
      </c>
      <c r="S61" s="8">
        <f>S53/Data!$B3*Data!$B21/Data!$B26</f>
        <v>6.6203703703703709E-2</v>
      </c>
      <c r="T61" s="8">
        <f>T53/Data!$B3*Data!$B21/Data!$B26</f>
        <v>5.0925925925925923E-2</v>
      </c>
      <c r="U61" s="8">
        <f>U53/Data!$B3*Data!$B21/Data!$B26</f>
        <v>4.0740740740740744E-2</v>
      </c>
      <c r="V61" s="8">
        <f>V53/Data!$B3*Data!$B21/Data!$B26</f>
        <v>4.6296296296296294E-2</v>
      </c>
      <c r="W61" s="8">
        <f>W53/Data!$B3*Data!$B21/Data!$B26</f>
        <v>5.5555555555555552E-2</v>
      </c>
      <c r="X61" s="8">
        <f>X53/Data!$B3*Data!$B21/Data!$B26</f>
        <v>7.2222222222222215E-2</v>
      </c>
      <c r="Y61" s="8">
        <f>Y53/Data!$B3*Data!$B21/Data!$B26</f>
        <v>7.7777777777777779E-2</v>
      </c>
      <c r="Z61" s="8">
        <f>Z53/Data!$B3*Data!$B21/Data!$B26</f>
        <v>5.0925925925925923E-2</v>
      </c>
      <c r="AA61" s="8">
        <f>AA53/Data!$B3*Data!$B21/Data!$B26</f>
        <v>4.583333333333333E-2</v>
      </c>
      <c r="AB61" s="8">
        <f>AB53/Data!$B3*Data!$B21/Data!$B26</f>
        <v>3.8194444444444441E-2</v>
      </c>
      <c r="AC61" s="8">
        <f>AC53/Data!$B3*Data!$B21/Data!$B26</f>
        <v>4.6296296296296294E-2</v>
      </c>
      <c r="AD61" s="8">
        <f>AD53/Data!$B3*Data!$B21/Data!$B26</f>
        <v>6.9444444444444448E-2</v>
      </c>
      <c r="AE61" s="8">
        <f>AE53/Data!$B3*Data!$B21/Data!$B26</f>
        <v>0.1</v>
      </c>
      <c r="AF61" s="8">
        <f>AF53/Data!$B3*Data!$B21/Data!$B26</f>
        <v>0.1111111111111111</v>
      </c>
      <c r="AG61" s="8">
        <f>AG53/Data!$B3*Data!$B21/Data!$B26</f>
        <v>6.1111111111111123E-2</v>
      </c>
      <c r="AH61" s="8">
        <f>AH53/Data!$B3*Data!$B21/Data!$B26</f>
        <v>4.0740740740740744E-2</v>
      </c>
      <c r="AI61" s="8">
        <f>AI53/Data!$B3*Data!$B21/Data!$B26</f>
        <v>4.0740740740740744E-2</v>
      </c>
      <c r="AJ61" s="8">
        <f>AJ53/Data!$B3*Data!$B21/Data!$B26</f>
        <v>7.4074074074074084E-2</v>
      </c>
      <c r="AK61" s="8">
        <f>AK53/Data!$B3*Data!$B21/Data!$B26</f>
        <v>7.4074074074074084E-2</v>
      </c>
      <c r="AL61" s="8">
        <f>AL53/Data!$B3*Data!$B21/Data!$B26</f>
        <v>0.1</v>
      </c>
      <c r="AM61" s="8">
        <f>AM53/Data!$B3*Data!$B21/Data!$B26</f>
        <v>0.1388888888888889</v>
      </c>
      <c r="AN61" s="8">
        <f>AN53/Data!$B3*Data!$B21/Data!$B26</f>
        <v>8.1481481481481488E-2</v>
      </c>
      <c r="AO61" s="8">
        <f>AO53/Data!$B3*Data!$B21/Data!$B26</f>
        <v>7.6388888888888881E-2</v>
      </c>
      <c r="AP61" s="8">
        <f>AP53/Data!$B3*Data!$B21/Data!$B26</f>
        <v>5.0925925925925923E-2</v>
      </c>
      <c r="AQ61" s="8">
        <f>AQ53/Data!$B3*Data!$B21/Data!$B26</f>
        <v>5.5555555555555552E-2</v>
      </c>
      <c r="AR61" s="8">
        <f>AR53/Data!$B3*Data!$B21/Data!$B26</f>
        <v>5.5555555555555552E-2</v>
      </c>
      <c r="AS61" s="8">
        <f>AS53/Data!$B3*Data!$B21/Data!$B26</f>
        <v>8.3333333333333329E-2</v>
      </c>
      <c r="AT61" s="8">
        <f>AT53/Data!$B3*Data!$B21/Data!$B26</f>
        <v>8.3333333333333329E-2</v>
      </c>
      <c r="AU61" s="8">
        <f>AU53/Data!$B3*Data!$B21/Data!$B26</f>
        <v>5.0925925925925923E-2</v>
      </c>
      <c r="AV61" s="8">
        <f>AV53/Data!$B3*Data!$B21/Data!$B26</f>
        <v>6.1111111111111123E-2</v>
      </c>
      <c r="AW61" s="8">
        <f>AW53/Data!$B3*Data!$B21/Data!$B26</f>
        <v>7.1296296296296316E-2</v>
      </c>
      <c r="AX61" s="8">
        <f>AX53/Data!$B3*Data!$B21/Data!$B26</f>
        <v>9.2592592592592587E-2</v>
      </c>
      <c r="AY61" s="8">
        <f>AY53/Data!$B3*Data!$B21/Data!$B26</f>
        <v>9.2592592592592587E-2</v>
      </c>
      <c r="AZ61" s="8">
        <f>AZ53/Data!$B3*Data!$B21/Data!$B26</f>
        <v>0.1111111111111111</v>
      </c>
      <c r="BA61" s="8">
        <f>BA53/Data!$B3*Data!$B21/Data!$B26</f>
        <v>0.1388888888888889</v>
      </c>
      <c r="BB61" s="8">
        <f>BB53/Data!$B3*Data!$B21/Data!$B26</f>
        <v>9.166666666666666E-2</v>
      </c>
      <c r="BC61" s="8">
        <f>BC53/Data!$B3*Data!$B21/Data!$B26</f>
        <v>9.166666666666666E-2</v>
      </c>
      <c r="BD61" s="8">
        <f>BD53/Data!$B3*Data!$B21/Data!$B26</f>
        <v>9.166666666666666E-2</v>
      </c>
      <c r="BE61" s="8">
        <f>BE53/Data!$B3*Data!$B21/Data!$B26</f>
        <v>9.2592592592592587E-2</v>
      </c>
      <c r="BF61" s="8">
        <f>BF53/Data!$B3*Data!$B21/Data!$B26</f>
        <v>9.2592592592592587E-2</v>
      </c>
      <c r="BG61" s="8">
        <f>BG53/Data!$B3*Data!$B21/Data!$B26</f>
        <v>0.1</v>
      </c>
      <c r="BH61" s="8">
        <f>BH53/Data!$B3*Data!$B21/Data!$B26</f>
        <v>8.3333333333333329E-2</v>
      </c>
      <c r="BI61" s="8">
        <f>BI53/Data!$B3*Data!$B21/Data!$B26</f>
        <v>5.601851851851853E-2</v>
      </c>
      <c r="BJ61" s="8">
        <f>BJ53/Data!$B3*Data!$B21/Data!$B26</f>
        <v>4.583333333333333E-2</v>
      </c>
      <c r="BK61" s="8">
        <f>BK53/Data!$B3*Data!$B21/Data!$B26</f>
        <v>4.583333333333333E-2</v>
      </c>
      <c r="BL61" s="8">
        <f>BL53/Data!$B3*Data!$B21/Data!$B26</f>
        <v>5.5555555555555552E-2</v>
      </c>
      <c r="BM61" s="8">
        <f>BM53/Data!$B3*Data!$B21/Data!$B26</f>
        <v>9.2592592592592587E-2</v>
      </c>
      <c r="BN61" s="8">
        <f>BN53/Data!$B3*Data!$B21/Data!$B26</f>
        <v>0</v>
      </c>
      <c r="BO61" s="8">
        <f>BO53/Data!$B3*Data!$B21/Data!$B26</f>
        <v>0.12222222222222223</v>
      </c>
      <c r="BP61" s="8">
        <f>BP53/Data!$B3*Data!$B21/Data!$B26</f>
        <v>6.6203703703703709E-2</v>
      </c>
      <c r="BQ61" s="8">
        <f>BQ53/Data!$B3*Data!$B21/Data!$B26</f>
        <v>3.5648148148148158E-2</v>
      </c>
      <c r="BR61" s="8">
        <f>BR53/Data!$B3*Data!$B21/Data!$B26</f>
        <v>3.0555555555555561E-2</v>
      </c>
      <c r="BS61" s="8">
        <f>BS53/Data!$B3*Data!$B21/Data!$B26</f>
        <v>5.5555555555555552E-2</v>
      </c>
      <c r="BT61" s="8">
        <f>BT53/Data!$B3*Data!$B21/Data!$B26</f>
        <v>7.4074074074074084E-2</v>
      </c>
      <c r="BU61" s="8">
        <f>BU53/Data!$B3*Data!$B21/Data!$B26</f>
        <v>8.3333333333333329E-2</v>
      </c>
      <c r="BV61" s="8">
        <f>BV53/Data!$B3*Data!$B21/Data!$B26</f>
        <v>9.4444444444444428E-2</v>
      </c>
      <c r="BW61" s="8">
        <f>BW53/Data!$B3*Data!$B21/Data!$B26</f>
        <v>5.0925925925925923E-2</v>
      </c>
      <c r="BX61" s="8">
        <f>BX53/Data!$B3*Data!$B21/Data!$B26</f>
        <v>5.0925925925925923E-2</v>
      </c>
      <c r="BY61" s="8">
        <f>BY53/Data!$B3*Data!$B21/Data!$B26</f>
        <v>5.0925925925925923E-2</v>
      </c>
      <c r="BZ61" s="8">
        <f>BZ53/Data!$B3*Data!$B21/Data!$B26</f>
        <v>5.5555555555555552E-2</v>
      </c>
      <c r="CA61" s="8">
        <f>CA53/Data!$B3*Data!$B21/Data!$B26</f>
        <v>6.4814814814814825E-2</v>
      </c>
      <c r="CB61" s="8">
        <f>CB53/Data!$B3*Data!$B21/Data!$B26</f>
        <v>6.6666666666666666E-2</v>
      </c>
      <c r="CC61" s="8">
        <f>CC53/Data!$B3*Data!$B21/Data!$B26</f>
        <v>7.7777777777777779E-2</v>
      </c>
      <c r="CD61" s="8">
        <f>CD53/Data!$B3*Data!$B21/Data!$B26</f>
        <v>0.10185185185185185</v>
      </c>
      <c r="CE61" s="8">
        <f>CE53/Data!$B3*Data!$B21/Data!$B26</f>
        <v>0.10185185185185185</v>
      </c>
      <c r="CF61" s="8">
        <f>CF53/Data!$B3*Data!$B21/Data!$B26</f>
        <v>0.11203703703703706</v>
      </c>
      <c r="CG61" s="8">
        <f>CG53/Data!$B3*Data!$B21/Data!$B26</f>
        <v>0.20370370370370369</v>
      </c>
      <c r="CH61" s="8">
        <f>CH53/Data!$B3*Data!$B21/Data!$B26</f>
        <v>0.10185185185185185</v>
      </c>
      <c r="CI61" s="8">
        <f>CI53/Data!$B3*Data!$B21/Data!$B26</f>
        <v>0.1388888888888889</v>
      </c>
      <c r="CJ61" s="8">
        <f>CJ53/Data!$B3*Data!$B21/Data!$B26</f>
        <v>0.2</v>
      </c>
      <c r="CK61" s="8">
        <f>CK53/Data!$B3*Data!$B21/Data!$B26</f>
        <v>0.18333333333333332</v>
      </c>
      <c r="CL61" s="8">
        <f>CL53/Data!$B3*Data!$B21/Data!$B26</f>
        <v>0.12731481481481483</v>
      </c>
      <c r="CM61" s="8">
        <f>CM53/Data!$B3*Data!$B21/Data!$B26</f>
        <v>0.12731481481481483</v>
      </c>
      <c r="CN61" s="8">
        <f>CN53/Data!$B3*Data!$B21/Data!$B26</f>
        <v>0.23148148148148148</v>
      </c>
      <c r="CO61" s="8">
        <f>CO53/Data!$B3*Data!$B21/Data!$B26</f>
        <v>0.14814814814814817</v>
      </c>
      <c r="CP61" s="8">
        <f>CP53/Data!$B3*Data!$B21/Data!$B26</f>
        <v>0.1388888888888889</v>
      </c>
      <c r="CQ61" s="8">
        <f>CQ53/Data!$B3*Data!$B21/Data!$B26</f>
        <v>0.2</v>
      </c>
      <c r="CR61" s="8">
        <f>CR53/Data!$B3*Data!$B21/Data!$B26</f>
        <v>0.12731481481481483</v>
      </c>
      <c r="CS61" s="8">
        <f>CS53/Data!$B3*Data!$B21/Data!$B26</f>
        <v>9.166666666666666E-2</v>
      </c>
      <c r="CT61" s="8">
        <f>CT53/Data!$B3*Data!$B21/Data!$B26</f>
        <v>7.1296296296296316E-2</v>
      </c>
      <c r="CU61" s="8">
        <f>CU53/Data!$B3*Data!$B21/Data!$B26</f>
        <v>8.3333333333333329E-2</v>
      </c>
      <c r="CV61" s="8">
        <f>CV53/Data!$B3*Data!$B21/Data!$B26</f>
        <v>9.2592592592592587E-2</v>
      </c>
      <c r="CW61" s="8">
        <f>CW53/Data!$B3*Data!$B21/Data!$B26</f>
        <v>0</v>
      </c>
      <c r="CX61" s="8">
        <f>CX53/Data!$B3*Data!$B21/Data!$B26</f>
        <v>0.1111111111111111</v>
      </c>
      <c r="CY61" s="8">
        <f>CY53/Data!$B3*Data!$B21/Data!$B26</f>
        <v>5.0925925925925923E-2</v>
      </c>
      <c r="CZ61" s="8">
        <f>CZ53/Data!$B3*Data!$B21/Data!$B26</f>
        <v>3.5648148148148158E-2</v>
      </c>
      <c r="DA61" s="8">
        <f>DA53/Data!$B3*Data!$B21/Data!$B26</f>
        <v>0.11203703703703706</v>
      </c>
      <c r="DB61" s="8">
        <f>DB53/Data!$B3*Data!$B21/Data!$B26</f>
        <v>0.10648148148148148</v>
      </c>
      <c r="DC61" s="8">
        <f>DC53/Data!$B3*Data!$B21/Data!$B26</f>
        <v>0.1111111111111111</v>
      </c>
      <c r="DD61" s="8">
        <f>DD53/Data!$B3*Data!$B21/Data!$B26</f>
        <v>0.15555555555555556</v>
      </c>
      <c r="DE61" s="8">
        <f>DE53/Data!$B3*Data!$B21/Data!$B26</f>
        <v>0.18055555555555552</v>
      </c>
      <c r="DF61" s="8">
        <f>DF53/Data!$B3*Data!$B21/Data!$B26</f>
        <v>0.11203703703703706</v>
      </c>
      <c r="DG61" s="8">
        <f>DG53/Data!$B3*Data!$B21/Data!$B26</f>
        <v>0.11203703703703706</v>
      </c>
      <c r="DH61" s="8">
        <f>DH53/Data!$B3*Data!$B21/Data!$B26</f>
        <v>0.15277777777777776</v>
      </c>
      <c r="DI61" s="8">
        <f>DI53/Data!$B3*Data!$B21/Data!$B26</f>
        <v>0.35185185185185192</v>
      </c>
      <c r="DJ61" s="8">
        <f>DJ53/Data!$B3*Data!$B21/Data!$B26</f>
        <v>0.20370370370370369</v>
      </c>
      <c r="DK61" s="8">
        <f>DK53/Data!$B3*Data!$B21/Data!$B26</f>
        <v>0.17777777777777778</v>
      </c>
      <c r="DL61" s="8">
        <f>DL53/Data!$B3*Data!$B21/Data!$B26</f>
        <v>0.21111111111111114</v>
      </c>
      <c r="DM61" s="8">
        <f>DM53/Data!$B3*Data!$B21/Data!$B26</f>
        <v>0.17824074074074073</v>
      </c>
      <c r="DN61" s="8">
        <f>DN53/Data!$B3*Data!$B21/Data!$B26</f>
        <v>0.14259259259259263</v>
      </c>
      <c r="DO61" s="8">
        <f>DO53/Data!$B3*Data!$B21/Data!$B26</f>
        <v>0.17824074074074073</v>
      </c>
      <c r="DP61" s="8">
        <f>DP53/Data!$B3*Data!$B21/Data!$B26</f>
        <v>0.1111111111111111</v>
      </c>
      <c r="DQ61" s="8">
        <f>DQ53/Data!$B3*Data!$B21/Data!$B26</f>
        <v>9.2592592592592587E-2</v>
      </c>
      <c r="DR61" s="8">
        <f>DR53/Data!$B3*Data!$B21/Data!$B26</f>
        <v>0.1</v>
      </c>
      <c r="DS61" s="8">
        <f>DS53/Data!$B3*Data!$B21/Data!$B26</f>
        <v>7.2222222222222215E-2</v>
      </c>
      <c r="DT61" s="8">
        <f>DT53/Data!$B3*Data!$B21/Data!$B26</f>
        <v>3.5648148148148158E-2</v>
      </c>
      <c r="DU61" s="8">
        <f>DU53/Data!$B3*Data!$B21/Data!$B26</f>
        <v>3.5648148148148158E-2</v>
      </c>
      <c r="DV61" s="8">
        <f>DV53/Data!$B3*Data!$B21/Data!$B26</f>
        <v>4.0740740740740744E-2</v>
      </c>
      <c r="DW61" s="8">
        <f>DW53/Data!$B3*Data!$B21/Data!$B26</f>
        <v>5.5555555555555552E-2</v>
      </c>
      <c r="DX61" s="8">
        <f>DX53/Data!$B3*Data!$B21/Data!$B26</f>
        <v>6.4814814814814825E-2</v>
      </c>
      <c r="DY61" s="8">
        <f>DY53/Data!$B3*Data!$B21/Data!$B26</f>
        <v>6.6666666666666666E-2</v>
      </c>
      <c r="DZ61" s="8">
        <f>DZ53/Data!$B3*Data!$B21/Data!$B26</f>
        <v>7.2222222222222215E-2</v>
      </c>
      <c r="EA61" s="8">
        <f>EA53/Data!$B3*Data!$B21/Data!$B26</f>
        <v>3.5648148148148158E-2</v>
      </c>
      <c r="EB61" s="8">
        <f>EB53/Data!$B3*Data!$B21/Data!$B26</f>
        <v>4.0740740740740744E-2</v>
      </c>
      <c r="EC61" s="8">
        <f>EC53/Data!$B3*Data!$B21/Data!$B26</f>
        <v>4.0740740740740744E-2</v>
      </c>
      <c r="ED61" s="8">
        <f>ED53/Data!$B3*Data!$B21/Data!$B26</f>
        <v>7.4074074074074084E-2</v>
      </c>
      <c r="EE61" s="8">
        <f>EE53/Data!$B3*Data!$B21/Data!$B26</f>
        <v>7.4074074074074084E-2</v>
      </c>
      <c r="EF61" s="8">
        <f>EF53/Data!$B3*Data!$B21/Data!$B26</f>
        <v>8.3333333333333329E-2</v>
      </c>
      <c r="EG61" s="8">
        <f>EG53/Data!$B3*Data!$B21/Data!$B26</f>
        <v>0.1111111111111111</v>
      </c>
      <c r="EH61" s="8">
        <f>EH53/Data!$B3*Data!$B21/Data!$B26</f>
        <v>6.6203703703703709E-2</v>
      </c>
      <c r="EI61" s="8">
        <f>EI53/Data!$B3*Data!$B21/Data!$B26</f>
        <v>6.6203703703703709E-2</v>
      </c>
      <c r="EJ61" s="8">
        <f>EJ53/Data!$B3*Data!$B21/Data!$B26</f>
        <v>9.166666666666666E-2</v>
      </c>
      <c r="EK61" s="8">
        <f>EK53/Data!$B3*Data!$B21/Data!$B26</f>
        <v>0.14814814814814817</v>
      </c>
      <c r="EL61" s="8">
        <f>EL53/Data!$B3*Data!$B21/Data!$B26</f>
        <v>0.14814814814814817</v>
      </c>
      <c r="EM61" s="8">
        <f>EM53/Data!$B3*Data!$B21/Data!$B26</f>
        <v>0.15555555555555556</v>
      </c>
      <c r="EN61" s="8">
        <f>EN53/Data!$B3*Data!$B21/Data!$B26</f>
        <v>0.24444444444444446</v>
      </c>
      <c r="EO61" s="8">
        <f>EO53/Data!$B3*Data!$B21/Data!$B26</f>
        <v>0.14259259259259263</v>
      </c>
      <c r="EP61" s="8">
        <f>EP53/Data!$B3*Data!$B21/Data!$B26</f>
        <v>0.13240740740740742</v>
      </c>
      <c r="EQ61" s="8">
        <f>EQ53/Data!$B3*Data!$B21/Data!$B26</f>
        <v>0.13240740740740742</v>
      </c>
      <c r="ER61" s="8">
        <f>ER53/Data!$B3*Data!$B21/Data!$B26</f>
        <v>0.41666666666666669</v>
      </c>
      <c r="ES61" s="8">
        <f>ES53/Data!$B3*Data!$B21/Data!$B26</f>
        <v>0.14814814814814817</v>
      </c>
      <c r="ET61" s="8">
        <f>ET53/Data!$B3*Data!$B21/Data!$B26</f>
        <v>0.15555555555555556</v>
      </c>
      <c r="EU61" s="8">
        <f>EU53/Data!$B3*Data!$B21/Data!$B26</f>
        <v>0.25</v>
      </c>
      <c r="EV61" s="8">
        <f>EV53/Data!$B3*Data!$B21/Data!$B26</f>
        <v>0.16296296296296298</v>
      </c>
      <c r="EW61" s="8">
        <f>EW53/Data!$B3*Data!$B21/Data!$B26</f>
        <v>0.14259259259259263</v>
      </c>
      <c r="EX61" s="8">
        <f>EX53/Data!$B3*Data!$B21/Data!$B26</f>
        <v>0.14259259259259263</v>
      </c>
      <c r="EY61" s="8">
        <f>EY53/Data!$B3*Data!$B21/Data!$B26</f>
        <v>0.37037037037037035</v>
      </c>
      <c r="EZ61" s="8">
        <f>EZ53/Data!$B3*Data!$B21/Data!$B26</f>
        <v>0.27777777777777779</v>
      </c>
      <c r="FA61" s="8">
        <f>FA53/Data!$B3*Data!$B21/Data!$B26</f>
        <v>0.17777777777777778</v>
      </c>
      <c r="FB61" s="8">
        <f>FB53/Data!$B3*Data!$B21/Data!$B26</f>
        <v>0.23333333333333334</v>
      </c>
      <c r="FC61" s="8">
        <f>FC53/Data!$B3*Data!$B21/Data!$B26</f>
        <v>0.17314814814814816</v>
      </c>
      <c r="FD61" s="8">
        <f>FD53/Data!$B3*Data!$B21/Data!$B26</f>
        <v>0.15277777777777776</v>
      </c>
      <c r="FE61" s="8">
        <f>FE53/Data!$B3*Data!$B21/Data!$B26</f>
        <v>0.15277777777777776</v>
      </c>
      <c r="FF61" s="8">
        <f>FF53/Data!$B3*Data!$B21/Data!$B26</f>
        <v>0.37037037037037035</v>
      </c>
      <c r="FG61" s="8">
        <f>FG53/Data!$B3*Data!$B21/Data!$B26</f>
        <v>0.14814814814814817</v>
      </c>
      <c r="FH61" s="8">
        <f>FH53/Data!$B3*Data!$B21/Data!$B26</f>
        <v>0.21111111111111114</v>
      </c>
      <c r="FI61" s="8">
        <f>FI53/Data!$B3*Data!$B21/Data!$B26</f>
        <v>0.1111111111111111</v>
      </c>
      <c r="FJ61" s="8">
        <f>FJ53/Data!$B3*Data!$B21/Data!$B26</f>
        <v>7.6388888888888881E-2</v>
      </c>
      <c r="FK61" s="8">
        <f>FK53/Data!$B3*Data!$B21/Data!$B26</f>
        <v>7.6388888888888881E-2</v>
      </c>
      <c r="FL61" s="8">
        <f>FL53/Data!$B3*Data!$B21/Data!$B26</f>
        <v>7.6388888888888881E-2</v>
      </c>
      <c r="FM61" s="8">
        <f>FM53/Data!$B3*Data!$B21/Data!$B26</f>
        <v>0.1388888888888889</v>
      </c>
      <c r="FN61" s="8">
        <f>FN53/Data!$B3*Data!$B21/Data!$B26</f>
        <v>0.1388888888888889</v>
      </c>
      <c r="FO61" s="8">
        <f>FO53/Data!$B3*Data!$B21/Data!$B26</f>
        <v>8.3333333333333329E-2</v>
      </c>
      <c r="FP61" s="8">
        <f>FP53/Data!$B3*Data!$B21/Data!$B26</f>
        <v>8.3333333333333329E-2</v>
      </c>
      <c r="FQ61" s="8">
        <f>FQ53/Data!$B3*Data!$B21/Data!$B26</f>
        <v>7.6388888888888881E-2</v>
      </c>
      <c r="FR61" s="8">
        <f>FR53/Data!$B3*Data!$B21/Data!$B26</f>
        <v>7.6388888888888881E-2</v>
      </c>
      <c r="FS61" s="8">
        <f>FS53/Data!$B3*Data!$B21/Data!$B26</f>
        <v>7.6388888888888881E-2</v>
      </c>
      <c r="FT61" s="8">
        <f>FT53/Data!$B3*Data!$B21/Data!$B26</f>
        <v>0.1388888888888889</v>
      </c>
      <c r="FU61" s="8">
        <f>FU53/Data!$B3*Data!$B21/Data!$B26</f>
        <v>0.1388888888888889</v>
      </c>
      <c r="FV61" s="8">
        <f>FV53/Data!$B3*Data!$B21/Data!$B26</f>
        <v>8.3333333333333329E-2</v>
      </c>
      <c r="FW61" s="8">
        <f>FW53/Data!$B3*Data!$B21/Data!$B26</f>
        <v>8.3333333333333329E-2</v>
      </c>
      <c r="FX61" s="8">
        <f>FX53/Data!$B3*Data!$B21/Data!$B26</f>
        <v>7.6388888888888881E-2</v>
      </c>
      <c r="FY61" s="8">
        <f>FY53/Data!$B3*Data!$B21/Data!$B26</f>
        <v>7.6388888888888881E-2</v>
      </c>
      <c r="FZ61" s="8">
        <f>FZ53/Data!$B3*Data!$B21/Data!$B26</f>
        <v>7.6388888888888881E-2</v>
      </c>
      <c r="GA61" s="8">
        <f>GA53/Data!$B3*Data!$B21/Data!$B26</f>
        <v>0.1388888888888889</v>
      </c>
      <c r="GB61" s="8">
        <f>GB53/Data!$B3*Data!$B21/Data!$B26</f>
        <v>0.1388888888888889</v>
      </c>
      <c r="GC61" s="8">
        <f>GC53/Data!$B3*Data!$B21/Data!$B26</f>
        <v>8.3333333333333329E-2</v>
      </c>
      <c r="GD61" s="8">
        <f>GD53/Data!$B3*Data!$B21/Data!$B26</f>
        <v>8.3333333333333329E-2</v>
      </c>
      <c r="GE61" s="8">
        <f>GE53/Data!$B3*Data!$B21/Data!$B26</f>
        <v>7.6388888888888881E-2</v>
      </c>
      <c r="GF61" s="8">
        <f>GF53/Data!$B3*Data!$B21/Data!$B26</f>
        <v>7.6388888888888881E-2</v>
      </c>
      <c r="GG61" s="8">
        <f>GG53/Data!$B3*Data!$B21/Data!$B26</f>
        <v>7.6388888888888881E-2</v>
      </c>
      <c r="GH61" s="8">
        <f>GH53/Data!$B3*Data!$B21/Data!$B26</f>
        <v>0.1388888888888889</v>
      </c>
      <c r="GI61" s="8">
        <f>GI53/Data!$B3*Data!$B21/Data!$B26</f>
        <v>0.1388888888888889</v>
      </c>
      <c r="GJ61" s="8">
        <f>GJ53/Data!$B3*Data!$B21/Data!$B26</f>
        <v>8.3333333333333329E-2</v>
      </c>
      <c r="GK61" s="8">
        <f>GK53/Data!$B3*Data!$B21/Data!$B26</f>
        <v>8.3333333333333329E-2</v>
      </c>
      <c r="GL61" s="8">
        <f>GL53/Data!$B3*Data!$B21/Data!$B26</f>
        <v>7.6388888888888881E-2</v>
      </c>
      <c r="GM61" s="8">
        <f>GM53/Data!$B3*Data!$B21/Data!$B26</f>
        <v>7.6388888888888881E-2</v>
      </c>
      <c r="GN61" s="8">
        <f>GN53/Data!$B3*Data!$B21/Data!$B26</f>
        <v>7.6388888888888881E-2</v>
      </c>
      <c r="GO61" s="8">
        <f>GO53/Data!$B3*Data!$B21/Data!$B26</f>
        <v>0.1388888888888889</v>
      </c>
      <c r="GP61" s="8">
        <f>GP53/Data!$B3*Data!$B21/Data!$B26</f>
        <v>0.1388888888888889</v>
      </c>
      <c r="GQ61" s="8">
        <f>GQ53/Data!$B3*Data!$B21/Data!$B26</f>
        <v>8.3333333333333329E-2</v>
      </c>
      <c r="GR61" s="8">
        <f>GR53/Data!$B3*Data!$B21/Data!$B26</f>
        <v>8.3333333333333329E-2</v>
      </c>
      <c r="GS61" s="8">
        <f>GS53/Data!$B3*Data!$B21/Data!$B26</f>
        <v>7.6388888888888881E-2</v>
      </c>
      <c r="GT61" s="8">
        <f>GT53/Data!$B3*Data!$B21/Data!$B26</f>
        <v>7.6388888888888881E-2</v>
      </c>
      <c r="GU61" s="8">
        <f>GU53/Data!$B3*Data!$B21/Data!$B26</f>
        <v>7.6388888888888881E-2</v>
      </c>
      <c r="GV61" s="8">
        <f>GV53/Data!$B3*Data!$B21/Data!$B26</f>
        <v>0.1388888888888889</v>
      </c>
      <c r="GW61" s="8">
        <f>GW53/Data!$B3*Data!$B21/Data!$B26</f>
        <v>0.1388888888888889</v>
      </c>
      <c r="GX61" s="8">
        <f>GX53/Data!$B3*Data!$B21/Data!$B26</f>
        <v>8.3333333333333329E-2</v>
      </c>
      <c r="GY61" s="8">
        <f>GY53/Data!$B3*Data!$B21/Data!$B26</f>
        <v>8.3333333333333329E-2</v>
      </c>
      <c r="GZ61" s="8">
        <f>GZ53/Data!$B3*Data!$B21/Data!$B26</f>
        <v>7.6388888888888881E-2</v>
      </c>
      <c r="HA61" s="8">
        <f>HA53/Data!$B3*Data!$B21/Data!$B26</f>
        <v>7.6388888888888881E-2</v>
      </c>
      <c r="HB61" s="8">
        <f>HB53/Data!$B3*Data!$B21/Data!$B26</f>
        <v>7.6388888888888881E-2</v>
      </c>
      <c r="HC61" s="8">
        <f>HC53/Data!$B3*Data!$B21/Data!$B26</f>
        <v>0.1388888888888889</v>
      </c>
      <c r="HD61" s="8">
        <f>HD53/Data!$B3*Data!$B21/Data!$B26</f>
        <v>0.1388888888888889</v>
      </c>
      <c r="HE61" s="8">
        <f>HE53/Data!$B3*Data!$B21/Data!$B26</f>
        <v>8.3333333333333329E-2</v>
      </c>
      <c r="HF61" s="8">
        <f>HF53/Data!$B3*Data!$B21/Data!$B26</f>
        <v>8.3333333333333329E-2</v>
      </c>
      <c r="HG61" s="8">
        <f>HG53/Data!$B3*Data!$B21/Data!$B26</f>
        <v>7.6388888888888881E-2</v>
      </c>
      <c r="HH61" s="8">
        <f>HH53/Data!$B3*Data!$B21/Data!$B26</f>
        <v>7.6388888888888881E-2</v>
      </c>
      <c r="HI61" s="8">
        <f>HI53/Data!$B3*Data!$B21/Data!$B26</f>
        <v>7.6388888888888881E-2</v>
      </c>
      <c r="HJ61" s="8">
        <f>HJ53/Data!$B3*Data!$B21/Data!$B26</f>
        <v>0.1388888888888889</v>
      </c>
      <c r="HK61" s="8">
        <f>HK53/Data!$B3*Data!$B21/Data!$B26</f>
        <v>0.1388888888888889</v>
      </c>
      <c r="HL61" s="8">
        <f>HL53/Data!$B3*Data!$B21/Data!$B26</f>
        <v>8.3333333333333329E-2</v>
      </c>
      <c r="HM61" s="8">
        <f>HM53/Data!$B3*Data!$B21/Data!$B26</f>
        <v>8.3333333333333329E-2</v>
      </c>
      <c r="HN61" s="8">
        <f>HN53/Data!$B3*Data!$B21/Data!$B26</f>
        <v>7.6388888888888881E-2</v>
      </c>
      <c r="HO61" s="8">
        <f>HO53/Data!$B3*Data!$B21/Data!$B26</f>
        <v>7.6388888888888881E-2</v>
      </c>
      <c r="HP61" s="8">
        <f>HP53/Data!$B3*Data!$B21/Data!$B26</f>
        <v>7.6388888888888881E-2</v>
      </c>
      <c r="HQ61" s="8">
        <f>HQ53/Data!$B3*Data!$B21/Data!$B26</f>
        <v>0.1388888888888889</v>
      </c>
      <c r="HR61" s="8">
        <f>HR53/Data!$B3*Data!$B21/Data!$B26</f>
        <v>0.1388888888888889</v>
      </c>
      <c r="HS61" s="8">
        <f>HS53/Data!$B3*Data!$B21/Data!$B26</f>
        <v>8.3333333333333329E-2</v>
      </c>
      <c r="HT61" s="8">
        <f>HT53/Data!$B3*Data!$B21/Data!$B26</f>
        <v>8.3333333333333329E-2</v>
      </c>
      <c r="HU61" s="8">
        <f>HU53/Data!$B3*Data!$B21/Data!$B26</f>
        <v>7.6388888888888881E-2</v>
      </c>
      <c r="HV61" s="8">
        <f>HV53/Data!$B3*Data!$B21/Data!$B26</f>
        <v>7.6388888888888881E-2</v>
      </c>
      <c r="HW61" s="8">
        <f>HW53/Data!$B3*Data!$B21/Data!$B26</f>
        <v>7.6388888888888881E-2</v>
      </c>
      <c r="HX61" s="8">
        <f>HX53/Data!$B3*Data!$B21/Data!$B26</f>
        <v>0.1388888888888889</v>
      </c>
      <c r="HY61" s="8">
        <f>HY53/Data!$B3*Data!$B21/Data!$B26</f>
        <v>0.1388888888888889</v>
      </c>
      <c r="HZ61" s="8">
        <f>HZ53/Data!$B3*Data!$B21/Data!$B26</f>
        <v>8.3333333333333329E-2</v>
      </c>
      <c r="IA61" s="8">
        <f>IA53/Data!$B3*Data!$B21/Data!$B26</f>
        <v>8.3333333333333329E-2</v>
      </c>
      <c r="IB61" s="8">
        <f>IB53/Data!$B3*Data!$B21/Data!$B26</f>
        <v>7.6388888888888881E-2</v>
      </c>
      <c r="IC61" s="8">
        <f>IC53/Data!$B3*Data!$B21/Data!$B26</f>
        <v>7.6388888888888881E-2</v>
      </c>
      <c r="ID61" s="8">
        <f>ID53/Data!$B3*Data!$B21/Data!$B26</f>
        <v>7.6388888888888881E-2</v>
      </c>
      <c r="IE61" s="8">
        <f>IE53/Data!$B3*Data!$B21/Data!$B26</f>
        <v>0.1388888888888889</v>
      </c>
      <c r="IF61" s="8">
        <f>IF53/Data!$B3*Data!$B21/Data!$B26</f>
        <v>0.1388888888888889</v>
      </c>
      <c r="IG61" s="8">
        <f>IG53/Data!$B3*Data!$B21/Data!$B26</f>
        <v>8.3333333333333329E-2</v>
      </c>
      <c r="IH61" s="8">
        <f>IH53/Data!$B3*Data!$B21/Data!$B26</f>
        <v>8.3333333333333329E-2</v>
      </c>
      <c r="II61" s="8">
        <f>II53/Data!$B3*Data!$B21/Data!$B26</f>
        <v>7.6388888888888881E-2</v>
      </c>
      <c r="IJ61" s="8">
        <f>IJ53/Data!$B3*Data!$B21/Data!$B26</f>
        <v>7.6388888888888881E-2</v>
      </c>
      <c r="IK61" s="8">
        <f>IK53/Data!$B3*Data!$B21/Data!$B26</f>
        <v>7.6388888888888881E-2</v>
      </c>
      <c r="IL61" s="8">
        <f>IL53/Data!$B3*Data!$B21/Data!$B26</f>
        <v>0.1388888888888889</v>
      </c>
      <c r="IM61" s="8">
        <f>IM53/Data!$B3*Data!$B21/Data!$B26</f>
        <v>0.1388888888888889</v>
      </c>
      <c r="IN61" s="8">
        <f>IN53/Data!$B3*Data!$B21/Data!$B26</f>
        <v>8.3333333333333329E-2</v>
      </c>
      <c r="IO61" s="8">
        <f>IO53/Data!$B3*Data!$B21/Data!$B26</f>
        <v>8.3333333333333329E-2</v>
      </c>
      <c r="IP61" s="8">
        <f>IP53/Data!$B3*Data!$B21/Data!$B26</f>
        <v>7.6388888888888881E-2</v>
      </c>
      <c r="IQ61" s="8">
        <f>IQ53/Data!$B3*Data!$B21/Data!$B26</f>
        <v>7.6388888888888881E-2</v>
      </c>
      <c r="IR61" s="8">
        <f>IR53/Data!$B3*Data!$B21/Data!$B26</f>
        <v>7.6388888888888881E-2</v>
      </c>
      <c r="IS61" s="8">
        <f>IS53/Data!$B3*Data!$B21/Data!$B26</f>
        <v>0.1388888888888889</v>
      </c>
      <c r="IT61" s="8">
        <f>IT53/Data!$B3*Data!$B21/Data!$B26</f>
        <v>0.1388888888888889</v>
      </c>
      <c r="IU61" s="8">
        <f>IU53/Data!$B3*Data!$B21/Data!$B26</f>
        <v>8.3333333333333329E-2</v>
      </c>
      <c r="IV61" s="8">
        <f>IV53/Data!$B3*Data!$B21/Data!$B26</f>
        <v>8.3333333333333329E-2</v>
      </c>
      <c r="IW61" s="8">
        <f>IW53/Data!$B3*Data!$B21/Data!$B26</f>
        <v>7.6388888888888881E-2</v>
      </c>
      <c r="IX61" s="8">
        <f>IX53/Data!$B3*Data!$B21/Data!$B26</f>
        <v>7.6388888888888881E-2</v>
      </c>
      <c r="IY61" s="8">
        <f>IY53/Data!$B3*Data!$B21/Data!$B26</f>
        <v>7.6388888888888881E-2</v>
      </c>
      <c r="IZ61" s="8">
        <f>IZ53/Data!$B3*Data!$B21/Data!$B26</f>
        <v>0.1388888888888889</v>
      </c>
      <c r="JA61" s="8">
        <f>JA53/Data!$B3*Data!$B21/Data!$B26</f>
        <v>0.1388888888888889</v>
      </c>
      <c r="JB61" s="8">
        <f>JB53/Data!$B3*Data!$B21/Data!$B26</f>
        <v>8.3333333333333329E-2</v>
      </c>
      <c r="JC61" s="8">
        <f>JC53/Data!$B3*Data!$B21/Data!$B26</f>
        <v>8.3333333333333329E-2</v>
      </c>
      <c r="JD61" s="8">
        <f>JD53/Data!$B3*Data!$B21/Data!$B26</f>
        <v>7.6388888888888881E-2</v>
      </c>
      <c r="JE61" s="8">
        <f>JE53/Data!$B3*Data!$B21/Data!$B26</f>
        <v>7.6388888888888881E-2</v>
      </c>
      <c r="JF61" s="8">
        <f>JF53/Data!$B3*Data!$B21/Data!$B26</f>
        <v>7.6388888888888881E-2</v>
      </c>
      <c r="JG61" s="8">
        <f>JG53/Data!$B3*Data!$B21/Data!$B26</f>
        <v>0.1388888888888889</v>
      </c>
      <c r="JH61" s="8">
        <f>JH53/Data!$B3*Data!$B21/Data!$B26</f>
        <v>0.1388888888888889</v>
      </c>
      <c r="JI61" s="8">
        <f>JI53/Data!$B3*Data!$B21/Data!$B26</f>
        <v>8.3333333333333329E-2</v>
      </c>
      <c r="JJ61" s="8">
        <f>JJ53/Data!$B3*Data!$B21/Data!$B26</f>
        <v>8.3333333333333329E-2</v>
      </c>
      <c r="JK61" s="8">
        <f>JK53/Data!$B3*Data!$B21/Data!$B26</f>
        <v>7.6388888888888881E-2</v>
      </c>
      <c r="JL61" s="8">
        <f>JL53/Data!$B3*Data!$B21/Data!$B26</f>
        <v>7.6388888888888881E-2</v>
      </c>
      <c r="JM61" s="8">
        <f>JM53/Data!$B3*Data!$B21/Data!$B26</f>
        <v>7.6388888888888881E-2</v>
      </c>
      <c r="JN61" s="8">
        <f>JN53/Data!$B3*Data!$B21/Data!$B26</f>
        <v>0.1388888888888889</v>
      </c>
      <c r="JO61" s="8">
        <f>JO53/Data!$B3*Data!$B21/Data!$B26</f>
        <v>0.1388888888888889</v>
      </c>
      <c r="JP61" s="8">
        <f>JP53/Data!$B3*Data!$B21/Data!$B26</f>
        <v>8.3333333333333329E-2</v>
      </c>
      <c r="JQ61" s="8">
        <f>JQ53/Data!$B3*Data!$B21/Data!$B26</f>
        <v>8.3333333333333329E-2</v>
      </c>
      <c r="JR61" s="8">
        <f>JR53/Data!$B3*Data!$B21/Data!$B26</f>
        <v>7.6388888888888881E-2</v>
      </c>
      <c r="JS61" s="8">
        <f>JS53/Data!$B3*Data!$B21/Data!$B26</f>
        <v>7.6388888888888881E-2</v>
      </c>
      <c r="JT61" s="8">
        <f>JT53/Data!$B3*Data!$B21/Data!$B26</f>
        <v>7.6388888888888881E-2</v>
      </c>
      <c r="JU61" s="8">
        <f>JU53/Data!$B3*Data!$B21/Data!$B26</f>
        <v>0.1388888888888889</v>
      </c>
      <c r="JV61" s="8">
        <f>JV53/Data!$B3*Data!$B21/Data!$B26</f>
        <v>0.1388888888888889</v>
      </c>
      <c r="JW61" s="8">
        <f>JW53/Data!$B3*Data!$B21/Data!$B26</f>
        <v>8.3333333333333329E-2</v>
      </c>
      <c r="JX61" s="8">
        <f>JX53/Data!$B3*Data!$B21/Data!$B26</f>
        <v>8.3333333333333329E-2</v>
      </c>
      <c r="JY61" s="8">
        <f>JY53/Data!$B3*Data!$B21/Data!$B26</f>
        <v>7.6388888888888881E-2</v>
      </c>
      <c r="JZ61" s="8">
        <f>JZ53/Data!$B3*Data!$B21/Data!$B26</f>
        <v>7.6388888888888881E-2</v>
      </c>
      <c r="KA61" s="8">
        <f>KA53/Data!$B3*Data!$B21/Data!$B26</f>
        <v>7.6388888888888881E-2</v>
      </c>
      <c r="KB61" s="8">
        <f>KB53/Data!$B3*Data!$B21/Data!$B26</f>
        <v>0.1388888888888889</v>
      </c>
      <c r="KC61" s="8">
        <f>KC53/Data!$B3*Data!$B21/Data!$B26</f>
        <v>0.1388888888888889</v>
      </c>
      <c r="KD61" s="8">
        <f>KD53/Data!$B3*Data!$B21/Data!$B26</f>
        <v>8.3333333333333329E-2</v>
      </c>
      <c r="KE61" s="8">
        <f>KE53/Data!$B3*Data!$B21/Data!$B26</f>
        <v>8.3333333333333329E-2</v>
      </c>
      <c r="KF61" s="8">
        <f>KF53/Data!$B3*Data!$B21/Data!$B26</f>
        <v>7.6388888888888881E-2</v>
      </c>
      <c r="KG61" s="8">
        <f>KG53/Data!$B3*Data!$B21/Data!$B26</f>
        <v>7.6388888888888881E-2</v>
      </c>
      <c r="KH61" s="8">
        <f>KH53/Data!$B3*Data!$B21/Data!$B26</f>
        <v>7.6388888888888881E-2</v>
      </c>
      <c r="KI61" s="8">
        <f>KI53/Data!$B3*Data!$B21/Data!$B26</f>
        <v>0.1388888888888889</v>
      </c>
      <c r="KJ61" s="8">
        <f>KJ53/Data!$B3*Data!$B21/Data!$B26</f>
        <v>0.1388888888888889</v>
      </c>
      <c r="KK61" s="8">
        <f>KK53/Data!$B3*Data!$B21/Data!$B26</f>
        <v>8.3333333333333329E-2</v>
      </c>
      <c r="KL61" s="8">
        <f>KL53/Data!$B3*Data!$B21/Data!$B26</f>
        <v>8.3333333333333329E-2</v>
      </c>
      <c r="KM61" s="8">
        <f>KM53/Data!$B3*Data!$B21/Data!$B26</f>
        <v>7.6388888888888881E-2</v>
      </c>
      <c r="KN61" s="8">
        <f>KN53/Data!$B3*Data!$B21/Data!$B26</f>
        <v>7.6388888888888881E-2</v>
      </c>
      <c r="KO61" s="8">
        <f>KO53/Data!$B3*Data!$B21/Data!$B26</f>
        <v>7.6388888888888881E-2</v>
      </c>
      <c r="KP61" s="8">
        <f>KP53/Data!$B3*Data!$B21/Data!$B26</f>
        <v>0.1388888888888889</v>
      </c>
      <c r="KQ61" s="8">
        <f>KQ53/Data!$B3*Data!$B21/Data!$B26</f>
        <v>0.1388888888888889</v>
      </c>
      <c r="KR61" s="8">
        <f>KR53/Data!$B3*Data!$B21/Data!$B26</f>
        <v>8.3333333333333329E-2</v>
      </c>
      <c r="KS61" s="8">
        <f>KS53/Data!$B3*Data!$B21/Data!$B26</f>
        <v>8.3333333333333329E-2</v>
      </c>
      <c r="KT61" s="8">
        <f>KT53/Data!$B3*Data!$B21/Data!$B26</f>
        <v>7.6388888888888881E-2</v>
      </c>
      <c r="KU61" s="8">
        <f>KU53/Data!$B3*Data!$B21/Data!$B26</f>
        <v>7.6388888888888881E-2</v>
      </c>
      <c r="KV61" s="8">
        <f>KV53/Data!$B3*Data!$B21/Data!$B26</f>
        <v>7.6388888888888881E-2</v>
      </c>
      <c r="KW61" s="8">
        <f>KW53/Data!$B3*Data!$B21/Data!$B26</f>
        <v>0.1388888888888889</v>
      </c>
      <c r="KX61" s="8">
        <f>KX53/Data!$B3*Data!$B21/Data!$B26</f>
        <v>0.1388888888888889</v>
      </c>
      <c r="KY61" s="8">
        <f>KY53/Data!$B3*Data!$B21/Data!$B26</f>
        <v>8.3333333333333329E-2</v>
      </c>
      <c r="KZ61" s="8">
        <f>KZ53/Data!$B3*Data!$B21/Data!$B26</f>
        <v>8.3333333333333329E-2</v>
      </c>
      <c r="LA61" s="8">
        <f>LA53/Data!$B3*Data!$B21/Data!$B26</f>
        <v>7.6388888888888881E-2</v>
      </c>
      <c r="LB61" s="8">
        <f>LB53/Data!$B3*Data!$B21/Data!$B26</f>
        <v>7.6388888888888881E-2</v>
      </c>
      <c r="LC61" s="8">
        <f>LC53/Data!$B3*Data!$B21/Data!$B26</f>
        <v>7.6388888888888881E-2</v>
      </c>
      <c r="LD61" s="8">
        <f>LD53/Data!$B3*Data!$B21/Data!$B26</f>
        <v>0.1388888888888889</v>
      </c>
      <c r="LE61" s="8">
        <f>LE53/Data!$B3*Data!$B21/Data!$B26</f>
        <v>0.1388888888888889</v>
      </c>
      <c r="LF61" s="8">
        <f>LF53/Data!$B3*Data!$B21/Data!$B26</f>
        <v>8.3333333333333329E-2</v>
      </c>
      <c r="LG61" s="8">
        <f>LG53/Data!$B3*Data!$B21/Data!$B26</f>
        <v>8.3333333333333329E-2</v>
      </c>
      <c r="LH61" s="8">
        <f>LH53/Data!$B3*Data!$B21/Data!$B26</f>
        <v>7.6388888888888881E-2</v>
      </c>
      <c r="LI61" s="8">
        <f>LI53/Data!$B3*Data!$B21/Data!$B26</f>
        <v>7.6388888888888881E-2</v>
      </c>
      <c r="LJ61" s="8">
        <f>LJ53/Data!$B3*Data!$B21/Data!$B26</f>
        <v>7.6388888888888881E-2</v>
      </c>
      <c r="LK61" s="8">
        <f>LK53/Data!$B3*Data!$B21/Data!$B26</f>
        <v>0.1388888888888889</v>
      </c>
      <c r="LL61" s="8">
        <f>LL53/Data!$B3*Data!$B21/Data!$B26</f>
        <v>0.1388888888888889</v>
      </c>
      <c r="LM61" s="8">
        <f>LM53/Data!$B3*Data!$B21/Data!$B26</f>
        <v>8.3333333333333329E-2</v>
      </c>
      <c r="LN61" s="8">
        <f>LN53/Data!$B3*Data!$B21/Data!$B26</f>
        <v>8.3333333333333329E-2</v>
      </c>
      <c r="LO61" s="8">
        <f>LO53/Data!$B3*Data!$B21/Data!$B26</f>
        <v>7.6388888888888881E-2</v>
      </c>
      <c r="LP61" s="8">
        <f>LP53/Data!$B3*Data!$B21/Data!$B26</f>
        <v>7.6388888888888881E-2</v>
      </c>
      <c r="LQ61" s="8">
        <f>LQ53/Data!$B3*Data!$B21/Data!$B26</f>
        <v>7.6388888888888881E-2</v>
      </c>
      <c r="LR61" s="8">
        <f>LR53/Data!$B3*Data!$B21/Data!$B26</f>
        <v>0.1388888888888889</v>
      </c>
      <c r="LS61" s="8">
        <f>LS53/Data!$B3*Data!$B21/Data!$B26</f>
        <v>0.1388888888888889</v>
      </c>
      <c r="LT61" s="8">
        <f>LT53/Data!$B3*Data!$B21/Data!$B26</f>
        <v>8.3333333333333329E-2</v>
      </c>
      <c r="LU61" s="8">
        <f>LU53/Data!$B3*Data!$B21/Data!$B26</f>
        <v>8.3333333333333329E-2</v>
      </c>
      <c r="LV61" s="8">
        <f>LV53/Data!$B3*Data!$B21/Data!$B26</f>
        <v>7.6388888888888881E-2</v>
      </c>
      <c r="LW61" s="8">
        <f>LW53/Data!$B3*Data!$B21/Data!$B26</f>
        <v>7.6388888888888881E-2</v>
      </c>
      <c r="LX61" s="8">
        <f>LX53/Data!$B3*Data!$B21/Data!$B26</f>
        <v>7.6388888888888881E-2</v>
      </c>
      <c r="LY61" s="8">
        <f>LY53/Data!$B3*Data!$B21/Data!$B26</f>
        <v>1.3981481481481482E-2</v>
      </c>
      <c r="LZ61" s="8">
        <f>LZ53/Data!$B3*Data!$B21/Data!$B26</f>
        <v>1.3990740740740741E-2</v>
      </c>
      <c r="MA61" s="8">
        <f>MA53/Data!$B3*Data!$B21/Data!$B26</f>
        <v>8.3999999999999995E-3</v>
      </c>
      <c r="MB61" s="8">
        <f>MB53/Data!$B3*Data!$B21/Data!$B26</f>
        <v>8.405555555555555E-3</v>
      </c>
      <c r="MC61" s="8">
        <f>MC53/Data!$B3*Data!$B21/Data!$B26</f>
        <v>7.7101851851851854E-3</v>
      </c>
      <c r="MD61" s="8">
        <f>MD53/Data!$B3*Data!$B21/Data!$B26</f>
        <v>7.7152777777777784E-3</v>
      </c>
      <c r="ME61" s="8">
        <f>ME53/Data!$B3*Data!$B21/Data!$B26</f>
        <v>7.7203703703703714E-3</v>
      </c>
      <c r="MF61" s="8">
        <f>MF53/Data!$B3*Data!$B21/Data!$B26</f>
        <v>1.4046296296296296E-2</v>
      </c>
      <c r="MG61" s="8">
        <f>MG53/Data!$B3*Data!$B21/Data!$B26</f>
        <v>1.4055555555555554E-2</v>
      </c>
      <c r="MH61" s="8">
        <f>MH53/Data!$B3*Data!$B21/Data!$B26</f>
        <v>8.4388888888888881E-3</v>
      </c>
      <c r="MI61" s="8">
        <f>MI53/Data!$B3*Data!$B21/Data!$B26</f>
        <v>8.4444444444444437E-3</v>
      </c>
      <c r="MJ61" s="8">
        <f>MJ53/Data!$B3*Data!$B21/Data!$B26</f>
        <v>7.7458333333333329E-3</v>
      </c>
      <c r="MK61" s="8">
        <f>MK53/Data!$B3*Data!$B21/Data!$B26</f>
        <v>7.7509259259259267E-3</v>
      </c>
      <c r="ML61" s="8">
        <f>ML53/Data!$B3*Data!$B21/Data!$B26</f>
        <v>7.7560185185185197E-3</v>
      </c>
      <c r="MM61" s="8">
        <f>MM53/Data!$B3*Data!$B21/Data!$B26</f>
        <v>1.4111111111111111E-2</v>
      </c>
      <c r="MN61" s="8">
        <f>MN53/Data!$B3*Data!$B21/Data!$B26</f>
        <v>1.4120370370370372E-2</v>
      </c>
      <c r="MO61" s="8">
        <f>MO53/Data!$B3*Data!$B21/Data!$B26</f>
        <v>8.4777777777777785E-3</v>
      </c>
      <c r="MP61" s="8">
        <f>MP53/Data!$B3*Data!$B21/Data!$B26</f>
        <v>8.483333333333334E-3</v>
      </c>
      <c r="MQ61" s="8">
        <f>MQ53/Data!$B3*Data!$B21/Data!$B26</f>
        <v>7.781481481481483E-3</v>
      </c>
      <c r="MR61" s="8">
        <f>MR53/Data!$B3*Data!$B21/Data!$B26</f>
        <v>7.7865740740740742E-3</v>
      </c>
      <c r="MS61" s="8">
        <f>MS53/Data!$B3*Data!$B21/Data!$B26</f>
        <v>7.7916666666666681E-3</v>
      </c>
      <c r="MT61" s="8">
        <f>MT53/Data!$B3*Data!$B21/Data!$B26</f>
        <v>1.4175925925925927E-2</v>
      </c>
      <c r="MU61" s="8">
        <f>MU53/Data!$B3*Data!$B21/Data!$B26</f>
        <v>1.4185185185185186E-2</v>
      </c>
      <c r="MV61" s="8">
        <f>MV53/Data!$B3*Data!$B21/Data!$B26</f>
        <v>8.5166666666666654E-3</v>
      </c>
      <c r="MW61" s="8">
        <f>MW53/Data!$B3*Data!$B21/Data!$B26</f>
        <v>8.522222222222221E-3</v>
      </c>
      <c r="MX61" s="8">
        <f>MX53/Data!$B3*Data!$B21/Data!$B26</f>
        <v>7.8171296296296305E-3</v>
      </c>
      <c r="MY61" s="8">
        <f>MY53/Data!$B3*Data!$B21/Data!$B26</f>
        <v>7.8222222222222235E-3</v>
      </c>
      <c r="MZ61" s="8">
        <f>MZ53/Data!$B3*Data!$B21/Data!$B26</f>
        <v>7.8273148148148147E-3</v>
      </c>
      <c r="NA61" s="8">
        <f>NA53/Data!$B3*Data!$B21/Data!$B26</f>
        <v>1.4240740740740741E-2</v>
      </c>
      <c r="NB61" s="8">
        <f>NB53/Data!$B3*Data!$B21/Data!$B26</f>
        <v>1.4250000000000001E-2</v>
      </c>
      <c r="NC61" s="8">
        <f>NC53/Data!$B3*Data!$B21/Data!$B26</f>
        <v>8.5555555555555576E-3</v>
      </c>
      <c r="ND61" s="8">
        <f>ND53/Data!$B3*Data!$B21/Data!$B26</f>
        <v>8.5611111111111096E-3</v>
      </c>
      <c r="NE61" s="8">
        <f>NE53/Data!$B3*Data!$B21/Data!$B26</f>
        <v>7.852777777777778E-3</v>
      </c>
      <c r="NF61" s="8">
        <f>NF53/Data!$B3*Data!$B21/Data!$B26</f>
        <v>7.857870370370371E-3</v>
      </c>
      <c r="NG61" s="8">
        <f>NG53/Data!$B3*Data!$B21/Data!$B26</f>
        <v>7.862962962962964E-3</v>
      </c>
      <c r="NH61" s="8">
        <f>NH53/Data!$B3*Data!$B21/Data!$B26</f>
        <v>1.4305555555555554E-2</v>
      </c>
      <c r="NI61" s="8">
        <f>NI53/Data!$B3*Data!$B21/Data!$B26</f>
        <v>1.4314814814814815E-2</v>
      </c>
    </row>
    <row r="62" spans="1:373" ht="15">
      <c r="B62" s="171" t="s">
        <v>1248</v>
      </c>
      <c r="C62" s="8">
        <v>0.5</v>
      </c>
      <c r="D62" s="8">
        <v>0.5</v>
      </c>
      <c r="E62" s="8">
        <v>0.5</v>
      </c>
      <c r="F62" s="8">
        <v>0.5</v>
      </c>
      <c r="G62" s="8">
        <v>0.5</v>
      </c>
      <c r="H62" s="8">
        <v>0.5</v>
      </c>
      <c r="I62" s="8">
        <v>0.5</v>
      </c>
      <c r="J62" s="8">
        <v>0.5</v>
      </c>
      <c r="K62" s="8">
        <v>0.5</v>
      </c>
      <c r="L62" s="8">
        <v>0.5</v>
      </c>
      <c r="M62" s="8">
        <v>0.5</v>
      </c>
      <c r="N62" s="8">
        <v>0.5</v>
      </c>
      <c r="O62" s="8">
        <v>0.5</v>
      </c>
      <c r="P62" s="8">
        <v>0.5</v>
      </c>
      <c r="Q62" s="8">
        <v>0.5</v>
      </c>
      <c r="R62" s="8">
        <v>0.5</v>
      </c>
      <c r="S62" s="8">
        <v>0.5</v>
      </c>
      <c r="T62" s="8">
        <v>0.5</v>
      </c>
      <c r="U62" s="8">
        <v>0.5</v>
      </c>
      <c r="V62" s="8">
        <v>0.5</v>
      </c>
      <c r="W62" s="8">
        <v>0.5</v>
      </c>
      <c r="X62" s="8">
        <v>0.5</v>
      </c>
      <c r="Y62" s="8">
        <v>0.5</v>
      </c>
      <c r="Z62" s="8">
        <v>0.5</v>
      </c>
      <c r="AA62" s="8">
        <v>0.5</v>
      </c>
      <c r="AB62" s="8">
        <v>0.5</v>
      </c>
      <c r="AC62" s="8">
        <v>0.5</v>
      </c>
      <c r="AD62" s="8">
        <v>0.5</v>
      </c>
      <c r="AE62" s="8">
        <v>0.5</v>
      </c>
      <c r="AF62" s="8">
        <v>0.5</v>
      </c>
      <c r="AG62" s="8">
        <v>0.5</v>
      </c>
      <c r="AH62" s="8">
        <v>0.5</v>
      </c>
      <c r="AI62" s="8">
        <v>0.5</v>
      </c>
      <c r="AJ62" s="8">
        <v>0.5</v>
      </c>
      <c r="AK62" s="8">
        <v>0.5</v>
      </c>
      <c r="AL62" s="8">
        <v>0.5</v>
      </c>
      <c r="AM62" s="8">
        <v>0.5</v>
      </c>
      <c r="AN62" s="8">
        <v>0.5</v>
      </c>
      <c r="AO62" s="8">
        <v>0.5</v>
      </c>
      <c r="AP62" s="8">
        <v>0.5</v>
      </c>
      <c r="AQ62" s="8">
        <v>0.5</v>
      </c>
      <c r="AR62" s="8">
        <v>0.5</v>
      </c>
      <c r="AS62" s="8">
        <v>0.5</v>
      </c>
      <c r="AT62" s="8">
        <v>0.5</v>
      </c>
      <c r="AU62" s="8">
        <v>0.5</v>
      </c>
      <c r="AV62" s="8">
        <v>0.5</v>
      </c>
      <c r="AW62" s="8">
        <v>0.5</v>
      </c>
      <c r="AX62" s="8">
        <v>0.5</v>
      </c>
      <c r="AY62" s="8">
        <v>0.5</v>
      </c>
      <c r="AZ62" s="8">
        <v>0.5</v>
      </c>
      <c r="BA62" s="8">
        <v>0.5</v>
      </c>
      <c r="BB62" s="8">
        <v>0.5</v>
      </c>
      <c r="BC62" s="8">
        <v>0.5</v>
      </c>
      <c r="BD62" s="8">
        <v>0.5</v>
      </c>
      <c r="BE62" s="8">
        <v>0.5</v>
      </c>
      <c r="BF62" s="8">
        <v>0.5</v>
      </c>
      <c r="BG62" s="8">
        <v>0.5</v>
      </c>
      <c r="BH62" s="8">
        <v>0.5</v>
      </c>
      <c r="BI62" s="8">
        <v>0.5</v>
      </c>
      <c r="BJ62" s="8">
        <v>0.5</v>
      </c>
      <c r="BK62" s="8">
        <v>0.5</v>
      </c>
      <c r="BL62" s="8">
        <v>0.5</v>
      </c>
      <c r="BM62" s="8">
        <v>0.5</v>
      </c>
      <c r="BN62" s="8">
        <v>0.5</v>
      </c>
      <c r="BO62" s="8">
        <v>0.5</v>
      </c>
      <c r="BP62" s="8">
        <v>0.5</v>
      </c>
      <c r="BQ62" s="8">
        <v>0.5</v>
      </c>
      <c r="BR62" s="8">
        <v>0.5</v>
      </c>
      <c r="BS62" s="8">
        <v>0.5</v>
      </c>
      <c r="BT62" s="8">
        <v>0.5</v>
      </c>
      <c r="BU62" s="8">
        <v>0.5</v>
      </c>
      <c r="BV62" s="8">
        <v>0.5</v>
      </c>
      <c r="BW62" s="8">
        <v>0.5</v>
      </c>
      <c r="BX62" s="8">
        <v>0.5</v>
      </c>
      <c r="BY62" s="8">
        <v>0.5</v>
      </c>
      <c r="BZ62" s="8">
        <v>0.5</v>
      </c>
      <c r="CA62" s="8">
        <v>0.5</v>
      </c>
      <c r="CB62" s="8">
        <v>0.5</v>
      </c>
      <c r="CC62" s="8">
        <v>0.5</v>
      </c>
      <c r="CD62" s="8">
        <v>0.5</v>
      </c>
      <c r="CE62" s="8">
        <v>0.5</v>
      </c>
      <c r="CF62" s="8">
        <v>0.5</v>
      </c>
      <c r="CG62" s="8">
        <v>0.5</v>
      </c>
      <c r="CH62" s="8">
        <v>0.5</v>
      </c>
      <c r="CI62" s="8">
        <v>0.5</v>
      </c>
      <c r="CJ62" s="8">
        <v>0.5</v>
      </c>
      <c r="CK62" s="8">
        <v>0.5</v>
      </c>
      <c r="CL62" s="8">
        <v>0.5</v>
      </c>
      <c r="CM62" s="8">
        <v>0.5</v>
      </c>
      <c r="CN62" s="8">
        <v>0.5</v>
      </c>
      <c r="CO62" s="8">
        <v>0.5</v>
      </c>
      <c r="CP62" s="8">
        <v>0.5</v>
      </c>
      <c r="CQ62" s="8">
        <v>0.5</v>
      </c>
      <c r="CR62" s="8">
        <v>0.5</v>
      </c>
      <c r="CS62" s="8">
        <v>0.5</v>
      </c>
      <c r="CT62" s="8">
        <v>0.5</v>
      </c>
      <c r="CU62" s="8">
        <v>0.5</v>
      </c>
      <c r="CV62" s="8">
        <v>0.5</v>
      </c>
      <c r="CW62" s="8">
        <v>0.5</v>
      </c>
      <c r="CX62" s="8">
        <v>0.5</v>
      </c>
      <c r="CY62" s="8">
        <v>0.5</v>
      </c>
      <c r="CZ62" s="8">
        <v>0.5</v>
      </c>
      <c r="DA62" s="8">
        <v>0.5</v>
      </c>
      <c r="DB62" s="8">
        <v>0.5</v>
      </c>
      <c r="DC62" s="8">
        <v>0.5</v>
      </c>
      <c r="DD62" s="8">
        <v>0.5</v>
      </c>
      <c r="DE62" s="8">
        <v>0.5</v>
      </c>
      <c r="DF62" s="8">
        <v>0.5</v>
      </c>
      <c r="DG62" s="8">
        <v>0.5</v>
      </c>
      <c r="DH62" s="8">
        <v>0.5</v>
      </c>
      <c r="DI62" s="8">
        <v>0.5</v>
      </c>
      <c r="DJ62" s="8">
        <v>0.5</v>
      </c>
      <c r="DK62" s="8">
        <v>0.5</v>
      </c>
      <c r="DL62" s="8">
        <v>0.5</v>
      </c>
      <c r="DM62" s="8">
        <v>0.5</v>
      </c>
      <c r="DN62" s="8">
        <v>0.5</v>
      </c>
      <c r="DO62" s="8">
        <v>0.5</v>
      </c>
      <c r="DP62" s="8">
        <v>0.2</v>
      </c>
      <c r="DQ62" s="8">
        <v>0.2</v>
      </c>
      <c r="DR62" s="8">
        <v>0.2</v>
      </c>
      <c r="DS62" s="8">
        <v>0.2</v>
      </c>
      <c r="DT62" s="8">
        <v>0.2</v>
      </c>
      <c r="DU62" s="8">
        <v>0.2</v>
      </c>
      <c r="DV62" s="8">
        <v>0.2</v>
      </c>
      <c r="DW62" s="8">
        <v>0.2</v>
      </c>
      <c r="DX62" s="8">
        <v>0.2</v>
      </c>
      <c r="DY62" s="8">
        <v>0.2</v>
      </c>
      <c r="DZ62" s="8">
        <v>0.2</v>
      </c>
      <c r="EA62" s="8">
        <v>0.2</v>
      </c>
      <c r="EB62" s="8">
        <v>0.2</v>
      </c>
      <c r="EC62" s="8">
        <v>0.2</v>
      </c>
      <c r="ED62" s="8">
        <v>0.2</v>
      </c>
      <c r="EE62" s="8">
        <v>0.2</v>
      </c>
      <c r="EF62" s="8">
        <v>0.2</v>
      </c>
      <c r="EG62" s="8">
        <v>0.2</v>
      </c>
      <c r="EH62" s="8">
        <v>0.2</v>
      </c>
      <c r="EI62" s="8">
        <v>0.2</v>
      </c>
      <c r="EJ62" s="8">
        <v>0.2</v>
      </c>
      <c r="EK62" s="8">
        <v>0.2</v>
      </c>
      <c r="EL62" s="8">
        <v>0.2</v>
      </c>
      <c r="EM62" s="8">
        <v>0.2</v>
      </c>
      <c r="EN62" s="8">
        <v>0.2</v>
      </c>
      <c r="EO62" s="8">
        <v>0.2</v>
      </c>
      <c r="EP62" s="8">
        <v>0.2</v>
      </c>
      <c r="EQ62" s="8">
        <v>0.2</v>
      </c>
      <c r="ER62" s="8">
        <v>0.2</v>
      </c>
      <c r="ES62" s="8">
        <v>0.2</v>
      </c>
      <c r="ET62" s="8">
        <v>0.2</v>
      </c>
      <c r="EU62" s="8">
        <v>0.2</v>
      </c>
      <c r="EV62" s="8">
        <v>0.2</v>
      </c>
      <c r="EW62" s="8">
        <v>0.2</v>
      </c>
      <c r="EX62" s="8">
        <v>0.2</v>
      </c>
      <c r="EY62" s="8">
        <v>0.2</v>
      </c>
      <c r="EZ62" s="8">
        <v>0.2</v>
      </c>
      <c r="FA62" s="8">
        <v>0.2</v>
      </c>
      <c r="FB62" s="8">
        <v>0.2</v>
      </c>
      <c r="FC62" s="8">
        <v>0.2</v>
      </c>
      <c r="FD62" s="8">
        <v>0.2</v>
      </c>
      <c r="FE62" s="8">
        <v>0.2</v>
      </c>
      <c r="FF62" s="8">
        <v>0.2</v>
      </c>
      <c r="FG62" s="8">
        <v>0.2</v>
      </c>
      <c r="FH62" s="8">
        <v>0.2</v>
      </c>
      <c r="FI62" s="8">
        <v>0.2</v>
      </c>
      <c r="FJ62" s="8">
        <v>0.2</v>
      </c>
      <c r="FK62" s="8">
        <v>0.2</v>
      </c>
      <c r="FL62" s="8">
        <v>0.2</v>
      </c>
      <c r="FM62" s="8">
        <v>0.2</v>
      </c>
      <c r="FN62" s="8">
        <v>0.2</v>
      </c>
      <c r="FO62" s="8">
        <v>0.2</v>
      </c>
      <c r="FP62" s="8">
        <v>0.2</v>
      </c>
      <c r="FQ62" s="8">
        <v>0.2</v>
      </c>
      <c r="FR62" s="8">
        <v>0.2</v>
      </c>
      <c r="FS62" s="8">
        <v>0.2</v>
      </c>
      <c r="FT62" s="8">
        <v>0.2</v>
      </c>
      <c r="FU62" s="8">
        <v>0.2</v>
      </c>
      <c r="FV62" s="8">
        <v>0.2</v>
      </c>
      <c r="FW62" s="8">
        <v>0.2</v>
      </c>
      <c r="FX62" s="8">
        <v>0.2</v>
      </c>
      <c r="FY62" s="8">
        <v>0.2</v>
      </c>
      <c r="FZ62" s="8">
        <v>0.2</v>
      </c>
      <c r="GA62" s="8">
        <v>0.2</v>
      </c>
      <c r="GB62" s="8">
        <v>0.2</v>
      </c>
      <c r="GC62" s="8">
        <v>0.2</v>
      </c>
      <c r="GD62" s="8">
        <v>0.2</v>
      </c>
      <c r="GE62" s="8">
        <v>0.2</v>
      </c>
      <c r="GF62" s="8">
        <v>0.2</v>
      </c>
      <c r="GG62" s="8">
        <v>0.2</v>
      </c>
      <c r="GH62" s="8">
        <v>0.2</v>
      </c>
      <c r="GI62" s="8">
        <v>0.2</v>
      </c>
      <c r="GJ62" s="8">
        <v>0.2</v>
      </c>
      <c r="GK62" s="8">
        <v>0.2</v>
      </c>
      <c r="GL62" s="8">
        <v>0.2</v>
      </c>
      <c r="GM62" s="8">
        <v>0.2</v>
      </c>
      <c r="GN62" s="8">
        <v>0.2</v>
      </c>
      <c r="GO62" s="8">
        <v>0.2</v>
      </c>
      <c r="GP62" s="8">
        <v>0.2</v>
      </c>
      <c r="GQ62" s="8">
        <v>0.2</v>
      </c>
      <c r="GR62" s="8">
        <v>0.2</v>
      </c>
      <c r="GS62" s="8">
        <v>0.2</v>
      </c>
      <c r="GT62" s="8">
        <v>0.2</v>
      </c>
      <c r="GU62" s="8">
        <v>0.2</v>
      </c>
      <c r="GV62" s="8">
        <v>0.2</v>
      </c>
      <c r="GW62" s="8">
        <v>0.2</v>
      </c>
      <c r="GX62" s="8">
        <v>0.2</v>
      </c>
      <c r="GY62" s="8">
        <v>0.2</v>
      </c>
      <c r="GZ62" s="8">
        <v>0.2</v>
      </c>
      <c r="HA62" s="8">
        <v>0.2</v>
      </c>
      <c r="HB62" s="8">
        <v>0.2</v>
      </c>
      <c r="HC62" s="8">
        <v>0.2</v>
      </c>
      <c r="HD62" s="8">
        <v>0.2</v>
      </c>
      <c r="HE62" s="8">
        <v>0.2</v>
      </c>
      <c r="HF62" s="8">
        <v>0.2</v>
      </c>
      <c r="HG62" s="8">
        <v>0.2</v>
      </c>
      <c r="HH62" s="8">
        <v>0.2</v>
      </c>
      <c r="HI62" s="8">
        <v>0.2</v>
      </c>
      <c r="HJ62" s="8">
        <v>0.2</v>
      </c>
      <c r="HK62" s="8">
        <v>0.2</v>
      </c>
      <c r="HL62" s="8">
        <v>0.2</v>
      </c>
      <c r="HM62" s="8">
        <v>0.2</v>
      </c>
      <c r="HN62" s="8">
        <v>0.2</v>
      </c>
      <c r="HO62" s="8">
        <v>0.2</v>
      </c>
      <c r="HP62" s="8">
        <v>0.2</v>
      </c>
      <c r="HQ62" s="8">
        <v>0.2</v>
      </c>
      <c r="HR62" s="8">
        <v>0.2</v>
      </c>
      <c r="HS62" s="8">
        <v>0.2</v>
      </c>
      <c r="HT62" s="8">
        <v>0.2</v>
      </c>
      <c r="HU62" s="8">
        <v>0.2</v>
      </c>
      <c r="HV62" s="8">
        <v>0.2</v>
      </c>
      <c r="HW62" s="8">
        <v>0.2</v>
      </c>
      <c r="HX62" s="8">
        <v>0.2</v>
      </c>
      <c r="HY62" s="8">
        <v>0.2</v>
      </c>
      <c r="HZ62" s="8">
        <v>0.2</v>
      </c>
      <c r="IA62" s="8">
        <v>0.2</v>
      </c>
      <c r="IB62" s="8">
        <v>0.2</v>
      </c>
      <c r="IC62" s="8">
        <v>0.2</v>
      </c>
      <c r="ID62" s="8">
        <v>0.2</v>
      </c>
      <c r="IE62" s="8">
        <v>0.2</v>
      </c>
      <c r="IF62" s="8">
        <v>0.2</v>
      </c>
      <c r="IG62" s="8">
        <v>0.2</v>
      </c>
      <c r="IH62" s="8">
        <v>0.2</v>
      </c>
      <c r="II62" s="8">
        <v>0.2</v>
      </c>
      <c r="IJ62" s="8">
        <v>0.2</v>
      </c>
      <c r="IK62" s="8">
        <v>0.2</v>
      </c>
      <c r="IL62" s="8">
        <v>0.2</v>
      </c>
      <c r="IM62" s="8">
        <v>0.2</v>
      </c>
      <c r="IN62" s="8">
        <v>0.2</v>
      </c>
      <c r="IO62" s="8">
        <v>0.2</v>
      </c>
      <c r="IP62" s="8">
        <v>0.2</v>
      </c>
      <c r="IQ62" s="8">
        <v>0.2</v>
      </c>
      <c r="IR62" s="8">
        <v>0.2</v>
      </c>
      <c r="IS62" s="8">
        <v>0.2</v>
      </c>
      <c r="IT62" s="8">
        <v>0.2</v>
      </c>
      <c r="IU62" s="8">
        <v>0.2</v>
      </c>
      <c r="IV62" s="8">
        <v>0.2</v>
      </c>
      <c r="IW62" s="8">
        <v>0.2</v>
      </c>
      <c r="IX62" s="8">
        <v>0.2</v>
      </c>
      <c r="IY62" s="8">
        <v>0.2</v>
      </c>
      <c r="IZ62" s="8">
        <v>0.2</v>
      </c>
      <c r="JA62" s="8">
        <v>0.2</v>
      </c>
      <c r="JB62" s="8">
        <v>0.2</v>
      </c>
      <c r="JC62" s="8">
        <v>0.2</v>
      </c>
      <c r="JD62" s="8">
        <v>0.2</v>
      </c>
      <c r="JE62" s="8">
        <v>0.2</v>
      </c>
      <c r="JF62" s="8">
        <v>0.2</v>
      </c>
      <c r="JG62" s="8">
        <v>0.2</v>
      </c>
      <c r="JH62" s="8">
        <v>0.2</v>
      </c>
      <c r="JI62" s="8">
        <v>0.2</v>
      </c>
      <c r="JJ62" s="8">
        <v>0.2</v>
      </c>
      <c r="JK62" s="8">
        <v>0.2</v>
      </c>
      <c r="JL62" s="8">
        <v>0.2</v>
      </c>
      <c r="JM62" s="8">
        <v>0.2</v>
      </c>
      <c r="JN62" s="8">
        <v>0.2</v>
      </c>
      <c r="JO62" s="8">
        <v>0.2</v>
      </c>
      <c r="JP62" s="8">
        <v>0.2</v>
      </c>
      <c r="JQ62" s="8">
        <v>0.2</v>
      </c>
      <c r="JR62" s="8">
        <v>0.2</v>
      </c>
      <c r="JS62" s="8">
        <v>0.2</v>
      </c>
      <c r="JT62" s="8">
        <v>0.2</v>
      </c>
      <c r="JU62" s="8">
        <v>0.2</v>
      </c>
      <c r="JV62" s="8">
        <v>0.2</v>
      </c>
      <c r="JW62" s="8">
        <v>0.2</v>
      </c>
      <c r="JX62" s="8">
        <v>0.2</v>
      </c>
      <c r="JY62" s="8">
        <v>0.2</v>
      </c>
      <c r="JZ62" s="8">
        <v>0.2</v>
      </c>
      <c r="KA62" s="8">
        <v>0.2</v>
      </c>
      <c r="KB62" s="8">
        <v>0.2</v>
      </c>
      <c r="KC62" s="8">
        <v>0.2</v>
      </c>
      <c r="KD62" s="8">
        <v>0.2</v>
      </c>
      <c r="KE62" s="8">
        <v>0.2</v>
      </c>
      <c r="KF62" s="8">
        <v>0.2</v>
      </c>
      <c r="KG62" s="8">
        <v>0.2</v>
      </c>
      <c r="KH62" s="8">
        <v>0.2</v>
      </c>
      <c r="KI62" s="8">
        <v>0.2</v>
      </c>
      <c r="KJ62" s="8">
        <v>0.2</v>
      </c>
      <c r="KK62" s="8">
        <v>0.2</v>
      </c>
      <c r="KL62" s="8">
        <v>0.2</v>
      </c>
      <c r="KM62" s="8">
        <v>0.2</v>
      </c>
      <c r="KN62" s="8">
        <v>0.2</v>
      </c>
      <c r="KO62" s="8">
        <v>0.2</v>
      </c>
      <c r="KP62" s="8">
        <v>0.2</v>
      </c>
      <c r="KQ62" s="8">
        <v>0.2</v>
      </c>
      <c r="KR62" s="8">
        <v>0.2</v>
      </c>
      <c r="KS62" s="8">
        <v>0.2</v>
      </c>
      <c r="KT62" s="8">
        <v>0.2</v>
      </c>
      <c r="KU62" s="8">
        <v>0.2</v>
      </c>
      <c r="KV62" s="8">
        <v>0.2</v>
      </c>
      <c r="KW62" s="8">
        <v>0.2</v>
      </c>
      <c r="KX62" s="8">
        <v>0.2</v>
      </c>
      <c r="KY62" s="8">
        <v>0.2</v>
      </c>
      <c r="KZ62" s="8">
        <v>0.2</v>
      </c>
      <c r="LA62" s="8">
        <v>0.2</v>
      </c>
      <c r="LB62" s="8">
        <v>0.2</v>
      </c>
      <c r="LC62" s="8">
        <v>0.2</v>
      </c>
      <c r="LD62" s="8">
        <v>0.2</v>
      </c>
      <c r="LE62" s="8">
        <v>0.2</v>
      </c>
      <c r="LF62" s="8">
        <v>0.2</v>
      </c>
      <c r="LG62" s="8">
        <v>0.2</v>
      </c>
      <c r="LH62" s="8">
        <v>0.2</v>
      </c>
      <c r="LI62" s="8">
        <v>0.2</v>
      </c>
      <c r="LJ62" s="8">
        <v>0.2</v>
      </c>
      <c r="LK62" s="8">
        <v>0.2</v>
      </c>
      <c r="LL62" s="8">
        <v>0.2</v>
      </c>
      <c r="LM62" s="8">
        <v>0.2</v>
      </c>
      <c r="LN62" s="8">
        <v>0.2</v>
      </c>
      <c r="LO62" s="8">
        <v>0.2</v>
      </c>
      <c r="LP62" s="8">
        <v>0.2</v>
      </c>
      <c r="LQ62" s="8">
        <v>0.2</v>
      </c>
      <c r="LR62" s="8">
        <v>0.2</v>
      </c>
      <c r="LS62" s="8">
        <v>0.2</v>
      </c>
      <c r="LT62" s="8">
        <v>0.2</v>
      </c>
      <c r="LU62" s="8">
        <v>0.2</v>
      </c>
      <c r="LV62" s="8">
        <v>0.2</v>
      </c>
      <c r="LW62" s="8">
        <v>0.2</v>
      </c>
      <c r="LX62" s="8">
        <v>0.2</v>
      </c>
      <c r="LY62" s="8">
        <v>0.2</v>
      </c>
      <c r="LZ62" s="8">
        <v>0.2</v>
      </c>
      <c r="MA62" s="8">
        <v>0.2</v>
      </c>
      <c r="MB62" s="8">
        <v>0.2</v>
      </c>
      <c r="MC62" s="8">
        <v>0.2</v>
      </c>
      <c r="MD62" s="8">
        <v>0.2</v>
      </c>
      <c r="ME62" s="8">
        <v>0.2</v>
      </c>
      <c r="MF62" s="8">
        <v>0.2</v>
      </c>
      <c r="MG62" s="8">
        <v>0.2</v>
      </c>
      <c r="MH62" s="8">
        <v>0.2</v>
      </c>
      <c r="MI62" s="8">
        <v>0.2</v>
      </c>
      <c r="MJ62" s="8">
        <v>0.2</v>
      </c>
      <c r="MK62" s="8">
        <v>0.2</v>
      </c>
      <c r="ML62" s="8">
        <v>0.2</v>
      </c>
      <c r="MM62" s="8">
        <v>0.2</v>
      </c>
      <c r="MN62" s="8">
        <v>0.2</v>
      </c>
      <c r="MO62" s="8">
        <v>0.2</v>
      </c>
      <c r="MP62" s="8">
        <v>0.2</v>
      </c>
      <c r="MQ62" s="8">
        <v>0.2</v>
      </c>
      <c r="MR62" s="8">
        <v>0.2</v>
      </c>
      <c r="MS62" s="8">
        <v>0.2</v>
      </c>
      <c r="MT62" s="8">
        <v>0.2</v>
      </c>
      <c r="MU62" s="8">
        <v>0.2</v>
      </c>
      <c r="MV62" s="8">
        <v>0.2</v>
      </c>
      <c r="MW62" s="8">
        <v>0.2</v>
      </c>
      <c r="MX62" s="8">
        <v>0.2</v>
      </c>
      <c r="MY62" s="8">
        <v>0.2</v>
      </c>
      <c r="MZ62" s="8">
        <v>0.2</v>
      </c>
      <c r="NA62" s="8">
        <v>0.2</v>
      </c>
      <c r="NB62" s="8">
        <v>0.2</v>
      </c>
      <c r="NC62" s="8">
        <v>0.2</v>
      </c>
      <c r="ND62" s="8">
        <v>0.2</v>
      </c>
      <c r="NE62" s="8">
        <v>0.2</v>
      </c>
      <c r="NF62" s="8">
        <v>0.2</v>
      </c>
      <c r="NG62" s="8">
        <v>0.2</v>
      </c>
      <c r="NH62" s="8">
        <v>0.2</v>
      </c>
      <c r="NI62" s="8">
        <v>0.2</v>
      </c>
    </row>
    <row r="63" spans="1:373" ht="15">
      <c r="A63" s="22" t="s">
        <v>1266</v>
      </c>
      <c r="B63" s="171" t="s">
        <v>1249</v>
      </c>
      <c r="C63" s="13">
        <f>C53/Data!$B28/Data!$B3/Data!$B13*Data!$B29</f>
        <v>0.48611111111111105</v>
      </c>
      <c r="D63" s="13">
        <f>D53/Data!$B28/Data!$B3/Data!$B13*Data!$B29</f>
        <v>1.1666666666666667</v>
      </c>
      <c r="E63" s="13">
        <f>E53/Data!$B28/Data!$B3/Data!$B13*Data!$B29</f>
        <v>1.0694444444444444</v>
      </c>
      <c r="F63" s="13">
        <f>F53/Data!$B28/Data!$B3/Data!$B13*Data!$B29</f>
        <v>0.89120370370370361</v>
      </c>
      <c r="G63" s="13">
        <f>G53/Data!$B28/Data!$B3/Data!$B13*Data!$B29</f>
        <v>0.80208333333333326</v>
      </c>
      <c r="H63" s="13">
        <f>H53/Data!$B28/Data!$B3/Data!$B13*Data!$B29</f>
        <v>0.81018518518518512</v>
      </c>
      <c r="I63" s="13">
        <f>I53/Data!$B28/Data!$B3/Data!$B13*Data!$B29</f>
        <v>0.9722222222222221</v>
      </c>
      <c r="J63" s="13">
        <f>J53/Data!$B28/Data!$B3/Data!$B13*Data!$B29</f>
        <v>1.3611111111111109</v>
      </c>
      <c r="K63" s="13">
        <f>K53/Data!$B28/Data!$B3/Data!$B13*Data!$B29</f>
        <v>0.875</v>
      </c>
      <c r="L63" s="13">
        <f>L53/Data!$B28/Data!$B3/Data!$B13*Data!$B29</f>
        <v>0.57928240740740744</v>
      </c>
      <c r="M63" s="13">
        <f>M53/Data!$B28/Data!$B3/Data!$B13*Data!$B29</f>
        <v>0.49016203703703703</v>
      </c>
      <c r="N63" s="13">
        <f>N53/Data!$B28/Data!$B3/Data!$B13*Data!$B29</f>
        <v>1.0694444444444444</v>
      </c>
      <c r="O63" s="13">
        <f>O53/Data!$B28/Data!$B3/Data!$B13*Data!$B29</f>
        <v>0.9722222222222221</v>
      </c>
      <c r="P63" s="13">
        <f>P53/Data!$B28/Data!$B3/Data!$B13*Data!$B29</f>
        <v>1.2962962962962963</v>
      </c>
      <c r="Q63" s="13">
        <f>Q53/Data!$B28/Data!$B3/Data!$B13*Data!$B29</f>
        <v>1.4583333333333333</v>
      </c>
      <c r="R63" s="13">
        <f>R53/Data!$B28/Data!$B3/Data!$B13*Data!$B29</f>
        <v>2.1388888888888884</v>
      </c>
      <c r="S63" s="13">
        <f>S53/Data!$B28/Data!$B3/Data!$B13*Data!$B29</f>
        <v>1.1585648148148149</v>
      </c>
      <c r="T63" s="13">
        <f>T53/Data!$B28/Data!$B3/Data!$B13*Data!$B29</f>
        <v>0.89120370370370361</v>
      </c>
      <c r="U63" s="13">
        <f>U53/Data!$B28/Data!$B3/Data!$B13*Data!$B29</f>
        <v>0.7129629629629628</v>
      </c>
      <c r="V63" s="13">
        <f>V53/Data!$B28/Data!$B3/Data!$B13*Data!$B29</f>
        <v>0.81018518518518512</v>
      </c>
      <c r="W63" s="13">
        <f>W53/Data!$B28/Data!$B3/Data!$B13*Data!$B29</f>
        <v>0.9722222222222221</v>
      </c>
      <c r="X63" s="13">
        <f>X53/Data!$B28/Data!$B3/Data!$B13*Data!$B29</f>
        <v>1.2638888888888888</v>
      </c>
      <c r="Y63" s="13">
        <f>Y53/Data!$B28/Data!$B3/Data!$B13*Data!$B29</f>
        <v>1.3611111111111109</v>
      </c>
      <c r="Z63" s="13">
        <f>Z53/Data!$B28/Data!$B3/Data!$B13*Data!$B29</f>
        <v>0.89120370370370361</v>
      </c>
      <c r="AA63" s="13">
        <f>AA53/Data!$B28/Data!$B3/Data!$B13*Data!$B29</f>
        <v>0.80208333333333326</v>
      </c>
      <c r="AB63" s="13">
        <f>AB53/Data!$B28/Data!$B3/Data!$B13*Data!$B29</f>
        <v>0.66840277777777779</v>
      </c>
      <c r="AC63" s="13">
        <f>AC53/Data!$B28/Data!$B3/Data!$B13*Data!$B29</f>
        <v>0.81018518518518512</v>
      </c>
      <c r="AD63" s="13">
        <f>AD53/Data!$B28/Data!$B3/Data!$B13*Data!$B29</f>
        <v>1.2152777777777777</v>
      </c>
      <c r="AE63" s="13">
        <f>AE53/Data!$B28/Data!$B3/Data!$B13*Data!$B29</f>
        <v>1.75</v>
      </c>
      <c r="AF63" s="13">
        <f>AF53/Data!$B28/Data!$B3/Data!$B13*Data!$B29</f>
        <v>1.9444444444444442</v>
      </c>
      <c r="AG63" s="13">
        <f>AG53/Data!$B28/Data!$B3/Data!$B13*Data!$B29</f>
        <v>1.0694444444444444</v>
      </c>
      <c r="AH63" s="13">
        <f>AH53/Data!$B28/Data!$B3/Data!$B13*Data!$B29</f>
        <v>0.7129629629629628</v>
      </c>
      <c r="AI63" s="13">
        <f>AI53/Data!$B28/Data!$B3/Data!$B13*Data!$B29</f>
        <v>0.7129629629629628</v>
      </c>
      <c r="AJ63" s="13">
        <f>AJ53/Data!$B28/Data!$B3/Data!$B13*Data!$B29</f>
        <v>1.2962962962962963</v>
      </c>
      <c r="AK63" s="13">
        <f>AK53/Data!$B28/Data!$B3/Data!$B13*Data!$B29</f>
        <v>1.2962962962962963</v>
      </c>
      <c r="AL63" s="13">
        <f>AL53/Data!$B28/Data!$B3/Data!$B13*Data!$B29</f>
        <v>1.75</v>
      </c>
      <c r="AM63" s="13">
        <f>AM53/Data!$B28/Data!$B3/Data!$B13*Data!$B29</f>
        <v>2.4305555555555554</v>
      </c>
      <c r="AN63" s="13">
        <f>AN53/Data!$B28/Data!$B3/Data!$B13*Data!$B29</f>
        <v>1.4259259259259256</v>
      </c>
      <c r="AO63" s="13">
        <f>AO53/Data!$B28/Data!$B3/Data!$B13*Data!$B29</f>
        <v>1.3368055555555556</v>
      </c>
      <c r="AP63" s="13">
        <f>AP53/Data!$B28/Data!$B3/Data!$B13*Data!$B29</f>
        <v>0.89120370370370361</v>
      </c>
      <c r="AQ63" s="13">
        <f>AQ53/Data!$B28/Data!$B3/Data!$B13*Data!$B29</f>
        <v>0.9722222222222221</v>
      </c>
      <c r="AR63" s="13">
        <f>AR53/Data!$B28/Data!$B3/Data!$B13*Data!$B29</f>
        <v>0.9722222222222221</v>
      </c>
      <c r="AS63" s="13">
        <f>AS53/Data!$B28/Data!$B3/Data!$B13*Data!$B29</f>
        <v>1.4583333333333333</v>
      </c>
      <c r="AT63" s="13">
        <f>AT53/Data!$B28/Data!$B3/Data!$B13*Data!$B29</f>
        <v>1.4583333333333333</v>
      </c>
      <c r="AU63" s="13">
        <f>AU53/Data!$B28/Data!$B3/Data!$B13*Data!$B29</f>
        <v>0.89120370370370361</v>
      </c>
      <c r="AV63" s="13">
        <f>AV53/Data!$B28/Data!$B3/Data!$B13*Data!$B29</f>
        <v>1.0694444444444444</v>
      </c>
      <c r="AW63" s="13">
        <f>AW53/Data!$B28/Data!$B3/Data!$B13*Data!$B29</f>
        <v>1.2476851851851851</v>
      </c>
      <c r="AX63" s="13">
        <f>AX53/Data!$B28/Data!$B3/Data!$B13*Data!$B29</f>
        <v>1.6203703703703702</v>
      </c>
      <c r="AY63" s="13">
        <f>AY53/Data!$B28/Data!$B3/Data!$B13*Data!$B29</f>
        <v>1.6203703703703702</v>
      </c>
      <c r="AZ63" s="13">
        <f>AZ53/Data!$B28/Data!$B3/Data!$B13*Data!$B29</f>
        <v>1.9444444444444442</v>
      </c>
      <c r="BA63" s="13">
        <f>BA53/Data!$B28/Data!$B3/Data!$B13*Data!$B29</f>
        <v>2.4305555555555554</v>
      </c>
      <c r="BB63" s="13">
        <f>BB53/Data!$B28/Data!$B3/Data!$B13*Data!$B29</f>
        <v>1.6041666666666665</v>
      </c>
      <c r="BC63" s="13">
        <f>BC53/Data!$B28/Data!$B3/Data!$B13*Data!$B29</f>
        <v>1.6041666666666665</v>
      </c>
      <c r="BD63" s="13">
        <f>BD53/Data!$B28/Data!$B3/Data!$B13*Data!$B29</f>
        <v>1.6041666666666665</v>
      </c>
      <c r="BE63" s="13">
        <f>BE53/Data!$B28/Data!$B3/Data!$B13*Data!$B29</f>
        <v>1.6203703703703702</v>
      </c>
      <c r="BF63" s="13">
        <f>BF53/Data!$B28/Data!$B3/Data!$B13*Data!$B29</f>
        <v>1.6203703703703702</v>
      </c>
      <c r="BG63" s="13">
        <f>BG53/Data!$B28/Data!$B3/Data!$B13*Data!$B29</f>
        <v>1.75</v>
      </c>
      <c r="BH63" s="13">
        <f>BH53/Data!$B28/Data!$B3/Data!$B13*Data!$B29</f>
        <v>1.4583333333333333</v>
      </c>
      <c r="BI63" s="13">
        <f>BI53/Data!$B28/Data!$B3/Data!$B13*Data!$B29</f>
        <v>0.98032407407407407</v>
      </c>
      <c r="BJ63" s="13">
        <f>BJ53/Data!$B28/Data!$B3/Data!$B13*Data!$B29</f>
        <v>0.80208333333333326</v>
      </c>
      <c r="BK63" s="13">
        <f>BK53/Data!$B28/Data!$B3/Data!$B13*Data!$B29</f>
        <v>0.80208333333333326</v>
      </c>
      <c r="BL63" s="13">
        <f>BL53/Data!$B28/Data!$B3/Data!$B13*Data!$B29</f>
        <v>0.9722222222222221</v>
      </c>
      <c r="BM63" s="13">
        <f>BM53/Data!$B28/Data!$B3/Data!$B13*Data!$B29</f>
        <v>1.6203703703703702</v>
      </c>
      <c r="BN63" s="13">
        <f>BN53/Data!$B28/Data!$B3/Data!$B13*Data!$B29</f>
        <v>0</v>
      </c>
      <c r="BO63" s="13">
        <f>BO53/Data!$B28/Data!$B3/Data!$B13*Data!$B29</f>
        <v>2.1388888888888884</v>
      </c>
      <c r="BP63" s="13">
        <f>BP53/Data!$B28/Data!$B3/Data!$B13*Data!$B29</f>
        <v>1.1585648148148149</v>
      </c>
      <c r="BQ63" s="13">
        <f>BQ53/Data!$B28/Data!$B3/Data!$B13*Data!$B29</f>
        <v>0.62384259259259256</v>
      </c>
      <c r="BR63" s="13">
        <f>BR53/Data!$B28/Data!$B3/Data!$B13*Data!$B29</f>
        <v>0.53472222222222221</v>
      </c>
      <c r="BS63" s="13">
        <f>BS53/Data!$B28/Data!$B3/Data!$B13*Data!$B29</f>
        <v>0.9722222222222221</v>
      </c>
      <c r="BT63" s="13">
        <f>BT53/Data!$B28/Data!$B3/Data!$B13*Data!$B29</f>
        <v>1.2962962962962963</v>
      </c>
      <c r="BU63" s="13">
        <f>BU53/Data!$B28/Data!$B3/Data!$B13*Data!$B29</f>
        <v>1.4583333333333333</v>
      </c>
      <c r="BV63" s="13">
        <f>BV53/Data!$B28/Data!$B3/Data!$B13*Data!$B29</f>
        <v>1.6527777777777777</v>
      </c>
      <c r="BW63" s="13">
        <f>BW53/Data!$B28/Data!$B3/Data!$B13*Data!$B29</f>
        <v>0.89120370370370361</v>
      </c>
      <c r="BX63" s="13">
        <f>BX53/Data!$B28/Data!$B3/Data!$B13*Data!$B29</f>
        <v>0.89120370370370361</v>
      </c>
      <c r="BY63" s="13">
        <f>BY53/Data!$B28/Data!$B3/Data!$B13*Data!$B29</f>
        <v>0.89120370370370361</v>
      </c>
      <c r="BZ63" s="13">
        <f>BZ53/Data!$B28/Data!$B3/Data!$B13*Data!$B29</f>
        <v>0.9722222222222221</v>
      </c>
      <c r="CA63" s="13">
        <f>CA53/Data!$B28/Data!$B3/Data!$B13*Data!$B29</f>
        <v>1.1342592592592593</v>
      </c>
      <c r="CB63" s="13">
        <f>CB53/Data!$B28/Data!$B3/Data!$B13*Data!$B29</f>
        <v>1.1666666666666667</v>
      </c>
      <c r="CC63" s="13">
        <f>CC53/Data!$B28/Data!$B3/Data!$B13*Data!$B29</f>
        <v>1.3611111111111109</v>
      </c>
      <c r="CD63" s="13">
        <f>CD53/Data!$B28/Data!$B3/Data!$B13*Data!$B29</f>
        <v>1.7824074074074072</v>
      </c>
      <c r="CE63" s="13">
        <f>CE53/Data!$B28/Data!$B3/Data!$B13*Data!$B29</f>
        <v>1.7824074074074072</v>
      </c>
      <c r="CF63" s="13">
        <f>CF53/Data!$B28/Data!$B3/Data!$B13*Data!$B29</f>
        <v>1.9606481481481481</v>
      </c>
      <c r="CG63" s="13">
        <f>CG53/Data!$B28/Data!$B3/Data!$B13*Data!$B29</f>
        <v>3.5648148148148144</v>
      </c>
      <c r="CH63" s="13">
        <f>CH53/Data!$B28/Data!$B3/Data!$B13*Data!$B29</f>
        <v>1.7824074074074072</v>
      </c>
      <c r="CI63" s="13">
        <f>CI53/Data!$B28/Data!$B3/Data!$B13*Data!$B29</f>
        <v>2.4305555555555554</v>
      </c>
      <c r="CJ63" s="13">
        <f>CJ53/Data!$B28/Data!$B3/Data!$B13*Data!$B29</f>
        <v>3.5</v>
      </c>
      <c r="CK63" s="13">
        <f>CK53/Data!$B28/Data!$B3/Data!$B13*Data!$B29</f>
        <v>3.208333333333333</v>
      </c>
      <c r="CL63" s="13">
        <f>CL53/Data!$B28/Data!$B3/Data!$B13*Data!$B29</f>
        <v>2.2280092592592595</v>
      </c>
      <c r="CM63" s="13">
        <f>CM53/Data!$B28/Data!$B3/Data!$B13*Data!$B29</f>
        <v>2.2280092592592595</v>
      </c>
      <c r="CN63" s="13">
        <f>CN53/Data!$B28/Data!$B3/Data!$B13*Data!$B29</f>
        <v>4.0509259259259256</v>
      </c>
      <c r="CO63" s="13">
        <f>CO53/Data!$B28/Data!$B3/Data!$B13*Data!$B29</f>
        <v>2.5925925925925926</v>
      </c>
      <c r="CP63" s="13">
        <f>CP53/Data!$B28/Data!$B3/Data!$B13*Data!$B29</f>
        <v>2.4305555555555554</v>
      </c>
      <c r="CQ63" s="13">
        <f>CQ53/Data!$B28/Data!$B3/Data!$B13*Data!$B29</f>
        <v>3.5</v>
      </c>
      <c r="CR63" s="13">
        <f>CR53/Data!$B28/Data!$B3/Data!$B13*Data!$B29</f>
        <v>2.2280092592592595</v>
      </c>
      <c r="CS63" s="13">
        <f>CS53/Data!$B28/Data!$B3/Data!$B13*Data!$B29</f>
        <v>1.6041666666666665</v>
      </c>
      <c r="CT63" s="13">
        <f>CT53/Data!$B28/Data!$B3/Data!$B13*Data!$B29</f>
        <v>1.2476851851851851</v>
      </c>
      <c r="CU63" s="13">
        <f>CU53/Data!$B28/Data!$B3/Data!$B13*Data!$B29</f>
        <v>1.4583333333333333</v>
      </c>
      <c r="CV63" s="13">
        <f>CV53/Data!$B28/Data!$B3/Data!$B13*Data!$B29</f>
        <v>1.6203703703703702</v>
      </c>
      <c r="CW63" s="13">
        <f>CW53/Data!$B28/Data!$B3/Data!$B13*Data!$B29</f>
        <v>0</v>
      </c>
      <c r="CX63" s="13">
        <f>CX53/Data!$B28/Data!$B3/Data!$B13*Data!$B29</f>
        <v>1.9444444444444442</v>
      </c>
      <c r="CY63" s="13">
        <f>CY53/Data!$B28/Data!$B3/Data!$B13*Data!$B29</f>
        <v>0.89120370370370361</v>
      </c>
      <c r="CZ63" s="13">
        <f>CZ53/Data!$B28/Data!$B3/Data!$B13*Data!$B29</f>
        <v>0.62384259259259256</v>
      </c>
      <c r="DA63" s="13">
        <f>DA53/Data!$B28/Data!$B3/Data!$B13*Data!$B29</f>
        <v>1.9606481481481481</v>
      </c>
      <c r="DB63" s="13">
        <f>DB53/Data!$B28/Data!$B3/Data!$B13*Data!$B29</f>
        <v>1.8634259259259256</v>
      </c>
      <c r="DC63" s="13">
        <f>DC53/Data!$B28/Data!$B3/Data!$B13*Data!$B29</f>
        <v>1.9444444444444442</v>
      </c>
      <c r="DD63" s="13">
        <f>DD53/Data!$B28/Data!$B3/Data!$B13*Data!$B29</f>
        <v>2.7222222222222219</v>
      </c>
      <c r="DE63" s="13">
        <f>DE53/Data!$B28/Data!$B3/Data!$B13*Data!$B29</f>
        <v>3.1597222222222223</v>
      </c>
      <c r="DF63" s="13">
        <f>DF53/Data!$B28/Data!$B3/Data!$B13*Data!$B29</f>
        <v>1.9606481481481481</v>
      </c>
      <c r="DG63" s="13">
        <f>DG53/Data!$B28/Data!$B3/Data!$B13*Data!$B29</f>
        <v>1.9606481481481481</v>
      </c>
      <c r="DH63" s="13">
        <f>DH53/Data!$B28/Data!$B3/Data!$B13*Data!$B29</f>
        <v>2.6736111111111112</v>
      </c>
      <c r="DI63" s="13">
        <f>DI53/Data!$B28/Data!$B3/Data!$B13*Data!$B29</f>
        <v>6.1574074074074083</v>
      </c>
      <c r="DJ63" s="13">
        <f>DJ53/Data!$B28/Data!$B3/Data!$B13*Data!$B29</f>
        <v>3.5648148148148144</v>
      </c>
      <c r="DK63" s="13">
        <f>DK53/Data!$B28/Data!$B3/Data!$B13*Data!$B29</f>
        <v>3.1111111111111112</v>
      </c>
      <c r="DL63" s="13">
        <f>DL53/Data!$B28/Data!$B3/Data!$B13*Data!$B29</f>
        <v>3.6944444444444442</v>
      </c>
      <c r="DM63" s="13">
        <f>DM53/Data!$B28/Data!$B3/Data!$B13*Data!$B29</f>
        <v>3.1192129629629624</v>
      </c>
      <c r="DN63" s="13">
        <f>DN53/Data!$B28/Data!$B3/Data!$B13*Data!$B29</f>
        <v>2.4953703703703702</v>
      </c>
      <c r="DO63" s="13">
        <f>DO53/Data!$B28/Data!$B3/Data!$B13*Data!$B29</f>
        <v>3.1192129629629624</v>
      </c>
      <c r="DP63" s="13">
        <f>DP53/Data!$B28/Data!$B3/Data!$B13*Data!$B29</f>
        <v>1.9444444444444442</v>
      </c>
      <c r="DQ63" s="13">
        <f>DQ53/Data!$B28/Data!$B3/Data!$B13*Data!$B29</f>
        <v>1.6203703703703702</v>
      </c>
      <c r="DR63" s="13">
        <f>DR53/Data!$B28/Data!$B3/Data!$B13*Data!$B29</f>
        <v>1.75</v>
      </c>
      <c r="DS63" s="13">
        <f>DS53/Data!$B28/Data!$B3/Data!$B13*Data!$B29</f>
        <v>1.2638888888888888</v>
      </c>
      <c r="DT63" s="13">
        <f>DT53/Data!$B28/Data!$B3/Data!$B13*Data!$B29</f>
        <v>0.62384259259259256</v>
      </c>
      <c r="DU63" s="13">
        <f>DU53/Data!$B28/Data!$B3/Data!$B13*Data!$B29</f>
        <v>0.62384259259259256</v>
      </c>
      <c r="DV63" s="13">
        <f>DV53/Data!$B28/Data!$B3/Data!$B13*Data!$B29</f>
        <v>0.7129629629629628</v>
      </c>
      <c r="DW63" s="13">
        <f>DW53/Data!$B28/Data!$B3/Data!$B13*Data!$B29</f>
        <v>0.9722222222222221</v>
      </c>
      <c r="DX63" s="13">
        <f>DX53/Data!$B28/Data!$B3/Data!$B13*Data!$B29</f>
        <v>1.1342592592592593</v>
      </c>
      <c r="DY63" s="13">
        <f>DY53/Data!$B28/Data!$B3/Data!$B13*Data!$B29</f>
        <v>1.1666666666666667</v>
      </c>
      <c r="DZ63" s="13">
        <f>DZ53/Data!$B28/Data!$B3/Data!$B13*Data!$B29</f>
        <v>1.2638888888888888</v>
      </c>
      <c r="EA63" s="13">
        <f>EA53/Data!$B28/Data!$B3/Data!$B13*Data!$B29</f>
        <v>0.62384259259259256</v>
      </c>
      <c r="EB63" s="13">
        <f>EB53/Data!$B28/Data!$B3/Data!$B13*Data!$B29</f>
        <v>0.7129629629629628</v>
      </c>
      <c r="EC63" s="13">
        <f>EC53/Data!$B28/Data!$B3/Data!$B13*Data!$B29</f>
        <v>0.7129629629629628</v>
      </c>
      <c r="ED63" s="13">
        <f>ED53/Data!$B28/Data!$B3/Data!$B13*Data!$B29</f>
        <v>1.2962962962962963</v>
      </c>
      <c r="EE63" s="13">
        <f>EE53/Data!$B28/Data!$B3/Data!$B13*Data!$B29</f>
        <v>1.2962962962962963</v>
      </c>
      <c r="EF63" s="13">
        <f>EF53/Data!$B28/Data!$B3/Data!$B13*Data!$B29</f>
        <v>1.4583333333333333</v>
      </c>
      <c r="EG63" s="13">
        <f>EG53/Data!$B28/Data!$B3/Data!$B13*Data!$B29</f>
        <v>1.9444444444444442</v>
      </c>
      <c r="EH63" s="13">
        <f>EH53/Data!$B28/Data!$B3/Data!$B13*Data!$B29</f>
        <v>1.1585648148148149</v>
      </c>
      <c r="EI63" s="13">
        <f>EI53/Data!$B28/Data!$B3/Data!$B13*Data!$B29</f>
        <v>1.1585648148148149</v>
      </c>
      <c r="EJ63" s="13">
        <f>EJ53/Data!$B28/Data!$B3/Data!$B13*Data!$B29</f>
        <v>1.6041666666666665</v>
      </c>
      <c r="EK63" s="13">
        <f>EK53/Data!$B28/Data!$B3/Data!$B13*Data!$B29</f>
        <v>2.5925925925925926</v>
      </c>
      <c r="EL63" s="13">
        <f>EL53/Data!$B28/Data!$B3/Data!$B13*Data!$B29</f>
        <v>2.5925925925925926</v>
      </c>
      <c r="EM63" s="13">
        <f>EM53/Data!$B28/Data!$B3/Data!$B13*Data!$B29</f>
        <v>2.7222222222222219</v>
      </c>
      <c r="EN63" s="13">
        <f>EN53/Data!$B28/Data!$B3/Data!$B13*Data!$B29</f>
        <v>4.2777777777777768</v>
      </c>
      <c r="EO63" s="13">
        <f>EO53/Data!$B28/Data!$B3/Data!$B13*Data!$B29</f>
        <v>2.4953703703703702</v>
      </c>
      <c r="EP63" s="13">
        <f>EP53/Data!$B28/Data!$B3/Data!$B13*Data!$B29</f>
        <v>2.3171296296296298</v>
      </c>
      <c r="EQ63" s="13">
        <f>EQ53/Data!$B28/Data!$B3/Data!$B13*Data!$B29</f>
        <v>2.3171296296296298</v>
      </c>
      <c r="ER63" s="13">
        <f>ER53/Data!$B28/Data!$B3/Data!$B13*Data!$B29</f>
        <v>7.2916666666666661</v>
      </c>
      <c r="ES63" s="13">
        <f>ES53/Data!$B28/Data!$B3/Data!$B13*Data!$B29</f>
        <v>2.5925925925925926</v>
      </c>
      <c r="ET63" s="13">
        <f>ET53/Data!$B28/Data!$B3/Data!$B13*Data!$B29</f>
        <v>2.7222222222222219</v>
      </c>
      <c r="EU63" s="13">
        <f>EU53/Data!$B28/Data!$B3/Data!$B13*Data!$B29</f>
        <v>4.375</v>
      </c>
      <c r="EV63" s="13">
        <f>EV53/Data!$B28/Data!$B3/Data!$B13*Data!$B29</f>
        <v>2.8518518518518512</v>
      </c>
      <c r="EW63" s="13">
        <f>EW53/Data!$B28/Data!$B3/Data!$B13*Data!$B29</f>
        <v>2.4953703703703702</v>
      </c>
      <c r="EX63" s="13">
        <f>EX53/Data!$B28/Data!$B3/Data!$B13*Data!$B29</f>
        <v>2.4953703703703702</v>
      </c>
      <c r="EY63" s="13">
        <f>EY53/Data!$B28/Data!$B3/Data!$B13*Data!$B29</f>
        <v>6.481481481481481</v>
      </c>
      <c r="EZ63" s="13">
        <f>EZ53/Data!$B28/Data!$B3/Data!$B13*Data!$B29</f>
        <v>4.8611111111111107</v>
      </c>
      <c r="FA63" s="13">
        <f>FA53/Data!$B28/Data!$B3/Data!$B13*Data!$B29</f>
        <v>3.1111111111111112</v>
      </c>
      <c r="FB63" s="13">
        <f>FB53/Data!$B28/Data!$B3/Data!$B13*Data!$B29</f>
        <v>4.083333333333333</v>
      </c>
      <c r="FC63" s="13">
        <f>FC53/Data!$B28/Data!$B3/Data!$B13*Data!$B29</f>
        <v>3.0300925925925926</v>
      </c>
      <c r="FD63" s="13">
        <f>FD53/Data!$B28/Data!$B3/Data!$B13*Data!$B29</f>
        <v>2.6736111111111112</v>
      </c>
      <c r="FE63" s="13">
        <f>FE53/Data!$B28/Data!$B3/Data!$B13*Data!$B29</f>
        <v>2.6736111111111112</v>
      </c>
      <c r="FF63" s="13">
        <f>FF53/Data!$B28/Data!$B3/Data!$B13*Data!$B29</f>
        <v>6.481481481481481</v>
      </c>
      <c r="FG63" s="13">
        <f>FG53/Data!$B28/Data!$B3/Data!$B13*Data!$B29</f>
        <v>2.5925925925925926</v>
      </c>
      <c r="FH63" s="13">
        <f>FH53/Data!$B28/Data!$B3/Data!$B13*Data!$B29</f>
        <v>3.6944444444444442</v>
      </c>
      <c r="FI63" s="13">
        <f>FI53/Data!$B28/Data!$B3/Data!$B13*Data!$B29</f>
        <v>1.9444444444444442</v>
      </c>
      <c r="FJ63" s="13">
        <f>FJ53/Data!$B28/Data!$B3/Data!$B13*Data!$B29</f>
        <v>1.3368055555555556</v>
      </c>
      <c r="FK63" s="13">
        <f>FK53/Data!$B28/Data!$B3/Data!$B13*Data!$B29</f>
        <v>1.3368055555555556</v>
      </c>
      <c r="FL63" s="13">
        <f>FL53/Data!$B28/Data!$B3/Data!$B13*Data!$B29</f>
        <v>1.3368055555555556</v>
      </c>
      <c r="FM63" s="13">
        <f>FM53/Data!$B28/Data!$B3/Data!$B13*Data!$B29</f>
        <v>2.4305555555555554</v>
      </c>
      <c r="FN63" s="13">
        <f>FN53/Data!$B28/Data!$B3/Data!$B13*Data!$B29</f>
        <v>2.4305555555555554</v>
      </c>
      <c r="FO63" s="13">
        <f>FO53/Data!$B28/Data!$B3/Data!$B13*Data!$B29</f>
        <v>1.4583333333333333</v>
      </c>
      <c r="FP63" s="13">
        <f>FP53/Data!$B28/Data!$B3/Data!$B13*Data!$B29</f>
        <v>1.4583333333333333</v>
      </c>
      <c r="FQ63" s="13">
        <f>FQ53/Data!$B28/Data!$B3/Data!$B13*Data!$B29</f>
        <v>1.3368055555555556</v>
      </c>
      <c r="FR63" s="13">
        <f>FR53/Data!$B28/Data!$B3/Data!$B13*Data!$B29</f>
        <v>1.3368055555555556</v>
      </c>
      <c r="FS63" s="13">
        <f>FS53/Data!$B28/Data!$B3/Data!$B13*Data!$B29</f>
        <v>1.3368055555555556</v>
      </c>
      <c r="FT63" s="13">
        <f>FT53/Data!$B28/Data!$B3/Data!$B13*Data!$B29</f>
        <v>2.4305555555555554</v>
      </c>
      <c r="FU63" s="13">
        <f>FU53/Data!$B28/Data!$B3/Data!$B13*Data!$B29</f>
        <v>2.4305555555555554</v>
      </c>
      <c r="FV63" s="13">
        <f>FV53/Data!$B28/Data!$B3/Data!$B13*Data!$B29</f>
        <v>1.4583333333333333</v>
      </c>
      <c r="FW63" s="13">
        <f>FW53/Data!$B28/Data!$B3/Data!$B13*Data!$B29</f>
        <v>1.4583333333333333</v>
      </c>
      <c r="FX63" s="13">
        <f>FX53/Data!$B28/Data!$B3/Data!$B13*Data!$B29</f>
        <v>1.3368055555555556</v>
      </c>
      <c r="FY63" s="13">
        <f>FY53/Data!$B28/Data!$B3/Data!$B13*Data!$B29</f>
        <v>1.3368055555555556</v>
      </c>
      <c r="FZ63" s="13">
        <f>FZ53/Data!$B28/Data!$B3/Data!$B13*Data!$B29</f>
        <v>1.3368055555555556</v>
      </c>
      <c r="GA63" s="13">
        <f>GA53/Data!$B28/Data!$B3/Data!$B13*Data!$B29</f>
        <v>2.4305555555555554</v>
      </c>
      <c r="GB63" s="13">
        <f>GB53/Data!$B28/Data!$B3/Data!$B13*Data!$B29</f>
        <v>2.4305555555555554</v>
      </c>
      <c r="GC63" s="13">
        <f>GC53/Data!$B28/Data!$B3/Data!$B13*Data!$B29</f>
        <v>1.4583333333333333</v>
      </c>
      <c r="GD63" s="13">
        <f>GD53/Data!$B28/Data!$B3/Data!$B13*Data!$B29</f>
        <v>1.4583333333333333</v>
      </c>
      <c r="GE63" s="13">
        <f>GE53/Data!$B28/Data!$B3/Data!$B13*Data!$B29</f>
        <v>1.3368055555555556</v>
      </c>
      <c r="GF63" s="13">
        <f>GF53/Data!$B28/Data!$B3/Data!$B13*Data!$B29</f>
        <v>1.3368055555555556</v>
      </c>
      <c r="GG63" s="13">
        <f>GG53/Data!$B28/Data!$B3/Data!$B13*Data!$B29</f>
        <v>1.3368055555555556</v>
      </c>
      <c r="GH63" s="13">
        <f>GH53/Data!$B28/Data!$B3/Data!$B13*Data!$B29</f>
        <v>2.4305555555555554</v>
      </c>
      <c r="GI63" s="13">
        <f>GI53/Data!$B28/Data!$B3/Data!$B13*Data!$B29</f>
        <v>2.4305555555555554</v>
      </c>
      <c r="GJ63" s="13">
        <f>GJ53/Data!$B28/Data!$B3/Data!$B13*Data!$B29</f>
        <v>1.4583333333333333</v>
      </c>
      <c r="GK63" s="13">
        <f>GK53/Data!$B28/Data!$B3/Data!$B13*Data!$B29</f>
        <v>1.4583333333333333</v>
      </c>
      <c r="GL63" s="13">
        <f>GL53/Data!$B28/Data!$B3/Data!$B13*Data!$B29</f>
        <v>1.3368055555555556</v>
      </c>
      <c r="GM63" s="13">
        <f>GM53/Data!$B28/Data!$B3/Data!$B13*Data!$B29</f>
        <v>1.3368055555555556</v>
      </c>
      <c r="GN63" s="13">
        <f>GN53/Data!$B28/Data!$B3/Data!$B13*Data!$B29</f>
        <v>1.3368055555555556</v>
      </c>
      <c r="GO63" s="13">
        <f>GO53/Data!$B28/Data!$B3/Data!$B13*Data!$B29</f>
        <v>2.4305555555555554</v>
      </c>
      <c r="GP63" s="13">
        <f>GP53/Data!$B28/Data!$B3/Data!$B13*Data!$B29</f>
        <v>2.4305555555555554</v>
      </c>
      <c r="GQ63" s="13">
        <f>GQ53/Data!$B28/Data!$B3/Data!$B13*Data!$B29</f>
        <v>1.4583333333333333</v>
      </c>
      <c r="GR63" s="13">
        <f>GR53/Data!$B28/Data!$B3/Data!$B13*Data!$B29</f>
        <v>1.4583333333333333</v>
      </c>
      <c r="GS63" s="13">
        <f>GS53/Data!$B28/Data!$B3/Data!$B13*Data!$B29</f>
        <v>1.3368055555555556</v>
      </c>
      <c r="GT63" s="13">
        <f>GT53/Data!$B28/Data!$B3/Data!$B13*Data!$B29</f>
        <v>1.3368055555555556</v>
      </c>
      <c r="GU63" s="13">
        <f>GU53/Data!$B28/Data!$B3/Data!$B13*Data!$B29</f>
        <v>1.3368055555555556</v>
      </c>
      <c r="GV63" s="13">
        <f>GV53/Data!$B28/Data!$B3/Data!$B13*Data!$B29</f>
        <v>2.4305555555555554</v>
      </c>
      <c r="GW63" s="13">
        <f>GW53/Data!$B28/Data!$B3/Data!$B13*Data!$B29</f>
        <v>2.4305555555555554</v>
      </c>
      <c r="GX63" s="13">
        <f>GX53/Data!$B28/Data!$B3/Data!$B13*Data!$B29</f>
        <v>1.4583333333333333</v>
      </c>
      <c r="GY63" s="13">
        <f>GY53/Data!$B28/Data!$B3/Data!$B13*Data!$B29</f>
        <v>1.4583333333333333</v>
      </c>
      <c r="GZ63" s="13">
        <f>GZ53/Data!$B28/Data!$B3/Data!$B13*Data!$B29</f>
        <v>1.3368055555555556</v>
      </c>
      <c r="HA63" s="13">
        <f>HA53/Data!$B28/Data!$B3/Data!$B13*Data!$B29</f>
        <v>1.3368055555555556</v>
      </c>
      <c r="HB63" s="13">
        <f>HB53/Data!$B28/Data!$B3/Data!$B13*Data!$B29</f>
        <v>1.3368055555555556</v>
      </c>
      <c r="HC63" s="13">
        <f>HC53/Data!$B28/Data!$B3/Data!$B13*Data!$B29</f>
        <v>2.4305555555555554</v>
      </c>
      <c r="HD63" s="13">
        <f>HD53/Data!$B28/Data!$B3/Data!$B13*Data!$B29</f>
        <v>2.4305555555555554</v>
      </c>
      <c r="HE63" s="13">
        <f>HE53/Data!$B28/Data!$B3/Data!$B13*Data!$B29</f>
        <v>1.4583333333333333</v>
      </c>
      <c r="HF63" s="13">
        <f>HF53/Data!$B28/Data!$B3/Data!$B13*Data!$B29</f>
        <v>1.4583333333333333</v>
      </c>
      <c r="HG63" s="13">
        <f>HG53/Data!$B28/Data!$B3/Data!$B13*Data!$B29</f>
        <v>1.3368055555555556</v>
      </c>
      <c r="HH63" s="13">
        <f>HH53/Data!$B28/Data!$B3/Data!$B13*Data!$B29</f>
        <v>1.3368055555555556</v>
      </c>
      <c r="HI63" s="13">
        <f>HI53/Data!$B28/Data!$B3/Data!$B13*Data!$B29</f>
        <v>1.3368055555555556</v>
      </c>
      <c r="HJ63" s="13">
        <f>HJ53/Data!$B28/Data!$B3/Data!$B13*Data!$B29</f>
        <v>2.4305555555555554</v>
      </c>
      <c r="HK63" s="13">
        <f>HK53/Data!$B28/Data!$B3/Data!$B13*Data!$B29</f>
        <v>2.4305555555555554</v>
      </c>
      <c r="HL63" s="13">
        <f>HL53/Data!$B28/Data!$B3/Data!$B13*Data!$B29</f>
        <v>1.4583333333333333</v>
      </c>
      <c r="HM63" s="13">
        <f>HM53/Data!$B28/Data!$B3/Data!$B13*Data!$B29</f>
        <v>1.4583333333333333</v>
      </c>
      <c r="HN63" s="13">
        <f>HN53/Data!$B28/Data!$B3/Data!$B13*Data!$B29</f>
        <v>1.3368055555555556</v>
      </c>
      <c r="HO63" s="13">
        <f>HO53/Data!$B28/Data!$B3/Data!$B13*Data!$B29</f>
        <v>1.3368055555555556</v>
      </c>
      <c r="HP63" s="13">
        <f>HP53/Data!$B28/Data!$B3/Data!$B13*Data!$B29</f>
        <v>1.3368055555555556</v>
      </c>
      <c r="HQ63" s="13">
        <f>HQ53/Data!$B28/Data!$B3/Data!$B13*Data!$B29</f>
        <v>2.4305555555555554</v>
      </c>
      <c r="HR63" s="13">
        <f>HR53/Data!$B28/Data!$B3/Data!$B13*Data!$B29</f>
        <v>2.4305555555555554</v>
      </c>
      <c r="HS63" s="13">
        <f>HS53/Data!$B28/Data!$B3/Data!$B13*Data!$B29</f>
        <v>1.4583333333333333</v>
      </c>
      <c r="HT63" s="13">
        <f>HT53/Data!$B28/Data!$B3/Data!$B13*Data!$B29</f>
        <v>1.4583333333333333</v>
      </c>
      <c r="HU63" s="13">
        <f>HU53/Data!$B28/Data!$B3/Data!$B13*Data!$B29</f>
        <v>1.3368055555555556</v>
      </c>
      <c r="HV63" s="13">
        <f>HV53/Data!$B28/Data!$B3/Data!$B13*Data!$B29</f>
        <v>1.3368055555555556</v>
      </c>
      <c r="HW63" s="13">
        <f>HW53/Data!$B28/Data!$B3/Data!$B13*Data!$B29</f>
        <v>1.3368055555555556</v>
      </c>
      <c r="HX63" s="13">
        <f>HX53/Data!$B28/Data!$B3/Data!$B13*Data!$B29</f>
        <v>2.4305555555555554</v>
      </c>
      <c r="HY63" s="13">
        <f>HY53/Data!$B28/Data!$B3/Data!$B13*Data!$B29</f>
        <v>2.4305555555555554</v>
      </c>
      <c r="HZ63" s="13">
        <f>HZ53/Data!$B28/Data!$B3/Data!$B13*Data!$B29</f>
        <v>1.4583333333333333</v>
      </c>
      <c r="IA63" s="13">
        <f>IA53/Data!$B28/Data!$B3/Data!$B13*Data!$B29</f>
        <v>1.4583333333333333</v>
      </c>
      <c r="IB63" s="13">
        <f>IB53/Data!$B28/Data!$B3/Data!$B13*Data!$B29</f>
        <v>1.3368055555555556</v>
      </c>
      <c r="IC63" s="13">
        <f>IC53/Data!$B28/Data!$B3/Data!$B13*Data!$B29</f>
        <v>1.3368055555555556</v>
      </c>
      <c r="ID63" s="13">
        <f>ID53/Data!$B28/Data!$B3/Data!$B13*Data!$B29</f>
        <v>1.3368055555555556</v>
      </c>
      <c r="IE63" s="13">
        <f>IE53/Data!$B28/Data!$B3/Data!$B13*Data!$B29</f>
        <v>2.4305555555555554</v>
      </c>
      <c r="IF63" s="13">
        <f>IF53/Data!$B28/Data!$B3/Data!$B13*Data!$B29</f>
        <v>2.4305555555555554</v>
      </c>
      <c r="IG63" s="13">
        <f>IG53/Data!$B28/Data!$B3/Data!$B13*Data!$B29</f>
        <v>1.4583333333333333</v>
      </c>
      <c r="IH63" s="13">
        <f>IH53/Data!$B28/Data!$B3/Data!$B13*Data!$B29</f>
        <v>1.4583333333333333</v>
      </c>
      <c r="II63" s="13">
        <f>II53/Data!$B28/Data!$B3/Data!$B13*Data!$B29</f>
        <v>1.3368055555555556</v>
      </c>
      <c r="IJ63" s="13">
        <f>IJ53/Data!$B28/Data!$B3/Data!$B13*Data!$B29</f>
        <v>1.3368055555555556</v>
      </c>
      <c r="IK63" s="13">
        <f>IK53/Data!$B28/Data!$B3/Data!$B13*Data!$B29</f>
        <v>1.3368055555555556</v>
      </c>
      <c r="IL63" s="13">
        <f>IL53/Data!$B28/Data!$B3/Data!$B13*Data!$B29</f>
        <v>2.4305555555555554</v>
      </c>
      <c r="IM63" s="13">
        <f>IM53/Data!$B28/Data!$B3/Data!$B13*Data!$B29</f>
        <v>2.4305555555555554</v>
      </c>
      <c r="IN63" s="13">
        <f>IN53/Data!$B28/Data!$B3/Data!$B13*Data!$B29</f>
        <v>1.4583333333333333</v>
      </c>
      <c r="IO63" s="13">
        <f>IO53/Data!$B28/Data!$B3/Data!$B13*Data!$B29</f>
        <v>1.4583333333333333</v>
      </c>
      <c r="IP63" s="13">
        <f>IP53/Data!$B28/Data!$B3/Data!$B13*Data!$B29</f>
        <v>1.3368055555555556</v>
      </c>
      <c r="IQ63" s="13">
        <f>IQ53/Data!$B28/Data!$B3/Data!$B13*Data!$B29</f>
        <v>1.3368055555555556</v>
      </c>
      <c r="IR63" s="13">
        <f>IR53/Data!$B28/Data!$B3/Data!$B13*Data!$B29</f>
        <v>1.3368055555555556</v>
      </c>
      <c r="IS63" s="13">
        <f>IS53/Data!$B28/Data!$B3/Data!$B13*Data!$B29</f>
        <v>2.4305555555555554</v>
      </c>
      <c r="IT63" s="13">
        <f>IT53/Data!$B28/Data!$B3/Data!$B13*Data!$B29</f>
        <v>2.4305555555555554</v>
      </c>
      <c r="IU63" s="13">
        <f>IU53/Data!$B28/Data!$B3/Data!$B13*Data!$B29</f>
        <v>1.4583333333333333</v>
      </c>
      <c r="IV63" s="13">
        <f>IV53/Data!$B28/Data!$B3/Data!$B13*Data!$B29</f>
        <v>1.4583333333333333</v>
      </c>
      <c r="IW63" s="13">
        <f>IW53/Data!$B28/Data!$B3/Data!$B13*Data!$B29</f>
        <v>1.3368055555555556</v>
      </c>
      <c r="IX63" s="13">
        <f>IX53/Data!$B28/Data!$B3/Data!$B13*Data!$B29</f>
        <v>1.3368055555555556</v>
      </c>
      <c r="IY63" s="13">
        <f>IY53/Data!$B28/Data!$B3/Data!$B13*Data!$B29</f>
        <v>1.3368055555555556</v>
      </c>
      <c r="IZ63" s="13">
        <f>IZ53/Data!$B28/Data!$B3/Data!$B13*Data!$B29</f>
        <v>2.4305555555555554</v>
      </c>
      <c r="JA63" s="13">
        <f>JA53/Data!$B28/Data!$B3/Data!$B13*Data!$B29</f>
        <v>2.4305555555555554</v>
      </c>
      <c r="JB63" s="13">
        <f>JB53/Data!$B28/Data!$B3/Data!$B13*Data!$B29</f>
        <v>1.4583333333333333</v>
      </c>
      <c r="JC63" s="13">
        <f>JC53/Data!$B28/Data!$B3/Data!$B13*Data!$B29</f>
        <v>1.4583333333333333</v>
      </c>
      <c r="JD63" s="13">
        <f>JD53/Data!$B28/Data!$B3/Data!$B13*Data!$B29</f>
        <v>1.3368055555555556</v>
      </c>
      <c r="JE63" s="13">
        <f>JE53/Data!$B28/Data!$B3/Data!$B13*Data!$B29</f>
        <v>1.3368055555555556</v>
      </c>
      <c r="JF63" s="13">
        <f>JF53/Data!$B28/Data!$B3/Data!$B13*Data!$B29</f>
        <v>1.3368055555555556</v>
      </c>
      <c r="JG63" s="13">
        <f>JG53/Data!$B28/Data!$B3/Data!$B13*Data!$B29</f>
        <v>2.4305555555555554</v>
      </c>
      <c r="JH63" s="13">
        <f>JH53/Data!$B28/Data!$B3/Data!$B13*Data!$B29</f>
        <v>2.4305555555555554</v>
      </c>
      <c r="JI63" s="13">
        <f>JI53/Data!$B28/Data!$B3/Data!$B13*Data!$B29</f>
        <v>1.4583333333333333</v>
      </c>
      <c r="JJ63" s="13">
        <f>JJ53/Data!$B28/Data!$B3/Data!$B13*Data!$B29</f>
        <v>1.4583333333333333</v>
      </c>
      <c r="JK63" s="13">
        <f>JK53/Data!$B28/Data!$B3/Data!$B13*Data!$B29</f>
        <v>1.3368055555555556</v>
      </c>
      <c r="JL63" s="13">
        <f>JL53/Data!$B28/Data!$B3/Data!$B13*Data!$B29</f>
        <v>1.3368055555555556</v>
      </c>
      <c r="JM63" s="13">
        <f>JM53/Data!$B28/Data!$B3/Data!$B13*Data!$B29</f>
        <v>1.3368055555555556</v>
      </c>
      <c r="JN63" s="13">
        <f>JN53/Data!$B28/Data!$B3/Data!$B13*Data!$B29</f>
        <v>2.4305555555555554</v>
      </c>
      <c r="JO63" s="13">
        <f>JO53/Data!$B28/Data!$B3/Data!$B13*Data!$B29</f>
        <v>2.4305555555555554</v>
      </c>
      <c r="JP63" s="13">
        <f>JP53/Data!$B28/Data!$B3/Data!$B13*Data!$B29</f>
        <v>1.4583333333333333</v>
      </c>
      <c r="JQ63" s="13">
        <f>JQ53/Data!$B28/Data!$B3/Data!$B13*Data!$B29</f>
        <v>1.4583333333333333</v>
      </c>
      <c r="JR63" s="13">
        <f>JR53/Data!$B28/Data!$B3/Data!$B13*Data!$B29</f>
        <v>1.3368055555555556</v>
      </c>
      <c r="JS63" s="13">
        <f>JS53/Data!$B28/Data!$B3/Data!$B13*Data!$B29</f>
        <v>1.3368055555555556</v>
      </c>
      <c r="JT63" s="13">
        <f>JT53/Data!$B28/Data!$B3/Data!$B13*Data!$B29</f>
        <v>1.3368055555555556</v>
      </c>
      <c r="JU63" s="13">
        <f>JU53/Data!$B28/Data!$B3/Data!$B13*Data!$B29</f>
        <v>2.4305555555555554</v>
      </c>
      <c r="JV63" s="13">
        <f>JV53/Data!$B28/Data!$B3/Data!$B13*Data!$B29</f>
        <v>2.4305555555555554</v>
      </c>
      <c r="JW63" s="13">
        <f>JW53/Data!$B28/Data!$B3/Data!$B13*Data!$B29</f>
        <v>1.4583333333333333</v>
      </c>
      <c r="JX63" s="13">
        <f>JX53/Data!$B28/Data!$B3/Data!$B13*Data!$B29</f>
        <v>1.4583333333333333</v>
      </c>
      <c r="JY63" s="13">
        <f>JY53/Data!$B28/Data!$B3/Data!$B13*Data!$B29</f>
        <v>1.3368055555555556</v>
      </c>
      <c r="JZ63" s="13">
        <f>JZ53/Data!$B28/Data!$B3/Data!$B13*Data!$B29</f>
        <v>1.3368055555555556</v>
      </c>
      <c r="KA63" s="13">
        <f>KA53/Data!$B28/Data!$B3/Data!$B13*Data!$B29</f>
        <v>1.3368055555555556</v>
      </c>
      <c r="KB63" s="13">
        <f>KB53/Data!$B28/Data!$B3/Data!$B13*Data!$B29</f>
        <v>2.4305555555555554</v>
      </c>
      <c r="KC63" s="13">
        <f>KC53/Data!$B28/Data!$B3/Data!$B13*Data!$B29</f>
        <v>2.4305555555555554</v>
      </c>
      <c r="KD63" s="13">
        <f>KD53/Data!$B28/Data!$B3/Data!$B13*Data!$B29</f>
        <v>1.4583333333333333</v>
      </c>
      <c r="KE63" s="13">
        <f>KE53/Data!$B28/Data!$B3/Data!$B13*Data!$B29</f>
        <v>1.4583333333333333</v>
      </c>
      <c r="KF63" s="13">
        <f>KF53/Data!$B28/Data!$B3/Data!$B13*Data!$B29</f>
        <v>1.3368055555555556</v>
      </c>
      <c r="KG63" s="13">
        <f>KG53/Data!$B28/Data!$B3/Data!$B13*Data!$B29</f>
        <v>1.3368055555555556</v>
      </c>
      <c r="KH63" s="13">
        <f>KH53/Data!$B28/Data!$B3/Data!$B13*Data!$B29</f>
        <v>1.3368055555555556</v>
      </c>
      <c r="KI63" s="13">
        <f>KI53/Data!$B28/Data!$B3/Data!$B13*Data!$B29</f>
        <v>2.4305555555555554</v>
      </c>
      <c r="KJ63" s="13">
        <f>KJ53/Data!$B28/Data!$B3/Data!$B13*Data!$B29</f>
        <v>2.4305555555555554</v>
      </c>
      <c r="KK63" s="13">
        <f>KK53/Data!$B28/Data!$B3/Data!$B13*Data!$B29</f>
        <v>1.4583333333333333</v>
      </c>
      <c r="KL63" s="13">
        <f>KL53/Data!$B28/Data!$B3/Data!$B13*Data!$B29</f>
        <v>1.4583333333333333</v>
      </c>
      <c r="KM63" s="13">
        <f>KM53/Data!$B28/Data!$B3/Data!$B13*Data!$B29</f>
        <v>1.3368055555555556</v>
      </c>
      <c r="KN63" s="13">
        <f>KN53/Data!$B28/Data!$B3/Data!$B13*Data!$B29</f>
        <v>1.3368055555555556</v>
      </c>
      <c r="KO63" s="13">
        <f>KO53/Data!$B28/Data!$B3/Data!$B13*Data!$B29</f>
        <v>1.3368055555555556</v>
      </c>
      <c r="KP63" s="13">
        <f>KP53/Data!$B28/Data!$B3/Data!$B13*Data!$B29</f>
        <v>2.4305555555555554</v>
      </c>
      <c r="KQ63" s="13">
        <f>KQ53/Data!$B28/Data!$B3/Data!$B13*Data!$B29</f>
        <v>2.4305555555555554</v>
      </c>
      <c r="KR63" s="13">
        <f>KR53/Data!$B28/Data!$B3/Data!$B13*Data!$B29</f>
        <v>1.4583333333333333</v>
      </c>
      <c r="KS63" s="13">
        <f>KS53/Data!$B28/Data!$B3/Data!$B13*Data!$B29</f>
        <v>1.4583333333333333</v>
      </c>
      <c r="KT63" s="13">
        <f>KT53/Data!$B28/Data!$B3/Data!$B13*Data!$B29</f>
        <v>1.3368055555555556</v>
      </c>
      <c r="KU63" s="13">
        <f>KU53/Data!$B28/Data!$B3/Data!$B13*Data!$B29</f>
        <v>1.3368055555555556</v>
      </c>
      <c r="KV63" s="13">
        <f>KV53/Data!$B28/Data!$B3/Data!$B13*Data!$B29</f>
        <v>1.3368055555555556</v>
      </c>
      <c r="KW63" s="13">
        <f>KW53/Data!$B28/Data!$B3/Data!$B13*Data!$B29</f>
        <v>2.4305555555555554</v>
      </c>
      <c r="KX63" s="13">
        <f>KX53/Data!$B28/Data!$B3/Data!$B13*Data!$B29</f>
        <v>2.4305555555555554</v>
      </c>
      <c r="KY63" s="13">
        <f>KY53/Data!$B28/Data!$B3/Data!$B13*Data!$B29</f>
        <v>1.4583333333333333</v>
      </c>
      <c r="KZ63" s="13">
        <f>KZ53/Data!$B28/Data!$B3/Data!$B13*Data!$B29</f>
        <v>1.4583333333333333</v>
      </c>
      <c r="LA63" s="13">
        <f>LA53/Data!$B28/Data!$B3/Data!$B13*Data!$B29</f>
        <v>1.3368055555555556</v>
      </c>
      <c r="LB63" s="13">
        <f>LB53/Data!$B28/Data!$B3/Data!$B13*Data!$B29</f>
        <v>1.3368055555555556</v>
      </c>
      <c r="LC63" s="13">
        <f>LC53/Data!$B28/Data!$B3/Data!$B13*Data!$B29</f>
        <v>1.3368055555555556</v>
      </c>
      <c r="LD63" s="13">
        <f>LD53/Data!$B28/Data!$B3/Data!$B13*Data!$B29</f>
        <v>2.4305555555555554</v>
      </c>
      <c r="LE63" s="13">
        <f>LE53/Data!$B28/Data!$B3/Data!$B13*Data!$B29</f>
        <v>2.4305555555555554</v>
      </c>
      <c r="LF63" s="13">
        <f>LF53/Data!$B28/Data!$B3/Data!$B13*Data!$B29</f>
        <v>1.4583333333333333</v>
      </c>
      <c r="LG63" s="13">
        <f>LG53/Data!$B28/Data!$B3/Data!$B13*Data!$B29</f>
        <v>1.4583333333333333</v>
      </c>
      <c r="LH63" s="13">
        <f>LH53/Data!$B28/Data!$B3/Data!$B13*Data!$B29</f>
        <v>1.3368055555555556</v>
      </c>
      <c r="LI63" s="13">
        <f>LI53/Data!$B28/Data!$B3/Data!$B13*Data!$B29</f>
        <v>1.3368055555555556</v>
      </c>
      <c r="LJ63" s="13">
        <f>LJ53/Data!$B28/Data!$B3/Data!$B13*Data!$B29</f>
        <v>1.3368055555555556</v>
      </c>
      <c r="LK63" s="13">
        <f>LK53/Data!$B28/Data!$B3/Data!$B13*Data!$B29</f>
        <v>2.4305555555555554</v>
      </c>
      <c r="LL63" s="13">
        <f>LL53/Data!$B28/Data!$B3/Data!$B13*Data!$B29</f>
        <v>2.4305555555555554</v>
      </c>
      <c r="LM63" s="13">
        <f>LM53/Data!$B28/Data!$B3/Data!$B13*Data!$B29</f>
        <v>1.4583333333333333</v>
      </c>
      <c r="LN63" s="13">
        <f>LN53/Data!$B28/Data!$B3/Data!$B13*Data!$B29</f>
        <v>1.4583333333333333</v>
      </c>
      <c r="LO63" s="13">
        <f>LO53/Data!$B28/Data!$B3/Data!$B13*Data!$B29</f>
        <v>1.3368055555555556</v>
      </c>
      <c r="LP63" s="13">
        <f>LP53/Data!$B28/Data!$B3/Data!$B13*Data!$B29</f>
        <v>1.3368055555555556</v>
      </c>
      <c r="LQ63" s="13">
        <f>LQ53/Data!$B28/Data!$B3/Data!$B13*Data!$B29</f>
        <v>1.3368055555555556</v>
      </c>
      <c r="LR63" s="13">
        <f>LR53/Data!$B28/Data!$B3/Data!$B13*Data!$B29</f>
        <v>2.4305555555555554</v>
      </c>
      <c r="LS63" s="13">
        <f>LS53/Data!$B28/Data!$B3/Data!$B13*Data!$B29</f>
        <v>2.4305555555555554</v>
      </c>
      <c r="LT63" s="13">
        <f>LT53/Data!$B28/Data!$B3/Data!$B13*Data!$B29</f>
        <v>1.4583333333333333</v>
      </c>
      <c r="LU63" s="13">
        <f>LU53/Data!$B28/Data!$B3/Data!$B13*Data!$B29</f>
        <v>1.4583333333333333</v>
      </c>
      <c r="LV63" s="13">
        <f>LV53/Data!$B28/Data!$B3/Data!$B13*Data!$B29</f>
        <v>1.3368055555555556</v>
      </c>
      <c r="LW63" s="13">
        <f>LW53/Data!$B28/Data!$B3/Data!$B13*Data!$B29</f>
        <v>1.3368055555555556</v>
      </c>
      <c r="LX63" s="13">
        <f>LX53/Data!$B28/Data!$B3/Data!$B13*Data!$B29</f>
        <v>1.3368055555555556</v>
      </c>
      <c r="LY63" s="13">
        <f>LY53/Data!$B28/Data!$B3/Data!$B13*Data!$B29</f>
        <v>0.24467592592592591</v>
      </c>
      <c r="LZ63" s="13">
        <f>LZ53/Data!$B28/Data!$B3/Data!$B13*Data!$B29</f>
        <v>0.24483796296296295</v>
      </c>
      <c r="MA63" s="13">
        <f>MA53/Data!$B28/Data!$B3/Data!$B13*Data!$B29</f>
        <v>0.14699999999999999</v>
      </c>
      <c r="MB63" s="13">
        <f>MB53/Data!$B28/Data!$B3/Data!$B13*Data!$B29</f>
        <v>0.14709722222222221</v>
      </c>
      <c r="MC63" s="13">
        <f>MC53/Data!$B28/Data!$B3/Data!$B13*Data!$B29</f>
        <v>0.13492824074074072</v>
      </c>
      <c r="MD63" s="13">
        <f>MD53/Data!$B28/Data!$B3/Data!$B13*Data!$B29</f>
        <v>0.13501736111111109</v>
      </c>
      <c r="ME63" s="13">
        <f>ME53/Data!$B28/Data!$B3/Data!$B13*Data!$B29</f>
        <v>0.13510648148148147</v>
      </c>
      <c r="MF63" s="13">
        <f>MF53/Data!$B28/Data!$B3/Data!$B13*Data!$B29</f>
        <v>0.24581018518518519</v>
      </c>
      <c r="MG63" s="13">
        <f>MG53/Data!$B28/Data!$B3/Data!$B13*Data!$B29</f>
        <v>0.24597222222222223</v>
      </c>
      <c r="MH63" s="13">
        <f>MH53/Data!$B28/Data!$B3/Data!$B13*Data!$B29</f>
        <v>0.14768055555555554</v>
      </c>
      <c r="MI63" s="13">
        <f>MI53/Data!$B28/Data!$B3/Data!$B13*Data!$B29</f>
        <v>0.14777777777777776</v>
      </c>
      <c r="MJ63" s="13">
        <f>MJ53/Data!$B28/Data!$B3/Data!$B13*Data!$B29</f>
        <v>0.13555208333333332</v>
      </c>
      <c r="MK63" s="13">
        <f>MK53/Data!$B28/Data!$B3/Data!$B13*Data!$B29</f>
        <v>0.13564120370370369</v>
      </c>
      <c r="ML63" s="13">
        <f>ML53/Data!$B28/Data!$B3/Data!$B13*Data!$B29</f>
        <v>0.13573032407407407</v>
      </c>
      <c r="MM63" s="13">
        <f>MM53/Data!$B28/Data!$B3/Data!$B13*Data!$B29</f>
        <v>0.24694444444444441</v>
      </c>
      <c r="MN63" s="13">
        <f>MN53/Data!$B28/Data!$B3/Data!$B13*Data!$B29</f>
        <v>0.24710648148148148</v>
      </c>
      <c r="MO63" s="13">
        <f>MO53/Data!$B28/Data!$B3/Data!$B13*Data!$B29</f>
        <v>0.14836111111111108</v>
      </c>
      <c r="MP63" s="13">
        <f>MP53/Data!$B28/Data!$B3/Data!$B13*Data!$B29</f>
        <v>0.1484583333333333</v>
      </c>
      <c r="MQ63" s="13">
        <f>MQ53/Data!$B28/Data!$B3/Data!$B13*Data!$B29</f>
        <v>0.13617592592592592</v>
      </c>
      <c r="MR63" s="13">
        <f>MR53/Data!$B28/Data!$B3/Data!$B13*Data!$B29</f>
        <v>0.13626504629629629</v>
      </c>
      <c r="MS63" s="13">
        <f>MS53/Data!$B28/Data!$B3/Data!$B13*Data!$B29</f>
        <v>0.13635416666666667</v>
      </c>
      <c r="MT63" s="13">
        <f>MT53/Data!$B28/Data!$B3/Data!$B13*Data!$B29</f>
        <v>0.24807870370370366</v>
      </c>
      <c r="MU63" s="13">
        <f>MU53/Data!$B28/Data!$B3/Data!$B13*Data!$B29</f>
        <v>0.24824074074074073</v>
      </c>
      <c r="MV63" s="13">
        <f>MV53/Data!$B28/Data!$B3/Data!$B13*Data!$B29</f>
        <v>0.14904166666666666</v>
      </c>
      <c r="MW63" s="13">
        <f>MW53/Data!$B28/Data!$B3/Data!$B13*Data!$B29</f>
        <v>0.14913888888888888</v>
      </c>
      <c r="MX63" s="13">
        <f>MX53/Data!$B28/Data!$B3/Data!$B13*Data!$B29</f>
        <v>0.13679976851851852</v>
      </c>
      <c r="MY63" s="13">
        <f>MY53/Data!$B28/Data!$B3/Data!$B13*Data!$B29</f>
        <v>0.13688888888888889</v>
      </c>
      <c r="MZ63" s="13">
        <f>MZ53/Data!$B28/Data!$B3/Data!$B13*Data!$B29</f>
        <v>0.13697800925925926</v>
      </c>
      <c r="NA63" s="13">
        <f>NA53/Data!$B28/Data!$B3/Data!$B13*Data!$B29</f>
        <v>0.24921296296296294</v>
      </c>
      <c r="NB63" s="13">
        <f>NB53/Data!$B28/Data!$B3/Data!$B13*Data!$B29</f>
        <v>0.24937499999999996</v>
      </c>
      <c r="NC63" s="13">
        <f>NC53/Data!$B28/Data!$B3/Data!$B13*Data!$B29</f>
        <v>0.14972222222222223</v>
      </c>
      <c r="ND63" s="13">
        <f>ND53/Data!$B28/Data!$B3/Data!$B13*Data!$B29</f>
        <v>0.14981944444444442</v>
      </c>
      <c r="NE63" s="13">
        <f>NE53/Data!$B28/Data!$B3/Data!$B13*Data!$B29</f>
        <v>0.13742361111111109</v>
      </c>
      <c r="NF63" s="13">
        <f>NF53/Data!$B28/Data!$B3/Data!$B13*Data!$B29</f>
        <v>0.13751273148148149</v>
      </c>
      <c r="NG63" s="13">
        <f>NG53/Data!$B28/Data!$B3/Data!$B13*Data!$B29</f>
        <v>0.13760185185185186</v>
      </c>
      <c r="NH63" s="13">
        <f>NH53/Data!$B28/Data!$B3/Data!$B13*Data!$B29</f>
        <v>0.25034722222222222</v>
      </c>
      <c r="NI63" s="13">
        <f>NI53/Data!$B28/Data!$B3/Data!$B13*Data!$B29</f>
        <v>0.25050925925925921</v>
      </c>
    </row>
    <row r="64" spans="1:373" ht="15">
      <c r="A64" s="22" t="s">
        <v>1266</v>
      </c>
      <c r="B64" s="171" t="s">
        <v>269</v>
      </c>
      <c r="C64" s="13">
        <v>2</v>
      </c>
      <c r="D64" s="13">
        <v>2</v>
      </c>
      <c r="E64" s="13">
        <v>2</v>
      </c>
      <c r="F64" s="13">
        <v>2</v>
      </c>
      <c r="G64" s="13">
        <v>2</v>
      </c>
      <c r="H64" s="13">
        <v>2</v>
      </c>
      <c r="I64" s="13">
        <v>2</v>
      </c>
      <c r="J64" s="13">
        <v>2</v>
      </c>
      <c r="K64" s="13">
        <v>2</v>
      </c>
      <c r="L64" s="13">
        <v>2</v>
      </c>
      <c r="M64" s="13">
        <v>2</v>
      </c>
      <c r="N64" s="13">
        <v>2</v>
      </c>
      <c r="O64" s="13">
        <v>2</v>
      </c>
      <c r="P64" s="13">
        <v>2</v>
      </c>
      <c r="Q64" s="13">
        <v>2</v>
      </c>
      <c r="R64" s="13">
        <v>2</v>
      </c>
      <c r="S64" s="13">
        <v>2</v>
      </c>
      <c r="T64" s="13">
        <v>2</v>
      </c>
      <c r="U64" s="13">
        <v>2</v>
      </c>
      <c r="V64" s="13">
        <v>2</v>
      </c>
      <c r="W64" s="13">
        <v>2</v>
      </c>
      <c r="X64" s="13">
        <v>2</v>
      </c>
      <c r="Y64" s="13">
        <v>2</v>
      </c>
      <c r="Z64" s="13">
        <v>2</v>
      </c>
      <c r="AA64" s="13">
        <v>2</v>
      </c>
      <c r="AB64" s="13">
        <v>2</v>
      </c>
      <c r="AC64" s="13">
        <v>2</v>
      </c>
      <c r="AD64" s="13">
        <v>2</v>
      </c>
      <c r="AE64" s="13">
        <v>2</v>
      </c>
      <c r="AF64" s="13">
        <v>2</v>
      </c>
      <c r="AG64" s="13">
        <v>2</v>
      </c>
      <c r="AH64" s="13">
        <v>2</v>
      </c>
      <c r="AI64" s="13">
        <v>2</v>
      </c>
      <c r="AJ64" s="13">
        <v>2</v>
      </c>
      <c r="AK64" s="13">
        <v>2</v>
      </c>
      <c r="AL64" s="13">
        <v>2</v>
      </c>
      <c r="AM64" s="13">
        <v>2</v>
      </c>
      <c r="AN64" s="13">
        <v>2</v>
      </c>
      <c r="AO64" s="13">
        <v>2</v>
      </c>
      <c r="AP64" s="13">
        <v>2</v>
      </c>
      <c r="AQ64" s="13">
        <v>2</v>
      </c>
      <c r="AR64" s="13">
        <v>2</v>
      </c>
      <c r="AS64" s="13">
        <v>2</v>
      </c>
      <c r="AT64" s="13">
        <v>2</v>
      </c>
      <c r="AU64" s="13">
        <v>2</v>
      </c>
      <c r="AV64" s="13">
        <v>2</v>
      </c>
      <c r="AW64" s="13">
        <v>2</v>
      </c>
      <c r="AX64" s="13">
        <v>2</v>
      </c>
      <c r="AY64" s="13">
        <v>2</v>
      </c>
      <c r="AZ64" s="13">
        <v>2</v>
      </c>
      <c r="BA64" s="13">
        <v>2</v>
      </c>
      <c r="BB64" s="13">
        <v>2</v>
      </c>
      <c r="BC64" s="13">
        <v>2</v>
      </c>
      <c r="BD64" s="13">
        <v>2</v>
      </c>
      <c r="BE64" s="13">
        <v>2</v>
      </c>
      <c r="BF64" s="13">
        <v>2</v>
      </c>
      <c r="BG64" s="13">
        <v>2</v>
      </c>
      <c r="BH64" s="13">
        <v>2</v>
      </c>
      <c r="BI64" s="13">
        <v>2</v>
      </c>
      <c r="BJ64" s="13">
        <v>2</v>
      </c>
      <c r="BK64" s="13">
        <v>2</v>
      </c>
      <c r="BL64" s="13">
        <v>2</v>
      </c>
      <c r="BM64" s="13">
        <v>2</v>
      </c>
      <c r="BN64" s="13">
        <v>2</v>
      </c>
      <c r="BO64" s="13">
        <v>2</v>
      </c>
      <c r="BP64" s="13">
        <v>2</v>
      </c>
      <c r="BQ64" s="13">
        <v>2</v>
      </c>
      <c r="BR64" s="13">
        <v>2</v>
      </c>
      <c r="BS64" s="13">
        <v>2</v>
      </c>
      <c r="BT64" s="13">
        <v>2</v>
      </c>
      <c r="BU64" s="13">
        <v>2</v>
      </c>
      <c r="BV64" s="13">
        <v>2</v>
      </c>
      <c r="BW64" s="13">
        <v>2</v>
      </c>
      <c r="BX64" s="13">
        <v>2</v>
      </c>
      <c r="BY64" s="13">
        <v>2</v>
      </c>
      <c r="BZ64" s="13">
        <v>2</v>
      </c>
      <c r="CA64" s="13">
        <v>2</v>
      </c>
      <c r="CB64" s="13">
        <v>2</v>
      </c>
      <c r="CC64" s="13">
        <v>2</v>
      </c>
      <c r="CD64" s="13">
        <v>2</v>
      </c>
      <c r="CE64" s="13">
        <v>2</v>
      </c>
      <c r="CF64" s="13">
        <v>2</v>
      </c>
      <c r="CG64" s="13">
        <v>2</v>
      </c>
      <c r="CH64" s="13">
        <v>2</v>
      </c>
      <c r="CI64" s="13">
        <v>2</v>
      </c>
      <c r="CJ64" s="13">
        <v>2</v>
      </c>
      <c r="CK64" s="13">
        <v>2</v>
      </c>
      <c r="CL64" s="13">
        <v>2</v>
      </c>
      <c r="CM64" s="13">
        <v>2</v>
      </c>
      <c r="CN64" s="13">
        <v>2</v>
      </c>
      <c r="CO64" s="13">
        <v>2</v>
      </c>
      <c r="CP64" s="13">
        <v>2</v>
      </c>
      <c r="CQ64" s="13">
        <v>2</v>
      </c>
      <c r="CR64" s="13">
        <v>2</v>
      </c>
      <c r="CS64" s="13">
        <v>2</v>
      </c>
      <c r="CT64" s="13">
        <v>2</v>
      </c>
      <c r="CU64" s="13">
        <v>2</v>
      </c>
      <c r="CV64" s="13">
        <v>2</v>
      </c>
      <c r="CW64" s="13">
        <v>2</v>
      </c>
      <c r="CX64" s="13">
        <v>2</v>
      </c>
      <c r="CY64" s="13">
        <v>2</v>
      </c>
      <c r="CZ64" s="13">
        <v>2</v>
      </c>
      <c r="DA64" s="13">
        <v>2</v>
      </c>
      <c r="DB64" s="13">
        <v>2</v>
      </c>
      <c r="DC64" s="13">
        <v>2</v>
      </c>
      <c r="DD64" s="13">
        <v>2</v>
      </c>
      <c r="DE64" s="13">
        <v>2</v>
      </c>
      <c r="DF64" s="13">
        <v>2</v>
      </c>
      <c r="DG64" s="13">
        <v>2</v>
      </c>
      <c r="DH64" s="13">
        <v>2</v>
      </c>
      <c r="DI64" s="13">
        <v>2</v>
      </c>
      <c r="DJ64" s="13">
        <v>2</v>
      </c>
      <c r="DK64" s="13">
        <v>2</v>
      </c>
      <c r="DL64" s="13">
        <v>2</v>
      </c>
      <c r="DM64" s="13">
        <v>2</v>
      </c>
      <c r="DN64" s="13">
        <v>2</v>
      </c>
      <c r="DO64" s="13">
        <v>2</v>
      </c>
      <c r="DP64" s="13">
        <v>1</v>
      </c>
      <c r="DQ64" s="13">
        <v>1</v>
      </c>
      <c r="DR64" s="13">
        <v>1</v>
      </c>
      <c r="DS64" s="13">
        <v>1</v>
      </c>
      <c r="DT64" s="13">
        <v>1</v>
      </c>
      <c r="DU64" s="13">
        <v>1</v>
      </c>
      <c r="DV64" s="13">
        <v>1</v>
      </c>
      <c r="DW64" s="13">
        <v>1</v>
      </c>
      <c r="DX64" s="13">
        <v>1</v>
      </c>
      <c r="DY64" s="13">
        <v>1</v>
      </c>
      <c r="DZ64" s="13">
        <v>1</v>
      </c>
      <c r="EA64" s="13">
        <v>1</v>
      </c>
      <c r="EB64" s="13">
        <v>1</v>
      </c>
      <c r="EC64" s="13">
        <v>1</v>
      </c>
      <c r="ED64" s="13">
        <v>1</v>
      </c>
      <c r="EE64" s="13">
        <v>1</v>
      </c>
      <c r="EF64" s="13">
        <v>1</v>
      </c>
      <c r="EG64" s="13">
        <v>1</v>
      </c>
      <c r="EH64" s="13">
        <v>1</v>
      </c>
      <c r="EI64" s="13">
        <v>1</v>
      </c>
      <c r="EJ64" s="13">
        <v>1</v>
      </c>
      <c r="EK64" s="13">
        <v>1</v>
      </c>
      <c r="EL64" s="13">
        <v>1</v>
      </c>
      <c r="EM64" s="13">
        <v>1</v>
      </c>
      <c r="EN64" s="13">
        <v>1</v>
      </c>
      <c r="EO64" s="13">
        <v>1</v>
      </c>
      <c r="EP64" s="13">
        <v>1</v>
      </c>
      <c r="EQ64" s="13">
        <v>1</v>
      </c>
      <c r="ER64" s="13">
        <v>1</v>
      </c>
      <c r="ES64" s="13">
        <v>1</v>
      </c>
      <c r="ET64" s="13">
        <v>1</v>
      </c>
      <c r="EU64" s="13">
        <v>1</v>
      </c>
      <c r="EV64" s="13">
        <v>1</v>
      </c>
      <c r="EW64" s="13">
        <v>1</v>
      </c>
      <c r="EX64" s="13">
        <v>1</v>
      </c>
      <c r="EY64" s="13">
        <v>1</v>
      </c>
      <c r="EZ64" s="13">
        <v>1</v>
      </c>
      <c r="FA64" s="13">
        <v>1</v>
      </c>
      <c r="FB64" s="13">
        <v>1</v>
      </c>
      <c r="FC64" s="13">
        <v>1</v>
      </c>
      <c r="FD64" s="13">
        <v>1</v>
      </c>
      <c r="FE64" s="13">
        <v>1</v>
      </c>
      <c r="FF64" s="13">
        <v>1</v>
      </c>
      <c r="FG64" s="13">
        <v>1</v>
      </c>
      <c r="FH64" s="13">
        <v>1</v>
      </c>
      <c r="FI64" s="13">
        <v>1</v>
      </c>
      <c r="FJ64" s="13">
        <v>1</v>
      </c>
      <c r="FK64" s="13">
        <v>1</v>
      </c>
      <c r="FL64" s="13">
        <v>1</v>
      </c>
      <c r="FM64" s="13">
        <v>1</v>
      </c>
      <c r="FN64" s="13">
        <v>1</v>
      </c>
      <c r="FO64" s="13">
        <v>1</v>
      </c>
      <c r="FP64" s="13">
        <v>1</v>
      </c>
      <c r="FQ64" s="13">
        <v>1</v>
      </c>
      <c r="FR64" s="13">
        <v>1</v>
      </c>
      <c r="FS64" s="13">
        <v>2</v>
      </c>
      <c r="FT64" s="13">
        <v>2</v>
      </c>
      <c r="FU64" s="13">
        <v>2</v>
      </c>
      <c r="FV64" s="13">
        <v>2</v>
      </c>
      <c r="FW64" s="13">
        <v>2</v>
      </c>
      <c r="FX64" s="13">
        <v>2</v>
      </c>
      <c r="FY64" s="13">
        <v>2</v>
      </c>
      <c r="FZ64" s="13">
        <v>2</v>
      </c>
      <c r="GA64" s="13">
        <v>2</v>
      </c>
      <c r="GB64" s="13">
        <v>2</v>
      </c>
      <c r="GC64" s="13">
        <v>2</v>
      </c>
      <c r="GD64" s="13">
        <v>2</v>
      </c>
      <c r="GE64" s="13">
        <v>2</v>
      </c>
      <c r="GF64" s="13">
        <v>2</v>
      </c>
      <c r="GG64" s="13">
        <v>2</v>
      </c>
      <c r="GH64" s="13">
        <v>2</v>
      </c>
      <c r="GI64" s="13">
        <v>2</v>
      </c>
      <c r="GJ64" s="13">
        <v>2</v>
      </c>
      <c r="GK64" s="13">
        <v>2</v>
      </c>
      <c r="GL64" s="13">
        <v>2</v>
      </c>
      <c r="GM64" s="13">
        <v>2</v>
      </c>
      <c r="GN64" s="13">
        <v>2</v>
      </c>
      <c r="GO64" s="13">
        <v>2</v>
      </c>
      <c r="GP64" s="13">
        <v>2</v>
      </c>
      <c r="GQ64" s="13">
        <v>2</v>
      </c>
      <c r="GR64" s="13">
        <v>2</v>
      </c>
      <c r="GS64" s="13">
        <v>2</v>
      </c>
      <c r="GT64" s="13">
        <v>2</v>
      </c>
      <c r="GU64" s="13">
        <v>2</v>
      </c>
      <c r="GV64" s="13">
        <v>2</v>
      </c>
      <c r="GW64" s="13">
        <v>2</v>
      </c>
      <c r="GX64" s="13">
        <v>2</v>
      </c>
      <c r="GY64" s="13">
        <v>2</v>
      </c>
      <c r="GZ64" s="13">
        <v>2</v>
      </c>
      <c r="HA64" s="13">
        <v>2</v>
      </c>
      <c r="HB64" s="13">
        <v>2</v>
      </c>
      <c r="HC64" s="13">
        <v>2</v>
      </c>
      <c r="HD64" s="13">
        <v>2</v>
      </c>
      <c r="HE64" s="13">
        <v>2</v>
      </c>
      <c r="HF64" s="13">
        <v>2</v>
      </c>
      <c r="HG64" s="13">
        <v>2</v>
      </c>
      <c r="HH64" s="13">
        <v>2</v>
      </c>
      <c r="HI64" s="13">
        <v>2</v>
      </c>
      <c r="HJ64" s="13">
        <v>2</v>
      </c>
      <c r="HK64" s="13">
        <v>2</v>
      </c>
      <c r="HL64" s="13">
        <v>2</v>
      </c>
      <c r="HM64" s="13">
        <v>2</v>
      </c>
      <c r="HN64" s="13">
        <v>2</v>
      </c>
      <c r="HO64" s="13">
        <v>2</v>
      </c>
      <c r="HP64" s="13">
        <v>2</v>
      </c>
      <c r="HQ64" s="13">
        <v>2</v>
      </c>
      <c r="HR64" s="13">
        <v>2</v>
      </c>
      <c r="HS64" s="13">
        <v>2</v>
      </c>
      <c r="HT64" s="13">
        <v>2</v>
      </c>
      <c r="HU64" s="13">
        <v>2</v>
      </c>
      <c r="HV64" s="13">
        <v>2</v>
      </c>
      <c r="HW64" s="13">
        <v>2</v>
      </c>
      <c r="HX64" s="13">
        <v>2</v>
      </c>
      <c r="HY64" s="13">
        <v>2</v>
      </c>
      <c r="HZ64" s="13">
        <v>2</v>
      </c>
      <c r="IA64" s="13">
        <v>2</v>
      </c>
      <c r="IB64" s="13">
        <v>2</v>
      </c>
      <c r="IC64" s="13">
        <v>2</v>
      </c>
      <c r="ID64" s="13">
        <v>2</v>
      </c>
      <c r="IE64" s="13">
        <v>2</v>
      </c>
      <c r="IF64" s="13">
        <v>2</v>
      </c>
      <c r="IG64" s="13">
        <v>2</v>
      </c>
      <c r="IH64" s="13">
        <v>2</v>
      </c>
      <c r="II64" s="13">
        <v>2</v>
      </c>
      <c r="IJ64" s="13">
        <v>2</v>
      </c>
      <c r="IK64" s="13">
        <v>2</v>
      </c>
      <c r="IL64" s="13">
        <v>2</v>
      </c>
      <c r="IM64" s="13">
        <v>2</v>
      </c>
      <c r="IN64" s="13">
        <v>2</v>
      </c>
      <c r="IO64" s="13">
        <v>2</v>
      </c>
      <c r="IP64" s="13">
        <v>2</v>
      </c>
      <c r="IQ64" s="13">
        <v>2</v>
      </c>
      <c r="IR64" s="13">
        <v>2</v>
      </c>
      <c r="IS64" s="13">
        <v>2</v>
      </c>
      <c r="IT64" s="13">
        <v>2</v>
      </c>
      <c r="IU64" s="13">
        <v>2</v>
      </c>
      <c r="IV64" s="13">
        <v>2</v>
      </c>
      <c r="IW64" s="13">
        <v>2</v>
      </c>
      <c r="IX64" s="13">
        <v>2</v>
      </c>
      <c r="IY64" s="13">
        <v>2</v>
      </c>
      <c r="IZ64" s="13">
        <v>2</v>
      </c>
      <c r="JA64" s="13">
        <v>2</v>
      </c>
      <c r="JB64" s="13">
        <v>2</v>
      </c>
      <c r="JC64" s="13">
        <v>2</v>
      </c>
      <c r="JD64" s="13">
        <v>2</v>
      </c>
      <c r="JE64" s="13">
        <v>2</v>
      </c>
      <c r="JF64" s="13">
        <v>2</v>
      </c>
      <c r="JG64" s="13">
        <v>2</v>
      </c>
      <c r="JH64" s="13">
        <v>2</v>
      </c>
      <c r="JI64" s="13">
        <v>2</v>
      </c>
      <c r="JJ64" s="13">
        <v>2</v>
      </c>
      <c r="JK64" s="13">
        <v>2</v>
      </c>
      <c r="JL64" s="13">
        <v>2</v>
      </c>
      <c r="JM64" s="13">
        <v>2</v>
      </c>
      <c r="JN64" s="13">
        <v>2</v>
      </c>
      <c r="JO64" s="13">
        <v>2</v>
      </c>
      <c r="JP64" s="13">
        <v>2</v>
      </c>
      <c r="JQ64" s="13">
        <v>2</v>
      </c>
      <c r="JR64" s="13">
        <v>2</v>
      </c>
      <c r="JS64" s="13">
        <v>2</v>
      </c>
      <c r="JT64" s="13">
        <v>2</v>
      </c>
      <c r="JU64" s="13">
        <v>2</v>
      </c>
      <c r="JV64" s="13">
        <v>2</v>
      </c>
      <c r="JW64" s="13">
        <v>2</v>
      </c>
      <c r="JX64" s="13">
        <v>2</v>
      </c>
      <c r="JY64" s="13">
        <v>2</v>
      </c>
      <c r="JZ64" s="13">
        <v>2</v>
      </c>
      <c r="KA64" s="13">
        <v>2</v>
      </c>
      <c r="KB64" s="13">
        <v>2</v>
      </c>
      <c r="KC64" s="13">
        <v>2</v>
      </c>
      <c r="KD64" s="13">
        <v>2</v>
      </c>
      <c r="KE64" s="13">
        <v>2</v>
      </c>
      <c r="KF64" s="13">
        <v>2</v>
      </c>
      <c r="KG64" s="13">
        <v>2</v>
      </c>
      <c r="KH64" s="13">
        <v>2</v>
      </c>
      <c r="KI64" s="13">
        <v>2</v>
      </c>
      <c r="KJ64" s="13">
        <v>2</v>
      </c>
      <c r="KK64" s="13">
        <v>2</v>
      </c>
      <c r="KL64" s="13">
        <v>2</v>
      </c>
      <c r="KM64" s="13">
        <v>2</v>
      </c>
      <c r="KN64" s="13">
        <v>2</v>
      </c>
      <c r="KO64" s="13">
        <v>2</v>
      </c>
      <c r="KP64" s="13">
        <v>2</v>
      </c>
      <c r="KQ64" s="13">
        <v>2</v>
      </c>
      <c r="KR64" s="13">
        <v>2</v>
      </c>
      <c r="KS64" s="13">
        <v>2</v>
      </c>
      <c r="KT64" s="13">
        <v>2</v>
      </c>
      <c r="KU64" s="13">
        <v>2</v>
      </c>
      <c r="KV64" s="13">
        <v>2</v>
      </c>
      <c r="KW64" s="13">
        <v>2</v>
      </c>
      <c r="KX64" s="13">
        <v>2</v>
      </c>
      <c r="KY64" s="13">
        <v>2</v>
      </c>
      <c r="KZ64" s="13">
        <v>2</v>
      </c>
      <c r="LA64" s="13">
        <v>2</v>
      </c>
      <c r="LB64" s="13">
        <v>2</v>
      </c>
      <c r="LC64" s="13">
        <v>2</v>
      </c>
      <c r="LD64" s="13">
        <v>2</v>
      </c>
      <c r="LE64" s="13">
        <v>2</v>
      </c>
      <c r="LF64" s="13">
        <v>2</v>
      </c>
      <c r="LG64" s="13">
        <v>2</v>
      </c>
      <c r="LH64" s="13">
        <v>2</v>
      </c>
      <c r="LI64" s="13">
        <v>2</v>
      </c>
      <c r="LJ64" s="13">
        <v>2</v>
      </c>
      <c r="LK64" s="13">
        <v>2</v>
      </c>
      <c r="LL64" s="13">
        <v>2</v>
      </c>
      <c r="LM64" s="13">
        <v>2</v>
      </c>
      <c r="LN64" s="13">
        <v>2</v>
      </c>
      <c r="LO64" s="13">
        <v>2</v>
      </c>
      <c r="LP64" s="13">
        <v>2</v>
      </c>
      <c r="LQ64" s="13">
        <v>2</v>
      </c>
      <c r="LR64" s="13">
        <v>2</v>
      </c>
      <c r="LS64" s="13">
        <v>2</v>
      </c>
      <c r="LT64" s="13">
        <v>2</v>
      </c>
      <c r="LU64" s="13">
        <v>2</v>
      </c>
      <c r="LV64" s="13">
        <v>2</v>
      </c>
      <c r="LW64" s="13">
        <v>2</v>
      </c>
      <c r="LX64" s="13">
        <v>2</v>
      </c>
      <c r="LY64" s="13">
        <v>2</v>
      </c>
      <c r="LZ64" s="13">
        <v>2</v>
      </c>
      <c r="MA64" s="13">
        <v>2</v>
      </c>
      <c r="MB64" s="13">
        <v>2</v>
      </c>
      <c r="MC64" s="13">
        <v>2</v>
      </c>
      <c r="MD64" s="13">
        <v>2</v>
      </c>
      <c r="ME64" s="13">
        <v>2</v>
      </c>
      <c r="MF64" s="13">
        <v>2</v>
      </c>
      <c r="MG64" s="13">
        <v>2</v>
      </c>
      <c r="MH64" s="13">
        <v>2</v>
      </c>
      <c r="MI64" s="13">
        <v>2</v>
      </c>
      <c r="MJ64" s="13">
        <v>2</v>
      </c>
      <c r="MK64" s="13">
        <v>2</v>
      </c>
      <c r="ML64" s="13">
        <v>2</v>
      </c>
      <c r="MM64" s="13">
        <v>2</v>
      </c>
      <c r="MN64" s="13">
        <v>2</v>
      </c>
      <c r="MO64" s="13">
        <v>2</v>
      </c>
      <c r="MP64" s="13">
        <v>2</v>
      </c>
      <c r="MQ64" s="13">
        <v>2</v>
      </c>
      <c r="MR64" s="13">
        <v>2</v>
      </c>
      <c r="MS64" s="13">
        <v>2</v>
      </c>
      <c r="MT64" s="13">
        <v>2</v>
      </c>
      <c r="MU64" s="13">
        <v>2</v>
      </c>
      <c r="MV64" s="13">
        <v>2</v>
      </c>
      <c r="MW64" s="13">
        <v>2</v>
      </c>
      <c r="MX64" s="13">
        <v>2</v>
      </c>
      <c r="MY64" s="13">
        <v>2</v>
      </c>
      <c r="MZ64" s="13">
        <v>2</v>
      </c>
      <c r="NA64" s="13">
        <v>2</v>
      </c>
      <c r="NB64" s="13">
        <v>2</v>
      </c>
      <c r="NC64" s="13">
        <v>2</v>
      </c>
      <c r="ND64" s="13">
        <v>2</v>
      </c>
      <c r="NE64" s="13">
        <v>2</v>
      </c>
      <c r="NF64" s="13">
        <v>2</v>
      </c>
      <c r="NG64" s="13">
        <v>2</v>
      </c>
      <c r="NH64" s="13">
        <v>2</v>
      </c>
      <c r="NI64" s="13">
        <v>2</v>
      </c>
    </row>
    <row r="65" spans="1:373" ht="15">
      <c r="B65" s="10" t="s">
        <v>375</v>
      </c>
      <c r="C65" s="17">
        <f>SUM(C54:C64)</f>
        <v>5.4905341880341876</v>
      </c>
      <c r="D65" s="17">
        <f t="shared" ref="D65:BM65" si="228">SUM(D54:D64)</f>
        <v>9.6772820512820505</v>
      </c>
      <c r="E65" s="17">
        <f t="shared" si="228"/>
        <v>9.0791752136752137</v>
      </c>
      <c r="F65" s="17">
        <f t="shared" si="228"/>
        <v>7.9826460113960103</v>
      </c>
      <c r="G65" s="17">
        <f t="shared" si="228"/>
        <v>7.4343814102564103</v>
      </c>
      <c r="H65" s="17">
        <f t="shared" si="228"/>
        <v>7.4842236467236463</v>
      </c>
      <c r="I65" s="17">
        <f t="shared" si="228"/>
        <v>8.4810683760683752</v>
      </c>
      <c r="J65" s="17">
        <f t="shared" si="228"/>
        <v>10.873495726495726</v>
      </c>
      <c r="K65" s="17">
        <f t="shared" si="228"/>
        <v>7.8829615384615384</v>
      </c>
      <c r="L65" s="17">
        <f t="shared" si="228"/>
        <v>6.0637199074074086</v>
      </c>
      <c r="M65" s="17">
        <f t="shared" si="228"/>
        <v>5.5154553062678069</v>
      </c>
      <c r="N65" s="17">
        <f t="shared" si="228"/>
        <v>9.0791752136752137</v>
      </c>
      <c r="O65" s="17">
        <f t="shared" si="228"/>
        <v>8.4810683760683752</v>
      </c>
      <c r="P65" s="17">
        <f t="shared" si="228"/>
        <v>10.474757834757835</v>
      </c>
      <c r="Q65" s="17">
        <f t="shared" si="228"/>
        <v>11.471602564102566</v>
      </c>
      <c r="R65" s="17">
        <f t="shared" si="228"/>
        <v>15.658350427350424</v>
      </c>
      <c r="S65" s="17">
        <f t="shared" si="228"/>
        <v>9.6274398148148173</v>
      </c>
      <c r="T65" s="17">
        <f t="shared" si="228"/>
        <v>7.9826460113960103</v>
      </c>
      <c r="U65" s="17">
        <f t="shared" si="228"/>
        <v>6.8861168091168095</v>
      </c>
      <c r="V65" s="17">
        <f t="shared" si="228"/>
        <v>7.4842236467236463</v>
      </c>
      <c r="W65" s="17">
        <f t="shared" si="228"/>
        <v>8.4810683760683752</v>
      </c>
      <c r="X65" s="17">
        <f t="shared" si="228"/>
        <v>10.275388888888889</v>
      </c>
      <c r="Y65" s="17">
        <f t="shared" si="228"/>
        <v>10.873495726495726</v>
      </c>
      <c r="Z65" s="17">
        <f t="shared" si="228"/>
        <v>7.9826460113960103</v>
      </c>
      <c r="AA65" s="17">
        <f t="shared" si="228"/>
        <v>7.4343814102564103</v>
      </c>
      <c r="AB65" s="17">
        <f t="shared" si="228"/>
        <v>6.6119845085470095</v>
      </c>
      <c r="AC65" s="17">
        <f t="shared" si="228"/>
        <v>7.4842236467236463</v>
      </c>
      <c r="AD65" s="17">
        <f t="shared" si="228"/>
        <v>9.9763354700854698</v>
      </c>
      <c r="AE65" s="17">
        <f t="shared" si="228"/>
        <v>13.265923076923077</v>
      </c>
      <c r="AF65" s="17">
        <f t="shared" si="228"/>
        <v>14.462136752136752</v>
      </c>
      <c r="AG65" s="17">
        <f t="shared" si="228"/>
        <v>9.0791752136752137</v>
      </c>
      <c r="AH65" s="17">
        <f t="shared" si="228"/>
        <v>6.8861168091168095</v>
      </c>
      <c r="AI65" s="17">
        <f t="shared" si="228"/>
        <v>6.8861168091168095</v>
      </c>
      <c r="AJ65" s="17">
        <f t="shared" si="228"/>
        <v>10.474757834757835</v>
      </c>
      <c r="AK65" s="17">
        <f t="shared" si="228"/>
        <v>10.474757834757835</v>
      </c>
      <c r="AL65" s="17">
        <f t="shared" si="228"/>
        <v>13.265923076923077</v>
      </c>
      <c r="AM65" s="17">
        <f t="shared" si="228"/>
        <v>17.45267094017094</v>
      </c>
      <c r="AN65" s="17">
        <f t="shared" si="228"/>
        <v>11.272233618233619</v>
      </c>
      <c r="AO65" s="17">
        <f t="shared" si="228"/>
        <v>10.723969017094019</v>
      </c>
      <c r="AP65" s="17">
        <f t="shared" si="228"/>
        <v>7.9826460113960103</v>
      </c>
      <c r="AQ65" s="17">
        <f t="shared" si="228"/>
        <v>8.4810683760683752</v>
      </c>
      <c r="AR65" s="17">
        <f t="shared" si="228"/>
        <v>8.4810683760683752</v>
      </c>
      <c r="AS65" s="17">
        <f t="shared" si="228"/>
        <v>11.471602564102566</v>
      </c>
      <c r="AT65" s="17">
        <f t="shared" si="228"/>
        <v>11.471602564102566</v>
      </c>
      <c r="AU65" s="17">
        <f t="shared" si="228"/>
        <v>7.9826460113960103</v>
      </c>
      <c r="AV65" s="17">
        <f t="shared" si="228"/>
        <v>9.0791752136752137</v>
      </c>
      <c r="AW65" s="17">
        <f t="shared" si="228"/>
        <v>10.175704415954417</v>
      </c>
      <c r="AX65" s="17">
        <f t="shared" si="228"/>
        <v>12.468447293447293</v>
      </c>
      <c r="AY65" s="17">
        <f t="shared" si="228"/>
        <v>12.468447293447293</v>
      </c>
      <c r="AZ65" s="17">
        <f t="shared" si="228"/>
        <v>14.462136752136752</v>
      </c>
      <c r="BA65" s="17">
        <f t="shared" si="228"/>
        <v>17.45267094017094</v>
      </c>
      <c r="BB65" s="17">
        <f t="shared" si="228"/>
        <v>12.368762820512821</v>
      </c>
      <c r="BC65" s="17">
        <f t="shared" si="228"/>
        <v>12.368762820512821</v>
      </c>
      <c r="BD65" s="17">
        <f t="shared" si="228"/>
        <v>12.368762820512821</v>
      </c>
      <c r="BE65" s="17">
        <f t="shared" si="228"/>
        <v>12.468447293447293</v>
      </c>
      <c r="BF65" s="17">
        <f t="shared" si="228"/>
        <v>12.468447293447293</v>
      </c>
      <c r="BG65" s="17">
        <f t="shared" si="228"/>
        <v>13.265923076923077</v>
      </c>
      <c r="BH65" s="17">
        <f t="shared" si="228"/>
        <v>11.471602564102566</v>
      </c>
      <c r="BI65" s="17">
        <f t="shared" si="228"/>
        <v>8.5309106125356138</v>
      </c>
      <c r="BJ65" s="17">
        <f t="shared" si="228"/>
        <v>7.4343814102564103</v>
      </c>
      <c r="BK65" s="17">
        <f t="shared" si="228"/>
        <v>7.4343814102564103</v>
      </c>
      <c r="BL65" s="17">
        <f t="shared" si="228"/>
        <v>8.4810683760683752</v>
      </c>
      <c r="BM65" s="17">
        <f t="shared" si="228"/>
        <v>12.468447293447293</v>
      </c>
      <c r="BN65" s="17">
        <f t="shared" ref="BN65:DP65" si="229">SUM(BN54:BN64)</f>
        <v>2.5</v>
      </c>
      <c r="BO65" s="17">
        <f t="shared" si="229"/>
        <v>15.658350427350424</v>
      </c>
      <c r="BP65" s="17">
        <f t="shared" si="229"/>
        <v>9.6274398148148173</v>
      </c>
      <c r="BQ65" s="17">
        <f t="shared" si="229"/>
        <v>6.3378522079772086</v>
      </c>
      <c r="BR65" s="17">
        <f t="shared" si="229"/>
        <v>5.7895876068376069</v>
      </c>
      <c r="BS65" s="17">
        <f t="shared" si="229"/>
        <v>8.4810683760683752</v>
      </c>
      <c r="BT65" s="17">
        <f t="shared" si="229"/>
        <v>10.474757834757835</v>
      </c>
      <c r="BU65" s="17">
        <f t="shared" si="229"/>
        <v>11.471602564102566</v>
      </c>
      <c r="BV65" s="17">
        <f t="shared" si="229"/>
        <v>12.667816239316238</v>
      </c>
      <c r="BW65" s="17">
        <f t="shared" si="229"/>
        <v>7.9826460113960103</v>
      </c>
      <c r="BX65" s="17">
        <f t="shared" si="229"/>
        <v>7.9826460113960103</v>
      </c>
      <c r="BY65" s="17">
        <f t="shared" si="229"/>
        <v>7.9826460113960103</v>
      </c>
      <c r="BZ65" s="17">
        <f t="shared" si="229"/>
        <v>8.4810683760683752</v>
      </c>
      <c r="CA65" s="17">
        <f t="shared" si="229"/>
        <v>9.4779131054131049</v>
      </c>
      <c r="CB65" s="17">
        <f t="shared" si="229"/>
        <v>9.6772820512820505</v>
      </c>
      <c r="CC65" s="17">
        <f t="shared" si="229"/>
        <v>10.873495726495726</v>
      </c>
      <c r="CD65" s="17">
        <f t="shared" si="229"/>
        <v>13.465292022792021</v>
      </c>
      <c r="CE65" s="17">
        <f t="shared" si="229"/>
        <v>13.465292022792021</v>
      </c>
      <c r="CF65" s="17">
        <f t="shared" si="229"/>
        <v>14.561821225071226</v>
      </c>
      <c r="CG65" s="17">
        <f t="shared" si="229"/>
        <v>24.430584045584041</v>
      </c>
      <c r="CH65" s="17">
        <f t="shared" si="229"/>
        <v>13.465292022792021</v>
      </c>
      <c r="CI65" s="17">
        <f t="shared" si="229"/>
        <v>17.45267094017094</v>
      </c>
      <c r="CJ65" s="17">
        <f t="shared" si="229"/>
        <v>24.031846153846153</v>
      </c>
      <c r="CK65" s="17">
        <f t="shared" si="229"/>
        <v>22.237525641025641</v>
      </c>
      <c r="CL65" s="17">
        <f t="shared" si="229"/>
        <v>16.206615028490027</v>
      </c>
      <c r="CM65" s="17">
        <f t="shared" si="229"/>
        <v>16.206615028490027</v>
      </c>
      <c r="CN65" s="17">
        <f t="shared" si="229"/>
        <v>27.42111823361823</v>
      </c>
      <c r="CO65" s="17">
        <f t="shared" si="229"/>
        <v>18.449515669515669</v>
      </c>
      <c r="CP65" s="17">
        <f t="shared" si="229"/>
        <v>17.45267094017094</v>
      </c>
      <c r="CQ65" s="17">
        <f t="shared" si="229"/>
        <v>24.031846153846153</v>
      </c>
      <c r="CR65" s="17">
        <f t="shared" si="229"/>
        <v>16.206615028490027</v>
      </c>
      <c r="CS65" s="17">
        <f t="shared" si="229"/>
        <v>12.368762820512821</v>
      </c>
      <c r="CT65" s="17">
        <f t="shared" si="229"/>
        <v>10.175704415954417</v>
      </c>
      <c r="CU65" s="17">
        <f t="shared" si="229"/>
        <v>11.471602564102566</v>
      </c>
      <c r="CV65" s="17">
        <f t="shared" si="229"/>
        <v>12.468447293447293</v>
      </c>
      <c r="CW65" s="17">
        <f t="shared" si="229"/>
        <v>2.5</v>
      </c>
      <c r="CX65" s="17">
        <f t="shared" si="229"/>
        <v>14.462136752136752</v>
      </c>
      <c r="CY65" s="17">
        <f t="shared" si="229"/>
        <v>7.9826460113960103</v>
      </c>
      <c r="CZ65" s="17">
        <f t="shared" si="229"/>
        <v>6.3378522079772086</v>
      </c>
      <c r="DA65" s="17">
        <f t="shared" si="229"/>
        <v>14.561821225071226</v>
      </c>
      <c r="DB65" s="17">
        <f t="shared" si="229"/>
        <v>13.963714387464385</v>
      </c>
      <c r="DC65" s="17">
        <f t="shared" si="229"/>
        <v>14.462136752136752</v>
      </c>
      <c r="DD65" s="17">
        <f t="shared" si="229"/>
        <v>19.246991452991452</v>
      </c>
      <c r="DE65" s="17">
        <f t="shared" si="229"/>
        <v>21.938472222222224</v>
      </c>
      <c r="DF65" s="17">
        <f t="shared" si="229"/>
        <v>14.561821225071226</v>
      </c>
      <c r="DG65" s="17">
        <f t="shared" si="229"/>
        <v>14.561821225071226</v>
      </c>
      <c r="DH65" s="17">
        <f t="shared" si="229"/>
        <v>18.947938034188038</v>
      </c>
      <c r="DI65" s="17">
        <f t="shared" si="229"/>
        <v>40.380099715099718</v>
      </c>
      <c r="DJ65" s="17">
        <f t="shared" si="229"/>
        <v>24.430584045584041</v>
      </c>
      <c r="DK65" s="17">
        <f t="shared" si="229"/>
        <v>21.639418803418806</v>
      </c>
      <c r="DL65" s="17">
        <f t="shared" si="229"/>
        <v>25.228059829059827</v>
      </c>
      <c r="DM65" s="17">
        <f t="shared" si="229"/>
        <v>21.689261039886038</v>
      </c>
      <c r="DN65" s="17">
        <f t="shared" si="229"/>
        <v>17.851408831908834</v>
      </c>
      <c r="DO65" s="17">
        <f t="shared" si="229"/>
        <v>21.689261039886038</v>
      </c>
      <c r="DP65" s="17">
        <f t="shared" si="229"/>
        <v>13.162136752136751</v>
      </c>
      <c r="DQ65" s="17">
        <f t="shared" ref="DQ65:GB65" si="230">SUM(DQ54:DQ64)</f>
        <v>11.168447293447292</v>
      </c>
      <c r="DR65" s="17">
        <f t="shared" si="230"/>
        <v>11.965923076923076</v>
      </c>
      <c r="DS65" s="17">
        <f t="shared" si="230"/>
        <v>8.9753888888888884</v>
      </c>
      <c r="DT65" s="17">
        <f t="shared" si="230"/>
        <v>5.0378522079772079</v>
      </c>
      <c r="DU65" s="17">
        <f t="shared" si="230"/>
        <v>5.0378522079772079</v>
      </c>
      <c r="DV65" s="17">
        <f t="shared" si="230"/>
        <v>5.5861168091168096</v>
      </c>
      <c r="DW65" s="17">
        <f t="shared" si="230"/>
        <v>7.1810683760683762</v>
      </c>
      <c r="DX65" s="17">
        <f t="shared" si="230"/>
        <v>8.177913105413106</v>
      </c>
      <c r="DY65" s="17">
        <f t="shared" si="230"/>
        <v>8.3772820512820516</v>
      </c>
      <c r="DZ65" s="17">
        <f t="shared" si="230"/>
        <v>8.9753888888888884</v>
      </c>
      <c r="EA65" s="17">
        <f t="shared" si="230"/>
        <v>5.0378522079772079</v>
      </c>
      <c r="EB65" s="17">
        <f t="shared" si="230"/>
        <v>5.5861168091168096</v>
      </c>
      <c r="EC65" s="17">
        <f t="shared" si="230"/>
        <v>5.5861168091168096</v>
      </c>
      <c r="ED65" s="17">
        <f t="shared" si="230"/>
        <v>9.1747578347578358</v>
      </c>
      <c r="EE65" s="17">
        <f t="shared" si="230"/>
        <v>9.1747578347578358</v>
      </c>
      <c r="EF65" s="17">
        <f t="shared" si="230"/>
        <v>10.171602564102566</v>
      </c>
      <c r="EG65" s="17">
        <f t="shared" si="230"/>
        <v>13.162136752136751</v>
      </c>
      <c r="EH65" s="17">
        <f t="shared" si="230"/>
        <v>8.3274398148148165</v>
      </c>
      <c r="EI65" s="17">
        <f t="shared" si="230"/>
        <v>8.3274398148148165</v>
      </c>
      <c r="EJ65" s="17">
        <f t="shared" si="230"/>
        <v>11.06876282051282</v>
      </c>
      <c r="EK65" s="17">
        <f t="shared" si="230"/>
        <v>17.149515669515669</v>
      </c>
      <c r="EL65" s="17">
        <f t="shared" si="230"/>
        <v>17.149515669515669</v>
      </c>
      <c r="EM65" s="17">
        <f t="shared" si="230"/>
        <v>17.946991452991451</v>
      </c>
      <c r="EN65" s="17">
        <f t="shared" si="230"/>
        <v>27.516700854700851</v>
      </c>
      <c r="EO65" s="17">
        <f t="shared" si="230"/>
        <v>16.55140883190883</v>
      </c>
      <c r="EP65" s="17">
        <f t="shared" si="230"/>
        <v>15.454879629629632</v>
      </c>
      <c r="EQ65" s="17">
        <f t="shared" si="230"/>
        <v>15.454879629629632</v>
      </c>
      <c r="ER65" s="17">
        <f t="shared" si="230"/>
        <v>46.058012820512822</v>
      </c>
      <c r="ES65" s="17">
        <f t="shared" si="230"/>
        <v>17.149515669515669</v>
      </c>
      <c r="ET65" s="17">
        <f t="shared" si="230"/>
        <v>17.946991452991451</v>
      </c>
      <c r="EU65" s="17">
        <f t="shared" si="230"/>
        <v>28.114807692307689</v>
      </c>
      <c r="EV65" s="17">
        <f t="shared" si="230"/>
        <v>18.744467236467237</v>
      </c>
      <c r="EW65" s="17">
        <f t="shared" si="230"/>
        <v>16.55140883190883</v>
      </c>
      <c r="EX65" s="17">
        <f t="shared" si="230"/>
        <v>16.55140883190883</v>
      </c>
      <c r="EY65" s="17">
        <f t="shared" si="230"/>
        <v>41.073789173789173</v>
      </c>
      <c r="EZ65" s="17">
        <f t="shared" si="230"/>
        <v>31.105341880341882</v>
      </c>
      <c r="FA65" s="17">
        <f t="shared" si="230"/>
        <v>20.339418803418805</v>
      </c>
      <c r="FB65" s="17">
        <f t="shared" si="230"/>
        <v>26.320487179487174</v>
      </c>
      <c r="FC65" s="17">
        <f t="shared" si="230"/>
        <v>19.840996438746433</v>
      </c>
      <c r="FD65" s="17">
        <f t="shared" si="230"/>
        <v>17.647938034188037</v>
      </c>
      <c r="FE65" s="17">
        <f t="shared" si="230"/>
        <v>17.647938034188037</v>
      </c>
      <c r="FF65" s="17">
        <f t="shared" si="230"/>
        <v>41.073789173789173</v>
      </c>
      <c r="FG65" s="17">
        <f t="shared" si="230"/>
        <v>17.149515669515669</v>
      </c>
      <c r="FH65" s="17">
        <f t="shared" si="230"/>
        <v>23.928059829059826</v>
      </c>
      <c r="FI65" s="17">
        <f t="shared" si="230"/>
        <v>13.162136752136751</v>
      </c>
      <c r="FJ65" s="17">
        <f t="shared" si="230"/>
        <v>9.4239690170940182</v>
      </c>
      <c r="FK65" s="17">
        <f t="shared" si="230"/>
        <v>9.4239690170940182</v>
      </c>
      <c r="FL65" s="17">
        <f t="shared" si="230"/>
        <v>9.4239690170940182</v>
      </c>
      <c r="FM65" s="17">
        <f t="shared" si="230"/>
        <v>16.152670940170943</v>
      </c>
      <c r="FN65" s="17">
        <f t="shared" si="230"/>
        <v>16.152670940170943</v>
      </c>
      <c r="FO65" s="17">
        <f t="shared" si="230"/>
        <v>10.171602564102566</v>
      </c>
      <c r="FP65" s="17">
        <f t="shared" si="230"/>
        <v>10.171602564102566</v>
      </c>
      <c r="FQ65" s="17">
        <f t="shared" si="230"/>
        <v>9.4239690170940182</v>
      </c>
      <c r="FR65" s="17">
        <f t="shared" si="230"/>
        <v>9.4239690170940182</v>
      </c>
      <c r="FS65" s="17">
        <f t="shared" si="230"/>
        <v>10.423969017094018</v>
      </c>
      <c r="FT65" s="17">
        <f t="shared" si="230"/>
        <v>17.152670940170943</v>
      </c>
      <c r="FU65" s="17">
        <f t="shared" si="230"/>
        <v>17.152670940170943</v>
      </c>
      <c r="FV65" s="17">
        <f t="shared" si="230"/>
        <v>11.171602564102566</v>
      </c>
      <c r="FW65" s="17">
        <f t="shared" si="230"/>
        <v>11.171602564102566</v>
      </c>
      <c r="FX65" s="17">
        <f t="shared" si="230"/>
        <v>10.423969017094018</v>
      </c>
      <c r="FY65" s="17">
        <f t="shared" si="230"/>
        <v>10.423969017094018</v>
      </c>
      <c r="FZ65" s="17">
        <f t="shared" si="230"/>
        <v>10.423969017094018</v>
      </c>
      <c r="GA65" s="17">
        <f t="shared" si="230"/>
        <v>17.152670940170943</v>
      </c>
      <c r="GB65" s="17">
        <f t="shared" si="230"/>
        <v>17.152670940170943</v>
      </c>
      <c r="GC65" s="17">
        <f t="shared" ref="GC65:IN65" si="231">SUM(GC54:GC64)</f>
        <v>11.171602564102566</v>
      </c>
      <c r="GD65" s="17">
        <f t="shared" si="231"/>
        <v>11.171602564102566</v>
      </c>
      <c r="GE65" s="17">
        <f t="shared" si="231"/>
        <v>10.423969017094018</v>
      </c>
      <c r="GF65" s="17">
        <f t="shared" si="231"/>
        <v>10.423969017094018</v>
      </c>
      <c r="GG65" s="17">
        <f t="shared" si="231"/>
        <v>10.423969017094018</v>
      </c>
      <c r="GH65" s="17">
        <f t="shared" si="231"/>
        <v>17.152670940170943</v>
      </c>
      <c r="GI65" s="17">
        <f t="shared" si="231"/>
        <v>17.152670940170943</v>
      </c>
      <c r="GJ65" s="17">
        <f t="shared" si="231"/>
        <v>11.171602564102566</v>
      </c>
      <c r="GK65" s="17">
        <f t="shared" si="231"/>
        <v>11.171602564102566</v>
      </c>
      <c r="GL65" s="17">
        <f t="shared" si="231"/>
        <v>10.423969017094018</v>
      </c>
      <c r="GM65" s="17">
        <f t="shared" si="231"/>
        <v>10.423969017094018</v>
      </c>
      <c r="GN65" s="17">
        <f t="shared" si="231"/>
        <v>10.423969017094018</v>
      </c>
      <c r="GO65" s="17">
        <f t="shared" si="231"/>
        <v>17.152670940170943</v>
      </c>
      <c r="GP65" s="17">
        <f t="shared" si="231"/>
        <v>17.152670940170943</v>
      </c>
      <c r="GQ65" s="17">
        <f t="shared" si="231"/>
        <v>11.171602564102566</v>
      </c>
      <c r="GR65" s="17">
        <f t="shared" si="231"/>
        <v>11.171602564102566</v>
      </c>
      <c r="GS65" s="17">
        <f t="shared" si="231"/>
        <v>10.423969017094018</v>
      </c>
      <c r="GT65" s="17">
        <f t="shared" si="231"/>
        <v>10.423969017094018</v>
      </c>
      <c r="GU65" s="17">
        <f t="shared" si="231"/>
        <v>10.423969017094018</v>
      </c>
      <c r="GV65" s="17">
        <f t="shared" si="231"/>
        <v>17.152670940170943</v>
      </c>
      <c r="GW65" s="17">
        <f t="shared" si="231"/>
        <v>17.152670940170943</v>
      </c>
      <c r="GX65" s="17">
        <f t="shared" si="231"/>
        <v>11.171602564102566</v>
      </c>
      <c r="GY65" s="17">
        <f t="shared" si="231"/>
        <v>11.171602564102566</v>
      </c>
      <c r="GZ65" s="17">
        <f t="shared" si="231"/>
        <v>10.423969017094018</v>
      </c>
      <c r="HA65" s="17">
        <f t="shared" si="231"/>
        <v>10.423969017094018</v>
      </c>
      <c r="HB65" s="17">
        <f t="shared" si="231"/>
        <v>10.423969017094018</v>
      </c>
      <c r="HC65" s="17">
        <f t="shared" si="231"/>
        <v>17.152670940170943</v>
      </c>
      <c r="HD65" s="17">
        <f t="shared" si="231"/>
        <v>17.152670940170943</v>
      </c>
      <c r="HE65" s="17">
        <f t="shared" si="231"/>
        <v>11.171602564102566</v>
      </c>
      <c r="HF65" s="17">
        <f t="shared" si="231"/>
        <v>11.171602564102566</v>
      </c>
      <c r="HG65" s="17">
        <f t="shared" si="231"/>
        <v>10.423969017094018</v>
      </c>
      <c r="HH65" s="17">
        <f t="shared" si="231"/>
        <v>10.423969017094018</v>
      </c>
      <c r="HI65" s="17">
        <f t="shared" si="231"/>
        <v>10.423969017094018</v>
      </c>
      <c r="HJ65" s="17">
        <f t="shared" si="231"/>
        <v>17.152670940170943</v>
      </c>
      <c r="HK65" s="17">
        <f t="shared" si="231"/>
        <v>17.152670940170943</v>
      </c>
      <c r="HL65" s="17">
        <f t="shared" si="231"/>
        <v>11.171602564102566</v>
      </c>
      <c r="HM65" s="17">
        <f t="shared" si="231"/>
        <v>11.171602564102566</v>
      </c>
      <c r="HN65" s="17">
        <f t="shared" si="231"/>
        <v>10.423969017094018</v>
      </c>
      <c r="HO65" s="17">
        <f t="shared" si="231"/>
        <v>10.423969017094018</v>
      </c>
      <c r="HP65" s="17">
        <f t="shared" si="231"/>
        <v>10.423969017094018</v>
      </c>
      <c r="HQ65" s="17">
        <f t="shared" si="231"/>
        <v>17.152670940170943</v>
      </c>
      <c r="HR65" s="17">
        <f t="shared" si="231"/>
        <v>17.152670940170943</v>
      </c>
      <c r="HS65" s="17">
        <f t="shared" si="231"/>
        <v>11.171602564102566</v>
      </c>
      <c r="HT65" s="17">
        <f t="shared" si="231"/>
        <v>11.171602564102566</v>
      </c>
      <c r="HU65" s="17">
        <f t="shared" si="231"/>
        <v>10.423969017094018</v>
      </c>
      <c r="HV65" s="17">
        <f t="shared" si="231"/>
        <v>10.423969017094018</v>
      </c>
      <c r="HW65" s="17">
        <f t="shared" si="231"/>
        <v>10.423969017094018</v>
      </c>
      <c r="HX65" s="17">
        <f t="shared" si="231"/>
        <v>17.152670940170943</v>
      </c>
      <c r="HY65" s="17">
        <f t="shared" si="231"/>
        <v>17.152670940170943</v>
      </c>
      <c r="HZ65" s="17">
        <f t="shared" si="231"/>
        <v>11.171602564102566</v>
      </c>
      <c r="IA65" s="17">
        <f t="shared" si="231"/>
        <v>11.171602564102566</v>
      </c>
      <c r="IB65" s="17">
        <f t="shared" si="231"/>
        <v>10.423969017094018</v>
      </c>
      <c r="IC65" s="17">
        <f t="shared" si="231"/>
        <v>10.423969017094018</v>
      </c>
      <c r="ID65" s="17">
        <f t="shared" si="231"/>
        <v>10.423969017094018</v>
      </c>
      <c r="IE65" s="17">
        <f t="shared" si="231"/>
        <v>17.152670940170943</v>
      </c>
      <c r="IF65" s="17">
        <f t="shared" si="231"/>
        <v>17.152670940170943</v>
      </c>
      <c r="IG65" s="17">
        <f t="shared" si="231"/>
        <v>11.171602564102566</v>
      </c>
      <c r="IH65" s="17">
        <f t="shared" si="231"/>
        <v>11.171602564102566</v>
      </c>
      <c r="II65" s="17">
        <f t="shared" si="231"/>
        <v>10.423969017094018</v>
      </c>
      <c r="IJ65" s="17">
        <f t="shared" si="231"/>
        <v>10.423969017094018</v>
      </c>
      <c r="IK65" s="17">
        <f t="shared" si="231"/>
        <v>10.423969017094018</v>
      </c>
      <c r="IL65" s="17">
        <f t="shared" si="231"/>
        <v>17.152670940170943</v>
      </c>
      <c r="IM65" s="17">
        <f t="shared" si="231"/>
        <v>17.152670940170943</v>
      </c>
      <c r="IN65" s="17">
        <f t="shared" si="231"/>
        <v>11.171602564102566</v>
      </c>
      <c r="IO65" s="17">
        <f t="shared" ref="IO65:KZ65" si="232">SUM(IO54:IO64)</f>
        <v>11.171602564102566</v>
      </c>
      <c r="IP65" s="17">
        <f t="shared" si="232"/>
        <v>10.423969017094018</v>
      </c>
      <c r="IQ65" s="17">
        <f t="shared" si="232"/>
        <v>10.423969017094018</v>
      </c>
      <c r="IR65" s="17">
        <f t="shared" si="232"/>
        <v>10.423969017094018</v>
      </c>
      <c r="IS65" s="17">
        <f t="shared" si="232"/>
        <v>17.152670940170943</v>
      </c>
      <c r="IT65" s="17">
        <f t="shared" si="232"/>
        <v>17.152670940170943</v>
      </c>
      <c r="IU65" s="17">
        <f t="shared" si="232"/>
        <v>11.171602564102566</v>
      </c>
      <c r="IV65" s="17">
        <f t="shared" si="232"/>
        <v>11.171602564102566</v>
      </c>
      <c r="IW65" s="17">
        <f t="shared" si="232"/>
        <v>10.423969017094018</v>
      </c>
      <c r="IX65" s="17">
        <f t="shared" si="232"/>
        <v>10.423969017094018</v>
      </c>
      <c r="IY65" s="17">
        <f t="shared" si="232"/>
        <v>10.423969017094018</v>
      </c>
      <c r="IZ65" s="17">
        <f t="shared" si="232"/>
        <v>17.152670940170943</v>
      </c>
      <c r="JA65" s="17">
        <f t="shared" si="232"/>
        <v>17.152670940170943</v>
      </c>
      <c r="JB65" s="17">
        <f t="shared" si="232"/>
        <v>11.171602564102566</v>
      </c>
      <c r="JC65" s="17">
        <f t="shared" si="232"/>
        <v>11.171602564102566</v>
      </c>
      <c r="JD65" s="17">
        <f t="shared" si="232"/>
        <v>10.423969017094018</v>
      </c>
      <c r="JE65" s="17">
        <f t="shared" si="232"/>
        <v>10.423969017094018</v>
      </c>
      <c r="JF65" s="17">
        <f t="shared" si="232"/>
        <v>10.423969017094018</v>
      </c>
      <c r="JG65" s="17">
        <f t="shared" si="232"/>
        <v>17.152670940170943</v>
      </c>
      <c r="JH65" s="17">
        <f t="shared" si="232"/>
        <v>17.152670940170943</v>
      </c>
      <c r="JI65" s="17">
        <f t="shared" si="232"/>
        <v>11.171602564102566</v>
      </c>
      <c r="JJ65" s="17">
        <f t="shared" si="232"/>
        <v>11.171602564102566</v>
      </c>
      <c r="JK65" s="17">
        <f t="shared" si="232"/>
        <v>10.423969017094018</v>
      </c>
      <c r="JL65" s="17">
        <f t="shared" si="232"/>
        <v>10.423969017094018</v>
      </c>
      <c r="JM65" s="17">
        <f t="shared" si="232"/>
        <v>10.423969017094018</v>
      </c>
      <c r="JN65" s="17">
        <f t="shared" si="232"/>
        <v>17.152670940170943</v>
      </c>
      <c r="JO65" s="17">
        <f t="shared" si="232"/>
        <v>17.152670940170943</v>
      </c>
      <c r="JP65" s="17">
        <f t="shared" si="232"/>
        <v>11.171602564102566</v>
      </c>
      <c r="JQ65" s="17">
        <f t="shared" si="232"/>
        <v>11.171602564102566</v>
      </c>
      <c r="JR65" s="17">
        <f t="shared" si="232"/>
        <v>10.423969017094018</v>
      </c>
      <c r="JS65" s="17">
        <f t="shared" si="232"/>
        <v>10.423969017094018</v>
      </c>
      <c r="JT65" s="17">
        <f t="shared" si="232"/>
        <v>10.423969017094018</v>
      </c>
      <c r="JU65" s="17">
        <f t="shared" si="232"/>
        <v>17.152670940170943</v>
      </c>
      <c r="JV65" s="17">
        <f t="shared" si="232"/>
        <v>17.152670940170943</v>
      </c>
      <c r="JW65" s="17">
        <f t="shared" si="232"/>
        <v>11.171602564102566</v>
      </c>
      <c r="JX65" s="17">
        <f t="shared" si="232"/>
        <v>11.171602564102566</v>
      </c>
      <c r="JY65" s="17">
        <f t="shared" si="232"/>
        <v>10.423969017094018</v>
      </c>
      <c r="JZ65" s="17">
        <f t="shared" si="232"/>
        <v>10.423969017094018</v>
      </c>
      <c r="KA65" s="17">
        <f t="shared" si="232"/>
        <v>10.423969017094018</v>
      </c>
      <c r="KB65" s="17">
        <f t="shared" si="232"/>
        <v>17.152670940170943</v>
      </c>
      <c r="KC65" s="17">
        <f t="shared" si="232"/>
        <v>17.152670940170943</v>
      </c>
      <c r="KD65" s="17">
        <f t="shared" si="232"/>
        <v>11.171602564102566</v>
      </c>
      <c r="KE65" s="17">
        <f t="shared" si="232"/>
        <v>11.171602564102566</v>
      </c>
      <c r="KF65" s="17">
        <f t="shared" si="232"/>
        <v>10.423969017094018</v>
      </c>
      <c r="KG65" s="17">
        <f t="shared" si="232"/>
        <v>10.423969017094018</v>
      </c>
      <c r="KH65" s="17">
        <f t="shared" si="232"/>
        <v>10.423969017094018</v>
      </c>
      <c r="KI65" s="17">
        <f t="shared" si="232"/>
        <v>17.152670940170943</v>
      </c>
      <c r="KJ65" s="17">
        <f t="shared" si="232"/>
        <v>17.152670940170943</v>
      </c>
      <c r="KK65" s="17">
        <f t="shared" si="232"/>
        <v>11.171602564102566</v>
      </c>
      <c r="KL65" s="17">
        <f t="shared" si="232"/>
        <v>11.171602564102566</v>
      </c>
      <c r="KM65" s="17">
        <f t="shared" si="232"/>
        <v>10.423969017094018</v>
      </c>
      <c r="KN65" s="17">
        <f t="shared" si="232"/>
        <v>10.423969017094018</v>
      </c>
      <c r="KO65" s="17">
        <f t="shared" si="232"/>
        <v>10.423969017094018</v>
      </c>
      <c r="KP65" s="17">
        <f t="shared" si="232"/>
        <v>17.152670940170943</v>
      </c>
      <c r="KQ65" s="17">
        <f t="shared" si="232"/>
        <v>17.152670940170943</v>
      </c>
      <c r="KR65" s="17">
        <f t="shared" si="232"/>
        <v>11.171602564102566</v>
      </c>
      <c r="KS65" s="17">
        <f t="shared" si="232"/>
        <v>11.171602564102566</v>
      </c>
      <c r="KT65" s="17">
        <f t="shared" si="232"/>
        <v>10.423969017094018</v>
      </c>
      <c r="KU65" s="17">
        <f t="shared" si="232"/>
        <v>10.423969017094018</v>
      </c>
      <c r="KV65" s="17">
        <f t="shared" si="232"/>
        <v>10.423969017094018</v>
      </c>
      <c r="KW65" s="17">
        <f t="shared" si="232"/>
        <v>17.152670940170943</v>
      </c>
      <c r="KX65" s="17">
        <f t="shared" si="232"/>
        <v>17.152670940170943</v>
      </c>
      <c r="KY65" s="17">
        <f t="shared" si="232"/>
        <v>11.171602564102566</v>
      </c>
      <c r="KZ65" s="17">
        <f t="shared" si="232"/>
        <v>11.171602564102566</v>
      </c>
      <c r="LA65" s="17">
        <f t="shared" ref="LA65:NI65" si="233">SUM(LA54:LA64)</f>
        <v>10.423969017094018</v>
      </c>
      <c r="LB65" s="17">
        <f t="shared" si="233"/>
        <v>10.423969017094018</v>
      </c>
      <c r="LC65" s="17">
        <f t="shared" si="233"/>
        <v>10.423969017094018</v>
      </c>
      <c r="LD65" s="17">
        <f t="shared" si="233"/>
        <v>17.152670940170943</v>
      </c>
      <c r="LE65" s="17">
        <f t="shared" si="233"/>
        <v>17.152670940170943</v>
      </c>
      <c r="LF65" s="17">
        <f t="shared" si="233"/>
        <v>11.171602564102566</v>
      </c>
      <c r="LG65" s="17">
        <f t="shared" si="233"/>
        <v>11.171602564102566</v>
      </c>
      <c r="LH65" s="17">
        <f t="shared" si="233"/>
        <v>10.423969017094018</v>
      </c>
      <c r="LI65" s="17">
        <f t="shared" si="233"/>
        <v>10.423969017094018</v>
      </c>
      <c r="LJ65" s="17">
        <f t="shared" si="233"/>
        <v>10.423969017094018</v>
      </c>
      <c r="LK65" s="17">
        <f t="shared" si="233"/>
        <v>17.152670940170943</v>
      </c>
      <c r="LL65" s="17">
        <f t="shared" si="233"/>
        <v>17.152670940170943</v>
      </c>
      <c r="LM65" s="17">
        <f t="shared" si="233"/>
        <v>11.171602564102566</v>
      </c>
      <c r="LN65" s="17">
        <f t="shared" si="233"/>
        <v>11.171602564102566</v>
      </c>
      <c r="LO65" s="17">
        <f t="shared" si="233"/>
        <v>10.423969017094018</v>
      </c>
      <c r="LP65" s="17">
        <f t="shared" si="233"/>
        <v>10.423969017094018</v>
      </c>
      <c r="LQ65" s="17">
        <f t="shared" si="233"/>
        <v>10.423969017094018</v>
      </c>
      <c r="LR65" s="17">
        <f t="shared" si="233"/>
        <v>17.152670940170943</v>
      </c>
      <c r="LS65" s="17">
        <f t="shared" si="233"/>
        <v>17.152670940170943</v>
      </c>
      <c r="LT65" s="17">
        <f t="shared" si="233"/>
        <v>11.171602564102566</v>
      </c>
      <c r="LU65" s="17">
        <f t="shared" si="233"/>
        <v>11.171602564102566</v>
      </c>
      <c r="LV65" s="17">
        <f t="shared" si="233"/>
        <v>10.423969017094018</v>
      </c>
      <c r="LW65" s="17">
        <f t="shared" si="233"/>
        <v>10.423969017094018</v>
      </c>
      <c r="LX65" s="17">
        <f t="shared" si="233"/>
        <v>10.423969017094018</v>
      </c>
      <c r="LY65" s="17">
        <f t="shared" si="233"/>
        <v>3.7052355413105409</v>
      </c>
      <c r="LZ65" s="17">
        <f t="shared" si="233"/>
        <v>3.7062323860398854</v>
      </c>
      <c r="MA65" s="17">
        <f t="shared" si="233"/>
        <v>3.1043375384615386</v>
      </c>
      <c r="MB65" s="17">
        <f t="shared" si="233"/>
        <v>3.104935645299145</v>
      </c>
      <c r="MC65" s="17">
        <f t="shared" si="233"/>
        <v>3.0300726061253562</v>
      </c>
      <c r="MD65" s="17">
        <f t="shared" si="233"/>
        <v>3.0306208707264961</v>
      </c>
      <c r="ME65" s="17">
        <f t="shared" si="233"/>
        <v>3.0311691353276355</v>
      </c>
      <c r="MF65" s="17">
        <f t="shared" si="233"/>
        <v>3.712213454415954</v>
      </c>
      <c r="MG65" s="17">
        <f t="shared" si="233"/>
        <v>3.7132102991452989</v>
      </c>
      <c r="MH65" s="17">
        <f t="shared" si="233"/>
        <v>3.1085242863247862</v>
      </c>
      <c r="MI65" s="17">
        <f t="shared" si="233"/>
        <v>3.109122393162393</v>
      </c>
      <c r="MJ65" s="17">
        <f t="shared" si="233"/>
        <v>3.0339104583333336</v>
      </c>
      <c r="MK65" s="17">
        <f t="shared" si="233"/>
        <v>3.0344587229344731</v>
      </c>
      <c r="ML65" s="17">
        <f t="shared" si="233"/>
        <v>3.0350069875356125</v>
      </c>
      <c r="MM65" s="17">
        <f t="shared" si="233"/>
        <v>3.7191913675213675</v>
      </c>
      <c r="MN65" s="17">
        <f t="shared" si="233"/>
        <v>3.7201882122507119</v>
      </c>
      <c r="MO65" s="17">
        <f t="shared" si="233"/>
        <v>3.1127110341880342</v>
      </c>
      <c r="MP65" s="17">
        <f t="shared" si="233"/>
        <v>3.113309141025641</v>
      </c>
      <c r="MQ65" s="17">
        <f t="shared" si="233"/>
        <v>3.0377483105413106</v>
      </c>
      <c r="MR65" s="17">
        <f t="shared" si="233"/>
        <v>3.03829657514245</v>
      </c>
      <c r="MS65" s="17">
        <f t="shared" si="233"/>
        <v>3.0388448397435899</v>
      </c>
      <c r="MT65" s="17">
        <f t="shared" si="233"/>
        <v>3.7261692806267805</v>
      </c>
      <c r="MU65" s="17">
        <f t="shared" si="233"/>
        <v>3.727166125356125</v>
      </c>
      <c r="MV65" s="17">
        <f t="shared" si="233"/>
        <v>3.1168977820512822</v>
      </c>
      <c r="MW65" s="17">
        <f t="shared" si="233"/>
        <v>3.1174958888888886</v>
      </c>
      <c r="MX65" s="17">
        <f t="shared" si="233"/>
        <v>3.0415861627492879</v>
      </c>
      <c r="MY65" s="17">
        <f t="shared" si="233"/>
        <v>3.0421344273504269</v>
      </c>
      <c r="MZ65" s="17">
        <f t="shared" si="233"/>
        <v>3.0426826919515668</v>
      </c>
      <c r="NA65" s="17">
        <f t="shared" si="233"/>
        <v>3.7331471937321936</v>
      </c>
      <c r="NB65" s="17">
        <f t="shared" si="233"/>
        <v>3.7341440384615385</v>
      </c>
      <c r="NC65" s="17">
        <f t="shared" si="233"/>
        <v>3.1210845299145298</v>
      </c>
      <c r="ND65" s="17">
        <f t="shared" si="233"/>
        <v>3.1216826367521366</v>
      </c>
      <c r="NE65" s="17">
        <f t="shared" si="233"/>
        <v>3.0454240149572653</v>
      </c>
      <c r="NF65" s="17">
        <f t="shared" si="233"/>
        <v>3.0459722795584048</v>
      </c>
      <c r="NG65" s="17">
        <f t="shared" si="233"/>
        <v>3.0465205441595442</v>
      </c>
      <c r="NH65" s="17">
        <f t="shared" si="233"/>
        <v>3.7401251068376071</v>
      </c>
      <c r="NI65" s="17">
        <f t="shared" si="233"/>
        <v>3.7411219515669512</v>
      </c>
    </row>
    <row r="66" spans="1:373" ht="15.75" customHeight="1"/>
    <row r="67" spans="1:373" s="1320" customFormat="1" ht="15.75" customHeight="1">
      <c r="A67" s="1319"/>
      <c r="B67" s="1321" t="s">
        <v>372</v>
      </c>
      <c r="C67" s="1322">
        <f>C19*SUMIF(Data!$D:$D,C1,Data!$E:$E)</f>
        <v>348</v>
      </c>
      <c r="D67" s="1322">
        <f>D19*SUMIF(Data!$D:$D,D1,Data!$E:$E)</f>
        <v>348</v>
      </c>
      <c r="E67" s="1322">
        <f>E19*SUMIF(Data!$D:$D,E1,Data!$E:$E)</f>
        <v>319</v>
      </c>
      <c r="F67" s="1322">
        <f>F19*SUMIF(Data!$D:$D,F1,Data!$E:$E)</f>
        <v>319</v>
      </c>
      <c r="G67" s="1322">
        <f>G19*SUMIF(Data!$D:$D,G1,Data!$E:$E)</f>
        <v>319</v>
      </c>
      <c r="H67" s="1322">
        <f>H19*SUMIF(Data!$D:$D,H1,Data!$E:$E)</f>
        <v>580</v>
      </c>
      <c r="I67" s="1322">
        <f>I19*SUMIF(Data!$D:$D,I1,Data!$E:$E)</f>
        <v>580</v>
      </c>
      <c r="J67" s="1322">
        <f>J19*SUMIF(Data!$D:$D,J1,Data!$E:$E)</f>
        <v>348</v>
      </c>
      <c r="K67" s="1322">
        <f>K19*SUMIF(Data!$D:$D,K1,Data!$E:$E)</f>
        <v>348</v>
      </c>
      <c r="L67" s="1322">
        <f>L19*SUMIF(Data!$D:$D,L1,Data!$E:$E)</f>
        <v>319</v>
      </c>
      <c r="M67" s="1322">
        <f>M19*SUMIF(Data!$D:$D,M1,Data!$E:$E)</f>
        <v>319</v>
      </c>
      <c r="N67" s="1322">
        <f>N19*SUMIF(Data!$D:$D,N1,Data!$E:$E)</f>
        <v>319</v>
      </c>
      <c r="O67" s="1322">
        <f>O19*SUMIF(Data!$D:$D,O1,Data!$E:$E)</f>
        <v>580</v>
      </c>
      <c r="P67" s="1322">
        <f>P19*SUMIF(Data!$D:$D,P1,Data!$E:$E)</f>
        <v>580</v>
      </c>
      <c r="Q67" s="1322">
        <f>Q19*SUMIF(Data!$D:$D,Q1,Data!$E:$E)</f>
        <v>348</v>
      </c>
      <c r="R67" s="1322">
        <f>R19*SUMIF(Data!$D:$D,R1,Data!$E:$E)</f>
        <v>348</v>
      </c>
      <c r="S67" s="1322">
        <f>S19*SUMIF(Data!$D:$D,S1,Data!$E:$E)</f>
        <v>319</v>
      </c>
      <c r="T67" s="1322">
        <f>T19*SUMIF(Data!$D:$D,T1,Data!$E:$E)</f>
        <v>319</v>
      </c>
      <c r="U67" s="1322">
        <f>U19*SUMIF(Data!$D:$D,U1,Data!$E:$E)</f>
        <v>319</v>
      </c>
      <c r="V67" s="1322">
        <f>V19*SUMIF(Data!$D:$D,V1,Data!$E:$E)</f>
        <v>580</v>
      </c>
      <c r="W67" s="1322">
        <f>W19*SUMIF(Data!$D:$D,W1,Data!$E:$E)</f>
        <v>580</v>
      </c>
      <c r="X67" s="1322">
        <f>X19*SUMIF(Data!$D:$D,X1,Data!$E:$E)</f>
        <v>348</v>
      </c>
      <c r="Y67" s="1322">
        <f>Y19*SUMIF(Data!$D:$D,Y1,Data!$E:$E)</f>
        <v>348</v>
      </c>
      <c r="Z67" s="1322">
        <f>Z19*SUMIF(Data!$D:$D,Z1,Data!$E:$E)</f>
        <v>319</v>
      </c>
      <c r="AA67" s="1322">
        <f>AA19*SUMIF(Data!$D:$D,AA1,Data!$E:$E)</f>
        <v>319</v>
      </c>
      <c r="AB67" s="1322">
        <f>AB19*SUMIF(Data!$D:$D,AB1,Data!$E:$E)</f>
        <v>319</v>
      </c>
      <c r="AC67" s="1322">
        <f>AC19*SUMIF(Data!$D:$D,AC1,Data!$E:$E)</f>
        <v>580</v>
      </c>
      <c r="AD67" s="1322">
        <f>AD19*SUMIF(Data!$D:$D,AD1,Data!$E:$E)</f>
        <v>580</v>
      </c>
      <c r="AE67" s="1322">
        <f>AE19*SUMIF(Data!$D:$D,AE1,Data!$E:$E)</f>
        <v>348</v>
      </c>
      <c r="AF67" s="1322">
        <f>AF19*SUMIF(Data!$D:$D,AF1,Data!$E:$E)</f>
        <v>348</v>
      </c>
      <c r="AG67" s="1322">
        <f>AG19*SUMIF(Data!$D:$D,AG1,Data!$E:$E)</f>
        <v>319</v>
      </c>
      <c r="AH67" s="1322">
        <f>AH19*SUMIF(Data!$D:$D,AH1,Data!$E:$E)</f>
        <v>319</v>
      </c>
      <c r="AI67" s="1322">
        <f>AI19*SUMIF(Data!$D:$D,AI1,Data!$E:$E)</f>
        <v>319</v>
      </c>
      <c r="AJ67" s="1322">
        <f>AJ19*SUMIF(Data!$D:$D,AJ1,Data!$E:$E)</f>
        <v>580</v>
      </c>
      <c r="AK67" s="1322">
        <f>AK19*SUMIF(Data!$D:$D,AK1,Data!$E:$E)</f>
        <v>580</v>
      </c>
      <c r="AL67" s="1322">
        <f>AL19*SUMIF(Data!$D:$D,AL1,Data!$E:$E)</f>
        <v>348</v>
      </c>
      <c r="AM67" s="1322">
        <f>AM19*SUMIF(Data!$D:$D,AM1,Data!$E:$E)</f>
        <v>348</v>
      </c>
      <c r="AN67" s="1322">
        <f>AN19*SUMIF(Data!$D:$D,AN1,Data!$E:$E)</f>
        <v>319</v>
      </c>
      <c r="AO67" s="1322">
        <f>AO19*SUMIF(Data!$D:$D,AO1,Data!$E:$E)</f>
        <v>319</v>
      </c>
      <c r="AP67" s="1322">
        <f>AP19*SUMIF(Data!$D:$D,AP1,Data!$E:$E)</f>
        <v>319</v>
      </c>
      <c r="AQ67" s="1322">
        <f>AQ19*SUMIF(Data!$D:$D,AQ1,Data!$E:$E)</f>
        <v>580</v>
      </c>
      <c r="AR67" s="1322">
        <f>AR19*SUMIF(Data!$D:$D,AR1,Data!$E:$E)</f>
        <v>580</v>
      </c>
      <c r="AS67" s="1322">
        <f>AS19*SUMIF(Data!$D:$D,AS1,Data!$E:$E)</f>
        <v>348</v>
      </c>
      <c r="AT67" s="1322">
        <f>AT19*SUMIF(Data!$D:$D,AT1,Data!$E:$E)</f>
        <v>348</v>
      </c>
      <c r="AU67" s="1322">
        <f>AU19*SUMIF(Data!$D:$D,AU1,Data!$E:$E)</f>
        <v>319</v>
      </c>
      <c r="AV67" s="1322">
        <f>AV19*SUMIF(Data!$D:$D,AV1,Data!$E:$E)</f>
        <v>319</v>
      </c>
      <c r="AW67" s="1322">
        <f>AW19*SUMIF(Data!$D:$D,AW1,Data!$E:$E)</f>
        <v>319</v>
      </c>
      <c r="AX67" s="1322">
        <f>AX19*SUMIF(Data!$D:$D,AX1,Data!$E:$E)</f>
        <v>580</v>
      </c>
      <c r="AY67" s="1322">
        <f>AY19*SUMIF(Data!$D:$D,AY1,Data!$E:$E)</f>
        <v>580</v>
      </c>
      <c r="AZ67" s="1322">
        <f>AZ19*SUMIF(Data!$D:$D,AZ1,Data!$E:$E)</f>
        <v>348</v>
      </c>
      <c r="BA67" s="1322">
        <f>BA19*SUMIF(Data!$D:$D,BA1,Data!$E:$E)</f>
        <v>348</v>
      </c>
      <c r="BB67" s="1322">
        <f>BB19*SUMIF(Data!$D:$D,BB1,Data!$E:$E)</f>
        <v>319</v>
      </c>
      <c r="BC67" s="1322">
        <f>BC19*SUMIF(Data!$D:$D,BC1,Data!$E:$E)</f>
        <v>319</v>
      </c>
      <c r="BD67" s="1322">
        <f>BD19*SUMIF(Data!$D:$D,BD1,Data!$E:$E)</f>
        <v>319</v>
      </c>
      <c r="BE67" s="1322">
        <f>BE19*SUMIF(Data!$D:$D,BE1,Data!$E:$E)</f>
        <v>580</v>
      </c>
      <c r="BF67" s="1322">
        <f>BF19*SUMIF(Data!$D:$D,BF1,Data!$E:$E)</f>
        <v>580</v>
      </c>
      <c r="BG67" s="1322">
        <f>BG19*SUMIF(Data!$D:$D,BG1,Data!$E:$E)</f>
        <v>348</v>
      </c>
      <c r="BH67" s="1322">
        <f>BH19*SUMIF(Data!$D:$D,BH1,Data!$E:$E)</f>
        <v>348</v>
      </c>
      <c r="BI67" s="1322">
        <f>BI19*SUMIF(Data!$D:$D,BI1,Data!$E:$E)</f>
        <v>319</v>
      </c>
      <c r="BJ67" s="1322">
        <f>BJ19*SUMIF(Data!$D:$D,BJ1,Data!$E:$E)</f>
        <v>319</v>
      </c>
      <c r="BK67" s="1322">
        <f>BK19*SUMIF(Data!$D:$D,BK1,Data!$E:$E)</f>
        <v>319</v>
      </c>
      <c r="BL67" s="1322">
        <f>BL19*SUMIF(Data!$D:$D,BL1,Data!$E:$E)</f>
        <v>580</v>
      </c>
      <c r="BM67" s="1322">
        <f>BM19*SUMIF(Data!$D:$D,BM1,Data!$E:$E)</f>
        <v>580</v>
      </c>
      <c r="BN67" s="1322">
        <f>BN19*SUMIF(Data!$D:$D,BN1,Data!$E:$E)</f>
        <v>348</v>
      </c>
      <c r="BO67" s="1322">
        <f>BO19*SUMIF(Data!$D:$D,BO1,Data!$E:$E)</f>
        <v>348</v>
      </c>
      <c r="BP67" s="1322">
        <f>BP19*SUMIF(Data!$D:$D,BP1,Data!$E:$E)</f>
        <v>319</v>
      </c>
      <c r="BQ67" s="1322">
        <f>BQ19*SUMIF(Data!$D:$D,BQ1,Data!$E:$E)</f>
        <v>319</v>
      </c>
      <c r="BR67" s="1322">
        <f>BR19*SUMIF(Data!$D:$D,BR1,Data!$E:$E)</f>
        <v>319</v>
      </c>
      <c r="BS67" s="1322">
        <f>BS19*SUMIF(Data!$D:$D,BS1,Data!$E:$E)</f>
        <v>580</v>
      </c>
      <c r="BT67" s="1322">
        <f>BT19*SUMIF(Data!$D:$D,BT1,Data!$E:$E)</f>
        <v>580</v>
      </c>
      <c r="BU67" s="1322">
        <f>BU19*SUMIF(Data!$D:$D,BU1,Data!$E:$E)</f>
        <v>348</v>
      </c>
      <c r="BV67" s="1322">
        <f>BV19*SUMIF(Data!$D:$D,BV1,Data!$E:$E)</f>
        <v>348</v>
      </c>
      <c r="BW67" s="1322">
        <f>BW19*SUMIF(Data!$D:$D,BW1,Data!$E:$E)</f>
        <v>319</v>
      </c>
      <c r="BX67" s="1322">
        <f>BX19*SUMIF(Data!$D:$D,BX1,Data!$E:$E)</f>
        <v>319</v>
      </c>
      <c r="BY67" s="1322">
        <f>BY19*SUMIF(Data!$D:$D,BY1,Data!$E:$E)</f>
        <v>319</v>
      </c>
      <c r="BZ67" s="1322">
        <f>BZ19*SUMIF(Data!$D:$D,BZ1,Data!$E:$E)</f>
        <v>580</v>
      </c>
      <c r="CA67" s="1322">
        <f>CA19*SUMIF(Data!$D:$D,CA1,Data!$E:$E)</f>
        <v>580</v>
      </c>
      <c r="CB67" s="1322">
        <f>CB19*SUMIF(Data!$D:$D,CB1,Data!$E:$E)</f>
        <v>348</v>
      </c>
      <c r="CC67" s="1322">
        <f>CC19*SUMIF(Data!$D:$D,CC1,Data!$E:$E)</f>
        <v>348</v>
      </c>
      <c r="CD67" s="1322">
        <f>CD19*SUMIF(Data!$D:$D,CD1,Data!$E:$E)</f>
        <v>0</v>
      </c>
      <c r="CE67" s="1322">
        <f>CE19*SUMIF(Data!$D:$D,CE1,Data!$E:$E)</f>
        <v>0</v>
      </c>
      <c r="CF67" s="1322">
        <f>CF19*SUMIF(Data!$D:$D,CF1,Data!$E:$E)</f>
        <v>0</v>
      </c>
      <c r="CG67" s="1322">
        <f>CG19*SUMIF(Data!$D:$D,CG1,Data!$E:$E)</f>
        <v>0</v>
      </c>
      <c r="CH67" s="1322">
        <f>CH19*SUMIF(Data!$D:$D,CH1,Data!$E:$E)</f>
        <v>0</v>
      </c>
      <c r="CI67" s="1322">
        <f>CI19*SUMIF(Data!$D:$D,CI1,Data!$E:$E)</f>
        <v>0</v>
      </c>
      <c r="CJ67" s="1322">
        <f>CJ19*SUMIF(Data!$D:$D,CJ1,Data!$E:$E)</f>
        <v>0</v>
      </c>
      <c r="CK67" s="1322">
        <f>CK19*SUMIF(Data!$D:$D,CK1,Data!$E:$E)</f>
        <v>0</v>
      </c>
      <c r="CL67" s="1322">
        <f>CL19*SUMIF(Data!$D:$D,CL1,Data!$E:$E)</f>
        <v>0</v>
      </c>
      <c r="CM67" s="1322">
        <f>CM19*SUMIF(Data!$D:$D,CM1,Data!$E:$E)</f>
        <v>0</v>
      </c>
      <c r="CN67" s="1322">
        <f>CN19*SUMIF(Data!$D:$D,CN1,Data!$E:$E)</f>
        <v>0</v>
      </c>
      <c r="CO67" s="1322">
        <f>CO19*SUMIF(Data!$D:$D,CO1,Data!$E:$E)</f>
        <v>0</v>
      </c>
      <c r="CP67" s="1322">
        <f>CP19*SUMIF(Data!$D:$D,CP1,Data!$E:$E)</f>
        <v>0</v>
      </c>
      <c r="CQ67" s="1322">
        <f>CQ19*SUMIF(Data!$D:$D,CQ1,Data!$E:$E)</f>
        <v>348</v>
      </c>
      <c r="CR67" s="1322">
        <f>CR19*SUMIF(Data!$D:$D,CR1,Data!$E:$E)</f>
        <v>319</v>
      </c>
      <c r="CS67" s="1322">
        <f>CS19*SUMIF(Data!$D:$D,CS1,Data!$E:$E)</f>
        <v>319</v>
      </c>
      <c r="CT67" s="1322">
        <f>CT19*SUMIF(Data!$D:$D,CT1,Data!$E:$E)</f>
        <v>319</v>
      </c>
      <c r="CU67" s="1322">
        <f>CU19*SUMIF(Data!$D:$D,CU1,Data!$E:$E)</f>
        <v>580</v>
      </c>
      <c r="CV67" s="1322">
        <f>CV19*SUMIF(Data!$D:$D,CV1,Data!$E:$E)</f>
        <v>580</v>
      </c>
      <c r="CW67" s="1322">
        <f>CW19*SUMIF(Data!$D:$D,CW1,Data!$E:$E)</f>
        <v>348</v>
      </c>
      <c r="CX67" s="1322">
        <f>CX19*SUMIF(Data!$D:$D,CX1,Data!$E:$E)</f>
        <v>348</v>
      </c>
      <c r="CY67" s="1322">
        <f>CY19*SUMIF(Data!$D:$D,CY1,Data!$E:$E)</f>
        <v>319</v>
      </c>
      <c r="CZ67" s="1322">
        <f>CZ19*SUMIF(Data!$D:$D,CZ1,Data!$E:$E)</f>
        <v>319</v>
      </c>
      <c r="DA67" s="1322">
        <f>DA19*SUMIF(Data!$D:$D,DA1,Data!$E:$E)</f>
        <v>319</v>
      </c>
      <c r="DB67" s="1322">
        <f>DB19*SUMIF(Data!$D:$D,DB1,Data!$E:$E)</f>
        <v>0</v>
      </c>
      <c r="DC67" s="1322">
        <f>DC19*SUMIF(Data!$D:$D,DC1,Data!$E:$E)</f>
        <v>0</v>
      </c>
      <c r="DD67" s="1322">
        <f>DD19*SUMIF(Data!$D:$D,DD1,Data!$E:$E)</f>
        <v>0</v>
      </c>
      <c r="DE67" s="1322">
        <f>DE19*SUMIF(Data!$D:$D,DE1,Data!$E:$E)</f>
        <v>0</v>
      </c>
      <c r="DF67" s="1322">
        <f>DF19*SUMIF(Data!$D:$D,DF1,Data!$E:$E)</f>
        <v>0</v>
      </c>
      <c r="DG67" s="1322">
        <f>DG19*SUMIF(Data!$D:$D,DG1,Data!$E:$E)</f>
        <v>319</v>
      </c>
      <c r="DH67" s="1322">
        <f>DH19*SUMIF(Data!$D:$D,DH1,Data!$E:$E)</f>
        <v>319</v>
      </c>
      <c r="DI67" s="1322">
        <f>DI19*SUMIF(Data!$D:$D,DI1,Data!$E:$E)</f>
        <v>0</v>
      </c>
      <c r="DJ67" s="1322">
        <f>DJ19*SUMIF(Data!$D:$D,DJ1,Data!$E:$E)</f>
        <v>0</v>
      </c>
      <c r="DK67" s="1322">
        <f>DK19*SUMIF(Data!$D:$D,DK1,Data!$E:$E)</f>
        <v>0</v>
      </c>
      <c r="DL67" s="1322">
        <f>DL19*SUMIF(Data!$D:$D,DL1,Data!$E:$E)</f>
        <v>348</v>
      </c>
      <c r="DM67" s="1322">
        <f>DM19*SUMIF(Data!$D:$D,DM1,Data!$E:$E)</f>
        <v>319</v>
      </c>
      <c r="DN67" s="1322">
        <f>DN19*SUMIF(Data!$D:$D,DN1,Data!$E:$E)</f>
        <v>319</v>
      </c>
      <c r="DO67" s="1322">
        <f>DO19*SUMIF(Data!$D:$D,DO1,Data!$E:$E)</f>
        <v>319</v>
      </c>
      <c r="DP67" s="1322">
        <f>DP19*SUMIF(Data!$D:$D,DP1,Data!$E:$E)</f>
        <v>580</v>
      </c>
      <c r="DQ67" s="1322">
        <f>DQ19*SUMIF(Data!$D:$D,DQ1,Data!$E:$E)</f>
        <v>580</v>
      </c>
      <c r="DR67" s="1322">
        <f>DR19*SUMIF(Data!$D:$D,DR1,Data!$E:$E)</f>
        <v>348</v>
      </c>
      <c r="DS67" s="1322">
        <f>DS19*SUMIF(Data!$D:$D,DS1,Data!$E:$E)</f>
        <v>994.19999999999993</v>
      </c>
      <c r="DT67" s="1322">
        <f>DT19*SUMIF(Data!$D:$D,DT1,Data!$E:$E)</f>
        <v>911.35</v>
      </c>
      <c r="DU67" s="1322">
        <f>DU19*SUMIF(Data!$D:$D,DU1,Data!$E:$E)</f>
        <v>911.35</v>
      </c>
      <c r="DV67" s="1322">
        <f>DV19*SUMIF(Data!$D:$D,DV1,Data!$E:$E)</f>
        <v>911.35</v>
      </c>
      <c r="DW67" s="1322">
        <f>DW19*SUMIF(Data!$D:$D,DW1,Data!$E:$E)</f>
        <v>1657</v>
      </c>
      <c r="DX67" s="1322">
        <f>DX19*SUMIF(Data!$D:$D,DX1,Data!$E:$E)</f>
        <v>1657</v>
      </c>
      <c r="DY67" s="1322">
        <f>DY19*SUMIF(Data!$D:$D,DY1,Data!$E:$E)</f>
        <v>994.19999999999993</v>
      </c>
      <c r="DZ67" s="1322">
        <f>DZ19*SUMIF(Data!$D:$D,DZ1,Data!$E:$E)</f>
        <v>994.19999999999993</v>
      </c>
      <c r="EA67" s="1322">
        <f>EA19*SUMIF(Data!$D:$D,EA1,Data!$E:$E)</f>
        <v>911.35</v>
      </c>
      <c r="EB67" s="1322">
        <f>EB19*SUMIF(Data!$D:$D,EB1,Data!$E:$E)</f>
        <v>911.35</v>
      </c>
      <c r="EC67" s="1322">
        <f>EC19*SUMIF(Data!$D:$D,EC1,Data!$E:$E)</f>
        <v>911.35</v>
      </c>
      <c r="ED67" s="1322">
        <f>ED19*SUMIF(Data!$D:$D,ED1,Data!$E:$E)</f>
        <v>1657</v>
      </c>
      <c r="EE67" s="1322">
        <f>EE19*SUMIF(Data!$D:$D,EE1,Data!$E:$E)</f>
        <v>1657</v>
      </c>
      <c r="EF67" s="1322">
        <f>EF19*SUMIF(Data!$D:$D,EF1,Data!$E:$E)</f>
        <v>994.19999999999993</v>
      </c>
      <c r="EG67" s="1322">
        <f>EG19*SUMIF(Data!$D:$D,EG1,Data!$E:$E)</f>
        <v>994.19999999999993</v>
      </c>
      <c r="EH67" s="1322">
        <f>EH19*SUMIF(Data!$D:$D,EH1,Data!$E:$E)</f>
        <v>911.35</v>
      </c>
      <c r="EI67" s="1322">
        <f>EI19*SUMIF(Data!$D:$D,EI1,Data!$E:$E)</f>
        <v>911.35</v>
      </c>
      <c r="EJ67" s="1322">
        <f>EJ19*SUMIF(Data!$D:$D,EJ1,Data!$E:$E)</f>
        <v>319</v>
      </c>
      <c r="EK67" s="1322">
        <f>EK19*SUMIF(Data!$D:$D,EK1,Data!$E:$E)</f>
        <v>580</v>
      </c>
      <c r="EL67" s="1322">
        <f>EL19*SUMIF(Data!$D:$D,EL1,Data!$E:$E)</f>
        <v>580</v>
      </c>
      <c r="EM67" s="1322">
        <f>EM19*SUMIF(Data!$D:$D,EM1,Data!$E:$E)</f>
        <v>348</v>
      </c>
      <c r="EN67" s="1322">
        <f>EN19*SUMIF(Data!$D:$D,EN1,Data!$E:$E)</f>
        <v>348</v>
      </c>
      <c r="EO67" s="1322">
        <f>EO19*SUMIF(Data!$D:$D,EO1,Data!$E:$E)</f>
        <v>319</v>
      </c>
      <c r="EP67" s="1322">
        <f>EP19*SUMIF(Data!$D:$D,EP1,Data!$E:$E)</f>
        <v>319</v>
      </c>
      <c r="EQ67" s="1322">
        <f>EQ19*SUMIF(Data!$D:$D,EQ1,Data!$E:$E)</f>
        <v>319</v>
      </c>
      <c r="ER67" s="1322">
        <f>ER19*SUMIF(Data!$D:$D,ER1,Data!$E:$E)</f>
        <v>580</v>
      </c>
      <c r="ES67" s="1322">
        <f>ES19*SUMIF(Data!$D:$D,ES1,Data!$E:$E)</f>
        <v>580</v>
      </c>
      <c r="ET67" s="1322">
        <f>ET19*SUMIF(Data!$D:$D,ET1,Data!$E:$E)</f>
        <v>348</v>
      </c>
      <c r="EU67" s="1322">
        <f>EU19*SUMIF(Data!$D:$D,EU1,Data!$E:$E)</f>
        <v>348</v>
      </c>
      <c r="EV67" s="1322">
        <f>EV19*SUMIF(Data!$D:$D,EV1,Data!$E:$E)</f>
        <v>319</v>
      </c>
      <c r="EW67" s="1322">
        <f>EW19*SUMIF(Data!$D:$D,EW1,Data!$E:$E)</f>
        <v>319</v>
      </c>
      <c r="EX67" s="1322">
        <f>EX19*SUMIF(Data!$D:$D,EX1,Data!$E:$E)</f>
        <v>319</v>
      </c>
      <c r="EY67" s="1322">
        <f>EY19*SUMIF(Data!$D:$D,EY1,Data!$E:$E)</f>
        <v>580</v>
      </c>
      <c r="EZ67" s="1322">
        <f>EZ19*SUMIF(Data!$D:$D,EZ1,Data!$E:$E)</f>
        <v>580</v>
      </c>
      <c r="FA67" s="1322">
        <f>FA19*SUMIF(Data!$D:$D,FA1,Data!$E:$E)</f>
        <v>348</v>
      </c>
      <c r="FB67" s="1322">
        <f>FB19*SUMIF(Data!$D:$D,FB1,Data!$E:$E)</f>
        <v>348</v>
      </c>
      <c r="FC67" s="1322">
        <f>FC19*SUMIF(Data!$D:$D,FC1,Data!$E:$E)</f>
        <v>319</v>
      </c>
      <c r="FD67" s="1322">
        <f>FD19*SUMIF(Data!$D:$D,FD1,Data!$E:$E)</f>
        <v>319</v>
      </c>
      <c r="FE67" s="1322">
        <f>FE19*SUMIF(Data!$D:$D,FE1,Data!$E:$E)</f>
        <v>319</v>
      </c>
      <c r="FF67" s="1322">
        <f>FF19*SUMIF(Data!$D:$D,FF1,Data!$E:$E)</f>
        <v>580</v>
      </c>
      <c r="FG67" s="1322">
        <f>FG19*SUMIF(Data!$D:$D,FG1,Data!$E:$E)</f>
        <v>580</v>
      </c>
      <c r="FH67" s="1322">
        <f>FH19*SUMIF(Data!$D:$D,FH1,Data!$E:$E)</f>
        <v>348</v>
      </c>
      <c r="FI67" s="1322">
        <f>FI19*SUMIF(Data!$D:$D,FI1,Data!$E:$E)</f>
        <v>348</v>
      </c>
      <c r="FJ67" s="1322">
        <f>FJ19*SUMIF(Data!$D:$D,FJ1,Data!$E:$E)</f>
        <v>319</v>
      </c>
      <c r="FK67" s="1322">
        <f>FK19*SUMIF(Data!$D:$D,FK1,Data!$E:$E)</f>
        <v>319</v>
      </c>
      <c r="FL67" s="1322">
        <f>FL19*SUMIF(Data!$D:$D,FL1,Data!$E:$E)</f>
        <v>319</v>
      </c>
      <c r="FM67" s="1322">
        <f>FM19*SUMIF(Data!$D:$D,FM1,Data!$E:$E)</f>
        <v>580</v>
      </c>
      <c r="FN67" s="1322">
        <f>FN19*SUMIF(Data!$D:$D,FN1,Data!$E:$E)</f>
        <v>580</v>
      </c>
      <c r="FO67" s="1322">
        <f>FO19*SUMIF(Data!$D:$D,FO1,Data!$E:$E)</f>
        <v>348</v>
      </c>
      <c r="FP67" s="1322">
        <f>FP19*SUMIF(Data!$D:$D,FP1,Data!$E:$E)</f>
        <v>348</v>
      </c>
      <c r="FQ67" s="1322">
        <f>FQ19*SUMIF(Data!$D:$D,FQ1,Data!$E:$E)</f>
        <v>319</v>
      </c>
      <c r="FR67" s="1322">
        <f>FR19*SUMIF(Data!$D:$D,FR1,Data!$E:$E)</f>
        <v>319</v>
      </c>
      <c r="FS67" s="1322">
        <f>FS19*SUMIF(Data!$D:$D,FS1,Data!$E:$E)</f>
        <v>319</v>
      </c>
      <c r="FT67" s="1322">
        <f>FT19*SUMIF(Data!$D:$D,FT1,Data!$E:$E)</f>
        <v>580</v>
      </c>
      <c r="FU67" s="1322">
        <f>FU19*SUMIF(Data!$D:$D,FU1,Data!$E:$E)</f>
        <v>580</v>
      </c>
      <c r="FV67" s="1322">
        <f>FV19*SUMIF(Data!$D:$D,FV1,Data!$E:$E)</f>
        <v>348</v>
      </c>
      <c r="FW67" s="1322">
        <f>FW19*SUMIF(Data!$D:$D,FW1,Data!$E:$E)</f>
        <v>348</v>
      </c>
      <c r="FX67" s="1322">
        <f>FX19*SUMIF(Data!$D:$D,FX1,Data!$E:$E)</f>
        <v>319</v>
      </c>
      <c r="FY67" s="1322">
        <f>FY19*SUMIF(Data!$D:$D,FY1,Data!$E:$E)</f>
        <v>319</v>
      </c>
      <c r="FZ67" s="1322">
        <f>FZ19*SUMIF(Data!$D:$D,FZ1,Data!$E:$E)</f>
        <v>319</v>
      </c>
      <c r="GA67" s="1322">
        <f>GA19*SUMIF(Data!$D:$D,GA1,Data!$E:$E)</f>
        <v>580</v>
      </c>
      <c r="GB67" s="1322">
        <f>GB19*SUMIF(Data!$D:$D,GB1,Data!$E:$E)</f>
        <v>580</v>
      </c>
      <c r="GC67" s="1322">
        <f>GC19*SUMIF(Data!$D:$D,GC1,Data!$E:$E)</f>
        <v>348</v>
      </c>
      <c r="GD67" s="1322">
        <f>GD19*SUMIF(Data!$D:$D,GD1,Data!$E:$E)</f>
        <v>348</v>
      </c>
      <c r="GE67" s="1322">
        <f>GE19*SUMIF(Data!$D:$D,GE1,Data!$E:$E)</f>
        <v>319</v>
      </c>
      <c r="GF67" s="1322">
        <f>GF19*SUMIF(Data!$D:$D,GF1,Data!$E:$E)</f>
        <v>319</v>
      </c>
      <c r="GG67" s="1322">
        <f>GG19*SUMIF(Data!$D:$D,GG1,Data!$E:$E)</f>
        <v>319</v>
      </c>
      <c r="GH67" s="1322">
        <f>GH19*SUMIF(Data!$D:$D,GH1,Data!$E:$E)</f>
        <v>580</v>
      </c>
      <c r="GI67" s="1322">
        <f>GI19*SUMIF(Data!$D:$D,GI1,Data!$E:$E)</f>
        <v>580</v>
      </c>
      <c r="GJ67" s="1322">
        <f>GJ19*SUMIF(Data!$D:$D,GJ1,Data!$E:$E)</f>
        <v>348</v>
      </c>
      <c r="GK67" s="1322">
        <f>GK19*SUMIF(Data!$D:$D,GK1,Data!$E:$E)</f>
        <v>348</v>
      </c>
      <c r="GL67" s="1322">
        <f>GL19*SUMIF(Data!$D:$D,GL1,Data!$E:$E)</f>
        <v>319</v>
      </c>
      <c r="GM67" s="1322">
        <f>GM19*SUMIF(Data!$D:$D,GM1,Data!$E:$E)</f>
        <v>319</v>
      </c>
      <c r="GN67" s="1322">
        <f>GN19*SUMIF(Data!$D:$D,GN1,Data!$E:$E)</f>
        <v>319</v>
      </c>
      <c r="GO67" s="1322">
        <f>GO19*SUMIF(Data!$D:$D,GO1,Data!$E:$E)</f>
        <v>580</v>
      </c>
      <c r="GP67" s="1322">
        <f>GP19*SUMIF(Data!$D:$D,GP1,Data!$E:$E)</f>
        <v>580</v>
      </c>
      <c r="GQ67" s="1322">
        <f>GQ19*SUMIF(Data!$D:$D,GQ1,Data!$E:$E)</f>
        <v>348</v>
      </c>
      <c r="GR67" s="1322">
        <f>GR19*SUMIF(Data!$D:$D,GR1,Data!$E:$E)</f>
        <v>348</v>
      </c>
      <c r="GS67" s="1322">
        <f>GS19*SUMIF(Data!$D:$D,GS1,Data!$E:$E)</f>
        <v>319</v>
      </c>
      <c r="GT67" s="1322">
        <f>GT19*SUMIF(Data!$D:$D,GT1,Data!$E:$E)</f>
        <v>319</v>
      </c>
      <c r="GU67" s="1322">
        <f>GU19*SUMIF(Data!$D:$D,GU1,Data!$E:$E)</f>
        <v>319</v>
      </c>
      <c r="GV67" s="1322">
        <f>GV19*SUMIF(Data!$D:$D,GV1,Data!$E:$E)</f>
        <v>580</v>
      </c>
      <c r="GW67" s="1322">
        <f>GW19*SUMIF(Data!$D:$D,GW1,Data!$E:$E)</f>
        <v>580</v>
      </c>
      <c r="GX67" s="1322">
        <f>GX19*SUMIF(Data!$D:$D,GX1,Data!$E:$E)</f>
        <v>348</v>
      </c>
      <c r="GY67" s="1322">
        <f>GY19*SUMIF(Data!$D:$D,GY1,Data!$E:$E)</f>
        <v>348</v>
      </c>
      <c r="GZ67" s="1322">
        <f>GZ19*SUMIF(Data!$D:$D,GZ1,Data!$E:$E)</f>
        <v>319</v>
      </c>
      <c r="HA67" s="1322">
        <f>HA19*SUMIF(Data!$D:$D,HA1,Data!$E:$E)</f>
        <v>319</v>
      </c>
      <c r="HB67" s="1322">
        <f>HB19*SUMIF(Data!$D:$D,HB1,Data!$E:$E)</f>
        <v>319</v>
      </c>
      <c r="HC67" s="1322">
        <f>HC19*SUMIF(Data!$D:$D,HC1,Data!$E:$E)</f>
        <v>580</v>
      </c>
      <c r="HD67" s="1322">
        <f>HD19*SUMIF(Data!$D:$D,HD1,Data!$E:$E)</f>
        <v>580</v>
      </c>
      <c r="HE67" s="1322">
        <f>HE19*SUMIF(Data!$D:$D,HE1,Data!$E:$E)</f>
        <v>348</v>
      </c>
      <c r="HF67" s="1322">
        <f>HF19*SUMIF(Data!$D:$D,HF1,Data!$E:$E)</f>
        <v>348</v>
      </c>
      <c r="HG67" s="1322">
        <f>HG19*SUMIF(Data!$D:$D,HG1,Data!$E:$E)</f>
        <v>319</v>
      </c>
      <c r="HH67" s="1322">
        <f>HH19*SUMIF(Data!$D:$D,HH1,Data!$E:$E)</f>
        <v>319</v>
      </c>
      <c r="HI67" s="1322">
        <f>HI19*SUMIF(Data!$D:$D,HI1,Data!$E:$E)</f>
        <v>319</v>
      </c>
      <c r="HJ67" s="1322">
        <f>HJ19*SUMIF(Data!$D:$D,HJ1,Data!$E:$E)</f>
        <v>580</v>
      </c>
      <c r="HK67" s="1322">
        <f>HK19*SUMIF(Data!$D:$D,HK1,Data!$E:$E)</f>
        <v>580</v>
      </c>
      <c r="HL67" s="1322">
        <f>HL19*SUMIF(Data!$D:$D,HL1,Data!$E:$E)</f>
        <v>348</v>
      </c>
      <c r="HM67" s="1322">
        <f>HM19*SUMIF(Data!$D:$D,HM1,Data!$E:$E)</f>
        <v>348</v>
      </c>
      <c r="HN67" s="1322">
        <f>HN19*SUMIF(Data!$D:$D,HN1,Data!$E:$E)</f>
        <v>319</v>
      </c>
      <c r="HO67" s="1322">
        <f>HO19*SUMIF(Data!$D:$D,HO1,Data!$E:$E)</f>
        <v>319</v>
      </c>
      <c r="HP67" s="1322">
        <f>HP19*SUMIF(Data!$D:$D,HP1,Data!$E:$E)</f>
        <v>319</v>
      </c>
      <c r="HQ67" s="1322">
        <f>HQ19*SUMIF(Data!$D:$D,HQ1,Data!$E:$E)</f>
        <v>580</v>
      </c>
      <c r="HR67" s="1322">
        <f>HR19*SUMIF(Data!$D:$D,HR1,Data!$E:$E)</f>
        <v>580</v>
      </c>
      <c r="HS67" s="1322">
        <f>HS19*SUMIF(Data!$D:$D,HS1,Data!$E:$E)</f>
        <v>348</v>
      </c>
      <c r="HT67" s="1322">
        <f>HT19*SUMIF(Data!$D:$D,HT1,Data!$E:$E)</f>
        <v>348</v>
      </c>
      <c r="HU67" s="1322">
        <f>HU19*SUMIF(Data!$D:$D,HU1,Data!$E:$E)</f>
        <v>319</v>
      </c>
      <c r="HV67" s="1322">
        <f>HV19*SUMIF(Data!$D:$D,HV1,Data!$E:$E)</f>
        <v>319</v>
      </c>
      <c r="HW67" s="1322">
        <f>HW19*SUMIF(Data!$D:$D,HW1,Data!$E:$E)</f>
        <v>319</v>
      </c>
      <c r="HX67" s="1322">
        <f>HX19*SUMIF(Data!$D:$D,HX1,Data!$E:$E)</f>
        <v>580</v>
      </c>
      <c r="HY67" s="1322">
        <f>HY19*SUMIF(Data!$D:$D,HY1,Data!$E:$E)</f>
        <v>580</v>
      </c>
      <c r="HZ67" s="1322">
        <f>HZ19*SUMIF(Data!$D:$D,HZ1,Data!$E:$E)</f>
        <v>348</v>
      </c>
      <c r="IA67" s="1322">
        <f>IA19*SUMIF(Data!$D:$D,IA1,Data!$E:$E)</f>
        <v>348</v>
      </c>
      <c r="IB67" s="1322">
        <f>IB19*SUMIF(Data!$D:$D,IB1,Data!$E:$E)</f>
        <v>319</v>
      </c>
      <c r="IC67" s="1322">
        <f>IC19*SUMIF(Data!$D:$D,IC1,Data!$E:$E)</f>
        <v>319</v>
      </c>
      <c r="ID67" s="1322">
        <f>ID19*SUMIF(Data!$D:$D,ID1,Data!$E:$E)</f>
        <v>319</v>
      </c>
      <c r="IE67" s="1322">
        <f>IE19*SUMIF(Data!$D:$D,IE1,Data!$E:$E)</f>
        <v>580</v>
      </c>
      <c r="IF67" s="1322">
        <f>IF19*SUMIF(Data!$D:$D,IF1,Data!$E:$E)</f>
        <v>580</v>
      </c>
      <c r="IG67" s="1322">
        <f>IG19*SUMIF(Data!$D:$D,IG1,Data!$E:$E)</f>
        <v>348</v>
      </c>
      <c r="IH67" s="1322">
        <f>IH19*SUMIF(Data!$D:$D,IH1,Data!$E:$E)</f>
        <v>348</v>
      </c>
      <c r="II67" s="1322">
        <f>II19*SUMIF(Data!$D:$D,II1,Data!$E:$E)</f>
        <v>319</v>
      </c>
      <c r="IJ67" s="1322">
        <f>IJ19*SUMIF(Data!$D:$D,IJ1,Data!$E:$E)</f>
        <v>319</v>
      </c>
      <c r="IK67" s="1322">
        <f>IK19*SUMIF(Data!$D:$D,IK1,Data!$E:$E)</f>
        <v>319</v>
      </c>
      <c r="IL67" s="1322">
        <f>IL19*SUMIF(Data!$D:$D,IL1,Data!$E:$E)</f>
        <v>580</v>
      </c>
      <c r="IM67" s="1322">
        <f>IM19*SUMIF(Data!$D:$D,IM1,Data!$E:$E)</f>
        <v>580</v>
      </c>
      <c r="IN67" s="1322">
        <f>IN19*SUMIF(Data!$D:$D,IN1,Data!$E:$E)</f>
        <v>348</v>
      </c>
      <c r="IO67" s="1322">
        <f>IO19*SUMIF(Data!$D:$D,IO1,Data!$E:$E)</f>
        <v>348</v>
      </c>
      <c r="IP67" s="1322">
        <f>IP19*SUMIF(Data!$D:$D,IP1,Data!$E:$E)</f>
        <v>319</v>
      </c>
      <c r="IQ67" s="1322">
        <f>IQ19*SUMIF(Data!$D:$D,IQ1,Data!$E:$E)</f>
        <v>319</v>
      </c>
      <c r="IR67" s="1322">
        <f>IR19*SUMIF(Data!$D:$D,IR1,Data!$E:$E)</f>
        <v>319</v>
      </c>
      <c r="IS67" s="1322">
        <f>IS19*SUMIF(Data!$D:$D,IS1,Data!$E:$E)</f>
        <v>580</v>
      </c>
      <c r="IT67" s="1322">
        <f>IT19*SUMIF(Data!$D:$D,IT1,Data!$E:$E)</f>
        <v>580</v>
      </c>
      <c r="IU67" s="1322">
        <f>IU19*SUMIF(Data!$D:$D,IU1,Data!$E:$E)</f>
        <v>348</v>
      </c>
      <c r="IV67" s="1322">
        <f>IV19*SUMIF(Data!$D:$D,IV1,Data!$E:$E)</f>
        <v>348</v>
      </c>
      <c r="IW67" s="1322">
        <f>IW19*SUMIF(Data!$D:$D,IW1,Data!$E:$E)</f>
        <v>319</v>
      </c>
      <c r="IX67" s="1322">
        <f>IX19*SUMIF(Data!$D:$D,IX1,Data!$E:$E)</f>
        <v>319</v>
      </c>
      <c r="IY67" s="1322">
        <f>IY19*SUMIF(Data!$D:$D,IY1,Data!$E:$E)</f>
        <v>319</v>
      </c>
      <c r="IZ67" s="1322">
        <f>IZ19*SUMIF(Data!$D:$D,IZ1,Data!$E:$E)</f>
        <v>580</v>
      </c>
      <c r="JA67" s="1322">
        <f>JA19*SUMIF(Data!$D:$D,JA1,Data!$E:$E)</f>
        <v>580</v>
      </c>
      <c r="JB67" s="1322">
        <f>JB19*SUMIF(Data!$D:$D,JB1,Data!$E:$E)</f>
        <v>348</v>
      </c>
      <c r="JC67" s="1322">
        <f>JC19*SUMIF(Data!$D:$D,JC1,Data!$E:$E)</f>
        <v>348</v>
      </c>
      <c r="JD67" s="1322">
        <f>JD19*SUMIF(Data!$D:$D,JD1,Data!$E:$E)</f>
        <v>319</v>
      </c>
      <c r="JE67" s="1322">
        <f>JE19*SUMIF(Data!$D:$D,JE1,Data!$E:$E)</f>
        <v>319</v>
      </c>
      <c r="JF67" s="1322">
        <f>JF19*SUMIF(Data!$D:$D,JF1,Data!$E:$E)</f>
        <v>319</v>
      </c>
      <c r="JG67" s="1322">
        <f>JG19*SUMIF(Data!$D:$D,JG1,Data!$E:$E)</f>
        <v>580</v>
      </c>
      <c r="JH67" s="1322">
        <f>JH19*SUMIF(Data!$D:$D,JH1,Data!$E:$E)</f>
        <v>580</v>
      </c>
      <c r="JI67" s="1322">
        <f>JI19*SUMIF(Data!$D:$D,JI1,Data!$E:$E)</f>
        <v>348</v>
      </c>
      <c r="JJ67" s="1322">
        <f>JJ19*SUMIF(Data!$D:$D,JJ1,Data!$E:$E)</f>
        <v>348</v>
      </c>
      <c r="JK67" s="1322">
        <f>JK19*SUMIF(Data!$D:$D,JK1,Data!$E:$E)</f>
        <v>319</v>
      </c>
      <c r="JL67" s="1322">
        <f>JL19*SUMIF(Data!$D:$D,JL1,Data!$E:$E)</f>
        <v>319</v>
      </c>
      <c r="JM67" s="1322">
        <f>JM19*SUMIF(Data!$D:$D,JM1,Data!$E:$E)</f>
        <v>319</v>
      </c>
      <c r="JN67" s="1322">
        <f>JN19*SUMIF(Data!$D:$D,JN1,Data!$E:$E)</f>
        <v>580</v>
      </c>
      <c r="JO67" s="1322">
        <f>JO19*SUMIF(Data!$D:$D,JO1,Data!$E:$E)</f>
        <v>580</v>
      </c>
      <c r="JP67" s="1322">
        <f>JP19*SUMIF(Data!$D:$D,JP1,Data!$E:$E)</f>
        <v>348</v>
      </c>
      <c r="JQ67" s="1322">
        <f>JQ19*SUMIF(Data!$D:$D,JQ1,Data!$E:$E)</f>
        <v>348</v>
      </c>
      <c r="JR67" s="1322">
        <f>JR19*SUMIF(Data!$D:$D,JR1,Data!$E:$E)</f>
        <v>319</v>
      </c>
      <c r="JS67" s="1322">
        <f>JS19*SUMIF(Data!$D:$D,JS1,Data!$E:$E)</f>
        <v>319</v>
      </c>
      <c r="JT67" s="1322">
        <f>JT19*SUMIF(Data!$D:$D,JT1,Data!$E:$E)</f>
        <v>319</v>
      </c>
      <c r="JU67" s="1322">
        <f>JU19*SUMIF(Data!$D:$D,JU1,Data!$E:$E)</f>
        <v>580</v>
      </c>
      <c r="JV67" s="1322">
        <f>JV19*SUMIF(Data!$D:$D,JV1,Data!$E:$E)</f>
        <v>580</v>
      </c>
      <c r="JW67" s="1322">
        <f>JW19*SUMIF(Data!$D:$D,JW1,Data!$E:$E)</f>
        <v>348</v>
      </c>
      <c r="JX67" s="1322">
        <f>JX19*SUMIF(Data!$D:$D,JX1,Data!$E:$E)</f>
        <v>348</v>
      </c>
      <c r="JY67" s="1322">
        <f>JY19*SUMIF(Data!$D:$D,JY1,Data!$E:$E)</f>
        <v>319</v>
      </c>
      <c r="JZ67" s="1322">
        <f>JZ19*SUMIF(Data!$D:$D,JZ1,Data!$E:$E)</f>
        <v>319</v>
      </c>
      <c r="KA67" s="1322">
        <f>KA19*SUMIF(Data!$D:$D,KA1,Data!$E:$E)</f>
        <v>319</v>
      </c>
      <c r="KB67" s="1322">
        <f>KB19*SUMIF(Data!$D:$D,KB1,Data!$E:$E)</f>
        <v>580</v>
      </c>
      <c r="KC67" s="1322">
        <f>KC19*SUMIF(Data!$D:$D,KC1,Data!$E:$E)</f>
        <v>580</v>
      </c>
      <c r="KD67" s="1322">
        <f>KD19*SUMIF(Data!$D:$D,KD1,Data!$E:$E)</f>
        <v>348</v>
      </c>
      <c r="KE67" s="1322">
        <f>KE19*SUMIF(Data!$D:$D,KE1,Data!$E:$E)</f>
        <v>348</v>
      </c>
      <c r="KF67" s="1322">
        <f>KF19*SUMIF(Data!$D:$D,KF1,Data!$E:$E)</f>
        <v>319</v>
      </c>
      <c r="KG67" s="1322">
        <f>KG19*SUMIF(Data!$D:$D,KG1,Data!$E:$E)</f>
        <v>319</v>
      </c>
      <c r="KH67" s="1322">
        <f>KH19*SUMIF(Data!$D:$D,KH1,Data!$E:$E)</f>
        <v>319</v>
      </c>
      <c r="KI67" s="1322">
        <f>KI19*SUMIF(Data!$D:$D,KI1,Data!$E:$E)</f>
        <v>580</v>
      </c>
      <c r="KJ67" s="1322">
        <f>KJ19*SUMIF(Data!$D:$D,KJ1,Data!$E:$E)</f>
        <v>580</v>
      </c>
      <c r="KK67" s="1322">
        <f>KK19*SUMIF(Data!$D:$D,KK1,Data!$E:$E)</f>
        <v>348</v>
      </c>
      <c r="KL67" s="1322">
        <f>KL19*SUMIF(Data!$D:$D,KL1,Data!$E:$E)</f>
        <v>348</v>
      </c>
      <c r="KM67" s="1322">
        <f>KM19*SUMIF(Data!$D:$D,KM1,Data!$E:$E)</f>
        <v>319</v>
      </c>
      <c r="KN67" s="1322">
        <f>KN19*SUMIF(Data!$D:$D,KN1,Data!$E:$E)</f>
        <v>319</v>
      </c>
      <c r="KO67" s="1322">
        <f>KO19*SUMIF(Data!$D:$D,KO1,Data!$E:$E)</f>
        <v>319</v>
      </c>
      <c r="KP67" s="1322">
        <f>KP19*SUMIF(Data!$D:$D,KP1,Data!$E:$E)</f>
        <v>580</v>
      </c>
      <c r="KQ67" s="1322">
        <f>KQ19*SUMIF(Data!$D:$D,KQ1,Data!$E:$E)</f>
        <v>580</v>
      </c>
      <c r="KR67" s="1322">
        <f>KR19*SUMIF(Data!$D:$D,KR1,Data!$E:$E)</f>
        <v>348</v>
      </c>
      <c r="KS67" s="1322">
        <f>KS19*SUMIF(Data!$D:$D,KS1,Data!$E:$E)</f>
        <v>348</v>
      </c>
      <c r="KT67" s="1322">
        <f>KT19*SUMIF(Data!$D:$D,KT1,Data!$E:$E)</f>
        <v>319</v>
      </c>
      <c r="KU67" s="1322">
        <f>KU19*SUMIF(Data!$D:$D,KU1,Data!$E:$E)</f>
        <v>319</v>
      </c>
      <c r="KV67" s="1322">
        <f>KV19*SUMIF(Data!$D:$D,KV1,Data!$E:$E)</f>
        <v>319</v>
      </c>
      <c r="KW67" s="1322">
        <f>KW19*SUMIF(Data!$D:$D,KW1,Data!$E:$E)</f>
        <v>580</v>
      </c>
      <c r="KX67" s="1322">
        <f>KX19*SUMIF(Data!$D:$D,KX1,Data!$E:$E)</f>
        <v>580</v>
      </c>
      <c r="KY67" s="1322">
        <f>KY19*SUMIF(Data!$D:$D,KY1,Data!$E:$E)</f>
        <v>348</v>
      </c>
      <c r="KZ67" s="1322">
        <f>KZ19*SUMIF(Data!$D:$D,KZ1,Data!$E:$E)</f>
        <v>348</v>
      </c>
      <c r="LA67" s="1322">
        <f>LA19*SUMIF(Data!$D:$D,LA1,Data!$E:$E)</f>
        <v>319</v>
      </c>
      <c r="LB67" s="1322">
        <f>LB19*SUMIF(Data!$D:$D,LB1,Data!$E:$E)</f>
        <v>319</v>
      </c>
      <c r="LC67" s="1322">
        <f>LC19*SUMIF(Data!$D:$D,LC1,Data!$E:$E)</f>
        <v>319</v>
      </c>
      <c r="LD67" s="1322">
        <f>LD19*SUMIF(Data!$D:$D,LD1,Data!$E:$E)</f>
        <v>580</v>
      </c>
      <c r="LE67" s="1322">
        <f>LE19*SUMIF(Data!$D:$D,LE1,Data!$E:$E)</f>
        <v>580</v>
      </c>
      <c r="LF67" s="1322">
        <f>LF19*SUMIF(Data!$D:$D,LF1,Data!$E:$E)</f>
        <v>348</v>
      </c>
      <c r="LG67" s="1322">
        <f>LG19*SUMIF(Data!$D:$D,LG1,Data!$E:$E)</f>
        <v>348</v>
      </c>
      <c r="LH67" s="1322">
        <f>LH19*SUMIF(Data!$D:$D,LH1,Data!$E:$E)</f>
        <v>319</v>
      </c>
      <c r="LI67" s="1322">
        <f>LI19*SUMIF(Data!$D:$D,LI1,Data!$E:$E)</f>
        <v>319</v>
      </c>
      <c r="LJ67" s="1322">
        <f>LJ19*SUMIF(Data!$D:$D,LJ1,Data!$E:$E)</f>
        <v>319</v>
      </c>
      <c r="LK67" s="1322">
        <f>LK19*SUMIF(Data!$D:$D,LK1,Data!$E:$E)</f>
        <v>580</v>
      </c>
      <c r="LL67" s="1322">
        <f>LL19*SUMIF(Data!$D:$D,LL1,Data!$E:$E)</f>
        <v>580</v>
      </c>
      <c r="LM67" s="1322">
        <f>LM19*SUMIF(Data!$D:$D,LM1,Data!$E:$E)</f>
        <v>348</v>
      </c>
      <c r="LN67" s="1322">
        <f>LN19*SUMIF(Data!$D:$D,LN1,Data!$E:$E)</f>
        <v>348</v>
      </c>
      <c r="LO67" s="1322">
        <f>LO19*SUMIF(Data!$D:$D,LO1,Data!$E:$E)</f>
        <v>319</v>
      </c>
      <c r="LP67" s="1322">
        <f>LP19*SUMIF(Data!$D:$D,LP1,Data!$E:$E)</f>
        <v>319</v>
      </c>
      <c r="LQ67" s="1322">
        <f>LQ19*SUMIF(Data!$D:$D,LQ1,Data!$E:$E)</f>
        <v>319</v>
      </c>
      <c r="LR67" s="1322">
        <f>LR19*SUMIF(Data!$D:$D,LR1,Data!$E:$E)</f>
        <v>580</v>
      </c>
      <c r="LS67" s="1322">
        <f>LS19*SUMIF(Data!$D:$D,LS1,Data!$E:$E)</f>
        <v>580</v>
      </c>
      <c r="LT67" s="1322">
        <f>LT19*SUMIF(Data!$D:$D,LT1,Data!$E:$E)</f>
        <v>348</v>
      </c>
      <c r="LU67" s="1322">
        <f>LU19*SUMIF(Data!$D:$D,LU1,Data!$E:$E)</f>
        <v>348</v>
      </c>
      <c r="LV67" s="1322">
        <f>LV19*SUMIF(Data!$D:$D,LV1,Data!$E:$E)</f>
        <v>319</v>
      </c>
      <c r="LW67" s="1322">
        <f>LW19*SUMIF(Data!$D:$D,LW1,Data!$E:$E)</f>
        <v>319</v>
      </c>
      <c r="LX67" s="1322">
        <f>LX19*SUMIF(Data!$D:$D,LX1,Data!$E:$E)</f>
        <v>319</v>
      </c>
      <c r="LY67" s="1322">
        <f>LY19*SUMIF(Data!$D:$D,LY1,Data!$E:$E)</f>
        <v>580</v>
      </c>
      <c r="LZ67" s="1322">
        <f>LZ19*SUMIF(Data!$D:$D,LZ1,Data!$E:$E)</f>
        <v>580</v>
      </c>
      <c r="MA67" s="1322">
        <f>MA19*SUMIF(Data!$D:$D,MA1,Data!$E:$E)</f>
        <v>348</v>
      </c>
      <c r="MB67" s="1322">
        <f>MB19*SUMIF(Data!$D:$D,MB1,Data!$E:$E)</f>
        <v>348</v>
      </c>
      <c r="MC67" s="1322">
        <f>MC19*SUMIF(Data!$D:$D,MC1,Data!$E:$E)</f>
        <v>319</v>
      </c>
      <c r="MD67" s="1322">
        <f>MD19*SUMIF(Data!$D:$D,MD1,Data!$E:$E)</f>
        <v>319</v>
      </c>
      <c r="ME67" s="1322">
        <f>ME19*SUMIF(Data!$D:$D,ME1,Data!$E:$E)</f>
        <v>319</v>
      </c>
      <c r="MF67" s="1322">
        <f>MF19*SUMIF(Data!$D:$D,MF1,Data!$E:$E)</f>
        <v>580</v>
      </c>
      <c r="MG67" s="1322">
        <f>MG19*SUMIF(Data!$D:$D,MG1,Data!$E:$E)</f>
        <v>580</v>
      </c>
      <c r="MH67" s="1322">
        <f>MH19*SUMIF(Data!$D:$D,MH1,Data!$E:$E)</f>
        <v>348</v>
      </c>
      <c r="MI67" s="1322">
        <f>MI19*SUMIF(Data!$D:$D,MI1,Data!$E:$E)</f>
        <v>348</v>
      </c>
      <c r="MJ67" s="1322">
        <f>MJ19*SUMIF(Data!$D:$D,MJ1,Data!$E:$E)</f>
        <v>319</v>
      </c>
      <c r="MK67" s="1322">
        <f>MK19*SUMIF(Data!$D:$D,MK1,Data!$E:$E)</f>
        <v>319</v>
      </c>
      <c r="ML67" s="1322">
        <f>ML19*SUMIF(Data!$D:$D,ML1,Data!$E:$E)</f>
        <v>319</v>
      </c>
      <c r="MM67" s="1322">
        <f>MM19*SUMIF(Data!$D:$D,MM1,Data!$E:$E)</f>
        <v>580</v>
      </c>
      <c r="MN67" s="1322">
        <f>MN19*SUMIF(Data!$D:$D,MN1,Data!$E:$E)</f>
        <v>580</v>
      </c>
      <c r="MO67" s="1322">
        <f>MO19*SUMIF(Data!$D:$D,MO1,Data!$E:$E)</f>
        <v>348</v>
      </c>
      <c r="MP67" s="1322">
        <f>MP19*SUMIF(Data!$D:$D,MP1,Data!$E:$E)</f>
        <v>348</v>
      </c>
      <c r="MQ67" s="1322">
        <f>MQ19*SUMIF(Data!$D:$D,MQ1,Data!$E:$E)</f>
        <v>319</v>
      </c>
      <c r="MR67" s="1322">
        <f>MR19*SUMIF(Data!$D:$D,MR1,Data!$E:$E)</f>
        <v>319</v>
      </c>
      <c r="MS67" s="1322">
        <f>MS19*SUMIF(Data!$D:$D,MS1,Data!$E:$E)</f>
        <v>319</v>
      </c>
      <c r="MT67" s="1322">
        <f>MT19*SUMIF(Data!$D:$D,MT1,Data!$E:$E)</f>
        <v>580</v>
      </c>
      <c r="MU67" s="1322">
        <f>MU19*SUMIF(Data!$D:$D,MU1,Data!$E:$E)</f>
        <v>580</v>
      </c>
      <c r="MV67" s="1322">
        <f>MV19*SUMIF(Data!$D:$D,MV1,Data!$E:$E)</f>
        <v>348</v>
      </c>
      <c r="MW67" s="1322">
        <f>MW19*SUMIF(Data!$D:$D,MW1,Data!$E:$E)</f>
        <v>348</v>
      </c>
      <c r="MX67" s="1322">
        <f>MX19*SUMIF(Data!$D:$D,MX1,Data!$E:$E)</f>
        <v>319</v>
      </c>
      <c r="MY67" s="1322">
        <f>MY19*SUMIF(Data!$D:$D,MY1,Data!$E:$E)</f>
        <v>319</v>
      </c>
      <c r="MZ67" s="1322">
        <f>MZ19*SUMIF(Data!$D:$D,MZ1,Data!$E:$E)</f>
        <v>319</v>
      </c>
      <c r="NA67" s="1322">
        <f>NA19*SUMIF(Data!$D:$D,NA1,Data!$E:$E)</f>
        <v>580</v>
      </c>
      <c r="NB67" s="1322">
        <f>NB19*SUMIF(Data!$D:$D,NB1,Data!$E:$E)</f>
        <v>580</v>
      </c>
      <c r="NC67" s="1322">
        <f>NC19*SUMIF(Data!$D:$D,NC1,Data!$E:$E)</f>
        <v>348</v>
      </c>
      <c r="ND67" s="1322">
        <f>ND19*SUMIF(Data!$D:$D,ND1,Data!$E:$E)</f>
        <v>348</v>
      </c>
      <c r="NE67" s="1322">
        <f>NE19*SUMIF(Data!$D:$D,NE1,Data!$E:$E)</f>
        <v>319</v>
      </c>
      <c r="NF67" s="1322">
        <f>NF19*SUMIF(Data!$D:$D,NF1,Data!$E:$E)</f>
        <v>319</v>
      </c>
      <c r="NG67" s="1322">
        <f>NG19*SUMIF(Data!$D:$D,NG1,Data!$E:$E)</f>
        <v>319</v>
      </c>
      <c r="NH67" s="1322">
        <f>NH19*SUMIF(Data!$D:$D,NH1,Data!$E:$E)</f>
        <v>580</v>
      </c>
      <c r="NI67" s="1322">
        <f>NI19*SUMIF(Data!$D:$D,NI1,Data!$E:$E)</f>
        <v>580</v>
      </c>
    </row>
    <row r="68" spans="1:373" s="163" customFormat="1" ht="15">
      <c r="B68" s="161" t="s">
        <v>1251</v>
      </c>
      <c r="C68" s="167">
        <f>C20*Data!$E4</f>
        <v>48.125000000000007</v>
      </c>
      <c r="D68" s="167">
        <f>D20*Data!$E4</f>
        <v>115.50000000000001</v>
      </c>
      <c r="E68" s="167">
        <f>E20*Data!$E4</f>
        <v>115.50000000000001</v>
      </c>
      <c r="F68" s="167">
        <f>F20*Data!$E4</f>
        <v>96.250000000000014</v>
      </c>
      <c r="G68" s="167">
        <f>G20*Data!$E4</f>
        <v>86.625</v>
      </c>
      <c r="H68" s="167">
        <f>H20*Data!$E4</f>
        <v>48.125000000000007</v>
      </c>
      <c r="I68" s="167">
        <f>I20*Data!$E4</f>
        <v>57.750000000000007</v>
      </c>
      <c r="J68" s="167">
        <f>J20*Data!$E4</f>
        <v>134.75</v>
      </c>
      <c r="K68" s="167">
        <f>K20*Data!$E4</f>
        <v>86.625</v>
      </c>
      <c r="L68" s="167">
        <f>L20*Data!$E4</f>
        <v>62.562500000000007</v>
      </c>
      <c r="M68" s="167">
        <f>M20*Data!$E4</f>
        <v>52.9375</v>
      </c>
      <c r="N68" s="167">
        <f>N20*Data!$E4</f>
        <v>115.50000000000001</v>
      </c>
      <c r="O68" s="167">
        <f>O20*Data!$E4</f>
        <v>57.750000000000007</v>
      </c>
      <c r="P68" s="167">
        <f>P20*Data!$E4</f>
        <v>77</v>
      </c>
      <c r="Q68" s="167">
        <f>Q20*Data!$E4</f>
        <v>144.375</v>
      </c>
      <c r="R68" s="167">
        <f>R20*Data!$E4</f>
        <v>211.75</v>
      </c>
      <c r="S68" s="167">
        <f>S20*Data!$E4</f>
        <v>125.12500000000001</v>
      </c>
      <c r="T68" s="167">
        <f>T20*Data!$E4</f>
        <v>96.250000000000014</v>
      </c>
      <c r="U68" s="167">
        <f>U20*Data!$E4</f>
        <v>77</v>
      </c>
      <c r="V68" s="167">
        <f>V20*Data!$E4</f>
        <v>48.125000000000007</v>
      </c>
      <c r="W68" s="167">
        <f>W20*Data!$E4</f>
        <v>57.750000000000007</v>
      </c>
      <c r="X68" s="167">
        <f>X20*Data!$E4</f>
        <v>125.12500000000001</v>
      </c>
      <c r="Y68" s="167">
        <f>Y20*Data!$E4</f>
        <v>134.75</v>
      </c>
      <c r="Z68" s="167">
        <f>Z20*Data!$E4</f>
        <v>96.250000000000014</v>
      </c>
      <c r="AA68" s="167">
        <f>AA20*Data!$E4</f>
        <v>86.625</v>
      </c>
      <c r="AB68" s="167">
        <f>AB20*Data!$E4</f>
        <v>72.1875</v>
      </c>
      <c r="AC68" s="167">
        <f>AC20*Data!$E4</f>
        <v>48.125000000000007</v>
      </c>
      <c r="AD68" s="167">
        <f>AD20*Data!$E4</f>
        <v>72.1875</v>
      </c>
      <c r="AE68" s="167">
        <f>AE20*Data!$E4</f>
        <v>173.25</v>
      </c>
      <c r="AF68" s="167">
        <f>AF20*Data!$E4</f>
        <v>192.50000000000003</v>
      </c>
      <c r="AG68" s="167">
        <f>AG20*Data!$E4</f>
        <v>115.50000000000001</v>
      </c>
      <c r="AH68" s="167">
        <f>AH20*Data!$E4</f>
        <v>77</v>
      </c>
      <c r="AI68" s="167">
        <f>AI20*Data!$E4</f>
        <v>77</v>
      </c>
      <c r="AJ68" s="167">
        <f>AJ20*Data!$E4</f>
        <v>77</v>
      </c>
      <c r="AK68" s="167">
        <f>AK20*Data!$E4</f>
        <v>77</v>
      </c>
      <c r="AL68" s="167">
        <f>AL20*Data!$E4</f>
        <v>173.25</v>
      </c>
      <c r="AM68" s="167">
        <f>AM20*Data!$E4</f>
        <v>240.62500000000003</v>
      </c>
      <c r="AN68" s="167">
        <f>AN20*Data!$E4</f>
        <v>154</v>
      </c>
      <c r="AO68" s="167">
        <f>AO20*Data!$E4</f>
        <v>144.375</v>
      </c>
      <c r="AP68" s="167">
        <f>AP20*Data!$E4</f>
        <v>96.250000000000014</v>
      </c>
      <c r="AQ68" s="167">
        <f>AQ20*Data!$E4</f>
        <v>57.750000000000007</v>
      </c>
      <c r="AR68" s="167">
        <f>AR20*Data!$E4</f>
        <v>57.750000000000007</v>
      </c>
      <c r="AS68" s="167">
        <f>AS20*Data!$E4</f>
        <v>144.375</v>
      </c>
      <c r="AT68" s="167">
        <f>AT20*Data!$E4</f>
        <v>144.375</v>
      </c>
      <c r="AU68" s="167">
        <f>AU20*Data!$E4</f>
        <v>96.250000000000014</v>
      </c>
      <c r="AV68" s="167">
        <f>AV20*Data!$E4</f>
        <v>115.50000000000001</v>
      </c>
      <c r="AW68" s="167">
        <f>AW20*Data!$E4</f>
        <v>134.75</v>
      </c>
      <c r="AX68" s="167">
        <f>AX20*Data!$E4</f>
        <v>96.250000000000014</v>
      </c>
      <c r="AY68" s="167">
        <f>AY20*Data!$E4</f>
        <v>96.250000000000014</v>
      </c>
      <c r="AZ68" s="167">
        <f>AZ20*Data!$E4</f>
        <v>192.50000000000003</v>
      </c>
      <c r="BA68" s="167">
        <f>BA20*Data!$E4</f>
        <v>240.62500000000003</v>
      </c>
      <c r="BB68" s="167">
        <f>BB20*Data!$E4</f>
        <v>173.25</v>
      </c>
      <c r="BC68" s="167">
        <f>BC20*Data!$E4</f>
        <v>173.25</v>
      </c>
      <c r="BD68" s="167">
        <f>BD20*Data!$E4</f>
        <v>173.25</v>
      </c>
      <c r="BE68" s="167">
        <f>BE20*Data!$E4</f>
        <v>96.250000000000014</v>
      </c>
      <c r="BF68" s="167">
        <f>BF20*Data!$E4</f>
        <v>96.250000000000014</v>
      </c>
      <c r="BG68" s="167">
        <f>BG20*Data!$E4</f>
        <v>173.25</v>
      </c>
      <c r="BH68" s="167">
        <f>BH20*Data!$E4</f>
        <v>144.375</v>
      </c>
      <c r="BI68" s="167">
        <f>BI20*Data!$E4</f>
        <v>105.875</v>
      </c>
      <c r="BJ68" s="167">
        <f>BJ20*Data!$E4</f>
        <v>86.625</v>
      </c>
      <c r="BK68" s="167">
        <f>BK20*Data!$E4</f>
        <v>86.625</v>
      </c>
      <c r="BL68" s="167">
        <f>BL20*Data!$E4</f>
        <v>57.750000000000007</v>
      </c>
      <c r="BM68" s="167">
        <f>BM20*Data!$E4</f>
        <v>96.250000000000014</v>
      </c>
      <c r="BN68" s="167">
        <f>BN20*Data!$E4</f>
        <v>0</v>
      </c>
      <c r="BO68" s="167">
        <f>BO20*Data!$E4</f>
        <v>211.75</v>
      </c>
      <c r="BP68" s="167">
        <f>BP20*Data!$E4</f>
        <v>125.12500000000001</v>
      </c>
      <c r="BQ68" s="167">
        <f>BQ20*Data!$E4</f>
        <v>67.375</v>
      </c>
      <c r="BR68" s="167">
        <f>BR20*Data!$E4</f>
        <v>57.750000000000007</v>
      </c>
      <c r="BS68" s="167">
        <f>BS20*Data!$E4</f>
        <v>57.750000000000007</v>
      </c>
      <c r="BT68" s="167">
        <f>BT20*Data!$E4</f>
        <v>77</v>
      </c>
      <c r="BU68" s="167">
        <f>BU20*Data!$E4</f>
        <v>144.375</v>
      </c>
      <c r="BV68" s="167">
        <f>BV20*Data!$E4</f>
        <v>163.625</v>
      </c>
      <c r="BW68" s="167">
        <f>BW20*Data!$E4</f>
        <v>96.250000000000014</v>
      </c>
      <c r="BX68" s="167">
        <f>BX20*Data!$E4</f>
        <v>96.250000000000014</v>
      </c>
      <c r="BY68" s="167">
        <f>BY20*Data!$E4</f>
        <v>96.250000000000014</v>
      </c>
      <c r="BZ68" s="167">
        <f>BZ20*Data!$E4</f>
        <v>57.750000000000007</v>
      </c>
      <c r="CA68" s="167">
        <f>CA20*Data!$E4</f>
        <v>67.375</v>
      </c>
      <c r="CB68" s="167">
        <f>CB20*Data!$E4</f>
        <v>115.50000000000001</v>
      </c>
      <c r="CC68" s="167">
        <f>CC20*Data!$E4</f>
        <v>134.75</v>
      </c>
      <c r="CD68" s="167">
        <f>CD20*Data!$E4</f>
        <v>192.50000000000003</v>
      </c>
      <c r="CE68" s="167">
        <f>CE20*Data!$E4</f>
        <v>192.50000000000003</v>
      </c>
      <c r="CF68" s="167">
        <f>CF20*Data!$E4</f>
        <v>211.75</v>
      </c>
      <c r="CG68" s="167">
        <f>CG20*Data!$E4</f>
        <v>211.75</v>
      </c>
      <c r="CH68" s="167">
        <f>CH20*Data!$E4</f>
        <v>105.875</v>
      </c>
      <c r="CI68" s="167">
        <f>CI20*Data!$E4</f>
        <v>240.62500000000003</v>
      </c>
      <c r="CJ68" s="167">
        <f>CJ20*Data!$E4</f>
        <v>346.5</v>
      </c>
      <c r="CK68" s="167">
        <f>CK20*Data!$E4</f>
        <v>346.5</v>
      </c>
      <c r="CL68" s="167">
        <f>CL20*Data!$E4</f>
        <v>240.62500000000003</v>
      </c>
      <c r="CM68" s="167">
        <f>CM20*Data!$E4</f>
        <v>240.62500000000003</v>
      </c>
      <c r="CN68" s="167">
        <f>CN20*Data!$E4</f>
        <v>240.62500000000003</v>
      </c>
      <c r="CO68" s="167">
        <f>CO20*Data!$E4</f>
        <v>154</v>
      </c>
      <c r="CP68" s="167">
        <f>CP20*Data!$E4</f>
        <v>240.62500000000003</v>
      </c>
      <c r="CQ68" s="167">
        <f>CQ20*Data!$E4</f>
        <v>346.5</v>
      </c>
      <c r="CR68" s="167">
        <f>CR20*Data!$E4</f>
        <v>240.62500000000003</v>
      </c>
      <c r="CS68" s="167">
        <f>CS20*Data!$E4</f>
        <v>173.25</v>
      </c>
      <c r="CT68" s="167">
        <f>CT20*Data!$E4</f>
        <v>134.75</v>
      </c>
      <c r="CU68" s="167">
        <f>CU20*Data!$E4</f>
        <v>86.625</v>
      </c>
      <c r="CV68" s="167">
        <f>CV20*Data!$E4</f>
        <v>96.250000000000014</v>
      </c>
      <c r="CW68" s="167">
        <f>CW20*Data!$E4</f>
        <v>0</v>
      </c>
      <c r="CX68" s="167">
        <f>CX20*Data!$E4</f>
        <v>192.50000000000003</v>
      </c>
      <c r="CY68" s="167">
        <f>CY20*Data!$E4</f>
        <v>96.250000000000014</v>
      </c>
      <c r="CZ68" s="167">
        <f>CZ20*Data!$E4</f>
        <v>67.375</v>
      </c>
      <c r="DA68" s="167">
        <f>DA20*Data!$E4</f>
        <v>211.75</v>
      </c>
      <c r="DB68" s="167">
        <f>DB20*Data!$E4</f>
        <v>110.6875</v>
      </c>
      <c r="DC68" s="167">
        <f>DC20*Data!$E4</f>
        <v>115.50000000000001</v>
      </c>
      <c r="DD68" s="167">
        <f>DD20*Data!$E4</f>
        <v>269.5</v>
      </c>
      <c r="DE68" s="167">
        <f>DE20*Data!$E4</f>
        <v>312.8125</v>
      </c>
      <c r="DF68" s="167">
        <f>DF20*Data!$E4</f>
        <v>211.75</v>
      </c>
      <c r="DG68" s="167">
        <f>DG20*Data!$E4</f>
        <v>211.75</v>
      </c>
      <c r="DH68" s="167">
        <f>DH20*Data!$E4</f>
        <v>288.75</v>
      </c>
      <c r="DI68" s="167">
        <f>DI20*Data!$E4</f>
        <v>365.75000000000006</v>
      </c>
      <c r="DJ68" s="167">
        <f>DJ20*Data!$E4</f>
        <v>211.75</v>
      </c>
      <c r="DK68" s="167">
        <f>DK20*Data!$E4</f>
        <v>308</v>
      </c>
      <c r="DL68" s="167">
        <f>DL20*Data!$E4</f>
        <v>365.75000000000006</v>
      </c>
      <c r="DM68" s="167">
        <f>DM20*Data!$E4</f>
        <v>336.875</v>
      </c>
      <c r="DN68" s="167">
        <f>DN20*Data!$E4</f>
        <v>269.5</v>
      </c>
      <c r="DO68" s="167">
        <f>DO20*Data!$E4</f>
        <v>336.875</v>
      </c>
      <c r="DP68" s="167">
        <f>DP20*Data!$E4</f>
        <v>115.50000000000001</v>
      </c>
      <c r="DQ68" s="167">
        <f>DQ20*Data!$E4</f>
        <v>96.250000000000014</v>
      </c>
      <c r="DR68" s="167">
        <f>DR20*Data!$E4</f>
        <v>173.25</v>
      </c>
      <c r="DS68" s="167">
        <f>DS20*Data!$E4</f>
        <v>125.12500000000001</v>
      </c>
      <c r="DT68" s="167">
        <f>DT20*Data!$E4</f>
        <v>67.375</v>
      </c>
      <c r="DU68" s="167">
        <f>DU20*Data!$E4</f>
        <v>67.375</v>
      </c>
      <c r="DV68" s="167">
        <f>DV20*Data!$E4</f>
        <v>77</v>
      </c>
      <c r="DW68" s="167">
        <f>DW20*Data!$E4</f>
        <v>57.750000000000007</v>
      </c>
      <c r="DX68" s="167">
        <f>DX20*Data!$E4</f>
        <v>67.375</v>
      </c>
      <c r="DY68" s="167">
        <f>DY20*Data!$E4</f>
        <v>115.50000000000001</v>
      </c>
      <c r="DZ68" s="167">
        <f>DZ20*Data!$E4</f>
        <v>125.12500000000001</v>
      </c>
      <c r="EA68" s="167">
        <f>EA20*Data!$E4</f>
        <v>67.375</v>
      </c>
      <c r="EB68" s="167">
        <f>EB20*Data!$E4</f>
        <v>77</v>
      </c>
      <c r="EC68" s="167">
        <f>EC20*Data!$E4</f>
        <v>77</v>
      </c>
      <c r="ED68" s="167">
        <f>ED20*Data!$E4</f>
        <v>77</v>
      </c>
      <c r="EE68" s="167">
        <f>EE20*Data!$E4</f>
        <v>77</v>
      </c>
      <c r="EF68" s="167">
        <f>EF20*Data!$E4</f>
        <v>144.375</v>
      </c>
      <c r="EG68" s="167">
        <f>EG20*Data!$E4</f>
        <v>192.50000000000003</v>
      </c>
      <c r="EH68" s="167">
        <f>EH20*Data!$E4</f>
        <v>125.12500000000001</v>
      </c>
      <c r="EI68" s="167">
        <f>EI20*Data!$E4</f>
        <v>125.12500000000001</v>
      </c>
      <c r="EJ68" s="167">
        <f>EJ20*Data!$E4</f>
        <v>173.25</v>
      </c>
      <c r="EK68" s="167">
        <f>EK20*Data!$E4</f>
        <v>154</v>
      </c>
      <c r="EL68" s="167">
        <f>EL20*Data!$E4</f>
        <v>154</v>
      </c>
      <c r="EM68" s="167">
        <f>EM20*Data!$E4</f>
        <v>269.5</v>
      </c>
      <c r="EN68" s="167">
        <f>EN20*Data!$E4</f>
        <v>423.5</v>
      </c>
      <c r="EO68" s="167">
        <f>EO20*Data!$E4</f>
        <v>269.5</v>
      </c>
      <c r="EP68" s="167">
        <f>EP20*Data!$E4</f>
        <v>250.25000000000003</v>
      </c>
      <c r="EQ68" s="167">
        <f>EQ20*Data!$E4</f>
        <v>250.25000000000003</v>
      </c>
      <c r="ER68" s="167">
        <f>ER20*Data!$E4</f>
        <v>433.125</v>
      </c>
      <c r="ES68" s="167">
        <f>ES20*Data!$E4</f>
        <v>154</v>
      </c>
      <c r="ET68" s="167">
        <f>ET20*Data!$E4</f>
        <v>269.5</v>
      </c>
      <c r="EU68" s="167">
        <f>EU20*Data!$E4</f>
        <v>433.125</v>
      </c>
      <c r="EV68" s="167">
        <f>EV20*Data!$E4</f>
        <v>308</v>
      </c>
      <c r="EW68" s="167">
        <f>EW20*Data!$E4</f>
        <v>269.5</v>
      </c>
      <c r="EX68" s="167">
        <f>EX20*Data!$E4</f>
        <v>269.5</v>
      </c>
      <c r="EY68" s="167">
        <f>EY20*Data!$E4</f>
        <v>385.00000000000006</v>
      </c>
      <c r="EZ68" s="167">
        <f>EZ20*Data!$E4</f>
        <v>288.75</v>
      </c>
      <c r="FA68" s="167">
        <f>FA20*Data!$E4</f>
        <v>308</v>
      </c>
      <c r="FB68" s="167">
        <f>FB20*Data!$E4</f>
        <v>404.24999999999994</v>
      </c>
      <c r="FC68" s="167">
        <f>FC20*Data!$E4</f>
        <v>327.25</v>
      </c>
      <c r="FD68" s="167">
        <f>FD20*Data!$E4</f>
        <v>288.75</v>
      </c>
      <c r="FE68" s="167">
        <f>FE20*Data!$E4</f>
        <v>288.75</v>
      </c>
      <c r="FF68" s="167">
        <f>FF20*Data!$E4</f>
        <v>385.00000000000006</v>
      </c>
      <c r="FG68" s="167">
        <f>FG20*Data!$E4</f>
        <v>154</v>
      </c>
      <c r="FH68" s="167">
        <f>FH20*Data!$E4</f>
        <v>365.75000000000006</v>
      </c>
      <c r="FI68" s="167">
        <f>FI20*Data!$E4</f>
        <v>192.50000000000003</v>
      </c>
      <c r="FJ68" s="167">
        <f>FJ20*Data!$E4</f>
        <v>144.375</v>
      </c>
      <c r="FK68" s="167">
        <f>FK20*Data!$E4</f>
        <v>144.375</v>
      </c>
      <c r="FL68" s="167">
        <f>FL20*Data!$E4</f>
        <v>144.375</v>
      </c>
      <c r="FM68" s="167">
        <f>FM20*Data!$E4</f>
        <v>144.375</v>
      </c>
      <c r="FN68" s="167">
        <f>FN20*Data!$E4</f>
        <v>144.375</v>
      </c>
      <c r="FO68" s="167">
        <f>FO20*Data!$E4</f>
        <v>144.375</v>
      </c>
      <c r="FP68" s="167">
        <f>FP20*Data!$E4</f>
        <v>144.375</v>
      </c>
      <c r="FQ68" s="167">
        <f>FQ20*Data!$E4</f>
        <v>144.375</v>
      </c>
      <c r="FR68" s="167">
        <f>FR20*Data!$E4</f>
        <v>144.375</v>
      </c>
      <c r="FS68" s="167">
        <f>FS20*Data!$E4</f>
        <v>144.375</v>
      </c>
      <c r="FT68" s="167">
        <f>FT20*Data!$E4</f>
        <v>144.375</v>
      </c>
      <c r="FU68" s="167">
        <f>FU20*Data!$E4</f>
        <v>144.375</v>
      </c>
      <c r="FV68" s="167">
        <f>FV20*Data!$E4</f>
        <v>144.375</v>
      </c>
      <c r="FW68" s="167">
        <f>FW20*Data!$E4</f>
        <v>144.375</v>
      </c>
      <c r="FX68" s="167">
        <f>FX20*Data!$E4</f>
        <v>144.375</v>
      </c>
      <c r="FY68" s="167">
        <f>FY20*Data!$E4</f>
        <v>144.375</v>
      </c>
      <c r="FZ68" s="167">
        <f>FZ20*Data!$E4</f>
        <v>144.375</v>
      </c>
      <c r="GA68" s="167">
        <f>GA20*Data!$E4</f>
        <v>144.375</v>
      </c>
      <c r="GB68" s="167">
        <f>GB20*Data!$E4</f>
        <v>144.375</v>
      </c>
      <c r="GC68" s="167">
        <f>GC20*Data!$E4</f>
        <v>144.375</v>
      </c>
      <c r="GD68" s="167">
        <f>GD20*Data!$E4</f>
        <v>144.375</v>
      </c>
      <c r="GE68" s="167">
        <f>GE20*Data!$E4</f>
        <v>144.375</v>
      </c>
      <c r="GF68" s="167">
        <f>GF20*Data!$E4</f>
        <v>144.375</v>
      </c>
      <c r="GG68" s="167">
        <f>GG20*Data!$E4</f>
        <v>144.375</v>
      </c>
      <c r="GH68" s="167">
        <f>GH20*Data!$E4</f>
        <v>144.375</v>
      </c>
      <c r="GI68" s="167">
        <f>GI20*Data!$E4</f>
        <v>144.375</v>
      </c>
      <c r="GJ68" s="167">
        <f>GJ20*Data!$E4</f>
        <v>144.375</v>
      </c>
      <c r="GK68" s="167">
        <f>GK20*Data!$E4</f>
        <v>144.375</v>
      </c>
      <c r="GL68" s="167">
        <f>GL20*Data!$E4</f>
        <v>144.375</v>
      </c>
      <c r="GM68" s="167">
        <f>GM20*Data!$E4</f>
        <v>144.375</v>
      </c>
      <c r="GN68" s="167">
        <f>GN20*Data!$E4</f>
        <v>144.375</v>
      </c>
      <c r="GO68" s="167">
        <f>GO20*Data!$E4</f>
        <v>144.375</v>
      </c>
      <c r="GP68" s="167">
        <f>GP20*Data!$E4</f>
        <v>144.375</v>
      </c>
      <c r="GQ68" s="167">
        <f>GQ20*Data!$E4</f>
        <v>144.375</v>
      </c>
      <c r="GR68" s="167">
        <f>GR20*Data!$E4</f>
        <v>144.375</v>
      </c>
      <c r="GS68" s="167">
        <f>GS20*Data!$E4</f>
        <v>144.375</v>
      </c>
      <c r="GT68" s="167">
        <f>GT20*Data!$E4</f>
        <v>144.375</v>
      </c>
      <c r="GU68" s="167">
        <f>GU20*Data!$E4</f>
        <v>144.375</v>
      </c>
      <c r="GV68" s="167">
        <f>GV20*Data!$E4</f>
        <v>144.375</v>
      </c>
      <c r="GW68" s="167">
        <f>GW20*Data!$E4</f>
        <v>144.375</v>
      </c>
      <c r="GX68" s="167">
        <f>GX20*Data!$E4</f>
        <v>144.375</v>
      </c>
      <c r="GY68" s="167">
        <f>GY20*Data!$E4</f>
        <v>144.375</v>
      </c>
      <c r="GZ68" s="167">
        <f>GZ20*Data!$E4</f>
        <v>144.375</v>
      </c>
      <c r="HA68" s="167">
        <f>HA20*Data!$E4</f>
        <v>144.375</v>
      </c>
      <c r="HB68" s="167">
        <f>HB20*Data!$E4</f>
        <v>144.375</v>
      </c>
      <c r="HC68" s="167">
        <f>HC20*Data!$E4</f>
        <v>144.375</v>
      </c>
      <c r="HD68" s="167">
        <f>HD20*Data!$E4</f>
        <v>144.375</v>
      </c>
      <c r="HE68" s="167">
        <f>HE20*Data!$E4</f>
        <v>144.375</v>
      </c>
      <c r="HF68" s="167">
        <f>HF20*Data!$E4</f>
        <v>144.375</v>
      </c>
      <c r="HG68" s="167">
        <f>HG20*Data!$E4</f>
        <v>144.375</v>
      </c>
      <c r="HH68" s="167">
        <f>HH20*Data!$E4</f>
        <v>144.375</v>
      </c>
      <c r="HI68" s="167">
        <f>HI20*Data!$E4</f>
        <v>144.375</v>
      </c>
      <c r="HJ68" s="167">
        <f>HJ20*Data!$E4</f>
        <v>144.375</v>
      </c>
      <c r="HK68" s="167">
        <f>HK20*Data!$E4</f>
        <v>144.375</v>
      </c>
      <c r="HL68" s="167">
        <f>HL20*Data!$E4</f>
        <v>144.375</v>
      </c>
      <c r="HM68" s="167">
        <f>HM20*Data!$E4</f>
        <v>144.375</v>
      </c>
      <c r="HN68" s="167">
        <f>HN20*Data!$E4</f>
        <v>144.375</v>
      </c>
      <c r="HO68" s="167">
        <f>HO20*Data!$E4</f>
        <v>144.375</v>
      </c>
      <c r="HP68" s="167">
        <f>HP20*Data!$E4</f>
        <v>144.375</v>
      </c>
      <c r="HQ68" s="167">
        <f>HQ20*Data!$E4</f>
        <v>144.375</v>
      </c>
      <c r="HR68" s="167">
        <f>HR20*Data!$E4</f>
        <v>144.375</v>
      </c>
      <c r="HS68" s="167">
        <f>HS20*Data!$E4</f>
        <v>144.375</v>
      </c>
      <c r="HT68" s="167">
        <f>HT20*Data!$E4</f>
        <v>144.375</v>
      </c>
      <c r="HU68" s="167">
        <f>HU20*Data!$E4</f>
        <v>144.375</v>
      </c>
      <c r="HV68" s="167">
        <f>HV20*Data!$E4</f>
        <v>144.375</v>
      </c>
      <c r="HW68" s="167">
        <f>HW20*Data!$E4</f>
        <v>144.375</v>
      </c>
      <c r="HX68" s="167">
        <f>HX20*Data!$E4</f>
        <v>144.375</v>
      </c>
      <c r="HY68" s="167">
        <f>HY20*Data!$E4</f>
        <v>144.375</v>
      </c>
      <c r="HZ68" s="167">
        <f>HZ20*Data!$E4</f>
        <v>144.375</v>
      </c>
      <c r="IA68" s="167">
        <f>IA20*Data!$E4</f>
        <v>144.375</v>
      </c>
      <c r="IB68" s="167">
        <f>IB20*Data!$E4</f>
        <v>144.375</v>
      </c>
      <c r="IC68" s="167">
        <f>IC20*Data!$E4</f>
        <v>144.375</v>
      </c>
      <c r="ID68" s="167">
        <f>ID20*Data!$E4</f>
        <v>144.375</v>
      </c>
      <c r="IE68" s="167">
        <f>IE20*Data!$E4</f>
        <v>144.375</v>
      </c>
      <c r="IF68" s="167">
        <f>IF20*Data!$E4</f>
        <v>144.375</v>
      </c>
      <c r="IG68" s="167">
        <f>IG20*Data!$E4</f>
        <v>144.375</v>
      </c>
      <c r="IH68" s="167">
        <f>IH20*Data!$E4</f>
        <v>144.375</v>
      </c>
      <c r="II68" s="167">
        <f>II20*Data!$E4</f>
        <v>144.375</v>
      </c>
      <c r="IJ68" s="167">
        <f>IJ20*Data!$E4</f>
        <v>144.375</v>
      </c>
      <c r="IK68" s="167">
        <f>IK20*Data!$E4</f>
        <v>144.375</v>
      </c>
      <c r="IL68" s="167">
        <f>IL20*Data!$E4</f>
        <v>144.375</v>
      </c>
      <c r="IM68" s="167">
        <f>IM20*Data!$E4</f>
        <v>144.375</v>
      </c>
      <c r="IN68" s="167">
        <f>IN20*Data!$E4</f>
        <v>144.375</v>
      </c>
      <c r="IO68" s="167">
        <f>IO20*Data!$E4</f>
        <v>144.375</v>
      </c>
      <c r="IP68" s="167">
        <f>IP20*Data!$E4</f>
        <v>144.375</v>
      </c>
      <c r="IQ68" s="167">
        <f>IQ20*Data!$E4</f>
        <v>144.375</v>
      </c>
      <c r="IR68" s="167">
        <f>IR20*Data!$E4</f>
        <v>144.375</v>
      </c>
      <c r="IS68" s="167">
        <f>IS20*Data!$E4</f>
        <v>144.375</v>
      </c>
      <c r="IT68" s="167">
        <f>IT20*Data!$E4</f>
        <v>144.375</v>
      </c>
      <c r="IU68" s="167">
        <f>IU20*Data!$E4</f>
        <v>144.375</v>
      </c>
      <c r="IV68" s="167">
        <f>IV20*Data!$E4</f>
        <v>144.375</v>
      </c>
      <c r="IW68" s="167">
        <f>IW20*Data!$E4</f>
        <v>144.375</v>
      </c>
      <c r="IX68" s="167">
        <f>IX20*Data!$E4</f>
        <v>144.375</v>
      </c>
      <c r="IY68" s="167">
        <f>IY20*Data!$E4</f>
        <v>144.375</v>
      </c>
      <c r="IZ68" s="167">
        <f>IZ20*Data!$E4</f>
        <v>144.375</v>
      </c>
      <c r="JA68" s="167">
        <f>JA20*Data!$E4</f>
        <v>144.375</v>
      </c>
      <c r="JB68" s="167">
        <f>JB20*Data!$E4</f>
        <v>144.375</v>
      </c>
      <c r="JC68" s="167">
        <f>JC20*Data!$E4</f>
        <v>144.375</v>
      </c>
      <c r="JD68" s="167">
        <f>JD20*Data!$E4</f>
        <v>144.375</v>
      </c>
      <c r="JE68" s="167">
        <f>JE20*Data!$E4</f>
        <v>144.375</v>
      </c>
      <c r="JF68" s="167">
        <f>JF20*Data!$E4</f>
        <v>144.375</v>
      </c>
      <c r="JG68" s="167">
        <f>JG20*Data!$E4</f>
        <v>144.375</v>
      </c>
      <c r="JH68" s="167">
        <f>JH20*Data!$E4</f>
        <v>144.375</v>
      </c>
      <c r="JI68" s="167">
        <f>JI20*Data!$E4</f>
        <v>144.375</v>
      </c>
      <c r="JJ68" s="167">
        <f>JJ20*Data!$E4</f>
        <v>144.375</v>
      </c>
      <c r="JK68" s="167">
        <f>JK20*Data!$E4</f>
        <v>144.375</v>
      </c>
      <c r="JL68" s="167">
        <f>JL20*Data!$E4</f>
        <v>144.375</v>
      </c>
      <c r="JM68" s="167">
        <f>JM20*Data!$E4</f>
        <v>144.375</v>
      </c>
      <c r="JN68" s="167">
        <f>JN20*Data!$E4</f>
        <v>144.375</v>
      </c>
      <c r="JO68" s="167">
        <f>JO20*Data!$E4</f>
        <v>144.375</v>
      </c>
      <c r="JP68" s="167">
        <f>JP20*Data!$E4</f>
        <v>144.375</v>
      </c>
      <c r="JQ68" s="167">
        <f>JQ20*Data!$E4</f>
        <v>144.375</v>
      </c>
      <c r="JR68" s="167">
        <f>JR20*Data!$E4</f>
        <v>144.375</v>
      </c>
      <c r="JS68" s="167">
        <f>JS20*Data!$E4</f>
        <v>144.375</v>
      </c>
      <c r="JT68" s="167">
        <f>JT20*Data!$E4</f>
        <v>144.375</v>
      </c>
      <c r="JU68" s="167">
        <f>JU20*Data!$E4</f>
        <v>144.375</v>
      </c>
      <c r="JV68" s="167">
        <f>JV20*Data!$E4</f>
        <v>144.375</v>
      </c>
      <c r="JW68" s="167">
        <f>JW20*Data!$E4</f>
        <v>144.375</v>
      </c>
      <c r="JX68" s="167">
        <f>JX20*Data!$E4</f>
        <v>144.375</v>
      </c>
      <c r="JY68" s="167">
        <f>JY20*Data!$E4</f>
        <v>144.375</v>
      </c>
      <c r="JZ68" s="167">
        <f>JZ20*Data!$E4</f>
        <v>144.375</v>
      </c>
      <c r="KA68" s="167">
        <f>KA20*Data!$E4</f>
        <v>144.375</v>
      </c>
      <c r="KB68" s="167">
        <f>KB20*Data!$E4</f>
        <v>144.375</v>
      </c>
      <c r="KC68" s="167">
        <f>KC20*Data!$E4</f>
        <v>144.375</v>
      </c>
      <c r="KD68" s="167">
        <f>KD20*Data!$E4</f>
        <v>144.375</v>
      </c>
      <c r="KE68" s="167">
        <f>KE20*Data!$E4</f>
        <v>144.375</v>
      </c>
      <c r="KF68" s="167">
        <f>KF20*Data!$E4</f>
        <v>144.375</v>
      </c>
      <c r="KG68" s="167">
        <f>KG20*Data!$E4</f>
        <v>144.375</v>
      </c>
      <c r="KH68" s="167">
        <f>KH20*Data!$E4</f>
        <v>144.375</v>
      </c>
      <c r="KI68" s="167">
        <f>KI20*Data!$E4</f>
        <v>144.375</v>
      </c>
      <c r="KJ68" s="167">
        <f>KJ20*Data!$E4</f>
        <v>144.375</v>
      </c>
      <c r="KK68" s="167">
        <f>KK20*Data!$E4</f>
        <v>144.375</v>
      </c>
      <c r="KL68" s="167">
        <f>KL20*Data!$E4</f>
        <v>144.375</v>
      </c>
      <c r="KM68" s="167">
        <f>KM20*Data!$E4</f>
        <v>144.375</v>
      </c>
      <c r="KN68" s="167">
        <f>KN20*Data!$E4</f>
        <v>144.375</v>
      </c>
      <c r="KO68" s="167">
        <f>KO20*Data!$E4</f>
        <v>144.375</v>
      </c>
      <c r="KP68" s="167">
        <f>KP20*Data!$E4</f>
        <v>144.375</v>
      </c>
      <c r="KQ68" s="167">
        <f>KQ20*Data!$E4</f>
        <v>144.375</v>
      </c>
      <c r="KR68" s="167">
        <f>KR20*Data!$E4</f>
        <v>144.375</v>
      </c>
      <c r="KS68" s="167">
        <f>KS20*Data!$E4</f>
        <v>144.375</v>
      </c>
      <c r="KT68" s="167">
        <f>KT20*Data!$E4</f>
        <v>144.375</v>
      </c>
      <c r="KU68" s="167">
        <f>KU20*Data!$E4</f>
        <v>144.375</v>
      </c>
      <c r="KV68" s="167">
        <f>KV20*Data!$E4</f>
        <v>144.375</v>
      </c>
      <c r="KW68" s="167">
        <f>KW20*Data!$E4</f>
        <v>144.375</v>
      </c>
      <c r="KX68" s="167">
        <f>KX20*Data!$E4</f>
        <v>144.375</v>
      </c>
      <c r="KY68" s="167">
        <f>KY20*Data!$E4</f>
        <v>144.375</v>
      </c>
      <c r="KZ68" s="167">
        <f>KZ20*Data!$E4</f>
        <v>144.375</v>
      </c>
      <c r="LA68" s="167">
        <f>LA20*Data!$E4</f>
        <v>144.375</v>
      </c>
      <c r="LB68" s="167">
        <f>LB20*Data!$E4</f>
        <v>144.375</v>
      </c>
      <c r="LC68" s="167">
        <f>LC20*Data!$E4</f>
        <v>144.375</v>
      </c>
      <c r="LD68" s="167">
        <f>LD20*Data!$E4</f>
        <v>144.375</v>
      </c>
      <c r="LE68" s="167">
        <f>LE20*Data!$E4</f>
        <v>144.375</v>
      </c>
      <c r="LF68" s="167">
        <f>LF20*Data!$E4</f>
        <v>144.375</v>
      </c>
      <c r="LG68" s="167">
        <f>LG20*Data!$E4</f>
        <v>144.375</v>
      </c>
      <c r="LH68" s="167">
        <f>LH20*Data!$E4</f>
        <v>144.375</v>
      </c>
      <c r="LI68" s="167">
        <f>LI20*Data!$E4</f>
        <v>144.375</v>
      </c>
      <c r="LJ68" s="167">
        <f>LJ20*Data!$E4</f>
        <v>144.375</v>
      </c>
      <c r="LK68" s="167">
        <f>LK20*Data!$E4</f>
        <v>144.375</v>
      </c>
      <c r="LL68" s="167">
        <f>LL20*Data!$E4</f>
        <v>144.375</v>
      </c>
      <c r="LM68" s="167">
        <f>LM20*Data!$E4</f>
        <v>144.375</v>
      </c>
      <c r="LN68" s="167">
        <f>LN20*Data!$E4</f>
        <v>144.375</v>
      </c>
      <c r="LO68" s="167">
        <f>LO20*Data!$E4</f>
        <v>144.375</v>
      </c>
      <c r="LP68" s="167">
        <f>LP20*Data!$E4</f>
        <v>144.375</v>
      </c>
      <c r="LQ68" s="167">
        <f>LQ20*Data!$E4</f>
        <v>144.375</v>
      </c>
      <c r="LR68" s="167">
        <f>LR20*Data!$E4</f>
        <v>144.375</v>
      </c>
      <c r="LS68" s="167">
        <f>LS20*Data!$E4</f>
        <v>144.375</v>
      </c>
      <c r="LT68" s="167">
        <f>LT20*Data!$E4</f>
        <v>144.375</v>
      </c>
      <c r="LU68" s="167">
        <f>LU20*Data!$E4</f>
        <v>144.375</v>
      </c>
      <c r="LV68" s="167">
        <f>LV20*Data!$E4</f>
        <v>144.375</v>
      </c>
      <c r="LW68" s="167">
        <f>LW20*Data!$E4</f>
        <v>144.375</v>
      </c>
      <c r="LX68" s="167">
        <f>LX20*Data!$E4</f>
        <v>144.375</v>
      </c>
      <c r="LY68" s="167">
        <f>LY20*Data!$E4</f>
        <v>14.533750000000001</v>
      </c>
      <c r="LZ68" s="167">
        <f>LZ20*Data!$E4</f>
        <v>14.543375000000003</v>
      </c>
      <c r="MA68" s="167">
        <f>MA20*Data!$E4</f>
        <v>14.552999999999999</v>
      </c>
      <c r="MB68" s="167">
        <f>MB20*Data!$E4</f>
        <v>14.562625000000001</v>
      </c>
      <c r="MC68" s="167">
        <f>MC20*Data!$E4</f>
        <v>14.57225</v>
      </c>
      <c r="MD68" s="167">
        <f>MD20*Data!$E4</f>
        <v>14.581875</v>
      </c>
      <c r="ME68" s="167">
        <f>ME20*Data!$E4</f>
        <v>14.591500000000002</v>
      </c>
      <c r="MF68" s="167">
        <f>MF20*Data!$E4</f>
        <v>14.601125</v>
      </c>
      <c r="MG68" s="167">
        <f>MG20*Data!$E4</f>
        <v>14.610749999999999</v>
      </c>
      <c r="MH68" s="167">
        <f>MH20*Data!$E4</f>
        <v>14.620375000000001</v>
      </c>
      <c r="MI68" s="167">
        <f>MI20*Data!$E4</f>
        <v>14.630000000000003</v>
      </c>
      <c r="MJ68" s="167">
        <f>MJ20*Data!$E4</f>
        <v>14.639625000000001</v>
      </c>
      <c r="MK68" s="167">
        <f>MK20*Data!$E4</f>
        <v>14.64925</v>
      </c>
      <c r="ML68" s="167">
        <f>ML20*Data!$E4</f>
        <v>14.658874999999998</v>
      </c>
      <c r="MM68" s="167">
        <f>MM20*Data!$E4</f>
        <v>14.6685</v>
      </c>
      <c r="MN68" s="167">
        <f>MN20*Data!$E4</f>
        <v>14.678125000000001</v>
      </c>
      <c r="MO68" s="167">
        <f>MO20*Data!$E4</f>
        <v>14.687750000000003</v>
      </c>
      <c r="MP68" s="167">
        <f>MP20*Data!$E4</f>
        <v>14.697374999999999</v>
      </c>
      <c r="MQ68" s="167">
        <f>MQ20*Data!$E4</f>
        <v>14.707000000000001</v>
      </c>
      <c r="MR68" s="167">
        <f>MR20*Data!$E4</f>
        <v>14.716625000000001</v>
      </c>
      <c r="MS68" s="167">
        <f>MS20*Data!$E4</f>
        <v>14.72625</v>
      </c>
      <c r="MT68" s="167">
        <f>MT20*Data!$E4</f>
        <v>14.735875000000002</v>
      </c>
      <c r="MU68" s="167">
        <f>MU20*Data!$E4</f>
        <v>14.745499999999998</v>
      </c>
      <c r="MV68" s="167">
        <f>MV20*Data!$E4</f>
        <v>14.755125</v>
      </c>
      <c r="MW68" s="167">
        <f>MW20*Data!$E4</f>
        <v>14.764750000000001</v>
      </c>
      <c r="MX68" s="167">
        <f>MX20*Data!$E4</f>
        <v>14.774375000000001</v>
      </c>
      <c r="MY68" s="167">
        <f>MY20*Data!$E4</f>
        <v>14.783999999999999</v>
      </c>
      <c r="MZ68" s="167">
        <f>MZ20*Data!$E4</f>
        <v>14.793625</v>
      </c>
      <c r="NA68" s="167">
        <f>NA20*Data!$E4</f>
        <v>14.80325</v>
      </c>
      <c r="NB68" s="167">
        <f>NB20*Data!$E4</f>
        <v>14.812875</v>
      </c>
      <c r="NC68" s="167">
        <f>NC20*Data!$E4</f>
        <v>14.822500000000002</v>
      </c>
      <c r="ND68" s="167">
        <f>ND20*Data!$E4</f>
        <v>14.832124999999998</v>
      </c>
      <c r="NE68" s="167">
        <f>NE20*Data!$E4</f>
        <v>14.841749999999999</v>
      </c>
      <c r="NF68" s="167">
        <f>NF20*Data!$E4</f>
        <v>14.851374999999999</v>
      </c>
      <c r="NG68" s="167">
        <f>NG20*Data!$E4</f>
        <v>14.861000000000001</v>
      </c>
      <c r="NH68" s="167">
        <f>NH20*Data!$E4</f>
        <v>14.870625000000002</v>
      </c>
      <c r="NI68" s="167">
        <f>NI20*Data!$E4</f>
        <v>14.880249999999998</v>
      </c>
    </row>
    <row r="69" spans="1:373" s="163" customFormat="1" ht="15">
      <c r="B69" s="168" t="s">
        <v>1267</v>
      </c>
      <c r="C69" s="169">
        <f>C21*Data!$B5</f>
        <v>0</v>
      </c>
      <c r="D69" s="169">
        <f>D21*Data!$B5</f>
        <v>0</v>
      </c>
      <c r="E69" s="169">
        <f>E21*Data!$B5</f>
        <v>0</v>
      </c>
      <c r="F69" s="169">
        <f>F21*Data!$B5</f>
        <v>0</v>
      </c>
      <c r="G69" s="169">
        <f>G21*Data!$B5</f>
        <v>0</v>
      </c>
      <c r="H69" s="169">
        <f>H21*Data!$B5</f>
        <v>0</v>
      </c>
      <c r="I69" s="169">
        <f>I21*Data!$B5</f>
        <v>0</v>
      </c>
      <c r="J69" s="169">
        <f>J21*Data!$B5</f>
        <v>0</v>
      </c>
      <c r="K69" s="169">
        <f>K21*Data!$B5</f>
        <v>0</v>
      </c>
      <c r="L69" s="169">
        <f>L21*Data!$B5</f>
        <v>0</v>
      </c>
      <c r="M69" s="169">
        <f>M21*Data!$B5</f>
        <v>0</v>
      </c>
      <c r="N69" s="169">
        <f>N21*Data!$B5</f>
        <v>0</v>
      </c>
      <c r="O69" s="169">
        <f>O21*Data!$B5</f>
        <v>0</v>
      </c>
      <c r="P69" s="169">
        <f>P21*Data!$B5</f>
        <v>0</v>
      </c>
      <c r="Q69" s="169">
        <f>Q21*Data!$B5</f>
        <v>0</v>
      </c>
      <c r="R69" s="169">
        <f>R21*Data!$B5</f>
        <v>0</v>
      </c>
      <c r="S69" s="169">
        <f>S21*Data!$B5</f>
        <v>0</v>
      </c>
      <c r="T69" s="169">
        <f>T21*Data!$B5</f>
        <v>0</v>
      </c>
      <c r="U69" s="169">
        <f>U21*Data!$B5</f>
        <v>0</v>
      </c>
      <c r="V69" s="169">
        <f>V21*Data!$B5</f>
        <v>0</v>
      </c>
      <c r="W69" s="169">
        <f>W21*Data!$B5</f>
        <v>0</v>
      </c>
      <c r="X69" s="169">
        <f>X21*Data!$B5</f>
        <v>0</v>
      </c>
      <c r="Y69" s="169">
        <f>Y21*Data!$B5</f>
        <v>0</v>
      </c>
      <c r="Z69" s="169">
        <f>Z21*Data!$B5</f>
        <v>0</v>
      </c>
      <c r="AA69" s="169">
        <f>AA21*Data!$B5</f>
        <v>0</v>
      </c>
      <c r="AB69" s="169">
        <f>AB21*Data!$B5</f>
        <v>0</v>
      </c>
      <c r="AC69" s="169">
        <f>AC21*Data!$B5</f>
        <v>0</v>
      </c>
      <c r="AD69" s="169">
        <f>AD21*Data!$B5</f>
        <v>0</v>
      </c>
      <c r="AE69" s="169">
        <f>AE21*Data!$B5</f>
        <v>0</v>
      </c>
      <c r="AF69" s="169">
        <f>AF21*Data!$B5</f>
        <v>0</v>
      </c>
      <c r="AG69" s="169">
        <f>AG21*Data!$B5</f>
        <v>0</v>
      </c>
      <c r="AH69" s="169">
        <f>AH21*Data!$B5</f>
        <v>0</v>
      </c>
      <c r="AI69" s="169">
        <f>AI21*Data!$B5</f>
        <v>0</v>
      </c>
      <c r="AJ69" s="169">
        <f>AJ21*Data!$B5</f>
        <v>0</v>
      </c>
      <c r="AK69" s="169">
        <f>AK21*Data!$B5</f>
        <v>0</v>
      </c>
      <c r="AL69" s="169">
        <f>AL21*Data!$B5</f>
        <v>0</v>
      </c>
      <c r="AM69" s="169">
        <f>AM21*Data!$B5</f>
        <v>0</v>
      </c>
      <c r="AN69" s="169">
        <f>AN21*Data!$B5</f>
        <v>0</v>
      </c>
      <c r="AO69" s="169">
        <f>AO21*Data!$B5</f>
        <v>0</v>
      </c>
      <c r="AP69" s="169">
        <f>AP21*Data!$B5</f>
        <v>0</v>
      </c>
      <c r="AQ69" s="169">
        <f>AQ21*Data!$B5</f>
        <v>0</v>
      </c>
      <c r="AR69" s="169">
        <f>AR21*Data!$B5</f>
        <v>0</v>
      </c>
      <c r="AS69" s="169">
        <f>AS21*Data!$B5</f>
        <v>0</v>
      </c>
      <c r="AT69" s="169">
        <f>AT21*Data!$B5</f>
        <v>0</v>
      </c>
      <c r="AU69" s="169">
        <f>AU21*Data!$B5</f>
        <v>0</v>
      </c>
      <c r="AV69" s="169">
        <f>AV21*Data!$B5</f>
        <v>0</v>
      </c>
      <c r="AW69" s="169">
        <f>AW21*Data!$B5</f>
        <v>0</v>
      </c>
      <c r="AX69" s="169">
        <f>AX21*Data!$B5</f>
        <v>0</v>
      </c>
      <c r="AY69" s="169">
        <f>AY21*Data!$B5</f>
        <v>0</v>
      </c>
      <c r="AZ69" s="169">
        <f>AZ21*Data!$B5</f>
        <v>0</v>
      </c>
      <c r="BA69" s="169">
        <f>BA21*Data!$B5</f>
        <v>0</v>
      </c>
      <c r="BB69" s="169">
        <f>BB21*Data!$B5</f>
        <v>0</v>
      </c>
      <c r="BC69" s="169">
        <f>BC21*Data!$B5</f>
        <v>0</v>
      </c>
      <c r="BD69" s="169">
        <f>BD21*Data!$B5</f>
        <v>0</v>
      </c>
      <c r="BE69" s="169">
        <f>BE21*Data!$B5</f>
        <v>0</v>
      </c>
      <c r="BF69" s="169">
        <f>BF21*Data!$B5</f>
        <v>0</v>
      </c>
      <c r="BG69" s="169">
        <f>BG21*Data!$B5</f>
        <v>0</v>
      </c>
      <c r="BH69" s="169">
        <f>BH21*Data!$B5</f>
        <v>0</v>
      </c>
      <c r="BI69" s="169">
        <f>BI21*Data!$B5</f>
        <v>0</v>
      </c>
      <c r="BJ69" s="169">
        <f>BJ21*Data!$B5</f>
        <v>0</v>
      </c>
      <c r="BK69" s="169">
        <f>BK21*Data!$B5</f>
        <v>0</v>
      </c>
      <c r="BL69" s="169">
        <f>BL21*Data!$B5</f>
        <v>0</v>
      </c>
      <c r="BM69" s="169">
        <f>BM21*Data!$B5</f>
        <v>0</v>
      </c>
      <c r="BN69" s="169">
        <f>BN21*Data!$B5</f>
        <v>0</v>
      </c>
      <c r="BO69" s="169">
        <f>BO21*Data!$B5</f>
        <v>0</v>
      </c>
      <c r="BP69" s="169">
        <f>BP21*Data!$B5</f>
        <v>0</v>
      </c>
      <c r="BQ69" s="169">
        <f>BQ21*Data!$B5</f>
        <v>0</v>
      </c>
      <c r="BR69" s="169">
        <f>BR21*Data!$B5</f>
        <v>0</v>
      </c>
      <c r="BS69" s="169">
        <f>BS21*Data!$B5</f>
        <v>0</v>
      </c>
      <c r="BT69" s="169">
        <f>BT21*Data!$B5</f>
        <v>0</v>
      </c>
      <c r="BU69" s="169">
        <f>BU21*Data!$B5</f>
        <v>0</v>
      </c>
      <c r="BV69" s="169">
        <f>BV21*Data!$B5</f>
        <v>0</v>
      </c>
      <c r="BW69" s="169">
        <f>BW21*Data!$B5</f>
        <v>0</v>
      </c>
      <c r="BX69" s="169">
        <f>BX21*Data!$B5</f>
        <v>0</v>
      </c>
      <c r="BY69" s="169">
        <f>BY21*Data!$B5</f>
        <v>0</v>
      </c>
      <c r="BZ69" s="169">
        <f>BZ21*Data!$B5</f>
        <v>0</v>
      </c>
      <c r="CA69" s="169">
        <f>CA21*Data!$B5</f>
        <v>0</v>
      </c>
      <c r="CB69" s="169">
        <f>CB21*Data!$B5</f>
        <v>0</v>
      </c>
      <c r="CC69" s="169">
        <f>CC21*Data!$B5</f>
        <v>0</v>
      </c>
      <c r="CD69" s="169">
        <f>CD21*Data!$B5</f>
        <v>0</v>
      </c>
      <c r="CE69" s="169">
        <f>CE21*Data!$B5</f>
        <v>0</v>
      </c>
      <c r="CF69" s="169">
        <f>CF21*Data!$B5</f>
        <v>0</v>
      </c>
      <c r="CG69" s="169">
        <f>CG21*Data!$B5</f>
        <v>0</v>
      </c>
      <c r="CH69" s="169">
        <f>CH21*Data!$B5</f>
        <v>0</v>
      </c>
      <c r="CI69" s="169">
        <f>CI21*Data!$B5</f>
        <v>0</v>
      </c>
      <c r="CJ69" s="169">
        <f>CJ21*Data!$B5</f>
        <v>0</v>
      </c>
      <c r="CK69" s="169">
        <f>CK21*Data!$B5</f>
        <v>0</v>
      </c>
      <c r="CL69" s="169">
        <f>CL21*Data!$B5</f>
        <v>0</v>
      </c>
      <c r="CM69" s="169">
        <f>CM21*Data!$B5</f>
        <v>0</v>
      </c>
      <c r="CN69" s="169">
        <f>CN21*Data!$B5</f>
        <v>0</v>
      </c>
      <c r="CO69" s="169">
        <f>CO21*Data!$B5</f>
        <v>0</v>
      </c>
      <c r="CP69" s="169">
        <f>CP21*Data!$B5</f>
        <v>0</v>
      </c>
      <c r="CQ69" s="169">
        <f>CQ21*Data!$B5</f>
        <v>0</v>
      </c>
      <c r="CR69" s="169">
        <f>CR21*Data!$B5</f>
        <v>0</v>
      </c>
      <c r="CS69" s="169">
        <f>CS21*Data!$B5</f>
        <v>0</v>
      </c>
      <c r="CT69" s="169">
        <f>CT21*Data!$B5</f>
        <v>0</v>
      </c>
      <c r="CU69" s="169">
        <f>CU21*Data!$B5</f>
        <v>0</v>
      </c>
      <c r="CV69" s="169">
        <f>CV21*Data!$B5</f>
        <v>0</v>
      </c>
      <c r="CW69" s="169">
        <f>CW21*Data!$B5</f>
        <v>0</v>
      </c>
      <c r="CX69" s="169">
        <f>CX21*Data!$B5</f>
        <v>0</v>
      </c>
      <c r="CY69" s="169">
        <f>CY21*Data!$B5</f>
        <v>0</v>
      </c>
      <c r="CZ69" s="169">
        <f>CZ21*Data!$B5</f>
        <v>0</v>
      </c>
      <c r="DA69" s="169">
        <f>DA21*Data!$B5</f>
        <v>0</v>
      </c>
      <c r="DB69" s="169">
        <f>DB21*Data!$B5</f>
        <v>0</v>
      </c>
      <c r="DC69" s="169">
        <f>DC21*Data!$B5</f>
        <v>0</v>
      </c>
      <c r="DD69" s="169">
        <f>DD21*Data!$B5</f>
        <v>0</v>
      </c>
      <c r="DE69" s="169">
        <f>DE21*Data!$B5</f>
        <v>0</v>
      </c>
      <c r="DF69" s="169">
        <f>DF21*Data!$B5</f>
        <v>0</v>
      </c>
      <c r="DG69" s="169">
        <f>DG21*Data!$B5</f>
        <v>0</v>
      </c>
      <c r="DH69" s="169">
        <f>DH21*Data!$B5</f>
        <v>0</v>
      </c>
      <c r="DI69" s="169">
        <f>DI21*Data!$B5</f>
        <v>0</v>
      </c>
      <c r="DJ69" s="169">
        <f>DJ21*Data!$B5</f>
        <v>0</v>
      </c>
      <c r="DK69" s="169">
        <f>DK21*Data!$B5</f>
        <v>0</v>
      </c>
      <c r="DL69" s="169">
        <f>DL21*Data!$B5</f>
        <v>0</v>
      </c>
      <c r="DM69" s="169">
        <f>DM21*Data!$B5</f>
        <v>0</v>
      </c>
      <c r="DN69" s="169">
        <f>DN21*Data!$B5</f>
        <v>0</v>
      </c>
      <c r="DO69" s="169">
        <f>DO21*Data!$B5</f>
        <v>0</v>
      </c>
      <c r="DP69" s="169">
        <f>DP21*Data!$B5</f>
        <v>0</v>
      </c>
      <c r="DQ69" s="169">
        <f>DQ21*Data!$B5</f>
        <v>0</v>
      </c>
      <c r="DR69" s="169">
        <f>DR21*Data!$B5</f>
        <v>0</v>
      </c>
      <c r="DS69" s="169">
        <f>DS21*Data!$B5</f>
        <v>0</v>
      </c>
      <c r="DT69" s="169">
        <f>DT21*Data!$B5</f>
        <v>0</v>
      </c>
      <c r="DU69" s="169">
        <f>DU21*Data!$B5</f>
        <v>0</v>
      </c>
      <c r="DV69" s="169">
        <f>DV21*Data!$B5</f>
        <v>0</v>
      </c>
      <c r="DW69" s="169">
        <f>DW21*Data!$B5</f>
        <v>0</v>
      </c>
      <c r="DX69" s="169">
        <f>DX21*Data!$B5</f>
        <v>0</v>
      </c>
      <c r="DY69" s="169">
        <f>DY21*Data!$B5</f>
        <v>0</v>
      </c>
      <c r="DZ69" s="169">
        <f>DZ21*Data!$B5</f>
        <v>0</v>
      </c>
      <c r="EA69" s="169">
        <f>EA21*Data!$B5</f>
        <v>0</v>
      </c>
      <c r="EB69" s="169">
        <f>EB21*Data!$B5</f>
        <v>0</v>
      </c>
      <c r="EC69" s="169">
        <f>EC21*Data!$B5</f>
        <v>0</v>
      </c>
      <c r="ED69" s="169">
        <f>ED21*Data!$B5</f>
        <v>0</v>
      </c>
      <c r="EE69" s="169">
        <f>EE21*Data!$B5</f>
        <v>0</v>
      </c>
      <c r="EF69" s="169">
        <f>EF21*Data!$B5</f>
        <v>0</v>
      </c>
      <c r="EG69" s="169">
        <f>EG21*Data!$B5</f>
        <v>0</v>
      </c>
      <c r="EH69" s="169">
        <f>EH21*Data!$B5</f>
        <v>0</v>
      </c>
      <c r="EI69" s="169">
        <f>EI21*Data!$B5</f>
        <v>0</v>
      </c>
      <c r="EJ69" s="169">
        <f>EJ21*Data!$B5</f>
        <v>0</v>
      </c>
      <c r="EK69" s="169">
        <f>EK21*Data!$B5</f>
        <v>0</v>
      </c>
      <c r="EL69" s="169">
        <f>EL21*Data!$B5</f>
        <v>0</v>
      </c>
      <c r="EM69" s="169">
        <f>EM21*Data!$B5</f>
        <v>0</v>
      </c>
      <c r="EN69" s="169">
        <f>EN21*Data!$B5</f>
        <v>0</v>
      </c>
      <c r="EO69" s="169">
        <f>EO21*Data!$B5</f>
        <v>0</v>
      </c>
      <c r="EP69" s="169">
        <f>EP21*Data!$B5</f>
        <v>0</v>
      </c>
      <c r="EQ69" s="169">
        <f>EQ21*Data!$B5</f>
        <v>0</v>
      </c>
      <c r="ER69" s="169">
        <f>ER21*Data!$B5</f>
        <v>0</v>
      </c>
      <c r="ES69" s="169">
        <f>ES21*Data!$B5</f>
        <v>0</v>
      </c>
      <c r="ET69" s="169">
        <f>ET21*Data!$B5</f>
        <v>0</v>
      </c>
      <c r="EU69" s="169">
        <f>EU21*Data!$B5</f>
        <v>0</v>
      </c>
      <c r="EV69" s="169">
        <f>EV21*Data!$B5</f>
        <v>0</v>
      </c>
      <c r="EW69" s="169">
        <f>EW21*Data!$B5</f>
        <v>0</v>
      </c>
      <c r="EX69" s="169">
        <f>EX21*Data!$B5</f>
        <v>0</v>
      </c>
      <c r="EY69" s="169">
        <f>EY21*Data!$B5</f>
        <v>0</v>
      </c>
      <c r="EZ69" s="169">
        <f>EZ21*Data!$B5</f>
        <v>0</v>
      </c>
      <c r="FA69" s="169">
        <f>FA21*Data!$B5</f>
        <v>0</v>
      </c>
      <c r="FB69" s="169">
        <f>FB21*Data!$B5</f>
        <v>0</v>
      </c>
      <c r="FC69" s="169">
        <f>FC21*Data!$B5</f>
        <v>0</v>
      </c>
      <c r="FD69" s="169">
        <f>FD21*Data!$B5</f>
        <v>0</v>
      </c>
      <c r="FE69" s="169">
        <f>FE21*Data!$B5</f>
        <v>0</v>
      </c>
      <c r="FF69" s="169">
        <f>FF21*Data!$B5</f>
        <v>0</v>
      </c>
      <c r="FG69" s="169">
        <f>FG21*Data!$B5</f>
        <v>0</v>
      </c>
      <c r="FH69" s="169">
        <f>FH21*Data!$B5</f>
        <v>0</v>
      </c>
      <c r="FI69" s="169">
        <f>FI21*Data!$B5</f>
        <v>0</v>
      </c>
      <c r="FJ69" s="169">
        <f>FJ21*Data!$B5</f>
        <v>0</v>
      </c>
      <c r="FK69" s="169">
        <f>FK21*Data!$B5</f>
        <v>0</v>
      </c>
      <c r="FL69" s="169">
        <f>FL21*Data!$B5</f>
        <v>0</v>
      </c>
      <c r="FM69" s="169">
        <f>FM21*Data!$B5</f>
        <v>0</v>
      </c>
      <c r="FN69" s="169">
        <f>FN21*Data!$B5</f>
        <v>0</v>
      </c>
      <c r="FO69" s="169">
        <f>FO21*Data!$B5</f>
        <v>0</v>
      </c>
      <c r="FP69" s="169">
        <f>FP21*Data!$B5</f>
        <v>0</v>
      </c>
      <c r="FQ69" s="169">
        <f>FQ21*Data!$B5</f>
        <v>0</v>
      </c>
      <c r="FR69" s="169">
        <f>FR21*Data!$B5</f>
        <v>0</v>
      </c>
      <c r="FS69" s="169">
        <f>FS21*Data!$B5</f>
        <v>0</v>
      </c>
      <c r="FT69" s="169">
        <f>FT21*Data!$B5</f>
        <v>0</v>
      </c>
      <c r="FU69" s="169">
        <f>FU21*Data!$B5</f>
        <v>0</v>
      </c>
      <c r="FV69" s="169">
        <f>FV21*Data!$B5</f>
        <v>0</v>
      </c>
      <c r="FW69" s="169">
        <f>FW21*Data!$B5</f>
        <v>0</v>
      </c>
      <c r="FX69" s="169">
        <f>FX21*Data!$B5</f>
        <v>0</v>
      </c>
      <c r="FY69" s="169">
        <f>FY21*Data!$B5</f>
        <v>0</v>
      </c>
      <c r="FZ69" s="169">
        <f>FZ21*Data!$B5</f>
        <v>0</v>
      </c>
      <c r="GA69" s="169">
        <f>GA21*Data!$B5</f>
        <v>0</v>
      </c>
      <c r="GB69" s="169">
        <f>GB21*Data!$B5</f>
        <v>0</v>
      </c>
      <c r="GC69" s="169">
        <f>GC21*Data!$B5</f>
        <v>0</v>
      </c>
      <c r="GD69" s="169">
        <f>GD21*Data!$B5</f>
        <v>0</v>
      </c>
      <c r="GE69" s="169">
        <f>GE21*Data!$B5</f>
        <v>0</v>
      </c>
      <c r="GF69" s="169">
        <f>GF21*Data!$B5</f>
        <v>0</v>
      </c>
      <c r="GG69" s="169">
        <f>GG21*Data!$B5</f>
        <v>0</v>
      </c>
      <c r="GH69" s="169">
        <f>GH21*Data!$B5</f>
        <v>0</v>
      </c>
      <c r="GI69" s="169">
        <f>GI21*Data!$B5</f>
        <v>0</v>
      </c>
      <c r="GJ69" s="169">
        <f>GJ21*Data!$B5</f>
        <v>0</v>
      </c>
      <c r="GK69" s="169">
        <f>GK21*Data!$B5</f>
        <v>0</v>
      </c>
      <c r="GL69" s="169">
        <f>GL21*Data!$B5</f>
        <v>0</v>
      </c>
      <c r="GM69" s="169">
        <f>GM21*Data!$B5</f>
        <v>0</v>
      </c>
      <c r="GN69" s="169">
        <f>GN21*Data!$B5</f>
        <v>0</v>
      </c>
      <c r="GO69" s="169">
        <f>GO21*Data!$B5</f>
        <v>0</v>
      </c>
      <c r="GP69" s="169">
        <f>GP21*Data!$B5</f>
        <v>0</v>
      </c>
      <c r="GQ69" s="169">
        <f>GQ21*Data!$B5</f>
        <v>0</v>
      </c>
      <c r="GR69" s="169">
        <f>GR21*Data!$B5</f>
        <v>0</v>
      </c>
      <c r="GS69" s="169">
        <f>GS21*Data!$B5</f>
        <v>0</v>
      </c>
      <c r="GT69" s="169">
        <f>GT21*Data!$B5</f>
        <v>0</v>
      </c>
      <c r="GU69" s="169">
        <f>GU21*Data!$B5</f>
        <v>0</v>
      </c>
      <c r="GV69" s="169">
        <f>GV21*Data!$B5</f>
        <v>0</v>
      </c>
      <c r="GW69" s="169">
        <f>GW21*Data!$B5</f>
        <v>0</v>
      </c>
      <c r="GX69" s="169">
        <f>GX21*Data!$B5</f>
        <v>0</v>
      </c>
      <c r="GY69" s="169">
        <f>GY21*Data!$B5</f>
        <v>0</v>
      </c>
      <c r="GZ69" s="169">
        <f>GZ21*Data!$B5</f>
        <v>0</v>
      </c>
      <c r="HA69" s="169">
        <f>HA21*Data!$B5</f>
        <v>0</v>
      </c>
      <c r="HB69" s="169">
        <f>HB21*Data!$B5</f>
        <v>0</v>
      </c>
      <c r="HC69" s="169">
        <f>HC21*Data!$B5</f>
        <v>0</v>
      </c>
      <c r="HD69" s="169">
        <f>HD21*Data!$B5</f>
        <v>0</v>
      </c>
      <c r="HE69" s="169">
        <f>HE21*Data!$B5</f>
        <v>0</v>
      </c>
      <c r="HF69" s="169">
        <f>HF21*Data!$B5</f>
        <v>0</v>
      </c>
      <c r="HG69" s="169">
        <f>HG21*Data!$B5</f>
        <v>0</v>
      </c>
      <c r="HH69" s="169">
        <f>HH21*Data!$B5</f>
        <v>0</v>
      </c>
      <c r="HI69" s="169">
        <f>HI21*Data!$B5</f>
        <v>0</v>
      </c>
      <c r="HJ69" s="169">
        <f>HJ21*Data!$B5</f>
        <v>0</v>
      </c>
      <c r="HK69" s="169">
        <f>HK21*Data!$B5</f>
        <v>0</v>
      </c>
      <c r="HL69" s="169">
        <f>HL21*Data!$B5</f>
        <v>0</v>
      </c>
      <c r="HM69" s="169">
        <f>HM21*Data!$B5</f>
        <v>0</v>
      </c>
      <c r="HN69" s="169">
        <f>HN21*Data!$B5</f>
        <v>0</v>
      </c>
      <c r="HO69" s="169">
        <f>HO21*Data!$B5</f>
        <v>0</v>
      </c>
      <c r="HP69" s="169">
        <f>HP21*Data!$B5</f>
        <v>0</v>
      </c>
      <c r="HQ69" s="169">
        <f>HQ21*Data!$B5</f>
        <v>0</v>
      </c>
      <c r="HR69" s="169">
        <f>HR21*Data!$B5</f>
        <v>0</v>
      </c>
      <c r="HS69" s="169">
        <f>HS21*Data!$B5</f>
        <v>0</v>
      </c>
      <c r="HT69" s="169">
        <f>HT21*Data!$B5</f>
        <v>0</v>
      </c>
      <c r="HU69" s="169">
        <f>HU21*Data!$B5</f>
        <v>0</v>
      </c>
      <c r="HV69" s="169">
        <f>HV21*Data!$B5</f>
        <v>0</v>
      </c>
      <c r="HW69" s="169">
        <f>HW21*Data!$B5</f>
        <v>0</v>
      </c>
      <c r="HX69" s="169">
        <f>HX21*Data!$B5</f>
        <v>0</v>
      </c>
      <c r="HY69" s="169">
        <f>HY21*Data!$B5</f>
        <v>0</v>
      </c>
      <c r="HZ69" s="169">
        <f>HZ21*Data!$B5</f>
        <v>0</v>
      </c>
      <c r="IA69" s="169">
        <f>IA21*Data!$B5</f>
        <v>0</v>
      </c>
      <c r="IB69" s="169">
        <f>IB21*Data!$B5</f>
        <v>0</v>
      </c>
      <c r="IC69" s="169">
        <f>IC21*Data!$B5</f>
        <v>0</v>
      </c>
      <c r="ID69" s="169">
        <f>ID21*Data!$B5</f>
        <v>0</v>
      </c>
      <c r="IE69" s="169">
        <f>IE21*Data!$B5</f>
        <v>0</v>
      </c>
      <c r="IF69" s="169">
        <f>IF21*Data!$B5</f>
        <v>0</v>
      </c>
      <c r="IG69" s="169">
        <f>IG21*Data!$B5</f>
        <v>0</v>
      </c>
      <c r="IH69" s="169">
        <f>IH21*Data!$B5</f>
        <v>0</v>
      </c>
      <c r="II69" s="169">
        <f>II21*Data!$B5</f>
        <v>0</v>
      </c>
      <c r="IJ69" s="169">
        <f>IJ21*Data!$B5</f>
        <v>0</v>
      </c>
      <c r="IK69" s="169">
        <f>IK21*Data!$B5</f>
        <v>0</v>
      </c>
      <c r="IL69" s="169">
        <f>IL21*Data!$B5</f>
        <v>0</v>
      </c>
      <c r="IM69" s="169">
        <f>IM21*Data!$B5</f>
        <v>0</v>
      </c>
      <c r="IN69" s="169">
        <f>IN21*Data!$B5</f>
        <v>0</v>
      </c>
      <c r="IO69" s="169">
        <f>IO21*Data!$B5</f>
        <v>0</v>
      </c>
      <c r="IP69" s="169">
        <f>IP21*Data!$B5</f>
        <v>0</v>
      </c>
      <c r="IQ69" s="169">
        <f>IQ21*Data!$B5</f>
        <v>0</v>
      </c>
      <c r="IR69" s="169">
        <f>IR21*Data!$B5</f>
        <v>0</v>
      </c>
      <c r="IS69" s="169">
        <f>IS21*Data!$B5</f>
        <v>0</v>
      </c>
      <c r="IT69" s="169">
        <f>IT21*Data!$B5</f>
        <v>0</v>
      </c>
      <c r="IU69" s="169">
        <f>IU21*Data!$B5</f>
        <v>0</v>
      </c>
      <c r="IV69" s="169">
        <f>IV21*Data!$B5</f>
        <v>0</v>
      </c>
      <c r="IW69" s="169">
        <f>IW21*Data!$B5</f>
        <v>0</v>
      </c>
      <c r="IX69" s="169">
        <f>IX21*Data!$B5</f>
        <v>0</v>
      </c>
      <c r="IY69" s="169">
        <f>IY21*Data!$B5</f>
        <v>0</v>
      </c>
      <c r="IZ69" s="169">
        <f>IZ21*Data!$B5</f>
        <v>0</v>
      </c>
      <c r="JA69" s="169">
        <f>JA21*Data!$B5</f>
        <v>0</v>
      </c>
      <c r="JB69" s="169">
        <f>JB21*Data!$B5</f>
        <v>0</v>
      </c>
      <c r="JC69" s="169">
        <f>JC21*Data!$B5</f>
        <v>0</v>
      </c>
      <c r="JD69" s="169">
        <f>JD21*Data!$B5</f>
        <v>0</v>
      </c>
      <c r="JE69" s="169">
        <f>JE21*Data!$B5</f>
        <v>0</v>
      </c>
      <c r="JF69" s="169">
        <f>JF21*Data!$B5</f>
        <v>0</v>
      </c>
      <c r="JG69" s="169">
        <f>JG21*Data!$B5</f>
        <v>0</v>
      </c>
      <c r="JH69" s="169">
        <f>JH21*Data!$B5</f>
        <v>0</v>
      </c>
      <c r="JI69" s="169">
        <f>JI21*Data!$B5</f>
        <v>0</v>
      </c>
      <c r="JJ69" s="169">
        <f>JJ21*Data!$B5</f>
        <v>0</v>
      </c>
      <c r="JK69" s="169">
        <f>JK21*Data!$B5</f>
        <v>0</v>
      </c>
      <c r="JL69" s="169">
        <f>JL21*Data!$B5</f>
        <v>0</v>
      </c>
      <c r="JM69" s="169">
        <f>JM21*Data!$B5</f>
        <v>0</v>
      </c>
      <c r="JN69" s="169">
        <f>JN21*Data!$B5</f>
        <v>0</v>
      </c>
      <c r="JO69" s="169">
        <f>JO21*Data!$B5</f>
        <v>0</v>
      </c>
      <c r="JP69" s="169">
        <f>JP21*Data!$B5</f>
        <v>0</v>
      </c>
      <c r="JQ69" s="169">
        <f>JQ21*Data!$B5</f>
        <v>0</v>
      </c>
      <c r="JR69" s="169">
        <f>JR21*Data!$B5</f>
        <v>0</v>
      </c>
      <c r="JS69" s="169">
        <f>JS21*Data!$B5</f>
        <v>0</v>
      </c>
      <c r="JT69" s="169">
        <f>JT21*Data!$B5</f>
        <v>0</v>
      </c>
      <c r="JU69" s="169">
        <f>JU21*Data!$B5</f>
        <v>0</v>
      </c>
      <c r="JV69" s="169">
        <f>JV21*Data!$B5</f>
        <v>0</v>
      </c>
      <c r="JW69" s="169">
        <f>JW21*Data!$B5</f>
        <v>0</v>
      </c>
      <c r="JX69" s="169">
        <f>JX21*Data!$B5</f>
        <v>0</v>
      </c>
      <c r="JY69" s="169">
        <f>JY21*Data!$B5</f>
        <v>0</v>
      </c>
      <c r="JZ69" s="169">
        <f>JZ21*Data!$B5</f>
        <v>0</v>
      </c>
      <c r="KA69" s="169">
        <f>KA21*Data!$B5</f>
        <v>0</v>
      </c>
      <c r="KB69" s="169">
        <f>KB21*Data!$B5</f>
        <v>0</v>
      </c>
      <c r="KC69" s="169">
        <f>KC21*Data!$B5</f>
        <v>0</v>
      </c>
      <c r="KD69" s="169">
        <f>KD21*Data!$B5</f>
        <v>0</v>
      </c>
      <c r="KE69" s="169">
        <f>KE21*Data!$B5</f>
        <v>0</v>
      </c>
      <c r="KF69" s="169">
        <f>KF21*Data!$B5</f>
        <v>0</v>
      </c>
      <c r="KG69" s="169">
        <f>KG21*Data!$B5</f>
        <v>0</v>
      </c>
      <c r="KH69" s="169">
        <f>KH21*Data!$B5</f>
        <v>0</v>
      </c>
      <c r="KI69" s="169">
        <f>KI21*Data!$B5</f>
        <v>0</v>
      </c>
      <c r="KJ69" s="169">
        <f>KJ21*Data!$B5</f>
        <v>0</v>
      </c>
      <c r="KK69" s="169">
        <f>KK21*Data!$B5</f>
        <v>0</v>
      </c>
      <c r="KL69" s="169">
        <f>KL21*Data!$B5</f>
        <v>0</v>
      </c>
      <c r="KM69" s="169">
        <f>KM21*Data!$B5</f>
        <v>0</v>
      </c>
      <c r="KN69" s="169">
        <f>KN21*Data!$B5</f>
        <v>0</v>
      </c>
      <c r="KO69" s="169">
        <f>KO21*Data!$B5</f>
        <v>0</v>
      </c>
      <c r="KP69" s="169">
        <f>KP21*Data!$B5</f>
        <v>0</v>
      </c>
      <c r="KQ69" s="169">
        <f>KQ21*Data!$B5</f>
        <v>0</v>
      </c>
      <c r="KR69" s="169">
        <f>KR21*Data!$B5</f>
        <v>0</v>
      </c>
      <c r="KS69" s="169">
        <f>KS21*Data!$B5</f>
        <v>0</v>
      </c>
      <c r="KT69" s="169">
        <f>KT21*Data!$B5</f>
        <v>0</v>
      </c>
      <c r="KU69" s="169">
        <f>KU21*Data!$B5</f>
        <v>0</v>
      </c>
      <c r="KV69" s="169">
        <f>KV21*Data!$B5</f>
        <v>0</v>
      </c>
      <c r="KW69" s="169">
        <f>KW21*Data!$B5</f>
        <v>0</v>
      </c>
      <c r="KX69" s="169">
        <f>KX21*Data!$B5</f>
        <v>0</v>
      </c>
      <c r="KY69" s="169">
        <f>KY21*Data!$B5</f>
        <v>0</v>
      </c>
      <c r="KZ69" s="169">
        <f>KZ21*Data!$B5</f>
        <v>0</v>
      </c>
      <c r="LA69" s="169">
        <f>LA21*Data!$B5</f>
        <v>0</v>
      </c>
      <c r="LB69" s="169">
        <f>LB21*Data!$B5</f>
        <v>0</v>
      </c>
      <c r="LC69" s="169">
        <f>LC21*Data!$B5</f>
        <v>0</v>
      </c>
      <c r="LD69" s="169">
        <f>LD21*Data!$B5</f>
        <v>0</v>
      </c>
      <c r="LE69" s="169">
        <f>LE21*Data!$B5</f>
        <v>0</v>
      </c>
      <c r="LF69" s="169">
        <f>LF21*Data!$B5</f>
        <v>0</v>
      </c>
      <c r="LG69" s="169">
        <f>LG21*Data!$B5</f>
        <v>0</v>
      </c>
      <c r="LH69" s="169">
        <f>LH21*Data!$B5</f>
        <v>0</v>
      </c>
      <c r="LI69" s="169">
        <f>LI21*Data!$B5</f>
        <v>0</v>
      </c>
      <c r="LJ69" s="169">
        <f>LJ21*Data!$B5</f>
        <v>0</v>
      </c>
      <c r="LK69" s="169">
        <f>LK21*Data!$B5</f>
        <v>0</v>
      </c>
      <c r="LL69" s="169">
        <f>LL21*Data!$B5</f>
        <v>0</v>
      </c>
      <c r="LM69" s="169">
        <f>LM21*Data!$B5</f>
        <v>0</v>
      </c>
      <c r="LN69" s="169">
        <f>LN21*Data!$B5</f>
        <v>0</v>
      </c>
      <c r="LO69" s="169">
        <f>LO21*Data!$B5</f>
        <v>0</v>
      </c>
      <c r="LP69" s="169">
        <f>LP21*Data!$B5</f>
        <v>0</v>
      </c>
      <c r="LQ69" s="169">
        <f>LQ21*Data!$B5</f>
        <v>0</v>
      </c>
      <c r="LR69" s="169">
        <f>LR21*Data!$B5</f>
        <v>0</v>
      </c>
      <c r="LS69" s="169">
        <f>LS21*Data!$B5</f>
        <v>0</v>
      </c>
      <c r="LT69" s="169">
        <f>LT21*Data!$B5</f>
        <v>0</v>
      </c>
      <c r="LU69" s="169">
        <f>LU21*Data!$B5</f>
        <v>0</v>
      </c>
      <c r="LV69" s="169">
        <f>LV21*Data!$B5</f>
        <v>0</v>
      </c>
      <c r="LW69" s="169">
        <f>LW21*Data!$B5</f>
        <v>0</v>
      </c>
      <c r="LX69" s="169">
        <f>LX21*Data!$B5</f>
        <v>0</v>
      </c>
      <c r="LY69" s="169">
        <f>LY21*Data!$B5</f>
        <v>0</v>
      </c>
      <c r="LZ69" s="169">
        <f>LZ21*Data!$B5</f>
        <v>0</v>
      </c>
      <c r="MA69" s="169">
        <f>MA21*Data!$B5</f>
        <v>0</v>
      </c>
      <c r="MB69" s="169">
        <f>MB21*Data!$B5</f>
        <v>0</v>
      </c>
      <c r="MC69" s="169">
        <f>MC21*Data!$B5</f>
        <v>0</v>
      </c>
      <c r="MD69" s="169">
        <f>MD21*Data!$B5</f>
        <v>0</v>
      </c>
      <c r="ME69" s="169">
        <f>ME21*Data!$B5</f>
        <v>0</v>
      </c>
      <c r="MF69" s="169">
        <f>MF21*Data!$B5</f>
        <v>0</v>
      </c>
      <c r="MG69" s="169">
        <f>MG21*Data!$B5</f>
        <v>0</v>
      </c>
      <c r="MH69" s="169">
        <f>MH21*Data!$B5</f>
        <v>0</v>
      </c>
      <c r="MI69" s="169">
        <f>MI21*Data!$B5</f>
        <v>0</v>
      </c>
      <c r="MJ69" s="169">
        <f>MJ21*Data!$B5</f>
        <v>0</v>
      </c>
      <c r="MK69" s="169">
        <f>MK21*Data!$B5</f>
        <v>0</v>
      </c>
      <c r="ML69" s="169">
        <f>ML21*Data!$B5</f>
        <v>0</v>
      </c>
      <c r="MM69" s="169">
        <f>MM21*Data!$B5</f>
        <v>0</v>
      </c>
      <c r="MN69" s="169">
        <f>MN21*Data!$B5</f>
        <v>0</v>
      </c>
      <c r="MO69" s="169">
        <f>MO21*Data!$B5</f>
        <v>0</v>
      </c>
      <c r="MP69" s="169">
        <f>MP21*Data!$B5</f>
        <v>0</v>
      </c>
      <c r="MQ69" s="169">
        <f>MQ21*Data!$B5</f>
        <v>0</v>
      </c>
      <c r="MR69" s="169">
        <f>MR21*Data!$B5</f>
        <v>0</v>
      </c>
      <c r="MS69" s="169">
        <f>MS21*Data!$B5</f>
        <v>0</v>
      </c>
      <c r="MT69" s="169">
        <f>MT21*Data!$B5</f>
        <v>0</v>
      </c>
      <c r="MU69" s="169">
        <f>MU21*Data!$B5</f>
        <v>0</v>
      </c>
      <c r="MV69" s="169">
        <f>MV21*Data!$B5</f>
        <v>0</v>
      </c>
      <c r="MW69" s="169">
        <f>MW21*Data!$B5</f>
        <v>0</v>
      </c>
      <c r="MX69" s="169">
        <f>MX21*Data!$B5</f>
        <v>0</v>
      </c>
      <c r="MY69" s="169">
        <f>MY21*Data!$B5</f>
        <v>0</v>
      </c>
      <c r="MZ69" s="169">
        <f>MZ21*Data!$B5</f>
        <v>0</v>
      </c>
      <c r="NA69" s="169">
        <f>NA21*Data!$B5</f>
        <v>0</v>
      </c>
      <c r="NB69" s="169">
        <f>NB21*Data!$B5</f>
        <v>0</v>
      </c>
      <c r="NC69" s="169">
        <f>NC21*Data!$B5</f>
        <v>0</v>
      </c>
      <c r="ND69" s="169">
        <f>ND21*Data!$B5</f>
        <v>0</v>
      </c>
      <c r="NE69" s="169">
        <f>NE21*Data!$B5</f>
        <v>0</v>
      </c>
      <c r="NF69" s="169">
        <f>NF21*Data!$B5</f>
        <v>0</v>
      </c>
      <c r="NG69" s="169">
        <f>NG21*Data!$B5</f>
        <v>0</v>
      </c>
      <c r="NH69" s="169">
        <f>NH21*Data!$B5</f>
        <v>0</v>
      </c>
      <c r="NI69" s="169">
        <f>NI21*Data!$B5</f>
        <v>0</v>
      </c>
    </row>
    <row r="70" spans="1:373" ht="15">
      <c r="B70" s="8" t="s">
        <v>1252</v>
      </c>
      <c r="C70" s="13">
        <f>(C68+C69)/Data!$B3/Data!$B31</f>
        <v>0.11882716049382719</v>
      </c>
      <c r="D70" s="13">
        <f>(D68+D69)/Data!$B3/Data!$B31</f>
        <v>0.28518518518518526</v>
      </c>
      <c r="E70" s="13">
        <f>(E68+E69)/Data!$B3/Data!$B31</f>
        <v>0.28518518518518526</v>
      </c>
      <c r="F70" s="13">
        <f>(F68+F69)/Data!$B3/Data!$B31</f>
        <v>0.23765432098765438</v>
      </c>
      <c r="G70" s="13">
        <f>(G68+G69)/Data!$B3/Data!$B31</f>
        <v>0.21388888888888888</v>
      </c>
      <c r="H70" s="13">
        <f>(H68+H69)/Data!$B3/Data!$B31</f>
        <v>0.11882716049382719</v>
      </c>
      <c r="I70" s="13">
        <f>(I68+I69)/Data!$B3/Data!$B31</f>
        <v>0.14259259259259263</v>
      </c>
      <c r="J70" s="13">
        <f>(J68+J69)/Data!$B3/Data!$B31</f>
        <v>0.33271604938271604</v>
      </c>
      <c r="K70" s="13">
        <f>(K68+K69)/Data!$B3/Data!$B31</f>
        <v>0.21388888888888888</v>
      </c>
      <c r="L70" s="13">
        <f>(L68+L69)/Data!$B3/Data!$B31</f>
        <v>0.15447530864197531</v>
      </c>
      <c r="M70" s="13">
        <f>(M68+M69)/Data!$B3/Data!$B31</f>
        <v>0.13070987654320987</v>
      </c>
      <c r="N70" s="13">
        <f>(N68+N69)/Data!$B3/Data!$B31</f>
        <v>0.28518518518518526</v>
      </c>
      <c r="O70" s="13">
        <f>(O68+O69)/Data!$B3/Data!$B31</f>
        <v>0.14259259259259263</v>
      </c>
      <c r="P70" s="13">
        <f>(P68+P69)/Data!$B3/Data!$B31</f>
        <v>0.19012345679012346</v>
      </c>
      <c r="Q70" s="13">
        <f>(Q68+Q69)/Data!$B3/Data!$B31</f>
        <v>0.35648148148148151</v>
      </c>
      <c r="R70" s="13">
        <f>(R68+R69)/Data!$B3/Data!$B31</f>
        <v>0.52283950617283947</v>
      </c>
      <c r="S70" s="13">
        <f>(S68+S69)/Data!$B3/Data!$B31</f>
        <v>0.30895061728395062</v>
      </c>
      <c r="T70" s="13">
        <f>(T68+T69)/Data!$B3/Data!$B31</f>
        <v>0.23765432098765438</v>
      </c>
      <c r="U70" s="13">
        <f>(U68+U69)/Data!$B3/Data!$B31</f>
        <v>0.19012345679012346</v>
      </c>
      <c r="V70" s="13">
        <f>(V68+V69)/Data!$B3/Data!$B31</f>
        <v>0.11882716049382719</v>
      </c>
      <c r="W70" s="13">
        <f>(W68+W69)/Data!$B3/Data!$B31</f>
        <v>0.14259259259259263</v>
      </c>
      <c r="X70" s="13">
        <f>(X68+X69)/Data!$B3/Data!$B31</f>
        <v>0.30895061728395062</v>
      </c>
      <c r="Y70" s="13">
        <f>(Y68+Y69)/Data!$B3/Data!$B31</f>
        <v>0.33271604938271604</v>
      </c>
      <c r="Z70" s="13">
        <f>(Z68+Z69)/Data!$B3/Data!$B31</f>
        <v>0.23765432098765438</v>
      </c>
      <c r="AA70" s="13">
        <f>(AA68+AA69)/Data!$B3/Data!$B31</f>
        <v>0.21388888888888888</v>
      </c>
      <c r="AB70" s="13">
        <f>(AB68+AB69)/Data!$B3/Data!$B31</f>
        <v>0.17824074074074076</v>
      </c>
      <c r="AC70" s="13">
        <f>(AC68+AC69)/Data!$B3/Data!$B31</f>
        <v>0.11882716049382719</v>
      </c>
      <c r="AD70" s="13">
        <f>(AD68+AD69)/Data!$B3/Data!$B31</f>
        <v>0.17824074074074076</v>
      </c>
      <c r="AE70" s="13">
        <f>(AE68+AE69)/Data!$B3/Data!$B31</f>
        <v>0.42777777777777776</v>
      </c>
      <c r="AF70" s="13">
        <f>(AF68+AF69)/Data!$B3/Data!$B31</f>
        <v>0.47530864197530875</v>
      </c>
      <c r="AG70" s="13">
        <f>(AG68+AG69)/Data!$B3/Data!$B31</f>
        <v>0.28518518518518526</v>
      </c>
      <c r="AH70" s="13">
        <f>(AH68+AH69)/Data!$B3/Data!$B31</f>
        <v>0.19012345679012346</v>
      </c>
      <c r="AI70" s="13">
        <f>(AI68+AI69)/Data!$B3/Data!$B31</f>
        <v>0.19012345679012346</v>
      </c>
      <c r="AJ70" s="13">
        <f>(AJ68+AJ69)/Data!$B3/Data!$B31</f>
        <v>0.19012345679012346</v>
      </c>
      <c r="AK70" s="13">
        <f>(AK68+AK69)/Data!$B3/Data!$B31</f>
        <v>0.19012345679012346</v>
      </c>
      <c r="AL70" s="13">
        <f>(AL68+AL69)/Data!$B3/Data!$B31</f>
        <v>0.42777777777777776</v>
      </c>
      <c r="AM70" s="13">
        <f>(AM68+AM69)/Data!$B3/Data!$B31</f>
        <v>0.59413580246913589</v>
      </c>
      <c r="AN70" s="13">
        <f>(AN68+AN69)/Data!$B3/Data!$B31</f>
        <v>0.38024691358024693</v>
      </c>
      <c r="AO70" s="13">
        <f>(AO68+AO69)/Data!$B3/Data!$B31</f>
        <v>0.35648148148148151</v>
      </c>
      <c r="AP70" s="13">
        <f>(AP68+AP69)/Data!$B3/Data!$B31</f>
        <v>0.23765432098765438</v>
      </c>
      <c r="AQ70" s="13">
        <f>(AQ68+AQ69)/Data!$B3/Data!$B31</f>
        <v>0.14259259259259263</v>
      </c>
      <c r="AR70" s="13">
        <f>(AR68+AR69)/Data!$B3/Data!$B31</f>
        <v>0.14259259259259263</v>
      </c>
      <c r="AS70" s="13">
        <f>(AS68+AS69)/Data!$B3/Data!$B31</f>
        <v>0.35648148148148151</v>
      </c>
      <c r="AT70" s="13">
        <f>(AT68+AT69)/Data!$B3/Data!$B31</f>
        <v>0.35648148148148151</v>
      </c>
      <c r="AU70" s="13">
        <f>(AU68+AU69)/Data!$B3/Data!$B31</f>
        <v>0.23765432098765438</v>
      </c>
      <c r="AV70" s="13">
        <f>(AV68+AV69)/Data!$B3/Data!$B31</f>
        <v>0.28518518518518526</v>
      </c>
      <c r="AW70" s="13">
        <f>(AW68+AW69)/Data!$B3/Data!$B31</f>
        <v>0.33271604938271604</v>
      </c>
      <c r="AX70" s="13">
        <f>(AX68+AX69)/Data!$B3/Data!$B31</f>
        <v>0.23765432098765438</v>
      </c>
      <c r="AY70" s="13">
        <f>(AY68+AY69)/Data!$B3/Data!$B31</f>
        <v>0.23765432098765438</v>
      </c>
      <c r="AZ70" s="13">
        <f>(AZ68+AZ69)/Data!$B3/Data!$B31</f>
        <v>0.47530864197530875</v>
      </c>
      <c r="BA70" s="13">
        <f>(BA68+BA69)/Data!$B3/Data!$B31</f>
        <v>0.59413580246913589</v>
      </c>
      <c r="BB70" s="13">
        <f>(BB68+BB69)/Data!$B3/Data!$B31</f>
        <v>0.42777777777777776</v>
      </c>
      <c r="BC70" s="13">
        <f>(BC68+BC69)/Data!$B3/Data!$B31</f>
        <v>0.42777777777777776</v>
      </c>
      <c r="BD70" s="13">
        <f>(BD68+BD69)/Data!$B3/Data!$B31</f>
        <v>0.42777777777777776</v>
      </c>
      <c r="BE70" s="13">
        <f>(BE68+BE69)/Data!$B3/Data!$B31</f>
        <v>0.23765432098765438</v>
      </c>
      <c r="BF70" s="13">
        <f>(BF68+BF69)/Data!$B3/Data!$B31</f>
        <v>0.23765432098765438</v>
      </c>
      <c r="BG70" s="13">
        <f>(BG68+BG69)/Data!$B3/Data!$B31</f>
        <v>0.42777777777777776</v>
      </c>
      <c r="BH70" s="13">
        <f>(BH68+BH69)/Data!$B3/Data!$B31</f>
        <v>0.35648148148148151</v>
      </c>
      <c r="BI70" s="13">
        <f>(BI68+BI69)/Data!$B3/Data!$B31</f>
        <v>0.26141975308641974</v>
      </c>
      <c r="BJ70" s="13">
        <f>(BJ68+BJ69)/Data!$B3/Data!$B31</f>
        <v>0.21388888888888888</v>
      </c>
      <c r="BK70" s="13">
        <f>(BK68+BK69)/Data!$B3/Data!$B31</f>
        <v>0.21388888888888888</v>
      </c>
      <c r="BL70" s="13">
        <f>(BL68+BL69)/Data!$B3/Data!$B31</f>
        <v>0.14259259259259263</v>
      </c>
      <c r="BM70" s="13">
        <f>(BM68+BM69)/Data!$B3/Data!$B31</f>
        <v>0.23765432098765438</v>
      </c>
      <c r="BN70" s="13">
        <f>(BN68+BN69)/Data!$B3/Data!$B31</f>
        <v>0</v>
      </c>
      <c r="BO70" s="13">
        <f>(BO68+BO69)/Data!$B3/Data!$B31</f>
        <v>0.52283950617283947</v>
      </c>
      <c r="BP70" s="13">
        <f>(BP68+BP69)/Data!$B3/Data!$B31</f>
        <v>0.30895061728395062</v>
      </c>
      <c r="BQ70" s="13">
        <f>(BQ68+BQ69)/Data!$B3/Data!$B31</f>
        <v>0.16635802469135802</v>
      </c>
      <c r="BR70" s="13">
        <f>(BR68+BR69)/Data!$B3/Data!$B31</f>
        <v>0.14259259259259263</v>
      </c>
      <c r="BS70" s="13">
        <f>(BS68+BS69)/Data!$B3/Data!$B31</f>
        <v>0.14259259259259263</v>
      </c>
      <c r="BT70" s="13">
        <f>(BT68+BT69)/Data!$B3/Data!$B31</f>
        <v>0.19012345679012346</v>
      </c>
      <c r="BU70" s="13">
        <f>(BU68+BU69)/Data!$B3/Data!$B31</f>
        <v>0.35648148148148151</v>
      </c>
      <c r="BV70" s="13">
        <f>(BV68+BV69)/Data!$B3/Data!$B31</f>
        <v>0.4040123456790124</v>
      </c>
      <c r="BW70" s="13">
        <f>(BW68+BW69)/Data!$B3/Data!$B31</f>
        <v>0.23765432098765438</v>
      </c>
      <c r="BX70" s="13">
        <f>(BX68+BX69)/Data!$B3/Data!$B31</f>
        <v>0.23765432098765438</v>
      </c>
      <c r="BY70" s="13">
        <f>(BY68+BY69)/Data!$B3/Data!$B31</f>
        <v>0.23765432098765438</v>
      </c>
      <c r="BZ70" s="13">
        <f>(BZ68+BZ69)/Data!$B3/Data!$B31</f>
        <v>0.14259259259259263</v>
      </c>
      <c r="CA70" s="13">
        <f>(CA68+CA69)/Data!$B3/Data!$B31</f>
        <v>0.16635802469135802</v>
      </c>
      <c r="CB70" s="13">
        <f>(CB68+CB69)/Data!$B3/Data!$B31</f>
        <v>0.28518518518518526</v>
      </c>
      <c r="CC70" s="13">
        <f>(CC68+CC69)/Data!$B3/Data!$B31</f>
        <v>0.33271604938271604</v>
      </c>
      <c r="CD70" s="13">
        <f>(CD68+CD69)/Data!$B3/Data!$B31</f>
        <v>0.47530864197530875</v>
      </c>
      <c r="CE70" s="13">
        <f>(CE68+CE69)/Data!$B3/Data!$B31</f>
        <v>0.47530864197530875</v>
      </c>
      <c r="CF70" s="13">
        <f>(CF68+CF69)/Data!$B3/Data!$B31</f>
        <v>0.52283950617283947</v>
      </c>
      <c r="CG70" s="13">
        <f>(CG68+CG69)/Data!$B3/Data!$B31</f>
        <v>0.52283950617283947</v>
      </c>
      <c r="CH70" s="13">
        <f>(CH68+CH69)/Data!$B3/Data!$B31</f>
        <v>0.26141975308641974</v>
      </c>
      <c r="CI70" s="13">
        <f>(CI68+CI69)/Data!$B3/Data!$B31</f>
        <v>0.59413580246913589</v>
      </c>
      <c r="CJ70" s="13">
        <f>(CJ68+CJ69)/Data!$B3/Data!$B31</f>
        <v>0.85555555555555551</v>
      </c>
      <c r="CK70" s="13">
        <f>(CK68+CK69)/Data!$B3/Data!$B31</f>
        <v>0.85555555555555551</v>
      </c>
      <c r="CL70" s="13">
        <f>(CL68+CL69)/Data!$B3/Data!$B31</f>
        <v>0.59413580246913589</v>
      </c>
      <c r="CM70" s="13">
        <f>(CM68+CM69)/Data!$B3/Data!$B31</f>
        <v>0.59413580246913589</v>
      </c>
      <c r="CN70" s="13">
        <f>(CN68+CN69)/Data!$B3/Data!$B31</f>
        <v>0.59413580246913589</v>
      </c>
      <c r="CO70" s="13">
        <f>(CO68+CO69)/Data!$B3/Data!$B31</f>
        <v>0.38024691358024693</v>
      </c>
      <c r="CP70" s="13">
        <f>(CP68+CP69)/Data!$B3/Data!$B31</f>
        <v>0.59413580246913589</v>
      </c>
      <c r="CQ70" s="13">
        <f>(CQ68+CQ69)/Data!$B3/Data!$B31</f>
        <v>0.85555555555555551</v>
      </c>
      <c r="CR70" s="13">
        <f>(CR68+CR69)/Data!$B3/Data!$B31</f>
        <v>0.59413580246913589</v>
      </c>
      <c r="CS70" s="13">
        <f>(CS68+CS69)/Data!$B3/Data!$B31</f>
        <v>0.42777777777777776</v>
      </c>
      <c r="CT70" s="13">
        <f>(CT68+CT69)/Data!$B3/Data!$B31</f>
        <v>0.33271604938271604</v>
      </c>
      <c r="CU70" s="13">
        <f>(CU68+CU69)/Data!$B3/Data!$B31</f>
        <v>0.21388888888888888</v>
      </c>
      <c r="CV70" s="13">
        <f>(CV68+CV69)/Data!$B3/Data!$B31</f>
        <v>0.23765432098765438</v>
      </c>
      <c r="CW70" s="13">
        <f>(CW68+CW69)/Data!$B3/Data!$B31</f>
        <v>0</v>
      </c>
      <c r="CX70" s="13">
        <f>(CX68+CX69)/Data!$B3/Data!$B31</f>
        <v>0.47530864197530875</v>
      </c>
      <c r="CY70" s="13">
        <f>(CY68+CY69)/Data!$B3/Data!$B31</f>
        <v>0.23765432098765438</v>
      </c>
      <c r="CZ70" s="13">
        <f>(CZ68+CZ69)/Data!$B3/Data!$B31</f>
        <v>0.16635802469135802</v>
      </c>
      <c r="DA70" s="13">
        <f>(DA68+DA69)/Data!$B3/Data!$B31</f>
        <v>0.52283950617283947</v>
      </c>
      <c r="DB70" s="13">
        <f>(DB68+DB69)/Data!$B3/Data!$B31</f>
        <v>0.27330246913580247</v>
      </c>
      <c r="DC70" s="13">
        <f>(DC68+DC69)/Data!$B3/Data!$B31</f>
        <v>0.28518518518518526</v>
      </c>
      <c r="DD70" s="13">
        <f>(DD68+DD69)/Data!$B3/Data!$B31</f>
        <v>0.66543209876543208</v>
      </c>
      <c r="DE70" s="13">
        <f>(DE68+DE69)/Data!$B3/Data!$B31</f>
        <v>0.77237654320987648</v>
      </c>
      <c r="DF70" s="13">
        <f>(DF68+DF69)/Data!$B3/Data!$B31</f>
        <v>0.52283950617283947</v>
      </c>
      <c r="DG70" s="13">
        <f>(DG68+DG69)/Data!$B3/Data!$B31</f>
        <v>0.52283950617283947</v>
      </c>
      <c r="DH70" s="13">
        <f>(DH68+DH69)/Data!$B3/Data!$B31</f>
        <v>0.71296296296296302</v>
      </c>
      <c r="DI70" s="13">
        <f>(DI68+DI69)/Data!$B3/Data!$B31</f>
        <v>0.90308641975308646</v>
      </c>
      <c r="DJ70" s="13">
        <f>(DJ68+DJ69)/Data!$B3/Data!$B31</f>
        <v>0.52283950617283947</v>
      </c>
      <c r="DK70" s="13">
        <f>(DK68+DK69)/Data!$B3/Data!$B31</f>
        <v>0.76049382716049385</v>
      </c>
      <c r="DL70" s="13">
        <f>(DL68+DL69)/Data!$B3/Data!$B31</f>
        <v>0.90308641975308646</v>
      </c>
      <c r="DM70" s="13">
        <f>(DM68+DM69)/Data!$B3/Data!$B31</f>
        <v>0.83179012345679015</v>
      </c>
      <c r="DN70" s="13">
        <f>(DN68+DN69)/Data!$B3/Data!$B31</f>
        <v>0.66543209876543208</v>
      </c>
      <c r="DO70" s="13">
        <f>(DO68+DO69)/Data!$B3/Data!$B31</f>
        <v>0.83179012345679015</v>
      </c>
      <c r="DP70" s="13">
        <f>(DP68+DP69)/Data!$B3/Data!$B31</f>
        <v>0.28518518518518526</v>
      </c>
      <c r="DQ70" s="13">
        <f>(DQ68+DQ69)/Data!$B3/Data!$B31</f>
        <v>0.23765432098765438</v>
      </c>
      <c r="DR70" s="13">
        <f>(DR68+DR69)/Data!$B3/Data!$B31</f>
        <v>0.42777777777777776</v>
      </c>
      <c r="DS70" s="13">
        <f>(DS68+DS69)/Data!$B3/Data!$B31</f>
        <v>0.30895061728395062</v>
      </c>
      <c r="DT70" s="13">
        <f>(DT68+DT69)/Data!$B3/Data!$B31</f>
        <v>0.16635802469135802</v>
      </c>
      <c r="DU70" s="13">
        <f>(DU68+DU69)/Data!$B3/Data!$B31</f>
        <v>0.16635802469135802</v>
      </c>
      <c r="DV70" s="13">
        <f>(DV68+DV69)/Data!$B3/Data!$B31</f>
        <v>0.19012345679012346</v>
      </c>
      <c r="DW70" s="13">
        <f>(DW68+DW69)/Data!$B3/Data!$B31</f>
        <v>0.14259259259259263</v>
      </c>
      <c r="DX70" s="13">
        <f>(DX68+DX69)/Data!$B3/Data!$B31</f>
        <v>0.16635802469135802</v>
      </c>
      <c r="DY70" s="13">
        <f>(DY68+DY69)/Data!$B3/Data!$B31</f>
        <v>0.28518518518518526</v>
      </c>
      <c r="DZ70" s="13">
        <f>(DZ68+DZ69)/Data!$B3/Data!$B31</f>
        <v>0.30895061728395062</v>
      </c>
      <c r="EA70" s="13">
        <f>(EA68+EA69)/Data!$B3/Data!$B31</f>
        <v>0.16635802469135802</v>
      </c>
      <c r="EB70" s="13">
        <f>(EB68+EB69)/Data!$B3/Data!$B31</f>
        <v>0.19012345679012346</v>
      </c>
      <c r="EC70" s="13">
        <f>(EC68+EC69)/Data!$B3/Data!$B31</f>
        <v>0.19012345679012346</v>
      </c>
      <c r="ED70" s="13">
        <f>(ED68+ED69)/Data!$B3/Data!$B31</f>
        <v>0.19012345679012346</v>
      </c>
      <c r="EE70" s="13">
        <f>(EE68+EE69)/Data!$B3/Data!$B31</f>
        <v>0.19012345679012346</v>
      </c>
      <c r="EF70" s="13">
        <f>(EF68+EF69)/Data!$B3/Data!$B31</f>
        <v>0.35648148148148151</v>
      </c>
      <c r="EG70" s="13">
        <f>(EG68+EG69)/Data!$B3/Data!$B31</f>
        <v>0.47530864197530875</v>
      </c>
      <c r="EH70" s="13">
        <f>(EH68+EH69)/Data!$B3/Data!$B31</f>
        <v>0.30895061728395062</v>
      </c>
      <c r="EI70" s="13">
        <f>(EI68+EI69)/Data!$B3/Data!$B31</f>
        <v>0.30895061728395062</v>
      </c>
      <c r="EJ70" s="13">
        <f>(EJ68+EJ69)/Data!$B3/Data!$B31</f>
        <v>0.42777777777777776</v>
      </c>
      <c r="EK70" s="13">
        <f>(EK68+EK69)/Data!$B3/Data!$B31</f>
        <v>0.38024691358024693</v>
      </c>
      <c r="EL70" s="13">
        <f>(EL68+EL69)/Data!$B3/Data!$B31</f>
        <v>0.38024691358024693</v>
      </c>
      <c r="EM70" s="13">
        <f>(EM68+EM69)/Data!$B3/Data!$B31</f>
        <v>0.66543209876543208</v>
      </c>
      <c r="EN70" s="13">
        <f>(EN68+EN69)/Data!$B3/Data!$B31</f>
        <v>1.0456790123456789</v>
      </c>
      <c r="EO70" s="13">
        <f>(EO68+EO69)/Data!$B3/Data!$B31</f>
        <v>0.66543209876543208</v>
      </c>
      <c r="EP70" s="13">
        <f>(EP68+EP69)/Data!$B3/Data!$B31</f>
        <v>0.61790123456790125</v>
      </c>
      <c r="EQ70" s="13">
        <f>(EQ68+EQ69)/Data!$B3/Data!$B31</f>
        <v>0.61790123456790125</v>
      </c>
      <c r="ER70" s="13">
        <f>(ER68+ER69)/Data!$B3/Data!$B31</f>
        <v>1.0694444444444444</v>
      </c>
      <c r="ES70" s="13">
        <f>(ES68+ES69)/Data!$B3/Data!$B31</f>
        <v>0.38024691358024693</v>
      </c>
      <c r="ET70" s="13">
        <f>(ET68+ET69)/Data!$B3/Data!$B31</f>
        <v>0.66543209876543208</v>
      </c>
      <c r="EU70" s="13">
        <f>(EU68+EU69)/Data!$B3/Data!$B31</f>
        <v>1.0694444444444444</v>
      </c>
      <c r="EV70" s="13">
        <f>(EV68+EV69)/Data!$B3/Data!$B31</f>
        <v>0.76049382716049385</v>
      </c>
      <c r="EW70" s="13">
        <f>(EW68+EW69)/Data!$B3/Data!$B31</f>
        <v>0.66543209876543208</v>
      </c>
      <c r="EX70" s="13">
        <f>(EX68+EX69)/Data!$B3/Data!$B31</f>
        <v>0.66543209876543208</v>
      </c>
      <c r="EY70" s="13">
        <f>(EY68+EY69)/Data!$B3/Data!$B31</f>
        <v>0.95061728395061751</v>
      </c>
      <c r="EZ70" s="13">
        <f>(EZ68+EZ69)/Data!$B3/Data!$B31</f>
        <v>0.71296296296296302</v>
      </c>
      <c r="FA70" s="13">
        <f>(FA68+FA69)/Data!$B3/Data!$B31</f>
        <v>0.76049382716049385</v>
      </c>
      <c r="FB70" s="13">
        <f>(FB68+FB69)/Data!$B3/Data!$B31</f>
        <v>0.9981481481481479</v>
      </c>
      <c r="FC70" s="13">
        <f>(FC68+FC69)/Data!$B3/Data!$B31</f>
        <v>0.80802469135802479</v>
      </c>
      <c r="FD70" s="13">
        <f>(FD68+FD69)/Data!$B3/Data!$B31</f>
        <v>0.71296296296296302</v>
      </c>
      <c r="FE70" s="13">
        <f>(FE68+FE69)/Data!$B3/Data!$B31</f>
        <v>0.71296296296296302</v>
      </c>
      <c r="FF70" s="13">
        <f>(FF68+FF69)/Data!$B3/Data!$B31</f>
        <v>0.95061728395061751</v>
      </c>
      <c r="FG70" s="13">
        <f>(FG68+FG69)/Data!$B3/Data!$B31</f>
        <v>0.38024691358024693</v>
      </c>
      <c r="FH70" s="13">
        <f>(FH68+FH69)/Data!$B3/Data!$B31</f>
        <v>0.90308641975308646</v>
      </c>
      <c r="FI70" s="13">
        <f>(FI68+FI69)/Data!$B3/Data!$B31</f>
        <v>0.47530864197530875</v>
      </c>
      <c r="FJ70" s="13">
        <f>(FJ68+FJ69)/Data!$B3/Data!$B31</f>
        <v>0.35648148148148151</v>
      </c>
      <c r="FK70" s="13">
        <f>(FK68+FK69)/Data!$B3/Data!$B31</f>
        <v>0.35648148148148151</v>
      </c>
      <c r="FL70" s="13">
        <f>(FL68+FL69)/Data!$B3/Data!$B31</f>
        <v>0.35648148148148151</v>
      </c>
      <c r="FM70" s="13">
        <f>(FM68+FM69)/Data!$B3/Data!$B31</f>
        <v>0.35648148148148151</v>
      </c>
      <c r="FN70" s="13">
        <f>(FN68+FN69)/Data!$B3/Data!$B31</f>
        <v>0.35648148148148151</v>
      </c>
      <c r="FO70" s="13">
        <f>(FO68+FO69)/Data!$B3/Data!$B31</f>
        <v>0.35648148148148151</v>
      </c>
      <c r="FP70" s="13">
        <f>(FP68+FP69)/Data!$B3/Data!$B31</f>
        <v>0.35648148148148151</v>
      </c>
      <c r="FQ70" s="13">
        <f>(FQ68+FQ69)/Data!$B3/Data!$B31</f>
        <v>0.35648148148148151</v>
      </c>
      <c r="FR70" s="13">
        <f>(FR68+FR69)/Data!$B3/Data!$B31</f>
        <v>0.35648148148148151</v>
      </c>
      <c r="FS70" s="13">
        <f>(FS68+FS69)/Data!$B3/Data!$B31</f>
        <v>0.35648148148148151</v>
      </c>
      <c r="FT70" s="13">
        <f>(FT68+FT69)/Data!$B3/Data!$B31</f>
        <v>0.35648148148148151</v>
      </c>
      <c r="FU70" s="13">
        <f>(FU68+FU69)/Data!$B3/Data!$B31</f>
        <v>0.35648148148148151</v>
      </c>
      <c r="FV70" s="13">
        <f>(FV68+FV69)/Data!$B3/Data!$B31</f>
        <v>0.35648148148148151</v>
      </c>
      <c r="FW70" s="13">
        <f>(FW68+FW69)/Data!$B3/Data!$B31</f>
        <v>0.35648148148148151</v>
      </c>
      <c r="FX70" s="13">
        <f>(FX68+FX69)/Data!$B3/Data!$B31</f>
        <v>0.35648148148148151</v>
      </c>
      <c r="FY70" s="13">
        <f>(FY68+FY69)/Data!$B3/Data!$B31</f>
        <v>0.35648148148148151</v>
      </c>
      <c r="FZ70" s="13">
        <f>(FZ68+FZ69)/Data!$B3/Data!$B31</f>
        <v>0.35648148148148151</v>
      </c>
      <c r="GA70" s="13">
        <f>(GA68+GA69)/Data!$B3/Data!$B31</f>
        <v>0.35648148148148151</v>
      </c>
      <c r="GB70" s="13">
        <f>(GB68+GB69)/Data!$B3/Data!$B31</f>
        <v>0.35648148148148151</v>
      </c>
      <c r="GC70" s="13">
        <f>(GC68+GC69)/Data!$B3/Data!$B31</f>
        <v>0.35648148148148151</v>
      </c>
      <c r="GD70" s="13">
        <f>(GD68+GD69)/Data!$B3/Data!$B31</f>
        <v>0.35648148148148151</v>
      </c>
      <c r="GE70" s="13">
        <f>(GE68+GE69)/Data!$B3/Data!$B31</f>
        <v>0.35648148148148151</v>
      </c>
      <c r="GF70" s="13">
        <f>(GF68+GF69)/Data!$B3/Data!$B31</f>
        <v>0.35648148148148151</v>
      </c>
      <c r="GG70" s="13">
        <f>(GG68+GG69)/Data!$B3/Data!$B31</f>
        <v>0.35648148148148151</v>
      </c>
      <c r="GH70" s="13">
        <f>(GH68+GH69)/Data!$B3/Data!$B31</f>
        <v>0.35648148148148151</v>
      </c>
      <c r="GI70" s="13">
        <f>(GI68+GI69)/Data!$B3/Data!$B31</f>
        <v>0.35648148148148151</v>
      </c>
      <c r="GJ70" s="13">
        <f>(GJ68+GJ69)/Data!$B3/Data!$B31</f>
        <v>0.35648148148148151</v>
      </c>
      <c r="GK70" s="13">
        <f>(GK68+GK69)/Data!$B3/Data!$B31</f>
        <v>0.35648148148148151</v>
      </c>
      <c r="GL70" s="13">
        <f>(GL68+GL69)/Data!$B3/Data!$B31</f>
        <v>0.35648148148148151</v>
      </c>
      <c r="GM70" s="13">
        <f>(GM68+GM69)/Data!$B3/Data!$B31</f>
        <v>0.35648148148148151</v>
      </c>
      <c r="GN70" s="13">
        <f>(GN68+GN69)/Data!$B3/Data!$B31</f>
        <v>0.35648148148148151</v>
      </c>
      <c r="GO70" s="13">
        <f>(GO68+GO69)/Data!$B3/Data!$B31</f>
        <v>0.35648148148148151</v>
      </c>
      <c r="GP70" s="13">
        <f>(GP68+GP69)/Data!$B3/Data!$B31</f>
        <v>0.35648148148148151</v>
      </c>
      <c r="GQ70" s="13">
        <f>(GQ68+GQ69)/Data!$B3/Data!$B31</f>
        <v>0.35648148148148151</v>
      </c>
      <c r="GR70" s="13">
        <f>(GR68+GR69)/Data!$B3/Data!$B31</f>
        <v>0.35648148148148151</v>
      </c>
      <c r="GS70" s="13">
        <f>(GS68+GS69)/Data!$B3/Data!$B31</f>
        <v>0.35648148148148151</v>
      </c>
      <c r="GT70" s="13">
        <f>(GT68+GT69)/Data!$B3/Data!$B31</f>
        <v>0.35648148148148151</v>
      </c>
      <c r="GU70" s="13">
        <f>(GU68+GU69)/Data!$B3/Data!$B31</f>
        <v>0.35648148148148151</v>
      </c>
      <c r="GV70" s="13">
        <f>(GV68+GV69)/Data!$B3/Data!$B31</f>
        <v>0.35648148148148151</v>
      </c>
      <c r="GW70" s="13">
        <f>(GW68+GW69)/Data!$B3/Data!$B31</f>
        <v>0.35648148148148151</v>
      </c>
      <c r="GX70" s="13">
        <f>(GX68+GX69)/Data!$B3/Data!$B31</f>
        <v>0.35648148148148151</v>
      </c>
      <c r="GY70" s="13">
        <f>(GY68+GY69)/Data!$B3/Data!$B31</f>
        <v>0.35648148148148151</v>
      </c>
      <c r="GZ70" s="13">
        <f>(GZ68+GZ69)/Data!$B3/Data!$B31</f>
        <v>0.35648148148148151</v>
      </c>
      <c r="HA70" s="13">
        <f>(HA68+HA69)/Data!$B3/Data!$B31</f>
        <v>0.35648148148148151</v>
      </c>
      <c r="HB70" s="13">
        <f>(HB68+HB69)/Data!$B3/Data!$B31</f>
        <v>0.35648148148148151</v>
      </c>
      <c r="HC70" s="13">
        <f>(HC68+HC69)/Data!$B3/Data!$B31</f>
        <v>0.35648148148148151</v>
      </c>
      <c r="HD70" s="13">
        <f>(HD68+HD69)/Data!$B3/Data!$B31</f>
        <v>0.35648148148148151</v>
      </c>
      <c r="HE70" s="13">
        <f>(HE68+HE69)/Data!$B3/Data!$B31</f>
        <v>0.35648148148148151</v>
      </c>
      <c r="HF70" s="13">
        <f>(HF68+HF69)/Data!$B3/Data!$B31</f>
        <v>0.35648148148148151</v>
      </c>
      <c r="HG70" s="13">
        <f>(HG68+HG69)/Data!$B3/Data!$B31</f>
        <v>0.35648148148148151</v>
      </c>
      <c r="HH70" s="13">
        <f>(HH68+HH69)/Data!$B3/Data!$B31</f>
        <v>0.35648148148148151</v>
      </c>
      <c r="HI70" s="13">
        <f>(HI68+HI69)/Data!$B3/Data!$B31</f>
        <v>0.35648148148148151</v>
      </c>
      <c r="HJ70" s="13">
        <f>(HJ68+HJ69)/Data!$B3/Data!$B31</f>
        <v>0.35648148148148151</v>
      </c>
      <c r="HK70" s="13">
        <f>(HK68+HK69)/Data!$B3/Data!$B31</f>
        <v>0.35648148148148151</v>
      </c>
      <c r="HL70" s="13">
        <f>(HL68+HL69)/Data!$B3/Data!$B31</f>
        <v>0.35648148148148151</v>
      </c>
      <c r="HM70" s="13">
        <f>(HM68+HM69)/Data!$B3/Data!$B31</f>
        <v>0.35648148148148151</v>
      </c>
      <c r="HN70" s="13">
        <f>(HN68+HN69)/Data!$B3/Data!$B31</f>
        <v>0.35648148148148151</v>
      </c>
      <c r="HO70" s="13">
        <f>(HO68+HO69)/Data!$B3/Data!$B31</f>
        <v>0.35648148148148151</v>
      </c>
      <c r="HP70" s="13">
        <f>(HP68+HP69)/Data!$B3/Data!$B31</f>
        <v>0.35648148148148151</v>
      </c>
      <c r="HQ70" s="13">
        <f>(HQ68+HQ69)/Data!$B3/Data!$B31</f>
        <v>0.35648148148148151</v>
      </c>
      <c r="HR70" s="13">
        <f>(HR68+HR69)/Data!$B3/Data!$B31</f>
        <v>0.35648148148148151</v>
      </c>
      <c r="HS70" s="13">
        <f>(HS68+HS69)/Data!$B3/Data!$B31</f>
        <v>0.35648148148148151</v>
      </c>
      <c r="HT70" s="13">
        <f>(HT68+HT69)/Data!$B3/Data!$B31</f>
        <v>0.35648148148148151</v>
      </c>
      <c r="HU70" s="13">
        <f>(HU68+HU69)/Data!$B3/Data!$B31</f>
        <v>0.35648148148148151</v>
      </c>
      <c r="HV70" s="13">
        <f>(HV68+HV69)/Data!$B3/Data!$B31</f>
        <v>0.35648148148148151</v>
      </c>
      <c r="HW70" s="13">
        <f>(HW68+HW69)/Data!$B3/Data!$B31</f>
        <v>0.35648148148148151</v>
      </c>
      <c r="HX70" s="13">
        <f>(HX68+HX69)/Data!$B3/Data!$B31</f>
        <v>0.35648148148148151</v>
      </c>
      <c r="HY70" s="13">
        <f>(HY68+HY69)/Data!$B3/Data!$B31</f>
        <v>0.35648148148148151</v>
      </c>
      <c r="HZ70" s="13">
        <f>(HZ68+HZ69)/Data!$B3/Data!$B31</f>
        <v>0.35648148148148151</v>
      </c>
      <c r="IA70" s="13">
        <f>(IA68+IA69)/Data!$B3/Data!$B31</f>
        <v>0.35648148148148151</v>
      </c>
      <c r="IB70" s="13">
        <f>(IB68+IB69)/Data!$B3/Data!$B31</f>
        <v>0.35648148148148151</v>
      </c>
      <c r="IC70" s="13">
        <f>(IC68+IC69)/Data!$B3/Data!$B31</f>
        <v>0.35648148148148151</v>
      </c>
      <c r="ID70" s="13">
        <f>(ID68+ID69)/Data!$B3/Data!$B31</f>
        <v>0.35648148148148151</v>
      </c>
      <c r="IE70" s="13">
        <f>(IE68+IE69)/Data!$B3/Data!$B31</f>
        <v>0.35648148148148151</v>
      </c>
      <c r="IF70" s="13">
        <f>(IF68+IF69)/Data!$B3/Data!$B31</f>
        <v>0.35648148148148151</v>
      </c>
      <c r="IG70" s="13">
        <f>(IG68+IG69)/Data!$B3/Data!$B31</f>
        <v>0.35648148148148151</v>
      </c>
      <c r="IH70" s="13">
        <f>(IH68+IH69)/Data!$B3/Data!$B31</f>
        <v>0.35648148148148151</v>
      </c>
      <c r="II70" s="13">
        <f>(II68+II69)/Data!$B3/Data!$B31</f>
        <v>0.35648148148148151</v>
      </c>
      <c r="IJ70" s="13">
        <f>(IJ68+IJ69)/Data!$B3/Data!$B31</f>
        <v>0.35648148148148151</v>
      </c>
      <c r="IK70" s="13">
        <f>(IK68+IK69)/Data!$B3/Data!$B31</f>
        <v>0.35648148148148151</v>
      </c>
      <c r="IL70" s="13">
        <f>(IL68+IL69)/Data!$B3/Data!$B31</f>
        <v>0.35648148148148151</v>
      </c>
      <c r="IM70" s="13">
        <f>(IM68+IM69)/Data!$B3/Data!$B31</f>
        <v>0.35648148148148151</v>
      </c>
      <c r="IN70" s="13">
        <f>(IN68+IN69)/Data!$B3/Data!$B31</f>
        <v>0.35648148148148151</v>
      </c>
      <c r="IO70" s="13">
        <f>(IO68+IO69)/Data!$B3/Data!$B31</f>
        <v>0.35648148148148151</v>
      </c>
      <c r="IP70" s="13">
        <f>(IP68+IP69)/Data!$B3/Data!$B31</f>
        <v>0.35648148148148151</v>
      </c>
      <c r="IQ70" s="13">
        <f>(IQ68+IQ69)/Data!$B3/Data!$B31</f>
        <v>0.35648148148148151</v>
      </c>
      <c r="IR70" s="13">
        <f>(IR68+IR69)/Data!$B3/Data!$B31</f>
        <v>0.35648148148148151</v>
      </c>
      <c r="IS70" s="13">
        <f>(IS68+IS69)/Data!$B3/Data!$B31</f>
        <v>0.35648148148148151</v>
      </c>
      <c r="IT70" s="13">
        <f>(IT68+IT69)/Data!$B3/Data!$B31</f>
        <v>0.35648148148148151</v>
      </c>
      <c r="IU70" s="13">
        <f>(IU68+IU69)/Data!$B3/Data!$B31</f>
        <v>0.35648148148148151</v>
      </c>
      <c r="IV70" s="13">
        <f>(IV68+IV69)/Data!$B3/Data!$B31</f>
        <v>0.35648148148148151</v>
      </c>
      <c r="IW70" s="13">
        <f>(IW68+IW69)/Data!$B3/Data!$B31</f>
        <v>0.35648148148148151</v>
      </c>
      <c r="IX70" s="13">
        <f>(IX68+IX69)/Data!$B3/Data!$B31</f>
        <v>0.35648148148148151</v>
      </c>
      <c r="IY70" s="13">
        <f>(IY68+IY69)/Data!$B3/Data!$B31</f>
        <v>0.35648148148148151</v>
      </c>
      <c r="IZ70" s="13">
        <f>(IZ68+IZ69)/Data!$B3/Data!$B31</f>
        <v>0.35648148148148151</v>
      </c>
      <c r="JA70" s="13">
        <f>(JA68+JA69)/Data!$B3/Data!$B31</f>
        <v>0.35648148148148151</v>
      </c>
      <c r="JB70" s="13">
        <f>(JB68+JB69)/Data!$B3/Data!$B31</f>
        <v>0.35648148148148151</v>
      </c>
      <c r="JC70" s="13">
        <f>(JC68+JC69)/Data!$B3/Data!$B31</f>
        <v>0.35648148148148151</v>
      </c>
      <c r="JD70" s="13">
        <f>(JD68+JD69)/Data!$B3/Data!$B31</f>
        <v>0.35648148148148151</v>
      </c>
      <c r="JE70" s="13">
        <f>(JE68+JE69)/Data!$B3/Data!$B31</f>
        <v>0.35648148148148151</v>
      </c>
      <c r="JF70" s="13">
        <f>(JF68+JF69)/Data!$B3/Data!$B31</f>
        <v>0.35648148148148151</v>
      </c>
      <c r="JG70" s="13">
        <f>(JG68+JG69)/Data!$B3/Data!$B31</f>
        <v>0.35648148148148151</v>
      </c>
      <c r="JH70" s="13">
        <f>(JH68+JH69)/Data!$B3/Data!$B31</f>
        <v>0.35648148148148151</v>
      </c>
      <c r="JI70" s="13">
        <f>(JI68+JI69)/Data!$B3/Data!$B31</f>
        <v>0.35648148148148151</v>
      </c>
      <c r="JJ70" s="13">
        <f>(JJ68+JJ69)/Data!$B3/Data!$B31</f>
        <v>0.35648148148148151</v>
      </c>
      <c r="JK70" s="13">
        <f>(JK68+JK69)/Data!$B3/Data!$B31</f>
        <v>0.35648148148148151</v>
      </c>
      <c r="JL70" s="13">
        <f>(JL68+JL69)/Data!$B3/Data!$B31</f>
        <v>0.35648148148148151</v>
      </c>
      <c r="JM70" s="13">
        <f>(JM68+JM69)/Data!$B3/Data!$B31</f>
        <v>0.35648148148148151</v>
      </c>
      <c r="JN70" s="13">
        <f>(JN68+JN69)/Data!$B3/Data!$B31</f>
        <v>0.35648148148148151</v>
      </c>
      <c r="JO70" s="13">
        <f>(JO68+JO69)/Data!$B3/Data!$B31</f>
        <v>0.35648148148148151</v>
      </c>
      <c r="JP70" s="13">
        <f>(JP68+JP69)/Data!$B3/Data!$B31</f>
        <v>0.35648148148148151</v>
      </c>
      <c r="JQ70" s="13">
        <f>(JQ68+JQ69)/Data!$B3/Data!$B31</f>
        <v>0.35648148148148151</v>
      </c>
      <c r="JR70" s="13">
        <f>(JR68+JR69)/Data!$B3/Data!$B31</f>
        <v>0.35648148148148151</v>
      </c>
      <c r="JS70" s="13">
        <f>(JS68+JS69)/Data!$B3/Data!$B31</f>
        <v>0.35648148148148151</v>
      </c>
      <c r="JT70" s="13">
        <f>(JT68+JT69)/Data!$B3/Data!$B31</f>
        <v>0.35648148148148151</v>
      </c>
      <c r="JU70" s="13">
        <f>(JU68+JU69)/Data!$B3/Data!$B31</f>
        <v>0.35648148148148151</v>
      </c>
      <c r="JV70" s="13">
        <f>(JV68+JV69)/Data!$B3/Data!$B31</f>
        <v>0.35648148148148151</v>
      </c>
      <c r="JW70" s="13">
        <f>(JW68+JW69)/Data!$B3/Data!$B31</f>
        <v>0.35648148148148151</v>
      </c>
      <c r="JX70" s="13">
        <f>(JX68+JX69)/Data!$B3/Data!$B31</f>
        <v>0.35648148148148151</v>
      </c>
      <c r="JY70" s="13">
        <f>(JY68+JY69)/Data!$B3/Data!$B31</f>
        <v>0.35648148148148151</v>
      </c>
      <c r="JZ70" s="13">
        <f>(JZ68+JZ69)/Data!$B3/Data!$B31</f>
        <v>0.35648148148148151</v>
      </c>
      <c r="KA70" s="13">
        <f>(KA68+KA69)/Data!$B3/Data!$B31</f>
        <v>0.35648148148148151</v>
      </c>
      <c r="KB70" s="13">
        <f>(KB68+KB69)/Data!$B3/Data!$B31</f>
        <v>0.35648148148148151</v>
      </c>
      <c r="KC70" s="13">
        <f>(KC68+KC69)/Data!$B3/Data!$B31</f>
        <v>0.35648148148148151</v>
      </c>
      <c r="KD70" s="13">
        <f>(KD68+KD69)/Data!$B3/Data!$B31</f>
        <v>0.35648148148148151</v>
      </c>
      <c r="KE70" s="13">
        <f>(KE68+KE69)/Data!$B3/Data!$B31</f>
        <v>0.35648148148148151</v>
      </c>
      <c r="KF70" s="13">
        <f>(KF68+KF69)/Data!$B3/Data!$B31</f>
        <v>0.35648148148148151</v>
      </c>
      <c r="KG70" s="13">
        <f>(KG68+KG69)/Data!$B3/Data!$B31</f>
        <v>0.35648148148148151</v>
      </c>
      <c r="KH70" s="13">
        <f>(KH68+KH69)/Data!$B3/Data!$B31</f>
        <v>0.35648148148148151</v>
      </c>
      <c r="KI70" s="13">
        <f>(KI68+KI69)/Data!$B3/Data!$B31</f>
        <v>0.35648148148148151</v>
      </c>
      <c r="KJ70" s="13">
        <f>(KJ68+KJ69)/Data!$B3/Data!$B31</f>
        <v>0.35648148148148151</v>
      </c>
      <c r="KK70" s="13">
        <f>(KK68+KK69)/Data!$B3/Data!$B31</f>
        <v>0.35648148148148151</v>
      </c>
      <c r="KL70" s="13">
        <f>(KL68+KL69)/Data!$B3/Data!$B31</f>
        <v>0.35648148148148151</v>
      </c>
      <c r="KM70" s="13">
        <f>(KM68+KM69)/Data!$B3/Data!$B31</f>
        <v>0.35648148148148151</v>
      </c>
      <c r="KN70" s="13">
        <f>(KN68+KN69)/Data!$B3/Data!$B31</f>
        <v>0.35648148148148151</v>
      </c>
      <c r="KO70" s="13">
        <f>(KO68+KO69)/Data!$B3/Data!$B31</f>
        <v>0.35648148148148151</v>
      </c>
      <c r="KP70" s="13">
        <f>(KP68+KP69)/Data!$B3/Data!$B31</f>
        <v>0.35648148148148151</v>
      </c>
      <c r="KQ70" s="13">
        <f>(KQ68+KQ69)/Data!$B3/Data!$B31</f>
        <v>0.35648148148148151</v>
      </c>
      <c r="KR70" s="13">
        <f>(KR68+KR69)/Data!$B3/Data!$B31</f>
        <v>0.35648148148148151</v>
      </c>
      <c r="KS70" s="13">
        <f>(KS68+KS69)/Data!$B3/Data!$B31</f>
        <v>0.35648148148148151</v>
      </c>
      <c r="KT70" s="13">
        <f>(KT68+KT69)/Data!$B3/Data!$B31</f>
        <v>0.35648148148148151</v>
      </c>
      <c r="KU70" s="13">
        <f>(KU68+KU69)/Data!$B3/Data!$B31</f>
        <v>0.35648148148148151</v>
      </c>
      <c r="KV70" s="13">
        <f>(KV68+KV69)/Data!$B3/Data!$B31</f>
        <v>0.35648148148148151</v>
      </c>
      <c r="KW70" s="13">
        <f>(KW68+KW69)/Data!$B3/Data!$B31</f>
        <v>0.35648148148148151</v>
      </c>
      <c r="KX70" s="13">
        <f>(KX68+KX69)/Data!$B3/Data!$B31</f>
        <v>0.35648148148148151</v>
      </c>
      <c r="KY70" s="13">
        <f>(KY68+KY69)/Data!$B3/Data!$B31</f>
        <v>0.35648148148148151</v>
      </c>
      <c r="KZ70" s="13">
        <f>(KZ68+KZ69)/Data!$B3/Data!$B31</f>
        <v>0.35648148148148151</v>
      </c>
      <c r="LA70" s="13">
        <f>(LA68+LA69)/Data!$B3/Data!$B31</f>
        <v>0.35648148148148151</v>
      </c>
      <c r="LB70" s="13">
        <f>(LB68+LB69)/Data!$B3/Data!$B31</f>
        <v>0.35648148148148151</v>
      </c>
      <c r="LC70" s="13">
        <f>(LC68+LC69)/Data!$B3/Data!$B31</f>
        <v>0.35648148148148151</v>
      </c>
      <c r="LD70" s="13">
        <f>(LD68+LD69)/Data!$B3/Data!$B31</f>
        <v>0.35648148148148151</v>
      </c>
      <c r="LE70" s="13">
        <f>(LE68+LE69)/Data!$B3/Data!$B31</f>
        <v>0.35648148148148151</v>
      </c>
      <c r="LF70" s="13">
        <f>(LF68+LF69)/Data!$B3/Data!$B31</f>
        <v>0.35648148148148151</v>
      </c>
      <c r="LG70" s="13">
        <f>(LG68+LG69)/Data!$B3/Data!$B31</f>
        <v>0.35648148148148151</v>
      </c>
      <c r="LH70" s="13">
        <f>(LH68+LH69)/Data!$B3/Data!$B31</f>
        <v>0.35648148148148151</v>
      </c>
      <c r="LI70" s="13">
        <f>(LI68+LI69)/Data!$B3/Data!$B31</f>
        <v>0.35648148148148151</v>
      </c>
      <c r="LJ70" s="13">
        <f>(LJ68+LJ69)/Data!$B3/Data!$B31</f>
        <v>0.35648148148148151</v>
      </c>
      <c r="LK70" s="13">
        <f>(LK68+LK69)/Data!$B3/Data!$B31</f>
        <v>0.35648148148148151</v>
      </c>
      <c r="LL70" s="13">
        <f>(LL68+LL69)/Data!$B3/Data!$B31</f>
        <v>0.35648148148148151</v>
      </c>
      <c r="LM70" s="13">
        <f>(LM68+LM69)/Data!$B3/Data!$B31</f>
        <v>0.35648148148148151</v>
      </c>
      <c r="LN70" s="13">
        <f>(LN68+LN69)/Data!$B3/Data!$B31</f>
        <v>0.35648148148148151</v>
      </c>
      <c r="LO70" s="13">
        <f>(LO68+LO69)/Data!$B3/Data!$B31</f>
        <v>0.35648148148148151</v>
      </c>
      <c r="LP70" s="13">
        <f>(LP68+LP69)/Data!$B3/Data!$B31</f>
        <v>0.35648148148148151</v>
      </c>
      <c r="LQ70" s="13">
        <f>(LQ68+LQ69)/Data!$B3/Data!$B31</f>
        <v>0.35648148148148151</v>
      </c>
      <c r="LR70" s="13">
        <f>(LR68+LR69)/Data!$B3/Data!$B31</f>
        <v>0.35648148148148151</v>
      </c>
      <c r="LS70" s="13">
        <f>(LS68+LS69)/Data!$B3/Data!$B31</f>
        <v>0.35648148148148151</v>
      </c>
      <c r="LT70" s="13">
        <f>(LT68+LT69)/Data!$B3/Data!$B31</f>
        <v>0.35648148148148151</v>
      </c>
      <c r="LU70" s="13">
        <f>(LU68+LU69)/Data!$B3/Data!$B31</f>
        <v>0.35648148148148151</v>
      </c>
      <c r="LV70" s="13">
        <f>(LV68+LV69)/Data!$B3/Data!$B31</f>
        <v>0.35648148148148151</v>
      </c>
      <c r="LW70" s="13">
        <f>(LW68+LW69)/Data!$B3/Data!$B31</f>
        <v>0.35648148148148151</v>
      </c>
      <c r="LX70" s="13">
        <f>(LX68+LX69)/Data!$B3/Data!$B31</f>
        <v>0.35648148148148151</v>
      </c>
      <c r="LY70" s="13">
        <f>(LY68+LY69)/Data!$B3/Data!$B31</f>
        <v>3.5885802469135808E-2</v>
      </c>
      <c r="LZ70" s="13">
        <f>(LZ68+LZ69)/Data!$B3/Data!$B31</f>
        <v>3.5909567901234576E-2</v>
      </c>
      <c r="MA70" s="13">
        <f>(MA68+MA69)/Data!$B3/Data!$B31</f>
        <v>3.5933333333333331E-2</v>
      </c>
      <c r="MB70" s="13">
        <f>(MB68+MB69)/Data!$B3/Data!$B31</f>
        <v>3.5957098765432099E-2</v>
      </c>
      <c r="MC70" s="13">
        <f>(MC68+MC69)/Data!$B3/Data!$B31</f>
        <v>3.5980864197530868E-2</v>
      </c>
      <c r="MD70" s="13">
        <f>(MD68+MD69)/Data!$B3/Data!$B31</f>
        <v>3.6004629629629629E-2</v>
      </c>
      <c r="ME70" s="13">
        <f>(ME68+ME69)/Data!$B3/Data!$B31</f>
        <v>3.6028395061728398E-2</v>
      </c>
      <c r="MF70" s="13">
        <f>(MF68+MF69)/Data!$B3/Data!$B31</f>
        <v>3.6052160493827159E-2</v>
      </c>
      <c r="MG70" s="13">
        <f>(MG68+MG69)/Data!$B3/Data!$B31</f>
        <v>3.6075925925925921E-2</v>
      </c>
      <c r="MH70" s="13">
        <f>(MH68+MH69)/Data!$B3/Data!$B31</f>
        <v>3.6099691358024696E-2</v>
      </c>
      <c r="MI70" s="13">
        <f>(MI68+MI69)/Data!$B3/Data!$B31</f>
        <v>3.6123456790123465E-2</v>
      </c>
      <c r="MJ70" s="13">
        <f>(MJ68+MJ69)/Data!$B3/Data!$B31</f>
        <v>3.6147222222222219E-2</v>
      </c>
      <c r="MK70" s="13">
        <f>(MK68+MK69)/Data!$B3/Data!$B31</f>
        <v>3.6170987654320988E-2</v>
      </c>
      <c r="ML70" s="13">
        <f>(ML68+ML69)/Data!$B3/Data!$B31</f>
        <v>3.6194753086419749E-2</v>
      </c>
      <c r="MM70" s="13">
        <f>(MM68+MM69)/Data!$B3/Data!$B31</f>
        <v>3.6218518518518518E-2</v>
      </c>
      <c r="MN70" s="13">
        <f>(MN68+MN69)/Data!$B3/Data!$B31</f>
        <v>3.6242283950617286E-2</v>
      </c>
      <c r="MO70" s="13">
        <f>(MO68+MO69)/Data!$B3/Data!$B31</f>
        <v>3.6266049382716055E-2</v>
      </c>
      <c r="MP70" s="13">
        <f>(MP68+MP69)/Data!$B3/Data!$B31</f>
        <v>3.6289814814814809E-2</v>
      </c>
      <c r="MQ70" s="13">
        <f>(MQ68+MQ69)/Data!$B3/Data!$B31</f>
        <v>3.6313580246913585E-2</v>
      </c>
      <c r="MR70" s="13">
        <f>(MR68+MR69)/Data!$B3/Data!$B31</f>
        <v>3.6337345679012346E-2</v>
      </c>
      <c r="MS70" s="13">
        <f>(MS68+MS69)/Data!$B3/Data!$B31</f>
        <v>3.6361111111111108E-2</v>
      </c>
      <c r="MT70" s="13">
        <f>(MT68+MT69)/Data!$B3/Data!$B31</f>
        <v>3.6384876543209876E-2</v>
      </c>
      <c r="MU70" s="13">
        <f>(MU68+MU69)/Data!$B3/Data!$B31</f>
        <v>3.6408641975308638E-2</v>
      </c>
      <c r="MV70" s="13">
        <f>(MV68+MV69)/Data!$B3/Data!$B31</f>
        <v>3.6432407407407406E-2</v>
      </c>
      <c r="MW70" s="13">
        <f>(MW68+MW69)/Data!$B3/Data!$B31</f>
        <v>3.6456172839506175E-2</v>
      </c>
      <c r="MX70" s="13">
        <f>(MX68+MX69)/Data!$B3/Data!$B31</f>
        <v>3.6479938271604943E-2</v>
      </c>
      <c r="MY70" s="13">
        <f>(MY68+MY69)/Data!$B3/Data!$B31</f>
        <v>3.6503703703703698E-2</v>
      </c>
      <c r="MZ70" s="13">
        <f>(MZ68+MZ69)/Data!$B3/Data!$B31</f>
        <v>3.6527469135802466E-2</v>
      </c>
      <c r="NA70" s="13">
        <f>(NA68+NA69)/Data!$B3/Data!$B31</f>
        <v>3.6551234567901235E-2</v>
      </c>
      <c r="NB70" s="13">
        <f>(NB68+NB69)/Data!$B3/Data!$B31</f>
        <v>3.6574999999999996E-2</v>
      </c>
      <c r="NC70" s="13">
        <f>(NC68+NC69)/Data!$B3/Data!$B31</f>
        <v>3.6598765432098765E-2</v>
      </c>
      <c r="ND70" s="13">
        <f>(ND68+ND69)/Data!$B3/Data!$B31</f>
        <v>3.6622530864197526E-2</v>
      </c>
      <c r="NE70" s="13">
        <f>(NE68+NE69)/Data!$B3/Data!$B31</f>
        <v>3.6646296296296295E-2</v>
      </c>
      <c r="NF70" s="13">
        <f>(NF68+NF69)/Data!$B3/Data!$B31</f>
        <v>3.6670061728395056E-2</v>
      </c>
      <c r="NG70" s="13">
        <f>(NG68+NG69)/Data!$B3/Data!$B31</f>
        <v>3.6693827160493832E-2</v>
      </c>
      <c r="NH70" s="13">
        <f>(NH68+NH69)/Data!$B3/Data!$B31</f>
        <v>3.67175925925926E-2</v>
      </c>
      <c r="NI70" s="13">
        <f>(NI68+NI69)/Data!$B3/Data!$B31</f>
        <v>3.6741358024691355E-2</v>
      </c>
    </row>
    <row r="71" spans="1:373" ht="15">
      <c r="B71" s="8" t="s">
        <v>1253</v>
      </c>
      <c r="C71" s="13">
        <f>(C68+C69)/Data!$B3/Data!$B32</f>
        <v>0.15277777777777782</v>
      </c>
      <c r="D71" s="13">
        <f>(D68+D69)/Data!$B3/Data!$B32</f>
        <v>0.36666666666666675</v>
      </c>
      <c r="E71" s="13">
        <f>(E68+E69)/Data!$B3/Data!$B32</f>
        <v>0.36666666666666675</v>
      </c>
      <c r="F71" s="13">
        <f>(F68+F69)/Data!$B3/Data!$B32</f>
        <v>0.30555555555555564</v>
      </c>
      <c r="G71" s="13">
        <f>(G68+G69)/Data!$B3/Data!$B32</f>
        <v>0.27500000000000002</v>
      </c>
      <c r="H71" s="13">
        <f>(H68+H69)/Data!$B3/Data!$B32</f>
        <v>0.15277777777777782</v>
      </c>
      <c r="I71" s="13">
        <f>(I68+I69)/Data!$B3/Data!$B32</f>
        <v>0.18333333333333338</v>
      </c>
      <c r="J71" s="13">
        <f>(J68+J69)/Data!$B3/Data!$B32</f>
        <v>0.42777777777777776</v>
      </c>
      <c r="K71" s="13">
        <f>(K68+K69)/Data!$B3/Data!$B32</f>
        <v>0.27500000000000002</v>
      </c>
      <c r="L71" s="13">
        <f>(L68+L69)/Data!$B3/Data!$B32</f>
        <v>0.19861111111111113</v>
      </c>
      <c r="M71" s="13">
        <f>(M68+M69)/Data!$B3/Data!$B32</f>
        <v>0.16805555555555557</v>
      </c>
      <c r="N71" s="13">
        <f>(N68+N69)/Data!$B3/Data!$B32</f>
        <v>0.36666666666666675</v>
      </c>
      <c r="O71" s="13">
        <f>(O68+O69)/Data!$B3/Data!$B32</f>
        <v>0.18333333333333338</v>
      </c>
      <c r="P71" s="13">
        <f>(P68+P69)/Data!$B3/Data!$B32</f>
        <v>0.24444444444444444</v>
      </c>
      <c r="Q71" s="13">
        <f>(Q68+Q69)/Data!$B3/Data!$B32</f>
        <v>0.45833333333333337</v>
      </c>
      <c r="R71" s="13">
        <f>(R68+R69)/Data!$B3/Data!$B32</f>
        <v>0.67222222222222228</v>
      </c>
      <c r="S71" s="13">
        <f>(S68+S69)/Data!$B3/Data!$B32</f>
        <v>0.39722222222222225</v>
      </c>
      <c r="T71" s="13">
        <f>(T68+T69)/Data!$B3/Data!$B32</f>
        <v>0.30555555555555564</v>
      </c>
      <c r="U71" s="13">
        <f>(U68+U69)/Data!$B3/Data!$B32</f>
        <v>0.24444444444444444</v>
      </c>
      <c r="V71" s="13">
        <f>(V68+V69)/Data!$B3/Data!$B32</f>
        <v>0.15277777777777782</v>
      </c>
      <c r="W71" s="13">
        <f>(W68+W69)/Data!$B3/Data!$B32</f>
        <v>0.18333333333333338</v>
      </c>
      <c r="X71" s="13">
        <f>(X68+X69)/Data!$B3/Data!$B32</f>
        <v>0.39722222222222225</v>
      </c>
      <c r="Y71" s="13">
        <f>(Y68+Y69)/Data!$B3/Data!$B32</f>
        <v>0.42777777777777776</v>
      </c>
      <c r="Z71" s="13">
        <f>(Z68+Z69)/Data!$B3/Data!$B32</f>
        <v>0.30555555555555564</v>
      </c>
      <c r="AA71" s="13">
        <f>(AA68+AA69)/Data!$B3/Data!$B32</f>
        <v>0.27500000000000002</v>
      </c>
      <c r="AB71" s="13">
        <f>(AB68+AB69)/Data!$B3/Data!$B32</f>
        <v>0.22916666666666669</v>
      </c>
      <c r="AC71" s="13">
        <f>(AC68+AC69)/Data!$B3/Data!$B32</f>
        <v>0.15277777777777782</v>
      </c>
      <c r="AD71" s="13">
        <f>(AD68+AD69)/Data!$B3/Data!$B32</f>
        <v>0.22916666666666669</v>
      </c>
      <c r="AE71" s="13">
        <f>(AE68+AE69)/Data!$B3/Data!$B32</f>
        <v>0.55000000000000004</v>
      </c>
      <c r="AF71" s="13">
        <f>(AF68+AF69)/Data!$B3/Data!$B32</f>
        <v>0.61111111111111127</v>
      </c>
      <c r="AG71" s="13">
        <f>(AG68+AG69)/Data!$B3/Data!$B32</f>
        <v>0.36666666666666675</v>
      </c>
      <c r="AH71" s="13">
        <f>(AH68+AH69)/Data!$B3/Data!$B32</f>
        <v>0.24444444444444444</v>
      </c>
      <c r="AI71" s="13">
        <f>(AI68+AI69)/Data!$B3/Data!$B32</f>
        <v>0.24444444444444444</v>
      </c>
      <c r="AJ71" s="13">
        <f>(AJ68+AJ69)/Data!$B3/Data!$B32</f>
        <v>0.24444444444444444</v>
      </c>
      <c r="AK71" s="13">
        <f>(AK68+AK69)/Data!$B3/Data!$B32</f>
        <v>0.24444444444444444</v>
      </c>
      <c r="AL71" s="13">
        <f>(AL68+AL69)/Data!$B3/Data!$B32</f>
        <v>0.55000000000000004</v>
      </c>
      <c r="AM71" s="13">
        <f>(AM68+AM69)/Data!$B3/Data!$B32</f>
        <v>0.76388888888888895</v>
      </c>
      <c r="AN71" s="13">
        <f>(AN68+AN69)/Data!$B3/Data!$B32</f>
        <v>0.48888888888888887</v>
      </c>
      <c r="AO71" s="13">
        <f>(AO68+AO69)/Data!$B3/Data!$B32</f>
        <v>0.45833333333333337</v>
      </c>
      <c r="AP71" s="13">
        <f>(AP68+AP69)/Data!$B3/Data!$B32</f>
        <v>0.30555555555555564</v>
      </c>
      <c r="AQ71" s="13">
        <f>(AQ68+AQ69)/Data!$B3/Data!$B32</f>
        <v>0.18333333333333338</v>
      </c>
      <c r="AR71" s="13">
        <f>(AR68+AR69)/Data!$B3/Data!$B32</f>
        <v>0.18333333333333338</v>
      </c>
      <c r="AS71" s="13">
        <f>(AS68+AS69)/Data!$B3/Data!$B32</f>
        <v>0.45833333333333337</v>
      </c>
      <c r="AT71" s="13">
        <f>(AT68+AT69)/Data!$B3/Data!$B32</f>
        <v>0.45833333333333337</v>
      </c>
      <c r="AU71" s="13">
        <f>(AU68+AU69)/Data!$B3/Data!$B32</f>
        <v>0.30555555555555564</v>
      </c>
      <c r="AV71" s="13">
        <f>(AV68+AV69)/Data!$B3/Data!$B32</f>
        <v>0.36666666666666675</v>
      </c>
      <c r="AW71" s="13">
        <f>(AW68+AW69)/Data!$B3/Data!$B32</f>
        <v>0.42777777777777776</v>
      </c>
      <c r="AX71" s="13">
        <f>(AX68+AX69)/Data!$B3/Data!$B32</f>
        <v>0.30555555555555564</v>
      </c>
      <c r="AY71" s="13">
        <f>(AY68+AY69)/Data!$B3/Data!$B32</f>
        <v>0.30555555555555564</v>
      </c>
      <c r="AZ71" s="13">
        <f>(AZ68+AZ69)/Data!$B3/Data!$B32</f>
        <v>0.61111111111111127</v>
      </c>
      <c r="BA71" s="13">
        <f>(BA68+BA69)/Data!$B3/Data!$B32</f>
        <v>0.76388888888888895</v>
      </c>
      <c r="BB71" s="13">
        <f>(BB68+BB69)/Data!$B3/Data!$B32</f>
        <v>0.55000000000000004</v>
      </c>
      <c r="BC71" s="13">
        <f>(BC68+BC69)/Data!$B3/Data!$B32</f>
        <v>0.55000000000000004</v>
      </c>
      <c r="BD71" s="13">
        <f>(BD68+BD69)/Data!$B3/Data!$B32</f>
        <v>0.55000000000000004</v>
      </c>
      <c r="BE71" s="13">
        <f>(BE68+BE69)/Data!$B3/Data!$B32</f>
        <v>0.30555555555555564</v>
      </c>
      <c r="BF71" s="13">
        <f>(BF68+BF69)/Data!$B3/Data!$B32</f>
        <v>0.30555555555555564</v>
      </c>
      <c r="BG71" s="13">
        <f>(BG68+BG69)/Data!$B3/Data!$B32</f>
        <v>0.55000000000000004</v>
      </c>
      <c r="BH71" s="13">
        <f>(BH68+BH69)/Data!$B3/Data!$B32</f>
        <v>0.45833333333333337</v>
      </c>
      <c r="BI71" s="13">
        <f>(BI68+BI69)/Data!$B3/Data!$B32</f>
        <v>0.33611111111111114</v>
      </c>
      <c r="BJ71" s="13">
        <f>(BJ68+BJ69)/Data!$B3/Data!$B32</f>
        <v>0.27500000000000002</v>
      </c>
      <c r="BK71" s="13">
        <f>(BK68+BK69)/Data!$B3/Data!$B32</f>
        <v>0.27500000000000002</v>
      </c>
      <c r="BL71" s="13">
        <f>(BL68+BL69)/Data!$B3/Data!$B32</f>
        <v>0.18333333333333338</v>
      </c>
      <c r="BM71" s="13">
        <f>(BM68+BM69)/Data!$B3/Data!$B32</f>
        <v>0.30555555555555564</v>
      </c>
      <c r="BN71" s="13">
        <f>(BN68+BN69)/Data!$B3/Data!$B32</f>
        <v>0</v>
      </c>
      <c r="BO71" s="13">
        <f>(BO68+BO69)/Data!$B3/Data!$B32</f>
        <v>0.67222222222222228</v>
      </c>
      <c r="BP71" s="13">
        <f>(BP68+BP69)/Data!$B3/Data!$B32</f>
        <v>0.39722222222222225</v>
      </c>
      <c r="BQ71" s="13">
        <f>(BQ68+BQ69)/Data!$B3/Data!$B32</f>
        <v>0.21388888888888888</v>
      </c>
      <c r="BR71" s="13">
        <f>(BR68+BR69)/Data!$B3/Data!$B32</f>
        <v>0.18333333333333338</v>
      </c>
      <c r="BS71" s="13">
        <f>(BS68+BS69)/Data!$B3/Data!$B32</f>
        <v>0.18333333333333338</v>
      </c>
      <c r="BT71" s="13">
        <f>(BT68+BT69)/Data!$B3/Data!$B32</f>
        <v>0.24444444444444444</v>
      </c>
      <c r="BU71" s="13">
        <f>(BU68+BU69)/Data!$B3/Data!$B32</f>
        <v>0.45833333333333337</v>
      </c>
      <c r="BV71" s="13">
        <f>(BV68+BV69)/Data!$B3/Data!$B32</f>
        <v>0.51944444444444449</v>
      </c>
      <c r="BW71" s="13">
        <f>(BW68+BW69)/Data!$B3/Data!$B32</f>
        <v>0.30555555555555564</v>
      </c>
      <c r="BX71" s="13">
        <f>(BX68+BX69)/Data!$B3/Data!$B32</f>
        <v>0.30555555555555564</v>
      </c>
      <c r="BY71" s="13">
        <f>(BY68+BY69)/Data!$B3/Data!$B32</f>
        <v>0.30555555555555564</v>
      </c>
      <c r="BZ71" s="13">
        <f>(BZ68+BZ69)/Data!$B3/Data!$B32</f>
        <v>0.18333333333333338</v>
      </c>
      <c r="CA71" s="13">
        <f>(CA68+CA69)/Data!$B3/Data!$B32</f>
        <v>0.21388888888888888</v>
      </c>
      <c r="CB71" s="13">
        <f>(CB68+CB69)/Data!$B3/Data!$B32</f>
        <v>0.36666666666666675</v>
      </c>
      <c r="CC71" s="13">
        <f>(CC68+CC69)/Data!$B3/Data!$B32</f>
        <v>0.42777777777777776</v>
      </c>
      <c r="CD71" s="13">
        <f>(CD68+CD69)/Data!$B3/Data!$B32</f>
        <v>0.61111111111111127</v>
      </c>
      <c r="CE71" s="13">
        <f>(CE68+CE69)/Data!$B3/Data!$B32</f>
        <v>0.61111111111111127</v>
      </c>
      <c r="CF71" s="13">
        <f>(CF68+CF69)/Data!$B3/Data!$B32</f>
        <v>0.67222222222222228</v>
      </c>
      <c r="CG71" s="13">
        <f>(CG68+CG69)/Data!$B3/Data!$B32</f>
        <v>0.67222222222222228</v>
      </c>
      <c r="CH71" s="13">
        <f>(CH68+CH69)/Data!$B3/Data!$B32</f>
        <v>0.33611111111111114</v>
      </c>
      <c r="CI71" s="13">
        <f>(CI68+CI69)/Data!$B3/Data!$B32</f>
        <v>0.76388888888888895</v>
      </c>
      <c r="CJ71" s="13">
        <f>(CJ68+CJ69)/Data!$B3/Data!$B32</f>
        <v>1.1000000000000001</v>
      </c>
      <c r="CK71" s="13">
        <f>(CK68+CK69)/Data!$B3/Data!$B32</f>
        <v>1.1000000000000001</v>
      </c>
      <c r="CL71" s="13">
        <f>(CL68+CL69)/Data!$B3/Data!$B32</f>
        <v>0.76388888888888895</v>
      </c>
      <c r="CM71" s="13">
        <f>(CM68+CM69)/Data!$B3/Data!$B32</f>
        <v>0.76388888888888895</v>
      </c>
      <c r="CN71" s="13">
        <f>(CN68+CN69)/Data!$B3/Data!$B32</f>
        <v>0.76388888888888895</v>
      </c>
      <c r="CO71" s="13">
        <f>(CO68+CO69)/Data!$B3/Data!$B32</f>
        <v>0.48888888888888887</v>
      </c>
      <c r="CP71" s="13">
        <f>(CP68+CP69)/Data!$B3/Data!$B32</f>
        <v>0.76388888888888895</v>
      </c>
      <c r="CQ71" s="13">
        <f>(CQ68+CQ69)/Data!$B3/Data!$B32</f>
        <v>1.1000000000000001</v>
      </c>
      <c r="CR71" s="13">
        <f>(CR68+CR69)/Data!$B3/Data!$B32</f>
        <v>0.76388888888888895</v>
      </c>
      <c r="CS71" s="13">
        <f>(CS68+CS69)/Data!$B3/Data!$B32</f>
        <v>0.55000000000000004</v>
      </c>
      <c r="CT71" s="13">
        <f>(CT68+CT69)/Data!$B3/Data!$B32</f>
        <v>0.42777777777777776</v>
      </c>
      <c r="CU71" s="13">
        <f>(CU68+CU69)/Data!$B3/Data!$B32</f>
        <v>0.27500000000000002</v>
      </c>
      <c r="CV71" s="13">
        <f>(CV68+CV69)/Data!$B3/Data!$B32</f>
        <v>0.30555555555555564</v>
      </c>
      <c r="CW71" s="13">
        <f>(CW68+CW69)/Data!$B3/Data!$B32</f>
        <v>0</v>
      </c>
      <c r="CX71" s="13">
        <f>(CX68+CX69)/Data!$B3/Data!$B32</f>
        <v>0.61111111111111127</v>
      </c>
      <c r="CY71" s="13">
        <f>(CY68+CY69)/Data!$B3/Data!$B32</f>
        <v>0.30555555555555564</v>
      </c>
      <c r="CZ71" s="13">
        <f>(CZ68+CZ69)/Data!$B3/Data!$B32</f>
        <v>0.21388888888888888</v>
      </c>
      <c r="DA71" s="13">
        <f>(DA68+DA69)/Data!$B3/Data!$B32</f>
        <v>0.67222222222222228</v>
      </c>
      <c r="DB71" s="13">
        <f>(DB68+DB69)/Data!$B3/Data!$B32</f>
        <v>0.35138888888888886</v>
      </c>
      <c r="DC71" s="13">
        <f>(DC68+DC69)/Data!$B3/Data!$B32</f>
        <v>0.36666666666666675</v>
      </c>
      <c r="DD71" s="13">
        <f>(DD68+DD69)/Data!$B3/Data!$B32</f>
        <v>0.85555555555555551</v>
      </c>
      <c r="DE71" s="13">
        <f>(DE68+DE69)/Data!$B3/Data!$B32</f>
        <v>0.99305555555555547</v>
      </c>
      <c r="DF71" s="13">
        <f>(DF68+DF69)/Data!$B3/Data!$B32</f>
        <v>0.67222222222222228</v>
      </c>
      <c r="DG71" s="13">
        <f>(DG68+DG69)/Data!$B3/Data!$B32</f>
        <v>0.67222222222222228</v>
      </c>
      <c r="DH71" s="13">
        <f>(DH68+DH69)/Data!$B3/Data!$B32</f>
        <v>0.91666666666666674</v>
      </c>
      <c r="DI71" s="13">
        <f>(DI68+DI69)/Data!$B3/Data!$B32</f>
        <v>1.1611111111111112</v>
      </c>
      <c r="DJ71" s="13">
        <f>(DJ68+DJ69)/Data!$B3/Data!$B32</f>
        <v>0.67222222222222228</v>
      </c>
      <c r="DK71" s="13">
        <f>(DK68+DK69)/Data!$B3/Data!$B32</f>
        <v>0.97777777777777775</v>
      </c>
      <c r="DL71" s="13">
        <f>(DL68+DL69)/Data!$B3/Data!$B32</f>
        <v>1.1611111111111112</v>
      </c>
      <c r="DM71" s="13">
        <f>(DM68+DM69)/Data!$B3/Data!$B32</f>
        <v>1.0694444444444444</v>
      </c>
      <c r="DN71" s="13">
        <f>(DN68+DN69)/Data!$B3/Data!$B32</f>
        <v>0.85555555555555551</v>
      </c>
      <c r="DO71" s="13">
        <f>(DO68+DO69)/Data!$B3/Data!$B32</f>
        <v>1.0694444444444444</v>
      </c>
      <c r="DP71" s="13">
        <f>(DP68+DP69)/Data!$B3/Data!$B32</f>
        <v>0.36666666666666675</v>
      </c>
      <c r="DQ71" s="13">
        <f>(DQ68+DQ69)/Data!$B3/Data!$B32</f>
        <v>0.30555555555555564</v>
      </c>
      <c r="DR71" s="13">
        <f>(DR68+DR69)/Data!$B3/Data!$B32</f>
        <v>0.55000000000000004</v>
      </c>
      <c r="DS71" s="13">
        <f>(DS68+DS69)/Data!$B3/Data!$B32</f>
        <v>0.39722222222222225</v>
      </c>
      <c r="DT71" s="13">
        <f>(DT68+DT69)/Data!$B3/Data!$B32</f>
        <v>0.21388888888888888</v>
      </c>
      <c r="DU71" s="13">
        <f>(DU68+DU69)/Data!$B3/Data!$B32</f>
        <v>0.21388888888888888</v>
      </c>
      <c r="DV71" s="13">
        <f>(DV68+DV69)/Data!$B3/Data!$B32</f>
        <v>0.24444444444444444</v>
      </c>
      <c r="DW71" s="13">
        <f>(DW68+DW69)/Data!$B3/Data!$B32</f>
        <v>0.18333333333333338</v>
      </c>
      <c r="DX71" s="13">
        <f>(DX68+DX69)/Data!$B3/Data!$B32</f>
        <v>0.21388888888888888</v>
      </c>
      <c r="DY71" s="13">
        <f>(DY68+DY69)/Data!$B3/Data!$B32</f>
        <v>0.36666666666666675</v>
      </c>
      <c r="DZ71" s="13">
        <f>(DZ68+DZ69)/Data!$B3/Data!$B32</f>
        <v>0.39722222222222225</v>
      </c>
      <c r="EA71" s="13">
        <f>(EA68+EA69)/Data!$B3/Data!$B32</f>
        <v>0.21388888888888888</v>
      </c>
      <c r="EB71" s="13">
        <f>(EB68+EB69)/Data!$B3/Data!$B32</f>
        <v>0.24444444444444444</v>
      </c>
      <c r="EC71" s="13">
        <f>(EC68+EC69)/Data!$B3/Data!$B32</f>
        <v>0.24444444444444444</v>
      </c>
      <c r="ED71" s="13">
        <f>(ED68+ED69)/Data!$B3/Data!$B32</f>
        <v>0.24444444444444444</v>
      </c>
      <c r="EE71" s="13">
        <f>(EE68+EE69)/Data!$B3/Data!$B32</f>
        <v>0.24444444444444444</v>
      </c>
      <c r="EF71" s="13">
        <f>(EF68+EF69)/Data!$B3/Data!$B32</f>
        <v>0.45833333333333337</v>
      </c>
      <c r="EG71" s="13">
        <f>(EG68+EG69)/Data!$B3/Data!$B32</f>
        <v>0.61111111111111127</v>
      </c>
      <c r="EH71" s="13">
        <f>(EH68+EH69)/Data!$B3/Data!$B32</f>
        <v>0.39722222222222225</v>
      </c>
      <c r="EI71" s="13">
        <f>(EI68+EI69)/Data!$B3/Data!$B32</f>
        <v>0.39722222222222225</v>
      </c>
      <c r="EJ71" s="13">
        <f>(EJ68+EJ69)/Data!$B3/Data!$B32</f>
        <v>0.55000000000000004</v>
      </c>
      <c r="EK71" s="13">
        <f>(EK68+EK69)/Data!$B3/Data!$B32</f>
        <v>0.48888888888888887</v>
      </c>
      <c r="EL71" s="13">
        <f>(EL68+EL69)/Data!$B3/Data!$B32</f>
        <v>0.48888888888888887</v>
      </c>
      <c r="EM71" s="13">
        <f>(EM68+EM69)/Data!$B3/Data!$B32</f>
        <v>0.85555555555555551</v>
      </c>
      <c r="EN71" s="13">
        <f>(EN68+EN69)/Data!$B3/Data!$B32</f>
        <v>1.3444444444444446</v>
      </c>
      <c r="EO71" s="13">
        <f>(EO68+EO69)/Data!$B3/Data!$B32</f>
        <v>0.85555555555555551</v>
      </c>
      <c r="EP71" s="13">
        <f>(EP68+EP69)/Data!$B3/Data!$B32</f>
        <v>0.79444444444444451</v>
      </c>
      <c r="EQ71" s="13">
        <f>(EQ68+EQ69)/Data!$B3/Data!$B32</f>
        <v>0.79444444444444451</v>
      </c>
      <c r="ER71" s="13">
        <f>(ER68+ER69)/Data!$B3/Data!$B32</f>
        <v>1.375</v>
      </c>
      <c r="ES71" s="13">
        <f>(ES68+ES69)/Data!$B3/Data!$B32</f>
        <v>0.48888888888888887</v>
      </c>
      <c r="ET71" s="13">
        <f>(ET68+ET69)/Data!$B3/Data!$B32</f>
        <v>0.85555555555555551</v>
      </c>
      <c r="EU71" s="13">
        <f>(EU68+EU69)/Data!$B3/Data!$B32</f>
        <v>1.375</v>
      </c>
      <c r="EV71" s="13">
        <f>(EV68+EV69)/Data!$B3/Data!$B32</f>
        <v>0.97777777777777775</v>
      </c>
      <c r="EW71" s="13">
        <f>(EW68+EW69)/Data!$B3/Data!$B32</f>
        <v>0.85555555555555551</v>
      </c>
      <c r="EX71" s="13">
        <f>(EX68+EX69)/Data!$B3/Data!$B32</f>
        <v>0.85555555555555551</v>
      </c>
      <c r="EY71" s="13">
        <f>(EY68+EY69)/Data!$B3/Data!$B32</f>
        <v>1.2222222222222225</v>
      </c>
      <c r="EZ71" s="13">
        <f>(EZ68+EZ69)/Data!$B3/Data!$B32</f>
        <v>0.91666666666666674</v>
      </c>
      <c r="FA71" s="13">
        <f>(FA68+FA69)/Data!$B3/Data!$B32</f>
        <v>0.97777777777777775</v>
      </c>
      <c r="FB71" s="13">
        <f>(FB68+FB69)/Data!$B3/Data!$B32</f>
        <v>1.283333333333333</v>
      </c>
      <c r="FC71" s="13">
        <f>(FC68+FC69)/Data!$B3/Data!$B32</f>
        <v>1.038888888888889</v>
      </c>
      <c r="FD71" s="13">
        <f>(FD68+FD69)/Data!$B3/Data!$B32</f>
        <v>0.91666666666666674</v>
      </c>
      <c r="FE71" s="13">
        <f>(FE68+FE69)/Data!$B3/Data!$B32</f>
        <v>0.91666666666666674</v>
      </c>
      <c r="FF71" s="13">
        <f>(FF68+FF69)/Data!$B3/Data!$B32</f>
        <v>1.2222222222222225</v>
      </c>
      <c r="FG71" s="13">
        <f>(FG68+FG69)/Data!$B3/Data!$B32</f>
        <v>0.48888888888888887</v>
      </c>
      <c r="FH71" s="13">
        <f>(FH68+FH69)/Data!$B3/Data!$B32</f>
        <v>1.1611111111111112</v>
      </c>
      <c r="FI71" s="13">
        <f>(FI68+FI69)/Data!$B3/Data!$B32</f>
        <v>0.61111111111111127</v>
      </c>
      <c r="FJ71" s="13">
        <f>(FJ68+FJ69)/Data!$B3/Data!$B32</f>
        <v>0.45833333333333337</v>
      </c>
      <c r="FK71" s="13">
        <f>(FK68+FK69)/Data!$B3/Data!$B32</f>
        <v>0.45833333333333337</v>
      </c>
      <c r="FL71" s="13">
        <f>(FL68+FL69)/Data!$B3/Data!$B32</f>
        <v>0.45833333333333337</v>
      </c>
      <c r="FM71" s="13">
        <f>(FM68+FM69)/Data!$B3/Data!$B32</f>
        <v>0.45833333333333337</v>
      </c>
      <c r="FN71" s="13">
        <f>(FN68+FN69)/Data!$B3/Data!$B32</f>
        <v>0.45833333333333337</v>
      </c>
      <c r="FO71" s="13">
        <f>(FO68+FO69)/Data!$B3/Data!$B32</f>
        <v>0.45833333333333337</v>
      </c>
      <c r="FP71" s="13">
        <f>(FP68+FP69)/Data!$B3/Data!$B32</f>
        <v>0.45833333333333337</v>
      </c>
      <c r="FQ71" s="13">
        <f>(FQ68+FQ69)/Data!$B3/Data!$B32</f>
        <v>0.45833333333333337</v>
      </c>
      <c r="FR71" s="13">
        <f>(FR68+FR69)/Data!$B3/Data!$B32</f>
        <v>0.45833333333333337</v>
      </c>
      <c r="FS71" s="13">
        <f>(FS68+FS69)/Data!$B3/Data!$B32</f>
        <v>0.45833333333333337</v>
      </c>
      <c r="FT71" s="13">
        <f>(FT68+FT69)/Data!$B3/Data!$B32</f>
        <v>0.45833333333333337</v>
      </c>
      <c r="FU71" s="13">
        <f>(FU68+FU69)/Data!$B3/Data!$B32</f>
        <v>0.45833333333333337</v>
      </c>
      <c r="FV71" s="13">
        <f>(FV68+FV69)/Data!$B3/Data!$B32</f>
        <v>0.45833333333333337</v>
      </c>
      <c r="FW71" s="13">
        <f>(FW68+FW69)/Data!$B3/Data!$B32</f>
        <v>0.45833333333333337</v>
      </c>
      <c r="FX71" s="13">
        <f>(FX68+FX69)/Data!$B3/Data!$B32</f>
        <v>0.45833333333333337</v>
      </c>
      <c r="FY71" s="13">
        <f>(FY68+FY69)/Data!$B3/Data!$B32</f>
        <v>0.45833333333333337</v>
      </c>
      <c r="FZ71" s="13">
        <f>(FZ68+FZ69)/Data!$B3/Data!$B32</f>
        <v>0.45833333333333337</v>
      </c>
      <c r="GA71" s="13">
        <f>(GA68+GA69)/Data!$B3/Data!$B32</f>
        <v>0.45833333333333337</v>
      </c>
      <c r="GB71" s="13">
        <f>(GB68+GB69)/Data!$B3/Data!$B32</f>
        <v>0.45833333333333337</v>
      </c>
      <c r="GC71" s="13">
        <f>(GC68+GC69)/Data!$B3/Data!$B32</f>
        <v>0.45833333333333337</v>
      </c>
      <c r="GD71" s="13">
        <f>(GD68+GD69)/Data!$B3/Data!$B32</f>
        <v>0.45833333333333337</v>
      </c>
      <c r="GE71" s="13">
        <f>(GE68+GE69)/Data!$B3/Data!$B32</f>
        <v>0.45833333333333337</v>
      </c>
      <c r="GF71" s="13">
        <f>(GF68+GF69)/Data!$B3/Data!$B32</f>
        <v>0.45833333333333337</v>
      </c>
      <c r="GG71" s="13">
        <f>(GG68+GG69)/Data!$B3/Data!$B32</f>
        <v>0.45833333333333337</v>
      </c>
      <c r="GH71" s="13">
        <f>(GH68+GH69)/Data!$B3/Data!$B32</f>
        <v>0.45833333333333337</v>
      </c>
      <c r="GI71" s="13">
        <f>(GI68+GI69)/Data!$B3/Data!$B32</f>
        <v>0.45833333333333337</v>
      </c>
      <c r="GJ71" s="13">
        <f>(GJ68+GJ69)/Data!$B3/Data!$B32</f>
        <v>0.45833333333333337</v>
      </c>
      <c r="GK71" s="13">
        <f>(GK68+GK69)/Data!$B3/Data!$B32</f>
        <v>0.45833333333333337</v>
      </c>
      <c r="GL71" s="13">
        <f>(GL68+GL69)/Data!$B3/Data!$B32</f>
        <v>0.45833333333333337</v>
      </c>
      <c r="GM71" s="13">
        <f>(GM68+GM69)/Data!$B3/Data!$B32</f>
        <v>0.45833333333333337</v>
      </c>
      <c r="GN71" s="13">
        <f>(GN68+GN69)/Data!$B3/Data!$B32</f>
        <v>0.45833333333333337</v>
      </c>
      <c r="GO71" s="13">
        <f>(GO68+GO69)/Data!$B3/Data!$B32</f>
        <v>0.45833333333333337</v>
      </c>
      <c r="GP71" s="13">
        <f>(GP68+GP69)/Data!$B3/Data!$B32</f>
        <v>0.45833333333333337</v>
      </c>
      <c r="GQ71" s="13">
        <f>(GQ68+GQ69)/Data!$B3/Data!$B32</f>
        <v>0.45833333333333337</v>
      </c>
      <c r="GR71" s="13">
        <f>(GR68+GR69)/Data!$B3/Data!$B32</f>
        <v>0.45833333333333337</v>
      </c>
      <c r="GS71" s="13">
        <f>(GS68+GS69)/Data!$B3/Data!$B32</f>
        <v>0.45833333333333337</v>
      </c>
      <c r="GT71" s="13">
        <f>(GT68+GT69)/Data!$B3/Data!$B32</f>
        <v>0.45833333333333337</v>
      </c>
      <c r="GU71" s="13">
        <f>(GU68+GU69)/Data!$B3/Data!$B32</f>
        <v>0.45833333333333337</v>
      </c>
      <c r="GV71" s="13">
        <f>(GV68+GV69)/Data!$B3/Data!$B32</f>
        <v>0.45833333333333337</v>
      </c>
      <c r="GW71" s="13">
        <f>(GW68+GW69)/Data!$B3/Data!$B32</f>
        <v>0.45833333333333337</v>
      </c>
      <c r="GX71" s="13">
        <f>(GX68+GX69)/Data!$B3/Data!$B32</f>
        <v>0.45833333333333337</v>
      </c>
      <c r="GY71" s="13">
        <f>(GY68+GY69)/Data!$B3/Data!$B32</f>
        <v>0.45833333333333337</v>
      </c>
      <c r="GZ71" s="13">
        <f>(GZ68+GZ69)/Data!$B3/Data!$B32</f>
        <v>0.45833333333333337</v>
      </c>
      <c r="HA71" s="13">
        <f>(HA68+HA69)/Data!$B3/Data!$B32</f>
        <v>0.45833333333333337</v>
      </c>
      <c r="HB71" s="13">
        <f>(HB68+HB69)/Data!$B3/Data!$B32</f>
        <v>0.45833333333333337</v>
      </c>
      <c r="HC71" s="13">
        <f>(HC68+HC69)/Data!$B3/Data!$B32</f>
        <v>0.45833333333333337</v>
      </c>
      <c r="HD71" s="13">
        <f>(HD68+HD69)/Data!$B3/Data!$B32</f>
        <v>0.45833333333333337</v>
      </c>
      <c r="HE71" s="13">
        <f>(HE68+HE69)/Data!$B3/Data!$B32</f>
        <v>0.45833333333333337</v>
      </c>
      <c r="HF71" s="13">
        <f>(HF68+HF69)/Data!$B3/Data!$B32</f>
        <v>0.45833333333333337</v>
      </c>
      <c r="HG71" s="13">
        <f>(HG68+HG69)/Data!$B3/Data!$B32</f>
        <v>0.45833333333333337</v>
      </c>
      <c r="HH71" s="13">
        <f>(HH68+HH69)/Data!$B3/Data!$B32</f>
        <v>0.45833333333333337</v>
      </c>
      <c r="HI71" s="13">
        <f>(HI68+HI69)/Data!$B3/Data!$B32</f>
        <v>0.45833333333333337</v>
      </c>
      <c r="HJ71" s="13">
        <f>(HJ68+HJ69)/Data!$B3/Data!$B32</f>
        <v>0.45833333333333337</v>
      </c>
      <c r="HK71" s="13">
        <f>(HK68+HK69)/Data!$B3/Data!$B32</f>
        <v>0.45833333333333337</v>
      </c>
      <c r="HL71" s="13">
        <f>(HL68+HL69)/Data!$B3/Data!$B32</f>
        <v>0.45833333333333337</v>
      </c>
      <c r="HM71" s="13">
        <f>(HM68+HM69)/Data!$B3/Data!$B32</f>
        <v>0.45833333333333337</v>
      </c>
      <c r="HN71" s="13">
        <f>(HN68+HN69)/Data!$B3/Data!$B32</f>
        <v>0.45833333333333337</v>
      </c>
      <c r="HO71" s="13">
        <f>(HO68+HO69)/Data!$B3/Data!$B32</f>
        <v>0.45833333333333337</v>
      </c>
      <c r="HP71" s="13">
        <f>(HP68+HP69)/Data!$B3/Data!$B32</f>
        <v>0.45833333333333337</v>
      </c>
      <c r="HQ71" s="13">
        <f>(HQ68+HQ69)/Data!$B3/Data!$B32</f>
        <v>0.45833333333333337</v>
      </c>
      <c r="HR71" s="13">
        <f>(HR68+HR69)/Data!$B3/Data!$B32</f>
        <v>0.45833333333333337</v>
      </c>
      <c r="HS71" s="13">
        <f>(HS68+HS69)/Data!$B3/Data!$B32</f>
        <v>0.45833333333333337</v>
      </c>
      <c r="HT71" s="13">
        <f>(HT68+HT69)/Data!$B3/Data!$B32</f>
        <v>0.45833333333333337</v>
      </c>
      <c r="HU71" s="13">
        <f>(HU68+HU69)/Data!$B3/Data!$B32</f>
        <v>0.45833333333333337</v>
      </c>
      <c r="HV71" s="13">
        <f>(HV68+HV69)/Data!$B3/Data!$B32</f>
        <v>0.45833333333333337</v>
      </c>
      <c r="HW71" s="13">
        <f>(HW68+HW69)/Data!$B3/Data!$B32</f>
        <v>0.45833333333333337</v>
      </c>
      <c r="HX71" s="13">
        <f>(HX68+HX69)/Data!$B3/Data!$B32</f>
        <v>0.45833333333333337</v>
      </c>
      <c r="HY71" s="13">
        <f>(HY68+HY69)/Data!$B3/Data!$B32</f>
        <v>0.45833333333333337</v>
      </c>
      <c r="HZ71" s="13">
        <f>(HZ68+HZ69)/Data!$B3/Data!$B32</f>
        <v>0.45833333333333337</v>
      </c>
      <c r="IA71" s="13">
        <f>(IA68+IA69)/Data!$B3/Data!$B32</f>
        <v>0.45833333333333337</v>
      </c>
      <c r="IB71" s="13">
        <f>(IB68+IB69)/Data!$B3/Data!$B32</f>
        <v>0.45833333333333337</v>
      </c>
      <c r="IC71" s="13">
        <f>(IC68+IC69)/Data!$B3/Data!$B32</f>
        <v>0.45833333333333337</v>
      </c>
      <c r="ID71" s="13">
        <f>(ID68+ID69)/Data!$B3/Data!$B32</f>
        <v>0.45833333333333337</v>
      </c>
      <c r="IE71" s="13">
        <f>(IE68+IE69)/Data!$B3/Data!$B32</f>
        <v>0.45833333333333337</v>
      </c>
      <c r="IF71" s="13">
        <f>(IF68+IF69)/Data!$B3/Data!$B32</f>
        <v>0.45833333333333337</v>
      </c>
      <c r="IG71" s="13">
        <f>(IG68+IG69)/Data!$B3/Data!$B32</f>
        <v>0.45833333333333337</v>
      </c>
      <c r="IH71" s="13">
        <f>(IH68+IH69)/Data!$B3/Data!$B32</f>
        <v>0.45833333333333337</v>
      </c>
      <c r="II71" s="13">
        <f>(II68+II69)/Data!$B3/Data!$B32</f>
        <v>0.45833333333333337</v>
      </c>
      <c r="IJ71" s="13">
        <f>(IJ68+IJ69)/Data!$B3/Data!$B32</f>
        <v>0.45833333333333337</v>
      </c>
      <c r="IK71" s="13">
        <f>(IK68+IK69)/Data!$B3/Data!$B32</f>
        <v>0.45833333333333337</v>
      </c>
      <c r="IL71" s="13">
        <f>(IL68+IL69)/Data!$B3/Data!$B32</f>
        <v>0.45833333333333337</v>
      </c>
      <c r="IM71" s="13">
        <f>(IM68+IM69)/Data!$B3/Data!$B32</f>
        <v>0.45833333333333337</v>
      </c>
      <c r="IN71" s="13">
        <f>(IN68+IN69)/Data!$B3/Data!$B32</f>
        <v>0.45833333333333337</v>
      </c>
      <c r="IO71" s="13">
        <f>(IO68+IO69)/Data!$B3/Data!$B32</f>
        <v>0.45833333333333337</v>
      </c>
      <c r="IP71" s="13">
        <f>(IP68+IP69)/Data!$B3/Data!$B32</f>
        <v>0.45833333333333337</v>
      </c>
      <c r="IQ71" s="13">
        <f>(IQ68+IQ69)/Data!$B3/Data!$B32</f>
        <v>0.45833333333333337</v>
      </c>
      <c r="IR71" s="13">
        <f>(IR68+IR69)/Data!$B3/Data!$B32</f>
        <v>0.45833333333333337</v>
      </c>
      <c r="IS71" s="13">
        <f>(IS68+IS69)/Data!$B3/Data!$B32</f>
        <v>0.45833333333333337</v>
      </c>
      <c r="IT71" s="13">
        <f>(IT68+IT69)/Data!$B3/Data!$B32</f>
        <v>0.45833333333333337</v>
      </c>
      <c r="IU71" s="13">
        <f>(IU68+IU69)/Data!$B3/Data!$B32</f>
        <v>0.45833333333333337</v>
      </c>
      <c r="IV71" s="13">
        <f>(IV68+IV69)/Data!$B3/Data!$B32</f>
        <v>0.45833333333333337</v>
      </c>
      <c r="IW71" s="13">
        <f>(IW68+IW69)/Data!$B3/Data!$B32</f>
        <v>0.45833333333333337</v>
      </c>
      <c r="IX71" s="13">
        <f>(IX68+IX69)/Data!$B3/Data!$B32</f>
        <v>0.45833333333333337</v>
      </c>
      <c r="IY71" s="13">
        <f>(IY68+IY69)/Data!$B3/Data!$B32</f>
        <v>0.45833333333333337</v>
      </c>
      <c r="IZ71" s="13">
        <f>(IZ68+IZ69)/Data!$B3/Data!$B32</f>
        <v>0.45833333333333337</v>
      </c>
      <c r="JA71" s="13">
        <f>(JA68+JA69)/Data!$B3/Data!$B32</f>
        <v>0.45833333333333337</v>
      </c>
      <c r="JB71" s="13">
        <f>(JB68+JB69)/Data!$B3/Data!$B32</f>
        <v>0.45833333333333337</v>
      </c>
      <c r="JC71" s="13">
        <f>(JC68+JC69)/Data!$B3/Data!$B32</f>
        <v>0.45833333333333337</v>
      </c>
      <c r="JD71" s="13">
        <f>(JD68+JD69)/Data!$B3/Data!$B32</f>
        <v>0.45833333333333337</v>
      </c>
      <c r="JE71" s="13">
        <f>(JE68+JE69)/Data!$B3/Data!$B32</f>
        <v>0.45833333333333337</v>
      </c>
      <c r="JF71" s="13">
        <f>(JF68+JF69)/Data!$B3/Data!$B32</f>
        <v>0.45833333333333337</v>
      </c>
      <c r="JG71" s="13">
        <f>(JG68+JG69)/Data!$B3/Data!$B32</f>
        <v>0.45833333333333337</v>
      </c>
      <c r="JH71" s="13">
        <f>(JH68+JH69)/Data!$B3/Data!$B32</f>
        <v>0.45833333333333337</v>
      </c>
      <c r="JI71" s="13">
        <f>(JI68+JI69)/Data!$B3/Data!$B32</f>
        <v>0.45833333333333337</v>
      </c>
      <c r="JJ71" s="13">
        <f>(JJ68+JJ69)/Data!$B3/Data!$B32</f>
        <v>0.45833333333333337</v>
      </c>
      <c r="JK71" s="13">
        <f>(JK68+JK69)/Data!$B3/Data!$B32</f>
        <v>0.45833333333333337</v>
      </c>
      <c r="JL71" s="13">
        <f>(JL68+JL69)/Data!$B3/Data!$B32</f>
        <v>0.45833333333333337</v>
      </c>
      <c r="JM71" s="13">
        <f>(JM68+JM69)/Data!$B3/Data!$B32</f>
        <v>0.45833333333333337</v>
      </c>
      <c r="JN71" s="13">
        <f>(JN68+JN69)/Data!$B3/Data!$B32</f>
        <v>0.45833333333333337</v>
      </c>
      <c r="JO71" s="13">
        <f>(JO68+JO69)/Data!$B3/Data!$B32</f>
        <v>0.45833333333333337</v>
      </c>
      <c r="JP71" s="13">
        <f>(JP68+JP69)/Data!$B3/Data!$B32</f>
        <v>0.45833333333333337</v>
      </c>
      <c r="JQ71" s="13">
        <f>(JQ68+JQ69)/Data!$B3/Data!$B32</f>
        <v>0.45833333333333337</v>
      </c>
      <c r="JR71" s="13">
        <f>(JR68+JR69)/Data!$B3/Data!$B32</f>
        <v>0.45833333333333337</v>
      </c>
      <c r="JS71" s="13">
        <f>(JS68+JS69)/Data!$B3/Data!$B32</f>
        <v>0.45833333333333337</v>
      </c>
      <c r="JT71" s="13">
        <f>(JT68+JT69)/Data!$B3/Data!$B32</f>
        <v>0.45833333333333337</v>
      </c>
      <c r="JU71" s="13">
        <f>(JU68+JU69)/Data!$B3/Data!$B32</f>
        <v>0.45833333333333337</v>
      </c>
      <c r="JV71" s="13">
        <f>(JV68+JV69)/Data!$B3/Data!$B32</f>
        <v>0.45833333333333337</v>
      </c>
      <c r="JW71" s="13">
        <f>(JW68+JW69)/Data!$B3/Data!$B32</f>
        <v>0.45833333333333337</v>
      </c>
      <c r="JX71" s="13">
        <f>(JX68+JX69)/Data!$B3/Data!$B32</f>
        <v>0.45833333333333337</v>
      </c>
      <c r="JY71" s="13">
        <f>(JY68+JY69)/Data!$B3/Data!$B32</f>
        <v>0.45833333333333337</v>
      </c>
      <c r="JZ71" s="13">
        <f>(JZ68+JZ69)/Data!$B3/Data!$B32</f>
        <v>0.45833333333333337</v>
      </c>
      <c r="KA71" s="13">
        <f>(KA68+KA69)/Data!$B3/Data!$B32</f>
        <v>0.45833333333333337</v>
      </c>
      <c r="KB71" s="13">
        <f>(KB68+KB69)/Data!$B3/Data!$B32</f>
        <v>0.45833333333333337</v>
      </c>
      <c r="KC71" s="13">
        <f>(KC68+KC69)/Data!$B3/Data!$B32</f>
        <v>0.45833333333333337</v>
      </c>
      <c r="KD71" s="13">
        <f>(KD68+KD69)/Data!$B3/Data!$B32</f>
        <v>0.45833333333333337</v>
      </c>
      <c r="KE71" s="13">
        <f>(KE68+KE69)/Data!$B3/Data!$B32</f>
        <v>0.45833333333333337</v>
      </c>
      <c r="KF71" s="13">
        <f>(KF68+KF69)/Data!$B3/Data!$B32</f>
        <v>0.45833333333333337</v>
      </c>
      <c r="KG71" s="13">
        <f>(KG68+KG69)/Data!$B3/Data!$B32</f>
        <v>0.45833333333333337</v>
      </c>
      <c r="KH71" s="13">
        <f>(KH68+KH69)/Data!$B3/Data!$B32</f>
        <v>0.45833333333333337</v>
      </c>
      <c r="KI71" s="13">
        <f>(KI68+KI69)/Data!$B3/Data!$B32</f>
        <v>0.45833333333333337</v>
      </c>
      <c r="KJ71" s="13">
        <f>(KJ68+KJ69)/Data!$B3/Data!$B32</f>
        <v>0.45833333333333337</v>
      </c>
      <c r="KK71" s="13">
        <f>(KK68+KK69)/Data!$B3/Data!$B32</f>
        <v>0.45833333333333337</v>
      </c>
      <c r="KL71" s="13">
        <f>(KL68+KL69)/Data!$B3/Data!$B32</f>
        <v>0.45833333333333337</v>
      </c>
      <c r="KM71" s="13">
        <f>(KM68+KM69)/Data!$B3/Data!$B32</f>
        <v>0.45833333333333337</v>
      </c>
      <c r="KN71" s="13">
        <f>(KN68+KN69)/Data!$B3/Data!$B32</f>
        <v>0.45833333333333337</v>
      </c>
      <c r="KO71" s="13">
        <f>(KO68+KO69)/Data!$B3/Data!$B32</f>
        <v>0.45833333333333337</v>
      </c>
      <c r="KP71" s="13">
        <f>(KP68+KP69)/Data!$B3/Data!$B32</f>
        <v>0.45833333333333337</v>
      </c>
      <c r="KQ71" s="13">
        <f>(KQ68+KQ69)/Data!$B3/Data!$B32</f>
        <v>0.45833333333333337</v>
      </c>
      <c r="KR71" s="13">
        <f>(KR68+KR69)/Data!$B3/Data!$B32</f>
        <v>0.45833333333333337</v>
      </c>
      <c r="KS71" s="13">
        <f>(KS68+KS69)/Data!$B3/Data!$B32</f>
        <v>0.45833333333333337</v>
      </c>
      <c r="KT71" s="13">
        <f>(KT68+KT69)/Data!$B3/Data!$B32</f>
        <v>0.45833333333333337</v>
      </c>
      <c r="KU71" s="13">
        <f>(KU68+KU69)/Data!$B3/Data!$B32</f>
        <v>0.45833333333333337</v>
      </c>
      <c r="KV71" s="13">
        <f>(KV68+KV69)/Data!$B3/Data!$B32</f>
        <v>0.45833333333333337</v>
      </c>
      <c r="KW71" s="13">
        <f>(KW68+KW69)/Data!$B3/Data!$B32</f>
        <v>0.45833333333333337</v>
      </c>
      <c r="KX71" s="13">
        <f>(KX68+KX69)/Data!$B3/Data!$B32</f>
        <v>0.45833333333333337</v>
      </c>
      <c r="KY71" s="13">
        <f>(KY68+KY69)/Data!$B3/Data!$B32</f>
        <v>0.45833333333333337</v>
      </c>
      <c r="KZ71" s="13">
        <f>(KZ68+KZ69)/Data!$B3/Data!$B32</f>
        <v>0.45833333333333337</v>
      </c>
      <c r="LA71" s="13">
        <f>(LA68+LA69)/Data!$B3/Data!$B32</f>
        <v>0.45833333333333337</v>
      </c>
      <c r="LB71" s="13">
        <f>(LB68+LB69)/Data!$B3/Data!$B32</f>
        <v>0.45833333333333337</v>
      </c>
      <c r="LC71" s="13">
        <f>(LC68+LC69)/Data!$B3/Data!$B32</f>
        <v>0.45833333333333337</v>
      </c>
      <c r="LD71" s="13">
        <f>(LD68+LD69)/Data!$B3/Data!$B32</f>
        <v>0.45833333333333337</v>
      </c>
      <c r="LE71" s="13">
        <f>(LE68+LE69)/Data!$B3/Data!$B32</f>
        <v>0.45833333333333337</v>
      </c>
      <c r="LF71" s="13">
        <f>(LF68+LF69)/Data!$B3/Data!$B32</f>
        <v>0.45833333333333337</v>
      </c>
      <c r="LG71" s="13">
        <f>(LG68+LG69)/Data!$B3/Data!$B32</f>
        <v>0.45833333333333337</v>
      </c>
      <c r="LH71" s="13">
        <f>(LH68+LH69)/Data!$B3/Data!$B32</f>
        <v>0.45833333333333337</v>
      </c>
      <c r="LI71" s="13">
        <f>(LI68+LI69)/Data!$B3/Data!$B32</f>
        <v>0.45833333333333337</v>
      </c>
      <c r="LJ71" s="13">
        <f>(LJ68+LJ69)/Data!$B3/Data!$B32</f>
        <v>0.45833333333333337</v>
      </c>
      <c r="LK71" s="13">
        <f>(LK68+LK69)/Data!$B3/Data!$B32</f>
        <v>0.45833333333333337</v>
      </c>
      <c r="LL71" s="13">
        <f>(LL68+LL69)/Data!$B3/Data!$B32</f>
        <v>0.45833333333333337</v>
      </c>
      <c r="LM71" s="13">
        <f>(LM68+LM69)/Data!$B3/Data!$B32</f>
        <v>0.45833333333333337</v>
      </c>
      <c r="LN71" s="13">
        <f>(LN68+LN69)/Data!$B3/Data!$B32</f>
        <v>0.45833333333333337</v>
      </c>
      <c r="LO71" s="13">
        <f>(LO68+LO69)/Data!$B3/Data!$B32</f>
        <v>0.45833333333333337</v>
      </c>
      <c r="LP71" s="13">
        <f>(LP68+LP69)/Data!$B3/Data!$B32</f>
        <v>0.45833333333333337</v>
      </c>
      <c r="LQ71" s="13">
        <f>(LQ68+LQ69)/Data!$B3/Data!$B32</f>
        <v>0.45833333333333337</v>
      </c>
      <c r="LR71" s="13">
        <f>(LR68+LR69)/Data!$B3/Data!$B32</f>
        <v>0.45833333333333337</v>
      </c>
      <c r="LS71" s="13">
        <f>(LS68+LS69)/Data!$B3/Data!$B32</f>
        <v>0.45833333333333337</v>
      </c>
      <c r="LT71" s="13">
        <f>(LT68+LT69)/Data!$B3/Data!$B32</f>
        <v>0.45833333333333337</v>
      </c>
      <c r="LU71" s="13">
        <f>(LU68+LU69)/Data!$B3/Data!$B32</f>
        <v>0.45833333333333337</v>
      </c>
      <c r="LV71" s="13">
        <f>(LV68+LV69)/Data!$B3/Data!$B32</f>
        <v>0.45833333333333337</v>
      </c>
      <c r="LW71" s="13">
        <f>(LW68+LW69)/Data!$B3/Data!$B32</f>
        <v>0.45833333333333337</v>
      </c>
      <c r="LX71" s="13">
        <f>(LX68+LX69)/Data!$B3/Data!$B32</f>
        <v>0.45833333333333337</v>
      </c>
      <c r="LY71" s="13">
        <f>(LY68+LY69)/Data!$B3/Data!$B32</f>
        <v>4.6138888888888896E-2</v>
      </c>
      <c r="LZ71" s="13">
        <f>(LZ68+LZ69)/Data!$B3/Data!$B32</f>
        <v>4.616944444444445E-2</v>
      </c>
      <c r="MA71" s="13">
        <f>(MA68+MA69)/Data!$B3/Data!$B32</f>
        <v>4.6199999999999998E-2</v>
      </c>
      <c r="MB71" s="13">
        <f>(MB68+MB69)/Data!$B3/Data!$B32</f>
        <v>4.6230555555555559E-2</v>
      </c>
      <c r="MC71" s="13">
        <f>(MC68+MC69)/Data!$B3/Data!$B32</f>
        <v>4.6261111111111114E-2</v>
      </c>
      <c r="MD71" s="13">
        <f>(MD68+MD69)/Data!$B3/Data!$B32</f>
        <v>4.6291666666666662E-2</v>
      </c>
      <c r="ME71" s="13">
        <f>(ME68+ME69)/Data!$B3/Data!$B32</f>
        <v>4.632222222222223E-2</v>
      </c>
      <c r="MF71" s="13">
        <f>(MF68+MF69)/Data!$B3/Data!$B32</f>
        <v>4.6352777777777777E-2</v>
      </c>
      <c r="MG71" s="13">
        <f>(MG68+MG69)/Data!$B3/Data!$B32</f>
        <v>4.6383333333333332E-2</v>
      </c>
      <c r="MH71" s="13">
        <f>(MH68+MH69)/Data!$B3/Data!$B32</f>
        <v>4.6413888888888893E-2</v>
      </c>
      <c r="MI71" s="13">
        <f>(MI68+MI69)/Data!$B3/Data!$B32</f>
        <v>4.6444444444444455E-2</v>
      </c>
      <c r="MJ71" s="13">
        <f>(MJ68+MJ69)/Data!$B3/Data!$B32</f>
        <v>4.6475000000000002E-2</v>
      </c>
      <c r="MK71" s="13">
        <f>(MK68+MK69)/Data!$B3/Data!$B32</f>
        <v>4.6505555555555557E-2</v>
      </c>
      <c r="ML71" s="13">
        <f>(ML68+ML69)/Data!$B3/Data!$B32</f>
        <v>4.6536111111111104E-2</v>
      </c>
      <c r="MM71" s="13">
        <f>(MM68+MM69)/Data!$B3/Data!$B32</f>
        <v>4.6566666666666666E-2</v>
      </c>
      <c r="MN71" s="13">
        <f>(MN68+MN69)/Data!$B3/Data!$B32</f>
        <v>4.6597222222222227E-2</v>
      </c>
      <c r="MO71" s="13">
        <f>(MO68+MO69)/Data!$B3/Data!$B32</f>
        <v>4.6627777777777789E-2</v>
      </c>
      <c r="MP71" s="13">
        <f>(MP68+MP69)/Data!$B3/Data!$B32</f>
        <v>4.6658333333333329E-2</v>
      </c>
      <c r="MQ71" s="13">
        <f>(MQ68+MQ69)/Data!$B3/Data!$B32</f>
        <v>4.6688888888888891E-2</v>
      </c>
      <c r="MR71" s="13">
        <f>(MR68+MR69)/Data!$B3/Data!$B32</f>
        <v>4.6719444444444445E-2</v>
      </c>
      <c r="MS71" s="13">
        <f>(MS68+MS69)/Data!$B3/Data!$B32</f>
        <v>4.675E-2</v>
      </c>
      <c r="MT71" s="13">
        <f>(MT68+MT69)/Data!$B3/Data!$B32</f>
        <v>4.6780555555555561E-2</v>
      </c>
      <c r="MU71" s="13">
        <f>(MU68+MU69)/Data!$B3/Data!$B32</f>
        <v>4.6811111111111102E-2</v>
      </c>
      <c r="MV71" s="13">
        <f>(MV68+MV69)/Data!$B3/Data!$B32</f>
        <v>4.6841666666666663E-2</v>
      </c>
      <c r="MW71" s="13">
        <f>(MW68+MW69)/Data!$B3/Data!$B32</f>
        <v>4.6872222222222225E-2</v>
      </c>
      <c r="MX71" s="13">
        <f>(MX68+MX69)/Data!$B3/Data!$B32</f>
        <v>4.6902777777777779E-2</v>
      </c>
      <c r="MY71" s="13">
        <f>(MY68+MY69)/Data!$B3/Data!$B32</f>
        <v>4.6933333333333327E-2</v>
      </c>
      <c r="MZ71" s="13">
        <f>(MZ68+MZ69)/Data!$B3/Data!$B32</f>
        <v>4.6963888888888888E-2</v>
      </c>
      <c r="NA71" s="13">
        <f>(NA68+NA69)/Data!$B3/Data!$B32</f>
        <v>4.699444444444445E-2</v>
      </c>
      <c r="NB71" s="13">
        <f>(NB68+NB69)/Data!$B3/Data!$B32</f>
        <v>4.7024999999999997E-2</v>
      </c>
      <c r="NC71" s="13">
        <f>(NC68+NC69)/Data!$B3/Data!$B32</f>
        <v>4.7055555555555559E-2</v>
      </c>
      <c r="ND71" s="13">
        <f>(ND68+ND69)/Data!$B3/Data!$B32</f>
        <v>4.7086111111111106E-2</v>
      </c>
      <c r="NE71" s="13">
        <f>(NE68+NE69)/Data!$B3/Data!$B32</f>
        <v>4.7116666666666661E-2</v>
      </c>
      <c r="NF71" s="13">
        <f>(NF68+NF69)/Data!$B3/Data!$B32</f>
        <v>4.7147222222222215E-2</v>
      </c>
      <c r="NG71" s="13">
        <f>(NG68+NG69)/Data!$B3/Data!$B32</f>
        <v>4.7177777777777784E-2</v>
      </c>
      <c r="NH71" s="13">
        <f>(NH68+NH69)/Data!$B3/Data!$B32</f>
        <v>4.7208333333333338E-2</v>
      </c>
      <c r="NI71" s="13">
        <f>(NI68+NI69)/Data!$B3/Data!$B32</f>
        <v>4.7238888888888879E-2</v>
      </c>
    </row>
    <row r="72" spans="1:373" ht="15">
      <c r="B72" s="8" t="s">
        <v>855</v>
      </c>
      <c r="C72" s="13">
        <f>Inbound!B9/Data!$B33/Data!$B3</f>
        <v>0</v>
      </c>
      <c r="D72" s="13">
        <f>Inbound!C9/Data!$B33/Data!$B3</f>
        <v>0.64933333333333332</v>
      </c>
      <c r="E72" s="13">
        <f>Inbound!D9/Data!$B33/Data!$B3</f>
        <v>0.64933333333333332</v>
      </c>
      <c r="F72" s="13">
        <f>Inbound!E9/Data!$B33/Data!$B3</f>
        <v>0.64933333333333332</v>
      </c>
      <c r="G72" s="13">
        <f>Inbound!F9/Data!$B33/Data!$B3</f>
        <v>0.64933333333333332</v>
      </c>
      <c r="H72" s="13">
        <f>Inbound!G9/Data!$B33/Data!$B3</f>
        <v>0.64933333333333332</v>
      </c>
      <c r="I72" s="13">
        <f>Inbound!H9/Data!$B33/Data!$B3</f>
        <v>0.64933333333333332</v>
      </c>
      <c r="J72" s="13">
        <f>Inbound!I9/Data!$B33/Data!$B3</f>
        <v>0</v>
      </c>
      <c r="K72" s="13">
        <f>Inbound!J9/Data!$B33/Data!$B3</f>
        <v>0.10222222222222223</v>
      </c>
      <c r="L72" s="13">
        <f>Inbound!K9/Data!$B33/Data!$B3</f>
        <v>0.10222222222222223</v>
      </c>
      <c r="M72" s="13">
        <f>Inbound!L9/Data!$B33/Data!$B3</f>
        <v>0.10222222222222223</v>
      </c>
      <c r="N72" s="13">
        <f>Inbound!M9/Data!$B33/Data!$B3</f>
        <v>0.10222222222222223</v>
      </c>
      <c r="O72" s="13">
        <f>Inbound!N9/Data!$B33/Data!$B3</f>
        <v>0.10222222222222223</v>
      </c>
      <c r="P72" s="13">
        <f>Inbound!O9/Data!$B33/Data!$B3</f>
        <v>0</v>
      </c>
      <c r="Q72" s="13">
        <f>Inbound!P9/Data!$B33/Data!$B3</f>
        <v>0</v>
      </c>
      <c r="R72" s="13">
        <f>Inbound!Q9/Data!$B33/Data!$B3</f>
        <v>0.19111111111111112</v>
      </c>
      <c r="S72" s="13">
        <f>Inbound!R9/Data!$B33/Data!$B3</f>
        <v>0.19111111111111112</v>
      </c>
      <c r="T72" s="13">
        <f>Inbound!S9/Data!$B33/Data!$B3</f>
        <v>0.19111111111111112</v>
      </c>
      <c r="U72" s="13">
        <f>Inbound!T9/Data!$B33/Data!$B3</f>
        <v>0.19111111111111112</v>
      </c>
      <c r="V72" s="13">
        <f>Inbound!U9/Data!$B33/Data!$B3</f>
        <v>0.19111111111111112</v>
      </c>
      <c r="W72" s="13">
        <f>Inbound!V9/Data!$B33/Data!$B3</f>
        <v>0</v>
      </c>
      <c r="X72" s="13">
        <f>Inbound!W9/Data!$B33/Data!$B3</f>
        <v>0</v>
      </c>
      <c r="Y72" s="13">
        <f>Inbound!X9/Data!$B33/Data!$B3</f>
        <v>2.1777777777777778E-2</v>
      </c>
      <c r="Z72" s="13">
        <f>Inbound!Y9/Data!$B33/Data!$B3</f>
        <v>2.1777777777777778E-2</v>
      </c>
      <c r="AA72" s="13">
        <f>Inbound!Z9/Data!$B33/Data!$B3</f>
        <v>2.1777777777777778E-2</v>
      </c>
      <c r="AB72" s="13">
        <f>Inbound!AA9/Data!$B33/Data!$B3</f>
        <v>2.1777777777777778E-2</v>
      </c>
      <c r="AC72" s="13">
        <f>Inbound!AB9/Data!$B33/Data!$B3</f>
        <v>2.1777777777777778E-2</v>
      </c>
      <c r="AD72" s="13">
        <f>Inbound!AC9/Data!$B33/Data!$B3</f>
        <v>0</v>
      </c>
      <c r="AE72" s="13">
        <f>Inbound!AD9/Data!$B33/Data!$B3</f>
        <v>0</v>
      </c>
      <c r="AF72" s="13">
        <f>Inbound!AE9/Data!$B33/Data!$B3</f>
        <v>0.14133333333333334</v>
      </c>
      <c r="AG72" s="13">
        <f>Inbound!AF9/Data!$B33/Data!$B3</f>
        <v>0.14133333333333334</v>
      </c>
      <c r="AH72" s="13">
        <f>Inbound!AG9/Data!$B33/Data!$B3</f>
        <v>0.14133333333333334</v>
      </c>
      <c r="AI72" s="13">
        <f>Inbound!AH9/Data!$B33/Data!$B3</f>
        <v>0.14133333333333334</v>
      </c>
      <c r="AJ72" s="13">
        <f>Inbound!AI9/Data!$B33/Data!$B3</f>
        <v>0.14133333333333334</v>
      </c>
      <c r="AK72" s="13">
        <f>Inbound!AJ9/Data!$B33/Data!$B3</f>
        <v>0.14133333333333334</v>
      </c>
      <c r="AL72" s="13">
        <f>Inbound!AK9/Data!$B33/Data!$B3</f>
        <v>0</v>
      </c>
      <c r="AM72" s="13">
        <f>Inbound!AL9/Data!$B33/Data!$B3</f>
        <v>1.203111111111111</v>
      </c>
      <c r="AN72" s="13">
        <f>Inbound!AM9/Data!$B33/Data!$B3</f>
        <v>1.203111111111111</v>
      </c>
      <c r="AO72" s="13">
        <f>Inbound!AN9/Data!$B33/Data!$B3</f>
        <v>1.203111111111111</v>
      </c>
      <c r="AP72" s="13">
        <f>Inbound!AO9/Data!$B33/Data!$B3</f>
        <v>1.203111111111111</v>
      </c>
      <c r="AQ72" s="13">
        <f>Inbound!AP9/Data!$B33/Data!$B3</f>
        <v>1.203111111111111</v>
      </c>
      <c r="AR72" s="13">
        <f>Inbound!AQ9/Data!$B33/Data!$B3</f>
        <v>0</v>
      </c>
      <c r="AS72" s="13">
        <f>Inbound!AR9/Data!$B33/Data!$B3</f>
        <v>0</v>
      </c>
      <c r="AT72" s="13">
        <f>Inbound!AS9/Data!$B33/Data!$B3</f>
        <v>1.0755555555555556</v>
      </c>
      <c r="AU72" s="13">
        <f>Inbound!AT9/Data!$B33/Data!$B3</f>
        <v>1.0755555555555556</v>
      </c>
      <c r="AV72" s="13">
        <f>Inbound!AU9/Data!$B33/Data!$B3</f>
        <v>1.0755555555555556</v>
      </c>
      <c r="AW72" s="13">
        <f>Inbound!AV9/Data!$B33/Data!$B3</f>
        <v>1.0755555555555556</v>
      </c>
      <c r="AX72" s="13">
        <f>Inbound!AW9/Data!$B33/Data!$B3</f>
        <v>1.0755555555555556</v>
      </c>
      <c r="AY72" s="13">
        <f>Inbound!AX9/Data!$B33/Data!$B3</f>
        <v>0</v>
      </c>
      <c r="AZ72" s="13">
        <f>Inbound!AY9/Data!$B33/Data!$B3</f>
        <v>0</v>
      </c>
      <c r="BA72" s="13">
        <f>Inbound!AZ9/Data!$B33/Data!$B3</f>
        <v>2.8906666666666663</v>
      </c>
      <c r="BB72" s="13">
        <f>Inbound!BA9/Data!$B33/Data!$B3</f>
        <v>2.8906666666666663</v>
      </c>
      <c r="BC72" s="13">
        <f>Inbound!BB9/Data!$B33/Data!$B3</f>
        <v>2.8906666666666663</v>
      </c>
      <c r="BD72" s="13">
        <f>Inbound!BC9/Data!$B33/Data!$B3</f>
        <v>2.8906666666666663</v>
      </c>
      <c r="BE72" s="13">
        <f>Inbound!BD9/Data!$B33/Data!$B3</f>
        <v>2.8906666666666663</v>
      </c>
      <c r="BF72" s="13">
        <f>Inbound!BE9/Data!$B33/Data!$B3</f>
        <v>0</v>
      </c>
      <c r="BG72" s="13">
        <f>Inbound!BF9/Data!$B33/Data!$B3</f>
        <v>0</v>
      </c>
      <c r="BH72" s="13">
        <f>Inbound!BG9/Data!$B33/Data!$B3</f>
        <v>0</v>
      </c>
      <c r="BI72" s="13">
        <f>Inbound!BH9/Data!$B33/Data!$B3</f>
        <v>0</v>
      </c>
      <c r="BJ72" s="13">
        <f>Inbound!BI9/Data!$B33/Data!$B3</f>
        <v>0</v>
      </c>
      <c r="BK72" s="13">
        <f>Inbound!BJ9/Data!$B33/Data!$B3</f>
        <v>0</v>
      </c>
      <c r="BL72" s="13">
        <f>Inbound!BK9/Data!$B33/Data!$B3</f>
        <v>0</v>
      </c>
      <c r="BM72" s="13">
        <f>Inbound!BL9/Data!$B33/Data!$B3</f>
        <v>0</v>
      </c>
      <c r="BN72" s="13">
        <f>Inbound!BM9/Data!$B33/Data!$B3</f>
        <v>0</v>
      </c>
      <c r="BO72" s="13">
        <f>Inbound!BN9/Data!$B33/Data!$B3</f>
        <v>0.53066666666666662</v>
      </c>
      <c r="BP72" s="13">
        <f>Inbound!BO9/Data!$B33/Data!$B3</f>
        <v>0.53066666666666662</v>
      </c>
      <c r="BQ72" s="13">
        <f>Inbound!BP9/Data!$B33/Data!$B3</f>
        <v>0.53066666666666662</v>
      </c>
      <c r="BR72" s="13">
        <f>Inbound!BQ9/Data!$B33/Data!$B3</f>
        <v>0.53066666666666662</v>
      </c>
      <c r="BS72" s="13">
        <f>Inbound!BR9/Data!$B33/Data!$B3</f>
        <v>0.53066666666666662</v>
      </c>
      <c r="BT72" s="13">
        <f>Inbound!BS9/Data!$B33/Data!$B3</f>
        <v>0</v>
      </c>
      <c r="BU72" s="13">
        <f>Inbound!BT9/Data!$B33/Data!$B3</f>
        <v>0</v>
      </c>
      <c r="BV72" s="13">
        <f>Inbound!BU9/Data!$B33/Data!$B3</f>
        <v>0.15555555555555556</v>
      </c>
      <c r="BW72" s="13">
        <f>Inbound!BV9/Data!$B33/Data!$B3</f>
        <v>0.15555555555555556</v>
      </c>
      <c r="BX72" s="13">
        <f>Inbound!BW9/Data!$B33/Data!$B3</f>
        <v>0.15555555555555556</v>
      </c>
      <c r="BY72" s="13">
        <f>Inbound!BX9/Data!$B33/Data!$B3</f>
        <v>0.15555555555555556</v>
      </c>
      <c r="BZ72" s="13">
        <f>Inbound!BY9/Data!$B33/Data!$B3</f>
        <v>0.15555555555555556</v>
      </c>
      <c r="CA72" s="13">
        <f>Inbound!BZ9/Data!$B33/Data!$B3</f>
        <v>0</v>
      </c>
      <c r="CB72" s="13">
        <f>Inbound!CA9/Data!$B33/Data!$B3</f>
        <v>0</v>
      </c>
      <c r="CC72" s="13">
        <f>Inbound!CB9/Data!$B33/Data!$B3</f>
        <v>5.5555555555555552E-2</v>
      </c>
      <c r="CD72" s="13">
        <f>Inbound!CC9/Data!$B33/Data!$B3</f>
        <v>5.5555555555555552E-2</v>
      </c>
      <c r="CE72" s="13">
        <f>Inbound!CD9/Data!$B33/Data!$B3</f>
        <v>5.5555555555555552E-2</v>
      </c>
      <c r="CF72" s="13">
        <f>Inbound!CE9/Data!$B33/Data!$B3</f>
        <v>5.5555555555555552E-2</v>
      </c>
      <c r="CG72" s="13">
        <f>Inbound!CF9/Data!$B33/Data!$B3</f>
        <v>5.5555555555555552E-2</v>
      </c>
      <c r="CH72" s="13">
        <f>Inbound!CG9/Data!$B33/Data!$B3</f>
        <v>0</v>
      </c>
      <c r="CI72" s="13">
        <f>Inbound!CH9/Data!$B33/Data!$B3</f>
        <v>0</v>
      </c>
      <c r="CJ72" s="13">
        <f>Inbound!CI9/Data!$B33/Data!$B3</f>
        <v>9.1999999999999998E-2</v>
      </c>
      <c r="CK72" s="13">
        <f>Inbound!CJ9/Data!$B33/Data!$B3</f>
        <v>9.1999999999999998E-2</v>
      </c>
      <c r="CL72" s="13">
        <f>Inbound!CK9/Data!$B33/Data!$B3</f>
        <v>9.1999999999999998E-2</v>
      </c>
      <c r="CM72" s="13">
        <f>Inbound!CL9/Data!$B33/Data!$B3</f>
        <v>9.1999999999999998E-2</v>
      </c>
      <c r="CN72" s="13">
        <f>Inbound!CM9/Data!$B33/Data!$B3</f>
        <v>9.1999999999999998E-2</v>
      </c>
      <c r="CO72" s="13">
        <f>Inbound!CN9/Data!$B33/Data!$B3</f>
        <v>0</v>
      </c>
      <c r="CP72" s="13">
        <f>Inbound!CO9/Data!$B33/Data!$B3</f>
        <v>0</v>
      </c>
      <c r="CQ72" s="13">
        <f>Inbound!CP9/Data!$B33/Data!$B3</f>
        <v>0.17822222222222223</v>
      </c>
      <c r="CR72" s="13">
        <f>Inbound!CQ9/Data!$B33/Data!$B3</f>
        <v>0.17822222222222223</v>
      </c>
      <c r="CS72" s="13">
        <f>Inbound!CR9/Data!$B33/Data!$B3</f>
        <v>0.17822222222222223</v>
      </c>
      <c r="CT72" s="13">
        <f>Inbound!CS9/Data!$B33/Data!$B3</f>
        <v>0.17822222222222223</v>
      </c>
      <c r="CU72" s="13">
        <f>Inbound!CT9/Data!$B33/Data!$B3</f>
        <v>0.17822222222222223</v>
      </c>
      <c r="CV72" s="13">
        <f>Inbound!CU9/Data!$B33/Data!$B3</f>
        <v>0</v>
      </c>
      <c r="CW72" s="13">
        <f>Inbound!CV9/Data!$B33/Data!$B3</f>
        <v>0</v>
      </c>
      <c r="CX72" s="13">
        <f>Inbound!CW9/Data!$B33/Data!$B3</f>
        <v>1.1568888888888891</v>
      </c>
      <c r="CY72" s="13">
        <f>Inbound!CX9/Data!$B33/Data!$B3</f>
        <v>1.1568888888888891</v>
      </c>
      <c r="CZ72" s="13">
        <f>Inbound!CY9/Data!$B33/Data!$B3</f>
        <v>1.1568888888888891</v>
      </c>
      <c r="DA72" s="13">
        <f>Inbound!CZ9/Data!$B33/Data!$B3</f>
        <v>1.1568888888888891</v>
      </c>
      <c r="DB72" s="13">
        <f>Inbound!DA9/Data!$B33/Data!$B3</f>
        <v>1.1568888888888891</v>
      </c>
      <c r="DC72" s="13">
        <f>Inbound!DB9/Data!$B33/Data!$B3</f>
        <v>0</v>
      </c>
      <c r="DD72" s="13">
        <f>Inbound!DC9/Data!$B33/Data!$B3</f>
        <v>0</v>
      </c>
      <c r="DE72" s="13">
        <f>Inbound!DD9/Data!$B33/Data!$B3</f>
        <v>2.1333333333333333E-2</v>
      </c>
      <c r="DF72" s="13">
        <f>Inbound!DE9/Data!$B33/Data!$B3</f>
        <v>2.1333333333333333E-2</v>
      </c>
      <c r="DG72" s="13">
        <f>Inbound!DF9/Data!$B33/Data!$B3</f>
        <v>2.1333333333333333E-2</v>
      </c>
      <c r="DH72" s="13">
        <f>Inbound!DG9/Data!$B33/Data!$B3</f>
        <v>2.1333333333333333E-2</v>
      </c>
      <c r="DI72" s="13">
        <f>Inbound!DH9/Data!$B33/Data!$B3</f>
        <v>2.1333333333333333E-2</v>
      </c>
      <c r="DJ72" s="13">
        <f>Inbound!DI9/Data!$B33/Data!$B3</f>
        <v>0</v>
      </c>
      <c r="DK72" s="13">
        <f>Inbound!DJ9/Data!$B33/Data!$B3</f>
        <v>0</v>
      </c>
      <c r="DL72" s="13">
        <f>Inbound!DK9/Data!$B33/Data!$B3</f>
        <v>0.20799999999999999</v>
      </c>
      <c r="DM72" s="13">
        <f>Inbound!DL9/Data!$B33/Data!$B3</f>
        <v>0.20799999999999999</v>
      </c>
      <c r="DN72" s="13">
        <f>Inbound!DM9/Data!$B33/Data!$B3</f>
        <v>0.20799999999999999</v>
      </c>
      <c r="DO72" s="13">
        <f>Inbound!DN9/Data!$B33/Data!$B3</f>
        <v>0.20799999999999999</v>
      </c>
      <c r="DP72" s="13">
        <f>Inbound!DO9/Data!$B33/Data!$B3</f>
        <v>0.20799999999999999</v>
      </c>
      <c r="DQ72" s="13">
        <f>Inbound!DP9/Data!$B33/Data!$B3</f>
        <v>0</v>
      </c>
      <c r="DR72" s="13">
        <f>Inbound!DQ9/Data!$B33/Data!$B3</f>
        <v>0</v>
      </c>
      <c r="DS72" s="13">
        <f>Inbound!DR9/Data!$B33/Data!$B3</f>
        <v>0.15155555555555555</v>
      </c>
      <c r="DT72" s="13">
        <f>Inbound!DS9/Data!$B33/Data!$B3</f>
        <v>0.15155555555555555</v>
      </c>
      <c r="DU72" s="13">
        <f>Inbound!DT9/Data!$B33/Data!$B3</f>
        <v>0.15155555555555555</v>
      </c>
      <c r="DV72" s="13">
        <f>Inbound!DU9/Data!$B33/Data!$B3</f>
        <v>0.15155555555555555</v>
      </c>
      <c r="DW72" s="13">
        <f>Inbound!DV9/Data!$B33/Data!$B3</f>
        <v>0.15155555555555555</v>
      </c>
      <c r="DX72" s="13">
        <f>Inbound!DW9/Data!$B33/Data!$B3</f>
        <v>0</v>
      </c>
      <c r="DY72" s="13">
        <f>Inbound!DX9/Data!$B33/Data!$B3</f>
        <v>0</v>
      </c>
      <c r="DZ72" s="13">
        <f>Inbound!DY9/Data!$B33/Data!$B3</f>
        <v>0.23200000000000001</v>
      </c>
      <c r="EA72" s="13">
        <f>Inbound!DZ9/Data!$B33/Data!$B3</f>
        <v>0.23200000000000001</v>
      </c>
      <c r="EB72" s="13">
        <f>Inbound!EA9/Data!$B33/Data!$B3</f>
        <v>0.23200000000000001</v>
      </c>
      <c r="EC72" s="13">
        <f>Inbound!EB9/Data!$B33/Data!$B3</f>
        <v>0.23200000000000001</v>
      </c>
      <c r="ED72" s="13">
        <f>Inbound!EC9/Data!$B33/Data!$B3</f>
        <v>0.23200000000000001</v>
      </c>
      <c r="EE72" s="13">
        <f>Inbound!ED9/Data!$B33/Data!$B3</f>
        <v>0</v>
      </c>
      <c r="EF72" s="13">
        <f>Inbound!EE9/Data!$B33/Data!$B3</f>
        <v>0</v>
      </c>
      <c r="EG72" s="13">
        <f>Inbound!EF9/Data!$B33/Data!$B3</f>
        <v>4.4217777777777778</v>
      </c>
      <c r="EH72" s="13">
        <f>Inbound!EG9/Data!$B33/Data!$B3</f>
        <v>4.4217777777777778</v>
      </c>
      <c r="EI72" s="13">
        <f>Inbound!EH9/Data!$B33/Data!$B3</f>
        <v>4.4217777777777778</v>
      </c>
      <c r="EJ72" s="13">
        <f>Inbound!EI9/Data!$B33/Data!$B3</f>
        <v>4.4217777777777778</v>
      </c>
      <c r="EK72" s="13">
        <f>Inbound!EJ9/Data!$B33/Data!$B3</f>
        <v>4.4217777777777778</v>
      </c>
      <c r="EL72" s="13">
        <f>Inbound!EK9/Data!$B33/Data!$B3</f>
        <v>0</v>
      </c>
      <c r="EM72" s="13">
        <f>Inbound!EL9/Data!$B33/Data!$B3</f>
        <v>0</v>
      </c>
      <c r="EN72" s="13">
        <f>Inbound!EM9/Data!$B33/Data!$B3</f>
        <v>3.9017777777777778</v>
      </c>
      <c r="EO72" s="13">
        <f>Inbound!EN9/Data!$B33/Data!$B3</f>
        <v>3.9017777777777778</v>
      </c>
      <c r="EP72" s="13">
        <f>Inbound!EO9/Data!$B33/Data!$B3</f>
        <v>3.9017777777777778</v>
      </c>
      <c r="EQ72" s="13">
        <f>Inbound!EP9/Data!$B33/Data!$B3</f>
        <v>3.9017777777777778</v>
      </c>
      <c r="ER72" s="13">
        <f>Inbound!EQ9/Data!$B33/Data!$B3</f>
        <v>3.9017777777777778</v>
      </c>
      <c r="ES72" s="13">
        <f>Inbound!ER9/Data!$B33/Data!$B3</f>
        <v>0</v>
      </c>
      <c r="ET72" s="13">
        <f>Inbound!ES9/Data!$B33/Data!$B3</f>
        <v>0</v>
      </c>
      <c r="EU72" s="13">
        <f>Inbound!ET9/Data!$B33/Data!$B3</f>
        <v>2.0724444444444448</v>
      </c>
      <c r="EV72" s="13">
        <f>Inbound!EU9/Data!$B33/Data!$B3</f>
        <v>2.0724444444444448</v>
      </c>
      <c r="EW72" s="13">
        <f>Inbound!EV9/Data!$B33/Data!$B3</f>
        <v>2.0724444444444448</v>
      </c>
      <c r="EX72" s="13">
        <f>Inbound!EW9/Data!$B33/Data!$B3</f>
        <v>2.0724444444444448</v>
      </c>
      <c r="EY72" s="13">
        <f>Inbound!EX9/Data!$B33/Data!$B3</f>
        <v>2.0724444444444448</v>
      </c>
      <c r="EZ72" s="13">
        <f>Inbound!EY9/Data!$B33/Data!$B3</f>
        <v>0</v>
      </c>
      <c r="FA72" s="13">
        <f>Inbound!EZ9/Data!$B33/Data!$B3</f>
        <v>0</v>
      </c>
      <c r="FB72" s="13">
        <f>Inbound!FA9/Data!$B33/Data!$B3</f>
        <v>1.9568888888888891</v>
      </c>
      <c r="FC72" s="13">
        <f>Inbound!FB9/Data!$B33/Data!$B3</f>
        <v>1.9568888888888891</v>
      </c>
      <c r="FD72" s="13">
        <f>Inbound!FC9/Data!$B33/Data!$B3</f>
        <v>1.9568888888888891</v>
      </c>
      <c r="FE72" s="13">
        <f>Inbound!FD9/Data!$B33/Data!$B3</f>
        <v>1.9568888888888891</v>
      </c>
      <c r="FF72" s="13">
        <f>Inbound!FE9/Data!$B33/Data!$B3</f>
        <v>1.9568888888888891</v>
      </c>
      <c r="FG72" s="13">
        <f>Inbound!FF9/Data!$B33/Data!$B3</f>
        <v>0</v>
      </c>
      <c r="FH72" s="13">
        <f>Inbound!FG9/Data!$B33/Data!$B3</f>
        <v>0</v>
      </c>
      <c r="FI72" s="13">
        <f>Inbound!FH9/Data!$B33/Data!$B3</f>
        <v>0.59644444444444433</v>
      </c>
      <c r="FJ72" s="13">
        <f>Inbound!FI9/Data!$B33/Data!$B3</f>
        <v>0.59644444444444433</v>
      </c>
      <c r="FK72" s="13">
        <f>Inbound!FJ9/Data!$B33/Data!$B3</f>
        <v>0.59644444444444433</v>
      </c>
      <c r="FL72" s="13">
        <f>Inbound!FK9/Data!$B33/Data!$B3</f>
        <v>0.59644444444444433</v>
      </c>
      <c r="FM72" s="13">
        <f>Inbound!FL9/Data!$B33/Data!$B3</f>
        <v>0.59644444444444433</v>
      </c>
      <c r="FN72" s="13">
        <f>Inbound!FM9/Data!$B33/Data!$B3</f>
        <v>0</v>
      </c>
      <c r="FO72" s="13">
        <f>Inbound!FN9/Data!$B33/Data!$B3</f>
        <v>0</v>
      </c>
      <c r="FP72" s="13">
        <f>Inbound!FO9/Data!$B33/Data!$B3</f>
        <v>1.7782222222222224</v>
      </c>
      <c r="FQ72" s="13">
        <f>Inbound!FP9/Data!$B33/Data!$B3</f>
        <v>1.7782222222222224</v>
      </c>
      <c r="FR72" s="13">
        <f>Inbound!FQ9/Data!$B33/Data!$B3</f>
        <v>1.7782222222222224</v>
      </c>
      <c r="FS72" s="13">
        <f>Inbound!FR9/Data!$B33/Data!$B3</f>
        <v>1.7782222222222224</v>
      </c>
      <c r="FT72" s="13">
        <f>Inbound!FS9/Data!$B33/Data!$B3</f>
        <v>1.7782222222222224</v>
      </c>
      <c r="FU72" s="13">
        <f>Inbound!FT9/Data!$B33/Data!$B3</f>
        <v>0</v>
      </c>
      <c r="FV72" s="13">
        <f>Inbound!FU9/Data!$B33/Data!$B3</f>
        <v>0</v>
      </c>
      <c r="FW72" s="13">
        <f>Inbound!FV9/Data!$B33/Data!$B3</f>
        <v>0.67822222222222228</v>
      </c>
      <c r="FX72" s="13">
        <f>Inbound!FW9/Data!$B33/Data!$B3</f>
        <v>0.67822222222222228</v>
      </c>
      <c r="FY72" s="13">
        <f>Inbound!FX9/Data!$B33/Data!$B3</f>
        <v>0.67822222222222228</v>
      </c>
      <c r="FZ72" s="13">
        <f>Inbound!FY9/Data!$B33/Data!$B3</f>
        <v>0.67822222222222228</v>
      </c>
      <c r="GA72" s="13">
        <f>Inbound!FZ9/Data!$B33/Data!$B3</f>
        <v>0.67822222222222228</v>
      </c>
      <c r="GB72" s="13">
        <f>Inbound!GA9/Data!$B33/Data!$B3</f>
        <v>0</v>
      </c>
      <c r="GC72" s="13">
        <f>Inbound!GB9/Data!$B33/Data!$B3</f>
        <v>0</v>
      </c>
      <c r="GD72" s="13">
        <f>Inbound!GC9/Data!$B33/Data!$B3</f>
        <v>0.16044444444444445</v>
      </c>
      <c r="GE72" s="13">
        <f>Inbound!GD9/Data!$B33/Data!$B3</f>
        <v>0.16044444444444445</v>
      </c>
      <c r="GF72" s="13">
        <f>Inbound!GE9/Data!$B33/Data!$B3</f>
        <v>0.16044444444444445</v>
      </c>
      <c r="GG72" s="13">
        <f>Inbound!GF9/Data!$B33/Data!$B3</f>
        <v>0.16044444444444445</v>
      </c>
      <c r="GH72" s="13">
        <f>Inbound!GG9/Data!$B33/Data!$B3</f>
        <v>0.16044444444444445</v>
      </c>
      <c r="GI72" s="13">
        <f>Inbound!GH9/Data!$B33/Data!$B3</f>
        <v>0</v>
      </c>
      <c r="GJ72" s="13">
        <f>Inbound!GI9/Data!$B33/Data!$B3</f>
        <v>0</v>
      </c>
      <c r="GK72" s="13">
        <f>Inbound!GJ9/Data!$B33/Data!$B3</f>
        <v>6.7111111111111107E-2</v>
      </c>
      <c r="GL72" s="13">
        <f>Inbound!GK9/Data!$B33/Data!$B3</f>
        <v>6.7111111111111107E-2</v>
      </c>
      <c r="GM72" s="13">
        <f>Inbound!GL9/Data!$B33/Data!$B3</f>
        <v>6.7111111111111107E-2</v>
      </c>
      <c r="GN72" s="13">
        <f>Inbound!GM9/Data!$B33/Data!$B3</f>
        <v>6.7111111111111107E-2</v>
      </c>
      <c r="GO72" s="13">
        <f>Inbound!GN9/Data!$B33/Data!$B3</f>
        <v>6.7111111111111107E-2</v>
      </c>
      <c r="GP72" s="13">
        <f>Inbound!GO9/Data!$B33/Data!$B3</f>
        <v>0</v>
      </c>
      <c r="GQ72" s="13">
        <f>Inbound!GP9/Data!$B33/Data!$B3</f>
        <v>0</v>
      </c>
      <c r="GR72" s="13">
        <f>Inbound!GQ9/Data!$B33/Data!$B3</f>
        <v>1.5435555555555558</v>
      </c>
      <c r="GS72" s="13">
        <f>Inbound!GR9/Data!$B33/Data!$B3</f>
        <v>1.5435555555555558</v>
      </c>
      <c r="GT72" s="13">
        <f>Inbound!GS9/Data!$B33/Data!$B3</f>
        <v>1.5435555555555558</v>
      </c>
      <c r="GU72" s="13">
        <f>Inbound!GT9/Data!$B33/Data!$B3</f>
        <v>1.5435555555555558</v>
      </c>
      <c r="GV72" s="13">
        <f>Inbound!GU9/Data!$B33/Data!$B3</f>
        <v>1.5435555555555558</v>
      </c>
      <c r="GW72" s="13">
        <f>Inbound!GV9/Data!$B33/Data!$B3</f>
        <v>0</v>
      </c>
      <c r="GX72" s="13">
        <f>Inbound!GW9/Data!$B33/Data!$B3</f>
        <v>0</v>
      </c>
      <c r="GY72" s="13">
        <f>Inbound!GX9/Data!$B33/Data!$B3</f>
        <v>1.0133333333333332</v>
      </c>
      <c r="GZ72" s="13">
        <f>Inbound!GY9/Data!$B33/Data!$B3</f>
        <v>1.0133333333333332</v>
      </c>
      <c r="HA72" s="13">
        <f>Inbound!GZ9/Data!$B33/Data!$B3</f>
        <v>1.0133333333333332</v>
      </c>
      <c r="HB72" s="13">
        <f>Inbound!HA9/Data!$B33/Data!$B3</f>
        <v>1.0133333333333332</v>
      </c>
      <c r="HC72" s="13">
        <f>Inbound!HB9/Data!$B33/Data!$B3</f>
        <v>1.0133333333333332</v>
      </c>
      <c r="HD72" s="13">
        <f>Inbound!HC9/Data!$B33/Data!$B3</f>
        <v>0</v>
      </c>
      <c r="HE72" s="13">
        <f>Inbound!HD9/Data!$B33/Data!$B3</f>
        <v>0</v>
      </c>
      <c r="HF72" s="13">
        <f>Inbound!HE9/Data!$B33/Data!$B3</f>
        <v>5.1626666666666665</v>
      </c>
      <c r="HG72" s="13">
        <f>Inbound!HF9/Data!$B33/Data!$B3</f>
        <v>5.1626666666666665</v>
      </c>
      <c r="HH72" s="13">
        <f>Inbound!HG9/Data!$B33/Data!$B3</f>
        <v>5.1626666666666665</v>
      </c>
      <c r="HI72" s="13">
        <f>Inbound!HH9/Data!$B33/Data!$B3</f>
        <v>5.1626666666666665</v>
      </c>
      <c r="HJ72" s="13">
        <f>Inbound!HI9/Data!$B33/Data!$B3</f>
        <v>5.1626666666666665</v>
      </c>
      <c r="HK72" s="13">
        <f>Inbound!HJ9/Data!$B33/Data!$B3</f>
        <v>0</v>
      </c>
      <c r="HL72" s="13">
        <f>Inbound!HK9/Data!$B33/Data!$B3</f>
        <v>0</v>
      </c>
      <c r="HM72" s="13">
        <f>Inbound!HL9/Data!$B33/Data!$B3</f>
        <v>2.72</v>
      </c>
      <c r="HN72" s="13">
        <f>Inbound!HM9/Data!$B33/Data!$B3</f>
        <v>2.72</v>
      </c>
      <c r="HO72" s="13">
        <f>Inbound!HN9/Data!$B33/Data!$B3</f>
        <v>2.72</v>
      </c>
      <c r="HP72" s="13">
        <f>Inbound!HO9/Data!$B33/Data!$B3</f>
        <v>2.72</v>
      </c>
      <c r="HQ72" s="13">
        <f>Inbound!HP9/Data!$B33/Data!$B3</f>
        <v>2.72</v>
      </c>
      <c r="HR72" s="13">
        <f>Inbound!HQ9/Data!$B33/Data!$B3</f>
        <v>0</v>
      </c>
      <c r="HS72" s="13">
        <f>Inbound!HR9/Data!$B33/Data!$B3</f>
        <v>0</v>
      </c>
      <c r="HT72" s="13">
        <f>Inbound!HS9/Data!$B33/Data!$B3</f>
        <v>3.829333333333333</v>
      </c>
      <c r="HU72" s="13">
        <f>Inbound!HT9/Data!$B33/Data!$B3</f>
        <v>3.829333333333333</v>
      </c>
      <c r="HV72" s="13">
        <f>Inbound!HU9/Data!$B33/Data!$B3</f>
        <v>3.829333333333333</v>
      </c>
      <c r="HW72" s="13">
        <f>Inbound!HV9/Data!$B33/Data!$B3</f>
        <v>3.829333333333333</v>
      </c>
      <c r="HX72" s="13">
        <f>Inbound!HW9/Data!$B33/Data!$B3</f>
        <v>3.829333333333333</v>
      </c>
      <c r="HY72" s="13">
        <f>Inbound!HX9/Data!$B33/Data!$B3</f>
        <v>0</v>
      </c>
      <c r="HZ72" s="13">
        <f>Inbound!HY9/Data!$B33/Data!$B3</f>
        <v>0</v>
      </c>
      <c r="IA72" s="13">
        <f>Inbound!HZ9/Data!$B33/Data!$B3</f>
        <v>4.0653333333333332</v>
      </c>
      <c r="IB72" s="13">
        <f>Inbound!IA9/Data!$B33/Data!$B3</f>
        <v>4.0653333333333332</v>
      </c>
      <c r="IC72" s="13">
        <f>Inbound!IB9/Data!$B33/Data!$B3</f>
        <v>4.0653333333333332</v>
      </c>
      <c r="ID72" s="13">
        <f>Inbound!IC9/Data!$B33/Data!$B3</f>
        <v>4.0653333333333332</v>
      </c>
      <c r="IE72" s="13">
        <f>Inbound!ID9/Data!$B33/Data!$B3</f>
        <v>4.0653333333333332</v>
      </c>
      <c r="IF72" s="13">
        <f>Inbound!IE9/Data!$B33/Data!$B3</f>
        <v>4.0653333333333332</v>
      </c>
      <c r="IG72" s="13">
        <f>Inbound!IF9/Data!$B33/Data!$B3</f>
        <v>4.0653333333333332</v>
      </c>
      <c r="IH72" s="13">
        <f>Inbound!IG9/Data!$B33/Data!$B3</f>
        <v>4.0653333333333332</v>
      </c>
      <c r="II72" s="13">
        <f>Inbound!IH9/Data!$B33/Data!$B3</f>
        <v>4.0653333333333332</v>
      </c>
      <c r="IJ72" s="13">
        <f>Inbound!II9/Data!$B33/Data!$B3</f>
        <v>4.0653333333333332</v>
      </c>
      <c r="IK72" s="13">
        <f>Inbound!IJ9/Data!$B33/Data!$B3</f>
        <v>4.0653333333333332</v>
      </c>
      <c r="IL72" s="13">
        <f>Inbound!IK9/Data!$B33/Data!$B3</f>
        <v>4.0653333333333332</v>
      </c>
      <c r="IM72" s="13">
        <f>Inbound!IL9/Data!$B33/Data!$B3</f>
        <v>4.0653333333333332</v>
      </c>
      <c r="IN72" s="13">
        <f>Inbound!IM9/Data!$B33/Data!$B3</f>
        <v>0</v>
      </c>
      <c r="IO72" s="13">
        <f>Inbound!IN9/Data!$B33/Data!$B3</f>
        <v>4.0653333333333332</v>
      </c>
      <c r="IP72" s="13">
        <f>Inbound!IO9/Data!$B33/Data!$B3</f>
        <v>4.0653333333333332</v>
      </c>
      <c r="IQ72" s="13">
        <f>Inbound!IP9/Data!$B33/Data!$B3</f>
        <v>4.0653333333333332</v>
      </c>
      <c r="IR72" s="13">
        <f>Inbound!IQ9/Data!$B33/Data!$B3</f>
        <v>4.0653333333333332</v>
      </c>
      <c r="IS72" s="13">
        <f>Inbound!IR9/Data!$B33/Data!$B3</f>
        <v>4.0653333333333332</v>
      </c>
      <c r="IT72" s="13">
        <f>Inbound!IS9/Data!$B33/Data!$B3</f>
        <v>0</v>
      </c>
      <c r="IU72" s="13">
        <f>Inbound!IT9/Data!$B33/Data!$B3</f>
        <v>0</v>
      </c>
      <c r="IV72" s="13">
        <f>Inbound!IU9/Data!$B33/Data!$B3</f>
        <v>0.30933333333333329</v>
      </c>
      <c r="IW72" s="13">
        <f>Inbound!IV9/Data!$B33/Data!$B3</f>
        <v>0.30933333333333329</v>
      </c>
      <c r="IX72" s="13">
        <f>Inbound!IW9/Data!$B33/Data!$B3</f>
        <v>0.30933333333333329</v>
      </c>
      <c r="IY72" s="13">
        <f>Inbound!IX9/Data!$B33/Data!$B3</f>
        <v>0.30933333333333329</v>
      </c>
      <c r="IZ72" s="13">
        <f>Inbound!IY9/Data!$B33/Data!$B3</f>
        <v>0.30933333333333329</v>
      </c>
      <c r="JA72" s="13">
        <f>Inbound!IZ9/Data!$B33/Data!$B3</f>
        <v>0</v>
      </c>
      <c r="JB72" s="13">
        <f>Inbound!JA9/Data!$B33/Data!$B3</f>
        <v>0</v>
      </c>
      <c r="JC72" s="13">
        <f>Inbound!JB9/Data!$B33/Data!$B3</f>
        <v>1.0342222222222222</v>
      </c>
      <c r="JD72" s="13">
        <f>Inbound!JC9/Data!$B33/Data!$B3</f>
        <v>1.0342222222222222</v>
      </c>
      <c r="JE72" s="13">
        <f>Inbound!JD9/Data!$B33/Data!$B3</f>
        <v>1.0342222222222222</v>
      </c>
      <c r="JF72" s="13">
        <f>Inbound!JE9/Data!$B33/Data!$B3</f>
        <v>1.0342222222222222</v>
      </c>
      <c r="JG72" s="13">
        <f>Inbound!JF9/Data!$B33/Data!$B3</f>
        <v>1.0342222222222222</v>
      </c>
      <c r="JH72" s="13">
        <f>Inbound!JG9/Data!$B33/Data!$B3</f>
        <v>0</v>
      </c>
      <c r="JI72" s="13">
        <f>Inbound!JH9/Data!$B33/Data!$B3</f>
        <v>0</v>
      </c>
      <c r="JJ72" s="13">
        <f>Inbound!JI9/Data!$B33/Data!$B3</f>
        <v>2.0057777777777779</v>
      </c>
      <c r="JK72" s="13">
        <f>Inbound!JJ9/Data!$B33/Data!$B3</f>
        <v>2.0057777777777779</v>
      </c>
      <c r="JL72" s="13">
        <f>Inbound!JK9/Data!$B33/Data!$B3</f>
        <v>2.0057777777777779</v>
      </c>
      <c r="JM72" s="13">
        <f>Inbound!JL9/Data!$B33/Data!$B3</f>
        <v>2.0057777777777779</v>
      </c>
      <c r="JN72" s="13">
        <f>Inbound!JM9/Data!$B33/Data!$B3</f>
        <v>2.0057777777777779</v>
      </c>
      <c r="JO72" s="13">
        <f>Inbound!JN9/Data!$B33/Data!$B3</f>
        <v>0</v>
      </c>
      <c r="JP72" s="13">
        <f>Inbound!JO9/Data!$B33/Data!$B3</f>
        <v>0</v>
      </c>
      <c r="JQ72" s="13">
        <f>Inbound!JP9/Data!$B33/Data!$B3</f>
        <v>1.2084444444444444</v>
      </c>
      <c r="JR72" s="13">
        <f>Inbound!JQ9/Data!$B33/Data!$B3</f>
        <v>1.2084444444444444</v>
      </c>
      <c r="JS72" s="13">
        <f>Inbound!JR9/Data!$B33/Data!$B3</f>
        <v>1.2084444444444444</v>
      </c>
      <c r="JT72" s="13">
        <f>Inbound!JS9/Data!$B33/Data!$B3</f>
        <v>1.2084444444444444</v>
      </c>
      <c r="JU72" s="13">
        <f>Inbound!JT9/Data!$B33/Data!$B3</f>
        <v>1.2084444444444444</v>
      </c>
      <c r="JV72" s="13">
        <f>Inbound!JU9/Data!$B33/Data!$B3</f>
        <v>0</v>
      </c>
      <c r="JW72" s="13">
        <f>Inbound!JV9/Data!$B33/Data!$B3</f>
        <v>0</v>
      </c>
      <c r="JX72" s="13">
        <f>Inbound!JW9/Data!$B33/Data!$B3</f>
        <v>0.85377777777777775</v>
      </c>
      <c r="JY72" s="13">
        <f>Inbound!JX9/Data!$B33/Data!$B3</f>
        <v>0.85377777777777775</v>
      </c>
      <c r="JZ72" s="13">
        <f>Inbound!JY9/Data!$B33/Data!$B3</f>
        <v>0.85377777777777775</v>
      </c>
      <c r="KA72" s="13">
        <f>Inbound!JZ9/Data!$B33/Data!$B3</f>
        <v>0.85377777777777775</v>
      </c>
      <c r="KB72" s="13">
        <f>Inbound!KA9/Data!$B33/Data!$B3</f>
        <v>0.85377777777777775</v>
      </c>
      <c r="KC72" s="13">
        <f>Inbound!KB9/Data!$B33/Data!$B3</f>
        <v>0</v>
      </c>
      <c r="KD72" s="13">
        <f>Inbound!KC9/Data!$B33/Data!$B3</f>
        <v>0</v>
      </c>
      <c r="KE72" s="13">
        <f>Inbound!KD9/Data!$B33/Data!$B3</f>
        <v>0.38444444444444442</v>
      </c>
      <c r="KF72" s="13">
        <f>Inbound!KE9/Data!$B33/Data!$B3</f>
        <v>0.38444444444444442</v>
      </c>
      <c r="KG72" s="13">
        <f>Inbound!KF9/Data!$B33/Data!$B3</f>
        <v>0.38444444444444442</v>
      </c>
      <c r="KH72" s="13">
        <f>Inbound!KG9/Data!$B33/Data!$B3</f>
        <v>0.38444444444444442</v>
      </c>
      <c r="KI72" s="13">
        <f>Inbound!KH9/Data!$B33/Data!$B3</f>
        <v>0.38444444444444442</v>
      </c>
      <c r="KJ72" s="13">
        <f>Inbound!KI9/Data!$B33/Data!$B3</f>
        <v>0</v>
      </c>
      <c r="KK72" s="13">
        <f>Inbound!KJ9/Data!$B33/Data!$B3</f>
        <v>0</v>
      </c>
      <c r="KL72" s="13">
        <f>Inbound!KK9/Data!$B33/Data!$B3</f>
        <v>0.41155555555555551</v>
      </c>
      <c r="KM72" s="13">
        <f>Inbound!KL9/Data!$B33/Data!$B3</f>
        <v>0.41155555555555551</v>
      </c>
      <c r="KN72" s="13">
        <f>Inbound!KM9/Data!$B33/Data!$B3</f>
        <v>0.41155555555555551</v>
      </c>
      <c r="KO72" s="13">
        <f>Inbound!KN9/Data!$B33/Data!$B3</f>
        <v>0.41155555555555551</v>
      </c>
      <c r="KP72" s="13">
        <f>Inbound!KO9/Data!$B33/Data!$B3</f>
        <v>0.41155555555555551</v>
      </c>
      <c r="KQ72" s="13">
        <f>Inbound!KP9/Data!$B33/Data!$B3</f>
        <v>0</v>
      </c>
      <c r="KR72" s="13">
        <f>Inbound!KQ9/Data!$B33/Data!$B3</f>
        <v>0</v>
      </c>
      <c r="KS72" s="13">
        <f>Inbound!KR9/Data!$B33/Data!$B3</f>
        <v>0.41155555555555551</v>
      </c>
      <c r="KT72" s="13">
        <f>Inbound!KS9/Data!$B33/Data!$B3</f>
        <v>0.41155555555555551</v>
      </c>
      <c r="KU72" s="13">
        <f>Inbound!KT9/Data!$B33/Data!$B3</f>
        <v>0.41155555555555551</v>
      </c>
      <c r="KV72" s="13">
        <f>Inbound!KU9/Data!$B33/Data!$B3</f>
        <v>0.41155555555555551</v>
      </c>
      <c r="KW72" s="13">
        <f>Inbound!KV9/Data!$B33/Data!$B3</f>
        <v>0.41155555555555551</v>
      </c>
      <c r="KX72" s="13">
        <f>Inbound!KW9/Data!$B33/Data!$B3</f>
        <v>0</v>
      </c>
      <c r="KY72" s="13">
        <f>Inbound!KX9/Data!$B33/Data!$B3</f>
        <v>0</v>
      </c>
      <c r="KZ72" s="13">
        <f>Inbound!KY9/Data!$B33/Data!$B3</f>
        <v>1.2186666666666666</v>
      </c>
      <c r="LA72" s="13">
        <f>Inbound!KZ9/Data!$B33/Data!$B3</f>
        <v>1.2186666666666666</v>
      </c>
      <c r="LB72" s="13">
        <f>Inbound!LA9/Data!$B33/Data!$B3</f>
        <v>1.2186666666666666</v>
      </c>
      <c r="LC72" s="13">
        <f>Inbound!LB9/Data!$B33/Data!$B3</f>
        <v>1.2186666666666666</v>
      </c>
      <c r="LD72" s="13">
        <f>Inbound!LC9/Data!$B33/Data!$B3</f>
        <v>1.2186666666666666</v>
      </c>
      <c r="LE72" s="13">
        <f>Inbound!LD9/Data!$B33/Data!$B3</f>
        <v>0</v>
      </c>
      <c r="LF72" s="13">
        <f>Inbound!LE9/Data!$B33/Data!$B3</f>
        <v>0</v>
      </c>
      <c r="LG72" s="13">
        <f>Inbound!LF9/Data!$B33/Data!$B3</f>
        <v>1.8888888888888888</v>
      </c>
      <c r="LH72" s="13">
        <f>Inbound!LG9/Data!$B33/Data!$B3</f>
        <v>1.8888888888888888</v>
      </c>
      <c r="LI72" s="13">
        <f>Inbound!LH9/Data!$B33/Data!$B3</f>
        <v>1.8888888888888888</v>
      </c>
      <c r="LJ72" s="13">
        <f>Inbound!LI9/Data!$B33/Data!$B3</f>
        <v>1.8888888888888888</v>
      </c>
      <c r="LK72" s="13">
        <f>Inbound!LJ9/Data!$B33/Data!$B3</f>
        <v>1.8888888888888888</v>
      </c>
      <c r="LL72" s="13">
        <f>Inbound!LK9/Data!$B33/Data!$B3</f>
        <v>0</v>
      </c>
      <c r="LM72" s="13">
        <f>Inbound!LL9/Data!$B33/Data!$B3</f>
        <v>0</v>
      </c>
      <c r="LN72" s="13">
        <f>Inbound!LM9/Data!$B33/Data!$B3</f>
        <v>2.2666666666666665E-2</v>
      </c>
      <c r="LO72" s="13">
        <f>Inbound!LN9/Data!$B33/Data!$B3</f>
        <v>2.2666666666666665E-2</v>
      </c>
      <c r="LP72" s="13">
        <f>Inbound!LO9/Data!$B33/Data!$B3</f>
        <v>2.2666666666666665E-2</v>
      </c>
      <c r="LQ72" s="13">
        <f>Inbound!LP9/Data!$B33/Data!$B3</f>
        <v>2.2666666666666665E-2</v>
      </c>
      <c r="LR72" s="13">
        <f>Inbound!LQ9/Data!$B33/Data!$B3</f>
        <v>2.2666666666666665E-2</v>
      </c>
      <c r="LS72" s="13">
        <f>Inbound!LR9/Data!$B33/Data!$B3</f>
        <v>0</v>
      </c>
      <c r="LT72" s="13">
        <f>Inbound!LS9/Data!$B33/Data!$B3</f>
        <v>0</v>
      </c>
      <c r="LU72" s="13">
        <f>Inbound!LT9/Data!$B33/Data!$B3</f>
        <v>0.76933333333333331</v>
      </c>
      <c r="LV72" s="13">
        <f>Inbound!LU9/Data!$B33/Data!$B3</f>
        <v>0.76933333333333331</v>
      </c>
      <c r="LW72" s="13">
        <f>Inbound!LV9/Data!$B33/Data!$B3</f>
        <v>0.76933333333333331</v>
      </c>
      <c r="LX72" s="13">
        <f>Inbound!LW9/Data!$B33/Data!$B3</f>
        <v>0.76933333333333331</v>
      </c>
      <c r="LY72" s="13">
        <f>Inbound!LX9/Data!$B33/Data!$B3</f>
        <v>0.76933333333333331</v>
      </c>
      <c r="LZ72" s="13">
        <f>Inbound!LY9/Data!$B33/Data!$B3</f>
        <v>0</v>
      </c>
      <c r="MA72" s="13">
        <f>Inbound!LZ9/Data!$B33/Data!$B3</f>
        <v>0</v>
      </c>
      <c r="MB72" s="13">
        <f>Inbound!MA9/Data!$B33/Data!$B3</f>
        <v>0.31555555555555553</v>
      </c>
      <c r="MC72" s="13">
        <f>Inbound!MB9/Data!$B33/Data!$B3</f>
        <v>0.31555555555555553</v>
      </c>
      <c r="MD72" s="13">
        <f>Inbound!MC9/Data!$B33/Data!$B3</f>
        <v>0.31555555555555553</v>
      </c>
      <c r="ME72" s="13">
        <f>Inbound!MD9/Data!$B33/Data!$B3</f>
        <v>0.31555555555555553</v>
      </c>
      <c r="MF72" s="13">
        <f>Inbound!ME9/Data!$B33/Data!$B3</f>
        <v>0.31555555555555553</v>
      </c>
      <c r="MG72" s="13">
        <f>Inbound!MF9/Data!$B33/Data!$B3</f>
        <v>0</v>
      </c>
      <c r="MH72" s="13">
        <f>Inbound!MG9/Data!$B33/Data!$B3</f>
        <v>0</v>
      </c>
      <c r="MI72" s="13">
        <f>Inbound!MH9/Data!$B33/Data!$B3</f>
        <v>2.3364444444444445</v>
      </c>
      <c r="MJ72" s="13">
        <f>Inbound!MI9/Data!$B33/Data!$B3</f>
        <v>2.3364444444444445</v>
      </c>
      <c r="MK72" s="13">
        <f>Inbound!MJ9/Data!$B33/Data!$B3</f>
        <v>2.3364444444444445</v>
      </c>
      <c r="ML72" s="13">
        <f>Inbound!MK9/Data!$B33/Data!$B3</f>
        <v>2.3364444444444445</v>
      </c>
      <c r="MM72" s="13">
        <f>Inbound!ML9/Data!$B33/Data!$B3</f>
        <v>2.3364444444444445</v>
      </c>
      <c r="MN72" s="13">
        <f>Inbound!MM9/Data!$B33/Data!$B3</f>
        <v>0</v>
      </c>
      <c r="MO72" s="13">
        <f>Inbound!MN9/Data!$B33/Data!$B3</f>
        <v>0</v>
      </c>
      <c r="MP72" s="13">
        <f>Inbound!MO9/Data!$B33/Data!$B3</f>
        <v>1.6280000000000001</v>
      </c>
      <c r="MQ72" s="13">
        <f>Inbound!MP9/Data!$B33/Data!$B3</f>
        <v>1.6280000000000001</v>
      </c>
      <c r="MR72" s="13">
        <f>Inbound!MQ9/Data!$B33/Data!$B3</f>
        <v>1.6280000000000001</v>
      </c>
      <c r="MS72" s="13">
        <f>Inbound!MR9/Data!$B33/Data!$B3</f>
        <v>1.6280000000000001</v>
      </c>
      <c r="MT72" s="13">
        <f>Inbound!MS9/Data!$B33/Data!$B3</f>
        <v>1.6280000000000001</v>
      </c>
      <c r="MU72" s="13">
        <f>Inbound!MT9/Data!$B33/Data!$B3</f>
        <v>0</v>
      </c>
      <c r="MV72" s="13">
        <f>Inbound!MU9/Data!$B33/Data!$B3</f>
        <v>0</v>
      </c>
      <c r="MW72" s="13">
        <f>Inbound!MV9/Data!$B33/Data!$B3</f>
        <v>1.0546666666666669</v>
      </c>
      <c r="MX72" s="13">
        <f>Inbound!MW9/Data!$B33/Data!$B3</f>
        <v>1.0546666666666669</v>
      </c>
      <c r="MY72" s="13">
        <f>Inbound!MX9/Data!$B33/Data!$B3</f>
        <v>1.0546666666666669</v>
      </c>
      <c r="MZ72" s="13">
        <f>Inbound!MY9/Data!$B33/Data!$B3</f>
        <v>1.0546666666666669</v>
      </c>
      <c r="NA72" s="13">
        <f>Inbound!MZ9/Data!$B33/Data!$B3</f>
        <v>1.0546666666666669</v>
      </c>
      <c r="NB72" s="13">
        <f>Inbound!NA9/Data!$B33/Data!$B3</f>
        <v>0</v>
      </c>
      <c r="NC72" s="13">
        <f>Inbound!NB9/Data!$B33/Data!$B3</f>
        <v>0</v>
      </c>
      <c r="ND72" s="13">
        <f>Inbound!NC9/Data!$B33/Data!$B3</f>
        <v>2.5333333333333333E-2</v>
      </c>
      <c r="NE72" s="13">
        <f>Inbound!ND9/Data!$B33/Data!$B3</f>
        <v>2.5333333333333333E-2</v>
      </c>
      <c r="NF72" s="13">
        <f>Inbound!NE9/Data!$B33/Data!$B3</f>
        <v>2.5333333333333333E-2</v>
      </c>
      <c r="NG72" s="13">
        <f>Inbound!NF9/Data!$B33/Data!$B3</f>
        <v>2.5333333333333333E-2</v>
      </c>
      <c r="NH72" s="13">
        <f>Inbound!NG9/Data!$B33/Data!$B3</f>
        <v>2.5333333333333333E-2</v>
      </c>
      <c r="NI72" s="13">
        <f>Inbound!NH9/Data!$B33/Data!$B3</f>
        <v>0</v>
      </c>
    </row>
    <row r="73" spans="1:373" ht="15">
      <c r="B73" s="8" t="s">
        <v>355</v>
      </c>
      <c r="C73" s="13">
        <f>Inbound!B9/Data!$B34*Data!$B5/Data!$B3</f>
        <v>0</v>
      </c>
      <c r="D73" s="13">
        <f>Inbound!C9/Data!$B34*Data!$B5/Data!$B3</f>
        <v>0.21644444444444444</v>
      </c>
      <c r="E73" s="13">
        <f>Inbound!D9/Data!$B34*Data!$B5/Data!$B3</f>
        <v>0.21644444444444444</v>
      </c>
      <c r="F73" s="13">
        <f>Inbound!E9/Data!$B34*Data!$B5/Data!$B3</f>
        <v>0.21644444444444444</v>
      </c>
      <c r="G73" s="13">
        <f>Inbound!F9/Data!$B34*Data!$B5/Data!$B3</f>
        <v>0.21644444444444444</v>
      </c>
      <c r="H73" s="13">
        <f>Inbound!G9/Data!$B34*Data!$B5/Data!$B3</f>
        <v>0.21644444444444444</v>
      </c>
      <c r="I73" s="13">
        <f>Inbound!H9/Data!$B34*Data!$B5/Data!$B3</f>
        <v>0.21644444444444444</v>
      </c>
      <c r="J73" s="13">
        <f>Inbound!I9/Data!$B34*Data!$B5/Data!$B3</f>
        <v>0</v>
      </c>
      <c r="K73" s="13">
        <f>Inbound!J9/Data!$B34*Data!$B5/Data!$B3</f>
        <v>3.4074074074074069E-2</v>
      </c>
      <c r="L73" s="13">
        <f>Inbound!K9/Data!$B34*Data!$B5/Data!$B3</f>
        <v>3.4074074074074069E-2</v>
      </c>
      <c r="M73" s="13">
        <f>Inbound!L9/Data!$B34*Data!$B5/Data!$B3</f>
        <v>3.4074074074074069E-2</v>
      </c>
      <c r="N73" s="13">
        <f>Inbound!M9/Data!$B34*Data!$B5/Data!$B3</f>
        <v>3.4074074074074069E-2</v>
      </c>
      <c r="O73" s="13">
        <f>Inbound!N9/Data!$B34*Data!$B5/Data!$B3</f>
        <v>3.4074074074074069E-2</v>
      </c>
      <c r="P73" s="13">
        <f>Inbound!O9/Data!$B34*Data!$B5/Data!$B3</f>
        <v>0</v>
      </c>
      <c r="Q73" s="13">
        <f>Inbound!P9/Data!$B34*Data!$B5/Data!$B3</f>
        <v>0</v>
      </c>
      <c r="R73" s="13">
        <f>Inbound!Q9/Data!$B34*Data!$B5/Data!$B3</f>
        <v>6.3703703703703707E-2</v>
      </c>
      <c r="S73" s="13">
        <f>Inbound!R9/Data!$B34*Data!$B5/Data!$B3</f>
        <v>6.3703703703703707E-2</v>
      </c>
      <c r="T73" s="13">
        <f>Inbound!S9/Data!$B34*Data!$B5/Data!$B3</f>
        <v>6.3703703703703707E-2</v>
      </c>
      <c r="U73" s="13">
        <f>Inbound!T9/Data!$B34*Data!$B5/Data!$B3</f>
        <v>6.3703703703703707E-2</v>
      </c>
      <c r="V73" s="13">
        <f>Inbound!U9/Data!$B34*Data!$B5/Data!$B3</f>
        <v>6.3703703703703707E-2</v>
      </c>
      <c r="W73" s="13">
        <f>Inbound!V9/Data!$B34*Data!$B5/Data!$B3</f>
        <v>0</v>
      </c>
      <c r="X73" s="13">
        <f>Inbound!W9/Data!$B34*Data!$B5/Data!$B3</f>
        <v>0</v>
      </c>
      <c r="Y73" s="13">
        <f>Inbound!X9/Data!$B34*Data!$B5/Data!$B3</f>
        <v>7.2592592592592604E-3</v>
      </c>
      <c r="Z73" s="13">
        <f>Inbound!Y9/Data!$B34*Data!$B5/Data!$B3</f>
        <v>7.2592592592592604E-3</v>
      </c>
      <c r="AA73" s="13">
        <f>Inbound!Z9/Data!$B34*Data!$B5/Data!$B3</f>
        <v>7.2592592592592604E-3</v>
      </c>
      <c r="AB73" s="13">
        <f>Inbound!AA9/Data!$B34*Data!$B5/Data!$B3</f>
        <v>7.2592592592592604E-3</v>
      </c>
      <c r="AC73" s="13">
        <f>Inbound!AB9/Data!$B34*Data!$B5/Data!$B3</f>
        <v>7.2592592592592604E-3</v>
      </c>
      <c r="AD73" s="13">
        <f>Inbound!AC9/Data!$B34*Data!$B5/Data!$B3</f>
        <v>0</v>
      </c>
      <c r="AE73" s="13">
        <f>Inbound!AD9/Data!$B34*Data!$B5/Data!$B3</f>
        <v>0</v>
      </c>
      <c r="AF73" s="13">
        <f>Inbound!AE9/Data!$B34*Data!$B5/Data!$B3</f>
        <v>4.7111111111111111E-2</v>
      </c>
      <c r="AG73" s="13">
        <f>Inbound!AF9/Data!$B34*Data!$B5/Data!$B3</f>
        <v>4.7111111111111111E-2</v>
      </c>
      <c r="AH73" s="13">
        <f>Inbound!AG9/Data!$B34*Data!$B5/Data!$B3</f>
        <v>4.7111111111111111E-2</v>
      </c>
      <c r="AI73" s="13">
        <f>Inbound!AH9/Data!$B34*Data!$B5/Data!$B3</f>
        <v>4.7111111111111111E-2</v>
      </c>
      <c r="AJ73" s="13">
        <f>Inbound!AI9/Data!$B34*Data!$B5/Data!$B3</f>
        <v>4.7111111111111111E-2</v>
      </c>
      <c r="AK73" s="13">
        <f>Inbound!AJ9/Data!$B34*Data!$B5/Data!$B3</f>
        <v>4.7111111111111111E-2</v>
      </c>
      <c r="AL73" s="13">
        <f>Inbound!AK9/Data!$B34*Data!$B5/Data!$B3</f>
        <v>0</v>
      </c>
      <c r="AM73" s="13">
        <f>Inbound!AL9/Data!$B34*Data!$B5/Data!$B3</f>
        <v>0.40103703703703703</v>
      </c>
      <c r="AN73" s="13">
        <f>Inbound!AM9/Data!$B34*Data!$B5/Data!$B3</f>
        <v>0.40103703703703703</v>
      </c>
      <c r="AO73" s="13">
        <f>Inbound!AN9/Data!$B34*Data!$B5/Data!$B3</f>
        <v>0.40103703703703703</v>
      </c>
      <c r="AP73" s="13">
        <f>Inbound!AO9/Data!$B34*Data!$B5/Data!$B3</f>
        <v>0.40103703703703703</v>
      </c>
      <c r="AQ73" s="13">
        <f>Inbound!AP9/Data!$B34*Data!$B5/Data!$B3</f>
        <v>0.40103703703703703</v>
      </c>
      <c r="AR73" s="13">
        <f>Inbound!AQ9/Data!$B34*Data!$B5/Data!$B3</f>
        <v>0</v>
      </c>
      <c r="AS73" s="13">
        <f>Inbound!AR9/Data!$B34*Data!$B5/Data!$B3</f>
        <v>0</v>
      </c>
      <c r="AT73" s="13">
        <f>Inbound!AS9/Data!$B34*Data!$B5/Data!$B3</f>
        <v>0.35851851851851851</v>
      </c>
      <c r="AU73" s="13">
        <f>Inbound!AT9/Data!$B34*Data!$B5/Data!$B3</f>
        <v>0.35851851851851851</v>
      </c>
      <c r="AV73" s="13">
        <f>Inbound!AU9/Data!$B34*Data!$B5/Data!$B3</f>
        <v>0.35851851851851851</v>
      </c>
      <c r="AW73" s="13">
        <f>Inbound!AV9/Data!$B34*Data!$B5/Data!$B3</f>
        <v>0.35851851851851851</v>
      </c>
      <c r="AX73" s="13">
        <f>Inbound!AW9/Data!$B34*Data!$B5/Data!$B3</f>
        <v>0.35851851851851851</v>
      </c>
      <c r="AY73" s="13">
        <f>Inbound!AX9/Data!$B34*Data!$B5/Data!$B3</f>
        <v>0</v>
      </c>
      <c r="AZ73" s="13">
        <f>Inbound!AY9/Data!$B34*Data!$B5/Data!$B3</f>
        <v>0</v>
      </c>
      <c r="BA73" s="13">
        <f>Inbound!AZ9/Data!$B34*Data!$B5/Data!$B3</f>
        <v>0.96355555555555539</v>
      </c>
      <c r="BB73" s="13">
        <f>Inbound!BA9/Data!$B34*Data!$B5/Data!$B3</f>
        <v>0.96355555555555539</v>
      </c>
      <c r="BC73" s="13">
        <f>Inbound!BB9/Data!$B34*Data!$B5/Data!$B3</f>
        <v>0.96355555555555539</v>
      </c>
      <c r="BD73" s="13">
        <f>Inbound!BC9/Data!$B34*Data!$B5/Data!$B3</f>
        <v>0.96355555555555539</v>
      </c>
      <c r="BE73" s="13">
        <f>Inbound!BD9/Data!$B34*Data!$B5/Data!$B3</f>
        <v>0.96355555555555539</v>
      </c>
      <c r="BF73" s="13">
        <f>Inbound!BE9/Data!$B34*Data!$B5/Data!$B3</f>
        <v>0</v>
      </c>
      <c r="BG73" s="13">
        <f>Inbound!BF9/Data!$B34*Data!$B5/Data!$B3</f>
        <v>0</v>
      </c>
      <c r="BH73" s="13">
        <f>Inbound!BG9/Data!$B34*Data!$B5/Data!$B3</f>
        <v>0</v>
      </c>
      <c r="BI73" s="13">
        <f>Inbound!BH9/Data!$B34*Data!$B5/Data!$B3</f>
        <v>0</v>
      </c>
      <c r="BJ73" s="13">
        <f>Inbound!BI9/Data!$B34*Data!$B5/Data!$B3</f>
        <v>0</v>
      </c>
      <c r="BK73" s="13">
        <f>Inbound!BJ9/Data!$B34*Data!$B5/Data!$B3</f>
        <v>0</v>
      </c>
      <c r="BL73" s="13">
        <f>Inbound!BK9/Data!$B34*Data!$B5/Data!$B3</f>
        <v>0</v>
      </c>
      <c r="BM73" s="13">
        <f>Inbound!BL9/Data!$B34*Data!$B5/Data!$B3</f>
        <v>0</v>
      </c>
      <c r="BN73" s="13">
        <f>Inbound!BM9/Data!$B34*Data!$B5/Data!$B3</f>
        <v>0</v>
      </c>
      <c r="BO73" s="13">
        <f>Inbound!BN9/Data!$B34*Data!$B5/Data!$B3</f>
        <v>0.1768888888888889</v>
      </c>
      <c r="BP73" s="13">
        <f>Inbound!BO9/Data!$B34*Data!$B5/Data!$B3</f>
        <v>0.1768888888888889</v>
      </c>
      <c r="BQ73" s="13">
        <f>Inbound!BP9/Data!$B34*Data!$B5/Data!$B3</f>
        <v>0.1768888888888889</v>
      </c>
      <c r="BR73" s="13">
        <f>Inbound!BQ9/Data!$B34*Data!$B5/Data!$B3</f>
        <v>0.1768888888888889</v>
      </c>
      <c r="BS73" s="13">
        <f>Inbound!BR9/Data!$B34*Data!$B5/Data!$B3</f>
        <v>0.1768888888888889</v>
      </c>
      <c r="BT73" s="13">
        <f>Inbound!BS9/Data!$B34*Data!$B5/Data!$B3</f>
        <v>0</v>
      </c>
      <c r="BU73" s="13">
        <f>Inbound!BT9/Data!$B34*Data!$B5/Data!$B3</f>
        <v>0</v>
      </c>
      <c r="BV73" s="13">
        <f>Inbound!BU9/Data!$B34*Data!$B5/Data!$B3</f>
        <v>5.185185185185185E-2</v>
      </c>
      <c r="BW73" s="13">
        <f>Inbound!BV9/Data!$B34*Data!$B5/Data!$B3</f>
        <v>5.185185185185185E-2</v>
      </c>
      <c r="BX73" s="13">
        <f>Inbound!BW9/Data!$B34*Data!$B5/Data!$B3</f>
        <v>5.185185185185185E-2</v>
      </c>
      <c r="BY73" s="13">
        <f>Inbound!BX9/Data!$B34*Data!$B5/Data!$B3</f>
        <v>5.185185185185185E-2</v>
      </c>
      <c r="BZ73" s="13">
        <f>Inbound!BY9/Data!$B34*Data!$B5/Data!$B3</f>
        <v>5.185185185185185E-2</v>
      </c>
      <c r="CA73" s="13">
        <f>Inbound!BZ9/Data!$B34*Data!$B5/Data!$B3</f>
        <v>0</v>
      </c>
      <c r="CB73" s="13">
        <f>Inbound!CA9/Data!$B34*Data!$B5/Data!$B3</f>
        <v>0</v>
      </c>
      <c r="CC73" s="13">
        <f>Inbound!CB9/Data!$B34*Data!$B5/Data!$B3</f>
        <v>1.8518518518518517E-2</v>
      </c>
      <c r="CD73" s="13">
        <f>Inbound!CC9/Data!$B34*Data!$B5/Data!$B3</f>
        <v>1.8518518518518517E-2</v>
      </c>
      <c r="CE73" s="13">
        <f>Inbound!CD9/Data!$B34*Data!$B5/Data!$B3</f>
        <v>1.8518518518518517E-2</v>
      </c>
      <c r="CF73" s="13">
        <f>Inbound!CE9/Data!$B34*Data!$B5/Data!$B3</f>
        <v>1.8518518518518517E-2</v>
      </c>
      <c r="CG73" s="13">
        <f>Inbound!CF9/Data!$B34*Data!$B5/Data!$B3</f>
        <v>1.8518518518518517E-2</v>
      </c>
      <c r="CH73" s="13">
        <f>Inbound!CG9/Data!$B34*Data!$B5/Data!$B3</f>
        <v>0</v>
      </c>
      <c r="CI73" s="13">
        <f>Inbound!CH9/Data!$B34*Data!$B5/Data!$B3</f>
        <v>0</v>
      </c>
      <c r="CJ73" s="13">
        <f>Inbound!CI9/Data!$B34*Data!$B5/Data!$B3</f>
        <v>3.0666666666666662E-2</v>
      </c>
      <c r="CK73" s="13">
        <f>Inbound!CJ9/Data!$B34*Data!$B5/Data!$B3</f>
        <v>3.0666666666666662E-2</v>
      </c>
      <c r="CL73" s="13">
        <f>Inbound!CK9/Data!$B34*Data!$B5/Data!$B3</f>
        <v>3.0666666666666662E-2</v>
      </c>
      <c r="CM73" s="13">
        <f>Inbound!CL9/Data!$B34*Data!$B5/Data!$B3</f>
        <v>3.0666666666666662E-2</v>
      </c>
      <c r="CN73" s="13">
        <f>Inbound!CM9/Data!$B34*Data!$B5/Data!$B3</f>
        <v>3.0666666666666662E-2</v>
      </c>
      <c r="CO73" s="13">
        <f>Inbound!CN9/Data!$B34*Data!$B5/Data!$B3</f>
        <v>0</v>
      </c>
      <c r="CP73" s="13">
        <f>Inbound!CO9/Data!$B34*Data!$B5/Data!$B3</f>
        <v>0</v>
      </c>
      <c r="CQ73" s="13">
        <f>Inbound!CP9/Data!$B34*Data!$B5/Data!$B3</f>
        <v>5.9407407407407416E-2</v>
      </c>
      <c r="CR73" s="13">
        <f>Inbound!CQ9/Data!$B34*Data!$B5/Data!$B3</f>
        <v>5.9407407407407416E-2</v>
      </c>
      <c r="CS73" s="13">
        <f>Inbound!CR9/Data!$B34*Data!$B5/Data!$B3</f>
        <v>5.9407407407407416E-2</v>
      </c>
      <c r="CT73" s="13">
        <f>Inbound!CS9/Data!$B34*Data!$B5/Data!$B3</f>
        <v>5.9407407407407416E-2</v>
      </c>
      <c r="CU73" s="13">
        <f>Inbound!CT9/Data!$B34*Data!$B5/Data!$B3</f>
        <v>5.9407407407407416E-2</v>
      </c>
      <c r="CV73" s="13">
        <f>Inbound!CU9/Data!$B34*Data!$B5/Data!$B3</f>
        <v>0</v>
      </c>
      <c r="CW73" s="13">
        <f>Inbound!CV9/Data!$B34*Data!$B5/Data!$B3</f>
        <v>0</v>
      </c>
      <c r="CX73" s="13">
        <f>Inbound!CW9/Data!$B34*Data!$B5/Data!$B3</f>
        <v>0.38562962962962966</v>
      </c>
      <c r="CY73" s="13">
        <f>Inbound!CX9/Data!$B34*Data!$B5/Data!$B3</f>
        <v>0.38562962962962966</v>
      </c>
      <c r="CZ73" s="13">
        <f>Inbound!CY9/Data!$B34*Data!$B5/Data!$B3</f>
        <v>0.38562962962962966</v>
      </c>
      <c r="DA73" s="13">
        <f>Inbound!CZ9/Data!$B34*Data!$B5/Data!$B3</f>
        <v>0.38562962962962966</v>
      </c>
      <c r="DB73" s="13">
        <f>Inbound!DA9/Data!$B34*Data!$B5/Data!$B3</f>
        <v>0.38562962962962966</v>
      </c>
      <c r="DC73" s="13">
        <f>Inbound!DB9/Data!$B34*Data!$B5/Data!$B3</f>
        <v>0</v>
      </c>
      <c r="DD73" s="13">
        <f>Inbound!DC9/Data!$B34*Data!$B5/Data!$B3</f>
        <v>0</v>
      </c>
      <c r="DE73" s="13">
        <f>Inbound!DD9/Data!$B34*Data!$B5/Data!$B3</f>
        <v>7.1111111111111115E-3</v>
      </c>
      <c r="DF73" s="13">
        <f>Inbound!DE9/Data!$B34*Data!$B5/Data!$B3</f>
        <v>7.1111111111111115E-3</v>
      </c>
      <c r="DG73" s="13">
        <f>Inbound!DF9/Data!$B34*Data!$B5/Data!$B3</f>
        <v>7.1111111111111115E-3</v>
      </c>
      <c r="DH73" s="13">
        <f>Inbound!DG9/Data!$B34*Data!$B5/Data!$B3</f>
        <v>7.1111111111111115E-3</v>
      </c>
      <c r="DI73" s="13">
        <f>Inbound!DH9/Data!$B34*Data!$B5/Data!$B3</f>
        <v>7.1111111111111115E-3</v>
      </c>
      <c r="DJ73" s="13">
        <f>Inbound!DI9/Data!$B34*Data!$B5/Data!$B3</f>
        <v>0</v>
      </c>
      <c r="DK73" s="13">
        <f>Inbound!DJ9/Data!$B34*Data!$B5/Data!$B3</f>
        <v>0</v>
      </c>
      <c r="DL73" s="13">
        <f>Inbound!DK9/Data!$B34*Data!$B5/Data!$B3</f>
        <v>6.933333333333333E-2</v>
      </c>
      <c r="DM73" s="13">
        <f>Inbound!DL9/Data!$B34*Data!$B5/Data!$B3</f>
        <v>6.933333333333333E-2</v>
      </c>
      <c r="DN73" s="13">
        <f>Inbound!DM9/Data!$B34*Data!$B5/Data!$B3</f>
        <v>6.933333333333333E-2</v>
      </c>
      <c r="DO73" s="13">
        <f>Inbound!DN9/Data!$B34*Data!$B5/Data!$B3</f>
        <v>6.933333333333333E-2</v>
      </c>
      <c r="DP73" s="13">
        <f>Inbound!DO9/Data!$B34*Data!$B5/Data!$B3</f>
        <v>6.933333333333333E-2</v>
      </c>
      <c r="DQ73" s="13">
        <f>Inbound!DP9/Data!$B34*Data!$B5/Data!$B3</f>
        <v>0</v>
      </c>
      <c r="DR73" s="13">
        <f>Inbound!DQ9/Data!$B34*Data!$B5/Data!$B3</f>
        <v>0</v>
      </c>
      <c r="DS73" s="13">
        <f>Inbound!DR9/Data!$B34*Data!$B5/Data!$B3</f>
        <v>5.0518518518518518E-2</v>
      </c>
      <c r="DT73" s="13">
        <f>Inbound!DS9/Data!$B34*Data!$B5/Data!$B3</f>
        <v>5.0518518518518518E-2</v>
      </c>
      <c r="DU73" s="13">
        <f>Inbound!DT9/Data!$B34*Data!$B5/Data!$B3</f>
        <v>5.0518518518518518E-2</v>
      </c>
      <c r="DV73" s="13">
        <f>Inbound!DU9/Data!$B34*Data!$B5/Data!$B3</f>
        <v>5.0518518518518518E-2</v>
      </c>
      <c r="DW73" s="13">
        <f>Inbound!DV9/Data!$B34*Data!$B5/Data!$B3</f>
        <v>5.0518518518518518E-2</v>
      </c>
      <c r="DX73" s="13">
        <f>Inbound!DW9/Data!$B34*Data!$B5/Data!$B3</f>
        <v>0</v>
      </c>
      <c r="DY73" s="13">
        <f>Inbound!DX9/Data!$B34*Data!$B5/Data!$B3</f>
        <v>0</v>
      </c>
      <c r="DZ73" s="13">
        <f>Inbound!DY9/Data!$B34*Data!$B5/Data!$B3</f>
        <v>7.7333333333333337E-2</v>
      </c>
      <c r="EA73" s="13">
        <f>Inbound!DZ9/Data!$B34*Data!$B5/Data!$B3</f>
        <v>7.7333333333333337E-2</v>
      </c>
      <c r="EB73" s="13">
        <f>Inbound!EA9/Data!$B34*Data!$B5/Data!$B3</f>
        <v>7.7333333333333337E-2</v>
      </c>
      <c r="EC73" s="13">
        <f>Inbound!EB9/Data!$B34*Data!$B5/Data!$B3</f>
        <v>7.7333333333333337E-2</v>
      </c>
      <c r="ED73" s="13">
        <f>Inbound!EC9/Data!$B34*Data!$B5/Data!$B3</f>
        <v>7.7333333333333337E-2</v>
      </c>
      <c r="EE73" s="13">
        <f>Inbound!ED9/Data!$B34*Data!$B5/Data!$B3</f>
        <v>0</v>
      </c>
      <c r="EF73" s="13">
        <f>Inbound!EE9/Data!$B34*Data!$B5/Data!$B3</f>
        <v>0</v>
      </c>
      <c r="EG73" s="13">
        <f>Inbound!EF9/Data!$B34*Data!$B5/Data!$B3</f>
        <v>1.4739259259259259</v>
      </c>
      <c r="EH73" s="13">
        <f>Inbound!EG9/Data!$B34*Data!$B5/Data!$B3</f>
        <v>1.4739259259259259</v>
      </c>
      <c r="EI73" s="13">
        <f>Inbound!EH9/Data!$B34*Data!$B5/Data!$B3</f>
        <v>1.4739259259259259</v>
      </c>
      <c r="EJ73" s="13">
        <f>Inbound!EI9/Data!$B34*Data!$B5/Data!$B3</f>
        <v>1.4739259259259259</v>
      </c>
      <c r="EK73" s="13">
        <f>Inbound!EJ9/Data!$B34*Data!$B5/Data!$B3</f>
        <v>1.4739259259259259</v>
      </c>
      <c r="EL73" s="13">
        <f>Inbound!EK9/Data!$B34*Data!$B5/Data!$B3</f>
        <v>0</v>
      </c>
      <c r="EM73" s="13">
        <f>Inbound!EL9/Data!$B34*Data!$B5/Data!$B3</f>
        <v>0</v>
      </c>
      <c r="EN73" s="13">
        <f>Inbound!EM9/Data!$B34*Data!$B5/Data!$B3</f>
        <v>1.3005925925925927</v>
      </c>
      <c r="EO73" s="13">
        <f>Inbound!EN9/Data!$B34*Data!$B5/Data!$B3</f>
        <v>1.3005925925925927</v>
      </c>
      <c r="EP73" s="13">
        <f>Inbound!EO9/Data!$B34*Data!$B5/Data!$B3</f>
        <v>1.3005925925925927</v>
      </c>
      <c r="EQ73" s="13">
        <f>Inbound!EP9/Data!$B34*Data!$B5/Data!$B3</f>
        <v>1.3005925925925927</v>
      </c>
      <c r="ER73" s="13">
        <f>Inbound!EQ9/Data!$B34*Data!$B5/Data!$B3</f>
        <v>1.3005925925925927</v>
      </c>
      <c r="ES73" s="13">
        <f>Inbound!ER9/Data!$B34*Data!$B5/Data!$B3</f>
        <v>0</v>
      </c>
      <c r="ET73" s="13">
        <f>Inbound!ES9/Data!$B34*Data!$B5/Data!$B3</f>
        <v>0</v>
      </c>
      <c r="EU73" s="13">
        <f>Inbound!ET9/Data!$B34*Data!$B5/Data!$B3</f>
        <v>0.69081481481481477</v>
      </c>
      <c r="EV73" s="13">
        <f>Inbound!EU9/Data!$B34*Data!$B5/Data!$B3</f>
        <v>0.69081481481481477</v>
      </c>
      <c r="EW73" s="13">
        <f>Inbound!EV9/Data!$B34*Data!$B5/Data!$B3</f>
        <v>0.69081481481481477</v>
      </c>
      <c r="EX73" s="13">
        <f>Inbound!EW9/Data!$B34*Data!$B5/Data!$B3</f>
        <v>0.69081481481481477</v>
      </c>
      <c r="EY73" s="13">
        <f>Inbound!EX9/Data!$B34*Data!$B5/Data!$B3</f>
        <v>0.69081481481481477</v>
      </c>
      <c r="EZ73" s="13">
        <f>Inbound!EY9/Data!$B34*Data!$B5/Data!$B3</f>
        <v>0</v>
      </c>
      <c r="FA73" s="13">
        <f>Inbound!EZ9/Data!$B34*Data!$B5/Data!$B3</f>
        <v>0</v>
      </c>
      <c r="FB73" s="13">
        <f>Inbound!FA9/Data!$B34*Data!$B5/Data!$B3</f>
        <v>0.65229629629629626</v>
      </c>
      <c r="FC73" s="13">
        <f>Inbound!FB9/Data!$B34*Data!$B5/Data!$B3</f>
        <v>0.65229629629629626</v>
      </c>
      <c r="FD73" s="13">
        <f>Inbound!FC9/Data!$B34*Data!$B5/Data!$B3</f>
        <v>0.65229629629629626</v>
      </c>
      <c r="FE73" s="13">
        <f>Inbound!FD9/Data!$B34*Data!$B5/Data!$B3</f>
        <v>0.65229629629629626</v>
      </c>
      <c r="FF73" s="13">
        <f>Inbound!FE9/Data!$B34*Data!$B5/Data!$B3</f>
        <v>0.65229629629629626</v>
      </c>
      <c r="FG73" s="13">
        <f>Inbound!FF9/Data!$B34*Data!$B5/Data!$B3</f>
        <v>0</v>
      </c>
      <c r="FH73" s="13">
        <f>Inbound!FG9/Data!$B34*Data!$B5/Data!$B3</f>
        <v>0</v>
      </c>
      <c r="FI73" s="13">
        <f>Inbound!FH9/Data!$B34*Data!$B5/Data!$B3</f>
        <v>0.19881481481481481</v>
      </c>
      <c r="FJ73" s="13">
        <f>Inbound!FI9/Data!$B34*Data!$B5/Data!$B3</f>
        <v>0.19881481481481481</v>
      </c>
      <c r="FK73" s="13">
        <f>Inbound!FJ9/Data!$B34*Data!$B5/Data!$B3</f>
        <v>0.19881481481481481</v>
      </c>
      <c r="FL73" s="13">
        <f>Inbound!FK9/Data!$B34*Data!$B5/Data!$B3</f>
        <v>0.19881481481481481</v>
      </c>
      <c r="FM73" s="13">
        <f>Inbound!FL9/Data!$B34*Data!$B5/Data!$B3</f>
        <v>0.19881481481481481</v>
      </c>
      <c r="FN73" s="13">
        <f>Inbound!FM9/Data!$B34*Data!$B5/Data!$B3</f>
        <v>0</v>
      </c>
      <c r="FO73" s="13">
        <f>Inbound!FN9/Data!$B34*Data!$B5/Data!$B3</f>
        <v>0</v>
      </c>
      <c r="FP73" s="13">
        <f>Inbound!FO9/Data!$B34*Data!$B5/Data!$B3</f>
        <v>0.59274074074074079</v>
      </c>
      <c r="FQ73" s="13">
        <f>Inbound!FP9/Data!$B34*Data!$B5/Data!$B3</f>
        <v>0.59274074074074079</v>
      </c>
      <c r="FR73" s="13">
        <f>Inbound!FQ9/Data!$B34*Data!$B5/Data!$B3</f>
        <v>0.59274074074074079</v>
      </c>
      <c r="FS73" s="13">
        <f>Inbound!FR9/Data!$B34*Data!$B5/Data!$B3</f>
        <v>0.59274074074074079</v>
      </c>
      <c r="FT73" s="13">
        <f>Inbound!FS9/Data!$B34*Data!$B5/Data!$B3</f>
        <v>0.59274074074074079</v>
      </c>
      <c r="FU73" s="13">
        <f>Inbound!FT9/Data!$B34*Data!$B5/Data!$B3</f>
        <v>0</v>
      </c>
      <c r="FV73" s="13">
        <f>Inbound!FU9/Data!$B34*Data!$B5/Data!$B3</f>
        <v>0</v>
      </c>
      <c r="FW73" s="13">
        <f>Inbound!FV9/Data!$B34*Data!$B5/Data!$B3</f>
        <v>0.22607407407407404</v>
      </c>
      <c r="FX73" s="13">
        <f>Inbound!FW9/Data!$B34*Data!$B5/Data!$B3</f>
        <v>0.22607407407407404</v>
      </c>
      <c r="FY73" s="13">
        <f>Inbound!FX9/Data!$B34*Data!$B5/Data!$B3</f>
        <v>0.22607407407407404</v>
      </c>
      <c r="FZ73" s="13">
        <f>Inbound!FY9/Data!$B34*Data!$B5/Data!$B3</f>
        <v>0.22607407407407404</v>
      </c>
      <c r="GA73" s="13">
        <f>Inbound!FZ9/Data!$B34*Data!$B5/Data!$B3</f>
        <v>0.22607407407407404</v>
      </c>
      <c r="GB73" s="13">
        <f>Inbound!GA9/Data!$B34*Data!$B5/Data!$B3</f>
        <v>0</v>
      </c>
      <c r="GC73" s="13">
        <f>Inbound!GB9/Data!$B34*Data!$B5/Data!$B3</f>
        <v>0</v>
      </c>
      <c r="GD73" s="13">
        <f>Inbound!GC9/Data!$B34*Data!$B5/Data!$B3</f>
        <v>5.3481481481481484E-2</v>
      </c>
      <c r="GE73" s="13">
        <f>Inbound!GD9/Data!$B34*Data!$B5/Data!$B3</f>
        <v>5.3481481481481484E-2</v>
      </c>
      <c r="GF73" s="13">
        <f>Inbound!GE9/Data!$B34*Data!$B5/Data!$B3</f>
        <v>5.3481481481481484E-2</v>
      </c>
      <c r="GG73" s="13">
        <f>Inbound!GF9/Data!$B34*Data!$B5/Data!$B3</f>
        <v>5.3481481481481484E-2</v>
      </c>
      <c r="GH73" s="13">
        <f>Inbound!GG9/Data!$B34*Data!$B5/Data!$B3</f>
        <v>5.3481481481481484E-2</v>
      </c>
      <c r="GI73" s="13">
        <f>Inbound!GH9/Data!$B34*Data!$B5/Data!$B3</f>
        <v>0</v>
      </c>
      <c r="GJ73" s="13">
        <f>Inbound!GI9/Data!$B34*Data!$B5/Data!$B3</f>
        <v>0</v>
      </c>
      <c r="GK73" s="13">
        <f>Inbound!GJ9/Data!$B34*Data!$B5/Data!$B3</f>
        <v>2.237037037037037E-2</v>
      </c>
      <c r="GL73" s="13">
        <f>Inbound!GK9/Data!$B34*Data!$B5/Data!$B3</f>
        <v>2.237037037037037E-2</v>
      </c>
      <c r="GM73" s="13">
        <f>Inbound!GL9/Data!$B34*Data!$B5/Data!$B3</f>
        <v>2.237037037037037E-2</v>
      </c>
      <c r="GN73" s="13">
        <f>Inbound!GM9/Data!$B34*Data!$B5/Data!$B3</f>
        <v>2.237037037037037E-2</v>
      </c>
      <c r="GO73" s="13">
        <f>Inbound!GN9/Data!$B34*Data!$B5/Data!$B3</f>
        <v>2.237037037037037E-2</v>
      </c>
      <c r="GP73" s="13">
        <f>Inbound!GO9/Data!$B34*Data!$B5/Data!$B3</f>
        <v>0</v>
      </c>
      <c r="GQ73" s="13">
        <f>Inbound!GP9/Data!$B34*Data!$B5/Data!$B3</f>
        <v>0</v>
      </c>
      <c r="GR73" s="13">
        <f>Inbound!GQ9/Data!$B34*Data!$B5/Data!$B3</f>
        <v>0.51451851851851849</v>
      </c>
      <c r="GS73" s="13">
        <f>Inbound!GR9/Data!$B34*Data!$B5/Data!$B3</f>
        <v>0.51451851851851849</v>
      </c>
      <c r="GT73" s="13">
        <f>Inbound!GS9/Data!$B34*Data!$B5/Data!$B3</f>
        <v>0.51451851851851849</v>
      </c>
      <c r="GU73" s="13">
        <f>Inbound!GT9/Data!$B34*Data!$B5/Data!$B3</f>
        <v>0.51451851851851849</v>
      </c>
      <c r="GV73" s="13">
        <f>Inbound!GU9/Data!$B34*Data!$B5/Data!$B3</f>
        <v>0.51451851851851849</v>
      </c>
      <c r="GW73" s="13">
        <f>Inbound!GV9/Data!$B34*Data!$B5/Data!$B3</f>
        <v>0</v>
      </c>
      <c r="GX73" s="13">
        <f>Inbound!GW9/Data!$B34*Data!$B5/Data!$B3</f>
        <v>0</v>
      </c>
      <c r="GY73" s="13">
        <f>Inbound!GX9/Data!$B34*Data!$B5/Data!$B3</f>
        <v>0.33777777777777779</v>
      </c>
      <c r="GZ73" s="13">
        <f>Inbound!GY9/Data!$B34*Data!$B5/Data!$B3</f>
        <v>0.33777777777777779</v>
      </c>
      <c r="HA73" s="13">
        <f>Inbound!GZ9/Data!$B34*Data!$B5/Data!$B3</f>
        <v>0.33777777777777779</v>
      </c>
      <c r="HB73" s="13">
        <f>Inbound!HA9/Data!$B34*Data!$B5/Data!$B3</f>
        <v>0.33777777777777779</v>
      </c>
      <c r="HC73" s="13">
        <f>Inbound!HB9/Data!$B34*Data!$B5/Data!$B3</f>
        <v>0.33777777777777779</v>
      </c>
      <c r="HD73" s="13">
        <f>Inbound!HC9/Data!$B34*Data!$B5/Data!$B3</f>
        <v>0</v>
      </c>
      <c r="HE73" s="13">
        <f>Inbound!HD9/Data!$B34*Data!$B5/Data!$B3</f>
        <v>0</v>
      </c>
      <c r="HF73" s="13">
        <f>Inbound!HE9/Data!$B34*Data!$B5/Data!$B3</f>
        <v>1.7208888888888889</v>
      </c>
      <c r="HG73" s="13">
        <f>Inbound!HF9/Data!$B34*Data!$B5/Data!$B3</f>
        <v>1.7208888888888889</v>
      </c>
      <c r="HH73" s="13">
        <f>Inbound!HG9/Data!$B34*Data!$B5/Data!$B3</f>
        <v>1.7208888888888889</v>
      </c>
      <c r="HI73" s="13">
        <f>Inbound!HH9/Data!$B34*Data!$B5/Data!$B3</f>
        <v>1.7208888888888889</v>
      </c>
      <c r="HJ73" s="13">
        <f>Inbound!HI9/Data!$B34*Data!$B5/Data!$B3</f>
        <v>1.7208888888888889</v>
      </c>
      <c r="HK73" s="13">
        <f>Inbound!HJ9/Data!$B34*Data!$B5/Data!$B3</f>
        <v>0</v>
      </c>
      <c r="HL73" s="13">
        <f>Inbound!HK9/Data!$B34*Data!$B5/Data!$B3</f>
        <v>0</v>
      </c>
      <c r="HM73" s="13">
        <f>Inbound!HL9/Data!$B34*Data!$B5/Data!$B3</f>
        <v>0.90666666666666673</v>
      </c>
      <c r="HN73" s="13">
        <f>Inbound!HM9/Data!$B34*Data!$B5/Data!$B3</f>
        <v>0.90666666666666673</v>
      </c>
      <c r="HO73" s="13">
        <f>Inbound!HN9/Data!$B34*Data!$B5/Data!$B3</f>
        <v>0.90666666666666673</v>
      </c>
      <c r="HP73" s="13">
        <f>Inbound!HO9/Data!$B34*Data!$B5/Data!$B3</f>
        <v>0.90666666666666673</v>
      </c>
      <c r="HQ73" s="13">
        <f>Inbound!HP9/Data!$B34*Data!$B5/Data!$B3</f>
        <v>0.90666666666666673</v>
      </c>
      <c r="HR73" s="13">
        <f>Inbound!HQ9/Data!$B34*Data!$B5/Data!$B3</f>
        <v>0</v>
      </c>
      <c r="HS73" s="13">
        <f>Inbound!HR9/Data!$B34*Data!$B5/Data!$B3</f>
        <v>0</v>
      </c>
      <c r="HT73" s="13">
        <f>Inbound!HS9/Data!$B34*Data!$B5/Data!$B3</f>
        <v>1.2764444444444445</v>
      </c>
      <c r="HU73" s="13">
        <f>Inbound!HT9/Data!$B34*Data!$B5/Data!$B3</f>
        <v>1.2764444444444445</v>
      </c>
      <c r="HV73" s="13">
        <f>Inbound!HU9/Data!$B34*Data!$B5/Data!$B3</f>
        <v>1.2764444444444445</v>
      </c>
      <c r="HW73" s="13">
        <f>Inbound!HV9/Data!$B34*Data!$B5/Data!$B3</f>
        <v>1.2764444444444445</v>
      </c>
      <c r="HX73" s="13">
        <f>Inbound!HW9/Data!$B34*Data!$B5/Data!$B3</f>
        <v>1.2764444444444445</v>
      </c>
      <c r="HY73" s="13">
        <f>Inbound!HX9/Data!$B34*Data!$B5/Data!$B3</f>
        <v>0</v>
      </c>
      <c r="HZ73" s="13">
        <f>Inbound!HY9/Data!$B34*Data!$B5/Data!$B3</f>
        <v>0</v>
      </c>
      <c r="IA73" s="13">
        <f>Inbound!HZ9/Data!$B34*Data!$B5/Data!$B3</f>
        <v>1.3551111111111112</v>
      </c>
      <c r="IB73" s="13">
        <f>Inbound!IA9/Data!$B34*Data!$B5/Data!$B3</f>
        <v>1.3551111111111112</v>
      </c>
      <c r="IC73" s="13">
        <f>Inbound!IB9/Data!$B34*Data!$B5/Data!$B3</f>
        <v>1.3551111111111112</v>
      </c>
      <c r="ID73" s="13">
        <f>Inbound!IC9/Data!$B34*Data!$B5/Data!$B3</f>
        <v>1.3551111111111112</v>
      </c>
      <c r="IE73" s="13">
        <f>Inbound!ID9/Data!$B34*Data!$B5/Data!$B3</f>
        <v>1.3551111111111112</v>
      </c>
      <c r="IF73" s="13">
        <f>Inbound!IE9/Data!$B34*Data!$B5/Data!$B3</f>
        <v>1.3551111111111112</v>
      </c>
      <c r="IG73" s="13">
        <f>Inbound!IF9/Data!$B34*Data!$B5/Data!$B3</f>
        <v>1.3551111111111112</v>
      </c>
      <c r="IH73" s="13">
        <f>Inbound!IG9/Data!$B34*Data!$B5/Data!$B3</f>
        <v>1.3551111111111112</v>
      </c>
      <c r="II73" s="13">
        <f>Inbound!IH9/Data!$B34*Data!$B5/Data!$B3</f>
        <v>1.3551111111111112</v>
      </c>
      <c r="IJ73" s="13">
        <f>Inbound!II9/Data!$B34*Data!$B5/Data!$B3</f>
        <v>1.3551111111111112</v>
      </c>
      <c r="IK73" s="13">
        <f>Inbound!IJ9/Data!$B34*Data!$B5/Data!$B3</f>
        <v>1.3551111111111112</v>
      </c>
      <c r="IL73" s="13">
        <f>Inbound!IK9/Data!$B34*Data!$B5/Data!$B3</f>
        <v>1.3551111111111112</v>
      </c>
      <c r="IM73" s="13">
        <f>Inbound!IL9/Data!$B34*Data!$B5/Data!$B3</f>
        <v>1.3551111111111112</v>
      </c>
      <c r="IN73" s="13">
        <f>Inbound!IM9/Data!$B34*Data!$B5/Data!$B3</f>
        <v>0</v>
      </c>
      <c r="IO73" s="13">
        <f>Inbound!IN9/Data!$B34*Data!$B5/Data!$B3</f>
        <v>1.3551111111111112</v>
      </c>
      <c r="IP73" s="13">
        <f>Inbound!IO9/Data!$B34*Data!$B5/Data!$B3</f>
        <v>1.3551111111111112</v>
      </c>
      <c r="IQ73" s="13">
        <f>Inbound!IP9/Data!$B34*Data!$B5/Data!$B3</f>
        <v>1.3551111111111112</v>
      </c>
      <c r="IR73" s="13">
        <f>Inbound!IQ9/Data!$B34*Data!$B5/Data!$B3</f>
        <v>1.3551111111111112</v>
      </c>
      <c r="IS73" s="13">
        <f>Inbound!IR9/Data!$B34*Data!$B5/Data!$B3</f>
        <v>1.3551111111111112</v>
      </c>
      <c r="IT73" s="13">
        <f>Inbound!IS9/Data!$B34*Data!$B5/Data!$B3</f>
        <v>0</v>
      </c>
      <c r="IU73" s="13">
        <f>Inbound!IT9/Data!$B34*Data!$B5/Data!$B3</f>
        <v>0</v>
      </c>
      <c r="IV73" s="13">
        <f>Inbound!IU9/Data!$B34*Data!$B5/Data!$B3</f>
        <v>0.1031111111111111</v>
      </c>
      <c r="IW73" s="13">
        <f>Inbound!IV9/Data!$B34*Data!$B5/Data!$B3</f>
        <v>0.1031111111111111</v>
      </c>
      <c r="IX73" s="13">
        <f>Inbound!IW9/Data!$B34*Data!$B5/Data!$B3</f>
        <v>0.1031111111111111</v>
      </c>
      <c r="IY73" s="13">
        <f>Inbound!IX9/Data!$B34*Data!$B5/Data!$B3</f>
        <v>0.1031111111111111</v>
      </c>
      <c r="IZ73" s="13">
        <f>Inbound!IY9/Data!$B34*Data!$B5/Data!$B3</f>
        <v>0.1031111111111111</v>
      </c>
      <c r="JA73" s="13">
        <f>Inbound!IZ9/Data!$B34*Data!$B5/Data!$B3</f>
        <v>0</v>
      </c>
      <c r="JB73" s="13">
        <f>Inbound!JA9/Data!$B34*Data!$B5/Data!$B3</f>
        <v>0</v>
      </c>
      <c r="JC73" s="13">
        <f>Inbound!JB9/Data!$B34*Data!$B5/Data!$B3</f>
        <v>0.34474074074074074</v>
      </c>
      <c r="JD73" s="13">
        <f>Inbound!JC9/Data!$B34*Data!$B5/Data!$B3</f>
        <v>0.34474074074074074</v>
      </c>
      <c r="JE73" s="13">
        <f>Inbound!JD9/Data!$B34*Data!$B5/Data!$B3</f>
        <v>0.34474074074074074</v>
      </c>
      <c r="JF73" s="13">
        <f>Inbound!JE9/Data!$B34*Data!$B5/Data!$B3</f>
        <v>0.34474074074074074</v>
      </c>
      <c r="JG73" s="13">
        <f>Inbound!JF9/Data!$B34*Data!$B5/Data!$B3</f>
        <v>0.34474074074074074</v>
      </c>
      <c r="JH73" s="13">
        <f>Inbound!JG9/Data!$B34*Data!$B5/Data!$B3</f>
        <v>0</v>
      </c>
      <c r="JI73" s="13">
        <f>Inbound!JH9/Data!$B34*Data!$B5/Data!$B3</f>
        <v>0</v>
      </c>
      <c r="JJ73" s="13">
        <f>Inbound!JI9/Data!$B34*Data!$B5/Data!$B3</f>
        <v>0.66859259259259263</v>
      </c>
      <c r="JK73" s="13">
        <f>Inbound!JJ9/Data!$B34*Data!$B5/Data!$B3</f>
        <v>0.66859259259259263</v>
      </c>
      <c r="JL73" s="13">
        <f>Inbound!JK9/Data!$B34*Data!$B5/Data!$B3</f>
        <v>0.66859259259259263</v>
      </c>
      <c r="JM73" s="13">
        <f>Inbound!JL9/Data!$B34*Data!$B5/Data!$B3</f>
        <v>0.66859259259259263</v>
      </c>
      <c r="JN73" s="13">
        <f>Inbound!JM9/Data!$B34*Data!$B5/Data!$B3</f>
        <v>0.66859259259259263</v>
      </c>
      <c r="JO73" s="13">
        <f>Inbound!JN9/Data!$B34*Data!$B5/Data!$B3</f>
        <v>0</v>
      </c>
      <c r="JP73" s="13">
        <f>Inbound!JO9/Data!$B34*Data!$B5/Data!$B3</f>
        <v>0</v>
      </c>
      <c r="JQ73" s="13">
        <f>Inbound!JP9/Data!$B34*Data!$B5/Data!$B3</f>
        <v>0.40281481481481474</v>
      </c>
      <c r="JR73" s="13">
        <f>Inbound!JQ9/Data!$B34*Data!$B5/Data!$B3</f>
        <v>0.40281481481481474</v>
      </c>
      <c r="JS73" s="13">
        <f>Inbound!JR9/Data!$B34*Data!$B5/Data!$B3</f>
        <v>0.40281481481481474</v>
      </c>
      <c r="JT73" s="13">
        <f>Inbound!JS9/Data!$B34*Data!$B5/Data!$B3</f>
        <v>0.40281481481481474</v>
      </c>
      <c r="JU73" s="13">
        <f>Inbound!JT9/Data!$B34*Data!$B5/Data!$B3</f>
        <v>0.40281481481481474</v>
      </c>
      <c r="JV73" s="13">
        <f>Inbound!JU9/Data!$B34*Data!$B5/Data!$B3</f>
        <v>0</v>
      </c>
      <c r="JW73" s="13">
        <f>Inbound!JV9/Data!$B34*Data!$B5/Data!$B3</f>
        <v>0</v>
      </c>
      <c r="JX73" s="13">
        <f>Inbound!JW9/Data!$B34*Data!$B5/Data!$B3</f>
        <v>0.28459259259259256</v>
      </c>
      <c r="JY73" s="13">
        <f>Inbound!JX9/Data!$B34*Data!$B5/Data!$B3</f>
        <v>0.28459259259259256</v>
      </c>
      <c r="JZ73" s="13">
        <f>Inbound!JY9/Data!$B34*Data!$B5/Data!$B3</f>
        <v>0.28459259259259256</v>
      </c>
      <c r="KA73" s="13">
        <f>Inbound!JZ9/Data!$B34*Data!$B5/Data!$B3</f>
        <v>0.28459259259259256</v>
      </c>
      <c r="KB73" s="13">
        <f>Inbound!KA9/Data!$B34*Data!$B5/Data!$B3</f>
        <v>0.28459259259259256</v>
      </c>
      <c r="KC73" s="13">
        <f>Inbound!KB9/Data!$B34*Data!$B5/Data!$B3</f>
        <v>0</v>
      </c>
      <c r="KD73" s="13">
        <f>Inbound!KC9/Data!$B34*Data!$B5/Data!$B3</f>
        <v>0</v>
      </c>
      <c r="KE73" s="13">
        <f>Inbound!KD9/Data!$B34*Data!$B5/Data!$B3</f>
        <v>0.12814814814814815</v>
      </c>
      <c r="KF73" s="13">
        <f>Inbound!KE9/Data!$B34*Data!$B5/Data!$B3</f>
        <v>0.12814814814814815</v>
      </c>
      <c r="KG73" s="13">
        <f>Inbound!KF9/Data!$B34*Data!$B5/Data!$B3</f>
        <v>0.12814814814814815</v>
      </c>
      <c r="KH73" s="13">
        <f>Inbound!KG9/Data!$B34*Data!$B5/Data!$B3</f>
        <v>0.12814814814814815</v>
      </c>
      <c r="KI73" s="13">
        <f>Inbound!KH9/Data!$B34*Data!$B5/Data!$B3</f>
        <v>0.12814814814814815</v>
      </c>
      <c r="KJ73" s="13">
        <f>Inbound!KI9/Data!$B34*Data!$B5/Data!$B3</f>
        <v>0</v>
      </c>
      <c r="KK73" s="13">
        <f>Inbound!KJ9/Data!$B34*Data!$B5/Data!$B3</f>
        <v>0</v>
      </c>
      <c r="KL73" s="13">
        <f>Inbound!KK9/Data!$B34*Data!$B5/Data!$B3</f>
        <v>0.13718518518518519</v>
      </c>
      <c r="KM73" s="13">
        <f>Inbound!KL9/Data!$B34*Data!$B5/Data!$B3</f>
        <v>0.13718518518518519</v>
      </c>
      <c r="KN73" s="13">
        <f>Inbound!KM9/Data!$B34*Data!$B5/Data!$B3</f>
        <v>0.13718518518518519</v>
      </c>
      <c r="KO73" s="13">
        <f>Inbound!KN9/Data!$B34*Data!$B5/Data!$B3</f>
        <v>0.13718518518518519</v>
      </c>
      <c r="KP73" s="13">
        <f>Inbound!KO9/Data!$B34*Data!$B5/Data!$B3</f>
        <v>0.13718518518518519</v>
      </c>
      <c r="KQ73" s="13">
        <f>Inbound!KP9/Data!$B34*Data!$B5/Data!$B3</f>
        <v>0</v>
      </c>
      <c r="KR73" s="13">
        <f>Inbound!KQ9/Data!$B34*Data!$B5/Data!$B3</f>
        <v>0</v>
      </c>
      <c r="KS73" s="13">
        <f>Inbound!KR9/Data!$B34*Data!$B5/Data!$B3</f>
        <v>0.13718518518518519</v>
      </c>
      <c r="KT73" s="13">
        <f>Inbound!KS9/Data!$B34*Data!$B5/Data!$B3</f>
        <v>0.13718518518518519</v>
      </c>
      <c r="KU73" s="13">
        <f>Inbound!KT9/Data!$B34*Data!$B5/Data!$B3</f>
        <v>0.13718518518518519</v>
      </c>
      <c r="KV73" s="13">
        <f>Inbound!KU9/Data!$B34*Data!$B5/Data!$B3</f>
        <v>0.13718518518518519</v>
      </c>
      <c r="KW73" s="13">
        <f>Inbound!KV9/Data!$B34*Data!$B5/Data!$B3</f>
        <v>0.13718518518518519</v>
      </c>
      <c r="KX73" s="13">
        <f>Inbound!KW9/Data!$B34*Data!$B5/Data!$B3</f>
        <v>0</v>
      </c>
      <c r="KY73" s="13">
        <f>Inbound!KX9/Data!$B34*Data!$B5/Data!$B3</f>
        <v>0</v>
      </c>
      <c r="KZ73" s="13">
        <f>Inbound!KY9/Data!$B34*Data!$B5/Data!$B3</f>
        <v>0.40622222222222221</v>
      </c>
      <c r="LA73" s="13">
        <f>Inbound!KZ9/Data!$B34*Data!$B5/Data!$B3</f>
        <v>0.40622222222222221</v>
      </c>
      <c r="LB73" s="13">
        <f>Inbound!LA9/Data!$B34*Data!$B5/Data!$B3</f>
        <v>0.40622222222222221</v>
      </c>
      <c r="LC73" s="13">
        <f>Inbound!LB9/Data!$B34*Data!$B5/Data!$B3</f>
        <v>0.40622222222222221</v>
      </c>
      <c r="LD73" s="13">
        <f>Inbound!LC9/Data!$B34*Data!$B5/Data!$B3</f>
        <v>0.40622222222222221</v>
      </c>
      <c r="LE73" s="13">
        <f>Inbound!LD9/Data!$B34*Data!$B5/Data!$B3</f>
        <v>0</v>
      </c>
      <c r="LF73" s="13">
        <f>Inbound!LE9/Data!$B34*Data!$B5/Data!$B3</f>
        <v>0</v>
      </c>
      <c r="LG73" s="13">
        <f>Inbound!LF9/Data!$B34*Data!$B5/Data!$B3</f>
        <v>0.62962962962962965</v>
      </c>
      <c r="LH73" s="13">
        <f>Inbound!LG9/Data!$B34*Data!$B5/Data!$B3</f>
        <v>0.62962962962962965</v>
      </c>
      <c r="LI73" s="13">
        <f>Inbound!LH9/Data!$B34*Data!$B5/Data!$B3</f>
        <v>0.62962962962962965</v>
      </c>
      <c r="LJ73" s="13">
        <f>Inbound!LI9/Data!$B34*Data!$B5/Data!$B3</f>
        <v>0.62962962962962965</v>
      </c>
      <c r="LK73" s="13">
        <f>Inbound!LJ9/Data!$B34*Data!$B5/Data!$B3</f>
        <v>0.62962962962962965</v>
      </c>
      <c r="LL73" s="13">
        <f>Inbound!LK9/Data!$B34*Data!$B5/Data!$B3</f>
        <v>0</v>
      </c>
      <c r="LM73" s="13">
        <f>Inbound!LL9/Data!$B34*Data!$B5/Data!$B3</f>
        <v>0</v>
      </c>
      <c r="LN73" s="13">
        <f>Inbound!LM9/Data!$B34*Data!$B5/Data!$B3</f>
        <v>7.5555555555555549E-3</v>
      </c>
      <c r="LO73" s="13">
        <f>Inbound!LN9/Data!$B34*Data!$B5/Data!$B3</f>
        <v>7.5555555555555549E-3</v>
      </c>
      <c r="LP73" s="13">
        <f>Inbound!LO9/Data!$B34*Data!$B5/Data!$B3</f>
        <v>7.5555555555555549E-3</v>
      </c>
      <c r="LQ73" s="13">
        <f>Inbound!LP9/Data!$B34*Data!$B5/Data!$B3</f>
        <v>7.5555555555555549E-3</v>
      </c>
      <c r="LR73" s="13">
        <f>Inbound!LQ9/Data!$B34*Data!$B5/Data!$B3</f>
        <v>7.5555555555555549E-3</v>
      </c>
      <c r="LS73" s="13">
        <f>Inbound!LR9/Data!$B34*Data!$B5/Data!$B3</f>
        <v>0</v>
      </c>
      <c r="LT73" s="13">
        <f>Inbound!LS9/Data!$B34*Data!$B5/Data!$B3</f>
        <v>0</v>
      </c>
      <c r="LU73" s="13">
        <f>Inbound!LT9/Data!$B34*Data!$B5/Data!$B3</f>
        <v>0.25644444444444442</v>
      </c>
      <c r="LV73" s="13">
        <f>Inbound!LU9/Data!$B34*Data!$B5/Data!$B3</f>
        <v>0.25644444444444442</v>
      </c>
      <c r="LW73" s="13">
        <f>Inbound!LV9/Data!$B34*Data!$B5/Data!$B3</f>
        <v>0.25644444444444442</v>
      </c>
      <c r="LX73" s="13">
        <f>Inbound!LW9/Data!$B34*Data!$B5/Data!$B3</f>
        <v>0.25644444444444442</v>
      </c>
      <c r="LY73" s="13">
        <f>Inbound!LX9/Data!$B34*Data!$B5/Data!$B3</f>
        <v>0.25644444444444442</v>
      </c>
      <c r="LZ73" s="13">
        <f>Inbound!LY9/Data!$B34*Data!$B5/Data!$B3</f>
        <v>0</v>
      </c>
      <c r="MA73" s="13">
        <f>Inbound!LZ9/Data!$B34*Data!$B5/Data!$B3</f>
        <v>0</v>
      </c>
      <c r="MB73" s="13">
        <f>Inbound!MA9/Data!$B34*Data!$B5/Data!$B3</f>
        <v>0.10518518518518519</v>
      </c>
      <c r="MC73" s="13">
        <f>Inbound!MB9/Data!$B34*Data!$B5/Data!$B3</f>
        <v>0.10518518518518519</v>
      </c>
      <c r="MD73" s="13">
        <f>Inbound!MC9/Data!$B34*Data!$B5/Data!$B3</f>
        <v>0.10518518518518519</v>
      </c>
      <c r="ME73" s="13">
        <f>Inbound!MD9/Data!$B34*Data!$B5/Data!$B3</f>
        <v>0.10518518518518519</v>
      </c>
      <c r="MF73" s="13">
        <f>Inbound!ME9/Data!$B34*Data!$B5/Data!$B3</f>
        <v>0.10518518518518519</v>
      </c>
      <c r="MG73" s="13">
        <f>Inbound!MF9/Data!$B34*Data!$B5/Data!$B3</f>
        <v>0</v>
      </c>
      <c r="MH73" s="13">
        <f>Inbound!MG9/Data!$B34*Data!$B5/Data!$B3</f>
        <v>0</v>
      </c>
      <c r="MI73" s="13">
        <f>Inbound!MH9/Data!$B34*Data!$B5/Data!$B3</f>
        <v>0.77881481481481485</v>
      </c>
      <c r="MJ73" s="13">
        <f>Inbound!MI9/Data!$B34*Data!$B5/Data!$B3</f>
        <v>0.77881481481481485</v>
      </c>
      <c r="MK73" s="13">
        <f>Inbound!MJ9/Data!$B34*Data!$B5/Data!$B3</f>
        <v>0.77881481481481485</v>
      </c>
      <c r="ML73" s="13">
        <f>Inbound!MK9/Data!$B34*Data!$B5/Data!$B3</f>
        <v>0.77881481481481485</v>
      </c>
      <c r="MM73" s="13">
        <f>Inbound!ML9/Data!$B34*Data!$B5/Data!$B3</f>
        <v>0.77881481481481485</v>
      </c>
      <c r="MN73" s="13">
        <f>Inbound!MM9/Data!$B34*Data!$B5/Data!$B3</f>
        <v>0</v>
      </c>
      <c r="MO73" s="13">
        <f>Inbound!MN9/Data!$B34*Data!$B5/Data!$B3</f>
        <v>0</v>
      </c>
      <c r="MP73" s="13">
        <f>Inbound!MO9/Data!$B34*Data!$B5/Data!$B3</f>
        <v>0.54266666666666674</v>
      </c>
      <c r="MQ73" s="13">
        <f>Inbound!MP9/Data!$B34*Data!$B5/Data!$B3</f>
        <v>0.54266666666666674</v>
      </c>
      <c r="MR73" s="13">
        <f>Inbound!MQ9/Data!$B34*Data!$B5/Data!$B3</f>
        <v>0.54266666666666674</v>
      </c>
      <c r="MS73" s="13">
        <f>Inbound!MR9/Data!$B34*Data!$B5/Data!$B3</f>
        <v>0.54266666666666674</v>
      </c>
      <c r="MT73" s="13">
        <f>Inbound!MS9/Data!$B34*Data!$B5/Data!$B3</f>
        <v>0.54266666666666674</v>
      </c>
      <c r="MU73" s="13">
        <f>Inbound!MT9/Data!$B34*Data!$B5/Data!$B3</f>
        <v>0</v>
      </c>
      <c r="MV73" s="13">
        <f>Inbound!MU9/Data!$B34*Data!$B5/Data!$B3</f>
        <v>0</v>
      </c>
      <c r="MW73" s="13">
        <f>Inbound!MV9/Data!$B34*Data!$B5/Data!$B3</f>
        <v>0.35155555555555557</v>
      </c>
      <c r="MX73" s="13">
        <f>Inbound!MW9/Data!$B34*Data!$B5/Data!$B3</f>
        <v>0.35155555555555557</v>
      </c>
      <c r="MY73" s="13">
        <f>Inbound!MX9/Data!$B34*Data!$B5/Data!$B3</f>
        <v>0.35155555555555557</v>
      </c>
      <c r="MZ73" s="13">
        <f>Inbound!MY9/Data!$B34*Data!$B5/Data!$B3</f>
        <v>0.35155555555555557</v>
      </c>
      <c r="NA73" s="13">
        <f>Inbound!MZ9/Data!$B34*Data!$B5/Data!$B3</f>
        <v>0.35155555555555557</v>
      </c>
      <c r="NB73" s="13">
        <f>Inbound!NA9/Data!$B34*Data!$B5/Data!$B3</f>
        <v>0</v>
      </c>
      <c r="NC73" s="13">
        <f>Inbound!NB9/Data!$B34*Data!$B5/Data!$B3</f>
        <v>0</v>
      </c>
      <c r="ND73" s="13">
        <f>Inbound!NC9/Data!$B34*Data!$B5/Data!$B3</f>
        <v>8.4444444444444437E-3</v>
      </c>
      <c r="NE73" s="13">
        <f>Inbound!ND9/Data!$B34*Data!$B5/Data!$B3</f>
        <v>8.4444444444444437E-3</v>
      </c>
      <c r="NF73" s="13">
        <f>Inbound!NE9/Data!$B34*Data!$B5/Data!$B3</f>
        <v>8.4444444444444437E-3</v>
      </c>
      <c r="NG73" s="13">
        <f>Inbound!NF9/Data!$B34*Data!$B5/Data!$B3</f>
        <v>8.4444444444444437E-3</v>
      </c>
      <c r="NH73" s="13">
        <f>Inbound!NG9/Data!$B34*Data!$B5/Data!$B3</f>
        <v>8.4444444444444437E-3</v>
      </c>
      <c r="NI73" s="13">
        <f>Inbound!NH9/Data!$B34*Data!$B5/Data!$B3</f>
        <v>0</v>
      </c>
    </row>
    <row r="74" spans="1:373" ht="15">
      <c r="B74" s="8" t="s">
        <v>358</v>
      </c>
      <c r="C74" s="13">
        <f>Inbound!B9*Data!$B36/Data!$B38/Data!$B3</f>
        <v>0</v>
      </c>
      <c r="D74" s="13">
        <f>Inbound!C9*Data!$B36/Data!$B38/Data!$B3</f>
        <v>0.24349999999999999</v>
      </c>
      <c r="E74" s="13">
        <f>Inbound!D9*Data!$B36/Data!$B38/Data!$B3</f>
        <v>0.24349999999999999</v>
      </c>
      <c r="F74" s="13">
        <f>Inbound!E9*Data!$B36/Data!$B38/Data!$B3</f>
        <v>0.24349999999999999</v>
      </c>
      <c r="G74" s="13">
        <f>Inbound!F9*Data!$B36/Data!$B38/Data!$B3</f>
        <v>0.24349999999999999</v>
      </c>
      <c r="H74" s="13">
        <f>Inbound!G9*Data!$B36/Data!$B38/Data!$B3</f>
        <v>0.24349999999999999</v>
      </c>
      <c r="I74" s="13">
        <f>Inbound!H9*Data!$B36/Data!$B38/Data!$B3</f>
        <v>0.24349999999999999</v>
      </c>
      <c r="J74" s="13">
        <f>Inbound!I9*Data!$B36/Data!$B38/Data!$B3</f>
        <v>0</v>
      </c>
      <c r="K74" s="13">
        <f>Inbound!J9*Data!$B36/Data!$B38/Data!$B3</f>
        <v>3.833333333333333E-2</v>
      </c>
      <c r="L74" s="13">
        <f>Inbound!K9*Data!$B36/Data!$B38/Data!$B3</f>
        <v>3.833333333333333E-2</v>
      </c>
      <c r="M74" s="13">
        <f>Inbound!L9*Data!$B36/Data!$B38/Data!$B3</f>
        <v>3.833333333333333E-2</v>
      </c>
      <c r="N74" s="13">
        <f>Inbound!M9*Data!$B36/Data!$B38/Data!$B3</f>
        <v>3.833333333333333E-2</v>
      </c>
      <c r="O74" s="13">
        <f>Inbound!N9*Data!$B36/Data!$B38/Data!$B3</f>
        <v>3.833333333333333E-2</v>
      </c>
      <c r="P74" s="13">
        <f>Inbound!O9*Data!$B36/Data!$B38/Data!$B3</f>
        <v>0</v>
      </c>
      <c r="Q74" s="13">
        <f>Inbound!P9*Data!$B36/Data!$B38/Data!$B3</f>
        <v>0</v>
      </c>
      <c r="R74" s="13">
        <f>Inbound!Q9*Data!$B36/Data!$B38/Data!$B3</f>
        <v>7.166666666666667E-2</v>
      </c>
      <c r="S74" s="13">
        <f>Inbound!R9*Data!$B36/Data!$B38/Data!$B3</f>
        <v>7.166666666666667E-2</v>
      </c>
      <c r="T74" s="13">
        <f>Inbound!S9*Data!$B36/Data!$B38/Data!$B3</f>
        <v>7.166666666666667E-2</v>
      </c>
      <c r="U74" s="13">
        <f>Inbound!T9*Data!$B36/Data!$B38/Data!$B3</f>
        <v>7.166666666666667E-2</v>
      </c>
      <c r="V74" s="13">
        <f>Inbound!U9*Data!$B36/Data!$B38/Data!$B3</f>
        <v>7.166666666666667E-2</v>
      </c>
      <c r="W74" s="13">
        <f>Inbound!V9*Data!$B36/Data!$B38/Data!$B3</f>
        <v>0</v>
      </c>
      <c r="X74" s="13">
        <f>Inbound!W9*Data!$B36/Data!$B38/Data!$B3</f>
        <v>0</v>
      </c>
      <c r="Y74" s="13">
        <f>Inbound!X9*Data!$B36/Data!$B38/Data!$B3</f>
        <v>8.1666666666666658E-3</v>
      </c>
      <c r="Z74" s="13">
        <f>Inbound!Y9*Data!$B36/Data!$B38/Data!$B3</f>
        <v>8.1666666666666658E-3</v>
      </c>
      <c r="AA74" s="13">
        <f>Inbound!Z9*Data!$B36/Data!$B38/Data!$B3</f>
        <v>8.1666666666666658E-3</v>
      </c>
      <c r="AB74" s="13">
        <f>Inbound!AA9*Data!$B36/Data!$B38/Data!$B3</f>
        <v>8.1666666666666658E-3</v>
      </c>
      <c r="AC74" s="13">
        <f>Inbound!AB9*Data!$B36/Data!$B38/Data!$B3</f>
        <v>8.1666666666666658E-3</v>
      </c>
      <c r="AD74" s="13">
        <f>Inbound!AC9*Data!$B36/Data!$B38/Data!$B3</f>
        <v>0</v>
      </c>
      <c r="AE74" s="13">
        <f>Inbound!AD9*Data!$B36/Data!$B38/Data!$B3</f>
        <v>0</v>
      </c>
      <c r="AF74" s="13">
        <f>Inbound!AE9*Data!$B36/Data!$B38/Data!$B3</f>
        <v>5.2999999999999999E-2</v>
      </c>
      <c r="AG74" s="13">
        <f>Inbound!AF9*Data!$B36/Data!$B38/Data!$B3</f>
        <v>5.2999999999999999E-2</v>
      </c>
      <c r="AH74" s="13">
        <f>Inbound!AG9*Data!$B36/Data!$B38/Data!$B3</f>
        <v>5.2999999999999999E-2</v>
      </c>
      <c r="AI74" s="13">
        <f>Inbound!AH9*Data!$B36/Data!$B38/Data!$B3</f>
        <v>5.2999999999999999E-2</v>
      </c>
      <c r="AJ74" s="13">
        <f>Inbound!AI9*Data!$B36/Data!$B38/Data!$B3</f>
        <v>5.2999999999999999E-2</v>
      </c>
      <c r="AK74" s="13">
        <f>Inbound!AJ9*Data!$B36/Data!$B38/Data!$B3</f>
        <v>5.2999999999999999E-2</v>
      </c>
      <c r="AL74" s="13">
        <f>Inbound!AK9*Data!$B36/Data!$B38/Data!$B3</f>
        <v>0</v>
      </c>
      <c r="AM74" s="13">
        <f>Inbound!AL9*Data!$B36/Data!$B38/Data!$B3</f>
        <v>0.4511666666666666</v>
      </c>
      <c r="AN74" s="13">
        <f>Inbound!AM9*Data!$B36/Data!$B38/Data!$B3</f>
        <v>0.4511666666666666</v>
      </c>
      <c r="AO74" s="13">
        <f>Inbound!AN9*Data!$B36/Data!$B38/Data!$B3</f>
        <v>0.4511666666666666</v>
      </c>
      <c r="AP74" s="13">
        <f>Inbound!AO9*Data!$B36/Data!$B38/Data!$B3</f>
        <v>0.4511666666666666</v>
      </c>
      <c r="AQ74" s="13">
        <f>Inbound!AP9*Data!$B36/Data!$B38/Data!$B3</f>
        <v>0.4511666666666666</v>
      </c>
      <c r="AR74" s="13">
        <f>Inbound!AQ9*Data!$B36/Data!$B38/Data!$B3</f>
        <v>0</v>
      </c>
      <c r="AS74" s="13">
        <f>Inbound!AR9*Data!$B36/Data!$B38/Data!$B3</f>
        <v>0</v>
      </c>
      <c r="AT74" s="13">
        <f>Inbound!AS9*Data!$B36/Data!$B38/Data!$B3</f>
        <v>0.40333333333333332</v>
      </c>
      <c r="AU74" s="13">
        <f>Inbound!AT9*Data!$B36/Data!$B38/Data!$B3</f>
        <v>0.40333333333333332</v>
      </c>
      <c r="AV74" s="13">
        <f>Inbound!AU9*Data!$B36/Data!$B38/Data!$B3</f>
        <v>0.40333333333333332</v>
      </c>
      <c r="AW74" s="13">
        <f>Inbound!AV9*Data!$B36/Data!$B38/Data!$B3</f>
        <v>0.40333333333333332</v>
      </c>
      <c r="AX74" s="13">
        <f>Inbound!AW9*Data!$B36/Data!$B38/Data!$B3</f>
        <v>0.40333333333333332</v>
      </c>
      <c r="AY74" s="13">
        <f>Inbound!AX9*Data!$B36/Data!$B38/Data!$B3</f>
        <v>0</v>
      </c>
      <c r="AZ74" s="13">
        <f>Inbound!AY9*Data!$B36/Data!$B38/Data!$B3</f>
        <v>0</v>
      </c>
      <c r="BA74" s="13">
        <f>Inbound!AZ9*Data!$B36/Data!$B38/Data!$B3</f>
        <v>1.0839999999999999</v>
      </c>
      <c r="BB74" s="13">
        <f>Inbound!BA9*Data!$B36/Data!$B38/Data!$B3</f>
        <v>1.0839999999999999</v>
      </c>
      <c r="BC74" s="13">
        <f>Inbound!BB9*Data!$B36/Data!$B38/Data!$B3</f>
        <v>1.0839999999999999</v>
      </c>
      <c r="BD74" s="13">
        <f>Inbound!BC9*Data!$B36/Data!$B38/Data!$B3</f>
        <v>1.0839999999999999</v>
      </c>
      <c r="BE74" s="13">
        <f>Inbound!BD9*Data!$B36/Data!$B38/Data!$B3</f>
        <v>1.0839999999999999</v>
      </c>
      <c r="BF74" s="13">
        <f>Inbound!BE9*Data!$B36/Data!$B38/Data!$B3</f>
        <v>0</v>
      </c>
      <c r="BG74" s="13">
        <f>Inbound!BF9*Data!$B36/Data!$B38/Data!$B3</f>
        <v>0</v>
      </c>
      <c r="BH74" s="13">
        <f>Inbound!BG9*Data!$B36/Data!$B38/Data!$B3</f>
        <v>0</v>
      </c>
      <c r="BI74" s="13">
        <f>Inbound!BH9*Data!$B36/Data!$B38/Data!$B3</f>
        <v>0</v>
      </c>
      <c r="BJ74" s="13">
        <f>Inbound!BI9*Data!$B36/Data!$B38/Data!$B3</f>
        <v>0</v>
      </c>
      <c r="BK74" s="13">
        <f>Inbound!BJ9*Data!$B36/Data!$B38/Data!$B3</f>
        <v>0</v>
      </c>
      <c r="BL74" s="13">
        <f>Inbound!BK9*Data!$B36/Data!$B38/Data!$B3</f>
        <v>0</v>
      </c>
      <c r="BM74" s="13">
        <f>Inbound!BL9*Data!$B36/Data!$B38/Data!$B3</f>
        <v>0</v>
      </c>
      <c r="BN74" s="13">
        <f>Inbound!BM9*Data!$B36/Data!$B38/Data!$B3</f>
        <v>0</v>
      </c>
      <c r="BO74" s="13">
        <f>Inbound!BN9*Data!$B36/Data!$B38/Data!$B3</f>
        <v>0.19899999999999998</v>
      </c>
      <c r="BP74" s="13">
        <f>Inbound!BO9*Data!$B36/Data!$B38/Data!$B3</f>
        <v>0.19899999999999998</v>
      </c>
      <c r="BQ74" s="13">
        <f>Inbound!BP9*Data!$B36/Data!$B38/Data!$B3</f>
        <v>0.19899999999999998</v>
      </c>
      <c r="BR74" s="13">
        <f>Inbound!BQ9*Data!$B36/Data!$B38/Data!$B3</f>
        <v>0.19899999999999998</v>
      </c>
      <c r="BS74" s="13">
        <f>Inbound!BR9*Data!$B36/Data!$B38/Data!$B3</f>
        <v>0.19899999999999998</v>
      </c>
      <c r="BT74" s="13">
        <f>Inbound!BS9*Data!$B36/Data!$B38/Data!$B3</f>
        <v>0</v>
      </c>
      <c r="BU74" s="13">
        <f>Inbound!BT9*Data!$B36/Data!$B38/Data!$B3</f>
        <v>0</v>
      </c>
      <c r="BV74" s="13">
        <f>Inbound!BU9*Data!$B36/Data!$B38/Data!$B3</f>
        <v>5.8333333333333334E-2</v>
      </c>
      <c r="BW74" s="13">
        <f>Inbound!BV9*Data!$B36/Data!$B38/Data!$B3</f>
        <v>5.8333333333333334E-2</v>
      </c>
      <c r="BX74" s="13">
        <f>Inbound!BW9*Data!$B36/Data!$B38/Data!$B3</f>
        <v>5.8333333333333334E-2</v>
      </c>
      <c r="BY74" s="13">
        <f>Inbound!BX9*Data!$B36/Data!$B38/Data!$B3</f>
        <v>5.8333333333333334E-2</v>
      </c>
      <c r="BZ74" s="13">
        <f>Inbound!BY9*Data!$B36/Data!$B38/Data!$B3</f>
        <v>5.8333333333333334E-2</v>
      </c>
      <c r="CA74" s="13">
        <f>Inbound!BZ9*Data!$B36/Data!$B38/Data!$B3</f>
        <v>0</v>
      </c>
      <c r="CB74" s="13">
        <f>Inbound!CA9*Data!$B36/Data!$B38/Data!$B3</f>
        <v>0</v>
      </c>
      <c r="CC74" s="13">
        <f>Inbound!CB9*Data!$B36/Data!$B38/Data!$B3</f>
        <v>2.0833333333333332E-2</v>
      </c>
      <c r="CD74" s="13">
        <f>Inbound!CC9*Data!$B36/Data!$B38/Data!$B3</f>
        <v>2.0833333333333332E-2</v>
      </c>
      <c r="CE74" s="13">
        <f>Inbound!CD9*Data!$B36/Data!$B38/Data!$B3</f>
        <v>2.0833333333333332E-2</v>
      </c>
      <c r="CF74" s="13">
        <f>Inbound!CE9*Data!$B36/Data!$B38/Data!$B3</f>
        <v>2.0833333333333332E-2</v>
      </c>
      <c r="CG74" s="13">
        <f>Inbound!CF9*Data!$B36/Data!$B38/Data!$B3</f>
        <v>2.0833333333333332E-2</v>
      </c>
      <c r="CH74" s="13">
        <f>Inbound!CG9*Data!$B36/Data!$B38/Data!$B3</f>
        <v>0</v>
      </c>
      <c r="CI74" s="13">
        <f>Inbound!CH9*Data!$B36/Data!$B38/Data!$B3</f>
        <v>0</v>
      </c>
      <c r="CJ74" s="13">
        <f>Inbound!CI9*Data!$B36/Data!$B38/Data!$B3</f>
        <v>3.4500000000000003E-2</v>
      </c>
      <c r="CK74" s="13">
        <f>Inbound!CJ9*Data!$B36/Data!$B38/Data!$B3</f>
        <v>3.4500000000000003E-2</v>
      </c>
      <c r="CL74" s="13">
        <f>Inbound!CK9*Data!$B36/Data!$B38/Data!$B3</f>
        <v>3.4500000000000003E-2</v>
      </c>
      <c r="CM74" s="13">
        <f>Inbound!CL9*Data!$B36/Data!$B38/Data!$B3</f>
        <v>3.4500000000000003E-2</v>
      </c>
      <c r="CN74" s="13">
        <f>Inbound!CM9*Data!$B36/Data!$B38/Data!$B3</f>
        <v>3.4500000000000003E-2</v>
      </c>
      <c r="CO74" s="13">
        <f>Inbound!CN9*Data!$B36/Data!$B38/Data!$B3</f>
        <v>0</v>
      </c>
      <c r="CP74" s="13">
        <f>Inbound!CO9*Data!$B36/Data!$B38/Data!$B3</f>
        <v>0</v>
      </c>
      <c r="CQ74" s="13">
        <f>Inbound!CP9*Data!$B36/Data!$B38/Data!$B3</f>
        <v>6.6833333333333328E-2</v>
      </c>
      <c r="CR74" s="13">
        <f>Inbound!CQ9*Data!$B36/Data!$B38/Data!$B3</f>
        <v>6.6833333333333328E-2</v>
      </c>
      <c r="CS74" s="13">
        <f>Inbound!CR9*Data!$B36/Data!$B38/Data!$B3</f>
        <v>6.6833333333333328E-2</v>
      </c>
      <c r="CT74" s="13">
        <f>Inbound!CS9*Data!$B36/Data!$B38/Data!$B3</f>
        <v>6.6833333333333328E-2</v>
      </c>
      <c r="CU74" s="13">
        <f>Inbound!CT9*Data!$B36/Data!$B38/Data!$B3</f>
        <v>6.6833333333333328E-2</v>
      </c>
      <c r="CV74" s="13">
        <f>Inbound!CU9*Data!$B36/Data!$B38/Data!$B3</f>
        <v>0</v>
      </c>
      <c r="CW74" s="13">
        <f>Inbound!CV9*Data!$B36/Data!$B38/Data!$B3</f>
        <v>0</v>
      </c>
      <c r="CX74" s="13">
        <f>Inbound!CW9*Data!$B36/Data!$B38/Data!$B3</f>
        <v>0.43383333333333335</v>
      </c>
      <c r="CY74" s="13">
        <f>Inbound!CX9*Data!$B36/Data!$B38/Data!$B3</f>
        <v>0.43383333333333335</v>
      </c>
      <c r="CZ74" s="13">
        <f>Inbound!CY9*Data!$B36/Data!$B38/Data!$B3</f>
        <v>0.43383333333333335</v>
      </c>
      <c r="DA74" s="13">
        <f>Inbound!CZ9*Data!$B36/Data!$B38/Data!$B3</f>
        <v>0.43383333333333335</v>
      </c>
      <c r="DB74" s="13">
        <f>Inbound!DA9*Data!$B36/Data!$B38/Data!$B3</f>
        <v>0.43383333333333335</v>
      </c>
      <c r="DC74" s="13">
        <f>Inbound!DB9*Data!$B36/Data!$B38/Data!$B3</f>
        <v>0</v>
      </c>
      <c r="DD74" s="13">
        <f>Inbound!DC9*Data!$B36/Data!$B38/Data!$B3</f>
        <v>0</v>
      </c>
      <c r="DE74" s="13">
        <f>Inbound!DD9*Data!$B36/Data!$B38/Data!$B3</f>
        <v>8.0000000000000002E-3</v>
      </c>
      <c r="DF74" s="13">
        <f>Inbound!DE9*Data!$B36/Data!$B38/Data!$B3</f>
        <v>8.0000000000000002E-3</v>
      </c>
      <c r="DG74" s="13">
        <f>Inbound!DF9*Data!$B36/Data!$B38/Data!$B3</f>
        <v>8.0000000000000002E-3</v>
      </c>
      <c r="DH74" s="13">
        <f>Inbound!DG9*Data!$B36/Data!$B38/Data!$B3</f>
        <v>8.0000000000000002E-3</v>
      </c>
      <c r="DI74" s="13">
        <f>Inbound!DH9*Data!$B36/Data!$B38/Data!$B3</f>
        <v>8.0000000000000002E-3</v>
      </c>
      <c r="DJ74" s="13">
        <f>Inbound!DI9*Data!$B36/Data!$B38/Data!$B3</f>
        <v>0</v>
      </c>
      <c r="DK74" s="13">
        <f>Inbound!DJ9*Data!$B36/Data!$B38/Data!$B3</f>
        <v>0</v>
      </c>
      <c r="DL74" s="13">
        <f>Inbound!DK9*Data!$B36/Data!$B38/Data!$B3</f>
        <v>7.8E-2</v>
      </c>
      <c r="DM74" s="13">
        <f>Inbound!DL9*Data!$B36/Data!$B38/Data!$B3</f>
        <v>7.8E-2</v>
      </c>
      <c r="DN74" s="13">
        <f>Inbound!DM9*Data!$B36/Data!$B38/Data!$B3</f>
        <v>7.8E-2</v>
      </c>
      <c r="DO74" s="13">
        <f>Inbound!DN9*Data!$B36/Data!$B38/Data!$B3</f>
        <v>7.8E-2</v>
      </c>
      <c r="DP74" s="13">
        <f>Inbound!DO9*Data!$B36/Data!$B38/Data!$B3</f>
        <v>7.8E-2</v>
      </c>
      <c r="DQ74" s="13">
        <f>Inbound!DP9*Data!$B36/Data!$B38/Data!$B3</f>
        <v>0</v>
      </c>
      <c r="DR74" s="13">
        <f>Inbound!DQ9*Data!$B36/Data!$B38/Data!$B3</f>
        <v>0</v>
      </c>
      <c r="DS74" s="13">
        <f>Inbound!DR9*Data!$B36/Data!$B38/Data!$B3</f>
        <v>5.683333333333334E-2</v>
      </c>
      <c r="DT74" s="13">
        <f>Inbound!DS9*Data!$B36/Data!$B38/Data!$B3</f>
        <v>5.683333333333334E-2</v>
      </c>
      <c r="DU74" s="13">
        <f>Inbound!DT9*Data!$B36/Data!$B38/Data!$B3</f>
        <v>5.683333333333334E-2</v>
      </c>
      <c r="DV74" s="13">
        <f>Inbound!DU9*Data!$B36/Data!$B38/Data!$B3</f>
        <v>5.683333333333334E-2</v>
      </c>
      <c r="DW74" s="13">
        <f>Inbound!DV9*Data!$B36/Data!$B38/Data!$B3</f>
        <v>5.683333333333334E-2</v>
      </c>
      <c r="DX74" s="13">
        <f>Inbound!DW9*Data!$B36/Data!$B38/Data!$B3</f>
        <v>0</v>
      </c>
      <c r="DY74" s="13">
        <f>Inbound!DX9*Data!$B36/Data!$B38/Data!$B3</f>
        <v>0</v>
      </c>
      <c r="DZ74" s="13">
        <f>Inbound!DY9*Data!$B36/Data!$B38/Data!$B3</f>
        <v>8.7000000000000008E-2</v>
      </c>
      <c r="EA74" s="13">
        <f>Inbound!DZ9*Data!$B36/Data!$B38/Data!$B3</f>
        <v>8.7000000000000008E-2</v>
      </c>
      <c r="EB74" s="13">
        <f>Inbound!EA9*Data!$B36/Data!$B38/Data!$B3</f>
        <v>8.7000000000000008E-2</v>
      </c>
      <c r="EC74" s="13">
        <f>Inbound!EB9*Data!$B36/Data!$B38/Data!$B3</f>
        <v>8.7000000000000008E-2</v>
      </c>
      <c r="ED74" s="13">
        <f>Inbound!EC9*Data!$B36/Data!$B38/Data!$B3</f>
        <v>8.7000000000000008E-2</v>
      </c>
      <c r="EE74" s="13">
        <f>Inbound!ED9*Data!$B36/Data!$B38/Data!$B3</f>
        <v>0</v>
      </c>
      <c r="EF74" s="13">
        <f>Inbound!EE9*Data!$B36/Data!$B38/Data!$B3</f>
        <v>0</v>
      </c>
      <c r="EG74" s="13">
        <f>Inbound!EF9*Data!$B36/Data!$B38/Data!$B3</f>
        <v>1.6581666666666666</v>
      </c>
      <c r="EH74" s="13">
        <f>Inbound!EG9*Data!$B36/Data!$B38/Data!$B3</f>
        <v>1.6581666666666666</v>
      </c>
      <c r="EI74" s="13">
        <f>Inbound!EH9*Data!$B36/Data!$B38/Data!$B3</f>
        <v>1.6581666666666666</v>
      </c>
      <c r="EJ74" s="13">
        <f>Inbound!EI9*Data!$B36/Data!$B38/Data!$B3</f>
        <v>1.6581666666666666</v>
      </c>
      <c r="EK74" s="13">
        <f>Inbound!EJ9*Data!$B36/Data!$B38/Data!$B3</f>
        <v>1.6581666666666666</v>
      </c>
      <c r="EL74" s="13">
        <f>Inbound!EK9*Data!$B36/Data!$B38/Data!$B3</f>
        <v>0</v>
      </c>
      <c r="EM74" s="13">
        <f>Inbound!EL9*Data!$B36/Data!$B38/Data!$B3</f>
        <v>0</v>
      </c>
      <c r="EN74" s="13">
        <f>Inbound!EM9*Data!$B36/Data!$B38/Data!$B3</f>
        <v>1.4631666666666667</v>
      </c>
      <c r="EO74" s="13">
        <f>Inbound!EN9*Data!$B36/Data!$B38/Data!$B3</f>
        <v>1.4631666666666667</v>
      </c>
      <c r="EP74" s="13">
        <f>Inbound!EO9*Data!$B36/Data!$B38/Data!$B3</f>
        <v>1.4631666666666667</v>
      </c>
      <c r="EQ74" s="13">
        <f>Inbound!EP9*Data!$B36/Data!$B38/Data!$B3</f>
        <v>1.4631666666666667</v>
      </c>
      <c r="ER74" s="13">
        <f>Inbound!EQ9*Data!$B36/Data!$B38/Data!$B3</f>
        <v>1.4631666666666667</v>
      </c>
      <c r="ES74" s="13">
        <f>Inbound!ER9*Data!$B36/Data!$B38/Data!$B3</f>
        <v>0</v>
      </c>
      <c r="ET74" s="13">
        <f>Inbound!ES9*Data!$B36/Data!$B38/Data!$B3</f>
        <v>0</v>
      </c>
      <c r="EU74" s="13">
        <f>Inbound!ET9*Data!$B36/Data!$B38/Data!$B3</f>
        <v>0.77716666666666656</v>
      </c>
      <c r="EV74" s="13">
        <f>Inbound!EU9*Data!$B36/Data!$B38/Data!$B3</f>
        <v>0.77716666666666656</v>
      </c>
      <c r="EW74" s="13">
        <f>Inbound!EV9*Data!$B36/Data!$B38/Data!$B3</f>
        <v>0.77716666666666656</v>
      </c>
      <c r="EX74" s="13">
        <f>Inbound!EW9*Data!$B36/Data!$B38/Data!$B3</f>
        <v>0.77716666666666656</v>
      </c>
      <c r="EY74" s="13">
        <f>Inbound!EX9*Data!$B36/Data!$B38/Data!$B3</f>
        <v>0.77716666666666656</v>
      </c>
      <c r="EZ74" s="13">
        <f>Inbound!EY9*Data!$B36/Data!$B38/Data!$B3</f>
        <v>0</v>
      </c>
      <c r="FA74" s="13">
        <f>Inbound!EZ9*Data!$B36/Data!$B38/Data!$B3</f>
        <v>0</v>
      </c>
      <c r="FB74" s="13">
        <f>Inbound!FA9*Data!$B36/Data!$B38/Data!$B3</f>
        <v>0.73383333333333334</v>
      </c>
      <c r="FC74" s="13">
        <f>Inbound!FB9*Data!$B36/Data!$B38/Data!$B3</f>
        <v>0.73383333333333334</v>
      </c>
      <c r="FD74" s="13">
        <f>Inbound!FC9*Data!$B36/Data!$B38/Data!$B3</f>
        <v>0.73383333333333334</v>
      </c>
      <c r="FE74" s="13">
        <f>Inbound!FD9*Data!$B36/Data!$B38/Data!$B3</f>
        <v>0.73383333333333334</v>
      </c>
      <c r="FF74" s="13">
        <f>Inbound!FE9*Data!$B36/Data!$B38/Data!$B3</f>
        <v>0.73383333333333334</v>
      </c>
      <c r="FG74" s="13">
        <f>Inbound!FF9*Data!$B36/Data!$B38/Data!$B3</f>
        <v>0</v>
      </c>
      <c r="FH74" s="13">
        <f>Inbound!FG9*Data!$B36/Data!$B38/Data!$B3</f>
        <v>0</v>
      </c>
      <c r="FI74" s="13">
        <f>Inbound!FH9*Data!$B36/Data!$B38/Data!$B3</f>
        <v>0.22366666666666665</v>
      </c>
      <c r="FJ74" s="13">
        <f>Inbound!FI9*Data!$B36/Data!$B38/Data!$B3</f>
        <v>0.22366666666666665</v>
      </c>
      <c r="FK74" s="13">
        <f>Inbound!FJ9*Data!$B36/Data!$B38/Data!$B3</f>
        <v>0.22366666666666665</v>
      </c>
      <c r="FL74" s="13">
        <f>Inbound!FK9*Data!$B36/Data!$B38/Data!$B3</f>
        <v>0.22366666666666665</v>
      </c>
      <c r="FM74" s="13">
        <f>Inbound!FL9*Data!$B36/Data!$B38/Data!$B3</f>
        <v>0.22366666666666665</v>
      </c>
      <c r="FN74" s="13">
        <f>Inbound!FM9*Data!$B36/Data!$B38/Data!$B3</f>
        <v>0</v>
      </c>
      <c r="FO74" s="13">
        <f>Inbound!FN9*Data!$B36/Data!$B38/Data!$B3</f>
        <v>0</v>
      </c>
      <c r="FP74" s="13">
        <f>Inbound!FO9*Data!$B36/Data!$B38/Data!$B3</f>
        <v>0.66683333333333339</v>
      </c>
      <c r="FQ74" s="13">
        <f>Inbound!FP9*Data!$B36/Data!$B38/Data!$B3</f>
        <v>0.66683333333333339</v>
      </c>
      <c r="FR74" s="13">
        <f>Inbound!FQ9*Data!$B36/Data!$B38/Data!$B3</f>
        <v>0.66683333333333339</v>
      </c>
      <c r="FS74" s="13">
        <f>Inbound!FR9*Data!$B36/Data!$B38/Data!$B3</f>
        <v>0.66683333333333339</v>
      </c>
      <c r="FT74" s="13">
        <f>Inbound!FS9*Data!$B36/Data!$B38/Data!$B3</f>
        <v>0.66683333333333339</v>
      </c>
      <c r="FU74" s="13">
        <f>Inbound!FT9*Data!$B36/Data!$B38/Data!$B3</f>
        <v>0</v>
      </c>
      <c r="FV74" s="13">
        <f>Inbound!FU9*Data!$B36/Data!$B38/Data!$B3</f>
        <v>0</v>
      </c>
      <c r="FW74" s="13">
        <f>Inbound!FV9*Data!$B36/Data!$B38/Data!$B3</f>
        <v>0.2543333333333333</v>
      </c>
      <c r="FX74" s="13">
        <f>Inbound!FW9*Data!$B36/Data!$B38/Data!$B3</f>
        <v>0.2543333333333333</v>
      </c>
      <c r="FY74" s="13">
        <f>Inbound!FX9*Data!$B36/Data!$B38/Data!$B3</f>
        <v>0.2543333333333333</v>
      </c>
      <c r="FZ74" s="13">
        <f>Inbound!FY9*Data!$B36/Data!$B38/Data!$B3</f>
        <v>0.2543333333333333</v>
      </c>
      <c r="GA74" s="13">
        <f>Inbound!FZ9*Data!$B36/Data!$B38/Data!$B3</f>
        <v>0.2543333333333333</v>
      </c>
      <c r="GB74" s="13">
        <f>Inbound!GA9*Data!$B36/Data!$B38/Data!$B3</f>
        <v>0</v>
      </c>
      <c r="GC74" s="13">
        <f>Inbound!GB9*Data!$B36/Data!$B38/Data!$B3</f>
        <v>0</v>
      </c>
      <c r="GD74" s="13">
        <f>Inbound!GC9*Data!$B36/Data!$B38/Data!$B3</f>
        <v>6.0166666666666667E-2</v>
      </c>
      <c r="GE74" s="13">
        <f>Inbound!GD9*Data!$B36/Data!$B38/Data!$B3</f>
        <v>6.0166666666666667E-2</v>
      </c>
      <c r="GF74" s="13">
        <f>Inbound!GE9*Data!$B36/Data!$B38/Data!$B3</f>
        <v>6.0166666666666667E-2</v>
      </c>
      <c r="GG74" s="13">
        <f>Inbound!GF9*Data!$B36/Data!$B38/Data!$B3</f>
        <v>6.0166666666666667E-2</v>
      </c>
      <c r="GH74" s="13">
        <f>Inbound!GG9*Data!$B36/Data!$B38/Data!$B3</f>
        <v>6.0166666666666667E-2</v>
      </c>
      <c r="GI74" s="13">
        <f>Inbound!GH9*Data!$B36/Data!$B38/Data!$B3</f>
        <v>0</v>
      </c>
      <c r="GJ74" s="13">
        <f>Inbound!GI9*Data!$B36/Data!$B38/Data!$B3</f>
        <v>0</v>
      </c>
      <c r="GK74" s="13">
        <f>Inbound!GJ9*Data!$B36/Data!$B38/Data!$B3</f>
        <v>2.5166666666666664E-2</v>
      </c>
      <c r="GL74" s="13">
        <f>Inbound!GK9*Data!$B36/Data!$B38/Data!$B3</f>
        <v>2.5166666666666664E-2</v>
      </c>
      <c r="GM74" s="13">
        <f>Inbound!GL9*Data!$B36/Data!$B38/Data!$B3</f>
        <v>2.5166666666666664E-2</v>
      </c>
      <c r="GN74" s="13">
        <f>Inbound!GM9*Data!$B36/Data!$B38/Data!$B3</f>
        <v>2.5166666666666664E-2</v>
      </c>
      <c r="GO74" s="13">
        <f>Inbound!GN9*Data!$B36/Data!$B38/Data!$B3</f>
        <v>2.5166666666666664E-2</v>
      </c>
      <c r="GP74" s="13">
        <f>Inbound!GO9*Data!$B36/Data!$B38/Data!$B3</f>
        <v>0</v>
      </c>
      <c r="GQ74" s="13">
        <f>Inbound!GP9*Data!$B36/Data!$B38/Data!$B3</f>
        <v>0</v>
      </c>
      <c r="GR74" s="13">
        <f>Inbound!GQ9*Data!$B36/Data!$B38/Data!$B3</f>
        <v>0.57883333333333331</v>
      </c>
      <c r="GS74" s="13">
        <f>Inbound!GR9*Data!$B36/Data!$B38/Data!$B3</f>
        <v>0.57883333333333331</v>
      </c>
      <c r="GT74" s="13">
        <f>Inbound!GS9*Data!$B36/Data!$B38/Data!$B3</f>
        <v>0.57883333333333331</v>
      </c>
      <c r="GU74" s="13">
        <f>Inbound!GT9*Data!$B36/Data!$B38/Data!$B3</f>
        <v>0.57883333333333331</v>
      </c>
      <c r="GV74" s="13">
        <f>Inbound!GU9*Data!$B36/Data!$B38/Data!$B3</f>
        <v>0.57883333333333331</v>
      </c>
      <c r="GW74" s="13">
        <f>Inbound!GV9*Data!$B36/Data!$B38/Data!$B3</f>
        <v>0</v>
      </c>
      <c r="GX74" s="13">
        <f>Inbound!GW9*Data!$B36/Data!$B38/Data!$B3</f>
        <v>0</v>
      </c>
      <c r="GY74" s="13">
        <f>Inbound!GX9*Data!$B36/Data!$B38/Data!$B3</f>
        <v>0.37999999999999995</v>
      </c>
      <c r="GZ74" s="13">
        <f>Inbound!GY9*Data!$B36/Data!$B38/Data!$B3</f>
        <v>0.37999999999999995</v>
      </c>
      <c r="HA74" s="13">
        <f>Inbound!GZ9*Data!$B36/Data!$B38/Data!$B3</f>
        <v>0.37999999999999995</v>
      </c>
      <c r="HB74" s="13">
        <f>Inbound!HA9*Data!$B36/Data!$B38/Data!$B3</f>
        <v>0.37999999999999995</v>
      </c>
      <c r="HC74" s="13">
        <f>Inbound!HB9*Data!$B36/Data!$B38/Data!$B3</f>
        <v>0.37999999999999995</v>
      </c>
      <c r="HD74" s="13">
        <f>Inbound!HC9*Data!$B36/Data!$B38/Data!$B3</f>
        <v>0</v>
      </c>
      <c r="HE74" s="13">
        <f>Inbound!HD9*Data!$B36/Data!$B38/Data!$B3</f>
        <v>0</v>
      </c>
      <c r="HF74" s="13">
        <f>Inbound!HE9*Data!$B36/Data!$B38/Data!$B3</f>
        <v>1.9359999999999999</v>
      </c>
      <c r="HG74" s="13">
        <f>Inbound!HF9*Data!$B36/Data!$B38/Data!$B3</f>
        <v>1.9359999999999999</v>
      </c>
      <c r="HH74" s="13">
        <f>Inbound!HG9*Data!$B36/Data!$B38/Data!$B3</f>
        <v>1.9359999999999999</v>
      </c>
      <c r="HI74" s="13">
        <f>Inbound!HH9*Data!$B36/Data!$B38/Data!$B3</f>
        <v>1.9359999999999999</v>
      </c>
      <c r="HJ74" s="13">
        <f>Inbound!HI9*Data!$B36/Data!$B38/Data!$B3</f>
        <v>1.9359999999999999</v>
      </c>
      <c r="HK74" s="13">
        <f>Inbound!HJ9*Data!$B36/Data!$B38/Data!$B3</f>
        <v>0</v>
      </c>
      <c r="HL74" s="13">
        <f>Inbound!HK9*Data!$B36/Data!$B38/Data!$B3</f>
        <v>0</v>
      </c>
      <c r="HM74" s="13">
        <f>Inbound!HL9*Data!$B36/Data!$B38/Data!$B3</f>
        <v>1.02</v>
      </c>
      <c r="HN74" s="13">
        <f>Inbound!HM9*Data!$B36/Data!$B38/Data!$B3</f>
        <v>1.02</v>
      </c>
      <c r="HO74" s="13">
        <f>Inbound!HN9*Data!$B36/Data!$B38/Data!$B3</f>
        <v>1.02</v>
      </c>
      <c r="HP74" s="13">
        <f>Inbound!HO9*Data!$B36/Data!$B38/Data!$B3</f>
        <v>1.02</v>
      </c>
      <c r="HQ74" s="13">
        <f>Inbound!HP9*Data!$B36/Data!$B38/Data!$B3</f>
        <v>1.02</v>
      </c>
      <c r="HR74" s="13">
        <f>Inbound!HQ9*Data!$B36/Data!$B38/Data!$B3</f>
        <v>0</v>
      </c>
      <c r="HS74" s="13">
        <f>Inbound!HR9*Data!$B36/Data!$B38/Data!$B3</f>
        <v>0</v>
      </c>
      <c r="HT74" s="13">
        <f>Inbound!HS9*Data!$B36/Data!$B38/Data!$B3</f>
        <v>1.4360000000000002</v>
      </c>
      <c r="HU74" s="13">
        <f>Inbound!HT9*Data!$B36/Data!$B38/Data!$B3</f>
        <v>1.4360000000000002</v>
      </c>
      <c r="HV74" s="13">
        <f>Inbound!HU9*Data!$B36/Data!$B38/Data!$B3</f>
        <v>1.4360000000000002</v>
      </c>
      <c r="HW74" s="13">
        <f>Inbound!HV9*Data!$B36/Data!$B38/Data!$B3</f>
        <v>1.4360000000000002</v>
      </c>
      <c r="HX74" s="13">
        <f>Inbound!HW9*Data!$B36/Data!$B38/Data!$B3</f>
        <v>1.4360000000000002</v>
      </c>
      <c r="HY74" s="13">
        <f>Inbound!HX9*Data!$B36/Data!$B38/Data!$B3</f>
        <v>0</v>
      </c>
      <c r="HZ74" s="13">
        <f>Inbound!HY9*Data!$B36/Data!$B38/Data!$B3</f>
        <v>0</v>
      </c>
      <c r="IA74" s="13">
        <f>Inbound!HZ9*Data!$B36/Data!$B38/Data!$B3</f>
        <v>1.5245000000000002</v>
      </c>
      <c r="IB74" s="13">
        <f>Inbound!IA9*Data!$B36/Data!$B38/Data!$B3</f>
        <v>1.5245000000000002</v>
      </c>
      <c r="IC74" s="13">
        <f>Inbound!IB9*Data!$B36/Data!$B38/Data!$B3</f>
        <v>1.5245000000000002</v>
      </c>
      <c r="ID74" s="13">
        <f>Inbound!IC9*Data!$B36/Data!$B38/Data!$B3</f>
        <v>1.5245000000000002</v>
      </c>
      <c r="IE74" s="13">
        <f>Inbound!ID9*Data!$B36/Data!$B38/Data!$B3</f>
        <v>1.5245000000000002</v>
      </c>
      <c r="IF74" s="13">
        <f>Inbound!IE9*Data!$B36/Data!$B38/Data!$B3</f>
        <v>1.5245000000000002</v>
      </c>
      <c r="IG74" s="13">
        <f>Inbound!IF9*Data!$B36/Data!$B38/Data!$B3</f>
        <v>1.5245000000000002</v>
      </c>
      <c r="IH74" s="13">
        <f>Inbound!IG9*Data!$B36/Data!$B38/Data!$B3</f>
        <v>1.5245000000000002</v>
      </c>
      <c r="II74" s="13">
        <f>Inbound!IH9*Data!$B36/Data!$B38/Data!$B3</f>
        <v>1.5245000000000002</v>
      </c>
      <c r="IJ74" s="13">
        <f>Inbound!II9*Data!$B36/Data!$B38/Data!$B3</f>
        <v>1.5245000000000002</v>
      </c>
      <c r="IK74" s="13">
        <f>Inbound!IJ9*Data!$B36/Data!$B38/Data!$B3</f>
        <v>1.5245000000000002</v>
      </c>
      <c r="IL74" s="13">
        <f>Inbound!IK9*Data!$B36/Data!$B38/Data!$B3</f>
        <v>1.5245000000000002</v>
      </c>
      <c r="IM74" s="13">
        <f>Inbound!IL9*Data!$B36/Data!$B38/Data!$B3</f>
        <v>1.5245000000000002</v>
      </c>
      <c r="IN74" s="13">
        <f>Inbound!IM9*Data!$B36/Data!$B38/Data!$B3</f>
        <v>0</v>
      </c>
      <c r="IO74" s="13">
        <f>Inbound!IN9*Data!$B36/Data!$B38/Data!$B3</f>
        <v>1.5245000000000002</v>
      </c>
      <c r="IP74" s="13">
        <f>Inbound!IO9*Data!$B36/Data!$B38/Data!$B3</f>
        <v>1.5245000000000002</v>
      </c>
      <c r="IQ74" s="13">
        <f>Inbound!IP9*Data!$B36/Data!$B38/Data!$B3</f>
        <v>1.5245000000000002</v>
      </c>
      <c r="IR74" s="13">
        <f>Inbound!IQ9*Data!$B36/Data!$B38/Data!$B3</f>
        <v>1.5245000000000002</v>
      </c>
      <c r="IS74" s="13">
        <f>Inbound!IR9*Data!$B36/Data!$B38/Data!$B3</f>
        <v>1.5245000000000002</v>
      </c>
      <c r="IT74" s="13">
        <f>Inbound!IS9*Data!$B36/Data!$B38/Data!$B3</f>
        <v>0</v>
      </c>
      <c r="IU74" s="13">
        <f>Inbound!IT9*Data!$B36/Data!$B38/Data!$B3</f>
        <v>0</v>
      </c>
      <c r="IV74" s="13">
        <f>Inbound!IU9*Data!$B36/Data!$B38/Data!$B3</f>
        <v>0.11600000000000001</v>
      </c>
      <c r="IW74" s="13">
        <f>Inbound!IV9*Data!$B36/Data!$B38/Data!$B3</f>
        <v>0.11600000000000001</v>
      </c>
      <c r="IX74" s="13">
        <f>Inbound!IW9*Data!$B36/Data!$B38/Data!$B3</f>
        <v>0.11600000000000001</v>
      </c>
      <c r="IY74" s="13">
        <f>Inbound!IX9*Data!$B36/Data!$B38/Data!$B3</f>
        <v>0.11600000000000001</v>
      </c>
      <c r="IZ74" s="13">
        <f>Inbound!IY9*Data!$B36/Data!$B38/Data!$B3</f>
        <v>0.11600000000000001</v>
      </c>
      <c r="JA74" s="13">
        <f>Inbound!IZ9*Data!$B36/Data!$B38/Data!$B3</f>
        <v>0</v>
      </c>
      <c r="JB74" s="13">
        <f>Inbound!JA9*Data!$B36/Data!$B38/Data!$B3</f>
        <v>0</v>
      </c>
      <c r="JC74" s="13">
        <f>Inbound!JB9*Data!$B36/Data!$B38/Data!$B3</f>
        <v>0.38783333333333325</v>
      </c>
      <c r="JD74" s="13">
        <f>Inbound!JC9*Data!$B36/Data!$B38/Data!$B3</f>
        <v>0.38783333333333325</v>
      </c>
      <c r="JE74" s="13">
        <f>Inbound!JD9*Data!$B36/Data!$B38/Data!$B3</f>
        <v>0.38783333333333325</v>
      </c>
      <c r="JF74" s="13">
        <f>Inbound!JE9*Data!$B36/Data!$B38/Data!$B3</f>
        <v>0.38783333333333325</v>
      </c>
      <c r="JG74" s="13">
        <f>Inbound!JF9*Data!$B36/Data!$B38/Data!$B3</f>
        <v>0.38783333333333325</v>
      </c>
      <c r="JH74" s="13">
        <f>Inbound!JG9*Data!$B36/Data!$B38/Data!$B3</f>
        <v>0</v>
      </c>
      <c r="JI74" s="13">
        <f>Inbound!JH9*Data!$B36/Data!$B38/Data!$B3</f>
        <v>0</v>
      </c>
      <c r="JJ74" s="13">
        <f>Inbound!JI9*Data!$B36/Data!$B38/Data!$B3</f>
        <v>0.75216666666666654</v>
      </c>
      <c r="JK74" s="13">
        <f>Inbound!JJ9*Data!$B36/Data!$B38/Data!$B3</f>
        <v>0.75216666666666654</v>
      </c>
      <c r="JL74" s="13">
        <f>Inbound!JK9*Data!$B36/Data!$B38/Data!$B3</f>
        <v>0.75216666666666654</v>
      </c>
      <c r="JM74" s="13">
        <f>Inbound!JL9*Data!$B36/Data!$B38/Data!$B3</f>
        <v>0.75216666666666654</v>
      </c>
      <c r="JN74" s="13">
        <f>Inbound!JM9*Data!$B36/Data!$B38/Data!$B3</f>
        <v>0.75216666666666654</v>
      </c>
      <c r="JO74" s="13">
        <f>Inbound!JN9*Data!$B36/Data!$B38/Data!$B3</f>
        <v>0</v>
      </c>
      <c r="JP74" s="13">
        <f>Inbound!JO9*Data!$B36/Data!$B38/Data!$B3</f>
        <v>0</v>
      </c>
      <c r="JQ74" s="13">
        <f>Inbound!JP9*Data!$B36/Data!$B38/Data!$B3</f>
        <v>0.45316666666666666</v>
      </c>
      <c r="JR74" s="13">
        <f>Inbound!JQ9*Data!$B36/Data!$B38/Data!$B3</f>
        <v>0.45316666666666666</v>
      </c>
      <c r="JS74" s="13">
        <f>Inbound!JR9*Data!$B36/Data!$B38/Data!$B3</f>
        <v>0.45316666666666666</v>
      </c>
      <c r="JT74" s="13">
        <f>Inbound!JS9*Data!$B36/Data!$B38/Data!$B3</f>
        <v>0.45316666666666666</v>
      </c>
      <c r="JU74" s="13">
        <f>Inbound!JT9*Data!$B36/Data!$B38/Data!$B3</f>
        <v>0.45316666666666666</v>
      </c>
      <c r="JV74" s="13">
        <f>Inbound!JU9*Data!$B36/Data!$B38/Data!$B3</f>
        <v>0</v>
      </c>
      <c r="JW74" s="13">
        <f>Inbound!JV9*Data!$B36/Data!$B38/Data!$B3</f>
        <v>0</v>
      </c>
      <c r="JX74" s="13">
        <f>Inbound!JW9*Data!$B36/Data!$B38/Data!$B3</f>
        <v>0.32016666666666665</v>
      </c>
      <c r="JY74" s="13">
        <f>Inbound!JX9*Data!$B36/Data!$B38/Data!$B3</f>
        <v>0.32016666666666665</v>
      </c>
      <c r="JZ74" s="13">
        <f>Inbound!JY9*Data!$B36/Data!$B38/Data!$B3</f>
        <v>0.32016666666666665</v>
      </c>
      <c r="KA74" s="13">
        <f>Inbound!JZ9*Data!$B36/Data!$B38/Data!$B3</f>
        <v>0.32016666666666665</v>
      </c>
      <c r="KB74" s="13">
        <f>Inbound!KA9*Data!$B36/Data!$B38/Data!$B3</f>
        <v>0.32016666666666665</v>
      </c>
      <c r="KC74" s="13">
        <f>Inbound!KB9*Data!$B36/Data!$B38/Data!$B3</f>
        <v>0</v>
      </c>
      <c r="KD74" s="13">
        <f>Inbound!KC9*Data!$B36/Data!$B38/Data!$B3</f>
        <v>0</v>
      </c>
      <c r="KE74" s="13">
        <f>Inbound!KD9*Data!$B36/Data!$B38/Data!$B3</f>
        <v>0.14416666666666667</v>
      </c>
      <c r="KF74" s="13">
        <f>Inbound!KE9*Data!$B36/Data!$B38/Data!$B3</f>
        <v>0.14416666666666667</v>
      </c>
      <c r="KG74" s="13">
        <f>Inbound!KF9*Data!$B36/Data!$B38/Data!$B3</f>
        <v>0.14416666666666667</v>
      </c>
      <c r="KH74" s="13">
        <f>Inbound!KG9*Data!$B36/Data!$B38/Data!$B3</f>
        <v>0.14416666666666667</v>
      </c>
      <c r="KI74" s="13">
        <f>Inbound!KH9*Data!$B36/Data!$B38/Data!$B3</f>
        <v>0.14416666666666667</v>
      </c>
      <c r="KJ74" s="13">
        <f>Inbound!KI9*Data!$B36/Data!$B38/Data!$B3</f>
        <v>0</v>
      </c>
      <c r="KK74" s="13">
        <f>Inbound!KJ9*Data!$B36/Data!$B38/Data!$B3</f>
        <v>0</v>
      </c>
      <c r="KL74" s="13">
        <f>Inbound!KK9*Data!$B36/Data!$B38/Data!$B3</f>
        <v>0.15433333333333332</v>
      </c>
      <c r="KM74" s="13">
        <f>Inbound!KL9*Data!$B36/Data!$B38/Data!$B3</f>
        <v>0.15433333333333332</v>
      </c>
      <c r="KN74" s="13">
        <f>Inbound!KM9*Data!$B36/Data!$B38/Data!$B3</f>
        <v>0.15433333333333332</v>
      </c>
      <c r="KO74" s="13">
        <f>Inbound!KN9*Data!$B36/Data!$B38/Data!$B3</f>
        <v>0.15433333333333332</v>
      </c>
      <c r="KP74" s="13">
        <f>Inbound!KO9*Data!$B36/Data!$B38/Data!$B3</f>
        <v>0.15433333333333332</v>
      </c>
      <c r="KQ74" s="13">
        <f>Inbound!KP9*Data!$B36/Data!$B38/Data!$B3</f>
        <v>0</v>
      </c>
      <c r="KR74" s="13">
        <f>Inbound!KQ9*Data!$B36/Data!$B38/Data!$B3</f>
        <v>0</v>
      </c>
      <c r="KS74" s="13">
        <f>Inbound!KR9*Data!$B36/Data!$B38/Data!$B3</f>
        <v>0.15433333333333332</v>
      </c>
      <c r="KT74" s="13">
        <f>Inbound!KS9*Data!$B36/Data!$B38/Data!$B3</f>
        <v>0.15433333333333332</v>
      </c>
      <c r="KU74" s="13">
        <f>Inbound!KT9*Data!$B36/Data!$B38/Data!$B3</f>
        <v>0.15433333333333332</v>
      </c>
      <c r="KV74" s="13">
        <f>Inbound!KU9*Data!$B36/Data!$B38/Data!$B3</f>
        <v>0.15433333333333332</v>
      </c>
      <c r="KW74" s="13">
        <f>Inbound!KV9*Data!$B36/Data!$B38/Data!$B3</f>
        <v>0.15433333333333332</v>
      </c>
      <c r="KX74" s="13">
        <f>Inbound!KW9*Data!$B36/Data!$B38/Data!$B3</f>
        <v>0</v>
      </c>
      <c r="KY74" s="13">
        <f>Inbound!KX9*Data!$B36/Data!$B38/Data!$B3</f>
        <v>0</v>
      </c>
      <c r="KZ74" s="13">
        <f>Inbound!KY9*Data!$B36/Data!$B38/Data!$B3</f>
        <v>0.45699999999999996</v>
      </c>
      <c r="LA74" s="13">
        <f>Inbound!KZ9*Data!$B36/Data!$B38/Data!$B3</f>
        <v>0.45699999999999996</v>
      </c>
      <c r="LB74" s="13">
        <f>Inbound!LA9*Data!$B36/Data!$B38/Data!$B3</f>
        <v>0.45699999999999996</v>
      </c>
      <c r="LC74" s="13">
        <f>Inbound!LB9*Data!$B36/Data!$B38/Data!$B3</f>
        <v>0.45699999999999996</v>
      </c>
      <c r="LD74" s="13">
        <f>Inbound!LC9*Data!$B36/Data!$B38/Data!$B3</f>
        <v>0.45699999999999996</v>
      </c>
      <c r="LE74" s="13">
        <f>Inbound!LD9*Data!$B36/Data!$B38/Data!$B3</f>
        <v>0</v>
      </c>
      <c r="LF74" s="13">
        <f>Inbound!LE9*Data!$B36/Data!$B38/Data!$B3</f>
        <v>0</v>
      </c>
      <c r="LG74" s="13">
        <f>Inbound!LF9*Data!$B36/Data!$B38/Data!$B3</f>
        <v>0.70833333333333337</v>
      </c>
      <c r="LH74" s="13">
        <f>Inbound!LG9*Data!$B36/Data!$B38/Data!$B3</f>
        <v>0.70833333333333337</v>
      </c>
      <c r="LI74" s="13">
        <f>Inbound!LH9*Data!$B36/Data!$B38/Data!$B3</f>
        <v>0.70833333333333337</v>
      </c>
      <c r="LJ74" s="13">
        <f>Inbound!LI9*Data!$B36/Data!$B38/Data!$B3</f>
        <v>0.70833333333333337</v>
      </c>
      <c r="LK74" s="13">
        <f>Inbound!LJ9*Data!$B36/Data!$B38/Data!$B3</f>
        <v>0.70833333333333337</v>
      </c>
      <c r="LL74" s="13">
        <f>Inbound!LK9*Data!$B36/Data!$B38/Data!$B3</f>
        <v>0</v>
      </c>
      <c r="LM74" s="13">
        <f>Inbound!LL9*Data!$B36/Data!$B38/Data!$B3</f>
        <v>0</v>
      </c>
      <c r="LN74" s="13">
        <f>Inbound!LM9*Data!$B36/Data!$B38/Data!$B3</f>
        <v>8.4999999999999989E-3</v>
      </c>
      <c r="LO74" s="13">
        <f>Inbound!LN9*Data!$B36/Data!$B38/Data!$B3</f>
        <v>8.4999999999999989E-3</v>
      </c>
      <c r="LP74" s="13">
        <f>Inbound!LO9*Data!$B36/Data!$B38/Data!$B3</f>
        <v>8.4999999999999989E-3</v>
      </c>
      <c r="LQ74" s="13">
        <f>Inbound!LP9*Data!$B36/Data!$B38/Data!$B3</f>
        <v>8.4999999999999989E-3</v>
      </c>
      <c r="LR74" s="13">
        <f>Inbound!LQ9*Data!$B36/Data!$B38/Data!$B3</f>
        <v>8.4999999999999989E-3</v>
      </c>
      <c r="LS74" s="13">
        <f>Inbound!LR9*Data!$B36/Data!$B38/Data!$B3</f>
        <v>0</v>
      </c>
      <c r="LT74" s="13">
        <f>Inbound!LS9*Data!$B36/Data!$B38/Data!$B3</f>
        <v>0</v>
      </c>
      <c r="LU74" s="13">
        <f>Inbound!LT9*Data!$B36/Data!$B38/Data!$B3</f>
        <v>0.28849999999999998</v>
      </c>
      <c r="LV74" s="13">
        <f>Inbound!LU9*Data!$B36/Data!$B38/Data!$B3</f>
        <v>0.28849999999999998</v>
      </c>
      <c r="LW74" s="13">
        <f>Inbound!LV9*Data!$B36/Data!$B38/Data!$B3</f>
        <v>0.28849999999999998</v>
      </c>
      <c r="LX74" s="13">
        <f>Inbound!LW9*Data!$B36/Data!$B38/Data!$B3</f>
        <v>0.28849999999999998</v>
      </c>
      <c r="LY74" s="13">
        <f>Inbound!LX9*Data!$B36/Data!$B38/Data!$B3</f>
        <v>0.28849999999999998</v>
      </c>
      <c r="LZ74" s="13">
        <f>Inbound!LY9*Data!$B36/Data!$B38/Data!$B3</f>
        <v>0</v>
      </c>
      <c r="MA74" s="13">
        <f>Inbound!LZ9*Data!$B36/Data!$B38/Data!$B3</f>
        <v>0</v>
      </c>
      <c r="MB74" s="13">
        <f>Inbound!MA9*Data!$B36/Data!$B38/Data!$B3</f>
        <v>0.11833333333333333</v>
      </c>
      <c r="MC74" s="13">
        <f>Inbound!MB9*Data!$B36/Data!$B38/Data!$B3</f>
        <v>0.11833333333333333</v>
      </c>
      <c r="MD74" s="13">
        <f>Inbound!MC9*Data!$B36/Data!$B38/Data!$B3</f>
        <v>0.11833333333333333</v>
      </c>
      <c r="ME74" s="13">
        <f>Inbound!MD9*Data!$B36/Data!$B38/Data!$B3</f>
        <v>0.11833333333333333</v>
      </c>
      <c r="MF74" s="13">
        <f>Inbound!ME9*Data!$B36/Data!$B38/Data!$B3</f>
        <v>0.11833333333333333</v>
      </c>
      <c r="MG74" s="13">
        <f>Inbound!MF9*Data!$B36/Data!$B38/Data!$B3</f>
        <v>0</v>
      </c>
      <c r="MH74" s="13">
        <f>Inbound!MG9*Data!$B36/Data!$B38/Data!$B3</f>
        <v>0</v>
      </c>
      <c r="MI74" s="13">
        <f>Inbound!MH9*Data!$B36/Data!$B38/Data!$B3</f>
        <v>0.87616666666666676</v>
      </c>
      <c r="MJ74" s="13">
        <f>Inbound!MI9*Data!$B36/Data!$B38/Data!$B3</f>
        <v>0.87616666666666676</v>
      </c>
      <c r="MK74" s="13">
        <f>Inbound!MJ9*Data!$B36/Data!$B38/Data!$B3</f>
        <v>0.87616666666666676</v>
      </c>
      <c r="ML74" s="13">
        <f>Inbound!MK9*Data!$B36/Data!$B38/Data!$B3</f>
        <v>0.87616666666666676</v>
      </c>
      <c r="MM74" s="13">
        <f>Inbound!ML9*Data!$B36/Data!$B38/Data!$B3</f>
        <v>0.87616666666666676</v>
      </c>
      <c r="MN74" s="13">
        <f>Inbound!MM9*Data!$B36/Data!$B38/Data!$B3</f>
        <v>0</v>
      </c>
      <c r="MO74" s="13">
        <f>Inbound!MN9*Data!$B36/Data!$B38/Data!$B3</f>
        <v>0</v>
      </c>
      <c r="MP74" s="13">
        <f>Inbound!MO9*Data!$B36/Data!$B38/Data!$B3</f>
        <v>0.61050000000000004</v>
      </c>
      <c r="MQ74" s="13">
        <f>Inbound!MP9*Data!$B36/Data!$B38/Data!$B3</f>
        <v>0.61050000000000004</v>
      </c>
      <c r="MR74" s="13">
        <f>Inbound!MQ9*Data!$B36/Data!$B38/Data!$B3</f>
        <v>0.61050000000000004</v>
      </c>
      <c r="MS74" s="13">
        <f>Inbound!MR9*Data!$B36/Data!$B38/Data!$B3</f>
        <v>0.61050000000000004</v>
      </c>
      <c r="MT74" s="13">
        <f>Inbound!MS9*Data!$B36/Data!$B38/Data!$B3</f>
        <v>0.61050000000000004</v>
      </c>
      <c r="MU74" s="13">
        <f>Inbound!MT9*Data!$B36/Data!$B38/Data!$B3</f>
        <v>0</v>
      </c>
      <c r="MV74" s="13">
        <f>Inbound!MU9*Data!$B36/Data!$B38/Data!$B3</f>
        <v>0</v>
      </c>
      <c r="MW74" s="13">
        <f>Inbound!MV9*Data!$B36/Data!$B38/Data!$B3</f>
        <v>0.39549999999999996</v>
      </c>
      <c r="MX74" s="13">
        <f>Inbound!MW9*Data!$B36/Data!$B38/Data!$B3</f>
        <v>0.39549999999999996</v>
      </c>
      <c r="MY74" s="13">
        <f>Inbound!MX9*Data!$B36/Data!$B38/Data!$B3</f>
        <v>0.39549999999999996</v>
      </c>
      <c r="MZ74" s="13">
        <f>Inbound!MY9*Data!$B36/Data!$B38/Data!$B3</f>
        <v>0.39549999999999996</v>
      </c>
      <c r="NA74" s="13">
        <f>Inbound!MZ9*Data!$B36/Data!$B38/Data!$B3</f>
        <v>0.39549999999999996</v>
      </c>
      <c r="NB74" s="13">
        <f>Inbound!NA9*Data!$B36/Data!$B38/Data!$B3</f>
        <v>0</v>
      </c>
      <c r="NC74" s="13">
        <f>Inbound!NB9*Data!$B36/Data!$B38/Data!$B3</f>
        <v>0</v>
      </c>
      <c r="ND74" s="13">
        <f>Inbound!NC9*Data!$B36/Data!$B38/Data!$B3</f>
        <v>9.4999999999999998E-3</v>
      </c>
      <c r="NE74" s="13">
        <f>Inbound!ND9*Data!$B36/Data!$B38/Data!$B3</f>
        <v>9.4999999999999998E-3</v>
      </c>
      <c r="NF74" s="13">
        <f>Inbound!NE9*Data!$B36/Data!$B38/Data!$B3</f>
        <v>9.4999999999999998E-3</v>
      </c>
      <c r="NG74" s="13">
        <f>Inbound!NF9*Data!$B36/Data!$B38/Data!$B3</f>
        <v>9.4999999999999998E-3</v>
      </c>
      <c r="NH74" s="13">
        <f>Inbound!NG9*Data!$B36/Data!$B38/Data!$B3</f>
        <v>9.4999999999999998E-3</v>
      </c>
      <c r="NI74" s="13">
        <f>Inbound!NH9*Data!$B36/Data!$B38/Data!$B3</f>
        <v>0</v>
      </c>
    </row>
    <row r="75" spans="1:373" ht="15">
      <c r="B75" s="172" t="s">
        <v>372</v>
      </c>
      <c r="C75" s="8">
        <f>C67/Data!$B3/Data!$B53</f>
        <v>0.38666666666666666</v>
      </c>
      <c r="D75" s="8">
        <f>D67/Data!$B3/Data!$B53</f>
        <v>0.38666666666666666</v>
      </c>
      <c r="E75" s="8">
        <f>E67/Data!$B3/Data!$B53</f>
        <v>0.35444444444444445</v>
      </c>
      <c r="F75" s="8">
        <f>F67/Data!$B3/Data!$B53</f>
        <v>0.35444444444444445</v>
      </c>
      <c r="G75" s="8">
        <f>G67/Data!$B3/Data!$B53</f>
        <v>0.35444444444444445</v>
      </c>
      <c r="H75" s="8">
        <f>H67/Data!$B3/Data!$B53</f>
        <v>0.64444444444444438</v>
      </c>
      <c r="I75" s="8">
        <f>I67/Data!$B3/Data!$B53</f>
        <v>0.64444444444444438</v>
      </c>
      <c r="J75" s="8">
        <f>J67/Data!$B3/Data!$B53</f>
        <v>0.38666666666666666</v>
      </c>
      <c r="K75" s="8">
        <f>K67/Data!$B3/Data!$B53</f>
        <v>0.38666666666666666</v>
      </c>
      <c r="L75" s="8">
        <f>L67/Data!$B3/Data!$B53</f>
        <v>0.35444444444444445</v>
      </c>
      <c r="M75" s="8">
        <f>M67/Data!$B3/Data!$B53</f>
        <v>0.35444444444444445</v>
      </c>
      <c r="N75" s="8">
        <f>N67/Data!$B3/Data!$B53</f>
        <v>0.35444444444444445</v>
      </c>
      <c r="O75" s="8">
        <f>O67/Data!$B3/Data!$B53</f>
        <v>0.64444444444444438</v>
      </c>
      <c r="P75" s="8">
        <f>P67/Data!$B3/Data!$B53</f>
        <v>0.64444444444444438</v>
      </c>
      <c r="Q75" s="8">
        <f>Q67/Data!$B3/Data!$B53</f>
        <v>0.38666666666666666</v>
      </c>
      <c r="R75" s="8">
        <f>R67/Data!$B3/Data!$B53</f>
        <v>0.38666666666666666</v>
      </c>
      <c r="S75" s="8">
        <f>S67/Data!$B3/Data!$B53</f>
        <v>0.35444444444444445</v>
      </c>
      <c r="T75" s="8">
        <f>T67/Data!$B3/Data!$B53</f>
        <v>0.35444444444444445</v>
      </c>
      <c r="U75" s="8">
        <f>U67/Data!$B3/Data!$B53</f>
        <v>0.35444444444444445</v>
      </c>
      <c r="V75" s="8">
        <f>V67/Data!$B3/Data!$B53</f>
        <v>0.64444444444444438</v>
      </c>
      <c r="W75" s="8">
        <f>W67/Data!$B3/Data!$B53</f>
        <v>0.64444444444444438</v>
      </c>
      <c r="X75" s="8">
        <f>X67/Data!$B3/Data!$B53</f>
        <v>0.38666666666666666</v>
      </c>
      <c r="Y75" s="8">
        <f>Y67/Data!$B3/Data!$B53</f>
        <v>0.38666666666666666</v>
      </c>
      <c r="Z75" s="8">
        <f>Z67/Data!$B3/Data!$B53</f>
        <v>0.35444444444444445</v>
      </c>
      <c r="AA75" s="8">
        <f>AA67/Data!$B3/Data!$B53</f>
        <v>0.35444444444444445</v>
      </c>
      <c r="AB75" s="8">
        <f>AB67/Data!$B3/Data!$B53</f>
        <v>0.35444444444444445</v>
      </c>
      <c r="AC75" s="8">
        <f>AC67/Data!$B3/Data!$B53</f>
        <v>0.64444444444444438</v>
      </c>
      <c r="AD75" s="8">
        <f>AD67/Data!$B3/Data!$B53</f>
        <v>0.64444444444444438</v>
      </c>
      <c r="AE75" s="8">
        <f>AE67/Data!$B3/Data!$B53</f>
        <v>0.38666666666666666</v>
      </c>
      <c r="AF75" s="8">
        <f>AF67/Data!$B3/Data!$B53</f>
        <v>0.38666666666666666</v>
      </c>
      <c r="AG75" s="8">
        <f>AG67/Data!$B3/Data!$B53</f>
        <v>0.35444444444444445</v>
      </c>
      <c r="AH75" s="8">
        <f>AH67/Data!$B3/Data!$B53</f>
        <v>0.35444444444444445</v>
      </c>
      <c r="AI75" s="8">
        <f>AI67/Data!$B3/Data!$B53</f>
        <v>0.35444444444444445</v>
      </c>
      <c r="AJ75" s="8">
        <f>AJ67/Data!$B3/Data!$B53</f>
        <v>0.64444444444444438</v>
      </c>
      <c r="AK75" s="8">
        <f>AK67/Data!$B3/Data!$B53</f>
        <v>0.64444444444444438</v>
      </c>
      <c r="AL75" s="8">
        <f>AL67/Data!$B3/Data!$B53</f>
        <v>0.38666666666666666</v>
      </c>
      <c r="AM75" s="8">
        <f>AM67/Data!$B3/Data!$B53</f>
        <v>0.38666666666666666</v>
      </c>
      <c r="AN75" s="8">
        <f>AN67/Data!$B3/Data!$B53</f>
        <v>0.35444444444444445</v>
      </c>
      <c r="AO75" s="8">
        <f>AO67/Data!$B3/Data!$B53</f>
        <v>0.35444444444444445</v>
      </c>
      <c r="AP75" s="8">
        <f>AP67/Data!$B3/Data!$B53</f>
        <v>0.35444444444444445</v>
      </c>
      <c r="AQ75" s="8">
        <f>AQ67/Data!$B3/Data!$B53</f>
        <v>0.64444444444444438</v>
      </c>
      <c r="AR75" s="8">
        <f>AR67/Data!$B3/Data!$B53</f>
        <v>0.64444444444444438</v>
      </c>
      <c r="AS75" s="8">
        <f>AS67/Data!$B3/Data!$B53</f>
        <v>0.38666666666666666</v>
      </c>
      <c r="AT75" s="8">
        <f>AT67/Data!$B3/Data!$B53</f>
        <v>0.38666666666666666</v>
      </c>
      <c r="AU75" s="8">
        <f>AU67/Data!$B3/Data!$B53</f>
        <v>0.35444444444444445</v>
      </c>
      <c r="AV75" s="8">
        <f>AV67/Data!$B3/Data!$B53</f>
        <v>0.35444444444444445</v>
      </c>
      <c r="AW75" s="8">
        <f>AW67/Data!$B3/Data!$B53</f>
        <v>0.35444444444444445</v>
      </c>
      <c r="AX75" s="8">
        <f>AX67/Data!$B3/Data!$B53</f>
        <v>0.64444444444444438</v>
      </c>
      <c r="AY75" s="8">
        <f>AY67/Data!$B3/Data!$B53</f>
        <v>0.64444444444444438</v>
      </c>
      <c r="AZ75" s="8">
        <f>AZ67/Data!$B3/Data!$B53</f>
        <v>0.38666666666666666</v>
      </c>
      <c r="BA75" s="8">
        <f>BA67/Data!$B3/Data!$B53</f>
        <v>0.38666666666666666</v>
      </c>
      <c r="BB75" s="8">
        <f>BB67/Data!$B3/Data!$B53</f>
        <v>0.35444444444444445</v>
      </c>
      <c r="BC75" s="8">
        <f>BC67/Data!$B3/Data!$B53</f>
        <v>0.35444444444444445</v>
      </c>
      <c r="BD75" s="8">
        <f>BD67/Data!$B3/Data!$B53</f>
        <v>0.35444444444444445</v>
      </c>
      <c r="BE75" s="8">
        <f>BE67/Data!$B3/Data!$B53</f>
        <v>0.64444444444444438</v>
      </c>
      <c r="BF75" s="8">
        <f>BF67/Data!$B3/Data!$B53</f>
        <v>0.64444444444444438</v>
      </c>
      <c r="BG75" s="8">
        <f>BG67/Data!$B3/Data!$B53</f>
        <v>0.38666666666666666</v>
      </c>
      <c r="BH75" s="8">
        <f>BH67/Data!$B3/Data!$B53</f>
        <v>0.38666666666666666</v>
      </c>
      <c r="BI75" s="8">
        <f>BI67/Data!$B3/Data!$B53</f>
        <v>0.35444444444444445</v>
      </c>
      <c r="BJ75" s="8">
        <f>BJ67/Data!$B3/Data!$B53</f>
        <v>0.35444444444444445</v>
      </c>
      <c r="BK75" s="8">
        <f>BK67/Data!$B3/Data!$B53</f>
        <v>0.35444444444444445</v>
      </c>
      <c r="BL75" s="8">
        <f>BL67/Data!$B3/Data!$B53</f>
        <v>0.64444444444444438</v>
      </c>
      <c r="BM75" s="8">
        <f>BM67/Data!$B3/Data!$B53</f>
        <v>0.64444444444444438</v>
      </c>
      <c r="BN75" s="8">
        <f>BN67/Data!$B3/Data!$B53</f>
        <v>0.38666666666666666</v>
      </c>
      <c r="BO75" s="8">
        <f>BO67/Data!$B3/Data!$B53</f>
        <v>0.38666666666666666</v>
      </c>
      <c r="BP75" s="8">
        <f>BP67/Data!$B3/Data!$B53</f>
        <v>0.35444444444444445</v>
      </c>
      <c r="BQ75" s="8">
        <f>BQ67/Data!$B3/Data!$B53</f>
        <v>0.35444444444444445</v>
      </c>
      <c r="BR75" s="8">
        <f>BR67/Data!$B3/Data!$B53</f>
        <v>0.35444444444444445</v>
      </c>
      <c r="BS75" s="8">
        <f>BS67/Data!$B3/Data!$B53</f>
        <v>0.64444444444444438</v>
      </c>
      <c r="BT75" s="8">
        <f>BT67/Data!$B3/Data!$B53</f>
        <v>0.64444444444444438</v>
      </c>
      <c r="BU75" s="8">
        <f>BU67/Data!$B3/Data!$B53</f>
        <v>0.38666666666666666</v>
      </c>
      <c r="BV75" s="8">
        <f>BV67/Data!$B3/Data!$B53</f>
        <v>0.38666666666666666</v>
      </c>
      <c r="BW75" s="8">
        <f>BW67/Data!$B3/Data!$B53</f>
        <v>0.35444444444444445</v>
      </c>
      <c r="BX75" s="8">
        <f>BX67/Data!$B3/Data!$B53</f>
        <v>0.35444444444444445</v>
      </c>
      <c r="BY75" s="8">
        <f>BY67/Data!$B3/Data!$B53</f>
        <v>0.35444444444444445</v>
      </c>
      <c r="BZ75" s="8">
        <f>BZ67/Data!$B3/Data!$B53</f>
        <v>0.64444444444444438</v>
      </c>
      <c r="CA75" s="8">
        <f>CA67/Data!$B3/Data!$B53</f>
        <v>0.64444444444444438</v>
      </c>
      <c r="CB75" s="8">
        <f>CB67/Data!$B3/Data!$B53</f>
        <v>0.38666666666666666</v>
      </c>
      <c r="CC75" s="8">
        <f>CC67/Data!$B3/Data!$B53</f>
        <v>0.38666666666666666</v>
      </c>
      <c r="CD75" s="8">
        <f>CD67/Data!$B3/Data!$B53</f>
        <v>0</v>
      </c>
      <c r="CE75" s="8">
        <f>CE67/Data!$B3/Data!$B53</f>
        <v>0</v>
      </c>
      <c r="CF75" s="8">
        <f>CF67/Data!$B3/Data!$B53</f>
        <v>0</v>
      </c>
      <c r="CG75" s="8">
        <f>CG67/Data!$B3/Data!$B53</f>
        <v>0</v>
      </c>
      <c r="CH75" s="8">
        <f>CH67/Data!$B3/Data!$B53</f>
        <v>0</v>
      </c>
      <c r="CI75" s="8">
        <f>CI67/Data!$B3/Data!$B53</f>
        <v>0</v>
      </c>
      <c r="CJ75" s="8">
        <f>CJ67/Data!$B3/Data!$B53</f>
        <v>0</v>
      </c>
      <c r="CK75" s="8">
        <f>CK67/Data!$B3/Data!$B53</f>
        <v>0</v>
      </c>
      <c r="CL75" s="8">
        <f>CL67/Data!$B3/Data!$B53</f>
        <v>0</v>
      </c>
      <c r="CM75" s="8">
        <f>CM67/Data!$B3/Data!$B53</f>
        <v>0</v>
      </c>
      <c r="CN75" s="8">
        <f>CN67/Data!$B3/Data!$B53</f>
        <v>0</v>
      </c>
      <c r="CO75" s="8">
        <f>CO67/Data!$B3/Data!$B53</f>
        <v>0</v>
      </c>
      <c r="CP75" s="8">
        <f>CP67/Data!$B3/Data!$B53</f>
        <v>0</v>
      </c>
      <c r="CQ75" s="8">
        <f>CQ67/Data!$B3/Data!$B53</f>
        <v>0.38666666666666666</v>
      </c>
      <c r="CR75" s="8">
        <f>CR67/Data!$B3/Data!$B53</f>
        <v>0.35444444444444445</v>
      </c>
      <c r="CS75" s="8">
        <f>CS67/Data!$B3/Data!$B53</f>
        <v>0.35444444444444445</v>
      </c>
      <c r="CT75" s="8">
        <f>CT67/Data!$B3/Data!$B53</f>
        <v>0.35444444444444445</v>
      </c>
      <c r="CU75" s="8">
        <f>CU67/Data!$B3/Data!$B53</f>
        <v>0.64444444444444438</v>
      </c>
      <c r="CV75" s="8">
        <f>CV67/Data!$B3/Data!$B53</f>
        <v>0.64444444444444438</v>
      </c>
      <c r="CW75" s="8">
        <f>CW67/Data!$B3/Data!$B53</f>
        <v>0.38666666666666666</v>
      </c>
      <c r="CX75" s="8">
        <f>CX67/Data!$B3/Data!$B53</f>
        <v>0.38666666666666666</v>
      </c>
      <c r="CY75" s="8">
        <f>CY67/Data!$B3/Data!$B53</f>
        <v>0.35444444444444445</v>
      </c>
      <c r="CZ75" s="8">
        <f>CZ67/Data!$B3/Data!$B53</f>
        <v>0.35444444444444445</v>
      </c>
      <c r="DA75" s="8">
        <f>DA67/Data!$B3/Data!$B53</f>
        <v>0.35444444444444445</v>
      </c>
      <c r="DB75" s="8">
        <f>DB67/Data!$B3/Data!$B53</f>
        <v>0</v>
      </c>
      <c r="DC75" s="8">
        <f>DC67/Data!$B3/Data!$B53</f>
        <v>0</v>
      </c>
      <c r="DD75" s="8">
        <f>DD67/Data!$B3/Data!$B53</f>
        <v>0</v>
      </c>
      <c r="DE75" s="8">
        <f>DE67/Data!$B3/Data!$B53</f>
        <v>0</v>
      </c>
      <c r="DF75" s="8">
        <f>DF67/Data!$B3/Data!$B53</f>
        <v>0</v>
      </c>
      <c r="DG75" s="8">
        <f>DG67/Data!$B3/Data!$B53</f>
        <v>0.35444444444444445</v>
      </c>
      <c r="DH75" s="8">
        <f>DH67/Data!$B3/Data!$B53</f>
        <v>0.35444444444444445</v>
      </c>
      <c r="DI75" s="8">
        <f>DI67/Data!$B3/Data!$B53</f>
        <v>0</v>
      </c>
      <c r="DJ75" s="8">
        <f>DJ67/Data!$B3/Data!$B53</f>
        <v>0</v>
      </c>
      <c r="DK75" s="8">
        <f>DK67/Data!$B3/Data!$B53</f>
        <v>0</v>
      </c>
      <c r="DL75" s="8">
        <f>DL67/Data!$B3/Data!$B53</f>
        <v>0.38666666666666666</v>
      </c>
      <c r="DM75" s="8">
        <f>DM67/Data!$B3/Data!$B53</f>
        <v>0.35444444444444445</v>
      </c>
      <c r="DN75" s="8">
        <f>DN67/Data!$B3/Data!$B53</f>
        <v>0.35444444444444445</v>
      </c>
      <c r="DO75" s="8">
        <f>DO67/Data!$B3/Data!$B53</f>
        <v>0.35444444444444445</v>
      </c>
      <c r="DP75" s="8">
        <f>DP67/Data!$B3/Data!$B53</f>
        <v>0.64444444444444438</v>
      </c>
      <c r="DQ75" s="8">
        <f>DQ67/Data!$B3/Data!$B53</f>
        <v>0.64444444444444438</v>
      </c>
      <c r="DR75" s="8">
        <f>DR67/Data!$B3/Data!$B53</f>
        <v>0.38666666666666666</v>
      </c>
      <c r="DS75" s="8">
        <f>DS67/Data!$B3/Data!$B53</f>
        <v>1.1046666666666665</v>
      </c>
      <c r="DT75" s="8">
        <f>DT67/Data!$B3/Data!$B53</f>
        <v>1.0126111111111111</v>
      </c>
      <c r="DU75" s="8">
        <f>DU67/Data!$B3/Data!$B53</f>
        <v>1.0126111111111111</v>
      </c>
      <c r="DV75" s="8">
        <f>DV67/Data!$B3/Data!$B53</f>
        <v>1.0126111111111111</v>
      </c>
      <c r="DW75" s="8">
        <f>DW67/Data!$B3/Data!$B53</f>
        <v>1.8411111111111111</v>
      </c>
      <c r="DX75" s="8">
        <f>DX67/Data!$B3/Data!$B53</f>
        <v>1.8411111111111111</v>
      </c>
      <c r="DY75" s="8">
        <f>DY67/Data!$B3/Data!$B53</f>
        <v>1.1046666666666665</v>
      </c>
      <c r="DZ75" s="8">
        <f>DZ67/Data!$B3/Data!$B53</f>
        <v>1.1046666666666665</v>
      </c>
      <c r="EA75" s="8">
        <f>EA67/Data!$B3/Data!$B53</f>
        <v>1.0126111111111111</v>
      </c>
      <c r="EB75" s="8">
        <f>EB67/Data!$B3/Data!$B53</f>
        <v>1.0126111111111111</v>
      </c>
      <c r="EC75" s="8">
        <f>EC67/Data!$B3/Data!$B53</f>
        <v>1.0126111111111111</v>
      </c>
      <c r="ED75" s="8">
        <f>ED67/Data!$B3/Data!$B53</f>
        <v>1.8411111111111111</v>
      </c>
      <c r="EE75" s="8">
        <f>EE67/Data!$B3/Data!$B53</f>
        <v>1.8411111111111111</v>
      </c>
      <c r="EF75" s="8">
        <f>EF67/Data!$B3/Data!$B53</f>
        <v>1.1046666666666665</v>
      </c>
      <c r="EG75" s="8">
        <f>EG67/Data!$B3/Data!$B53</f>
        <v>1.1046666666666665</v>
      </c>
      <c r="EH75" s="8">
        <f>EH67/Data!$B3/Data!$B53</f>
        <v>1.0126111111111111</v>
      </c>
      <c r="EI75" s="8">
        <f>EI67/Data!$B3/Data!$B53</f>
        <v>1.0126111111111111</v>
      </c>
      <c r="EJ75" s="8">
        <f>EJ67/Data!$B3/Data!$B53</f>
        <v>0.35444444444444445</v>
      </c>
      <c r="EK75" s="8">
        <f>EK67/Data!$B3/Data!$B53</f>
        <v>0.64444444444444438</v>
      </c>
      <c r="EL75" s="8">
        <f>EL67/Data!$B3/Data!$B53</f>
        <v>0.64444444444444438</v>
      </c>
      <c r="EM75" s="8">
        <f>EM67/Data!$B3/Data!$B53</f>
        <v>0.38666666666666666</v>
      </c>
      <c r="EN75" s="8">
        <f>EN67/Data!$B3/Data!$B53</f>
        <v>0.38666666666666666</v>
      </c>
      <c r="EO75" s="8">
        <f>EO67/Data!$B3/Data!$B53</f>
        <v>0.35444444444444445</v>
      </c>
      <c r="EP75" s="8">
        <f>EP67/Data!$B3/Data!$B53</f>
        <v>0.35444444444444445</v>
      </c>
      <c r="EQ75" s="8">
        <f>EQ67/Data!$B3/Data!$B53</f>
        <v>0.35444444444444445</v>
      </c>
      <c r="ER75" s="8">
        <f>ER67/Data!$B3/Data!$B53</f>
        <v>0.64444444444444438</v>
      </c>
      <c r="ES75" s="8">
        <f>ES67/Data!$B3/Data!$B53</f>
        <v>0.64444444444444438</v>
      </c>
      <c r="ET75" s="8">
        <f>ET67/Data!$B3/Data!$B53</f>
        <v>0.38666666666666666</v>
      </c>
      <c r="EU75" s="8">
        <f>EU67/Data!$B3/Data!$B53</f>
        <v>0.38666666666666666</v>
      </c>
      <c r="EV75" s="8">
        <f>EV67/Data!$B3/Data!$B53</f>
        <v>0.35444444444444445</v>
      </c>
      <c r="EW75" s="8">
        <f>EW67/Data!$B3/Data!$B53</f>
        <v>0.35444444444444445</v>
      </c>
      <c r="EX75" s="8">
        <f>EX67/Data!$B3/Data!$B53</f>
        <v>0.35444444444444445</v>
      </c>
      <c r="EY75" s="8">
        <f>EY67/Data!$B3/Data!$B53</f>
        <v>0.64444444444444438</v>
      </c>
      <c r="EZ75" s="8">
        <f>EZ67/Data!$B3/Data!$B53</f>
        <v>0.64444444444444438</v>
      </c>
      <c r="FA75" s="8">
        <f>FA67/Data!$B3/Data!$B53</f>
        <v>0.38666666666666666</v>
      </c>
      <c r="FB75" s="8">
        <f>FB67/Data!$B3/Data!$B53</f>
        <v>0.38666666666666666</v>
      </c>
      <c r="FC75" s="8">
        <f>FC67/Data!$B3/Data!$B53</f>
        <v>0.35444444444444445</v>
      </c>
      <c r="FD75" s="8">
        <f>FD67/Data!$B3/Data!$B53</f>
        <v>0.35444444444444445</v>
      </c>
      <c r="FE75" s="8">
        <f>FE67/Data!$B3/Data!$B53</f>
        <v>0.35444444444444445</v>
      </c>
      <c r="FF75" s="8">
        <f>FF67/Data!$B3/Data!$B53</f>
        <v>0.64444444444444438</v>
      </c>
      <c r="FG75" s="8">
        <f>FG67/Data!$B3/Data!$B53</f>
        <v>0.64444444444444438</v>
      </c>
      <c r="FH75" s="8">
        <f>FH67/Data!$B3/Data!$B53</f>
        <v>0.38666666666666666</v>
      </c>
      <c r="FI75" s="8">
        <f>FI67/Data!$B3/Data!$B53</f>
        <v>0.38666666666666666</v>
      </c>
      <c r="FJ75" s="8">
        <f>FJ67/Data!$B3/Data!$B53</f>
        <v>0.35444444444444445</v>
      </c>
      <c r="FK75" s="8">
        <f>FK67/Data!$B3/Data!$B53</f>
        <v>0.35444444444444445</v>
      </c>
      <c r="FL75" s="8">
        <f>FL67/Data!$B3/Data!$B53</f>
        <v>0.35444444444444445</v>
      </c>
      <c r="FM75" s="8">
        <f>FM67/Data!$B3/Data!$B53</f>
        <v>0.64444444444444438</v>
      </c>
      <c r="FN75" s="8">
        <f>FN67/Data!$B3/Data!$B53</f>
        <v>0.64444444444444438</v>
      </c>
      <c r="FO75" s="8">
        <f>FO67/Data!$B3/Data!$B53</f>
        <v>0.38666666666666666</v>
      </c>
      <c r="FP75" s="8">
        <f>FP67/Data!$B3/Data!$B53</f>
        <v>0.38666666666666666</v>
      </c>
      <c r="FQ75" s="8">
        <f>FQ67/Data!$B3/Data!$B53</f>
        <v>0.35444444444444445</v>
      </c>
      <c r="FR75" s="8">
        <f>FR67/Data!$B3/Data!$B53</f>
        <v>0.35444444444444445</v>
      </c>
      <c r="FS75" s="8">
        <f>FS67/Data!$B3/Data!$B53</f>
        <v>0.35444444444444445</v>
      </c>
      <c r="FT75" s="8">
        <f>FT67/Data!$B3/Data!$B53</f>
        <v>0.64444444444444438</v>
      </c>
      <c r="FU75" s="8">
        <f>FU67/Data!$B3/Data!$B53</f>
        <v>0.64444444444444438</v>
      </c>
      <c r="FV75" s="8">
        <f>FV67/Data!$B3/Data!$B53</f>
        <v>0.38666666666666666</v>
      </c>
      <c r="FW75" s="8">
        <f>FW67/Data!$B3/Data!$B53</f>
        <v>0.38666666666666666</v>
      </c>
      <c r="FX75" s="8">
        <f>FX67/Data!$B3/Data!$B53</f>
        <v>0.35444444444444445</v>
      </c>
      <c r="FY75" s="8">
        <f>FY67/Data!$B3/Data!$B53</f>
        <v>0.35444444444444445</v>
      </c>
      <c r="FZ75" s="8">
        <f>FZ67/Data!$B3/Data!$B53</f>
        <v>0.35444444444444445</v>
      </c>
      <c r="GA75" s="8">
        <f>GA67/Data!$B3/Data!$B53</f>
        <v>0.64444444444444438</v>
      </c>
      <c r="GB75" s="8">
        <f>GB67/Data!$B3/Data!$B53</f>
        <v>0.64444444444444438</v>
      </c>
      <c r="GC75" s="8">
        <f>GC67/Data!$B3/Data!$B53</f>
        <v>0.38666666666666666</v>
      </c>
      <c r="GD75" s="8">
        <f>GD67/Data!$B3/Data!$B53</f>
        <v>0.38666666666666666</v>
      </c>
      <c r="GE75" s="8">
        <f>GE67/Data!$B3/Data!$B53</f>
        <v>0.35444444444444445</v>
      </c>
      <c r="GF75" s="8">
        <f>GF67/Data!$B3/Data!$B53</f>
        <v>0.35444444444444445</v>
      </c>
      <c r="GG75" s="8">
        <f>GG67/Data!$B3/Data!$B53</f>
        <v>0.35444444444444445</v>
      </c>
      <c r="GH75" s="8">
        <f>GH67/Data!$B3/Data!$B53</f>
        <v>0.64444444444444438</v>
      </c>
      <c r="GI75" s="8">
        <f>GI67/Data!$B3/Data!$B53</f>
        <v>0.64444444444444438</v>
      </c>
      <c r="GJ75" s="8">
        <f>GJ67/Data!$B3/Data!$B53</f>
        <v>0.38666666666666666</v>
      </c>
      <c r="GK75" s="8">
        <f>GK67/Data!$B3/Data!$B53</f>
        <v>0.38666666666666666</v>
      </c>
      <c r="GL75" s="8">
        <f>GL67/Data!$B3/Data!$B53</f>
        <v>0.35444444444444445</v>
      </c>
      <c r="GM75" s="8">
        <f>GM67/Data!$B3/Data!$B53</f>
        <v>0.35444444444444445</v>
      </c>
      <c r="GN75" s="8">
        <f>GN67/Data!$B3/Data!$B53</f>
        <v>0.35444444444444445</v>
      </c>
      <c r="GO75" s="8">
        <f>GO67/Data!$B3/Data!$B53</f>
        <v>0.64444444444444438</v>
      </c>
      <c r="GP75" s="8">
        <f>GP67/Data!$B3/Data!$B53</f>
        <v>0.64444444444444438</v>
      </c>
      <c r="GQ75" s="8">
        <f>GQ67/Data!$B3/Data!$B53</f>
        <v>0.38666666666666666</v>
      </c>
      <c r="GR75" s="8">
        <f>GR67/Data!$B3/Data!$B53</f>
        <v>0.38666666666666666</v>
      </c>
      <c r="GS75" s="8">
        <f>GS67/Data!$B3/Data!$B53</f>
        <v>0.35444444444444445</v>
      </c>
      <c r="GT75" s="8">
        <f>GT67/Data!$B3/Data!$B53</f>
        <v>0.35444444444444445</v>
      </c>
      <c r="GU75" s="8">
        <f>GU67/Data!$B3/Data!$B53</f>
        <v>0.35444444444444445</v>
      </c>
      <c r="GV75" s="8">
        <f>GV67/Data!$B3/Data!$B53</f>
        <v>0.64444444444444438</v>
      </c>
      <c r="GW75" s="8">
        <f>GW67/Data!$B3/Data!$B53</f>
        <v>0.64444444444444438</v>
      </c>
      <c r="GX75" s="8">
        <f>GX67/Data!$B3/Data!$B53</f>
        <v>0.38666666666666666</v>
      </c>
      <c r="GY75" s="8">
        <f>GY67/Data!$B3/Data!$B53</f>
        <v>0.38666666666666666</v>
      </c>
      <c r="GZ75" s="8">
        <f>GZ67/Data!$B3/Data!$B53</f>
        <v>0.35444444444444445</v>
      </c>
      <c r="HA75" s="8">
        <f>HA67/Data!$B3/Data!$B53</f>
        <v>0.35444444444444445</v>
      </c>
      <c r="HB75" s="8">
        <f>HB67/Data!$B3/Data!$B53</f>
        <v>0.35444444444444445</v>
      </c>
      <c r="HC75" s="8">
        <f>HC67/Data!$B3/Data!$B53</f>
        <v>0.64444444444444438</v>
      </c>
      <c r="HD75" s="8">
        <f>HD67/Data!$B3/Data!$B53</f>
        <v>0.64444444444444438</v>
      </c>
      <c r="HE75" s="8">
        <f>HE67/Data!$B3/Data!$B53</f>
        <v>0.38666666666666666</v>
      </c>
      <c r="HF75" s="8">
        <f>HF67/Data!$B3/Data!$B53</f>
        <v>0.38666666666666666</v>
      </c>
      <c r="HG75" s="8">
        <f>HG67/Data!$B3/Data!$B53</f>
        <v>0.35444444444444445</v>
      </c>
      <c r="HH75" s="8">
        <f>HH67/Data!$B3/Data!$B53</f>
        <v>0.35444444444444445</v>
      </c>
      <c r="HI75" s="8">
        <f>HI67/Data!$B3/Data!$B53</f>
        <v>0.35444444444444445</v>
      </c>
      <c r="HJ75" s="8">
        <f>HJ67/Data!$B3/Data!$B53</f>
        <v>0.64444444444444438</v>
      </c>
      <c r="HK75" s="8">
        <f>HK67/Data!$B3/Data!$B53</f>
        <v>0.64444444444444438</v>
      </c>
      <c r="HL75" s="8">
        <f>HL67/Data!$B3/Data!$B53</f>
        <v>0.38666666666666666</v>
      </c>
      <c r="HM75" s="8">
        <f>HM67/Data!$B3/Data!$B53</f>
        <v>0.38666666666666666</v>
      </c>
      <c r="HN75" s="8">
        <f>HN67/Data!$B3/Data!$B53</f>
        <v>0.35444444444444445</v>
      </c>
      <c r="HO75" s="8">
        <f>HO67/Data!$B3/Data!$B53</f>
        <v>0.35444444444444445</v>
      </c>
      <c r="HP75" s="8">
        <f>HP67/Data!$B3/Data!$B53</f>
        <v>0.35444444444444445</v>
      </c>
      <c r="HQ75" s="8">
        <f>HQ67/Data!$B3/Data!$B53</f>
        <v>0.64444444444444438</v>
      </c>
      <c r="HR75" s="8">
        <f>HR67/Data!$B3/Data!$B53</f>
        <v>0.64444444444444438</v>
      </c>
      <c r="HS75" s="8">
        <f>HS67/Data!$B3/Data!$B53</f>
        <v>0.38666666666666666</v>
      </c>
      <c r="HT75" s="8">
        <f>HT67/Data!$B3/Data!$B53</f>
        <v>0.38666666666666666</v>
      </c>
      <c r="HU75" s="8">
        <f>HU67/Data!$B3/Data!$B53</f>
        <v>0.35444444444444445</v>
      </c>
      <c r="HV75" s="8">
        <f>HV67/Data!$B3/Data!$B53</f>
        <v>0.35444444444444445</v>
      </c>
      <c r="HW75" s="8">
        <f>HW67/Data!$B3/Data!$B53</f>
        <v>0.35444444444444445</v>
      </c>
      <c r="HX75" s="8">
        <f>HX67/Data!$B3/Data!$B53</f>
        <v>0.64444444444444438</v>
      </c>
      <c r="HY75" s="8">
        <f>HY67/Data!$B3/Data!$B53</f>
        <v>0.64444444444444438</v>
      </c>
      <c r="HZ75" s="8">
        <f>HZ67/Data!$B3/Data!$B53</f>
        <v>0.38666666666666666</v>
      </c>
      <c r="IA75" s="8">
        <f>IA67/Data!$B3/Data!$B53</f>
        <v>0.38666666666666666</v>
      </c>
      <c r="IB75" s="8">
        <f>IB67/Data!$B3/Data!$B53</f>
        <v>0.35444444444444445</v>
      </c>
      <c r="IC75" s="8">
        <f>IC67/Data!$B3/Data!$B53</f>
        <v>0.35444444444444445</v>
      </c>
      <c r="ID75" s="8">
        <f>ID67/Data!$B3/Data!$B53</f>
        <v>0.35444444444444445</v>
      </c>
      <c r="IE75" s="8">
        <f>IE67/Data!$B3/Data!$B53</f>
        <v>0.64444444444444438</v>
      </c>
      <c r="IF75" s="8">
        <f>IF67/Data!$B3/Data!$B53</f>
        <v>0.64444444444444438</v>
      </c>
      <c r="IG75" s="8">
        <f>IG67/Data!$B3/Data!$B53</f>
        <v>0.38666666666666666</v>
      </c>
      <c r="IH75" s="8">
        <f>IH67/Data!$B3/Data!$B53</f>
        <v>0.38666666666666666</v>
      </c>
      <c r="II75" s="8">
        <f>II67/Data!$B3/Data!$B53</f>
        <v>0.35444444444444445</v>
      </c>
      <c r="IJ75" s="8">
        <f>IJ67/Data!$B3/Data!$B53</f>
        <v>0.35444444444444445</v>
      </c>
      <c r="IK75" s="8">
        <f>IK67/Data!$B3/Data!$B53</f>
        <v>0.35444444444444445</v>
      </c>
      <c r="IL75" s="8">
        <f>IL67/Data!$B3/Data!$B53</f>
        <v>0.64444444444444438</v>
      </c>
      <c r="IM75" s="8">
        <f>IM67/Data!$B3/Data!$B53</f>
        <v>0.64444444444444438</v>
      </c>
      <c r="IN75" s="8">
        <f>IN67/Data!$B3/Data!$B53</f>
        <v>0.38666666666666666</v>
      </c>
      <c r="IO75" s="8">
        <f>IO67/Data!$B3/Data!$B53</f>
        <v>0.38666666666666666</v>
      </c>
      <c r="IP75" s="8">
        <f>IP67/Data!$B3/Data!$B53</f>
        <v>0.35444444444444445</v>
      </c>
      <c r="IQ75" s="8">
        <f>IQ67/Data!$B3/Data!$B53</f>
        <v>0.35444444444444445</v>
      </c>
      <c r="IR75" s="8">
        <f>IR67/Data!$B3/Data!$B53</f>
        <v>0.35444444444444445</v>
      </c>
      <c r="IS75" s="8">
        <f>IS67/Data!$B3/Data!$B53</f>
        <v>0.64444444444444438</v>
      </c>
      <c r="IT75" s="8">
        <f>IT67/Data!$B3/Data!$B53</f>
        <v>0.64444444444444438</v>
      </c>
      <c r="IU75" s="8">
        <f>IU67/Data!$B3/Data!$B53</f>
        <v>0.38666666666666666</v>
      </c>
      <c r="IV75" s="8">
        <f>IV67/Data!$B3/Data!$B53</f>
        <v>0.38666666666666666</v>
      </c>
      <c r="IW75" s="8">
        <f>IW67/Data!$B3/Data!$B53</f>
        <v>0.35444444444444445</v>
      </c>
      <c r="IX75" s="8">
        <f>IX67/Data!$B3/Data!$B53</f>
        <v>0.35444444444444445</v>
      </c>
      <c r="IY75" s="8">
        <f>IY67/Data!$B3/Data!$B53</f>
        <v>0.35444444444444445</v>
      </c>
      <c r="IZ75" s="8">
        <f>IZ67/Data!$B3/Data!$B53</f>
        <v>0.64444444444444438</v>
      </c>
      <c r="JA75" s="8">
        <f>JA67/Data!$B3/Data!$B53</f>
        <v>0.64444444444444438</v>
      </c>
      <c r="JB75" s="8">
        <f>JB67/Data!$B3/Data!$B53</f>
        <v>0.38666666666666666</v>
      </c>
      <c r="JC75" s="8">
        <f>JC67/Data!$B3/Data!$B53</f>
        <v>0.38666666666666666</v>
      </c>
      <c r="JD75" s="8">
        <f>JD67/Data!$B3/Data!$B53</f>
        <v>0.35444444444444445</v>
      </c>
      <c r="JE75" s="8">
        <f>JE67/Data!$B3/Data!$B53</f>
        <v>0.35444444444444445</v>
      </c>
      <c r="JF75" s="8">
        <f>JF67/Data!$B3/Data!$B53</f>
        <v>0.35444444444444445</v>
      </c>
      <c r="JG75" s="8">
        <f>JG67/Data!$B3/Data!$B53</f>
        <v>0.64444444444444438</v>
      </c>
      <c r="JH75" s="8">
        <f>JH67/Data!$B3/Data!$B53</f>
        <v>0.64444444444444438</v>
      </c>
      <c r="JI75" s="8">
        <f>JI67/Data!$B3/Data!$B53</f>
        <v>0.38666666666666666</v>
      </c>
      <c r="JJ75" s="8">
        <f>JJ67/Data!$B3/Data!$B53</f>
        <v>0.38666666666666666</v>
      </c>
      <c r="JK75" s="8">
        <f>JK67/Data!$B3/Data!$B53</f>
        <v>0.35444444444444445</v>
      </c>
      <c r="JL75" s="8">
        <f>JL67/Data!$B3/Data!$B53</f>
        <v>0.35444444444444445</v>
      </c>
      <c r="JM75" s="8">
        <f>JM67/Data!$B3/Data!$B53</f>
        <v>0.35444444444444445</v>
      </c>
      <c r="JN75" s="8">
        <f>JN67/Data!$B3/Data!$B53</f>
        <v>0.64444444444444438</v>
      </c>
      <c r="JO75" s="8">
        <f>JO67/Data!$B3/Data!$B53</f>
        <v>0.64444444444444438</v>
      </c>
      <c r="JP75" s="8">
        <f>JP67/Data!$B3/Data!$B53</f>
        <v>0.38666666666666666</v>
      </c>
      <c r="JQ75" s="8">
        <f>JQ67/Data!$B3/Data!$B53</f>
        <v>0.38666666666666666</v>
      </c>
      <c r="JR75" s="8">
        <f>JR67/Data!$B3/Data!$B53</f>
        <v>0.35444444444444445</v>
      </c>
      <c r="JS75" s="8">
        <f>JS67/Data!$B3/Data!$B53</f>
        <v>0.35444444444444445</v>
      </c>
      <c r="JT75" s="8">
        <f>JT67/Data!$B3/Data!$B53</f>
        <v>0.35444444444444445</v>
      </c>
      <c r="JU75" s="8">
        <f>JU67/Data!$B3/Data!$B53</f>
        <v>0.64444444444444438</v>
      </c>
      <c r="JV75" s="8">
        <f>JV67/Data!$B3/Data!$B53</f>
        <v>0.64444444444444438</v>
      </c>
      <c r="JW75" s="8">
        <f>JW67/Data!$B3/Data!$B53</f>
        <v>0.38666666666666666</v>
      </c>
      <c r="JX75" s="8">
        <f>JX67/Data!$B3/Data!$B53</f>
        <v>0.38666666666666666</v>
      </c>
      <c r="JY75" s="8">
        <f>JY67/Data!$B3/Data!$B53</f>
        <v>0.35444444444444445</v>
      </c>
      <c r="JZ75" s="8">
        <f>JZ67/Data!$B3/Data!$B53</f>
        <v>0.35444444444444445</v>
      </c>
      <c r="KA75" s="8">
        <f>KA67/Data!$B3/Data!$B53</f>
        <v>0.35444444444444445</v>
      </c>
      <c r="KB75" s="8">
        <f>KB67/Data!$B3/Data!$B53</f>
        <v>0.64444444444444438</v>
      </c>
      <c r="KC75" s="8">
        <f>KC67/Data!$B3/Data!$B53</f>
        <v>0.64444444444444438</v>
      </c>
      <c r="KD75" s="8">
        <f>KD67/Data!$B3/Data!$B53</f>
        <v>0.38666666666666666</v>
      </c>
      <c r="KE75" s="8">
        <f>KE67/Data!$B3/Data!$B53</f>
        <v>0.38666666666666666</v>
      </c>
      <c r="KF75" s="8">
        <f>KF67/Data!$B3/Data!$B53</f>
        <v>0.35444444444444445</v>
      </c>
      <c r="KG75" s="8">
        <f>KG67/Data!$B3/Data!$B53</f>
        <v>0.35444444444444445</v>
      </c>
      <c r="KH75" s="8">
        <f>KH67/Data!$B3/Data!$B53</f>
        <v>0.35444444444444445</v>
      </c>
      <c r="KI75" s="8">
        <f>KI67/Data!$B3/Data!$B53</f>
        <v>0.64444444444444438</v>
      </c>
      <c r="KJ75" s="8">
        <f>KJ67/Data!$B3/Data!$B53</f>
        <v>0.64444444444444438</v>
      </c>
      <c r="KK75" s="8">
        <f>KK67/Data!$B3/Data!$B53</f>
        <v>0.38666666666666666</v>
      </c>
      <c r="KL75" s="8">
        <f>KL67/Data!$B3/Data!$B53</f>
        <v>0.38666666666666666</v>
      </c>
      <c r="KM75" s="8">
        <f>KM67/Data!$B3/Data!$B53</f>
        <v>0.35444444444444445</v>
      </c>
      <c r="KN75" s="8">
        <f>KN67/Data!$B3/Data!$B53</f>
        <v>0.35444444444444445</v>
      </c>
      <c r="KO75" s="8">
        <f>KO67/Data!$B3/Data!$B53</f>
        <v>0.35444444444444445</v>
      </c>
      <c r="KP75" s="8">
        <f>KP67/Data!$B3/Data!$B53</f>
        <v>0.64444444444444438</v>
      </c>
      <c r="KQ75" s="8">
        <f>KQ67/Data!$B3/Data!$B53</f>
        <v>0.64444444444444438</v>
      </c>
      <c r="KR75" s="8">
        <f>KR67/Data!$B3/Data!$B53</f>
        <v>0.38666666666666666</v>
      </c>
      <c r="KS75" s="8">
        <f>KS67/Data!$B3/Data!$B53</f>
        <v>0.38666666666666666</v>
      </c>
      <c r="KT75" s="8">
        <f>KT67/Data!$B3/Data!$B53</f>
        <v>0.35444444444444445</v>
      </c>
      <c r="KU75" s="8">
        <f>KU67/Data!$B3/Data!$B53</f>
        <v>0.35444444444444445</v>
      </c>
      <c r="KV75" s="8">
        <f>KV67/Data!$B3/Data!$B53</f>
        <v>0.35444444444444445</v>
      </c>
      <c r="KW75" s="8">
        <f>KW67/Data!$B3/Data!$B53</f>
        <v>0.64444444444444438</v>
      </c>
      <c r="KX75" s="8">
        <f>KX67/Data!$B3/Data!$B53</f>
        <v>0.64444444444444438</v>
      </c>
      <c r="KY75" s="8">
        <f>KY67/Data!$B3/Data!$B53</f>
        <v>0.38666666666666666</v>
      </c>
      <c r="KZ75" s="8">
        <f>KZ67/Data!$B3/Data!$B53</f>
        <v>0.38666666666666666</v>
      </c>
      <c r="LA75" s="8">
        <f>LA67/Data!$B3/Data!$B53</f>
        <v>0.35444444444444445</v>
      </c>
      <c r="LB75" s="8">
        <f>LB67/Data!$B3/Data!$B53</f>
        <v>0.35444444444444445</v>
      </c>
      <c r="LC75" s="8">
        <f>LC67/Data!$B3/Data!$B53</f>
        <v>0.35444444444444445</v>
      </c>
      <c r="LD75" s="8">
        <f>LD67/Data!$B3/Data!$B53</f>
        <v>0.64444444444444438</v>
      </c>
      <c r="LE75" s="8">
        <f>LE67/Data!$B3/Data!$B53</f>
        <v>0.64444444444444438</v>
      </c>
      <c r="LF75" s="8">
        <f>LF67/Data!$B3/Data!$B53</f>
        <v>0.38666666666666666</v>
      </c>
      <c r="LG75" s="8">
        <f>LG67/Data!$B3/Data!$B53</f>
        <v>0.38666666666666666</v>
      </c>
      <c r="LH75" s="8">
        <f>LH67/Data!$B3/Data!$B53</f>
        <v>0.35444444444444445</v>
      </c>
      <c r="LI75" s="8">
        <f>LI67/Data!$B3/Data!$B53</f>
        <v>0.35444444444444445</v>
      </c>
      <c r="LJ75" s="8">
        <f>LJ67/Data!$B3/Data!$B53</f>
        <v>0.35444444444444445</v>
      </c>
      <c r="LK75" s="8">
        <f>LK67/Data!$B3/Data!$B53</f>
        <v>0.64444444444444438</v>
      </c>
      <c r="LL75" s="8">
        <f>LL67/Data!$B3/Data!$B53</f>
        <v>0.64444444444444438</v>
      </c>
      <c r="LM75" s="8">
        <f>LM67/Data!$B3/Data!$B53</f>
        <v>0.38666666666666666</v>
      </c>
      <c r="LN75" s="8">
        <f>LN67/Data!$B3/Data!$B53</f>
        <v>0.38666666666666666</v>
      </c>
      <c r="LO75" s="8">
        <f>LO67/Data!$B3/Data!$B53</f>
        <v>0.35444444444444445</v>
      </c>
      <c r="LP75" s="8">
        <f>LP67/Data!$B3/Data!$B53</f>
        <v>0.35444444444444445</v>
      </c>
      <c r="LQ75" s="8">
        <f>LQ67/Data!$B3/Data!$B53</f>
        <v>0.35444444444444445</v>
      </c>
      <c r="LR75" s="8">
        <f>LR67/Data!$B3/Data!$B53</f>
        <v>0.64444444444444438</v>
      </c>
      <c r="LS75" s="8">
        <f>LS67/Data!$B3/Data!$B53</f>
        <v>0.64444444444444438</v>
      </c>
      <c r="LT75" s="8">
        <f>LT67/Data!$B3/Data!$B53</f>
        <v>0.38666666666666666</v>
      </c>
      <c r="LU75" s="8">
        <f>LU67/Data!$B3/Data!$B53</f>
        <v>0.38666666666666666</v>
      </c>
      <c r="LV75" s="8">
        <f>LV67/Data!$B3/Data!$B53</f>
        <v>0.35444444444444445</v>
      </c>
      <c r="LW75" s="8">
        <f>LW67/Data!$B3/Data!$B53</f>
        <v>0.35444444444444445</v>
      </c>
      <c r="LX75" s="8">
        <f>LX67/Data!$B3/Data!$B53</f>
        <v>0.35444444444444445</v>
      </c>
      <c r="LY75" s="8">
        <f>LY67/Data!$B3/Data!$B53</f>
        <v>0.64444444444444438</v>
      </c>
      <c r="LZ75" s="8">
        <f>LZ67/Data!$B3/Data!$B53</f>
        <v>0.64444444444444438</v>
      </c>
      <c r="MA75" s="8">
        <f>MA67/Data!$B3/Data!$B53</f>
        <v>0.38666666666666666</v>
      </c>
      <c r="MB75" s="8">
        <f>MB67/Data!$B3/Data!$B53</f>
        <v>0.38666666666666666</v>
      </c>
      <c r="MC75" s="8">
        <f>MC67/Data!$B3/Data!$B53</f>
        <v>0.35444444444444445</v>
      </c>
      <c r="MD75" s="8">
        <f>MD67/Data!$B3/Data!$B53</f>
        <v>0.35444444444444445</v>
      </c>
      <c r="ME75" s="8">
        <f>ME67/Data!$B3/Data!$B53</f>
        <v>0.35444444444444445</v>
      </c>
      <c r="MF75" s="8">
        <f>MF67/Data!$B3/Data!$B53</f>
        <v>0.64444444444444438</v>
      </c>
      <c r="MG75" s="8">
        <f>MG67/Data!$B3/Data!$B53</f>
        <v>0.64444444444444438</v>
      </c>
      <c r="MH75" s="8">
        <f>MH67/Data!$B3/Data!$B53</f>
        <v>0.38666666666666666</v>
      </c>
      <c r="MI75" s="8">
        <f>MI67/Data!$B3/Data!$B53</f>
        <v>0.38666666666666666</v>
      </c>
      <c r="MJ75" s="8">
        <f>MJ67/Data!$B3/Data!$B53</f>
        <v>0.35444444444444445</v>
      </c>
      <c r="MK75" s="8">
        <f>MK67/Data!$B3/Data!$B53</f>
        <v>0.35444444444444445</v>
      </c>
      <c r="ML75" s="8">
        <f>ML67/Data!$B3/Data!$B53</f>
        <v>0.35444444444444445</v>
      </c>
      <c r="MM75" s="8">
        <f>MM67/Data!$B3/Data!$B53</f>
        <v>0.64444444444444438</v>
      </c>
      <c r="MN75" s="8">
        <f>MN67/Data!$B3/Data!$B53</f>
        <v>0.64444444444444438</v>
      </c>
      <c r="MO75" s="8">
        <f>MO67/Data!$B3/Data!$B53</f>
        <v>0.38666666666666666</v>
      </c>
      <c r="MP75" s="8">
        <f>MP67/Data!$B3/Data!$B53</f>
        <v>0.38666666666666666</v>
      </c>
      <c r="MQ75" s="8">
        <f>MQ67/Data!$B3/Data!$B53</f>
        <v>0.35444444444444445</v>
      </c>
      <c r="MR75" s="8">
        <f>MR67/Data!$B3/Data!$B53</f>
        <v>0.35444444444444445</v>
      </c>
      <c r="MS75" s="8">
        <f>MS67/Data!$B3/Data!$B53</f>
        <v>0.35444444444444445</v>
      </c>
      <c r="MT75" s="8">
        <f>MT67/Data!$B3/Data!$B53</f>
        <v>0.64444444444444438</v>
      </c>
      <c r="MU75" s="8">
        <f>MU67/Data!$B3/Data!$B53</f>
        <v>0.64444444444444438</v>
      </c>
      <c r="MV75" s="8">
        <f>MV67/Data!$B3/Data!$B53</f>
        <v>0.38666666666666666</v>
      </c>
      <c r="MW75" s="8">
        <f>MW67/Data!$B3/Data!$B53</f>
        <v>0.38666666666666666</v>
      </c>
      <c r="MX75" s="8">
        <f>MX67/Data!$B3/Data!$B53</f>
        <v>0.35444444444444445</v>
      </c>
      <c r="MY75" s="8">
        <f>MY67/Data!$B3/Data!$B53</f>
        <v>0.35444444444444445</v>
      </c>
      <c r="MZ75" s="8">
        <f>MZ67/Data!$B3/Data!$B53</f>
        <v>0.35444444444444445</v>
      </c>
      <c r="NA75" s="8">
        <f>NA67/Data!$B3/Data!$B53</f>
        <v>0.64444444444444438</v>
      </c>
      <c r="NB75" s="8">
        <f>NB67/Data!$B3/Data!$B53</f>
        <v>0.64444444444444438</v>
      </c>
      <c r="NC75" s="8">
        <f>NC67/Data!$B3/Data!$B53</f>
        <v>0.38666666666666666</v>
      </c>
      <c r="ND75" s="8">
        <f>ND67/Data!$B3/Data!$B53</f>
        <v>0.38666666666666666</v>
      </c>
      <c r="NE75" s="8">
        <f>NE67/Data!$B3/Data!$B53</f>
        <v>0.35444444444444445</v>
      </c>
      <c r="NF75" s="8">
        <f>NF67/Data!$B3/Data!$B53</f>
        <v>0.35444444444444445</v>
      </c>
      <c r="NG75" s="8">
        <f>NG67/Data!$B3/Data!$B53</f>
        <v>0.35444444444444445</v>
      </c>
      <c r="NH75" s="8">
        <f>NH67/Data!$B3/Data!$B53</f>
        <v>0.64444444444444438</v>
      </c>
      <c r="NI75" s="8">
        <f>NI67/Data!$B3/Data!$B53</f>
        <v>0.64444444444444438</v>
      </c>
    </row>
    <row r="76" spans="1:373" ht="15">
      <c r="B76" s="172" t="s">
        <v>1254</v>
      </c>
      <c r="C76" s="8">
        <v>0</v>
      </c>
      <c r="D76" s="8">
        <v>0</v>
      </c>
      <c r="E76" s="8">
        <v>0</v>
      </c>
      <c r="F76" s="8">
        <v>0</v>
      </c>
      <c r="G76" s="8">
        <v>0</v>
      </c>
      <c r="H76" s="8">
        <v>0</v>
      </c>
      <c r="I76" s="8">
        <v>0</v>
      </c>
      <c r="J76" s="8">
        <v>0</v>
      </c>
      <c r="K76" s="8">
        <v>0</v>
      </c>
      <c r="L76" s="8">
        <v>0</v>
      </c>
      <c r="M76" s="8">
        <v>0</v>
      </c>
      <c r="N76" s="8">
        <v>0</v>
      </c>
      <c r="O76" s="8">
        <v>0</v>
      </c>
      <c r="P76" s="8">
        <v>0</v>
      </c>
      <c r="Q76" s="8">
        <v>0</v>
      </c>
      <c r="R76" s="8">
        <v>0</v>
      </c>
      <c r="S76" s="8">
        <v>0</v>
      </c>
      <c r="T76" s="8">
        <v>0</v>
      </c>
      <c r="U76" s="8">
        <v>0</v>
      </c>
      <c r="V76" s="8">
        <v>0</v>
      </c>
      <c r="W76" s="8">
        <v>0</v>
      </c>
      <c r="X76" s="8">
        <v>0</v>
      </c>
      <c r="Y76" s="8">
        <v>0</v>
      </c>
      <c r="Z76" s="8">
        <v>0</v>
      </c>
      <c r="AA76" s="8">
        <v>0</v>
      </c>
      <c r="AB76" s="8">
        <v>0</v>
      </c>
      <c r="AC76" s="8">
        <v>0</v>
      </c>
      <c r="AD76" s="8">
        <v>0</v>
      </c>
      <c r="AE76" s="8">
        <v>0</v>
      </c>
      <c r="AF76" s="8">
        <v>0</v>
      </c>
      <c r="AG76" s="8">
        <v>0</v>
      </c>
      <c r="AH76" s="8">
        <v>0</v>
      </c>
      <c r="AI76" s="8">
        <v>0</v>
      </c>
      <c r="AJ76" s="8">
        <v>0</v>
      </c>
      <c r="AK76" s="8">
        <v>0</v>
      </c>
      <c r="AL76" s="8">
        <v>0</v>
      </c>
      <c r="AM76" s="8">
        <v>0</v>
      </c>
      <c r="AN76" s="8">
        <v>0</v>
      </c>
      <c r="AO76" s="8">
        <v>0</v>
      </c>
      <c r="AP76" s="8">
        <v>0</v>
      </c>
      <c r="AQ76" s="8">
        <v>0</v>
      </c>
      <c r="AR76" s="8">
        <v>0</v>
      </c>
      <c r="AS76" s="8">
        <v>0</v>
      </c>
      <c r="AT76" s="8">
        <v>0</v>
      </c>
      <c r="AU76" s="8">
        <v>0</v>
      </c>
      <c r="AV76" s="8">
        <v>0</v>
      </c>
      <c r="AW76" s="8">
        <v>0</v>
      </c>
      <c r="AX76" s="8">
        <v>0</v>
      </c>
      <c r="AY76" s="8">
        <v>0</v>
      </c>
      <c r="AZ76" s="8">
        <v>0</v>
      </c>
      <c r="BA76" s="8">
        <v>0</v>
      </c>
      <c r="BB76" s="8">
        <v>0</v>
      </c>
      <c r="BC76" s="8">
        <v>0</v>
      </c>
      <c r="BD76" s="8">
        <v>0</v>
      </c>
      <c r="BE76" s="8">
        <v>0</v>
      </c>
      <c r="BF76" s="8">
        <v>0</v>
      </c>
      <c r="BG76" s="8">
        <v>0</v>
      </c>
      <c r="BH76" s="8">
        <v>0</v>
      </c>
      <c r="BI76" s="8">
        <v>0</v>
      </c>
      <c r="BJ76" s="8">
        <v>0</v>
      </c>
      <c r="BK76" s="8">
        <v>0</v>
      </c>
      <c r="BL76" s="8">
        <v>0</v>
      </c>
      <c r="BM76" s="8">
        <v>0</v>
      </c>
      <c r="BN76" s="8">
        <v>0</v>
      </c>
      <c r="BO76" s="8">
        <v>0</v>
      </c>
      <c r="BP76" s="8">
        <v>0</v>
      </c>
      <c r="BQ76" s="8">
        <v>0</v>
      </c>
      <c r="BR76" s="8">
        <v>0</v>
      </c>
      <c r="BS76" s="8">
        <v>0</v>
      </c>
      <c r="BT76" s="8">
        <v>0</v>
      </c>
      <c r="BU76" s="8">
        <v>0</v>
      </c>
      <c r="BV76" s="8">
        <v>0</v>
      </c>
      <c r="BW76" s="8">
        <v>0</v>
      </c>
      <c r="BX76" s="8">
        <v>0</v>
      </c>
      <c r="BY76" s="8">
        <v>0</v>
      </c>
      <c r="BZ76" s="8">
        <v>0</v>
      </c>
      <c r="CA76" s="8">
        <v>0</v>
      </c>
      <c r="CB76" s="8">
        <v>0</v>
      </c>
      <c r="CC76" s="8">
        <v>0</v>
      </c>
      <c r="CD76" s="8">
        <v>0</v>
      </c>
      <c r="CE76" s="8">
        <v>0</v>
      </c>
      <c r="CF76" s="8">
        <v>0</v>
      </c>
      <c r="CG76" s="8">
        <v>0</v>
      </c>
      <c r="CH76" s="8">
        <v>0</v>
      </c>
      <c r="CI76" s="8">
        <v>0</v>
      </c>
      <c r="CJ76" s="8">
        <v>0</v>
      </c>
      <c r="CK76" s="8">
        <v>0</v>
      </c>
      <c r="CL76" s="8">
        <v>0</v>
      </c>
      <c r="CM76" s="8">
        <v>0</v>
      </c>
      <c r="CN76" s="8">
        <v>0</v>
      </c>
      <c r="CO76" s="8">
        <v>0</v>
      </c>
      <c r="CP76" s="8">
        <v>0</v>
      </c>
      <c r="CQ76" s="8">
        <v>0</v>
      </c>
      <c r="CR76" s="8">
        <v>0</v>
      </c>
      <c r="CS76" s="8">
        <v>0</v>
      </c>
      <c r="CT76" s="8">
        <v>0</v>
      </c>
      <c r="CU76" s="8">
        <v>0</v>
      </c>
      <c r="CV76" s="8">
        <v>0</v>
      </c>
      <c r="CW76" s="8">
        <v>0</v>
      </c>
      <c r="CX76" s="8">
        <v>0</v>
      </c>
      <c r="CY76" s="8">
        <v>0</v>
      </c>
      <c r="CZ76" s="8">
        <v>0</v>
      </c>
      <c r="DA76" s="8">
        <v>0</v>
      </c>
      <c r="DB76" s="8">
        <v>0</v>
      </c>
      <c r="DC76" s="8">
        <v>0</v>
      </c>
      <c r="DD76" s="8">
        <v>0</v>
      </c>
      <c r="DE76" s="8">
        <v>0</v>
      </c>
      <c r="DF76" s="8">
        <v>0</v>
      </c>
      <c r="DG76" s="8">
        <v>0</v>
      </c>
      <c r="DH76" s="8">
        <v>0</v>
      </c>
      <c r="DI76" s="8">
        <v>0</v>
      </c>
      <c r="DJ76" s="8">
        <v>0</v>
      </c>
      <c r="DK76" s="8">
        <v>0</v>
      </c>
      <c r="DL76" s="8">
        <v>0</v>
      </c>
      <c r="DM76" s="8">
        <v>0</v>
      </c>
      <c r="DN76" s="8">
        <v>0</v>
      </c>
      <c r="DO76" s="8">
        <v>0</v>
      </c>
      <c r="DP76" s="8">
        <v>0</v>
      </c>
      <c r="DQ76" s="8">
        <v>0</v>
      </c>
      <c r="DR76" s="8">
        <v>0</v>
      </c>
      <c r="DS76" s="8">
        <v>0</v>
      </c>
      <c r="DT76" s="8">
        <v>0</v>
      </c>
      <c r="DU76" s="8">
        <v>0</v>
      </c>
      <c r="DV76" s="8">
        <v>0</v>
      </c>
      <c r="DW76" s="8">
        <v>0</v>
      </c>
      <c r="DX76" s="8">
        <v>0</v>
      </c>
      <c r="DY76" s="8">
        <v>0</v>
      </c>
      <c r="DZ76" s="8">
        <v>0</v>
      </c>
      <c r="EA76" s="8">
        <v>0</v>
      </c>
      <c r="EB76" s="8">
        <v>0</v>
      </c>
      <c r="EC76" s="8">
        <v>0</v>
      </c>
      <c r="ED76" s="8">
        <v>0</v>
      </c>
      <c r="EE76" s="8">
        <v>0</v>
      </c>
      <c r="EF76" s="8">
        <v>0</v>
      </c>
      <c r="EG76" s="8">
        <v>0</v>
      </c>
      <c r="EH76" s="8">
        <v>0</v>
      </c>
      <c r="EI76" s="8">
        <v>0</v>
      </c>
      <c r="EJ76" s="8">
        <v>0</v>
      </c>
      <c r="EK76" s="8">
        <v>0</v>
      </c>
      <c r="EL76" s="8">
        <v>0</v>
      </c>
      <c r="EM76" s="8">
        <v>0</v>
      </c>
      <c r="EN76" s="8">
        <v>0</v>
      </c>
      <c r="EO76" s="8">
        <v>0</v>
      </c>
      <c r="EP76" s="8">
        <v>0</v>
      </c>
      <c r="EQ76" s="8">
        <v>0</v>
      </c>
      <c r="ER76" s="8">
        <v>0</v>
      </c>
      <c r="ES76" s="8">
        <v>0</v>
      </c>
      <c r="ET76" s="8">
        <v>0</v>
      </c>
      <c r="EU76" s="8">
        <v>0</v>
      </c>
      <c r="EV76" s="8">
        <v>0</v>
      </c>
      <c r="EW76" s="8">
        <v>0</v>
      </c>
      <c r="EX76" s="8">
        <v>0</v>
      </c>
      <c r="EY76" s="8">
        <v>0</v>
      </c>
      <c r="EZ76" s="8">
        <v>0</v>
      </c>
      <c r="FA76" s="8">
        <v>0</v>
      </c>
      <c r="FB76" s="8">
        <v>0</v>
      </c>
      <c r="FC76" s="8">
        <v>0</v>
      </c>
      <c r="FD76" s="8">
        <v>0</v>
      </c>
      <c r="FE76" s="8">
        <v>0</v>
      </c>
      <c r="FF76" s="8">
        <v>0</v>
      </c>
      <c r="FG76" s="8">
        <v>0</v>
      </c>
      <c r="FH76" s="8">
        <v>0</v>
      </c>
      <c r="FI76" s="8">
        <v>0</v>
      </c>
      <c r="FJ76" s="8">
        <v>0</v>
      </c>
      <c r="FK76" s="8">
        <v>0</v>
      </c>
      <c r="FL76" s="8">
        <v>0</v>
      </c>
      <c r="FM76" s="8">
        <v>0</v>
      </c>
      <c r="FN76" s="8">
        <v>0</v>
      </c>
      <c r="FO76" s="8">
        <v>0</v>
      </c>
      <c r="FP76" s="8">
        <v>0</v>
      </c>
      <c r="FQ76" s="8">
        <v>0</v>
      </c>
      <c r="FR76" s="8">
        <v>0</v>
      </c>
      <c r="FS76" s="8">
        <v>0</v>
      </c>
      <c r="FT76" s="8">
        <v>0</v>
      </c>
      <c r="FU76" s="8">
        <v>0</v>
      </c>
      <c r="FV76" s="8">
        <v>0</v>
      </c>
      <c r="FW76" s="8">
        <v>0</v>
      </c>
      <c r="FX76" s="8">
        <v>0</v>
      </c>
      <c r="FY76" s="8">
        <v>0</v>
      </c>
      <c r="FZ76" s="8">
        <v>0</v>
      </c>
      <c r="GA76" s="8">
        <v>0</v>
      </c>
      <c r="GB76" s="8">
        <v>0</v>
      </c>
      <c r="GC76" s="8">
        <v>0</v>
      </c>
      <c r="GD76" s="8">
        <v>0</v>
      </c>
      <c r="GE76" s="8">
        <v>0</v>
      </c>
      <c r="GF76" s="8">
        <v>0</v>
      </c>
      <c r="GG76" s="8">
        <v>0</v>
      </c>
      <c r="GH76" s="8">
        <v>0</v>
      </c>
      <c r="GI76" s="8">
        <v>0</v>
      </c>
      <c r="GJ76" s="8">
        <v>0</v>
      </c>
      <c r="GK76" s="8">
        <v>0</v>
      </c>
      <c r="GL76" s="8">
        <v>0</v>
      </c>
      <c r="GM76" s="8">
        <v>0</v>
      </c>
      <c r="GN76" s="8">
        <v>0</v>
      </c>
      <c r="GO76" s="8">
        <v>0</v>
      </c>
      <c r="GP76" s="8">
        <v>0</v>
      </c>
      <c r="GQ76" s="8">
        <v>0</v>
      </c>
      <c r="GR76" s="8">
        <v>0</v>
      </c>
      <c r="GS76" s="8">
        <v>0</v>
      </c>
      <c r="GT76" s="8">
        <v>0</v>
      </c>
      <c r="GU76" s="8">
        <v>0</v>
      </c>
      <c r="GV76" s="8">
        <v>0</v>
      </c>
      <c r="GW76" s="8">
        <v>0</v>
      </c>
      <c r="GX76" s="8">
        <v>0</v>
      </c>
      <c r="GY76" s="8">
        <v>0</v>
      </c>
      <c r="GZ76" s="8">
        <v>0</v>
      </c>
      <c r="HA76" s="8">
        <v>0</v>
      </c>
      <c r="HB76" s="8">
        <v>0</v>
      </c>
      <c r="HC76" s="8">
        <v>0</v>
      </c>
      <c r="HD76" s="8">
        <v>0</v>
      </c>
      <c r="HE76" s="8">
        <v>0</v>
      </c>
      <c r="HF76" s="8">
        <v>0</v>
      </c>
      <c r="HG76" s="8">
        <v>0</v>
      </c>
      <c r="HH76" s="8">
        <v>0</v>
      </c>
      <c r="HI76" s="8">
        <v>0</v>
      </c>
      <c r="HJ76" s="8">
        <v>0</v>
      </c>
      <c r="HK76" s="8">
        <v>0</v>
      </c>
      <c r="HL76" s="8">
        <v>0</v>
      </c>
      <c r="HM76" s="8">
        <v>0</v>
      </c>
      <c r="HN76" s="8">
        <v>0</v>
      </c>
      <c r="HO76" s="8">
        <v>0</v>
      </c>
      <c r="HP76" s="8">
        <v>0</v>
      </c>
      <c r="HQ76" s="8">
        <v>0</v>
      </c>
      <c r="HR76" s="8">
        <v>0</v>
      </c>
      <c r="HS76" s="8">
        <v>0</v>
      </c>
      <c r="HT76" s="8">
        <v>0</v>
      </c>
      <c r="HU76" s="8">
        <v>0</v>
      </c>
      <c r="HV76" s="8">
        <v>0</v>
      </c>
      <c r="HW76" s="8">
        <v>0</v>
      </c>
      <c r="HX76" s="8">
        <v>0</v>
      </c>
      <c r="HY76" s="8">
        <v>0</v>
      </c>
      <c r="HZ76" s="8">
        <v>0</v>
      </c>
      <c r="IA76" s="8">
        <v>0</v>
      </c>
      <c r="IB76" s="8">
        <v>0</v>
      </c>
      <c r="IC76" s="8">
        <v>0</v>
      </c>
      <c r="ID76" s="8">
        <v>0</v>
      </c>
      <c r="IE76" s="8">
        <v>0</v>
      </c>
      <c r="IF76" s="8">
        <v>0</v>
      </c>
      <c r="IG76" s="8">
        <v>0</v>
      </c>
      <c r="IH76" s="8">
        <v>0</v>
      </c>
      <c r="II76" s="8">
        <v>0</v>
      </c>
      <c r="IJ76" s="8">
        <v>0</v>
      </c>
      <c r="IK76" s="8">
        <v>0</v>
      </c>
      <c r="IL76" s="8">
        <v>0</v>
      </c>
      <c r="IM76" s="8">
        <v>0</v>
      </c>
      <c r="IN76" s="8">
        <v>0</v>
      </c>
      <c r="IO76" s="8">
        <v>0</v>
      </c>
      <c r="IP76" s="8">
        <v>0</v>
      </c>
      <c r="IQ76" s="8">
        <v>0</v>
      </c>
      <c r="IR76" s="8">
        <v>0</v>
      </c>
      <c r="IS76" s="8">
        <v>0</v>
      </c>
      <c r="IT76" s="8">
        <v>0</v>
      </c>
      <c r="IU76" s="8">
        <v>0</v>
      </c>
      <c r="IV76" s="8">
        <v>0</v>
      </c>
      <c r="IW76" s="8">
        <v>0</v>
      </c>
      <c r="IX76" s="8">
        <v>0</v>
      </c>
      <c r="IY76" s="8">
        <v>0</v>
      </c>
      <c r="IZ76" s="8">
        <v>0</v>
      </c>
      <c r="JA76" s="8">
        <v>0</v>
      </c>
      <c r="JB76" s="8">
        <v>0</v>
      </c>
      <c r="JC76" s="8">
        <v>0</v>
      </c>
      <c r="JD76" s="8">
        <v>0</v>
      </c>
      <c r="JE76" s="8">
        <v>0</v>
      </c>
      <c r="JF76" s="8">
        <v>0</v>
      </c>
      <c r="JG76" s="8">
        <v>0</v>
      </c>
      <c r="JH76" s="8">
        <v>0</v>
      </c>
      <c r="JI76" s="8">
        <v>0</v>
      </c>
      <c r="JJ76" s="8">
        <v>0</v>
      </c>
      <c r="JK76" s="8">
        <v>0</v>
      </c>
      <c r="JL76" s="8">
        <v>0</v>
      </c>
      <c r="JM76" s="8">
        <v>0</v>
      </c>
      <c r="JN76" s="8">
        <v>0</v>
      </c>
      <c r="JO76" s="8">
        <v>0</v>
      </c>
      <c r="JP76" s="8">
        <v>0</v>
      </c>
      <c r="JQ76" s="8">
        <v>0</v>
      </c>
      <c r="JR76" s="8">
        <v>0</v>
      </c>
      <c r="JS76" s="8">
        <v>0</v>
      </c>
      <c r="JT76" s="8">
        <v>0</v>
      </c>
      <c r="JU76" s="8">
        <v>0</v>
      </c>
      <c r="JV76" s="8">
        <v>0</v>
      </c>
      <c r="JW76" s="8">
        <v>0</v>
      </c>
      <c r="JX76" s="8">
        <v>0</v>
      </c>
      <c r="JY76" s="8">
        <v>0</v>
      </c>
      <c r="JZ76" s="8">
        <v>0</v>
      </c>
      <c r="KA76" s="8">
        <v>0</v>
      </c>
      <c r="KB76" s="8">
        <v>0</v>
      </c>
      <c r="KC76" s="8">
        <v>0</v>
      </c>
      <c r="KD76" s="8">
        <v>0</v>
      </c>
      <c r="KE76" s="8">
        <v>0</v>
      </c>
      <c r="KF76" s="8">
        <v>0</v>
      </c>
      <c r="KG76" s="8">
        <v>0</v>
      </c>
      <c r="KH76" s="8">
        <v>0</v>
      </c>
      <c r="KI76" s="8">
        <v>0</v>
      </c>
      <c r="KJ76" s="8">
        <v>0</v>
      </c>
      <c r="KK76" s="8">
        <v>0</v>
      </c>
      <c r="KL76" s="8">
        <v>0</v>
      </c>
      <c r="KM76" s="8">
        <v>0</v>
      </c>
      <c r="KN76" s="8">
        <v>0</v>
      </c>
      <c r="KO76" s="8">
        <v>0</v>
      </c>
      <c r="KP76" s="8">
        <v>0</v>
      </c>
      <c r="KQ76" s="8">
        <v>0</v>
      </c>
      <c r="KR76" s="8">
        <v>0</v>
      </c>
      <c r="KS76" s="8">
        <v>0</v>
      </c>
      <c r="KT76" s="8">
        <v>0</v>
      </c>
      <c r="KU76" s="8">
        <v>0</v>
      </c>
      <c r="KV76" s="8">
        <v>0</v>
      </c>
      <c r="KW76" s="8">
        <v>0</v>
      </c>
      <c r="KX76" s="8">
        <v>0</v>
      </c>
      <c r="KY76" s="8">
        <v>0</v>
      </c>
      <c r="KZ76" s="8">
        <v>0</v>
      </c>
      <c r="LA76" s="8">
        <v>0</v>
      </c>
      <c r="LB76" s="8">
        <v>0</v>
      </c>
      <c r="LC76" s="8">
        <v>0</v>
      </c>
      <c r="LD76" s="8">
        <v>0</v>
      </c>
      <c r="LE76" s="8">
        <v>0</v>
      </c>
      <c r="LF76" s="8">
        <v>0</v>
      </c>
      <c r="LG76" s="8">
        <v>0</v>
      </c>
      <c r="LH76" s="8">
        <v>0</v>
      </c>
      <c r="LI76" s="8">
        <v>0</v>
      </c>
      <c r="LJ76" s="8">
        <v>0</v>
      </c>
      <c r="LK76" s="8">
        <v>0</v>
      </c>
      <c r="LL76" s="8">
        <v>0</v>
      </c>
      <c r="LM76" s="8">
        <v>0</v>
      </c>
      <c r="LN76" s="8">
        <v>0</v>
      </c>
      <c r="LO76" s="8">
        <v>0</v>
      </c>
      <c r="LP76" s="8">
        <v>0</v>
      </c>
      <c r="LQ76" s="8">
        <v>0</v>
      </c>
      <c r="LR76" s="8">
        <v>0</v>
      </c>
      <c r="LS76" s="8">
        <v>0</v>
      </c>
      <c r="LT76" s="8">
        <v>0</v>
      </c>
      <c r="LU76" s="8">
        <v>0</v>
      </c>
      <c r="LV76" s="8">
        <v>0</v>
      </c>
      <c r="LW76" s="8">
        <v>0</v>
      </c>
      <c r="LX76" s="8">
        <v>0</v>
      </c>
      <c r="LY76" s="8">
        <v>0</v>
      </c>
      <c r="LZ76" s="8">
        <v>0</v>
      </c>
      <c r="MA76" s="8">
        <v>0</v>
      </c>
      <c r="MB76" s="8">
        <v>0</v>
      </c>
      <c r="MC76" s="8">
        <v>0</v>
      </c>
      <c r="MD76" s="8">
        <v>0</v>
      </c>
      <c r="ME76" s="8">
        <v>0</v>
      </c>
      <c r="MF76" s="8">
        <v>0</v>
      </c>
      <c r="MG76" s="8">
        <v>0</v>
      </c>
      <c r="MH76" s="8">
        <v>0</v>
      </c>
      <c r="MI76" s="8">
        <v>0</v>
      </c>
      <c r="MJ76" s="8">
        <v>0</v>
      </c>
      <c r="MK76" s="8">
        <v>0</v>
      </c>
      <c r="ML76" s="8">
        <v>0</v>
      </c>
      <c r="MM76" s="8">
        <v>0</v>
      </c>
      <c r="MN76" s="8">
        <v>0</v>
      </c>
      <c r="MO76" s="8">
        <v>0</v>
      </c>
      <c r="MP76" s="8">
        <v>0</v>
      </c>
      <c r="MQ76" s="8">
        <v>0</v>
      </c>
      <c r="MR76" s="8">
        <v>0</v>
      </c>
      <c r="MS76" s="8">
        <v>0</v>
      </c>
      <c r="MT76" s="8">
        <v>0</v>
      </c>
      <c r="MU76" s="8">
        <v>0</v>
      </c>
      <c r="MV76" s="8">
        <v>0</v>
      </c>
      <c r="MW76" s="8">
        <v>0</v>
      </c>
      <c r="MX76" s="8">
        <v>0</v>
      </c>
      <c r="MY76" s="8">
        <v>0</v>
      </c>
      <c r="MZ76" s="8">
        <v>0</v>
      </c>
      <c r="NA76" s="8">
        <v>0</v>
      </c>
      <c r="NB76" s="8">
        <v>0</v>
      </c>
      <c r="NC76" s="8">
        <v>0</v>
      </c>
      <c r="ND76" s="8">
        <v>0</v>
      </c>
      <c r="NE76" s="8">
        <v>0</v>
      </c>
      <c r="NF76" s="8">
        <v>0</v>
      </c>
      <c r="NG76" s="8">
        <v>0</v>
      </c>
      <c r="NH76" s="8">
        <v>0</v>
      </c>
      <c r="NI76" s="8">
        <v>0</v>
      </c>
    </row>
    <row r="77" spans="1:373" ht="15">
      <c r="B77" s="171" t="s">
        <v>374</v>
      </c>
      <c r="C77" s="13">
        <v>1</v>
      </c>
      <c r="D77" s="13">
        <v>1</v>
      </c>
      <c r="E77" s="13">
        <v>1</v>
      </c>
      <c r="F77" s="13">
        <v>1</v>
      </c>
      <c r="G77" s="13">
        <v>1</v>
      </c>
      <c r="H77" s="13">
        <v>1</v>
      </c>
      <c r="I77" s="13">
        <v>1</v>
      </c>
      <c r="J77" s="13">
        <v>1</v>
      </c>
      <c r="K77" s="13">
        <v>1</v>
      </c>
      <c r="L77" s="13">
        <v>1</v>
      </c>
      <c r="M77" s="13">
        <v>1</v>
      </c>
      <c r="N77" s="13">
        <v>1</v>
      </c>
      <c r="O77" s="13">
        <v>1</v>
      </c>
      <c r="P77" s="13">
        <v>1</v>
      </c>
      <c r="Q77" s="13">
        <v>1</v>
      </c>
      <c r="R77" s="13">
        <v>1</v>
      </c>
      <c r="S77" s="13">
        <v>1</v>
      </c>
      <c r="T77" s="13">
        <v>1</v>
      </c>
      <c r="U77" s="13">
        <v>1</v>
      </c>
      <c r="V77" s="13">
        <v>1</v>
      </c>
      <c r="W77" s="13">
        <v>1</v>
      </c>
      <c r="X77" s="13">
        <v>1</v>
      </c>
      <c r="Y77" s="13">
        <v>1</v>
      </c>
      <c r="Z77" s="13">
        <v>1</v>
      </c>
      <c r="AA77" s="13">
        <v>1</v>
      </c>
      <c r="AB77" s="13">
        <v>1</v>
      </c>
      <c r="AC77" s="13">
        <v>1</v>
      </c>
      <c r="AD77" s="13">
        <v>1</v>
      </c>
      <c r="AE77" s="13">
        <v>1</v>
      </c>
      <c r="AF77" s="13">
        <v>1</v>
      </c>
      <c r="AG77" s="13">
        <v>1</v>
      </c>
      <c r="AH77" s="13">
        <v>1</v>
      </c>
      <c r="AI77" s="13">
        <v>1</v>
      </c>
      <c r="AJ77" s="13">
        <v>1</v>
      </c>
      <c r="AK77" s="13">
        <v>1</v>
      </c>
      <c r="AL77" s="13">
        <v>1</v>
      </c>
      <c r="AM77" s="13">
        <v>1</v>
      </c>
      <c r="AN77" s="13">
        <v>1</v>
      </c>
      <c r="AO77" s="13">
        <v>1</v>
      </c>
      <c r="AP77" s="13">
        <v>1</v>
      </c>
      <c r="AQ77" s="13">
        <v>1</v>
      </c>
      <c r="AR77" s="13">
        <v>1</v>
      </c>
      <c r="AS77" s="13">
        <v>1</v>
      </c>
      <c r="AT77" s="13">
        <v>1</v>
      </c>
      <c r="AU77" s="13">
        <v>1</v>
      </c>
      <c r="AV77" s="13">
        <v>1</v>
      </c>
      <c r="AW77" s="13">
        <v>1</v>
      </c>
      <c r="AX77" s="13">
        <v>1</v>
      </c>
      <c r="AY77" s="13">
        <v>1</v>
      </c>
      <c r="AZ77" s="13">
        <v>1</v>
      </c>
      <c r="BA77" s="13">
        <v>1</v>
      </c>
      <c r="BB77" s="13">
        <v>1</v>
      </c>
      <c r="BC77" s="13">
        <v>1</v>
      </c>
      <c r="BD77" s="13">
        <v>1</v>
      </c>
      <c r="BE77" s="13">
        <v>1</v>
      </c>
      <c r="BF77" s="13">
        <v>1</v>
      </c>
      <c r="BG77" s="13">
        <v>1</v>
      </c>
      <c r="BH77" s="13">
        <v>1</v>
      </c>
      <c r="BI77" s="13">
        <v>1</v>
      </c>
      <c r="BJ77" s="13">
        <v>1</v>
      </c>
      <c r="BK77" s="13">
        <v>1</v>
      </c>
      <c r="BL77" s="13">
        <v>1</v>
      </c>
      <c r="BM77" s="13">
        <v>1</v>
      </c>
      <c r="BN77" s="13">
        <v>1</v>
      </c>
      <c r="BO77" s="13">
        <v>1</v>
      </c>
      <c r="BP77" s="13">
        <v>1</v>
      </c>
      <c r="BQ77" s="13">
        <v>1</v>
      </c>
      <c r="BR77" s="13">
        <v>1</v>
      </c>
      <c r="BS77" s="13">
        <v>1</v>
      </c>
      <c r="BT77" s="13">
        <v>1</v>
      </c>
      <c r="BU77" s="13">
        <v>1</v>
      </c>
      <c r="BV77" s="13">
        <v>1</v>
      </c>
      <c r="BW77" s="13">
        <v>1</v>
      </c>
      <c r="BX77" s="13">
        <v>1</v>
      </c>
      <c r="BY77" s="13">
        <v>1</v>
      </c>
      <c r="BZ77" s="13">
        <v>1</v>
      </c>
      <c r="CA77" s="13">
        <v>1</v>
      </c>
      <c r="CB77" s="13">
        <v>1</v>
      </c>
      <c r="CC77" s="13">
        <v>1</v>
      </c>
      <c r="CD77" s="13">
        <v>1</v>
      </c>
      <c r="CE77" s="13">
        <v>1</v>
      </c>
      <c r="CF77" s="13">
        <v>1</v>
      </c>
      <c r="CG77" s="13">
        <v>1</v>
      </c>
      <c r="CH77" s="13">
        <v>1</v>
      </c>
      <c r="CI77" s="13">
        <v>1</v>
      </c>
      <c r="CJ77" s="13">
        <v>1</v>
      </c>
      <c r="CK77" s="13">
        <v>1</v>
      </c>
      <c r="CL77" s="13">
        <v>1</v>
      </c>
      <c r="CM77" s="13">
        <v>1</v>
      </c>
      <c r="CN77" s="13">
        <v>1</v>
      </c>
      <c r="CO77" s="13">
        <v>1</v>
      </c>
      <c r="CP77" s="13">
        <v>1</v>
      </c>
      <c r="CQ77" s="13">
        <v>1</v>
      </c>
      <c r="CR77" s="13">
        <v>1</v>
      </c>
      <c r="CS77" s="13">
        <v>1</v>
      </c>
      <c r="CT77" s="13">
        <v>1</v>
      </c>
      <c r="CU77" s="13">
        <v>1</v>
      </c>
      <c r="CV77" s="13">
        <v>1</v>
      </c>
      <c r="CW77" s="13">
        <v>1</v>
      </c>
      <c r="CX77" s="13">
        <v>1</v>
      </c>
      <c r="CY77" s="13">
        <v>1</v>
      </c>
      <c r="CZ77" s="13">
        <v>1</v>
      </c>
      <c r="DA77" s="13">
        <v>1</v>
      </c>
      <c r="DB77" s="13">
        <v>1</v>
      </c>
      <c r="DC77" s="13">
        <v>1</v>
      </c>
      <c r="DD77" s="13">
        <v>1</v>
      </c>
      <c r="DE77" s="13">
        <v>1</v>
      </c>
      <c r="DF77" s="13">
        <v>1</v>
      </c>
      <c r="DG77" s="13">
        <v>1</v>
      </c>
      <c r="DH77" s="13">
        <v>1</v>
      </c>
      <c r="DI77" s="13">
        <v>1</v>
      </c>
      <c r="DJ77" s="13">
        <v>1</v>
      </c>
      <c r="DK77" s="13">
        <v>1</v>
      </c>
      <c r="DL77" s="13">
        <v>1</v>
      </c>
      <c r="DM77" s="13">
        <v>1</v>
      </c>
      <c r="DN77" s="13">
        <v>1</v>
      </c>
      <c r="DO77" s="13">
        <v>1</v>
      </c>
      <c r="DP77" s="13">
        <v>1</v>
      </c>
      <c r="DQ77" s="13">
        <v>1</v>
      </c>
      <c r="DR77" s="13">
        <v>1</v>
      </c>
      <c r="DS77" s="13">
        <v>1</v>
      </c>
      <c r="DT77" s="13">
        <v>1</v>
      </c>
      <c r="DU77" s="13">
        <v>1</v>
      </c>
      <c r="DV77" s="13">
        <v>1</v>
      </c>
      <c r="DW77" s="13">
        <v>1</v>
      </c>
      <c r="DX77" s="13">
        <v>1</v>
      </c>
      <c r="DY77" s="13">
        <v>1</v>
      </c>
      <c r="DZ77" s="13">
        <v>1</v>
      </c>
      <c r="EA77" s="13">
        <v>1</v>
      </c>
      <c r="EB77" s="13">
        <v>1</v>
      </c>
      <c r="EC77" s="13">
        <v>1</v>
      </c>
      <c r="ED77" s="13">
        <v>1</v>
      </c>
      <c r="EE77" s="13">
        <v>1</v>
      </c>
      <c r="EF77" s="13">
        <v>1</v>
      </c>
      <c r="EG77" s="13">
        <v>1</v>
      </c>
      <c r="EH77" s="13">
        <v>1</v>
      </c>
      <c r="EI77" s="13">
        <v>1</v>
      </c>
      <c r="EJ77" s="13">
        <v>1</v>
      </c>
      <c r="EK77" s="13">
        <v>1</v>
      </c>
      <c r="EL77" s="13">
        <v>1</v>
      </c>
      <c r="EM77" s="13">
        <v>1</v>
      </c>
      <c r="EN77" s="13">
        <v>1</v>
      </c>
      <c r="EO77" s="13">
        <v>1</v>
      </c>
      <c r="EP77" s="13">
        <v>1</v>
      </c>
      <c r="EQ77" s="13">
        <v>1</v>
      </c>
      <c r="ER77" s="13">
        <v>1</v>
      </c>
      <c r="ES77" s="13">
        <v>1</v>
      </c>
      <c r="ET77" s="13">
        <v>1</v>
      </c>
      <c r="EU77" s="13">
        <v>1</v>
      </c>
      <c r="EV77" s="13">
        <v>1</v>
      </c>
      <c r="EW77" s="13">
        <v>1</v>
      </c>
      <c r="EX77" s="13">
        <v>1</v>
      </c>
      <c r="EY77" s="13">
        <v>1</v>
      </c>
      <c r="EZ77" s="13">
        <v>1</v>
      </c>
      <c r="FA77" s="13">
        <v>1</v>
      </c>
      <c r="FB77" s="13">
        <v>1</v>
      </c>
      <c r="FC77" s="13">
        <v>1</v>
      </c>
      <c r="FD77" s="13">
        <v>1</v>
      </c>
      <c r="FE77" s="13">
        <v>1</v>
      </c>
      <c r="FF77" s="13">
        <v>1</v>
      </c>
      <c r="FG77" s="13">
        <v>1</v>
      </c>
      <c r="FH77" s="13">
        <v>1</v>
      </c>
      <c r="FI77" s="13">
        <v>1</v>
      </c>
      <c r="FJ77" s="13">
        <v>1</v>
      </c>
      <c r="FK77" s="13">
        <v>1</v>
      </c>
      <c r="FL77" s="13">
        <v>1</v>
      </c>
      <c r="FM77" s="13">
        <v>1</v>
      </c>
      <c r="FN77" s="13">
        <v>1</v>
      </c>
      <c r="FO77" s="13">
        <v>1</v>
      </c>
      <c r="FP77" s="13">
        <v>1</v>
      </c>
      <c r="FQ77" s="13">
        <v>1</v>
      </c>
      <c r="FR77" s="13">
        <v>1</v>
      </c>
      <c r="FS77" s="13">
        <v>1</v>
      </c>
      <c r="FT77" s="13">
        <v>1</v>
      </c>
      <c r="FU77" s="13">
        <v>1</v>
      </c>
      <c r="FV77" s="13">
        <v>1</v>
      </c>
      <c r="FW77" s="13">
        <v>1</v>
      </c>
      <c r="FX77" s="13">
        <v>1</v>
      </c>
      <c r="FY77" s="13">
        <v>1</v>
      </c>
      <c r="FZ77" s="13">
        <v>1</v>
      </c>
      <c r="GA77" s="13">
        <v>1</v>
      </c>
      <c r="GB77" s="13">
        <v>1</v>
      </c>
      <c r="GC77" s="13">
        <v>1</v>
      </c>
      <c r="GD77" s="13">
        <v>1</v>
      </c>
      <c r="GE77" s="13">
        <v>1</v>
      </c>
      <c r="GF77" s="13">
        <v>1</v>
      </c>
      <c r="GG77" s="13">
        <v>1</v>
      </c>
      <c r="GH77" s="13">
        <v>1</v>
      </c>
      <c r="GI77" s="13">
        <v>1</v>
      </c>
      <c r="GJ77" s="13">
        <v>1</v>
      </c>
      <c r="GK77" s="13">
        <v>1</v>
      </c>
      <c r="GL77" s="13">
        <v>1</v>
      </c>
      <c r="GM77" s="13">
        <v>1</v>
      </c>
      <c r="GN77" s="13">
        <v>1</v>
      </c>
      <c r="GO77" s="13">
        <v>1</v>
      </c>
      <c r="GP77" s="13">
        <v>1</v>
      </c>
      <c r="GQ77" s="13">
        <v>1</v>
      </c>
      <c r="GR77" s="13">
        <v>1</v>
      </c>
      <c r="GS77" s="13">
        <v>1</v>
      </c>
      <c r="GT77" s="13">
        <v>1</v>
      </c>
      <c r="GU77" s="13">
        <v>1</v>
      </c>
      <c r="GV77" s="13">
        <v>1</v>
      </c>
      <c r="GW77" s="13">
        <v>1</v>
      </c>
      <c r="GX77" s="13">
        <v>1</v>
      </c>
      <c r="GY77" s="13">
        <v>1</v>
      </c>
      <c r="GZ77" s="13">
        <v>1</v>
      </c>
      <c r="HA77" s="13">
        <v>1</v>
      </c>
      <c r="HB77" s="13">
        <v>1</v>
      </c>
      <c r="HC77" s="13">
        <v>1</v>
      </c>
      <c r="HD77" s="13">
        <v>1</v>
      </c>
      <c r="HE77" s="13">
        <v>1</v>
      </c>
      <c r="HF77" s="13">
        <v>1</v>
      </c>
      <c r="HG77" s="13">
        <v>1</v>
      </c>
      <c r="HH77" s="13">
        <v>1</v>
      </c>
      <c r="HI77" s="13">
        <v>1</v>
      </c>
      <c r="HJ77" s="13">
        <v>1</v>
      </c>
      <c r="HK77" s="13">
        <v>1</v>
      </c>
      <c r="HL77" s="13">
        <v>1</v>
      </c>
      <c r="HM77" s="13">
        <v>1</v>
      </c>
      <c r="HN77" s="13">
        <v>1</v>
      </c>
      <c r="HO77" s="13">
        <v>1</v>
      </c>
      <c r="HP77" s="13">
        <v>1</v>
      </c>
      <c r="HQ77" s="13">
        <v>1</v>
      </c>
      <c r="HR77" s="13">
        <v>1</v>
      </c>
      <c r="HS77" s="13">
        <v>1</v>
      </c>
      <c r="HT77" s="13">
        <v>1</v>
      </c>
      <c r="HU77" s="13">
        <v>1</v>
      </c>
      <c r="HV77" s="13">
        <v>1</v>
      </c>
      <c r="HW77" s="13">
        <v>1</v>
      </c>
      <c r="HX77" s="13">
        <v>1</v>
      </c>
      <c r="HY77" s="13">
        <v>1</v>
      </c>
      <c r="HZ77" s="13">
        <v>1</v>
      </c>
      <c r="IA77" s="13">
        <v>1</v>
      </c>
      <c r="IB77" s="13">
        <v>1</v>
      </c>
      <c r="IC77" s="13">
        <v>1</v>
      </c>
      <c r="ID77" s="13">
        <v>1</v>
      </c>
      <c r="IE77" s="13">
        <v>1</v>
      </c>
      <c r="IF77" s="13">
        <v>1</v>
      </c>
      <c r="IG77" s="13">
        <v>1</v>
      </c>
      <c r="IH77" s="13">
        <v>1</v>
      </c>
      <c r="II77" s="13">
        <v>1</v>
      </c>
      <c r="IJ77" s="13">
        <v>1</v>
      </c>
      <c r="IK77" s="13">
        <v>1</v>
      </c>
      <c r="IL77" s="13">
        <v>1</v>
      </c>
      <c r="IM77" s="13">
        <v>1</v>
      </c>
      <c r="IN77" s="13">
        <v>1</v>
      </c>
      <c r="IO77" s="13">
        <v>1</v>
      </c>
      <c r="IP77" s="13">
        <v>1</v>
      </c>
      <c r="IQ77" s="13">
        <v>1</v>
      </c>
      <c r="IR77" s="13">
        <v>1</v>
      </c>
      <c r="IS77" s="13">
        <v>1</v>
      </c>
      <c r="IT77" s="13">
        <v>1</v>
      </c>
      <c r="IU77" s="13">
        <v>1</v>
      </c>
      <c r="IV77" s="13">
        <v>1</v>
      </c>
      <c r="IW77" s="13">
        <v>1</v>
      </c>
      <c r="IX77" s="13">
        <v>1</v>
      </c>
      <c r="IY77" s="13">
        <v>1</v>
      </c>
      <c r="IZ77" s="13">
        <v>1</v>
      </c>
      <c r="JA77" s="13">
        <v>1</v>
      </c>
      <c r="JB77" s="13">
        <v>1</v>
      </c>
      <c r="JC77" s="13">
        <v>1</v>
      </c>
      <c r="JD77" s="13">
        <v>1</v>
      </c>
      <c r="JE77" s="13">
        <v>1</v>
      </c>
      <c r="JF77" s="13">
        <v>1</v>
      </c>
      <c r="JG77" s="13">
        <v>1</v>
      </c>
      <c r="JH77" s="13">
        <v>1</v>
      </c>
      <c r="JI77" s="13">
        <v>1</v>
      </c>
      <c r="JJ77" s="13">
        <v>1</v>
      </c>
      <c r="JK77" s="13">
        <v>1</v>
      </c>
      <c r="JL77" s="13">
        <v>1</v>
      </c>
      <c r="JM77" s="13">
        <v>1</v>
      </c>
      <c r="JN77" s="13">
        <v>1</v>
      </c>
      <c r="JO77" s="13">
        <v>1</v>
      </c>
      <c r="JP77" s="13">
        <v>1</v>
      </c>
      <c r="JQ77" s="13">
        <v>1</v>
      </c>
      <c r="JR77" s="13">
        <v>1</v>
      </c>
      <c r="JS77" s="13">
        <v>1</v>
      </c>
      <c r="JT77" s="13">
        <v>1</v>
      </c>
      <c r="JU77" s="13">
        <v>1</v>
      </c>
      <c r="JV77" s="13">
        <v>1</v>
      </c>
      <c r="JW77" s="13">
        <v>1</v>
      </c>
      <c r="JX77" s="13">
        <v>1</v>
      </c>
      <c r="JY77" s="13">
        <v>1</v>
      </c>
      <c r="JZ77" s="13">
        <v>1</v>
      </c>
      <c r="KA77" s="13">
        <v>1</v>
      </c>
      <c r="KB77" s="13">
        <v>1</v>
      </c>
      <c r="KC77" s="13">
        <v>1</v>
      </c>
      <c r="KD77" s="13">
        <v>1</v>
      </c>
      <c r="KE77" s="13">
        <v>1</v>
      </c>
      <c r="KF77" s="13">
        <v>1</v>
      </c>
      <c r="KG77" s="13">
        <v>1</v>
      </c>
      <c r="KH77" s="13">
        <v>1</v>
      </c>
      <c r="KI77" s="13">
        <v>1</v>
      </c>
      <c r="KJ77" s="13">
        <v>1</v>
      </c>
      <c r="KK77" s="13">
        <v>1</v>
      </c>
      <c r="KL77" s="13">
        <v>1</v>
      </c>
      <c r="KM77" s="13">
        <v>1</v>
      </c>
      <c r="KN77" s="13">
        <v>1</v>
      </c>
      <c r="KO77" s="13">
        <v>1</v>
      </c>
      <c r="KP77" s="13">
        <v>1</v>
      </c>
      <c r="KQ77" s="13">
        <v>1</v>
      </c>
      <c r="KR77" s="13">
        <v>1</v>
      </c>
      <c r="KS77" s="13">
        <v>1</v>
      </c>
      <c r="KT77" s="13">
        <v>1</v>
      </c>
      <c r="KU77" s="13">
        <v>1</v>
      </c>
      <c r="KV77" s="13">
        <v>1</v>
      </c>
      <c r="KW77" s="13">
        <v>1</v>
      </c>
      <c r="KX77" s="13">
        <v>1</v>
      </c>
      <c r="KY77" s="13">
        <v>1</v>
      </c>
      <c r="KZ77" s="13">
        <v>1</v>
      </c>
      <c r="LA77" s="13">
        <v>1</v>
      </c>
      <c r="LB77" s="13">
        <v>1</v>
      </c>
      <c r="LC77" s="13">
        <v>1</v>
      </c>
      <c r="LD77" s="13">
        <v>1</v>
      </c>
      <c r="LE77" s="13">
        <v>1</v>
      </c>
      <c r="LF77" s="13">
        <v>1</v>
      </c>
      <c r="LG77" s="13">
        <v>1</v>
      </c>
      <c r="LH77" s="13">
        <v>1</v>
      </c>
      <c r="LI77" s="13">
        <v>1</v>
      </c>
      <c r="LJ77" s="13">
        <v>1</v>
      </c>
      <c r="LK77" s="13">
        <v>1</v>
      </c>
      <c r="LL77" s="13">
        <v>1</v>
      </c>
      <c r="LM77" s="13">
        <v>1</v>
      </c>
      <c r="LN77" s="13">
        <v>1</v>
      </c>
      <c r="LO77" s="13">
        <v>1</v>
      </c>
      <c r="LP77" s="13">
        <v>1</v>
      </c>
      <c r="LQ77" s="13">
        <v>1</v>
      </c>
      <c r="LR77" s="13">
        <v>1</v>
      </c>
      <c r="LS77" s="13">
        <v>1</v>
      </c>
      <c r="LT77" s="13">
        <v>1</v>
      </c>
      <c r="LU77" s="13">
        <v>1</v>
      </c>
      <c r="LV77" s="13">
        <v>1</v>
      </c>
      <c r="LW77" s="13">
        <v>1</v>
      </c>
      <c r="LX77" s="13">
        <v>1</v>
      </c>
      <c r="LY77" s="13">
        <v>1</v>
      </c>
      <c r="LZ77" s="13">
        <v>1</v>
      </c>
      <c r="MA77" s="13">
        <v>1</v>
      </c>
      <c r="MB77" s="13">
        <v>1</v>
      </c>
      <c r="MC77" s="13">
        <v>1</v>
      </c>
      <c r="MD77" s="13">
        <v>1</v>
      </c>
      <c r="ME77" s="13">
        <v>1</v>
      </c>
      <c r="MF77" s="13">
        <v>1</v>
      </c>
      <c r="MG77" s="13">
        <v>1</v>
      </c>
      <c r="MH77" s="13">
        <v>1</v>
      </c>
      <c r="MI77" s="13">
        <v>1</v>
      </c>
      <c r="MJ77" s="13">
        <v>1</v>
      </c>
      <c r="MK77" s="13">
        <v>1</v>
      </c>
      <c r="ML77" s="13">
        <v>1</v>
      </c>
      <c r="MM77" s="13">
        <v>1</v>
      </c>
      <c r="MN77" s="13">
        <v>1</v>
      </c>
      <c r="MO77" s="13">
        <v>1</v>
      </c>
      <c r="MP77" s="13">
        <v>1</v>
      </c>
      <c r="MQ77" s="13">
        <v>1</v>
      </c>
      <c r="MR77" s="13">
        <v>1</v>
      </c>
      <c r="MS77" s="13">
        <v>1</v>
      </c>
      <c r="MT77" s="13">
        <v>1</v>
      </c>
      <c r="MU77" s="13">
        <v>1</v>
      </c>
      <c r="MV77" s="13">
        <v>1</v>
      </c>
      <c r="MW77" s="13">
        <v>1</v>
      </c>
      <c r="MX77" s="13">
        <v>1</v>
      </c>
      <c r="MY77" s="13">
        <v>1</v>
      </c>
      <c r="MZ77" s="13">
        <v>1</v>
      </c>
      <c r="NA77" s="13">
        <v>1</v>
      </c>
      <c r="NB77" s="13">
        <v>1</v>
      </c>
      <c r="NC77" s="13">
        <v>1</v>
      </c>
      <c r="ND77" s="13">
        <v>1</v>
      </c>
      <c r="NE77" s="13">
        <v>1</v>
      </c>
      <c r="NF77" s="13">
        <v>1</v>
      </c>
      <c r="NG77" s="13">
        <v>1</v>
      </c>
      <c r="NH77" s="13">
        <v>1</v>
      </c>
      <c r="NI77" s="13">
        <v>1</v>
      </c>
    </row>
    <row r="78" spans="1:373" ht="15">
      <c r="B78" s="10" t="s">
        <v>375</v>
      </c>
      <c r="C78" s="11">
        <f>SUMIF(C70:C77,"&lt;&gt;#REF!")</f>
        <v>1.6582716049382717</v>
      </c>
      <c r="D78" s="11">
        <f t="shared" ref="D78:BN78" si="234">SUMIF(D70:D77,"&lt;&gt;#REF!")</f>
        <v>3.1477962962962964</v>
      </c>
      <c r="E78" s="11">
        <f t="shared" si="234"/>
        <v>3.1155740740740741</v>
      </c>
      <c r="F78" s="11">
        <f t="shared" si="234"/>
        <v>3.0069320987654322</v>
      </c>
      <c r="G78" s="11">
        <f t="shared" si="234"/>
        <v>2.9526111111111111</v>
      </c>
      <c r="H78" s="11">
        <f t="shared" si="234"/>
        <v>3.025327160493827</v>
      </c>
      <c r="I78" s="11">
        <f t="shared" si="234"/>
        <v>3.0796481481481481</v>
      </c>
      <c r="J78" s="11">
        <f t="shared" si="234"/>
        <v>2.1471604938271605</v>
      </c>
      <c r="K78" s="11">
        <f t="shared" si="234"/>
        <v>2.0501851851851853</v>
      </c>
      <c r="L78" s="11">
        <f t="shared" si="234"/>
        <v>1.8821604938271603</v>
      </c>
      <c r="M78" s="11">
        <f t="shared" si="234"/>
        <v>1.8278395061728396</v>
      </c>
      <c r="N78" s="11">
        <f t="shared" si="234"/>
        <v>2.1809259259259259</v>
      </c>
      <c r="O78" s="11">
        <f t="shared" si="234"/>
        <v>2.145</v>
      </c>
      <c r="P78" s="11">
        <f t="shared" si="234"/>
        <v>2.0790123456790122</v>
      </c>
      <c r="Q78" s="11">
        <f t="shared" si="234"/>
        <v>2.2014814814814816</v>
      </c>
      <c r="R78" s="11">
        <f t="shared" si="234"/>
        <v>2.9082098765432098</v>
      </c>
      <c r="S78" s="11">
        <f t="shared" si="234"/>
        <v>2.387098765432099</v>
      </c>
      <c r="T78" s="11">
        <f t="shared" si="234"/>
        <v>2.224135802469136</v>
      </c>
      <c r="U78" s="11">
        <f t="shared" si="234"/>
        <v>2.1154938271604937</v>
      </c>
      <c r="V78" s="11">
        <f t="shared" si="234"/>
        <v>2.2425308641975308</v>
      </c>
      <c r="W78" s="11">
        <f t="shared" si="234"/>
        <v>1.9703703703703703</v>
      </c>
      <c r="X78" s="11">
        <f t="shared" si="234"/>
        <v>2.0928395061728393</v>
      </c>
      <c r="Y78" s="11">
        <f t="shared" si="234"/>
        <v>2.1843641975308641</v>
      </c>
      <c r="Z78" s="11">
        <f t="shared" si="234"/>
        <v>1.9348580246913583</v>
      </c>
      <c r="AA78" s="11">
        <f t="shared" si="234"/>
        <v>1.8805370370370371</v>
      </c>
      <c r="AB78" s="11">
        <f t="shared" si="234"/>
        <v>1.7990555555555556</v>
      </c>
      <c r="AC78" s="11">
        <f t="shared" si="234"/>
        <v>1.953253086419753</v>
      </c>
      <c r="AD78" s="11">
        <f t="shared" si="234"/>
        <v>2.0518518518518518</v>
      </c>
      <c r="AE78" s="11">
        <f t="shared" si="234"/>
        <v>2.3644444444444446</v>
      </c>
      <c r="AF78" s="11">
        <f t="shared" si="234"/>
        <v>2.7145308641975312</v>
      </c>
      <c r="AG78" s="11">
        <f t="shared" si="234"/>
        <v>2.247740740740741</v>
      </c>
      <c r="AH78" s="11">
        <f t="shared" si="234"/>
        <v>2.0304567901234569</v>
      </c>
      <c r="AI78" s="11">
        <f t="shared" si="234"/>
        <v>2.0304567901234569</v>
      </c>
      <c r="AJ78" s="11">
        <f t="shared" si="234"/>
        <v>2.3204567901234565</v>
      </c>
      <c r="AK78" s="11">
        <f t="shared" si="234"/>
        <v>2.3204567901234565</v>
      </c>
      <c r="AL78" s="11">
        <f t="shared" si="234"/>
        <v>2.3644444444444446</v>
      </c>
      <c r="AM78" s="11">
        <f t="shared" si="234"/>
        <v>4.800006172839506</v>
      </c>
      <c r="AN78" s="11">
        <f t="shared" si="234"/>
        <v>4.2788950617283952</v>
      </c>
      <c r="AO78" s="11">
        <f t="shared" si="234"/>
        <v>4.2245740740740736</v>
      </c>
      <c r="AP78" s="11">
        <f t="shared" si="234"/>
        <v>3.9529691358024688</v>
      </c>
      <c r="AQ78" s="11">
        <f t="shared" si="234"/>
        <v>4.0256851851851856</v>
      </c>
      <c r="AR78" s="11">
        <f t="shared" si="234"/>
        <v>1.9703703703703703</v>
      </c>
      <c r="AS78" s="11">
        <f t="shared" si="234"/>
        <v>2.2014814814814816</v>
      </c>
      <c r="AT78" s="11">
        <f t="shared" si="234"/>
        <v>4.0388888888888896</v>
      </c>
      <c r="AU78" s="11">
        <f t="shared" si="234"/>
        <v>3.735061728395062</v>
      </c>
      <c r="AV78" s="11">
        <f t="shared" si="234"/>
        <v>3.8437037037037038</v>
      </c>
      <c r="AW78" s="11">
        <f t="shared" si="234"/>
        <v>3.9523456790123457</v>
      </c>
      <c r="AX78" s="11">
        <f t="shared" si="234"/>
        <v>4.0250617283950625</v>
      </c>
      <c r="AY78" s="11">
        <f t="shared" si="234"/>
        <v>2.1876543209876544</v>
      </c>
      <c r="AZ78" s="11">
        <f t="shared" si="234"/>
        <v>2.4730864197530869</v>
      </c>
      <c r="BA78" s="11">
        <f t="shared" si="234"/>
        <v>7.6829135802469137</v>
      </c>
      <c r="BB78" s="11">
        <f t="shared" si="234"/>
        <v>7.2704444444444443</v>
      </c>
      <c r="BC78" s="11">
        <f t="shared" si="234"/>
        <v>7.2704444444444443</v>
      </c>
      <c r="BD78" s="11">
        <f t="shared" si="234"/>
        <v>7.2704444444444443</v>
      </c>
      <c r="BE78" s="11">
        <f t="shared" si="234"/>
        <v>7.1258765432098752</v>
      </c>
      <c r="BF78" s="11">
        <f t="shared" si="234"/>
        <v>2.1876543209876544</v>
      </c>
      <c r="BG78" s="11">
        <f t="shared" si="234"/>
        <v>2.3644444444444446</v>
      </c>
      <c r="BH78" s="11">
        <f t="shared" si="234"/>
        <v>2.2014814814814816</v>
      </c>
      <c r="BI78" s="11">
        <f t="shared" si="234"/>
        <v>1.9519753086419753</v>
      </c>
      <c r="BJ78" s="11">
        <f t="shared" si="234"/>
        <v>1.8433333333333333</v>
      </c>
      <c r="BK78" s="11">
        <f t="shared" si="234"/>
        <v>1.8433333333333333</v>
      </c>
      <c r="BL78" s="11">
        <f t="shared" si="234"/>
        <v>1.9703703703703703</v>
      </c>
      <c r="BM78" s="11">
        <f t="shared" si="234"/>
        <v>2.1876543209876544</v>
      </c>
      <c r="BN78" s="11">
        <f t="shared" si="234"/>
        <v>1.3866666666666667</v>
      </c>
      <c r="BO78" s="11">
        <f t="shared" ref="BO78:DP78" si="235">SUMIF(BO70:BO77,"&lt;&gt;#REF!")</f>
        <v>3.488283950617284</v>
      </c>
      <c r="BP78" s="11">
        <f t="shared" si="235"/>
        <v>2.9671728395061727</v>
      </c>
      <c r="BQ78" s="11">
        <f t="shared" si="235"/>
        <v>2.6412469135802468</v>
      </c>
      <c r="BR78" s="11">
        <f t="shared" si="235"/>
        <v>2.5869259259259261</v>
      </c>
      <c r="BS78" s="11">
        <f t="shared" si="235"/>
        <v>2.8769259259259261</v>
      </c>
      <c r="BT78" s="11">
        <f t="shared" si="235"/>
        <v>2.0790123456790122</v>
      </c>
      <c r="BU78" s="11">
        <f t="shared" si="235"/>
        <v>2.2014814814814816</v>
      </c>
      <c r="BV78" s="11">
        <f t="shared" si="235"/>
        <v>2.5758641975308647</v>
      </c>
      <c r="BW78" s="11">
        <f t="shared" si="235"/>
        <v>2.1633950617283952</v>
      </c>
      <c r="BX78" s="11">
        <f t="shared" si="235"/>
        <v>2.1633950617283952</v>
      </c>
      <c r="BY78" s="11">
        <f t="shared" si="235"/>
        <v>2.1633950617283952</v>
      </c>
      <c r="BZ78" s="11">
        <f t="shared" si="235"/>
        <v>2.2361111111111112</v>
      </c>
      <c r="CA78" s="11">
        <f t="shared" si="235"/>
        <v>2.0246913580246915</v>
      </c>
      <c r="CB78" s="11">
        <f t="shared" si="235"/>
        <v>2.0385185185185186</v>
      </c>
      <c r="CC78" s="11">
        <f t="shared" si="235"/>
        <v>2.2420679012345679</v>
      </c>
      <c r="CD78" s="11">
        <f t="shared" si="235"/>
        <v>2.1813271604938276</v>
      </c>
      <c r="CE78" s="11">
        <f t="shared" si="235"/>
        <v>2.1813271604938276</v>
      </c>
      <c r="CF78" s="11">
        <f t="shared" si="235"/>
        <v>2.289969135802469</v>
      </c>
      <c r="CG78" s="11">
        <f t="shared" si="235"/>
        <v>2.289969135802469</v>
      </c>
      <c r="CH78" s="11">
        <f t="shared" si="235"/>
        <v>1.5975308641975308</v>
      </c>
      <c r="CI78" s="11">
        <f t="shared" si="235"/>
        <v>2.3580246913580249</v>
      </c>
      <c r="CJ78" s="11">
        <f t="shared" si="235"/>
        <v>3.1127222222222226</v>
      </c>
      <c r="CK78" s="11">
        <f t="shared" si="235"/>
        <v>3.1127222222222226</v>
      </c>
      <c r="CL78" s="11">
        <f t="shared" si="235"/>
        <v>2.5151913580246914</v>
      </c>
      <c r="CM78" s="11">
        <f t="shared" si="235"/>
        <v>2.5151913580246914</v>
      </c>
      <c r="CN78" s="11">
        <f t="shared" si="235"/>
        <v>2.5151913580246914</v>
      </c>
      <c r="CO78" s="11">
        <f t="shared" si="235"/>
        <v>1.8691358024691358</v>
      </c>
      <c r="CP78" s="11">
        <f t="shared" si="235"/>
        <v>2.3580246913580249</v>
      </c>
      <c r="CQ78" s="11">
        <f t="shared" si="235"/>
        <v>3.6466851851851856</v>
      </c>
      <c r="CR78" s="11">
        <f t="shared" si="235"/>
        <v>3.0169320987654324</v>
      </c>
      <c r="CS78" s="11">
        <f t="shared" si="235"/>
        <v>2.6366851851851854</v>
      </c>
      <c r="CT78" s="11">
        <f t="shared" si="235"/>
        <v>2.4194012345679012</v>
      </c>
      <c r="CU78" s="11">
        <f t="shared" si="235"/>
        <v>2.4377962962962965</v>
      </c>
      <c r="CV78" s="11">
        <f t="shared" si="235"/>
        <v>2.1876543209876544</v>
      </c>
      <c r="CW78" s="11">
        <f t="shared" si="235"/>
        <v>1.3866666666666667</v>
      </c>
      <c r="CX78" s="11">
        <f t="shared" si="235"/>
        <v>4.4494382716049383</v>
      </c>
      <c r="CY78" s="11">
        <f t="shared" si="235"/>
        <v>3.8740061728395063</v>
      </c>
      <c r="CZ78" s="11">
        <f t="shared" si="235"/>
        <v>3.7110432098765433</v>
      </c>
      <c r="DA78" s="11">
        <f t="shared" si="235"/>
        <v>4.5258580246913578</v>
      </c>
      <c r="DB78" s="11">
        <f t="shared" si="235"/>
        <v>3.6010432098765435</v>
      </c>
      <c r="DC78" s="11">
        <f t="shared" si="235"/>
        <v>1.6518518518518519</v>
      </c>
      <c r="DD78" s="11">
        <f t="shared" si="235"/>
        <v>2.5209876543209875</v>
      </c>
      <c r="DE78" s="11">
        <f t="shared" si="235"/>
        <v>2.8018765432098762</v>
      </c>
      <c r="DF78" s="11">
        <f t="shared" si="235"/>
        <v>2.2315061728395063</v>
      </c>
      <c r="DG78" s="11">
        <f t="shared" si="235"/>
        <v>2.5859506172839506</v>
      </c>
      <c r="DH78" s="11">
        <f t="shared" si="235"/>
        <v>3.0205185185185188</v>
      </c>
      <c r="DI78" s="11">
        <f t="shared" si="235"/>
        <v>3.1006419753086418</v>
      </c>
      <c r="DJ78" s="11">
        <f t="shared" si="235"/>
        <v>2.1950617283950615</v>
      </c>
      <c r="DK78" s="11">
        <f t="shared" si="235"/>
        <v>2.7382716049382716</v>
      </c>
      <c r="DL78" s="11">
        <f t="shared" si="235"/>
        <v>3.8061975308641975</v>
      </c>
      <c r="DM78" s="11">
        <f t="shared" si="235"/>
        <v>3.6110123456790122</v>
      </c>
      <c r="DN78" s="11">
        <f t="shared" si="235"/>
        <v>3.2307654320987651</v>
      </c>
      <c r="DO78" s="11">
        <f t="shared" si="235"/>
        <v>3.6110123456790122</v>
      </c>
      <c r="DP78" s="11">
        <f t="shared" si="235"/>
        <v>2.65162962962963</v>
      </c>
      <c r="DQ78" s="11">
        <f t="shared" ref="DQ78:GB78" si="236">SUMIF(DQ70:DQ77,"&lt;&gt;#REF!")</f>
        <v>2.1876543209876544</v>
      </c>
      <c r="DR78" s="11">
        <f t="shared" si="236"/>
        <v>2.3644444444444446</v>
      </c>
      <c r="DS78" s="11">
        <f t="shared" si="236"/>
        <v>3.0697469135802464</v>
      </c>
      <c r="DT78" s="11">
        <f t="shared" si="236"/>
        <v>2.6517654320987654</v>
      </c>
      <c r="DU78" s="11">
        <f t="shared" si="236"/>
        <v>2.6517654320987654</v>
      </c>
      <c r="DV78" s="11">
        <f t="shared" si="236"/>
        <v>2.7060864197530865</v>
      </c>
      <c r="DW78" s="11">
        <f t="shared" si="236"/>
        <v>3.4259444444444442</v>
      </c>
      <c r="DX78" s="11">
        <f t="shared" si="236"/>
        <v>3.2213580246913578</v>
      </c>
      <c r="DY78" s="11">
        <f t="shared" si="236"/>
        <v>2.7565185185185186</v>
      </c>
      <c r="DZ78" s="11">
        <f t="shared" si="236"/>
        <v>3.2071728395061725</v>
      </c>
      <c r="EA78" s="11">
        <f t="shared" si="236"/>
        <v>2.7891913580246914</v>
      </c>
      <c r="EB78" s="11">
        <f t="shared" si="236"/>
        <v>2.8435123456790121</v>
      </c>
      <c r="EC78" s="11">
        <f t="shared" si="236"/>
        <v>2.8435123456790121</v>
      </c>
      <c r="ED78" s="11">
        <f t="shared" si="236"/>
        <v>3.6720123456790121</v>
      </c>
      <c r="EE78" s="11">
        <f t="shared" si="236"/>
        <v>3.2756790123456789</v>
      </c>
      <c r="EF78" s="11">
        <f t="shared" si="236"/>
        <v>2.9194814814814816</v>
      </c>
      <c r="EG78" s="11">
        <f t="shared" si="236"/>
        <v>10.744956790123457</v>
      </c>
      <c r="EH78" s="11">
        <f t="shared" si="236"/>
        <v>10.272654320987654</v>
      </c>
      <c r="EI78" s="11">
        <f t="shared" si="236"/>
        <v>10.272654320987654</v>
      </c>
      <c r="EJ78" s="11">
        <f t="shared" si="236"/>
        <v>9.8860925925925933</v>
      </c>
      <c r="EK78" s="11">
        <f t="shared" si="236"/>
        <v>10.067450617283949</v>
      </c>
      <c r="EL78" s="11">
        <f t="shared" si="236"/>
        <v>2.5135802469135804</v>
      </c>
      <c r="EM78" s="11">
        <f t="shared" si="236"/>
        <v>2.9076543209876542</v>
      </c>
      <c r="EN78" s="11">
        <f t="shared" si="236"/>
        <v>10.442327160493827</v>
      </c>
      <c r="EO78" s="11">
        <f t="shared" si="236"/>
        <v>9.5409691358024702</v>
      </c>
      <c r="EP78" s="11">
        <f t="shared" si="236"/>
        <v>9.432327160493827</v>
      </c>
      <c r="EQ78" s="11">
        <f t="shared" si="236"/>
        <v>9.432327160493827</v>
      </c>
      <c r="ER78" s="11">
        <f t="shared" si="236"/>
        <v>10.754425925925926</v>
      </c>
      <c r="ES78" s="11">
        <f t="shared" si="236"/>
        <v>2.5135802469135804</v>
      </c>
      <c r="ET78" s="11">
        <f t="shared" si="236"/>
        <v>2.9076543209876542</v>
      </c>
      <c r="EU78" s="11">
        <f t="shared" si="236"/>
        <v>7.3715370370370366</v>
      </c>
      <c r="EV78" s="11">
        <f t="shared" si="236"/>
        <v>6.6331419753086429</v>
      </c>
      <c r="EW78" s="11">
        <f t="shared" si="236"/>
        <v>6.4158580246913584</v>
      </c>
      <c r="EX78" s="11">
        <f t="shared" si="236"/>
        <v>6.4158580246913584</v>
      </c>
      <c r="EY78" s="11">
        <f t="shared" si="236"/>
        <v>7.3577098765432094</v>
      </c>
      <c r="EZ78" s="11">
        <f t="shared" si="236"/>
        <v>3.2740740740740741</v>
      </c>
      <c r="FA78" s="11">
        <f t="shared" si="236"/>
        <v>3.1249382716049383</v>
      </c>
      <c r="FB78" s="11">
        <f t="shared" si="236"/>
        <v>7.0111666666666661</v>
      </c>
      <c r="FC78" s="11">
        <f t="shared" si="236"/>
        <v>6.5443765432098777</v>
      </c>
      <c r="FD78" s="11">
        <f t="shared" si="236"/>
        <v>6.3270925925925932</v>
      </c>
      <c r="FE78" s="11">
        <f t="shared" si="236"/>
        <v>6.3270925925925932</v>
      </c>
      <c r="FF78" s="11">
        <f t="shared" si="236"/>
        <v>7.1603024691358037</v>
      </c>
      <c r="FG78" s="11">
        <f t="shared" si="236"/>
        <v>2.5135802469135804</v>
      </c>
      <c r="FH78" s="11">
        <f t="shared" si="236"/>
        <v>3.4508641975308643</v>
      </c>
      <c r="FI78" s="11">
        <f t="shared" si="236"/>
        <v>3.4920123456790124</v>
      </c>
      <c r="FJ78" s="11">
        <f t="shared" si="236"/>
        <v>3.1881851851851852</v>
      </c>
      <c r="FK78" s="11">
        <f t="shared" si="236"/>
        <v>3.1881851851851852</v>
      </c>
      <c r="FL78" s="11">
        <f t="shared" si="236"/>
        <v>3.1881851851851852</v>
      </c>
      <c r="FM78" s="11">
        <f t="shared" si="236"/>
        <v>3.4781851851851853</v>
      </c>
      <c r="FN78" s="11">
        <f t="shared" si="236"/>
        <v>2.4592592592592593</v>
      </c>
      <c r="FO78" s="11">
        <f t="shared" si="236"/>
        <v>2.2014814814814816</v>
      </c>
      <c r="FP78" s="11">
        <f t="shared" si="236"/>
        <v>5.2392777777777777</v>
      </c>
      <c r="FQ78" s="11">
        <f t="shared" si="236"/>
        <v>5.2070555555555558</v>
      </c>
      <c r="FR78" s="11">
        <f t="shared" si="236"/>
        <v>5.2070555555555558</v>
      </c>
      <c r="FS78" s="11">
        <f t="shared" si="236"/>
        <v>5.2070555555555558</v>
      </c>
      <c r="FT78" s="11">
        <f t="shared" si="236"/>
        <v>5.4970555555555558</v>
      </c>
      <c r="FU78" s="11">
        <f t="shared" si="236"/>
        <v>2.4592592592592593</v>
      </c>
      <c r="FV78" s="11">
        <f t="shared" si="236"/>
        <v>2.2014814814814816</v>
      </c>
      <c r="FW78" s="11">
        <f t="shared" si="236"/>
        <v>3.3601111111111113</v>
      </c>
      <c r="FX78" s="11">
        <f t="shared" si="236"/>
        <v>3.3278888888888889</v>
      </c>
      <c r="FY78" s="11">
        <f t="shared" si="236"/>
        <v>3.3278888888888889</v>
      </c>
      <c r="FZ78" s="11">
        <f t="shared" si="236"/>
        <v>3.3278888888888889</v>
      </c>
      <c r="GA78" s="11">
        <f t="shared" si="236"/>
        <v>3.6178888888888889</v>
      </c>
      <c r="GB78" s="11">
        <f t="shared" si="236"/>
        <v>2.4592592592592593</v>
      </c>
      <c r="GC78" s="11">
        <f t="shared" ref="GC78:IN78" si="237">SUMIF(GC70:GC77,"&lt;&gt;#REF!")</f>
        <v>2.2014814814814816</v>
      </c>
      <c r="GD78" s="11">
        <f t="shared" si="237"/>
        <v>2.4755740740740739</v>
      </c>
      <c r="GE78" s="11">
        <f t="shared" si="237"/>
        <v>2.443351851851852</v>
      </c>
      <c r="GF78" s="11">
        <f t="shared" si="237"/>
        <v>2.443351851851852</v>
      </c>
      <c r="GG78" s="11">
        <f t="shared" si="237"/>
        <v>2.443351851851852</v>
      </c>
      <c r="GH78" s="11">
        <f t="shared" si="237"/>
        <v>2.733351851851852</v>
      </c>
      <c r="GI78" s="11">
        <f t="shared" si="237"/>
        <v>2.4592592592592593</v>
      </c>
      <c r="GJ78" s="11">
        <f t="shared" si="237"/>
        <v>2.2014814814814816</v>
      </c>
      <c r="GK78" s="11">
        <f t="shared" si="237"/>
        <v>2.3161296296296294</v>
      </c>
      <c r="GL78" s="11">
        <f t="shared" si="237"/>
        <v>2.2839074074074075</v>
      </c>
      <c r="GM78" s="11">
        <f t="shared" si="237"/>
        <v>2.2839074074074075</v>
      </c>
      <c r="GN78" s="11">
        <f t="shared" si="237"/>
        <v>2.2839074074074075</v>
      </c>
      <c r="GO78" s="11">
        <f t="shared" si="237"/>
        <v>2.5739074074074075</v>
      </c>
      <c r="GP78" s="11">
        <f t="shared" si="237"/>
        <v>2.4592592592592593</v>
      </c>
      <c r="GQ78" s="11">
        <f t="shared" si="237"/>
        <v>2.2014814814814816</v>
      </c>
      <c r="GR78" s="11">
        <f t="shared" si="237"/>
        <v>4.8383888888888897</v>
      </c>
      <c r="GS78" s="11">
        <f t="shared" si="237"/>
        <v>4.8061666666666669</v>
      </c>
      <c r="GT78" s="11">
        <f t="shared" si="237"/>
        <v>4.8061666666666669</v>
      </c>
      <c r="GU78" s="11">
        <f t="shared" si="237"/>
        <v>4.8061666666666669</v>
      </c>
      <c r="GV78" s="11">
        <f t="shared" si="237"/>
        <v>5.096166666666667</v>
      </c>
      <c r="GW78" s="11">
        <f t="shared" si="237"/>
        <v>2.4592592592592593</v>
      </c>
      <c r="GX78" s="11">
        <f t="shared" si="237"/>
        <v>2.2014814814814816</v>
      </c>
      <c r="GY78" s="11">
        <f t="shared" si="237"/>
        <v>3.9325925925925924</v>
      </c>
      <c r="GZ78" s="11">
        <f t="shared" si="237"/>
        <v>3.90037037037037</v>
      </c>
      <c r="HA78" s="11">
        <f t="shared" si="237"/>
        <v>3.90037037037037</v>
      </c>
      <c r="HB78" s="11">
        <f t="shared" si="237"/>
        <v>3.90037037037037</v>
      </c>
      <c r="HC78" s="11">
        <f t="shared" si="237"/>
        <v>4.1903703703703705</v>
      </c>
      <c r="HD78" s="11">
        <f t="shared" si="237"/>
        <v>2.4592592592592593</v>
      </c>
      <c r="HE78" s="11">
        <f t="shared" si="237"/>
        <v>2.2014814814814816</v>
      </c>
      <c r="HF78" s="11">
        <f t="shared" si="237"/>
        <v>11.021037037037036</v>
      </c>
      <c r="HG78" s="11">
        <f t="shared" si="237"/>
        <v>10.988814814814814</v>
      </c>
      <c r="HH78" s="11">
        <f t="shared" si="237"/>
        <v>10.988814814814814</v>
      </c>
      <c r="HI78" s="11">
        <f t="shared" si="237"/>
        <v>10.988814814814814</v>
      </c>
      <c r="HJ78" s="11">
        <f t="shared" si="237"/>
        <v>11.278814814814814</v>
      </c>
      <c r="HK78" s="11">
        <f t="shared" si="237"/>
        <v>2.4592592592592593</v>
      </c>
      <c r="HL78" s="11">
        <f t="shared" si="237"/>
        <v>2.2014814814814816</v>
      </c>
      <c r="HM78" s="11">
        <f t="shared" si="237"/>
        <v>6.8481481481481481</v>
      </c>
      <c r="HN78" s="11">
        <f t="shared" si="237"/>
        <v>6.8159259259259262</v>
      </c>
      <c r="HO78" s="11">
        <f t="shared" si="237"/>
        <v>6.8159259259259262</v>
      </c>
      <c r="HP78" s="11">
        <f t="shared" si="237"/>
        <v>6.8159259259259262</v>
      </c>
      <c r="HQ78" s="11">
        <f t="shared" si="237"/>
        <v>7.1059259259259253</v>
      </c>
      <c r="HR78" s="11">
        <f t="shared" si="237"/>
        <v>2.4592592592592593</v>
      </c>
      <c r="HS78" s="11">
        <f t="shared" si="237"/>
        <v>2.2014814814814816</v>
      </c>
      <c r="HT78" s="11">
        <f t="shared" si="237"/>
        <v>8.7432592592592577</v>
      </c>
      <c r="HU78" s="11">
        <f t="shared" si="237"/>
        <v>8.7110370370370376</v>
      </c>
      <c r="HV78" s="11">
        <f t="shared" si="237"/>
        <v>8.7110370370370376</v>
      </c>
      <c r="HW78" s="11">
        <f t="shared" si="237"/>
        <v>8.7110370370370376</v>
      </c>
      <c r="HX78" s="11">
        <f t="shared" si="237"/>
        <v>9.0010370370370367</v>
      </c>
      <c r="HY78" s="11">
        <f t="shared" si="237"/>
        <v>2.4592592592592593</v>
      </c>
      <c r="HZ78" s="11">
        <f t="shared" si="237"/>
        <v>2.2014814814814816</v>
      </c>
      <c r="IA78" s="11">
        <f t="shared" si="237"/>
        <v>9.1464259259259268</v>
      </c>
      <c r="IB78" s="11">
        <f t="shared" si="237"/>
        <v>9.1142037037037049</v>
      </c>
      <c r="IC78" s="11">
        <f t="shared" si="237"/>
        <v>9.1142037037037049</v>
      </c>
      <c r="ID78" s="11">
        <f t="shared" si="237"/>
        <v>9.1142037037037049</v>
      </c>
      <c r="IE78" s="11">
        <f t="shared" si="237"/>
        <v>9.4042037037037041</v>
      </c>
      <c r="IF78" s="11">
        <f t="shared" si="237"/>
        <v>9.4042037037037041</v>
      </c>
      <c r="IG78" s="11">
        <f t="shared" si="237"/>
        <v>9.1464259259259268</v>
      </c>
      <c r="IH78" s="11">
        <f t="shared" si="237"/>
        <v>9.1464259259259268</v>
      </c>
      <c r="II78" s="11">
        <f t="shared" si="237"/>
        <v>9.1142037037037049</v>
      </c>
      <c r="IJ78" s="11">
        <f t="shared" si="237"/>
        <v>9.1142037037037049</v>
      </c>
      <c r="IK78" s="11">
        <f t="shared" si="237"/>
        <v>9.1142037037037049</v>
      </c>
      <c r="IL78" s="11">
        <f t="shared" si="237"/>
        <v>9.4042037037037041</v>
      </c>
      <c r="IM78" s="11">
        <f t="shared" si="237"/>
        <v>9.4042037037037041</v>
      </c>
      <c r="IN78" s="11">
        <f t="shared" si="237"/>
        <v>2.2014814814814816</v>
      </c>
      <c r="IO78" s="11">
        <f t="shared" ref="IO78:KZ78" si="238">SUMIF(IO70:IO77,"&lt;&gt;#REF!")</f>
        <v>9.1464259259259268</v>
      </c>
      <c r="IP78" s="11">
        <f t="shared" si="238"/>
        <v>9.1142037037037049</v>
      </c>
      <c r="IQ78" s="11">
        <f t="shared" si="238"/>
        <v>9.1142037037037049</v>
      </c>
      <c r="IR78" s="11">
        <f t="shared" si="238"/>
        <v>9.1142037037037049</v>
      </c>
      <c r="IS78" s="11">
        <f t="shared" si="238"/>
        <v>9.4042037037037041</v>
      </c>
      <c r="IT78" s="11">
        <f t="shared" si="238"/>
        <v>2.4592592592592593</v>
      </c>
      <c r="IU78" s="11">
        <f t="shared" si="238"/>
        <v>2.2014814814814816</v>
      </c>
      <c r="IV78" s="11">
        <f t="shared" si="238"/>
        <v>2.7299259259259259</v>
      </c>
      <c r="IW78" s="11">
        <f t="shared" si="238"/>
        <v>2.6977037037037039</v>
      </c>
      <c r="IX78" s="11">
        <f t="shared" si="238"/>
        <v>2.6977037037037039</v>
      </c>
      <c r="IY78" s="11">
        <f t="shared" si="238"/>
        <v>2.6977037037037039</v>
      </c>
      <c r="IZ78" s="11">
        <f t="shared" si="238"/>
        <v>2.987703703703704</v>
      </c>
      <c r="JA78" s="11">
        <f t="shared" si="238"/>
        <v>2.4592592592592593</v>
      </c>
      <c r="JB78" s="11">
        <f t="shared" si="238"/>
        <v>2.2014814814814816</v>
      </c>
      <c r="JC78" s="11">
        <f t="shared" si="238"/>
        <v>3.9682777777777778</v>
      </c>
      <c r="JD78" s="11">
        <f t="shared" si="238"/>
        <v>3.9360555555555554</v>
      </c>
      <c r="JE78" s="11">
        <f t="shared" si="238"/>
        <v>3.9360555555555554</v>
      </c>
      <c r="JF78" s="11">
        <f t="shared" si="238"/>
        <v>3.9360555555555554</v>
      </c>
      <c r="JG78" s="11">
        <f t="shared" si="238"/>
        <v>4.2260555555555559</v>
      </c>
      <c r="JH78" s="11">
        <f t="shared" si="238"/>
        <v>2.4592592592592593</v>
      </c>
      <c r="JI78" s="11">
        <f t="shared" si="238"/>
        <v>2.2014814814814816</v>
      </c>
      <c r="JJ78" s="11">
        <f t="shared" si="238"/>
        <v>5.6280185185185188</v>
      </c>
      <c r="JK78" s="11">
        <f t="shared" si="238"/>
        <v>5.5957962962962968</v>
      </c>
      <c r="JL78" s="11">
        <f t="shared" si="238"/>
        <v>5.5957962962962968</v>
      </c>
      <c r="JM78" s="11">
        <f t="shared" si="238"/>
        <v>5.5957962962962968</v>
      </c>
      <c r="JN78" s="11">
        <f t="shared" si="238"/>
        <v>5.8857962962962969</v>
      </c>
      <c r="JO78" s="11">
        <f t="shared" si="238"/>
        <v>2.4592592592592593</v>
      </c>
      <c r="JP78" s="11">
        <f t="shared" si="238"/>
        <v>2.2014814814814816</v>
      </c>
      <c r="JQ78" s="11">
        <f t="shared" si="238"/>
        <v>4.2659074074074077</v>
      </c>
      <c r="JR78" s="11">
        <f t="shared" si="238"/>
        <v>4.2336851851851849</v>
      </c>
      <c r="JS78" s="11">
        <f t="shared" si="238"/>
        <v>4.2336851851851849</v>
      </c>
      <c r="JT78" s="11">
        <f t="shared" si="238"/>
        <v>4.2336851851851849</v>
      </c>
      <c r="JU78" s="11">
        <f t="shared" si="238"/>
        <v>4.5236851851851849</v>
      </c>
      <c r="JV78" s="11">
        <f t="shared" si="238"/>
        <v>2.4592592592592593</v>
      </c>
      <c r="JW78" s="11">
        <f t="shared" si="238"/>
        <v>2.2014814814814816</v>
      </c>
      <c r="JX78" s="11">
        <f t="shared" si="238"/>
        <v>3.6600185185185183</v>
      </c>
      <c r="JY78" s="11">
        <f t="shared" si="238"/>
        <v>3.627796296296296</v>
      </c>
      <c r="JZ78" s="11">
        <f t="shared" si="238"/>
        <v>3.627796296296296</v>
      </c>
      <c r="KA78" s="11">
        <f t="shared" si="238"/>
        <v>3.627796296296296</v>
      </c>
      <c r="KB78" s="11">
        <f t="shared" si="238"/>
        <v>3.917796296296296</v>
      </c>
      <c r="KC78" s="11">
        <f t="shared" si="238"/>
        <v>2.4592592592592593</v>
      </c>
      <c r="KD78" s="11">
        <f t="shared" si="238"/>
        <v>2.2014814814814816</v>
      </c>
      <c r="KE78" s="11">
        <f t="shared" si="238"/>
        <v>2.8582407407407406</v>
      </c>
      <c r="KF78" s="11">
        <f t="shared" si="238"/>
        <v>2.8260185185185183</v>
      </c>
      <c r="KG78" s="11">
        <f t="shared" si="238"/>
        <v>2.8260185185185183</v>
      </c>
      <c r="KH78" s="11">
        <f t="shared" si="238"/>
        <v>2.8260185185185183</v>
      </c>
      <c r="KI78" s="11">
        <f t="shared" si="238"/>
        <v>3.1160185185185183</v>
      </c>
      <c r="KJ78" s="11">
        <f t="shared" si="238"/>
        <v>2.4592592592592593</v>
      </c>
      <c r="KK78" s="11">
        <f t="shared" si="238"/>
        <v>2.2014814814814816</v>
      </c>
      <c r="KL78" s="11">
        <f t="shared" si="238"/>
        <v>2.9045555555555556</v>
      </c>
      <c r="KM78" s="11">
        <f t="shared" si="238"/>
        <v>2.8723333333333332</v>
      </c>
      <c r="KN78" s="11">
        <f t="shared" si="238"/>
        <v>2.8723333333333332</v>
      </c>
      <c r="KO78" s="11">
        <f t="shared" si="238"/>
        <v>2.8723333333333332</v>
      </c>
      <c r="KP78" s="11">
        <f t="shared" si="238"/>
        <v>3.1623333333333332</v>
      </c>
      <c r="KQ78" s="11">
        <f t="shared" si="238"/>
        <v>2.4592592592592593</v>
      </c>
      <c r="KR78" s="11">
        <f t="shared" si="238"/>
        <v>2.2014814814814816</v>
      </c>
      <c r="KS78" s="11">
        <f t="shared" si="238"/>
        <v>2.9045555555555556</v>
      </c>
      <c r="KT78" s="11">
        <f t="shared" si="238"/>
        <v>2.8723333333333332</v>
      </c>
      <c r="KU78" s="11">
        <f t="shared" si="238"/>
        <v>2.8723333333333332</v>
      </c>
      <c r="KV78" s="11">
        <f t="shared" si="238"/>
        <v>2.8723333333333332</v>
      </c>
      <c r="KW78" s="11">
        <f t="shared" si="238"/>
        <v>3.1623333333333332</v>
      </c>
      <c r="KX78" s="11">
        <f t="shared" si="238"/>
        <v>2.4592592592592593</v>
      </c>
      <c r="KY78" s="11">
        <f t="shared" si="238"/>
        <v>2.2014814814814816</v>
      </c>
      <c r="KZ78" s="11">
        <f t="shared" si="238"/>
        <v>4.2833703703703705</v>
      </c>
      <c r="LA78" s="11">
        <f t="shared" ref="LA78:NI78" si="239">SUMIF(LA70:LA77,"&lt;&gt;#REF!")</f>
        <v>4.2511481481481477</v>
      </c>
      <c r="LB78" s="11">
        <f t="shared" si="239"/>
        <v>4.2511481481481477</v>
      </c>
      <c r="LC78" s="11">
        <f t="shared" si="239"/>
        <v>4.2511481481481477</v>
      </c>
      <c r="LD78" s="11">
        <f t="shared" si="239"/>
        <v>4.5411481481481477</v>
      </c>
      <c r="LE78" s="11">
        <f t="shared" si="239"/>
        <v>2.4592592592592593</v>
      </c>
      <c r="LF78" s="11">
        <f t="shared" si="239"/>
        <v>2.2014814814814816</v>
      </c>
      <c r="LG78" s="11">
        <f t="shared" si="239"/>
        <v>5.4283333333333337</v>
      </c>
      <c r="LH78" s="11">
        <f t="shared" si="239"/>
        <v>5.3961111111111117</v>
      </c>
      <c r="LI78" s="11">
        <f t="shared" si="239"/>
        <v>5.3961111111111117</v>
      </c>
      <c r="LJ78" s="11">
        <f t="shared" si="239"/>
        <v>5.3961111111111117</v>
      </c>
      <c r="LK78" s="11">
        <f t="shared" si="239"/>
        <v>5.6861111111111118</v>
      </c>
      <c r="LL78" s="11">
        <f t="shared" si="239"/>
        <v>2.4592592592592593</v>
      </c>
      <c r="LM78" s="11">
        <f t="shared" si="239"/>
        <v>2.2014814814814816</v>
      </c>
      <c r="LN78" s="11">
        <f t="shared" si="239"/>
        <v>2.2402037037037035</v>
      </c>
      <c r="LO78" s="11">
        <f t="shared" si="239"/>
        <v>2.2079814814814815</v>
      </c>
      <c r="LP78" s="11">
        <f t="shared" si="239"/>
        <v>2.2079814814814815</v>
      </c>
      <c r="LQ78" s="11">
        <f t="shared" si="239"/>
        <v>2.2079814814814815</v>
      </c>
      <c r="LR78" s="11">
        <f t="shared" si="239"/>
        <v>2.4979814814814816</v>
      </c>
      <c r="LS78" s="11">
        <f t="shared" si="239"/>
        <v>2.4592592592592593</v>
      </c>
      <c r="LT78" s="11">
        <f t="shared" si="239"/>
        <v>2.2014814814814816</v>
      </c>
      <c r="LU78" s="11">
        <f t="shared" si="239"/>
        <v>3.5157592592592595</v>
      </c>
      <c r="LV78" s="11">
        <f t="shared" si="239"/>
        <v>3.4835370370370371</v>
      </c>
      <c r="LW78" s="11">
        <f t="shared" si="239"/>
        <v>3.4835370370370371</v>
      </c>
      <c r="LX78" s="11">
        <f t="shared" si="239"/>
        <v>3.4835370370370371</v>
      </c>
      <c r="LY78" s="11">
        <f t="shared" si="239"/>
        <v>3.0407469135802465</v>
      </c>
      <c r="LZ78" s="11">
        <f t="shared" si="239"/>
        <v>1.7265234567901233</v>
      </c>
      <c r="MA78" s="11">
        <f t="shared" si="239"/>
        <v>1.4687999999999999</v>
      </c>
      <c r="MB78" s="11">
        <f t="shared" si="239"/>
        <v>2.0079283950617284</v>
      </c>
      <c r="MC78" s="11">
        <f t="shared" si="239"/>
        <v>1.9757604938271605</v>
      </c>
      <c r="MD78" s="11">
        <f t="shared" si="239"/>
        <v>1.9758148148148147</v>
      </c>
      <c r="ME78" s="11">
        <f t="shared" si="239"/>
        <v>1.9758691358024691</v>
      </c>
      <c r="MF78" s="11">
        <f t="shared" si="239"/>
        <v>2.2659234567901234</v>
      </c>
      <c r="MG78" s="11">
        <f t="shared" si="239"/>
        <v>1.7269037037037036</v>
      </c>
      <c r="MH78" s="11">
        <f t="shared" si="239"/>
        <v>1.4691802469135802</v>
      </c>
      <c r="MI78" s="11">
        <f t="shared" si="239"/>
        <v>5.4606604938271612</v>
      </c>
      <c r="MJ78" s="11">
        <f t="shared" si="239"/>
        <v>5.4284925925925931</v>
      </c>
      <c r="MK78" s="11">
        <f t="shared" si="239"/>
        <v>5.4285469135802469</v>
      </c>
      <c r="ML78" s="11">
        <f t="shared" si="239"/>
        <v>5.4286012345679016</v>
      </c>
      <c r="MM78" s="11">
        <f t="shared" si="239"/>
        <v>5.7186555555555554</v>
      </c>
      <c r="MN78" s="11">
        <f t="shared" si="239"/>
        <v>1.7272839506172839</v>
      </c>
      <c r="MO78" s="11">
        <f t="shared" si="239"/>
        <v>1.4695604938271605</v>
      </c>
      <c r="MP78" s="11">
        <f t="shared" si="239"/>
        <v>4.2507814814814822</v>
      </c>
      <c r="MQ78" s="11">
        <f t="shared" si="239"/>
        <v>4.2186135802469131</v>
      </c>
      <c r="MR78" s="11">
        <f t="shared" si="239"/>
        <v>4.2186679012345678</v>
      </c>
      <c r="MS78" s="11">
        <f t="shared" si="239"/>
        <v>4.2187222222222225</v>
      </c>
      <c r="MT78" s="11">
        <f t="shared" si="239"/>
        <v>4.5087765432098763</v>
      </c>
      <c r="MU78" s="11">
        <f t="shared" si="239"/>
        <v>1.727664197530864</v>
      </c>
      <c r="MV78" s="11">
        <f t="shared" si="239"/>
        <v>1.4699407407407408</v>
      </c>
      <c r="MW78" s="11">
        <f t="shared" si="239"/>
        <v>3.2717172839506174</v>
      </c>
      <c r="MX78" s="11">
        <f t="shared" si="239"/>
        <v>3.2395493827160498</v>
      </c>
      <c r="MY78" s="11">
        <f t="shared" si="239"/>
        <v>3.239603703703704</v>
      </c>
      <c r="MZ78" s="11">
        <f t="shared" si="239"/>
        <v>3.2396580246913582</v>
      </c>
      <c r="NA78" s="11">
        <f t="shared" si="239"/>
        <v>3.5297123456790125</v>
      </c>
      <c r="NB78" s="11">
        <f t="shared" si="239"/>
        <v>1.7280444444444445</v>
      </c>
      <c r="NC78" s="11">
        <f t="shared" si="239"/>
        <v>1.4703209876543211</v>
      </c>
      <c r="ND78" s="11">
        <f t="shared" si="239"/>
        <v>1.513653086419753</v>
      </c>
      <c r="NE78" s="11">
        <f t="shared" si="239"/>
        <v>1.4814851851851851</v>
      </c>
      <c r="NF78" s="11">
        <f t="shared" si="239"/>
        <v>1.4815395061728394</v>
      </c>
      <c r="NG78" s="11">
        <f t="shared" si="239"/>
        <v>1.4815938271604938</v>
      </c>
      <c r="NH78" s="11">
        <f t="shared" si="239"/>
        <v>1.7716481481481481</v>
      </c>
      <c r="NI78" s="11">
        <f t="shared" si="239"/>
        <v>1.7284246913580246</v>
      </c>
    </row>
    <row r="79" spans="1:373" ht="15">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row>
    <row r="80" spans="1:373" s="163" customFormat="1" ht="15">
      <c r="B80" s="165" t="s">
        <v>1255</v>
      </c>
      <c r="C80" s="169">
        <f>C32*Data!$B43*Data!$E4</f>
        <v>374.00000000000006</v>
      </c>
      <c r="D80" s="169">
        <f>D32*Data!$B43*Data!$E4</f>
        <v>1039.5</v>
      </c>
      <c r="E80" s="169">
        <f>E32*Data!$B43*Data!$E4</f>
        <v>664.95</v>
      </c>
      <c r="F80" s="169">
        <f>F32*Data!$B43*Data!$E4</f>
        <v>664.95</v>
      </c>
      <c r="G80" s="169">
        <f>G32*Data!$B43*Data!$E4</f>
        <v>664.95</v>
      </c>
      <c r="H80" s="169">
        <f>H32*Data!$B43*Data!$E4</f>
        <v>220.00000000000003</v>
      </c>
      <c r="I80" s="169">
        <f>I32*Data!$B43*Data!$E4</f>
        <v>220.00000000000003</v>
      </c>
      <c r="J80" s="169">
        <f>J32*Data!$B43*Data!$E4</f>
        <v>330</v>
      </c>
      <c r="K80" s="169">
        <f>K32*Data!$B43*Data!$E4</f>
        <v>440.00000000000006</v>
      </c>
      <c r="L80" s="169">
        <f>L32*Data!$B43*Data!$E4</f>
        <v>220.00000000000003</v>
      </c>
      <c r="M80" s="169">
        <f>M32*Data!$B43*Data!$E4</f>
        <v>56.93372413793103</v>
      </c>
      <c r="N80" s="169">
        <f>N32*Data!$B43*Data!$E4</f>
        <v>117.86310344827587</v>
      </c>
      <c r="O80" s="169">
        <f>O32*Data!$B43*Data!$E4</f>
        <v>82.5</v>
      </c>
      <c r="P80" s="169">
        <f>P32*Data!$B43*Data!$E4</f>
        <v>82.5</v>
      </c>
      <c r="Q80" s="169">
        <f>Q32*Data!$B43*Data!$E4</f>
        <v>110.00000000000001</v>
      </c>
      <c r="R80" s="169">
        <f>R32*Data!$B43*Data!$E4</f>
        <v>29.150000000000002</v>
      </c>
      <c r="S80" s="169">
        <f>S32*Data!$B43*Data!$E4</f>
        <v>94.600000000000009</v>
      </c>
      <c r="T80" s="169">
        <f>T32*Data!$B43*Data!$E4</f>
        <v>74.16389655172415</v>
      </c>
      <c r="U80" s="169">
        <f>U32*Data!$B43*Data!$E4</f>
        <v>74.818206896551729</v>
      </c>
      <c r="V80" s="169">
        <f>V32*Data!$B43*Data!$E4</f>
        <v>74.957793103448282</v>
      </c>
      <c r="W80" s="169">
        <f>W32*Data!$B43*Data!$E4</f>
        <v>130.78355172413791</v>
      </c>
      <c r="X80" s="169">
        <f>X32*Data!$B43*Data!$E4</f>
        <v>140.91227586206898</v>
      </c>
      <c r="Y80" s="169">
        <f>Y32*Data!$B43*Data!$E4</f>
        <v>84.153034482758628</v>
      </c>
      <c r="Z80" s="169">
        <f>Z32*Data!$B43*Data!$E4</f>
        <v>85.077793103448286</v>
      </c>
      <c r="AA80" s="169">
        <f>AA32*Data!$B43*Data!$E4</f>
        <v>85.400586206896534</v>
      </c>
      <c r="AB80" s="169">
        <f>AB32*Data!$B43*Data!$E4</f>
        <v>84.563068965517246</v>
      </c>
      <c r="AC80" s="169">
        <f>AC32*Data!$B43*Data!$E4</f>
        <v>88.986206896551735</v>
      </c>
      <c r="AD80" s="169">
        <f>AD32*Data!$B43*Data!$E4</f>
        <v>167.32896551724139</v>
      </c>
      <c r="AE80" s="169">
        <f>AE32*Data!$B43*Data!$E4</f>
        <v>171.48165517241378</v>
      </c>
      <c r="AF80" s="169">
        <f>AF32*Data!$B43*Data!$E4</f>
        <v>107.35924137931035</v>
      </c>
      <c r="AG80" s="169">
        <f>AG32*Data!$B43*Data!$E4</f>
        <v>97.474793103448278</v>
      </c>
      <c r="AH80" s="169">
        <f>AH32*Data!$B43*Data!$E4</f>
        <v>97.448620689655172</v>
      </c>
      <c r="AI80" s="169">
        <f>AI32*Data!$B43*Data!$E4</f>
        <v>88.384241379310353</v>
      </c>
      <c r="AJ80" s="169">
        <f>AJ32*Data!$B43*Data!$E4</f>
        <v>88.061448275862062</v>
      </c>
      <c r="AK80" s="169">
        <f>AK32*Data!$B43*Data!$E4</f>
        <v>178.62672413793106</v>
      </c>
      <c r="AL80" s="169">
        <f>AL32*Data!$B43*Data!$E4</f>
        <v>190.00300000000001</v>
      </c>
      <c r="AM80" s="169">
        <f>AM32*Data!$B43*Data!$E4</f>
        <v>15.400000000000002</v>
      </c>
      <c r="AN80" s="169">
        <f>AN32*Data!$B43*Data!$E4</f>
        <v>93.958965517241381</v>
      </c>
      <c r="AO80" s="169">
        <f>AO32*Data!$B43*Data!$E4</f>
        <v>93.313379310344843</v>
      </c>
      <c r="AP80" s="169">
        <f>AP32*Data!$B43*Data!$E4</f>
        <v>93.051655172413803</v>
      </c>
      <c r="AQ80" s="169">
        <f>AQ32*Data!$B43*Data!$E4</f>
        <v>89.117068965517248</v>
      </c>
      <c r="AR80" s="169">
        <f>AR32*Data!$B43*Data!$E4</f>
        <v>101.41810344827586</v>
      </c>
      <c r="AS80" s="169">
        <f>AS32*Data!$B43*Data!$E4</f>
        <v>113.36144827586207</v>
      </c>
      <c r="AT80" s="169">
        <f>AT32*Data!$B43*Data!$E4</f>
        <v>93.470413793103447</v>
      </c>
      <c r="AU80" s="169">
        <f>AU32*Data!$B43*Data!$E4</f>
        <v>84.606689655172417</v>
      </c>
      <c r="AV80" s="169">
        <f>AV32*Data!$B43*Data!$E4</f>
        <v>220.62472413793103</v>
      </c>
      <c r="AW80" s="169">
        <f>AW32*Data!$B43*Data!$E4</f>
        <v>178.862275862069</v>
      </c>
      <c r="AX80" s="169">
        <f>AX32*Data!$B43*Data!$E4</f>
        <v>167.04979310344828</v>
      </c>
      <c r="AY80" s="169">
        <f>AY32*Data!$B43*Data!$E4</f>
        <v>183.21562068965517</v>
      </c>
      <c r="AZ80" s="169">
        <f>AZ32*Data!$B43*Data!$E4</f>
        <v>272.15820689655175</v>
      </c>
      <c r="BA80" s="169">
        <f>BA32*Data!$B43*Data!$E4</f>
        <v>12.100000000000001</v>
      </c>
      <c r="BB80" s="169">
        <f>BB32*Data!$B43*Data!$E4</f>
        <v>212.85000000000002</v>
      </c>
      <c r="BC80" s="169">
        <f>BC32*Data!$B43*Data!$E4</f>
        <v>99.350482758620686</v>
      </c>
      <c r="BD80" s="169">
        <f>BD32*Data!$B43*Data!$E4</f>
        <v>97.753965517241383</v>
      </c>
      <c r="BE80" s="169">
        <f>BE32*Data!$B43*Data!$E4</f>
        <v>91.585999999999999</v>
      </c>
      <c r="BF80" s="169">
        <f>BF32*Data!$B43*Data!$E4</f>
        <v>102.18582758620691</v>
      </c>
      <c r="BG80" s="169">
        <f>BG32*Data!$B43*Data!$E4</f>
        <v>118.39527586206897</v>
      </c>
      <c r="BH80" s="169">
        <f>BH32*Data!$B43*Data!$E4</f>
        <v>88.454034482758615</v>
      </c>
      <c r="BI80" s="169">
        <f>BI32*Data!$B43*Data!$E4</f>
        <v>103.79106896551724</v>
      </c>
      <c r="BJ80" s="169">
        <f>BJ32*Data!$B43*Data!$E4</f>
        <v>93.723413793103447</v>
      </c>
      <c r="BK80" s="169">
        <f>BK32*Data!$B43*Data!$E4</f>
        <v>70.185689655172411</v>
      </c>
      <c r="BL80" s="169">
        <f>BL32*Data!$B43*Data!$E4</f>
        <v>74.512862068965532</v>
      </c>
      <c r="BM80" s="169">
        <f>BM32*Data!$B43*Data!$E4</f>
        <v>104.45410344827586</v>
      </c>
      <c r="BN80" s="169">
        <f>BN32*Data!$B43*Data!$E4</f>
        <v>109.33089655172415</v>
      </c>
      <c r="BO80" s="169">
        <f>BO32*Data!$B43*Data!$E4</f>
        <v>90.853172413793104</v>
      </c>
      <c r="BP80" s="169">
        <f>BP32*Data!$B43*Data!$E4</f>
        <v>77.322034482758625</v>
      </c>
      <c r="BQ80" s="169">
        <f>BQ32*Data!$B43*Data!$E4</f>
        <v>79.311137931034494</v>
      </c>
      <c r="BR80" s="169">
        <f>BR32*Data!$B43*Data!$E4</f>
        <v>75.228241379310347</v>
      </c>
      <c r="BS80" s="169">
        <f>BS32*Data!$B43*Data!$E4</f>
        <v>80.707000000000008</v>
      </c>
      <c r="BT80" s="169">
        <f>BT32*Data!$B43*Data!$E4</f>
        <v>135.42479310344828</v>
      </c>
      <c r="BU80" s="169">
        <f>BU32*Data!$B43*Data!$E4</f>
        <v>135.59927586206896</v>
      </c>
      <c r="BV80" s="169">
        <f>BV32*Data!$B43*Data!$E4</f>
        <v>129.09106896551725</v>
      </c>
      <c r="BW80" s="169">
        <f>BW32*Data!$B43*Data!$E4</f>
        <v>99.699448275862082</v>
      </c>
      <c r="BX80" s="169">
        <f>BX32*Data!$B43*Data!$E4</f>
        <v>100.8161379310345</v>
      </c>
      <c r="BY80" s="169">
        <f>BY32*Data!$B43*Data!$E4</f>
        <v>111.65151724137932</v>
      </c>
      <c r="BZ80" s="169">
        <f>BZ32*Data!$B43*Data!$E4</f>
        <v>96.297034482758633</v>
      </c>
      <c r="CA80" s="169">
        <f>CA32*Data!$B43*Data!$E4</f>
        <v>116.43234482758623</v>
      </c>
      <c r="CB80" s="169">
        <f>CB32*Data!$B43*Data!$E4</f>
        <v>139.15000000000003</v>
      </c>
      <c r="CC80" s="169">
        <f>CC32*Data!$B43*Data!$E4</f>
        <v>92.19668965517242</v>
      </c>
      <c r="CD80" s="169">
        <f>CD32*Data!$B43*Data!$E4</f>
        <v>55.000000000000007</v>
      </c>
      <c r="CE80" s="169">
        <f>CE32*Data!$B43*Data!$E4</f>
        <v>55.000000000000007</v>
      </c>
      <c r="CF80" s="169">
        <f>CF32*Data!$B43*Data!$E4</f>
        <v>55.000000000000007</v>
      </c>
      <c r="CG80" s="169">
        <f>CG32*Data!$B43*Data!$E4</f>
        <v>55.000000000000007</v>
      </c>
      <c r="CH80" s="169">
        <f>CH32*Data!$B43*Data!$E4</f>
        <v>55.000000000000007</v>
      </c>
      <c r="CI80" s="169">
        <f>CI32*Data!$B43*Data!$E4</f>
        <v>55.000000000000007</v>
      </c>
      <c r="CJ80" s="169">
        <f>CJ32*Data!$B43*Data!$E4</f>
        <v>55.000000000000007</v>
      </c>
      <c r="CK80" s="169">
        <f>CK32*Data!$B43*Data!$E4</f>
        <v>55.000000000000007</v>
      </c>
      <c r="CL80" s="169">
        <f>CL32*Data!$B43*Data!$E4</f>
        <v>55.000000000000007</v>
      </c>
      <c r="CM80" s="169">
        <f>CM32*Data!$B43*Data!$E4</f>
        <v>55.000000000000007</v>
      </c>
      <c r="CN80" s="169">
        <f>CN32*Data!$B43*Data!$E4</f>
        <v>55.000000000000007</v>
      </c>
      <c r="CO80" s="169">
        <f>CO32*Data!$B43*Data!$E4</f>
        <v>55.000000000000007</v>
      </c>
      <c r="CP80" s="169">
        <f>CP32*Data!$B43*Data!$E4</f>
        <v>55.000000000000007</v>
      </c>
      <c r="CQ80" s="169">
        <f>CQ32*Data!$B43*Data!$E4</f>
        <v>190.3345172413793</v>
      </c>
      <c r="CR80" s="169">
        <f>CR32*Data!$B43*Data!$E4</f>
        <v>86.028724137931036</v>
      </c>
      <c r="CS80" s="169">
        <f>CS32*Data!$B43*Data!$E4</f>
        <v>40.700000000000003</v>
      </c>
      <c r="CT80" s="169">
        <f>CT32*Data!$B43*Data!$E4</f>
        <v>67.498655172413805</v>
      </c>
      <c r="CU80" s="169">
        <f>CU32*Data!$B43*Data!$E4</f>
        <v>73.003586206896543</v>
      </c>
      <c r="CV80" s="169">
        <f>CV32*Data!$B43*Data!$E4</f>
        <v>88.846620689655182</v>
      </c>
      <c r="CW80" s="169">
        <f>CW32*Data!$B43*Data!$E4</f>
        <v>91.367896551724144</v>
      </c>
      <c r="CX80" s="169">
        <f>CX32*Data!$B43*Data!$E4</f>
        <v>98.321034482758634</v>
      </c>
      <c r="CY80" s="169">
        <f>CY32*Data!$B43*Data!$E4</f>
        <v>83.655758620689653</v>
      </c>
      <c r="CZ80" s="169">
        <f>CZ32*Data!$B43*Data!$E4</f>
        <v>86.73537931034484</v>
      </c>
      <c r="DA80" s="169">
        <f>DA32*Data!$B43*Data!$E4</f>
        <v>200.28003448275862</v>
      </c>
      <c r="DB80" s="169">
        <f>DB32*Data!$B43*Data!$E4</f>
        <v>110.00000000000001</v>
      </c>
      <c r="DC80" s="169">
        <f>DC32*Data!$B43*Data!$E4</f>
        <v>110.00000000000001</v>
      </c>
      <c r="DD80" s="169">
        <f>DD32*Data!$B43*Data!$E4</f>
        <v>110.00000000000001</v>
      </c>
      <c r="DE80" s="169">
        <f>DE32*Data!$B43*Data!$E4</f>
        <v>199.03248275862072</v>
      </c>
      <c r="DF80" s="169">
        <f>DF32*Data!$B43*Data!$E4</f>
        <v>190.10768965517244</v>
      </c>
      <c r="DG80" s="169">
        <f>DG32*Data!$B43*Data!$E4</f>
        <v>429.68996551724143</v>
      </c>
      <c r="DH80" s="169">
        <f>DH32*Data!$B43*Data!$E4</f>
        <v>310.04713793103451</v>
      </c>
      <c r="DI80" s="169">
        <f>DI32*Data!$B43*Data!$E4</f>
        <v>165</v>
      </c>
      <c r="DJ80" s="169">
        <f>DJ32*Data!$B43*Data!$E4</f>
        <v>165</v>
      </c>
      <c r="DK80" s="169">
        <f>DK32*Data!$B43*Data!$E4</f>
        <v>165</v>
      </c>
      <c r="DL80" s="169">
        <f>DL32*Data!$B43*Data!$E4</f>
        <v>428.60817241379323</v>
      </c>
      <c r="DM80" s="169">
        <f>DM32*Data!$B43*Data!$E4</f>
        <v>106.01572413793104</v>
      </c>
      <c r="DN80" s="169">
        <f>DN32*Data!$B43*Data!$E4</f>
        <v>83.167206896551733</v>
      </c>
      <c r="DO80" s="169">
        <f>DO32*Data!$B43*Data!$E4</f>
        <v>82.757172413793114</v>
      </c>
      <c r="DP80" s="169">
        <f>DP32*Data!$B43*Data!$E4</f>
        <v>76.266413793103453</v>
      </c>
      <c r="DQ80" s="169">
        <f>DQ32*Data!$B43*Data!$E4</f>
        <v>84.501999999999995</v>
      </c>
      <c r="DR80" s="169">
        <f>DR32*Data!$B43*Data!$E4</f>
        <v>118.657</v>
      </c>
      <c r="DS80" s="169">
        <f>DS32*Data!$B43*Data!$E4</f>
        <v>90.6961379310345</v>
      </c>
      <c r="DT80" s="169">
        <f>DT32*Data!$B43*Data!$E4</f>
        <v>81.832413793103456</v>
      </c>
      <c r="DU80" s="169">
        <f>DU32*Data!$B43*Data!$E4</f>
        <v>78.683000000000007</v>
      </c>
      <c r="DV80" s="169">
        <f>DV32*Data!$B43*Data!$E4</f>
        <v>71.799655172413807</v>
      </c>
      <c r="DW80" s="169">
        <f>DW32*Data!$B43*Data!$E4</f>
        <v>73.387448275862084</v>
      </c>
      <c r="DX80" s="169">
        <f>DX32*Data!$B43*Data!$E4</f>
        <v>99.795413793103464</v>
      </c>
      <c r="DY80" s="169">
        <f>DY32*Data!$B43*Data!$E4</f>
        <v>114.34727586206897</v>
      </c>
      <c r="DZ80" s="169">
        <f>DZ32*Data!$B43*Data!$E4</f>
        <v>104.81179310344828</v>
      </c>
      <c r="EA80" s="169">
        <f>EA32*Data!$B43*Data!$E4</f>
        <v>93.93279310344829</v>
      </c>
      <c r="EB80" s="169">
        <f>EB32*Data!$B43*Data!$E4</f>
        <v>83.769172413793115</v>
      </c>
      <c r="EC80" s="169">
        <f>EC32*Data!$B43*Data!$E4</f>
        <v>86.421310344827603</v>
      </c>
      <c r="ED80" s="169">
        <f>ED32*Data!$B43*Data!$E4</f>
        <v>78.988344827586204</v>
      </c>
      <c r="EE80" s="169">
        <f>EE32*Data!$B43*Data!$E4</f>
        <v>187.17637931034483</v>
      </c>
      <c r="EF80" s="169">
        <f>EF32*Data!$B43*Data!$E4</f>
        <v>188.02262068965518</v>
      </c>
      <c r="EG80" s="169">
        <f>EG32*Data!$B43*Data!$E4</f>
        <v>132.42368965517241</v>
      </c>
      <c r="EH80" s="169">
        <f>EH32*Data!$B43*Data!$E4</f>
        <v>83.324241379310351</v>
      </c>
      <c r="EI80" s="169">
        <f>EI32*Data!$B43*Data!$E4</f>
        <v>76.920724137931032</v>
      </c>
      <c r="EJ80" s="169">
        <f>EJ32*Data!$B43*Data!$E4</f>
        <v>315.44098287082051</v>
      </c>
      <c r="EK80" s="169">
        <f>EK32*Data!$B43*Data!$E4</f>
        <v>234.44937916074502</v>
      </c>
      <c r="EL80" s="169">
        <f>EL32*Data!$B43*Data!$E4</f>
        <v>237.54351484778218</v>
      </c>
      <c r="EM80" s="169">
        <f>EM32*Data!$B43*Data!$E4</f>
        <v>313.1499504450594</v>
      </c>
      <c r="EN80" s="169">
        <f>EN32*Data!$B43*Data!$E4</f>
        <v>189.43301668038004</v>
      </c>
      <c r="EO80" s="169">
        <f>EO32*Data!$B43*Data!$E4</f>
        <v>353.06726599369932</v>
      </c>
      <c r="EP80" s="169">
        <f>EP32*Data!$B43*Data!$E4</f>
        <v>280.06616052060747</v>
      </c>
      <c r="EQ80" s="169">
        <f>EQ32*Data!$B43*Data!$E4</f>
        <v>325.60369975831878</v>
      </c>
      <c r="ER80" s="169">
        <f>ER32*Data!$B43*Data!$E4</f>
        <v>275.36001196798571</v>
      </c>
      <c r="ES80" s="169">
        <f>ES32*Data!$B43*Data!$E4</f>
        <v>281.56781941639457</v>
      </c>
      <c r="ET80" s="169">
        <f>ET32*Data!$B43*Data!$E4</f>
        <v>317.34904915866917</v>
      </c>
      <c r="EU80" s="169">
        <f>EU32*Data!$B43*Data!$E4</f>
        <v>256.29662652404818</v>
      </c>
      <c r="EV80" s="169">
        <f>EV32*Data!$B43*Data!$E4</f>
        <v>231.87394817763575</v>
      </c>
      <c r="EW80" s="169">
        <f>EW32*Data!$B43*Data!$E4</f>
        <v>367.84618823219324</v>
      </c>
      <c r="EX80" s="169">
        <f>EX32*Data!$B43*Data!$E4</f>
        <v>393.67945361542473</v>
      </c>
      <c r="EY80" s="169">
        <f>EY32*Data!$B43*Data!$E4</f>
        <v>315.13771972473631</v>
      </c>
      <c r="EZ80" s="169">
        <f>EZ32*Data!$B43*Data!$E4</f>
        <v>308.72121343698285</v>
      </c>
      <c r="FA80" s="169">
        <f>FA32*Data!$B43*Data!$E4</f>
        <v>353.29108919355002</v>
      </c>
      <c r="FB80" s="169">
        <f>FB32*Data!$B43*Data!$E4</f>
        <v>272.54027975166434</v>
      </c>
      <c r="FC80" s="169">
        <f>FC32*Data!$B43*Data!$E4</f>
        <v>143.59908243303241</v>
      </c>
      <c r="FD80" s="169">
        <f>FD32*Data!$B43*Data!$E4</f>
        <v>138.28059789847572</v>
      </c>
      <c r="FE80" s="169">
        <f>FE32*Data!$B43*Data!$E4</f>
        <v>128.77179221548025</v>
      </c>
      <c r="FF80" s="169">
        <f>FF32*Data!$B43*Data!$E4</f>
        <v>126.91838093828623</v>
      </c>
      <c r="FG80" s="169">
        <f>FG32*Data!$B43*Data!$E4</f>
        <v>152.78006141778894</v>
      </c>
      <c r="FH80" s="169">
        <f>FH32*Data!$B43*Data!$E4</f>
        <v>153.70676705638601</v>
      </c>
      <c r="FI80" s="169">
        <f>FI32*Data!$B43*Data!$E4</f>
        <v>148.27290217552172</v>
      </c>
      <c r="FJ80" s="169">
        <f>FJ32*Data!$B43*Data!$E4</f>
        <v>97.637413053130061</v>
      </c>
      <c r="FK80" s="169">
        <f>FK32*Data!$B43*Data!$E4</f>
        <v>90.575746009985735</v>
      </c>
      <c r="FL80" s="169">
        <f>FL32*Data!$B43*Data!$E4</f>
        <v>86.956659143604185</v>
      </c>
      <c r="FM80" s="169">
        <f>FM32*Data!$B43*Data!$E4</f>
        <v>83.412192624983035</v>
      </c>
      <c r="FN80" s="169">
        <f>FN32*Data!$B43*Data!$E4</f>
        <v>128.10778747965071</v>
      </c>
      <c r="FO80" s="169">
        <f>FO32*Data!$B43*Data!$E4</f>
        <v>133.44561195796948</v>
      </c>
      <c r="FP80" s="169">
        <f>FP32*Data!$B43*Data!$E4</f>
        <v>125.1962468551132</v>
      </c>
      <c r="FQ80" s="169">
        <f>FQ32*Data!$B43*Data!$E4</f>
        <v>95.620212783450953</v>
      </c>
      <c r="FR80" s="169">
        <f>FR32*Data!$B43*Data!$E4</f>
        <v>88.562520960254616</v>
      </c>
      <c r="FS80" s="169">
        <f>FS32*Data!$B43*Data!$E4</f>
        <v>78.022317596566538</v>
      </c>
      <c r="FT80" s="169">
        <f>FT32*Data!$B43*Data!$E4</f>
        <v>75.986320492462269</v>
      </c>
      <c r="FU80" s="169">
        <f>FU32*Data!$B43*Data!$E4</f>
        <v>132.68739825366288</v>
      </c>
      <c r="FV80" s="169">
        <f>FV32*Data!$B43*Data!$E4</f>
        <v>140.57041375081928</v>
      </c>
      <c r="FW80" s="169">
        <f>FW32*Data!$B43*Data!$E4</f>
        <v>89.840969153681925</v>
      </c>
      <c r="FX80" s="169">
        <f>FX32*Data!$B43*Data!$E4</f>
        <v>91.432968236152334</v>
      </c>
      <c r="FY80" s="169">
        <f>FY32*Data!$B43*Data!$E4</f>
        <v>86.906366107662208</v>
      </c>
      <c r="FZ80" s="169">
        <f>FZ32*Data!$B43*Data!$E4</f>
        <v>83.689211188397223</v>
      </c>
      <c r="GA80" s="169">
        <f>GA32*Data!$B43*Data!$E4</f>
        <v>87.429883696600712</v>
      </c>
      <c r="GB80" s="169">
        <f>GB32*Data!$B43*Data!$E4</f>
        <v>114.03534112771939</v>
      </c>
      <c r="GC80" s="169">
        <f>GC32*Data!$B43*Data!$E4</f>
        <v>138.53100488382415</v>
      </c>
      <c r="GD80" s="169">
        <f>GD32*Data!$B43*Data!$E4</f>
        <v>102.21844013615508</v>
      </c>
      <c r="GE80" s="169">
        <f>GE32*Data!$B43*Data!$E4</f>
        <v>115.81398700123309</v>
      </c>
      <c r="GF80" s="169">
        <f>GF32*Data!$B43*Data!$E4</f>
        <v>113.8221002469122</v>
      </c>
      <c r="GG80" s="169">
        <f>GG32*Data!$B43*Data!$E4</f>
        <v>110.97654774073936</v>
      </c>
      <c r="GH80" s="169">
        <f>GH32*Data!$B43*Data!$E4</f>
        <v>110.97654774073936</v>
      </c>
      <c r="GI80" s="169">
        <f>GI32*Data!$B43*Data!$E4</f>
        <v>207.29302785833067</v>
      </c>
      <c r="GJ80" s="169">
        <f>GJ32*Data!$B43*Data!$E4</f>
        <v>217.80789159027498</v>
      </c>
      <c r="GK80" s="169">
        <f>GK32*Data!$B43*Data!$E4</f>
        <v>208.79306496612196</v>
      </c>
      <c r="GL80" s="169">
        <f>GL32*Data!$B43*Data!$E4</f>
        <v>117.00231114594804</v>
      </c>
      <c r="GM80" s="169">
        <f>GM32*Data!$B43*Data!$E4</f>
        <v>115.62581336776043</v>
      </c>
      <c r="GN80" s="169">
        <f>GN32*Data!$B43*Data!$E4</f>
        <v>113.2169422559321</v>
      </c>
      <c r="GO80" s="169">
        <f>GO32*Data!$B43*Data!$E4</f>
        <v>112.73516803356635</v>
      </c>
      <c r="GP80" s="169">
        <f>GP32*Data!$B43*Data!$E4</f>
        <v>131.92099983304877</v>
      </c>
      <c r="GQ80" s="169">
        <f>GQ32*Data!$B43*Data!$E4</f>
        <v>128.32315438305656</v>
      </c>
      <c r="GR80" s="169">
        <f>GR32*Data!$B43*Data!$E4</f>
        <v>120.63364155856333</v>
      </c>
      <c r="GS80" s="169">
        <f>GS32*Data!$B43*Data!$E4</f>
        <v>111.42738996593609</v>
      </c>
      <c r="GT80" s="169">
        <f>GT32*Data!$B43*Data!$E4</f>
        <v>110.05174317623317</v>
      </c>
      <c r="GU80" s="169">
        <f>GU32*Data!$B43*Data!$E4</f>
        <v>110.05174317623317</v>
      </c>
      <c r="GV80" s="169">
        <f>GV32*Data!$B43*Data!$E4</f>
        <v>110.05174317623317</v>
      </c>
      <c r="GW80" s="169">
        <f>GW32*Data!$B43*Data!$E4</f>
        <v>129.45776904293967</v>
      </c>
      <c r="GX80" s="169">
        <f>GX32*Data!$B43*Data!$E4</f>
        <v>129.45776904293967</v>
      </c>
      <c r="GY80" s="169">
        <f>GY32*Data!$B43*Data!$E4</f>
        <v>150.85978202608536</v>
      </c>
      <c r="GZ80" s="169">
        <f>GZ32*Data!$B43*Data!$E4</f>
        <v>118.87881007682688</v>
      </c>
      <c r="HA80" s="169">
        <f>HA32*Data!$B43*Data!$E4</f>
        <v>288.51595207857491</v>
      </c>
      <c r="HB80" s="169">
        <f>HB32*Data!$B43*Data!$E4</f>
        <v>230.81276166286</v>
      </c>
      <c r="HC80" s="169">
        <f>HC32*Data!$B43*Data!$E4</f>
        <v>207.73148549657398</v>
      </c>
      <c r="HD80" s="169">
        <f>HD32*Data!$B43*Data!$E4</f>
        <v>243.67739345563186</v>
      </c>
      <c r="HE80" s="169">
        <f>HE32*Data!$B43*Data!$E4</f>
        <v>323.0544651494447</v>
      </c>
      <c r="HF80" s="169">
        <f>HF32*Data!$B43*Data!$E4</f>
        <v>274.51150417882593</v>
      </c>
      <c r="HG80" s="169">
        <f>HG32*Data!$B43*Data!$E4</f>
        <v>222.83969586881855</v>
      </c>
      <c r="HH80" s="169">
        <f>HH32*Data!$B43*Data!$E4</f>
        <v>240.1975661564727</v>
      </c>
      <c r="HI80" s="169">
        <f>HI32*Data!$B43*Data!$E4</f>
        <v>473.86985885295695</v>
      </c>
      <c r="HJ80" s="169">
        <f>HJ32*Data!$B43*Data!$E4</f>
        <v>367.06109701625866</v>
      </c>
      <c r="HK80" s="169">
        <f>HK32*Data!$B43*Data!$E4</f>
        <v>390.56654636412355</v>
      </c>
      <c r="HL80" s="169">
        <f>HL32*Data!$B43*Data!$E4</f>
        <v>515.4403509816766</v>
      </c>
      <c r="HM80" s="169">
        <f>HM32*Data!$B43*Data!$E4</f>
        <v>487.02487443670231</v>
      </c>
      <c r="HN80" s="169">
        <f>HN32*Data!$B43*Data!$E4</f>
        <v>349.58965054030261</v>
      </c>
      <c r="HO80" s="169">
        <f>HO32*Data!$B43*Data!$E4</f>
        <v>102.20453415119363</v>
      </c>
      <c r="HP80" s="169">
        <f>HP32*Data!$B43*Data!$E4</f>
        <v>90.37032493368703</v>
      </c>
      <c r="HQ80" s="169">
        <f>HQ32*Data!$B43*Data!$E4</f>
        <v>89.294487732095519</v>
      </c>
      <c r="HR80" s="169">
        <f>HR32*Data!$B43*Data!$E4</f>
        <v>97.150406167108784</v>
      </c>
      <c r="HS80" s="169">
        <f>HS32*Data!$B43*Data!$E4</f>
        <v>110.10658985411141</v>
      </c>
      <c r="HT80" s="169">
        <f>HT32*Data!$B43*Data!$E4</f>
        <v>97.391578249336888</v>
      </c>
      <c r="HU80" s="169">
        <f>HU32*Data!$B43*Data!$E4</f>
        <v>94.277312665782446</v>
      </c>
      <c r="HV80" s="169">
        <f>HV32*Data!$B43*Data!$E4</f>
        <v>86.066976127320956</v>
      </c>
      <c r="HW80" s="169">
        <f>HW32*Data!$B43*Data!$E4</f>
        <v>176.91545092838194</v>
      </c>
      <c r="HX80" s="169">
        <f>HX32*Data!$B43*Data!$E4</f>
        <v>139.04933687002654</v>
      </c>
      <c r="HY80" s="169">
        <f>HY32*Data!$B43*Data!$E4</f>
        <v>175.69042691850362</v>
      </c>
      <c r="HZ80" s="169">
        <f>HZ32*Data!$B43*Data!$E4</f>
        <v>242.15634394341294</v>
      </c>
      <c r="IA80" s="169">
        <f>IA32*Data!$B43*Data!$E4</f>
        <v>274.95849056603777</v>
      </c>
      <c r="IB80" s="169">
        <f>IB32*Data!$B43*Data!$E4</f>
        <v>125.68801313628904</v>
      </c>
      <c r="IC80" s="169">
        <f>IC32*Data!$B43*Data!$E4</f>
        <v>117.65123152709366</v>
      </c>
      <c r="ID80" s="169">
        <f>ID32*Data!$B43*Data!$E4</f>
        <v>108.88932676518884</v>
      </c>
      <c r="IE80" s="169">
        <f>IE32*Data!$B43*Data!$E4</f>
        <v>101.51724137931036</v>
      </c>
      <c r="IF80" s="169">
        <f>IF32*Data!$B43*Data!$E4</f>
        <v>137.53391403256703</v>
      </c>
      <c r="IG80" s="169">
        <f>IG32*Data!$B43*Data!$E4</f>
        <v>154.70804597701144</v>
      </c>
      <c r="IH80" s="169">
        <f>IH32*Data!$B43*Data!$E4</f>
        <v>155.1851472701149</v>
      </c>
      <c r="II80" s="169">
        <f>II32*Data!$B43*Data!$E4</f>
        <v>124.31896551724139</v>
      </c>
      <c r="IJ80" s="169">
        <f>IJ32*Data!$B43*Data!$E4</f>
        <v>121.04741379310343</v>
      </c>
      <c r="IK80" s="169">
        <f>IK32*Data!$B43*Data!$E4</f>
        <v>118.86637931034483</v>
      </c>
      <c r="IL80" s="169">
        <f>IL32*Data!$B43*Data!$E4</f>
        <v>117.77586206896551</v>
      </c>
      <c r="IM80" s="169">
        <f>IM32*Data!$B43*Data!$E4</f>
        <v>122.13793103448275</v>
      </c>
      <c r="IN80" s="169">
        <f>IN32*Data!$B43*Data!$E4</f>
        <v>129.61576354679795</v>
      </c>
      <c r="IO80" s="169">
        <f>IO32*Data!$B43*Data!$E4</f>
        <v>119.64532019704431</v>
      </c>
      <c r="IP80" s="169">
        <f>IP32*Data!$B43*Data!$E4</f>
        <v>417.40099382623106</v>
      </c>
      <c r="IQ80" s="169">
        <f>IQ32*Data!$B43*Data!$E4</f>
        <v>399.25312452943831</v>
      </c>
      <c r="IR80" s="169">
        <f>IR32*Data!$B43*Data!$E4</f>
        <v>552.04234415708015</v>
      </c>
      <c r="IS80" s="169">
        <f>IS32*Data!$B43*Data!$E4</f>
        <v>429.84547110147656</v>
      </c>
      <c r="IT80" s="169">
        <f>IT32*Data!$B43*Data!$E4</f>
        <v>537.586374207365</v>
      </c>
      <c r="IU80" s="169">
        <f>IU32*Data!$B43*Data!$E4</f>
        <v>577.32132825770361</v>
      </c>
      <c r="IV80" s="169">
        <f>IV32*Data!$B43*Data!$E4</f>
        <v>476.20840234904387</v>
      </c>
      <c r="IW80" s="169">
        <f>IW32*Data!$B43*Data!$E4</f>
        <v>421.2612790010773</v>
      </c>
      <c r="IX80" s="169">
        <f>IX32*Data!$B43*Data!$E4</f>
        <v>398.07135020850683</v>
      </c>
      <c r="IY80" s="169">
        <f>IY32*Data!$B43*Data!$E4</f>
        <v>564.45273486596875</v>
      </c>
      <c r="IZ80" s="169">
        <f>IZ32*Data!$B43*Data!$E4</f>
        <v>564.45273486596875</v>
      </c>
      <c r="JA80" s="169">
        <f>JA32*Data!$B43*Data!$E4</f>
        <v>474.264694584354</v>
      </c>
      <c r="JB80" s="169">
        <f>JB32*Data!$B43*Data!$E4</f>
        <v>443.16537034931429</v>
      </c>
      <c r="JC80" s="169">
        <f>JC32*Data!$B43*Data!$E4</f>
        <v>451.51611481983417</v>
      </c>
      <c r="JD80" s="169">
        <f>JD32*Data!$B43*Data!$E4</f>
        <v>296.30745035051615</v>
      </c>
      <c r="JE80" s="169">
        <f>JE32*Data!$B43*Data!$E4</f>
        <v>149.03926115544843</v>
      </c>
      <c r="JF80" s="169">
        <f>JF32*Data!$B43*Data!$E4</f>
        <v>143.30698188023888</v>
      </c>
      <c r="JG80" s="169">
        <f>JG32*Data!$B43*Data!$E4</f>
        <v>143.21301008884208</v>
      </c>
      <c r="JH80" s="169">
        <f>JH32*Data!$B43*Data!$E4</f>
        <v>182.05129749535709</v>
      </c>
      <c r="JI80" s="169">
        <f>JI32*Data!$B43*Data!$E4</f>
        <v>195.05496160216839</v>
      </c>
      <c r="JJ80" s="169">
        <f>JJ32*Data!$B43*Data!$E4</f>
        <v>158.08595091100744</v>
      </c>
      <c r="JK80" s="169">
        <f>JK32*Data!$B43*Data!$E4</f>
        <v>155.5766501028962</v>
      </c>
      <c r="JL80" s="169">
        <f>JL32*Data!$B43*Data!$E4</f>
        <v>144.66185518084623</v>
      </c>
      <c r="JM80" s="169">
        <f>JM32*Data!$B43*Data!$E4</f>
        <v>296.33768580463351</v>
      </c>
      <c r="JN80" s="169">
        <f>JN32*Data!$B43*Data!$E4</f>
        <v>264.4997526190117</v>
      </c>
      <c r="JO80" s="169">
        <f>JO32*Data!$B43*Data!$E4</f>
        <v>445.73106459870513</v>
      </c>
      <c r="JP80" s="169">
        <f>JP32*Data!$B43*Data!$E4</f>
        <v>545.6382263166463</v>
      </c>
      <c r="JQ80" s="169">
        <f>JQ32*Data!$B43*Data!$E4</f>
        <v>366.29320274863386</v>
      </c>
      <c r="JR80" s="169">
        <f>JR32*Data!$B43*Data!$E4</f>
        <v>225.07229359564533</v>
      </c>
      <c r="JS80" s="169">
        <f>JS32*Data!$B43*Data!$E4</f>
        <v>189.86545437398013</v>
      </c>
      <c r="JT80" s="169">
        <f>JT32*Data!$B43*Data!$E4</f>
        <v>176.03419610832603</v>
      </c>
      <c r="JU80" s="169">
        <f>JU32*Data!$B43*Data!$E4</f>
        <v>167.23248630290962</v>
      </c>
      <c r="JV80" s="169">
        <f>JV32*Data!$B43*Data!$E4</f>
        <v>287.05055025245838</v>
      </c>
      <c r="JW80" s="169">
        <f>JW32*Data!$B43*Data!$E4</f>
        <v>395.79043780912252</v>
      </c>
      <c r="JX80" s="169">
        <f>JX32*Data!$B43*Data!$E4</f>
        <v>270.33822973778632</v>
      </c>
      <c r="JY80" s="169">
        <f>JY32*Data!$B43*Data!$E4</f>
        <v>213.75580956011015</v>
      </c>
      <c r="JZ80" s="169">
        <f>JZ32*Data!$B43*Data!$E4</f>
        <v>196.46673672804243</v>
      </c>
      <c r="KA80" s="169">
        <f>KA32*Data!$B43*Data!$E4</f>
        <v>393.01806131655258</v>
      </c>
      <c r="KB80" s="169">
        <f>KB32*Data!$B43*Data!$E4</f>
        <v>338.22227392145618</v>
      </c>
      <c r="KC80" s="169">
        <f>KC32*Data!$B43*Data!$E4</f>
        <v>406.2446306877826</v>
      </c>
      <c r="KD80" s="169">
        <f>KD32*Data!$B43*Data!$E4</f>
        <v>408.13414059795832</v>
      </c>
      <c r="KE80" s="169">
        <f>KE32*Data!$B43*Data!$E4</f>
        <v>321.54817769657217</v>
      </c>
      <c r="KF80" s="169">
        <f>KF32*Data!$B43*Data!$E4</f>
        <v>614.18021272163242</v>
      </c>
      <c r="KG80" s="169">
        <f>KG32*Data!$B43*Data!$E4</f>
        <v>467.34915059689644</v>
      </c>
      <c r="KH80" s="169">
        <f>KH32*Data!$B43*Data!$E4</f>
        <v>448.19005034730799</v>
      </c>
      <c r="KI80" s="169">
        <f>KI32*Data!$B43*Data!$E4</f>
        <v>380.3764334715973</v>
      </c>
      <c r="KJ80" s="169">
        <f>KJ32*Data!$B43*Data!$E4</f>
        <v>502.11771142917547</v>
      </c>
      <c r="KK80" s="169">
        <f>KK32*Data!$B43*Data!$E4</f>
        <v>531.3672868522342</v>
      </c>
      <c r="KL80" s="169">
        <f>KL32*Data!$B43*Data!$E4</f>
        <v>588.37491799536372</v>
      </c>
      <c r="KM80" s="169">
        <f>KM32*Data!$B43*Data!$E4</f>
        <v>461.60044242128765</v>
      </c>
      <c r="KN80" s="169">
        <f>KN32*Data!$B43*Data!$E4</f>
        <v>411.66366728662115</v>
      </c>
      <c r="KO80" s="169">
        <f>KO32*Data!$B43*Data!$E4</f>
        <v>463.81931824064981</v>
      </c>
      <c r="KP80" s="169">
        <f>KP32*Data!$B43*Data!$E4</f>
        <v>1096.850743177187</v>
      </c>
      <c r="KQ80" s="169">
        <f>KQ32*Data!$B43*Data!$E4</f>
        <v>849.06316409600265</v>
      </c>
      <c r="KR80" s="169">
        <f>KR32*Data!$B43*Data!$E4</f>
        <v>862.78192229393983</v>
      </c>
      <c r="KS80" s="169">
        <f>KS32*Data!$B43*Data!$E4</f>
        <v>1021.6588504642176</v>
      </c>
      <c r="KT80" s="169">
        <f>KT32*Data!$B43*Data!$E4</f>
        <v>523.36648007876465</v>
      </c>
      <c r="KU80" s="169">
        <f>KU32*Data!$B43*Data!$E4</f>
        <v>241.05236703682056</v>
      </c>
      <c r="KV80" s="169">
        <f>KV32*Data!$B43*Data!$E4</f>
        <v>216.02900705316256</v>
      </c>
      <c r="KW80" s="169">
        <f>KW32*Data!$B43*Data!$E4</f>
        <v>212.24849942973219</v>
      </c>
      <c r="KX80" s="169">
        <f>KX32*Data!$B43*Data!$E4</f>
        <v>399.4601181390546</v>
      </c>
      <c r="KY80" s="169">
        <f>KY32*Data!$B43*Data!$E4</f>
        <v>484.62761390389147</v>
      </c>
      <c r="KZ80" s="169">
        <f>KZ32*Data!$B43*Data!$E4</f>
        <v>386.08371924862183</v>
      </c>
      <c r="LA80" s="169">
        <f>LA32*Data!$B43*Data!$E4</f>
        <v>307.22179357825388</v>
      </c>
      <c r="LB80" s="169">
        <f>LB32*Data!$B43*Data!$E4</f>
        <v>252.64893228084756</v>
      </c>
      <c r="LC80" s="169">
        <f>LC32*Data!$B43*Data!$E4</f>
        <v>234.73546916730962</v>
      </c>
      <c r="LD80" s="169">
        <f>LD32*Data!$B43*Data!$E4</f>
        <v>226.86842898688346</v>
      </c>
      <c r="LE80" s="169">
        <f>LE32*Data!$B43*Data!$E4</f>
        <v>375.3236518800116</v>
      </c>
      <c r="LF80" s="169">
        <f>LF32*Data!$B43*Data!$E4</f>
        <v>416.86189716084982</v>
      </c>
      <c r="LG80" s="169">
        <f>LG32*Data!$B43*Data!$E4</f>
        <v>322.97408248498272</v>
      </c>
      <c r="LH80" s="169">
        <f>LH32*Data!$B43*Data!$E4</f>
        <v>332.08875911551394</v>
      </c>
      <c r="LI80" s="169">
        <f>LI32*Data!$B43*Data!$E4</f>
        <v>171.39128522202398</v>
      </c>
      <c r="LJ80" s="169">
        <f>LJ32*Data!$B43*Data!$E4</f>
        <v>153.44307394748512</v>
      </c>
      <c r="LK80" s="169">
        <f>LK32*Data!$B43*Data!$E4</f>
        <v>148.65570657012285</v>
      </c>
      <c r="LL80" s="169">
        <f>LL32*Data!$B43*Data!$E4</f>
        <v>110.18011192844403</v>
      </c>
      <c r="LM80" s="169">
        <f>LM32*Data!$B43*Data!$E4</f>
        <v>104.67110633202185</v>
      </c>
      <c r="LN80" s="169">
        <f>LN32*Data!$B43*Data!$E4</f>
        <v>96.626209270579835</v>
      </c>
      <c r="LO80" s="169">
        <f>LO32*Data!$B43*Data!$E4</f>
        <v>60.278431605296873</v>
      </c>
      <c r="LP80" s="169">
        <f>LP32*Data!$B43*Data!$E4</f>
        <v>55.290854522116291</v>
      </c>
      <c r="LQ80" s="169">
        <f>LQ32*Data!$B43*Data!$E4</f>
        <v>78.350301815782402</v>
      </c>
      <c r="LR80" s="169">
        <f>LR32*Data!$B43*Data!$E4</f>
        <v>384.1338527687206</v>
      </c>
      <c r="LS80" s="169">
        <f>LS32*Data!$B43*Data!$E4</f>
        <v>284.46817350104749</v>
      </c>
      <c r="LT80" s="169">
        <f>LT32*Data!$B43*Data!$E4</f>
        <v>341.76335809322927</v>
      </c>
      <c r="LU80" s="169">
        <f>LU32*Data!$B43*Data!$E4</f>
        <v>360.37747047302514</v>
      </c>
      <c r="LV80" s="169">
        <f>LV32*Data!$B43*Data!$E4</f>
        <v>316.86848318420874</v>
      </c>
      <c r="LW80" s="169">
        <f>LW32*Data!$B43*Data!$E4</f>
        <v>337.6749339935393</v>
      </c>
      <c r="LX80" s="169">
        <f>LX32*Data!$B43*Data!$E4</f>
        <v>318.33343225117204</v>
      </c>
      <c r="LY80" s="169">
        <f>LY32*Data!$B43*Data!$E4</f>
        <v>278.86351881841227</v>
      </c>
      <c r="LZ80" s="169">
        <f>LZ32*Data!$B43*Data!$E4</f>
        <v>318.80742606476377</v>
      </c>
      <c r="MA80" s="169">
        <f>MA32*Data!$B43*Data!$E4</f>
        <v>333.60956219478015</v>
      </c>
      <c r="MB80" s="169">
        <f>MB32*Data!$B43*Data!$E4</f>
        <v>234.44886502628469</v>
      </c>
      <c r="MC80" s="169">
        <f>MC32*Data!$B43*Data!$E4</f>
        <v>222.44049581327889</v>
      </c>
      <c r="MD80" s="169">
        <f>MD32*Data!$B43*Data!$E4</f>
        <v>188.18441506268968</v>
      </c>
      <c r="ME80" s="169">
        <f>ME32*Data!$B43*Data!$E4</f>
        <v>157.15731522384129</v>
      </c>
      <c r="MF80" s="169">
        <f>MF32*Data!$B43*Data!$E4</f>
        <v>130.77866420518239</v>
      </c>
      <c r="MG80" s="169">
        <f>MG32*Data!$B43*Data!$E4</f>
        <v>145.52680160875585</v>
      </c>
      <c r="MH80" s="169">
        <f>MH32*Data!$B43*Data!$E4</f>
        <v>126.49130461009274</v>
      </c>
      <c r="MI80" s="169">
        <f>MI32*Data!$B43*Data!$E4</f>
        <v>121.32839421784404</v>
      </c>
      <c r="MJ80" s="169">
        <f>MJ32*Data!$B43*Data!$E4</f>
        <v>112.9567350168128</v>
      </c>
      <c r="MK80" s="169">
        <f>MK32*Data!$B43*Data!$E4</f>
        <v>86.381668703815492</v>
      </c>
      <c r="ML80" s="169">
        <f>ML32*Data!$B43*Data!$E4</f>
        <v>81.01277475552061</v>
      </c>
      <c r="MM80" s="169">
        <f>MM32*Data!$B43*Data!$E4</f>
        <v>77.786241526580412</v>
      </c>
      <c r="MN80" s="169">
        <f>MN32*Data!$B43*Data!$E4</f>
        <v>143.12256873475309</v>
      </c>
      <c r="MO80" s="169">
        <f>MO32*Data!$B43*Data!$E4</f>
        <v>142.39259576712604</v>
      </c>
      <c r="MP80" s="169">
        <f>MP32*Data!$B43*Data!$E4</f>
        <v>160.41367297534262</v>
      </c>
      <c r="MQ80" s="169">
        <f>MQ32*Data!$B43*Data!$E4</f>
        <v>75.064284301443934</v>
      </c>
      <c r="MR80" s="169">
        <f>MR32*Data!$B43*Data!$E4</f>
        <v>71.406180777981746</v>
      </c>
      <c r="MS80" s="169">
        <f>MS32*Data!$B43*Data!$E4</f>
        <v>71.325450217463938</v>
      </c>
      <c r="MT80" s="169">
        <f>MT32*Data!$B43*Data!$E4</f>
        <v>71.247456286116261</v>
      </c>
      <c r="MU80" s="169">
        <f>MU32*Data!$B43*Data!$E4</f>
        <v>103.60387683787171</v>
      </c>
      <c r="MV80" s="169">
        <f>MV32*Data!$B43*Data!$E4</f>
        <v>96.446231950946142</v>
      </c>
      <c r="MW80" s="169">
        <f>MW32*Data!$B43*Data!$E4</f>
        <v>84.921210522845669</v>
      </c>
      <c r="MX80" s="169">
        <f>MX32*Data!$B43*Data!$E4</f>
        <v>58.759998894033536</v>
      </c>
      <c r="MY80" s="169">
        <f>MY32*Data!$B43*Data!$E4</f>
        <v>58.759998894033536</v>
      </c>
      <c r="MZ80" s="169">
        <f>MZ32*Data!$B43*Data!$E4</f>
        <v>58.759998894033536</v>
      </c>
      <c r="NA80" s="169">
        <f>NA32*Data!$B43*Data!$E4</f>
        <v>58.759998894033536</v>
      </c>
      <c r="NB80" s="169">
        <f>NB32*Data!$B43*Data!$E4</f>
        <v>72.319998638810503</v>
      </c>
      <c r="NC80" s="169" t="e">
        <f>NC32*Data!$B43*Data!$E4</f>
        <v>#N/A</v>
      </c>
      <c r="ND80" s="169" t="e">
        <f>ND32*Data!$B43*Data!$E4</f>
        <v>#N/A</v>
      </c>
      <c r="NE80" s="169" t="e">
        <f>NE32*Data!$B43*Data!$E4</f>
        <v>#N/A</v>
      </c>
      <c r="NF80" s="169" t="e">
        <f>NF32*Data!$B43*Data!$E4</f>
        <v>#N/A</v>
      </c>
      <c r="NG80" s="169" t="e">
        <f>NG32*Data!$B43*Data!$E4</f>
        <v>#N/A</v>
      </c>
      <c r="NH80" s="169" t="e">
        <f>NH32*Data!$B43*Data!$E4</f>
        <v>#N/A</v>
      </c>
      <c r="NI80" s="169" t="e">
        <f>NI32*Data!$B43*Data!$E4</f>
        <v>#N/A</v>
      </c>
    </row>
    <row r="81" spans="1:373" ht="15">
      <c r="B81" s="8" t="s">
        <v>859</v>
      </c>
      <c r="C81" s="8">
        <f>C80/Data!$B41/Data!$B45/Data!$B3*Data!$B48</f>
        <v>3.1541218637992836</v>
      </c>
      <c r="D81" s="8">
        <f>D80/Data!$B41/Data!$B45/Data!$B3*Data!$B48</f>
        <v>8.7666034155597714</v>
      </c>
      <c r="E81" s="8">
        <f>E80/Data!$B41/Data!$B45/Data!$B3*Data!$B48</f>
        <v>5.6078431372549025</v>
      </c>
      <c r="F81" s="8">
        <f>F80/Data!$B41/Data!$B45/Data!$B3*Data!$B48</f>
        <v>5.6078431372549025</v>
      </c>
      <c r="G81" s="8">
        <f>G80/Data!$B41/Data!$B45/Data!$B3*Data!$B48</f>
        <v>5.6078431372549025</v>
      </c>
      <c r="H81" s="8">
        <f>H80/Data!$B41/Data!$B45/Data!$B3*Data!$B48</f>
        <v>1.8553658022348725</v>
      </c>
      <c r="I81" s="8">
        <f>I80/Data!$B41/Data!$B45/Data!$B3*Data!$B48</f>
        <v>1.8553658022348725</v>
      </c>
      <c r="J81" s="8">
        <f>J80/Data!$B41/Data!$B45/Data!$B3*Data!$B48</f>
        <v>2.7830487033523084</v>
      </c>
      <c r="K81" s="8">
        <f>K80/Data!$B41/Data!$B45/Data!$B3*Data!$B48</f>
        <v>3.7107316044697449</v>
      </c>
      <c r="L81" s="8">
        <f>L80/Data!$B41/Data!$B45/Data!$B3*Data!$B48</f>
        <v>1.8553658022348725</v>
      </c>
      <c r="M81" s="8">
        <f>M80/Data!$B41/Data!$B45/Data!$B3*Data!$B48</f>
        <v>0.48014947617905146</v>
      </c>
      <c r="N81" s="8">
        <f>N80/Data!$B41/Data!$B45/Data!$B3*Data!$B48</f>
        <v>0.99399623401455506</v>
      </c>
      <c r="O81" s="8">
        <f>O80/Data!$B41/Data!$B45/Data!$B3*Data!$B48</f>
        <v>0.69576217583807709</v>
      </c>
      <c r="P81" s="8">
        <f>P80/Data!$B41/Data!$B45/Data!$B3*Data!$B48</f>
        <v>0.69576217583807709</v>
      </c>
      <c r="Q81" s="8">
        <f>Q80/Data!$B41/Data!$B45/Data!$B3*Data!$B48</f>
        <v>0.92768290111743623</v>
      </c>
      <c r="R81" s="8">
        <f>R80/Data!$B41/Data!$B45/Data!$B3*Data!$B48</f>
        <v>0.24583596879612057</v>
      </c>
      <c r="S81" s="8">
        <f>S80/Data!$B41/Data!$B45/Data!$B3*Data!$B48</f>
        <v>0.79780729496099523</v>
      </c>
      <c r="T81" s="8">
        <f>T80/Data!$B41/Data!$B45/Data!$B3*Data!$B48</f>
        <v>0.6254598064661534</v>
      </c>
      <c r="U81" s="8">
        <f>U80/Data!$B41/Data!$B45/Data!$B3*Data!$B48</f>
        <v>0.63097792027452415</v>
      </c>
      <c r="V81" s="8">
        <f>V80/Data!$B41/Data!$B45/Data!$B3*Data!$B48</f>
        <v>0.63215511788697687</v>
      </c>
      <c r="W81" s="8">
        <f>W80/Data!$B41/Data!$B45/Data!$B3*Data!$B48</f>
        <v>1.1029605880171867</v>
      </c>
      <c r="X81" s="8">
        <f>X80/Data!$B41/Data!$B45/Data!$B3*Data!$B48</f>
        <v>1.1883809897707693</v>
      </c>
      <c r="Y81" s="8">
        <f>Y80/Data!$B41/Data!$B45/Data!$B3*Data!$B48</f>
        <v>0.70970301060728325</v>
      </c>
      <c r="Z81" s="8">
        <f>Z80/Data!$B41/Data!$B45/Data!$B3*Data!$B48</f>
        <v>0.71750194478978102</v>
      </c>
      <c r="AA81" s="8">
        <f>AA80/Data!$B41/Data!$B45/Data!$B3*Data!$B48</f>
        <v>0.72022421426857708</v>
      </c>
      <c r="AB81" s="8">
        <f>AB80/Data!$B41/Data!$B45/Data!$B3*Data!$B48</f>
        <v>0.71316102859386243</v>
      </c>
      <c r="AC81" s="8">
        <f>AC80/Data!$B41/Data!$B45/Data!$B3*Data!$B48</f>
        <v>0.75046347793845014</v>
      </c>
      <c r="AD81" s="8">
        <f>AD80/Data!$B41/Data!$B45/Data!$B3*Data!$B48</f>
        <v>1.4111656379273991</v>
      </c>
      <c r="AE81" s="8">
        <f>AE80/Data!$B41/Data!$B45/Data!$B3*Data!$B48</f>
        <v>1.4461872668978599</v>
      </c>
      <c r="AF81" s="8">
        <f>AF80/Data!$B41/Data!$B45/Data!$B3*Data!$B48</f>
        <v>0.90541211367750662</v>
      </c>
      <c r="AG81" s="8">
        <f>AG80/Data!$B41/Data!$B45/Data!$B3*Data!$B48</f>
        <v>0.82205180774571585</v>
      </c>
      <c r="AH81" s="8">
        <f>AH80/Data!$B41/Data!$B45/Data!$B3*Data!$B48</f>
        <v>0.82183108319338116</v>
      </c>
      <c r="AI81" s="8">
        <f>AI80/Data!$B41/Data!$B45/Data!$B3*Data!$B48</f>
        <v>0.74538681323474887</v>
      </c>
      <c r="AJ81" s="8">
        <f>AJ80/Data!$B41/Data!$B45/Data!$B3*Data!$B48</f>
        <v>0.74266454375595237</v>
      </c>
      <c r="AK81" s="8">
        <f>AK80/Data!$B41/Data!$B45/Data!$B3*Data!$B48</f>
        <v>1.5064450696852714</v>
      </c>
      <c r="AL81" s="8">
        <f>AL80/Data!$B41/Data!$B45/Data!$B3*Data!$B48</f>
        <v>1.6023866751001477</v>
      </c>
      <c r="AM81" s="8">
        <f>AM80/Data!$B41/Data!$B45/Data!$B3*Data!$B48</f>
        <v>0.12987560615644106</v>
      </c>
      <c r="AN81" s="8">
        <f>AN80/Data!$B41/Data!$B45/Data!$B3*Data!$B48</f>
        <v>0.79240114288206931</v>
      </c>
      <c r="AO81" s="8">
        <f>AO80/Data!$B41/Data!$B45/Data!$B3*Data!$B48</f>
        <v>0.78695660392447686</v>
      </c>
      <c r="AP81" s="8">
        <f>AP80/Data!$B41/Data!$B45/Data!$B3*Data!$B48</f>
        <v>0.78474935840112836</v>
      </c>
      <c r="AQ81" s="8">
        <f>AQ80/Data!$B41/Data!$B45/Data!$B3*Data!$B48</f>
        <v>0.75156710070012422</v>
      </c>
      <c r="AR81" s="8">
        <f>AR80/Data!$B41/Data!$B45/Data!$B3*Data!$B48</f>
        <v>0.85530764029749828</v>
      </c>
      <c r="AS81" s="8">
        <f>AS80/Data!$B41/Data!$B45/Data!$B3*Data!$B48</f>
        <v>0.95603161101296275</v>
      </c>
      <c r="AT81" s="8">
        <f>AT80/Data!$B41/Data!$B45/Data!$B3*Data!$B48</f>
        <v>0.78828095123848563</v>
      </c>
      <c r="AU81" s="8">
        <f>AU80/Data!$B41/Data!$B45/Data!$B3*Data!$B48</f>
        <v>0.71352890284775394</v>
      </c>
      <c r="AV81" s="8">
        <f>AV80/Data!$B41/Data!$B45/Data!$B3*Data!$B48</f>
        <v>1.860634401331908</v>
      </c>
      <c r="AW81" s="8">
        <f>AW80/Data!$B41/Data!$B45/Data!$B3*Data!$B48</f>
        <v>1.5084315906562848</v>
      </c>
      <c r="AX81" s="8">
        <f>AX80/Data!$B41/Data!$B45/Data!$B3*Data!$B48</f>
        <v>1.4088112427024941</v>
      </c>
      <c r="AY81" s="8">
        <f>AY80/Data!$B41/Data!$B45/Data!$B3*Data!$B48</f>
        <v>1.5451454411946459</v>
      </c>
      <c r="AZ81" s="8">
        <f>AZ80/Data!$B41/Data!$B45/Data!$B3*Data!$B48</f>
        <v>2.2952410448792051</v>
      </c>
      <c r="BA81" s="8">
        <f>BA80/Data!$B41/Data!$B45/Data!$B3*Data!$B48</f>
        <v>0.102045119122918</v>
      </c>
      <c r="BB81" s="8">
        <f>BB80/Data!$B41/Data!$B45/Data!$B3*Data!$B48</f>
        <v>1.795066413662239</v>
      </c>
      <c r="BC81" s="8">
        <f>BC80/Data!$B41/Data!$B45/Data!$B3*Data!$B48</f>
        <v>0.83787040066304586</v>
      </c>
      <c r="BD81" s="8">
        <f>BD80/Data!$B41/Data!$B45/Data!$B3*Data!$B48</f>
        <v>0.82440620297062095</v>
      </c>
      <c r="BE81" s="8">
        <f>BE80/Data!$B41/Data!$B45/Data!$B3*Data!$B48</f>
        <v>0.7723887834703772</v>
      </c>
      <c r="BF81" s="8">
        <f>BF80/Data!$B41/Data!$B45/Data!$B3*Data!$B48</f>
        <v>0.86178222716598685</v>
      </c>
      <c r="BG81" s="8">
        <f>BG80/Data!$B41/Data!$B45/Data!$B3*Data!$B48</f>
        <v>0.99848429991203003</v>
      </c>
      <c r="BH81" s="8">
        <f>BH80/Data!$B41/Data!$B45/Data!$B3*Data!$B48</f>
        <v>0.74597541204097495</v>
      </c>
      <c r="BI81" s="8">
        <f>BI80/Data!$B41/Data!$B45/Data!$B3*Data!$B48</f>
        <v>0.87531999970919028</v>
      </c>
      <c r="BJ81" s="8">
        <f>BJ80/Data!$B41/Data!$B45/Data!$B3*Data!$B48</f>
        <v>0.79041462191105571</v>
      </c>
      <c r="BK81" s="8">
        <f>BK80/Data!$B41/Data!$B45/Data!$B3*Data!$B48</f>
        <v>0.59190967451125787</v>
      </c>
      <c r="BL81" s="8">
        <f>BL80/Data!$B41/Data!$B45/Data!$B3*Data!$B48</f>
        <v>0.62840280049728481</v>
      </c>
      <c r="BM81" s="8">
        <f>BM80/Data!$B41/Data!$B45/Data!$B3*Data!$B48</f>
        <v>0.88091168836833944</v>
      </c>
      <c r="BN81" s="8">
        <f>BN80/Data!$B41/Data!$B45/Data!$B3*Data!$B48</f>
        <v>0.92204002995339784</v>
      </c>
      <c r="BO81" s="8">
        <f>BO80/Data!$B41/Data!$B45/Data!$B3*Data!$B48</f>
        <v>0.76620849600500196</v>
      </c>
      <c r="BP81" s="8">
        <f>BP80/Data!$B41/Data!$B45/Data!$B3*Data!$B48</f>
        <v>0.65209390244789045</v>
      </c>
      <c r="BQ81" s="8">
        <f>BQ80/Data!$B41/Data!$B45/Data!$B3*Data!$B48</f>
        <v>0.66886896842533827</v>
      </c>
      <c r="BR81" s="8">
        <f>BR80/Data!$B41/Data!$B45/Data!$B3*Data!$B48</f>
        <v>0.63443593826110345</v>
      </c>
      <c r="BS81" s="8">
        <f>BS80/Data!$B41/Data!$B45/Data!$B3*Data!$B48</f>
        <v>0.68064094454986301</v>
      </c>
      <c r="BT81" s="8">
        <f>BT80/Data!$B41/Data!$B45/Data!$B3*Data!$B48</f>
        <v>1.1421024086312315</v>
      </c>
      <c r="BU81" s="8">
        <f>BU80/Data!$B41/Data!$B45/Data!$B3*Data!$B48</f>
        <v>1.1435739056467971</v>
      </c>
      <c r="BV81" s="8">
        <f>BV80/Data!$B41/Data!$B45/Data!$B3*Data!$B48</f>
        <v>1.0886870669662008</v>
      </c>
      <c r="BW81" s="8">
        <f>BW80/Data!$B41/Data!$B45/Data!$B3*Data!$B48</f>
        <v>0.84081339469417726</v>
      </c>
      <c r="BX81" s="8">
        <f>BX80/Data!$B41/Data!$B45/Data!$B3*Data!$B48</f>
        <v>0.85023097559379712</v>
      </c>
      <c r="BY81" s="8">
        <f>BY80/Data!$B41/Data!$B45/Data!$B3*Data!$B48</f>
        <v>0.94161094026042014</v>
      </c>
      <c r="BZ81" s="8">
        <f>BZ80/Data!$B41/Data!$B45/Data!$B3*Data!$B48</f>
        <v>0.81211920289064821</v>
      </c>
      <c r="CA81" s="8">
        <f>CA80/Data!$B41/Data!$B45/Data!$B3*Data!$B48</f>
        <v>0.98192995848691733</v>
      </c>
      <c r="CB81" s="8">
        <f>CB80/Data!$B41/Data!$B45/Data!$B3*Data!$B48</f>
        <v>1.173518869913557</v>
      </c>
      <c r="CC81" s="8">
        <f>CC80/Data!$B41/Data!$B45/Data!$B3*Data!$B48</f>
        <v>0.777539023024857</v>
      </c>
      <c r="CD81" s="8">
        <f>CD80/Data!$B41/Data!$B45/Data!$B3*Data!$B48</f>
        <v>0.46384145055871812</v>
      </c>
      <c r="CE81" s="8">
        <f>CE80/Data!$B41/Data!$B45/Data!$B3*Data!$B48</f>
        <v>0.46384145055871812</v>
      </c>
      <c r="CF81" s="8">
        <f>CF80/Data!$B41/Data!$B45/Data!$B3*Data!$B48</f>
        <v>0.46384145055871812</v>
      </c>
      <c r="CG81" s="8">
        <f>CG80/Data!$B41/Data!$B45/Data!$B3*Data!$B48</f>
        <v>0.46384145055871812</v>
      </c>
      <c r="CH81" s="8">
        <f>CH80/Data!$B41/Data!$B45/Data!$B3*Data!$B48</f>
        <v>0.46384145055871812</v>
      </c>
      <c r="CI81" s="8">
        <f>CI80/Data!$B41/Data!$B45/Data!$B3*Data!$B48</f>
        <v>0.46384145055871812</v>
      </c>
      <c r="CJ81" s="8">
        <f>CJ80/Data!$B41/Data!$B45/Data!$B3*Data!$B48</f>
        <v>0.46384145055871812</v>
      </c>
      <c r="CK81" s="8">
        <f>CK80/Data!$B41/Data!$B45/Data!$B3*Data!$B48</f>
        <v>0.46384145055871812</v>
      </c>
      <c r="CL81" s="8">
        <f>CL80/Data!$B41/Data!$B45/Data!$B3*Data!$B48</f>
        <v>0.46384145055871812</v>
      </c>
      <c r="CM81" s="8">
        <f>CM80/Data!$B41/Data!$B45/Data!$B3*Data!$B48</f>
        <v>0.46384145055871812</v>
      </c>
      <c r="CN81" s="8">
        <f>CN80/Data!$B41/Data!$B45/Data!$B3*Data!$B48</f>
        <v>0.46384145055871812</v>
      </c>
      <c r="CO81" s="8">
        <f>CO80/Data!$B41/Data!$B45/Data!$B3*Data!$B48</f>
        <v>0.46384145055871812</v>
      </c>
      <c r="CP81" s="8">
        <f>CP80/Data!$B41/Data!$B45/Data!$B3*Data!$B48</f>
        <v>0.46384145055871812</v>
      </c>
      <c r="CQ81" s="8">
        <f>CQ80/Data!$B41/Data!$B45/Data!$B3*Data!$B48</f>
        <v>1.6051825194297218</v>
      </c>
      <c r="CR81" s="8">
        <f>CR80/Data!$B41/Data!$B45/Data!$B3*Data!$B48</f>
        <v>0.72552160352461337</v>
      </c>
      <c r="CS81" s="8">
        <f>CS80/Data!$B41/Data!$B45/Data!$B3*Data!$B48</f>
        <v>0.34324267341345144</v>
      </c>
      <c r="CT81" s="8">
        <f>CT80/Data!$B41/Data!$B45/Data!$B3*Data!$B48</f>
        <v>0.56924862047154789</v>
      </c>
      <c r="CU81" s="8">
        <f>CU80/Data!$B41/Data!$B45/Data!$B3*Data!$B48</f>
        <v>0.61567435131264214</v>
      </c>
      <c r="CV81" s="8">
        <f>CV80/Data!$B41/Data!$B45/Data!$B3*Data!$B48</f>
        <v>0.74928628032599776</v>
      </c>
      <c r="CW81" s="8">
        <f>CW80/Data!$B41/Data!$B45/Data!$B3*Data!$B48</f>
        <v>0.77054941220092055</v>
      </c>
      <c r="CX81" s="8">
        <f>CX80/Data!$B41/Data!$B45/Data!$B3*Data!$B48</f>
        <v>0.82918856827120913</v>
      </c>
      <c r="CY81" s="8">
        <f>CY80/Data!$B41/Data!$B45/Data!$B3*Data!$B48</f>
        <v>0.70550924411292137</v>
      </c>
      <c r="CZ81" s="8">
        <f>CZ80/Data!$B41/Data!$B45/Data!$B3*Data!$B48</f>
        <v>0.73148116643765404</v>
      </c>
      <c r="DA81" s="8">
        <f>DA80/Data!$B41/Data!$B45/Data!$B3*Data!$B48</f>
        <v>1.6890578493169606</v>
      </c>
      <c r="DB81" s="8">
        <f>DB80/Data!$B41/Data!$B45/Data!$B3*Data!$B48</f>
        <v>0.92768290111743623</v>
      </c>
      <c r="DC81" s="8">
        <f>DC80/Data!$B41/Data!$B45/Data!$B3*Data!$B48</f>
        <v>0.92768290111743623</v>
      </c>
      <c r="DD81" s="8">
        <f>DD80/Data!$B41/Data!$B45/Data!$B3*Data!$B48</f>
        <v>0.92768290111743623</v>
      </c>
      <c r="DE81" s="8">
        <f>DE80/Data!$B41/Data!$B45/Data!$B3*Data!$B48</f>
        <v>1.678536645655667</v>
      </c>
      <c r="DF81" s="8">
        <f>DF80/Data!$B41/Data!$B45/Data!$B3*Data!$B48</f>
        <v>1.6032695733094868</v>
      </c>
      <c r="DG81" s="8">
        <f>DG80/Data!$B41/Data!$B45/Data!$B3*Data!$B48</f>
        <v>3.623782125382597</v>
      </c>
      <c r="DH81" s="8">
        <f>DH80/Data!$B41/Data!$B45/Data!$B3*Data!$B48</f>
        <v>2.6147766218092721</v>
      </c>
      <c r="DI81" s="8">
        <f>DI80/Data!$B41/Data!$B45/Data!$B3*Data!$B48</f>
        <v>1.3915243516761542</v>
      </c>
      <c r="DJ81" s="8">
        <f>DJ80/Data!$B41/Data!$B45/Data!$B3*Data!$B48</f>
        <v>1.3915243516761542</v>
      </c>
      <c r="DK81" s="8">
        <f>DK80/Data!$B41/Data!$B45/Data!$B3*Data!$B48</f>
        <v>1.3915243516761542</v>
      </c>
      <c r="DL81" s="8">
        <f>DL80/Data!$B41/Data!$B45/Data!$B3*Data!$B48</f>
        <v>3.6146588438860907</v>
      </c>
      <c r="DM81" s="8">
        <f>DM80/Data!$B41/Data!$B45/Data!$B3*Data!$B48</f>
        <v>0.89408158665765147</v>
      </c>
      <c r="DN81" s="8">
        <f>DN80/Data!$B41/Data!$B45/Data!$B3*Data!$B48</f>
        <v>0.70138905246933769</v>
      </c>
      <c r="DO81" s="8">
        <f>DO80/Data!$B41/Data!$B45/Data!$B3*Data!$B48</f>
        <v>0.69793103448275873</v>
      </c>
      <c r="DP81" s="8">
        <f>DP80/Data!$B41/Data!$B45/Data!$B3*Data!$B48</f>
        <v>0.64319134550371881</v>
      </c>
      <c r="DQ81" s="8">
        <f>DQ80/Data!$B41/Data!$B45/Data!$B3*Data!$B48</f>
        <v>0.71264600463841432</v>
      </c>
      <c r="DR81" s="8">
        <f>DR80/Data!$B41/Data!$B45/Data!$B3*Data!$B48</f>
        <v>1.0006915454353784</v>
      </c>
      <c r="DS81" s="8">
        <f>DS80/Data!$B41/Data!$B45/Data!$B3*Data!$B48</f>
        <v>0.76488414869099297</v>
      </c>
      <c r="DT81" s="8">
        <f>DT80/Data!$B41/Data!$B45/Data!$B3*Data!$B48</f>
        <v>0.69013210030026084</v>
      </c>
      <c r="DU81" s="8">
        <f>DU80/Data!$B41/Data!$B45/Data!$B3*Data!$B48</f>
        <v>0.66357157916930209</v>
      </c>
      <c r="DV81" s="8">
        <f>DV80/Data!$B41/Data!$B45/Data!$B3*Data!$B48</f>
        <v>0.60552102190523982</v>
      </c>
      <c r="DW81" s="8">
        <f>DW80/Data!$B41/Data!$B45/Data!$B3*Data!$B48</f>
        <v>0.61891164474688665</v>
      </c>
      <c r="DX81" s="8">
        <f>DX80/Data!$B41/Data!$B45/Data!$B3*Data!$B48</f>
        <v>0.84162271805273836</v>
      </c>
      <c r="DY81" s="8">
        <f>DY80/Data!$B41/Data!$B45/Data!$B3*Data!$B48</f>
        <v>0.96434556915090841</v>
      </c>
      <c r="DZ81" s="8">
        <f>DZ80/Data!$B41/Data!$B45/Data!$B3*Data!$B48</f>
        <v>0.88392825725024893</v>
      </c>
      <c r="EA81" s="8">
        <f>EA80/Data!$B41/Data!$B45/Data!$B3*Data!$B48</f>
        <v>0.79218041832973463</v>
      </c>
      <c r="EB81" s="8">
        <f>EB80/Data!$B41/Data!$B45/Data!$B3*Data!$B48</f>
        <v>0.70646571717303908</v>
      </c>
      <c r="EC81" s="8">
        <f>EC80/Data!$B41/Data!$B45/Data!$B3*Data!$B48</f>
        <v>0.72883247180963606</v>
      </c>
      <c r="ED81" s="8">
        <f>ED80/Data!$B41/Data!$B45/Data!$B3*Data!$B48</f>
        <v>0.66614669894654177</v>
      </c>
      <c r="EE81" s="8">
        <f>EE80/Data!$B41/Data!$B45/Data!$B3*Data!$B48</f>
        <v>1.578548423447985</v>
      </c>
      <c r="EF81" s="8">
        <f>EF80/Data!$B41/Data!$B45/Data!$B3*Data!$B48</f>
        <v>1.5856851839734782</v>
      </c>
      <c r="EG81" s="8">
        <f>EG80/Data!$B41/Data!$B45/Data!$B3*Data!$B48</f>
        <v>1.1167926599635034</v>
      </c>
      <c r="EH81" s="8">
        <f>EH80/Data!$B41/Data!$B45/Data!$B3*Data!$B48</f>
        <v>0.70271339978334679</v>
      </c>
      <c r="EI81" s="8">
        <f>EI80/Data!$B41/Data!$B45/Data!$B3*Data!$B48</f>
        <v>0.64870945931208956</v>
      </c>
      <c r="EJ81" s="8">
        <f>EJ80/Data!$B41/Data!$B45/Data!$B3*Data!$B48</f>
        <v>2.6602655101903472</v>
      </c>
      <c r="EK81" s="8">
        <f>EK80/Data!$B41/Data!$B45/Data!$B3*Data!$B48</f>
        <v>1.9772243656820156</v>
      </c>
      <c r="EL81" s="8">
        <f>EL80/Data!$B41/Data!$B45/Data!$B3*Data!$B48</f>
        <v>2.0033186999602122</v>
      </c>
      <c r="EM81" s="8">
        <f>EM80/Data!$B41/Data!$B45/Data!$B3*Data!$B48</f>
        <v>2.6409441319423093</v>
      </c>
      <c r="EN81" s="8">
        <f>EN80/Data!$B41/Data!$B45/Data!$B3*Data!$B48</f>
        <v>1.5975797316498421</v>
      </c>
      <c r="EO81" s="8">
        <f>EO80/Data!$B41/Data!$B45/Data!$B3*Data!$B48</f>
        <v>2.9775860509694234</v>
      </c>
      <c r="EP81" s="8">
        <f>EP80/Data!$B41/Data!$B45/Data!$B3*Data!$B48</f>
        <v>2.3619326208779881</v>
      </c>
      <c r="EQ81" s="8">
        <f>EQ80/Data!$B41/Data!$B45/Data!$B3*Data!$B48</f>
        <v>2.7459725891487987</v>
      </c>
      <c r="ER81" s="8">
        <f>ER80/Data!$B41/Data!$B45/Data!$B3*Data!$B48</f>
        <v>2.3222434068562996</v>
      </c>
      <c r="ES81" s="8">
        <f>ES80/Data!$B41/Data!$B45/Data!$B3*Data!$B48</f>
        <v>2.3745968325228297</v>
      </c>
      <c r="ET81" s="8">
        <f>ET80/Data!$B41/Data!$B45/Data!$B3*Data!$B48</f>
        <v>2.6763571508215827</v>
      </c>
      <c r="EU81" s="8">
        <f>EU80/Data!$B41/Data!$B45/Data!$B3*Data!$B48</f>
        <v>2.1614727094585553</v>
      </c>
      <c r="EV81" s="8">
        <f>EV80/Data!$B41/Data!$B45/Data!$B3*Data!$B48</f>
        <v>1.9555045176271197</v>
      </c>
      <c r="EW81" s="8">
        <f>EW80/Data!$B41/Data!$B45/Data!$B3*Data!$B48</f>
        <v>3.102223809674832</v>
      </c>
      <c r="EX81" s="8">
        <f>EX80/Data!$B41/Data!$B45/Data!$B3*Data!$B48</f>
        <v>3.3200881603662213</v>
      </c>
      <c r="EY81" s="8">
        <f>EY80/Data!$B41/Data!$B45/Data!$B3*Data!$B48</f>
        <v>2.6577079462343356</v>
      </c>
      <c r="EZ81" s="8">
        <f>EZ80/Data!$B41/Data!$B45/Data!$B3*Data!$B48</f>
        <v>2.603594462888323</v>
      </c>
      <c r="FA81" s="8">
        <f>FA80/Data!$B41/Data!$B45/Data!$B3*Data!$B48</f>
        <v>2.9794736596546492</v>
      </c>
      <c r="FB81" s="8">
        <f>FB80/Data!$B41/Data!$B45/Data!$B3*Data!$B48</f>
        <v>2.2984632490125603</v>
      </c>
      <c r="FC81" s="8">
        <f>FC80/Data!$B41/Data!$B45/Data!$B3*Data!$B48</f>
        <v>1.2110401217207034</v>
      </c>
      <c r="FD81" s="8">
        <f>FD80/Data!$B41/Data!$B45/Data!$B3*Data!$B48</f>
        <v>1.1661867838791962</v>
      </c>
      <c r="FE81" s="8">
        <f>FE80/Data!$B41/Data!$B45/Data!$B3*Data!$B48</f>
        <v>1.0859944525868037</v>
      </c>
      <c r="FF81" s="8">
        <f>FF80/Data!$B41/Data!$B45/Data!$B3*Data!$B48</f>
        <v>1.0703637439450662</v>
      </c>
      <c r="FG81" s="8">
        <f>FG80/Data!$B41/Data!$B45/Data!$B3*Data!$B48</f>
        <v>1.2884677328086775</v>
      </c>
      <c r="FH81" s="8">
        <f>FH80/Data!$B41/Data!$B45/Data!$B3*Data!$B48</f>
        <v>1.2962830871295468</v>
      </c>
      <c r="FI81" s="8">
        <f>FI80/Data!$B41/Data!$B45/Data!$B3*Data!$B48</f>
        <v>1.2504566913389985</v>
      </c>
      <c r="FJ81" s="8">
        <f>FJ80/Data!$B41/Data!$B45/Data!$B3*Data!$B48</f>
        <v>0.82342325998844668</v>
      </c>
      <c r="FK81" s="8">
        <f>FK80/Data!$B41/Data!$B45/Data!$B3*Data!$B48</f>
        <v>0.76386882572199644</v>
      </c>
      <c r="FL81" s="8">
        <f>FL80/Data!$B41/Data!$B45/Data!$B3*Data!$B48</f>
        <v>0.73334732568926142</v>
      </c>
      <c r="FM81" s="8">
        <f>FM80/Data!$B41/Data!$B45/Data!$B3*Data!$B48</f>
        <v>0.70345513493555156</v>
      </c>
      <c r="FN81" s="8">
        <f>FN80/Data!$B41/Data!$B45/Data!$B3*Data!$B48</f>
        <v>1.0803945813168938</v>
      </c>
      <c r="FO81" s="8">
        <f>FO80/Data!$B41/Data!$B45/Data!$B3*Data!$B48</f>
        <v>1.1254110222050977</v>
      </c>
      <c r="FP81" s="8">
        <f>FP80/Data!$B41/Data!$B45/Data!$B3*Data!$B48</f>
        <v>1.0558401590142374</v>
      </c>
      <c r="FQ81" s="8">
        <f>FQ80/Data!$B41/Data!$B45/Data!$B3*Data!$B48</f>
        <v>0.80641124000380304</v>
      </c>
      <c r="FR81" s="8">
        <f>FR80/Data!$B41/Data!$B45/Data!$B3*Data!$B48</f>
        <v>0.74689033067893407</v>
      </c>
      <c r="FS81" s="8">
        <f>FS80/Data!$B41/Data!$B45/Data!$B3*Data!$B48</f>
        <v>0.65799972672626206</v>
      </c>
      <c r="FT81" s="8">
        <f>FT80/Data!$B41/Data!$B45/Data!$B3*Data!$B48</f>
        <v>0.64082918399715172</v>
      </c>
      <c r="FU81" s="8">
        <f>FU80/Data!$B41/Data!$B45/Data!$B3*Data!$B48</f>
        <v>1.1190166413971145</v>
      </c>
      <c r="FV81" s="8">
        <f>FV80/Data!$B41/Data!$B45/Data!$B3*Data!$B48</f>
        <v>1.1854979021785306</v>
      </c>
      <c r="FW81" s="8">
        <f>FW80/Data!$B41/Data!$B45/Data!$B3*Data!$B48</f>
        <v>0.75767209912445221</v>
      </c>
      <c r="FX81" s="8">
        <f>FX80/Data!$B41/Data!$B45/Data!$B3*Data!$B48</f>
        <v>0.77109819300992899</v>
      </c>
      <c r="FY81" s="8">
        <f>FY80/Data!$B41/Data!$B45/Data!$B3*Data!$B48</f>
        <v>0.73292318033027382</v>
      </c>
      <c r="FZ81" s="8">
        <f>FZ80/Data!$B41/Data!$B45/Data!$B3*Data!$B48</f>
        <v>0.70579136570438317</v>
      </c>
      <c r="GA81" s="8">
        <f>GA80/Data!$B41/Data!$B45/Data!$B3*Data!$B48</f>
        <v>0.73733825592747804</v>
      </c>
      <c r="GB81" s="8">
        <f>GB80/Data!$B41/Data!$B45/Data!$B3*Data!$B48</f>
        <v>0.96171487352072016</v>
      </c>
      <c r="GC81" s="8">
        <f>GC80/Data!$B41/Data!$B45/Data!$B3*Data!$B48</f>
        <v>1.1682985864121791</v>
      </c>
      <c r="GD81" s="8">
        <f>GD80/Data!$B41/Data!$B45/Data!$B3*Data!$B48</f>
        <v>0.8620572644837029</v>
      </c>
      <c r="GE81" s="8">
        <f>GE80/Data!$B41/Data!$B45/Data!$B3*Data!$B48</f>
        <v>0.97671504955709953</v>
      </c>
      <c r="GF81" s="8">
        <f>GF80/Data!$B41/Data!$B45/Data!$B3*Data!$B48</f>
        <v>0.95991651062122874</v>
      </c>
      <c r="GG81" s="8">
        <f>GG80/Data!$B41/Data!$B45/Data!$B3*Data!$B48</f>
        <v>0.93591859785569775</v>
      </c>
      <c r="GH81" s="8">
        <f>GH80/Data!$B41/Data!$B45/Data!$B3*Data!$B48</f>
        <v>0.93591859785569775</v>
      </c>
      <c r="GI81" s="8">
        <f>GI80/Data!$B41/Data!$B45/Data!$B3*Data!$B48</f>
        <v>1.7482017951366704</v>
      </c>
      <c r="GJ81" s="8">
        <f>GJ80/Data!$B41/Data!$B45/Data!$B3*Data!$B48</f>
        <v>1.8368786977885303</v>
      </c>
      <c r="GK81" s="8">
        <f>GK80/Data!$B41/Data!$B45/Data!$B3*Data!$B48</f>
        <v>1.7608523294633942</v>
      </c>
      <c r="GL81" s="8">
        <f>GL80/Data!$B41/Data!$B45/Data!$B3*Data!$B48</f>
        <v>0.98673675855743648</v>
      </c>
      <c r="GM81" s="8">
        <f>GM80/Data!$B41/Data!$B45/Data!$B3*Data!$B48</f>
        <v>0.97512809080970198</v>
      </c>
      <c r="GN81" s="8">
        <f>GN80/Data!$B41/Data!$B45/Data!$B3*Data!$B48</f>
        <v>0.95481292225116676</v>
      </c>
      <c r="GO81" s="8">
        <f>GO80/Data!$B41/Data!$B45/Data!$B3*Data!$B48</f>
        <v>0.95074988853945896</v>
      </c>
      <c r="GP81" s="8">
        <f>GP80/Data!$B41/Data!$B45/Data!$B3*Data!$B48</f>
        <v>1.1125532349403227</v>
      </c>
      <c r="GQ81" s="8">
        <f>GQ80/Data!$B41/Data!$B45/Data!$B3*Data!$B48</f>
        <v>1.0822108739874048</v>
      </c>
      <c r="GR81" s="8">
        <f>GR80/Data!$B41/Data!$B45/Data!$B3*Data!$B48</f>
        <v>1.0173615143037178</v>
      </c>
      <c r="GS81" s="8">
        <f>GS80/Data!$B41/Data!$B45/Data!$B3*Data!$B48</f>
        <v>0.93972076715948627</v>
      </c>
      <c r="GT81" s="8">
        <f>GT80/Data!$B41/Data!$B45/Data!$B3*Data!$B48</f>
        <v>0.92811927620690005</v>
      </c>
      <c r="GU81" s="8">
        <f>GU80/Data!$B41/Data!$B45/Data!$B3*Data!$B48</f>
        <v>0.92811927620690005</v>
      </c>
      <c r="GV81" s="8">
        <f>GV80/Data!$B41/Data!$B45/Data!$B3*Data!$B48</f>
        <v>0.92811927620690005</v>
      </c>
      <c r="GW81" s="8">
        <f>GW80/Data!$B41/Data!$B45/Data!$B3*Data!$B48</f>
        <v>1.0917796250722298</v>
      </c>
      <c r="GX81" s="8">
        <f>GX80/Data!$B41/Data!$B45/Data!$B3*Data!$B48</f>
        <v>1.0917796250722298</v>
      </c>
      <c r="GY81" s="8">
        <f>GY80/Data!$B41/Data!$B45/Data!$B3*Data!$B48</f>
        <v>1.2722730931991173</v>
      </c>
      <c r="GZ81" s="8">
        <f>GZ80/Data!$B41/Data!$B45/Data!$B3*Data!$B48</f>
        <v>1.0025621764859951</v>
      </c>
      <c r="HA81" s="8">
        <f>HA80/Data!$B41/Data!$B45/Data!$B3*Data!$B48</f>
        <v>2.4331937767537415</v>
      </c>
      <c r="HB81" s="8">
        <f>HB80/Data!$B41/Data!$B45/Data!$B3*Data!$B48</f>
        <v>1.9465550214029939</v>
      </c>
      <c r="HC81" s="8">
        <f>HC80/Data!$B41/Data!$B45/Data!$B3*Data!$B48</f>
        <v>1.7518995192626943</v>
      </c>
      <c r="HD81" s="8">
        <f>HD80/Data!$B41/Data!$B45/Data!$B3*Data!$B48</f>
        <v>2.0550486481605046</v>
      </c>
      <c r="HE81" s="8">
        <f>HE80/Data!$B41/Data!$B45/Data!$B3*Data!$B48</f>
        <v>2.7244736677161687</v>
      </c>
      <c r="HF81" s="8">
        <f>HF80/Data!$B41/Data!$B45/Data!$B3*Data!$B48</f>
        <v>2.3150875326065856</v>
      </c>
      <c r="HG81" s="8">
        <f>HG80/Data!$B41/Data!$B45/Data!$B3*Data!$B48</f>
        <v>1.8793143231610248</v>
      </c>
      <c r="HH81" s="8">
        <f>HH80/Data!$B41/Data!$B45/Data!$B3*Data!$B48</f>
        <v>2.0257015910307627</v>
      </c>
      <c r="HI81" s="8">
        <f>HI80/Data!$B41/Data!$B45/Data!$B3*Data!$B48</f>
        <v>3.996372412843828</v>
      </c>
      <c r="HJ81" s="8">
        <f>HJ80/Data!$B41/Data!$B45/Data!$B3*Data!$B48</f>
        <v>3.0956027578853771</v>
      </c>
      <c r="HK81" s="8">
        <f>HK80/Data!$B41/Data!$B45/Data!$B3*Data!$B48</f>
        <v>3.2938355164589801</v>
      </c>
      <c r="HL81" s="8">
        <f>HL80/Data!$B41/Data!$B45/Data!$B3*Data!$B48</f>
        <v>4.3469563650151928</v>
      </c>
      <c r="HM81" s="8">
        <f>HM80/Data!$B41/Data!$B45/Data!$B3*Data!$B48</f>
        <v>4.1073149857617732</v>
      </c>
      <c r="HN81" s="8">
        <f>HN80/Data!$B41/Data!$B45/Data!$B3*Data!$B48</f>
        <v>2.9482576473987145</v>
      </c>
      <c r="HO81" s="8">
        <f>HO80/Data!$B41/Data!$B45/Data!$B3*Data!$B48</f>
        <v>0.8619399886248672</v>
      </c>
      <c r="HP81" s="8">
        <f>HP80/Data!$B41/Data!$B45/Data!$B3*Data!$B48</f>
        <v>0.7621364109946196</v>
      </c>
      <c r="HQ81" s="8">
        <f>HQ80/Data!$B41/Data!$B45/Data!$B3*Data!$B48</f>
        <v>0.75306335848277894</v>
      </c>
      <c r="HR81" s="8">
        <f>HR80/Data!$B41/Data!$B45/Data!$B3*Data!$B48</f>
        <v>0.81931609670764305</v>
      </c>
      <c r="HS81" s="8">
        <f>HS80/Data!$B41/Data!$B45/Data!$B3*Data!$B48</f>
        <v>0.92858182461827021</v>
      </c>
      <c r="HT81" s="8">
        <f>HT80/Data!$B41/Data!$B45/Data!$B3*Data!$B48</f>
        <v>0.82135001686136955</v>
      </c>
      <c r="HU81" s="8">
        <f>HU80/Data!$B41/Data!$B45/Data!$B3*Data!$B48</f>
        <v>0.7950859174849878</v>
      </c>
      <c r="HV81" s="8">
        <f>HV80/Data!$B41/Data!$B45/Data!$B3*Data!$B48</f>
        <v>0.72584420094725655</v>
      </c>
      <c r="HW81" s="8">
        <f>HW80/Data!$B41/Data!$B45/Data!$B3*Data!$B48</f>
        <v>1.4920130797249163</v>
      </c>
      <c r="HX81" s="8">
        <f>HX80/Data!$B41/Data!$B45/Data!$B3*Data!$B48</f>
        <v>1.1726699293276537</v>
      </c>
      <c r="HY81" s="8">
        <f>HY80/Data!$B41/Data!$B45/Data!$B3*Data!$B48</f>
        <v>1.4816818631119848</v>
      </c>
      <c r="HZ81" s="8">
        <f>HZ80/Data!$B41/Data!$B45/Data!$B3*Data!$B48</f>
        <v>2.0422209061219729</v>
      </c>
      <c r="IA81" s="8">
        <f>IA80/Data!$B41/Data!$B45/Data!$B3*Data!$B48</f>
        <v>2.3188571837743006</v>
      </c>
      <c r="IB81" s="8">
        <f>IB80/Data!$B41/Data!$B45/Data!$B3*Data!$B48</f>
        <v>1.059987460563264</v>
      </c>
      <c r="IC81" s="8">
        <f>IC80/Data!$B41/Data!$B45/Data!$B3*Data!$B48</f>
        <v>0.99220941620993997</v>
      </c>
      <c r="ID81" s="8">
        <f>ID80/Data!$B41/Data!$B45/Data!$B3*Data!$B48</f>
        <v>0.91831605958413531</v>
      </c>
      <c r="IE81" s="8">
        <f>IE80/Data!$B41/Data!$B45/Data!$B3*Data!$B48</f>
        <v>0.85614371814725154</v>
      </c>
      <c r="IF81" s="8">
        <f>IF80/Data!$B41/Data!$B45/Data!$B3*Data!$B48</f>
        <v>1.159889639743344</v>
      </c>
      <c r="IG81" s="8">
        <f>IG80/Data!$B41/Data!$B45/Data!$B3*Data!$B48</f>
        <v>1.3047273538014879</v>
      </c>
      <c r="IH81" s="8">
        <f>IH80/Data!$B41/Data!$B45/Data!$B3*Data!$B48</f>
        <v>1.308750978453425</v>
      </c>
      <c r="II81" s="8">
        <f>II80/Data!$B41/Data!$B45/Data!$B3*Data!$B48</f>
        <v>1.0484416235904819</v>
      </c>
      <c r="IJ81" s="8">
        <f>IJ80/Data!$B41/Data!$B45/Data!$B3*Data!$B48</f>
        <v>1.0208510545486269</v>
      </c>
      <c r="IK81" s="8">
        <f>IK80/Data!$B41/Data!$B45/Data!$B3*Data!$B48</f>
        <v>1.002457341854057</v>
      </c>
      <c r="IL81" s="8">
        <f>IL80/Data!$B41/Data!$B45/Data!$B3*Data!$B48</f>
        <v>0.99326048550677204</v>
      </c>
      <c r="IM81" s="8">
        <f>IM80/Data!$B41/Data!$B45/Data!$B3*Data!$B48</f>
        <v>1.0300479108959117</v>
      </c>
      <c r="IN81" s="8">
        <f>IN80/Data!$B41/Data!$B45/Data!$B3*Data!$B48</f>
        <v>1.0931120687058649</v>
      </c>
      <c r="IO81" s="8">
        <f>IO80/Data!$B41/Data!$B45/Data!$B3*Data!$B48</f>
        <v>1.0090265249592605</v>
      </c>
      <c r="IP81" s="8">
        <f>IP80/Data!$B41/Data!$B45/Data!$B3*Data!$B48</f>
        <v>3.5201433171092646</v>
      </c>
      <c r="IQ81" s="8">
        <f>IQ80/Data!$B41/Data!$B45/Data!$B3*Data!$B48</f>
        <v>3.3670936076697306</v>
      </c>
      <c r="IR81" s="8">
        <f>IR80/Data!$B41/Data!$B45/Data!$B3*Data!$B48</f>
        <v>4.6556385760664565</v>
      </c>
      <c r="IS81" s="8">
        <f>IS80/Data!$B41/Data!$B45/Data!$B3*Data!$B48</f>
        <v>3.62509357876008</v>
      </c>
      <c r="IT81" s="8">
        <f>IT80/Data!$B41/Data!$B45/Data!$B3*Data!$B48</f>
        <v>4.5337244293262904</v>
      </c>
      <c r="IU81" s="8">
        <f>IU80/Data!$B41/Data!$B45/Data!$B3*Data!$B48</f>
        <v>4.8688284061370739</v>
      </c>
      <c r="IV81" s="8">
        <f>IV80/Data!$B41/Data!$B45/Data!$B3*Data!$B48</f>
        <v>4.016094474796911</v>
      </c>
      <c r="IW81" s="8">
        <f>IW80/Data!$B41/Data!$B45/Data!$B3*Data!$B48</f>
        <v>3.552698958474191</v>
      </c>
      <c r="IX81" s="8">
        <f>IX80/Data!$B41/Data!$B45/Data!$B3*Data!$B48</f>
        <v>3.3571271364832955</v>
      </c>
      <c r="IY81" s="8">
        <f>IY80/Data!$B41/Data!$B45/Data!$B3*Data!$B48</f>
        <v>4.7603013693102989</v>
      </c>
      <c r="IZ81" s="8">
        <f>IZ80/Data!$B41/Data!$B45/Data!$B3*Data!$B48</f>
        <v>4.7603013693102989</v>
      </c>
      <c r="JA81" s="8">
        <f>JA80/Data!$B41/Data!$B45/Data!$B3*Data!$B48</f>
        <v>3.999702252450803</v>
      </c>
      <c r="JB81" s="8">
        <f>JB80/Data!$B41/Data!$B45/Data!$B3*Data!$B48</f>
        <v>3.7374266949130441</v>
      </c>
      <c r="JC81" s="8">
        <f>JC80/Data!$B41/Data!$B45/Data!$B3*Data!$B48</f>
        <v>3.8078525390667015</v>
      </c>
      <c r="JD81" s="8">
        <f>JD80/Data!$B41/Data!$B45/Data!$B3*Data!$B48</f>
        <v>2.4989032287625226</v>
      </c>
      <c r="JE81" s="8">
        <f>JE80/Data!$B41/Data!$B45/Data!$B3*Data!$B48</f>
        <v>1.2569197651735056</v>
      </c>
      <c r="JF81" s="8">
        <f>JF80/Data!$B41/Data!$B45/Data!$B3*Data!$B48</f>
        <v>1.2085766972822167</v>
      </c>
      <c r="JG81" s="8">
        <f>JG80/Data!$B41/Data!$B45/Data!$B3*Data!$B48</f>
        <v>1.2077841879725242</v>
      </c>
      <c r="JH81" s="8">
        <f>JH80/Data!$B41/Data!$B45/Data!$B3*Data!$B48</f>
        <v>1.5353261437516936</v>
      </c>
      <c r="JI81" s="8">
        <f>JI80/Data!$B41/Data!$B45/Data!$B3*Data!$B48</f>
        <v>1.6449922968768154</v>
      </c>
      <c r="JJ81" s="8">
        <f>JJ80/Data!$B41/Data!$B45/Data!$B3*Data!$B48</f>
        <v>1.3332148506093819</v>
      </c>
      <c r="JK81" s="8">
        <f>JK80/Data!$B41/Data!$B45/Data!$B3*Data!$B48</f>
        <v>1.3120527101235187</v>
      </c>
      <c r="JL81" s="8">
        <f>JL80/Data!$B41/Data!$B45/Data!$B3*Data!$B48</f>
        <v>1.2200029954108893</v>
      </c>
      <c r="JM81" s="8">
        <f>JM80/Data!$B41/Data!$B45/Data!$B3*Data!$B48</f>
        <v>2.4991582188879065</v>
      </c>
      <c r="JN81" s="8">
        <f>JN80/Data!$B41/Data!$B45/Data!$B3*Data!$B48</f>
        <v>2.2306536168586271</v>
      </c>
      <c r="JO81" s="8">
        <f>JO80/Data!$B41/Data!$B45/Data!$B3*Data!$B48</f>
        <v>3.7590644284099097</v>
      </c>
      <c r="JP81" s="8">
        <f>JP80/Data!$B41/Data!$B45/Data!$B3*Data!$B48</f>
        <v>4.6016295704545334</v>
      </c>
      <c r="JQ81" s="8">
        <f>JQ80/Data!$B41/Data!$B45/Data!$B3*Data!$B48</f>
        <v>3.0891267362313628</v>
      </c>
      <c r="JR81" s="8">
        <f>JR80/Data!$B41/Data!$B45/Data!$B3*Data!$B48</f>
        <v>1.8981428934905782</v>
      </c>
      <c r="JS81" s="8">
        <f>JS80/Data!$B41/Data!$B45/Data!$B3*Data!$B48</f>
        <v>1.6012266866875826</v>
      </c>
      <c r="JT81" s="8">
        <f>JT80/Data!$B41/Data!$B45/Data!$B3*Data!$B48</f>
        <v>1.4845810340149781</v>
      </c>
      <c r="JU81" s="8">
        <f>JU80/Data!$B41/Data!$B45/Data!$B3*Data!$B48</f>
        <v>1.4103519823142281</v>
      </c>
      <c r="JV81" s="8">
        <f>JV80/Data!$B41/Data!$B45/Data!$B3*Data!$B48</f>
        <v>2.4208353384141548</v>
      </c>
      <c r="JW81" s="8">
        <f>JW80/Data!$B41/Data!$B45/Data!$B3*Data!$B48</f>
        <v>3.337891105284609</v>
      </c>
      <c r="JX81" s="8">
        <f>JX80/Data!$B41/Data!$B45/Data!$B3*Data!$B48</f>
        <v>2.279892302237287</v>
      </c>
      <c r="JY81" s="8">
        <f>JY80/Data!$B41/Data!$B45/Data!$B3*Data!$B48</f>
        <v>1.8027055413039013</v>
      </c>
      <c r="JZ81" s="8">
        <f>JZ80/Data!$B41/Data!$B45/Data!$B3*Data!$B48</f>
        <v>1.6568984754631446</v>
      </c>
      <c r="KA81" s="8">
        <f>KA80/Data!$B41/Data!$B45/Data!$B3*Data!$B48</f>
        <v>3.314510321033544</v>
      </c>
      <c r="KB81" s="8">
        <f>KB80/Data!$B41/Data!$B45/Data!$B3*Data!$B48</f>
        <v>2.8523910935817507</v>
      </c>
      <c r="KC81" s="8">
        <f>KC80/Data!$B41/Data!$B45/Data!$B3*Data!$B48</f>
        <v>3.4260563414529419</v>
      </c>
      <c r="KD81" s="8">
        <f>KD80/Data!$B41/Data!$B45/Data!$B3*Data!$B48</f>
        <v>3.4419914872271415</v>
      </c>
      <c r="KE81" s="8">
        <f>KE80/Data!$B41/Data!$B45/Data!$B3*Data!$B48</f>
        <v>2.7117704212234632</v>
      </c>
      <c r="KF81" s="8">
        <f>KF80/Data!$B41/Data!$B45/Data!$B3*Data!$B48</f>
        <v>5.1796771049684365</v>
      </c>
      <c r="KG81" s="8">
        <f>KG80/Data!$B41/Data!$B45/Data!$B3*Data!$B48</f>
        <v>3.9413801441863487</v>
      </c>
      <c r="KH81" s="8">
        <f>KH80/Data!$B41/Data!$B45/Data!$B3*Data!$B48</f>
        <v>3.7798022378014582</v>
      </c>
      <c r="KI81" s="8">
        <f>KI80/Data!$B41/Data!$B45/Data!$B3*Data!$B48</f>
        <v>3.2078973938148621</v>
      </c>
      <c r="KJ81" s="8">
        <f>KJ80/Data!$B41/Data!$B45/Data!$B3*Data!$B48</f>
        <v>4.2346001385551375</v>
      </c>
      <c r="KK81" s="8">
        <f>KK80/Data!$B41/Data!$B45/Data!$B3*Data!$B48</f>
        <v>4.4812758747816499</v>
      </c>
      <c r="KL81" s="8">
        <f>KL80/Data!$B41/Data!$B45/Data!$B3*Data!$B48</f>
        <v>4.9620486442788412</v>
      </c>
      <c r="KM81" s="8">
        <f>KM80/Data!$B41/Data!$B45/Data!$B3*Data!$B48</f>
        <v>3.8928985234770197</v>
      </c>
      <c r="KN81" s="8">
        <f>KN80/Data!$B41/Data!$B45/Data!$B3*Data!$B48</f>
        <v>3.4717576832099608</v>
      </c>
      <c r="KO81" s="8">
        <f>KO80/Data!$B41/Data!$B45/Data!$B3*Data!$B48</f>
        <v>3.9116113703617943</v>
      </c>
      <c r="KP81" s="8">
        <f>KP80/Data!$B41/Data!$B45/Data!$B3*Data!$B48</f>
        <v>9.2502698138493518</v>
      </c>
      <c r="KQ81" s="8">
        <f>KQ80/Data!$B41/Data!$B45/Data!$B3*Data!$B48</f>
        <v>7.1605579936411772</v>
      </c>
      <c r="KR81" s="8">
        <f>KR80/Data!$B41/Data!$B45/Data!$B3*Data!$B48</f>
        <v>7.2762548791392767</v>
      </c>
      <c r="KS81" s="8">
        <f>KS80/Data!$B41/Data!$B45/Data!$B3*Data!$B48</f>
        <v>8.6161404213722737</v>
      </c>
      <c r="KT81" s="8">
        <f>KT80/Data!$B41/Data!$B45/Data!$B3*Data!$B48</f>
        <v>4.413801223518993</v>
      </c>
      <c r="KU81" s="8">
        <f>KU80/Data!$B41/Data!$B45/Data!$B3*Data!$B48</f>
        <v>2.0329105379449341</v>
      </c>
      <c r="KV81" s="8">
        <f>KV80/Data!$B41/Data!$B45/Data!$B3*Data!$B48</f>
        <v>1.8218765089872444</v>
      </c>
      <c r="KW81" s="8">
        <f>KW80/Data!$B41/Data!$B45/Data!$B3*Data!$B48</f>
        <v>1.7899936700799679</v>
      </c>
      <c r="KX81" s="8">
        <f>KX80/Data!$B41/Data!$B45/Data!$B3*Data!$B48</f>
        <v>3.3688392843268362</v>
      </c>
      <c r="KY81" s="8">
        <f>KY80/Data!$B41/Data!$B45/Data!$B3*Data!$B48</f>
        <v>4.0870977347998432</v>
      </c>
      <c r="KZ81" s="8">
        <f>KZ80/Data!$B41/Data!$B45/Data!$B3*Data!$B48</f>
        <v>3.2560296795161019</v>
      </c>
      <c r="LA81" s="8">
        <f>LA80/Data!$B41/Data!$B45/Data!$B3*Data!$B48</f>
        <v>2.5909491341197874</v>
      </c>
      <c r="LB81" s="8">
        <f>LB80/Data!$B41/Data!$B45/Data!$B3*Data!$B48</f>
        <v>2.1307099496592667</v>
      </c>
      <c r="LC81" s="8">
        <f>LC80/Data!$B41/Data!$B45/Data!$B3*Data!$B48</f>
        <v>1.9796371002935662</v>
      </c>
      <c r="LD81" s="8">
        <f>LD80/Data!$B41/Data!$B45/Data!$B3*Data!$B48</f>
        <v>1.9132905670409737</v>
      </c>
      <c r="LE81" s="8">
        <f>LE80/Data!$B41/Data!$B45/Data!$B3*Data!$B48</f>
        <v>3.1652848566730896</v>
      </c>
      <c r="LF81" s="8">
        <f>LF80/Data!$B41/Data!$B45/Data!$B3*Data!$B48</f>
        <v>3.5155968556681407</v>
      </c>
      <c r="LG81" s="8">
        <f>LG80/Data!$B41/Data!$B45/Data!$B3*Data!$B48</f>
        <v>2.7237957620491904</v>
      </c>
      <c r="LH81" s="8">
        <f>LH80/Data!$B41/Data!$B45/Data!$B3*Data!$B48</f>
        <v>2.8006642134979036</v>
      </c>
      <c r="LI81" s="8">
        <f>LI80/Data!$B41/Data!$B45/Data!$B3*Data!$B48</f>
        <v>1.4454251336455741</v>
      </c>
      <c r="LJ81" s="8">
        <f>LJ80/Data!$B41/Data!$B45/Data!$B3*Data!$B48</f>
        <v>1.2940592363270933</v>
      </c>
      <c r="LK81" s="8">
        <f>LK80/Data!$B41/Data!$B45/Data!$B3*Data!$B48</f>
        <v>1.2536850648966715</v>
      </c>
      <c r="LL81" s="8">
        <f>LL80/Data!$B41/Data!$B45/Data!$B3*Data!$B48</f>
        <v>0.92920187162929813</v>
      </c>
      <c r="LM81" s="8">
        <f>LM80/Data!$B41/Data!$B45/Data!$B3*Data!$B48</f>
        <v>0.88274177804783338</v>
      </c>
      <c r="LN81" s="8">
        <f>LN80/Data!$B41/Data!$B45/Data!$B3*Data!$B48</f>
        <v>0.81489529218283641</v>
      </c>
      <c r="LO81" s="8">
        <f>LO80/Data!$B41/Data!$B45/Data!$B3*Data!$B48</f>
        <v>0.50835700278555229</v>
      </c>
      <c r="LP81" s="8">
        <f>LP80/Data!$B41/Data!$B45/Data!$B3*Data!$B48</f>
        <v>0.46629436662126317</v>
      </c>
      <c r="LQ81" s="8">
        <f>LQ80/Data!$B41/Data!$B45/Data!$B3*Data!$B48</f>
        <v>0.66076577538083392</v>
      </c>
      <c r="LR81" s="8">
        <f>LR80/Data!$B41/Data!$B45/Data!$B3*Data!$B48</f>
        <v>3.2395855177627708</v>
      </c>
      <c r="LS81" s="8">
        <f>LS80/Data!$B41/Data!$B45/Data!$B3*Data!$B48</f>
        <v>2.3990569133548179</v>
      </c>
      <c r="LT81" s="8">
        <f>LT80/Data!$B41/Data!$B45/Data!$B3*Data!$B48</f>
        <v>2.8822547593778554</v>
      </c>
      <c r="LU81" s="8">
        <f>LU80/Data!$B41/Data!$B45/Data!$B3*Data!$B48</f>
        <v>3.0392365209616288</v>
      </c>
      <c r="LV81" s="8">
        <f>LV80/Data!$B41/Data!$B45/Data!$B3*Data!$B48</f>
        <v>2.6723043068455299</v>
      </c>
      <c r="LW81" s="8">
        <f>LW80/Data!$B41/Data!$B45/Data!$B3*Data!$B48</f>
        <v>2.8477751127433208</v>
      </c>
      <c r="LX81" s="8">
        <f>LX80/Data!$B41/Data!$B45/Data!$B3*Data!$B48</f>
        <v>2.6846589268494374</v>
      </c>
      <c r="LY81" s="8">
        <f>LY80/Data!$B41/Data!$B45/Data!$B3*Data!$B48</f>
        <v>2.3517901650298318</v>
      </c>
      <c r="LZ81" s="8">
        <f>LZ80/Data!$B41/Data!$B45/Data!$B3*Data!$B48</f>
        <v>2.6886563446322049</v>
      </c>
      <c r="MA81" s="8">
        <f>MA80/Data!$B41/Data!$B45/Data!$B3*Data!$B48</f>
        <v>2.8134898772488306</v>
      </c>
      <c r="MB81" s="8">
        <f>MB80/Data!$B41/Data!$B45/Data!$B3*Data!$B48</f>
        <v>1.9772200297388545</v>
      </c>
      <c r="MC81" s="8">
        <f>MC80/Data!$B41/Data!$B45/Data!$B3*Data!$B48</f>
        <v>1.8759476771096679</v>
      </c>
      <c r="MD81" s="8">
        <f>MD80/Data!$B41/Data!$B45/Data!$B3*Data!$B48</f>
        <v>1.5870496737313067</v>
      </c>
      <c r="ME81" s="8">
        <f>ME80/Data!$B41/Data!$B45/Data!$B3*Data!$B48</f>
        <v>1.325383219260732</v>
      </c>
      <c r="MF81" s="8">
        <f>MF80/Data!$B41/Data!$B45/Data!$B3*Data!$B48</f>
        <v>1.1029193692193329</v>
      </c>
      <c r="MG81" s="8">
        <f>MG80/Data!$B41/Data!$B45/Data!$B3*Data!$B48</f>
        <v>1.2272975046068384</v>
      </c>
      <c r="MH81" s="8">
        <f>MH80/Data!$B41/Data!$B45/Data!$B3*Data!$B48</f>
        <v>1.0667620038801833</v>
      </c>
      <c r="MI81" s="8">
        <f>MI80/Data!$B41/Data!$B45/Data!$B3*Data!$B48</f>
        <v>1.0232206975993592</v>
      </c>
      <c r="MJ81" s="8">
        <f>MJ80/Data!$B41/Data!$B45/Data!$B3*Data!$B48</f>
        <v>0.9526184694650035</v>
      </c>
      <c r="MK81" s="8">
        <f>MK80/Data!$B41/Data!$B45/Data!$B3*Data!$B48</f>
        <v>0.72849815478655255</v>
      </c>
      <c r="ML81" s="8">
        <f>ML80/Data!$B41/Data!$B45/Data!$B3*Data!$B48</f>
        <v>0.68321969011613415</v>
      </c>
      <c r="MM81" s="8">
        <f>MM80/Data!$B41/Data!$B45/Data!$B3*Data!$B48</f>
        <v>0.65600878369454274</v>
      </c>
      <c r="MN81" s="8">
        <f>MN80/Data!$B41/Data!$B45/Data!$B3*Data!$B48</f>
        <v>1.2070214525385037</v>
      </c>
      <c r="MO81" s="8">
        <f>MO80/Data!$B41/Data!$B45/Data!$B3*Data!$B48</f>
        <v>1.2008652394444532</v>
      </c>
      <c r="MP81" s="8">
        <f>MP80/Data!$B41/Data!$B45/Data!$B3*Data!$B48</f>
        <v>1.3528456502242683</v>
      </c>
      <c r="MQ81" s="8">
        <f>MQ80/Data!$B41/Data!$B45/Data!$B3*Data!$B48</f>
        <v>0.63305320937334109</v>
      </c>
      <c r="MR81" s="8">
        <f>MR80/Data!$B41/Data!$B45/Data!$B3*Data!$B48</f>
        <v>0.60220266310758364</v>
      </c>
      <c r="MS81" s="8">
        <f>MS80/Data!$B41/Data!$B45/Data!$B3*Data!$B48</f>
        <v>0.60152182346585648</v>
      </c>
      <c r="MT81" s="8">
        <f>MT80/Data!$B41/Data!$B45/Data!$B3*Data!$B48</f>
        <v>0.60086406313401863</v>
      </c>
      <c r="MU81" s="8">
        <f>MU80/Data!$B41/Data!$B45/Data!$B3*Data!$B48</f>
        <v>0.87374131847245795</v>
      </c>
      <c r="MV81" s="8">
        <f>MV80/Data!$B41/Data!$B45/Data!$B3*Data!$B48</f>
        <v>0.81337745689180807</v>
      </c>
      <c r="MW81" s="8">
        <f>MW80/Data!$B41/Data!$B45/Data!$B3*Data!$B48</f>
        <v>0.71618140858398194</v>
      </c>
      <c r="MX81" s="8">
        <f>MX80/Data!$B41/Data!$B45/Data!$B3*Data!$B48</f>
        <v>0.49555132948794883</v>
      </c>
      <c r="MY81" s="8">
        <f>MY80/Data!$B41/Data!$B45/Data!$B3*Data!$B48</f>
        <v>0.49555132948794883</v>
      </c>
      <c r="MZ81" s="8">
        <f>MZ80/Data!$B41/Data!$B45/Data!$B3*Data!$B48</f>
        <v>0.49555132948794883</v>
      </c>
      <c r="NA81" s="8">
        <f>NA80/Data!$B41/Data!$B45/Data!$B3*Data!$B48</f>
        <v>0.49555132948794883</v>
      </c>
      <c r="NB81" s="8">
        <f>NB80/Data!$B41/Data!$B45/Data!$B3*Data!$B48</f>
        <v>0.60990932860055236</v>
      </c>
      <c r="NC81" s="8" t="e">
        <f>NC80/Data!$B41/Data!$B45/Data!$B3*Data!$B48</f>
        <v>#N/A</v>
      </c>
      <c r="ND81" s="8" t="e">
        <f>ND80/Data!$B41/Data!$B45/Data!$B3*Data!$B48</f>
        <v>#N/A</v>
      </c>
      <c r="NE81" s="8" t="e">
        <f>NE80/Data!$B41/Data!$B45/Data!$B3*Data!$B48</f>
        <v>#N/A</v>
      </c>
      <c r="NF81" s="8" t="e">
        <f>NF80/Data!$B41/Data!$B45/Data!$B3*Data!$B48</f>
        <v>#N/A</v>
      </c>
      <c r="NG81" s="8" t="e">
        <f>NG80/Data!$B41/Data!$B45/Data!$B3*Data!$B48</f>
        <v>#N/A</v>
      </c>
      <c r="NH81" s="8" t="e">
        <f>NH80/Data!$B41/Data!$B45/Data!$B3*Data!$B48</f>
        <v>#N/A</v>
      </c>
      <c r="NI81" s="8" t="e">
        <f>NI80/Data!$B41/Data!$B45/Data!$B3*Data!$B48</f>
        <v>#N/A</v>
      </c>
    </row>
    <row r="82" spans="1:373" ht="15">
      <c r="B82" s="8" t="s">
        <v>1208</v>
      </c>
      <c r="C82" s="8">
        <f>C80*Data!$B46/Data!$B42/Data!$B3*Data!$B48</f>
        <v>0.27925333333333341</v>
      </c>
      <c r="D82" s="8">
        <f>D80*Data!$B46/Data!$B42/Data!$B3*Data!$B48</f>
        <v>0.77616000000000007</v>
      </c>
      <c r="E82" s="8">
        <f>E80*Data!$B46/Data!$B42/Data!$B3*Data!$B48</f>
        <v>0.49649600000000005</v>
      </c>
      <c r="F82" s="8">
        <f>F80*Data!$B46/Data!$B42/Data!$B3*Data!$B48</f>
        <v>0.49649600000000005</v>
      </c>
      <c r="G82" s="8">
        <f>G80*Data!$B46/Data!$B42/Data!$B3*Data!$B48</f>
        <v>0.49649600000000005</v>
      </c>
      <c r="H82" s="8">
        <f>H80*Data!$B46/Data!$B42/Data!$B3*Data!$B48</f>
        <v>0.1642666666666667</v>
      </c>
      <c r="I82" s="8">
        <f>I80*Data!$B46/Data!$B42/Data!$B3*Data!$B48</f>
        <v>0.1642666666666667</v>
      </c>
      <c r="J82" s="8">
        <f>J80*Data!$B46/Data!$B42/Data!$B3*Data!$B48</f>
        <v>0.24640000000000001</v>
      </c>
      <c r="K82" s="8">
        <f>K80*Data!$B46/Data!$B42/Data!$B3*Data!$B48</f>
        <v>0.3285333333333334</v>
      </c>
      <c r="L82" s="8">
        <f>L80*Data!$B46/Data!$B42/Data!$B3*Data!$B48</f>
        <v>0.1642666666666667</v>
      </c>
      <c r="M82" s="8">
        <f>M80*Data!$B46/Data!$B42/Data!$B3*Data!$B48</f>
        <v>4.2510514022988513E-2</v>
      </c>
      <c r="N82" s="8">
        <f>N80*Data!$B46/Data!$B42/Data!$B3*Data!$B48</f>
        <v>8.800445057471265E-2</v>
      </c>
      <c r="O82" s="8">
        <f>O80*Data!$B46/Data!$B42/Data!$B3*Data!$B48</f>
        <v>6.1600000000000002E-2</v>
      </c>
      <c r="P82" s="8">
        <f>P80*Data!$B46/Data!$B42/Data!$B3*Data!$B48</f>
        <v>6.1600000000000002E-2</v>
      </c>
      <c r="Q82" s="8">
        <f>Q80*Data!$B46/Data!$B42/Data!$B3*Data!$B48</f>
        <v>8.213333333333335E-2</v>
      </c>
      <c r="R82" s="8">
        <f>R80*Data!$B46/Data!$B42/Data!$B3*Data!$B48</f>
        <v>2.1765333333333334E-2</v>
      </c>
      <c r="S82" s="8">
        <f>S80*Data!$B46/Data!$B42/Data!$B3*Data!$B48</f>
        <v>7.0634666666666679E-2</v>
      </c>
      <c r="T82" s="8">
        <f>T80*Data!$B46/Data!$B42/Data!$B3*Data!$B48</f>
        <v>5.537570942528737E-2</v>
      </c>
      <c r="U82" s="8">
        <f>U80*Data!$B46/Data!$B42/Data!$B3*Data!$B48</f>
        <v>5.5864261149425304E-2</v>
      </c>
      <c r="V82" s="8">
        <f>V80*Data!$B46/Data!$B42/Data!$B3*Data!$B48</f>
        <v>5.5968485517241394E-2</v>
      </c>
      <c r="W82" s="8">
        <f>W80*Data!$B46/Data!$B42/Data!$B3*Data!$B48</f>
        <v>9.7651718620689651E-2</v>
      </c>
      <c r="X82" s="8">
        <f>X80*Data!$B46/Data!$B42/Data!$B3*Data!$B48</f>
        <v>0.10521449931034485</v>
      </c>
      <c r="Y82" s="8">
        <f>Y80*Data!$B46/Data!$B42/Data!$B3*Data!$B48</f>
        <v>6.2834265747126444E-2</v>
      </c>
      <c r="Z82" s="8">
        <f>Z80*Data!$B46/Data!$B42/Data!$B3*Data!$B48</f>
        <v>6.3524752183908059E-2</v>
      </c>
      <c r="AA82" s="8">
        <f>AA80*Data!$B46/Data!$B42/Data!$B3*Data!$B48</f>
        <v>6.3765771034482749E-2</v>
      </c>
      <c r="AB82" s="8">
        <f>AB80*Data!$B46/Data!$B42/Data!$B3*Data!$B48</f>
        <v>6.3140424827586222E-2</v>
      </c>
      <c r="AC82" s="8">
        <f>AC80*Data!$B46/Data!$B42/Data!$B3*Data!$B48</f>
        <v>6.6443034482758637E-2</v>
      </c>
      <c r="AD82" s="8">
        <f>AD80*Data!$B46/Data!$B42/Data!$B3*Data!$B48</f>
        <v>0.12493896091954024</v>
      </c>
      <c r="AE82" s="8">
        <f>AE80*Data!$B46/Data!$B42/Data!$B3*Data!$B48</f>
        <v>0.12803963586206896</v>
      </c>
      <c r="AF82" s="8">
        <f>AF80*Data!$B46/Data!$B42/Data!$B3*Data!$B48</f>
        <v>8.0161566896551739E-2</v>
      </c>
      <c r="AG82" s="8">
        <f>AG80*Data!$B46/Data!$B42/Data!$B3*Data!$B48</f>
        <v>7.278117885057471E-2</v>
      </c>
      <c r="AH82" s="8">
        <f>AH80*Data!$B46/Data!$B42/Data!$B3*Data!$B48</f>
        <v>7.2761636781609199E-2</v>
      </c>
      <c r="AI82" s="8">
        <f>AI80*Data!$B46/Data!$B42/Data!$B3*Data!$B48</f>
        <v>6.5993566896551739E-2</v>
      </c>
      <c r="AJ82" s="8">
        <f>AJ80*Data!$B46/Data!$B42/Data!$B3*Data!$B48</f>
        <v>6.5752548045977008E-2</v>
      </c>
      <c r="AK82" s="8">
        <f>AK80*Data!$B46/Data!$B42/Data!$B3*Data!$B48</f>
        <v>0.13337462068965519</v>
      </c>
      <c r="AL82" s="8">
        <f>AL80*Data!$B46/Data!$B42/Data!$B3*Data!$B48</f>
        <v>0.14186890666666668</v>
      </c>
      <c r="AM82" s="8">
        <f>AM80*Data!$B46/Data!$B42/Data!$B3*Data!$B48</f>
        <v>1.1498666666666669E-2</v>
      </c>
      <c r="AN82" s="8">
        <f>AN80*Data!$B46/Data!$B42/Data!$B3*Data!$B48</f>
        <v>7.0156027586206912E-2</v>
      </c>
      <c r="AO82" s="8">
        <f>AO80*Data!$B46/Data!$B42/Data!$B3*Data!$B48</f>
        <v>6.9673989885057491E-2</v>
      </c>
      <c r="AP82" s="8">
        <f>AP80*Data!$B46/Data!$B42/Data!$B3*Data!$B48</f>
        <v>6.9478569195402309E-2</v>
      </c>
      <c r="AQ82" s="8">
        <f>AQ80*Data!$B46/Data!$B42/Data!$B3*Data!$B48</f>
        <v>6.6540744827586207E-2</v>
      </c>
      <c r="AR82" s="8">
        <f>AR80*Data!$B46/Data!$B42/Data!$B3*Data!$B48</f>
        <v>7.5725517241379312E-2</v>
      </c>
      <c r="AS82" s="8">
        <f>AS80*Data!$B46/Data!$B42/Data!$B3*Data!$B48</f>
        <v>8.4643214712643688E-2</v>
      </c>
      <c r="AT82" s="8">
        <f>AT80*Data!$B46/Data!$B42/Data!$B3*Data!$B48</f>
        <v>6.9791242298850573E-2</v>
      </c>
      <c r="AU82" s="8">
        <f>AU80*Data!$B46/Data!$B42/Data!$B3*Data!$B48</f>
        <v>6.3172994942528732E-2</v>
      </c>
      <c r="AV82" s="8">
        <f>AV80*Data!$B46/Data!$B42/Data!$B3*Data!$B48</f>
        <v>0.16473312735632181</v>
      </c>
      <c r="AW82" s="8">
        <f>AW80*Data!$B46/Data!$B42/Data!$B3*Data!$B48</f>
        <v>0.13355049931034485</v>
      </c>
      <c r="AX82" s="8">
        <f>AX80*Data!$B46/Data!$B42/Data!$B3*Data!$B48</f>
        <v>0.12473051218390807</v>
      </c>
      <c r="AY82" s="8">
        <f>AY80*Data!$B46/Data!$B42/Data!$B3*Data!$B48</f>
        <v>0.13680099678160917</v>
      </c>
      <c r="AZ82" s="8">
        <f>AZ80*Data!$B46/Data!$B42/Data!$B3*Data!$B48</f>
        <v>0.20321146114942534</v>
      </c>
      <c r="BA82" s="8">
        <f>BA80*Data!$B46/Data!$B42/Data!$B3*Data!$B48</f>
        <v>9.0346666666666683E-3</v>
      </c>
      <c r="BB82" s="8">
        <f>BB80*Data!$B46/Data!$B42/Data!$B3*Data!$B48</f>
        <v>0.15892800000000004</v>
      </c>
      <c r="BC82" s="8">
        <f>BC80*Data!$B46/Data!$B42/Data!$B3*Data!$B48</f>
        <v>7.4181693793103451E-2</v>
      </c>
      <c r="BD82" s="8">
        <f>BD80*Data!$B46/Data!$B42/Data!$B3*Data!$B48</f>
        <v>7.2989627586206904E-2</v>
      </c>
      <c r="BE82" s="8">
        <f>BE80*Data!$B46/Data!$B42/Data!$B3*Data!$B48</f>
        <v>6.8384213333333332E-2</v>
      </c>
      <c r="BF82" s="8">
        <f>BF80*Data!$B46/Data!$B42/Data!$B3*Data!$B48</f>
        <v>7.6298751264367817E-2</v>
      </c>
      <c r="BG82" s="8">
        <f>BG80*Data!$B46/Data!$B42/Data!$B3*Data!$B48</f>
        <v>8.8401805977011486E-2</v>
      </c>
      <c r="BH82" s="8">
        <f>BH80*Data!$B46/Data!$B42/Data!$B3*Data!$B48</f>
        <v>6.6045679080459774E-2</v>
      </c>
      <c r="BI82" s="8">
        <f>BI80*Data!$B46/Data!$B42/Data!$B3*Data!$B48</f>
        <v>7.7497331494252877E-2</v>
      </c>
      <c r="BJ82" s="8">
        <f>BJ80*Data!$B46/Data!$B42/Data!$B3*Data!$B48</f>
        <v>6.9980148965517242E-2</v>
      </c>
      <c r="BK82" s="8">
        <f>BK80*Data!$B46/Data!$B42/Data!$B3*Data!$B48</f>
        <v>5.2405314942528737E-2</v>
      </c>
      <c r="BL82" s="8">
        <f>BL80*Data!$B46/Data!$B42/Data!$B3*Data!$B48</f>
        <v>5.5636270344827599E-2</v>
      </c>
      <c r="BM82" s="8">
        <f>BM80*Data!$B46/Data!$B42/Data!$B3*Data!$B48</f>
        <v>7.7992397241379324E-2</v>
      </c>
      <c r="BN82" s="8">
        <f>BN80*Data!$B46/Data!$B42/Data!$B3*Data!$B48</f>
        <v>8.163373609195404E-2</v>
      </c>
      <c r="BO82" s="8">
        <f>BO80*Data!$B46/Data!$B42/Data!$B3*Data!$B48</f>
        <v>6.7837035402298851E-2</v>
      </c>
      <c r="BP82" s="8">
        <f>BP80*Data!$B46/Data!$B42/Data!$B3*Data!$B48</f>
        <v>5.773378574712644E-2</v>
      </c>
      <c r="BQ82" s="8">
        <f>BQ80*Data!$B46/Data!$B42/Data!$B3*Data!$B48</f>
        <v>5.9218982988505753E-2</v>
      </c>
      <c r="BR82" s="8">
        <f>BR80*Data!$B46/Data!$B42/Data!$B3*Data!$B48</f>
        <v>5.6170420229885061E-2</v>
      </c>
      <c r="BS82" s="8">
        <f>BS80*Data!$B46/Data!$B42/Data!$B3*Data!$B48</f>
        <v>6.0261226666666674E-2</v>
      </c>
      <c r="BT82" s="8">
        <f>BT80*Data!$B46/Data!$B42/Data!$B3*Data!$B48</f>
        <v>0.10111717885057471</v>
      </c>
      <c r="BU82" s="8">
        <f>BU80*Data!$B46/Data!$B42/Data!$B3*Data!$B48</f>
        <v>0.10124745931034485</v>
      </c>
      <c r="BV82" s="8">
        <f>BV80*Data!$B46/Data!$B42/Data!$B3*Data!$B48</f>
        <v>9.6387998160919544E-2</v>
      </c>
      <c r="BW82" s="8">
        <f>BW80*Data!$B46/Data!$B42/Data!$B3*Data!$B48</f>
        <v>7.4442254712643693E-2</v>
      </c>
      <c r="BX82" s="8">
        <f>BX80*Data!$B46/Data!$B42/Data!$B3*Data!$B48</f>
        <v>7.5276049655172428E-2</v>
      </c>
      <c r="BY82" s="8">
        <f>BY80*Data!$B46/Data!$B42/Data!$B3*Data!$B48</f>
        <v>8.3366466206896556E-2</v>
      </c>
      <c r="BZ82" s="8">
        <f>BZ80*Data!$B46/Data!$B42/Data!$B3*Data!$B48</f>
        <v>7.1901785747126454E-2</v>
      </c>
      <c r="CA82" s="8">
        <f>CA80*Data!$B46/Data!$B42/Data!$B3*Data!$B48</f>
        <v>8.6936150804597725E-2</v>
      </c>
      <c r="CB82" s="8">
        <f>CB80*Data!$B46/Data!$B42/Data!$B3*Data!$B48</f>
        <v>0.10389866666666668</v>
      </c>
      <c r="CC82" s="8">
        <f>CC80*Data!$B46/Data!$B42/Data!$B3*Data!$B48</f>
        <v>6.8840194942528757E-2</v>
      </c>
      <c r="CD82" s="8">
        <f>CD80*Data!$B46/Data!$B42/Data!$B3*Data!$B48</f>
        <v>4.1066666666666675E-2</v>
      </c>
      <c r="CE82" s="8">
        <f>CE80*Data!$B46/Data!$B42/Data!$B3*Data!$B48</f>
        <v>4.1066666666666675E-2</v>
      </c>
      <c r="CF82" s="8">
        <f>CF80*Data!$B46/Data!$B42/Data!$B3*Data!$B48</f>
        <v>4.1066666666666675E-2</v>
      </c>
      <c r="CG82" s="8">
        <f>CG80*Data!$B46/Data!$B42/Data!$B3*Data!$B48</f>
        <v>4.1066666666666675E-2</v>
      </c>
      <c r="CH82" s="8">
        <f>CH80*Data!$B46/Data!$B42/Data!$B3*Data!$B48</f>
        <v>4.1066666666666675E-2</v>
      </c>
      <c r="CI82" s="8">
        <f>CI80*Data!$B46/Data!$B42/Data!$B3*Data!$B48</f>
        <v>4.1066666666666675E-2</v>
      </c>
      <c r="CJ82" s="8">
        <f>CJ80*Data!$B46/Data!$B42/Data!$B3*Data!$B48</f>
        <v>4.1066666666666675E-2</v>
      </c>
      <c r="CK82" s="8">
        <f>CK80*Data!$B46/Data!$B42/Data!$B3*Data!$B48</f>
        <v>4.1066666666666675E-2</v>
      </c>
      <c r="CL82" s="8">
        <f>CL80*Data!$B46/Data!$B42/Data!$B3*Data!$B48</f>
        <v>4.1066666666666675E-2</v>
      </c>
      <c r="CM82" s="8">
        <f>CM80*Data!$B46/Data!$B42/Data!$B3*Data!$B48</f>
        <v>4.1066666666666675E-2</v>
      </c>
      <c r="CN82" s="8">
        <f>CN80*Data!$B46/Data!$B42/Data!$B3*Data!$B48</f>
        <v>4.1066666666666675E-2</v>
      </c>
      <c r="CO82" s="8">
        <f>CO80*Data!$B46/Data!$B42/Data!$B3*Data!$B48</f>
        <v>4.1066666666666675E-2</v>
      </c>
      <c r="CP82" s="8">
        <f>CP80*Data!$B46/Data!$B42/Data!$B3*Data!$B48</f>
        <v>4.1066666666666675E-2</v>
      </c>
      <c r="CQ82" s="8">
        <f>CQ80*Data!$B46/Data!$B42/Data!$B3*Data!$B48</f>
        <v>0.14211643954022993</v>
      </c>
      <c r="CR82" s="8">
        <f>CR80*Data!$B46/Data!$B42/Data!$B3*Data!$B48</f>
        <v>6.4234780689655172E-2</v>
      </c>
      <c r="CS82" s="8">
        <f>CS80*Data!$B46/Data!$B42/Data!$B3*Data!$B48</f>
        <v>3.0389333333333338E-2</v>
      </c>
      <c r="CT82" s="8">
        <f>CT80*Data!$B46/Data!$B42/Data!$B3*Data!$B48</f>
        <v>5.0398995862068981E-2</v>
      </c>
      <c r="CU82" s="8">
        <f>CU80*Data!$B46/Data!$B42/Data!$B3*Data!$B48</f>
        <v>5.4509344367816091E-2</v>
      </c>
      <c r="CV82" s="8">
        <f>CV80*Data!$B46/Data!$B42/Data!$B3*Data!$B48</f>
        <v>6.633881011494254E-2</v>
      </c>
      <c r="CW82" s="8">
        <f>CW80*Data!$B46/Data!$B42/Data!$B3*Data!$B48</f>
        <v>6.8221362758620688E-2</v>
      </c>
      <c r="CX82" s="8">
        <f>CX80*Data!$B46/Data!$B42/Data!$B3*Data!$B48</f>
        <v>7.3413039080459777E-2</v>
      </c>
      <c r="CY82" s="8">
        <f>CY80*Data!$B46/Data!$B42/Data!$B3*Data!$B48</f>
        <v>6.2462966436781613E-2</v>
      </c>
      <c r="CZ82" s="8">
        <f>CZ80*Data!$B46/Data!$B42/Data!$B3*Data!$B48</f>
        <v>6.4762416551724156E-2</v>
      </c>
      <c r="DA82" s="8">
        <f>DA80*Data!$B46/Data!$B42/Data!$B3*Data!$B48</f>
        <v>0.14954242574712645</v>
      </c>
      <c r="DB82" s="8">
        <f>DB80*Data!$B46/Data!$B42/Data!$B3*Data!$B48</f>
        <v>8.213333333333335E-2</v>
      </c>
      <c r="DC82" s="8">
        <f>DC80*Data!$B46/Data!$B42/Data!$B3*Data!$B48</f>
        <v>8.213333333333335E-2</v>
      </c>
      <c r="DD82" s="8">
        <f>DD80*Data!$B46/Data!$B42/Data!$B3*Data!$B48</f>
        <v>8.213333333333335E-2</v>
      </c>
      <c r="DE82" s="8">
        <f>DE80*Data!$B46/Data!$B42/Data!$B3*Data!$B48</f>
        <v>0.14861092045977015</v>
      </c>
      <c r="DF82" s="8">
        <f>DF80*Data!$B46/Data!$B42/Data!$B3*Data!$B48</f>
        <v>0.14194707494252876</v>
      </c>
      <c r="DG82" s="8">
        <f>DG80*Data!$B46/Data!$B42/Data!$B3*Data!$B48</f>
        <v>0.32083517425287367</v>
      </c>
      <c r="DH82" s="8">
        <f>DH80*Data!$B46/Data!$B42/Data!$B3*Data!$B48</f>
        <v>0.23150186298850581</v>
      </c>
      <c r="DI82" s="8">
        <f>DI80*Data!$B46/Data!$B42/Data!$B3*Data!$B48</f>
        <v>0.1232</v>
      </c>
      <c r="DJ82" s="8">
        <f>DJ80*Data!$B46/Data!$B42/Data!$B3*Data!$B48</f>
        <v>0.1232</v>
      </c>
      <c r="DK82" s="8">
        <f>DK80*Data!$B46/Data!$B42/Data!$B3*Data!$B48</f>
        <v>0.1232</v>
      </c>
      <c r="DL82" s="8">
        <f>DL80*Data!$B46/Data!$B42/Data!$B3*Data!$B48</f>
        <v>0.320027435402299</v>
      </c>
      <c r="DM82" s="8">
        <f>DM80*Data!$B46/Data!$B42/Data!$B3*Data!$B48</f>
        <v>7.9158407356321861E-2</v>
      </c>
      <c r="DN82" s="8">
        <f>DN80*Data!$B46/Data!$B42/Data!$B3*Data!$B48</f>
        <v>6.2098181149425301E-2</v>
      </c>
      <c r="DO82" s="8">
        <f>DO80*Data!$B46/Data!$B42/Data!$B3*Data!$B48</f>
        <v>6.1792022068965523E-2</v>
      </c>
      <c r="DP82" s="8">
        <f>DP80*Data!$B46/Data!$B42/Data!$B3*Data!$B48</f>
        <v>5.6945588965517255E-2</v>
      </c>
      <c r="DQ82" s="8">
        <f>DQ80*Data!$B46/Data!$B42/Data!$B3*Data!$B48</f>
        <v>6.3094826666666659E-2</v>
      </c>
      <c r="DR82" s="8">
        <f>DR80*Data!$B46/Data!$B42/Data!$B3*Data!$B48</f>
        <v>8.8597226666666681E-2</v>
      </c>
      <c r="DS82" s="8">
        <f>DS80*Data!$B46/Data!$B42/Data!$B3*Data!$B48</f>
        <v>6.7719782988505756E-2</v>
      </c>
      <c r="DT82" s="8">
        <f>DT80*Data!$B46/Data!$B42/Data!$B3*Data!$B48</f>
        <v>6.1101535632183908E-2</v>
      </c>
      <c r="DU82" s="8">
        <f>DU80*Data!$B46/Data!$B42/Data!$B3*Data!$B48</f>
        <v>5.8749973333333344E-2</v>
      </c>
      <c r="DV82" s="8">
        <f>DV80*Data!$B46/Data!$B42/Data!$B3*Data!$B48</f>
        <v>5.3610409195402317E-2</v>
      </c>
      <c r="DW82" s="8">
        <f>DW80*Data!$B46/Data!$B42/Data!$B3*Data!$B48</f>
        <v>5.4795961379310358E-2</v>
      </c>
      <c r="DX82" s="8">
        <f>DX80*Data!$B46/Data!$B42/Data!$B3*Data!$B48</f>
        <v>7.4513908965517253E-2</v>
      </c>
      <c r="DY82" s="8">
        <f>DY80*Data!$B46/Data!$B42/Data!$B3*Data!$B48</f>
        <v>8.5379299310344839E-2</v>
      </c>
      <c r="DZ82" s="8">
        <f>DZ80*Data!$B46/Data!$B42/Data!$B3*Data!$B48</f>
        <v>7.8259472183908052E-2</v>
      </c>
      <c r="EA82" s="8">
        <f>EA80*Data!$B46/Data!$B42/Data!$B3*Data!$B48</f>
        <v>7.0136485517241387E-2</v>
      </c>
      <c r="EB82" s="8">
        <f>EB80*Data!$B46/Data!$B42/Data!$B3*Data!$B48</f>
        <v>6.2547648735632191E-2</v>
      </c>
      <c r="EC82" s="8">
        <f>EC80*Data!$B46/Data!$B42/Data!$B3*Data!$B48</f>
        <v>6.4527911724137937E-2</v>
      </c>
      <c r="ED82" s="8">
        <f>ED80*Data!$B46/Data!$B42/Data!$B3*Data!$B48</f>
        <v>5.8977964137931028E-2</v>
      </c>
      <c r="EE82" s="8">
        <f>EE80*Data!$B46/Data!$B42/Data!$B3*Data!$B48</f>
        <v>0.1397583632183908</v>
      </c>
      <c r="EF82" s="8">
        <f>EF80*Data!$B46/Data!$B42/Data!$B3*Data!$B48</f>
        <v>0.1403902234482759</v>
      </c>
      <c r="EG82" s="8">
        <f>EG80*Data!$B46/Data!$B42/Data!$B3*Data!$B48</f>
        <v>9.8876354942528735E-2</v>
      </c>
      <c r="EH82" s="8">
        <f>EH80*Data!$B46/Data!$B42/Data!$B3*Data!$B48</f>
        <v>6.2215433563218403E-2</v>
      </c>
      <c r="EI82" s="8">
        <f>EI80*Data!$B46/Data!$B42/Data!$B3*Data!$B48</f>
        <v>5.7434140689655175E-2</v>
      </c>
      <c r="EJ82" s="8">
        <f>EJ80*Data!$B46/Data!$B42/Data!$B3*Data!$B48</f>
        <v>0.23552926721021264</v>
      </c>
      <c r="EK82" s="8">
        <f>EK80*Data!$B46/Data!$B42/Data!$B3*Data!$B48</f>
        <v>0.17505553644002297</v>
      </c>
      <c r="EL82" s="8">
        <f>EL80*Data!$B46/Data!$B42/Data!$B3*Data!$B48</f>
        <v>0.17736582441967733</v>
      </c>
      <c r="EM82" s="8">
        <f>EM80*Data!$B46/Data!$B42/Data!$B3*Data!$B48</f>
        <v>0.23381862966564437</v>
      </c>
      <c r="EN82" s="8">
        <f>EN80*Data!$B46/Data!$B42/Data!$B3*Data!$B48</f>
        <v>0.14144331912135044</v>
      </c>
      <c r="EO82" s="8">
        <f>EO80*Data!$B46/Data!$B42/Data!$B3*Data!$B48</f>
        <v>0.26362355860862885</v>
      </c>
      <c r="EP82" s="8">
        <f>EP80*Data!$B46/Data!$B42/Data!$B3*Data!$B48</f>
        <v>0.20911606652205361</v>
      </c>
      <c r="EQ82" s="8">
        <f>EQ80*Data!$B46/Data!$B42/Data!$B3*Data!$B48</f>
        <v>0.24311742915287804</v>
      </c>
      <c r="ER82" s="8">
        <f>ER80*Data!$B46/Data!$B42/Data!$B3*Data!$B48</f>
        <v>0.20560214226942936</v>
      </c>
      <c r="ES82" s="8">
        <f>ES80*Data!$B46/Data!$B42/Data!$B3*Data!$B48</f>
        <v>0.21023730516424127</v>
      </c>
      <c r="ET82" s="8">
        <f>ET80*Data!$B46/Data!$B42/Data!$B3*Data!$B48</f>
        <v>0.23695395670513966</v>
      </c>
      <c r="EU82" s="8">
        <f>EU80*Data!$B46/Data!$B42/Data!$B3*Data!$B48</f>
        <v>0.19136814780462266</v>
      </c>
      <c r="EV82" s="8">
        <f>EV80*Data!$B46/Data!$B42/Data!$B3*Data!$B48</f>
        <v>0.17313254797263472</v>
      </c>
      <c r="EW82" s="8">
        <f>EW80*Data!$B46/Data!$B42/Data!$B3*Data!$B48</f>
        <v>0.27465848721337094</v>
      </c>
      <c r="EX82" s="8">
        <f>EX80*Data!$B46/Data!$B42/Data!$B3*Data!$B48</f>
        <v>0.29394732536618384</v>
      </c>
      <c r="EY82" s="8">
        <f>EY80*Data!$B46/Data!$B42/Data!$B3*Data!$B48</f>
        <v>0.23530283072780311</v>
      </c>
      <c r="EZ82" s="8">
        <f>EZ80*Data!$B46/Data!$B42/Data!$B3*Data!$B48</f>
        <v>0.23051183936628053</v>
      </c>
      <c r="FA82" s="8">
        <f>FA80*Data!$B46/Data!$B42/Data!$B3*Data!$B48</f>
        <v>0.26379067993118405</v>
      </c>
      <c r="FB82" s="8">
        <f>FB80*Data!$B46/Data!$B42/Data!$B3*Data!$B48</f>
        <v>0.20349674221457606</v>
      </c>
      <c r="FC82" s="8">
        <f>FC80*Data!$B46/Data!$B42/Data!$B3*Data!$B48</f>
        <v>0.10722064821666419</v>
      </c>
      <c r="FD82" s="8">
        <f>FD80*Data!$B46/Data!$B42/Data!$B3*Data!$B48</f>
        <v>0.10324951309752854</v>
      </c>
      <c r="FE82" s="8">
        <f>FE80*Data!$B46/Data!$B42/Data!$B3*Data!$B48</f>
        <v>9.614960485422526E-2</v>
      </c>
      <c r="FF82" s="8">
        <f>FF80*Data!$B46/Data!$B42/Data!$B3*Data!$B48</f>
        <v>9.4765724433920381E-2</v>
      </c>
      <c r="FG82" s="8">
        <f>FG80*Data!$B46/Data!$B42/Data!$B3*Data!$B48</f>
        <v>0.11407577919194908</v>
      </c>
      <c r="FH82" s="8">
        <f>FH80*Data!$B46/Data!$B42/Data!$B3*Data!$B48</f>
        <v>0.11476771940210156</v>
      </c>
      <c r="FI82" s="8">
        <f>FI80*Data!$B46/Data!$B42/Data!$B3*Data!$B48</f>
        <v>0.11071043362438955</v>
      </c>
      <c r="FJ82" s="8">
        <f>FJ80*Data!$B46/Data!$B42/Data!$B3*Data!$B48</f>
        <v>7.2902601746337115E-2</v>
      </c>
      <c r="FK82" s="8">
        <f>FK80*Data!$B46/Data!$B42/Data!$B3*Data!$B48</f>
        <v>6.7629890354122688E-2</v>
      </c>
      <c r="FL82" s="8">
        <f>FL80*Data!$B46/Data!$B42/Data!$B3*Data!$B48</f>
        <v>6.4927638827224465E-2</v>
      </c>
      <c r="FM82" s="8">
        <f>FM80*Data!$B46/Data!$B42/Data!$B3*Data!$B48</f>
        <v>6.2281103826654E-2</v>
      </c>
      <c r="FN82" s="8">
        <f>FN80*Data!$B46/Data!$B42/Data!$B3*Data!$B48</f>
        <v>9.565381465147256E-2</v>
      </c>
      <c r="FO82" s="8">
        <f>FO80*Data!$B46/Data!$B42/Data!$B3*Data!$B48</f>
        <v>9.9639390261950553E-2</v>
      </c>
      <c r="FP82" s="8">
        <f>FP80*Data!$B46/Data!$B42/Data!$B3*Data!$B48</f>
        <v>9.347986431848454E-2</v>
      </c>
      <c r="FQ82" s="8">
        <f>FQ80*Data!$B46/Data!$B42/Data!$B3*Data!$B48</f>
        <v>7.139642554497673E-2</v>
      </c>
      <c r="FR82" s="8">
        <f>FR80*Data!$B46/Data!$B42/Data!$B3*Data!$B48</f>
        <v>6.6126682316990121E-2</v>
      </c>
      <c r="FS82" s="8">
        <f>FS80*Data!$B46/Data!$B42/Data!$B3*Data!$B48</f>
        <v>5.825666380543635E-2</v>
      </c>
      <c r="FT82" s="8">
        <f>FT80*Data!$B46/Data!$B42/Data!$B3*Data!$B48</f>
        <v>5.6736452634371826E-2</v>
      </c>
      <c r="FU82" s="8">
        <f>FU80*Data!$B46/Data!$B42/Data!$B3*Data!$B48</f>
        <v>9.9073257362734951E-2</v>
      </c>
      <c r="FV82" s="8">
        <f>FV80*Data!$B46/Data!$B42/Data!$B3*Data!$B48</f>
        <v>0.10495924226727842</v>
      </c>
      <c r="FW82" s="8">
        <f>FW80*Data!$B46/Data!$B42/Data!$B3*Data!$B48</f>
        <v>6.7081256968082509E-2</v>
      </c>
      <c r="FX82" s="8">
        <f>FX80*Data!$B46/Data!$B42/Data!$B3*Data!$B48</f>
        <v>6.8269949616327083E-2</v>
      </c>
      <c r="FY82" s="8">
        <f>FY80*Data!$B46/Data!$B42/Data!$B3*Data!$B48</f>
        <v>6.4890086693721122E-2</v>
      </c>
      <c r="FZ82" s="8">
        <f>FZ80*Data!$B46/Data!$B42/Data!$B3*Data!$B48</f>
        <v>6.2487944354003261E-2</v>
      </c>
      <c r="GA82" s="8">
        <f>GA80*Data!$B46/Data!$B42/Data!$B3*Data!$B48</f>
        <v>6.5280979826795205E-2</v>
      </c>
      <c r="GB82" s="8">
        <f>GB80*Data!$B46/Data!$B42/Data!$B3*Data!$B48</f>
        <v>8.5146388042030494E-2</v>
      </c>
      <c r="GC82" s="8">
        <f>GC80*Data!$B46/Data!$B42/Data!$B3*Data!$B48</f>
        <v>0.10343648364658871</v>
      </c>
      <c r="GD82" s="8">
        <f>GD80*Data!$B46/Data!$B42/Data!$B3*Data!$B48</f>
        <v>7.632310196832913E-2</v>
      </c>
      <c r="GE82" s="8">
        <f>GE80*Data!$B46/Data!$B42/Data!$B3*Data!$B48</f>
        <v>8.6474443627587369E-2</v>
      </c>
      <c r="GF82" s="8">
        <f>GF80*Data!$B46/Data!$B42/Data!$B3*Data!$B48</f>
        <v>8.4987168184361112E-2</v>
      </c>
      <c r="GG82" s="8">
        <f>GG80*Data!$B46/Data!$B42/Data!$B3*Data!$B48</f>
        <v>8.2862488979752055E-2</v>
      </c>
      <c r="GH82" s="8">
        <f>GH80*Data!$B46/Data!$B42/Data!$B3*Data!$B48</f>
        <v>8.2862488979752055E-2</v>
      </c>
      <c r="GI82" s="8">
        <f>GI80*Data!$B46/Data!$B42/Data!$B3*Data!$B48</f>
        <v>0.15477879413422024</v>
      </c>
      <c r="GJ82" s="8">
        <f>GJ80*Data!$B46/Data!$B42/Data!$B3*Data!$B48</f>
        <v>0.16262989238740533</v>
      </c>
      <c r="GK82" s="8">
        <f>GK80*Data!$B46/Data!$B42/Data!$B3*Data!$B48</f>
        <v>0.15589882184137108</v>
      </c>
      <c r="GL82" s="8">
        <f>GL80*Data!$B46/Data!$B42/Data!$B3*Data!$B48</f>
        <v>8.7361725655641223E-2</v>
      </c>
      <c r="GM82" s="8">
        <f>GM80*Data!$B46/Data!$B42/Data!$B3*Data!$B48</f>
        <v>8.6333940647927779E-2</v>
      </c>
      <c r="GN82" s="8">
        <f>GN80*Data!$B46/Data!$B42/Data!$B3*Data!$B48</f>
        <v>8.4535316884429293E-2</v>
      </c>
      <c r="GO82" s="8">
        <f>GO80*Data!$B46/Data!$B42/Data!$B3*Data!$B48</f>
        <v>8.4175592131729551E-2</v>
      </c>
      <c r="GP82" s="8">
        <f>GP80*Data!$B46/Data!$B42/Data!$B3*Data!$B48</f>
        <v>9.8501013208676422E-2</v>
      </c>
      <c r="GQ82" s="8">
        <f>GQ80*Data!$B46/Data!$B42/Data!$B3*Data!$B48</f>
        <v>9.5814621939348921E-2</v>
      </c>
      <c r="GR82" s="8">
        <f>GR80*Data!$B46/Data!$B42/Data!$B3*Data!$B48</f>
        <v>9.0073119030393944E-2</v>
      </c>
      <c r="GS82" s="8">
        <f>GS80*Data!$B46/Data!$B42/Data!$B3*Data!$B48</f>
        <v>8.3199117841232295E-2</v>
      </c>
      <c r="GT82" s="8">
        <f>GT80*Data!$B46/Data!$B42/Data!$B3*Data!$B48</f>
        <v>8.2171968238254123E-2</v>
      </c>
      <c r="GU82" s="8">
        <f>GU80*Data!$B46/Data!$B42/Data!$B3*Data!$B48</f>
        <v>8.2171968238254123E-2</v>
      </c>
      <c r="GV82" s="8">
        <f>GV80*Data!$B46/Data!$B42/Data!$B3*Data!$B48</f>
        <v>8.2171968238254123E-2</v>
      </c>
      <c r="GW82" s="8">
        <f>GW80*Data!$B46/Data!$B42/Data!$B3*Data!$B48</f>
        <v>9.6661800885394958E-2</v>
      </c>
      <c r="GX82" s="8">
        <f>GX80*Data!$B46/Data!$B42/Data!$B3*Data!$B48</f>
        <v>9.6661800885394958E-2</v>
      </c>
      <c r="GY82" s="8">
        <f>GY80*Data!$B46/Data!$B42/Data!$B3*Data!$B48</f>
        <v>0.11264197057947707</v>
      </c>
      <c r="GZ82" s="8">
        <f>GZ80*Data!$B46/Data!$B42/Data!$B3*Data!$B48</f>
        <v>8.876284485736409E-2</v>
      </c>
      <c r="HA82" s="8">
        <f>HA80*Data!$B46/Data!$B42/Data!$B3*Data!$B48</f>
        <v>0.21542524421866929</v>
      </c>
      <c r="HB82" s="8">
        <f>HB80*Data!$B46/Data!$B42/Data!$B3*Data!$B48</f>
        <v>0.17234019537493547</v>
      </c>
      <c r="HC82" s="8">
        <f>HC80*Data!$B46/Data!$B42/Data!$B3*Data!$B48</f>
        <v>0.15510617583744193</v>
      </c>
      <c r="HD82" s="8">
        <f>HD80*Data!$B46/Data!$B42/Data!$B3*Data!$B48</f>
        <v>0.18194578711353845</v>
      </c>
      <c r="HE82" s="8">
        <f>HE80*Data!$B46/Data!$B42/Data!$B3*Data!$B48</f>
        <v>0.24121400064491871</v>
      </c>
      <c r="HF82" s="8">
        <f>HF80*Data!$B46/Data!$B42/Data!$B3*Data!$B48</f>
        <v>0.2049685897868567</v>
      </c>
      <c r="HG82" s="8">
        <f>HG80*Data!$B46/Data!$B42/Data!$B3*Data!$B48</f>
        <v>0.16638697291538451</v>
      </c>
      <c r="HH82" s="8">
        <f>HH80*Data!$B46/Data!$B42/Data!$B3*Data!$B48</f>
        <v>0.17934751606349963</v>
      </c>
      <c r="HI82" s="8">
        <f>HI80*Data!$B46/Data!$B42/Data!$B3*Data!$B48</f>
        <v>0.35382282794354125</v>
      </c>
      <c r="HJ82" s="8">
        <f>HJ80*Data!$B46/Data!$B42/Data!$B3*Data!$B48</f>
        <v>0.27407228577213982</v>
      </c>
      <c r="HK82" s="8">
        <f>HK80*Data!$B46/Data!$B42/Data!$B3*Data!$B48</f>
        <v>0.29162302128521228</v>
      </c>
      <c r="HL82" s="8">
        <f>HL80*Data!$B46/Data!$B42/Data!$B3*Data!$B48</f>
        <v>0.38486212873298525</v>
      </c>
      <c r="HM82" s="8">
        <f>HM80*Data!$B46/Data!$B42/Data!$B3*Data!$B48</f>
        <v>0.36364523957940437</v>
      </c>
      <c r="HN82" s="8">
        <f>HN80*Data!$B46/Data!$B42/Data!$B3*Data!$B48</f>
        <v>0.26102693907009267</v>
      </c>
      <c r="HO82" s="8">
        <f>HO80*Data!$B46/Data!$B42/Data!$B3*Data!$B48</f>
        <v>7.6312718832891244E-2</v>
      </c>
      <c r="HP82" s="8">
        <f>HP80*Data!$B46/Data!$B42/Data!$B3*Data!$B48</f>
        <v>6.7476509283819652E-2</v>
      </c>
      <c r="HQ82" s="8">
        <f>HQ80*Data!$B46/Data!$B42/Data!$B3*Data!$B48</f>
        <v>6.6673217506631327E-2</v>
      </c>
      <c r="HR82" s="8">
        <f>HR80*Data!$B46/Data!$B42/Data!$B3*Data!$B48</f>
        <v>7.2538969938107892E-2</v>
      </c>
      <c r="HS82" s="8">
        <f>HS80*Data!$B46/Data!$B42/Data!$B3*Data!$B48</f>
        <v>8.2212920424403188E-2</v>
      </c>
      <c r="HT82" s="8">
        <f>HT80*Data!$B46/Data!$B42/Data!$B3*Data!$B48</f>
        <v>7.2719045092838219E-2</v>
      </c>
      <c r="HU82" s="8">
        <f>HU80*Data!$B46/Data!$B42/Data!$B3*Data!$B48</f>
        <v>7.0393726790450903E-2</v>
      </c>
      <c r="HV82" s="8">
        <f>HV80*Data!$B46/Data!$B42/Data!$B3*Data!$B48</f>
        <v>6.426334217506631E-2</v>
      </c>
      <c r="HW82" s="8">
        <f>HW80*Data!$B46/Data!$B42/Data!$B3*Data!$B48</f>
        <v>0.13209687002652518</v>
      </c>
      <c r="HX82" s="8">
        <f>HX80*Data!$B46/Data!$B42/Data!$B3*Data!$B48</f>
        <v>0.10382350486295315</v>
      </c>
      <c r="HY82" s="8">
        <f>HY80*Data!$B46/Data!$B42/Data!$B3*Data!$B48</f>
        <v>0.13118218543248272</v>
      </c>
      <c r="HZ82" s="8">
        <f>HZ80*Data!$B46/Data!$B42/Data!$B3*Data!$B48</f>
        <v>0.18081007014441505</v>
      </c>
      <c r="IA82" s="8">
        <f>IA80*Data!$B46/Data!$B42/Data!$B3*Data!$B48</f>
        <v>0.20530233962264152</v>
      </c>
      <c r="IB82" s="8">
        <f>IB80*Data!$B46/Data!$B42/Data!$B3*Data!$B48</f>
        <v>9.3847049808429145E-2</v>
      </c>
      <c r="IC82" s="8">
        <f>IC80*Data!$B46/Data!$B42/Data!$B3*Data!$B48</f>
        <v>8.7846252873563263E-2</v>
      </c>
      <c r="ID82" s="8">
        <f>ID80*Data!$B46/Data!$B42/Data!$B3*Data!$B48</f>
        <v>8.1304030651340994E-2</v>
      </c>
      <c r="IE82" s="8">
        <f>IE80*Data!$B46/Data!$B42/Data!$B3*Data!$B48</f>
        <v>7.5799540229885082E-2</v>
      </c>
      <c r="IF82" s="8">
        <f>IF80*Data!$B46/Data!$B42/Data!$B3*Data!$B48</f>
        <v>0.10269198914431672</v>
      </c>
      <c r="IG82" s="8">
        <f>IG80*Data!$B46/Data!$B42/Data!$B3*Data!$B48</f>
        <v>0.11551534099616853</v>
      </c>
      <c r="IH82" s="8">
        <f>IH80*Data!$B46/Data!$B42/Data!$B3*Data!$B48</f>
        <v>0.11587157662835244</v>
      </c>
      <c r="II82" s="8">
        <f>II80*Data!$B46/Data!$B42/Data!$B3*Data!$B48</f>
        <v>9.2824827586206901E-2</v>
      </c>
      <c r="IJ82" s="8">
        <f>IJ80*Data!$B46/Data!$B42/Data!$B3*Data!$B48</f>
        <v>9.0382068965517232E-2</v>
      </c>
      <c r="IK82" s="8">
        <f>IK80*Data!$B46/Data!$B42/Data!$B3*Data!$B48</f>
        <v>8.8753563218390813E-2</v>
      </c>
      <c r="IL82" s="8">
        <f>IL80*Data!$B46/Data!$B42/Data!$B3*Data!$B48</f>
        <v>8.7939310344827562E-2</v>
      </c>
      <c r="IM82" s="8">
        <f>IM80*Data!$B46/Data!$B42/Data!$B3*Data!$B48</f>
        <v>9.1196321839080455E-2</v>
      </c>
      <c r="IN82" s="8">
        <f>IN80*Data!$B46/Data!$B42/Data!$B3*Data!$B48</f>
        <v>9.6779770114942473E-2</v>
      </c>
      <c r="IO82" s="8">
        <f>IO80*Data!$B46/Data!$B42/Data!$B3*Data!$B48</f>
        <v>8.9335172413793087E-2</v>
      </c>
      <c r="IP82" s="8">
        <f>IP80*Data!$B46/Data!$B42/Data!$B3*Data!$B48</f>
        <v>0.31165940872358594</v>
      </c>
      <c r="IQ82" s="8">
        <f>IQ80*Data!$B46/Data!$B42/Data!$B3*Data!$B48</f>
        <v>0.29810899964864729</v>
      </c>
      <c r="IR82" s="8">
        <f>IR80*Data!$B46/Data!$B42/Data!$B3*Data!$B48</f>
        <v>0.4121916169706199</v>
      </c>
      <c r="IS82" s="8">
        <f>IS80*Data!$B46/Data!$B42/Data!$B3*Data!$B48</f>
        <v>0.32095128508910253</v>
      </c>
      <c r="IT82" s="8">
        <f>IT80*Data!$B46/Data!$B42/Data!$B3*Data!$B48</f>
        <v>0.4013978260748326</v>
      </c>
      <c r="IU82" s="8">
        <f>IU80*Data!$B46/Data!$B42/Data!$B3*Data!$B48</f>
        <v>0.43106659176575207</v>
      </c>
      <c r="IV82" s="8">
        <f>IV80*Data!$B46/Data!$B42/Data!$B3*Data!$B48</f>
        <v>0.35556894042061943</v>
      </c>
      <c r="IW82" s="8">
        <f>IW80*Data!$B46/Data!$B42/Data!$B3*Data!$B48</f>
        <v>0.31454175498747106</v>
      </c>
      <c r="IX82" s="8">
        <f>IX80*Data!$B46/Data!$B42/Data!$B3*Data!$B48</f>
        <v>0.29722660815568513</v>
      </c>
      <c r="IY82" s="8">
        <f>IY80*Data!$B46/Data!$B42/Data!$B3*Data!$B48</f>
        <v>0.42145804203325671</v>
      </c>
      <c r="IZ82" s="8">
        <f>IZ80*Data!$B46/Data!$B42/Data!$B3*Data!$B48</f>
        <v>0.42145804203325671</v>
      </c>
      <c r="JA82" s="8">
        <f>JA80*Data!$B46/Data!$B42/Data!$B3*Data!$B48</f>
        <v>0.35411763862298434</v>
      </c>
      <c r="JB82" s="8">
        <f>JB80*Data!$B46/Data!$B42/Data!$B3*Data!$B48</f>
        <v>0.33089680986082132</v>
      </c>
      <c r="JC82" s="8">
        <f>JC80*Data!$B46/Data!$B42/Data!$B3*Data!$B48</f>
        <v>0.33713203239880946</v>
      </c>
      <c r="JD82" s="8">
        <f>JD80*Data!$B46/Data!$B42/Data!$B3*Data!$B48</f>
        <v>0.22124289626171872</v>
      </c>
      <c r="JE82" s="8">
        <f>JE80*Data!$B46/Data!$B42/Data!$B3*Data!$B48</f>
        <v>0.1112826483294015</v>
      </c>
      <c r="JF82" s="8">
        <f>JF80*Data!$B46/Data!$B42/Data!$B3*Data!$B48</f>
        <v>0.10700254647057837</v>
      </c>
      <c r="JG82" s="8">
        <f>JG80*Data!$B46/Data!$B42/Data!$B3*Data!$B48</f>
        <v>0.10693238086633543</v>
      </c>
      <c r="JH82" s="8">
        <f>JH80*Data!$B46/Data!$B42/Data!$B3*Data!$B48</f>
        <v>0.13593163546319997</v>
      </c>
      <c r="JI82" s="8">
        <f>JI80*Data!$B46/Data!$B42/Data!$B3*Data!$B48</f>
        <v>0.14564103799628572</v>
      </c>
      <c r="JJ82" s="8">
        <f>JJ80*Data!$B46/Data!$B42/Data!$B3*Data!$B48</f>
        <v>0.11803751001355224</v>
      </c>
      <c r="JK82" s="8">
        <f>JK80*Data!$B46/Data!$B42/Data!$B3*Data!$B48</f>
        <v>0.11616389874349584</v>
      </c>
      <c r="JL82" s="8">
        <f>JL80*Data!$B46/Data!$B42/Data!$B3*Data!$B48</f>
        <v>0.10801418520169852</v>
      </c>
      <c r="JM82" s="8">
        <f>JM80*Data!$B46/Data!$B42/Data!$B3*Data!$B48</f>
        <v>0.2212654720674597</v>
      </c>
      <c r="JN82" s="8">
        <f>JN80*Data!$B46/Data!$B42/Data!$B3*Data!$B48</f>
        <v>0.19749314862219544</v>
      </c>
      <c r="JO82" s="8">
        <f>JO80*Data!$B46/Data!$B42/Data!$B3*Data!$B48</f>
        <v>0.33281252823369989</v>
      </c>
      <c r="JP82" s="8">
        <f>JP80*Data!$B46/Data!$B42/Data!$B3*Data!$B48</f>
        <v>0.40740987564976266</v>
      </c>
      <c r="JQ82" s="8">
        <f>JQ80*Data!$B46/Data!$B42/Data!$B3*Data!$B48</f>
        <v>0.27349892471897996</v>
      </c>
      <c r="JR82" s="8">
        <f>JR80*Data!$B46/Data!$B42/Data!$B3*Data!$B48</f>
        <v>0.16805397921808185</v>
      </c>
      <c r="JS82" s="8">
        <f>JS80*Data!$B46/Data!$B42/Data!$B3*Data!$B48</f>
        <v>0.14176620593257183</v>
      </c>
      <c r="JT82" s="8">
        <f>JT80*Data!$B46/Data!$B42/Data!$B3*Data!$B48</f>
        <v>0.13143886642755009</v>
      </c>
      <c r="JU82" s="8">
        <f>JU80*Data!$B46/Data!$B42/Data!$B3*Data!$B48</f>
        <v>0.12486692310617251</v>
      </c>
      <c r="JV82" s="8">
        <f>JV80*Data!$B46/Data!$B42/Data!$B3*Data!$B48</f>
        <v>0.21433107752183558</v>
      </c>
      <c r="JW82" s="8">
        <f>JW80*Data!$B46/Data!$B42/Data!$B3*Data!$B48</f>
        <v>0.29552352689747818</v>
      </c>
      <c r="JX82" s="8">
        <f>JX80*Data!$B46/Data!$B42/Data!$B3*Data!$B48</f>
        <v>0.20185254487088047</v>
      </c>
      <c r="JY82" s="8">
        <f>JY80*Data!$B46/Data!$B42/Data!$B3*Data!$B48</f>
        <v>0.15960433780488226</v>
      </c>
      <c r="JZ82" s="8">
        <f>JZ80*Data!$B46/Data!$B42/Data!$B3*Data!$B48</f>
        <v>0.14669516342360503</v>
      </c>
      <c r="KA82" s="8">
        <f>KA80*Data!$B46/Data!$B42/Data!$B3*Data!$B48</f>
        <v>0.29345348578302594</v>
      </c>
      <c r="KB82" s="8">
        <f>KB80*Data!$B46/Data!$B42/Data!$B3*Data!$B48</f>
        <v>0.25253929786135398</v>
      </c>
      <c r="KC82" s="8">
        <f>KC80*Data!$B46/Data!$B42/Data!$B3*Data!$B48</f>
        <v>0.3033293242468777</v>
      </c>
      <c r="KD82" s="8">
        <f>KD80*Data!$B46/Data!$B42/Data!$B3*Data!$B48</f>
        <v>0.30474015831314222</v>
      </c>
      <c r="KE82" s="8">
        <f>KE80*Data!$B46/Data!$B42/Data!$B3*Data!$B48</f>
        <v>0.24008930601344058</v>
      </c>
      <c r="KF82" s="8">
        <f>KF80*Data!$B46/Data!$B42/Data!$B3*Data!$B48</f>
        <v>0.45858789216548557</v>
      </c>
      <c r="KG82" s="8">
        <f>KG80*Data!$B46/Data!$B42/Data!$B3*Data!$B48</f>
        <v>0.34895403244568274</v>
      </c>
      <c r="KH82" s="8">
        <f>KH80*Data!$B46/Data!$B42/Data!$B3*Data!$B48</f>
        <v>0.33464857092598999</v>
      </c>
      <c r="KI82" s="8">
        <f>KI80*Data!$B46/Data!$B42/Data!$B3*Data!$B48</f>
        <v>0.28401440365879271</v>
      </c>
      <c r="KJ82" s="8">
        <f>KJ80*Data!$B46/Data!$B42/Data!$B3*Data!$B48</f>
        <v>0.37491455786711775</v>
      </c>
      <c r="KK82" s="8">
        <f>KK80*Data!$B46/Data!$B42/Data!$B3*Data!$B48</f>
        <v>0.39675424084966832</v>
      </c>
      <c r="KL82" s="8">
        <f>KL80*Data!$B46/Data!$B42/Data!$B3*Data!$B48</f>
        <v>0.43931993876987158</v>
      </c>
      <c r="KM82" s="8">
        <f>KM80*Data!$B46/Data!$B42/Data!$B3*Data!$B48</f>
        <v>0.34466166367456147</v>
      </c>
      <c r="KN82" s="8">
        <f>KN80*Data!$B46/Data!$B42/Data!$B3*Data!$B48</f>
        <v>0.30737553824067709</v>
      </c>
      <c r="KO82" s="8">
        <f>KO80*Data!$B46/Data!$B42/Data!$B3*Data!$B48</f>
        <v>0.34631842428635184</v>
      </c>
      <c r="KP82" s="8">
        <f>KP80*Data!$B46/Data!$B42/Data!$B3*Data!$B48</f>
        <v>0.81898188823896634</v>
      </c>
      <c r="KQ82" s="8">
        <f>KQ80*Data!$B46/Data!$B42/Data!$B3*Data!$B48</f>
        <v>0.63396716252501528</v>
      </c>
      <c r="KR82" s="8">
        <f>KR80*Data!$B46/Data!$B42/Data!$B3*Data!$B48</f>
        <v>0.64421050197947505</v>
      </c>
      <c r="KS82" s="8">
        <f>KS80*Data!$B46/Data!$B42/Data!$B3*Data!$B48</f>
        <v>0.76283860834661588</v>
      </c>
      <c r="KT82" s="8">
        <f>KT80*Data!$B46/Data!$B42/Data!$B3*Data!$B48</f>
        <v>0.39078030512547768</v>
      </c>
      <c r="KU82" s="8">
        <f>KU80*Data!$B46/Data!$B42/Data!$B3*Data!$B48</f>
        <v>0.17998576738749267</v>
      </c>
      <c r="KV82" s="8">
        <f>KV80*Data!$B46/Data!$B42/Data!$B3*Data!$B48</f>
        <v>0.16130165859969472</v>
      </c>
      <c r="KW82" s="8">
        <f>KW80*Data!$B46/Data!$B42/Data!$B3*Data!$B48</f>
        <v>0.15847887957420007</v>
      </c>
      <c r="KX82" s="8">
        <f>KX80*Data!$B46/Data!$B42/Data!$B3*Data!$B48</f>
        <v>0.29826355487716077</v>
      </c>
      <c r="KY82" s="8">
        <f>KY80*Data!$B46/Data!$B42/Data!$B3*Data!$B48</f>
        <v>0.36185528504823899</v>
      </c>
      <c r="KZ82" s="8">
        <f>KZ80*Data!$B46/Data!$B42/Data!$B3*Data!$B48</f>
        <v>0.28827584370563764</v>
      </c>
      <c r="LA82" s="8">
        <f>LA80*Data!$B46/Data!$B42/Data!$B3*Data!$B48</f>
        <v>0.22939227253842959</v>
      </c>
      <c r="LB82" s="8">
        <f>LB80*Data!$B46/Data!$B42/Data!$B3*Data!$B48</f>
        <v>0.18864453610303286</v>
      </c>
      <c r="LC82" s="8">
        <f>LC80*Data!$B46/Data!$B42/Data!$B3*Data!$B48</f>
        <v>0.17526915031159118</v>
      </c>
      <c r="LD82" s="8">
        <f>LD80*Data!$B46/Data!$B42/Data!$B3*Data!$B48</f>
        <v>0.16939509364353963</v>
      </c>
      <c r="LE82" s="8">
        <f>LE80*Data!$B46/Data!$B42/Data!$B3*Data!$B48</f>
        <v>0.28024166007040863</v>
      </c>
      <c r="LF82" s="8">
        <f>LF80*Data!$B46/Data!$B42/Data!$B3*Data!$B48</f>
        <v>0.31125688321343459</v>
      </c>
      <c r="LG82" s="8">
        <f>LG80*Data!$B46/Data!$B42/Data!$B3*Data!$B48</f>
        <v>0.24115398158878712</v>
      </c>
      <c r="LH82" s="8">
        <f>LH80*Data!$B46/Data!$B42/Data!$B3*Data!$B48</f>
        <v>0.24795960680625043</v>
      </c>
      <c r="LI82" s="8">
        <f>LI80*Data!$B46/Data!$B42/Data!$B3*Data!$B48</f>
        <v>0.12797215963244457</v>
      </c>
      <c r="LJ82" s="8">
        <f>LJ80*Data!$B46/Data!$B42/Data!$B3*Data!$B48</f>
        <v>0.11457082854745557</v>
      </c>
      <c r="LK82" s="8">
        <f>LK80*Data!$B46/Data!$B42/Data!$B3*Data!$B48</f>
        <v>0.11099626090569174</v>
      </c>
      <c r="LL82" s="8">
        <f>LL80*Data!$B46/Data!$B42/Data!$B3*Data!$B48</f>
        <v>8.2267816906571561E-2</v>
      </c>
      <c r="LM82" s="8">
        <f>LM80*Data!$B46/Data!$B42/Data!$B3*Data!$B48</f>
        <v>7.8154426061242982E-2</v>
      </c>
      <c r="LN82" s="8">
        <f>LN80*Data!$B46/Data!$B42/Data!$B3*Data!$B48</f>
        <v>7.2147569588699612E-2</v>
      </c>
      <c r="LO82" s="8">
        <f>LO80*Data!$B46/Data!$B42/Data!$B3*Data!$B48</f>
        <v>4.5007895598621672E-2</v>
      </c>
      <c r="LP82" s="8">
        <f>LP80*Data!$B46/Data!$B42/Data!$B3*Data!$B48</f>
        <v>4.1283838043180164E-2</v>
      </c>
      <c r="LQ82" s="8">
        <f>LQ80*Data!$B46/Data!$B42/Data!$B3*Data!$B48</f>
        <v>5.8501558689117522E-2</v>
      </c>
      <c r="LR82" s="8">
        <f>LR80*Data!$B46/Data!$B42/Data!$B3*Data!$B48</f>
        <v>0.28681994340064476</v>
      </c>
      <c r="LS82" s="8">
        <f>LS80*Data!$B46/Data!$B42/Data!$B3*Data!$B48</f>
        <v>0.21240290288078215</v>
      </c>
      <c r="LT82" s="8">
        <f>LT80*Data!$B46/Data!$B42/Data!$B3*Data!$B48</f>
        <v>0.25518330737627787</v>
      </c>
      <c r="LU82" s="8">
        <f>LU80*Data!$B46/Data!$B42/Data!$B3*Data!$B48</f>
        <v>0.26908184461985879</v>
      </c>
      <c r="LV82" s="8">
        <f>LV80*Data!$B46/Data!$B42/Data!$B3*Data!$B48</f>
        <v>0.23659513411087588</v>
      </c>
      <c r="LW82" s="8">
        <f>LW80*Data!$B46/Data!$B42/Data!$B3*Data!$B48</f>
        <v>0.25213061738184267</v>
      </c>
      <c r="LX82" s="8">
        <f>LX80*Data!$B46/Data!$B42/Data!$B3*Data!$B48</f>
        <v>0.23768896274754181</v>
      </c>
      <c r="LY82" s="8">
        <f>LY80*Data!$B46/Data!$B42/Data!$B3*Data!$B48</f>
        <v>0.20821809405108119</v>
      </c>
      <c r="LZ82" s="8">
        <f>LZ80*Data!$B46/Data!$B42/Data!$B3*Data!$B48</f>
        <v>0.23804287812835695</v>
      </c>
      <c r="MA82" s="8">
        <f>MA80*Data!$B46/Data!$B42/Data!$B3*Data!$B48</f>
        <v>0.24909513977210251</v>
      </c>
      <c r="MB82" s="8">
        <f>MB80*Data!$B46/Data!$B42/Data!$B3*Data!$B48</f>
        <v>0.17505515255295925</v>
      </c>
      <c r="MC82" s="8">
        <f>MC80*Data!$B46/Data!$B42/Data!$B3*Data!$B48</f>
        <v>0.16608890354058156</v>
      </c>
      <c r="MD82" s="8">
        <f>MD80*Data!$B46/Data!$B42/Data!$B3*Data!$B48</f>
        <v>0.14051102991347497</v>
      </c>
      <c r="ME82" s="8">
        <f>ME80*Data!$B46/Data!$B42/Data!$B3*Data!$B48</f>
        <v>0.11734412870046818</v>
      </c>
      <c r="MF82" s="8">
        <f>MF80*Data!$B46/Data!$B42/Data!$B3*Data!$B48</f>
        <v>9.7648069273202867E-2</v>
      </c>
      <c r="MG82" s="8">
        <f>MG80*Data!$B46/Data!$B42/Data!$B3*Data!$B48</f>
        <v>0.10866001186787104</v>
      </c>
      <c r="MH82" s="8">
        <f>MH80*Data!$B46/Data!$B42/Data!$B3*Data!$B48</f>
        <v>9.4446840775535917E-2</v>
      </c>
      <c r="MI82" s="8">
        <f>MI80*Data!$B46/Data!$B42/Data!$B3*Data!$B48</f>
        <v>9.0591867682656896E-2</v>
      </c>
      <c r="MJ82" s="8">
        <f>MJ80*Data!$B46/Data!$B42/Data!$B3*Data!$B48</f>
        <v>8.4341028812553565E-2</v>
      </c>
      <c r="MK82" s="8">
        <f>MK80*Data!$B46/Data!$B42/Data!$B3*Data!$B48</f>
        <v>6.4498312632182239E-2</v>
      </c>
      <c r="ML82" s="8">
        <f>ML80*Data!$B46/Data!$B42/Data!$B3*Data!$B48</f>
        <v>6.0489538484122057E-2</v>
      </c>
      <c r="MM82" s="8">
        <f>MM80*Data!$B46/Data!$B42/Data!$B3*Data!$B48</f>
        <v>5.808039367318004E-2</v>
      </c>
      <c r="MN82" s="8">
        <f>MN80*Data!$B46/Data!$B42/Data!$B3*Data!$B48</f>
        <v>0.10686485132194898</v>
      </c>
      <c r="MO82" s="8">
        <f>MO80*Data!$B46/Data!$B42/Data!$B3*Data!$B48</f>
        <v>0.10631980483945411</v>
      </c>
      <c r="MP82" s="8">
        <f>MP80*Data!$B46/Data!$B42/Data!$B3*Data!$B48</f>
        <v>0.11977554248825582</v>
      </c>
      <c r="MQ82" s="8">
        <f>MQ80*Data!$B46/Data!$B42/Data!$B3*Data!$B48</f>
        <v>5.6047998945078142E-2</v>
      </c>
      <c r="MR82" s="8">
        <f>MR80*Data!$B46/Data!$B42/Data!$B3*Data!$B48</f>
        <v>5.3316614980893046E-2</v>
      </c>
      <c r="MS82" s="8">
        <f>MS80*Data!$B46/Data!$B42/Data!$B3*Data!$B48</f>
        <v>5.3256336162373075E-2</v>
      </c>
      <c r="MT82" s="8">
        <f>MT80*Data!$B46/Data!$B42/Data!$B3*Data!$B48</f>
        <v>5.3198100693633475E-2</v>
      </c>
      <c r="MU82" s="8">
        <f>MU80*Data!$B46/Data!$B42/Data!$B3*Data!$B48</f>
        <v>7.7357561372277547E-2</v>
      </c>
      <c r="MV82" s="8">
        <f>MV80*Data!$B46/Data!$B42/Data!$B3*Data!$B48</f>
        <v>7.2013186523373116E-2</v>
      </c>
      <c r="MW82" s="8">
        <f>MW80*Data!$B46/Data!$B42/Data!$B3*Data!$B48</f>
        <v>6.3407837190391433E-2</v>
      </c>
      <c r="MX82" s="8">
        <f>MX80*Data!$B46/Data!$B42/Data!$B3*Data!$B48</f>
        <v>4.3874132507545044E-2</v>
      </c>
      <c r="MY82" s="8">
        <f>MY80*Data!$B46/Data!$B42/Data!$B3*Data!$B48</f>
        <v>4.3874132507545044E-2</v>
      </c>
      <c r="MZ82" s="8">
        <f>MZ80*Data!$B46/Data!$B42/Data!$B3*Data!$B48</f>
        <v>4.3874132507545044E-2</v>
      </c>
      <c r="NA82" s="8">
        <f>NA80*Data!$B46/Data!$B42/Data!$B3*Data!$B48</f>
        <v>4.3874132507545044E-2</v>
      </c>
      <c r="NB82" s="8">
        <f>NB80*Data!$B46/Data!$B42/Data!$B3*Data!$B48</f>
        <v>5.3998932316978512E-2</v>
      </c>
      <c r="NC82" s="8" t="e">
        <f>NC80*Data!$B46/Data!$B42/Data!$B3*Data!$B48</f>
        <v>#N/A</v>
      </c>
      <c r="ND82" s="8" t="e">
        <f>ND80*Data!$B46/Data!$B42/Data!$B3*Data!$B48</f>
        <v>#N/A</v>
      </c>
      <c r="NE82" s="8" t="e">
        <f>NE80*Data!$B46/Data!$B42/Data!$B3*Data!$B48</f>
        <v>#N/A</v>
      </c>
      <c r="NF82" s="8" t="e">
        <f>NF80*Data!$B46/Data!$B42/Data!$B3*Data!$B48</f>
        <v>#N/A</v>
      </c>
      <c r="NG82" s="8" t="e">
        <f>NG80*Data!$B46/Data!$B42/Data!$B3*Data!$B48</f>
        <v>#N/A</v>
      </c>
      <c r="NH82" s="8" t="e">
        <f>NH80*Data!$B46/Data!$B42/Data!$B3*Data!$B48</f>
        <v>#N/A</v>
      </c>
      <c r="NI82" s="8" t="e">
        <f>NI80*Data!$B46/Data!$B42/Data!$B3*Data!$B48</f>
        <v>#N/A</v>
      </c>
    </row>
    <row r="83" spans="1:373" ht="15">
      <c r="B83" s="8" t="s">
        <v>1256</v>
      </c>
      <c r="C83" s="8">
        <f>C80*Data!$B48/Data!$B40/Data!$B3</f>
        <v>0.9973333333333334</v>
      </c>
      <c r="D83" s="8">
        <f>D80*Data!$B48/Data!$B40/Data!$B3</f>
        <v>2.7719999999999998</v>
      </c>
      <c r="E83" s="8">
        <f>E80*Data!$B48/Data!$B40/Data!$B3</f>
        <v>1.7732000000000001</v>
      </c>
      <c r="F83" s="8">
        <f>F80*Data!$B48/Data!$B40/Data!$B3</f>
        <v>1.7732000000000001</v>
      </c>
      <c r="G83" s="8">
        <f>G80*Data!$B48/Data!$B40/Data!$B3</f>
        <v>1.7732000000000001</v>
      </c>
      <c r="H83" s="8">
        <f>H80*Data!$B48/Data!$B40/Data!$B3</f>
        <v>0.58666666666666667</v>
      </c>
      <c r="I83" s="8">
        <f>I80*Data!$B48/Data!$B40/Data!$B3</f>
        <v>0.58666666666666667</v>
      </c>
      <c r="J83" s="8">
        <f>J80*Data!$B48/Data!$B40/Data!$B3</f>
        <v>0.88</v>
      </c>
      <c r="K83" s="8">
        <f>K80*Data!$B48/Data!$B40/Data!$B3</f>
        <v>1.1733333333333333</v>
      </c>
      <c r="L83" s="8">
        <f>L80*Data!$B48/Data!$B40/Data!$B3</f>
        <v>0.58666666666666667</v>
      </c>
      <c r="M83" s="8">
        <f>M80*Data!$B48/Data!$B40/Data!$B3</f>
        <v>0.15182326436781607</v>
      </c>
      <c r="N83" s="8">
        <f>N80*Data!$B48/Data!$B40/Data!$B3</f>
        <v>0.31430160919540229</v>
      </c>
      <c r="O83" s="8">
        <f>O80*Data!$B48/Data!$B40/Data!$B3</f>
        <v>0.22</v>
      </c>
      <c r="P83" s="8">
        <f>P80*Data!$B48/Data!$B40/Data!$B3</f>
        <v>0.22</v>
      </c>
      <c r="Q83" s="8">
        <f>Q80*Data!$B48/Data!$B40/Data!$B3</f>
        <v>0.29333333333333333</v>
      </c>
      <c r="R83" s="8">
        <f>R80*Data!$B48/Data!$B40/Data!$B3</f>
        <v>7.7733333333333349E-2</v>
      </c>
      <c r="S83" s="8">
        <f>S80*Data!$B48/Data!$B40/Data!$B3</f>
        <v>0.25226666666666669</v>
      </c>
      <c r="T83" s="8">
        <f>T80*Data!$B48/Data!$B40/Data!$B3</f>
        <v>0.19777039080459774</v>
      </c>
      <c r="U83" s="8">
        <f>U80*Data!$B48/Data!$B40/Data!$B3</f>
        <v>0.19951521839080461</v>
      </c>
      <c r="V83" s="8">
        <f>V80*Data!$B48/Data!$B40/Data!$B3</f>
        <v>0.19988744827586208</v>
      </c>
      <c r="W83" s="8">
        <f>W80*Data!$B48/Data!$B40/Data!$B3</f>
        <v>0.34875613793103444</v>
      </c>
      <c r="X83" s="8">
        <f>X80*Data!$B48/Data!$B40/Data!$B3</f>
        <v>0.37576606896551729</v>
      </c>
      <c r="Y83" s="8">
        <f>Y80*Data!$B48/Data!$B40/Data!$B3</f>
        <v>0.224408091954023</v>
      </c>
      <c r="Z83" s="8">
        <f>Z80*Data!$B48/Data!$B40/Data!$B3</f>
        <v>0.22687411494252874</v>
      </c>
      <c r="AA83" s="8">
        <f>AA80*Data!$B48/Data!$B40/Data!$B3</f>
        <v>0.22773489655172405</v>
      </c>
      <c r="AB83" s="8">
        <f>AB80*Data!$B48/Data!$B40/Data!$B3</f>
        <v>0.22550151724137932</v>
      </c>
      <c r="AC83" s="8">
        <f>AC80*Data!$B48/Data!$B40/Data!$B3</f>
        <v>0.23729655172413797</v>
      </c>
      <c r="AD83" s="8">
        <f>AD80*Data!$B48/Data!$B40/Data!$B3</f>
        <v>0.44621057471264369</v>
      </c>
      <c r="AE83" s="8">
        <f>AE80*Data!$B48/Data!$B40/Data!$B3</f>
        <v>0.45728441379310347</v>
      </c>
      <c r="AF83" s="8">
        <f>AF80*Data!$B48/Data!$B40/Data!$B3</f>
        <v>0.28629131034482758</v>
      </c>
      <c r="AG83" s="8">
        <f>AG80*Data!$B48/Data!$B40/Data!$B3</f>
        <v>0.25993278160919542</v>
      </c>
      <c r="AH83" s="8">
        <f>AH80*Data!$B48/Data!$B40/Data!$B3</f>
        <v>0.25986298850574713</v>
      </c>
      <c r="AI83" s="8">
        <f>AI80*Data!$B48/Data!$B40/Data!$B3</f>
        <v>0.2356913103448276</v>
      </c>
      <c r="AJ83" s="8">
        <f>AJ80*Data!$B48/Data!$B40/Data!$B3</f>
        <v>0.23483052873563215</v>
      </c>
      <c r="AK83" s="8">
        <f>AK80*Data!$B48/Data!$B40/Data!$B3</f>
        <v>0.4763379310344828</v>
      </c>
      <c r="AL83" s="8">
        <f>AL80*Data!$B48/Data!$B40/Data!$B3</f>
        <v>0.50667466666666661</v>
      </c>
      <c r="AM83" s="8">
        <f>AM80*Data!$B48/Data!$B40/Data!$B3</f>
        <v>4.1066666666666668E-2</v>
      </c>
      <c r="AN83" s="8">
        <f>AN80*Data!$B48/Data!$B40/Data!$B3</f>
        <v>0.25055724137931035</v>
      </c>
      <c r="AO83" s="8">
        <f>AO80*Data!$B48/Data!$B40/Data!$B3</f>
        <v>0.24883567816091956</v>
      </c>
      <c r="AP83" s="8">
        <f>AP80*Data!$B48/Data!$B40/Data!$B3</f>
        <v>0.2481377471264368</v>
      </c>
      <c r="AQ83" s="8">
        <f>AQ80*Data!$B48/Data!$B40/Data!$B3</f>
        <v>0.23764551724137931</v>
      </c>
      <c r="AR83" s="8">
        <f>AR80*Data!$B48/Data!$B40/Data!$B3</f>
        <v>0.27044827586206899</v>
      </c>
      <c r="AS83" s="8">
        <f>AS80*Data!$B48/Data!$B40/Data!$B3</f>
        <v>0.30229719540229888</v>
      </c>
      <c r="AT83" s="8">
        <f>AT80*Data!$B48/Data!$B40/Data!$B3</f>
        <v>0.24925443678160919</v>
      </c>
      <c r="AU83" s="8">
        <f>AU80*Data!$B48/Data!$B40/Data!$B3</f>
        <v>0.22561783908045976</v>
      </c>
      <c r="AV83" s="8">
        <f>AV80*Data!$B48/Data!$B40/Data!$B3</f>
        <v>0.58833259770114943</v>
      </c>
      <c r="AW83" s="8">
        <f>AW80*Data!$B48/Data!$B40/Data!$B3</f>
        <v>0.47696606896551735</v>
      </c>
      <c r="AX83" s="8">
        <f>AX80*Data!$B48/Data!$B40/Data!$B3</f>
        <v>0.44546611494252875</v>
      </c>
      <c r="AY83" s="8">
        <f>AY80*Data!$B48/Data!$B40/Data!$B3</f>
        <v>0.4885749885057471</v>
      </c>
      <c r="AZ83" s="8">
        <f>AZ80*Data!$B48/Data!$B40/Data!$B3</f>
        <v>0.7257552183908047</v>
      </c>
      <c r="BA83" s="8">
        <f>BA80*Data!$B48/Data!$B40/Data!$B3</f>
        <v>3.2266666666666673E-2</v>
      </c>
      <c r="BB83" s="8">
        <f>BB80*Data!$B48/Data!$B40/Data!$B3</f>
        <v>0.5676000000000001</v>
      </c>
      <c r="BC83" s="8">
        <f>BC80*Data!$B48/Data!$B40/Data!$B3</f>
        <v>0.26493462068965518</v>
      </c>
      <c r="BD83" s="8">
        <f>BD80*Data!$B48/Data!$B40/Data!$B3</f>
        <v>0.26067724137931036</v>
      </c>
      <c r="BE83" s="8">
        <f>BE80*Data!$B48/Data!$B40/Data!$B3</f>
        <v>0.24422933333333333</v>
      </c>
      <c r="BF83" s="8">
        <f>BF80*Data!$B48/Data!$B40/Data!$B3</f>
        <v>0.27249554022988509</v>
      </c>
      <c r="BG83" s="8">
        <f>BG80*Data!$B48/Data!$B40/Data!$B3</f>
        <v>0.31572073563218389</v>
      </c>
      <c r="BH83" s="8">
        <f>BH80*Data!$B48/Data!$B40/Data!$B3</f>
        <v>0.23587742528735628</v>
      </c>
      <c r="BI83" s="8">
        <f>BI80*Data!$B48/Data!$B40/Data!$B3</f>
        <v>0.27677618390804593</v>
      </c>
      <c r="BJ83" s="8">
        <f>BJ80*Data!$B48/Data!$B40/Data!$B3</f>
        <v>0.24992910344827587</v>
      </c>
      <c r="BK83" s="8">
        <f>BK80*Data!$B48/Data!$B40/Data!$B3</f>
        <v>0.18716183908045977</v>
      </c>
      <c r="BL83" s="8">
        <f>BL80*Data!$B48/Data!$B40/Data!$B3</f>
        <v>0.19870096551724142</v>
      </c>
      <c r="BM83" s="8">
        <f>BM80*Data!$B48/Data!$B40/Data!$B3</f>
        <v>0.27854427586206898</v>
      </c>
      <c r="BN83" s="8">
        <f>BN80*Data!$B48/Data!$B40/Data!$B3</f>
        <v>0.29154905747126436</v>
      </c>
      <c r="BO83" s="8">
        <f>BO80*Data!$B48/Data!$B40/Data!$B3</f>
        <v>0.24227512643678159</v>
      </c>
      <c r="BP83" s="8">
        <f>BP80*Data!$B48/Data!$B40/Data!$B3</f>
        <v>0.20619209195402299</v>
      </c>
      <c r="BQ83" s="8">
        <f>BQ80*Data!$B48/Data!$B40/Data!$B3</f>
        <v>0.21149636781609199</v>
      </c>
      <c r="BR83" s="8">
        <f>BR80*Data!$B48/Data!$B40/Data!$B3</f>
        <v>0.20060864367816092</v>
      </c>
      <c r="BS83" s="8">
        <f>BS80*Data!$B48/Data!$B40/Data!$B3</f>
        <v>0.2152186666666667</v>
      </c>
      <c r="BT83" s="8">
        <f>BT80*Data!$B48/Data!$B40/Data!$B3</f>
        <v>0.36113278160919543</v>
      </c>
      <c r="BU83" s="8">
        <f>BU80*Data!$B48/Data!$B40/Data!$B3</f>
        <v>0.36159806896551727</v>
      </c>
      <c r="BV83" s="8">
        <f>BV80*Data!$B48/Data!$B40/Data!$B3</f>
        <v>0.3442428505747126</v>
      </c>
      <c r="BW83" s="8">
        <f>BW80*Data!$B48/Data!$B40/Data!$B3</f>
        <v>0.26586519540229886</v>
      </c>
      <c r="BX83" s="8">
        <f>BX80*Data!$B48/Data!$B40/Data!$B3</f>
        <v>0.26884303448275865</v>
      </c>
      <c r="BY83" s="8">
        <f>BY80*Data!$B48/Data!$B40/Data!$B3</f>
        <v>0.29773737931034483</v>
      </c>
      <c r="BZ83" s="8">
        <f>BZ80*Data!$B48/Data!$B40/Data!$B3</f>
        <v>0.25679209195402303</v>
      </c>
      <c r="CA83" s="8">
        <f>CA80*Data!$B48/Data!$B40/Data!$B3</f>
        <v>0.31048625287356324</v>
      </c>
      <c r="CB83" s="8">
        <f>CB80*Data!$B48/Data!$B40/Data!$B3</f>
        <v>0.37106666666666677</v>
      </c>
      <c r="CC83" s="8">
        <f>CC80*Data!$B48/Data!$B40/Data!$B3</f>
        <v>0.24585783908045977</v>
      </c>
      <c r="CD83" s="8">
        <f>CD80*Data!$B48/Data!$B40/Data!$B3</f>
        <v>0.14666666666666667</v>
      </c>
      <c r="CE83" s="8">
        <f>CE80*Data!$B48/Data!$B40/Data!$B3</f>
        <v>0.14666666666666667</v>
      </c>
      <c r="CF83" s="8">
        <f>CF80*Data!$B48/Data!$B40/Data!$B3</f>
        <v>0.14666666666666667</v>
      </c>
      <c r="CG83" s="8">
        <f>CG80*Data!$B48/Data!$B40/Data!$B3</f>
        <v>0.14666666666666667</v>
      </c>
      <c r="CH83" s="8">
        <f>CH80*Data!$B48/Data!$B40/Data!$B3</f>
        <v>0.14666666666666667</v>
      </c>
      <c r="CI83" s="8">
        <f>CI80*Data!$B48/Data!$B40/Data!$B3</f>
        <v>0.14666666666666667</v>
      </c>
      <c r="CJ83" s="8">
        <f>CJ80*Data!$B48/Data!$B40/Data!$B3</f>
        <v>0.14666666666666667</v>
      </c>
      <c r="CK83" s="8">
        <f>CK80*Data!$B48/Data!$B40/Data!$B3</f>
        <v>0.14666666666666667</v>
      </c>
      <c r="CL83" s="8">
        <f>CL80*Data!$B48/Data!$B40/Data!$B3</f>
        <v>0.14666666666666667</v>
      </c>
      <c r="CM83" s="8">
        <f>CM80*Data!$B48/Data!$B40/Data!$B3</f>
        <v>0.14666666666666667</v>
      </c>
      <c r="CN83" s="8">
        <f>CN80*Data!$B48/Data!$B40/Data!$B3</f>
        <v>0.14666666666666667</v>
      </c>
      <c r="CO83" s="8">
        <f>CO80*Data!$B48/Data!$B40/Data!$B3</f>
        <v>0.14666666666666667</v>
      </c>
      <c r="CP83" s="8">
        <f>CP80*Data!$B48/Data!$B40/Data!$B3</f>
        <v>0.14666666666666667</v>
      </c>
      <c r="CQ83" s="8">
        <f>CQ80*Data!$B48/Data!$B40/Data!$B3</f>
        <v>0.50755871264367824</v>
      </c>
      <c r="CR83" s="8">
        <f>CR80*Data!$B48/Data!$B40/Data!$B3</f>
        <v>0.22940993103448276</v>
      </c>
      <c r="CS83" s="8">
        <f>CS80*Data!$B48/Data!$B40/Data!$B3</f>
        <v>0.10853333333333334</v>
      </c>
      <c r="CT83" s="8">
        <f>CT80*Data!$B48/Data!$B40/Data!$B3</f>
        <v>0.17999641379310349</v>
      </c>
      <c r="CU83" s="8">
        <f>CU80*Data!$B48/Data!$B40/Data!$B3</f>
        <v>0.19467622988505742</v>
      </c>
      <c r="CV83" s="8">
        <f>CV80*Data!$B48/Data!$B40/Data!$B3</f>
        <v>0.23692432183908052</v>
      </c>
      <c r="CW83" s="8">
        <f>CW80*Data!$B48/Data!$B40/Data!$B3</f>
        <v>0.24364772413793107</v>
      </c>
      <c r="CX83" s="8">
        <f>CX80*Data!$B48/Data!$B40/Data!$B3</f>
        <v>0.26218942528735634</v>
      </c>
      <c r="CY83" s="8">
        <f>CY80*Data!$B48/Data!$B40/Data!$B3</f>
        <v>0.22308202298850574</v>
      </c>
      <c r="CZ83" s="8">
        <f>CZ80*Data!$B48/Data!$B40/Data!$B3</f>
        <v>0.23129434482758626</v>
      </c>
      <c r="DA83" s="8">
        <f>DA80*Data!$B48/Data!$B40/Data!$B3</f>
        <v>0.53408009195402295</v>
      </c>
      <c r="DB83" s="8">
        <f>DB80*Data!$B48/Data!$B40/Data!$B3</f>
        <v>0.29333333333333333</v>
      </c>
      <c r="DC83" s="8">
        <f>DC80*Data!$B48/Data!$B40/Data!$B3</f>
        <v>0.29333333333333333</v>
      </c>
      <c r="DD83" s="8">
        <f>DD80*Data!$B48/Data!$B40/Data!$B3</f>
        <v>0.29333333333333333</v>
      </c>
      <c r="DE83" s="8">
        <f>DE80*Data!$B48/Data!$B40/Data!$B3</f>
        <v>0.53075328735632188</v>
      </c>
      <c r="DF83" s="8">
        <f>DF80*Data!$B48/Data!$B40/Data!$B3</f>
        <v>0.50695383908045988</v>
      </c>
      <c r="DG83" s="8">
        <f>DG80*Data!$B48/Data!$B40/Data!$B3</f>
        <v>1.1458399080459771</v>
      </c>
      <c r="DH83" s="8">
        <f>DH80*Data!$B48/Data!$B40/Data!$B3</f>
        <v>0.826792367816092</v>
      </c>
      <c r="DI83" s="8">
        <f>DI80*Data!$B48/Data!$B40/Data!$B3</f>
        <v>0.44</v>
      </c>
      <c r="DJ83" s="8">
        <f>DJ80*Data!$B48/Data!$B40/Data!$B3</f>
        <v>0.44</v>
      </c>
      <c r="DK83" s="8">
        <f>DK80*Data!$B48/Data!$B40/Data!$B3</f>
        <v>0.44</v>
      </c>
      <c r="DL83" s="8">
        <f>DL80*Data!$B48/Data!$B40/Data!$B3</f>
        <v>1.1429551264367819</v>
      </c>
      <c r="DM83" s="8">
        <f>DM80*Data!$B48/Data!$B40/Data!$B3</f>
        <v>0.28270859770114942</v>
      </c>
      <c r="DN83" s="8">
        <f>DN80*Data!$B48/Data!$B40/Data!$B3</f>
        <v>0.22177921839080461</v>
      </c>
      <c r="DO83" s="8">
        <f>DO80*Data!$B48/Data!$B40/Data!$B3</f>
        <v>0.2206857931034483</v>
      </c>
      <c r="DP83" s="8">
        <f>DP80*Data!$B48/Data!$B40/Data!$B3</f>
        <v>0.20337710344827586</v>
      </c>
      <c r="DQ83" s="8">
        <f>DQ80*Data!$B48/Data!$B40/Data!$B3</f>
        <v>0.22533866666666663</v>
      </c>
      <c r="DR83" s="8">
        <f>DR80*Data!$B48/Data!$B40/Data!$B3</f>
        <v>0.31641866666666663</v>
      </c>
      <c r="DS83" s="8">
        <f>DS80*Data!$B48/Data!$B40/Data!$B3</f>
        <v>0.24185636781609199</v>
      </c>
      <c r="DT83" s="8">
        <f>DT80*Data!$B48/Data!$B40/Data!$B3</f>
        <v>0.21821977011494254</v>
      </c>
      <c r="DU83" s="8">
        <f>DU80*Data!$B48/Data!$B40/Data!$B3</f>
        <v>0.20982133333333333</v>
      </c>
      <c r="DV83" s="8">
        <f>DV80*Data!$B48/Data!$B40/Data!$B3</f>
        <v>0.19146574712643682</v>
      </c>
      <c r="DW83" s="8">
        <f>DW80*Data!$B48/Data!$B40/Data!$B3</f>
        <v>0.19569986206896553</v>
      </c>
      <c r="DX83" s="8">
        <f>DX80*Data!$B48/Data!$B40/Data!$B3</f>
        <v>0.26612110344827589</v>
      </c>
      <c r="DY83" s="8">
        <f>DY80*Data!$B48/Data!$B40/Data!$B3</f>
        <v>0.30492606896551722</v>
      </c>
      <c r="DZ83" s="8">
        <f>DZ80*Data!$B48/Data!$B40/Data!$B3</f>
        <v>0.27949811494252874</v>
      </c>
      <c r="EA83" s="8">
        <f>EA80*Data!$B48/Data!$B40/Data!$B3</f>
        <v>0.25048744827586211</v>
      </c>
      <c r="EB83" s="8">
        <f>EB80*Data!$B48/Data!$B40/Data!$B3</f>
        <v>0.22338445977011498</v>
      </c>
      <c r="EC83" s="8">
        <f>EC80*Data!$B48/Data!$B40/Data!$B3</f>
        <v>0.23045682758620695</v>
      </c>
      <c r="ED83" s="8">
        <f>ED80*Data!$B48/Data!$B40/Data!$B3</f>
        <v>0.21063558620689654</v>
      </c>
      <c r="EE83" s="8">
        <f>EE80*Data!$B48/Data!$B40/Data!$B3</f>
        <v>0.49913701149425282</v>
      </c>
      <c r="EF83" s="8">
        <f>EF80*Data!$B48/Data!$B40/Data!$B3</f>
        <v>0.50139365517241385</v>
      </c>
      <c r="EG83" s="8">
        <f>EG80*Data!$B48/Data!$B40/Data!$B3</f>
        <v>0.35312983908045975</v>
      </c>
      <c r="EH83" s="8">
        <f>EH80*Data!$B48/Data!$B40/Data!$B3</f>
        <v>0.22219797701149427</v>
      </c>
      <c r="EI83" s="8">
        <f>EI80*Data!$B48/Data!$B40/Data!$B3</f>
        <v>0.20512193103448273</v>
      </c>
      <c r="EJ83" s="8">
        <f>EJ80*Data!$B48/Data!$B40/Data!$B3</f>
        <v>0.84117595432218795</v>
      </c>
      <c r="EK83" s="8">
        <f>EK80*Data!$B48/Data!$B40/Data!$B3</f>
        <v>0.62519834442865341</v>
      </c>
      <c r="EL83" s="8">
        <f>EL80*Data!$B48/Data!$B40/Data!$B3</f>
        <v>0.6334493729274191</v>
      </c>
      <c r="EM83" s="8">
        <f>EM80*Data!$B48/Data!$B40/Data!$B3</f>
        <v>0.83506653452015844</v>
      </c>
      <c r="EN83" s="8">
        <f>EN80*Data!$B48/Data!$B40/Data!$B3</f>
        <v>0.50515471114768007</v>
      </c>
      <c r="EO83" s="8">
        <f>EO80*Data!$B48/Data!$B40/Data!$B3</f>
        <v>0.94151270931653153</v>
      </c>
      <c r="EP83" s="8">
        <f>EP80*Data!$B48/Data!$B40/Data!$B3</f>
        <v>0.7468430947216198</v>
      </c>
      <c r="EQ83" s="8">
        <f>EQ80*Data!$B48/Data!$B40/Data!$B3</f>
        <v>0.86827653268884997</v>
      </c>
      <c r="ER83" s="8">
        <f>ER80*Data!$B48/Data!$B40/Data!$B3</f>
        <v>0.73429336524796185</v>
      </c>
      <c r="ES83" s="8">
        <f>ES80*Data!$B48/Data!$B40/Data!$B3</f>
        <v>0.75084751844371889</v>
      </c>
      <c r="ET83" s="8">
        <f>ET80*Data!$B48/Data!$B40/Data!$B3</f>
        <v>0.84626413108978449</v>
      </c>
      <c r="EU83" s="8">
        <f>EU80*Data!$B48/Data!$B40/Data!$B3</f>
        <v>0.68345767073079511</v>
      </c>
      <c r="EV83" s="8">
        <f>EV80*Data!$B48/Data!$B40/Data!$B3</f>
        <v>0.6183305284736953</v>
      </c>
      <c r="EW83" s="8">
        <f>EW80*Data!$B48/Data!$B40/Data!$B3</f>
        <v>0.98092316861918194</v>
      </c>
      <c r="EX83" s="8">
        <f>EX80*Data!$B48/Data!$B40/Data!$B3</f>
        <v>1.0498118763077993</v>
      </c>
      <c r="EY83" s="8">
        <f>EY80*Data!$B48/Data!$B40/Data!$B3</f>
        <v>0.84036725259929679</v>
      </c>
      <c r="EZ83" s="8">
        <f>EZ80*Data!$B48/Data!$B40/Data!$B3</f>
        <v>0.82325656916528756</v>
      </c>
      <c r="FA83" s="8">
        <f>FA80*Data!$B48/Data!$B40/Data!$B3</f>
        <v>0.94210957118280014</v>
      </c>
      <c r="FB83" s="8">
        <f>FB80*Data!$B48/Data!$B40/Data!$B3</f>
        <v>0.72677407933777149</v>
      </c>
      <c r="FC83" s="8">
        <f>FC80*Data!$B48/Data!$B40/Data!$B3</f>
        <v>0.38293088648808637</v>
      </c>
      <c r="FD83" s="8">
        <f>FD80*Data!$B48/Data!$B40/Data!$B3</f>
        <v>0.36874826106260195</v>
      </c>
      <c r="FE83" s="8">
        <f>FE80*Data!$B48/Data!$B40/Data!$B3</f>
        <v>0.34339144590794729</v>
      </c>
      <c r="FF83" s="8">
        <f>FF80*Data!$B48/Data!$B40/Data!$B3</f>
        <v>0.33844901583542991</v>
      </c>
      <c r="FG83" s="8">
        <f>FG80*Data!$B48/Data!$B40/Data!$B3</f>
        <v>0.40741349711410385</v>
      </c>
      <c r="FH83" s="8">
        <f>FH80*Data!$B48/Data!$B40/Data!$B3</f>
        <v>0.40988471215036271</v>
      </c>
      <c r="FI83" s="8">
        <f>FI80*Data!$B48/Data!$B40/Data!$B3</f>
        <v>0.39539440580139129</v>
      </c>
      <c r="FJ83" s="8">
        <f>FJ80*Data!$B48/Data!$B40/Data!$B3</f>
        <v>0.26036643480834681</v>
      </c>
      <c r="FK83" s="8">
        <f>FK80*Data!$B48/Data!$B40/Data!$B3</f>
        <v>0.24153532269329528</v>
      </c>
      <c r="FL83" s="8">
        <f>FL80*Data!$B48/Data!$B40/Data!$B3</f>
        <v>0.23188442438294446</v>
      </c>
      <c r="FM83" s="8">
        <f>FM80*Data!$B48/Data!$B40/Data!$B3</f>
        <v>0.2224325136666214</v>
      </c>
      <c r="FN83" s="8">
        <f>FN80*Data!$B48/Data!$B40/Data!$B3</f>
        <v>0.34162076661240193</v>
      </c>
      <c r="FO83" s="8">
        <f>FO80*Data!$B48/Data!$B40/Data!$B3</f>
        <v>0.35585496522125193</v>
      </c>
      <c r="FP83" s="8">
        <f>FP80*Data!$B48/Data!$B40/Data!$B3</f>
        <v>0.33385665828030187</v>
      </c>
      <c r="FQ83" s="8">
        <f>FQ80*Data!$B48/Data!$B40/Data!$B3</f>
        <v>0.25498723408920254</v>
      </c>
      <c r="FR83" s="8">
        <f>FR80*Data!$B48/Data!$B40/Data!$B3</f>
        <v>0.23616672256067897</v>
      </c>
      <c r="FS83" s="8">
        <f>FS80*Data!$B48/Data!$B40/Data!$B3</f>
        <v>0.20805951359084407</v>
      </c>
      <c r="FT83" s="8">
        <f>FT80*Data!$B48/Data!$B40/Data!$B3</f>
        <v>0.2026301879798994</v>
      </c>
      <c r="FU83" s="8">
        <f>FU80*Data!$B48/Data!$B40/Data!$B3</f>
        <v>0.35383306200976761</v>
      </c>
      <c r="FV83" s="8">
        <f>FV80*Data!$B48/Data!$B40/Data!$B3</f>
        <v>0.37485443666885143</v>
      </c>
      <c r="FW83" s="8">
        <f>FW80*Data!$B48/Data!$B40/Data!$B3</f>
        <v>0.23957591774315182</v>
      </c>
      <c r="FX83" s="8">
        <f>FX80*Data!$B48/Data!$B40/Data!$B3</f>
        <v>0.24382124862973953</v>
      </c>
      <c r="FY83" s="8">
        <f>FY80*Data!$B48/Data!$B40/Data!$B3</f>
        <v>0.23175030962043255</v>
      </c>
      <c r="FZ83" s="8">
        <f>FZ80*Data!$B48/Data!$B40/Data!$B3</f>
        <v>0.22317122983572593</v>
      </c>
      <c r="GA83" s="8">
        <f>GA80*Data!$B48/Data!$B40/Data!$B3</f>
        <v>0.23314635652426854</v>
      </c>
      <c r="GB83" s="8">
        <f>GB80*Data!$B48/Data!$B40/Data!$B3</f>
        <v>0.30409424300725169</v>
      </c>
      <c r="GC83" s="8">
        <f>GC80*Data!$B48/Data!$B40/Data!$B3</f>
        <v>0.36941601302353105</v>
      </c>
      <c r="GD83" s="8">
        <f>GD80*Data!$B48/Data!$B40/Data!$B3</f>
        <v>0.27258250702974685</v>
      </c>
      <c r="GE83" s="8">
        <f>GE80*Data!$B48/Data!$B40/Data!$B3</f>
        <v>0.30883729866995491</v>
      </c>
      <c r="GF83" s="8">
        <f>GF80*Data!$B48/Data!$B40/Data!$B3</f>
        <v>0.30352560065843254</v>
      </c>
      <c r="GG83" s="8">
        <f>GG80*Data!$B48/Data!$B40/Data!$B3</f>
        <v>0.29593746064197163</v>
      </c>
      <c r="GH83" s="8">
        <f>GH80*Data!$B48/Data!$B40/Data!$B3</f>
        <v>0.29593746064197163</v>
      </c>
      <c r="GI83" s="8">
        <f>GI80*Data!$B48/Data!$B40/Data!$B3</f>
        <v>0.55278140762221506</v>
      </c>
      <c r="GJ83" s="8">
        <f>GJ80*Data!$B48/Data!$B40/Data!$B3</f>
        <v>0.58082104424073322</v>
      </c>
      <c r="GK83" s="8">
        <f>GK80*Data!$B48/Data!$B40/Data!$B3</f>
        <v>0.55678150657632519</v>
      </c>
      <c r="GL83" s="8">
        <f>GL80*Data!$B48/Data!$B40/Data!$B3</f>
        <v>0.31200616305586143</v>
      </c>
      <c r="GM83" s="8">
        <f>GM80*Data!$B48/Data!$B40/Data!$B3</f>
        <v>0.30833550231402779</v>
      </c>
      <c r="GN83" s="8">
        <f>GN80*Data!$B48/Data!$B40/Data!$B3</f>
        <v>0.30191184601581894</v>
      </c>
      <c r="GO83" s="8">
        <f>GO80*Data!$B48/Data!$B40/Data!$B3</f>
        <v>0.30062711475617693</v>
      </c>
      <c r="GP83" s="8">
        <f>GP80*Data!$B48/Data!$B40/Data!$B3</f>
        <v>0.35178933288813002</v>
      </c>
      <c r="GQ83" s="8">
        <f>GQ80*Data!$B48/Data!$B40/Data!$B3</f>
        <v>0.34219507835481749</v>
      </c>
      <c r="GR83" s="8">
        <f>GR80*Data!$B48/Data!$B40/Data!$B3</f>
        <v>0.32168971082283554</v>
      </c>
      <c r="GS83" s="8">
        <f>GS80*Data!$B48/Data!$B40/Data!$B3</f>
        <v>0.29713970657582955</v>
      </c>
      <c r="GT83" s="8">
        <f>GT80*Data!$B48/Data!$B40/Data!$B3</f>
        <v>0.29347131513662178</v>
      </c>
      <c r="GU83" s="8">
        <f>GU80*Data!$B48/Data!$B40/Data!$B3</f>
        <v>0.29347131513662178</v>
      </c>
      <c r="GV83" s="8">
        <f>GV80*Data!$B48/Data!$B40/Data!$B3</f>
        <v>0.29347131513662178</v>
      </c>
      <c r="GW83" s="8">
        <f>GW80*Data!$B48/Data!$B40/Data!$B3</f>
        <v>0.34522071744783911</v>
      </c>
      <c r="GX83" s="8">
        <f>GX80*Data!$B48/Data!$B40/Data!$B3</f>
        <v>0.34522071744783911</v>
      </c>
      <c r="GY83" s="8">
        <f>GY80*Data!$B48/Data!$B40/Data!$B3</f>
        <v>0.40229275206956094</v>
      </c>
      <c r="GZ83" s="8">
        <f>GZ80*Data!$B48/Data!$B40/Data!$B3</f>
        <v>0.3170101602048716</v>
      </c>
      <c r="HA83" s="8">
        <f>HA80*Data!$B48/Data!$B40/Data!$B3</f>
        <v>0.76937587220953307</v>
      </c>
      <c r="HB83" s="8">
        <f>HB80*Data!$B48/Data!$B40/Data!$B3</f>
        <v>0.61550069776762661</v>
      </c>
      <c r="HC83" s="8">
        <f>HC80*Data!$B48/Data!$B40/Data!$B3</f>
        <v>0.55395062799086392</v>
      </c>
      <c r="HD83" s="8">
        <f>HD80*Data!$B48/Data!$B40/Data!$B3</f>
        <v>0.64980638254835155</v>
      </c>
      <c r="HE83" s="8">
        <f>HE80*Data!$B48/Data!$B40/Data!$B3</f>
        <v>0.86147857373185255</v>
      </c>
      <c r="HF83" s="8">
        <f>HF80*Data!$B48/Data!$B40/Data!$B3</f>
        <v>0.73203067781020248</v>
      </c>
      <c r="HG83" s="8">
        <f>HG80*Data!$B48/Data!$B40/Data!$B3</f>
        <v>0.59423918898351613</v>
      </c>
      <c r="HH83" s="8">
        <f>HH80*Data!$B48/Data!$B40/Data!$B3</f>
        <v>0.64052684308392704</v>
      </c>
      <c r="HI83" s="8">
        <f>HI80*Data!$B48/Data!$B40/Data!$B3</f>
        <v>1.2636529569412185</v>
      </c>
      <c r="HJ83" s="8">
        <f>HJ80*Data!$B48/Data!$B40/Data!$B3</f>
        <v>0.9788295920433564</v>
      </c>
      <c r="HK83" s="8">
        <f>HK80*Data!$B48/Data!$B40/Data!$B3</f>
        <v>1.0415107903043295</v>
      </c>
      <c r="HL83" s="8">
        <f>HL80*Data!$B48/Data!$B40/Data!$B3</f>
        <v>1.374507602617804</v>
      </c>
      <c r="HM83" s="8">
        <f>HM80*Data!$B48/Data!$B40/Data!$B3</f>
        <v>1.2987329984978728</v>
      </c>
      <c r="HN83" s="8">
        <f>HN80*Data!$B48/Data!$B40/Data!$B3</f>
        <v>0.93223906810747359</v>
      </c>
      <c r="HO83" s="8">
        <f>HO80*Data!$B48/Data!$B40/Data!$B3</f>
        <v>0.27254542440318302</v>
      </c>
      <c r="HP83" s="8">
        <f>HP80*Data!$B48/Data!$B40/Data!$B3</f>
        <v>0.24098753315649871</v>
      </c>
      <c r="HQ83" s="8">
        <f>HQ80*Data!$B48/Data!$B40/Data!$B3</f>
        <v>0.23811863395225469</v>
      </c>
      <c r="HR83" s="8">
        <f>HR80*Data!$B48/Data!$B40/Data!$B3</f>
        <v>0.25906774977895675</v>
      </c>
      <c r="HS83" s="8">
        <f>HS80*Data!$B48/Data!$B40/Data!$B3</f>
        <v>0.29361757294429708</v>
      </c>
      <c r="HT83" s="8">
        <f>HT80*Data!$B48/Data!$B40/Data!$B3</f>
        <v>0.25971087533156501</v>
      </c>
      <c r="HU83" s="8">
        <f>HU80*Data!$B48/Data!$B40/Data!$B3</f>
        <v>0.25140616710875319</v>
      </c>
      <c r="HV83" s="8">
        <f>HV80*Data!$B48/Data!$B40/Data!$B3</f>
        <v>0.22951193633952252</v>
      </c>
      <c r="HW83" s="8">
        <f>HW80*Data!$B48/Data!$B40/Data!$B3</f>
        <v>0.47177453580901851</v>
      </c>
      <c r="HX83" s="8">
        <f>HX80*Data!$B48/Data!$B40/Data!$B3</f>
        <v>0.37079823165340409</v>
      </c>
      <c r="HY83" s="8">
        <f>HY80*Data!$B48/Data!$B40/Data!$B3</f>
        <v>0.46850780511600959</v>
      </c>
      <c r="HZ83" s="8">
        <f>HZ80*Data!$B48/Data!$B40/Data!$B3</f>
        <v>0.64575025051576784</v>
      </c>
      <c r="IA83" s="8">
        <f>IA80*Data!$B48/Data!$B40/Data!$B3</f>
        <v>0.73322264150943406</v>
      </c>
      <c r="IB83" s="8">
        <f>IB80*Data!$B48/Data!$B40/Data!$B3</f>
        <v>0.33516803503010406</v>
      </c>
      <c r="IC83" s="8">
        <f>IC80*Data!$B48/Data!$B40/Data!$B3</f>
        <v>0.31373661740558306</v>
      </c>
      <c r="ID83" s="8">
        <f>ID80*Data!$B48/Data!$B40/Data!$B3</f>
        <v>0.29037153804050359</v>
      </c>
      <c r="IE83" s="8">
        <f>IE80*Data!$B48/Data!$B40/Data!$B3</f>
        <v>0.27071264367816095</v>
      </c>
      <c r="IF83" s="8">
        <f>IF80*Data!$B48/Data!$B40/Data!$B3</f>
        <v>0.36675710408684536</v>
      </c>
      <c r="IG83" s="8">
        <f>IG80*Data!$B48/Data!$B40/Data!$B3</f>
        <v>0.41255478927203054</v>
      </c>
      <c r="IH83" s="8">
        <f>IH80*Data!$B48/Data!$B40/Data!$B3</f>
        <v>0.41382705938697306</v>
      </c>
      <c r="II83" s="8">
        <f>II80*Data!$B48/Data!$B40/Data!$B3</f>
        <v>0.33151724137931038</v>
      </c>
      <c r="IJ83" s="8">
        <f>IJ80*Data!$B48/Data!$B40/Data!$B3</f>
        <v>0.32279310344827583</v>
      </c>
      <c r="IK83" s="8">
        <f>IK80*Data!$B48/Data!$B40/Data!$B3</f>
        <v>0.31697701149425289</v>
      </c>
      <c r="IL83" s="8">
        <f>IL80*Data!$B48/Data!$B40/Data!$B3</f>
        <v>0.31406896551724134</v>
      </c>
      <c r="IM83" s="8">
        <f>IM80*Data!$B48/Data!$B40/Data!$B3</f>
        <v>0.32570114942528733</v>
      </c>
      <c r="IN83" s="8">
        <f>IN80*Data!$B48/Data!$B40/Data!$B3</f>
        <v>0.34564203612479455</v>
      </c>
      <c r="IO83" s="8">
        <f>IO80*Data!$B48/Data!$B40/Data!$B3</f>
        <v>0.31905418719211814</v>
      </c>
      <c r="IP83" s="8">
        <f>IP80*Data!$B48/Data!$B40/Data!$B3</f>
        <v>1.1130693168699495</v>
      </c>
      <c r="IQ83" s="8">
        <f>IQ80*Data!$B48/Data!$B40/Data!$B3</f>
        <v>1.0646749987451687</v>
      </c>
      <c r="IR83" s="8">
        <f>IR80*Data!$B48/Data!$B40/Data!$B3</f>
        <v>1.4721129177522139</v>
      </c>
      <c r="IS83" s="8">
        <f>IS80*Data!$B48/Data!$B40/Data!$B3</f>
        <v>1.1462545896039373</v>
      </c>
      <c r="IT83" s="8">
        <f>IT80*Data!$B48/Data!$B40/Data!$B3</f>
        <v>1.4335636645529732</v>
      </c>
      <c r="IU83" s="8">
        <f>IU80*Data!$B48/Data!$B40/Data!$B3</f>
        <v>1.5395235420205429</v>
      </c>
      <c r="IV83" s="8">
        <f>IV80*Data!$B48/Data!$B40/Data!$B3</f>
        <v>1.2698890729307835</v>
      </c>
      <c r="IW83" s="8">
        <f>IW80*Data!$B48/Data!$B40/Data!$B3</f>
        <v>1.1233634106695396</v>
      </c>
      <c r="IX83" s="8">
        <f>IX80*Data!$B48/Data!$B40/Data!$B3</f>
        <v>1.061523600556018</v>
      </c>
      <c r="IY83" s="8">
        <f>IY80*Data!$B48/Data!$B40/Data!$B3</f>
        <v>1.5052072929759168</v>
      </c>
      <c r="IZ83" s="8">
        <f>IZ80*Data!$B48/Data!$B40/Data!$B3</f>
        <v>1.5052072929759168</v>
      </c>
      <c r="JA83" s="8">
        <f>JA80*Data!$B48/Data!$B40/Data!$B3</f>
        <v>1.2647058522249439</v>
      </c>
      <c r="JB83" s="8">
        <f>JB80*Data!$B48/Data!$B40/Data!$B3</f>
        <v>1.1817743209315048</v>
      </c>
      <c r="JC83" s="8">
        <f>JC80*Data!$B48/Data!$B40/Data!$B3</f>
        <v>1.204042972852891</v>
      </c>
      <c r="JD83" s="8">
        <f>JD80*Data!$B48/Data!$B40/Data!$B3</f>
        <v>0.79015320093470964</v>
      </c>
      <c r="JE83" s="8">
        <f>JE80*Data!$B48/Data!$B40/Data!$B3</f>
        <v>0.39743802974786241</v>
      </c>
      <c r="JF83" s="8">
        <f>JF80*Data!$B48/Data!$B40/Data!$B3</f>
        <v>0.38215195168063704</v>
      </c>
      <c r="JG83" s="8">
        <f>JG80*Data!$B48/Data!$B40/Data!$B3</f>
        <v>0.38190136023691218</v>
      </c>
      <c r="JH83" s="8">
        <f>JH80*Data!$B48/Data!$B40/Data!$B3</f>
        <v>0.48547012665428557</v>
      </c>
      <c r="JI83" s="8">
        <f>JI80*Data!$B48/Data!$B40/Data!$B3</f>
        <v>0.5201465642724491</v>
      </c>
      <c r="JJ83" s="8">
        <f>JJ80*Data!$B48/Data!$B40/Data!$B3</f>
        <v>0.42156253576268654</v>
      </c>
      <c r="JK83" s="8">
        <f>JK80*Data!$B48/Data!$B40/Data!$B3</f>
        <v>0.41487106694105647</v>
      </c>
      <c r="JL83" s="8">
        <f>JL80*Data!$B48/Data!$B40/Data!$B3</f>
        <v>0.38576494714892323</v>
      </c>
      <c r="JM83" s="8">
        <f>JM80*Data!$B48/Data!$B40/Data!$B3</f>
        <v>0.79023382881235593</v>
      </c>
      <c r="JN83" s="8">
        <f>JN80*Data!$B48/Data!$B40/Data!$B3</f>
        <v>0.70533267365069774</v>
      </c>
      <c r="JO83" s="8">
        <f>JO80*Data!$B48/Data!$B40/Data!$B3</f>
        <v>1.1886161722632136</v>
      </c>
      <c r="JP83" s="8">
        <f>JP80*Data!$B48/Data!$B40/Data!$B3</f>
        <v>1.4550352701777234</v>
      </c>
      <c r="JQ83" s="8">
        <f>JQ80*Data!$B48/Data!$B40/Data!$B3</f>
        <v>0.97678187399635696</v>
      </c>
      <c r="JR83" s="8">
        <f>JR80*Data!$B48/Data!$B40/Data!$B3</f>
        <v>0.60019278292172085</v>
      </c>
      <c r="JS83" s="8">
        <f>JS80*Data!$B48/Data!$B40/Data!$B3</f>
        <v>0.50630787833061364</v>
      </c>
      <c r="JT83" s="8">
        <f>JT80*Data!$B48/Data!$B40/Data!$B3</f>
        <v>0.46942452295553611</v>
      </c>
      <c r="JU83" s="8">
        <f>JU80*Data!$B48/Data!$B40/Data!$B3</f>
        <v>0.44595329680775897</v>
      </c>
      <c r="JV83" s="8">
        <f>JV80*Data!$B48/Data!$B40/Data!$B3</f>
        <v>0.76546813400655567</v>
      </c>
      <c r="JW83" s="8">
        <f>JW80*Data!$B48/Data!$B40/Data!$B3</f>
        <v>1.0554411674909931</v>
      </c>
      <c r="JX83" s="8">
        <f>JX80*Data!$B48/Data!$B40/Data!$B3</f>
        <v>0.72090194596743018</v>
      </c>
      <c r="JY83" s="8">
        <f>JY80*Data!$B48/Data!$B40/Data!$B3</f>
        <v>0.57001549216029379</v>
      </c>
      <c r="JZ83" s="8">
        <f>JZ80*Data!$B48/Data!$B40/Data!$B3</f>
        <v>0.52391129794144642</v>
      </c>
      <c r="KA83" s="8">
        <f>KA80*Data!$B48/Data!$B40/Data!$B3</f>
        <v>1.0480481635108068</v>
      </c>
      <c r="KB83" s="8">
        <f>KB80*Data!$B48/Data!$B40/Data!$B3</f>
        <v>0.90192606379054974</v>
      </c>
      <c r="KC83" s="8">
        <f>KC80*Data!$B48/Data!$B40/Data!$B3</f>
        <v>1.0833190151674201</v>
      </c>
      <c r="KD83" s="8">
        <f>KD80*Data!$B48/Data!$B40/Data!$B3</f>
        <v>1.0883577082612221</v>
      </c>
      <c r="KE83" s="8">
        <f>KE80*Data!$B48/Data!$B40/Data!$B3</f>
        <v>0.85746180719085907</v>
      </c>
      <c r="KF83" s="8">
        <f>KF80*Data!$B48/Data!$B40/Data!$B3</f>
        <v>1.6378139005910197</v>
      </c>
      <c r="KG83" s="8">
        <f>KG80*Data!$B48/Data!$B40/Data!$B3</f>
        <v>1.2462644015917239</v>
      </c>
      <c r="KH83" s="8">
        <f>KH80*Data!$B48/Data!$B40/Data!$B3</f>
        <v>1.1951734675928212</v>
      </c>
      <c r="KI83" s="8">
        <f>KI80*Data!$B48/Data!$B40/Data!$B3</f>
        <v>1.0143371559242595</v>
      </c>
      <c r="KJ83" s="8">
        <f>KJ80*Data!$B48/Data!$B40/Data!$B3</f>
        <v>1.3389805638111345</v>
      </c>
      <c r="KK83" s="8">
        <f>KK80*Data!$B48/Data!$B40/Data!$B3</f>
        <v>1.4169794316059579</v>
      </c>
      <c r="KL83" s="8">
        <f>KL80*Data!$B48/Data!$B40/Data!$B3</f>
        <v>1.5689997813209697</v>
      </c>
      <c r="KM83" s="8">
        <f>KM80*Data!$B48/Data!$B40/Data!$B3</f>
        <v>1.2309345131234339</v>
      </c>
      <c r="KN83" s="8">
        <f>KN80*Data!$B48/Data!$B40/Data!$B3</f>
        <v>1.0977697794309895</v>
      </c>
      <c r="KO83" s="8">
        <f>KO80*Data!$B48/Data!$B40/Data!$B3</f>
        <v>1.2368515153083994</v>
      </c>
      <c r="KP83" s="8">
        <f>KP80*Data!$B48/Data!$B40/Data!$B3</f>
        <v>2.924935315139165</v>
      </c>
      <c r="KQ83" s="8">
        <f>KQ80*Data!$B48/Data!$B40/Data!$B3</f>
        <v>2.2641684375893405</v>
      </c>
      <c r="KR83" s="8">
        <f>KR80*Data!$B48/Data!$B40/Data!$B3</f>
        <v>2.3007517927838395</v>
      </c>
      <c r="KS83" s="8">
        <f>KS80*Data!$B48/Data!$B40/Data!$B3</f>
        <v>2.7244236012379135</v>
      </c>
      <c r="KT83" s="8">
        <f>KT80*Data!$B48/Data!$B40/Data!$B3</f>
        <v>1.3956439468767057</v>
      </c>
      <c r="KU83" s="8">
        <f>KU80*Data!$B48/Data!$B40/Data!$B3</f>
        <v>0.64280631209818806</v>
      </c>
      <c r="KV83" s="8">
        <f>KV80*Data!$B48/Data!$B40/Data!$B3</f>
        <v>0.5760773521417667</v>
      </c>
      <c r="KW83" s="8">
        <f>KW80*Data!$B48/Data!$B40/Data!$B3</f>
        <v>0.56599599847928572</v>
      </c>
      <c r="KX83" s="8">
        <f>KX80*Data!$B48/Data!$B40/Data!$B3</f>
        <v>1.0652269817041455</v>
      </c>
      <c r="KY83" s="8">
        <f>KY80*Data!$B48/Data!$B40/Data!$B3</f>
        <v>1.2923403037437107</v>
      </c>
      <c r="KZ83" s="8">
        <f>KZ80*Data!$B48/Data!$B40/Data!$B3</f>
        <v>1.0295565846629915</v>
      </c>
      <c r="LA83" s="8">
        <f>LA80*Data!$B48/Data!$B40/Data!$B3</f>
        <v>0.81925811620867695</v>
      </c>
      <c r="LB83" s="8">
        <f>LB80*Data!$B48/Data!$B40/Data!$B3</f>
        <v>0.67373048608226016</v>
      </c>
      <c r="LC83" s="8">
        <f>LC80*Data!$B48/Data!$B40/Data!$B3</f>
        <v>0.62596125111282563</v>
      </c>
      <c r="LD83" s="8">
        <f>LD80*Data!$B48/Data!$B40/Data!$B3</f>
        <v>0.60498247729835586</v>
      </c>
      <c r="LE83" s="8">
        <f>LE80*Data!$B48/Data!$B40/Data!$B3</f>
        <v>1.0008630716800309</v>
      </c>
      <c r="LF83" s="8">
        <f>LF80*Data!$B48/Data!$B40/Data!$B3</f>
        <v>1.1116317257622663</v>
      </c>
      <c r="LG83" s="8">
        <f>LG80*Data!$B48/Data!$B40/Data!$B3</f>
        <v>0.86126421995995395</v>
      </c>
      <c r="LH83" s="8">
        <f>LH80*Data!$B48/Data!$B40/Data!$B3</f>
        <v>0.88557002430803722</v>
      </c>
      <c r="LI83" s="8">
        <f>LI80*Data!$B48/Data!$B40/Data!$B3</f>
        <v>0.45704342725873065</v>
      </c>
      <c r="LJ83" s="8">
        <f>LJ80*Data!$B48/Data!$B40/Data!$B3</f>
        <v>0.40918153052662698</v>
      </c>
      <c r="LK83" s="8">
        <f>LK80*Data!$B48/Data!$B40/Data!$B3</f>
        <v>0.39641521752032755</v>
      </c>
      <c r="LL83" s="8">
        <f>LL80*Data!$B48/Data!$B40/Data!$B3</f>
        <v>0.29381363180918407</v>
      </c>
      <c r="LM83" s="8">
        <f>LM80*Data!$B48/Data!$B40/Data!$B3</f>
        <v>0.27912295021872491</v>
      </c>
      <c r="LN83" s="8">
        <f>LN80*Data!$B48/Data!$B40/Data!$B3</f>
        <v>0.25766989138821289</v>
      </c>
      <c r="LO83" s="8">
        <f>LO80*Data!$B48/Data!$B40/Data!$B3</f>
        <v>0.16074248428079166</v>
      </c>
      <c r="LP83" s="8">
        <f>LP80*Data!$B48/Data!$B40/Data!$B3</f>
        <v>0.14744227872564342</v>
      </c>
      <c r="LQ83" s="8">
        <f>LQ80*Data!$B48/Data!$B40/Data!$B3</f>
        <v>0.20893413817541973</v>
      </c>
      <c r="LR83" s="8">
        <f>LR80*Data!$B48/Data!$B40/Data!$B3</f>
        <v>1.0243569407165882</v>
      </c>
      <c r="LS83" s="8">
        <f>LS80*Data!$B48/Data!$B40/Data!$B3</f>
        <v>0.7585817960027933</v>
      </c>
      <c r="LT83" s="8">
        <f>LT80*Data!$B48/Data!$B40/Data!$B3</f>
        <v>0.91136895491527803</v>
      </c>
      <c r="LU83" s="8">
        <f>LU80*Data!$B48/Data!$B40/Data!$B3</f>
        <v>0.96100658792806704</v>
      </c>
      <c r="LV83" s="8">
        <f>LV80*Data!$B48/Data!$B40/Data!$B3</f>
        <v>0.84498262182455663</v>
      </c>
      <c r="LW83" s="8">
        <f>LW80*Data!$B48/Data!$B40/Data!$B3</f>
        <v>0.90046649064943807</v>
      </c>
      <c r="LX83" s="8">
        <f>LX80*Data!$B48/Data!$B40/Data!$B3</f>
        <v>0.84888915266979215</v>
      </c>
      <c r="LY83" s="8">
        <f>LY80*Data!$B48/Data!$B40/Data!$B3</f>
        <v>0.74363605018243273</v>
      </c>
      <c r="LZ83" s="8">
        <f>LZ80*Data!$B48/Data!$B40/Data!$B3</f>
        <v>0.85015313617270338</v>
      </c>
      <c r="MA83" s="8">
        <f>MA80*Data!$B48/Data!$B40/Data!$B3</f>
        <v>0.88962549918608025</v>
      </c>
      <c r="MB83" s="8">
        <f>MB80*Data!$B48/Data!$B40/Data!$B3</f>
        <v>0.62519697340342573</v>
      </c>
      <c r="MC83" s="8">
        <f>MC80*Data!$B48/Data!$B40/Data!$B3</f>
        <v>0.59317465550207693</v>
      </c>
      <c r="MD83" s="8">
        <f>MD80*Data!$B48/Data!$B40/Data!$B3</f>
        <v>0.50182510683383919</v>
      </c>
      <c r="ME83" s="8">
        <f>ME80*Data!$B48/Data!$B40/Data!$B3</f>
        <v>0.41908617393024344</v>
      </c>
      <c r="MF83" s="8">
        <f>MF80*Data!$B48/Data!$B40/Data!$B3</f>
        <v>0.34874310454715302</v>
      </c>
      <c r="MG83" s="8">
        <f>MG80*Data!$B48/Data!$B40/Data!$B3</f>
        <v>0.38807147095668226</v>
      </c>
      <c r="MH83" s="8">
        <f>MH80*Data!$B48/Data!$B40/Data!$B3</f>
        <v>0.33731014562691397</v>
      </c>
      <c r="MI83" s="8">
        <f>MI80*Data!$B48/Data!$B40/Data!$B3</f>
        <v>0.32354238458091739</v>
      </c>
      <c r="MJ83" s="8">
        <f>MJ80*Data!$B48/Data!$B40/Data!$B3</f>
        <v>0.30121796004483409</v>
      </c>
      <c r="MK83" s="8">
        <f>MK80*Data!$B48/Data!$B40/Data!$B3</f>
        <v>0.23035111654350798</v>
      </c>
      <c r="ML83" s="8">
        <f>ML80*Data!$B48/Data!$B40/Data!$B3</f>
        <v>0.21603406601472164</v>
      </c>
      <c r="MM83" s="8">
        <f>MM80*Data!$B48/Data!$B40/Data!$B3</f>
        <v>0.20742997740421443</v>
      </c>
      <c r="MN83" s="8">
        <f>MN80*Data!$B48/Data!$B40/Data!$B3</f>
        <v>0.38166018329267487</v>
      </c>
      <c r="MO83" s="8">
        <f>MO80*Data!$B48/Data!$B40/Data!$B3</f>
        <v>0.37971358871233607</v>
      </c>
      <c r="MP83" s="8">
        <f>MP80*Data!$B48/Data!$B40/Data!$B3</f>
        <v>0.42776979460091369</v>
      </c>
      <c r="MQ83" s="8">
        <f>MQ80*Data!$B48/Data!$B40/Data!$B3</f>
        <v>0.20017142480385047</v>
      </c>
      <c r="MR83" s="8">
        <f>MR80*Data!$B48/Data!$B40/Data!$B3</f>
        <v>0.19041648207461798</v>
      </c>
      <c r="MS83" s="8">
        <f>MS80*Data!$B48/Data!$B40/Data!$B3</f>
        <v>0.19020120057990383</v>
      </c>
      <c r="MT83" s="8">
        <f>MT80*Data!$B48/Data!$B40/Data!$B3</f>
        <v>0.1899932167629767</v>
      </c>
      <c r="MU83" s="8">
        <f>MU80*Data!$B48/Data!$B40/Data!$B3</f>
        <v>0.27627700490099122</v>
      </c>
      <c r="MV83" s="8">
        <f>MV80*Data!$B48/Data!$B40/Data!$B3</f>
        <v>0.25718995186918969</v>
      </c>
      <c r="MW83" s="8">
        <f>MW80*Data!$B48/Data!$B40/Data!$B3</f>
        <v>0.2264565613942551</v>
      </c>
      <c r="MX83" s="8">
        <f>MX80*Data!$B48/Data!$B40/Data!$B3</f>
        <v>0.15669333038408942</v>
      </c>
      <c r="MY83" s="8">
        <f>MY80*Data!$B48/Data!$B40/Data!$B3</f>
        <v>0.15669333038408942</v>
      </c>
      <c r="MZ83" s="8">
        <f>MZ80*Data!$B48/Data!$B40/Data!$B3</f>
        <v>0.15669333038408942</v>
      </c>
      <c r="NA83" s="8">
        <f>NA80*Data!$B48/Data!$B40/Data!$B3</f>
        <v>0.15669333038408942</v>
      </c>
      <c r="NB83" s="8">
        <f>NB80*Data!$B48/Data!$B40/Data!$B3</f>
        <v>0.19285332970349467</v>
      </c>
      <c r="NC83" s="8" t="e">
        <f>NC80*Data!$B48/Data!$B40/Data!$B3</f>
        <v>#N/A</v>
      </c>
      <c r="ND83" s="8" t="e">
        <f>ND80*Data!$B48/Data!$B40/Data!$B3</f>
        <v>#N/A</v>
      </c>
      <c r="NE83" s="8" t="e">
        <f>NE80*Data!$B48/Data!$B40/Data!$B3</f>
        <v>#N/A</v>
      </c>
      <c r="NF83" s="8" t="e">
        <f>NF80*Data!$B48/Data!$B40/Data!$B3</f>
        <v>#N/A</v>
      </c>
      <c r="NG83" s="8" t="e">
        <f>NG80*Data!$B48/Data!$B40/Data!$B3</f>
        <v>#N/A</v>
      </c>
      <c r="NH83" s="8" t="e">
        <f>NH80*Data!$B48/Data!$B40/Data!$B3</f>
        <v>#N/A</v>
      </c>
      <c r="NI83" s="8" t="e">
        <f>NI80*Data!$B48/Data!$B40/Data!$B3</f>
        <v>#N/A</v>
      </c>
    </row>
    <row r="84" spans="1:373" ht="15">
      <c r="B84" s="10" t="s">
        <v>375</v>
      </c>
      <c r="C84" s="11">
        <f>SUMIF(C81:C83,"&lt;&gt;#REF!")</f>
        <v>4.4307085304659504</v>
      </c>
      <c r="D84" s="11">
        <f t="shared" ref="D84:BN84" si="240">SUMIF(D81:D83,"&lt;&gt;#REF!")</f>
        <v>12.314763415559772</v>
      </c>
      <c r="E84" s="11">
        <f t="shared" si="240"/>
        <v>7.8775391372549022</v>
      </c>
      <c r="F84" s="11">
        <f t="shared" si="240"/>
        <v>7.8775391372549022</v>
      </c>
      <c r="G84" s="11">
        <f t="shared" si="240"/>
        <v>7.8775391372549022</v>
      </c>
      <c r="H84" s="11">
        <f t="shared" si="240"/>
        <v>2.6062991355682055</v>
      </c>
      <c r="I84" s="11">
        <f t="shared" si="240"/>
        <v>2.6062991355682055</v>
      </c>
      <c r="J84" s="11">
        <f t="shared" si="240"/>
        <v>3.9094487033523082</v>
      </c>
      <c r="K84" s="11">
        <f t="shared" si="240"/>
        <v>5.2125982711364109</v>
      </c>
      <c r="L84" s="11">
        <f t="shared" si="240"/>
        <v>2.6062991355682055</v>
      </c>
      <c r="M84" s="11">
        <f t="shared" si="240"/>
        <v>0.67448325456985603</v>
      </c>
      <c r="N84" s="11">
        <f t="shared" si="240"/>
        <v>1.3963022937846701</v>
      </c>
      <c r="O84" s="11">
        <f t="shared" si="240"/>
        <v>0.97736217583807705</v>
      </c>
      <c r="P84" s="11">
        <f t="shared" si="240"/>
        <v>0.97736217583807705</v>
      </c>
      <c r="Q84" s="11">
        <f t="shared" si="240"/>
        <v>1.3031495677841027</v>
      </c>
      <c r="R84" s="11">
        <f t="shared" si="240"/>
        <v>0.34533463546278731</v>
      </c>
      <c r="S84" s="11">
        <f t="shared" si="240"/>
        <v>1.1207086282943286</v>
      </c>
      <c r="T84" s="11">
        <f t="shared" si="240"/>
        <v>0.87860590669603855</v>
      </c>
      <c r="U84" s="11">
        <f t="shared" si="240"/>
        <v>0.88635739981475403</v>
      </c>
      <c r="V84" s="11">
        <f t="shared" si="240"/>
        <v>0.88801105168008032</v>
      </c>
      <c r="W84" s="11">
        <f t="shared" si="240"/>
        <v>1.5493684445689107</v>
      </c>
      <c r="X84" s="11">
        <f t="shared" si="240"/>
        <v>1.6693615580466314</v>
      </c>
      <c r="Y84" s="11">
        <f t="shared" si="240"/>
        <v>0.99694536830843272</v>
      </c>
      <c r="Z84" s="11">
        <f t="shared" si="240"/>
        <v>1.0079008119162178</v>
      </c>
      <c r="AA84" s="11">
        <f t="shared" si="240"/>
        <v>1.0117248818547839</v>
      </c>
      <c r="AB84" s="11">
        <f t="shared" si="240"/>
        <v>1.001802970662828</v>
      </c>
      <c r="AC84" s="11">
        <f t="shared" si="240"/>
        <v>1.0542030641453468</v>
      </c>
      <c r="AD84" s="11">
        <f t="shared" si="240"/>
        <v>1.982315173559583</v>
      </c>
      <c r="AE84" s="11">
        <f t="shared" si="240"/>
        <v>2.0315113165530323</v>
      </c>
      <c r="AF84" s="11">
        <f t="shared" si="240"/>
        <v>1.2718649909188859</v>
      </c>
      <c r="AG84" s="11">
        <f t="shared" si="240"/>
        <v>1.1547657682054859</v>
      </c>
      <c r="AH84" s="11">
        <f t="shared" si="240"/>
        <v>1.1544557084807374</v>
      </c>
      <c r="AI84" s="11">
        <f t="shared" si="240"/>
        <v>1.0470716904761281</v>
      </c>
      <c r="AJ84" s="11">
        <f t="shared" si="240"/>
        <v>1.0432476205375614</v>
      </c>
      <c r="AK84" s="11">
        <f t="shared" si="240"/>
        <v>2.1161576214094091</v>
      </c>
      <c r="AL84" s="11">
        <f t="shared" si="240"/>
        <v>2.2509302484334812</v>
      </c>
      <c r="AM84" s="11">
        <f t="shared" si="240"/>
        <v>0.18244093948977438</v>
      </c>
      <c r="AN84" s="11">
        <f t="shared" si="240"/>
        <v>1.1131144118475866</v>
      </c>
      <c r="AO84" s="11">
        <f t="shared" si="240"/>
        <v>1.105466271970454</v>
      </c>
      <c r="AP84" s="11">
        <f t="shared" si="240"/>
        <v>1.1023656747229675</v>
      </c>
      <c r="AQ84" s="11">
        <f t="shared" si="240"/>
        <v>1.0557533627690898</v>
      </c>
      <c r="AR84" s="11">
        <f t="shared" si="240"/>
        <v>1.2014814334009465</v>
      </c>
      <c r="AS84" s="11">
        <f t="shared" si="240"/>
        <v>1.3429720211279053</v>
      </c>
      <c r="AT84" s="11">
        <f t="shared" si="240"/>
        <v>1.1073266303189455</v>
      </c>
      <c r="AU84" s="11">
        <f t="shared" si="240"/>
        <v>1.0023197368707424</v>
      </c>
      <c r="AV84" s="11">
        <f t="shared" si="240"/>
        <v>2.6137001263893791</v>
      </c>
      <c r="AW84" s="11">
        <f t="shared" si="240"/>
        <v>2.1189481589321471</v>
      </c>
      <c r="AX84" s="11">
        <f t="shared" si="240"/>
        <v>1.9790078698289311</v>
      </c>
      <c r="AY84" s="11">
        <f t="shared" si="240"/>
        <v>2.1705214264820025</v>
      </c>
      <c r="AZ84" s="11">
        <f t="shared" si="240"/>
        <v>3.2242077244194354</v>
      </c>
      <c r="BA84" s="11">
        <f t="shared" si="240"/>
        <v>0.14334645245625133</v>
      </c>
      <c r="BB84" s="11">
        <f t="shared" si="240"/>
        <v>2.521594413662239</v>
      </c>
      <c r="BC84" s="11">
        <f t="shared" si="240"/>
        <v>1.1769867151458044</v>
      </c>
      <c r="BD84" s="11">
        <f t="shared" si="240"/>
        <v>1.1580730719361383</v>
      </c>
      <c r="BE84" s="11">
        <f t="shared" si="240"/>
        <v>1.0850023301370439</v>
      </c>
      <c r="BF84" s="11">
        <f t="shared" si="240"/>
        <v>1.2105765186602397</v>
      </c>
      <c r="BG84" s="11">
        <f t="shared" si="240"/>
        <v>1.4026068415212254</v>
      </c>
      <c r="BH84" s="11">
        <f t="shared" si="240"/>
        <v>1.0478985164087911</v>
      </c>
      <c r="BI84" s="11">
        <f t="shared" si="240"/>
        <v>1.229593515111489</v>
      </c>
      <c r="BJ84" s="11">
        <f t="shared" si="240"/>
        <v>1.1103238743248487</v>
      </c>
      <c r="BK84" s="11">
        <f t="shared" si="240"/>
        <v>0.83147682853424643</v>
      </c>
      <c r="BL84" s="11">
        <f t="shared" si="240"/>
        <v>0.88274003635935383</v>
      </c>
      <c r="BM84" s="11">
        <f t="shared" si="240"/>
        <v>1.2374483614717877</v>
      </c>
      <c r="BN84" s="11">
        <f t="shared" si="240"/>
        <v>1.2952228235166161</v>
      </c>
      <c r="BO84" s="11">
        <f t="shared" ref="BO84:DP84" si="241">SUMIF(BO81:BO83,"&lt;&gt;#REF!")</f>
        <v>1.0763206578440823</v>
      </c>
      <c r="BP84" s="11">
        <f t="shared" si="241"/>
        <v>0.91601978014903984</v>
      </c>
      <c r="BQ84" s="11">
        <f t="shared" si="241"/>
        <v>0.93958431922993602</v>
      </c>
      <c r="BR84" s="11">
        <f t="shared" si="241"/>
        <v>0.8912150021691494</v>
      </c>
      <c r="BS84" s="11">
        <f t="shared" si="241"/>
        <v>0.95612083788319635</v>
      </c>
      <c r="BT84" s="11">
        <f t="shared" si="241"/>
        <v>1.6043523690910015</v>
      </c>
      <c r="BU84" s="11">
        <f t="shared" si="241"/>
        <v>1.606419433922659</v>
      </c>
      <c r="BV84" s="11">
        <f t="shared" si="241"/>
        <v>1.5293179157018328</v>
      </c>
      <c r="BW84" s="11">
        <f t="shared" si="241"/>
        <v>1.1811208448091197</v>
      </c>
      <c r="BX84" s="11">
        <f t="shared" si="241"/>
        <v>1.1943500597317283</v>
      </c>
      <c r="BY84" s="11">
        <f t="shared" si="241"/>
        <v>1.3227147857776616</v>
      </c>
      <c r="BZ84" s="11">
        <f t="shared" si="241"/>
        <v>1.1408130805917978</v>
      </c>
      <c r="CA84" s="11">
        <f t="shared" si="241"/>
        <v>1.3793523621650783</v>
      </c>
      <c r="CB84" s="11">
        <f t="shared" si="241"/>
        <v>1.6484842032468903</v>
      </c>
      <c r="CC84" s="11">
        <f t="shared" si="241"/>
        <v>1.0922370570478455</v>
      </c>
      <c r="CD84" s="11">
        <f t="shared" si="241"/>
        <v>0.65157478389205137</v>
      </c>
      <c r="CE84" s="11">
        <f t="shared" si="241"/>
        <v>0.65157478389205137</v>
      </c>
      <c r="CF84" s="11">
        <f t="shared" si="241"/>
        <v>0.65157478389205137</v>
      </c>
      <c r="CG84" s="11">
        <f t="shared" si="241"/>
        <v>0.65157478389205137</v>
      </c>
      <c r="CH84" s="11">
        <f t="shared" si="241"/>
        <v>0.65157478389205137</v>
      </c>
      <c r="CI84" s="11">
        <f t="shared" si="241"/>
        <v>0.65157478389205137</v>
      </c>
      <c r="CJ84" s="11">
        <f t="shared" si="241"/>
        <v>0.65157478389205137</v>
      </c>
      <c r="CK84" s="11">
        <f t="shared" si="241"/>
        <v>0.65157478389205137</v>
      </c>
      <c r="CL84" s="11">
        <f t="shared" si="241"/>
        <v>0.65157478389205137</v>
      </c>
      <c r="CM84" s="11">
        <f t="shared" si="241"/>
        <v>0.65157478389205137</v>
      </c>
      <c r="CN84" s="11">
        <f t="shared" si="241"/>
        <v>0.65157478389205137</v>
      </c>
      <c r="CO84" s="11">
        <f t="shared" si="241"/>
        <v>0.65157478389205137</v>
      </c>
      <c r="CP84" s="11">
        <f t="shared" si="241"/>
        <v>0.65157478389205137</v>
      </c>
      <c r="CQ84" s="11">
        <f t="shared" si="241"/>
        <v>2.2548576716136299</v>
      </c>
      <c r="CR84" s="11">
        <f t="shared" si="241"/>
        <v>1.0191663152487513</v>
      </c>
      <c r="CS84" s="11">
        <f t="shared" si="241"/>
        <v>0.48216534008011813</v>
      </c>
      <c r="CT84" s="11">
        <f t="shared" si="241"/>
        <v>0.79964403012672036</v>
      </c>
      <c r="CU84" s="11">
        <f t="shared" si="241"/>
        <v>0.86485992556551561</v>
      </c>
      <c r="CV84" s="11">
        <f t="shared" si="241"/>
        <v>1.0525494122800207</v>
      </c>
      <c r="CW84" s="11">
        <f t="shared" si="241"/>
        <v>1.0824184990974723</v>
      </c>
      <c r="CX84" s="11">
        <f t="shared" si="241"/>
        <v>1.1647910326390254</v>
      </c>
      <c r="CY84" s="11">
        <f t="shared" si="241"/>
        <v>0.99105423353820876</v>
      </c>
      <c r="CZ84" s="11">
        <f t="shared" si="241"/>
        <v>1.0275379278169643</v>
      </c>
      <c r="DA84" s="11">
        <f t="shared" si="241"/>
        <v>2.37268036701811</v>
      </c>
      <c r="DB84" s="11">
        <f t="shared" si="241"/>
        <v>1.3031495677841027</v>
      </c>
      <c r="DC84" s="11">
        <f t="shared" si="241"/>
        <v>1.3031495677841027</v>
      </c>
      <c r="DD84" s="11">
        <f t="shared" si="241"/>
        <v>1.3031495677841027</v>
      </c>
      <c r="DE84" s="11">
        <f t="shared" si="241"/>
        <v>2.3579008534717589</v>
      </c>
      <c r="DF84" s="11">
        <f t="shared" si="241"/>
        <v>2.2521704873324753</v>
      </c>
      <c r="DG84" s="11">
        <f t="shared" si="241"/>
        <v>5.0904572076814478</v>
      </c>
      <c r="DH84" s="11">
        <f t="shared" si="241"/>
        <v>3.6730708526138698</v>
      </c>
      <c r="DI84" s="11">
        <f t="shared" si="241"/>
        <v>1.9547243516761541</v>
      </c>
      <c r="DJ84" s="11">
        <f t="shared" si="241"/>
        <v>1.9547243516761541</v>
      </c>
      <c r="DK84" s="11">
        <f t="shared" si="241"/>
        <v>1.9547243516761541</v>
      </c>
      <c r="DL84" s="11">
        <f t="shared" si="241"/>
        <v>5.0776414057251715</v>
      </c>
      <c r="DM84" s="11">
        <f t="shared" si="241"/>
        <v>1.2559485917151227</v>
      </c>
      <c r="DN84" s="11">
        <f t="shared" si="241"/>
        <v>0.98526645200956764</v>
      </c>
      <c r="DO84" s="11">
        <f t="shared" si="241"/>
        <v>0.9804088496551725</v>
      </c>
      <c r="DP84" s="11">
        <f t="shared" si="241"/>
        <v>0.90351403791751195</v>
      </c>
      <c r="DQ84" s="11">
        <f t="shared" ref="DQ84:GB84" si="242">SUMIF(DQ81:DQ83,"&lt;&gt;#REF!")</f>
        <v>1.0010794979717477</v>
      </c>
      <c r="DR84" s="11">
        <f t="shared" si="242"/>
        <v>1.4057074387687116</v>
      </c>
      <c r="DS84" s="11">
        <f t="shared" si="242"/>
        <v>1.0744602994955907</v>
      </c>
      <c r="DT84" s="11">
        <f t="shared" si="242"/>
        <v>0.96945340604738728</v>
      </c>
      <c r="DU84" s="11">
        <f t="shared" si="242"/>
        <v>0.93214288583596872</v>
      </c>
      <c r="DV84" s="11">
        <f t="shared" si="242"/>
        <v>0.85059717822707892</v>
      </c>
      <c r="DW84" s="11">
        <f t="shared" si="242"/>
        <v>0.86940746819516246</v>
      </c>
      <c r="DX84" s="11">
        <f t="shared" si="242"/>
        <v>1.1822577304665316</v>
      </c>
      <c r="DY84" s="11">
        <f t="shared" si="242"/>
        <v>1.3546509374267703</v>
      </c>
      <c r="DZ84" s="11">
        <f t="shared" si="242"/>
        <v>1.2416858443766858</v>
      </c>
      <c r="EA84" s="11">
        <f t="shared" si="242"/>
        <v>1.1128043521228381</v>
      </c>
      <c r="EB84" s="11">
        <f t="shared" si="242"/>
        <v>0.99239782567878632</v>
      </c>
      <c r="EC84" s="11">
        <f t="shared" si="242"/>
        <v>1.023817211119981</v>
      </c>
      <c r="ED84" s="11">
        <f t="shared" si="242"/>
        <v>0.93576024929136925</v>
      </c>
      <c r="EE84" s="11">
        <f t="shared" si="242"/>
        <v>2.2174437981606285</v>
      </c>
      <c r="EF84" s="11">
        <f t="shared" si="242"/>
        <v>2.2274690625941682</v>
      </c>
      <c r="EG84" s="11">
        <f t="shared" si="242"/>
        <v>1.5687988539864919</v>
      </c>
      <c r="EH84" s="11">
        <f t="shared" si="242"/>
        <v>0.98712681035805938</v>
      </c>
      <c r="EI84" s="11">
        <f t="shared" si="242"/>
        <v>0.91126553103622743</v>
      </c>
      <c r="EJ84" s="11">
        <f t="shared" si="242"/>
        <v>3.7369707317227476</v>
      </c>
      <c r="EK84" s="11">
        <f t="shared" si="242"/>
        <v>2.7774782465506918</v>
      </c>
      <c r="EL84" s="11">
        <f t="shared" si="242"/>
        <v>2.8141338973073085</v>
      </c>
      <c r="EM84" s="11">
        <f t="shared" si="242"/>
        <v>3.7098292961281123</v>
      </c>
      <c r="EN84" s="11">
        <f t="shared" si="242"/>
        <v>2.2441777619188725</v>
      </c>
      <c r="EO84" s="11">
        <f t="shared" si="242"/>
        <v>4.1827223188945837</v>
      </c>
      <c r="EP84" s="11">
        <f t="shared" si="242"/>
        <v>3.3178917821216611</v>
      </c>
      <c r="EQ84" s="11">
        <f t="shared" si="242"/>
        <v>3.8573665509905268</v>
      </c>
      <c r="ER84" s="11">
        <f t="shared" si="242"/>
        <v>3.2621389143736907</v>
      </c>
      <c r="ES84" s="11">
        <f t="shared" si="242"/>
        <v>3.3356816561307898</v>
      </c>
      <c r="ET84" s="11">
        <f t="shared" si="242"/>
        <v>3.7595752386165069</v>
      </c>
      <c r="EU84" s="11">
        <f t="shared" si="242"/>
        <v>3.0362985279939729</v>
      </c>
      <c r="EV84" s="11">
        <f t="shared" si="242"/>
        <v>2.7469675940734497</v>
      </c>
      <c r="EW84" s="11">
        <f t="shared" si="242"/>
        <v>4.3578054655073846</v>
      </c>
      <c r="EX84" s="11">
        <f t="shared" si="242"/>
        <v>4.6638473620402046</v>
      </c>
      <c r="EY84" s="11">
        <f t="shared" si="242"/>
        <v>3.7333780295614352</v>
      </c>
      <c r="EZ84" s="11">
        <f t="shared" si="242"/>
        <v>3.6573628714198909</v>
      </c>
      <c r="FA84" s="11">
        <f t="shared" si="242"/>
        <v>4.1853739107686332</v>
      </c>
      <c r="FB84" s="11">
        <f t="shared" si="242"/>
        <v>3.2287340705649079</v>
      </c>
      <c r="FC84" s="11">
        <f t="shared" si="242"/>
        <v>1.7011916564254541</v>
      </c>
      <c r="FD84" s="11">
        <f t="shared" si="242"/>
        <v>1.6381845580393266</v>
      </c>
      <c r="FE84" s="11">
        <f t="shared" si="242"/>
        <v>1.5255355033489761</v>
      </c>
      <c r="FF84" s="11">
        <f t="shared" si="242"/>
        <v>1.5035784842144164</v>
      </c>
      <c r="FG84" s="11">
        <f t="shared" si="242"/>
        <v>1.8099570091147306</v>
      </c>
      <c r="FH84" s="11">
        <f t="shared" si="242"/>
        <v>1.8209355186820111</v>
      </c>
      <c r="FI84" s="11">
        <f t="shared" si="242"/>
        <v>1.7565615307647793</v>
      </c>
      <c r="FJ84" s="11">
        <f t="shared" si="242"/>
        <v>1.1566922965431305</v>
      </c>
      <c r="FK84" s="11">
        <f t="shared" si="242"/>
        <v>1.0730340387694144</v>
      </c>
      <c r="FL84" s="11">
        <f t="shared" si="242"/>
        <v>1.0301593888994305</v>
      </c>
      <c r="FM84" s="11">
        <f t="shared" si="242"/>
        <v>0.98816875242882696</v>
      </c>
      <c r="FN84" s="11">
        <f t="shared" si="242"/>
        <v>1.5176691625807681</v>
      </c>
      <c r="FO84" s="11">
        <f t="shared" si="242"/>
        <v>1.5809053776883002</v>
      </c>
      <c r="FP84" s="11">
        <f t="shared" si="242"/>
        <v>1.4831766816130236</v>
      </c>
      <c r="FQ84" s="11">
        <f t="shared" si="242"/>
        <v>1.1327948996379824</v>
      </c>
      <c r="FR84" s="11">
        <f t="shared" si="242"/>
        <v>1.0491837355566032</v>
      </c>
      <c r="FS84" s="11">
        <f t="shared" si="242"/>
        <v>0.9243159041225425</v>
      </c>
      <c r="FT84" s="11">
        <f t="shared" si="242"/>
        <v>0.90019582461142289</v>
      </c>
      <c r="FU84" s="11">
        <f t="shared" si="242"/>
        <v>1.571922960769617</v>
      </c>
      <c r="FV84" s="11">
        <f t="shared" si="242"/>
        <v>1.6653115811146604</v>
      </c>
      <c r="FW84" s="11">
        <f t="shared" si="242"/>
        <v>1.0643292738356867</v>
      </c>
      <c r="FX84" s="11">
        <f t="shared" si="242"/>
        <v>1.0831893912559956</v>
      </c>
      <c r="FY84" s="11">
        <f t="shared" si="242"/>
        <v>1.0295635766444275</v>
      </c>
      <c r="FZ84" s="11">
        <f t="shared" si="242"/>
        <v>0.99145053989411236</v>
      </c>
      <c r="GA84" s="11">
        <f t="shared" si="242"/>
        <v>1.0357655922785418</v>
      </c>
      <c r="GB84" s="11">
        <f t="shared" si="242"/>
        <v>1.3509555045700024</v>
      </c>
      <c r="GC84" s="11">
        <f t="shared" ref="GC84:IN84" si="243">SUMIF(GC81:GC83,"&lt;&gt;#REF!")</f>
        <v>1.6411510830822988</v>
      </c>
      <c r="GD84" s="11">
        <f t="shared" si="243"/>
        <v>1.2109628734817788</v>
      </c>
      <c r="GE84" s="11">
        <f t="shared" si="243"/>
        <v>1.3720267918546418</v>
      </c>
      <c r="GF84" s="11">
        <f t="shared" si="243"/>
        <v>1.3484292794640225</v>
      </c>
      <c r="GG84" s="11">
        <f t="shared" si="243"/>
        <v>1.3147185474774215</v>
      </c>
      <c r="GH84" s="11">
        <f t="shared" si="243"/>
        <v>1.3147185474774215</v>
      </c>
      <c r="GI84" s="11">
        <f t="shared" si="243"/>
        <v>2.4557619968931057</v>
      </c>
      <c r="GJ84" s="11">
        <f t="shared" si="243"/>
        <v>2.5803296344166688</v>
      </c>
      <c r="GK84" s="11">
        <f t="shared" si="243"/>
        <v>2.4735326578810906</v>
      </c>
      <c r="GL84" s="11">
        <f t="shared" si="243"/>
        <v>1.3861046472689391</v>
      </c>
      <c r="GM84" s="11">
        <f t="shared" si="243"/>
        <v>1.3697975337716575</v>
      </c>
      <c r="GN84" s="11">
        <f t="shared" si="243"/>
        <v>1.3412600851514151</v>
      </c>
      <c r="GO84" s="11">
        <f t="shared" si="243"/>
        <v>1.3355525954273655</v>
      </c>
      <c r="GP84" s="11">
        <f t="shared" si="243"/>
        <v>1.5628435810371291</v>
      </c>
      <c r="GQ84" s="11">
        <f t="shared" si="243"/>
        <v>1.5202205742815713</v>
      </c>
      <c r="GR84" s="11">
        <f t="shared" si="243"/>
        <v>1.4291243441569474</v>
      </c>
      <c r="GS84" s="11">
        <f t="shared" si="243"/>
        <v>1.3200595915765483</v>
      </c>
      <c r="GT84" s="11">
        <f t="shared" si="243"/>
        <v>1.3037625595817759</v>
      </c>
      <c r="GU84" s="11">
        <f t="shared" si="243"/>
        <v>1.3037625595817759</v>
      </c>
      <c r="GV84" s="11">
        <f t="shared" si="243"/>
        <v>1.3037625595817759</v>
      </c>
      <c r="GW84" s="11">
        <f t="shared" si="243"/>
        <v>1.533662143405464</v>
      </c>
      <c r="GX84" s="11">
        <f t="shared" si="243"/>
        <v>1.533662143405464</v>
      </c>
      <c r="GY84" s="11">
        <f t="shared" si="243"/>
        <v>1.7872078158481552</v>
      </c>
      <c r="GZ84" s="11">
        <f t="shared" si="243"/>
        <v>1.4083351815482308</v>
      </c>
      <c r="HA84" s="11">
        <f t="shared" si="243"/>
        <v>3.4179948931819442</v>
      </c>
      <c r="HB84" s="11">
        <f t="shared" si="243"/>
        <v>2.7343959145455559</v>
      </c>
      <c r="HC84" s="11">
        <f t="shared" si="243"/>
        <v>2.4609563230910001</v>
      </c>
      <c r="HD84" s="11">
        <f t="shared" si="243"/>
        <v>2.8868008178223947</v>
      </c>
      <c r="HE84" s="11">
        <f t="shared" si="243"/>
        <v>3.82716624209294</v>
      </c>
      <c r="HF84" s="11">
        <f t="shared" si="243"/>
        <v>3.2520868002036449</v>
      </c>
      <c r="HG84" s="11">
        <f t="shared" si="243"/>
        <v>2.6399404850599257</v>
      </c>
      <c r="HH84" s="11">
        <f t="shared" si="243"/>
        <v>2.8455759501781892</v>
      </c>
      <c r="HI84" s="11">
        <f t="shared" si="243"/>
        <v>5.6138481977285872</v>
      </c>
      <c r="HJ84" s="11">
        <f t="shared" si="243"/>
        <v>4.3485046357008734</v>
      </c>
      <c r="HK84" s="11">
        <f t="shared" si="243"/>
        <v>4.6269693280485216</v>
      </c>
      <c r="HL84" s="11">
        <f t="shared" si="243"/>
        <v>6.106326096365982</v>
      </c>
      <c r="HM84" s="11">
        <f t="shared" si="243"/>
        <v>5.7696932238390506</v>
      </c>
      <c r="HN84" s="11">
        <f t="shared" si="243"/>
        <v>4.1415236545762806</v>
      </c>
      <c r="HO84" s="11">
        <f t="shared" si="243"/>
        <v>1.2107981318609415</v>
      </c>
      <c r="HP84" s="11">
        <f t="shared" si="243"/>
        <v>1.070600453434938</v>
      </c>
      <c r="HQ84" s="11">
        <f t="shared" si="243"/>
        <v>1.0578552099416649</v>
      </c>
      <c r="HR84" s="11">
        <f t="shared" si="243"/>
        <v>1.1509228164247078</v>
      </c>
      <c r="HS84" s="11">
        <f t="shared" si="243"/>
        <v>1.3044123179869704</v>
      </c>
      <c r="HT84" s="11">
        <f t="shared" si="243"/>
        <v>1.1537799372857727</v>
      </c>
      <c r="HU84" s="11">
        <f t="shared" si="243"/>
        <v>1.1168858113841917</v>
      </c>
      <c r="HV84" s="11">
        <f t="shared" si="243"/>
        <v>1.0196194794618454</v>
      </c>
      <c r="HW84" s="11">
        <f t="shared" si="243"/>
        <v>2.0958844855604601</v>
      </c>
      <c r="HX84" s="11">
        <f t="shared" si="243"/>
        <v>1.6472916658440111</v>
      </c>
      <c r="HY84" s="11">
        <f t="shared" si="243"/>
        <v>2.0813718536604773</v>
      </c>
      <c r="HZ84" s="11">
        <f t="shared" si="243"/>
        <v>2.8687812267821555</v>
      </c>
      <c r="IA84" s="11">
        <f t="shared" si="243"/>
        <v>3.2573821649063763</v>
      </c>
      <c r="IB84" s="11">
        <f t="shared" si="243"/>
        <v>1.4890025454017972</v>
      </c>
      <c r="IC84" s="11">
        <f t="shared" si="243"/>
        <v>1.3937922864890864</v>
      </c>
      <c r="ID84" s="11">
        <f t="shared" si="243"/>
        <v>1.2899916282759798</v>
      </c>
      <c r="IE84" s="11">
        <f t="shared" si="243"/>
        <v>1.2026559020552976</v>
      </c>
      <c r="IF84" s="11">
        <f t="shared" si="243"/>
        <v>1.6293387329745062</v>
      </c>
      <c r="IG84" s="11">
        <f t="shared" si="243"/>
        <v>1.8327974840696868</v>
      </c>
      <c r="IH84" s="11">
        <f t="shared" si="243"/>
        <v>1.8384496144687505</v>
      </c>
      <c r="II84" s="11">
        <f t="shared" si="243"/>
        <v>1.4727836925559992</v>
      </c>
      <c r="IJ84" s="11">
        <f t="shared" si="243"/>
        <v>1.43402622696242</v>
      </c>
      <c r="IK84" s="11">
        <f t="shared" si="243"/>
        <v>1.4081879165667008</v>
      </c>
      <c r="IL84" s="11">
        <f t="shared" si="243"/>
        <v>1.3952687613688408</v>
      </c>
      <c r="IM84" s="11">
        <f t="shared" si="243"/>
        <v>1.4469453821602796</v>
      </c>
      <c r="IN84" s="11">
        <f t="shared" si="243"/>
        <v>1.5355338749456018</v>
      </c>
      <c r="IO84" s="11">
        <f t="shared" ref="IO84:KZ84" si="244">SUMIF(IO81:IO83,"&lt;&gt;#REF!")</f>
        <v>1.4174158845651719</v>
      </c>
      <c r="IP84" s="11">
        <f t="shared" si="244"/>
        <v>4.9448720427027997</v>
      </c>
      <c r="IQ84" s="11">
        <f t="shared" si="244"/>
        <v>4.729877606063547</v>
      </c>
      <c r="IR84" s="11">
        <f t="shared" si="244"/>
        <v>6.5399431107892907</v>
      </c>
      <c r="IS84" s="11">
        <f t="shared" si="244"/>
        <v>5.0922994534531201</v>
      </c>
      <c r="IT84" s="11">
        <f t="shared" si="244"/>
        <v>6.3686859199540962</v>
      </c>
      <c r="IU84" s="11">
        <f t="shared" si="244"/>
        <v>6.8394185399233693</v>
      </c>
      <c r="IV84" s="11">
        <f t="shared" si="244"/>
        <v>5.6415524881483137</v>
      </c>
      <c r="IW84" s="11">
        <f t="shared" si="244"/>
        <v>4.9906041241312016</v>
      </c>
      <c r="IX84" s="11">
        <f t="shared" si="244"/>
        <v>4.7158773451949987</v>
      </c>
      <c r="IY84" s="11">
        <f t="shared" si="244"/>
        <v>6.686966704319472</v>
      </c>
      <c r="IZ84" s="11">
        <f t="shared" si="244"/>
        <v>6.686966704319472</v>
      </c>
      <c r="JA84" s="11">
        <f t="shared" si="244"/>
        <v>5.6185257432987319</v>
      </c>
      <c r="JB84" s="11">
        <f t="shared" si="244"/>
        <v>5.250097825705371</v>
      </c>
      <c r="JC84" s="11">
        <f t="shared" si="244"/>
        <v>5.3490275443184023</v>
      </c>
      <c r="JD84" s="11">
        <f t="shared" si="244"/>
        <v>3.5102993259589512</v>
      </c>
      <c r="JE84" s="11">
        <f t="shared" si="244"/>
        <v>1.7656404432507695</v>
      </c>
      <c r="JF84" s="11">
        <f t="shared" si="244"/>
        <v>1.6977311954334322</v>
      </c>
      <c r="JG84" s="11">
        <f t="shared" si="244"/>
        <v>1.6966179290757717</v>
      </c>
      <c r="JH84" s="11">
        <f t="shared" si="244"/>
        <v>2.1567279058691793</v>
      </c>
      <c r="JI84" s="11">
        <f t="shared" si="244"/>
        <v>2.3107798991455502</v>
      </c>
      <c r="JJ84" s="11">
        <f t="shared" si="244"/>
        <v>1.8728148963856208</v>
      </c>
      <c r="JK84" s="11">
        <f t="shared" si="244"/>
        <v>1.843087675808071</v>
      </c>
      <c r="JL84" s="11">
        <f t="shared" si="244"/>
        <v>1.7137821277615111</v>
      </c>
      <c r="JM84" s="11">
        <f t="shared" si="244"/>
        <v>3.5106575197677219</v>
      </c>
      <c r="JN84" s="11">
        <f t="shared" si="244"/>
        <v>3.1334794391315204</v>
      </c>
      <c r="JO84" s="11">
        <f t="shared" si="244"/>
        <v>5.2804931289068229</v>
      </c>
      <c r="JP84" s="11">
        <f t="shared" si="244"/>
        <v>6.4640747162820196</v>
      </c>
      <c r="JQ84" s="11">
        <f t="shared" si="244"/>
        <v>4.3394075349466998</v>
      </c>
      <c r="JR84" s="11">
        <f t="shared" si="244"/>
        <v>2.6663896556303808</v>
      </c>
      <c r="JS84" s="11">
        <f t="shared" si="244"/>
        <v>2.249300770950768</v>
      </c>
      <c r="JT84" s="11">
        <f t="shared" si="244"/>
        <v>2.0854444233980645</v>
      </c>
      <c r="JU84" s="11">
        <f t="shared" si="244"/>
        <v>1.9811722022281595</v>
      </c>
      <c r="JV84" s="11">
        <f t="shared" si="244"/>
        <v>3.4006345499425459</v>
      </c>
      <c r="JW84" s="11">
        <f t="shared" si="244"/>
        <v>4.68885579967308</v>
      </c>
      <c r="JX84" s="11">
        <f t="shared" si="244"/>
        <v>3.2026467930755977</v>
      </c>
      <c r="JY84" s="11">
        <f t="shared" si="244"/>
        <v>2.532325371269077</v>
      </c>
      <c r="JZ84" s="11">
        <f t="shared" si="244"/>
        <v>2.3275049368281961</v>
      </c>
      <c r="KA84" s="11">
        <f t="shared" si="244"/>
        <v>4.656011970327377</v>
      </c>
      <c r="KB84" s="11">
        <f t="shared" si="244"/>
        <v>4.0068564552336543</v>
      </c>
      <c r="KC84" s="11">
        <f t="shared" si="244"/>
        <v>4.81270468086724</v>
      </c>
      <c r="KD84" s="11">
        <f t="shared" si="244"/>
        <v>4.8350893538015063</v>
      </c>
      <c r="KE84" s="11">
        <f t="shared" si="244"/>
        <v>3.8093215344277631</v>
      </c>
      <c r="KF84" s="11">
        <f t="shared" si="244"/>
        <v>7.2760788977249415</v>
      </c>
      <c r="KG84" s="11">
        <f t="shared" si="244"/>
        <v>5.5365985782237548</v>
      </c>
      <c r="KH84" s="11">
        <f t="shared" si="244"/>
        <v>5.3096242763202692</v>
      </c>
      <c r="KI84" s="11">
        <f t="shared" si="244"/>
        <v>4.5062489533979146</v>
      </c>
      <c r="KJ84" s="11">
        <f t="shared" si="244"/>
        <v>5.9484952602333898</v>
      </c>
      <c r="KK84" s="11">
        <f t="shared" si="244"/>
        <v>6.2950095472372762</v>
      </c>
      <c r="KL84" s="11">
        <f t="shared" si="244"/>
        <v>6.9703683643696825</v>
      </c>
      <c r="KM84" s="11">
        <f t="shared" si="244"/>
        <v>5.4684947002750155</v>
      </c>
      <c r="KN84" s="11">
        <f t="shared" si="244"/>
        <v>4.8769030008816276</v>
      </c>
      <c r="KO84" s="11">
        <f t="shared" si="244"/>
        <v>5.4947813099565455</v>
      </c>
      <c r="KP84" s="11">
        <f t="shared" si="244"/>
        <v>12.994187017227482</v>
      </c>
      <c r="KQ84" s="11">
        <f t="shared" si="244"/>
        <v>10.058693593755532</v>
      </c>
      <c r="KR84" s="11">
        <f t="shared" si="244"/>
        <v>10.221217173902591</v>
      </c>
      <c r="KS84" s="11">
        <f t="shared" si="244"/>
        <v>12.103402630956804</v>
      </c>
      <c r="KT84" s="11">
        <f t="shared" si="244"/>
        <v>6.2002254755211768</v>
      </c>
      <c r="KU84" s="11">
        <f t="shared" si="244"/>
        <v>2.8557026174306146</v>
      </c>
      <c r="KV84" s="11">
        <f t="shared" si="244"/>
        <v>2.5592555197287057</v>
      </c>
      <c r="KW84" s="11">
        <f t="shared" si="244"/>
        <v>2.5144685481334537</v>
      </c>
      <c r="KX84" s="11">
        <f t="shared" si="244"/>
        <v>4.7323298209081424</v>
      </c>
      <c r="KY84" s="11">
        <f t="shared" si="244"/>
        <v>5.7412933235917922</v>
      </c>
      <c r="KZ84" s="11">
        <f t="shared" si="244"/>
        <v>4.5738621078847306</v>
      </c>
      <c r="LA84" s="11">
        <f t="shared" ref="LA84:NI84" si="245">SUMIF(LA81:LA83,"&lt;&gt;#REF!")</f>
        <v>3.6395995228668938</v>
      </c>
      <c r="LB84" s="11">
        <f t="shared" si="245"/>
        <v>2.9930849718445596</v>
      </c>
      <c r="LC84" s="11">
        <f t="shared" si="245"/>
        <v>2.7808675017179834</v>
      </c>
      <c r="LD84" s="11">
        <f t="shared" si="245"/>
        <v>2.6876681379828691</v>
      </c>
      <c r="LE84" s="11">
        <f t="shared" si="245"/>
        <v>4.4463895884235294</v>
      </c>
      <c r="LF84" s="11">
        <f t="shared" si="245"/>
        <v>4.9384854646438416</v>
      </c>
      <c r="LG84" s="11">
        <f t="shared" si="245"/>
        <v>3.8262139635979318</v>
      </c>
      <c r="LH84" s="11">
        <f t="shared" si="245"/>
        <v>3.9341938446121913</v>
      </c>
      <c r="LI84" s="11">
        <f t="shared" si="245"/>
        <v>2.0304407205367494</v>
      </c>
      <c r="LJ84" s="11">
        <f t="shared" si="245"/>
        <v>1.8178115954011758</v>
      </c>
      <c r="LK84" s="11">
        <f t="shared" si="245"/>
        <v>1.7610965433226908</v>
      </c>
      <c r="LL84" s="11">
        <f t="shared" si="245"/>
        <v>1.3052833203450538</v>
      </c>
      <c r="LM84" s="11">
        <f t="shared" si="245"/>
        <v>1.2400191543278014</v>
      </c>
      <c r="LN84" s="11">
        <f t="shared" si="245"/>
        <v>1.144712753159749</v>
      </c>
      <c r="LO84" s="11">
        <f t="shared" si="245"/>
        <v>0.71410738266496554</v>
      </c>
      <c r="LP84" s="11">
        <f t="shared" si="245"/>
        <v>0.65502048339008678</v>
      </c>
      <c r="LQ84" s="11">
        <f t="shared" si="245"/>
        <v>0.9282014722453712</v>
      </c>
      <c r="LR84" s="11">
        <f t="shared" si="245"/>
        <v>4.5507624018800037</v>
      </c>
      <c r="LS84" s="11">
        <f t="shared" si="245"/>
        <v>3.3700416122383934</v>
      </c>
      <c r="LT84" s="11">
        <f t="shared" si="245"/>
        <v>4.0488070216694112</v>
      </c>
      <c r="LU84" s="11">
        <f t="shared" si="245"/>
        <v>4.269324953509555</v>
      </c>
      <c r="LV84" s="11">
        <f t="shared" si="245"/>
        <v>3.7538820627809626</v>
      </c>
      <c r="LW84" s="11">
        <f t="shared" si="245"/>
        <v>4.0003722207746018</v>
      </c>
      <c r="LX84" s="11">
        <f t="shared" si="245"/>
        <v>3.7712370422667716</v>
      </c>
      <c r="LY84" s="11">
        <f t="shared" si="245"/>
        <v>3.3036443092633458</v>
      </c>
      <c r="LZ84" s="11">
        <f t="shared" si="245"/>
        <v>3.7768523589332652</v>
      </c>
      <c r="MA84" s="11">
        <f t="shared" si="245"/>
        <v>3.9522105162070131</v>
      </c>
      <c r="MB84" s="11">
        <f t="shared" si="245"/>
        <v>2.7774721556952393</v>
      </c>
      <c r="MC84" s="11">
        <f t="shared" si="245"/>
        <v>2.6352112361523266</v>
      </c>
      <c r="MD84" s="11">
        <f t="shared" si="245"/>
        <v>2.2293858104786208</v>
      </c>
      <c r="ME84" s="11">
        <f t="shared" si="245"/>
        <v>1.8618135218914436</v>
      </c>
      <c r="MF84" s="11">
        <f t="shared" si="245"/>
        <v>1.5493105430396887</v>
      </c>
      <c r="MG84" s="11">
        <f t="shared" si="245"/>
        <v>1.7240289874313919</v>
      </c>
      <c r="MH84" s="11">
        <f t="shared" si="245"/>
        <v>1.498518990282633</v>
      </c>
      <c r="MI84" s="11">
        <f t="shared" si="245"/>
        <v>1.4373549498629334</v>
      </c>
      <c r="MJ84" s="11">
        <f t="shared" si="245"/>
        <v>1.3381774583223911</v>
      </c>
      <c r="MK84" s="11">
        <f t="shared" si="245"/>
        <v>1.0233475839622428</v>
      </c>
      <c r="ML84" s="11">
        <f t="shared" si="245"/>
        <v>0.95974329461497787</v>
      </c>
      <c r="MM84" s="11">
        <f t="shared" si="245"/>
        <v>0.92151915477193724</v>
      </c>
      <c r="MN84" s="11">
        <f t="shared" si="245"/>
        <v>1.6955464871531276</v>
      </c>
      <c r="MO84" s="11">
        <f t="shared" si="245"/>
        <v>1.6868986329962432</v>
      </c>
      <c r="MP84" s="11">
        <f t="shared" si="245"/>
        <v>1.9003909873134379</v>
      </c>
      <c r="MQ84" s="11">
        <f t="shared" si="245"/>
        <v>0.88927263312226978</v>
      </c>
      <c r="MR84" s="11">
        <f t="shared" si="245"/>
        <v>0.84593576016309457</v>
      </c>
      <c r="MS84" s="11">
        <f t="shared" si="245"/>
        <v>0.84497936020813347</v>
      </c>
      <c r="MT84" s="11">
        <f t="shared" si="245"/>
        <v>0.84405538059062879</v>
      </c>
      <c r="MU84" s="11">
        <f t="shared" si="245"/>
        <v>1.2273758847457268</v>
      </c>
      <c r="MV84" s="11">
        <f t="shared" si="245"/>
        <v>1.1425805952843708</v>
      </c>
      <c r="MW84" s="11">
        <f t="shared" si="245"/>
        <v>1.0060458071686285</v>
      </c>
      <c r="MX84" s="11">
        <f t="shared" si="245"/>
        <v>0.6961187923795833</v>
      </c>
      <c r="MY84" s="11">
        <f t="shared" si="245"/>
        <v>0.6961187923795833</v>
      </c>
      <c r="MZ84" s="11">
        <f t="shared" si="245"/>
        <v>0.6961187923795833</v>
      </c>
      <c r="NA84" s="11">
        <f t="shared" si="245"/>
        <v>0.6961187923795833</v>
      </c>
      <c r="NB84" s="11">
        <f t="shared" si="245"/>
        <v>0.85676159062102553</v>
      </c>
      <c r="NC84" s="11" t="e">
        <f t="shared" si="245"/>
        <v>#N/A</v>
      </c>
      <c r="ND84" s="11" t="e">
        <f t="shared" si="245"/>
        <v>#N/A</v>
      </c>
      <c r="NE84" s="11" t="e">
        <f t="shared" si="245"/>
        <v>#N/A</v>
      </c>
      <c r="NF84" s="11" t="e">
        <f t="shared" si="245"/>
        <v>#N/A</v>
      </c>
      <c r="NG84" s="11" t="e">
        <f t="shared" si="245"/>
        <v>#N/A</v>
      </c>
      <c r="NH84" s="11" t="e">
        <f t="shared" si="245"/>
        <v>#N/A</v>
      </c>
      <c r="NI84" s="11" t="e">
        <f t="shared" si="245"/>
        <v>#N/A</v>
      </c>
    </row>
    <row r="85" spans="1:373" s="323" customFormat="1" ht="15">
      <c r="A85" s="412"/>
      <c r="B85" s="1323"/>
      <c r="C85" s="1324"/>
      <c r="D85" s="1324"/>
      <c r="E85" s="1324"/>
      <c r="F85" s="1324"/>
      <c r="G85" s="1324"/>
      <c r="H85" s="1324"/>
      <c r="I85" s="1324"/>
      <c r="J85" s="1324"/>
      <c r="K85" s="1324"/>
      <c r="L85" s="1324"/>
      <c r="M85" s="1324"/>
      <c r="N85" s="1324"/>
      <c r="O85" s="1324"/>
      <c r="P85" s="1324"/>
      <c r="Q85" s="1324"/>
      <c r="R85" s="1324"/>
      <c r="S85" s="1324"/>
      <c r="T85" s="1324"/>
      <c r="U85" s="1324"/>
      <c r="V85" s="1324"/>
      <c r="W85" s="1324"/>
      <c r="X85" s="1324"/>
      <c r="Y85" s="1324"/>
      <c r="Z85" s="1324"/>
      <c r="AA85" s="1324"/>
      <c r="AB85" s="1324"/>
      <c r="AC85" s="1324"/>
      <c r="AD85" s="1324"/>
      <c r="AE85" s="1324"/>
      <c r="AF85" s="1324"/>
      <c r="AG85" s="1324"/>
      <c r="AH85" s="1324"/>
      <c r="AI85" s="1324"/>
      <c r="AJ85" s="1324"/>
      <c r="AK85" s="1324"/>
      <c r="AL85" s="1324"/>
      <c r="AM85" s="1324"/>
      <c r="AN85" s="1324"/>
      <c r="AO85" s="1324"/>
      <c r="AP85" s="1324"/>
      <c r="AQ85" s="1324"/>
      <c r="AR85" s="1324"/>
      <c r="AS85" s="1324"/>
      <c r="AT85" s="1324"/>
      <c r="AU85" s="1324"/>
      <c r="AV85" s="1324"/>
      <c r="AW85" s="1324"/>
      <c r="AX85" s="1324"/>
      <c r="AY85" s="1324"/>
      <c r="AZ85" s="1324"/>
      <c r="BA85" s="1324"/>
      <c r="BB85" s="1324"/>
      <c r="BC85" s="1324"/>
      <c r="BD85" s="1324"/>
      <c r="BE85" s="1324"/>
      <c r="BF85" s="1324"/>
      <c r="BG85" s="1324"/>
      <c r="BH85" s="1324"/>
      <c r="BI85" s="1324"/>
      <c r="BJ85" s="1324"/>
      <c r="BK85" s="1324"/>
      <c r="BL85" s="1324"/>
      <c r="BM85" s="1324"/>
      <c r="BN85" s="1324"/>
      <c r="BO85" s="1324"/>
      <c r="BP85" s="1324"/>
      <c r="BQ85" s="1324"/>
      <c r="BR85" s="1324"/>
      <c r="BS85" s="1324"/>
      <c r="BT85" s="1324"/>
      <c r="BU85" s="1324"/>
      <c r="BV85" s="1324"/>
      <c r="BW85" s="1324"/>
      <c r="BX85" s="1324"/>
      <c r="BY85" s="1324"/>
      <c r="BZ85" s="1324"/>
      <c r="CA85" s="1324"/>
      <c r="CB85" s="1324"/>
      <c r="CC85" s="1324"/>
      <c r="CD85" s="1324"/>
      <c r="CE85" s="1324"/>
      <c r="CF85" s="1324"/>
      <c r="CG85" s="1324"/>
      <c r="CH85" s="1324"/>
      <c r="CI85" s="1324"/>
      <c r="CJ85" s="1324"/>
      <c r="CK85" s="1324"/>
      <c r="CL85" s="1324"/>
      <c r="CM85" s="1324"/>
      <c r="CN85" s="1324"/>
      <c r="CO85" s="1324"/>
      <c r="CP85" s="1324"/>
      <c r="CQ85" s="1324"/>
      <c r="CR85" s="1324"/>
      <c r="CS85" s="1324"/>
      <c r="CT85" s="1324"/>
      <c r="CU85" s="1324"/>
      <c r="CV85" s="1324"/>
      <c r="CW85" s="1324"/>
      <c r="CX85" s="1324"/>
      <c r="CY85" s="1324"/>
      <c r="CZ85" s="1324"/>
      <c r="DA85" s="1324"/>
      <c r="DB85" s="1324"/>
      <c r="DC85" s="1324"/>
      <c r="DD85" s="1324"/>
      <c r="DE85" s="1324"/>
      <c r="DF85" s="1324"/>
      <c r="DG85" s="1324"/>
      <c r="DH85" s="1324"/>
      <c r="DI85" s="1324"/>
      <c r="DJ85" s="1324"/>
      <c r="DK85" s="1324"/>
      <c r="DL85" s="1324"/>
      <c r="DM85" s="1324"/>
      <c r="DN85" s="1324"/>
      <c r="DO85" s="1324"/>
      <c r="DP85" s="1324"/>
      <c r="DQ85" s="1324"/>
      <c r="DR85" s="1324"/>
      <c r="DS85" s="1324"/>
      <c r="DT85" s="1324"/>
      <c r="DU85" s="1324"/>
      <c r="DV85" s="1324"/>
      <c r="DW85" s="1324"/>
      <c r="DX85" s="1324"/>
      <c r="DY85" s="1324"/>
      <c r="DZ85" s="1324"/>
      <c r="EA85" s="1324"/>
      <c r="EB85" s="1324"/>
      <c r="EC85" s="1324"/>
      <c r="ED85" s="1324"/>
      <c r="EE85" s="1324"/>
      <c r="EF85" s="1324"/>
      <c r="EG85" s="1324"/>
      <c r="EH85" s="1324"/>
      <c r="EI85" s="1324"/>
      <c r="EJ85" s="1324"/>
      <c r="EK85" s="1324"/>
      <c r="EL85" s="1324"/>
      <c r="EM85" s="1324"/>
      <c r="EN85" s="1324"/>
      <c r="EO85" s="1324"/>
      <c r="EP85" s="1324"/>
      <c r="EQ85" s="1324"/>
      <c r="ER85" s="1324"/>
      <c r="ES85" s="1324"/>
      <c r="ET85" s="1324"/>
      <c r="EU85" s="1324"/>
      <c r="EV85" s="1324"/>
      <c r="EW85" s="1324"/>
      <c r="EX85" s="1324"/>
      <c r="EY85" s="1324"/>
      <c r="EZ85" s="1324"/>
      <c r="FA85" s="1324"/>
      <c r="FB85" s="1324"/>
      <c r="FC85" s="1324"/>
      <c r="FD85" s="1324"/>
      <c r="FE85" s="1324"/>
      <c r="FF85" s="1324"/>
      <c r="FG85" s="1324"/>
      <c r="FH85" s="1324"/>
      <c r="FI85" s="1324"/>
      <c r="FJ85" s="1324"/>
      <c r="FK85" s="1324"/>
      <c r="FL85" s="1324"/>
      <c r="FM85" s="1324"/>
      <c r="FN85" s="1324"/>
      <c r="FO85" s="1324"/>
      <c r="FP85" s="1324"/>
      <c r="FQ85" s="1324"/>
      <c r="FR85" s="1324"/>
      <c r="FS85" s="1324"/>
      <c r="FT85" s="1324"/>
      <c r="FU85" s="1324"/>
      <c r="FV85" s="1324"/>
      <c r="FW85" s="1324"/>
      <c r="FX85" s="1324"/>
      <c r="FY85" s="1324"/>
      <c r="FZ85" s="1324"/>
      <c r="GA85" s="1324"/>
      <c r="GB85" s="1324"/>
      <c r="GC85" s="1324"/>
      <c r="GD85" s="1324"/>
      <c r="GE85" s="1324"/>
      <c r="GF85" s="1324"/>
      <c r="GG85" s="1324"/>
      <c r="GH85" s="1324"/>
      <c r="GI85" s="1324"/>
      <c r="GJ85" s="1324"/>
      <c r="GK85" s="1324"/>
      <c r="GL85" s="1324"/>
      <c r="GM85" s="1324"/>
      <c r="GN85" s="1324"/>
      <c r="GO85" s="1324"/>
      <c r="GP85" s="1324"/>
      <c r="GQ85" s="1324"/>
      <c r="GR85" s="1324"/>
      <c r="GS85" s="1324"/>
      <c r="GT85" s="1324"/>
      <c r="GU85" s="1324"/>
      <c r="GV85" s="1324"/>
      <c r="GW85" s="1324"/>
      <c r="GX85" s="1324"/>
      <c r="GY85" s="1324"/>
      <c r="GZ85" s="1324"/>
      <c r="HA85" s="1324"/>
      <c r="HB85" s="1324"/>
      <c r="HC85" s="1324"/>
      <c r="HD85" s="1324"/>
      <c r="HE85" s="1324"/>
      <c r="HF85" s="1324"/>
      <c r="HG85" s="1324"/>
      <c r="HH85" s="1324"/>
      <c r="HI85" s="1324"/>
      <c r="HJ85" s="1324"/>
      <c r="HK85" s="1324"/>
      <c r="HL85" s="1324"/>
      <c r="HM85" s="1324"/>
      <c r="HN85" s="1324"/>
      <c r="HO85" s="1324"/>
      <c r="HP85" s="1324"/>
      <c r="HQ85" s="1324"/>
      <c r="HR85" s="1324"/>
      <c r="HS85" s="1324"/>
      <c r="HT85" s="1324"/>
      <c r="HU85" s="1324"/>
      <c r="HV85" s="1324"/>
      <c r="HW85" s="1324"/>
      <c r="HX85" s="1324"/>
      <c r="HY85" s="1324"/>
      <c r="HZ85" s="1324"/>
      <c r="IA85" s="1324"/>
      <c r="IB85" s="1324"/>
      <c r="IC85" s="1324"/>
      <c r="ID85" s="1324"/>
      <c r="IE85" s="1324"/>
      <c r="IF85" s="1324"/>
      <c r="IG85" s="1324"/>
      <c r="IH85" s="1324"/>
      <c r="II85" s="1324"/>
      <c r="IJ85" s="1324"/>
      <c r="IK85" s="1324"/>
      <c r="IL85" s="1324"/>
      <c r="IM85" s="1324"/>
      <c r="IN85" s="1324"/>
      <c r="IO85" s="1324"/>
      <c r="IP85" s="1324"/>
      <c r="IQ85" s="1324"/>
      <c r="IR85" s="1324"/>
      <c r="IS85" s="1324"/>
      <c r="IT85" s="1324"/>
      <c r="IU85" s="1324"/>
      <c r="IV85" s="1324"/>
      <c r="IW85" s="1324"/>
      <c r="IX85" s="1324"/>
      <c r="IY85" s="1324"/>
      <c r="IZ85" s="1324"/>
      <c r="JA85" s="1324"/>
      <c r="JB85" s="1324"/>
      <c r="JC85" s="1324"/>
      <c r="JD85" s="1324"/>
      <c r="JE85" s="1324"/>
      <c r="JF85" s="1324"/>
      <c r="JG85" s="1324"/>
      <c r="JH85" s="1324"/>
      <c r="JI85" s="1324"/>
      <c r="JJ85" s="1324"/>
      <c r="JK85" s="1324"/>
      <c r="JL85" s="1324"/>
      <c r="JM85" s="1324"/>
      <c r="JN85" s="1324"/>
      <c r="JO85" s="1324"/>
      <c r="JP85" s="1324"/>
      <c r="JQ85" s="1324"/>
      <c r="JR85" s="1324"/>
      <c r="JS85" s="1324"/>
      <c r="JT85" s="1324"/>
      <c r="JU85" s="1324"/>
      <c r="JV85" s="1324"/>
      <c r="JW85" s="1324"/>
      <c r="JX85" s="1324"/>
      <c r="JY85" s="1324"/>
      <c r="JZ85" s="1324"/>
      <c r="KA85" s="1324"/>
      <c r="KB85" s="1324"/>
      <c r="KC85" s="1324"/>
      <c r="KD85" s="1324"/>
      <c r="KE85" s="1324"/>
      <c r="KF85" s="1324"/>
      <c r="KG85" s="1324"/>
      <c r="KH85" s="1324"/>
      <c r="KI85" s="1324"/>
      <c r="KJ85" s="1324"/>
      <c r="KK85" s="1324"/>
      <c r="KL85" s="1324"/>
      <c r="KM85" s="1324"/>
      <c r="KN85" s="1324"/>
      <c r="KO85" s="1324"/>
      <c r="KP85" s="1324"/>
      <c r="KQ85" s="1324"/>
      <c r="KR85" s="1324"/>
      <c r="KS85" s="1324"/>
      <c r="KT85" s="1324"/>
      <c r="KU85" s="1324"/>
      <c r="KV85" s="1324"/>
      <c r="KW85" s="1324"/>
      <c r="KX85" s="1324"/>
      <c r="KY85" s="1324"/>
      <c r="KZ85" s="1324"/>
      <c r="LA85" s="1324"/>
      <c r="LB85" s="1324"/>
      <c r="LC85" s="1324"/>
      <c r="LD85" s="1324"/>
      <c r="LE85" s="1324"/>
      <c r="LF85" s="1324"/>
      <c r="LG85" s="1324"/>
      <c r="LH85" s="1324"/>
      <c r="LI85" s="1324"/>
      <c r="LJ85" s="1324"/>
      <c r="LK85" s="1324"/>
      <c r="LL85" s="1324"/>
      <c r="LM85" s="1324"/>
      <c r="LN85" s="1324"/>
      <c r="LO85" s="1324"/>
      <c r="LP85" s="1324"/>
      <c r="LQ85" s="1324"/>
      <c r="LR85" s="1324"/>
      <c r="LS85" s="1324"/>
      <c r="LT85" s="1324"/>
      <c r="LU85" s="1324"/>
      <c r="LV85" s="1324"/>
      <c r="LW85" s="1324"/>
      <c r="LX85" s="1324"/>
      <c r="LY85" s="1324"/>
      <c r="LZ85" s="1324"/>
      <c r="MA85" s="1324"/>
      <c r="MB85" s="1324"/>
      <c r="MC85" s="1324"/>
      <c r="MD85" s="1324"/>
      <c r="ME85" s="1324"/>
      <c r="MF85" s="1324"/>
      <c r="MG85" s="1324"/>
      <c r="MH85" s="1324"/>
      <c r="MI85" s="1324"/>
      <c r="MJ85" s="1324"/>
      <c r="MK85" s="1324"/>
      <c r="ML85" s="1324"/>
      <c r="MM85" s="1324"/>
      <c r="MN85" s="1324"/>
      <c r="MO85" s="1324"/>
      <c r="MP85" s="1324"/>
      <c r="MQ85" s="1324"/>
      <c r="MR85" s="1324"/>
      <c r="MS85" s="1324"/>
      <c r="MT85" s="1324"/>
      <c r="MU85" s="1324"/>
      <c r="MV85" s="1324"/>
      <c r="MW85" s="1324"/>
      <c r="MX85" s="1324"/>
      <c r="MY85" s="1324"/>
      <c r="MZ85" s="1324"/>
      <c r="NA85" s="1324"/>
      <c r="NB85" s="1324"/>
      <c r="NC85" s="1324"/>
      <c r="ND85" s="1324"/>
      <c r="NE85" s="1324"/>
      <c r="NF85" s="1324"/>
      <c r="NG85" s="1324"/>
      <c r="NH85" s="1324"/>
      <c r="NI85" s="1324"/>
    </row>
    <row r="86" spans="1:373" s="1320" customFormat="1" ht="15">
      <c r="A86" s="1319"/>
      <c r="B86" s="1326" t="s">
        <v>1257</v>
      </c>
      <c r="C86" s="1327">
        <f>C38*SUMIF(Data!$D:$D,C1,Data!$E:$E)</f>
        <v>84</v>
      </c>
      <c r="D86" s="1327">
        <f>D38*SUMIF(Data!$D:$D,D1,Data!$E:$E)</f>
        <v>84</v>
      </c>
      <c r="E86" s="1327">
        <f>E38*SUMIF(Data!$D:$D,E1,Data!$E:$E)</f>
        <v>77</v>
      </c>
      <c r="F86" s="1327">
        <f>F38*SUMIF(Data!$D:$D,F1,Data!$E:$E)</f>
        <v>77</v>
      </c>
      <c r="G86" s="1327">
        <f>G38*SUMIF(Data!$D:$D,G1,Data!$E:$E)</f>
        <v>77</v>
      </c>
      <c r="H86" s="1327">
        <f>H38*SUMIF(Data!$D:$D,H1,Data!$E:$E)</f>
        <v>140</v>
      </c>
      <c r="I86" s="1327">
        <f>I38*SUMIF(Data!$D:$D,I1,Data!$E:$E)</f>
        <v>140</v>
      </c>
      <c r="J86" s="1327">
        <f>J38*SUMIF(Data!$D:$D,J1,Data!$E:$E)</f>
        <v>84</v>
      </c>
      <c r="K86" s="1327">
        <f>K38*SUMIF(Data!$D:$D,K1,Data!$E:$E)</f>
        <v>84</v>
      </c>
      <c r="L86" s="1327">
        <f>L38*SUMIF(Data!$D:$D,L1,Data!$E:$E)</f>
        <v>77</v>
      </c>
      <c r="M86" s="1327">
        <f>M38*SUMIF(Data!$D:$D,M1,Data!$E:$E)</f>
        <v>77</v>
      </c>
      <c r="N86" s="1327">
        <f>N38*SUMIF(Data!$D:$D,N1,Data!$E:$E)</f>
        <v>77</v>
      </c>
      <c r="O86" s="1327">
        <f>O38*SUMIF(Data!$D:$D,O1,Data!$E:$E)</f>
        <v>140</v>
      </c>
      <c r="P86" s="1327">
        <f>P38*SUMIF(Data!$D:$D,P1,Data!$E:$E)</f>
        <v>140</v>
      </c>
      <c r="Q86" s="1327">
        <f>Q38*SUMIF(Data!$D:$D,Q1,Data!$E:$E)</f>
        <v>84</v>
      </c>
      <c r="R86" s="1327">
        <f>R38*SUMIF(Data!$D:$D,R1,Data!$E:$E)</f>
        <v>84</v>
      </c>
      <c r="S86" s="1327">
        <f>S38*SUMIF(Data!$D:$D,S1,Data!$E:$E)</f>
        <v>77</v>
      </c>
      <c r="T86" s="1327">
        <f>T38*SUMIF(Data!$D:$D,T1,Data!$E:$E)</f>
        <v>77</v>
      </c>
      <c r="U86" s="1327">
        <f>U38*SUMIF(Data!$D:$D,U1,Data!$E:$E)</f>
        <v>77</v>
      </c>
      <c r="V86" s="1327">
        <f>V38*SUMIF(Data!$D:$D,V1,Data!$E:$E)</f>
        <v>140</v>
      </c>
      <c r="W86" s="1327">
        <f>W38*SUMIF(Data!$D:$D,W1,Data!$E:$E)</f>
        <v>140</v>
      </c>
      <c r="X86" s="1327">
        <f>X38*SUMIF(Data!$D:$D,X1,Data!$E:$E)</f>
        <v>84</v>
      </c>
      <c r="Y86" s="1327">
        <f>Y38*SUMIF(Data!$D:$D,Y1,Data!$E:$E)</f>
        <v>84</v>
      </c>
      <c r="Z86" s="1327">
        <f>Z38*SUMIF(Data!$D:$D,Z1,Data!$E:$E)</f>
        <v>77</v>
      </c>
      <c r="AA86" s="1327">
        <f>AA38*SUMIF(Data!$D:$D,AA1,Data!$E:$E)</f>
        <v>77</v>
      </c>
      <c r="AB86" s="1327">
        <f>AB38*SUMIF(Data!$D:$D,AB1,Data!$E:$E)</f>
        <v>77</v>
      </c>
      <c r="AC86" s="1327">
        <f>AC38*SUMIF(Data!$D:$D,AC1,Data!$E:$E)</f>
        <v>140</v>
      </c>
      <c r="AD86" s="1327">
        <f>AD38*SUMIF(Data!$D:$D,AD1,Data!$E:$E)</f>
        <v>140</v>
      </c>
      <c r="AE86" s="1327">
        <f>AE38*SUMIF(Data!$D:$D,AE1,Data!$E:$E)</f>
        <v>84</v>
      </c>
      <c r="AF86" s="1327">
        <f>AF38*SUMIF(Data!$D:$D,AF1,Data!$E:$E)</f>
        <v>84</v>
      </c>
      <c r="AG86" s="1327">
        <f>AG38*SUMIF(Data!$D:$D,AG1,Data!$E:$E)</f>
        <v>77</v>
      </c>
      <c r="AH86" s="1327">
        <f>AH38*SUMIF(Data!$D:$D,AH1,Data!$E:$E)</f>
        <v>77</v>
      </c>
      <c r="AI86" s="1327">
        <f>AI38*SUMIF(Data!$D:$D,AI1,Data!$E:$E)</f>
        <v>77</v>
      </c>
      <c r="AJ86" s="1327">
        <f>AJ38*SUMIF(Data!$D:$D,AJ1,Data!$E:$E)</f>
        <v>140</v>
      </c>
      <c r="AK86" s="1327">
        <f>AK38*SUMIF(Data!$D:$D,AK1,Data!$E:$E)</f>
        <v>140</v>
      </c>
      <c r="AL86" s="1327">
        <f>AL38*SUMIF(Data!$D:$D,AL1,Data!$E:$E)</f>
        <v>84</v>
      </c>
      <c r="AM86" s="1327">
        <f>AM38*SUMIF(Data!$D:$D,AM1,Data!$E:$E)</f>
        <v>84</v>
      </c>
      <c r="AN86" s="1327">
        <f>AN38*SUMIF(Data!$D:$D,AN1,Data!$E:$E)</f>
        <v>77</v>
      </c>
      <c r="AO86" s="1327">
        <f>AO38*SUMIF(Data!$D:$D,AO1,Data!$E:$E)</f>
        <v>77</v>
      </c>
      <c r="AP86" s="1327">
        <f>AP38*SUMIF(Data!$D:$D,AP1,Data!$E:$E)</f>
        <v>77</v>
      </c>
      <c r="AQ86" s="1327">
        <f>AQ38*SUMIF(Data!$D:$D,AQ1,Data!$E:$E)</f>
        <v>140</v>
      </c>
      <c r="AR86" s="1327">
        <f>AR38*SUMIF(Data!$D:$D,AR1,Data!$E:$E)</f>
        <v>140</v>
      </c>
      <c r="AS86" s="1327">
        <f>AS38*SUMIF(Data!$D:$D,AS1,Data!$E:$E)</f>
        <v>84</v>
      </c>
      <c r="AT86" s="1327">
        <f>AT38*SUMIF(Data!$D:$D,AT1,Data!$E:$E)</f>
        <v>84</v>
      </c>
      <c r="AU86" s="1327">
        <f>AU38*SUMIF(Data!$D:$D,AU1,Data!$E:$E)</f>
        <v>77</v>
      </c>
      <c r="AV86" s="1327">
        <f>AV38*SUMIF(Data!$D:$D,AV1,Data!$E:$E)</f>
        <v>77</v>
      </c>
      <c r="AW86" s="1327">
        <f>AW38*SUMIF(Data!$D:$D,AW1,Data!$E:$E)</f>
        <v>77</v>
      </c>
      <c r="AX86" s="1327">
        <f>AX38*SUMIF(Data!$D:$D,AX1,Data!$E:$E)</f>
        <v>140</v>
      </c>
      <c r="AY86" s="1327">
        <f>AY38*SUMIF(Data!$D:$D,AY1,Data!$E:$E)</f>
        <v>140</v>
      </c>
      <c r="AZ86" s="1327">
        <f>AZ38*SUMIF(Data!$D:$D,AZ1,Data!$E:$E)</f>
        <v>84</v>
      </c>
      <c r="BA86" s="1327">
        <f>BA38*SUMIF(Data!$D:$D,BA1,Data!$E:$E)</f>
        <v>84</v>
      </c>
      <c r="BB86" s="1327">
        <f>BB38*SUMIF(Data!$D:$D,BB1,Data!$E:$E)</f>
        <v>77</v>
      </c>
      <c r="BC86" s="1327">
        <f>BC38*SUMIF(Data!$D:$D,BC1,Data!$E:$E)</f>
        <v>77</v>
      </c>
      <c r="BD86" s="1327">
        <f>BD38*SUMIF(Data!$D:$D,BD1,Data!$E:$E)</f>
        <v>77</v>
      </c>
      <c r="BE86" s="1327">
        <f>BE38*SUMIF(Data!$D:$D,BE1,Data!$E:$E)</f>
        <v>140</v>
      </c>
      <c r="BF86" s="1327">
        <f>BF38*SUMIF(Data!$D:$D,BF1,Data!$E:$E)</f>
        <v>140</v>
      </c>
      <c r="BG86" s="1327">
        <f>BG38*SUMIF(Data!$D:$D,BG1,Data!$E:$E)</f>
        <v>84</v>
      </c>
      <c r="BH86" s="1327">
        <f>BH38*SUMIF(Data!$D:$D,BH1,Data!$E:$E)</f>
        <v>84</v>
      </c>
      <c r="BI86" s="1327">
        <f>BI38*SUMIF(Data!$D:$D,BI1,Data!$E:$E)</f>
        <v>77</v>
      </c>
      <c r="BJ86" s="1327">
        <f>BJ38*SUMIF(Data!$D:$D,BJ1,Data!$E:$E)</f>
        <v>77</v>
      </c>
      <c r="BK86" s="1327">
        <f>BK38*SUMIF(Data!$D:$D,BK1,Data!$E:$E)</f>
        <v>77</v>
      </c>
      <c r="BL86" s="1327">
        <f>BL38*SUMIF(Data!$D:$D,BL1,Data!$E:$E)</f>
        <v>140</v>
      </c>
      <c r="BM86" s="1327">
        <f>BM38*SUMIF(Data!$D:$D,BM1,Data!$E:$E)</f>
        <v>140</v>
      </c>
      <c r="BN86" s="1327">
        <f>BN38*SUMIF(Data!$D:$D,BN1,Data!$E:$E)</f>
        <v>84</v>
      </c>
      <c r="BO86" s="1327">
        <f>BO38*SUMIF(Data!$D:$D,BO1,Data!$E:$E)</f>
        <v>84</v>
      </c>
      <c r="BP86" s="1327">
        <f>BP38*SUMIF(Data!$D:$D,BP1,Data!$E:$E)</f>
        <v>77</v>
      </c>
      <c r="BQ86" s="1327">
        <f>BQ38*SUMIF(Data!$D:$D,BQ1,Data!$E:$E)</f>
        <v>77</v>
      </c>
      <c r="BR86" s="1327">
        <f>BR38*SUMIF(Data!$D:$D,BR1,Data!$E:$E)</f>
        <v>77</v>
      </c>
      <c r="BS86" s="1327">
        <f>BS38*SUMIF(Data!$D:$D,BS1,Data!$E:$E)</f>
        <v>140</v>
      </c>
      <c r="BT86" s="1327">
        <f>BT38*SUMIF(Data!$D:$D,BT1,Data!$E:$E)</f>
        <v>140</v>
      </c>
      <c r="BU86" s="1327">
        <f>BU38*SUMIF(Data!$D:$D,BU1,Data!$E:$E)</f>
        <v>84</v>
      </c>
      <c r="BV86" s="1327">
        <f>BV38*SUMIF(Data!$D:$D,BV1,Data!$E:$E)</f>
        <v>84</v>
      </c>
      <c r="BW86" s="1327">
        <f>BW38*SUMIF(Data!$D:$D,BW1,Data!$E:$E)</f>
        <v>77</v>
      </c>
      <c r="BX86" s="1327">
        <f>BX38*SUMIF(Data!$D:$D,BX1,Data!$E:$E)</f>
        <v>77</v>
      </c>
      <c r="BY86" s="1327">
        <f>BY38*SUMIF(Data!$D:$D,BY1,Data!$E:$E)</f>
        <v>77</v>
      </c>
      <c r="BZ86" s="1327">
        <f>BZ38*SUMIF(Data!$D:$D,BZ1,Data!$E:$E)</f>
        <v>140</v>
      </c>
      <c r="CA86" s="1327">
        <f>CA38*SUMIF(Data!$D:$D,CA1,Data!$E:$E)</f>
        <v>140</v>
      </c>
      <c r="CB86" s="1327">
        <f>CB38*SUMIF(Data!$D:$D,CB1,Data!$E:$E)</f>
        <v>84</v>
      </c>
      <c r="CC86" s="1327">
        <f>CC38*SUMIF(Data!$D:$D,CC1,Data!$E:$E)</f>
        <v>84</v>
      </c>
      <c r="CD86" s="1327">
        <f>CD38*SUMIF(Data!$D:$D,CD1,Data!$E:$E)</f>
        <v>0</v>
      </c>
      <c r="CE86" s="1327">
        <f>CE38*SUMIF(Data!$D:$D,CE1,Data!$E:$E)</f>
        <v>0</v>
      </c>
      <c r="CF86" s="1327">
        <f>CF38*SUMIF(Data!$D:$D,CF1,Data!$E:$E)</f>
        <v>0</v>
      </c>
      <c r="CG86" s="1327">
        <f>CG38*SUMIF(Data!$D:$D,CG1,Data!$E:$E)</f>
        <v>0</v>
      </c>
      <c r="CH86" s="1327">
        <f>CH38*SUMIF(Data!$D:$D,CH1,Data!$E:$E)</f>
        <v>0</v>
      </c>
      <c r="CI86" s="1327">
        <f>CI38*SUMIF(Data!$D:$D,CI1,Data!$E:$E)</f>
        <v>0</v>
      </c>
      <c r="CJ86" s="1327">
        <f>CJ38*SUMIF(Data!$D:$D,CJ1,Data!$E:$E)</f>
        <v>0</v>
      </c>
      <c r="CK86" s="1327">
        <f>CK38*SUMIF(Data!$D:$D,CK1,Data!$E:$E)</f>
        <v>0</v>
      </c>
      <c r="CL86" s="1327">
        <f>CL38*SUMIF(Data!$D:$D,CL1,Data!$E:$E)</f>
        <v>0</v>
      </c>
      <c r="CM86" s="1327">
        <f>CM38*SUMIF(Data!$D:$D,CM1,Data!$E:$E)</f>
        <v>0</v>
      </c>
      <c r="CN86" s="1327">
        <f>CN38*SUMIF(Data!$D:$D,CN1,Data!$E:$E)</f>
        <v>0</v>
      </c>
      <c r="CO86" s="1327">
        <f>CO38*SUMIF(Data!$D:$D,CO1,Data!$E:$E)</f>
        <v>0</v>
      </c>
      <c r="CP86" s="1327">
        <f>CP38*SUMIF(Data!$D:$D,CP1,Data!$E:$E)</f>
        <v>0</v>
      </c>
      <c r="CQ86" s="1327">
        <f>CQ38*SUMIF(Data!$D:$D,CQ1,Data!$E:$E)</f>
        <v>129.6</v>
      </c>
      <c r="CR86" s="1327">
        <f>CR38*SUMIF(Data!$D:$D,CR1,Data!$E:$E)</f>
        <v>118.80000000000001</v>
      </c>
      <c r="CS86" s="1327">
        <f>CS38*SUMIF(Data!$D:$D,CS1,Data!$E:$E)</f>
        <v>118.80000000000001</v>
      </c>
      <c r="CT86" s="1327">
        <f>CT38*SUMIF(Data!$D:$D,CT1,Data!$E:$E)</f>
        <v>118.80000000000001</v>
      </c>
      <c r="CU86" s="1327">
        <f>CU38*SUMIF(Data!$D:$D,CU1,Data!$E:$E)</f>
        <v>216</v>
      </c>
      <c r="CV86" s="1327">
        <f>CV38*SUMIF(Data!$D:$D,CV1,Data!$E:$E)</f>
        <v>216</v>
      </c>
      <c r="CW86" s="1327">
        <f>CW38*SUMIF(Data!$D:$D,CW1,Data!$E:$E)</f>
        <v>129.6</v>
      </c>
      <c r="CX86" s="1327">
        <f>CX38*SUMIF(Data!$D:$D,CX1,Data!$E:$E)</f>
        <v>129.6</v>
      </c>
      <c r="CY86" s="1327">
        <f>CY38*SUMIF(Data!$D:$D,CY1,Data!$E:$E)</f>
        <v>118.80000000000001</v>
      </c>
      <c r="CZ86" s="1327">
        <f>CZ38*SUMIF(Data!$D:$D,CZ1,Data!$E:$E)</f>
        <v>118.80000000000001</v>
      </c>
      <c r="DA86" s="1327">
        <f>DA38*SUMIF(Data!$D:$D,DA1,Data!$E:$E)</f>
        <v>118.80000000000001</v>
      </c>
      <c r="DB86" s="1327">
        <v>0</v>
      </c>
      <c r="DC86" s="1327">
        <v>0</v>
      </c>
      <c r="DD86" s="1327">
        <v>0</v>
      </c>
      <c r="DE86" s="1327">
        <f>DE38*SUMIF(Data!$D:$D,DE1,Data!$E:$E)</f>
        <v>0</v>
      </c>
      <c r="DF86" s="1327">
        <f>DF38*SUMIF(Data!$D:$D,DF1,Data!$E:$E)</f>
        <v>0</v>
      </c>
      <c r="DG86" s="1327">
        <f>DG38*SUMIF(Data!$D:$D,DG1,Data!$E:$E)</f>
        <v>0</v>
      </c>
      <c r="DH86" s="1327">
        <f>DH38*SUMIF(Data!$D:$D,DH1,Data!$E:$E)</f>
        <v>0</v>
      </c>
      <c r="DI86" s="1327">
        <f>DI38*SUMIF(Data!$D:$D,DI1,Data!$E:$E)</f>
        <v>0</v>
      </c>
      <c r="DJ86" s="1327">
        <f>DJ38*SUMIF(Data!$D:$D,DJ1,Data!$E:$E)</f>
        <v>0</v>
      </c>
      <c r="DK86" s="1327">
        <f>DK38*SUMIF(Data!$D:$D,DK1,Data!$E:$E)</f>
        <v>0</v>
      </c>
      <c r="DL86" s="1327">
        <f>DL38*SUMIF(Data!$D:$D,DL1,Data!$E:$E)</f>
        <v>129.6</v>
      </c>
      <c r="DM86" s="1327">
        <f>DM38*SUMIF(Data!$D:$D,DM1,Data!$E:$E)</f>
        <v>118.80000000000001</v>
      </c>
      <c r="DN86" s="1327">
        <f>DN38*SUMIF(Data!$D:$D,DN1,Data!$E:$E)</f>
        <v>118.80000000000001</v>
      </c>
      <c r="DO86" s="1327">
        <f>DO38*SUMIF(Data!$D:$D,DO1,Data!$E:$E)</f>
        <v>118.80000000000001</v>
      </c>
      <c r="DP86" s="1327">
        <f>DP38*SUMIF(Data!$D:$D,DP1,Data!$E:$E)</f>
        <v>216</v>
      </c>
      <c r="DQ86" s="1327">
        <f>DQ38*SUMIF(Data!$D:$D,DQ1,Data!$E:$E)</f>
        <v>216</v>
      </c>
      <c r="DR86" s="1327">
        <f>DR38*SUMIF(Data!$D:$D,DR1,Data!$E:$E)</f>
        <v>129.6</v>
      </c>
      <c r="DS86" s="1327">
        <f>DS38*SUMIF(Data!$D:$D,DS1,Data!$E:$E)</f>
        <v>426.59999999999997</v>
      </c>
      <c r="DT86" s="1327">
        <f>DT38*SUMIF(Data!$D:$D,DT1,Data!$E:$E)</f>
        <v>391.05</v>
      </c>
      <c r="DU86" s="1327">
        <f>DU38*SUMIF(Data!$D:$D,DU1,Data!$E:$E)</f>
        <v>391.05</v>
      </c>
      <c r="DV86" s="1327">
        <f>DV38*SUMIF(Data!$D:$D,DV1,Data!$E:$E)</f>
        <v>391.05</v>
      </c>
      <c r="DW86" s="1327">
        <f>DW38*SUMIF(Data!$D:$D,DW1,Data!$E:$E)</f>
        <v>711</v>
      </c>
      <c r="DX86" s="1327">
        <f>DX38*SUMIF(Data!$D:$D,DX1,Data!$E:$E)</f>
        <v>711</v>
      </c>
      <c r="DY86" s="1327">
        <f>DY38*SUMIF(Data!$D:$D,DY1,Data!$E:$E)</f>
        <v>426.59999999999997</v>
      </c>
      <c r="DZ86" s="1327">
        <f>DZ38*SUMIF(Data!$D:$D,DZ1,Data!$E:$E)</f>
        <v>426.59999999999997</v>
      </c>
      <c r="EA86" s="1327">
        <f>EA38*SUMIF(Data!$D:$D,EA1,Data!$E:$E)</f>
        <v>391.05</v>
      </c>
      <c r="EB86" s="1327">
        <f>EB38*SUMIF(Data!$D:$D,EB1,Data!$E:$E)</f>
        <v>391.05</v>
      </c>
      <c r="EC86" s="1327">
        <f>EC38*SUMIF(Data!$D:$D,EC1,Data!$E:$E)</f>
        <v>391.05</v>
      </c>
      <c r="ED86" s="1327">
        <f>ED38*SUMIF(Data!$D:$D,ED1,Data!$E:$E)</f>
        <v>711</v>
      </c>
      <c r="EE86" s="1327">
        <f>EE38*SUMIF(Data!$D:$D,EE1,Data!$E:$E)</f>
        <v>711</v>
      </c>
      <c r="EF86" s="1327">
        <f>EF38*SUMIF(Data!$D:$D,EF1,Data!$E:$E)</f>
        <v>426.59999999999997</v>
      </c>
      <c r="EG86" s="1327">
        <f>EG38*SUMIF(Data!$D:$D,EG1,Data!$E:$E)</f>
        <v>426.59999999999997</v>
      </c>
      <c r="EH86" s="1327">
        <f>EH38*SUMIF(Data!$D:$D,EH1,Data!$E:$E)</f>
        <v>391.05</v>
      </c>
      <c r="EI86" s="1327">
        <f>EI38*SUMIF(Data!$D:$D,EI1,Data!$E:$E)</f>
        <v>391.05</v>
      </c>
      <c r="EJ86" s="1327">
        <f>EJ38*SUMIF(Data!$D:$D,EJ1,Data!$E:$E)</f>
        <v>118.80000000000001</v>
      </c>
      <c r="EK86" s="1327">
        <f>EK38*SUMIF(Data!$D:$D,EK1,Data!$E:$E)</f>
        <v>216</v>
      </c>
      <c r="EL86" s="1327">
        <f>EL38*SUMIF(Data!$D:$D,EL1,Data!$E:$E)</f>
        <v>216</v>
      </c>
      <c r="EM86" s="1327">
        <f>EM38*SUMIF(Data!$D:$D,EM1,Data!$E:$E)</f>
        <v>129.6</v>
      </c>
      <c r="EN86" s="1327">
        <f>EN38*SUMIF(Data!$D:$D,EN1,Data!$E:$E)</f>
        <v>129.6</v>
      </c>
      <c r="EO86" s="1327">
        <f>EO38*SUMIF(Data!$D:$D,EO1,Data!$E:$E)</f>
        <v>118.80000000000001</v>
      </c>
      <c r="EP86" s="1327">
        <f>EP38*SUMIF(Data!$D:$D,EP1,Data!$E:$E)</f>
        <v>118.80000000000001</v>
      </c>
      <c r="EQ86" s="1327">
        <f>EQ38*SUMIF(Data!$D:$D,EQ1,Data!$E:$E)</f>
        <v>118.80000000000001</v>
      </c>
      <c r="ER86" s="1327">
        <f>ER38*SUMIF(Data!$D:$D,ER1,Data!$E:$E)</f>
        <v>216</v>
      </c>
      <c r="ES86" s="1327">
        <f>ES38*SUMIF(Data!$D:$D,ES1,Data!$E:$E)</f>
        <v>216</v>
      </c>
      <c r="ET86" s="1327">
        <f>ET38*SUMIF(Data!$D:$D,ET1,Data!$E:$E)</f>
        <v>129.6</v>
      </c>
      <c r="EU86" s="1327">
        <f>EU38*SUMIF(Data!$D:$D,EU1,Data!$E:$E)</f>
        <v>129.6</v>
      </c>
      <c r="EV86" s="1327">
        <f>EV38*SUMIF(Data!$D:$D,EV1,Data!$E:$E)</f>
        <v>118.80000000000001</v>
      </c>
      <c r="EW86" s="1327">
        <f>EW38*SUMIF(Data!$D:$D,EW1,Data!$E:$E)</f>
        <v>118.80000000000001</v>
      </c>
      <c r="EX86" s="1327">
        <f>EX38*SUMIF(Data!$D:$D,EX1,Data!$E:$E)</f>
        <v>118.80000000000001</v>
      </c>
      <c r="EY86" s="1327">
        <f>EY38*SUMIF(Data!$D:$D,EY1,Data!$E:$E)</f>
        <v>216</v>
      </c>
      <c r="EZ86" s="1327">
        <f>EZ38*SUMIF(Data!$D:$D,EZ1,Data!$E:$E)</f>
        <v>216</v>
      </c>
      <c r="FA86" s="1327">
        <f>FA38*SUMIF(Data!$D:$D,FA1,Data!$E:$E)</f>
        <v>129.6</v>
      </c>
      <c r="FB86" s="1327">
        <f>FB38*SUMIF(Data!$D:$D,FB1,Data!$E:$E)</f>
        <v>129.6</v>
      </c>
      <c r="FC86" s="1327">
        <f>FC38*SUMIF(Data!$D:$D,FC1,Data!$E:$E)</f>
        <v>118.80000000000001</v>
      </c>
      <c r="FD86" s="1327">
        <f>FD38*SUMIF(Data!$D:$D,FD1,Data!$E:$E)</f>
        <v>118.80000000000001</v>
      </c>
      <c r="FE86" s="1327">
        <f>FE38*SUMIF(Data!$D:$D,FE1,Data!$E:$E)</f>
        <v>118.80000000000001</v>
      </c>
      <c r="FF86" s="1327">
        <f>FF38*SUMIF(Data!$D:$D,FF1,Data!$E:$E)</f>
        <v>216</v>
      </c>
      <c r="FG86" s="1327">
        <f>FG38*SUMIF(Data!$D:$D,FG1,Data!$E:$E)</f>
        <v>216</v>
      </c>
      <c r="FH86" s="1327">
        <f>FH38*SUMIF(Data!$D:$D,FH1,Data!$E:$E)</f>
        <v>129.6</v>
      </c>
      <c r="FI86" s="1327">
        <f>FI38*SUMIF(Data!$D:$D,FI1,Data!$E:$E)</f>
        <v>129.6</v>
      </c>
      <c r="FJ86" s="1327">
        <f>FJ38*SUMIF(Data!$D:$D,FJ1,Data!$E:$E)</f>
        <v>118.80000000000001</v>
      </c>
      <c r="FK86" s="1327">
        <f>FK38*SUMIF(Data!$D:$D,FK1,Data!$E:$E)</f>
        <v>118.80000000000001</v>
      </c>
      <c r="FL86" s="1327">
        <f>FL38*SUMIF(Data!$D:$D,FL1,Data!$E:$E)</f>
        <v>118.80000000000001</v>
      </c>
      <c r="FM86" s="1327">
        <f>FM38*SUMIF(Data!$D:$D,FM1,Data!$E:$E)</f>
        <v>216</v>
      </c>
      <c r="FN86" s="1327">
        <f>FN38*SUMIF(Data!$D:$D,FN1,Data!$E:$E)</f>
        <v>216</v>
      </c>
      <c r="FO86" s="1327">
        <f>FO38*SUMIF(Data!$D:$D,FO1,Data!$E:$E)</f>
        <v>129.6</v>
      </c>
      <c r="FP86" s="1327">
        <f>FP38*SUMIF(Data!$D:$D,FP1,Data!$E:$E)</f>
        <v>129.6</v>
      </c>
      <c r="FQ86" s="1327">
        <f>FQ38*SUMIF(Data!$D:$D,FQ1,Data!$E:$E)</f>
        <v>118.80000000000001</v>
      </c>
      <c r="FR86" s="1327">
        <f>FR38*SUMIF(Data!$D:$D,FR1,Data!$E:$E)</f>
        <v>118.80000000000001</v>
      </c>
      <c r="FS86" s="1327">
        <f>FS38*SUMIF(Data!$D:$D,FS1,Data!$E:$E)</f>
        <v>118.80000000000001</v>
      </c>
      <c r="FT86" s="1327">
        <f>FT38*SUMIF(Data!$D:$D,FT1,Data!$E:$E)</f>
        <v>216</v>
      </c>
      <c r="FU86" s="1327">
        <f>FU38*SUMIF(Data!$D:$D,FU1,Data!$E:$E)</f>
        <v>216</v>
      </c>
      <c r="FV86" s="1327">
        <f>FV38*SUMIF(Data!$D:$D,FV1,Data!$E:$E)</f>
        <v>129.6</v>
      </c>
      <c r="FW86" s="1327">
        <f>FW38*SUMIF(Data!$D:$D,FW1,Data!$E:$E)</f>
        <v>129.6</v>
      </c>
      <c r="FX86" s="1327">
        <f>FX38*SUMIF(Data!$D:$D,FX1,Data!$E:$E)</f>
        <v>118.80000000000001</v>
      </c>
      <c r="FY86" s="1327">
        <f>FY38*SUMIF(Data!$D:$D,FY1,Data!$E:$E)</f>
        <v>118.80000000000001</v>
      </c>
      <c r="FZ86" s="1327">
        <f>FZ38*SUMIF(Data!$D:$D,FZ1,Data!$E:$E)</f>
        <v>118.80000000000001</v>
      </c>
      <c r="GA86" s="1327">
        <f>GA38*SUMIF(Data!$D:$D,GA1,Data!$E:$E)</f>
        <v>216</v>
      </c>
      <c r="GB86" s="1327">
        <f>GB38*SUMIF(Data!$D:$D,GB1,Data!$E:$E)</f>
        <v>216</v>
      </c>
      <c r="GC86" s="1327">
        <f>GC38*SUMIF(Data!$D:$D,GC1,Data!$E:$E)</f>
        <v>129.6</v>
      </c>
      <c r="GD86" s="1327">
        <f>GD38*SUMIF(Data!$D:$D,GD1,Data!$E:$E)</f>
        <v>129.6</v>
      </c>
      <c r="GE86" s="1327">
        <f>GE38*SUMIF(Data!$D:$D,GE1,Data!$E:$E)</f>
        <v>118.80000000000001</v>
      </c>
      <c r="GF86" s="1327">
        <f>GF38*SUMIF(Data!$D:$D,GF1,Data!$E:$E)</f>
        <v>118.80000000000001</v>
      </c>
      <c r="GG86" s="1327">
        <f>GG38*SUMIF(Data!$D:$D,GG1,Data!$E:$E)</f>
        <v>118.80000000000001</v>
      </c>
      <c r="GH86" s="1327">
        <f>GH38*SUMIF(Data!$D:$D,GH1,Data!$E:$E)</f>
        <v>216</v>
      </c>
      <c r="GI86" s="1327">
        <f>GI38*SUMIF(Data!$D:$D,GI1,Data!$E:$E)</f>
        <v>216</v>
      </c>
      <c r="GJ86" s="1327">
        <f>GJ38*SUMIF(Data!$D:$D,GJ1,Data!$E:$E)</f>
        <v>129.6</v>
      </c>
      <c r="GK86" s="1327">
        <f>GK38*SUMIF(Data!$D:$D,GK1,Data!$E:$E)</f>
        <v>129.6</v>
      </c>
      <c r="GL86" s="1327">
        <f>GL38*SUMIF(Data!$D:$D,GL1,Data!$E:$E)</f>
        <v>118.80000000000001</v>
      </c>
      <c r="GM86" s="1327">
        <f>GM38*SUMIF(Data!$D:$D,GM1,Data!$E:$E)</f>
        <v>118.80000000000001</v>
      </c>
      <c r="GN86" s="1327">
        <f>GN38*SUMIF(Data!$D:$D,GN1,Data!$E:$E)</f>
        <v>118.80000000000001</v>
      </c>
      <c r="GO86" s="1327">
        <f>GO38*SUMIF(Data!$D:$D,GO1,Data!$E:$E)</f>
        <v>216</v>
      </c>
      <c r="GP86" s="1327">
        <f>GP38*SUMIF(Data!$D:$D,GP1,Data!$E:$E)</f>
        <v>216</v>
      </c>
      <c r="GQ86" s="1327">
        <f>GQ38*SUMIF(Data!$D:$D,GQ1,Data!$E:$E)</f>
        <v>129.6</v>
      </c>
      <c r="GR86" s="1327">
        <f>GR38*SUMIF(Data!$D:$D,GR1,Data!$E:$E)</f>
        <v>129.6</v>
      </c>
      <c r="GS86" s="1327">
        <f>GS38*SUMIF(Data!$D:$D,GS1,Data!$E:$E)</f>
        <v>118.80000000000001</v>
      </c>
      <c r="GT86" s="1327">
        <f>GT38*SUMIF(Data!$D:$D,GT1,Data!$E:$E)</f>
        <v>118.80000000000001</v>
      </c>
      <c r="GU86" s="1327">
        <f>GU38*SUMIF(Data!$D:$D,GU1,Data!$E:$E)</f>
        <v>118.80000000000001</v>
      </c>
      <c r="GV86" s="1327">
        <f>GV38*SUMIF(Data!$D:$D,GV1,Data!$E:$E)</f>
        <v>216</v>
      </c>
      <c r="GW86" s="1327">
        <f>GW38*SUMIF(Data!$D:$D,GW1,Data!$E:$E)</f>
        <v>216</v>
      </c>
      <c r="GX86" s="1327">
        <f>GX38*SUMIF(Data!$D:$D,GX1,Data!$E:$E)</f>
        <v>129.6</v>
      </c>
      <c r="GY86" s="1327">
        <f>GY38*SUMIF(Data!$D:$D,GY1,Data!$E:$E)</f>
        <v>129.6</v>
      </c>
      <c r="GZ86" s="1327">
        <f>GZ38*SUMIF(Data!$D:$D,GZ1,Data!$E:$E)</f>
        <v>118.80000000000001</v>
      </c>
      <c r="HA86" s="1327">
        <f>HA38*SUMIF(Data!$D:$D,HA1,Data!$E:$E)</f>
        <v>118.80000000000001</v>
      </c>
      <c r="HB86" s="1327">
        <f>HB38*SUMIF(Data!$D:$D,HB1,Data!$E:$E)</f>
        <v>118.80000000000001</v>
      </c>
      <c r="HC86" s="1327">
        <f>HC38*SUMIF(Data!$D:$D,HC1,Data!$E:$E)</f>
        <v>216</v>
      </c>
      <c r="HD86" s="1327">
        <f>HD38*SUMIF(Data!$D:$D,HD1,Data!$E:$E)</f>
        <v>216</v>
      </c>
      <c r="HE86" s="1327">
        <f>HE38*SUMIF(Data!$D:$D,HE1,Data!$E:$E)</f>
        <v>129.6</v>
      </c>
      <c r="HF86" s="1327">
        <f>HF38*SUMIF(Data!$D:$D,HF1,Data!$E:$E)</f>
        <v>129.6</v>
      </c>
      <c r="HG86" s="1327">
        <f>HG38*SUMIF(Data!$D:$D,HG1,Data!$E:$E)</f>
        <v>118.80000000000001</v>
      </c>
      <c r="HH86" s="1327">
        <f>HH38*SUMIF(Data!$D:$D,HH1,Data!$E:$E)</f>
        <v>118.80000000000001</v>
      </c>
      <c r="HI86" s="1327">
        <f>HI38*SUMIF(Data!$D:$D,HI1,Data!$E:$E)</f>
        <v>118.80000000000001</v>
      </c>
      <c r="HJ86" s="1327">
        <f>HJ38*SUMIF(Data!$D:$D,HJ1,Data!$E:$E)</f>
        <v>216</v>
      </c>
      <c r="HK86" s="1327">
        <f>HK38*SUMIF(Data!$D:$D,HK1,Data!$E:$E)</f>
        <v>216</v>
      </c>
      <c r="HL86" s="1327">
        <f>HL38*SUMIF(Data!$D:$D,HL1,Data!$E:$E)</f>
        <v>129.6</v>
      </c>
      <c r="HM86" s="1327">
        <f>HM38*SUMIF(Data!$D:$D,HM1,Data!$E:$E)</f>
        <v>129.6</v>
      </c>
      <c r="HN86" s="1327">
        <f>HN38*SUMIF(Data!$D:$D,HN1,Data!$E:$E)</f>
        <v>118.80000000000001</v>
      </c>
      <c r="HO86" s="1327">
        <f>HO38*SUMIF(Data!$D:$D,HO1,Data!$E:$E)</f>
        <v>118.80000000000001</v>
      </c>
      <c r="HP86" s="1327">
        <f>HP38*SUMIF(Data!$D:$D,HP1,Data!$E:$E)</f>
        <v>118.80000000000001</v>
      </c>
      <c r="HQ86" s="1327">
        <f>HQ38*SUMIF(Data!$D:$D,HQ1,Data!$E:$E)</f>
        <v>216</v>
      </c>
      <c r="HR86" s="1327">
        <f>HR38*SUMIF(Data!$D:$D,HR1,Data!$E:$E)</f>
        <v>216</v>
      </c>
      <c r="HS86" s="1327">
        <f>HS38*SUMIF(Data!$D:$D,HS1,Data!$E:$E)</f>
        <v>129.6</v>
      </c>
      <c r="HT86" s="1327">
        <f>HT38*SUMIF(Data!$D:$D,HT1,Data!$E:$E)</f>
        <v>129.6</v>
      </c>
      <c r="HU86" s="1327">
        <f>HU38*SUMIF(Data!$D:$D,HU1,Data!$E:$E)</f>
        <v>118.80000000000001</v>
      </c>
      <c r="HV86" s="1327">
        <f>HV38*SUMIF(Data!$D:$D,HV1,Data!$E:$E)</f>
        <v>118.80000000000001</v>
      </c>
      <c r="HW86" s="1327">
        <f>HW38*SUMIF(Data!$D:$D,HW1,Data!$E:$E)</f>
        <v>118.80000000000001</v>
      </c>
      <c r="HX86" s="1327">
        <f>HX38*SUMIF(Data!$D:$D,HX1,Data!$E:$E)</f>
        <v>216</v>
      </c>
      <c r="HY86" s="1327">
        <f>HY38*SUMIF(Data!$D:$D,HY1,Data!$E:$E)</f>
        <v>216</v>
      </c>
      <c r="HZ86" s="1327">
        <f>HZ38*SUMIF(Data!$D:$D,HZ1,Data!$E:$E)</f>
        <v>129.6</v>
      </c>
      <c r="IA86" s="1327">
        <f>IA38*SUMIF(Data!$D:$D,IA1,Data!$E:$E)</f>
        <v>129.6</v>
      </c>
      <c r="IB86" s="1327">
        <f>IB38*SUMIF(Data!$D:$D,IB1,Data!$E:$E)</f>
        <v>118.80000000000001</v>
      </c>
      <c r="IC86" s="1327">
        <f>IC38*SUMIF(Data!$D:$D,IC1,Data!$E:$E)</f>
        <v>118.80000000000001</v>
      </c>
      <c r="ID86" s="1327">
        <f>ID38*SUMIF(Data!$D:$D,ID1,Data!$E:$E)</f>
        <v>118.80000000000001</v>
      </c>
      <c r="IE86" s="1327">
        <f>IE38*SUMIF(Data!$D:$D,IE1,Data!$E:$E)</f>
        <v>216</v>
      </c>
      <c r="IF86" s="1327">
        <f>IF38*SUMIF(Data!$D:$D,IF1,Data!$E:$E)</f>
        <v>216</v>
      </c>
      <c r="IG86" s="1327">
        <f>IG38*SUMIF(Data!$D:$D,IG1,Data!$E:$E)</f>
        <v>129.6</v>
      </c>
      <c r="IH86" s="1327">
        <f>IH38*SUMIF(Data!$D:$D,IH1,Data!$E:$E)</f>
        <v>129.6</v>
      </c>
      <c r="II86" s="1327">
        <f>II38*SUMIF(Data!$D:$D,II1,Data!$E:$E)</f>
        <v>118.80000000000001</v>
      </c>
      <c r="IJ86" s="1327">
        <f>IJ38*SUMIF(Data!$D:$D,IJ1,Data!$E:$E)</f>
        <v>118.80000000000001</v>
      </c>
      <c r="IK86" s="1327">
        <f>IK38*SUMIF(Data!$D:$D,IK1,Data!$E:$E)</f>
        <v>118.80000000000001</v>
      </c>
      <c r="IL86" s="1327">
        <f>IL38*SUMIF(Data!$D:$D,IL1,Data!$E:$E)</f>
        <v>216</v>
      </c>
      <c r="IM86" s="1327">
        <f>IM38*SUMIF(Data!$D:$D,IM1,Data!$E:$E)</f>
        <v>216</v>
      </c>
      <c r="IN86" s="1327">
        <f>IN38*SUMIF(Data!$D:$D,IN1,Data!$E:$E)</f>
        <v>129.6</v>
      </c>
      <c r="IO86" s="1327">
        <f>IO38*SUMIF(Data!$D:$D,IO1,Data!$E:$E)</f>
        <v>129.6</v>
      </c>
      <c r="IP86" s="1327">
        <f>IP38*SUMIF(Data!$D:$D,IP1,Data!$E:$E)</f>
        <v>118.80000000000001</v>
      </c>
      <c r="IQ86" s="1327">
        <f>IQ38*SUMIF(Data!$D:$D,IQ1,Data!$E:$E)</f>
        <v>118.80000000000001</v>
      </c>
      <c r="IR86" s="1327">
        <f>IR38*SUMIF(Data!$D:$D,IR1,Data!$E:$E)</f>
        <v>118.80000000000001</v>
      </c>
      <c r="IS86" s="1327">
        <f>IS38*SUMIF(Data!$D:$D,IS1,Data!$E:$E)</f>
        <v>216</v>
      </c>
      <c r="IT86" s="1327">
        <f>IT38*SUMIF(Data!$D:$D,IT1,Data!$E:$E)</f>
        <v>216</v>
      </c>
      <c r="IU86" s="1327">
        <f>IU38*SUMIF(Data!$D:$D,IU1,Data!$E:$E)</f>
        <v>129.6</v>
      </c>
      <c r="IV86" s="1327">
        <f>IV38*SUMIF(Data!$D:$D,IV1,Data!$E:$E)</f>
        <v>129.6</v>
      </c>
      <c r="IW86" s="1327">
        <f>IW38*SUMIF(Data!$D:$D,IW1,Data!$E:$E)</f>
        <v>118.80000000000001</v>
      </c>
      <c r="IX86" s="1327">
        <f>IX38*SUMIF(Data!$D:$D,IX1,Data!$E:$E)</f>
        <v>118.80000000000001</v>
      </c>
      <c r="IY86" s="1327">
        <f>IY38*SUMIF(Data!$D:$D,IY1,Data!$E:$E)</f>
        <v>118.80000000000001</v>
      </c>
      <c r="IZ86" s="1327">
        <f>IZ38*SUMIF(Data!$D:$D,IZ1,Data!$E:$E)</f>
        <v>216</v>
      </c>
      <c r="JA86" s="1327">
        <f>JA38*SUMIF(Data!$D:$D,JA1,Data!$E:$E)</f>
        <v>216</v>
      </c>
      <c r="JB86" s="1327">
        <f>JB38*SUMIF(Data!$D:$D,JB1,Data!$E:$E)</f>
        <v>129.6</v>
      </c>
      <c r="JC86" s="1327">
        <f>JC38*SUMIF(Data!$D:$D,JC1,Data!$E:$E)</f>
        <v>129.6</v>
      </c>
      <c r="JD86" s="1327">
        <f>JD38*SUMIF(Data!$D:$D,JD1,Data!$E:$E)</f>
        <v>118.80000000000001</v>
      </c>
      <c r="JE86" s="1327">
        <f>JE38*SUMIF(Data!$D:$D,JE1,Data!$E:$E)</f>
        <v>118.80000000000001</v>
      </c>
      <c r="JF86" s="1327">
        <f>JF38*SUMIF(Data!$D:$D,JF1,Data!$E:$E)</f>
        <v>118.80000000000001</v>
      </c>
      <c r="JG86" s="1327">
        <f>JG38*SUMIF(Data!$D:$D,JG1,Data!$E:$E)</f>
        <v>216</v>
      </c>
      <c r="JH86" s="1327">
        <f>JH38*SUMIF(Data!$D:$D,JH1,Data!$E:$E)</f>
        <v>216</v>
      </c>
      <c r="JI86" s="1327">
        <f>JI38*SUMIF(Data!$D:$D,JI1,Data!$E:$E)</f>
        <v>129.6</v>
      </c>
      <c r="JJ86" s="1327">
        <f>JJ38*SUMIF(Data!$D:$D,JJ1,Data!$E:$E)</f>
        <v>129.6</v>
      </c>
      <c r="JK86" s="1327">
        <f>JK38*SUMIF(Data!$D:$D,JK1,Data!$E:$E)</f>
        <v>118.80000000000001</v>
      </c>
      <c r="JL86" s="1327">
        <f>JL38*SUMIF(Data!$D:$D,JL1,Data!$E:$E)</f>
        <v>118.80000000000001</v>
      </c>
      <c r="JM86" s="1327">
        <f>JM38*SUMIF(Data!$D:$D,JM1,Data!$E:$E)</f>
        <v>118.80000000000001</v>
      </c>
      <c r="JN86" s="1327">
        <f>JN38*SUMIF(Data!$D:$D,JN1,Data!$E:$E)</f>
        <v>216</v>
      </c>
      <c r="JO86" s="1327">
        <f>JO38*SUMIF(Data!$D:$D,JO1,Data!$E:$E)</f>
        <v>216</v>
      </c>
      <c r="JP86" s="1327">
        <f>JP38*SUMIF(Data!$D:$D,JP1,Data!$E:$E)</f>
        <v>129.6</v>
      </c>
      <c r="JQ86" s="1327">
        <f>JQ38*SUMIF(Data!$D:$D,JQ1,Data!$E:$E)</f>
        <v>129.6</v>
      </c>
      <c r="JR86" s="1327">
        <f>JR38*SUMIF(Data!$D:$D,JR1,Data!$E:$E)</f>
        <v>118.80000000000001</v>
      </c>
      <c r="JS86" s="1327">
        <f>JS38*SUMIF(Data!$D:$D,JS1,Data!$E:$E)</f>
        <v>118.80000000000001</v>
      </c>
      <c r="JT86" s="1327">
        <f>JT38*SUMIF(Data!$D:$D,JT1,Data!$E:$E)</f>
        <v>118.80000000000001</v>
      </c>
      <c r="JU86" s="1327">
        <f>JU38*SUMIF(Data!$D:$D,JU1,Data!$E:$E)</f>
        <v>216</v>
      </c>
      <c r="JV86" s="1327">
        <f>JV38*SUMIF(Data!$D:$D,JV1,Data!$E:$E)</f>
        <v>216</v>
      </c>
      <c r="JW86" s="1327">
        <f>JW38*SUMIF(Data!$D:$D,JW1,Data!$E:$E)</f>
        <v>129.6</v>
      </c>
      <c r="JX86" s="1327">
        <f>JX38*SUMIF(Data!$D:$D,JX1,Data!$E:$E)</f>
        <v>129.6</v>
      </c>
      <c r="JY86" s="1327">
        <f>JY38*SUMIF(Data!$D:$D,JY1,Data!$E:$E)</f>
        <v>118.80000000000001</v>
      </c>
      <c r="JZ86" s="1327">
        <f>JZ38*SUMIF(Data!$D:$D,JZ1,Data!$E:$E)</f>
        <v>118.80000000000001</v>
      </c>
      <c r="KA86" s="1327">
        <f>KA38*SUMIF(Data!$D:$D,KA1,Data!$E:$E)</f>
        <v>118.80000000000001</v>
      </c>
      <c r="KB86" s="1327">
        <f>KB38*SUMIF(Data!$D:$D,KB1,Data!$E:$E)</f>
        <v>216</v>
      </c>
      <c r="KC86" s="1327">
        <f>KC38*SUMIF(Data!$D:$D,KC1,Data!$E:$E)</f>
        <v>216</v>
      </c>
      <c r="KD86" s="1327">
        <f>KD38*SUMIF(Data!$D:$D,KD1,Data!$E:$E)</f>
        <v>129.6</v>
      </c>
      <c r="KE86" s="1327">
        <f>KE38*SUMIF(Data!$D:$D,KE1,Data!$E:$E)</f>
        <v>129.6</v>
      </c>
      <c r="KF86" s="1327">
        <f>KF38*SUMIF(Data!$D:$D,KF1,Data!$E:$E)</f>
        <v>118.80000000000001</v>
      </c>
      <c r="KG86" s="1327">
        <f>KG38*SUMIF(Data!$D:$D,KG1,Data!$E:$E)</f>
        <v>118.80000000000001</v>
      </c>
      <c r="KH86" s="1327">
        <f>KH38*SUMIF(Data!$D:$D,KH1,Data!$E:$E)</f>
        <v>118.80000000000001</v>
      </c>
      <c r="KI86" s="1327">
        <f>KI38*SUMIF(Data!$D:$D,KI1,Data!$E:$E)</f>
        <v>216</v>
      </c>
      <c r="KJ86" s="1327">
        <f>KJ38*SUMIF(Data!$D:$D,KJ1,Data!$E:$E)</f>
        <v>216</v>
      </c>
      <c r="KK86" s="1327">
        <f>KK38*SUMIF(Data!$D:$D,KK1,Data!$E:$E)</f>
        <v>129.6</v>
      </c>
      <c r="KL86" s="1327">
        <f>KL38*SUMIF(Data!$D:$D,KL1,Data!$E:$E)</f>
        <v>129.6</v>
      </c>
      <c r="KM86" s="1327">
        <f>KM38*SUMIF(Data!$D:$D,KM1,Data!$E:$E)</f>
        <v>118.80000000000001</v>
      </c>
      <c r="KN86" s="1327">
        <f>KN38*SUMIF(Data!$D:$D,KN1,Data!$E:$E)</f>
        <v>118.80000000000001</v>
      </c>
      <c r="KO86" s="1327">
        <f>KO38*SUMIF(Data!$D:$D,KO1,Data!$E:$E)</f>
        <v>118.80000000000001</v>
      </c>
      <c r="KP86" s="1327">
        <f>KP38*SUMIF(Data!$D:$D,KP1,Data!$E:$E)</f>
        <v>216</v>
      </c>
      <c r="KQ86" s="1327">
        <f>KQ38*SUMIF(Data!$D:$D,KQ1,Data!$E:$E)</f>
        <v>216</v>
      </c>
      <c r="KR86" s="1327">
        <f>KR38*SUMIF(Data!$D:$D,KR1,Data!$E:$E)</f>
        <v>129.6</v>
      </c>
      <c r="KS86" s="1327">
        <f>KS38*SUMIF(Data!$D:$D,KS1,Data!$E:$E)</f>
        <v>129.6</v>
      </c>
      <c r="KT86" s="1327">
        <f>KT38*SUMIF(Data!$D:$D,KT1,Data!$E:$E)</f>
        <v>118.80000000000001</v>
      </c>
      <c r="KU86" s="1327">
        <f>KU38*SUMIF(Data!$D:$D,KU1,Data!$E:$E)</f>
        <v>118.80000000000001</v>
      </c>
      <c r="KV86" s="1327">
        <f>KV38*SUMIF(Data!$D:$D,KV1,Data!$E:$E)</f>
        <v>118.80000000000001</v>
      </c>
      <c r="KW86" s="1327">
        <f>KW38*SUMIF(Data!$D:$D,KW1,Data!$E:$E)</f>
        <v>216</v>
      </c>
      <c r="KX86" s="1327">
        <f>KX38*SUMIF(Data!$D:$D,KX1,Data!$E:$E)</f>
        <v>216</v>
      </c>
      <c r="KY86" s="1327">
        <f>KY38*SUMIF(Data!$D:$D,KY1,Data!$E:$E)</f>
        <v>129.6</v>
      </c>
      <c r="KZ86" s="1327">
        <f>KZ38*SUMIF(Data!$D:$D,KZ1,Data!$E:$E)</f>
        <v>129.6</v>
      </c>
      <c r="LA86" s="1327">
        <f>LA38*SUMIF(Data!$D:$D,LA1,Data!$E:$E)</f>
        <v>118.80000000000001</v>
      </c>
      <c r="LB86" s="1327">
        <f>LB38*SUMIF(Data!$D:$D,LB1,Data!$E:$E)</f>
        <v>118.80000000000001</v>
      </c>
      <c r="LC86" s="1327">
        <f>LC38*SUMIF(Data!$D:$D,LC1,Data!$E:$E)</f>
        <v>118.80000000000001</v>
      </c>
      <c r="LD86" s="1327">
        <f>LD38*SUMIF(Data!$D:$D,LD1,Data!$E:$E)</f>
        <v>216</v>
      </c>
      <c r="LE86" s="1327">
        <f>LE38*SUMIF(Data!$D:$D,LE1,Data!$E:$E)</f>
        <v>216</v>
      </c>
      <c r="LF86" s="1327">
        <f>LF38*SUMIF(Data!$D:$D,LF1,Data!$E:$E)</f>
        <v>129.6</v>
      </c>
      <c r="LG86" s="1327">
        <f>LG38*SUMIF(Data!$D:$D,LG1,Data!$E:$E)</f>
        <v>129.6</v>
      </c>
      <c r="LH86" s="1327">
        <f>LH38*SUMIF(Data!$D:$D,LH1,Data!$E:$E)</f>
        <v>118.80000000000001</v>
      </c>
      <c r="LI86" s="1327">
        <f>LI38*SUMIF(Data!$D:$D,LI1,Data!$E:$E)</f>
        <v>118.80000000000001</v>
      </c>
      <c r="LJ86" s="1327">
        <f>LJ38*SUMIF(Data!$D:$D,LJ1,Data!$E:$E)</f>
        <v>118.80000000000001</v>
      </c>
      <c r="LK86" s="1327">
        <f>LK38*SUMIF(Data!$D:$D,LK1,Data!$E:$E)</f>
        <v>216</v>
      </c>
      <c r="LL86" s="1327">
        <f>LL38*SUMIF(Data!$D:$D,LL1,Data!$E:$E)</f>
        <v>216</v>
      </c>
      <c r="LM86" s="1327">
        <f>LM38*SUMIF(Data!$D:$D,LM1,Data!$E:$E)</f>
        <v>129.6</v>
      </c>
      <c r="LN86" s="1327">
        <f>LN38*SUMIF(Data!$D:$D,LN1,Data!$E:$E)</f>
        <v>129.6</v>
      </c>
      <c r="LO86" s="1327">
        <f>LO38*SUMIF(Data!$D:$D,LO1,Data!$E:$E)</f>
        <v>118.80000000000001</v>
      </c>
      <c r="LP86" s="1327">
        <f>LP38*SUMIF(Data!$D:$D,LP1,Data!$E:$E)</f>
        <v>118.80000000000001</v>
      </c>
      <c r="LQ86" s="1327">
        <f>LQ38*SUMIF(Data!$D:$D,LQ1,Data!$E:$E)</f>
        <v>118.80000000000001</v>
      </c>
      <c r="LR86" s="1327">
        <f>LR38*SUMIF(Data!$D:$D,LR1,Data!$E:$E)</f>
        <v>216</v>
      </c>
      <c r="LS86" s="1327">
        <f>LS38*SUMIF(Data!$D:$D,LS1,Data!$E:$E)</f>
        <v>216</v>
      </c>
      <c r="LT86" s="1327">
        <f>LT38*SUMIF(Data!$D:$D,LT1,Data!$E:$E)</f>
        <v>129.6</v>
      </c>
      <c r="LU86" s="1327">
        <f>LU38*SUMIF(Data!$D:$D,LU1,Data!$E:$E)</f>
        <v>129.6</v>
      </c>
      <c r="LV86" s="1327">
        <f>LV38*SUMIF(Data!$D:$D,LV1,Data!$E:$E)</f>
        <v>118.80000000000001</v>
      </c>
      <c r="LW86" s="1327">
        <f>LW38*SUMIF(Data!$D:$D,LW1,Data!$E:$E)</f>
        <v>118.80000000000001</v>
      </c>
      <c r="LX86" s="1327">
        <f>LX38*SUMIF(Data!$D:$D,LX1,Data!$E:$E)</f>
        <v>118.80000000000001</v>
      </c>
      <c r="LY86" s="1327">
        <f>LY38*SUMIF(Data!$D:$D,LY1,Data!$E:$E)</f>
        <v>216</v>
      </c>
      <c r="LZ86" s="1327">
        <f>LZ38*SUMIF(Data!$D:$D,LZ1,Data!$E:$E)</f>
        <v>216</v>
      </c>
      <c r="MA86" s="1327">
        <f>MA38*SUMIF(Data!$D:$D,MA1,Data!$E:$E)</f>
        <v>129.6</v>
      </c>
      <c r="MB86" s="1327">
        <f>MB38*SUMIF(Data!$D:$D,MB1,Data!$E:$E)</f>
        <v>129.6</v>
      </c>
      <c r="MC86" s="1327">
        <f>MC38*SUMIF(Data!$D:$D,MC1,Data!$E:$E)</f>
        <v>118.80000000000001</v>
      </c>
      <c r="MD86" s="1327">
        <f>MD38*SUMIF(Data!$D:$D,MD1,Data!$E:$E)</f>
        <v>118.80000000000001</v>
      </c>
      <c r="ME86" s="1327">
        <f>ME38*SUMIF(Data!$D:$D,ME1,Data!$E:$E)</f>
        <v>118.80000000000001</v>
      </c>
      <c r="MF86" s="1327">
        <f>MF38*SUMIF(Data!$D:$D,MF1,Data!$E:$E)</f>
        <v>216</v>
      </c>
      <c r="MG86" s="1327">
        <f>MG38*SUMIF(Data!$D:$D,MG1,Data!$E:$E)</f>
        <v>216</v>
      </c>
      <c r="MH86" s="1327">
        <f>MH38*SUMIF(Data!$D:$D,MH1,Data!$E:$E)</f>
        <v>129.6</v>
      </c>
      <c r="MI86" s="1327">
        <f>MI38*SUMIF(Data!$D:$D,MI1,Data!$E:$E)</f>
        <v>129.6</v>
      </c>
      <c r="MJ86" s="1327">
        <f>MJ38*SUMIF(Data!$D:$D,MJ1,Data!$E:$E)</f>
        <v>118.80000000000001</v>
      </c>
      <c r="MK86" s="1327">
        <f>MK38*SUMIF(Data!$D:$D,MK1,Data!$E:$E)</f>
        <v>118.80000000000001</v>
      </c>
      <c r="ML86" s="1327">
        <f>ML38*SUMIF(Data!$D:$D,ML1,Data!$E:$E)</f>
        <v>118.80000000000001</v>
      </c>
      <c r="MM86" s="1327">
        <f>MM38*SUMIF(Data!$D:$D,MM1,Data!$E:$E)</f>
        <v>216</v>
      </c>
      <c r="MN86" s="1327">
        <f>MN38*SUMIF(Data!$D:$D,MN1,Data!$E:$E)</f>
        <v>216</v>
      </c>
      <c r="MO86" s="1327">
        <f>MO38*SUMIF(Data!$D:$D,MO1,Data!$E:$E)</f>
        <v>129.6</v>
      </c>
      <c r="MP86" s="1327">
        <f>MP38*SUMIF(Data!$D:$D,MP1,Data!$E:$E)</f>
        <v>129.6</v>
      </c>
      <c r="MQ86" s="1327">
        <f>MQ38*SUMIF(Data!$D:$D,MQ1,Data!$E:$E)</f>
        <v>118.80000000000001</v>
      </c>
      <c r="MR86" s="1327">
        <f>MR38*SUMIF(Data!$D:$D,MR1,Data!$E:$E)</f>
        <v>118.80000000000001</v>
      </c>
      <c r="MS86" s="1327">
        <f>MS38*SUMIF(Data!$D:$D,MS1,Data!$E:$E)</f>
        <v>118.80000000000001</v>
      </c>
      <c r="MT86" s="1327">
        <f>MT38*SUMIF(Data!$D:$D,MT1,Data!$E:$E)</f>
        <v>216</v>
      </c>
      <c r="MU86" s="1327">
        <f>MU38*SUMIF(Data!$D:$D,MU1,Data!$E:$E)</f>
        <v>216</v>
      </c>
      <c r="MV86" s="1327">
        <f>MV38*SUMIF(Data!$D:$D,MV1,Data!$E:$E)</f>
        <v>129.6</v>
      </c>
      <c r="MW86" s="1327">
        <f>MW38*SUMIF(Data!$D:$D,MW1,Data!$E:$E)</f>
        <v>129.6</v>
      </c>
      <c r="MX86" s="1327">
        <f>MX38*SUMIF(Data!$D:$D,MX1,Data!$E:$E)</f>
        <v>118.80000000000001</v>
      </c>
      <c r="MY86" s="1327">
        <f>MY38*SUMIF(Data!$D:$D,MY1,Data!$E:$E)</f>
        <v>118.80000000000001</v>
      </c>
      <c r="MZ86" s="1327">
        <f>MZ38*SUMIF(Data!$D:$D,MZ1,Data!$E:$E)</f>
        <v>118.80000000000001</v>
      </c>
      <c r="NA86" s="1327">
        <f>NA38*SUMIF(Data!$D:$D,NA1,Data!$E:$E)</f>
        <v>216</v>
      </c>
      <c r="NB86" s="1327">
        <f>NB38*SUMIF(Data!$D:$D,NB1,Data!$E:$E)</f>
        <v>216</v>
      </c>
      <c r="NC86" s="1327">
        <f>NC38*SUMIF(Data!$D:$D,NC1,Data!$E:$E)</f>
        <v>129.6</v>
      </c>
      <c r="ND86" s="1327">
        <f>ND38*SUMIF(Data!$D:$D,ND1,Data!$E:$E)</f>
        <v>129.6</v>
      </c>
      <c r="NE86" s="1327">
        <f>NE38*SUMIF(Data!$D:$D,NE1,Data!$E:$E)</f>
        <v>118.80000000000001</v>
      </c>
      <c r="NF86" s="1327">
        <f>NF38*SUMIF(Data!$D:$D,NF1,Data!$E:$E)</f>
        <v>118.80000000000001</v>
      </c>
      <c r="NG86" s="1327">
        <f>NG38*SUMIF(Data!$D:$D,NG1,Data!$E:$E)</f>
        <v>118.80000000000001</v>
      </c>
      <c r="NH86" s="1327">
        <f>NH38*SUMIF(Data!$D:$D,NH1,Data!$E:$E)</f>
        <v>216</v>
      </c>
      <c r="NI86" s="1327">
        <f>NI38*SUMIF(Data!$D:$D,NI1,Data!$E:$E)</f>
        <v>216</v>
      </c>
    </row>
    <row r="87" spans="1:373" s="163" customFormat="1" ht="15">
      <c r="B87" s="165" t="s">
        <v>1258</v>
      </c>
      <c r="C87" s="166"/>
      <c r="D87" s="166"/>
      <c r="E87" s="166"/>
      <c r="F87" s="166"/>
      <c r="G87" s="166"/>
      <c r="H87" s="166"/>
      <c r="I87" s="166"/>
      <c r="J87" s="166"/>
      <c r="K87" s="166"/>
      <c r="L87" s="166"/>
      <c r="M87" s="166"/>
      <c r="N87" s="166"/>
      <c r="O87" s="166"/>
      <c r="P87" s="166"/>
      <c r="Q87" s="166"/>
      <c r="R87" s="166"/>
      <c r="S87" s="166"/>
      <c r="T87" s="166"/>
      <c r="U87" s="166"/>
      <c r="V87" s="166"/>
      <c r="W87" s="166"/>
      <c r="X87" s="166"/>
      <c r="Y87" s="166"/>
      <c r="Z87" s="166"/>
      <c r="AA87" s="166"/>
      <c r="AB87" s="166"/>
      <c r="AC87" s="166"/>
      <c r="AD87" s="166"/>
      <c r="AE87" s="166"/>
      <c r="AF87" s="166"/>
      <c r="AG87" s="166"/>
      <c r="AH87" s="166"/>
      <c r="AI87" s="166"/>
      <c r="AJ87" s="166"/>
      <c r="AK87" s="166"/>
      <c r="AL87" s="166"/>
      <c r="AM87" s="166"/>
      <c r="AN87" s="166"/>
      <c r="AO87" s="166"/>
      <c r="AP87" s="166"/>
      <c r="AQ87" s="166"/>
      <c r="AR87" s="166"/>
      <c r="AS87" s="166"/>
      <c r="AT87" s="166"/>
      <c r="AU87" s="166"/>
      <c r="AV87" s="166"/>
      <c r="AW87" s="166"/>
      <c r="AX87" s="166"/>
      <c r="AY87" s="166"/>
      <c r="AZ87" s="166"/>
      <c r="BA87" s="166"/>
      <c r="BB87" s="166"/>
      <c r="BC87" s="166"/>
      <c r="BD87" s="166"/>
      <c r="BE87" s="166"/>
      <c r="BF87" s="166"/>
      <c r="BG87" s="166"/>
      <c r="BH87" s="166"/>
      <c r="BI87" s="166"/>
      <c r="BJ87" s="166"/>
      <c r="BK87" s="166"/>
      <c r="BL87" s="166"/>
      <c r="BM87" s="166"/>
      <c r="BN87" s="166"/>
      <c r="BO87" s="166"/>
      <c r="BP87" s="166"/>
      <c r="BQ87" s="166"/>
      <c r="BR87" s="166"/>
      <c r="BS87" s="166"/>
      <c r="BT87" s="166"/>
      <c r="BU87" s="166"/>
      <c r="BV87" s="166"/>
      <c r="BW87" s="166"/>
      <c r="BX87" s="166"/>
      <c r="BY87" s="166"/>
      <c r="BZ87" s="166"/>
      <c r="CA87" s="166"/>
      <c r="CB87" s="166"/>
      <c r="CC87" s="166"/>
      <c r="CD87" s="166"/>
      <c r="CE87" s="166"/>
      <c r="CF87" s="166"/>
      <c r="CG87" s="166"/>
      <c r="CH87" s="166"/>
      <c r="CI87" s="166"/>
      <c r="CJ87" s="166"/>
      <c r="CK87" s="166"/>
      <c r="CL87" s="166"/>
      <c r="CM87" s="166"/>
      <c r="CN87" s="166"/>
      <c r="CO87" s="166"/>
      <c r="CP87" s="166"/>
      <c r="CQ87" s="166"/>
      <c r="CR87" s="166"/>
      <c r="CS87" s="166"/>
      <c r="CT87" s="166"/>
      <c r="CU87" s="166"/>
      <c r="CV87" s="166"/>
      <c r="CW87" s="166"/>
      <c r="CX87" s="166"/>
      <c r="CY87" s="166"/>
      <c r="CZ87" s="166"/>
      <c r="DA87" s="166"/>
      <c r="DB87" s="166"/>
      <c r="DC87" s="166"/>
      <c r="DD87" s="166"/>
      <c r="DE87" s="166"/>
      <c r="DF87" s="166"/>
      <c r="DG87" s="166"/>
      <c r="DH87" s="166"/>
      <c r="DI87" s="166"/>
      <c r="DJ87" s="166"/>
      <c r="DK87" s="166"/>
      <c r="DL87" s="166"/>
      <c r="DM87" s="166"/>
      <c r="DN87" s="166"/>
      <c r="DO87" s="166"/>
      <c r="DP87" s="166"/>
      <c r="DQ87" s="166"/>
      <c r="DR87" s="166"/>
      <c r="DS87" s="166"/>
      <c r="DT87" s="166"/>
      <c r="DU87" s="166"/>
      <c r="DV87" s="166"/>
      <c r="DW87" s="166"/>
      <c r="DX87" s="166"/>
      <c r="DY87" s="166"/>
      <c r="DZ87" s="166"/>
      <c r="EA87" s="166"/>
      <c r="EB87" s="166"/>
      <c r="EC87" s="166"/>
      <c r="ED87" s="166"/>
      <c r="EE87" s="166"/>
      <c r="EF87" s="166"/>
      <c r="EG87" s="166"/>
      <c r="EH87" s="166"/>
      <c r="EI87" s="166"/>
      <c r="EJ87" s="166"/>
      <c r="EK87" s="166"/>
      <c r="EL87" s="166"/>
      <c r="EM87" s="166"/>
      <c r="EN87" s="166"/>
      <c r="EO87" s="166"/>
      <c r="EP87" s="166"/>
      <c r="EQ87" s="166"/>
      <c r="ER87" s="166"/>
      <c r="ES87" s="166"/>
      <c r="ET87" s="166"/>
      <c r="EU87" s="166"/>
      <c r="EV87" s="166"/>
      <c r="EW87" s="166"/>
      <c r="EX87" s="166"/>
      <c r="EY87" s="166"/>
      <c r="EZ87" s="166"/>
      <c r="FA87" s="166"/>
      <c r="FB87" s="166"/>
      <c r="FC87" s="166"/>
      <c r="FD87" s="166"/>
      <c r="FE87" s="166"/>
      <c r="FF87" s="166"/>
      <c r="FG87" s="166"/>
      <c r="FH87" s="166"/>
      <c r="FI87" s="166"/>
      <c r="FJ87" s="166"/>
      <c r="FK87" s="166"/>
      <c r="FL87" s="166"/>
      <c r="FM87" s="166"/>
      <c r="FN87" s="166"/>
      <c r="FO87" s="166"/>
      <c r="FP87" s="166"/>
      <c r="FQ87" s="166"/>
      <c r="FR87" s="166"/>
      <c r="FS87" s="166"/>
      <c r="FT87" s="166"/>
      <c r="FU87" s="166"/>
      <c r="FV87" s="166"/>
      <c r="FW87" s="166"/>
      <c r="FX87" s="166"/>
      <c r="FY87" s="166"/>
      <c r="FZ87" s="166"/>
      <c r="GA87" s="166"/>
      <c r="GB87" s="166"/>
      <c r="GC87" s="166"/>
      <c r="GD87" s="166"/>
      <c r="GE87" s="166"/>
      <c r="GF87" s="166"/>
      <c r="GG87" s="166"/>
      <c r="GH87" s="166"/>
      <c r="GI87" s="166"/>
      <c r="GJ87" s="166"/>
      <c r="GK87" s="166"/>
      <c r="GL87" s="166"/>
      <c r="GM87" s="166"/>
      <c r="GN87" s="166"/>
      <c r="GO87" s="166"/>
      <c r="GP87" s="166"/>
      <c r="GQ87" s="166"/>
      <c r="GR87" s="166"/>
      <c r="GS87" s="166"/>
      <c r="GT87" s="166"/>
      <c r="GU87" s="166"/>
      <c r="GV87" s="166"/>
      <c r="GW87" s="166"/>
      <c r="GX87" s="166"/>
      <c r="GY87" s="166"/>
      <c r="GZ87" s="166"/>
      <c r="HA87" s="166"/>
      <c r="HB87" s="166"/>
      <c r="HC87" s="166"/>
      <c r="HD87" s="166"/>
      <c r="HE87" s="166"/>
      <c r="HF87" s="166"/>
      <c r="HG87" s="166"/>
      <c r="HH87" s="166"/>
      <c r="HI87" s="166"/>
      <c r="HJ87" s="166"/>
      <c r="HK87" s="166"/>
      <c r="HL87" s="166"/>
      <c r="HM87" s="166"/>
      <c r="HN87" s="166"/>
      <c r="HO87" s="166"/>
      <c r="HP87" s="166"/>
      <c r="HQ87" s="166"/>
      <c r="HR87" s="166"/>
      <c r="HS87" s="166"/>
      <c r="HT87" s="166"/>
      <c r="HU87" s="166"/>
      <c r="HV87" s="166"/>
      <c r="HW87" s="166"/>
      <c r="HX87" s="166"/>
      <c r="HY87" s="166"/>
      <c r="HZ87" s="166"/>
      <c r="IA87" s="166"/>
      <c r="IB87" s="166"/>
      <c r="IC87" s="166"/>
      <c r="ID87" s="166"/>
      <c r="IE87" s="166"/>
      <c r="IF87" s="166"/>
      <c r="IG87" s="166"/>
      <c r="IH87" s="166"/>
      <c r="II87" s="166"/>
      <c r="IJ87" s="166"/>
      <c r="IK87" s="166"/>
      <c r="IL87" s="166"/>
      <c r="IM87" s="166"/>
      <c r="IN87" s="166"/>
      <c r="IO87" s="166"/>
      <c r="IP87" s="166"/>
      <c r="IQ87" s="166"/>
      <c r="IR87" s="166"/>
      <c r="IS87" s="166"/>
      <c r="IT87" s="166"/>
      <c r="IU87" s="166"/>
      <c r="IV87" s="166"/>
      <c r="IW87" s="166"/>
      <c r="IX87" s="166"/>
      <c r="IY87" s="166"/>
      <c r="IZ87" s="166"/>
      <c r="JA87" s="166"/>
      <c r="JB87" s="166"/>
      <c r="JC87" s="166"/>
      <c r="JD87" s="166"/>
      <c r="JE87" s="166"/>
      <c r="JF87" s="166"/>
      <c r="JG87" s="166"/>
      <c r="JH87" s="166"/>
      <c r="JI87" s="166"/>
      <c r="JJ87" s="166"/>
      <c r="JK87" s="166"/>
      <c r="JL87" s="166"/>
      <c r="JM87" s="166"/>
      <c r="JN87" s="166"/>
      <c r="JO87" s="166"/>
      <c r="JP87" s="166"/>
      <c r="JQ87" s="166"/>
      <c r="JR87" s="166"/>
      <c r="JS87" s="166"/>
      <c r="JT87" s="166"/>
      <c r="JU87" s="166"/>
      <c r="JV87" s="166"/>
      <c r="JW87" s="166"/>
      <c r="JX87" s="166"/>
      <c r="JY87" s="166"/>
      <c r="JZ87" s="166"/>
      <c r="KA87" s="166"/>
      <c r="KB87" s="166"/>
      <c r="KC87" s="166"/>
      <c r="KD87" s="166"/>
      <c r="KE87" s="166"/>
      <c r="KF87" s="166"/>
      <c r="KG87" s="166"/>
      <c r="KH87" s="166"/>
      <c r="KI87" s="166"/>
      <c r="KJ87" s="166"/>
      <c r="KK87" s="166"/>
      <c r="KL87" s="166"/>
      <c r="KM87" s="166"/>
      <c r="KN87" s="166"/>
      <c r="KO87" s="166"/>
      <c r="KP87" s="166"/>
      <c r="KQ87" s="166"/>
      <c r="KR87" s="166"/>
      <c r="KS87" s="166"/>
      <c r="KT87" s="166"/>
      <c r="KU87" s="166"/>
      <c r="KV87" s="166"/>
      <c r="KW87" s="166"/>
      <c r="KX87" s="166"/>
      <c r="KY87" s="166"/>
      <c r="KZ87" s="166"/>
      <c r="LA87" s="166"/>
      <c r="LB87" s="166"/>
      <c r="LC87" s="166"/>
      <c r="LD87" s="166"/>
      <c r="LE87" s="166"/>
      <c r="LF87" s="166"/>
      <c r="LG87" s="166"/>
      <c r="LH87" s="166"/>
      <c r="LI87" s="166"/>
      <c r="LJ87" s="166"/>
      <c r="LK87" s="166"/>
      <c r="LL87" s="166"/>
      <c r="LM87" s="166"/>
      <c r="LN87" s="166"/>
      <c r="LO87" s="166"/>
      <c r="LP87" s="166"/>
      <c r="LQ87" s="166"/>
      <c r="LR87" s="166"/>
      <c r="LS87" s="166"/>
      <c r="LT87" s="166"/>
      <c r="LU87" s="166"/>
      <c r="LV87" s="166"/>
      <c r="LW87" s="166"/>
      <c r="LX87" s="166"/>
      <c r="LY87" s="166"/>
      <c r="LZ87" s="166"/>
      <c r="MA87" s="166"/>
      <c r="MB87" s="166"/>
      <c r="MC87" s="166"/>
      <c r="MD87" s="166"/>
      <c r="ME87" s="166"/>
      <c r="MF87" s="166"/>
      <c r="MG87" s="166"/>
      <c r="MH87" s="166"/>
      <c r="MI87" s="166"/>
      <c r="MJ87" s="166"/>
      <c r="MK87" s="166"/>
      <c r="ML87" s="166"/>
      <c r="MM87" s="166"/>
      <c r="MN87" s="166"/>
      <c r="MO87" s="166"/>
      <c r="MP87" s="166"/>
      <c r="MQ87" s="166"/>
      <c r="MR87" s="166"/>
      <c r="MS87" s="166"/>
      <c r="MT87" s="166"/>
      <c r="MU87" s="166"/>
      <c r="MV87" s="166"/>
      <c r="MW87" s="166"/>
      <c r="MX87" s="166"/>
      <c r="MY87" s="166"/>
      <c r="MZ87" s="166"/>
      <c r="NA87" s="166"/>
      <c r="NB87" s="166"/>
      <c r="NC87" s="166"/>
      <c r="ND87" s="166"/>
      <c r="NE87" s="166"/>
      <c r="NF87" s="166"/>
      <c r="NG87" s="166"/>
      <c r="NH87" s="166"/>
      <c r="NI87" s="166"/>
    </row>
    <row r="88" spans="1:373" ht="15">
      <c r="B88" s="171" t="s">
        <v>1257</v>
      </c>
      <c r="C88" s="7">
        <f>C86/Data!$B3/Data!$B51</f>
        <v>0.5185185185185186</v>
      </c>
      <c r="D88" s="7">
        <f>D86/Data!$B3/Data!$B51</f>
        <v>0.5185185185185186</v>
      </c>
      <c r="E88" s="7">
        <f>E86/Data!$B3/Data!$B51</f>
        <v>0.47530864197530864</v>
      </c>
      <c r="F88" s="7">
        <f>F86/Data!$B3/Data!$B51</f>
        <v>0.47530864197530864</v>
      </c>
      <c r="G88" s="7">
        <f>G86/Data!$B3/Data!$B51</f>
        <v>0.47530864197530864</v>
      </c>
      <c r="H88" s="7">
        <f>H86/Data!$B3/Data!$B51</f>
        <v>0.86419753086419748</v>
      </c>
      <c r="I88" s="7">
        <f>I86/Data!$B3/Data!$B51</f>
        <v>0.86419753086419748</v>
      </c>
      <c r="J88" s="7">
        <f>J86/Data!$B3/Data!$B51</f>
        <v>0.5185185185185186</v>
      </c>
      <c r="K88" s="7">
        <f>K86/Data!$B3/Data!$B51</f>
        <v>0.5185185185185186</v>
      </c>
      <c r="L88" s="7">
        <f>L86/Data!$B3/Data!$B51</f>
        <v>0.47530864197530864</v>
      </c>
      <c r="M88" s="7">
        <f>M86/Data!$B3/Data!$B51</f>
        <v>0.47530864197530864</v>
      </c>
      <c r="N88" s="7">
        <f>N86/Data!$B3/Data!$B51</f>
        <v>0.47530864197530864</v>
      </c>
      <c r="O88" s="7">
        <f>O86/Data!$B3/Data!$B51</f>
        <v>0.86419753086419748</v>
      </c>
      <c r="P88" s="7">
        <f>P86/Data!$B3/Data!$B51</f>
        <v>0.86419753086419748</v>
      </c>
      <c r="Q88" s="7">
        <f>Q86/Data!$B3/Data!$B51</f>
        <v>0.5185185185185186</v>
      </c>
      <c r="R88" s="7">
        <f>R86/Data!$B3/Data!$B51</f>
        <v>0.5185185185185186</v>
      </c>
      <c r="S88" s="7">
        <f>S86/Data!$B3/Data!$B51</f>
        <v>0.47530864197530864</v>
      </c>
      <c r="T88" s="7">
        <f>T86/Data!$B3/Data!$B51</f>
        <v>0.47530864197530864</v>
      </c>
      <c r="U88" s="7">
        <f>U86/Data!$B3/Data!$B51</f>
        <v>0.47530864197530864</v>
      </c>
      <c r="V88" s="7">
        <f>V86/Data!$B3/Data!$B51</f>
        <v>0.86419753086419748</v>
      </c>
      <c r="W88" s="7">
        <f>W86/Data!$B3/Data!$B51</f>
        <v>0.86419753086419748</v>
      </c>
      <c r="X88" s="7">
        <f>X86/Data!$B3/Data!$B51</f>
        <v>0.5185185185185186</v>
      </c>
      <c r="Y88" s="7">
        <f>Y86/Data!$B3/Data!$B51</f>
        <v>0.5185185185185186</v>
      </c>
      <c r="Z88" s="7">
        <f>Z86/Data!$B3/Data!$B51</f>
        <v>0.47530864197530864</v>
      </c>
      <c r="AA88" s="7">
        <f>AA86/Data!$B3/Data!$B51</f>
        <v>0.47530864197530864</v>
      </c>
      <c r="AB88" s="7">
        <f>AB86/Data!$B3/Data!$B51</f>
        <v>0.47530864197530864</v>
      </c>
      <c r="AC88" s="7">
        <f>AC86/Data!$B3/Data!$B51</f>
        <v>0.86419753086419748</v>
      </c>
      <c r="AD88" s="7">
        <f>AD86/Data!$B3/Data!$B51</f>
        <v>0.86419753086419748</v>
      </c>
      <c r="AE88" s="7">
        <f>AE86/Data!$B3/Data!$B51</f>
        <v>0.5185185185185186</v>
      </c>
      <c r="AF88" s="7">
        <f>AF86/Data!$B3/Data!$B51</f>
        <v>0.5185185185185186</v>
      </c>
      <c r="AG88" s="7">
        <f>AG86/Data!$B3/Data!$B51</f>
        <v>0.47530864197530864</v>
      </c>
      <c r="AH88" s="7">
        <f>AH86/Data!$B3/Data!$B51</f>
        <v>0.47530864197530864</v>
      </c>
      <c r="AI88" s="7">
        <f>AI86/Data!$B3/Data!$B51</f>
        <v>0.47530864197530864</v>
      </c>
      <c r="AJ88" s="7">
        <f>AJ86/Data!$B3/Data!$B51</f>
        <v>0.86419753086419748</v>
      </c>
      <c r="AK88" s="7">
        <f>AK86/Data!$B3/Data!$B51</f>
        <v>0.86419753086419748</v>
      </c>
      <c r="AL88" s="7">
        <f>AL86/Data!$B3/Data!$B51</f>
        <v>0.5185185185185186</v>
      </c>
      <c r="AM88" s="7">
        <f>AM86/Data!$B3/Data!$B51</f>
        <v>0.5185185185185186</v>
      </c>
      <c r="AN88" s="7">
        <f>AN86/Data!$B3/Data!$B51</f>
        <v>0.47530864197530864</v>
      </c>
      <c r="AO88" s="7">
        <f>AO86/Data!$B3/Data!$B51</f>
        <v>0.47530864197530864</v>
      </c>
      <c r="AP88" s="7">
        <f>AP86/Data!$B3/Data!$B51</f>
        <v>0.47530864197530864</v>
      </c>
      <c r="AQ88" s="7">
        <f>AQ86/Data!$B3/Data!$B51</f>
        <v>0.86419753086419748</v>
      </c>
      <c r="AR88" s="7">
        <f>AR86/Data!$B3/Data!$B51</f>
        <v>0.86419753086419748</v>
      </c>
      <c r="AS88" s="7">
        <f>AS86/Data!$B3/Data!$B51</f>
        <v>0.5185185185185186</v>
      </c>
      <c r="AT88" s="7">
        <f>AT86/Data!$B3/Data!$B51</f>
        <v>0.5185185185185186</v>
      </c>
      <c r="AU88" s="7">
        <f>AU86/Data!$B3/Data!$B51</f>
        <v>0.47530864197530864</v>
      </c>
      <c r="AV88" s="7">
        <f>AV86/Data!$B3/Data!$B51</f>
        <v>0.47530864197530864</v>
      </c>
      <c r="AW88" s="7">
        <f>AW86/Data!$B3/Data!$B51</f>
        <v>0.47530864197530864</v>
      </c>
      <c r="AX88" s="7">
        <f>AX86/Data!$B3/Data!$B51</f>
        <v>0.86419753086419748</v>
      </c>
      <c r="AY88" s="7">
        <f>AY86/Data!$B3/Data!$B51</f>
        <v>0.86419753086419748</v>
      </c>
      <c r="AZ88" s="7">
        <f>AZ86/Data!$B3/Data!$B51</f>
        <v>0.5185185185185186</v>
      </c>
      <c r="BA88" s="7">
        <f>BA86/Data!$B3/Data!$B51</f>
        <v>0.5185185185185186</v>
      </c>
      <c r="BB88" s="7">
        <f>BB86/Data!$B3/Data!$B51</f>
        <v>0.47530864197530864</v>
      </c>
      <c r="BC88" s="7">
        <f>BC86/Data!$B3/Data!$B51</f>
        <v>0.47530864197530864</v>
      </c>
      <c r="BD88" s="7">
        <f>BD86/Data!$B3/Data!$B51</f>
        <v>0.47530864197530864</v>
      </c>
      <c r="BE88" s="7">
        <f>BE86/Data!$B3/Data!$B51</f>
        <v>0.86419753086419748</v>
      </c>
      <c r="BF88" s="7">
        <f>BF86/Data!$B3/Data!$B51</f>
        <v>0.86419753086419748</v>
      </c>
      <c r="BG88" s="7">
        <f>BG86/Data!$B3/Data!$B51</f>
        <v>0.5185185185185186</v>
      </c>
      <c r="BH88" s="7">
        <f>BH86/Data!$B3/Data!$B51</f>
        <v>0.5185185185185186</v>
      </c>
      <c r="BI88" s="7">
        <f>BI86/Data!$B3/Data!$B51</f>
        <v>0.47530864197530864</v>
      </c>
      <c r="BJ88" s="7">
        <f>BJ86/Data!$B3/Data!$B51</f>
        <v>0.47530864197530864</v>
      </c>
      <c r="BK88" s="7">
        <f>BK86/Data!$B3/Data!$B51</f>
        <v>0.47530864197530864</v>
      </c>
      <c r="BL88" s="7">
        <f>BL86/Data!$B3/Data!$B51</f>
        <v>0.86419753086419748</v>
      </c>
      <c r="BM88" s="7">
        <f>BM86/Data!$B3/Data!$B51</f>
        <v>0.86419753086419748</v>
      </c>
      <c r="BN88" s="7">
        <f>BN86/Data!$B3/Data!$B51</f>
        <v>0.5185185185185186</v>
      </c>
      <c r="BO88" s="7">
        <f>BO86/Data!$B3/Data!$B51</f>
        <v>0.5185185185185186</v>
      </c>
      <c r="BP88" s="7">
        <f>BP86/Data!$B3/Data!$B51</f>
        <v>0.47530864197530864</v>
      </c>
      <c r="BQ88" s="7">
        <f>BQ86/Data!$B3/Data!$B51</f>
        <v>0.47530864197530864</v>
      </c>
      <c r="BR88" s="7">
        <f>BR86/Data!$B3/Data!$B51</f>
        <v>0.47530864197530864</v>
      </c>
      <c r="BS88" s="7">
        <f>BS86/Data!$B3/Data!$B51</f>
        <v>0.86419753086419748</v>
      </c>
      <c r="BT88" s="7">
        <f>BT86/Data!$B3/Data!$B51</f>
        <v>0.86419753086419748</v>
      </c>
      <c r="BU88" s="7">
        <f>BU86/Data!$B3/Data!$B51</f>
        <v>0.5185185185185186</v>
      </c>
      <c r="BV88" s="7">
        <f>BV86/Data!$B3/Data!$B51</f>
        <v>0.5185185185185186</v>
      </c>
      <c r="BW88" s="7">
        <f>BW86/Data!$B3/Data!$B51</f>
        <v>0.47530864197530864</v>
      </c>
      <c r="BX88" s="7">
        <f>BX86/Data!$B3/Data!$B51</f>
        <v>0.47530864197530864</v>
      </c>
      <c r="BY88" s="7">
        <f>BY86/Data!$B3/Data!$B51</f>
        <v>0.47530864197530864</v>
      </c>
      <c r="BZ88" s="7">
        <f>BZ86/Data!$B3/Data!$B51</f>
        <v>0.86419753086419748</v>
      </c>
      <c r="CA88" s="7">
        <f>CA86/Data!$B3/Data!$B51</f>
        <v>0.86419753086419748</v>
      </c>
      <c r="CB88" s="7">
        <f>CB86/Data!$B3/Data!$B51</f>
        <v>0.5185185185185186</v>
      </c>
      <c r="CC88" s="7">
        <f>CC86/Data!$B3/Data!$B51</f>
        <v>0.5185185185185186</v>
      </c>
      <c r="CD88" s="7">
        <f>CD86/Data!$B3/Data!$B51</f>
        <v>0</v>
      </c>
      <c r="CE88" s="7">
        <f>CE86/Data!$B3/Data!$B51</f>
        <v>0</v>
      </c>
      <c r="CF88" s="7">
        <f>CF86/Data!$B3/Data!$B51</f>
        <v>0</v>
      </c>
      <c r="CG88" s="7">
        <f>CG86/Data!$B3/Data!$B51</f>
        <v>0</v>
      </c>
      <c r="CH88" s="7">
        <f>CH86/Data!$B3/Data!$B51</f>
        <v>0</v>
      </c>
      <c r="CI88" s="7">
        <f>CI86/Data!$B3/Data!$B51</f>
        <v>0</v>
      </c>
      <c r="CJ88" s="7">
        <f>CJ86/Data!$B3/Data!$B51</f>
        <v>0</v>
      </c>
      <c r="CK88" s="7">
        <f>CK86/Data!$B3/Data!$B51</f>
        <v>0</v>
      </c>
      <c r="CL88" s="7">
        <f>CL86/Data!$B3/Data!$B51</f>
        <v>0</v>
      </c>
      <c r="CM88" s="7">
        <f>CM86/Data!$B3/Data!$B51</f>
        <v>0</v>
      </c>
      <c r="CN88" s="7">
        <f>CN86/Data!$B3/Data!$B51</f>
        <v>0</v>
      </c>
      <c r="CO88" s="7">
        <f>CO86/Data!$B3/Data!$B51</f>
        <v>0</v>
      </c>
      <c r="CP88" s="7">
        <f>CP86/Data!$B3/Data!$B51</f>
        <v>0</v>
      </c>
      <c r="CQ88" s="7">
        <f>CQ86/Data!$B3/Data!$B51</f>
        <v>0.79999999999999993</v>
      </c>
      <c r="CR88" s="7">
        <f>CR86/Data!$B3/Data!$B51</f>
        <v>0.73333333333333339</v>
      </c>
      <c r="CS88" s="7">
        <f>CS86/Data!$B3/Data!$B51</f>
        <v>0.73333333333333339</v>
      </c>
      <c r="CT88" s="7">
        <f>CT86/Data!$B3/Data!$B51</f>
        <v>0.73333333333333339</v>
      </c>
      <c r="CU88" s="7">
        <f>CU86/Data!$B3/Data!$B51</f>
        <v>1.3333333333333333</v>
      </c>
      <c r="CV88" s="7">
        <f>CV86/Data!$B3/Data!$B51</f>
        <v>1.3333333333333333</v>
      </c>
      <c r="CW88" s="7">
        <f>CW86/Data!$B3/Data!$B51</f>
        <v>0.79999999999999993</v>
      </c>
      <c r="CX88" s="7">
        <f>CX86/Data!$B3/Data!$B51</f>
        <v>0.79999999999999993</v>
      </c>
      <c r="CY88" s="7">
        <f>CY86/Data!$B3/Data!$B51</f>
        <v>0.73333333333333339</v>
      </c>
      <c r="CZ88" s="7">
        <f>CZ86/Data!$B3/Data!$B51</f>
        <v>0.73333333333333339</v>
      </c>
      <c r="DA88" s="7">
        <f>DA86/Data!$B3/Data!$B51</f>
        <v>0.73333333333333339</v>
      </c>
      <c r="DB88" s="7">
        <f>DB86/Data!$B3/Data!$B51</f>
        <v>0</v>
      </c>
      <c r="DC88" s="7">
        <f>DC86/Data!$B3/Data!$B51</f>
        <v>0</v>
      </c>
      <c r="DD88" s="7">
        <f>DD86/Data!$B3/Data!$B51</f>
        <v>0</v>
      </c>
      <c r="DE88" s="7">
        <f>DE86/Data!$B3/Data!$B51</f>
        <v>0</v>
      </c>
      <c r="DF88" s="7">
        <f>DF86/Data!$B3/Data!$B51</f>
        <v>0</v>
      </c>
      <c r="DG88" s="7">
        <f>DG86/Data!$B3/Data!$B51</f>
        <v>0</v>
      </c>
      <c r="DH88" s="7">
        <f>DH86/Data!$B3/Data!$B51</f>
        <v>0</v>
      </c>
      <c r="DI88" s="7">
        <f>DI86/Data!$B3/Data!$B51</f>
        <v>0</v>
      </c>
      <c r="DJ88" s="7">
        <f>DJ86/Data!$B3/Data!$B51</f>
        <v>0</v>
      </c>
      <c r="DK88" s="7">
        <f>DK86/Data!$B3/Data!$B51</f>
        <v>0</v>
      </c>
      <c r="DL88" s="7">
        <f>DL86/Data!$B3/Data!$B51</f>
        <v>0.79999999999999993</v>
      </c>
      <c r="DM88" s="7">
        <f>DM86/Data!$B3/Data!$B51</f>
        <v>0.73333333333333339</v>
      </c>
      <c r="DN88" s="7">
        <f>DN86/Data!$B3/Data!$B51</f>
        <v>0.73333333333333339</v>
      </c>
      <c r="DO88" s="7">
        <f>DO86/Data!$B3/Data!$B51</f>
        <v>0.73333333333333339</v>
      </c>
      <c r="DP88" s="7">
        <f>DP86/Data!$B3/Data!$B51</f>
        <v>1.3333333333333333</v>
      </c>
      <c r="DQ88" s="7">
        <f>DQ86/Data!$B3/Data!$B51</f>
        <v>1.3333333333333333</v>
      </c>
      <c r="DR88" s="7">
        <f>DR86/Data!$B3/Data!$B51</f>
        <v>0.79999999999999993</v>
      </c>
      <c r="DS88" s="7">
        <f>DS86/Data!$B3/Data!$B51</f>
        <v>2.6333333333333333</v>
      </c>
      <c r="DT88" s="7">
        <f>DT86/Data!$B3/Data!$B51</f>
        <v>2.4138888888888892</v>
      </c>
      <c r="DU88" s="7">
        <f>DU86/Data!$B3/Data!$B51</f>
        <v>2.4138888888888892</v>
      </c>
      <c r="DV88" s="7">
        <f>DV86/Data!$B3/Data!$B51</f>
        <v>2.4138888888888892</v>
      </c>
      <c r="DW88" s="7">
        <f>DW86/Data!$B3/Data!$B51</f>
        <v>4.3888888888888893</v>
      </c>
      <c r="DX88" s="7">
        <f>DX86/Data!$B3/Data!$B51</f>
        <v>4.3888888888888893</v>
      </c>
      <c r="DY88" s="7">
        <f>DY86/Data!$B3/Data!$B51</f>
        <v>2.6333333333333333</v>
      </c>
      <c r="DZ88" s="7">
        <f>DZ86/Data!$B3/Data!$B51</f>
        <v>2.6333333333333333</v>
      </c>
      <c r="EA88" s="7">
        <f>EA86/Data!$B3/Data!$B51</f>
        <v>2.4138888888888892</v>
      </c>
      <c r="EB88" s="7">
        <f>EB86/Data!$B3/Data!$B51</f>
        <v>2.4138888888888892</v>
      </c>
      <c r="EC88" s="7">
        <f>EC86/Data!$B3/Data!$B51</f>
        <v>2.4138888888888892</v>
      </c>
      <c r="ED88" s="7">
        <f>ED86/Data!$B3/Data!$B51</f>
        <v>4.3888888888888893</v>
      </c>
      <c r="EE88" s="7">
        <f>EE86/Data!$B3/Data!$B51</f>
        <v>4.3888888888888893</v>
      </c>
      <c r="EF88" s="7">
        <f>EF86/Data!$B3/Data!$B51</f>
        <v>2.6333333333333333</v>
      </c>
      <c r="EG88" s="7">
        <f>EG86/Data!$B3/Data!$B51</f>
        <v>2.6333333333333333</v>
      </c>
      <c r="EH88" s="7">
        <f>EH86/Data!$B3/Data!$B51</f>
        <v>2.4138888888888892</v>
      </c>
      <c r="EI88" s="7">
        <f>EI86/Data!$B3/Data!$B51</f>
        <v>2.4138888888888892</v>
      </c>
      <c r="EJ88" s="7">
        <f>EJ86/Data!$B3/Data!$B51</f>
        <v>0.73333333333333339</v>
      </c>
      <c r="EK88" s="7">
        <f>EK86/Data!$B3/Data!$B51</f>
        <v>1.3333333333333333</v>
      </c>
      <c r="EL88" s="7">
        <f>EL86/Data!$B3/Data!$B51</f>
        <v>1.3333333333333333</v>
      </c>
      <c r="EM88" s="7">
        <f>EM86/Data!$B3/Data!$B51</f>
        <v>0.79999999999999993</v>
      </c>
      <c r="EN88" s="7">
        <f>EN86/Data!$B3/Data!$B51</f>
        <v>0.79999999999999993</v>
      </c>
      <c r="EO88" s="7">
        <f>EO86/Data!$B3/Data!$B51</f>
        <v>0.73333333333333339</v>
      </c>
      <c r="EP88" s="7">
        <f>EP86/Data!$B3/Data!$B51</f>
        <v>0.73333333333333339</v>
      </c>
      <c r="EQ88" s="7">
        <f>EQ86/Data!$B3/Data!$B51</f>
        <v>0.73333333333333339</v>
      </c>
      <c r="ER88" s="7">
        <f>ER86/Data!$B3/Data!$B51</f>
        <v>1.3333333333333333</v>
      </c>
      <c r="ES88" s="7">
        <f>ES86/Data!$B3/Data!$B51</f>
        <v>1.3333333333333333</v>
      </c>
      <c r="ET88" s="7">
        <f>ET86/Data!$B3/Data!$B51</f>
        <v>0.79999999999999993</v>
      </c>
      <c r="EU88" s="7">
        <f>EU86/Data!$B3/Data!$B51</f>
        <v>0.79999999999999993</v>
      </c>
      <c r="EV88" s="7">
        <f>EV86/Data!$B3/Data!$B51</f>
        <v>0.73333333333333339</v>
      </c>
      <c r="EW88" s="7">
        <f>EW86/Data!$B3/Data!$B51</f>
        <v>0.73333333333333339</v>
      </c>
      <c r="EX88" s="7">
        <f>EX86/Data!$B3/Data!$B51</f>
        <v>0.73333333333333339</v>
      </c>
      <c r="EY88" s="7">
        <f>EY86/Data!$B3/Data!$B51</f>
        <v>1.3333333333333333</v>
      </c>
      <c r="EZ88" s="7">
        <f>EZ86/Data!$B3/Data!$B51</f>
        <v>1.3333333333333333</v>
      </c>
      <c r="FA88" s="7">
        <f>FA86/Data!$B3/Data!$B51</f>
        <v>0.79999999999999993</v>
      </c>
      <c r="FB88" s="7">
        <f>FB86/Data!$B3/Data!$B51</f>
        <v>0.79999999999999993</v>
      </c>
      <c r="FC88" s="7">
        <f>FC86/Data!$B3/Data!$B51</f>
        <v>0.73333333333333339</v>
      </c>
      <c r="FD88" s="7">
        <f>FD86/Data!$B3/Data!$B51</f>
        <v>0.73333333333333339</v>
      </c>
      <c r="FE88" s="7">
        <f>FE86/Data!$B3/Data!$B51</f>
        <v>0.73333333333333339</v>
      </c>
      <c r="FF88" s="7">
        <f>FF86/Data!$B3/Data!$B51</f>
        <v>1.3333333333333333</v>
      </c>
      <c r="FG88" s="7">
        <f>FG86/Data!$B3/Data!$B51</f>
        <v>1.3333333333333333</v>
      </c>
      <c r="FH88" s="7">
        <f>FH86/Data!$B3/Data!$B51</f>
        <v>0.79999999999999993</v>
      </c>
      <c r="FI88" s="7">
        <f>FI86/Data!$B3/Data!$B51</f>
        <v>0.79999999999999993</v>
      </c>
      <c r="FJ88" s="7">
        <f>FJ86/Data!$B3/Data!$B51</f>
        <v>0.73333333333333339</v>
      </c>
      <c r="FK88" s="7">
        <f>FK86/Data!$B3/Data!$B51</f>
        <v>0.73333333333333339</v>
      </c>
      <c r="FL88" s="7">
        <f>FL86/Data!$B3/Data!$B51</f>
        <v>0.73333333333333339</v>
      </c>
      <c r="FM88" s="7">
        <f>FM86/Data!$B3/Data!$B51</f>
        <v>1.3333333333333333</v>
      </c>
      <c r="FN88" s="7">
        <f>FN86/Data!$B3/Data!$B51</f>
        <v>1.3333333333333333</v>
      </c>
      <c r="FO88" s="7">
        <f>FO86/Data!$B3/Data!$B51</f>
        <v>0.79999999999999993</v>
      </c>
      <c r="FP88" s="7">
        <f>FP86/Data!$B3/Data!$B51</f>
        <v>0.79999999999999993</v>
      </c>
      <c r="FQ88" s="7">
        <f>FQ86/Data!$B3/Data!$B51</f>
        <v>0.73333333333333339</v>
      </c>
      <c r="FR88" s="7">
        <f>FR86/Data!$B3/Data!$B51</f>
        <v>0.73333333333333339</v>
      </c>
      <c r="FS88" s="7">
        <f>FS86/Data!$B3/Data!$B51</f>
        <v>0.73333333333333339</v>
      </c>
      <c r="FT88" s="7">
        <f>FT86/Data!$B3/Data!$B51</f>
        <v>1.3333333333333333</v>
      </c>
      <c r="FU88" s="7">
        <f>FU86/Data!$B3/Data!$B51</f>
        <v>1.3333333333333333</v>
      </c>
      <c r="FV88" s="7">
        <f>FV86/Data!$B3/Data!$B51</f>
        <v>0.79999999999999993</v>
      </c>
      <c r="FW88" s="7">
        <f>FW86/Data!$B3/Data!$B51</f>
        <v>0.79999999999999993</v>
      </c>
      <c r="FX88" s="7">
        <f>FX86/Data!$B3/Data!$B51</f>
        <v>0.73333333333333339</v>
      </c>
      <c r="FY88" s="7">
        <f>FY86/Data!$B3/Data!$B51</f>
        <v>0.73333333333333339</v>
      </c>
      <c r="FZ88" s="7">
        <f>FZ86/Data!$B3/Data!$B51</f>
        <v>0.73333333333333339</v>
      </c>
      <c r="GA88" s="7">
        <f>GA86/Data!$B3/Data!$B51</f>
        <v>1.3333333333333333</v>
      </c>
      <c r="GB88" s="7">
        <f>GB86/Data!$B3/Data!$B51</f>
        <v>1.3333333333333333</v>
      </c>
      <c r="GC88" s="7">
        <f>GC86/Data!$B3/Data!$B51</f>
        <v>0.79999999999999993</v>
      </c>
      <c r="GD88" s="7">
        <f>GD86/Data!$B3/Data!$B51</f>
        <v>0.79999999999999993</v>
      </c>
      <c r="GE88" s="7">
        <f>GE86/Data!$B3/Data!$B51</f>
        <v>0.73333333333333339</v>
      </c>
      <c r="GF88" s="7">
        <f>GF86/Data!$B3/Data!$B51</f>
        <v>0.73333333333333339</v>
      </c>
      <c r="GG88" s="7">
        <f>GG86/Data!$B3/Data!$B51</f>
        <v>0.73333333333333339</v>
      </c>
      <c r="GH88" s="7">
        <f>GH86/Data!$B3/Data!$B51</f>
        <v>1.3333333333333333</v>
      </c>
      <c r="GI88" s="7">
        <f>GI86/Data!$B3/Data!$B51</f>
        <v>1.3333333333333333</v>
      </c>
      <c r="GJ88" s="7">
        <f>GJ86/Data!$B3/Data!$B51</f>
        <v>0.79999999999999993</v>
      </c>
      <c r="GK88" s="7">
        <f>GK86/Data!$B3/Data!$B51</f>
        <v>0.79999999999999993</v>
      </c>
      <c r="GL88" s="7">
        <f>GL86/Data!$B3/Data!$B51</f>
        <v>0.73333333333333339</v>
      </c>
      <c r="GM88" s="7">
        <f>GM86/Data!$B3/Data!$B51</f>
        <v>0.73333333333333339</v>
      </c>
      <c r="GN88" s="7">
        <f>GN86/Data!$B3/Data!$B51</f>
        <v>0.73333333333333339</v>
      </c>
      <c r="GO88" s="7">
        <f>GO86/Data!$B3/Data!$B51</f>
        <v>1.3333333333333333</v>
      </c>
      <c r="GP88" s="7">
        <f>GP86/Data!$B3/Data!$B51</f>
        <v>1.3333333333333333</v>
      </c>
      <c r="GQ88" s="7">
        <f>GQ86/Data!$B3/Data!$B51</f>
        <v>0.79999999999999993</v>
      </c>
      <c r="GR88" s="7">
        <f>GR86/Data!$B3/Data!$B51</f>
        <v>0.79999999999999993</v>
      </c>
      <c r="GS88" s="7">
        <f>GS86/Data!$B3/Data!$B51</f>
        <v>0.73333333333333339</v>
      </c>
      <c r="GT88" s="7">
        <f>GT86/Data!$B3/Data!$B51</f>
        <v>0.73333333333333339</v>
      </c>
      <c r="GU88" s="7">
        <f>GU86/Data!$B3/Data!$B51</f>
        <v>0.73333333333333339</v>
      </c>
      <c r="GV88" s="7">
        <f>GV86/Data!$B3/Data!$B51</f>
        <v>1.3333333333333333</v>
      </c>
      <c r="GW88" s="7">
        <f>GW86/Data!$B3/Data!$B51</f>
        <v>1.3333333333333333</v>
      </c>
      <c r="GX88" s="7">
        <f>GX86/Data!$B3/Data!$B51</f>
        <v>0.79999999999999993</v>
      </c>
      <c r="GY88" s="7">
        <f>GY86/Data!$B3/Data!$B51</f>
        <v>0.79999999999999993</v>
      </c>
      <c r="GZ88" s="7">
        <f>GZ86/Data!$B3/Data!$B51</f>
        <v>0.73333333333333339</v>
      </c>
      <c r="HA88" s="7">
        <f>HA86/Data!$B3/Data!$B51</f>
        <v>0.73333333333333339</v>
      </c>
      <c r="HB88" s="7">
        <f>HB86/Data!$B3/Data!$B51</f>
        <v>0.73333333333333339</v>
      </c>
      <c r="HC88" s="7">
        <f>HC86/Data!$B3/Data!$B51</f>
        <v>1.3333333333333333</v>
      </c>
      <c r="HD88" s="7">
        <f>HD86/Data!$B3/Data!$B51</f>
        <v>1.3333333333333333</v>
      </c>
      <c r="HE88" s="7">
        <f>HE86/Data!$B3/Data!$B51</f>
        <v>0.79999999999999993</v>
      </c>
      <c r="HF88" s="7">
        <f>HF86/Data!$B3/Data!$B51</f>
        <v>0.79999999999999993</v>
      </c>
      <c r="HG88" s="7">
        <f>HG86/Data!$B3/Data!$B51</f>
        <v>0.73333333333333339</v>
      </c>
      <c r="HH88" s="7">
        <f>HH86/Data!$B3/Data!$B51</f>
        <v>0.73333333333333339</v>
      </c>
      <c r="HI88" s="7">
        <f>HI86/Data!$B3/Data!$B51</f>
        <v>0.73333333333333339</v>
      </c>
      <c r="HJ88" s="7">
        <f>HJ86/Data!$B3/Data!$B51</f>
        <v>1.3333333333333333</v>
      </c>
      <c r="HK88" s="7">
        <f>HK86/Data!$B3/Data!$B51</f>
        <v>1.3333333333333333</v>
      </c>
      <c r="HL88" s="7">
        <f>HL86/Data!$B3/Data!$B51</f>
        <v>0.79999999999999993</v>
      </c>
      <c r="HM88" s="7">
        <f>HM86/Data!$B3/Data!$B51</f>
        <v>0.79999999999999993</v>
      </c>
      <c r="HN88" s="7">
        <f>HN86/Data!$B3/Data!$B51</f>
        <v>0.73333333333333339</v>
      </c>
      <c r="HO88" s="7">
        <f>HO86/Data!$B3/Data!$B51</f>
        <v>0.73333333333333339</v>
      </c>
      <c r="HP88" s="7">
        <f>HP86/Data!$B3/Data!$B51</f>
        <v>0.73333333333333339</v>
      </c>
      <c r="HQ88" s="7">
        <f>HQ86/Data!$B3/Data!$B51</f>
        <v>1.3333333333333333</v>
      </c>
      <c r="HR88" s="7">
        <f>HR86/Data!$B3/Data!$B51</f>
        <v>1.3333333333333333</v>
      </c>
      <c r="HS88" s="7">
        <f>HS86/Data!$B3/Data!$B51</f>
        <v>0.79999999999999993</v>
      </c>
      <c r="HT88" s="7">
        <f>HT86/Data!$B3/Data!$B51</f>
        <v>0.79999999999999993</v>
      </c>
      <c r="HU88" s="7">
        <f>HU86/Data!$B3/Data!$B51</f>
        <v>0.73333333333333339</v>
      </c>
      <c r="HV88" s="7">
        <f>HV86/Data!$B3/Data!$B51</f>
        <v>0.73333333333333339</v>
      </c>
      <c r="HW88" s="7">
        <f>HW86/Data!$B3/Data!$B51</f>
        <v>0.73333333333333339</v>
      </c>
      <c r="HX88" s="7">
        <f>HX86/Data!$B3/Data!$B51</f>
        <v>1.3333333333333333</v>
      </c>
      <c r="HY88" s="7">
        <f>HY86/Data!$B3/Data!$B51</f>
        <v>1.3333333333333333</v>
      </c>
      <c r="HZ88" s="7">
        <f>HZ86/Data!$B3/Data!$B51</f>
        <v>0.79999999999999993</v>
      </c>
      <c r="IA88" s="7">
        <f>IA86/Data!$B3/Data!$B51</f>
        <v>0.79999999999999993</v>
      </c>
      <c r="IB88" s="7">
        <f>IB86/Data!$B3/Data!$B51</f>
        <v>0.73333333333333339</v>
      </c>
      <c r="IC88" s="7">
        <f>IC86/Data!$B3/Data!$B51</f>
        <v>0.73333333333333339</v>
      </c>
      <c r="ID88" s="7">
        <f>ID86/Data!$B3/Data!$B51</f>
        <v>0.73333333333333339</v>
      </c>
      <c r="IE88" s="7">
        <f>IE86/Data!$B3/Data!$B51</f>
        <v>1.3333333333333333</v>
      </c>
      <c r="IF88" s="7">
        <f>IF86/Data!$B3/Data!$B51</f>
        <v>1.3333333333333333</v>
      </c>
      <c r="IG88" s="7">
        <f>IG86/Data!$B3/Data!$B51</f>
        <v>0.79999999999999993</v>
      </c>
      <c r="IH88" s="7">
        <f>IH86/Data!$B3/Data!$B51</f>
        <v>0.79999999999999993</v>
      </c>
      <c r="II88" s="7">
        <f>II86/Data!$B3/Data!$B51</f>
        <v>0.73333333333333339</v>
      </c>
      <c r="IJ88" s="7">
        <f>IJ86/Data!$B3/Data!$B51</f>
        <v>0.73333333333333339</v>
      </c>
      <c r="IK88" s="7">
        <f>IK86/Data!$B3/Data!$B51</f>
        <v>0.73333333333333339</v>
      </c>
      <c r="IL88" s="7">
        <f>IL86/Data!$B3/Data!$B51</f>
        <v>1.3333333333333333</v>
      </c>
      <c r="IM88" s="7">
        <f>IM86/Data!$B3/Data!$B51</f>
        <v>1.3333333333333333</v>
      </c>
      <c r="IN88" s="7">
        <f>IN86/Data!$B3/Data!$B51</f>
        <v>0.79999999999999993</v>
      </c>
      <c r="IO88" s="7">
        <f>IO86/Data!$B3/Data!$B51</f>
        <v>0.79999999999999993</v>
      </c>
      <c r="IP88" s="7">
        <f>IP86/Data!$B3/Data!$B51</f>
        <v>0.73333333333333339</v>
      </c>
      <c r="IQ88" s="7">
        <f>IQ86/Data!$B3/Data!$B51</f>
        <v>0.73333333333333339</v>
      </c>
      <c r="IR88" s="7">
        <f>IR86/Data!$B3/Data!$B51</f>
        <v>0.73333333333333339</v>
      </c>
      <c r="IS88" s="7">
        <f>IS86/Data!$B3/Data!$B51</f>
        <v>1.3333333333333333</v>
      </c>
      <c r="IT88" s="7">
        <f>IT86/Data!$B3/Data!$B51</f>
        <v>1.3333333333333333</v>
      </c>
      <c r="IU88" s="7">
        <f>IU86/Data!$B3/Data!$B51</f>
        <v>0.79999999999999993</v>
      </c>
      <c r="IV88" s="7">
        <f>IV86/Data!$B3/Data!$B51</f>
        <v>0.79999999999999993</v>
      </c>
      <c r="IW88" s="7">
        <f>IW86/Data!$B3/Data!$B51</f>
        <v>0.73333333333333339</v>
      </c>
      <c r="IX88" s="7">
        <f>IX86/Data!$B3/Data!$B51</f>
        <v>0.73333333333333339</v>
      </c>
      <c r="IY88" s="7">
        <f>IY86/Data!$B3/Data!$B51</f>
        <v>0.73333333333333339</v>
      </c>
      <c r="IZ88" s="7">
        <f>IZ86/Data!$B3/Data!$B51</f>
        <v>1.3333333333333333</v>
      </c>
      <c r="JA88" s="7">
        <f>JA86/Data!$B3/Data!$B51</f>
        <v>1.3333333333333333</v>
      </c>
      <c r="JB88" s="7">
        <f>JB86/Data!$B3/Data!$B51</f>
        <v>0.79999999999999993</v>
      </c>
      <c r="JC88" s="7">
        <f>JC86/Data!$B3/Data!$B51</f>
        <v>0.79999999999999993</v>
      </c>
      <c r="JD88" s="7">
        <f>JD86/Data!$B3/Data!$B51</f>
        <v>0.73333333333333339</v>
      </c>
      <c r="JE88" s="7">
        <f>JE86/Data!$B3/Data!$B51</f>
        <v>0.73333333333333339</v>
      </c>
      <c r="JF88" s="7">
        <f>JF86/Data!$B3/Data!$B51</f>
        <v>0.73333333333333339</v>
      </c>
      <c r="JG88" s="7">
        <f>JG86/Data!$B3/Data!$B51</f>
        <v>1.3333333333333333</v>
      </c>
      <c r="JH88" s="7">
        <f>JH86/Data!$B3/Data!$B51</f>
        <v>1.3333333333333333</v>
      </c>
      <c r="JI88" s="7">
        <f>JI86/Data!$B3/Data!$B51</f>
        <v>0.79999999999999993</v>
      </c>
      <c r="JJ88" s="7">
        <f>JJ86/Data!$B3/Data!$B51</f>
        <v>0.79999999999999993</v>
      </c>
      <c r="JK88" s="7">
        <f>JK86/Data!$B3/Data!$B51</f>
        <v>0.73333333333333339</v>
      </c>
      <c r="JL88" s="7">
        <f>JL86/Data!$B3/Data!$B51</f>
        <v>0.73333333333333339</v>
      </c>
      <c r="JM88" s="7">
        <f>JM86/Data!$B3/Data!$B51</f>
        <v>0.73333333333333339</v>
      </c>
      <c r="JN88" s="7">
        <f>JN86/Data!$B3/Data!$B51</f>
        <v>1.3333333333333333</v>
      </c>
      <c r="JO88" s="7">
        <f>JO86/Data!$B3/Data!$B51</f>
        <v>1.3333333333333333</v>
      </c>
      <c r="JP88" s="7">
        <f>JP86/Data!$B3/Data!$B51</f>
        <v>0.79999999999999993</v>
      </c>
      <c r="JQ88" s="7">
        <f>JQ86/Data!$B3/Data!$B51</f>
        <v>0.79999999999999993</v>
      </c>
      <c r="JR88" s="7">
        <f>JR86/Data!$B3/Data!$B51</f>
        <v>0.73333333333333339</v>
      </c>
      <c r="JS88" s="7">
        <f>JS86/Data!$B3/Data!$B51</f>
        <v>0.73333333333333339</v>
      </c>
      <c r="JT88" s="7">
        <f>JT86/Data!$B3/Data!$B51</f>
        <v>0.73333333333333339</v>
      </c>
      <c r="JU88" s="7">
        <f>JU86/Data!$B3/Data!$B51</f>
        <v>1.3333333333333333</v>
      </c>
      <c r="JV88" s="7">
        <f>JV86/Data!$B3/Data!$B51</f>
        <v>1.3333333333333333</v>
      </c>
      <c r="JW88" s="7">
        <f>JW86/Data!$B3/Data!$B51</f>
        <v>0.79999999999999993</v>
      </c>
      <c r="JX88" s="7">
        <f>JX86/Data!$B3/Data!$B51</f>
        <v>0.79999999999999993</v>
      </c>
      <c r="JY88" s="7">
        <f>JY86/Data!$B3/Data!$B51</f>
        <v>0.73333333333333339</v>
      </c>
      <c r="JZ88" s="7">
        <f>JZ86/Data!$B3/Data!$B51</f>
        <v>0.73333333333333339</v>
      </c>
      <c r="KA88" s="7">
        <f>KA86/Data!$B3/Data!$B51</f>
        <v>0.73333333333333339</v>
      </c>
      <c r="KB88" s="7">
        <f>KB86/Data!$B3/Data!$B51</f>
        <v>1.3333333333333333</v>
      </c>
      <c r="KC88" s="7">
        <f>KC86/Data!$B3/Data!$B51</f>
        <v>1.3333333333333333</v>
      </c>
      <c r="KD88" s="7">
        <f>KD86/Data!$B3/Data!$B51</f>
        <v>0.79999999999999993</v>
      </c>
      <c r="KE88" s="7">
        <f>KE86/Data!$B3/Data!$B51</f>
        <v>0.79999999999999993</v>
      </c>
      <c r="KF88" s="7">
        <f>KF86/Data!$B3/Data!$B51</f>
        <v>0.73333333333333339</v>
      </c>
      <c r="KG88" s="7">
        <f>KG86/Data!$B3/Data!$B51</f>
        <v>0.73333333333333339</v>
      </c>
      <c r="KH88" s="7">
        <f>KH86/Data!$B3/Data!$B51</f>
        <v>0.73333333333333339</v>
      </c>
      <c r="KI88" s="7">
        <f>KI86/Data!$B3/Data!$B51</f>
        <v>1.3333333333333333</v>
      </c>
      <c r="KJ88" s="7">
        <f>KJ86/Data!$B3/Data!$B51</f>
        <v>1.3333333333333333</v>
      </c>
      <c r="KK88" s="7">
        <f>KK86/Data!$B3/Data!$B51</f>
        <v>0.79999999999999993</v>
      </c>
      <c r="KL88" s="7">
        <f>KL86/Data!$B3/Data!$B51</f>
        <v>0.79999999999999993</v>
      </c>
      <c r="KM88" s="7">
        <f>KM86/Data!$B3/Data!$B51</f>
        <v>0.73333333333333339</v>
      </c>
      <c r="KN88" s="7">
        <f>KN86/Data!$B3/Data!$B51</f>
        <v>0.73333333333333339</v>
      </c>
      <c r="KO88" s="7">
        <f>KO86/Data!$B3/Data!$B51</f>
        <v>0.73333333333333339</v>
      </c>
      <c r="KP88" s="7">
        <f>KP86/Data!$B3/Data!$B51</f>
        <v>1.3333333333333333</v>
      </c>
      <c r="KQ88" s="7">
        <f>KQ86/Data!$B3/Data!$B51</f>
        <v>1.3333333333333333</v>
      </c>
      <c r="KR88" s="7">
        <f>KR86/Data!$B3/Data!$B51</f>
        <v>0.79999999999999993</v>
      </c>
      <c r="KS88" s="7">
        <f>KS86/Data!$B3/Data!$B51</f>
        <v>0.79999999999999993</v>
      </c>
      <c r="KT88" s="7">
        <f>KT86/Data!$B3/Data!$B51</f>
        <v>0.73333333333333339</v>
      </c>
      <c r="KU88" s="7">
        <f>KU86/Data!$B3/Data!$B51</f>
        <v>0.73333333333333339</v>
      </c>
      <c r="KV88" s="7">
        <f>KV86/Data!$B3/Data!$B51</f>
        <v>0.73333333333333339</v>
      </c>
      <c r="KW88" s="7">
        <f>KW86/Data!$B3/Data!$B51</f>
        <v>1.3333333333333333</v>
      </c>
      <c r="KX88" s="7">
        <f>KX86/Data!$B3/Data!$B51</f>
        <v>1.3333333333333333</v>
      </c>
      <c r="KY88" s="7">
        <f>KY86/Data!$B3/Data!$B51</f>
        <v>0.79999999999999993</v>
      </c>
      <c r="KZ88" s="7">
        <f>KZ86/Data!$B3/Data!$B51</f>
        <v>0.79999999999999993</v>
      </c>
      <c r="LA88" s="7">
        <f>LA86/Data!$B3/Data!$B51</f>
        <v>0.73333333333333339</v>
      </c>
      <c r="LB88" s="7">
        <f>LB86/Data!$B3/Data!$B51</f>
        <v>0.73333333333333339</v>
      </c>
      <c r="LC88" s="7">
        <f>LC86/Data!$B3/Data!$B51</f>
        <v>0.73333333333333339</v>
      </c>
      <c r="LD88" s="7">
        <f>LD86/Data!$B3/Data!$B51</f>
        <v>1.3333333333333333</v>
      </c>
      <c r="LE88" s="7">
        <f>LE86/Data!$B3/Data!$B51</f>
        <v>1.3333333333333333</v>
      </c>
      <c r="LF88" s="7">
        <f>LF86/Data!$B3/Data!$B51</f>
        <v>0.79999999999999993</v>
      </c>
      <c r="LG88" s="7">
        <f>LG86/Data!$B3/Data!$B51</f>
        <v>0.79999999999999993</v>
      </c>
      <c r="LH88" s="7">
        <f>LH86/Data!$B3/Data!$B51</f>
        <v>0.73333333333333339</v>
      </c>
      <c r="LI88" s="7">
        <f>LI86/Data!$B3/Data!$B51</f>
        <v>0.73333333333333339</v>
      </c>
      <c r="LJ88" s="7">
        <f>LJ86/Data!$B3/Data!$B51</f>
        <v>0.73333333333333339</v>
      </c>
      <c r="LK88" s="7">
        <f>LK86/Data!$B3/Data!$B51</f>
        <v>1.3333333333333333</v>
      </c>
      <c r="LL88" s="7">
        <f>LL86/Data!$B3/Data!$B51</f>
        <v>1.3333333333333333</v>
      </c>
      <c r="LM88" s="7">
        <f>LM86/Data!$B3/Data!$B51</f>
        <v>0.79999999999999993</v>
      </c>
      <c r="LN88" s="7">
        <f>LN86/Data!$B3/Data!$B51</f>
        <v>0.79999999999999993</v>
      </c>
      <c r="LO88" s="7">
        <f>LO86/Data!$B3/Data!$B51</f>
        <v>0.73333333333333339</v>
      </c>
      <c r="LP88" s="7">
        <f>LP86/Data!$B3/Data!$B51</f>
        <v>0.73333333333333339</v>
      </c>
      <c r="LQ88" s="7">
        <f>LQ86/Data!$B3/Data!$B51</f>
        <v>0.73333333333333339</v>
      </c>
      <c r="LR88" s="7">
        <f>LR86/Data!$B3/Data!$B51</f>
        <v>1.3333333333333333</v>
      </c>
      <c r="LS88" s="7">
        <f>LS86/Data!$B3/Data!$B51</f>
        <v>1.3333333333333333</v>
      </c>
      <c r="LT88" s="7">
        <f>LT86/Data!$B3/Data!$B51</f>
        <v>0.79999999999999993</v>
      </c>
      <c r="LU88" s="7">
        <f>LU86/Data!$B3/Data!$B51</f>
        <v>0.79999999999999993</v>
      </c>
      <c r="LV88" s="7">
        <f>LV86/Data!$B3/Data!$B51</f>
        <v>0.73333333333333339</v>
      </c>
      <c r="LW88" s="7">
        <f>LW86/Data!$B3/Data!$B51</f>
        <v>0.73333333333333339</v>
      </c>
      <c r="LX88" s="7">
        <f>LX86/Data!$B3/Data!$B51</f>
        <v>0.73333333333333339</v>
      </c>
      <c r="LY88" s="7">
        <f>LY86/Data!$B3/Data!$B51</f>
        <v>1.3333333333333333</v>
      </c>
      <c r="LZ88" s="7">
        <f>LZ86/Data!$B3/Data!$B51</f>
        <v>1.3333333333333333</v>
      </c>
      <c r="MA88" s="7">
        <f>MA86/Data!$B3/Data!$B51</f>
        <v>0.79999999999999993</v>
      </c>
      <c r="MB88" s="7">
        <f>MB86/Data!$B3/Data!$B51</f>
        <v>0.79999999999999993</v>
      </c>
      <c r="MC88" s="7">
        <f>MC86/Data!$B3/Data!$B51</f>
        <v>0.73333333333333339</v>
      </c>
      <c r="MD88" s="7">
        <f>MD86/Data!$B3/Data!$B51</f>
        <v>0.73333333333333339</v>
      </c>
      <c r="ME88" s="7">
        <f>ME86/Data!$B3/Data!$B51</f>
        <v>0.73333333333333339</v>
      </c>
      <c r="MF88" s="7">
        <f>MF86/Data!$B3/Data!$B51</f>
        <v>1.3333333333333333</v>
      </c>
      <c r="MG88" s="7">
        <f>MG86/Data!$B3/Data!$B51</f>
        <v>1.3333333333333333</v>
      </c>
      <c r="MH88" s="7">
        <f>MH86/Data!$B3/Data!$B51</f>
        <v>0.79999999999999993</v>
      </c>
      <c r="MI88" s="7">
        <f>MI86/Data!$B3/Data!$B51</f>
        <v>0.79999999999999993</v>
      </c>
      <c r="MJ88" s="7">
        <f>MJ86/Data!$B3/Data!$B51</f>
        <v>0.73333333333333339</v>
      </c>
      <c r="MK88" s="7">
        <f>MK86/Data!$B3/Data!$B51</f>
        <v>0.73333333333333339</v>
      </c>
      <c r="ML88" s="7">
        <f>ML86/Data!$B3/Data!$B51</f>
        <v>0.73333333333333339</v>
      </c>
      <c r="MM88" s="7">
        <f>MM86/Data!$B3/Data!$B51</f>
        <v>1.3333333333333333</v>
      </c>
      <c r="MN88" s="7">
        <f>MN86/Data!$B3/Data!$B51</f>
        <v>1.3333333333333333</v>
      </c>
      <c r="MO88" s="7">
        <f>MO86/Data!$B3/Data!$B51</f>
        <v>0.79999999999999993</v>
      </c>
      <c r="MP88" s="7">
        <f>MP86/Data!$B3/Data!$B51</f>
        <v>0.79999999999999993</v>
      </c>
      <c r="MQ88" s="7">
        <f>MQ86/Data!$B3/Data!$B51</f>
        <v>0.73333333333333339</v>
      </c>
      <c r="MR88" s="7">
        <f>MR86/Data!$B3/Data!$B51</f>
        <v>0.73333333333333339</v>
      </c>
      <c r="MS88" s="7">
        <f>MS86/Data!$B3/Data!$B51</f>
        <v>0.73333333333333339</v>
      </c>
      <c r="MT88" s="7">
        <f>MT86/Data!$B3/Data!$B51</f>
        <v>1.3333333333333333</v>
      </c>
      <c r="MU88" s="7">
        <f>MU86/Data!$B3/Data!$B51</f>
        <v>1.3333333333333333</v>
      </c>
      <c r="MV88" s="7">
        <f>MV86/Data!$B3/Data!$B51</f>
        <v>0.79999999999999993</v>
      </c>
      <c r="MW88" s="7">
        <f>MW86/Data!$B3/Data!$B51</f>
        <v>0.79999999999999993</v>
      </c>
      <c r="MX88" s="7">
        <f>MX86/Data!$B3/Data!$B51</f>
        <v>0.73333333333333339</v>
      </c>
      <c r="MY88" s="7">
        <f>MY86/Data!$B3/Data!$B51</f>
        <v>0.73333333333333339</v>
      </c>
      <c r="MZ88" s="7">
        <f>MZ86/Data!$B3/Data!$B51</f>
        <v>0.73333333333333339</v>
      </c>
      <c r="NA88" s="7">
        <f>NA86/Data!$B3/Data!$B51</f>
        <v>1.3333333333333333</v>
      </c>
      <c r="NB88" s="7">
        <f>NB86/Data!$B3/Data!$B51</f>
        <v>1.3333333333333333</v>
      </c>
      <c r="NC88" s="7">
        <f>NC86/Data!$B3/Data!$B51</f>
        <v>0.79999999999999993</v>
      </c>
      <c r="ND88" s="7">
        <f>ND86/Data!$B3/Data!$B51</f>
        <v>0.79999999999999993</v>
      </c>
      <c r="NE88" s="7">
        <f>NE86/Data!$B3/Data!$B51</f>
        <v>0.73333333333333339</v>
      </c>
      <c r="NF88" s="7">
        <f>NF86/Data!$B3/Data!$B51</f>
        <v>0.73333333333333339</v>
      </c>
      <c r="NG88" s="7">
        <f>NG86/Data!$B3/Data!$B51</f>
        <v>0.73333333333333339</v>
      </c>
      <c r="NH88" s="7">
        <f>NH86/Data!$B3/Data!$B51</f>
        <v>1.3333333333333333</v>
      </c>
      <c r="NI88" s="7">
        <f>NI86/Data!$B3/Data!$B51</f>
        <v>1.3333333333333333</v>
      </c>
    </row>
    <row r="89" spans="1:373" ht="15">
      <c r="B89" s="171" t="s">
        <v>1259</v>
      </c>
      <c r="C89" s="1">
        <v>0.25</v>
      </c>
      <c r="D89" s="1">
        <v>0.25</v>
      </c>
      <c r="E89" s="1">
        <v>0.25</v>
      </c>
      <c r="F89" s="1">
        <v>0.25</v>
      </c>
      <c r="G89" s="1">
        <v>0.25</v>
      </c>
      <c r="H89" s="1">
        <v>0.25</v>
      </c>
      <c r="I89" s="1">
        <v>0.25</v>
      </c>
      <c r="J89" s="1">
        <v>0.25</v>
      </c>
      <c r="K89" s="1">
        <v>0.25</v>
      </c>
      <c r="L89" s="1">
        <v>0.25</v>
      </c>
      <c r="M89" s="1">
        <v>0.25</v>
      </c>
      <c r="N89" s="1">
        <v>0.25</v>
      </c>
      <c r="O89" s="1">
        <v>0.25</v>
      </c>
      <c r="P89" s="1">
        <v>0.25</v>
      </c>
      <c r="Q89" s="1">
        <v>0.25</v>
      </c>
      <c r="R89" s="1">
        <v>0.25</v>
      </c>
      <c r="S89" s="1">
        <v>0.25</v>
      </c>
      <c r="T89" s="1">
        <v>0.25</v>
      </c>
      <c r="U89" s="1">
        <v>0.25</v>
      </c>
      <c r="V89" s="1">
        <v>0.25</v>
      </c>
      <c r="W89" s="1">
        <v>0.25</v>
      </c>
      <c r="X89" s="1">
        <v>0.25</v>
      </c>
      <c r="Y89" s="1">
        <v>0.25</v>
      </c>
      <c r="Z89" s="1">
        <v>0.25</v>
      </c>
      <c r="AA89" s="1">
        <v>0.25</v>
      </c>
      <c r="AB89" s="1">
        <v>0.25</v>
      </c>
      <c r="AC89" s="1">
        <v>0.25</v>
      </c>
      <c r="AD89" s="1">
        <v>0.25</v>
      </c>
      <c r="AE89" s="1">
        <v>0.25</v>
      </c>
      <c r="AF89" s="1">
        <v>0.25</v>
      </c>
      <c r="AG89" s="1">
        <v>0.25</v>
      </c>
      <c r="AH89" s="1">
        <v>0.25</v>
      </c>
      <c r="AI89" s="1">
        <v>0.25</v>
      </c>
      <c r="AJ89" s="1">
        <v>0.25</v>
      </c>
      <c r="AK89" s="1">
        <v>0.25</v>
      </c>
      <c r="AL89" s="1">
        <v>0.25</v>
      </c>
      <c r="AM89" s="1">
        <v>0.25</v>
      </c>
      <c r="AN89" s="1">
        <v>0.25</v>
      </c>
      <c r="AO89" s="1">
        <v>0.25</v>
      </c>
      <c r="AP89" s="1">
        <v>0.25</v>
      </c>
      <c r="AQ89" s="1">
        <v>0.25</v>
      </c>
      <c r="AR89" s="1">
        <v>0.25</v>
      </c>
      <c r="AS89" s="1">
        <v>0.25</v>
      </c>
      <c r="AT89" s="1">
        <v>0.25</v>
      </c>
      <c r="AU89" s="1">
        <v>0.25</v>
      </c>
      <c r="AV89" s="1">
        <v>0.25</v>
      </c>
      <c r="AW89" s="1">
        <v>0.25</v>
      </c>
      <c r="AX89" s="1">
        <v>0.25</v>
      </c>
      <c r="AY89" s="1">
        <v>0.25</v>
      </c>
      <c r="AZ89" s="1">
        <v>0.25</v>
      </c>
      <c r="BA89" s="1">
        <v>0.25</v>
      </c>
      <c r="BB89" s="1">
        <v>0.25</v>
      </c>
      <c r="BC89" s="1">
        <v>0.25</v>
      </c>
      <c r="BD89" s="1">
        <v>0.25</v>
      </c>
      <c r="BE89" s="1">
        <v>0.25</v>
      </c>
      <c r="BF89" s="1">
        <v>0.25</v>
      </c>
      <c r="BG89" s="1">
        <v>0.25</v>
      </c>
      <c r="BH89" s="1">
        <v>0.25</v>
      </c>
      <c r="BI89" s="1">
        <v>0.25</v>
      </c>
      <c r="BJ89" s="1">
        <v>0.25</v>
      </c>
      <c r="BK89" s="1">
        <v>0.25</v>
      </c>
      <c r="BL89" s="1">
        <v>0.25</v>
      </c>
      <c r="BM89" s="1">
        <v>0.25</v>
      </c>
      <c r="BN89" s="1">
        <v>0.25</v>
      </c>
      <c r="BO89" s="1">
        <v>0.25</v>
      </c>
      <c r="BP89" s="1">
        <v>0.25</v>
      </c>
      <c r="BQ89" s="1">
        <v>0.25</v>
      </c>
      <c r="BR89" s="1">
        <v>0.25</v>
      </c>
      <c r="BS89" s="1">
        <v>0.25</v>
      </c>
      <c r="BT89" s="1">
        <v>0.25</v>
      </c>
      <c r="BU89" s="1">
        <v>0.25</v>
      </c>
      <c r="BV89" s="1">
        <v>0.25</v>
      </c>
      <c r="BW89" s="1">
        <v>0.25</v>
      </c>
      <c r="BX89" s="1">
        <v>0.25</v>
      </c>
      <c r="BY89" s="1">
        <v>0.25</v>
      </c>
      <c r="BZ89" s="1">
        <v>0.25</v>
      </c>
      <c r="CA89" s="1">
        <v>0.25</v>
      </c>
      <c r="CB89" s="1">
        <v>0.25</v>
      </c>
      <c r="CC89" s="1">
        <v>0.25</v>
      </c>
      <c r="CD89" s="1">
        <v>0.25</v>
      </c>
      <c r="CE89" s="1">
        <v>0.25</v>
      </c>
      <c r="CF89" s="1">
        <v>0.25</v>
      </c>
      <c r="CG89" s="1">
        <v>0.25</v>
      </c>
      <c r="CH89" s="1">
        <v>0.25</v>
      </c>
      <c r="CI89" s="1">
        <v>0.25</v>
      </c>
      <c r="CJ89" s="1">
        <v>0.25</v>
      </c>
      <c r="CK89" s="1">
        <v>0.25</v>
      </c>
      <c r="CL89" s="1">
        <v>0.25</v>
      </c>
      <c r="CM89" s="1">
        <v>0.25</v>
      </c>
      <c r="CN89" s="1">
        <v>0.25</v>
      </c>
      <c r="CO89" s="1">
        <v>0.25</v>
      </c>
      <c r="CP89" s="1">
        <v>0.25</v>
      </c>
      <c r="CQ89" s="1">
        <v>0.25</v>
      </c>
      <c r="CR89" s="1">
        <v>0.25</v>
      </c>
      <c r="CS89" s="1">
        <v>0.25</v>
      </c>
      <c r="CT89" s="1">
        <v>0.25</v>
      </c>
      <c r="CU89" s="1">
        <v>0.25</v>
      </c>
      <c r="CV89" s="1">
        <v>0.25</v>
      </c>
      <c r="CW89" s="1">
        <v>0.25</v>
      </c>
      <c r="CX89" s="1">
        <v>0.25</v>
      </c>
      <c r="CY89" s="1">
        <v>0.25</v>
      </c>
      <c r="CZ89" s="1">
        <v>0.25</v>
      </c>
      <c r="DA89" s="1">
        <v>0.25</v>
      </c>
      <c r="DB89" s="1">
        <v>0.25</v>
      </c>
      <c r="DC89" s="1">
        <v>0.25</v>
      </c>
      <c r="DD89" s="1">
        <v>0.25</v>
      </c>
      <c r="DE89" s="1">
        <v>0.25</v>
      </c>
      <c r="DF89" s="1">
        <v>0.25</v>
      </c>
      <c r="DG89" s="1">
        <v>0.25</v>
      </c>
      <c r="DH89" s="1">
        <v>0.25</v>
      </c>
      <c r="DI89" s="1">
        <v>0.25</v>
      </c>
      <c r="DJ89" s="1">
        <v>0.25</v>
      </c>
      <c r="DK89" s="1">
        <v>0.25</v>
      </c>
      <c r="DL89" s="1">
        <v>0.25</v>
      </c>
      <c r="DM89" s="1">
        <v>0.25</v>
      </c>
      <c r="DN89" s="1">
        <v>0.25</v>
      </c>
      <c r="DO89" s="1">
        <v>0.25</v>
      </c>
      <c r="DP89" s="1">
        <v>0.25</v>
      </c>
      <c r="DQ89" s="1">
        <v>0.25</v>
      </c>
      <c r="DR89" s="1">
        <v>0.25</v>
      </c>
      <c r="DS89" s="1">
        <v>0.25</v>
      </c>
      <c r="DT89" s="1">
        <v>0.25</v>
      </c>
      <c r="DU89" s="1">
        <v>0.25</v>
      </c>
      <c r="DV89" s="1">
        <v>0.25</v>
      </c>
      <c r="DW89" s="1">
        <v>0.25</v>
      </c>
      <c r="DX89" s="1">
        <v>0.25</v>
      </c>
      <c r="DY89" s="1">
        <v>0.25</v>
      </c>
      <c r="DZ89" s="1">
        <v>0.25</v>
      </c>
      <c r="EA89" s="1">
        <v>0.25</v>
      </c>
      <c r="EB89" s="1">
        <v>0.25</v>
      </c>
      <c r="EC89" s="1">
        <v>0.25</v>
      </c>
      <c r="ED89" s="1">
        <v>0.25</v>
      </c>
      <c r="EE89" s="1">
        <v>0.25</v>
      </c>
      <c r="EF89" s="1">
        <v>0.25</v>
      </c>
      <c r="EG89" s="1">
        <v>0.25</v>
      </c>
      <c r="EH89" s="1">
        <v>0.25</v>
      </c>
      <c r="EI89" s="1">
        <v>0.25</v>
      </c>
      <c r="EJ89" s="1">
        <v>0.25</v>
      </c>
      <c r="EK89" s="1">
        <v>0.25</v>
      </c>
      <c r="EL89" s="1">
        <v>0.25</v>
      </c>
      <c r="EM89" s="1">
        <v>0.25</v>
      </c>
      <c r="EN89" s="1">
        <v>0.25</v>
      </c>
      <c r="EO89" s="1">
        <v>0.25</v>
      </c>
      <c r="EP89" s="1">
        <v>0.25</v>
      </c>
      <c r="EQ89" s="1">
        <v>0.25</v>
      </c>
      <c r="ER89" s="1">
        <v>0.25</v>
      </c>
      <c r="ES89" s="1">
        <v>0.25</v>
      </c>
      <c r="ET89" s="1">
        <v>0.25</v>
      </c>
      <c r="EU89" s="1">
        <v>0.25</v>
      </c>
      <c r="EV89" s="1">
        <v>0.25</v>
      </c>
      <c r="EW89" s="1">
        <v>0.25</v>
      </c>
      <c r="EX89" s="1">
        <v>0.25</v>
      </c>
      <c r="EY89" s="1">
        <v>0.25</v>
      </c>
      <c r="EZ89" s="1">
        <v>0.25</v>
      </c>
      <c r="FA89" s="1">
        <v>0.25</v>
      </c>
      <c r="FB89" s="1">
        <v>0.25</v>
      </c>
      <c r="FC89" s="1">
        <v>0.25</v>
      </c>
      <c r="FD89" s="1">
        <v>0.25</v>
      </c>
      <c r="FE89" s="1">
        <v>0.25</v>
      </c>
      <c r="FF89" s="1">
        <v>0.25</v>
      </c>
      <c r="FG89" s="1">
        <v>0.25</v>
      </c>
      <c r="FH89" s="1">
        <v>0.25</v>
      </c>
      <c r="FI89" s="1">
        <v>0.25</v>
      </c>
      <c r="FJ89" s="1">
        <v>0.25</v>
      </c>
      <c r="FK89" s="1">
        <v>0.25</v>
      </c>
      <c r="FL89" s="1">
        <v>0.25</v>
      </c>
      <c r="FM89" s="1">
        <v>0.25</v>
      </c>
      <c r="FN89" s="1">
        <v>0.25</v>
      </c>
      <c r="FO89" s="1">
        <v>0.25</v>
      </c>
      <c r="FP89" s="1">
        <v>0.25</v>
      </c>
      <c r="FQ89" s="1">
        <v>0.25</v>
      </c>
      <c r="FR89" s="1">
        <v>0.25</v>
      </c>
      <c r="FS89" s="1">
        <v>0.25</v>
      </c>
      <c r="FT89" s="1">
        <v>0.25</v>
      </c>
      <c r="FU89" s="1">
        <v>0.25</v>
      </c>
      <c r="FV89" s="1">
        <v>0.25</v>
      </c>
      <c r="FW89" s="1">
        <v>0.25</v>
      </c>
      <c r="FX89" s="1">
        <v>0.25</v>
      </c>
      <c r="FY89" s="1">
        <v>0.25</v>
      </c>
      <c r="FZ89" s="1">
        <v>0.25</v>
      </c>
      <c r="GA89" s="1">
        <v>0.25</v>
      </c>
      <c r="GB89" s="1">
        <v>0.25</v>
      </c>
      <c r="GC89" s="1">
        <v>0.25</v>
      </c>
      <c r="GD89" s="1">
        <v>0.25</v>
      </c>
      <c r="GE89" s="1">
        <v>0.25</v>
      </c>
      <c r="GF89" s="1">
        <v>0.25</v>
      </c>
      <c r="GG89" s="1">
        <v>0.25</v>
      </c>
      <c r="GH89" s="1">
        <v>0.25</v>
      </c>
      <c r="GI89" s="1">
        <v>0.25</v>
      </c>
      <c r="GJ89" s="1">
        <v>0.25</v>
      </c>
      <c r="GK89" s="1">
        <v>0.25</v>
      </c>
      <c r="GL89" s="1">
        <v>0.25</v>
      </c>
      <c r="GM89" s="1">
        <v>0.25</v>
      </c>
      <c r="GN89" s="1">
        <v>0.25</v>
      </c>
      <c r="GO89" s="1">
        <v>0.25</v>
      </c>
      <c r="GP89" s="1">
        <v>0.25</v>
      </c>
      <c r="GQ89" s="1">
        <v>0.25</v>
      </c>
      <c r="GR89" s="1">
        <v>0.25</v>
      </c>
      <c r="GS89" s="1">
        <v>0.25</v>
      </c>
      <c r="GT89" s="1">
        <v>0.25</v>
      </c>
      <c r="GU89" s="1">
        <v>0.25</v>
      </c>
      <c r="GV89" s="1">
        <v>0.25</v>
      </c>
      <c r="GW89" s="1">
        <v>0.25</v>
      </c>
      <c r="GX89" s="1">
        <v>0.25</v>
      </c>
      <c r="GY89" s="1">
        <v>0.25</v>
      </c>
      <c r="GZ89" s="1">
        <v>0.25</v>
      </c>
      <c r="HA89" s="1">
        <v>0.25</v>
      </c>
      <c r="HB89" s="1">
        <v>0.25</v>
      </c>
      <c r="HC89" s="1">
        <v>0.25</v>
      </c>
      <c r="HD89" s="1">
        <v>0.25</v>
      </c>
      <c r="HE89" s="1">
        <v>0.25</v>
      </c>
      <c r="HF89" s="1">
        <v>0.25</v>
      </c>
      <c r="HG89" s="1">
        <v>0.25</v>
      </c>
      <c r="HH89" s="1">
        <v>0.25</v>
      </c>
      <c r="HI89" s="1">
        <v>0.25</v>
      </c>
      <c r="HJ89" s="1">
        <v>0.25</v>
      </c>
      <c r="HK89" s="1">
        <v>0.25</v>
      </c>
      <c r="HL89" s="1">
        <v>0.25</v>
      </c>
      <c r="HM89" s="1">
        <v>0.25</v>
      </c>
      <c r="HN89" s="1">
        <v>0.25</v>
      </c>
      <c r="HO89" s="1">
        <v>0.25</v>
      </c>
      <c r="HP89" s="1">
        <v>0.25</v>
      </c>
      <c r="HQ89" s="1">
        <v>0.25</v>
      </c>
      <c r="HR89" s="1">
        <v>0.25</v>
      </c>
      <c r="HS89" s="1">
        <v>0.25</v>
      </c>
      <c r="HT89" s="1">
        <v>0.25</v>
      </c>
      <c r="HU89" s="1">
        <v>0.25</v>
      </c>
      <c r="HV89" s="1">
        <v>0.25</v>
      </c>
      <c r="HW89" s="1">
        <v>0.25</v>
      </c>
      <c r="HX89" s="1">
        <v>0.25</v>
      </c>
      <c r="HY89" s="1">
        <v>0.25</v>
      </c>
      <c r="HZ89" s="1">
        <v>0.25</v>
      </c>
      <c r="IA89" s="1">
        <v>0.25</v>
      </c>
      <c r="IB89" s="1">
        <v>0.25</v>
      </c>
      <c r="IC89" s="1">
        <v>0.25</v>
      </c>
      <c r="ID89" s="1">
        <v>0.25</v>
      </c>
      <c r="IE89" s="1">
        <v>0.25</v>
      </c>
      <c r="IF89" s="1">
        <v>0.25</v>
      </c>
      <c r="IG89" s="1">
        <v>0.25</v>
      </c>
      <c r="IH89" s="1">
        <v>0.25</v>
      </c>
      <c r="II89" s="1">
        <v>0.25</v>
      </c>
      <c r="IJ89" s="1">
        <v>0.25</v>
      </c>
      <c r="IK89" s="1">
        <v>0.25</v>
      </c>
      <c r="IL89" s="1">
        <v>0.25</v>
      </c>
      <c r="IM89" s="1">
        <v>0.25</v>
      </c>
      <c r="IN89" s="1">
        <v>0.25</v>
      </c>
      <c r="IO89" s="1">
        <v>0.25</v>
      </c>
      <c r="IP89" s="1">
        <v>0.25</v>
      </c>
      <c r="IQ89" s="1">
        <v>0.25</v>
      </c>
      <c r="IR89" s="1">
        <v>0.25</v>
      </c>
      <c r="IS89" s="1">
        <v>0.25</v>
      </c>
      <c r="IT89" s="1">
        <v>0.25</v>
      </c>
      <c r="IU89" s="1">
        <v>0.25</v>
      </c>
      <c r="IV89" s="1">
        <v>0.25</v>
      </c>
      <c r="IW89" s="1">
        <v>0.25</v>
      </c>
      <c r="IX89" s="1">
        <v>0.25</v>
      </c>
      <c r="IY89" s="1">
        <v>0.25</v>
      </c>
      <c r="IZ89" s="1">
        <v>0.25</v>
      </c>
      <c r="JA89" s="1">
        <v>0.25</v>
      </c>
      <c r="JB89" s="1">
        <v>0.25</v>
      </c>
      <c r="JC89" s="1">
        <v>0.25</v>
      </c>
      <c r="JD89" s="1">
        <v>0.25</v>
      </c>
      <c r="JE89" s="1">
        <v>0.25</v>
      </c>
      <c r="JF89" s="1">
        <v>0.25</v>
      </c>
      <c r="JG89" s="1">
        <v>0.25</v>
      </c>
      <c r="JH89" s="1">
        <v>0.25</v>
      </c>
      <c r="JI89" s="1">
        <v>0.25</v>
      </c>
      <c r="JJ89" s="1">
        <v>0.25</v>
      </c>
      <c r="JK89" s="1">
        <v>0.25</v>
      </c>
      <c r="JL89" s="1">
        <v>0.25</v>
      </c>
      <c r="JM89" s="1">
        <v>0.25</v>
      </c>
      <c r="JN89" s="1">
        <v>0.25</v>
      </c>
      <c r="JO89" s="1">
        <v>0.25</v>
      </c>
      <c r="JP89" s="1">
        <v>0.25</v>
      </c>
      <c r="JQ89" s="1">
        <v>0.25</v>
      </c>
      <c r="JR89" s="1">
        <v>0.25</v>
      </c>
      <c r="JS89" s="1">
        <v>0.25</v>
      </c>
      <c r="JT89" s="1">
        <v>0.25</v>
      </c>
      <c r="JU89" s="1">
        <v>0.25</v>
      </c>
      <c r="JV89" s="1">
        <v>0.25</v>
      </c>
      <c r="JW89" s="1">
        <v>0.25</v>
      </c>
      <c r="JX89" s="1">
        <v>0.25</v>
      </c>
      <c r="JY89" s="1">
        <v>0.25</v>
      </c>
      <c r="JZ89" s="1">
        <v>0.25</v>
      </c>
      <c r="KA89" s="1">
        <v>0.25</v>
      </c>
      <c r="KB89" s="1">
        <v>0.25</v>
      </c>
      <c r="KC89" s="1">
        <v>0.25</v>
      </c>
      <c r="KD89" s="1">
        <v>0.25</v>
      </c>
      <c r="KE89" s="1">
        <v>0.25</v>
      </c>
      <c r="KF89" s="1">
        <v>0.25</v>
      </c>
      <c r="KG89" s="1">
        <v>0.25</v>
      </c>
      <c r="KH89" s="1">
        <v>0.25</v>
      </c>
      <c r="KI89" s="1">
        <v>0.25</v>
      </c>
      <c r="KJ89" s="1">
        <v>0.25</v>
      </c>
      <c r="KK89" s="1">
        <v>0.25</v>
      </c>
      <c r="KL89" s="1">
        <v>0.25</v>
      </c>
      <c r="KM89" s="1">
        <v>0.25</v>
      </c>
      <c r="KN89" s="1">
        <v>0.25</v>
      </c>
      <c r="KO89" s="1">
        <v>0.25</v>
      </c>
      <c r="KP89" s="1">
        <v>0.25</v>
      </c>
      <c r="KQ89" s="1">
        <v>0.25</v>
      </c>
      <c r="KR89" s="1">
        <v>0.25</v>
      </c>
      <c r="KS89" s="1">
        <v>0.25</v>
      </c>
      <c r="KT89" s="1">
        <v>0.25</v>
      </c>
      <c r="KU89" s="1">
        <v>0.25</v>
      </c>
      <c r="KV89" s="1">
        <v>0.25</v>
      </c>
      <c r="KW89" s="1">
        <v>0.25</v>
      </c>
      <c r="KX89" s="1">
        <v>0.25</v>
      </c>
      <c r="KY89" s="1">
        <v>0.25</v>
      </c>
      <c r="KZ89" s="1">
        <v>0.25</v>
      </c>
      <c r="LA89" s="1">
        <v>0.25</v>
      </c>
      <c r="LB89" s="1">
        <v>0.25</v>
      </c>
      <c r="LC89" s="1">
        <v>0.25</v>
      </c>
      <c r="LD89" s="1">
        <v>0.25</v>
      </c>
      <c r="LE89" s="1">
        <v>0.25</v>
      </c>
      <c r="LF89" s="1">
        <v>0.25</v>
      </c>
      <c r="LG89" s="1">
        <v>0.25</v>
      </c>
      <c r="LH89" s="1">
        <v>0.25</v>
      </c>
      <c r="LI89" s="1">
        <v>0.25</v>
      </c>
      <c r="LJ89" s="1">
        <v>0.25</v>
      </c>
      <c r="LK89" s="1">
        <v>0.25</v>
      </c>
      <c r="LL89" s="1">
        <v>0.25</v>
      </c>
      <c r="LM89" s="1">
        <v>0.25</v>
      </c>
      <c r="LN89" s="1">
        <v>0.25</v>
      </c>
      <c r="LO89" s="1">
        <v>0.25</v>
      </c>
      <c r="LP89" s="1">
        <v>0.25</v>
      </c>
      <c r="LQ89" s="1">
        <v>0.25</v>
      </c>
      <c r="LR89" s="1">
        <v>0.25</v>
      </c>
      <c r="LS89" s="1">
        <v>0.25</v>
      </c>
      <c r="LT89" s="1">
        <v>0.25</v>
      </c>
      <c r="LU89" s="1">
        <v>0.25</v>
      </c>
      <c r="LV89" s="1">
        <v>0.25</v>
      </c>
      <c r="LW89" s="1">
        <v>0.25</v>
      </c>
      <c r="LX89" s="1">
        <v>0.25</v>
      </c>
      <c r="LY89" s="1">
        <v>0.25</v>
      </c>
      <c r="LZ89" s="1">
        <v>0.25</v>
      </c>
      <c r="MA89" s="1">
        <v>0.25</v>
      </c>
      <c r="MB89" s="1">
        <v>0.25</v>
      </c>
      <c r="MC89" s="1">
        <v>0.25</v>
      </c>
      <c r="MD89" s="1">
        <v>0.25</v>
      </c>
      <c r="ME89" s="1">
        <v>0.25</v>
      </c>
      <c r="MF89" s="1">
        <v>0.25</v>
      </c>
      <c r="MG89" s="1">
        <v>0.25</v>
      </c>
      <c r="MH89" s="1">
        <v>0.25</v>
      </c>
      <c r="MI89" s="1">
        <v>0.25</v>
      </c>
      <c r="MJ89" s="1">
        <v>0.25</v>
      </c>
      <c r="MK89" s="1">
        <v>0.25</v>
      </c>
      <c r="ML89" s="1">
        <v>0.25</v>
      </c>
      <c r="MM89" s="1">
        <v>0.25</v>
      </c>
      <c r="MN89" s="1">
        <v>0.25</v>
      </c>
      <c r="MO89" s="1">
        <v>0.25</v>
      </c>
      <c r="MP89" s="1">
        <v>0.25</v>
      </c>
      <c r="MQ89" s="1">
        <v>0.25</v>
      </c>
      <c r="MR89" s="1">
        <v>0.25</v>
      </c>
      <c r="MS89" s="1">
        <v>0.25</v>
      </c>
      <c r="MT89" s="1">
        <v>0.25</v>
      </c>
      <c r="MU89" s="1">
        <v>0.25</v>
      </c>
      <c r="MV89" s="1">
        <v>0.25</v>
      </c>
      <c r="MW89" s="1">
        <v>0.25</v>
      </c>
      <c r="MX89" s="1">
        <v>0.25</v>
      </c>
      <c r="MY89" s="1">
        <v>0.25</v>
      </c>
      <c r="MZ89" s="1">
        <v>0.25</v>
      </c>
      <c r="NA89" s="1">
        <v>0.25</v>
      </c>
      <c r="NB89" s="1">
        <v>0.25</v>
      </c>
      <c r="NC89" s="1">
        <v>0.25</v>
      </c>
      <c r="ND89" s="1">
        <v>0.25</v>
      </c>
      <c r="NE89" s="1">
        <v>0.25</v>
      </c>
      <c r="NF89" s="1">
        <v>0.25</v>
      </c>
      <c r="NG89" s="1">
        <v>0.25</v>
      </c>
      <c r="NH89" s="1">
        <v>0.25</v>
      </c>
      <c r="NI89" s="1">
        <v>0.25</v>
      </c>
    </row>
    <row r="90" spans="1:373" ht="15">
      <c r="B90" s="171" t="s">
        <v>1260</v>
      </c>
      <c r="C90" s="1">
        <v>0.25</v>
      </c>
      <c r="D90" s="1">
        <v>0.25</v>
      </c>
      <c r="E90" s="1">
        <v>0.25</v>
      </c>
      <c r="F90" s="1">
        <v>0.25</v>
      </c>
      <c r="G90" s="1">
        <v>0.25</v>
      </c>
      <c r="H90" s="1">
        <v>0.25</v>
      </c>
      <c r="I90" s="1">
        <v>0.25</v>
      </c>
      <c r="J90" s="1">
        <v>0.25</v>
      </c>
      <c r="K90" s="1">
        <v>0.25</v>
      </c>
      <c r="L90" s="1">
        <v>0.25</v>
      </c>
      <c r="M90" s="1">
        <v>0.25</v>
      </c>
      <c r="N90" s="1">
        <v>0.25</v>
      </c>
      <c r="O90" s="1">
        <v>0.25</v>
      </c>
      <c r="P90" s="1">
        <v>0.25</v>
      </c>
      <c r="Q90" s="1">
        <v>0.25</v>
      </c>
      <c r="R90" s="1">
        <v>0.25</v>
      </c>
      <c r="S90" s="1">
        <v>0.25</v>
      </c>
      <c r="T90" s="1">
        <v>0.25</v>
      </c>
      <c r="U90" s="1">
        <v>0.25</v>
      </c>
      <c r="V90" s="1">
        <v>0.25</v>
      </c>
      <c r="W90" s="1">
        <v>0.25</v>
      </c>
      <c r="X90" s="1">
        <v>0.25</v>
      </c>
      <c r="Y90" s="1">
        <v>0.25</v>
      </c>
      <c r="Z90" s="1">
        <v>0.25</v>
      </c>
      <c r="AA90" s="1">
        <v>0.25</v>
      </c>
      <c r="AB90" s="1">
        <v>0.25</v>
      </c>
      <c r="AC90" s="1">
        <v>0.25</v>
      </c>
      <c r="AD90" s="1">
        <v>0.25</v>
      </c>
      <c r="AE90" s="1">
        <v>0.25</v>
      </c>
      <c r="AF90" s="1">
        <v>0.25</v>
      </c>
      <c r="AG90" s="1">
        <v>0.25</v>
      </c>
      <c r="AH90" s="1">
        <v>0.25</v>
      </c>
      <c r="AI90" s="1">
        <v>0.25</v>
      </c>
      <c r="AJ90" s="1">
        <v>0.25</v>
      </c>
      <c r="AK90" s="1">
        <v>0.25</v>
      </c>
      <c r="AL90" s="1">
        <v>0.25</v>
      </c>
      <c r="AM90" s="1">
        <v>0.25</v>
      </c>
      <c r="AN90" s="1">
        <v>0.25</v>
      </c>
      <c r="AO90" s="1">
        <v>0.25</v>
      </c>
      <c r="AP90" s="1">
        <v>0.25</v>
      </c>
      <c r="AQ90" s="1">
        <v>0.25</v>
      </c>
      <c r="AR90" s="1">
        <v>0.25</v>
      </c>
      <c r="AS90" s="1">
        <v>0.25</v>
      </c>
      <c r="AT90" s="1">
        <v>0.25</v>
      </c>
      <c r="AU90" s="1">
        <v>0.25</v>
      </c>
      <c r="AV90" s="1">
        <v>0.25</v>
      </c>
      <c r="AW90" s="1">
        <v>0.25</v>
      </c>
      <c r="AX90" s="1">
        <v>0.25</v>
      </c>
      <c r="AY90" s="1">
        <v>0.25</v>
      </c>
      <c r="AZ90" s="1">
        <v>0.25</v>
      </c>
      <c r="BA90" s="1">
        <v>0.25</v>
      </c>
      <c r="BB90" s="1">
        <v>0.25</v>
      </c>
      <c r="BC90" s="1">
        <v>0.25</v>
      </c>
      <c r="BD90" s="1">
        <v>0.25</v>
      </c>
      <c r="BE90" s="1">
        <v>0.25</v>
      </c>
      <c r="BF90" s="1">
        <v>0.25</v>
      </c>
      <c r="BG90" s="1">
        <v>0.25</v>
      </c>
      <c r="BH90" s="1">
        <v>0.25</v>
      </c>
      <c r="BI90" s="1">
        <v>0.25</v>
      </c>
      <c r="BJ90" s="1">
        <v>0.25</v>
      </c>
      <c r="BK90" s="1">
        <v>0.25</v>
      </c>
      <c r="BL90" s="1">
        <v>0.25</v>
      </c>
      <c r="BM90" s="1">
        <v>0.25</v>
      </c>
      <c r="BN90" s="1">
        <v>0.25</v>
      </c>
      <c r="BO90" s="1">
        <v>0.25</v>
      </c>
      <c r="BP90" s="1">
        <v>0.25</v>
      </c>
      <c r="BQ90" s="1">
        <v>0.25</v>
      </c>
      <c r="BR90" s="1">
        <v>0.25</v>
      </c>
      <c r="BS90" s="1">
        <v>0.25</v>
      </c>
      <c r="BT90" s="1">
        <v>0.25</v>
      </c>
      <c r="BU90" s="1">
        <v>0.25</v>
      </c>
      <c r="BV90" s="1">
        <v>0.25</v>
      </c>
      <c r="BW90" s="1">
        <v>0.25</v>
      </c>
      <c r="BX90" s="1">
        <v>0.25</v>
      </c>
      <c r="BY90" s="1">
        <v>0.25</v>
      </c>
      <c r="BZ90" s="1">
        <v>0.25</v>
      </c>
      <c r="CA90" s="1">
        <v>0.25</v>
      </c>
      <c r="CB90" s="1">
        <v>0.25</v>
      </c>
      <c r="CC90" s="1">
        <v>0.25</v>
      </c>
      <c r="CD90" s="1">
        <v>0.25</v>
      </c>
      <c r="CE90" s="1">
        <v>0.25</v>
      </c>
      <c r="CF90" s="1">
        <v>0.25</v>
      </c>
      <c r="CG90" s="1">
        <v>0.25</v>
      </c>
      <c r="CH90" s="1">
        <v>0.25</v>
      </c>
      <c r="CI90" s="1">
        <v>0.25</v>
      </c>
      <c r="CJ90" s="1">
        <v>0.25</v>
      </c>
      <c r="CK90" s="1">
        <v>0.25</v>
      </c>
      <c r="CL90" s="1">
        <v>0.25</v>
      </c>
      <c r="CM90" s="1">
        <v>0.25</v>
      </c>
      <c r="CN90" s="1">
        <v>0.25</v>
      </c>
      <c r="CO90" s="1">
        <v>0.25</v>
      </c>
      <c r="CP90" s="1">
        <v>0.25</v>
      </c>
      <c r="CQ90" s="1">
        <v>0.25</v>
      </c>
      <c r="CR90" s="1">
        <v>0.25</v>
      </c>
      <c r="CS90" s="1">
        <v>0.25</v>
      </c>
      <c r="CT90" s="1">
        <v>0.25</v>
      </c>
      <c r="CU90" s="1">
        <v>0.25</v>
      </c>
      <c r="CV90" s="1">
        <v>0.25</v>
      </c>
      <c r="CW90" s="1">
        <v>0.25</v>
      </c>
      <c r="CX90" s="1">
        <v>0.25</v>
      </c>
      <c r="CY90" s="1">
        <v>0.25</v>
      </c>
      <c r="CZ90" s="1">
        <v>0.25</v>
      </c>
      <c r="DA90" s="1">
        <v>0.25</v>
      </c>
      <c r="DB90" s="1">
        <v>0.25</v>
      </c>
      <c r="DC90" s="1">
        <v>0.25</v>
      </c>
      <c r="DD90" s="1">
        <v>0.25</v>
      </c>
      <c r="DE90" s="1">
        <v>0.25</v>
      </c>
      <c r="DF90" s="1">
        <v>0.25</v>
      </c>
      <c r="DG90" s="1">
        <v>0.25</v>
      </c>
      <c r="DH90" s="1">
        <v>0.25</v>
      </c>
      <c r="DI90" s="1">
        <v>0.25</v>
      </c>
      <c r="DJ90" s="1">
        <v>0.25</v>
      </c>
      <c r="DK90" s="1">
        <v>0.25</v>
      </c>
      <c r="DL90" s="1">
        <v>0.25</v>
      </c>
      <c r="DM90" s="1">
        <v>0.25</v>
      </c>
      <c r="DN90" s="1">
        <v>0.25</v>
      </c>
      <c r="DO90" s="1">
        <v>0.25</v>
      </c>
      <c r="DP90" s="1">
        <v>0.25</v>
      </c>
      <c r="DQ90" s="1">
        <v>0.25</v>
      </c>
      <c r="DR90" s="1">
        <v>0.25</v>
      </c>
      <c r="DS90" s="1">
        <v>0.25</v>
      </c>
      <c r="DT90" s="1">
        <v>0.25</v>
      </c>
      <c r="DU90" s="1">
        <v>0.25</v>
      </c>
      <c r="DV90" s="1">
        <v>0.25</v>
      </c>
      <c r="DW90" s="1">
        <v>0.25</v>
      </c>
      <c r="DX90" s="1">
        <v>0.25</v>
      </c>
      <c r="DY90" s="1">
        <v>0.25</v>
      </c>
      <c r="DZ90" s="1">
        <v>0.25</v>
      </c>
      <c r="EA90" s="1">
        <v>0.25</v>
      </c>
      <c r="EB90" s="1">
        <v>0.25</v>
      </c>
      <c r="EC90" s="1">
        <v>0.25</v>
      </c>
      <c r="ED90" s="1">
        <v>0.25</v>
      </c>
      <c r="EE90" s="1">
        <v>0.25</v>
      </c>
      <c r="EF90" s="1">
        <v>0.25</v>
      </c>
      <c r="EG90" s="1">
        <v>0.25</v>
      </c>
      <c r="EH90" s="1">
        <v>0.25</v>
      </c>
      <c r="EI90" s="1">
        <v>0.25</v>
      </c>
      <c r="EJ90" s="1">
        <v>0.25</v>
      </c>
      <c r="EK90" s="1">
        <v>0.25</v>
      </c>
      <c r="EL90" s="1">
        <v>0.25</v>
      </c>
      <c r="EM90" s="1">
        <v>0.25</v>
      </c>
      <c r="EN90" s="1">
        <v>0.25</v>
      </c>
      <c r="EO90" s="1">
        <v>0.25</v>
      </c>
      <c r="EP90" s="1">
        <v>0.25</v>
      </c>
      <c r="EQ90" s="1">
        <v>0.25</v>
      </c>
      <c r="ER90" s="1">
        <v>0.25</v>
      </c>
      <c r="ES90" s="1">
        <v>0.25</v>
      </c>
      <c r="ET90" s="1">
        <v>0.25</v>
      </c>
      <c r="EU90" s="1">
        <v>0.25</v>
      </c>
      <c r="EV90" s="1">
        <v>0.25</v>
      </c>
      <c r="EW90" s="1">
        <v>0.25</v>
      </c>
      <c r="EX90" s="1">
        <v>0.25</v>
      </c>
      <c r="EY90" s="1">
        <v>0.25</v>
      </c>
      <c r="EZ90" s="1">
        <v>0.25</v>
      </c>
      <c r="FA90" s="1">
        <v>0.25</v>
      </c>
      <c r="FB90" s="1">
        <v>0.25</v>
      </c>
      <c r="FC90" s="1">
        <v>0.25</v>
      </c>
      <c r="FD90" s="1">
        <v>0.25</v>
      </c>
      <c r="FE90" s="1">
        <v>0.25</v>
      </c>
      <c r="FF90" s="1">
        <v>0.25</v>
      </c>
      <c r="FG90" s="1">
        <v>0.25</v>
      </c>
      <c r="FH90" s="1">
        <v>0.25</v>
      </c>
      <c r="FI90" s="1">
        <v>0.25</v>
      </c>
      <c r="FJ90" s="1">
        <v>0.25</v>
      </c>
      <c r="FK90" s="1">
        <v>0.25</v>
      </c>
      <c r="FL90" s="1">
        <v>0.25</v>
      </c>
      <c r="FM90" s="1">
        <v>0.25</v>
      </c>
      <c r="FN90" s="1">
        <v>0.25</v>
      </c>
      <c r="FO90" s="1">
        <v>0.25</v>
      </c>
      <c r="FP90" s="1">
        <v>0.25</v>
      </c>
      <c r="FQ90" s="1">
        <v>0.25</v>
      </c>
      <c r="FR90" s="1">
        <v>0.25</v>
      </c>
      <c r="FS90" s="1">
        <v>0.25</v>
      </c>
      <c r="FT90" s="1">
        <v>0.25</v>
      </c>
      <c r="FU90" s="1">
        <v>0.25</v>
      </c>
      <c r="FV90" s="1">
        <v>0.25</v>
      </c>
      <c r="FW90" s="1">
        <v>0.25</v>
      </c>
      <c r="FX90" s="1">
        <v>0.25</v>
      </c>
      <c r="FY90" s="1">
        <v>0.25</v>
      </c>
      <c r="FZ90" s="1">
        <v>0.25</v>
      </c>
      <c r="GA90" s="1">
        <v>0.25</v>
      </c>
      <c r="GB90" s="1">
        <v>0.25</v>
      </c>
      <c r="GC90" s="1">
        <v>0.25</v>
      </c>
      <c r="GD90" s="1">
        <v>0.25</v>
      </c>
      <c r="GE90" s="1">
        <v>0.25</v>
      </c>
      <c r="GF90" s="1">
        <v>0.25</v>
      </c>
      <c r="GG90" s="1">
        <v>0.25</v>
      </c>
      <c r="GH90" s="1">
        <v>0.25</v>
      </c>
      <c r="GI90" s="1">
        <v>0.25</v>
      </c>
      <c r="GJ90" s="1">
        <v>0.25</v>
      </c>
      <c r="GK90" s="1">
        <v>0.25</v>
      </c>
      <c r="GL90" s="1">
        <v>0.25</v>
      </c>
      <c r="GM90" s="1">
        <v>0.25</v>
      </c>
      <c r="GN90" s="1">
        <v>0.25</v>
      </c>
      <c r="GO90" s="1">
        <v>0.25</v>
      </c>
      <c r="GP90" s="1">
        <v>0.25</v>
      </c>
      <c r="GQ90" s="1">
        <v>0.25</v>
      </c>
      <c r="GR90" s="1">
        <v>0.25</v>
      </c>
      <c r="GS90" s="1">
        <v>0.25</v>
      </c>
      <c r="GT90" s="1">
        <v>0.25</v>
      </c>
      <c r="GU90" s="1">
        <v>0.25</v>
      </c>
      <c r="GV90" s="1">
        <v>0.25</v>
      </c>
      <c r="GW90" s="1">
        <v>0.25</v>
      </c>
      <c r="GX90" s="1">
        <v>0.25</v>
      </c>
      <c r="GY90" s="1">
        <v>0.25</v>
      </c>
      <c r="GZ90" s="1">
        <v>0.25</v>
      </c>
      <c r="HA90" s="1">
        <v>0.25</v>
      </c>
      <c r="HB90" s="1">
        <v>0.25</v>
      </c>
      <c r="HC90" s="1">
        <v>0.25</v>
      </c>
      <c r="HD90" s="1">
        <v>0.25</v>
      </c>
      <c r="HE90" s="1">
        <v>0.25</v>
      </c>
      <c r="HF90" s="1">
        <v>0.25</v>
      </c>
      <c r="HG90" s="1">
        <v>0.25</v>
      </c>
      <c r="HH90" s="1">
        <v>0.25</v>
      </c>
      <c r="HI90" s="1">
        <v>0.25</v>
      </c>
      <c r="HJ90" s="1">
        <v>0.25</v>
      </c>
      <c r="HK90" s="1">
        <v>0.25</v>
      </c>
      <c r="HL90" s="1">
        <v>0.25</v>
      </c>
      <c r="HM90" s="1">
        <v>0.25</v>
      </c>
      <c r="HN90" s="1">
        <v>0.25</v>
      </c>
      <c r="HO90" s="1">
        <v>0.25</v>
      </c>
      <c r="HP90" s="1">
        <v>0.25</v>
      </c>
      <c r="HQ90" s="1">
        <v>0.25</v>
      </c>
      <c r="HR90" s="1">
        <v>0.25</v>
      </c>
      <c r="HS90" s="1">
        <v>0.25</v>
      </c>
      <c r="HT90" s="1">
        <v>0.25</v>
      </c>
      <c r="HU90" s="1">
        <v>0.25</v>
      </c>
      <c r="HV90" s="1">
        <v>0.25</v>
      </c>
      <c r="HW90" s="1">
        <v>0.25</v>
      </c>
      <c r="HX90" s="1">
        <v>0.25</v>
      </c>
      <c r="HY90" s="1">
        <v>0.25</v>
      </c>
      <c r="HZ90" s="1">
        <v>0.25</v>
      </c>
      <c r="IA90" s="1">
        <v>0.25</v>
      </c>
      <c r="IB90" s="1">
        <v>0.25</v>
      </c>
      <c r="IC90" s="1">
        <v>0.25</v>
      </c>
      <c r="ID90" s="1">
        <v>0.25</v>
      </c>
      <c r="IE90" s="1">
        <v>0.25</v>
      </c>
      <c r="IF90" s="1">
        <v>0.25</v>
      </c>
      <c r="IG90" s="1">
        <v>0.25</v>
      </c>
      <c r="IH90" s="1">
        <v>0.25</v>
      </c>
      <c r="II90" s="1">
        <v>0.25</v>
      </c>
      <c r="IJ90" s="1">
        <v>0.25</v>
      </c>
      <c r="IK90" s="1">
        <v>0.25</v>
      </c>
      <c r="IL90" s="1">
        <v>0.25</v>
      </c>
      <c r="IM90" s="1">
        <v>0.25</v>
      </c>
      <c r="IN90" s="1">
        <v>0.25</v>
      </c>
      <c r="IO90" s="1">
        <v>0.25</v>
      </c>
      <c r="IP90" s="1">
        <v>0.25</v>
      </c>
      <c r="IQ90" s="1">
        <v>0.25</v>
      </c>
      <c r="IR90" s="1">
        <v>0.25</v>
      </c>
      <c r="IS90" s="1">
        <v>0.25</v>
      </c>
      <c r="IT90" s="1">
        <v>0.25</v>
      </c>
      <c r="IU90" s="1">
        <v>0.25</v>
      </c>
      <c r="IV90" s="1">
        <v>0.25</v>
      </c>
      <c r="IW90" s="1">
        <v>0.25</v>
      </c>
      <c r="IX90" s="1">
        <v>0.25</v>
      </c>
      <c r="IY90" s="1">
        <v>0.25</v>
      </c>
      <c r="IZ90" s="1">
        <v>0.25</v>
      </c>
      <c r="JA90" s="1">
        <v>0.25</v>
      </c>
      <c r="JB90" s="1">
        <v>0.25</v>
      </c>
      <c r="JC90" s="1">
        <v>0.25</v>
      </c>
      <c r="JD90" s="1">
        <v>0.25</v>
      </c>
      <c r="JE90" s="1">
        <v>0.25</v>
      </c>
      <c r="JF90" s="1">
        <v>0.25</v>
      </c>
      <c r="JG90" s="1">
        <v>0.25</v>
      </c>
      <c r="JH90" s="1">
        <v>0.25</v>
      </c>
      <c r="JI90" s="1">
        <v>0.25</v>
      </c>
      <c r="JJ90" s="1">
        <v>0.25</v>
      </c>
      <c r="JK90" s="1">
        <v>0.25</v>
      </c>
      <c r="JL90" s="1">
        <v>0.25</v>
      </c>
      <c r="JM90" s="1">
        <v>0.25</v>
      </c>
      <c r="JN90" s="1">
        <v>0.25</v>
      </c>
      <c r="JO90" s="1">
        <v>0.25</v>
      </c>
      <c r="JP90" s="1">
        <v>0.25</v>
      </c>
      <c r="JQ90" s="1">
        <v>0.25</v>
      </c>
      <c r="JR90" s="1">
        <v>0.25</v>
      </c>
      <c r="JS90" s="1">
        <v>0.25</v>
      </c>
      <c r="JT90" s="1">
        <v>0.25</v>
      </c>
      <c r="JU90" s="1">
        <v>0.25</v>
      </c>
      <c r="JV90" s="1">
        <v>0.25</v>
      </c>
      <c r="JW90" s="1">
        <v>0.25</v>
      </c>
      <c r="JX90" s="1">
        <v>0.25</v>
      </c>
      <c r="JY90" s="1">
        <v>0.25</v>
      </c>
      <c r="JZ90" s="1">
        <v>0.25</v>
      </c>
      <c r="KA90" s="1">
        <v>0.25</v>
      </c>
      <c r="KB90" s="1">
        <v>0.25</v>
      </c>
      <c r="KC90" s="1">
        <v>0.25</v>
      </c>
      <c r="KD90" s="1">
        <v>0.25</v>
      </c>
      <c r="KE90" s="1">
        <v>0.25</v>
      </c>
      <c r="KF90" s="1">
        <v>0.25</v>
      </c>
      <c r="KG90" s="1">
        <v>0.25</v>
      </c>
      <c r="KH90" s="1">
        <v>0.25</v>
      </c>
      <c r="KI90" s="1">
        <v>0.25</v>
      </c>
      <c r="KJ90" s="1">
        <v>0.25</v>
      </c>
      <c r="KK90" s="1">
        <v>0.25</v>
      </c>
      <c r="KL90" s="1">
        <v>0.25</v>
      </c>
      <c r="KM90" s="1">
        <v>0.25</v>
      </c>
      <c r="KN90" s="1">
        <v>0.25</v>
      </c>
      <c r="KO90" s="1">
        <v>0.25</v>
      </c>
      <c r="KP90" s="1">
        <v>0.25</v>
      </c>
      <c r="KQ90" s="1">
        <v>0.25</v>
      </c>
      <c r="KR90" s="1">
        <v>0.25</v>
      </c>
      <c r="KS90" s="1">
        <v>0.25</v>
      </c>
      <c r="KT90" s="1">
        <v>0.25</v>
      </c>
      <c r="KU90" s="1">
        <v>0.25</v>
      </c>
      <c r="KV90" s="1">
        <v>0.25</v>
      </c>
      <c r="KW90" s="1">
        <v>0.25</v>
      </c>
      <c r="KX90" s="1">
        <v>0.25</v>
      </c>
      <c r="KY90" s="1">
        <v>0.25</v>
      </c>
      <c r="KZ90" s="1">
        <v>0.25</v>
      </c>
      <c r="LA90" s="1">
        <v>0.25</v>
      </c>
      <c r="LB90" s="1">
        <v>0.25</v>
      </c>
      <c r="LC90" s="1">
        <v>0.25</v>
      </c>
      <c r="LD90" s="1">
        <v>0.25</v>
      </c>
      <c r="LE90" s="1">
        <v>0.25</v>
      </c>
      <c r="LF90" s="1">
        <v>0.25</v>
      </c>
      <c r="LG90" s="1">
        <v>0.25</v>
      </c>
      <c r="LH90" s="1">
        <v>0.25</v>
      </c>
      <c r="LI90" s="1">
        <v>0.25</v>
      </c>
      <c r="LJ90" s="1">
        <v>0.25</v>
      </c>
      <c r="LK90" s="1">
        <v>0.25</v>
      </c>
      <c r="LL90" s="1">
        <v>0.25</v>
      </c>
      <c r="LM90" s="1">
        <v>0.25</v>
      </c>
      <c r="LN90" s="1">
        <v>0.25</v>
      </c>
      <c r="LO90" s="1">
        <v>0.25</v>
      </c>
      <c r="LP90" s="1">
        <v>0.25</v>
      </c>
      <c r="LQ90" s="1">
        <v>0.25</v>
      </c>
      <c r="LR90" s="1">
        <v>0.25</v>
      </c>
      <c r="LS90" s="1">
        <v>0.25</v>
      </c>
      <c r="LT90" s="1">
        <v>0.25</v>
      </c>
      <c r="LU90" s="1">
        <v>0.25</v>
      </c>
      <c r="LV90" s="1">
        <v>0.25</v>
      </c>
      <c r="LW90" s="1">
        <v>0.25</v>
      </c>
      <c r="LX90" s="1">
        <v>0.25</v>
      </c>
      <c r="LY90" s="1">
        <v>0.25</v>
      </c>
      <c r="LZ90" s="1">
        <v>0.25</v>
      </c>
      <c r="MA90" s="1">
        <v>0.25</v>
      </c>
      <c r="MB90" s="1">
        <v>0.25</v>
      </c>
      <c r="MC90" s="1">
        <v>0.25</v>
      </c>
      <c r="MD90" s="1">
        <v>0.25</v>
      </c>
      <c r="ME90" s="1">
        <v>0.25</v>
      </c>
      <c r="MF90" s="1">
        <v>0.25</v>
      </c>
      <c r="MG90" s="1">
        <v>0.25</v>
      </c>
      <c r="MH90" s="1">
        <v>0.25</v>
      </c>
      <c r="MI90" s="1">
        <v>0.25</v>
      </c>
      <c r="MJ90" s="1">
        <v>0.25</v>
      </c>
      <c r="MK90" s="1">
        <v>0.25</v>
      </c>
      <c r="ML90" s="1">
        <v>0.25</v>
      </c>
      <c r="MM90" s="1">
        <v>0.25</v>
      </c>
      <c r="MN90" s="1">
        <v>0.25</v>
      </c>
      <c r="MO90" s="1">
        <v>0.25</v>
      </c>
      <c r="MP90" s="1">
        <v>0.25</v>
      </c>
      <c r="MQ90" s="1">
        <v>0.25</v>
      </c>
      <c r="MR90" s="1">
        <v>0.25</v>
      </c>
      <c r="MS90" s="1">
        <v>0.25</v>
      </c>
      <c r="MT90" s="1">
        <v>0.25</v>
      </c>
      <c r="MU90" s="1">
        <v>0.25</v>
      </c>
      <c r="MV90" s="1">
        <v>0.25</v>
      </c>
      <c r="MW90" s="1">
        <v>0.25</v>
      </c>
      <c r="MX90" s="1">
        <v>0.25</v>
      </c>
      <c r="MY90" s="1">
        <v>0.25</v>
      </c>
      <c r="MZ90" s="1">
        <v>0.25</v>
      </c>
      <c r="NA90" s="1">
        <v>0.25</v>
      </c>
      <c r="NB90" s="1">
        <v>0.25</v>
      </c>
      <c r="NC90" s="1">
        <v>0.25</v>
      </c>
      <c r="ND90" s="1">
        <v>0.25</v>
      </c>
      <c r="NE90" s="1">
        <v>0.25</v>
      </c>
      <c r="NF90" s="1">
        <v>0.25</v>
      </c>
      <c r="NG90" s="1">
        <v>0.25</v>
      </c>
      <c r="NH90" s="1">
        <v>0.25</v>
      </c>
      <c r="NI90" s="1">
        <v>0.25</v>
      </c>
    </row>
    <row r="91" spans="1:373" ht="15">
      <c r="B91" s="171" t="s">
        <v>1261</v>
      </c>
      <c r="C91" s="1">
        <v>0.25</v>
      </c>
      <c r="D91" s="1">
        <v>0.25</v>
      </c>
      <c r="E91" s="1">
        <v>0.25</v>
      </c>
      <c r="F91" s="1">
        <v>0.25</v>
      </c>
      <c r="G91" s="1">
        <v>0.25</v>
      </c>
      <c r="H91" s="1">
        <v>0.25</v>
      </c>
      <c r="I91" s="1">
        <v>0.25</v>
      </c>
      <c r="J91" s="1">
        <v>0.25</v>
      </c>
      <c r="K91" s="1">
        <v>0.25</v>
      </c>
      <c r="L91" s="1">
        <v>0.25</v>
      </c>
      <c r="M91" s="1">
        <v>0.25</v>
      </c>
      <c r="N91" s="1">
        <v>0.25</v>
      </c>
      <c r="O91" s="1">
        <v>0.25</v>
      </c>
      <c r="P91" s="1">
        <v>0.25</v>
      </c>
      <c r="Q91" s="1">
        <v>0.25</v>
      </c>
      <c r="R91" s="1">
        <v>0.25</v>
      </c>
      <c r="S91" s="1">
        <v>0.25</v>
      </c>
      <c r="T91" s="1">
        <v>0.25</v>
      </c>
      <c r="U91" s="1">
        <v>0.25</v>
      </c>
      <c r="V91" s="1">
        <v>0.25</v>
      </c>
      <c r="W91" s="1">
        <v>0.25</v>
      </c>
      <c r="X91" s="1">
        <v>0.25</v>
      </c>
      <c r="Y91" s="1">
        <v>0.25</v>
      </c>
      <c r="Z91" s="1">
        <v>0.25</v>
      </c>
      <c r="AA91" s="1">
        <v>0.25</v>
      </c>
      <c r="AB91" s="1">
        <v>0.25</v>
      </c>
      <c r="AC91" s="1">
        <v>0.25</v>
      </c>
      <c r="AD91" s="1">
        <v>0.25</v>
      </c>
      <c r="AE91" s="1">
        <v>0.25</v>
      </c>
      <c r="AF91" s="1">
        <v>0.25</v>
      </c>
      <c r="AG91" s="1">
        <v>0.25</v>
      </c>
      <c r="AH91" s="1">
        <v>0.25</v>
      </c>
      <c r="AI91" s="1">
        <v>0.25</v>
      </c>
      <c r="AJ91" s="1">
        <v>0.25</v>
      </c>
      <c r="AK91" s="1">
        <v>0.25</v>
      </c>
      <c r="AL91" s="1">
        <v>0.25</v>
      </c>
      <c r="AM91" s="1">
        <v>0.25</v>
      </c>
      <c r="AN91" s="1">
        <v>0.25</v>
      </c>
      <c r="AO91" s="1">
        <v>0.25</v>
      </c>
      <c r="AP91" s="1">
        <v>0.25</v>
      </c>
      <c r="AQ91" s="1">
        <v>0.25</v>
      </c>
      <c r="AR91" s="1">
        <v>0.25</v>
      </c>
      <c r="AS91" s="1">
        <v>0.25</v>
      </c>
      <c r="AT91" s="1">
        <v>0.25</v>
      </c>
      <c r="AU91" s="1">
        <v>0.25</v>
      </c>
      <c r="AV91" s="1">
        <v>0.25</v>
      </c>
      <c r="AW91" s="1">
        <v>0.25</v>
      </c>
      <c r="AX91" s="1">
        <v>0.25</v>
      </c>
      <c r="AY91" s="1">
        <v>0.25</v>
      </c>
      <c r="AZ91" s="1">
        <v>0.25</v>
      </c>
      <c r="BA91" s="1">
        <v>0.25</v>
      </c>
      <c r="BB91" s="1">
        <v>0.25</v>
      </c>
      <c r="BC91" s="1">
        <v>0.25</v>
      </c>
      <c r="BD91" s="1">
        <v>0.25</v>
      </c>
      <c r="BE91" s="1">
        <v>0.25</v>
      </c>
      <c r="BF91" s="1">
        <v>0.25</v>
      </c>
      <c r="BG91" s="1">
        <v>0.25</v>
      </c>
      <c r="BH91" s="1">
        <v>0.25</v>
      </c>
      <c r="BI91" s="1">
        <v>0.25</v>
      </c>
      <c r="BJ91" s="1">
        <v>0.25</v>
      </c>
      <c r="BK91" s="1">
        <v>0.25</v>
      </c>
      <c r="BL91" s="1">
        <v>0.25</v>
      </c>
      <c r="BM91" s="1">
        <v>0.25</v>
      </c>
      <c r="BN91" s="1">
        <v>0.25</v>
      </c>
      <c r="BO91" s="1">
        <v>0.25</v>
      </c>
      <c r="BP91" s="1">
        <v>0.25</v>
      </c>
      <c r="BQ91" s="1">
        <v>0.25</v>
      </c>
      <c r="BR91" s="1">
        <v>0.25</v>
      </c>
      <c r="BS91" s="1">
        <v>0.25</v>
      </c>
      <c r="BT91" s="1">
        <v>0.25</v>
      </c>
      <c r="BU91" s="1">
        <v>0.25</v>
      </c>
      <c r="BV91" s="1">
        <v>0.25</v>
      </c>
      <c r="BW91" s="1">
        <v>0.25</v>
      </c>
      <c r="BX91" s="1">
        <v>0.25</v>
      </c>
      <c r="BY91" s="1">
        <v>0.25</v>
      </c>
      <c r="BZ91" s="1">
        <v>0.25</v>
      </c>
      <c r="CA91" s="1">
        <v>0.25</v>
      </c>
      <c r="CB91" s="1">
        <v>0.25</v>
      </c>
      <c r="CC91" s="1">
        <v>0.25</v>
      </c>
      <c r="CD91" s="1">
        <v>0.25</v>
      </c>
      <c r="CE91" s="1">
        <v>0.25</v>
      </c>
      <c r="CF91" s="1">
        <v>0.25</v>
      </c>
      <c r="CG91" s="1">
        <v>0.25</v>
      </c>
      <c r="CH91" s="1">
        <v>0.25</v>
      </c>
      <c r="CI91" s="1">
        <v>0.25</v>
      </c>
      <c r="CJ91" s="1">
        <v>0.25</v>
      </c>
      <c r="CK91" s="1">
        <v>0.25</v>
      </c>
      <c r="CL91" s="1">
        <v>0.25</v>
      </c>
      <c r="CM91" s="1">
        <v>0.25</v>
      </c>
      <c r="CN91" s="1">
        <v>0.25</v>
      </c>
      <c r="CO91" s="1">
        <v>0.25</v>
      </c>
      <c r="CP91" s="1">
        <v>0.25</v>
      </c>
      <c r="CQ91" s="1">
        <v>0.25</v>
      </c>
      <c r="CR91" s="1">
        <v>0.25</v>
      </c>
      <c r="CS91" s="1">
        <v>0.25</v>
      </c>
      <c r="CT91" s="1">
        <v>0.25</v>
      </c>
      <c r="CU91" s="1">
        <v>0.25</v>
      </c>
      <c r="CV91" s="1">
        <v>0.25</v>
      </c>
      <c r="CW91" s="1">
        <v>0.25</v>
      </c>
      <c r="CX91" s="1">
        <v>0.25</v>
      </c>
      <c r="CY91" s="1">
        <v>0.25</v>
      </c>
      <c r="CZ91" s="1">
        <v>0.25</v>
      </c>
      <c r="DA91" s="1">
        <v>0.25</v>
      </c>
      <c r="DB91" s="1">
        <v>0.25</v>
      </c>
      <c r="DC91" s="1">
        <v>0.25</v>
      </c>
      <c r="DD91" s="1">
        <v>0.25</v>
      </c>
      <c r="DE91" s="1">
        <v>0.25</v>
      </c>
      <c r="DF91" s="1">
        <v>0.25</v>
      </c>
      <c r="DG91" s="1">
        <v>0.25</v>
      </c>
      <c r="DH91" s="1">
        <v>0.25</v>
      </c>
      <c r="DI91" s="1">
        <v>0.25</v>
      </c>
      <c r="DJ91" s="1">
        <v>0.25</v>
      </c>
      <c r="DK91" s="1">
        <v>0.25</v>
      </c>
      <c r="DL91" s="1">
        <v>0.25</v>
      </c>
      <c r="DM91" s="1">
        <v>0.25</v>
      </c>
      <c r="DN91" s="1">
        <v>0.25</v>
      </c>
      <c r="DO91" s="1">
        <v>0.25</v>
      </c>
      <c r="DP91" s="1">
        <v>0.25</v>
      </c>
      <c r="DQ91" s="1">
        <v>0.25</v>
      </c>
      <c r="DR91" s="1">
        <v>0.25</v>
      </c>
      <c r="DS91" s="1">
        <v>0.25</v>
      </c>
      <c r="DT91" s="1">
        <v>0.25</v>
      </c>
      <c r="DU91" s="1">
        <v>0.25</v>
      </c>
      <c r="DV91" s="1">
        <v>0.25</v>
      </c>
      <c r="DW91" s="1">
        <v>0.25</v>
      </c>
      <c r="DX91" s="1">
        <v>0.25</v>
      </c>
      <c r="DY91" s="1">
        <v>0.25</v>
      </c>
      <c r="DZ91" s="1">
        <v>0.25</v>
      </c>
      <c r="EA91" s="1">
        <v>0.25</v>
      </c>
      <c r="EB91" s="1">
        <v>0.25</v>
      </c>
      <c r="EC91" s="1">
        <v>0.25</v>
      </c>
      <c r="ED91" s="1">
        <v>0.25</v>
      </c>
      <c r="EE91" s="1">
        <v>0.25</v>
      </c>
      <c r="EF91" s="1">
        <v>0.25</v>
      </c>
      <c r="EG91" s="1">
        <v>0.25</v>
      </c>
      <c r="EH91" s="1">
        <v>0.25</v>
      </c>
      <c r="EI91" s="1">
        <v>0.25</v>
      </c>
      <c r="EJ91" s="1">
        <v>0.25</v>
      </c>
      <c r="EK91" s="1">
        <v>0.25</v>
      </c>
      <c r="EL91" s="1">
        <v>0.25</v>
      </c>
      <c r="EM91" s="1">
        <v>0.25</v>
      </c>
      <c r="EN91" s="1">
        <v>0.25</v>
      </c>
      <c r="EO91" s="1">
        <v>0.25</v>
      </c>
      <c r="EP91" s="1">
        <v>0.25</v>
      </c>
      <c r="EQ91" s="1">
        <v>0.25</v>
      </c>
      <c r="ER91" s="1">
        <v>0.25</v>
      </c>
      <c r="ES91" s="1">
        <v>0.25</v>
      </c>
      <c r="ET91" s="1">
        <v>0.25</v>
      </c>
      <c r="EU91" s="1">
        <v>0.25</v>
      </c>
      <c r="EV91" s="1">
        <v>0.25</v>
      </c>
      <c r="EW91" s="1">
        <v>0.25</v>
      </c>
      <c r="EX91" s="1">
        <v>0.25</v>
      </c>
      <c r="EY91" s="1">
        <v>0.25</v>
      </c>
      <c r="EZ91" s="1">
        <v>0.25</v>
      </c>
      <c r="FA91" s="1">
        <v>0.25</v>
      </c>
      <c r="FB91" s="1">
        <v>0.25</v>
      </c>
      <c r="FC91" s="1">
        <v>0.25</v>
      </c>
      <c r="FD91" s="1">
        <v>0.25</v>
      </c>
      <c r="FE91" s="1">
        <v>0.25</v>
      </c>
      <c r="FF91" s="1">
        <v>0.25</v>
      </c>
      <c r="FG91" s="1">
        <v>0.25</v>
      </c>
      <c r="FH91" s="1">
        <v>0.25</v>
      </c>
      <c r="FI91" s="1">
        <v>0.25</v>
      </c>
      <c r="FJ91" s="1">
        <v>0.25</v>
      </c>
      <c r="FK91" s="1">
        <v>0.25</v>
      </c>
      <c r="FL91" s="1">
        <v>0.25</v>
      </c>
      <c r="FM91" s="1">
        <v>0.25</v>
      </c>
      <c r="FN91" s="1">
        <v>0.25</v>
      </c>
      <c r="FO91" s="1">
        <v>0.25</v>
      </c>
      <c r="FP91" s="1">
        <v>0.25</v>
      </c>
      <c r="FQ91" s="1">
        <v>0.25</v>
      </c>
      <c r="FR91" s="1">
        <v>0.25</v>
      </c>
      <c r="FS91" s="1">
        <v>0.25</v>
      </c>
      <c r="FT91" s="1">
        <v>0.25</v>
      </c>
      <c r="FU91" s="1">
        <v>0.25</v>
      </c>
      <c r="FV91" s="1">
        <v>0.25</v>
      </c>
      <c r="FW91" s="1">
        <v>0.25</v>
      </c>
      <c r="FX91" s="1">
        <v>0.25</v>
      </c>
      <c r="FY91" s="1">
        <v>0.25</v>
      </c>
      <c r="FZ91" s="1">
        <v>0.25</v>
      </c>
      <c r="GA91" s="1">
        <v>0.25</v>
      </c>
      <c r="GB91" s="1">
        <v>0.25</v>
      </c>
      <c r="GC91" s="1">
        <v>0.25</v>
      </c>
      <c r="GD91" s="1">
        <v>0.25</v>
      </c>
      <c r="GE91" s="1">
        <v>0.25</v>
      </c>
      <c r="GF91" s="1">
        <v>0.25</v>
      </c>
      <c r="GG91" s="1">
        <v>0.25</v>
      </c>
      <c r="GH91" s="1">
        <v>0.25</v>
      </c>
      <c r="GI91" s="1">
        <v>0.25</v>
      </c>
      <c r="GJ91" s="1">
        <v>0.25</v>
      </c>
      <c r="GK91" s="1">
        <v>0.25</v>
      </c>
      <c r="GL91" s="1">
        <v>0.25</v>
      </c>
      <c r="GM91" s="1">
        <v>0.25</v>
      </c>
      <c r="GN91" s="1">
        <v>0.25</v>
      </c>
      <c r="GO91" s="1">
        <v>0.25</v>
      </c>
      <c r="GP91" s="1">
        <v>0.25</v>
      </c>
      <c r="GQ91" s="1">
        <v>0.25</v>
      </c>
      <c r="GR91" s="1">
        <v>0.25</v>
      </c>
      <c r="GS91" s="1">
        <v>0.25</v>
      </c>
      <c r="GT91" s="1">
        <v>0.25</v>
      </c>
      <c r="GU91" s="1">
        <v>0.25</v>
      </c>
      <c r="GV91" s="1">
        <v>0.25</v>
      </c>
      <c r="GW91" s="1">
        <v>0.25</v>
      </c>
      <c r="GX91" s="1">
        <v>0.25</v>
      </c>
      <c r="GY91" s="1">
        <v>0.25</v>
      </c>
      <c r="GZ91" s="1">
        <v>0.25</v>
      </c>
      <c r="HA91" s="1">
        <v>0.25</v>
      </c>
      <c r="HB91" s="1">
        <v>0.25</v>
      </c>
      <c r="HC91" s="1">
        <v>0.25</v>
      </c>
      <c r="HD91" s="1">
        <v>0.25</v>
      </c>
      <c r="HE91" s="1">
        <v>0.25</v>
      </c>
      <c r="HF91" s="1">
        <v>0.25</v>
      </c>
      <c r="HG91" s="1">
        <v>0.25</v>
      </c>
      <c r="HH91" s="1">
        <v>0.25</v>
      </c>
      <c r="HI91" s="1">
        <v>0.25</v>
      </c>
      <c r="HJ91" s="1">
        <v>0.25</v>
      </c>
      <c r="HK91" s="1">
        <v>0.25</v>
      </c>
      <c r="HL91" s="1">
        <v>0.25</v>
      </c>
      <c r="HM91" s="1">
        <v>0.25</v>
      </c>
      <c r="HN91" s="1">
        <v>0.25</v>
      </c>
      <c r="HO91" s="1">
        <v>0.25</v>
      </c>
      <c r="HP91" s="1">
        <v>0.25</v>
      </c>
      <c r="HQ91" s="1">
        <v>0.25</v>
      </c>
      <c r="HR91" s="1">
        <v>0.25</v>
      </c>
      <c r="HS91" s="1">
        <v>0.25</v>
      </c>
      <c r="HT91" s="1">
        <v>0.25</v>
      </c>
      <c r="HU91" s="1">
        <v>0.25</v>
      </c>
      <c r="HV91" s="1">
        <v>0.25</v>
      </c>
      <c r="HW91" s="1">
        <v>0.25</v>
      </c>
      <c r="HX91" s="1">
        <v>0.25</v>
      </c>
      <c r="HY91" s="1">
        <v>0.25</v>
      </c>
      <c r="HZ91" s="1">
        <v>0.25</v>
      </c>
      <c r="IA91" s="1">
        <v>0.25</v>
      </c>
      <c r="IB91" s="1">
        <v>0.25</v>
      </c>
      <c r="IC91" s="1">
        <v>0.25</v>
      </c>
      <c r="ID91" s="1">
        <v>0.25</v>
      </c>
      <c r="IE91" s="1">
        <v>0.25</v>
      </c>
      <c r="IF91" s="1">
        <v>0.25</v>
      </c>
      <c r="IG91" s="1">
        <v>0.25</v>
      </c>
      <c r="IH91" s="1">
        <v>0.25</v>
      </c>
      <c r="II91" s="1">
        <v>0.25</v>
      </c>
      <c r="IJ91" s="1">
        <v>0.25</v>
      </c>
      <c r="IK91" s="1">
        <v>0.25</v>
      </c>
      <c r="IL91" s="1">
        <v>0.25</v>
      </c>
      <c r="IM91" s="1">
        <v>0.25</v>
      </c>
      <c r="IN91" s="1">
        <v>0.25</v>
      </c>
      <c r="IO91" s="1">
        <v>0.25</v>
      </c>
      <c r="IP91" s="1">
        <v>0.25</v>
      </c>
      <c r="IQ91" s="1">
        <v>0.25</v>
      </c>
      <c r="IR91" s="1">
        <v>0.25</v>
      </c>
      <c r="IS91" s="1">
        <v>0.25</v>
      </c>
      <c r="IT91" s="1">
        <v>0.25</v>
      </c>
      <c r="IU91" s="1">
        <v>0.25</v>
      </c>
      <c r="IV91" s="1">
        <v>0.25</v>
      </c>
      <c r="IW91" s="1">
        <v>0.25</v>
      </c>
      <c r="IX91" s="1">
        <v>0.25</v>
      </c>
      <c r="IY91" s="1">
        <v>0.25</v>
      </c>
      <c r="IZ91" s="1">
        <v>0.25</v>
      </c>
      <c r="JA91" s="1">
        <v>0.25</v>
      </c>
      <c r="JB91" s="1">
        <v>0.25</v>
      </c>
      <c r="JC91" s="1">
        <v>0.25</v>
      </c>
      <c r="JD91" s="1">
        <v>0.25</v>
      </c>
      <c r="JE91" s="1">
        <v>0.25</v>
      </c>
      <c r="JF91" s="1">
        <v>0.25</v>
      </c>
      <c r="JG91" s="1">
        <v>0.25</v>
      </c>
      <c r="JH91" s="1">
        <v>0.25</v>
      </c>
      <c r="JI91" s="1">
        <v>0.25</v>
      </c>
      <c r="JJ91" s="1">
        <v>0.25</v>
      </c>
      <c r="JK91" s="1">
        <v>0.25</v>
      </c>
      <c r="JL91" s="1">
        <v>0.25</v>
      </c>
      <c r="JM91" s="1">
        <v>0.25</v>
      </c>
      <c r="JN91" s="1">
        <v>0.25</v>
      </c>
      <c r="JO91" s="1">
        <v>0.25</v>
      </c>
      <c r="JP91" s="1">
        <v>0.25</v>
      </c>
      <c r="JQ91" s="1">
        <v>0.25</v>
      </c>
      <c r="JR91" s="1">
        <v>0.25</v>
      </c>
      <c r="JS91" s="1">
        <v>0.25</v>
      </c>
      <c r="JT91" s="1">
        <v>0.25</v>
      </c>
      <c r="JU91" s="1">
        <v>0.25</v>
      </c>
      <c r="JV91" s="1">
        <v>0.25</v>
      </c>
      <c r="JW91" s="1">
        <v>0.25</v>
      </c>
      <c r="JX91" s="1">
        <v>0.25</v>
      </c>
      <c r="JY91" s="1">
        <v>0.25</v>
      </c>
      <c r="JZ91" s="1">
        <v>0.25</v>
      </c>
      <c r="KA91" s="1">
        <v>0.25</v>
      </c>
      <c r="KB91" s="1">
        <v>0.25</v>
      </c>
      <c r="KC91" s="1">
        <v>0.25</v>
      </c>
      <c r="KD91" s="1">
        <v>0.25</v>
      </c>
      <c r="KE91" s="1">
        <v>0.25</v>
      </c>
      <c r="KF91" s="1">
        <v>0.25</v>
      </c>
      <c r="KG91" s="1">
        <v>0.25</v>
      </c>
      <c r="KH91" s="1">
        <v>0.25</v>
      </c>
      <c r="KI91" s="1">
        <v>0.25</v>
      </c>
      <c r="KJ91" s="1">
        <v>0.25</v>
      </c>
      <c r="KK91" s="1">
        <v>0.25</v>
      </c>
      <c r="KL91" s="1">
        <v>0.25</v>
      </c>
      <c r="KM91" s="1">
        <v>0.25</v>
      </c>
      <c r="KN91" s="1">
        <v>0.25</v>
      </c>
      <c r="KO91" s="1">
        <v>0.25</v>
      </c>
      <c r="KP91" s="1">
        <v>0.25</v>
      </c>
      <c r="KQ91" s="1">
        <v>0.25</v>
      </c>
      <c r="KR91" s="1">
        <v>0.25</v>
      </c>
      <c r="KS91" s="1">
        <v>0.25</v>
      </c>
      <c r="KT91" s="1">
        <v>0.25</v>
      </c>
      <c r="KU91" s="1">
        <v>0.25</v>
      </c>
      <c r="KV91" s="1">
        <v>0.25</v>
      </c>
      <c r="KW91" s="1">
        <v>0.25</v>
      </c>
      <c r="KX91" s="1">
        <v>0.25</v>
      </c>
      <c r="KY91" s="1">
        <v>0.25</v>
      </c>
      <c r="KZ91" s="1">
        <v>0.25</v>
      </c>
      <c r="LA91" s="1">
        <v>0.25</v>
      </c>
      <c r="LB91" s="1">
        <v>0.25</v>
      </c>
      <c r="LC91" s="1">
        <v>0.25</v>
      </c>
      <c r="LD91" s="1">
        <v>0.25</v>
      </c>
      <c r="LE91" s="1">
        <v>0.25</v>
      </c>
      <c r="LF91" s="1">
        <v>0.25</v>
      </c>
      <c r="LG91" s="1">
        <v>0.25</v>
      </c>
      <c r="LH91" s="1">
        <v>0.25</v>
      </c>
      <c r="LI91" s="1">
        <v>0.25</v>
      </c>
      <c r="LJ91" s="1">
        <v>0.25</v>
      </c>
      <c r="LK91" s="1">
        <v>0.25</v>
      </c>
      <c r="LL91" s="1">
        <v>0.25</v>
      </c>
      <c r="LM91" s="1">
        <v>0.25</v>
      </c>
      <c r="LN91" s="1">
        <v>0.25</v>
      </c>
      <c r="LO91" s="1">
        <v>0.25</v>
      </c>
      <c r="LP91" s="1">
        <v>0.25</v>
      </c>
      <c r="LQ91" s="1">
        <v>0.25</v>
      </c>
      <c r="LR91" s="1">
        <v>0.25</v>
      </c>
      <c r="LS91" s="1">
        <v>0.25</v>
      </c>
      <c r="LT91" s="1">
        <v>0.25</v>
      </c>
      <c r="LU91" s="1">
        <v>0.25</v>
      </c>
      <c r="LV91" s="1">
        <v>0.25</v>
      </c>
      <c r="LW91" s="1">
        <v>0.25</v>
      </c>
      <c r="LX91" s="1">
        <v>0.25</v>
      </c>
      <c r="LY91" s="1">
        <v>0.25</v>
      </c>
      <c r="LZ91" s="1">
        <v>0.25</v>
      </c>
      <c r="MA91" s="1">
        <v>0.25</v>
      </c>
      <c r="MB91" s="1">
        <v>0.25</v>
      </c>
      <c r="MC91" s="1">
        <v>0.25</v>
      </c>
      <c r="MD91" s="1">
        <v>0.25</v>
      </c>
      <c r="ME91" s="1">
        <v>0.25</v>
      </c>
      <c r="MF91" s="1">
        <v>0.25</v>
      </c>
      <c r="MG91" s="1">
        <v>0.25</v>
      </c>
      <c r="MH91" s="1">
        <v>0.25</v>
      </c>
      <c r="MI91" s="1">
        <v>0.25</v>
      </c>
      <c r="MJ91" s="1">
        <v>0.25</v>
      </c>
      <c r="MK91" s="1">
        <v>0.25</v>
      </c>
      <c r="ML91" s="1">
        <v>0.25</v>
      </c>
      <c r="MM91" s="1">
        <v>0.25</v>
      </c>
      <c r="MN91" s="1">
        <v>0.25</v>
      </c>
      <c r="MO91" s="1">
        <v>0.25</v>
      </c>
      <c r="MP91" s="1">
        <v>0.25</v>
      </c>
      <c r="MQ91" s="1">
        <v>0.25</v>
      </c>
      <c r="MR91" s="1">
        <v>0.25</v>
      </c>
      <c r="MS91" s="1">
        <v>0.25</v>
      </c>
      <c r="MT91" s="1">
        <v>0.25</v>
      </c>
      <c r="MU91" s="1">
        <v>0.25</v>
      </c>
      <c r="MV91" s="1">
        <v>0.25</v>
      </c>
      <c r="MW91" s="1">
        <v>0.25</v>
      </c>
      <c r="MX91" s="1">
        <v>0.25</v>
      </c>
      <c r="MY91" s="1">
        <v>0.25</v>
      </c>
      <c r="MZ91" s="1">
        <v>0.25</v>
      </c>
      <c r="NA91" s="1">
        <v>0.25</v>
      </c>
      <c r="NB91" s="1">
        <v>0.25</v>
      </c>
      <c r="NC91" s="1">
        <v>0.25</v>
      </c>
      <c r="ND91" s="1">
        <v>0.25</v>
      </c>
      <c r="NE91" s="1">
        <v>0.25</v>
      </c>
      <c r="NF91" s="1">
        <v>0.25</v>
      </c>
      <c r="NG91" s="1">
        <v>0.25</v>
      </c>
      <c r="NH91" s="1">
        <v>0.25</v>
      </c>
      <c r="NI91" s="1">
        <v>0.25</v>
      </c>
    </row>
    <row r="92" spans="1:373" ht="15">
      <c r="B92" s="171" t="s">
        <v>1262</v>
      </c>
      <c r="C92" s="1">
        <v>0.25</v>
      </c>
      <c r="D92" s="1">
        <v>0.25</v>
      </c>
      <c r="E92" s="1">
        <v>0.25</v>
      </c>
      <c r="F92" s="1">
        <v>0.25</v>
      </c>
      <c r="G92" s="1">
        <v>0.25</v>
      </c>
      <c r="H92" s="1">
        <v>0.25</v>
      </c>
      <c r="I92" s="1">
        <v>0.25</v>
      </c>
      <c r="J92" s="1">
        <v>0.25</v>
      </c>
      <c r="K92" s="1">
        <v>0.25</v>
      </c>
      <c r="L92" s="1">
        <v>0.25</v>
      </c>
      <c r="M92" s="1">
        <v>0.25</v>
      </c>
      <c r="N92" s="1">
        <v>0.25</v>
      </c>
      <c r="O92" s="1">
        <v>0.25</v>
      </c>
      <c r="P92" s="1">
        <v>0.25</v>
      </c>
      <c r="Q92" s="1">
        <v>0.25</v>
      </c>
      <c r="R92" s="1">
        <v>0.25</v>
      </c>
      <c r="S92" s="1">
        <v>0.25</v>
      </c>
      <c r="T92" s="1">
        <v>0.25</v>
      </c>
      <c r="U92" s="1">
        <v>0.25</v>
      </c>
      <c r="V92" s="1">
        <v>0.25</v>
      </c>
      <c r="W92" s="1">
        <v>0.25</v>
      </c>
      <c r="X92" s="1">
        <v>0.25</v>
      </c>
      <c r="Y92" s="1">
        <v>0.25</v>
      </c>
      <c r="Z92" s="1">
        <v>0.25</v>
      </c>
      <c r="AA92" s="1">
        <v>0.25</v>
      </c>
      <c r="AB92" s="1">
        <v>0.25</v>
      </c>
      <c r="AC92" s="1">
        <v>0.25</v>
      </c>
      <c r="AD92" s="1">
        <v>0.25</v>
      </c>
      <c r="AE92" s="1">
        <v>0.25</v>
      </c>
      <c r="AF92" s="1">
        <v>0.25</v>
      </c>
      <c r="AG92" s="1">
        <v>0.25</v>
      </c>
      <c r="AH92" s="1">
        <v>0.25</v>
      </c>
      <c r="AI92" s="1">
        <v>0.25</v>
      </c>
      <c r="AJ92" s="1">
        <v>0.25</v>
      </c>
      <c r="AK92" s="1">
        <v>0.25</v>
      </c>
      <c r="AL92" s="1">
        <v>0.25</v>
      </c>
      <c r="AM92" s="1">
        <v>0.25</v>
      </c>
      <c r="AN92" s="1">
        <v>0.25</v>
      </c>
      <c r="AO92" s="1">
        <v>0.25</v>
      </c>
      <c r="AP92" s="1">
        <v>0.25</v>
      </c>
      <c r="AQ92" s="1">
        <v>0.25</v>
      </c>
      <c r="AR92" s="1">
        <v>0.25</v>
      </c>
      <c r="AS92" s="1">
        <v>0.25</v>
      </c>
      <c r="AT92" s="1">
        <v>0.25</v>
      </c>
      <c r="AU92" s="1">
        <v>0.25</v>
      </c>
      <c r="AV92" s="1">
        <v>0.25</v>
      </c>
      <c r="AW92" s="1">
        <v>0.25</v>
      </c>
      <c r="AX92" s="1">
        <v>0.25</v>
      </c>
      <c r="AY92" s="1">
        <v>0.25</v>
      </c>
      <c r="AZ92" s="1">
        <v>0.25</v>
      </c>
      <c r="BA92" s="1">
        <v>0.25</v>
      </c>
      <c r="BB92" s="1">
        <v>0.25</v>
      </c>
      <c r="BC92" s="1">
        <v>0.25</v>
      </c>
      <c r="BD92" s="1">
        <v>0.25</v>
      </c>
      <c r="BE92" s="1">
        <v>0.25</v>
      </c>
      <c r="BF92" s="1">
        <v>0.25</v>
      </c>
      <c r="BG92" s="1">
        <v>0.25</v>
      </c>
      <c r="BH92" s="1">
        <v>0.25</v>
      </c>
      <c r="BI92" s="1">
        <v>0.25</v>
      </c>
      <c r="BJ92" s="1">
        <v>0.25</v>
      </c>
      <c r="BK92" s="1">
        <v>0.25</v>
      </c>
      <c r="BL92" s="1">
        <v>0.25</v>
      </c>
      <c r="BM92" s="1">
        <v>0.25</v>
      </c>
      <c r="BN92" s="1">
        <v>0.25</v>
      </c>
      <c r="BO92" s="1">
        <v>0.25</v>
      </c>
      <c r="BP92" s="1">
        <v>0.25</v>
      </c>
      <c r="BQ92" s="1">
        <v>0.25</v>
      </c>
      <c r="BR92" s="1">
        <v>0.25</v>
      </c>
      <c r="BS92" s="1">
        <v>0.25</v>
      </c>
      <c r="BT92" s="1">
        <v>0.25</v>
      </c>
      <c r="BU92" s="1">
        <v>0.25</v>
      </c>
      <c r="BV92" s="1">
        <v>0.25</v>
      </c>
      <c r="BW92" s="1">
        <v>0.25</v>
      </c>
      <c r="BX92" s="1">
        <v>0.25</v>
      </c>
      <c r="BY92" s="1">
        <v>0.25</v>
      </c>
      <c r="BZ92" s="1">
        <v>0.25</v>
      </c>
      <c r="CA92" s="1">
        <v>0.25</v>
      </c>
      <c r="CB92" s="1">
        <v>0.25</v>
      </c>
      <c r="CC92" s="1">
        <v>0.25</v>
      </c>
      <c r="CD92" s="1">
        <v>0.25</v>
      </c>
      <c r="CE92" s="1">
        <v>0.25</v>
      </c>
      <c r="CF92" s="1">
        <v>0.25</v>
      </c>
      <c r="CG92" s="1">
        <v>0.25</v>
      </c>
      <c r="CH92" s="1">
        <v>0.25</v>
      </c>
      <c r="CI92" s="1">
        <v>0.25</v>
      </c>
      <c r="CJ92" s="1">
        <v>0.25</v>
      </c>
      <c r="CK92" s="1">
        <v>0.25</v>
      </c>
      <c r="CL92" s="1">
        <v>0.25</v>
      </c>
      <c r="CM92" s="1">
        <v>0.25</v>
      </c>
      <c r="CN92" s="1">
        <v>0.25</v>
      </c>
      <c r="CO92" s="1">
        <v>0.25</v>
      </c>
      <c r="CP92" s="1">
        <v>0.25</v>
      </c>
      <c r="CQ92" s="1">
        <v>0.25</v>
      </c>
      <c r="CR92" s="1">
        <v>0.25</v>
      </c>
      <c r="CS92" s="1">
        <v>0.25</v>
      </c>
      <c r="CT92" s="1">
        <v>0.25</v>
      </c>
      <c r="CU92" s="1">
        <v>0.25</v>
      </c>
      <c r="CV92" s="1">
        <v>0.25</v>
      </c>
      <c r="CW92" s="1">
        <v>0.25</v>
      </c>
      <c r="CX92" s="1">
        <v>0.25</v>
      </c>
      <c r="CY92" s="1">
        <v>0.25</v>
      </c>
      <c r="CZ92" s="1">
        <v>0.25</v>
      </c>
      <c r="DA92" s="1">
        <v>0.25</v>
      </c>
      <c r="DB92" s="1">
        <v>0.25</v>
      </c>
      <c r="DC92" s="1">
        <v>0.25</v>
      </c>
      <c r="DD92" s="1">
        <v>0.25</v>
      </c>
      <c r="DE92" s="1">
        <v>0.25</v>
      </c>
      <c r="DF92" s="1">
        <v>0.25</v>
      </c>
      <c r="DG92" s="1">
        <v>0.25</v>
      </c>
      <c r="DH92" s="1">
        <v>0.25</v>
      </c>
      <c r="DI92" s="1">
        <v>0.25</v>
      </c>
      <c r="DJ92" s="1">
        <v>0.25</v>
      </c>
      <c r="DK92" s="1">
        <v>0.25</v>
      </c>
      <c r="DL92" s="1">
        <v>0.25</v>
      </c>
      <c r="DM92" s="1">
        <v>0.25</v>
      </c>
      <c r="DN92" s="1">
        <v>0.25</v>
      </c>
      <c r="DO92" s="1">
        <v>0.25</v>
      </c>
      <c r="DP92" s="1">
        <v>0.25</v>
      </c>
      <c r="DQ92" s="1">
        <v>0.25</v>
      </c>
      <c r="DR92" s="1">
        <v>0.25</v>
      </c>
      <c r="DS92" s="1">
        <v>0.25</v>
      </c>
      <c r="DT92" s="1">
        <v>0.25</v>
      </c>
      <c r="DU92" s="1">
        <v>0.25</v>
      </c>
      <c r="DV92" s="1">
        <v>0.25</v>
      </c>
      <c r="DW92" s="1">
        <v>0.25</v>
      </c>
      <c r="DX92" s="1">
        <v>0.25</v>
      </c>
      <c r="DY92" s="1">
        <v>0.25</v>
      </c>
      <c r="DZ92" s="1">
        <v>0.25</v>
      </c>
      <c r="EA92" s="1">
        <v>0.25</v>
      </c>
      <c r="EB92" s="1">
        <v>0.25</v>
      </c>
      <c r="EC92" s="1">
        <v>0.25</v>
      </c>
      <c r="ED92" s="1">
        <v>0.25</v>
      </c>
      <c r="EE92" s="1">
        <v>0.25</v>
      </c>
      <c r="EF92" s="1">
        <v>0.25</v>
      </c>
      <c r="EG92" s="1">
        <v>0.25</v>
      </c>
      <c r="EH92" s="1">
        <v>0.25</v>
      </c>
      <c r="EI92" s="1">
        <v>0.25</v>
      </c>
      <c r="EJ92" s="1">
        <v>0.25</v>
      </c>
      <c r="EK92" s="1">
        <v>0.25</v>
      </c>
      <c r="EL92" s="1">
        <v>0.25</v>
      </c>
      <c r="EM92" s="1">
        <v>0.25</v>
      </c>
      <c r="EN92" s="1">
        <v>0.25</v>
      </c>
      <c r="EO92" s="1">
        <v>0.25</v>
      </c>
      <c r="EP92" s="1">
        <v>0.25</v>
      </c>
      <c r="EQ92" s="1">
        <v>0.25</v>
      </c>
      <c r="ER92" s="1">
        <v>0.25</v>
      </c>
      <c r="ES92" s="1">
        <v>0.25</v>
      </c>
      <c r="ET92" s="1">
        <v>0.25</v>
      </c>
      <c r="EU92" s="1">
        <v>0.25</v>
      </c>
      <c r="EV92" s="1">
        <v>0.25</v>
      </c>
      <c r="EW92" s="1">
        <v>0.25</v>
      </c>
      <c r="EX92" s="1">
        <v>0.25</v>
      </c>
      <c r="EY92" s="1">
        <v>0.25</v>
      </c>
      <c r="EZ92" s="1">
        <v>0.25</v>
      </c>
      <c r="FA92" s="1">
        <v>0.25</v>
      </c>
      <c r="FB92" s="1">
        <v>0.25</v>
      </c>
      <c r="FC92" s="1">
        <v>0.25</v>
      </c>
      <c r="FD92" s="1">
        <v>0.25</v>
      </c>
      <c r="FE92" s="1">
        <v>0.25</v>
      </c>
      <c r="FF92" s="1">
        <v>0.25</v>
      </c>
      <c r="FG92" s="1">
        <v>0.25</v>
      </c>
      <c r="FH92" s="1">
        <v>0.25</v>
      </c>
      <c r="FI92" s="1">
        <v>0.25</v>
      </c>
      <c r="FJ92" s="1">
        <v>0.25</v>
      </c>
      <c r="FK92" s="1">
        <v>0.25</v>
      </c>
      <c r="FL92" s="1">
        <v>0.25</v>
      </c>
      <c r="FM92" s="1">
        <v>0.25</v>
      </c>
      <c r="FN92" s="1">
        <v>0.25</v>
      </c>
      <c r="FO92" s="1">
        <v>0.25</v>
      </c>
      <c r="FP92" s="1">
        <v>0.25</v>
      </c>
      <c r="FQ92" s="1">
        <v>0.25</v>
      </c>
      <c r="FR92" s="1">
        <v>0.25</v>
      </c>
      <c r="FS92" s="1">
        <v>0.25</v>
      </c>
      <c r="FT92" s="1">
        <v>0.25</v>
      </c>
      <c r="FU92" s="1">
        <v>0.25</v>
      </c>
      <c r="FV92" s="1">
        <v>0.25</v>
      </c>
      <c r="FW92" s="1">
        <v>0.25</v>
      </c>
      <c r="FX92" s="1">
        <v>0.25</v>
      </c>
      <c r="FY92" s="1">
        <v>0.25</v>
      </c>
      <c r="FZ92" s="1">
        <v>0.25</v>
      </c>
      <c r="GA92" s="1">
        <v>0.25</v>
      </c>
      <c r="GB92" s="1">
        <v>0.25</v>
      </c>
      <c r="GC92" s="1">
        <v>0.25</v>
      </c>
      <c r="GD92" s="1">
        <v>0.25</v>
      </c>
      <c r="GE92" s="1">
        <v>0.25</v>
      </c>
      <c r="GF92" s="1">
        <v>0.25</v>
      </c>
      <c r="GG92" s="1">
        <v>0.25</v>
      </c>
      <c r="GH92" s="1">
        <v>0.25</v>
      </c>
      <c r="GI92" s="1">
        <v>0.25</v>
      </c>
      <c r="GJ92" s="1">
        <v>0.25</v>
      </c>
      <c r="GK92" s="1">
        <v>0.25</v>
      </c>
      <c r="GL92" s="1">
        <v>0.25</v>
      </c>
      <c r="GM92" s="1">
        <v>0.25</v>
      </c>
      <c r="GN92" s="1">
        <v>0.25</v>
      </c>
      <c r="GO92" s="1">
        <v>0.25</v>
      </c>
      <c r="GP92" s="1">
        <v>0.25</v>
      </c>
      <c r="GQ92" s="1">
        <v>0.25</v>
      </c>
      <c r="GR92" s="1">
        <v>0.25</v>
      </c>
      <c r="GS92" s="1">
        <v>0.25</v>
      </c>
      <c r="GT92" s="1">
        <v>0.25</v>
      </c>
      <c r="GU92" s="1">
        <v>0.25</v>
      </c>
      <c r="GV92" s="1">
        <v>0.25</v>
      </c>
      <c r="GW92" s="1">
        <v>0.25</v>
      </c>
      <c r="GX92" s="1">
        <v>0.25</v>
      </c>
      <c r="GY92" s="1">
        <v>0.25</v>
      </c>
      <c r="GZ92" s="1">
        <v>0.25</v>
      </c>
      <c r="HA92" s="1">
        <v>0.25</v>
      </c>
      <c r="HB92" s="1">
        <v>0.25</v>
      </c>
      <c r="HC92" s="1">
        <v>0.25</v>
      </c>
      <c r="HD92" s="1">
        <v>0.25</v>
      </c>
      <c r="HE92" s="1">
        <v>0.25</v>
      </c>
      <c r="HF92" s="1">
        <v>0.25</v>
      </c>
      <c r="HG92" s="1">
        <v>0.25</v>
      </c>
      <c r="HH92" s="1">
        <v>0.25</v>
      </c>
      <c r="HI92" s="1">
        <v>0.25</v>
      </c>
      <c r="HJ92" s="1">
        <v>0.25</v>
      </c>
      <c r="HK92" s="1">
        <v>0.25</v>
      </c>
      <c r="HL92" s="1">
        <v>0.25</v>
      </c>
      <c r="HM92" s="1">
        <v>0.25</v>
      </c>
      <c r="HN92" s="1">
        <v>0.25</v>
      </c>
      <c r="HO92" s="1">
        <v>0.25</v>
      </c>
      <c r="HP92" s="1">
        <v>0.25</v>
      </c>
      <c r="HQ92" s="1">
        <v>0.25</v>
      </c>
      <c r="HR92" s="1">
        <v>0.25</v>
      </c>
      <c r="HS92" s="1">
        <v>0.25</v>
      </c>
      <c r="HT92" s="1">
        <v>0.25</v>
      </c>
      <c r="HU92" s="1">
        <v>0.25</v>
      </c>
      <c r="HV92" s="1">
        <v>0.25</v>
      </c>
      <c r="HW92" s="1">
        <v>0.25</v>
      </c>
      <c r="HX92" s="1">
        <v>0.25</v>
      </c>
      <c r="HY92" s="1">
        <v>0.25</v>
      </c>
      <c r="HZ92" s="1">
        <v>0.25</v>
      </c>
      <c r="IA92" s="1">
        <v>0.25</v>
      </c>
      <c r="IB92" s="1">
        <v>0.25</v>
      </c>
      <c r="IC92" s="1">
        <v>0.25</v>
      </c>
      <c r="ID92" s="1">
        <v>0.25</v>
      </c>
      <c r="IE92" s="1">
        <v>0.25</v>
      </c>
      <c r="IF92" s="1">
        <v>0.25</v>
      </c>
      <c r="IG92" s="1">
        <v>0.25</v>
      </c>
      <c r="IH92" s="1">
        <v>0.25</v>
      </c>
      <c r="II92" s="1">
        <v>0.25</v>
      </c>
      <c r="IJ92" s="1">
        <v>0.25</v>
      </c>
      <c r="IK92" s="1">
        <v>0.25</v>
      </c>
      <c r="IL92" s="1">
        <v>0.25</v>
      </c>
      <c r="IM92" s="1">
        <v>0.25</v>
      </c>
      <c r="IN92" s="1">
        <v>0.25</v>
      </c>
      <c r="IO92" s="1">
        <v>0.25</v>
      </c>
      <c r="IP92" s="1">
        <v>0.25</v>
      </c>
      <c r="IQ92" s="1">
        <v>0.25</v>
      </c>
      <c r="IR92" s="1">
        <v>0.25</v>
      </c>
      <c r="IS92" s="1">
        <v>0.25</v>
      </c>
      <c r="IT92" s="1">
        <v>0.25</v>
      </c>
      <c r="IU92" s="1">
        <v>0.25</v>
      </c>
      <c r="IV92" s="1">
        <v>0.25</v>
      </c>
      <c r="IW92" s="1">
        <v>0.25</v>
      </c>
      <c r="IX92" s="1">
        <v>0.25</v>
      </c>
      <c r="IY92" s="1">
        <v>0.25</v>
      </c>
      <c r="IZ92" s="1">
        <v>0.25</v>
      </c>
      <c r="JA92" s="1">
        <v>0.25</v>
      </c>
      <c r="JB92" s="1">
        <v>0.25</v>
      </c>
      <c r="JC92" s="1">
        <v>0.25</v>
      </c>
      <c r="JD92" s="1">
        <v>0.25</v>
      </c>
      <c r="JE92" s="1">
        <v>0.25</v>
      </c>
      <c r="JF92" s="1">
        <v>0.25</v>
      </c>
      <c r="JG92" s="1">
        <v>0.25</v>
      </c>
      <c r="JH92" s="1">
        <v>0.25</v>
      </c>
      <c r="JI92" s="1">
        <v>0.25</v>
      </c>
      <c r="JJ92" s="1">
        <v>0.25</v>
      </c>
      <c r="JK92" s="1">
        <v>0.25</v>
      </c>
      <c r="JL92" s="1">
        <v>0.25</v>
      </c>
      <c r="JM92" s="1">
        <v>0.25</v>
      </c>
      <c r="JN92" s="1">
        <v>0.25</v>
      </c>
      <c r="JO92" s="1">
        <v>0.25</v>
      </c>
      <c r="JP92" s="1">
        <v>0.25</v>
      </c>
      <c r="JQ92" s="1">
        <v>0.25</v>
      </c>
      <c r="JR92" s="1">
        <v>0.25</v>
      </c>
      <c r="JS92" s="1">
        <v>0.25</v>
      </c>
      <c r="JT92" s="1">
        <v>0.25</v>
      </c>
      <c r="JU92" s="1">
        <v>0.25</v>
      </c>
      <c r="JV92" s="1">
        <v>0.25</v>
      </c>
      <c r="JW92" s="1">
        <v>0.25</v>
      </c>
      <c r="JX92" s="1">
        <v>0.25</v>
      </c>
      <c r="JY92" s="1">
        <v>0.25</v>
      </c>
      <c r="JZ92" s="1">
        <v>0.25</v>
      </c>
      <c r="KA92" s="1">
        <v>0.25</v>
      </c>
      <c r="KB92" s="1">
        <v>0.25</v>
      </c>
      <c r="KC92" s="1">
        <v>0.25</v>
      </c>
      <c r="KD92" s="1">
        <v>0.25</v>
      </c>
      <c r="KE92" s="1">
        <v>0.25</v>
      </c>
      <c r="KF92" s="1">
        <v>0.25</v>
      </c>
      <c r="KG92" s="1">
        <v>0.25</v>
      </c>
      <c r="KH92" s="1">
        <v>0.25</v>
      </c>
      <c r="KI92" s="1">
        <v>0.25</v>
      </c>
      <c r="KJ92" s="1">
        <v>0.25</v>
      </c>
      <c r="KK92" s="1">
        <v>0.25</v>
      </c>
      <c r="KL92" s="1">
        <v>0.25</v>
      </c>
      <c r="KM92" s="1">
        <v>0.25</v>
      </c>
      <c r="KN92" s="1">
        <v>0.25</v>
      </c>
      <c r="KO92" s="1">
        <v>0.25</v>
      </c>
      <c r="KP92" s="1">
        <v>0.25</v>
      </c>
      <c r="KQ92" s="1">
        <v>0.25</v>
      </c>
      <c r="KR92" s="1">
        <v>0.25</v>
      </c>
      <c r="KS92" s="1">
        <v>0.25</v>
      </c>
      <c r="KT92" s="1">
        <v>0.25</v>
      </c>
      <c r="KU92" s="1">
        <v>0.25</v>
      </c>
      <c r="KV92" s="1">
        <v>0.25</v>
      </c>
      <c r="KW92" s="1">
        <v>0.25</v>
      </c>
      <c r="KX92" s="1">
        <v>0.25</v>
      </c>
      <c r="KY92" s="1">
        <v>0.25</v>
      </c>
      <c r="KZ92" s="1">
        <v>0.25</v>
      </c>
      <c r="LA92" s="1">
        <v>0.25</v>
      </c>
      <c r="LB92" s="1">
        <v>0.25</v>
      </c>
      <c r="LC92" s="1">
        <v>0.25</v>
      </c>
      <c r="LD92" s="1">
        <v>0.25</v>
      </c>
      <c r="LE92" s="1">
        <v>0.25</v>
      </c>
      <c r="LF92" s="1">
        <v>0.25</v>
      </c>
      <c r="LG92" s="1">
        <v>0.25</v>
      </c>
      <c r="LH92" s="1">
        <v>0.25</v>
      </c>
      <c r="LI92" s="1">
        <v>0.25</v>
      </c>
      <c r="LJ92" s="1">
        <v>0.25</v>
      </c>
      <c r="LK92" s="1">
        <v>0.25</v>
      </c>
      <c r="LL92" s="1">
        <v>0.25</v>
      </c>
      <c r="LM92" s="1">
        <v>0.25</v>
      </c>
      <c r="LN92" s="1">
        <v>0.25</v>
      </c>
      <c r="LO92" s="1">
        <v>0.25</v>
      </c>
      <c r="LP92" s="1">
        <v>0.25</v>
      </c>
      <c r="LQ92" s="1">
        <v>0.25</v>
      </c>
      <c r="LR92" s="1">
        <v>0.25</v>
      </c>
      <c r="LS92" s="1">
        <v>0.25</v>
      </c>
      <c r="LT92" s="1">
        <v>0.25</v>
      </c>
      <c r="LU92" s="1">
        <v>0.25</v>
      </c>
      <c r="LV92" s="1">
        <v>0.25</v>
      </c>
      <c r="LW92" s="1">
        <v>0.25</v>
      </c>
      <c r="LX92" s="1">
        <v>0.25</v>
      </c>
      <c r="LY92" s="1">
        <v>0.25</v>
      </c>
      <c r="LZ92" s="1">
        <v>0.25</v>
      </c>
      <c r="MA92" s="1">
        <v>0.25</v>
      </c>
      <c r="MB92" s="1">
        <v>0.25</v>
      </c>
      <c r="MC92" s="1">
        <v>0.25</v>
      </c>
      <c r="MD92" s="1">
        <v>0.25</v>
      </c>
      <c r="ME92" s="1">
        <v>0.25</v>
      </c>
      <c r="MF92" s="1">
        <v>0.25</v>
      </c>
      <c r="MG92" s="1">
        <v>0.25</v>
      </c>
      <c r="MH92" s="1">
        <v>0.25</v>
      </c>
      <c r="MI92" s="1">
        <v>0.25</v>
      </c>
      <c r="MJ92" s="1">
        <v>0.25</v>
      </c>
      <c r="MK92" s="1">
        <v>0.25</v>
      </c>
      <c r="ML92" s="1">
        <v>0.25</v>
      </c>
      <c r="MM92" s="1">
        <v>0.25</v>
      </c>
      <c r="MN92" s="1">
        <v>0.25</v>
      </c>
      <c r="MO92" s="1">
        <v>0.25</v>
      </c>
      <c r="MP92" s="1">
        <v>0.25</v>
      </c>
      <c r="MQ92" s="1">
        <v>0.25</v>
      </c>
      <c r="MR92" s="1">
        <v>0.25</v>
      </c>
      <c r="MS92" s="1">
        <v>0.25</v>
      </c>
      <c r="MT92" s="1">
        <v>0.25</v>
      </c>
      <c r="MU92" s="1">
        <v>0.25</v>
      </c>
      <c r="MV92" s="1">
        <v>0.25</v>
      </c>
      <c r="MW92" s="1">
        <v>0.25</v>
      </c>
      <c r="MX92" s="1">
        <v>0.25</v>
      </c>
      <c r="MY92" s="1">
        <v>0.25</v>
      </c>
      <c r="MZ92" s="1">
        <v>0.25</v>
      </c>
      <c r="NA92" s="1">
        <v>0.25</v>
      </c>
      <c r="NB92" s="1">
        <v>0.25</v>
      </c>
      <c r="NC92" s="1">
        <v>0.25</v>
      </c>
      <c r="ND92" s="1">
        <v>0.25</v>
      </c>
      <c r="NE92" s="1">
        <v>0.25</v>
      </c>
      <c r="NF92" s="1">
        <v>0.25</v>
      </c>
      <c r="NG92" s="1">
        <v>0.25</v>
      </c>
      <c r="NH92" s="1">
        <v>0.25</v>
      </c>
      <c r="NI92" s="1">
        <v>0.25</v>
      </c>
    </row>
    <row r="93" spans="1:373" ht="15">
      <c r="B93" s="171" t="s">
        <v>276</v>
      </c>
      <c r="C93" s="7">
        <f>C5/Data!$B13/Data!$B3/Data!$B25*Data!$B24*Data!$B5</f>
        <v>6.9444444444444448E-2</v>
      </c>
      <c r="D93" s="7">
        <f>D5/Data!$B13/Data!$B3/Data!$B25*Data!$B24*Data!$B5</f>
        <v>0.16666666666666666</v>
      </c>
      <c r="E93" s="7">
        <f>E5/Data!$B13/Data!$B3/Data!$B25*Data!$B24*Data!$B5</f>
        <v>0.16666666666666666</v>
      </c>
      <c r="F93" s="7">
        <f>F5/Data!$B13/Data!$B3/Data!$B25*Data!$B24*Data!$B5</f>
        <v>0.1388888888888889</v>
      </c>
      <c r="G93" s="7">
        <f>G5/Data!$B13/Data!$B3/Data!$B25*Data!$B24*Data!$B5</f>
        <v>0.125</v>
      </c>
      <c r="H93" s="7">
        <f>H5/Data!$B13/Data!$B3/Data!$B25*Data!$B24*Data!$B5</f>
        <v>6.9444444444444448E-2</v>
      </c>
      <c r="I93" s="7">
        <f>I5/Data!$B13/Data!$B3/Data!$B25*Data!$B24*Data!$B5</f>
        <v>8.3333333333333329E-2</v>
      </c>
      <c r="J93" s="7">
        <f>J5/Data!$B13/Data!$B3/Data!$B25*Data!$B24*Data!$B5</f>
        <v>0.19444444444444448</v>
      </c>
      <c r="K93" s="7">
        <f>K5/Data!$B13/Data!$B3/Data!$B25*Data!$B24*Data!$B5</f>
        <v>0.125</v>
      </c>
      <c r="L93" s="7">
        <f>L5/Data!$B13/Data!$B3/Data!$B25*Data!$B24*Data!$B5</f>
        <v>9.0277777777777776E-2</v>
      </c>
      <c r="M93" s="7">
        <f>M5/Data!$B13/Data!$B3/Data!$B25*Data!$B24*Data!$B5</f>
        <v>7.6388888888888881E-2</v>
      </c>
      <c r="N93" s="7">
        <f>N5/Data!$B13/Data!$B3/Data!$B25*Data!$B24*Data!$B5</f>
        <v>0.16666666666666666</v>
      </c>
      <c r="O93" s="7">
        <f>O5/Data!$B13/Data!$B3/Data!$B25*Data!$B24*Data!$B5</f>
        <v>8.3333333333333329E-2</v>
      </c>
      <c r="P93" s="7">
        <f>P5/Data!$B13/Data!$B3/Data!$B25*Data!$B24*Data!$B5</f>
        <v>0.1111111111111111</v>
      </c>
      <c r="Q93" s="7">
        <f>Q5/Data!$B13/Data!$B3/Data!$B25*Data!$B24*Data!$B5</f>
        <v>0.20833333333333337</v>
      </c>
      <c r="R93" s="7">
        <f>R5/Data!$B13/Data!$B3/Data!$B25*Data!$B24*Data!$B5</f>
        <v>0.30555555555555552</v>
      </c>
      <c r="S93" s="7">
        <f>S5/Data!$B13/Data!$B3/Data!$B25*Data!$B24*Data!$B5</f>
        <v>0.18055555555555555</v>
      </c>
      <c r="T93" s="7">
        <f>T5/Data!$B13/Data!$B3/Data!$B25*Data!$B24*Data!$B5</f>
        <v>0.1388888888888889</v>
      </c>
      <c r="U93" s="7">
        <f>U5/Data!$B13/Data!$B3/Data!$B25*Data!$B24*Data!$B5</f>
        <v>0.1111111111111111</v>
      </c>
      <c r="V93" s="7">
        <f>V5/Data!$B13/Data!$B3/Data!$B25*Data!$B24*Data!$B5</f>
        <v>6.9444444444444448E-2</v>
      </c>
      <c r="W93" s="7">
        <f>W5/Data!$B13/Data!$B3/Data!$B25*Data!$B24*Data!$B5</f>
        <v>8.3333333333333329E-2</v>
      </c>
      <c r="X93" s="7">
        <f>X5/Data!$B13/Data!$B3/Data!$B25*Data!$B24*Data!$B5</f>
        <v>0.18055555555555555</v>
      </c>
      <c r="Y93" s="7">
        <f>Y5/Data!$B13/Data!$B3/Data!$B25*Data!$B24*Data!$B5</f>
        <v>0.19444444444444448</v>
      </c>
      <c r="Z93" s="7">
        <f>Z5/Data!$B13/Data!$B3/Data!$B25*Data!$B24*Data!$B5</f>
        <v>0.1388888888888889</v>
      </c>
      <c r="AA93" s="7">
        <f>AA5/Data!$B13/Data!$B3/Data!$B25*Data!$B24*Data!$B5</f>
        <v>0.125</v>
      </c>
      <c r="AB93" s="7">
        <f>AB5/Data!$B13/Data!$B3/Data!$B25*Data!$B24*Data!$B5</f>
        <v>0.10416666666666669</v>
      </c>
      <c r="AC93" s="7">
        <f>AC5/Data!$B13/Data!$B3/Data!$B25*Data!$B24*Data!$B5</f>
        <v>6.9444444444444448E-2</v>
      </c>
      <c r="AD93" s="7">
        <f>AD5/Data!$B13/Data!$B3/Data!$B25*Data!$B24*Data!$B5</f>
        <v>0.10416666666666669</v>
      </c>
      <c r="AE93" s="7">
        <f>AE5/Data!$B13/Data!$B3/Data!$B25*Data!$B24*Data!$B5</f>
        <v>0.25</v>
      </c>
      <c r="AF93" s="7">
        <f>AF5/Data!$B13/Data!$B3/Data!$B25*Data!$B24*Data!$B5</f>
        <v>0.27777777777777779</v>
      </c>
      <c r="AG93" s="7">
        <f>AG5/Data!$B13/Data!$B3/Data!$B25*Data!$B24*Data!$B5</f>
        <v>0.16666666666666666</v>
      </c>
      <c r="AH93" s="7">
        <f>AH5/Data!$B13/Data!$B3/Data!$B25*Data!$B24*Data!$B5</f>
        <v>0.1111111111111111</v>
      </c>
      <c r="AI93" s="7">
        <f>AI5/Data!$B13/Data!$B3/Data!$B25*Data!$B24*Data!$B5</f>
        <v>0.1111111111111111</v>
      </c>
      <c r="AJ93" s="7">
        <f>AJ5/Data!$B13/Data!$B3/Data!$B25*Data!$B24*Data!$B5</f>
        <v>0.1111111111111111</v>
      </c>
      <c r="AK93" s="7">
        <f>AK5/Data!$B13/Data!$B3/Data!$B25*Data!$B24*Data!$B5</f>
        <v>0.1111111111111111</v>
      </c>
      <c r="AL93" s="7">
        <f>AL5/Data!$B13/Data!$B3/Data!$B25*Data!$B24*Data!$B5</f>
        <v>0.25</v>
      </c>
      <c r="AM93" s="7">
        <f>AM5/Data!$B13/Data!$B3/Data!$B25*Data!$B24*Data!$B5</f>
        <v>0.34722222222222221</v>
      </c>
      <c r="AN93" s="7">
        <f>AN5/Data!$B13/Data!$B3/Data!$B25*Data!$B24*Data!$B5</f>
        <v>0.22222222222222221</v>
      </c>
      <c r="AO93" s="7">
        <f>AO5/Data!$B13/Data!$B3/Data!$B25*Data!$B24*Data!$B5</f>
        <v>0.20833333333333337</v>
      </c>
      <c r="AP93" s="7">
        <f>AP5/Data!$B13/Data!$B3/Data!$B25*Data!$B24*Data!$B5</f>
        <v>0.1388888888888889</v>
      </c>
      <c r="AQ93" s="7">
        <f>AQ5/Data!$B13/Data!$B3/Data!$B25*Data!$B24*Data!$B5</f>
        <v>8.3333333333333329E-2</v>
      </c>
      <c r="AR93" s="7">
        <f>AR5/Data!$B13/Data!$B3/Data!$B25*Data!$B24*Data!$B5</f>
        <v>8.3333333333333329E-2</v>
      </c>
      <c r="AS93" s="7">
        <f>AS5/Data!$B13/Data!$B3/Data!$B25*Data!$B24*Data!$B5</f>
        <v>0.20833333333333337</v>
      </c>
      <c r="AT93" s="7">
        <f>AT5/Data!$B13/Data!$B3/Data!$B25*Data!$B24*Data!$B5</f>
        <v>0.20833333333333337</v>
      </c>
      <c r="AU93" s="7">
        <f>AU5/Data!$B13/Data!$B3/Data!$B25*Data!$B24*Data!$B5</f>
        <v>0.1388888888888889</v>
      </c>
      <c r="AV93" s="7">
        <f>AV5/Data!$B13/Data!$B3/Data!$B25*Data!$B24*Data!$B5</f>
        <v>0.16666666666666666</v>
      </c>
      <c r="AW93" s="7">
        <f>AW5/Data!$B13/Data!$B3/Data!$B25*Data!$B24*Data!$B5</f>
        <v>0.19444444444444448</v>
      </c>
      <c r="AX93" s="7">
        <f>AX5/Data!$B13/Data!$B3/Data!$B25*Data!$B24*Data!$B5</f>
        <v>0.1388888888888889</v>
      </c>
      <c r="AY93" s="7">
        <f>AY5/Data!$B13/Data!$B3/Data!$B25*Data!$B24*Data!$B5</f>
        <v>0.1388888888888889</v>
      </c>
      <c r="AZ93" s="7">
        <f>AZ5/Data!$B13/Data!$B3/Data!$B25*Data!$B24*Data!$B5</f>
        <v>0.27777777777777779</v>
      </c>
      <c r="BA93" s="7">
        <f>BA5/Data!$B13/Data!$B3/Data!$B25*Data!$B24*Data!$B5</f>
        <v>0.34722222222222221</v>
      </c>
      <c r="BB93" s="7">
        <f>BB5/Data!$B13/Data!$B3/Data!$B25*Data!$B24*Data!$B5</f>
        <v>0.25</v>
      </c>
      <c r="BC93" s="7">
        <f>BC5/Data!$B13/Data!$B3/Data!$B25*Data!$B24*Data!$B5</f>
        <v>0.25</v>
      </c>
      <c r="BD93" s="7">
        <f>BD5/Data!$B13/Data!$B3/Data!$B25*Data!$B24*Data!$B5</f>
        <v>0.25</v>
      </c>
      <c r="BE93" s="7">
        <f>BE5/Data!$B13/Data!$B3/Data!$B25*Data!$B24*Data!$B5</f>
        <v>0.1388888888888889</v>
      </c>
      <c r="BF93" s="7">
        <f>BF5/Data!$B13/Data!$B3/Data!$B25*Data!$B24*Data!$B5</f>
        <v>0.1388888888888889</v>
      </c>
      <c r="BG93" s="7">
        <f>BG5/Data!$B13/Data!$B3/Data!$B25*Data!$B24*Data!$B5</f>
        <v>0.25</v>
      </c>
      <c r="BH93" s="7">
        <f>BH5/Data!$B13/Data!$B3/Data!$B25*Data!$B24*Data!$B5</f>
        <v>0.20833333333333337</v>
      </c>
      <c r="BI93" s="7">
        <f>BI5/Data!$B13/Data!$B3/Data!$B25*Data!$B24*Data!$B5</f>
        <v>0.15277777777777776</v>
      </c>
      <c r="BJ93" s="7">
        <f>BJ5/Data!$B13/Data!$B3/Data!$B25*Data!$B24*Data!$B5</f>
        <v>0.125</v>
      </c>
      <c r="BK93" s="7">
        <f>BK5/Data!$B13/Data!$B3/Data!$B25*Data!$B24*Data!$B5</f>
        <v>0.125</v>
      </c>
      <c r="BL93" s="7">
        <f>BL5/Data!$B13/Data!$B3/Data!$B25*Data!$B24*Data!$B5</f>
        <v>8.3333333333333329E-2</v>
      </c>
      <c r="BM93" s="7">
        <f>BM5/Data!$B13/Data!$B3/Data!$B25*Data!$B24*Data!$B5</f>
        <v>0.1388888888888889</v>
      </c>
      <c r="BN93" s="7">
        <f>BN5/Data!$B13/Data!$B3/Data!$B25*Data!$B24*Data!$B5</f>
        <v>0</v>
      </c>
      <c r="BO93" s="7">
        <f>BO5/Data!$B13/Data!$B3/Data!$B25*Data!$B24*Data!$B5</f>
        <v>0.30555555555555552</v>
      </c>
      <c r="BP93" s="7">
        <f>BP5/Data!$B13/Data!$B3/Data!$B25*Data!$B24*Data!$B5</f>
        <v>0.18055555555555555</v>
      </c>
      <c r="BQ93" s="7">
        <f>BQ5/Data!$B13/Data!$B3/Data!$B25*Data!$B24*Data!$B5</f>
        <v>9.7222222222222238E-2</v>
      </c>
      <c r="BR93" s="7">
        <f>BR5/Data!$B13/Data!$B3/Data!$B25*Data!$B24*Data!$B5</f>
        <v>8.3333333333333329E-2</v>
      </c>
      <c r="BS93" s="7">
        <f>BS5/Data!$B13/Data!$B3/Data!$B25*Data!$B24*Data!$B5</f>
        <v>8.3333333333333329E-2</v>
      </c>
      <c r="BT93" s="7">
        <f>BT5/Data!$B13/Data!$B3/Data!$B25*Data!$B24*Data!$B5</f>
        <v>0.1111111111111111</v>
      </c>
      <c r="BU93" s="7">
        <f>BU5/Data!$B13/Data!$B3/Data!$B25*Data!$B24*Data!$B5</f>
        <v>0.20833333333333337</v>
      </c>
      <c r="BV93" s="7">
        <f>BV5/Data!$B13/Data!$B3/Data!$B25*Data!$B24*Data!$B5</f>
        <v>0.2361111111111111</v>
      </c>
      <c r="BW93" s="7">
        <f>BW5/Data!$B13/Data!$B3/Data!$B25*Data!$B24*Data!$B5</f>
        <v>0.1388888888888889</v>
      </c>
      <c r="BX93" s="7">
        <f>BX5/Data!$B13/Data!$B3/Data!$B25*Data!$B24*Data!$B5</f>
        <v>0.1388888888888889</v>
      </c>
      <c r="BY93" s="7">
        <f>BY5/Data!$B13/Data!$B3/Data!$B25*Data!$B24*Data!$B5</f>
        <v>0.1388888888888889</v>
      </c>
      <c r="BZ93" s="7">
        <f>BZ5/Data!$B13/Data!$B3/Data!$B25*Data!$B24*Data!$B5</f>
        <v>8.3333333333333329E-2</v>
      </c>
      <c r="CA93" s="7">
        <f>CA5/Data!$B13/Data!$B3/Data!$B25*Data!$B24*Data!$B5</f>
        <v>9.7222222222222238E-2</v>
      </c>
      <c r="CB93" s="7">
        <f>CB5/Data!$B13/Data!$B3/Data!$B25*Data!$B24*Data!$B5</f>
        <v>0.16666666666666666</v>
      </c>
      <c r="CC93" s="7">
        <f>CC5/Data!$B13/Data!$B3/Data!$B25*Data!$B24*Data!$B5</f>
        <v>0.19444444444444448</v>
      </c>
      <c r="CD93" s="7">
        <f>CD5/Data!$B13/Data!$B3/Data!$B25*Data!$B24*Data!$B5</f>
        <v>0.27777777777777779</v>
      </c>
      <c r="CE93" s="7">
        <f>CE5/Data!$B13/Data!$B3/Data!$B25*Data!$B24*Data!$B5</f>
        <v>0.27777777777777779</v>
      </c>
      <c r="CF93" s="7">
        <f>CF5/Data!$B13/Data!$B3/Data!$B25*Data!$B24*Data!$B5</f>
        <v>0.30555555555555552</v>
      </c>
      <c r="CG93" s="7">
        <f>CG5/Data!$B13/Data!$B3/Data!$B25*Data!$B24*Data!$B5</f>
        <v>0.30555555555555552</v>
      </c>
      <c r="CH93" s="7">
        <f>CH5/Data!$B13/Data!$B3/Data!$B25*Data!$B24*Data!$B5</f>
        <v>0.15277777777777776</v>
      </c>
      <c r="CI93" s="7">
        <f>CI5/Data!$B13/Data!$B3/Data!$B25*Data!$B24*Data!$B5</f>
        <v>0.34722222222222221</v>
      </c>
      <c r="CJ93" s="7">
        <f>CJ5/Data!$B13/Data!$B3/Data!$B25*Data!$B24*Data!$B5</f>
        <v>0.5</v>
      </c>
      <c r="CK93" s="7">
        <f>CK5/Data!$B13/Data!$B3/Data!$B25*Data!$B24*Data!$B5</f>
        <v>0.5</v>
      </c>
      <c r="CL93" s="7">
        <f>CL5/Data!$B13/Data!$B3/Data!$B25*Data!$B24*Data!$B5</f>
        <v>0.34722222222222221</v>
      </c>
      <c r="CM93" s="7">
        <f>CM5/Data!$B13/Data!$B3/Data!$B25*Data!$B24*Data!$B5</f>
        <v>0.34722222222222221</v>
      </c>
      <c r="CN93" s="7">
        <f>CN5/Data!$B13/Data!$B3/Data!$B25*Data!$B24*Data!$B5</f>
        <v>0.34722222222222221</v>
      </c>
      <c r="CO93" s="7">
        <f>CO5/Data!$B13/Data!$B3/Data!$B25*Data!$B24*Data!$B5</f>
        <v>0.22222222222222221</v>
      </c>
      <c r="CP93" s="7">
        <f>CP5/Data!$B13/Data!$B3/Data!$B25*Data!$B24*Data!$B5</f>
        <v>0.34722222222222221</v>
      </c>
      <c r="CQ93" s="7">
        <f>CQ5/Data!$B13/Data!$B3/Data!$B25*Data!$B24*Data!$B5</f>
        <v>0.5</v>
      </c>
      <c r="CR93" s="7">
        <f>CR5/Data!$B13/Data!$B3/Data!$B25*Data!$B24*Data!$B5</f>
        <v>0.34722222222222221</v>
      </c>
      <c r="CS93" s="7">
        <f>CS5/Data!$B13/Data!$B3/Data!$B25*Data!$B24*Data!$B5</f>
        <v>0.25</v>
      </c>
      <c r="CT93" s="7">
        <f>CT5/Data!$B13/Data!$B3/Data!$B25*Data!$B24*Data!$B5</f>
        <v>0.19444444444444448</v>
      </c>
      <c r="CU93" s="7">
        <f>CU5/Data!$B13/Data!$B3/Data!$B25*Data!$B24*Data!$B5</f>
        <v>0.125</v>
      </c>
      <c r="CV93" s="7">
        <f>CV5/Data!$B13/Data!$B3/Data!$B25*Data!$B24*Data!$B5</f>
        <v>0.1388888888888889</v>
      </c>
      <c r="CW93" s="7">
        <f>CW5/Data!$B13/Data!$B3/Data!$B25*Data!$B24*Data!$B5</f>
        <v>0</v>
      </c>
      <c r="CX93" s="7">
        <f>CX5/Data!$B13/Data!$B3/Data!$B25*Data!$B24*Data!$B5</f>
        <v>0.27777777777777779</v>
      </c>
      <c r="CY93" s="7">
        <f>CY5/Data!$B13/Data!$B3/Data!$B25*Data!$B24*Data!$B5</f>
        <v>0.1388888888888889</v>
      </c>
      <c r="CZ93" s="7">
        <f>CZ5/Data!$B13/Data!$B3/Data!$B25*Data!$B24*Data!$B5</f>
        <v>9.7222222222222238E-2</v>
      </c>
      <c r="DA93" s="7">
        <f>DA5/Data!$B13/Data!$B3/Data!$B25*Data!$B24*Data!$B5</f>
        <v>0.30555555555555552</v>
      </c>
      <c r="DB93" s="7">
        <f>DB5/Data!$B13/Data!$B3/Data!$B25*Data!$B24*Data!$B5</f>
        <v>0.15972222222222224</v>
      </c>
      <c r="DC93" s="7">
        <f>DC5/Data!$B13/Data!$B3/Data!$B25*Data!$B24*Data!$B5</f>
        <v>0.16666666666666666</v>
      </c>
      <c r="DD93" s="7">
        <f>DD5/Data!$B13/Data!$B3/Data!$B25*Data!$B24*Data!$B5</f>
        <v>0.38888888888888895</v>
      </c>
      <c r="DE93" s="7">
        <f>DE5/Data!$B13/Data!$B3/Data!$B25*Data!$B24*Data!$B5</f>
        <v>0.45138888888888895</v>
      </c>
      <c r="DF93" s="7">
        <f>DF5/Data!$B13/Data!$B3/Data!$B25*Data!$B24*Data!$B5</f>
        <v>0.30555555555555552</v>
      </c>
      <c r="DG93" s="7">
        <f>DG5/Data!$B13/Data!$B3/Data!$B25*Data!$B24*Data!$B5</f>
        <v>0.30555555555555552</v>
      </c>
      <c r="DH93" s="7">
        <f>DH5/Data!$B13/Data!$B3/Data!$B25*Data!$B24*Data!$B5</f>
        <v>0.41666666666666674</v>
      </c>
      <c r="DI93" s="7">
        <f>DI5/Data!$B13/Data!$B3/Data!$B25*Data!$B24*Data!$B5</f>
        <v>0.5277777777777779</v>
      </c>
      <c r="DJ93" s="7">
        <f>DJ5/Data!$B13/Data!$B3/Data!$B25*Data!$B24*Data!$B5</f>
        <v>0.30555555555555552</v>
      </c>
      <c r="DK93" s="7">
        <f>DK5/Data!$B13/Data!$B3/Data!$B25*Data!$B24*Data!$B5</f>
        <v>0.44444444444444442</v>
      </c>
      <c r="DL93" s="7">
        <f>DL5/Data!$B13/Data!$B3/Data!$B25*Data!$B24*Data!$B5</f>
        <v>0.5277777777777779</v>
      </c>
      <c r="DM93" s="7">
        <f>DM5/Data!$B13/Data!$B3/Data!$B25*Data!$B24*Data!$B5</f>
        <v>0.4861111111111111</v>
      </c>
      <c r="DN93" s="7">
        <f>DN5/Data!$B13/Data!$B3/Data!$B25*Data!$B24*Data!$B5</f>
        <v>0.38888888888888895</v>
      </c>
      <c r="DO93" s="7">
        <f>DO5/Data!$B13/Data!$B3/Data!$B25*Data!$B24*Data!$B5</f>
        <v>0.4861111111111111</v>
      </c>
      <c r="DP93" s="7">
        <f>DP5/Data!$B13/Data!$B3/Data!$B25*Data!$B24*Data!$B5</f>
        <v>0.16666666666666666</v>
      </c>
      <c r="DQ93" s="7">
        <f>DQ5/Data!$B13/Data!$B3/Data!$B25*Data!$B24*Data!$B5</f>
        <v>0.1388888888888889</v>
      </c>
      <c r="DR93" s="7">
        <f>DR5/Data!$B13/Data!$B3/Data!$B25*Data!$B24*Data!$B5</f>
        <v>0.25</v>
      </c>
      <c r="DS93" s="7">
        <f>DS5/Data!$B13/Data!$B3/Data!$B25*Data!$B24*Data!$B5</f>
        <v>0.18055555555555555</v>
      </c>
      <c r="DT93" s="7">
        <f>DT5/Data!$B13/Data!$B3/Data!$B25*Data!$B24*Data!$B5</f>
        <v>9.7222222222222238E-2</v>
      </c>
      <c r="DU93" s="7">
        <f>DU5/Data!$B13/Data!$B3/Data!$B25*Data!$B24*Data!$B5</f>
        <v>9.7222222222222238E-2</v>
      </c>
      <c r="DV93" s="7">
        <f>DV5/Data!$B13/Data!$B3/Data!$B25*Data!$B24*Data!$B5</f>
        <v>0.1111111111111111</v>
      </c>
      <c r="DW93" s="7">
        <f>DW5/Data!$B13/Data!$B3/Data!$B25*Data!$B24*Data!$B5</f>
        <v>8.3333333333333329E-2</v>
      </c>
      <c r="DX93" s="7">
        <f>DX5/Data!$B13/Data!$B3/Data!$B25*Data!$B24*Data!$B5</f>
        <v>9.7222222222222238E-2</v>
      </c>
      <c r="DY93" s="7">
        <f>DY5/Data!$B13/Data!$B3/Data!$B25*Data!$B24*Data!$B5</f>
        <v>0.16666666666666666</v>
      </c>
      <c r="DZ93" s="7">
        <f>DZ5/Data!$B13/Data!$B3/Data!$B25*Data!$B24*Data!$B5</f>
        <v>0.18055555555555555</v>
      </c>
      <c r="EA93" s="7">
        <f>EA5/Data!$B13/Data!$B3/Data!$B25*Data!$B24*Data!$B5</f>
        <v>9.7222222222222238E-2</v>
      </c>
      <c r="EB93" s="7">
        <f>EB5/Data!$B13/Data!$B3/Data!$B25*Data!$B24*Data!$B5</f>
        <v>0.1111111111111111</v>
      </c>
      <c r="EC93" s="7">
        <f>EC5/Data!$B13/Data!$B3/Data!$B25*Data!$B24*Data!$B5</f>
        <v>0.1111111111111111</v>
      </c>
      <c r="ED93" s="7">
        <f>ED5/Data!$B13/Data!$B3/Data!$B25*Data!$B24*Data!$B5</f>
        <v>0.1111111111111111</v>
      </c>
      <c r="EE93" s="7">
        <f>EE5/Data!$B13/Data!$B3/Data!$B25*Data!$B24*Data!$B5</f>
        <v>0.1111111111111111</v>
      </c>
      <c r="EF93" s="7">
        <f>EF5/Data!$B13/Data!$B3/Data!$B25*Data!$B24*Data!$B5</f>
        <v>0.20833333333333337</v>
      </c>
      <c r="EG93" s="7">
        <f>EG5/Data!$B13/Data!$B3/Data!$B25*Data!$B24*Data!$B5</f>
        <v>0.27777777777777779</v>
      </c>
      <c r="EH93" s="7">
        <f>EH5/Data!$B13/Data!$B3/Data!$B25*Data!$B24*Data!$B5</f>
        <v>0.18055555555555555</v>
      </c>
      <c r="EI93" s="7">
        <f>EI5/Data!$B13/Data!$B3/Data!$B25*Data!$B24*Data!$B5</f>
        <v>0.18055555555555555</v>
      </c>
      <c r="EJ93" s="7">
        <f>EJ5/Data!$B13/Data!$B3/Data!$B25*Data!$B24*Data!$B5</f>
        <v>0.25</v>
      </c>
      <c r="EK93" s="7">
        <f>EK5/Data!$B13/Data!$B3/Data!$B25*Data!$B24*Data!$B5</f>
        <v>0.22222222222222221</v>
      </c>
      <c r="EL93" s="7">
        <f>EL5/Data!$B13/Data!$B3/Data!$B25*Data!$B24*Data!$B5</f>
        <v>0.22222222222222221</v>
      </c>
      <c r="EM93" s="7">
        <f>EM5/Data!$B13/Data!$B3/Data!$B25*Data!$B24*Data!$B5</f>
        <v>0.38888888888888895</v>
      </c>
      <c r="EN93" s="7">
        <f>EN5/Data!$B13/Data!$B3/Data!$B25*Data!$B24*Data!$B5</f>
        <v>0.61111111111111105</v>
      </c>
      <c r="EO93" s="7">
        <f>EO5/Data!$B13/Data!$B3/Data!$B25*Data!$B24*Data!$B5</f>
        <v>0.38888888888888895</v>
      </c>
      <c r="EP93" s="7">
        <f>EP5/Data!$B13/Data!$B3/Data!$B25*Data!$B24*Data!$B5</f>
        <v>0.3611111111111111</v>
      </c>
      <c r="EQ93" s="7">
        <f>EQ5/Data!$B13/Data!$B3/Data!$B25*Data!$B24*Data!$B5</f>
        <v>0.3611111111111111</v>
      </c>
      <c r="ER93" s="7">
        <f>ER5/Data!$B13/Data!$B3/Data!$B25*Data!$B24*Data!$B5</f>
        <v>0.625</v>
      </c>
      <c r="ES93" s="7">
        <f>ES5/Data!$B13/Data!$B3/Data!$B25*Data!$B24*Data!$B5</f>
        <v>0.22222222222222221</v>
      </c>
      <c r="ET93" s="7">
        <f>ET5/Data!$B13/Data!$B3/Data!$B25*Data!$B24*Data!$B5</f>
        <v>0.38888888888888895</v>
      </c>
      <c r="EU93" s="7">
        <f>EU5/Data!$B13/Data!$B3/Data!$B25*Data!$B24*Data!$B5</f>
        <v>0.625</v>
      </c>
      <c r="EV93" s="7">
        <f>EV5/Data!$B13/Data!$B3/Data!$B25*Data!$B24*Data!$B5</f>
        <v>0.44444444444444442</v>
      </c>
      <c r="EW93" s="7">
        <f>EW5/Data!$B13/Data!$B3/Data!$B25*Data!$B24*Data!$B5</f>
        <v>0.38888888888888895</v>
      </c>
      <c r="EX93" s="7">
        <f>EX5/Data!$B13/Data!$B3/Data!$B25*Data!$B24*Data!$B5</f>
        <v>0.38888888888888895</v>
      </c>
      <c r="EY93" s="7">
        <f>EY5/Data!$B13/Data!$B3/Data!$B25*Data!$B24*Data!$B5</f>
        <v>0.55555555555555558</v>
      </c>
      <c r="EZ93" s="7">
        <f>EZ5/Data!$B13/Data!$B3/Data!$B25*Data!$B24*Data!$B5</f>
        <v>0.41666666666666674</v>
      </c>
      <c r="FA93" s="7">
        <f>FA5/Data!$B13/Data!$B3/Data!$B25*Data!$B24*Data!$B5</f>
        <v>0.44444444444444442</v>
      </c>
      <c r="FB93" s="7">
        <f>FB5/Data!$B13/Data!$B3/Data!$B25*Data!$B24*Data!$B5</f>
        <v>0.58333333333333337</v>
      </c>
      <c r="FC93" s="7">
        <f>FC5/Data!$B13/Data!$B3/Data!$B25*Data!$B24*Data!$B5</f>
        <v>0.47222222222222221</v>
      </c>
      <c r="FD93" s="7">
        <f>FD5/Data!$B13/Data!$B3/Data!$B25*Data!$B24*Data!$B5</f>
        <v>0.41666666666666674</v>
      </c>
      <c r="FE93" s="7">
        <f>FE5/Data!$B13/Data!$B3/Data!$B25*Data!$B24*Data!$B5</f>
        <v>0.41666666666666674</v>
      </c>
      <c r="FF93" s="7">
        <f>FF5/Data!$B13/Data!$B3/Data!$B25*Data!$B24*Data!$B5</f>
        <v>0.55555555555555558</v>
      </c>
      <c r="FG93" s="7">
        <f>FG5/Data!$B13/Data!$B3/Data!$B25*Data!$B24*Data!$B5</f>
        <v>0.22222222222222221</v>
      </c>
      <c r="FH93" s="7">
        <f>FH5/Data!$B13/Data!$B3/Data!$B25*Data!$B24*Data!$B5</f>
        <v>0.5277777777777779</v>
      </c>
      <c r="FI93" s="7">
        <f>FI5/Data!$B13/Data!$B3/Data!$B25*Data!$B24*Data!$B5</f>
        <v>0.27777777777777779</v>
      </c>
      <c r="FJ93" s="7">
        <f>FJ5/Data!$B13/Data!$B3/Data!$B25*Data!$B24*Data!$B5</f>
        <v>0.20833333333333337</v>
      </c>
      <c r="FK93" s="7">
        <f>FK5/Data!$B13/Data!$B3/Data!$B25*Data!$B24*Data!$B5</f>
        <v>0.20833333333333337</v>
      </c>
      <c r="FL93" s="7">
        <f>FL5/Data!$B13/Data!$B3/Data!$B25*Data!$B24*Data!$B5</f>
        <v>0.20833333333333337</v>
      </c>
      <c r="FM93" s="7">
        <f>FM5/Data!$B13/Data!$B3/Data!$B25*Data!$B24*Data!$B5</f>
        <v>0.20833333333333337</v>
      </c>
      <c r="FN93" s="7">
        <f>FN5/Data!$B13/Data!$B3/Data!$B25*Data!$B24*Data!$B5</f>
        <v>0.20833333333333337</v>
      </c>
      <c r="FO93" s="7">
        <f>FO5/Data!$B13/Data!$B3/Data!$B25*Data!$B24*Data!$B5</f>
        <v>0.20833333333333337</v>
      </c>
      <c r="FP93" s="7">
        <f>FP5/Data!$B13/Data!$B3/Data!$B25*Data!$B24*Data!$B5</f>
        <v>0.20833333333333337</v>
      </c>
      <c r="FQ93" s="7">
        <f>FQ5/Data!$B13/Data!$B3/Data!$B25*Data!$B24*Data!$B5</f>
        <v>0.20833333333333337</v>
      </c>
      <c r="FR93" s="7">
        <f>FR5/Data!$B13/Data!$B3/Data!$B25*Data!$B24*Data!$B5</f>
        <v>0.20833333333333337</v>
      </c>
      <c r="FS93" s="7">
        <f>FS5/Data!$B13/Data!$B3/Data!$B25*Data!$B24*Data!$B5</f>
        <v>0.20833333333333337</v>
      </c>
      <c r="FT93" s="7">
        <f>FT5/Data!$B13/Data!$B3/Data!$B25*Data!$B24*Data!$B5</f>
        <v>0.20833333333333337</v>
      </c>
      <c r="FU93" s="7">
        <f>FU5/Data!$B13/Data!$B3/Data!$B25*Data!$B24*Data!$B5</f>
        <v>0.20833333333333337</v>
      </c>
      <c r="FV93" s="7">
        <f>FV5/Data!$B13/Data!$B3/Data!$B25*Data!$B24*Data!$B5</f>
        <v>0.20833333333333337</v>
      </c>
      <c r="FW93" s="7">
        <f>FW5/Data!$B13/Data!$B3/Data!$B25*Data!$B24*Data!$B5</f>
        <v>0.20833333333333337</v>
      </c>
      <c r="FX93" s="7">
        <f>FX5/Data!$B13/Data!$B3/Data!$B25*Data!$B24*Data!$B5</f>
        <v>0.20833333333333337</v>
      </c>
      <c r="FY93" s="7">
        <f>FY5/Data!$B13/Data!$B3/Data!$B25*Data!$B24*Data!$B5</f>
        <v>0.20833333333333337</v>
      </c>
      <c r="FZ93" s="7">
        <f>FZ5/Data!$B13/Data!$B3/Data!$B25*Data!$B24*Data!$B5</f>
        <v>0.20833333333333337</v>
      </c>
      <c r="GA93" s="7">
        <f>GA5/Data!$B13/Data!$B3/Data!$B25*Data!$B24*Data!$B5</f>
        <v>0.20833333333333337</v>
      </c>
      <c r="GB93" s="7">
        <f>GB5/Data!$B13/Data!$B3/Data!$B25*Data!$B24*Data!$B5</f>
        <v>0.20833333333333337</v>
      </c>
      <c r="GC93" s="7">
        <f>GC5/Data!$B13/Data!$B3/Data!$B25*Data!$B24*Data!$B5</f>
        <v>0.20833333333333337</v>
      </c>
      <c r="GD93" s="7">
        <f>GD5/Data!$B13/Data!$B3/Data!$B25*Data!$B24*Data!$B5</f>
        <v>0.20833333333333337</v>
      </c>
      <c r="GE93" s="7">
        <f>GE5/Data!$B13/Data!$B3/Data!$B25*Data!$B24*Data!$B5</f>
        <v>0.20833333333333337</v>
      </c>
      <c r="GF93" s="7">
        <f>GF5/Data!$B13/Data!$B3/Data!$B25*Data!$B24*Data!$B5</f>
        <v>0.20833333333333337</v>
      </c>
      <c r="GG93" s="7">
        <f>GG5/Data!$B13/Data!$B3/Data!$B25*Data!$B24*Data!$B5</f>
        <v>0.20833333333333337</v>
      </c>
      <c r="GH93" s="7">
        <f>GH5/Data!$B13/Data!$B3/Data!$B25*Data!$B24*Data!$B5</f>
        <v>0.20833333333333337</v>
      </c>
      <c r="GI93" s="7">
        <f>GI5/Data!$B13/Data!$B3/Data!$B25*Data!$B24*Data!$B5</f>
        <v>0.20833333333333337</v>
      </c>
      <c r="GJ93" s="7">
        <f>GJ5/Data!$B13/Data!$B3/Data!$B25*Data!$B24*Data!$B5</f>
        <v>0.20833333333333337</v>
      </c>
      <c r="GK93" s="7">
        <f>GK5/Data!$B13/Data!$B3/Data!$B25*Data!$B24*Data!$B5</f>
        <v>0.20833333333333337</v>
      </c>
      <c r="GL93" s="7">
        <f>GL5/Data!$B13/Data!$B3/Data!$B25*Data!$B24*Data!$B5</f>
        <v>0.20833333333333337</v>
      </c>
      <c r="GM93" s="7">
        <f>GM5/Data!$B13/Data!$B3/Data!$B25*Data!$B24*Data!$B5</f>
        <v>0.20833333333333337</v>
      </c>
      <c r="GN93" s="7">
        <f>GN5/Data!$B13/Data!$B3/Data!$B25*Data!$B24*Data!$B5</f>
        <v>0.20833333333333337</v>
      </c>
      <c r="GO93" s="7">
        <f>GO5/Data!$B13/Data!$B3/Data!$B25*Data!$B24*Data!$B5</f>
        <v>0.20833333333333337</v>
      </c>
      <c r="GP93" s="7">
        <f>GP5/Data!$B13/Data!$B3/Data!$B25*Data!$B24*Data!$B5</f>
        <v>0.20833333333333337</v>
      </c>
      <c r="GQ93" s="7">
        <f>GQ5/Data!$B13/Data!$B3/Data!$B25*Data!$B24*Data!$B5</f>
        <v>0.20833333333333337</v>
      </c>
      <c r="GR93" s="7">
        <f>GR5/Data!$B13/Data!$B3/Data!$B25*Data!$B24*Data!$B5</f>
        <v>0.20833333333333337</v>
      </c>
      <c r="GS93" s="7">
        <f>GS5/Data!$B13/Data!$B3/Data!$B25*Data!$B24*Data!$B5</f>
        <v>0.20833333333333337</v>
      </c>
      <c r="GT93" s="7">
        <f>GT5/Data!$B13/Data!$B3/Data!$B25*Data!$B24*Data!$B5</f>
        <v>0.20833333333333337</v>
      </c>
      <c r="GU93" s="7">
        <f>GU5/Data!$B13/Data!$B3/Data!$B25*Data!$B24*Data!$B5</f>
        <v>0.20833333333333337</v>
      </c>
      <c r="GV93" s="7">
        <f>GV5/Data!$B13/Data!$B3/Data!$B25*Data!$B24*Data!$B5</f>
        <v>0.20833333333333337</v>
      </c>
      <c r="GW93" s="7">
        <f>GW5/Data!$B13/Data!$B3/Data!$B25*Data!$B24*Data!$B5</f>
        <v>0.20833333333333337</v>
      </c>
      <c r="GX93" s="7">
        <f>GX5/Data!$B13/Data!$B3/Data!$B25*Data!$B24*Data!$B5</f>
        <v>0.20833333333333337</v>
      </c>
      <c r="GY93" s="7">
        <f>GY5/Data!$B13/Data!$B3/Data!$B25*Data!$B24*Data!$B5</f>
        <v>0.20833333333333337</v>
      </c>
      <c r="GZ93" s="7">
        <f>GZ5/Data!$B13/Data!$B3/Data!$B25*Data!$B24*Data!$B5</f>
        <v>0.20833333333333337</v>
      </c>
      <c r="HA93" s="7">
        <f>HA5/Data!$B13/Data!$B3/Data!$B25*Data!$B24*Data!$B5</f>
        <v>0.20833333333333337</v>
      </c>
      <c r="HB93" s="7">
        <f>HB5/Data!$B13/Data!$B3/Data!$B25*Data!$B24*Data!$B5</f>
        <v>0.20833333333333337</v>
      </c>
      <c r="HC93" s="7">
        <f>HC5/Data!$B13/Data!$B3/Data!$B25*Data!$B24*Data!$B5</f>
        <v>0.20833333333333337</v>
      </c>
      <c r="HD93" s="7">
        <f>HD5/Data!$B13/Data!$B3/Data!$B25*Data!$B24*Data!$B5</f>
        <v>0.20833333333333337</v>
      </c>
      <c r="HE93" s="7">
        <f>HE5/Data!$B13/Data!$B3/Data!$B25*Data!$B24*Data!$B5</f>
        <v>0.20833333333333337</v>
      </c>
      <c r="HF93" s="7">
        <f>HF5/Data!$B13/Data!$B3/Data!$B25*Data!$B24*Data!$B5</f>
        <v>0.20833333333333337</v>
      </c>
      <c r="HG93" s="7">
        <f>HG5/Data!$B13/Data!$B3/Data!$B25*Data!$B24*Data!$B5</f>
        <v>0.20833333333333337</v>
      </c>
      <c r="HH93" s="7">
        <f>HH5/Data!$B13/Data!$B3/Data!$B25*Data!$B24*Data!$B5</f>
        <v>0.20833333333333337</v>
      </c>
      <c r="HI93" s="7">
        <f>HI5/Data!$B13/Data!$B3/Data!$B25*Data!$B24*Data!$B5</f>
        <v>0.20833333333333337</v>
      </c>
      <c r="HJ93" s="7">
        <f>HJ5/Data!$B13/Data!$B3/Data!$B25*Data!$B24*Data!$B5</f>
        <v>0.20833333333333337</v>
      </c>
      <c r="HK93" s="7">
        <f>HK5/Data!$B13/Data!$B3/Data!$B25*Data!$B24*Data!$B5</f>
        <v>0.20833333333333337</v>
      </c>
      <c r="HL93" s="7">
        <f>HL5/Data!$B13/Data!$B3/Data!$B25*Data!$B24*Data!$B5</f>
        <v>0.20833333333333337</v>
      </c>
      <c r="HM93" s="7">
        <f>HM5/Data!$B13/Data!$B3/Data!$B25*Data!$B24*Data!$B5</f>
        <v>0.20833333333333337</v>
      </c>
      <c r="HN93" s="7">
        <f>HN5/Data!$B13/Data!$B3/Data!$B25*Data!$B24*Data!$B5</f>
        <v>0.20833333333333337</v>
      </c>
      <c r="HO93" s="7">
        <f>HO5/Data!$B13/Data!$B3/Data!$B25*Data!$B24*Data!$B5</f>
        <v>0.20833333333333337</v>
      </c>
      <c r="HP93" s="7">
        <f>HP5/Data!$B13/Data!$B3/Data!$B25*Data!$B24*Data!$B5</f>
        <v>0.20833333333333337</v>
      </c>
      <c r="HQ93" s="7">
        <f>HQ5/Data!$B13/Data!$B3/Data!$B25*Data!$B24*Data!$B5</f>
        <v>0.20833333333333337</v>
      </c>
      <c r="HR93" s="7">
        <f>HR5/Data!$B13/Data!$B3/Data!$B25*Data!$B24*Data!$B5</f>
        <v>0.20833333333333337</v>
      </c>
      <c r="HS93" s="7">
        <f>HS5/Data!$B13/Data!$B3/Data!$B25*Data!$B24*Data!$B5</f>
        <v>0.20833333333333337</v>
      </c>
      <c r="HT93" s="7">
        <f>HT5/Data!$B13/Data!$B3/Data!$B25*Data!$B24*Data!$B5</f>
        <v>0.20833333333333337</v>
      </c>
      <c r="HU93" s="7">
        <f>HU5/Data!$B13/Data!$B3/Data!$B25*Data!$B24*Data!$B5</f>
        <v>0.20833333333333337</v>
      </c>
      <c r="HV93" s="7">
        <f>HV5/Data!$B13/Data!$B3/Data!$B25*Data!$B24*Data!$B5</f>
        <v>0.20833333333333337</v>
      </c>
      <c r="HW93" s="7">
        <f>HW5/Data!$B13/Data!$B3/Data!$B25*Data!$B24*Data!$B5</f>
        <v>0.20833333333333337</v>
      </c>
      <c r="HX93" s="7">
        <f>HX5/Data!$B13/Data!$B3/Data!$B25*Data!$B24*Data!$B5</f>
        <v>0.20833333333333337</v>
      </c>
      <c r="HY93" s="7">
        <f>HY5/Data!$B13/Data!$B3/Data!$B25*Data!$B24*Data!$B5</f>
        <v>0.20833333333333337</v>
      </c>
      <c r="HZ93" s="7">
        <f>HZ5/Data!$B13/Data!$B3/Data!$B25*Data!$B24*Data!$B5</f>
        <v>0.20833333333333337</v>
      </c>
      <c r="IA93" s="7">
        <f>IA5/Data!$B13/Data!$B3/Data!$B25*Data!$B24*Data!$B5</f>
        <v>0.20833333333333337</v>
      </c>
      <c r="IB93" s="7">
        <f>IB5/Data!$B13/Data!$B3/Data!$B25*Data!$B24*Data!$B5</f>
        <v>0.20833333333333337</v>
      </c>
      <c r="IC93" s="7">
        <f>IC5/Data!$B13/Data!$B3/Data!$B25*Data!$B24*Data!$B5</f>
        <v>0.20833333333333337</v>
      </c>
      <c r="ID93" s="7">
        <f>ID5/Data!$B13/Data!$B3/Data!$B25*Data!$B24*Data!$B5</f>
        <v>0.20833333333333337</v>
      </c>
      <c r="IE93" s="7">
        <f>IE5/Data!$B13/Data!$B3/Data!$B25*Data!$B24*Data!$B5</f>
        <v>0.20833333333333337</v>
      </c>
      <c r="IF93" s="7">
        <f>IF5/Data!$B13/Data!$B3/Data!$B25*Data!$B24*Data!$B5</f>
        <v>0.20833333333333337</v>
      </c>
      <c r="IG93" s="7">
        <f>IG5/Data!$B13/Data!$B3/Data!$B25*Data!$B24*Data!$B5</f>
        <v>0.20833333333333337</v>
      </c>
      <c r="IH93" s="7">
        <f>IH5/Data!$B13/Data!$B3/Data!$B25*Data!$B24*Data!$B5</f>
        <v>0.20833333333333337</v>
      </c>
      <c r="II93" s="7">
        <f>II5/Data!$B13/Data!$B3/Data!$B25*Data!$B24*Data!$B5</f>
        <v>0.20833333333333337</v>
      </c>
      <c r="IJ93" s="7">
        <f>IJ5/Data!$B13/Data!$B3/Data!$B25*Data!$B24*Data!$B5</f>
        <v>0.20833333333333337</v>
      </c>
      <c r="IK93" s="7">
        <f>IK5/Data!$B13/Data!$B3/Data!$B25*Data!$B24*Data!$B5</f>
        <v>0.20833333333333337</v>
      </c>
      <c r="IL93" s="7">
        <f>IL5/Data!$B13/Data!$B3/Data!$B25*Data!$B24*Data!$B5</f>
        <v>0.20833333333333337</v>
      </c>
      <c r="IM93" s="7">
        <f>IM5/Data!$B13/Data!$B3/Data!$B25*Data!$B24*Data!$B5</f>
        <v>0.20833333333333337</v>
      </c>
      <c r="IN93" s="7">
        <f>IN5/Data!$B13/Data!$B3/Data!$B25*Data!$B24*Data!$B5</f>
        <v>0.20833333333333337</v>
      </c>
      <c r="IO93" s="7">
        <f>IO5/Data!$B13/Data!$B3/Data!$B25*Data!$B24*Data!$B5</f>
        <v>0.20833333333333337</v>
      </c>
      <c r="IP93" s="7">
        <f>IP5/Data!$B13/Data!$B3/Data!$B25*Data!$B24*Data!$B5</f>
        <v>0.20833333333333337</v>
      </c>
      <c r="IQ93" s="7">
        <f>IQ5/Data!$B13/Data!$B3/Data!$B25*Data!$B24*Data!$B5</f>
        <v>0.20833333333333337</v>
      </c>
      <c r="IR93" s="7">
        <f>IR5/Data!$B13/Data!$B3/Data!$B25*Data!$B24*Data!$B5</f>
        <v>0.20833333333333337</v>
      </c>
      <c r="IS93" s="7">
        <f>IS5/Data!$B13/Data!$B3/Data!$B25*Data!$B24*Data!$B5</f>
        <v>0.20833333333333337</v>
      </c>
      <c r="IT93" s="7">
        <f>IT5/Data!$B13/Data!$B3/Data!$B25*Data!$B24*Data!$B5</f>
        <v>0.20833333333333337</v>
      </c>
      <c r="IU93" s="7">
        <f>IU5/Data!$B13/Data!$B3/Data!$B25*Data!$B24*Data!$B5</f>
        <v>0.20833333333333337</v>
      </c>
      <c r="IV93" s="7">
        <f>IV5/Data!$B13/Data!$B3/Data!$B25*Data!$B24*Data!$B5</f>
        <v>0.20833333333333337</v>
      </c>
      <c r="IW93" s="7">
        <f>IW5/Data!$B13/Data!$B3/Data!$B25*Data!$B24*Data!$B5</f>
        <v>0.20833333333333337</v>
      </c>
      <c r="IX93" s="7">
        <f>IX5/Data!$B13/Data!$B3/Data!$B25*Data!$B24*Data!$B5</f>
        <v>0.20833333333333337</v>
      </c>
      <c r="IY93" s="7">
        <f>IY5/Data!$B13/Data!$B3/Data!$B25*Data!$B24*Data!$B5</f>
        <v>0.20833333333333337</v>
      </c>
      <c r="IZ93" s="7">
        <f>IZ5/Data!$B13/Data!$B3/Data!$B25*Data!$B24*Data!$B5</f>
        <v>0.20833333333333337</v>
      </c>
      <c r="JA93" s="7">
        <f>JA5/Data!$B13/Data!$B3/Data!$B25*Data!$B24*Data!$B5</f>
        <v>0.20833333333333337</v>
      </c>
      <c r="JB93" s="7">
        <f>JB5/Data!$B13/Data!$B3/Data!$B25*Data!$B24*Data!$B5</f>
        <v>0.20833333333333337</v>
      </c>
      <c r="JC93" s="7">
        <f>JC5/Data!$B13/Data!$B3/Data!$B25*Data!$B24*Data!$B5</f>
        <v>0.20833333333333337</v>
      </c>
      <c r="JD93" s="7">
        <f>JD5/Data!$B13/Data!$B3/Data!$B25*Data!$B24*Data!$B5</f>
        <v>0.20833333333333337</v>
      </c>
      <c r="JE93" s="7">
        <f>JE5/Data!$B13/Data!$B3/Data!$B25*Data!$B24*Data!$B5</f>
        <v>0.20833333333333337</v>
      </c>
      <c r="JF93" s="7">
        <f>JF5/Data!$B13/Data!$B3/Data!$B25*Data!$B24*Data!$B5</f>
        <v>0.20833333333333337</v>
      </c>
      <c r="JG93" s="7">
        <f>JG5/Data!$B13/Data!$B3/Data!$B25*Data!$B24*Data!$B5</f>
        <v>0.20833333333333337</v>
      </c>
      <c r="JH93" s="7">
        <f>JH5/Data!$B13/Data!$B3/Data!$B25*Data!$B24*Data!$B5</f>
        <v>0.20833333333333337</v>
      </c>
      <c r="JI93" s="7">
        <f>JI5/Data!$B13/Data!$B3/Data!$B25*Data!$B24*Data!$B5</f>
        <v>0.20833333333333337</v>
      </c>
      <c r="JJ93" s="7">
        <f>JJ5/Data!$B13/Data!$B3/Data!$B25*Data!$B24*Data!$B5</f>
        <v>0.20833333333333337</v>
      </c>
      <c r="JK93" s="7">
        <f>JK5/Data!$B13/Data!$B3/Data!$B25*Data!$B24*Data!$B5</f>
        <v>0.20833333333333337</v>
      </c>
      <c r="JL93" s="7">
        <f>JL5/Data!$B13/Data!$B3/Data!$B25*Data!$B24*Data!$B5</f>
        <v>0.20833333333333337</v>
      </c>
      <c r="JM93" s="7">
        <f>JM5/Data!$B13/Data!$B3/Data!$B25*Data!$B24*Data!$B5</f>
        <v>0.20833333333333337</v>
      </c>
      <c r="JN93" s="7">
        <f>JN5/Data!$B13/Data!$B3/Data!$B25*Data!$B24*Data!$B5</f>
        <v>0.20833333333333337</v>
      </c>
      <c r="JO93" s="7">
        <f>JO5/Data!$B13/Data!$B3/Data!$B25*Data!$B24*Data!$B5</f>
        <v>0.20833333333333337</v>
      </c>
      <c r="JP93" s="7">
        <f>JP5/Data!$B13/Data!$B3/Data!$B25*Data!$B24*Data!$B5</f>
        <v>0.20833333333333337</v>
      </c>
      <c r="JQ93" s="7">
        <f>JQ5/Data!$B13/Data!$B3/Data!$B25*Data!$B24*Data!$B5</f>
        <v>0.20833333333333337</v>
      </c>
      <c r="JR93" s="7">
        <f>JR5/Data!$B13/Data!$B3/Data!$B25*Data!$B24*Data!$B5</f>
        <v>0.20833333333333337</v>
      </c>
      <c r="JS93" s="7">
        <f>JS5/Data!$B13/Data!$B3/Data!$B25*Data!$B24*Data!$B5</f>
        <v>0.20833333333333337</v>
      </c>
      <c r="JT93" s="7">
        <f>JT5/Data!$B13/Data!$B3/Data!$B25*Data!$B24*Data!$B5</f>
        <v>0.20833333333333337</v>
      </c>
      <c r="JU93" s="7">
        <f>JU5/Data!$B13/Data!$B3/Data!$B25*Data!$B24*Data!$B5</f>
        <v>0.20833333333333337</v>
      </c>
      <c r="JV93" s="7">
        <f>JV5/Data!$B13/Data!$B3/Data!$B25*Data!$B24*Data!$B5</f>
        <v>0.20833333333333337</v>
      </c>
      <c r="JW93" s="7">
        <f>JW5/Data!$B13/Data!$B3/Data!$B25*Data!$B24*Data!$B5</f>
        <v>0.20833333333333337</v>
      </c>
      <c r="JX93" s="7">
        <f>JX5/Data!$B13/Data!$B3/Data!$B25*Data!$B24*Data!$B5</f>
        <v>0.20833333333333337</v>
      </c>
      <c r="JY93" s="7">
        <f>JY5/Data!$B13/Data!$B3/Data!$B25*Data!$B24*Data!$B5</f>
        <v>0.20833333333333337</v>
      </c>
      <c r="JZ93" s="7">
        <f>JZ5/Data!$B13/Data!$B3/Data!$B25*Data!$B24*Data!$B5</f>
        <v>0.20833333333333337</v>
      </c>
      <c r="KA93" s="7">
        <f>KA5/Data!$B13/Data!$B3/Data!$B25*Data!$B24*Data!$B5</f>
        <v>0.20833333333333337</v>
      </c>
      <c r="KB93" s="7">
        <f>KB5/Data!$B13/Data!$B3/Data!$B25*Data!$B24*Data!$B5</f>
        <v>0.20833333333333337</v>
      </c>
      <c r="KC93" s="7">
        <f>KC5/Data!$B13/Data!$B3/Data!$B25*Data!$B24*Data!$B5</f>
        <v>0.20833333333333337</v>
      </c>
      <c r="KD93" s="7">
        <f>KD5/Data!$B13/Data!$B3/Data!$B25*Data!$B24*Data!$B5</f>
        <v>0.20833333333333337</v>
      </c>
      <c r="KE93" s="7">
        <f>KE5/Data!$B13/Data!$B3/Data!$B25*Data!$B24*Data!$B5</f>
        <v>0.20833333333333337</v>
      </c>
      <c r="KF93" s="7">
        <f>KF5/Data!$B13/Data!$B3/Data!$B25*Data!$B24*Data!$B5</f>
        <v>0.20833333333333337</v>
      </c>
      <c r="KG93" s="7">
        <f>KG5/Data!$B13/Data!$B3/Data!$B25*Data!$B24*Data!$B5</f>
        <v>0.20833333333333337</v>
      </c>
      <c r="KH93" s="7">
        <f>KH5/Data!$B13/Data!$B3/Data!$B25*Data!$B24*Data!$B5</f>
        <v>0.20833333333333337</v>
      </c>
      <c r="KI93" s="7">
        <f>KI5/Data!$B13/Data!$B3/Data!$B25*Data!$B24*Data!$B5</f>
        <v>0.20833333333333337</v>
      </c>
      <c r="KJ93" s="7">
        <f>KJ5/Data!$B13/Data!$B3/Data!$B25*Data!$B24*Data!$B5</f>
        <v>0.20833333333333337</v>
      </c>
      <c r="KK93" s="7">
        <f>KK5/Data!$B13/Data!$B3/Data!$B25*Data!$B24*Data!$B5</f>
        <v>0.20833333333333337</v>
      </c>
      <c r="KL93" s="7">
        <f>KL5/Data!$B13/Data!$B3/Data!$B25*Data!$B24*Data!$B5</f>
        <v>0.20833333333333337</v>
      </c>
      <c r="KM93" s="7">
        <f>KM5/Data!$B13/Data!$B3/Data!$B25*Data!$B24*Data!$B5</f>
        <v>0.20833333333333337</v>
      </c>
      <c r="KN93" s="7">
        <f>KN5/Data!$B13/Data!$B3/Data!$B25*Data!$B24*Data!$B5</f>
        <v>0.20833333333333337</v>
      </c>
      <c r="KO93" s="7">
        <f>KO5/Data!$B13/Data!$B3/Data!$B25*Data!$B24*Data!$B5</f>
        <v>0.20833333333333337</v>
      </c>
      <c r="KP93" s="7">
        <f>KP5/Data!$B13/Data!$B3/Data!$B25*Data!$B24*Data!$B5</f>
        <v>0.20833333333333337</v>
      </c>
      <c r="KQ93" s="7">
        <f>KQ5/Data!$B13/Data!$B3/Data!$B25*Data!$B24*Data!$B5</f>
        <v>0.20833333333333337</v>
      </c>
      <c r="KR93" s="7">
        <f>KR5/Data!$B13/Data!$B3/Data!$B25*Data!$B24*Data!$B5</f>
        <v>0.20833333333333337</v>
      </c>
      <c r="KS93" s="7">
        <f>KS5/Data!$B13/Data!$B3/Data!$B25*Data!$B24*Data!$B5</f>
        <v>0.20833333333333337</v>
      </c>
      <c r="KT93" s="7">
        <f>KT5/Data!$B13/Data!$B3/Data!$B25*Data!$B24*Data!$B5</f>
        <v>0.20833333333333337</v>
      </c>
      <c r="KU93" s="7">
        <f>KU5/Data!$B13/Data!$B3/Data!$B25*Data!$B24*Data!$B5</f>
        <v>0.20833333333333337</v>
      </c>
      <c r="KV93" s="7">
        <f>KV5/Data!$B13/Data!$B3/Data!$B25*Data!$B24*Data!$B5</f>
        <v>0.20833333333333337</v>
      </c>
      <c r="KW93" s="7">
        <f>KW5/Data!$B13/Data!$B3/Data!$B25*Data!$B24*Data!$B5</f>
        <v>0.20833333333333337</v>
      </c>
      <c r="KX93" s="7">
        <f>KX5/Data!$B13/Data!$B3/Data!$B25*Data!$B24*Data!$B5</f>
        <v>0.20833333333333337</v>
      </c>
      <c r="KY93" s="7">
        <f>KY5/Data!$B13/Data!$B3/Data!$B25*Data!$B24*Data!$B5</f>
        <v>0.20833333333333337</v>
      </c>
      <c r="KZ93" s="7">
        <f>KZ5/Data!$B13/Data!$B3/Data!$B25*Data!$B24*Data!$B5</f>
        <v>0.20833333333333337</v>
      </c>
      <c r="LA93" s="7">
        <f>LA5/Data!$B13/Data!$B3/Data!$B25*Data!$B24*Data!$B5</f>
        <v>0.20833333333333337</v>
      </c>
      <c r="LB93" s="7">
        <f>LB5/Data!$B13/Data!$B3/Data!$B25*Data!$B24*Data!$B5</f>
        <v>0.20833333333333337</v>
      </c>
      <c r="LC93" s="7">
        <f>LC5/Data!$B13/Data!$B3/Data!$B25*Data!$B24*Data!$B5</f>
        <v>0.20833333333333337</v>
      </c>
      <c r="LD93" s="7">
        <f>LD5/Data!$B13/Data!$B3/Data!$B25*Data!$B24*Data!$B5</f>
        <v>0.20833333333333337</v>
      </c>
      <c r="LE93" s="7">
        <f>LE5/Data!$B13/Data!$B3/Data!$B25*Data!$B24*Data!$B5</f>
        <v>0.20833333333333337</v>
      </c>
      <c r="LF93" s="7">
        <f>LF5/Data!$B13/Data!$B3/Data!$B25*Data!$B24*Data!$B5</f>
        <v>0.20833333333333337</v>
      </c>
      <c r="LG93" s="7">
        <f>LG5/Data!$B13/Data!$B3/Data!$B25*Data!$B24*Data!$B5</f>
        <v>0.20833333333333337</v>
      </c>
      <c r="LH93" s="7">
        <f>LH5/Data!$B13/Data!$B3/Data!$B25*Data!$B24*Data!$B5</f>
        <v>0.20833333333333337</v>
      </c>
      <c r="LI93" s="7">
        <f>LI5/Data!$B13/Data!$B3/Data!$B25*Data!$B24*Data!$B5</f>
        <v>0.20833333333333337</v>
      </c>
      <c r="LJ93" s="7">
        <f>LJ5/Data!$B13/Data!$B3/Data!$B25*Data!$B24*Data!$B5</f>
        <v>0.20833333333333337</v>
      </c>
      <c r="LK93" s="7">
        <f>LK5/Data!$B13/Data!$B3/Data!$B25*Data!$B24*Data!$B5</f>
        <v>0.20833333333333337</v>
      </c>
      <c r="LL93" s="7">
        <f>LL5/Data!$B13/Data!$B3/Data!$B25*Data!$B24*Data!$B5</f>
        <v>0.20833333333333337</v>
      </c>
      <c r="LM93" s="7">
        <f>LM5/Data!$B13/Data!$B3/Data!$B25*Data!$B24*Data!$B5</f>
        <v>0.20833333333333337</v>
      </c>
      <c r="LN93" s="7">
        <f>LN5/Data!$B13/Data!$B3/Data!$B25*Data!$B24*Data!$B5</f>
        <v>0.20833333333333337</v>
      </c>
      <c r="LO93" s="7">
        <f>LO5/Data!$B13/Data!$B3/Data!$B25*Data!$B24*Data!$B5</f>
        <v>0.20833333333333337</v>
      </c>
      <c r="LP93" s="7">
        <f>LP5/Data!$B13/Data!$B3/Data!$B25*Data!$B24*Data!$B5</f>
        <v>0.20833333333333337</v>
      </c>
      <c r="LQ93" s="7">
        <f>LQ5/Data!$B13/Data!$B3/Data!$B25*Data!$B24*Data!$B5</f>
        <v>0.20833333333333337</v>
      </c>
      <c r="LR93" s="7">
        <f>LR5/Data!$B13/Data!$B3/Data!$B25*Data!$B24*Data!$B5</f>
        <v>0.20833333333333337</v>
      </c>
      <c r="LS93" s="7">
        <f>LS5/Data!$B13/Data!$B3/Data!$B25*Data!$B24*Data!$B5</f>
        <v>0.20833333333333337</v>
      </c>
      <c r="LT93" s="7">
        <f>LT5/Data!$B13/Data!$B3/Data!$B25*Data!$B24*Data!$B5</f>
        <v>0.20833333333333337</v>
      </c>
      <c r="LU93" s="7">
        <f>LU5/Data!$B13/Data!$B3/Data!$B25*Data!$B24*Data!$B5</f>
        <v>0.20833333333333337</v>
      </c>
      <c r="LV93" s="7">
        <f>LV5/Data!$B13/Data!$B3/Data!$B25*Data!$B24*Data!$B5</f>
        <v>0.20833333333333337</v>
      </c>
      <c r="LW93" s="7">
        <f>LW5/Data!$B13/Data!$B3/Data!$B25*Data!$B24*Data!$B5</f>
        <v>0.20833333333333337</v>
      </c>
      <c r="LX93" s="7">
        <f>LX5/Data!$B13/Data!$B3/Data!$B25*Data!$B24*Data!$B5</f>
        <v>0.20833333333333337</v>
      </c>
      <c r="LY93" s="7">
        <f>LY5/Data!$B13/Data!$B3/Data!$B25*Data!$B24*Data!$B5</f>
        <v>2.0972222222222222E-2</v>
      </c>
      <c r="LZ93" s="7">
        <f>LZ5/Data!$B13/Data!$B3/Data!$B25*Data!$B24*Data!$B5</f>
        <v>2.0986111111111112E-2</v>
      </c>
      <c r="MA93" s="7">
        <f>MA5/Data!$B13/Data!$B3/Data!$B25*Data!$B24*Data!$B5</f>
        <v>2.1000000000000001E-2</v>
      </c>
      <c r="MB93" s="7">
        <f>MB5/Data!$B13/Data!$B3/Data!$B25*Data!$B24*Data!$B5</f>
        <v>2.1013888888888888E-2</v>
      </c>
      <c r="MC93" s="7">
        <f>MC5/Data!$B13/Data!$B3/Data!$B25*Data!$B24*Data!$B5</f>
        <v>2.1027777777777781E-2</v>
      </c>
      <c r="MD93" s="7">
        <f>MD5/Data!$B13/Data!$B3/Data!$B25*Data!$B24*Data!$B5</f>
        <v>2.104166666666667E-2</v>
      </c>
      <c r="ME93" s="7">
        <f>ME5/Data!$B13/Data!$B3/Data!$B25*Data!$B24*Data!$B5</f>
        <v>2.1055555555555557E-2</v>
      </c>
      <c r="MF93" s="7">
        <f>MF5/Data!$B13/Data!$B3/Data!$B25*Data!$B24*Data!$B5</f>
        <v>2.1069444444444443E-2</v>
      </c>
      <c r="MG93" s="7">
        <f>MG5/Data!$B13/Data!$B3/Data!$B25*Data!$B24*Data!$B5</f>
        <v>2.1083333333333336E-2</v>
      </c>
      <c r="MH93" s="7">
        <f>MH5/Data!$B13/Data!$B3/Data!$B25*Data!$B24*Data!$B5</f>
        <v>2.1097222222222222E-2</v>
      </c>
      <c r="MI93" s="7">
        <f>MI5/Data!$B13/Data!$B3/Data!$B25*Data!$B24*Data!$B5</f>
        <v>2.1111111111111112E-2</v>
      </c>
      <c r="MJ93" s="7">
        <f>MJ5/Data!$B13/Data!$B3/Data!$B25*Data!$B24*Data!$B5</f>
        <v>2.1124999999999998E-2</v>
      </c>
      <c r="MK93" s="7">
        <f>MK5/Data!$B13/Data!$B3/Data!$B25*Data!$B24*Data!$B5</f>
        <v>2.1138888888888891E-2</v>
      </c>
      <c r="ML93" s="7">
        <f>ML5/Data!$B13/Data!$B3/Data!$B25*Data!$B24*Data!$B5</f>
        <v>2.1152777777777781E-2</v>
      </c>
      <c r="MM93" s="7">
        <f>MM5/Data!$B13/Data!$B3/Data!$B25*Data!$B24*Data!$B5</f>
        <v>2.1166666666666667E-2</v>
      </c>
      <c r="MN93" s="7">
        <f>MN5/Data!$B13/Data!$B3/Data!$B25*Data!$B24*Data!$B5</f>
        <v>2.118055555555556E-2</v>
      </c>
      <c r="MO93" s="7">
        <f>MO5/Data!$B13/Data!$B3/Data!$B25*Data!$B24*Data!$B5</f>
        <v>2.1194444444444446E-2</v>
      </c>
      <c r="MP93" s="7">
        <f>MP5/Data!$B13/Data!$B3/Data!$B25*Data!$B24*Data!$B5</f>
        <v>2.1208333333333333E-2</v>
      </c>
      <c r="MQ93" s="7">
        <f>MQ5/Data!$B13/Data!$B3/Data!$B25*Data!$B24*Data!$B5</f>
        <v>2.1222222222222222E-2</v>
      </c>
      <c r="MR93" s="7">
        <f>MR5/Data!$B13/Data!$B3/Data!$B25*Data!$B24*Data!$B5</f>
        <v>2.1236111111111108E-2</v>
      </c>
      <c r="MS93" s="7">
        <f>MS5/Data!$B13/Data!$B3/Data!$B25*Data!$B24*Data!$B5</f>
        <v>2.1250000000000002E-2</v>
      </c>
      <c r="MT93" s="7">
        <f>MT5/Data!$B13/Data!$B3/Data!$B25*Data!$B24*Data!$B5</f>
        <v>2.1263888888888891E-2</v>
      </c>
      <c r="MU93" s="7">
        <f>MU5/Data!$B13/Data!$B3/Data!$B25*Data!$B24*Data!$B5</f>
        <v>2.1277777777777777E-2</v>
      </c>
      <c r="MV93" s="7">
        <f>MV5/Data!$B13/Data!$B3/Data!$B25*Data!$B24*Data!$B5</f>
        <v>2.1291666666666671E-2</v>
      </c>
      <c r="MW93" s="7">
        <f>MW5/Data!$B13/Data!$B3/Data!$B25*Data!$B24*Data!$B5</f>
        <v>2.1305555555555557E-2</v>
      </c>
      <c r="MX93" s="7">
        <f>MX5/Data!$B13/Data!$B3/Data!$B25*Data!$B24*Data!$B5</f>
        <v>2.1319444444444443E-2</v>
      </c>
      <c r="MY93" s="7">
        <f>MY5/Data!$B13/Data!$B3/Data!$B25*Data!$B24*Data!$B5</f>
        <v>2.1333333333333333E-2</v>
      </c>
      <c r="MZ93" s="7">
        <f>MZ5/Data!$B13/Data!$B3/Data!$B25*Data!$B24*Data!$B5</f>
        <v>2.1347222222222219E-2</v>
      </c>
      <c r="NA93" s="7">
        <f>NA5/Data!$B13/Data!$B3/Data!$B25*Data!$B24*Data!$B5</f>
        <v>2.1361111111111112E-2</v>
      </c>
      <c r="NB93" s="7">
        <f>NB5/Data!$B13/Data!$B3/Data!$B25*Data!$B24*Data!$B5</f>
        <v>2.1375000000000002E-2</v>
      </c>
      <c r="NC93" s="7">
        <f>NC5/Data!$B13/Data!$B3/Data!$B25*Data!$B24*Data!$B5</f>
        <v>2.1388888888888888E-2</v>
      </c>
      <c r="ND93" s="7">
        <f>ND5/Data!$B13/Data!$B3/Data!$B25*Data!$B24*Data!$B5</f>
        <v>2.1402777777777781E-2</v>
      </c>
      <c r="NE93" s="7">
        <f>NE5/Data!$B13/Data!$B3/Data!$B25*Data!$B24*Data!$B5</f>
        <v>2.1416666666666667E-2</v>
      </c>
      <c r="NF93" s="7">
        <f>NF5/Data!$B13/Data!$B3/Data!$B25*Data!$B24*Data!$B5</f>
        <v>2.1430555555555557E-2</v>
      </c>
      <c r="NG93" s="7">
        <f>NG5/Data!$B13/Data!$B3/Data!$B25*Data!$B24*Data!$B5</f>
        <v>2.1444444444444443E-2</v>
      </c>
      <c r="NH93" s="7">
        <f>NH5/Data!$B13/Data!$B3/Data!$B25*Data!$B24*Data!$B5</f>
        <v>2.1458333333333329E-2</v>
      </c>
      <c r="NI93" s="7">
        <f>NI5/Data!$B13/Data!$B3/Data!$B25*Data!$B24*Data!$B5</f>
        <v>2.1472222222222222E-2</v>
      </c>
    </row>
    <row r="94" spans="1:373" ht="15">
      <c r="B94" s="171" t="s">
        <v>208</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c r="AD94" s="1">
        <v>0</v>
      </c>
      <c r="AE94" s="1">
        <v>0</v>
      </c>
      <c r="AF94" s="1">
        <v>0</v>
      </c>
      <c r="AG94" s="1">
        <v>0</v>
      </c>
      <c r="AH94" s="1">
        <v>0</v>
      </c>
      <c r="AI94" s="1">
        <v>0</v>
      </c>
      <c r="AJ94" s="1">
        <v>0</v>
      </c>
      <c r="AK94" s="1">
        <v>0</v>
      </c>
      <c r="AL94" s="1">
        <v>0</v>
      </c>
      <c r="AM94" s="1">
        <v>0</v>
      </c>
      <c r="AN94" s="1">
        <v>0</v>
      </c>
      <c r="AO94" s="1">
        <v>0</v>
      </c>
      <c r="AP94" s="1">
        <v>0</v>
      </c>
      <c r="AQ94" s="1">
        <v>0</v>
      </c>
      <c r="AR94" s="1">
        <v>0</v>
      </c>
      <c r="AS94" s="1">
        <v>0</v>
      </c>
      <c r="AT94" s="1">
        <v>0</v>
      </c>
      <c r="AU94" s="1">
        <v>0</v>
      </c>
      <c r="AV94" s="1">
        <v>0</v>
      </c>
      <c r="AW94" s="1">
        <v>0</v>
      </c>
      <c r="AX94" s="1">
        <v>0</v>
      </c>
      <c r="AY94" s="1">
        <v>0</v>
      </c>
      <c r="AZ94" s="1">
        <v>0</v>
      </c>
      <c r="BA94" s="1">
        <v>0</v>
      </c>
      <c r="BB94" s="1">
        <v>0</v>
      </c>
      <c r="BC94" s="1">
        <v>0</v>
      </c>
      <c r="BD94" s="1">
        <v>0</v>
      </c>
      <c r="BE94" s="1">
        <v>0</v>
      </c>
      <c r="BF94" s="1">
        <v>0</v>
      </c>
      <c r="BG94" s="1">
        <v>0</v>
      </c>
      <c r="BH94" s="1">
        <v>0</v>
      </c>
      <c r="BI94" s="1">
        <v>0</v>
      </c>
      <c r="BJ94" s="1">
        <v>0</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0</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0</v>
      </c>
      <c r="JO94" s="1">
        <v>0</v>
      </c>
      <c r="JP94" s="1">
        <v>0</v>
      </c>
      <c r="JQ94" s="1">
        <v>0</v>
      </c>
      <c r="JR94" s="1">
        <v>0</v>
      </c>
      <c r="JS94" s="1">
        <v>0</v>
      </c>
      <c r="JT94" s="1">
        <v>0</v>
      </c>
      <c r="JU94" s="1">
        <v>0</v>
      </c>
      <c r="JV94" s="1">
        <v>0</v>
      </c>
      <c r="JW94" s="1">
        <v>0</v>
      </c>
      <c r="JX94" s="1">
        <v>0</v>
      </c>
      <c r="JY94" s="1">
        <v>0</v>
      </c>
      <c r="JZ94" s="1">
        <v>0</v>
      </c>
      <c r="KA94" s="1">
        <v>0</v>
      </c>
      <c r="KB94" s="1">
        <v>0</v>
      </c>
      <c r="KC94" s="1">
        <v>0</v>
      </c>
      <c r="KD94" s="1">
        <v>0</v>
      </c>
      <c r="KE94" s="1">
        <v>0</v>
      </c>
      <c r="KF94" s="1">
        <v>0</v>
      </c>
      <c r="KG94" s="1">
        <v>0</v>
      </c>
      <c r="KH94" s="1">
        <v>0</v>
      </c>
      <c r="KI94" s="1">
        <v>0</v>
      </c>
      <c r="KJ94" s="1">
        <v>0</v>
      </c>
      <c r="KK94" s="1">
        <v>0</v>
      </c>
      <c r="KL94" s="1">
        <v>0</v>
      </c>
      <c r="KM94" s="1">
        <v>0</v>
      </c>
      <c r="KN94" s="1">
        <v>0</v>
      </c>
      <c r="KO94" s="1">
        <v>0</v>
      </c>
      <c r="KP94" s="1">
        <v>0</v>
      </c>
      <c r="KQ94" s="1">
        <v>0</v>
      </c>
      <c r="KR94" s="1">
        <v>0</v>
      </c>
      <c r="KS94" s="1">
        <v>0</v>
      </c>
      <c r="KT94" s="1">
        <v>0</v>
      </c>
      <c r="KU94" s="1">
        <v>0</v>
      </c>
      <c r="KV94" s="1">
        <v>0</v>
      </c>
      <c r="KW94" s="1">
        <v>0</v>
      </c>
      <c r="KX94" s="1">
        <v>0</v>
      </c>
      <c r="KY94" s="1">
        <v>0</v>
      </c>
      <c r="KZ94" s="1">
        <v>0</v>
      </c>
      <c r="LA94" s="1">
        <v>0</v>
      </c>
      <c r="LB94" s="1">
        <v>0</v>
      </c>
      <c r="LC94" s="1">
        <v>0</v>
      </c>
      <c r="LD94" s="1">
        <v>0</v>
      </c>
      <c r="LE94" s="1">
        <v>0</v>
      </c>
      <c r="LF94" s="1">
        <v>0</v>
      </c>
      <c r="LG94" s="1">
        <v>0</v>
      </c>
      <c r="LH94" s="1">
        <v>0</v>
      </c>
      <c r="LI94" s="1">
        <v>0</v>
      </c>
      <c r="LJ94" s="1">
        <v>0</v>
      </c>
      <c r="LK94" s="1">
        <v>0</v>
      </c>
      <c r="LL94" s="1">
        <v>0</v>
      </c>
      <c r="LM94" s="1">
        <v>0</v>
      </c>
      <c r="LN94" s="1">
        <v>0</v>
      </c>
      <c r="LO94" s="1">
        <v>0</v>
      </c>
      <c r="LP94" s="1">
        <v>0</v>
      </c>
      <c r="LQ94" s="1">
        <v>0</v>
      </c>
      <c r="LR94" s="1">
        <v>0</v>
      </c>
      <c r="LS94" s="1">
        <v>0</v>
      </c>
      <c r="LT94" s="1">
        <v>0</v>
      </c>
      <c r="LU94" s="1">
        <v>0</v>
      </c>
      <c r="LV94" s="1">
        <v>0</v>
      </c>
      <c r="LW94" s="1">
        <v>0</v>
      </c>
      <c r="LX94" s="1">
        <v>0</v>
      </c>
      <c r="LY94" s="1">
        <v>0</v>
      </c>
      <c r="LZ94" s="1">
        <v>0</v>
      </c>
      <c r="MA94" s="1">
        <v>0</v>
      </c>
      <c r="MB94" s="1">
        <v>0</v>
      </c>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0</v>
      </c>
      <c r="MT94" s="1">
        <v>0</v>
      </c>
      <c r="MU94" s="1">
        <v>0</v>
      </c>
      <c r="MV94" s="1">
        <v>0</v>
      </c>
      <c r="MW94" s="1">
        <v>0</v>
      </c>
      <c r="MX94" s="1">
        <v>0</v>
      </c>
      <c r="MY94" s="1">
        <v>0</v>
      </c>
      <c r="MZ94" s="1">
        <v>0</v>
      </c>
      <c r="NA94" s="1">
        <v>0</v>
      </c>
      <c r="NB94" s="1">
        <v>0</v>
      </c>
      <c r="NC94" s="1">
        <v>0</v>
      </c>
      <c r="ND94" s="1">
        <v>0</v>
      </c>
      <c r="NE94" s="1">
        <v>0</v>
      </c>
      <c r="NF94" s="1">
        <v>0</v>
      </c>
      <c r="NG94" s="1">
        <v>0</v>
      </c>
      <c r="NH94" s="1">
        <v>0</v>
      </c>
      <c r="NI94" s="1">
        <v>0</v>
      </c>
    </row>
    <row r="95" spans="1:373" ht="15">
      <c r="B95" s="171" t="s">
        <v>1263</v>
      </c>
      <c r="C95" s="1">
        <v>0.25</v>
      </c>
      <c r="D95" s="1">
        <v>0.25</v>
      </c>
      <c r="E95" s="1">
        <v>0.25</v>
      </c>
      <c r="F95" s="1">
        <v>0.25</v>
      </c>
      <c r="G95" s="1">
        <v>0.25</v>
      </c>
      <c r="H95" s="1">
        <v>0.25</v>
      </c>
      <c r="I95" s="1">
        <v>0.25</v>
      </c>
      <c r="J95" s="1">
        <v>0.25</v>
      </c>
      <c r="K95" s="1">
        <v>0.25</v>
      </c>
      <c r="L95" s="1">
        <v>0.25</v>
      </c>
      <c r="M95" s="1">
        <v>0.25</v>
      </c>
      <c r="N95" s="1">
        <v>0.25</v>
      </c>
      <c r="O95" s="1">
        <v>0.25</v>
      </c>
      <c r="P95" s="1">
        <v>0.25</v>
      </c>
      <c r="Q95" s="1">
        <v>0.25</v>
      </c>
      <c r="R95" s="1">
        <v>0.25</v>
      </c>
      <c r="S95" s="1">
        <v>0.25</v>
      </c>
      <c r="T95" s="1">
        <v>0.25</v>
      </c>
      <c r="U95" s="1">
        <v>0.25</v>
      </c>
      <c r="V95" s="1">
        <v>0.25</v>
      </c>
      <c r="W95" s="1">
        <v>0.25</v>
      </c>
      <c r="X95" s="1">
        <v>0.25</v>
      </c>
      <c r="Y95" s="1">
        <v>0.25</v>
      </c>
      <c r="Z95" s="1">
        <v>0.25</v>
      </c>
      <c r="AA95" s="1">
        <v>0.25</v>
      </c>
      <c r="AB95" s="1">
        <v>0.25</v>
      </c>
      <c r="AC95" s="1">
        <v>0.25</v>
      </c>
      <c r="AD95" s="1">
        <v>0.25</v>
      </c>
      <c r="AE95" s="1">
        <v>0.25</v>
      </c>
      <c r="AF95" s="1">
        <v>0.25</v>
      </c>
      <c r="AG95" s="1">
        <v>0.25</v>
      </c>
      <c r="AH95" s="1">
        <v>0.25</v>
      </c>
      <c r="AI95" s="1">
        <v>0.25</v>
      </c>
      <c r="AJ95" s="1">
        <v>0.25</v>
      </c>
      <c r="AK95" s="1">
        <v>0.25</v>
      </c>
      <c r="AL95" s="1">
        <v>0.25</v>
      </c>
      <c r="AM95" s="1">
        <v>0.25</v>
      </c>
      <c r="AN95" s="1">
        <v>0.25</v>
      </c>
      <c r="AO95" s="1">
        <v>0.25</v>
      </c>
      <c r="AP95" s="1">
        <v>0.25</v>
      </c>
      <c r="AQ95" s="1">
        <v>0.25</v>
      </c>
      <c r="AR95" s="1">
        <v>0.25</v>
      </c>
      <c r="AS95" s="1">
        <v>0.25</v>
      </c>
      <c r="AT95" s="1">
        <v>0.25</v>
      </c>
      <c r="AU95" s="1">
        <v>0.25</v>
      </c>
      <c r="AV95" s="1">
        <v>0.25</v>
      </c>
      <c r="AW95" s="1">
        <v>0.25</v>
      </c>
      <c r="AX95" s="1">
        <v>0.25</v>
      </c>
      <c r="AY95" s="1">
        <v>0.25</v>
      </c>
      <c r="AZ95" s="1">
        <v>0.25</v>
      </c>
      <c r="BA95" s="1">
        <v>0.25</v>
      </c>
      <c r="BB95" s="1">
        <v>0.25</v>
      </c>
      <c r="BC95" s="1">
        <v>0.25</v>
      </c>
      <c r="BD95" s="1">
        <v>0.25</v>
      </c>
      <c r="BE95" s="1">
        <v>0.25</v>
      </c>
      <c r="BF95" s="1">
        <v>0.25</v>
      </c>
      <c r="BG95" s="1">
        <v>0.25</v>
      </c>
      <c r="BH95" s="1">
        <v>0.25</v>
      </c>
      <c r="BI95" s="1">
        <v>0.25</v>
      </c>
      <c r="BJ95" s="1">
        <v>0.25</v>
      </c>
      <c r="BK95" s="1">
        <v>0.25</v>
      </c>
      <c r="BL95" s="1">
        <v>0.25</v>
      </c>
      <c r="BM95" s="1">
        <v>0.25</v>
      </c>
      <c r="BN95" s="1">
        <v>0.25</v>
      </c>
      <c r="BO95" s="1">
        <v>0.25</v>
      </c>
      <c r="BP95" s="1">
        <v>0.25</v>
      </c>
      <c r="BQ95" s="1">
        <v>0.25</v>
      </c>
      <c r="BR95" s="1">
        <v>0.25</v>
      </c>
      <c r="BS95" s="1">
        <v>0.25</v>
      </c>
      <c r="BT95" s="1">
        <v>0.25</v>
      </c>
      <c r="BU95" s="1">
        <v>0.25</v>
      </c>
      <c r="BV95" s="1">
        <v>0.25</v>
      </c>
      <c r="BW95" s="1">
        <v>0.25</v>
      </c>
      <c r="BX95" s="1">
        <v>0.25</v>
      </c>
      <c r="BY95" s="1">
        <v>0.25</v>
      </c>
      <c r="BZ95" s="1">
        <v>0.25</v>
      </c>
      <c r="CA95" s="1">
        <v>0.25</v>
      </c>
      <c r="CB95" s="1">
        <v>0.25</v>
      </c>
      <c r="CC95" s="1">
        <v>0.25</v>
      </c>
      <c r="CD95" s="1">
        <v>0.25</v>
      </c>
      <c r="CE95" s="1">
        <v>0.25</v>
      </c>
      <c r="CF95" s="1">
        <v>0.25</v>
      </c>
      <c r="CG95" s="1">
        <v>0.25</v>
      </c>
      <c r="CH95" s="1">
        <v>0.25</v>
      </c>
      <c r="CI95" s="1">
        <v>0.25</v>
      </c>
      <c r="CJ95" s="1">
        <v>0.25</v>
      </c>
      <c r="CK95" s="1">
        <v>0.25</v>
      </c>
      <c r="CL95" s="1">
        <v>0.25</v>
      </c>
      <c r="CM95" s="1">
        <v>0.25</v>
      </c>
      <c r="CN95" s="1">
        <v>0.25</v>
      </c>
      <c r="CO95" s="1">
        <v>0.25</v>
      </c>
      <c r="CP95" s="1">
        <v>0.25</v>
      </c>
      <c r="CQ95" s="1">
        <v>0.25</v>
      </c>
      <c r="CR95" s="1">
        <v>0.25</v>
      </c>
      <c r="CS95" s="1">
        <v>0.25</v>
      </c>
      <c r="CT95" s="1">
        <v>0.25</v>
      </c>
      <c r="CU95" s="1">
        <v>0.25</v>
      </c>
      <c r="CV95" s="1">
        <v>0.25</v>
      </c>
      <c r="CW95" s="1">
        <v>0.25</v>
      </c>
      <c r="CX95" s="1">
        <v>0.25</v>
      </c>
      <c r="CY95" s="1">
        <v>0.25</v>
      </c>
      <c r="CZ95" s="1">
        <v>0.25</v>
      </c>
      <c r="DA95" s="1">
        <v>0.25</v>
      </c>
      <c r="DB95" s="1">
        <v>0.25</v>
      </c>
      <c r="DC95" s="1">
        <v>0.25</v>
      </c>
      <c r="DD95" s="1">
        <v>0.25</v>
      </c>
      <c r="DE95" s="1">
        <v>0.25</v>
      </c>
      <c r="DF95" s="1">
        <v>0.25</v>
      </c>
      <c r="DG95" s="1">
        <v>0.25</v>
      </c>
      <c r="DH95" s="1">
        <v>0.25</v>
      </c>
      <c r="DI95" s="1">
        <v>0.25</v>
      </c>
      <c r="DJ95" s="1">
        <v>0.25</v>
      </c>
      <c r="DK95" s="1">
        <v>0.25</v>
      </c>
      <c r="DL95" s="1">
        <v>0.25</v>
      </c>
      <c r="DM95" s="1">
        <v>0.25</v>
      </c>
      <c r="DN95" s="1">
        <v>0.25</v>
      </c>
      <c r="DO95" s="1">
        <v>0.25</v>
      </c>
      <c r="DP95" s="1">
        <v>0.25</v>
      </c>
      <c r="DQ95" s="1">
        <v>0.25</v>
      </c>
      <c r="DR95" s="1">
        <v>0.25</v>
      </c>
      <c r="DS95" s="1">
        <v>0.25</v>
      </c>
      <c r="DT95" s="1">
        <v>0.25</v>
      </c>
      <c r="DU95" s="1">
        <v>0.25</v>
      </c>
      <c r="DV95" s="1">
        <v>0.25</v>
      </c>
      <c r="DW95" s="1">
        <v>0.25</v>
      </c>
      <c r="DX95" s="1">
        <v>0.25</v>
      </c>
      <c r="DY95" s="1">
        <v>0.25</v>
      </c>
      <c r="DZ95" s="1">
        <v>0.25</v>
      </c>
      <c r="EA95" s="1">
        <v>0.25</v>
      </c>
      <c r="EB95" s="1">
        <v>0.25</v>
      </c>
      <c r="EC95" s="1">
        <v>0.25</v>
      </c>
      <c r="ED95" s="1">
        <v>0.25</v>
      </c>
      <c r="EE95" s="1">
        <v>0.25</v>
      </c>
      <c r="EF95" s="1">
        <v>0.25</v>
      </c>
      <c r="EG95" s="1">
        <v>0.25</v>
      </c>
      <c r="EH95" s="1">
        <v>0.25</v>
      </c>
      <c r="EI95" s="1">
        <v>0.25</v>
      </c>
      <c r="EJ95" s="1">
        <v>0.25</v>
      </c>
      <c r="EK95" s="1">
        <v>0.25</v>
      </c>
      <c r="EL95" s="1">
        <v>0.25</v>
      </c>
      <c r="EM95" s="1">
        <v>0.25</v>
      </c>
      <c r="EN95" s="1">
        <v>0.25</v>
      </c>
      <c r="EO95" s="1">
        <v>0.25</v>
      </c>
      <c r="EP95" s="1">
        <v>0.25</v>
      </c>
      <c r="EQ95" s="1">
        <v>0.25</v>
      </c>
      <c r="ER95" s="1">
        <v>0.25</v>
      </c>
      <c r="ES95" s="1">
        <v>0.25</v>
      </c>
      <c r="ET95" s="1">
        <v>0.25</v>
      </c>
      <c r="EU95" s="1">
        <v>0.25</v>
      </c>
      <c r="EV95" s="1">
        <v>0.25</v>
      </c>
      <c r="EW95" s="1">
        <v>0.25</v>
      </c>
      <c r="EX95" s="1">
        <v>0.25</v>
      </c>
      <c r="EY95" s="1">
        <v>0.25</v>
      </c>
      <c r="EZ95" s="1">
        <v>0.25</v>
      </c>
      <c r="FA95" s="1">
        <v>0.25</v>
      </c>
      <c r="FB95" s="1">
        <v>0.25</v>
      </c>
      <c r="FC95" s="1">
        <v>0.25</v>
      </c>
      <c r="FD95" s="1">
        <v>0.25</v>
      </c>
      <c r="FE95" s="1">
        <v>0.25</v>
      </c>
      <c r="FF95" s="1">
        <v>0.25</v>
      </c>
      <c r="FG95" s="1">
        <v>0.25</v>
      </c>
      <c r="FH95" s="1">
        <v>0.25</v>
      </c>
      <c r="FI95" s="1">
        <v>0.25</v>
      </c>
      <c r="FJ95" s="1">
        <v>0.25</v>
      </c>
      <c r="FK95" s="1">
        <v>0.25</v>
      </c>
      <c r="FL95" s="1">
        <v>0.25</v>
      </c>
      <c r="FM95" s="1">
        <v>0.25</v>
      </c>
      <c r="FN95" s="1">
        <v>0.25</v>
      </c>
      <c r="FO95" s="1">
        <v>0.25</v>
      </c>
      <c r="FP95" s="1">
        <v>0.25</v>
      </c>
      <c r="FQ95" s="1">
        <v>0.25</v>
      </c>
      <c r="FR95" s="1">
        <v>0.25</v>
      </c>
      <c r="FS95" s="1">
        <v>0.25</v>
      </c>
      <c r="FT95" s="1">
        <v>0.25</v>
      </c>
      <c r="FU95" s="1">
        <v>0.25</v>
      </c>
      <c r="FV95" s="1">
        <v>0.25</v>
      </c>
      <c r="FW95" s="1">
        <v>0.25</v>
      </c>
      <c r="FX95" s="1">
        <v>0.25</v>
      </c>
      <c r="FY95" s="1">
        <v>0.25</v>
      </c>
      <c r="FZ95" s="1">
        <v>0.25</v>
      </c>
      <c r="GA95" s="1">
        <v>0.25</v>
      </c>
      <c r="GB95" s="1">
        <v>0.25</v>
      </c>
      <c r="GC95" s="1">
        <v>0.25</v>
      </c>
      <c r="GD95" s="1">
        <v>0.25</v>
      </c>
      <c r="GE95" s="1">
        <v>0.25</v>
      </c>
      <c r="GF95" s="1">
        <v>0.25</v>
      </c>
      <c r="GG95" s="1">
        <v>0.25</v>
      </c>
      <c r="GH95" s="1">
        <v>0.25</v>
      </c>
      <c r="GI95" s="1">
        <v>0.25</v>
      </c>
      <c r="GJ95" s="1">
        <v>0.25</v>
      </c>
      <c r="GK95" s="1">
        <v>0.25</v>
      </c>
      <c r="GL95" s="1">
        <v>0.25</v>
      </c>
      <c r="GM95" s="1">
        <v>0.25</v>
      </c>
      <c r="GN95" s="1">
        <v>0.25</v>
      </c>
      <c r="GO95" s="1">
        <v>0.25</v>
      </c>
      <c r="GP95" s="1">
        <v>0.25</v>
      </c>
      <c r="GQ95" s="1">
        <v>0.25</v>
      </c>
      <c r="GR95" s="1">
        <v>0.25</v>
      </c>
      <c r="GS95" s="1">
        <v>0.25</v>
      </c>
      <c r="GT95" s="1">
        <v>0.25</v>
      </c>
      <c r="GU95" s="1">
        <v>0.25</v>
      </c>
      <c r="GV95" s="1">
        <v>0.25</v>
      </c>
      <c r="GW95" s="1">
        <v>0.25</v>
      </c>
      <c r="GX95" s="1">
        <v>0.25</v>
      </c>
      <c r="GY95" s="1">
        <v>0.25</v>
      </c>
      <c r="GZ95" s="1">
        <v>0.25</v>
      </c>
      <c r="HA95" s="1">
        <v>0.25</v>
      </c>
      <c r="HB95" s="1">
        <v>0.25</v>
      </c>
      <c r="HC95" s="1">
        <v>0.25</v>
      </c>
      <c r="HD95" s="1">
        <v>0.25</v>
      </c>
      <c r="HE95" s="1">
        <v>0.25</v>
      </c>
      <c r="HF95" s="1">
        <v>0.25</v>
      </c>
      <c r="HG95" s="1">
        <v>0.25</v>
      </c>
      <c r="HH95" s="1">
        <v>0.25</v>
      </c>
      <c r="HI95" s="1">
        <v>0.25</v>
      </c>
      <c r="HJ95" s="1">
        <v>0.25</v>
      </c>
      <c r="HK95" s="1">
        <v>0.25</v>
      </c>
      <c r="HL95" s="1">
        <v>0.25</v>
      </c>
      <c r="HM95" s="1">
        <v>0.25</v>
      </c>
      <c r="HN95" s="1">
        <v>0.25</v>
      </c>
      <c r="HO95" s="1">
        <v>0.25</v>
      </c>
      <c r="HP95" s="1">
        <v>0.25</v>
      </c>
      <c r="HQ95" s="1">
        <v>0.25</v>
      </c>
      <c r="HR95" s="1">
        <v>0.25</v>
      </c>
      <c r="HS95" s="1">
        <v>0.25</v>
      </c>
      <c r="HT95" s="1">
        <v>0.25</v>
      </c>
      <c r="HU95" s="1">
        <v>0.25</v>
      </c>
      <c r="HV95" s="1">
        <v>0.25</v>
      </c>
      <c r="HW95" s="1">
        <v>0.25</v>
      </c>
      <c r="HX95" s="1">
        <v>0.25</v>
      </c>
      <c r="HY95" s="1">
        <v>0.25</v>
      </c>
      <c r="HZ95" s="1">
        <v>0.25</v>
      </c>
      <c r="IA95" s="1">
        <v>0.25</v>
      </c>
      <c r="IB95" s="1">
        <v>0.25</v>
      </c>
      <c r="IC95" s="1">
        <v>0.25</v>
      </c>
      <c r="ID95" s="1">
        <v>0.25</v>
      </c>
      <c r="IE95" s="1">
        <v>0.25</v>
      </c>
      <c r="IF95" s="1">
        <v>0.25</v>
      </c>
      <c r="IG95" s="1">
        <v>0.25</v>
      </c>
      <c r="IH95" s="1">
        <v>0.25</v>
      </c>
      <c r="II95" s="1">
        <v>0.25</v>
      </c>
      <c r="IJ95" s="1">
        <v>0.25</v>
      </c>
      <c r="IK95" s="1">
        <v>0.25</v>
      </c>
      <c r="IL95" s="1">
        <v>0.25</v>
      </c>
      <c r="IM95" s="1">
        <v>0.25</v>
      </c>
      <c r="IN95" s="1">
        <v>0.25</v>
      </c>
      <c r="IO95" s="1">
        <v>0.25</v>
      </c>
      <c r="IP95" s="1">
        <v>0.25</v>
      </c>
      <c r="IQ95" s="1">
        <v>0.25</v>
      </c>
      <c r="IR95" s="1">
        <v>0.25</v>
      </c>
      <c r="IS95" s="1">
        <v>0.25</v>
      </c>
      <c r="IT95" s="1">
        <v>0.25</v>
      </c>
      <c r="IU95" s="1">
        <v>0.25</v>
      </c>
      <c r="IV95" s="1">
        <v>0.25</v>
      </c>
      <c r="IW95" s="1">
        <v>0.25</v>
      </c>
      <c r="IX95" s="1">
        <v>0.25</v>
      </c>
      <c r="IY95" s="1">
        <v>0.25</v>
      </c>
      <c r="IZ95" s="1">
        <v>0.25</v>
      </c>
      <c r="JA95" s="1">
        <v>0.25</v>
      </c>
      <c r="JB95" s="1">
        <v>0.25</v>
      </c>
      <c r="JC95" s="1">
        <v>0.25</v>
      </c>
      <c r="JD95" s="1">
        <v>0.25</v>
      </c>
      <c r="JE95" s="1">
        <v>0.25</v>
      </c>
      <c r="JF95" s="1">
        <v>0.25</v>
      </c>
      <c r="JG95" s="1">
        <v>0.25</v>
      </c>
      <c r="JH95" s="1">
        <v>0.25</v>
      </c>
      <c r="JI95" s="1">
        <v>0.25</v>
      </c>
      <c r="JJ95" s="1">
        <v>0.25</v>
      </c>
      <c r="JK95" s="1">
        <v>0.25</v>
      </c>
      <c r="JL95" s="1">
        <v>0.25</v>
      </c>
      <c r="JM95" s="1">
        <v>0.25</v>
      </c>
      <c r="JN95" s="1">
        <v>0.25</v>
      </c>
      <c r="JO95" s="1">
        <v>0.25</v>
      </c>
      <c r="JP95" s="1">
        <v>0.25</v>
      </c>
      <c r="JQ95" s="1">
        <v>0.25</v>
      </c>
      <c r="JR95" s="1">
        <v>0.25</v>
      </c>
      <c r="JS95" s="1">
        <v>0.25</v>
      </c>
      <c r="JT95" s="1">
        <v>0.25</v>
      </c>
      <c r="JU95" s="1">
        <v>0.25</v>
      </c>
      <c r="JV95" s="1">
        <v>0.25</v>
      </c>
      <c r="JW95" s="1">
        <v>0.25</v>
      </c>
      <c r="JX95" s="1">
        <v>0.25</v>
      </c>
      <c r="JY95" s="1">
        <v>0.25</v>
      </c>
      <c r="JZ95" s="1">
        <v>0.25</v>
      </c>
      <c r="KA95" s="1">
        <v>0.25</v>
      </c>
      <c r="KB95" s="1">
        <v>0.25</v>
      </c>
      <c r="KC95" s="1">
        <v>0.25</v>
      </c>
      <c r="KD95" s="1">
        <v>0.25</v>
      </c>
      <c r="KE95" s="1">
        <v>0.25</v>
      </c>
      <c r="KF95" s="1">
        <v>0.25</v>
      </c>
      <c r="KG95" s="1">
        <v>0.25</v>
      </c>
      <c r="KH95" s="1">
        <v>0.25</v>
      </c>
      <c r="KI95" s="1">
        <v>0.25</v>
      </c>
      <c r="KJ95" s="1">
        <v>0.25</v>
      </c>
      <c r="KK95" s="1">
        <v>0.25</v>
      </c>
      <c r="KL95" s="1">
        <v>0.25</v>
      </c>
      <c r="KM95" s="1">
        <v>0.25</v>
      </c>
      <c r="KN95" s="1">
        <v>0.25</v>
      </c>
      <c r="KO95" s="1">
        <v>0.25</v>
      </c>
      <c r="KP95" s="1">
        <v>0.25</v>
      </c>
      <c r="KQ95" s="1">
        <v>0.25</v>
      </c>
      <c r="KR95" s="1">
        <v>0.25</v>
      </c>
      <c r="KS95" s="1">
        <v>0.25</v>
      </c>
      <c r="KT95" s="1">
        <v>0.25</v>
      </c>
      <c r="KU95" s="1">
        <v>0.25</v>
      </c>
      <c r="KV95" s="1">
        <v>0.25</v>
      </c>
      <c r="KW95" s="1">
        <v>0.25</v>
      </c>
      <c r="KX95" s="1">
        <v>0.25</v>
      </c>
      <c r="KY95" s="1">
        <v>0.25</v>
      </c>
      <c r="KZ95" s="1">
        <v>0.25</v>
      </c>
      <c r="LA95" s="1">
        <v>0.25</v>
      </c>
      <c r="LB95" s="1">
        <v>0.25</v>
      </c>
      <c r="LC95" s="1">
        <v>0.25</v>
      </c>
      <c r="LD95" s="1">
        <v>0.25</v>
      </c>
      <c r="LE95" s="1">
        <v>0.25</v>
      </c>
      <c r="LF95" s="1">
        <v>0.25</v>
      </c>
      <c r="LG95" s="1">
        <v>0.25</v>
      </c>
      <c r="LH95" s="1">
        <v>0.25</v>
      </c>
      <c r="LI95" s="1">
        <v>0.25</v>
      </c>
      <c r="LJ95" s="1">
        <v>0.25</v>
      </c>
      <c r="LK95" s="1">
        <v>0.25</v>
      </c>
      <c r="LL95" s="1">
        <v>0.25</v>
      </c>
      <c r="LM95" s="1">
        <v>0.25</v>
      </c>
      <c r="LN95" s="1">
        <v>0.25</v>
      </c>
      <c r="LO95" s="1">
        <v>0.25</v>
      </c>
      <c r="LP95" s="1">
        <v>0.25</v>
      </c>
      <c r="LQ95" s="1">
        <v>0.25</v>
      </c>
      <c r="LR95" s="1">
        <v>0.25</v>
      </c>
      <c r="LS95" s="1">
        <v>0.25</v>
      </c>
      <c r="LT95" s="1">
        <v>0.25</v>
      </c>
      <c r="LU95" s="1">
        <v>0.25</v>
      </c>
      <c r="LV95" s="1">
        <v>0.25</v>
      </c>
      <c r="LW95" s="1">
        <v>0.25</v>
      </c>
      <c r="LX95" s="1">
        <v>0.25</v>
      </c>
      <c r="LY95" s="1">
        <v>0.25</v>
      </c>
      <c r="LZ95" s="1">
        <v>0.25</v>
      </c>
      <c r="MA95" s="1">
        <v>0.25</v>
      </c>
      <c r="MB95" s="1">
        <v>0.25</v>
      </c>
      <c r="MC95" s="1">
        <v>0.25</v>
      </c>
      <c r="MD95" s="1">
        <v>0.25</v>
      </c>
      <c r="ME95" s="1">
        <v>0.25</v>
      </c>
      <c r="MF95" s="1">
        <v>0.25</v>
      </c>
      <c r="MG95" s="1">
        <v>0.25</v>
      </c>
      <c r="MH95" s="1">
        <v>0.25</v>
      </c>
      <c r="MI95" s="1">
        <v>0.25</v>
      </c>
      <c r="MJ95" s="1">
        <v>0.25</v>
      </c>
      <c r="MK95" s="1">
        <v>0.25</v>
      </c>
      <c r="ML95" s="1">
        <v>0.25</v>
      </c>
      <c r="MM95" s="1">
        <v>0.25</v>
      </c>
      <c r="MN95" s="1">
        <v>0.25</v>
      </c>
      <c r="MO95" s="1">
        <v>0.25</v>
      </c>
      <c r="MP95" s="1">
        <v>0.25</v>
      </c>
      <c r="MQ95" s="1">
        <v>0.25</v>
      </c>
      <c r="MR95" s="1">
        <v>0.25</v>
      </c>
      <c r="MS95" s="1">
        <v>0.25</v>
      </c>
      <c r="MT95" s="1">
        <v>0.25</v>
      </c>
      <c r="MU95" s="1">
        <v>0.25</v>
      </c>
      <c r="MV95" s="1">
        <v>0.25</v>
      </c>
      <c r="MW95" s="1">
        <v>0.25</v>
      </c>
      <c r="MX95" s="1">
        <v>0.25</v>
      </c>
      <c r="MY95" s="1">
        <v>0.25</v>
      </c>
      <c r="MZ95" s="1">
        <v>0.25</v>
      </c>
      <c r="NA95" s="1">
        <v>0.25</v>
      </c>
      <c r="NB95" s="1">
        <v>0.25</v>
      </c>
      <c r="NC95" s="1">
        <v>0.25</v>
      </c>
      <c r="ND95" s="1">
        <v>0.25</v>
      </c>
      <c r="NE95" s="1">
        <v>0.25</v>
      </c>
      <c r="NF95" s="1">
        <v>0.25</v>
      </c>
      <c r="NG95" s="1">
        <v>0.25</v>
      </c>
      <c r="NH95" s="1">
        <v>0.25</v>
      </c>
      <c r="NI95" s="1">
        <v>0.25</v>
      </c>
    </row>
    <row r="96" spans="1:373" ht="15">
      <c r="B96" s="171" t="s">
        <v>1264</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s="1">
        <v>0</v>
      </c>
      <c r="AH96" s="1">
        <v>0</v>
      </c>
      <c r="AI96" s="1">
        <v>0</v>
      </c>
      <c r="AJ96" s="1">
        <v>0</v>
      </c>
      <c r="AK96" s="1">
        <v>0</v>
      </c>
      <c r="AL96" s="1">
        <v>0</v>
      </c>
      <c r="AM96" s="1">
        <v>0</v>
      </c>
      <c r="AN96" s="1">
        <v>0</v>
      </c>
      <c r="AO96" s="1">
        <v>0</v>
      </c>
      <c r="AP96" s="1">
        <v>0</v>
      </c>
      <c r="AQ96" s="1">
        <v>0</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0</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0</v>
      </c>
      <c r="JO96" s="1">
        <v>0</v>
      </c>
      <c r="JP96" s="1">
        <v>0</v>
      </c>
      <c r="JQ96" s="1">
        <v>0</v>
      </c>
      <c r="JR96" s="1">
        <v>0</v>
      </c>
      <c r="JS96" s="1">
        <v>0</v>
      </c>
      <c r="JT96" s="1">
        <v>0</v>
      </c>
      <c r="JU96" s="1">
        <v>0</v>
      </c>
      <c r="JV96" s="1">
        <v>0</v>
      </c>
      <c r="JW96" s="1">
        <v>0</v>
      </c>
      <c r="JX96" s="1">
        <v>0</v>
      </c>
      <c r="JY96" s="1">
        <v>0</v>
      </c>
      <c r="JZ96" s="1">
        <v>0</v>
      </c>
      <c r="KA96" s="1">
        <v>0</v>
      </c>
      <c r="KB96" s="1">
        <v>0</v>
      </c>
      <c r="KC96" s="1">
        <v>0</v>
      </c>
      <c r="KD96" s="1">
        <v>0</v>
      </c>
      <c r="KE96" s="1">
        <v>0</v>
      </c>
      <c r="KF96" s="1">
        <v>0</v>
      </c>
      <c r="KG96" s="1">
        <v>0</v>
      </c>
      <c r="KH96" s="1">
        <v>0</v>
      </c>
      <c r="KI96" s="1">
        <v>0</v>
      </c>
      <c r="KJ96" s="1">
        <v>0</v>
      </c>
      <c r="KK96" s="1">
        <v>0</v>
      </c>
      <c r="KL96" s="1">
        <v>0</v>
      </c>
      <c r="KM96" s="1">
        <v>0</v>
      </c>
      <c r="KN96" s="1">
        <v>0</v>
      </c>
      <c r="KO96" s="1">
        <v>0</v>
      </c>
      <c r="KP96" s="1">
        <v>0</v>
      </c>
      <c r="KQ96" s="1">
        <v>0</v>
      </c>
      <c r="KR96" s="1">
        <v>0</v>
      </c>
      <c r="KS96" s="1">
        <v>0</v>
      </c>
      <c r="KT96" s="1">
        <v>0</v>
      </c>
      <c r="KU96" s="1">
        <v>0</v>
      </c>
      <c r="KV96" s="1">
        <v>0</v>
      </c>
      <c r="KW96" s="1">
        <v>0</v>
      </c>
      <c r="KX96" s="1">
        <v>0</v>
      </c>
      <c r="KY96" s="1">
        <v>0</v>
      </c>
      <c r="KZ96" s="1">
        <v>0</v>
      </c>
      <c r="LA96" s="1">
        <v>0</v>
      </c>
      <c r="LB96" s="1">
        <v>0</v>
      </c>
      <c r="LC96" s="1">
        <v>0</v>
      </c>
      <c r="LD96" s="1">
        <v>0</v>
      </c>
      <c r="LE96" s="1">
        <v>0</v>
      </c>
      <c r="LF96" s="1">
        <v>0</v>
      </c>
      <c r="LG96" s="1">
        <v>0</v>
      </c>
      <c r="LH96" s="1">
        <v>0</v>
      </c>
      <c r="LI96" s="1">
        <v>0</v>
      </c>
      <c r="LJ96" s="1">
        <v>0</v>
      </c>
      <c r="LK96" s="1">
        <v>0</v>
      </c>
      <c r="LL96" s="1">
        <v>0</v>
      </c>
      <c r="LM96" s="1">
        <v>0</v>
      </c>
      <c r="LN96" s="1">
        <v>0</v>
      </c>
      <c r="LO96" s="1">
        <v>0</v>
      </c>
      <c r="LP96" s="1">
        <v>0</v>
      </c>
      <c r="LQ96" s="1">
        <v>0</v>
      </c>
      <c r="LR96" s="1">
        <v>0</v>
      </c>
      <c r="LS96" s="1">
        <v>0</v>
      </c>
      <c r="LT96" s="1">
        <v>0</v>
      </c>
      <c r="LU96" s="1">
        <v>0</v>
      </c>
      <c r="LV96" s="1">
        <v>0</v>
      </c>
      <c r="LW96" s="1">
        <v>0</v>
      </c>
      <c r="LX96" s="1">
        <v>0</v>
      </c>
      <c r="LY96" s="1">
        <v>0</v>
      </c>
      <c r="LZ96" s="1">
        <v>0</v>
      </c>
      <c r="MA96" s="1">
        <v>0</v>
      </c>
      <c r="MB96" s="1">
        <v>0</v>
      </c>
      <c r="MC96" s="1">
        <v>0</v>
      </c>
      <c r="MD96" s="1">
        <v>0</v>
      </c>
      <c r="ME96" s="1">
        <v>0</v>
      </c>
      <c r="MF96" s="1">
        <v>0</v>
      </c>
      <c r="MG96" s="1">
        <v>0</v>
      </c>
      <c r="MH96" s="1">
        <v>0</v>
      </c>
      <c r="MI96" s="1">
        <v>0</v>
      </c>
      <c r="MJ96" s="1">
        <v>0</v>
      </c>
      <c r="MK96" s="1">
        <v>0</v>
      </c>
      <c r="ML96" s="1">
        <v>0</v>
      </c>
      <c r="MM96" s="1">
        <v>0</v>
      </c>
      <c r="MN96" s="1">
        <v>0</v>
      </c>
      <c r="MO96" s="1">
        <v>0</v>
      </c>
      <c r="MP96" s="1">
        <v>0</v>
      </c>
      <c r="MQ96" s="1">
        <v>0</v>
      </c>
      <c r="MR96" s="1">
        <v>0</v>
      </c>
      <c r="MS96" s="1">
        <v>0</v>
      </c>
      <c r="MT96" s="1">
        <v>0</v>
      </c>
      <c r="MU96" s="1">
        <v>0</v>
      </c>
      <c r="MV96" s="1">
        <v>0</v>
      </c>
      <c r="MW96" s="1">
        <v>0</v>
      </c>
      <c r="MX96" s="1">
        <v>0</v>
      </c>
      <c r="MY96" s="1">
        <v>0</v>
      </c>
      <c r="MZ96" s="1">
        <v>0</v>
      </c>
      <c r="NA96" s="1">
        <v>0</v>
      </c>
      <c r="NB96" s="1">
        <v>0</v>
      </c>
      <c r="NC96" s="1">
        <v>0</v>
      </c>
      <c r="ND96" s="1">
        <v>0</v>
      </c>
      <c r="NE96" s="1">
        <v>0</v>
      </c>
      <c r="NF96" s="1">
        <v>0</v>
      </c>
      <c r="NG96" s="1">
        <v>0</v>
      </c>
      <c r="NH96" s="1">
        <v>0</v>
      </c>
      <c r="NI96" s="1">
        <v>0</v>
      </c>
    </row>
    <row r="97" spans="2:373" ht="15">
      <c r="B97" s="10" t="s">
        <v>375</v>
      </c>
      <c r="C97" s="18">
        <f>SUM(C88:C96)</f>
        <v>1.837962962962963</v>
      </c>
      <c r="D97" s="18">
        <f t="shared" ref="D97:BM97" si="246">SUM(D88:D96)</f>
        <v>1.9351851851851853</v>
      </c>
      <c r="E97" s="18">
        <f t="shared" si="246"/>
        <v>1.8919753086419753</v>
      </c>
      <c r="F97" s="18">
        <f t="shared" si="246"/>
        <v>1.8641975308641974</v>
      </c>
      <c r="G97" s="18">
        <f t="shared" si="246"/>
        <v>1.8503086419753085</v>
      </c>
      <c r="H97" s="18">
        <f t="shared" si="246"/>
        <v>2.1836419753086416</v>
      </c>
      <c r="I97" s="18">
        <f t="shared" si="246"/>
        <v>2.1975308641975309</v>
      </c>
      <c r="J97" s="18">
        <f t="shared" si="246"/>
        <v>1.962962962962963</v>
      </c>
      <c r="K97" s="18">
        <f t="shared" si="246"/>
        <v>1.8935185185185186</v>
      </c>
      <c r="L97" s="18">
        <f t="shared" si="246"/>
        <v>1.8155864197530862</v>
      </c>
      <c r="M97" s="18">
        <f t="shared" si="246"/>
        <v>1.8016975308641974</v>
      </c>
      <c r="N97" s="18">
        <f t="shared" si="246"/>
        <v>1.8919753086419753</v>
      </c>
      <c r="O97" s="18">
        <f t="shared" si="246"/>
        <v>2.1975308641975309</v>
      </c>
      <c r="P97" s="18">
        <f t="shared" si="246"/>
        <v>2.2253086419753085</v>
      </c>
      <c r="Q97" s="18">
        <f t="shared" si="246"/>
        <v>1.9768518518518521</v>
      </c>
      <c r="R97" s="18">
        <f t="shared" si="246"/>
        <v>2.0740740740740744</v>
      </c>
      <c r="S97" s="18">
        <f t="shared" si="246"/>
        <v>1.9058641975308641</v>
      </c>
      <c r="T97" s="18">
        <f t="shared" si="246"/>
        <v>1.8641975308641974</v>
      </c>
      <c r="U97" s="18">
        <f t="shared" si="246"/>
        <v>1.8364197530864197</v>
      </c>
      <c r="V97" s="18">
        <f t="shared" si="246"/>
        <v>2.1836419753086416</v>
      </c>
      <c r="W97" s="18">
        <f t="shared" si="246"/>
        <v>2.1975308641975309</v>
      </c>
      <c r="X97" s="18">
        <f t="shared" si="246"/>
        <v>1.9490740740740742</v>
      </c>
      <c r="Y97" s="18">
        <f t="shared" si="246"/>
        <v>1.962962962962963</v>
      </c>
      <c r="Z97" s="18">
        <f t="shared" si="246"/>
        <v>1.8641975308641974</v>
      </c>
      <c r="AA97" s="18">
        <f t="shared" si="246"/>
        <v>1.8503086419753085</v>
      </c>
      <c r="AB97" s="18">
        <f t="shared" si="246"/>
        <v>1.8294753086419753</v>
      </c>
      <c r="AC97" s="18">
        <f t="shared" si="246"/>
        <v>2.1836419753086416</v>
      </c>
      <c r="AD97" s="18">
        <f t="shared" si="246"/>
        <v>2.2183641975308639</v>
      </c>
      <c r="AE97" s="18">
        <f t="shared" si="246"/>
        <v>2.0185185185185186</v>
      </c>
      <c r="AF97" s="18">
        <f t="shared" si="246"/>
        <v>2.0462962962962963</v>
      </c>
      <c r="AG97" s="18">
        <f t="shared" si="246"/>
        <v>1.8919753086419753</v>
      </c>
      <c r="AH97" s="18">
        <f t="shared" si="246"/>
        <v>1.8364197530864197</v>
      </c>
      <c r="AI97" s="18">
        <f t="shared" si="246"/>
        <v>1.8364197530864197</v>
      </c>
      <c r="AJ97" s="18">
        <f t="shared" si="246"/>
        <v>2.2253086419753085</v>
      </c>
      <c r="AK97" s="18">
        <f t="shared" si="246"/>
        <v>2.2253086419753085</v>
      </c>
      <c r="AL97" s="18">
        <f t="shared" si="246"/>
        <v>2.0185185185185186</v>
      </c>
      <c r="AM97" s="18">
        <f t="shared" si="246"/>
        <v>2.1157407407407409</v>
      </c>
      <c r="AN97" s="18">
        <f t="shared" si="246"/>
        <v>1.9475308641975309</v>
      </c>
      <c r="AO97" s="18">
        <f t="shared" si="246"/>
        <v>1.933641975308642</v>
      </c>
      <c r="AP97" s="18">
        <f t="shared" si="246"/>
        <v>1.8641975308641974</v>
      </c>
      <c r="AQ97" s="18">
        <f t="shared" si="246"/>
        <v>2.1975308641975309</v>
      </c>
      <c r="AR97" s="18">
        <f t="shared" si="246"/>
        <v>2.1975308641975309</v>
      </c>
      <c r="AS97" s="18">
        <f t="shared" si="246"/>
        <v>1.9768518518518521</v>
      </c>
      <c r="AT97" s="18">
        <f t="shared" si="246"/>
        <v>1.9768518518518521</v>
      </c>
      <c r="AU97" s="18">
        <f t="shared" si="246"/>
        <v>1.8641975308641974</v>
      </c>
      <c r="AV97" s="18">
        <f t="shared" si="246"/>
        <v>1.8919753086419753</v>
      </c>
      <c r="AW97" s="18">
        <f t="shared" si="246"/>
        <v>1.919753086419753</v>
      </c>
      <c r="AX97" s="18">
        <f t="shared" si="246"/>
        <v>2.2530864197530862</v>
      </c>
      <c r="AY97" s="18">
        <f t="shared" si="246"/>
        <v>2.2530864197530862</v>
      </c>
      <c r="AZ97" s="18">
        <f t="shared" si="246"/>
        <v>2.0462962962962963</v>
      </c>
      <c r="BA97" s="18">
        <f t="shared" si="246"/>
        <v>2.1157407407407409</v>
      </c>
      <c r="BB97" s="18">
        <f t="shared" si="246"/>
        <v>1.9753086419753085</v>
      </c>
      <c r="BC97" s="18">
        <f t="shared" si="246"/>
        <v>1.9753086419753085</v>
      </c>
      <c r="BD97" s="18">
        <f t="shared" si="246"/>
        <v>1.9753086419753085</v>
      </c>
      <c r="BE97" s="18">
        <f t="shared" si="246"/>
        <v>2.2530864197530862</v>
      </c>
      <c r="BF97" s="18">
        <f t="shared" si="246"/>
        <v>2.2530864197530862</v>
      </c>
      <c r="BG97" s="18">
        <f t="shared" si="246"/>
        <v>2.0185185185185186</v>
      </c>
      <c r="BH97" s="18">
        <f t="shared" si="246"/>
        <v>1.9768518518518521</v>
      </c>
      <c r="BI97" s="18">
        <f t="shared" si="246"/>
        <v>1.8780864197530862</v>
      </c>
      <c r="BJ97" s="18">
        <f t="shared" si="246"/>
        <v>1.8503086419753085</v>
      </c>
      <c r="BK97" s="18">
        <f t="shared" si="246"/>
        <v>1.8503086419753085</v>
      </c>
      <c r="BL97" s="18">
        <f t="shared" si="246"/>
        <v>2.1975308641975309</v>
      </c>
      <c r="BM97" s="18">
        <f t="shared" si="246"/>
        <v>2.2530864197530862</v>
      </c>
      <c r="BN97" s="18">
        <f t="shared" ref="BN97:DP97" si="247">SUM(BN88:BN96)</f>
        <v>1.7685185185185186</v>
      </c>
      <c r="BO97" s="18">
        <f t="shared" si="247"/>
        <v>2.0740740740740744</v>
      </c>
      <c r="BP97" s="18">
        <f t="shared" si="247"/>
        <v>1.9058641975308641</v>
      </c>
      <c r="BQ97" s="18">
        <f t="shared" si="247"/>
        <v>1.8225308641975309</v>
      </c>
      <c r="BR97" s="18">
        <f t="shared" si="247"/>
        <v>1.8086419753086418</v>
      </c>
      <c r="BS97" s="18">
        <f t="shared" si="247"/>
        <v>2.1975308641975309</v>
      </c>
      <c r="BT97" s="18">
        <f t="shared" si="247"/>
        <v>2.2253086419753085</v>
      </c>
      <c r="BU97" s="18">
        <f t="shared" si="247"/>
        <v>1.9768518518518521</v>
      </c>
      <c r="BV97" s="18">
        <f t="shared" si="247"/>
        <v>2.0046296296296298</v>
      </c>
      <c r="BW97" s="18">
        <f t="shared" si="247"/>
        <v>1.8641975308641974</v>
      </c>
      <c r="BX97" s="18">
        <f t="shared" si="247"/>
        <v>1.8641975308641974</v>
      </c>
      <c r="BY97" s="18">
        <f t="shared" si="247"/>
        <v>1.8641975308641974</v>
      </c>
      <c r="BZ97" s="18">
        <f t="shared" si="247"/>
        <v>2.1975308641975309</v>
      </c>
      <c r="CA97" s="18">
        <f t="shared" si="247"/>
        <v>2.2114197530864197</v>
      </c>
      <c r="CB97" s="18">
        <f t="shared" si="247"/>
        <v>1.9351851851851853</v>
      </c>
      <c r="CC97" s="18">
        <f t="shared" si="247"/>
        <v>1.962962962962963</v>
      </c>
      <c r="CD97" s="18">
        <f t="shared" si="247"/>
        <v>1.5277777777777777</v>
      </c>
      <c r="CE97" s="18">
        <f t="shared" si="247"/>
        <v>1.5277777777777777</v>
      </c>
      <c r="CF97" s="18">
        <f t="shared" si="247"/>
        <v>1.5555555555555556</v>
      </c>
      <c r="CG97" s="18">
        <f t="shared" si="247"/>
        <v>1.5555555555555556</v>
      </c>
      <c r="CH97" s="18">
        <f t="shared" si="247"/>
        <v>1.4027777777777777</v>
      </c>
      <c r="CI97" s="18">
        <f t="shared" si="247"/>
        <v>1.5972222222222223</v>
      </c>
      <c r="CJ97" s="18">
        <f t="shared" si="247"/>
        <v>1.75</v>
      </c>
      <c r="CK97" s="18">
        <f t="shared" si="247"/>
        <v>1.75</v>
      </c>
      <c r="CL97" s="18">
        <f t="shared" si="247"/>
        <v>1.5972222222222223</v>
      </c>
      <c r="CM97" s="18">
        <f t="shared" si="247"/>
        <v>1.5972222222222223</v>
      </c>
      <c r="CN97" s="18">
        <f t="shared" si="247"/>
        <v>1.5972222222222223</v>
      </c>
      <c r="CO97" s="18">
        <f t="shared" si="247"/>
        <v>1.4722222222222223</v>
      </c>
      <c r="CP97" s="18">
        <f t="shared" si="247"/>
        <v>1.5972222222222223</v>
      </c>
      <c r="CQ97" s="18">
        <f t="shared" si="247"/>
        <v>2.5499999999999998</v>
      </c>
      <c r="CR97" s="18">
        <f t="shared" si="247"/>
        <v>2.3305555555555557</v>
      </c>
      <c r="CS97" s="18">
        <f t="shared" si="247"/>
        <v>2.2333333333333334</v>
      </c>
      <c r="CT97" s="18">
        <f t="shared" si="247"/>
        <v>2.177777777777778</v>
      </c>
      <c r="CU97" s="18">
        <f t="shared" si="247"/>
        <v>2.708333333333333</v>
      </c>
      <c r="CV97" s="18">
        <f t="shared" si="247"/>
        <v>2.7222222222222219</v>
      </c>
      <c r="CW97" s="18">
        <f t="shared" si="247"/>
        <v>2.0499999999999998</v>
      </c>
      <c r="CX97" s="18">
        <f t="shared" si="247"/>
        <v>2.3277777777777775</v>
      </c>
      <c r="CY97" s="18">
        <f t="shared" si="247"/>
        <v>2.1222222222222222</v>
      </c>
      <c r="CZ97" s="18">
        <f t="shared" si="247"/>
        <v>2.0805555555555557</v>
      </c>
      <c r="DA97" s="18">
        <f t="shared" si="247"/>
        <v>2.2888888888888888</v>
      </c>
      <c r="DB97" s="18">
        <f t="shared" si="247"/>
        <v>1.4097222222222223</v>
      </c>
      <c r="DC97" s="18">
        <f t="shared" si="247"/>
        <v>1.4166666666666667</v>
      </c>
      <c r="DD97" s="18">
        <f t="shared" si="247"/>
        <v>1.6388888888888888</v>
      </c>
      <c r="DE97" s="18">
        <f t="shared" si="247"/>
        <v>1.7013888888888888</v>
      </c>
      <c r="DF97" s="18">
        <f t="shared" si="247"/>
        <v>1.5555555555555556</v>
      </c>
      <c r="DG97" s="18">
        <f t="shared" si="247"/>
        <v>1.5555555555555556</v>
      </c>
      <c r="DH97" s="18">
        <f t="shared" si="247"/>
        <v>1.6666666666666667</v>
      </c>
      <c r="DI97" s="18">
        <f t="shared" si="247"/>
        <v>1.7777777777777779</v>
      </c>
      <c r="DJ97" s="18">
        <f t="shared" si="247"/>
        <v>1.5555555555555556</v>
      </c>
      <c r="DK97" s="18">
        <f t="shared" si="247"/>
        <v>1.6944444444444444</v>
      </c>
      <c r="DL97" s="18">
        <f t="shared" si="247"/>
        <v>2.5777777777777775</v>
      </c>
      <c r="DM97" s="18">
        <f t="shared" si="247"/>
        <v>2.4694444444444446</v>
      </c>
      <c r="DN97" s="18">
        <f t="shared" si="247"/>
        <v>2.3722222222222222</v>
      </c>
      <c r="DO97" s="18">
        <f t="shared" si="247"/>
        <v>2.4694444444444446</v>
      </c>
      <c r="DP97" s="18">
        <f t="shared" si="247"/>
        <v>2.7499999999999996</v>
      </c>
      <c r="DQ97" s="18">
        <f t="shared" ref="DQ97:GB97" si="248">SUM(DQ88:DQ96)</f>
        <v>2.7222222222222219</v>
      </c>
      <c r="DR97" s="18">
        <f t="shared" si="248"/>
        <v>2.2999999999999998</v>
      </c>
      <c r="DS97" s="18">
        <f t="shared" si="248"/>
        <v>4.0638888888888882</v>
      </c>
      <c r="DT97" s="18">
        <f t="shared" si="248"/>
        <v>3.7611111111111115</v>
      </c>
      <c r="DU97" s="18">
        <f t="shared" si="248"/>
        <v>3.7611111111111115</v>
      </c>
      <c r="DV97" s="18">
        <f t="shared" si="248"/>
        <v>3.7750000000000004</v>
      </c>
      <c r="DW97" s="18">
        <f t="shared" si="248"/>
        <v>5.7222222222222223</v>
      </c>
      <c r="DX97" s="18">
        <f t="shared" si="248"/>
        <v>5.7361111111111116</v>
      </c>
      <c r="DY97" s="18">
        <f t="shared" si="248"/>
        <v>4.05</v>
      </c>
      <c r="DZ97" s="18">
        <f t="shared" si="248"/>
        <v>4.0638888888888882</v>
      </c>
      <c r="EA97" s="18">
        <f t="shared" si="248"/>
        <v>3.7611111111111115</v>
      </c>
      <c r="EB97" s="18">
        <f t="shared" si="248"/>
        <v>3.7750000000000004</v>
      </c>
      <c r="EC97" s="18">
        <f t="shared" si="248"/>
        <v>3.7750000000000004</v>
      </c>
      <c r="ED97" s="18">
        <f t="shared" si="248"/>
        <v>5.75</v>
      </c>
      <c r="EE97" s="18">
        <f t="shared" si="248"/>
        <v>5.75</v>
      </c>
      <c r="EF97" s="18">
        <f t="shared" si="248"/>
        <v>4.0916666666666668</v>
      </c>
      <c r="EG97" s="18">
        <f t="shared" si="248"/>
        <v>4.1611111111111114</v>
      </c>
      <c r="EH97" s="18">
        <f t="shared" si="248"/>
        <v>3.8444444444444446</v>
      </c>
      <c r="EI97" s="18">
        <f t="shared" si="248"/>
        <v>3.8444444444444446</v>
      </c>
      <c r="EJ97" s="18">
        <f t="shared" si="248"/>
        <v>2.2333333333333334</v>
      </c>
      <c r="EK97" s="18">
        <f t="shared" si="248"/>
        <v>2.8055555555555554</v>
      </c>
      <c r="EL97" s="18">
        <f t="shared" si="248"/>
        <v>2.8055555555555554</v>
      </c>
      <c r="EM97" s="18">
        <f t="shared" si="248"/>
        <v>2.4388888888888887</v>
      </c>
      <c r="EN97" s="18">
        <f t="shared" si="248"/>
        <v>2.661111111111111</v>
      </c>
      <c r="EO97" s="18">
        <f t="shared" si="248"/>
        <v>2.3722222222222222</v>
      </c>
      <c r="EP97" s="18">
        <f t="shared" si="248"/>
        <v>2.3444444444444446</v>
      </c>
      <c r="EQ97" s="18">
        <f t="shared" si="248"/>
        <v>2.3444444444444446</v>
      </c>
      <c r="ER97" s="18">
        <f t="shared" si="248"/>
        <v>3.208333333333333</v>
      </c>
      <c r="ES97" s="18">
        <f t="shared" si="248"/>
        <v>2.8055555555555554</v>
      </c>
      <c r="ET97" s="18">
        <f t="shared" si="248"/>
        <v>2.4388888888888887</v>
      </c>
      <c r="EU97" s="18">
        <f t="shared" si="248"/>
        <v>2.6749999999999998</v>
      </c>
      <c r="EV97" s="18">
        <f t="shared" si="248"/>
        <v>2.427777777777778</v>
      </c>
      <c r="EW97" s="18">
        <f t="shared" si="248"/>
        <v>2.3722222222222222</v>
      </c>
      <c r="EX97" s="18">
        <f t="shared" si="248"/>
        <v>2.3722222222222222</v>
      </c>
      <c r="EY97" s="18">
        <f t="shared" si="248"/>
        <v>3.1388888888888884</v>
      </c>
      <c r="EZ97" s="18">
        <f t="shared" si="248"/>
        <v>3</v>
      </c>
      <c r="FA97" s="18">
        <f t="shared" si="248"/>
        <v>2.4944444444444445</v>
      </c>
      <c r="FB97" s="18">
        <f t="shared" si="248"/>
        <v>2.6333333333333333</v>
      </c>
      <c r="FC97" s="18">
        <f t="shared" si="248"/>
        <v>2.4555555555555557</v>
      </c>
      <c r="FD97" s="18">
        <f t="shared" si="248"/>
        <v>2.4000000000000004</v>
      </c>
      <c r="FE97" s="18">
        <f t="shared" si="248"/>
        <v>2.4000000000000004</v>
      </c>
      <c r="FF97" s="18">
        <f t="shared" si="248"/>
        <v>3.1388888888888884</v>
      </c>
      <c r="FG97" s="18">
        <f t="shared" si="248"/>
        <v>2.8055555555555554</v>
      </c>
      <c r="FH97" s="18">
        <f t="shared" si="248"/>
        <v>2.5777777777777775</v>
      </c>
      <c r="FI97" s="18">
        <f t="shared" si="248"/>
        <v>2.3277777777777775</v>
      </c>
      <c r="FJ97" s="18">
        <f t="shared" si="248"/>
        <v>2.1916666666666669</v>
      </c>
      <c r="FK97" s="18">
        <f t="shared" si="248"/>
        <v>2.1916666666666669</v>
      </c>
      <c r="FL97" s="18">
        <f t="shared" si="248"/>
        <v>2.1916666666666669</v>
      </c>
      <c r="FM97" s="18">
        <f t="shared" si="248"/>
        <v>2.7916666666666665</v>
      </c>
      <c r="FN97" s="18">
        <f t="shared" si="248"/>
        <v>2.7916666666666665</v>
      </c>
      <c r="FO97" s="18">
        <f t="shared" si="248"/>
        <v>2.2583333333333333</v>
      </c>
      <c r="FP97" s="18">
        <f t="shared" si="248"/>
        <v>2.2583333333333333</v>
      </c>
      <c r="FQ97" s="18">
        <f t="shared" si="248"/>
        <v>2.1916666666666669</v>
      </c>
      <c r="FR97" s="18">
        <f t="shared" si="248"/>
        <v>2.1916666666666669</v>
      </c>
      <c r="FS97" s="18">
        <f t="shared" si="248"/>
        <v>2.1916666666666669</v>
      </c>
      <c r="FT97" s="18">
        <f t="shared" si="248"/>
        <v>2.7916666666666665</v>
      </c>
      <c r="FU97" s="18">
        <f t="shared" si="248"/>
        <v>2.7916666666666665</v>
      </c>
      <c r="FV97" s="18">
        <f t="shared" si="248"/>
        <v>2.2583333333333333</v>
      </c>
      <c r="FW97" s="18">
        <f t="shared" si="248"/>
        <v>2.2583333333333333</v>
      </c>
      <c r="FX97" s="18">
        <f t="shared" si="248"/>
        <v>2.1916666666666669</v>
      </c>
      <c r="FY97" s="18">
        <f t="shared" si="248"/>
        <v>2.1916666666666669</v>
      </c>
      <c r="FZ97" s="18">
        <f t="shared" si="248"/>
        <v>2.1916666666666669</v>
      </c>
      <c r="GA97" s="18">
        <f t="shared" si="248"/>
        <v>2.7916666666666665</v>
      </c>
      <c r="GB97" s="18">
        <f t="shared" si="248"/>
        <v>2.7916666666666665</v>
      </c>
      <c r="GC97" s="18">
        <f t="shared" ref="GC97:IN97" si="249">SUM(GC88:GC96)</f>
        <v>2.2583333333333333</v>
      </c>
      <c r="GD97" s="18">
        <f t="shared" si="249"/>
        <v>2.2583333333333333</v>
      </c>
      <c r="GE97" s="18">
        <f t="shared" si="249"/>
        <v>2.1916666666666669</v>
      </c>
      <c r="GF97" s="18">
        <f t="shared" si="249"/>
        <v>2.1916666666666669</v>
      </c>
      <c r="GG97" s="18">
        <f t="shared" si="249"/>
        <v>2.1916666666666669</v>
      </c>
      <c r="GH97" s="18">
        <f t="shared" si="249"/>
        <v>2.7916666666666665</v>
      </c>
      <c r="GI97" s="18">
        <f t="shared" si="249"/>
        <v>2.7916666666666665</v>
      </c>
      <c r="GJ97" s="18">
        <f t="shared" si="249"/>
        <v>2.2583333333333333</v>
      </c>
      <c r="GK97" s="18">
        <f t="shared" si="249"/>
        <v>2.2583333333333333</v>
      </c>
      <c r="GL97" s="18">
        <f t="shared" si="249"/>
        <v>2.1916666666666669</v>
      </c>
      <c r="GM97" s="18">
        <f t="shared" si="249"/>
        <v>2.1916666666666669</v>
      </c>
      <c r="GN97" s="18">
        <f t="shared" si="249"/>
        <v>2.1916666666666669</v>
      </c>
      <c r="GO97" s="18">
        <f t="shared" si="249"/>
        <v>2.7916666666666665</v>
      </c>
      <c r="GP97" s="18">
        <f t="shared" si="249"/>
        <v>2.7916666666666665</v>
      </c>
      <c r="GQ97" s="18">
        <f t="shared" si="249"/>
        <v>2.2583333333333333</v>
      </c>
      <c r="GR97" s="18">
        <f t="shared" si="249"/>
        <v>2.2583333333333333</v>
      </c>
      <c r="GS97" s="18">
        <f t="shared" si="249"/>
        <v>2.1916666666666669</v>
      </c>
      <c r="GT97" s="18">
        <f t="shared" si="249"/>
        <v>2.1916666666666669</v>
      </c>
      <c r="GU97" s="18">
        <f t="shared" si="249"/>
        <v>2.1916666666666669</v>
      </c>
      <c r="GV97" s="18">
        <f t="shared" si="249"/>
        <v>2.7916666666666665</v>
      </c>
      <c r="GW97" s="18">
        <f t="shared" si="249"/>
        <v>2.7916666666666665</v>
      </c>
      <c r="GX97" s="18">
        <f t="shared" si="249"/>
        <v>2.2583333333333333</v>
      </c>
      <c r="GY97" s="18">
        <f t="shared" si="249"/>
        <v>2.2583333333333333</v>
      </c>
      <c r="GZ97" s="18">
        <f t="shared" si="249"/>
        <v>2.1916666666666669</v>
      </c>
      <c r="HA97" s="18">
        <f t="shared" si="249"/>
        <v>2.1916666666666669</v>
      </c>
      <c r="HB97" s="18">
        <f t="shared" si="249"/>
        <v>2.1916666666666669</v>
      </c>
      <c r="HC97" s="18">
        <f t="shared" si="249"/>
        <v>2.7916666666666665</v>
      </c>
      <c r="HD97" s="18">
        <f t="shared" si="249"/>
        <v>2.7916666666666665</v>
      </c>
      <c r="HE97" s="18">
        <f t="shared" si="249"/>
        <v>2.2583333333333333</v>
      </c>
      <c r="HF97" s="18">
        <f t="shared" si="249"/>
        <v>2.2583333333333333</v>
      </c>
      <c r="HG97" s="18">
        <f t="shared" si="249"/>
        <v>2.1916666666666669</v>
      </c>
      <c r="HH97" s="18">
        <f t="shared" si="249"/>
        <v>2.1916666666666669</v>
      </c>
      <c r="HI97" s="18">
        <f t="shared" si="249"/>
        <v>2.1916666666666669</v>
      </c>
      <c r="HJ97" s="18">
        <f t="shared" si="249"/>
        <v>2.7916666666666665</v>
      </c>
      <c r="HK97" s="18">
        <f t="shared" si="249"/>
        <v>2.7916666666666665</v>
      </c>
      <c r="HL97" s="18">
        <f t="shared" si="249"/>
        <v>2.2583333333333333</v>
      </c>
      <c r="HM97" s="18">
        <f t="shared" si="249"/>
        <v>2.2583333333333333</v>
      </c>
      <c r="HN97" s="18">
        <f t="shared" si="249"/>
        <v>2.1916666666666669</v>
      </c>
      <c r="HO97" s="18">
        <f t="shared" si="249"/>
        <v>2.1916666666666669</v>
      </c>
      <c r="HP97" s="18">
        <f t="shared" si="249"/>
        <v>2.1916666666666669</v>
      </c>
      <c r="HQ97" s="18">
        <f t="shared" si="249"/>
        <v>2.7916666666666665</v>
      </c>
      <c r="HR97" s="18">
        <f t="shared" si="249"/>
        <v>2.7916666666666665</v>
      </c>
      <c r="HS97" s="18">
        <f t="shared" si="249"/>
        <v>2.2583333333333333</v>
      </c>
      <c r="HT97" s="18">
        <f t="shared" si="249"/>
        <v>2.2583333333333333</v>
      </c>
      <c r="HU97" s="18">
        <f t="shared" si="249"/>
        <v>2.1916666666666669</v>
      </c>
      <c r="HV97" s="18">
        <f t="shared" si="249"/>
        <v>2.1916666666666669</v>
      </c>
      <c r="HW97" s="18">
        <f t="shared" si="249"/>
        <v>2.1916666666666669</v>
      </c>
      <c r="HX97" s="18">
        <f t="shared" si="249"/>
        <v>2.7916666666666665</v>
      </c>
      <c r="HY97" s="18">
        <f t="shared" si="249"/>
        <v>2.7916666666666665</v>
      </c>
      <c r="HZ97" s="18">
        <f t="shared" si="249"/>
        <v>2.2583333333333333</v>
      </c>
      <c r="IA97" s="18">
        <f t="shared" si="249"/>
        <v>2.2583333333333333</v>
      </c>
      <c r="IB97" s="18">
        <f t="shared" si="249"/>
        <v>2.1916666666666669</v>
      </c>
      <c r="IC97" s="18">
        <f t="shared" si="249"/>
        <v>2.1916666666666669</v>
      </c>
      <c r="ID97" s="18">
        <f t="shared" si="249"/>
        <v>2.1916666666666669</v>
      </c>
      <c r="IE97" s="18">
        <f t="shared" si="249"/>
        <v>2.7916666666666665</v>
      </c>
      <c r="IF97" s="18">
        <f t="shared" si="249"/>
        <v>2.7916666666666665</v>
      </c>
      <c r="IG97" s="18">
        <f t="shared" si="249"/>
        <v>2.2583333333333333</v>
      </c>
      <c r="IH97" s="18">
        <f t="shared" si="249"/>
        <v>2.2583333333333333</v>
      </c>
      <c r="II97" s="18">
        <f t="shared" si="249"/>
        <v>2.1916666666666669</v>
      </c>
      <c r="IJ97" s="18">
        <f t="shared" si="249"/>
        <v>2.1916666666666669</v>
      </c>
      <c r="IK97" s="18">
        <f t="shared" si="249"/>
        <v>2.1916666666666669</v>
      </c>
      <c r="IL97" s="18">
        <f t="shared" si="249"/>
        <v>2.7916666666666665</v>
      </c>
      <c r="IM97" s="18">
        <f t="shared" si="249"/>
        <v>2.7916666666666665</v>
      </c>
      <c r="IN97" s="18">
        <f t="shared" si="249"/>
        <v>2.2583333333333333</v>
      </c>
      <c r="IO97" s="18">
        <f t="shared" ref="IO97:KZ97" si="250">SUM(IO88:IO96)</f>
        <v>2.2583333333333333</v>
      </c>
      <c r="IP97" s="18">
        <f t="shared" si="250"/>
        <v>2.1916666666666669</v>
      </c>
      <c r="IQ97" s="18">
        <f t="shared" si="250"/>
        <v>2.1916666666666669</v>
      </c>
      <c r="IR97" s="18">
        <f t="shared" si="250"/>
        <v>2.1916666666666669</v>
      </c>
      <c r="IS97" s="18">
        <f t="shared" si="250"/>
        <v>2.7916666666666665</v>
      </c>
      <c r="IT97" s="18">
        <f t="shared" si="250"/>
        <v>2.7916666666666665</v>
      </c>
      <c r="IU97" s="18">
        <f t="shared" si="250"/>
        <v>2.2583333333333333</v>
      </c>
      <c r="IV97" s="18">
        <f t="shared" si="250"/>
        <v>2.2583333333333333</v>
      </c>
      <c r="IW97" s="18">
        <f t="shared" si="250"/>
        <v>2.1916666666666669</v>
      </c>
      <c r="IX97" s="18">
        <f t="shared" si="250"/>
        <v>2.1916666666666669</v>
      </c>
      <c r="IY97" s="18">
        <f t="shared" si="250"/>
        <v>2.1916666666666669</v>
      </c>
      <c r="IZ97" s="18">
        <f t="shared" si="250"/>
        <v>2.7916666666666665</v>
      </c>
      <c r="JA97" s="18">
        <f t="shared" si="250"/>
        <v>2.7916666666666665</v>
      </c>
      <c r="JB97" s="18">
        <f t="shared" si="250"/>
        <v>2.2583333333333333</v>
      </c>
      <c r="JC97" s="18">
        <f t="shared" si="250"/>
        <v>2.2583333333333333</v>
      </c>
      <c r="JD97" s="18">
        <f t="shared" si="250"/>
        <v>2.1916666666666669</v>
      </c>
      <c r="JE97" s="18">
        <f t="shared" si="250"/>
        <v>2.1916666666666669</v>
      </c>
      <c r="JF97" s="18">
        <f t="shared" si="250"/>
        <v>2.1916666666666669</v>
      </c>
      <c r="JG97" s="18">
        <f t="shared" si="250"/>
        <v>2.7916666666666665</v>
      </c>
      <c r="JH97" s="18">
        <f t="shared" si="250"/>
        <v>2.7916666666666665</v>
      </c>
      <c r="JI97" s="18">
        <f t="shared" si="250"/>
        <v>2.2583333333333333</v>
      </c>
      <c r="JJ97" s="18">
        <f t="shared" si="250"/>
        <v>2.2583333333333333</v>
      </c>
      <c r="JK97" s="18">
        <f t="shared" si="250"/>
        <v>2.1916666666666669</v>
      </c>
      <c r="JL97" s="18">
        <f t="shared" si="250"/>
        <v>2.1916666666666669</v>
      </c>
      <c r="JM97" s="18">
        <f t="shared" si="250"/>
        <v>2.1916666666666669</v>
      </c>
      <c r="JN97" s="18">
        <f t="shared" si="250"/>
        <v>2.7916666666666665</v>
      </c>
      <c r="JO97" s="18">
        <f t="shared" si="250"/>
        <v>2.7916666666666665</v>
      </c>
      <c r="JP97" s="18">
        <f t="shared" si="250"/>
        <v>2.2583333333333333</v>
      </c>
      <c r="JQ97" s="18">
        <f t="shared" si="250"/>
        <v>2.2583333333333333</v>
      </c>
      <c r="JR97" s="18">
        <f t="shared" si="250"/>
        <v>2.1916666666666669</v>
      </c>
      <c r="JS97" s="18">
        <f t="shared" si="250"/>
        <v>2.1916666666666669</v>
      </c>
      <c r="JT97" s="18">
        <f t="shared" si="250"/>
        <v>2.1916666666666669</v>
      </c>
      <c r="JU97" s="18">
        <f t="shared" si="250"/>
        <v>2.7916666666666665</v>
      </c>
      <c r="JV97" s="18">
        <f t="shared" si="250"/>
        <v>2.7916666666666665</v>
      </c>
      <c r="JW97" s="18">
        <f t="shared" si="250"/>
        <v>2.2583333333333333</v>
      </c>
      <c r="JX97" s="18">
        <f t="shared" si="250"/>
        <v>2.2583333333333333</v>
      </c>
      <c r="JY97" s="18">
        <f t="shared" si="250"/>
        <v>2.1916666666666669</v>
      </c>
      <c r="JZ97" s="18">
        <f t="shared" si="250"/>
        <v>2.1916666666666669</v>
      </c>
      <c r="KA97" s="18">
        <f t="shared" si="250"/>
        <v>2.1916666666666669</v>
      </c>
      <c r="KB97" s="18">
        <f t="shared" si="250"/>
        <v>2.7916666666666665</v>
      </c>
      <c r="KC97" s="18">
        <f t="shared" si="250"/>
        <v>2.7916666666666665</v>
      </c>
      <c r="KD97" s="18">
        <f t="shared" si="250"/>
        <v>2.2583333333333333</v>
      </c>
      <c r="KE97" s="18">
        <f t="shared" si="250"/>
        <v>2.2583333333333333</v>
      </c>
      <c r="KF97" s="18">
        <f t="shared" si="250"/>
        <v>2.1916666666666669</v>
      </c>
      <c r="KG97" s="18">
        <f t="shared" si="250"/>
        <v>2.1916666666666669</v>
      </c>
      <c r="KH97" s="18">
        <f t="shared" si="250"/>
        <v>2.1916666666666669</v>
      </c>
      <c r="KI97" s="18">
        <f t="shared" si="250"/>
        <v>2.7916666666666665</v>
      </c>
      <c r="KJ97" s="18">
        <f t="shared" si="250"/>
        <v>2.7916666666666665</v>
      </c>
      <c r="KK97" s="18">
        <f t="shared" si="250"/>
        <v>2.2583333333333333</v>
      </c>
      <c r="KL97" s="18">
        <f t="shared" si="250"/>
        <v>2.2583333333333333</v>
      </c>
      <c r="KM97" s="18">
        <f t="shared" si="250"/>
        <v>2.1916666666666669</v>
      </c>
      <c r="KN97" s="18">
        <f t="shared" si="250"/>
        <v>2.1916666666666669</v>
      </c>
      <c r="KO97" s="18">
        <f t="shared" si="250"/>
        <v>2.1916666666666669</v>
      </c>
      <c r="KP97" s="18">
        <f t="shared" si="250"/>
        <v>2.7916666666666665</v>
      </c>
      <c r="KQ97" s="18">
        <f t="shared" si="250"/>
        <v>2.7916666666666665</v>
      </c>
      <c r="KR97" s="18">
        <f t="shared" si="250"/>
        <v>2.2583333333333333</v>
      </c>
      <c r="KS97" s="18">
        <f t="shared" si="250"/>
        <v>2.2583333333333333</v>
      </c>
      <c r="KT97" s="18">
        <f t="shared" si="250"/>
        <v>2.1916666666666669</v>
      </c>
      <c r="KU97" s="18">
        <f t="shared" si="250"/>
        <v>2.1916666666666669</v>
      </c>
      <c r="KV97" s="18">
        <f t="shared" si="250"/>
        <v>2.1916666666666669</v>
      </c>
      <c r="KW97" s="18">
        <f t="shared" si="250"/>
        <v>2.7916666666666665</v>
      </c>
      <c r="KX97" s="18">
        <f t="shared" si="250"/>
        <v>2.7916666666666665</v>
      </c>
      <c r="KY97" s="18">
        <f t="shared" si="250"/>
        <v>2.2583333333333333</v>
      </c>
      <c r="KZ97" s="18">
        <f t="shared" si="250"/>
        <v>2.2583333333333333</v>
      </c>
      <c r="LA97" s="18">
        <f t="shared" ref="LA97:NI97" si="251">SUM(LA88:LA96)</f>
        <v>2.1916666666666669</v>
      </c>
      <c r="LB97" s="18">
        <f t="shared" si="251"/>
        <v>2.1916666666666669</v>
      </c>
      <c r="LC97" s="18">
        <f t="shared" si="251"/>
        <v>2.1916666666666669</v>
      </c>
      <c r="LD97" s="18">
        <f t="shared" si="251"/>
        <v>2.7916666666666665</v>
      </c>
      <c r="LE97" s="18">
        <f t="shared" si="251"/>
        <v>2.7916666666666665</v>
      </c>
      <c r="LF97" s="18">
        <f t="shared" si="251"/>
        <v>2.2583333333333333</v>
      </c>
      <c r="LG97" s="18">
        <f t="shared" si="251"/>
        <v>2.2583333333333333</v>
      </c>
      <c r="LH97" s="18">
        <f t="shared" si="251"/>
        <v>2.1916666666666669</v>
      </c>
      <c r="LI97" s="18">
        <f t="shared" si="251"/>
        <v>2.1916666666666669</v>
      </c>
      <c r="LJ97" s="18">
        <f t="shared" si="251"/>
        <v>2.1916666666666669</v>
      </c>
      <c r="LK97" s="18">
        <f t="shared" si="251"/>
        <v>2.7916666666666665</v>
      </c>
      <c r="LL97" s="18">
        <f t="shared" si="251"/>
        <v>2.7916666666666665</v>
      </c>
      <c r="LM97" s="18">
        <f t="shared" si="251"/>
        <v>2.2583333333333333</v>
      </c>
      <c r="LN97" s="18">
        <f t="shared" si="251"/>
        <v>2.2583333333333333</v>
      </c>
      <c r="LO97" s="18">
        <f t="shared" si="251"/>
        <v>2.1916666666666669</v>
      </c>
      <c r="LP97" s="18">
        <f t="shared" si="251"/>
        <v>2.1916666666666669</v>
      </c>
      <c r="LQ97" s="18">
        <f t="shared" si="251"/>
        <v>2.1916666666666669</v>
      </c>
      <c r="LR97" s="18">
        <f t="shared" si="251"/>
        <v>2.7916666666666665</v>
      </c>
      <c r="LS97" s="18">
        <f t="shared" si="251"/>
        <v>2.7916666666666665</v>
      </c>
      <c r="LT97" s="18">
        <f t="shared" si="251"/>
        <v>2.2583333333333333</v>
      </c>
      <c r="LU97" s="18">
        <f t="shared" si="251"/>
        <v>2.2583333333333333</v>
      </c>
      <c r="LV97" s="18">
        <f t="shared" si="251"/>
        <v>2.1916666666666669</v>
      </c>
      <c r="LW97" s="18">
        <f t="shared" si="251"/>
        <v>2.1916666666666669</v>
      </c>
      <c r="LX97" s="18">
        <f t="shared" si="251"/>
        <v>2.1916666666666669</v>
      </c>
      <c r="LY97" s="18">
        <f t="shared" si="251"/>
        <v>2.6043055555555554</v>
      </c>
      <c r="LZ97" s="18">
        <f t="shared" si="251"/>
        <v>2.6043194444444442</v>
      </c>
      <c r="MA97" s="18">
        <f t="shared" si="251"/>
        <v>2.0709999999999997</v>
      </c>
      <c r="MB97" s="18">
        <f t="shared" si="251"/>
        <v>2.0710138888888885</v>
      </c>
      <c r="MC97" s="18">
        <f t="shared" si="251"/>
        <v>2.0043611111111113</v>
      </c>
      <c r="MD97" s="18">
        <f t="shared" si="251"/>
        <v>2.004375</v>
      </c>
      <c r="ME97" s="18">
        <f t="shared" si="251"/>
        <v>2.0043888888888892</v>
      </c>
      <c r="MF97" s="18">
        <f t="shared" si="251"/>
        <v>2.6044027777777776</v>
      </c>
      <c r="MG97" s="18">
        <f t="shared" si="251"/>
        <v>2.6044166666666664</v>
      </c>
      <c r="MH97" s="18">
        <f t="shared" si="251"/>
        <v>2.0710972222222219</v>
      </c>
      <c r="MI97" s="18">
        <f t="shared" si="251"/>
        <v>2.0711111111111107</v>
      </c>
      <c r="MJ97" s="18">
        <f t="shared" si="251"/>
        <v>2.0044583333333335</v>
      </c>
      <c r="MK97" s="18">
        <f t="shared" si="251"/>
        <v>2.0044722222222222</v>
      </c>
      <c r="ML97" s="18">
        <f t="shared" si="251"/>
        <v>2.0044861111111114</v>
      </c>
      <c r="MM97" s="18">
        <f t="shared" si="251"/>
        <v>2.6044999999999998</v>
      </c>
      <c r="MN97" s="18">
        <f t="shared" si="251"/>
        <v>2.6045138888888886</v>
      </c>
      <c r="MO97" s="18">
        <f t="shared" si="251"/>
        <v>2.0711944444444441</v>
      </c>
      <c r="MP97" s="18">
        <f t="shared" si="251"/>
        <v>2.0712083333333329</v>
      </c>
      <c r="MQ97" s="18">
        <f t="shared" si="251"/>
        <v>2.0045555555555556</v>
      </c>
      <c r="MR97" s="18">
        <f t="shared" si="251"/>
        <v>2.0045694444444444</v>
      </c>
      <c r="MS97" s="18">
        <f t="shared" si="251"/>
        <v>2.0045833333333336</v>
      </c>
      <c r="MT97" s="18">
        <f t="shared" si="251"/>
        <v>2.604597222222222</v>
      </c>
      <c r="MU97" s="18">
        <f t="shared" si="251"/>
        <v>2.6046111111111108</v>
      </c>
      <c r="MV97" s="18">
        <f t="shared" si="251"/>
        <v>2.0712916666666663</v>
      </c>
      <c r="MW97" s="18">
        <f t="shared" si="251"/>
        <v>2.0713055555555551</v>
      </c>
      <c r="MX97" s="18">
        <f t="shared" si="251"/>
        <v>2.0046527777777778</v>
      </c>
      <c r="MY97" s="18">
        <f t="shared" si="251"/>
        <v>2.004666666666667</v>
      </c>
      <c r="MZ97" s="18">
        <f t="shared" si="251"/>
        <v>2.0046805555555558</v>
      </c>
      <c r="NA97" s="18">
        <f t="shared" si="251"/>
        <v>2.6046944444444442</v>
      </c>
      <c r="NB97" s="18">
        <f t="shared" si="251"/>
        <v>2.604708333333333</v>
      </c>
      <c r="NC97" s="18">
        <f t="shared" si="251"/>
        <v>2.0713888888888885</v>
      </c>
      <c r="ND97" s="18">
        <f t="shared" si="251"/>
        <v>2.0714027777777777</v>
      </c>
      <c r="NE97" s="18">
        <f t="shared" si="251"/>
        <v>2.00475</v>
      </c>
      <c r="NF97" s="18">
        <f t="shared" si="251"/>
        <v>2.0047638888888892</v>
      </c>
      <c r="NG97" s="18">
        <f t="shared" si="251"/>
        <v>2.004777777777778</v>
      </c>
      <c r="NH97" s="18">
        <f t="shared" si="251"/>
        <v>2.6047916666666664</v>
      </c>
      <c r="NI97" s="18">
        <f t="shared" si="251"/>
        <v>2.6048055555555552</v>
      </c>
    </row>
    <row r="98" spans="2:373" ht="15.75" customHeight="1"/>
    <row r="99" spans="2:373" ht="15.75" customHeight="1"/>
    <row r="100" spans="2:373" s="163" customFormat="1" ht="15">
      <c r="B100" s="161" t="s">
        <v>1268</v>
      </c>
      <c r="C100" s="162">
        <f>SUM(C113,C126,C132,C145,C150)</f>
        <v>15.499067165920499</v>
      </c>
      <c r="D100" s="162">
        <f t="shared" ref="D100:BN100" si="252">SUM(D113,D126,D132,D145,D150)</f>
        <v>25.075527650330788</v>
      </c>
      <c r="E100" s="162">
        <f t="shared" si="252"/>
        <v>22.473411972738955</v>
      </c>
      <c r="F100" s="162">
        <f t="shared" si="252"/>
        <v>21.465228788639106</v>
      </c>
      <c r="G100" s="162">
        <f t="shared" si="252"/>
        <v>20.963959066077713</v>
      </c>
      <c r="H100" s="162">
        <f t="shared" si="252"/>
        <v>12.122111899574646</v>
      </c>
      <c r="I100" s="162">
        <f t="shared" si="252"/>
        <v>12.18608897188505</v>
      </c>
      <c r="J100" s="162">
        <f t="shared" si="252"/>
        <v>19.266746129106913</v>
      </c>
      <c r="K100" s="162">
        <f t="shared" si="252"/>
        <v>18.035889516148341</v>
      </c>
      <c r="L100" s="162">
        <f t="shared" si="252"/>
        <v>15.370920651779228</v>
      </c>
      <c r="M100" s="162">
        <f t="shared" si="252"/>
        <v>13.44108571120567</v>
      </c>
      <c r="N100" s="162">
        <f t="shared" si="252"/>
        <v>17.275447412008301</v>
      </c>
      <c r="O100" s="162">
        <f t="shared" si="252"/>
        <v>10.559437244527439</v>
      </c>
      <c r="P100" s="162">
        <f t="shared" si="252"/>
        <v>10.596562464985993</v>
      </c>
      <c r="Q100" s="162">
        <f t="shared" si="252"/>
        <v>17.835982350547059</v>
      </c>
      <c r="R100" s="162">
        <f t="shared" si="252"/>
        <v>20.492086041929021</v>
      </c>
      <c r="S100" s="162">
        <f t="shared" si="252"/>
        <v>17.680853928104575</v>
      </c>
      <c r="T100" s="162">
        <f t="shared" si="252"/>
        <v>15.986723902182288</v>
      </c>
      <c r="U100" s="162">
        <f t="shared" si="252"/>
        <v>14.984272896581421</v>
      </c>
      <c r="V100" s="162">
        <f t="shared" si="252"/>
        <v>10.548609585775031</v>
      </c>
      <c r="W100" s="162">
        <f t="shared" si="252"/>
        <v>10.942396868359646</v>
      </c>
      <c r="X100" s="162">
        <f t="shared" si="252"/>
        <v>17.232157446550403</v>
      </c>
      <c r="Y100" s="162">
        <f t="shared" si="252"/>
        <v>17.21577318122149</v>
      </c>
      <c r="Z100" s="162">
        <f t="shared" si="252"/>
        <v>15.975087962296694</v>
      </c>
      <c r="AA100" s="162">
        <f t="shared" si="252"/>
        <v>15.47664611446147</v>
      </c>
      <c r="AB100" s="162">
        <f t="shared" si="252"/>
        <v>14.714582472652147</v>
      </c>
      <c r="AC100" s="162">
        <f t="shared" si="252"/>
        <v>10.569902554521681</v>
      </c>
      <c r="AD100" s="162">
        <f t="shared" si="252"/>
        <v>11.389564317629171</v>
      </c>
      <c r="AE100" s="162">
        <f t="shared" si="252"/>
        <v>19.824827124218647</v>
      </c>
      <c r="AF100" s="162">
        <f t="shared" si="252"/>
        <v>20.300637598215339</v>
      </c>
      <c r="AG100" s="162">
        <f t="shared" si="252"/>
        <v>17.23665636313687</v>
      </c>
      <c r="AH100" s="162">
        <f t="shared" si="252"/>
        <v>15.214416968820139</v>
      </c>
      <c r="AI100" s="162">
        <f t="shared" si="252"/>
        <v>15.140650928324591</v>
      </c>
      <c r="AJ100" s="162">
        <f t="shared" si="252"/>
        <v>10.875936878045584</v>
      </c>
      <c r="AK100" s="162">
        <f t="shared" si="252"/>
        <v>11.674990550328944</v>
      </c>
      <c r="AL100" s="162">
        <f t="shared" si="252"/>
        <v>20.026592163102784</v>
      </c>
      <c r="AM100" s="162">
        <f t="shared" si="252"/>
        <v>22.704692745465135</v>
      </c>
      <c r="AN100" s="162">
        <f t="shared" si="252"/>
        <v>20.157830291143817</v>
      </c>
      <c r="AO100" s="162">
        <f t="shared" si="252"/>
        <v>19.650904819130098</v>
      </c>
      <c r="AP100" s="162">
        <f t="shared" si="252"/>
        <v>17.119688379015269</v>
      </c>
      <c r="AQ100" s="162">
        <f t="shared" si="252"/>
        <v>11.692839113678268</v>
      </c>
      <c r="AR100" s="162">
        <f t="shared" si="252"/>
        <v>10.803655215843682</v>
      </c>
      <c r="AS100" s="162">
        <f t="shared" si="252"/>
        <v>18.023455485880739</v>
      </c>
      <c r="AT100" s="162">
        <f t="shared" si="252"/>
        <v>18.75113729478494</v>
      </c>
      <c r="AU100" s="162">
        <f t="shared" si="252"/>
        <v>16.967627460444088</v>
      </c>
      <c r="AV100" s="162">
        <f t="shared" si="252"/>
        <v>19.178703388867255</v>
      </c>
      <c r="AW100" s="162">
        <f t="shared" si="252"/>
        <v>19.832308204592646</v>
      </c>
      <c r="AX100" s="162">
        <f t="shared" si="252"/>
        <v>12.542122997307347</v>
      </c>
      <c r="AY100" s="162">
        <f t="shared" si="252"/>
        <v>11.793093463436399</v>
      </c>
      <c r="AZ100" s="162">
        <f t="shared" si="252"/>
        <v>21.739479291256895</v>
      </c>
      <c r="BA100" s="162">
        <f t="shared" si="252"/>
        <v>24.161091269793385</v>
      </c>
      <c r="BB100" s="162">
        <f t="shared" si="252"/>
        <v>23.698527611976981</v>
      </c>
      <c r="BC100" s="162">
        <f t="shared" si="252"/>
        <v>22.709842746004767</v>
      </c>
      <c r="BD100" s="162">
        <f t="shared" si="252"/>
        <v>22.701499969444313</v>
      </c>
      <c r="BE100" s="162">
        <f t="shared" si="252"/>
        <v>13.433110509189751</v>
      </c>
      <c r="BF100" s="162">
        <f t="shared" si="252"/>
        <v>11.122726650961503</v>
      </c>
      <c r="BG100" s="162">
        <f t="shared" si="252"/>
        <v>19.517781066692294</v>
      </c>
      <c r="BH100" s="162">
        <f t="shared" si="252"/>
        <v>17.889906642342098</v>
      </c>
      <c r="BI100" s="162">
        <f t="shared" si="252"/>
        <v>16.825324444955534</v>
      </c>
      <c r="BJ100" s="162">
        <f t="shared" si="252"/>
        <v>15.728942141017953</v>
      </c>
      <c r="BK100" s="162">
        <f t="shared" si="252"/>
        <v>15.528380312124842</v>
      </c>
      <c r="BL100" s="162">
        <f t="shared" si="252"/>
        <v>10.680822815506831</v>
      </c>
      <c r="BM100" s="162">
        <f t="shared" si="252"/>
        <v>11.182104375930827</v>
      </c>
      <c r="BN100" s="162">
        <f t="shared" si="252"/>
        <v>11.25059540877713</v>
      </c>
      <c r="BO100" s="162">
        <f t="shared" ref="BO100:DP100" si="253">SUM(BO113,BO126,BO132,BO145,BO150)</f>
        <v>21.592151600732016</v>
      </c>
      <c r="BP100" s="162">
        <f t="shared" si="253"/>
        <v>18.088994035548541</v>
      </c>
      <c r="BQ100" s="162">
        <f t="shared" si="253"/>
        <v>15.070582827931762</v>
      </c>
      <c r="BR100" s="162">
        <f t="shared" si="253"/>
        <v>14.533544311536701</v>
      </c>
      <c r="BS100" s="162">
        <f t="shared" si="253"/>
        <v>11.216815833692293</v>
      </c>
      <c r="BT100" s="162">
        <f t="shared" si="253"/>
        <v>11.376266997722327</v>
      </c>
      <c r="BU100" s="162">
        <f t="shared" si="253"/>
        <v>18.376297817157631</v>
      </c>
      <c r="BV100" s="162">
        <f t="shared" si="253"/>
        <v>19.368697567103538</v>
      </c>
      <c r="BW100" s="162">
        <f t="shared" si="253"/>
        <v>16.491207735845389</v>
      </c>
      <c r="BX100" s="162">
        <f t="shared" si="253"/>
        <v>16.506634392794062</v>
      </c>
      <c r="BY100" s="162">
        <f t="shared" si="253"/>
        <v>16.60720300771434</v>
      </c>
      <c r="BZ100" s="162">
        <f t="shared" si="253"/>
        <v>11.080308120308375</v>
      </c>
      <c r="CA100" s="162">
        <f t="shared" si="253"/>
        <v>11.191053802664605</v>
      </c>
      <c r="CB100" s="162">
        <f t="shared" si="253"/>
        <v>17.075696936771291</v>
      </c>
      <c r="CC100" s="162">
        <f t="shared" si="253"/>
        <v>17.630438293099886</v>
      </c>
      <c r="CD100" s="162">
        <f t="shared" si="253"/>
        <v>20.446030450812806</v>
      </c>
      <c r="CE100" s="162">
        <f t="shared" si="253"/>
        <v>20.45167418978988</v>
      </c>
      <c r="CF100" s="162">
        <f t="shared" si="253"/>
        <v>21.471144851843874</v>
      </c>
      <c r="CG100" s="162">
        <f t="shared" si="253"/>
        <v>11.608025770308123</v>
      </c>
      <c r="CH100" s="162">
        <f t="shared" si="253"/>
        <v>10.925706546322232</v>
      </c>
      <c r="CI100" s="162">
        <f t="shared" si="253"/>
        <v>21.716464245413263</v>
      </c>
      <c r="CJ100" s="162">
        <f t="shared" si="253"/>
        <v>26.826558126840478</v>
      </c>
      <c r="CK100" s="162">
        <f t="shared" si="253"/>
        <v>28.626522378638064</v>
      </c>
      <c r="CL100" s="162">
        <f t="shared" si="253"/>
        <v>23.056118040692059</v>
      </c>
      <c r="CM100" s="162">
        <f t="shared" si="253"/>
        <v>23.061761779669133</v>
      </c>
      <c r="CN100" s="162">
        <f t="shared" si="253"/>
        <v>11.852902313518001</v>
      </c>
      <c r="CO100" s="162">
        <f t="shared" si="253"/>
        <v>11.256879385828405</v>
      </c>
      <c r="CP100" s="162">
        <f t="shared" si="253"/>
        <v>21.755970418252769</v>
      </c>
      <c r="CQ100" s="162">
        <f t="shared" si="253"/>
        <v>28.914644479356944</v>
      </c>
      <c r="CR100" s="162">
        <f t="shared" si="253"/>
        <v>24.323663861335355</v>
      </c>
      <c r="CS100" s="162">
        <f t="shared" si="253"/>
        <v>20.3838046581436</v>
      </c>
      <c r="CT100" s="162">
        <f t="shared" si="253"/>
        <v>18.596567967275142</v>
      </c>
      <c r="CU100" s="162">
        <f t="shared" si="253"/>
        <v>11.188649973151888</v>
      </c>
      <c r="CV100" s="162">
        <f t="shared" si="253"/>
        <v>11.242903675665884</v>
      </c>
      <c r="CW100" s="162">
        <f t="shared" si="253"/>
        <v>11.478413186903493</v>
      </c>
      <c r="CX100" s="162">
        <f t="shared" si="253"/>
        <v>21.650469451561694</v>
      </c>
      <c r="CY100" s="162">
        <f t="shared" si="253"/>
        <v>17.554234965963836</v>
      </c>
      <c r="CZ100" s="162">
        <f t="shared" si="253"/>
        <v>16.066117773794083</v>
      </c>
      <c r="DA100" s="162">
        <f t="shared" si="253"/>
        <v>24.670187478038748</v>
      </c>
      <c r="DB100" s="162">
        <f t="shared" si="253"/>
        <v>0</v>
      </c>
      <c r="DC100" s="162">
        <f t="shared" si="253"/>
        <v>0</v>
      </c>
      <c r="DD100" s="162">
        <f t="shared" si="253"/>
        <v>24.221365066596441</v>
      </c>
      <c r="DE100" s="162">
        <f t="shared" si="253"/>
        <v>26.548255444948001</v>
      </c>
      <c r="DF100" s="162">
        <f t="shared" si="253"/>
        <v>22.772993608230248</v>
      </c>
      <c r="DG100" s="162">
        <f t="shared" si="253"/>
        <v>25.167531826395962</v>
      </c>
      <c r="DH100" s="162">
        <f t="shared" si="253"/>
        <v>28.18033531187951</v>
      </c>
      <c r="DI100" s="162">
        <f t="shared" si="253"/>
        <v>13.634535864716257</v>
      </c>
      <c r="DJ100" s="162">
        <f t="shared" si="253"/>
        <v>0</v>
      </c>
      <c r="DK100" s="162">
        <f t="shared" si="253"/>
        <v>26.037658100505155</v>
      </c>
      <c r="DL100" s="162">
        <f t="shared" si="253"/>
        <v>32.0595503850234</v>
      </c>
      <c r="DM100" s="162">
        <f t="shared" si="253"/>
        <v>29.711230755935656</v>
      </c>
      <c r="DN100" s="162">
        <f t="shared" si="253"/>
        <v>25.968312590958909</v>
      </c>
      <c r="DO100" s="162">
        <f t="shared" si="253"/>
        <v>29.518758395512517</v>
      </c>
      <c r="DP100" s="162">
        <f t="shared" si="253"/>
        <v>10.135567769933495</v>
      </c>
      <c r="DQ100" s="162">
        <f t="shared" ref="DQ100:GB100" si="254">SUM(DQ113,DQ126,DQ132,DQ145,DQ150)</f>
        <v>9.923360528951136</v>
      </c>
      <c r="DR100" s="162">
        <f t="shared" si="254"/>
        <v>18.663283814635093</v>
      </c>
      <c r="DS100" s="162">
        <f t="shared" si="254"/>
        <v>17.965801518917903</v>
      </c>
      <c r="DT100" s="162">
        <f t="shared" si="254"/>
        <v>15.811761651338681</v>
      </c>
      <c r="DU100" s="162">
        <f t="shared" si="254"/>
        <v>15.78981450447397</v>
      </c>
      <c r="DV100" s="162">
        <f t="shared" si="254"/>
        <v>16.242069187180174</v>
      </c>
      <c r="DW100" s="162">
        <f t="shared" si="254"/>
        <v>9.752815320340428</v>
      </c>
      <c r="DX100" s="162">
        <f t="shared" si="254"/>
        <v>9.9218468205736023</v>
      </c>
      <c r="DY100" s="162">
        <f t="shared" si="254"/>
        <v>17.623495576889486</v>
      </c>
      <c r="DZ100" s="162">
        <f t="shared" si="254"/>
        <v>18.196006926279232</v>
      </c>
      <c r="EA100" s="162">
        <f t="shared" si="254"/>
        <v>16.024311948923138</v>
      </c>
      <c r="EB100" s="162">
        <f t="shared" si="254"/>
        <v>16.447829310087759</v>
      </c>
      <c r="EC100" s="162">
        <f t="shared" si="254"/>
        <v>16.476707479247388</v>
      </c>
      <c r="ED100" s="162">
        <f t="shared" si="254"/>
        <v>10.025092644834954</v>
      </c>
      <c r="EE100" s="162">
        <f t="shared" si="254"/>
        <v>10.785199658024332</v>
      </c>
      <c r="EF100" s="162">
        <f t="shared" si="254"/>
        <v>19.679658723928469</v>
      </c>
      <c r="EG100" s="162">
        <f t="shared" si="254"/>
        <v>25.168391088755996</v>
      </c>
      <c r="EH100" s="162">
        <f t="shared" si="254"/>
        <v>22.503842651744669</v>
      </c>
      <c r="EI100" s="162">
        <f t="shared" si="254"/>
        <v>22.453387470478333</v>
      </c>
      <c r="EJ100" s="162">
        <f t="shared" si="254"/>
        <v>25.169689044776426</v>
      </c>
      <c r="EK100" s="162">
        <f t="shared" si="254"/>
        <v>15.384685387672629</v>
      </c>
      <c r="EL100" s="162">
        <f t="shared" si="254"/>
        <v>11.732620925994951</v>
      </c>
      <c r="EM100" s="162">
        <f t="shared" si="254"/>
        <v>25.056397638075033</v>
      </c>
      <c r="EN100" s="162">
        <f t="shared" si="254"/>
        <v>34.542822729348863</v>
      </c>
      <c r="EO100" s="162">
        <f t="shared" si="254"/>
        <v>30.163339407077906</v>
      </c>
      <c r="EP100" s="162">
        <f t="shared" si="254"/>
        <v>28.515619693404592</v>
      </c>
      <c r="EQ100" s="162">
        <f t="shared" si="254"/>
        <v>28.920201498054329</v>
      </c>
      <c r="ER100" s="162">
        <f t="shared" si="254"/>
        <v>17.040928290049393</v>
      </c>
      <c r="ES100" s="162">
        <f t="shared" si="254"/>
        <v>12.157808257746133</v>
      </c>
      <c r="ET100" s="162">
        <f t="shared" si="254"/>
        <v>25.132690610254556</v>
      </c>
      <c r="EU100" s="162">
        <f t="shared" si="254"/>
        <v>34.100723812174998</v>
      </c>
      <c r="EV100" s="162">
        <f t="shared" si="254"/>
        <v>29.644323746445064</v>
      </c>
      <c r="EW100" s="162">
        <f t="shared" si="254"/>
        <v>28.813517717059611</v>
      </c>
      <c r="EX100" s="162">
        <f t="shared" si="254"/>
        <v>29.045477438290298</v>
      </c>
      <c r="EY100" s="162">
        <f t="shared" si="254"/>
        <v>15.612801597528696</v>
      </c>
      <c r="EZ100" s="162">
        <f t="shared" si="254"/>
        <v>13.251862253510534</v>
      </c>
      <c r="FA100" s="162">
        <f t="shared" si="254"/>
        <v>27.315357018495238</v>
      </c>
      <c r="FB100" s="162">
        <f t="shared" si="254"/>
        <v>32.815024839513136</v>
      </c>
      <c r="FC100" s="162">
        <f t="shared" si="254"/>
        <v>29.828016075169803</v>
      </c>
      <c r="FD100" s="162">
        <f t="shared" si="254"/>
        <v>27.75941263053906</v>
      </c>
      <c r="FE100" s="162">
        <f t="shared" si="254"/>
        <v>27.681753129825697</v>
      </c>
      <c r="FF100" s="162">
        <f t="shared" si="254"/>
        <v>13.907089283839211</v>
      </c>
      <c r="FG100" s="162">
        <f t="shared" si="254"/>
        <v>11.108557198806775</v>
      </c>
      <c r="FH100" s="162">
        <f t="shared" si="254"/>
        <v>28.348803804339703</v>
      </c>
      <c r="FI100" s="162">
        <f t="shared" si="254"/>
        <v>20.576598385743271</v>
      </c>
      <c r="FJ100" s="162">
        <f t="shared" si="254"/>
        <v>18.699809057187501</v>
      </c>
      <c r="FK100" s="162">
        <f t="shared" si="254"/>
        <v>18.643588061315587</v>
      </c>
      <c r="FL100" s="162">
        <f t="shared" si="254"/>
        <v>18.617526276934473</v>
      </c>
      <c r="FM100" s="162">
        <f t="shared" si="254"/>
        <v>10.973416291607531</v>
      </c>
      <c r="FN100" s="162">
        <f t="shared" si="254"/>
        <v>10.873585086139604</v>
      </c>
      <c r="FO100" s="162">
        <f t="shared" si="254"/>
        <v>17.698171080068146</v>
      </c>
      <c r="FP100" s="162">
        <f t="shared" si="254"/>
        <v>19.113396938885824</v>
      </c>
      <c r="FQ100" s="162">
        <f t="shared" si="254"/>
        <v>19.706458076019366</v>
      </c>
      <c r="FR100" s="162">
        <f t="shared" si="254"/>
        <v>19.650271905625136</v>
      </c>
      <c r="FS100" s="162">
        <f t="shared" si="254"/>
        <v>19.563576699369442</v>
      </c>
      <c r="FT100" s="162">
        <f t="shared" si="254"/>
        <v>11.932681874115431</v>
      </c>
      <c r="FU100" s="162">
        <f t="shared" si="254"/>
        <v>10.953211588147118</v>
      </c>
      <c r="FV100" s="162">
        <f t="shared" si="254"/>
        <v>17.800095088678336</v>
      </c>
      <c r="FW100" s="162">
        <f t="shared" si="254"/>
        <v>17.926501524515384</v>
      </c>
      <c r="FX100" s="162">
        <f t="shared" si="254"/>
        <v>18.79261463295602</v>
      </c>
      <c r="FY100" s="162">
        <f t="shared" si="254"/>
        <v>18.758602432516103</v>
      </c>
      <c r="FZ100" s="162">
        <f t="shared" si="254"/>
        <v>19.736061829915975</v>
      </c>
      <c r="GA100" s="162">
        <f t="shared" si="254"/>
        <v>12.155774337419542</v>
      </c>
      <c r="GB100" s="162">
        <f t="shared" si="254"/>
        <v>11.82931377132884</v>
      </c>
      <c r="GC100" s="162">
        <f t="shared" ref="GC100:IN100" si="255">SUM(GC113,GC126,GC132,GC145,GC150)</f>
        <v>18.821734731131397</v>
      </c>
      <c r="GD100" s="162">
        <f t="shared" si="255"/>
        <v>18.642960804442005</v>
      </c>
      <c r="GE100" s="162">
        <f t="shared" si="255"/>
        <v>19.614232694269695</v>
      </c>
      <c r="GF100" s="162">
        <f t="shared" si="255"/>
        <v>19.602426227062818</v>
      </c>
      <c r="GG100" s="162">
        <f t="shared" si="255"/>
        <v>19.583141100062818</v>
      </c>
      <c r="GH100" s="162">
        <f t="shared" si="255"/>
        <v>11.970082915962966</v>
      </c>
      <c r="GI100" s="162">
        <f t="shared" si="255"/>
        <v>12.685817124433354</v>
      </c>
      <c r="GJ100" s="162">
        <f t="shared" si="255"/>
        <v>19.555757304387885</v>
      </c>
      <c r="GK100" s="162">
        <f t="shared" si="255"/>
        <v>19.53835130314782</v>
      </c>
      <c r="GL100" s="162">
        <f t="shared" si="255"/>
        <v>19.586371571400075</v>
      </c>
      <c r="GM100" s="162">
        <f t="shared" si="255"/>
        <v>19.579956306526142</v>
      </c>
      <c r="GN100" s="162">
        <f t="shared" si="255"/>
        <v>19.564496788763954</v>
      </c>
      <c r="GO100" s="162">
        <f t="shared" si="255"/>
        <v>11.947217953316249</v>
      </c>
      <c r="GP100" s="162">
        <f t="shared" si="255"/>
        <v>12.065015964694584</v>
      </c>
      <c r="GQ100" s="162">
        <f t="shared" si="255"/>
        <v>18.811319755931383</v>
      </c>
      <c r="GR100" s="162">
        <f t="shared" si="255"/>
        <v>20.03589472441546</v>
      </c>
      <c r="GS100" s="162">
        <f t="shared" si="255"/>
        <v>20.807408227583519</v>
      </c>
      <c r="GT100" s="162">
        <f t="shared" si="255"/>
        <v>20.8010004179148</v>
      </c>
      <c r="GU100" s="162">
        <f t="shared" si="255"/>
        <v>20.806644156891871</v>
      </c>
      <c r="GV100" s="162">
        <f t="shared" si="255"/>
        <v>13.193585972792022</v>
      </c>
      <c r="GW100" s="162">
        <f t="shared" si="255"/>
        <v>12.082942655129875</v>
      </c>
      <c r="GX100" s="162">
        <f t="shared" si="255"/>
        <v>18.860765881286436</v>
      </c>
      <c r="GY100" s="162">
        <f t="shared" si="255"/>
        <v>19.898349432352383</v>
      </c>
      <c r="GZ100" s="162">
        <f t="shared" si="255"/>
        <v>20.470341770402538</v>
      </c>
      <c r="HA100" s="162">
        <f t="shared" si="255"/>
        <v>21.962115731373959</v>
      </c>
      <c r="HB100" s="162">
        <f t="shared" si="255"/>
        <v>21.462242493524084</v>
      </c>
      <c r="HC100" s="162">
        <f t="shared" si="255"/>
        <v>13.646977518693447</v>
      </c>
      <c r="HD100" s="162">
        <f t="shared" si="255"/>
        <v>13.123086033840229</v>
      </c>
      <c r="HE100" s="162">
        <f t="shared" si="255"/>
        <v>20.596303345192897</v>
      </c>
      <c r="HF100" s="162">
        <f t="shared" si="255"/>
        <v>24.478901817726381</v>
      </c>
      <c r="HG100" s="162">
        <f t="shared" si="255"/>
        <v>24.878389793425558</v>
      </c>
      <c r="HH100" s="162">
        <f t="shared" si="255"/>
        <v>25.036099614862774</v>
      </c>
      <c r="HI100" s="162">
        <f t="shared" si="255"/>
        <v>27.088862587995397</v>
      </c>
      <c r="HJ100" s="162">
        <f t="shared" si="255"/>
        <v>18.540091109824139</v>
      </c>
      <c r="HK100" s="162">
        <f t="shared" si="255"/>
        <v>14.449435446577104</v>
      </c>
      <c r="HL100" s="162">
        <f t="shared" si="255"/>
        <v>22.321233334106175</v>
      </c>
      <c r="HM100" s="162">
        <f t="shared" si="255"/>
        <v>24.344605930685535</v>
      </c>
      <c r="HN100" s="162">
        <f t="shared" si="255"/>
        <v>23.992751350501017</v>
      </c>
      <c r="HO100" s="162">
        <f t="shared" si="255"/>
        <v>21.831142720102186</v>
      </c>
      <c r="HP100" s="162">
        <f t="shared" si="255"/>
        <v>21.733111192188947</v>
      </c>
      <c r="HQ100" s="162">
        <f t="shared" si="255"/>
        <v>14.110627983826346</v>
      </c>
      <c r="HR100" s="162">
        <f t="shared" si="255"/>
        <v>11.918427942858548</v>
      </c>
      <c r="HS100" s="162">
        <f t="shared" si="255"/>
        <v>18.809755652241819</v>
      </c>
      <c r="HT100" s="162">
        <f t="shared" si="255"/>
        <v>21.895118841306438</v>
      </c>
      <c r="HU100" s="162">
        <f t="shared" si="255"/>
        <v>22.720002051209811</v>
      </c>
      <c r="HV100" s="162">
        <f t="shared" si="255"/>
        <v>22.653717973444802</v>
      </c>
      <c r="HW100" s="162">
        <f t="shared" si="255"/>
        <v>23.455252650165676</v>
      </c>
      <c r="HX100" s="162">
        <f t="shared" si="255"/>
        <v>15.510463007804006</v>
      </c>
      <c r="HY100" s="162">
        <f t="shared" si="255"/>
        <v>12.645995097493588</v>
      </c>
      <c r="HZ100" s="162">
        <f t="shared" si="255"/>
        <v>20.006102408713716</v>
      </c>
      <c r="IA100" s="162">
        <f t="shared" si="255"/>
        <v>23.686891779388613</v>
      </c>
      <c r="IB100" s="162">
        <f t="shared" si="255"/>
        <v>23.231352783436858</v>
      </c>
      <c r="IC100" s="162">
        <f t="shared" si="255"/>
        <v>23.166589158224365</v>
      </c>
      <c r="ID100" s="162">
        <f t="shared" si="255"/>
        <v>23.095472988874466</v>
      </c>
      <c r="IE100" s="162">
        <f t="shared" si="255"/>
        <v>15.417830606044346</v>
      </c>
      <c r="IF100" s="162">
        <f t="shared" si="255"/>
        <v>15.739003509767253</v>
      </c>
      <c r="IG100" s="162">
        <f t="shared" si="255"/>
        <v>22.667283152590478</v>
      </c>
      <c r="IH100" s="162">
        <f t="shared" si="255"/>
        <v>22.677106605056398</v>
      </c>
      <c r="II100" s="162">
        <f t="shared" si="255"/>
        <v>23.258865220600274</v>
      </c>
      <c r="IJ100" s="162">
        <f t="shared" si="255"/>
        <v>23.235848067082419</v>
      </c>
      <c r="IK100" s="162">
        <f t="shared" si="255"/>
        <v>23.222384544396203</v>
      </c>
      <c r="IL100" s="162">
        <f t="shared" si="255"/>
        <v>15.599772729464712</v>
      </c>
      <c r="IM100" s="162">
        <f t="shared" si="255"/>
        <v>15.643630991768356</v>
      </c>
      <c r="IN100" s="162">
        <f t="shared" si="255"/>
        <v>19.099187051564115</v>
      </c>
      <c r="IO100" s="162">
        <f t="shared" ref="IO100:KZ100" si="256">SUM(IO113,IO126,IO132,IO145,IO150)</f>
        <v>22.405261086429658</v>
      </c>
      <c r="IP100" s="162">
        <f t="shared" si="256"/>
        <v>25.865958035455389</v>
      </c>
      <c r="IQ100" s="162">
        <f t="shared" si="256"/>
        <v>25.712614793701029</v>
      </c>
      <c r="IR100" s="162">
        <f t="shared" si="256"/>
        <v>27.056790143174293</v>
      </c>
      <c r="IS100" s="162">
        <f t="shared" si="256"/>
        <v>18.373208936001653</v>
      </c>
      <c r="IT100" s="162">
        <f t="shared" si="256"/>
        <v>15.93495434695598</v>
      </c>
      <c r="IU100" s="162">
        <f t="shared" si="256"/>
        <v>23.060881268959744</v>
      </c>
      <c r="IV100" s="162">
        <f t="shared" si="256"/>
        <v>22.438488669454685</v>
      </c>
      <c r="IW100" s="162">
        <f t="shared" si="256"/>
        <v>22.809282783614897</v>
      </c>
      <c r="IX100" s="162">
        <f t="shared" si="256"/>
        <v>22.611767865131323</v>
      </c>
      <c r="IY100" s="162">
        <f t="shared" si="256"/>
        <v>24.07501930251075</v>
      </c>
      <c r="IZ100" s="162">
        <f t="shared" si="256"/>
        <v>16.461961118410901</v>
      </c>
      <c r="JA100" s="162">
        <f t="shared" si="256"/>
        <v>15.419721972064997</v>
      </c>
      <c r="JB100" s="162">
        <f t="shared" si="256"/>
        <v>21.925095161137005</v>
      </c>
      <c r="JC100" s="162">
        <f t="shared" si="256"/>
        <v>22.865748632294189</v>
      </c>
      <c r="JD100" s="162">
        <f t="shared" si="256"/>
        <v>22.358187307274491</v>
      </c>
      <c r="JE100" s="162">
        <f t="shared" si="256"/>
        <v>21.073667205251951</v>
      </c>
      <c r="JF100" s="162">
        <f t="shared" si="256"/>
        <v>21.029092499310206</v>
      </c>
      <c r="JG100" s="162">
        <f t="shared" si="256"/>
        <v>13.415211062014965</v>
      </c>
      <c r="JH100" s="162">
        <f t="shared" si="256"/>
        <v>12.899251269786438</v>
      </c>
      <c r="JI100" s="162">
        <f t="shared" si="256"/>
        <v>19.790994938115951</v>
      </c>
      <c r="JJ100" s="162">
        <f t="shared" si="256"/>
        <v>21.144247901490616</v>
      </c>
      <c r="JK100" s="162">
        <f t="shared" si="256"/>
        <v>21.974430991039558</v>
      </c>
      <c r="JL100" s="162">
        <f t="shared" si="256"/>
        <v>21.884454122352999</v>
      </c>
      <c r="JM100" s="162">
        <f t="shared" si="256"/>
        <v>23.218875469678274</v>
      </c>
      <c r="JN100" s="162">
        <f t="shared" si="256"/>
        <v>15.326896560113111</v>
      </c>
      <c r="JO100" s="162">
        <f t="shared" si="256"/>
        <v>15.248761408718932</v>
      </c>
      <c r="JP100" s="162">
        <f t="shared" si="256"/>
        <v>22.901835483072283</v>
      </c>
      <c r="JQ100" s="162">
        <f t="shared" si="256"/>
        <v>22.343338764914947</v>
      </c>
      <c r="JR100" s="162">
        <f t="shared" si="256"/>
        <v>21.958319152565966</v>
      </c>
      <c r="JS100" s="162">
        <f t="shared" si="256"/>
        <v>21.655528387337153</v>
      </c>
      <c r="JT100" s="162">
        <f t="shared" si="256"/>
        <v>21.540001428233339</v>
      </c>
      <c r="JU100" s="162">
        <f t="shared" si="256"/>
        <v>13.849834618082017</v>
      </c>
      <c r="JV100" s="162">
        <f t="shared" si="256"/>
        <v>13.898124448817287</v>
      </c>
      <c r="JW100" s="162">
        <f t="shared" si="256"/>
        <v>21.628578869577211</v>
      </c>
      <c r="JX100" s="162">
        <f t="shared" si="256"/>
        <v>21.246662243240124</v>
      </c>
      <c r="JY100" s="162">
        <f t="shared" si="256"/>
        <v>21.603130107783741</v>
      </c>
      <c r="JZ100" s="162">
        <f t="shared" si="256"/>
        <v>21.457310474159708</v>
      </c>
      <c r="KA100" s="162">
        <f t="shared" si="256"/>
        <v>23.184869945724376</v>
      </c>
      <c r="KB100" s="162">
        <f t="shared" si="256"/>
        <v>15.091765500971357</v>
      </c>
      <c r="KC100" s="162">
        <f t="shared" si="256"/>
        <v>14.981847254450191</v>
      </c>
      <c r="KD100" s="162">
        <f t="shared" si="256"/>
        <v>21.776223799939618</v>
      </c>
      <c r="KE100" s="162">
        <f t="shared" si="256"/>
        <v>21.34368931108617</v>
      </c>
      <c r="KF100" s="162">
        <f t="shared" si="256"/>
        <v>24.759499898043323</v>
      </c>
      <c r="KG100" s="162">
        <f t="shared" si="256"/>
        <v>23.478809309666236</v>
      </c>
      <c r="KH100" s="162">
        <f t="shared" si="256"/>
        <v>23.316607035847127</v>
      </c>
      <c r="KI100" s="162">
        <f t="shared" si="256"/>
        <v>15.10945805115656</v>
      </c>
      <c r="KJ100" s="162">
        <f t="shared" si="256"/>
        <v>15.861263137416861</v>
      </c>
      <c r="KK100" s="162">
        <f t="shared" si="256"/>
        <v>22.895331414060436</v>
      </c>
      <c r="KL100" s="162">
        <f t="shared" si="256"/>
        <v>23.743361547251382</v>
      </c>
      <c r="KM100" s="162">
        <f t="shared" si="256"/>
        <v>23.484901963492337</v>
      </c>
      <c r="KN100" s="162">
        <f t="shared" si="256"/>
        <v>23.053067507300337</v>
      </c>
      <c r="KO100" s="162">
        <f t="shared" si="256"/>
        <v>23.515628217501622</v>
      </c>
      <c r="KP100" s="162">
        <f t="shared" si="256"/>
        <v>21.448331539220131</v>
      </c>
      <c r="KQ100" s="162">
        <f t="shared" si="256"/>
        <v>18.940234114410927</v>
      </c>
      <c r="KR100" s="162">
        <f t="shared" si="256"/>
        <v>25.838242465862617</v>
      </c>
      <c r="KS100" s="162">
        <f t="shared" si="256"/>
        <v>27.57871301168327</v>
      </c>
      <c r="KT100" s="162">
        <f t="shared" si="256"/>
        <v>24.065518262171338</v>
      </c>
      <c r="KU100" s="162">
        <f t="shared" si="256"/>
        <v>21.597909206764268</v>
      </c>
      <c r="KV100" s="162">
        <f t="shared" si="256"/>
        <v>21.384332254513382</v>
      </c>
      <c r="KW100" s="162">
        <f t="shared" si="256"/>
        <v>13.738154397638086</v>
      </c>
      <c r="KX100" s="162">
        <f t="shared" si="256"/>
        <v>15.040929089343962</v>
      </c>
      <c r="KY100" s="162">
        <f t="shared" si="256"/>
        <v>22.564874231338951</v>
      </c>
      <c r="KZ100" s="162">
        <f t="shared" si="256"/>
        <v>22.722765771967573</v>
      </c>
      <c r="LA100" s="162">
        <f t="shared" ref="LA100:NI100" si="257">SUM(LA113,LA126,LA132,LA145,LA150)</f>
        <v>22.884050871386339</v>
      </c>
      <c r="LB100" s="162">
        <f t="shared" si="257"/>
        <v>22.411601325380186</v>
      </c>
      <c r="LC100" s="162">
        <f t="shared" si="257"/>
        <v>22.260311632212218</v>
      </c>
      <c r="LD100" s="162">
        <f t="shared" si="257"/>
        <v>14.578333127763806</v>
      </c>
      <c r="LE100" s="162">
        <f t="shared" si="257"/>
        <v>14.8689843291128</v>
      </c>
      <c r="LF100" s="162">
        <f t="shared" si="257"/>
        <v>22.010709239487973</v>
      </c>
      <c r="LG100" s="162">
        <f t="shared" si="257"/>
        <v>22.76790954711349</v>
      </c>
      <c r="LH100" s="162">
        <f t="shared" si="257"/>
        <v>23.699926138261802</v>
      </c>
      <c r="LI100" s="162">
        <f t="shared" si="257"/>
        <v>22.297756884558282</v>
      </c>
      <c r="LJ100" s="162">
        <f t="shared" si="257"/>
        <v>22.14616277520166</v>
      </c>
      <c r="LK100" s="162">
        <f t="shared" si="257"/>
        <v>14.491164180768708</v>
      </c>
      <c r="LL100" s="162">
        <f t="shared" si="257"/>
        <v>12.585662946389439</v>
      </c>
      <c r="LM100" s="162">
        <f t="shared" si="257"/>
        <v>19.315223748330585</v>
      </c>
      <c r="LN100" s="162">
        <f t="shared" si="257"/>
        <v>19.269277915437527</v>
      </c>
      <c r="LO100" s="162">
        <f t="shared" si="257"/>
        <v>19.803014233187042</v>
      </c>
      <c r="LP100" s="162">
        <f t="shared" si="257"/>
        <v>19.764963596331228</v>
      </c>
      <c r="LQ100" s="162">
        <f t="shared" si="257"/>
        <v>19.9726228911071</v>
      </c>
      <c r="LR100" s="162">
        <f t="shared" si="257"/>
        <v>15.038424838093567</v>
      </c>
      <c r="LS100" s="162">
        <f t="shared" si="257"/>
        <v>14.15204438121131</v>
      </c>
      <c r="LT100" s="162">
        <f t="shared" si="257"/>
        <v>21.431810191358757</v>
      </c>
      <c r="LU100" s="162">
        <f t="shared" si="257"/>
        <v>22.241636610778905</v>
      </c>
      <c r="LV100" s="162">
        <f t="shared" si="257"/>
        <v>22.712636136797631</v>
      </c>
      <c r="LW100" s="162">
        <f t="shared" si="257"/>
        <v>22.90055773659758</v>
      </c>
      <c r="LX100" s="162">
        <f t="shared" si="257"/>
        <v>22.736757508652641</v>
      </c>
      <c r="LY100" s="162">
        <f t="shared" si="257"/>
        <v>13.991000887928452</v>
      </c>
      <c r="LZ100" s="162">
        <f t="shared" si="257"/>
        <v>13.705526109059633</v>
      </c>
      <c r="MA100" s="162">
        <f t="shared" si="257"/>
        <v>15.23490719598477</v>
      </c>
      <c r="MB100" s="162">
        <f t="shared" si="257"/>
        <v>14.635259629420913</v>
      </c>
      <c r="MC100" s="162">
        <f t="shared" si="257"/>
        <v>14.710509454312032</v>
      </c>
      <c r="MD100" s="162">
        <f t="shared" si="257"/>
        <v>14.416554856863769</v>
      </c>
      <c r="ME100" s="162">
        <f t="shared" si="257"/>
        <v>14.15088820427567</v>
      </c>
      <c r="MF100" s="162">
        <f t="shared" si="257"/>
        <v>12.355448891827059</v>
      </c>
      <c r="MG100" s="162">
        <f t="shared" si="257"/>
        <v>12.227391148875199</v>
      </c>
      <c r="MH100" s="162">
        <f t="shared" si="257"/>
        <v>13.463124020846092</v>
      </c>
      <c r="MI100" s="162">
        <f t="shared" si="257"/>
        <v>15.371031459951597</v>
      </c>
      <c r="MJ100" s="162">
        <f t="shared" si="257"/>
        <v>15.478490093920538</v>
      </c>
      <c r="MK100" s="162">
        <f t="shared" si="257"/>
        <v>15.251826111938808</v>
      </c>
      <c r="ML100" s="162">
        <f t="shared" si="257"/>
        <v>15.210941808110812</v>
      </c>
      <c r="MM100" s="162">
        <f t="shared" si="257"/>
        <v>13.615189843576683</v>
      </c>
      <c r="MN100" s="162">
        <f t="shared" si="257"/>
        <v>12.24624303224854</v>
      </c>
      <c r="MO100" s="162">
        <f t="shared" si="257"/>
        <v>13.645135206833817</v>
      </c>
      <c r="MP100" s="162">
        <f t="shared" si="257"/>
        <v>15.165778884374223</v>
      </c>
      <c r="MQ100" s="162">
        <f t="shared" si="257"/>
        <v>14.599212106342659</v>
      </c>
      <c r="MR100" s="162">
        <f t="shared" si="257"/>
        <v>14.57331542446963</v>
      </c>
      <c r="MS100" s="162">
        <f t="shared" si="257"/>
        <v>14.578758825392397</v>
      </c>
      <c r="MT100" s="162">
        <f t="shared" si="257"/>
        <v>13.007450024660772</v>
      </c>
      <c r="MU100" s="162">
        <f t="shared" si="257"/>
        <v>11.939948437816314</v>
      </c>
      <c r="MV100" s="162">
        <f t="shared" si="257"/>
        <v>13.285321246921448</v>
      </c>
      <c r="MW100" s="162">
        <f t="shared" si="257"/>
        <v>14.069344362566643</v>
      </c>
      <c r="MX100" s="162">
        <f t="shared" si="257"/>
        <v>14.021652892823198</v>
      </c>
      <c r="MY100" s="162">
        <f t="shared" si="257"/>
        <v>14.027803545261811</v>
      </c>
      <c r="MZ100" s="162">
        <f t="shared" si="257"/>
        <v>14.033954197700423</v>
      </c>
      <c r="NA100" s="162">
        <f t="shared" si="257"/>
        <v>12.460188612959545</v>
      </c>
      <c r="NB100" s="162">
        <f t="shared" si="257"/>
        <v>11.70579609574942</v>
      </c>
      <c r="NC100" s="162" t="e">
        <f t="shared" si="257"/>
        <v>#N/A</v>
      </c>
      <c r="ND100" s="162" t="e">
        <f t="shared" si="257"/>
        <v>#N/A</v>
      </c>
      <c r="NE100" s="162" t="e">
        <f t="shared" si="257"/>
        <v>#N/A</v>
      </c>
      <c r="NF100" s="162" t="e">
        <f t="shared" si="257"/>
        <v>#N/A</v>
      </c>
      <c r="NG100" s="162" t="e">
        <f t="shared" si="257"/>
        <v>#N/A</v>
      </c>
      <c r="NH100" s="162" t="e">
        <f t="shared" si="257"/>
        <v>#N/A</v>
      </c>
      <c r="NI100" s="162" t="e">
        <f t="shared" si="257"/>
        <v>#N/A</v>
      </c>
    </row>
    <row r="101" spans="2:373" s="163" customFormat="1" ht="15">
      <c r="B101" s="161" t="s">
        <v>1241</v>
      </c>
      <c r="C101" s="162">
        <f>C5*(SUMIF(Data!$G:$G,'Deployment needs'!C1,Data!$H:$H))</f>
        <v>2000</v>
      </c>
      <c r="D101" s="162">
        <f>D5*(SUMIF(Data!$G:$G,'Deployment needs'!D1,Data!$H:$H))</f>
        <v>4800</v>
      </c>
      <c r="E101" s="162">
        <f>E5*(SUMIF(Data!$G:$G,'Deployment needs'!E1,Data!$H:$H))</f>
        <v>5400</v>
      </c>
      <c r="F101" s="162">
        <f>F5*(SUMIF(Data!$G:$G,'Deployment needs'!F1,Data!$H:$H))</f>
        <v>4500</v>
      </c>
      <c r="G101" s="162">
        <f>G5*(SUMIF(Data!$G:$G,'Deployment needs'!G1,Data!$H:$H))</f>
        <v>4050</v>
      </c>
      <c r="H101" s="162">
        <f>H5*(SUMIF(Data!$G:$G,'Deployment needs'!H1,Data!$H:$H))</f>
        <v>0</v>
      </c>
      <c r="I101" s="162">
        <f>I5*(SUMIF(Data!$G:$G,'Deployment needs'!I1,Data!$H:$H))</f>
        <v>0</v>
      </c>
      <c r="J101" s="162">
        <f>J5*(SUMIF(Data!$G:$G,'Deployment needs'!J1,Data!$H:$H))</f>
        <v>5600</v>
      </c>
      <c r="K101" s="162">
        <f>K5*(SUMIF(Data!$G:$G,'Deployment needs'!K1,Data!$H:$H))</f>
        <v>3600</v>
      </c>
      <c r="L101" s="162">
        <f>L5*(SUMIF(Data!$G:$G,'Deployment needs'!L1,Data!$H:$H))</f>
        <v>2925</v>
      </c>
      <c r="M101" s="162">
        <f>M5*(SUMIF(Data!$G:$G,'Deployment needs'!M1,Data!$H:$H))</f>
        <v>2475</v>
      </c>
      <c r="N101" s="162">
        <f>N5*(SUMIF(Data!$G:$G,'Deployment needs'!N1,Data!$H:$H))</f>
        <v>5400</v>
      </c>
      <c r="O101" s="162">
        <f>O5*(SUMIF(Data!$G:$G,'Deployment needs'!O1,Data!$H:$H))</f>
        <v>0</v>
      </c>
      <c r="P101" s="162">
        <f>P5*(SUMIF(Data!$G:$G,'Deployment needs'!P1,Data!$H:$H))</f>
        <v>0</v>
      </c>
      <c r="Q101" s="162">
        <f>Q5*(SUMIF(Data!$G:$G,'Deployment needs'!Q1,Data!$H:$H))</f>
        <v>6000</v>
      </c>
      <c r="R101" s="162">
        <f>R5*(SUMIF(Data!$G:$G,'Deployment needs'!R1,Data!$H:$H))</f>
        <v>8800</v>
      </c>
      <c r="S101" s="162">
        <f>S5*(SUMIF(Data!$G:$G,'Deployment needs'!S1,Data!$H:$H))</f>
        <v>5850</v>
      </c>
      <c r="T101" s="162">
        <f>T5*(SUMIF(Data!$G:$G,'Deployment needs'!T1,Data!$H:$H))</f>
        <v>4500</v>
      </c>
      <c r="U101" s="162">
        <f>U5*(SUMIF(Data!$G:$G,'Deployment needs'!U1,Data!$H:$H))</f>
        <v>3600</v>
      </c>
      <c r="V101" s="162">
        <f>V5*(SUMIF(Data!$G:$G,'Deployment needs'!V1,Data!$H:$H))</f>
        <v>0</v>
      </c>
      <c r="W101" s="162">
        <f>W5*(SUMIF(Data!$G:$G,'Deployment needs'!W1,Data!$H:$H))</f>
        <v>0</v>
      </c>
      <c r="X101" s="162">
        <f>X5*(SUMIF(Data!$G:$G,'Deployment needs'!X1,Data!$H:$H))</f>
        <v>5200</v>
      </c>
      <c r="Y101" s="162">
        <f>Y5*(SUMIF(Data!$G:$G,'Deployment needs'!Y1,Data!$H:$H))</f>
        <v>5600</v>
      </c>
      <c r="Z101" s="162">
        <f>Z5*(SUMIF(Data!$G:$G,'Deployment needs'!Z1,Data!$H:$H))</f>
        <v>4500</v>
      </c>
      <c r="AA101" s="162">
        <f>AA5*(SUMIF(Data!$G:$G,'Deployment needs'!AA1,Data!$H:$H))</f>
        <v>4050</v>
      </c>
      <c r="AB101" s="162">
        <f>AB5*(SUMIF(Data!$G:$G,'Deployment needs'!AB1,Data!$H:$H))</f>
        <v>3375</v>
      </c>
      <c r="AC101" s="162">
        <f>AC5*(SUMIF(Data!$G:$G,'Deployment needs'!AC1,Data!$H:$H))</f>
        <v>0</v>
      </c>
      <c r="AD101" s="162">
        <f>AD5*(SUMIF(Data!$G:$G,'Deployment needs'!AD1,Data!$H:$H))</f>
        <v>0</v>
      </c>
      <c r="AE101" s="162">
        <f>AE5*(SUMIF(Data!$G:$G,'Deployment needs'!AE1,Data!$H:$H))</f>
        <v>7200</v>
      </c>
      <c r="AF101" s="162">
        <f>AF5*(SUMIF(Data!$G:$G,'Deployment needs'!AF1,Data!$H:$H))</f>
        <v>8000</v>
      </c>
      <c r="AG101" s="162">
        <f>AG5*(SUMIF(Data!$G:$G,'Deployment needs'!AG1,Data!$H:$H))</f>
        <v>5400</v>
      </c>
      <c r="AH101" s="162">
        <f>AH5*(SUMIF(Data!$G:$G,'Deployment needs'!AH1,Data!$H:$H))</f>
        <v>3600</v>
      </c>
      <c r="AI101" s="162">
        <f>AI5*(SUMIF(Data!$G:$G,'Deployment needs'!AI1,Data!$H:$H))</f>
        <v>3600</v>
      </c>
      <c r="AJ101" s="162">
        <f>AJ5*(SUMIF(Data!$G:$G,'Deployment needs'!AJ1,Data!$H:$H))</f>
        <v>0</v>
      </c>
      <c r="AK101" s="162">
        <f>AK5*(SUMIF(Data!$G:$G,'Deployment needs'!AK1,Data!$H:$H))</f>
        <v>0</v>
      </c>
      <c r="AL101" s="162">
        <f>AL5*(SUMIF(Data!$G:$G,'Deployment needs'!AL1,Data!$H:$H))</f>
        <v>7200</v>
      </c>
      <c r="AM101" s="162">
        <f>AM5*(SUMIF(Data!$G:$G,'Deployment needs'!AM1,Data!$H:$H))</f>
        <v>10000</v>
      </c>
      <c r="AN101" s="162">
        <f>AN5*(SUMIF(Data!$G:$G,'Deployment needs'!AN1,Data!$H:$H))</f>
        <v>7200</v>
      </c>
      <c r="AO101" s="162">
        <f>AO5*(SUMIF(Data!$G:$G,'Deployment needs'!AO1,Data!$H:$H))</f>
        <v>6750</v>
      </c>
      <c r="AP101" s="162">
        <f>AP5*(SUMIF(Data!$G:$G,'Deployment needs'!AP1,Data!$H:$H))</f>
        <v>4500</v>
      </c>
      <c r="AQ101" s="162">
        <f>AQ5*(SUMIF(Data!$G:$G,'Deployment needs'!AQ1,Data!$H:$H))</f>
        <v>0</v>
      </c>
      <c r="AR101" s="162">
        <f>AR5*(SUMIF(Data!$G:$G,'Deployment needs'!AR1,Data!$H:$H))</f>
        <v>0</v>
      </c>
      <c r="AS101" s="162">
        <f>AS5*(SUMIF(Data!$G:$G,'Deployment needs'!AS1,Data!$H:$H))</f>
        <v>6000</v>
      </c>
      <c r="AT101" s="162">
        <f>AT5*(SUMIF(Data!$G:$G,'Deployment needs'!AT1,Data!$H:$H))</f>
        <v>6000</v>
      </c>
      <c r="AU101" s="162">
        <f>AU5*(SUMIF(Data!$G:$G,'Deployment needs'!AU1,Data!$H:$H))</f>
        <v>4500</v>
      </c>
      <c r="AV101" s="162">
        <f>AV5*(SUMIF(Data!$G:$G,'Deployment needs'!AV1,Data!$H:$H))</f>
        <v>5400</v>
      </c>
      <c r="AW101" s="162">
        <f>AW5*(SUMIF(Data!$G:$G,'Deployment needs'!AW1,Data!$H:$H))</f>
        <v>6300</v>
      </c>
      <c r="AX101" s="162">
        <f>AX5*(SUMIF(Data!$G:$G,'Deployment needs'!AX1,Data!$H:$H))</f>
        <v>0</v>
      </c>
      <c r="AY101" s="162">
        <f>AY5*(SUMIF(Data!$G:$G,'Deployment needs'!AY1,Data!$H:$H))</f>
        <v>0</v>
      </c>
      <c r="AZ101" s="162">
        <f>AZ5*(SUMIF(Data!$G:$G,'Deployment needs'!AZ1,Data!$H:$H))</f>
        <v>8000</v>
      </c>
      <c r="BA101" s="162">
        <f>BA5*(SUMIF(Data!$G:$G,'Deployment needs'!BA1,Data!$H:$H))</f>
        <v>10000</v>
      </c>
      <c r="BB101" s="162">
        <f>BB5*(SUMIF(Data!$G:$G,'Deployment needs'!BB1,Data!$H:$H))</f>
        <v>8100</v>
      </c>
      <c r="BC101" s="162">
        <f>BC5*(SUMIF(Data!$G:$G,'Deployment needs'!BC1,Data!$H:$H))</f>
        <v>8100</v>
      </c>
      <c r="BD101" s="162">
        <f>BD5*(SUMIF(Data!$G:$G,'Deployment needs'!BD1,Data!$H:$H))</f>
        <v>8100</v>
      </c>
      <c r="BE101" s="162">
        <f>BE5*(SUMIF(Data!$G:$G,'Deployment needs'!BE1,Data!$H:$H))</f>
        <v>0</v>
      </c>
      <c r="BF101" s="162">
        <f>BF5*(SUMIF(Data!$G:$G,'Deployment needs'!BF1,Data!$H:$H))</f>
        <v>0</v>
      </c>
      <c r="BG101" s="162">
        <f>BG5*(SUMIF(Data!$G:$G,'Deployment needs'!BG1,Data!$H:$H))</f>
        <v>7200</v>
      </c>
      <c r="BH101" s="162">
        <f>BH5*(SUMIF(Data!$G:$G,'Deployment needs'!BH1,Data!$H:$H))</f>
        <v>6000</v>
      </c>
      <c r="BI101" s="162">
        <f>BI5*(SUMIF(Data!$G:$G,'Deployment needs'!BI1,Data!$H:$H))</f>
        <v>4950</v>
      </c>
      <c r="BJ101" s="162">
        <f>BJ5*(SUMIF(Data!$G:$G,'Deployment needs'!BJ1,Data!$H:$H))</f>
        <v>4050</v>
      </c>
      <c r="BK101" s="162">
        <f>BK5*(SUMIF(Data!$G:$G,'Deployment needs'!BK1,Data!$H:$H))</f>
        <v>4050</v>
      </c>
      <c r="BL101" s="162">
        <f>BL5*(SUMIF(Data!$G:$G,'Deployment needs'!BL1,Data!$H:$H))</f>
        <v>0</v>
      </c>
      <c r="BM101" s="162">
        <f>BM5*(SUMIF(Data!$G:$G,'Deployment needs'!BM1,Data!$H:$H))</f>
        <v>0</v>
      </c>
      <c r="BN101" s="162">
        <f>BN5*(SUMIF(Data!$G:$G,'Deployment needs'!BN1,Data!$H:$H))</f>
        <v>0</v>
      </c>
      <c r="BO101" s="162">
        <f>BO5*(SUMIF(Data!$G:$G,'Deployment needs'!BO1,Data!$H:$H))</f>
        <v>8800</v>
      </c>
      <c r="BP101" s="162">
        <f>BP5*(SUMIF(Data!$G:$G,'Deployment needs'!BP1,Data!$H:$H))</f>
        <v>5850</v>
      </c>
      <c r="BQ101" s="162">
        <f>BQ5*(SUMIF(Data!$G:$G,'Deployment needs'!BQ1,Data!$H:$H))</f>
        <v>3150</v>
      </c>
      <c r="BR101" s="162">
        <f>BR5*(SUMIF(Data!$G:$G,'Deployment needs'!BR1,Data!$H:$H))</f>
        <v>2700</v>
      </c>
      <c r="BS101" s="162">
        <f>BS5*(SUMIF(Data!$G:$G,'Deployment needs'!BS1,Data!$H:$H))</f>
        <v>0</v>
      </c>
      <c r="BT101" s="162">
        <f>BT5*(SUMIF(Data!$G:$G,'Deployment needs'!BT1,Data!$H:$H))</f>
        <v>0</v>
      </c>
      <c r="BU101" s="162">
        <f>BU5*(SUMIF(Data!$G:$G,'Deployment needs'!BU1,Data!$H:$H))</f>
        <v>6000</v>
      </c>
      <c r="BV101" s="162">
        <f>BV5*(SUMIF(Data!$G:$G,'Deployment needs'!BV1,Data!$H:$H))</f>
        <v>6800</v>
      </c>
      <c r="BW101" s="162">
        <f>BW5*(SUMIF(Data!$G:$G,'Deployment needs'!BW1,Data!$H:$H))</f>
        <v>4500</v>
      </c>
      <c r="BX101" s="162">
        <f>BX5*(SUMIF(Data!$G:$G,'Deployment needs'!BX1,Data!$H:$H))</f>
        <v>4500</v>
      </c>
      <c r="BY101" s="162">
        <f>BY5*(SUMIF(Data!$G:$G,'Deployment needs'!BY1,Data!$H:$H))</f>
        <v>4500</v>
      </c>
      <c r="BZ101" s="162">
        <f>BZ5*(SUMIF(Data!$G:$G,'Deployment needs'!BZ1,Data!$H:$H))</f>
        <v>0</v>
      </c>
      <c r="CA101" s="162">
        <f>CA5*(SUMIF(Data!$G:$G,'Deployment needs'!CA1,Data!$H:$H))</f>
        <v>0</v>
      </c>
      <c r="CB101" s="162">
        <f>CB5*(SUMIF(Data!$G:$G,'Deployment needs'!CB1,Data!$H:$H))</f>
        <v>4800</v>
      </c>
      <c r="CC101" s="162">
        <f>CC5*(SUMIF(Data!$G:$G,'Deployment needs'!CC1,Data!$H:$H))</f>
        <v>5600</v>
      </c>
      <c r="CD101" s="162">
        <f>CD5*(SUMIF(Data!$G:$G,'Deployment needs'!CD1,Data!$H:$H))</f>
        <v>9000</v>
      </c>
      <c r="CE101" s="162">
        <f>CE5*(SUMIF(Data!$G:$G,'Deployment needs'!CE1,Data!$H:$H))</f>
        <v>9000</v>
      </c>
      <c r="CF101" s="162">
        <f>CF5*(SUMIF(Data!$G:$G,'Deployment needs'!CF1,Data!$H:$H))</f>
        <v>9900</v>
      </c>
      <c r="CG101" s="162">
        <f>CG5*(SUMIF(Data!$G:$G,'Deployment needs'!CG1,Data!$H:$H))</f>
        <v>0</v>
      </c>
      <c r="CH101" s="162">
        <f>CH5*(SUMIF(Data!$G:$G,'Deployment needs'!CH1,Data!$H:$H))</f>
        <v>0</v>
      </c>
      <c r="CI101" s="162">
        <f>CI5*(SUMIF(Data!$G:$G,'Deployment needs'!CI1,Data!$H:$H))</f>
        <v>10000</v>
      </c>
      <c r="CJ101" s="162">
        <f>CJ5*(SUMIF(Data!$G:$G,'Deployment needs'!CJ1,Data!$H:$H))</f>
        <v>14400</v>
      </c>
      <c r="CK101" s="162">
        <f>CK5*(SUMIF(Data!$G:$G,'Deployment needs'!CK1,Data!$H:$H))</f>
        <v>16200</v>
      </c>
      <c r="CL101" s="162">
        <f>CL5*(SUMIF(Data!$G:$G,'Deployment needs'!CL1,Data!$H:$H))</f>
        <v>11250</v>
      </c>
      <c r="CM101" s="162">
        <f>CM5*(SUMIF(Data!$G:$G,'Deployment needs'!CM1,Data!$H:$H))</f>
        <v>11250</v>
      </c>
      <c r="CN101" s="162">
        <f>CN5*(SUMIF(Data!$G:$G,'Deployment needs'!CN1,Data!$H:$H))</f>
        <v>0</v>
      </c>
      <c r="CO101" s="162">
        <f>CO5*(SUMIF(Data!$G:$G,'Deployment needs'!CO1,Data!$H:$H))</f>
        <v>0</v>
      </c>
      <c r="CP101" s="162">
        <f>CP5*(SUMIF(Data!$G:$G,'Deployment needs'!CP1,Data!$H:$H))</f>
        <v>10000</v>
      </c>
      <c r="CQ101" s="162">
        <f>CQ5*(SUMIF(Data!$G:$G,'Deployment needs'!CQ1,Data!$H:$H))</f>
        <v>14400</v>
      </c>
      <c r="CR101" s="162">
        <f>CR5*(SUMIF(Data!$G:$G,'Deployment needs'!CR1,Data!$H:$H))</f>
        <v>11250</v>
      </c>
      <c r="CS101" s="162">
        <f>CS5*(SUMIF(Data!$G:$G,'Deployment needs'!CS1,Data!$H:$H))</f>
        <v>8100</v>
      </c>
      <c r="CT101" s="162">
        <f>CT5*(SUMIF(Data!$G:$G,'Deployment needs'!CT1,Data!$H:$H))</f>
        <v>6300</v>
      </c>
      <c r="CU101" s="162">
        <f>CU5*(SUMIF(Data!$G:$G,'Deployment needs'!CU1,Data!$H:$H))</f>
        <v>0</v>
      </c>
      <c r="CV101" s="162">
        <f>CV5*(SUMIF(Data!$G:$G,'Deployment needs'!CV1,Data!$H:$H))</f>
        <v>0</v>
      </c>
      <c r="CW101" s="162">
        <f>CW5*(SUMIF(Data!$G:$G,'Deployment needs'!CW1,Data!$H:$H))</f>
        <v>0</v>
      </c>
      <c r="CX101" s="162">
        <f>CX5*(SUMIF(Data!$G:$G,'Deployment needs'!CX1,Data!$H:$H))</f>
        <v>8000</v>
      </c>
      <c r="CY101" s="162">
        <f>CY5*(SUMIF(Data!$G:$G,'Deployment needs'!CY1,Data!$H:$H))</f>
        <v>4500</v>
      </c>
      <c r="CZ101" s="162">
        <f>CZ5*(SUMIF(Data!$G:$G,'Deployment needs'!CZ1,Data!$H:$H))</f>
        <v>3150</v>
      </c>
      <c r="DA101" s="162">
        <f>DA5*(SUMIF(Data!$G:$G,'Deployment needs'!DA1,Data!$H:$H))</f>
        <v>9900</v>
      </c>
      <c r="DB101" s="162">
        <f>DB5*(SUMIF(Data!$G:$G,'Deployment needs'!DB1,Data!$H:$H))</f>
        <v>0</v>
      </c>
      <c r="DC101" s="162">
        <f>DC5*(SUMIF(Data!$G:$G,'Deployment needs'!DC1,Data!$H:$H))</f>
        <v>0</v>
      </c>
      <c r="DD101" s="162">
        <f>DD5*(SUMIF(Data!$G:$G,'Deployment needs'!DD1,Data!$H:$H))</f>
        <v>11200</v>
      </c>
      <c r="DE101" s="162">
        <f>DE5*(SUMIF(Data!$G:$G,'Deployment needs'!DE1,Data!$H:$H))</f>
        <v>13000</v>
      </c>
      <c r="DF101" s="162">
        <f>DF5*(SUMIF(Data!$G:$G,'Deployment needs'!DF1,Data!$H:$H))</f>
        <v>9900</v>
      </c>
      <c r="DG101" s="162">
        <f>DG5*(SUMIF(Data!$G:$G,'Deployment needs'!DG1,Data!$H:$H))</f>
        <v>9900</v>
      </c>
      <c r="DH101" s="162">
        <f>DH5*(SUMIF(Data!$G:$G,'Deployment needs'!DH1,Data!$H:$H))</f>
        <v>13500</v>
      </c>
      <c r="DI101" s="162">
        <f>DI5*(SUMIF(Data!$G:$G,'Deployment needs'!DI1,Data!$H:$H))</f>
        <v>0</v>
      </c>
      <c r="DJ101" s="162">
        <f>DJ5*(SUMIF(Data!$G:$G,'Deployment needs'!DJ1,Data!$H:$H))</f>
        <v>0</v>
      </c>
      <c r="DK101" s="162">
        <f>DK5*(SUMIF(Data!$G:$G,'Deployment needs'!DK1,Data!$H:$H))</f>
        <v>12800</v>
      </c>
      <c r="DL101" s="162">
        <f>DL5*(SUMIF(Data!$G:$G,'Deployment needs'!DL1,Data!$H:$H))</f>
        <v>15200</v>
      </c>
      <c r="DM101" s="162">
        <f>DM5*(SUMIF(Data!$G:$G,'Deployment needs'!DM1,Data!$H:$H))</f>
        <v>15750</v>
      </c>
      <c r="DN101" s="162">
        <f>DN5*(SUMIF(Data!$G:$G,'Deployment needs'!DN1,Data!$H:$H))</f>
        <v>12600</v>
      </c>
      <c r="DO101" s="162">
        <f>DO5*(SUMIF(Data!$G:$G,'Deployment needs'!DO1,Data!$H:$H))</f>
        <v>15750</v>
      </c>
      <c r="DP101" s="162">
        <f>DP5*(SUMIF(Data!$G:$G,'Deployment needs'!DP1,Data!$H:$H))</f>
        <v>0</v>
      </c>
      <c r="DQ101" s="162">
        <f>DQ5*(SUMIF(Data!$G:$G,'Deployment needs'!DQ1,Data!$H:$H))</f>
        <v>0</v>
      </c>
      <c r="DR101" s="162">
        <f>DR5*(SUMIF(Data!$G:$G,'Deployment needs'!DR1,Data!$H:$H))</f>
        <v>7200</v>
      </c>
      <c r="DS101" s="162">
        <f>DS5*(SUMIF(Data!$G:$G,'Deployment needs'!DS1,Data!$H:$H))</f>
        <v>5200</v>
      </c>
      <c r="DT101" s="162">
        <f>DT5*(SUMIF(Data!$G:$G,'Deployment needs'!DT1,Data!$H:$H))</f>
        <v>3150</v>
      </c>
      <c r="DU101" s="162">
        <f>DU5*(SUMIF(Data!$G:$G,'Deployment needs'!DU1,Data!$H:$H))</f>
        <v>3150</v>
      </c>
      <c r="DV101" s="162">
        <f>DV5*(SUMIF(Data!$G:$G,'Deployment needs'!DV1,Data!$H:$H))</f>
        <v>3600</v>
      </c>
      <c r="DW101" s="162">
        <f>DW5*(SUMIF(Data!$G:$G,'Deployment needs'!DW1,Data!$H:$H))</f>
        <v>0</v>
      </c>
      <c r="DX101" s="162">
        <f>DX5*(SUMIF(Data!$G:$G,'Deployment needs'!DX1,Data!$H:$H))</f>
        <v>0</v>
      </c>
      <c r="DY101" s="162">
        <f>DY5*(SUMIF(Data!$G:$G,'Deployment needs'!DY1,Data!$H:$H))</f>
        <v>4800</v>
      </c>
      <c r="DZ101" s="162">
        <f>DZ5*(SUMIF(Data!$G:$G,'Deployment needs'!DZ1,Data!$H:$H))</f>
        <v>5200</v>
      </c>
      <c r="EA101" s="162">
        <f>EA5*(SUMIF(Data!$G:$G,'Deployment needs'!EA1,Data!$H:$H))</f>
        <v>3150</v>
      </c>
      <c r="EB101" s="162">
        <f>EB5*(SUMIF(Data!$G:$G,'Deployment needs'!EB1,Data!$H:$H))</f>
        <v>3600</v>
      </c>
      <c r="EC101" s="162">
        <f>EC5*(SUMIF(Data!$G:$G,'Deployment needs'!EC1,Data!$H:$H))</f>
        <v>3600</v>
      </c>
      <c r="ED101" s="162">
        <f>ED5*(SUMIF(Data!$G:$G,'Deployment needs'!ED1,Data!$H:$H))</f>
        <v>0</v>
      </c>
      <c r="EE101" s="162">
        <f>EE5*(SUMIF(Data!$G:$G,'Deployment needs'!EE1,Data!$H:$H))</f>
        <v>0</v>
      </c>
      <c r="EF101" s="162">
        <f>EF5*(SUMIF(Data!$G:$G,'Deployment needs'!EF1,Data!$H:$H))</f>
        <v>6000</v>
      </c>
      <c r="EG101" s="162">
        <f>EG5*(SUMIF(Data!$G:$G,'Deployment needs'!EG1,Data!$H:$H))</f>
        <v>8000</v>
      </c>
      <c r="EH101" s="162">
        <f>EH5*(SUMIF(Data!$G:$G,'Deployment needs'!EH1,Data!$H:$H))</f>
        <v>5850</v>
      </c>
      <c r="EI101" s="162">
        <f>EI5*(SUMIF(Data!$G:$G,'Deployment needs'!EI1,Data!$H:$H))</f>
        <v>5850</v>
      </c>
      <c r="EJ101" s="162">
        <f>EJ5*(SUMIF(Data!$G:$G,'Deployment needs'!EJ1,Data!$H:$H))</f>
        <v>8100</v>
      </c>
      <c r="EK101" s="162">
        <f>EK5*(SUMIF(Data!$G:$G,'Deployment needs'!EK1,Data!$H:$H))</f>
        <v>0</v>
      </c>
      <c r="EL101" s="162">
        <f>EL5*(SUMIF(Data!$G:$G,'Deployment needs'!EL1,Data!$H:$H))</f>
        <v>0</v>
      </c>
      <c r="EM101" s="162">
        <f>EM5*(SUMIF(Data!$G:$G,'Deployment needs'!EM1,Data!$H:$H))</f>
        <v>11200</v>
      </c>
      <c r="EN101" s="162">
        <f>EN5*(SUMIF(Data!$G:$G,'Deployment needs'!EN1,Data!$H:$H))</f>
        <v>17600</v>
      </c>
      <c r="EO101" s="162">
        <f>EO5*(SUMIF(Data!$G:$G,'Deployment needs'!EO1,Data!$H:$H))</f>
        <v>12600</v>
      </c>
      <c r="EP101" s="162">
        <f>EP5*(SUMIF(Data!$G:$G,'Deployment needs'!EP1,Data!$H:$H))</f>
        <v>11700</v>
      </c>
      <c r="EQ101" s="162">
        <f>EQ5*(SUMIF(Data!$G:$G,'Deployment needs'!EQ1,Data!$H:$H))</f>
        <v>11700</v>
      </c>
      <c r="ER101" s="162">
        <f>ER5*(SUMIF(Data!$G:$G,'Deployment needs'!ER1,Data!$H:$H))</f>
        <v>0</v>
      </c>
      <c r="ES101" s="162">
        <f>ES5*(SUMIF(Data!$G:$G,'Deployment needs'!ES1,Data!$H:$H))</f>
        <v>0</v>
      </c>
      <c r="ET101" s="162">
        <f>ET5*(SUMIF(Data!$G:$G,'Deployment needs'!ET1,Data!$H:$H))</f>
        <v>11200</v>
      </c>
      <c r="EU101" s="162">
        <f>EU5*(SUMIF(Data!$G:$G,'Deployment needs'!EU1,Data!$H:$H))</f>
        <v>18000</v>
      </c>
      <c r="EV101" s="162">
        <f>EV5*(SUMIF(Data!$G:$G,'Deployment needs'!EV1,Data!$H:$H))</f>
        <v>14400</v>
      </c>
      <c r="EW101" s="162">
        <f>EW5*(SUMIF(Data!$G:$G,'Deployment needs'!EW1,Data!$H:$H))</f>
        <v>12600</v>
      </c>
      <c r="EX101" s="162">
        <f>EX5*(SUMIF(Data!$G:$G,'Deployment needs'!EX1,Data!$H:$H))</f>
        <v>12600</v>
      </c>
      <c r="EY101" s="162">
        <f>EY5*(SUMIF(Data!$G:$G,'Deployment needs'!EY1,Data!$H:$H))</f>
        <v>0</v>
      </c>
      <c r="EZ101" s="162">
        <f>EZ5*(SUMIF(Data!$G:$G,'Deployment needs'!EZ1,Data!$H:$H))</f>
        <v>0</v>
      </c>
      <c r="FA101" s="162">
        <f>FA5*(SUMIF(Data!$G:$G,'Deployment needs'!FA1,Data!$H:$H))</f>
        <v>12800</v>
      </c>
      <c r="FB101" s="162">
        <f>FB5*(SUMIF(Data!$G:$G,'Deployment needs'!FB1,Data!$H:$H))</f>
        <v>16800</v>
      </c>
      <c r="FC101" s="162">
        <f>FC5*(SUMIF(Data!$G:$G,'Deployment needs'!FC1,Data!$H:$H))</f>
        <v>15300</v>
      </c>
      <c r="FD101" s="162">
        <f>FD5*(SUMIF(Data!$G:$G,'Deployment needs'!FD1,Data!$H:$H))</f>
        <v>13500</v>
      </c>
      <c r="FE101" s="162">
        <f>FE5*(SUMIF(Data!$G:$G,'Deployment needs'!FE1,Data!$H:$H))</f>
        <v>13500</v>
      </c>
      <c r="FF101" s="162">
        <f>FF5*(SUMIF(Data!$G:$G,'Deployment needs'!FF1,Data!$H:$H))</f>
        <v>0</v>
      </c>
      <c r="FG101" s="162">
        <f>FG5*(SUMIF(Data!$G:$G,'Deployment needs'!FG1,Data!$H:$H))</f>
        <v>0</v>
      </c>
      <c r="FH101" s="162">
        <f>FH5*(SUMIF(Data!$G:$G,'Deployment needs'!FH1,Data!$H:$H))</f>
        <v>15200</v>
      </c>
      <c r="FI101" s="162">
        <f>FI5*(SUMIF(Data!$G:$G,'Deployment needs'!FI1,Data!$H:$H))</f>
        <v>8000</v>
      </c>
      <c r="FJ101" s="162">
        <f>FJ5*(SUMIF(Data!$G:$G,'Deployment needs'!FJ1,Data!$H:$H))</f>
        <v>6750</v>
      </c>
      <c r="FK101" s="162">
        <f>FK5*(SUMIF(Data!$G:$G,'Deployment needs'!FK1,Data!$H:$H))</f>
        <v>6750</v>
      </c>
      <c r="FL101" s="162">
        <f>FL5*(SUMIF(Data!$G:$G,'Deployment needs'!FL1,Data!$H:$H))</f>
        <v>6750</v>
      </c>
      <c r="FM101" s="162">
        <f>FM5*(SUMIF(Data!$G:$G,'Deployment needs'!FM1,Data!$H:$H))</f>
        <v>0</v>
      </c>
      <c r="FN101" s="162">
        <f>FN5*(SUMIF(Data!$G:$G,'Deployment needs'!FN1,Data!$H:$H))</f>
        <v>0</v>
      </c>
      <c r="FO101" s="162">
        <f>FO5*(SUMIF(Data!$G:$G,'Deployment needs'!FO1,Data!$H:$H))</f>
        <v>6000</v>
      </c>
      <c r="FP101" s="162">
        <f>FP5*(SUMIF(Data!$G:$G,'Deployment needs'!FP1,Data!$H:$H))</f>
        <v>6000</v>
      </c>
      <c r="FQ101" s="162">
        <f>FQ5*(SUMIF(Data!$G:$G,'Deployment needs'!FQ1,Data!$H:$H))</f>
        <v>6750</v>
      </c>
      <c r="FR101" s="162">
        <f>FR5*(SUMIF(Data!$G:$G,'Deployment needs'!FR1,Data!$H:$H))</f>
        <v>6750</v>
      </c>
      <c r="FS101" s="162">
        <f>FS5*(SUMIF(Data!$G:$G,'Deployment needs'!FS1,Data!$H:$H))</f>
        <v>6750</v>
      </c>
      <c r="FT101" s="162">
        <f>FT5*(SUMIF(Data!$G:$G,'Deployment needs'!FT1,Data!$H:$H))</f>
        <v>0</v>
      </c>
      <c r="FU101" s="162">
        <f>FU5*(SUMIF(Data!$G:$G,'Deployment needs'!FU1,Data!$H:$H))</f>
        <v>0</v>
      </c>
      <c r="FV101" s="162">
        <f>FV5*(SUMIF(Data!$G:$G,'Deployment needs'!FV1,Data!$H:$H))</f>
        <v>6000</v>
      </c>
      <c r="FW101" s="162">
        <f>FW5*(SUMIF(Data!$G:$G,'Deployment needs'!FW1,Data!$H:$H))</f>
        <v>6000</v>
      </c>
      <c r="FX101" s="162">
        <f>FX5*(SUMIF(Data!$G:$G,'Deployment needs'!FX1,Data!$H:$H))</f>
        <v>6750</v>
      </c>
      <c r="FY101" s="162">
        <f>FY5*(SUMIF(Data!$G:$G,'Deployment needs'!FY1,Data!$H:$H))</f>
        <v>6750</v>
      </c>
      <c r="FZ101" s="162">
        <f>FZ5*(SUMIF(Data!$G:$G,'Deployment needs'!FZ1,Data!$H:$H))</f>
        <v>6750</v>
      </c>
      <c r="GA101" s="162">
        <f>GA5*(SUMIF(Data!$G:$G,'Deployment needs'!GA1,Data!$H:$H))</f>
        <v>0</v>
      </c>
      <c r="GB101" s="162">
        <f>GB5*(SUMIF(Data!$G:$G,'Deployment needs'!GB1,Data!$H:$H))</f>
        <v>0</v>
      </c>
      <c r="GC101" s="162">
        <f>GC5*(SUMIF(Data!$G:$G,'Deployment needs'!GC1,Data!$H:$H))</f>
        <v>6000</v>
      </c>
      <c r="GD101" s="162">
        <f>GD5*(SUMIF(Data!$G:$G,'Deployment needs'!GD1,Data!$H:$H))</f>
        <v>6000</v>
      </c>
      <c r="GE101" s="162">
        <f>GE5*(SUMIF(Data!$G:$G,'Deployment needs'!GE1,Data!$H:$H))</f>
        <v>6750</v>
      </c>
      <c r="GF101" s="162">
        <f>GF5*(SUMIF(Data!$G:$G,'Deployment needs'!GF1,Data!$H:$H))</f>
        <v>6750</v>
      </c>
      <c r="GG101" s="162">
        <f>GG5*(SUMIF(Data!$G:$G,'Deployment needs'!GG1,Data!$H:$H))</f>
        <v>6750</v>
      </c>
      <c r="GH101" s="162">
        <f>GH5*(SUMIF(Data!$G:$G,'Deployment needs'!GH1,Data!$H:$H))</f>
        <v>0</v>
      </c>
      <c r="GI101" s="162">
        <f>GI5*(SUMIF(Data!$G:$G,'Deployment needs'!GI1,Data!$H:$H))</f>
        <v>0</v>
      </c>
      <c r="GJ101" s="162">
        <f>GJ5*(SUMIF(Data!$G:$G,'Deployment needs'!GJ1,Data!$H:$H))</f>
        <v>6000</v>
      </c>
      <c r="GK101" s="162">
        <f>GK5*(SUMIF(Data!$G:$G,'Deployment needs'!GK1,Data!$H:$H))</f>
        <v>6000</v>
      </c>
      <c r="GL101" s="162">
        <f>GL5*(SUMIF(Data!$G:$G,'Deployment needs'!GL1,Data!$H:$H))</f>
        <v>6750</v>
      </c>
      <c r="GM101" s="162">
        <f>GM5*(SUMIF(Data!$G:$G,'Deployment needs'!GM1,Data!$H:$H))</f>
        <v>6750</v>
      </c>
      <c r="GN101" s="162">
        <f>GN5*(SUMIF(Data!$G:$G,'Deployment needs'!GN1,Data!$H:$H))</f>
        <v>6750</v>
      </c>
      <c r="GO101" s="162">
        <f>GO5*(SUMIF(Data!$G:$G,'Deployment needs'!GO1,Data!$H:$H))</f>
        <v>0</v>
      </c>
      <c r="GP101" s="162">
        <f>GP5*(SUMIF(Data!$G:$G,'Deployment needs'!GP1,Data!$H:$H))</f>
        <v>0</v>
      </c>
      <c r="GQ101" s="162">
        <f>GQ5*(SUMIF(Data!$G:$G,'Deployment needs'!GQ1,Data!$H:$H))</f>
        <v>6000</v>
      </c>
      <c r="GR101" s="162">
        <f>GR5*(SUMIF(Data!$G:$G,'Deployment needs'!GR1,Data!$H:$H))</f>
        <v>6000</v>
      </c>
      <c r="GS101" s="162">
        <f>GS5*(SUMIF(Data!$G:$G,'Deployment needs'!GS1,Data!$H:$H))</f>
        <v>6750</v>
      </c>
      <c r="GT101" s="162">
        <f>GT5*(SUMIF(Data!$G:$G,'Deployment needs'!GT1,Data!$H:$H))</f>
        <v>6750</v>
      </c>
      <c r="GU101" s="162">
        <f>GU5*(SUMIF(Data!$G:$G,'Deployment needs'!GU1,Data!$H:$H))</f>
        <v>6750</v>
      </c>
      <c r="GV101" s="162">
        <f>GV5*(SUMIF(Data!$G:$G,'Deployment needs'!GV1,Data!$H:$H))</f>
        <v>0</v>
      </c>
      <c r="GW101" s="162">
        <f>GW5*(SUMIF(Data!$G:$G,'Deployment needs'!GW1,Data!$H:$H))</f>
        <v>0</v>
      </c>
      <c r="GX101" s="162">
        <f>GX5*(SUMIF(Data!$G:$G,'Deployment needs'!GX1,Data!$H:$H))</f>
        <v>6000</v>
      </c>
      <c r="GY101" s="162">
        <f>GY5*(SUMIF(Data!$G:$G,'Deployment needs'!GY1,Data!$H:$H))</f>
        <v>6000</v>
      </c>
      <c r="GZ101" s="162">
        <f>GZ5*(SUMIF(Data!$G:$G,'Deployment needs'!GZ1,Data!$H:$H))</f>
        <v>6750</v>
      </c>
      <c r="HA101" s="162">
        <f>HA5*(SUMIF(Data!$G:$G,'Deployment needs'!HA1,Data!$H:$H))</f>
        <v>6750</v>
      </c>
      <c r="HB101" s="162">
        <f>HB5*(SUMIF(Data!$G:$G,'Deployment needs'!HB1,Data!$H:$H))</f>
        <v>6750</v>
      </c>
      <c r="HC101" s="162">
        <f>HC5*(SUMIF(Data!$G:$G,'Deployment needs'!HC1,Data!$H:$H))</f>
        <v>0</v>
      </c>
      <c r="HD101" s="162">
        <f>HD5*(SUMIF(Data!$G:$G,'Deployment needs'!HD1,Data!$H:$H))</f>
        <v>0</v>
      </c>
      <c r="HE101" s="162">
        <f>HE5*(SUMIF(Data!$G:$G,'Deployment needs'!HE1,Data!$H:$H))</f>
        <v>6000</v>
      </c>
      <c r="HF101" s="162">
        <f>HF5*(SUMIF(Data!$G:$G,'Deployment needs'!HF1,Data!$H:$H))</f>
        <v>6000</v>
      </c>
      <c r="HG101" s="162">
        <f>HG5*(SUMIF(Data!$G:$G,'Deployment needs'!HG1,Data!$H:$H))</f>
        <v>6750</v>
      </c>
      <c r="HH101" s="162">
        <f>HH5*(SUMIF(Data!$G:$G,'Deployment needs'!HH1,Data!$H:$H))</f>
        <v>6750</v>
      </c>
      <c r="HI101" s="162">
        <f>HI5*(SUMIF(Data!$G:$G,'Deployment needs'!HI1,Data!$H:$H))</f>
        <v>6750</v>
      </c>
      <c r="HJ101" s="162">
        <f>HJ5*(SUMIF(Data!$G:$G,'Deployment needs'!HJ1,Data!$H:$H))</f>
        <v>0</v>
      </c>
      <c r="HK101" s="162">
        <f>HK5*(SUMIF(Data!$G:$G,'Deployment needs'!HK1,Data!$H:$H))</f>
        <v>0</v>
      </c>
      <c r="HL101" s="162">
        <f>HL5*(SUMIF(Data!$G:$G,'Deployment needs'!HL1,Data!$H:$H))</f>
        <v>6000</v>
      </c>
      <c r="HM101" s="162">
        <f>HM5*(SUMIF(Data!$G:$G,'Deployment needs'!HM1,Data!$H:$H))</f>
        <v>6000</v>
      </c>
      <c r="HN101" s="162">
        <f>HN5*(SUMIF(Data!$G:$G,'Deployment needs'!HN1,Data!$H:$H))</f>
        <v>6750</v>
      </c>
      <c r="HO101" s="162">
        <f>HO5*(SUMIF(Data!$G:$G,'Deployment needs'!HO1,Data!$H:$H))</f>
        <v>6750</v>
      </c>
      <c r="HP101" s="162">
        <f>HP5*(SUMIF(Data!$G:$G,'Deployment needs'!HP1,Data!$H:$H))</f>
        <v>6750</v>
      </c>
      <c r="HQ101" s="162">
        <f>HQ5*(SUMIF(Data!$G:$G,'Deployment needs'!HQ1,Data!$H:$H))</f>
        <v>0</v>
      </c>
      <c r="HR101" s="162">
        <f>HR5*(SUMIF(Data!$G:$G,'Deployment needs'!HR1,Data!$H:$H))</f>
        <v>0</v>
      </c>
      <c r="HS101" s="162">
        <f>HS5*(SUMIF(Data!$G:$G,'Deployment needs'!HS1,Data!$H:$H))</f>
        <v>6000</v>
      </c>
      <c r="HT101" s="162">
        <f>HT5*(SUMIF(Data!$G:$G,'Deployment needs'!HT1,Data!$H:$H))</f>
        <v>6000</v>
      </c>
      <c r="HU101" s="162">
        <f>HU5*(SUMIF(Data!$G:$G,'Deployment needs'!HU1,Data!$H:$H))</f>
        <v>6750</v>
      </c>
      <c r="HV101" s="162">
        <f>HV5*(SUMIF(Data!$G:$G,'Deployment needs'!HV1,Data!$H:$H))</f>
        <v>6750</v>
      </c>
      <c r="HW101" s="162">
        <f>HW5*(SUMIF(Data!$G:$G,'Deployment needs'!HW1,Data!$H:$H))</f>
        <v>6750</v>
      </c>
      <c r="HX101" s="162">
        <f>HX5*(SUMIF(Data!$G:$G,'Deployment needs'!HX1,Data!$H:$H))</f>
        <v>0</v>
      </c>
      <c r="HY101" s="162">
        <f>HY5*(SUMIF(Data!$G:$G,'Deployment needs'!HY1,Data!$H:$H))</f>
        <v>0</v>
      </c>
      <c r="HZ101" s="162">
        <f>HZ5*(SUMIF(Data!$G:$G,'Deployment needs'!HZ1,Data!$H:$H))</f>
        <v>6000</v>
      </c>
      <c r="IA101" s="162">
        <f>IA5*(SUMIF(Data!$G:$G,'Deployment needs'!IA1,Data!$H:$H))</f>
        <v>6000</v>
      </c>
      <c r="IB101" s="162">
        <f>IB5*(SUMIF(Data!$G:$G,'Deployment needs'!IB1,Data!$H:$H))</f>
        <v>6750</v>
      </c>
      <c r="IC101" s="162">
        <f>IC5*(SUMIF(Data!$G:$G,'Deployment needs'!IC1,Data!$H:$H))</f>
        <v>6750</v>
      </c>
      <c r="ID101" s="162">
        <f>ID5*(SUMIF(Data!$G:$G,'Deployment needs'!ID1,Data!$H:$H))</f>
        <v>6750</v>
      </c>
      <c r="IE101" s="162">
        <f>IE5*(SUMIF(Data!$G:$G,'Deployment needs'!IE1,Data!$H:$H))</f>
        <v>0</v>
      </c>
      <c r="IF101" s="162">
        <f>IF5*(SUMIF(Data!$G:$G,'Deployment needs'!IF1,Data!$H:$H))</f>
        <v>0</v>
      </c>
      <c r="IG101" s="162">
        <f>IG5*(SUMIF(Data!$G:$G,'Deployment needs'!IG1,Data!$H:$H))</f>
        <v>6000</v>
      </c>
      <c r="IH101" s="162">
        <f>IH5*(SUMIF(Data!$G:$G,'Deployment needs'!IH1,Data!$H:$H))</f>
        <v>6000</v>
      </c>
      <c r="II101" s="162">
        <f>II5*(SUMIF(Data!$G:$G,'Deployment needs'!II1,Data!$H:$H))</f>
        <v>6750</v>
      </c>
      <c r="IJ101" s="162">
        <f>IJ5*(SUMIF(Data!$G:$G,'Deployment needs'!IJ1,Data!$H:$H))</f>
        <v>6750</v>
      </c>
      <c r="IK101" s="162">
        <f>IK5*(SUMIF(Data!$G:$G,'Deployment needs'!IK1,Data!$H:$H))</f>
        <v>6750</v>
      </c>
      <c r="IL101" s="162">
        <f>IL5*(SUMIF(Data!$G:$G,'Deployment needs'!IL1,Data!$H:$H))</f>
        <v>0</v>
      </c>
      <c r="IM101" s="162">
        <f>IM5*(SUMIF(Data!$G:$G,'Deployment needs'!IM1,Data!$H:$H))</f>
        <v>0</v>
      </c>
      <c r="IN101" s="162">
        <f>IN5*(SUMIF(Data!$G:$G,'Deployment needs'!IN1,Data!$H:$H))</f>
        <v>6000</v>
      </c>
      <c r="IO101" s="162">
        <f>IO5*(SUMIF(Data!$G:$G,'Deployment needs'!IO1,Data!$H:$H))</f>
        <v>6000</v>
      </c>
      <c r="IP101" s="162">
        <f>IP5*(SUMIF(Data!$G:$G,'Deployment needs'!IP1,Data!$H:$H))</f>
        <v>6750</v>
      </c>
      <c r="IQ101" s="162">
        <f>IQ5*(SUMIF(Data!$G:$G,'Deployment needs'!IQ1,Data!$H:$H))</f>
        <v>6750</v>
      </c>
      <c r="IR101" s="162">
        <f>IR5*(SUMIF(Data!$G:$G,'Deployment needs'!IR1,Data!$H:$H))</f>
        <v>6750</v>
      </c>
      <c r="IS101" s="162">
        <f>IS5*(SUMIF(Data!$G:$G,'Deployment needs'!IS1,Data!$H:$H))</f>
        <v>0</v>
      </c>
      <c r="IT101" s="162">
        <f>IT5*(SUMIF(Data!$G:$G,'Deployment needs'!IT1,Data!$H:$H))</f>
        <v>0</v>
      </c>
      <c r="IU101" s="162">
        <f>IU5*(SUMIF(Data!$G:$G,'Deployment needs'!IU1,Data!$H:$H))</f>
        <v>6000</v>
      </c>
      <c r="IV101" s="162">
        <f>IV5*(SUMIF(Data!$G:$G,'Deployment needs'!IV1,Data!$H:$H))</f>
        <v>6000</v>
      </c>
      <c r="IW101" s="162">
        <f>IW5*(SUMIF(Data!$G:$G,'Deployment needs'!IW1,Data!$H:$H))</f>
        <v>6750</v>
      </c>
      <c r="IX101" s="162">
        <f>IX5*(SUMIF(Data!$G:$G,'Deployment needs'!IX1,Data!$H:$H))</f>
        <v>6750</v>
      </c>
      <c r="IY101" s="162">
        <f>IY5*(SUMIF(Data!$G:$G,'Deployment needs'!IY1,Data!$H:$H))</f>
        <v>6750</v>
      </c>
      <c r="IZ101" s="162">
        <f>IZ5*(SUMIF(Data!$G:$G,'Deployment needs'!IZ1,Data!$H:$H))</f>
        <v>0</v>
      </c>
      <c r="JA101" s="162">
        <f>JA5*(SUMIF(Data!$G:$G,'Deployment needs'!JA1,Data!$H:$H))</f>
        <v>0</v>
      </c>
      <c r="JB101" s="162">
        <f>JB5*(SUMIF(Data!$G:$G,'Deployment needs'!JB1,Data!$H:$H))</f>
        <v>6000</v>
      </c>
      <c r="JC101" s="162">
        <f>JC5*(SUMIF(Data!$G:$G,'Deployment needs'!JC1,Data!$H:$H))</f>
        <v>6000</v>
      </c>
      <c r="JD101" s="162">
        <f>JD5*(SUMIF(Data!$G:$G,'Deployment needs'!JD1,Data!$H:$H))</f>
        <v>6750</v>
      </c>
      <c r="JE101" s="162">
        <f>JE5*(SUMIF(Data!$G:$G,'Deployment needs'!JE1,Data!$H:$H))</f>
        <v>6750</v>
      </c>
      <c r="JF101" s="162">
        <f>JF5*(SUMIF(Data!$G:$G,'Deployment needs'!JF1,Data!$H:$H))</f>
        <v>6750</v>
      </c>
      <c r="JG101" s="162">
        <f>JG5*(SUMIF(Data!$G:$G,'Deployment needs'!JG1,Data!$H:$H))</f>
        <v>0</v>
      </c>
      <c r="JH101" s="162">
        <f>JH5*(SUMIF(Data!$G:$G,'Deployment needs'!JH1,Data!$H:$H))</f>
        <v>0</v>
      </c>
      <c r="JI101" s="162">
        <f>JI5*(SUMIF(Data!$G:$G,'Deployment needs'!JI1,Data!$H:$H))</f>
        <v>6000</v>
      </c>
      <c r="JJ101" s="162">
        <f>JJ5*(SUMIF(Data!$G:$G,'Deployment needs'!JJ1,Data!$H:$H))</f>
        <v>6000</v>
      </c>
      <c r="JK101" s="162">
        <f>JK5*(SUMIF(Data!$G:$G,'Deployment needs'!JK1,Data!$H:$H))</f>
        <v>6750</v>
      </c>
      <c r="JL101" s="162">
        <f>JL5*(SUMIF(Data!$G:$G,'Deployment needs'!JL1,Data!$H:$H))</f>
        <v>6750</v>
      </c>
      <c r="JM101" s="162">
        <f>JM5*(SUMIF(Data!$G:$G,'Deployment needs'!JM1,Data!$H:$H))</f>
        <v>6750</v>
      </c>
      <c r="JN101" s="162">
        <f>JN5*(SUMIF(Data!$G:$G,'Deployment needs'!JN1,Data!$H:$H))</f>
        <v>0</v>
      </c>
      <c r="JO101" s="162">
        <f>JO5*(SUMIF(Data!$G:$G,'Deployment needs'!JO1,Data!$H:$H))</f>
        <v>0</v>
      </c>
      <c r="JP101" s="162">
        <f>JP5*(SUMIF(Data!$G:$G,'Deployment needs'!JP1,Data!$H:$H))</f>
        <v>6000</v>
      </c>
      <c r="JQ101" s="162">
        <f>JQ5*(SUMIF(Data!$G:$G,'Deployment needs'!JQ1,Data!$H:$H))</f>
        <v>6000</v>
      </c>
      <c r="JR101" s="162">
        <f>JR5*(SUMIF(Data!$G:$G,'Deployment needs'!JR1,Data!$H:$H))</f>
        <v>6750</v>
      </c>
      <c r="JS101" s="162">
        <f>JS5*(SUMIF(Data!$G:$G,'Deployment needs'!JS1,Data!$H:$H))</f>
        <v>6750</v>
      </c>
      <c r="JT101" s="162">
        <f>JT5*(SUMIF(Data!$G:$G,'Deployment needs'!JT1,Data!$H:$H))</f>
        <v>6750</v>
      </c>
      <c r="JU101" s="162">
        <f>JU5*(SUMIF(Data!$G:$G,'Deployment needs'!JU1,Data!$H:$H))</f>
        <v>0</v>
      </c>
      <c r="JV101" s="162">
        <f>JV5*(SUMIF(Data!$G:$G,'Deployment needs'!JV1,Data!$H:$H))</f>
        <v>0</v>
      </c>
      <c r="JW101" s="162">
        <f>JW5*(SUMIF(Data!$G:$G,'Deployment needs'!JW1,Data!$H:$H))</f>
        <v>6000</v>
      </c>
      <c r="JX101" s="162">
        <f>JX5*(SUMIF(Data!$G:$G,'Deployment needs'!JX1,Data!$H:$H))</f>
        <v>6000</v>
      </c>
      <c r="JY101" s="162">
        <f>JY5*(SUMIF(Data!$G:$G,'Deployment needs'!JY1,Data!$H:$H))</f>
        <v>6750</v>
      </c>
      <c r="JZ101" s="162">
        <f>JZ5*(SUMIF(Data!$G:$G,'Deployment needs'!JZ1,Data!$H:$H))</f>
        <v>6750</v>
      </c>
      <c r="KA101" s="162">
        <f>KA5*(SUMIF(Data!$G:$G,'Deployment needs'!KA1,Data!$H:$H))</f>
        <v>6750</v>
      </c>
      <c r="KB101" s="162">
        <f>KB5*(SUMIF(Data!$G:$G,'Deployment needs'!KB1,Data!$H:$H))</f>
        <v>0</v>
      </c>
      <c r="KC101" s="162">
        <f>KC5*(SUMIF(Data!$G:$G,'Deployment needs'!KC1,Data!$H:$H))</f>
        <v>0</v>
      </c>
      <c r="KD101" s="162">
        <f>KD5*(SUMIF(Data!$G:$G,'Deployment needs'!KD1,Data!$H:$H))</f>
        <v>6000</v>
      </c>
      <c r="KE101" s="162">
        <f>KE5*(SUMIF(Data!$G:$G,'Deployment needs'!KE1,Data!$H:$H))</f>
        <v>6000</v>
      </c>
      <c r="KF101" s="162">
        <f>KF5*(SUMIF(Data!$G:$G,'Deployment needs'!KF1,Data!$H:$H))</f>
        <v>6750</v>
      </c>
      <c r="KG101" s="162">
        <f>KG5*(SUMIF(Data!$G:$G,'Deployment needs'!KG1,Data!$H:$H))</f>
        <v>6750</v>
      </c>
      <c r="KH101" s="162">
        <f>KH5*(SUMIF(Data!$G:$G,'Deployment needs'!KH1,Data!$H:$H))</f>
        <v>6750</v>
      </c>
      <c r="KI101" s="162">
        <f>KI5*(SUMIF(Data!$G:$G,'Deployment needs'!KI1,Data!$H:$H))</f>
        <v>0</v>
      </c>
      <c r="KJ101" s="162">
        <f>KJ5*(SUMIF(Data!$G:$G,'Deployment needs'!KJ1,Data!$H:$H))</f>
        <v>0</v>
      </c>
      <c r="KK101" s="162">
        <f>KK5*(SUMIF(Data!$G:$G,'Deployment needs'!KK1,Data!$H:$H))</f>
        <v>6000</v>
      </c>
      <c r="KL101" s="162">
        <f>KL5*(SUMIF(Data!$G:$G,'Deployment needs'!KL1,Data!$H:$H))</f>
        <v>6000</v>
      </c>
      <c r="KM101" s="162">
        <f>KM5*(SUMIF(Data!$G:$G,'Deployment needs'!KM1,Data!$H:$H))</f>
        <v>6750</v>
      </c>
      <c r="KN101" s="162">
        <f>KN5*(SUMIF(Data!$G:$G,'Deployment needs'!KN1,Data!$H:$H))</f>
        <v>6750</v>
      </c>
      <c r="KO101" s="162">
        <f>KO5*(SUMIF(Data!$G:$G,'Deployment needs'!KO1,Data!$H:$H))</f>
        <v>6750</v>
      </c>
      <c r="KP101" s="162">
        <f>KP5*(SUMIF(Data!$G:$G,'Deployment needs'!KP1,Data!$H:$H))</f>
        <v>0</v>
      </c>
      <c r="KQ101" s="162">
        <f>KQ5*(SUMIF(Data!$G:$G,'Deployment needs'!KQ1,Data!$H:$H))</f>
        <v>0</v>
      </c>
      <c r="KR101" s="162">
        <f>KR5*(SUMIF(Data!$G:$G,'Deployment needs'!KR1,Data!$H:$H))</f>
        <v>6000</v>
      </c>
      <c r="KS101" s="162">
        <f>KS5*(SUMIF(Data!$G:$G,'Deployment needs'!KS1,Data!$H:$H))</f>
        <v>6000</v>
      </c>
      <c r="KT101" s="162">
        <f>KT5*(SUMIF(Data!$G:$G,'Deployment needs'!KT1,Data!$H:$H))</f>
        <v>6750</v>
      </c>
      <c r="KU101" s="162">
        <f>KU5*(SUMIF(Data!$G:$G,'Deployment needs'!KU1,Data!$H:$H))</f>
        <v>6750</v>
      </c>
      <c r="KV101" s="162">
        <f>KV5*(SUMIF(Data!$G:$G,'Deployment needs'!KV1,Data!$H:$H))</f>
        <v>6750</v>
      </c>
      <c r="KW101" s="162">
        <f>KW5*(SUMIF(Data!$G:$G,'Deployment needs'!KW1,Data!$H:$H))</f>
        <v>0</v>
      </c>
      <c r="KX101" s="162">
        <f>KX5*(SUMIF(Data!$G:$G,'Deployment needs'!KX1,Data!$H:$H))</f>
        <v>0</v>
      </c>
      <c r="KY101" s="162">
        <f>KY5*(SUMIF(Data!$G:$G,'Deployment needs'!KY1,Data!$H:$H))</f>
        <v>6000</v>
      </c>
      <c r="KZ101" s="162">
        <f>KZ5*(SUMIF(Data!$G:$G,'Deployment needs'!KZ1,Data!$H:$H))</f>
        <v>6000</v>
      </c>
      <c r="LA101" s="162">
        <f>LA5*(SUMIF(Data!$G:$G,'Deployment needs'!LA1,Data!$H:$H))</f>
        <v>6750</v>
      </c>
      <c r="LB101" s="162">
        <f>LB5*(SUMIF(Data!$G:$G,'Deployment needs'!LB1,Data!$H:$H))</f>
        <v>6750</v>
      </c>
      <c r="LC101" s="162">
        <f>LC5*(SUMIF(Data!$G:$G,'Deployment needs'!LC1,Data!$H:$H))</f>
        <v>6750</v>
      </c>
      <c r="LD101" s="162">
        <f>LD5*(SUMIF(Data!$G:$G,'Deployment needs'!LD1,Data!$H:$H))</f>
        <v>0</v>
      </c>
      <c r="LE101" s="162">
        <f>LE5*(SUMIF(Data!$G:$G,'Deployment needs'!LE1,Data!$H:$H))</f>
        <v>0</v>
      </c>
      <c r="LF101" s="162">
        <f>LF5*(SUMIF(Data!$G:$G,'Deployment needs'!LF1,Data!$H:$H))</f>
        <v>6000</v>
      </c>
      <c r="LG101" s="162">
        <f>LG5*(SUMIF(Data!$G:$G,'Deployment needs'!LG1,Data!$H:$H))</f>
        <v>6000</v>
      </c>
      <c r="LH101" s="162">
        <f>LH5*(SUMIF(Data!$G:$G,'Deployment needs'!LH1,Data!$H:$H))</f>
        <v>6750</v>
      </c>
      <c r="LI101" s="162">
        <f>LI5*(SUMIF(Data!$G:$G,'Deployment needs'!LI1,Data!$H:$H))</f>
        <v>6750</v>
      </c>
      <c r="LJ101" s="162">
        <f>LJ5*(SUMIF(Data!$G:$G,'Deployment needs'!LJ1,Data!$H:$H))</f>
        <v>6750</v>
      </c>
      <c r="LK101" s="162">
        <f>LK5*(SUMIF(Data!$G:$G,'Deployment needs'!LK1,Data!$H:$H))</f>
        <v>0</v>
      </c>
      <c r="LL101" s="162">
        <f>LL5*(SUMIF(Data!$G:$G,'Deployment needs'!LL1,Data!$H:$H))</f>
        <v>0</v>
      </c>
      <c r="LM101" s="162">
        <f>LM5*(SUMIF(Data!$G:$G,'Deployment needs'!LM1,Data!$H:$H))</f>
        <v>6000</v>
      </c>
      <c r="LN101" s="162">
        <f>LN5*(SUMIF(Data!$G:$G,'Deployment needs'!LN1,Data!$H:$H))</f>
        <v>6000</v>
      </c>
      <c r="LO101" s="162">
        <f>LO5*(SUMIF(Data!$G:$G,'Deployment needs'!LO1,Data!$H:$H))</f>
        <v>6750</v>
      </c>
      <c r="LP101" s="162">
        <f>LP5*(SUMIF(Data!$G:$G,'Deployment needs'!LP1,Data!$H:$H))</f>
        <v>6750</v>
      </c>
      <c r="LQ101" s="162">
        <f>LQ5*(SUMIF(Data!$G:$G,'Deployment needs'!LQ1,Data!$H:$H))</f>
        <v>6750</v>
      </c>
      <c r="LR101" s="162">
        <f>LR5*(SUMIF(Data!$G:$G,'Deployment needs'!LR1,Data!$H:$H))</f>
        <v>0</v>
      </c>
      <c r="LS101" s="162">
        <f>LS5*(SUMIF(Data!$G:$G,'Deployment needs'!LS1,Data!$H:$H))</f>
        <v>0</v>
      </c>
      <c r="LT101" s="162">
        <f>LT5*(SUMIF(Data!$G:$G,'Deployment needs'!LT1,Data!$H:$H))</f>
        <v>6000</v>
      </c>
      <c r="LU101" s="162">
        <f>LU5*(SUMIF(Data!$G:$G,'Deployment needs'!LU1,Data!$H:$H))</f>
        <v>6000</v>
      </c>
      <c r="LV101" s="162">
        <f>LV5*(SUMIF(Data!$G:$G,'Deployment needs'!LV1,Data!$H:$H))</f>
        <v>6750</v>
      </c>
      <c r="LW101" s="162">
        <f>LW5*(SUMIF(Data!$G:$G,'Deployment needs'!LW1,Data!$H:$H))</f>
        <v>6750</v>
      </c>
      <c r="LX101" s="162">
        <f>LX5*(SUMIF(Data!$G:$G,'Deployment needs'!LX1,Data!$H:$H))</f>
        <v>6750</v>
      </c>
      <c r="LY101" s="162">
        <f>LY5*(SUMIF(Data!$G:$G,'Deployment needs'!LY1,Data!$H:$H))</f>
        <v>0</v>
      </c>
      <c r="LZ101" s="162">
        <f>LZ5*(SUMIF(Data!$G:$G,'Deployment needs'!LZ1,Data!$H:$H))</f>
        <v>0</v>
      </c>
      <c r="MA101" s="162">
        <f>MA5*(SUMIF(Data!$G:$G,'Deployment needs'!MA1,Data!$H:$H))</f>
        <v>604.80000000000007</v>
      </c>
      <c r="MB101" s="162">
        <f>MB5*(SUMIF(Data!$G:$G,'Deployment needs'!MB1,Data!$H:$H))</f>
        <v>605.20000000000005</v>
      </c>
      <c r="MC101" s="162">
        <f>MC5*(SUMIF(Data!$G:$G,'Deployment needs'!MC1,Data!$H:$H))</f>
        <v>681.30000000000007</v>
      </c>
      <c r="MD101" s="162">
        <f>MD5*(SUMIF(Data!$G:$G,'Deployment needs'!MD1,Data!$H:$H))</f>
        <v>681.75</v>
      </c>
      <c r="ME101" s="162">
        <f>ME5*(SUMIF(Data!$G:$G,'Deployment needs'!ME1,Data!$H:$H))</f>
        <v>682.2</v>
      </c>
      <c r="MF101" s="162">
        <f>MF5*(SUMIF(Data!$G:$G,'Deployment needs'!MF1,Data!$H:$H))</f>
        <v>0</v>
      </c>
      <c r="MG101" s="162">
        <f>MG5*(SUMIF(Data!$G:$G,'Deployment needs'!MG1,Data!$H:$H))</f>
        <v>0</v>
      </c>
      <c r="MH101" s="162">
        <f>MH5*(SUMIF(Data!$G:$G,'Deployment needs'!MH1,Data!$H:$H))</f>
        <v>607.6</v>
      </c>
      <c r="MI101" s="162">
        <f>MI5*(SUMIF(Data!$G:$G,'Deployment needs'!MI1,Data!$H:$H))</f>
        <v>608</v>
      </c>
      <c r="MJ101" s="162">
        <f>MJ5*(SUMIF(Data!$G:$G,'Deployment needs'!MJ1,Data!$H:$H))</f>
        <v>684.45</v>
      </c>
      <c r="MK101" s="162">
        <f>MK5*(SUMIF(Data!$G:$G,'Deployment needs'!MK1,Data!$H:$H))</f>
        <v>684.9</v>
      </c>
      <c r="ML101" s="162">
        <f>ML5*(SUMIF(Data!$G:$G,'Deployment needs'!ML1,Data!$H:$H))</f>
        <v>685.35</v>
      </c>
      <c r="MM101" s="162">
        <f>MM5*(SUMIF(Data!$G:$G,'Deployment needs'!MM1,Data!$H:$H))</f>
        <v>0</v>
      </c>
      <c r="MN101" s="162">
        <f>MN5*(SUMIF(Data!$G:$G,'Deployment needs'!MN1,Data!$H:$H))</f>
        <v>0</v>
      </c>
      <c r="MO101" s="162">
        <f>MO5*(SUMIF(Data!$G:$G,'Deployment needs'!MO1,Data!$H:$H))</f>
        <v>610.4</v>
      </c>
      <c r="MP101" s="162">
        <f>MP5*(SUMIF(Data!$G:$G,'Deployment needs'!MP1,Data!$H:$H))</f>
        <v>610.80000000000007</v>
      </c>
      <c r="MQ101" s="162">
        <f>MQ5*(SUMIF(Data!$G:$G,'Deployment needs'!MQ1,Data!$H:$H))</f>
        <v>687.6</v>
      </c>
      <c r="MR101" s="162">
        <f>MR5*(SUMIF(Data!$G:$G,'Deployment needs'!MR1,Data!$H:$H))</f>
        <v>688.05000000000007</v>
      </c>
      <c r="MS101" s="162">
        <f>MS5*(SUMIF(Data!$G:$G,'Deployment needs'!MS1,Data!$H:$H))</f>
        <v>688.5</v>
      </c>
      <c r="MT101" s="162">
        <f>MT5*(SUMIF(Data!$G:$G,'Deployment needs'!MT1,Data!$H:$H))</f>
        <v>0</v>
      </c>
      <c r="MU101" s="162">
        <f>MU5*(SUMIF(Data!$G:$G,'Deployment needs'!MU1,Data!$H:$H))</f>
        <v>0</v>
      </c>
      <c r="MV101" s="162">
        <f>MV5*(SUMIF(Data!$G:$G,'Deployment needs'!MV1,Data!$H:$H))</f>
        <v>613.20000000000005</v>
      </c>
      <c r="MW101" s="162">
        <f>MW5*(SUMIF(Data!$G:$G,'Deployment needs'!MW1,Data!$H:$H))</f>
        <v>613.6</v>
      </c>
      <c r="MX101" s="162">
        <f>MX5*(SUMIF(Data!$G:$G,'Deployment needs'!MX1,Data!$H:$H))</f>
        <v>690.75</v>
      </c>
      <c r="MY101" s="162">
        <f>MY5*(SUMIF(Data!$G:$G,'Deployment needs'!MY1,Data!$H:$H))</f>
        <v>691.2</v>
      </c>
      <c r="MZ101" s="162">
        <f>MZ5*(SUMIF(Data!$G:$G,'Deployment needs'!MZ1,Data!$H:$H))</f>
        <v>691.65</v>
      </c>
      <c r="NA101" s="162">
        <f>NA5*(SUMIF(Data!$G:$G,'Deployment needs'!NA1,Data!$H:$H))</f>
        <v>0</v>
      </c>
      <c r="NB101" s="162">
        <f>NB5*(SUMIF(Data!$G:$G,'Deployment needs'!NB1,Data!$H:$H))</f>
        <v>0</v>
      </c>
      <c r="NC101" s="162">
        <f>NC5*(SUMIF(Data!$G:$G,'Deployment needs'!NC1,Data!$H:$H))</f>
        <v>616</v>
      </c>
      <c r="ND101" s="162">
        <f>ND5*(SUMIF(Data!$G:$G,'Deployment needs'!ND1,Data!$H:$H))</f>
        <v>616.40000000000009</v>
      </c>
      <c r="NE101" s="162">
        <f>NE5*(SUMIF(Data!$G:$G,'Deployment needs'!NE1,Data!$H:$H))</f>
        <v>693.9</v>
      </c>
      <c r="NF101" s="162">
        <f>NF5*(SUMIF(Data!$G:$G,'Deployment needs'!NF1,Data!$H:$H))</f>
        <v>694.35</v>
      </c>
      <c r="NG101" s="162">
        <f>NG5*(SUMIF(Data!$G:$G,'Deployment needs'!NG1,Data!$H:$H))</f>
        <v>694.80000000000007</v>
      </c>
      <c r="NH101" s="162">
        <f>NH5*(SUMIF(Data!$G:$G,'Deployment needs'!NH1,Data!$H:$H))</f>
        <v>0</v>
      </c>
      <c r="NI101" s="162">
        <f>NI5*(SUMIF(Data!$G:$G,'Deployment needs'!NI1,Data!$H:$H))</f>
        <v>0</v>
      </c>
    </row>
    <row r="102" spans="2:373" ht="15">
      <c r="B102" s="8" t="s">
        <v>1242</v>
      </c>
      <c r="C102" s="8">
        <f>C101/Data!$B4/Data!$B10*Data!$B14</f>
        <v>1.0826210826210827</v>
      </c>
      <c r="D102" s="8">
        <f>D101/Data!$B4/Data!$B10*Data!$B14</f>
        <v>2.5982905982905984</v>
      </c>
      <c r="E102" s="8">
        <f>E101/Data!$B4/Data!$B10*Data!$B14</f>
        <v>2.9230769230769229</v>
      </c>
      <c r="F102" s="8">
        <f>F101/Data!$B4/Data!$B10*Data!$B14</f>
        <v>2.4358974358974361</v>
      </c>
      <c r="G102" s="8">
        <f>G101/Data!$B4/Data!$B10*Data!$B14</f>
        <v>2.1923076923076921</v>
      </c>
      <c r="H102" s="8">
        <f>H101/Data!$B4/Data!$B10*Data!$B14</f>
        <v>0</v>
      </c>
      <c r="I102" s="8">
        <f>I101/Data!$B4/Data!$B10*Data!$B14</f>
        <v>0</v>
      </c>
      <c r="J102" s="8">
        <f>J101/Data!$B4/Data!$B10*Data!$B14</f>
        <v>3.0313390313390309</v>
      </c>
      <c r="K102" s="8">
        <f>K101/Data!$B4/Data!$B10*Data!$B14</f>
        <v>1.9487179487179485</v>
      </c>
      <c r="L102" s="8">
        <f>L101/Data!$B4/Data!$B10*Data!$B14</f>
        <v>1.5833333333333333</v>
      </c>
      <c r="M102" s="8">
        <f>M101/Data!$B4/Data!$B10*Data!$B14</f>
        <v>1.3397435897435899</v>
      </c>
      <c r="N102" s="8">
        <f>N101/Data!$B4/Data!$B10*Data!$B14</f>
        <v>2.9230769230769229</v>
      </c>
      <c r="O102" s="8">
        <f>O101/Data!$B4/Data!$B10*Data!$B14</f>
        <v>0</v>
      </c>
      <c r="P102" s="8">
        <f>P101/Data!$B4/Data!$B10*Data!$B14</f>
        <v>0</v>
      </c>
      <c r="Q102" s="8">
        <f>Q101/Data!$B4/Data!$B10*Data!$B14</f>
        <v>3.2478632478632474</v>
      </c>
      <c r="R102" s="8">
        <f>R101/Data!$B4/Data!$B10*Data!$B14</f>
        <v>4.7635327635327638</v>
      </c>
      <c r="S102" s="8">
        <f>S101/Data!$B4/Data!$B10*Data!$B14</f>
        <v>3.1666666666666665</v>
      </c>
      <c r="T102" s="8">
        <f>T101/Data!$B4/Data!$B10*Data!$B14</f>
        <v>2.4358974358974361</v>
      </c>
      <c r="U102" s="8">
        <f>U101/Data!$B4/Data!$B10*Data!$B14</f>
        <v>1.9487179487179485</v>
      </c>
      <c r="V102" s="8">
        <f>V101/Data!$B4/Data!$B10*Data!$B14</f>
        <v>0</v>
      </c>
      <c r="W102" s="8">
        <f>W101/Data!$B4/Data!$B10*Data!$B14</f>
        <v>0</v>
      </c>
      <c r="X102" s="8">
        <f>X101/Data!$B4/Data!$B10*Data!$B14</f>
        <v>2.8148148148148149</v>
      </c>
      <c r="Y102" s="8">
        <f>Y101/Data!$B4/Data!$B10*Data!$B14</f>
        <v>3.0313390313390309</v>
      </c>
      <c r="Z102" s="8">
        <f>Z101/Data!$B4/Data!$B10*Data!$B14</f>
        <v>2.4358974358974361</v>
      </c>
      <c r="AA102" s="8">
        <f>AA101/Data!$B4/Data!$B10*Data!$B14</f>
        <v>2.1923076923076921</v>
      </c>
      <c r="AB102" s="8">
        <f>AB101/Data!$B4/Data!$B10*Data!$B14</f>
        <v>1.8269230769230769</v>
      </c>
      <c r="AC102" s="8">
        <f>AC101/Data!$B4/Data!$B10*Data!$B14</f>
        <v>0</v>
      </c>
      <c r="AD102" s="8">
        <f>AD101/Data!$B4/Data!$B10*Data!$B14</f>
        <v>0</v>
      </c>
      <c r="AE102" s="8">
        <f>AE101/Data!$B4/Data!$B10*Data!$B14</f>
        <v>3.8974358974358969</v>
      </c>
      <c r="AF102" s="8">
        <f>AF101/Data!$B4/Data!$B10*Data!$B14</f>
        <v>4.3304843304843308</v>
      </c>
      <c r="AG102" s="8">
        <f>AG101/Data!$B4/Data!$B10*Data!$B14</f>
        <v>2.9230769230769229</v>
      </c>
      <c r="AH102" s="8">
        <f>AH101/Data!$B4/Data!$B10*Data!$B14</f>
        <v>1.9487179487179485</v>
      </c>
      <c r="AI102" s="8">
        <f>AI101/Data!$B4/Data!$B10*Data!$B14</f>
        <v>1.9487179487179485</v>
      </c>
      <c r="AJ102" s="8">
        <f>AJ101/Data!$B4/Data!$B10*Data!$B14</f>
        <v>0</v>
      </c>
      <c r="AK102" s="8">
        <f>AK101/Data!$B4/Data!$B10*Data!$B14</f>
        <v>0</v>
      </c>
      <c r="AL102" s="8">
        <f>AL101/Data!$B4/Data!$B10*Data!$B14</f>
        <v>3.8974358974358969</v>
      </c>
      <c r="AM102" s="8">
        <f>AM101/Data!$B4/Data!$B10*Data!$B14</f>
        <v>5.4131054131054128</v>
      </c>
      <c r="AN102" s="8">
        <f>AN101/Data!$B4/Data!$B10*Data!$B14</f>
        <v>3.8974358974358969</v>
      </c>
      <c r="AO102" s="8">
        <f>AO101/Data!$B4/Data!$B10*Data!$B14</f>
        <v>3.6538461538461537</v>
      </c>
      <c r="AP102" s="8">
        <f>AP101/Data!$B4/Data!$B10*Data!$B14</f>
        <v>2.4358974358974361</v>
      </c>
      <c r="AQ102" s="8">
        <f>AQ101/Data!$B4/Data!$B10*Data!$B14</f>
        <v>0</v>
      </c>
      <c r="AR102" s="8">
        <f>AR101/Data!$B4/Data!$B10*Data!$B14</f>
        <v>0</v>
      </c>
      <c r="AS102" s="8">
        <f>AS101/Data!$B4/Data!$B10*Data!$B14</f>
        <v>3.2478632478632474</v>
      </c>
      <c r="AT102" s="8">
        <f>AT101/Data!$B4/Data!$B10*Data!$B14</f>
        <v>3.2478632478632474</v>
      </c>
      <c r="AU102" s="8">
        <f>AU101/Data!$B4/Data!$B10*Data!$B14</f>
        <v>2.4358974358974361</v>
      </c>
      <c r="AV102" s="8">
        <f>AV101/Data!$B4/Data!$B10*Data!$B14</f>
        <v>2.9230769230769229</v>
      </c>
      <c r="AW102" s="8">
        <f>AW101/Data!$B4/Data!$B10*Data!$B14</f>
        <v>3.4102564102564101</v>
      </c>
      <c r="AX102" s="8">
        <f>AX101/Data!$B4/Data!$B10*Data!$B14</f>
        <v>0</v>
      </c>
      <c r="AY102" s="8">
        <f>AY101/Data!$B4/Data!$B10*Data!$B14</f>
        <v>0</v>
      </c>
      <c r="AZ102" s="8">
        <f>AZ101/Data!$B4/Data!$B10*Data!$B14</f>
        <v>4.3304843304843308</v>
      </c>
      <c r="BA102" s="8">
        <f>BA101/Data!$B4/Data!$B10*Data!$B14</f>
        <v>5.4131054131054128</v>
      </c>
      <c r="BB102" s="8">
        <f>BB101/Data!$B4/Data!$B10*Data!$B14</f>
        <v>4.3846153846153841</v>
      </c>
      <c r="BC102" s="8">
        <f>BC101/Data!$B4/Data!$B10*Data!$B14</f>
        <v>4.3846153846153841</v>
      </c>
      <c r="BD102" s="8">
        <f>BD101/Data!$B4/Data!$B10*Data!$B14</f>
        <v>4.3846153846153841</v>
      </c>
      <c r="BE102" s="8">
        <f>BE101/Data!$B4/Data!$B10*Data!$B14</f>
        <v>0</v>
      </c>
      <c r="BF102" s="8">
        <f>BF101/Data!$B4/Data!$B10*Data!$B14</f>
        <v>0</v>
      </c>
      <c r="BG102" s="8">
        <f>BG101/Data!$B4/Data!$B10*Data!$B14</f>
        <v>3.8974358974358969</v>
      </c>
      <c r="BH102" s="8">
        <f>BH101/Data!$B4/Data!$B10*Data!$B14</f>
        <v>3.2478632478632474</v>
      </c>
      <c r="BI102" s="8">
        <f>BI101/Data!$B4/Data!$B10*Data!$B14</f>
        <v>2.6794871794871797</v>
      </c>
      <c r="BJ102" s="8">
        <f>BJ101/Data!$B4/Data!$B10*Data!$B14</f>
        <v>2.1923076923076921</v>
      </c>
      <c r="BK102" s="8">
        <f>BK101/Data!$B4/Data!$B10*Data!$B14</f>
        <v>2.1923076923076921</v>
      </c>
      <c r="BL102" s="8">
        <f>BL101/Data!$B4/Data!$B10*Data!$B14</f>
        <v>0</v>
      </c>
      <c r="BM102" s="8">
        <f>BM101/Data!$B4/Data!$B10*Data!$B14</f>
        <v>0</v>
      </c>
      <c r="BN102" s="8">
        <f>BN101/Data!$B4/Data!$B10*Data!$B14</f>
        <v>0</v>
      </c>
      <c r="BO102" s="8">
        <f>BO101/Data!$B4/Data!$B10*Data!$B14</f>
        <v>4.7635327635327638</v>
      </c>
      <c r="BP102" s="8">
        <f>BP101/Data!$B4/Data!$B10*Data!$B14</f>
        <v>3.1666666666666665</v>
      </c>
      <c r="BQ102" s="8">
        <f>BQ101/Data!$B4/Data!$B10*Data!$B14</f>
        <v>1.7051282051282051</v>
      </c>
      <c r="BR102" s="8">
        <f>BR101/Data!$B4/Data!$B10*Data!$B14</f>
        <v>1.4615384615384615</v>
      </c>
      <c r="BS102" s="8">
        <f>BS101/Data!$B4/Data!$B10*Data!$B14</f>
        <v>0</v>
      </c>
      <c r="BT102" s="8">
        <f>BT101/Data!$B4/Data!$B10*Data!$B14</f>
        <v>0</v>
      </c>
      <c r="BU102" s="8">
        <f>BU101/Data!$B4/Data!$B10*Data!$B14</f>
        <v>3.2478632478632474</v>
      </c>
      <c r="BV102" s="8">
        <f>BV101/Data!$B4/Data!$B10*Data!$B14</f>
        <v>3.6809116809116804</v>
      </c>
      <c r="BW102" s="8">
        <f>BW101/Data!$B4/Data!$B10*Data!$B14</f>
        <v>2.4358974358974361</v>
      </c>
      <c r="BX102" s="8">
        <f>BX101/Data!$B4/Data!$B10*Data!$B14</f>
        <v>2.4358974358974361</v>
      </c>
      <c r="BY102" s="8">
        <f>BY101/Data!$B4/Data!$B10*Data!$B14</f>
        <v>2.4358974358974361</v>
      </c>
      <c r="BZ102" s="8">
        <f>BZ101/Data!$B4/Data!$B10*Data!$B14</f>
        <v>0</v>
      </c>
      <c r="CA102" s="8">
        <f>CA101/Data!$B4/Data!$B10*Data!$B14</f>
        <v>0</v>
      </c>
      <c r="CB102" s="8">
        <f>CB101/Data!$B4/Data!$B10*Data!$B14</f>
        <v>2.5982905982905984</v>
      </c>
      <c r="CC102" s="8">
        <f>CC101/Data!$B4/Data!$B10*Data!$B14</f>
        <v>3.0313390313390309</v>
      </c>
      <c r="CD102" s="8">
        <f>CD101/Data!$B4/Data!$B10*Data!$B14</f>
        <v>4.8717948717948723</v>
      </c>
      <c r="CE102" s="8">
        <f>CE101/Data!$B4/Data!$B10*Data!$B14</f>
        <v>4.8717948717948723</v>
      </c>
      <c r="CF102" s="8">
        <f>CF101/Data!$B4/Data!$B10*Data!$B14</f>
        <v>5.3589743589743595</v>
      </c>
      <c r="CG102" s="8">
        <f>CG101/Data!$B4/Data!$B10*Data!$B14</f>
        <v>0</v>
      </c>
      <c r="CH102" s="8">
        <f>CH101/Data!$B4/Data!$B10*Data!$B14</f>
        <v>0</v>
      </c>
      <c r="CI102" s="8">
        <f>CI101/Data!$B4/Data!$B10*Data!$B14</f>
        <v>5.4131054131054128</v>
      </c>
      <c r="CJ102" s="8">
        <f>CJ101/Data!$B4/Data!$B10*Data!$B14</f>
        <v>7.7948717948717938</v>
      </c>
      <c r="CK102" s="8">
        <f>CK101/Data!$B4/Data!$B10*Data!$B14</f>
        <v>8.7692307692307683</v>
      </c>
      <c r="CL102" s="8">
        <f>CL101/Data!$B4/Data!$B10*Data!$B14</f>
        <v>6.0897435897435894</v>
      </c>
      <c r="CM102" s="8">
        <f>CM101/Data!$B4/Data!$B10*Data!$B14</f>
        <v>6.0897435897435894</v>
      </c>
      <c r="CN102" s="8">
        <f>CN101/Data!$B4/Data!$B10*Data!$B14</f>
        <v>0</v>
      </c>
      <c r="CO102" s="8">
        <f>CO101/Data!$B4/Data!$B10*Data!$B14</f>
        <v>0</v>
      </c>
      <c r="CP102" s="8">
        <f>CP101/Data!$B4/Data!$B10*Data!$B14</f>
        <v>5.4131054131054128</v>
      </c>
      <c r="CQ102" s="8">
        <f>CQ101/Data!$B4/Data!$B10*Data!$B14</f>
        <v>7.7948717948717938</v>
      </c>
      <c r="CR102" s="8">
        <f>CR101/Data!$B4/Data!$B10*Data!$B14</f>
        <v>6.0897435897435894</v>
      </c>
      <c r="CS102" s="8">
        <f>CS101/Data!$B4/Data!$B10*Data!$B14</f>
        <v>4.3846153846153841</v>
      </c>
      <c r="CT102" s="8">
        <f>CT101/Data!$B4/Data!$B10*Data!$B14</f>
        <v>3.4102564102564101</v>
      </c>
      <c r="CU102" s="8">
        <f>CU101/Data!$B4/Data!$B10*Data!$B14</f>
        <v>0</v>
      </c>
      <c r="CV102" s="8">
        <f>CV101/Data!$B4/Data!$B10*Data!$B14</f>
        <v>0</v>
      </c>
      <c r="CW102" s="8">
        <f>CW101/Data!$B4/Data!$B10*Data!$B14</f>
        <v>0</v>
      </c>
      <c r="CX102" s="8">
        <f>CX101/Data!$B4/Data!$B10*Data!$B14</f>
        <v>4.3304843304843308</v>
      </c>
      <c r="CY102" s="8">
        <f>CY101/Data!$B4/Data!$B10*Data!$B14</f>
        <v>2.4358974358974361</v>
      </c>
      <c r="CZ102" s="8">
        <f>CZ101/Data!$B4/Data!$B10*Data!$B14</f>
        <v>1.7051282051282051</v>
      </c>
      <c r="DA102" s="8">
        <f>DA101/Data!$B4/Data!$B10*Data!$B14</f>
        <v>5.3589743589743595</v>
      </c>
      <c r="DB102" s="8">
        <f>DB101/Data!$B4/Data!$B10*Data!$B14</f>
        <v>0</v>
      </c>
      <c r="DC102" s="8">
        <f>DC101/Data!$B4/Data!$B10*Data!$B14</f>
        <v>0</v>
      </c>
      <c r="DD102" s="8">
        <f>DD101/Data!$B4/Data!$B10*Data!$B14</f>
        <v>6.0626780626780619</v>
      </c>
      <c r="DE102" s="8">
        <f>DE101/Data!$B4/Data!$B10*Data!$B14</f>
        <v>7.0370370370370363</v>
      </c>
      <c r="DF102" s="8">
        <f>DF101/Data!$B4/Data!$B10*Data!$B14</f>
        <v>5.3589743589743595</v>
      </c>
      <c r="DG102" s="8">
        <f>DG101/Data!$B4/Data!$B10*Data!$B14</f>
        <v>5.3589743589743595</v>
      </c>
      <c r="DH102" s="8">
        <f>DH101/Data!$B4/Data!$B10*Data!$B14</f>
        <v>7.3076923076923075</v>
      </c>
      <c r="DI102" s="8">
        <f>DI101/Data!$B4/Data!$B10*Data!$B14</f>
        <v>0</v>
      </c>
      <c r="DJ102" s="8">
        <f>DJ101/Data!$B4/Data!$B10*Data!$B14</f>
        <v>0</v>
      </c>
      <c r="DK102" s="8">
        <f>DK101/Data!$B4/Data!$B10*Data!$B14</f>
        <v>6.9287749287749287</v>
      </c>
      <c r="DL102" s="8">
        <f>DL101/Data!$B4/Data!$B10*Data!$B14</f>
        <v>8.2279202279202277</v>
      </c>
      <c r="DM102" s="8">
        <f>DM101/Data!$B4/Data!$B10*Data!$B14</f>
        <v>8.5256410256410255</v>
      </c>
      <c r="DN102" s="8">
        <f>DN101/Data!$B4/Data!$B10*Data!$B14</f>
        <v>6.8205128205128203</v>
      </c>
      <c r="DO102" s="8">
        <f>DO101/Data!$B4/Data!$B10*Data!$B14</f>
        <v>8.5256410256410255</v>
      </c>
      <c r="DP102" s="8">
        <f>DP101/Data!$B4/Data!$B10*Data!$B14</f>
        <v>0</v>
      </c>
      <c r="DQ102" s="8">
        <f>DQ101/Data!$B4/Data!$B10*Data!$B14</f>
        <v>0</v>
      </c>
      <c r="DR102" s="8">
        <f>DR101/Data!$B4/Data!$B10*Data!$B14</f>
        <v>3.8974358974358969</v>
      </c>
      <c r="DS102" s="8">
        <f>DS101/Data!$B4/Data!$B10*Data!$B14</f>
        <v>2.8148148148148149</v>
      </c>
      <c r="DT102" s="8">
        <f>DT101/Data!$B4/Data!$B10*Data!$B14</f>
        <v>1.7051282051282051</v>
      </c>
      <c r="DU102" s="8">
        <f>DU101/Data!$B4/Data!$B10*Data!$B14</f>
        <v>1.7051282051282051</v>
      </c>
      <c r="DV102" s="8">
        <f>DV101/Data!$B4/Data!$B10*Data!$B14</f>
        <v>1.9487179487179485</v>
      </c>
      <c r="DW102" s="8">
        <f>DW101/Data!$B4/Data!$B10*Data!$B14</f>
        <v>0</v>
      </c>
      <c r="DX102" s="8">
        <f>DX101/Data!$B4/Data!$B10*Data!$B14</f>
        <v>0</v>
      </c>
      <c r="DY102" s="8">
        <f>DY101/Data!$B4/Data!$B10*Data!$B14</f>
        <v>2.5982905982905984</v>
      </c>
      <c r="DZ102" s="8">
        <f>DZ101/Data!$B4/Data!$B10*Data!$B14</f>
        <v>2.8148148148148149</v>
      </c>
      <c r="EA102" s="8">
        <f>EA101/Data!$B4/Data!$B10*Data!$B14</f>
        <v>1.7051282051282051</v>
      </c>
      <c r="EB102" s="8">
        <f>EB101/Data!$B4/Data!$B10*Data!$B14</f>
        <v>1.9487179487179485</v>
      </c>
      <c r="EC102" s="8">
        <f>EC101/Data!$B4/Data!$B10*Data!$B14</f>
        <v>1.9487179487179485</v>
      </c>
      <c r="ED102" s="8">
        <f>ED101/Data!$B4/Data!$B10*Data!$B14</f>
        <v>0</v>
      </c>
      <c r="EE102" s="8">
        <f>EE101/Data!$B4/Data!$B10*Data!$B14</f>
        <v>0</v>
      </c>
      <c r="EF102" s="8">
        <f>EF101/Data!$B4/Data!$B10*Data!$B14</f>
        <v>3.2478632478632474</v>
      </c>
      <c r="EG102" s="8">
        <f>EG101/Data!$B4/Data!$B10*Data!$B14</f>
        <v>4.3304843304843308</v>
      </c>
      <c r="EH102" s="8">
        <f>EH101/Data!$B4/Data!$B10*Data!$B14</f>
        <v>3.1666666666666665</v>
      </c>
      <c r="EI102" s="8">
        <f>EI101/Data!$B4/Data!$B10*Data!$B14</f>
        <v>3.1666666666666665</v>
      </c>
      <c r="EJ102" s="8">
        <f>EJ101/Data!$B4/Data!$B10*Data!$B14</f>
        <v>4.3846153846153841</v>
      </c>
      <c r="EK102" s="8">
        <f>EK101/Data!$B4/Data!$B10*Data!$B14</f>
        <v>0</v>
      </c>
      <c r="EL102" s="8">
        <f>EL101/Data!$B4/Data!$B10*Data!$B14</f>
        <v>0</v>
      </c>
      <c r="EM102" s="8">
        <f>EM101/Data!$B4/Data!$B10*Data!$B14</f>
        <v>6.0626780626780619</v>
      </c>
      <c r="EN102" s="8">
        <f>EN101/Data!$B4/Data!$B10*Data!$B14</f>
        <v>9.5270655270655276</v>
      </c>
      <c r="EO102" s="8">
        <f>EO101/Data!$B4/Data!$B10*Data!$B14</f>
        <v>6.8205128205128203</v>
      </c>
      <c r="EP102" s="8">
        <f>EP101/Data!$B4/Data!$B10*Data!$B14</f>
        <v>6.333333333333333</v>
      </c>
      <c r="EQ102" s="8">
        <f>EQ101/Data!$B4/Data!$B10*Data!$B14</f>
        <v>6.333333333333333</v>
      </c>
      <c r="ER102" s="8">
        <f>ER101/Data!$B4/Data!$B10*Data!$B14</f>
        <v>0</v>
      </c>
      <c r="ES102" s="8">
        <f>ES101/Data!$B4/Data!$B10*Data!$B14</f>
        <v>0</v>
      </c>
      <c r="ET102" s="8">
        <f>ET101/Data!$B4/Data!$B10*Data!$B14</f>
        <v>6.0626780626780619</v>
      </c>
      <c r="EU102" s="8">
        <f>EU101/Data!$B4/Data!$B10*Data!$B14</f>
        <v>9.7435897435897445</v>
      </c>
      <c r="EV102" s="8">
        <f>EV101/Data!$B4/Data!$B10*Data!$B14</f>
        <v>7.7948717948717938</v>
      </c>
      <c r="EW102" s="8">
        <f>EW101/Data!$B4/Data!$B10*Data!$B14</f>
        <v>6.8205128205128203</v>
      </c>
      <c r="EX102" s="8">
        <f>EX101/Data!$B4/Data!$B10*Data!$B14</f>
        <v>6.8205128205128203</v>
      </c>
      <c r="EY102" s="8">
        <f>EY101/Data!$B4/Data!$B10*Data!$B14</f>
        <v>0</v>
      </c>
      <c r="EZ102" s="8">
        <f>EZ101/Data!$B4/Data!$B10*Data!$B14</f>
        <v>0</v>
      </c>
      <c r="FA102" s="8">
        <f>FA101/Data!$B4/Data!$B10*Data!$B14</f>
        <v>6.9287749287749287</v>
      </c>
      <c r="FB102" s="8">
        <f>FB101/Data!$B4/Data!$B10*Data!$B14</f>
        <v>9.0940170940170937</v>
      </c>
      <c r="FC102" s="8">
        <f>FC101/Data!$B4/Data!$B10*Data!$B14</f>
        <v>8.282051282051281</v>
      </c>
      <c r="FD102" s="8">
        <f>FD101/Data!$B4/Data!$B10*Data!$B14</f>
        <v>7.3076923076923075</v>
      </c>
      <c r="FE102" s="8">
        <f>FE101/Data!$B4/Data!$B10*Data!$B14</f>
        <v>7.3076923076923075</v>
      </c>
      <c r="FF102" s="8">
        <f>FF101/Data!$B4/Data!$B10*Data!$B14</f>
        <v>0</v>
      </c>
      <c r="FG102" s="8">
        <f>FG101/Data!$B4/Data!$B10*Data!$B14</f>
        <v>0</v>
      </c>
      <c r="FH102" s="8">
        <f>FH101/Data!$B4/Data!$B10*Data!$B14</f>
        <v>8.2279202279202277</v>
      </c>
      <c r="FI102" s="8">
        <f>FI101/Data!$B4/Data!$B10*Data!$B14</f>
        <v>4.3304843304843308</v>
      </c>
      <c r="FJ102" s="8">
        <f>FJ101/Data!$B4/Data!$B10*Data!$B14</f>
        <v>3.6538461538461537</v>
      </c>
      <c r="FK102" s="8">
        <f>FK101/Data!$B4/Data!$B10*Data!$B14</f>
        <v>3.6538461538461537</v>
      </c>
      <c r="FL102" s="8">
        <f>FL101/Data!$B4/Data!$B10*Data!$B14</f>
        <v>3.6538461538461537</v>
      </c>
      <c r="FM102" s="8">
        <f>FM101/Data!$B4/Data!$B10*Data!$B14</f>
        <v>0</v>
      </c>
      <c r="FN102" s="8">
        <f>FN101/Data!$B4/Data!$B10*Data!$B14</f>
        <v>0</v>
      </c>
      <c r="FO102" s="8">
        <f>FO101/Data!$B4/Data!$B10*Data!$B14</f>
        <v>3.2478632478632474</v>
      </c>
      <c r="FP102" s="8">
        <f>FP101/Data!$B4/Data!$B10*Data!$B14</f>
        <v>3.2478632478632474</v>
      </c>
      <c r="FQ102" s="8">
        <f>FQ101/Data!$B4/Data!$B10*Data!$B14</f>
        <v>3.6538461538461537</v>
      </c>
      <c r="FR102" s="8">
        <f>FR101/Data!$B4/Data!$B10*Data!$B14</f>
        <v>3.6538461538461537</v>
      </c>
      <c r="FS102" s="8">
        <f>FS101/Data!$B4/Data!$B10*Data!$B14</f>
        <v>3.6538461538461537</v>
      </c>
      <c r="FT102" s="8">
        <f>FT101/Data!$B4/Data!$B10*Data!$B14</f>
        <v>0</v>
      </c>
      <c r="FU102" s="8">
        <f>FU101/Data!$B4/Data!$B10*Data!$B14</f>
        <v>0</v>
      </c>
      <c r="FV102" s="8">
        <f>FV101/Data!$B4/Data!$B10*Data!$B14</f>
        <v>3.2478632478632474</v>
      </c>
      <c r="FW102" s="8">
        <f>FW101/Data!$B4/Data!$B10*Data!$B14</f>
        <v>3.2478632478632474</v>
      </c>
      <c r="FX102" s="8">
        <f>FX101/Data!$B4/Data!$B10*Data!$B14</f>
        <v>3.6538461538461537</v>
      </c>
      <c r="FY102" s="8">
        <f>FY101/Data!$B4/Data!$B10*Data!$B14</f>
        <v>3.6538461538461537</v>
      </c>
      <c r="FZ102" s="8">
        <f>FZ101/Data!$B4/Data!$B10*Data!$B14</f>
        <v>3.6538461538461537</v>
      </c>
      <c r="GA102" s="8">
        <f>GA101/Data!$B4/Data!$B10*Data!$B14</f>
        <v>0</v>
      </c>
      <c r="GB102" s="8">
        <f>GB101/Data!$B4/Data!$B10*Data!$B14</f>
        <v>0</v>
      </c>
      <c r="GC102" s="8">
        <f>GC101/Data!$B4/Data!$B10*Data!$B14</f>
        <v>3.2478632478632474</v>
      </c>
      <c r="GD102" s="8">
        <f>GD101/Data!$B4/Data!$B10*Data!$B14</f>
        <v>3.2478632478632474</v>
      </c>
      <c r="GE102" s="8">
        <f>GE101/Data!$B4/Data!$B10*Data!$B14</f>
        <v>3.6538461538461537</v>
      </c>
      <c r="GF102" s="8">
        <f>GF101/Data!$B4/Data!$B10*Data!$B14</f>
        <v>3.6538461538461537</v>
      </c>
      <c r="GG102" s="8">
        <f>GG101/Data!$B4/Data!$B10*Data!$B14</f>
        <v>3.6538461538461537</v>
      </c>
      <c r="GH102" s="8">
        <f>GH101/Data!$B4/Data!$B10*Data!$B14</f>
        <v>0</v>
      </c>
      <c r="GI102" s="8">
        <f>GI101/Data!$B4/Data!$B10*Data!$B14</f>
        <v>0</v>
      </c>
      <c r="GJ102" s="8">
        <f>GJ101/Data!$B4/Data!$B10*Data!$B14</f>
        <v>3.2478632478632474</v>
      </c>
      <c r="GK102" s="8">
        <f>GK101/Data!$B4/Data!$B10*Data!$B14</f>
        <v>3.2478632478632474</v>
      </c>
      <c r="GL102" s="8">
        <f>GL101/Data!$B4/Data!$B10*Data!$B14</f>
        <v>3.6538461538461537</v>
      </c>
      <c r="GM102" s="8">
        <f>GM101/Data!$B4/Data!$B10*Data!$B14</f>
        <v>3.6538461538461537</v>
      </c>
      <c r="GN102" s="8">
        <f>GN101/Data!$B4/Data!$B10*Data!$B14</f>
        <v>3.6538461538461537</v>
      </c>
      <c r="GO102" s="8">
        <f>GO101/Data!$B4/Data!$B10*Data!$B14</f>
        <v>0</v>
      </c>
      <c r="GP102" s="8">
        <f>GP101/Data!$B4/Data!$B10*Data!$B14</f>
        <v>0</v>
      </c>
      <c r="GQ102" s="8">
        <f>GQ101/Data!$B4/Data!$B10*Data!$B14</f>
        <v>3.2478632478632474</v>
      </c>
      <c r="GR102" s="8">
        <f>GR101/Data!$B4/Data!$B10*Data!$B14</f>
        <v>3.2478632478632474</v>
      </c>
      <c r="GS102" s="8">
        <f>GS101/Data!$B4/Data!$B10*Data!$B14</f>
        <v>3.6538461538461537</v>
      </c>
      <c r="GT102" s="8">
        <f>GT101/Data!$B4/Data!$B10*Data!$B14</f>
        <v>3.6538461538461537</v>
      </c>
      <c r="GU102" s="8">
        <f>GU101/Data!$B4/Data!$B10*Data!$B14</f>
        <v>3.6538461538461537</v>
      </c>
      <c r="GV102" s="8">
        <f>GV101/Data!$B4/Data!$B10*Data!$B14</f>
        <v>0</v>
      </c>
      <c r="GW102" s="8">
        <f>GW101/Data!$B4/Data!$B10*Data!$B14</f>
        <v>0</v>
      </c>
      <c r="GX102" s="8">
        <f>GX101/Data!$B4/Data!$B10*Data!$B14</f>
        <v>3.2478632478632474</v>
      </c>
      <c r="GY102" s="8">
        <f>GY101/Data!$B4/Data!$B10*Data!$B14</f>
        <v>3.2478632478632474</v>
      </c>
      <c r="GZ102" s="8">
        <f>GZ101/Data!$B4/Data!$B10*Data!$B14</f>
        <v>3.6538461538461537</v>
      </c>
      <c r="HA102" s="8">
        <f>HA101/Data!$B4/Data!$B10*Data!$B14</f>
        <v>3.6538461538461537</v>
      </c>
      <c r="HB102" s="8">
        <f>HB101/Data!$B4/Data!$B10*Data!$B14</f>
        <v>3.6538461538461537</v>
      </c>
      <c r="HC102" s="8">
        <f>HC101/Data!$B4/Data!$B10*Data!$B14</f>
        <v>0</v>
      </c>
      <c r="HD102" s="8">
        <f>HD101/Data!$B4/Data!$B10*Data!$B14</f>
        <v>0</v>
      </c>
      <c r="HE102" s="8">
        <f>HE101/Data!$B4/Data!$B10*Data!$B14</f>
        <v>3.2478632478632474</v>
      </c>
      <c r="HF102" s="8">
        <f>HF101/Data!$B4/Data!$B10*Data!$B14</f>
        <v>3.2478632478632474</v>
      </c>
      <c r="HG102" s="8">
        <f>HG101/Data!$B4/Data!$B10*Data!$B14</f>
        <v>3.6538461538461537</v>
      </c>
      <c r="HH102" s="8">
        <f>HH101/Data!$B4/Data!$B10*Data!$B14</f>
        <v>3.6538461538461537</v>
      </c>
      <c r="HI102" s="8">
        <f>HI101/Data!$B4/Data!$B10*Data!$B14</f>
        <v>3.6538461538461537</v>
      </c>
      <c r="HJ102" s="8">
        <f>HJ101/Data!$B4/Data!$B10*Data!$B14</f>
        <v>0</v>
      </c>
      <c r="HK102" s="8">
        <f>HK101/Data!$B4/Data!$B10*Data!$B14</f>
        <v>0</v>
      </c>
      <c r="HL102" s="8">
        <f>HL101/Data!$B4/Data!$B10*Data!$B14</f>
        <v>3.2478632478632474</v>
      </c>
      <c r="HM102" s="8">
        <f>HM101/Data!$B4/Data!$B10*Data!$B14</f>
        <v>3.2478632478632474</v>
      </c>
      <c r="HN102" s="8">
        <f>HN101/Data!$B4/Data!$B10*Data!$B14</f>
        <v>3.6538461538461537</v>
      </c>
      <c r="HO102" s="8">
        <f>HO101/Data!$B4/Data!$B10*Data!$B14</f>
        <v>3.6538461538461537</v>
      </c>
      <c r="HP102" s="8">
        <f>HP101/Data!$B4/Data!$B10*Data!$B14</f>
        <v>3.6538461538461537</v>
      </c>
      <c r="HQ102" s="8">
        <f>HQ101/Data!$B4/Data!$B10*Data!$B14</f>
        <v>0</v>
      </c>
      <c r="HR102" s="8">
        <f>HR101/Data!$B4/Data!$B10*Data!$B14</f>
        <v>0</v>
      </c>
      <c r="HS102" s="8">
        <f>HS101/Data!$B4/Data!$B10*Data!$B14</f>
        <v>3.2478632478632474</v>
      </c>
      <c r="HT102" s="8">
        <f>HT101/Data!$B4/Data!$B10*Data!$B14</f>
        <v>3.2478632478632474</v>
      </c>
      <c r="HU102" s="8">
        <f>HU101/Data!$B4/Data!$B10*Data!$B14</f>
        <v>3.6538461538461537</v>
      </c>
      <c r="HV102" s="8">
        <f>HV101/Data!$B4/Data!$B10*Data!$B14</f>
        <v>3.6538461538461537</v>
      </c>
      <c r="HW102" s="8">
        <f>HW101/Data!$B4/Data!$B10*Data!$B14</f>
        <v>3.6538461538461537</v>
      </c>
      <c r="HX102" s="8">
        <f>HX101/Data!$B4/Data!$B10*Data!$B14</f>
        <v>0</v>
      </c>
      <c r="HY102" s="8">
        <f>HY101/Data!$B4/Data!$B10*Data!$B14</f>
        <v>0</v>
      </c>
      <c r="HZ102" s="8">
        <f>HZ101/Data!$B4/Data!$B10*Data!$B14</f>
        <v>3.2478632478632474</v>
      </c>
      <c r="IA102" s="8">
        <f>IA101/Data!$B4/Data!$B10*Data!$B14</f>
        <v>3.2478632478632474</v>
      </c>
      <c r="IB102" s="8">
        <f>IB101/Data!$B4/Data!$B10*Data!$B14</f>
        <v>3.6538461538461537</v>
      </c>
      <c r="IC102" s="8">
        <f>IC101/Data!$B4/Data!$B10*Data!$B14</f>
        <v>3.6538461538461537</v>
      </c>
      <c r="ID102" s="8">
        <f>ID101/Data!$B4/Data!$B10*Data!$B14</f>
        <v>3.6538461538461537</v>
      </c>
      <c r="IE102" s="8">
        <f>IE101/Data!$B4/Data!$B10*Data!$B14</f>
        <v>0</v>
      </c>
      <c r="IF102" s="8">
        <f>IF101/Data!$B4/Data!$B10*Data!$B14</f>
        <v>0</v>
      </c>
      <c r="IG102" s="8">
        <f>IG101/Data!$B4/Data!$B10*Data!$B14</f>
        <v>3.2478632478632474</v>
      </c>
      <c r="IH102" s="8">
        <f>IH101/Data!$B4/Data!$B10*Data!$B14</f>
        <v>3.2478632478632474</v>
      </c>
      <c r="II102" s="8">
        <f>II101/Data!$B4/Data!$B10*Data!$B14</f>
        <v>3.6538461538461537</v>
      </c>
      <c r="IJ102" s="8">
        <f>IJ101/Data!$B4/Data!$B10*Data!$B14</f>
        <v>3.6538461538461537</v>
      </c>
      <c r="IK102" s="8">
        <f>IK101/Data!$B4/Data!$B10*Data!$B14</f>
        <v>3.6538461538461537</v>
      </c>
      <c r="IL102" s="8">
        <f>IL101/Data!$B4/Data!$B10*Data!$B14</f>
        <v>0</v>
      </c>
      <c r="IM102" s="8">
        <f>IM101/Data!$B4/Data!$B10*Data!$B14</f>
        <v>0</v>
      </c>
      <c r="IN102" s="8">
        <f>IN101/Data!$B4/Data!$B10*Data!$B14</f>
        <v>3.2478632478632474</v>
      </c>
      <c r="IO102" s="8">
        <f>IO101/Data!$B4/Data!$B10*Data!$B14</f>
        <v>3.2478632478632474</v>
      </c>
      <c r="IP102" s="8">
        <f>IP101/Data!$B4/Data!$B10*Data!$B14</f>
        <v>3.6538461538461537</v>
      </c>
      <c r="IQ102" s="8">
        <f>IQ101/Data!$B4/Data!$B10*Data!$B14</f>
        <v>3.6538461538461537</v>
      </c>
      <c r="IR102" s="8">
        <f>IR101/Data!$B4/Data!$B10*Data!$B14</f>
        <v>3.6538461538461537</v>
      </c>
      <c r="IS102" s="8">
        <f>IS101/Data!$B4/Data!$B10*Data!$B14</f>
        <v>0</v>
      </c>
      <c r="IT102" s="8">
        <f>IT101/Data!$B4/Data!$B10*Data!$B14</f>
        <v>0</v>
      </c>
      <c r="IU102" s="8">
        <f>IU101/Data!$B4/Data!$B10*Data!$B14</f>
        <v>3.2478632478632474</v>
      </c>
      <c r="IV102" s="8">
        <f>IV101/Data!$B4/Data!$B10*Data!$B14</f>
        <v>3.2478632478632474</v>
      </c>
      <c r="IW102" s="8">
        <f>IW101/Data!$B4/Data!$B10*Data!$B14</f>
        <v>3.6538461538461537</v>
      </c>
      <c r="IX102" s="8">
        <f>IX101/Data!$B4/Data!$B10*Data!$B14</f>
        <v>3.6538461538461537</v>
      </c>
      <c r="IY102" s="8">
        <f>IY101/Data!$B4/Data!$B10*Data!$B14</f>
        <v>3.6538461538461537</v>
      </c>
      <c r="IZ102" s="8">
        <f>IZ101/Data!$B4/Data!$B10*Data!$B14</f>
        <v>0</v>
      </c>
      <c r="JA102" s="8">
        <f>JA101/Data!$B4/Data!$B10*Data!$B14</f>
        <v>0</v>
      </c>
      <c r="JB102" s="8">
        <f>JB101/Data!$B4/Data!$B10*Data!$B14</f>
        <v>3.2478632478632474</v>
      </c>
      <c r="JC102" s="8">
        <f>JC101/Data!$B4/Data!$B10*Data!$B14</f>
        <v>3.2478632478632474</v>
      </c>
      <c r="JD102" s="8">
        <f>JD101/Data!$B4/Data!$B10*Data!$B14</f>
        <v>3.6538461538461537</v>
      </c>
      <c r="JE102" s="8">
        <f>JE101/Data!$B4/Data!$B10*Data!$B14</f>
        <v>3.6538461538461537</v>
      </c>
      <c r="JF102" s="8">
        <f>JF101/Data!$B4/Data!$B10*Data!$B14</f>
        <v>3.6538461538461537</v>
      </c>
      <c r="JG102" s="8">
        <f>JG101/Data!$B4/Data!$B10*Data!$B14</f>
        <v>0</v>
      </c>
      <c r="JH102" s="8">
        <f>JH101/Data!$B4/Data!$B10*Data!$B14</f>
        <v>0</v>
      </c>
      <c r="JI102" s="8">
        <f>JI101/Data!$B4/Data!$B10*Data!$B14</f>
        <v>3.2478632478632474</v>
      </c>
      <c r="JJ102" s="8">
        <f>JJ101/Data!$B4/Data!$B10*Data!$B14</f>
        <v>3.2478632478632474</v>
      </c>
      <c r="JK102" s="8">
        <f>JK101/Data!$B4/Data!$B10*Data!$B14</f>
        <v>3.6538461538461537</v>
      </c>
      <c r="JL102" s="8">
        <f>JL101/Data!$B4/Data!$B10*Data!$B14</f>
        <v>3.6538461538461537</v>
      </c>
      <c r="JM102" s="8">
        <f>JM101/Data!$B4/Data!$B10*Data!$B14</f>
        <v>3.6538461538461537</v>
      </c>
      <c r="JN102" s="8">
        <f>JN101/Data!$B4/Data!$B10*Data!$B14</f>
        <v>0</v>
      </c>
      <c r="JO102" s="8">
        <f>JO101/Data!$B4/Data!$B10*Data!$B14</f>
        <v>0</v>
      </c>
      <c r="JP102" s="8">
        <f>JP101/Data!$B4/Data!$B10*Data!$B14</f>
        <v>3.2478632478632474</v>
      </c>
      <c r="JQ102" s="8">
        <f>JQ101/Data!$B4/Data!$B10*Data!$B14</f>
        <v>3.2478632478632474</v>
      </c>
      <c r="JR102" s="8">
        <f>JR101/Data!$B4/Data!$B10*Data!$B14</f>
        <v>3.6538461538461537</v>
      </c>
      <c r="JS102" s="8">
        <f>JS101/Data!$B4/Data!$B10*Data!$B14</f>
        <v>3.6538461538461537</v>
      </c>
      <c r="JT102" s="8">
        <f>JT101/Data!$B4/Data!$B10*Data!$B14</f>
        <v>3.6538461538461537</v>
      </c>
      <c r="JU102" s="8">
        <f>JU101/Data!$B4/Data!$B10*Data!$B14</f>
        <v>0</v>
      </c>
      <c r="JV102" s="8">
        <f>JV101/Data!$B4/Data!$B10*Data!$B14</f>
        <v>0</v>
      </c>
      <c r="JW102" s="8">
        <f>JW101/Data!$B4/Data!$B10*Data!$B14</f>
        <v>3.2478632478632474</v>
      </c>
      <c r="JX102" s="8">
        <f>JX101/Data!$B4/Data!$B10*Data!$B14</f>
        <v>3.2478632478632474</v>
      </c>
      <c r="JY102" s="8">
        <f>JY101/Data!$B4/Data!$B10*Data!$B14</f>
        <v>3.6538461538461537</v>
      </c>
      <c r="JZ102" s="8">
        <f>JZ101/Data!$B4/Data!$B10*Data!$B14</f>
        <v>3.6538461538461537</v>
      </c>
      <c r="KA102" s="8">
        <f>KA101/Data!$B4/Data!$B10*Data!$B14</f>
        <v>3.6538461538461537</v>
      </c>
      <c r="KB102" s="8">
        <f>KB101/Data!$B4/Data!$B10*Data!$B14</f>
        <v>0</v>
      </c>
      <c r="KC102" s="8">
        <f>KC101/Data!$B4/Data!$B10*Data!$B14</f>
        <v>0</v>
      </c>
      <c r="KD102" s="8">
        <f>KD101/Data!$B4/Data!$B10*Data!$B14</f>
        <v>3.2478632478632474</v>
      </c>
      <c r="KE102" s="8">
        <f>KE101/Data!$B4/Data!$B10*Data!$B14</f>
        <v>3.2478632478632474</v>
      </c>
      <c r="KF102" s="8">
        <f>KF101/Data!$B4/Data!$B10*Data!$B14</f>
        <v>3.6538461538461537</v>
      </c>
      <c r="KG102" s="8">
        <f>KG101/Data!$B4/Data!$B10*Data!$B14</f>
        <v>3.6538461538461537</v>
      </c>
      <c r="KH102" s="8">
        <f>KH101/Data!$B4/Data!$B10*Data!$B14</f>
        <v>3.6538461538461537</v>
      </c>
      <c r="KI102" s="8">
        <f>KI101/Data!$B4/Data!$B10*Data!$B14</f>
        <v>0</v>
      </c>
      <c r="KJ102" s="8">
        <f>KJ101/Data!$B4/Data!$B10*Data!$B14</f>
        <v>0</v>
      </c>
      <c r="KK102" s="8">
        <f>KK101/Data!$B4/Data!$B10*Data!$B14</f>
        <v>3.2478632478632474</v>
      </c>
      <c r="KL102" s="8">
        <f>KL101/Data!$B4/Data!$B10*Data!$B14</f>
        <v>3.2478632478632474</v>
      </c>
      <c r="KM102" s="8">
        <f>KM101/Data!$B4/Data!$B10*Data!$B14</f>
        <v>3.6538461538461537</v>
      </c>
      <c r="KN102" s="8">
        <f>KN101/Data!$B4/Data!$B10*Data!$B14</f>
        <v>3.6538461538461537</v>
      </c>
      <c r="KO102" s="8">
        <f>KO101/Data!$B4/Data!$B10*Data!$B14</f>
        <v>3.6538461538461537</v>
      </c>
      <c r="KP102" s="8">
        <f>KP101/Data!$B4/Data!$B10*Data!$B14</f>
        <v>0</v>
      </c>
      <c r="KQ102" s="8">
        <f>KQ101/Data!$B4/Data!$B10*Data!$B14</f>
        <v>0</v>
      </c>
      <c r="KR102" s="8">
        <f>KR101/Data!$B4/Data!$B10*Data!$B14</f>
        <v>3.2478632478632474</v>
      </c>
      <c r="KS102" s="8">
        <f>KS101/Data!$B4/Data!$B10*Data!$B14</f>
        <v>3.2478632478632474</v>
      </c>
      <c r="KT102" s="8">
        <f>KT101/Data!$B4/Data!$B10*Data!$B14</f>
        <v>3.6538461538461537</v>
      </c>
      <c r="KU102" s="8">
        <f>KU101/Data!$B4/Data!$B10*Data!$B14</f>
        <v>3.6538461538461537</v>
      </c>
      <c r="KV102" s="8">
        <f>KV101/Data!$B4/Data!$B10*Data!$B14</f>
        <v>3.6538461538461537</v>
      </c>
      <c r="KW102" s="8">
        <f>KW101/Data!$B4/Data!$B10*Data!$B14</f>
        <v>0</v>
      </c>
      <c r="KX102" s="8">
        <f>KX101/Data!$B4/Data!$B10*Data!$B14</f>
        <v>0</v>
      </c>
      <c r="KY102" s="8">
        <f>KY101/Data!$B4/Data!$B10*Data!$B14</f>
        <v>3.2478632478632474</v>
      </c>
      <c r="KZ102" s="8">
        <f>KZ101/Data!$B4/Data!$B10*Data!$B14</f>
        <v>3.2478632478632474</v>
      </c>
      <c r="LA102" s="8">
        <f>LA101/Data!$B4/Data!$B10*Data!$B14</f>
        <v>3.6538461538461537</v>
      </c>
      <c r="LB102" s="8">
        <f>LB101/Data!$B4/Data!$B10*Data!$B14</f>
        <v>3.6538461538461537</v>
      </c>
      <c r="LC102" s="8">
        <f>LC101/Data!$B4/Data!$B10*Data!$B14</f>
        <v>3.6538461538461537</v>
      </c>
      <c r="LD102" s="8">
        <f>LD101/Data!$B4/Data!$B10*Data!$B14</f>
        <v>0</v>
      </c>
      <c r="LE102" s="8">
        <f>LE101/Data!$B4/Data!$B10*Data!$B14</f>
        <v>0</v>
      </c>
      <c r="LF102" s="8">
        <f>LF101/Data!$B4/Data!$B10*Data!$B14</f>
        <v>3.2478632478632474</v>
      </c>
      <c r="LG102" s="8">
        <f>LG101/Data!$B4/Data!$B10*Data!$B14</f>
        <v>3.2478632478632474</v>
      </c>
      <c r="LH102" s="8">
        <f>LH101/Data!$B4/Data!$B10*Data!$B14</f>
        <v>3.6538461538461537</v>
      </c>
      <c r="LI102" s="8">
        <f>LI101/Data!$B4/Data!$B10*Data!$B14</f>
        <v>3.6538461538461537</v>
      </c>
      <c r="LJ102" s="8">
        <f>LJ101/Data!$B4/Data!$B10*Data!$B14</f>
        <v>3.6538461538461537</v>
      </c>
      <c r="LK102" s="8">
        <f>LK101/Data!$B4/Data!$B10*Data!$B14</f>
        <v>0</v>
      </c>
      <c r="LL102" s="8">
        <f>LL101/Data!$B4/Data!$B10*Data!$B14</f>
        <v>0</v>
      </c>
      <c r="LM102" s="8">
        <f>LM101/Data!$B4/Data!$B10*Data!$B14</f>
        <v>3.2478632478632474</v>
      </c>
      <c r="LN102" s="8">
        <f>LN101/Data!$B4/Data!$B10*Data!$B14</f>
        <v>3.2478632478632474</v>
      </c>
      <c r="LO102" s="8">
        <f>LO101/Data!$B4/Data!$B10*Data!$B14</f>
        <v>3.6538461538461537</v>
      </c>
      <c r="LP102" s="8">
        <f>LP101/Data!$B4/Data!$B10*Data!$B14</f>
        <v>3.6538461538461537</v>
      </c>
      <c r="LQ102" s="8">
        <f>LQ101/Data!$B4/Data!$B10*Data!$B14</f>
        <v>3.6538461538461537</v>
      </c>
      <c r="LR102" s="8">
        <f>LR101/Data!$B4/Data!$B10*Data!$B14</f>
        <v>0</v>
      </c>
      <c r="LS102" s="8">
        <f>LS101/Data!$B4/Data!$B10*Data!$B14</f>
        <v>0</v>
      </c>
      <c r="LT102" s="8">
        <f>LT101/Data!$B4/Data!$B10*Data!$B14</f>
        <v>3.2478632478632474</v>
      </c>
      <c r="LU102" s="8">
        <f>LU101/Data!$B4/Data!$B10*Data!$B14</f>
        <v>3.2478632478632474</v>
      </c>
      <c r="LV102" s="8">
        <f>LV101/Data!$B4/Data!$B10*Data!$B14</f>
        <v>3.6538461538461537</v>
      </c>
      <c r="LW102" s="8">
        <f>LW101/Data!$B4/Data!$B10*Data!$B14</f>
        <v>3.6538461538461537</v>
      </c>
      <c r="LX102" s="8">
        <f>LX101/Data!$B4/Data!$B10*Data!$B14</f>
        <v>3.6538461538461537</v>
      </c>
      <c r="LY102" s="8">
        <f>LY101/Data!$B4/Data!$B10*Data!$B14</f>
        <v>0</v>
      </c>
      <c r="LZ102" s="8">
        <f>LZ101/Data!$B4/Data!$B10*Data!$B14</f>
        <v>0</v>
      </c>
      <c r="MA102" s="8">
        <f>MA101/Data!$B4/Data!$B10*Data!$B14</f>
        <v>0.32738461538461539</v>
      </c>
      <c r="MB102" s="8">
        <f>MB101/Data!$B4/Data!$B10*Data!$B14</f>
        <v>0.32760113960113962</v>
      </c>
      <c r="MC102" s="8">
        <f>MC101/Data!$B4/Data!$B10*Data!$B14</f>
        <v>0.36879487179487175</v>
      </c>
      <c r="MD102" s="8">
        <f>MD101/Data!$B4/Data!$B10*Data!$B14</f>
        <v>0.36903846153846154</v>
      </c>
      <c r="ME102" s="8">
        <f>ME101/Data!$B4/Data!$B10*Data!$B14</f>
        <v>0.36928205128205133</v>
      </c>
      <c r="MF102" s="8">
        <f>MF101/Data!$B4/Data!$B10*Data!$B14</f>
        <v>0</v>
      </c>
      <c r="MG102" s="8">
        <f>MG101/Data!$B4/Data!$B10*Data!$B14</f>
        <v>0</v>
      </c>
      <c r="MH102" s="8">
        <f>MH101/Data!$B4/Data!$B10*Data!$B14</f>
        <v>0.32890028490028494</v>
      </c>
      <c r="MI102" s="8">
        <f>MI101/Data!$B4/Data!$B10*Data!$B14</f>
        <v>0.32911680911680913</v>
      </c>
      <c r="MJ102" s="8">
        <f>MJ101/Data!$B4/Data!$B10*Data!$B14</f>
        <v>0.37050000000000005</v>
      </c>
      <c r="MK102" s="8">
        <f>MK101/Data!$B4/Data!$B10*Data!$B14</f>
        <v>0.37074358974358967</v>
      </c>
      <c r="ML102" s="8">
        <f>ML101/Data!$B4/Data!$B10*Data!$B14</f>
        <v>0.37098717948717952</v>
      </c>
      <c r="MM102" s="8">
        <f>MM101/Data!$B4/Data!$B10*Data!$B14</f>
        <v>0</v>
      </c>
      <c r="MN102" s="8">
        <f>MN101/Data!$B4/Data!$B10*Data!$B14</f>
        <v>0</v>
      </c>
      <c r="MO102" s="8">
        <f>MO101/Data!$B4/Data!$B10*Data!$B14</f>
        <v>0.33041595441595445</v>
      </c>
      <c r="MP102" s="8">
        <f>MP101/Data!$B4/Data!$B10*Data!$B14</f>
        <v>0.33063247863247863</v>
      </c>
      <c r="MQ102" s="8">
        <f>MQ101/Data!$B4/Data!$B10*Data!$B14</f>
        <v>0.37220512820512819</v>
      </c>
      <c r="MR102" s="8">
        <f>MR101/Data!$B4/Data!$B10*Data!$B14</f>
        <v>0.37244871794871798</v>
      </c>
      <c r="MS102" s="8">
        <f>MS101/Data!$B4/Data!$B10*Data!$B14</f>
        <v>0.37269230769230766</v>
      </c>
      <c r="MT102" s="8">
        <f>MT101/Data!$B4/Data!$B10*Data!$B14</f>
        <v>0</v>
      </c>
      <c r="MU102" s="8">
        <f>MU101/Data!$B4/Data!$B10*Data!$B14</f>
        <v>0</v>
      </c>
      <c r="MV102" s="8">
        <f>MV101/Data!$B4/Data!$B10*Data!$B14</f>
        <v>0.33193162393162395</v>
      </c>
      <c r="MW102" s="8">
        <f>MW101/Data!$B4/Data!$B10*Data!$B14</f>
        <v>0.33214814814814814</v>
      </c>
      <c r="MX102" s="8">
        <f>MX101/Data!$B4/Data!$B10*Data!$B14</f>
        <v>0.37391025641025638</v>
      </c>
      <c r="MY102" s="8">
        <f>MY101/Data!$B4/Data!$B10*Data!$B14</f>
        <v>0.37415384615384617</v>
      </c>
      <c r="MZ102" s="8">
        <f>MZ101/Data!$B4/Data!$B10*Data!$B14</f>
        <v>0.37439743589743585</v>
      </c>
      <c r="NA102" s="8">
        <f>NA101/Data!$B4/Data!$B10*Data!$B14</f>
        <v>0</v>
      </c>
      <c r="NB102" s="8">
        <f>NB101/Data!$B4/Data!$B10*Data!$B14</f>
        <v>0</v>
      </c>
      <c r="NC102" s="8">
        <f>NC101/Data!$B4/Data!$B10*Data!$B14</f>
        <v>0.33344729344729346</v>
      </c>
      <c r="ND102" s="8">
        <f>ND101/Data!$B4/Data!$B10*Data!$B14</f>
        <v>0.33366381766381764</v>
      </c>
      <c r="NE102" s="8">
        <f>NE101/Data!$B4/Data!$B10*Data!$B14</f>
        <v>0.37561538461538457</v>
      </c>
      <c r="NF102" s="8">
        <f>NF101/Data!$B4/Data!$B10*Data!$B14</f>
        <v>0.37585897435897436</v>
      </c>
      <c r="NG102" s="8">
        <f>NG101/Data!$B4/Data!$B10*Data!$B14</f>
        <v>0.3761025641025641</v>
      </c>
      <c r="NH102" s="8">
        <f>NH101/Data!$B4/Data!$B10*Data!$B14</f>
        <v>0</v>
      </c>
      <c r="NI102" s="8">
        <f>NI101/Data!$B4/Data!$B10*Data!$B14</f>
        <v>0</v>
      </c>
    </row>
    <row r="103" spans="2:373" ht="15">
      <c r="B103" s="8" t="s">
        <v>1243</v>
      </c>
      <c r="C103" s="13">
        <f>C101/Data!$B4/Data!$B11*Data!$B15</f>
        <v>5.5555555555555559E-2</v>
      </c>
      <c r="D103" s="13">
        <f>D101/Data!$B4/Data!$B11*Data!$B15</f>
        <v>0.13333333333333336</v>
      </c>
      <c r="E103" s="13">
        <f>E101/Data!$B4/Data!$B11*Data!$B15</f>
        <v>0.15000000000000002</v>
      </c>
      <c r="F103" s="13">
        <f>F101/Data!$B4/Data!$B11*Data!$B15</f>
        <v>0.125</v>
      </c>
      <c r="G103" s="13">
        <f>G101/Data!$B4/Data!$B11*Data!$B15</f>
        <v>0.1125</v>
      </c>
      <c r="H103" s="13">
        <f>H101/Data!$B4/Data!$B11*Data!$B15</f>
        <v>0</v>
      </c>
      <c r="I103" s="13">
        <f>I101/Data!$B4/Data!$B11*Data!$B15</f>
        <v>0</v>
      </c>
      <c r="J103" s="13">
        <f>J101/Data!$B4/Data!$B11*Data!$B15</f>
        <v>0.15555555555555556</v>
      </c>
      <c r="K103" s="13">
        <f>K101/Data!$B4/Data!$B11*Data!$B15</f>
        <v>0.1</v>
      </c>
      <c r="L103" s="13">
        <f>L101/Data!$B4/Data!$B11*Data!$B15</f>
        <v>8.1250000000000003E-2</v>
      </c>
      <c r="M103" s="13">
        <f>M101/Data!$B4/Data!$B11*Data!$B15</f>
        <v>6.8750000000000006E-2</v>
      </c>
      <c r="N103" s="13">
        <f>N101/Data!$B4/Data!$B11*Data!$B15</f>
        <v>0.15000000000000002</v>
      </c>
      <c r="O103" s="13">
        <f>O101/Data!$B4/Data!$B11*Data!$B15</f>
        <v>0</v>
      </c>
      <c r="P103" s="13">
        <f>P101/Data!$B4/Data!$B11*Data!$B15</f>
        <v>0</v>
      </c>
      <c r="Q103" s="13">
        <f>Q101/Data!$B4/Data!$B11*Data!$B15</f>
        <v>0.16666666666666666</v>
      </c>
      <c r="R103" s="13">
        <f>R101/Data!$B4/Data!$B11*Data!$B15</f>
        <v>0.24444444444444446</v>
      </c>
      <c r="S103" s="13">
        <f>S101/Data!$B4/Data!$B11*Data!$B15</f>
        <v>0.16250000000000001</v>
      </c>
      <c r="T103" s="13">
        <f>T101/Data!$B4/Data!$B11*Data!$B15</f>
        <v>0.125</v>
      </c>
      <c r="U103" s="13">
        <f>U101/Data!$B4/Data!$B11*Data!$B15</f>
        <v>0.1</v>
      </c>
      <c r="V103" s="13">
        <f>V101/Data!$B4/Data!$B11*Data!$B15</f>
        <v>0</v>
      </c>
      <c r="W103" s="13">
        <f>W101/Data!$B4/Data!$B11*Data!$B15</f>
        <v>0</v>
      </c>
      <c r="X103" s="13">
        <f>X101/Data!$B4/Data!$B11*Data!$B15</f>
        <v>0.14444444444444446</v>
      </c>
      <c r="Y103" s="13">
        <f>Y101/Data!$B4/Data!$B11*Data!$B15</f>
        <v>0.15555555555555556</v>
      </c>
      <c r="Z103" s="13">
        <f>Z101/Data!$B4/Data!$B11*Data!$B15</f>
        <v>0.125</v>
      </c>
      <c r="AA103" s="13">
        <f>AA101/Data!$B4/Data!$B11*Data!$B15</f>
        <v>0.1125</v>
      </c>
      <c r="AB103" s="13">
        <f>AB101/Data!$B4/Data!$B11*Data!$B15</f>
        <v>9.375E-2</v>
      </c>
      <c r="AC103" s="13">
        <f>AC101/Data!$B4/Data!$B11*Data!$B15</f>
        <v>0</v>
      </c>
      <c r="AD103" s="13">
        <f>AD101/Data!$B4/Data!$B11*Data!$B15</f>
        <v>0</v>
      </c>
      <c r="AE103" s="13">
        <f>AE101/Data!$B4/Data!$B11*Data!$B15</f>
        <v>0.2</v>
      </c>
      <c r="AF103" s="13">
        <f>AF101/Data!$B4/Data!$B11*Data!$B15</f>
        <v>0.22222222222222224</v>
      </c>
      <c r="AG103" s="13">
        <f>AG101/Data!$B4/Data!$B11*Data!$B15</f>
        <v>0.15000000000000002</v>
      </c>
      <c r="AH103" s="13">
        <f>AH101/Data!$B4/Data!$B11*Data!$B15</f>
        <v>0.1</v>
      </c>
      <c r="AI103" s="13">
        <f>AI101/Data!$B4/Data!$B11*Data!$B15</f>
        <v>0.1</v>
      </c>
      <c r="AJ103" s="13">
        <f>AJ101/Data!$B4/Data!$B11*Data!$B15</f>
        <v>0</v>
      </c>
      <c r="AK103" s="13">
        <f>AK101/Data!$B4/Data!$B11*Data!$B15</f>
        <v>0</v>
      </c>
      <c r="AL103" s="13">
        <f>AL101/Data!$B4/Data!$B11*Data!$B15</f>
        <v>0.2</v>
      </c>
      <c r="AM103" s="13">
        <f>AM101/Data!$B4/Data!$B11*Data!$B15</f>
        <v>0.27777777777777779</v>
      </c>
      <c r="AN103" s="13">
        <f>AN101/Data!$B4/Data!$B11*Data!$B15</f>
        <v>0.2</v>
      </c>
      <c r="AO103" s="13">
        <f>AO101/Data!$B4/Data!$B11*Data!$B15</f>
        <v>0.1875</v>
      </c>
      <c r="AP103" s="13">
        <f>AP101/Data!$B4/Data!$B11*Data!$B15</f>
        <v>0.125</v>
      </c>
      <c r="AQ103" s="13">
        <f>AQ101/Data!$B4/Data!$B11*Data!$B15</f>
        <v>0</v>
      </c>
      <c r="AR103" s="13">
        <f>AR101/Data!$B4/Data!$B11*Data!$B15</f>
        <v>0</v>
      </c>
      <c r="AS103" s="13">
        <f>AS101/Data!$B4/Data!$B11*Data!$B15</f>
        <v>0.16666666666666666</v>
      </c>
      <c r="AT103" s="13">
        <f>AT101/Data!$B4/Data!$B11*Data!$B15</f>
        <v>0.16666666666666666</v>
      </c>
      <c r="AU103" s="13">
        <f>AU101/Data!$B4/Data!$B11*Data!$B15</f>
        <v>0.125</v>
      </c>
      <c r="AV103" s="13">
        <f>AV101/Data!$B4/Data!$B11*Data!$B15</f>
        <v>0.15000000000000002</v>
      </c>
      <c r="AW103" s="13">
        <f>AW101/Data!$B4/Data!$B11*Data!$B15</f>
        <v>0.17500000000000002</v>
      </c>
      <c r="AX103" s="13">
        <f>AX101/Data!$B4/Data!$B11*Data!$B15</f>
        <v>0</v>
      </c>
      <c r="AY103" s="13">
        <f>AY101/Data!$B4/Data!$B11*Data!$B15</f>
        <v>0</v>
      </c>
      <c r="AZ103" s="13">
        <f>AZ101/Data!$B4/Data!$B11*Data!$B15</f>
        <v>0.22222222222222224</v>
      </c>
      <c r="BA103" s="13">
        <f>BA101/Data!$B4/Data!$B11*Data!$B15</f>
        <v>0.27777777777777779</v>
      </c>
      <c r="BB103" s="13">
        <f>BB101/Data!$B4/Data!$B11*Data!$B15</f>
        <v>0.22500000000000001</v>
      </c>
      <c r="BC103" s="13">
        <f>BC101/Data!$B4/Data!$B11*Data!$B15</f>
        <v>0.22500000000000001</v>
      </c>
      <c r="BD103" s="13">
        <f>BD101/Data!$B4/Data!$B11*Data!$B15</f>
        <v>0.22500000000000001</v>
      </c>
      <c r="BE103" s="13">
        <f>BE101/Data!$B4/Data!$B11*Data!$B15</f>
        <v>0</v>
      </c>
      <c r="BF103" s="13">
        <f>BF101/Data!$B4/Data!$B11*Data!$B15</f>
        <v>0</v>
      </c>
      <c r="BG103" s="13">
        <f>BG101/Data!$B4/Data!$B11*Data!$B15</f>
        <v>0.2</v>
      </c>
      <c r="BH103" s="13">
        <f>BH101/Data!$B4/Data!$B11*Data!$B15</f>
        <v>0.16666666666666666</v>
      </c>
      <c r="BI103" s="13">
        <f>BI101/Data!$B4/Data!$B11*Data!$B15</f>
        <v>0.13750000000000001</v>
      </c>
      <c r="BJ103" s="13">
        <f>BJ101/Data!$B4/Data!$B11*Data!$B15</f>
        <v>0.1125</v>
      </c>
      <c r="BK103" s="13">
        <f>BK101/Data!$B4/Data!$B11*Data!$B15</f>
        <v>0.1125</v>
      </c>
      <c r="BL103" s="13">
        <f>BL101/Data!$B4/Data!$B11*Data!$B15</f>
        <v>0</v>
      </c>
      <c r="BM103" s="13">
        <f>BM101/Data!$B4/Data!$B11*Data!$B15</f>
        <v>0</v>
      </c>
      <c r="BN103" s="13">
        <f>BN101/Data!$B4/Data!$B11*Data!$B15</f>
        <v>0</v>
      </c>
      <c r="BO103" s="13">
        <f>BO101/Data!$B4/Data!$B11*Data!$B15</f>
        <v>0.24444444444444446</v>
      </c>
      <c r="BP103" s="13">
        <f>BP101/Data!$B4/Data!$B11*Data!$B15</f>
        <v>0.16250000000000001</v>
      </c>
      <c r="BQ103" s="13">
        <f>BQ101/Data!$B4/Data!$B11*Data!$B15</f>
        <v>8.7500000000000008E-2</v>
      </c>
      <c r="BR103" s="13">
        <f>BR101/Data!$B4/Data!$B11*Data!$B15</f>
        <v>7.5000000000000011E-2</v>
      </c>
      <c r="BS103" s="13">
        <f>BS101/Data!$B4/Data!$B11*Data!$B15</f>
        <v>0</v>
      </c>
      <c r="BT103" s="13">
        <f>BT101/Data!$B4/Data!$B11*Data!$B15</f>
        <v>0</v>
      </c>
      <c r="BU103" s="13">
        <f>BU101/Data!$B4/Data!$B11*Data!$B15</f>
        <v>0.16666666666666666</v>
      </c>
      <c r="BV103" s="13">
        <f>BV101/Data!$B4/Data!$B11*Data!$B15</f>
        <v>0.18888888888888888</v>
      </c>
      <c r="BW103" s="13">
        <f>BW101/Data!$B4/Data!$B11*Data!$B15</f>
        <v>0.125</v>
      </c>
      <c r="BX103" s="13">
        <f>BX101/Data!$B4/Data!$B11*Data!$B15</f>
        <v>0.125</v>
      </c>
      <c r="BY103" s="13">
        <f>BY101/Data!$B4/Data!$B11*Data!$B15</f>
        <v>0.125</v>
      </c>
      <c r="BZ103" s="13">
        <f>BZ101/Data!$B4/Data!$B11*Data!$B15</f>
        <v>0</v>
      </c>
      <c r="CA103" s="13">
        <f>CA101/Data!$B4/Data!$B11*Data!$B15</f>
        <v>0</v>
      </c>
      <c r="CB103" s="13">
        <f>CB101/Data!$B4/Data!$B11*Data!$B15</f>
        <v>0.13333333333333336</v>
      </c>
      <c r="CC103" s="13">
        <f>CC101/Data!$B4/Data!$B11*Data!$B15</f>
        <v>0.15555555555555556</v>
      </c>
      <c r="CD103" s="13">
        <f>CD101/Data!$B4/Data!$B11*Data!$B15</f>
        <v>0.25</v>
      </c>
      <c r="CE103" s="13">
        <f>CE101/Data!$B4/Data!$B11*Data!$B15</f>
        <v>0.25</v>
      </c>
      <c r="CF103" s="13">
        <f>CF101/Data!$B4/Data!$B11*Data!$B15</f>
        <v>0.27500000000000002</v>
      </c>
      <c r="CG103" s="13">
        <f>CG101/Data!$B4/Data!$B11*Data!$B15</f>
        <v>0</v>
      </c>
      <c r="CH103" s="13">
        <f>CH101/Data!$B4/Data!$B11*Data!$B15</f>
        <v>0</v>
      </c>
      <c r="CI103" s="13">
        <f>CI101/Data!$B4/Data!$B11*Data!$B15</f>
        <v>0.27777777777777779</v>
      </c>
      <c r="CJ103" s="13">
        <f>CJ101/Data!$B4/Data!$B11*Data!$B15</f>
        <v>0.4</v>
      </c>
      <c r="CK103" s="13">
        <f>CK101/Data!$B4/Data!$B11*Data!$B15</f>
        <v>0.45</v>
      </c>
      <c r="CL103" s="13">
        <f>CL101/Data!$B4/Data!$B11*Data!$B15</f>
        <v>0.3125</v>
      </c>
      <c r="CM103" s="13">
        <f>CM101/Data!$B4/Data!$B11*Data!$B15</f>
        <v>0.3125</v>
      </c>
      <c r="CN103" s="13">
        <f>CN101/Data!$B4/Data!$B11*Data!$B15</f>
        <v>0</v>
      </c>
      <c r="CO103" s="13">
        <f>CO101/Data!$B4/Data!$B11*Data!$B15</f>
        <v>0</v>
      </c>
      <c r="CP103" s="13">
        <f>CP101/Data!$B4/Data!$B11*Data!$B15</f>
        <v>0.27777777777777779</v>
      </c>
      <c r="CQ103" s="13">
        <f>CQ101/Data!$B4/Data!$B11*Data!$B15</f>
        <v>0.4</v>
      </c>
      <c r="CR103" s="13">
        <f>CR101/Data!$B4/Data!$B11*Data!$B15</f>
        <v>0.3125</v>
      </c>
      <c r="CS103" s="13">
        <f>CS101/Data!$B4/Data!$B11*Data!$B15</f>
        <v>0.22500000000000001</v>
      </c>
      <c r="CT103" s="13">
        <f>CT101/Data!$B4/Data!$B11*Data!$B15</f>
        <v>0.17500000000000002</v>
      </c>
      <c r="CU103" s="13">
        <f>CU101/Data!$B4/Data!$B11*Data!$B15</f>
        <v>0</v>
      </c>
      <c r="CV103" s="13">
        <f>CV101/Data!$B4/Data!$B11*Data!$B15</f>
        <v>0</v>
      </c>
      <c r="CW103" s="13">
        <f>CW101/Data!$B4/Data!$B11*Data!$B15</f>
        <v>0</v>
      </c>
      <c r="CX103" s="13">
        <f>CX101/Data!$B4/Data!$B11*Data!$B15</f>
        <v>0.22222222222222224</v>
      </c>
      <c r="CY103" s="13">
        <f>CY101/Data!$B4/Data!$B11*Data!$B15</f>
        <v>0.125</v>
      </c>
      <c r="CZ103" s="13">
        <f>CZ101/Data!$B4/Data!$B11*Data!$B15</f>
        <v>8.7500000000000008E-2</v>
      </c>
      <c r="DA103" s="13">
        <f>DA101/Data!$B4/Data!$B11*Data!$B15</f>
        <v>0.27500000000000002</v>
      </c>
      <c r="DB103" s="13">
        <f>DB101/Data!$B4/Data!$B11*Data!$B15</f>
        <v>0</v>
      </c>
      <c r="DC103" s="13">
        <f>DC101/Data!$B4/Data!$B11*Data!$B15</f>
        <v>0</v>
      </c>
      <c r="DD103" s="13">
        <f>DD101/Data!$B4/Data!$B11*Data!$B15</f>
        <v>0.31111111111111112</v>
      </c>
      <c r="DE103" s="13">
        <f>DE101/Data!$B4/Data!$B11*Data!$B15</f>
        <v>0.3611111111111111</v>
      </c>
      <c r="DF103" s="13">
        <f>DF101/Data!$B4/Data!$B11*Data!$B15</f>
        <v>0.27500000000000002</v>
      </c>
      <c r="DG103" s="13">
        <f>DG101/Data!$B4/Data!$B11*Data!$B15</f>
        <v>0.27500000000000002</v>
      </c>
      <c r="DH103" s="13">
        <f>DH101/Data!$B4/Data!$B11*Data!$B15</f>
        <v>0.375</v>
      </c>
      <c r="DI103" s="13">
        <f>DI101/Data!$B4/Data!$B11*Data!$B15</f>
        <v>0</v>
      </c>
      <c r="DJ103" s="13">
        <f>DJ101/Data!$B4/Data!$B11*Data!$B15</f>
        <v>0</v>
      </c>
      <c r="DK103" s="13">
        <f>DK101/Data!$B4/Data!$B11*Data!$B15</f>
        <v>0.35555555555555557</v>
      </c>
      <c r="DL103" s="13">
        <f>DL101/Data!$B4/Data!$B11*Data!$B15</f>
        <v>0.42222222222222228</v>
      </c>
      <c r="DM103" s="13">
        <f>DM101/Data!$B4/Data!$B11*Data!$B15</f>
        <v>0.4375</v>
      </c>
      <c r="DN103" s="13">
        <f>DN101/Data!$B4/Data!$B11*Data!$B15</f>
        <v>0.35000000000000003</v>
      </c>
      <c r="DO103" s="13">
        <f>DO101/Data!$B4/Data!$B11*Data!$B15</f>
        <v>0.4375</v>
      </c>
      <c r="DP103" s="13">
        <f>DP101/Data!$B4/Data!$B11*Data!$B15</f>
        <v>0</v>
      </c>
      <c r="DQ103" s="13">
        <f>DQ101/Data!$B4/Data!$B11*Data!$B15</f>
        <v>0</v>
      </c>
      <c r="DR103" s="13">
        <f>DR101/Data!$B4/Data!$B11*Data!$B15</f>
        <v>0.2</v>
      </c>
      <c r="DS103" s="13">
        <f>DS101/Data!$B4/Data!$B11*Data!$B15</f>
        <v>0.14444444444444446</v>
      </c>
      <c r="DT103" s="13">
        <f>DT101/Data!$B4/Data!$B11*Data!$B15</f>
        <v>8.7500000000000008E-2</v>
      </c>
      <c r="DU103" s="13">
        <f>DU101/Data!$B4/Data!$B11*Data!$B15</f>
        <v>8.7500000000000008E-2</v>
      </c>
      <c r="DV103" s="13">
        <f>DV101/Data!$B4/Data!$B11*Data!$B15</f>
        <v>0.1</v>
      </c>
      <c r="DW103" s="13">
        <f>DW101/Data!$B4/Data!$B11*Data!$B15</f>
        <v>0</v>
      </c>
      <c r="DX103" s="13">
        <f>DX101/Data!$B4/Data!$B11*Data!$B15</f>
        <v>0</v>
      </c>
      <c r="DY103" s="13">
        <f>DY101/Data!$B4/Data!$B11*Data!$B15</f>
        <v>0.13333333333333336</v>
      </c>
      <c r="DZ103" s="13">
        <f>DZ101/Data!$B4/Data!$B11*Data!$B15</f>
        <v>0.14444444444444446</v>
      </c>
      <c r="EA103" s="13">
        <f>EA101/Data!$B4/Data!$B11*Data!$B15</f>
        <v>8.7500000000000008E-2</v>
      </c>
      <c r="EB103" s="13">
        <f>EB101/Data!$B4/Data!$B11*Data!$B15</f>
        <v>0.1</v>
      </c>
      <c r="EC103" s="13">
        <f>EC101/Data!$B4/Data!$B11*Data!$B15</f>
        <v>0.1</v>
      </c>
      <c r="ED103" s="13">
        <f>ED101/Data!$B4/Data!$B11*Data!$B15</f>
        <v>0</v>
      </c>
      <c r="EE103" s="13">
        <f>EE101/Data!$B4/Data!$B11*Data!$B15</f>
        <v>0</v>
      </c>
      <c r="EF103" s="13">
        <f>EF101/Data!$B4/Data!$B11*Data!$B15</f>
        <v>0.16666666666666666</v>
      </c>
      <c r="EG103" s="13">
        <f>EG101/Data!$B4/Data!$B11*Data!$B15</f>
        <v>0.22222222222222224</v>
      </c>
      <c r="EH103" s="13">
        <f>EH101/Data!$B4/Data!$B11*Data!$B15</f>
        <v>0.16250000000000001</v>
      </c>
      <c r="EI103" s="13">
        <f>EI101/Data!$B4/Data!$B11*Data!$B15</f>
        <v>0.16250000000000001</v>
      </c>
      <c r="EJ103" s="13">
        <f>EJ101/Data!$B4/Data!$B11*Data!$B15</f>
        <v>0.22500000000000001</v>
      </c>
      <c r="EK103" s="13">
        <f>EK101/Data!$B4/Data!$B11*Data!$B15</f>
        <v>0</v>
      </c>
      <c r="EL103" s="13">
        <f>EL101/Data!$B4/Data!$B11*Data!$B15</f>
        <v>0</v>
      </c>
      <c r="EM103" s="13">
        <f>EM101/Data!$B4/Data!$B11*Data!$B15</f>
        <v>0.31111111111111112</v>
      </c>
      <c r="EN103" s="13">
        <f>EN101/Data!$B4/Data!$B11*Data!$B15</f>
        <v>0.48888888888888893</v>
      </c>
      <c r="EO103" s="13">
        <f>EO101/Data!$B4/Data!$B11*Data!$B15</f>
        <v>0.35000000000000003</v>
      </c>
      <c r="EP103" s="13">
        <f>EP101/Data!$B4/Data!$B11*Data!$B15</f>
        <v>0.32500000000000001</v>
      </c>
      <c r="EQ103" s="13">
        <f>EQ101/Data!$B4/Data!$B11*Data!$B15</f>
        <v>0.32500000000000001</v>
      </c>
      <c r="ER103" s="13">
        <f>ER101/Data!$B4/Data!$B11*Data!$B15</f>
        <v>0</v>
      </c>
      <c r="ES103" s="13">
        <f>ES101/Data!$B4/Data!$B11*Data!$B15</f>
        <v>0</v>
      </c>
      <c r="ET103" s="13">
        <f>ET101/Data!$B4/Data!$B11*Data!$B15</f>
        <v>0.31111111111111112</v>
      </c>
      <c r="EU103" s="13">
        <f>EU101/Data!$B4/Data!$B11*Data!$B15</f>
        <v>0.5</v>
      </c>
      <c r="EV103" s="13">
        <f>EV101/Data!$B4/Data!$B11*Data!$B15</f>
        <v>0.4</v>
      </c>
      <c r="EW103" s="13">
        <f>EW101/Data!$B4/Data!$B11*Data!$B15</f>
        <v>0.35000000000000003</v>
      </c>
      <c r="EX103" s="13">
        <f>EX101/Data!$B4/Data!$B11*Data!$B15</f>
        <v>0.35000000000000003</v>
      </c>
      <c r="EY103" s="13">
        <f>EY101/Data!$B4/Data!$B11*Data!$B15</f>
        <v>0</v>
      </c>
      <c r="EZ103" s="13">
        <f>EZ101/Data!$B4/Data!$B11*Data!$B15</f>
        <v>0</v>
      </c>
      <c r="FA103" s="13">
        <f>FA101/Data!$B4/Data!$B11*Data!$B15</f>
        <v>0.35555555555555557</v>
      </c>
      <c r="FB103" s="13">
        <f>FB101/Data!$B4/Data!$B11*Data!$B15</f>
        <v>0.46666666666666673</v>
      </c>
      <c r="FC103" s="13">
        <f>FC101/Data!$B4/Data!$B11*Data!$B15</f>
        <v>0.42500000000000004</v>
      </c>
      <c r="FD103" s="13">
        <f>FD101/Data!$B4/Data!$B11*Data!$B15</f>
        <v>0.375</v>
      </c>
      <c r="FE103" s="13">
        <f>FE101/Data!$B4/Data!$B11*Data!$B15</f>
        <v>0.375</v>
      </c>
      <c r="FF103" s="13">
        <f>FF101/Data!$B4/Data!$B11*Data!$B15</f>
        <v>0</v>
      </c>
      <c r="FG103" s="13">
        <f>FG101/Data!$B4/Data!$B11*Data!$B15</f>
        <v>0</v>
      </c>
      <c r="FH103" s="13">
        <f>FH101/Data!$B4/Data!$B11*Data!$B15</f>
        <v>0.42222222222222228</v>
      </c>
      <c r="FI103" s="13">
        <f>FI101/Data!$B4/Data!$B11*Data!$B15</f>
        <v>0.22222222222222224</v>
      </c>
      <c r="FJ103" s="13">
        <f>FJ101/Data!$B4/Data!$B11*Data!$B15</f>
        <v>0.1875</v>
      </c>
      <c r="FK103" s="13">
        <f>FK101/Data!$B4/Data!$B11*Data!$B15</f>
        <v>0.1875</v>
      </c>
      <c r="FL103" s="13">
        <f>FL101/Data!$B4/Data!$B11*Data!$B15</f>
        <v>0.1875</v>
      </c>
      <c r="FM103" s="13">
        <f>FM101/Data!$B4/Data!$B11*Data!$B15</f>
        <v>0</v>
      </c>
      <c r="FN103" s="13">
        <f>FN101/Data!$B4/Data!$B11*Data!$B15</f>
        <v>0</v>
      </c>
      <c r="FO103" s="13">
        <f>FO101/Data!$B4/Data!$B11*Data!$B15</f>
        <v>0.16666666666666666</v>
      </c>
      <c r="FP103" s="13">
        <f>FP101/Data!$B4/Data!$B11*Data!$B15</f>
        <v>0.16666666666666666</v>
      </c>
      <c r="FQ103" s="13">
        <f>FQ101/Data!$B4/Data!$B11*Data!$B15</f>
        <v>0.1875</v>
      </c>
      <c r="FR103" s="13">
        <f>FR101/Data!$B4/Data!$B11*Data!$B15</f>
        <v>0.1875</v>
      </c>
      <c r="FS103" s="13">
        <f>FS101/Data!$B4/Data!$B11*Data!$B15</f>
        <v>0.1875</v>
      </c>
      <c r="FT103" s="13">
        <f>FT101/Data!$B4/Data!$B11*Data!$B15</f>
        <v>0</v>
      </c>
      <c r="FU103" s="13">
        <f>FU101/Data!$B4/Data!$B11*Data!$B15</f>
        <v>0</v>
      </c>
      <c r="FV103" s="13">
        <f>FV101/Data!$B4/Data!$B11*Data!$B15</f>
        <v>0.16666666666666666</v>
      </c>
      <c r="FW103" s="13">
        <f>FW101/Data!$B4/Data!$B11*Data!$B15</f>
        <v>0.16666666666666666</v>
      </c>
      <c r="FX103" s="13">
        <f>FX101/Data!$B4/Data!$B11*Data!$B15</f>
        <v>0.1875</v>
      </c>
      <c r="FY103" s="13">
        <f>FY101/Data!$B4/Data!$B11*Data!$B15</f>
        <v>0.1875</v>
      </c>
      <c r="FZ103" s="13">
        <f>FZ101/Data!$B4/Data!$B11*Data!$B15</f>
        <v>0.1875</v>
      </c>
      <c r="GA103" s="13">
        <f>GA101/Data!$B4/Data!$B11*Data!$B15</f>
        <v>0</v>
      </c>
      <c r="GB103" s="13">
        <f>GB101/Data!$B4/Data!$B11*Data!$B15</f>
        <v>0</v>
      </c>
      <c r="GC103" s="13">
        <f>GC101/Data!$B4/Data!$B11*Data!$B15</f>
        <v>0.16666666666666666</v>
      </c>
      <c r="GD103" s="13">
        <f>GD101/Data!$B4/Data!$B11*Data!$B15</f>
        <v>0.16666666666666666</v>
      </c>
      <c r="GE103" s="13">
        <f>GE101/Data!$B4/Data!$B11*Data!$B15</f>
        <v>0.1875</v>
      </c>
      <c r="GF103" s="13">
        <f>GF101/Data!$B4/Data!$B11*Data!$B15</f>
        <v>0.1875</v>
      </c>
      <c r="GG103" s="13">
        <f>GG101/Data!$B4/Data!$B11*Data!$B15</f>
        <v>0.1875</v>
      </c>
      <c r="GH103" s="13">
        <f>GH101/Data!$B4/Data!$B11*Data!$B15</f>
        <v>0</v>
      </c>
      <c r="GI103" s="13">
        <f>GI101/Data!$B4/Data!$B11*Data!$B15</f>
        <v>0</v>
      </c>
      <c r="GJ103" s="13">
        <f>GJ101/Data!$B4/Data!$B11*Data!$B15</f>
        <v>0.16666666666666666</v>
      </c>
      <c r="GK103" s="13">
        <f>GK101/Data!$B4/Data!$B11*Data!$B15</f>
        <v>0.16666666666666666</v>
      </c>
      <c r="GL103" s="13">
        <f>GL101/Data!$B4/Data!$B11*Data!$B15</f>
        <v>0.1875</v>
      </c>
      <c r="GM103" s="13">
        <f>GM101/Data!$B4/Data!$B11*Data!$B15</f>
        <v>0.1875</v>
      </c>
      <c r="GN103" s="13">
        <f>GN101/Data!$B4/Data!$B11*Data!$B15</f>
        <v>0.1875</v>
      </c>
      <c r="GO103" s="13">
        <f>GO101/Data!$B4/Data!$B11*Data!$B15</f>
        <v>0</v>
      </c>
      <c r="GP103" s="13">
        <f>GP101/Data!$B4/Data!$B11*Data!$B15</f>
        <v>0</v>
      </c>
      <c r="GQ103" s="13">
        <f>GQ101/Data!$B4/Data!$B11*Data!$B15</f>
        <v>0.16666666666666666</v>
      </c>
      <c r="GR103" s="13">
        <f>GR101/Data!$B4/Data!$B11*Data!$B15</f>
        <v>0.16666666666666666</v>
      </c>
      <c r="GS103" s="13">
        <f>GS101/Data!$B4/Data!$B11*Data!$B15</f>
        <v>0.1875</v>
      </c>
      <c r="GT103" s="13">
        <f>GT101/Data!$B4/Data!$B11*Data!$B15</f>
        <v>0.1875</v>
      </c>
      <c r="GU103" s="13">
        <f>GU101/Data!$B4/Data!$B11*Data!$B15</f>
        <v>0.1875</v>
      </c>
      <c r="GV103" s="13">
        <f>GV101/Data!$B4/Data!$B11*Data!$B15</f>
        <v>0</v>
      </c>
      <c r="GW103" s="13">
        <f>GW101/Data!$B4/Data!$B11*Data!$B15</f>
        <v>0</v>
      </c>
      <c r="GX103" s="13">
        <f>GX101/Data!$B4/Data!$B11*Data!$B15</f>
        <v>0.16666666666666666</v>
      </c>
      <c r="GY103" s="13">
        <f>GY101/Data!$B4/Data!$B11*Data!$B15</f>
        <v>0.16666666666666666</v>
      </c>
      <c r="GZ103" s="13">
        <f>GZ101/Data!$B4/Data!$B11*Data!$B15</f>
        <v>0.1875</v>
      </c>
      <c r="HA103" s="13">
        <f>HA101/Data!$B4/Data!$B11*Data!$B15</f>
        <v>0.1875</v>
      </c>
      <c r="HB103" s="13">
        <f>HB101/Data!$B4/Data!$B11*Data!$B15</f>
        <v>0.1875</v>
      </c>
      <c r="HC103" s="13">
        <f>HC101/Data!$B4/Data!$B11*Data!$B15</f>
        <v>0</v>
      </c>
      <c r="HD103" s="13">
        <f>HD101/Data!$B4/Data!$B11*Data!$B15</f>
        <v>0</v>
      </c>
      <c r="HE103" s="13">
        <f>HE101/Data!$B4/Data!$B11*Data!$B15</f>
        <v>0.16666666666666666</v>
      </c>
      <c r="HF103" s="13">
        <f>HF101/Data!$B4/Data!$B11*Data!$B15</f>
        <v>0.16666666666666666</v>
      </c>
      <c r="HG103" s="13">
        <f>HG101/Data!$B4/Data!$B11*Data!$B15</f>
        <v>0.1875</v>
      </c>
      <c r="HH103" s="13">
        <f>HH101/Data!$B4/Data!$B11*Data!$B15</f>
        <v>0.1875</v>
      </c>
      <c r="HI103" s="13">
        <f>HI101/Data!$B4/Data!$B11*Data!$B15</f>
        <v>0.1875</v>
      </c>
      <c r="HJ103" s="13">
        <f>HJ101/Data!$B4/Data!$B11*Data!$B15</f>
        <v>0</v>
      </c>
      <c r="HK103" s="13">
        <f>HK101/Data!$B4/Data!$B11*Data!$B15</f>
        <v>0</v>
      </c>
      <c r="HL103" s="13">
        <f>HL101/Data!$B4/Data!$B11*Data!$B15</f>
        <v>0.16666666666666666</v>
      </c>
      <c r="HM103" s="13">
        <f>HM101/Data!$B4/Data!$B11*Data!$B15</f>
        <v>0.16666666666666666</v>
      </c>
      <c r="HN103" s="13">
        <f>HN101/Data!$B4/Data!$B11*Data!$B15</f>
        <v>0.1875</v>
      </c>
      <c r="HO103" s="13">
        <f>HO101/Data!$B4/Data!$B11*Data!$B15</f>
        <v>0.1875</v>
      </c>
      <c r="HP103" s="13">
        <f>HP101/Data!$B4/Data!$B11*Data!$B15</f>
        <v>0.1875</v>
      </c>
      <c r="HQ103" s="13">
        <f>HQ101/Data!$B4/Data!$B11*Data!$B15</f>
        <v>0</v>
      </c>
      <c r="HR103" s="13">
        <f>HR101/Data!$B4/Data!$B11*Data!$B15</f>
        <v>0</v>
      </c>
      <c r="HS103" s="13">
        <f>HS101/Data!$B4/Data!$B11*Data!$B15</f>
        <v>0.16666666666666666</v>
      </c>
      <c r="HT103" s="13">
        <f>HT101/Data!$B4/Data!$B11*Data!$B15</f>
        <v>0.16666666666666666</v>
      </c>
      <c r="HU103" s="13">
        <f>HU101/Data!$B4/Data!$B11*Data!$B15</f>
        <v>0.1875</v>
      </c>
      <c r="HV103" s="13">
        <f>HV101/Data!$B4/Data!$B11*Data!$B15</f>
        <v>0.1875</v>
      </c>
      <c r="HW103" s="13">
        <f>HW101/Data!$B4/Data!$B11*Data!$B15</f>
        <v>0.1875</v>
      </c>
      <c r="HX103" s="13">
        <f>HX101/Data!$B4/Data!$B11*Data!$B15</f>
        <v>0</v>
      </c>
      <c r="HY103" s="13">
        <f>HY101/Data!$B4/Data!$B11*Data!$B15</f>
        <v>0</v>
      </c>
      <c r="HZ103" s="13">
        <f>HZ101/Data!$B4/Data!$B11*Data!$B15</f>
        <v>0.16666666666666666</v>
      </c>
      <c r="IA103" s="13">
        <f>IA101/Data!$B4/Data!$B11*Data!$B15</f>
        <v>0.16666666666666666</v>
      </c>
      <c r="IB103" s="13">
        <f>IB101/Data!$B4/Data!$B11*Data!$B15</f>
        <v>0.1875</v>
      </c>
      <c r="IC103" s="13">
        <f>IC101/Data!$B4/Data!$B11*Data!$B15</f>
        <v>0.1875</v>
      </c>
      <c r="ID103" s="13">
        <f>ID101/Data!$B4/Data!$B11*Data!$B15</f>
        <v>0.1875</v>
      </c>
      <c r="IE103" s="13">
        <f>IE101/Data!$B4/Data!$B11*Data!$B15</f>
        <v>0</v>
      </c>
      <c r="IF103" s="13">
        <f>IF101/Data!$B4/Data!$B11*Data!$B15</f>
        <v>0</v>
      </c>
      <c r="IG103" s="13">
        <f>IG101/Data!$B4/Data!$B11*Data!$B15</f>
        <v>0.16666666666666666</v>
      </c>
      <c r="IH103" s="13">
        <f>IH101/Data!$B4/Data!$B11*Data!$B15</f>
        <v>0.16666666666666666</v>
      </c>
      <c r="II103" s="13">
        <f>II101/Data!$B4/Data!$B11*Data!$B15</f>
        <v>0.1875</v>
      </c>
      <c r="IJ103" s="13">
        <f>IJ101/Data!$B4/Data!$B11*Data!$B15</f>
        <v>0.1875</v>
      </c>
      <c r="IK103" s="13">
        <f>IK101/Data!$B4/Data!$B11*Data!$B15</f>
        <v>0.1875</v>
      </c>
      <c r="IL103" s="13">
        <f>IL101/Data!$B4/Data!$B11*Data!$B15</f>
        <v>0</v>
      </c>
      <c r="IM103" s="13">
        <f>IM101/Data!$B4/Data!$B11*Data!$B15</f>
        <v>0</v>
      </c>
      <c r="IN103" s="13">
        <f>IN101/Data!$B4/Data!$B11*Data!$B15</f>
        <v>0.16666666666666666</v>
      </c>
      <c r="IO103" s="13">
        <f>IO101/Data!$B4/Data!$B11*Data!$B15</f>
        <v>0.16666666666666666</v>
      </c>
      <c r="IP103" s="13">
        <f>IP101/Data!$B4/Data!$B11*Data!$B15</f>
        <v>0.1875</v>
      </c>
      <c r="IQ103" s="13">
        <f>IQ101/Data!$B4/Data!$B11*Data!$B15</f>
        <v>0.1875</v>
      </c>
      <c r="IR103" s="13">
        <f>IR101/Data!$B4/Data!$B11*Data!$B15</f>
        <v>0.1875</v>
      </c>
      <c r="IS103" s="13">
        <f>IS101/Data!$B4/Data!$B11*Data!$B15</f>
        <v>0</v>
      </c>
      <c r="IT103" s="13">
        <f>IT101/Data!$B4/Data!$B11*Data!$B15</f>
        <v>0</v>
      </c>
      <c r="IU103" s="13">
        <f>IU101/Data!$B4/Data!$B11*Data!$B15</f>
        <v>0.16666666666666666</v>
      </c>
      <c r="IV103" s="13">
        <f>IV101/Data!$B4/Data!$B11*Data!$B15</f>
        <v>0.16666666666666666</v>
      </c>
      <c r="IW103" s="13">
        <f>IW101/Data!$B4/Data!$B11*Data!$B15</f>
        <v>0.1875</v>
      </c>
      <c r="IX103" s="13">
        <f>IX101/Data!$B4/Data!$B11*Data!$B15</f>
        <v>0.1875</v>
      </c>
      <c r="IY103" s="13">
        <f>IY101/Data!$B4/Data!$B11*Data!$B15</f>
        <v>0.1875</v>
      </c>
      <c r="IZ103" s="13">
        <f>IZ101/Data!$B4/Data!$B11*Data!$B15</f>
        <v>0</v>
      </c>
      <c r="JA103" s="13">
        <f>JA101/Data!$B4/Data!$B11*Data!$B15</f>
        <v>0</v>
      </c>
      <c r="JB103" s="13">
        <f>JB101/Data!$B4/Data!$B11*Data!$B15</f>
        <v>0.16666666666666666</v>
      </c>
      <c r="JC103" s="13">
        <f>JC101/Data!$B4/Data!$B11*Data!$B15</f>
        <v>0.16666666666666666</v>
      </c>
      <c r="JD103" s="13">
        <f>JD101/Data!$B4/Data!$B11*Data!$B15</f>
        <v>0.1875</v>
      </c>
      <c r="JE103" s="13">
        <f>JE101/Data!$B4/Data!$B11*Data!$B15</f>
        <v>0.1875</v>
      </c>
      <c r="JF103" s="13">
        <f>JF101/Data!$B4/Data!$B11*Data!$B15</f>
        <v>0.1875</v>
      </c>
      <c r="JG103" s="13">
        <f>JG101/Data!$B4/Data!$B11*Data!$B15</f>
        <v>0</v>
      </c>
      <c r="JH103" s="13">
        <f>JH101/Data!$B4/Data!$B11*Data!$B15</f>
        <v>0</v>
      </c>
      <c r="JI103" s="13">
        <f>JI101/Data!$B4/Data!$B11*Data!$B15</f>
        <v>0.16666666666666666</v>
      </c>
      <c r="JJ103" s="13">
        <f>JJ101/Data!$B4/Data!$B11*Data!$B15</f>
        <v>0.16666666666666666</v>
      </c>
      <c r="JK103" s="13">
        <f>JK101/Data!$B4/Data!$B11*Data!$B15</f>
        <v>0.1875</v>
      </c>
      <c r="JL103" s="13">
        <f>JL101/Data!$B4/Data!$B11*Data!$B15</f>
        <v>0.1875</v>
      </c>
      <c r="JM103" s="13">
        <f>JM101/Data!$B4/Data!$B11*Data!$B15</f>
        <v>0.1875</v>
      </c>
      <c r="JN103" s="13">
        <f>JN101/Data!$B4/Data!$B11*Data!$B15</f>
        <v>0</v>
      </c>
      <c r="JO103" s="13">
        <f>JO101/Data!$B4/Data!$B11*Data!$B15</f>
        <v>0</v>
      </c>
      <c r="JP103" s="13">
        <f>JP101/Data!$B4/Data!$B11*Data!$B15</f>
        <v>0.16666666666666666</v>
      </c>
      <c r="JQ103" s="13">
        <f>JQ101/Data!$B4/Data!$B11*Data!$B15</f>
        <v>0.16666666666666666</v>
      </c>
      <c r="JR103" s="13">
        <f>JR101/Data!$B4/Data!$B11*Data!$B15</f>
        <v>0.1875</v>
      </c>
      <c r="JS103" s="13">
        <f>JS101/Data!$B4/Data!$B11*Data!$B15</f>
        <v>0.1875</v>
      </c>
      <c r="JT103" s="13">
        <f>JT101/Data!$B4/Data!$B11*Data!$B15</f>
        <v>0.1875</v>
      </c>
      <c r="JU103" s="13">
        <f>JU101/Data!$B4/Data!$B11*Data!$B15</f>
        <v>0</v>
      </c>
      <c r="JV103" s="13">
        <f>JV101/Data!$B4/Data!$B11*Data!$B15</f>
        <v>0</v>
      </c>
      <c r="JW103" s="13">
        <f>JW101/Data!$B4/Data!$B11*Data!$B15</f>
        <v>0.16666666666666666</v>
      </c>
      <c r="JX103" s="13">
        <f>JX101/Data!$B4/Data!$B11*Data!$B15</f>
        <v>0.16666666666666666</v>
      </c>
      <c r="JY103" s="13">
        <f>JY101/Data!$B4/Data!$B11*Data!$B15</f>
        <v>0.1875</v>
      </c>
      <c r="JZ103" s="13">
        <f>JZ101/Data!$B4/Data!$B11*Data!$B15</f>
        <v>0.1875</v>
      </c>
      <c r="KA103" s="13">
        <f>KA101/Data!$B4/Data!$B11*Data!$B15</f>
        <v>0.1875</v>
      </c>
      <c r="KB103" s="13">
        <f>KB101/Data!$B4/Data!$B11*Data!$B15</f>
        <v>0</v>
      </c>
      <c r="KC103" s="13">
        <f>KC101/Data!$B4/Data!$B11*Data!$B15</f>
        <v>0</v>
      </c>
      <c r="KD103" s="13">
        <f>KD101/Data!$B4/Data!$B11*Data!$B15</f>
        <v>0.16666666666666666</v>
      </c>
      <c r="KE103" s="13">
        <f>KE101/Data!$B4/Data!$B11*Data!$B15</f>
        <v>0.16666666666666666</v>
      </c>
      <c r="KF103" s="13">
        <f>KF101/Data!$B4/Data!$B11*Data!$B15</f>
        <v>0.1875</v>
      </c>
      <c r="KG103" s="13">
        <f>KG101/Data!$B4/Data!$B11*Data!$B15</f>
        <v>0.1875</v>
      </c>
      <c r="KH103" s="13">
        <f>KH101/Data!$B4/Data!$B11*Data!$B15</f>
        <v>0.1875</v>
      </c>
      <c r="KI103" s="13">
        <f>KI101/Data!$B4/Data!$B11*Data!$B15</f>
        <v>0</v>
      </c>
      <c r="KJ103" s="13">
        <f>KJ101/Data!$B4/Data!$B11*Data!$B15</f>
        <v>0</v>
      </c>
      <c r="KK103" s="13">
        <f>KK101/Data!$B4/Data!$B11*Data!$B15</f>
        <v>0.16666666666666666</v>
      </c>
      <c r="KL103" s="13">
        <f>KL101/Data!$B4/Data!$B11*Data!$B15</f>
        <v>0.16666666666666666</v>
      </c>
      <c r="KM103" s="13">
        <f>KM101/Data!$B4/Data!$B11*Data!$B15</f>
        <v>0.1875</v>
      </c>
      <c r="KN103" s="13">
        <f>KN101/Data!$B4/Data!$B11*Data!$B15</f>
        <v>0.1875</v>
      </c>
      <c r="KO103" s="13">
        <f>KO101/Data!$B4/Data!$B11*Data!$B15</f>
        <v>0.1875</v>
      </c>
      <c r="KP103" s="13">
        <f>KP101/Data!$B4/Data!$B11*Data!$B15</f>
        <v>0</v>
      </c>
      <c r="KQ103" s="13">
        <f>KQ101/Data!$B4/Data!$B11*Data!$B15</f>
        <v>0</v>
      </c>
      <c r="KR103" s="13">
        <f>KR101/Data!$B4/Data!$B11*Data!$B15</f>
        <v>0.16666666666666666</v>
      </c>
      <c r="KS103" s="13">
        <f>KS101/Data!$B4/Data!$B11*Data!$B15</f>
        <v>0.16666666666666666</v>
      </c>
      <c r="KT103" s="13">
        <f>KT101/Data!$B4/Data!$B11*Data!$B15</f>
        <v>0.1875</v>
      </c>
      <c r="KU103" s="13">
        <f>KU101/Data!$B4/Data!$B11*Data!$B15</f>
        <v>0.1875</v>
      </c>
      <c r="KV103" s="13">
        <f>KV101/Data!$B4/Data!$B11*Data!$B15</f>
        <v>0.1875</v>
      </c>
      <c r="KW103" s="13">
        <f>KW101/Data!$B4/Data!$B11*Data!$B15</f>
        <v>0</v>
      </c>
      <c r="KX103" s="13">
        <f>KX101/Data!$B4/Data!$B11*Data!$B15</f>
        <v>0</v>
      </c>
      <c r="KY103" s="13">
        <f>KY101/Data!$B4/Data!$B11*Data!$B15</f>
        <v>0.16666666666666666</v>
      </c>
      <c r="KZ103" s="13">
        <f>KZ101/Data!$B4/Data!$B11*Data!$B15</f>
        <v>0.16666666666666666</v>
      </c>
      <c r="LA103" s="13">
        <f>LA101/Data!$B4/Data!$B11*Data!$B15</f>
        <v>0.1875</v>
      </c>
      <c r="LB103" s="13">
        <f>LB101/Data!$B4/Data!$B11*Data!$B15</f>
        <v>0.1875</v>
      </c>
      <c r="LC103" s="13">
        <f>LC101/Data!$B4/Data!$B11*Data!$B15</f>
        <v>0.1875</v>
      </c>
      <c r="LD103" s="13">
        <f>LD101/Data!$B4/Data!$B11*Data!$B15</f>
        <v>0</v>
      </c>
      <c r="LE103" s="13">
        <f>LE101/Data!$B4/Data!$B11*Data!$B15</f>
        <v>0</v>
      </c>
      <c r="LF103" s="13">
        <f>LF101/Data!$B4/Data!$B11*Data!$B15</f>
        <v>0.16666666666666666</v>
      </c>
      <c r="LG103" s="13">
        <f>LG101/Data!$B4/Data!$B11*Data!$B15</f>
        <v>0.16666666666666666</v>
      </c>
      <c r="LH103" s="13">
        <f>LH101/Data!$B4/Data!$B11*Data!$B15</f>
        <v>0.1875</v>
      </c>
      <c r="LI103" s="13">
        <f>LI101/Data!$B4/Data!$B11*Data!$B15</f>
        <v>0.1875</v>
      </c>
      <c r="LJ103" s="13">
        <f>LJ101/Data!$B4/Data!$B11*Data!$B15</f>
        <v>0.1875</v>
      </c>
      <c r="LK103" s="13">
        <f>LK101/Data!$B4/Data!$B11*Data!$B15</f>
        <v>0</v>
      </c>
      <c r="LL103" s="13">
        <f>LL101/Data!$B4/Data!$B11*Data!$B15</f>
        <v>0</v>
      </c>
      <c r="LM103" s="13">
        <f>LM101/Data!$B4/Data!$B11*Data!$B15</f>
        <v>0.16666666666666666</v>
      </c>
      <c r="LN103" s="13">
        <f>LN101/Data!$B4/Data!$B11*Data!$B15</f>
        <v>0.16666666666666666</v>
      </c>
      <c r="LO103" s="13">
        <f>LO101/Data!$B4/Data!$B11*Data!$B15</f>
        <v>0.1875</v>
      </c>
      <c r="LP103" s="13">
        <f>LP101/Data!$B4/Data!$B11*Data!$B15</f>
        <v>0.1875</v>
      </c>
      <c r="LQ103" s="13">
        <f>LQ101/Data!$B4/Data!$B11*Data!$B15</f>
        <v>0.1875</v>
      </c>
      <c r="LR103" s="13">
        <f>LR101/Data!$B4/Data!$B11*Data!$B15</f>
        <v>0</v>
      </c>
      <c r="LS103" s="13">
        <f>LS101/Data!$B4/Data!$B11*Data!$B15</f>
        <v>0</v>
      </c>
      <c r="LT103" s="13">
        <f>LT101/Data!$B4/Data!$B11*Data!$B15</f>
        <v>0.16666666666666666</v>
      </c>
      <c r="LU103" s="13">
        <f>LU101/Data!$B4/Data!$B11*Data!$B15</f>
        <v>0.16666666666666666</v>
      </c>
      <c r="LV103" s="13">
        <f>LV101/Data!$B4/Data!$B11*Data!$B15</f>
        <v>0.1875</v>
      </c>
      <c r="LW103" s="13">
        <f>LW101/Data!$B4/Data!$B11*Data!$B15</f>
        <v>0.1875</v>
      </c>
      <c r="LX103" s="13">
        <f>LX101/Data!$B4/Data!$B11*Data!$B15</f>
        <v>0.1875</v>
      </c>
      <c r="LY103" s="13">
        <f>LY101/Data!$B4/Data!$B11*Data!$B15</f>
        <v>0</v>
      </c>
      <c r="LZ103" s="13">
        <f>LZ101/Data!$B4/Data!$B11*Data!$B15</f>
        <v>0</v>
      </c>
      <c r="MA103" s="13">
        <f>MA101/Data!$B4/Data!$B11*Data!$B15</f>
        <v>1.6800000000000002E-2</v>
      </c>
      <c r="MB103" s="13">
        <f>MB101/Data!$B4/Data!$B11*Data!$B15</f>
        <v>1.6811111111111113E-2</v>
      </c>
      <c r="MC103" s="13">
        <f>MC101/Data!$B4/Data!$B11*Data!$B15</f>
        <v>1.8925000000000001E-2</v>
      </c>
      <c r="MD103" s="13">
        <f>MD101/Data!$B4/Data!$B11*Data!$B15</f>
        <v>1.8937499999999999E-2</v>
      </c>
      <c r="ME103" s="13">
        <f>ME101/Data!$B4/Data!$B11*Data!$B15</f>
        <v>1.8950000000000005E-2</v>
      </c>
      <c r="MF103" s="13">
        <f>MF101/Data!$B4/Data!$B11*Data!$B15</f>
        <v>0</v>
      </c>
      <c r="MG103" s="13">
        <f>MG101/Data!$B4/Data!$B11*Data!$B15</f>
        <v>0</v>
      </c>
      <c r="MH103" s="13">
        <f>MH101/Data!$B4/Data!$B11*Data!$B15</f>
        <v>1.687777777777778E-2</v>
      </c>
      <c r="MI103" s="13">
        <f>MI101/Data!$B4/Data!$B11*Data!$B15</f>
        <v>1.6888888888888891E-2</v>
      </c>
      <c r="MJ103" s="13">
        <f>MJ101/Data!$B4/Data!$B11*Data!$B15</f>
        <v>1.9012500000000002E-2</v>
      </c>
      <c r="MK103" s="13">
        <f>MK101/Data!$B4/Data!$B11*Data!$B15</f>
        <v>1.9025E-2</v>
      </c>
      <c r="ML103" s="13">
        <f>ML101/Data!$B4/Data!$B11*Data!$B15</f>
        <v>1.9037500000000002E-2</v>
      </c>
      <c r="MM103" s="13">
        <f>MM101/Data!$B4/Data!$B11*Data!$B15</f>
        <v>0</v>
      </c>
      <c r="MN103" s="13">
        <f>MN101/Data!$B4/Data!$B11*Data!$B15</f>
        <v>0</v>
      </c>
      <c r="MO103" s="13">
        <f>MO101/Data!$B4/Data!$B11*Data!$B15</f>
        <v>1.6955555555555557E-2</v>
      </c>
      <c r="MP103" s="13">
        <f>MP101/Data!$B4/Data!$B11*Data!$B15</f>
        <v>1.6966666666666668E-2</v>
      </c>
      <c r="MQ103" s="13">
        <f>MQ101/Data!$B4/Data!$B11*Data!$B15</f>
        <v>1.9100000000000002E-2</v>
      </c>
      <c r="MR103" s="13">
        <f>MR101/Data!$B4/Data!$B11*Data!$B15</f>
        <v>1.9112500000000004E-2</v>
      </c>
      <c r="MS103" s="13">
        <f>MS101/Data!$B4/Data!$B11*Data!$B15</f>
        <v>1.9125000000000003E-2</v>
      </c>
      <c r="MT103" s="13">
        <f>MT101/Data!$B4/Data!$B11*Data!$B15</f>
        <v>0</v>
      </c>
      <c r="MU103" s="13">
        <f>MU101/Data!$B4/Data!$B11*Data!$B15</f>
        <v>0</v>
      </c>
      <c r="MV103" s="13">
        <f>MV101/Data!$B4/Data!$B11*Data!$B15</f>
        <v>1.7033333333333334E-2</v>
      </c>
      <c r="MW103" s="13">
        <f>MW101/Data!$B4/Data!$B11*Data!$B15</f>
        <v>1.7044444444444445E-2</v>
      </c>
      <c r="MX103" s="13">
        <f>MX101/Data!$B4/Data!$B11*Data!$B15</f>
        <v>1.91875E-2</v>
      </c>
      <c r="MY103" s="13">
        <f>MY101/Data!$B4/Data!$B11*Data!$B15</f>
        <v>1.9200000000000005E-2</v>
      </c>
      <c r="MZ103" s="13">
        <f>MZ101/Data!$B4/Data!$B11*Data!$B15</f>
        <v>1.92125E-2</v>
      </c>
      <c r="NA103" s="13">
        <f>NA101/Data!$B4/Data!$B11*Data!$B15</f>
        <v>0</v>
      </c>
      <c r="NB103" s="13">
        <f>NB101/Data!$B4/Data!$B11*Data!$B15</f>
        <v>0</v>
      </c>
      <c r="NC103" s="13">
        <f>NC101/Data!$B4/Data!$B11*Data!$B15</f>
        <v>1.7111111111111112E-2</v>
      </c>
      <c r="ND103" s="13">
        <f>ND101/Data!$B4/Data!$B11*Data!$B15</f>
        <v>1.7122222222222226E-2</v>
      </c>
      <c r="NE103" s="13">
        <f>NE101/Data!$B4/Data!$B11*Data!$B15</f>
        <v>1.9275E-2</v>
      </c>
      <c r="NF103" s="13">
        <f>NF101/Data!$B4/Data!$B11*Data!$B15</f>
        <v>1.9287500000000003E-2</v>
      </c>
      <c r="NG103" s="13">
        <f>NG101/Data!$B4/Data!$B11*Data!$B15</f>
        <v>1.9300000000000001E-2</v>
      </c>
      <c r="NH103" s="13">
        <f>NH101/Data!$B4/Data!$B11*Data!$B15</f>
        <v>0</v>
      </c>
      <c r="NI103" s="13">
        <f>NI101/Data!$B4/Data!$B11*Data!$B15</f>
        <v>0</v>
      </c>
    </row>
    <row r="104" spans="2:373" ht="15">
      <c r="B104" s="8" t="s">
        <v>1244</v>
      </c>
      <c r="C104" s="15">
        <f>C101/Data!$B16/Data!$B13/Data!$B4*Data!$B14</f>
        <v>0.21111111111111108</v>
      </c>
      <c r="D104" s="15">
        <f>D101/Data!$B16/Data!$B13/Data!$B4*Data!$B14</f>
        <v>0.5066666666666666</v>
      </c>
      <c r="E104" s="15">
        <f>E101/Data!$B16/Data!$B13/Data!$B4*Data!$B14</f>
        <v>0.57000000000000006</v>
      </c>
      <c r="F104" s="15">
        <f>F101/Data!$B16/Data!$B13/Data!$B4*Data!$B14</f>
        <v>0.47499999999999998</v>
      </c>
      <c r="G104" s="15">
        <f>G101/Data!$B16/Data!$B13/Data!$B4*Data!$B14</f>
        <v>0.42749999999999994</v>
      </c>
      <c r="H104" s="15">
        <f>H101/Data!$B16/Data!$B13/Data!$B4*Data!$B14</f>
        <v>0</v>
      </c>
      <c r="I104" s="15">
        <f>I101/Data!$B16/Data!$B13/Data!$B4*Data!$B14</f>
        <v>0</v>
      </c>
      <c r="J104" s="15">
        <f>J101/Data!$B16/Data!$B13/Data!$B4*Data!$B14</f>
        <v>0.59111111111111114</v>
      </c>
      <c r="K104" s="15">
        <f>K101/Data!$B16/Data!$B13/Data!$B4*Data!$B14</f>
        <v>0.38</v>
      </c>
      <c r="L104" s="15">
        <f>L101/Data!$B16/Data!$B13/Data!$B4*Data!$B14</f>
        <v>0.30874999999999997</v>
      </c>
      <c r="M104" s="15">
        <f>M101/Data!$B16/Data!$B13/Data!$B4*Data!$B14</f>
        <v>0.26124999999999998</v>
      </c>
      <c r="N104" s="15">
        <f>N101/Data!$B16/Data!$B13/Data!$B4*Data!$B14</f>
        <v>0.57000000000000006</v>
      </c>
      <c r="O104" s="15">
        <f>O101/Data!$B16/Data!$B13/Data!$B4*Data!$B14</f>
        <v>0</v>
      </c>
      <c r="P104" s="15">
        <f>P101/Data!$B16/Data!$B13/Data!$B4*Data!$B14</f>
        <v>0</v>
      </c>
      <c r="Q104" s="15">
        <f>Q101/Data!$B16/Data!$B13/Data!$B4*Data!$B14</f>
        <v>0.6333333333333333</v>
      </c>
      <c r="R104" s="15">
        <f>R101/Data!$B16/Data!$B13/Data!$B4*Data!$B14</f>
        <v>0.92888888888888888</v>
      </c>
      <c r="S104" s="15">
        <f>S101/Data!$B16/Data!$B13/Data!$B4*Data!$B14</f>
        <v>0.61749999999999994</v>
      </c>
      <c r="T104" s="15">
        <f>T101/Data!$B16/Data!$B13/Data!$B4*Data!$B14</f>
        <v>0.47499999999999998</v>
      </c>
      <c r="U104" s="15">
        <f>U101/Data!$B16/Data!$B13/Data!$B4*Data!$B14</f>
        <v>0.38</v>
      </c>
      <c r="V104" s="15">
        <f>V101/Data!$B16/Data!$B13/Data!$B4*Data!$B14</f>
        <v>0</v>
      </c>
      <c r="W104" s="15">
        <f>W101/Data!$B16/Data!$B13/Data!$B4*Data!$B14</f>
        <v>0</v>
      </c>
      <c r="X104" s="15">
        <f>X101/Data!$B16/Data!$B13/Data!$B4*Data!$B14</f>
        <v>0.54888888888888887</v>
      </c>
      <c r="Y104" s="15">
        <f>Y101/Data!$B16/Data!$B13/Data!$B4*Data!$B14</f>
        <v>0.59111111111111114</v>
      </c>
      <c r="Z104" s="15">
        <f>Z101/Data!$B16/Data!$B13/Data!$B4*Data!$B14</f>
        <v>0.47499999999999998</v>
      </c>
      <c r="AA104" s="15">
        <f>AA101/Data!$B16/Data!$B13/Data!$B4*Data!$B14</f>
        <v>0.42749999999999994</v>
      </c>
      <c r="AB104" s="15">
        <f>AB101/Data!$B16/Data!$B13/Data!$B4*Data!$B14</f>
        <v>0.35624999999999996</v>
      </c>
      <c r="AC104" s="15">
        <f>AC101/Data!$B16/Data!$B13/Data!$B4*Data!$B14</f>
        <v>0</v>
      </c>
      <c r="AD104" s="15">
        <f>AD101/Data!$B16/Data!$B13/Data!$B4*Data!$B14</f>
        <v>0</v>
      </c>
      <c r="AE104" s="15">
        <f>AE101/Data!$B16/Data!$B13/Data!$B4*Data!$B14</f>
        <v>0.76</v>
      </c>
      <c r="AF104" s="15">
        <f>AF101/Data!$B16/Data!$B13/Data!$B4*Data!$B14</f>
        <v>0.84444444444444433</v>
      </c>
      <c r="AG104" s="15">
        <f>AG101/Data!$B16/Data!$B13/Data!$B4*Data!$B14</f>
        <v>0.57000000000000006</v>
      </c>
      <c r="AH104" s="15">
        <f>AH101/Data!$B16/Data!$B13/Data!$B4*Data!$B14</f>
        <v>0.38</v>
      </c>
      <c r="AI104" s="15">
        <f>AI101/Data!$B16/Data!$B13/Data!$B4*Data!$B14</f>
        <v>0.38</v>
      </c>
      <c r="AJ104" s="15">
        <f>AJ101/Data!$B16/Data!$B13/Data!$B4*Data!$B14</f>
        <v>0</v>
      </c>
      <c r="AK104" s="15">
        <f>AK101/Data!$B16/Data!$B13/Data!$B4*Data!$B14</f>
        <v>0</v>
      </c>
      <c r="AL104" s="15">
        <f>AL101/Data!$B16/Data!$B13/Data!$B4*Data!$B14</f>
        <v>0.76</v>
      </c>
      <c r="AM104" s="15">
        <f>AM101/Data!$B16/Data!$B13/Data!$B4*Data!$B14</f>
        <v>1.0555555555555556</v>
      </c>
      <c r="AN104" s="15">
        <f>AN101/Data!$B16/Data!$B13/Data!$B4*Data!$B14</f>
        <v>0.76</v>
      </c>
      <c r="AO104" s="15">
        <f>AO101/Data!$B16/Data!$B13/Data!$B4*Data!$B14</f>
        <v>0.71249999999999991</v>
      </c>
      <c r="AP104" s="15">
        <f>AP101/Data!$B16/Data!$B13/Data!$B4*Data!$B14</f>
        <v>0.47499999999999998</v>
      </c>
      <c r="AQ104" s="15">
        <f>AQ101/Data!$B16/Data!$B13/Data!$B4*Data!$B14</f>
        <v>0</v>
      </c>
      <c r="AR104" s="15">
        <f>AR101/Data!$B16/Data!$B13/Data!$B4*Data!$B14</f>
        <v>0</v>
      </c>
      <c r="AS104" s="15">
        <f>AS101/Data!$B16/Data!$B13/Data!$B4*Data!$B14</f>
        <v>0.6333333333333333</v>
      </c>
      <c r="AT104" s="15">
        <f>AT101/Data!$B16/Data!$B13/Data!$B4*Data!$B14</f>
        <v>0.6333333333333333</v>
      </c>
      <c r="AU104" s="15">
        <f>AU101/Data!$B16/Data!$B13/Data!$B4*Data!$B14</f>
        <v>0.47499999999999998</v>
      </c>
      <c r="AV104" s="15">
        <f>AV101/Data!$B16/Data!$B13/Data!$B4*Data!$B14</f>
        <v>0.57000000000000006</v>
      </c>
      <c r="AW104" s="15">
        <f>AW101/Data!$B16/Data!$B13/Data!$B4*Data!$B14</f>
        <v>0.66499999999999992</v>
      </c>
      <c r="AX104" s="15">
        <f>AX101/Data!$B16/Data!$B13/Data!$B4*Data!$B14</f>
        <v>0</v>
      </c>
      <c r="AY104" s="15">
        <f>AY101/Data!$B16/Data!$B13/Data!$B4*Data!$B14</f>
        <v>0</v>
      </c>
      <c r="AZ104" s="15">
        <f>AZ101/Data!$B16/Data!$B13/Data!$B4*Data!$B14</f>
        <v>0.84444444444444433</v>
      </c>
      <c r="BA104" s="15">
        <f>BA101/Data!$B16/Data!$B13/Data!$B4*Data!$B14</f>
        <v>1.0555555555555556</v>
      </c>
      <c r="BB104" s="15">
        <f>BB101/Data!$B16/Data!$B13/Data!$B4*Data!$B14</f>
        <v>0.85499999999999987</v>
      </c>
      <c r="BC104" s="15">
        <f>BC101/Data!$B16/Data!$B13/Data!$B4*Data!$B14</f>
        <v>0.85499999999999987</v>
      </c>
      <c r="BD104" s="15">
        <f>BD101/Data!$B16/Data!$B13/Data!$B4*Data!$B14</f>
        <v>0.85499999999999987</v>
      </c>
      <c r="BE104" s="15">
        <f>BE101/Data!$B16/Data!$B13/Data!$B4*Data!$B14</f>
        <v>0</v>
      </c>
      <c r="BF104" s="15">
        <f>BF101/Data!$B16/Data!$B13/Data!$B4*Data!$B14</f>
        <v>0</v>
      </c>
      <c r="BG104" s="15">
        <f>BG101/Data!$B16/Data!$B13/Data!$B4*Data!$B14</f>
        <v>0.76</v>
      </c>
      <c r="BH104" s="15">
        <f>BH101/Data!$B16/Data!$B13/Data!$B4*Data!$B14</f>
        <v>0.6333333333333333</v>
      </c>
      <c r="BI104" s="15">
        <f>BI101/Data!$B16/Data!$B13/Data!$B4*Data!$B14</f>
        <v>0.52249999999999996</v>
      </c>
      <c r="BJ104" s="15">
        <f>BJ101/Data!$B16/Data!$B13/Data!$B4*Data!$B14</f>
        <v>0.42749999999999994</v>
      </c>
      <c r="BK104" s="15">
        <f>BK101/Data!$B16/Data!$B13/Data!$B4*Data!$B14</f>
        <v>0.42749999999999994</v>
      </c>
      <c r="BL104" s="15">
        <f>BL101/Data!$B16/Data!$B13/Data!$B4*Data!$B14</f>
        <v>0</v>
      </c>
      <c r="BM104" s="15">
        <f>BM101/Data!$B16/Data!$B13/Data!$B4*Data!$B14</f>
        <v>0</v>
      </c>
      <c r="BN104" s="15">
        <f>BN101/Data!$B16/Data!$B13/Data!$B4*Data!$B14</f>
        <v>0</v>
      </c>
      <c r="BO104" s="15">
        <f>BO101/Data!$B16/Data!$B13/Data!$B4*Data!$B14</f>
        <v>0.92888888888888888</v>
      </c>
      <c r="BP104" s="15">
        <f>BP101/Data!$B16/Data!$B13/Data!$B4*Data!$B14</f>
        <v>0.61749999999999994</v>
      </c>
      <c r="BQ104" s="15">
        <f>BQ101/Data!$B16/Data!$B13/Data!$B4*Data!$B14</f>
        <v>0.33249999999999996</v>
      </c>
      <c r="BR104" s="15">
        <f>BR101/Data!$B16/Data!$B13/Data!$B4*Data!$B14</f>
        <v>0.28500000000000003</v>
      </c>
      <c r="BS104" s="15">
        <f>BS101/Data!$B16/Data!$B13/Data!$B4*Data!$B14</f>
        <v>0</v>
      </c>
      <c r="BT104" s="15">
        <f>BT101/Data!$B16/Data!$B13/Data!$B4*Data!$B14</f>
        <v>0</v>
      </c>
      <c r="BU104" s="15">
        <f>BU101/Data!$B16/Data!$B13/Data!$B4*Data!$B14</f>
        <v>0.6333333333333333</v>
      </c>
      <c r="BV104" s="15">
        <f>BV101/Data!$B16/Data!$B13/Data!$B4*Data!$B14</f>
        <v>0.71777777777777774</v>
      </c>
      <c r="BW104" s="15">
        <f>BW101/Data!$B16/Data!$B13/Data!$B4*Data!$B14</f>
        <v>0.47499999999999998</v>
      </c>
      <c r="BX104" s="15">
        <f>BX101/Data!$B16/Data!$B13/Data!$B4*Data!$B14</f>
        <v>0.47499999999999998</v>
      </c>
      <c r="BY104" s="15">
        <f>BY101/Data!$B16/Data!$B13/Data!$B4*Data!$B14</f>
        <v>0.47499999999999998</v>
      </c>
      <c r="BZ104" s="15">
        <f>BZ101/Data!$B16/Data!$B13/Data!$B4*Data!$B14</f>
        <v>0</v>
      </c>
      <c r="CA104" s="15">
        <f>CA101/Data!$B16/Data!$B13/Data!$B4*Data!$B14</f>
        <v>0</v>
      </c>
      <c r="CB104" s="15">
        <f>CB101/Data!$B16/Data!$B13/Data!$B4*Data!$B14</f>
        <v>0.5066666666666666</v>
      </c>
      <c r="CC104" s="15">
        <f>CC101/Data!$B16/Data!$B13/Data!$B4*Data!$B14</f>
        <v>0.59111111111111114</v>
      </c>
      <c r="CD104" s="15">
        <f>CD101/Data!$B16/Data!$B13/Data!$B4*Data!$B14</f>
        <v>0.95</v>
      </c>
      <c r="CE104" s="15">
        <f>CE101/Data!$B16/Data!$B13/Data!$B4*Data!$B14</f>
        <v>0.95</v>
      </c>
      <c r="CF104" s="15">
        <f>CF101/Data!$B16/Data!$B13/Data!$B4*Data!$B14</f>
        <v>1.0449999999999999</v>
      </c>
      <c r="CG104" s="15">
        <f>CG101/Data!$B16/Data!$B13/Data!$B4*Data!$B14</f>
        <v>0</v>
      </c>
      <c r="CH104" s="15">
        <f>CH101/Data!$B16/Data!$B13/Data!$B4*Data!$B14</f>
        <v>0</v>
      </c>
      <c r="CI104" s="15">
        <f>CI101/Data!$B16/Data!$B13/Data!$B4*Data!$B14</f>
        <v>1.0555555555555556</v>
      </c>
      <c r="CJ104" s="15">
        <f>CJ101/Data!$B16/Data!$B13/Data!$B4*Data!$B14</f>
        <v>1.52</v>
      </c>
      <c r="CK104" s="15">
        <f>CK101/Data!$B16/Data!$B13/Data!$B4*Data!$B14</f>
        <v>1.7099999999999997</v>
      </c>
      <c r="CL104" s="15">
        <f>CL101/Data!$B16/Data!$B13/Data!$B4*Data!$B14</f>
        <v>1.1875</v>
      </c>
      <c r="CM104" s="15">
        <f>CM101/Data!$B16/Data!$B13/Data!$B4*Data!$B14</f>
        <v>1.1875</v>
      </c>
      <c r="CN104" s="15">
        <f>CN101/Data!$B16/Data!$B13/Data!$B4*Data!$B14</f>
        <v>0</v>
      </c>
      <c r="CO104" s="15">
        <f>CO101/Data!$B16/Data!$B13/Data!$B4*Data!$B14</f>
        <v>0</v>
      </c>
      <c r="CP104" s="15">
        <f>CP101/Data!$B16/Data!$B13/Data!$B4*Data!$B14</f>
        <v>1.0555555555555556</v>
      </c>
      <c r="CQ104" s="15">
        <f>CQ101/Data!$B16/Data!$B13/Data!$B4*Data!$B14</f>
        <v>1.52</v>
      </c>
      <c r="CR104" s="15">
        <f>CR101/Data!$B16/Data!$B13/Data!$B4*Data!$B14</f>
        <v>1.1875</v>
      </c>
      <c r="CS104" s="15">
        <f>CS101/Data!$B16/Data!$B13/Data!$B4*Data!$B14</f>
        <v>0.85499999999999987</v>
      </c>
      <c r="CT104" s="15">
        <f>CT101/Data!$B16/Data!$B13/Data!$B4*Data!$B14</f>
        <v>0.66499999999999992</v>
      </c>
      <c r="CU104" s="15">
        <f>CU101/Data!$B16/Data!$B13/Data!$B4*Data!$B14</f>
        <v>0</v>
      </c>
      <c r="CV104" s="15">
        <f>CV101/Data!$B16/Data!$B13/Data!$B4*Data!$B14</f>
        <v>0</v>
      </c>
      <c r="CW104" s="15">
        <f>CW101/Data!$B16/Data!$B13/Data!$B4*Data!$B14</f>
        <v>0</v>
      </c>
      <c r="CX104" s="15">
        <f>CX101/Data!$B16/Data!$B13/Data!$B4*Data!$B14</f>
        <v>0.84444444444444433</v>
      </c>
      <c r="CY104" s="15">
        <f>CY101/Data!$B16/Data!$B13/Data!$B4*Data!$B14</f>
        <v>0.47499999999999998</v>
      </c>
      <c r="CZ104" s="15">
        <f>CZ101/Data!$B16/Data!$B13/Data!$B4*Data!$B14</f>
        <v>0.33249999999999996</v>
      </c>
      <c r="DA104" s="15">
        <f>DA101/Data!$B16/Data!$B13/Data!$B4*Data!$B14</f>
        <v>1.0449999999999999</v>
      </c>
      <c r="DB104" s="15">
        <f>DB101/Data!$B16/Data!$B13/Data!$B4*Data!$B14</f>
        <v>0</v>
      </c>
      <c r="DC104" s="15">
        <f>DC101/Data!$B16/Data!$B13/Data!$B4*Data!$B14</f>
        <v>0</v>
      </c>
      <c r="DD104" s="15">
        <f>DD101/Data!$B16/Data!$B13/Data!$B4*Data!$B14</f>
        <v>1.1822222222222223</v>
      </c>
      <c r="DE104" s="15">
        <f>DE101/Data!$B16/Data!$B13/Data!$B4*Data!$B14</f>
        <v>1.3722222222222222</v>
      </c>
      <c r="DF104" s="15">
        <f>DF101/Data!$B16/Data!$B13/Data!$B4*Data!$B14</f>
        <v>1.0449999999999999</v>
      </c>
      <c r="DG104" s="15">
        <f>DG101/Data!$B16/Data!$B13/Data!$B4*Data!$B14</f>
        <v>1.0449999999999999</v>
      </c>
      <c r="DH104" s="15">
        <f>DH101/Data!$B16/Data!$B13/Data!$B4*Data!$B14</f>
        <v>1.4249999999999998</v>
      </c>
      <c r="DI104" s="15">
        <f>DI101/Data!$B16/Data!$B13/Data!$B4*Data!$B14</f>
        <v>0</v>
      </c>
      <c r="DJ104" s="15">
        <f>DJ101/Data!$B16/Data!$B13/Data!$B4*Data!$B14</f>
        <v>0</v>
      </c>
      <c r="DK104" s="15">
        <f>DK101/Data!$B16/Data!$B13/Data!$B4*Data!$B14</f>
        <v>1.3511111111111112</v>
      </c>
      <c r="DL104" s="15">
        <f>DL101/Data!$B16/Data!$B13/Data!$B4*Data!$B14</f>
        <v>1.6044444444444443</v>
      </c>
      <c r="DM104" s="15">
        <f>DM101/Data!$B16/Data!$B13/Data!$B4*Data!$B14</f>
        <v>1.6624999999999999</v>
      </c>
      <c r="DN104" s="15">
        <f>DN101/Data!$B16/Data!$B13/Data!$B4*Data!$B14</f>
        <v>1.3299999999999998</v>
      </c>
      <c r="DO104" s="15">
        <f>DO101/Data!$B16/Data!$B13/Data!$B4*Data!$B14</f>
        <v>1.6624999999999999</v>
      </c>
      <c r="DP104" s="15">
        <f>DP101/Data!$B16/Data!$B13/Data!$B4*Data!$B14</f>
        <v>0</v>
      </c>
      <c r="DQ104" s="15">
        <f>DQ101/Data!$B16/Data!$B13/Data!$B4*Data!$B14</f>
        <v>0</v>
      </c>
      <c r="DR104" s="15">
        <f>DR101/Data!$B16/Data!$B13/Data!$B4*Data!$B14</f>
        <v>0.76</v>
      </c>
      <c r="DS104" s="15">
        <f>DS101/Data!$B16/Data!$B13/Data!$B4*Data!$B14</f>
        <v>0.54888888888888887</v>
      </c>
      <c r="DT104" s="15">
        <f>DT101/Data!$B16/Data!$B13/Data!$B4*Data!$B14</f>
        <v>0.33249999999999996</v>
      </c>
      <c r="DU104" s="15">
        <f>DU101/Data!$B16/Data!$B13/Data!$B4*Data!$B14</f>
        <v>0.33249999999999996</v>
      </c>
      <c r="DV104" s="15">
        <f>DV101/Data!$B16/Data!$B13/Data!$B4*Data!$B14</f>
        <v>0.38</v>
      </c>
      <c r="DW104" s="15">
        <f>DW101/Data!$B16/Data!$B13/Data!$B4*Data!$B14</f>
        <v>0</v>
      </c>
      <c r="DX104" s="15">
        <f>DX101/Data!$B16/Data!$B13/Data!$B4*Data!$B14</f>
        <v>0</v>
      </c>
      <c r="DY104" s="15">
        <f>DY101/Data!$B16/Data!$B13/Data!$B4*Data!$B14</f>
        <v>0.5066666666666666</v>
      </c>
      <c r="DZ104" s="15">
        <f>DZ101/Data!$B16/Data!$B13/Data!$B4*Data!$B14</f>
        <v>0.54888888888888887</v>
      </c>
      <c r="EA104" s="15">
        <f>EA101/Data!$B16/Data!$B13/Data!$B4*Data!$B14</f>
        <v>0.33249999999999996</v>
      </c>
      <c r="EB104" s="15">
        <f>EB101/Data!$B16/Data!$B13/Data!$B4*Data!$B14</f>
        <v>0.38</v>
      </c>
      <c r="EC104" s="15">
        <f>EC101/Data!$B16/Data!$B13/Data!$B4*Data!$B14</f>
        <v>0.38</v>
      </c>
      <c r="ED104" s="15">
        <f>ED101/Data!$B16/Data!$B13/Data!$B4*Data!$B14</f>
        <v>0</v>
      </c>
      <c r="EE104" s="15">
        <f>EE101/Data!$B16/Data!$B13/Data!$B4*Data!$B14</f>
        <v>0</v>
      </c>
      <c r="EF104" s="15">
        <f>EF101/Data!$B16/Data!$B13/Data!$B4*Data!$B14</f>
        <v>0.6333333333333333</v>
      </c>
      <c r="EG104" s="15">
        <f>EG101/Data!$B16/Data!$B13/Data!$B4*Data!$B14</f>
        <v>0.84444444444444433</v>
      </c>
      <c r="EH104" s="15">
        <f>EH101/Data!$B16/Data!$B13/Data!$B4*Data!$B14</f>
        <v>0.61749999999999994</v>
      </c>
      <c r="EI104" s="15">
        <f>EI101/Data!$B16/Data!$B13/Data!$B4*Data!$B14</f>
        <v>0.61749999999999994</v>
      </c>
      <c r="EJ104" s="15">
        <f>EJ101/Data!$B16/Data!$B13/Data!$B4*Data!$B14</f>
        <v>0.85499999999999987</v>
      </c>
      <c r="EK104" s="15">
        <f>EK101/Data!$B16/Data!$B13/Data!$B4*Data!$B14</f>
        <v>0</v>
      </c>
      <c r="EL104" s="15">
        <f>EL101/Data!$B16/Data!$B13/Data!$B4*Data!$B14</f>
        <v>0</v>
      </c>
      <c r="EM104" s="15">
        <f>EM101/Data!$B16/Data!$B13/Data!$B4*Data!$B14</f>
        <v>1.1822222222222223</v>
      </c>
      <c r="EN104" s="15">
        <f>EN101/Data!$B16/Data!$B13/Data!$B4*Data!$B14</f>
        <v>1.8577777777777778</v>
      </c>
      <c r="EO104" s="15">
        <f>EO101/Data!$B16/Data!$B13/Data!$B4*Data!$B14</f>
        <v>1.3299999999999998</v>
      </c>
      <c r="EP104" s="15">
        <f>EP101/Data!$B16/Data!$B13/Data!$B4*Data!$B14</f>
        <v>1.2349999999999999</v>
      </c>
      <c r="EQ104" s="15">
        <f>EQ101/Data!$B16/Data!$B13/Data!$B4*Data!$B14</f>
        <v>1.2349999999999999</v>
      </c>
      <c r="ER104" s="15">
        <f>ER101/Data!$B16/Data!$B13/Data!$B4*Data!$B14</f>
        <v>0</v>
      </c>
      <c r="ES104" s="15">
        <f>ES101/Data!$B16/Data!$B13/Data!$B4*Data!$B14</f>
        <v>0</v>
      </c>
      <c r="ET104" s="15">
        <f>ET101/Data!$B16/Data!$B13/Data!$B4*Data!$B14</f>
        <v>1.1822222222222223</v>
      </c>
      <c r="EU104" s="15">
        <f>EU101/Data!$B16/Data!$B13/Data!$B4*Data!$B14</f>
        <v>1.9</v>
      </c>
      <c r="EV104" s="15">
        <f>EV101/Data!$B16/Data!$B13/Data!$B4*Data!$B14</f>
        <v>1.52</v>
      </c>
      <c r="EW104" s="15">
        <f>EW101/Data!$B16/Data!$B13/Data!$B4*Data!$B14</f>
        <v>1.3299999999999998</v>
      </c>
      <c r="EX104" s="15">
        <f>EX101/Data!$B16/Data!$B13/Data!$B4*Data!$B14</f>
        <v>1.3299999999999998</v>
      </c>
      <c r="EY104" s="15">
        <f>EY101/Data!$B16/Data!$B13/Data!$B4*Data!$B14</f>
        <v>0</v>
      </c>
      <c r="EZ104" s="15">
        <f>EZ101/Data!$B16/Data!$B13/Data!$B4*Data!$B14</f>
        <v>0</v>
      </c>
      <c r="FA104" s="15">
        <f>FA101/Data!$B16/Data!$B13/Data!$B4*Data!$B14</f>
        <v>1.3511111111111112</v>
      </c>
      <c r="FB104" s="15">
        <f>FB101/Data!$B16/Data!$B13/Data!$B4*Data!$B14</f>
        <v>1.7733333333333332</v>
      </c>
      <c r="FC104" s="15">
        <f>FC101/Data!$B16/Data!$B13/Data!$B4*Data!$B14</f>
        <v>1.615</v>
      </c>
      <c r="FD104" s="15">
        <f>FD101/Data!$B16/Data!$B13/Data!$B4*Data!$B14</f>
        <v>1.4249999999999998</v>
      </c>
      <c r="FE104" s="15">
        <f>FE101/Data!$B16/Data!$B13/Data!$B4*Data!$B14</f>
        <v>1.4249999999999998</v>
      </c>
      <c r="FF104" s="15">
        <f>FF101/Data!$B16/Data!$B13/Data!$B4*Data!$B14</f>
        <v>0</v>
      </c>
      <c r="FG104" s="15">
        <f>FG101/Data!$B16/Data!$B13/Data!$B4*Data!$B14</f>
        <v>0</v>
      </c>
      <c r="FH104" s="15">
        <f>FH101/Data!$B16/Data!$B13/Data!$B4*Data!$B14</f>
        <v>1.6044444444444443</v>
      </c>
      <c r="FI104" s="15">
        <f>FI101/Data!$B16/Data!$B13/Data!$B4*Data!$B14</f>
        <v>0.84444444444444433</v>
      </c>
      <c r="FJ104" s="15">
        <f>FJ101/Data!$B16/Data!$B13/Data!$B4*Data!$B14</f>
        <v>0.71249999999999991</v>
      </c>
      <c r="FK104" s="15">
        <f>FK101/Data!$B16/Data!$B13/Data!$B4*Data!$B14</f>
        <v>0.71249999999999991</v>
      </c>
      <c r="FL104" s="15">
        <f>FL101/Data!$B16/Data!$B13/Data!$B4*Data!$B14</f>
        <v>0.71249999999999991</v>
      </c>
      <c r="FM104" s="15">
        <f>FM101/Data!$B16/Data!$B13/Data!$B4*Data!$B14</f>
        <v>0</v>
      </c>
      <c r="FN104" s="15">
        <f>FN101/Data!$B16/Data!$B13/Data!$B4*Data!$B14</f>
        <v>0</v>
      </c>
      <c r="FO104" s="15">
        <f>FO101/Data!$B16/Data!$B13/Data!$B4*Data!$B14</f>
        <v>0.6333333333333333</v>
      </c>
      <c r="FP104" s="15">
        <f>FP101/Data!$B16/Data!$B13/Data!$B4*Data!$B14</f>
        <v>0.6333333333333333</v>
      </c>
      <c r="FQ104" s="15">
        <f>FQ101/Data!$B16/Data!$B13/Data!$B4*Data!$B14</f>
        <v>0.71249999999999991</v>
      </c>
      <c r="FR104" s="15">
        <f>FR101/Data!$B16/Data!$B13/Data!$B4*Data!$B14</f>
        <v>0.71249999999999991</v>
      </c>
      <c r="FS104" s="15">
        <f>FS101/Data!$B16/Data!$B13/Data!$B4*Data!$B14</f>
        <v>0.71249999999999991</v>
      </c>
      <c r="FT104" s="15">
        <f>FT101/Data!$B16/Data!$B13/Data!$B4*Data!$B14</f>
        <v>0</v>
      </c>
      <c r="FU104" s="15">
        <f>FU101/Data!$B16/Data!$B13/Data!$B4*Data!$B14</f>
        <v>0</v>
      </c>
      <c r="FV104" s="15">
        <f>FV101/Data!$B16/Data!$B13/Data!$B4*Data!$B14</f>
        <v>0.6333333333333333</v>
      </c>
      <c r="FW104" s="15">
        <f>FW101/Data!$B16/Data!$B13/Data!$B4*Data!$B14</f>
        <v>0.6333333333333333</v>
      </c>
      <c r="FX104" s="15">
        <f>FX101/Data!$B16/Data!$B13/Data!$B4*Data!$B14</f>
        <v>0.71249999999999991</v>
      </c>
      <c r="FY104" s="15">
        <f>FY101/Data!$B16/Data!$B13/Data!$B4*Data!$B14</f>
        <v>0.71249999999999991</v>
      </c>
      <c r="FZ104" s="15">
        <f>FZ101/Data!$B16/Data!$B13/Data!$B4*Data!$B14</f>
        <v>0.71249999999999991</v>
      </c>
      <c r="GA104" s="15">
        <f>GA101/Data!$B16/Data!$B13/Data!$B4*Data!$B14</f>
        <v>0</v>
      </c>
      <c r="GB104" s="15">
        <f>GB101/Data!$B16/Data!$B13/Data!$B4*Data!$B14</f>
        <v>0</v>
      </c>
      <c r="GC104" s="15">
        <f>GC101/Data!$B16/Data!$B13/Data!$B4*Data!$B14</f>
        <v>0.6333333333333333</v>
      </c>
      <c r="GD104" s="15">
        <f>GD101/Data!$B16/Data!$B13/Data!$B4*Data!$B14</f>
        <v>0.6333333333333333</v>
      </c>
      <c r="GE104" s="15">
        <f>GE101/Data!$B16/Data!$B13/Data!$B4*Data!$B14</f>
        <v>0.71249999999999991</v>
      </c>
      <c r="GF104" s="15">
        <f>GF101/Data!$B16/Data!$B13/Data!$B4*Data!$B14</f>
        <v>0.71249999999999991</v>
      </c>
      <c r="GG104" s="15">
        <f>GG101/Data!$B16/Data!$B13/Data!$B4*Data!$B14</f>
        <v>0.71249999999999991</v>
      </c>
      <c r="GH104" s="15">
        <f>GH101/Data!$B16/Data!$B13/Data!$B4*Data!$B14</f>
        <v>0</v>
      </c>
      <c r="GI104" s="15">
        <f>GI101/Data!$B16/Data!$B13/Data!$B4*Data!$B14</f>
        <v>0</v>
      </c>
      <c r="GJ104" s="15">
        <f>GJ101/Data!$B16/Data!$B13/Data!$B4*Data!$B14</f>
        <v>0.6333333333333333</v>
      </c>
      <c r="GK104" s="15">
        <f>GK101/Data!$B16/Data!$B13/Data!$B4*Data!$B14</f>
        <v>0.6333333333333333</v>
      </c>
      <c r="GL104" s="15">
        <f>GL101/Data!$B16/Data!$B13/Data!$B4*Data!$B14</f>
        <v>0.71249999999999991</v>
      </c>
      <c r="GM104" s="15">
        <f>GM101/Data!$B16/Data!$B13/Data!$B4*Data!$B14</f>
        <v>0.71249999999999991</v>
      </c>
      <c r="GN104" s="15">
        <f>GN101/Data!$B16/Data!$B13/Data!$B4*Data!$B14</f>
        <v>0.71249999999999991</v>
      </c>
      <c r="GO104" s="15">
        <f>GO101/Data!$B16/Data!$B13/Data!$B4*Data!$B14</f>
        <v>0</v>
      </c>
      <c r="GP104" s="15">
        <f>GP101/Data!$B16/Data!$B13/Data!$B4*Data!$B14</f>
        <v>0</v>
      </c>
      <c r="GQ104" s="15">
        <f>GQ101/Data!$B16/Data!$B13/Data!$B4*Data!$B14</f>
        <v>0.6333333333333333</v>
      </c>
      <c r="GR104" s="15">
        <f>GR101/Data!$B16/Data!$B13/Data!$B4*Data!$B14</f>
        <v>0.6333333333333333</v>
      </c>
      <c r="GS104" s="15">
        <f>GS101/Data!$B16/Data!$B13/Data!$B4*Data!$B14</f>
        <v>0.71249999999999991</v>
      </c>
      <c r="GT104" s="15">
        <f>GT101/Data!$B16/Data!$B13/Data!$B4*Data!$B14</f>
        <v>0.71249999999999991</v>
      </c>
      <c r="GU104" s="15">
        <f>GU101/Data!$B16/Data!$B13/Data!$B4*Data!$B14</f>
        <v>0.71249999999999991</v>
      </c>
      <c r="GV104" s="15">
        <f>GV101/Data!$B16/Data!$B13/Data!$B4*Data!$B14</f>
        <v>0</v>
      </c>
      <c r="GW104" s="15">
        <f>GW101/Data!$B16/Data!$B13/Data!$B4*Data!$B14</f>
        <v>0</v>
      </c>
      <c r="GX104" s="15">
        <f>GX101/Data!$B16/Data!$B13/Data!$B4*Data!$B14</f>
        <v>0.6333333333333333</v>
      </c>
      <c r="GY104" s="15">
        <f>GY101/Data!$B16/Data!$B13/Data!$B4*Data!$B14</f>
        <v>0.6333333333333333</v>
      </c>
      <c r="GZ104" s="15">
        <f>GZ101/Data!$B16/Data!$B13/Data!$B4*Data!$B14</f>
        <v>0.71249999999999991</v>
      </c>
      <c r="HA104" s="15">
        <f>HA101/Data!$B16/Data!$B13/Data!$B4*Data!$B14</f>
        <v>0.71249999999999991</v>
      </c>
      <c r="HB104" s="15">
        <f>HB101/Data!$B16/Data!$B13/Data!$B4*Data!$B14</f>
        <v>0.71249999999999991</v>
      </c>
      <c r="HC104" s="15">
        <f>HC101/Data!$B16/Data!$B13/Data!$B4*Data!$B14</f>
        <v>0</v>
      </c>
      <c r="HD104" s="15">
        <f>HD101/Data!$B16/Data!$B13/Data!$B4*Data!$B14</f>
        <v>0</v>
      </c>
      <c r="HE104" s="15">
        <f>HE101/Data!$B16/Data!$B13/Data!$B4*Data!$B14</f>
        <v>0.6333333333333333</v>
      </c>
      <c r="HF104" s="15">
        <f>HF101/Data!$B16/Data!$B13/Data!$B4*Data!$B14</f>
        <v>0.6333333333333333</v>
      </c>
      <c r="HG104" s="15">
        <f>HG101/Data!$B16/Data!$B13/Data!$B4*Data!$B14</f>
        <v>0.71249999999999991</v>
      </c>
      <c r="HH104" s="15">
        <f>HH101/Data!$B16/Data!$B13/Data!$B4*Data!$B14</f>
        <v>0.71249999999999991</v>
      </c>
      <c r="HI104" s="15">
        <f>HI101/Data!$B16/Data!$B13/Data!$B4*Data!$B14</f>
        <v>0.71249999999999991</v>
      </c>
      <c r="HJ104" s="15">
        <f>HJ101/Data!$B16/Data!$B13/Data!$B4*Data!$B14</f>
        <v>0</v>
      </c>
      <c r="HK104" s="15">
        <f>HK101/Data!$B16/Data!$B13/Data!$B4*Data!$B14</f>
        <v>0</v>
      </c>
      <c r="HL104" s="15">
        <f>HL101/Data!$B16/Data!$B13/Data!$B4*Data!$B14</f>
        <v>0.6333333333333333</v>
      </c>
      <c r="HM104" s="15">
        <f>HM101/Data!$B16/Data!$B13/Data!$B4*Data!$B14</f>
        <v>0.6333333333333333</v>
      </c>
      <c r="HN104" s="15">
        <f>HN101/Data!$B16/Data!$B13/Data!$B4*Data!$B14</f>
        <v>0.71249999999999991</v>
      </c>
      <c r="HO104" s="15">
        <f>HO101/Data!$B16/Data!$B13/Data!$B4*Data!$B14</f>
        <v>0.71249999999999991</v>
      </c>
      <c r="HP104" s="15">
        <f>HP101/Data!$B16/Data!$B13/Data!$B4*Data!$B14</f>
        <v>0.71249999999999991</v>
      </c>
      <c r="HQ104" s="15">
        <f>HQ101/Data!$B16/Data!$B13/Data!$B4*Data!$B14</f>
        <v>0</v>
      </c>
      <c r="HR104" s="15">
        <f>HR101/Data!$B16/Data!$B13/Data!$B4*Data!$B14</f>
        <v>0</v>
      </c>
      <c r="HS104" s="15">
        <f>HS101/Data!$B16/Data!$B13/Data!$B4*Data!$B14</f>
        <v>0.6333333333333333</v>
      </c>
      <c r="HT104" s="15">
        <f>HT101/Data!$B16/Data!$B13/Data!$B4*Data!$B14</f>
        <v>0.6333333333333333</v>
      </c>
      <c r="HU104" s="15">
        <f>HU101/Data!$B16/Data!$B13/Data!$B4*Data!$B14</f>
        <v>0.71249999999999991</v>
      </c>
      <c r="HV104" s="15">
        <f>HV101/Data!$B16/Data!$B13/Data!$B4*Data!$B14</f>
        <v>0.71249999999999991</v>
      </c>
      <c r="HW104" s="15">
        <f>HW101/Data!$B16/Data!$B13/Data!$B4*Data!$B14</f>
        <v>0.71249999999999991</v>
      </c>
      <c r="HX104" s="15">
        <f>HX101/Data!$B16/Data!$B13/Data!$B4*Data!$B14</f>
        <v>0</v>
      </c>
      <c r="HY104" s="15">
        <f>HY101/Data!$B16/Data!$B13/Data!$B4*Data!$B14</f>
        <v>0</v>
      </c>
      <c r="HZ104" s="15">
        <f>HZ101/Data!$B16/Data!$B13/Data!$B4*Data!$B14</f>
        <v>0.6333333333333333</v>
      </c>
      <c r="IA104" s="15">
        <f>IA101/Data!$B16/Data!$B13/Data!$B4*Data!$B14</f>
        <v>0.6333333333333333</v>
      </c>
      <c r="IB104" s="15">
        <f>IB101/Data!$B16/Data!$B13/Data!$B4*Data!$B14</f>
        <v>0.71249999999999991</v>
      </c>
      <c r="IC104" s="15">
        <f>IC101/Data!$B16/Data!$B13/Data!$B4*Data!$B14</f>
        <v>0.71249999999999991</v>
      </c>
      <c r="ID104" s="15">
        <f>ID101/Data!$B16/Data!$B13/Data!$B4*Data!$B14</f>
        <v>0.71249999999999991</v>
      </c>
      <c r="IE104" s="15">
        <f>IE101/Data!$B16/Data!$B13/Data!$B4*Data!$B14</f>
        <v>0</v>
      </c>
      <c r="IF104" s="15">
        <f>IF101/Data!$B16/Data!$B13/Data!$B4*Data!$B14</f>
        <v>0</v>
      </c>
      <c r="IG104" s="15">
        <f>IG101/Data!$B16/Data!$B13/Data!$B4*Data!$B14</f>
        <v>0.6333333333333333</v>
      </c>
      <c r="IH104" s="15">
        <f>IH101/Data!$B16/Data!$B13/Data!$B4*Data!$B14</f>
        <v>0.6333333333333333</v>
      </c>
      <c r="II104" s="15">
        <f>II101/Data!$B16/Data!$B13/Data!$B4*Data!$B14</f>
        <v>0.71249999999999991</v>
      </c>
      <c r="IJ104" s="15">
        <f>IJ101/Data!$B16/Data!$B13/Data!$B4*Data!$B14</f>
        <v>0.71249999999999991</v>
      </c>
      <c r="IK104" s="15">
        <f>IK101/Data!$B16/Data!$B13/Data!$B4*Data!$B14</f>
        <v>0.71249999999999991</v>
      </c>
      <c r="IL104" s="15">
        <f>IL101/Data!$B16/Data!$B13/Data!$B4*Data!$B14</f>
        <v>0</v>
      </c>
      <c r="IM104" s="15">
        <f>IM101/Data!$B16/Data!$B13/Data!$B4*Data!$B14</f>
        <v>0</v>
      </c>
      <c r="IN104" s="15">
        <f>IN101/Data!$B16/Data!$B13/Data!$B4*Data!$B14</f>
        <v>0.6333333333333333</v>
      </c>
      <c r="IO104" s="15">
        <f>IO101/Data!$B16/Data!$B13/Data!$B4*Data!$B14</f>
        <v>0.6333333333333333</v>
      </c>
      <c r="IP104" s="15">
        <f>IP101/Data!$B16/Data!$B13/Data!$B4*Data!$B14</f>
        <v>0.71249999999999991</v>
      </c>
      <c r="IQ104" s="15">
        <f>IQ101/Data!$B16/Data!$B13/Data!$B4*Data!$B14</f>
        <v>0.71249999999999991</v>
      </c>
      <c r="IR104" s="15">
        <f>IR101/Data!$B16/Data!$B13/Data!$B4*Data!$B14</f>
        <v>0.71249999999999991</v>
      </c>
      <c r="IS104" s="15">
        <f>IS101/Data!$B16/Data!$B13/Data!$B4*Data!$B14</f>
        <v>0</v>
      </c>
      <c r="IT104" s="15">
        <f>IT101/Data!$B16/Data!$B13/Data!$B4*Data!$B14</f>
        <v>0</v>
      </c>
      <c r="IU104" s="15">
        <f>IU101/Data!$B16/Data!$B13/Data!$B4*Data!$B14</f>
        <v>0.6333333333333333</v>
      </c>
      <c r="IV104" s="15">
        <f>IV101/Data!$B16/Data!$B13/Data!$B4*Data!$B14</f>
        <v>0.6333333333333333</v>
      </c>
      <c r="IW104" s="15">
        <f>IW101/Data!$B16/Data!$B13/Data!$B4*Data!$B14</f>
        <v>0.71249999999999991</v>
      </c>
      <c r="IX104" s="15">
        <f>IX101/Data!$B16/Data!$B13/Data!$B4*Data!$B14</f>
        <v>0.71249999999999991</v>
      </c>
      <c r="IY104" s="15">
        <f>IY101/Data!$B16/Data!$B13/Data!$B4*Data!$B14</f>
        <v>0.71249999999999991</v>
      </c>
      <c r="IZ104" s="15">
        <f>IZ101/Data!$B16/Data!$B13/Data!$B4*Data!$B14</f>
        <v>0</v>
      </c>
      <c r="JA104" s="15">
        <f>JA101/Data!$B16/Data!$B13/Data!$B4*Data!$B14</f>
        <v>0</v>
      </c>
      <c r="JB104" s="15">
        <f>JB101/Data!$B16/Data!$B13/Data!$B4*Data!$B14</f>
        <v>0.6333333333333333</v>
      </c>
      <c r="JC104" s="15">
        <f>JC101/Data!$B16/Data!$B13/Data!$B4*Data!$B14</f>
        <v>0.6333333333333333</v>
      </c>
      <c r="JD104" s="15">
        <f>JD101/Data!$B16/Data!$B13/Data!$B4*Data!$B14</f>
        <v>0.71249999999999991</v>
      </c>
      <c r="JE104" s="15">
        <f>JE101/Data!$B16/Data!$B13/Data!$B4*Data!$B14</f>
        <v>0.71249999999999991</v>
      </c>
      <c r="JF104" s="15">
        <f>JF101/Data!$B16/Data!$B13/Data!$B4*Data!$B14</f>
        <v>0.71249999999999991</v>
      </c>
      <c r="JG104" s="15">
        <f>JG101/Data!$B16/Data!$B13/Data!$B4*Data!$B14</f>
        <v>0</v>
      </c>
      <c r="JH104" s="15">
        <f>JH101/Data!$B16/Data!$B13/Data!$B4*Data!$B14</f>
        <v>0</v>
      </c>
      <c r="JI104" s="15">
        <f>JI101/Data!$B16/Data!$B13/Data!$B4*Data!$B14</f>
        <v>0.6333333333333333</v>
      </c>
      <c r="JJ104" s="15">
        <f>JJ101/Data!$B16/Data!$B13/Data!$B4*Data!$B14</f>
        <v>0.6333333333333333</v>
      </c>
      <c r="JK104" s="15">
        <f>JK101/Data!$B16/Data!$B13/Data!$B4*Data!$B14</f>
        <v>0.71249999999999991</v>
      </c>
      <c r="JL104" s="15">
        <f>JL101/Data!$B16/Data!$B13/Data!$B4*Data!$B14</f>
        <v>0.71249999999999991</v>
      </c>
      <c r="JM104" s="15">
        <f>JM101/Data!$B16/Data!$B13/Data!$B4*Data!$B14</f>
        <v>0.71249999999999991</v>
      </c>
      <c r="JN104" s="15">
        <f>JN101/Data!$B16/Data!$B13/Data!$B4*Data!$B14</f>
        <v>0</v>
      </c>
      <c r="JO104" s="15">
        <f>JO101/Data!$B16/Data!$B13/Data!$B4*Data!$B14</f>
        <v>0</v>
      </c>
      <c r="JP104" s="15">
        <f>JP101/Data!$B16/Data!$B13/Data!$B4*Data!$B14</f>
        <v>0.6333333333333333</v>
      </c>
      <c r="JQ104" s="15">
        <f>JQ101/Data!$B16/Data!$B13/Data!$B4*Data!$B14</f>
        <v>0.6333333333333333</v>
      </c>
      <c r="JR104" s="15">
        <f>JR101/Data!$B16/Data!$B13/Data!$B4*Data!$B14</f>
        <v>0.71249999999999991</v>
      </c>
      <c r="JS104" s="15">
        <f>JS101/Data!$B16/Data!$B13/Data!$B4*Data!$B14</f>
        <v>0.71249999999999991</v>
      </c>
      <c r="JT104" s="15">
        <f>JT101/Data!$B16/Data!$B13/Data!$B4*Data!$B14</f>
        <v>0.71249999999999991</v>
      </c>
      <c r="JU104" s="15">
        <f>JU101/Data!$B16/Data!$B13/Data!$B4*Data!$B14</f>
        <v>0</v>
      </c>
      <c r="JV104" s="15">
        <f>JV101/Data!$B16/Data!$B13/Data!$B4*Data!$B14</f>
        <v>0</v>
      </c>
      <c r="JW104" s="15">
        <f>JW101/Data!$B16/Data!$B13/Data!$B4*Data!$B14</f>
        <v>0.6333333333333333</v>
      </c>
      <c r="JX104" s="15">
        <f>JX101/Data!$B16/Data!$B13/Data!$B4*Data!$B14</f>
        <v>0.6333333333333333</v>
      </c>
      <c r="JY104" s="15">
        <f>JY101/Data!$B16/Data!$B13/Data!$B4*Data!$B14</f>
        <v>0.71249999999999991</v>
      </c>
      <c r="JZ104" s="15">
        <f>JZ101/Data!$B16/Data!$B13/Data!$B4*Data!$B14</f>
        <v>0.71249999999999991</v>
      </c>
      <c r="KA104" s="15">
        <f>KA101/Data!$B16/Data!$B13/Data!$B4*Data!$B14</f>
        <v>0.71249999999999991</v>
      </c>
      <c r="KB104" s="15">
        <f>KB101/Data!$B16/Data!$B13/Data!$B4*Data!$B14</f>
        <v>0</v>
      </c>
      <c r="KC104" s="15">
        <f>KC101/Data!$B16/Data!$B13/Data!$B4*Data!$B14</f>
        <v>0</v>
      </c>
      <c r="KD104" s="15">
        <f>KD101/Data!$B16/Data!$B13/Data!$B4*Data!$B14</f>
        <v>0.6333333333333333</v>
      </c>
      <c r="KE104" s="15">
        <f>KE101/Data!$B16/Data!$B13/Data!$B4*Data!$B14</f>
        <v>0.6333333333333333</v>
      </c>
      <c r="KF104" s="15">
        <f>KF101/Data!$B16/Data!$B13/Data!$B4*Data!$B14</f>
        <v>0.71249999999999991</v>
      </c>
      <c r="KG104" s="15">
        <f>KG101/Data!$B16/Data!$B13/Data!$B4*Data!$B14</f>
        <v>0.71249999999999991</v>
      </c>
      <c r="KH104" s="15">
        <f>KH101/Data!$B16/Data!$B13/Data!$B4*Data!$B14</f>
        <v>0.71249999999999991</v>
      </c>
      <c r="KI104" s="15">
        <f>KI101/Data!$B16/Data!$B13/Data!$B4*Data!$B14</f>
        <v>0</v>
      </c>
      <c r="KJ104" s="15">
        <f>KJ101/Data!$B16/Data!$B13/Data!$B4*Data!$B14</f>
        <v>0</v>
      </c>
      <c r="KK104" s="15">
        <f>KK101/Data!$B16/Data!$B13/Data!$B4*Data!$B14</f>
        <v>0.6333333333333333</v>
      </c>
      <c r="KL104" s="15">
        <f>KL101/Data!$B16/Data!$B13/Data!$B4*Data!$B14</f>
        <v>0.6333333333333333</v>
      </c>
      <c r="KM104" s="15">
        <f>KM101/Data!$B16/Data!$B13/Data!$B4*Data!$B14</f>
        <v>0.71249999999999991</v>
      </c>
      <c r="KN104" s="15">
        <f>KN101/Data!$B16/Data!$B13/Data!$B4*Data!$B14</f>
        <v>0.71249999999999991</v>
      </c>
      <c r="KO104" s="15">
        <f>KO101/Data!$B16/Data!$B13/Data!$B4*Data!$B14</f>
        <v>0.71249999999999991</v>
      </c>
      <c r="KP104" s="15">
        <f>KP101/Data!$B16/Data!$B13/Data!$B4*Data!$B14</f>
        <v>0</v>
      </c>
      <c r="KQ104" s="15">
        <f>KQ101/Data!$B16/Data!$B13/Data!$B4*Data!$B14</f>
        <v>0</v>
      </c>
      <c r="KR104" s="15">
        <f>KR101/Data!$B16/Data!$B13/Data!$B4*Data!$B14</f>
        <v>0.6333333333333333</v>
      </c>
      <c r="KS104" s="15">
        <f>KS101/Data!$B16/Data!$B13/Data!$B4*Data!$B14</f>
        <v>0.6333333333333333</v>
      </c>
      <c r="KT104" s="15">
        <f>KT101/Data!$B16/Data!$B13/Data!$B4*Data!$B14</f>
        <v>0.71249999999999991</v>
      </c>
      <c r="KU104" s="15">
        <f>KU101/Data!$B16/Data!$B13/Data!$B4*Data!$B14</f>
        <v>0.71249999999999991</v>
      </c>
      <c r="KV104" s="15">
        <f>KV101/Data!$B16/Data!$B13/Data!$B4*Data!$B14</f>
        <v>0.71249999999999991</v>
      </c>
      <c r="KW104" s="15">
        <f>KW101/Data!$B16/Data!$B13/Data!$B4*Data!$B14</f>
        <v>0</v>
      </c>
      <c r="KX104" s="15">
        <f>KX101/Data!$B16/Data!$B13/Data!$B4*Data!$B14</f>
        <v>0</v>
      </c>
      <c r="KY104" s="15">
        <f>KY101/Data!$B16/Data!$B13/Data!$B4*Data!$B14</f>
        <v>0.6333333333333333</v>
      </c>
      <c r="KZ104" s="15">
        <f>KZ101/Data!$B16/Data!$B13/Data!$B4*Data!$B14</f>
        <v>0.6333333333333333</v>
      </c>
      <c r="LA104" s="15">
        <f>LA101/Data!$B16/Data!$B13/Data!$B4*Data!$B14</f>
        <v>0.71249999999999991</v>
      </c>
      <c r="LB104" s="15">
        <f>LB101/Data!$B16/Data!$B13/Data!$B4*Data!$B14</f>
        <v>0.71249999999999991</v>
      </c>
      <c r="LC104" s="15">
        <f>LC101/Data!$B16/Data!$B13/Data!$B4*Data!$B14</f>
        <v>0.71249999999999991</v>
      </c>
      <c r="LD104" s="15">
        <f>LD101/Data!$B16/Data!$B13/Data!$B4*Data!$B14</f>
        <v>0</v>
      </c>
      <c r="LE104" s="15">
        <f>LE101/Data!$B16/Data!$B13/Data!$B4*Data!$B14</f>
        <v>0</v>
      </c>
      <c r="LF104" s="15">
        <f>LF101/Data!$B16/Data!$B13/Data!$B4*Data!$B14</f>
        <v>0.6333333333333333</v>
      </c>
      <c r="LG104" s="15">
        <f>LG101/Data!$B16/Data!$B13/Data!$B4*Data!$B14</f>
        <v>0.6333333333333333</v>
      </c>
      <c r="LH104" s="15">
        <f>LH101/Data!$B16/Data!$B13/Data!$B4*Data!$B14</f>
        <v>0.71249999999999991</v>
      </c>
      <c r="LI104" s="15">
        <f>LI101/Data!$B16/Data!$B13/Data!$B4*Data!$B14</f>
        <v>0.71249999999999991</v>
      </c>
      <c r="LJ104" s="15">
        <f>LJ101/Data!$B16/Data!$B13/Data!$B4*Data!$B14</f>
        <v>0.71249999999999991</v>
      </c>
      <c r="LK104" s="15">
        <f>LK101/Data!$B16/Data!$B13/Data!$B4*Data!$B14</f>
        <v>0</v>
      </c>
      <c r="LL104" s="15">
        <f>LL101/Data!$B16/Data!$B13/Data!$B4*Data!$B14</f>
        <v>0</v>
      </c>
      <c r="LM104" s="15">
        <f>LM101/Data!$B16/Data!$B13/Data!$B4*Data!$B14</f>
        <v>0.6333333333333333</v>
      </c>
      <c r="LN104" s="15">
        <f>LN101/Data!$B16/Data!$B13/Data!$B4*Data!$B14</f>
        <v>0.6333333333333333</v>
      </c>
      <c r="LO104" s="15">
        <f>LO101/Data!$B16/Data!$B13/Data!$B4*Data!$B14</f>
        <v>0.71249999999999991</v>
      </c>
      <c r="LP104" s="15">
        <f>LP101/Data!$B16/Data!$B13/Data!$B4*Data!$B14</f>
        <v>0.71249999999999991</v>
      </c>
      <c r="LQ104" s="15">
        <f>LQ101/Data!$B16/Data!$B13/Data!$B4*Data!$B14</f>
        <v>0.71249999999999991</v>
      </c>
      <c r="LR104" s="15">
        <f>LR101/Data!$B16/Data!$B13/Data!$B4*Data!$B14</f>
        <v>0</v>
      </c>
      <c r="LS104" s="15">
        <f>LS101/Data!$B16/Data!$B13/Data!$B4*Data!$B14</f>
        <v>0</v>
      </c>
      <c r="LT104" s="15">
        <f>LT101/Data!$B16/Data!$B13/Data!$B4*Data!$B14</f>
        <v>0.6333333333333333</v>
      </c>
      <c r="LU104" s="15">
        <f>LU101/Data!$B16/Data!$B13/Data!$B4*Data!$B14</f>
        <v>0.6333333333333333</v>
      </c>
      <c r="LV104" s="15">
        <f>LV101/Data!$B16/Data!$B13/Data!$B4*Data!$B14</f>
        <v>0.71249999999999991</v>
      </c>
      <c r="LW104" s="15">
        <f>LW101/Data!$B16/Data!$B13/Data!$B4*Data!$B14</f>
        <v>0.71249999999999991</v>
      </c>
      <c r="LX104" s="15">
        <f>LX101/Data!$B16/Data!$B13/Data!$B4*Data!$B14</f>
        <v>0.71249999999999991</v>
      </c>
      <c r="LY104" s="15">
        <f>LY101/Data!$B16/Data!$B13/Data!$B4*Data!$B14</f>
        <v>0</v>
      </c>
      <c r="LZ104" s="15">
        <f>LZ101/Data!$B16/Data!$B13/Data!$B4*Data!$B14</f>
        <v>0</v>
      </c>
      <c r="MA104" s="15">
        <f>MA101/Data!$B16/Data!$B13/Data!$B4*Data!$B14</f>
        <v>6.3840000000000008E-2</v>
      </c>
      <c r="MB104" s="15">
        <f>MB101/Data!$B16/Data!$B13/Data!$B4*Data!$B14</f>
        <v>6.3882222222222229E-2</v>
      </c>
      <c r="MC104" s="15">
        <f>MC101/Data!$B16/Data!$B13/Data!$B4*Data!$B14</f>
        <v>7.1915000000000007E-2</v>
      </c>
      <c r="MD104" s="15">
        <f>MD101/Data!$B16/Data!$B13/Data!$B4*Data!$B14</f>
        <v>7.1962499999999999E-2</v>
      </c>
      <c r="ME104" s="15">
        <f>ME101/Data!$B16/Data!$B13/Data!$B4*Data!$B14</f>
        <v>7.2010000000000005E-2</v>
      </c>
      <c r="MF104" s="15">
        <f>MF101/Data!$B16/Data!$B13/Data!$B4*Data!$B14</f>
        <v>0</v>
      </c>
      <c r="MG104" s="15">
        <f>MG101/Data!$B16/Data!$B13/Data!$B4*Data!$B14</f>
        <v>0</v>
      </c>
      <c r="MH104" s="15">
        <f>MH101/Data!$B16/Data!$B13/Data!$B4*Data!$B14</f>
        <v>6.4135555555555557E-2</v>
      </c>
      <c r="MI104" s="15">
        <f>MI101/Data!$B16/Data!$B13/Data!$B4*Data!$B14</f>
        <v>6.4177777777777764E-2</v>
      </c>
      <c r="MJ104" s="15">
        <f>MJ101/Data!$B16/Data!$B13/Data!$B4*Data!$B14</f>
        <v>7.2247500000000006E-2</v>
      </c>
      <c r="MK104" s="15">
        <f>MK101/Data!$B16/Data!$B13/Data!$B4*Data!$B14</f>
        <v>7.2294999999999998E-2</v>
      </c>
      <c r="ML104" s="15">
        <f>ML101/Data!$B16/Data!$B13/Data!$B4*Data!$B14</f>
        <v>7.234249999999999E-2</v>
      </c>
      <c r="MM104" s="15">
        <f>MM101/Data!$B16/Data!$B13/Data!$B4*Data!$B14</f>
        <v>0</v>
      </c>
      <c r="MN104" s="15">
        <f>MN101/Data!$B16/Data!$B13/Data!$B4*Data!$B14</f>
        <v>0</v>
      </c>
      <c r="MO104" s="15">
        <f>MO101/Data!$B16/Data!$B13/Data!$B4*Data!$B14</f>
        <v>6.4431111111111106E-2</v>
      </c>
      <c r="MP104" s="15">
        <f>MP101/Data!$B16/Data!$B13/Data!$B4*Data!$B14</f>
        <v>6.4473333333333355E-2</v>
      </c>
      <c r="MQ104" s="15">
        <f>MQ101/Data!$B16/Data!$B13/Data!$B4*Data!$B14</f>
        <v>7.2579999999999992E-2</v>
      </c>
      <c r="MR104" s="15">
        <f>MR101/Data!$B16/Data!$B13/Data!$B4*Data!$B14</f>
        <v>7.2627499999999998E-2</v>
      </c>
      <c r="MS104" s="15">
        <f>MS101/Data!$B16/Data!$B13/Data!$B4*Data!$B14</f>
        <v>7.267499999999999E-2</v>
      </c>
      <c r="MT104" s="15">
        <f>MT101/Data!$B16/Data!$B13/Data!$B4*Data!$B14</f>
        <v>0</v>
      </c>
      <c r="MU104" s="15">
        <f>MU101/Data!$B16/Data!$B13/Data!$B4*Data!$B14</f>
        <v>0</v>
      </c>
      <c r="MV104" s="15">
        <f>MV101/Data!$B16/Data!$B13/Data!$B4*Data!$B14</f>
        <v>6.4726666666666668E-2</v>
      </c>
      <c r="MW104" s="15">
        <f>MW101/Data!$B16/Data!$B13/Data!$B4*Data!$B14</f>
        <v>6.476888888888889E-2</v>
      </c>
      <c r="MX104" s="15">
        <f>MX101/Data!$B16/Data!$B13/Data!$B4*Data!$B14</f>
        <v>7.2912499999999991E-2</v>
      </c>
      <c r="MY104" s="15">
        <f>MY101/Data!$B16/Data!$B13/Data!$B4*Data!$B14</f>
        <v>7.2959999999999997E-2</v>
      </c>
      <c r="MZ104" s="15">
        <f>MZ101/Data!$B16/Data!$B13/Data!$B4*Data!$B14</f>
        <v>7.3007500000000003E-2</v>
      </c>
      <c r="NA104" s="15">
        <f>NA101/Data!$B16/Data!$B13/Data!$B4*Data!$B14</f>
        <v>0</v>
      </c>
      <c r="NB104" s="15">
        <f>NB101/Data!$B16/Data!$B13/Data!$B4*Data!$B14</f>
        <v>0</v>
      </c>
      <c r="NC104" s="15">
        <f>NC101/Data!$B16/Data!$B13/Data!$B4*Data!$B14</f>
        <v>6.5022222222222217E-2</v>
      </c>
      <c r="ND104" s="15">
        <f>ND101/Data!$B16/Data!$B13/Data!$B4*Data!$B14</f>
        <v>6.5064444444444439E-2</v>
      </c>
      <c r="NE104" s="15">
        <f>NE101/Data!$B16/Data!$B13/Data!$B4*Data!$B14</f>
        <v>7.3245000000000005E-2</v>
      </c>
      <c r="NF104" s="15">
        <f>NF101/Data!$B16/Data!$B13/Data!$B4*Data!$B14</f>
        <v>7.3292499999999997E-2</v>
      </c>
      <c r="NG104" s="15">
        <f>NG101/Data!$B16/Data!$B13/Data!$B4*Data!$B14</f>
        <v>7.3340000000000002E-2</v>
      </c>
      <c r="NH104" s="15">
        <f>NH101/Data!$B16/Data!$B13/Data!$B4*Data!$B14</f>
        <v>0</v>
      </c>
      <c r="NI104" s="15">
        <f>NI101/Data!$B16/Data!$B13/Data!$B4*Data!$B14</f>
        <v>0</v>
      </c>
    </row>
    <row r="105" spans="2:373" ht="15">
      <c r="B105" s="8" t="s">
        <v>1245</v>
      </c>
      <c r="C105" s="15">
        <f>C101/Data!$B4/Data!$B17*Data!$B15</f>
        <v>9.2592592592592601E-2</v>
      </c>
      <c r="D105" s="15">
        <f>D101/Data!$B4/Data!$B17*Data!$B15</f>
        <v>0.22222222222222224</v>
      </c>
      <c r="E105" s="15">
        <f>E101/Data!$B4/Data!$B17*Data!$B15</f>
        <v>0.25</v>
      </c>
      <c r="F105" s="15">
        <f>F101/Data!$B4/Data!$B17*Data!$B15</f>
        <v>0.20833333333333337</v>
      </c>
      <c r="G105" s="15">
        <f>G101/Data!$B4/Data!$B17*Data!$B15</f>
        <v>0.1875</v>
      </c>
      <c r="H105" s="15">
        <f>H101/Data!$B4/Data!$B17*Data!$B15</f>
        <v>0</v>
      </c>
      <c r="I105" s="15">
        <f>I101/Data!$B4/Data!$B17*Data!$B15</f>
        <v>0</v>
      </c>
      <c r="J105" s="15">
        <f>J101/Data!$B4/Data!$B17*Data!$B15</f>
        <v>0.25925925925925924</v>
      </c>
      <c r="K105" s="15">
        <f>K101/Data!$B4/Data!$B17*Data!$B15</f>
        <v>0.16666666666666669</v>
      </c>
      <c r="L105" s="15">
        <f>L101/Data!$B4/Data!$B17*Data!$B15</f>
        <v>0.13541666666666669</v>
      </c>
      <c r="M105" s="15">
        <f>M101/Data!$B4/Data!$B17*Data!$B15</f>
        <v>0.11458333333333333</v>
      </c>
      <c r="N105" s="15">
        <f>N101/Data!$B4/Data!$B17*Data!$B15</f>
        <v>0.25</v>
      </c>
      <c r="O105" s="15">
        <f>O101/Data!$B4/Data!$B17*Data!$B15</f>
        <v>0</v>
      </c>
      <c r="P105" s="15">
        <f>P101/Data!$B4/Data!$B17*Data!$B15</f>
        <v>0</v>
      </c>
      <c r="Q105" s="15">
        <f>Q101/Data!$B4/Data!$B17*Data!$B15</f>
        <v>0.27777777777777779</v>
      </c>
      <c r="R105" s="15">
        <f>R101/Data!$B4/Data!$B17*Data!$B15</f>
        <v>0.40740740740740744</v>
      </c>
      <c r="S105" s="15">
        <f>S101/Data!$B4/Data!$B17*Data!$B15</f>
        <v>0.27083333333333337</v>
      </c>
      <c r="T105" s="15">
        <f>T101/Data!$B4/Data!$B17*Data!$B15</f>
        <v>0.20833333333333337</v>
      </c>
      <c r="U105" s="15">
        <f>U101/Data!$B4/Data!$B17*Data!$B15</f>
        <v>0.16666666666666669</v>
      </c>
      <c r="V105" s="15">
        <f>V101/Data!$B4/Data!$B17*Data!$B15</f>
        <v>0</v>
      </c>
      <c r="W105" s="15">
        <f>W101/Data!$B4/Data!$B17*Data!$B15</f>
        <v>0</v>
      </c>
      <c r="X105" s="15">
        <f>X101/Data!$B4/Data!$B17*Data!$B15</f>
        <v>0.24074074074074076</v>
      </c>
      <c r="Y105" s="15">
        <f>Y101/Data!$B4/Data!$B17*Data!$B15</f>
        <v>0.25925925925925924</v>
      </c>
      <c r="Z105" s="15">
        <f>Z101/Data!$B4/Data!$B17*Data!$B15</f>
        <v>0.20833333333333337</v>
      </c>
      <c r="AA105" s="15">
        <f>AA101/Data!$B4/Data!$B17*Data!$B15</f>
        <v>0.1875</v>
      </c>
      <c r="AB105" s="15">
        <f>AB101/Data!$B4/Data!$B17*Data!$B15</f>
        <v>0.15625</v>
      </c>
      <c r="AC105" s="15">
        <f>AC101/Data!$B4/Data!$B17*Data!$B15</f>
        <v>0</v>
      </c>
      <c r="AD105" s="15">
        <f>AD101/Data!$B4/Data!$B17*Data!$B15</f>
        <v>0</v>
      </c>
      <c r="AE105" s="15">
        <f>AE101/Data!$B4/Data!$B17*Data!$B15</f>
        <v>0.33333333333333337</v>
      </c>
      <c r="AF105" s="15">
        <f>AF101/Data!$B4/Data!$B17*Data!$B15</f>
        <v>0.37037037037037041</v>
      </c>
      <c r="AG105" s="15">
        <f>AG101/Data!$B4/Data!$B17*Data!$B15</f>
        <v>0.25</v>
      </c>
      <c r="AH105" s="15">
        <f>AH101/Data!$B4/Data!$B17*Data!$B15</f>
        <v>0.16666666666666669</v>
      </c>
      <c r="AI105" s="15">
        <f>AI101/Data!$B4/Data!$B17*Data!$B15</f>
        <v>0.16666666666666669</v>
      </c>
      <c r="AJ105" s="15">
        <f>AJ101/Data!$B4/Data!$B17*Data!$B15</f>
        <v>0</v>
      </c>
      <c r="AK105" s="15">
        <f>AK101/Data!$B4/Data!$B17*Data!$B15</f>
        <v>0</v>
      </c>
      <c r="AL105" s="15">
        <f>AL101/Data!$B4/Data!$B17*Data!$B15</f>
        <v>0.33333333333333337</v>
      </c>
      <c r="AM105" s="15">
        <f>AM101/Data!$B4/Data!$B17*Data!$B15</f>
        <v>0.46296296296296302</v>
      </c>
      <c r="AN105" s="15">
        <f>AN101/Data!$B4/Data!$B17*Data!$B15</f>
        <v>0.33333333333333337</v>
      </c>
      <c r="AO105" s="15">
        <f>AO101/Data!$B4/Data!$B17*Data!$B15</f>
        <v>0.3125</v>
      </c>
      <c r="AP105" s="15">
        <f>AP101/Data!$B4/Data!$B17*Data!$B15</f>
        <v>0.20833333333333337</v>
      </c>
      <c r="AQ105" s="15">
        <f>AQ101/Data!$B4/Data!$B17*Data!$B15</f>
        <v>0</v>
      </c>
      <c r="AR105" s="15">
        <f>AR101/Data!$B4/Data!$B17*Data!$B15</f>
        <v>0</v>
      </c>
      <c r="AS105" s="15">
        <f>AS101/Data!$B4/Data!$B17*Data!$B15</f>
        <v>0.27777777777777779</v>
      </c>
      <c r="AT105" s="15">
        <f>AT101/Data!$B4/Data!$B17*Data!$B15</f>
        <v>0.27777777777777779</v>
      </c>
      <c r="AU105" s="15">
        <f>AU101/Data!$B4/Data!$B17*Data!$B15</f>
        <v>0.20833333333333337</v>
      </c>
      <c r="AV105" s="15">
        <f>AV101/Data!$B4/Data!$B17*Data!$B15</f>
        <v>0.25</v>
      </c>
      <c r="AW105" s="15">
        <f>AW101/Data!$B4/Data!$B17*Data!$B15</f>
        <v>0.29166666666666669</v>
      </c>
      <c r="AX105" s="15">
        <f>AX101/Data!$B4/Data!$B17*Data!$B15</f>
        <v>0</v>
      </c>
      <c r="AY105" s="15">
        <f>AY101/Data!$B4/Data!$B17*Data!$B15</f>
        <v>0</v>
      </c>
      <c r="AZ105" s="15">
        <f>AZ101/Data!$B4/Data!$B17*Data!$B15</f>
        <v>0.37037037037037041</v>
      </c>
      <c r="BA105" s="15">
        <f>BA101/Data!$B4/Data!$B17*Data!$B15</f>
        <v>0.46296296296296302</v>
      </c>
      <c r="BB105" s="15">
        <f>BB101/Data!$B4/Data!$B17*Data!$B15</f>
        <v>0.375</v>
      </c>
      <c r="BC105" s="15">
        <f>BC101/Data!$B4/Data!$B17*Data!$B15</f>
        <v>0.375</v>
      </c>
      <c r="BD105" s="15">
        <f>BD101/Data!$B4/Data!$B17*Data!$B15</f>
        <v>0.375</v>
      </c>
      <c r="BE105" s="15">
        <f>BE101/Data!$B4/Data!$B17*Data!$B15</f>
        <v>0</v>
      </c>
      <c r="BF105" s="15">
        <f>BF101/Data!$B4/Data!$B17*Data!$B15</f>
        <v>0</v>
      </c>
      <c r="BG105" s="15">
        <f>BG101/Data!$B4/Data!$B17*Data!$B15</f>
        <v>0.33333333333333337</v>
      </c>
      <c r="BH105" s="15">
        <f>BH101/Data!$B4/Data!$B17*Data!$B15</f>
        <v>0.27777777777777779</v>
      </c>
      <c r="BI105" s="15">
        <f>BI101/Data!$B4/Data!$B17*Data!$B15</f>
        <v>0.22916666666666666</v>
      </c>
      <c r="BJ105" s="15">
        <f>BJ101/Data!$B4/Data!$B17*Data!$B15</f>
        <v>0.1875</v>
      </c>
      <c r="BK105" s="15">
        <f>BK101/Data!$B4/Data!$B17*Data!$B15</f>
        <v>0.1875</v>
      </c>
      <c r="BL105" s="15">
        <f>BL101/Data!$B4/Data!$B17*Data!$B15</f>
        <v>0</v>
      </c>
      <c r="BM105" s="15">
        <f>BM101/Data!$B4/Data!$B17*Data!$B15</f>
        <v>0</v>
      </c>
      <c r="BN105" s="15">
        <f>BN101/Data!$B4/Data!$B17*Data!$B15</f>
        <v>0</v>
      </c>
      <c r="BO105" s="15">
        <f>BO101/Data!$B4/Data!$B17*Data!$B15</f>
        <v>0.40740740740740744</v>
      </c>
      <c r="BP105" s="15">
        <f>BP101/Data!$B4/Data!$B17*Data!$B15</f>
        <v>0.27083333333333337</v>
      </c>
      <c r="BQ105" s="15">
        <f>BQ101/Data!$B4/Data!$B17*Data!$B15</f>
        <v>0.14583333333333334</v>
      </c>
      <c r="BR105" s="15">
        <f>BR101/Data!$B4/Data!$B17*Data!$B15</f>
        <v>0.125</v>
      </c>
      <c r="BS105" s="15">
        <f>BS101/Data!$B4/Data!$B17*Data!$B15</f>
        <v>0</v>
      </c>
      <c r="BT105" s="15">
        <f>BT101/Data!$B4/Data!$B17*Data!$B15</f>
        <v>0</v>
      </c>
      <c r="BU105" s="15">
        <f>BU101/Data!$B4/Data!$B17*Data!$B15</f>
        <v>0.27777777777777779</v>
      </c>
      <c r="BV105" s="15">
        <f>BV101/Data!$B4/Data!$B17*Data!$B15</f>
        <v>0.31481481481481483</v>
      </c>
      <c r="BW105" s="15">
        <f>BW101/Data!$B4/Data!$B17*Data!$B15</f>
        <v>0.20833333333333337</v>
      </c>
      <c r="BX105" s="15">
        <f>BX101/Data!$B4/Data!$B17*Data!$B15</f>
        <v>0.20833333333333337</v>
      </c>
      <c r="BY105" s="15">
        <f>BY101/Data!$B4/Data!$B17*Data!$B15</f>
        <v>0.20833333333333337</v>
      </c>
      <c r="BZ105" s="15">
        <f>BZ101/Data!$B4/Data!$B17*Data!$B15</f>
        <v>0</v>
      </c>
      <c r="CA105" s="15">
        <f>CA101/Data!$B4/Data!$B17*Data!$B15</f>
        <v>0</v>
      </c>
      <c r="CB105" s="15">
        <f>CB101/Data!$B4/Data!$B17*Data!$B15</f>
        <v>0.22222222222222224</v>
      </c>
      <c r="CC105" s="15">
        <f>CC101/Data!$B4/Data!$B17*Data!$B15</f>
        <v>0.25925925925925924</v>
      </c>
      <c r="CD105" s="15">
        <f>CD101/Data!$B4/Data!$B17*Data!$B15</f>
        <v>0.41666666666666674</v>
      </c>
      <c r="CE105" s="15">
        <f>CE101/Data!$B4/Data!$B17*Data!$B15</f>
        <v>0.41666666666666674</v>
      </c>
      <c r="CF105" s="15">
        <f>CF101/Data!$B4/Data!$B17*Data!$B15</f>
        <v>0.45833333333333331</v>
      </c>
      <c r="CG105" s="15">
        <f>CG101/Data!$B4/Data!$B17*Data!$B15</f>
        <v>0</v>
      </c>
      <c r="CH105" s="15">
        <f>CH101/Data!$B4/Data!$B17*Data!$B15</f>
        <v>0</v>
      </c>
      <c r="CI105" s="15">
        <f>CI101/Data!$B4/Data!$B17*Data!$B15</f>
        <v>0.46296296296296302</v>
      </c>
      <c r="CJ105" s="15">
        <f>CJ101/Data!$B4/Data!$B17*Data!$B15</f>
        <v>0.66666666666666674</v>
      </c>
      <c r="CK105" s="15">
        <f>CK101/Data!$B4/Data!$B17*Data!$B15</f>
        <v>0.75</v>
      </c>
      <c r="CL105" s="15">
        <f>CL101/Data!$B4/Data!$B17*Data!$B15</f>
        <v>0.52083333333333337</v>
      </c>
      <c r="CM105" s="15">
        <f>CM101/Data!$B4/Data!$B17*Data!$B15</f>
        <v>0.52083333333333337</v>
      </c>
      <c r="CN105" s="15">
        <f>CN101/Data!$B4/Data!$B17*Data!$B15</f>
        <v>0</v>
      </c>
      <c r="CO105" s="15">
        <f>CO101/Data!$B4/Data!$B17*Data!$B15</f>
        <v>0</v>
      </c>
      <c r="CP105" s="15">
        <f>CP101/Data!$B4/Data!$B17*Data!$B15</f>
        <v>0.46296296296296302</v>
      </c>
      <c r="CQ105" s="15">
        <f>CQ101/Data!$B4/Data!$B17*Data!$B15</f>
        <v>0.66666666666666674</v>
      </c>
      <c r="CR105" s="15">
        <f>CR101/Data!$B4/Data!$B17*Data!$B15</f>
        <v>0.52083333333333337</v>
      </c>
      <c r="CS105" s="15">
        <f>CS101/Data!$B4/Data!$B17*Data!$B15</f>
        <v>0.375</v>
      </c>
      <c r="CT105" s="15">
        <f>CT101/Data!$B4/Data!$B17*Data!$B15</f>
        <v>0.29166666666666669</v>
      </c>
      <c r="CU105" s="15">
        <f>CU101/Data!$B4/Data!$B17*Data!$B15</f>
        <v>0</v>
      </c>
      <c r="CV105" s="15">
        <f>CV101/Data!$B4/Data!$B17*Data!$B15</f>
        <v>0</v>
      </c>
      <c r="CW105" s="15">
        <f>CW101/Data!$B4/Data!$B17*Data!$B15</f>
        <v>0</v>
      </c>
      <c r="CX105" s="15">
        <f>CX101/Data!$B4/Data!$B17*Data!$B15</f>
        <v>0.37037037037037041</v>
      </c>
      <c r="CY105" s="15">
        <f>CY101/Data!$B4/Data!$B17*Data!$B15</f>
        <v>0.20833333333333337</v>
      </c>
      <c r="CZ105" s="15">
        <f>CZ101/Data!$B4/Data!$B17*Data!$B15</f>
        <v>0.14583333333333334</v>
      </c>
      <c r="DA105" s="15">
        <f>DA101/Data!$B4/Data!$B17*Data!$B15</f>
        <v>0.45833333333333331</v>
      </c>
      <c r="DB105" s="15">
        <f>DB101/Data!$B4/Data!$B17*Data!$B15</f>
        <v>0</v>
      </c>
      <c r="DC105" s="15">
        <f>DC101/Data!$B4/Data!$B17*Data!$B15</f>
        <v>0</v>
      </c>
      <c r="DD105" s="15">
        <f>DD101/Data!$B4/Data!$B17*Data!$B15</f>
        <v>0.51851851851851849</v>
      </c>
      <c r="DE105" s="15">
        <f>DE101/Data!$B4/Data!$B17*Data!$B15</f>
        <v>0.60185185185185186</v>
      </c>
      <c r="DF105" s="15">
        <f>DF101/Data!$B4/Data!$B17*Data!$B15</f>
        <v>0.45833333333333331</v>
      </c>
      <c r="DG105" s="15">
        <f>DG101/Data!$B4/Data!$B17*Data!$B15</f>
        <v>0.45833333333333331</v>
      </c>
      <c r="DH105" s="15">
        <f>DH101/Data!$B4/Data!$B17*Data!$B15</f>
        <v>0.625</v>
      </c>
      <c r="DI105" s="15">
        <f>DI101/Data!$B4/Data!$B17*Data!$B15</f>
        <v>0</v>
      </c>
      <c r="DJ105" s="15">
        <f>DJ101/Data!$B4/Data!$B17*Data!$B15</f>
        <v>0</v>
      </c>
      <c r="DK105" s="15">
        <f>DK101/Data!$B4/Data!$B17*Data!$B15</f>
        <v>0.59259259259259256</v>
      </c>
      <c r="DL105" s="15">
        <f>DL101/Data!$B4/Data!$B17*Data!$B15</f>
        <v>0.70370370370370372</v>
      </c>
      <c r="DM105" s="15">
        <f>DM101/Data!$B4/Data!$B17*Data!$B15</f>
        <v>0.72916666666666674</v>
      </c>
      <c r="DN105" s="15">
        <f>DN101/Data!$B4/Data!$B17*Data!$B15</f>
        <v>0.58333333333333337</v>
      </c>
      <c r="DO105" s="15">
        <f>DO101/Data!$B4/Data!$B17*Data!$B15</f>
        <v>0.72916666666666674</v>
      </c>
      <c r="DP105" s="15">
        <f>DP101/Data!$B4/Data!$B17*Data!$B15</f>
        <v>0</v>
      </c>
      <c r="DQ105" s="15">
        <f>DQ101/Data!$B4/Data!$B17*Data!$B15</f>
        <v>0</v>
      </c>
      <c r="DR105" s="15">
        <f>DR101/Data!$B4/Data!$B17*Data!$B15</f>
        <v>0.33333333333333337</v>
      </c>
      <c r="DS105" s="15">
        <f>DS101/Data!$B4/Data!$B17*Data!$B15</f>
        <v>0.24074074074074076</v>
      </c>
      <c r="DT105" s="15">
        <f>DT101/Data!$B4/Data!$B17*Data!$B15</f>
        <v>0.14583333333333334</v>
      </c>
      <c r="DU105" s="15">
        <f>DU101/Data!$B4/Data!$B17*Data!$B15</f>
        <v>0.14583333333333334</v>
      </c>
      <c r="DV105" s="15">
        <f>DV101/Data!$B4/Data!$B17*Data!$B15</f>
        <v>0.16666666666666669</v>
      </c>
      <c r="DW105" s="15">
        <f>DW101/Data!$B4/Data!$B17*Data!$B15</f>
        <v>0</v>
      </c>
      <c r="DX105" s="15">
        <f>DX101/Data!$B4/Data!$B17*Data!$B15</f>
        <v>0</v>
      </c>
      <c r="DY105" s="15">
        <f>DY101/Data!$B4/Data!$B17*Data!$B15</f>
        <v>0.22222222222222224</v>
      </c>
      <c r="DZ105" s="15">
        <f>DZ101/Data!$B4/Data!$B17*Data!$B15</f>
        <v>0.24074074074074076</v>
      </c>
      <c r="EA105" s="15">
        <f>EA101/Data!$B4/Data!$B17*Data!$B15</f>
        <v>0.14583333333333334</v>
      </c>
      <c r="EB105" s="15">
        <f>EB101/Data!$B4/Data!$B17*Data!$B15</f>
        <v>0.16666666666666669</v>
      </c>
      <c r="EC105" s="15">
        <f>EC101/Data!$B4/Data!$B17*Data!$B15</f>
        <v>0.16666666666666669</v>
      </c>
      <c r="ED105" s="15">
        <f>ED101/Data!$B4/Data!$B17*Data!$B15</f>
        <v>0</v>
      </c>
      <c r="EE105" s="15">
        <f>EE101/Data!$B4/Data!$B17*Data!$B15</f>
        <v>0</v>
      </c>
      <c r="EF105" s="15">
        <f>EF101/Data!$B4/Data!$B17*Data!$B15</f>
        <v>0.27777777777777779</v>
      </c>
      <c r="EG105" s="15">
        <f>EG101/Data!$B4/Data!$B17*Data!$B15</f>
        <v>0.37037037037037041</v>
      </c>
      <c r="EH105" s="15">
        <f>EH101/Data!$B4/Data!$B17*Data!$B15</f>
        <v>0.27083333333333337</v>
      </c>
      <c r="EI105" s="15">
        <f>EI101/Data!$B4/Data!$B17*Data!$B15</f>
        <v>0.27083333333333337</v>
      </c>
      <c r="EJ105" s="15">
        <f>EJ101/Data!$B4/Data!$B17*Data!$B15</f>
        <v>0.375</v>
      </c>
      <c r="EK105" s="15">
        <f>EK101/Data!$B4/Data!$B17*Data!$B15</f>
        <v>0</v>
      </c>
      <c r="EL105" s="15">
        <f>EL101/Data!$B4/Data!$B17*Data!$B15</f>
        <v>0</v>
      </c>
      <c r="EM105" s="15">
        <f>EM101/Data!$B4/Data!$B17*Data!$B15</f>
        <v>0.51851851851851849</v>
      </c>
      <c r="EN105" s="15">
        <f>EN101/Data!$B4/Data!$B17*Data!$B15</f>
        <v>0.81481481481481488</v>
      </c>
      <c r="EO105" s="15">
        <f>EO101/Data!$B4/Data!$B17*Data!$B15</f>
        <v>0.58333333333333337</v>
      </c>
      <c r="EP105" s="15">
        <f>EP101/Data!$B4/Data!$B17*Data!$B15</f>
        <v>0.54166666666666674</v>
      </c>
      <c r="EQ105" s="15">
        <f>EQ101/Data!$B4/Data!$B17*Data!$B15</f>
        <v>0.54166666666666674</v>
      </c>
      <c r="ER105" s="15">
        <f>ER101/Data!$B4/Data!$B17*Data!$B15</f>
        <v>0</v>
      </c>
      <c r="ES105" s="15">
        <f>ES101/Data!$B4/Data!$B17*Data!$B15</f>
        <v>0</v>
      </c>
      <c r="ET105" s="15">
        <f>ET101/Data!$B4/Data!$B17*Data!$B15</f>
        <v>0.51851851851851849</v>
      </c>
      <c r="EU105" s="15">
        <f>EU101/Data!$B4/Data!$B17*Data!$B15</f>
        <v>0.83333333333333348</v>
      </c>
      <c r="EV105" s="15">
        <f>EV101/Data!$B4/Data!$B17*Data!$B15</f>
        <v>0.66666666666666674</v>
      </c>
      <c r="EW105" s="15">
        <f>EW101/Data!$B4/Data!$B17*Data!$B15</f>
        <v>0.58333333333333337</v>
      </c>
      <c r="EX105" s="15">
        <f>EX101/Data!$B4/Data!$B17*Data!$B15</f>
        <v>0.58333333333333337</v>
      </c>
      <c r="EY105" s="15">
        <f>EY101/Data!$B4/Data!$B17*Data!$B15</f>
        <v>0</v>
      </c>
      <c r="EZ105" s="15">
        <f>EZ101/Data!$B4/Data!$B17*Data!$B15</f>
        <v>0</v>
      </c>
      <c r="FA105" s="15">
        <f>FA101/Data!$B4/Data!$B17*Data!$B15</f>
        <v>0.59259259259259256</v>
      </c>
      <c r="FB105" s="15">
        <f>FB101/Data!$B4/Data!$B17*Data!$B15</f>
        <v>0.77777777777777779</v>
      </c>
      <c r="FC105" s="15">
        <f>FC101/Data!$B4/Data!$B17*Data!$B15</f>
        <v>0.70833333333333337</v>
      </c>
      <c r="FD105" s="15">
        <f>FD101/Data!$B4/Data!$B17*Data!$B15</f>
        <v>0.625</v>
      </c>
      <c r="FE105" s="15">
        <f>FE101/Data!$B4/Data!$B17*Data!$B15</f>
        <v>0.625</v>
      </c>
      <c r="FF105" s="15">
        <f>FF101/Data!$B4/Data!$B17*Data!$B15</f>
        <v>0</v>
      </c>
      <c r="FG105" s="15">
        <f>FG101/Data!$B4/Data!$B17*Data!$B15</f>
        <v>0</v>
      </c>
      <c r="FH105" s="15">
        <f>FH101/Data!$B4/Data!$B17*Data!$B15</f>
        <v>0.70370370370370372</v>
      </c>
      <c r="FI105" s="15">
        <f>FI101/Data!$B4/Data!$B17*Data!$B15</f>
        <v>0.37037037037037041</v>
      </c>
      <c r="FJ105" s="15">
        <f>FJ101/Data!$B4/Data!$B17*Data!$B15</f>
        <v>0.3125</v>
      </c>
      <c r="FK105" s="15">
        <f>FK101/Data!$B4/Data!$B17*Data!$B15</f>
        <v>0.3125</v>
      </c>
      <c r="FL105" s="15">
        <f>FL101/Data!$B4/Data!$B17*Data!$B15</f>
        <v>0.3125</v>
      </c>
      <c r="FM105" s="15">
        <f>FM101/Data!$B4/Data!$B17*Data!$B15</f>
        <v>0</v>
      </c>
      <c r="FN105" s="15">
        <f>FN101/Data!$B4/Data!$B17*Data!$B15</f>
        <v>0</v>
      </c>
      <c r="FO105" s="15">
        <f>FO101/Data!$B4/Data!$B17*Data!$B15</f>
        <v>0.27777777777777779</v>
      </c>
      <c r="FP105" s="15">
        <f>FP101/Data!$B4/Data!$B17*Data!$B15</f>
        <v>0.27777777777777779</v>
      </c>
      <c r="FQ105" s="15">
        <f>FQ101/Data!$B4/Data!$B17*Data!$B15</f>
        <v>0.3125</v>
      </c>
      <c r="FR105" s="15">
        <f>FR101/Data!$B4/Data!$B17*Data!$B15</f>
        <v>0.3125</v>
      </c>
      <c r="FS105" s="15">
        <f>FS101/Data!$B4/Data!$B17*Data!$B15</f>
        <v>0.3125</v>
      </c>
      <c r="FT105" s="15">
        <f>FT101/Data!$B4/Data!$B17*Data!$B15</f>
        <v>0</v>
      </c>
      <c r="FU105" s="15">
        <f>FU101/Data!$B4/Data!$B17*Data!$B15</f>
        <v>0</v>
      </c>
      <c r="FV105" s="15">
        <f>FV101/Data!$B4/Data!$B17*Data!$B15</f>
        <v>0.27777777777777779</v>
      </c>
      <c r="FW105" s="15">
        <f>FW101/Data!$B4/Data!$B17*Data!$B15</f>
        <v>0.27777777777777779</v>
      </c>
      <c r="FX105" s="15">
        <f>FX101/Data!$B4/Data!$B17*Data!$B15</f>
        <v>0.3125</v>
      </c>
      <c r="FY105" s="15">
        <f>FY101/Data!$B4/Data!$B17*Data!$B15</f>
        <v>0.3125</v>
      </c>
      <c r="FZ105" s="15">
        <f>FZ101/Data!$B4/Data!$B17*Data!$B15</f>
        <v>0.3125</v>
      </c>
      <c r="GA105" s="15">
        <f>GA101/Data!$B4/Data!$B17*Data!$B15</f>
        <v>0</v>
      </c>
      <c r="GB105" s="15">
        <f>GB101/Data!$B4/Data!$B17*Data!$B15</f>
        <v>0</v>
      </c>
      <c r="GC105" s="15">
        <f>GC101/Data!$B4/Data!$B17*Data!$B15</f>
        <v>0.27777777777777779</v>
      </c>
      <c r="GD105" s="15">
        <f>GD101/Data!$B4/Data!$B17*Data!$B15</f>
        <v>0.27777777777777779</v>
      </c>
      <c r="GE105" s="15">
        <f>GE101/Data!$B4/Data!$B17*Data!$B15</f>
        <v>0.3125</v>
      </c>
      <c r="GF105" s="15">
        <f>GF101/Data!$B4/Data!$B17*Data!$B15</f>
        <v>0.3125</v>
      </c>
      <c r="GG105" s="15">
        <f>GG101/Data!$B4/Data!$B17*Data!$B15</f>
        <v>0.3125</v>
      </c>
      <c r="GH105" s="15">
        <f>GH101/Data!$B4/Data!$B17*Data!$B15</f>
        <v>0</v>
      </c>
      <c r="GI105" s="15">
        <f>GI101/Data!$B4/Data!$B17*Data!$B15</f>
        <v>0</v>
      </c>
      <c r="GJ105" s="15">
        <f>GJ101/Data!$B4/Data!$B17*Data!$B15</f>
        <v>0.27777777777777779</v>
      </c>
      <c r="GK105" s="15">
        <f>GK101/Data!$B4/Data!$B17*Data!$B15</f>
        <v>0.27777777777777779</v>
      </c>
      <c r="GL105" s="15">
        <f>GL101/Data!$B4/Data!$B17*Data!$B15</f>
        <v>0.3125</v>
      </c>
      <c r="GM105" s="15">
        <f>GM101/Data!$B4/Data!$B17*Data!$B15</f>
        <v>0.3125</v>
      </c>
      <c r="GN105" s="15">
        <f>GN101/Data!$B4/Data!$B17*Data!$B15</f>
        <v>0.3125</v>
      </c>
      <c r="GO105" s="15">
        <f>GO101/Data!$B4/Data!$B17*Data!$B15</f>
        <v>0</v>
      </c>
      <c r="GP105" s="15">
        <f>GP101/Data!$B4/Data!$B17*Data!$B15</f>
        <v>0</v>
      </c>
      <c r="GQ105" s="15">
        <f>GQ101/Data!$B4/Data!$B17*Data!$B15</f>
        <v>0.27777777777777779</v>
      </c>
      <c r="GR105" s="15">
        <f>GR101/Data!$B4/Data!$B17*Data!$B15</f>
        <v>0.27777777777777779</v>
      </c>
      <c r="GS105" s="15">
        <f>GS101/Data!$B4/Data!$B17*Data!$B15</f>
        <v>0.3125</v>
      </c>
      <c r="GT105" s="15">
        <f>GT101/Data!$B4/Data!$B17*Data!$B15</f>
        <v>0.3125</v>
      </c>
      <c r="GU105" s="15">
        <f>GU101/Data!$B4/Data!$B17*Data!$B15</f>
        <v>0.3125</v>
      </c>
      <c r="GV105" s="15">
        <f>GV101/Data!$B4/Data!$B17*Data!$B15</f>
        <v>0</v>
      </c>
      <c r="GW105" s="15">
        <f>GW101/Data!$B4/Data!$B17*Data!$B15</f>
        <v>0</v>
      </c>
      <c r="GX105" s="15">
        <f>GX101/Data!$B4/Data!$B17*Data!$B15</f>
        <v>0.27777777777777779</v>
      </c>
      <c r="GY105" s="15">
        <f>GY101/Data!$B4/Data!$B17*Data!$B15</f>
        <v>0.27777777777777779</v>
      </c>
      <c r="GZ105" s="15">
        <f>GZ101/Data!$B4/Data!$B17*Data!$B15</f>
        <v>0.3125</v>
      </c>
      <c r="HA105" s="15">
        <f>HA101/Data!$B4/Data!$B17*Data!$B15</f>
        <v>0.3125</v>
      </c>
      <c r="HB105" s="15">
        <f>HB101/Data!$B4/Data!$B17*Data!$B15</f>
        <v>0.3125</v>
      </c>
      <c r="HC105" s="15">
        <f>HC101/Data!$B4/Data!$B17*Data!$B15</f>
        <v>0</v>
      </c>
      <c r="HD105" s="15">
        <f>HD101/Data!$B4/Data!$B17*Data!$B15</f>
        <v>0</v>
      </c>
      <c r="HE105" s="15">
        <f>HE101/Data!$B4/Data!$B17*Data!$B15</f>
        <v>0.27777777777777779</v>
      </c>
      <c r="HF105" s="15">
        <f>HF101/Data!$B4/Data!$B17*Data!$B15</f>
        <v>0.27777777777777779</v>
      </c>
      <c r="HG105" s="15">
        <f>HG101/Data!$B4/Data!$B17*Data!$B15</f>
        <v>0.3125</v>
      </c>
      <c r="HH105" s="15">
        <f>HH101/Data!$B4/Data!$B17*Data!$B15</f>
        <v>0.3125</v>
      </c>
      <c r="HI105" s="15">
        <f>HI101/Data!$B4/Data!$B17*Data!$B15</f>
        <v>0.3125</v>
      </c>
      <c r="HJ105" s="15">
        <f>HJ101/Data!$B4/Data!$B17*Data!$B15</f>
        <v>0</v>
      </c>
      <c r="HK105" s="15">
        <f>HK101/Data!$B4/Data!$B17*Data!$B15</f>
        <v>0</v>
      </c>
      <c r="HL105" s="15">
        <f>HL101/Data!$B4/Data!$B17*Data!$B15</f>
        <v>0.27777777777777779</v>
      </c>
      <c r="HM105" s="15">
        <f>HM101/Data!$B4/Data!$B17*Data!$B15</f>
        <v>0.27777777777777779</v>
      </c>
      <c r="HN105" s="15">
        <f>HN101/Data!$B4/Data!$B17*Data!$B15</f>
        <v>0.3125</v>
      </c>
      <c r="HO105" s="15">
        <f>HO101/Data!$B4/Data!$B17*Data!$B15</f>
        <v>0.3125</v>
      </c>
      <c r="HP105" s="15">
        <f>HP101/Data!$B4/Data!$B17*Data!$B15</f>
        <v>0.3125</v>
      </c>
      <c r="HQ105" s="15">
        <f>HQ101/Data!$B4/Data!$B17*Data!$B15</f>
        <v>0</v>
      </c>
      <c r="HR105" s="15">
        <f>HR101/Data!$B4/Data!$B17*Data!$B15</f>
        <v>0</v>
      </c>
      <c r="HS105" s="15">
        <f>HS101/Data!$B4/Data!$B17*Data!$B15</f>
        <v>0.27777777777777779</v>
      </c>
      <c r="HT105" s="15">
        <f>HT101/Data!$B4/Data!$B17*Data!$B15</f>
        <v>0.27777777777777779</v>
      </c>
      <c r="HU105" s="15">
        <f>HU101/Data!$B4/Data!$B17*Data!$B15</f>
        <v>0.3125</v>
      </c>
      <c r="HV105" s="15">
        <f>HV101/Data!$B4/Data!$B17*Data!$B15</f>
        <v>0.3125</v>
      </c>
      <c r="HW105" s="15">
        <f>HW101/Data!$B4/Data!$B17*Data!$B15</f>
        <v>0.3125</v>
      </c>
      <c r="HX105" s="15">
        <f>HX101/Data!$B4/Data!$B17*Data!$B15</f>
        <v>0</v>
      </c>
      <c r="HY105" s="15">
        <f>HY101/Data!$B4/Data!$B17*Data!$B15</f>
        <v>0</v>
      </c>
      <c r="HZ105" s="15">
        <f>HZ101/Data!$B4/Data!$B17*Data!$B15</f>
        <v>0.27777777777777779</v>
      </c>
      <c r="IA105" s="15">
        <f>IA101/Data!$B4/Data!$B17*Data!$B15</f>
        <v>0.27777777777777779</v>
      </c>
      <c r="IB105" s="15">
        <f>IB101/Data!$B4/Data!$B17*Data!$B15</f>
        <v>0.3125</v>
      </c>
      <c r="IC105" s="15">
        <f>IC101/Data!$B4/Data!$B17*Data!$B15</f>
        <v>0.3125</v>
      </c>
      <c r="ID105" s="15">
        <f>ID101/Data!$B4/Data!$B17*Data!$B15</f>
        <v>0.3125</v>
      </c>
      <c r="IE105" s="15">
        <f>IE101/Data!$B4/Data!$B17*Data!$B15</f>
        <v>0</v>
      </c>
      <c r="IF105" s="15">
        <f>IF101/Data!$B4/Data!$B17*Data!$B15</f>
        <v>0</v>
      </c>
      <c r="IG105" s="15">
        <f>IG101/Data!$B4/Data!$B17*Data!$B15</f>
        <v>0.27777777777777779</v>
      </c>
      <c r="IH105" s="15">
        <f>IH101/Data!$B4/Data!$B17*Data!$B15</f>
        <v>0.27777777777777779</v>
      </c>
      <c r="II105" s="15">
        <f>II101/Data!$B4/Data!$B17*Data!$B15</f>
        <v>0.3125</v>
      </c>
      <c r="IJ105" s="15">
        <f>IJ101/Data!$B4/Data!$B17*Data!$B15</f>
        <v>0.3125</v>
      </c>
      <c r="IK105" s="15">
        <f>IK101/Data!$B4/Data!$B17*Data!$B15</f>
        <v>0.3125</v>
      </c>
      <c r="IL105" s="15">
        <f>IL101/Data!$B4/Data!$B17*Data!$B15</f>
        <v>0</v>
      </c>
      <c r="IM105" s="15">
        <f>IM101/Data!$B4/Data!$B17*Data!$B15</f>
        <v>0</v>
      </c>
      <c r="IN105" s="15">
        <f>IN101/Data!$B4/Data!$B17*Data!$B15</f>
        <v>0.27777777777777779</v>
      </c>
      <c r="IO105" s="15">
        <f>IO101/Data!$B4/Data!$B17*Data!$B15</f>
        <v>0.27777777777777779</v>
      </c>
      <c r="IP105" s="15">
        <f>IP101/Data!$B4/Data!$B17*Data!$B15</f>
        <v>0.3125</v>
      </c>
      <c r="IQ105" s="15">
        <f>IQ101/Data!$B4/Data!$B17*Data!$B15</f>
        <v>0.3125</v>
      </c>
      <c r="IR105" s="15">
        <f>IR101/Data!$B4/Data!$B17*Data!$B15</f>
        <v>0.3125</v>
      </c>
      <c r="IS105" s="15">
        <f>IS101/Data!$B4/Data!$B17*Data!$B15</f>
        <v>0</v>
      </c>
      <c r="IT105" s="15">
        <f>IT101/Data!$B4/Data!$B17*Data!$B15</f>
        <v>0</v>
      </c>
      <c r="IU105" s="15">
        <f>IU101/Data!$B4/Data!$B17*Data!$B15</f>
        <v>0.27777777777777779</v>
      </c>
      <c r="IV105" s="15">
        <f>IV101/Data!$B4/Data!$B17*Data!$B15</f>
        <v>0.27777777777777779</v>
      </c>
      <c r="IW105" s="15">
        <f>IW101/Data!$B4/Data!$B17*Data!$B15</f>
        <v>0.3125</v>
      </c>
      <c r="IX105" s="15">
        <f>IX101/Data!$B4/Data!$B17*Data!$B15</f>
        <v>0.3125</v>
      </c>
      <c r="IY105" s="15">
        <f>IY101/Data!$B4/Data!$B17*Data!$B15</f>
        <v>0.3125</v>
      </c>
      <c r="IZ105" s="15">
        <f>IZ101/Data!$B4/Data!$B17*Data!$B15</f>
        <v>0</v>
      </c>
      <c r="JA105" s="15">
        <f>JA101/Data!$B4/Data!$B17*Data!$B15</f>
        <v>0</v>
      </c>
      <c r="JB105" s="15">
        <f>JB101/Data!$B4/Data!$B17*Data!$B15</f>
        <v>0.27777777777777779</v>
      </c>
      <c r="JC105" s="15">
        <f>JC101/Data!$B4/Data!$B17*Data!$B15</f>
        <v>0.27777777777777779</v>
      </c>
      <c r="JD105" s="15">
        <f>JD101/Data!$B4/Data!$B17*Data!$B15</f>
        <v>0.3125</v>
      </c>
      <c r="JE105" s="15">
        <f>JE101/Data!$B4/Data!$B17*Data!$B15</f>
        <v>0.3125</v>
      </c>
      <c r="JF105" s="15">
        <f>JF101/Data!$B4/Data!$B17*Data!$B15</f>
        <v>0.3125</v>
      </c>
      <c r="JG105" s="15">
        <f>JG101/Data!$B4/Data!$B17*Data!$B15</f>
        <v>0</v>
      </c>
      <c r="JH105" s="15">
        <f>JH101/Data!$B4/Data!$B17*Data!$B15</f>
        <v>0</v>
      </c>
      <c r="JI105" s="15">
        <f>JI101/Data!$B4/Data!$B17*Data!$B15</f>
        <v>0.27777777777777779</v>
      </c>
      <c r="JJ105" s="15">
        <f>JJ101/Data!$B4/Data!$B17*Data!$B15</f>
        <v>0.27777777777777779</v>
      </c>
      <c r="JK105" s="15">
        <f>JK101/Data!$B4/Data!$B17*Data!$B15</f>
        <v>0.3125</v>
      </c>
      <c r="JL105" s="15">
        <f>JL101/Data!$B4/Data!$B17*Data!$B15</f>
        <v>0.3125</v>
      </c>
      <c r="JM105" s="15">
        <f>JM101/Data!$B4/Data!$B17*Data!$B15</f>
        <v>0.3125</v>
      </c>
      <c r="JN105" s="15">
        <f>JN101/Data!$B4/Data!$B17*Data!$B15</f>
        <v>0</v>
      </c>
      <c r="JO105" s="15">
        <f>JO101/Data!$B4/Data!$B17*Data!$B15</f>
        <v>0</v>
      </c>
      <c r="JP105" s="15">
        <f>JP101/Data!$B4/Data!$B17*Data!$B15</f>
        <v>0.27777777777777779</v>
      </c>
      <c r="JQ105" s="15">
        <f>JQ101/Data!$B4/Data!$B17*Data!$B15</f>
        <v>0.27777777777777779</v>
      </c>
      <c r="JR105" s="15">
        <f>JR101/Data!$B4/Data!$B17*Data!$B15</f>
        <v>0.3125</v>
      </c>
      <c r="JS105" s="15">
        <f>JS101/Data!$B4/Data!$B17*Data!$B15</f>
        <v>0.3125</v>
      </c>
      <c r="JT105" s="15">
        <f>JT101/Data!$B4/Data!$B17*Data!$B15</f>
        <v>0.3125</v>
      </c>
      <c r="JU105" s="15">
        <f>JU101/Data!$B4/Data!$B17*Data!$B15</f>
        <v>0</v>
      </c>
      <c r="JV105" s="15">
        <f>JV101/Data!$B4/Data!$B17*Data!$B15</f>
        <v>0</v>
      </c>
      <c r="JW105" s="15">
        <f>JW101/Data!$B4/Data!$B17*Data!$B15</f>
        <v>0.27777777777777779</v>
      </c>
      <c r="JX105" s="15">
        <f>JX101/Data!$B4/Data!$B17*Data!$B15</f>
        <v>0.27777777777777779</v>
      </c>
      <c r="JY105" s="15">
        <f>JY101/Data!$B4/Data!$B17*Data!$B15</f>
        <v>0.3125</v>
      </c>
      <c r="JZ105" s="15">
        <f>JZ101/Data!$B4/Data!$B17*Data!$B15</f>
        <v>0.3125</v>
      </c>
      <c r="KA105" s="15">
        <f>KA101/Data!$B4/Data!$B17*Data!$B15</f>
        <v>0.3125</v>
      </c>
      <c r="KB105" s="15">
        <f>KB101/Data!$B4/Data!$B17*Data!$B15</f>
        <v>0</v>
      </c>
      <c r="KC105" s="15">
        <f>KC101/Data!$B4/Data!$B17*Data!$B15</f>
        <v>0</v>
      </c>
      <c r="KD105" s="15">
        <f>KD101/Data!$B4/Data!$B17*Data!$B15</f>
        <v>0.27777777777777779</v>
      </c>
      <c r="KE105" s="15">
        <f>KE101/Data!$B4/Data!$B17*Data!$B15</f>
        <v>0.27777777777777779</v>
      </c>
      <c r="KF105" s="15">
        <f>KF101/Data!$B4/Data!$B17*Data!$B15</f>
        <v>0.3125</v>
      </c>
      <c r="KG105" s="15">
        <f>KG101/Data!$B4/Data!$B17*Data!$B15</f>
        <v>0.3125</v>
      </c>
      <c r="KH105" s="15">
        <f>KH101/Data!$B4/Data!$B17*Data!$B15</f>
        <v>0.3125</v>
      </c>
      <c r="KI105" s="15">
        <f>KI101/Data!$B4/Data!$B17*Data!$B15</f>
        <v>0</v>
      </c>
      <c r="KJ105" s="15">
        <f>KJ101/Data!$B4/Data!$B17*Data!$B15</f>
        <v>0</v>
      </c>
      <c r="KK105" s="15">
        <f>KK101/Data!$B4/Data!$B17*Data!$B15</f>
        <v>0.27777777777777779</v>
      </c>
      <c r="KL105" s="15">
        <f>KL101/Data!$B4/Data!$B17*Data!$B15</f>
        <v>0.27777777777777779</v>
      </c>
      <c r="KM105" s="15">
        <f>KM101/Data!$B4/Data!$B17*Data!$B15</f>
        <v>0.3125</v>
      </c>
      <c r="KN105" s="15">
        <f>KN101/Data!$B4/Data!$B17*Data!$B15</f>
        <v>0.3125</v>
      </c>
      <c r="KO105" s="15">
        <f>KO101/Data!$B4/Data!$B17*Data!$B15</f>
        <v>0.3125</v>
      </c>
      <c r="KP105" s="15">
        <f>KP101/Data!$B4/Data!$B17*Data!$B15</f>
        <v>0</v>
      </c>
      <c r="KQ105" s="15">
        <f>KQ101/Data!$B4/Data!$B17*Data!$B15</f>
        <v>0</v>
      </c>
      <c r="KR105" s="15">
        <f>KR101/Data!$B4/Data!$B17*Data!$B15</f>
        <v>0.27777777777777779</v>
      </c>
      <c r="KS105" s="15">
        <f>KS101/Data!$B4/Data!$B17*Data!$B15</f>
        <v>0.27777777777777779</v>
      </c>
      <c r="KT105" s="15">
        <f>KT101/Data!$B4/Data!$B17*Data!$B15</f>
        <v>0.3125</v>
      </c>
      <c r="KU105" s="15">
        <f>KU101/Data!$B4/Data!$B17*Data!$B15</f>
        <v>0.3125</v>
      </c>
      <c r="KV105" s="15">
        <f>KV101/Data!$B4/Data!$B17*Data!$B15</f>
        <v>0.3125</v>
      </c>
      <c r="KW105" s="15">
        <f>KW101/Data!$B4/Data!$B17*Data!$B15</f>
        <v>0</v>
      </c>
      <c r="KX105" s="15">
        <f>KX101/Data!$B4/Data!$B17*Data!$B15</f>
        <v>0</v>
      </c>
      <c r="KY105" s="15">
        <f>KY101/Data!$B4/Data!$B17*Data!$B15</f>
        <v>0.27777777777777779</v>
      </c>
      <c r="KZ105" s="15">
        <f>KZ101/Data!$B4/Data!$B17*Data!$B15</f>
        <v>0.27777777777777779</v>
      </c>
      <c r="LA105" s="15">
        <f>LA101/Data!$B4/Data!$B17*Data!$B15</f>
        <v>0.3125</v>
      </c>
      <c r="LB105" s="15">
        <f>LB101/Data!$B4/Data!$B17*Data!$B15</f>
        <v>0.3125</v>
      </c>
      <c r="LC105" s="15">
        <f>LC101/Data!$B4/Data!$B17*Data!$B15</f>
        <v>0.3125</v>
      </c>
      <c r="LD105" s="15">
        <f>LD101/Data!$B4/Data!$B17*Data!$B15</f>
        <v>0</v>
      </c>
      <c r="LE105" s="15">
        <f>LE101/Data!$B4/Data!$B17*Data!$B15</f>
        <v>0</v>
      </c>
      <c r="LF105" s="15">
        <f>LF101/Data!$B4/Data!$B17*Data!$B15</f>
        <v>0.27777777777777779</v>
      </c>
      <c r="LG105" s="15">
        <f>LG101/Data!$B4/Data!$B17*Data!$B15</f>
        <v>0.27777777777777779</v>
      </c>
      <c r="LH105" s="15">
        <f>LH101/Data!$B4/Data!$B17*Data!$B15</f>
        <v>0.3125</v>
      </c>
      <c r="LI105" s="15">
        <f>LI101/Data!$B4/Data!$B17*Data!$B15</f>
        <v>0.3125</v>
      </c>
      <c r="LJ105" s="15">
        <f>LJ101/Data!$B4/Data!$B17*Data!$B15</f>
        <v>0.3125</v>
      </c>
      <c r="LK105" s="15">
        <f>LK101/Data!$B4/Data!$B17*Data!$B15</f>
        <v>0</v>
      </c>
      <c r="LL105" s="15">
        <f>LL101/Data!$B4/Data!$B17*Data!$B15</f>
        <v>0</v>
      </c>
      <c r="LM105" s="15">
        <f>LM101/Data!$B4/Data!$B17*Data!$B15</f>
        <v>0.27777777777777779</v>
      </c>
      <c r="LN105" s="15">
        <f>LN101/Data!$B4/Data!$B17*Data!$B15</f>
        <v>0.27777777777777779</v>
      </c>
      <c r="LO105" s="15">
        <f>LO101/Data!$B4/Data!$B17*Data!$B15</f>
        <v>0.3125</v>
      </c>
      <c r="LP105" s="15">
        <f>LP101/Data!$B4/Data!$B17*Data!$B15</f>
        <v>0.3125</v>
      </c>
      <c r="LQ105" s="15">
        <f>LQ101/Data!$B4/Data!$B17*Data!$B15</f>
        <v>0.3125</v>
      </c>
      <c r="LR105" s="15">
        <f>LR101/Data!$B4/Data!$B17*Data!$B15</f>
        <v>0</v>
      </c>
      <c r="LS105" s="15">
        <f>LS101/Data!$B4/Data!$B17*Data!$B15</f>
        <v>0</v>
      </c>
      <c r="LT105" s="15">
        <f>LT101/Data!$B4/Data!$B17*Data!$B15</f>
        <v>0.27777777777777779</v>
      </c>
      <c r="LU105" s="15">
        <f>LU101/Data!$B4/Data!$B17*Data!$B15</f>
        <v>0.27777777777777779</v>
      </c>
      <c r="LV105" s="15">
        <f>LV101/Data!$B4/Data!$B17*Data!$B15</f>
        <v>0.3125</v>
      </c>
      <c r="LW105" s="15">
        <f>LW101/Data!$B4/Data!$B17*Data!$B15</f>
        <v>0.3125</v>
      </c>
      <c r="LX105" s="15">
        <f>LX101/Data!$B4/Data!$B17*Data!$B15</f>
        <v>0.3125</v>
      </c>
      <c r="LY105" s="15">
        <f>LY101/Data!$B4/Data!$B17*Data!$B15</f>
        <v>0</v>
      </c>
      <c r="LZ105" s="15">
        <f>LZ101/Data!$B4/Data!$B17*Data!$B15</f>
        <v>0</v>
      </c>
      <c r="MA105" s="15">
        <f>MA101/Data!$B4/Data!$B17*Data!$B15</f>
        <v>2.8000000000000004E-2</v>
      </c>
      <c r="MB105" s="15">
        <f>MB101/Data!$B4/Data!$B17*Data!$B15</f>
        <v>2.8018518518518522E-2</v>
      </c>
      <c r="MC105" s="15">
        <f>MC101/Data!$B4/Data!$B17*Data!$B15</f>
        <v>3.1541666666666669E-2</v>
      </c>
      <c r="MD105" s="15">
        <f>MD101/Data!$B4/Data!$B17*Data!$B15</f>
        <v>3.15625E-2</v>
      </c>
      <c r="ME105" s="15">
        <f>ME101/Data!$B4/Data!$B17*Data!$B15</f>
        <v>3.1583333333333338E-2</v>
      </c>
      <c r="MF105" s="15">
        <f>MF101/Data!$B4/Data!$B17*Data!$B15</f>
        <v>0</v>
      </c>
      <c r="MG105" s="15">
        <f>MG101/Data!$B4/Data!$B17*Data!$B15</f>
        <v>0</v>
      </c>
      <c r="MH105" s="15">
        <f>MH101/Data!$B4/Data!$B17*Data!$B15</f>
        <v>2.8129629629629633E-2</v>
      </c>
      <c r="MI105" s="15">
        <f>MI101/Data!$B4/Data!$B17*Data!$B15</f>
        <v>2.8148148148148151E-2</v>
      </c>
      <c r="MJ105" s="15">
        <f>MJ101/Data!$B4/Data!$B17*Data!$B15</f>
        <v>3.1687500000000007E-2</v>
      </c>
      <c r="MK105" s="15">
        <f>MK101/Data!$B4/Data!$B17*Data!$B15</f>
        <v>3.1708333333333331E-2</v>
      </c>
      <c r="ML105" s="15">
        <f>ML101/Data!$B4/Data!$B17*Data!$B15</f>
        <v>3.1729166666666669E-2</v>
      </c>
      <c r="MM105" s="15">
        <f>MM101/Data!$B4/Data!$B17*Data!$B15</f>
        <v>0</v>
      </c>
      <c r="MN105" s="15">
        <f>MN101/Data!$B4/Data!$B17*Data!$B15</f>
        <v>0</v>
      </c>
      <c r="MO105" s="15">
        <f>MO101/Data!$B4/Data!$B17*Data!$B15</f>
        <v>2.8259259259259262E-2</v>
      </c>
      <c r="MP105" s="15">
        <f>MP101/Data!$B4/Data!$B17*Data!$B15</f>
        <v>2.827777777777778E-2</v>
      </c>
      <c r="MQ105" s="15">
        <f>MQ101/Data!$B4/Data!$B17*Data!$B15</f>
        <v>3.1833333333333338E-2</v>
      </c>
      <c r="MR105" s="15">
        <f>MR101/Data!$B4/Data!$B17*Data!$B15</f>
        <v>3.185416666666667E-2</v>
      </c>
      <c r="MS105" s="15">
        <f>MS101/Data!$B4/Data!$B17*Data!$B15</f>
        <v>3.1875000000000001E-2</v>
      </c>
      <c r="MT105" s="15">
        <f>MT101/Data!$B4/Data!$B17*Data!$B15</f>
        <v>0</v>
      </c>
      <c r="MU105" s="15">
        <f>MU101/Data!$B4/Data!$B17*Data!$B15</f>
        <v>0</v>
      </c>
      <c r="MV105" s="15">
        <f>MV101/Data!$B4/Data!$B17*Data!$B15</f>
        <v>2.8388888888888894E-2</v>
      </c>
      <c r="MW105" s="15">
        <f>MW101/Data!$B4/Data!$B17*Data!$B15</f>
        <v>2.8407407407407409E-2</v>
      </c>
      <c r="MX105" s="15">
        <f>MX101/Data!$B4/Data!$B17*Data!$B15</f>
        <v>3.1979166666666663E-2</v>
      </c>
      <c r="MY105" s="15">
        <f>MY101/Data!$B4/Data!$B17*Data!$B15</f>
        <v>3.2000000000000008E-2</v>
      </c>
      <c r="MZ105" s="15">
        <f>MZ101/Data!$B4/Data!$B17*Data!$B15</f>
        <v>3.2020833333333332E-2</v>
      </c>
      <c r="NA105" s="15">
        <f>NA101/Data!$B4/Data!$B17*Data!$B15</f>
        <v>0</v>
      </c>
      <c r="NB105" s="15">
        <f>NB101/Data!$B4/Data!$B17*Data!$B15</f>
        <v>0</v>
      </c>
      <c r="NC105" s="15">
        <f>NC101/Data!$B4/Data!$B17*Data!$B15</f>
        <v>2.8518518518518516E-2</v>
      </c>
      <c r="ND105" s="15">
        <f>ND101/Data!$B4/Data!$B17*Data!$B15</f>
        <v>2.8537037037037041E-2</v>
      </c>
      <c r="NE105" s="15">
        <f>NE101/Data!$B4/Data!$B17*Data!$B15</f>
        <v>3.2125000000000001E-2</v>
      </c>
      <c r="NF105" s="15">
        <f>NF101/Data!$B4/Data!$B17*Data!$B15</f>
        <v>3.2145833333333339E-2</v>
      </c>
      <c r="NG105" s="15">
        <f>NG101/Data!$B4/Data!$B17*Data!$B15</f>
        <v>3.216666666666667E-2</v>
      </c>
      <c r="NH105" s="15">
        <f>NH101/Data!$B4/Data!$B17*Data!$B15</f>
        <v>0</v>
      </c>
      <c r="NI105" s="15">
        <f>NI101/Data!$B4/Data!$B17*Data!$B15</f>
        <v>0</v>
      </c>
    </row>
    <row r="106" spans="2:373" ht="15">
      <c r="B106" s="8" t="s">
        <v>217</v>
      </c>
      <c r="C106" s="15">
        <f>C102/Data!$B18</f>
        <v>0.13532763532763534</v>
      </c>
      <c r="D106" s="15">
        <f>D102/Data!$B18</f>
        <v>0.3247863247863248</v>
      </c>
      <c r="E106" s="15">
        <f>E102/Data!$B18</f>
        <v>0.36538461538461536</v>
      </c>
      <c r="F106" s="15">
        <f>F102/Data!$B18</f>
        <v>0.30448717948717952</v>
      </c>
      <c r="G106" s="15">
        <f>G102/Data!$B18</f>
        <v>0.27403846153846151</v>
      </c>
      <c r="H106" s="15">
        <f>H102/Data!$B18</f>
        <v>0</v>
      </c>
      <c r="I106" s="15">
        <f>I102/Data!$B18</f>
        <v>0</v>
      </c>
      <c r="J106" s="15">
        <f>J102/Data!$B18</f>
        <v>0.37891737891737887</v>
      </c>
      <c r="K106" s="15">
        <f>K102/Data!$B18</f>
        <v>0.24358974358974356</v>
      </c>
      <c r="L106" s="15">
        <f>L102/Data!$B18</f>
        <v>0.19791666666666666</v>
      </c>
      <c r="M106" s="15">
        <f>M102/Data!$B18</f>
        <v>0.16746794871794873</v>
      </c>
      <c r="N106" s="15">
        <f>N102/Data!$B18</f>
        <v>0.36538461538461536</v>
      </c>
      <c r="O106" s="15">
        <f>O102/Data!$B18</f>
        <v>0</v>
      </c>
      <c r="P106" s="15">
        <f>P102/Data!$B18</f>
        <v>0</v>
      </c>
      <c r="Q106" s="15">
        <f>Q102/Data!$B18</f>
        <v>0.40598290598290593</v>
      </c>
      <c r="R106" s="15">
        <f>R102/Data!$B18</f>
        <v>0.59544159544159547</v>
      </c>
      <c r="S106" s="15">
        <f>S102/Data!$B18</f>
        <v>0.39583333333333331</v>
      </c>
      <c r="T106" s="15">
        <f>T102/Data!$B18</f>
        <v>0.30448717948717952</v>
      </c>
      <c r="U106" s="15">
        <f>U102/Data!$B18</f>
        <v>0.24358974358974356</v>
      </c>
      <c r="V106" s="15">
        <f>V102/Data!$B18</f>
        <v>0</v>
      </c>
      <c r="W106" s="15">
        <f>W102/Data!$B18</f>
        <v>0</v>
      </c>
      <c r="X106" s="15">
        <f>X102/Data!$B18</f>
        <v>0.35185185185185186</v>
      </c>
      <c r="Y106" s="15">
        <f>Y102/Data!$B18</f>
        <v>0.37891737891737887</v>
      </c>
      <c r="Z106" s="15">
        <f>Z102/Data!$B18</f>
        <v>0.30448717948717952</v>
      </c>
      <c r="AA106" s="15">
        <f>AA102/Data!$B18</f>
        <v>0.27403846153846151</v>
      </c>
      <c r="AB106" s="15">
        <f>AB102/Data!$B18</f>
        <v>0.22836538461538461</v>
      </c>
      <c r="AC106" s="15">
        <f>AC102/Data!$B18</f>
        <v>0</v>
      </c>
      <c r="AD106" s="15">
        <f>AD102/Data!$B18</f>
        <v>0</v>
      </c>
      <c r="AE106" s="15">
        <f>AE102/Data!$B18</f>
        <v>0.48717948717948711</v>
      </c>
      <c r="AF106" s="15">
        <f>AF102/Data!$B18</f>
        <v>0.54131054131054135</v>
      </c>
      <c r="AG106" s="15">
        <f>AG102/Data!$B18</f>
        <v>0.36538461538461536</v>
      </c>
      <c r="AH106" s="15">
        <f>AH102/Data!$B18</f>
        <v>0.24358974358974356</v>
      </c>
      <c r="AI106" s="15">
        <f>AI102/Data!$B18</f>
        <v>0.24358974358974356</v>
      </c>
      <c r="AJ106" s="15">
        <f>AJ102/Data!$B18</f>
        <v>0</v>
      </c>
      <c r="AK106" s="15">
        <f>AK102/Data!$B18</f>
        <v>0</v>
      </c>
      <c r="AL106" s="15">
        <f>AL102/Data!$B18</f>
        <v>0.48717948717948711</v>
      </c>
      <c r="AM106" s="15">
        <f>AM102/Data!$B18</f>
        <v>0.6766381766381766</v>
      </c>
      <c r="AN106" s="15">
        <f>AN102/Data!$B18</f>
        <v>0.48717948717948711</v>
      </c>
      <c r="AO106" s="15">
        <f>AO102/Data!$B18</f>
        <v>0.45673076923076922</v>
      </c>
      <c r="AP106" s="15">
        <f>AP102/Data!$B18</f>
        <v>0.30448717948717952</v>
      </c>
      <c r="AQ106" s="15">
        <f>AQ102/Data!$B18</f>
        <v>0</v>
      </c>
      <c r="AR106" s="15">
        <f>AR102/Data!$B18</f>
        <v>0</v>
      </c>
      <c r="AS106" s="15">
        <f>AS102/Data!$B18</f>
        <v>0.40598290598290593</v>
      </c>
      <c r="AT106" s="15">
        <f>AT102/Data!$B18</f>
        <v>0.40598290598290593</v>
      </c>
      <c r="AU106" s="15">
        <f>AU102/Data!$B18</f>
        <v>0.30448717948717952</v>
      </c>
      <c r="AV106" s="15">
        <f>AV102/Data!$B18</f>
        <v>0.36538461538461536</v>
      </c>
      <c r="AW106" s="15">
        <f>AW102/Data!$B18</f>
        <v>0.42628205128205127</v>
      </c>
      <c r="AX106" s="15">
        <f>AX102/Data!$B18</f>
        <v>0</v>
      </c>
      <c r="AY106" s="15">
        <f>AY102/Data!$B18</f>
        <v>0</v>
      </c>
      <c r="AZ106" s="15">
        <f>AZ102/Data!$B18</f>
        <v>0.54131054131054135</v>
      </c>
      <c r="BA106" s="15">
        <f>BA102/Data!$B18</f>
        <v>0.6766381766381766</v>
      </c>
      <c r="BB106" s="15">
        <f>BB102/Data!$B18</f>
        <v>0.54807692307692302</v>
      </c>
      <c r="BC106" s="15">
        <f>BC102/Data!$B18</f>
        <v>0.54807692307692302</v>
      </c>
      <c r="BD106" s="15">
        <f>BD102/Data!$B18</f>
        <v>0.54807692307692302</v>
      </c>
      <c r="BE106" s="15">
        <f>BE102/Data!$B18</f>
        <v>0</v>
      </c>
      <c r="BF106" s="15">
        <f>BF102/Data!$B18</f>
        <v>0</v>
      </c>
      <c r="BG106" s="15">
        <f>BG102/Data!$B18</f>
        <v>0.48717948717948711</v>
      </c>
      <c r="BH106" s="15">
        <f>BH102/Data!$B18</f>
        <v>0.40598290598290593</v>
      </c>
      <c r="BI106" s="15">
        <f>BI102/Data!$B18</f>
        <v>0.33493589743589747</v>
      </c>
      <c r="BJ106" s="15">
        <f>BJ102/Data!$B18</f>
        <v>0.27403846153846151</v>
      </c>
      <c r="BK106" s="15">
        <f>BK102/Data!$B18</f>
        <v>0.27403846153846151</v>
      </c>
      <c r="BL106" s="15">
        <f>BL102/Data!$B18</f>
        <v>0</v>
      </c>
      <c r="BM106" s="15">
        <f>BM102/Data!$B18</f>
        <v>0</v>
      </c>
      <c r="BN106" s="15">
        <f>BN102/Data!$B18</f>
        <v>0</v>
      </c>
      <c r="BO106" s="15">
        <f>BO102/Data!$B18</f>
        <v>0.59544159544159547</v>
      </c>
      <c r="BP106" s="15">
        <f>BP102/Data!$B18</f>
        <v>0.39583333333333331</v>
      </c>
      <c r="BQ106" s="15">
        <f>BQ102/Data!$B18</f>
        <v>0.21314102564102563</v>
      </c>
      <c r="BR106" s="15">
        <f>BR102/Data!$B18</f>
        <v>0.18269230769230768</v>
      </c>
      <c r="BS106" s="15">
        <f>BS102/Data!$B18</f>
        <v>0</v>
      </c>
      <c r="BT106" s="15">
        <f>BT102/Data!$B18</f>
        <v>0</v>
      </c>
      <c r="BU106" s="15">
        <f>BU102/Data!$B18</f>
        <v>0.40598290598290593</v>
      </c>
      <c r="BV106" s="15">
        <f>BV102/Data!$B18</f>
        <v>0.46011396011396005</v>
      </c>
      <c r="BW106" s="15">
        <f>BW102/Data!$B18</f>
        <v>0.30448717948717952</v>
      </c>
      <c r="BX106" s="15">
        <f>BX102/Data!$B18</f>
        <v>0.30448717948717952</v>
      </c>
      <c r="BY106" s="15">
        <f>BY102/Data!$B18</f>
        <v>0.30448717948717952</v>
      </c>
      <c r="BZ106" s="15">
        <f>BZ102/Data!$B18</f>
        <v>0</v>
      </c>
      <c r="CA106" s="15">
        <f>CA102/Data!$B18</f>
        <v>0</v>
      </c>
      <c r="CB106" s="15">
        <f>CB102/Data!$B18</f>
        <v>0.3247863247863248</v>
      </c>
      <c r="CC106" s="15">
        <f>CC102/Data!$B18</f>
        <v>0.37891737891737887</v>
      </c>
      <c r="CD106" s="15">
        <f>CD102/Data!$B18</f>
        <v>0.60897435897435903</v>
      </c>
      <c r="CE106" s="15">
        <f>CE102/Data!$B18</f>
        <v>0.60897435897435903</v>
      </c>
      <c r="CF106" s="15">
        <f>CF102/Data!$B18</f>
        <v>0.66987179487179493</v>
      </c>
      <c r="CG106" s="15">
        <f>CG102/Data!$B18</f>
        <v>0</v>
      </c>
      <c r="CH106" s="15">
        <f>CH102/Data!$B18</f>
        <v>0</v>
      </c>
      <c r="CI106" s="15">
        <f>CI102/Data!$B18</f>
        <v>0.6766381766381766</v>
      </c>
      <c r="CJ106" s="15">
        <f>CJ102/Data!$B18</f>
        <v>0.97435897435897423</v>
      </c>
      <c r="CK106" s="15">
        <f>CK102/Data!$B18</f>
        <v>1.096153846153846</v>
      </c>
      <c r="CL106" s="15">
        <f>CL102/Data!$B18</f>
        <v>0.76121794871794868</v>
      </c>
      <c r="CM106" s="15">
        <f>CM102/Data!$B18</f>
        <v>0.76121794871794868</v>
      </c>
      <c r="CN106" s="15">
        <f>CN102/Data!$B18</f>
        <v>0</v>
      </c>
      <c r="CO106" s="15">
        <f>CO102/Data!$B18</f>
        <v>0</v>
      </c>
      <c r="CP106" s="15">
        <f>CP102/Data!$B18</f>
        <v>0.6766381766381766</v>
      </c>
      <c r="CQ106" s="15">
        <f>CQ102/Data!$B18</f>
        <v>0.97435897435897423</v>
      </c>
      <c r="CR106" s="15">
        <f>CR102/Data!$B18</f>
        <v>0.76121794871794868</v>
      </c>
      <c r="CS106" s="15">
        <f>CS102/Data!$B18</f>
        <v>0.54807692307692302</v>
      </c>
      <c r="CT106" s="15">
        <f>CT102/Data!$B18</f>
        <v>0.42628205128205127</v>
      </c>
      <c r="CU106" s="15">
        <f>CU102/Data!$B18</f>
        <v>0</v>
      </c>
      <c r="CV106" s="15">
        <f>CV102/Data!$B18</f>
        <v>0</v>
      </c>
      <c r="CW106" s="15">
        <f>CW102/Data!$B18</f>
        <v>0</v>
      </c>
      <c r="CX106" s="15">
        <f>CX102/Data!$B18</f>
        <v>0.54131054131054135</v>
      </c>
      <c r="CY106" s="15">
        <f>CY102/Data!$B18</f>
        <v>0.30448717948717952</v>
      </c>
      <c r="CZ106" s="15">
        <f>CZ102/Data!$B18</f>
        <v>0.21314102564102563</v>
      </c>
      <c r="DA106" s="15">
        <f>DA102/Data!$B18</f>
        <v>0.66987179487179493</v>
      </c>
      <c r="DB106" s="15">
        <f>DB102/Data!$B18</f>
        <v>0</v>
      </c>
      <c r="DC106" s="15">
        <f>DC102/Data!$B18</f>
        <v>0</v>
      </c>
      <c r="DD106" s="15">
        <f>DD102/Data!$B18</f>
        <v>0.75783475783475773</v>
      </c>
      <c r="DE106" s="15">
        <f>DE102/Data!$B18</f>
        <v>0.87962962962962954</v>
      </c>
      <c r="DF106" s="15">
        <f>DF102/Data!$B18</f>
        <v>0.66987179487179493</v>
      </c>
      <c r="DG106" s="15">
        <f>DG102/Data!$B18</f>
        <v>0.66987179487179493</v>
      </c>
      <c r="DH106" s="15">
        <f>DH102/Data!$B18</f>
        <v>0.91346153846153844</v>
      </c>
      <c r="DI106" s="15">
        <f>DI102/Data!$B18</f>
        <v>0</v>
      </c>
      <c r="DJ106" s="15">
        <f>DJ102/Data!$B18</f>
        <v>0</v>
      </c>
      <c r="DK106" s="15">
        <f>DK102/Data!$B18</f>
        <v>0.86609686609686609</v>
      </c>
      <c r="DL106" s="15">
        <f>DL102/Data!$B18</f>
        <v>1.0284900284900285</v>
      </c>
      <c r="DM106" s="15">
        <f>DM102/Data!$B18</f>
        <v>1.0657051282051282</v>
      </c>
      <c r="DN106" s="15">
        <f>DN102/Data!$B18</f>
        <v>0.85256410256410253</v>
      </c>
      <c r="DO106" s="15">
        <f>DO102/Data!$B18</f>
        <v>1.0657051282051282</v>
      </c>
      <c r="DP106" s="15">
        <f>DP102/Data!$B18</f>
        <v>0</v>
      </c>
      <c r="DQ106" s="15">
        <f>DQ102/Data!$B18</f>
        <v>0</v>
      </c>
      <c r="DR106" s="15">
        <f>DR102/Data!$B18</f>
        <v>0.48717948717948711</v>
      </c>
      <c r="DS106" s="15">
        <f>DS102/Data!$B18</f>
        <v>0.35185185185185186</v>
      </c>
      <c r="DT106" s="15">
        <f>DT102/Data!$B18</f>
        <v>0.21314102564102563</v>
      </c>
      <c r="DU106" s="15">
        <f>DU102/Data!$B18</f>
        <v>0.21314102564102563</v>
      </c>
      <c r="DV106" s="15">
        <f>DV102/Data!$B18</f>
        <v>0.24358974358974356</v>
      </c>
      <c r="DW106" s="15">
        <f>DW102/Data!$B18</f>
        <v>0</v>
      </c>
      <c r="DX106" s="15">
        <f>DX102/Data!$B18</f>
        <v>0</v>
      </c>
      <c r="DY106" s="15">
        <f>DY102/Data!$B18</f>
        <v>0.3247863247863248</v>
      </c>
      <c r="DZ106" s="15">
        <f>DZ102/Data!$B18</f>
        <v>0.35185185185185186</v>
      </c>
      <c r="EA106" s="15">
        <f>EA102/Data!$B18</f>
        <v>0.21314102564102563</v>
      </c>
      <c r="EB106" s="15">
        <f>EB102/Data!$B18</f>
        <v>0.24358974358974356</v>
      </c>
      <c r="EC106" s="15">
        <f>EC102/Data!$B18</f>
        <v>0.24358974358974356</v>
      </c>
      <c r="ED106" s="15">
        <f>ED102/Data!$B18</f>
        <v>0</v>
      </c>
      <c r="EE106" s="15">
        <f>EE102/Data!$B18</f>
        <v>0</v>
      </c>
      <c r="EF106" s="15">
        <f>EF102/Data!$B18</f>
        <v>0.40598290598290593</v>
      </c>
      <c r="EG106" s="15">
        <f>EG102/Data!$B18</f>
        <v>0.54131054131054135</v>
      </c>
      <c r="EH106" s="15">
        <f>EH102/Data!$B18</f>
        <v>0.39583333333333331</v>
      </c>
      <c r="EI106" s="15">
        <f>EI102/Data!$B18</f>
        <v>0.39583333333333331</v>
      </c>
      <c r="EJ106" s="15">
        <f>EJ102/Data!$B18</f>
        <v>0.54807692307692302</v>
      </c>
      <c r="EK106" s="15">
        <f>EK102/Data!$B18</f>
        <v>0</v>
      </c>
      <c r="EL106" s="15">
        <f>EL102/Data!$B18</f>
        <v>0</v>
      </c>
      <c r="EM106" s="15">
        <f>EM102/Data!$B18</f>
        <v>0.75783475783475773</v>
      </c>
      <c r="EN106" s="15">
        <f>EN102/Data!$B18</f>
        <v>1.1908831908831909</v>
      </c>
      <c r="EO106" s="15">
        <f>EO102/Data!$B18</f>
        <v>0.85256410256410253</v>
      </c>
      <c r="EP106" s="15">
        <f>EP102/Data!$B18</f>
        <v>0.79166666666666663</v>
      </c>
      <c r="EQ106" s="15">
        <f>EQ102/Data!$B18</f>
        <v>0.79166666666666663</v>
      </c>
      <c r="ER106" s="15">
        <f>ER102/Data!$B18</f>
        <v>0</v>
      </c>
      <c r="ES106" s="15">
        <f>ES102/Data!$B18</f>
        <v>0</v>
      </c>
      <c r="ET106" s="15">
        <f>ET102/Data!$B18</f>
        <v>0.75783475783475773</v>
      </c>
      <c r="EU106" s="15">
        <f>EU102/Data!$B18</f>
        <v>1.2179487179487181</v>
      </c>
      <c r="EV106" s="15">
        <f>EV102/Data!$B18</f>
        <v>0.97435897435897423</v>
      </c>
      <c r="EW106" s="15">
        <f>EW102/Data!$B18</f>
        <v>0.85256410256410253</v>
      </c>
      <c r="EX106" s="15">
        <f>EX102/Data!$B18</f>
        <v>0.85256410256410253</v>
      </c>
      <c r="EY106" s="15">
        <f>EY102/Data!$B18</f>
        <v>0</v>
      </c>
      <c r="EZ106" s="15">
        <f>EZ102/Data!$B18</f>
        <v>0</v>
      </c>
      <c r="FA106" s="15">
        <f>FA102/Data!$B18</f>
        <v>0.86609686609686609</v>
      </c>
      <c r="FB106" s="15">
        <f>FB102/Data!$B18</f>
        <v>1.1367521367521367</v>
      </c>
      <c r="FC106" s="15">
        <f>FC102/Data!$B18</f>
        <v>1.0352564102564101</v>
      </c>
      <c r="FD106" s="15">
        <f>FD102/Data!$B18</f>
        <v>0.91346153846153844</v>
      </c>
      <c r="FE106" s="15">
        <f>FE102/Data!$B18</f>
        <v>0.91346153846153844</v>
      </c>
      <c r="FF106" s="15">
        <f>FF102/Data!$B18</f>
        <v>0</v>
      </c>
      <c r="FG106" s="15">
        <f>FG102/Data!$B18</f>
        <v>0</v>
      </c>
      <c r="FH106" s="15">
        <f>FH102/Data!$B18</f>
        <v>1.0284900284900285</v>
      </c>
      <c r="FI106" s="15">
        <f>FI102/Data!$B18</f>
        <v>0.54131054131054135</v>
      </c>
      <c r="FJ106" s="15">
        <f>FJ102/Data!$B18</f>
        <v>0.45673076923076922</v>
      </c>
      <c r="FK106" s="15">
        <f>FK102/Data!$B18</f>
        <v>0.45673076923076922</v>
      </c>
      <c r="FL106" s="15">
        <f>FL102/Data!$B18</f>
        <v>0.45673076923076922</v>
      </c>
      <c r="FM106" s="15">
        <f>FM102/Data!$B18</f>
        <v>0</v>
      </c>
      <c r="FN106" s="15">
        <f>FN102/Data!$B18</f>
        <v>0</v>
      </c>
      <c r="FO106" s="15">
        <f>FO102/Data!$B18</f>
        <v>0.40598290598290593</v>
      </c>
      <c r="FP106" s="15">
        <f>FP102/Data!$B18</f>
        <v>0.40598290598290593</v>
      </c>
      <c r="FQ106" s="15">
        <f>FQ102/Data!$B18</f>
        <v>0.45673076923076922</v>
      </c>
      <c r="FR106" s="15">
        <f>FR102/Data!$B18</f>
        <v>0.45673076923076922</v>
      </c>
      <c r="FS106" s="15">
        <f>FS102/Data!$B18</f>
        <v>0.45673076923076922</v>
      </c>
      <c r="FT106" s="15">
        <f>FT102/Data!$B18</f>
        <v>0</v>
      </c>
      <c r="FU106" s="15">
        <f>FU102/Data!$B18</f>
        <v>0</v>
      </c>
      <c r="FV106" s="15">
        <f>FV102/Data!$B18</f>
        <v>0.40598290598290593</v>
      </c>
      <c r="FW106" s="15">
        <f>FW102/Data!$B18</f>
        <v>0.40598290598290593</v>
      </c>
      <c r="FX106" s="15">
        <f>FX102/Data!$B18</f>
        <v>0.45673076923076922</v>
      </c>
      <c r="FY106" s="15">
        <f>FY102/Data!$B18</f>
        <v>0.45673076923076922</v>
      </c>
      <c r="FZ106" s="15">
        <f>FZ102/Data!$B18</f>
        <v>0.45673076923076922</v>
      </c>
      <c r="GA106" s="15">
        <f>GA102/Data!$B18</f>
        <v>0</v>
      </c>
      <c r="GB106" s="15">
        <f>GB102/Data!$B18</f>
        <v>0</v>
      </c>
      <c r="GC106" s="15">
        <f>GC102/Data!$B18</f>
        <v>0.40598290598290593</v>
      </c>
      <c r="GD106" s="15">
        <f>GD102/Data!$B18</f>
        <v>0.40598290598290593</v>
      </c>
      <c r="GE106" s="15">
        <f>GE102/Data!$B18</f>
        <v>0.45673076923076922</v>
      </c>
      <c r="GF106" s="15">
        <f>GF102/Data!$B18</f>
        <v>0.45673076923076922</v>
      </c>
      <c r="GG106" s="15">
        <f>GG102/Data!$B18</f>
        <v>0.45673076923076922</v>
      </c>
      <c r="GH106" s="15">
        <f>GH102/Data!$B18</f>
        <v>0</v>
      </c>
      <c r="GI106" s="15">
        <f>GI102/Data!$B18</f>
        <v>0</v>
      </c>
      <c r="GJ106" s="15">
        <f>GJ102/Data!$B18</f>
        <v>0.40598290598290593</v>
      </c>
      <c r="GK106" s="15">
        <f>GK102/Data!$B18</f>
        <v>0.40598290598290593</v>
      </c>
      <c r="GL106" s="15">
        <f>GL102/Data!$B18</f>
        <v>0.45673076923076922</v>
      </c>
      <c r="GM106" s="15">
        <f>GM102/Data!$B18</f>
        <v>0.45673076923076922</v>
      </c>
      <c r="GN106" s="15">
        <f>GN102/Data!$B18</f>
        <v>0.45673076923076922</v>
      </c>
      <c r="GO106" s="15">
        <f>GO102/Data!$B18</f>
        <v>0</v>
      </c>
      <c r="GP106" s="15">
        <f>GP102/Data!$B18</f>
        <v>0</v>
      </c>
      <c r="GQ106" s="15">
        <f>GQ102/Data!$B18</f>
        <v>0.40598290598290593</v>
      </c>
      <c r="GR106" s="15">
        <f>GR102/Data!$B18</f>
        <v>0.40598290598290593</v>
      </c>
      <c r="GS106" s="15">
        <f>GS102/Data!$B18</f>
        <v>0.45673076923076922</v>
      </c>
      <c r="GT106" s="15">
        <f>GT102/Data!$B18</f>
        <v>0.45673076923076922</v>
      </c>
      <c r="GU106" s="15">
        <f>GU102/Data!$B18</f>
        <v>0.45673076923076922</v>
      </c>
      <c r="GV106" s="15">
        <f>GV102/Data!$B18</f>
        <v>0</v>
      </c>
      <c r="GW106" s="15">
        <f>GW102/Data!$B18</f>
        <v>0</v>
      </c>
      <c r="GX106" s="15">
        <f>GX102/Data!$B18</f>
        <v>0.40598290598290593</v>
      </c>
      <c r="GY106" s="15">
        <f>GY102/Data!$B18</f>
        <v>0.40598290598290593</v>
      </c>
      <c r="GZ106" s="15">
        <f>GZ102/Data!$B18</f>
        <v>0.45673076923076922</v>
      </c>
      <c r="HA106" s="15">
        <f>HA102/Data!$B18</f>
        <v>0.45673076923076922</v>
      </c>
      <c r="HB106" s="15">
        <f>HB102/Data!$B18</f>
        <v>0.45673076923076922</v>
      </c>
      <c r="HC106" s="15">
        <f>HC102/Data!$B18</f>
        <v>0</v>
      </c>
      <c r="HD106" s="15">
        <f>HD102/Data!$B18</f>
        <v>0</v>
      </c>
      <c r="HE106" s="15">
        <f>HE102/Data!$B18</f>
        <v>0.40598290598290593</v>
      </c>
      <c r="HF106" s="15">
        <f>HF102/Data!$B18</f>
        <v>0.40598290598290593</v>
      </c>
      <c r="HG106" s="15">
        <f>HG102/Data!$B18</f>
        <v>0.45673076923076922</v>
      </c>
      <c r="HH106" s="15">
        <f>HH102/Data!$B18</f>
        <v>0.45673076923076922</v>
      </c>
      <c r="HI106" s="15">
        <f>HI102/Data!$B18</f>
        <v>0.45673076923076922</v>
      </c>
      <c r="HJ106" s="15">
        <f>HJ102/Data!$B18</f>
        <v>0</v>
      </c>
      <c r="HK106" s="15">
        <f>HK102/Data!$B18</f>
        <v>0</v>
      </c>
      <c r="HL106" s="15">
        <f>HL102/Data!$B18</f>
        <v>0.40598290598290593</v>
      </c>
      <c r="HM106" s="15">
        <f>HM102/Data!$B18</f>
        <v>0.40598290598290593</v>
      </c>
      <c r="HN106" s="15">
        <f>HN102/Data!$B18</f>
        <v>0.45673076923076922</v>
      </c>
      <c r="HO106" s="15">
        <f>HO102/Data!$B18</f>
        <v>0.45673076923076922</v>
      </c>
      <c r="HP106" s="15">
        <f>HP102/Data!$B18</f>
        <v>0.45673076923076922</v>
      </c>
      <c r="HQ106" s="15">
        <f>HQ102/Data!$B18</f>
        <v>0</v>
      </c>
      <c r="HR106" s="15">
        <f>HR102/Data!$B18</f>
        <v>0</v>
      </c>
      <c r="HS106" s="15">
        <f>HS102/Data!$B18</f>
        <v>0.40598290598290593</v>
      </c>
      <c r="HT106" s="15">
        <f>HT102/Data!$B18</f>
        <v>0.40598290598290593</v>
      </c>
      <c r="HU106" s="15">
        <f>HU102/Data!$B18</f>
        <v>0.45673076923076922</v>
      </c>
      <c r="HV106" s="15">
        <f>HV102/Data!$B18</f>
        <v>0.45673076923076922</v>
      </c>
      <c r="HW106" s="15">
        <f>HW102/Data!$B18</f>
        <v>0.45673076923076922</v>
      </c>
      <c r="HX106" s="15">
        <f>HX102/Data!$B18</f>
        <v>0</v>
      </c>
      <c r="HY106" s="15">
        <f>HY102/Data!$B18</f>
        <v>0</v>
      </c>
      <c r="HZ106" s="15">
        <f>HZ102/Data!$B18</f>
        <v>0.40598290598290593</v>
      </c>
      <c r="IA106" s="15">
        <f>IA102/Data!$B18</f>
        <v>0.40598290598290593</v>
      </c>
      <c r="IB106" s="15">
        <f>IB102/Data!$B18</f>
        <v>0.45673076923076922</v>
      </c>
      <c r="IC106" s="15">
        <f>IC102/Data!$B18</f>
        <v>0.45673076923076922</v>
      </c>
      <c r="ID106" s="15">
        <f>ID102/Data!$B18</f>
        <v>0.45673076923076922</v>
      </c>
      <c r="IE106" s="15">
        <f>IE102/Data!$B18</f>
        <v>0</v>
      </c>
      <c r="IF106" s="15">
        <f>IF102/Data!$B18</f>
        <v>0</v>
      </c>
      <c r="IG106" s="15">
        <f>IG102/Data!$B18</f>
        <v>0.40598290598290593</v>
      </c>
      <c r="IH106" s="15">
        <f>IH102/Data!$B18</f>
        <v>0.40598290598290593</v>
      </c>
      <c r="II106" s="15">
        <f>II102/Data!$B18</f>
        <v>0.45673076923076922</v>
      </c>
      <c r="IJ106" s="15">
        <f>IJ102/Data!$B18</f>
        <v>0.45673076923076922</v>
      </c>
      <c r="IK106" s="15">
        <f>IK102/Data!$B18</f>
        <v>0.45673076923076922</v>
      </c>
      <c r="IL106" s="15">
        <f>IL102/Data!$B18</f>
        <v>0</v>
      </c>
      <c r="IM106" s="15">
        <f>IM102/Data!$B18</f>
        <v>0</v>
      </c>
      <c r="IN106" s="15">
        <f>IN102/Data!$B18</f>
        <v>0.40598290598290593</v>
      </c>
      <c r="IO106" s="15">
        <f>IO102/Data!$B18</f>
        <v>0.40598290598290593</v>
      </c>
      <c r="IP106" s="15">
        <f>IP102/Data!$B18</f>
        <v>0.45673076923076922</v>
      </c>
      <c r="IQ106" s="15">
        <f>IQ102/Data!$B18</f>
        <v>0.45673076923076922</v>
      </c>
      <c r="IR106" s="15">
        <f>IR102/Data!$B18</f>
        <v>0.45673076923076922</v>
      </c>
      <c r="IS106" s="15">
        <f>IS102/Data!$B18</f>
        <v>0</v>
      </c>
      <c r="IT106" s="15">
        <f>IT102/Data!$B18</f>
        <v>0</v>
      </c>
      <c r="IU106" s="15">
        <f>IU102/Data!$B18</f>
        <v>0.40598290598290593</v>
      </c>
      <c r="IV106" s="15">
        <f>IV102/Data!$B18</f>
        <v>0.40598290598290593</v>
      </c>
      <c r="IW106" s="15">
        <f>IW102/Data!$B18</f>
        <v>0.45673076923076922</v>
      </c>
      <c r="IX106" s="15">
        <f>IX102/Data!$B18</f>
        <v>0.45673076923076922</v>
      </c>
      <c r="IY106" s="15">
        <f>IY102/Data!$B18</f>
        <v>0.45673076923076922</v>
      </c>
      <c r="IZ106" s="15">
        <f>IZ102/Data!$B18</f>
        <v>0</v>
      </c>
      <c r="JA106" s="15">
        <f>JA102/Data!$B18</f>
        <v>0</v>
      </c>
      <c r="JB106" s="15">
        <f>JB102/Data!$B18</f>
        <v>0.40598290598290593</v>
      </c>
      <c r="JC106" s="15">
        <f>JC102/Data!$B18</f>
        <v>0.40598290598290593</v>
      </c>
      <c r="JD106" s="15">
        <f>JD102/Data!$B18</f>
        <v>0.45673076923076922</v>
      </c>
      <c r="JE106" s="15">
        <f>JE102/Data!$B18</f>
        <v>0.45673076923076922</v>
      </c>
      <c r="JF106" s="15">
        <f>JF102/Data!$B18</f>
        <v>0.45673076923076922</v>
      </c>
      <c r="JG106" s="15">
        <f>JG102/Data!$B18</f>
        <v>0</v>
      </c>
      <c r="JH106" s="15">
        <f>JH102/Data!$B18</f>
        <v>0</v>
      </c>
      <c r="JI106" s="15">
        <f>JI102/Data!$B18</f>
        <v>0.40598290598290593</v>
      </c>
      <c r="JJ106" s="15">
        <f>JJ102/Data!$B18</f>
        <v>0.40598290598290593</v>
      </c>
      <c r="JK106" s="15">
        <f>JK102/Data!$B18</f>
        <v>0.45673076923076922</v>
      </c>
      <c r="JL106" s="15">
        <f>JL102/Data!$B18</f>
        <v>0.45673076923076922</v>
      </c>
      <c r="JM106" s="15">
        <f>JM102/Data!$B18</f>
        <v>0.45673076923076922</v>
      </c>
      <c r="JN106" s="15">
        <f>JN102/Data!$B18</f>
        <v>0</v>
      </c>
      <c r="JO106" s="15">
        <f>JO102/Data!$B18</f>
        <v>0</v>
      </c>
      <c r="JP106" s="15">
        <f>JP102/Data!$B18</f>
        <v>0.40598290598290593</v>
      </c>
      <c r="JQ106" s="15">
        <f>JQ102/Data!$B18</f>
        <v>0.40598290598290593</v>
      </c>
      <c r="JR106" s="15">
        <f>JR102/Data!$B18</f>
        <v>0.45673076923076922</v>
      </c>
      <c r="JS106" s="15">
        <f>JS102/Data!$B18</f>
        <v>0.45673076923076922</v>
      </c>
      <c r="JT106" s="15">
        <f>JT102/Data!$B18</f>
        <v>0.45673076923076922</v>
      </c>
      <c r="JU106" s="15">
        <f>JU102/Data!$B18</f>
        <v>0</v>
      </c>
      <c r="JV106" s="15">
        <f>JV102/Data!$B18</f>
        <v>0</v>
      </c>
      <c r="JW106" s="15">
        <f>JW102/Data!$B18</f>
        <v>0.40598290598290593</v>
      </c>
      <c r="JX106" s="15">
        <f>JX102/Data!$B18</f>
        <v>0.40598290598290593</v>
      </c>
      <c r="JY106" s="15">
        <f>JY102/Data!$B18</f>
        <v>0.45673076923076922</v>
      </c>
      <c r="JZ106" s="15">
        <f>JZ102/Data!$B18</f>
        <v>0.45673076923076922</v>
      </c>
      <c r="KA106" s="15">
        <f>KA102/Data!$B18</f>
        <v>0.45673076923076922</v>
      </c>
      <c r="KB106" s="15">
        <f>KB102/Data!$B18</f>
        <v>0</v>
      </c>
      <c r="KC106" s="15">
        <f>KC102/Data!$B18</f>
        <v>0</v>
      </c>
      <c r="KD106" s="15">
        <f>KD102/Data!$B18</f>
        <v>0.40598290598290593</v>
      </c>
      <c r="KE106" s="15">
        <f>KE102/Data!$B18</f>
        <v>0.40598290598290593</v>
      </c>
      <c r="KF106" s="15">
        <f>KF102/Data!$B18</f>
        <v>0.45673076923076922</v>
      </c>
      <c r="KG106" s="15">
        <f>KG102/Data!$B18</f>
        <v>0.45673076923076922</v>
      </c>
      <c r="KH106" s="15">
        <f>KH102/Data!$B18</f>
        <v>0.45673076923076922</v>
      </c>
      <c r="KI106" s="15">
        <f>KI102/Data!$B18</f>
        <v>0</v>
      </c>
      <c r="KJ106" s="15">
        <f>KJ102/Data!$B18</f>
        <v>0</v>
      </c>
      <c r="KK106" s="15">
        <f>KK102/Data!$B18</f>
        <v>0.40598290598290593</v>
      </c>
      <c r="KL106" s="15">
        <f>KL102/Data!$B18</f>
        <v>0.40598290598290593</v>
      </c>
      <c r="KM106" s="15">
        <f>KM102/Data!$B18</f>
        <v>0.45673076923076922</v>
      </c>
      <c r="KN106" s="15">
        <f>KN102/Data!$B18</f>
        <v>0.45673076923076922</v>
      </c>
      <c r="KO106" s="15">
        <f>KO102/Data!$B18</f>
        <v>0.45673076923076922</v>
      </c>
      <c r="KP106" s="15">
        <f>KP102/Data!$B18</f>
        <v>0</v>
      </c>
      <c r="KQ106" s="15">
        <f>KQ102/Data!$B18</f>
        <v>0</v>
      </c>
      <c r="KR106" s="15">
        <f>KR102/Data!$B18</f>
        <v>0.40598290598290593</v>
      </c>
      <c r="KS106" s="15">
        <f>KS102/Data!$B18</f>
        <v>0.40598290598290593</v>
      </c>
      <c r="KT106" s="15">
        <f>KT102/Data!$B18</f>
        <v>0.45673076923076922</v>
      </c>
      <c r="KU106" s="15">
        <f>KU102/Data!$B18</f>
        <v>0.45673076923076922</v>
      </c>
      <c r="KV106" s="15">
        <f>KV102/Data!$B18</f>
        <v>0.45673076923076922</v>
      </c>
      <c r="KW106" s="15">
        <f>KW102/Data!$B18</f>
        <v>0</v>
      </c>
      <c r="KX106" s="15">
        <f>KX102/Data!$B18</f>
        <v>0</v>
      </c>
      <c r="KY106" s="15">
        <f>KY102/Data!$B18</f>
        <v>0.40598290598290593</v>
      </c>
      <c r="KZ106" s="15">
        <f>KZ102/Data!$B18</f>
        <v>0.40598290598290593</v>
      </c>
      <c r="LA106" s="15">
        <f>LA102/Data!$B18</f>
        <v>0.45673076923076922</v>
      </c>
      <c r="LB106" s="15">
        <f>LB102/Data!$B18</f>
        <v>0.45673076923076922</v>
      </c>
      <c r="LC106" s="15">
        <f>LC102/Data!$B18</f>
        <v>0.45673076923076922</v>
      </c>
      <c r="LD106" s="15">
        <f>LD102/Data!$B18</f>
        <v>0</v>
      </c>
      <c r="LE106" s="15">
        <f>LE102/Data!$B18</f>
        <v>0</v>
      </c>
      <c r="LF106" s="15">
        <f>LF102/Data!$B18</f>
        <v>0.40598290598290593</v>
      </c>
      <c r="LG106" s="15">
        <f>LG102/Data!$B18</f>
        <v>0.40598290598290593</v>
      </c>
      <c r="LH106" s="15">
        <f>LH102/Data!$B18</f>
        <v>0.45673076923076922</v>
      </c>
      <c r="LI106" s="15">
        <f>LI102/Data!$B18</f>
        <v>0.45673076923076922</v>
      </c>
      <c r="LJ106" s="15">
        <f>LJ102/Data!$B18</f>
        <v>0.45673076923076922</v>
      </c>
      <c r="LK106" s="15">
        <f>LK102/Data!$B18</f>
        <v>0</v>
      </c>
      <c r="LL106" s="15">
        <f>LL102/Data!$B18</f>
        <v>0</v>
      </c>
      <c r="LM106" s="15">
        <f>LM102/Data!$B18</f>
        <v>0.40598290598290593</v>
      </c>
      <c r="LN106" s="15">
        <f>LN102/Data!$B18</f>
        <v>0.40598290598290593</v>
      </c>
      <c r="LO106" s="15">
        <f>LO102/Data!$B18</f>
        <v>0.45673076923076922</v>
      </c>
      <c r="LP106" s="15">
        <f>LP102/Data!$B18</f>
        <v>0.45673076923076922</v>
      </c>
      <c r="LQ106" s="15">
        <f>LQ102/Data!$B18</f>
        <v>0.45673076923076922</v>
      </c>
      <c r="LR106" s="15">
        <f>LR102/Data!$B18</f>
        <v>0</v>
      </c>
      <c r="LS106" s="15">
        <f>LS102/Data!$B18</f>
        <v>0</v>
      </c>
      <c r="LT106" s="15">
        <f>LT102/Data!$B18</f>
        <v>0.40598290598290593</v>
      </c>
      <c r="LU106" s="15">
        <f>LU102/Data!$B18</f>
        <v>0.40598290598290593</v>
      </c>
      <c r="LV106" s="15">
        <f>LV102/Data!$B18</f>
        <v>0.45673076923076922</v>
      </c>
      <c r="LW106" s="15">
        <f>LW102/Data!$B18</f>
        <v>0.45673076923076922</v>
      </c>
      <c r="LX106" s="15">
        <f>LX102/Data!$B18</f>
        <v>0.45673076923076922</v>
      </c>
      <c r="LY106" s="15">
        <f>LY102/Data!$B18</f>
        <v>0</v>
      </c>
      <c r="LZ106" s="15">
        <f>LZ102/Data!$B18</f>
        <v>0</v>
      </c>
      <c r="MA106" s="15">
        <f>MA102/Data!$B18</f>
        <v>4.0923076923076923E-2</v>
      </c>
      <c r="MB106" s="15">
        <f>MB102/Data!$B18</f>
        <v>4.0950142450142453E-2</v>
      </c>
      <c r="MC106" s="15">
        <f>MC102/Data!$B18</f>
        <v>4.6099358974358969E-2</v>
      </c>
      <c r="MD106" s="15">
        <f>MD102/Data!$B18</f>
        <v>4.6129807692307692E-2</v>
      </c>
      <c r="ME106" s="15">
        <f>ME102/Data!$B18</f>
        <v>4.6160256410256416E-2</v>
      </c>
      <c r="MF106" s="15">
        <f>MF102/Data!$B18</f>
        <v>0</v>
      </c>
      <c r="MG106" s="15">
        <f>MG102/Data!$B18</f>
        <v>0</v>
      </c>
      <c r="MH106" s="15">
        <f>MH102/Data!$B18</f>
        <v>4.1112535612535618E-2</v>
      </c>
      <c r="MI106" s="15">
        <f>MI102/Data!$B18</f>
        <v>4.1139601139601141E-2</v>
      </c>
      <c r="MJ106" s="15">
        <f>MJ102/Data!$B18</f>
        <v>4.6312500000000006E-2</v>
      </c>
      <c r="MK106" s="15">
        <f>MK102/Data!$B18</f>
        <v>4.6342948717948709E-2</v>
      </c>
      <c r="ML106" s="15">
        <f>ML102/Data!$B18</f>
        <v>4.637339743589744E-2</v>
      </c>
      <c r="MM106" s="15">
        <f>MM102/Data!$B18</f>
        <v>0</v>
      </c>
      <c r="MN106" s="15">
        <f>MN102/Data!$B18</f>
        <v>0</v>
      </c>
      <c r="MO106" s="15">
        <f>MO102/Data!$B18</f>
        <v>4.1301994301994306E-2</v>
      </c>
      <c r="MP106" s="15">
        <f>MP102/Data!$B18</f>
        <v>4.1329059829059829E-2</v>
      </c>
      <c r="MQ106" s="15">
        <f>MQ102/Data!$B18</f>
        <v>4.6525641025641024E-2</v>
      </c>
      <c r="MR106" s="15">
        <f>MR102/Data!$B18</f>
        <v>4.6556089743589747E-2</v>
      </c>
      <c r="MS106" s="15">
        <f>MS102/Data!$B18</f>
        <v>4.6586538461538457E-2</v>
      </c>
      <c r="MT106" s="15">
        <f>MT102/Data!$B18</f>
        <v>0</v>
      </c>
      <c r="MU106" s="15">
        <f>MU102/Data!$B18</f>
        <v>0</v>
      </c>
      <c r="MV106" s="15">
        <f>MV102/Data!$B18</f>
        <v>4.1491452991452994E-2</v>
      </c>
      <c r="MW106" s="15">
        <f>MW102/Data!$B18</f>
        <v>4.1518518518518517E-2</v>
      </c>
      <c r="MX106" s="15">
        <f>MX102/Data!$B18</f>
        <v>4.6738782051282048E-2</v>
      </c>
      <c r="MY106" s="15">
        <f>MY102/Data!$B18</f>
        <v>4.6769230769230771E-2</v>
      </c>
      <c r="MZ106" s="15">
        <f>MZ102/Data!$B18</f>
        <v>4.6799679487179481E-2</v>
      </c>
      <c r="NA106" s="15">
        <f>NA102/Data!$B18</f>
        <v>0</v>
      </c>
      <c r="NB106" s="15">
        <f>NB102/Data!$B18</f>
        <v>0</v>
      </c>
      <c r="NC106" s="15">
        <f>NC102/Data!$B18</f>
        <v>4.1680911680911682E-2</v>
      </c>
      <c r="ND106" s="15">
        <f>ND102/Data!$B18</f>
        <v>4.1707977207977205E-2</v>
      </c>
      <c r="NE106" s="15">
        <f>NE102/Data!$B18</f>
        <v>4.6951923076923072E-2</v>
      </c>
      <c r="NF106" s="15">
        <f>NF102/Data!$B18</f>
        <v>4.6982371794871795E-2</v>
      </c>
      <c r="NG106" s="15">
        <f>NG102/Data!$B18</f>
        <v>4.7012820512820512E-2</v>
      </c>
      <c r="NH106" s="15">
        <f>NH102/Data!$B18</f>
        <v>0</v>
      </c>
      <c r="NI106" s="15">
        <f>NI102/Data!$B18</f>
        <v>0</v>
      </c>
    </row>
    <row r="107" spans="2:373" ht="15">
      <c r="B107" s="8" t="s">
        <v>1179</v>
      </c>
      <c r="C107" s="8">
        <f>C104*Data!$B19</f>
        <v>2.1111111111111108E-2</v>
      </c>
      <c r="D107" s="8">
        <f>D104*Data!$B19</f>
        <v>5.0666666666666665E-2</v>
      </c>
      <c r="E107" s="8">
        <f>E104*Data!$B19</f>
        <v>5.7000000000000009E-2</v>
      </c>
      <c r="F107" s="8">
        <f>F104*Data!$B19</f>
        <v>4.7500000000000001E-2</v>
      </c>
      <c r="G107" s="8">
        <f>G104*Data!$B19</f>
        <v>4.2749999999999996E-2</v>
      </c>
      <c r="H107" s="8">
        <f>H104*Data!$B19</f>
        <v>0</v>
      </c>
      <c r="I107" s="8">
        <f>I104*Data!$B19</f>
        <v>0</v>
      </c>
      <c r="J107" s="8">
        <f>J104*Data!$B19</f>
        <v>5.9111111111111114E-2</v>
      </c>
      <c r="K107" s="8">
        <f>K104*Data!$B19</f>
        <v>3.8000000000000006E-2</v>
      </c>
      <c r="L107" s="8">
        <f>L104*Data!$B19</f>
        <v>3.0875E-2</v>
      </c>
      <c r="M107" s="8">
        <f>M104*Data!$B19</f>
        <v>2.6124999999999999E-2</v>
      </c>
      <c r="N107" s="8">
        <f>N104*Data!$B19</f>
        <v>5.7000000000000009E-2</v>
      </c>
      <c r="O107" s="8">
        <f>O104*Data!$B19</f>
        <v>0</v>
      </c>
      <c r="P107" s="8">
        <f>P104*Data!$B19</f>
        <v>0</v>
      </c>
      <c r="Q107" s="8">
        <f>Q104*Data!$B19</f>
        <v>6.3333333333333339E-2</v>
      </c>
      <c r="R107" s="8">
        <f>R104*Data!$B19</f>
        <v>9.2888888888888896E-2</v>
      </c>
      <c r="S107" s="8">
        <f>S104*Data!$B19</f>
        <v>6.1749999999999999E-2</v>
      </c>
      <c r="T107" s="8">
        <f>T104*Data!$B19</f>
        <v>4.7500000000000001E-2</v>
      </c>
      <c r="U107" s="8">
        <f>U104*Data!$B19</f>
        <v>3.8000000000000006E-2</v>
      </c>
      <c r="V107" s="8">
        <f>V104*Data!$B19</f>
        <v>0</v>
      </c>
      <c r="W107" s="8">
        <f>W104*Data!$B19</f>
        <v>0</v>
      </c>
      <c r="X107" s="8">
        <f>X104*Data!$B19</f>
        <v>5.488888888888889E-2</v>
      </c>
      <c r="Y107" s="8">
        <f>Y104*Data!$B19</f>
        <v>5.9111111111111114E-2</v>
      </c>
      <c r="Z107" s="8">
        <f>Z104*Data!$B19</f>
        <v>4.7500000000000001E-2</v>
      </c>
      <c r="AA107" s="8">
        <f>AA104*Data!$B19</f>
        <v>4.2749999999999996E-2</v>
      </c>
      <c r="AB107" s="8">
        <f>AB104*Data!$B19</f>
        <v>3.5624999999999997E-2</v>
      </c>
      <c r="AC107" s="8">
        <f>AC104*Data!$B19</f>
        <v>0</v>
      </c>
      <c r="AD107" s="8">
        <f>AD104*Data!$B19</f>
        <v>0</v>
      </c>
      <c r="AE107" s="8">
        <f>AE104*Data!$B19</f>
        <v>7.6000000000000012E-2</v>
      </c>
      <c r="AF107" s="8">
        <f>AF104*Data!$B19</f>
        <v>8.4444444444444433E-2</v>
      </c>
      <c r="AG107" s="8">
        <f>AG104*Data!$B19</f>
        <v>5.7000000000000009E-2</v>
      </c>
      <c r="AH107" s="8">
        <f>AH104*Data!$B19</f>
        <v>3.8000000000000006E-2</v>
      </c>
      <c r="AI107" s="8">
        <f>AI104*Data!$B19</f>
        <v>3.8000000000000006E-2</v>
      </c>
      <c r="AJ107" s="8">
        <f>AJ104*Data!$B19</f>
        <v>0</v>
      </c>
      <c r="AK107" s="8">
        <f>AK104*Data!$B19</f>
        <v>0</v>
      </c>
      <c r="AL107" s="8">
        <f>AL104*Data!$B19</f>
        <v>7.6000000000000012E-2</v>
      </c>
      <c r="AM107" s="8">
        <f>AM104*Data!$B19</f>
        <v>0.10555555555555557</v>
      </c>
      <c r="AN107" s="8">
        <f>AN104*Data!$B19</f>
        <v>7.6000000000000012E-2</v>
      </c>
      <c r="AO107" s="8">
        <f>AO104*Data!$B19</f>
        <v>7.1249999999999994E-2</v>
      </c>
      <c r="AP107" s="8">
        <f>AP104*Data!$B19</f>
        <v>4.7500000000000001E-2</v>
      </c>
      <c r="AQ107" s="8">
        <f>AQ104*Data!$B19</f>
        <v>0</v>
      </c>
      <c r="AR107" s="8">
        <f>AR104*Data!$B19</f>
        <v>0</v>
      </c>
      <c r="AS107" s="8">
        <f>AS104*Data!$B19</f>
        <v>6.3333333333333339E-2</v>
      </c>
      <c r="AT107" s="8">
        <f>AT104*Data!$B19</f>
        <v>6.3333333333333339E-2</v>
      </c>
      <c r="AU107" s="8">
        <f>AU104*Data!$B19</f>
        <v>4.7500000000000001E-2</v>
      </c>
      <c r="AV107" s="8">
        <f>AV104*Data!$B19</f>
        <v>5.7000000000000009E-2</v>
      </c>
      <c r="AW107" s="8">
        <f>AW104*Data!$B19</f>
        <v>6.649999999999999E-2</v>
      </c>
      <c r="AX107" s="8">
        <f>AX104*Data!$B19</f>
        <v>0</v>
      </c>
      <c r="AY107" s="8">
        <f>AY104*Data!$B19</f>
        <v>0</v>
      </c>
      <c r="AZ107" s="8">
        <f>AZ104*Data!$B19</f>
        <v>8.4444444444444433E-2</v>
      </c>
      <c r="BA107" s="8">
        <f>BA104*Data!$B19</f>
        <v>0.10555555555555557</v>
      </c>
      <c r="BB107" s="8">
        <f>BB104*Data!$B19</f>
        <v>8.5499999999999993E-2</v>
      </c>
      <c r="BC107" s="8">
        <f>BC104*Data!$B19</f>
        <v>8.5499999999999993E-2</v>
      </c>
      <c r="BD107" s="8">
        <f>BD104*Data!$B19</f>
        <v>8.5499999999999993E-2</v>
      </c>
      <c r="BE107" s="8">
        <f>BE104*Data!$B19</f>
        <v>0</v>
      </c>
      <c r="BF107" s="8">
        <f>BF104*Data!$B19</f>
        <v>0</v>
      </c>
      <c r="BG107" s="8">
        <f>BG104*Data!$B19</f>
        <v>7.6000000000000012E-2</v>
      </c>
      <c r="BH107" s="8">
        <f>BH104*Data!$B19</f>
        <v>6.3333333333333339E-2</v>
      </c>
      <c r="BI107" s="8">
        <f>BI104*Data!$B19</f>
        <v>5.2249999999999998E-2</v>
      </c>
      <c r="BJ107" s="8">
        <f>BJ104*Data!$B19</f>
        <v>4.2749999999999996E-2</v>
      </c>
      <c r="BK107" s="8">
        <f>BK104*Data!$B19</f>
        <v>4.2749999999999996E-2</v>
      </c>
      <c r="BL107" s="8">
        <f>BL104*Data!$B19</f>
        <v>0</v>
      </c>
      <c r="BM107" s="8">
        <f>BM104*Data!$B19</f>
        <v>0</v>
      </c>
      <c r="BN107" s="8">
        <f>BN104*Data!$B19</f>
        <v>0</v>
      </c>
      <c r="BO107" s="8">
        <f>BO104*Data!$B19</f>
        <v>9.2888888888888896E-2</v>
      </c>
      <c r="BP107" s="8">
        <f>BP104*Data!$B19</f>
        <v>6.1749999999999999E-2</v>
      </c>
      <c r="BQ107" s="8">
        <f>BQ104*Data!$B19</f>
        <v>3.3249999999999995E-2</v>
      </c>
      <c r="BR107" s="8">
        <f>BR104*Data!$B19</f>
        <v>2.8500000000000004E-2</v>
      </c>
      <c r="BS107" s="8">
        <f>BS104*Data!$B19</f>
        <v>0</v>
      </c>
      <c r="BT107" s="8">
        <f>BT104*Data!$B19</f>
        <v>0</v>
      </c>
      <c r="BU107" s="8">
        <f>BU104*Data!$B19</f>
        <v>6.3333333333333339E-2</v>
      </c>
      <c r="BV107" s="8">
        <f>BV104*Data!$B19</f>
        <v>7.1777777777777774E-2</v>
      </c>
      <c r="BW107" s="8">
        <f>BW104*Data!$B19</f>
        <v>4.7500000000000001E-2</v>
      </c>
      <c r="BX107" s="8">
        <f>BX104*Data!$B19</f>
        <v>4.7500000000000001E-2</v>
      </c>
      <c r="BY107" s="8">
        <f>BY104*Data!$B19</f>
        <v>4.7500000000000001E-2</v>
      </c>
      <c r="BZ107" s="8">
        <f>BZ104*Data!$B19</f>
        <v>0</v>
      </c>
      <c r="CA107" s="8">
        <f>CA104*Data!$B19</f>
        <v>0</v>
      </c>
      <c r="CB107" s="8">
        <f>CB104*Data!$B19</f>
        <v>5.0666666666666665E-2</v>
      </c>
      <c r="CC107" s="8">
        <f>CC104*Data!$B19</f>
        <v>5.9111111111111114E-2</v>
      </c>
      <c r="CD107" s="8">
        <f>CD104*Data!$B19</f>
        <v>9.5000000000000001E-2</v>
      </c>
      <c r="CE107" s="8">
        <f>CE104*Data!$B19</f>
        <v>9.5000000000000001E-2</v>
      </c>
      <c r="CF107" s="8">
        <f>CF104*Data!$B19</f>
        <v>0.1045</v>
      </c>
      <c r="CG107" s="8">
        <f>CG104*Data!$B19</f>
        <v>0</v>
      </c>
      <c r="CH107" s="8">
        <f>CH104*Data!$B19</f>
        <v>0</v>
      </c>
      <c r="CI107" s="8">
        <f>CI104*Data!$B19</f>
        <v>0.10555555555555557</v>
      </c>
      <c r="CJ107" s="8">
        <f>CJ104*Data!$B19</f>
        <v>0.15200000000000002</v>
      </c>
      <c r="CK107" s="8">
        <f>CK104*Data!$B19</f>
        <v>0.17099999999999999</v>
      </c>
      <c r="CL107" s="8">
        <f>CL104*Data!$B19</f>
        <v>0.11875000000000001</v>
      </c>
      <c r="CM107" s="8">
        <f>CM104*Data!$B19</f>
        <v>0.11875000000000001</v>
      </c>
      <c r="CN107" s="8">
        <f>CN104*Data!$B19</f>
        <v>0</v>
      </c>
      <c r="CO107" s="8">
        <f>CO104*Data!$B19</f>
        <v>0</v>
      </c>
      <c r="CP107" s="8">
        <f>CP104*Data!$B19</f>
        <v>0.10555555555555557</v>
      </c>
      <c r="CQ107" s="8">
        <f>CQ104*Data!$B19</f>
        <v>0.15200000000000002</v>
      </c>
      <c r="CR107" s="8">
        <f>CR104*Data!$B19</f>
        <v>0.11875000000000001</v>
      </c>
      <c r="CS107" s="8">
        <f>CS104*Data!$B19</f>
        <v>8.5499999999999993E-2</v>
      </c>
      <c r="CT107" s="8">
        <f>CT104*Data!$B19</f>
        <v>6.649999999999999E-2</v>
      </c>
      <c r="CU107" s="8">
        <f>CU104*Data!$B19</f>
        <v>0</v>
      </c>
      <c r="CV107" s="8">
        <f>CV104*Data!$B19</f>
        <v>0</v>
      </c>
      <c r="CW107" s="8">
        <f>CW104*Data!$B19</f>
        <v>0</v>
      </c>
      <c r="CX107" s="8">
        <f>CX104*Data!$B19</f>
        <v>8.4444444444444433E-2</v>
      </c>
      <c r="CY107" s="8">
        <f>CY104*Data!$B19</f>
        <v>4.7500000000000001E-2</v>
      </c>
      <c r="CZ107" s="8">
        <f>CZ104*Data!$B19</f>
        <v>3.3249999999999995E-2</v>
      </c>
      <c r="DA107" s="8">
        <f>DA104*Data!$B19</f>
        <v>0.1045</v>
      </c>
      <c r="DB107" s="8">
        <f>DB104*Data!$B19</f>
        <v>0</v>
      </c>
      <c r="DC107" s="8">
        <f>DC104*Data!$B19</f>
        <v>0</v>
      </c>
      <c r="DD107" s="8">
        <f>DD104*Data!$B19</f>
        <v>0.11822222222222223</v>
      </c>
      <c r="DE107" s="8">
        <f>DE104*Data!$B19</f>
        <v>0.13722222222222222</v>
      </c>
      <c r="DF107" s="8">
        <f>DF104*Data!$B19</f>
        <v>0.1045</v>
      </c>
      <c r="DG107" s="8">
        <f>DG104*Data!$B19</f>
        <v>0.1045</v>
      </c>
      <c r="DH107" s="8">
        <f>DH104*Data!$B19</f>
        <v>0.14249999999999999</v>
      </c>
      <c r="DI107" s="8">
        <f>DI104*Data!$B19</f>
        <v>0</v>
      </c>
      <c r="DJ107" s="8">
        <f>DJ104*Data!$B19</f>
        <v>0</v>
      </c>
      <c r="DK107" s="8">
        <f>DK104*Data!$B19</f>
        <v>0.13511111111111113</v>
      </c>
      <c r="DL107" s="8">
        <f>DL104*Data!$B19</f>
        <v>0.16044444444444445</v>
      </c>
      <c r="DM107" s="8">
        <f>DM104*Data!$B19</f>
        <v>0.16625000000000001</v>
      </c>
      <c r="DN107" s="8">
        <f>DN104*Data!$B19</f>
        <v>0.13299999999999998</v>
      </c>
      <c r="DO107" s="8">
        <f>DO104*Data!$B19</f>
        <v>0.16625000000000001</v>
      </c>
      <c r="DP107" s="8">
        <f>DP104*Data!$B19</f>
        <v>0</v>
      </c>
      <c r="DQ107" s="8">
        <f>DQ104*Data!$B19</f>
        <v>0</v>
      </c>
      <c r="DR107" s="8">
        <f>DR104*Data!$B19</f>
        <v>7.6000000000000012E-2</v>
      </c>
      <c r="DS107" s="8">
        <f>DS104*Data!$B19</f>
        <v>5.488888888888889E-2</v>
      </c>
      <c r="DT107" s="8">
        <f>DT104*Data!$B19</f>
        <v>3.3249999999999995E-2</v>
      </c>
      <c r="DU107" s="8">
        <f>DU104*Data!$B19</f>
        <v>3.3249999999999995E-2</v>
      </c>
      <c r="DV107" s="8">
        <f>DV104*Data!$B19</f>
        <v>3.8000000000000006E-2</v>
      </c>
      <c r="DW107" s="8">
        <f>DW104*Data!$B19</f>
        <v>0</v>
      </c>
      <c r="DX107" s="8">
        <f>DX104*Data!$B19</f>
        <v>0</v>
      </c>
      <c r="DY107" s="8">
        <f>DY104*Data!$B19</f>
        <v>5.0666666666666665E-2</v>
      </c>
      <c r="DZ107" s="8">
        <f>DZ104*Data!$B19</f>
        <v>5.488888888888889E-2</v>
      </c>
      <c r="EA107" s="8">
        <f>EA104*Data!$B19</f>
        <v>3.3249999999999995E-2</v>
      </c>
      <c r="EB107" s="8">
        <f>EB104*Data!$B19</f>
        <v>3.8000000000000006E-2</v>
      </c>
      <c r="EC107" s="8">
        <f>EC104*Data!$B19</f>
        <v>3.8000000000000006E-2</v>
      </c>
      <c r="ED107" s="8">
        <f>ED104*Data!$B19</f>
        <v>0</v>
      </c>
      <c r="EE107" s="8">
        <f>EE104*Data!$B19</f>
        <v>0</v>
      </c>
      <c r="EF107" s="8">
        <f>EF104*Data!$B19</f>
        <v>6.3333333333333339E-2</v>
      </c>
      <c r="EG107" s="8">
        <f>EG104*Data!$B19</f>
        <v>8.4444444444444433E-2</v>
      </c>
      <c r="EH107" s="8">
        <f>EH104*Data!$B19</f>
        <v>6.1749999999999999E-2</v>
      </c>
      <c r="EI107" s="8">
        <f>EI104*Data!$B19</f>
        <v>6.1749999999999999E-2</v>
      </c>
      <c r="EJ107" s="8">
        <f>EJ104*Data!$B19</f>
        <v>8.5499999999999993E-2</v>
      </c>
      <c r="EK107" s="8">
        <f>EK104*Data!$B19</f>
        <v>0</v>
      </c>
      <c r="EL107" s="8">
        <f>EL104*Data!$B19</f>
        <v>0</v>
      </c>
      <c r="EM107" s="8">
        <f>EM104*Data!$B19</f>
        <v>0.11822222222222223</v>
      </c>
      <c r="EN107" s="8">
        <f>EN104*Data!$B19</f>
        <v>0.18577777777777779</v>
      </c>
      <c r="EO107" s="8">
        <f>EO104*Data!$B19</f>
        <v>0.13299999999999998</v>
      </c>
      <c r="EP107" s="8">
        <f>EP104*Data!$B19</f>
        <v>0.1235</v>
      </c>
      <c r="EQ107" s="8">
        <f>EQ104*Data!$B19</f>
        <v>0.1235</v>
      </c>
      <c r="ER107" s="8">
        <f>ER104*Data!$B19</f>
        <v>0</v>
      </c>
      <c r="ES107" s="8">
        <f>ES104*Data!$B19</f>
        <v>0</v>
      </c>
      <c r="ET107" s="8">
        <f>ET104*Data!$B19</f>
        <v>0.11822222222222223</v>
      </c>
      <c r="EU107" s="8">
        <f>EU104*Data!$B19</f>
        <v>0.19</v>
      </c>
      <c r="EV107" s="8">
        <f>EV104*Data!$B19</f>
        <v>0.15200000000000002</v>
      </c>
      <c r="EW107" s="8">
        <f>EW104*Data!$B19</f>
        <v>0.13299999999999998</v>
      </c>
      <c r="EX107" s="8">
        <f>EX104*Data!$B19</f>
        <v>0.13299999999999998</v>
      </c>
      <c r="EY107" s="8">
        <f>EY104*Data!$B19</f>
        <v>0</v>
      </c>
      <c r="EZ107" s="8">
        <f>EZ104*Data!$B19</f>
        <v>0</v>
      </c>
      <c r="FA107" s="8">
        <f>FA104*Data!$B19</f>
        <v>0.13511111111111113</v>
      </c>
      <c r="FB107" s="8">
        <f>FB104*Data!$B19</f>
        <v>0.17733333333333334</v>
      </c>
      <c r="FC107" s="8">
        <f>FC104*Data!$B19</f>
        <v>0.1615</v>
      </c>
      <c r="FD107" s="8">
        <f>FD104*Data!$B19</f>
        <v>0.14249999999999999</v>
      </c>
      <c r="FE107" s="8">
        <f>FE104*Data!$B19</f>
        <v>0.14249999999999999</v>
      </c>
      <c r="FF107" s="8">
        <f>FF104*Data!$B19</f>
        <v>0</v>
      </c>
      <c r="FG107" s="8">
        <f>FG104*Data!$B19</f>
        <v>0</v>
      </c>
      <c r="FH107" s="8">
        <f>FH104*Data!$B19</f>
        <v>0.16044444444444445</v>
      </c>
      <c r="FI107" s="8">
        <f>FI104*Data!$B19</f>
        <v>8.4444444444444433E-2</v>
      </c>
      <c r="FJ107" s="8">
        <f>FJ104*Data!$B19</f>
        <v>7.1249999999999994E-2</v>
      </c>
      <c r="FK107" s="8">
        <f>FK104*Data!$B19</f>
        <v>7.1249999999999994E-2</v>
      </c>
      <c r="FL107" s="8">
        <f>FL104*Data!$B19</f>
        <v>7.1249999999999994E-2</v>
      </c>
      <c r="FM107" s="8">
        <f>FM104*Data!$B19</f>
        <v>0</v>
      </c>
      <c r="FN107" s="8">
        <f>FN104*Data!$B19</f>
        <v>0</v>
      </c>
      <c r="FO107" s="8">
        <f>FO104*Data!$B19</f>
        <v>6.3333333333333339E-2</v>
      </c>
      <c r="FP107" s="8">
        <f>FP104*Data!$B19</f>
        <v>6.3333333333333339E-2</v>
      </c>
      <c r="FQ107" s="8">
        <f>FQ104*Data!$B19</f>
        <v>7.1249999999999994E-2</v>
      </c>
      <c r="FR107" s="8">
        <f>FR104*Data!$B19</f>
        <v>7.1249999999999994E-2</v>
      </c>
      <c r="FS107" s="8">
        <f>FS104*Data!$B19</f>
        <v>7.1249999999999994E-2</v>
      </c>
      <c r="FT107" s="8">
        <f>FT104*Data!$B19</f>
        <v>0</v>
      </c>
      <c r="FU107" s="8">
        <f>FU104*Data!$B19</f>
        <v>0</v>
      </c>
      <c r="FV107" s="8">
        <f>FV104*Data!$B19</f>
        <v>6.3333333333333339E-2</v>
      </c>
      <c r="FW107" s="8">
        <f>FW104*Data!$B19</f>
        <v>6.3333333333333339E-2</v>
      </c>
      <c r="FX107" s="8">
        <f>FX104*Data!$B19</f>
        <v>7.1249999999999994E-2</v>
      </c>
      <c r="FY107" s="8">
        <f>FY104*Data!$B19</f>
        <v>7.1249999999999994E-2</v>
      </c>
      <c r="FZ107" s="8">
        <f>FZ104*Data!$B19</f>
        <v>7.1249999999999994E-2</v>
      </c>
      <c r="GA107" s="8">
        <f>GA104*Data!$B19</f>
        <v>0</v>
      </c>
      <c r="GB107" s="8">
        <f>GB104*Data!$B19</f>
        <v>0</v>
      </c>
      <c r="GC107" s="8">
        <f>GC104*Data!$B19</f>
        <v>6.3333333333333339E-2</v>
      </c>
      <c r="GD107" s="8">
        <f>GD104*Data!$B19</f>
        <v>6.3333333333333339E-2</v>
      </c>
      <c r="GE107" s="8">
        <f>GE104*Data!$B19</f>
        <v>7.1249999999999994E-2</v>
      </c>
      <c r="GF107" s="8">
        <f>GF104*Data!$B19</f>
        <v>7.1249999999999994E-2</v>
      </c>
      <c r="GG107" s="8">
        <f>GG104*Data!$B19</f>
        <v>7.1249999999999994E-2</v>
      </c>
      <c r="GH107" s="8">
        <f>GH104*Data!$B19</f>
        <v>0</v>
      </c>
      <c r="GI107" s="8">
        <f>GI104*Data!$B19</f>
        <v>0</v>
      </c>
      <c r="GJ107" s="8">
        <f>GJ104*Data!$B19</f>
        <v>6.3333333333333339E-2</v>
      </c>
      <c r="GK107" s="8">
        <f>GK104*Data!$B19</f>
        <v>6.3333333333333339E-2</v>
      </c>
      <c r="GL107" s="8">
        <f>GL104*Data!$B19</f>
        <v>7.1249999999999994E-2</v>
      </c>
      <c r="GM107" s="8">
        <f>GM104*Data!$B19</f>
        <v>7.1249999999999994E-2</v>
      </c>
      <c r="GN107" s="8">
        <f>GN104*Data!$B19</f>
        <v>7.1249999999999994E-2</v>
      </c>
      <c r="GO107" s="8">
        <f>GO104*Data!$B19</f>
        <v>0</v>
      </c>
      <c r="GP107" s="8">
        <f>GP104*Data!$B19</f>
        <v>0</v>
      </c>
      <c r="GQ107" s="8">
        <f>GQ104*Data!$B19</f>
        <v>6.3333333333333339E-2</v>
      </c>
      <c r="GR107" s="8">
        <f>GR104*Data!$B19</f>
        <v>6.3333333333333339E-2</v>
      </c>
      <c r="GS107" s="8">
        <f>GS104*Data!$B19</f>
        <v>7.1249999999999994E-2</v>
      </c>
      <c r="GT107" s="8">
        <f>GT104*Data!$B19</f>
        <v>7.1249999999999994E-2</v>
      </c>
      <c r="GU107" s="8">
        <f>GU104*Data!$B19</f>
        <v>7.1249999999999994E-2</v>
      </c>
      <c r="GV107" s="8">
        <f>GV104*Data!$B19</f>
        <v>0</v>
      </c>
      <c r="GW107" s="8">
        <f>GW104*Data!$B19</f>
        <v>0</v>
      </c>
      <c r="GX107" s="8">
        <f>GX104*Data!$B19</f>
        <v>6.3333333333333339E-2</v>
      </c>
      <c r="GY107" s="8">
        <f>GY104*Data!$B19</f>
        <v>6.3333333333333339E-2</v>
      </c>
      <c r="GZ107" s="8">
        <f>GZ104*Data!$B19</f>
        <v>7.1249999999999994E-2</v>
      </c>
      <c r="HA107" s="8">
        <f>HA104*Data!$B19</f>
        <v>7.1249999999999994E-2</v>
      </c>
      <c r="HB107" s="8">
        <f>HB104*Data!$B19</f>
        <v>7.1249999999999994E-2</v>
      </c>
      <c r="HC107" s="8">
        <f>HC104*Data!$B19</f>
        <v>0</v>
      </c>
      <c r="HD107" s="8">
        <f>HD104*Data!$B19</f>
        <v>0</v>
      </c>
      <c r="HE107" s="8">
        <f>HE104*Data!$B19</f>
        <v>6.3333333333333339E-2</v>
      </c>
      <c r="HF107" s="8">
        <f>HF104*Data!$B19</f>
        <v>6.3333333333333339E-2</v>
      </c>
      <c r="HG107" s="8">
        <f>HG104*Data!$B19</f>
        <v>7.1249999999999994E-2</v>
      </c>
      <c r="HH107" s="8">
        <f>HH104*Data!$B19</f>
        <v>7.1249999999999994E-2</v>
      </c>
      <c r="HI107" s="8">
        <f>HI104*Data!$B19</f>
        <v>7.1249999999999994E-2</v>
      </c>
      <c r="HJ107" s="8">
        <f>HJ104*Data!$B19</f>
        <v>0</v>
      </c>
      <c r="HK107" s="8">
        <f>HK104*Data!$B19</f>
        <v>0</v>
      </c>
      <c r="HL107" s="8">
        <f>HL104*Data!$B19</f>
        <v>6.3333333333333339E-2</v>
      </c>
      <c r="HM107" s="8">
        <f>HM104*Data!$B19</f>
        <v>6.3333333333333339E-2</v>
      </c>
      <c r="HN107" s="8">
        <f>HN104*Data!$B19</f>
        <v>7.1249999999999994E-2</v>
      </c>
      <c r="HO107" s="8">
        <f>HO104*Data!$B19</f>
        <v>7.1249999999999994E-2</v>
      </c>
      <c r="HP107" s="8">
        <f>HP104*Data!$B19</f>
        <v>7.1249999999999994E-2</v>
      </c>
      <c r="HQ107" s="8">
        <f>HQ104*Data!$B19</f>
        <v>0</v>
      </c>
      <c r="HR107" s="8">
        <f>HR104*Data!$B19</f>
        <v>0</v>
      </c>
      <c r="HS107" s="8">
        <f>HS104*Data!$B19</f>
        <v>6.3333333333333339E-2</v>
      </c>
      <c r="HT107" s="8">
        <f>HT104*Data!$B19</f>
        <v>6.3333333333333339E-2</v>
      </c>
      <c r="HU107" s="8">
        <f>HU104*Data!$B19</f>
        <v>7.1249999999999994E-2</v>
      </c>
      <c r="HV107" s="8">
        <f>HV104*Data!$B19</f>
        <v>7.1249999999999994E-2</v>
      </c>
      <c r="HW107" s="8">
        <f>HW104*Data!$B19</f>
        <v>7.1249999999999994E-2</v>
      </c>
      <c r="HX107" s="8">
        <f>HX104*Data!$B19</f>
        <v>0</v>
      </c>
      <c r="HY107" s="8">
        <f>HY104*Data!$B19</f>
        <v>0</v>
      </c>
      <c r="HZ107" s="8">
        <f>HZ104*Data!$B19</f>
        <v>6.3333333333333339E-2</v>
      </c>
      <c r="IA107" s="8">
        <f>IA104*Data!$B19</f>
        <v>6.3333333333333339E-2</v>
      </c>
      <c r="IB107" s="8">
        <f>IB104*Data!$B19</f>
        <v>7.1249999999999994E-2</v>
      </c>
      <c r="IC107" s="8">
        <f>IC104*Data!$B19</f>
        <v>7.1249999999999994E-2</v>
      </c>
      <c r="ID107" s="8">
        <f>ID104*Data!$B19</f>
        <v>7.1249999999999994E-2</v>
      </c>
      <c r="IE107" s="8">
        <f>IE104*Data!$B19</f>
        <v>0</v>
      </c>
      <c r="IF107" s="8">
        <f>IF104*Data!$B19</f>
        <v>0</v>
      </c>
      <c r="IG107" s="8">
        <f>IG104*Data!$B19</f>
        <v>6.3333333333333339E-2</v>
      </c>
      <c r="IH107" s="8">
        <f>IH104*Data!$B19</f>
        <v>6.3333333333333339E-2</v>
      </c>
      <c r="II107" s="8">
        <f>II104*Data!$B19</f>
        <v>7.1249999999999994E-2</v>
      </c>
      <c r="IJ107" s="8">
        <f>IJ104*Data!$B19</f>
        <v>7.1249999999999994E-2</v>
      </c>
      <c r="IK107" s="8">
        <f>IK104*Data!$B19</f>
        <v>7.1249999999999994E-2</v>
      </c>
      <c r="IL107" s="8">
        <f>IL104*Data!$B19</f>
        <v>0</v>
      </c>
      <c r="IM107" s="8">
        <f>IM104*Data!$B19</f>
        <v>0</v>
      </c>
      <c r="IN107" s="8">
        <f>IN104*Data!$B19</f>
        <v>6.3333333333333339E-2</v>
      </c>
      <c r="IO107" s="8">
        <f>IO104*Data!$B19</f>
        <v>6.3333333333333339E-2</v>
      </c>
      <c r="IP107" s="8">
        <f>IP104*Data!$B19</f>
        <v>7.1249999999999994E-2</v>
      </c>
      <c r="IQ107" s="8">
        <f>IQ104*Data!$B19</f>
        <v>7.1249999999999994E-2</v>
      </c>
      <c r="IR107" s="8">
        <f>IR104*Data!$B19</f>
        <v>7.1249999999999994E-2</v>
      </c>
      <c r="IS107" s="8">
        <f>IS104*Data!$B19</f>
        <v>0</v>
      </c>
      <c r="IT107" s="8">
        <f>IT104*Data!$B19</f>
        <v>0</v>
      </c>
      <c r="IU107" s="8">
        <f>IU104*Data!$B19</f>
        <v>6.3333333333333339E-2</v>
      </c>
      <c r="IV107" s="8">
        <f>IV104*Data!$B19</f>
        <v>6.3333333333333339E-2</v>
      </c>
      <c r="IW107" s="8">
        <f>IW104*Data!$B19</f>
        <v>7.1249999999999994E-2</v>
      </c>
      <c r="IX107" s="8">
        <f>IX104*Data!$B19</f>
        <v>7.1249999999999994E-2</v>
      </c>
      <c r="IY107" s="8">
        <f>IY104*Data!$B19</f>
        <v>7.1249999999999994E-2</v>
      </c>
      <c r="IZ107" s="8">
        <f>IZ104*Data!$B19</f>
        <v>0</v>
      </c>
      <c r="JA107" s="8">
        <f>JA104*Data!$B19</f>
        <v>0</v>
      </c>
      <c r="JB107" s="8">
        <f>JB104*Data!$B19</f>
        <v>6.3333333333333339E-2</v>
      </c>
      <c r="JC107" s="8">
        <f>JC104*Data!$B19</f>
        <v>6.3333333333333339E-2</v>
      </c>
      <c r="JD107" s="8">
        <f>JD104*Data!$B19</f>
        <v>7.1249999999999994E-2</v>
      </c>
      <c r="JE107" s="8">
        <f>JE104*Data!$B19</f>
        <v>7.1249999999999994E-2</v>
      </c>
      <c r="JF107" s="8">
        <f>JF104*Data!$B19</f>
        <v>7.1249999999999994E-2</v>
      </c>
      <c r="JG107" s="8">
        <f>JG104*Data!$B19</f>
        <v>0</v>
      </c>
      <c r="JH107" s="8">
        <f>JH104*Data!$B19</f>
        <v>0</v>
      </c>
      <c r="JI107" s="8">
        <f>JI104*Data!$B19</f>
        <v>6.3333333333333339E-2</v>
      </c>
      <c r="JJ107" s="8">
        <f>JJ104*Data!$B19</f>
        <v>6.3333333333333339E-2</v>
      </c>
      <c r="JK107" s="8">
        <f>JK104*Data!$B19</f>
        <v>7.1249999999999994E-2</v>
      </c>
      <c r="JL107" s="8">
        <f>JL104*Data!$B19</f>
        <v>7.1249999999999994E-2</v>
      </c>
      <c r="JM107" s="8">
        <f>JM104*Data!$B19</f>
        <v>7.1249999999999994E-2</v>
      </c>
      <c r="JN107" s="8">
        <f>JN104*Data!$B19</f>
        <v>0</v>
      </c>
      <c r="JO107" s="8">
        <f>JO104*Data!$B19</f>
        <v>0</v>
      </c>
      <c r="JP107" s="8">
        <f>JP104*Data!$B19</f>
        <v>6.3333333333333339E-2</v>
      </c>
      <c r="JQ107" s="8">
        <f>JQ104*Data!$B19</f>
        <v>6.3333333333333339E-2</v>
      </c>
      <c r="JR107" s="8">
        <f>JR104*Data!$B19</f>
        <v>7.1249999999999994E-2</v>
      </c>
      <c r="JS107" s="8">
        <f>JS104*Data!$B19</f>
        <v>7.1249999999999994E-2</v>
      </c>
      <c r="JT107" s="8">
        <f>JT104*Data!$B19</f>
        <v>7.1249999999999994E-2</v>
      </c>
      <c r="JU107" s="8">
        <f>JU104*Data!$B19</f>
        <v>0</v>
      </c>
      <c r="JV107" s="8">
        <f>JV104*Data!$B19</f>
        <v>0</v>
      </c>
      <c r="JW107" s="8">
        <f>JW104*Data!$B19</f>
        <v>6.3333333333333339E-2</v>
      </c>
      <c r="JX107" s="8">
        <f>JX104*Data!$B19</f>
        <v>6.3333333333333339E-2</v>
      </c>
      <c r="JY107" s="8">
        <f>JY104*Data!$B19</f>
        <v>7.1249999999999994E-2</v>
      </c>
      <c r="JZ107" s="8">
        <f>JZ104*Data!$B19</f>
        <v>7.1249999999999994E-2</v>
      </c>
      <c r="KA107" s="8">
        <f>KA104*Data!$B19</f>
        <v>7.1249999999999994E-2</v>
      </c>
      <c r="KB107" s="8">
        <f>KB104*Data!$B19</f>
        <v>0</v>
      </c>
      <c r="KC107" s="8">
        <f>KC104*Data!$B19</f>
        <v>0</v>
      </c>
      <c r="KD107" s="8">
        <f>KD104*Data!$B19</f>
        <v>6.3333333333333339E-2</v>
      </c>
      <c r="KE107" s="8">
        <f>KE104*Data!$B19</f>
        <v>6.3333333333333339E-2</v>
      </c>
      <c r="KF107" s="8">
        <f>KF104*Data!$B19</f>
        <v>7.1249999999999994E-2</v>
      </c>
      <c r="KG107" s="8">
        <f>KG104*Data!$B19</f>
        <v>7.1249999999999994E-2</v>
      </c>
      <c r="KH107" s="8">
        <f>KH104*Data!$B19</f>
        <v>7.1249999999999994E-2</v>
      </c>
      <c r="KI107" s="8">
        <f>KI104*Data!$B19</f>
        <v>0</v>
      </c>
      <c r="KJ107" s="8">
        <f>KJ104*Data!$B19</f>
        <v>0</v>
      </c>
      <c r="KK107" s="8">
        <f>KK104*Data!$B19</f>
        <v>6.3333333333333339E-2</v>
      </c>
      <c r="KL107" s="8">
        <f>KL104*Data!$B19</f>
        <v>6.3333333333333339E-2</v>
      </c>
      <c r="KM107" s="8">
        <f>KM104*Data!$B19</f>
        <v>7.1249999999999994E-2</v>
      </c>
      <c r="KN107" s="8">
        <f>KN104*Data!$B19</f>
        <v>7.1249999999999994E-2</v>
      </c>
      <c r="KO107" s="8">
        <f>KO104*Data!$B19</f>
        <v>7.1249999999999994E-2</v>
      </c>
      <c r="KP107" s="8">
        <f>KP104*Data!$B19</f>
        <v>0</v>
      </c>
      <c r="KQ107" s="8">
        <f>KQ104*Data!$B19</f>
        <v>0</v>
      </c>
      <c r="KR107" s="8">
        <f>KR104*Data!$B19</f>
        <v>6.3333333333333339E-2</v>
      </c>
      <c r="KS107" s="8">
        <f>KS104*Data!$B19</f>
        <v>6.3333333333333339E-2</v>
      </c>
      <c r="KT107" s="8">
        <f>KT104*Data!$B19</f>
        <v>7.1249999999999994E-2</v>
      </c>
      <c r="KU107" s="8">
        <f>KU104*Data!$B19</f>
        <v>7.1249999999999994E-2</v>
      </c>
      <c r="KV107" s="8">
        <f>KV104*Data!$B19</f>
        <v>7.1249999999999994E-2</v>
      </c>
      <c r="KW107" s="8">
        <f>KW104*Data!$B19</f>
        <v>0</v>
      </c>
      <c r="KX107" s="8">
        <f>KX104*Data!$B19</f>
        <v>0</v>
      </c>
      <c r="KY107" s="8">
        <f>KY104*Data!$B19</f>
        <v>6.3333333333333339E-2</v>
      </c>
      <c r="KZ107" s="8">
        <f>KZ104*Data!$B19</f>
        <v>6.3333333333333339E-2</v>
      </c>
      <c r="LA107" s="8">
        <f>LA104*Data!$B19</f>
        <v>7.1249999999999994E-2</v>
      </c>
      <c r="LB107" s="8">
        <f>LB104*Data!$B19</f>
        <v>7.1249999999999994E-2</v>
      </c>
      <c r="LC107" s="8">
        <f>LC104*Data!$B19</f>
        <v>7.1249999999999994E-2</v>
      </c>
      <c r="LD107" s="8">
        <f>LD104*Data!$B19</f>
        <v>0</v>
      </c>
      <c r="LE107" s="8">
        <f>LE104*Data!$B19</f>
        <v>0</v>
      </c>
      <c r="LF107" s="8">
        <f>LF104*Data!$B19</f>
        <v>6.3333333333333339E-2</v>
      </c>
      <c r="LG107" s="8">
        <f>LG104*Data!$B19</f>
        <v>6.3333333333333339E-2</v>
      </c>
      <c r="LH107" s="8">
        <f>LH104*Data!$B19</f>
        <v>7.1249999999999994E-2</v>
      </c>
      <c r="LI107" s="8">
        <f>LI104*Data!$B19</f>
        <v>7.1249999999999994E-2</v>
      </c>
      <c r="LJ107" s="8">
        <f>LJ104*Data!$B19</f>
        <v>7.1249999999999994E-2</v>
      </c>
      <c r="LK107" s="8">
        <f>LK104*Data!$B19</f>
        <v>0</v>
      </c>
      <c r="LL107" s="8">
        <f>LL104*Data!$B19</f>
        <v>0</v>
      </c>
      <c r="LM107" s="8">
        <f>LM104*Data!$B19</f>
        <v>6.3333333333333339E-2</v>
      </c>
      <c r="LN107" s="8">
        <f>LN104*Data!$B19</f>
        <v>6.3333333333333339E-2</v>
      </c>
      <c r="LO107" s="8">
        <f>LO104*Data!$B19</f>
        <v>7.1249999999999994E-2</v>
      </c>
      <c r="LP107" s="8">
        <f>LP104*Data!$B19</f>
        <v>7.1249999999999994E-2</v>
      </c>
      <c r="LQ107" s="8">
        <f>LQ104*Data!$B19</f>
        <v>7.1249999999999994E-2</v>
      </c>
      <c r="LR107" s="8">
        <f>LR104*Data!$B19</f>
        <v>0</v>
      </c>
      <c r="LS107" s="8">
        <f>LS104*Data!$B19</f>
        <v>0</v>
      </c>
      <c r="LT107" s="8">
        <f>LT104*Data!$B19</f>
        <v>6.3333333333333339E-2</v>
      </c>
      <c r="LU107" s="8">
        <f>LU104*Data!$B19</f>
        <v>6.3333333333333339E-2</v>
      </c>
      <c r="LV107" s="8">
        <f>LV104*Data!$B19</f>
        <v>7.1249999999999994E-2</v>
      </c>
      <c r="LW107" s="8">
        <f>LW104*Data!$B19</f>
        <v>7.1249999999999994E-2</v>
      </c>
      <c r="LX107" s="8">
        <f>LX104*Data!$B19</f>
        <v>7.1249999999999994E-2</v>
      </c>
      <c r="LY107" s="8">
        <f>LY104*Data!$B19</f>
        <v>0</v>
      </c>
      <c r="LZ107" s="8">
        <f>LZ104*Data!$B19</f>
        <v>0</v>
      </c>
      <c r="MA107" s="8">
        <f>MA104*Data!$B19</f>
        <v>6.3840000000000008E-3</v>
      </c>
      <c r="MB107" s="8">
        <f>MB104*Data!$B19</f>
        <v>6.3882222222222231E-3</v>
      </c>
      <c r="MC107" s="8">
        <f>MC104*Data!$B19</f>
        <v>7.1915000000000008E-3</v>
      </c>
      <c r="MD107" s="8">
        <f>MD104*Data!$B19</f>
        <v>7.1962500000000004E-3</v>
      </c>
      <c r="ME107" s="8">
        <f>ME104*Data!$B19</f>
        <v>7.2010000000000008E-3</v>
      </c>
      <c r="MF107" s="8">
        <f>MF104*Data!$B19</f>
        <v>0</v>
      </c>
      <c r="MG107" s="8">
        <f>MG104*Data!$B19</f>
        <v>0</v>
      </c>
      <c r="MH107" s="8">
        <f>MH104*Data!$B19</f>
        <v>6.413555555555556E-3</v>
      </c>
      <c r="MI107" s="8">
        <f>MI104*Data!$B19</f>
        <v>6.4177777777777766E-3</v>
      </c>
      <c r="MJ107" s="8">
        <f>MJ104*Data!$B19</f>
        <v>7.2247500000000011E-3</v>
      </c>
      <c r="MK107" s="8">
        <f>MK104*Data!$B19</f>
        <v>7.2294999999999998E-3</v>
      </c>
      <c r="ML107" s="8">
        <f>ML104*Data!$B19</f>
        <v>7.2342499999999994E-3</v>
      </c>
      <c r="MM107" s="8">
        <f>MM104*Data!$B19</f>
        <v>0</v>
      </c>
      <c r="MN107" s="8">
        <f>MN104*Data!$B19</f>
        <v>0</v>
      </c>
      <c r="MO107" s="8">
        <f>MO104*Data!$B19</f>
        <v>6.4431111111111113E-3</v>
      </c>
      <c r="MP107" s="8">
        <f>MP104*Data!$B19</f>
        <v>6.4473333333333362E-3</v>
      </c>
      <c r="MQ107" s="8">
        <f>MQ104*Data!$B19</f>
        <v>7.2579999999999997E-3</v>
      </c>
      <c r="MR107" s="8">
        <f>MR104*Data!$B19</f>
        <v>7.2627500000000001E-3</v>
      </c>
      <c r="MS107" s="8">
        <f>MS104*Data!$B19</f>
        <v>7.2674999999999997E-3</v>
      </c>
      <c r="MT107" s="8">
        <f>MT104*Data!$B19</f>
        <v>0</v>
      </c>
      <c r="MU107" s="8">
        <f>MU104*Data!$B19</f>
        <v>0</v>
      </c>
      <c r="MV107" s="8">
        <f>MV104*Data!$B19</f>
        <v>6.4726666666666674E-3</v>
      </c>
      <c r="MW107" s="8">
        <f>MW104*Data!$B19</f>
        <v>6.4768888888888897E-3</v>
      </c>
      <c r="MX107" s="8">
        <f>MX104*Data!$B19</f>
        <v>7.2912499999999991E-3</v>
      </c>
      <c r="MY107" s="8">
        <f>MY104*Data!$B19</f>
        <v>7.2960000000000004E-3</v>
      </c>
      <c r="MZ107" s="8">
        <f>MZ104*Data!$B19</f>
        <v>7.3007500000000008E-3</v>
      </c>
      <c r="NA107" s="8">
        <f>NA104*Data!$B19</f>
        <v>0</v>
      </c>
      <c r="NB107" s="8">
        <f>NB104*Data!$B19</f>
        <v>0</v>
      </c>
      <c r="NC107" s="8">
        <f>NC104*Data!$B19</f>
        <v>6.5022222222222217E-3</v>
      </c>
      <c r="ND107" s="8">
        <f>ND104*Data!$B19</f>
        <v>6.506444444444444E-3</v>
      </c>
      <c r="NE107" s="8">
        <f>NE104*Data!$B19</f>
        <v>7.3245000000000011E-3</v>
      </c>
      <c r="NF107" s="8">
        <f>NF104*Data!$B19</f>
        <v>7.3292499999999998E-3</v>
      </c>
      <c r="NG107" s="8">
        <f>NG104*Data!$B19</f>
        <v>7.3340000000000002E-3</v>
      </c>
      <c r="NH107" s="8">
        <f>NH104*Data!$B19</f>
        <v>0</v>
      </c>
      <c r="NI107" s="8">
        <f>NI104*Data!$B19</f>
        <v>0</v>
      </c>
    </row>
    <row r="108" spans="2:373" ht="15">
      <c r="B108" s="8" t="s">
        <v>1246</v>
      </c>
      <c r="C108" s="8">
        <f>C104*Data!$B20</f>
        <v>5.2777777777777771E-2</v>
      </c>
      <c r="D108" s="8">
        <f>D104*Data!$B20</f>
        <v>0.12666666666666665</v>
      </c>
      <c r="E108" s="8">
        <f>E104*Data!$B20</f>
        <v>0.14250000000000002</v>
      </c>
      <c r="F108" s="8">
        <f>F104*Data!$B20</f>
        <v>0.11874999999999999</v>
      </c>
      <c r="G108" s="8">
        <f>G104*Data!$B20</f>
        <v>0.10687499999999998</v>
      </c>
      <c r="H108" s="8">
        <f>H104*Data!$B20</f>
        <v>0</v>
      </c>
      <c r="I108" s="8">
        <f>I104*Data!$B20</f>
        <v>0</v>
      </c>
      <c r="J108" s="8">
        <f>J104*Data!$B20</f>
        <v>0.14777777777777779</v>
      </c>
      <c r="K108" s="8">
        <f>K104*Data!$B20</f>
        <v>9.5000000000000001E-2</v>
      </c>
      <c r="L108" s="8">
        <f>L104*Data!$B20</f>
        <v>7.7187499999999992E-2</v>
      </c>
      <c r="M108" s="8">
        <f>M104*Data!$B20</f>
        <v>6.5312499999999996E-2</v>
      </c>
      <c r="N108" s="8">
        <f>N104*Data!$B20</f>
        <v>0.14250000000000002</v>
      </c>
      <c r="O108" s="8">
        <f>O104*Data!$B20</f>
        <v>0</v>
      </c>
      <c r="P108" s="8">
        <f>P104*Data!$B20</f>
        <v>0</v>
      </c>
      <c r="Q108" s="8">
        <f>Q104*Data!$B20</f>
        <v>0.15833333333333333</v>
      </c>
      <c r="R108" s="8">
        <f>R104*Data!$B20</f>
        <v>0.23222222222222222</v>
      </c>
      <c r="S108" s="8">
        <f>S104*Data!$B20</f>
        <v>0.15437499999999998</v>
      </c>
      <c r="T108" s="8">
        <f>T104*Data!$B20</f>
        <v>0.11874999999999999</v>
      </c>
      <c r="U108" s="8">
        <f>U104*Data!$B20</f>
        <v>9.5000000000000001E-2</v>
      </c>
      <c r="V108" s="8">
        <f>V104*Data!$B20</f>
        <v>0</v>
      </c>
      <c r="W108" s="8">
        <f>W104*Data!$B20</f>
        <v>0</v>
      </c>
      <c r="X108" s="8">
        <f>X104*Data!$B20</f>
        <v>0.13722222222222222</v>
      </c>
      <c r="Y108" s="8">
        <f>Y104*Data!$B20</f>
        <v>0.14777777777777779</v>
      </c>
      <c r="Z108" s="8">
        <f>Z104*Data!$B20</f>
        <v>0.11874999999999999</v>
      </c>
      <c r="AA108" s="8">
        <f>AA104*Data!$B20</f>
        <v>0.10687499999999998</v>
      </c>
      <c r="AB108" s="8">
        <f>AB104*Data!$B20</f>
        <v>8.9062499999999989E-2</v>
      </c>
      <c r="AC108" s="8">
        <f>AC104*Data!$B20</f>
        <v>0</v>
      </c>
      <c r="AD108" s="8">
        <f>AD104*Data!$B20</f>
        <v>0</v>
      </c>
      <c r="AE108" s="8">
        <f>AE104*Data!$B20</f>
        <v>0.19</v>
      </c>
      <c r="AF108" s="8">
        <f>AF104*Data!$B20</f>
        <v>0.21111111111111108</v>
      </c>
      <c r="AG108" s="8">
        <f>AG104*Data!$B20</f>
        <v>0.14250000000000002</v>
      </c>
      <c r="AH108" s="8">
        <f>AH104*Data!$B20</f>
        <v>9.5000000000000001E-2</v>
      </c>
      <c r="AI108" s="8">
        <f>AI104*Data!$B20</f>
        <v>9.5000000000000001E-2</v>
      </c>
      <c r="AJ108" s="8">
        <f>AJ104*Data!$B20</f>
        <v>0</v>
      </c>
      <c r="AK108" s="8">
        <f>AK104*Data!$B20</f>
        <v>0</v>
      </c>
      <c r="AL108" s="8">
        <f>AL104*Data!$B20</f>
        <v>0.19</v>
      </c>
      <c r="AM108" s="8">
        <f>AM104*Data!$B20</f>
        <v>0.2638888888888889</v>
      </c>
      <c r="AN108" s="8">
        <f>AN104*Data!$B20</f>
        <v>0.19</v>
      </c>
      <c r="AO108" s="8">
        <f>AO104*Data!$B20</f>
        <v>0.17812499999999998</v>
      </c>
      <c r="AP108" s="8">
        <f>AP104*Data!$B20</f>
        <v>0.11874999999999999</v>
      </c>
      <c r="AQ108" s="8">
        <f>AQ104*Data!$B20</f>
        <v>0</v>
      </c>
      <c r="AR108" s="8">
        <f>AR104*Data!$B20</f>
        <v>0</v>
      </c>
      <c r="AS108" s="8">
        <f>AS104*Data!$B20</f>
        <v>0.15833333333333333</v>
      </c>
      <c r="AT108" s="8">
        <f>AT104*Data!$B20</f>
        <v>0.15833333333333333</v>
      </c>
      <c r="AU108" s="8">
        <f>AU104*Data!$B20</f>
        <v>0.11874999999999999</v>
      </c>
      <c r="AV108" s="8">
        <f>AV104*Data!$B20</f>
        <v>0.14250000000000002</v>
      </c>
      <c r="AW108" s="8">
        <f>AW104*Data!$B20</f>
        <v>0.16624999999999998</v>
      </c>
      <c r="AX108" s="8">
        <f>AX104*Data!$B20</f>
        <v>0</v>
      </c>
      <c r="AY108" s="8">
        <f>AY104*Data!$B20</f>
        <v>0</v>
      </c>
      <c r="AZ108" s="8">
        <f>AZ104*Data!$B20</f>
        <v>0.21111111111111108</v>
      </c>
      <c r="BA108" s="8">
        <f>BA104*Data!$B20</f>
        <v>0.2638888888888889</v>
      </c>
      <c r="BB108" s="8">
        <f>BB104*Data!$B20</f>
        <v>0.21374999999999997</v>
      </c>
      <c r="BC108" s="8">
        <f>BC104*Data!$B20</f>
        <v>0.21374999999999997</v>
      </c>
      <c r="BD108" s="8">
        <f>BD104*Data!$B20</f>
        <v>0.21374999999999997</v>
      </c>
      <c r="BE108" s="8">
        <f>BE104*Data!$B20</f>
        <v>0</v>
      </c>
      <c r="BF108" s="8">
        <f>BF104*Data!$B20</f>
        <v>0</v>
      </c>
      <c r="BG108" s="8">
        <f>BG104*Data!$B20</f>
        <v>0.19</v>
      </c>
      <c r="BH108" s="8">
        <f>BH104*Data!$B20</f>
        <v>0.15833333333333333</v>
      </c>
      <c r="BI108" s="8">
        <f>BI104*Data!$B20</f>
        <v>0.13062499999999999</v>
      </c>
      <c r="BJ108" s="8">
        <f>BJ104*Data!$B20</f>
        <v>0.10687499999999998</v>
      </c>
      <c r="BK108" s="8">
        <f>BK104*Data!$B20</f>
        <v>0.10687499999999998</v>
      </c>
      <c r="BL108" s="8">
        <f>BL104*Data!$B20</f>
        <v>0</v>
      </c>
      <c r="BM108" s="8">
        <f>BM104*Data!$B20</f>
        <v>0</v>
      </c>
      <c r="BN108" s="8">
        <f>BN104*Data!$B20</f>
        <v>0</v>
      </c>
      <c r="BO108" s="8">
        <f>BO104*Data!$B20</f>
        <v>0.23222222222222222</v>
      </c>
      <c r="BP108" s="8">
        <f>BP104*Data!$B20</f>
        <v>0.15437499999999998</v>
      </c>
      <c r="BQ108" s="8">
        <f>BQ104*Data!$B20</f>
        <v>8.3124999999999991E-2</v>
      </c>
      <c r="BR108" s="8">
        <f>BR104*Data!$B20</f>
        <v>7.1250000000000008E-2</v>
      </c>
      <c r="BS108" s="8">
        <f>BS104*Data!$B20</f>
        <v>0</v>
      </c>
      <c r="BT108" s="8">
        <f>BT104*Data!$B20</f>
        <v>0</v>
      </c>
      <c r="BU108" s="8">
        <f>BU104*Data!$B20</f>
        <v>0.15833333333333333</v>
      </c>
      <c r="BV108" s="8">
        <f>BV104*Data!$B20</f>
        <v>0.17944444444444443</v>
      </c>
      <c r="BW108" s="8">
        <f>BW104*Data!$B20</f>
        <v>0.11874999999999999</v>
      </c>
      <c r="BX108" s="8">
        <f>BX104*Data!$B20</f>
        <v>0.11874999999999999</v>
      </c>
      <c r="BY108" s="8">
        <f>BY104*Data!$B20</f>
        <v>0.11874999999999999</v>
      </c>
      <c r="BZ108" s="8">
        <f>BZ104*Data!$B20</f>
        <v>0</v>
      </c>
      <c r="CA108" s="8">
        <f>CA104*Data!$B20</f>
        <v>0</v>
      </c>
      <c r="CB108" s="8">
        <f>CB104*Data!$B20</f>
        <v>0.12666666666666665</v>
      </c>
      <c r="CC108" s="8">
        <f>CC104*Data!$B20</f>
        <v>0.14777777777777779</v>
      </c>
      <c r="CD108" s="8">
        <f>CD104*Data!$B20</f>
        <v>0.23749999999999999</v>
      </c>
      <c r="CE108" s="8">
        <f>CE104*Data!$B20</f>
        <v>0.23749999999999999</v>
      </c>
      <c r="CF108" s="8">
        <f>CF104*Data!$B20</f>
        <v>0.26124999999999998</v>
      </c>
      <c r="CG108" s="8">
        <f>CG104*Data!$B20</f>
        <v>0</v>
      </c>
      <c r="CH108" s="8">
        <f>CH104*Data!$B20</f>
        <v>0</v>
      </c>
      <c r="CI108" s="8">
        <f>CI104*Data!$B20</f>
        <v>0.2638888888888889</v>
      </c>
      <c r="CJ108" s="8">
        <f>CJ104*Data!$B20</f>
        <v>0.38</v>
      </c>
      <c r="CK108" s="8">
        <f>CK104*Data!$B20</f>
        <v>0.42749999999999994</v>
      </c>
      <c r="CL108" s="8">
        <f>CL104*Data!$B20</f>
        <v>0.296875</v>
      </c>
      <c r="CM108" s="8">
        <f>CM104*Data!$B20</f>
        <v>0.296875</v>
      </c>
      <c r="CN108" s="8">
        <f>CN104*Data!$B20</f>
        <v>0</v>
      </c>
      <c r="CO108" s="8">
        <f>CO104*Data!$B20</f>
        <v>0</v>
      </c>
      <c r="CP108" s="8">
        <f>CP104*Data!$B20</f>
        <v>0.2638888888888889</v>
      </c>
      <c r="CQ108" s="8">
        <f>CQ104*Data!$B20</f>
        <v>0.38</v>
      </c>
      <c r="CR108" s="8">
        <f>CR104*Data!$B20</f>
        <v>0.296875</v>
      </c>
      <c r="CS108" s="8">
        <f>CS104*Data!$B20</f>
        <v>0.21374999999999997</v>
      </c>
      <c r="CT108" s="8">
        <f>CT104*Data!$B20</f>
        <v>0.16624999999999998</v>
      </c>
      <c r="CU108" s="8">
        <f>CU104*Data!$B20</f>
        <v>0</v>
      </c>
      <c r="CV108" s="8">
        <f>CV104*Data!$B20</f>
        <v>0</v>
      </c>
      <c r="CW108" s="8">
        <f>CW104*Data!$B20</f>
        <v>0</v>
      </c>
      <c r="CX108" s="8">
        <f>CX104*Data!$B20</f>
        <v>0.21111111111111108</v>
      </c>
      <c r="CY108" s="8">
        <f>CY104*Data!$B20</f>
        <v>0.11874999999999999</v>
      </c>
      <c r="CZ108" s="8">
        <f>CZ104*Data!$B20</f>
        <v>8.3124999999999991E-2</v>
      </c>
      <c r="DA108" s="8">
        <f>DA104*Data!$B20</f>
        <v>0.26124999999999998</v>
      </c>
      <c r="DB108" s="8">
        <f>DB104*Data!$B20</f>
        <v>0</v>
      </c>
      <c r="DC108" s="8">
        <f>DC104*Data!$B20</f>
        <v>0</v>
      </c>
      <c r="DD108" s="8">
        <f>DD104*Data!$B20</f>
        <v>0.29555555555555557</v>
      </c>
      <c r="DE108" s="8">
        <f>DE104*Data!$B20</f>
        <v>0.34305555555555556</v>
      </c>
      <c r="DF108" s="8">
        <f>DF104*Data!$B20</f>
        <v>0.26124999999999998</v>
      </c>
      <c r="DG108" s="8">
        <f>DG104*Data!$B20</f>
        <v>0.26124999999999998</v>
      </c>
      <c r="DH108" s="8">
        <f>DH104*Data!$B20</f>
        <v>0.35624999999999996</v>
      </c>
      <c r="DI108" s="8">
        <f>DI104*Data!$B20</f>
        <v>0</v>
      </c>
      <c r="DJ108" s="8">
        <f>DJ104*Data!$B20</f>
        <v>0</v>
      </c>
      <c r="DK108" s="8">
        <f>DK104*Data!$B20</f>
        <v>0.33777777777777779</v>
      </c>
      <c r="DL108" s="8">
        <f>DL104*Data!$B20</f>
        <v>0.40111111111111108</v>
      </c>
      <c r="DM108" s="8">
        <f>DM104*Data!$B20</f>
        <v>0.41562499999999997</v>
      </c>
      <c r="DN108" s="8">
        <f>DN104*Data!$B20</f>
        <v>0.33249999999999996</v>
      </c>
      <c r="DO108" s="8">
        <f>DO104*Data!$B20</f>
        <v>0.41562499999999997</v>
      </c>
      <c r="DP108" s="8">
        <f>DP104*Data!$B20</f>
        <v>0</v>
      </c>
      <c r="DQ108" s="8">
        <f>DQ104*Data!$B20</f>
        <v>0</v>
      </c>
      <c r="DR108" s="8">
        <f>DR104*Data!$B20</f>
        <v>0.19</v>
      </c>
      <c r="DS108" s="8">
        <f>DS104*Data!$B20</f>
        <v>0.13722222222222222</v>
      </c>
      <c r="DT108" s="8">
        <f>DT104*Data!$B20</f>
        <v>8.3124999999999991E-2</v>
      </c>
      <c r="DU108" s="8">
        <f>DU104*Data!$B20</f>
        <v>8.3124999999999991E-2</v>
      </c>
      <c r="DV108" s="8">
        <f>DV104*Data!$B20</f>
        <v>9.5000000000000001E-2</v>
      </c>
      <c r="DW108" s="8">
        <f>DW104*Data!$B20</f>
        <v>0</v>
      </c>
      <c r="DX108" s="8">
        <f>DX104*Data!$B20</f>
        <v>0</v>
      </c>
      <c r="DY108" s="8">
        <f>DY104*Data!$B20</f>
        <v>0.12666666666666665</v>
      </c>
      <c r="DZ108" s="8">
        <f>DZ104*Data!$B20</f>
        <v>0.13722222222222222</v>
      </c>
      <c r="EA108" s="8">
        <f>EA104*Data!$B20</f>
        <v>8.3124999999999991E-2</v>
      </c>
      <c r="EB108" s="8">
        <f>EB104*Data!$B20</f>
        <v>9.5000000000000001E-2</v>
      </c>
      <c r="EC108" s="8">
        <f>EC104*Data!$B20</f>
        <v>9.5000000000000001E-2</v>
      </c>
      <c r="ED108" s="8">
        <f>ED104*Data!$B20</f>
        <v>0</v>
      </c>
      <c r="EE108" s="8">
        <f>EE104*Data!$B20</f>
        <v>0</v>
      </c>
      <c r="EF108" s="8">
        <f>EF104*Data!$B20</f>
        <v>0.15833333333333333</v>
      </c>
      <c r="EG108" s="8">
        <f>EG104*Data!$B20</f>
        <v>0.21111111111111108</v>
      </c>
      <c r="EH108" s="8">
        <f>EH104*Data!$B20</f>
        <v>0.15437499999999998</v>
      </c>
      <c r="EI108" s="8">
        <f>EI104*Data!$B20</f>
        <v>0.15437499999999998</v>
      </c>
      <c r="EJ108" s="8">
        <f>EJ104*Data!$B20</f>
        <v>0.21374999999999997</v>
      </c>
      <c r="EK108" s="8">
        <f>EK104*Data!$B20</f>
        <v>0</v>
      </c>
      <c r="EL108" s="8">
        <f>EL104*Data!$B20</f>
        <v>0</v>
      </c>
      <c r="EM108" s="8">
        <f>EM104*Data!$B20</f>
        <v>0.29555555555555557</v>
      </c>
      <c r="EN108" s="8">
        <f>EN104*Data!$B20</f>
        <v>0.46444444444444444</v>
      </c>
      <c r="EO108" s="8">
        <f>EO104*Data!$B20</f>
        <v>0.33249999999999996</v>
      </c>
      <c r="EP108" s="8">
        <f>EP104*Data!$B20</f>
        <v>0.30874999999999997</v>
      </c>
      <c r="EQ108" s="8">
        <f>EQ104*Data!$B20</f>
        <v>0.30874999999999997</v>
      </c>
      <c r="ER108" s="8">
        <f>ER104*Data!$B20</f>
        <v>0</v>
      </c>
      <c r="ES108" s="8">
        <f>ES104*Data!$B20</f>
        <v>0</v>
      </c>
      <c r="ET108" s="8">
        <f>ET104*Data!$B20</f>
        <v>0.29555555555555557</v>
      </c>
      <c r="EU108" s="8">
        <f>EU104*Data!$B20</f>
        <v>0.47499999999999998</v>
      </c>
      <c r="EV108" s="8">
        <f>EV104*Data!$B20</f>
        <v>0.38</v>
      </c>
      <c r="EW108" s="8">
        <f>EW104*Data!$B20</f>
        <v>0.33249999999999996</v>
      </c>
      <c r="EX108" s="8">
        <f>EX104*Data!$B20</f>
        <v>0.33249999999999996</v>
      </c>
      <c r="EY108" s="8">
        <f>EY104*Data!$B20</f>
        <v>0</v>
      </c>
      <c r="EZ108" s="8">
        <f>EZ104*Data!$B20</f>
        <v>0</v>
      </c>
      <c r="FA108" s="8">
        <f>FA104*Data!$B20</f>
        <v>0.33777777777777779</v>
      </c>
      <c r="FB108" s="8">
        <f>FB104*Data!$B20</f>
        <v>0.4433333333333333</v>
      </c>
      <c r="FC108" s="8">
        <f>FC104*Data!$B20</f>
        <v>0.40375</v>
      </c>
      <c r="FD108" s="8">
        <f>FD104*Data!$B20</f>
        <v>0.35624999999999996</v>
      </c>
      <c r="FE108" s="8">
        <f>FE104*Data!$B20</f>
        <v>0.35624999999999996</v>
      </c>
      <c r="FF108" s="8">
        <f>FF104*Data!$B20</f>
        <v>0</v>
      </c>
      <c r="FG108" s="8">
        <f>FG104*Data!$B20</f>
        <v>0</v>
      </c>
      <c r="FH108" s="8">
        <f>FH104*Data!$B20</f>
        <v>0.40111111111111108</v>
      </c>
      <c r="FI108" s="8">
        <f>FI104*Data!$B20</f>
        <v>0.21111111111111108</v>
      </c>
      <c r="FJ108" s="8">
        <f>FJ104*Data!$B20</f>
        <v>0.17812499999999998</v>
      </c>
      <c r="FK108" s="8">
        <f>FK104*Data!$B20</f>
        <v>0.17812499999999998</v>
      </c>
      <c r="FL108" s="8">
        <f>FL104*Data!$B20</f>
        <v>0.17812499999999998</v>
      </c>
      <c r="FM108" s="8">
        <f>FM104*Data!$B20</f>
        <v>0</v>
      </c>
      <c r="FN108" s="8">
        <f>FN104*Data!$B20</f>
        <v>0</v>
      </c>
      <c r="FO108" s="8">
        <f>FO104*Data!$B20</f>
        <v>0.15833333333333333</v>
      </c>
      <c r="FP108" s="8">
        <f>FP104*Data!$B20</f>
        <v>0.15833333333333333</v>
      </c>
      <c r="FQ108" s="8">
        <f>FQ104*Data!$B20</f>
        <v>0.17812499999999998</v>
      </c>
      <c r="FR108" s="8">
        <f>FR104*Data!$B20</f>
        <v>0.17812499999999998</v>
      </c>
      <c r="FS108" s="8">
        <f>FS104*Data!$B20</f>
        <v>0.17812499999999998</v>
      </c>
      <c r="FT108" s="8">
        <f>FT104*Data!$B20</f>
        <v>0</v>
      </c>
      <c r="FU108" s="8">
        <f>FU104*Data!$B20</f>
        <v>0</v>
      </c>
      <c r="FV108" s="8">
        <f>FV104*Data!$B20</f>
        <v>0.15833333333333333</v>
      </c>
      <c r="FW108" s="8">
        <f>FW104*Data!$B20</f>
        <v>0.15833333333333333</v>
      </c>
      <c r="FX108" s="8">
        <f>FX104*Data!$B20</f>
        <v>0.17812499999999998</v>
      </c>
      <c r="FY108" s="8">
        <f>FY104*Data!$B20</f>
        <v>0.17812499999999998</v>
      </c>
      <c r="FZ108" s="8">
        <f>FZ104*Data!$B20</f>
        <v>0.17812499999999998</v>
      </c>
      <c r="GA108" s="8">
        <f>GA104*Data!$B20</f>
        <v>0</v>
      </c>
      <c r="GB108" s="8">
        <f>GB104*Data!$B20</f>
        <v>0</v>
      </c>
      <c r="GC108" s="8">
        <f>GC104*Data!$B20</f>
        <v>0.15833333333333333</v>
      </c>
      <c r="GD108" s="8">
        <f>GD104*Data!$B20</f>
        <v>0.15833333333333333</v>
      </c>
      <c r="GE108" s="8">
        <f>GE104*Data!$B20</f>
        <v>0.17812499999999998</v>
      </c>
      <c r="GF108" s="8">
        <f>GF104*Data!$B20</f>
        <v>0.17812499999999998</v>
      </c>
      <c r="GG108" s="8">
        <f>GG104*Data!$B20</f>
        <v>0.17812499999999998</v>
      </c>
      <c r="GH108" s="8">
        <f>GH104*Data!$B20</f>
        <v>0</v>
      </c>
      <c r="GI108" s="8">
        <f>GI104*Data!$B20</f>
        <v>0</v>
      </c>
      <c r="GJ108" s="8">
        <f>GJ104*Data!$B20</f>
        <v>0.15833333333333333</v>
      </c>
      <c r="GK108" s="8">
        <f>GK104*Data!$B20</f>
        <v>0.15833333333333333</v>
      </c>
      <c r="GL108" s="8">
        <f>GL104*Data!$B20</f>
        <v>0.17812499999999998</v>
      </c>
      <c r="GM108" s="8">
        <f>GM104*Data!$B20</f>
        <v>0.17812499999999998</v>
      </c>
      <c r="GN108" s="8">
        <f>GN104*Data!$B20</f>
        <v>0.17812499999999998</v>
      </c>
      <c r="GO108" s="8">
        <f>GO104*Data!$B20</f>
        <v>0</v>
      </c>
      <c r="GP108" s="8">
        <f>GP104*Data!$B20</f>
        <v>0</v>
      </c>
      <c r="GQ108" s="8">
        <f>GQ104*Data!$B20</f>
        <v>0.15833333333333333</v>
      </c>
      <c r="GR108" s="8">
        <f>GR104*Data!$B20</f>
        <v>0.15833333333333333</v>
      </c>
      <c r="GS108" s="8">
        <f>GS104*Data!$B20</f>
        <v>0.17812499999999998</v>
      </c>
      <c r="GT108" s="8">
        <f>GT104*Data!$B20</f>
        <v>0.17812499999999998</v>
      </c>
      <c r="GU108" s="8">
        <f>GU104*Data!$B20</f>
        <v>0.17812499999999998</v>
      </c>
      <c r="GV108" s="8">
        <f>GV104*Data!$B20</f>
        <v>0</v>
      </c>
      <c r="GW108" s="8">
        <f>GW104*Data!$B20</f>
        <v>0</v>
      </c>
      <c r="GX108" s="8">
        <f>GX104*Data!$B20</f>
        <v>0.15833333333333333</v>
      </c>
      <c r="GY108" s="8">
        <f>GY104*Data!$B20</f>
        <v>0.15833333333333333</v>
      </c>
      <c r="GZ108" s="8">
        <f>GZ104*Data!$B20</f>
        <v>0.17812499999999998</v>
      </c>
      <c r="HA108" s="8">
        <f>HA104*Data!$B20</f>
        <v>0.17812499999999998</v>
      </c>
      <c r="HB108" s="8">
        <f>HB104*Data!$B20</f>
        <v>0.17812499999999998</v>
      </c>
      <c r="HC108" s="8">
        <f>HC104*Data!$B20</f>
        <v>0</v>
      </c>
      <c r="HD108" s="8">
        <f>HD104*Data!$B20</f>
        <v>0</v>
      </c>
      <c r="HE108" s="8">
        <f>HE104*Data!$B20</f>
        <v>0.15833333333333333</v>
      </c>
      <c r="HF108" s="8">
        <f>HF104*Data!$B20</f>
        <v>0.15833333333333333</v>
      </c>
      <c r="HG108" s="8">
        <f>HG104*Data!$B20</f>
        <v>0.17812499999999998</v>
      </c>
      <c r="HH108" s="8">
        <f>HH104*Data!$B20</f>
        <v>0.17812499999999998</v>
      </c>
      <c r="HI108" s="8">
        <f>HI104*Data!$B20</f>
        <v>0.17812499999999998</v>
      </c>
      <c r="HJ108" s="8">
        <f>HJ104*Data!$B20</f>
        <v>0</v>
      </c>
      <c r="HK108" s="8">
        <f>HK104*Data!$B20</f>
        <v>0</v>
      </c>
      <c r="HL108" s="8">
        <f>HL104*Data!$B20</f>
        <v>0.15833333333333333</v>
      </c>
      <c r="HM108" s="8">
        <f>HM104*Data!$B20</f>
        <v>0.15833333333333333</v>
      </c>
      <c r="HN108" s="8">
        <f>HN104*Data!$B20</f>
        <v>0.17812499999999998</v>
      </c>
      <c r="HO108" s="8">
        <f>HO104*Data!$B20</f>
        <v>0.17812499999999998</v>
      </c>
      <c r="HP108" s="8">
        <f>HP104*Data!$B20</f>
        <v>0.17812499999999998</v>
      </c>
      <c r="HQ108" s="8">
        <f>HQ104*Data!$B20</f>
        <v>0</v>
      </c>
      <c r="HR108" s="8">
        <f>HR104*Data!$B20</f>
        <v>0</v>
      </c>
      <c r="HS108" s="8">
        <f>HS104*Data!$B20</f>
        <v>0.15833333333333333</v>
      </c>
      <c r="HT108" s="8">
        <f>HT104*Data!$B20</f>
        <v>0.15833333333333333</v>
      </c>
      <c r="HU108" s="8">
        <f>HU104*Data!$B20</f>
        <v>0.17812499999999998</v>
      </c>
      <c r="HV108" s="8">
        <f>HV104*Data!$B20</f>
        <v>0.17812499999999998</v>
      </c>
      <c r="HW108" s="8">
        <f>HW104*Data!$B20</f>
        <v>0.17812499999999998</v>
      </c>
      <c r="HX108" s="8">
        <f>HX104*Data!$B20</f>
        <v>0</v>
      </c>
      <c r="HY108" s="8">
        <f>HY104*Data!$B20</f>
        <v>0</v>
      </c>
      <c r="HZ108" s="8">
        <f>HZ104*Data!$B20</f>
        <v>0.15833333333333333</v>
      </c>
      <c r="IA108" s="8">
        <f>IA104*Data!$B20</f>
        <v>0.15833333333333333</v>
      </c>
      <c r="IB108" s="8">
        <f>IB104*Data!$B20</f>
        <v>0.17812499999999998</v>
      </c>
      <c r="IC108" s="8">
        <f>IC104*Data!$B20</f>
        <v>0.17812499999999998</v>
      </c>
      <c r="ID108" s="8">
        <f>ID104*Data!$B20</f>
        <v>0.17812499999999998</v>
      </c>
      <c r="IE108" s="8">
        <f>IE104*Data!$B20</f>
        <v>0</v>
      </c>
      <c r="IF108" s="8">
        <f>IF104*Data!$B20</f>
        <v>0</v>
      </c>
      <c r="IG108" s="8">
        <f>IG104*Data!$B20</f>
        <v>0.15833333333333333</v>
      </c>
      <c r="IH108" s="8">
        <f>IH104*Data!$B20</f>
        <v>0.15833333333333333</v>
      </c>
      <c r="II108" s="8">
        <f>II104*Data!$B20</f>
        <v>0.17812499999999998</v>
      </c>
      <c r="IJ108" s="8">
        <f>IJ104*Data!$B20</f>
        <v>0.17812499999999998</v>
      </c>
      <c r="IK108" s="8">
        <f>IK104*Data!$B20</f>
        <v>0.17812499999999998</v>
      </c>
      <c r="IL108" s="8">
        <f>IL104*Data!$B20</f>
        <v>0</v>
      </c>
      <c r="IM108" s="8">
        <f>IM104*Data!$B20</f>
        <v>0</v>
      </c>
      <c r="IN108" s="8">
        <f>IN104*Data!$B20</f>
        <v>0.15833333333333333</v>
      </c>
      <c r="IO108" s="8">
        <f>IO104*Data!$B20</f>
        <v>0.15833333333333333</v>
      </c>
      <c r="IP108" s="8">
        <f>IP104*Data!$B20</f>
        <v>0.17812499999999998</v>
      </c>
      <c r="IQ108" s="8">
        <f>IQ104*Data!$B20</f>
        <v>0.17812499999999998</v>
      </c>
      <c r="IR108" s="8">
        <f>IR104*Data!$B20</f>
        <v>0.17812499999999998</v>
      </c>
      <c r="IS108" s="8">
        <f>IS104*Data!$B20</f>
        <v>0</v>
      </c>
      <c r="IT108" s="8">
        <f>IT104*Data!$B20</f>
        <v>0</v>
      </c>
      <c r="IU108" s="8">
        <f>IU104*Data!$B20</f>
        <v>0.15833333333333333</v>
      </c>
      <c r="IV108" s="8">
        <f>IV104*Data!$B20</f>
        <v>0.15833333333333333</v>
      </c>
      <c r="IW108" s="8">
        <f>IW104*Data!$B20</f>
        <v>0.17812499999999998</v>
      </c>
      <c r="IX108" s="8">
        <f>IX104*Data!$B20</f>
        <v>0.17812499999999998</v>
      </c>
      <c r="IY108" s="8">
        <f>IY104*Data!$B20</f>
        <v>0.17812499999999998</v>
      </c>
      <c r="IZ108" s="8">
        <f>IZ104*Data!$B20</f>
        <v>0</v>
      </c>
      <c r="JA108" s="8">
        <f>JA104*Data!$B20</f>
        <v>0</v>
      </c>
      <c r="JB108" s="8">
        <f>JB104*Data!$B20</f>
        <v>0.15833333333333333</v>
      </c>
      <c r="JC108" s="8">
        <f>JC104*Data!$B20</f>
        <v>0.15833333333333333</v>
      </c>
      <c r="JD108" s="8">
        <f>JD104*Data!$B20</f>
        <v>0.17812499999999998</v>
      </c>
      <c r="JE108" s="8">
        <f>JE104*Data!$B20</f>
        <v>0.17812499999999998</v>
      </c>
      <c r="JF108" s="8">
        <f>JF104*Data!$B20</f>
        <v>0.17812499999999998</v>
      </c>
      <c r="JG108" s="8">
        <f>JG104*Data!$B20</f>
        <v>0</v>
      </c>
      <c r="JH108" s="8">
        <f>JH104*Data!$B20</f>
        <v>0</v>
      </c>
      <c r="JI108" s="8">
        <f>JI104*Data!$B20</f>
        <v>0.15833333333333333</v>
      </c>
      <c r="JJ108" s="8">
        <f>JJ104*Data!$B20</f>
        <v>0.15833333333333333</v>
      </c>
      <c r="JK108" s="8">
        <f>JK104*Data!$B20</f>
        <v>0.17812499999999998</v>
      </c>
      <c r="JL108" s="8">
        <f>JL104*Data!$B20</f>
        <v>0.17812499999999998</v>
      </c>
      <c r="JM108" s="8">
        <f>JM104*Data!$B20</f>
        <v>0.17812499999999998</v>
      </c>
      <c r="JN108" s="8">
        <f>JN104*Data!$B20</f>
        <v>0</v>
      </c>
      <c r="JO108" s="8">
        <f>JO104*Data!$B20</f>
        <v>0</v>
      </c>
      <c r="JP108" s="8">
        <f>JP104*Data!$B20</f>
        <v>0.15833333333333333</v>
      </c>
      <c r="JQ108" s="8">
        <f>JQ104*Data!$B20</f>
        <v>0.15833333333333333</v>
      </c>
      <c r="JR108" s="8">
        <f>JR104*Data!$B20</f>
        <v>0.17812499999999998</v>
      </c>
      <c r="JS108" s="8">
        <f>JS104*Data!$B20</f>
        <v>0.17812499999999998</v>
      </c>
      <c r="JT108" s="8">
        <f>JT104*Data!$B20</f>
        <v>0.17812499999999998</v>
      </c>
      <c r="JU108" s="8">
        <f>JU104*Data!$B20</f>
        <v>0</v>
      </c>
      <c r="JV108" s="8">
        <f>JV104*Data!$B20</f>
        <v>0</v>
      </c>
      <c r="JW108" s="8">
        <f>JW104*Data!$B20</f>
        <v>0.15833333333333333</v>
      </c>
      <c r="JX108" s="8">
        <f>JX104*Data!$B20</f>
        <v>0.15833333333333333</v>
      </c>
      <c r="JY108" s="8">
        <f>JY104*Data!$B20</f>
        <v>0.17812499999999998</v>
      </c>
      <c r="JZ108" s="8">
        <f>JZ104*Data!$B20</f>
        <v>0.17812499999999998</v>
      </c>
      <c r="KA108" s="8">
        <f>KA104*Data!$B20</f>
        <v>0.17812499999999998</v>
      </c>
      <c r="KB108" s="8">
        <f>KB104*Data!$B20</f>
        <v>0</v>
      </c>
      <c r="KC108" s="8">
        <f>KC104*Data!$B20</f>
        <v>0</v>
      </c>
      <c r="KD108" s="8">
        <f>KD104*Data!$B20</f>
        <v>0.15833333333333333</v>
      </c>
      <c r="KE108" s="8">
        <f>KE104*Data!$B20</f>
        <v>0.15833333333333333</v>
      </c>
      <c r="KF108" s="8">
        <f>KF104*Data!$B20</f>
        <v>0.17812499999999998</v>
      </c>
      <c r="KG108" s="8">
        <f>KG104*Data!$B20</f>
        <v>0.17812499999999998</v>
      </c>
      <c r="KH108" s="8">
        <f>KH104*Data!$B20</f>
        <v>0.17812499999999998</v>
      </c>
      <c r="KI108" s="8">
        <f>KI104*Data!$B20</f>
        <v>0</v>
      </c>
      <c r="KJ108" s="8">
        <f>KJ104*Data!$B20</f>
        <v>0</v>
      </c>
      <c r="KK108" s="8">
        <f>KK104*Data!$B20</f>
        <v>0.15833333333333333</v>
      </c>
      <c r="KL108" s="8">
        <f>KL104*Data!$B20</f>
        <v>0.15833333333333333</v>
      </c>
      <c r="KM108" s="8">
        <f>KM104*Data!$B20</f>
        <v>0.17812499999999998</v>
      </c>
      <c r="KN108" s="8">
        <f>KN104*Data!$B20</f>
        <v>0.17812499999999998</v>
      </c>
      <c r="KO108" s="8">
        <f>KO104*Data!$B20</f>
        <v>0.17812499999999998</v>
      </c>
      <c r="KP108" s="8">
        <f>KP104*Data!$B20</f>
        <v>0</v>
      </c>
      <c r="KQ108" s="8">
        <f>KQ104*Data!$B20</f>
        <v>0</v>
      </c>
      <c r="KR108" s="8">
        <f>KR104*Data!$B20</f>
        <v>0.15833333333333333</v>
      </c>
      <c r="KS108" s="8">
        <f>KS104*Data!$B20</f>
        <v>0.15833333333333333</v>
      </c>
      <c r="KT108" s="8">
        <f>KT104*Data!$B20</f>
        <v>0.17812499999999998</v>
      </c>
      <c r="KU108" s="8">
        <f>KU104*Data!$B20</f>
        <v>0.17812499999999998</v>
      </c>
      <c r="KV108" s="8">
        <f>KV104*Data!$B20</f>
        <v>0.17812499999999998</v>
      </c>
      <c r="KW108" s="8">
        <f>KW104*Data!$B20</f>
        <v>0</v>
      </c>
      <c r="KX108" s="8">
        <f>KX104*Data!$B20</f>
        <v>0</v>
      </c>
      <c r="KY108" s="8">
        <f>KY104*Data!$B20</f>
        <v>0.15833333333333333</v>
      </c>
      <c r="KZ108" s="8">
        <f>KZ104*Data!$B20</f>
        <v>0.15833333333333333</v>
      </c>
      <c r="LA108" s="8">
        <f>LA104*Data!$B20</f>
        <v>0.17812499999999998</v>
      </c>
      <c r="LB108" s="8">
        <f>LB104*Data!$B20</f>
        <v>0.17812499999999998</v>
      </c>
      <c r="LC108" s="8">
        <f>LC104*Data!$B20</f>
        <v>0.17812499999999998</v>
      </c>
      <c r="LD108" s="8">
        <f>LD104*Data!$B20</f>
        <v>0</v>
      </c>
      <c r="LE108" s="8">
        <f>LE104*Data!$B20</f>
        <v>0</v>
      </c>
      <c r="LF108" s="8">
        <f>LF104*Data!$B20</f>
        <v>0.15833333333333333</v>
      </c>
      <c r="LG108" s="8">
        <f>LG104*Data!$B20</f>
        <v>0.15833333333333333</v>
      </c>
      <c r="LH108" s="8">
        <f>LH104*Data!$B20</f>
        <v>0.17812499999999998</v>
      </c>
      <c r="LI108" s="8">
        <f>LI104*Data!$B20</f>
        <v>0.17812499999999998</v>
      </c>
      <c r="LJ108" s="8">
        <f>LJ104*Data!$B20</f>
        <v>0.17812499999999998</v>
      </c>
      <c r="LK108" s="8">
        <f>LK104*Data!$B20</f>
        <v>0</v>
      </c>
      <c r="LL108" s="8">
        <f>LL104*Data!$B20</f>
        <v>0</v>
      </c>
      <c r="LM108" s="8">
        <f>LM104*Data!$B20</f>
        <v>0.15833333333333333</v>
      </c>
      <c r="LN108" s="8">
        <f>LN104*Data!$B20</f>
        <v>0.15833333333333333</v>
      </c>
      <c r="LO108" s="8">
        <f>LO104*Data!$B20</f>
        <v>0.17812499999999998</v>
      </c>
      <c r="LP108" s="8">
        <f>LP104*Data!$B20</f>
        <v>0.17812499999999998</v>
      </c>
      <c r="LQ108" s="8">
        <f>LQ104*Data!$B20</f>
        <v>0.17812499999999998</v>
      </c>
      <c r="LR108" s="8">
        <f>LR104*Data!$B20</f>
        <v>0</v>
      </c>
      <c r="LS108" s="8">
        <f>LS104*Data!$B20</f>
        <v>0</v>
      </c>
      <c r="LT108" s="8">
        <f>LT104*Data!$B20</f>
        <v>0.15833333333333333</v>
      </c>
      <c r="LU108" s="8">
        <f>LU104*Data!$B20</f>
        <v>0.15833333333333333</v>
      </c>
      <c r="LV108" s="8">
        <f>LV104*Data!$B20</f>
        <v>0.17812499999999998</v>
      </c>
      <c r="LW108" s="8">
        <f>LW104*Data!$B20</f>
        <v>0.17812499999999998</v>
      </c>
      <c r="LX108" s="8">
        <f>LX104*Data!$B20</f>
        <v>0.17812499999999998</v>
      </c>
      <c r="LY108" s="8">
        <f>LY104*Data!$B20</f>
        <v>0</v>
      </c>
      <c r="LZ108" s="8">
        <f>LZ104*Data!$B20</f>
        <v>0</v>
      </c>
      <c r="MA108" s="8">
        <f>MA104*Data!$B20</f>
        <v>1.5960000000000002E-2</v>
      </c>
      <c r="MB108" s="8">
        <f>MB104*Data!$B20</f>
        <v>1.5970555555555557E-2</v>
      </c>
      <c r="MC108" s="8">
        <f>MC104*Data!$B20</f>
        <v>1.7978750000000002E-2</v>
      </c>
      <c r="MD108" s="8">
        <f>MD104*Data!$B20</f>
        <v>1.7990625E-2</v>
      </c>
      <c r="ME108" s="8">
        <f>ME104*Data!$B20</f>
        <v>1.8002500000000001E-2</v>
      </c>
      <c r="MF108" s="8">
        <f>MF104*Data!$B20</f>
        <v>0</v>
      </c>
      <c r="MG108" s="8">
        <f>MG104*Data!$B20</f>
        <v>0</v>
      </c>
      <c r="MH108" s="8">
        <f>MH104*Data!$B20</f>
        <v>1.6033888888888889E-2</v>
      </c>
      <c r="MI108" s="8">
        <f>MI104*Data!$B20</f>
        <v>1.6044444444444441E-2</v>
      </c>
      <c r="MJ108" s="8">
        <f>MJ104*Data!$B20</f>
        <v>1.8061875000000002E-2</v>
      </c>
      <c r="MK108" s="8">
        <f>MK104*Data!$B20</f>
        <v>1.807375E-2</v>
      </c>
      <c r="ML108" s="8">
        <f>ML104*Data!$B20</f>
        <v>1.8085624999999998E-2</v>
      </c>
      <c r="MM108" s="8">
        <f>MM104*Data!$B20</f>
        <v>0</v>
      </c>
      <c r="MN108" s="8">
        <f>MN104*Data!$B20</f>
        <v>0</v>
      </c>
      <c r="MO108" s="8">
        <f>MO104*Data!$B20</f>
        <v>1.6107777777777776E-2</v>
      </c>
      <c r="MP108" s="8">
        <f>MP104*Data!$B20</f>
        <v>1.6118333333333339E-2</v>
      </c>
      <c r="MQ108" s="8">
        <f>MQ104*Data!$B20</f>
        <v>1.8144999999999998E-2</v>
      </c>
      <c r="MR108" s="8">
        <f>MR104*Data!$B20</f>
        <v>1.8156874999999999E-2</v>
      </c>
      <c r="MS108" s="8">
        <f>MS104*Data!$B20</f>
        <v>1.8168749999999997E-2</v>
      </c>
      <c r="MT108" s="8">
        <f>MT104*Data!$B20</f>
        <v>0</v>
      </c>
      <c r="MU108" s="8">
        <f>MU104*Data!$B20</f>
        <v>0</v>
      </c>
      <c r="MV108" s="8">
        <f>MV104*Data!$B20</f>
        <v>1.6181666666666667E-2</v>
      </c>
      <c r="MW108" s="8">
        <f>MW104*Data!$B20</f>
        <v>1.6192222222222222E-2</v>
      </c>
      <c r="MX108" s="8">
        <f>MX104*Data!$B20</f>
        <v>1.8228124999999998E-2</v>
      </c>
      <c r="MY108" s="8">
        <f>MY104*Data!$B20</f>
        <v>1.8239999999999999E-2</v>
      </c>
      <c r="MZ108" s="8">
        <f>MZ104*Data!$B20</f>
        <v>1.8251875000000001E-2</v>
      </c>
      <c r="NA108" s="8">
        <f>NA104*Data!$B20</f>
        <v>0</v>
      </c>
      <c r="NB108" s="8">
        <f>NB104*Data!$B20</f>
        <v>0</v>
      </c>
      <c r="NC108" s="8">
        <f>NC104*Data!$B20</f>
        <v>1.6255555555555554E-2</v>
      </c>
      <c r="ND108" s="8">
        <f>ND104*Data!$B20</f>
        <v>1.626611111111111E-2</v>
      </c>
      <c r="NE108" s="8">
        <f>NE104*Data!$B20</f>
        <v>1.8311250000000001E-2</v>
      </c>
      <c r="NF108" s="8">
        <f>NF104*Data!$B20</f>
        <v>1.8323124999999999E-2</v>
      </c>
      <c r="NG108" s="8">
        <f>NG104*Data!$B20</f>
        <v>1.8335000000000001E-2</v>
      </c>
      <c r="NH108" s="8">
        <f>NH104*Data!$B20</f>
        <v>0</v>
      </c>
      <c r="NI108" s="8">
        <f>NI104*Data!$B20</f>
        <v>0</v>
      </c>
    </row>
    <row r="109" spans="2:373" ht="15">
      <c r="B109" s="8" t="s">
        <v>1247</v>
      </c>
      <c r="C109" s="8">
        <f>C101/Data!$B4*Data!$B21/Data!$B26</f>
        <v>1.8518518518518521E-2</v>
      </c>
      <c r="D109" s="8">
        <f>D101/Data!$B4*Data!$B21/Data!$B26</f>
        <v>4.4444444444444446E-2</v>
      </c>
      <c r="E109" s="8">
        <f>E101/Data!$B4*Data!$B21/Data!$B26</f>
        <v>0.05</v>
      </c>
      <c r="F109" s="8">
        <f>F101/Data!$B4*Data!$B21/Data!$B26</f>
        <v>4.1666666666666664E-2</v>
      </c>
      <c r="G109" s="8">
        <f>G101/Data!$B4*Data!$B21/Data!$B26</f>
        <v>3.7499999999999999E-2</v>
      </c>
      <c r="H109" s="8">
        <f>H101/Data!$B4*Data!$B21/Data!$B26</f>
        <v>0</v>
      </c>
      <c r="I109" s="8">
        <f>I101/Data!$B4*Data!$B21/Data!$B26</f>
        <v>0</v>
      </c>
      <c r="J109" s="8">
        <f>J101/Data!$B4*Data!$B21/Data!$B26</f>
        <v>5.1851851851851843E-2</v>
      </c>
      <c r="K109" s="8">
        <f>K101/Data!$B4*Data!$B21/Data!$B26</f>
        <v>3.3333333333333333E-2</v>
      </c>
      <c r="L109" s="8">
        <f>L101/Data!$B4*Data!$B21/Data!$B26</f>
        <v>2.7083333333333334E-2</v>
      </c>
      <c r="M109" s="8">
        <f>M101/Data!$B4*Data!$B21/Data!$B26</f>
        <v>2.2916666666666665E-2</v>
      </c>
      <c r="N109" s="8">
        <f>N101/Data!$B4*Data!$B21/Data!$B26</f>
        <v>0.05</v>
      </c>
      <c r="O109" s="8">
        <f>O101/Data!$B4*Data!$B21/Data!$B26</f>
        <v>0</v>
      </c>
      <c r="P109" s="8">
        <f>P101/Data!$B4*Data!$B21/Data!$B26</f>
        <v>0</v>
      </c>
      <c r="Q109" s="8">
        <f>Q101/Data!$B4*Data!$B21/Data!$B26</f>
        <v>5.5555555555555552E-2</v>
      </c>
      <c r="R109" s="8">
        <f>R101/Data!$B4*Data!$B21/Data!$B26</f>
        <v>8.1481481481481488E-2</v>
      </c>
      <c r="S109" s="8">
        <f>S101/Data!$B4*Data!$B21/Data!$B26</f>
        <v>5.4166666666666669E-2</v>
      </c>
      <c r="T109" s="8">
        <f>T101/Data!$B4*Data!$B21/Data!$B26</f>
        <v>4.1666666666666664E-2</v>
      </c>
      <c r="U109" s="8">
        <f>U101/Data!$B4*Data!$B21/Data!$B26</f>
        <v>3.3333333333333333E-2</v>
      </c>
      <c r="V109" s="8">
        <f>V101/Data!$B4*Data!$B21/Data!$B26</f>
        <v>0</v>
      </c>
      <c r="W109" s="8">
        <f>W101/Data!$B4*Data!$B21/Data!$B26</f>
        <v>0</v>
      </c>
      <c r="X109" s="8">
        <f>X101/Data!$B4*Data!$B21/Data!$B26</f>
        <v>4.8148148148148155E-2</v>
      </c>
      <c r="Y109" s="8">
        <f>Y101/Data!$B4*Data!$B21/Data!$B26</f>
        <v>5.1851851851851843E-2</v>
      </c>
      <c r="Z109" s="8">
        <f>Z101/Data!$B4*Data!$B21/Data!$B26</f>
        <v>4.1666666666666664E-2</v>
      </c>
      <c r="AA109" s="8">
        <f>AA101/Data!$B4*Data!$B21/Data!$B26</f>
        <v>3.7499999999999999E-2</v>
      </c>
      <c r="AB109" s="8">
        <f>AB101/Data!$B4*Data!$B21/Data!$B26</f>
        <v>3.125E-2</v>
      </c>
      <c r="AC109" s="8">
        <f>AC101/Data!$B4*Data!$B21/Data!$B26</f>
        <v>0</v>
      </c>
      <c r="AD109" s="8">
        <f>AD101/Data!$B4*Data!$B21/Data!$B26</f>
        <v>0</v>
      </c>
      <c r="AE109" s="8">
        <f>AE101/Data!$B4*Data!$B21/Data!$B26</f>
        <v>6.6666666666666666E-2</v>
      </c>
      <c r="AF109" s="8">
        <f>AF101/Data!$B4*Data!$B21/Data!$B26</f>
        <v>7.4074074074074084E-2</v>
      </c>
      <c r="AG109" s="8">
        <f>AG101/Data!$B4*Data!$B21/Data!$B26</f>
        <v>0.05</v>
      </c>
      <c r="AH109" s="8">
        <f>AH101/Data!$B4*Data!$B21/Data!$B26</f>
        <v>3.3333333333333333E-2</v>
      </c>
      <c r="AI109" s="8">
        <f>AI101/Data!$B4*Data!$B21/Data!$B26</f>
        <v>3.3333333333333333E-2</v>
      </c>
      <c r="AJ109" s="8">
        <f>AJ101/Data!$B4*Data!$B21/Data!$B26</f>
        <v>0</v>
      </c>
      <c r="AK109" s="8">
        <f>AK101/Data!$B4*Data!$B21/Data!$B26</f>
        <v>0</v>
      </c>
      <c r="AL109" s="8">
        <f>AL101/Data!$B4*Data!$B21/Data!$B26</f>
        <v>6.6666666666666666E-2</v>
      </c>
      <c r="AM109" s="8">
        <f>AM101/Data!$B4*Data!$B21/Data!$B26</f>
        <v>9.2592592592592587E-2</v>
      </c>
      <c r="AN109" s="8">
        <f>AN101/Data!$B4*Data!$B21/Data!$B26</f>
        <v>6.6666666666666666E-2</v>
      </c>
      <c r="AO109" s="8">
        <f>AO101/Data!$B4*Data!$B21/Data!$B26</f>
        <v>6.25E-2</v>
      </c>
      <c r="AP109" s="8">
        <f>AP101/Data!$B4*Data!$B21/Data!$B26</f>
        <v>4.1666666666666664E-2</v>
      </c>
      <c r="AQ109" s="8">
        <f>AQ101/Data!$B4*Data!$B21/Data!$B26</f>
        <v>0</v>
      </c>
      <c r="AR109" s="8">
        <f>AR101/Data!$B4*Data!$B21/Data!$B26</f>
        <v>0</v>
      </c>
      <c r="AS109" s="8">
        <f>AS101/Data!$B4*Data!$B21/Data!$B26</f>
        <v>5.5555555555555552E-2</v>
      </c>
      <c r="AT109" s="8">
        <f>AT101/Data!$B4*Data!$B21/Data!$B26</f>
        <v>5.5555555555555552E-2</v>
      </c>
      <c r="AU109" s="8">
        <f>AU101/Data!$B4*Data!$B21/Data!$B26</f>
        <v>4.1666666666666664E-2</v>
      </c>
      <c r="AV109" s="8">
        <f>AV101/Data!$B4*Data!$B21/Data!$B26</f>
        <v>0.05</v>
      </c>
      <c r="AW109" s="8">
        <f>AW101/Data!$B4*Data!$B21/Data!$B26</f>
        <v>5.8333333333333334E-2</v>
      </c>
      <c r="AX109" s="8">
        <f>AX101/Data!$B4*Data!$B21/Data!$B26</f>
        <v>0</v>
      </c>
      <c r="AY109" s="8">
        <f>AY101/Data!$B4*Data!$B21/Data!$B26</f>
        <v>0</v>
      </c>
      <c r="AZ109" s="8">
        <f>AZ101/Data!$B4*Data!$B21/Data!$B26</f>
        <v>7.4074074074074084E-2</v>
      </c>
      <c r="BA109" s="8">
        <f>BA101/Data!$B4*Data!$B21/Data!$B26</f>
        <v>9.2592592592592587E-2</v>
      </c>
      <c r="BB109" s="8">
        <f>BB101/Data!$B4*Data!$B21/Data!$B26</f>
        <v>7.4999999999999997E-2</v>
      </c>
      <c r="BC109" s="8">
        <f>BC101/Data!$B4*Data!$B21/Data!$B26</f>
        <v>7.4999999999999997E-2</v>
      </c>
      <c r="BD109" s="8">
        <f>BD101/Data!$B4*Data!$B21/Data!$B26</f>
        <v>7.4999999999999997E-2</v>
      </c>
      <c r="BE109" s="8">
        <f>BE101/Data!$B4*Data!$B21/Data!$B26</f>
        <v>0</v>
      </c>
      <c r="BF109" s="8">
        <f>BF101/Data!$B4*Data!$B21/Data!$B26</f>
        <v>0</v>
      </c>
      <c r="BG109" s="8">
        <f>BG101/Data!$B4*Data!$B21/Data!$B26</f>
        <v>6.6666666666666666E-2</v>
      </c>
      <c r="BH109" s="8">
        <f>BH101/Data!$B4*Data!$B21/Data!$B26</f>
        <v>5.5555555555555552E-2</v>
      </c>
      <c r="BI109" s="8">
        <f>BI101/Data!$B4*Data!$B21/Data!$B26</f>
        <v>4.583333333333333E-2</v>
      </c>
      <c r="BJ109" s="8">
        <f>BJ101/Data!$B4*Data!$B21/Data!$B26</f>
        <v>3.7499999999999999E-2</v>
      </c>
      <c r="BK109" s="8">
        <f>BK101/Data!$B4*Data!$B21/Data!$B26</f>
        <v>3.7499999999999999E-2</v>
      </c>
      <c r="BL109" s="8">
        <f>BL101/Data!$B4*Data!$B21/Data!$B26</f>
        <v>0</v>
      </c>
      <c r="BM109" s="8">
        <f>BM101/Data!$B4*Data!$B21/Data!$B26</f>
        <v>0</v>
      </c>
      <c r="BN109" s="8">
        <f>BN101/Data!$B4*Data!$B21/Data!$B26</f>
        <v>0</v>
      </c>
      <c r="BO109" s="8">
        <f>BO101/Data!$B4*Data!$B21/Data!$B26</f>
        <v>8.1481481481481488E-2</v>
      </c>
      <c r="BP109" s="8">
        <f>BP101/Data!$B4*Data!$B21/Data!$B26</f>
        <v>5.4166666666666669E-2</v>
      </c>
      <c r="BQ109" s="8">
        <f>BQ101/Data!$B4*Data!$B21/Data!$B26</f>
        <v>2.9166666666666667E-2</v>
      </c>
      <c r="BR109" s="8">
        <f>BR101/Data!$B4*Data!$B21/Data!$B26</f>
        <v>2.5000000000000001E-2</v>
      </c>
      <c r="BS109" s="8">
        <f>BS101/Data!$B4*Data!$B21/Data!$B26</f>
        <v>0</v>
      </c>
      <c r="BT109" s="8">
        <f>BT101/Data!$B4*Data!$B21/Data!$B26</f>
        <v>0</v>
      </c>
      <c r="BU109" s="8">
        <f>BU101/Data!$B4*Data!$B21/Data!$B26</f>
        <v>5.5555555555555552E-2</v>
      </c>
      <c r="BV109" s="8">
        <f>BV101/Data!$B4*Data!$B21/Data!$B26</f>
        <v>6.2962962962962957E-2</v>
      </c>
      <c r="BW109" s="8">
        <f>BW101/Data!$B4*Data!$B21/Data!$B26</f>
        <v>4.1666666666666664E-2</v>
      </c>
      <c r="BX109" s="8">
        <f>BX101/Data!$B4*Data!$B21/Data!$B26</f>
        <v>4.1666666666666664E-2</v>
      </c>
      <c r="BY109" s="8">
        <f>BY101/Data!$B4*Data!$B21/Data!$B26</f>
        <v>4.1666666666666664E-2</v>
      </c>
      <c r="BZ109" s="8">
        <f>BZ101/Data!$B4*Data!$B21/Data!$B26</f>
        <v>0</v>
      </c>
      <c r="CA109" s="8">
        <f>CA101/Data!$B4*Data!$B21/Data!$B26</f>
        <v>0</v>
      </c>
      <c r="CB109" s="8">
        <f>CB101/Data!$B4*Data!$B21/Data!$B26</f>
        <v>4.4444444444444446E-2</v>
      </c>
      <c r="CC109" s="8">
        <f>CC101/Data!$B4*Data!$B21/Data!$B26</f>
        <v>5.1851851851851843E-2</v>
      </c>
      <c r="CD109" s="8">
        <f>CD101/Data!$B4*Data!$B21/Data!$B26</f>
        <v>8.3333333333333329E-2</v>
      </c>
      <c r="CE109" s="8">
        <f>CE101/Data!$B4*Data!$B21/Data!$B26</f>
        <v>8.3333333333333329E-2</v>
      </c>
      <c r="CF109" s="8">
        <f>CF101/Data!$B4*Data!$B21/Data!$B26</f>
        <v>9.166666666666666E-2</v>
      </c>
      <c r="CG109" s="8">
        <f>CG101/Data!$B4*Data!$B21/Data!$B26</f>
        <v>0</v>
      </c>
      <c r="CH109" s="8">
        <f>CH101/Data!$B4*Data!$B21/Data!$B26</f>
        <v>0</v>
      </c>
      <c r="CI109" s="8">
        <f>CI101/Data!$B4*Data!$B21/Data!$B26</f>
        <v>9.2592592592592587E-2</v>
      </c>
      <c r="CJ109" s="8">
        <f>CJ101/Data!$B4*Data!$B21/Data!$B26</f>
        <v>0.13333333333333333</v>
      </c>
      <c r="CK109" s="8">
        <f>CK101/Data!$B4*Data!$B21/Data!$B26</f>
        <v>0.15</v>
      </c>
      <c r="CL109" s="8">
        <f>CL101/Data!$B4*Data!$B21/Data!$B26</f>
        <v>0.10416666666666667</v>
      </c>
      <c r="CM109" s="8">
        <f>CM101/Data!$B4*Data!$B21/Data!$B26</f>
        <v>0.10416666666666667</v>
      </c>
      <c r="CN109" s="8">
        <f>CN101/Data!$B4*Data!$B21/Data!$B26</f>
        <v>0</v>
      </c>
      <c r="CO109" s="8">
        <f>CO101/Data!$B4*Data!$B21/Data!$B26</f>
        <v>0</v>
      </c>
      <c r="CP109" s="8">
        <f>CP101/Data!$B4*Data!$B21/Data!$B26</f>
        <v>9.2592592592592587E-2</v>
      </c>
      <c r="CQ109" s="8">
        <f>CQ101/Data!$B4*Data!$B21/Data!$B26</f>
        <v>0.13333333333333333</v>
      </c>
      <c r="CR109" s="8">
        <f>CR101/Data!$B4*Data!$B21/Data!$B26</f>
        <v>0.10416666666666667</v>
      </c>
      <c r="CS109" s="8">
        <f>CS101/Data!$B4*Data!$B21/Data!$B26</f>
        <v>7.4999999999999997E-2</v>
      </c>
      <c r="CT109" s="8">
        <f>CT101/Data!$B4*Data!$B21/Data!$B26</f>
        <v>5.8333333333333334E-2</v>
      </c>
      <c r="CU109" s="8">
        <f>CU101/Data!$B4*Data!$B21/Data!$B26</f>
        <v>0</v>
      </c>
      <c r="CV109" s="8">
        <f>CV101/Data!$B4*Data!$B21/Data!$B26</f>
        <v>0</v>
      </c>
      <c r="CW109" s="8">
        <f>CW101/Data!$B4*Data!$B21/Data!$B26</f>
        <v>0</v>
      </c>
      <c r="CX109" s="8">
        <f>CX101/Data!$B4*Data!$B21/Data!$B26</f>
        <v>7.4074074074074084E-2</v>
      </c>
      <c r="CY109" s="8">
        <f>CY101/Data!$B4*Data!$B21/Data!$B26</f>
        <v>4.1666666666666664E-2</v>
      </c>
      <c r="CZ109" s="8">
        <f>CZ101/Data!$B4*Data!$B21/Data!$B26</f>
        <v>2.9166666666666667E-2</v>
      </c>
      <c r="DA109" s="8">
        <f>DA101/Data!$B4*Data!$B21/Data!$B26</f>
        <v>9.166666666666666E-2</v>
      </c>
      <c r="DB109" s="8">
        <f>DB101/Data!$B4*Data!$B21/Data!$B26</f>
        <v>0</v>
      </c>
      <c r="DC109" s="8">
        <f>DC101/Data!$B4*Data!$B21/Data!$B26</f>
        <v>0</v>
      </c>
      <c r="DD109" s="8">
        <f>DD101/Data!$B4*Data!$B21/Data!$B26</f>
        <v>0.10370370370370369</v>
      </c>
      <c r="DE109" s="8">
        <f>DE101/Data!$B4*Data!$B21/Data!$B26</f>
        <v>0.12037037037037036</v>
      </c>
      <c r="DF109" s="8">
        <f>DF101/Data!$B4*Data!$B21/Data!$B26</f>
        <v>9.166666666666666E-2</v>
      </c>
      <c r="DG109" s="8">
        <f>DG101/Data!$B4*Data!$B21/Data!$B26</f>
        <v>9.166666666666666E-2</v>
      </c>
      <c r="DH109" s="8">
        <f>DH101/Data!$B4*Data!$B21/Data!$B26</f>
        <v>0.125</v>
      </c>
      <c r="DI109" s="8">
        <f>DI101/Data!$B4*Data!$B21/Data!$B26</f>
        <v>0</v>
      </c>
      <c r="DJ109" s="8">
        <f>DJ101/Data!$B4*Data!$B21/Data!$B26</f>
        <v>0</v>
      </c>
      <c r="DK109" s="8">
        <f>DK101/Data!$B4*Data!$B21/Data!$B26</f>
        <v>0.11851851851851851</v>
      </c>
      <c r="DL109" s="8">
        <f>DL101/Data!$B4*Data!$B21/Data!$B26</f>
        <v>0.14074074074074075</v>
      </c>
      <c r="DM109" s="8">
        <f>DM101/Data!$B4*Data!$B21/Data!$B26</f>
        <v>0.14583333333333334</v>
      </c>
      <c r="DN109" s="8">
        <f>DN101/Data!$B4*Data!$B21/Data!$B26</f>
        <v>0.11666666666666667</v>
      </c>
      <c r="DO109" s="8">
        <f>DO101/Data!$B4*Data!$B21/Data!$B26</f>
        <v>0.14583333333333334</v>
      </c>
      <c r="DP109" s="8">
        <f>DP101/Data!$B4*Data!$B21/Data!$B26</f>
        <v>0</v>
      </c>
      <c r="DQ109" s="8">
        <f>DQ101/Data!$B4*Data!$B21/Data!$B26</f>
        <v>0</v>
      </c>
      <c r="DR109" s="8">
        <f>DR101/Data!$B4*Data!$B21/Data!$B26</f>
        <v>6.6666666666666666E-2</v>
      </c>
      <c r="DS109" s="8">
        <f>DS101/Data!$B4*Data!$B21/Data!$B26</f>
        <v>4.8148148148148155E-2</v>
      </c>
      <c r="DT109" s="8">
        <f>DT101/Data!$B4*Data!$B21/Data!$B26</f>
        <v>2.9166666666666667E-2</v>
      </c>
      <c r="DU109" s="8">
        <f>DU101/Data!$B4*Data!$B21/Data!$B26</f>
        <v>2.9166666666666667E-2</v>
      </c>
      <c r="DV109" s="8">
        <f>DV101/Data!$B4*Data!$B21/Data!$B26</f>
        <v>3.3333333333333333E-2</v>
      </c>
      <c r="DW109" s="8">
        <f>DW101/Data!$B4*Data!$B21/Data!$B26</f>
        <v>0</v>
      </c>
      <c r="DX109" s="8">
        <f>DX101/Data!$B4*Data!$B21/Data!$B26</f>
        <v>0</v>
      </c>
      <c r="DY109" s="8">
        <f>DY101/Data!$B4*Data!$B21/Data!$B26</f>
        <v>4.4444444444444446E-2</v>
      </c>
      <c r="DZ109" s="8">
        <f>DZ101/Data!$B4*Data!$B21/Data!$B26</f>
        <v>4.8148148148148155E-2</v>
      </c>
      <c r="EA109" s="8">
        <f>EA101/Data!$B4*Data!$B21/Data!$B26</f>
        <v>2.9166666666666667E-2</v>
      </c>
      <c r="EB109" s="8">
        <f>EB101/Data!$B4*Data!$B21/Data!$B26</f>
        <v>3.3333333333333333E-2</v>
      </c>
      <c r="EC109" s="8">
        <f>EC101/Data!$B4*Data!$B21/Data!$B26</f>
        <v>3.3333333333333333E-2</v>
      </c>
      <c r="ED109" s="8">
        <f>ED101/Data!$B4*Data!$B21/Data!$B26</f>
        <v>0</v>
      </c>
      <c r="EE109" s="8">
        <f>EE101/Data!$B4*Data!$B21/Data!$B26</f>
        <v>0</v>
      </c>
      <c r="EF109" s="8">
        <f>EF101/Data!$B4*Data!$B21/Data!$B26</f>
        <v>5.5555555555555552E-2</v>
      </c>
      <c r="EG109" s="8">
        <f>EG101/Data!$B4*Data!$B21/Data!$B26</f>
        <v>7.4074074074074084E-2</v>
      </c>
      <c r="EH109" s="8">
        <f>EH101/Data!$B4*Data!$B21/Data!$B26</f>
        <v>5.4166666666666669E-2</v>
      </c>
      <c r="EI109" s="8">
        <f>EI101/Data!$B4*Data!$B21/Data!$B26</f>
        <v>5.4166666666666669E-2</v>
      </c>
      <c r="EJ109" s="8">
        <f>EJ101/Data!$B4*Data!$B21/Data!$B26</f>
        <v>7.4999999999999997E-2</v>
      </c>
      <c r="EK109" s="8">
        <f>EK101/Data!$B4*Data!$B21/Data!$B26</f>
        <v>0</v>
      </c>
      <c r="EL109" s="8">
        <f>EL101/Data!$B4*Data!$B21/Data!$B26</f>
        <v>0</v>
      </c>
      <c r="EM109" s="8">
        <f>EM101/Data!$B4*Data!$B21/Data!$B26</f>
        <v>0.10370370370370369</v>
      </c>
      <c r="EN109" s="8">
        <f>EN101/Data!$B4*Data!$B21/Data!$B26</f>
        <v>0.16296296296296298</v>
      </c>
      <c r="EO109" s="8">
        <f>EO101/Data!$B4*Data!$B21/Data!$B26</f>
        <v>0.11666666666666667</v>
      </c>
      <c r="EP109" s="8">
        <f>EP101/Data!$B4*Data!$B21/Data!$B26</f>
        <v>0.10833333333333334</v>
      </c>
      <c r="EQ109" s="8">
        <f>EQ101/Data!$B4*Data!$B21/Data!$B26</f>
        <v>0.10833333333333334</v>
      </c>
      <c r="ER109" s="8">
        <f>ER101/Data!$B4*Data!$B21/Data!$B26</f>
        <v>0</v>
      </c>
      <c r="ES109" s="8">
        <f>ES101/Data!$B4*Data!$B21/Data!$B26</f>
        <v>0</v>
      </c>
      <c r="ET109" s="8">
        <f>ET101/Data!$B4*Data!$B21/Data!$B26</f>
        <v>0.10370370370370369</v>
      </c>
      <c r="EU109" s="8">
        <f>EU101/Data!$B4*Data!$B21/Data!$B26</f>
        <v>0.16666666666666666</v>
      </c>
      <c r="EV109" s="8">
        <f>EV101/Data!$B4*Data!$B21/Data!$B26</f>
        <v>0.13333333333333333</v>
      </c>
      <c r="EW109" s="8">
        <f>EW101/Data!$B4*Data!$B21/Data!$B26</f>
        <v>0.11666666666666667</v>
      </c>
      <c r="EX109" s="8">
        <f>EX101/Data!$B4*Data!$B21/Data!$B26</f>
        <v>0.11666666666666667</v>
      </c>
      <c r="EY109" s="8">
        <f>EY101/Data!$B4*Data!$B21/Data!$B26</f>
        <v>0</v>
      </c>
      <c r="EZ109" s="8">
        <f>EZ101/Data!$B4*Data!$B21/Data!$B26</f>
        <v>0</v>
      </c>
      <c r="FA109" s="8">
        <f>FA101/Data!$B4*Data!$B21/Data!$B26</f>
        <v>0.11851851851851851</v>
      </c>
      <c r="FB109" s="8">
        <f>FB101/Data!$B4*Data!$B21/Data!$B26</f>
        <v>0.15555555555555556</v>
      </c>
      <c r="FC109" s="8">
        <f>FC101/Data!$B4*Data!$B21/Data!$B26</f>
        <v>0.14166666666666666</v>
      </c>
      <c r="FD109" s="8">
        <f>FD101/Data!$B4*Data!$B21/Data!$B26</f>
        <v>0.125</v>
      </c>
      <c r="FE109" s="8">
        <f>FE101/Data!$B4*Data!$B21/Data!$B26</f>
        <v>0.125</v>
      </c>
      <c r="FF109" s="8">
        <f>FF101/Data!$B4*Data!$B21/Data!$B26</f>
        <v>0</v>
      </c>
      <c r="FG109" s="8">
        <f>FG101/Data!$B4*Data!$B21/Data!$B26</f>
        <v>0</v>
      </c>
      <c r="FH109" s="8">
        <f>FH101/Data!$B4*Data!$B21/Data!$B26</f>
        <v>0.14074074074074075</v>
      </c>
      <c r="FI109" s="8">
        <f>FI101/Data!$B4*Data!$B21/Data!$B26</f>
        <v>7.4074074074074084E-2</v>
      </c>
      <c r="FJ109" s="8">
        <f>FJ101/Data!$B4*Data!$B21/Data!$B26</f>
        <v>6.25E-2</v>
      </c>
      <c r="FK109" s="8">
        <f>FK101/Data!$B4*Data!$B21/Data!$B26</f>
        <v>6.25E-2</v>
      </c>
      <c r="FL109" s="8">
        <f>FL101/Data!$B4*Data!$B21/Data!$B26</f>
        <v>6.25E-2</v>
      </c>
      <c r="FM109" s="8">
        <f>FM101/Data!$B4*Data!$B21/Data!$B26</f>
        <v>0</v>
      </c>
      <c r="FN109" s="8">
        <f>FN101/Data!$B4*Data!$B21/Data!$B26</f>
        <v>0</v>
      </c>
      <c r="FO109" s="8">
        <f>FO101/Data!$B4*Data!$B21/Data!$B26</f>
        <v>5.5555555555555552E-2</v>
      </c>
      <c r="FP109" s="8">
        <f>FP101/Data!$B4*Data!$B21/Data!$B26</f>
        <v>5.5555555555555552E-2</v>
      </c>
      <c r="FQ109" s="8">
        <f>FQ101/Data!$B4*Data!$B21/Data!$B26</f>
        <v>6.25E-2</v>
      </c>
      <c r="FR109" s="8">
        <f>FR101/Data!$B4*Data!$B21/Data!$B26</f>
        <v>6.25E-2</v>
      </c>
      <c r="FS109" s="8">
        <f>FS101/Data!$B4*Data!$B21/Data!$B26</f>
        <v>6.25E-2</v>
      </c>
      <c r="FT109" s="8">
        <f>FT101/Data!$B4*Data!$B21/Data!$B26</f>
        <v>0</v>
      </c>
      <c r="FU109" s="8">
        <f>FU101/Data!$B4*Data!$B21/Data!$B26</f>
        <v>0</v>
      </c>
      <c r="FV109" s="8">
        <f>FV101/Data!$B4*Data!$B21/Data!$B26</f>
        <v>5.5555555555555552E-2</v>
      </c>
      <c r="FW109" s="8">
        <f>FW101/Data!$B4*Data!$B21/Data!$B26</f>
        <v>5.5555555555555552E-2</v>
      </c>
      <c r="FX109" s="8">
        <f>FX101/Data!$B4*Data!$B21/Data!$B26</f>
        <v>6.25E-2</v>
      </c>
      <c r="FY109" s="8">
        <f>FY101/Data!$B4*Data!$B21/Data!$B26</f>
        <v>6.25E-2</v>
      </c>
      <c r="FZ109" s="8">
        <f>FZ101/Data!$B4*Data!$B21/Data!$B26</f>
        <v>6.25E-2</v>
      </c>
      <c r="GA109" s="8">
        <f>GA101/Data!$B4*Data!$B21/Data!$B26</f>
        <v>0</v>
      </c>
      <c r="GB109" s="8">
        <f>GB101/Data!$B4*Data!$B21/Data!$B26</f>
        <v>0</v>
      </c>
      <c r="GC109" s="8">
        <f>GC101/Data!$B4*Data!$B21/Data!$B26</f>
        <v>5.5555555555555552E-2</v>
      </c>
      <c r="GD109" s="8">
        <f>GD101/Data!$B4*Data!$B21/Data!$B26</f>
        <v>5.5555555555555552E-2</v>
      </c>
      <c r="GE109" s="8">
        <f>GE101/Data!$B4*Data!$B21/Data!$B26</f>
        <v>6.25E-2</v>
      </c>
      <c r="GF109" s="8">
        <f>GF101/Data!$B4*Data!$B21/Data!$B26</f>
        <v>6.25E-2</v>
      </c>
      <c r="GG109" s="8">
        <f>GG101/Data!$B4*Data!$B21/Data!$B26</f>
        <v>6.25E-2</v>
      </c>
      <c r="GH109" s="8">
        <f>GH101/Data!$B4*Data!$B21/Data!$B26</f>
        <v>0</v>
      </c>
      <c r="GI109" s="8">
        <f>GI101/Data!$B4*Data!$B21/Data!$B26</f>
        <v>0</v>
      </c>
      <c r="GJ109" s="8">
        <f>GJ101/Data!$B4*Data!$B21/Data!$B26</f>
        <v>5.5555555555555552E-2</v>
      </c>
      <c r="GK109" s="8">
        <f>GK101/Data!$B4*Data!$B21/Data!$B26</f>
        <v>5.5555555555555552E-2</v>
      </c>
      <c r="GL109" s="8">
        <f>GL101/Data!$B4*Data!$B21/Data!$B26</f>
        <v>6.25E-2</v>
      </c>
      <c r="GM109" s="8">
        <f>GM101/Data!$B4*Data!$B21/Data!$B26</f>
        <v>6.25E-2</v>
      </c>
      <c r="GN109" s="8">
        <f>GN101/Data!$B4*Data!$B21/Data!$B26</f>
        <v>6.25E-2</v>
      </c>
      <c r="GO109" s="8">
        <f>GO101/Data!$B4*Data!$B21/Data!$B26</f>
        <v>0</v>
      </c>
      <c r="GP109" s="8">
        <f>GP101/Data!$B4*Data!$B21/Data!$B26</f>
        <v>0</v>
      </c>
      <c r="GQ109" s="8">
        <f>GQ101/Data!$B4*Data!$B21/Data!$B26</f>
        <v>5.5555555555555552E-2</v>
      </c>
      <c r="GR109" s="8">
        <f>GR101/Data!$B4*Data!$B21/Data!$B26</f>
        <v>5.5555555555555552E-2</v>
      </c>
      <c r="GS109" s="8">
        <f>GS101/Data!$B4*Data!$B21/Data!$B26</f>
        <v>6.25E-2</v>
      </c>
      <c r="GT109" s="8">
        <f>GT101/Data!$B4*Data!$B21/Data!$B26</f>
        <v>6.25E-2</v>
      </c>
      <c r="GU109" s="8">
        <f>GU101/Data!$B4*Data!$B21/Data!$B26</f>
        <v>6.25E-2</v>
      </c>
      <c r="GV109" s="8">
        <f>GV101/Data!$B4*Data!$B21/Data!$B26</f>
        <v>0</v>
      </c>
      <c r="GW109" s="8">
        <f>GW101/Data!$B4*Data!$B21/Data!$B26</f>
        <v>0</v>
      </c>
      <c r="GX109" s="8">
        <f>GX101/Data!$B4*Data!$B21/Data!$B26</f>
        <v>5.5555555555555552E-2</v>
      </c>
      <c r="GY109" s="8">
        <f>GY101/Data!$B4*Data!$B21/Data!$B26</f>
        <v>5.5555555555555552E-2</v>
      </c>
      <c r="GZ109" s="8">
        <f>GZ101/Data!$B4*Data!$B21/Data!$B26</f>
        <v>6.25E-2</v>
      </c>
      <c r="HA109" s="8">
        <f>HA101/Data!$B4*Data!$B21/Data!$B26</f>
        <v>6.25E-2</v>
      </c>
      <c r="HB109" s="8">
        <f>HB101/Data!$B4*Data!$B21/Data!$B26</f>
        <v>6.25E-2</v>
      </c>
      <c r="HC109" s="8">
        <f>HC101/Data!$B4*Data!$B21/Data!$B26</f>
        <v>0</v>
      </c>
      <c r="HD109" s="8">
        <f>HD101/Data!$B4*Data!$B21/Data!$B26</f>
        <v>0</v>
      </c>
      <c r="HE109" s="8">
        <f>HE101/Data!$B4*Data!$B21/Data!$B26</f>
        <v>5.5555555555555552E-2</v>
      </c>
      <c r="HF109" s="8">
        <f>HF101/Data!$B4*Data!$B21/Data!$B26</f>
        <v>5.5555555555555552E-2</v>
      </c>
      <c r="HG109" s="8">
        <f>HG101/Data!$B4*Data!$B21/Data!$B26</f>
        <v>6.25E-2</v>
      </c>
      <c r="HH109" s="8">
        <f>HH101/Data!$B4*Data!$B21/Data!$B26</f>
        <v>6.25E-2</v>
      </c>
      <c r="HI109" s="8">
        <f>HI101/Data!$B4*Data!$B21/Data!$B26</f>
        <v>6.25E-2</v>
      </c>
      <c r="HJ109" s="8">
        <f>HJ101/Data!$B4*Data!$B21/Data!$B26</f>
        <v>0</v>
      </c>
      <c r="HK109" s="8">
        <f>HK101/Data!$B4*Data!$B21/Data!$B26</f>
        <v>0</v>
      </c>
      <c r="HL109" s="8">
        <f>HL101/Data!$B4*Data!$B21/Data!$B26</f>
        <v>5.5555555555555552E-2</v>
      </c>
      <c r="HM109" s="8">
        <f>HM101/Data!$B4*Data!$B21/Data!$B26</f>
        <v>5.5555555555555552E-2</v>
      </c>
      <c r="HN109" s="8">
        <f>HN101/Data!$B4*Data!$B21/Data!$B26</f>
        <v>6.25E-2</v>
      </c>
      <c r="HO109" s="8">
        <f>HO101/Data!$B4*Data!$B21/Data!$B26</f>
        <v>6.25E-2</v>
      </c>
      <c r="HP109" s="8">
        <f>HP101/Data!$B4*Data!$B21/Data!$B26</f>
        <v>6.25E-2</v>
      </c>
      <c r="HQ109" s="8">
        <f>HQ101/Data!$B4*Data!$B21/Data!$B26</f>
        <v>0</v>
      </c>
      <c r="HR109" s="8">
        <f>HR101/Data!$B4*Data!$B21/Data!$B26</f>
        <v>0</v>
      </c>
      <c r="HS109" s="8">
        <f>HS101/Data!$B4*Data!$B21/Data!$B26</f>
        <v>5.5555555555555552E-2</v>
      </c>
      <c r="HT109" s="8">
        <f>HT101/Data!$B4*Data!$B21/Data!$B26</f>
        <v>5.5555555555555552E-2</v>
      </c>
      <c r="HU109" s="8">
        <f>HU101/Data!$B4*Data!$B21/Data!$B26</f>
        <v>6.25E-2</v>
      </c>
      <c r="HV109" s="8">
        <f>HV101/Data!$B4*Data!$B21/Data!$B26</f>
        <v>6.25E-2</v>
      </c>
      <c r="HW109" s="8">
        <f>HW101/Data!$B4*Data!$B21/Data!$B26</f>
        <v>6.25E-2</v>
      </c>
      <c r="HX109" s="8">
        <f>HX101/Data!$B4*Data!$B21/Data!$B26</f>
        <v>0</v>
      </c>
      <c r="HY109" s="8">
        <f>HY101/Data!$B4*Data!$B21/Data!$B26</f>
        <v>0</v>
      </c>
      <c r="HZ109" s="8">
        <f>HZ101/Data!$B4*Data!$B21/Data!$B26</f>
        <v>5.5555555555555552E-2</v>
      </c>
      <c r="IA109" s="8">
        <f>IA101/Data!$B4*Data!$B21/Data!$B26</f>
        <v>5.5555555555555552E-2</v>
      </c>
      <c r="IB109" s="8">
        <f>IB101/Data!$B4*Data!$B21/Data!$B26</f>
        <v>6.25E-2</v>
      </c>
      <c r="IC109" s="8">
        <f>IC101/Data!$B4*Data!$B21/Data!$B26</f>
        <v>6.25E-2</v>
      </c>
      <c r="ID109" s="8">
        <f>ID101/Data!$B4*Data!$B21/Data!$B26</f>
        <v>6.25E-2</v>
      </c>
      <c r="IE109" s="8">
        <f>IE101/Data!$B4*Data!$B21/Data!$B26</f>
        <v>0</v>
      </c>
      <c r="IF109" s="8">
        <f>IF101/Data!$B4*Data!$B21/Data!$B26</f>
        <v>0</v>
      </c>
      <c r="IG109" s="8">
        <f>IG101/Data!$B4*Data!$B21/Data!$B26</f>
        <v>5.5555555555555552E-2</v>
      </c>
      <c r="IH109" s="8">
        <f>IH101/Data!$B4*Data!$B21/Data!$B26</f>
        <v>5.5555555555555552E-2</v>
      </c>
      <c r="II109" s="8">
        <f>II101/Data!$B4*Data!$B21/Data!$B26</f>
        <v>6.25E-2</v>
      </c>
      <c r="IJ109" s="8">
        <f>IJ101/Data!$B4*Data!$B21/Data!$B26</f>
        <v>6.25E-2</v>
      </c>
      <c r="IK109" s="8">
        <f>IK101/Data!$B4*Data!$B21/Data!$B26</f>
        <v>6.25E-2</v>
      </c>
      <c r="IL109" s="8">
        <f>IL101/Data!$B4*Data!$B21/Data!$B26</f>
        <v>0</v>
      </c>
      <c r="IM109" s="8">
        <f>IM101/Data!$B4*Data!$B21/Data!$B26</f>
        <v>0</v>
      </c>
      <c r="IN109" s="8">
        <f>IN101/Data!$B4*Data!$B21/Data!$B26</f>
        <v>5.5555555555555552E-2</v>
      </c>
      <c r="IO109" s="8">
        <f>IO101/Data!$B4*Data!$B21/Data!$B26</f>
        <v>5.5555555555555552E-2</v>
      </c>
      <c r="IP109" s="8">
        <f>IP101/Data!$B4*Data!$B21/Data!$B26</f>
        <v>6.25E-2</v>
      </c>
      <c r="IQ109" s="8">
        <f>IQ101/Data!$B4*Data!$B21/Data!$B26</f>
        <v>6.25E-2</v>
      </c>
      <c r="IR109" s="8">
        <f>IR101/Data!$B4*Data!$B21/Data!$B26</f>
        <v>6.25E-2</v>
      </c>
      <c r="IS109" s="8">
        <f>IS101/Data!$B4*Data!$B21/Data!$B26</f>
        <v>0</v>
      </c>
      <c r="IT109" s="8">
        <f>IT101/Data!$B4*Data!$B21/Data!$B26</f>
        <v>0</v>
      </c>
      <c r="IU109" s="8">
        <f>IU101/Data!$B4*Data!$B21/Data!$B26</f>
        <v>5.5555555555555552E-2</v>
      </c>
      <c r="IV109" s="8">
        <f>IV101/Data!$B4*Data!$B21/Data!$B26</f>
        <v>5.5555555555555552E-2</v>
      </c>
      <c r="IW109" s="8">
        <f>IW101/Data!$B4*Data!$B21/Data!$B26</f>
        <v>6.25E-2</v>
      </c>
      <c r="IX109" s="8">
        <f>IX101/Data!$B4*Data!$B21/Data!$B26</f>
        <v>6.25E-2</v>
      </c>
      <c r="IY109" s="8">
        <f>IY101/Data!$B4*Data!$B21/Data!$B26</f>
        <v>6.25E-2</v>
      </c>
      <c r="IZ109" s="8">
        <f>IZ101/Data!$B4*Data!$B21/Data!$B26</f>
        <v>0</v>
      </c>
      <c r="JA109" s="8">
        <f>JA101/Data!$B4*Data!$B21/Data!$B26</f>
        <v>0</v>
      </c>
      <c r="JB109" s="8">
        <f>JB101/Data!$B4*Data!$B21/Data!$B26</f>
        <v>5.5555555555555552E-2</v>
      </c>
      <c r="JC109" s="8">
        <f>JC101/Data!$B4*Data!$B21/Data!$B26</f>
        <v>5.5555555555555552E-2</v>
      </c>
      <c r="JD109" s="8">
        <f>JD101/Data!$B4*Data!$B21/Data!$B26</f>
        <v>6.25E-2</v>
      </c>
      <c r="JE109" s="8">
        <f>JE101/Data!$B4*Data!$B21/Data!$B26</f>
        <v>6.25E-2</v>
      </c>
      <c r="JF109" s="8">
        <f>JF101/Data!$B4*Data!$B21/Data!$B26</f>
        <v>6.25E-2</v>
      </c>
      <c r="JG109" s="8">
        <f>JG101/Data!$B4*Data!$B21/Data!$B26</f>
        <v>0</v>
      </c>
      <c r="JH109" s="8">
        <f>JH101/Data!$B4*Data!$B21/Data!$B26</f>
        <v>0</v>
      </c>
      <c r="JI109" s="8">
        <f>JI101/Data!$B4*Data!$B21/Data!$B26</f>
        <v>5.5555555555555552E-2</v>
      </c>
      <c r="JJ109" s="8">
        <f>JJ101/Data!$B4*Data!$B21/Data!$B26</f>
        <v>5.5555555555555552E-2</v>
      </c>
      <c r="JK109" s="8">
        <f>JK101/Data!$B4*Data!$B21/Data!$B26</f>
        <v>6.25E-2</v>
      </c>
      <c r="JL109" s="8">
        <f>JL101/Data!$B4*Data!$B21/Data!$B26</f>
        <v>6.25E-2</v>
      </c>
      <c r="JM109" s="8">
        <f>JM101/Data!$B4*Data!$B21/Data!$B26</f>
        <v>6.25E-2</v>
      </c>
      <c r="JN109" s="8">
        <f>JN101/Data!$B4*Data!$B21/Data!$B26</f>
        <v>0</v>
      </c>
      <c r="JO109" s="8">
        <f>JO101/Data!$B4*Data!$B21/Data!$B26</f>
        <v>0</v>
      </c>
      <c r="JP109" s="8">
        <f>JP101/Data!$B4*Data!$B21/Data!$B26</f>
        <v>5.5555555555555552E-2</v>
      </c>
      <c r="JQ109" s="8">
        <f>JQ101/Data!$B4*Data!$B21/Data!$B26</f>
        <v>5.5555555555555552E-2</v>
      </c>
      <c r="JR109" s="8">
        <f>JR101/Data!$B4*Data!$B21/Data!$B26</f>
        <v>6.25E-2</v>
      </c>
      <c r="JS109" s="8">
        <f>JS101/Data!$B4*Data!$B21/Data!$B26</f>
        <v>6.25E-2</v>
      </c>
      <c r="JT109" s="8">
        <f>JT101/Data!$B4*Data!$B21/Data!$B26</f>
        <v>6.25E-2</v>
      </c>
      <c r="JU109" s="8">
        <f>JU101/Data!$B4*Data!$B21/Data!$B26</f>
        <v>0</v>
      </c>
      <c r="JV109" s="8">
        <f>JV101/Data!$B4*Data!$B21/Data!$B26</f>
        <v>0</v>
      </c>
      <c r="JW109" s="8">
        <f>JW101/Data!$B4*Data!$B21/Data!$B26</f>
        <v>5.5555555555555552E-2</v>
      </c>
      <c r="JX109" s="8">
        <f>JX101/Data!$B4*Data!$B21/Data!$B26</f>
        <v>5.5555555555555552E-2</v>
      </c>
      <c r="JY109" s="8">
        <f>JY101/Data!$B4*Data!$B21/Data!$B26</f>
        <v>6.25E-2</v>
      </c>
      <c r="JZ109" s="8">
        <f>JZ101/Data!$B4*Data!$B21/Data!$B26</f>
        <v>6.25E-2</v>
      </c>
      <c r="KA109" s="8">
        <f>KA101/Data!$B4*Data!$B21/Data!$B26</f>
        <v>6.25E-2</v>
      </c>
      <c r="KB109" s="8">
        <f>KB101/Data!$B4*Data!$B21/Data!$B26</f>
        <v>0</v>
      </c>
      <c r="KC109" s="8">
        <f>KC101/Data!$B4*Data!$B21/Data!$B26</f>
        <v>0</v>
      </c>
      <c r="KD109" s="8">
        <f>KD101/Data!$B4*Data!$B21/Data!$B26</f>
        <v>5.5555555555555552E-2</v>
      </c>
      <c r="KE109" s="8">
        <f>KE101/Data!$B4*Data!$B21/Data!$B26</f>
        <v>5.5555555555555552E-2</v>
      </c>
      <c r="KF109" s="8">
        <f>KF101/Data!$B4*Data!$B21/Data!$B26</f>
        <v>6.25E-2</v>
      </c>
      <c r="KG109" s="8">
        <f>KG101/Data!$B4*Data!$B21/Data!$B26</f>
        <v>6.25E-2</v>
      </c>
      <c r="KH109" s="8">
        <f>KH101/Data!$B4*Data!$B21/Data!$B26</f>
        <v>6.25E-2</v>
      </c>
      <c r="KI109" s="8">
        <f>KI101/Data!$B4*Data!$B21/Data!$B26</f>
        <v>0</v>
      </c>
      <c r="KJ109" s="8">
        <f>KJ101/Data!$B4*Data!$B21/Data!$B26</f>
        <v>0</v>
      </c>
      <c r="KK109" s="8">
        <f>KK101/Data!$B4*Data!$B21/Data!$B26</f>
        <v>5.5555555555555552E-2</v>
      </c>
      <c r="KL109" s="8">
        <f>KL101/Data!$B4*Data!$B21/Data!$B26</f>
        <v>5.5555555555555552E-2</v>
      </c>
      <c r="KM109" s="8">
        <f>KM101/Data!$B4*Data!$B21/Data!$B26</f>
        <v>6.25E-2</v>
      </c>
      <c r="KN109" s="8">
        <f>KN101/Data!$B4*Data!$B21/Data!$B26</f>
        <v>6.25E-2</v>
      </c>
      <c r="KO109" s="8">
        <f>KO101/Data!$B4*Data!$B21/Data!$B26</f>
        <v>6.25E-2</v>
      </c>
      <c r="KP109" s="8">
        <f>KP101/Data!$B4*Data!$B21/Data!$B26</f>
        <v>0</v>
      </c>
      <c r="KQ109" s="8">
        <f>KQ101/Data!$B4*Data!$B21/Data!$B26</f>
        <v>0</v>
      </c>
      <c r="KR109" s="8">
        <f>KR101/Data!$B4*Data!$B21/Data!$B26</f>
        <v>5.5555555555555552E-2</v>
      </c>
      <c r="KS109" s="8">
        <f>KS101/Data!$B4*Data!$B21/Data!$B26</f>
        <v>5.5555555555555552E-2</v>
      </c>
      <c r="KT109" s="8">
        <f>KT101/Data!$B4*Data!$B21/Data!$B26</f>
        <v>6.25E-2</v>
      </c>
      <c r="KU109" s="8">
        <f>KU101/Data!$B4*Data!$B21/Data!$B26</f>
        <v>6.25E-2</v>
      </c>
      <c r="KV109" s="8">
        <f>KV101/Data!$B4*Data!$B21/Data!$B26</f>
        <v>6.25E-2</v>
      </c>
      <c r="KW109" s="8">
        <f>KW101/Data!$B4*Data!$B21/Data!$B26</f>
        <v>0</v>
      </c>
      <c r="KX109" s="8">
        <f>KX101/Data!$B4*Data!$B21/Data!$B26</f>
        <v>0</v>
      </c>
      <c r="KY109" s="8">
        <f>KY101/Data!$B4*Data!$B21/Data!$B26</f>
        <v>5.5555555555555552E-2</v>
      </c>
      <c r="KZ109" s="8">
        <f>KZ101/Data!$B4*Data!$B21/Data!$B26</f>
        <v>5.5555555555555552E-2</v>
      </c>
      <c r="LA109" s="8">
        <f>LA101/Data!$B4*Data!$B21/Data!$B26</f>
        <v>6.25E-2</v>
      </c>
      <c r="LB109" s="8">
        <f>LB101/Data!$B4*Data!$B21/Data!$B26</f>
        <v>6.25E-2</v>
      </c>
      <c r="LC109" s="8">
        <f>LC101/Data!$B4*Data!$B21/Data!$B26</f>
        <v>6.25E-2</v>
      </c>
      <c r="LD109" s="8">
        <f>LD101/Data!$B4*Data!$B21/Data!$B26</f>
        <v>0</v>
      </c>
      <c r="LE109" s="8">
        <f>LE101/Data!$B4*Data!$B21/Data!$B26</f>
        <v>0</v>
      </c>
      <c r="LF109" s="8">
        <f>LF101/Data!$B4*Data!$B21/Data!$B26</f>
        <v>5.5555555555555552E-2</v>
      </c>
      <c r="LG109" s="8">
        <f>LG101/Data!$B4*Data!$B21/Data!$B26</f>
        <v>5.5555555555555552E-2</v>
      </c>
      <c r="LH109" s="8">
        <f>LH101/Data!$B4*Data!$B21/Data!$B26</f>
        <v>6.25E-2</v>
      </c>
      <c r="LI109" s="8">
        <f>LI101/Data!$B4*Data!$B21/Data!$B26</f>
        <v>6.25E-2</v>
      </c>
      <c r="LJ109" s="8">
        <f>LJ101/Data!$B4*Data!$B21/Data!$B26</f>
        <v>6.25E-2</v>
      </c>
      <c r="LK109" s="8">
        <f>LK101/Data!$B4*Data!$B21/Data!$B26</f>
        <v>0</v>
      </c>
      <c r="LL109" s="8">
        <f>LL101/Data!$B4*Data!$B21/Data!$B26</f>
        <v>0</v>
      </c>
      <c r="LM109" s="8">
        <f>LM101/Data!$B4*Data!$B21/Data!$B26</f>
        <v>5.5555555555555552E-2</v>
      </c>
      <c r="LN109" s="8">
        <f>LN101/Data!$B4*Data!$B21/Data!$B26</f>
        <v>5.5555555555555552E-2</v>
      </c>
      <c r="LO109" s="8">
        <f>LO101/Data!$B4*Data!$B21/Data!$B26</f>
        <v>6.25E-2</v>
      </c>
      <c r="LP109" s="8">
        <f>LP101/Data!$B4*Data!$B21/Data!$B26</f>
        <v>6.25E-2</v>
      </c>
      <c r="LQ109" s="8">
        <f>LQ101/Data!$B4*Data!$B21/Data!$B26</f>
        <v>6.25E-2</v>
      </c>
      <c r="LR109" s="8">
        <f>LR101/Data!$B4*Data!$B21/Data!$B26</f>
        <v>0</v>
      </c>
      <c r="LS109" s="8">
        <f>LS101/Data!$B4*Data!$B21/Data!$B26</f>
        <v>0</v>
      </c>
      <c r="LT109" s="8">
        <f>LT101/Data!$B4*Data!$B21/Data!$B26</f>
        <v>5.5555555555555552E-2</v>
      </c>
      <c r="LU109" s="8">
        <f>LU101/Data!$B4*Data!$B21/Data!$B26</f>
        <v>5.5555555555555552E-2</v>
      </c>
      <c r="LV109" s="8">
        <f>LV101/Data!$B4*Data!$B21/Data!$B26</f>
        <v>6.25E-2</v>
      </c>
      <c r="LW109" s="8">
        <f>LW101/Data!$B4*Data!$B21/Data!$B26</f>
        <v>6.25E-2</v>
      </c>
      <c r="LX109" s="8">
        <f>LX101/Data!$B4*Data!$B21/Data!$B26</f>
        <v>6.25E-2</v>
      </c>
      <c r="LY109" s="8">
        <f>LY101/Data!$B4*Data!$B21/Data!$B26</f>
        <v>0</v>
      </c>
      <c r="LZ109" s="8">
        <f>LZ101/Data!$B4*Data!$B21/Data!$B26</f>
        <v>0</v>
      </c>
      <c r="MA109" s="8">
        <f>MA101/Data!$B4*Data!$B21/Data!$B26</f>
        <v>5.5999999999999999E-3</v>
      </c>
      <c r="MB109" s="8">
        <f>MB101/Data!$B4*Data!$B21/Data!$B26</f>
        <v>5.6037037037037045E-3</v>
      </c>
      <c r="MC109" s="8">
        <f>MC101/Data!$B4*Data!$B21/Data!$B26</f>
        <v>6.3083333333333333E-3</v>
      </c>
      <c r="MD109" s="8">
        <f>MD101/Data!$B4*Data!$B21/Data!$B26</f>
        <v>6.3125000000000004E-3</v>
      </c>
      <c r="ME109" s="8">
        <f>ME101/Data!$B4*Data!$B21/Data!$B26</f>
        <v>6.3166666666666675E-3</v>
      </c>
      <c r="MF109" s="8">
        <f>MF101/Data!$B4*Data!$B21/Data!$B26</f>
        <v>0</v>
      </c>
      <c r="MG109" s="8">
        <f>MG101/Data!$B4*Data!$B21/Data!$B26</f>
        <v>0</v>
      </c>
      <c r="MH109" s="8">
        <f>MH101/Data!$B4*Data!$B21/Data!$B26</f>
        <v>5.6259259259259266E-3</v>
      </c>
      <c r="MI109" s="8">
        <f>MI101/Data!$B4*Data!$B21/Data!$B26</f>
        <v>5.6296296296296294E-3</v>
      </c>
      <c r="MJ109" s="8">
        <f>MJ101/Data!$B4*Data!$B21/Data!$B26</f>
        <v>6.3375000000000011E-3</v>
      </c>
      <c r="MK109" s="8">
        <f>MK101/Data!$B4*Data!$B21/Data!$B26</f>
        <v>6.3416666666666665E-3</v>
      </c>
      <c r="ML109" s="8">
        <f>ML101/Data!$B4*Data!$B21/Data!$B26</f>
        <v>6.3458333333333335E-3</v>
      </c>
      <c r="MM109" s="8">
        <f>MM101/Data!$B4*Data!$B21/Data!$B26</f>
        <v>0</v>
      </c>
      <c r="MN109" s="8">
        <f>MN101/Data!$B4*Data!$B21/Data!$B26</f>
        <v>0</v>
      </c>
      <c r="MO109" s="8">
        <f>MO101/Data!$B4*Data!$B21/Data!$B26</f>
        <v>5.6518518518518523E-3</v>
      </c>
      <c r="MP109" s="8">
        <f>MP101/Data!$B4*Data!$B21/Data!$B26</f>
        <v>5.655555555555556E-3</v>
      </c>
      <c r="MQ109" s="8">
        <f>MQ101/Data!$B4*Data!$B21/Data!$B26</f>
        <v>6.366666666666668E-3</v>
      </c>
      <c r="MR109" s="8">
        <f>MR101/Data!$B4*Data!$B21/Data!$B26</f>
        <v>6.3708333333333343E-3</v>
      </c>
      <c r="MS109" s="8">
        <f>MS101/Data!$B4*Data!$B21/Data!$B26</f>
        <v>6.3750000000000005E-3</v>
      </c>
      <c r="MT109" s="8">
        <f>MT101/Data!$B4*Data!$B21/Data!$B26</f>
        <v>0</v>
      </c>
      <c r="MU109" s="8">
        <f>MU101/Data!$B4*Data!$B21/Data!$B26</f>
        <v>0</v>
      </c>
      <c r="MV109" s="8">
        <f>MV101/Data!$B4*Data!$B21/Data!$B26</f>
        <v>5.677777777777779E-3</v>
      </c>
      <c r="MW109" s="8">
        <f>MW101/Data!$B4*Data!$B21/Data!$B26</f>
        <v>5.6814814814814818E-3</v>
      </c>
      <c r="MX109" s="8">
        <f>MX101/Data!$B4*Data!$B21/Data!$B26</f>
        <v>6.3958333333333341E-3</v>
      </c>
      <c r="MY109" s="8">
        <f>MY101/Data!$B4*Data!$B21/Data!$B26</f>
        <v>6.4000000000000012E-3</v>
      </c>
      <c r="MZ109" s="8">
        <f>MZ101/Data!$B4*Data!$B21/Data!$B26</f>
        <v>6.4041666666666665E-3</v>
      </c>
      <c r="NA109" s="8">
        <f>NA101/Data!$B4*Data!$B21/Data!$B26</f>
        <v>0</v>
      </c>
      <c r="NB109" s="8">
        <f>NB101/Data!$B4*Data!$B21/Data!$B26</f>
        <v>0</v>
      </c>
      <c r="NC109" s="8">
        <f>NC101/Data!$B4*Data!$B21/Data!$B26</f>
        <v>5.703703703703703E-3</v>
      </c>
      <c r="ND109" s="8">
        <f>ND101/Data!$B4*Data!$B21/Data!$B26</f>
        <v>5.7074074074074084E-3</v>
      </c>
      <c r="NE109" s="8">
        <f>NE101/Data!$B4*Data!$B21/Data!$B26</f>
        <v>6.4249999999999993E-3</v>
      </c>
      <c r="NF109" s="8">
        <f>NF101/Data!$B4*Data!$B21/Data!$B26</f>
        <v>6.4291666666666672E-3</v>
      </c>
      <c r="NG109" s="8">
        <f>NG101/Data!$B4*Data!$B21/Data!$B26</f>
        <v>6.4333333333333334E-3</v>
      </c>
      <c r="NH109" s="8">
        <f>NH101/Data!$B4*Data!$B21/Data!$B26</f>
        <v>0</v>
      </c>
      <c r="NI109" s="8">
        <f>NI101/Data!$B4*Data!$B21/Data!$B26</f>
        <v>0</v>
      </c>
    </row>
    <row r="110" spans="2:373" ht="15">
      <c r="B110" s="8" t="s">
        <v>1248</v>
      </c>
      <c r="C110" s="8">
        <v>0.5</v>
      </c>
      <c r="D110" s="8">
        <v>0.5</v>
      </c>
      <c r="E110" s="8">
        <v>0.5</v>
      </c>
      <c r="F110" s="8">
        <v>0.5</v>
      </c>
      <c r="G110" s="8">
        <v>0.5</v>
      </c>
      <c r="H110" s="8">
        <v>0.5</v>
      </c>
      <c r="I110" s="8">
        <v>0.5</v>
      </c>
      <c r="J110" s="8">
        <v>0.5</v>
      </c>
      <c r="K110" s="8">
        <v>0.5</v>
      </c>
      <c r="L110" s="8">
        <v>0.5</v>
      </c>
      <c r="M110" s="8">
        <v>0.5</v>
      </c>
      <c r="N110" s="8">
        <v>0.5</v>
      </c>
      <c r="O110" s="8">
        <v>0.5</v>
      </c>
      <c r="P110" s="8">
        <v>0.5</v>
      </c>
      <c r="Q110" s="8">
        <v>0.5</v>
      </c>
      <c r="R110" s="8">
        <v>0.5</v>
      </c>
      <c r="S110" s="8">
        <v>0.5</v>
      </c>
      <c r="T110" s="8">
        <v>0.5</v>
      </c>
      <c r="U110" s="8">
        <v>0.5</v>
      </c>
      <c r="V110" s="8">
        <v>0.5</v>
      </c>
      <c r="W110" s="8">
        <v>0.5</v>
      </c>
      <c r="X110" s="8">
        <v>0.5</v>
      </c>
      <c r="Y110" s="8">
        <v>0.5</v>
      </c>
      <c r="Z110" s="8">
        <v>0.5</v>
      </c>
      <c r="AA110" s="8">
        <v>0.5</v>
      </c>
      <c r="AB110" s="8">
        <v>0.5</v>
      </c>
      <c r="AC110" s="8">
        <v>0.5</v>
      </c>
      <c r="AD110" s="8">
        <v>0.5</v>
      </c>
      <c r="AE110" s="8">
        <v>0.5</v>
      </c>
      <c r="AF110" s="8">
        <v>0.5</v>
      </c>
      <c r="AG110" s="8">
        <v>0.5</v>
      </c>
      <c r="AH110" s="8">
        <v>0.5</v>
      </c>
      <c r="AI110" s="8">
        <v>0.5</v>
      </c>
      <c r="AJ110" s="8">
        <v>0.5</v>
      </c>
      <c r="AK110" s="8">
        <v>0.5</v>
      </c>
      <c r="AL110" s="8">
        <v>0.5</v>
      </c>
      <c r="AM110" s="8">
        <v>0.5</v>
      </c>
      <c r="AN110" s="8">
        <v>0.5</v>
      </c>
      <c r="AO110" s="8">
        <v>0.5</v>
      </c>
      <c r="AP110" s="8">
        <v>0.5</v>
      </c>
      <c r="AQ110" s="8">
        <v>0.5</v>
      </c>
      <c r="AR110" s="8">
        <v>0.5</v>
      </c>
      <c r="AS110" s="8">
        <v>0.5</v>
      </c>
      <c r="AT110" s="8">
        <v>0.5</v>
      </c>
      <c r="AU110" s="8">
        <v>0.5</v>
      </c>
      <c r="AV110" s="8">
        <v>0.5</v>
      </c>
      <c r="AW110" s="8">
        <v>0.5</v>
      </c>
      <c r="AX110" s="8">
        <v>0.5</v>
      </c>
      <c r="AY110" s="8">
        <v>0.5</v>
      </c>
      <c r="AZ110" s="8">
        <v>0.5</v>
      </c>
      <c r="BA110" s="8">
        <v>0.5</v>
      </c>
      <c r="BB110" s="8">
        <v>0.5</v>
      </c>
      <c r="BC110" s="8">
        <v>0.5</v>
      </c>
      <c r="BD110" s="8">
        <v>0.5</v>
      </c>
      <c r="BE110" s="8">
        <v>0.5</v>
      </c>
      <c r="BF110" s="8">
        <v>0.5</v>
      </c>
      <c r="BG110" s="8">
        <v>0.5</v>
      </c>
      <c r="BH110" s="8">
        <v>0.5</v>
      </c>
      <c r="BI110" s="8">
        <v>0.5</v>
      </c>
      <c r="BJ110" s="8">
        <v>0.5</v>
      </c>
      <c r="BK110" s="8">
        <v>0.5</v>
      </c>
      <c r="BL110" s="8">
        <v>0.5</v>
      </c>
      <c r="BM110" s="8">
        <v>0.5</v>
      </c>
      <c r="BN110" s="8">
        <v>0.5</v>
      </c>
      <c r="BO110" s="8">
        <v>0.5</v>
      </c>
      <c r="BP110" s="8">
        <v>0.5</v>
      </c>
      <c r="BQ110" s="8">
        <v>0.5</v>
      </c>
      <c r="BR110" s="8">
        <v>0.5</v>
      </c>
      <c r="BS110" s="8">
        <v>0.5</v>
      </c>
      <c r="BT110" s="8">
        <v>0.5</v>
      </c>
      <c r="BU110" s="8">
        <v>0.5</v>
      </c>
      <c r="BV110" s="8">
        <v>0.5</v>
      </c>
      <c r="BW110" s="8">
        <v>0.5</v>
      </c>
      <c r="BX110" s="8">
        <v>0.5</v>
      </c>
      <c r="BY110" s="8">
        <v>0.5</v>
      </c>
      <c r="BZ110" s="8">
        <v>0.5</v>
      </c>
      <c r="CA110" s="8">
        <v>0.5</v>
      </c>
      <c r="CB110" s="8">
        <v>0.5</v>
      </c>
      <c r="CC110" s="8">
        <v>0.5</v>
      </c>
      <c r="CD110" s="8">
        <v>0.5</v>
      </c>
      <c r="CE110" s="8">
        <v>0.5</v>
      </c>
      <c r="CF110" s="8">
        <v>0.5</v>
      </c>
      <c r="CG110" s="8">
        <v>0.5</v>
      </c>
      <c r="CH110" s="8">
        <v>0.5</v>
      </c>
      <c r="CI110" s="8">
        <v>0.5</v>
      </c>
      <c r="CJ110" s="8">
        <v>0.5</v>
      </c>
      <c r="CK110" s="8">
        <v>0.5</v>
      </c>
      <c r="CL110" s="8">
        <v>0.5</v>
      </c>
      <c r="CM110" s="8">
        <v>0.5</v>
      </c>
      <c r="CN110" s="8">
        <v>0.5</v>
      </c>
      <c r="CO110" s="8">
        <v>0.5</v>
      </c>
      <c r="CP110" s="8">
        <v>0.5</v>
      </c>
      <c r="CQ110" s="8">
        <v>0.5</v>
      </c>
      <c r="CR110" s="8">
        <v>0.5</v>
      </c>
      <c r="CS110" s="8">
        <v>0.5</v>
      </c>
      <c r="CT110" s="8">
        <v>0.5</v>
      </c>
      <c r="CU110" s="8">
        <v>0.5</v>
      </c>
      <c r="CV110" s="8">
        <v>0.5</v>
      </c>
      <c r="CW110" s="8">
        <v>0.5</v>
      </c>
      <c r="CX110" s="8">
        <v>0.5</v>
      </c>
      <c r="CY110" s="8">
        <v>0.5</v>
      </c>
      <c r="CZ110" s="8">
        <v>0.5</v>
      </c>
      <c r="DA110" s="8">
        <v>0.5</v>
      </c>
      <c r="DB110" s="8">
        <v>0</v>
      </c>
      <c r="DC110" s="8">
        <v>0</v>
      </c>
      <c r="DD110" s="8">
        <v>0.5</v>
      </c>
      <c r="DE110" s="8">
        <v>0.5</v>
      </c>
      <c r="DF110" s="8">
        <v>0.5</v>
      </c>
      <c r="DG110" s="8">
        <v>0.5</v>
      </c>
      <c r="DH110" s="8">
        <v>0.5</v>
      </c>
      <c r="DI110" s="8">
        <v>0.5</v>
      </c>
      <c r="DJ110" s="8">
        <v>0</v>
      </c>
      <c r="DK110" s="8">
        <v>0.5</v>
      </c>
      <c r="DL110" s="8">
        <v>0.5</v>
      </c>
      <c r="DM110" s="8">
        <v>0.5</v>
      </c>
      <c r="DN110" s="8">
        <v>0.5</v>
      </c>
      <c r="DO110" s="8">
        <v>0.5</v>
      </c>
      <c r="DP110" s="8">
        <v>0.1</v>
      </c>
      <c r="DQ110" s="8">
        <v>0.1</v>
      </c>
      <c r="DR110" s="8">
        <v>0.1</v>
      </c>
      <c r="DS110" s="8">
        <v>0.1</v>
      </c>
      <c r="DT110" s="8">
        <v>0.1</v>
      </c>
      <c r="DU110" s="8">
        <v>0.1</v>
      </c>
      <c r="DV110" s="8">
        <v>0.1</v>
      </c>
      <c r="DW110" s="8">
        <v>0.1</v>
      </c>
      <c r="DX110" s="8">
        <v>0.1</v>
      </c>
      <c r="DY110" s="8">
        <v>0.1</v>
      </c>
      <c r="DZ110" s="8">
        <v>0.1</v>
      </c>
      <c r="EA110" s="8">
        <v>0.1</v>
      </c>
      <c r="EB110" s="8">
        <v>0.1</v>
      </c>
      <c r="EC110" s="8">
        <v>0.1</v>
      </c>
      <c r="ED110" s="8">
        <v>0.1</v>
      </c>
      <c r="EE110" s="8">
        <v>0.1</v>
      </c>
      <c r="EF110" s="8">
        <v>0.1</v>
      </c>
      <c r="EG110" s="8">
        <v>0.1</v>
      </c>
      <c r="EH110" s="8">
        <v>0.1</v>
      </c>
      <c r="EI110" s="8">
        <v>0.1</v>
      </c>
      <c r="EJ110" s="8">
        <v>0.1</v>
      </c>
      <c r="EK110" s="8">
        <v>0.1</v>
      </c>
      <c r="EL110" s="8">
        <v>0.1</v>
      </c>
      <c r="EM110" s="8">
        <v>0.1</v>
      </c>
      <c r="EN110" s="8">
        <v>0.1</v>
      </c>
      <c r="EO110" s="8">
        <v>0.1</v>
      </c>
      <c r="EP110" s="8">
        <v>0.1</v>
      </c>
      <c r="EQ110" s="8">
        <v>0.1</v>
      </c>
      <c r="ER110" s="8">
        <v>0.1</v>
      </c>
      <c r="ES110" s="8">
        <v>0.1</v>
      </c>
      <c r="ET110" s="8">
        <v>0.1</v>
      </c>
      <c r="EU110" s="8">
        <v>0.1</v>
      </c>
      <c r="EV110" s="8">
        <v>0.1</v>
      </c>
      <c r="EW110" s="8">
        <v>0.1</v>
      </c>
      <c r="EX110" s="8">
        <v>0.1</v>
      </c>
      <c r="EY110" s="8">
        <v>0.1</v>
      </c>
      <c r="EZ110" s="8">
        <v>0.1</v>
      </c>
      <c r="FA110" s="8">
        <v>0.1</v>
      </c>
      <c r="FB110" s="8">
        <v>0.1</v>
      </c>
      <c r="FC110" s="8">
        <v>0.1</v>
      </c>
      <c r="FD110" s="8">
        <v>0.1</v>
      </c>
      <c r="FE110" s="8">
        <v>0.1</v>
      </c>
      <c r="FF110" s="8">
        <v>0.1</v>
      </c>
      <c r="FG110" s="8">
        <v>0.1</v>
      </c>
      <c r="FH110" s="8">
        <v>0.1</v>
      </c>
      <c r="FI110" s="8">
        <v>0.1</v>
      </c>
      <c r="FJ110" s="8">
        <v>0.1</v>
      </c>
      <c r="FK110" s="8">
        <v>0.1</v>
      </c>
      <c r="FL110" s="8">
        <v>0.1</v>
      </c>
      <c r="FM110" s="8">
        <v>0.1</v>
      </c>
      <c r="FN110" s="8">
        <v>0.1</v>
      </c>
      <c r="FO110" s="8">
        <v>0.1</v>
      </c>
      <c r="FP110" s="8">
        <v>0.1</v>
      </c>
      <c r="FQ110" s="8">
        <v>0.1</v>
      </c>
      <c r="FR110" s="8">
        <v>0.1</v>
      </c>
      <c r="FS110" s="8">
        <v>0.1</v>
      </c>
      <c r="FT110" s="8">
        <v>0.1</v>
      </c>
      <c r="FU110" s="8">
        <v>0.1</v>
      </c>
      <c r="FV110" s="8">
        <v>0.1</v>
      </c>
      <c r="FW110" s="8">
        <v>0.1</v>
      </c>
      <c r="FX110" s="8">
        <v>0.1</v>
      </c>
      <c r="FY110" s="8">
        <v>0.1</v>
      </c>
      <c r="FZ110" s="8">
        <v>0.1</v>
      </c>
      <c r="GA110" s="8">
        <v>0.1</v>
      </c>
      <c r="GB110" s="8">
        <v>0.1</v>
      </c>
      <c r="GC110" s="8">
        <v>0.1</v>
      </c>
      <c r="GD110" s="8">
        <v>0.1</v>
      </c>
      <c r="GE110" s="8">
        <v>0.1</v>
      </c>
      <c r="GF110" s="8">
        <v>0.1</v>
      </c>
      <c r="GG110" s="8">
        <v>0.1</v>
      </c>
      <c r="GH110" s="8">
        <v>0.1</v>
      </c>
      <c r="GI110" s="8">
        <v>0.1</v>
      </c>
      <c r="GJ110" s="8">
        <v>0.1</v>
      </c>
      <c r="GK110" s="8">
        <v>0.1</v>
      </c>
      <c r="GL110" s="8">
        <v>0.1</v>
      </c>
      <c r="GM110" s="8">
        <v>0.1</v>
      </c>
      <c r="GN110" s="8">
        <v>0.1</v>
      </c>
      <c r="GO110" s="8">
        <v>0.1</v>
      </c>
      <c r="GP110" s="8">
        <v>0.1</v>
      </c>
      <c r="GQ110" s="8">
        <v>0.1</v>
      </c>
      <c r="GR110" s="8">
        <v>0.1</v>
      </c>
      <c r="GS110" s="8">
        <v>0.1</v>
      </c>
      <c r="GT110" s="8">
        <v>0.1</v>
      </c>
      <c r="GU110" s="8">
        <v>0.1</v>
      </c>
      <c r="GV110" s="8">
        <v>0.1</v>
      </c>
      <c r="GW110" s="8">
        <v>0.1</v>
      </c>
      <c r="GX110" s="8">
        <v>0.1</v>
      </c>
      <c r="GY110" s="8">
        <v>0.1</v>
      </c>
      <c r="GZ110" s="8">
        <v>0.1</v>
      </c>
      <c r="HA110" s="8">
        <v>0.1</v>
      </c>
      <c r="HB110" s="8">
        <v>0.1</v>
      </c>
      <c r="HC110" s="8">
        <v>0.1</v>
      </c>
      <c r="HD110" s="8">
        <v>0.1</v>
      </c>
      <c r="HE110" s="8">
        <v>0.1</v>
      </c>
      <c r="HF110" s="8">
        <v>0.1</v>
      </c>
      <c r="HG110" s="8">
        <v>0.1</v>
      </c>
      <c r="HH110" s="8">
        <v>0.1</v>
      </c>
      <c r="HI110" s="8">
        <v>0.1</v>
      </c>
      <c r="HJ110" s="8">
        <v>0.1</v>
      </c>
      <c r="HK110" s="8">
        <v>0.1</v>
      </c>
      <c r="HL110" s="8">
        <v>0.1</v>
      </c>
      <c r="HM110" s="8">
        <v>0.1</v>
      </c>
      <c r="HN110" s="8">
        <v>0.1</v>
      </c>
      <c r="HO110" s="8">
        <v>0.1</v>
      </c>
      <c r="HP110" s="8">
        <v>0.1</v>
      </c>
      <c r="HQ110" s="8">
        <v>0.1</v>
      </c>
      <c r="HR110" s="8">
        <v>0.1</v>
      </c>
      <c r="HS110" s="8">
        <v>0.1</v>
      </c>
      <c r="HT110" s="8">
        <v>0.1</v>
      </c>
      <c r="HU110" s="8">
        <v>0.1</v>
      </c>
      <c r="HV110" s="8">
        <v>0.1</v>
      </c>
      <c r="HW110" s="8">
        <v>0.1</v>
      </c>
      <c r="HX110" s="8">
        <v>0.1</v>
      </c>
      <c r="HY110" s="8">
        <v>0.1</v>
      </c>
      <c r="HZ110" s="8">
        <v>0.1</v>
      </c>
      <c r="IA110" s="8">
        <v>0.1</v>
      </c>
      <c r="IB110" s="8">
        <v>0.1</v>
      </c>
      <c r="IC110" s="8">
        <v>0.1</v>
      </c>
      <c r="ID110" s="8">
        <v>0.1</v>
      </c>
      <c r="IE110" s="8">
        <v>0.1</v>
      </c>
      <c r="IF110" s="8">
        <v>0.1</v>
      </c>
      <c r="IG110" s="8">
        <v>0.1</v>
      </c>
      <c r="IH110" s="8">
        <v>0.1</v>
      </c>
      <c r="II110" s="8">
        <v>0.1</v>
      </c>
      <c r="IJ110" s="8">
        <v>0.1</v>
      </c>
      <c r="IK110" s="8">
        <v>0.1</v>
      </c>
      <c r="IL110" s="8">
        <v>0.1</v>
      </c>
      <c r="IM110" s="8">
        <v>0.1</v>
      </c>
      <c r="IN110" s="8">
        <v>0.1</v>
      </c>
      <c r="IO110" s="8">
        <v>0.1</v>
      </c>
      <c r="IP110" s="8">
        <v>0.1</v>
      </c>
      <c r="IQ110" s="8">
        <v>0.1</v>
      </c>
      <c r="IR110" s="8">
        <v>0.1</v>
      </c>
      <c r="IS110" s="8">
        <v>0.1</v>
      </c>
      <c r="IT110" s="8">
        <v>0.1</v>
      </c>
      <c r="IU110" s="8">
        <v>0.1</v>
      </c>
      <c r="IV110" s="8">
        <v>0.1</v>
      </c>
      <c r="IW110" s="8">
        <v>0.1</v>
      </c>
      <c r="IX110" s="8">
        <v>0.1</v>
      </c>
      <c r="IY110" s="8">
        <v>0.1</v>
      </c>
      <c r="IZ110" s="8">
        <v>0.1</v>
      </c>
      <c r="JA110" s="8">
        <v>0.1</v>
      </c>
      <c r="JB110" s="8">
        <v>0.1</v>
      </c>
      <c r="JC110" s="8">
        <v>0.1</v>
      </c>
      <c r="JD110" s="8">
        <v>0.1</v>
      </c>
      <c r="JE110" s="8">
        <v>0.1</v>
      </c>
      <c r="JF110" s="8">
        <v>0.1</v>
      </c>
      <c r="JG110" s="8">
        <v>0.1</v>
      </c>
      <c r="JH110" s="8">
        <v>0.1</v>
      </c>
      <c r="JI110" s="8">
        <v>0.1</v>
      </c>
      <c r="JJ110" s="8">
        <v>0.1</v>
      </c>
      <c r="JK110" s="8">
        <v>0.1</v>
      </c>
      <c r="JL110" s="8">
        <v>0.1</v>
      </c>
      <c r="JM110" s="8">
        <v>0.1</v>
      </c>
      <c r="JN110" s="8">
        <v>0.1</v>
      </c>
      <c r="JO110" s="8">
        <v>0.1</v>
      </c>
      <c r="JP110" s="8">
        <v>0.1</v>
      </c>
      <c r="JQ110" s="8">
        <v>0.1</v>
      </c>
      <c r="JR110" s="8">
        <v>0.1</v>
      </c>
      <c r="JS110" s="8">
        <v>0.1</v>
      </c>
      <c r="JT110" s="8">
        <v>0.1</v>
      </c>
      <c r="JU110" s="8">
        <v>0.1</v>
      </c>
      <c r="JV110" s="8">
        <v>0.1</v>
      </c>
      <c r="JW110" s="8">
        <v>0.1</v>
      </c>
      <c r="JX110" s="8">
        <v>0.1</v>
      </c>
      <c r="JY110" s="8">
        <v>0.1</v>
      </c>
      <c r="JZ110" s="8">
        <v>0.1</v>
      </c>
      <c r="KA110" s="8">
        <v>0.1</v>
      </c>
      <c r="KB110" s="8">
        <v>0.1</v>
      </c>
      <c r="KC110" s="8">
        <v>0.1</v>
      </c>
      <c r="KD110" s="8">
        <v>0.1</v>
      </c>
      <c r="KE110" s="8">
        <v>0.1</v>
      </c>
      <c r="KF110" s="8">
        <v>0.1</v>
      </c>
      <c r="KG110" s="8">
        <v>0.1</v>
      </c>
      <c r="KH110" s="8">
        <v>0.1</v>
      </c>
      <c r="KI110" s="8">
        <v>0.1</v>
      </c>
      <c r="KJ110" s="8">
        <v>0.1</v>
      </c>
      <c r="KK110" s="8">
        <v>0.1</v>
      </c>
      <c r="KL110" s="8">
        <v>0.1</v>
      </c>
      <c r="KM110" s="8">
        <v>0.1</v>
      </c>
      <c r="KN110" s="8">
        <v>0.1</v>
      </c>
      <c r="KO110" s="8">
        <v>0.1</v>
      </c>
      <c r="KP110" s="8">
        <v>0.1</v>
      </c>
      <c r="KQ110" s="8">
        <v>0.1</v>
      </c>
      <c r="KR110" s="8">
        <v>0.1</v>
      </c>
      <c r="KS110" s="8">
        <v>0.1</v>
      </c>
      <c r="KT110" s="8">
        <v>0.1</v>
      </c>
      <c r="KU110" s="8">
        <v>0.1</v>
      </c>
      <c r="KV110" s="8">
        <v>0.1</v>
      </c>
      <c r="KW110" s="8">
        <v>0.1</v>
      </c>
      <c r="KX110" s="8">
        <v>0.1</v>
      </c>
      <c r="KY110" s="8">
        <v>0.1</v>
      </c>
      <c r="KZ110" s="8">
        <v>0.1</v>
      </c>
      <c r="LA110" s="8">
        <v>0.1</v>
      </c>
      <c r="LB110" s="8">
        <v>0.1</v>
      </c>
      <c r="LC110" s="8">
        <v>0.1</v>
      </c>
      <c r="LD110" s="8">
        <v>0.1</v>
      </c>
      <c r="LE110" s="8">
        <v>0.1</v>
      </c>
      <c r="LF110" s="8">
        <v>0.1</v>
      </c>
      <c r="LG110" s="8">
        <v>0.1</v>
      </c>
      <c r="LH110" s="8">
        <v>0.1</v>
      </c>
      <c r="LI110" s="8">
        <v>0.1</v>
      </c>
      <c r="LJ110" s="8">
        <v>0.1</v>
      </c>
      <c r="LK110" s="8">
        <v>0.1</v>
      </c>
      <c r="LL110" s="8">
        <v>0.1</v>
      </c>
      <c r="LM110" s="8">
        <v>0.1</v>
      </c>
      <c r="LN110" s="8">
        <v>0.1</v>
      </c>
      <c r="LO110" s="8">
        <v>0.1</v>
      </c>
      <c r="LP110" s="8">
        <v>0.1</v>
      </c>
      <c r="LQ110" s="8">
        <v>0.1</v>
      </c>
      <c r="LR110" s="8">
        <v>0.1</v>
      </c>
      <c r="LS110" s="8">
        <v>0.1</v>
      </c>
      <c r="LT110" s="8">
        <v>0.1</v>
      </c>
      <c r="LU110" s="8">
        <v>0.1</v>
      </c>
      <c r="LV110" s="8">
        <v>0.1</v>
      </c>
      <c r="LW110" s="8">
        <v>0.1</v>
      </c>
      <c r="LX110" s="8">
        <v>0.1</v>
      </c>
      <c r="LY110" s="8">
        <v>0.1</v>
      </c>
      <c r="LZ110" s="8">
        <v>0.1</v>
      </c>
      <c r="MA110" s="8">
        <v>0.1</v>
      </c>
      <c r="MB110" s="8">
        <v>0.1</v>
      </c>
      <c r="MC110" s="8">
        <v>0.1</v>
      </c>
      <c r="MD110" s="8">
        <v>0.1</v>
      </c>
      <c r="ME110" s="8">
        <v>0.1</v>
      </c>
      <c r="MF110" s="8">
        <v>0.1</v>
      </c>
      <c r="MG110" s="8">
        <v>0.1</v>
      </c>
      <c r="MH110" s="8">
        <v>0.1</v>
      </c>
      <c r="MI110" s="8">
        <v>0.1</v>
      </c>
      <c r="MJ110" s="8">
        <v>0.1</v>
      </c>
      <c r="MK110" s="8">
        <v>0.1</v>
      </c>
      <c r="ML110" s="8">
        <v>0.1</v>
      </c>
      <c r="MM110" s="8">
        <v>0.1</v>
      </c>
      <c r="MN110" s="8">
        <v>0.1</v>
      </c>
      <c r="MO110" s="8">
        <v>0.1</v>
      </c>
      <c r="MP110" s="8">
        <v>0.1</v>
      </c>
      <c r="MQ110" s="8">
        <v>0.1</v>
      </c>
      <c r="MR110" s="8">
        <v>0.1</v>
      </c>
      <c r="MS110" s="8">
        <v>0.1</v>
      </c>
      <c r="MT110" s="8">
        <v>0.1</v>
      </c>
      <c r="MU110" s="8">
        <v>0.1</v>
      </c>
      <c r="MV110" s="8">
        <v>0.1</v>
      </c>
      <c r="MW110" s="8">
        <v>0.1</v>
      </c>
      <c r="MX110" s="8">
        <v>0.1</v>
      </c>
      <c r="MY110" s="8">
        <v>0.1</v>
      </c>
      <c r="MZ110" s="8">
        <v>0.1</v>
      </c>
      <c r="NA110" s="8">
        <v>0.1</v>
      </c>
      <c r="NB110" s="8">
        <v>0.1</v>
      </c>
      <c r="NC110" s="8">
        <v>0.1</v>
      </c>
      <c r="ND110" s="8">
        <v>0.1</v>
      </c>
      <c r="NE110" s="8">
        <v>0.1</v>
      </c>
      <c r="NF110" s="8">
        <v>0.1</v>
      </c>
      <c r="NG110" s="8">
        <v>0.1</v>
      </c>
      <c r="NH110" s="8">
        <v>0.1</v>
      </c>
      <c r="NI110" s="8">
        <v>0.1</v>
      </c>
    </row>
    <row r="111" spans="2:373" ht="15">
      <c r="B111" s="8" t="s">
        <v>1249</v>
      </c>
      <c r="C111" s="8">
        <f>C101/Data!$B28/Data!$B4/Data!$B13*Data!$B29</f>
        <v>0.32407407407407407</v>
      </c>
      <c r="D111" s="8">
        <f>D101/Data!$B28/Data!$B4/Data!$B13*Data!$B29</f>
        <v>0.77777777777777779</v>
      </c>
      <c r="E111" s="8">
        <f>E101/Data!$B28/Data!$B4/Data!$B13*Data!$B29</f>
        <v>0.875</v>
      </c>
      <c r="F111" s="8">
        <f>F101/Data!$B28/Data!$B4/Data!$B13*Data!$B29</f>
        <v>0.72916666666666663</v>
      </c>
      <c r="G111" s="8">
        <f>G101/Data!$B28/Data!$B4/Data!$B13*Data!$B29</f>
        <v>0.65625</v>
      </c>
      <c r="H111" s="8">
        <f>H101/Data!$B28/Data!$B4/Data!$B13*Data!$B29</f>
        <v>0</v>
      </c>
      <c r="I111" s="8">
        <f>I101/Data!$B28/Data!$B4/Data!$B13*Data!$B29</f>
        <v>0</v>
      </c>
      <c r="J111" s="8">
        <f>J101/Data!$B28/Data!$B4/Data!$B13*Data!$B29</f>
        <v>0.90740740740740733</v>
      </c>
      <c r="K111" s="8">
        <f>K101/Data!$B28/Data!$B4/Data!$B13*Data!$B29</f>
        <v>0.58333333333333337</v>
      </c>
      <c r="L111" s="8">
        <f>L101/Data!$B28/Data!$B4/Data!$B13*Data!$B29</f>
        <v>0.47395833333333331</v>
      </c>
      <c r="M111" s="8">
        <f>M101/Data!$B28/Data!$B4/Data!$B13*Data!$B29</f>
        <v>0.40104166666666663</v>
      </c>
      <c r="N111" s="8">
        <f>N101/Data!$B28/Data!$B4/Data!$B13*Data!$B29</f>
        <v>0.875</v>
      </c>
      <c r="O111" s="8">
        <f>O101/Data!$B28/Data!$B4/Data!$B13*Data!$B29</f>
        <v>0</v>
      </c>
      <c r="P111" s="8">
        <f>P101/Data!$B28/Data!$B4/Data!$B13*Data!$B29</f>
        <v>0</v>
      </c>
      <c r="Q111" s="8">
        <f>Q101/Data!$B28/Data!$B4/Data!$B13*Data!$B29</f>
        <v>0.9722222222222221</v>
      </c>
      <c r="R111" s="8">
        <f>R101/Data!$B28/Data!$B4/Data!$B13*Data!$B29</f>
        <v>1.4259259259259256</v>
      </c>
      <c r="S111" s="8">
        <f>S101/Data!$B28/Data!$B4/Data!$B13*Data!$B29</f>
        <v>0.94791666666666663</v>
      </c>
      <c r="T111" s="8">
        <f>T101/Data!$B28/Data!$B4/Data!$B13*Data!$B29</f>
        <v>0.72916666666666663</v>
      </c>
      <c r="U111" s="8">
        <f>U101/Data!$B28/Data!$B4/Data!$B13*Data!$B29</f>
        <v>0.58333333333333337</v>
      </c>
      <c r="V111" s="8">
        <f>V101/Data!$B28/Data!$B4/Data!$B13*Data!$B29</f>
        <v>0</v>
      </c>
      <c r="W111" s="8">
        <f>W101/Data!$B28/Data!$B4/Data!$B13*Data!$B29</f>
        <v>0</v>
      </c>
      <c r="X111" s="8">
        <f>X101/Data!$B28/Data!$B4/Data!$B13*Data!$B29</f>
        <v>0.84259259259259256</v>
      </c>
      <c r="Y111" s="8">
        <f>Y101/Data!$B28/Data!$B4/Data!$B13*Data!$B29</f>
        <v>0.90740740740740733</v>
      </c>
      <c r="Z111" s="8">
        <f>Z101/Data!$B28/Data!$B4/Data!$B13*Data!$B29</f>
        <v>0.72916666666666663</v>
      </c>
      <c r="AA111" s="8">
        <f>AA101/Data!$B28/Data!$B4/Data!$B13*Data!$B29</f>
        <v>0.65625</v>
      </c>
      <c r="AB111" s="8">
        <f>AB101/Data!$B28/Data!$B4/Data!$B13*Data!$B29</f>
        <v>0.546875</v>
      </c>
      <c r="AC111" s="8">
        <f>AC101/Data!$B28/Data!$B4/Data!$B13*Data!$B29</f>
        <v>0</v>
      </c>
      <c r="AD111" s="8">
        <f>AD101/Data!$B28/Data!$B4/Data!$B13*Data!$B29</f>
        <v>0</v>
      </c>
      <c r="AE111" s="8">
        <f>AE101/Data!$B28/Data!$B4/Data!$B13*Data!$B29</f>
        <v>1.1666666666666667</v>
      </c>
      <c r="AF111" s="8">
        <f>AF101/Data!$B28/Data!$B4/Data!$B13*Data!$B29</f>
        <v>1.2962962962962963</v>
      </c>
      <c r="AG111" s="8">
        <f>AG101/Data!$B28/Data!$B4/Data!$B13*Data!$B29</f>
        <v>0.875</v>
      </c>
      <c r="AH111" s="8">
        <f>AH101/Data!$B28/Data!$B4/Data!$B13*Data!$B29</f>
        <v>0.58333333333333337</v>
      </c>
      <c r="AI111" s="8">
        <f>AI101/Data!$B28/Data!$B4/Data!$B13*Data!$B29</f>
        <v>0.58333333333333337</v>
      </c>
      <c r="AJ111" s="8">
        <f>AJ101/Data!$B28/Data!$B4/Data!$B13*Data!$B29</f>
        <v>0</v>
      </c>
      <c r="AK111" s="8">
        <f>AK101/Data!$B28/Data!$B4/Data!$B13*Data!$B29</f>
        <v>0</v>
      </c>
      <c r="AL111" s="8">
        <f>AL101/Data!$B28/Data!$B4/Data!$B13*Data!$B29</f>
        <v>1.1666666666666667</v>
      </c>
      <c r="AM111" s="8">
        <f>AM101/Data!$B28/Data!$B4/Data!$B13*Data!$B29</f>
        <v>1.6203703703703702</v>
      </c>
      <c r="AN111" s="8">
        <f>AN101/Data!$B28/Data!$B4/Data!$B13*Data!$B29</f>
        <v>1.1666666666666667</v>
      </c>
      <c r="AO111" s="8">
        <f>AO101/Data!$B28/Data!$B4/Data!$B13*Data!$B29</f>
        <v>1.09375</v>
      </c>
      <c r="AP111" s="8">
        <f>AP101/Data!$B28/Data!$B4/Data!$B13*Data!$B29</f>
        <v>0.72916666666666663</v>
      </c>
      <c r="AQ111" s="8">
        <f>AQ101/Data!$B28/Data!$B4/Data!$B13*Data!$B29</f>
        <v>0</v>
      </c>
      <c r="AR111" s="8">
        <f>AR101/Data!$B28/Data!$B4/Data!$B13*Data!$B29</f>
        <v>0</v>
      </c>
      <c r="AS111" s="8">
        <f>AS101/Data!$B28/Data!$B4/Data!$B13*Data!$B29</f>
        <v>0.9722222222222221</v>
      </c>
      <c r="AT111" s="8">
        <f>AT101/Data!$B28/Data!$B4/Data!$B13*Data!$B29</f>
        <v>0.9722222222222221</v>
      </c>
      <c r="AU111" s="8">
        <f>AU101/Data!$B28/Data!$B4/Data!$B13*Data!$B29</f>
        <v>0.72916666666666663</v>
      </c>
      <c r="AV111" s="8">
        <f>AV101/Data!$B28/Data!$B4/Data!$B13*Data!$B29</f>
        <v>0.875</v>
      </c>
      <c r="AW111" s="8">
        <f>AW101/Data!$B28/Data!$B4/Data!$B13*Data!$B29</f>
        <v>1.0208333333333333</v>
      </c>
      <c r="AX111" s="8">
        <f>AX101/Data!$B28/Data!$B4/Data!$B13*Data!$B29</f>
        <v>0</v>
      </c>
      <c r="AY111" s="8">
        <f>AY101/Data!$B28/Data!$B4/Data!$B13*Data!$B29</f>
        <v>0</v>
      </c>
      <c r="AZ111" s="8">
        <f>AZ101/Data!$B28/Data!$B4/Data!$B13*Data!$B29</f>
        <v>1.2962962962962963</v>
      </c>
      <c r="BA111" s="8">
        <f>BA101/Data!$B28/Data!$B4/Data!$B13*Data!$B29</f>
        <v>1.6203703703703702</v>
      </c>
      <c r="BB111" s="8">
        <f>BB101/Data!$B28/Data!$B4/Data!$B13*Data!$B29</f>
        <v>1.3125</v>
      </c>
      <c r="BC111" s="8">
        <f>BC101/Data!$B28/Data!$B4/Data!$B13*Data!$B29</f>
        <v>1.3125</v>
      </c>
      <c r="BD111" s="8">
        <f>BD101/Data!$B28/Data!$B4/Data!$B13*Data!$B29</f>
        <v>1.3125</v>
      </c>
      <c r="BE111" s="8">
        <f>BE101/Data!$B28/Data!$B4/Data!$B13*Data!$B29</f>
        <v>0</v>
      </c>
      <c r="BF111" s="8">
        <f>BF101/Data!$B28/Data!$B4/Data!$B13*Data!$B29</f>
        <v>0</v>
      </c>
      <c r="BG111" s="8">
        <f>BG101/Data!$B28/Data!$B4/Data!$B13*Data!$B29</f>
        <v>1.1666666666666667</v>
      </c>
      <c r="BH111" s="8">
        <f>BH101/Data!$B28/Data!$B4/Data!$B13*Data!$B29</f>
        <v>0.9722222222222221</v>
      </c>
      <c r="BI111" s="8">
        <f>BI101/Data!$B28/Data!$B4/Data!$B13*Data!$B29</f>
        <v>0.80208333333333326</v>
      </c>
      <c r="BJ111" s="8">
        <f>BJ101/Data!$B28/Data!$B4/Data!$B13*Data!$B29</f>
        <v>0.65625</v>
      </c>
      <c r="BK111" s="8">
        <f>BK101/Data!$B28/Data!$B4/Data!$B13*Data!$B29</f>
        <v>0.65625</v>
      </c>
      <c r="BL111" s="8">
        <f>BL101/Data!$B28/Data!$B4/Data!$B13*Data!$B29</f>
        <v>0</v>
      </c>
      <c r="BM111" s="8">
        <f>BM101/Data!$B28/Data!$B4/Data!$B13*Data!$B29</f>
        <v>0</v>
      </c>
      <c r="BN111" s="8">
        <f>BN101/Data!$B28/Data!$B4/Data!$B13*Data!$B29</f>
        <v>0</v>
      </c>
      <c r="BO111" s="8">
        <f>BO101/Data!$B28/Data!$B4/Data!$B13*Data!$B29</f>
        <v>1.4259259259259256</v>
      </c>
      <c r="BP111" s="8">
        <f>BP101/Data!$B28/Data!$B4/Data!$B13*Data!$B29</f>
        <v>0.94791666666666663</v>
      </c>
      <c r="BQ111" s="8">
        <f>BQ101/Data!$B28/Data!$B4/Data!$B13*Data!$B29</f>
        <v>0.51041666666666663</v>
      </c>
      <c r="BR111" s="8">
        <f>BR101/Data!$B28/Data!$B4/Data!$B13*Data!$B29</f>
        <v>0.4375</v>
      </c>
      <c r="BS111" s="8">
        <f>BS101/Data!$B28/Data!$B4/Data!$B13*Data!$B29</f>
        <v>0</v>
      </c>
      <c r="BT111" s="8">
        <f>BT101/Data!$B28/Data!$B4/Data!$B13*Data!$B29</f>
        <v>0</v>
      </c>
      <c r="BU111" s="8">
        <f>BU101/Data!$B28/Data!$B4/Data!$B13*Data!$B29</f>
        <v>0.9722222222222221</v>
      </c>
      <c r="BV111" s="8">
        <f>BV101/Data!$B28/Data!$B4/Data!$B13*Data!$B29</f>
        <v>1.1018518518518516</v>
      </c>
      <c r="BW111" s="8">
        <f>BW101/Data!$B28/Data!$B4/Data!$B13*Data!$B29</f>
        <v>0.72916666666666663</v>
      </c>
      <c r="BX111" s="8">
        <f>BX101/Data!$B28/Data!$B4/Data!$B13*Data!$B29</f>
        <v>0.72916666666666663</v>
      </c>
      <c r="BY111" s="8">
        <f>BY101/Data!$B28/Data!$B4/Data!$B13*Data!$B29</f>
        <v>0.72916666666666663</v>
      </c>
      <c r="BZ111" s="8">
        <f>BZ101/Data!$B28/Data!$B4/Data!$B13*Data!$B29</f>
        <v>0</v>
      </c>
      <c r="CA111" s="8">
        <f>CA101/Data!$B28/Data!$B4/Data!$B13*Data!$B29</f>
        <v>0</v>
      </c>
      <c r="CB111" s="8">
        <f>CB101/Data!$B28/Data!$B4/Data!$B13*Data!$B29</f>
        <v>0.77777777777777779</v>
      </c>
      <c r="CC111" s="8">
        <f>CC101/Data!$B28/Data!$B4/Data!$B13*Data!$B29</f>
        <v>0.90740740740740733</v>
      </c>
      <c r="CD111" s="8">
        <f>CD101/Data!$B28/Data!$B4/Data!$B13*Data!$B29</f>
        <v>1.4583333333333333</v>
      </c>
      <c r="CE111" s="8">
        <f>CE101/Data!$B28/Data!$B4/Data!$B13*Data!$B29</f>
        <v>1.4583333333333333</v>
      </c>
      <c r="CF111" s="8">
        <f>CF101/Data!$B28/Data!$B4/Data!$B13*Data!$B29</f>
        <v>1.6041666666666665</v>
      </c>
      <c r="CG111" s="8">
        <f>CG101/Data!$B28/Data!$B4/Data!$B13*Data!$B29</f>
        <v>0</v>
      </c>
      <c r="CH111" s="8">
        <f>CH101/Data!$B28/Data!$B4/Data!$B13*Data!$B29</f>
        <v>0</v>
      </c>
      <c r="CI111" s="8">
        <f>CI101/Data!$B28/Data!$B4/Data!$B13*Data!$B29</f>
        <v>1.6203703703703702</v>
      </c>
      <c r="CJ111" s="8">
        <f>CJ101/Data!$B28/Data!$B4/Data!$B13*Data!$B29</f>
        <v>2.3333333333333335</v>
      </c>
      <c r="CK111" s="8">
        <f>CK101/Data!$B28/Data!$B4/Data!$B13*Data!$B29</f>
        <v>2.625</v>
      </c>
      <c r="CL111" s="8">
        <f>CL101/Data!$B28/Data!$B4/Data!$B13*Data!$B29</f>
        <v>1.8229166666666665</v>
      </c>
      <c r="CM111" s="8">
        <f>CM101/Data!$B28/Data!$B4/Data!$B13*Data!$B29</f>
        <v>1.8229166666666665</v>
      </c>
      <c r="CN111" s="8">
        <f>CN101/Data!$B28/Data!$B4/Data!$B13*Data!$B29</f>
        <v>0</v>
      </c>
      <c r="CO111" s="8">
        <f>CO101/Data!$B28/Data!$B4/Data!$B13*Data!$B29</f>
        <v>0</v>
      </c>
      <c r="CP111" s="8">
        <f>CP101/Data!$B28/Data!$B4/Data!$B13*Data!$B29</f>
        <v>1.6203703703703702</v>
      </c>
      <c r="CQ111" s="8">
        <f>CQ101/Data!$B28/Data!$B4/Data!$B13*Data!$B29</f>
        <v>2.3333333333333335</v>
      </c>
      <c r="CR111" s="8">
        <f>CR101/Data!$B28/Data!$B4/Data!$B13*Data!$B29</f>
        <v>1.8229166666666665</v>
      </c>
      <c r="CS111" s="8">
        <f>CS101/Data!$B28/Data!$B4/Data!$B13*Data!$B29</f>
        <v>1.3125</v>
      </c>
      <c r="CT111" s="8">
        <f>CT101/Data!$B28/Data!$B4/Data!$B13*Data!$B29</f>
        <v>1.0208333333333333</v>
      </c>
      <c r="CU111" s="8">
        <f>CU101/Data!$B28/Data!$B4/Data!$B13*Data!$B29</f>
        <v>0</v>
      </c>
      <c r="CV111" s="8">
        <f>CV101/Data!$B28/Data!$B4/Data!$B13*Data!$B29</f>
        <v>0</v>
      </c>
      <c r="CW111" s="8">
        <f>CW101/Data!$B28/Data!$B4/Data!$B13*Data!$B29</f>
        <v>0</v>
      </c>
      <c r="CX111" s="8">
        <f>CX101/Data!$B28/Data!$B4/Data!$B13*Data!$B29</f>
        <v>1.2962962962962963</v>
      </c>
      <c r="CY111" s="8">
        <f>CY101/Data!$B28/Data!$B4/Data!$B13*Data!$B29</f>
        <v>0.72916666666666663</v>
      </c>
      <c r="CZ111" s="8">
        <f>CZ101/Data!$B28/Data!$B4/Data!$B13*Data!$B29</f>
        <v>0.51041666666666663</v>
      </c>
      <c r="DA111" s="8">
        <f>DA101/Data!$B28/Data!$B4/Data!$B13*Data!$B29</f>
        <v>1.6041666666666665</v>
      </c>
      <c r="DB111" s="8">
        <f>DB101/Data!$B28/Data!$B4/Data!$B13*Data!$B29</f>
        <v>0</v>
      </c>
      <c r="DC111" s="8">
        <f>DC101/Data!$B28/Data!$B4/Data!$B13*Data!$B29</f>
        <v>0</v>
      </c>
      <c r="DD111" s="8">
        <f>DD101/Data!$B28/Data!$B4/Data!$B13*Data!$B29</f>
        <v>1.8148148148148147</v>
      </c>
      <c r="DE111" s="8">
        <f>DE101/Data!$B28/Data!$B4/Data!$B13*Data!$B29</f>
        <v>2.1064814814814814</v>
      </c>
      <c r="DF111" s="8">
        <f>DF101/Data!$B28/Data!$B4/Data!$B13*Data!$B29</f>
        <v>1.6041666666666665</v>
      </c>
      <c r="DG111" s="8">
        <f>DG101/Data!$B28/Data!$B4/Data!$B13*Data!$B29</f>
        <v>1.6041666666666665</v>
      </c>
      <c r="DH111" s="8">
        <f>DH101/Data!$B28/Data!$B4/Data!$B13*Data!$B29</f>
        <v>2.1875</v>
      </c>
      <c r="DI111" s="8">
        <f>DI101/Data!$B28/Data!$B4/Data!$B13*Data!$B29</f>
        <v>0</v>
      </c>
      <c r="DJ111" s="8">
        <f>DJ101/Data!$B28/Data!$B4/Data!$B13*Data!$B29</f>
        <v>0</v>
      </c>
      <c r="DK111" s="8">
        <f>DK101/Data!$B28/Data!$B4/Data!$B13*Data!$B29</f>
        <v>2.074074074074074</v>
      </c>
      <c r="DL111" s="8">
        <f>DL101/Data!$B28/Data!$B4/Data!$B13*Data!$B29</f>
        <v>2.4629629629629628</v>
      </c>
      <c r="DM111" s="8">
        <f>DM101/Data!$B28/Data!$B4/Data!$B13*Data!$B29</f>
        <v>2.5520833333333335</v>
      </c>
      <c r="DN111" s="8">
        <f>DN101/Data!$B28/Data!$B4/Data!$B13*Data!$B29</f>
        <v>2.0416666666666665</v>
      </c>
      <c r="DO111" s="8">
        <f>DO101/Data!$B28/Data!$B4/Data!$B13*Data!$B29</f>
        <v>2.5520833333333335</v>
      </c>
      <c r="DP111" s="8">
        <f>DP101/Data!$B28/Data!$B4/Data!$B13*Data!$B29</f>
        <v>0</v>
      </c>
      <c r="DQ111" s="8">
        <f>DQ101/Data!$B28/Data!$B4/Data!$B13*Data!$B29</f>
        <v>0</v>
      </c>
      <c r="DR111" s="8">
        <f>DR101/Data!$B28/Data!$B4/Data!$B13*Data!$B29</f>
        <v>1.1666666666666667</v>
      </c>
      <c r="DS111" s="8">
        <f>DS101/Data!$B28/Data!$B4/Data!$B13*Data!$B29</f>
        <v>0.84259259259259256</v>
      </c>
      <c r="DT111" s="8">
        <f>DT101/Data!$B28/Data!$B4/Data!$B13*Data!$B29</f>
        <v>0.51041666666666663</v>
      </c>
      <c r="DU111" s="8">
        <f>DU101/Data!$B28/Data!$B4/Data!$B13*Data!$B29</f>
        <v>0.51041666666666663</v>
      </c>
      <c r="DV111" s="8">
        <f>DV101/Data!$B28/Data!$B4/Data!$B13*Data!$B29</f>
        <v>0.58333333333333337</v>
      </c>
      <c r="DW111" s="8">
        <f>DW101/Data!$B28/Data!$B4/Data!$B13*Data!$B29</f>
        <v>0</v>
      </c>
      <c r="DX111" s="8">
        <f>DX101/Data!$B28/Data!$B4/Data!$B13*Data!$B29</f>
        <v>0</v>
      </c>
      <c r="DY111" s="8">
        <f>DY101/Data!$B28/Data!$B4/Data!$B13*Data!$B29</f>
        <v>0.77777777777777779</v>
      </c>
      <c r="DZ111" s="8">
        <f>DZ101/Data!$B28/Data!$B4/Data!$B13*Data!$B29</f>
        <v>0.84259259259259256</v>
      </c>
      <c r="EA111" s="8">
        <f>EA101/Data!$B28/Data!$B4/Data!$B13*Data!$B29</f>
        <v>0.51041666666666663</v>
      </c>
      <c r="EB111" s="8">
        <f>EB101/Data!$B28/Data!$B4/Data!$B13*Data!$B29</f>
        <v>0.58333333333333337</v>
      </c>
      <c r="EC111" s="8">
        <f>EC101/Data!$B28/Data!$B4/Data!$B13*Data!$B29</f>
        <v>0.58333333333333337</v>
      </c>
      <c r="ED111" s="8">
        <f>ED101/Data!$B28/Data!$B4/Data!$B13*Data!$B29</f>
        <v>0</v>
      </c>
      <c r="EE111" s="8">
        <f>EE101/Data!$B28/Data!$B4/Data!$B13*Data!$B29</f>
        <v>0</v>
      </c>
      <c r="EF111" s="8">
        <f>EF101/Data!$B28/Data!$B4/Data!$B13*Data!$B29</f>
        <v>0.9722222222222221</v>
      </c>
      <c r="EG111" s="8">
        <f>EG101/Data!$B28/Data!$B4/Data!$B13*Data!$B29</f>
        <v>1.2962962962962963</v>
      </c>
      <c r="EH111" s="8">
        <f>EH101/Data!$B28/Data!$B4/Data!$B13*Data!$B29</f>
        <v>0.94791666666666663</v>
      </c>
      <c r="EI111" s="8">
        <f>EI101/Data!$B28/Data!$B4/Data!$B13*Data!$B29</f>
        <v>0.94791666666666663</v>
      </c>
      <c r="EJ111" s="8">
        <f>EJ101/Data!$B28/Data!$B4/Data!$B13*Data!$B29</f>
        <v>1.3125</v>
      </c>
      <c r="EK111" s="8">
        <f>EK101/Data!$B28/Data!$B4/Data!$B13*Data!$B29</f>
        <v>0</v>
      </c>
      <c r="EL111" s="8">
        <f>EL101/Data!$B28/Data!$B4/Data!$B13*Data!$B29</f>
        <v>0</v>
      </c>
      <c r="EM111" s="8">
        <f>EM101/Data!$B28/Data!$B4/Data!$B13*Data!$B29</f>
        <v>1.8148148148148147</v>
      </c>
      <c r="EN111" s="8">
        <f>EN101/Data!$B28/Data!$B4/Data!$B13*Data!$B29</f>
        <v>2.8518518518518512</v>
      </c>
      <c r="EO111" s="8">
        <f>EO101/Data!$B28/Data!$B4/Data!$B13*Data!$B29</f>
        <v>2.0416666666666665</v>
      </c>
      <c r="EP111" s="8">
        <f>EP101/Data!$B28/Data!$B4/Data!$B13*Data!$B29</f>
        <v>1.8958333333333333</v>
      </c>
      <c r="EQ111" s="8">
        <f>EQ101/Data!$B28/Data!$B4/Data!$B13*Data!$B29</f>
        <v>1.8958333333333333</v>
      </c>
      <c r="ER111" s="8">
        <f>ER101/Data!$B28/Data!$B4/Data!$B13*Data!$B29</f>
        <v>0</v>
      </c>
      <c r="ES111" s="8">
        <f>ES101/Data!$B28/Data!$B4/Data!$B13*Data!$B29</f>
        <v>0</v>
      </c>
      <c r="ET111" s="8">
        <f>ET101/Data!$B28/Data!$B4/Data!$B13*Data!$B29</f>
        <v>1.8148148148148147</v>
      </c>
      <c r="EU111" s="8">
        <f>EU101/Data!$B28/Data!$B4/Data!$B13*Data!$B29</f>
        <v>2.9166666666666665</v>
      </c>
      <c r="EV111" s="8">
        <f>EV101/Data!$B28/Data!$B4/Data!$B13*Data!$B29</f>
        <v>2.3333333333333335</v>
      </c>
      <c r="EW111" s="8">
        <f>EW101/Data!$B28/Data!$B4/Data!$B13*Data!$B29</f>
        <v>2.0416666666666665</v>
      </c>
      <c r="EX111" s="8">
        <f>EX101/Data!$B28/Data!$B4/Data!$B13*Data!$B29</f>
        <v>2.0416666666666665</v>
      </c>
      <c r="EY111" s="8">
        <f>EY101/Data!$B28/Data!$B4/Data!$B13*Data!$B29</f>
        <v>0</v>
      </c>
      <c r="EZ111" s="8">
        <f>EZ101/Data!$B28/Data!$B4/Data!$B13*Data!$B29</f>
        <v>0</v>
      </c>
      <c r="FA111" s="8">
        <f>FA101/Data!$B28/Data!$B4/Data!$B13*Data!$B29</f>
        <v>2.074074074074074</v>
      </c>
      <c r="FB111" s="8">
        <f>FB101/Data!$B28/Data!$B4/Data!$B13*Data!$B29</f>
        <v>2.7222222222222219</v>
      </c>
      <c r="FC111" s="8">
        <f>FC101/Data!$B28/Data!$B4/Data!$B13*Data!$B29</f>
        <v>2.4791666666666665</v>
      </c>
      <c r="FD111" s="8">
        <f>FD101/Data!$B28/Data!$B4/Data!$B13*Data!$B29</f>
        <v>2.1875</v>
      </c>
      <c r="FE111" s="8">
        <f>FE101/Data!$B28/Data!$B4/Data!$B13*Data!$B29</f>
        <v>2.1875</v>
      </c>
      <c r="FF111" s="8">
        <f>FF101/Data!$B28/Data!$B4/Data!$B13*Data!$B29</f>
        <v>0</v>
      </c>
      <c r="FG111" s="8">
        <f>FG101/Data!$B28/Data!$B4/Data!$B13*Data!$B29</f>
        <v>0</v>
      </c>
      <c r="FH111" s="8">
        <f>FH101/Data!$B28/Data!$B4/Data!$B13*Data!$B29</f>
        <v>2.4629629629629628</v>
      </c>
      <c r="FI111" s="8">
        <f>FI101/Data!$B28/Data!$B4/Data!$B13*Data!$B29</f>
        <v>1.2962962962962963</v>
      </c>
      <c r="FJ111" s="8">
        <f>FJ101/Data!$B28/Data!$B4/Data!$B13*Data!$B29</f>
        <v>1.09375</v>
      </c>
      <c r="FK111" s="8">
        <f>FK101/Data!$B28/Data!$B4/Data!$B13*Data!$B29</f>
        <v>1.09375</v>
      </c>
      <c r="FL111" s="8">
        <f>FL101/Data!$B28/Data!$B4/Data!$B13*Data!$B29</f>
        <v>1.09375</v>
      </c>
      <c r="FM111" s="8">
        <f>FM101/Data!$B28/Data!$B4/Data!$B13*Data!$B29</f>
        <v>0</v>
      </c>
      <c r="FN111" s="8">
        <f>FN101/Data!$B28/Data!$B4/Data!$B13*Data!$B29</f>
        <v>0</v>
      </c>
      <c r="FO111" s="8">
        <f>FO101/Data!$B28/Data!$B4/Data!$B13*Data!$B29</f>
        <v>0.9722222222222221</v>
      </c>
      <c r="FP111" s="8">
        <f>FP101/Data!$B28/Data!$B4/Data!$B13*Data!$B29</f>
        <v>0.9722222222222221</v>
      </c>
      <c r="FQ111" s="8">
        <f>FQ101/Data!$B28/Data!$B4/Data!$B13*Data!$B29</f>
        <v>1.09375</v>
      </c>
      <c r="FR111" s="8">
        <f>FR101/Data!$B28/Data!$B4/Data!$B13*Data!$B29</f>
        <v>1.09375</v>
      </c>
      <c r="FS111" s="8">
        <f>FS101/Data!$B28/Data!$B4/Data!$B13*Data!$B29</f>
        <v>1.09375</v>
      </c>
      <c r="FT111" s="8">
        <f>FT101/Data!$B28/Data!$B4/Data!$B13*Data!$B29</f>
        <v>0</v>
      </c>
      <c r="FU111" s="8">
        <f>FU101/Data!$B28/Data!$B4/Data!$B13*Data!$B29</f>
        <v>0</v>
      </c>
      <c r="FV111" s="8">
        <f>FV101/Data!$B28/Data!$B4/Data!$B13*Data!$B29</f>
        <v>0.9722222222222221</v>
      </c>
      <c r="FW111" s="8">
        <f>FW101/Data!$B28/Data!$B4/Data!$B13*Data!$B29</f>
        <v>0.9722222222222221</v>
      </c>
      <c r="FX111" s="8">
        <f>FX101/Data!$B28/Data!$B4/Data!$B13*Data!$B29</f>
        <v>1.09375</v>
      </c>
      <c r="FY111" s="8">
        <f>FY101/Data!$B28/Data!$B4/Data!$B13*Data!$B29</f>
        <v>1.09375</v>
      </c>
      <c r="FZ111" s="8">
        <f>FZ101/Data!$B28/Data!$B4/Data!$B13*Data!$B29</f>
        <v>1.09375</v>
      </c>
      <c r="GA111" s="8">
        <f>GA101/Data!$B28/Data!$B4/Data!$B13*Data!$B29</f>
        <v>0</v>
      </c>
      <c r="GB111" s="8">
        <f>GB101/Data!$B28/Data!$B4/Data!$B13*Data!$B29</f>
        <v>0</v>
      </c>
      <c r="GC111" s="8">
        <f>GC101/Data!$B28/Data!$B4/Data!$B13*Data!$B29</f>
        <v>0.9722222222222221</v>
      </c>
      <c r="GD111" s="8">
        <f>GD101/Data!$B28/Data!$B4/Data!$B13*Data!$B29</f>
        <v>0.9722222222222221</v>
      </c>
      <c r="GE111" s="8">
        <f>GE101/Data!$B28/Data!$B4/Data!$B13*Data!$B29</f>
        <v>1.09375</v>
      </c>
      <c r="GF111" s="8">
        <f>GF101/Data!$B28/Data!$B4/Data!$B13*Data!$B29</f>
        <v>1.09375</v>
      </c>
      <c r="GG111" s="8">
        <f>GG101/Data!$B28/Data!$B4/Data!$B13*Data!$B29</f>
        <v>1.09375</v>
      </c>
      <c r="GH111" s="8">
        <f>GH101/Data!$B28/Data!$B4/Data!$B13*Data!$B29</f>
        <v>0</v>
      </c>
      <c r="GI111" s="8">
        <f>GI101/Data!$B28/Data!$B4/Data!$B13*Data!$B29</f>
        <v>0</v>
      </c>
      <c r="GJ111" s="8">
        <f>GJ101/Data!$B28/Data!$B4/Data!$B13*Data!$B29</f>
        <v>0.9722222222222221</v>
      </c>
      <c r="GK111" s="8">
        <f>GK101/Data!$B28/Data!$B4/Data!$B13*Data!$B29</f>
        <v>0.9722222222222221</v>
      </c>
      <c r="GL111" s="8">
        <f>GL101/Data!$B28/Data!$B4/Data!$B13*Data!$B29</f>
        <v>1.09375</v>
      </c>
      <c r="GM111" s="8">
        <f>GM101/Data!$B28/Data!$B4/Data!$B13*Data!$B29</f>
        <v>1.09375</v>
      </c>
      <c r="GN111" s="8">
        <f>GN101/Data!$B28/Data!$B4/Data!$B13*Data!$B29</f>
        <v>1.09375</v>
      </c>
      <c r="GO111" s="8">
        <f>GO101/Data!$B28/Data!$B4/Data!$B13*Data!$B29</f>
        <v>0</v>
      </c>
      <c r="GP111" s="8">
        <f>GP101/Data!$B28/Data!$B4/Data!$B13*Data!$B29</f>
        <v>0</v>
      </c>
      <c r="GQ111" s="8">
        <f>GQ101/Data!$B28/Data!$B4/Data!$B13*Data!$B29</f>
        <v>0.9722222222222221</v>
      </c>
      <c r="GR111" s="8">
        <f>GR101/Data!$B28/Data!$B4/Data!$B13*Data!$B29</f>
        <v>0.9722222222222221</v>
      </c>
      <c r="GS111" s="8">
        <f>GS101/Data!$B28/Data!$B4/Data!$B13*Data!$B29</f>
        <v>1.09375</v>
      </c>
      <c r="GT111" s="8">
        <f>GT101/Data!$B28/Data!$B4/Data!$B13*Data!$B29</f>
        <v>1.09375</v>
      </c>
      <c r="GU111" s="8">
        <f>GU101/Data!$B28/Data!$B4/Data!$B13*Data!$B29</f>
        <v>1.09375</v>
      </c>
      <c r="GV111" s="8">
        <f>GV101/Data!$B28/Data!$B4/Data!$B13*Data!$B29</f>
        <v>0</v>
      </c>
      <c r="GW111" s="8">
        <f>GW101/Data!$B28/Data!$B4/Data!$B13*Data!$B29</f>
        <v>0</v>
      </c>
      <c r="GX111" s="8">
        <f>GX101/Data!$B28/Data!$B4/Data!$B13*Data!$B29</f>
        <v>0.9722222222222221</v>
      </c>
      <c r="GY111" s="8">
        <f>GY101/Data!$B28/Data!$B4/Data!$B13*Data!$B29</f>
        <v>0.9722222222222221</v>
      </c>
      <c r="GZ111" s="8">
        <f>GZ101/Data!$B28/Data!$B4/Data!$B13*Data!$B29</f>
        <v>1.09375</v>
      </c>
      <c r="HA111" s="8">
        <f>HA101/Data!$B28/Data!$B4/Data!$B13*Data!$B29</f>
        <v>1.09375</v>
      </c>
      <c r="HB111" s="8">
        <f>HB101/Data!$B28/Data!$B4/Data!$B13*Data!$B29</f>
        <v>1.09375</v>
      </c>
      <c r="HC111" s="8">
        <f>HC101/Data!$B28/Data!$B4/Data!$B13*Data!$B29</f>
        <v>0</v>
      </c>
      <c r="HD111" s="8">
        <f>HD101/Data!$B28/Data!$B4/Data!$B13*Data!$B29</f>
        <v>0</v>
      </c>
      <c r="HE111" s="8">
        <f>HE101/Data!$B28/Data!$B4/Data!$B13*Data!$B29</f>
        <v>0.9722222222222221</v>
      </c>
      <c r="HF111" s="8">
        <f>HF101/Data!$B28/Data!$B4/Data!$B13*Data!$B29</f>
        <v>0.9722222222222221</v>
      </c>
      <c r="HG111" s="8">
        <f>HG101/Data!$B28/Data!$B4/Data!$B13*Data!$B29</f>
        <v>1.09375</v>
      </c>
      <c r="HH111" s="8">
        <f>HH101/Data!$B28/Data!$B4/Data!$B13*Data!$B29</f>
        <v>1.09375</v>
      </c>
      <c r="HI111" s="8">
        <f>HI101/Data!$B28/Data!$B4/Data!$B13*Data!$B29</f>
        <v>1.09375</v>
      </c>
      <c r="HJ111" s="8">
        <f>HJ101/Data!$B28/Data!$B4/Data!$B13*Data!$B29</f>
        <v>0</v>
      </c>
      <c r="HK111" s="8">
        <f>HK101/Data!$B28/Data!$B4/Data!$B13*Data!$B29</f>
        <v>0</v>
      </c>
      <c r="HL111" s="8">
        <f>HL101/Data!$B28/Data!$B4/Data!$B13*Data!$B29</f>
        <v>0.9722222222222221</v>
      </c>
      <c r="HM111" s="8">
        <f>HM101/Data!$B28/Data!$B4/Data!$B13*Data!$B29</f>
        <v>0.9722222222222221</v>
      </c>
      <c r="HN111" s="8">
        <f>HN101/Data!$B28/Data!$B4/Data!$B13*Data!$B29</f>
        <v>1.09375</v>
      </c>
      <c r="HO111" s="8">
        <f>HO101/Data!$B28/Data!$B4/Data!$B13*Data!$B29</f>
        <v>1.09375</v>
      </c>
      <c r="HP111" s="8">
        <f>HP101/Data!$B28/Data!$B4/Data!$B13*Data!$B29</f>
        <v>1.09375</v>
      </c>
      <c r="HQ111" s="8">
        <f>HQ101/Data!$B28/Data!$B4/Data!$B13*Data!$B29</f>
        <v>0</v>
      </c>
      <c r="HR111" s="8">
        <f>HR101/Data!$B28/Data!$B4/Data!$B13*Data!$B29</f>
        <v>0</v>
      </c>
      <c r="HS111" s="8">
        <f>HS101/Data!$B28/Data!$B4/Data!$B13*Data!$B29</f>
        <v>0.9722222222222221</v>
      </c>
      <c r="HT111" s="8">
        <f>HT101/Data!$B28/Data!$B4/Data!$B13*Data!$B29</f>
        <v>0.9722222222222221</v>
      </c>
      <c r="HU111" s="8">
        <f>HU101/Data!$B28/Data!$B4/Data!$B13*Data!$B29</f>
        <v>1.09375</v>
      </c>
      <c r="HV111" s="8">
        <f>HV101/Data!$B28/Data!$B4/Data!$B13*Data!$B29</f>
        <v>1.09375</v>
      </c>
      <c r="HW111" s="8">
        <f>HW101/Data!$B28/Data!$B4/Data!$B13*Data!$B29</f>
        <v>1.09375</v>
      </c>
      <c r="HX111" s="8">
        <f>HX101/Data!$B28/Data!$B4/Data!$B13*Data!$B29</f>
        <v>0</v>
      </c>
      <c r="HY111" s="8">
        <f>HY101/Data!$B28/Data!$B4/Data!$B13*Data!$B29</f>
        <v>0</v>
      </c>
      <c r="HZ111" s="8">
        <f>HZ101/Data!$B28/Data!$B4/Data!$B13*Data!$B29</f>
        <v>0.9722222222222221</v>
      </c>
      <c r="IA111" s="8">
        <f>IA101/Data!$B28/Data!$B4/Data!$B13*Data!$B29</f>
        <v>0.9722222222222221</v>
      </c>
      <c r="IB111" s="8">
        <f>IB101/Data!$B28/Data!$B4/Data!$B13*Data!$B29</f>
        <v>1.09375</v>
      </c>
      <c r="IC111" s="8">
        <f>IC101/Data!$B28/Data!$B4/Data!$B13*Data!$B29</f>
        <v>1.09375</v>
      </c>
      <c r="ID111" s="8">
        <f>ID101/Data!$B28/Data!$B4/Data!$B13*Data!$B29</f>
        <v>1.09375</v>
      </c>
      <c r="IE111" s="8">
        <f>IE101/Data!$B28/Data!$B4/Data!$B13*Data!$B29</f>
        <v>0</v>
      </c>
      <c r="IF111" s="8">
        <f>IF101/Data!$B28/Data!$B4/Data!$B13*Data!$B29</f>
        <v>0</v>
      </c>
      <c r="IG111" s="8">
        <f>IG101/Data!$B28/Data!$B4/Data!$B13*Data!$B29</f>
        <v>0.9722222222222221</v>
      </c>
      <c r="IH111" s="8">
        <f>IH101/Data!$B28/Data!$B4/Data!$B13*Data!$B29</f>
        <v>0.9722222222222221</v>
      </c>
      <c r="II111" s="8">
        <f>II101/Data!$B28/Data!$B4/Data!$B13*Data!$B29</f>
        <v>1.09375</v>
      </c>
      <c r="IJ111" s="8">
        <f>IJ101/Data!$B28/Data!$B4/Data!$B13*Data!$B29</f>
        <v>1.09375</v>
      </c>
      <c r="IK111" s="8">
        <f>IK101/Data!$B28/Data!$B4/Data!$B13*Data!$B29</f>
        <v>1.09375</v>
      </c>
      <c r="IL111" s="8">
        <f>IL101/Data!$B28/Data!$B4/Data!$B13*Data!$B29</f>
        <v>0</v>
      </c>
      <c r="IM111" s="8">
        <f>IM101/Data!$B28/Data!$B4/Data!$B13*Data!$B29</f>
        <v>0</v>
      </c>
      <c r="IN111" s="8">
        <f>IN101/Data!$B28/Data!$B4/Data!$B13*Data!$B29</f>
        <v>0.9722222222222221</v>
      </c>
      <c r="IO111" s="8">
        <f>IO101/Data!$B28/Data!$B4/Data!$B13*Data!$B29</f>
        <v>0.9722222222222221</v>
      </c>
      <c r="IP111" s="8">
        <f>IP101/Data!$B28/Data!$B4/Data!$B13*Data!$B29</f>
        <v>1.09375</v>
      </c>
      <c r="IQ111" s="8">
        <f>IQ101/Data!$B28/Data!$B4/Data!$B13*Data!$B29</f>
        <v>1.09375</v>
      </c>
      <c r="IR111" s="8">
        <f>IR101/Data!$B28/Data!$B4/Data!$B13*Data!$B29</f>
        <v>1.09375</v>
      </c>
      <c r="IS111" s="8">
        <f>IS101/Data!$B28/Data!$B4/Data!$B13*Data!$B29</f>
        <v>0</v>
      </c>
      <c r="IT111" s="8">
        <f>IT101/Data!$B28/Data!$B4/Data!$B13*Data!$B29</f>
        <v>0</v>
      </c>
      <c r="IU111" s="8">
        <f>IU101/Data!$B28/Data!$B4/Data!$B13*Data!$B29</f>
        <v>0.9722222222222221</v>
      </c>
      <c r="IV111" s="8">
        <f>IV101/Data!$B28/Data!$B4/Data!$B13*Data!$B29</f>
        <v>0.9722222222222221</v>
      </c>
      <c r="IW111" s="8">
        <f>IW101/Data!$B28/Data!$B4/Data!$B13*Data!$B29</f>
        <v>1.09375</v>
      </c>
      <c r="IX111" s="8">
        <f>IX101/Data!$B28/Data!$B4/Data!$B13*Data!$B29</f>
        <v>1.09375</v>
      </c>
      <c r="IY111" s="8">
        <f>IY101/Data!$B28/Data!$B4/Data!$B13*Data!$B29</f>
        <v>1.09375</v>
      </c>
      <c r="IZ111" s="8">
        <f>IZ101/Data!$B28/Data!$B4/Data!$B13*Data!$B29</f>
        <v>0</v>
      </c>
      <c r="JA111" s="8">
        <f>JA101/Data!$B28/Data!$B4/Data!$B13*Data!$B29</f>
        <v>0</v>
      </c>
      <c r="JB111" s="8">
        <f>JB101/Data!$B28/Data!$B4/Data!$B13*Data!$B29</f>
        <v>0.9722222222222221</v>
      </c>
      <c r="JC111" s="8">
        <f>JC101/Data!$B28/Data!$B4/Data!$B13*Data!$B29</f>
        <v>0.9722222222222221</v>
      </c>
      <c r="JD111" s="8">
        <f>JD101/Data!$B28/Data!$B4/Data!$B13*Data!$B29</f>
        <v>1.09375</v>
      </c>
      <c r="JE111" s="8">
        <f>JE101/Data!$B28/Data!$B4/Data!$B13*Data!$B29</f>
        <v>1.09375</v>
      </c>
      <c r="JF111" s="8">
        <f>JF101/Data!$B28/Data!$B4/Data!$B13*Data!$B29</f>
        <v>1.09375</v>
      </c>
      <c r="JG111" s="8">
        <f>JG101/Data!$B28/Data!$B4/Data!$B13*Data!$B29</f>
        <v>0</v>
      </c>
      <c r="JH111" s="8">
        <f>JH101/Data!$B28/Data!$B4/Data!$B13*Data!$B29</f>
        <v>0</v>
      </c>
      <c r="JI111" s="8">
        <f>JI101/Data!$B28/Data!$B4/Data!$B13*Data!$B29</f>
        <v>0.9722222222222221</v>
      </c>
      <c r="JJ111" s="8">
        <f>JJ101/Data!$B28/Data!$B4/Data!$B13*Data!$B29</f>
        <v>0.9722222222222221</v>
      </c>
      <c r="JK111" s="8">
        <f>JK101/Data!$B28/Data!$B4/Data!$B13*Data!$B29</f>
        <v>1.09375</v>
      </c>
      <c r="JL111" s="8">
        <f>JL101/Data!$B28/Data!$B4/Data!$B13*Data!$B29</f>
        <v>1.09375</v>
      </c>
      <c r="JM111" s="8">
        <f>JM101/Data!$B28/Data!$B4/Data!$B13*Data!$B29</f>
        <v>1.09375</v>
      </c>
      <c r="JN111" s="8">
        <f>JN101/Data!$B28/Data!$B4/Data!$B13*Data!$B29</f>
        <v>0</v>
      </c>
      <c r="JO111" s="8">
        <f>JO101/Data!$B28/Data!$B4/Data!$B13*Data!$B29</f>
        <v>0</v>
      </c>
      <c r="JP111" s="8">
        <f>JP101/Data!$B28/Data!$B4/Data!$B13*Data!$B29</f>
        <v>0.9722222222222221</v>
      </c>
      <c r="JQ111" s="8">
        <f>JQ101/Data!$B28/Data!$B4/Data!$B13*Data!$B29</f>
        <v>0.9722222222222221</v>
      </c>
      <c r="JR111" s="8">
        <f>JR101/Data!$B28/Data!$B4/Data!$B13*Data!$B29</f>
        <v>1.09375</v>
      </c>
      <c r="JS111" s="8">
        <f>JS101/Data!$B28/Data!$B4/Data!$B13*Data!$B29</f>
        <v>1.09375</v>
      </c>
      <c r="JT111" s="8">
        <f>JT101/Data!$B28/Data!$B4/Data!$B13*Data!$B29</f>
        <v>1.09375</v>
      </c>
      <c r="JU111" s="8">
        <f>JU101/Data!$B28/Data!$B4/Data!$B13*Data!$B29</f>
        <v>0</v>
      </c>
      <c r="JV111" s="8">
        <f>JV101/Data!$B28/Data!$B4/Data!$B13*Data!$B29</f>
        <v>0</v>
      </c>
      <c r="JW111" s="8">
        <f>JW101/Data!$B28/Data!$B4/Data!$B13*Data!$B29</f>
        <v>0.9722222222222221</v>
      </c>
      <c r="JX111" s="8">
        <f>JX101/Data!$B28/Data!$B4/Data!$B13*Data!$B29</f>
        <v>0.9722222222222221</v>
      </c>
      <c r="JY111" s="8">
        <f>JY101/Data!$B28/Data!$B4/Data!$B13*Data!$B29</f>
        <v>1.09375</v>
      </c>
      <c r="JZ111" s="8">
        <f>JZ101/Data!$B28/Data!$B4/Data!$B13*Data!$B29</f>
        <v>1.09375</v>
      </c>
      <c r="KA111" s="8">
        <f>KA101/Data!$B28/Data!$B4/Data!$B13*Data!$B29</f>
        <v>1.09375</v>
      </c>
      <c r="KB111" s="8">
        <f>KB101/Data!$B28/Data!$B4/Data!$B13*Data!$B29</f>
        <v>0</v>
      </c>
      <c r="KC111" s="8">
        <f>KC101/Data!$B28/Data!$B4/Data!$B13*Data!$B29</f>
        <v>0</v>
      </c>
      <c r="KD111" s="8">
        <f>KD101/Data!$B28/Data!$B4/Data!$B13*Data!$B29</f>
        <v>0.9722222222222221</v>
      </c>
      <c r="KE111" s="8">
        <f>KE101/Data!$B28/Data!$B4/Data!$B13*Data!$B29</f>
        <v>0.9722222222222221</v>
      </c>
      <c r="KF111" s="8">
        <f>KF101/Data!$B28/Data!$B4/Data!$B13*Data!$B29</f>
        <v>1.09375</v>
      </c>
      <c r="KG111" s="8">
        <f>KG101/Data!$B28/Data!$B4/Data!$B13*Data!$B29</f>
        <v>1.09375</v>
      </c>
      <c r="KH111" s="8">
        <f>KH101/Data!$B28/Data!$B4/Data!$B13*Data!$B29</f>
        <v>1.09375</v>
      </c>
      <c r="KI111" s="8">
        <f>KI101/Data!$B28/Data!$B4/Data!$B13*Data!$B29</f>
        <v>0</v>
      </c>
      <c r="KJ111" s="8">
        <f>KJ101/Data!$B28/Data!$B4/Data!$B13*Data!$B29</f>
        <v>0</v>
      </c>
      <c r="KK111" s="8">
        <f>KK101/Data!$B28/Data!$B4/Data!$B13*Data!$B29</f>
        <v>0.9722222222222221</v>
      </c>
      <c r="KL111" s="8">
        <f>KL101/Data!$B28/Data!$B4/Data!$B13*Data!$B29</f>
        <v>0.9722222222222221</v>
      </c>
      <c r="KM111" s="8">
        <f>KM101/Data!$B28/Data!$B4/Data!$B13*Data!$B29</f>
        <v>1.09375</v>
      </c>
      <c r="KN111" s="8">
        <f>KN101/Data!$B28/Data!$B4/Data!$B13*Data!$B29</f>
        <v>1.09375</v>
      </c>
      <c r="KO111" s="8">
        <f>KO101/Data!$B28/Data!$B4/Data!$B13*Data!$B29</f>
        <v>1.09375</v>
      </c>
      <c r="KP111" s="8">
        <f>KP101/Data!$B28/Data!$B4/Data!$B13*Data!$B29</f>
        <v>0</v>
      </c>
      <c r="KQ111" s="8">
        <f>KQ101/Data!$B28/Data!$B4/Data!$B13*Data!$B29</f>
        <v>0</v>
      </c>
      <c r="KR111" s="8">
        <f>KR101/Data!$B28/Data!$B4/Data!$B13*Data!$B29</f>
        <v>0.9722222222222221</v>
      </c>
      <c r="KS111" s="8">
        <f>KS101/Data!$B28/Data!$B4/Data!$B13*Data!$B29</f>
        <v>0.9722222222222221</v>
      </c>
      <c r="KT111" s="8">
        <f>KT101/Data!$B28/Data!$B4/Data!$B13*Data!$B29</f>
        <v>1.09375</v>
      </c>
      <c r="KU111" s="8">
        <f>KU101/Data!$B28/Data!$B4/Data!$B13*Data!$B29</f>
        <v>1.09375</v>
      </c>
      <c r="KV111" s="8">
        <f>KV101/Data!$B28/Data!$B4/Data!$B13*Data!$B29</f>
        <v>1.09375</v>
      </c>
      <c r="KW111" s="8">
        <f>KW101/Data!$B28/Data!$B4/Data!$B13*Data!$B29</f>
        <v>0</v>
      </c>
      <c r="KX111" s="8">
        <f>KX101/Data!$B28/Data!$B4/Data!$B13*Data!$B29</f>
        <v>0</v>
      </c>
      <c r="KY111" s="8">
        <f>KY101/Data!$B28/Data!$B4/Data!$B13*Data!$B29</f>
        <v>0.9722222222222221</v>
      </c>
      <c r="KZ111" s="8">
        <f>KZ101/Data!$B28/Data!$B4/Data!$B13*Data!$B29</f>
        <v>0.9722222222222221</v>
      </c>
      <c r="LA111" s="8">
        <f>LA101/Data!$B28/Data!$B4/Data!$B13*Data!$B29</f>
        <v>1.09375</v>
      </c>
      <c r="LB111" s="8">
        <f>LB101/Data!$B28/Data!$B4/Data!$B13*Data!$B29</f>
        <v>1.09375</v>
      </c>
      <c r="LC111" s="8">
        <f>LC101/Data!$B28/Data!$B4/Data!$B13*Data!$B29</f>
        <v>1.09375</v>
      </c>
      <c r="LD111" s="8">
        <f>LD101/Data!$B28/Data!$B4/Data!$B13*Data!$B29</f>
        <v>0</v>
      </c>
      <c r="LE111" s="8">
        <f>LE101/Data!$B28/Data!$B4/Data!$B13*Data!$B29</f>
        <v>0</v>
      </c>
      <c r="LF111" s="8">
        <f>LF101/Data!$B28/Data!$B4/Data!$B13*Data!$B29</f>
        <v>0.9722222222222221</v>
      </c>
      <c r="LG111" s="8">
        <f>LG101/Data!$B28/Data!$B4/Data!$B13*Data!$B29</f>
        <v>0.9722222222222221</v>
      </c>
      <c r="LH111" s="8">
        <f>LH101/Data!$B28/Data!$B4/Data!$B13*Data!$B29</f>
        <v>1.09375</v>
      </c>
      <c r="LI111" s="8">
        <f>LI101/Data!$B28/Data!$B4/Data!$B13*Data!$B29</f>
        <v>1.09375</v>
      </c>
      <c r="LJ111" s="8">
        <f>LJ101/Data!$B28/Data!$B4/Data!$B13*Data!$B29</f>
        <v>1.09375</v>
      </c>
      <c r="LK111" s="8">
        <f>LK101/Data!$B28/Data!$B4/Data!$B13*Data!$B29</f>
        <v>0</v>
      </c>
      <c r="LL111" s="8">
        <f>LL101/Data!$B28/Data!$B4/Data!$B13*Data!$B29</f>
        <v>0</v>
      </c>
      <c r="LM111" s="8">
        <f>LM101/Data!$B28/Data!$B4/Data!$B13*Data!$B29</f>
        <v>0.9722222222222221</v>
      </c>
      <c r="LN111" s="8">
        <f>LN101/Data!$B28/Data!$B4/Data!$B13*Data!$B29</f>
        <v>0.9722222222222221</v>
      </c>
      <c r="LO111" s="8">
        <f>LO101/Data!$B28/Data!$B4/Data!$B13*Data!$B29</f>
        <v>1.09375</v>
      </c>
      <c r="LP111" s="8">
        <f>LP101/Data!$B28/Data!$B4/Data!$B13*Data!$B29</f>
        <v>1.09375</v>
      </c>
      <c r="LQ111" s="8">
        <f>LQ101/Data!$B28/Data!$B4/Data!$B13*Data!$B29</f>
        <v>1.09375</v>
      </c>
      <c r="LR111" s="8">
        <f>LR101/Data!$B28/Data!$B4/Data!$B13*Data!$B29</f>
        <v>0</v>
      </c>
      <c r="LS111" s="8">
        <f>LS101/Data!$B28/Data!$B4/Data!$B13*Data!$B29</f>
        <v>0</v>
      </c>
      <c r="LT111" s="8">
        <f>LT101/Data!$B28/Data!$B4/Data!$B13*Data!$B29</f>
        <v>0.9722222222222221</v>
      </c>
      <c r="LU111" s="8">
        <f>LU101/Data!$B28/Data!$B4/Data!$B13*Data!$B29</f>
        <v>0.9722222222222221</v>
      </c>
      <c r="LV111" s="8">
        <f>LV101/Data!$B28/Data!$B4/Data!$B13*Data!$B29</f>
        <v>1.09375</v>
      </c>
      <c r="LW111" s="8">
        <f>LW101/Data!$B28/Data!$B4/Data!$B13*Data!$B29</f>
        <v>1.09375</v>
      </c>
      <c r="LX111" s="8">
        <f>LX101/Data!$B28/Data!$B4/Data!$B13*Data!$B29</f>
        <v>1.09375</v>
      </c>
      <c r="LY111" s="8">
        <f>LY101/Data!$B28/Data!$B4/Data!$B13*Data!$B29</f>
        <v>0</v>
      </c>
      <c r="LZ111" s="8">
        <f>LZ101/Data!$B28/Data!$B4/Data!$B13*Data!$B29</f>
        <v>0</v>
      </c>
      <c r="MA111" s="8">
        <f>MA101/Data!$B28/Data!$B4/Data!$B13*Data!$B29</f>
        <v>9.8000000000000004E-2</v>
      </c>
      <c r="MB111" s="8">
        <f>MB101/Data!$B28/Data!$B4/Data!$B13*Data!$B29</f>
        <v>9.8064814814814813E-2</v>
      </c>
      <c r="MC111" s="8">
        <f>MC101/Data!$B28/Data!$B4/Data!$B13*Data!$B29</f>
        <v>0.11039583333333333</v>
      </c>
      <c r="MD111" s="8">
        <f>MD101/Data!$B28/Data!$B4/Data!$B13*Data!$B29</f>
        <v>0.11046875</v>
      </c>
      <c r="ME111" s="8">
        <f>ME101/Data!$B28/Data!$B4/Data!$B13*Data!$B29</f>
        <v>0.11054166666666666</v>
      </c>
      <c r="MF111" s="8">
        <f>MF101/Data!$B28/Data!$B4/Data!$B13*Data!$B29</f>
        <v>0</v>
      </c>
      <c r="MG111" s="8">
        <f>MG101/Data!$B28/Data!$B4/Data!$B13*Data!$B29</f>
        <v>0</v>
      </c>
      <c r="MH111" s="8">
        <f>MH101/Data!$B28/Data!$B4/Data!$B13*Data!$B29</f>
        <v>9.845370370370371E-2</v>
      </c>
      <c r="MI111" s="8">
        <f>MI101/Data!$B28/Data!$B4/Data!$B13*Data!$B29</f>
        <v>9.8518518518518505E-2</v>
      </c>
      <c r="MJ111" s="8">
        <f>MJ101/Data!$B28/Data!$B4/Data!$B13*Data!$B29</f>
        <v>0.11090625</v>
      </c>
      <c r="MK111" s="8">
        <f>MK101/Data!$B28/Data!$B4/Data!$B13*Data!$B29</f>
        <v>0.11097916666666666</v>
      </c>
      <c r="ML111" s="8">
        <f>ML101/Data!$B28/Data!$B4/Data!$B13*Data!$B29</f>
        <v>0.11105208333333333</v>
      </c>
      <c r="MM111" s="8">
        <f>MM101/Data!$B28/Data!$B4/Data!$B13*Data!$B29</f>
        <v>0</v>
      </c>
      <c r="MN111" s="8">
        <f>MN101/Data!$B28/Data!$B4/Data!$B13*Data!$B29</f>
        <v>0</v>
      </c>
      <c r="MO111" s="8">
        <f>MO101/Data!$B28/Data!$B4/Data!$B13*Data!$B29</f>
        <v>9.8907407407407416E-2</v>
      </c>
      <c r="MP111" s="8">
        <f>MP101/Data!$B28/Data!$B4/Data!$B13*Data!$B29</f>
        <v>9.8972222222222225E-2</v>
      </c>
      <c r="MQ111" s="8">
        <f>MQ101/Data!$B28/Data!$B4/Data!$B13*Data!$B29</f>
        <v>0.11141666666666666</v>
      </c>
      <c r="MR111" s="8">
        <f>MR101/Data!$B28/Data!$B4/Data!$B13*Data!$B29</f>
        <v>0.11148958333333335</v>
      </c>
      <c r="MS111" s="8">
        <f>MS101/Data!$B28/Data!$B4/Data!$B13*Data!$B29</f>
        <v>0.11156249999999998</v>
      </c>
      <c r="MT111" s="8">
        <f>MT101/Data!$B28/Data!$B4/Data!$B13*Data!$B29</f>
        <v>0</v>
      </c>
      <c r="MU111" s="8">
        <f>MU101/Data!$B28/Data!$B4/Data!$B13*Data!$B29</f>
        <v>0</v>
      </c>
      <c r="MV111" s="8">
        <f>MV101/Data!$B28/Data!$B4/Data!$B13*Data!$B29</f>
        <v>9.9361111111111108E-2</v>
      </c>
      <c r="MW111" s="8">
        <f>MW101/Data!$B28/Data!$B4/Data!$B13*Data!$B29</f>
        <v>9.9425925925925931E-2</v>
      </c>
      <c r="MX111" s="8">
        <f>MX101/Data!$B28/Data!$B4/Data!$B13*Data!$B29</f>
        <v>0.11192708333333332</v>
      </c>
      <c r="MY111" s="8">
        <f>MY101/Data!$B28/Data!$B4/Data!$B13*Data!$B29</f>
        <v>0.11200000000000002</v>
      </c>
      <c r="MZ111" s="8">
        <f>MZ101/Data!$B28/Data!$B4/Data!$B13*Data!$B29</f>
        <v>0.11207291666666665</v>
      </c>
      <c r="NA111" s="8">
        <f>NA101/Data!$B28/Data!$B4/Data!$B13*Data!$B29</f>
        <v>0</v>
      </c>
      <c r="NB111" s="8">
        <f>NB101/Data!$B28/Data!$B4/Data!$B13*Data!$B29</f>
        <v>0</v>
      </c>
      <c r="NC111" s="8">
        <f>NC101/Data!$B28/Data!$B4/Data!$B13*Data!$B29</f>
        <v>9.9814814814814815E-2</v>
      </c>
      <c r="ND111" s="8">
        <f>ND101/Data!$B28/Data!$B4/Data!$B13*Data!$B29</f>
        <v>9.9879629629629652E-2</v>
      </c>
      <c r="NE111" s="8">
        <f>NE101/Data!$B28/Data!$B4/Data!$B13*Data!$B29</f>
        <v>0.11243749999999998</v>
      </c>
      <c r="NF111" s="8">
        <f>NF101/Data!$B28/Data!$B4/Data!$B13*Data!$B29</f>
        <v>0.11251041666666667</v>
      </c>
      <c r="NG111" s="8">
        <f>NG101/Data!$B28/Data!$B4/Data!$B13*Data!$B29</f>
        <v>0.11258333333333334</v>
      </c>
      <c r="NH111" s="8">
        <f>NH101/Data!$B28/Data!$B4/Data!$B13*Data!$B29</f>
        <v>0</v>
      </c>
      <c r="NI111" s="8">
        <f>NI101/Data!$B28/Data!$B4/Data!$B13*Data!$B29</f>
        <v>0</v>
      </c>
    </row>
    <row r="112" spans="2:373" ht="15">
      <c r="B112" s="8" t="s">
        <v>269</v>
      </c>
      <c r="C112" s="8">
        <v>2</v>
      </c>
      <c r="D112" s="8">
        <v>2</v>
      </c>
      <c r="E112" s="8">
        <v>2</v>
      </c>
      <c r="F112" s="8">
        <v>2</v>
      </c>
      <c r="G112" s="8">
        <v>2</v>
      </c>
      <c r="H112" s="8">
        <v>2</v>
      </c>
      <c r="I112" s="8">
        <v>2</v>
      </c>
      <c r="J112" s="8">
        <v>2</v>
      </c>
      <c r="K112" s="8">
        <v>2</v>
      </c>
      <c r="L112" s="8">
        <v>2</v>
      </c>
      <c r="M112" s="8">
        <v>2</v>
      </c>
      <c r="N112" s="8">
        <v>2</v>
      </c>
      <c r="O112" s="8">
        <v>2</v>
      </c>
      <c r="P112" s="8">
        <v>2</v>
      </c>
      <c r="Q112" s="8">
        <v>2</v>
      </c>
      <c r="R112" s="8">
        <v>2</v>
      </c>
      <c r="S112" s="8">
        <v>2</v>
      </c>
      <c r="T112" s="8">
        <v>2</v>
      </c>
      <c r="U112" s="8">
        <v>2</v>
      </c>
      <c r="V112" s="8">
        <v>2</v>
      </c>
      <c r="W112" s="8">
        <v>2</v>
      </c>
      <c r="X112" s="8">
        <v>2</v>
      </c>
      <c r="Y112" s="8">
        <v>2</v>
      </c>
      <c r="Z112" s="8">
        <v>2</v>
      </c>
      <c r="AA112" s="8">
        <v>2</v>
      </c>
      <c r="AB112" s="8">
        <v>2</v>
      </c>
      <c r="AC112" s="8">
        <v>2</v>
      </c>
      <c r="AD112" s="8">
        <v>2</v>
      </c>
      <c r="AE112" s="8">
        <v>2</v>
      </c>
      <c r="AF112" s="8">
        <v>2</v>
      </c>
      <c r="AG112" s="8">
        <v>2</v>
      </c>
      <c r="AH112" s="8">
        <v>2</v>
      </c>
      <c r="AI112" s="8">
        <v>2</v>
      </c>
      <c r="AJ112" s="8">
        <v>2</v>
      </c>
      <c r="AK112" s="8">
        <v>2</v>
      </c>
      <c r="AL112" s="8">
        <v>2</v>
      </c>
      <c r="AM112" s="8">
        <v>2</v>
      </c>
      <c r="AN112" s="8">
        <v>2</v>
      </c>
      <c r="AO112" s="8">
        <v>2</v>
      </c>
      <c r="AP112" s="8">
        <v>2</v>
      </c>
      <c r="AQ112" s="8">
        <v>2</v>
      </c>
      <c r="AR112" s="8">
        <v>2</v>
      </c>
      <c r="AS112" s="8">
        <v>2</v>
      </c>
      <c r="AT112" s="8">
        <v>2</v>
      </c>
      <c r="AU112" s="8">
        <v>2</v>
      </c>
      <c r="AV112" s="8">
        <v>2</v>
      </c>
      <c r="AW112" s="8">
        <v>2</v>
      </c>
      <c r="AX112" s="8">
        <v>2</v>
      </c>
      <c r="AY112" s="8">
        <v>2</v>
      </c>
      <c r="AZ112" s="8">
        <v>2</v>
      </c>
      <c r="BA112" s="8">
        <v>2</v>
      </c>
      <c r="BB112" s="8">
        <v>2</v>
      </c>
      <c r="BC112" s="8">
        <v>2</v>
      </c>
      <c r="BD112" s="8">
        <v>2</v>
      </c>
      <c r="BE112" s="8">
        <v>2</v>
      </c>
      <c r="BF112" s="8">
        <v>2</v>
      </c>
      <c r="BG112" s="8">
        <v>2</v>
      </c>
      <c r="BH112" s="8">
        <v>2</v>
      </c>
      <c r="BI112" s="8">
        <v>2</v>
      </c>
      <c r="BJ112" s="8">
        <v>2</v>
      </c>
      <c r="BK112" s="8">
        <v>2</v>
      </c>
      <c r="BL112" s="8">
        <v>2</v>
      </c>
      <c r="BM112" s="8">
        <v>2</v>
      </c>
      <c r="BN112" s="8">
        <v>2</v>
      </c>
      <c r="BO112" s="8">
        <v>2</v>
      </c>
      <c r="BP112" s="8">
        <v>2</v>
      </c>
      <c r="BQ112" s="8">
        <v>2</v>
      </c>
      <c r="BR112" s="8">
        <v>2</v>
      </c>
      <c r="BS112" s="8">
        <v>2</v>
      </c>
      <c r="BT112" s="8">
        <v>2</v>
      </c>
      <c r="BU112" s="8">
        <v>2</v>
      </c>
      <c r="BV112" s="8">
        <v>2</v>
      </c>
      <c r="BW112" s="8">
        <v>2</v>
      </c>
      <c r="BX112" s="8">
        <v>2</v>
      </c>
      <c r="BY112" s="8">
        <v>2</v>
      </c>
      <c r="BZ112" s="8">
        <v>2</v>
      </c>
      <c r="CA112" s="8">
        <v>2</v>
      </c>
      <c r="CB112" s="8">
        <v>2</v>
      </c>
      <c r="CC112" s="8">
        <v>2</v>
      </c>
      <c r="CD112" s="8">
        <v>2</v>
      </c>
      <c r="CE112" s="8">
        <v>2</v>
      </c>
      <c r="CF112" s="8">
        <v>2</v>
      </c>
      <c r="CG112" s="8">
        <v>2</v>
      </c>
      <c r="CH112" s="8">
        <v>2</v>
      </c>
      <c r="CI112" s="8">
        <v>2</v>
      </c>
      <c r="CJ112" s="8">
        <v>2</v>
      </c>
      <c r="CK112" s="8">
        <v>2</v>
      </c>
      <c r="CL112" s="8">
        <v>2</v>
      </c>
      <c r="CM112" s="8">
        <v>2</v>
      </c>
      <c r="CN112" s="8">
        <v>2</v>
      </c>
      <c r="CO112" s="8">
        <v>2</v>
      </c>
      <c r="CP112" s="8">
        <v>2</v>
      </c>
      <c r="CQ112" s="8">
        <v>2</v>
      </c>
      <c r="CR112" s="8">
        <v>2</v>
      </c>
      <c r="CS112" s="8">
        <v>2</v>
      </c>
      <c r="CT112" s="8">
        <v>2</v>
      </c>
      <c r="CU112" s="8">
        <v>2</v>
      </c>
      <c r="CV112" s="8">
        <v>2</v>
      </c>
      <c r="CW112" s="8">
        <v>2</v>
      </c>
      <c r="CX112" s="8">
        <v>2</v>
      </c>
      <c r="CY112" s="8">
        <v>2</v>
      </c>
      <c r="CZ112" s="8">
        <v>2</v>
      </c>
      <c r="DA112" s="8">
        <v>2</v>
      </c>
      <c r="DB112" s="8">
        <v>0</v>
      </c>
      <c r="DC112" s="8">
        <v>0</v>
      </c>
      <c r="DD112" s="8">
        <v>2</v>
      </c>
      <c r="DE112" s="8">
        <v>2</v>
      </c>
      <c r="DF112" s="8">
        <v>2</v>
      </c>
      <c r="DG112" s="8">
        <v>2</v>
      </c>
      <c r="DH112" s="8">
        <v>2</v>
      </c>
      <c r="DI112" s="8">
        <v>2</v>
      </c>
      <c r="DJ112" s="8">
        <v>0</v>
      </c>
      <c r="DK112" s="8">
        <v>2</v>
      </c>
      <c r="DL112" s="8">
        <v>2</v>
      </c>
      <c r="DM112" s="8">
        <v>2</v>
      </c>
      <c r="DN112" s="8">
        <v>2</v>
      </c>
      <c r="DO112" s="8">
        <v>2</v>
      </c>
      <c r="DP112" s="8">
        <v>1</v>
      </c>
      <c r="DQ112" s="8">
        <v>1</v>
      </c>
      <c r="DR112" s="8">
        <v>1</v>
      </c>
      <c r="DS112" s="8">
        <v>1</v>
      </c>
      <c r="DT112" s="8">
        <v>1</v>
      </c>
      <c r="DU112" s="8">
        <v>1</v>
      </c>
      <c r="DV112" s="8">
        <v>1</v>
      </c>
      <c r="DW112" s="8">
        <v>1</v>
      </c>
      <c r="DX112" s="8">
        <v>1</v>
      </c>
      <c r="DY112" s="8">
        <v>1</v>
      </c>
      <c r="DZ112" s="8">
        <v>1</v>
      </c>
      <c r="EA112" s="8">
        <v>1</v>
      </c>
      <c r="EB112" s="8">
        <v>1</v>
      </c>
      <c r="EC112" s="8">
        <v>1</v>
      </c>
      <c r="ED112" s="8">
        <v>1</v>
      </c>
      <c r="EE112" s="8">
        <v>1</v>
      </c>
      <c r="EF112" s="8">
        <v>1</v>
      </c>
      <c r="EG112" s="8">
        <v>1</v>
      </c>
      <c r="EH112" s="8">
        <v>1</v>
      </c>
      <c r="EI112" s="8">
        <v>1</v>
      </c>
      <c r="EJ112" s="8">
        <v>1</v>
      </c>
      <c r="EK112" s="8">
        <v>1</v>
      </c>
      <c r="EL112" s="8">
        <v>1</v>
      </c>
      <c r="EM112" s="8">
        <v>1</v>
      </c>
      <c r="EN112" s="8">
        <v>1</v>
      </c>
      <c r="EO112" s="8">
        <v>1</v>
      </c>
      <c r="EP112" s="8">
        <v>1</v>
      </c>
      <c r="EQ112" s="8">
        <v>1</v>
      </c>
      <c r="ER112" s="8">
        <v>1</v>
      </c>
      <c r="ES112" s="8">
        <v>1</v>
      </c>
      <c r="ET112" s="8">
        <v>1</v>
      </c>
      <c r="EU112" s="8">
        <v>1</v>
      </c>
      <c r="EV112" s="8">
        <v>1</v>
      </c>
      <c r="EW112" s="8">
        <v>1</v>
      </c>
      <c r="EX112" s="8">
        <v>1</v>
      </c>
      <c r="EY112" s="8">
        <v>1</v>
      </c>
      <c r="EZ112" s="8">
        <v>1</v>
      </c>
      <c r="FA112" s="8">
        <v>1</v>
      </c>
      <c r="FB112" s="8">
        <v>1</v>
      </c>
      <c r="FC112" s="8">
        <v>1</v>
      </c>
      <c r="FD112" s="8">
        <v>1</v>
      </c>
      <c r="FE112" s="8">
        <v>1</v>
      </c>
      <c r="FF112" s="8">
        <v>1</v>
      </c>
      <c r="FG112" s="8">
        <v>1</v>
      </c>
      <c r="FH112" s="8">
        <v>1</v>
      </c>
      <c r="FI112" s="8">
        <v>1</v>
      </c>
      <c r="FJ112" s="8">
        <v>1</v>
      </c>
      <c r="FK112" s="8">
        <v>1</v>
      </c>
      <c r="FL112" s="8">
        <v>1</v>
      </c>
      <c r="FM112" s="8">
        <v>1</v>
      </c>
      <c r="FN112" s="8">
        <v>1</v>
      </c>
      <c r="FO112" s="8">
        <v>1</v>
      </c>
      <c r="FP112" s="8">
        <v>1</v>
      </c>
      <c r="FQ112" s="8">
        <v>1</v>
      </c>
      <c r="FR112" s="8">
        <v>1</v>
      </c>
      <c r="FS112" s="8">
        <v>1</v>
      </c>
      <c r="FT112" s="8">
        <v>1</v>
      </c>
      <c r="FU112" s="8">
        <v>1</v>
      </c>
      <c r="FV112" s="8">
        <v>1</v>
      </c>
      <c r="FW112" s="8">
        <v>1</v>
      </c>
      <c r="FX112" s="8">
        <v>1</v>
      </c>
      <c r="FY112" s="8">
        <v>1</v>
      </c>
      <c r="FZ112" s="8">
        <v>2</v>
      </c>
      <c r="GA112" s="8">
        <v>2</v>
      </c>
      <c r="GB112" s="8">
        <v>2</v>
      </c>
      <c r="GC112" s="8">
        <v>2</v>
      </c>
      <c r="GD112" s="8">
        <v>2</v>
      </c>
      <c r="GE112" s="8">
        <v>2</v>
      </c>
      <c r="GF112" s="8">
        <v>2</v>
      </c>
      <c r="GG112" s="8">
        <v>2</v>
      </c>
      <c r="GH112" s="8">
        <v>2</v>
      </c>
      <c r="GI112" s="8">
        <v>2</v>
      </c>
      <c r="GJ112" s="8">
        <v>2</v>
      </c>
      <c r="GK112" s="8">
        <v>2</v>
      </c>
      <c r="GL112" s="8">
        <v>2</v>
      </c>
      <c r="GM112" s="8">
        <v>2</v>
      </c>
      <c r="GN112" s="8">
        <v>2</v>
      </c>
      <c r="GO112" s="8">
        <v>2</v>
      </c>
      <c r="GP112" s="8">
        <v>2</v>
      </c>
      <c r="GQ112" s="8">
        <v>2</v>
      </c>
      <c r="GR112" s="8">
        <v>2</v>
      </c>
      <c r="GS112" s="8">
        <v>2</v>
      </c>
      <c r="GT112" s="8">
        <v>2</v>
      </c>
      <c r="GU112" s="8">
        <v>2</v>
      </c>
      <c r="GV112" s="8">
        <v>2</v>
      </c>
      <c r="GW112" s="8">
        <v>2</v>
      </c>
      <c r="GX112" s="8">
        <v>2</v>
      </c>
      <c r="GY112" s="8">
        <v>2</v>
      </c>
      <c r="GZ112" s="8">
        <v>2</v>
      </c>
      <c r="HA112" s="8">
        <v>2</v>
      </c>
      <c r="HB112" s="8">
        <v>2</v>
      </c>
      <c r="HC112" s="8">
        <v>2</v>
      </c>
      <c r="HD112" s="8">
        <v>2</v>
      </c>
      <c r="HE112" s="8">
        <v>2</v>
      </c>
      <c r="HF112" s="8">
        <v>2</v>
      </c>
      <c r="HG112" s="8">
        <v>2</v>
      </c>
      <c r="HH112" s="8">
        <v>2</v>
      </c>
      <c r="HI112" s="8">
        <v>2</v>
      </c>
      <c r="HJ112" s="8">
        <v>2</v>
      </c>
      <c r="HK112" s="8">
        <v>2</v>
      </c>
      <c r="HL112" s="8">
        <v>2</v>
      </c>
      <c r="HM112" s="8">
        <v>2</v>
      </c>
      <c r="HN112" s="8">
        <v>2</v>
      </c>
      <c r="HO112" s="8">
        <v>2</v>
      </c>
      <c r="HP112" s="8">
        <v>2</v>
      </c>
      <c r="HQ112" s="8">
        <v>2</v>
      </c>
      <c r="HR112" s="8">
        <v>2</v>
      </c>
      <c r="HS112" s="8">
        <v>2</v>
      </c>
      <c r="HT112" s="8">
        <v>2</v>
      </c>
      <c r="HU112" s="8">
        <v>2</v>
      </c>
      <c r="HV112" s="8">
        <v>2</v>
      </c>
      <c r="HW112" s="8">
        <v>2</v>
      </c>
      <c r="HX112" s="8">
        <v>2</v>
      </c>
      <c r="HY112" s="8">
        <v>2</v>
      </c>
      <c r="HZ112" s="8">
        <v>2</v>
      </c>
      <c r="IA112" s="8">
        <v>2</v>
      </c>
      <c r="IB112" s="8">
        <v>2</v>
      </c>
      <c r="IC112" s="8">
        <v>2</v>
      </c>
      <c r="ID112" s="8">
        <v>2</v>
      </c>
      <c r="IE112" s="8">
        <v>2</v>
      </c>
      <c r="IF112" s="8">
        <v>2</v>
      </c>
      <c r="IG112" s="8">
        <v>2</v>
      </c>
      <c r="IH112" s="8">
        <v>2</v>
      </c>
      <c r="II112" s="8">
        <v>2</v>
      </c>
      <c r="IJ112" s="8">
        <v>2</v>
      </c>
      <c r="IK112" s="8">
        <v>2</v>
      </c>
      <c r="IL112" s="8">
        <v>2</v>
      </c>
      <c r="IM112" s="8">
        <v>2</v>
      </c>
      <c r="IN112" s="8">
        <v>2</v>
      </c>
      <c r="IO112" s="8">
        <v>2</v>
      </c>
      <c r="IP112" s="8">
        <v>2</v>
      </c>
      <c r="IQ112" s="8">
        <v>2</v>
      </c>
      <c r="IR112" s="8">
        <v>2</v>
      </c>
      <c r="IS112" s="8">
        <v>2</v>
      </c>
      <c r="IT112" s="8">
        <v>2</v>
      </c>
      <c r="IU112" s="8">
        <v>2</v>
      </c>
      <c r="IV112" s="8">
        <v>2</v>
      </c>
      <c r="IW112" s="8">
        <v>2</v>
      </c>
      <c r="IX112" s="8">
        <v>2</v>
      </c>
      <c r="IY112" s="8">
        <v>2</v>
      </c>
      <c r="IZ112" s="8">
        <v>2</v>
      </c>
      <c r="JA112" s="8">
        <v>2</v>
      </c>
      <c r="JB112" s="8">
        <v>2</v>
      </c>
      <c r="JC112" s="8">
        <v>2</v>
      </c>
      <c r="JD112" s="8">
        <v>2</v>
      </c>
      <c r="JE112" s="8">
        <v>2</v>
      </c>
      <c r="JF112" s="8">
        <v>2</v>
      </c>
      <c r="JG112" s="8">
        <v>2</v>
      </c>
      <c r="JH112" s="8">
        <v>2</v>
      </c>
      <c r="JI112" s="8">
        <v>2</v>
      </c>
      <c r="JJ112" s="8">
        <v>2</v>
      </c>
      <c r="JK112" s="8">
        <v>2</v>
      </c>
      <c r="JL112" s="8">
        <v>2</v>
      </c>
      <c r="JM112" s="8">
        <v>2</v>
      </c>
      <c r="JN112" s="8">
        <v>2</v>
      </c>
      <c r="JO112" s="8">
        <v>2</v>
      </c>
      <c r="JP112" s="8">
        <v>2</v>
      </c>
      <c r="JQ112" s="8">
        <v>2</v>
      </c>
      <c r="JR112" s="8">
        <v>2</v>
      </c>
      <c r="JS112" s="8">
        <v>2</v>
      </c>
      <c r="JT112" s="8">
        <v>2</v>
      </c>
      <c r="JU112" s="8">
        <v>2</v>
      </c>
      <c r="JV112" s="8">
        <v>2</v>
      </c>
      <c r="JW112" s="8">
        <v>2</v>
      </c>
      <c r="JX112" s="8">
        <v>2</v>
      </c>
      <c r="JY112" s="8">
        <v>2</v>
      </c>
      <c r="JZ112" s="8">
        <v>2</v>
      </c>
      <c r="KA112" s="8">
        <v>2</v>
      </c>
      <c r="KB112" s="8">
        <v>2</v>
      </c>
      <c r="KC112" s="8">
        <v>2</v>
      </c>
      <c r="KD112" s="8">
        <v>2</v>
      </c>
      <c r="KE112" s="8">
        <v>2</v>
      </c>
      <c r="KF112" s="8">
        <v>2</v>
      </c>
      <c r="KG112" s="8">
        <v>2</v>
      </c>
      <c r="KH112" s="8">
        <v>2</v>
      </c>
      <c r="KI112" s="8">
        <v>2</v>
      </c>
      <c r="KJ112" s="8">
        <v>2</v>
      </c>
      <c r="KK112" s="8">
        <v>2</v>
      </c>
      <c r="KL112" s="8">
        <v>2</v>
      </c>
      <c r="KM112" s="8">
        <v>2</v>
      </c>
      <c r="KN112" s="8">
        <v>2</v>
      </c>
      <c r="KO112" s="8">
        <v>2</v>
      </c>
      <c r="KP112" s="8">
        <v>2</v>
      </c>
      <c r="KQ112" s="8">
        <v>2</v>
      </c>
      <c r="KR112" s="8">
        <v>2</v>
      </c>
      <c r="KS112" s="8">
        <v>2</v>
      </c>
      <c r="KT112" s="8">
        <v>2</v>
      </c>
      <c r="KU112" s="8">
        <v>2</v>
      </c>
      <c r="KV112" s="8">
        <v>2</v>
      </c>
      <c r="KW112" s="8">
        <v>2</v>
      </c>
      <c r="KX112" s="8">
        <v>2</v>
      </c>
      <c r="KY112" s="8">
        <v>2</v>
      </c>
      <c r="KZ112" s="8">
        <v>2</v>
      </c>
      <c r="LA112" s="8">
        <v>2</v>
      </c>
      <c r="LB112" s="8">
        <v>2</v>
      </c>
      <c r="LC112" s="8">
        <v>2</v>
      </c>
      <c r="LD112" s="8">
        <v>2</v>
      </c>
      <c r="LE112" s="8">
        <v>2</v>
      </c>
      <c r="LF112" s="8">
        <v>2</v>
      </c>
      <c r="LG112" s="8">
        <v>2</v>
      </c>
      <c r="LH112" s="8">
        <v>2</v>
      </c>
      <c r="LI112" s="8">
        <v>2</v>
      </c>
      <c r="LJ112" s="8">
        <v>2</v>
      </c>
      <c r="LK112" s="8">
        <v>2</v>
      </c>
      <c r="LL112" s="8">
        <v>2</v>
      </c>
      <c r="LM112" s="8">
        <v>2</v>
      </c>
      <c r="LN112" s="8">
        <v>2</v>
      </c>
      <c r="LO112" s="8">
        <v>2</v>
      </c>
      <c r="LP112" s="8">
        <v>2</v>
      </c>
      <c r="LQ112" s="8">
        <v>2</v>
      </c>
      <c r="LR112" s="8">
        <v>2</v>
      </c>
      <c r="LS112" s="8">
        <v>2</v>
      </c>
      <c r="LT112" s="8">
        <v>2</v>
      </c>
      <c r="LU112" s="8">
        <v>2</v>
      </c>
      <c r="LV112" s="8">
        <v>2</v>
      </c>
      <c r="LW112" s="8">
        <v>2</v>
      </c>
      <c r="LX112" s="8">
        <v>2</v>
      </c>
      <c r="LY112" s="8">
        <v>2</v>
      </c>
      <c r="LZ112" s="8">
        <v>2</v>
      </c>
      <c r="MA112" s="8">
        <v>2</v>
      </c>
      <c r="MB112" s="8">
        <v>2</v>
      </c>
      <c r="MC112" s="8">
        <v>2</v>
      </c>
      <c r="MD112" s="8">
        <v>2</v>
      </c>
      <c r="ME112" s="8">
        <v>2</v>
      </c>
      <c r="MF112" s="8">
        <v>2</v>
      </c>
      <c r="MG112" s="8">
        <v>2</v>
      </c>
      <c r="MH112" s="8">
        <v>2</v>
      </c>
      <c r="MI112" s="8">
        <v>2</v>
      </c>
      <c r="MJ112" s="8">
        <v>2</v>
      </c>
      <c r="MK112" s="8">
        <v>2</v>
      </c>
      <c r="ML112" s="8">
        <v>2</v>
      </c>
      <c r="MM112" s="8">
        <v>2</v>
      </c>
      <c r="MN112" s="8">
        <v>2</v>
      </c>
      <c r="MO112" s="8">
        <v>2</v>
      </c>
      <c r="MP112" s="8">
        <v>2</v>
      </c>
      <c r="MQ112" s="8">
        <v>2</v>
      </c>
      <c r="MR112" s="8">
        <v>2</v>
      </c>
      <c r="MS112" s="8">
        <v>2</v>
      </c>
      <c r="MT112" s="8">
        <v>2</v>
      </c>
      <c r="MU112" s="8">
        <v>2</v>
      </c>
      <c r="MV112" s="8">
        <v>2</v>
      </c>
      <c r="MW112" s="8">
        <v>2</v>
      </c>
      <c r="MX112" s="8">
        <v>2</v>
      </c>
      <c r="MY112" s="8">
        <v>2</v>
      </c>
      <c r="MZ112" s="8">
        <v>2</v>
      </c>
      <c r="NA112" s="8">
        <v>2</v>
      </c>
      <c r="NB112" s="8">
        <v>2</v>
      </c>
      <c r="NC112" s="8">
        <v>2</v>
      </c>
      <c r="ND112" s="8">
        <v>2</v>
      </c>
      <c r="NE112" s="8">
        <v>2</v>
      </c>
      <c r="NF112" s="8">
        <v>2</v>
      </c>
      <c r="NG112" s="8">
        <v>2</v>
      </c>
      <c r="NH112" s="8">
        <v>2</v>
      </c>
      <c r="NI112" s="8">
        <v>2</v>
      </c>
    </row>
    <row r="113" spans="1:373" ht="15">
      <c r="B113" s="19" t="s">
        <v>375</v>
      </c>
      <c r="C113" s="17">
        <f>SUM(C102:C112)</f>
        <v>4.4936894586894587</v>
      </c>
      <c r="D113" s="17">
        <f t="shared" ref="D113:BN113" si="258">SUM(D102:D112)</f>
        <v>7.2848547008547015</v>
      </c>
      <c r="E113" s="17">
        <f t="shared" si="258"/>
        <v>7.8829615384615384</v>
      </c>
      <c r="F113" s="17">
        <f t="shared" si="258"/>
        <v>6.9858012820512831</v>
      </c>
      <c r="G113" s="17">
        <f t="shared" si="258"/>
        <v>6.5372211538461533</v>
      </c>
      <c r="H113" s="17">
        <f t="shared" si="258"/>
        <v>2.5</v>
      </c>
      <c r="I113" s="17">
        <f t="shared" si="258"/>
        <v>2.5</v>
      </c>
      <c r="J113" s="17">
        <f t="shared" si="258"/>
        <v>8.082330484330484</v>
      </c>
      <c r="K113" s="17">
        <f t="shared" si="258"/>
        <v>6.0886410256410253</v>
      </c>
      <c r="L113" s="17">
        <f t="shared" si="258"/>
        <v>5.4157708333333332</v>
      </c>
      <c r="M113" s="17">
        <f t="shared" si="258"/>
        <v>4.9671907051282052</v>
      </c>
      <c r="N113" s="17">
        <f t="shared" si="258"/>
        <v>7.8829615384615384</v>
      </c>
      <c r="O113" s="17">
        <f t="shared" si="258"/>
        <v>2.5</v>
      </c>
      <c r="P113" s="17">
        <f t="shared" si="258"/>
        <v>2.5</v>
      </c>
      <c r="Q113" s="17">
        <f t="shared" si="258"/>
        <v>8.4810683760683752</v>
      </c>
      <c r="R113" s="17">
        <f t="shared" si="258"/>
        <v>11.272233618233619</v>
      </c>
      <c r="S113" s="17">
        <f t="shared" si="258"/>
        <v>8.3315416666666664</v>
      </c>
      <c r="T113" s="17">
        <f t="shared" si="258"/>
        <v>6.9858012820512831</v>
      </c>
      <c r="U113" s="17">
        <f t="shared" si="258"/>
        <v>6.0886410256410253</v>
      </c>
      <c r="V113" s="17">
        <f t="shared" si="258"/>
        <v>2.5</v>
      </c>
      <c r="W113" s="17">
        <f t="shared" si="258"/>
        <v>2.5</v>
      </c>
      <c r="X113" s="17">
        <f t="shared" si="258"/>
        <v>7.6835925925925928</v>
      </c>
      <c r="Y113" s="17">
        <f t="shared" si="258"/>
        <v>8.082330484330484</v>
      </c>
      <c r="Z113" s="17">
        <f t="shared" si="258"/>
        <v>6.9858012820512831</v>
      </c>
      <c r="AA113" s="17">
        <f t="shared" si="258"/>
        <v>6.5372211538461533</v>
      </c>
      <c r="AB113" s="17">
        <f t="shared" si="258"/>
        <v>5.8643509615384612</v>
      </c>
      <c r="AC113" s="17">
        <f t="shared" si="258"/>
        <v>2.5</v>
      </c>
      <c r="AD113" s="17">
        <f t="shared" si="258"/>
        <v>2.5</v>
      </c>
      <c r="AE113" s="17">
        <f t="shared" si="258"/>
        <v>9.6772820512820505</v>
      </c>
      <c r="AF113" s="17">
        <f t="shared" si="258"/>
        <v>10.474757834757835</v>
      </c>
      <c r="AG113" s="17">
        <f t="shared" si="258"/>
        <v>7.8829615384615384</v>
      </c>
      <c r="AH113" s="17">
        <f t="shared" si="258"/>
        <v>6.0886410256410253</v>
      </c>
      <c r="AI113" s="17">
        <f t="shared" si="258"/>
        <v>6.0886410256410253</v>
      </c>
      <c r="AJ113" s="17">
        <f t="shared" si="258"/>
        <v>2.5</v>
      </c>
      <c r="AK113" s="17">
        <f t="shared" si="258"/>
        <v>2.5</v>
      </c>
      <c r="AL113" s="17">
        <f t="shared" si="258"/>
        <v>9.6772820512820505</v>
      </c>
      <c r="AM113" s="17">
        <f t="shared" si="258"/>
        <v>12.468447293447293</v>
      </c>
      <c r="AN113" s="17">
        <f t="shared" si="258"/>
        <v>9.6772820512820505</v>
      </c>
      <c r="AO113" s="17">
        <f t="shared" si="258"/>
        <v>9.2287019230769225</v>
      </c>
      <c r="AP113" s="17">
        <f t="shared" si="258"/>
        <v>6.9858012820512831</v>
      </c>
      <c r="AQ113" s="17">
        <f t="shared" si="258"/>
        <v>2.5</v>
      </c>
      <c r="AR113" s="17">
        <f t="shared" si="258"/>
        <v>2.5</v>
      </c>
      <c r="AS113" s="17">
        <f t="shared" si="258"/>
        <v>8.4810683760683752</v>
      </c>
      <c r="AT113" s="17">
        <f t="shared" si="258"/>
        <v>8.4810683760683752</v>
      </c>
      <c r="AU113" s="17">
        <f t="shared" si="258"/>
        <v>6.9858012820512831</v>
      </c>
      <c r="AV113" s="17">
        <f t="shared" si="258"/>
        <v>7.8829615384615384</v>
      </c>
      <c r="AW113" s="17">
        <f t="shared" si="258"/>
        <v>8.7801217948717927</v>
      </c>
      <c r="AX113" s="17">
        <f t="shared" si="258"/>
        <v>2.5</v>
      </c>
      <c r="AY113" s="17">
        <f t="shared" si="258"/>
        <v>2.5</v>
      </c>
      <c r="AZ113" s="17">
        <f t="shared" si="258"/>
        <v>10.474757834757835</v>
      </c>
      <c r="BA113" s="17">
        <f t="shared" si="258"/>
        <v>12.468447293447293</v>
      </c>
      <c r="BB113" s="17">
        <f t="shared" si="258"/>
        <v>10.574442307692307</v>
      </c>
      <c r="BC113" s="17">
        <f t="shared" si="258"/>
        <v>10.574442307692307</v>
      </c>
      <c r="BD113" s="17">
        <f t="shared" si="258"/>
        <v>10.574442307692307</v>
      </c>
      <c r="BE113" s="17">
        <f t="shared" si="258"/>
        <v>2.5</v>
      </c>
      <c r="BF113" s="17">
        <f t="shared" si="258"/>
        <v>2.5</v>
      </c>
      <c r="BG113" s="17">
        <f t="shared" si="258"/>
        <v>9.6772820512820505</v>
      </c>
      <c r="BH113" s="17">
        <f t="shared" si="258"/>
        <v>8.4810683760683752</v>
      </c>
      <c r="BI113" s="17">
        <f t="shared" si="258"/>
        <v>7.4343814102564103</v>
      </c>
      <c r="BJ113" s="17">
        <f t="shared" si="258"/>
        <v>6.5372211538461533</v>
      </c>
      <c r="BK113" s="17">
        <f t="shared" si="258"/>
        <v>6.5372211538461533</v>
      </c>
      <c r="BL113" s="17">
        <f t="shared" si="258"/>
        <v>2.5</v>
      </c>
      <c r="BM113" s="17">
        <f t="shared" si="258"/>
        <v>2.5</v>
      </c>
      <c r="BN113" s="17">
        <f t="shared" si="258"/>
        <v>2.5</v>
      </c>
      <c r="BO113" s="17">
        <f t="shared" ref="BO113:DP113" si="259">SUM(BO102:BO112)</f>
        <v>11.272233618233619</v>
      </c>
      <c r="BP113" s="17">
        <f t="shared" si="259"/>
        <v>8.3315416666666664</v>
      </c>
      <c r="BQ113" s="17">
        <f t="shared" si="259"/>
        <v>5.6400608974358963</v>
      </c>
      <c r="BR113" s="17">
        <f t="shared" si="259"/>
        <v>5.1914807692307692</v>
      </c>
      <c r="BS113" s="17">
        <f t="shared" si="259"/>
        <v>2.5</v>
      </c>
      <c r="BT113" s="17">
        <f t="shared" si="259"/>
        <v>2.5</v>
      </c>
      <c r="BU113" s="17">
        <f t="shared" si="259"/>
        <v>8.4810683760683752</v>
      </c>
      <c r="BV113" s="17">
        <f t="shared" si="259"/>
        <v>9.2785441595441593</v>
      </c>
      <c r="BW113" s="17">
        <f t="shared" si="259"/>
        <v>6.9858012820512831</v>
      </c>
      <c r="BX113" s="17">
        <f t="shared" si="259"/>
        <v>6.9858012820512831</v>
      </c>
      <c r="BY113" s="17">
        <f t="shared" si="259"/>
        <v>6.9858012820512831</v>
      </c>
      <c r="BZ113" s="17">
        <f t="shared" si="259"/>
        <v>2.5</v>
      </c>
      <c r="CA113" s="17">
        <f t="shared" si="259"/>
        <v>2.5</v>
      </c>
      <c r="CB113" s="17">
        <f t="shared" si="259"/>
        <v>7.2848547008547015</v>
      </c>
      <c r="CC113" s="17">
        <f t="shared" si="259"/>
        <v>8.082330484330484</v>
      </c>
      <c r="CD113" s="17">
        <f t="shared" si="259"/>
        <v>11.471602564102566</v>
      </c>
      <c r="CE113" s="17">
        <f t="shared" si="259"/>
        <v>11.471602564102566</v>
      </c>
      <c r="CF113" s="17">
        <f t="shared" si="259"/>
        <v>12.368762820512821</v>
      </c>
      <c r="CG113" s="17">
        <f t="shared" si="259"/>
        <v>2.5</v>
      </c>
      <c r="CH113" s="17">
        <f t="shared" si="259"/>
        <v>2.5</v>
      </c>
      <c r="CI113" s="17">
        <f t="shared" si="259"/>
        <v>12.468447293447293</v>
      </c>
      <c r="CJ113" s="17">
        <f t="shared" si="259"/>
        <v>16.854564102564101</v>
      </c>
      <c r="CK113" s="17">
        <f t="shared" si="259"/>
        <v>18.648884615384613</v>
      </c>
      <c r="CL113" s="17">
        <f t="shared" si="259"/>
        <v>13.714503205128205</v>
      </c>
      <c r="CM113" s="17">
        <f t="shared" si="259"/>
        <v>13.714503205128205</v>
      </c>
      <c r="CN113" s="17">
        <f t="shared" si="259"/>
        <v>2.5</v>
      </c>
      <c r="CO113" s="17">
        <f t="shared" si="259"/>
        <v>2.5</v>
      </c>
      <c r="CP113" s="17">
        <f t="shared" si="259"/>
        <v>12.468447293447293</v>
      </c>
      <c r="CQ113" s="17">
        <f t="shared" si="259"/>
        <v>16.854564102564101</v>
      </c>
      <c r="CR113" s="17">
        <f t="shared" si="259"/>
        <v>13.714503205128205</v>
      </c>
      <c r="CS113" s="17">
        <f t="shared" si="259"/>
        <v>10.574442307692307</v>
      </c>
      <c r="CT113" s="17">
        <f t="shared" si="259"/>
        <v>8.7801217948717927</v>
      </c>
      <c r="CU113" s="17">
        <f t="shared" si="259"/>
        <v>2.5</v>
      </c>
      <c r="CV113" s="17">
        <f t="shared" si="259"/>
        <v>2.5</v>
      </c>
      <c r="CW113" s="17">
        <f t="shared" si="259"/>
        <v>2.5</v>
      </c>
      <c r="CX113" s="17">
        <f t="shared" si="259"/>
        <v>10.474757834757835</v>
      </c>
      <c r="CY113" s="17">
        <f t="shared" si="259"/>
        <v>6.9858012820512831</v>
      </c>
      <c r="CZ113" s="17">
        <f t="shared" si="259"/>
        <v>5.6400608974358963</v>
      </c>
      <c r="DA113" s="17">
        <f t="shared" si="259"/>
        <v>12.368762820512821</v>
      </c>
      <c r="DB113" s="17">
        <f t="shared" si="259"/>
        <v>0</v>
      </c>
      <c r="DC113" s="17">
        <f t="shared" si="259"/>
        <v>0</v>
      </c>
      <c r="DD113" s="17">
        <f t="shared" si="259"/>
        <v>13.664660968660968</v>
      </c>
      <c r="DE113" s="17">
        <f t="shared" si="259"/>
        <v>15.458981481481478</v>
      </c>
      <c r="DF113" s="17">
        <f t="shared" si="259"/>
        <v>12.368762820512821</v>
      </c>
      <c r="DG113" s="17">
        <f t="shared" si="259"/>
        <v>12.368762820512821</v>
      </c>
      <c r="DH113" s="17">
        <f t="shared" si="259"/>
        <v>15.957403846153845</v>
      </c>
      <c r="DI113" s="17">
        <f t="shared" si="259"/>
        <v>2.5</v>
      </c>
      <c r="DJ113" s="17">
        <f t="shared" si="259"/>
        <v>0</v>
      </c>
      <c r="DK113" s="17">
        <f t="shared" si="259"/>
        <v>15.259612535612535</v>
      </c>
      <c r="DL113" s="17">
        <f t="shared" si="259"/>
        <v>17.652039886039887</v>
      </c>
      <c r="DM113" s="17">
        <f t="shared" si="259"/>
        <v>18.200304487179487</v>
      </c>
      <c r="DN113" s="17">
        <f t="shared" si="259"/>
        <v>15.060243589743587</v>
      </c>
      <c r="DO113" s="17">
        <f t="shared" si="259"/>
        <v>18.200304487179487</v>
      </c>
      <c r="DP113" s="17">
        <f t="shared" si="259"/>
        <v>1.1000000000000001</v>
      </c>
      <c r="DQ113" s="17">
        <f t="shared" ref="DQ113:GB113" si="260">SUM(DQ102:DQ112)</f>
        <v>1.1000000000000001</v>
      </c>
      <c r="DR113" s="17">
        <f t="shared" si="260"/>
        <v>8.2772820512820502</v>
      </c>
      <c r="DS113" s="17">
        <f t="shared" si="260"/>
        <v>6.2835925925925924</v>
      </c>
      <c r="DT113" s="17">
        <f t="shared" si="260"/>
        <v>4.2400608974358969</v>
      </c>
      <c r="DU113" s="17">
        <f t="shared" si="260"/>
        <v>4.2400608974358969</v>
      </c>
      <c r="DV113" s="17">
        <f t="shared" si="260"/>
        <v>4.6886410256410258</v>
      </c>
      <c r="DW113" s="17">
        <f t="shared" si="260"/>
        <v>1.1000000000000001</v>
      </c>
      <c r="DX113" s="17">
        <f t="shared" si="260"/>
        <v>1.1000000000000001</v>
      </c>
      <c r="DY113" s="17">
        <f t="shared" si="260"/>
        <v>5.8848547008547012</v>
      </c>
      <c r="DZ113" s="17">
        <f t="shared" si="260"/>
        <v>6.2835925925925924</v>
      </c>
      <c r="EA113" s="17">
        <f t="shared" si="260"/>
        <v>4.2400608974358969</v>
      </c>
      <c r="EB113" s="17">
        <f t="shared" si="260"/>
        <v>4.6886410256410258</v>
      </c>
      <c r="EC113" s="17">
        <f t="shared" si="260"/>
        <v>4.6886410256410258</v>
      </c>
      <c r="ED113" s="17">
        <f t="shared" si="260"/>
        <v>1.1000000000000001</v>
      </c>
      <c r="EE113" s="17">
        <f t="shared" si="260"/>
        <v>1.1000000000000001</v>
      </c>
      <c r="EF113" s="17">
        <f t="shared" si="260"/>
        <v>7.0810683760683757</v>
      </c>
      <c r="EG113" s="17">
        <f t="shared" si="260"/>
        <v>9.0747578347578344</v>
      </c>
      <c r="EH113" s="17">
        <f t="shared" si="260"/>
        <v>6.9315416666666652</v>
      </c>
      <c r="EI113" s="17">
        <f t="shared" si="260"/>
        <v>6.9315416666666652</v>
      </c>
      <c r="EJ113" s="17">
        <f t="shared" si="260"/>
        <v>9.1744423076923063</v>
      </c>
      <c r="EK113" s="17">
        <f t="shared" si="260"/>
        <v>1.1000000000000001</v>
      </c>
      <c r="EL113" s="17">
        <f t="shared" si="260"/>
        <v>1.1000000000000001</v>
      </c>
      <c r="EM113" s="17">
        <f t="shared" si="260"/>
        <v>12.264660968660968</v>
      </c>
      <c r="EN113" s="17">
        <f t="shared" si="260"/>
        <v>18.644467236467236</v>
      </c>
      <c r="EO113" s="17">
        <f t="shared" si="260"/>
        <v>13.660243589743587</v>
      </c>
      <c r="EP113" s="17">
        <f t="shared" si="260"/>
        <v>12.763083333333331</v>
      </c>
      <c r="EQ113" s="17">
        <f t="shared" si="260"/>
        <v>12.763083333333331</v>
      </c>
      <c r="ER113" s="17">
        <f t="shared" si="260"/>
        <v>1.1000000000000001</v>
      </c>
      <c r="ES113" s="17">
        <f t="shared" si="260"/>
        <v>1.1000000000000001</v>
      </c>
      <c r="ET113" s="17">
        <f t="shared" si="260"/>
        <v>12.264660968660968</v>
      </c>
      <c r="EU113" s="17">
        <f t="shared" si="260"/>
        <v>19.04320512820513</v>
      </c>
      <c r="EV113" s="17">
        <f t="shared" si="260"/>
        <v>15.454564102564101</v>
      </c>
      <c r="EW113" s="17">
        <f t="shared" si="260"/>
        <v>13.660243589743587</v>
      </c>
      <c r="EX113" s="17">
        <f t="shared" si="260"/>
        <v>13.660243589743587</v>
      </c>
      <c r="EY113" s="17">
        <f t="shared" si="260"/>
        <v>1.1000000000000001</v>
      </c>
      <c r="EZ113" s="17">
        <f t="shared" si="260"/>
        <v>1.1000000000000001</v>
      </c>
      <c r="FA113" s="17">
        <f t="shared" si="260"/>
        <v>13.859612535612534</v>
      </c>
      <c r="FB113" s="17">
        <f t="shared" si="260"/>
        <v>17.846991452991453</v>
      </c>
      <c r="FC113" s="17">
        <f t="shared" si="260"/>
        <v>16.351724358974359</v>
      </c>
      <c r="FD113" s="17">
        <f t="shared" si="260"/>
        <v>14.557403846153845</v>
      </c>
      <c r="FE113" s="17">
        <f t="shared" si="260"/>
        <v>14.557403846153845</v>
      </c>
      <c r="FF113" s="17">
        <f t="shared" si="260"/>
        <v>1.1000000000000001</v>
      </c>
      <c r="FG113" s="17">
        <f t="shared" si="260"/>
        <v>1.1000000000000001</v>
      </c>
      <c r="FH113" s="17">
        <f t="shared" si="260"/>
        <v>16.252039886039885</v>
      </c>
      <c r="FI113" s="17">
        <f t="shared" si="260"/>
        <v>9.0747578347578344</v>
      </c>
      <c r="FJ113" s="17">
        <f t="shared" si="260"/>
        <v>7.8287019230769221</v>
      </c>
      <c r="FK113" s="17">
        <f t="shared" si="260"/>
        <v>7.8287019230769221</v>
      </c>
      <c r="FL113" s="17">
        <f t="shared" si="260"/>
        <v>7.8287019230769221</v>
      </c>
      <c r="FM113" s="17">
        <f t="shared" si="260"/>
        <v>1.1000000000000001</v>
      </c>
      <c r="FN113" s="17">
        <f t="shared" si="260"/>
        <v>1.1000000000000001</v>
      </c>
      <c r="FO113" s="17">
        <f t="shared" si="260"/>
        <v>7.0810683760683757</v>
      </c>
      <c r="FP113" s="17">
        <f t="shared" si="260"/>
        <v>7.0810683760683757</v>
      </c>
      <c r="FQ113" s="17">
        <f t="shared" si="260"/>
        <v>7.8287019230769221</v>
      </c>
      <c r="FR113" s="17">
        <f t="shared" si="260"/>
        <v>7.8287019230769221</v>
      </c>
      <c r="FS113" s="17">
        <f t="shared" si="260"/>
        <v>7.8287019230769221</v>
      </c>
      <c r="FT113" s="17">
        <f t="shared" si="260"/>
        <v>1.1000000000000001</v>
      </c>
      <c r="FU113" s="17">
        <f t="shared" si="260"/>
        <v>1.1000000000000001</v>
      </c>
      <c r="FV113" s="17">
        <f t="shared" si="260"/>
        <v>7.0810683760683757</v>
      </c>
      <c r="FW113" s="17">
        <f t="shared" si="260"/>
        <v>7.0810683760683757</v>
      </c>
      <c r="FX113" s="17">
        <f t="shared" si="260"/>
        <v>7.8287019230769221</v>
      </c>
      <c r="FY113" s="17">
        <f t="shared" si="260"/>
        <v>7.8287019230769221</v>
      </c>
      <c r="FZ113" s="17">
        <f t="shared" si="260"/>
        <v>8.8287019230769221</v>
      </c>
      <c r="GA113" s="17">
        <f t="shared" si="260"/>
        <v>2.1</v>
      </c>
      <c r="GB113" s="17">
        <f t="shared" si="260"/>
        <v>2.1</v>
      </c>
      <c r="GC113" s="17">
        <f t="shared" ref="GC113:IN113" si="261">SUM(GC102:GC112)</f>
        <v>8.0810683760683766</v>
      </c>
      <c r="GD113" s="17">
        <f t="shared" si="261"/>
        <v>8.0810683760683766</v>
      </c>
      <c r="GE113" s="17">
        <f t="shared" si="261"/>
        <v>8.8287019230769221</v>
      </c>
      <c r="GF113" s="17">
        <f t="shared" si="261"/>
        <v>8.8287019230769221</v>
      </c>
      <c r="GG113" s="17">
        <f t="shared" si="261"/>
        <v>8.8287019230769221</v>
      </c>
      <c r="GH113" s="17">
        <f t="shared" si="261"/>
        <v>2.1</v>
      </c>
      <c r="GI113" s="17">
        <f t="shared" si="261"/>
        <v>2.1</v>
      </c>
      <c r="GJ113" s="17">
        <f t="shared" si="261"/>
        <v>8.0810683760683766</v>
      </c>
      <c r="GK113" s="17">
        <f t="shared" si="261"/>
        <v>8.0810683760683766</v>
      </c>
      <c r="GL113" s="17">
        <f t="shared" si="261"/>
        <v>8.8287019230769221</v>
      </c>
      <c r="GM113" s="17">
        <f t="shared" si="261"/>
        <v>8.8287019230769221</v>
      </c>
      <c r="GN113" s="17">
        <f t="shared" si="261"/>
        <v>8.8287019230769221</v>
      </c>
      <c r="GO113" s="17">
        <f t="shared" si="261"/>
        <v>2.1</v>
      </c>
      <c r="GP113" s="17">
        <f t="shared" si="261"/>
        <v>2.1</v>
      </c>
      <c r="GQ113" s="17">
        <f t="shared" si="261"/>
        <v>8.0810683760683766</v>
      </c>
      <c r="GR113" s="17">
        <f t="shared" si="261"/>
        <v>8.0810683760683766</v>
      </c>
      <c r="GS113" s="17">
        <f t="shared" si="261"/>
        <v>8.8287019230769221</v>
      </c>
      <c r="GT113" s="17">
        <f t="shared" si="261"/>
        <v>8.8287019230769221</v>
      </c>
      <c r="GU113" s="17">
        <f t="shared" si="261"/>
        <v>8.8287019230769221</v>
      </c>
      <c r="GV113" s="17">
        <f t="shared" si="261"/>
        <v>2.1</v>
      </c>
      <c r="GW113" s="17">
        <f t="shared" si="261"/>
        <v>2.1</v>
      </c>
      <c r="GX113" s="17">
        <f t="shared" si="261"/>
        <v>8.0810683760683766</v>
      </c>
      <c r="GY113" s="17">
        <f t="shared" si="261"/>
        <v>8.0810683760683766</v>
      </c>
      <c r="GZ113" s="17">
        <f t="shared" si="261"/>
        <v>8.8287019230769221</v>
      </c>
      <c r="HA113" s="17">
        <f t="shared" si="261"/>
        <v>8.8287019230769221</v>
      </c>
      <c r="HB113" s="17">
        <f t="shared" si="261"/>
        <v>8.8287019230769221</v>
      </c>
      <c r="HC113" s="17">
        <f t="shared" si="261"/>
        <v>2.1</v>
      </c>
      <c r="HD113" s="17">
        <f t="shared" si="261"/>
        <v>2.1</v>
      </c>
      <c r="HE113" s="17">
        <f t="shared" si="261"/>
        <v>8.0810683760683766</v>
      </c>
      <c r="HF113" s="17">
        <f t="shared" si="261"/>
        <v>8.0810683760683766</v>
      </c>
      <c r="HG113" s="17">
        <f t="shared" si="261"/>
        <v>8.8287019230769221</v>
      </c>
      <c r="HH113" s="17">
        <f t="shared" si="261"/>
        <v>8.8287019230769221</v>
      </c>
      <c r="HI113" s="17">
        <f t="shared" si="261"/>
        <v>8.8287019230769221</v>
      </c>
      <c r="HJ113" s="17">
        <f t="shared" si="261"/>
        <v>2.1</v>
      </c>
      <c r="HK113" s="17">
        <f t="shared" si="261"/>
        <v>2.1</v>
      </c>
      <c r="HL113" s="17">
        <f t="shared" si="261"/>
        <v>8.0810683760683766</v>
      </c>
      <c r="HM113" s="17">
        <f t="shared" si="261"/>
        <v>8.0810683760683766</v>
      </c>
      <c r="HN113" s="17">
        <f t="shared" si="261"/>
        <v>8.8287019230769221</v>
      </c>
      <c r="HO113" s="17">
        <f t="shared" si="261"/>
        <v>8.8287019230769221</v>
      </c>
      <c r="HP113" s="17">
        <f t="shared" si="261"/>
        <v>8.8287019230769221</v>
      </c>
      <c r="HQ113" s="17">
        <f t="shared" si="261"/>
        <v>2.1</v>
      </c>
      <c r="HR113" s="17">
        <f t="shared" si="261"/>
        <v>2.1</v>
      </c>
      <c r="HS113" s="17">
        <f t="shared" si="261"/>
        <v>8.0810683760683766</v>
      </c>
      <c r="HT113" s="17">
        <f t="shared" si="261"/>
        <v>8.0810683760683766</v>
      </c>
      <c r="HU113" s="17">
        <f t="shared" si="261"/>
        <v>8.8287019230769221</v>
      </c>
      <c r="HV113" s="17">
        <f t="shared" si="261"/>
        <v>8.8287019230769221</v>
      </c>
      <c r="HW113" s="17">
        <f t="shared" si="261"/>
        <v>8.8287019230769221</v>
      </c>
      <c r="HX113" s="17">
        <f t="shared" si="261"/>
        <v>2.1</v>
      </c>
      <c r="HY113" s="17">
        <f t="shared" si="261"/>
        <v>2.1</v>
      </c>
      <c r="HZ113" s="17">
        <f t="shared" si="261"/>
        <v>8.0810683760683766</v>
      </c>
      <c r="IA113" s="17">
        <f t="shared" si="261"/>
        <v>8.0810683760683766</v>
      </c>
      <c r="IB113" s="17">
        <f t="shared" si="261"/>
        <v>8.8287019230769221</v>
      </c>
      <c r="IC113" s="17">
        <f t="shared" si="261"/>
        <v>8.8287019230769221</v>
      </c>
      <c r="ID113" s="17">
        <f t="shared" si="261"/>
        <v>8.8287019230769221</v>
      </c>
      <c r="IE113" s="17">
        <f t="shared" si="261"/>
        <v>2.1</v>
      </c>
      <c r="IF113" s="17">
        <f t="shared" si="261"/>
        <v>2.1</v>
      </c>
      <c r="IG113" s="17">
        <f t="shared" si="261"/>
        <v>8.0810683760683766</v>
      </c>
      <c r="IH113" s="17">
        <f t="shared" si="261"/>
        <v>8.0810683760683766</v>
      </c>
      <c r="II113" s="17">
        <f t="shared" si="261"/>
        <v>8.8287019230769221</v>
      </c>
      <c r="IJ113" s="17">
        <f t="shared" si="261"/>
        <v>8.8287019230769221</v>
      </c>
      <c r="IK113" s="17">
        <f t="shared" si="261"/>
        <v>8.8287019230769221</v>
      </c>
      <c r="IL113" s="17">
        <f t="shared" si="261"/>
        <v>2.1</v>
      </c>
      <c r="IM113" s="17">
        <f t="shared" si="261"/>
        <v>2.1</v>
      </c>
      <c r="IN113" s="17">
        <f t="shared" si="261"/>
        <v>8.0810683760683766</v>
      </c>
      <c r="IO113" s="17">
        <f t="shared" ref="IO113:KZ113" si="262">SUM(IO102:IO112)</f>
        <v>8.0810683760683766</v>
      </c>
      <c r="IP113" s="17">
        <f t="shared" si="262"/>
        <v>8.8287019230769221</v>
      </c>
      <c r="IQ113" s="17">
        <f t="shared" si="262"/>
        <v>8.8287019230769221</v>
      </c>
      <c r="IR113" s="17">
        <f t="shared" si="262"/>
        <v>8.8287019230769221</v>
      </c>
      <c r="IS113" s="17">
        <f t="shared" si="262"/>
        <v>2.1</v>
      </c>
      <c r="IT113" s="17">
        <f t="shared" si="262"/>
        <v>2.1</v>
      </c>
      <c r="IU113" s="17">
        <f t="shared" si="262"/>
        <v>8.0810683760683766</v>
      </c>
      <c r="IV113" s="17">
        <f t="shared" si="262"/>
        <v>8.0810683760683766</v>
      </c>
      <c r="IW113" s="17">
        <f t="shared" si="262"/>
        <v>8.8287019230769221</v>
      </c>
      <c r="IX113" s="17">
        <f t="shared" si="262"/>
        <v>8.8287019230769221</v>
      </c>
      <c r="IY113" s="17">
        <f t="shared" si="262"/>
        <v>8.8287019230769221</v>
      </c>
      <c r="IZ113" s="17">
        <f t="shared" si="262"/>
        <v>2.1</v>
      </c>
      <c r="JA113" s="17">
        <f t="shared" si="262"/>
        <v>2.1</v>
      </c>
      <c r="JB113" s="17">
        <f t="shared" si="262"/>
        <v>8.0810683760683766</v>
      </c>
      <c r="JC113" s="17">
        <f t="shared" si="262"/>
        <v>8.0810683760683766</v>
      </c>
      <c r="JD113" s="17">
        <f t="shared" si="262"/>
        <v>8.8287019230769221</v>
      </c>
      <c r="JE113" s="17">
        <f t="shared" si="262"/>
        <v>8.8287019230769221</v>
      </c>
      <c r="JF113" s="17">
        <f t="shared" si="262"/>
        <v>8.8287019230769221</v>
      </c>
      <c r="JG113" s="17">
        <f t="shared" si="262"/>
        <v>2.1</v>
      </c>
      <c r="JH113" s="17">
        <f t="shared" si="262"/>
        <v>2.1</v>
      </c>
      <c r="JI113" s="17">
        <f t="shared" si="262"/>
        <v>8.0810683760683766</v>
      </c>
      <c r="JJ113" s="17">
        <f t="shared" si="262"/>
        <v>8.0810683760683766</v>
      </c>
      <c r="JK113" s="17">
        <f t="shared" si="262"/>
        <v>8.8287019230769221</v>
      </c>
      <c r="JL113" s="17">
        <f t="shared" si="262"/>
        <v>8.8287019230769221</v>
      </c>
      <c r="JM113" s="17">
        <f t="shared" si="262"/>
        <v>8.8287019230769221</v>
      </c>
      <c r="JN113" s="17">
        <f t="shared" si="262"/>
        <v>2.1</v>
      </c>
      <c r="JO113" s="17">
        <f t="shared" si="262"/>
        <v>2.1</v>
      </c>
      <c r="JP113" s="17">
        <f t="shared" si="262"/>
        <v>8.0810683760683766</v>
      </c>
      <c r="JQ113" s="17">
        <f t="shared" si="262"/>
        <v>8.0810683760683766</v>
      </c>
      <c r="JR113" s="17">
        <f t="shared" si="262"/>
        <v>8.8287019230769221</v>
      </c>
      <c r="JS113" s="17">
        <f t="shared" si="262"/>
        <v>8.8287019230769221</v>
      </c>
      <c r="JT113" s="17">
        <f t="shared" si="262"/>
        <v>8.8287019230769221</v>
      </c>
      <c r="JU113" s="17">
        <f t="shared" si="262"/>
        <v>2.1</v>
      </c>
      <c r="JV113" s="17">
        <f t="shared" si="262"/>
        <v>2.1</v>
      </c>
      <c r="JW113" s="17">
        <f t="shared" si="262"/>
        <v>8.0810683760683766</v>
      </c>
      <c r="JX113" s="17">
        <f t="shared" si="262"/>
        <v>8.0810683760683766</v>
      </c>
      <c r="JY113" s="17">
        <f t="shared" si="262"/>
        <v>8.8287019230769221</v>
      </c>
      <c r="JZ113" s="17">
        <f t="shared" si="262"/>
        <v>8.8287019230769221</v>
      </c>
      <c r="KA113" s="17">
        <f t="shared" si="262"/>
        <v>8.8287019230769221</v>
      </c>
      <c r="KB113" s="17">
        <f t="shared" si="262"/>
        <v>2.1</v>
      </c>
      <c r="KC113" s="17">
        <f t="shared" si="262"/>
        <v>2.1</v>
      </c>
      <c r="KD113" s="17">
        <f t="shared" si="262"/>
        <v>8.0810683760683766</v>
      </c>
      <c r="KE113" s="17">
        <f t="shared" si="262"/>
        <v>8.0810683760683766</v>
      </c>
      <c r="KF113" s="17">
        <f t="shared" si="262"/>
        <v>8.8287019230769221</v>
      </c>
      <c r="KG113" s="17">
        <f t="shared" si="262"/>
        <v>8.8287019230769221</v>
      </c>
      <c r="KH113" s="17">
        <f t="shared" si="262"/>
        <v>8.8287019230769221</v>
      </c>
      <c r="KI113" s="17">
        <f t="shared" si="262"/>
        <v>2.1</v>
      </c>
      <c r="KJ113" s="17">
        <f t="shared" si="262"/>
        <v>2.1</v>
      </c>
      <c r="KK113" s="17">
        <f t="shared" si="262"/>
        <v>8.0810683760683766</v>
      </c>
      <c r="KL113" s="17">
        <f t="shared" si="262"/>
        <v>8.0810683760683766</v>
      </c>
      <c r="KM113" s="17">
        <f t="shared" si="262"/>
        <v>8.8287019230769221</v>
      </c>
      <c r="KN113" s="17">
        <f t="shared" si="262"/>
        <v>8.8287019230769221</v>
      </c>
      <c r="KO113" s="17">
        <f t="shared" si="262"/>
        <v>8.8287019230769221</v>
      </c>
      <c r="KP113" s="17">
        <f t="shared" si="262"/>
        <v>2.1</v>
      </c>
      <c r="KQ113" s="17">
        <f t="shared" si="262"/>
        <v>2.1</v>
      </c>
      <c r="KR113" s="17">
        <f t="shared" si="262"/>
        <v>8.0810683760683766</v>
      </c>
      <c r="KS113" s="17">
        <f t="shared" si="262"/>
        <v>8.0810683760683766</v>
      </c>
      <c r="KT113" s="17">
        <f t="shared" si="262"/>
        <v>8.8287019230769221</v>
      </c>
      <c r="KU113" s="17">
        <f t="shared" si="262"/>
        <v>8.8287019230769221</v>
      </c>
      <c r="KV113" s="17">
        <f t="shared" si="262"/>
        <v>8.8287019230769221</v>
      </c>
      <c r="KW113" s="17">
        <f t="shared" si="262"/>
        <v>2.1</v>
      </c>
      <c r="KX113" s="17">
        <f t="shared" si="262"/>
        <v>2.1</v>
      </c>
      <c r="KY113" s="17">
        <f t="shared" si="262"/>
        <v>8.0810683760683766</v>
      </c>
      <c r="KZ113" s="17">
        <f t="shared" si="262"/>
        <v>8.0810683760683766</v>
      </c>
      <c r="LA113" s="17">
        <f t="shared" ref="LA113:NI113" si="263">SUM(LA102:LA112)</f>
        <v>8.8287019230769221</v>
      </c>
      <c r="LB113" s="17">
        <f t="shared" si="263"/>
        <v>8.8287019230769221</v>
      </c>
      <c r="LC113" s="17">
        <f t="shared" si="263"/>
        <v>8.8287019230769221</v>
      </c>
      <c r="LD113" s="17">
        <f t="shared" si="263"/>
        <v>2.1</v>
      </c>
      <c r="LE113" s="17">
        <f t="shared" si="263"/>
        <v>2.1</v>
      </c>
      <c r="LF113" s="17">
        <f t="shared" si="263"/>
        <v>8.0810683760683766</v>
      </c>
      <c r="LG113" s="17">
        <f t="shared" si="263"/>
        <v>8.0810683760683766</v>
      </c>
      <c r="LH113" s="17">
        <f t="shared" si="263"/>
        <v>8.8287019230769221</v>
      </c>
      <c r="LI113" s="17">
        <f t="shared" si="263"/>
        <v>8.8287019230769221</v>
      </c>
      <c r="LJ113" s="17">
        <f t="shared" si="263"/>
        <v>8.8287019230769221</v>
      </c>
      <c r="LK113" s="17">
        <f t="shared" si="263"/>
        <v>2.1</v>
      </c>
      <c r="LL113" s="17">
        <f t="shared" si="263"/>
        <v>2.1</v>
      </c>
      <c r="LM113" s="17">
        <f t="shared" si="263"/>
        <v>8.0810683760683766</v>
      </c>
      <c r="LN113" s="17">
        <f t="shared" si="263"/>
        <v>8.0810683760683766</v>
      </c>
      <c r="LO113" s="17">
        <f t="shared" si="263"/>
        <v>8.8287019230769221</v>
      </c>
      <c r="LP113" s="17">
        <f t="shared" si="263"/>
        <v>8.8287019230769221</v>
      </c>
      <c r="LQ113" s="17">
        <f t="shared" si="263"/>
        <v>8.8287019230769221</v>
      </c>
      <c r="LR113" s="17">
        <f t="shared" si="263"/>
        <v>2.1</v>
      </c>
      <c r="LS113" s="17">
        <f t="shared" si="263"/>
        <v>2.1</v>
      </c>
      <c r="LT113" s="17">
        <f t="shared" si="263"/>
        <v>8.0810683760683766</v>
      </c>
      <c r="LU113" s="17">
        <f t="shared" si="263"/>
        <v>8.0810683760683766</v>
      </c>
      <c r="LV113" s="17">
        <f t="shared" si="263"/>
        <v>8.8287019230769221</v>
      </c>
      <c r="LW113" s="17">
        <f t="shared" si="263"/>
        <v>8.8287019230769221</v>
      </c>
      <c r="LX113" s="17">
        <f t="shared" si="263"/>
        <v>8.8287019230769221</v>
      </c>
      <c r="LY113" s="17">
        <f t="shared" si="263"/>
        <v>2.1</v>
      </c>
      <c r="LZ113" s="17">
        <f t="shared" si="263"/>
        <v>2.1</v>
      </c>
      <c r="MA113" s="17">
        <f t="shared" si="263"/>
        <v>2.7028916923076922</v>
      </c>
      <c r="MB113" s="17">
        <f t="shared" si="263"/>
        <v>2.7032904301994303</v>
      </c>
      <c r="MC113" s="17">
        <f t="shared" si="263"/>
        <v>2.779150314102564</v>
      </c>
      <c r="MD113" s="17">
        <f t="shared" si="263"/>
        <v>2.7795988942307694</v>
      </c>
      <c r="ME113" s="17">
        <f t="shared" si="263"/>
        <v>2.7800474743589745</v>
      </c>
      <c r="MF113" s="17">
        <f t="shared" si="263"/>
        <v>2.1</v>
      </c>
      <c r="MG113" s="17">
        <f t="shared" si="263"/>
        <v>2.1</v>
      </c>
      <c r="MH113" s="17">
        <f t="shared" si="263"/>
        <v>2.7056828575498573</v>
      </c>
      <c r="MI113" s="17">
        <f t="shared" si="263"/>
        <v>2.7060815954415958</v>
      </c>
      <c r="MJ113" s="17">
        <f t="shared" si="263"/>
        <v>2.7822903750000001</v>
      </c>
      <c r="MK113" s="17">
        <f t="shared" si="263"/>
        <v>2.7827389551282051</v>
      </c>
      <c r="ML113" s="17">
        <f t="shared" si="263"/>
        <v>2.7831875352564102</v>
      </c>
      <c r="MM113" s="17">
        <f t="shared" si="263"/>
        <v>2.1</v>
      </c>
      <c r="MN113" s="17">
        <f t="shared" si="263"/>
        <v>2.1</v>
      </c>
      <c r="MO113" s="17">
        <f t="shared" si="263"/>
        <v>2.7084740227920228</v>
      </c>
      <c r="MP113" s="17">
        <f t="shared" si="263"/>
        <v>2.7088727606837608</v>
      </c>
      <c r="MQ113" s="17">
        <f t="shared" si="263"/>
        <v>2.7854304358974358</v>
      </c>
      <c r="MR113" s="17">
        <f t="shared" si="263"/>
        <v>2.7858790160256408</v>
      </c>
      <c r="MS113" s="17">
        <f t="shared" si="263"/>
        <v>2.7863275961538463</v>
      </c>
      <c r="MT113" s="17">
        <f t="shared" si="263"/>
        <v>2.1</v>
      </c>
      <c r="MU113" s="17">
        <f t="shared" si="263"/>
        <v>2.1</v>
      </c>
      <c r="MV113" s="17">
        <f t="shared" si="263"/>
        <v>2.7112651880341883</v>
      </c>
      <c r="MW113" s="17">
        <f t="shared" si="263"/>
        <v>2.7116639259259259</v>
      </c>
      <c r="MX113" s="17">
        <f t="shared" si="263"/>
        <v>2.7885704967948719</v>
      </c>
      <c r="MY113" s="17">
        <f t="shared" si="263"/>
        <v>2.7890190769230769</v>
      </c>
      <c r="MZ113" s="17">
        <f t="shared" si="263"/>
        <v>2.789467657051282</v>
      </c>
      <c r="NA113" s="17">
        <f t="shared" si="263"/>
        <v>2.1</v>
      </c>
      <c r="NB113" s="17">
        <f t="shared" si="263"/>
        <v>2.1</v>
      </c>
      <c r="NC113" s="17">
        <f t="shared" si="263"/>
        <v>2.7140563532763533</v>
      </c>
      <c r="ND113" s="17">
        <f t="shared" si="263"/>
        <v>2.7144550911680909</v>
      </c>
      <c r="NE113" s="17">
        <f t="shared" si="263"/>
        <v>2.7917105576923076</v>
      </c>
      <c r="NF113" s="17">
        <f t="shared" si="263"/>
        <v>2.7921591378205131</v>
      </c>
      <c r="NG113" s="17">
        <f t="shared" si="263"/>
        <v>2.7926077179487176</v>
      </c>
      <c r="NH113" s="17">
        <f t="shared" si="263"/>
        <v>2.1</v>
      </c>
      <c r="NI113" s="17">
        <f t="shared" si="263"/>
        <v>2.1</v>
      </c>
    </row>
    <row r="114" spans="1:373" ht="15.75" customHeight="1"/>
    <row r="115" spans="1:373" s="1320" customFormat="1" ht="15.75" customHeight="1">
      <c r="A115" s="1319"/>
      <c r="B115" s="1321" t="s">
        <v>372</v>
      </c>
      <c r="C115" s="1322">
        <f>C19*(SUMIF(Data!$G:$G,'Deployment needs'!C1,Data!$H:$H))</f>
        <v>232</v>
      </c>
      <c r="D115" s="1322">
        <f>D19*(SUMIF(Data!$G:$G,'Deployment needs'!D1,Data!$H:$H))</f>
        <v>232</v>
      </c>
      <c r="E115" s="1322">
        <f>E19*(SUMIF(Data!$G:$G,'Deployment needs'!E1,Data!$H:$H))</f>
        <v>261</v>
      </c>
      <c r="F115" s="1322">
        <f>F19*(SUMIF(Data!$G:$G,'Deployment needs'!F1,Data!$H:$H))</f>
        <v>261</v>
      </c>
      <c r="G115" s="1322">
        <f>G19*(SUMIF(Data!$G:$G,'Deployment needs'!G1,Data!$H:$H))</f>
        <v>261</v>
      </c>
      <c r="H115" s="1322">
        <f>H19*(SUMIF(Data!$G:$G,'Deployment needs'!H1,Data!$H:$H))</f>
        <v>0</v>
      </c>
      <c r="I115" s="1322">
        <f>I19*(SUMIF(Data!$G:$G,'Deployment needs'!I1,Data!$H:$H))</f>
        <v>0</v>
      </c>
      <c r="J115" s="1322">
        <f>J19*(SUMIF(Data!$G:$G,'Deployment needs'!J1,Data!$H:$H))</f>
        <v>232</v>
      </c>
      <c r="K115" s="1322">
        <f>K19*(SUMIF(Data!$G:$G,'Deployment needs'!K1,Data!$H:$H))</f>
        <v>232</v>
      </c>
      <c r="L115" s="1322">
        <f>L19*(SUMIF(Data!$G:$G,'Deployment needs'!L1,Data!$H:$H))</f>
        <v>261</v>
      </c>
      <c r="M115" s="1322">
        <f>M19*(SUMIF(Data!$G:$G,'Deployment needs'!M1,Data!$H:$H))</f>
        <v>261</v>
      </c>
      <c r="N115" s="1322">
        <f>N19*(SUMIF(Data!$G:$G,'Deployment needs'!N1,Data!$H:$H))</f>
        <v>261</v>
      </c>
      <c r="O115" s="1322">
        <f>O19*(SUMIF(Data!$G:$G,'Deployment needs'!O1,Data!$H:$H))</f>
        <v>0</v>
      </c>
      <c r="P115" s="1322">
        <f>P19*(SUMIF(Data!$G:$G,'Deployment needs'!P1,Data!$H:$H))</f>
        <v>0</v>
      </c>
      <c r="Q115" s="1322">
        <f>Q19*(SUMIF(Data!$G:$G,'Deployment needs'!Q1,Data!$H:$H))</f>
        <v>232</v>
      </c>
      <c r="R115" s="1322">
        <f>R19*(SUMIF(Data!$G:$G,'Deployment needs'!R1,Data!$H:$H))</f>
        <v>232</v>
      </c>
      <c r="S115" s="1322">
        <f>S19*(SUMIF(Data!$G:$G,'Deployment needs'!S1,Data!$H:$H))</f>
        <v>261</v>
      </c>
      <c r="T115" s="1322">
        <f>T19*(SUMIF(Data!$G:$G,'Deployment needs'!T1,Data!$H:$H))</f>
        <v>261</v>
      </c>
      <c r="U115" s="1322">
        <f>U19*(SUMIF(Data!$G:$G,'Deployment needs'!U1,Data!$H:$H))</f>
        <v>261</v>
      </c>
      <c r="V115" s="1322">
        <f>V19*(SUMIF(Data!$G:$G,'Deployment needs'!V1,Data!$H:$H))</f>
        <v>0</v>
      </c>
      <c r="W115" s="1322">
        <f>W19*(SUMIF(Data!$G:$G,'Deployment needs'!W1,Data!$H:$H))</f>
        <v>0</v>
      </c>
      <c r="X115" s="1322">
        <f>X19*(SUMIF(Data!$G:$G,'Deployment needs'!X1,Data!$H:$H))</f>
        <v>232</v>
      </c>
      <c r="Y115" s="1322">
        <f>Y19*(SUMIF(Data!$G:$G,'Deployment needs'!Y1,Data!$H:$H))</f>
        <v>232</v>
      </c>
      <c r="Z115" s="1322">
        <f>Z19*(SUMIF(Data!$G:$G,'Deployment needs'!Z1,Data!$H:$H))</f>
        <v>261</v>
      </c>
      <c r="AA115" s="1322">
        <f>AA19*(SUMIF(Data!$G:$G,'Deployment needs'!AA1,Data!$H:$H))</f>
        <v>261</v>
      </c>
      <c r="AB115" s="1322">
        <f>AB19*(SUMIF(Data!$G:$G,'Deployment needs'!AB1,Data!$H:$H))</f>
        <v>261</v>
      </c>
      <c r="AC115" s="1322">
        <f>AC19*(SUMIF(Data!$G:$G,'Deployment needs'!AC1,Data!$H:$H))</f>
        <v>0</v>
      </c>
      <c r="AD115" s="1322">
        <f>AD19*(SUMIF(Data!$G:$G,'Deployment needs'!AD1,Data!$H:$H))</f>
        <v>0</v>
      </c>
      <c r="AE115" s="1322">
        <f>AE19*(SUMIF(Data!$G:$G,'Deployment needs'!AE1,Data!$H:$H))</f>
        <v>232</v>
      </c>
      <c r="AF115" s="1322">
        <f>AF19*(SUMIF(Data!$G:$G,'Deployment needs'!AF1,Data!$H:$H))</f>
        <v>232</v>
      </c>
      <c r="AG115" s="1322">
        <f>AG19*(SUMIF(Data!$G:$G,'Deployment needs'!AG1,Data!$H:$H))</f>
        <v>261</v>
      </c>
      <c r="AH115" s="1322">
        <f>AH19*(SUMIF(Data!$G:$G,'Deployment needs'!AH1,Data!$H:$H))</f>
        <v>261</v>
      </c>
      <c r="AI115" s="1322">
        <f>AI19*(SUMIF(Data!$G:$G,'Deployment needs'!AI1,Data!$H:$H))</f>
        <v>261</v>
      </c>
      <c r="AJ115" s="1322">
        <f>AJ19*(SUMIF(Data!$G:$G,'Deployment needs'!AJ1,Data!$H:$H))</f>
        <v>0</v>
      </c>
      <c r="AK115" s="1322">
        <f>AK19*(SUMIF(Data!$G:$G,'Deployment needs'!AK1,Data!$H:$H))</f>
        <v>0</v>
      </c>
      <c r="AL115" s="1322">
        <f>AL19*(SUMIF(Data!$G:$G,'Deployment needs'!AL1,Data!$H:$H))</f>
        <v>232</v>
      </c>
      <c r="AM115" s="1322">
        <f>AM19*(SUMIF(Data!$G:$G,'Deployment needs'!AM1,Data!$H:$H))</f>
        <v>232</v>
      </c>
      <c r="AN115" s="1322">
        <f>AN19*(SUMIF(Data!$G:$G,'Deployment needs'!AN1,Data!$H:$H))</f>
        <v>261</v>
      </c>
      <c r="AO115" s="1322">
        <f>AO19*(SUMIF(Data!$G:$G,'Deployment needs'!AO1,Data!$H:$H))</f>
        <v>261</v>
      </c>
      <c r="AP115" s="1322">
        <f>AP19*(SUMIF(Data!$G:$G,'Deployment needs'!AP1,Data!$H:$H))</f>
        <v>261</v>
      </c>
      <c r="AQ115" s="1322">
        <f>AQ19*(SUMIF(Data!$G:$G,'Deployment needs'!AQ1,Data!$H:$H))</f>
        <v>0</v>
      </c>
      <c r="AR115" s="1322">
        <f>AR19*(SUMIF(Data!$G:$G,'Deployment needs'!AR1,Data!$H:$H))</f>
        <v>0</v>
      </c>
      <c r="AS115" s="1322">
        <f>AS19*(SUMIF(Data!$G:$G,'Deployment needs'!AS1,Data!$H:$H))</f>
        <v>232</v>
      </c>
      <c r="AT115" s="1322">
        <f>AT19*(SUMIF(Data!$G:$G,'Deployment needs'!AT1,Data!$H:$H))</f>
        <v>232</v>
      </c>
      <c r="AU115" s="1322">
        <f>AU19*(SUMIF(Data!$G:$G,'Deployment needs'!AU1,Data!$H:$H))</f>
        <v>261</v>
      </c>
      <c r="AV115" s="1322">
        <f>AV19*(SUMIF(Data!$G:$G,'Deployment needs'!AV1,Data!$H:$H))</f>
        <v>261</v>
      </c>
      <c r="AW115" s="1322">
        <f>AW19*(SUMIF(Data!$G:$G,'Deployment needs'!AW1,Data!$H:$H))</f>
        <v>261</v>
      </c>
      <c r="AX115" s="1322">
        <f>AX19*(SUMIF(Data!$G:$G,'Deployment needs'!AX1,Data!$H:$H))</f>
        <v>0</v>
      </c>
      <c r="AY115" s="1322">
        <f>AY19*(SUMIF(Data!$G:$G,'Deployment needs'!AY1,Data!$H:$H))</f>
        <v>0</v>
      </c>
      <c r="AZ115" s="1322">
        <f>AZ19*(SUMIF(Data!$G:$G,'Deployment needs'!AZ1,Data!$H:$H))</f>
        <v>232</v>
      </c>
      <c r="BA115" s="1322">
        <f>BA19*(SUMIF(Data!$G:$G,'Deployment needs'!BA1,Data!$H:$H))</f>
        <v>232</v>
      </c>
      <c r="BB115" s="1322">
        <f>BB19*(SUMIF(Data!$G:$G,'Deployment needs'!BB1,Data!$H:$H))</f>
        <v>261</v>
      </c>
      <c r="BC115" s="1322">
        <f>BC19*(SUMIF(Data!$G:$G,'Deployment needs'!BC1,Data!$H:$H))</f>
        <v>261</v>
      </c>
      <c r="BD115" s="1322">
        <f>BD19*(SUMIF(Data!$G:$G,'Deployment needs'!BD1,Data!$H:$H))</f>
        <v>261</v>
      </c>
      <c r="BE115" s="1322">
        <f>BE19*(SUMIF(Data!$G:$G,'Deployment needs'!BE1,Data!$H:$H))</f>
        <v>0</v>
      </c>
      <c r="BF115" s="1322">
        <f>BF19*(SUMIF(Data!$G:$G,'Deployment needs'!BF1,Data!$H:$H))</f>
        <v>0</v>
      </c>
      <c r="BG115" s="1322">
        <f>BG19*(SUMIF(Data!$G:$G,'Deployment needs'!BG1,Data!$H:$H))</f>
        <v>232</v>
      </c>
      <c r="BH115" s="1322">
        <f>BH19*(SUMIF(Data!$G:$G,'Deployment needs'!BH1,Data!$H:$H))</f>
        <v>232</v>
      </c>
      <c r="BI115" s="1322">
        <f>BI19*(SUMIF(Data!$G:$G,'Deployment needs'!BI1,Data!$H:$H))</f>
        <v>261</v>
      </c>
      <c r="BJ115" s="1322">
        <f>BJ19*(SUMIF(Data!$G:$G,'Deployment needs'!BJ1,Data!$H:$H))</f>
        <v>261</v>
      </c>
      <c r="BK115" s="1322">
        <f>BK19*(SUMIF(Data!$G:$G,'Deployment needs'!BK1,Data!$H:$H))</f>
        <v>261</v>
      </c>
      <c r="BL115" s="1322">
        <f>BL19*(SUMIF(Data!$G:$G,'Deployment needs'!BL1,Data!$H:$H))</f>
        <v>0</v>
      </c>
      <c r="BM115" s="1322">
        <f>BM19*(SUMIF(Data!$G:$G,'Deployment needs'!BM1,Data!$H:$H))</f>
        <v>0</v>
      </c>
      <c r="BN115" s="1322">
        <f>BN19*(SUMIF(Data!$G:$G,'Deployment needs'!BN1,Data!$H:$H))</f>
        <v>232</v>
      </c>
      <c r="BO115" s="1322">
        <f>BO19*(SUMIF(Data!$G:$G,'Deployment needs'!BO1,Data!$H:$H))</f>
        <v>232</v>
      </c>
      <c r="BP115" s="1322">
        <f>BP19*(SUMIF(Data!$G:$G,'Deployment needs'!BP1,Data!$H:$H))</f>
        <v>261</v>
      </c>
      <c r="BQ115" s="1322">
        <f>BQ19*(SUMIF(Data!$G:$G,'Deployment needs'!BQ1,Data!$H:$H))</f>
        <v>261</v>
      </c>
      <c r="BR115" s="1322">
        <f>BR19*(SUMIF(Data!$G:$G,'Deployment needs'!BR1,Data!$H:$H))</f>
        <v>261</v>
      </c>
      <c r="BS115" s="1322">
        <f>BS19*(SUMIF(Data!$G:$G,'Deployment needs'!BS1,Data!$H:$H))</f>
        <v>0</v>
      </c>
      <c r="BT115" s="1322">
        <f>BT19*(SUMIF(Data!$G:$G,'Deployment needs'!BT1,Data!$H:$H))</f>
        <v>0</v>
      </c>
      <c r="BU115" s="1322">
        <f>BU19*(SUMIF(Data!$G:$G,'Deployment needs'!BU1,Data!$H:$H))</f>
        <v>232</v>
      </c>
      <c r="BV115" s="1322">
        <f>BV19*(SUMIF(Data!$G:$G,'Deployment needs'!BV1,Data!$H:$H))</f>
        <v>232</v>
      </c>
      <c r="BW115" s="1322">
        <f>BW19*(SUMIF(Data!$G:$G,'Deployment needs'!BW1,Data!$H:$H))</f>
        <v>261</v>
      </c>
      <c r="BX115" s="1322">
        <f>BX19*(SUMIF(Data!$G:$G,'Deployment needs'!BX1,Data!$H:$H))</f>
        <v>261</v>
      </c>
      <c r="BY115" s="1322">
        <f>BY19*(SUMIF(Data!$G:$G,'Deployment needs'!BY1,Data!$H:$H))</f>
        <v>261</v>
      </c>
      <c r="BZ115" s="1322">
        <f>BZ19*(SUMIF(Data!$G:$G,'Deployment needs'!BZ1,Data!$H:$H))</f>
        <v>0</v>
      </c>
      <c r="CA115" s="1322">
        <f>CA19*(SUMIF(Data!$G:$G,'Deployment needs'!CA1,Data!$H:$H))</f>
        <v>0</v>
      </c>
      <c r="CB115" s="1322">
        <f>CB19*(SUMIF(Data!$G:$G,'Deployment needs'!CB1,Data!$H:$H))</f>
        <v>232</v>
      </c>
      <c r="CC115" s="1322">
        <f>CC19*(SUMIF(Data!$G:$G,'Deployment needs'!CC1,Data!$H:$H))</f>
        <v>232</v>
      </c>
      <c r="CD115" s="1322">
        <f>CD19*(SUMIF(Data!$G:$G,'Deployment needs'!CD1,Data!$H:$H))</f>
        <v>0</v>
      </c>
      <c r="CE115" s="1322">
        <f>CE19*(SUMIF(Data!$G:$G,'Deployment needs'!CE1,Data!$H:$H))</f>
        <v>0</v>
      </c>
      <c r="CF115" s="1322">
        <f>CF19*(SUMIF(Data!$G:$G,'Deployment needs'!CF1,Data!$H:$H))</f>
        <v>0</v>
      </c>
      <c r="CG115" s="1322">
        <f>CG19*(SUMIF(Data!$G:$G,'Deployment needs'!CG1,Data!$H:$H))</f>
        <v>0</v>
      </c>
      <c r="CH115" s="1322">
        <f>CH19*(SUMIF(Data!$G:$G,'Deployment needs'!CH1,Data!$H:$H))</f>
        <v>0</v>
      </c>
      <c r="CI115" s="1322">
        <f>CI19*(SUMIF(Data!$G:$G,'Deployment needs'!CI1,Data!$H:$H))</f>
        <v>0</v>
      </c>
      <c r="CJ115" s="1322">
        <f>CJ19*(SUMIF(Data!$G:$G,'Deployment needs'!CJ1,Data!$H:$H))</f>
        <v>0</v>
      </c>
      <c r="CK115" s="1322">
        <f>CK19*(SUMIF(Data!$G:$G,'Deployment needs'!CK1,Data!$H:$H))</f>
        <v>0</v>
      </c>
      <c r="CL115" s="1322">
        <f>CL19*(SUMIF(Data!$G:$G,'Deployment needs'!CL1,Data!$H:$H))</f>
        <v>0</v>
      </c>
      <c r="CM115" s="1322">
        <f>CM19*(SUMIF(Data!$G:$G,'Deployment needs'!CM1,Data!$H:$H))</f>
        <v>0</v>
      </c>
      <c r="CN115" s="1322">
        <f>CN19*(SUMIF(Data!$G:$G,'Deployment needs'!CN1,Data!$H:$H))</f>
        <v>0</v>
      </c>
      <c r="CO115" s="1322">
        <f>CO19*(SUMIF(Data!$G:$G,'Deployment needs'!CO1,Data!$H:$H))</f>
        <v>0</v>
      </c>
      <c r="CP115" s="1322">
        <f>CP19*(SUMIF(Data!$G:$G,'Deployment needs'!CP1,Data!$H:$H))</f>
        <v>0</v>
      </c>
      <c r="CQ115" s="1322">
        <f>CQ19*(SUMIF(Data!$G:$G,'Deployment needs'!CQ1,Data!$H:$H))</f>
        <v>232</v>
      </c>
      <c r="CR115" s="1322">
        <f>CR19*(SUMIF(Data!$G:$G,'Deployment needs'!CR1,Data!$H:$H))</f>
        <v>261</v>
      </c>
      <c r="CS115" s="1322">
        <f>CS19*(SUMIF(Data!$G:$G,'Deployment needs'!CS1,Data!$H:$H))</f>
        <v>261</v>
      </c>
      <c r="CT115" s="1322">
        <f>CT19*(SUMIF(Data!$G:$G,'Deployment needs'!CT1,Data!$H:$H))</f>
        <v>261</v>
      </c>
      <c r="CU115" s="1322">
        <f>CU19*(SUMIF(Data!$G:$G,'Deployment needs'!CU1,Data!$H:$H))</f>
        <v>0</v>
      </c>
      <c r="CV115" s="1322">
        <f>CV19*(SUMIF(Data!$G:$G,'Deployment needs'!CV1,Data!$H:$H))</f>
        <v>0</v>
      </c>
      <c r="CW115" s="1322">
        <f>CW19*(SUMIF(Data!$G:$G,'Deployment needs'!CW1,Data!$H:$H))</f>
        <v>232</v>
      </c>
      <c r="CX115" s="1322">
        <f>CX19*(SUMIF(Data!$G:$G,'Deployment needs'!CX1,Data!$H:$H))</f>
        <v>232</v>
      </c>
      <c r="CY115" s="1322">
        <f>CY19*(SUMIF(Data!$G:$G,'Deployment needs'!CY1,Data!$H:$H))</f>
        <v>261</v>
      </c>
      <c r="CZ115" s="1322">
        <f>CZ19*(SUMIF(Data!$G:$G,'Deployment needs'!CZ1,Data!$H:$H))</f>
        <v>261</v>
      </c>
      <c r="DA115" s="1322">
        <f>DA19*(SUMIF(Data!$G:$G,'Deployment needs'!DA1,Data!$H:$H))</f>
        <v>261</v>
      </c>
      <c r="DB115" s="1322">
        <f>DB19*(SUMIF(Data!$G:$G,'Deployment needs'!DB1,Data!$H:$H))</f>
        <v>0</v>
      </c>
      <c r="DC115" s="1322">
        <f>DC19*(SUMIF(Data!$G:$G,'Deployment needs'!DC1,Data!$H:$H))</f>
        <v>0</v>
      </c>
      <c r="DD115" s="1322">
        <f>DD19*(SUMIF(Data!$G:$G,'Deployment needs'!DD1,Data!$H:$H))</f>
        <v>0</v>
      </c>
      <c r="DE115" s="1322">
        <f>DE19*(SUMIF(Data!$G:$G,'Deployment needs'!DE1,Data!$H:$H))</f>
        <v>0</v>
      </c>
      <c r="DF115" s="1322">
        <f>DF19*(SUMIF(Data!$G:$G,'Deployment needs'!DF1,Data!$H:$H))</f>
        <v>0</v>
      </c>
      <c r="DG115" s="1322">
        <f>DG19*(SUMIF(Data!$G:$G,'Deployment needs'!DG1,Data!$H:$H))</f>
        <v>261</v>
      </c>
      <c r="DH115" s="1322">
        <f>DH19*(SUMIF(Data!$G:$G,'Deployment needs'!DH1,Data!$H:$H))</f>
        <v>261</v>
      </c>
      <c r="DI115" s="1322">
        <f>DI19*(SUMIF(Data!$G:$G,'Deployment needs'!DI1,Data!$H:$H))</f>
        <v>0</v>
      </c>
      <c r="DJ115" s="1322">
        <f>DJ19*(SUMIF(Data!$G:$G,'Deployment needs'!DJ1,Data!$H:$H))</f>
        <v>0</v>
      </c>
      <c r="DK115" s="1322">
        <f>DK19*(SUMIF(Data!$G:$G,'Deployment needs'!DK1,Data!$H:$H))</f>
        <v>0</v>
      </c>
      <c r="DL115" s="1322">
        <f>DL19*(SUMIF(Data!$G:$G,'Deployment needs'!DL1,Data!$H:$H))</f>
        <v>232</v>
      </c>
      <c r="DM115" s="1322">
        <f>DM19*(SUMIF(Data!$G:$G,'Deployment needs'!DM1,Data!$H:$H))</f>
        <v>261</v>
      </c>
      <c r="DN115" s="1322">
        <f>DN19*(SUMIF(Data!$G:$G,'Deployment needs'!DN1,Data!$H:$H))</f>
        <v>261</v>
      </c>
      <c r="DO115" s="1322">
        <f>DO19*(SUMIF(Data!$G:$G,'Deployment needs'!DO1,Data!$H:$H))</f>
        <v>261</v>
      </c>
      <c r="DP115" s="1322">
        <f>DP19*(SUMIF(Data!$G:$G,'Deployment needs'!DP1,Data!$H:$H))</f>
        <v>0</v>
      </c>
      <c r="DQ115" s="1322">
        <f>DQ19*(SUMIF(Data!$G:$G,'Deployment needs'!DQ1,Data!$H:$H))</f>
        <v>0</v>
      </c>
      <c r="DR115" s="1322">
        <f>DR19*(SUMIF(Data!$G:$G,'Deployment needs'!DR1,Data!$H:$H))</f>
        <v>232</v>
      </c>
      <c r="DS115" s="1322">
        <f>DS19*(SUMIF(Data!$G:$G,'Deployment needs'!DS1,Data!$H:$H))</f>
        <v>662.80000000000007</v>
      </c>
      <c r="DT115" s="1322">
        <f>DT19*(SUMIF(Data!$G:$G,'Deployment needs'!DT1,Data!$H:$H))</f>
        <v>745.65</v>
      </c>
      <c r="DU115" s="1322">
        <f>DU19*(SUMIF(Data!$G:$G,'Deployment needs'!DU1,Data!$H:$H))</f>
        <v>745.65</v>
      </c>
      <c r="DV115" s="1322">
        <f>DV19*(SUMIF(Data!$G:$G,'Deployment needs'!DV1,Data!$H:$H))</f>
        <v>745.65</v>
      </c>
      <c r="DW115" s="1322">
        <f>DW19*(SUMIF(Data!$G:$G,'Deployment needs'!DW1,Data!$H:$H))</f>
        <v>0</v>
      </c>
      <c r="DX115" s="1322">
        <f>DX19*(SUMIF(Data!$G:$G,'Deployment needs'!DX1,Data!$H:$H))</f>
        <v>0</v>
      </c>
      <c r="DY115" s="1322">
        <f>DY19*(SUMIF(Data!$G:$G,'Deployment needs'!DY1,Data!$H:$H))</f>
        <v>662.80000000000007</v>
      </c>
      <c r="DZ115" s="1322">
        <f>DZ19*(SUMIF(Data!$G:$G,'Deployment needs'!DZ1,Data!$H:$H))</f>
        <v>662.80000000000007</v>
      </c>
      <c r="EA115" s="1322">
        <f>EA19*(SUMIF(Data!$G:$G,'Deployment needs'!EA1,Data!$H:$H))</f>
        <v>745.65</v>
      </c>
      <c r="EB115" s="1322">
        <f>EB19*(SUMIF(Data!$G:$G,'Deployment needs'!EB1,Data!$H:$H))</f>
        <v>745.65</v>
      </c>
      <c r="EC115" s="1322">
        <f>EC19*(SUMIF(Data!$G:$G,'Deployment needs'!EC1,Data!$H:$H))</f>
        <v>745.65</v>
      </c>
      <c r="ED115" s="1322">
        <f>ED19*(SUMIF(Data!$G:$G,'Deployment needs'!ED1,Data!$H:$H))</f>
        <v>0</v>
      </c>
      <c r="EE115" s="1322">
        <f>EE19*(SUMIF(Data!$G:$G,'Deployment needs'!EE1,Data!$H:$H))</f>
        <v>0</v>
      </c>
      <c r="EF115" s="1322">
        <f>EF19*(SUMIF(Data!$G:$G,'Deployment needs'!EF1,Data!$H:$H))</f>
        <v>662.80000000000007</v>
      </c>
      <c r="EG115" s="1322">
        <f>EG19*(SUMIF(Data!$G:$G,'Deployment needs'!EG1,Data!$H:$H))</f>
        <v>662.80000000000007</v>
      </c>
      <c r="EH115" s="1322">
        <f>EH19*(SUMIF(Data!$G:$G,'Deployment needs'!EH1,Data!$H:$H))</f>
        <v>745.65</v>
      </c>
      <c r="EI115" s="1322">
        <f>EI19*(SUMIF(Data!$G:$G,'Deployment needs'!EI1,Data!$H:$H))</f>
        <v>745.65</v>
      </c>
      <c r="EJ115" s="1322">
        <f>EJ19*(SUMIF(Data!$G:$G,'Deployment needs'!EJ1,Data!$H:$H))</f>
        <v>261</v>
      </c>
      <c r="EK115" s="1322">
        <f>EK19*(SUMIF(Data!$G:$G,'Deployment needs'!EK1,Data!$H:$H))</f>
        <v>0</v>
      </c>
      <c r="EL115" s="1322">
        <f>EL19*(SUMIF(Data!$G:$G,'Deployment needs'!EL1,Data!$H:$H))</f>
        <v>0</v>
      </c>
      <c r="EM115" s="1322">
        <f>EM19*(SUMIF(Data!$G:$G,'Deployment needs'!EM1,Data!$H:$H))</f>
        <v>232</v>
      </c>
      <c r="EN115" s="1322">
        <f>EN19*(SUMIF(Data!$G:$G,'Deployment needs'!EN1,Data!$H:$H))</f>
        <v>232</v>
      </c>
      <c r="EO115" s="1322">
        <f>EO19*(SUMIF(Data!$G:$G,'Deployment needs'!EO1,Data!$H:$H))</f>
        <v>261</v>
      </c>
      <c r="EP115" s="1322">
        <f>EP19*(SUMIF(Data!$G:$G,'Deployment needs'!EP1,Data!$H:$H))</f>
        <v>261</v>
      </c>
      <c r="EQ115" s="1322">
        <f>EQ19*(SUMIF(Data!$G:$G,'Deployment needs'!EQ1,Data!$H:$H))</f>
        <v>261</v>
      </c>
      <c r="ER115" s="1322">
        <f>ER19*(SUMIF(Data!$G:$G,'Deployment needs'!ER1,Data!$H:$H))</f>
        <v>0</v>
      </c>
      <c r="ES115" s="1322">
        <f>ES19*(SUMIF(Data!$G:$G,'Deployment needs'!ES1,Data!$H:$H))</f>
        <v>0</v>
      </c>
      <c r="ET115" s="1322">
        <f>ET19*(SUMIF(Data!$G:$G,'Deployment needs'!ET1,Data!$H:$H))</f>
        <v>232</v>
      </c>
      <c r="EU115" s="1322">
        <f>EU19*(SUMIF(Data!$G:$G,'Deployment needs'!EU1,Data!$H:$H))</f>
        <v>232</v>
      </c>
      <c r="EV115" s="1322">
        <f>EV19*(SUMIF(Data!$G:$G,'Deployment needs'!EV1,Data!$H:$H))</f>
        <v>261</v>
      </c>
      <c r="EW115" s="1322">
        <f>EW19*(SUMIF(Data!$G:$G,'Deployment needs'!EW1,Data!$H:$H))</f>
        <v>261</v>
      </c>
      <c r="EX115" s="1322">
        <f>EX19*(SUMIF(Data!$G:$G,'Deployment needs'!EX1,Data!$H:$H))</f>
        <v>261</v>
      </c>
      <c r="EY115" s="1322">
        <f>EY19*(SUMIF(Data!$G:$G,'Deployment needs'!EY1,Data!$H:$H))</f>
        <v>0</v>
      </c>
      <c r="EZ115" s="1322">
        <f>EZ19*(SUMIF(Data!$G:$G,'Deployment needs'!EZ1,Data!$H:$H))</f>
        <v>0</v>
      </c>
      <c r="FA115" s="1322">
        <f>FA19*(SUMIF(Data!$G:$G,'Deployment needs'!FA1,Data!$H:$H))</f>
        <v>232</v>
      </c>
      <c r="FB115" s="1322">
        <f>FB19*(SUMIF(Data!$G:$G,'Deployment needs'!FB1,Data!$H:$H))</f>
        <v>232</v>
      </c>
      <c r="FC115" s="1322">
        <f>FC19*(SUMIF(Data!$G:$G,'Deployment needs'!FC1,Data!$H:$H))</f>
        <v>261</v>
      </c>
      <c r="FD115" s="1322">
        <f>FD19*(SUMIF(Data!$G:$G,'Deployment needs'!FD1,Data!$H:$H))</f>
        <v>261</v>
      </c>
      <c r="FE115" s="1322">
        <f>FE19*(SUMIF(Data!$G:$G,'Deployment needs'!FE1,Data!$H:$H))</f>
        <v>261</v>
      </c>
      <c r="FF115" s="1322">
        <f>FF19*(SUMIF(Data!$G:$G,'Deployment needs'!FF1,Data!$H:$H))</f>
        <v>0</v>
      </c>
      <c r="FG115" s="1322">
        <f>FG19*(SUMIF(Data!$G:$G,'Deployment needs'!FG1,Data!$H:$H))</f>
        <v>0</v>
      </c>
      <c r="FH115" s="1322">
        <f>FH19*(SUMIF(Data!$G:$G,'Deployment needs'!FH1,Data!$H:$H))</f>
        <v>232</v>
      </c>
      <c r="FI115" s="1322">
        <f>FI19*(SUMIF(Data!$G:$G,'Deployment needs'!FI1,Data!$H:$H))</f>
        <v>232</v>
      </c>
      <c r="FJ115" s="1322">
        <f>FJ19*(SUMIF(Data!$G:$G,'Deployment needs'!FJ1,Data!$H:$H))</f>
        <v>261</v>
      </c>
      <c r="FK115" s="1322">
        <f>FK19*(SUMIF(Data!$G:$G,'Deployment needs'!FK1,Data!$H:$H))</f>
        <v>261</v>
      </c>
      <c r="FL115" s="1322">
        <f>FL19*(SUMIF(Data!$G:$G,'Deployment needs'!FL1,Data!$H:$H))</f>
        <v>261</v>
      </c>
      <c r="FM115" s="1322">
        <f>FM19*(SUMIF(Data!$G:$G,'Deployment needs'!FM1,Data!$H:$H))</f>
        <v>0</v>
      </c>
      <c r="FN115" s="1322">
        <f>FN19*(SUMIF(Data!$G:$G,'Deployment needs'!FN1,Data!$H:$H))</f>
        <v>0</v>
      </c>
      <c r="FO115" s="1322">
        <f>FO19*(SUMIF(Data!$G:$G,'Deployment needs'!FO1,Data!$H:$H))</f>
        <v>232</v>
      </c>
      <c r="FP115" s="1322">
        <f>FP19*(SUMIF(Data!$G:$G,'Deployment needs'!FP1,Data!$H:$H))</f>
        <v>232</v>
      </c>
      <c r="FQ115" s="1322">
        <f>FQ19*(SUMIF(Data!$G:$G,'Deployment needs'!FQ1,Data!$H:$H))</f>
        <v>261</v>
      </c>
      <c r="FR115" s="1322">
        <f>FR19*(SUMIF(Data!$G:$G,'Deployment needs'!FR1,Data!$H:$H))</f>
        <v>261</v>
      </c>
      <c r="FS115" s="1322">
        <f>FS19*(SUMIF(Data!$G:$G,'Deployment needs'!FS1,Data!$H:$H))</f>
        <v>261</v>
      </c>
      <c r="FT115" s="1322">
        <f>FT19*(SUMIF(Data!$G:$G,'Deployment needs'!FT1,Data!$H:$H))</f>
        <v>0</v>
      </c>
      <c r="FU115" s="1322">
        <f>FU19*(SUMIF(Data!$G:$G,'Deployment needs'!FU1,Data!$H:$H))</f>
        <v>0</v>
      </c>
      <c r="FV115" s="1322">
        <f>FV19*(SUMIF(Data!$G:$G,'Deployment needs'!FV1,Data!$H:$H))</f>
        <v>232</v>
      </c>
      <c r="FW115" s="1322">
        <f>FW19*(SUMIF(Data!$G:$G,'Deployment needs'!FW1,Data!$H:$H))</f>
        <v>232</v>
      </c>
      <c r="FX115" s="1322">
        <f>FX19*(SUMIF(Data!$G:$G,'Deployment needs'!FX1,Data!$H:$H))</f>
        <v>261</v>
      </c>
      <c r="FY115" s="1322">
        <f>FY19*(SUMIF(Data!$G:$G,'Deployment needs'!FY1,Data!$H:$H))</f>
        <v>261</v>
      </c>
      <c r="FZ115" s="1322">
        <f>FZ19*(SUMIF(Data!$G:$G,'Deployment needs'!FZ1,Data!$H:$H))</f>
        <v>261</v>
      </c>
      <c r="GA115" s="1322">
        <f>GA19*(SUMIF(Data!$G:$G,'Deployment needs'!GA1,Data!$H:$H))</f>
        <v>0</v>
      </c>
      <c r="GB115" s="1322">
        <f>GB19*(SUMIF(Data!$G:$G,'Deployment needs'!GB1,Data!$H:$H))</f>
        <v>0</v>
      </c>
      <c r="GC115" s="1322">
        <f>GC19*(SUMIF(Data!$G:$G,'Deployment needs'!GC1,Data!$H:$H))</f>
        <v>232</v>
      </c>
      <c r="GD115" s="1322">
        <f>GD19*(SUMIF(Data!$G:$G,'Deployment needs'!GD1,Data!$H:$H))</f>
        <v>232</v>
      </c>
      <c r="GE115" s="1322">
        <f>GE19*(SUMIF(Data!$G:$G,'Deployment needs'!GE1,Data!$H:$H))</f>
        <v>261</v>
      </c>
      <c r="GF115" s="1322">
        <f>GF19*(SUMIF(Data!$G:$G,'Deployment needs'!GF1,Data!$H:$H))</f>
        <v>261</v>
      </c>
      <c r="GG115" s="1322">
        <f>GG19*(SUMIF(Data!$G:$G,'Deployment needs'!GG1,Data!$H:$H))</f>
        <v>261</v>
      </c>
      <c r="GH115" s="1322">
        <f>GH19*(SUMIF(Data!$G:$G,'Deployment needs'!GH1,Data!$H:$H))</f>
        <v>0</v>
      </c>
      <c r="GI115" s="1322">
        <f>GI19*(SUMIF(Data!$G:$G,'Deployment needs'!GI1,Data!$H:$H))</f>
        <v>0</v>
      </c>
      <c r="GJ115" s="1322">
        <f>GJ19*(SUMIF(Data!$G:$G,'Deployment needs'!GJ1,Data!$H:$H))</f>
        <v>232</v>
      </c>
      <c r="GK115" s="1322">
        <f>GK19*(SUMIF(Data!$G:$G,'Deployment needs'!GK1,Data!$H:$H))</f>
        <v>232</v>
      </c>
      <c r="GL115" s="1322">
        <f>GL19*(SUMIF(Data!$G:$G,'Deployment needs'!GL1,Data!$H:$H))</f>
        <v>261</v>
      </c>
      <c r="GM115" s="1322">
        <f>GM19*(SUMIF(Data!$G:$G,'Deployment needs'!GM1,Data!$H:$H))</f>
        <v>261</v>
      </c>
      <c r="GN115" s="1322">
        <f>GN19*(SUMIF(Data!$G:$G,'Deployment needs'!GN1,Data!$H:$H))</f>
        <v>261</v>
      </c>
      <c r="GO115" s="1322">
        <f>GO19*(SUMIF(Data!$G:$G,'Deployment needs'!GO1,Data!$H:$H))</f>
        <v>0</v>
      </c>
      <c r="GP115" s="1322">
        <f>GP19*(SUMIF(Data!$G:$G,'Deployment needs'!GP1,Data!$H:$H))</f>
        <v>0</v>
      </c>
      <c r="GQ115" s="1322">
        <f>GQ19*(SUMIF(Data!$G:$G,'Deployment needs'!GQ1,Data!$H:$H))</f>
        <v>232</v>
      </c>
      <c r="GR115" s="1322">
        <f>GR19*(SUMIF(Data!$G:$G,'Deployment needs'!GR1,Data!$H:$H))</f>
        <v>232</v>
      </c>
      <c r="GS115" s="1322">
        <f>GS19*(SUMIF(Data!$G:$G,'Deployment needs'!GS1,Data!$H:$H))</f>
        <v>261</v>
      </c>
      <c r="GT115" s="1322">
        <f>GT19*(SUMIF(Data!$G:$G,'Deployment needs'!GT1,Data!$H:$H))</f>
        <v>261</v>
      </c>
      <c r="GU115" s="1322">
        <f>GU19*(SUMIF(Data!$G:$G,'Deployment needs'!GU1,Data!$H:$H))</f>
        <v>261</v>
      </c>
      <c r="GV115" s="1322">
        <f>GV19*(SUMIF(Data!$G:$G,'Deployment needs'!GV1,Data!$H:$H))</f>
        <v>0</v>
      </c>
      <c r="GW115" s="1322">
        <f>GW19*(SUMIF(Data!$G:$G,'Deployment needs'!GW1,Data!$H:$H))</f>
        <v>0</v>
      </c>
      <c r="GX115" s="1322">
        <f>GX19*(SUMIF(Data!$G:$G,'Deployment needs'!GX1,Data!$H:$H))</f>
        <v>232</v>
      </c>
      <c r="GY115" s="1322">
        <f>GY19*(SUMIF(Data!$G:$G,'Deployment needs'!GY1,Data!$H:$H))</f>
        <v>232</v>
      </c>
      <c r="GZ115" s="1322">
        <f>GZ19*(SUMIF(Data!$G:$G,'Deployment needs'!GZ1,Data!$H:$H))</f>
        <v>261</v>
      </c>
      <c r="HA115" s="1322">
        <f>HA19*(SUMIF(Data!$G:$G,'Deployment needs'!HA1,Data!$H:$H))</f>
        <v>261</v>
      </c>
      <c r="HB115" s="1322">
        <f>HB19*(SUMIF(Data!$G:$G,'Deployment needs'!HB1,Data!$H:$H))</f>
        <v>261</v>
      </c>
      <c r="HC115" s="1322">
        <f>HC19*(SUMIF(Data!$G:$G,'Deployment needs'!HC1,Data!$H:$H))</f>
        <v>0</v>
      </c>
      <c r="HD115" s="1322">
        <f>HD19*(SUMIF(Data!$G:$G,'Deployment needs'!HD1,Data!$H:$H))</f>
        <v>0</v>
      </c>
      <c r="HE115" s="1322">
        <f>HE19*(SUMIF(Data!$G:$G,'Deployment needs'!HE1,Data!$H:$H))</f>
        <v>232</v>
      </c>
      <c r="HF115" s="1322">
        <f>HF19*(SUMIF(Data!$G:$G,'Deployment needs'!HF1,Data!$H:$H))</f>
        <v>232</v>
      </c>
      <c r="HG115" s="1322">
        <f>HG19*(SUMIF(Data!$G:$G,'Deployment needs'!HG1,Data!$H:$H))</f>
        <v>261</v>
      </c>
      <c r="HH115" s="1322">
        <f>HH19*(SUMIF(Data!$G:$G,'Deployment needs'!HH1,Data!$H:$H))</f>
        <v>261</v>
      </c>
      <c r="HI115" s="1322">
        <f>HI19*(SUMIF(Data!$G:$G,'Deployment needs'!HI1,Data!$H:$H))</f>
        <v>261</v>
      </c>
      <c r="HJ115" s="1322">
        <f>HJ19*(SUMIF(Data!$G:$G,'Deployment needs'!HJ1,Data!$H:$H))</f>
        <v>0</v>
      </c>
      <c r="HK115" s="1322">
        <f>HK19*(SUMIF(Data!$G:$G,'Deployment needs'!HK1,Data!$H:$H))</f>
        <v>0</v>
      </c>
      <c r="HL115" s="1322">
        <f>HL19*(SUMIF(Data!$G:$G,'Deployment needs'!HL1,Data!$H:$H))</f>
        <v>232</v>
      </c>
      <c r="HM115" s="1322">
        <f>HM19*(SUMIF(Data!$G:$G,'Deployment needs'!HM1,Data!$H:$H))</f>
        <v>232</v>
      </c>
      <c r="HN115" s="1322">
        <f>HN19*(SUMIF(Data!$G:$G,'Deployment needs'!HN1,Data!$H:$H))</f>
        <v>261</v>
      </c>
      <c r="HO115" s="1322">
        <f>HO19*(SUMIF(Data!$G:$G,'Deployment needs'!HO1,Data!$H:$H))</f>
        <v>261</v>
      </c>
      <c r="HP115" s="1322">
        <f>HP19*(SUMIF(Data!$G:$G,'Deployment needs'!HP1,Data!$H:$H))</f>
        <v>261</v>
      </c>
      <c r="HQ115" s="1322">
        <f>HQ19*(SUMIF(Data!$G:$G,'Deployment needs'!HQ1,Data!$H:$H))</f>
        <v>0</v>
      </c>
      <c r="HR115" s="1322">
        <f>HR19*(SUMIF(Data!$G:$G,'Deployment needs'!HR1,Data!$H:$H))</f>
        <v>0</v>
      </c>
      <c r="HS115" s="1322">
        <f>HS19*(SUMIF(Data!$G:$G,'Deployment needs'!HS1,Data!$H:$H))</f>
        <v>232</v>
      </c>
      <c r="HT115" s="1322">
        <f>HT19*(SUMIF(Data!$G:$G,'Deployment needs'!HT1,Data!$H:$H))</f>
        <v>232</v>
      </c>
      <c r="HU115" s="1322">
        <f>HU19*(SUMIF(Data!$G:$G,'Deployment needs'!HU1,Data!$H:$H))</f>
        <v>261</v>
      </c>
      <c r="HV115" s="1322">
        <f>HV19*(SUMIF(Data!$G:$G,'Deployment needs'!HV1,Data!$H:$H))</f>
        <v>261</v>
      </c>
      <c r="HW115" s="1322">
        <f>HW19*(SUMIF(Data!$G:$G,'Deployment needs'!HW1,Data!$H:$H))</f>
        <v>261</v>
      </c>
      <c r="HX115" s="1322">
        <f>HX19*(SUMIF(Data!$G:$G,'Deployment needs'!HX1,Data!$H:$H))</f>
        <v>0</v>
      </c>
      <c r="HY115" s="1322">
        <f>HY19*(SUMIF(Data!$G:$G,'Deployment needs'!HY1,Data!$H:$H))</f>
        <v>0</v>
      </c>
      <c r="HZ115" s="1322">
        <f>HZ19*(SUMIF(Data!$G:$G,'Deployment needs'!HZ1,Data!$H:$H))</f>
        <v>232</v>
      </c>
      <c r="IA115" s="1322">
        <f>IA19*(SUMIF(Data!$G:$G,'Deployment needs'!IA1,Data!$H:$H))</f>
        <v>232</v>
      </c>
      <c r="IB115" s="1322">
        <f>IB19*(SUMIF(Data!$G:$G,'Deployment needs'!IB1,Data!$H:$H))</f>
        <v>261</v>
      </c>
      <c r="IC115" s="1322">
        <f>IC19*(SUMIF(Data!$G:$G,'Deployment needs'!IC1,Data!$H:$H))</f>
        <v>261</v>
      </c>
      <c r="ID115" s="1322">
        <f>ID19*(SUMIF(Data!$G:$G,'Deployment needs'!ID1,Data!$H:$H))</f>
        <v>261</v>
      </c>
      <c r="IE115" s="1322">
        <f>IE19*(SUMIF(Data!$G:$G,'Deployment needs'!IE1,Data!$H:$H))</f>
        <v>0</v>
      </c>
      <c r="IF115" s="1322">
        <f>IF19*(SUMIF(Data!$G:$G,'Deployment needs'!IF1,Data!$H:$H))</f>
        <v>0</v>
      </c>
      <c r="IG115" s="1322">
        <f>IG19*(SUMIF(Data!$G:$G,'Deployment needs'!IG1,Data!$H:$H))</f>
        <v>232</v>
      </c>
      <c r="IH115" s="1322">
        <f>IH19*(SUMIF(Data!$G:$G,'Deployment needs'!IH1,Data!$H:$H))</f>
        <v>232</v>
      </c>
      <c r="II115" s="1322">
        <f>II19*(SUMIF(Data!$G:$G,'Deployment needs'!II1,Data!$H:$H))</f>
        <v>261</v>
      </c>
      <c r="IJ115" s="1322">
        <f>IJ19*(SUMIF(Data!$G:$G,'Deployment needs'!IJ1,Data!$H:$H))</f>
        <v>261</v>
      </c>
      <c r="IK115" s="1322">
        <f>IK19*(SUMIF(Data!$G:$G,'Deployment needs'!IK1,Data!$H:$H))</f>
        <v>261</v>
      </c>
      <c r="IL115" s="1322">
        <f>IL19*(SUMIF(Data!$G:$G,'Deployment needs'!IL1,Data!$H:$H))</f>
        <v>0</v>
      </c>
      <c r="IM115" s="1322">
        <f>IM19*(SUMIF(Data!$G:$G,'Deployment needs'!IM1,Data!$H:$H))</f>
        <v>0</v>
      </c>
      <c r="IN115" s="1322">
        <f>IN19*(SUMIF(Data!$G:$G,'Deployment needs'!IN1,Data!$H:$H))</f>
        <v>232</v>
      </c>
      <c r="IO115" s="1322">
        <f>IO19*(SUMIF(Data!$G:$G,'Deployment needs'!IO1,Data!$H:$H))</f>
        <v>232</v>
      </c>
      <c r="IP115" s="1322">
        <f>IP19*(SUMIF(Data!$G:$G,'Deployment needs'!IP1,Data!$H:$H))</f>
        <v>261</v>
      </c>
      <c r="IQ115" s="1322">
        <f>IQ19*(SUMIF(Data!$G:$G,'Deployment needs'!IQ1,Data!$H:$H))</f>
        <v>261</v>
      </c>
      <c r="IR115" s="1322">
        <f>IR19*(SUMIF(Data!$G:$G,'Deployment needs'!IR1,Data!$H:$H))</f>
        <v>261</v>
      </c>
      <c r="IS115" s="1322">
        <f>IS19*(SUMIF(Data!$G:$G,'Deployment needs'!IS1,Data!$H:$H))</f>
        <v>0</v>
      </c>
      <c r="IT115" s="1322">
        <f>IT19*(SUMIF(Data!$G:$G,'Deployment needs'!IT1,Data!$H:$H))</f>
        <v>0</v>
      </c>
      <c r="IU115" s="1322">
        <f>IU19*(SUMIF(Data!$G:$G,'Deployment needs'!IU1,Data!$H:$H))</f>
        <v>232</v>
      </c>
      <c r="IV115" s="1322">
        <f>IV19*(SUMIF(Data!$G:$G,'Deployment needs'!IV1,Data!$H:$H))</f>
        <v>232</v>
      </c>
      <c r="IW115" s="1322">
        <f>IW19*(SUMIF(Data!$G:$G,'Deployment needs'!IW1,Data!$H:$H))</f>
        <v>261</v>
      </c>
      <c r="IX115" s="1322">
        <f>IX19*(SUMIF(Data!$G:$G,'Deployment needs'!IX1,Data!$H:$H))</f>
        <v>261</v>
      </c>
      <c r="IY115" s="1322">
        <f>IY19*(SUMIF(Data!$G:$G,'Deployment needs'!IY1,Data!$H:$H))</f>
        <v>261</v>
      </c>
      <c r="IZ115" s="1322">
        <f>IZ19*(SUMIF(Data!$G:$G,'Deployment needs'!IZ1,Data!$H:$H))</f>
        <v>0</v>
      </c>
      <c r="JA115" s="1322">
        <f>JA19*(SUMIF(Data!$G:$G,'Deployment needs'!JA1,Data!$H:$H))</f>
        <v>0</v>
      </c>
      <c r="JB115" s="1322">
        <f>JB19*(SUMIF(Data!$G:$G,'Deployment needs'!JB1,Data!$H:$H))</f>
        <v>232</v>
      </c>
      <c r="JC115" s="1322">
        <f>JC19*(SUMIF(Data!$G:$G,'Deployment needs'!JC1,Data!$H:$H))</f>
        <v>232</v>
      </c>
      <c r="JD115" s="1322">
        <f>JD19*(SUMIF(Data!$G:$G,'Deployment needs'!JD1,Data!$H:$H))</f>
        <v>261</v>
      </c>
      <c r="JE115" s="1322">
        <f>JE19*(SUMIF(Data!$G:$G,'Deployment needs'!JE1,Data!$H:$H))</f>
        <v>261</v>
      </c>
      <c r="JF115" s="1322">
        <f>JF19*(SUMIF(Data!$G:$G,'Deployment needs'!JF1,Data!$H:$H))</f>
        <v>261</v>
      </c>
      <c r="JG115" s="1322">
        <f>JG19*(SUMIF(Data!$G:$G,'Deployment needs'!JG1,Data!$H:$H))</f>
        <v>0</v>
      </c>
      <c r="JH115" s="1322">
        <f>JH19*(SUMIF(Data!$G:$G,'Deployment needs'!JH1,Data!$H:$H))</f>
        <v>0</v>
      </c>
      <c r="JI115" s="1322">
        <f>JI19*(SUMIF(Data!$G:$G,'Deployment needs'!JI1,Data!$H:$H))</f>
        <v>232</v>
      </c>
      <c r="JJ115" s="1322">
        <f>JJ19*(SUMIF(Data!$G:$G,'Deployment needs'!JJ1,Data!$H:$H))</f>
        <v>232</v>
      </c>
      <c r="JK115" s="1322">
        <f>JK19*(SUMIF(Data!$G:$G,'Deployment needs'!JK1,Data!$H:$H))</f>
        <v>261</v>
      </c>
      <c r="JL115" s="1322">
        <f>JL19*(SUMIF(Data!$G:$G,'Deployment needs'!JL1,Data!$H:$H))</f>
        <v>261</v>
      </c>
      <c r="JM115" s="1322">
        <f>JM19*(SUMIF(Data!$G:$G,'Deployment needs'!JM1,Data!$H:$H))</f>
        <v>261</v>
      </c>
      <c r="JN115" s="1322">
        <f>JN19*(SUMIF(Data!$G:$G,'Deployment needs'!JN1,Data!$H:$H))</f>
        <v>0</v>
      </c>
      <c r="JO115" s="1322">
        <f>JO19*(SUMIF(Data!$G:$G,'Deployment needs'!JO1,Data!$H:$H))</f>
        <v>0</v>
      </c>
      <c r="JP115" s="1322">
        <f>JP19*(SUMIF(Data!$G:$G,'Deployment needs'!JP1,Data!$H:$H))</f>
        <v>232</v>
      </c>
      <c r="JQ115" s="1322">
        <f>JQ19*(SUMIF(Data!$G:$G,'Deployment needs'!JQ1,Data!$H:$H))</f>
        <v>232</v>
      </c>
      <c r="JR115" s="1322">
        <f>JR19*(SUMIF(Data!$G:$G,'Deployment needs'!JR1,Data!$H:$H))</f>
        <v>261</v>
      </c>
      <c r="JS115" s="1322">
        <f>JS19*(SUMIF(Data!$G:$G,'Deployment needs'!JS1,Data!$H:$H))</f>
        <v>261</v>
      </c>
      <c r="JT115" s="1322">
        <f>JT19*(SUMIF(Data!$G:$G,'Deployment needs'!JT1,Data!$H:$H))</f>
        <v>261</v>
      </c>
      <c r="JU115" s="1322">
        <f>JU19*(SUMIF(Data!$G:$G,'Deployment needs'!JU1,Data!$H:$H))</f>
        <v>0</v>
      </c>
      <c r="JV115" s="1322">
        <f>JV19*(SUMIF(Data!$G:$G,'Deployment needs'!JV1,Data!$H:$H))</f>
        <v>0</v>
      </c>
      <c r="JW115" s="1322">
        <f>JW19*(SUMIF(Data!$G:$G,'Deployment needs'!JW1,Data!$H:$H))</f>
        <v>232</v>
      </c>
      <c r="JX115" s="1322">
        <f>JX19*(SUMIF(Data!$G:$G,'Deployment needs'!JX1,Data!$H:$H))</f>
        <v>232</v>
      </c>
      <c r="JY115" s="1322">
        <f>JY19*(SUMIF(Data!$G:$G,'Deployment needs'!JY1,Data!$H:$H))</f>
        <v>261</v>
      </c>
      <c r="JZ115" s="1322">
        <f>JZ19*(SUMIF(Data!$G:$G,'Deployment needs'!JZ1,Data!$H:$H))</f>
        <v>261</v>
      </c>
      <c r="KA115" s="1322">
        <f>KA19*(SUMIF(Data!$G:$G,'Deployment needs'!KA1,Data!$H:$H))</f>
        <v>261</v>
      </c>
      <c r="KB115" s="1322">
        <f>KB19*(SUMIF(Data!$G:$G,'Deployment needs'!KB1,Data!$H:$H))</f>
        <v>0</v>
      </c>
      <c r="KC115" s="1322">
        <f>KC19*(SUMIF(Data!$G:$G,'Deployment needs'!KC1,Data!$H:$H))</f>
        <v>0</v>
      </c>
      <c r="KD115" s="1322">
        <f>KD19*(SUMIF(Data!$G:$G,'Deployment needs'!KD1,Data!$H:$H))</f>
        <v>232</v>
      </c>
      <c r="KE115" s="1322">
        <f>KE19*(SUMIF(Data!$G:$G,'Deployment needs'!KE1,Data!$H:$H))</f>
        <v>232</v>
      </c>
      <c r="KF115" s="1322">
        <f>KF19*(SUMIF(Data!$G:$G,'Deployment needs'!KF1,Data!$H:$H))</f>
        <v>261</v>
      </c>
      <c r="KG115" s="1322">
        <f>KG19*(SUMIF(Data!$G:$G,'Deployment needs'!KG1,Data!$H:$H))</f>
        <v>261</v>
      </c>
      <c r="KH115" s="1322">
        <f>KH19*(SUMIF(Data!$G:$G,'Deployment needs'!KH1,Data!$H:$H))</f>
        <v>261</v>
      </c>
      <c r="KI115" s="1322">
        <f>KI19*(SUMIF(Data!$G:$G,'Deployment needs'!KI1,Data!$H:$H))</f>
        <v>0</v>
      </c>
      <c r="KJ115" s="1322">
        <f>KJ19*(SUMIF(Data!$G:$G,'Deployment needs'!KJ1,Data!$H:$H))</f>
        <v>0</v>
      </c>
      <c r="KK115" s="1322">
        <f>KK19*(SUMIF(Data!$G:$G,'Deployment needs'!KK1,Data!$H:$H))</f>
        <v>232</v>
      </c>
      <c r="KL115" s="1322">
        <f>KL19*(SUMIF(Data!$G:$G,'Deployment needs'!KL1,Data!$H:$H))</f>
        <v>232</v>
      </c>
      <c r="KM115" s="1322">
        <f>KM19*(SUMIF(Data!$G:$G,'Deployment needs'!KM1,Data!$H:$H))</f>
        <v>261</v>
      </c>
      <c r="KN115" s="1322">
        <f>KN19*(SUMIF(Data!$G:$G,'Deployment needs'!KN1,Data!$H:$H))</f>
        <v>261</v>
      </c>
      <c r="KO115" s="1322">
        <f>KO19*(SUMIF(Data!$G:$G,'Deployment needs'!KO1,Data!$H:$H))</f>
        <v>261</v>
      </c>
      <c r="KP115" s="1322">
        <f>KP19*(SUMIF(Data!$G:$G,'Deployment needs'!KP1,Data!$H:$H))</f>
        <v>0</v>
      </c>
      <c r="KQ115" s="1322">
        <f>KQ19*(SUMIF(Data!$G:$G,'Deployment needs'!KQ1,Data!$H:$H))</f>
        <v>0</v>
      </c>
      <c r="KR115" s="1322">
        <f>KR19*(SUMIF(Data!$G:$G,'Deployment needs'!KR1,Data!$H:$H))</f>
        <v>232</v>
      </c>
      <c r="KS115" s="1322">
        <f>KS19*(SUMIF(Data!$G:$G,'Deployment needs'!KS1,Data!$H:$H))</f>
        <v>232</v>
      </c>
      <c r="KT115" s="1322">
        <f>KT19*(SUMIF(Data!$G:$G,'Deployment needs'!KT1,Data!$H:$H))</f>
        <v>261</v>
      </c>
      <c r="KU115" s="1322">
        <f>KU19*(SUMIF(Data!$G:$G,'Deployment needs'!KU1,Data!$H:$H))</f>
        <v>261</v>
      </c>
      <c r="KV115" s="1322">
        <f>KV19*(SUMIF(Data!$G:$G,'Deployment needs'!KV1,Data!$H:$H))</f>
        <v>261</v>
      </c>
      <c r="KW115" s="1322">
        <f>KW19*(SUMIF(Data!$G:$G,'Deployment needs'!KW1,Data!$H:$H))</f>
        <v>0</v>
      </c>
      <c r="KX115" s="1322">
        <f>KX19*(SUMIF(Data!$G:$G,'Deployment needs'!KX1,Data!$H:$H))</f>
        <v>0</v>
      </c>
      <c r="KY115" s="1322">
        <f>KY19*(SUMIF(Data!$G:$G,'Deployment needs'!KY1,Data!$H:$H))</f>
        <v>232</v>
      </c>
      <c r="KZ115" s="1322">
        <f>KZ19*(SUMIF(Data!$G:$G,'Deployment needs'!KZ1,Data!$H:$H))</f>
        <v>232</v>
      </c>
      <c r="LA115" s="1322">
        <f>LA19*(SUMIF(Data!$G:$G,'Deployment needs'!LA1,Data!$H:$H))</f>
        <v>261</v>
      </c>
      <c r="LB115" s="1322">
        <f>LB19*(SUMIF(Data!$G:$G,'Deployment needs'!LB1,Data!$H:$H))</f>
        <v>261</v>
      </c>
      <c r="LC115" s="1322">
        <f>LC19*(SUMIF(Data!$G:$G,'Deployment needs'!LC1,Data!$H:$H))</f>
        <v>261</v>
      </c>
      <c r="LD115" s="1322">
        <f>LD19*(SUMIF(Data!$G:$G,'Deployment needs'!LD1,Data!$H:$H))</f>
        <v>0</v>
      </c>
      <c r="LE115" s="1322">
        <f>LE19*(SUMIF(Data!$G:$G,'Deployment needs'!LE1,Data!$H:$H))</f>
        <v>0</v>
      </c>
      <c r="LF115" s="1322">
        <f>LF19*(SUMIF(Data!$G:$G,'Deployment needs'!LF1,Data!$H:$H))</f>
        <v>232</v>
      </c>
      <c r="LG115" s="1322">
        <f>LG19*(SUMIF(Data!$G:$G,'Deployment needs'!LG1,Data!$H:$H))</f>
        <v>232</v>
      </c>
      <c r="LH115" s="1322">
        <f>LH19*(SUMIF(Data!$G:$G,'Deployment needs'!LH1,Data!$H:$H))</f>
        <v>261</v>
      </c>
      <c r="LI115" s="1322">
        <f>LI19*(SUMIF(Data!$G:$G,'Deployment needs'!LI1,Data!$H:$H))</f>
        <v>261</v>
      </c>
      <c r="LJ115" s="1322">
        <f>LJ19*(SUMIF(Data!$G:$G,'Deployment needs'!LJ1,Data!$H:$H))</f>
        <v>261</v>
      </c>
      <c r="LK115" s="1322">
        <f>LK19*(SUMIF(Data!$G:$G,'Deployment needs'!LK1,Data!$H:$H))</f>
        <v>0</v>
      </c>
      <c r="LL115" s="1322">
        <f>LL19*(SUMIF(Data!$G:$G,'Deployment needs'!LL1,Data!$H:$H))</f>
        <v>0</v>
      </c>
      <c r="LM115" s="1322">
        <f>LM19*(SUMIF(Data!$G:$G,'Deployment needs'!LM1,Data!$H:$H))</f>
        <v>232</v>
      </c>
      <c r="LN115" s="1322">
        <f>LN19*(SUMIF(Data!$G:$G,'Deployment needs'!LN1,Data!$H:$H))</f>
        <v>232</v>
      </c>
      <c r="LO115" s="1322">
        <f>LO19*(SUMIF(Data!$G:$G,'Deployment needs'!LO1,Data!$H:$H))</f>
        <v>261</v>
      </c>
      <c r="LP115" s="1322">
        <f>LP19*(SUMIF(Data!$G:$G,'Deployment needs'!LP1,Data!$H:$H))</f>
        <v>261</v>
      </c>
      <c r="LQ115" s="1322">
        <f>LQ19*(SUMIF(Data!$G:$G,'Deployment needs'!LQ1,Data!$H:$H))</f>
        <v>261</v>
      </c>
      <c r="LR115" s="1322">
        <f>LR19*(SUMIF(Data!$G:$G,'Deployment needs'!LR1,Data!$H:$H))</f>
        <v>0</v>
      </c>
      <c r="LS115" s="1322">
        <f>LS19*(SUMIF(Data!$G:$G,'Deployment needs'!LS1,Data!$H:$H))</f>
        <v>0</v>
      </c>
      <c r="LT115" s="1322">
        <f>LT19*(SUMIF(Data!$G:$G,'Deployment needs'!LT1,Data!$H:$H))</f>
        <v>232</v>
      </c>
      <c r="LU115" s="1322">
        <f>LU19*(SUMIF(Data!$G:$G,'Deployment needs'!LU1,Data!$H:$H))</f>
        <v>232</v>
      </c>
      <c r="LV115" s="1322">
        <f>LV19*(SUMIF(Data!$G:$G,'Deployment needs'!LV1,Data!$H:$H))</f>
        <v>261</v>
      </c>
      <c r="LW115" s="1322">
        <f>LW19*(SUMIF(Data!$G:$G,'Deployment needs'!LW1,Data!$H:$H))</f>
        <v>261</v>
      </c>
      <c r="LX115" s="1322">
        <f>LX19*(SUMIF(Data!$G:$G,'Deployment needs'!LX1,Data!$H:$H))</f>
        <v>261</v>
      </c>
      <c r="LY115" s="1322">
        <f>LY19*(SUMIF(Data!$G:$G,'Deployment needs'!LY1,Data!$H:$H))</f>
        <v>0</v>
      </c>
      <c r="LZ115" s="1322">
        <f>LZ19*(SUMIF(Data!$G:$G,'Deployment needs'!LZ1,Data!$H:$H))</f>
        <v>0</v>
      </c>
      <c r="MA115" s="1322">
        <f>MA19*(SUMIF(Data!$G:$G,'Deployment needs'!MA1,Data!$H:$H))</f>
        <v>232</v>
      </c>
      <c r="MB115" s="1322">
        <f>MB19*(SUMIF(Data!$G:$G,'Deployment needs'!MB1,Data!$H:$H))</f>
        <v>232</v>
      </c>
      <c r="MC115" s="1322">
        <f>MC19*(SUMIF(Data!$G:$G,'Deployment needs'!MC1,Data!$H:$H))</f>
        <v>261</v>
      </c>
      <c r="MD115" s="1322">
        <f>MD19*(SUMIF(Data!$G:$G,'Deployment needs'!MD1,Data!$H:$H))</f>
        <v>261</v>
      </c>
      <c r="ME115" s="1322">
        <f>ME19*(SUMIF(Data!$G:$G,'Deployment needs'!ME1,Data!$H:$H))</f>
        <v>261</v>
      </c>
      <c r="MF115" s="1322">
        <f>MF19*(SUMIF(Data!$G:$G,'Deployment needs'!MF1,Data!$H:$H))</f>
        <v>0</v>
      </c>
      <c r="MG115" s="1322">
        <f>MG19*(SUMIF(Data!$G:$G,'Deployment needs'!MG1,Data!$H:$H))</f>
        <v>0</v>
      </c>
      <c r="MH115" s="1322">
        <f>MH19*(SUMIF(Data!$G:$G,'Deployment needs'!MH1,Data!$H:$H))</f>
        <v>232</v>
      </c>
      <c r="MI115" s="1322">
        <f>MI19*(SUMIF(Data!$G:$G,'Deployment needs'!MI1,Data!$H:$H))</f>
        <v>232</v>
      </c>
      <c r="MJ115" s="1322">
        <f>MJ19*(SUMIF(Data!$G:$G,'Deployment needs'!MJ1,Data!$H:$H))</f>
        <v>261</v>
      </c>
      <c r="MK115" s="1322">
        <f>MK19*(SUMIF(Data!$G:$G,'Deployment needs'!MK1,Data!$H:$H))</f>
        <v>261</v>
      </c>
      <c r="ML115" s="1322">
        <f>ML19*(SUMIF(Data!$G:$G,'Deployment needs'!ML1,Data!$H:$H))</f>
        <v>261</v>
      </c>
      <c r="MM115" s="1322">
        <f>MM19*(SUMIF(Data!$G:$G,'Deployment needs'!MM1,Data!$H:$H))</f>
        <v>0</v>
      </c>
      <c r="MN115" s="1322">
        <f>MN19*(SUMIF(Data!$G:$G,'Deployment needs'!MN1,Data!$H:$H))</f>
        <v>0</v>
      </c>
      <c r="MO115" s="1322">
        <f>MO19*(SUMIF(Data!$G:$G,'Deployment needs'!MO1,Data!$H:$H))</f>
        <v>232</v>
      </c>
      <c r="MP115" s="1322">
        <f>MP19*(SUMIF(Data!$G:$G,'Deployment needs'!MP1,Data!$H:$H))</f>
        <v>232</v>
      </c>
      <c r="MQ115" s="1322">
        <f>MQ19*(SUMIF(Data!$G:$G,'Deployment needs'!MQ1,Data!$H:$H))</f>
        <v>261</v>
      </c>
      <c r="MR115" s="1322">
        <f>MR19*(SUMIF(Data!$G:$G,'Deployment needs'!MR1,Data!$H:$H))</f>
        <v>261</v>
      </c>
      <c r="MS115" s="1322">
        <f>MS19*(SUMIF(Data!$G:$G,'Deployment needs'!MS1,Data!$H:$H))</f>
        <v>261</v>
      </c>
      <c r="MT115" s="1322">
        <f>MT19*(SUMIF(Data!$G:$G,'Deployment needs'!MT1,Data!$H:$H))</f>
        <v>0</v>
      </c>
      <c r="MU115" s="1322">
        <f>MU19*(SUMIF(Data!$G:$G,'Deployment needs'!MU1,Data!$H:$H))</f>
        <v>0</v>
      </c>
      <c r="MV115" s="1322">
        <f>MV19*(SUMIF(Data!$G:$G,'Deployment needs'!MV1,Data!$H:$H))</f>
        <v>232</v>
      </c>
      <c r="MW115" s="1322">
        <f>MW19*(SUMIF(Data!$G:$G,'Deployment needs'!MW1,Data!$H:$H))</f>
        <v>232</v>
      </c>
      <c r="MX115" s="1322">
        <f>MX19*(SUMIF(Data!$G:$G,'Deployment needs'!MX1,Data!$H:$H))</f>
        <v>261</v>
      </c>
      <c r="MY115" s="1322">
        <f>MY19*(SUMIF(Data!$G:$G,'Deployment needs'!MY1,Data!$H:$H))</f>
        <v>261</v>
      </c>
      <c r="MZ115" s="1322">
        <f>MZ19*(SUMIF(Data!$G:$G,'Deployment needs'!MZ1,Data!$H:$H))</f>
        <v>261</v>
      </c>
      <c r="NA115" s="1322">
        <f>NA19*(SUMIF(Data!$G:$G,'Deployment needs'!NA1,Data!$H:$H))</f>
        <v>0</v>
      </c>
      <c r="NB115" s="1322">
        <f>NB19*(SUMIF(Data!$G:$G,'Deployment needs'!NB1,Data!$H:$H))</f>
        <v>0</v>
      </c>
      <c r="NC115" s="1322">
        <f>NC19*(SUMIF(Data!$G:$G,'Deployment needs'!NC1,Data!$H:$H))</f>
        <v>232</v>
      </c>
      <c r="ND115" s="1322">
        <f>ND19*(SUMIF(Data!$G:$G,'Deployment needs'!ND1,Data!$H:$H))</f>
        <v>232</v>
      </c>
      <c r="NE115" s="1322">
        <f>NE19*(SUMIF(Data!$G:$G,'Deployment needs'!NE1,Data!$H:$H))</f>
        <v>261</v>
      </c>
      <c r="NF115" s="1322">
        <f>NF19*(SUMIF(Data!$G:$G,'Deployment needs'!NF1,Data!$H:$H))</f>
        <v>261</v>
      </c>
      <c r="NG115" s="1322">
        <f>NG19*(SUMIF(Data!$G:$G,'Deployment needs'!NG1,Data!$H:$H))</f>
        <v>261</v>
      </c>
      <c r="NH115" s="1322">
        <f>NH19*(SUMIF(Data!$G:$G,'Deployment needs'!NH1,Data!$H:$H))</f>
        <v>0</v>
      </c>
      <c r="NI115" s="1322">
        <f>NI19*(SUMIF(Data!$G:$G,'Deployment needs'!NI1,Data!$H:$H))</f>
        <v>0</v>
      </c>
    </row>
    <row r="116" spans="1:373" s="163" customFormat="1" ht="15">
      <c r="B116" s="165" t="s">
        <v>1269</v>
      </c>
      <c r="C116" s="169">
        <f>C20*Data!$H4</f>
        <v>39.375</v>
      </c>
      <c r="D116" s="169">
        <f>D20*Data!$H4</f>
        <v>94.5</v>
      </c>
      <c r="E116" s="169">
        <f>E20*Data!$H4</f>
        <v>94.5</v>
      </c>
      <c r="F116" s="169">
        <f>F20*Data!$H4</f>
        <v>78.75</v>
      </c>
      <c r="G116" s="169">
        <f>G20*Data!$H4</f>
        <v>70.875</v>
      </c>
      <c r="H116" s="169">
        <f>H20*Data!$H4</f>
        <v>39.375</v>
      </c>
      <c r="I116" s="169">
        <f>I20*Data!$H4</f>
        <v>47.25</v>
      </c>
      <c r="J116" s="169">
        <f>J20*Data!$H4</f>
        <v>110.25</v>
      </c>
      <c r="K116" s="169">
        <f>K20*Data!$H4</f>
        <v>70.875</v>
      </c>
      <c r="L116" s="169">
        <f>L20*Data!$H4</f>
        <v>51.1875</v>
      </c>
      <c r="M116" s="169">
        <f>M20*Data!$H4</f>
        <v>43.312499999999993</v>
      </c>
      <c r="N116" s="169">
        <f>N20*Data!$H4</f>
        <v>94.5</v>
      </c>
      <c r="O116" s="169">
        <f>O20*Data!$H4</f>
        <v>47.25</v>
      </c>
      <c r="P116" s="169">
        <f>P20*Data!$H4</f>
        <v>63</v>
      </c>
      <c r="Q116" s="169">
        <f>Q20*Data!$H4</f>
        <v>118.125</v>
      </c>
      <c r="R116" s="169">
        <f>R20*Data!$H4</f>
        <v>173.24999999999997</v>
      </c>
      <c r="S116" s="169">
        <f>S20*Data!$H4</f>
        <v>102.375</v>
      </c>
      <c r="T116" s="169">
        <f>T20*Data!$H4</f>
        <v>78.75</v>
      </c>
      <c r="U116" s="169">
        <f>U20*Data!$H4</f>
        <v>63</v>
      </c>
      <c r="V116" s="169">
        <f>V20*Data!$H4</f>
        <v>39.375</v>
      </c>
      <c r="W116" s="169">
        <f>W20*Data!$H4</f>
        <v>47.25</v>
      </c>
      <c r="X116" s="169">
        <f>X20*Data!$H4</f>
        <v>102.375</v>
      </c>
      <c r="Y116" s="169">
        <f>Y20*Data!$H4</f>
        <v>110.25</v>
      </c>
      <c r="Z116" s="169">
        <f>Z20*Data!$H4</f>
        <v>78.75</v>
      </c>
      <c r="AA116" s="169">
        <f>AA20*Data!$H4</f>
        <v>70.875</v>
      </c>
      <c r="AB116" s="169">
        <f>AB20*Data!$H4</f>
        <v>59.0625</v>
      </c>
      <c r="AC116" s="169">
        <f>AC20*Data!$H4</f>
        <v>39.375</v>
      </c>
      <c r="AD116" s="169">
        <f>AD20*Data!$H4</f>
        <v>59.0625</v>
      </c>
      <c r="AE116" s="169">
        <f>AE20*Data!$H4</f>
        <v>141.75</v>
      </c>
      <c r="AF116" s="169">
        <f>AF20*Data!$H4</f>
        <v>157.5</v>
      </c>
      <c r="AG116" s="169">
        <f>AG20*Data!$H4</f>
        <v>94.5</v>
      </c>
      <c r="AH116" s="169">
        <f>AH20*Data!$H4</f>
        <v>63</v>
      </c>
      <c r="AI116" s="169">
        <f>AI20*Data!$H4</f>
        <v>63</v>
      </c>
      <c r="AJ116" s="169">
        <f>AJ20*Data!$H4</f>
        <v>63</v>
      </c>
      <c r="AK116" s="169">
        <f>AK20*Data!$H4</f>
        <v>63</v>
      </c>
      <c r="AL116" s="169">
        <f>AL20*Data!$H4</f>
        <v>141.75</v>
      </c>
      <c r="AM116" s="169">
        <f>AM20*Data!$H4</f>
        <v>196.875</v>
      </c>
      <c r="AN116" s="169">
        <f>AN20*Data!$H4</f>
        <v>126</v>
      </c>
      <c r="AO116" s="169">
        <f>AO20*Data!$H4</f>
        <v>118.125</v>
      </c>
      <c r="AP116" s="169">
        <f>AP20*Data!$H4</f>
        <v>78.75</v>
      </c>
      <c r="AQ116" s="169">
        <f>AQ20*Data!$H4</f>
        <v>47.25</v>
      </c>
      <c r="AR116" s="169">
        <f>AR20*Data!$H4</f>
        <v>47.25</v>
      </c>
      <c r="AS116" s="169">
        <f>AS20*Data!$H4</f>
        <v>118.125</v>
      </c>
      <c r="AT116" s="169">
        <f>AT20*Data!$H4</f>
        <v>118.125</v>
      </c>
      <c r="AU116" s="169">
        <f>AU20*Data!$H4</f>
        <v>78.75</v>
      </c>
      <c r="AV116" s="169">
        <f>AV20*Data!$H4</f>
        <v>94.5</v>
      </c>
      <c r="AW116" s="169">
        <f>AW20*Data!$H4</f>
        <v>110.25</v>
      </c>
      <c r="AX116" s="169">
        <f>AX20*Data!$H4</f>
        <v>78.75</v>
      </c>
      <c r="AY116" s="169">
        <f>AY20*Data!$H4</f>
        <v>78.75</v>
      </c>
      <c r="AZ116" s="169">
        <f>AZ20*Data!$H4</f>
        <v>157.5</v>
      </c>
      <c r="BA116" s="169">
        <f>BA20*Data!$H4</f>
        <v>196.875</v>
      </c>
      <c r="BB116" s="169">
        <f>BB20*Data!$H4</f>
        <v>141.75</v>
      </c>
      <c r="BC116" s="169">
        <f>BC20*Data!$H4</f>
        <v>141.75</v>
      </c>
      <c r="BD116" s="169">
        <f>BD20*Data!$H4</f>
        <v>141.75</v>
      </c>
      <c r="BE116" s="169">
        <f>BE20*Data!$H4</f>
        <v>78.75</v>
      </c>
      <c r="BF116" s="169">
        <f>BF20*Data!$H4</f>
        <v>78.75</v>
      </c>
      <c r="BG116" s="169">
        <f>BG20*Data!$H4</f>
        <v>141.75</v>
      </c>
      <c r="BH116" s="169">
        <f>BH20*Data!$H4</f>
        <v>118.125</v>
      </c>
      <c r="BI116" s="169">
        <f>BI20*Data!$H4</f>
        <v>86.624999999999986</v>
      </c>
      <c r="BJ116" s="169">
        <f>BJ20*Data!$H4</f>
        <v>70.875</v>
      </c>
      <c r="BK116" s="169">
        <f>BK20*Data!$H4</f>
        <v>70.875</v>
      </c>
      <c r="BL116" s="169">
        <f>BL20*Data!$H4</f>
        <v>47.25</v>
      </c>
      <c r="BM116" s="169">
        <f>BM20*Data!$H4</f>
        <v>78.75</v>
      </c>
      <c r="BN116" s="169">
        <f>BN20*Data!$H4</f>
        <v>0</v>
      </c>
      <c r="BO116" s="169">
        <f>BO20*Data!$H4</f>
        <v>173.24999999999997</v>
      </c>
      <c r="BP116" s="169">
        <f>BP20*Data!$H4</f>
        <v>102.375</v>
      </c>
      <c r="BQ116" s="169">
        <f>BQ20*Data!$H4</f>
        <v>55.125</v>
      </c>
      <c r="BR116" s="169">
        <f>BR20*Data!$H4</f>
        <v>47.25</v>
      </c>
      <c r="BS116" s="169">
        <f>BS20*Data!$H4</f>
        <v>47.25</v>
      </c>
      <c r="BT116" s="169">
        <f>BT20*Data!$H4</f>
        <v>63</v>
      </c>
      <c r="BU116" s="169">
        <f>BU20*Data!$H4</f>
        <v>118.125</v>
      </c>
      <c r="BV116" s="169">
        <f>BV20*Data!$H4</f>
        <v>133.875</v>
      </c>
      <c r="BW116" s="169">
        <f>BW20*Data!$H4</f>
        <v>78.75</v>
      </c>
      <c r="BX116" s="169">
        <f>BX20*Data!$H4</f>
        <v>78.75</v>
      </c>
      <c r="BY116" s="169">
        <f>BY20*Data!$H4</f>
        <v>78.75</v>
      </c>
      <c r="BZ116" s="169">
        <f>BZ20*Data!$H4</f>
        <v>47.25</v>
      </c>
      <c r="CA116" s="169">
        <f>CA20*Data!$H4</f>
        <v>55.125</v>
      </c>
      <c r="CB116" s="169">
        <f>CB20*Data!$H4</f>
        <v>94.5</v>
      </c>
      <c r="CC116" s="169">
        <f>CC20*Data!$H4</f>
        <v>110.25</v>
      </c>
      <c r="CD116" s="169">
        <f>CD20*Data!$H4</f>
        <v>157.5</v>
      </c>
      <c r="CE116" s="169">
        <f>CE20*Data!$H4</f>
        <v>157.5</v>
      </c>
      <c r="CF116" s="169">
        <f>CF20*Data!$H4</f>
        <v>173.24999999999997</v>
      </c>
      <c r="CG116" s="169">
        <f>CG20*Data!$H4</f>
        <v>173.24999999999997</v>
      </c>
      <c r="CH116" s="169">
        <f>CH20*Data!$H4</f>
        <v>86.624999999999986</v>
      </c>
      <c r="CI116" s="169">
        <f>CI20*Data!$H4</f>
        <v>196.875</v>
      </c>
      <c r="CJ116" s="169">
        <f>CJ20*Data!$H4</f>
        <v>283.5</v>
      </c>
      <c r="CK116" s="169">
        <f>CK20*Data!$H4</f>
        <v>283.5</v>
      </c>
      <c r="CL116" s="169">
        <f>CL20*Data!$H4</f>
        <v>196.875</v>
      </c>
      <c r="CM116" s="169">
        <f>CM20*Data!$H4</f>
        <v>196.875</v>
      </c>
      <c r="CN116" s="169">
        <f>CN20*Data!$H4</f>
        <v>196.875</v>
      </c>
      <c r="CO116" s="169">
        <f>CO20*Data!$H4</f>
        <v>126</v>
      </c>
      <c r="CP116" s="169">
        <f>CP20*Data!$H4</f>
        <v>196.875</v>
      </c>
      <c r="CQ116" s="169">
        <f>CQ20*Data!$H4</f>
        <v>283.5</v>
      </c>
      <c r="CR116" s="169">
        <f>CR20*Data!$H4</f>
        <v>196.875</v>
      </c>
      <c r="CS116" s="169">
        <f>CS20*Data!$H4</f>
        <v>141.75</v>
      </c>
      <c r="CT116" s="169">
        <f>CT20*Data!$H4</f>
        <v>110.25</v>
      </c>
      <c r="CU116" s="169">
        <f>CU20*Data!$H4</f>
        <v>70.875</v>
      </c>
      <c r="CV116" s="169">
        <f>CV20*Data!$H4</f>
        <v>78.75</v>
      </c>
      <c r="CW116" s="169">
        <f>CW20*Data!$H4</f>
        <v>0</v>
      </c>
      <c r="CX116" s="169">
        <f>CX20*Data!$H4</f>
        <v>157.5</v>
      </c>
      <c r="CY116" s="169">
        <f>CY20*Data!$H4</f>
        <v>78.75</v>
      </c>
      <c r="CZ116" s="169">
        <f>CZ20*Data!$H4</f>
        <v>55.125</v>
      </c>
      <c r="DA116" s="169">
        <f>DA20*Data!$H4</f>
        <v>173.24999999999997</v>
      </c>
      <c r="DB116" s="169">
        <v>0</v>
      </c>
      <c r="DC116" s="169">
        <v>0</v>
      </c>
      <c r="DD116" s="169">
        <f>DD20*Data!$H4</f>
        <v>220.5</v>
      </c>
      <c r="DE116" s="169">
        <f>DE20*Data!$H4</f>
        <v>255.9375</v>
      </c>
      <c r="DF116" s="169">
        <f>DF20*Data!$H4</f>
        <v>173.24999999999997</v>
      </c>
      <c r="DG116" s="169">
        <f>DG20*Data!$H4</f>
        <v>173.24999999999997</v>
      </c>
      <c r="DH116" s="169">
        <f>DH20*Data!$H4</f>
        <v>236.25</v>
      </c>
      <c r="DI116" s="169">
        <f>DI20*Data!$H4</f>
        <v>299.25</v>
      </c>
      <c r="DJ116" s="169">
        <f>DJ20*Data!$H4</f>
        <v>173.24999999999997</v>
      </c>
      <c r="DK116" s="169">
        <f>DK20*Data!$H4</f>
        <v>252</v>
      </c>
      <c r="DL116" s="169">
        <f>DL20*Data!$H4</f>
        <v>299.25</v>
      </c>
      <c r="DM116" s="169">
        <f>DM20*Data!$H4</f>
        <v>275.625</v>
      </c>
      <c r="DN116" s="169">
        <f>DN20*Data!$H4</f>
        <v>220.5</v>
      </c>
      <c r="DO116" s="169">
        <f>DO20*Data!$H4</f>
        <v>275.625</v>
      </c>
      <c r="DP116" s="169">
        <f>DP20*Data!$H4</f>
        <v>94.5</v>
      </c>
      <c r="DQ116" s="169">
        <f>DQ20*Data!$H4</f>
        <v>78.75</v>
      </c>
      <c r="DR116" s="169">
        <f>DR20*Data!$H4</f>
        <v>141.75</v>
      </c>
      <c r="DS116" s="169">
        <f>DS20*Data!$H4</f>
        <v>102.375</v>
      </c>
      <c r="DT116" s="169">
        <f>DT20*Data!$H4</f>
        <v>55.125</v>
      </c>
      <c r="DU116" s="169">
        <f>DU20*Data!$H4</f>
        <v>55.125</v>
      </c>
      <c r="DV116" s="169">
        <f>DV20*Data!$H4</f>
        <v>63</v>
      </c>
      <c r="DW116" s="169">
        <f>DW20*Data!$H4</f>
        <v>47.25</v>
      </c>
      <c r="DX116" s="169">
        <f>DX20*Data!$H4</f>
        <v>55.125</v>
      </c>
      <c r="DY116" s="169">
        <f>DY20*Data!$H4</f>
        <v>94.5</v>
      </c>
      <c r="DZ116" s="169">
        <f>DZ20*Data!$H4</f>
        <v>102.375</v>
      </c>
      <c r="EA116" s="169">
        <f>EA20*Data!$H4</f>
        <v>55.125</v>
      </c>
      <c r="EB116" s="169">
        <f>EB20*Data!$H4</f>
        <v>63</v>
      </c>
      <c r="EC116" s="169">
        <f>EC20*Data!$H4</f>
        <v>63</v>
      </c>
      <c r="ED116" s="169">
        <f>ED20*Data!$H4</f>
        <v>63</v>
      </c>
      <c r="EE116" s="169">
        <f>EE20*Data!$H4</f>
        <v>63</v>
      </c>
      <c r="EF116" s="169">
        <f>EF20*Data!$H4</f>
        <v>118.125</v>
      </c>
      <c r="EG116" s="169">
        <f>EG20*Data!$H4</f>
        <v>157.5</v>
      </c>
      <c r="EH116" s="169">
        <f>EH20*Data!$H4</f>
        <v>102.375</v>
      </c>
      <c r="EI116" s="169">
        <f>EI20*Data!$H4</f>
        <v>102.375</v>
      </c>
      <c r="EJ116" s="169">
        <f>EJ20*Data!$H4</f>
        <v>141.75</v>
      </c>
      <c r="EK116" s="169">
        <f>EK20*Data!$H4</f>
        <v>126</v>
      </c>
      <c r="EL116" s="169">
        <f>EL20*Data!$H4</f>
        <v>126</v>
      </c>
      <c r="EM116" s="169">
        <f>EM20*Data!$H4</f>
        <v>220.5</v>
      </c>
      <c r="EN116" s="169">
        <f>EN20*Data!$H4</f>
        <v>346.49999999999994</v>
      </c>
      <c r="EO116" s="169">
        <f>EO20*Data!$H4</f>
        <v>220.5</v>
      </c>
      <c r="EP116" s="169">
        <f>EP20*Data!$H4</f>
        <v>204.75</v>
      </c>
      <c r="EQ116" s="169">
        <f>EQ20*Data!$H4</f>
        <v>204.75</v>
      </c>
      <c r="ER116" s="169">
        <f>ER20*Data!$H4</f>
        <v>354.37499999999994</v>
      </c>
      <c r="ES116" s="169">
        <f>ES20*Data!$H4</f>
        <v>126</v>
      </c>
      <c r="ET116" s="169">
        <f>ET20*Data!$H4</f>
        <v>220.5</v>
      </c>
      <c r="EU116" s="169">
        <f>EU20*Data!$H4</f>
        <v>354.37499999999994</v>
      </c>
      <c r="EV116" s="169">
        <f>EV20*Data!$H4</f>
        <v>252</v>
      </c>
      <c r="EW116" s="169">
        <f>EW20*Data!$H4</f>
        <v>220.5</v>
      </c>
      <c r="EX116" s="169">
        <f>EX20*Data!$H4</f>
        <v>220.5</v>
      </c>
      <c r="EY116" s="169">
        <f>EY20*Data!$H4</f>
        <v>315</v>
      </c>
      <c r="EZ116" s="169">
        <f>EZ20*Data!$H4</f>
        <v>236.25</v>
      </c>
      <c r="FA116" s="169">
        <f>FA20*Data!$H4</f>
        <v>252</v>
      </c>
      <c r="FB116" s="169">
        <f>FB20*Data!$H4</f>
        <v>330.74999999999994</v>
      </c>
      <c r="FC116" s="169">
        <f>FC20*Data!$H4</f>
        <v>267.75</v>
      </c>
      <c r="FD116" s="169">
        <f>FD20*Data!$H4</f>
        <v>236.25</v>
      </c>
      <c r="FE116" s="169">
        <f>FE20*Data!$H4</f>
        <v>236.25</v>
      </c>
      <c r="FF116" s="169">
        <f>FF20*Data!$H4</f>
        <v>315</v>
      </c>
      <c r="FG116" s="169">
        <f>FG20*Data!$H4</f>
        <v>126</v>
      </c>
      <c r="FH116" s="169">
        <f>FH20*Data!$H4</f>
        <v>299.25</v>
      </c>
      <c r="FI116" s="169">
        <f>FI20*Data!$H4</f>
        <v>157.5</v>
      </c>
      <c r="FJ116" s="169">
        <f>FJ20*Data!$H4</f>
        <v>118.125</v>
      </c>
      <c r="FK116" s="169">
        <f>FK20*Data!$H4</f>
        <v>118.125</v>
      </c>
      <c r="FL116" s="169">
        <f>FL20*Data!$H4</f>
        <v>118.125</v>
      </c>
      <c r="FM116" s="169">
        <f>FM20*Data!$H4</f>
        <v>118.125</v>
      </c>
      <c r="FN116" s="169">
        <f>FN20*Data!$H4</f>
        <v>118.125</v>
      </c>
      <c r="FO116" s="169">
        <f>FO20*Data!$H4</f>
        <v>118.125</v>
      </c>
      <c r="FP116" s="169">
        <f>FP20*Data!$H4</f>
        <v>118.125</v>
      </c>
      <c r="FQ116" s="169">
        <f>FQ20*Data!$H4</f>
        <v>118.125</v>
      </c>
      <c r="FR116" s="169">
        <f>FR20*Data!$H4</f>
        <v>118.125</v>
      </c>
      <c r="FS116" s="169">
        <f>FS20*Data!$H4</f>
        <v>118.125</v>
      </c>
      <c r="FT116" s="169">
        <f>FT20*Data!$H4</f>
        <v>118.125</v>
      </c>
      <c r="FU116" s="169">
        <f>FU20*Data!$H4</f>
        <v>118.125</v>
      </c>
      <c r="FV116" s="169">
        <f>FV20*Data!$H4</f>
        <v>118.125</v>
      </c>
      <c r="FW116" s="169">
        <f>FW20*Data!$H4</f>
        <v>118.125</v>
      </c>
      <c r="FX116" s="169">
        <f>FX20*Data!$H4</f>
        <v>118.125</v>
      </c>
      <c r="FY116" s="169">
        <f>FY20*Data!$H4</f>
        <v>118.125</v>
      </c>
      <c r="FZ116" s="169">
        <f>FZ20*Data!$H4</f>
        <v>118.125</v>
      </c>
      <c r="GA116" s="169">
        <f>GA20*Data!$H4</f>
        <v>118.125</v>
      </c>
      <c r="GB116" s="169">
        <f>GB20*Data!$H4</f>
        <v>118.125</v>
      </c>
      <c r="GC116" s="169">
        <f>GC20*Data!$H4</f>
        <v>118.125</v>
      </c>
      <c r="GD116" s="169">
        <f>GD20*Data!$H4</f>
        <v>118.125</v>
      </c>
      <c r="GE116" s="169">
        <f>GE20*Data!$H4</f>
        <v>118.125</v>
      </c>
      <c r="GF116" s="169">
        <f>GF20*Data!$H4</f>
        <v>118.125</v>
      </c>
      <c r="GG116" s="169">
        <f>GG20*Data!$H4</f>
        <v>118.125</v>
      </c>
      <c r="GH116" s="169">
        <f>GH20*Data!$H4</f>
        <v>118.125</v>
      </c>
      <c r="GI116" s="169">
        <f>GI20*Data!$H4</f>
        <v>118.125</v>
      </c>
      <c r="GJ116" s="169">
        <f>GJ20*Data!$H4</f>
        <v>118.125</v>
      </c>
      <c r="GK116" s="169">
        <f>GK20*Data!$H4</f>
        <v>118.125</v>
      </c>
      <c r="GL116" s="169">
        <f>GL20*Data!$H4</f>
        <v>118.125</v>
      </c>
      <c r="GM116" s="169">
        <f>GM20*Data!$H4</f>
        <v>118.125</v>
      </c>
      <c r="GN116" s="169">
        <f>GN20*Data!$H4</f>
        <v>118.125</v>
      </c>
      <c r="GO116" s="169">
        <f>GO20*Data!$H4</f>
        <v>118.125</v>
      </c>
      <c r="GP116" s="169">
        <f>GP20*Data!$H4</f>
        <v>118.125</v>
      </c>
      <c r="GQ116" s="169">
        <f>GQ20*Data!$H4</f>
        <v>118.125</v>
      </c>
      <c r="GR116" s="169">
        <f>GR20*Data!$H4</f>
        <v>118.125</v>
      </c>
      <c r="GS116" s="169">
        <f>GS20*Data!$H4</f>
        <v>118.125</v>
      </c>
      <c r="GT116" s="169">
        <f>GT20*Data!$H4</f>
        <v>118.125</v>
      </c>
      <c r="GU116" s="169">
        <f>GU20*Data!$H4</f>
        <v>118.125</v>
      </c>
      <c r="GV116" s="169">
        <f>GV20*Data!$H4</f>
        <v>118.125</v>
      </c>
      <c r="GW116" s="169">
        <f>GW20*Data!$H4</f>
        <v>118.125</v>
      </c>
      <c r="GX116" s="169">
        <f>GX20*Data!$H4</f>
        <v>118.125</v>
      </c>
      <c r="GY116" s="169">
        <f>GY20*Data!$H4</f>
        <v>118.125</v>
      </c>
      <c r="GZ116" s="169">
        <f>GZ20*Data!$H4</f>
        <v>118.125</v>
      </c>
      <c r="HA116" s="169">
        <f>HA20*Data!$H4</f>
        <v>118.125</v>
      </c>
      <c r="HB116" s="169">
        <f>HB20*Data!$H4</f>
        <v>118.125</v>
      </c>
      <c r="HC116" s="169">
        <f>HC20*Data!$H4</f>
        <v>118.125</v>
      </c>
      <c r="HD116" s="169">
        <f>HD20*Data!$H4</f>
        <v>118.125</v>
      </c>
      <c r="HE116" s="169">
        <f>HE20*Data!$H4</f>
        <v>118.125</v>
      </c>
      <c r="HF116" s="169">
        <f>HF20*Data!$H4</f>
        <v>118.125</v>
      </c>
      <c r="HG116" s="169">
        <f>HG20*Data!$H4</f>
        <v>118.125</v>
      </c>
      <c r="HH116" s="169">
        <f>HH20*Data!$H4</f>
        <v>118.125</v>
      </c>
      <c r="HI116" s="169">
        <f>HI20*Data!$H4</f>
        <v>118.125</v>
      </c>
      <c r="HJ116" s="169">
        <f>HJ20*Data!$H4</f>
        <v>118.125</v>
      </c>
      <c r="HK116" s="169">
        <f>HK20*Data!$H4</f>
        <v>118.125</v>
      </c>
      <c r="HL116" s="169">
        <f>HL20*Data!$H4</f>
        <v>118.125</v>
      </c>
      <c r="HM116" s="169">
        <f>HM20*Data!$H4</f>
        <v>118.125</v>
      </c>
      <c r="HN116" s="169">
        <f>HN20*Data!$H4</f>
        <v>118.125</v>
      </c>
      <c r="HO116" s="169">
        <f>HO20*Data!$H4</f>
        <v>118.125</v>
      </c>
      <c r="HP116" s="169">
        <f>HP20*Data!$H4</f>
        <v>118.125</v>
      </c>
      <c r="HQ116" s="169">
        <f>HQ20*Data!$H4</f>
        <v>118.125</v>
      </c>
      <c r="HR116" s="169">
        <f>HR20*Data!$H4</f>
        <v>118.125</v>
      </c>
      <c r="HS116" s="169">
        <f>HS20*Data!$H4</f>
        <v>118.125</v>
      </c>
      <c r="HT116" s="169">
        <f>HT20*Data!$H4</f>
        <v>118.125</v>
      </c>
      <c r="HU116" s="169">
        <f>HU20*Data!$H4</f>
        <v>118.125</v>
      </c>
      <c r="HV116" s="169">
        <f>HV20*Data!$H4</f>
        <v>118.125</v>
      </c>
      <c r="HW116" s="169">
        <f>HW20*Data!$H4</f>
        <v>118.125</v>
      </c>
      <c r="HX116" s="169">
        <f>HX20*Data!$H4</f>
        <v>118.125</v>
      </c>
      <c r="HY116" s="169">
        <f>HY20*Data!$H4</f>
        <v>118.125</v>
      </c>
      <c r="HZ116" s="169">
        <f>HZ20*Data!$H4</f>
        <v>118.125</v>
      </c>
      <c r="IA116" s="169">
        <f>IA20*Data!$H4</f>
        <v>118.125</v>
      </c>
      <c r="IB116" s="169">
        <f>IB20*Data!$H4</f>
        <v>118.125</v>
      </c>
      <c r="IC116" s="169">
        <f>IC20*Data!$H4</f>
        <v>118.125</v>
      </c>
      <c r="ID116" s="169">
        <f>ID20*Data!$H4</f>
        <v>118.125</v>
      </c>
      <c r="IE116" s="169">
        <f>IE20*Data!$H4</f>
        <v>118.125</v>
      </c>
      <c r="IF116" s="169">
        <f>IF20*Data!$H4</f>
        <v>118.125</v>
      </c>
      <c r="IG116" s="169">
        <f>IG20*Data!$H4</f>
        <v>118.125</v>
      </c>
      <c r="IH116" s="169">
        <f>IH20*Data!$H4</f>
        <v>118.125</v>
      </c>
      <c r="II116" s="169">
        <f>II20*Data!$H4</f>
        <v>118.125</v>
      </c>
      <c r="IJ116" s="169">
        <f>IJ20*Data!$H4</f>
        <v>118.125</v>
      </c>
      <c r="IK116" s="169">
        <f>IK20*Data!$H4</f>
        <v>118.125</v>
      </c>
      <c r="IL116" s="169">
        <f>IL20*Data!$H4</f>
        <v>118.125</v>
      </c>
      <c r="IM116" s="169">
        <f>IM20*Data!$H4</f>
        <v>118.125</v>
      </c>
      <c r="IN116" s="169">
        <f>IN20*Data!$H4</f>
        <v>118.125</v>
      </c>
      <c r="IO116" s="169">
        <f>IO20*Data!$H4</f>
        <v>118.125</v>
      </c>
      <c r="IP116" s="169">
        <f>IP20*Data!$H4</f>
        <v>118.125</v>
      </c>
      <c r="IQ116" s="169">
        <f>IQ20*Data!$H4</f>
        <v>118.125</v>
      </c>
      <c r="IR116" s="169">
        <f>IR20*Data!$H4</f>
        <v>118.125</v>
      </c>
      <c r="IS116" s="169">
        <f>IS20*Data!$H4</f>
        <v>118.125</v>
      </c>
      <c r="IT116" s="169">
        <f>IT20*Data!$H4</f>
        <v>118.125</v>
      </c>
      <c r="IU116" s="169">
        <f>IU20*Data!$H4</f>
        <v>118.125</v>
      </c>
      <c r="IV116" s="169">
        <f>IV20*Data!$H4</f>
        <v>118.125</v>
      </c>
      <c r="IW116" s="169">
        <f>IW20*Data!$H4</f>
        <v>118.125</v>
      </c>
      <c r="IX116" s="169">
        <f>IX20*Data!$H4</f>
        <v>118.125</v>
      </c>
      <c r="IY116" s="169">
        <f>IY20*Data!$H4</f>
        <v>118.125</v>
      </c>
      <c r="IZ116" s="169">
        <f>IZ20*Data!$H4</f>
        <v>118.125</v>
      </c>
      <c r="JA116" s="169">
        <f>JA20*Data!$H4</f>
        <v>118.125</v>
      </c>
      <c r="JB116" s="169">
        <f>JB20*Data!$H4</f>
        <v>118.125</v>
      </c>
      <c r="JC116" s="169">
        <f>JC20*Data!$H4</f>
        <v>118.125</v>
      </c>
      <c r="JD116" s="169">
        <f>JD20*Data!$H4</f>
        <v>118.125</v>
      </c>
      <c r="JE116" s="169">
        <f>JE20*Data!$H4</f>
        <v>118.125</v>
      </c>
      <c r="JF116" s="169">
        <f>JF20*Data!$H4</f>
        <v>118.125</v>
      </c>
      <c r="JG116" s="169">
        <f>JG20*Data!$H4</f>
        <v>118.125</v>
      </c>
      <c r="JH116" s="169">
        <f>JH20*Data!$H4</f>
        <v>118.125</v>
      </c>
      <c r="JI116" s="169">
        <f>JI20*Data!$H4</f>
        <v>118.125</v>
      </c>
      <c r="JJ116" s="169">
        <f>JJ20*Data!$H4</f>
        <v>118.125</v>
      </c>
      <c r="JK116" s="169">
        <f>JK20*Data!$H4</f>
        <v>118.125</v>
      </c>
      <c r="JL116" s="169">
        <f>JL20*Data!$H4</f>
        <v>118.125</v>
      </c>
      <c r="JM116" s="169">
        <f>JM20*Data!$H4</f>
        <v>118.125</v>
      </c>
      <c r="JN116" s="169">
        <f>JN20*Data!$H4</f>
        <v>118.125</v>
      </c>
      <c r="JO116" s="169">
        <f>JO20*Data!$H4</f>
        <v>118.125</v>
      </c>
      <c r="JP116" s="169">
        <f>JP20*Data!$H4</f>
        <v>118.125</v>
      </c>
      <c r="JQ116" s="169">
        <f>JQ20*Data!$H4</f>
        <v>118.125</v>
      </c>
      <c r="JR116" s="169">
        <f>JR20*Data!$H4</f>
        <v>118.125</v>
      </c>
      <c r="JS116" s="169">
        <f>JS20*Data!$H4</f>
        <v>118.125</v>
      </c>
      <c r="JT116" s="169">
        <f>JT20*Data!$H4</f>
        <v>118.125</v>
      </c>
      <c r="JU116" s="169">
        <f>JU20*Data!$H4</f>
        <v>118.125</v>
      </c>
      <c r="JV116" s="169">
        <f>JV20*Data!$H4</f>
        <v>118.125</v>
      </c>
      <c r="JW116" s="169">
        <f>JW20*Data!$H4</f>
        <v>118.125</v>
      </c>
      <c r="JX116" s="169">
        <f>JX20*Data!$H4</f>
        <v>118.125</v>
      </c>
      <c r="JY116" s="169">
        <f>JY20*Data!$H4</f>
        <v>118.125</v>
      </c>
      <c r="JZ116" s="169">
        <f>JZ20*Data!$H4</f>
        <v>118.125</v>
      </c>
      <c r="KA116" s="169">
        <f>KA20*Data!$H4</f>
        <v>118.125</v>
      </c>
      <c r="KB116" s="169">
        <f>KB20*Data!$H4</f>
        <v>118.125</v>
      </c>
      <c r="KC116" s="169">
        <f>KC20*Data!$H4</f>
        <v>118.125</v>
      </c>
      <c r="KD116" s="169">
        <f>KD20*Data!$H4</f>
        <v>118.125</v>
      </c>
      <c r="KE116" s="169">
        <f>KE20*Data!$H4</f>
        <v>118.125</v>
      </c>
      <c r="KF116" s="169">
        <f>KF20*Data!$H4</f>
        <v>118.125</v>
      </c>
      <c r="KG116" s="169">
        <f>KG20*Data!$H4</f>
        <v>118.125</v>
      </c>
      <c r="KH116" s="169">
        <f>KH20*Data!$H4</f>
        <v>118.125</v>
      </c>
      <c r="KI116" s="169">
        <f>KI20*Data!$H4</f>
        <v>118.125</v>
      </c>
      <c r="KJ116" s="169">
        <f>KJ20*Data!$H4</f>
        <v>118.125</v>
      </c>
      <c r="KK116" s="169">
        <f>KK20*Data!$H4</f>
        <v>118.125</v>
      </c>
      <c r="KL116" s="169">
        <f>KL20*Data!$H4</f>
        <v>118.125</v>
      </c>
      <c r="KM116" s="169">
        <f>KM20*Data!$H4</f>
        <v>118.125</v>
      </c>
      <c r="KN116" s="169">
        <f>KN20*Data!$H4</f>
        <v>118.125</v>
      </c>
      <c r="KO116" s="169">
        <f>KO20*Data!$H4</f>
        <v>118.125</v>
      </c>
      <c r="KP116" s="169">
        <f>KP20*Data!$H4</f>
        <v>118.125</v>
      </c>
      <c r="KQ116" s="169">
        <f>KQ20*Data!$H4</f>
        <v>118.125</v>
      </c>
      <c r="KR116" s="169">
        <f>KR20*Data!$H4</f>
        <v>118.125</v>
      </c>
      <c r="KS116" s="169">
        <f>KS20*Data!$H4</f>
        <v>118.125</v>
      </c>
      <c r="KT116" s="169">
        <f>KT20*Data!$H4</f>
        <v>118.125</v>
      </c>
      <c r="KU116" s="169">
        <f>KU20*Data!$H4</f>
        <v>118.125</v>
      </c>
      <c r="KV116" s="169">
        <f>KV20*Data!$H4</f>
        <v>118.125</v>
      </c>
      <c r="KW116" s="169">
        <f>KW20*Data!$H4</f>
        <v>118.125</v>
      </c>
      <c r="KX116" s="169">
        <f>KX20*Data!$H4</f>
        <v>118.125</v>
      </c>
      <c r="KY116" s="169">
        <f>KY20*Data!$H4</f>
        <v>118.125</v>
      </c>
      <c r="KZ116" s="169">
        <f>KZ20*Data!$H4</f>
        <v>118.125</v>
      </c>
      <c r="LA116" s="169">
        <f>LA20*Data!$H4</f>
        <v>118.125</v>
      </c>
      <c r="LB116" s="169">
        <f>LB20*Data!$H4</f>
        <v>118.125</v>
      </c>
      <c r="LC116" s="169">
        <f>LC20*Data!$H4</f>
        <v>118.125</v>
      </c>
      <c r="LD116" s="169">
        <f>LD20*Data!$H4</f>
        <v>118.125</v>
      </c>
      <c r="LE116" s="169">
        <f>LE20*Data!$H4</f>
        <v>118.125</v>
      </c>
      <c r="LF116" s="169">
        <f>LF20*Data!$H4</f>
        <v>118.125</v>
      </c>
      <c r="LG116" s="169">
        <f>LG20*Data!$H4</f>
        <v>118.125</v>
      </c>
      <c r="LH116" s="169">
        <f>LH20*Data!$H4</f>
        <v>118.125</v>
      </c>
      <c r="LI116" s="169">
        <f>LI20*Data!$H4</f>
        <v>118.125</v>
      </c>
      <c r="LJ116" s="169">
        <f>LJ20*Data!$H4</f>
        <v>118.125</v>
      </c>
      <c r="LK116" s="169">
        <f>LK20*Data!$H4</f>
        <v>118.125</v>
      </c>
      <c r="LL116" s="169">
        <f>LL20*Data!$H4</f>
        <v>118.125</v>
      </c>
      <c r="LM116" s="169">
        <f>LM20*Data!$H4</f>
        <v>118.125</v>
      </c>
      <c r="LN116" s="169">
        <f>LN20*Data!$H4</f>
        <v>118.125</v>
      </c>
      <c r="LO116" s="169">
        <f>LO20*Data!$H4</f>
        <v>118.125</v>
      </c>
      <c r="LP116" s="169">
        <f>LP20*Data!$H4</f>
        <v>118.125</v>
      </c>
      <c r="LQ116" s="169">
        <f>LQ20*Data!$H4</f>
        <v>118.125</v>
      </c>
      <c r="LR116" s="169">
        <f>LR20*Data!$H4</f>
        <v>118.125</v>
      </c>
      <c r="LS116" s="169">
        <f>LS20*Data!$H4</f>
        <v>118.125</v>
      </c>
      <c r="LT116" s="169">
        <f>LT20*Data!$H4</f>
        <v>118.125</v>
      </c>
      <c r="LU116" s="169">
        <f>LU20*Data!$H4</f>
        <v>118.125</v>
      </c>
      <c r="LV116" s="169">
        <f>LV20*Data!$H4</f>
        <v>118.125</v>
      </c>
      <c r="LW116" s="169">
        <f>LW20*Data!$H4</f>
        <v>118.125</v>
      </c>
      <c r="LX116" s="169">
        <f>LX20*Data!$H4</f>
        <v>118.125</v>
      </c>
      <c r="LY116" s="169">
        <f>LY20*Data!$H4</f>
        <v>11.891250000000001</v>
      </c>
      <c r="LZ116" s="169">
        <f>LZ20*Data!$H4</f>
        <v>11.899125000000002</v>
      </c>
      <c r="MA116" s="169">
        <f>MA20*Data!$H4</f>
        <v>11.906999999999998</v>
      </c>
      <c r="MB116" s="169">
        <f>MB20*Data!$H4</f>
        <v>11.914875</v>
      </c>
      <c r="MC116" s="169">
        <f>MC20*Data!$H4</f>
        <v>11.922749999999999</v>
      </c>
      <c r="MD116" s="169">
        <f>MD20*Data!$H4</f>
        <v>11.930624999999999</v>
      </c>
      <c r="ME116" s="169">
        <f>ME20*Data!$H4</f>
        <v>11.938500000000001</v>
      </c>
      <c r="MF116" s="169">
        <f>MF20*Data!$H4</f>
        <v>11.946374999999998</v>
      </c>
      <c r="MG116" s="169">
        <f>MG20*Data!$H4</f>
        <v>11.95425</v>
      </c>
      <c r="MH116" s="169">
        <f>MH20*Data!$H4</f>
        <v>11.962125</v>
      </c>
      <c r="MI116" s="169">
        <f>MI20*Data!$H4</f>
        <v>11.97</v>
      </c>
      <c r="MJ116" s="169">
        <f>MJ20*Data!$H4</f>
        <v>11.977875000000001</v>
      </c>
      <c r="MK116" s="169">
        <f>MK20*Data!$H4</f>
        <v>11.985749999999999</v>
      </c>
      <c r="ML116" s="169">
        <f>ML20*Data!$H4</f>
        <v>11.993624999999998</v>
      </c>
      <c r="MM116" s="169">
        <f>MM20*Data!$H4</f>
        <v>12.0015</v>
      </c>
      <c r="MN116" s="169">
        <f>MN20*Data!$H4</f>
        <v>12.009375</v>
      </c>
      <c r="MO116" s="169">
        <f>MO20*Data!$H4</f>
        <v>12.017250000000001</v>
      </c>
      <c r="MP116" s="169">
        <f>MP20*Data!$H4</f>
        <v>12.025124999999999</v>
      </c>
      <c r="MQ116" s="169">
        <f>MQ20*Data!$H4</f>
        <v>12.032999999999999</v>
      </c>
      <c r="MR116" s="169">
        <f>MR20*Data!$H4</f>
        <v>12.040875</v>
      </c>
      <c r="MS116" s="169">
        <f>MS20*Data!$H4</f>
        <v>12.04875</v>
      </c>
      <c r="MT116" s="169">
        <f>MT20*Data!$H4</f>
        <v>12.056625</v>
      </c>
      <c r="MU116" s="169">
        <f>MU20*Data!$H4</f>
        <v>12.064499999999999</v>
      </c>
      <c r="MV116" s="169">
        <f>MV20*Data!$H4</f>
        <v>12.072374999999999</v>
      </c>
      <c r="MW116" s="169">
        <f>MW20*Data!$H4</f>
        <v>12.080249999999999</v>
      </c>
      <c r="MX116" s="169">
        <f>MX20*Data!$H4</f>
        <v>12.088125</v>
      </c>
      <c r="MY116" s="169">
        <f>MY20*Data!$H4</f>
        <v>12.095999999999998</v>
      </c>
      <c r="MZ116" s="169">
        <f>MZ20*Data!$H4</f>
        <v>12.103874999999999</v>
      </c>
      <c r="NA116" s="169">
        <f>NA20*Data!$H4</f>
        <v>12.111750000000001</v>
      </c>
      <c r="NB116" s="169">
        <f>NB20*Data!$H4</f>
        <v>12.119624999999999</v>
      </c>
      <c r="NC116" s="169">
        <f>NC20*Data!$H4</f>
        <v>12.1275</v>
      </c>
      <c r="ND116" s="169">
        <f>ND20*Data!$H4</f>
        <v>12.135374999999998</v>
      </c>
      <c r="NE116" s="169">
        <f>NE20*Data!$H4</f>
        <v>12.143249999999998</v>
      </c>
      <c r="NF116" s="169">
        <f>NF20*Data!$H4</f>
        <v>12.151124999999999</v>
      </c>
      <c r="NG116" s="169">
        <f>NG20*Data!$H4</f>
        <v>12.159000000000001</v>
      </c>
      <c r="NH116" s="169">
        <f>NH20*Data!$H4</f>
        <v>12.166875000000001</v>
      </c>
      <c r="NI116" s="169">
        <f>NI20*Data!$H4</f>
        <v>12.174749999999998</v>
      </c>
    </row>
    <row r="117" spans="1:373" s="163" customFormat="1" ht="15">
      <c r="B117" s="168" t="s">
        <v>1267</v>
      </c>
      <c r="C117" s="162">
        <v>635</v>
      </c>
      <c r="D117" s="162">
        <v>636</v>
      </c>
      <c r="E117" s="162">
        <v>637</v>
      </c>
      <c r="F117" s="162">
        <v>638</v>
      </c>
      <c r="G117" s="162">
        <v>639</v>
      </c>
      <c r="H117" s="162">
        <v>640</v>
      </c>
      <c r="I117" s="162">
        <v>641</v>
      </c>
      <c r="J117" s="162">
        <v>642</v>
      </c>
      <c r="K117" s="162">
        <v>643</v>
      </c>
      <c r="L117" s="162">
        <v>644</v>
      </c>
      <c r="M117" s="162">
        <v>645</v>
      </c>
      <c r="N117" s="162">
        <v>646</v>
      </c>
      <c r="O117" s="162">
        <v>647</v>
      </c>
      <c r="P117" s="162">
        <v>648</v>
      </c>
      <c r="Q117" s="162">
        <v>649</v>
      </c>
      <c r="R117" s="162">
        <v>650</v>
      </c>
      <c r="S117" s="162">
        <v>651</v>
      </c>
      <c r="T117" s="162">
        <v>652</v>
      </c>
      <c r="U117" s="162">
        <v>653</v>
      </c>
      <c r="V117" s="162">
        <v>654</v>
      </c>
      <c r="W117" s="162">
        <v>655</v>
      </c>
      <c r="X117" s="162">
        <v>656</v>
      </c>
      <c r="Y117" s="162">
        <v>657</v>
      </c>
      <c r="Z117" s="162">
        <v>658</v>
      </c>
      <c r="AA117" s="162">
        <v>659</v>
      </c>
      <c r="AB117" s="162">
        <v>660</v>
      </c>
      <c r="AC117" s="162">
        <v>661</v>
      </c>
      <c r="AD117" s="162">
        <v>662</v>
      </c>
      <c r="AE117" s="162">
        <v>663</v>
      </c>
      <c r="AF117" s="162">
        <v>664</v>
      </c>
      <c r="AG117" s="162">
        <v>665</v>
      </c>
      <c r="AH117" s="162">
        <v>666</v>
      </c>
      <c r="AI117" s="162">
        <v>667</v>
      </c>
      <c r="AJ117" s="162">
        <v>668</v>
      </c>
      <c r="AK117" s="162">
        <v>669</v>
      </c>
      <c r="AL117" s="162">
        <v>670</v>
      </c>
      <c r="AM117" s="162">
        <v>671</v>
      </c>
      <c r="AN117" s="162">
        <v>672</v>
      </c>
      <c r="AO117" s="162">
        <v>673</v>
      </c>
      <c r="AP117" s="162">
        <v>674</v>
      </c>
      <c r="AQ117" s="162">
        <v>675</v>
      </c>
      <c r="AR117" s="162">
        <v>676</v>
      </c>
      <c r="AS117" s="162">
        <v>677</v>
      </c>
      <c r="AT117" s="162">
        <v>678</v>
      </c>
      <c r="AU117" s="162">
        <v>679</v>
      </c>
      <c r="AV117" s="162">
        <v>680</v>
      </c>
      <c r="AW117" s="162">
        <v>681</v>
      </c>
      <c r="AX117" s="162">
        <v>682</v>
      </c>
      <c r="AY117" s="162">
        <v>683</v>
      </c>
      <c r="AZ117" s="162">
        <v>684</v>
      </c>
      <c r="BA117" s="162">
        <v>685</v>
      </c>
      <c r="BB117" s="162">
        <v>686</v>
      </c>
      <c r="BC117" s="162">
        <v>687</v>
      </c>
      <c r="BD117" s="162">
        <v>688</v>
      </c>
      <c r="BE117" s="162">
        <v>689</v>
      </c>
      <c r="BF117" s="162">
        <v>690</v>
      </c>
      <c r="BG117" s="162">
        <v>691</v>
      </c>
      <c r="BH117" s="162">
        <v>692</v>
      </c>
      <c r="BI117" s="162">
        <v>693</v>
      </c>
      <c r="BJ117" s="162">
        <v>694</v>
      </c>
      <c r="BK117" s="162">
        <v>695</v>
      </c>
      <c r="BL117" s="162">
        <v>696</v>
      </c>
      <c r="BM117" s="162">
        <v>697</v>
      </c>
      <c r="BN117" s="162">
        <v>698</v>
      </c>
      <c r="BO117" s="162">
        <v>699</v>
      </c>
      <c r="BP117" s="162">
        <v>700</v>
      </c>
      <c r="BQ117" s="162">
        <v>701</v>
      </c>
      <c r="BR117" s="162">
        <v>702</v>
      </c>
      <c r="BS117" s="162">
        <v>703</v>
      </c>
      <c r="BT117" s="162">
        <v>704</v>
      </c>
      <c r="BU117" s="162">
        <v>705</v>
      </c>
      <c r="BV117" s="162">
        <v>706</v>
      </c>
      <c r="BW117" s="162">
        <v>707</v>
      </c>
      <c r="BX117" s="162">
        <v>708</v>
      </c>
      <c r="BY117" s="162">
        <v>709</v>
      </c>
      <c r="BZ117" s="162">
        <v>710</v>
      </c>
      <c r="CA117" s="162">
        <v>711</v>
      </c>
      <c r="CB117" s="162">
        <v>712</v>
      </c>
      <c r="CC117" s="162">
        <v>713</v>
      </c>
      <c r="CD117" s="162">
        <v>714</v>
      </c>
      <c r="CE117" s="162">
        <v>715</v>
      </c>
      <c r="CF117" s="162">
        <v>716</v>
      </c>
      <c r="CG117" s="162">
        <v>717</v>
      </c>
      <c r="CH117" s="162">
        <v>718</v>
      </c>
      <c r="CI117" s="162">
        <v>719</v>
      </c>
      <c r="CJ117" s="162">
        <v>720</v>
      </c>
      <c r="CK117" s="162">
        <v>721</v>
      </c>
      <c r="CL117" s="162">
        <v>722</v>
      </c>
      <c r="CM117" s="162">
        <v>723</v>
      </c>
      <c r="CN117" s="162">
        <v>724</v>
      </c>
      <c r="CO117" s="162">
        <v>725</v>
      </c>
      <c r="CP117" s="162">
        <v>726</v>
      </c>
      <c r="CQ117" s="162">
        <v>727</v>
      </c>
      <c r="CR117" s="162">
        <v>728</v>
      </c>
      <c r="CS117" s="162">
        <v>729</v>
      </c>
      <c r="CT117" s="162">
        <v>730</v>
      </c>
      <c r="CU117" s="162">
        <v>731</v>
      </c>
      <c r="CV117" s="162">
        <v>732</v>
      </c>
      <c r="CW117" s="162">
        <v>733</v>
      </c>
      <c r="CX117" s="162">
        <v>734</v>
      </c>
      <c r="CY117" s="162">
        <v>735</v>
      </c>
      <c r="CZ117" s="162">
        <v>736</v>
      </c>
      <c r="DA117" s="162">
        <v>737</v>
      </c>
      <c r="DB117" s="162">
        <v>0</v>
      </c>
      <c r="DC117" s="162">
        <v>0</v>
      </c>
      <c r="DD117" s="162">
        <v>740</v>
      </c>
      <c r="DE117" s="162">
        <v>741</v>
      </c>
      <c r="DF117" s="162">
        <v>742</v>
      </c>
      <c r="DG117" s="162">
        <v>743</v>
      </c>
      <c r="DH117" s="162">
        <v>744</v>
      </c>
      <c r="DI117" s="162">
        <v>745</v>
      </c>
      <c r="DJ117" s="162">
        <v>746</v>
      </c>
      <c r="DK117" s="162">
        <v>747</v>
      </c>
      <c r="DL117" s="162">
        <v>748</v>
      </c>
      <c r="DM117" s="162">
        <v>749</v>
      </c>
      <c r="DN117" s="162">
        <v>750</v>
      </c>
      <c r="DO117" s="162">
        <v>751</v>
      </c>
      <c r="DP117" s="162">
        <v>752</v>
      </c>
      <c r="DQ117" s="162">
        <v>753</v>
      </c>
      <c r="DR117" s="162">
        <v>754</v>
      </c>
      <c r="DS117" s="162">
        <v>755</v>
      </c>
      <c r="DT117" s="162">
        <v>756</v>
      </c>
      <c r="DU117" s="162">
        <v>757</v>
      </c>
      <c r="DV117" s="162">
        <v>758</v>
      </c>
      <c r="DW117" s="162">
        <v>759</v>
      </c>
      <c r="DX117" s="162">
        <v>760</v>
      </c>
      <c r="DY117" s="162">
        <v>761</v>
      </c>
      <c r="DZ117" s="162">
        <v>762</v>
      </c>
      <c r="EA117" s="162">
        <v>763</v>
      </c>
      <c r="EB117" s="162">
        <v>764</v>
      </c>
      <c r="EC117" s="162">
        <v>765</v>
      </c>
      <c r="ED117" s="162">
        <v>766</v>
      </c>
      <c r="EE117" s="162">
        <v>767</v>
      </c>
      <c r="EF117" s="162">
        <v>768</v>
      </c>
      <c r="EG117" s="162">
        <v>769</v>
      </c>
      <c r="EH117" s="162">
        <v>770</v>
      </c>
      <c r="EI117" s="162">
        <v>771</v>
      </c>
      <c r="EJ117" s="162">
        <v>772</v>
      </c>
      <c r="EK117" s="162">
        <v>773</v>
      </c>
      <c r="EL117" s="162">
        <v>774</v>
      </c>
      <c r="EM117" s="162">
        <v>775</v>
      </c>
      <c r="EN117" s="162">
        <v>776</v>
      </c>
      <c r="EO117" s="162">
        <v>777</v>
      </c>
      <c r="EP117" s="162">
        <v>778</v>
      </c>
      <c r="EQ117" s="162">
        <v>779</v>
      </c>
      <c r="ER117" s="162">
        <v>780</v>
      </c>
      <c r="ES117" s="162">
        <v>781</v>
      </c>
      <c r="ET117" s="162">
        <v>782</v>
      </c>
      <c r="EU117" s="162">
        <v>783</v>
      </c>
      <c r="EV117" s="162">
        <v>784</v>
      </c>
      <c r="EW117" s="162">
        <v>785</v>
      </c>
      <c r="EX117" s="162">
        <v>786</v>
      </c>
      <c r="EY117" s="162">
        <v>787</v>
      </c>
      <c r="EZ117" s="162">
        <v>788</v>
      </c>
      <c r="FA117" s="162">
        <v>789</v>
      </c>
      <c r="FB117" s="162">
        <v>790</v>
      </c>
      <c r="FC117" s="162">
        <v>791</v>
      </c>
      <c r="FD117" s="162">
        <v>792</v>
      </c>
      <c r="FE117" s="162">
        <v>793</v>
      </c>
      <c r="FF117" s="162">
        <v>794</v>
      </c>
      <c r="FG117" s="162">
        <v>795</v>
      </c>
      <c r="FH117" s="162">
        <v>796</v>
      </c>
      <c r="FI117" s="162">
        <v>797</v>
      </c>
      <c r="FJ117" s="162">
        <v>798</v>
      </c>
      <c r="FK117" s="162">
        <v>799</v>
      </c>
      <c r="FL117" s="162">
        <v>800</v>
      </c>
      <c r="FM117" s="162">
        <v>801</v>
      </c>
      <c r="FN117" s="162">
        <v>802</v>
      </c>
      <c r="FO117" s="162">
        <v>803</v>
      </c>
      <c r="FP117" s="162">
        <v>804</v>
      </c>
      <c r="FQ117" s="162">
        <v>805</v>
      </c>
      <c r="FR117" s="162">
        <v>806</v>
      </c>
      <c r="FS117" s="162">
        <v>807</v>
      </c>
      <c r="FT117" s="162">
        <v>808</v>
      </c>
      <c r="FU117" s="162">
        <v>809</v>
      </c>
      <c r="FV117" s="162">
        <v>810</v>
      </c>
      <c r="FW117" s="162">
        <v>811</v>
      </c>
      <c r="FX117" s="162">
        <v>812</v>
      </c>
      <c r="FY117" s="162">
        <v>813</v>
      </c>
      <c r="FZ117" s="162">
        <v>814</v>
      </c>
      <c r="GA117" s="162">
        <v>815</v>
      </c>
      <c r="GB117" s="162">
        <v>816</v>
      </c>
      <c r="GC117" s="162">
        <v>817</v>
      </c>
      <c r="GD117" s="162">
        <v>818</v>
      </c>
      <c r="GE117" s="162">
        <v>819</v>
      </c>
      <c r="GF117" s="162">
        <v>820</v>
      </c>
      <c r="GG117" s="162">
        <v>821</v>
      </c>
      <c r="GH117" s="162">
        <v>822</v>
      </c>
      <c r="GI117" s="162">
        <v>823</v>
      </c>
      <c r="GJ117" s="162">
        <v>824</v>
      </c>
      <c r="GK117" s="162">
        <v>825</v>
      </c>
      <c r="GL117" s="162">
        <v>826</v>
      </c>
      <c r="GM117" s="162">
        <v>827</v>
      </c>
      <c r="GN117" s="162">
        <v>828</v>
      </c>
      <c r="GO117" s="162">
        <v>829</v>
      </c>
      <c r="GP117" s="162">
        <v>830</v>
      </c>
      <c r="GQ117" s="162">
        <v>831</v>
      </c>
      <c r="GR117" s="162">
        <v>832</v>
      </c>
      <c r="GS117" s="162">
        <v>833</v>
      </c>
      <c r="GT117" s="162">
        <v>834</v>
      </c>
      <c r="GU117" s="162">
        <v>835</v>
      </c>
      <c r="GV117" s="162">
        <v>836</v>
      </c>
      <c r="GW117" s="162">
        <v>837</v>
      </c>
      <c r="GX117" s="162">
        <v>838</v>
      </c>
      <c r="GY117" s="162">
        <v>839</v>
      </c>
      <c r="GZ117" s="162">
        <v>840</v>
      </c>
      <c r="HA117" s="162">
        <v>841</v>
      </c>
      <c r="HB117" s="162">
        <v>842</v>
      </c>
      <c r="HC117" s="162">
        <v>843</v>
      </c>
      <c r="HD117" s="162">
        <v>844</v>
      </c>
      <c r="HE117" s="162">
        <v>845</v>
      </c>
      <c r="HF117" s="162">
        <v>846</v>
      </c>
      <c r="HG117" s="162">
        <v>847</v>
      </c>
      <c r="HH117" s="162">
        <v>848</v>
      </c>
      <c r="HI117" s="162">
        <v>849</v>
      </c>
      <c r="HJ117" s="162">
        <v>850</v>
      </c>
      <c r="HK117" s="162">
        <v>851</v>
      </c>
      <c r="HL117" s="162">
        <v>852</v>
      </c>
      <c r="HM117" s="162">
        <v>853</v>
      </c>
      <c r="HN117" s="162">
        <v>854</v>
      </c>
      <c r="HO117" s="162">
        <v>855</v>
      </c>
      <c r="HP117" s="162">
        <v>856</v>
      </c>
      <c r="HQ117" s="162">
        <v>857</v>
      </c>
      <c r="HR117" s="162">
        <v>858</v>
      </c>
      <c r="HS117" s="162">
        <v>859</v>
      </c>
      <c r="HT117" s="162">
        <v>860</v>
      </c>
      <c r="HU117" s="162">
        <v>861</v>
      </c>
      <c r="HV117" s="162">
        <v>862</v>
      </c>
      <c r="HW117" s="162">
        <v>863</v>
      </c>
      <c r="HX117" s="162">
        <v>864</v>
      </c>
      <c r="HY117" s="162">
        <v>865</v>
      </c>
      <c r="HZ117" s="162">
        <v>866</v>
      </c>
      <c r="IA117" s="162">
        <v>867</v>
      </c>
      <c r="IB117" s="162">
        <v>868</v>
      </c>
      <c r="IC117" s="162">
        <v>869</v>
      </c>
      <c r="ID117" s="162">
        <v>870</v>
      </c>
      <c r="IE117" s="162">
        <v>871</v>
      </c>
      <c r="IF117" s="162">
        <v>872</v>
      </c>
      <c r="IG117" s="162">
        <v>873</v>
      </c>
      <c r="IH117" s="162">
        <v>874</v>
      </c>
      <c r="II117" s="162">
        <v>875</v>
      </c>
      <c r="IJ117" s="162">
        <v>876</v>
      </c>
      <c r="IK117" s="162">
        <v>877</v>
      </c>
      <c r="IL117" s="162">
        <v>878</v>
      </c>
      <c r="IM117" s="162">
        <v>879</v>
      </c>
      <c r="IN117" s="162">
        <v>880</v>
      </c>
      <c r="IO117" s="162">
        <v>881</v>
      </c>
      <c r="IP117" s="162">
        <v>882</v>
      </c>
      <c r="IQ117" s="162">
        <v>883</v>
      </c>
      <c r="IR117" s="162">
        <v>884</v>
      </c>
      <c r="IS117" s="162">
        <v>885</v>
      </c>
      <c r="IT117" s="162">
        <v>886</v>
      </c>
      <c r="IU117" s="162">
        <v>887</v>
      </c>
      <c r="IV117" s="162">
        <v>888</v>
      </c>
      <c r="IW117" s="162">
        <v>889</v>
      </c>
      <c r="IX117" s="162">
        <v>890</v>
      </c>
      <c r="IY117" s="162">
        <v>891</v>
      </c>
      <c r="IZ117" s="162">
        <v>892</v>
      </c>
      <c r="JA117" s="162">
        <v>893</v>
      </c>
      <c r="JB117" s="162">
        <v>894</v>
      </c>
      <c r="JC117" s="162">
        <v>895</v>
      </c>
      <c r="JD117" s="162">
        <v>896</v>
      </c>
      <c r="JE117" s="162">
        <v>897</v>
      </c>
      <c r="JF117" s="162">
        <v>898</v>
      </c>
      <c r="JG117" s="162">
        <v>899</v>
      </c>
      <c r="JH117" s="162">
        <v>900</v>
      </c>
      <c r="JI117" s="162">
        <v>901</v>
      </c>
      <c r="JJ117" s="162">
        <v>902</v>
      </c>
      <c r="JK117" s="162">
        <v>903</v>
      </c>
      <c r="JL117" s="162">
        <v>904</v>
      </c>
      <c r="JM117" s="162">
        <v>905</v>
      </c>
      <c r="JN117" s="162">
        <v>906</v>
      </c>
      <c r="JO117" s="162">
        <v>907</v>
      </c>
      <c r="JP117" s="162">
        <v>908</v>
      </c>
      <c r="JQ117" s="162">
        <v>909</v>
      </c>
      <c r="JR117" s="162">
        <v>910</v>
      </c>
      <c r="JS117" s="162">
        <v>911</v>
      </c>
      <c r="JT117" s="162">
        <v>912</v>
      </c>
      <c r="JU117" s="162">
        <v>913</v>
      </c>
      <c r="JV117" s="162">
        <v>914</v>
      </c>
      <c r="JW117" s="162">
        <v>915</v>
      </c>
      <c r="JX117" s="162">
        <v>916</v>
      </c>
      <c r="JY117" s="162">
        <v>917</v>
      </c>
      <c r="JZ117" s="162">
        <v>918</v>
      </c>
      <c r="KA117" s="162">
        <v>919</v>
      </c>
      <c r="KB117" s="162">
        <v>920</v>
      </c>
      <c r="KC117" s="162">
        <v>921</v>
      </c>
      <c r="KD117" s="162">
        <v>922</v>
      </c>
      <c r="KE117" s="162">
        <v>923</v>
      </c>
      <c r="KF117" s="162">
        <v>924</v>
      </c>
      <c r="KG117" s="162">
        <v>925</v>
      </c>
      <c r="KH117" s="162">
        <v>926</v>
      </c>
      <c r="KI117" s="162">
        <v>927</v>
      </c>
      <c r="KJ117" s="162">
        <v>928</v>
      </c>
      <c r="KK117" s="162">
        <v>929</v>
      </c>
      <c r="KL117" s="162">
        <v>930</v>
      </c>
      <c r="KM117" s="162">
        <v>931</v>
      </c>
      <c r="KN117" s="162">
        <v>932</v>
      </c>
      <c r="KO117" s="162">
        <v>933</v>
      </c>
      <c r="KP117" s="162">
        <v>934</v>
      </c>
      <c r="KQ117" s="162">
        <v>935</v>
      </c>
      <c r="KR117" s="162">
        <v>936</v>
      </c>
      <c r="KS117" s="162">
        <v>937</v>
      </c>
      <c r="KT117" s="162">
        <v>938</v>
      </c>
      <c r="KU117" s="162">
        <v>939</v>
      </c>
      <c r="KV117" s="162">
        <v>940</v>
      </c>
      <c r="KW117" s="162">
        <v>941</v>
      </c>
      <c r="KX117" s="162">
        <v>942</v>
      </c>
      <c r="KY117" s="162">
        <v>943</v>
      </c>
      <c r="KZ117" s="162">
        <v>944</v>
      </c>
      <c r="LA117" s="162">
        <v>945</v>
      </c>
      <c r="LB117" s="162">
        <v>946</v>
      </c>
      <c r="LC117" s="162">
        <v>947</v>
      </c>
      <c r="LD117" s="162">
        <v>948</v>
      </c>
      <c r="LE117" s="162">
        <v>949</v>
      </c>
      <c r="LF117" s="162">
        <v>950</v>
      </c>
      <c r="LG117" s="162">
        <v>951</v>
      </c>
      <c r="LH117" s="162">
        <v>952</v>
      </c>
      <c r="LI117" s="162">
        <v>953</v>
      </c>
      <c r="LJ117" s="162">
        <v>954</v>
      </c>
      <c r="LK117" s="162">
        <v>955</v>
      </c>
      <c r="LL117" s="162">
        <v>956</v>
      </c>
      <c r="LM117" s="162">
        <v>957</v>
      </c>
      <c r="LN117" s="162">
        <v>958</v>
      </c>
      <c r="LO117" s="162">
        <v>959</v>
      </c>
      <c r="LP117" s="162">
        <v>960</v>
      </c>
      <c r="LQ117" s="162">
        <v>961</v>
      </c>
      <c r="LR117" s="162">
        <v>962</v>
      </c>
      <c r="LS117" s="162">
        <v>963</v>
      </c>
      <c r="LT117" s="162">
        <v>964</v>
      </c>
      <c r="LU117" s="162">
        <v>965</v>
      </c>
      <c r="LV117" s="162">
        <v>966</v>
      </c>
      <c r="LW117" s="162">
        <v>967</v>
      </c>
      <c r="LX117" s="162">
        <v>968</v>
      </c>
      <c r="LY117" s="162">
        <v>969</v>
      </c>
      <c r="LZ117" s="162">
        <v>970</v>
      </c>
      <c r="MA117" s="162">
        <v>971</v>
      </c>
      <c r="MB117" s="162">
        <v>972</v>
      </c>
      <c r="MC117" s="162">
        <v>973</v>
      </c>
      <c r="MD117" s="162">
        <v>974</v>
      </c>
      <c r="ME117" s="162">
        <v>975</v>
      </c>
      <c r="MF117" s="162">
        <v>976</v>
      </c>
      <c r="MG117" s="162">
        <v>977</v>
      </c>
      <c r="MH117" s="162">
        <v>978</v>
      </c>
      <c r="MI117" s="162">
        <v>979</v>
      </c>
      <c r="MJ117" s="162">
        <v>980</v>
      </c>
      <c r="MK117" s="162">
        <v>981</v>
      </c>
      <c r="ML117" s="162">
        <v>982</v>
      </c>
      <c r="MM117" s="162">
        <v>983</v>
      </c>
      <c r="MN117" s="162">
        <v>984</v>
      </c>
      <c r="MO117" s="162">
        <v>985</v>
      </c>
      <c r="MP117" s="162">
        <v>986</v>
      </c>
      <c r="MQ117" s="162">
        <v>987</v>
      </c>
      <c r="MR117" s="162">
        <v>988</v>
      </c>
      <c r="MS117" s="162">
        <v>989</v>
      </c>
      <c r="MT117" s="162">
        <v>990</v>
      </c>
      <c r="MU117" s="162">
        <v>991</v>
      </c>
      <c r="MV117" s="162">
        <v>992</v>
      </c>
      <c r="MW117" s="162">
        <v>993</v>
      </c>
      <c r="MX117" s="162">
        <v>994</v>
      </c>
      <c r="MY117" s="162">
        <v>995</v>
      </c>
      <c r="MZ117" s="162">
        <v>996</v>
      </c>
      <c r="NA117" s="162">
        <v>997</v>
      </c>
      <c r="NB117" s="162">
        <v>998</v>
      </c>
      <c r="NC117" s="162">
        <v>999</v>
      </c>
      <c r="ND117" s="162">
        <v>1000</v>
      </c>
      <c r="NE117" s="162">
        <v>1001</v>
      </c>
      <c r="NF117" s="162">
        <v>1002</v>
      </c>
      <c r="NG117" s="162">
        <v>1003</v>
      </c>
      <c r="NH117" s="162">
        <v>1004</v>
      </c>
      <c r="NI117" s="162">
        <v>1005</v>
      </c>
    </row>
    <row r="118" spans="1:373" ht="15">
      <c r="B118" s="8" t="s">
        <v>1252</v>
      </c>
      <c r="C118" s="20">
        <f>(C116+C117)/Data!$B4/Data!$B31</f>
        <v>1.6651234567901234</v>
      </c>
      <c r="D118" s="20">
        <f>(D116+D117)/Data!$B4/Data!$B31</f>
        <v>1.8037037037037038</v>
      </c>
      <c r="E118" s="20">
        <f>(E116+E117)/Data!$B4/Data!$B31</f>
        <v>1.8061728395061727</v>
      </c>
      <c r="F118" s="20">
        <f>(F116+F117)/Data!$B4/Data!$B31</f>
        <v>1.769753086419753</v>
      </c>
      <c r="G118" s="20">
        <f>(G116+G117)/Data!$B4/Data!$B31</f>
        <v>1.7527777777777778</v>
      </c>
      <c r="H118" s="20">
        <f>(H116+H117)/Data!$B4/Data!$B31</f>
        <v>1.6774691358024691</v>
      </c>
      <c r="I118" s="20">
        <f>(I116+I117)/Data!$B4/Data!$B31</f>
        <v>1.6993827160493828</v>
      </c>
      <c r="J118" s="20">
        <f>(J116+J117)/Data!$B4/Data!$B31</f>
        <v>1.8574074074074074</v>
      </c>
      <c r="K118" s="20">
        <f>(K116+K117)/Data!$B4/Data!$B31</f>
        <v>1.7626543209876542</v>
      </c>
      <c r="L118" s="20">
        <f>(L116+L117)/Data!$B4/Data!$B31</f>
        <v>1.7165123456790123</v>
      </c>
      <c r="M118" s="20">
        <f>(M116+M117)/Data!$B4/Data!$B31</f>
        <v>1.6995370370370371</v>
      </c>
      <c r="N118" s="20">
        <f>(N116+N117)/Data!$B4/Data!$B31</f>
        <v>1.8283950617283948</v>
      </c>
      <c r="O118" s="20">
        <f>(O116+O117)/Data!$B4/Data!$B31</f>
        <v>1.7141975308641975</v>
      </c>
      <c r="P118" s="20">
        <f>(P116+P117)/Data!$B4/Data!$B31</f>
        <v>1.7555555555555555</v>
      </c>
      <c r="Q118" s="20">
        <f>(Q116+Q117)/Data!$B4/Data!$B31</f>
        <v>1.8941358024691359</v>
      </c>
      <c r="R118" s="20">
        <f>(R116+R117)/Data!$B4/Data!$B31</f>
        <v>2.0327160493827163</v>
      </c>
      <c r="S118" s="20">
        <f>(S116+S117)/Data!$B4/Data!$B31</f>
        <v>1.8601851851851852</v>
      </c>
      <c r="T118" s="20">
        <f>(T116+T117)/Data!$B4/Data!$B31</f>
        <v>1.8043209876543209</v>
      </c>
      <c r="U118" s="20">
        <f>(U116+U117)/Data!$B4/Data!$B31</f>
        <v>1.7679012345679013</v>
      </c>
      <c r="V118" s="20">
        <f>(V116+V117)/Data!$B4/Data!$B31</f>
        <v>1.7120370370370372</v>
      </c>
      <c r="W118" s="20">
        <f>(W116+W117)/Data!$B4/Data!$B31</f>
        <v>1.7339506172839505</v>
      </c>
      <c r="X118" s="20">
        <f>(X116+X117)/Data!$B4/Data!$B31</f>
        <v>1.8725308641975309</v>
      </c>
      <c r="Y118" s="20">
        <f>(Y116+Y117)/Data!$B4/Data!$B31</f>
        <v>1.8944444444444444</v>
      </c>
      <c r="Z118" s="20">
        <f>(Z116+Z117)/Data!$B4/Data!$B31</f>
        <v>1.819135802469136</v>
      </c>
      <c r="AA118" s="20">
        <f>(AA116+AA117)/Data!$B4/Data!$B31</f>
        <v>1.8021604938271607</v>
      </c>
      <c r="AB118" s="20">
        <f>(AB116+AB117)/Data!$B4/Data!$B31</f>
        <v>1.7754629629629628</v>
      </c>
      <c r="AC118" s="20">
        <f>(AC116+AC117)/Data!$B4/Data!$B31</f>
        <v>1.729320987654321</v>
      </c>
      <c r="AD118" s="20">
        <f>(AD116+AD117)/Data!$B4/Data!$B31</f>
        <v>1.7804012345679012</v>
      </c>
      <c r="AE118" s="20">
        <f>(AE116+AE117)/Data!$B4/Data!$B31</f>
        <v>1.9870370370370372</v>
      </c>
      <c r="AF118" s="20">
        <f>(AF116+AF117)/Data!$B4/Data!$B31</f>
        <v>2.028395061728395</v>
      </c>
      <c r="AG118" s="20">
        <f>(AG116+AG117)/Data!$B4/Data!$B31</f>
        <v>1.8753086419753087</v>
      </c>
      <c r="AH118" s="20">
        <f>(AH116+AH117)/Data!$B4/Data!$B31</f>
        <v>1.8</v>
      </c>
      <c r="AI118" s="20">
        <f>(AI116+AI117)/Data!$B4/Data!$B31</f>
        <v>1.8024691358024691</v>
      </c>
      <c r="AJ118" s="20">
        <f>(AJ116+AJ117)/Data!$B4/Data!$B31</f>
        <v>1.8049382716049385</v>
      </c>
      <c r="AK118" s="20">
        <f>(AK116+AK117)/Data!$B4/Data!$B31</f>
        <v>1.8074074074074074</v>
      </c>
      <c r="AL118" s="20">
        <f>(AL116+AL117)/Data!$B4/Data!$B31</f>
        <v>2.0043209876543209</v>
      </c>
      <c r="AM118" s="20">
        <f>(AM116+AM117)/Data!$B4/Data!$B31</f>
        <v>2.1429012345679013</v>
      </c>
      <c r="AN118" s="20">
        <f>(AN116+AN117)/Data!$B4/Data!$B31</f>
        <v>1.9703703703703705</v>
      </c>
      <c r="AO118" s="20">
        <f>(AO116+AO117)/Data!$B4/Data!$B31</f>
        <v>1.9533950617283948</v>
      </c>
      <c r="AP118" s="20">
        <f>(AP116+AP117)/Data!$B4/Data!$B31</f>
        <v>1.8586419753086418</v>
      </c>
      <c r="AQ118" s="20">
        <f>(AQ116+AQ117)/Data!$B4/Data!$B31</f>
        <v>1.7833333333333334</v>
      </c>
      <c r="AR118" s="20">
        <f>(AR116+AR117)/Data!$B4/Data!$B31</f>
        <v>1.7858024691358025</v>
      </c>
      <c r="AS118" s="20">
        <f>(AS116+AS117)/Data!$B4/Data!$B31</f>
        <v>1.9632716049382717</v>
      </c>
      <c r="AT118" s="20">
        <f>(AT116+AT117)/Data!$B4/Data!$B31</f>
        <v>1.9657407407407406</v>
      </c>
      <c r="AU118" s="20">
        <f>(AU116+AU117)/Data!$B4/Data!$B31</f>
        <v>1.8709876543209876</v>
      </c>
      <c r="AV118" s="20">
        <f>(AV116+AV117)/Data!$B4/Data!$B31</f>
        <v>1.9123456790123456</v>
      </c>
      <c r="AW118" s="20">
        <f>(AW116+AW117)/Data!$B4/Data!$B31</f>
        <v>1.9537037037037037</v>
      </c>
      <c r="AX118" s="20">
        <f>(AX116+AX117)/Data!$B4/Data!$B31</f>
        <v>1.8783950617283949</v>
      </c>
      <c r="AY118" s="20">
        <f>(AY116+AY117)/Data!$B4/Data!$B31</f>
        <v>1.8808641975308642</v>
      </c>
      <c r="AZ118" s="20">
        <f>(AZ116+AZ117)/Data!$B4/Data!$B31</f>
        <v>2.0777777777777779</v>
      </c>
      <c r="BA118" s="20">
        <f>(BA116+BA117)/Data!$B4/Data!$B31</f>
        <v>2.1774691358024691</v>
      </c>
      <c r="BB118" s="20">
        <f>(BB116+BB117)/Data!$B4/Data!$B31</f>
        <v>2.0438271604938274</v>
      </c>
      <c r="BC118" s="20">
        <f>(BC116+BC117)/Data!$B4/Data!$B31</f>
        <v>2.0462962962962963</v>
      </c>
      <c r="BD118" s="20">
        <f>(BD116+BD117)/Data!$B4/Data!$B31</f>
        <v>2.0487654320987656</v>
      </c>
      <c r="BE118" s="20">
        <f>(BE116+BE117)/Data!$B4/Data!$B31</f>
        <v>1.895679012345679</v>
      </c>
      <c r="BF118" s="20">
        <f>(BF116+BF117)/Data!$B4/Data!$B31</f>
        <v>1.8981481481481484</v>
      </c>
      <c r="BG118" s="20">
        <f>(BG116+BG117)/Data!$B4/Data!$B31</f>
        <v>2.0561728395061727</v>
      </c>
      <c r="BH118" s="20">
        <f>(BH116+BH117)/Data!$B4/Data!$B31</f>
        <v>2.0003086419753084</v>
      </c>
      <c r="BI118" s="20">
        <f>(BI116+BI117)/Data!$B4/Data!$B31</f>
        <v>1.925</v>
      </c>
      <c r="BJ118" s="20">
        <f>(BJ116+BJ117)/Data!$B4/Data!$B31</f>
        <v>1.8885802469135804</v>
      </c>
      <c r="BK118" s="20">
        <f>(BK116+BK117)/Data!$B4/Data!$B31</f>
        <v>1.8910493827160495</v>
      </c>
      <c r="BL118" s="20">
        <f>(BL116+BL117)/Data!$B4/Data!$B31</f>
        <v>1.835185185185185</v>
      </c>
      <c r="BM118" s="20">
        <f>(BM116+BM117)/Data!$B4/Data!$B31</f>
        <v>1.9154320987654321</v>
      </c>
      <c r="BN118" s="20">
        <f>(BN116+BN117)/Data!$B4/Data!$B31</f>
        <v>1.7234567901234568</v>
      </c>
      <c r="BO118" s="20">
        <f>(BO116+BO117)/Data!$B4/Data!$B31</f>
        <v>2.1537037037037039</v>
      </c>
      <c r="BP118" s="20">
        <f>(BP116+BP117)/Data!$B4/Data!$B31</f>
        <v>1.9811728395061727</v>
      </c>
      <c r="BQ118" s="20">
        <f>(BQ116+BQ117)/Data!$B4/Data!$B31</f>
        <v>1.8669753086419751</v>
      </c>
      <c r="BR118" s="20">
        <f>(BR116+BR117)/Data!$B4/Data!$B31</f>
        <v>1.85</v>
      </c>
      <c r="BS118" s="20">
        <f>(BS116+BS117)/Data!$B4/Data!$B31</f>
        <v>1.8524691358024692</v>
      </c>
      <c r="BT118" s="20">
        <f>(BT116+BT117)/Data!$B4/Data!$B31</f>
        <v>1.8938271604938273</v>
      </c>
      <c r="BU118" s="20">
        <f>(BU116+BU117)/Data!$B4/Data!$B31</f>
        <v>2.0324074074074074</v>
      </c>
      <c r="BV118" s="20">
        <f>(BV116+BV117)/Data!$B4/Data!$B31</f>
        <v>2.0737654320987655</v>
      </c>
      <c r="BW118" s="20">
        <f>(BW116+BW117)/Data!$B4/Data!$B31</f>
        <v>1.9401234567901235</v>
      </c>
      <c r="BX118" s="20">
        <f>(BX116+BX117)/Data!$B4/Data!$B31</f>
        <v>1.9425925925925926</v>
      </c>
      <c r="BY118" s="20">
        <f>(BY116+BY117)/Data!$B4/Data!$B31</f>
        <v>1.9450617283950615</v>
      </c>
      <c r="BZ118" s="20">
        <f>(BZ116+BZ117)/Data!$B4/Data!$B31</f>
        <v>1.8697530864197529</v>
      </c>
      <c r="CA118" s="20">
        <f>(CA116+CA117)/Data!$B4/Data!$B31</f>
        <v>1.8916666666666666</v>
      </c>
      <c r="CB118" s="20">
        <f>(CB116+CB117)/Data!$B4/Data!$B31</f>
        <v>1.991358024691358</v>
      </c>
      <c r="CC118" s="20">
        <f>(CC116+CC117)/Data!$B4/Data!$B31</f>
        <v>2.0327160493827163</v>
      </c>
      <c r="CD118" s="20">
        <f>(CD116+CD117)/Data!$B4/Data!$B31</f>
        <v>2.1518518518518519</v>
      </c>
      <c r="CE118" s="20">
        <f>(CE116+CE117)/Data!$B4/Data!$B31</f>
        <v>2.1543209876543208</v>
      </c>
      <c r="CF118" s="20">
        <f>(CF116+CF117)/Data!$B4/Data!$B31</f>
        <v>2.1956790123456789</v>
      </c>
      <c r="CG118" s="20">
        <f>(CG116+CG117)/Data!$B4/Data!$B31</f>
        <v>2.1981481481481482</v>
      </c>
      <c r="CH118" s="20">
        <f>(CH116+CH117)/Data!$B4/Data!$B31</f>
        <v>1.9867283950617283</v>
      </c>
      <c r="CI118" s="20">
        <f>(CI116+CI117)/Data!$B4/Data!$B31</f>
        <v>2.2614197530864195</v>
      </c>
      <c r="CJ118" s="20">
        <f>(CJ116+CJ117)/Data!$B4/Data!$B31</f>
        <v>2.4777777777777779</v>
      </c>
      <c r="CK118" s="20">
        <f>(CK116+CK117)/Data!$B4/Data!$B31</f>
        <v>2.4802469135802472</v>
      </c>
      <c r="CL118" s="20">
        <f>(CL116+CL117)/Data!$B4/Data!$B31</f>
        <v>2.2688271604938275</v>
      </c>
      <c r="CM118" s="20">
        <f>(CM116+CM117)/Data!$B4/Data!$B31</f>
        <v>2.2712962962962964</v>
      </c>
      <c r="CN118" s="20">
        <f>(CN116+CN117)/Data!$B4/Data!$B31</f>
        <v>2.2737654320987652</v>
      </c>
      <c r="CO118" s="20">
        <f>(CO116+CO117)/Data!$B4/Data!$B31</f>
        <v>2.1012345679012348</v>
      </c>
      <c r="CP118" s="20">
        <f>(CP116+CP117)/Data!$B4/Data!$B31</f>
        <v>2.2787037037037039</v>
      </c>
      <c r="CQ118" s="20">
        <f>(CQ116+CQ117)/Data!$B4/Data!$B31</f>
        <v>2.4950617283950618</v>
      </c>
      <c r="CR118" s="20">
        <f>(CR116+CR117)/Data!$B4/Data!$B31</f>
        <v>2.2836419753086421</v>
      </c>
      <c r="CS118" s="20">
        <f>(CS116+CS117)/Data!$B4/Data!$B31</f>
        <v>2.15</v>
      </c>
      <c r="CT118" s="20">
        <f>(CT116+CT117)/Data!$B4/Data!$B31</f>
        <v>2.0746913580246913</v>
      </c>
      <c r="CU118" s="20">
        <f>(CU116+CU117)/Data!$B4/Data!$B31</f>
        <v>1.9799382716049385</v>
      </c>
      <c r="CV118" s="20">
        <f>(CV116+CV117)/Data!$B4/Data!$B31</f>
        <v>2.0018518518518515</v>
      </c>
      <c r="CW118" s="20">
        <f>(CW116+CW117)/Data!$B4/Data!$B31</f>
        <v>1.8098765432098765</v>
      </c>
      <c r="CX118" s="20">
        <f>(CX116+CX117)/Data!$B4/Data!$B31</f>
        <v>2.2012345679012344</v>
      </c>
      <c r="CY118" s="20">
        <f>(CY116+CY117)/Data!$B4/Data!$B31</f>
        <v>2.0092592592592595</v>
      </c>
      <c r="CZ118" s="20">
        <f>(CZ116+CZ117)/Data!$B4/Data!$B31</f>
        <v>1.9533950617283948</v>
      </c>
      <c r="DA118" s="20">
        <f>(DA116+DA117)/Data!$B4/Data!$B31</f>
        <v>2.2475308641975307</v>
      </c>
      <c r="DB118" s="20">
        <f>(DB116+DB117)/Data!$B4/Data!$B31</f>
        <v>0</v>
      </c>
      <c r="DC118" s="20">
        <v>0</v>
      </c>
      <c r="DD118" s="20">
        <f>(DD116+DD117)/Data!$B4/Data!$B31</f>
        <v>2.3716049382716049</v>
      </c>
      <c r="DE118" s="20">
        <f>(DE116+DE117)/Data!$B4/Data!$B31</f>
        <v>2.4615740740740741</v>
      </c>
      <c r="DF118" s="20">
        <f>(DF116+DF117)/Data!$B4/Data!$B31</f>
        <v>2.2598765432098764</v>
      </c>
      <c r="DG118" s="20">
        <f>(DG116+DG117)/Data!$B4/Data!$B31</f>
        <v>2.2623456790123457</v>
      </c>
      <c r="DH118" s="20">
        <f>(DH116+DH117)/Data!$B4/Data!$B31</f>
        <v>2.4203703703703705</v>
      </c>
      <c r="DI118" s="20">
        <f>(DI116+DI117)/Data!$B4/Data!$B31</f>
        <v>2.5783950617283948</v>
      </c>
      <c r="DJ118" s="20">
        <v>0</v>
      </c>
      <c r="DK118" s="20">
        <f>(DK116+DK117)/Data!$B4/Data!$B31</f>
        <v>2.4666666666666668</v>
      </c>
      <c r="DL118" s="20">
        <f>(DL116+DL117)/Data!$B4/Data!$B31</f>
        <v>2.5858024691358024</v>
      </c>
      <c r="DM118" s="20">
        <f>(DM116+DM117)/Data!$B4/Data!$B31</f>
        <v>2.5299382716049386</v>
      </c>
      <c r="DN118" s="20">
        <f>(DN116+DN117)/Data!$B4/Data!$B31</f>
        <v>2.3962962962962964</v>
      </c>
      <c r="DO118" s="20">
        <f>(DO116+DO117)/Data!$B4/Data!$B31</f>
        <v>2.5348765432098763</v>
      </c>
      <c r="DP118" s="20">
        <f>(DP116+DP117)/Data!$B4/Data!$B31</f>
        <v>2.0901234567901237</v>
      </c>
      <c r="DQ118" s="20">
        <f>(DQ116+DQ117)/Data!$B4/Data!$B31</f>
        <v>2.0537037037037038</v>
      </c>
      <c r="DR118" s="20">
        <f>(DR116+DR117)/Data!$B4/Data!$B31</f>
        <v>2.2117283950617281</v>
      </c>
      <c r="DS118" s="20">
        <f>(DS116+DS117)/Data!$B4/Data!$B31</f>
        <v>2.1169753086419751</v>
      </c>
      <c r="DT118" s="20">
        <f>(DT116+DT117)/Data!$B4/Data!$B31</f>
        <v>2.0027777777777778</v>
      </c>
      <c r="DU118" s="20">
        <f>(DU116+DU117)/Data!$B4/Data!$B31</f>
        <v>2.0052469135802471</v>
      </c>
      <c r="DV118" s="20">
        <f>(DV116+DV117)/Data!$B4/Data!$B31</f>
        <v>2.0271604938271608</v>
      </c>
      <c r="DW118" s="20">
        <f>(DW116+DW117)/Data!$B4/Data!$B31</f>
        <v>1.9907407407407407</v>
      </c>
      <c r="DX118" s="20">
        <f>(DX116+DX117)/Data!$B4/Data!$B31</f>
        <v>2.0126543209876542</v>
      </c>
      <c r="DY118" s="20">
        <f>(DY116+DY117)/Data!$B4/Data!$B31</f>
        <v>2.1123456790123458</v>
      </c>
      <c r="DZ118" s="20">
        <f>(DZ116+DZ117)/Data!$B4/Data!$B31</f>
        <v>2.1342592592592595</v>
      </c>
      <c r="EA118" s="20">
        <f>(EA116+EA117)/Data!$B4/Data!$B31</f>
        <v>2.0200617283950617</v>
      </c>
      <c r="EB118" s="20">
        <f>(EB116+EB117)/Data!$B4/Data!$B31</f>
        <v>2.0419753086419754</v>
      </c>
      <c r="EC118" s="20">
        <f>(EC116+EC117)/Data!$B4/Data!$B31</f>
        <v>2.0444444444444443</v>
      </c>
      <c r="ED118" s="20">
        <f>(ED116+ED117)/Data!$B4/Data!$B31</f>
        <v>2.0469135802469136</v>
      </c>
      <c r="EE118" s="20">
        <f>(EE116+EE117)/Data!$B4/Data!$B31</f>
        <v>2.0493827160493829</v>
      </c>
      <c r="EF118" s="20">
        <f>(EF116+EF117)/Data!$B4/Data!$B31</f>
        <v>2.1879629629629629</v>
      </c>
      <c r="EG118" s="20">
        <f>(EG116+EG117)/Data!$B4/Data!$B31</f>
        <v>2.2876543209876541</v>
      </c>
      <c r="EH118" s="20">
        <f>(EH116+EH117)/Data!$B4/Data!$B31</f>
        <v>2.1540123456790123</v>
      </c>
      <c r="EI118" s="20">
        <f>(EI116+EI117)/Data!$B4/Data!$B31</f>
        <v>2.1564814814814817</v>
      </c>
      <c r="EJ118" s="20">
        <f>(EJ116+EJ117)/Data!$B4/Data!$B31</f>
        <v>2.2561728395061729</v>
      </c>
      <c r="EK118" s="20">
        <f>(EK116+EK117)/Data!$B4/Data!$B31</f>
        <v>2.219753086419753</v>
      </c>
      <c r="EL118" s="20">
        <f>(EL116+EL117)/Data!$B4/Data!$B31</f>
        <v>2.2222222222222223</v>
      </c>
      <c r="EM118" s="20">
        <f>(EM116+EM117)/Data!$B4/Data!$B31</f>
        <v>2.4580246913580246</v>
      </c>
      <c r="EN118" s="20">
        <f>(EN116+EN117)/Data!$B4/Data!$B31</f>
        <v>2.7716049382716053</v>
      </c>
      <c r="EO118" s="20">
        <f>(EO116+EO117)/Data!$B4/Data!$B31</f>
        <v>2.4629629629629628</v>
      </c>
      <c r="EP118" s="20">
        <f>(EP116+EP117)/Data!$B4/Data!$B31</f>
        <v>2.4265432098765434</v>
      </c>
      <c r="EQ118" s="20">
        <f>(EQ116+EQ117)/Data!$B4/Data!$B31</f>
        <v>2.4290123456790123</v>
      </c>
      <c r="ER118" s="20">
        <f>(ER116+ER117)/Data!$B4/Data!$B31</f>
        <v>2.800925925925926</v>
      </c>
      <c r="ES118" s="20">
        <f>(ES116+ES117)/Data!$B4/Data!$B31</f>
        <v>2.2395061728395058</v>
      </c>
      <c r="ET118" s="20">
        <f>(ET116+ET117)/Data!$B4/Data!$B31</f>
        <v>2.4753086419753085</v>
      </c>
      <c r="EU118" s="20">
        <f>(EU116+EU117)/Data!$B4/Data!$B31</f>
        <v>2.8083333333333331</v>
      </c>
      <c r="EV118" s="20">
        <f>(EV116+EV117)/Data!$B4/Data!$B31</f>
        <v>2.5580246913580247</v>
      </c>
      <c r="EW118" s="20">
        <f>(EW116+EW117)/Data!$B4/Data!$B31</f>
        <v>2.4827160493827161</v>
      </c>
      <c r="EX118" s="20">
        <f>(EX116+EX117)/Data!$B4/Data!$B31</f>
        <v>2.4851851851851849</v>
      </c>
      <c r="EY118" s="20">
        <f>(EY116+EY117)/Data!$B4/Data!$B31</f>
        <v>2.7209876543209877</v>
      </c>
      <c r="EZ118" s="20">
        <f>(EZ116+EZ117)/Data!$B4/Data!$B31</f>
        <v>2.5290123456790123</v>
      </c>
      <c r="FA118" s="20">
        <f>(FA116+FA117)/Data!$B4/Data!$B31</f>
        <v>2.5703703703703704</v>
      </c>
      <c r="FB118" s="20">
        <f>(FB116+FB117)/Data!$B4/Data!$B31</f>
        <v>2.7672839506172839</v>
      </c>
      <c r="FC118" s="20">
        <f>(FC116+FC117)/Data!$B4/Data!$B31</f>
        <v>2.6141975308641974</v>
      </c>
      <c r="FD118" s="20">
        <f>(FD116+FD117)/Data!$B4/Data!$B31</f>
        <v>2.5388888888888888</v>
      </c>
      <c r="FE118" s="20">
        <f>(FE116+FE117)/Data!$B4/Data!$B31</f>
        <v>2.5413580246913581</v>
      </c>
      <c r="FF118" s="20">
        <f>(FF116+FF117)/Data!$B4/Data!$B31</f>
        <v>2.7382716049382716</v>
      </c>
      <c r="FG118" s="20">
        <f>(FG116+FG117)/Data!$B4/Data!$B31</f>
        <v>2.2740740740740741</v>
      </c>
      <c r="FH118" s="20">
        <f>(FH116+FH117)/Data!$B4/Data!$B31</f>
        <v>2.7043209876543211</v>
      </c>
      <c r="FI118" s="20">
        <f>(FI116+FI117)/Data!$B4/Data!$B31</f>
        <v>2.3567901234567903</v>
      </c>
      <c r="FJ118" s="20">
        <f>(FJ116+FJ117)/Data!$B4/Data!$B31</f>
        <v>2.2620370370370373</v>
      </c>
      <c r="FK118" s="20">
        <f>(FK116+FK117)/Data!$B4/Data!$B31</f>
        <v>2.2645061728395062</v>
      </c>
      <c r="FL118" s="20">
        <f>(FL116+FL117)/Data!$B4/Data!$B31</f>
        <v>2.2669753086419751</v>
      </c>
      <c r="FM118" s="20">
        <f>(FM116+FM117)/Data!$B4/Data!$B31</f>
        <v>2.2694444444444444</v>
      </c>
      <c r="FN118" s="20">
        <f>(FN116+FN117)/Data!$B4/Data!$B31</f>
        <v>2.2719135802469137</v>
      </c>
      <c r="FO118" s="20">
        <f>(FO116+FO117)/Data!$B4/Data!$B31</f>
        <v>2.274382716049383</v>
      </c>
      <c r="FP118" s="20">
        <f>(FP116+FP117)/Data!$B4/Data!$B31</f>
        <v>2.2768518518518519</v>
      </c>
      <c r="FQ118" s="20">
        <f>(FQ116+FQ117)/Data!$B4/Data!$B31</f>
        <v>2.2793209876543208</v>
      </c>
      <c r="FR118" s="20">
        <f>(FR116+FR117)/Data!$B4/Data!$B31</f>
        <v>2.2817901234567901</v>
      </c>
      <c r="FS118" s="20">
        <f>(FS116+FS117)/Data!$B4/Data!$B31</f>
        <v>2.2842592592592594</v>
      </c>
      <c r="FT118" s="20">
        <f>(FT116+FT117)/Data!$B4/Data!$B31</f>
        <v>2.2867283950617283</v>
      </c>
      <c r="FU118" s="20">
        <f>(FU116+FU117)/Data!$B4/Data!$B31</f>
        <v>2.2891975308641976</v>
      </c>
      <c r="FV118" s="20">
        <f>(FV116+FV117)/Data!$B4/Data!$B31</f>
        <v>2.2916666666666665</v>
      </c>
      <c r="FW118" s="20">
        <f>(FW116+FW117)/Data!$B4/Data!$B31</f>
        <v>2.2941358024691358</v>
      </c>
      <c r="FX118" s="20">
        <f>(FX116+FX117)/Data!$B4/Data!$B31</f>
        <v>2.2966049382716052</v>
      </c>
      <c r="FY118" s="20">
        <f>(FY116+FY117)/Data!$B4/Data!$B31</f>
        <v>2.299074074074074</v>
      </c>
      <c r="FZ118" s="20">
        <f>(FZ116+FZ117)/Data!$B4/Data!$B31</f>
        <v>2.3015432098765434</v>
      </c>
      <c r="GA118" s="20">
        <f>(GA116+GA117)/Data!$B4/Data!$B31</f>
        <v>2.3040123456790123</v>
      </c>
      <c r="GB118" s="20">
        <f>(GB116+GB117)/Data!$B4/Data!$B31</f>
        <v>2.3064814814814816</v>
      </c>
      <c r="GC118" s="20">
        <f>(GC116+GC117)/Data!$B4/Data!$B31</f>
        <v>2.3089506172839505</v>
      </c>
      <c r="GD118" s="20">
        <f>(GD116+GD117)/Data!$B4/Data!$B31</f>
        <v>2.3114197530864198</v>
      </c>
      <c r="GE118" s="20">
        <f>(GE116+GE117)/Data!$B4/Data!$B31</f>
        <v>2.3138888888888891</v>
      </c>
      <c r="GF118" s="20">
        <f>(GF116+GF117)/Data!$B4/Data!$B31</f>
        <v>2.316358024691358</v>
      </c>
      <c r="GG118" s="20">
        <f>(GG116+GG117)/Data!$B4/Data!$B31</f>
        <v>2.3188271604938273</v>
      </c>
      <c r="GH118" s="20">
        <f>(GH116+GH117)/Data!$B4/Data!$B31</f>
        <v>2.3212962962962962</v>
      </c>
      <c r="GI118" s="20">
        <f>(GI116+GI117)/Data!$B4/Data!$B31</f>
        <v>2.3237654320987655</v>
      </c>
      <c r="GJ118" s="20">
        <f>(GJ116+GJ117)/Data!$B4/Data!$B31</f>
        <v>2.3262345679012344</v>
      </c>
      <c r="GK118" s="20">
        <f>(GK116+GK117)/Data!$B4/Data!$B31</f>
        <v>2.3287037037037037</v>
      </c>
      <c r="GL118" s="20">
        <f>(GL116+GL117)/Data!$B4/Data!$B31</f>
        <v>2.3311728395061726</v>
      </c>
      <c r="GM118" s="20">
        <f>(GM116+GM117)/Data!$B4/Data!$B31</f>
        <v>2.3336419753086419</v>
      </c>
      <c r="GN118" s="20">
        <f>(GN116+GN117)/Data!$B4/Data!$B31</f>
        <v>2.3361111111111112</v>
      </c>
      <c r="GO118" s="20">
        <f>(GO116+GO117)/Data!$B4/Data!$B31</f>
        <v>2.3385802469135801</v>
      </c>
      <c r="GP118" s="20">
        <f>(GP116+GP117)/Data!$B4/Data!$B31</f>
        <v>2.3410493827160495</v>
      </c>
      <c r="GQ118" s="20">
        <f>(GQ116+GQ117)/Data!$B4/Data!$B31</f>
        <v>2.3435185185185183</v>
      </c>
      <c r="GR118" s="20">
        <f>(GR116+GR117)/Data!$B4/Data!$B31</f>
        <v>2.3459876543209877</v>
      </c>
      <c r="GS118" s="20">
        <f>(GS116+GS117)/Data!$B4/Data!$B31</f>
        <v>2.348456790123457</v>
      </c>
      <c r="GT118" s="20">
        <f>(GT116+GT117)/Data!$B4/Data!$B31</f>
        <v>2.3509259259259259</v>
      </c>
      <c r="GU118" s="20">
        <f>(GU116+GU117)/Data!$B4/Data!$B31</f>
        <v>2.3533950617283947</v>
      </c>
      <c r="GV118" s="20">
        <f>(GV116+GV117)/Data!$B4/Data!$B31</f>
        <v>2.3558641975308641</v>
      </c>
      <c r="GW118" s="20">
        <f>(GW116+GW117)/Data!$B4/Data!$B31</f>
        <v>2.3583333333333334</v>
      </c>
      <c r="GX118" s="20">
        <f>(GX116+GX117)/Data!$B4/Data!$B31</f>
        <v>2.3608024691358027</v>
      </c>
      <c r="GY118" s="20">
        <f>(GY116+GY117)/Data!$B4/Data!$B31</f>
        <v>2.3632716049382716</v>
      </c>
      <c r="GZ118" s="20">
        <f>(GZ116+GZ117)/Data!$B4/Data!$B31</f>
        <v>2.3657407407407405</v>
      </c>
      <c r="HA118" s="20">
        <f>(HA116+HA117)/Data!$B4/Data!$B31</f>
        <v>2.3682098765432098</v>
      </c>
      <c r="HB118" s="20">
        <f>(HB116+HB117)/Data!$B4/Data!$B31</f>
        <v>2.3706790123456791</v>
      </c>
      <c r="HC118" s="20">
        <f>(HC116+HC117)/Data!$B4/Data!$B31</f>
        <v>2.3731481481481485</v>
      </c>
      <c r="HD118" s="20">
        <f>(HD116+HD117)/Data!$B4/Data!$B31</f>
        <v>2.3756172839506173</v>
      </c>
      <c r="HE118" s="20">
        <f>(HE116+HE117)/Data!$B4/Data!$B31</f>
        <v>2.3780864197530862</v>
      </c>
      <c r="HF118" s="20">
        <f>(HF116+HF117)/Data!$B4/Data!$B31</f>
        <v>2.3805555555555555</v>
      </c>
      <c r="HG118" s="20">
        <f>(HG116+HG117)/Data!$B4/Data!$B31</f>
        <v>2.3830246913580249</v>
      </c>
      <c r="HH118" s="20">
        <f>(HH116+HH117)/Data!$B4/Data!$B31</f>
        <v>2.3854938271604942</v>
      </c>
      <c r="HI118" s="20">
        <f>(HI116+HI117)/Data!$B4/Data!$B31</f>
        <v>2.3879629629629631</v>
      </c>
      <c r="HJ118" s="20">
        <f>(HJ116+HJ117)/Data!$B4/Data!$B31</f>
        <v>2.3904320987654319</v>
      </c>
      <c r="HK118" s="20">
        <f>(HK116+HK117)/Data!$B4/Data!$B31</f>
        <v>2.3929012345679013</v>
      </c>
      <c r="HL118" s="20">
        <f>(HL116+HL117)/Data!$B4/Data!$B31</f>
        <v>2.3953703703703706</v>
      </c>
      <c r="HM118" s="20">
        <f>(HM116+HM117)/Data!$B4/Data!$B31</f>
        <v>2.3978395061728395</v>
      </c>
      <c r="HN118" s="20">
        <f>(HN116+HN117)/Data!$B4/Data!$B31</f>
        <v>2.4003086419753084</v>
      </c>
      <c r="HO118" s="20">
        <f>(HO116+HO117)/Data!$B4/Data!$B31</f>
        <v>2.4027777777777777</v>
      </c>
      <c r="HP118" s="20">
        <f>(HP116+HP117)/Data!$B4/Data!$B31</f>
        <v>2.405246913580247</v>
      </c>
      <c r="HQ118" s="20">
        <f>(HQ116+HQ117)/Data!$B4/Data!$B31</f>
        <v>2.4077160493827163</v>
      </c>
      <c r="HR118" s="20">
        <f>(HR116+HR117)/Data!$B4/Data!$B31</f>
        <v>2.4101851851851852</v>
      </c>
      <c r="HS118" s="20">
        <f>(HS116+HS117)/Data!$B4/Data!$B31</f>
        <v>2.4126543209876541</v>
      </c>
      <c r="HT118" s="20">
        <f>(HT116+HT117)/Data!$B4/Data!$B31</f>
        <v>2.4151234567901234</v>
      </c>
      <c r="HU118" s="20">
        <f>(HU116+HU117)/Data!$B4/Data!$B31</f>
        <v>2.4175925925925927</v>
      </c>
      <c r="HV118" s="20">
        <f>(HV116+HV117)/Data!$B4/Data!$B31</f>
        <v>2.4200617283950616</v>
      </c>
      <c r="HW118" s="20">
        <f>(HW116+HW117)/Data!$B4/Data!$B31</f>
        <v>2.4225308641975309</v>
      </c>
      <c r="HX118" s="20">
        <f>(HX116+HX117)/Data!$B4/Data!$B31</f>
        <v>2.4249999999999998</v>
      </c>
      <c r="HY118" s="20">
        <f>(HY116+HY117)/Data!$B4/Data!$B31</f>
        <v>2.4274691358024691</v>
      </c>
      <c r="HZ118" s="20">
        <f>(HZ116+HZ117)/Data!$B4/Data!$B31</f>
        <v>2.4299382716049385</v>
      </c>
      <c r="IA118" s="20">
        <f>(IA116+IA117)/Data!$B4/Data!$B31</f>
        <v>2.4324074074074074</v>
      </c>
      <c r="IB118" s="20">
        <f>(IB116+IB117)/Data!$B4/Data!$B31</f>
        <v>2.4348765432098767</v>
      </c>
      <c r="IC118" s="20">
        <f>(IC116+IC117)/Data!$B4/Data!$B31</f>
        <v>2.4373456790123456</v>
      </c>
      <c r="ID118" s="20">
        <f>(ID116+ID117)/Data!$B4/Data!$B31</f>
        <v>2.4398148148148149</v>
      </c>
      <c r="IE118" s="20">
        <f>(IE116+IE117)/Data!$B4/Data!$B31</f>
        <v>2.4422839506172838</v>
      </c>
      <c r="IF118" s="20">
        <f>(IF116+IF117)/Data!$B4/Data!$B31</f>
        <v>2.4447530864197531</v>
      </c>
      <c r="IG118" s="20">
        <f>(IG116+IG117)/Data!$B4/Data!$B31</f>
        <v>2.4472222222222224</v>
      </c>
      <c r="IH118" s="20">
        <f>(IH116+IH117)/Data!$B4/Data!$B31</f>
        <v>2.4496913580246913</v>
      </c>
      <c r="II118" s="20">
        <f>(II116+II117)/Data!$B4/Data!$B31</f>
        <v>2.4521604938271606</v>
      </c>
      <c r="IJ118" s="20">
        <f>(IJ116+IJ117)/Data!$B4/Data!$B31</f>
        <v>2.4546296296296295</v>
      </c>
      <c r="IK118" s="20">
        <f>(IK116+IK117)/Data!$B4/Data!$B31</f>
        <v>2.4570987654320988</v>
      </c>
      <c r="IL118" s="20">
        <f>(IL116+IL117)/Data!$B4/Data!$B31</f>
        <v>2.4595679012345681</v>
      </c>
      <c r="IM118" s="20">
        <f>(IM116+IM117)/Data!$B4/Data!$B31</f>
        <v>2.462037037037037</v>
      </c>
      <c r="IN118" s="20">
        <f>(IN116+IN117)/Data!$B4/Data!$B31</f>
        <v>2.4645061728395059</v>
      </c>
      <c r="IO118" s="20">
        <f>(IO116+IO117)/Data!$B4/Data!$B31</f>
        <v>2.4669753086419752</v>
      </c>
      <c r="IP118" s="20">
        <f>(IP116+IP117)/Data!$B4/Data!$B31</f>
        <v>2.4694444444444446</v>
      </c>
      <c r="IQ118" s="20">
        <f>(IQ116+IQ117)/Data!$B4/Data!$B31</f>
        <v>2.4719135802469134</v>
      </c>
      <c r="IR118" s="20">
        <f>(IR116+IR117)/Data!$B4/Data!$B31</f>
        <v>2.4743827160493828</v>
      </c>
      <c r="IS118" s="20">
        <f>(IS116+IS117)/Data!$B4/Data!$B31</f>
        <v>2.4768518518518516</v>
      </c>
      <c r="IT118" s="20">
        <f>(IT116+IT117)/Data!$B4/Data!$B31</f>
        <v>2.479320987654321</v>
      </c>
      <c r="IU118" s="20">
        <f>(IU116+IU117)/Data!$B4/Data!$B31</f>
        <v>2.4817901234567903</v>
      </c>
      <c r="IV118" s="20">
        <f>(IV116+IV117)/Data!$B4/Data!$B31</f>
        <v>2.4842592592592592</v>
      </c>
      <c r="IW118" s="20">
        <f>(IW116+IW117)/Data!$B4/Data!$B31</f>
        <v>2.486728395061728</v>
      </c>
      <c r="IX118" s="20">
        <f>(IX116+IX117)/Data!$B4/Data!$B31</f>
        <v>2.4891975308641974</v>
      </c>
      <c r="IY118" s="20">
        <f>(IY116+IY117)/Data!$B4/Data!$B31</f>
        <v>2.4916666666666667</v>
      </c>
      <c r="IZ118" s="20">
        <f>(IZ116+IZ117)/Data!$B4/Data!$B31</f>
        <v>2.494135802469136</v>
      </c>
      <c r="JA118" s="20">
        <f>(JA116+JA117)/Data!$B4/Data!$B31</f>
        <v>2.4966049382716049</v>
      </c>
      <c r="JB118" s="20">
        <f>(JB116+JB117)/Data!$B4/Data!$B31</f>
        <v>2.4990740740740738</v>
      </c>
      <c r="JC118" s="20">
        <f>(JC116+JC117)/Data!$B4/Data!$B31</f>
        <v>2.5015432098765431</v>
      </c>
      <c r="JD118" s="20">
        <f>(JD116+JD117)/Data!$B4/Data!$B31</f>
        <v>2.5040123456790124</v>
      </c>
      <c r="JE118" s="20">
        <f>(JE116+JE117)/Data!$B4/Data!$B31</f>
        <v>2.5064814814814818</v>
      </c>
      <c r="JF118" s="20">
        <f>(JF116+JF117)/Data!$B4/Data!$B31</f>
        <v>2.5089506172839506</v>
      </c>
      <c r="JG118" s="20">
        <f>(JG116+JG117)/Data!$B4/Data!$B31</f>
        <v>2.5114197530864195</v>
      </c>
      <c r="JH118" s="20">
        <f>(JH116+JH117)/Data!$B4/Data!$B31</f>
        <v>2.5138888888888888</v>
      </c>
      <c r="JI118" s="20">
        <f>(JI116+JI117)/Data!$B4/Data!$B31</f>
        <v>2.5163580246913582</v>
      </c>
      <c r="JJ118" s="20">
        <f>(JJ116+JJ117)/Data!$B4/Data!$B31</f>
        <v>2.5188271604938275</v>
      </c>
      <c r="JK118" s="20">
        <f>(JK116+JK117)/Data!$B4/Data!$B31</f>
        <v>2.5212962962962964</v>
      </c>
      <c r="JL118" s="20">
        <f>(JL116+JL117)/Data!$B4/Data!$B31</f>
        <v>2.5237654320987652</v>
      </c>
      <c r="JM118" s="20">
        <f>(JM116+JM117)/Data!$B4/Data!$B31</f>
        <v>2.5262345679012346</v>
      </c>
      <c r="JN118" s="20">
        <f>(JN116+JN117)/Data!$B4/Data!$B31</f>
        <v>2.5287037037037039</v>
      </c>
      <c r="JO118" s="20">
        <f>(JO116+JO117)/Data!$B4/Data!$B31</f>
        <v>2.5311728395061728</v>
      </c>
      <c r="JP118" s="20">
        <f>(JP116+JP117)/Data!$B4/Data!$B31</f>
        <v>2.5336419753086421</v>
      </c>
      <c r="JQ118" s="20">
        <f>(JQ116+JQ117)/Data!$B4/Data!$B31</f>
        <v>2.536111111111111</v>
      </c>
      <c r="JR118" s="20">
        <f>(JR116+JR117)/Data!$B4/Data!$B31</f>
        <v>2.5385802469135803</v>
      </c>
      <c r="JS118" s="20">
        <f>(JS116+JS117)/Data!$B4/Data!$B31</f>
        <v>2.5410493827160496</v>
      </c>
      <c r="JT118" s="20">
        <f>(JT116+JT117)/Data!$B4/Data!$B31</f>
        <v>2.5435185185185185</v>
      </c>
      <c r="JU118" s="20">
        <f>(JU116+JU117)/Data!$B4/Data!$B31</f>
        <v>2.5459876543209878</v>
      </c>
      <c r="JV118" s="20">
        <f>(JV116+JV117)/Data!$B4/Data!$B31</f>
        <v>2.5484567901234567</v>
      </c>
      <c r="JW118" s="20">
        <f>(JW116+JW117)/Data!$B4/Data!$B31</f>
        <v>2.550925925925926</v>
      </c>
      <c r="JX118" s="20">
        <f>(JX116+JX117)/Data!$B4/Data!$B31</f>
        <v>2.5533950617283949</v>
      </c>
      <c r="JY118" s="20">
        <f>(JY116+JY117)/Data!$B4/Data!$B31</f>
        <v>2.5558641975308642</v>
      </c>
      <c r="JZ118" s="20">
        <f>(JZ116+JZ117)/Data!$B4/Data!$B31</f>
        <v>2.5583333333333331</v>
      </c>
      <c r="KA118" s="20">
        <f>(KA116+KA117)/Data!$B4/Data!$B31</f>
        <v>2.5608024691358025</v>
      </c>
      <c r="KB118" s="20">
        <f>(KB116+KB117)/Data!$B4/Data!$B31</f>
        <v>2.5632716049382718</v>
      </c>
      <c r="KC118" s="20">
        <f>(KC116+KC117)/Data!$B4/Data!$B31</f>
        <v>2.5657407407407407</v>
      </c>
      <c r="KD118" s="20">
        <f>(KD116+KD117)/Data!$B4/Data!$B31</f>
        <v>2.56820987654321</v>
      </c>
      <c r="KE118" s="20">
        <f>(KE116+KE117)/Data!$B4/Data!$B31</f>
        <v>2.5706790123456789</v>
      </c>
      <c r="KF118" s="20">
        <f>(KF116+KF117)/Data!$B4/Data!$B31</f>
        <v>2.5731481481481482</v>
      </c>
      <c r="KG118" s="20">
        <f>(KG116+KG117)/Data!$B4/Data!$B31</f>
        <v>2.5756172839506171</v>
      </c>
      <c r="KH118" s="20">
        <f>(KH116+KH117)/Data!$B4/Data!$B31</f>
        <v>2.5780864197530864</v>
      </c>
      <c r="KI118" s="20">
        <f>(KI116+KI117)/Data!$B4/Data!$B31</f>
        <v>2.5805555555555557</v>
      </c>
      <c r="KJ118" s="20">
        <f>(KJ116+KJ117)/Data!$B4/Data!$B31</f>
        <v>2.5830246913580246</v>
      </c>
      <c r="KK118" s="20">
        <f>(KK116+KK117)/Data!$B4/Data!$B31</f>
        <v>2.5854938271604939</v>
      </c>
      <c r="KL118" s="20">
        <f>(KL116+KL117)/Data!$B4/Data!$B31</f>
        <v>2.5879629629629628</v>
      </c>
      <c r="KM118" s="20">
        <f>(KM116+KM117)/Data!$B4/Data!$B31</f>
        <v>2.5904320987654321</v>
      </c>
      <c r="KN118" s="20">
        <f>(KN116+KN117)/Data!$B4/Data!$B31</f>
        <v>2.5929012345679014</v>
      </c>
      <c r="KO118" s="20">
        <f>(KO116+KO117)/Data!$B4/Data!$B31</f>
        <v>2.5953703703703703</v>
      </c>
      <c r="KP118" s="20">
        <f>(KP116+KP117)/Data!$B4/Data!$B31</f>
        <v>2.5978395061728392</v>
      </c>
      <c r="KQ118" s="20">
        <f>(KQ116+KQ117)/Data!$B4/Data!$B31</f>
        <v>2.6003086419753085</v>
      </c>
      <c r="KR118" s="20">
        <f>(KR116+KR117)/Data!$B4/Data!$B31</f>
        <v>2.6027777777777779</v>
      </c>
      <c r="KS118" s="20">
        <f>(KS116+KS117)/Data!$B4/Data!$B31</f>
        <v>2.6052469135802472</v>
      </c>
      <c r="KT118" s="20">
        <f>(KT116+KT117)/Data!$B4/Data!$B31</f>
        <v>2.6077160493827161</v>
      </c>
      <c r="KU118" s="20">
        <f>(KU116+KU117)/Data!$B4/Data!$B31</f>
        <v>2.6101851851851849</v>
      </c>
      <c r="KV118" s="20">
        <f>(KV116+KV117)/Data!$B4/Data!$B31</f>
        <v>2.6126543209876543</v>
      </c>
      <c r="KW118" s="20">
        <f>(KW116+KW117)/Data!$B4/Data!$B31</f>
        <v>2.6151234567901236</v>
      </c>
      <c r="KX118" s="20">
        <f>(KX116+KX117)/Data!$B4/Data!$B31</f>
        <v>2.6175925925925929</v>
      </c>
      <c r="KY118" s="20">
        <f>(KY116+KY117)/Data!$B4/Data!$B31</f>
        <v>2.6200617283950618</v>
      </c>
      <c r="KZ118" s="20">
        <f>(KZ116+KZ117)/Data!$B4/Data!$B31</f>
        <v>2.6225308641975307</v>
      </c>
      <c r="LA118" s="20">
        <f>(LA116+LA117)/Data!$B4/Data!$B31</f>
        <v>2.625</v>
      </c>
      <c r="LB118" s="20">
        <f>(LB116+LB117)/Data!$B4/Data!$B31</f>
        <v>2.6274691358024693</v>
      </c>
      <c r="LC118" s="20">
        <f>(LC116+LC117)/Data!$B4/Data!$B31</f>
        <v>2.6299382716049382</v>
      </c>
      <c r="LD118" s="20">
        <f>(LD116+LD117)/Data!$B4/Data!$B31</f>
        <v>2.6324074074074071</v>
      </c>
      <c r="LE118" s="20">
        <f>(LE116+LE117)/Data!$B4/Data!$B31</f>
        <v>2.6348765432098764</v>
      </c>
      <c r="LF118" s="20">
        <f>(LF116+LF117)/Data!$B4/Data!$B31</f>
        <v>2.6373456790123457</v>
      </c>
      <c r="LG118" s="20">
        <f>(LG116+LG117)/Data!$B4/Data!$B31</f>
        <v>2.6398148148148151</v>
      </c>
      <c r="LH118" s="20">
        <f>(LH116+LH117)/Data!$B4/Data!$B31</f>
        <v>2.6422839506172839</v>
      </c>
      <c r="LI118" s="20">
        <f>(LI116+LI117)/Data!$B4/Data!$B31</f>
        <v>2.6447530864197528</v>
      </c>
      <c r="LJ118" s="20">
        <f>(LJ116+LJ117)/Data!$B4/Data!$B31</f>
        <v>2.6472222222222221</v>
      </c>
      <c r="LK118" s="20">
        <f>(LK116+LK117)/Data!$B4/Data!$B31</f>
        <v>2.6496913580246915</v>
      </c>
      <c r="LL118" s="20">
        <f>(LL116+LL117)/Data!$B4/Data!$B31</f>
        <v>2.6521604938271608</v>
      </c>
      <c r="LM118" s="20">
        <f>(LM116+LM117)/Data!$B4/Data!$B31</f>
        <v>2.6546296296296297</v>
      </c>
      <c r="LN118" s="20">
        <f>(LN116+LN117)/Data!$B4/Data!$B31</f>
        <v>2.6570987654320986</v>
      </c>
      <c r="LO118" s="20">
        <f>(LO116+LO117)/Data!$B4/Data!$B31</f>
        <v>2.6595679012345679</v>
      </c>
      <c r="LP118" s="20">
        <f>(LP116+LP117)/Data!$B4/Data!$B31</f>
        <v>2.6620370370370372</v>
      </c>
      <c r="LQ118" s="20">
        <f>(LQ116+LQ117)/Data!$B4/Data!$B31</f>
        <v>2.6645061728395061</v>
      </c>
      <c r="LR118" s="20">
        <f>(LR116+LR117)/Data!$B4/Data!$B31</f>
        <v>2.6669753086419754</v>
      </c>
      <c r="LS118" s="20">
        <f>(LS116+LS117)/Data!$B4/Data!$B31</f>
        <v>2.6694444444444443</v>
      </c>
      <c r="LT118" s="20">
        <f>(LT116+LT117)/Data!$B4/Data!$B31</f>
        <v>2.6719135802469136</v>
      </c>
      <c r="LU118" s="20">
        <f>(LU116+LU117)/Data!$B4/Data!$B31</f>
        <v>2.6743827160493829</v>
      </c>
      <c r="LV118" s="20">
        <f>(LV116+LV117)/Data!$B4/Data!$B31</f>
        <v>2.6768518518518518</v>
      </c>
      <c r="LW118" s="20">
        <f>(LW116+LW117)/Data!$B4/Data!$B31</f>
        <v>2.6793209876543211</v>
      </c>
      <c r="LX118" s="20">
        <f>(LX116+LX117)/Data!$B4/Data!$B31</f>
        <v>2.68179012345679</v>
      </c>
      <c r="LY118" s="20">
        <f>(LY116+LY117)/Data!$B4/Data!$B31</f>
        <v>2.4219537037037036</v>
      </c>
      <c r="LZ118" s="20">
        <f>(LZ116+LZ117)/Data!$B4/Data!$B31</f>
        <v>2.4244422839506177</v>
      </c>
      <c r="MA118" s="20">
        <f>(MA116+MA117)/Data!$B4/Data!$B31</f>
        <v>2.4269308641975309</v>
      </c>
      <c r="MB118" s="20">
        <f>(MB116+MB117)/Data!$B4/Data!$B31</f>
        <v>2.4294194444444446</v>
      </c>
      <c r="MC118" s="20">
        <f>(MC116+MC117)/Data!$B4/Data!$B31</f>
        <v>2.4319080246913578</v>
      </c>
      <c r="MD118" s="20">
        <f>(MD116+MD117)/Data!$B4/Data!$B31</f>
        <v>2.4343966049382715</v>
      </c>
      <c r="ME118" s="20">
        <f>(ME116+ME117)/Data!$B4/Data!$B31</f>
        <v>2.4368851851851852</v>
      </c>
      <c r="MF118" s="20">
        <f>(MF116+MF117)/Data!$B4/Data!$B31</f>
        <v>2.4393737654320988</v>
      </c>
      <c r="MG118" s="20">
        <f>(MG116+MG117)/Data!$B4/Data!$B31</f>
        <v>2.4418623456790125</v>
      </c>
      <c r="MH118" s="20">
        <f>(MH116+MH117)/Data!$B4/Data!$B31</f>
        <v>2.4443509259259257</v>
      </c>
      <c r="MI118" s="20">
        <f>(MI116+MI117)/Data!$B4/Data!$B31</f>
        <v>2.4468395061728399</v>
      </c>
      <c r="MJ118" s="20">
        <f>(MJ116+MJ117)/Data!$B4/Data!$B31</f>
        <v>2.4493280864197531</v>
      </c>
      <c r="MK118" s="20">
        <f>(MK116+MK117)/Data!$B4/Data!$B31</f>
        <v>2.4518166666666668</v>
      </c>
      <c r="ML118" s="20">
        <f>(ML116+ML117)/Data!$B4/Data!$B31</f>
        <v>2.45430524691358</v>
      </c>
      <c r="MM118" s="20">
        <f>(MM116+MM117)/Data!$B4/Data!$B31</f>
        <v>2.4567938271604937</v>
      </c>
      <c r="MN118" s="20">
        <f>(MN116+MN117)/Data!$B4/Data!$B31</f>
        <v>2.4592824074074073</v>
      </c>
      <c r="MO118" s="20">
        <f>(MO116+MO117)/Data!$B4/Data!$B31</f>
        <v>2.461770987654321</v>
      </c>
      <c r="MP118" s="20">
        <f>(MP116+MP117)/Data!$B4/Data!$B31</f>
        <v>2.4642595679012347</v>
      </c>
      <c r="MQ118" s="20">
        <f>(MQ116+MQ117)/Data!$B4/Data!$B31</f>
        <v>2.4667481481481484</v>
      </c>
      <c r="MR118" s="20">
        <f>(MR116+MR117)/Data!$B4/Data!$B31</f>
        <v>2.469236728395062</v>
      </c>
      <c r="MS118" s="20">
        <f>(MS116+MS117)/Data!$B4/Data!$B31</f>
        <v>2.4717253086419753</v>
      </c>
      <c r="MT118" s="20">
        <f>(MT116+MT117)/Data!$B4/Data!$B31</f>
        <v>2.4742138888888894</v>
      </c>
      <c r="MU118" s="20">
        <f>(MU116+MU117)/Data!$B4/Data!$B31</f>
        <v>2.4767024691358022</v>
      </c>
      <c r="MV118" s="20">
        <f>(MV116+MV117)/Data!$B4/Data!$B31</f>
        <v>2.4791910493827158</v>
      </c>
      <c r="MW118" s="20">
        <f>(MW116+MW117)/Data!$B4/Data!$B31</f>
        <v>2.4816796296296295</v>
      </c>
      <c r="MX118" s="20">
        <f>(MX116+MX117)/Data!$B4/Data!$B31</f>
        <v>2.4841682098765432</v>
      </c>
      <c r="MY118" s="20">
        <f>(MY116+MY117)/Data!$B4/Data!$B31</f>
        <v>2.4866567901234569</v>
      </c>
      <c r="MZ118" s="20">
        <f>(MZ116+MZ117)/Data!$B4/Data!$B31</f>
        <v>2.4891453703703705</v>
      </c>
      <c r="NA118" s="20">
        <f>(NA116+NA117)/Data!$B4/Data!$B31</f>
        <v>2.4916339506172842</v>
      </c>
      <c r="NB118" s="20">
        <f>(NB116+NB117)/Data!$B4/Data!$B31</f>
        <v>2.4941225308641974</v>
      </c>
      <c r="NC118" s="20">
        <f>(NC116+NC117)/Data!$B4/Data!$B31</f>
        <v>2.4966111111111116</v>
      </c>
      <c r="ND118" s="20">
        <f>(ND116+ND117)/Data!$B4/Data!$B31</f>
        <v>2.4990996913580243</v>
      </c>
      <c r="NE118" s="20">
        <f>(NE116+NE117)/Data!$B4/Data!$B31</f>
        <v>2.501588271604938</v>
      </c>
      <c r="NF118" s="20">
        <f>(NF116+NF117)/Data!$B4/Data!$B31</f>
        <v>2.5040768518518517</v>
      </c>
      <c r="NG118" s="20">
        <f>(NG116+NG117)/Data!$B4/Data!$B31</f>
        <v>2.5065654320987654</v>
      </c>
      <c r="NH118" s="20">
        <f>(NH116+NH117)/Data!$B4/Data!$B31</f>
        <v>2.509054012345679</v>
      </c>
      <c r="NI118" s="20">
        <f>(NI116+NI117)/Data!$B4/Data!$B31</f>
        <v>2.5115425925925927</v>
      </c>
    </row>
    <row r="119" spans="1:373" ht="15">
      <c r="B119" s="8" t="s">
        <v>1253</v>
      </c>
      <c r="C119" s="8">
        <f>(C116+C117)/Data!$B4/Data!$B32</f>
        <v>2.1408730158730158</v>
      </c>
      <c r="D119" s="8">
        <f>(D116+D117)/Data!$B4/Data!$B32</f>
        <v>2.3190476190476192</v>
      </c>
      <c r="E119" s="8">
        <f>(E116+E117)/Data!$B4/Data!$B32</f>
        <v>2.322222222222222</v>
      </c>
      <c r="F119" s="8">
        <f>(F116+F117)/Data!$B4/Data!$B32</f>
        <v>2.2753968253968253</v>
      </c>
      <c r="G119" s="8">
        <f>(G116+G117)/Data!$B4/Data!$B32</f>
        <v>2.2535714285714286</v>
      </c>
      <c r="H119" s="8">
        <f>(H116+H117)/Data!$B4/Data!$B32</f>
        <v>2.1567460317460316</v>
      </c>
      <c r="I119" s="8">
        <f>(I116+I117)/Data!$B4/Data!$B32</f>
        <v>2.1849206349206352</v>
      </c>
      <c r="J119" s="8">
        <f>(J116+J117)/Data!$B4/Data!$B32</f>
        <v>2.388095238095238</v>
      </c>
      <c r="K119" s="8">
        <f>(K116+K117)/Data!$B4/Data!$B32</f>
        <v>2.2662698412698412</v>
      </c>
      <c r="L119" s="8">
        <f>(L116+L117)/Data!$B4/Data!$B32</f>
        <v>2.2069444444444444</v>
      </c>
      <c r="M119" s="8">
        <f>(M116+M117)/Data!$B4/Data!$B32</f>
        <v>2.1851190476190476</v>
      </c>
      <c r="N119" s="8">
        <f>(N116+N117)/Data!$B4/Data!$B32</f>
        <v>2.3507936507936504</v>
      </c>
      <c r="O119" s="8">
        <f>(O116+O117)/Data!$B4/Data!$B32</f>
        <v>2.2039682539682537</v>
      </c>
      <c r="P119" s="8">
        <f>(P116+P117)/Data!$B4/Data!$B32</f>
        <v>2.2571428571428571</v>
      </c>
      <c r="Q119" s="8">
        <f>(Q116+Q117)/Data!$B4/Data!$B32</f>
        <v>2.4353174603174605</v>
      </c>
      <c r="R119" s="8">
        <f>(R116+R117)/Data!$B4/Data!$B32</f>
        <v>2.6134920634920635</v>
      </c>
      <c r="S119" s="8">
        <f>(S116+S117)/Data!$B4/Data!$B32</f>
        <v>2.3916666666666666</v>
      </c>
      <c r="T119" s="8">
        <f>(T116+T117)/Data!$B4/Data!$B32</f>
        <v>2.3198412698412696</v>
      </c>
      <c r="U119" s="8">
        <f>(U116+U117)/Data!$B4/Data!$B32</f>
        <v>2.2730158730158729</v>
      </c>
      <c r="V119" s="8">
        <f>(V116+V117)/Data!$B4/Data!$B32</f>
        <v>2.2011904761904764</v>
      </c>
      <c r="W119" s="8">
        <f>(W116+W117)/Data!$B4/Data!$B32</f>
        <v>2.229365079365079</v>
      </c>
      <c r="X119" s="8">
        <f>(X116+X117)/Data!$B4/Data!$B32</f>
        <v>2.4075396825396824</v>
      </c>
      <c r="Y119" s="8">
        <f>(Y116+Y117)/Data!$B4/Data!$B32</f>
        <v>2.4357142857142855</v>
      </c>
      <c r="Z119" s="8">
        <f>(Z116+Z117)/Data!$B4/Data!$B32</f>
        <v>2.338888888888889</v>
      </c>
      <c r="AA119" s="8">
        <f>(AA116+AA117)/Data!$B4/Data!$B32</f>
        <v>2.3170634920634923</v>
      </c>
      <c r="AB119" s="8">
        <f>(AB116+AB117)/Data!$B4/Data!$B32</f>
        <v>2.2827380952380949</v>
      </c>
      <c r="AC119" s="8">
        <f>(AC116+AC117)/Data!$B4/Data!$B32</f>
        <v>2.2234126984126985</v>
      </c>
      <c r="AD119" s="8">
        <f>(AD116+AD117)/Data!$B4/Data!$B32</f>
        <v>2.2890873015873017</v>
      </c>
      <c r="AE119" s="8">
        <f>(AE116+AE117)/Data!$B4/Data!$B32</f>
        <v>2.554761904761905</v>
      </c>
      <c r="AF119" s="8">
        <f>(AF116+AF117)/Data!$B4/Data!$B32</f>
        <v>2.6079365079365076</v>
      </c>
      <c r="AG119" s="8">
        <f>(AG116+AG117)/Data!$B4/Data!$B32</f>
        <v>2.411111111111111</v>
      </c>
      <c r="AH119" s="8">
        <f>(AH116+AH117)/Data!$B4/Data!$B32</f>
        <v>2.3142857142857145</v>
      </c>
      <c r="AI119" s="8">
        <f>(AI116+AI117)/Data!$B4/Data!$B32</f>
        <v>2.3174603174603177</v>
      </c>
      <c r="AJ119" s="8">
        <f>(AJ116+AJ117)/Data!$B4/Data!$B32</f>
        <v>2.3206349206349208</v>
      </c>
      <c r="AK119" s="8">
        <f>(AK116+AK117)/Data!$B4/Data!$B32</f>
        <v>2.3238095238095235</v>
      </c>
      <c r="AL119" s="8">
        <f>(AL116+AL117)/Data!$B4/Data!$B32</f>
        <v>2.5769841269841272</v>
      </c>
      <c r="AM119" s="8">
        <f>(AM116+AM117)/Data!$B4/Data!$B32</f>
        <v>2.7551587301587301</v>
      </c>
      <c r="AN119" s="8">
        <f>(AN116+AN117)/Data!$B4/Data!$B32</f>
        <v>2.5333333333333337</v>
      </c>
      <c r="AO119" s="8">
        <f>(AO116+AO117)/Data!$B4/Data!$B32</f>
        <v>2.5115079365079365</v>
      </c>
      <c r="AP119" s="8">
        <f>(AP116+AP117)/Data!$B4/Data!$B32</f>
        <v>2.3896825396825396</v>
      </c>
      <c r="AQ119" s="8">
        <f>(AQ116+AQ117)/Data!$B4/Data!$B32</f>
        <v>2.2928571428571427</v>
      </c>
      <c r="AR119" s="8">
        <f>(AR116+AR117)/Data!$B4/Data!$B32</f>
        <v>2.2960317460317463</v>
      </c>
      <c r="AS119" s="8">
        <f>(AS116+AS117)/Data!$B4/Data!$B32</f>
        <v>2.5242063492063496</v>
      </c>
      <c r="AT119" s="8">
        <f>(AT116+AT117)/Data!$B4/Data!$B32</f>
        <v>2.5273809523809523</v>
      </c>
      <c r="AU119" s="8">
        <f>(AU116+AU117)/Data!$B4/Data!$B32</f>
        <v>2.4055555555555554</v>
      </c>
      <c r="AV119" s="8">
        <f>(AV116+AV117)/Data!$B4/Data!$B32</f>
        <v>2.4587301587301589</v>
      </c>
      <c r="AW119" s="8">
        <f>(AW116+AW117)/Data!$B4/Data!$B32</f>
        <v>2.5119047619047619</v>
      </c>
      <c r="AX119" s="8">
        <f>(AX116+AX117)/Data!$B4/Data!$B32</f>
        <v>2.4150793650793649</v>
      </c>
      <c r="AY119" s="8">
        <f>(AY116+AY117)/Data!$B4/Data!$B32</f>
        <v>2.4182539682539681</v>
      </c>
      <c r="AZ119" s="8">
        <f>(AZ116+AZ117)/Data!$B4/Data!$B32</f>
        <v>2.6714285714285713</v>
      </c>
      <c r="BA119" s="8">
        <f>(BA116+BA117)/Data!$B4/Data!$B32</f>
        <v>2.7996031746031749</v>
      </c>
      <c r="BB119" s="8">
        <f>(BB116+BB117)/Data!$B4/Data!$B32</f>
        <v>2.6277777777777778</v>
      </c>
      <c r="BC119" s="8">
        <f>(BC116+BC117)/Data!$B4/Data!$B32</f>
        <v>2.6309523809523809</v>
      </c>
      <c r="BD119" s="8">
        <f>(BD116+BD117)/Data!$B4/Data!$B32</f>
        <v>2.6341269841269841</v>
      </c>
      <c r="BE119" s="8">
        <f>(BE116+BE117)/Data!$B4/Data!$B32</f>
        <v>2.4373015873015875</v>
      </c>
      <c r="BF119" s="8">
        <f>(BF116+BF117)/Data!$B4/Data!$B32</f>
        <v>2.4404761904761907</v>
      </c>
      <c r="BG119" s="8">
        <f>(BG116+BG117)/Data!$B4/Data!$B32</f>
        <v>2.6436507936507936</v>
      </c>
      <c r="BH119" s="8">
        <f>(BH116+BH117)/Data!$B4/Data!$B32</f>
        <v>2.5718253968253966</v>
      </c>
      <c r="BI119" s="8">
        <f>(BI116+BI117)/Data!$B4/Data!$B32</f>
        <v>2.4750000000000001</v>
      </c>
      <c r="BJ119" s="8">
        <f>(BJ116+BJ117)/Data!$B4/Data!$B32</f>
        <v>2.4281746031746034</v>
      </c>
      <c r="BK119" s="8">
        <f>(BK116+BK117)/Data!$B4/Data!$B32</f>
        <v>2.4313492063492066</v>
      </c>
      <c r="BL119" s="8">
        <f>(BL116+BL117)/Data!$B4/Data!$B32</f>
        <v>2.3595238095238096</v>
      </c>
      <c r="BM119" s="8">
        <f>(BM116+BM117)/Data!$B4/Data!$B32</f>
        <v>2.4626984126984128</v>
      </c>
      <c r="BN119" s="8">
        <f>(BN116+BN117)/Data!$B4/Data!$B32</f>
        <v>2.215873015873016</v>
      </c>
      <c r="BO119" s="8">
        <f>(BO116+BO117)/Data!$B4/Data!$B32</f>
        <v>2.769047619047619</v>
      </c>
      <c r="BP119" s="8">
        <f>(BP116+BP117)/Data!$B4/Data!$B32</f>
        <v>2.5472222222222221</v>
      </c>
      <c r="BQ119" s="8">
        <f>(BQ116+BQ117)/Data!$B4/Data!$B32</f>
        <v>2.4003968253968253</v>
      </c>
      <c r="BR119" s="8">
        <f>(BR116+BR117)/Data!$B4/Data!$B32</f>
        <v>2.3785714285714286</v>
      </c>
      <c r="BS119" s="8">
        <f>(BS116+BS117)/Data!$B4/Data!$B32</f>
        <v>2.3817460317460317</v>
      </c>
      <c r="BT119" s="8">
        <f>(BT116+BT117)/Data!$B4/Data!$B32</f>
        <v>2.4349206349206352</v>
      </c>
      <c r="BU119" s="8">
        <f>(BU116+BU117)/Data!$B4/Data!$B32</f>
        <v>2.6130952380952381</v>
      </c>
      <c r="BV119" s="8">
        <f>(BV116+BV117)/Data!$B4/Data!$B32</f>
        <v>2.6662698412698411</v>
      </c>
      <c r="BW119" s="8">
        <f>(BW116+BW117)/Data!$B4/Data!$B32</f>
        <v>2.4944444444444445</v>
      </c>
      <c r="BX119" s="8">
        <f>(BX116+BX117)/Data!$B4/Data!$B32</f>
        <v>2.4976190476190476</v>
      </c>
      <c r="BY119" s="8">
        <f>(BY116+BY117)/Data!$B4/Data!$B32</f>
        <v>2.5007936507936508</v>
      </c>
      <c r="BZ119" s="8">
        <f>(BZ116+BZ117)/Data!$B4/Data!$B32</f>
        <v>2.4039682539682539</v>
      </c>
      <c r="CA119" s="8">
        <f>(CA116+CA117)/Data!$B4/Data!$B32</f>
        <v>2.4321428571428569</v>
      </c>
      <c r="CB119" s="8">
        <f>(CB116+CB117)/Data!$B4/Data!$B32</f>
        <v>2.5603174603174605</v>
      </c>
      <c r="CC119" s="8">
        <f>(CC116+CC117)/Data!$B4/Data!$B32</f>
        <v>2.6134920634920635</v>
      </c>
      <c r="CD119" s="8">
        <f>(CD116+CD117)/Data!$B4/Data!$B32</f>
        <v>2.7666666666666666</v>
      </c>
      <c r="CE119" s="8">
        <f>(CE116+CE117)/Data!$B4/Data!$B32</f>
        <v>2.7698412698412698</v>
      </c>
      <c r="CF119" s="8">
        <f>(CF116+CF117)/Data!$B4/Data!$B32</f>
        <v>2.8230158730158732</v>
      </c>
      <c r="CG119" s="8">
        <f>(CG116+CG117)/Data!$B4/Data!$B32</f>
        <v>2.8261904761904764</v>
      </c>
      <c r="CH119" s="8">
        <f>(CH116+CH117)/Data!$B4/Data!$B32</f>
        <v>2.5543650793650792</v>
      </c>
      <c r="CI119" s="8">
        <f>(CI116+CI117)/Data!$B4/Data!$B32</f>
        <v>2.9075396825396824</v>
      </c>
      <c r="CJ119" s="8">
        <f>(CJ116+CJ117)/Data!$B4/Data!$B32</f>
        <v>3.1857142857142855</v>
      </c>
      <c r="CK119" s="8">
        <f>(CK116+CK117)/Data!$B4/Data!$B32</f>
        <v>3.1888888888888891</v>
      </c>
      <c r="CL119" s="8">
        <f>(CL116+CL117)/Data!$B4/Data!$B32</f>
        <v>2.9170634920634924</v>
      </c>
      <c r="CM119" s="8">
        <f>(CM116+CM117)/Data!$B4/Data!$B32</f>
        <v>2.9202380952380951</v>
      </c>
      <c r="CN119" s="8">
        <f>(CN116+CN117)/Data!$B4/Data!$B32</f>
        <v>2.9234126984126982</v>
      </c>
      <c r="CO119" s="8">
        <f>(CO116+CO117)/Data!$B4/Data!$B32</f>
        <v>2.7015873015873018</v>
      </c>
      <c r="CP119" s="8">
        <f>(CP116+CP117)/Data!$B4/Data!$B32</f>
        <v>2.929761904761905</v>
      </c>
      <c r="CQ119" s="8">
        <f>(CQ116+CQ117)/Data!$B4/Data!$B32</f>
        <v>3.2079365079365076</v>
      </c>
      <c r="CR119" s="8">
        <f>(CR116+CR117)/Data!$B4/Data!$B32</f>
        <v>2.9361111111111109</v>
      </c>
      <c r="CS119" s="8">
        <f>(CS116+CS117)/Data!$B4/Data!$B32</f>
        <v>2.7642857142857142</v>
      </c>
      <c r="CT119" s="8">
        <f>(CT116+CT117)/Data!$B4/Data!$B32</f>
        <v>2.6674603174603178</v>
      </c>
      <c r="CU119" s="8">
        <f>(CU116+CU117)/Data!$B4/Data!$B32</f>
        <v>2.5456349206349209</v>
      </c>
      <c r="CV119" s="8">
        <f>(CV116+CV117)/Data!$B4/Data!$B32</f>
        <v>2.5738095238095235</v>
      </c>
      <c r="CW119" s="8">
        <f>(CW116+CW117)/Data!$B4/Data!$B32</f>
        <v>2.3269841269841272</v>
      </c>
      <c r="CX119" s="8">
        <f>(CX116+CX117)/Data!$B4/Data!$B32</f>
        <v>2.8301587301587303</v>
      </c>
      <c r="CY119" s="8">
        <f>(CY116+CY117)/Data!$B4/Data!$B32</f>
        <v>2.5833333333333335</v>
      </c>
      <c r="CZ119" s="8">
        <f>(CZ116+CZ117)/Data!$B4/Data!$B32</f>
        <v>2.5115079365079365</v>
      </c>
      <c r="DA119" s="8">
        <f>(DA116+DA117)/Data!$B4/Data!$B32</f>
        <v>2.8896825396825396</v>
      </c>
      <c r="DB119" s="8">
        <f>(DB116+DB117)/Data!$B4/Data!$B32</f>
        <v>0</v>
      </c>
      <c r="DC119" s="8">
        <v>0</v>
      </c>
      <c r="DD119" s="8">
        <f>(DD116+DD117)/Data!$B4/Data!$B32</f>
        <v>3.0492063492063495</v>
      </c>
      <c r="DE119" s="8">
        <f>(DE116+DE117)/Data!$B4/Data!$B32</f>
        <v>3.1648809523809525</v>
      </c>
      <c r="DF119" s="8">
        <f>(DF116+DF117)/Data!$B4/Data!$B32</f>
        <v>2.9055555555555554</v>
      </c>
      <c r="DG119" s="8">
        <f>(DG116+DG117)/Data!$B4/Data!$B32</f>
        <v>2.9087301587301586</v>
      </c>
      <c r="DH119" s="8">
        <f>(DH116+DH117)/Data!$B4/Data!$B32</f>
        <v>3.111904761904762</v>
      </c>
      <c r="DI119" s="8">
        <f>(DI116+DI117)/Data!$B4/Data!$B32</f>
        <v>3.3150793650793648</v>
      </c>
      <c r="DJ119" s="8">
        <v>0</v>
      </c>
      <c r="DK119" s="8">
        <f>(DK116+DK117)/Data!$B4/Data!$B32</f>
        <v>3.1714285714285713</v>
      </c>
      <c r="DL119" s="8">
        <f>(DL116+DL117)/Data!$B4/Data!$B32</f>
        <v>3.3246031746031748</v>
      </c>
      <c r="DM119" s="8">
        <f>(DM116+DM117)/Data!$B4/Data!$B32</f>
        <v>3.2527777777777778</v>
      </c>
      <c r="DN119" s="8">
        <f>(DN116+DN117)/Data!$B4/Data!$B32</f>
        <v>3.0809523809523807</v>
      </c>
      <c r="DO119" s="8">
        <f>(DO116+DO117)/Data!$B4/Data!$B32</f>
        <v>3.2591269841269841</v>
      </c>
      <c r="DP119" s="8">
        <f>(DP116+DP117)/Data!$B4/Data!$B32</f>
        <v>2.6873015873015875</v>
      </c>
      <c r="DQ119" s="8">
        <f>(DQ116+DQ117)/Data!$B4/Data!$B32</f>
        <v>2.6404761904761904</v>
      </c>
      <c r="DR119" s="8">
        <f>(DR116+DR117)/Data!$B4/Data!$B32</f>
        <v>2.8436507936507933</v>
      </c>
      <c r="DS119" s="8">
        <f>(DS116+DS117)/Data!$B4/Data!$B32</f>
        <v>2.7218253968253969</v>
      </c>
      <c r="DT119" s="8">
        <f>(DT116+DT117)/Data!$B4/Data!$B32</f>
        <v>2.5750000000000002</v>
      </c>
      <c r="DU119" s="8">
        <f>(DU116+DU117)/Data!$B4/Data!$B32</f>
        <v>2.5781746031746033</v>
      </c>
      <c r="DV119" s="8">
        <f>(DV116+DV117)/Data!$B4/Data!$B32</f>
        <v>2.6063492063492064</v>
      </c>
      <c r="DW119" s="8">
        <f>(DW116+DW117)/Data!$B4/Data!$B32</f>
        <v>2.5595238095238093</v>
      </c>
      <c r="DX119" s="8">
        <f>(DX116+DX117)/Data!$B4/Data!$B32</f>
        <v>2.5876984126984128</v>
      </c>
      <c r="DY119" s="8">
        <f>(DY116+DY117)/Data!$B4/Data!$B32</f>
        <v>2.715873015873016</v>
      </c>
      <c r="DZ119" s="8">
        <f>(DZ116+DZ117)/Data!$B4/Data!$B32</f>
        <v>2.7440476190476191</v>
      </c>
      <c r="EA119" s="8">
        <f>(EA116+EA117)/Data!$B4/Data!$B32</f>
        <v>2.5972222222222219</v>
      </c>
      <c r="EB119" s="8">
        <f>(EB116+EB117)/Data!$B4/Data!$B32</f>
        <v>2.6253968253968254</v>
      </c>
      <c r="EC119" s="8">
        <f>(EC116+EC117)/Data!$B4/Data!$B32</f>
        <v>2.6285714285714286</v>
      </c>
      <c r="ED119" s="8">
        <f>(ED116+ED117)/Data!$B4/Data!$B32</f>
        <v>2.6317460317460317</v>
      </c>
      <c r="EE119" s="8">
        <f>(EE116+EE117)/Data!$B4/Data!$B32</f>
        <v>2.6349206349206349</v>
      </c>
      <c r="EF119" s="8">
        <f>(EF116+EF117)/Data!$B4/Data!$B32</f>
        <v>2.8130952380952379</v>
      </c>
      <c r="EG119" s="8">
        <f>(EG116+EG117)/Data!$B4/Data!$B32</f>
        <v>2.941269841269841</v>
      </c>
      <c r="EH119" s="8">
        <f>(EH116+EH117)/Data!$B4/Data!$B32</f>
        <v>2.7694444444444444</v>
      </c>
      <c r="EI119" s="8">
        <f>(EI116+EI117)/Data!$B4/Data!$B32</f>
        <v>2.7726190476190475</v>
      </c>
      <c r="EJ119" s="8">
        <f>(EJ116+EJ117)/Data!$B4/Data!$B32</f>
        <v>2.9007936507936507</v>
      </c>
      <c r="EK119" s="8">
        <f>(EK116+EK117)/Data!$B4/Data!$B32</f>
        <v>2.853968253968254</v>
      </c>
      <c r="EL119" s="8">
        <f>(EL116+EL117)/Data!$B4/Data!$B32</f>
        <v>2.8571428571428572</v>
      </c>
      <c r="EM119" s="8">
        <f>(EM116+EM117)/Data!$B4/Data!$B32</f>
        <v>3.1603174603174602</v>
      </c>
      <c r="EN119" s="8">
        <f>(EN116+EN117)/Data!$B4/Data!$B32</f>
        <v>3.5634920634920637</v>
      </c>
      <c r="EO119" s="8">
        <f>(EO116+EO117)/Data!$B4/Data!$B32</f>
        <v>3.1666666666666665</v>
      </c>
      <c r="EP119" s="8">
        <f>(EP116+EP117)/Data!$B4/Data!$B32</f>
        <v>3.1198412698412699</v>
      </c>
      <c r="EQ119" s="8">
        <f>(EQ116+EQ117)/Data!$B4/Data!$B32</f>
        <v>3.123015873015873</v>
      </c>
      <c r="ER119" s="8">
        <f>(ER116+ER117)/Data!$B4/Data!$B32</f>
        <v>3.6011904761904763</v>
      </c>
      <c r="ES119" s="8">
        <f>(ES116+ES117)/Data!$B4/Data!$B32</f>
        <v>2.8793650793650793</v>
      </c>
      <c r="ET119" s="8">
        <f>(ET116+ET117)/Data!$B4/Data!$B32</f>
        <v>3.1825396825396823</v>
      </c>
      <c r="EU119" s="8">
        <f>(EU116+EU117)/Data!$B4/Data!$B32</f>
        <v>3.6107142857142858</v>
      </c>
      <c r="EV119" s="8">
        <f>(EV116+EV117)/Data!$B4/Data!$B32</f>
        <v>3.2888888888888892</v>
      </c>
      <c r="EW119" s="8">
        <f>(EW116+EW117)/Data!$B4/Data!$B32</f>
        <v>3.1920634920634923</v>
      </c>
      <c r="EX119" s="8">
        <f>(EX116+EX117)/Data!$B4/Data!$B32</f>
        <v>3.195238095238095</v>
      </c>
      <c r="EY119" s="8">
        <f>(EY116+EY117)/Data!$B4/Data!$B32</f>
        <v>3.4984126984126984</v>
      </c>
      <c r="EZ119" s="8">
        <f>(EZ116+EZ117)/Data!$B4/Data!$B32</f>
        <v>3.2515873015873016</v>
      </c>
      <c r="FA119" s="8">
        <f>(FA116+FA117)/Data!$B4/Data!$B32</f>
        <v>3.304761904761905</v>
      </c>
      <c r="FB119" s="8">
        <f>(FB116+FB117)/Data!$B4/Data!$B32</f>
        <v>3.5579365079365077</v>
      </c>
      <c r="FC119" s="8">
        <f>(FC116+FC117)/Data!$B4/Data!$B32</f>
        <v>3.3611111111111112</v>
      </c>
      <c r="FD119" s="8">
        <f>(FD116+FD117)/Data!$B4/Data!$B32</f>
        <v>3.2642857142857142</v>
      </c>
      <c r="FE119" s="8">
        <f>(FE116+FE117)/Data!$B4/Data!$B32</f>
        <v>3.2674603174603174</v>
      </c>
      <c r="FF119" s="8">
        <f>(FF116+FF117)/Data!$B4/Data!$B32</f>
        <v>3.520634920634921</v>
      </c>
      <c r="FG119" s="8">
        <f>(FG116+FG117)/Data!$B4/Data!$B32</f>
        <v>2.9238095238095236</v>
      </c>
      <c r="FH119" s="8">
        <f>(FH116+FH117)/Data!$B4/Data!$B32</f>
        <v>3.4769841269841271</v>
      </c>
      <c r="FI119" s="8">
        <f>(FI116+FI117)/Data!$B4/Data!$B32</f>
        <v>3.0301587301587301</v>
      </c>
      <c r="FJ119" s="8">
        <f>(FJ116+FJ117)/Data!$B4/Data!$B32</f>
        <v>2.9083333333333337</v>
      </c>
      <c r="FK119" s="8">
        <f>(FK116+FK117)/Data!$B4/Data!$B32</f>
        <v>2.9115079365079364</v>
      </c>
      <c r="FL119" s="8">
        <f>(FL116+FL117)/Data!$B4/Data!$B32</f>
        <v>2.9146825396825395</v>
      </c>
      <c r="FM119" s="8">
        <f>(FM116+FM117)/Data!$B4/Data!$B32</f>
        <v>2.9178571428571427</v>
      </c>
      <c r="FN119" s="8">
        <f>(FN116+FN117)/Data!$B4/Data!$B32</f>
        <v>2.9210317460317463</v>
      </c>
      <c r="FO119" s="8">
        <f>(FO116+FO117)/Data!$B4/Data!$B32</f>
        <v>2.9242063492063495</v>
      </c>
      <c r="FP119" s="8">
        <f>(FP116+FP117)/Data!$B4/Data!$B32</f>
        <v>2.9273809523809522</v>
      </c>
      <c r="FQ119" s="8">
        <f>(FQ116+FQ117)/Data!$B4/Data!$B32</f>
        <v>2.9305555555555554</v>
      </c>
      <c r="FR119" s="8">
        <f>(FR116+FR117)/Data!$B4/Data!$B32</f>
        <v>2.933730158730159</v>
      </c>
      <c r="FS119" s="8">
        <f>(FS116+FS117)/Data!$B4/Data!$B32</f>
        <v>2.9369047619047621</v>
      </c>
      <c r="FT119" s="8">
        <f>(FT116+FT117)/Data!$B4/Data!$B32</f>
        <v>2.9400793650793648</v>
      </c>
      <c r="FU119" s="8">
        <f>(FU116+FU117)/Data!$B4/Data!$B32</f>
        <v>2.943253968253968</v>
      </c>
      <c r="FV119" s="8">
        <f>(FV116+FV117)/Data!$B4/Data!$B32</f>
        <v>2.9464285714285716</v>
      </c>
      <c r="FW119" s="8">
        <f>(FW116+FW117)/Data!$B4/Data!$B32</f>
        <v>2.9496031746031748</v>
      </c>
      <c r="FX119" s="8">
        <f>(FX116+FX117)/Data!$B4/Data!$B32</f>
        <v>2.9527777777777779</v>
      </c>
      <c r="FY119" s="8">
        <f>(FY116+FY117)/Data!$B4/Data!$B32</f>
        <v>2.9559523809523807</v>
      </c>
      <c r="FZ119" s="8">
        <f>(FZ116+FZ117)/Data!$B4/Data!$B32</f>
        <v>2.9591269841269843</v>
      </c>
      <c r="GA119" s="8">
        <f>(GA116+GA117)/Data!$B4/Data!$B32</f>
        <v>2.9623015873015874</v>
      </c>
      <c r="GB119" s="8">
        <f>(GB116+GB117)/Data!$B4/Data!$B32</f>
        <v>2.9654761904761906</v>
      </c>
      <c r="GC119" s="8">
        <f>(GC116+GC117)/Data!$B4/Data!$B32</f>
        <v>2.9686507936507933</v>
      </c>
      <c r="GD119" s="8">
        <f>(GD116+GD117)/Data!$B4/Data!$B32</f>
        <v>2.9718253968253969</v>
      </c>
      <c r="GE119" s="8">
        <f>(GE116+GE117)/Data!$B4/Data!$B32</f>
        <v>2.9750000000000001</v>
      </c>
      <c r="GF119" s="8">
        <f>(GF116+GF117)/Data!$B4/Data!$B32</f>
        <v>2.9781746031746033</v>
      </c>
      <c r="GG119" s="8">
        <f>(GG116+GG117)/Data!$B4/Data!$B32</f>
        <v>2.9813492063492064</v>
      </c>
      <c r="GH119" s="8">
        <f>(GH116+GH117)/Data!$B4/Data!$B32</f>
        <v>2.9845238095238096</v>
      </c>
      <c r="GI119" s="8">
        <f>(GI116+GI117)/Data!$B4/Data!$B32</f>
        <v>2.9876984126984127</v>
      </c>
      <c r="GJ119" s="8">
        <f>(GJ116+GJ117)/Data!$B4/Data!$B32</f>
        <v>2.9908730158730159</v>
      </c>
      <c r="GK119" s="8">
        <f>(GK116+GK117)/Data!$B4/Data!$B32</f>
        <v>2.9940476190476191</v>
      </c>
      <c r="GL119" s="8">
        <f>(GL116+GL117)/Data!$B4/Data!$B32</f>
        <v>2.9972222222222222</v>
      </c>
      <c r="GM119" s="8">
        <f>(GM116+GM117)/Data!$B4/Data!$B32</f>
        <v>3.0003968253968254</v>
      </c>
      <c r="GN119" s="8">
        <f>(GN116+GN117)/Data!$B4/Data!$B32</f>
        <v>3.0035714285714286</v>
      </c>
      <c r="GO119" s="8">
        <f>(GO116+GO117)/Data!$B4/Data!$B32</f>
        <v>3.0067460317460317</v>
      </c>
      <c r="GP119" s="8">
        <f>(GP116+GP117)/Data!$B4/Data!$B32</f>
        <v>3.0099206349206349</v>
      </c>
      <c r="GQ119" s="8">
        <f>(GQ116+GQ117)/Data!$B4/Data!$B32</f>
        <v>3.013095238095238</v>
      </c>
      <c r="GR119" s="8">
        <f>(GR116+GR117)/Data!$B4/Data!$B32</f>
        <v>3.0162698412698412</v>
      </c>
      <c r="GS119" s="8">
        <f>(GS116+GS117)/Data!$B4/Data!$B32</f>
        <v>3.0194444444444444</v>
      </c>
      <c r="GT119" s="8">
        <f>(GT116+GT117)/Data!$B4/Data!$B32</f>
        <v>3.0226190476190475</v>
      </c>
      <c r="GU119" s="8">
        <f>(GU116+GU117)/Data!$B4/Data!$B32</f>
        <v>3.0257936507936507</v>
      </c>
      <c r="GV119" s="8">
        <f>(GV116+GV117)/Data!$B4/Data!$B32</f>
        <v>3.0289682539682539</v>
      </c>
      <c r="GW119" s="8">
        <f>(GW116+GW117)/Data!$B4/Data!$B32</f>
        <v>3.032142857142857</v>
      </c>
      <c r="GX119" s="8">
        <f>(GX116+GX117)/Data!$B4/Data!$B32</f>
        <v>3.0353174603174602</v>
      </c>
      <c r="GY119" s="8">
        <f>(GY116+GY117)/Data!$B4/Data!$B32</f>
        <v>3.0384920634920638</v>
      </c>
      <c r="GZ119" s="8">
        <f>(GZ116+GZ117)/Data!$B4/Data!$B32</f>
        <v>3.0416666666666665</v>
      </c>
      <c r="HA119" s="8">
        <f>(HA116+HA117)/Data!$B4/Data!$B32</f>
        <v>3.0448412698412697</v>
      </c>
      <c r="HB119" s="8">
        <f>(HB116+HB117)/Data!$B4/Data!$B32</f>
        <v>3.0480158730158728</v>
      </c>
      <c r="HC119" s="8">
        <f>(HC116+HC117)/Data!$B4/Data!$B32</f>
        <v>3.0511904761904765</v>
      </c>
      <c r="HD119" s="8">
        <f>(HD116+HD117)/Data!$B4/Data!$B32</f>
        <v>3.0543650793650792</v>
      </c>
      <c r="HE119" s="8">
        <f>(HE116+HE117)/Data!$B4/Data!$B32</f>
        <v>3.0575396825396823</v>
      </c>
      <c r="HF119" s="8">
        <f>(HF116+HF117)/Data!$B4/Data!$B32</f>
        <v>3.0607142857142855</v>
      </c>
      <c r="HG119" s="8">
        <f>(HG116+HG117)/Data!$B4/Data!$B32</f>
        <v>3.0638888888888891</v>
      </c>
      <c r="HH119" s="8">
        <f>(HH116+HH117)/Data!$B4/Data!$B32</f>
        <v>3.0670634920634923</v>
      </c>
      <c r="HI119" s="8">
        <f>(HI116+HI117)/Data!$B4/Data!$B32</f>
        <v>3.070238095238095</v>
      </c>
      <c r="HJ119" s="8">
        <f>(HJ116+HJ117)/Data!$B4/Data!$B32</f>
        <v>3.0734126984126982</v>
      </c>
      <c r="HK119" s="8">
        <f>(HK116+HK117)/Data!$B4/Data!$B32</f>
        <v>3.0765873015873018</v>
      </c>
      <c r="HL119" s="8">
        <f>(HL116+HL117)/Data!$B4/Data!$B32</f>
        <v>3.0797619047619049</v>
      </c>
      <c r="HM119" s="8">
        <f>(HM116+HM117)/Data!$B4/Data!$B32</f>
        <v>3.0829365079365076</v>
      </c>
      <c r="HN119" s="8">
        <f>(HN116+HN117)/Data!$B4/Data!$B32</f>
        <v>3.0861111111111108</v>
      </c>
      <c r="HO119" s="8">
        <f>(HO116+HO117)/Data!$B4/Data!$B32</f>
        <v>3.0892857142857144</v>
      </c>
      <c r="HP119" s="8">
        <f>(HP116+HP117)/Data!$B4/Data!$B32</f>
        <v>3.0924603174603176</v>
      </c>
      <c r="HQ119" s="8">
        <f>(HQ116+HQ117)/Data!$B4/Data!$B32</f>
        <v>3.0956349206349207</v>
      </c>
      <c r="HR119" s="8">
        <f>(HR116+HR117)/Data!$B4/Data!$B32</f>
        <v>3.0988095238095235</v>
      </c>
      <c r="HS119" s="8">
        <f>(HS116+HS117)/Data!$B4/Data!$B32</f>
        <v>3.1019841269841271</v>
      </c>
      <c r="HT119" s="8">
        <f>(HT116+HT117)/Data!$B4/Data!$B32</f>
        <v>3.1051587301587302</v>
      </c>
      <c r="HU119" s="8">
        <f>(HU116+HU117)/Data!$B4/Data!$B32</f>
        <v>3.1083333333333334</v>
      </c>
      <c r="HV119" s="8">
        <f>(HV116+HV117)/Data!$B4/Data!$B32</f>
        <v>3.1115079365079361</v>
      </c>
      <c r="HW119" s="8">
        <f>(HW116+HW117)/Data!$B4/Data!$B32</f>
        <v>3.1146825396825397</v>
      </c>
      <c r="HX119" s="8">
        <f>(HX116+HX117)/Data!$B4/Data!$B32</f>
        <v>3.1178571428571429</v>
      </c>
      <c r="HY119" s="8">
        <f>(HY116+HY117)/Data!$B4/Data!$B32</f>
        <v>3.121031746031746</v>
      </c>
      <c r="HZ119" s="8">
        <f>(HZ116+HZ117)/Data!$B4/Data!$B32</f>
        <v>3.1242063492063492</v>
      </c>
      <c r="IA119" s="8">
        <f>(IA116+IA117)/Data!$B4/Data!$B32</f>
        <v>3.1273809523809524</v>
      </c>
      <c r="IB119" s="8">
        <f>(IB116+IB117)/Data!$B4/Data!$B32</f>
        <v>3.1305555555555555</v>
      </c>
      <c r="IC119" s="8">
        <f>(IC116+IC117)/Data!$B4/Data!$B32</f>
        <v>3.1337301587301587</v>
      </c>
      <c r="ID119" s="8">
        <f>(ID116+ID117)/Data!$B4/Data!$B32</f>
        <v>3.1369047619047619</v>
      </c>
      <c r="IE119" s="8">
        <f>(IE116+IE117)/Data!$B4/Data!$B32</f>
        <v>3.140079365079365</v>
      </c>
      <c r="IF119" s="8">
        <f>(IF116+IF117)/Data!$B4/Data!$B32</f>
        <v>3.1432539682539682</v>
      </c>
      <c r="IG119" s="8">
        <f>(IG116+IG117)/Data!$B4/Data!$B32</f>
        <v>3.1464285714285714</v>
      </c>
      <c r="IH119" s="8">
        <f>(IH116+IH117)/Data!$B4/Data!$B32</f>
        <v>3.1496031746031745</v>
      </c>
      <c r="II119" s="8">
        <f>(II116+II117)/Data!$B4/Data!$B32</f>
        <v>3.1527777777777781</v>
      </c>
      <c r="IJ119" s="8">
        <f>(IJ116+IJ117)/Data!$B4/Data!$B32</f>
        <v>3.1559523809523808</v>
      </c>
      <c r="IK119" s="8">
        <f>(IK116+IK117)/Data!$B4/Data!$B32</f>
        <v>3.159126984126984</v>
      </c>
      <c r="IL119" s="8">
        <f>(IL116+IL117)/Data!$B4/Data!$B32</f>
        <v>3.1623015873015872</v>
      </c>
      <c r="IM119" s="8">
        <f>(IM116+IM117)/Data!$B4/Data!$B32</f>
        <v>3.1654761904761908</v>
      </c>
      <c r="IN119" s="8">
        <f>(IN116+IN117)/Data!$B4/Data!$B32</f>
        <v>3.1686507936507935</v>
      </c>
      <c r="IO119" s="8">
        <f>(IO116+IO117)/Data!$B4/Data!$B32</f>
        <v>3.1718253968253967</v>
      </c>
      <c r="IP119" s="8">
        <f>(IP116+IP117)/Data!$B4/Data!$B32</f>
        <v>3.1749999999999998</v>
      </c>
      <c r="IQ119" s="8">
        <f>(IQ116+IQ117)/Data!$B4/Data!$B32</f>
        <v>3.1781746031746034</v>
      </c>
      <c r="IR119" s="8">
        <f>(IR116+IR117)/Data!$B4/Data!$B32</f>
        <v>3.1813492063492066</v>
      </c>
      <c r="IS119" s="8">
        <f>(IS116+IS117)/Data!$B4/Data!$B32</f>
        <v>3.1845238095238093</v>
      </c>
      <c r="IT119" s="8">
        <f>(IT116+IT117)/Data!$B4/Data!$B32</f>
        <v>3.1876984126984125</v>
      </c>
      <c r="IU119" s="8">
        <f>(IU116+IU117)/Data!$B4/Data!$B32</f>
        <v>3.1908730158730161</v>
      </c>
      <c r="IV119" s="8">
        <f>(IV116+IV117)/Data!$B4/Data!$B32</f>
        <v>3.1940476190476192</v>
      </c>
      <c r="IW119" s="8">
        <f>(IW116+IW117)/Data!$B4/Data!$B32</f>
        <v>3.197222222222222</v>
      </c>
      <c r="IX119" s="8">
        <f>(IX116+IX117)/Data!$B4/Data!$B32</f>
        <v>3.2003968253968251</v>
      </c>
      <c r="IY119" s="8">
        <f>(IY116+IY117)/Data!$B4/Data!$B32</f>
        <v>3.2035714285714287</v>
      </c>
      <c r="IZ119" s="8">
        <f>(IZ116+IZ117)/Data!$B4/Data!$B32</f>
        <v>3.2067460317460319</v>
      </c>
      <c r="JA119" s="8">
        <f>(JA116+JA117)/Data!$B4/Data!$B32</f>
        <v>3.2099206349206351</v>
      </c>
      <c r="JB119" s="8">
        <f>(JB116+JB117)/Data!$B4/Data!$B32</f>
        <v>3.2130952380952378</v>
      </c>
      <c r="JC119" s="8">
        <f>(JC116+JC117)/Data!$B4/Data!$B32</f>
        <v>3.2162698412698414</v>
      </c>
      <c r="JD119" s="8">
        <f>(JD116+JD117)/Data!$B4/Data!$B32</f>
        <v>3.2194444444444446</v>
      </c>
      <c r="JE119" s="8">
        <f>(JE116+JE117)/Data!$B4/Data!$B32</f>
        <v>3.2226190476190477</v>
      </c>
      <c r="JF119" s="8">
        <f>(JF116+JF117)/Data!$B4/Data!$B32</f>
        <v>3.2257936507936504</v>
      </c>
      <c r="JG119" s="8">
        <f>(JG116+JG117)/Data!$B4/Data!$B32</f>
        <v>3.228968253968254</v>
      </c>
      <c r="JH119" s="8">
        <f>(JH116+JH117)/Data!$B4/Data!$B32</f>
        <v>3.2321428571428572</v>
      </c>
      <c r="JI119" s="8">
        <f>(JI116+JI117)/Data!$B4/Data!$B32</f>
        <v>3.2353174603174604</v>
      </c>
      <c r="JJ119" s="8">
        <f>(JJ116+JJ117)/Data!$B4/Data!$B32</f>
        <v>3.2384920634920635</v>
      </c>
      <c r="JK119" s="8">
        <f>(JK116+JK117)/Data!$B4/Data!$B32</f>
        <v>3.2416666666666667</v>
      </c>
      <c r="JL119" s="8">
        <f>(JL116+JL117)/Data!$B4/Data!$B32</f>
        <v>3.2448412698412699</v>
      </c>
      <c r="JM119" s="8">
        <f>(JM116+JM117)/Data!$B4/Data!$B32</f>
        <v>3.248015873015873</v>
      </c>
      <c r="JN119" s="8">
        <f>(JN116+JN117)/Data!$B4/Data!$B32</f>
        <v>3.2511904761904762</v>
      </c>
      <c r="JO119" s="8">
        <f>(JO116+JO117)/Data!$B4/Data!$B32</f>
        <v>3.2543650793650793</v>
      </c>
      <c r="JP119" s="8">
        <f>(JP116+JP117)/Data!$B4/Data!$B32</f>
        <v>3.2575396825396825</v>
      </c>
      <c r="JQ119" s="8">
        <f>(JQ116+JQ117)/Data!$B4/Data!$B32</f>
        <v>3.2607142857142857</v>
      </c>
      <c r="JR119" s="8">
        <f>(JR116+JR117)/Data!$B4/Data!$B32</f>
        <v>3.2638888888888888</v>
      </c>
      <c r="JS119" s="8">
        <f>(JS116+JS117)/Data!$B4/Data!$B32</f>
        <v>3.2670634920634924</v>
      </c>
      <c r="JT119" s="8">
        <f>(JT116+JT117)/Data!$B4/Data!$B32</f>
        <v>3.2702380952380952</v>
      </c>
      <c r="JU119" s="8">
        <f>(JU116+JU117)/Data!$B4/Data!$B32</f>
        <v>3.2734126984126983</v>
      </c>
      <c r="JV119" s="8">
        <f>(JV116+JV117)/Data!$B4/Data!$B32</f>
        <v>3.2765873015873015</v>
      </c>
      <c r="JW119" s="8">
        <f>(JW116+JW117)/Data!$B4/Data!$B32</f>
        <v>3.2797619047619051</v>
      </c>
      <c r="JX119" s="8">
        <f>(JX116+JX117)/Data!$B4/Data!$B32</f>
        <v>3.2829365079365078</v>
      </c>
      <c r="JY119" s="8">
        <f>(JY116+JY117)/Data!$B4/Data!$B32</f>
        <v>3.286111111111111</v>
      </c>
      <c r="JZ119" s="8">
        <f>(JZ116+JZ117)/Data!$B4/Data!$B32</f>
        <v>3.2892857142857141</v>
      </c>
      <c r="KA119" s="8">
        <f>(KA116+KA117)/Data!$B4/Data!$B32</f>
        <v>3.2924603174603178</v>
      </c>
      <c r="KB119" s="8">
        <f>(KB116+KB117)/Data!$B4/Data!$B32</f>
        <v>3.2956349206349209</v>
      </c>
      <c r="KC119" s="8">
        <f>(KC116+KC117)/Data!$B4/Data!$B32</f>
        <v>3.2988095238095236</v>
      </c>
      <c r="KD119" s="8">
        <f>(KD116+KD117)/Data!$B4/Data!$B32</f>
        <v>3.3019841269841268</v>
      </c>
      <c r="KE119" s="8">
        <f>(KE116+KE117)/Data!$B4/Data!$B32</f>
        <v>3.3051587301587304</v>
      </c>
      <c r="KF119" s="8">
        <f>(KF116+KF117)/Data!$B4/Data!$B32</f>
        <v>3.3083333333333336</v>
      </c>
      <c r="KG119" s="8">
        <f>(KG116+KG117)/Data!$B4/Data!$B32</f>
        <v>3.3115079365079363</v>
      </c>
      <c r="KH119" s="8">
        <f>(KH116+KH117)/Data!$B4/Data!$B32</f>
        <v>3.3146825396825395</v>
      </c>
      <c r="KI119" s="8">
        <f>(KI116+KI117)/Data!$B4/Data!$B32</f>
        <v>3.3178571428571431</v>
      </c>
      <c r="KJ119" s="8">
        <f>(KJ116+KJ117)/Data!$B4/Data!$B32</f>
        <v>3.3210317460317462</v>
      </c>
      <c r="KK119" s="8">
        <f>(KK116+KK117)/Data!$B4/Data!$B32</f>
        <v>3.3242063492063494</v>
      </c>
      <c r="KL119" s="8">
        <f>(KL116+KL117)/Data!$B4/Data!$B32</f>
        <v>3.3273809523809521</v>
      </c>
      <c r="KM119" s="8">
        <f>(KM116+KM117)/Data!$B4/Data!$B32</f>
        <v>3.3305555555555557</v>
      </c>
      <c r="KN119" s="8">
        <f>(KN116+KN117)/Data!$B4/Data!$B32</f>
        <v>3.3337301587301589</v>
      </c>
      <c r="KO119" s="8">
        <f>(KO116+KO117)/Data!$B4/Data!$B32</f>
        <v>3.336904761904762</v>
      </c>
      <c r="KP119" s="8">
        <f>(KP116+KP117)/Data!$B4/Data!$B32</f>
        <v>3.3400793650793648</v>
      </c>
      <c r="KQ119" s="8">
        <f>(KQ116+KQ117)/Data!$B4/Data!$B32</f>
        <v>3.3432539682539684</v>
      </c>
      <c r="KR119" s="8">
        <f>(KR116+KR117)/Data!$B4/Data!$B32</f>
        <v>3.3464285714285715</v>
      </c>
      <c r="KS119" s="8">
        <f>(KS116+KS117)/Data!$B4/Data!$B32</f>
        <v>3.3496031746031747</v>
      </c>
      <c r="KT119" s="8">
        <f>(KT116+KT117)/Data!$B4/Data!$B32</f>
        <v>3.3527777777777779</v>
      </c>
      <c r="KU119" s="8">
        <f>(KU116+KU117)/Data!$B4/Data!$B32</f>
        <v>3.355952380952381</v>
      </c>
      <c r="KV119" s="8">
        <f>(KV116+KV117)/Data!$B4/Data!$B32</f>
        <v>3.3591269841269842</v>
      </c>
      <c r="KW119" s="8">
        <f>(KW116+KW117)/Data!$B4/Data!$B32</f>
        <v>3.3623015873015873</v>
      </c>
      <c r="KX119" s="8">
        <f>(KX116+KX117)/Data!$B4/Data!$B32</f>
        <v>3.3654761904761905</v>
      </c>
      <c r="KY119" s="8">
        <f>(KY116+KY117)/Data!$B4/Data!$B32</f>
        <v>3.3686507936507937</v>
      </c>
      <c r="KZ119" s="8">
        <f>(KZ116+KZ117)/Data!$B4/Data!$B32</f>
        <v>3.3718253968253968</v>
      </c>
      <c r="LA119" s="8">
        <f>(LA116+LA117)/Data!$B4/Data!$B32</f>
        <v>3.375</v>
      </c>
      <c r="LB119" s="8">
        <f>(LB116+LB117)/Data!$B4/Data!$B32</f>
        <v>3.3781746031746032</v>
      </c>
      <c r="LC119" s="8">
        <f>(LC116+LC117)/Data!$B4/Data!$B32</f>
        <v>3.3813492063492063</v>
      </c>
      <c r="LD119" s="8">
        <f>(LD116+LD117)/Data!$B4/Data!$B32</f>
        <v>3.3845238095238095</v>
      </c>
      <c r="LE119" s="8">
        <f>(LE116+LE117)/Data!$B4/Data!$B32</f>
        <v>3.3876984126984127</v>
      </c>
      <c r="LF119" s="8">
        <f>(LF116+LF117)/Data!$B4/Data!$B32</f>
        <v>3.3908730158730158</v>
      </c>
      <c r="LG119" s="8">
        <f>(LG116+LG117)/Data!$B4/Data!$B32</f>
        <v>3.394047619047619</v>
      </c>
      <c r="LH119" s="8">
        <f>(LH116+LH117)/Data!$B4/Data!$B32</f>
        <v>3.3972222222222221</v>
      </c>
      <c r="LI119" s="8">
        <f>(LI116+LI117)/Data!$B4/Data!$B32</f>
        <v>3.4003968253968253</v>
      </c>
      <c r="LJ119" s="8">
        <f>(LJ116+LJ117)/Data!$B4/Data!$B32</f>
        <v>3.4035714285714285</v>
      </c>
      <c r="LK119" s="8">
        <f>(LK116+LK117)/Data!$B4/Data!$B32</f>
        <v>3.4067460317460316</v>
      </c>
      <c r="LL119" s="8">
        <f>(LL116+LL117)/Data!$B4/Data!$B32</f>
        <v>3.4099206349206352</v>
      </c>
      <c r="LM119" s="8">
        <f>(LM116+LM117)/Data!$B4/Data!$B32</f>
        <v>3.413095238095238</v>
      </c>
      <c r="LN119" s="8">
        <f>(LN116+LN117)/Data!$B4/Data!$B32</f>
        <v>3.4162698412698411</v>
      </c>
      <c r="LO119" s="8">
        <f>(LO116+LO117)/Data!$B4/Data!$B32</f>
        <v>3.4194444444444443</v>
      </c>
      <c r="LP119" s="8">
        <f>(LP116+LP117)/Data!$B4/Data!$B32</f>
        <v>3.4226190476190479</v>
      </c>
      <c r="LQ119" s="8">
        <f>(LQ116+LQ117)/Data!$B4/Data!$B32</f>
        <v>3.4257936507936506</v>
      </c>
      <c r="LR119" s="8">
        <f>(LR116+LR117)/Data!$B4/Data!$B32</f>
        <v>3.4289682539682538</v>
      </c>
      <c r="LS119" s="8">
        <f>(LS116+LS117)/Data!$B4/Data!$B32</f>
        <v>3.4321428571428569</v>
      </c>
      <c r="LT119" s="8">
        <f>(LT116+LT117)/Data!$B4/Data!$B32</f>
        <v>3.4353174603174605</v>
      </c>
      <c r="LU119" s="8">
        <f>(LU116+LU117)/Data!$B4/Data!$B32</f>
        <v>3.4384920634920637</v>
      </c>
      <c r="LV119" s="8">
        <f>(LV116+LV117)/Data!$B4/Data!$B32</f>
        <v>3.4416666666666664</v>
      </c>
      <c r="LW119" s="8">
        <f>(LW116+LW117)/Data!$B4/Data!$B32</f>
        <v>3.4448412698412696</v>
      </c>
      <c r="LX119" s="8">
        <f>(LX116+LX117)/Data!$B4/Data!$B32</f>
        <v>3.4480158730158732</v>
      </c>
      <c r="LY119" s="8">
        <f>(LY116+LY117)/Data!$B4/Data!$B32</f>
        <v>3.1139404761904763</v>
      </c>
      <c r="LZ119" s="8">
        <f>(LZ116+LZ117)/Data!$B4/Data!$B32</f>
        <v>3.1171400793650794</v>
      </c>
      <c r="MA119" s="8">
        <f>(MA116+MA117)/Data!$B4/Data!$B32</f>
        <v>3.1203396825396825</v>
      </c>
      <c r="MB119" s="8">
        <f>(MB116+MB117)/Data!$B4/Data!$B32</f>
        <v>3.1235392857142856</v>
      </c>
      <c r="MC119" s="8">
        <f>(MC116+MC117)/Data!$B4/Data!$B32</f>
        <v>3.1267388888888887</v>
      </c>
      <c r="MD119" s="8">
        <f>(MD116+MD117)/Data!$B4/Data!$B32</f>
        <v>3.1299384920634918</v>
      </c>
      <c r="ME119" s="8">
        <f>(ME116+ME117)/Data!$B4/Data!$B32</f>
        <v>3.1331380952380949</v>
      </c>
      <c r="MF119" s="8">
        <f>(MF116+MF117)/Data!$B4/Data!$B32</f>
        <v>3.1363376984126985</v>
      </c>
      <c r="MG119" s="8">
        <f>(MG116+MG117)/Data!$B4/Data!$B32</f>
        <v>3.1395373015873016</v>
      </c>
      <c r="MH119" s="8">
        <f>(MH116+MH117)/Data!$B4/Data!$B32</f>
        <v>3.1427369047619047</v>
      </c>
      <c r="MI119" s="8">
        <f>(MI116+MI117)/Data!$B4/Data!$B32</f>
        <v>3.1459365079365083</v>
      </c>
      <c r="MJ119" s="8">
        <f>(MJ116+MJ117)/Data!$B4/Data!$B32</f>
        <v>3.1491361111111114</v>
      </c>
      <c r="MK119" s="8">
        <f>(MK116+MK117)/Data!$B4/Data!$B32</f>
        <v>3.1523357142857145</v>
      </c>
      <c r="ML119" s="8">
        <f>(ML116+ML117)/Data!$B4/Data!$B32</f>
        <v>3.1555353174603176</v>
      </c>
      <c r="MM119" s="8">
        <f>(MM116+MM117)/Data!$B4/Data!$B32</f>
        <v>3.1587349206349202</v>
      </c>
      <c r="MN119" s="8">
        <f>(MN116+MN117)/Data!$B4/Data!$B32</f>
        <v>3.1619345238095238</v>
      </c>
      <c r="MO119" s="8">
        <f>(MO116+MO117)/Data!$B4/Data!$B32</f>
        <v>3.1651341269841269</v>
      </c>
      <c r="MP119" s="8">
        <f>(MP116+MP117)/Data!$B4/Data!$B32</f>
        <v>3.16833373015873</v>
      </c>
      <c r="MQ119" s="8">
        <f>(MQ116+MQ117)/Data!$B4/Data!$B32</f>
        <v>3.1715333333333335</v>
      </c>
      <c r="MR119" s="8">
        <f>(MR116+MR117)/Data!$B4/Data!$B32</f>
        <v>3.1747329365079366</v>
      </c>
      <c r="MS119" s="8">
        <f>(MS116+MS117)/Data!$B4/Data!$B32</f>
        <v>3.1779325396825397</v>
      </c>
      <c r="MT119" s="8">
        <f>(MT116+MT117)/Data!$B4/Data!$B32</f>
        <v>3.1811321428571433</v>
      </c>
      <c r="MU119" s="8">
        <f>(MU116+MU117)/Data!$B4/Data!$B32</f>
        <v>3.184331746031746</v>
      </c>
      <c r="MV119" s="8">
        <f>(MV116+MV117)/Data!$B4/Data!$B32</f>
        <v>3.1875313492063491</v>
      </c>
      <c r="MW119" s="8">
        <f>(MW116+MW117)/Data!$B4/Data!$B32</f>
        <v>3.1907309523809526</v>
      </c>
      <c r="MX119" s="8">
        <f>(MX116+MX117)/Data!$B4/Data!$B32</f>
        <v>3.1939305555555557</v>
      </c>
      <c r="MY119" s="8">
        <f>(MY116+MY117)/Data!$B4/Data!$B32</f>
        <v>3.1971301587301588</v>
      </c>
      <c r="MZ119" s="8">
        <f>(MZ116+MZ117)/Data!$B4/Data!$B32</f>
        <v>3.2003297619047619</v>
      </c>
      <c r="NA119" s="8">
        <f>(NA116+NA117)/Data!$B4/Data!$B32</f>
        <v>3.203529365079365</v>
      </c>
      <c r="NB119" s="8">
        <f>(NB116+NB117)/Data!$B4/Data!$B32</f>
        <v>3.2067289682539681</v>
      </c>
      <c r="NC119" s="8">
        <f>(NC116+NC117)/Data!$B4/Data!$B32</f>
        <v>3.2099285714285717</v>
      </c>
      <c r="ND119" s="8">
        <f>(ND116+ND117)/Data!$B4/Data!$B32</f>
        <v>3.2131281746031743</v>
      </c>
      <c r="NE119" s="8">
        <f>(NE116+NE117)/Data!$B4/Data!$B32</f>
        <v>3.2163277777777775</v>
      </c>
      <c r="NF119" s="8">
        <f>(NF116+NF117)/Data!$B4/Data!$B32</f>
        <v>3.219527380952381</v>
      </c>
      <c r="NG119" s="8">
        <f>(NG116+NG117)/Data!$B4/Data!$B32</f>
        <v>3.2227269841269841</v>
      </c>
      <c r="NH119" s="8">
        <f>(NH116+NH117)/Data!$B4/Data!$B32</f>
        <v>3.2259265873015872</v>
      </c>
      <c r="NI119" s="8">
        <f>(NI116+NI117)/Data!$B4/Data!$B32</f>
        <v>3.2291261904761908</v>
      </c>
    </row>
    <row r="120" spans="1:373" ht="15">
      <c r="B120" s="8" t="s">
        <v>855</v>
      </c>
      <c r="C120" s="13">
        <f>Inbound!B9/Data!$B4*Data!$B6/Data!$B33</f>
        <v>0</v>
      </c>
      <c r="D120" s="13">
        <f>Inbound!C9/Data!$B4*Data!$B6/Data!$B33</f>
        <v>0.32466666666666666</v>
      </c>
      <c r="E120" s="13">
        <f>Inbound!D9/Data!$B4*Data!$B6/Data!$B33</f>
        <v>0.32466666666666666</v>
      </c>
      <c r="F120" s="13">
        <f>Inbound!E9/Data!$B4*Data!$B6/Data!$B33</f>
        <v>0.32466666666666666</v>
      </c>
      <c r="G120" s="13">
        <f>Inbound!F9/Data!$B4*Data!$B6/Data!$B33</f>
        <v>0.32466666666666666</v>
      </c>
      <c r="H120" s="13">
        <f>Inbound!G9/Data!$B4*Data!$B6/Data!$B33</f>
        <v>0.32466666666666666</v>
      </c>
      <c r="I120" s="13">
        <f>Inbound!H9/Data!$B4*Data!$B6/Data!$B33</f>
        <v>0.32466666666666666</v>
      </c>
      <c r="J120" s="13">
        <f>Inbound!I9/Data!$B4*Data!$B6/Data!$B33</f>
        <v>0</v>
      </c>
      <c r="K120" s="13">
        <f>Inbound!J9/Data!$B4*Data!$B6/Data!$B33</f>
        <v>5.1111111111111107E-2</v>
      </c>
      <c r="L120" s="13">
        <f>Inbound!K9/Data!$B4*Data!$B6/Data!$B33</f>
        <v>5.1111111111111107E-2</v>
      </c>
      <c r="M120" s="13">
        <f>Inbound!L9/Data!$B4*Data!$B6/Data!$B33</f>
        <v>5.1111111111111107E-2</v>
      </c>
      <c r="N120" s="13">
        <f>Inbound!M9/Data!$B4*Data!$B6/Data!$B33</f>
        <v>5.1111111111111107E-2</v>
      </c>
      <c r="O120" s="13">
        <f>Inbound!N9/Data!$B4*Data!$B6/Data!$B33</f>
        <v>5.1111111111111107E-2</v>
      </c>
      <c r="P120" s="13">
        <f>Inbound!O9/Data!$B4*Data!$B6/Data!$B33</f>
        <v>0</v>
      </c>
      <c r="Q120" s="13">
        <f>Inbound!P9/Data!$B4*Data!$B6/Data!$B33</f>
        <v>0</v>
      </c>
      <c r="R120" s="13">
        <f>Inbound!Q9/Data!$B4*Data!$B6/Data!$B33</f>
        <v>9.555555555555556E-2</v>
      </c>
      <c r="S120" s="13">
        <f>Inbound!R9/Data!$B4*Data!$B6/Data!$B33</f>
        <v>9.555555555555556E-2</v>
      </c>
      <c r="T120" s="13">
        <f>Inbound!S9/Data!$B4*Data!$B6/Data!$B33</f>
        <v>9.555555555555556E-2</v>
      </c>
      <c r="U120" s="13">
        <f>Inbound!T9/Data!$B4*Data!$B6/Data!$B33</f>
        <v>9.555555555555556E-2</v>
      </c>
      <c r="V120" s="13">
        <f>Inbound!U9/Data!$B4*Data!$B6/Data!$B33</f>
        <v>9.555555555555556E-2</v>
      </c>
      <c r="W120" s="13">
        <f>Inbound!V9/Data!$B4*Data!$B6/Data!$B33</f>
        <v>0</v>
      </c>
      <c r="X120" s="13">
        <f>Inbound!W9/Data!$B4*Data!$B6/Data!$B33</f>
        <v>0</v>
      </c>
      <c r="Y120" s="13">
        <f>Inbound!X9/Data!$B4*Data!$B6/Data!$B33</f>
        <v>1.0888888888888891E-2</v>
      </c>
      <c r="Z120" s="13">
        <f>Inbound!Y9/Data!$B4*Data!$B6/Data!$B33</f>
        <v>1.0888888888888891E-2</v>
      </c>
      <c r="AA120" s="13">
        <f>Inbound!Z9/Data!$B4*Data!$B6/Data!$B33</f>
        <v>1.0888888888888891E-2</v>
      </c>
      <c r="AB120" s="13">
        <f>Inbound!AA9/Data!$B4*Data!$B6/Data!$B33</f>
        <v>1.0888888888888891E-2</v>
      </c>
      <c r="AC120" s="13">
        <f>Inbound!AB9/Data!$B4*Data!$B6/Data!$B33</f>
        <v>1.0888888888888891E-2</v>
      </c>
      <c r="AD120" s="13">
        <f>Inbound!AC9/Data!$B4*Data!$B6/Data!$B33</f>
        <v>0</v>
      </c>
      <c r="AE120" s="13">
        <f>Inbound!AD9/Data!$B4*Data!$B6/Data!$B33</f>
        <v>0</v>
      </c>
      <c r="AF120" s="13">
        <f>Inbound!AE9/Data!$B4*Data!$B6/Data!$B33</f>
        <v>7.0666666666666669E-2</v>
      </c>
      <c r="AG120" s="13">
        <f>Inbound!AF9/Data!$B4*Data!$B6/Data!$B33</f>
        <v>7.0666666666666669E-2</v>
      </c>
      <c r="AH120" s="13">
        <f>Inbound!AG9/Data!$B4*Data!$B6/Data!$B33</f>
        <v>7.0666666666666669E-2</v>
      </c>
      <c r="AI120" s="13">
        <f>Inbound!AH9/Data!$B4*Data!$B6/Data!$B33</f>
        <v>7.0666666666666669E-2</v>
      </c>
      <c r="AJ120" s="13">
        <f>Inbound!AI9/Data!$B4*Data!$B6/Data!$B33</f>
        <v>7.0666666666666669E-2</v>
      </c>
      <c r="AK120" s="13">
        <f>Inbound!AJ9/Data!$B4*Data!$B6/Data!$B33</f>
        <v>7.0666666666666669E-2</v>
      </c>
      <c r="AL120" s="13">
        <f>Inbound!AK9/Data!$B4*Data!$B6/Data!$B33</f>
        <v>0</v>
      </c>
      <c r="AM120" s="13">
        <f>Inbound!AL9/Data!$B4*Data!$B6/Data!$B33</f>
        <v>0.60155555555555551</v>
      </c>
      <c r="AN120" s="13">
        <f>Inbound!AM9/Data!$B4*Data!$B6/Data!$B33</f>
        <v>0.60155555555555551</v>
      </c>
      <c r="AO120" s="13">
        <f>Inbound!AN9/Data!$B4*Data!$B6/Data!$B33</f>
        <v>0.60155555555555551</v>
      </c>
      <c r="AP120" s="13">
        <f>Inbound!AO9/Data!$B4*Data!$B6/Data!$B33</f>
        <v>0.60155555555555551</v>
      </c>
      <c r="AQ120" s="13">
        <f>Inbound!AP9/Data!$B4*Data!$B6/Data!$B33</f>
        <v>0.60155555555555551</v>
      </c>
      <c r="AR120" s="13">
        <f>Inbound!AQ9/Data!$B4*Data!$B6/Data!$B33</f>
        <v>0</v>
      </c>
      <c r="AS120" s="13">
        <f>Inbound!AR9/Data!$B4*Data!$B6/Data!$B33</f>
        <v>0</v>
      </c>
      <c r="AT120" s="13">
        <f>Inbound!AS9/Data!$B4*Data!$B6/Data!$B33</f>
        <v>0.5377777777777778</v>
      </c>
      <c r="AU120" s="13">
        <f>Inbound!AT9/Data!$B4*Data!$B6/Data!$B33</f>
        <v>0.5377777777777778</v>
      </c>
      <c r="AV120" s="13">
        <f>Inbound!AU9/Data!$B4*Data!$B6/Data!$B33</f>
        <v>0.5377777777777778</v>
      </c>
      <c r="AW120" s="13">
        <f>Inbound!AV9/Data!$B4*Data!$B6/Data!$B33</f>
        <v>0.5377777777777778</v>
      </c>
      <c r="AX120" s="13">
        <f>Inbound!AW9/Data!$B4*Data!$B6/Data!$B33</f>
        <v>0.5377777777777778</v>
      </c>
      <c r="AY120" s="13">
        <f>Inbound!AX9/Data!$B4*Data!$B6/Data!$B33</f>
        <v>0</v>
      </c>
      <c r="AZ120" s="13">
        <f>Inbound!AY9/Data!$B4*Data!$B6/Data!$B33</f>
        <v>0</v>
      </c>
      <c r="BA120" s="13">
        <f>Inbound!AZ9/Data!$B4*Data!$B6/Data!$B33</f>
        <v>1.4453333333333334</v>
      </c>
      <c r="BB120" s="13">
        <f>Inbound!BA9/Data!$B4*Data!$B6/Data!$B33</f>
        <v>1.4453333333333334</v>
      </c>
      <c r="BC120" s="13">
        <f>Inbound!BB9/Data!$B4*Data!$B6/Data!$B33</f>
        <v>1.4453333333333334</v>
      </c>
      <c r="BD120" s="13">
        <f>Inbound!BC9/Data!$B4*Data!$B6/Data!$B33</f>
        <v>1.4453333333333334</v>
      </c>
      <c r="BE120" s="13">
        <f>Inbound!BD9/Data!$B4*Data!$B6/Data!$B33</f>
        <v>1.4453333333333334</v>
      </c>
      <c r="BF120" s="13">
        <f>Inbound!BE9/Data!$B4*Data!$B6/Data!$B33</f>
        <v>0</v>
      </c>
      <c r="BG120" s="13">
        <f>Inbound!BF9/Data!$B4*Data!$B6/Data!$B33</f>
        <v>0</v>
      </c>
      <c r="BH120" s="13">
        <f>Inbound!BG9/Data!$B4*Data!$B6/Data!$B33</f>
        <v>0</v>
      </c>
      <c r="BI120" s="13">
        <f>Inbound!BH9/Data!$B4*Data!$B6/Data!$B33</f>
        <v>0</v>
      </c>
      <c r="BJ120" s="13">
        <f>Inbound!BI9/Data!$B4*Data!$B6/Data!$B33</f>
        <v>0</v>
      </c>
      <c r="BK120" s="13">
        <f>Inbound!BJ9/Data!$B4*Data!$B6/Data!$B33</f>
        <v>0</v>
      </c>
      <c r="BL120" s="13">
        <f>Inbound!BK9/Data!$B4*Data!$B6/Data!$B33</f>
        <v>0</v>
      </c>
      <c r="BM120" s="13">
        <f>Inbound!BL9/Data!$B4*Data!$B6/Data!$B33</f>
        <v>0</v>
      </c>
      <c r="BN120" s="13">
        <f>Inbound!BM9/Data!$B4*Data!$B6/Data!$B33</f>
        <v>0</v>
      </c>
      <c r="BO120" s="13">
        <f>Inbound!BN9/Data!$B4*Data!$B6/Data!$B33</f>
        <v>0.26533333333333337</v>
      </c>
      <c r="BP120" s="13">
        <f>Inbound!BO9/Data!$B4*Data!$B6/Data!$B33</f>
        <v>0.26533333333333337</v>
      </c>
      <c r="BQ120" s="13">
        <f>Inbound!BP9/Data!$B4*Data!$B6/Data!$B33</f>
        <v>0.26533333333333337</v>
      </c>
      <c r="BR120" s="13">
        <f>Inbound!BQ9/Data!$B4*Data!$B6/Data!$B33</f>
        <v>0.26533333333333337</v>
      </c>
      <c r="BS120" s="13">
        <f>Inbound!BR9/Data!$B4*Data!$B6/Data!$B33</f>
        <v>0.26533333333333337</v>
      </c>
      <c r="BT120" s="13">
        <f>Inbound!BS9/Data!$B4*Data!$B6/Data!$B33</f>
        <v>0</v>
      </c>
      <c r="BU120" s="13">
        <f>Inbound!BT9/Data!$B4*Data!$B6/Data!$B33</f>
        <v>0</v>
      </c>
      <c r="BV120" s="13">
        <f>Inbound!BU9/Data!$B4*Data!$B6/Data!$B33</f>
        <v>7.7777777777777779E-2</v>
      </c>
      <c r="BW120" s="13">
        <f>Inbound!BV9/Data!$B4*Data!$B6/Data!$B33</f>
        <v>7.7777777777777779E-2</v>
      </c>
      <c r="BX120" s="13">
        <f>Inbound!BW9/Data!$B4*Data!$B6/Data!$B33</f>
        <v>7.7777777777777779E-2</v>
      </c>
      <c r="BY120" s="13">
        <f>Inbound!BX9/Data!$B4*Data!$B6/Data!$B33</f>
        <v>7.7777777777777779E-2</v>
      </c>
      <c r="BZ120" s="13">
        <f>Inbound!BY9/Data!$B4*Data!$B6/Data!$B33</f>
        <v>7.7777777777777779E-2</v>
      </c>
      <c r="CA120" s="13">
        <f>Inbound!BZ9/Data!$B4*Data!$B6/Data!$B33</f>
        <v>0</v>
      </c>
      <c r="CB120" s="13">
        <f>Inbound!CA9/Data!$B4*Data!$B6/Data!$B33</f>
        <v>0</v>
      </c>
      <c r="CC120" s="13">
        <f>Inbound!CB9/Data!$B4*Data!$B6/Data!$B33</f>
        <v>2.7777777777777776E-2</v>
      </c>
      <c r="CD120" s="13">
        <f>Inbound!CC9/Data!$B4*Data!$B6/Data!$B33</f>
        <v>2.7777777777777776E-2</v>
      </c>
      <c r="CE120" s="13">
        <f>Inbound!CD9/Data!$B4*Data!$B6/Data!$B33</f>
        <v>2.7777777777777776E-2</v>
      </c>
      <c r="CF120" s="13">
        <f>Inbound!CE9/Data!$B4*Data!$B6/Data!$B33</f>
        <v>2.7777777777777776E-2</v>
      </c>
      <c r="CG120" s="13">
        <f>Inbound!CF9/Data!$B4*Data!$B6/Data!$B33</f>
        <v>2.7777777777777776E-2</v>
      </c>
      <c r="CH120" s="13">
        <f>Inbound!CG9/Data!$B4*Data!$B6/Data!$B33</f>
        <v>0</v>
      </c>
      <c r="CI120" s="13">
        <f>Inbound!CH9/Data!$B4*Data!$B6/Data!$B33</f>
        <v>0</v>
      </c>
      <c r="CJ120" s="13">
        <f>Inbound!CI9/Data!$B4*Data!$B6/Data!$B33</f>
        <v>4.5999999999999999E-2</v>
      </c>
      <c r="CK120" s="13">
        <f>Inbound!CJ9/Data!$B4*Data!$B6/Data!$B33</f>
        <v>4.5999999999999999E-2</v>
      </c>
      <c r="CL120" s="13">
        <f>Inbound!CK9/Data!$B4*Data!$B6/Data!$B33</f>
        <v>4.5999999999999999E-2</v>
      </c>
      <c r="CM120" s="13">
        <f>Inbound!CL9/Data!$B4*Data!$B6/Data!$B33</f>
        <v>4.5999999999999999E-2</v>
      </c>
      <c r="CN120" s="13">
        <f>Inbound!CM9/Data!$B4*Data!$B6/Data!$B33</f>
        <v>4.5999999999999999E-2</v>
      </c>
      <c r="CO120" s="13">
        <f>Inbound!CN9/Data!$B4*Data!$B6/Data!$B33</f>
        <v>0</v>
      </c>
      <c r="CP120" s="13">
        <f>Inbound!CO9/Data!$B4*Data!$B6/Data!$B33</f>
        <v>0</v>
      </c>
      <c r="CQ120" s="13">
        <f>Inbound!CP9/Data!$B4*Data!$B6/Data!$B33</f>
        <v>8.9111111111111113E-2</v>
      </c>
      <c r="CR120" s="13">
        <f>Inbound!CQ9/Data!$B4*Data!$B6/Data!$B33</f>
        <v>8.9111111111111113E-2</v>
      </c>
      <c r="CS120" s="13">
        <f>Inbound!CR9/Data!$B4*Data!$B6/Data!$B33</f>
        <v>8.9111111111111113E-2</v>
      </c>
      <c r="CT120" s="13">
        <f>Inbound!CS9/Data!$B4*Data!$B6/Data!$B33</f>
        <v>8.9111111111111113E-2</v>
      </c>
      <c r="CU120" s="13">
        <f>Inbound!CT9/Data!$B4*Data!$B6/Data!$B33</f>
        <v>8.9111111111111113E-2</v>
      </c>
      <c r="CV120" s="13">
        <f>Inbound!CU9/Data!$B4*Data!$B6/Data!$B33</f>
        <v>0</v>
      </c>
      <c r="CW120" s="13">
        <f>Inbound!CV9/Data!$B4*Data!$B6/Data!$B33</f>
        <v>0</v>
      </c>
      <c r="CX120" s="13">
        <f>Inbound!CW9/Data!$B4*Data!$B6/Data!$B33</f>
        <v>0.57844444444444454</v>
      </c>
      <c r="CY120" s="13">
        <f>Inbound!CX9/Data!$B4*Data!$B6/Data!$B33</f>
        <v>0.57844444444444454</v>
      </c>
      <c r="CZ120" s="13">
        <f>Inbound!CY9/Data!$B4*Data!$B6/Data!$B33</f>
        <v>0.57844444444444454</v>
      </c>
      <c r="DA120" s="13">
        <f>Inbound!CZ9/Data!$B4*Data!$B6/Data!$B33</f>
        <v>0.57844444444444454</v>
      </c>
      <c r="DB120" s="13">
        <v>0</v>
      </c>
      <c r="DC120" s="13">
        <f>Inbound!DB9/Data!$B4*Data!$B6/Data!$B33</f>
        <v>0</v>
      </c>
      <c r="DD120" s="13">
        <f>Inbound!DC9/Data!$B4*Data!$B6/Data!$B33</f>
        <v>0</v>
      </c>
      <c r="DE120" s="13">
        <f>Inbound!DD9/Data!$B4*Data!$B6/Data!$B33</f>
        <v>1.0666666666666666E-2</v>
      </c>
      <c r="DF120" s="13">
        <f>Inbound!DE9/Data!$B4*Data!$B6/Data!$B33</f>
        <v>1.0666666666666666E-2</v>
      </c>
      <c r="DG120" s="13">
        <f>Inbound!DF9/Data!$B4*Data!$B6/Data!$B33</f>
        <v>1.0666666666666666E-2</v>
      </c>
      <c r="DH120" s="13">
        <f>Inbound!DG9/Data!$B4*Data!$B6/Data!$B33</f>
        <v>1.0666666666666666E-2</v>
      </c>
      <c r="DI120" s="13">
        <f>Inbound!DH9/Data!$B4*Data!$B6/Data!$B33</f>
        <v>1.0666666666666666E-2</v>
      </c>
      <c r="DJ120" s="13">
        <v>0</v>
      </c>
      <c r="DK120" s="13">
        <f>Inbound!DJ9/Data!$B4*Data!$B6/Data!$B33</f>
        <v>0</v>
      </c>
      <c r="DL120" s="13">
        <f>Inbound!DK9/Data!$B4*Data!$B6/Data!$B33</f>
        <v>0.10399999999999998</v>
      </c>
      <c r="DM120" s="13">
        <f>Inbound!DL9/Data!$B4*Data!$B6/Data!$B33</f>
        <v>0.10399999999999998</v>
      </c>
      <c r="DN120" s="13">
        <f>Inbound!DM9/Data!$B4*Data!$B6/Data!$B33</f>
        <v>0.10399999999999998</v>
      </c>
      <c r="DO120" s="13">
        <f>Inbound!DN9/Data!$B4*Data!$B6/Data!$B33</f>
        <v>0.10399999999999998</v>
      </c>
      <c r="DP120" s="13">
        <f>Inbound!DO9/Data!$B4*Data!$B6/Data!$B33</f>
        <v>0.10399999999999998</v>
      </c>
      <c r="DQ120" s="13">
        <f>Inbound!DP9/Data!$B4*Data!$B6/Data!$B33</f>
        <v>0</v>
      </c>
      <c r="DR120" s="13">
        <f>Inbound!DQ9/Data!$B4*Data!$B6/Data!$B33</f>
        <v>0</v>
      </c>
      <c r="DS120" s="13">
        <f>Inbound!DR9/Data!$B4*Data!$B6/Data!$B33</f>
        <v>7.5777777777777777E-2</v>
      </c>
      <c r="DT120" s="13">
        <f>Inbound!DS9/Data!$B4*Data!$B6/Data!$B33</f>
        <v>7.5777777777777777E-2</v>
      </c>
      <c r="DU120" s="13">
        <f>Inbound!DT9/Data!$B4*Data!$B6/Data!$B33</f>
        <v>7.5777777777777777E-2</v>
      </c>
      <c r="DV120" s="13">
        <f>Inbound!DU9/Data!$B4*Data!$B6/Data!$B33</f>
        <v>7.5777777777777777E-2</v>
      </c>
      <c r="DW120" s="13">
        <f>Inbound!DV9/Data!$B4*Data!$B6/Data!$B33</f>
        <v>7.5777777777777777E-2</v>
      </c>
      <c r="DX120" s="13">
        <f>Inbound!DW9/Data!$B4*Data!$B6/Data!$B33</f>
        <v>0</v>
      </c>
      <c r="DY120" s="13">
        <f>Inbound!DX9/Data!$B4*Data!$B6/Data!$B33</f>
        <v>0</v>
      </c>
      <c r="DZ120" s="13">
        <f>Inbound!DY9/Data!$B4*Data!$B6/Data!$B33</f>
        <v>0.11600000000000002</v>
      </c>
      <c r="EA120" s="13">
        <f>Inbound!DZ9/Data!$B4*Data!$B6/Data!$B33</f>
        <v>0.11600000000000002</v>
      </c>
      <c r="EB120" s="13">
        <f>Inbound!EA9/Data!$B4*Data!$B6/Data!$B33</f>
        <v>0.11600000000000002</v>
      </c>
      <c r="EC120" s="13">
        <f>Inbound!EB9/Data!$B4*Data!$B6/Data!$B33</f>
        <v>0.11600000000000002</v>
      </c>
      <c r="ED120" s="13">
        <f>Inbound!EC9/Data!$B4*Data!$B6/Data!$B33</f>
        <v>0.11600000000000002</v>
      </c>
      <c r="EE120" s="13">
        <f>Inbound!ED9/Data!$B4*Data!$B6/Data!$B33</f>
        <v>0</v>
      </c>
      <c r="EF120" s="13">
        <f>Inbound!EE9/Data!$B4*Data!$B6/Data!$B33</f>
        <v>0</v>
      </c>
      <c r="EG120" s="13">
        <f>Inbound!EF9/Data!$B4*Data!$B6/Data!$B33</f>
        <v>2.2108888888888889</v>
      </c>
      <c r="EH120" s="13">
        <f>Inbound!EG9/Data!$B4*Data!$B6/Data!$B33</f>
        <v>2.2108888888888889</v>
      </c>
      <c r="EI120" s="13">
        <f>Inbound!EH9/Data!$B4*Data!$B6/Data!$B33</f>
        <v>2.2108888888888889</v>
      </c>
      <c r="EJ120" s="13">
        <f>Inbound!EI9/Data!$B4*Data!$B6/Data!$B33</f>
        <v>2.2108888888888889</v>
      </c>
      <c r="EK120" s="13">
        <f>Inbound!EJ9/Data!$B4*Data!$B6/Data!$B33</f>
        <v>2.2108888888888889</v>
      </c>
      <c r="EL120" s="13">
        <f>Inbound!EK9/Data!$B4*Data!$B6/Data!$B33</f>
        <v>0</v>
      </c>
      <c r="EM120" s="13">
        <f>Inbound!EL9/Data!$B4*Data!$B6/Data!$B33</f>
        <v>0</v>
      </c>
      <c r="EN120" s="13">
        <f>Inbound!EM9/Data!$B4*Data!$B6/Data!$B33</f>
        <v>1.9508888888888887</v>
      </c>
      <c r="EO120" s="13">
        <f>Inbound!EN9/Data!$B4*Data!$B6/Data!$B33</f>
        <v>1.9508888888888887</v>
      </c>
      <c r="EP120" s="13">
        <f>Inbound!EO9/Data!$B4*Data!$B6/Data!$B33</f>
        <v>1.9508888888888887</v>
      </c>
      <c r="EQ120" s="13">
        <f>Inbound!EP9/Data!$B4*Data!$B6/Data!$B33</f>
        <v>1.9508888888888887</v>
      </c>
      <c r="ER120" s="13">
        <f>Inbound!EQ9/Data!$B4*Data!$B6/Data!$B33</f>
        <v>1.9508888888888887</v>
      </c>
      <c r="ES120" s="13">
        <f>Inbound!ER9/Data!$B4*Data!$B6/Data!$B33</f>
        <v>0</v>
      </c>
      <c r="ET120" s="13">
        <f>Inbound!ES9/Data!$B4*Data!$B6/Data!$B33</f>
        <v>0</v>
      </c>
      <c r="EU120" s="13">
        <f>Inbound!ET9/Data!$B4*Data!$B6/Data!$B33</f>
        <v>1.0362222222222222</v>
      </c>
      <c r="EV120" s="13">
        <f>Inbound!EU9/Data!$B4*Data!$B6/Data!$B33</f>
        <v>1.0362222222222222</v>
      </c>
      <c r="EW120" s="13">
        <f>Inbound!EV9/Data!$B4*Data!$B6/Data!$B33</f>
        <v>1.0362222222222222</v>
      </c>
      <c r="EX120" s="13">
        <f>Inbound!EW9/Data!$B4*Data!$B6/Data!$B33</f>
        <v>1.0362222222222222</v>
      </c>
      <c r="EY120" s="13">
        <f>Inbound!EX9/Data!$B4*Data!$B6/Data!$B33</f>
        <v>1.0362222222222222</v>
      </c>
      <c r="EZ120" s="13">
        <f>Inbound!EY9/Data!$B4*Data!$B6/Data!$B33</f>
        <v>0</v>
      </c>
      <c r="FA120" s="13">
        <f>Inbound!EZ9/Data!$B4*Data!$B6/Data!$B33</f>
        <v>0</v>
      </c>
      <c r="FB120" s="13">
        <f>Inbound!FA9/Data!$B4*Data!$B6/Data!$B33</f>
        <v>0.97844444444444445</v>
      </c>
      <c r="FC120" s="13">
        <f>Inbound!FB9/Data!$B4*Data!$B6/Data!$B33</f>
        <v>0.97844444444444445</v>
      </c>
      <c r="FD120" s="13">
        <f>Inbound!FC9/Data!$B4*Data!$B6/Data!$B33</f>
        <v>0.97844444444444445</v>
      </c>
      <c r="FE120" s="13">
        <f>Inbound!FD9/Data!$B4*Data!$B6/Data!$B33</f>
        <v>0.97844444444444445</v>
      </c>
      <c r="FF120" s="13">
        <f>Inbound!FE9/Data!$B4*Data!$B6/Data!$B33</f>
        <v>0.97844444444444445</v>
      </c>
      <c r="FG120" s="13">
        <f>Inbound!FF9/Data!$B4*Data!$B6/Data!$B33</f>
        <v>0</v>
      </c>
      <c r="FH120" s="13">
        <f>Inbound!FG9/Data!$B4*Data!$B6/Data!$B33</f>
        <v>0</v>
      </c>
      <c r="FI120" s="13">
        <f>Inbound!FH9/Data!$B4*Data!$B6/Data!$B33</f>
        <v>0.29822222222222217</v>
      </c>
      <c r="FJ120" s="13">
        <f>Inbound!FI9/Data!$B4*Data!$B6/Data!$B33</f>
        <v>0.29822222222222217</v>
      </c>
      <c r="FK120" s="13">
        <f>Inbound!FJ9/Data!$B4*Data!$B6/Data!$B33</f>
        <v>0.29822222222222217</v>
      </c>
      <c r="FL120" s="13">
        <f>Inbound!FK9/Data!$B4*Data!$B6/Data!$B33</f>
        <v>0.29822222222222217</v>
      </c>
      <c r="FM120" s="13">
        <f>Inbound!FL9/Data!$B4*Data!$B6/Data!$B33</f>
        <v>0.29822222222222217</v>
      </c>
      <c r="FN120" s="13">
        <f>Inbound!FM9/Data!$B4*Data!$B6/Data!$B33</f>
        <v>0</v>
      </c>
      <c r="FO120" s="13">
        <f>Inbound!FN9/Data!$B4*Data!$B6/Data!$B33</f>
        <v>0</v>
      </c>
      <c r="FP120" s="13">
        <f>Inbound!FO9/Data!$B4*Data!$B6/Data!$B33</f>
        <v>0.88911111111111107</v>
      </c>
      <c r="FQ120" s="13">
        <f>Inbound!FP9/Data!$B4*Data!$B6/Data!$B33</f>
        <v>0.88911111111111107</v>
      </c>
      <c r="FR120" s="13">
        <f>Inbound!FQ9/Data!$B4*Data!$B6/Data!$B33</f>
        <v>0.88911111111111107</v>
      </c>
      <c r="FS120" s="13">
        <f>Inbound!FR9/Data!$B4*Data!$B6/Data!$B33</f>
        <v>0.88911111111111107</v>
      </c>
      <c r="FT120" s="13">
        <f>Inbound!FS9/Data!$B4*Data!$B6/Data!$B33</f>
        <v>0.88911111111111107</v>
      </c>
      <c r="FU120" s="13">
        <f>Inbound!FT9/Data!$B4*Data!$B6/Data!$B33</f>
        <v>0</v>
      </c>
      <c r="FV120" s="13">
        <f>Inbound!FU9/Data!$B4*Data!$B6/Data!$B33</f>
        <v>0</v>
      </c>
      <c r="FW120" s="13">
        <f>Inbound!FV9/Data!$B4*Data!$B6/Data!$B33</f>
        <v>0.33911111111111114</v>
      </c>
      <c r="FX120" s="13">
        <f>Inbound!FW9/Data!$B4*Data!$B6/Data!$B33</f>
        <v>0.33911111111111114</v>
      </c>
      <c r="FY120" s="13">
        <f>Inbound!FX9/Data!$B4*Data!$B6/Data!$B33</f>
        <v>0.33911111111111114</v>
      </c>
      <c r="FZ120" s="13">
        <f>Inbound!FY9/Data!$B4*Data!$B6/Data!$B33</f>
        <v>0.33911111111111114</v>
      </c>
      <c r="GA120" s="13">
        <f>Inbound!FZ9/Data!$B4*Data!$B6/Data!$B33</f>
        <v>0.33911111111111114</v>
      </c>
      <c r="GB120" s="13">
        <f>Inbound!GA9/Data!$B4*Data!$B6/Data!$B33</f>
        <v>0</v>
      </c>
      <c r="GC120" s="13">
        <f>Inbound!GB9/Data!$B4*Data!$B6/Data!$B33</f>
        <v>0</v>
      </c>
      <c r="GD120" s="13">
        <f>Inbound!GC9/Data!$B4*Data!$B6/Data!$B33</f>
        <v>8.0222222222222223E-2</v>
      </c>
      <c r="GE120" s="13">
        <f>Inbound!GD9/Data!$B4*Data!$B6/Data!$B33</f>
        <v>8.0222222222222223E-2</v>
      </c>
      <c r="GF120" s="13">
        <f>Inbound!GE9/Data!$B4*Data!$B6/Data!$B33</f>
        <v>8.0222222222222223E-2</v>
      </c>
      <c r="GG120" s="13">
        <f>Inbound!GF9/Data!$B4*Data!$B6/Data!$B33</f>
        <v>8.0222222222222223E-2</v>
      </c>
      <c r="GH120" s="13">
        <f>Inbound!GG9/Data!$B4*Data!$B6/Data!$B33</f>
        <v>8.0222222222222223E-2</v>
      </c>
      <c r="GI120" s="13">
        <f>Inbound!GH9/Data!$B4*Data!$B6/Data!$B33</f>
        <v>0</v>
      </c>
      <c r="GJ120" s="13">
        <f>Inbound!GI9/Data!$B4*Data!$B6/Data!$B33</f>
        <v>0</v>
      </c>
      <c r="GK120" s="13">
        <f>Inbound!GJ9/Data!$B4*Data!$B6/Data!$B33</f>
        <v>3.3555555555555554E-2</v>
      </c>
      <c r="GL120" s="13">
        <f>Inbound!GK9/Data!$B4*Data!$B6/Data!$B33</f>
        <v>3.3555555555555554E-2</v>
      </c>
      <c r="GM120" s="13">
        <f>Inbound!GL9/Data!$B4*Data!$B6/Data!$B33</f>
        <v>3.3555555555555554E-2</v>
      </c>
      <c r="GN120" s="13">
        <f>Inbound!GM9/Data!$B4*Data!$B6/Data!$B33</f>
        <v>3.3555555555555554E-2</v>
      </c>
      <c r="GO120" s="13">
        <f>Inbound!GN9/Data!$B4*Data!$B6/Data!$B33</f>
        <v>3.3555555555555554E-2</v>
      </c>
      <c r="GP120" s="13">
        <f>Inbound!GO9/Data!$B4*Data!$B6/Data!$B33</f>
        <v>0</v>
      </c>
      <c r="GQ120" s="13">
        <f>Inbound!GP9/Data!$B4*Data!$B6/Data!$B33</f>
        <v>0</v>
      </c>
      <c r="GR120" s="13">
        <f>Inbound!GQ9/Data!$B4*Data!$B6/Data!$B33</f>
        <v>0.77177777777777778</v>
      </c>
      <c r="GS120" s="13">
        <f>Inbound!GR9/Data!$B4*Data!$B6/Data!$B33</f>
        <v>0.77177777777777778</v>
      </c>
      <c r="GT120" s="13">
        <f>Inbound!GS9/Data!$B4*Data!$B6/Data!$B33</f>
        <v>0.77177777777777778</v>
      </c>
      <c r="GU120" s="13">
        <f>Inbound!GT9/Data!$B4*Data!$B6/Data!$B33</f>
        <v>0.77177777777777778</v>
      </c>
      <c r="GV120" s="13">
        <f>Inbound!GU9/Data!$B4*Data!$B6/Data!$B33</f>
        <v>0.77177777777777778</v>
      </c>
      <c r="GW120" s="13">
        <f>Inbound!GV9/Data!$B4*Data!$B6/Data!$B33</f>
        <v>0</v>
      </c>
      <c r="GX120" s="13">
        <f>Inbound!GW9/Data!$B4*Data!$B6/Data!$B33</f>
        <v>0</v>
      </c>
      <c r="GY120" s="13">
        <f>Inbound!GX9/Data!$B4*Data!$B6/Data!$B33</f>
        <v>0.5066666666666666</v>
      </c>
      <c r="GZ120" s="13">
        <f>Inbound!GY9/Data!$B4*Data!$B6/Data!$B33</f>
        <v>0.5066666666666666</v>
      </c>
      <c r="HA120" s="13">
        <f>Inbound!GZ9/Data!$B4*Data!$B6/Data!$B33</f>
        <v>0.5066666666666666</v>
      </c>
      <c r="HB120" s="13">
        <f>Inbound!HA9/Data!$B4*Data!$B6/Data!$B33</f>
        <v>0.5066666666666666</v>
      </c>
      <c r="HC120" s="13">
        <f>Inbound!HB9/Data!$B4*Data!$B6/Data!$B33</f>
        <v>0.5066666666666666</v>
      </c>
      <c r="HD120" s="13">
        <f>Inbound!HC9/Data!$B4*Data!$B6/Data!$B33</f>
        <v>0</v>
      </c>
      <c r="HE120" s="13">
        <f>Inbound!HD9/Data!$B4*Data!$B6/Data!$B33</f>
        <v>0</v>
      </c>
      <c r="HF120" s="13">
        <f>Inbound!HE9/Data!$B4*Data!$B6/Data!$B33</f>
        <v>2.5813333333333333</v>
      </c>
      <c r="HG120" s="13">
        <f>Inbound!HF9/Data!$B4*Data!$B6/Data!$B33</f>
        <v>2.5813333333333333</v>
      </c>
      <c r="HH120" s="13">
        <f>Inbound!HG9/Data!$B4*Data!$B6/Data!$B33</f>
        <v>2.5813333333333333</v>
      </c>
      <c r="HI120" s="13">
        <f>Inbound!HH9/Data!$B4*Data!$B6/Data!$B33</f>
        <v>2.5813333333333333</v>
      </c>
      <c r="HJ120" s="13">
        <f>Inbound!HI9/Data!$B4*Data!$B6/Data!$B33</f>
        <v>2.5813333333333333</v>
      </c>
      <c r="HK120" s="13">
        <f>Inbound!HJ9/Data!$B4*Data!$B6/Data!$B33</f>
        <v>0</v>
      </c>
      <c r="HL120" s="13">
        <f>Inbound!HK9/Data!$B4*Data!$B6/Data!$B33</f>
        <v>0</v>
      </c>
      <c r="HM120" s="13">
        <f>Inbound!HL9/Data!$B4*Data!$B6/Data!$B33</f>
        <v>1.36</v>
      </c>
      <c r="HN120" s="13">
        <f>Inbound!HM9/Data!$B4*Data!$B6/Data!$B33</f>
        <v>1.36</v>
      </c>
      <c r="HO120" s="13">
        <f>Inbound!HN9/Data!$B4*Data!$B6/Data!$B33</f>
        <v>1.36</v>
      </c>
      <c r="HP120" s="13">
        <f>Inbound!HO9/Data!$B4*Data!$B6/Data!$B33</f>
        <v>1.36</v>
      </c>
      <c r="HQ120" s="13">
        <f>Inbound!HP9/Data!$B4*Data!$B6/Data!$B33</f>
        <v>1.36</v>
      </c>
      <c r="HR120" s="13">
        <f>Inbound!HQ9/Data!$B4*Data!$B6/Data!$B33</f>
        <v>0</v>
      </c>
      <c r="HS120" s="13">
        <f>Inbound!HR9/Data!$B4*Data!$B6/Data!$B33</f>
        <v>0</v>
      </c>
      <c r="HT120" s="13">
        <f>Inbound!HS9/Data!$B4*Data!$B6/Data!$B33</f>
        <v>1.9146666666666667</v>
      </c>
      <c r="HU120" s="13">
        <f>Inbound!HT9/Data!$B4*Data!$B6/Data!$B33</f>
        <v>1.9146666666666667</v>
      </c>
      <c r="HV120" s="13">
        <f>Inbound!HU9/Data!$B4*Data!$B6/Data!$B33</f>
        <v>1.9146666666666667</v>
      </c>
      <c r="HW120" s="13">
        <f>Inbound!HV9/Data!$B4*Data!$B6/Data!$B33</f>
        <v>1.9146666666666667</v>
      </c>
      <c r="HX120" s="13">
        <f>Inbound!HW9/Data!$B4*Data!$B6/Data!$B33</f>
        <v>1.9146666666666667</v>
      </c>
      <c r="HY120" s="13">
        <f>Inbound!HX9/Data!$B4*Data!$B6/Data!$B33</f>
        <v>0</v>
      </c>
      <c r="HZ120" s="13">
        <f>Inbound!HY9/Data!$B4*Data!$B6/Data!$B33</f>
        <v>0</v>
      </c>
      <c r="IA120" s="13">
        <f>Inbound!HZ9/Data!$B4*Data!$B6/Data!$B33</f>
        <v>2.0326666666666666</v>
      </c>
      <c r="IB120" s="13">
        <f>Inbound!IA9/Data!$B4*Data!$B6/Data!$B33</f>
        <v>2.0326666666666666</v>
      </c>
      <c r="IC120" s="13">
        <f>Inbound!IB9/Data!$B4*Data!$B6/Data!$B33</f>
        <v>2.0326666666666666</v>
      </c>
      <c r="ID120" s="13">
        <f>Inbound!IC9/Data!$B4*Data!$B6/Data!$B33</f>
        <v>2.0326666666666666</v>
      </c>
      <c r="IE120" s="13">
        <f>Inbound!ID9/Data!$B4*Data!$B6/Data!$B33</f>
        <v>2.0326666666666666</v>
      </c>
      <c r="IF120" s="13">
        <f>Inbound!IE9/Data!$B4*Data!$B6/Data!$B33</f>
        <v>2.0326666666666666</v>
      </c>
      <c r="IG120" s="13">
        <f>Inbound!IF9/Data!$B4*Data!$B6/Data!$B33</f>
        <v>2.0326666666666666</v>
      </c>
      <c r="IH120" s="13">
        <f>Inbound!IG9/Data!$B4*Data!$B6/Data!$B33</f>
        <v>2.0326666666666666</v>
      </c>
      <c r="II120" s="13">
        <f>Inbound!IH9/Data!$B4*Data!$B6/Data!$B33</f>
        <v>2.0326666666666666</v>
      </c>
      <c r="IJ120" s="13">
        <f>Inbound!II9/Data!$B4*Data!$B6/Data!$B33</f>
        <v>2.0326666666666666</v>
      </c>
      <c r="IK120" s="13">
        <f>Inbound!IJ9/Data!$B4*Data!$B6/Data!$B33</f>
        <v>2.0326666666666666</v>
      </c>
      <c r="IL120" s="13">
        <f>Inbound!IK9/Data!$B4*Data!$B6/Data!$B33</f>
        <v>2.0326666666666666</v>
      </c>
      <c r="IM120" s="13">
        <f>Inbound!IL9/Data!$B4*Data!$B6/Data!$B33</f>
        <v>2.0326666666666666</v>
      </c>
      <c r="IN120" s="13">
        <f>Inbound!IM9/Data!$B4*Data!$B6/Data!$B33</f>
        <v>0</v>
      </c>
      <c r="IO120" s="13">
        <f>Inbound!IN9/Data!$B4*Data!$B6/Data!$B33</f>
        <v>2.0326666666666666</v>
      </c>
      <c r="IP120" s="13">
        <f>Inbound!IO9/Data!$B4*Data!$B6/Data!$B33</f>
        <v>2.0326666666666666</v>
      </c>
      <c r="IQ120" s="13">
        <f>Inbound!IP9/Data!$B4*Data!$B6/Data!$B33</f>
        <v>2.0326666666666666</v>
      </c>
      <c r="IR120" s="13">
        <f>Inbound!IQ9/Data!$B4*Data!$B6/Data!$B33</f>
        <v>2.0326666666666666</v>
      </c>
      <c r="IS120" s="13">
        <f>Inbound!IR9/Data!$B4*Data!$B6/Data!$B33</f>
        <v>2.0326666666666666</v>
      </c>
      <c r="IT120" s="13">
        <f>Inbound!IS9/Data!$B4*Data!$B6/Data!$B33</f>
        <v>0</v>
      </c>
      <c r="IU120" s="13">
        <f>Inbound!IT9/Data!$B4*Data!$B6/Data!$B33</f>
        <v>0</v>
      </c>
      <c r="IV120" s="13">
        <f>Inbound!IU9/Data!$B4*Data!$B6/Data!$B33</f>
        <v>0.15466666666666665</v>
      </c>
      <c r="IW120" s="13">
        <f>Inbound!IV9/Data!$B4*Data!$B6/Data!$B33</f>
        <v>0.15466666666666665</v>
      </c>
      <c r="IX120" s="13">
        <f>Inbound!IW9/Data!$B4*Data!$B6/Data!$B33</f>
        <v>0.15466666666666665</v>
      </c>
      <c r="IY120" s="13">
        <f>Inbound!IX9/Data!$B4*Data!$B6/Data!$B33</f>
        <v>0.15466666666666665</v>
      </c>
      <c r="IZ120" s="13">
        <f>Inbound!IY9/Data!$B4*Data!$B6/Data!$B33</f>
        <v>0.15466666666666665</v>
      </c>
      <c r="JA120" s="13">
        <f>Inbound!IZ9/Data!$B4*Data!$B6/Data!$B33</f>
        <v>0</v>
      </c>
      <c r="JB120" s="13">
        <f>Inbound!JA9/Data!$B4*Data!$B6/Data!$B33</f>
        <v>0</v>
      </c>
      <c r="JC120" s="13">
        <f>Inbound!JB9/Data!$B4*Data!$B6/Data!$B33</f>
        <v>0.51711111111111108</v>
      </c>
      <c r="JD120" s="13">
        <f>Inbound!JC9/Data!$B4*Data!$B6/Data!$B33</f>
        <v>0.51711111111111108</v>
      </c>
      <c r="JE120" s="13">
        <f>Inbound!JD9/Data!$B4*Data!$B6/Data!$B33</f>
        <v>0.51711111111111108</v>
      </c>
      <c r="JF120" s="13">
        <f>Inbound!JE9/Data!$B4*Data!$B6/Data!$B33</f>
        <v>0.51711111111111108</v>
      </c>
      <c r="JG120" s="13">
        <f>Inbound!JF9/Data!$B4*Data!$B6/Data!$B33</f>
        <v>0.51711111111111108</v>
      </c>
      <c r="JH120" s="13">
        <f>Inbound!JG9/Data!$B4*Data!$B6/Data!$B33</f>
        <v>0</v>
      </c>
      <c r="JI120" s="13">
        <f>Inbound!JH9/Data!$B4*Data!$B6/Data!$B33</f>
        <v>0</v>
      </c>
      <c r="JJ120" s="13">
        <f>Inbound!JI9/Data!$B4*Data!$B6/Data!$B33</f>
        <v>1.0028888888888889</v>
      </c>
      <c r="JK120" s="13">
        <f>Inbound!JJ9/Data!$B4*Data!$B6/Data!$B33</f>
        <v>1.0028888888888889</v>
      </c>
      <c r="JL120" s="13">
        <f>Inbound!JK9/Data!$B4*Data!$B6/Data!$B33</f>
        <v>1.0028888888888889</v>
      </c>
      <c r="JM120" s="13">
        <f>Inbound!JL9/Data!$B4*Data!$B6/Data!$B33</f>
        <v>1.0028888888888889</v>
      </c>
      <c r="JN120" s="13">
        <f>Inbound!JM9/Data!$B4*Data!$B6/Data!$B33</f>
        <v>1.0028888888888889</v>
      </c>
      <c r="JO120" s="13">
        <f>Inbound!JN9/Data!$B4*Data!$B6/Data!$B33</f>
        <v>0</v>
      </c>
      <c r="JP120" s="13">
        <f>Inbound!JO9/Data!$B4*Data!$B6/Data!$B33</f>
        <v>0</v>
      </c>
      <c r="JQ120" s="13">
        <f>Inbound!JP9/Data!$B4*Data!$B6/Data!$B33</f>
        <v>0.60422222222222222</v>
      </c>
      <c r="JR120" s="13">
        <f>Inbound!JQ9/Data!$B4*Data!$B6/Data!$B33</f>
        <v>0.60422222222222222</v>
      </c>
      <c r="JS120" s="13">
        <f>Inbound!JR9/Data!$B4*Data!$B6/Data!$B33</f>
        <v>0.60422222222222222</v>
      </c>
      <c r="JT120" s="13">
        <f>Inbound!JS9/Data!$B4*Data!$B6/Data!$B33</f>
        <v>0.60422222222222222</v>
      </c>
      <c r="JU120" s="13">
        <f>Inbound!JT9/Data!$B4*Data!$B6/Data!$B33</f>
        <v>0.60422222222222222</v>
      </c>
      <c r="JV120" s="13">
        <f>Inbound!JU9/Data!$B4*Data!$B6/Data!$B33</f>
        <v>0</v>
      </c>
      <c r="JW120" s="13">
        <f>Inbound!JV9/Data!$B4*Data!$B6/Data!$B33</f>
        <v>0</v>
      </c>
      <c r="JX120" s="13">
        <f>Inbound!JW9/Data!$B4*Data!$B6/Data!$B33</f>
        <v>0.42688888888888887</v>
      </c>
      <c r="JY120" s="13">
        <f>Inbound!JX9/Data!$B4*Data!$B6/Data!$B33</f>
        <v>0.42688888888888887</v>
      </c>
      <c r="JZ120" s="13">
        <f>Inbound!JY9/Data!$B4*Data!$B6/Data!$B33</f>
        <v>0.42688888888888887</v>
      </c>
      <c r="KA120" s="13">
        <f>Inbound!JZ9/Data!$B4*Data!$B6/Data!$B33</f>
        <v>0.42688888888888887</v>
      </c>
      <c r="KB120" s="13">
        <f>Inbound!KA9/Data!$B4*Data!$B6/Data!$B33</f>
        <v>0.42688888888888887</v>
      </c>
      <c r="KC120" s="13">
        <f>Inbound!KB9/Data!$B4*Data!$B6/Data!$B33</f>
        <v>0</v>
      </c>
      <c r="KD120" s="13">
        <f>Inbound!KC9/Data!$B4*Data!$B6/Data!$B33</f>
        <v>0</v>
      </c>
      <c r="KE120" s="13">
        <f>Inbound!KD9/Data!$B4*Data!$B6/Data!$B33</f>
        <v>0.19222222222222221</v>
      </c>
      <c r="KF120" s="13">
        <f>Inbound!KE9/Data!$B4*Data!$B6/Data!$B33</f>
        <v>0.19222222222222221</v>
      </c>
      <c r="KG120" s="13">
        <f>Inbound!KF9/Data!$B4*Data!$B6/Data!$B33</f>
        <v>0.19222222222222221</v>
      </c>
      <c r="KH120" s="13">
        <f>Inbound!KG9/Data!$B4*Data!$B6/Data!$B33</f>
        <v>0.19222222222222221</v>
      </c>
      <c r="KI120" s="13">
        <f>Inbound!KH9/Data!$B4*Data!$B6/Data!$B33</f>
        <v>0.19222222222222221</v>
      </c>
      <c r="KJ120" s="13">
        <f>Inbound!KI9/Data!$B4*Data!$B6/Data!$B33</f>
        <v>0</v>
      </c>
      <c r="KK120" s="13">
        <f>Inbound!KJ9/Data!$B4*Data!$B6/Data!$B33</f>
        <v>0</v>
      </c>
      <c r="KL120" s="13">
        <f>Inbound!KK9/Data!$B4*Data!$B6/Data!$B33</f>
        <v>0.20577777777777775</v>
      </c>
      <c r="KM120" s="13">
        <f>Inbound!KL9/Data!$B4*Data!$B6/Data!$B33</f>
        <v>0.20577777777777775</v>
      </c>
      <c r="KN120" s="13">
        <f>Inbound!KM9/Data!$B4*Data!$B6/Data!$B33</f>
        <v>0.20577777777777775</v>
      </c>
      <c r="KO120" s="13">
        <f>Inbound!KN9/Data!$B4*Data!$B6/Data!$B33</f>
        <v>0.20577777777777775</v>
      </c>
      <c r="KP120" s="13">
        <f>Inbound!KO9/Data!$B4*Data!$B6/Data!$B33</f>
        <v>0.20577777777777775</v>
      </c>
      <c r="KQ120" s="13">
        <f>Inbound!KP9/Data!$B4*Data!$B6/Data!$B33</f>
        <v>0</v>
      </c>
      <c r="KR120" s="13">
        <f>Inbound!KQ9/Data!$B4*Data!$B6/Data!$B33</f>
        <v>0</v>
      </c>
      <c r="KS120" s="13">
        <f>Inbound!KR9/Data!$B4*Data!$B6/Data!$B33</f>
        <v>0.20577777777777775</v>
      </c>
      <c r="KT120" s="13">
        <f>Inbound!KS9/Data!$B4*Data!$B6/Data!$B33</f>
        <v>0.20577777777777775</v>
      </c>
      <c r="KU120" s="13">
        <f>Inbound!KT9/Data!$B4*Data!$B6/Data!$B33</f>
        <v>0.20577777777777775</v>
      </c>
      <c r="KV120" s="13">
        <f>Inbound!KU9/Data!$B4*Data!$B6/Data!$B33</f>
        <v>0.20577777777777775</v>
      </c>
      <c r="KW120" s="13">
        <f>Inbound!KV9/Data!$B4*Data!$B6/Data!$B33</f>
        <v>0.20577777777777775</v>
      </c>
      <c r="KX120" s="13">
        <f>Inbound!KW9/Data!$B4*Data!$B6/Data!$B33</f>
        <v>0</v>
      </c>
      <c r="KY120" s="13">
        <f>Inbound!KX9/Data!$B4*Data!$B6/Data!$B33</f>
        <v>0</v>
      </c>
      <c r="KZ120" s="13">
        <f>Inbound!KY9/Data!$B4*Data!$B6/Data!$B33</f>
        <v>0.60933333333333328</v>
      </c>
      <c r="LA120" s="13">
        <f>Inbound!KZ9/Data!$B4*Data!$B6/Data!$B33</f>
        <v>0.60933333333333328</v>
      </c>
      <c r="LB120" s="13">
        <f>Inbound!LA9/Data!$B4*Data!$B6/Data!$B33</f>
        <v>0.60933333333333328</v>
      </c>
      <c r="LC120" s="13">
        <f>Inbound!LB9/Data!$B4*Data!$B6/Data!$B33</f>
        <v>0.60933333333333328</v>
      </c>
      <c r="LD120" s="13">
        <f>Inbound!LC9/Data!$B4*Data!$B6/Data!$B33</f>
        <v>0.60933333333333328</v>
      </c>
      <c r="LE120" s="13">
        <f>Inbound!LD9/Data!$B4*Data!$B6/Data!$B33</f>
        <v>0</v>
      </c>
      <c r="LF120" s="13">
        <f>Inbound!LE9/Data!$B4*Data!$B6/Data!$B33</f>
        <v>0</v>
      </c>
      <c r="LG120" s="13">
        <f>Inbound!LF9/Data!$B4*Data!$B6/Data!$B33</f>
        <v>0.94444444444444442</v>
      </c>
      <c r="LH120" s="13">
        <f>Inbound!LG9/Data!$B4*Data!$B6/Data!$B33</f>
        <v>0.94444444444444442</v>
      </c>
      <c r="LI120" s="13">
        <f>Inbound!LH9/Data!$B4*Data!$B6/Data!$B33</f>
        <v>0.94444444444444442</v>
      </c>
      <c r="LJ120" s="13">
        <f>Inbound!LI9/Data!$B4*Data!$B6/Data!$B33</f>
        <v>0.94444444444444442</v>
      </c>
      <c r="LK120" s="13">
        <f>Inbound!LJ9/Data!$B4*Data!$B6/Data!$B33</f>
        <v>0.94444444444444442</v>
      </c>
      <c r="LL120" s="13">
        <f>Inbound!LK9/Data!$B4*Data!$B6/Data!$B33</f>
        <v>0</v>
      </c>
      <c r="LM120" s="13">
        <f>Inbound!LL9/Data!$B4*Data!$B6/Data!$B33</f>
        <v>0</v>
      </c>
      <c r="LN120" s="13">
        <f>Inbound!LM9/Data!$B4*Data!$B6/Data!$B33</f>
        <v>1.1333333333333332E-2</v>
      </c>
      <c r="LO120" s="13">
        <f>Inbound!LN9/Data!$B4*Data!$B6/Data!$B33</f>
        <v>1.1333333333333332E-2</v>
      </c>
      <c r="LP120" s="13">
        <f>Inbound!LO9/Data!$B4*Data!$B6/Data!$B33</f>
        <v>1.1333333333333332E-2</v>
      </c>
      <c r="LQ120" s="13">
        <f>Inbound!LP9/Data!$B4*Data!$B6/Data!$B33</f>
        <v>1.1333333333333332E-2</v>
      </c>
      <c r="LR120" s="13">
        <f>Inbound!LQ9/Data!$B4*Data!$B6/Data!$B33</f>
        <v>1.1333333333333332E-2</v>
      </c>
      <c r="LS120" s="13">
        <f>Inbound!LR9/Data!$B4*Data!$B6/Data!$B33</f>
        <v>0</v>
      </c>
      <c r="LT120" s="13">
        <f>Inbound!LS9/Data!$B4*Data!$B6/Data!$B33</f>
        <v>0</v>
      </c>
      <c r="LU120" s="13">
        <f>Inbound!LT9/Data!$B4*Data!$B6/Data!$B33</f>
        <v>0.38466666666666671</v>
      </c>
      <c r="LV120" s="13">
        <f>Inbound!LU9/Data!$B4*Data!$B6/Data!$B33</f>
        <v>0.38466666666666671</v>
      </c>
      <c r="LW120" s="13">
        <f>Inbound!LV9/Data!$B4*Data!$B6/Data!$B33</f>
        <v>0.38466666666666671</v>
      </c>
      <c r="LX120" s="13">
        <f>Inbound!LW9/Data!$B4*Data!$B6/Data!$B33</f>
        <v>0.38466666666666671</v>
      </c>
      <c r="LY120" s="13">
        <f>Inbound!LX9/Data!$B4*Data!$B6/Data!$B33</f>
        <v>0.38466666666666671</v>
      </c>
      <c r="LZ120" s="13">
        <f>Inbound!LY9/Data!$B4*Data!$B6/Data!$B33</f>
        <v>0</v>
      </c>
      <c r="MA120" s="13">
        <f>Inbound!LZ9/Data!$B4*Data!$B6/Data!$B33</f>
        <v>0</v>
      </c>
      <c r="MB120" s="13">
        <f>Inbound!MA9/Data!$B4*Data!$B6/Data!$B33</f>
        <v>0.15777777777777779</v>
      </c>
      <c r="MC120" s="13">
        <f>Inbound!MB9/Data!$B4*Data!$B6/Data!$B33</f>
        <v>0.15777777777777779</v>
      </c>
      <c r="MD120" s="13">
        <f>Inbound!MC9/Data!$B4*Data!$B6/Data!$B33</f>
        <v>0.15777777777777779</v>
      </c>
      <c r="ME120" s="13">
        <f>Inbound!MD9/Data!$B4*Data!$B6/Data!$B33</f>
        <v>0.15777777777777779</v>
      </c>
      <c r="MF120" s="13">
        <f>Inbound!ME9/Data!$B4*Data!$B6/Data!$B33</f>
        <v>0.15777777777777779</v>
      </c>
      <c r="MG120" s="13">
        <f>Inbound!MF9/Data!$B4*Data!$B6/Data!$B33</f>
        <v>0</v>
      </c>
      <c r="MH120" s="13">
        <f>Inbound!MG9/Data!$B4*Data!$B6/Data!$B33</f>
        <v>0</v>
      </c>
      <c r="MI120" s="13">
        <f>Inbound!MH9/Data!$B4*Data!$B6/Data!$B33</f>
        <v>1.1682222222222223</v>
      </c>
      <c r="MJ120" s="13">
        <f>Inbound!MI9/Data!$B4*Data!$B6/Data!$B33</f>
        <v>1.1682222222222223</v>
      </c>
      <c r="MK120" s="13">
        <f>Inbound!MJ9/Data!$B4*Data!$B6/Data!$B33</f>
        <v>1.1682222222222223</v>
      </c>
      <c r="ML120" s="13">
        <f>Inbound!MK9/Data!$B4*Data!$B6/Data!$B33</f>
        <v>1.1682222222222223</v>
      </c>
      <c r="MM120" s="13">
        <f>Inbound!ML9/Data!$B4*Data!$B6/Data!$B33</f>
        <v>1.1682222222222223</v>
      </c>
      <c r="MN120" s="13">
        <f>Inbound!MM9/Data!$B4*Data!$B6/Data!$B33</f>
        <v>0</v>
      </c>
      <c r="MO120" s="13">
        <f>Inbound!MN9/Data!$B4*Data!$B6/Data!$B33</f>
        <v>0</v>
      </c>
      <c r="MP120" s="13">
        <f>Inbound!MO9/Data!$B4*Data!$B6/Data!$B33</f>
        <v>0.81400000000000006</v>
      </c>
      <c r="MQ120" s="13">
        <f>Inbound!MP9/Data!$B4*Data!$B6/Data!$B33</f>
        <v>0.81400000000000006</v>
      </c>
      <c r="MR120" s="13">
        <f>Inbound!MQ9/Data!$B4*Data!$B6/Data!$B33</f>
        <v>0.81400000000000006</v>
      </c>
      <c r="MS120" s="13">
        <f>Inbound!MR9/Data!$B4*Data!$B6/Data!$B33</f>
        <v>0.81400000000000006</v>
      </c>
      <c r="MT120" s="13">
        <f>Inbound!MS9/Data!$B4*Data!$B6/Data!$B33</f>
        <v>0.81400000000000006</v>
      </c>
      <c r="MU120" s="13">
        <f>Inbound!MT9/Data!$B4*Data!$B6/Data!$B33</f>
        <v>0</v>
      </c>
      <c r="MV120" s="13">
        <f>Inbound!MU9/Data!$B4*Data!$B6/Data!$B33</f>
        <v>0</v>
      </c>
      <c r="MW120" s="13">
        <f>Inbound!MV9/Data!$B4*Data!$B6/Data!$B33</f>
        <v>0.52733333333333332</v>
      </c>
      <c r="MX120" s="13">
        <f>Inbound!MW9/Data!$B4*Data!$B6/Data!$B33</f>
        <v>0.52733333333333332</v>
      </c>
      <c r="MY120" s="13">
        <f>Inbound!MX9/Data!$B4*Data!$B6/Data!$B33</f>
        <v>0.52733333333333332</v>
      </c>
      <c r="MZ120" s="13">
        <f>Inbound!MY9/Data!$B4*Data!$B6/Data!$B33</f>
        <v>0.52733333333333332</v>
      </c>
      <c r="NA120" s="13">
        <f>Inbound!MZ9/Data!$B4*Data!$B6/Data!$B33</f>
        <v>0.52733333333333332</v>
      </c>
      <c r="NB120" s="13">
        <f>Inbound!NA9/Data!$B4*Data!$B6/Data!$B33</f>
        <v>0</v>
      </c>
      <c r="NC120" s="13">
        <f>Inbound!NB9/Data!$B4*Data!$B6/Data!$B33</f>
        <v>0</v>
      </c>
      <c r="ND120" s="13">
        <f>Inbound!NC9/Data!$B4*Data!$B6/Data!$B33</f>
        <v>1.2666666666666666E-2</v>
      </c>
      <c r="NE120" s="13">
        <f>Inbound!ND9/Data!$B4*Data!$B6/Data!$B33</f>
        <v>1.2666666666666666E-2</v>
      </c>
      <c r="NF120" s="13">
        <f>Inbound!NE9/Data!$B4*Data!$B6/Data!$B33</f>
        <v>1.2666666666666666E-2</v>
      </c>
      <c r="NG120" s="13">
        <f>Inbound!NF9/Data!$B4*Data!$B6/Data!$B33</f>
        <v>1.2666666666666666E-2</v>
      </c>
      <c r="NH120" s="13">
        <f>Inbound!NG9/Data!$B4*Data!$B6/Data!$B33</f>
        <v>1.2666666666666666E-2</v>
      </c>
      <c r="NI120" s="13">
        <f>Inbound!NH9/Data!$B4*Data!$B6/Data!$B33</f>
        <v>0</v>
      </c>
    </row>
    <row r="121" spans="1:373" ht="15">
      <c r="B121" s="8" t="s">
        <v>355</v>
      </c>
      <c r="C121" s="8">
        <f>Inbound!B9/Data!$B4*Data!$B6/Data!$B34</f>
        <v>0</v>
      </c>
      <c r="D121" s="8">
        <f>Inbound!C9/Data!$B4*Data!$B6/Data!$B34</f>
        <v>0.21644444444444447</v>
      </c>
      <c r="E121" s="8">
        <f>Inbound!D9/Data!$B4*Data!$B6/Data!$B34</f>
        <v>0.21644444444444447</v>
      </c>
      <c r="F121" s="8">
        <f>Inbound!E9/Data!$B4*Data!$B6/Data!$B34</f>
        <v>0.21644444444444447</v>
      </c>
      <c r="G121" s="8">
        <f>Inbound!F9/Data!$B4*Data!$B6/Data!$B34</f>
        <v>0.21644444444444447</v>
      </c>
      <c r="H121" s="8">
        <f>Inbound!G9/Data!$B4*Data!$B6/Data!$B34</f>
        <v>0.21644444444444447</v>
      </c>
      <c r="I121" s="8">
        <f>Inbound!H9/Data!$B4*Data!$B6/Data!$B34</f>
        <v>0.21644444444444447</v>
      </c>
      <c r="J121" s="8">
        <f>Inbound!I9/Data!$B4*Data!$B6/Data!$B34</f>
        <v>0</v>
      </c>
      <c r="K121" s="8">
        <f>Inbound!J9/Data!$B4*Data!$B6/Data!$B34</f>
        <v>3.4074074074074069E-2</v>
      </c>
      <c r="L121" s="8">
        <f>Inbound!K9/Data!$B4*Data!$B6/Data!$B34</f>
        <v>3.4074074074074069E-2</v>
      </c>
      <c r="M121" s="8">
        <f>Inbound!L9/Data!$B4*Data!$B6/Data!$B34</f>
        <v>3.4074074074074069E-2</v>
      </c>
      <c r="N121" s="8">
        <f>Inbound!M9/Data!$B4*Data!$B6/Data!$B34</f>
        <v>3.4074074074074069E-2</v>
      </c>
      <c r="O121" s="8">
        <f>Inbound!N9/Data!$B4*Data!$B6/Data!$B34</f>
        <v>3.4074074074074069E-2</v>
      </c>
      <c r="P121" s="8">
        <f>Inbound!O9/Data!$B4*Data!$B6/Data!$B34</f>
        <v>0</v>
      </c>
      <c r="Q121" s="8">
        <f>Inbound!P9/Data!$B4*Data!$B6/Data!$B34</f>
        <v>0</v>
      </c>
      <c r="R121" s="8">
        <f>Inbound!Q9/Data!$B4*Data!$B6/Data!$B34</f>
        <v>6.3703703703703707E-2</v>
      </c>
      <c r="S121" s="8">
        <f>Inbound!R9/Data!$B4*Data!$B6/Data!$B34</f>
        <v>6.3703703703703707E-2</v>
      </c>
      <c r="T121" s="8">
        <f>Inbound!S9/Data!$B4*Data!$B6/Data!$B34</f>
        <v>6.3703703703703707E-2</v>
      </c>
      <c r="U121" s="8">
        <f>Inbound!T9/Data!$B4*Data!$B6/Data!$B34</f>
        <v>6.3703703703703707E-2</v>
      </c>
      <c r="V121" s="8">
        <f>Inbound!U9/Data!$B4*Data!$B6/Data!$B34</f>
        <v>6.3703703703703707E-2</v>
      </c>
      <c r="W121" s="8">
        <f>Inbound!V9/Data!$B4*Data!$B6/Data!$B34</f>
        <v>0</v>
      </c>
      <c r="X121" s="8">
        <f>Inbound!W9/Data!$B4*Data!$B6/Data!$B34</f>
        <v>0</v>
      </c>
      <c r="Y121" s="8">
        <f>Inbound!X9/Data!$B4*Data!$B6/Data!$B34</f>
        <v>7.2592592592592604E-3</v>
      </c>
      <c r="Z121" s="8">
        <f>Inbound!Y9/Data!$B4*Data!$B6/Data!$B34</f>
        <v>7.2592592592592604E-3</v>
      </c>
      <c r="AA121" s="8">
        <f>Inbound!Z9/Data!$B4*Data!$B6/Data!$B34</f>
        <v>7.2592592592592604E-3</v>
      </c>
      <c r="AB121" s="8">
        <f>Inbound!AA9/Data!$B4*Data!$B6/Data!$B34</f>
        <v>7.2592592592592604E-3</v>
      </c>
      <c r="AC121" s="8">
        <f>Inbound!AB9/Data!$B4*Data!$B6/Data!$B34</f>
        <v>7.2592592592592604E-3</v>
      </c>
      <c r="AD121" s="8">
        <f>Inbound!AC9/Data!$B4*Data!$B6/Data!$B34</f>
        <v>0</v>
      </c>
      <c r="AE121" s="8">
        <f>Inbound!AD9/Data!$B4*Data!$B6/Data!$B34</f>
        <v>0</v>
      </c>
      <c r="AF121" s="8">
        <f>Inbound!AE9/Data!$B4*Data!$B6/Data!$B34</f>
        <v>4.7111111111111111E-2</v>
      </c>
      <c r="AG121" s="8">
        <f>Inbound!AF9/Data!$B4*Data!$B6/Data!$B34</f>
        <v>4.7111111111111111E-2</v>
      </c>
      <c r="AH121" s="8">
        <f>Inbound!AG9/Data!$B4*Data!$B6/Data!$B34</f>
        <v>4.7111111111111111E-2</v>
      </c>
      <c r="AI121" s="8">
        <f>Inbound!AH9/Data!$B4*Data!$B6/Data!$B34</f>
        <v>4.7111111111111111E-2</v>
      </c>
      <c r="AJ121" s="8">
        <f>Inbound!AI9/Data!$B4*Data!$B6/Data!$B34</f>
        <v>4.7111111111111111E-2</v>
      </c>
      <c r="AK121" s="8">
        <f>Inbound!AJ9/Data!$B4*Data!$B6/Data!$B34</f>
        <v>4.7111111111111111E-2</v>
      </c>
      <c r="AL121" s="8">
        <f>Inbound!AK9/Data!$B4*Data!$B6/Data!$B34</f>
        <v>0</v>
      </c>
      <c r="AM121" s="8">
        <f>Inbound!AL9/Data!$B4*Data!$B6/Data!$B34</f>
        <v>0.40103703703703703</v>
      </c>
      <c r="AN121" s="8">
        <f>Inbound!AM9/Data!$B4*Data!$B6/Data!$B34</f>
        <v>0.40103703703703703</v>
      </c>
      <c r="AO121" s="8">
        <f>Inbound!AN9/Data!$B4*Data!$B6/Data!$B34</f>
        <v>0.40103703703703703</v>
      </c>
      <c r="AP121" s="8">
        <f>Inbound!AO9/Data!$B4*Data!$B6/Data!$B34</f>
        <v>0.40103703703703703</v>
      </c>
      <c r="AQ121" s="8">
        <f>Inbound!AP9/Data!$B4*Data!$B6/Data!$B34</f>
        <v>0.40103703703703703</v>
      </c>
      <c r="AR121" s="8">
        <f>Inbound!AQ9/Data!$B4*Data!$B6/Data!$B34</f>
        <v>0</v>
      </c>
      <c r="AS121" s="8">
        <f>Inbound!AR9/Data!$B4*Data!$B6/Data!$B34</f>
        <v>0</v>
      </c>
      <c r="AT121" s="8">
        <f>Inbound!AS9/Data!$B4*Data!$B6/Data!$B34</f>
        <v>0.35851851851851851</v>
      </c>
      <c r="AU121" s="8">
        <f>Inbound!AT9/Data!$B4*Data!$B6/Data!$B34</f>
        <v>0.35851851851851851</v>
      </c>
      <c r="AV121" s="8">
        <f>Inbound!AU9/Data!$B4*Data!$B6/Data!$B34</f>
        <v>0.35851851851851851</v>
      </c>
      <c r="AW121" s="8">
        <f>Inbound!AV9/Data!$B4*Data!$B6/Data!$B34</f>
        <v>0.35851851851851851</v>
      </c>
      <c r="AX121" s="8">
        <f>Inbound!AW9/Data!$B4*Data!$B6/Data!$B34</f>
        <v>0.35851851851851851</v>
      </c>
      <c r="AY121" s="8">
        <f>Inbound!AX9/Data!$B4*Data!$B6/Data!$B34</f>
        <v>0</v>
      </c>
      <c r="AZ121" s="8">
        <f>Inbound!AY9/Data!$B4*Data!$B6/Data!$B34</f>
        <v>0</v>
      </c>
      <c r="BA121" s="8">
        <f>Inbound!AZ9/Data!$B4*Data!$B6/Data!$B34</f>
        <v>0.9635555555555555</v>
      </c>
      <c r="BB121" s="8">
        <f>Inbound!BA9/Data!$B4*Data!$B6/Data!$B34</f>
        <v>0.9635555555555555</v>
      </c>
      <c r="BC121" s="8">
        <f>Inbound!BB9/Data!$B4*Data!$B6/Data!$B34</f>
        <v>0.9635555555555555</v>
      </c>
      <c r="BD121" s="8">
        <f>Inbound!BC9/Data!$B4*Data!$B6/Data!$B34</f>
        <v>0.9635555555555555</v>
      </c>
      <c r="BE121" s="8">
        <f>Inbound!BD9/Data!$B4*Data!$B6/Data!$B34</f>
        <v>0.9635555555555555</v>
      </c>
      <c r="BF121" s="8">
        <f>Inbound!BE9/Data!$B4*Data!$B6/Data!$B34</f>
        <v>0</v>
      </c>
      <c r="BG121" s="8">
        <f>Inbound!BF9/Data!$B4*Data!$B6/Data!$B34</f>
        <v>0</v>
      </c>
      <c r="BH121" s="8">
        <f>Inbound!BG9/Data!$B4*Data!$B6/Data!$B34</f>
        <v>0</v>
      </c>
      <c r="BI121" s="8">
        <f>Inbound!BH9/Data!$B4*Data!$B6/Data!$B34</f>
        <v>0</v>
      </c>
      <c r="BJ121" s="8">
        <f>Inbound!BI9/Data!$B4*Data!$B6/Data!$B34</f>
        <v>0</v>
      </c>
      <c r="BK121" s="8">
        <f>Inbound!BJ9/Data!$B4*Data!$B6/Data!$B34</f>
        <v>0</v>
      </c>
      <c r="BL121" s="8">
        <f>Inbound!BK9/Data!$B4*Data!$B6/Data!$B34</f>
        <v>0</v>
      </c>
      <c r="BM121" s="8">
        <f>Inbound!BL9/Data!$B4*Data!$B6/Data!$B34</f>
        <v>0</v>
      </c>
      <c r="BN121" s="8">
        <f>Inbound!BM9/Data!$B4*Data!$B6/Data!$B34</f>
        <v>0</v>
      </c>
      <c r="BO121" s="8">
        <f>Inbound!BN9/Data!$B4*Data!$B6/Data!$B34</f>
        <v>0.1768888888888889</v>
      </c>
      <c r="BP121" s="8">
        <f>Inbound!BO9/Data!$B4*Data!$B6/Data!$B34</f>
        <v>0.1768888888888889</v>
      </c>
      <c r="BQ121" s="8">
        <f>Inbound!BP9/Data!$B4*Data!$B6/Data!$B34</f>
        <v>0.1768888888888889</v>
      </c>
      <c r="BR121" s="8">
        <f>Inbound!BQ9/Data!$B4*Data!$B6/Data!$B34</f>
        <v>0.1768888888888889</v>
      </c>
      <c r="BS121" s="8">
        <f>Inbound!BR9/Data!$B4*Data!$B6/Data!$B34</f>
        <v>0.1768888888888889</v>
      </c>
      <c r="BT121" s="8">
        <f>Inbound!BS9/Data!$B4*Data!$B6/Data!$B34</f>
        <v>0</v>
      </c>
      <c r="BU121" s="8">
        <f>Inbound!BT9/Data!$B4*Data!$B6/Data!$B34</f>
        <v>0</v>
      </c>
      <c r="BV121" s="8">
        <f>Inbound!BU9/Data!$B4*Data!$B6/Data!$B34</f>
        <v>5.185185185185185E-2</v>
      </c>
      <c r="BW121" s="8">
        <f>Inbound!BV9/Data!$B4*Data!$B6/Data!$B34</f>
        <v>5.185185185185185E-2</v>
      </c>
      <c r="BX121" s="8">
        <f>Inbound!BW9/Data!$B4*Data!$B6/Data!$B34</f>
        <v>5.185185185185185E-2</v>
      </c>
      <c r="BY121" s="8">
        <f>Inbound!BX9/Data!$B4*Data!$B6/Data!$B34</f>
        <v>5.185185185185185E-2</v>
      </c>
      <c r="BZ121" s="8">
        <f>Inbound!BY9/Data!$B4*Data!$B6/Data!$B34</f>
        <v>5.185185185185185E-2</v>
      </c>
      <c r="CA121" s="8">
        <f>Inbound!BZ9/Data!$B4*Data!$B6/Data!$B34</f>
        <v>0</v>
      </c>
      <c r="CB121" s="8">
        <f>Inbound!CA9/Data!$B4*Data!$B6/Data!$B34</f>
        <v>0</v>
      </c>
      <c r="CC121" s="8">
        <f>Inbound!CB9/Data!$B4*Data!$B6/Data!$B34</f>
        <v>1.8518518518518517E-2</v>
      </c>
      <c r="CD121" s="8">
        <f>Inbound!CC9/Data!$B4*Data!$B6/Data!$B34</f>
        <v>1.8518518518518517E-2</v>
      </c>
      <c r="CE121" s="8">
        <f>Inbound!CD9/Data!$B4*Data!$B6/Data!$B34</f>
        <v>1.8518518518518517E-2</v>
      </c>
      <c r="CF121" s="8">
        <f>Inbound!CE9/Data!$B4*Data!$B6/Data!$B34</f>
        <v>1.8518518518518517E-2</v>
      </c>
      <c r="CG121" s="8">
        <f>Inbound!CF9/Data!$B4*Data!$B6/Data!$B34</f>
        <v>1.8518518518518517E-2</v>
      </c>
      <c r="CH121" s="8">
        <f>Inbound!CG9/Data!$B4*Data!$B6/Data!$B34</f>
        <v>0</v>
      </c>
      <c r="CI121" s="8">
        <f>Inbound!CH9/Data!$B4*Data!$B6/Data!$B34</f>
        <v>0</v>
      </c>
      <c r="CJ121" s="8">
        <f>Inbound!CI9/Data!$B4*Data!$B6/Data!$B34</f>
        <v>3.0666666666666665E-2</v>
      </c>
      <c r="CK121" s="8">
        <f>Inbound!CJ9/Data!$B4*Data!$B6/Data!$B34</f>
        <v>3.0666666666666665E-2</v>
      </c>
      <c r="CL121" s="8">
        <f>Inbound!CK9/Data!$B4*Data!$B6/Data!$B34</f>
        <v>3.0666666666666665E-2</v>
      </c>
      <c r="CM121" s="8">
        <f>Inbound!CL9/Data!$B4*Data!$B6/Data!$B34</f>
        <v>3.0666666666666665E-2</v>
      </c>
      <c r="CN121" s="8">
        <f>Inbound!CM9/Data!$B4*Data!$B6/Data!$B34</f>
        <v>3.0666666666666665E-2</v>
      </c>
      <c r="CO121" s="8">
        <f>Inbound!CN9/Data!$B4*Data!$B6/Data!$B34</f>
        <v>0</v>
      </c>
      <c r="CP121" s="8">
        <f>Inbound!CO9/Data!$B4*Data!$B6/Data!$B34</f>
        <v>0</v>
      </c>
      <c r="CQ121" s="8">
        <f>Inbound!CP9/Data!$B4*Data!$B6/Data!$B34</f>
        <v>5.9407407407407409E-2</v>
      </c>
      <c r="CR121" s="8">
        <f>Inbound!CQ9/Data!$B4*Data!$B6/Data!$B34</f>
        <v>5.9407407407407409E-2</v>
      </c>
      <c r="CS121" s="8">
        <f>Inbound!CR9/Data!$B4*Data!$B6/Data!$B34</f>
        <v>5.9407407407407409E-2</v>
      </c>
      <c r="CT121" s="8">
        <f>Inbound!CS9/Data!$B4*Data!$B6/Data!$B34</f>
        <v>5.9407407407407409E-2</v>
      </c>
      <c r="CU121" s="8">
        <f>Inbound!CT9/Data!$B4*Data!$B6/Data!$B34</f>
        <v>5.9407407407407409E-2</v>
      </c>
      <c r="CV121" s="8">
        <f>Inbound!CU9/Data!$B4*Data!$B6/Data!$B34</f>
        <v>0</v>
      </c>
      <c r="CW121" s="8">
        <f>Inbound!CV9/Data!$B4*Data!$B6/Data!$B34</f>
        <v>0</v>
      </c>
      <c r="CX121" s="8">
        <f>Inbound!CW9/Data!$B4*Data!$B6/Data!$B34</f>
        <v>0.38562962962962966</v>
      </c>
      <c r="CY121" s="8">
        <f>Inbound!CX9/Data!$B4*Data!$B6/Data!$B34</f>
        <v>0.38562962962962966</v>
      </c>
      <c r="CZ121" s="8">
        <f>Inbound!CY9/Data!$B4*Data!$B6/Data!$B34</f>
        <v>0.38562962962962966</v>
      </c>
      <c r="DA121" s="8">
        <f>Inbound!CZ9/Data!$B4*Data!$B6/Data!$B34</f>
        <v>0.38562962962962966</v>
      </c>
      <c r="DB121" s="8">
        <v>0</v>
      </c>
      <c r="DC121" s="8">
        <f>Inbound!DB9/Data!$B4*Data!$B6/Data!$B34</f>
        <v>0</v>
      </c>
      <c r="DD121" s="8">
        <f>Inbound!DC9/Data!$B4*Data!$B6/Data!$B34</f>
        <v>0</v>
      </c>
      <c r="DE121" s="8">
        <f>Inbound!DD9/Data!$B4*Data!$B6/Data!$B34</f>
        <v>7.1111111111111106E-3</v>
      </c>
      <c r="DF121" s="8">
        <f>Inbound!DE9/Data!$B4*Data!$B6/Data!$B34</f>
        <v>7.1111111111111106E-3</v>
      </c>
      <c r="DG121" s="8">
        <f>Inbound!DF9/Data!$B4*Data!$B6/Data!$B34</f>
        <v>7.1111111111111106E-3</v>
      </c>
      <c r="DH121" s="8">
        <f>Inbound!DG9/Data!$B4*Data!$B6/Data!$B34</f>
        <v>7.1111111111111106E-3</v>
      </c>
      <c r="DI121" s="8">
        <f>Inbound!DH9/Data!$B4*Data!$B6/Data!$B34</f>
        <v>7.1111111111111106E-3</v>
      </c>
      <c r="DJ121" s="8">
        <v>0</v>
      </c>
      <c r="DK121" s="8">
        <f>Inbound!DJ9/Data!$B4*Data!$B6/Data!$B34</f>
        <v>0</v>
      </c>
      <c r="DL121" s="8">
        <f>Inbound!DK9/Data!$B4*Data!$B6/Data!$B34</f>
        <v>6.933333333333333E-2</v>
      </c>
      <c r="DM121" s="8">
        <f>Inbound!DL9/Data!$B4*Data!$B6/Data!$B34</f>
        <v>6.933333333333333E-2</v>
      </c>
      <c r="DN121" s="8">
        <f>Inbound!DM9/Data!$B4*Data!$B6/Data!$B34</f>
        <v>6.933333333333333E-2</v>
      </c>
      <c r="DO121" s="8">
        <f>Inbound!DN9/Data!$B4*Data!$B6/Data!$B34</f>
        <v>6.933333333333333E-2</v>
      </c>
      <c r="DP121" s="8">
        <f>Inbound!DO9/Data!$B4*Data!$B6/Data!$B34</f>
        <v>6.933333333333333E-2</v>
      </c>
      <c r="DQ121" s="8">
        <f>Inbound!DP9/Data!$B4*Data!$B6/Data!$B34</f>
        <v>0</v>
      </c>
      <c r="DR121" s="8">
        <f>Inbound!DQ9/Data!$B4*Data!$B6/Data!$B34</f>
        <v>0</v>
      </c>
      <c r="DS121" s="8">
        <f>Inbound!DR9/Data!$B4*Data!$B6/Data!$B34</f>
        <v>5.0518518518518525E-2</v>
      </c>
      <c r="DT121" s="8">
        <f>Inbound!DS9/Data!$B4*Data!$B6/Data!$B34</f>
        <v>5.0518518518518525E-2</v>
      </c>
      <c r="DU121" s="8">
        <f>Inbound!DT9/Data!$B4*Data!$B6/Data!$B34</f>
        <v>5.0518518518518525E-2</v>
      </c>
      <c r="DV121" s="8">
        <f>Inbound!DU9/Data!$B4*Data!$B6/Data!$B34</f>
        <v>5.0518518518518525E-2</v>
      </c>
      <c r="DW121" s="8">
        <f>Inbound!DV9/Data!$B4*Data!$B6/Data!$B34</f>
        <v>5.0518518518518525E-2</v>
      </c>
      <c r="DX121" s="8">
        <f>Inbound!DW9/Data!$B4*Data!$B6/Data!$B34</f>
        <v>0</v>
      </c>
      <c r="DY121" s="8">
        <f>Inbound!DX9/Data!$B4*Data!$B6/Data!$B34</f>
        <v>0</v>
      </c>
      <c r="DZ121" s="8">
        <f>Inbound!DY9/Data!$B4*Data!$B6/Data!$B34</f>
        <v>7.7333333333333337E-2</v>
      </c>
      <c r="EA121" s="8">
        <f>Inbound!DZ9/Data!$B4*Data!$B6/Data!$B34</f>
        <v>7.7333333333333337E-2</v>
      </c>
      <c r="EB121" s="8">
        <f>Inbound!EA9/Data!$B4*Data!$B6/Data!$B34</f>
        <v>7.7333333333333337E-2</v>
      </c>
      <c r="EC121" s="8">
        <f>Inbound!EB9/Data!$B4*Data!$B6/Data!$B34</f>
        <v>7.7333333333333337E-2</v>
      </c>
      <c r="ED121" s="8">
        <f>Inbound!EC9/Data!$B4*Data!$B6/Data!$B34</f>
        <v>7.7333333333333337E-2</v>
      </c>
      <c r="EE121" s="8">
        <f>Inbound!ED9/Data!$B4*Data!$B6/Data!$B34</f>
        <v>0</v>
      </c>
      <c r="EF121" s="8">
        <f>Inbound!EE9/Data!$B4*Data!$B6/Data!$B34</f>
        <v>0</v>
      </c>
      <c r="EG121" s="8">
        <f>Inbound!EF9/Data!$B4*Data!$B6/Data!$B34</f>
        <v>1.4739259259259259</v>
      </c>
      <c r="EH121" s="8">
        <f>Inbound!EG9/Data!$B4*Data!$B6/Data!$B34</f>
        <v>1.4739259259259259</v>
      </c>
      <c r="EI121" s="8">
        <f>Inbound!EH9/Data!$B4*Data!$B6/Data!$B34</f>
        <v>1.4739259259259259</v>
      </c>
      <c r="EJ121" s="8">
        <f>Inbound!EI9/Data!$B4*Data!$B6/Data!$B34</f>
        <v>1.4739259259259259</v>
      </c>
      <c r="EK121" s="8">
        <f>Inbound!EJ9/Data!$B4*Data!$B6/Data!$B34</f>
        <v>1.4739259259259259</v>
      </c>
      <c r="EL121" s="8">
        <f>Inbound!EK9/Data!$B4*Data!$B6/Data!$B34</f>
        <v>0</v>
      </c>
      <c r="EM121" s="8">
        <f>Inbound!EL9/Data!$B4*Data!$B6/Data!$B34</f>
        <v>0</v>
      </c>
      <c r="EN121" s="8">
        <f>Inbound!EM9/Data!$B4*Data!$B6/Data!$B34</f>
        <v>1.3005925925925925</v>
      </c>
      <c r="EO121" s="8">
        <f>Inbound!EN9/Data!$B4*Data!$B6/Data!$B34</f>
        <v>1.3005925925925925</v>
      </c>
      <c r="EP121" s="8">
        <f>Inbound!EO9/Data!$B4*Data!$B6/Data!$B34</f>
        <v>1.3005925925925925</v>
      </c>
      <c r="EQ121" s="8">
        <f>Inbound!EP9/Data!$B4*Data!$B6/Data!$B34</f>
        <v>1.3005925925925925</v>
      </c>
      <c r="ER121" s="8">
        <f>Inbound!EQ9/Data!$B4*Data!$B6/Data!$B34</f>
        <v>1.3005925925925925</v>
      </c>
      <c r="ES121" s="8">
        <f>Inbound!ER9/Data!$B4*Data!$B6/Data!$B34</f>
        <v>0</v>
      </c>
      <c r="ET121" s="8">
        <f>Inbound!ES9/Data!$B4*Data!$B6/Data!$B34</f>
        <v>0</v>
      </c>
      <c r="EU121" s="8">
        <f>Inbound!ET9/Data!$B4*Data!$B6/Data!$B34</f>
        <v>0.69081481481481477</v>
      </c>
      <c r="EV121" s="8">
        <f>Inbound!EU9/Data!$B4*Data!$B6/Data!$B34</f>
        <v>0.69081481481481477</v>
      </c>
      <c r="EW121" s="8">
        <f>Inbound!EV9/Data!$B4*Data!$B6/Data!$B34</f>
        <v>0.69081481481481477</v>
      </c>
      <c r="EX121" s="8">
        <f>Inbound!EW9/Data!$B4*Data!$B6/Data!$B34</f>
        <v>0.69081481481481477</v>
      </c>
      <c r="EY121" s="8">
        <f>Inbound!EX9/Data!$B4*Data!$B6/Data!$B34</f>
        <v>0.69081481481481477</v>
      </c>
      <c r="EZ121" s="8">
        <f>Inbound!EY9/Data!$B4*Data!$B6/Data!$B34</f>
        <v>0</v>
      </c>
      <c r="FA121" s="8">
        <f>Inbound!EZ9/Data!$B4*Data!$B6/Data!$B34</f>
        <v>0</v>
      </c>
      <c r="FB121" s="8">
        <f>Inbound!FA9/Data!$B4*Data!$B6/Data!$B34</f>
        <v>0.65229629629629637</v>
      </c>
      <c r="FC121" s="8">
        <f>Inbound!FB9/Data!$B4*Data!$B6/Data!$B34</f>
        <v>0.65229629629629637</v>
      </c>
      <c r="FD121" s="8">
        <f>Inbound!FC9/Data!$B4*Data!$B6/Data!$B34</f>
        <v>0.65229629629629637</v>
      </c>
      <c r="FE121" s="8">
        <f>Inbound!FD9/Data!$B4*Data!$B6/Data!$B34</f>
        <v>0.65229629629629637</v>
      </c>
      <c r="FF121" s="8">
        <f>Inbound!FE9/Data!$B4*Data!$B6/Data!$B34</f>
        <v>0.65229629629629637</v>
      </c>
      <c r="FG121" s="8">
        <f>Inbound!FF9/Data!$B4*Data!$B6/Data!$B34</f>
        <v>0</v>
      </c>
      <c r="FH121" s="8">
        <f>Inbound!FG9/Data!$B4*Data!$B6/Data!$B34</f>
        <v>0</v>
      </c>
      <c r="FI121" s="8">
        <f>Inbound!FH9/Data!$B4*Data!$B6/Data!$B34</f>
        <v>0.19881481481481481</v>
      </c>
      <c r="FJ121" s="8">
        <f>Inbound!FI9/Data!$B4*Data!$B6/Data!$B34</f>
        <v>0.19881481481481481</v>
      </c>
      <c r="FK121" s="8">
        <f>Inbound!FJ9/Data!$B4*Data!$B6/Data!$B34</f>
        <v>0.19881481481481481</v>
      </c>
      <c r="FL121" s="8">
        <f>Inbound!FK9/Data!$B4*Data!$B6/Data!$B34</f>
        <v>0.19881481481481481</v>
      </c>
      <c r="FM121" s="8">
        <f>Inbound!FL9/Data!$B4*Data!$B6/Data!$B34</f>
        <v>0.19881481481481481</v>
      </c>
      <c r="FN121" s="8">
        <f>Inbound!FM9/Data!$B4*Data!$B6/Data!$B34</f>
        <v>0</v>
      </c>
      <c r="FO121" s="8">
        <f>Inbound!FN9/Data!$B4*Data!$B6/Data!$B34</f>
        <v>0</v>
      </c>
      <c r="FP121" s="8">
        <f>Inbound!FO9/Data!$B4*Data!$B6/Data!$B34</f>
        <v>0.59274074074074079</v>
      </c>
      <c r="FQ121" s="8">
        <f>Inbound!FP9/Data!$B4*Data!$B6/Data!$B34</f>
        <v>0.59274074074074079</v>
      </c>
      <c r="FR121" s="8">
        <f>Inbound!FQ9/Data!$B4*Data!$B6/Data!$B34</f>
        <v>0.59274074074074079</v>
      </c>
      <c r="FS121" s="8">
        <f>Inbound!FR9/Data!$B4*Data!$B6/Data!$B34</f>
        <v>0.59274074074074079</v>
      </c>
      <c r="FT121" s="8">
        <f>Inbound!FS9/Data!$B4*Data!$B6/Data!$B34</f>
        <v>0.59274074074074079</v>
      </c>
      <c r="FU121" s="8">
        <f>Inbound!FT9/Data!$B4*Data!$B6/Data!$B34</f>
        <v>0</v>
      </c>
      <c r="FV121" s="8">
        <f>Inbound!FU9/Data!$B4*Data!$B6/Data!$B34</f>
        <v>0</v>
      </c>
      <c r="FW121" s="8">
        <f>Inbound!FV9/Data!$B4*Data!$B6/Data!$B34</f>
        <v>0.22607407407407407</v>
      </c>
      <c r="FX121" s="8">
        <f>Inbound!FW9/Data!$B4*Data!$B6/Data!$B34</f>
        <v>0.22607407407407407</v>
      </c>
      <c r="FY121" s="8">
        <f>Inbound!FX9/Data!$B4*Data!$B6/Data!$B34</f>
        <v>0.22607407407407407</v>
      </c>
      <c r="FZ121" s="8">
        <f>Inbound!FY9/Data!$B4*Data!$B6/Data!$B34</f>
        <v>0.22607407407407407</v>
      </c>
      <c r="GA121" s="8">
        <f>Inbound!FZ9/Data!$B4*Data!$B6/Data!$B34</f>
        <v>0.22607407407407407</v>
      </c>
      <c r="GB121" s="8">
        <f>Inbound!GA9/Data!$B4*Data!$B6/Data!$B34</f>
        <v>0</v>
      </c>
      <c r="GC121" s="8">
        <f>Inbound!GB9/Data!$B4*Data!$B6/Data!$B34</f>
        <v>0</v>
      </c>
      <c r="GD121" s="8">
        <f>Inbound!GC9/Data!$B4*Data!$B6/Data!$B34</f>
        <v>5.3481481481481484E-2</v>
      </c>
      <c r="GE121" s="8">
        <f>Inbound!GD9/Data!$B4*Data!$B6/Data!$B34</f>
        <v>5.3481481481481484E-2</v>
      </c>
      <c r="GF121" s="8">
        <f>Inbound!GE9/Data!$B4*Data!$B6/Data!$B34</f>
        <v>5.3481481481481484E-2</v>
      </c>
      <c r="GG121" s="8">
        <f>Inbound!GF9/Data!$B4*Data!$B6/Data!$B34</f>
        <v>5.3481481481481484E-2</v>
      </c>
      <c r="GH121" s="8">
        <f>Inbound!GG9/Data!$B4*Data!$B6/Data!$B34</f>
        <v>5.3481481481481484E-2</v>
      </c>
      <c r="GI121" s="8">
        <f>Inbound!GH9/Data!$B4*Data!$B6/Data!$B34</f>
        <v>0</v>
      </c>
      <c r="GJ121" s="8">
        <f>Inbound!GI9/Data!$B4*Data!$B6/Data!$B34</f>
        <v>0</v>
      </c>
      <c r="GK121" s="8">
        <f>Inbound!GJ9/Data!$B4*Data!$B6/Data!$B34</f>
        <v>2.237037037037037E-2</v>
      </c>
      <c r="GL121" s="8">
        <f>Inbound!GK9/Data!$B4*Data!$B6/Data!$B34</f>
        <v>2.237037037037037E-2</v>
      </c>
      <c r="GM121" s="8">
        <f>Inbound!GL9/Data!$B4*Data!$B6/Data!$B34</f>
        <v>2.237037037037037E-2</v>
      </c>
      <c r="GN121" s="8">
        <f>Inbound!GM9/Data!$B4*Data!$B6/Data!$B34</f>
        <v>2.237037037037037E-2</v>
      </c>
      <c r="GO121" s="8">
        <f>Inbound!GN9/Data!$B4*Data!$B6/Data!$B34</f>
        <v>2.237037037037037E-2</v>
      </c>
      <c r="GP121" s="8">
        <f>Inbound!GO9/Data!$B4*Data!$B6/Data!$B34</f>
        <v>0</v>
      </c>
      <c r="GQ121" s="8">
        <f>Inbound!GP9/Data!$B4*Data!$B6/Data!$B34</f>
        <v>0</v>
      </c>
      <c r="GR121" s="8">
        <f>Inbound!GQ9/Data!$B4*Data!$B6/Data!$B34</f>
        <v>0.51451851851851849</v>
      </c>
      <c r="GS121" s="8">
        <f>Inbound!GR9/Data!$B4*Data!$B6/Data!$B34</f>
        <v>0.51451851851851849</v>
      </c>
      <c r="GT121" s="8">
        <f>Inbound!GS9/Data!$B4*Data!$B6/Data!$B34</f>
        <v>0.51451851851851849</v>
      </c>
      <c r="GU121" s="8">
        <f>Inbound!GT9/Data!$B4*Data!$B6/Data!$B34</f>
        <v>0.51451851851851849</v>
      </c>
      <c r="GV121" s="8">
        <f>Inbound!GU9/Data!$B4*Data!$B6/Data!$B34</f>
        <v>0.51451851851851849</v>
      </c>
      <c r="GW121" s="8">
        <f>Inbound!GV9/Data!$B4*Data!$B6/Data!$B34</f>
        <v>0</v>
      </c>
      <c r="GX121" s="8">
        <f>Inbound!GW9/Data!$B4*Data!$B6/Data!$B34</f>
        <v>0</v>
      </c>
      <c r="GY121" s="8">
        <f>Inbound!GX9/Data!$B4*Data!$B6/Data!$B34</f>
        <v>0.33777777777777779</v>
      </c>
      <c r="GZ121" s="8">
        <f>Inbound!GY9/Data!$B4*Data!$B6/Data!$B34</f>
        <v>0.33777777777777779</v>
      </c>
      <c r="HA121" s="8">
        <f>Inbound!GZ9/Data!$B4*Data!$B6/Data!$B34</f>
        <v>0.33777777777777779</v>
      </c>
      <c r="HB121" s="8">
        <f>Inbound!HA9/Data!$B4*Data!$B6/Data!$B34</f>
        <v>0.33777777777777779</v>
      </c>
      <c r="HC121" s="8">
        <f>Inbound!HB9/Data!$B4*Data!$B6/Data!$B34</f>
        <v>0.33777777777777779</v>
      </c>
      <c r="HD121" s="8">
        <f>Inbound!HC9/Data!$B4*Data!$B6/Data!$B34</f>
        <v>0</v>
      </c>
      <c r="HE121" s="8">
        <f>Inbound!HD9/Data!$B4*Data!$B6/Data!$B34</f>
        <v>0</v>
      </c>
      <c r="HF121" s="8">
        <f>Inbound!HE9/Data!$B4*Data!$B6/Data!$B34</f>
        <v>1.7208888888888889</v>
      </c>
      <c r="HG121" s="8">
        <f>Inbound!HF9/Data!$B4*Data!$B6/Data!$B34</f>
        <v>1.7208888888888889</v>
      </c>
      <c r="HH121" s="8">
        <f>Inbound!HG9/Data!$B4*Data!$B6/Data!$B34</f>
        <v>1.7208888888888889</v>
      </c>
      <c r="HI121" s="8">
        <f>Inbound!HH9/Data!$B4*Data!$B6/Data!$B34</f>
        <v>1.7208888888888889</v>
      </c>
      <c r="HJ121" s="8">
        <f>Inbound!HI9/Data!$B4*Data!$B6/Data!$B34</f>
        <v>1.7208888888888889</v>
      </c>
      <c r="HK121" s="8">
        <f>Inbound!HJ9/Data!$B4*Data!$B6/Data!$B34</f>
        <v>0</v>
      </c>
      <c r="HL121" s="8">
        <f>Inbound!HK9/Data!$B4*Data!$B6/Data!$B34</f>
        <v>0</v>
      </c>
      <c r="HM121" s="8">
        <f>Inbound!HL9/Data!$B4*Data!$B6/Data!$B34</f>
        <v>0.90666666666666662</v>
      </c>
      <c r="HN121" s="8">
        <f>Inbound!HM9/Data!$B4*Data!$B6/Data!$B34</f>
        <v>0.90666666666666662</v>
      </c>
      <c r="HO121" s="8">
        <f>Inbound!HN9/Data!$B4*Data!$B6/Data!$B34</f>
        <v>0.90666666666666662</v>
      </c>
      <c r="HP121" s="8">
        <f>Inbound!HO9/Data!$B4*Data!$B6/Data!$B34</f>
        <v>0.90666666666666662</v>
      </c>
      <c r="HQ121" s="8">
        <f>Inbound!HP9/Data!$B4*Data!$B6/Data!$B34</f>
        <v>0.90666666666666662</v>
      </c>
      <c r="HR121" s="8">
        <f>Inbound!HQ9/Data!$B4*Data!$B6/Data!$B34</f>
        <v>0</v>
      </c>
      <c r="HS121" s="8">
        <f>Inbound!HR9/Data!$B4*Data!$B6/Data!$B34</f>
        <v>0</v>
      </c>
      <c r="HT121" s="8">
        <f>Inbound!HS9/Data!$B4*Data!$B6/Data!$B34</f>
        <v>1.2764444444444445</v>
      </c>
      <c r="HU121" s="8">
        <f>Inbound!HT9/Data!$B4*Data!$B6/Data!$B34</f>
        <v>1.2764444444444445</v>
      </c>
      <c r="HV121" s="8">
        <f>Inbound!HU9/Data!$B4*Data!$B6/Data!$B34</f>
        <v>1.2764444444444445</v>
      </c>
      <c r="HW121" s="8">
        <f>Inbound!HV9/Data!$B4*Data!$B6/Data!$B34</f>
        <v>1.2764444444444445</v>
      </c>
      <c r="HX121" s="8">
        <f>Inbound!HW9/Data!$B4*Data!$B6/Data!$B34</f>
        <v>1.2764444444444445</v>
      </c>
      <c r="HY121" s="8">
        <f>Inbound!HX9/Data!$B4*Data!$B6/Data!$B34</f>
        <v>0</v>
      </c>
      <c r="HZ121" s="8">
        <f>Inbound!HY9/Data!$B4*Data!$B6/Data!$B34</f>
        <v>0</v>
      </c>
      <c r="IA121" s="8">
        <f>Inbound!HZ9/Data!$B4*Data!$B6/Data!$B34</f>
        <v>1.3551111111111112</v>
      </c>
      <c r="IB121" s="8">
        <f>Inbound!IA9/Data!$B4*Data!$B6/Data!$B34</f>
        <v>1.3551111111111112</v>
      </c>
      <c r="IC121" s="8">
        <f>Inbound!IB9/Data!$B4*Data!$B6/Data!$B34</f>
        <v>1.3551111111111112</v>
      </c>
      <c r="ID121" s="8">
        <f>Inbound!IC9/Data!$B4*Data!$B6/Data!$B34</f>
        <v>1.3551111111111112</v>
      </c>
      <c r="IE121" s="8">
        <f>Inbound!ID9/Data!$B4*Data!$B6/Data!$B34</f>
        <v>1.3551111111111112</v>
      </c>
      <c r="IF121" s="8">
        <f>Inbound!IE9/Data!$B4*Data!$B6/Data!$B34</f>
        <v>1.3551111111111112</v>
      </c>
      <c r="IG121" s="8">
        <f>Inbound!IF9/Data!$B4*Data!$B6/Data!$B34</f>
        <v>1.3551111111111112</v>
      </c>
      <c r="IH121" s="8">
        <f>Inbound!IG9/Data!$B4*Data!$B6/Data!$B34</f>
        <v>1.3551111111111112</v>
      </c>
      <c r="II121" s="8">
        <f>Inbound!IH9/Data!$B4*Data!$B6/Data!$B34</f>
        <v>1.3551111111111112</v>
      </c>
      <c r="IJ121" s="8">
        <f>Inbound!II9/Data!$B4*Data!$B6/Data!$B34</f>
        <v>1.3551111111111112</v>
      </c>
      <c r="IK121" s="8">
        <f>Inbound!IJ9/Data!$B4*Data!$B6/Data!$B34</f>
        <v>1.3551111111111112</v>
      </c>
      <c r="IL121" s="8">
        <f>Inbound!IK9/Data!$B4*Data!$B6/Data!$B34</f>
        <v>1.3551111111111112</v>
      </c>
      <c r="IM121" s="8">
        <f>Inbound!IL9/Data!$B4*Data!$B6/Data!$B34</f>
        <v>1.3551111111111112</v>
      </c>
      <c r="IN121" s="8">
        <f>Inbound!IM9/Data!$B4*Data!$B6/Data!$B34</f>
        <v>0</v>
      </c>
      <c r="IO121" s="8">
        <f>Inbound!IN9/Data!$B4*Data!$B6/Data!$B34</f>
        <v>1.3551111111111112</v>
      </c>
      <c r="IP121" s="8">
        <f>Inbound!IO9/Data!$B4*Data!$B6/Data!$B34</f>
        <v>1.3551111111111112</v>
      </c>
      <c r="IQ121" s="8">
        <f>Inbound!IP9/Data!$B4*Data!$B6/Data!$B34</f>
        <v>1.3551111111111112</v>
      </c>
      <c r="IR121" s="8">
        <f>Inbound!IQ9/Data!$B4*Data!$B6/Data!$B34</f>
        <v>1.3551111111111112</v>
      </c>
      <c r="IS121" s="8">
        <f>Inbound!IR9/Data!$B4*Data!$B6/Data!$B34</f>
        <v>1.3551111111111112</v>
      </c>
      <c r="IT121" s="8">
        <f>Inbound!IS9/Data!$B4*Data!$B6/Data!$B34</f>
        <v>0</v>
      </c>
      <c r="IU121" s="8">
        <f>Inbound!IT9/Data!$B4*Data!$B6/Data!$B34</f>
        <v>0</v>
      </c>
      <c r="IV121" s="8">
        <f>Inbound!IU9/Data!$B4*Data!$B6/Data!$B34</f>
        <v>0.1031111111111111</v>
      </c>
      <c r="IW121" s="8">
        <f>Inbound!IV9/Data!$B4*Data!$B6/Data!$B34</f>
        <v>0.1031111111111111</v>
      </c>
      <c r="IX121" s="8">
        <f>Inbound!IW9/Data!$B4*Data!$B6/Data!$B34</f>
        <v>0.1031111111111111</v>
      </c>
      <c r="IY121" s="8">
        <f>Inbound!IX9/Data!$B4*Data!$B6/Data!$B34</f>
        <v>0.1031111111111111</v>
      </c>
      <c r="IZ121" s="8">
        <f>Inbound!IY9/Data!$B4*Data!$B6/Data!$B34</f>
        <v>0.1031111111111111</v>
      </c>
      <c r="JA121" s="8">
        <f>Inbound!IZ9/Data!$B4*Data!$B6/Data!$B34</f>
        <v>0</v>
      </c>
      <c r="JB121" s="8">
        <f>Inbound!JA9/Data!$B4*Data!$B6/Data!$B34</f>
        <v>0</v>
      </c>
      <c r="JC121" s="8">
        <f>Inbound!JB9/Data!$B4*Data!$B6/Data!$B34</f>
        <v>0.34474074074074074</v>
      </c>
      <c r="JD121" s="8">
        <f>Inbound!JC9/Data!$B4*Data!$B6/Data!$B34</f>
        <v>0.34474074074074074</v>
      </c>
      <c r="JE121" s="8">
        <f>Inbound!JD9/Data!$B4*Data!$B6/Data!$B34</f>
        <v>0.34474074074074074</v>
      </c>
      <c r="JF121" s="8">
        <f>Inbound!JE9/Data!$B4*Data!$B6/Data!$B34</f>
        <v>0.34474074074074074</v>
      </c>
      <c r="JG121" s="8">
        <f>Inbound!JF9/Data!$B4*Data!$B6/Data!$B34</f>
        <v>0.34474074074074074</v>
      </c>
      <c r="JH121" s="8">
        <f>Inbound!JG9/Data!$B4*Data!$B6/Data!$B34</f>
        <v>0</v>
      </c>
      <c r="JI121" s="8">
        <f>Inbound!JH9/Data!$B4*Data!$B6/Data!$B34</f>
        <v>0</v>
      </c>
      <c r="JJ121" s="8">
        <f>Inbound!JI9/Data!$B4*Data!$B6/Data!$B34</f>
        <v>0.66859259259259263</v>
      </c>
      <c r="JK121" s="8">
        <f>Inbound!JJ9/Data!$B4*Data!$B6/Data!$B34</f>
        <v>0.66859259259259263</v>
      </c>
      <c r="JL121" s="8">
        <f>Inbound!JK9/Data!$B4*Data!$B6/Data!$B34</f>
        <v>0.66859259259259263</v>
      </c>
      <c r="JM121" s="8">
        <f>Inbound!JL9/Data!$B4*Data!$B6/Data!$B34</f>
        <v>0.66859259259259263</v>
      </c>
      <c r="JN121" s="8">
        <f>Inbound!JM9/Data!$B4*Data!$B6/Data!$B34</f>
        <v>0.66859259259259263</v>
      </c>
      <c r="JO121" s="8">
        <f>Inbound!JN9/Data!$B4*Data!$B6/Data!$B34</f>
        <v>0</v>
      </c>
      <c r="JP121" s="8">
        <f>Inbound!JO9/Data!$B4*Data!$B6/Data!$B34</f>
        <v>0</v>
      </c>
      <c r="JQ121" s="8">
        <f>Inbound!JP9/Data!$B4*Data!$B6/Data!$B34</f>
        <v>0.40281481481481479</v>
      </c>
      <c r="JR121" s="8">
        <f>Inbound!JQ9/Data!$B4*Data!$B6/Data!$B34</f>
        <v>0.40281481481481479</v>
      </c>
      <c r="JS121" s="8">
        <f>Inbound!JR9/Data!$B4*Data!$B6/Data!$B34</f>
        <v>0.40281481481481479</v>
      </c>
      <c r="JT121" s="8">
        <f>Inbound!JS9/Data!$B4*Data!$B6/Data!$B34</f>
        <v>0.40281481481481479</v>
      </c>
      <c r="JU121" s="8">
        <f>Inbound!JT9/Data!$B4*Data!$B6/Data!$B34</f>
        <v>0.40281481481481479</v>
      </c>
      <c r="JV121" s="8">
        <f>Inbound!JU9/Data!$B4*Data!$B6/Data!$B34</f>
        <v>0</v>
      </c>
      <c r="JW121" s="8">
        <f>Inbound!JV9/Data!$B4*Data!$B6/Data!$B34</f>
        <v>0</v>
      </c>
      <c r="JX121" s="8">
        <f>Inbound!JW9/Data!$B4*Data!$B6/Data!$B34</f>
        <v>0.28459259259259262</v>
      </c>
      <c r="JY121" s="8">
        <f>Inbound!JX9/Data!$B4*Data!$B6/Data!$B34</f>
        <v>0.28459259259259262</v>
      </c>
      <c r="JZ121" s="8">
        <f>Inbound!JY9/Data!$B4*Data!$B6/Data!$B34</f>
        <v>0.28459259259259262</v>
      </c>
      <c r="KA121" s="8">
        <f>Inbound!JZ9/Data!$B4*Data!$B6/Data!$B34</f>
        <v>0.28459259259259262</v>
      </c>
      <c r="KB121" s="8">
        <f>Inbound!KA9/Data!$B4*Data!$B6/Data!$B34</f>
        <v>0.28459259259259262</v>
      </c>
      <c r="KC121" s="8">
        <f>Inbound!KB9/Data!$B4*Data!$B6/Data!$B34</f>
        <v>0</v>
      </c>
      <c r="KD121" s="8">
        <f>Inbound!KC9/Data!$B4*Data!$B6/Data!$B34</f>
        <v>0</v>
      </c>
      <c r="KE121" s="8">
        <f>Inbound!KD9/Data!$B4*Data!$B6/Data!$B34</f>
        <v>0.12814814814814815</v>
      </c>
      <c r="KF121" s="8">
        <f>Inbound!KE9/Data!$B4*Data!$B6/Data!$B34</f>
        <v>0.12814814814814815</v>
      </c>
      <c r="KG121" s="8">
        <f>Inbound!KF9/Data!$B4*Data!$B6/Data!$B34</f>
        <v>0.12814814814814815</v>
      </c>
      <c r="KH121" s="8">
        <f>Inbound!KG9/Data!$B4*Data!$B6/Data!$B34</f>
        <v>0.12814814814814815</v>
      </c>
      <c r="KI121" s="8">
        <f>Inbound!KH9/Data!$B4*Data!$B6/Data!$B34</f>
        <v>0.12814814814814815</v>
      </c>
      <c r="KJ121" s="8">
        <f>Inbound!KI9/Data!$B4*Data!$B6/Data!$B34</f>
        <v>0</v>
      </c>
      <c r="KK121" s="8">
        <f>Inbound!KJ9/Data!$B4*Data!$B6/Data!$B34</f>
        <v>0</v>
      </c>
      <c r="KL121" s="8">
        <f>Inbound!KK9/Data!$B4*Data!$B6/Data!$B34</f>
        <v>0.13718518518518516</v>
      </c>
      <c r="KM121" s="8">
        <f>Inbound!KL9/Data!$B4*Data!$B6/Data!$B34</f>
        <v>0.13718518518518516</v>
      </c>
      <c r="KN121" s="8">
        <f>Inbound!KM9/Data!$B4*Data!$B6/Data!$B34</f>
        <v>0.13718518518518516</v>
      </c>
      <c r="KO121" s="8">
        <f>Inbound!KN9/Data!$B4*Data!$B6/Data!$B34</f>
        <v>0.13718518518518516</v>
      </c>
      <c r="KP121" s="8">
        <f>Inbound!KO9/Data!$B4*Data!$B6/Data!$B34</f>
        <v>0.13718518518518516</v>
      </c>
      <c r="KQ121" s="8">
        <f>Inbound!KP9/Data!$B4*Data!$B6/Data!$B34</f>
        <v>0</v>
      </c>
      <c r="KR121" s="8">
        <f>Inbound!KQ9/Data!$B4*Data!$B6/Data!$B34</f>
        <v>0</v>
      </c>
      <c r="KS121" s="8">
        <f>Inbound!KR9/Data!$B4*Data!$B6/Data!$B34</f>
        <v>0.13718518518518516</v>
      </c>
      <c r="KT121" s="8">
        <f>Inbound!KS9/Data!$B4*Data!$B6/Data!$B34</f>
        <v>0.13718518518518516</v>
      </c>
      <c r="KU121" s="8">
        <f>Inbound!KT9/Data!$B4*Data!$B6/Data!$B34</f>
        <v>0.13718518518518516</v>
      </c>
      <c r="KV121" s="8">
        <f>Inbound!KU9/Data!$B4*Data!$B6/Data!$B34</f>
        <v>0.13718518518518516</v>
      </c>
      <c r="KW121" s="8">
        <f>Inbound!KV9/Data!$B4*Data!$B6/Data!$B34</f>
        <v>0.13718518518518516</v>
      </c>
      <c r="KX121" s="8">
        <f>Inbound!KW9/Data!$B4*Data!$B6/Data!$B34</f>
        <v>0</v>
      </c>
      <c r="KY121" s="8">
        <f>Inbound!KX9/Data!$B4*Data!$B6/Data!$B34</f>
        <v>0</v>
      </c>
      <c r="KZ121" s="8">
        <f>Inbound!KY9/Data!$B4*Data!$B6/Data!$B34</f>
        <v>0.40622222222222221</v>
      </c>
      <c r="LA121" s="8">
        <f>Inbound!KZ9/Data!$B4*Data!$B6/Data!$B34</f>
        <v>0.40622222222222221</v>
      </c>
      <c r="LB121" s="8">
        <f>Inbound!LA9/Data!$B4*Data!$B6/Data!$B34</f>
        <v>0.40622222222222221</v>
      </c>
      <c r="LC121" s="8">
        <f>Inbound!LB9/Data!$B4*Data!$B6/Data!$B34</f>
        <v>0.40622222222222221</v>
      </c>
      <c r="LD121" s="8">
        <f>Inbound!LC9/Data!$B4*Data!$B6/Data!$B34</f>
        <v>0.40622222222222221</v>
      </c>
      <c r="LE121" s="8">
        <f>Inbound!LD9/Data!$B4*Data!$B6/Data!$B34</f>
        <v>0</v>
      </c>
      <c r="LF121" s="8">
        <f>Inbound!LE9/Data!$B4*Data!$B6/Data!$B34</f>
        <v>0</v>
      </c>
      <c r="LG121" s="8">
        <f>Inbound!LF9/Data!$B4*Data!$B6/Data!$B34</f>
        <v>0.62962962962962965</v>
      </c>
      <c r="LH121" s="8">
        <f>Inbound!LG9/Data!$B4*Data!$B6/Data!$B34</f>
        <v>0.62962962962962965</v>
      </c>
      <c r="LI121" s="8">
        <f>Inbound!LH9/Data!$B4*Data!$B6/Data!$B34</f>
        <v>0.62962962962962965</v>
      </c>
      <c r="LJ121" s="8">
        <f>Inbound!LI9/Data!$B4*Data!$B6/Data!$B34</f>
        <v>0.62962962962962965</v>
      </c>
      <c r="LK121" s="8">
        <f>Inbound!LJ9/Data!$B4*Data!$B6/Data!$B34</f>
        <v>0.62962962962962965</v>
      </c>
      <c r="LL121" s="8">
        <f>Inbound!LK9/Data!$B4*Data!$B6/Data!$B34</f>
        <v>0</v>
      </c>
      <c r="LM121" s="8">
        <f>Inbound!LL9/Data!$B4*Data!$B6/Data!$B34</f>
        <v>0</v>
      </c>
      <c r="LN121" s="8">
        <f>Inbound!LM9/Data!$B4*Data!$B6/Data!$B34</f>
        <v>7.5555555555555549E-3</v>
      </c>
      <c r="LO121" s="8">
        <f>Inbound!LN9/Data!$B4*Data!$B6/Data!$B34</f>
        <v>7.5555555555555549E-3</v>
      </c>
      <c r="LP121" s="8">
        <f>Inbound!LO9/Data!$B4*Data!$B6/Data!$B34</f>
        <v>7.5555555555555549E-3</v>
      </c>
      <c r="LQ121" s="8">
        <f>Inbound!LP9/Data!$B4*Data!$B6/Data!$B34</f>
        <v>7.5555555555555549E-3</v>
      </c>
      <c r="LR121" s="8">
        <f>Inbound!LQ9/Data!$B4*Data!$B6/Data!$B34</f>
        <v>7.5555555555555549E-3</v>
      </c>
      <c r="LS121" s="8">
        <f>Inbound!LR9/Data!$B4*Data!$B6/Data!$B34</f>
        <v>0</v>
      </c>
      <c r="LT121" s="8">
        <f>Inbound!LS9/Data!$B4*Data!$B6/Data!$B34</f>
        <v>0</v>
      </c>
      <c r="LU121" s="8">
        <f>Inbound!LT9/Data!$B4*Data!$B6/Data!$B34</f>
        <v>0.25644444444444447</v>
      </c>
      <c r="LV121" s="8">
        <f>Inbound!LU9/Data!$B4*Data!$B6/Data!$B34</f>
        <v>0.25644444444444447</v>
      </c>
      <c r="LW121" s="8">
        <f>Inbound!LV9/Data!$B4*Data!$B6/Data!$B34</f>
        <v>0.25644444444444447</v>
      </c>
      <c r="LX121" s="8">
        <f>Inbound!LW9/Data!$B4*Data!$B6/Data!$B34</f>
        <v>0.25644444444444447</v>
      </c>
      <c r="LY121" s="8">
        <f>Inbound!LX9/Data!$B4*Data!$B6/Data!$B34</f>
        <v>0.25644444444444447</v>
      </c>
      <c r="LZ121" s="8">
        <f>Inbound!LY9/Data!$B4*Data!$B6/Data!$B34</f>
        <v>0</v>
      </c>
      <c r="MA121" s="8">
        <f>Inbound!LZ9/Data!$B4*Data!$B6/Data!$B34</f>
        <v>0</v>
      </c>
      <c r="MB121" s="8">
        <f>Inbound!MA9/Data!$B4*Data!$B6/Data!$B34</f>
        <v>0.10518518518518519</v>
      </c>
      <c r="MC121" s="8">
        <f>Inbound!MB9/Data!$B4*Data!$B6/Data!$B34</f>
        <v>0.10518518518518519</v>
      </c>
      <c r="MD121" s="8">
        <f>Inbound!MC9/Data!$B4*Data!$B6/Data!$B34</f>
        <v>0.10518518518518519</v>
      </c>
      <c r="ME121" s="8">
        <f>Inbound!MD9/Data!$B4*Data!$B6/Data!$B34</f>
        <v>0.10518518518518519</v>
      </c>
      <c r="MF121" s="8">
        <f>Inbound!ME9/Data!$B4*Data!$B6/Data!$B34</f>
        <v>0.10518518518518519</v>
      </c>
      <c r="MG121" s="8">
        <f>Inbound!MF9/Data!$B4*Data!$B6/Data!$B34</f>
        <v>0</v>
      </c>
      <c r="MH121" s="8">
        <f>Inbound!MG9/Data!$B4*Data!$B6/Data!$B34</f>
        <v>0</v>
      </c>
      <c r="MI121" s="8">
        <f>Inbound!MH9/Data!$B4*Data!$B6/Data!$B34</f>
        <v>0.77881481481481496</v>
      </c>
      <c r="MJ121" s="8">
        <f>Inbound!MI9/Data!$B4*Data!$B6/Data!$B34</f>
        <v>0.77881481481481496</v>
      </c>
      <c r="MK121" s="8">
        <f>Inbound!MJ9/Data!$B4*Data!$B6/Data!$B34</f>
        <v>0.77881481481481496</v>
      </c>
      <c r="ML121" s="8">
        <f>Inbound!MK9/Data!$B4*Data!$B6/Data!$B34</f>
        <v>0.77881481481481496</v>
      </c>
      <c r="MM121" s="8">
        <f>Inbound!ML9/Data!$B4*Data!$B6/Data!$B34</f>
        <v>0.77881481481481496</v>
      </c>
      <c r="MN121" s="8">
        <f>Inbound!MM9/Data!$B4*Data!$B6/Data!$B34</f>
        <v>0</v>
      </c>
      <c r="MO121" s="8">
        <f>Inbound!MN9/Data!$B4*Data!$B6/Data!$B34</f>
        <v>0</v>
      </c>
      <c r="MP121" s="8">
        <f>Inbound!MO9/Data!$B4*Data!$B6/Data!$B34</f>
        <v>0.54266666666666674</v>
      </c>
      <c r="MQ121" s="8">
        <f>Inbound!MP9/Data!$B4*Data!$B6/Data!$B34</f>
        <v>0.54266666666666674</v>
      </c>
      <c r="MR121" s="8">
        <f>Inbound!MQ9/Data!$B4*Data!$B6/Data!$B34</f>
        <v>0.54266666666666674</v>
      </c>
      <c r="MS121" s="8">
        <f>Inbound!MR9/Data!$B4*Data!$B6/Data!$B34</f>
        <v>0.54266666666666674</v>
      </c>
      <c r="MT121" s="8">
        <f>Inbound!MS9/Data!$B4*Data!$B6/Data!$B34</f>
        <v>0.54266666666666674</v>
      </c>
      <c r="MU121" s="8">
        <f>Inbound!MT9/Data!$B4*Data!$B6/Data!$B34</f>
        <v>0</v>
      </c>
      <c r="MV121" s="8">
        <f>Inbound!MU9/Data!$B4*Data!$B6/Data!$B34</f>
        <v>0</v>
      </c>
      <c r="MW121" s="8">
        <f>Inbound!MV9/Data!$B4*Data!$B6/Data!$B34</f>
        <v>0.35155555555555557</v>
      </c>
      <c r="MX121" s="8">
        <f>Inbound!MW9/Data!$B4*Data!$B6/Data!$B34</f>
        <v>0.35155555555555557</v>
      </c>
      <c r="MY121" s="8">
        <f>Inbound!MX9/Data!$B4*Data!$B6/Data!$B34</f>
        <v>0.35155555555555557</v>
      </c>
      <c r="MZ121" s="8">
        <f>Inbound!MY9/Data!$B4*Data!$B6/Data!$B34</f>
        <v>0.35155555555555557</v>
      </c>
      <c r="NA121" s="8">
        <f>Inbound!MZ9/Data!$B4*Data!$B6/Data!$B34</f>
        <v>0.35155555555555557</v>
      </c>
      <c r="NB121" s="8">
        <f>Inbound!NA9/Data!$B4*Data!$B6/Data!$B34</f>
        <v>0</v>
      </c>
      <c r="NC121" s="8">
        <f>Inbound!NB9/Data!$B4*Data!$B6/Data!$B34</f>
        <v>0</v>
      </c>
      <c r="ND121" s="8">
        <f>Inbound!NC9/Data!$B4*Data!$B6/Data!$B34</f>
        <v>8.4444444444444437E-3</v>
      </c>
      <c r="NE121" s="8">
        <f>Inbound!ND9/Data!$B4*Data!$B6/Data!$B34</f>
        <v>8.4444444444444437E-3</v>
      </c>
      <c r="NF121" s="8">
        <f>Inbound!NE9/Data!$B4*Data!$B6/Data!$B34</f>
        <v>8.4444444444444437E-3</v>
      </c>
      <c r="NG121" s="8">
        <f>Inbound!NF9/Data!$B4*Data!$B6/Data!$B34</f>
        <v>8.4444444444444437E-3</v>
      </c>
      <c r="NH121" s="8">
        <f>Inbound!NG9/Data!$B4*Data!$B6/Data!$B34</f>
        <v>8.4444444444444437E-3</v>
      </c>
      <c r="NI121" s="8">
        <f>Inbound!NH9/Data!$B4*Data!$B6/Data!$B34</f>
        <v>0</v>
      </c>
    </row>
    <row r="122" spans="1:373" ht="15">
      <c r="B122" s="8" t="s">
        <v>358</v>
      </c>
      <c r="C122" s="1">
        <v>1</v>
      </c>
      <c r="D122" s="1">
        <v>1</v>
      </c>
      <c r="E122" s="1">
        <v>1</v>
      </c>
      <c r="F122" s="1">
        <v>1</v>
      </c>
      <c r="G122" s="1">
        <v>1</v>
      </c>
      <c r="H122" s="1">
        <v>1</v>
      </c>
      <c r="I122" s="1">
        <v>1</v>
      </c>
      <c r="J122" s="1">
        <v>1</v>
      </c>
      <c r="K122" s="1">
        <v>1</v>
      </c>
      <c r="L122" s="1">
        <v>1</v>
      </c>
      <c r="M122" s="1">
        <v>1</v>
      </c>
      <c r="N122" s="1">
        <v>1</v>
      </c>
      <c r="O122" s="1">
        <v>1</v>
      </c>
      <c r="P122" s="1">
        <v>1</v>
      </c>
      <c r="Q122" s="1">
        <v>1</v>
      </c>
      <c r="R122" s="1">
        <v>1</v>
      </c>
      <c r="S122" s="1">
        <v>1</v>
      </c>
      <c r="T122" s="1">
        <v>1</v>
      </c>
      <c r="U122" s="1">
        <v>1</v>
      </c>
      <c r="V122" s="1">
        <v>1</v>
      </c>
      <c r="W122" s="1">
        <v>1</v>
      </c>
      <c r="X122" s="1">
        <v>1</v>
      </c>
      <c r="Y122" s="1">
        <v>1</v>
      </c>
      <c r="Z122" s="1">
        <v>1</v>
      </c>
      <c r="AA122" s="1">
        <v>1</v>
      </c>
      <c r="AB122" s="1">
        <v>1</v>
      </c>
      <c r="AC122" s="1">
        <v>1</v>
      </c>
      <c r="AD122" s="1">
        <v>1</v>
      </c>
      <c r="AE122" s="1">
        <v>1</v>
      </c>
      <c r="AF122" s="1">
        <v>1</v>
      </c>
      <c r="AG122" s="1">
        <v>1</v>
      </c>
      <c r="AH122" s="1">
        <v>1</v>
      </c>
      <c r="AI122" s="1">
        <v>1</v>
      </c>
      <c r="AJ122" s="1">
        <v>1</v>
      </c>
      <c r="AK122" s="1">
        <v>1</v>
      </c>
      <c r="AL122" s="1">
        <v>1</v>
      </c>
      <c r="AM122" s="1">
        <v>1</v>
      </c>
      <c r="AN122" s="1">
        <v>1</v>
      </c>
      <c r="AO122" s="1">
        <v>1</v>
      </c>
      <c r="AP122" s="1">
        <v>1</v>
      </c>
      <c r="AQ122" s="1">
        <v>1</v>
      </c>
      <c r="AR122" s="1">
        <v>1</v>
      </c>
      <c r="AS122" s="1">
        <v>1</v>
      </c>
      <c r="AT122" s="1">
        <v>1</v>
      </c>
      <c r="AU122" s="1">
        <v>1</v>
      </c>
      <c r="AV122" s="1">
        <v>1</v>
      </c>
      <c r="AW122" s="1">
        <v>1</v>
      </c>
      <c r="AX122" s="1">
        <v>1</v>
      </c>
      <c r="AY122" s="1">
        <v>1</v>
      </c>
      <c r="AZ122" s="1">
        <v>1</v>
      </c>
      <c r="BA122" s="1">
        <v>1</v>
      </c>
      <c r="BB122" s="1">
        <v>1</v>
      </c>
      <c r="BC122" s="1">
        <v>1</v>
      </c>
      <c r="BD122" s="1">
        <v>1</v>
      </c>
      <c r="BE122" s="1">
        <v>1</v>
      </c>
      <c r="BF122" s="1">
        <v>1</v>
      </c>
      <c r="BG122" s="1">
        <v>1</v>
      </c>
      <c r="BH122" s="1">
        <v>1</v>
      </c>
      <c r="BI122" s="1">
        <v>1</v>
      </c>
      <c r="BJ122" s="1">
        <v>1</v>
      </c>
      <c r="BK122" s="1">
        <v>1</v>
      </c>
      <c r="BL122" s="1">
        <v>1</v>
      </c>
      <c r="BM122" s="1">
        <v>1</v>
      </c>
      <c r="BN122" s="1">
        <v>1</v>
      </c>
      <c r="BO122" s="1">
        <v>1</v>
      </c>
      <c r="BP122" s="1">
        <v>1</v>
      </c>
      <c r="BQ122" s="1">
        <v>1</v>
      </c>
      <c r="BR122" s="1">
        <v>1</v>
      </c>
      <c r="BS122" s="1">
        <v>1</v>
      </c>
      <c r="BT122" s="1">
        <v>1</v>
      </c>
      <c r="BU122" s="1">
        <v>1</v>
      </c>
      <c r="BV122" s="1">
        <v>1</v>
      </c>
      <c r="BW122" s="1">
        <v>1</v>
      </c>
      <c r="BX122" s="1">
        <v>1</v>
      </c>
      <c r="BY122" s="1">
        <v>1</v>
      </c>
      <c r="BZ122" s="1">
        <v>1</v>
      </c>
      <c r="CA122" s="1">
        <v>1</v>
      </c>
      <c r="CB122" s="1">
        <v>1</v>
      </c>
      <c r="CC122" s="1">
        <v>1</v>
      </c>
      <c r="CD122" s="1">
        <v>1</v>
      </c>
      <c r="CE122" s="1">
        <v>1</v>
      </c>
      <c r="CF122" s="1">
        <v>1</v>
      </c>
      <c r="CG122" s="1">
        <v>1</v>
      </c>
      <c r="CH122" s="1">
        <v>1</v>
      </c>
      <c r="CI122" s="1">
        <v>1</v>
      </c>
      <c r="CJ122" s="1">
        <v>1</v>
      </c>
      <c r="CK122" s="1">
        <v>1</v>
      </c>
      <c r="CL122" s="1">
        <v>1</v>
      </c>
      <c r="CM122" s="1">
        <v>1</v>
      </c>
      <c r="CN122" s="1">
        <v>1</v>
      </c>
      <c r="CO122" s="1">
        <v>1</v>
      </c>
      <c r="CP122" s="1">
        <v>1</v>
      </c>
      <c r="CQ122" s="1">
        <v>1</v>
      </c>
      <c r="CR122" s="1">
        <v>1</v>
      </c>
      <c r="CS122" s="1">
        <v>1</v>
      </c>
      <c r="CT122" s="1">
        <v>1</v>
      </c>
      <c r="CU122" s="1">
        <v>1</v>
      </c>
      <c r="CV122" s="1">
        <v>1</v>
      </c>
      <c r="CW122" s="1">
        <v>1</v>
      </c>
      <c r="CX122" s="1">
        <v>1</v>
      </c>
      <c r="CY122" s="1">
        <v>1</v>
      </c>
      <c r="CZ122" s="1">
        <v>1</v>
      </c>
      <c r="DA122" s="1">
        <v>1</v>
      </c>
      <c r="DB122" s="1">
        <v>0</v>
      </c>
      <c r="DC122" s="1">
        <v>0</v>
      </c>
      <c r="DD122" s="1">
        <v>1</v>
      </c>
      <c r="DE122" s="1">
        <v>1</v>
      </c>
      <c r="DF122" s="1">
        <v>1</v>
      </c>
      <c r="DG122" s="1">
        <v>1</v>
      </c>
      <c r="DH122" s="1">
        <v>1</v>
      </c>
      <c r="DI122" s="1">
        <v>1</v>
      </c>
      <c r="DJ122" s="1">
        <v>0</v>
      </c>
      <c r="DK122" s="1">
        <v>1</v>
      </c>
      <c r="DL122" s="1">
        <v>1</v>
      </c>
      <c r="DM122" s="1">
        <v>1</v>
      </c>
      <c r="DN122" s="1">
        <v>1</v>
      </c>
      <c r="DO122" s="1">
        <v>1</v>
      </c>
      <c r="DP122" s="1">
        <v>1</v>
      </c>
      <c r="DQ122" s="1">
        <v>1</v>
      </c>
      <c r="DR122" s="1">
        <v>1</v>
      </c>
      <c r="DS122" s="1">
        <v>1</v>
      </c>
      <c r="DT122" s="1">
        <v>1</v>
      </c>
      <c r="DU122" s="1">
        <v>1</v>
      </c>
      <c r="DV122" s="1">
        <v>1</v>
      </c>
      <c r="DW122" s="1">
        <v>1</v>
      </c>
      <c r="DX122" s="1">
        <v>1</v>
      </c>
      <c r="DY122" s="1">
        <v>1</v>
      </c>
      <c r="DZ122" s="1">
        <v>1</v>
      </c>
      <c r="EA122" s="1">
        <v>1</v>
      </c>
      <c r="EB122" s="1">
        <v>1</v>
      </c>
      <c r="EC122" s="1">
        <v>1</v>
      </c>
      <c r="ED122" s="1">
        <v>1</v>
      </c>
      <c r="EE122" s="1">
        <v>1</v>
      </c>
      <c r="EF122" s="1">
        <v>1</v>
      </c>
      <c r="EG122" s="1">
        <v>1</v>
      </c>
      <c r="EH122" s="1">
        <v>1</v>
      </c>
      <c r="EI122" s="1">
        <v>1</v>
      </c>
      <c r="EJ122" s="1">
        <v>1</v>
      </c>
      <c r="EK122" s="1">
        <v>1</v>
      </c>
      <c r="EL122" s="1">
        <v>1</v>
      </c>
      <c r="EM122" s="1">
        <v>1</v>
      </c>
      <c r="EN122" s="1">
        <v>1</v>
      </c>
      <c r="EO122" s="1">
        <v>1</v>
      </c>
      <c r="EP122" s="1">
        <v>1</v>
      </c>
      <c r="EQ122" s="1">
        <v>1</v>
      </c>
      <c r="ER122" s="1">
        <v>1</v>
      </c>
      <c r="ES122" s="1">
        <v>1</v>
      </c>
      <c r="ET122" s="1">
        <v>1</v>
      </c>
      <c r="EU122" s="1">
        <v>1</v>
      </c>
      <c r="EV122" s="1">
        <v>1</v>
      </c>
      <c r="EW122" s="1">
        <v>1</v>
      </c>
      <c r="EX122" s="1">
        <v>1</v>
      </c>
      <c r="EY122" s="1">
        <v>1</v>
      </c>
      <c r="EZ122" s="1">
        <v>1</v>
      </c>
      <c r="FA122" s="1">
        <v>1</v>
      </c>
      <c r="FB122" s="1">
        <v>1</v>
      </c>
      <c r="FC122" s="1">
        <v>1</v>
      </c>
      <c r="FD122" s="1">
        <v>1</v>
      </c>
      <c r="FE122" s="1">
        <v>1</v>
      </c>
      <c r="FF122" s="1">
        <v>1</v>
      </c>
      <c r="FG122" s="1">
        <v>1</v>
      </c>
      <c r="FH122" s="1">
        <v>1</v>
      </c>
      <c r="FI122" s="1">
        <v>1</v>
      </c>
      <c r="FJ122" s="1">
        <v>1</v>
      </c>
      <c r="FK122" s="1">
        <v>1</v>
      </c>
      <c r="FL122" s="1">
        <v>1</v>
      </c>
      <c r="FM122" s="1">
        <v>1</v>
      </c>
      <c r="FN122" s="1">
        <v>1</v>
      </c>
      <c r="FO122" s="1">
        <v>1</v>
      </c>
      <c r="FP122" s="1">
        <v>1</v>
      </c>
      <c r="FQ122" s="1">
        <v>1</v>
      </c>
      <c r="FR122" s="1">
        <v>1</v>
      </c>
      <c r="FS122" s="1">
        <v>1</v>
      </c>
      <c r="FT122" s="1">
        <v>1</v>
      </c>
      <c r="FU122" s="1">
        <v>1</v>
      </c>
      <c r="FV122" s="1">
        <v>1</v>
      </c>
      <c r="FW122" s="1">
        <v>1</v>
      </c>
      <c r="FX122" s="1">
        <v>1</v>
      </c>
      <c r="FY122" s="1">
        <v>1</v>
      </c>
      <c r="FZ122" s="1">
        <v>1</v>
      </c>
      <c r="GA122" s="1">
        <v>1</v>
      </c>
      <c r="GB122" s="1">
        <v>1</v>
      </c>
      <c r="GC122" s="1">
        <v>1</v>
      </c>
      <c r="GD122" s="1">
        <v>1</v>
      </c>
      <c r="GE122" s="1">
        <v>1</v>
      </c>
      <c r="GF122" s="1">
        <v>1</v>
      </c>
      <c r="GG122" s="1">
        <v>1</v>
      </c>
      <c r="GH122" s="1">
        <v>1</v>
      </c>
      <c r="GI122" s="1">
        <v>1</v>
      </c>
      <c r="GJ122" s="1">
        <v>1</v>
      </c>
      <c r="GK122" s="1">
        <v>1</v>
      </c>
      <c r="GL122" s="1">
        <v>1</v>
      </c>
      <c r="GM122" s="1">
        <v>1</v>
      </c>
      <c r="GN122" s="1">
        <v>1</v>
      </c>
      <c r="GO122" s="1">
        <v>1</v>
      </c>
      <c r="GP122" s="1">
        <v>1</v>
      </c>
      <c r="GQ122" s="1">
        <v>1</v>
      </c>
      <c r="GR122" s="1">
        <v>1</v>
      </c>
      <c r="GS122" s="1">
        <v>1</v>
      </c>
      <c r="GT122" s="1">
        <v>1</v>
      </c>
      <c r="GU122" s="1">
        <v>1</v>
      </c>
      <c r="GV122" s="1">
        <v>1</v>
      </c>
      <c r="GW122" s="1">
        <v>1</v>
      </c>
      <c r="GX122" s="1">
        <v>1</v>
      </c>
      <c r="GY122" s="1">
        <v>1</v>
      </c>
      <c r="GZ122" s="1">
        <v>1</v>
      </c>
      <c r="HA122" s="1">
        <v>1</v>
      </c>
      <c r="HB122" s="1">
        <v>1</v>
      </c>
      <c r="HC122" s="1">
        <v>1</v>
      </c>
      <c r="HD122" s="1">
        <v>1</v>
      </c>
      <c r="HE122" s="1">
        <v>1</v>
      </c>
      <c r="HF122" s="1">
        <v>1</v>
      </c>
      <c r="HG122" s="1">
        <v>1</v>
      </c>
      <c r="HH122" s="1">
        <v>1</v>
      </c>
      <c r="HI122" s="1">
        <v>1</v>
      </c>
      <c r="HJ122" s="1">
        <v>1</v>
      </c>
      <c r="HK122" s="1">
        <v>1</v>
      </c>
      <c r="HL122" s="1">
        <v>1</v>
      </c>
      <c r="HM122" s="1">
        <v>1</v>
      </c>
      <c r="HN122" s="1">
        <v>1</v>
      </c>
      <c r="HO122" s="1">
        <v>1</v>
      </c>
      <c r="HP122" s="1">
        <v>1</v>
      </c>
      <c r="HQ122" s="1">
        <v>1</v>
      </c>
      <c r="HR122" s="1">
        <v>1</v>
      </c>
      <c r="HS122" s="1">
        <v>1</v>
      </c>
      <c r="HT122" s="1">
        <v>1</v>
      </c>
      <c r="HU122" s="1">
        <v>1</v>
      </c>
      <c r="HV122" s="1">
        <v>1</v>
      </c>
      <c r="HW122" s="1">
        <v>1</v>
      </c>
      <c r="HX122" s="1">
        <v>1</v>
      </c>
      <c r="HY122" s="1">
        <v>1</v>
      </c>
      <c r="HZ122" s="1">
        <v>1</v>
      </c>
      <c r="IA122" s="1">
        <v>1</v>
      </c>
      <c r="IB122" s="1">
        <v>1</v>
      </c>
      <c r="IC122" s="1">
        <v>1</v>
      </c>
      <c r="ID122" s="1">
        <v>1</v>
      </c>
      <c r="IE122" s="1">
        <v>1</v>
      </c>
      <c r="IF122" s="1">
        <v>1</v>
      </c>
      <c r="IG122" s="1">
        <v>1</v>
      </c>
      <c r="IH122" s="1">
        <v>1</v>
      </c>
      <c r="II122" s="1">
        <v>1</v>
      </c>
      <c r="IJ122" s="1">
        <v>1</v>
      </c>
      <c r="IK122" s="1">
        <v>1</v>
      </c>
      <c r="IL122" s="1">
        <v>1</v>
      </c>
      <c r="IM122" s="1">
        <v>1</v>
      </c>
      <c r="IN122" s="1">
        <v>1</v>
      </c>
      <c r="IO122" s="1">
        <v>1</v>
      </c>
      <c r="IP122" s="1">
        <v>1</v>
      </c>
      <c r="IQ122" s="1">
        <v>1</v>
      </c>
      <c r="IR122" s="1">
        <v>1</v>
      </c>
      <c r="IS122" s="1">
        <v>1</v>
      </c>
      <c r="IT122" s="1">
        <v>1</v>
      </c>
      <c r="IU122" s="1">
        <v>1</v>
      </c>
      <c r="IV122" s="1">
        <v>1</v>
      </c>
      <c r="IW122" s="1">
        <v>1</v>
      </c>
      <c r="IX122" s="1">
        <v>1</v>
      </c>
      <c r="IY122" s="1">
        <v>1</v>
      </c>
      <c r="IZ122" s="1">
        <v>1</v>
      </c>
      <c r="JA122" s="1">
        <v>1</v>
      </c>
      <c r="JB122" s="1">
        <v>1</v>
      </c>
      <c r="JC122" s="1">
        <v>1</v>
      </c>
      <c r="JD122" s="1">
        <v>1</v>
      </c>
      <c r="JE122" s="1">
        <v>1</v>
      </c>
      <c r="JF122" s="1">
        <v>1</v>
      </c>
      <c r="JG122" s="1">
        <v>1</v>
      </c>
      <c r="JH122" s="1">
        <v>1</v>
      </c>
      <c r="JI122" s="1">
        <v>1</v>
      </c>
      <c r="JJ122" s="1">
        <v>1</v>
      </c>
      <c r="JK122" s="1">
        <v>1</v>
      </c>
      <c r="JL122" s="1">
        <v>1</v>
      </c>
      <c r="JM122" s="1">
        <v>1</v>
      </c>
      <c r="JN122" s="1">
        <v>1</v>
      </c>
      <c r="JO122" s="1">
        <v>1</v>
      </c>
      <c r="JP122" s="1">
        <v>1</v>
      </c>
      <c r="JQ122" s="1">
        <v>1</v>
      </c>
      <c r="JR122" s="1">
        <v>1</v>
      </c>
      <c r="JS122" s="1">
        <v>1</v>
      </c>
      <c r="JT122" s="1">
        <v>1</v>
      </c>
      <c r="JU122" s="1">
        <v>1</v>
      </c>
      <c r="JV122" s="1">
        <v>1</v>
      </c>
      <c r="JW122" s="1">
        <v>1</v>
      </c>
      <c r="JX122" s="1">
        <v>1</v>
      </c>
      <c r="JY122" s="1">
        <v>1</v>
      </c>
      <c r="JZ122" s="1">
        <v>1</v>
      </c>
      <c r="KA122" s="1">
        <v>1</v>
      </c>
      <c r="KB122" s="1">
        <v>1</v>
      </c>
      <c r="KC122" s="1">
        <v>1</v>
      </c>
      <c r="KD122" s="1">
        <v>1</v>
      </c>
      <c r="KE122" s="1">
        <v>1</v>
      </c>
      <c r="KF122" s="1">
        <v>1</v>
      </c>
      <c r="KG122" s="1">
        <v>1</v>
      </c>
      <c r="KH122" s="1">
        <v>1</v>
      </c>
      <c r="KI122" s="1">
        <v>1</v>
      </c>
      <c r="KJ122" s="1">
        <v>1</v>
      </c>
      <c r="KK122" s="1">
        <v>1</v>
      </c>
      <c r="KL122" s="1">
        <v>1</v>
      </c>
      <c r="KM122" s="1">
        <v>1</v>
      </c>
      <c r="KN122" s="1">
        <v>1</v>
      </c>
      <c r="KO122" s="1">
        <v>1</v>
      </c>
      <c r="KP122" s="1">
        <v>1</v>
      </c>
      <c r="KQ122" s="1">
        <v>1</v>
      </c>
      <c r="KR122" s="1">
        <v>1</v>
      </c>
      <c r="KS122" s="1">
        <v>1</v>
      </c>
      <c r="KT122" s="1">
        <v>1</v>
      </c>
      <c r="KU122" s="1">
        <v>1</v>
      </c>
      <c r="KV122" s="1">
        <v>1</v>
      </c>
      <c r="KW122" s="1">
        <v>1</v>
      </c>
      <c r="KX122" s="1">
        <v>1</v>
      </c>
      <c r="KY122" s="1">
        <v>1</v>
      </c>
      <c r="KZ122" s="1">
        <v>1</v>
      </c>
      <c r="LA122" s="1">
        <v>1</v>
      </c>
      <c r="LB122" s="1">
        <v>1</v>
      </c>
      <c r="LC122" s="1">
        <v>1</v>
      </c>
      <c r="LD122" s="1">
        <v>1</v>
      </c>
      <c r="LE122" s="1">
        <v>1</v>
      </c>
      <c r="LF122" s="1">
        <v>1</v>
      </c>
      <c r="LG122" s="1">
        <v>1</v>
      </c>
      <c r="LH122" s="1">
        <v>1</v>
      </c>
      <c r="LI122" s="1">
        <v>1</v>
      </c>
      <c r="LJ122" s="1">
        <v>1</v>
      </c>
      <c r="LK122" s="1">
        <v>1</v>
      </c>
      <c r="LL122" s="1">
        <v>1</v>
      </c>
      <c r="LM122" s="1">
        <v>1</v>
      </c>
      <c r="LN122" s="1">
        <v>1</v>
      </c>
      <c r="LO122" s="1">
        <v>1</v>
      </c>
      <c r="LP122" s="1">
        <v>1</v>
      </c>
      <c r="LQ122" s="1">
        <v>1</v>
      </c>
      <c r="LR122" s="1">
        <v>1</v>
      </c>
      <c r="LS122" s="1">
        <v>1</v>
      </c>
      <c r="LT122" s="1">
        <v>1</v>
      </c>
      <c r="LU122" s="1">
        <v>1</v>
      </c>
      <c r="LV122" s="1">
        <v>1</v>
      </c>
      <c r="LW122" s="1">
        <v>1</v>
      </c>
      <c r="LX122" s="1">
        <v>1</v>
      </c>
      <c r="LY122" s="1">
        <v>1</v>
      </c>
      <c r="LZ122" s="1">
        <v>1</v>
      </c>
      <c r="MA122" s="1">
        <v>1</v>
      </c>
      <c r="MB122" s="1">
        <v>1</v>
      </c>
      <c r="MC122" s="1">
        <v>1</v>
      </c>
      <c r="MD122" s="1">
        <v>1</v>
      </c>
      <c r="ME122" s="1">
        <v>1</v>
      </c>
      <c r="MF122" s="1">
        <v>1</v>
      </c>
      <c r="MG122" s="1">
        <v>1</v>
      </c>
      <c r="MH122" s="1">
        <v>1</v>
      </c>
      <c r="MI122" s="1">
        <v>1</v>
      </c>
      <c r="MJ122" s="1">
        <v>1</v>
      </c>
      <c r="MK122" s="1">
        <v>1</v>
      </c>
      <c r="ML122" s="1">
        <v>1</v>
      </c>
      <c r="MM122" s="1">
        <v>1</v>
      </c>
      <c r="MN122" s="1">
        <v>1</v>
      </c>
      <c r="MO122" s="1">
        <v>1</v>
      </c>
      <c r="MP122" s="1">
        <v>1</v>
      </c>
      <c r="MQ122" s="1">
        <v>1</v>
      </c>
      <c r="MR122" s="1">
        <v>1</v>
      </c>
      <c r="MS122" s="1">
        <v>1</v>
      </c>
      <c r="MT122" s="1">
        <v>1</v>
      </c>
      <c r="MU122" s="1">
        <v>1</v>
      </c>
      <c r="MV122" s="1">
        <v>1</v>
      </c>
      <c r="MW122" s="1">
        <v>1</v>
      </c>
      <c r="MX122" s="1">
        <v>1</v>
      </c>
      <c r="MY122" s="1">
        <v>1</v>
      </c>
      <c r="MZ122" s="1">
        <v>1</v>
      </c>
      <c r="NA122" s="1">
        <v>1</v>
      </c>
      <c r="NB122" s="1">
        <v>1</v>
      </c>
      <c r="NC122" s="1">
        <v>1</v>
      </c>
      <c r="ND122" s="1">
        <v>1</v>
      </c>
      <c r="NE122" s="1">
        <v>1</v>
      </c>
      <c r="NF122" s="1">
        <v>1</v>
      </c>
      <c r="NG122" s="1">
        <v>1</v>
      </c>
      <c r="NH122" s="1">
        <v>1</v>
      </c>
      <c r="NI122" s="1">
        <v>1</v>
      </c>
    </row>
    <row r="123" spans="1:373" ht="15">
      <c r="B123" s="8" t="s">
        <v>372</v>
      </c>
      <c r="C123" s="7">
        <f>C115/Data!$B4/Data!$B53</f>
        <v>0.25777777777777777</v>
      </c>
      <c r="D123" s="7">
        <f>D115/Data!$B4/Data!$B53</f>
        <v>0.25777777777777777</v>
      </c>
      <c r="E123" s="7">
        <f>E115/Data!$B4/Data!$B53</f>
        <v>0.28999999999999998</v>
      </c>
      <c r="F123" s="7">
        <f>F115/Data!$B4/Data!$B53</f>
        <v>0.28999999999999998</v>
      </c>
      <c r="G123" s="7">
        <f>G115/Data!$B4/Data!$B53</f>
        <v>0.28999999999999998</v>
      </c>
      <c r="H123" s="7">
        <f>H115/Data!$B4/Data!$B53</f>
        <v>0</v>
      </c>
      <c r="I123" s="7">
        <f>I115/Data!$B4/Data!$B53</f>
        <v>0</v>
      </c>
      <c r="J123" s="7">
        <f>J115/Data!$B4/Data!$B53</f>
        <v>0.25777777777777777</v>
      </c>
      <c r="K123" s="7">
        <f>K115/Data!$B4/Data!$B53</f>
        <v>0.25777777777777777</v>
      </c>
      <c r="L123" s="7">
        <f>L115/Data!$B4/Data!$B53</f>
        <v>0.28999999999999998</v>
      </c>
      <c r="M123" s="7">
        <f>M115/Data!$B4/Data!$B53</f>
        <v>0.28999999999999998</v>
      </c>
      <c r="N123" s="7">
        <f>N115/Data!$B4/Data!$B53</f>
        <v>0.28999999999999998</v>
      </c>
      <c r="O123" s="7">
        <f>O115/Data!$B4/Data!$B53</f>
        <v>0</v>
      </c>
      <c r="P123" s="7">
        <f>P115/Data!$B4/Data!$B53</f>
        <v>0</v>
      </c>
      <c r="Q123" s="7">
        <f>Q115/Data!$B4/Data!$B53</f>
        <v>0.25777777777777777</v>
      </c>
      <c r="R123" s="7">
        <f>R115/Data!$B4/Data!$B53</f>
        <v>0.25777777777777777</v>
      </c>
      <c r="S123" s="7">
        <f>S115/Data!$B4/Data!$B53</f>
        <v>0.28999999999999998</v>
      </c>
      <c r="T123" s="7">
        <f>T115/Data!$B4/Data!$B53</f>
        <v>0.28999999999999998</v>
      </c>
      <c r="U123" s="7">
        <f>U115/Data!$B4/Data!$B53</f>
        <v>0.28999999999999998</v>
      </c>
      <c r="V123" s="7">
        <f>V115/Data!$B4/Data!$B53</f>
        <v>0</v>
      </c>
      <c r="W123" s="7">
        <f>W115/Data!$B4/Data!$B53</f>
        <v>0</v>
      </c>
      <c r="X123" s="7">
        <f>X115/Data!$B4/Data!$B53</f>
        <v>0.25777777777777777</v>
      </c>
      <c r="Y123" s="7">
        <f>Y115/Data!$B4/Data!$B53</f>
        <v>0.25777777777777777</v>
      </c>
      <c r="Z123" s="7">
        <f>Z115/Data!$B4/Data!$B53</f>
        <v>0.28999999999999998</v>
      </c>
      <c r="AA123" s="7">
        <f>AA115/Data!$B4/Data!$B53</f>
        <v>0.28999999999999998</v>
      </c>
      <c r="AB123" s="7">
        <f>AB115/Data!$B4/Data!$B53</f>
        <v>0.28999999999999998</v>
      </c>
      <c r="AC123" s="7">
        <f>AC115/Data!$B4/Data!$B53</f>
        <v>0</v>
      </c>
      <c r="AD123" s="7">
        <f>AD115/Data!$B4/Data!$B53</f>
        <v>0</v>
      </c>
      <c r="AE123" s="7">
        <f>AE115/Data!$B4/Data!$B53</f>
        <v>0.25777777777777777</v>
      </c>
      <c r="AF123" s="7">
        <f>AF115/Data!$B4/Data!$B53</f>
        <v>0.25777777777777777</v>
      </c>
      <c r="AG123" s="7">
        <f>AG115/Data!$B4/Data!$B53</f>
        <v>0.28999999999999998</v>
      </c>
      <c r="AH123" s="7">
        <f>AH115/Data!$B4/Data!$B53</f>
        <v>0.28999999999999998</v>
      </c>
      <c r="AI123" s="7">
        <f>AI115/Data!$B4/Data!$B53</f>
        <v>0.28999999999999998</v>
      </c>
      <c r="AJ123" s="7">
        <f>AJ115/Data!$B4/Data!$B53</f>
        <v>0</v>
      </c>
      <c r="AK123" s="7">
        <f>AK115/Data!$B4/Data!$B53</f>
        <v>0</v>
      </c>
      <c r="AL123" s="7">
        <f>AL115/Data!$B4/Data!$B53</f>
        <v>0.25777777777777777</v>
      </c>
      <c r="AM123" s="7">
        <f>AM115/Data!$B4/Data!$B53</f>
        <v>0.25777777777777777</v>
      </c>
      <c r="AN123" s="7">
        <f>AN115/Data!$B4/Data!$B53</f>
        <v>0.28999999999999998</v>
      </c>
      <c r="AO123" s="7">
        <f>AO115/Data!$B4/Data!$B53</f>
        <v>0.28999999999999998</v>
      </c>
      <c r="AP123" s="7">
        <f>AP115/Data!$B4/Data!$B53</f>
        <v>0.28999999999999998</v>
      </c>
      <c r="AQ123" s="7">
        <f>AQ115/Data!$B4/Data!$B53</f>
        <v>0</v>
      </c>
      <c r="AR123" s="7">
        <f>AR115/Data!$B4/Data!$B53</f>
        <v>0</v>
      </c>
      <c r="AS123" s="7">
        <f>AS115/Data!$B4/Data!$B53</f>
        <v>0.25777777777777777</v>
      </c>
      <c r="AT123" s="7">
        <f>AT115/Data!$B4/Data!$B53</f>
        <v>0.25777777777777777</v>
      </c>
      <c r="AU123" s="7">
        <f>AU115/Data!$B4/Data!$B53</f>
        <v>0.28999999999999998</v>
      </c>
      <c r="AV123" s="7">
        <f>AV115/Data!$B4/Data!$B53</f>
        <v>0.28999999999999998</v>
      </c>
      <c r="AW123" s="7">
        <f>AW115/Data!$B4/Data!$B53</f>
        <v>0.28999999999999998</v>
      </c>
      <c r="AX123" s="7">
        <f>AX115/Data!$B4/Data!$B53</f>
        <v>0</v>
      </c>
      <c r="AY123" s="7">
        <f>AY115/Data!$B4/Data!$B53</f>
        <v>0</v>
      </c>
      <c r="AZ123" s="7">
        <f>AZ115/Data!$B4/Data!$B53</f>
        <v>0.25777777777777777</v>
      </c>
      <c r="BA123" s="7">
        <f>BA115/Data!$B4/Data!$B53</f>
        <v>0.25777777777777777</v>
      </c>
      <c r="BB123" s="7">
        <f>BB115/Data!$B4/Data!$B53</f>
        <v>0.28999999999999998</v>
      </c>
      <c r="BC123" s="7">
        <f>BC115/Data!$B4/Data!$B53</f>
        <v>0.28999999999999998</v>
      </c>
      <c r="BD123" s="7">
        <f>BD115/Data!$B4/Data!$B53</f>
        <v>0.28999999999999998</v>
      </c>
      <c r="BE123" s="7">
        <f>BE115/Data!$B4/Data!$B53</f>
        <v>0</v>
      </c>
      <c r="BF123" s="7">
        <f>BF115/Data!$B4/Data!$B53</f>
        <v>0</v>
      </c>
      <c r="BG123" s="7">
        <f>BG115/Data!$B4/Data!$B53</f>
        <v>0.25777777777777777</v>
      </c>
      <c r="BH123" s="7">
        <f>BH115/Data!$B4/Data!$B53</f>
        <v>0.25777777777777777</v>
      </c>
      <c r="BI123" s="7">
        <f>BI115/Data!$B4/Data!$B53</f>
        <v>0.28999999999999998</v>
      </c>
      <c r="BJ123" s="7">
        <f>BJ115/Data!$B4/Data!$B53</f>
        <v>0.28999999999999998</v>
      </c>
      <c r="BK123" s="7">
        <f>BK115/Data!$B4/Data!$B53</f>
        <v>0.28999999999999998</v>
      </c>
      <c r="BL123" s="7">
        <f>BL115/Data!$B4/Data!$B53</f>
        <v>0</v>
      </c>
      <c r="BM123" s="7">
        <f>BM115/Data!$B4/Data!$B53</f>
        <v>0</v>
      </c>
      <c r="BN123" s="7">
        <f>BN115/Data!$B4/Data!$B53</f>
        <v>0.25777777777777777</v>
      </c>
      <c r="BO123" s="7">
        <f>BO115/Data!$B4/Data!$B53</f>
        <v>0.25777777777777777</v>
      </c>
      <c r="BP123" s="7">
        <f>BP115/Data!$B4/Data!$B53</f>
        <v>0.28999999999999998</v>
      </c>
      <c r="BQ123" s="7">
        <f>BQ115/Data!$B4/Data!$B53</f>
        <v>0.28999999999999998</v>
      </c>
      <c r="BR123" s="7">
        <f>BR115/Data!$B4/Data!$B53</f>
        <v>0.28999999999999998</v>
      </c>
      <c r="BS123" s="7">
        <f>BS115/Data!$B4/Data!$B53</f>
        <v>0</v>
      </c>
      <c r="BT123" s="7">
        <f>BT115/Data!$B4/Data!$B53</f>
        <v>0</v>
      </c>
      <c r="BU123" s="7">
        <f>BU115/Data!$B4/Data!$B53</f>
        <v>0.25777777777777777</v>
      </c>
      <c r="BV123" s="7">
        <f>BV115/Data!$B4/Data!$B53</f>
        <v>0.25777777777777777</v>
      </c>
      <c r="BW123" s="7">
        <f>BW115/Data!$B4/Data!$B53</f>
        <v>0.28999999999999998</v>
      </c>
      <c r="BX123" s="7">
        <f>BX115/Data!$B4/Data!$B53</f>
        <v>0.28999999999999998</v>
      </c>
      <c r="BY123" s="7">
        <f>BY115/Data!$B4/Data!$B53</f>
        <v>0.28999999999999998</v>
      </c>
      <c r="BZ123" s="7">
        <f>BZ115/Data!$B4/Data!$B53</f>
        <v>0</v>
      </c>
      <c r="CA123" s="7">
        <f>CA115/Data!$B4/Data!$B53</f>
        <v>0</v>
      </c>
      <c r="CB123" s="7">
        <f>CB115/Data!$B4/Data!$B53</f>
        <v>0.25777777777777777</v>
      </c>
      <c r="CC123" s="7">
        <f>CC115/Data!$B4/Data!$B53</f>
        <v>0.25777777777777777</v>
      </c>
      <c r="CD123" s="7">
        <f>CD115/Data!$B4/Data!$B53</f>
        <v>0</v>
      </c>
      <c r="CE123" s="7">
        <f>CE115/Data!$B4/Data!$B53</f>
        <v>0</v>
      </c>
      <c r="CF123" s="7">
        <f>CF115/Data!$B4/Data!$B53</f>
        <v>0</v>
      </c>
      <c r="CG123" s="7">
        <f>CG115/Data!$B4/Data!$B53</f>
        <v>0</v>
      </c>
      <c r="CH123" s="7">
        <f>CH115/Data!$B4/Data!$B53</f>
        <v>0</v>
      </c>
      <c r="CI123" s="7">
        <f>CI115/Data!$B4/Data!$B53</f>
        <v>0</v>
      </c>
      <c r="CJ123" s="7">
        <f>CJ115/Data!$B4/Data!$B53</f>
        <v>0</v>
      </c>
      <c r="CK123" s="7">
        <f>CK115/Data!$B4/Data!$B53</f>
        <v>0</v>
      </c>
      <c r="CL123" s="7">
        <f>CL115/Data!$B4/Data!$B53</f>
        <v>0</v>
      </c>
      <c r="CM123" s="7">
        <f>CM115/Data!$B4/Data!$B53</f>
        <v>0</v>
      </c>
      <c r="CN123" s="7">
        <f>CN115/Data!$B4/Data!$B53</f>
        <v>0</v>
      </c>
      <c r="CO123" s="7">
        <f>CO115/Data!$B4/Data!$B53</f>
        <v>0</v>
      </c>
      <c r="CP123" s="7">
        <f>CP115/Data!$B4/Data!$B53</f>
        <v>0</v>
      </c>
      <c r="CQ123" s="7">
        <f>CQ115/Data!$B4/Data!$B53</f>
        <v>0.25777777777777777</v>
      </c>
      <c r="CR123" s="7">
        <f>CR115/Data!$B4/Data!$B53</f>
        <v>0.28999999999999998</v>
      </c>
      <c r="CS123" s="7">
        <f>CS115/Data!$B4/Data!$B53</f>
        <v>0.28999999999999998</v>
      </c>
      <c r="CT123" s="7">
        <f>CT115/Data!$B4/Data!$B53</f>
        <v>0.28999999999999998</v>
      </c>
      <c r="CU123" s="7">
        <f>CU115/Data!$B4/Data!$B53</f>
        <v>0</v>
      </c>
      <c r="CV123" s="7">
        <f>CV115/Data!$B4/Data!$B53</f>
        <v>0</v>
      </c>
      <c r="CW123" s="7">
        <f>CW115/Data!$B4/Data!$B53</f>
        <v>0.25777777777777777</v>
      </c>
      <c r="CX123" s="7">
        <f>CX115/Data!$B4/Data!$B53</f>
        <v>0.25777777777777777</v>
      </c>
      <c r="CY123" s="7">
        <f>CY115/Data!$B4/Data!$B53</f>
        <v>0.28999999999999998</v>
      </c>
      <c r="CZ123" s="7">
        <f>CZ115/Data!$B4/Data!$B53</f>
        <v>0.28999999999999998</v>
      </c>
      <c r="DA123" s="7">
        <f>DA115/Data!$B4/Data!$B53</f>
        <v>0.28999999999999998</v>
      </c>
      <c r="DB123" s="7">
        <f>DB115/Data!$B4/Data!$B53</f>
        <v>0</v>
      </c>
      <c r="DC123" s="7">
        <f>DC115/Data!$B4/Data!$B53</f>
        <v>0</v>
      </c>
      <c r="DD123" s="7">
        <f>DD115/Data!$B4/Data!$B53</f>
        <v>0</v>
      </c>
      <c r="DE123" s="7">
        <f>DE115/Data!$B4/Data!$B53</f>
        <v>0</v>
      </c>
      <c r="DF123" s="7">
        <f>DF115/Data!$B4/Data!$B53</f>
        <v>0</v>
      </c>
      <c r="DG123" s="7">
        <f>DG115/Data!$B4/Data!$B53</f>
        <v>0.28999999999999998</v>
      </c>
      <c r="DH123" s="7">
        <f>DH115/Data!$B4/Data!$B53</f>
        <v>0.28999999999999998</v>
      </c>
      <c r="DI123" s="7">
        <f>DI115/Data!$B4/Data!$B53</f>
        <v>0</v>
      </c>
      <c r="DJ123" s="7">
        <f>DJ115/Data!$B4/Data!$B53</f>
        <v>0</v>
      </c>
      <c r="DK123" s="7">
        <f>DK115/Data!$B4/Data!$B53</f>
        <v>0</v>
      </c>
      <c r="DL123" s="7">
        <f>DL115/Data!$B4/Data!$B53</f>
        <v>0.25777777777777777</v>
      </c>
      <c r="DM123" s="7">
        <f>DM115/Data!$B4/Data!$B53</f>
        <v>0.28999999999999998</v>
      </c>
      <c r="DN123" s="7">
        <f>DN115/Data!$B4/Data!$B53</f>
        <v>0.28999999999999998</v>
      </c>
      <c r="DO123" s="7">
        <f>DO115/Data!$B4/Data!$B53</f>
        <v>0.28999999999999998</v>
      </c>
      <c r="DP123" s="7">
        <f>DP115/Data!$B4/Data!$B53</f>
        <v>0</v>
      </c>
      <c r="DQ123" s="7">
        <f>DQ115/Data!$B4/Data!$B53</f>
        <v>0</v>
      </c>
      <c r="DR123" s="7">
        <f>DR115/Data!$B4/Data!$B53</f>
        <v>0.25777777777777777</v>
      </c>
      <c r="DS123" s="7">
        <f>DS115/Data!$B4/Data!$B53</f>
        <v>0.73644444444444446</v>
      </c>
      <c r="DT123" s="7">
        <f>DT115/Data!$B4/Data!$B53</f>
        <v>0.8284999999999999</v>
      </c>
      <c r="DU123" s="7">
        <f>DU115/Data!$B4/Data!$B53</f>
        <v>0.8284999999999999</v>
      </c>
      <c r="DV123" s="7">
        <f>DV115/Data!$B4/Data!$B53</f>
        <v>0.8284999999999999</v>
      </c>
      <c r="DW123" s="7">
        <f>DW115/Data!$B4/Data!$B53</f>
        <v>0</v>
      </c>
      <c r="DX123" s="7">
        <f>DX115/Data!$B4/Data!$B53</f>
        <v>0</v>
      </c>
      <c r="DY123" s="7">
        <f>DY115/Data!$B4/Data!$B53</f>
        <v>0.73644444444444446</v>
      </c>
      <c r="DZ123" s="7">
        <f>DZ115/Data!$B4/Data!$B53</f>
        <v>0.73644444444444446</v>
      </c>
      <c r="EA123" s="7">
        <f>EA115/Data!$B4/Data!$B53</f>
        <v>0.8284999999999999</v>
      </c>
      <c r="EB123" s="7">
        <f>EB115/Data!$B4/Data!$B53</f>
        <v>0.8284999999999999</v>
      </c>
      <c r="EC123" s="7">
        <f>EC115/Data!$B4/Data!$B53</f>
        <v>0.8284999999999999</v>
      </c>
      <c r="ED123" s="7">
        <f>ED115/Data!$B4/Data!$B53</f>
        <v>0</v>
      </c>
      <c r="EE123" s="7">
        <f>EE115/Data!$B4/Data!$B53</f>
        <v>0</v>
      </c>
      <c r="EF123" s="7">
        <f>EF115/Data!$B4/Data!$B53</f>
        <v>0.73644444444444446</v>
      </c>
      <c r="EG123" s="7">
        <f>EG115/Data!$B4/Data!$B53</f>
        <v>0.73644444444444446</v>
      </c>
      <c r="EH123" s="7">
        <f>EH115/Data!$B4/Data!$B53</f>
        <v>0.8284999999999999</v>
      </c>
      <c r="EI123" s="7">
        <f>EI115/Data!$B4/Data!$B53</f>
        <v>0.8284999999999999</v>
      </c>
      <c r="EJ123" s="7">
        <f>EJ115/Data!$B4/Data!$B53</f>
        <v>0.28999999999999998</v>
      </c>
      <c r="EK123" s="7">
        <f>EK115/Data!$B4/Data!$B53</f>
        <v>0</v>
      </c>
      <c r="EL123" s="7">
        <f>EL115/Data!$B4/Data!$B53</f>
        <v>0</v>
      </c>
      <c r="EM123" s="7">
        <f>EM115/Data!$B4/Data!$B53</f>
        <v>0.25777777777777777</v>
      </c>
      <c r="EN123" s="7">
        <f>EN115/Data!$B4/Data!$B53</f>
        <v>0.25777777777777777</v>
      </c>
      <c r="EO123" s="7">
        <f>EO115/Data!$B4/Data!$B53</f>
        <v>0.28999999999999998</v>
      </c>
      <c r="EP123" s="7">
        <f>EP115/Data!$B4/Data!$B53</f>
        <v>0.28999999999999998</v>
      </c>
      <c r="EQ123" s="7">
        <f>EQ115/Data!$B4/Data!$B53</f>
        <v>0.28999999999999998</v>
      </c>
      <c r="ER123" s="7">
        <f>ER115/Data!$B4/Data!$B53</f>
        <v>0</v>
      </c>
      <c r="ES123" s="7">
        <f>ES115/Data!$B4/Data!$B53</f>
        <v>0</v>
      </c>
      <c r="ET123" s="7">
        <f>ET115/Data!$B4/Data!$B53</f>
        <v>0.25777777777777777</v>
      </c>
      <c r="EU123" s="7">
        <f>EU115/Data!$B4/Data!$B53</f>
        <v>0.25777777777777777</v>
      </c>
      <c r="EV123" s="7">
        <f>EV115/Data!$B4/Data!$B53</f>
        <v>0.28999999999999998</v>
      </c>
      <c r="EW123" s="7">
        <f>EW115/Data!$B4/Data!$B53</f>
        <v>0.28999999999999998</v>
      </c>
      <c r="EX123" s="7">
        <f>EX115/Data!$B4/Data!$B53</f>
        <v>0.28999999999999998</v>
      </c>
      <c r="EY123" s="7">
        <f>EY115/Data!$B4/Data!$B53</f>
        <v>0</v>
      </c>
      <c r="EZ123" s="7">
        <f>EZ115/Data!$B4/Data!$B53</f>
        <v>0</v>
      </c>
      <c r="FA123" s="7">
        <f>FA115/Data!$B4/Data!$B53</f>
        <v>0.25777777777777777</v>
      </c>
      <c r="FB123" s="7">
        <f>FB115/Data!$B4/Data!$B53</f>
        <v>0.25777777777777777</v>
      </c>
      <c r="FC123" s="7">
        <f>FC115/Data!$B4/Data!$B53</f>
        <v>0.28999999999999998</v>
      </c>
      <c r="FD123" s="7">
        <f>FD115/Data!$B4/Data!$B53</f>
        <v>0.28999999999999998</v>
      </c>
      <c r="FE123" s="7">
        <f>FE115/Data!$B4/Data!$B53</f>
        <v>0.28999999999999998</v>
      </c>
      <c r="FF123" s="7">
        <f>FF115/Data!$B4/Data!$B53</f>
        <v>0</v>
      </c>
      <c r="FG123" s="7">
        <f>FG115/Data!$B4/Data!$B53</f>
        <v>0</v>
      </c>
      <c r="FH123" s="7">
        <f>FH115/Data!$B4/Data!$B53</f>
        <v>0.25777777777777777</v>
      </c>
      <c r="FI123" s="7">
        <f>FI115/Data!$B4/Data!$B53</f>
        <v>0.25777777777777777</v>
      </c>
      <c r="FJ123" s="7">
        <f>FJ115/Data!$B4/Data!$B53</f>
        <v>0.28999999999999998</v>
      </c>
      <c r="FK123" s="7">
        <f>FK115/Data!$B4/Data!$B53</f>
        <v>0.28999999999999998</v>
      </c>
      <c r="FL123" s="7">
        <f>FL115/Data!$B4/Data!$B53</f>
        <v>0.28999999999999998</v>
      </c>
      <c r="FM123" s="7">
        <f>FM115/Data!$B4/Data!$B53</f>
        <v>0</v>
      </c>
      <c r="FN123" s="7">
        <f>FN115/Data!$B4/Data!$B53</f>
        <v>0</v>
      </c>
      <c r="FO123" s="7">
        <f>FO115/Data!$B4/Data!$B53</f>
        <v>0.25777777777777777</v>
      </c>
      <c r="FP123" s="7">
        <f>FP115/Data!$B4/Data!$B53</f>
        <v>0.25777777777777777</v>
      </c>
      <c r="FQ123" s="7">
        <f>FQ115/Data!$B4/Data!$B53</f>
        <v>0.28999999999999998</v>
      </c>
      <c r="FR123" s="7">
        <f>FR115/Data!$B4/Data!$B53</f>
        <v>0.28999999999999998</v>
      </c>
      <c r="FS123" s="7">
        <f>FS115/Data!$B4/Data!$B53</f>
        <v>0.28999999999999998</v>
      </c>
      <c r="FT123" s="7">
        <f>FT115/Data!$B4/Data!$B53</f>
        <v>0</v>
      </c>
      <c r="FU123" s="7">
        <f>FU115/Data!$B4/Data!$B53</f>
        <v>0</v>
      </c>
      <c r="FV123" s="7">
        <f>FV115/Data!$B4/Data!$B53</f>
        <v>0.25777777777777777</v>
      </c>
      <c r="FW123" s="7">
        <f>FW115/Data!$B4/Data!$B53</f>
        <v>0.25777777777777777</v>
      </c>
      <c r="FX123" s="7">
        <f>FX115/Data!$B4/Data!$B53</f>
        <v>0.28999999999999998</v>
      </c>
      <c r="FY123" s="7">
        <f>FY115/Data!$B4/Data!$B53</f>
        <v>0.28999999999999998</v>
      </c>
      <c r="FZ123" s="7">
        <f>FZ115/Data!$B4/Data!$B53</f>
        <v>0.28999999999999998</v>
      </c>
      <c r="GA123" s="7">
        <f>GA115/Data!$B4/Data!$B53</f>
        <v>0</v>
      </c>
      <c r="GB123" s="7">
        <f>GB115/Data!$B4/Data!$B53</f>
        <v>0</v>
      </c>
      <c r="GC123" s="7">
        <f>GC115/Data!$B4/Data!$B53</f>
        <v>0.25777777777777777</v>
      </c>
      <c r="GD123" s="7">
        <f>GD115/Data!$B4/Data!$B53</f>
        <v>0.25777777777777777</v>
      </c>
      <c r="GE123" s="7">
        <f>GE115/Data!$B4/Data!$B53</f>
        <v>0.28999999999999998</v>
      </c>
      <c r="GF123" s="7">
        <f>GF115/Data!$B4/Data!$B53</f>
        <v>0.28999999999999998</v>
      </c>
      <c r="GG123" s="7">
        <f>GG115/Data!$B4/Data!$B53</f>
        <v>0.28999999999999998</v>
      </c>
      <c r="GH123" s="7">
        <f>GH115/Data!$B4/Data!$B53</f>
        <v>0</v>
      </c>
      <c r="GI123" s="7">
        <f>GI115/Data!$B4/Data!$B53</f>
        <v>0</v>
      </c>
      <c r="GJ123" s="7">
        <f>GJ115/Data!$B4/Data!$B53</f>
        <v>0.25777777777777777</v>
      </c>
      <c r="GK123" s="7">
        <f>GK115/Data!$B4/Data!$B53</f>
        <v>0.25777777777777777</v>
      </c>
      <c r="GL123" s="7">
        <f>GL115/Data!$B4/Data!$B53</f>
        <v>0.28999999999999998</v>
      </c>
      <c r="GM123" s="7">
        <f>GM115/Data!$B4/Data!$B53</f>
        <v>0.28999999999999998</v>
      </c>
      <c r="GN123" s="7">
        <f>GN115/Data!$B4/Data!$B53</f>
        <v>0.28999999999999998</v>
      </c>
      <c r="GO123" s="7">
        <f>GO115/Data!$B4/Data!$B53</f>
        <v>0</v>
      </c>
      <c r="GP123" s="7">
        <f>GP115/Data!$B4/Data!$B53</f>
        <v>0</v>
      </c>
      <c r="GQ123" s="7">
        <f>GQ115/Data!$B4/Data!$B53</f>
        <v>0.25777777777777777</v>
      </c>
      <c r="GR123" s="7">
        <f>GR115/Data!$B4/Data!$B53</f>
        <v>0.25777777777777777</v>
      </c>
      <c r="GS123" s="7">
        <f>GS115/Data!$B4/Data!$B53</f>
        <v>0.28999999999999998</v>
      </c>
      <c r="GT123" s="7">
        <f>GT115/Data!$B4/Data!$B53</f>
        <v>0.28999999999999998</v>
      </c>
      <c r="GU123" s="7">
        <f>GU115/Data!$B4/Data!$B53</f>
        <v>0.28999999999999998</v>
      </c>
      <c r="GV123" s="7">
        <f>GV115/Data!$B4/Data!$B53</f>
        <v>0</v>
      </c>
      <c r="GW123" s="7">
        <f>GW115/Data!$B4/Data!$B53</f>
        <v>0</v>
      </c>
      <c r="GX123" s="7">
        <f>GX115/Data!$B4/Data!$B53</f>
        <v>0.25777777777777777</v>
      </c>
      <c r="GY123" s="7">
        <f>GY115/Data!$B4/Data!$B53</f>
        <v>0.25777777777777777</v>
      </c>
      <c r="GZ123" s="7">
        <f>GZ115/Data!$B4/Data!$B53</f>
        <v>0.28999999999999998</v>
      </c>
      <c r="HA123" s="7">
        <f>HA115/Data!$B4/Data!$B53</f>
        <v>0.28999999999999998</v>
      </c>
      <c r="HB123" s="7">
        <f>HB115/Data!$B4/Data!$B53</f>
        <v>0.28999999999999998</v>
      </c>
      <c r="HC123" s="7">
        <f>HC115/Data!$B4/Data!$B53</f>
        <v>0</v>
      </c>
      <c r="HD123" s="7">
        <f>HD115/Data!$B4/Data!$B53</f>
        <v>0</v>
      </c>
      <c r="HE123" s="7">
        <f>HE115/Data!$B4/Data!$B53</f>
        <v>0.25777777777777777</v>
      </c>
      <c r="HF123" s="7">
        <f>HF115/Data!$B4/Data!$B53</f>
        <v>0.25777777777777777</v>
      </c>
      <c r="HG123" s="7">
        <f>HG115/Data!$B4/Data!$B53</f>
        <v>0.28999999999999998</v>
      </c>
      <c r="HH123" s="7">
        <f>HH115/Data!$B4/Data!$B53</f>
        <v>0.28999999999999998</v>
      </c>
      <c r="HI123" s="7">
        <f>HI115/Data!$B4/Data!$B53</f>
        <v>0.28999999999999998</v>
      </c>
      <c r="HJ123" s="7">
        <f>HJ115/Data!$B4/Data!$B53</f>
        <v>0</v>
      </c>
      <c r="HK123" s="7">
        <f>HK115/Data!$B4/Data!$B53</f>
        <v>0</v>
      </c>
      <c r="HL123" s="7">
        <f>HL115/Data!$B4/Data!$B53</f>
        <v>0.25777777777777777</v>
      </c>
      <c r="HM123" s="7">
        <f>HM115/Data!$B4/Data!$B53</f>
        <v>0.25777777777777777</v>
      </c>
      <c r="HN123" s="7">
        <f>HN115/Data!$B4/Data!$B53</f>
        <v>0.28999999999999998</v>
      </c>
      <c r="HO123" s="7">
        <f>HO115/Data!$B4/Data!$B53</f>
        <v>0.28999999999999998</v>
      </c>
      <c r="HP123" s="7">
        <f>HP115/Data!$B4/Data!$B53</f>
        <v>0.28999999999999998</v>
      </c>
      <c r="HQ123" s="7">
        <f>HQ115/Data!$B4/Data!$B53</f>
        <v>0</v>
      </c>
      <c r="HR123" s="7">
        <f>HR115/Data!$B4/Data!$B53</f>
        <v>0</v>
      </c>
      <c r="HS123" s="7">
        <f>HS115/Data!$B4/Data!$B53</f>
        <v>0.25777777777777777</v>
      </c>
      <c r="HT123" s="7">
        <f>HT115/Data!$B4/Data!$B53</f>
        <v>0.25777777777777777</v>
      </c>
      <c r="HU123" s="7">
        <f>HU115/Data!$B4/Data!$B53</f>
        <v>0.28999999999999998</v>
      </c>
      <c r="HV123" s="7">
        <f>HV115/Data!$B4/Data!$B53</f>
        <v>0.28999999999999998</v>
      </c>
      <c r="HW123" s="7">
        <f>HW115/Data!$B4/Data!$B53</f>
        <v>0.28999999999999998</v>
      </c>
      <c r="HX123" s="7">
        <f>HX115/Data!$B4/Data!$B53</f>
        <v>0</v>
      </c>
      <c r="HY123" s="7">
        <f>HY115/Data!$B4/Data!$B53</f>
        <v>0</v>
      </c>
      <c r="HZ123" s="7">
        <f>HZ115/Data!$B4/Data!$B53</f>
        <v>0.25777777777777777</v>
      </c>
      <c r="IA123" s="7">
        <f>IA115/Data!$B4/Data!$B53</f>
        <v>0.25777777777777777</v>
      </c>
      <c r="IB123" s="7">
        <f>IB115/Data!$B4/Data!$B53</f>
        <v>0.28999999999999998</v>
      </c>
      <c r="IC123" s="7">
        <f>IC115/Data!$B4/Data!$B53</f>
        <v>0.28999999999999998</v>
      </c>
      <c r="ID123" s="7">
        <f>ID115/Data!$B4/Data!$B53</f>
        <v>0.28999999999999998</v>
      </c>
      <c r="IE123" s="7">
        <f>IE115/Data!$B4/Data!$B53</f>
        <v>0</v>
      </c>
      <c r="IF123" s="7">
        <f>IF115/Data!$B4/Data!$B53</f>
        <v>0</v>
      </c>
      <c r="IG123" s="7">
        <f>IG115/Data!$B4/Data!$B53</f>
        <v>0.25777777777777777</v>
      </c>
      <c r="IH123" s="7">
        <f>IH115/Data!$B4/Data!$B53</f>
        <v>0.25777777777777777</v>
      </c>
      <c r="II123" s="7">
        <f>II115/Data!$B4/Data!$B53</f>
        <v>0.28999999999999998</v>
      </c>
      <c r="IJ123" s="7">
        <f>IJ115/Data!$B4/Data!$B53</f>
        <v>0.28999999999999998</v>
      </c>
      <c r="IK123" s="7">
        <f>IK115/Data!$B4/Data!$B53</f>
        <v>0.28999999999999998</v>
      </c>
      <c r="IL123" s="7">
        <f>IL115/Data!$B4/Data!$B53</f>
        <v>0</v>
      </c>
      <c r="IM123" s="7">
        <f>IM115/Data!$B4/Data!$B53</f>
        <v>0</v>
      </c>
      <c r="IN123" s="7">
        <f>IN115/Data!$B4/Data!$B53</f>
        <v>0.25777777777777777</v>
      </c>
      <c r="IO123" s="7">
        <f>IO115/Data!$B4/Data!$B53</f>
        <v>0.25777777777777777</v>
      </c>
      <c r="IP123" s="7">
        <f>IP115/Data!$B4/Data!$B53</f>
        <v>0.28999999999999998</v>
      </c>
      <c r="IQ123" s="7">
        <f>IQ115/Data!$B4/Data!$B53</f>
        <v>0.28999999999999998</v>
      </c>
      <c r="IR123" s="7">
        <f>IR115/Data!$B4/Data!$B53</f>
        <v>0.28999999999999998</v>
      </c>
      <c r="IS123" s="7">
        <f>IS115/Data!$B4/Data!$B53</f>
        <v>0</v>
      </c>
      <c r="IT123" s="7">
        <f>IT115/Data!$B4/Data!$B53</f>
        <v>0</v>
      </c>
      <c r="IU123" s="7">
        <f>IU115/Data!$B4/Data!$B53</f>
        <v>0.25777777777777777</v>
      </c>
      <c r="IV123" s="7">
        <f>IV115/Data!$B4/Data!$B53</f>
        <v>0.25777777777777777</v>
      </c>
      <c r="IW123" s="7">
        <f>IW115/Data!$B4/Data!$B53</f>
        <v>0.28999999999999998</v>
      </c>
      <c r="IX123" s="7">
        <f>IX115/Data!$B4/Data!$B53</f>
        <v>0.28999999999999998</v>
      </c>
      <c r="IY123" s="7">
        <f>IY115/Data!$B4/Data!$B53</f>
        <v>0.28999999999999998</v>
      </c>
      <c r="IZ123" s="7">
        <f>IZ115/Data!$B4/Data!$B53</f>
        <v>0</v>
      </c>
      <c r="JA123" s="7">
        <f>JA115/Data!$B4/Data!$B53</f>
        <v>0</v>
      </c>
      <c r="JB123" s="7">
        <f>JB115/Data!$B4/Data!$B53</f>
        <v>0.25777777777777777</v>
      </c>
      <c r="JC123" s="7">
        <f>JC115/Data!$B4/Data!$B53</f>
        <v>0.25777777777777777</v>
      </c>
      <c r="JD123" s="7">
        <f>JD115/Data!$B4/Data!$B53</f>
        <v>0.28999999999999998</v>
      </c>
      <c r="JE123" s="7">
        <f>JE115/Data!$B4/Data!$B53</f>
        <v>0.28999999999999998</v>
      </c>
      <c r="JF123" s="7">
        <f>JF115/Data!$B4/Data!$B53</f>
        <v>0.28999999999999998</v>
      </c>
      <c r="JG123" s="7">
        <f>JG115/Data!$B4/Data!$B53</f>
        <v>0</v>
      </c>
      <c r="JH123" s="7">
        <f>JH115/Data!$B4/Data!$B53</f>
        <v>0</v>
      </c>
      <c r="JI123" s="7">
        <f>JI115/Data!$B4/Data!$B53</f>
        <v>0.25777777777777777</v>
      </c>
      <c r="JJ123" s="7">
        <f>JJ115/Data!$B4/Data!$B53</f>
        <v>0.25777777777777777</v>
      </c>
      <c r="JK123" s="7">
        <f>JK115/Data!$B4/Data!$B53</f>
        <v>0.28999999999999998</v>
      </c>
      <c r="JL123" s="7">
        <f>JL115/Data!$B4/Data!$B53</f>
        <v>0.28999999999999998</v>
      </c>
      <c r="JM123" s="7">
        <f>JM115/Data!$B4/Data!$B53</f>
        <v>0.28999999999999998</v>
      </c>
      <c r="JN123" s="7">
        <f>JN115/Data!$B4/Data!$B53</f>
        <v>0</v>
      </c>
      <c r="JO123" s="7">
        <f>JO115/Data!$B4/Data!$B53</f>
        <v>0</v>
      </c>
      <c r="JP123" s="7">
        <f>JP115/Data!$B4/Data!$B53</f>
        <v>0.25777777777777777</v>
      </c>
      <c r="JQ123" s="7">
        <f>JQ115/Data!$B4/Data!$B53</f>
        <v>0.25777777777777777</v>
      </c>
      <c r="JR123" s="7">
        <f>JR115/Data!$B4/Data!$B53</f>
        <v>0.28999999999999998</v>
      </c>
      <c r="JS123" s="7">
        <f>JS115/Data!$B4/Data!$B53</f>
        <v>0.28999999999999998</v>
      </c>
      <c r="JT123" s="7">
        <f>JT115/Data!$B4/Data!$B53</f>
        <v>0.28999999999999998</v>
      </c>
      <c r="JU123" s="7">
        <f>JU115/Data!$B4/Data!$B53</f>
        <v>0</v>
      </c>
      <c r="JV123" s="7">
        <f>JV115/Data!$B4/Data!$B53</f>
        <v>0</v>
      </c>
      <c r="JW123" s="7">
        <f>JW115/Data!$B4/Data!$B53</f>
        <v>0.25777777777777777</v>
      </c>
      <c r="JX123" s="7">
        <f>JX115/Data!$B4/Data!$B53</f>
        <v>0.25777777777777777</v>
      </c>
      <c r="JY123" s="7">
        <f>JY115/Data!$B4/Data!$B53</f>
        <v>0.28999999999999998</v>
      </c>
      <c r="JZ123" s="7">
        <f>JZ115/Data!$B4/Data!$B53</f>
        <v>0.28999999999999998</v>
      </c>
      <c r="KA123" s="7">
        <f>KA115/Data!$B4/Data!$B53</f>
        <v>0.28999999999999998</v>
      </c>
      <c r="KB123" s="7">
        <f>KB115/Data!$B4/Data!$B53</f>
        <v>0</v>
      </c>
      <c r="KC123" s="7">
        <f>KC115/Data!$B4/Data!$B53</f>
        <v>0</v>
      </c>
      <c r="KD123" s="7">
        <f>KD115/Data!$B4/Data!$B53</f>
        <v>0.25777777777777777</v>
      </c>
      <c r="KE123" s="7">
        <f>KE115/Data!$B4/Data!$B53</f>
        <v>0.25777777777777777</v>
      </c>
      <c r="KF123" s="7">
        <f>KF115/Data!$B4/Data!$B53</f>
        <v>0.28999999999999998</v>
      </c>
      <c r="KG123" s="7">
        <f>KG115/Data!$B4/Data!$B53</f>
        <v>0.28999999999999998</v>
      </c>
      <c r="KH123" s="7">
        <f>KH115/Data!$B4/Data!$B53</f>
        <v>0.28999999999999998</v>
      </c>
      <c r="KI123" s="7">
        <f>KI115/Data!$B4/Data!$B53</f>
        <v>0</v>
      </c>
      <c r="KJ123" s="7">
        <f>KJ115/Data!$B4/Data!$B53</f>
        <v>0</v>
      </c>
      <c r="KK123" s="7">
        <f>KK115/Data!$B4/Data!$B53</f>
        <v>0.25777777777777777</v>
      </c>
      <c r="KL123" s="7">
        <f>KL115/Data!$B4/Data!$B53</f>
        <v>0.25777777777777777</v>
      </c>
      <c r="KM123" s="7">
        <f>KM115/Data!$B4/Data!$B53</f>
        <v>0.28999999999999998</v>
      </c>
      <c r="KN123" s="7">
        <f>KN115/Data!$B4/Data!$B53</f>
        <v>0.28999999999999998</v>
      </c>
      <c r="KO123" s="7">
        <f>KO115/Data!$B4/Data!$B53</f>
        <v>0.28999999999999998</v>
      </c>
      <c r="KP123" s="7">
        <f>KP115/Data!$B4/Data!$B53</f>
        <v>0</v>
      </c>
      <c r="KQ123" s="7">
        <f>KQ115/Data!$B4/Data!$B53</f>
        <v>0</v>
      </c>
      <c r="KR123" s="7">
        <f>KR115/Data!$B4/Data!$B53</f>
        <v>0.25777777777777777</v>
      </c>
      <c r="KS123" s="7">
        <f>KS115/Data!$B4/Data!$B53</f>
        <v>0.25777777777777777</v>
      </c>
      <c r="KT123" s="7">
        <f>KT115/Data!$B4/Data!$B53</f>
        <v>0.28999999999999998</v>
      </c>
      <c r="KU123" s="7">
        <f>KU115/Data!$B4/Data!$B53</f>
        <v>0.28999999999999998</v>
      </c>
      <c r="KV123" s="7">
        <f>KV115/Data!$B4/Data!$B53</f>
        <v>0.28999999999999998</v>
      </c>
      <c r="KW123" s="7">
        <f>KW115/Data!$B4/Data!$B53</f>
        <v>0</v>
      </c>
      <c r="KX123" s="7">
        <f>KX115/Data!$B4/Data!$B53</f>
        <v>0</v>
      </c>
      <c r="KY123" s="7">
        <f>KY115/Data!$B4/Data!$B53</f>
        <v>0.25777777777777777</v>
      </c>
      <c r="KZ123" s="7">
        <f>KZ115/Data!$B4/Data!$B53</f>
        <v>0.25777777777777777</v>
      </c>
      <c r="LA123" s="7">
        <f>LA115/Data!$B4/Data!$B53</f>
        <v>0.28999999999999998</v>
      </c>
      <c r="LB123" s="7">
        <f>LB115/Data!$B4/Data!$B53</f>
        <v>0.28999999999999998</v>
      </c>
      <c r="LC123" s="7">
        <f>LC115/Data!$B4/Data!$B53</f>
        <v>0.28999999999999998</v>
      </c>
      <c r="LD123" s="7">
        <f>LD115/Data!$B4/Data!$B53</f>
        <v>0</v>
      </c>
      <c r="LE123" s="7">
        <f>LE115/Data!$B4/Data!$B53</f>
        <v>0</v>
      </c>
      <c r="LF123" s="7">
        <f>LF115/Data!$B4/Data!$B53</f>
        <v>0.25777777777777777</v>
      </c>
      <c r="LG123" s="7">
        <f>LG115/Data!$B4/Data!$B53</f>
        <v>0.25777777777777777</v>
      </c>
      <c r="LH123" s="7">
        <f>LH115/Data!$B4/Data!$B53</f>
        <v>0.28999999999999998</v>
      </c>
      <c r="LI123" s="7">
        <f>LI115/Data!$B4/Data!$B53</f>
        <v>0.28999999999999998</v>
      </c>
      <c r="LJ123" s="7">
        <f>LJ115/Data!$B4/Data!$B53</f>
        <v>0.28999999999999998</v>
      </c>
      <c r="LK123" s="7">
        <f>LK115/Data!$B4/Data!$B53</f>
        <v>0</v>
      </c>
      <c r="LL123" s="7">
        <f>LL115/Data!$B4/Data!$B53</f>
        <v>0</v>
      </c>
      <c r="LM123" s="7">
        <f>LM115/Data!$B4/Data!$B53</f>
        <v>0.25777777777777777</v>
      </c>
      <c r="LN123" s="7">
        <f>LN115/Data!$B4/Data!$B53</f>
        <v>0.25777777777777777</v>
      </c>
      <c r="LO123" s="7">
        <f>LO115/Data!$B4/Data!$B53</f>
        <v>0.28999999999999998</v>
      </c>
      <c r="LP123" s="7">
        <f>LP115/Data!$B4/Data!$B53</f>
        <v>0.28999999999999998</v>
      </c>
      <c r="LQ123" s="7">
        <f>LQ115/Data!$B4/Data!$B53</f>
        <v>0.28999999999999998</v>
      </c>
      <c r="LR123" s="7">
        <f>LR115/Data!$B4/Data!$B53</f>
        <v>0</v>
      </c>
      <c r="LS123" s="7">
        <f>LS115/Data!$B4/Data!$B53</f>
        <v>0</v>
      </c>
      <c r="LT123" s="7">
        <f>LT115/Data!$B4/Data!$B53</f>
        <v>0.25777777777777777</v>
      </c>
      <c r="LU123" s="7">
        <f>LU115/Data!$B4/Data!$B53</f>
        <v>0.25777777777777777</v>
      </c>
      <c r="LV123" s="7">
        <f>LV115/Data!$B4/Data!$B53</f>
        <v>0.28999999999999998</v>
      </c>
      <c r="LW123" s="7">
        <f>LW115/Data!$B4/Data!$B53</f>
        <v>0.28999999999999998</v>
      </c>
      <c r="LX123" s="7">
        <f>LX115/Data!$B4/Data!$B53</f>
        <v>0.28999999999999998</v>
      </c>
      <c r="LY123" s="7">
        <f>LY115/Data!$B4/Data!$B53</f>
        <v>0</v>
      </c>
      <c r="LZ123" s="7">
        <f>LZ115/Data!$B4/Data!$B53</f>
        <v>0</v>
      </c>
      <c r="MA123" s="7">
        <f>MA115/Data!$B4/Data!$B53</f>
        <v>0.25777777777777777</v>
      </c>
      <c r="MB123" s="7">
        <f>MB115/Data!$B4/Data!$B53</f>
        <v>0.25777777777777777</v>
      </c>
      <c r="MC123" s="7">
        <f>MC115/Data!$B4/Data!$B53</f>
        <v>0.28999999999999998</v>
      </c>
      <c r="MD123" s="7">
        <f>MD115/Data!$B4/Data!$B53</f>
        <v>0.28999999999999998</v>
      </c>
      <c r="ME123" s="7">
        <f>ME115/Data!$B4/Data!$B53</f>
        <v>0.28999999999999998</v>
      </c>
      <c r="MF123" s="7">
        <f>MF115/Data!$B4/Data!$B53</f>
        <v>0</v>
      </c>
      <c r="MG123" s="7">
        <f>MG115/Data!$B4/Data!$B53</f>
        <v>0</v>
      </c>
      <c r="MH123" s="7">
        <f>MH115/Data!$B4/Data!$B53</f>
        <v>0.25777777777777777</v>
      </c>
      <c r="MI123" s="7">
        <f>MI115/Data!$B4/Data!$B53</f>
        <v>0.25777777777777777</v>
      </c>
      <c r="MJ123" s="7">
        <f>MJ115/Data!$B4/Data!$B53</f>
        <v>0.28999999999999998</v>
      </c>
      <c r="MK123" s="7">
        <f>MK115/Data!$B4/Data!$B53</f>
        <v>0.28999999999999998</v>
      </c>
      <c r="ML123" s="7">
        <f>ML115/Data!$B4/Data!$B53</f>
        <v>0.28999999999999998</v>
      </c>
      <c r="MM123" s="7">
        <f>MM115/Data!$B4/Data!$B53</f>
        <v>0</v>
      </c>
      <c r="MN123" s="7">
        <f>MN115/Data!$B4/Data!$B53</f>
        <v>0</v>
      </c>
      <c r="MO123" s="7">
        <f>MO115/Data!$B4/Data!$B53</f>
        <v>0.25777777777777777</v>
      </c>
      <c r="MP123" s="7">
        <f>MP115/Data!$B4/Data!$B53</f>
        <v>0.25777777777777777</v>
      </c>
      <c r="MQ123" s="7">
        <f>MQ115/Data!$B4/Data!$B53</f>
        <v>0.28999999999999998</v>
      </c>
      <c r="MR123" s="7">
        <f>MR115/Data!$B4/Data!$B53</f>
        <v>0.28999999999999998</v>
      </c>
      <c r="MS123" s="7">
        <f>MS115/Data!$B4/Data!$B53</f>
        <v>0.28999999999999998</v>
      </c>
      <c r="MT123" s="7">
        <f>MT115/Data!$B4/Data!$B53</f>
        <v>0</v>
      </c>
      <c r="MU123" s="7">
        <f>MU115/Data!$B4/Data!$B53</f>
        <v>0</v>
      </c>
      <c r="MV123" s="7">
        <f>MV115/Data!$B4/Data!$B53</f>
        <v>0.25777777777777777</v>
      </c>
      <c r="MW123" s="7">
        <f>MW115/Data!$B4/Data!$B53</f>
        <v>0.25777777777777777</v>
      </c>
      <c r="MX123" s="7">
        <f>MX115/Data!$B4/Data!$B53</f>
        <v>0.28999999999999998</v>
      </c>
      <c r="MY123" s="7">
        <f>MY115/Data!$B4/Data!$B53</f>
        <v>0.28999999999999998</v>
      </c>
      <c r="MZ123" s="7">
        <f>MZ115/Data!$B4/Data!$B53</f>
        <v>0.28999999999999998</v>
      </c>
      <c r="NA123" s="7">
        <f>NA115/Data!$B4/Data!$B53</f>
        <v>0</v>
      </c>
      <c r="NB123" s="7">
        <f>NB115/Data!$B4/Data!$B53</f>
        <v>0</v>
      </c>
      <c r="NC123" s="7">
        <f>NC115/Data!$B4/Data!$B53</f>
        <v>0.25777777777777777</v>
      </c>
      <c r="ND123" s="7">
        <f>ND115/Data!$B4/Data!$B53</f>
        <v>0.25777777777777777</v>
      </c>
      <c r="NE123" s="7">
        <f>NE115/Data!$B4/Data!$B53</f>
        <v>0.28999999999999998</v>
      </c>
      <c r="NF123" s="7">
        <f>NF115/Data!$B4/Data!$B53</f>
        <v>0.28999999999999998</v>
      </c>
      <c r="NG123" s="7">
        <f>NG115/Data!$B4/Data!$B53</f>
        <v>0.28999999999999998</v>
      </c>
      <c r="NH123" s="7">
        <f>NH115/Data!$B4/Data!$B53</f>
        <v>0</v>
      </c>
      <c r="NI123" s="7">
        <f>NI115/Data!$B4/Data!$B53</f>
        <v>0</v>
      </c>
    </row>
    <row r="124" spans="1:373" ht="15">
      <c r="B124" s="8" t="s">
        <v>1254</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row>
    <row r="125" spans="1:373" ht="15">
      <c r="B125" s="8" t="s">
        <v>374</v>
      </c>
      <c r="C125" s="13">
        <v>1</v>
      </c>
      <c r="D125" s="13">
        <v>1</v>
      </c>
      <c r="E125" s="13">
        <v>1</v>
      </c>
      <c r="F125" s="13">
        <v>1</v>
      </c>
      <c r="G125" s="13">
        <v>1</v>
      </c>
      <c r="H125" s="13">
        <v>1</v>
      </c>
      <c r="I125" s="13">
        <v>1</v>
      </c>
      <c r="J125" s="13">
        <v>1</v>
      </c>
      <c r="K125" s="13">
        <v>1</v>
      </c>
      <c r="L125" s="13">
        <v>1</v>
      </c>
      <c r="M125" s="13">
        <v>1</v>
      </c>
      <c r="N125" s="13">
        <v>1</v>
      </c>
      <c r="O125" s="13">
        <v>1</v>
      </c>
      <c r="P125" s="13">
        <v>1</v>
      </c>
      <c r="Q125" s="13">
        <v>1</v>
      </c>
      <c r="R125" s="13">
        <v>1</v>
      </c>
      <c r="S125" s="13">
        <v>1</v>
      </c>
      <c r="T125" s="13">
        <v>1</v>
      </c>
      <c r="U125" s="13">
        <v>1</v>
      </c>
      <c r="V125" s="13">
        <v>1</v>
      </c>
      <c r="W125" s="13">
        <v>1</v>
      </c>
      <c r="X125" s="13">
        <v>1</v>
      </c>
      <c r="Y125" s="13">
        <v>1</v>
      </c>
      <c r="Z125" s="13">
        <v>1</v>
      </c>
      <c r="AA125" s="13">
        <v>1</v>
      </c>
      <c r="AB125" s="13">
        <v>1</v>
      </c>
      <c r="AC125" s="13">
        <v>1</v>
      </c>
      <c r="AD125" s="13">
        <v>1</v>
      </c>
      <c r="AE125" s="13">
        <v>1</v>
      </c>
      <c r="AF125" s="13">
        <v>1</v>
      </c>
      <c r="AG125" s="13">
        <v>1</v>
      </c>
      <c r="AH125" s="13">
        <v>1</v>
      </c>
      <c r="AI125" s="13">
        <v>1</v>
      </c>
      <c r="AJ125" s="13">
        <v>1</v>
      </c>
      <c r="AK125" s="13">
        <v>1</v>
      </c>
      <c r="AL125" s="13">
        <v>1</v>
      </c>
      <c r="AM125" s="13">
        <v>1</v>
      </c>
      <c r="AN125" s="13">
        <v>1</v>
      </c>
      <c r="AO125" s="13">
        <v>1</v>
      </c>
      <c r="AP125" s="13">
        <v>1</v>
      </c>
      <c r="AQ125" s="13">
        <v>1</v>
      </c>
      <c r="AR125" s="13">
        <v>1</v>
      </c>
      <c r="AS125" s="13">
        <v>1</v>
      </c>
      <c r="AT125" s="13">
        <v>1</v>
      </c>
      <c r="AU125" s="13">
        <v>1</v>
      </c>
      <c r="AV125" s="13">
        <v>1</v>
      </c>
      <c r="AW125" s="13">
        <v>1</v>
      </c>
      <c r="AX125" s="13">
        <v>1</v>
      </c>
      <c r="AY125" s="13">
        <v>1</v>
      </c>
      <c r="AZ125" s="13">
        <v>1</v>
      </c>
      <c r="BA125" s="13">
        <v>1</v>
      </c>
      <c r="BB125" s="13">
        <v>1</v>
      </c>
      <c r="BC125" s="13">
        <v>1</v>
      </c>
      <c r="BD125" s="13">
        <v>1</v>
      </c>
      <c r="BE125" s="13">
        <v>1</v>
      </c>
      <c r="BF125" s="13">
        <v>1</v>
      </c>
      <c r="BG125" s="13">
        <v>1</v>
      </c>
      <c r="BH125" s="13">
        <v>1</v>
      </c>
      <c r="BI125" s="13">
        <v>1</v>
      </c>
      <c r="BJ125" s="13">
        <v>1</v>
      </c>
      <c r="BK125" s="13">
        <v>1</v>
      </c>
      <c r="BL125" s="13">
        <v>1</v>
      </c>
      <c r="BM125" s="13">
        <v>1</v>
      </c>
      <c r="BN125" s="13">
        <v>1</v>
      </c>
      <c r="BO125" s="13">
        <v>1</v>
      </c>
      <c r="BP125" s="13">
        <v>1</v>
      </c>
      <c r="BQ125" s="13">
        <v>1</v>
      </c>
      <c r="BR125" s="13">
        <v>1</v>
      </c>
      <c r="BS125" s="13">
        <v>1</v>
      </c>
      <c r="BT125" s="13">
        <v>1</v>
      </c>
      <c r="BU125" s="13">
        <v>1</v>
      </c>
      <c r="BV125" s="13">
        <v>1</v>
      </c>
      <c r="BW125" s="13">
        <v>1</v>
      </c>
      <c r="BX125" s="13">
        <v>1</v>
      </c>
      <c r="BY125" s="13">
        <v>1</v>
      </c>
      <c r="BZ125" s="13">
        <v>1</v>
      </c>
      <c r="CA125" s="13">
        <v>1</v>
      </c>
      <c r="CB125" s="13">
        <v>1</v>
      </c>
      <c r="CC125" s="13">
        <v>1</v>
      </c>
      <c r="CD125" s="13">
        <v>1</v>
      </c>
      <c r="CE125" s="13">
        <v>1</v>
      </c>
      <c r="CF125" s="13">
        <v>1</v>
      </c>
      <c r="CG125" s="13">
        <v>1</v>
      </c>
      <c r="CH125" s="13">
        <v>1</v>
      </c>
      <c r="CI125" s="13">
        <v>1</v>
      </c>
      <c r="CJ125" s="13">
        <v>1</v>
      </c>
      <c r="CK125" s="13">
        <v>1</v>
      </c>
      <c r="CL125" s="13">
        <v>1</v>
      </c>
      <c r="CM125" s="13">
        <v>1</v>
      </c>
      <c r="CN125" s="13">
        <v>1</v>
      </c>
      <c r="CO125" s="13">
        <v>1</v>
      </c>
      <c r="CP125" s="13">
        <v>1</v>
      </c>
      <c r="CQ125" s="13">
        <v>1</v>
      </c>
      <c r="CR125" s="13">
        <v>1</v>
      </c>
      <c r="CS125" s="13">
        <v>1</v>
      </c>
      <c r="CT125" s="13">
        <v>1</v>
      </c>
      <c r="CU125" s="13">
        <v>1</v>
      </c>
      <c r="CV125" s="13">
        <v>1</v>
      </c>
      <c r="CW125" s="13">
        <v>1</v>
      </c>
      <c r="CX125" s="13">
        <v>1</v>
      </c>
      <c r="CY125" s="13">
        <v>1</v>
      </c>
      <c r="CZ125" s="13">
        <v>1</v>
      </c>
      <c r="DA125" s="13">
        <v>1</v>
      </c>
      <c r="DB125" s="13">
        <v>0</v>
      </c>
      <c r="DC125" s="13">
        <v>0</v>
      </c>
      <c r="DD125" s="13">
        <v>1</v>
      </c>
      <c r="DE125" s="13">
        <v>1</v>
      </c>
      <c r="DF125" s="13">
        <v>1</v>
      </c>
      <c r="DG125" s="13">
        <v>1</v>
      </c>
      <c r="DH125" s="13">
        <v>1</v>
      </c>
      <c r="DI125" s="13">
        <v>1</v>
      </c>
      <c r="DJ125" s="13">
        <v>0</v>
      </c>
      <c r="DK125" s="13">
        <v>1</v>
      </c>
      <c r="DL125" s="13">
        <v>1</v>
      </c>
      <c r="DM125" s="13">
        <v>1</v>
      </c>
      <c r="DN125" s="13">
        <v>1</v>
      </c>
      <c r="DO125" s="13">
        <v>1</v>
      </c>
      <c r="DP125" s="13">
        <v>1</v>
      </c>
      <c r="DQ125" s="13">
        <v>1</v>
      </c>
      <c r="DR125" s="13">
        <v>1</v>
      </c>
      <c r="DS125" s="13">
        <v>1</v>
      </c>
      <c r="DT125" s="13">
        <v>1</v>
      </c>
      <c r="DU125" s="13">
        <v>1</v>
      </c>
      <c r="DV125" s="13">
        <v>1</v>
      </c>
      <c r="DW125" s="13">
        <v>1</v>
      </c>
      <c r="DX125" s="13">
        <v>1</v>
      </c>
      <c r="DY125" s="13">
        <v>1</v>
      </c>
      <c r="DZ125" s="13">
        <v>1</v>
      </c>
      <c r="EA125" s="13">
        <v>1</v>
      </c>
      <c r="EB125" s="13">
        <v>1</v>
      </c>
      <c r="EC125" s="13">
        <v>1</v>
      </c>
      <c r="ED125" s="13">
        <v>1</v>
      </c>
      <c r="EE125" s="13">
        <v>1</v>
      </c>
      <c r="EF125" s="13">
        <v>1</v>
      </c>
      <c r="EG125" s="13">
        <v>1</v>
      </c>
      <c r="EH125" s="13">
        <v>1</v>
      </c>
      <c r="EI125" s="13">
        <v>1</v>
      </c>
      <c r="EJ125" s="13">
        <v>1</v>
      </c>
      <c r="EK125" s="13">
        <v>1</v>
      </c>
      <c r="EL125" s="13">
        <v>1</v>
      </c>
      <c r="EM125" s="13">
        <v>1</v>
      </c>
      <c r="EN125" s="13">
        <v>1</v>
      </c>
      <c r="EO125" s="13">
        <v>1</v>
      </c>
      <c r="EP125" s="13">
        <v>1</v>
      </c>
      <c r="EQ125" s="13">
        <v>1</v>
      </c>
      <c r="ER125" s="13">
        <v>1</v>
      </c>
      <c r="ES125" s="13">
        <v>1</v>
      </c>
      <c r="ET125" s="13">
        <v>1</v>
      </c>
      <c r="EU125" s="13">
        <v>1</v>
      </c>
      <c r="EV125" s="13">
        <v>1</v>
      </c>
      <c r="EW125" s="13">
        <v>1</v>
      </c>
      <c r="EX125" s="13">
        <v>1</v>
      </c>
      <c r="EY125" s="13">
        <v>1</v>
      </c>
      <c r="EZ125" s="13">
        <v>1</v>
      </c>
      <c r="FA125" s="13">
        <v>1</v>
      </c>
      <c r="FB125" s="13">
        <v>1</v>
      </c>
      <c r="FC125" s="13">
        <v>1</v>
      </c>
      <c r="FD125" s="13">
        <v>1</v>
      </c>
      <c r="FE125" s="13">
        <v>1</v>
      </c>
      <c r="FF125" s="13">
        <v>1</v>
      </c>
      <c r="FG125" s="13">
        <v>1</v>
      </c>
      <c r="FH125" s="13">
        <v>1</v>
      </c>
      <c r="FI125" s="13">
        <v>1</v>
      </c>
      <c r="FJ125" s="13">
        <v>1</v>
      </c>
      <c r="FK125" s="13">
        <v>1</v>
      </c>
      <c r="FL125" s="13">
        <v>1</v>
      </c>
      <c r="FM125" s="13">
        <v>1</v>
      </c>
      <c r="FN125" s="13">
        <v>1</v>
      </c>
      <c r="FO125" s="13">
        <v>1</v>
      </c>
      <c r="FP125" s="13">
        <v>1</v>
      </c>
      <c r="FQ125" s="13">
        <v>1</v>
      </c>
      <c r="FR125" s="13">
        <v>1</v>
      </c>
      <c r="FS125" s="13">
        <v>1</v>
      </c>
      <c r="FT125" s="13">
        <v>1</v>
      </c>
      <c r="FU125" s="13">
        <v>1</v>
      </c>
      <c r="FV125" s="13">
        <v>1</v>
      </c>
      <c r="FW125" s="13">
        <v>1</v>
      </c>
      <c r="FX125" s="13">
        <v>1</v>
      </c>
      <c r="FY125" s="13">
        <v>1</v>
      </c>
      <c r="FZ125" s="13">
        <v>1</v>
      </c>
      <c r="GA125" s="13">
        <v>1</v>
      </c>
      <c r="GB125" s="13">
        <v>1</v>
      </c>
      <c r="GC125" s="13">
        <v>1</v>
      </c>
      <c r="GD125" s="13">
        <v>1</v>
      </c>
      <c r="GE125" s="13">
        <v>1</v>
      </c>
      <c r="GF125" s="13">
        <v>1</v>
      </c>
      <c r="GG125" s="13">
        <v>1</v>
      </c>
      <c r="GH125" s="13">
        <v>1</v>
      </c>
      <c r="GI125" s="13">
        <v>1</v>
      </c>
      <c r="GJ125" s="13">
        <v>1</v>
      </c>
      <c r="GK125" s="13">
        <v>1</v>
      </c>
      <c r="GL125" s="13">
        <v>1</v>
      </c>
      <c r="GM125" s="13">
        <v>1</v>
      </c>
      <c r="GN125" s="13">
        <v>1</v>
      </c>
      <c r="GO125" s="13">
        <v>1</v>
      </c>
      <c r="GP125" s="13">
        <v>1</v>
      </c>
      <c r="GQ125" s="13">
        <v>1</v>
      </c>
      <c r="GR125" s="13">
        <v>1</v>
      </c>
      <c r="GS125" s="13">
        <v>1</v>
      </c>
      <c r="GT125" s="13">
        <v>1</v>
      </c>
      <c r="GU125" s="13">
        <v>1</v>
      </c>
      <c r="GV125" s="13">
        <v>1</v>
      </c>
      <c r="GW125" s="13">
        <v>1</v>
      </c>
      <c r="GX125" s="13">
        <v>1</v>
      </c>
      <c r="GY125" s="13">
        <v>1</v>
      </c>
      <c r="GZ125" s="13">
        <v>1</v>
      </c>
      <c r="HA125" s="13">
        <v>1</v>
      </c>
      <c r="HB125" s="13">
        <v>1</v>
      </c>
      <c r="HC125" s="13">
        <v>1</v>
      </c>
      <c r="HD125" s="13">
        <v>1</v>
      </c>
      <c r="HE125" s="13">
        <v>1</v>
      </c>
      <c r="HF125" s="13">
        <v>1</v>
      </c>
      <c r="HG125" s="13">
        <v>1</v>
      </c>
      <c r="HH125" s="13">
        <v>1</v>
      </c>
      <c r="HI125" s="13">
        <v>1</v>
      </c>
      <c r="HJ125" s="13">
        <v>1</v>
      </c>
      <c r="HK125" s="13">
        <v>1</v>
      </c>
      <c r="HL125" s="13">
        <v>1</v>
      </c>
      <c r="HM125" s="13">
        <v>1</v>
      </c>
      <c r="HN125" s="13">
        <v>1</v>
      </c>
      <c r="HO125" s="13">
        <v>1</v>
      </c>
      <c r="HP125" s="13">
        <v>1</v>
      </c>
      <c r="HQ125" s="13">
        <v>1</v>
      </c>
      <c r="HR125" s="13">
        <v>1</v>
      </c>
      <c r="HS125" s="13">
        <v>1</v>
      </c>
      <c r="HT125" s="13">
        <v>1</v>
      </c>
      <c r="HU125" s="13">
        <v>1</v>
      </c>
      <c r="HV125" s="13">
        <v>1</v>
      </c>
      <c r="HW125" s="13">
        <v>1</v>
      </c>
      <c r="HX125" s="13">
        <v>1</v>
      </c>
      <c r="HY125" s="13">
        <v>1</v>
      </c>
      <c r="HZ125" s="13">
        <v>1</v>
      </c>
      <c r="IA125" s="13">
        <v>1</v>
      </c>
      <c r="IB125" s="13">
        <v>1</v>
      </c>
      <c r="IC125" s="13">
        <v>1</v>
      </c>
      <c r="ID125" s="13">
        <v>1</v>
      </c>
      <c r="IE125" s="13">
        <v>1</v>
      </c>
      <c r="IF125" s="13">
        <v>1</v>
      </c>
      <c r="IG125" s="13">
        <v>1</v>
      </c>
      <c r="IH125" s="13">
        <v>1</v>
      </c>
      <c r="II125" s="13">
        <v>1</v>
      </c>
      <c r="IJ125" s="13">
        <v>1</v>
      </c>
      <c r="IK125" s="13">
        <v>1</v>
      </c>
      <c r="IL125" s="13">
        <v>1</v>
      </c>
      <c r="IM125" s="13">
        <v>1</v>
      </c>
      <c r="IN125" s="13">
        <v>1</v>
      </c>
      <c r="IO125" s="13">
        <v>1</v>
      </c>
      <c r="IP125" s="13">
        <v>1</v>
      </c>
      <c r="IQ125" s="13">
        <v>1</v>
      </c>
      <c r="IR125" s="13">
        <v>1</v>
      </c>
      <c r="IS125" s="13">
        <v>1</v>
      </c>
      <c r="IT125" s="13">
        <v>1</v>
      </c>
      <c r="IU125" s="13">
        <v>1</v>
      </c>
      <c r="IV125" s="13">
        <v>1</v>
      </c>
      <c r="IW125" s="13">
        <v>1</v>
      </c>
      <c r="IX125" s="13">
        <v>1</v>
      </c>
      <c r="IY125" s="13">
        <v>1</v>
      </c>
      <c r="IZ125" s="13">
        <v>1</v>
      </c>
      <c r="JA125" s="13">
        <v>1</v>
      </c>
      <c r="JB125" s="13">
        <v>1</v>
      </c>
      <c r="JC125" s="13">
        <v>1</v>
      </c>
      <c r="JD125" s="13">
        <v>1</v>
      </c>
      <c r="JE125" s="13">
        <v>1</v>
      </c>
      <c r="JF125" s="13">
        <v>1</v>
      </c>
      <c r="JG125" s="13">
        <v>1</v>
      </c>
      <c r="JH125" s="13">
        <v>1</v>
      </c>
      <c r="JI125" s="13">
        <v>1</v>
      </c>
      <c r="JJ125" s="13">
        <v>1</v>
      </c>
      <c r="JK125" s="13">
        <v>1</v>
      </c>
      <c r="JL125" s="13">
        <v>1</v>
      </c>
      <c r="JM125" s="13">
        <v>1</v>
      </c>
      <c r="JN125" s="13">
        <v>1</v>
      </c>
      <c r="JO125" s="13">
        <v>1</v>
      </c>
      <c r="JP125" s="13">
        <v>1</v>
      </c>
      <c r="JQ125" s="13">
        <v>1</v>
      </c>
      <c r="JR125" s="13">
        <v>1</v>
      </c>
      <c r="JS125" s="13">
        <v>1</v>
      </c>
      <c r="JT125" s="13">
        <v>1</v>
      </c>
      <c r="JU125" s="13">
        <v>1</v>
      </c>
      <c r="JV125" s="13">
        <v>1</v>
      </c>
      <c r="JW125" s="13">
        <v>1</v>
      </c>
      <c r="JX125" s="13">
        <v>1</v>
      </c>
      <c r="JY125" s="13">
        <v>1</v>
      </c>
      <c r="JZ125" s="13">
        <v>1</v>
      </c>
      <c r="KA125" s="13">
        <v>1</v>
      </c>
      <c r="KB125" s="13">
        <v>1</v>
      </c>
      <c r="KC125" s="13">
        <v>1</v>
      </c>
      <c r="KD125" s="13">
        <v>1</v>
      </c>
      <c r="KE125" s="13">
        <v>1</v>
      </c>
      <c r="KF125" s="13">
        <v>1</v>
      </c>
      <c r="KG125" s="13">
        <v>1</v>
      </c>
      <c r="KH125" s="13">
        <v>1</v>
      </c>
      <c r="KI125" s="13">
        <v>1</v>
      </c>
      <c r="KJ125" s="13">
        <v>1</v>
      </c>
      <c r="KK125" s="13">
        <v>1</v>
      </c>
      <c r="KL125" s="13">
        <v>1</v>
      </c>
      <c r="KM125" s="13">
        <v>1</v>
      </c>
      <c r="KN125" s="13">
        <v>1</v>
      </c>
      <c r="KO125" s="13">
        <v>1</v>
      </c>
      <c r="KP125" s="13">
        <v>1</v>
      </c>
      <c r="KQ125" s="13">
        <v>1</v>
      </c>
      <c r="KR125" s="13">
        <v>1</v>
      </c>
      <c r="KS125" s="13">
        <v>1</v>
      </c>
      <c r="KT125" s="13">
        <v>1</v>
      </c>
      <c r="KU125" s="13">
        <v>1</v>
      </c>
      <c r="KV125" s="13">
        <v>1</v>
      </c>
      <c r="KW125" s="13">
        <v>1</v>
      </c>
      <c r="KX125" s="13">
        <v>1</v>
      </c>
      <c r="KY125" s="13">
        <v>1</v>
      </c>
      <c r="KZ125" s="13">
        <v>1</v>
      </c>
      <c r="LA125" s="13">
        <v>1</v>
      </c>
      <c r="LB125" s="13">
        <v>1</v>
      </c>
      <c r="LC125" s="13">
        <v>1</v>
      </c>
      <c r="LD125" s="13">
        <v>1</v>
      </c>
      <c r="LE125" s="13">
        <v>1</v>
      </c>
      <c r="LF125" s="13">
        <v>1</v>
      </c>
      <c r="LG125" s="13">
        <v>1</v>
      </c>
      <c r="LH125" s="13">
        <v>1</v>
      </c>
      <c r="LI125" s="13">
        <v>1</v>
      </c>
      <c r="LJ125" s="13">
        <v>1</v>
      </c>
      <c r="LK125" s="13">
        <v>1</v>
      </c>
      <c r="LL125" s="13">
        <v>1</v>
      </c>
      <c r="LM125" s="13">
        <v>1</v>
      </c>
      <c r="LN125" s="13">
        <v>1</v>
      </c>
      <c r="LO125" s="13">
        <v>1</v>
      </c>
      <c r="LP125" s="13">
        <v>1</v>
      </c>
      <c r="LQ125" s="13">
        <v>1</v>
      </c>
      <c r="LR125" s="13">
        <v>1</v>
      </c>
      <c r="LS125" s="13">
        <v>1</v>
      </c>
      <c r="LT125" s="13">
        <v>1</v>
      </c>
      <c r="LU125" s="13">
        <v>1</v>
      </c>
      <c r="LV125" s="13">
        <v>1</v>
      </c>
      <c r="LW125" s="13">
        <v>1</v>
      </c>
      <c r="LX125" s="13">
        <v>1</v>
      </c>
      <c r="LY125" s="13">
        <v>1</v>
      </c>
      <c r="LZ125" s="13">
        <v>1</v>
      </c>
      <c r="MA125" s="13">
        <v>1</v>
      </c>
      <c r="MB125" s="13">
        <v>1</v>
      </c>
      <c r="MC125" s="13">
        <v>1</v>
      </c>
      <c r="MD125" s="13">
        <v>1</v>
      </c>
      <c r="ME125" s="13">
        <v>1</v>
      </c>
      <c r="MF125" s="13">
        <v>1</v>
      </c>
      <c r="MG125" s="13">
        <v>1</v>
      </c>
      <c r="MH125" s="13">
        <v>1</v>
      </c>
      <c r="MI125" s="13">
        <v>1</v>
      </c>
      <c r="MJ125" s="13">
        <v>1</v>
      </c>
      <c r="MK125" s="13">
        <v>1</v>
      </c>
      <c r="ML125" s="13">
        <v>1</v>
      </c>
      <c r="MM125" s="13">
        <v>1</v>
      </c>
      <c r="MN125" s="13">
        <v>1</v>
      </c>
      <c r="MO125" s="13">
        <v>1</v>
      </c>
      <c r="MP125" s="13">
        <v>1</v>
      </c>
      <c r="MQ125" s="13">
        <v>1</v>
      </c>
      <c r="MR125" s="13">
        <v>1</v>
      </c>
      <c r="MS125" s="13">
        <v>1</v>
      </c>
      <c r="MT125" s="13">
        <v>1</v>
      </c>
      <c r="MU125" s="13">
        <v>1</v>
      </c>
      <c r="MV125" s="13">
        <v>1</v>
      </c>
      <c r="MW125" s="13">
        <v>1</v>
      </c>
      <c r="MX125" s="13">
        <v>1</v>
      </c>
      <c r="MY125" s="13">
        <v>1</v>
      </c>
      <c r="MZ125" s="13">
        <v>1</v>
      </c>
      <c r="NA125" s="13">
        <v>1</v>
      </c>
      <c r="NB125" s="13">
        <v>1</v>
      </c>
      <c r="NC125" s="13">
        <v>1</v>
      </c>
      <c r="ND125" s="13">
        <v>1</v>
      </c>
      <c r="NE125" s="13">
        <v>1</v>
      </c>
      <c r="NF125" s="13">
        <v>1</v>
      </c>
      <c r="NG125" s="13">
        <v>1</v>
      </c>
      <c r="NH125" s="13">
        <v>1</v>
      </c>
      <c r="NI125" s="13">
        <v>1</v>
      </c>
    </row>
    <row r="126" spans="1:373" ht="15">
      <c r="B126" s="10" t="s">
        <v>375</v>
      </c>
      <c r="C126" s="14">
        <f>SUMIF(C118:C125,"&lt;&gt;#REF!")</f>
        <v>6.0637742504409173</v>
      </c>
      <c r="D126" s="14">
        <f t="shared" ref="D126:BN126" si="264">SUMIF(D118:D125,"&lt;&gt;#REF!")</f>
        <v>6.9216402116402129</v>
      </c>
      <c r="E126" s="14">
        <f t="shared" si="264"/>
        <v>6.9595061728395056</v>
      </c>
      <c r="F126" s="14">
        <f t="shared" si="264"/>
        <v>6.8762610229276895</v>
      </c>
      <c r="G126" s="14">
        <f t="shared" si="264"/>
        <v>6.8374603174603177</v>
      </c>
      <c r="H126" s="14">
        <f t="shared" si="264"/>
        <v>6.3753262786596121</v>
      </c>
      <c r="I126" s="14">
        <f t="shared" si="264"/>
        <v>6.4254144620811298</v>
      </c>
      <c r="J126" s="14">
        <f t="shared" si="264"/>
        <v>6.5032804232804233</v>
      </c>
      <c r="K126" s="14">
        <f t="shared" si="264"/>
        <v>6.371887125220459</v>
      </c>
      <c r="L126" s="14">
        <f t="shared" si="264"/>
        <v>6.2986419753086418</v>
      </c>
      <c r="M126" s="14">
        <f t="shared" si="264"/>
        <v>6.25984126984127</v>
      </c>
      <c r="N126" s="14">
        <f t="shared" si="264"/>
        <v>6.5543738977072303</v>
      </c>
      <c r="O126" s="14">
        <f t="shared" si="264"/>
        <v>6.0033509700176362</v>
      </c>
      <c r="P126" s="14">
        <f t="shared" si="264"/>
        <v>6.0126984126984127</v>
      </c>
      <c r="Q126" s="14">
        <f t="shared" si="264"/>
        <v>6.587231040564375</v>
      </c>
      <c r="R126" s="14">
        <f t="shared" si="264"/>
        <v>7.0632451499118165</v>
      </c>
      <c r="S126" s="14">
        <f t="shared" si="264"/>
        <v>6.7011111111111106</v>
      </c>
      <c r="T126" s="14">
        <f t="shared" si="264"/>
        <v>6.5734215167548493</v>
      </c>
      <c r="U126" s="14">
        <f t="shared" si="264"/>
        <v>6.4901763668430332</v>
      </c>
      <c r="V126" s="14">
        <f t="shared" si="264"/>
        <v>6.0724867724867728</v>
      </c>
      <c r="W126" s="14">
        <f t="shared" si="264"/>
        <v>5.9633156966490297</v>
      </c>
      <c r="X126" s="14">
        <f t="shared" si="264"/>
        <v>6.5378483245149912</v>
      </c>
      <c r="Y126" s="14">
        <f t="shared" si="264"/>
        <v>6.606084656084656</v>
      </c>
      <c r="Z126" s="14">
        <f t="shared" si="264"/>
        <v>6.4661728395061733</v>
      </c>
      <c r="AA126" s="14">
        <f t="shared" si="264"/>
        <v>6.4273721340388006</v>
      </c>
      <c r="AB126" s="14">
        <f t="shared" si="264"/>
        <v>6.3663492063492058</v>
      </c>
      <c r="AC126" s="14">
        <f t="shared" si="264"/>
        <v>5.9708818342151675</v>
      </c>
      <c r="AD126" s="14">
        <f t="shared" si="264"/>
        <v>6.0694885361552027</v>
      </c>
      <c r="AE126" s="14">
        <f t="shared" si="264"/>
        <v>6.7995767195767201</v>
      </c>
      <c r="AF126" s="14">
        <f t="shared" si="264"/>
        <v>7.0118871252204586</v>
      </c>
      <c r="AG126" s="14">
        <f t="shared" si="264"/>
        <v>6.6941975308641979</v>
      </c>
      <c r="AH126" s="14">
        <f t="shared" si="264"/>
        <v>6.5220634920634932</v>
      </c>
      <c r="AI126" s="14">
        <f t="shared" si="264"/>
        <v>6.5277072310405648</v>
      </c>
      <c r="AJ126" s="14">
        <f t="shared" si="264"/>
        <v>6.2433509700176373</v>
      </c>
      <c r="AK126" s="14">
        <f t="shared" si="264"/>
        <v>6.2489947089947098</v>
      </c>
      <c r="AL126" s="14">
        <f t="shared" si="264"/>
        <v>6.8390828924162266</v>
      </c>
      <c r="AM126" s="14">
        <f t="shared" si="264"/>
        <v>8.1584303350970018</v>
      </c>
      <c r="AN126" s="14">
        <f t="shared" si="264"/>
        <v>7.7962962962962967</v>
      </c>
      <c r="AO126" s="14">
        <f t="shared" si="264"/>
        <v>7.757495590828924</v>
      </c>
      <c r="AP126" s="14">
        <f t="shared" si="264"/>
        <v>7.5409171075837742</v>
      </c>
      <c r="AQ126" s="14">
        <f t="shared" si="264"/>
        <v>7.0787830687830686</v>
      </c>
      <c r="AR126" s="14">
        <f t="shared" si="264"/>
        <v>6.0818342151675484</v>
      </c>
      <c r="AS126" s="14">
        <f t="shared" si="264"/>
        <v>6.7452557319223994</v>
      </c>
      <c r="AT126" s="14">
        <f t="shared" si="264"/>
        <v>7.6471957671957673</v>
      </c>
      <c r="AU126" s="14">
        <f t="shared" si="264"/>
        <v>7.4628395061728394</v>
      </c>
      <c r="AV126" s="14">
        <f t="shared" si="264"/>
        <v>7.5573721340388005</v>
      </c>
      <c r="AW126" s="14">
        <f t="shared" si="264"/>
        <v>7.6519047619047615</v>
      </c>
      <c r="AX126" s="14">
        <f t="shared" si="264"/>
        <v>7.189770723104056</v>
      </c>
      <c r="AY126" s="14">
        <f t="shared" si="264"/>
        <v>6.2991181657848321</v>
      </c>
      <c r="AZ126" s="14">
        <f t="shared" si="264"/>
        <v>7.0069841269841273</v>
      </c>
      <c r="BA126" s="14">
        <f t="shared" si="264"/>
        <v>9.6437389770723101</v>
      </c>
      <c r="BB126" s="14">
        <f t="shared" si="264"/>
        <v>9.3704938271604927</v>
      </c>
      <c r="BC126" s="14">
        <f t="shared" si="264"/>
        <v>9.3761375661375652</v>
      </c>
      <c r="BD126" s="14">
        <f t="shared" si="264"/>
        <v>9.3817813051146377</v>
      </c>
      <c r="BE126" s="14">
        <f t="shared" si="264"/>
        <v>8.741869488536155</v>
      </c>
      <c r="BF126" s="14">
        <f t="shared" si="264"/>
        <v>6.3386243386243386</v>
      </c>
      <c r="BG126" s="14">
        <f t="shared" si="264"/>
        <v>6.9576014109347444</v>
      </c>
      <c r="BH126" s="14">
        <f t="shared" si="264"/>
        <v>6.8299118165784831</v>
      </c>
      <c r="BI126" s="14">
        <f t="shared" si="264"/>
        <v>6.69</v>
      </c>
      <c r="BJ126" s="14">
        <f t="shared" si="264"/>
        <v>6.6067548500881843</v>
      </c>
      <c r="BK126" s="14">
        <f t="shared" si="264"/>
        <v>6.6123985890652559</v>
      </c>
      <c r="BL126" s="14">
        <f t="shared" si="264"/>
        <v>6.1947089947089946</v>
      </c>
      <c r="BM126" s="14">
        <f t="shared" si="264"/>
        <v>6.3781305114638451</v>
      </c>
      <c r="BN126" s="14">
        <f t="shared" si="264"/>
        <v>6.1971075837742511</v>
      </c>
      <c r="BO126" s="14">
        <f t="shared" ref="BO126:DP126" si="265">SUMIF(BO118:BO125,"&lt;&gt;#REF!")</f>
        <v>7.6227513227513226</v>
      </c>
      <c r="BP126" s="14">
        <f t="shared" si="265"/>
        <v>7.2606172839506167</v>
      </c>
      <c r="BQ126" s="14">
        <f t="shared" si="265"/>
        <v>6.9995943562610226</v>
      </c>
      <c r="BR126" s="14">
        <f t="shared" si="265"/>
        <v>6.9607936507936508</v>
      </c>
      <c r="BS126" s="14">
        <f t="shared" si="265"/>
        <v>6.6764373897707232</v>
      </c>
      <c r="BT126" s="14">
        <f t="shared" si="265"/>
        <v>6.3287477954144622</v>
      </c>
      <c r="BU126" s="14">
        <f t="shared" si="265"/>
        <v>6.9032804232804237</v>
      </c>
      <c r="BV126" s="14">
        <f t="shared" si="265"/>
        <v>7.1274426807760145</v>
      </c>
      <c r="BW126" s="14">
        <f t="shared" si="265"/>
        <v>6.854197530864198</v>
      </c>
      <c r="BX126" s="14">
        <f t="shared" si="265"/>
        <v>6.8598412698412696</v>
      </c>
      <c r="BY126" s="14">
        <f t="shared" si="265"/>
        <v>6.8654850088183421</v>
      </c>
      <c r="BZ126" s="14">
        <f t="shared" si="265"/>
        <v>6.4033509700176365</v>
      </c>
      <c r="CA126" s="14">
        <f t="shared" si="265"/>
        <v>6.3238095238095235</v>
      </c>
      <c r="CB126" s="14">
        <f t="shared" si="265"/>
        <v>6.8094532627865965</v>
      </c>
      <c r="CC126" s="14">
        <f t="shared" si="265"/>
        <v>6.9502821869488534</v>
      </c>
      <c r="CD126" s="14">
        <f t="shared" si="265"/>
        <v>6.9648148148148143</v>
      </c>
      <c r="CE126" s="14">
        <f t="shared" si="265"/>
        <v>6.9704585537918859</v>
      </c>
      <c r="CF126" s="14">
        <f t="shared" si="265"/>
        <v>7.0649911816578479</v>
      </c>
      <c r="CG126" s="14">
        <f t="shared" si="265"/>
        <v>7.0706349206349204</v>
      </c>
      <c r="CH126" s="14">
        <f t="shared" si="265"/>
        <v>6.5410934744268072</v>
      </c>
      <c r="CI126" s="14">
        <f t="shared" si="265"/>
        <v>7.1689594356261015</v>
      </c>
      <c r="CJ126" s="14">
        <f t="shared" si="265"/>
        <v>7.74015873015873</v>
      </c>
      <c r="CK126" s="14">
        <f t="shared" si="265"/>
        <v>7.7458024691358034</v>
      </c>
      <c r="CL126" s="14">
        <f t="shared" si="265"/>
        <v>7.262557319223987</v>
      </c>
      <c r="CM126" s="14">
        <f t="shared" si="265"/>
        <v>7.2682010582010586</v>
      </c>
      <c r="CN126" s="14">
        <f t="shared" si="265"/>
        <v>7.273844797178131</v>
      </c>
      <c r="CO126" s="14">
        <f t="shared" si="265"/>
        <v>6.8028218694885361</v>
      </c>
      <c r="CP126" s="14">
        <f t="shared" si="265"/>
        <v>7.2084656084656089</v>
      </c>
      <c r="CQ126" s="14">
        <f t="shared" si="265"/>
        <v>8.1092945326278674</v>
      </c>
      <c r="CR126" s="14">
        <f t="shared" si="265"/>
        <v>7.658271604938272</v>
      </c>
      <c r="CS126" s="14">
        <f t="shared" si="265"/>
        <v>7.3528042328042336</v>
      </c>
      <c r="CT126" s="14">
        <f t="shared" si="265"/>
        <v>7.180670194003528</v>
      </c>
      <c r="CU126" s="14">
        <f t="shared" si="265"/>
        <v>6.6740917107583781</v>
      </c>
      <c r="CV126" s="14">
        <f t="shared" si="265"/>
        <v>6.5756613756613751</v>
      </c>
      <c r="CW126" s="14">
        <f t="shared" si="265"/>
        <v>6.3946384479717819</v>
      </c>
      <c r="CX126" s="14">
        <f t="shared" si="265"/>
        <v>8.253245149911816</v>
      </c>
      <c r="CY126" s="14">
        <f t="shared" si="265"/>
        <v>7.8466666666666685</v>
      </c>
      <c r="CZ126" s="14">
        <f t="shared" si="265"/>
        <v>7.7189770723104063</v>
      </c>
      <c r="DA126" s="14">
        <f t="shared" si="265"/>
        <v>8.391287477954144</v>
      </c>
      <c r="DB126" s="14">
        <f t="shared" si="265"/>
        <v>0</v>
      </c>
      <c r="DC126" s="14">
        <f t="shared" si="265"/>
        <v>0</v>
      </c>
      <c r="DD126" s="14">
        <f t="shared" si="265"/>
        <v>7.4208112874779548</v>
      </c>
      <c r="DE126" s="14">
        <f t="shared" si="265"/>
        <v>7.6442328042328045</v>
      </c>
      <c r="DF126" s="14">
        <f t="shared" si="265"/>
        <v>7.1832098765432102</v>
      </c>
      <c r="DG126" s="14">
        <f t="shared" si="265"/>
        <v>7.4788536155202827</v>
      </c>
      <c r="DH126" s="14">
        <f t="shared" si="265"/>
        <v>7.8400529100529104</v>
      </c>
      <c r="DI126" s="14">
        <f t="shared" si="265"/>
        <v>7.911252204585538</v>
      </c>
      <c r="DJ126" s="14">
        <f t="shared" si="265"/>
        <v>0</v>
      </c>
      <c r="DK126" s="14">
        <f t="shared" si="265"/>
        <v>7.6380952380952376</v>
      </c>
      <c r="DL126" s="14">
        <f t="shared" si="265"/>
        <v>8.3415167548500904</v>
      </c>
      <c r="DM126" s="14">
        <f t="shared" si="265"/>
        <v>8.2460493827160501</v>
      </c>
      <c r="DN126" s="14">
        <f t="shared" si="265"/>
        <v>7.9405820105820109</v>
      </c>
      <c r="DO126" s="14">
        <f t="shared" si="265"/>
        <v>8.2573368606701933</v>
      </c>
      <c r="DP126" s="14">
        <f t="shared" si="265"/>
        <v>6.9507583774250445</v>
      </c>
      <c r="DQ126" s="14">
        <f t="shared" ref="DQ126:GB126" si="266">SUMIF(DQ118:DQ125,"&lt;&gt;#REF!")</f>
        <v>6.6941798941798947</v>
      </c>
      <c r="DR126" s="14">
        <f t="shared" si="266"/>
        <v>7.3131569664902996</v>
      </c>
      <c r="DS126" s="14">
        <f t="shared" si="266"/>
        <v>7.7015414462081129</v>
      </c>
      <c r="DT126" s="14">
        <f t="shared" si="266"/>
        <v>7.5325740740740734</v>
      </c>
      <c r="DU126" s="14">
        <f t="shared" si="266"/>
        <v>7.5382178130511459</v>
      </c>
      <c r="DV126" s="14">
        <f t="shared" si="266"/>
        <v>7.5883059964726627</v>
      </c>
      <c r="DW126" s="14">
        <f t="shared" si="266"/>
        <v>6.6765608465608457</v>
      </c>
      <c r="DX126" s="14">
        <f t="shared" si="266"/>
        <v>6.6003527336860675</v>
      </c>
      <c r="DY126" s="14">
        <f t="shared" si="266"/>
        <v>7.5646631393298058</v>
      </c>
      <c r="DZ126" s="14">
        <f t="shared" si="266"/>
        <v>7.808084656084656</v>
      </c>
      <c r="EA126" s="14">
        <f t="shared" si="266"/>
        <v>7.6391172839506165</v>
      </c>
      <c r="EB126" s="14">
        <f t="shared" si="266"/>
        <v>7.6892054673721342</v>
      </c>
      <c r="EC126" s="14">
        <f t="shared" si="266"/>
        <v>7.6948492063492058</v>
      </c>
      <c r="ED126" s="14">
        <f t="shared" si="266"/>
        <v>6.8719929453262782</v>
      </c>
      <c r="EE126" s="14">
        <f t="shared" si="266"/>
        <v>6.6843033509700174</v>
      </c>
      <c r="EF126" s="14">
        <f t="shared" si="266"/>
        <v>7.7375026455026452</v>
      </c>
      <c r="EG126" s="14">
        <f t="shared" si="266"/>
        <v>11.650183421516754</v>
      </c>
      <c r="EH126" s="14">
        <f t="shared" si="266"/>
        <v>11.43677160493827</v>
      </c>
      <c r="EI126" s="14">
        <f t="shared" si="266"/>
        <v>11.442415343915343</v>
      </c>
      <c r="EJ126" s="14">
        <f t="shared" si="266"/>
        <v>11.131781305114638</v>
      </c>
      <c r="EK126" s="14">
        <f t="shared" si="266"/>
        <v>10.758536155202821</v>
      </c>
      <c r="EL126" s="14">
        <f t="shared" si="266"/>
        <v>7.0793650793650791</v>
      </c>
      <c r="EM126" s="14">
        <f t="shared" si="266"/>
        <v>7.8761199294532629</v>
      </c>
      <c r="EN126" s="14">
        <f t="shared" si="266"/>
        <v>11.844356261022927</v>
      </c>
      <c r="EO126" s="14">
        <f t="shared" si="266"/>
        <v>11.171111111111109</v>
      </c>
      <c r="EP126" s="14">
        <f t="shared" si="266"/>
        <v>11.087865961199293</v>
      </c>
      <c r="EQ126" s="14">
        <f t="shared" si="266"/>
        <v>11.093509700176366</v>
      </c>
      <c r="ER126" s="14">
        <f t="shared" si="266"/>
        <v>11.653597883597882</v>
      </c>
      <c r="ES126" s="14">
        <f t="shared" si="266"/>
        <v>7.1188712522045847</v>
      </c>
      <c r="ET126" s="14">
        <f t="shared" si="266"/>
        <v>7.9156261022927685</v>
      </c>
      <c r="EU126" s="14">
        <f t="shared" si="266"/>
        <v>10.403862433862434</v>
      </c>
      <c r="EV126" s="14">
        <f t="shared" si="266"/>
        <v>9.8639506172839511</v>
      </c>
      <c r="EW126" s="14">
        <f t="shared" si="266"/>
        <v>9.6918165784832446</v>
      </c>
      <c r="EX126" s="14">
        <f t="shared" si="266"/>
        <v>9.6974603174603171</v>
      </c>
      <c r="EY126" s="14">
        <f t="shared" si="266"/>
        <v>9.9464373897707237</v>
      </c>
      <c r="EZ126" s="14">
        <f t="shared" si="266"/>
        <v>7.7805996472663139</v>
      </c>
      <c r="FA126" s="14">
        <f t="shared" si="266"/>
        <v>8.1329100529100522</v>
      </c>
      <c r="FB126" s="14">
        <f t="shared" si="266"/>
        <v>10.21373897707231</v>
      </c>
      <c r="FC126" s="14">
        <f t="shared" si="266"/>
        <v>9.8960493827160487</v>
      </c>
      <c r="FD126" s="14">
        <f t="shared" si="266"/>
        <v>9.7239153439153441</v>
      </c>
      <c r="FE126" s="14">
        <f t="shared" si="266"/>
        <v>9.7295590828924148</v>
      </c>
      <c r="FF126" s="14">
        <f t="shared" si="266"/>
        <v>9.8896472663139328</v>
      </c>
      <c r="FG126" s="14">
        <f t="shared" si="266"/>
        <v>7.1978835978835978</v>
      </c>
      <c r="FH126" s="14">
        <f t="shared" si="266"/>
        <v>8.4390828924162271</v>
      </c>
      <c r="FI126" s="14">
        <f t="shared" si="266"/>
        <v>8.1417636684303361</v>
      </c>
      <c r="FJ126" s="14">
        <f t="shared" si="266"/>
        <v>7.9574074074074082</v>
      </c>
      <c r="FK126" s="14">
        <f t="shared" si="266"/>
        <v>7.9630511463844798</v>
      </c>
      <c r="FL126" s="14">
        <f t="shared" si="266"/>
        <v>7.9686948853615513</v>
      </c>
      <c r="FM126" s="14">
        <f t="shared" si="266"/>
        <v>7.6843386243386238</v>
      </c>
      <c r="FN126" s="14">
        <f t="shared" si="266"/>
        <v>7.19294532627866</v>
      </c>
      <c r="FO126" s="14">
        <f t="shared" si="266"/>
        <v>7.4563668430335106</v>
      </c>
      <c r="FP126" s="14">
        <f t="shared" si="266"/>
        <v>8.9438624338624351</v>
      </c>
      <c r="FQ126" s="14">
        <f t="shared" si="266"/>
        <v>8.9817283950617295</v>
      </c>
      <c r="FR126" s="14">
        <f t="shared" si="266"/>
        <v>8.9873721340388002</v>
      </c>
      <c r="FS126" s="14">
        <f t="shared" si="266"/>
        <v>8.9930158730158745</v>
      </c>
      <c r="FT126" s="14">
        <f t="shared" si="266"/>
        <v>8.708659611992946</v>
      </c>
      <c r="FU126" s="14">
        <f t="shared" si="266"/>
        <v>7.2324514991181656</v>
      </c>
      <c r="FV126" s="14">
        <f t="shared" si="266"/>
        <v>7.4958730158730162</v>
      </c>
      <c r="FW126" s="14">
        <f t="shared" si="266"/>
        <v>8.0667019400352729</v>
      </c>
      <c r="FX126" s="14">
        <f t="shared" si="266"/>
        <v>8.1045679012345673</v>
      </c>
      <c r="FY126" s="14">
        <f t="shared" si="266"/>
        <v>8.1102116402116398</v>
      </c>
      <c r="FZ126" s="14">
        <f t="shared" si="266"/>
        <v>8.1158553791887122</v>
      </c>
      <c r="GA126" s="14">
        <f t="shared" si="266"/>
        <v>7.8314991181657847</v>
      </c>
      <c r="GB126" s="14">
        <f t="shared" si="266"/>
        <v>7.2719576719576722</v>
      </c>
      <c r="GC126" s="14">
        <f t="shared" ref="GC126:IN126" si="267">SUMIF(GC118:GC125,"&lt;&gt;#REF!")</f>
        <v>7.5353791887125219</v>
      </c>
      <c r="GD126" s="14">
        <f t="shared" si="267"/>
        <v>7.6747266313932991</v>
      </c>
      <c r="GE126" s="14">
        <f t="shared" si="267"/>
        <v>7.7125925925925936</v>
      </c>
      <c r="GF126" s="14">
        <f t="shared" si="267"/>
        <v>7.7182363315696652</v>
      </c>
      <c r="GG126" s="14">
        <f t="shared" si="267"/>
        <v>7.7238800705467376</v>
      </c>
      <c r="GH126" s="14">
        <f t="shared" si="267"/>
        <v>7.4395238095238092</v>
      </c>
      <c r="GI126" s="14">
        <f t="shared" si="267"/>
        <v>7.3114638447971778</v>
      </c>
      <c r="GJ126" s="14">
        <f t="shared" si="267"/>
        <v>7.5748853615520284</v>
      </c>
      <c r="GK126" s="14">
        <f t="shared" si="267"/>
        <v>7.6364550264550264</v>
      </c>
      <c r="GL126" s="14">
        <f t="shared" si="267"/>
        <v>7.6743209876543208</v>
      </c>
      <c r="GM126" s="14">
        <f t="shared" si="267"/>
        <v>7.6799647266313933</v>
      </c>
      <c r="GN126" s="14">
        <f t="shared" si="267"/>
        <v>7.6856084656084658</v>
      </c>
      <c r="GO126" s="14">
        <f t="shared" si="267"/>
        <v>7.4012522045855373</v>
      </c>
      <c r="GP126" s="14">
        <f t="shared" si="267"/>
        <v>7.3509700176366843</v>
      </c>
      <c r="GQ126" s="14">
        <f t="shared" si="267"/>
        <v>7.614391534391534</v>
      </c>
      <c r="GR126" s="14">
        <f t="shared" si="267"/>
        <v>8.9063315696649035</v>
      </c>
      <c r="GS126" s="14">
        <f t="shared" si="267"/>
        <v>8.9441975308641979</v>
      </c>
      <c r="GT126" s="14">
        <f t="shared" si="267"/>
        <v>8.9498412698412686</v>
      </c>
      <c r="GU126" s="14">
        <f t="shared" si="267"/>
        <v>8.9554850088183429</v>
      </c>
      <c r="GV126" s="14">
        <f t="shared" si="267"/>
        <v>8.6711287477954144</v>
      </c>
      <c r="GW126" s="14">
        <f t="shared" si="267"/>
        <v>7.3904761904761909</v>
      </c>
      <c r="GX126" s="14">
        <f t="shared" si="267"/>
        <v>7.6538977072310415</v>
      </c>
      <c r="GY126" s="14">
        <f t="shared" si="267"/>
        <v>8.5039858906525581</v>
      </c>
      <c r="GZ126" s="14">
        <f t="shared" si="267"/>
        <v>8.5418518518518525</v>
      </c>
      <c r="HA126" s="14">
        <f t="shared" si="267"/>
        <v>8.5474955908289232</v>
      </c>
      <c r="HB126" s="14">
        <f t="shared" si="267"/>
        <v>8.5531393298059974</v>
      </c>
      <c r="HC126" s="14">
        <f t="shared" si="267"/>
        <v>8.268783068783069</v>
      </c>
      <c r="HD126" s="14">
        <f t="shared" si="267"/>
        <v>7.4299823633156965</v>
      </c>
      <c r="HE126" s="14">
        <f t="shared" si="267"/>
        <v>7.6934038800705471</v>
      </c>
      <c r="HF126" s="14">
        <f t="shared" si="267"/>
        <v>12.00126984126984</v>
      </c>
      <c r="HG126" s="14">
        <f t="shared" si="267"/>
        <v>12.039135802469135</v>
      </c>
      <c r="HH126" s="14">
        <f t="shared" si="267"/>
        <v>12.044779541446207</v>
      </c>
      <c r="HI126" s="14">
        <f t="shared" si="267"/>
        <v>12.05042328042328</v>
      </c>
      <c r="HJ126" s="14">
        <f t="shared" si="267"/>
        <v>11.766067019400351</v>
      </c>
      <c r="HK126" s="14">
        <f t="shared" si="267"/>
        <v>7.469488536155203</v>
      </c>
      <c r="HL126" s="14">
        <f t="shared" si="267"/>
        <v>7.7329100529100536</v>
      </c>
      <c r="HM126" s="14">
        <f t="shared" si="267"/>
        <v>10.005220458553792</v>
      </c>
      <c r="HN126" s="14">
        <f t="shared" si="267"/>
        <v>10.043086419753084</v>
      </c>
      <c r="HO126" s="14">
        <f t="shared" si="267"/>
        <v>10.048730158730159</v>
      </c>
      <c r="HP126" s="14">
        <f t="shared" si="267"/>
        <v>10.054373897707229</v>
      </c>
      <c r="HQ126" s="14">
        <f t="shared" si="267"/>
        <v>9.7700176366843046</v>
      </c>
      <c r="HR126" s="14">
        <f t="shared" si="267"/>
        <v>7.5089947089947087</v>
      </c>
      <c r="HS126" s="14">
        <f t="shared" si="267"/>
        <v>7.7724162257495593</v>
      </c>
      <c r="HT126" s="14">
        <f t="shared" si="267"/>
        <v>10.969171075837741</v>
      </c>
      <c r="HU126" s="14">
        <f t="shared" si="267"/>
        <v>11.007037037037037</v>
      </c>
      <c r="HV126" s="14">
        <f t="shared" si="267"/>
        <v>11.012680776014108</v>
      </c>
      <c r="HW126" s="14">
        <f t="shared" si="267"/>
        <v>11.018324514991182</v>
      </c>
      <c r="HX126" s="14">
        <f t="shared" si="267"/>
        <v>10.733968253968253</v>
      </c>
      <c r="HY126" s="14">
        <f t="shared" si="267"/>
        <v>7.5485008818342152</v>
      </c>
      <c r="HZ126" s="14">
        <f t="shared" si="267"/>
        <v>7.8119223985890658</v>
      </c>
      <c r="IA126" s="14">
        <f t="shared" si="267"/>
        <v>11.205343915343915</v>
      </c>
      <c r="IB126" s="14">
        <f t="shared" si="267"/>
        <v>11.24320987654321</v>
      </c>
      <c r="IC126" s="14">
        <f t="shared" si="267"/>
        <v>11.248853615520281</v>
      </c>
      <c r="ID126" s="14">
        <f t="shared" si="267"/>
        <v>11.254497354497353</v>
      </c>
      <c r="IE126" s="14">
        <f t="shared" si="267"/>
        <v>10.970141093474426</v>
      </c>
      <c r="IF126" s="14">
        <f t="shared" si="267"/>
        <v>10.975784832451499</v>
      </c>
      <c r="IG126" s="14">
        <f t="shared" si="267"/>
        <v>11.239206349206349</v>
      </c>
      <c r="IH126" s="14">
        <f t="shared" si="267"/>
        <v>11.244850088183421</v>
      </c>
      <c r="II126" s="14">
        <f t="shared" si="267"/>
        <v>11.282716049382715</v>
      </c>
      <c r="IJ126" s="14">
        <f t="shared" si="267"/>
        <v>11.288359788359788</v>
      </c>
      <c r="IK126" s="14">
        <f t="shared" si="267"/>
        <v>11.29400352733686</v>
      </c>
      <c r="IL126" s="14">
        <f t="shared" si="267"/>
        <v>11.009647266313934</v>
      </c>
      <c r="IM126" s="14">
        <f t="shared" si="267"/>
        <v>11.015291005291006</v>
      </c>
      <c r="IN126" s="14">
        <f t="shared" si="267"/>
        <v>7.8909347442680771</v>
      </c>
      <c r="IO126" s="14">
        <f t="shared" ref="IO126:KZ126" si="268">SUMIF(IO118:IO125,"&lt;&gt;#REF!")</f>
        <v>11.284356261022927</v>
      </c>
      <c r="IP126" s="14">
        <f t="shared" si="268"/>
        <v>11.322222222222221</v>
      </c>
      <c r="IQ126" s="14">
        <f t="shared" si="268"/>
        <v>11.327865961199294</v>
      </c>
      <c r="IR126" s="14">
        <f t="shared" si="268"/>
        <v>11.333509700176366</v>
      </c>
      <c r="IS126" s="14">
        <f t="shared" si="268"/>
        <v>11.049153439153439</v>
      </c>
      <c r="IT126" s="14">
        <f t="shared" si="268"/>
        <v>7.6670194003527339</v>
      </c>
      <c r="IU126" s="14">
        <f t="shared" si="268"/>
        <v>7.9304409171075845</v>
      </c>
      <c r="IV126" s="14">
        <f t="shared" si="268"/>
        <v>8.1938624338624351</v>
      </c>
      <c r="IW126" s="14">
        <f t="shared" si="268"/>
        <v>8.2317283950617259</v>
      </c>
      <c r="IX126" s="14">
        <f t="shared" si="268"/>
        <v>8.2373721340388002</v>
      </c>
      <c r="IY126" s="14">
        <f t="shared" si="268"/>
        <v>8.2430158730158727</v>
      </c>
      <c r="IZ126" s="14">
        <f t="shared" si="268"/>
        <v>7.9586596119929451</v>
      </c>
      <c r="JA126" s="14">
        <f t="shared" si="268"/>
        <v>7.7065255731922395</v>
      </c>
      <c r="JB126" s="14">
        <f t="shared" si="268"/>
        <v>7.9699470899470901</v>
      </c>
      <c r="JC126" s="14">
        <f t="shared" si="268"/>
        <v>8.8374426807760145</v>
      </c>
      <c r="JD126" s="14">
        <f t="shared" si="268"/>
        <v>8.8753086419753089</v>
      </c>
      <c r="JE126" s="14">
        <f t="shared" si="268"/>
        <v>8.8809523809523814</v>
      </c>
      <c r="JF126" s="14">
        <f t="shared" si="268"/>
        <v>8.8865961199294539</v>
      </c>
      <c r="JG126" s="14">
        <f t="shared" si="268"/>
        <v>8.6022398589065254</v>
      </c>
      <c r="JH126" s="14">
        <f t="shared" si="268"/>
        <v>7.746031746031746</v>
      </c>
      <c r="JI126" s="14">
        <f t="shared" si="268"/>
        <v>8.0094532627865966</v>
      </c>
      <c r="JJ126" s="14">
        <f t="shared" si="268"/>
        <v>9.6865784832451496</v>
      </c>
      <c r="JK126" s="14">
        <f t="shared" si="268"/>
        <v>9.724444444444444</v>
      </c>
      <c r="JL126" s="14">
        <f t="shared" si="268"/>
        <v>9.7300881834215165</v>
      </c>
      <c r="JM126" s="14">
        <f t="shared" si="268"/>
        <v>9.735731922398589</v>
      </c>
      <c r="JN126" s="14">
        <f t="shared" si="268"/>
        <v>9.4513756613756623</v>
      </c>
      <c r="JO126" s="14">
        <f t="shared" si="268"/>
        <v>7.7855379188712526</v>
      </c>
      <c r="JP126" s="14">
        <f t="shared" si="268"/>
        <v>8.0489594356261023</v>
      </c>
      <c r="JQ126" s="14">
        <f t="shared" si="268"/>
        <v>9.0616402116402117</v>
      </c>
      <c r="JR126" s="14">
        <f t="shared" si="268"/>
        <v>9.0995061728395061</v>
      </c>
      <c r="JS126" s="14">
        <f t="shared" si="268"/>
        <v>9.1051499118165786</v>
      </c>
      <c r="JT126" s="14">
        <f t="shared" si="268"/>
        <v>9.1107936507936493</v>
      </c>
      <c r="JU126" s="14">
        <f t="shared" si="268"/>
        <v>8.8264373897707227</v>
      </c>
      <c r="JV126" s="14">
        <f t="shared" si="268"/>
        <v>7.8250440917107582</v>
      </c>
      <c r="JW126" s="14">
        <f t="shared" si="268"/>
        <v>8.0884656084656079</v>
      </c>
      <c r="JX126" s="14">
        <f t="shared" si="268"/>
        <v>8.8055908289241636</v>
      </c>
      <c r="JY126" s="14">
        <f t="shared" si="268"/>
        <v>8.843456790123458</v>
      </c>
      <c r="JZ126" s="14">
        <f t="shared" si="268"/>
        <v>8.8491005291005287</v>
      </c>
      <c r="KA126" s="14">
        <f t="shared" si="268"/>
        <v>8.854744268077603</v>
      </c>
      <c r="KB126" s="14">
        <f t="shared" si="268"/>
        <v>8.5703880070546745</v>
      </c>
      <c r="KC126" s="14">
        <f t="shared" si="268"/>
        <v>7.8645502645502638</v>
      </c>
      <c r="KD126" s="14">
        <f t="shared" si="268"/>
        <v>8.1279717813051136</v>
      </c>
      <c r="KE126" s="14">
        <f t="shared" si="268"/>
        <v>8.4539858906525573</v>
      </c>
      <c r="KF126" s="14">
        <f t="shared" si="268"/>
        <v>8.4918518518518518</v>
      </c>
      <c r="KG126" s="14">
        <f t="shared" si="268"/>
        <v>8.4974955908289243</v>
      </c>
      <c r="KH126" s="14">
        <f t="shared" si="268"/>
        <v>8.5031393298059967</v>
      </c>
      <c r="KI126" s="14">
        <f t="shared" si="268"/>
        <v>8.2187830687830683</v>
      </c>
      <c r="KJ126" s="14">
        <f t="shared" si="268"/>
        <v>7.9040564373897713</v>
      </c>
      <c r="KK126" s="14">
        <f t="shared" si="268"/>
        <v>8.1674779541446227</v>
      </c>
      <c r="KL126" s="14">
        <f t="shared" si="268"/>
        <v>8.5160846560846544</v>
      </c>
      <c r="KM126" s="14">
        <f t="shared" si="268"/>
        <v>8.5539506172839506</v>
      </c>
      <c r="KN126" s="14">
        <f t="shared" si="268"/>
        <v>8.5595943562610231</v>
      </c>
      <c r="KO126" s="14">
        <f t="shared" si="268"/>
        <v>8.5652380952380938</v>
      </c>
      <c r="KP126" s="14">
        <f t="shared" si="268"/>
        <v>8.2808818342151671</v>
      </c>
      <c r="KQ126" s="14">
        <f t="shared" si="268"/>
        <v>7.9435626102292769</v>
      </c>
      <c r="KR126" s="14">
        <f t="shared" si="268"/>
        <v>8.2069841269841284</v>
      </c>
      <c r="KS126" s="14">
        <f t="shared" si="268"/>
        <v>8.5555908289241636</v>
      </c>
      <c r="KT126" s="14">
        <f t="shared" si="268"/>
        <v>8.593456790123458</v>
      </c>
      <c r="KU126" s="14">
        <f t="shared" si="268"/>
        <v>8.5991005291005287</v>
      </c>
      <c r="KV126" s="14">
        <f t="shared" si="268"/>
        <v>8.6047442680776012</v>
      </c>
      <c r="KW126" s="14">
        <f t="shared" si="268"/>
        <v>8.3203880070546745</v>
      </c>
      <c r="KX126" s="14">
        <f t="shared" si="268"/>
        <v>7.9830687830687834</v>
      </c>
      <c r="KY126" s="14">
        <f t="shared" si="268"/>
        <v>8.246490299823634</v>
      </c>
      <c r="KZ126" s="14">
        <f t="shared" si="268"/>
        <v>9.2676895943562609</v>
      </c>
      <c r="LA126" s="14">
        <f t="shared" ref="LA126:NI126" si="269">SUMIF(LA118:LA125,"&lt;&gt;#REF!")</f>
        <v>9.3055555555555554</v>
      </c>
      <c r="LB126" s="14">
        <f t="shared" si="269"/>
        <v>9.3111992945326278</v>
      </c>
      <c r="LC126" s="14">
        <f t="shared" si="269"/>
        <v>9.3168430335097003</v>
      </c>
      <c r="LD126" s="14">
        <f t="shared" si="269"/>
        <v>9.0324867724867719</v>
      </c>
      <c r="LE126" s="14">
        <f t="shared" si="269"/>
        <v>8.02257495590829</v>
      </c>
      <c r="LF126" s="14">
        <f t="shared" si="269"/>
        <v>8.2859964726631397</v>
      </c>
      <c r="LG126" s="14">
        <f t="shared" si="269"/>
        <v>9.8657142857142848</v>
      </c>
      <c r="LH126" s="14">
        <f t="shared" si="269"/>
        <v>9.9035802469135792</v>
      </c>
      <c r="LI126" s="14">
        <f t="shared" si="269"/>
        <v>9.9092239858906517</v>
      </c>
      <c r="LJ126" s="14">
        <f t="shared" si="269"/>
        <v>9.9148677248677242</v>
      </c>
      <c r="LK126" s="14">
        <f t="shared" si="269"/>
        <v>9.6305114638447975</v>
      </c>
      <c r="LL126" s="14">
        <f t="shared" si="269"/>
        <v>8.0620811287477956</v>
      </c>
      <c r="LM126" s="14">
        <f t="shared" si="269"/>
        <v>8.3255026455026453</v>
      </c>
      <c r="LN126" s="14">
        <f t="shared" si="269"/>
        <v>8.3500352733686061</v>
      </c>
      <c r="LO126" s="14">
        <f t="shared" si="269"/>
        <v>8.3879012345679005</v>
      </c>
      <c r="LP126" s="14">
        <f t="shared" si="269"/>
        <v>8.393544973544973</v>
      </c>
      <c r="LQ126" s="14">
        <f t="shared" si="269"/>
        <v>8.3991887125220437</v>
      </c>
      <c r="LR126" s="14">
        <f t="shared" si="269"/>
        <v>8.114832451499117</v>
      </c>
      <c r="LS126" s="14">
        <f t="shared" si="269"/>
        <v>8.1015873015873012</v>
      </c>
      <c r="LT126" s="14">
        <f t="shared" si="269"/>
        <v>8.3650088183421509</v>
      </c>
      <c r="LU126" s="14">
        <f t="shared" si="269"/>
        <v>9.0117636684303353</v>
      </c>
      <c r="LV126" s="14">
        <f t="shared" si="269"/>
        <v>9.0496296296296297</v>
      </c>
      <c r="LW126" s="14">
        <f t="shared" si="269"/>
        <v>9.0552733686067022</v>
      </c>
      <c r="LX126" s="14">
        <f t="shared" si="269"/>
        <v>9.0609171075837747</v>
      </c>
      <c r="LY126" s="14">
        <f t="shared" si="269"/>
        <v>8.1770052910052922</v>
      </c>
      <c r="LZ126" s="14">
        <f t="shared" si="269"/>
        <v>7.5415823633156975</v>
      </c>
      <c r="MA126" s="14">
        <f t="shared" si="269"/>
        <v>7.8050483245149911</v>
      </c>
      <c r="MB126" s="14">
        <f t="shared" si="269"/>
        <v>8.07369947089947</v>
      </c>
      <c r="MC126" s="14">
        <f t="shared" si="269"/>
        <v>8.1116098765432092</v>
      </c>
      <c r="MD126" s="14">
        <f t="shared" si="269"/>
        <v>8.1172980599647246</v>
      </c>
      <c r="ME126" s="14">
        <f t="shared" si="269"/>
        <v>8.1229862433862436</v>
      </c>
      <c r="MF126" s="14">
        <f t="shared" si="269"/>
        <v>7.8386744268077599</v>
      </c>
      <c r="MG126" s="14">
        <f t="shared" si="269"/>
        <v>7.5813996472663145</v>
      </c>
      <c r="MH126" s="14">
        <f t="shared" si="269"/>
        <v>7.8448656084656081</v>
      </c>
      <c r="MI126" s="14">
        <f t="shared" si="269"/>
        <v>9.7975908289241627</v>
      </c>
      <c r="MJ126" s="14">
        <f t="shared" si="269"/>
        <v>9.8355012345679</v>
      </c>
      <c r="MK126" s="14">
        <f t="shared" si="269"/>
        <v>9.841189417989419</v>
      </c>
      <c r="ML126" s="14">
        <f t="shared" si="269"/>
        <v>9.8468776014109345</v>
      </c>
      <c r="MM126" s="14">
        <f t="shared" si="269"/>
        <v>9.5625657848324508</v>
      </c>
      <c r="MN126" s="14">
        <f t="shared" si="269"/>
        <v>7.6212169312169316</v>
      </c>
      <c r="MO126" s="14">
        <f t="shared" si="269"/>
        <v>7.884682892416226</v>
      </c>
      <c r="MP126" s="14">
        <f t="shared" si="269"/>
        <v>9.2470377425044088</v>
      </c>
      <c r="MQ126" s="14">
        <f t="shared" si="269"/>
        <v>9.284948148148148</v>
      </c>
      <c r="MR126" s="14">
        <f t="shared" si="269"/>
        <v>9.2906363315696652</v>
      </c>
      <c r="MS126" s="14">
        <f t="shared" si="269"/>
        <v>9.2963245149911806</v>
      </c>
      <c r="MT126" s="14">
        <f t="shared" si="269"/>
        <v>9.0120126984127005</v>
      </c>
      <c r="MU126" s="14">
        <f t="shared" si="269"/>
        <v>7.6610342151675486</v>
      </c>
      <c r="MV126" s="14">
        <f t="shared" si="269"/>
        <v>7.924500176366843</v>
      </c>
      <c r="MW126" s="14">
        <f t="shared" si="269"/>
        <v>8.809077248677248</v>
      </c>
      <c r="MX126" s="14">
        <f t="shared" si="269"/>
        <v>8.8469876543209871</v>
      </c>
      <c r="MY126" s="14">
        <f t="shared" si="269"/>
        <v>8.8526758377425043</v>
      </c>
      <c r="MZ126" s="14">
        <f t="shared" si="269"/>
        <v>8.8583640211640216</v>
      </c>
      <c r="NA126" s="14">
        <f t="shared" si="269"/>
        <v>8.5740522045855379</v>
      </c>
      <c r="NB126" s="14">
        <f t="shared" si="269"/>
        <v>7.7008514991181656</v>
      </c>
      <c r="NC126" s="14">
        <f t="shared" si="269"/>
        <v>7.9643174603174609</v>
      </c>
      <c r="ND126" s="14">
        <f t="shared" si="269"/>
        <v>7.9911167548500881</v>
      </c>
      <c r="NE126" s="14">
        <f t="shared" si="269"/>
        <v>8.0290271604938273</v>
      </c>
      <c r="NF126" s="14">
        <f t="shared" si="269"/>
        <v>8.0347153439153445</v>
      </c>
      <c r="NG126" s="14">
        <f t="shared" si="269"/>
        <v>8.0404035273368617</v>
      </c>
      <c r="NH126" s="14">
        <f t="shared" si="269"/>
        <v>7.756091710758378</v>
      </c>
      <c r="NI126" s="14">
        <f t="shared" si="269"/>
        <v>7.7406687830687835</v>
      </c>
    </row>
    <row r="127" spans="1:373" ht="15">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row>
    <row r="128" spans="1:373" s="163" customFormat="1" ht="15">
      <c r="B128" s="165" t="s">
        <v>1255</v>
      </c>
      <c r="C128" s="169">
        <f>C32*Data!$B44*Data!$H4</f>
        <v>306</v>
      </c>
      <c r="D128" s="169">
        <f>D32*Data!$B44*Data!$H4</f>
        <v>850.5</v>
      </c>
      <c r="E128" s="169">
        <f>E32*Data!$B44*Data!$H4</f>
        <v>544.05000000000007</v>
      </c>
      <c r="F128" s="169">
        <f>F32*Data!$B44*Data!$H4</f>
        <v>544.05000000000007</v>
      </c>
      <c r="G128" s="169">
        <f>G32*Data!$B44*Data!$H4</f>
        <v>544.05000000000007</v>
      </c>
      <c r="H128" s="169">
        <f>H32*Data!$B44*Data!$H4</f>
        <v>180</v>
      </c>
      <c r="I128" s="169">
        <f>I32*Data!$B44*Data!$H4</f>
        <v>180</v>
      </c>
      <c r="J128" s="169">
        <f>J32*Data!$B44*Data!$H4</f>
        <v>270</v>
      </c>
      <c r="K128" s="169">
        <f>K32*Data!$B44*Data!$H4</f>
        <v>360</v>
      </c>
      <c r="L128" s="169">
        <f>L32*Data!$B44*Data!$H4</f>
        <v>180</v>
      </c>
      <c r="M128" s="169">
        <f>M32*Data!$B44*Data!$H4</f>
        <v>46.582137931034481</v>
      </c>
      <c r="N128" s="169">
        <f>N32*Data!$B44*Data!$H4</f>
        <v>96.433448275862062</v>
      </c>
      <c r="O128" s="169">
        <f>O32*Data!$B44*Data!$H4</f>
        <v>67.5</v>
      </c>
      <c r="P128" s="169">
        <f>P32*Data!$B44*Data!$H4</f>
        <v>67.5</v>
      </c>
      <c r="Q128" s="169">
        <f>Q32*Data!$B44*Data!$H4</f>
        <v>90</v>
      </c>
      <c r="R128" s="169">
        <f>R32*Data!$B44*Data!$H4</f>
        <v>23.85</v>
      </c>
      <c r="S128" s="169">
        <f>S32*Data!$B44*Data!$H4</f>
        <v>77.400000000000006</v>
      </c>
      <c r="T128" s="169">
        <f>T32*Data!$B44*Data!$H4</f>
        <v>60.679551724137937</v>
      </c>
      <c r="U128" s="169">
        <f>U32*Data!$B44*Data!$H4</f>
        <v>61.214896551724138</v>
      </c>
      <c r="V128" s="169">
        <f>V32*Data!$B44*Data!$H4</f>
        <v>61.329103448275866</v>
      </c>
      <c r="W128" s="169">
        <f>W32*Data!$B44*Data!$H4</f>
        <v>107.00472413793102</v>
      </c>
      <c r="X128" s="169">
        <f>X32*Data!$B44*Data!$H4</f>
        <v>115.29186206896553</v>
      </c>
      <c r="Y128" s="169">
        <f>Y32*Data!$B44*Data!$H4</f>
        <v>68.852482758620695</v>
      </c>
      <c r="Z128" s="169">
        <f>Z32*Data!$B44*Data!$H4</f>
        <v>69.609103448275874</v>
      </c>
      <c r="AA128" s="169">
        <f>AA32*Data!$B44*Data!$H4</f>
        <v>69.873206896551707</v>
      </c>
      <c r="AB128" s="169">
        <f>AB32*Data!$B44*Data!$H4</f>
        <v>69.187965517241381</v>
      </c>
      <c r="AC128" s="169">
        <f>AC32*Data!$B44*Data!$H4</f>
        <v>72.806896551724151</v>
      </c>
      <c r="AD128" s="169">
        <f>AD32*Data!$B44*Data!$H4</f>
        <v>136.9055172413793</v>
      </c>
      <c r="AE128" s="169">
        <f>AE32*Data!$B44*Data!$H4</f>
        <v>140.30317241379308</v>
      </c>
      <c r="AF128" s="169">
        <f>AF32*Data!$B44*Data!$H4</f>
        <v>87.839379310344825</v>
      </c>
      <c r="AG128" s="169">
        <f>AG32*Data!$B44*Data!$H4</f>
        <v>79.752103448275861</v>
      </c>
      <c r="AH128" s="169">
        <f>AH32*Data!$B44*Data!$H4</f>
        <v>79.730689655172412</v>
      </c>
      <c r="AI128" s="169">
        <f>AI32*Data!$B44*Data!$H4</f>
        <v>72.314379310344833</v>
      </c>
      <c r="AJ128" s="169">
        <f>AJ32*Data!$B44*Data!$H4</f>
        <v>72.050275862068958</v>
      </c>
      <c r="AK128" s="169">
        <f>AK32*Data!$B44*Data!$H4</f>
        <v>146.14913793103449</v>
      </c>
      <c r="AL128" s="169">
        <f>AL32*Data!$B44*Data!$H4</f>
        <v>155.45699999999999</v>
      </c>
      <c r="AM128" s="169">
        <f>AM32*Data!$B44*Data!$H4</f>
        <v>12.6</v>
      </c>
      <c r="AN128" s="169">
        <f>AN32*Data!$B44*Data!$H4</f>
        <v>76.875517241379313</v>
      </c>
      <c r="AO128" s="169">
        <f>AO32*Data!$B44*Data!$H4</f>
        <v>76.347310344827591</v>
      </c>
      <c r="AP128" s="169">
        <f>AP32*Data!$B44*Data!$H4</f>
        <v>76.133172413793105</v>
      </c>
      <c r="AQ128" s="169">
        <f>AQ32*Data!$B44*Data!$H4</f>
        <v>72.91396551724138</v>
      </c>
      <c r="AR128" s="169">
        <f>AR32*Data!$B44*Data!$H4</f>
        <v>82.978448275862064</v>
      </c>
      <c r="AS128" s="169">
        <f>AS32*Data!$B44*Data!$H4</f>
        <v>92.75027586206896</v>
      </c>
      <c r="AT128" s="169">
        <f>AT32*Data!$B44*Data!$H4</f>
        <v>76.475793103448268</v>
      </c>
      <c r="AU128" s="169">
        <f>AU32*Data!$B44*Data!$H4</f>
        <v>69.2236551724138</v>
      </c>
      <c r="AV128" s="169">
        <f>AV32*Data!$B44*Data!$H4</f>
        <v>180.51113793103448</v>
      </c>
      <c r="AW128" s="169">
        <f>AW32*Data!$B44*Data!$H4</f>
        <v>146.34186206896553</v>
      </c>
      <c r="AX128" s="169">
        <f>AX32*Data!$B44*Data!$H4</f>
        <v>136.67710344827586</v>
      </c>
      <c r="AY128" s="169">
        <f>AY32*Data!$B44*Data!$H4</f>
        <v>149.9036896551724</v>
      </c>
      <c r="AZ128" s="169">
        <f>AZ32*Data!$B44*Data!$H4</f>
        <v>222.67489655172412</v>
      </c>
      <c r="BA128" s="169">
        <f>BA32*Data!$B44*Data!$H4</f>
        <v>9.9</v>
      </c>
      <c r="BB128" s="169">
        <f>BB32*Data!$B44*Data!$H4</f>
        <v>174.15</v>
      </c>
      <c r="BC128" s="169">
        <f>BC32*Data!$B44*Data!$H4</f>
        <v>81.286758620689653</v>
      </c>
      <c r="BD128" s="169">
        <f>BD32*Data!$B44*Data!$H4</f>
        <v>79.980517241379317</v>
      </c>
      <c r="BE128" s="169">
        <f>BE32*Data!$B44*Data!$H4</f>
        <v>74.933999999999997</v>
      </c>
      <c r="BF128" s="169">
        <f>BF32*Data!$B44*Data!$H4</f>
        <v>83.606586206896566</v>
      </c>
      <c r="BG128" s="169">
        <f>BG32*Data!$B44*Data!$H4</f>
        <v>96.868862068965512</v>
      </c>
      <c r="BH128" s="169">
        <f>BH32*Data!$B44*Data!$H4</f>
        <v>72.371482758620687</v>
      </c>
      <c r="BI128" s="169">
        <f>BI32*Data!$B44*Data!$H4</f>
        <v>84.91996551724138</v>
      </c>
      <c r="BJ128" s="169">
        <f>BJ32*Data!$B44*Data!$H4</f>
        <v>76.682793103448276</v>
      </c>
      <c r="BK128" s="169">
        <f>BK32*Data!$B44*Data!$H4</f>
        <v>57.424655172413793</v>
      </c>
      <c r="BL128" s="169">
        <f>BL32*Data!$B44*Data!$H4</f>
        <v>60.965068965517247</v>
      </c>
      <c r="BM128" s="169">
        <f>BM32*Data!$B44*Data!$H4</f>
        <v>85.462448275862059</v>
      </c>
      <c r="BN128" s="169">
        <f>BN32*Data!$B44*Data!$H4</f>
        <v>89.452551724137933</v>
      </c>
      <c r="BO128" s="169">
        <f>BO32*Data!$B44*Data!$H4</f>
        <v>74.334413793103437</v>
      </c>
      <c r="BP128" s="169">
        <f>BP32*Data!$B44*Data!$H4</f>
        <v>63.26348275862069</v>
      </c>
      <c r="BQ128" s="169">
        <f>BQ32*Data!$B44*Data!$H4</f>
        <v>64.890931034482762</v>
      </c>
      <c r="BR128" s="169">
        <f>BR32*Data!$B44*Data!$H4</f>
        <v>61.550379310344823</v>
      </c>
      <c r="BS128" s="169">
        <f>BS32*Data!$B44*Data!$H4</f>
        <v>66.033000000000001</v>
      </c>
      <c r="BT128" s="169">
        <f>BT32*Data!$B44*Data!$H4</f>
        <v>110.80210344827586</v>
      </c>
      <c r="BU128" s="169">
        <f>BU32*Data!$B44*Data!$H4</f>
        <v>110.94486206896552</v>
      </c>
      <c r="BV128" s="169">
        <f>BV32*Data!$B44*Data!$H4</f>
        <v>105.61996551724138</v>
      </c>
      <c r="BW128" s="169">
        <f>BW32*Data!$B44*Data!$H4</f>
        <v>81.572275862068977</v>
      </c>
      <c r="BX128" s="169">
        <f>BX32*Data!$B44*Data!$H4</f>
        <v>82.485931034482775</v>
      </c>
      <c r="BY128" s="169">
        <f>BY32*Data!$B44*Data!$H4</f>
        <v>91.351241379310352</v>
      </c>
      <c r="BZ128" s="169">
        <f>BZ32*Data!$B44*Data!$H4</f>
        <v>78.788482758620688</v>
      </c>
      <c r="CA128" s="169">
        <f>CA32*Data!$B44*Data!$H4</f>
        <v>95.26282758620691</v>
      </c>
      <c r="CB128" s="169">
        <f>CB32*Data!$B44*Data!$H4</f>
        <v>113.85000000000001</v>
      </c>
      <c r="CC128" s="169">
        <f>CC32*Data!$B44*Data!$H4</f>
        <v>75.433655172413793</v>
      </c>
      <c r="CD128" s="169">
        <f>CD32*Data!$B44*Data!$H4</f>
        <v>45</v>
      </c>
      <c r="CE128" s="169">
        <f>CE32*Data!$B44*Data!$H4</f>
        <v>45</v>
      </c>
      <c r="CF128" s="169">
        <f>CF32*Data!$B44*Data!$H4</f>
        <v>45</v>
      </c>
      <c r="CG128" s="169">
        <f>CG32*Data!$B44*Data!$H4</f>
        <v>45</v>
      </c>
      <c r="CH128" s="169">
        <f>CH32*Data!$B44*Data!$H4</f>
        <v>45</v>
      </c>
      <c r="CI128" s="169">
        <f>CI32*Data!$B44*Data!$H4</f>
        <v>45</v>
      </c>
      <c r="CJ128" s="169">
        <f>CJ32*Data!$B44*Data!$H4</f>
        <v>45</v>
      </c>
      <c r="CK128" s="169">
        <f>CK32*Data!$B44*Data!$H4</f>
        <v>45</v>
      </c>
      <c r="CL128" s="169">
        <f>CL32*Data!$B44*Data!$H4</f>
        <v>45</v>
      </c>
      <c r="CM128" s="169">
        <f>CM32*Data!$B44*Data!$H4</f>
        <v>45</v>
      </c>
      <c r="CN128" s="169">
        <f>CN32*Data!$B44*Data!$H4</f>
        <v>45</v>
      </c>
      <c r="CO128" s="169">
        <f>CO32*Data!$B44*Data!$H4</f>
        <v>45</v>
      </c>
      <c r="CP128" s="169">
        <f>CP32*Data!$B44*Data!$H4</f>
        <v>45</v>
      </c>
      <c r="CQ128" s="169">
        <f>CQ32*Data!$B44*Data!$H4</f>
        <v>155.72824137931033</v>
      </c>
      <c r="CR128" s="169">
        <f>CR32*Data!$B44*Data!$H4</f>
        <v>70.387137931034488</v>
      </c>
      <c r="CS128" s="169">
        <f>CS32*Data!$B44*Data!$H4</f>
        <v>33.300000000000004</v>
      </c>
      <c r="CT128" s="169">
        <f>CT32*Data!$B44*Data!$H4</f>
        <v>55.226172413793108</v>
      </c>
      <c r="CU128" s="169">
        <f>CU32*Data!$B44*Data!$H4</f>
        <v>59.730206896551714</v>
      </c>
      <c r="CV128" s="169">
        <f>CV32*Data!$B44*Data!$H4</f>
        <v>72.692689655172416</v>
      </c>
      <c r="CW128" s="169">
        <f>CW32*Data!$B44*Data!$H4</f>
        <v>74.755551724137931</v>
      </c>
      <c r="CX128" s="169">
        <f>CX32*Data!$B44*Data!$H4</f>
        <v>80.444482758620694</v>
      </c>
      <c r="CY128" s="169">
        <f>CY32*Data!$B44*Data!$H4</f>
        <v>68.445620689655172</v>
      </c>
      <c r="CZ128" s="169">
        <f>CZ32*Data!$B44*Data!$H4</f>
        <v>70.9653103448276</v>
      </c>
      <c r="DA128" s="169">
        <f>DA32*Data!$B44*Data!$H4</f>
        <v>163.86548275862069</v>
      </c>
      <c r="DB128" s="169">
        <v>0</v>
      </c>
      <c r="DC128" s="169">
        <v>0</v>
      </c>
      <c r="DD128" s="169">
        <f>DD32*Data!$B44*Data!$H4</f>
        <v>90</v>
      </c>
      <c r="DE128" s="169">
        <f>DE32*Data!$B44*Data!$H4</f>
        <v>162.84475862068967</v>
      </c>
      <c r="DF128" s="169">
        <f>DF32*Data!$B44*Data!$H4</f>
        <v>155.54265517241379</v>
      </c>
      <c r="DG128" s="169">
        <f>DG32*Data!$B44*Data!$H4</f>
        <v>351.56451724137935</v>
      </c>
      <c r="DH128" s="169">
        <f>DH32*Data!$B44*Data!$H4</f>
        <v>253.67493103448277</v>
      </c>
      <c r="DI128" s="169">
        <f>DI32*Data!$B44*Data!$H4</f>
        <v>135</v>
      </c>
      <c r="DJ128" s="169">
        <v>0</v>
      </c>
      <c r="DK128" s="169">
        <f>DK32*Data!$B44*Data!$H4</f>
        <v>135</v>
      </c>
      <c r="DL128" s="169">
        <f>DL32*Data!$B44*Data!$H4</f>
        <v>350.67941379310349</v>
      </c>
      <c r="DM128" s="169">
        <f>DM32*Data!$B44*Data!$H4</f>
        <v>86.740137931034482</v>
      </c>
      <c r="DN128" s="169">
        <f>DN32*Data!$B44*Data!$H4</f>
        <v>68.045896551724141</v>
      </c>
      <c r="DO128" s="169">
        <f>DO32*Data!$B44*Data!$H4</f>
        <v>67.710413793103456</v>
      </c>
      <c r="DP128" s="169">
        <f>DP32*Data!$B44*Data!$H4</f>
        <v>62.399793103448282</v>
      </c>
      <c r="DQ128" s="169">
        <f>DQ32*Data!$B44*Data!$H4</f>
        <v>69.137999999999991</v>
      </c>
      <c r="DR128" s="169">
        <f>DR32*Data!$B44*Data!$H4</f>
        <v>97.082999999999998</v>
      </c>
      <c r="DS128" s="169">
        <f>DS32*Data!$B44*Data!$H4</f>
        <v>74.205931034482774</v>
      </c>
      <c r="DT128" s="169">
        <f>DT32*Data!$B44*Data!$H4</f>
        <v>66.953793103448277</v>
      </c>
      <c r="DU128" s="169">
        <f>DU32*Data!$B44*Data!$H4</f>
        <v>64.37700000000001</v>
      </c>
      <c r="DV128" s="169">
        <f>DV32*Data!$B44*Data!$H4</f>
        <v>58.745172413793107</v>
      </c>
      <c r="DW128" s="169">
        <f>DW32*Data!$B44*Data!$H4</f>
        <v>60.044275862068972</v>
      </c>
      <c r="DX128" s="169">
        <f>DX32*Data!$B44*Data!$H4</f>
        <v>81.650793103448279</v>
      </c>
      <c r="DY128" s="169">
        <f>DY32*Data!$B44*Data!$H4</f>
        <v>93.556862068965515</v>
      </c>
      <c r="DZ128" s="169">
        <f>DZ32*Data!$B44*Data!$H4</f>
        <v>85.755103448275861</v>
      </c>
      <c r="EA128" s="169">
        <f>EA32*Data!$B44*Data!$H4</f>
        <v>76.854103448275865</v>
      </c>
      <c r="EB128" s="169">
        <f>EB32*Data!$B44*Data!$H4</f>
        <v>68.538413793103459</v>
      </c>
      <c r="EC128" s="169">
        <f>EC32*Data!$B44*Data!$H4</f>
        <v>70.708344827586217</v>
      </c>
      <c r="ED128" s="169">
        <f>ED32*Data!$B44*Data!$H4</f>
        <v>64.626827586206886</v>
      </c>
      <c r="EE128" s="169">
        <f>EE32*Data!$B44*Data!$H4</f>
        <v>153.14431034482757</v>
      </c>
      <c r="EF128" s="169">
        <f>EF32*Data!$B44*Data!$H4</f>
        <v>153.83668965517242</v>
      </c>
      <c r="EG128" s="169">
        <f>EG32*Data!$B44*Data!$H4</f>
        <v>108.34665517241379</v>
      </c>
      <c r="EH128" s="169">
        <f>EH32*Data!$B44*Data!$H4</f>
        <v>68.174379310344833</v>
      </c>
      <c r="EI128" s="169">
        <f>EI32*Data!$B44*Data!$H4</f>
        <v>62.935137931034483</v>
      </c>
      <c r="EJ128" s="169">
        <f>EJ32*Data!$B44*Data!$H4</f>
        <v>258.08807689430768</v>
      </c>
      <c r="EK128" s="169">
        <f>EK32*Data!$B44*Data!$H4</f>
        <v>191.82221931333683</v>
      </c>
      <c r="EL128" s="169">
        <f>EL32*Data!$B44*Data!$H4</f>
        <v>194.35378487545813</v>
      </c>
      <c r="EM128" s="169">
        <f>EM32*Data!$B44*Data!$H4</f>
        <v>256.21359581868495</v>
      </c>
      <c r="EN128" s="169">
        <f>EN32*Data!$B44*Data!$H4</f>
        <v>154.99065001122003</v>
      </c>
      <c r="EO128" s="169">
        <f>EO32*Data!$B44*Data!$H4</f>
        <v>288.87321763120849</v>
      </c>
      <c r="EP128" s="169">
        <f>EP32*Data!$B44*Data!$H4</f>
        <v>229.14504042595155</v>
      </c>
      <c r="EQ128" s="169">
        <f>EQ32*Data!$B44*Data!$H4</f>
        <v>266.40302707498807</v>
      </c>
      <c r="ER128" s="169">
        <f>ER32*Data!$B44*Data!$H4</f>
        <v>225.29455524653378</v>
      </c>
      <c r="ES128" s="169">
        <f>ES32*Data!$B44*Data!$H4</f>
        <v>230.37367043159554</v>
      </c>
      <c r="ET128" s="169">
        <f>ET32*Data!$B44*Data!$H4</f>
        <v>259.64922203891115</v>
      </c>
      <c r="EU128" s="169">
        <f>EU32*Data!$B44*Data!$H4</f>
        <v>209.69723988331214</v>
      </c>
      <c r="EV128" s="169">
        <f>EV32*Data!$B44*Data!$H4</f>
        <v>189.71504850897469</v>
      </c>
      <c r="EW128" s="169">
        <f>EW32*Data!$B44*Data!$H4</f>
        <v>300.96506309906715</v>
      </c>
      <c r="EX128" s="169">
        <f>EX32*Data!$B44*Data!$H4</f>
        <v>322.10137113989293</v>
      </c>
      <c r="EY128" s="169">
        <f>EY32*Data!$B44*Data!$H4</f>
        <v>257.83995250205697</v>
      </c>
      <c r="EZ128" s="169">
        <f>EZ32*Data!$B44*Data!$H4</f>
        <v>252.59008372116779</v>
      </c>
      <c r="FA128" s="169">
        <f>FA32*Data!$B44*Data!$H4</f>
        <v>289.05634570381363</v>
      </c>
      <c r="FB128" s="169">
        <f>FB32*Data!$B44*Data!$H4</f>
        <v>222.98750161499808</v>
      </c>
      <c r="FC128" s="169">
        <f>FC32*Data!$B44*Data!$H4</f>
        <v>117.49015835429923</v>
      </c>
      <c r="FD128" s="169">
        <f>FD32*Data!$B44*Data!$H4</f>
        <v>113.13867100784375</v>
      </c>
      <c r="FE128" s="169">
        <f>FE32*Data!$B44*Data!$H4</f>
        <v>105.35873908539293</v>
      </c>
      <c r="FF128" s="169">
        <f>FF32*Data!$B44*Data!$H4</f>
        <v>103.84231167677964</v>
      </c>
      <c r="FG128" s="169">
        <f>FG32*Data!$B44*Data!$H4</f>
        <v>125.0018684327364</v>
      </c>
      <c r="FH128" s="169">
        <f>FH32*Data!$B44*Data!$H4</f>
        <v>125.76008213704309</v>
      </c>
      <c r="FI128" s="169">
        <f>FI32*Data!$B44*Data!$H4</f>
        <v>121.31419268906322</v>
      </c>
      <c r="FJ128" s="169">
        <f>FJ32*Data!$B44*Data!$H4</f>
        <v>79.885156134379145</v>
      </c>
      <c r="FK128" s="169">
        <f>FK32*Data!$B44*Data!$H4</f>
        <v>74.107428553624686</v>
      </c>
      <c r="FL128" s="169">
        <f>FL32*Data!$B44*Data!$H4</f>
        <v>71.146357481130693</v>
      </c>
      <c r="FM128" s="169">
        <f>FM32*Data!$B44*Data!$H4</f>
        <v>68.246339420440663</v>
      </c>
      <c r="FN128" s="169">
        <f>FN32*Data!$B44*Data!$H4</f>
        <v>104.81546248335059</v>
      </c>
      <c r="FO128" s="169">
        <f>FO32*Data!$B44*Data!$H4</f>
        <v>109.18277342015685</v>
      </c>
      <c r="FP128" s="169">
        <f>FP32*Data!$B44*Data!$H4</f>
        <v>102.43329288145624</v>
      </c>
      <c r="FQ128" s="169">
        <f>FQ32*Data!$B44*Data!$H4</f>
        <v>78.23471955009623</v>
      </c>
      <c r="FR128" s="169">
        <f>FR32*Data!$B44*Data!$H4</f>
        <v>72.460244422026506</v>
      </c>
      <c r="FS128" s="169">
        <f>FS32*Data!$B44*Data!$H4</f>
        <v>63.836441669918074</v>
      </c>
      <c r="FT128" s="169">
        <f>FT32*Data!$B44*Data!$H4</f>
        <v>62.170625857469126</v>
      </c>
      <c r="FU128" s="169">
        <f>FU32*Data!$B44*Data!$H4</f>
        <v>108.5624167529969</v>
      </c>
      <c r="FV128" s="169">
        <f>FV32*Data!$B44*Data!$H4</f>
        <v>115.01215670521576</v>
      </c>
      <c r="FW128" s="169">
        <f>FW32*Data!$B44*Data!$H4</f>
        <v>73.506247489376122</v>
      </c>
      <c r="FX128" s="169">
        <f>FX32*Data!$B44*Data!$H4</f>
        <v>74.808792193215538</v>
      </c>
      <c r="FY128" s="169">
        <f>FY32*Data!$B44*Data!$H4</f>
        <v>71.105208633541807</v>
      </c>
      <c r="FZ128" s="169">
        <f>FZ32*Data!$B44*Data!$H4</f>
        <v>68.472990972324993</v>
      </c>
      <c r="GA128" s="169">
        <f>GA32*Data!$B44*Data!$H4</f>
        <v>71.533541206309664</v>
      </c>
      <c r="GB128" s="169">
        <f>GB32*Data!$B44*Data!$H4</f>
        <v>93.301642740861311</v>
      </c>
      <c r="GC128" s="169">
        <f>GC32*Data!$B44*Data!$H4</f>
        <v>113.34354945040158</v>
      </c>
      <c r="GD128" s="169">
        <f>GD32*Data!$B44*Data!$H4</f>
        <v>83.633269202308696</v>
      </c>
      <c r="GE128" s="169">
        <f>GE32*Data!$B44*Data!$H4</f>
        <v>94.756898455554335</v>
      </c>
      <c r="GF128" s="169">
        <f>GF32*Data!$B44*Data!$H4</f>
        <v>93.127172929291788</v>
      </c>
      <c r="GG128" s="169">
        <f>GG32*Data!$B44*Data!$H4</f>
        <v>90.798993606059483</v>
      </c>
      <c r="GH128" s="169">
        <f>GH32*Data!$B44*Data!$H4</f>
        <v>90.798993606059483</v>
      </c>
      <c r="GI128" s="169">
        <f>GI32*Data!$B44*Data!$H4</f>
        <v>169.60338642954326</v>
      </c>
      <c r="GJ128" s="169">
        <f>GJ32*Data!$B44*Data!$H4</f>
        <v>178.20645675567951</v>
      </c>
      <c r="GK128" s="169">
        <f>GK32*Data!$B44*Data!$H4</f>
        <v>170.83068951773615</v>
      </c>
      <c r="GL128" s="169">
        <f>GL32*Data!$B44*Data!$H4</f>
        <v>95.729163664866576</v>
      </c>
      <c r="GM128" s="169">
        <f>GM32*Data!$B44*Data!$H4</f>
        <v>94.602938209985794</v>
      </c>
      <c r="GN128" s="169">
        <f>GN32*Data!$B44*Data!$H4</f>
        <v>92.632043663944444</v>
      </c>
      <c r="GO128" s="169">
        <f>GO32*Data!$B44*Data!$H4</f>
        <v>92.237864754736108</v>
      </c>
      <c r="GP128" s="169">
        <f>GP32*Data!$B44*Data!$H4</f>
        <v>107.93536349976716</v>
      </c>
      <c r="GQ128" s="169">
        <f>GQ32*Data!$B44*Data!$H4</f>
        <v>104.99167176795535</v>
      </c>
      <c r="GR128" s="169">
        <f>GR32*Data!$B44*Data!$H4</f>
        <v>98.70025218427908</v>
      </c>
      <c r="GS128" s="169">
        <f>GS32*Data!$B44*Data!$H4</f>
        <v>91.167864517584064</v>
      </c>
      <c r="GT128" s="169">
        <f>GT32*Data!$B44*Data!$H4</f>
        <v>90.042335326008953</v>
      </c>
      <c r="GU128" s="169">
        <f>GU32*Data!$B44*Data!$H4</f>
        <v>90.042335326008953</v>
      </c>
      <c r="GV128" s="169">
        <f>GV32*Data!$B44*Data!$H4</f>
        <v>90.042335326008953</v>
      </c>
      <c r="GW128" s="169">
        <f>GW32*Data!$B44*Data!$H4</f>
        <v>105.91999285331427</v>
      </c>
      <c r="GX128" s="169">
        <f>GX32*Data!$B44*Data!$H4</f>
        <v>105.91999285331427</v>
      </c>
      <c r="GY128" s="169">
        <f>GY32*Data!$B44*Data!$H4</f>
        <v>123.43073074861529</v>
      </c>
      <c r="GZ128" s="169">
        <f>GZ32*Data!$B44*Data!$H4</f>
        <v>97.264480971949254</v>
      </c>
      <c r="HA128" s="169">
        <f>HA32*Data!$B44*Data!$H4</f>
        <v>236.05850624610673</v>
      </c>
      <c r="HB128" s="169">
        <f>HB32*Data!$B44*Data!$H4</f>
        <v>188.84680499688542</v>
      </c>
      <c r="HC128" s="169">
        <f>HC32*Data!$B44*Data!$H4</f>
        <v>169.9621244971969</v>
      </c>
      <c r="HD128" s="169">
        <f>HD32*Data!$B44*Data!$H4</f>
        <v>199.37241282733515</v>
      </c>
      <c r="HE128" s="169">
        <f>HE32*Data!$B44*Data!$H4</f>
        <v>264.31728966772749</v>
      </c>
      <c r="HF128" s="169">
        <f>HF32*Data!$B44*Data!$H4</f>
        <v>224.60032160085754</v>
      </c>
      <c r="HG128" s="169">
        <f>HG32*Data!$B44*Data!$H4</f>
        <v>182.32338752903337</v>
      </c>
      <c r="HH128" s="169">
        <f>HH32*Data!$B44*Data!$H4</f>
        <v>196.5252814007504</v>
      </c>
      <c r="HI128" s="169">
        <f>HI32*Data!$B44*Data!$H4</f>
        <v>387.71170269787387</v>
      </c>
      <c r="HJ128" s="169">
        <f>HJ32*Data!$B44*Data!$H4</f>
        <v>300.32271574057523</v>
      </c>
      <c r="HK128" s="169">
        <f>HK32*Data!$B44*Data!$H4</f>
        <v>319.55444702519196</v>
      </c>
      <c r="HL128" s="169">
        <f>HL32*Data!$B44*Data!$H4</f>
        <v>421.72392353046268</v>
      </c>
      <c r="HM128" s="169">
        <f>HM32*Data!$B44*Data!$H4</f>
        <v>398.47489726639276</v>
      </c>
      <c r="HN128" s="169">
        <f>HN32*Data!$B44*Data!$H4</f>
        <v>286.0278958966112</v>
      </c>
      <c r="HO128" s="169">
        <f>HO32*Data!$B44*Data!$H4</f>
        <v>83.621891578249333</v>
      </c>
      <c r="HP128" s="169">
        <f>HP32*Data!$B44*Data!$H4</f>
        <v>73.939356763925744</v>
      </c>
      <c r="HQ128" s="169">
        <f>HQ32*Data!$B44*Data!$H4</f>
        <v>73.059126326259971</v>
      </c>
      <c r="HR128" s="169">
        <f>HR32*Data!$B44*Data!$H4</f>
        <v>79.486695954907191</v>
      </c>
      <c r="HS128" s="169">
        <f>HS32*Data!$B44*Data!$H4</f>
        <v>90.087209880636593</v>
      </c>
      <c r="HT128" s="169">
        <f>HT32*Data!$B44*Data!$H4</f>
        <v>79.684018567639271</v>
      </c>
      <c r="HU128" s="169">
        <f>HU32*Data!$B44*Data!$H4</f>
        <v>77.135983090185633</v>
      </c>
      <c r="HV128" s="169">
        <f>HV32*Data!$B44*Data!$H4</f>
        <v>70.418435013262595</v>
      </c>
      <c r="HW128" s="169">
        <f>HW32*Data!$B44*Data!$H4</f>
        <v>144.74900530503976</v>
      </c>
      <c r="HX128" s="169">
        <f>HX32*Data!$B44*Data!$H4</f>
        <v>113.76763925729443</v>
      </c>
      <c r="HY128" s="169">
        <f>HY32*Data!$B44*Data!$H4</f>
        <v>143.74671293332113</v>
      </c>
      <c r="HZ128" s="169">
        <f>HZ32*Data!$B44*Data!$H4</f>
        <v>198.12791777188332</v>
      </c>
      <c r="IA128" s="169">
        <f>IA32*Data!$B44*Data!$H4</f>
        <v>224.96603773584906</v>
      </c>
      <c r="IB128" s="169">
        <f>IB32*Data!$B44*Data!$H4</f>
        <v>102.8356471115092</v>
      </c>
      <c r="IC128" s="169">
        <f>IC32*Data!$B44*Data!$H4</f>
        <v>96.260098522167539</v>
      </c>
      <c r="ID128" s="169">
        <f>ID32*Data!$B44*Data!$H4</f>
        <v>89.09126735333632</v>
      </c>
      <c r="IE128" s="169">
        <f>IE32*Data!$B44*Data!$H4</f>
        <v>83.059561128526653</v>
      </c>
      <c r="IF128" s="169">
        <f>IF32*Data!$B44*Data!$H4</f>
        <v>112.52774784482756</v>
      </c>
      <c r="IG128" s="169">
        <f>IG32*Data!$B44*Data!$H4</f>
        <v>126.57931034482753</v>
      </c>
      <c r="IH128" s="169">
        <f>IH32*Data!$B44*Data!$H4</f>
        <v>126.96966594827582</v>
      </c>
      <c r="II128" s="169">
        <f>II32*Data!$B44*Data!$H4</f>
        <v>101.71551724137932</v>
      </c>
      <c r="IJ128" s="169">
        <f>IJ32*Data!$B44*Data!$H4</f>
        <v>99.038793103448256</v>
      </c>
      <c r="IK128" s="169">
        <f>IK32*Data!$B44*Data!$H4</f>
        <v>97.254310344827573</v>
      </c>
      <c r="IL128" s="169">
        <f>IL32*Data!$B44*Data!$H4</f>
        <v>96.362068965517238</v>
      </c>
      <c r="IM128" s="169">
        <f>IM32*Data!$B44*Data!$H4</f>
        <v>99.931034482758605</v>
      </c>
      <c r="IN128" s="169">
        <f>IN32*Data!$B44*Data!$H4</f>
        <v>106.04926108374377</v>
      </c>
      <c r="IO128" s="169">
        <f>IO32*Data!$B44*Data!$H4</f>
        <v>97.89162561576353</v>
      </c>
      <c r="IP128" s="169">
        <f>IP32*Data!$B44*Data!$H4</f>
        <v>341.50990403964357</v>
      </c>
      <c r="IQ128" s="169">
        <f>IQ32*Data!$B44*Data!$H4</f>
        <v>326.66164734226771</v>
      </c>
      <c r="IR128" s="169">
        <f>IR32*Data!$B44*Data!$H4</f>
        <v>451.67100885579282</v>
      </c>
      <c r="IS128" s="169">
        <f>IS32*Data!$B44*Data!$H4</f>
        <v>351.69174908302625</v>
      </c>
      <c r="IT128" s="169">
        <f>IT32*Data!$B44*Data!$H4</f>
        <v>439.84339707875318</v>
      </c>
      <c r="IU128" s="169">
        <f>IU32*Data!$B44*Data!$H4</f>
        <v>472.35381402903016</v>
      </c>
      <c r="IV128" s="169">
        <f>IV32*Data!$B44*Data!$H4</f>
        <v>389.62505646739953</v>
      </c>
      <c r="IW128" s="169">
        <f>IW32*Data!$B44*Data!$H4</f>
        <v>344.66831918269958</v>
      </c>
      <c r="IX128" s="169">
        <f>IX32*Data!$B44*Data!$H4</f>
        <v>325.69474107968739</v>
      </c>
      <c r="IY128" s="169">
        <f>IY32*Data!$B44*Data!$H4</f>
        <v>461.82496489033804</v>
      </c>
      <c r="IZ128" s="169">
        <f>IZ32*Data!$B44*Data!$H4</f>
        <v>461.82496489033804</v>
      </c>
      <c r="JA128" s="169">
        <f>JA32*Data!$B44*Data!$H4</f>
        <v>388.03475011447142</v>
      </c>
      <c r="JB128" s="169">
        <f>JB32*Data!$B44*Data!$H4</f>
        <v>362.58984846762075</v>
      </c>
      <c r="JC128" s="169">
        <f>JC32*Data!$B44*Data!$H4</f>
        <v>369.4222757616825</v>
      </c>
      <c r="JD128" s="169">
        <f>JD32*Data!$B44*Data!$H4</f>
        <v>242.43336846860413</v>
      </c>
      <c r="JE128" s="169">
        <f>JE32*Data!$B44*Data!$H4</f>
        <v>121.94121367263961</v>
      </c>
      <c r="JF128" s="169">
        <f>JF32*Data!$B44*Data!$H4</f>
        <v>117.25116699292272</v>
      </c>
      <c r="JG128" s="169">
        <f>JG32*Data!$B44*Data!$H4</f>
        <v>117.17428098177987</v>
      </c>
      <c r="JH128" s="169">
        <f>JH32*Data!$B44*Data!$H4</f>
        <v>148.95106158711033</v>
      </c>
      <c r="JI128" s="169">
        <f>JI32*Data!$B44*Data!$H4</f>
        <v>159.59042312904685</v>
      </c>
      <c r="JJ128" s="169">
        <f>JJ32*Data!$B44*Data!$H4</f>
        <v>129.34305074536971</v>
      </c>
      <c r="JK128" s="169">
        <f>JK32*Data!$B44*Data!$H4</f>
        <v>127.28998644782415</v>
      </c>
      <c r="JL128" s="169">
        <f>JL32*Data!$B44*Data!$H4</f>
        <v>118.35969969341964</v>
      </c>
      <c r="JM128" s="169">
        <f>JM32*Data!$B44*Data!$H4</f>
        <v>242.45810656742739</v>
      </c>
      <c r="JN128" s="169">
        <f>JN32*Data!$B44*Data!$H4</f>
        <v>216.40888850646408</v>
      </c>
      <c r="JO128" s="169">
        <f>JO32*Data!$B44*Data!$H4</f>
        <v>364.68905285348603</v>
      </c>
      <c r="JP128" s="169">
        <f>JP32*Data!$B44*Data!$H4</f>
        <v>446.43127607725603</v>
      </c>
      <c r="JQ128" s="169">
        <f>JQ32*Data!$B44*Data!$H4</f>
        <v>299.69443861251858</v>
      </c>
      <c r="JR128" s="169">
        <f>JR32*Data!$B44*Data!$H4</f>
        <v>184.15005839643709</v>
      </c>
      <c r="JS128" s="169">
        <f>JS32*Data!$B44*Data!$H4</f>
        <v>155.3444626696201</v>
      </c>
      <c r="JT128" s="169">
        <f>JT32*Data!$B44*Data!$H4</f>
        <v>144.02797863408492</v>
      </c>
      <c r="JU128" s="169">
        <f>JU32*Data!$B44*Data!$H4</f>
        <v>136.8265797023806</v>
      </c>
      <c r="JV128" s="169">
        <f>JV32*Data!$B44*Data!$H4</f>
        <v>234.85954111564777</v>
      </c>
      <c r="JW128" s="169">
        <f>JW32*Data!$B44*Data!$H4</f>
        <v>323.82854002564568</v>
      </c>
      <c r="JX128" s="169">
        <f>JX32*Data!$B44*Data!$H4</f>
        <v>221.18582433091609</v>
      </c>
      <c r="JY128" s="169">
        <f>JY32*Data!$B44*Data!$H4</f>
        <v>174.89111691281738</v>
      </c>
      <c r="JZ128" s="169">
        <f>JZ32*Data!$B44*Data!$H4</f>
        <v>160.74551186839835</v>
      </c>
      <c r="KA128" s="169">
        <f>KA32*Data!$B44*Data!$H4</f>
        <v>321.56023198627025</v>
      </c>
      <c r="KB128" s="169">
        <f>KB32*Data!$B44*Data!$H4</f>
        <v>276.72731502664595</v>
      </c>
      <c r="KC128" s="169">
        <f>KC32*Data!$B44*Data!$H4</f>
        <v>332.38197056273123</v>
      </c>
      <c r="KD128" s="169">
        <f>KD32*Data!$B44*Data!$H4</f>
        <v>333.92793321651135</v>
      </c>
      <c r="KE128" s="169">
        <f>KE32*Data!$B44*Data!$H4</f>
        <v>263.08487266083176</v>
      </c>
      <c r="KF128" s="169">
        <f>KF32*Data!$B44*Data!$H4</f>
        <v>502.51108313588099</v>
      </c>
      <c r="KG128" s="169">
        <f>KG32*Data!$B44*Data!$H4</f>
        <v>382.37657776109705</v>
      </c>
      <c r="KH128" s="169">
        <f>KH32*Data!$B44*Data!$H4</f>
        <v>366.70095028416102</v>
      </c>
      <c r="KI128" s="169">
        <f>KI32*Data!$B44*Data!$H4</f>
        <v>311.21708193130689</v>
      </c>
      <c r="KJ128" s="169">
        <f>KJ32*Data!$B44*Data!$H4</f>
        <v>410.82358207841628</v>
      </c>
      <c r="KK128" s="169">
        <f>KK32*Data!$B44*Data!$H4</f>
        <v>434.75505287910067</v>
      </c>
      <c r="KL128" s="169">
        <f>KL32*Data!$B44*Data!$H4</f>
        <v>481.39766017802481</v>
      </c>
      <c r="KM128" s="169">
        <f>KM32*Data!$B44*Data!$H4</f>
        <v>377.6730892537808</v>
      </c>
      <c r="KN128" s="169">
        <f>KN32*Data!$B44*Data!$H4</f>
        <v>336.81572777996274</v>
      </c>
      <c r="KO128" s="169">
        <f>KO32*Data!$B44*Data!$H4</f>
        <v>379.48853310598622</v>
      </c>
      <c r="KP128" s="169">
        <f>KP32*Data!$B44*Data!$H4</f>
        <v>897.42333532678936</v>
      </c>
      <c r="KQ128" s="169">
        <f>KQ32*Data!$B44*Data!$H4</f>
        <v>694.68804335127493</v>
      </c>
      <c r="KR128" s="169">
        <f>KR32*Data!$B44*Data!$H4</f>
        <v>705.91248187685983</v>
      </c>
      <c r="KS128" s="169">
        <f>KS32*Data!$B44*Data!$H4</f>
        <v>835.90269583435975</v>
      </c>
      <c r="KT128" s="169">
        <f>KT32*Data!$B44*Data!$H4</f>
        <v>428.20893824626194</v>
      </c>
      <c r="KU128" s="169">
        <f>KU32*Data!$B44*Data!$H4</f>
        <v>197.22466393921681</v>
      </c>
      <c r="KV128" s="169">
        <f>KV32*Data!$B44*Data!$H4</f>
        <v>176.75100577076935</v>
      </c>
      <c r="KW128" s="169">
        <f>KW32*Data!$B44*Data!$H4</f>
        <v>173.65786316978088</v>
      </c>
      <c r="KX128" s="169">
        <f>KX32*Data!$B44*Data!$H4</f>
        <v>326.83100575013555</v>
      </c>
      <c r="KY128" s="169">
        <f>KY32*Data!$B44*Data!$H4</f>
        <v>396.51350228500212</v>
      </c>
      <c r="KZ128" s="169">
        <f>KZ32*Data!$B44*Data!$H4</f>
        <v>315.88667938523605</v>
      </c>
      <c r="LA128" s="169">
        <f>LA32*Data!$B44*Data!$H4</f>
        <v>251.36328565493497</v>
      </c>
      <c r="LB128" s="169">
        <f>LB32*Data!$B44*Data!$H4</f>
        <v>206.7127627752389</v>
      </c>
      <c r="LC128" s="169">
        <f>LC32*Data!$B44*Data!$H4</f>
        <v>192.05629295507151</v>
      </c>
      <c r="LD128" s="169">
        <f>LD32*Data!$B44*Data!$H4</f>
        <v>185.61962371654101</v>
      </c>
      <c r="LE128" s="169">
        <f>LE32*Data!$B44*Data!$H4</f>
        <v>307.08298790182766</v>
      </c>
      <c r="LF128" s="169">
        <f>LF32*Data!$B44*Data!$H4</f>
        <v>341.06882494978623</v>
      </c>
      <c r="LG128" s="169">
        <f>LG32*Data!$B44*Data!$H4</f>
        <v>264.25152203316765</v>
      </c>
      <c r="LH128" s="169">
        <f>LH32*Data!$B44*Data!$H4</f>
        <v>271.70898473087504</v>
      </c>
      <c r="LI128" s="169">
        <f>LI32*Data!$B44*Data!$H4</f>
        <v>140.22923336347415</v>
      </c>
      <c r="LJ128" s="169">
        <f>LJ32*Data!$B44*Data!$H4</f>
        <v>125.54433322976054</v>
      </c>
      <c r="LK128" s="169">
        <f>LK32*Data!$B44*Data!$H4</f>
        <v>121.62739628464597</v>
      </c>
      <c r="LL128" s="169">
        <f>LL32*Data!$B44*Data!$H4</f>
        <v>90.147364305090562</v>
      </c>
      <c r="LM128" s="169">
        <f>LM32*Data!$B44*Data!$H4</f>
        <v>85.63999608983606</v>
      </c>
      <c r="LN128" s="169">
        <f>LN32*Data!$B44*Data!$H4</f>
        <v>79.057807585019859</v>
      </c>
      <c r="LO128" s="169">
        <f>LO32*Data!$B44*Data!$H4</f>
        <v>49.318716767970166</v>
      </c>
      <c r="LP128" s="169">
        <f>LP32*Data!$B44*Data!$H4</f>
        <v>45.237971881731504</v>
      </c>
      <c r="LQ128" s="169">
        <f>LQ32*Data!$B44*Data!$H4</f>
        <v>64.104792394731049</v>
      </c>
      <c r="LR128" s="169">
        <f>LR32*Data!$B44*Data!$H4</f>
        <v>314.29133408349867</v>
      </c>
      <c r="LS128" s="169">
        <f>LS32*Data!$B44*Data!$H4</f>
        <v>232.74668740994795</v>
      </c>
      <c r="LT128" s="169">
        <f>LT32*Data!$B44*Data!$H4</f>
        <v>279.6245657126421</v>
      </c>
      <c r="LU128" s="169">
        <f>LU32*Data!$B44*Data!$H4</f>
        <v>294.85429402338417</v>
      </c>
      <c r="LV128" s="169">
        <f>LV32*Data!$B44*Data!$H4</f>
        <v>259.25603169617079</v>
      </c>
      <c r="LW128" s="169">
        <f>LW32*Data!$B44*Data!$H4</f>
        <v>276.27949144925941</v>
      </c>
      <c r="LX128" s="169">
        <f>LX32*Data!$B44*Data!$H4</f>
        <v>260.45462638732255</v>
      </c>
      <c r="LY128" s="169">
        <f>LY32*Data!$B44*Data!$H4</f>
        <v>228.1610608514282</v>
      </c>
      <c r="LZ128" s="169">
        <f>LZ32*Data!$B44*Data!$H4</f>
        <v>260.84243950753398</v>
      </c>
      <c r="MA128" s="169">
        <f>MA32*Data!$B44*Data!$H4</f>
        <v>272.9532781593656</v>
      </c>
      <c r="MB128" s="169">
        <f>MB32*Data!$B44*Data!$H4</f>
        <v>191.82179865786927</v>
      </c>
      <c r="MC128" s="169">
        <f>MC32*Data!$B44*Data!$H4</f>
        <v>181.99676930177361</v>
      </c>
      <c r="MD128" s="169">
        <f>MD32*Data!$B44*Data!$H4</f>
        <v>153.96906686947335</v>
      </c>
      <c r="ME128" s="169">
        <f>ME32*Data!$B44*Data!$H4</f>
        <v>128.5832579104156</v>
      </c>
      <c r="MF128" s="169">
        <f>MF32*Data!$B44*Data!$H4</f>
        <v>107.00072525878558</v>
      </c>
      <c r="MG128" s="169">
        <f>MG32*Data!$B44*Data!$H4</f>
        <v>119.0673831344366</v>
      </c>
      <c r="MH128" s="169">
        <f>MH32*Data!$B44*Data!$H4</f>
        <v>103.49288559007587</v>
      </c>
      <c r="MI128" s="169">
        <f>MI32*Data!$B44*Data!$H4</f>
        <v>99.268686178236024</v>
      </c>
      <c r="MJ128" s="169">
        <f>MJ32*Data!$B44*Data!$H4</f>
        <v>92.419146831937738</v>
      </c>
      <c r="MK128" s="169">
        <f>MK32*Data!$B44*Data!$H4</f>
        <v>70.675910757667225</v>
      </c>
      <c r="ML128" s="169">
        <f>ML32*Data!$B44*Data!$H4</f>
        <v>66.28317934542595</v>
      </c>
      <c r="MM128" s="169">
        <f>MM32*Data!$B44*Data!$H4</f>
        <v>63.643288521747607</v>
      </c>
      <c r="MN128" s="169">
        <f>MN32*Data!$B44*Data!$H4</f>
        <v>117.10028351025251</v>
      </c>
      <c r="MO128" s="169">
        <f>MO32*Data!$B44*Data!$H4</f>
        <v>116.50303290037584</v>
      </c>
      <c r="MP128" s="169">
        <f>MP32*Data!$B44*Data!$H4</f>
        <v>131.24755061618941</v>
      </c>
      <c r="MQ128" s="169">
        <f>MQ32*Data!$B44*Data!$H4</f>
        <v>61.416232610272303</v>
      </c>
      <c r="MR128" s="169">
        <f>MR32*Data!$B44*Data!$H4</f>
        <v>58.4232388183487</v>
      </c>
      <c r="MS128" s="169">
        <f>MS32*Data!$B44*Data!$H4</f>
        <v>58.357186541561404</v>
      </c>
      <c r="MT128" s="169">
        <f>MT32*Data!$B44*Data!$H4</f>
        <v>58.293373325004211</v>
      </c>
      <c r="MU128" s="169">
        <f>MU32*Data!$B44*Data!$H4</f>
        <v>84.766808321895027</v>
      </c>
      <c r="MV128" s="169">
        <f>MV32*Data!$B44*Data!$H4</f>
        <v>78.910553414410472</v>
      </c>
      <c r="MW128" s="169">
        <f>MW32*Data!$B44*Data!$H4</f>
        <v>69.480990427782814</v>
      </c>
      <c r="MX128" s="169">
        <f>MX32*Data!$B44*Data!$H4</f>
        <v>48.076362731481979</v>
      </c>
      <c r="MY128" s="169">
        <f>MY32*Data!$B44*Data!$H4</f>
        <v>48.076362731481979</v>
      </c>
      <c r="MZ128" s="169">
        <f>MZ32*Data!$B44*Data!$H4</f>
        <v>48.076362731481979</v>
      </c>
      <c r="NA128" s="169">
        <f>NA32*Data!$B44*Data!$H4</f>
        <v>48.076362731481979</v>
      </c>
      <c r="NB128" s="169">
        <f>NB32*Data!$B44*Data!$H4</f>
        <v>59.170907977208593</v>
      </c>
      <c r="NC128" s="169" t="e">
        <f>NC32*Data!$B44*Data!$H4</f>
        <v>#N/A</v>
      </c>
      <c r="ND128" s="169" t="e">
        <f>ND32*Data!$B44*Data!$H4</f>
        <v>#N/A</v>
      </c>
      <c r="NE128" s="169" t="e">
        <f>NE32*Data!$B44*Data!$H4</f>
        <v>#N/A</v>
      </c>
      <c r="NF128" s="169" t="e">
        <f>NF32*Data!$B44*Data!$H4</f>
        <v>#N/A</v>
      </c>
      <c r="NG128" s="169" t="e">
        <f>NG32*Data!$B44*Data!$H4</f>
        <v>#N/A</v>
      </c>
      <c r="NH128" s="169" t="e">
        <f>NH32*Data!$B44*Data!$H4</f>
        <v>#N/A</v>
      </c>
      <c r="NI128" s="169" t="e">
        <f>NI32*Data!$B44*Data!$H4</f>
        <v>#N/A</v>
      </c>
    </row>
    <row r="129" spans="1:373" ht="15">
      <c r="B129" s="1" t="s">
        <v>859</v>
      </c>
      <c r="C129" s="13">
        <f>C128*Data!$B48*Data!$B45/Data!$B41/Data!$B4</f>
        <v>2.2319999999999998</v>
      </c>
      <c r="D129" s="13">
        <f>D128*Data!$B48*Data!$B45/Data!$B41/Data!$B4</f>
        <v>6.2036470588235302</v>
      </c>
      <c r="E129" s="13">
        <f>E128*Data!$B48*Data!$B45/Data!$B41/Data!$B4</f>
        <v>3.9683647058823532</v>
      </c>
      <c r="F129" s="13">
        <f>F128*Data!$B48*Data!$B45/Data!$B41/Data!$B4</f>
        <v>3.9683647058823532</v>
      </c>
      <c r="G129" s="13">
        <f>G128*Data!$B48*Data!$B45/Data!$B41/Data!$B4</f>
        <v>3.9683647058823532</v>
      </c>
      <c r="H129" s="13">
        <f>H128*Data!$B48*Data!$B45/Data!$B41/Data!$B4</f>
        <v>1.3129411764705885</v>
      </c>
      <c r="I129" s="13">
        <f>I128*Data!$B48*Data!$B45/Data!$B41/Data!$B4</f>
        <v>1.3129411764705885</v>
      </c>
      <c r="J129" s="13">
        <f>J128*Data!$B48*Data!$B45/Data!$B41/Data!$B4</f>
        <v>1.9694117647058822</v>
      </c>
      <c r="K129" s="13">
        <f>K128*Data!$B48*Data!$B45/Data!$B41/Data!$B4</f>
        <v>2.625882352941177</v>
      </c>
      <c r="L129" s="13">
        <f>L128*Data!$B48*Data!$B45/Data!$B41/Data!$B4</f>
        <v>1.3129411764705885</v>
      </c>
      <c r="M129" s="13">
        <f>M128*Data!$B48*Data!$B45/Data!$B41/Data!$B4</f>
        <v>0.33977559432048682</v>
      </c>
      <c r="N129" s="13">
        <f>N128*Data!$B48*Data!$B45/Data!$B41/Data!$B4</f>
        <v>0.70339691683569971</v>
      </c>
      <c r="O129" s="13">
        <f>O128*Data!$B48*Data!$B45/Data!$B41/Data!$B4</f>
        <v>0.49235294117647055</v>
      </c>
      <c r="P129" s="13">
        <f>P128*Data!$B48*Data!$B45/Data!$B41/Data!$B4</f>
        <v>0.49235294117647055</v>
      </c>
      <c r="Q129" s="13">
        <f>Q128*Data!$B48*Data!$B45/Data!$B41/Data!$B4</f>
        <v>0.65647058823529425</v>
      </c>
      <c r="R129" s="13">
        <f>R128*Data!$B48*Data!$B45/Data!$B41/Data!$B4</f>
        <v>0.17396470588235294</v>
      </c>
      <c r="S129" s="13">
        <f>S128*Data!$B48*Data!$B45/Data!$B41/Data!$B4</f>
        <v>0.56456470588235297</v>
      </c>
      <c r="T129" s="13">
        <f>T128*Data!$B48*Data!$B45/Data!$B41/Data!$B4</f>
        <v>0.44260378904665315</v>
      </c>
      <c r="U129" s="13">
        <f>U128*Data!$B48*Data!$B45/Data!$B41/Data!$B4</f>
        <v>0.4465086572008114</v>
      </c>
      <c r="V129" s="13">
        <f>V128*Data!$B48*Data!$B45/Data!$B41/Data!$B4</f>
        <v>0.44734169574036514</v>
      </c>
      <c r="W129" s="13">
        <f>W128*Data!$B48*Data!$B45/Data!$B41/Data!$B4</f>
        <v>0.7805050466531438</v>
      </c>
      <c r="X129" s="13">
        <f>X128*Data!$B48*Data!$B45/Data!$B41/Data!$B4</f>
        <v>0.84095240567951324</v>
      </c>
      <c r="Y129" s="13">
        <f>Y128*Data!$B48*Data!$B45/Data!$B41/Data!$B4</f>
        <v>0.50221810953346868</v>
      </c>
      <c r="Z129" s="13">
        <f>Z128*Data!$B48*Data!$B45/Data!$B41/Data!$B4</f>
        <v>0.5077369898580123</v>
      </c>
      <c r="AA129" s="13">
        <f>AA128*Data!$B48*Data!$B45/Data!$B41/Data!$B4</f>
        <v>0.50966339148073014</v>
      </c>
      <c r="AB129" s="13">
        <f>AB128*Data!$B48*Data!$B45/Data!$B41/Data!$B4</f>
        <v>0.50466516024340768</v>
      </c>
      <c r="AC129" s="13">
        <f>AC128*Data!$B48*Data!$B45/Data!$B41/Data!$B4</f>
        <v>0.53106206896551744</v>
      </c>
      <c r="AD129" s="13">
        <f>AD128*Data!$B48*Data!$B45/Data!$B41/Data!$B4</f>
        <v>0.99860494929006094</v>
      </c>
      <c r="AE129" s="13">
        <f>AE128*Data!$B48*Data!$B45/Data!$B41/Data!$B4</f>
        <v>1.0233878458417849</v>
      </c>
      <c r="AF129" s="13">
        <f>AF128*Data!$B48*Data!$B45/Data!$B41/Data!$B4</f>
        <v>0.64071076673427996</v>
      </c>
      <c r="AG129" s="13">
        <f>AG128*Data!$B48*Data!$B45/Data!$B41/Data!$B4</f>
        <v>0.58172122515212987</v>
      </c>
      <c r="AH129" s="13">
        <f>AH128*Data!$B48*Data!$B45/Data!$B41/Data!$B4</f>
        <v>0.58156503042596353</v>
      </c>
      <c r="AI129" s="13">
        <f>AI128*Data!$B48*Data!$B45/Data!$B41/Data!$B4</f>
        <v>0.52746959026369167</v>
      </c>
      <c r="AJ129" s="13">
        <f>AJ128*Data!$B48*Data!$B45/Data!$B41/Data!$B4</f>
        <v>0.5255431886409736</v>
      </c>
      <c r="AK129" s="13">
        <f>AK128*Data!$B48*Data!$B45/Data!$B41/Data!$B4</f>
        <v>1.0660290060851925</v>
      </c>
      <c r="AL129" s="13">
        <f>AL128*Data!$B48*Data!$B45/Data!$B41/Data!$B4</f>
        <v>1.1339216470588236</v>
      </c>
      <c r="AM129" s="13">
        <f>AM128*Data!$B48*Data!$B45/Data!$B41/Data!$B4</f>
        <v>9.1905882352941184E-2</v>
      </c>
      <c r="AN129" s="13">
        <f>AN128*Data!$B48*Data!$B45/Data!$B41/Data!$B4</f>
        <v>0.56073906693711972</v>
      </c>
      <c r="AO129" s="13">
        <f>AO128*Data!$B48*Data!$B45/Data!$B41/Data!$B4</f>
        <v>0.55688626369168359</v>
      </c>
      <c r="AP129" s="13">
        <f>AP128*Data!$B48*Data!$B45/Data!$B41/Data!$B4</f>
        <v>0.55532431643002023</v>
      </c>
      <c r="AQ129" s="13">
        <f>AQ128*Data!$B48*Data!$B45/Data!$B41/Data!$B4</f>
        <v>0.53184304259634885</v>
      </c>
      <c r="AR129" s="13">
        <f>AR128*Data!$B48*Data!$B45/Data!$B41/Data!$B4</f>
        <v>0.60525456389452326</v>
      </c>
      <c r="AS129" s="13">
        <f>AS128*Data!$B48*Data!$B45/Data!$B41/Data!$B4</f>
        <v>0.67653142393509125</v>
      </c>
      <c r="AT129" s="13">
        <f>AT128*Data!$B48*Data!$B45/Data!$B41/Data!$B4</f>
        <v>0.55782343204868146</v>
      </c>
      <c r="AU129" s="13">
        <f>AU128*Data!$B48*Data!$B45/Data!$B41/Data!$B4</f>
        <v>0.50492548478701826</v>
      </c>
      <c r="AV129" s="13">
        <f>AV128*Data!$B48*Data!$B45/Data!$B41/Data!$B4</f>
        <v>1.3166694766734279</v>
      </c>
      <c r="AW129" s="13">
        <f>AW128*Data!$B48*Data!$B45/Data!$B41/Data!$B4</f>
        <v>1.0674347586206896</v>
      </c>
      <c r="AX129" s="13">
        <f>AX128*Data!$B48*Data!$B45/Data!$B41/Data!$B4</f>
        <v>0.99693887221095345</v>
      </c>
      <c r="AY129" s="13">
        <f>AY128*Data!$B48*Data!$B45/Data!$B41/Data!$B4</f>
        <v>1.0934151480730221</v>
      </c>
      <c r="AZ129" s="13">
        <f>AZ128*Data!$B48*Data!$B45/Data!$B41/Data!$B4</f>
        <v>1.6242168924949292</v>
      </c>
      <c r="BA129" s="13">
        <f>BA128*Data!$B48*Data!$B45/Data!$B41/Data!$B4</f>
        <v>7.2211764705882364E-2</v>
      </c>
      <c r="BB129" s="13">
        <f>BB128*Data!$B48*Data!$B45/Data!$B41/Data!$B4</f>
        <v>1.2702705882352943</v>
      </c>
      <c r="BC129" s="13">
        <f>BC128*Data!$B48*Data!$B45/Data!$B41/Data!$B4</f>
        <v>0.59291518052738335</v>
      </c>
      <c r="BD129" s="13">
        <f>BD128*Data!$B48*Data!$B45/Data!$B41/Data!$B4</f>
        <v>0.58338730223123747</v>
      </c>
      <c r="BE129" s="13">
        <f>BE128*Data!$B48*Data!$B45/Data!$B41/Data!$B4</f>
        <v>0.54657741176470587</v>
      </c>
      <c r="BF129" s="13">
        <f>BF128*Data!$B48*Data!$B45/Data!$B41/Data!$B4</f>
        <v>0.60983627586206912</v>
      </c>
      <c r="BG129" s="13">
        <f>BG128*Data!$B48*Data!$B45/Data!$B41/Data!$B4</f>
        <v>0.70657287626774834</v>
      </c>
      <c r="BH129" s="13">
        <f>BH128*Data!$B48*Data!$B45/Data!$B41/Data!$B4</f>
        <v>0.52788610953346859</v>
      </c>
      <c r="BI129" s="13">
        <f>BI128*Data!$B48*Data!$B45/Data!$B41/Data!$B4</f>
        <v>0.61941621906693711</v>
      </c>
      <c r="BJ129" s="13">
        <f>BJ128*Data!$B48*Data!$B45/Data!$B41/Data!$B4</f>
        <v>0.55933331440162282</v>
      </c>
      <c r="BK129" s="13">
        <f>BK128*Data!$B48*Data!$B45/Data!$B41/Data!$B4</f>
        <v>0.41886219066937119</v>
      </c>
      <c r="BL129" s="13">
        <f>BL128*Data!$B48*Data!$B45/Data!$B41/Data!$B4</f>
        <v>0.44468638539553762</v>
      </c>
      <c r="BM129" s="13">
        <f>BM128*Data!$B48*Data!$B45/Data!$B41/Data!$B4</f>
        <v>0.62337315212981748</v>
      </c>
      <c r="BN129" s="13">
        <f>BN128*Data!$B48*Data!$B45/Data!$B41/Data!$B4</f>
        <v>0.6524774361054767</v>
      </c>
      <c r="BO129" s="13">
        <f>BO128*Data!$B48*Data!$B45/Data!$B41/Data!$B4</f>
        <v>0.54220395943204869</v>
      </c>
      <c r="BP129" s="13">
        <f>BP128*Data!$B48*Data!$B45/Data!$B41/Data!$B4</f>
        <v>0.46145128600405688</v>
      </c>
      <c r="BQ129" s="13">
        <f>BQ128*Data!$B48*Data!$B45/Data!$B41/Data!$B4</f>
        <v>0.47332208519269781</v>
      </c>
      <c r="BR129" s="13">
        <f>BR128*Data!$B48*Data!$B45/Data!$B41/Data!$B4</f>
        <v>0.44895570791075046</v>
      </c>
      <c r="BS129" s="13">
        <f>BS128*Data!$B48*Data!$B45/Data!$B41/Data!$B4</f>
        <v>0.48165247058823535</v>
      </c>
      <c r="BT129" s="13">
        <f>BT128*Data!$B48*Data!$B45/Data!$B41/Data!$B4</f>
        <v>0.80820357809330623</v>
      </c>
      <c r="BU129" s="13">
        <f>BU128*Data!$B48*Data!$B45/Data!$B41/Data!$B4</f>
        <v>0.80924487626774855</v>
      </c>
      <c r="BV129" s="13">
        <f>BV128*Data!$B48*Data!$B45/Data!$B41/Data!$B4</f>
        <v>0.77040445436105476</v>
      </c>
      <c r="BW129" s="13">
        <f>BW128*Data!$B48*Data!$B45/Data!$B41/Data!$B4</f>
        <v>0.59499777687626787</v>
      </c>
      <c r="BX129" s="13">
        <f>BX128*Data!$B48*Data!$B45/Data!$B41/Data!$B4</f>
        <v>0.60166208519269793</v>
      </c>
      <c r="BY129" s="13">
        <f>BY128*Data!$B48*Data!$B45/Data!$B41/Data!$B4</f>
        <v>0.66632670182555787</v>
      </c>
      <c r="BZ129" s="13">
        <f>BZ128*Data!$B48*Data!$B45/Data!$B41/Data!$B4</f>
        <v>0.574692462474645</v>
      </c>
      <c r="CA129" s="13">
        <f>CA128*Data!$B48*Data!$B45/Data!$B41/Data!$B4</f>
        <v>0.69485827180527393</v>
      </c>
      <c r="CB129" s="13">
        <f>CB128*Data!$B48*Data!$B45/Data!$B41/Data!$B4</f>
        <v>0.83043529411764716</v>
      </c>
      <c r="CC129" s="13">
        <f>CC128*Data!$B48*Data!$B45/Data!$B41/Data!$B4</f>
        <v>0.55022195537525365</v>
      </c>
      <c r="CD129" s="13">
        <f>CD128*Data!$B48*Data!$B45/Data!$B41/Data!$B4</f>
        <v>0.32823529411764713</v>
      </c>
      <c r="CE129" s="13">
        <f>CE128*Data!$B48*Data!$B45/Data!$B41/Data!$B4</f>
        <v>0.32823529411764713</v>
      </c>
      <c r="CF129" s="13">
        <f>CF128*Data!$B48*Data!$B45/Data!$B41/Data!$B4</f>
        <v>0.32823529411764713</v>
      </c>
      <c r="CG129" s="13">
        <f>CG128*Data!$B48*Data!$B45/Data!$B41/Data!$B4</f>
        <v>0.32823529411764713</v>
      </c>
      <c r="CH129" s="13">
        <f>CH128*Data!$B48*Data!$B45/Data!$B41/Data!$B4</f>
        <v>0.32823529411764713</v>
      </c>
      <c r="CI129" s="13">
        <f>CI128*Data!$B48*Data!$B45/Data!$B41/Data!$B4</f>
        <v>0.32823529411764713</v>
      </c>
      <c r="CJ129" s="13">
        <f>CJ128*Data!$B48*Data!$B45/Data!$B41/Data!$B4</f>
        <v>0.32823529411764713</v>
      </c>
      <c r="CK129" s="13">
        <f>CK128*Data!$B48*Data!$B45/Data!$B41/Data!$B4</f>
        <v>0.32823529411764713</v>
      </c>
      <c r="CL129" s="13">
        <f>CL128*Data!$B48*Data!$B45/Data!$B41/Data!$B4</f>
        <v>0.32823529411764713</v>
      </c>
      <c r="CM129" s="13">
        <f>CM128*Data!$B48*Data!$B45/Data!$B41/Data!$B4</f>
        <v>0.32823529411764713</v>
      </c>
      <c r="CN129" s="13">
        <f>CN128*Data!$B48*Data!$B45/Data!$B41/Data!$B4</f>
        <v>0.32823529411764713</v>
      </c>
      <c r="CO129" s="13">
        <f>CO128*Data!$B48*Data!$B45/Data!$B41/Data!$B4</f>
        <v>0.32823529411764713</v>
      </c>
      <c r="CP129" s="13">
        <f>CP128*Data!$B48*Data!$B45/Data!$B41/Data!$B4</f>
        <v>0.32823529411764713</v>
      </c>
      <c r="CQ129" s="13">
        <f>CQ128*Data!$B48*Data!$B45/Data!$B41/Data!$B4</f>
        <v>1.1359001135902638</v>
      </c>
      <c r="CR129" s="13">
        <f>CR128*Data!$B48*Data!$B45/Data!$B41/Data!$B4</f>
        <v>0.51341206490872215</v>
      </c>
      <c r="CS129" s="13">
        <f>CS128*Data!$B48*Data!$B45/Data!$B41/Data!$B4</f>
        <v>0.24289411764705882</v>
      </c>
      <c r="CT129" s="13">
        <f>CT128*Data!$B48*Data!$B45/Data!$B41/Data!$B4</f>
        <v>0.4028261987829615</v>
      </c>
      <c r="CU129" s="13">
        <f>CU128*Data!$B48*Data!$B45/Data!$B41/Data!$B4</f>
        <v>0.43567915618661252</v>
      </c>
      <c r="CV129" s="13">
        <f>CV128*Data!$B48*Data!$B45/Data!$B41/Data!$B4</f>
        <v>0.53022903042596359</v>
      </c>
      <c r="CW129" s="13">
        <f>CW128*Data!$B48*Data!$B45/Data!$B41/Data!$B4</f>
        <v>0.54527578904665319</v>
      </c>
      <c r="CX129" s="13">
        <f>CX128*Data!$B48*Data!$B45/Data!$B41/Data!$B4</f>
        <v>0.58677152129817445</v>
      </c>
      <c r="CY129" s="13">
        <f>CY128*Data!$B48*Data!$B45/Data!$B41/Data!$B4</f>
        <v>0.49925040973630835</v>
      </c>
      <c r="CZ129" s="13">
        <f>CZ128*Data!$B48*Data!$B45/Data!$B41/Data!$B4</f>
        <v>0.5176293225152131</v>
      </c>
      <c r="DA129" s="13">
        <f>DA128*Data!$B48*Data!$B45/Data!$B41/Data!$B4</f>
        <v>1.1952541095334686</v>
      </c>
      <c r="DB129" s="13">
        <v>0</v>
      </c>
      <c r="DC129" s="13">
        <f>DC128*Data!$B48*Data!$B45/Data!$B41/Data!$B4</f>
        <v>0</v>
      </c>
      <c r="DD129" s="13">
        <f>DD128*Data!$B48*Data!$B45/Data!$B41/Data!$B4</f>
        <v>0.65647058823529425</v>
      </c>
      <c r="DE129" s="13">
        <f>DE128*Data!$B48*Data!$B45/Data!$B41/Data!$B4</f>
        <v>1.1878088275862071</v>
      </c>
      <c r="DF129" s="13">
        <f>DF128*Data!$B48*Data!$B45/Data!$B41/Data!$B4</f>
        <v>1.1345464259634888</v>
      </c>
      <c r="DG129" s="13">
        <f>DG128*Data!$B48*Data!$B45/Data!$B41/Data!$B4</f>
        <v>2.5643529492900607</v>
      </c>
      <c r="DH129" s="13">
        <f>DH128*Data!$B48*Data!$B45/Data!$B41/Data!$B4</f>
        <v>1.8503347910750512</v>
      </c>
      <c r="DI129" s="13">
        <f>DI128*Data!$B48*Data!$B45/Data!$B41/Data!$B4</f>
        <v>0.9847058823529411</v>
      </c>
      <c r="DJ129" s="13">
        <v>0</v>
      </c>
      <c r="DK129" s="13">
        <f>DK128*Data!$B48*Data!$B45/Data!$B41/Data!$B4</f>
        <v>0.9847058823529411</v>
      </c>
      <c r="DL129" s="13">
        <f>DL128*Data!$B48*Data!$B45/Data!$B41/Data!$B4</f>
        <v>2.5578969006085202</v>
      </c>
      <c r="DM129" s="13">
        <f>DM128*Data!$B48*Data!$B45/Data!$B41/Data!$B4</f>
        <v>0.63269277079107511</v>
      </c>
      <c r="DN129" s="13">
        <f>DN128*Data!$B48*Data!$B45/Data!$B41/Data!$B4</f>
        <v>0.49633477484787025</v>
      </c>
      <c r="DO129" s="13">
        <f>DO128*Data!$B48*Data!$B45/Data!$B41/Data!$B4</f>
        <v>0.49388772413793114</v>
      </c>
      <c r="DP129" s="13">
        <f>DP128*Data!$B48*Data!$B45/Data!$B41/Data!$B4</f>
        <v>0.45515143204868153</v>
      </c>
      <c r="DQ129" s="13">
        <f>DQ128*Data!$B48*Data!$B45/Data!$B41/Data!$B4</f>
        <v>0.50430070588235276</v>
      </c>
      <c r="DR129" s="13">
        <f>DR128*Data!$B48*Data!$B45/Data!$B41/Data!$B4</f>
        <v>0.70813482352941171</v>
      </c>
      <c r="DS129" s="13">
        <f>DS128*Data!$B48*Data!$B45/Data!$B41/Data!$B4</f>
        <v>0.54126679107505082</v>
      </c>
      <c r="DT129" s="13">
        <f>DT128*Data!$B48*Data!$B45/Data!$B41/Data!$B4</f>
        <v>0.48836884381338741</v>
      </c>
      <c r="DU129" s="13">
        <f>DU128*Data!$B48*Data!$B45/Data!$B41/Data!$B4</f>
        <v>0.46957341176470596</v>
      </c>
      <c r="DV129" s="13">
        <f>DV128*Data!$B48*Data!$B45/Data!$B41/Data!$B4</f>
        <v>0.42849419878296158</v>
      </c>
      <c r="DW129" s="13">
        <f>DW128*Data!$B48*Data!$B45/Data!$B41/Data!$B4</f>
        <v>0.43797001217038545</v>
      </c>
      <c r="DX129" s="13">
        <f>DX128*Data!$B48*Data!$B45/Data!$B41/Data!$B4</f>
        <v>0.59557049087221103</v>
      </c>
      <c r="DY129" s="13">
        <f>DY128*Data!$B48*Data!$B45/Data!$B41/Data!$B4</f>
        <v>0.68241475862068968</v>
      </c>
      <c r="DZ129" s="13">
        <f>DZ128*Data!$B48*Data!$B45/Data!$B41/Data!$B4</f>
        <v>0.62550781338742389</v>
      </c>
      <c r="EA129" s="13">
        <f>EA128*Data!$B48*Data!$B45/Data!$B41/Data!$B4</f>
        <v>0.56058287221095349</v>
      </c>
      <c r="EB129" s="13">
        <f>EB128*Data!$B48*Data!$B45/Data!$B41/Data!$B4</f>
        <v>0.49992725354969586</v>
      </c>
      <c r="EC129" s="13">
        <f>EC128*Data!$B48*Data!$B45/Data!$B41/Data!$B4</f>
        <v>0.51575498580121715</v>
      </c>
      <c r="ED129" s="13">
        <f>ED128*Data!$B48*Data!$B45/Data!$B41/Data!$B4</f>
        <v>0.47139568356997963</v>
      </c>
      <c r="EE129" s="13">
        <f>EE128*Data!$B48*Data!$B45/Data!$B41/Data!$B4</f>
        <v>1.1170526166328598</v>
      </c>
      <c r="EF129" s="13">
        <f>EF128*Data!$B48*Data!$B45/Data!$B41/Data!$B4</f>
        <v>1.1221029127789048</v>
      </c>
      <c r="EG129" s="13">
        <f>EG128*Data!$B48*Data!$B45/Data!$B41/Data!$B4</f>
        <v>0.7902932494929007</v>
      </c>
      <c r="EH129" s="13">
        <f>EH128*Data!$B48*Data!$B45/Data!$B41/Data!$B4</f>
        <v>0.49727194320486823</v>
      </c>
      <c r="EI129" s="13">
        <f>EI128*Data!$B48*Data!$B45/Data!$B41/Data!$B4</f>
        <v>0.45905630020283972</v>
      </c>
      <c r="EJ129" s="13">
        <f>EJ128*Data!$B48*Data!$B45/Data!$B41/Data!$B4</f>
        <v>1.882524796170244</v>
      </c>
      <c r="EK129" s="13">
        <f>EK128*Data!$B48*Data!$B45/Data!$B41/Data!$B4</f>
        <v>1.3991738349913982</v>
      </c>
      <c r="EL129" s="13">
        <f>EL128*Data!$B48*Data!$B45/Data!$B41/Data!$B4</f>
        <v>1.4176393720327534</v>
      </c>
      <c r="EM129" s="13">
        <f>EM128*Data!$B48*Data!$B45/Data!$B41/Data!$B4</f>
        <v>1.8688521106774667</v>
      </c>
      <c r="EN129" s="13">
        <f>EN128*Data!$B48*Data!$B45/Data!$B41/Data!$B4</f>
        <v>1.1305200353759579</v>
      </c>
      <c r="EO129" s="13">
        <f>EO128*Data!$B48*Data!$B45/Data!$B41/Data!$B4</f>
        <v>2.1070752344864618</v>
      </c>
      <c r="EP129" s="13">
        <f>EP128*Data!$B48*Data!$B45/Data!$B41/Data!$B4</f>
        <v>1.671410883106941</v>
      </c>
      <c r="EQ129" s="13">
        <f>EQ128*Data!$B48*Data!$B45/Data!$B41/Data!$B4</f>
        <v>1.9431750210175602</v>
      </c>
      <c r="ER129" s="13">
        <f>ER128*Data!$B48*Data!$B45/Data!$B41/Data!$B4</f>
        <v>1.6433249912100112</v>
      </c>
      <c r="ES129" s="13">
        <f>ES128*Data!$B48*Data!$B45/Data!$B41/Data!$B4</f>
        <v>1.6803726549128144</v>
      </c>
      <c r="ET129" s="13">
        <f>ET128*Data!$B48*Data!$B45/Data!$B41/Data!$B4</f>
        <v>1.8939119725191165</v>
      </c>
      <c r="EU129" s="13">
        <f>EU128*Data!$B48*Data!$B45/Data!$B41/Data!$B4</f>
        <v>1.5295563379723944</v>
      </c>
      <c r="EV129" s="13">
        <f>EV128*Data!$B48*Data!$B45/Data!$B41/Data!$B4</f>
        <v>1.383803883241933</v>
      </c>
      <c r="EW129" s="13">
        <f>EW128*Data!$B48*Data!$B45/Data!$B41/Data!$B4</f>
        <v>2.1952745778990783</v>
      </c>
      <c r="EX129" s="13">
        <f>EX128*Data!$B48*Data!$B45/Data!$B41/Data!$B4</f>
        <v>2.3494452953733367</v>
      </c>
      <c r="EY129" s="13">
        <f>EY128*Data!$B48*Data!$B45/Data!$B41/Data!$B4</f>
        <v>1.8807149476620626</v>
      </c>
      <c r="EZ129" s="13">
        <f>EZ128*Data!$B48*Data!$B45/Data!$B41/Data!$B4</f>
        <v>1.8424217871426356</v>
      </c>
      <c r="FA129" s="13">
        <f>FA128*Data!$B48*Data!$B45/Data!$B41/Data!$B4</f>
        <v>2.1084109921925229</v>
      </c>
      <c r="FB129" s="13">
        <f>FB128*Data!$B48*Data!$B45/Data!$B41/Data!$B4</f>
        <v>1.6264970706035156</v>
      </c>
      <c r="FC129" s="13">
        <f>FC128*Data!$B48*Data!$B45/Data!$B41/Data!$B4</f>
        <v>0.85698703740782967</v>
      </c>
      <c r="FD129" s="13">
        <f>FD128*Data!$B48*Data!$B45/Data!$B41/Data!$B4</f>
        <v>0.82524677676309566</v>
      </c>
      <c r="FE129" s="13">
        <f>FE128*Data!$B48*Data!$B45/Data!$B41/Data!$B4</f>
        <v>0.76849903803463071</v>
      </c>
      <c r="FF129" s="13">
        <f>FF128*Data!$B48*Data!$B45/Data!$B41/Data!$B4</f>
        <v>0.75743803811298094</v>
      </c>
      <c r="FG129" s="13">
        <f>FG128*Data!$B48*Data!$B45/Data!$B41/Data!$B4</f>
        <v>0.91177833445054779</v>
      </c>
      <c r="FH129" s="13">
        <f>FH128*Data!$B48*Data!$B45/Data!$B41/Data!$B4</f>
        <v>0.91730883441137301</v>
      </c>
      <c r="FI129" s="13">
        <f>FI128*Data!$B48*Data!$B45/Data!$B41/Data!$B4</f>
        <v>0.88487999373199044</v>
      </c>
      <c r="FJ129" s="13">
        <f>FJ128*Data!$B48*Data!$B45/Data!$B41/Data!$B4</f>
        <v>0.58269172709782435</v>
      </c>
      <c r="FK129" s="13">
        <f>FK128*Data!$B48*Data!$B45/Data!$B41/Data!$B4</f>
        <v>0.54054830239114482</v>
      </c>
      <c r="FL129" s="13">
        <f>FL128*Data!$B48*Data!$B45/Data!$B41/Data!$B4</f>
        <v>0.518949901627071</v>
      </c>
      <c r="FM129" s="13">
        <f>FM128*Data!$B48*Data!$B45/Data!$B41/Data!$B4</f>
        <v>0.49779682871380249</v>
      </c>
      <c r="FN129" s="13">
        <f>FN128*Data!$B48*Data!$B45/Data!$B41/Data!$B4</f>
        <v>0.7645363145844396</v>
      </c>
      <c r="FO129" s="13">
        <f>FO128*Data!$B48*Data!$B45/Data!$B41/Data!$B4</f>
        <v>0.79639199435879116</v>
      </c>
      <c r="FP129" s="13">
        <f>FP128*Data!$B48*Data!$B45/Data!$B41/Data!$B4</f>
        <v>0.74716048925297496</v>
      </c>
      <c r="FQ129" s="13">
        <f>FQ128*Data!$B48*Data!$B45/Data!$B41/Data!$B4</f>
        <v>0.57065324848305488</v>
      </c>
      <c r="FR129" s="13">
        <f>FR128*Data!$B48*Data!$B45/Data!$B41/Data!$B4</f>
        <v>0.52853354754889925</v>
      </c>
      <c r="FS129" s="13">
        <f>FS128*Data!$B48*Data!$B45/Data!$B41/Data!$B4</f>
        <v>0.46563051570999064</v>
      </c>
      <c r="FT129" s="13">
        <f>FT128*Data!$B48*Data!$B45/Data!$B41/Data!$B4</f>
        <v>0.4534798591956572</v>
      </c>
      <c r="FU129" s="13">
        <f>FU128*Data!$B48*Data!$B45/Data!$B41/Data!$B4</f>
        <v>0.7918670398453892</v>
      </c>
      <c r="FV129" s="13">
        <f>FV128*Data!$B48*Data!$B45/Data!$B41/Data!$B4</f>
        <v>0.83891220184980908</v>
      </c>
      <c r="FW129" s="13">
        <f>FW128*Data!$B48*Data!$B45/Data!$B41/Data!$B4</f>
        <v>0.53616321698133174</v>
      </c>
      <c r="FX129" s="13">
        <f>FX128*Data!$B48*Data!$B45/Data!$B41/Data!$B4</f>
        <v>0.54566413129168978</v>
      </c>
      <c r="FY129" s="13">
        <f>FY128*Data!$B48*Data!$B45/Data!$B41/Data!$B4</f>
        <v>0.51864975709171679</v>
      </c>
      <c r="FZ129" s="13">
        <f>FZ128*Data!$B48*Data!$B45/Data!$B41/Data!$B4</f>
        <v>0.49945005179813529</v>
      </c>
      <c r="GA129" s="13">
        <f>GA128*Data!$B48*Data!$B45/Data!$B41/Data!$B4</f>
        <v>0.52177406526955283</v>
      </c>
      <c r="GB129" s="13">
        <f>GB128*Data!$B48*Data!$B45/Data!$B41/Data!$B4</f>
        <v>0.68055315881569423</v>
      </c>
      <c r="GC129" s="13">
        <f>GC128*Data!$B48*Data!$B45/Data!$B41/Data!$B4</f>
        <v>0.8267411842264587</v>
      </c>
      <c r="GD129" s="13">
        <f>GD128*Data!$B48*Data!$B45/Data!$B41/Data!$B4</f>
        <v>0.61003090476978106</v>
      </c>
      <c r="GE129" s="13">
        <f>GE128*Data!$B48*Data!$B45/Data!$B41/Data!$B4</f>
        <v>0.69116796520521984</v>
      </c>
      <c r="GF129" s="13">
        <f>GF128*Data!$B48*Data!$B45/Data!$B41/Data!$B4</f>
        <v>0.67928055548424604</v>
      </c>
      <c r="GG129" s="13">
        <f>GG128*Data!$B48*Data!$B45/Data!$B41/Data!$B4</f>
        <v>0.66229854159713986</v>
      </c>
      <c r="GH129" s="13">
        <f>GH128*Data!$B48*Data!$B45/Data!$B41/Data!$B4</f>
        <v>0.66229854159713986</v>
      </c>
      <c r="GI129" s="13">
        <f>GI128*Data!$B48*Data!$B45/Data!$B41/Data!$B4</f>
        <v>1.2371070539566686</v>
      </c>
      <c r="GJ129" s="13">
        <f>GJ128*Data!$B48*Data!$B45/Data!$B41/Data!$B4</f>
        <v>1.2998588610414272</v>
      </c>
      <c r="GK129" s="13">
        <f>GK128*Data!$B48*Data!$B45/Data!$B41/Data!$B4</f>
        <v>1.2460591470705458</v>
      </c>
      <c r="GL129" s="13">
        <f>GL128*Data!$B48*Data!$B45/Data!$B41/Data!$B4</f>
        <v>0.69825978202608574</v>
      </c>
      <c r="GM129" s="13">
        <f>GM128*Data!$B48*Data!$B45/Data!$B41/Data!$B4</f>
        <v>0.69004496106107283</v>
      </c>
      <c r="GN129" s="13">
        <f>GN128*Data!$B48*Data!$B45/Data!$B41/Data!$B4</f>
        <v>0.6756690243723007</v>
      </c>
      <c r="GO129" s="13">
        <f>GO128*Data!$B48*Data!$B45/Data!$B41/Data!$B4</f>
        <v>0.67279383703454576</v>
      </c>
      <c r="GP129" s="13">
        <f>GP128*Data!$B48*Data!$B45/Data!$B41/Data!$B4</f>
        <v>0.78729323964536058</v>
      </c>
      <c r="GQ129" s="13">
        <f>GQ128*Data!$B48*Data!$B45/Data!$B41/Data!$B4</f>
        <v>0.76582160583685077</v>
      </c>
      <c r="GR129" s="13">
        <f>GR128*Data!$B48*Data!$B45/Data!$B41/Data!$B4</f>
        <v>0.71993125122650625</v>
      </c>
      <c r="GS129" s="13">
        <f>GS128*Data!$B48*Data!$B45/Data!$B41/Data!$B4</f>
        <v>0.66498912942237798</v>
      </c>
      <c r="GT129" s="13">
        <f>GT128*Data!$B48*Data!$B45/Data!$B41/Data!$B4</f>
        <v>0.65677938708382999</v>
      </c>
      <c r="GU129" s="13">
        <f>GU128*Data!$B48*Data!$B45/Data!$B41/Data!$B4</f>
        <v>0.65677938708382999</v>
      </c>
      <c r="GV129" s="13">
        <f>GV128*Data!$B48*Data!$B45/Data!$B41/Data!$B4</f>
        <v>0.65677938708382999</v>
      </c>
      <c r="GW129" s="13">
        <f>GW128*Data!$B48*Data!$B45/Data!$B41/Data!$B4</f>
        <v>0.77259288904770407</v>
      </c>
      <c r="GX129" s="13">
        <f>GX128*Data!$B48*Data!$B45/Data!$B41/Data!$B4</f>
        <v>0.77259288904770407</v>
      </c>
      <c r="GY129" s="13">
        <f>GY128*Data!$B48*Data!$B45/Data!$B41/Data!$B4</f>
        <v>0.90031827134284093</v>
      </c>
      <c r="GZ129" s="13">
        <f>GZ128*Data!$B48*Data!$B45/Data!$B41/Data!$B4</f>
        <v>0.70945856708951227</v>
      </c>
      <c r="HA129" s="13">
        <f>HA128*Data!$B48*Data!$B45/Data!$B41/Data!$B4</f>
        <v>1.7218385161480727</v>
      </c>
      <c r="HB129" s="13">
        <f>HB128*Data!$B48*Data!$B45/Data!$B41/Data!$B4</f>
        <v>1.3774708129184585</v>
      </c>
      <c r="HC129" s="13">
        <f>HC128*Data!$B48*Data!$B45/Data!$B41/Data!$B4</f>
        <v>1.2397237316266128</v>
      </c>
      <c r="HD129" s="13">
        <f>HD128*Data!$B48*Data!$B45/Data!$B41/Data!$B4</f>
        <v>1.4542458347405622</v>
      </c>
      <c r="HE129" s="13">
        <f>HE128*Data!$B48*Data!$B45/Data!$B41/Data!$B4</f>
        <v>1.9279614069881299</v>
      </c>
      <c r="HF129" s="13">
        <f>HF128*Data!$B48*Data!$B45/Data!$B41/Data!$B4</f>
        <v>1.6382611693239022</v>
      </c>
      <c r="HG129" s="13">
        <f>HG128*Data!$B48*Data!$B45/Data!$B41/Data!$B4</f>
        <v>1.3298882384470669</v>
      </c>
      <c r="HH129" s="13">
        <f>HH128*Data!$B48*Data!$B45/Data!$B41/Data!$B4</f>
        <v>1.4334785231584146</v>
      </c>
      <c r="HI129" s="13">
        <f>HI128*Data!$B48*Data!$B45/Data!$B41/Data!$B4</f>
        <v>2.828014772619786</v>
      </c>
      <c r="HJ129" s="13">
        <f>HJ128*Data!$B48*Data!$B45/Data!$B41/Data!$B4</f>
        <v>2.1905892206959607</v>
      </c>
      <c r="HK129" s="13">
        <f>HK128*Data!$B48*Data!$B45/Data!$B41/Data!$B4</f>
        <v>2.3308677312425767</v>
      </c>
      <c r="HL129" s="13">
        <f>HL128*Data!$B48*Data!$B45/Data!$B41/Data!$B4</f>
        <v>3.0761039128104337</v>
      </c>
      <c r="HM129" s="13">
        <f>HM128*Data!$B48*Data!$B45/Data!$B41/Data!$B4</f>
        <v>2.9065227800607469</v>
      </c>
      <c r="HN129" s="13">
        <f>HN128*Data!$B48*Data!$B45/Data!$B41/Data!$B4</f>
        <v>2.0863211230105758</v>
      </c>
      <c r="HO129" s="13">
        <f>HO128*Data!$B48*Data!$B45/Data!$B41/Data!$B4</f>
        <v>0.60994791504134804</v>
      </c>
      <c r="HP129" s="13">
        <f>HP128*Data!$B48*Data!$B45/Data!$B41/Data!$B4</f>
        <v>0.53932236698392899</v>
      </c>
      <c r="HQ129" s="13">
        <f>HQ128*Data!$B48*Data!$B45/Data!$B41/Data!$B4</f>
        <v>0.53290186261507277</v>
      </c>
      <c r="HR129" s="13">
        <f>HR128*Data!$B48*Data!$B45/Data!$B41/Data!$B4</f>
        <v>0.57978531167108782</v>
      </c>
      <c r="HS129" s="13">
        <f>HS128*Data!$B48*Data!$B45/Data!$B41/Data!$B4</f>
        <v>0.65710670736464349</v>
      </c>
      <c r="HT129" s="13">
        <f>HT128*Data!$B48*Data!$B45/Data!$B41/Data!$B4</f>
        <v>0.58122460602278059</v>
      </c>
      <c r="HU129" s="13">
        <f>HU128*Data!$B48*Data!$B45/Data!$B41/Data!$B4</f>
        <v>0.56263893548135413</v>
      </c>
      <c r="HV129" s="13">
        <f>HV128*Data!$B48*Data!$B45/Data!$B41/Data!$B4</f>
        <v>0.51364034950850368</v>
      </c>
      <c r="HW129" s="13">
        <f>HW128*Data!$B48*Data!$B45/Data!$B41/Data!$B4</f>
        <v>1.0558162739897017</v>
      </c>
      <c r="HX129" s="13">
        <f>HX128*Data!$B48*Data!$B45/Data!$B41/Data!$B4</f>
        <v>0.82983454517085342</v>
      </c>
      <c r="HY129" s="13">
        <f>HY128*Data!$B48*Data!$B45/Data!$B41/Data!$B4</f>
        <v>1.0485054355136365</v>
      </c>
      <c r="HZ129" s="13">
        <f>HZ128*Data!$B48*Data!$B45/Data!$B41/Data!$B4</f>
        <v>1.4451683413949137</v>
      </c>
      <c r="IA129" s="13">
        <f>IA128*Data!$B48*Data!$B45/Data!$B41/Data!$B4</f>
        <v>1.6409287458379578</v>
      </c>
      <c r="IB129" s="13">
        <f>IB128*Data!$B48*Data!$B45/Data!$B41/Data!$B4</f>
        <v>0.75009530834277305</v>
      </c>
      <c r="IC129" s="13">
        <f>IC128*Data!$B48*Data!$B45/Data!$B41/Data!$B4</f>
        <v>0.70213248333816336</v>
      </c>
      <c r="ID129" s="13">
        <f>ID128*Data!$B48*Data!$B45/Data!$B41/Data!$B4</f>
        <v>0.64984218540080607</v>
      </c>
      <c r="IE129" s="13">
        <f>IE128*Data!$B48*Data!$B45/Data!$B41/Data!$B4</f>
        <v>0.60584621058454735</v>
      </c>
      <c r="IF129" s="13">
        <f>IF128*Data!$B48*Data!$B45/Data!$B41/Data!$B4</f>
        <v>0.8207906313387423</v>
      </c>
      <c r="IG129" s="13">
        <f>IG128*Data!$B48*Data!$B45/Data!$B41/Data!$B4</f>
        <v>0.92328438133874202</v>
      </c>
      <c r="IH129" s="13">
        <f>IH128*Data!$B48*Data!$B45/Data!$B41/Data!$B4</f>
        <v>0.92613168103448251</v>
      </c>
      <c r="II129" s="13">
        <f>II128*Data!$B48*Data!$B45/Data!$B41/Data!$B4</f>
        <v>0.74192494929006081</v>
      </c>
      <c r="IJ129" s="13">
        <f>IJ128*Data!$B48*Data!$B45/Data!$B41/Data!$B4</f>
        <v>0.72240060851926957</v>
      </c>
      <c r="IK129" s="13">
        <f>IK128*Data!$B48*Data!$B45/Data!$B41/Data!$B4</f>
        <v>0.70938438133874226</v>
      </c>
      <c r="IL129" s="13">
        <f>IL128*Data!$B48*Data!$B45/Data!$B41/Data!$B4</f>
        <v>0.70287626774847867</v>
      </c>
      <c r="IM129" s="13">
        <f>IM128*Data!$B48*Data!$B45/Data!$B41/Data!$B4</f>
        <v>0.72890872210953328</v>
      </c>
      <c r="IN129" s="13">
        <f>IN128*Data!$B48*Data!$B45/Data!$B41/Data!$B4</f>
        <v>0.77353578672848389</v>
      </c>
      <c r="IO129" s="13">
        <f>IO128*Data!$B48*Data!$B45/Data!$B41/Data!$B4</f>
        <v>0.71403303390321637</v>
      </c>
      <c r="IP129" s="13">
        <f>IP128*Data!$B48*Data!$B45/Data!$B41/Data!$B4</f>
        <v>2.4910134177009295</v>
      </c>
      <c r="IQ129" s="13">
        <f>IQ128*Data!$B48*Data!$B45/Data!$B41/Data!$B4</f>
        <v>2.3827084864965409</v>
      </c>
      <c r="IR129" s="13">
        <f>IR128*Data!$B48*Data!$B45/Data!$B41/Data!$B4</f>
        <v>3.2945414763599006</v>
      </c>
      <c r="IS129" s="13">
        <f>IS128*Data!$B48*Data!$B45/Data!$B41/Data!$B4</f>
        <v>2.5652809933114855</v>
      </c>
      <c r="IT129" s="13">
        <f>IT128*Data!$B48*Data!$B45/Data!$B41/Data!$B4</f>
        <v>3.2082694845744353</v>
      </c>
      <c r="IU129" s="13">
        <f>IU128*Data!$B48*Data!$B45/Data!$B41/Data!$B4</f>
        <v>3.4454042905646909</v>
      </c>
      <c r="IV129" s="13">
        <f>IV128*Data!$B48*Data!$B45/Data!$B41/Data!$B4</f>
        <v>2.8419710001151497</v>
      </c>
      <c r="IW129" s="13">
        <f>IW128*Data!$B48*Data!$B45/Data!$B41/Data!$B4</f>
        <v>2.514051269332632</v>
      </c>
      <c r="IX129" s="13">
        <f>IX128*Data!$B48*Data!$B45/Data!$B41/Data!$B4</f>
        <v>2.3756557584636027</v>
      </c>
      <c r="IY129" s="13">
        <f>IY128*Data!$B48*Data!$B45/Data!$B41/Data!$B4</f>
        <v>3.3686056262589359</v>
      </c>
      <c r="IZ129" s="13">
        <f>IZ128*Data!$B48*Data!$B45/Data!$B41/Data!$B4</f>
        <v>3.3686056262589359</v>
      </c>
      <c r="JA129" s="13">
        <f>JA128*Data!$B48*Data!$B45/Data!$B41/Data!$B4</f>
        <v>2.8303711184820264</v>
      </c>
      <c r="JB129" s="13">
        <f>JB128*Data!$B48*Data!$B45/Data!$B41/Data!$B4</f>
        <v>2.6447730123520574</v>
      </c>
      <c r="JC129" s="13">
        <f>JC128*Data!$B48*Data!$B45/Data!$B41/Data!$B4</f>
        <v>2.6946095408499198</v>
      </c>
      <c r="JD129" s="13">
        <f>JD128*Data!$B48*Data!$B45/Data!$B41/Data!$B4</f>
        <v>1.7683375111827597</v>
      </c>
      <c r="JE129" s="13">
        <f>JE128*Data!$B48*Data!$B45/Data!$B41/Data!$B4</f>
        <v>0.88945355855337127</v>
      </c>
      <c r="JF129" s="13">
        <f>JF128*Data!$B48*Data!$B45/Data!$B41/Data!$B4</f>
        <v>0.8552438063013188</v>
      </c>
      <c r="JG129" s="13">
        <f>JG128*Data!$B48*Data!$B45/Data!$B41/Data!$B4</f>
        <v>0.85468299069062992</v>
      </c>
      <c r="JH129" s="13">
        <f>JH128*Data!$B48*Data!$B45/Data!$B41/Data!$B4</f>
        <v>1.0864665668706872</v>
      </c>
      <c r="JI129" s="13">
        <f>JI128*Data!$B48*Data!$B45/Data!$B41/Data!$B4</f>
        <v>1.1640713216471652</v>
      </c>
      <c r="JJ129" s="13">
        <f>JJ128*Data!$B48*Data!$B45/Data!$B41/Data!$B4</f>
        <v>0.94344342896622613</v>
      </c>
      <c r="JK129" s="13">
        <f>JK128*Data!$B48*Data!$B45/Data!$B41/Data!$B4</f>
        <v>0.92846813644295267</v>
      </c>
      <c r="JL129" s="13">
        <f>JL128*Data!$B48*Data!$B45/Data!$B41/Data!$B4</f>
        <v>0.86332957423435508</v>
      </c>
      <c r="JM129" s="13">
        <f>JM128*Data!$B48*Data!$B45/Data!$B41/Data!$B4</f>
        <v>1.768517953785941</v>
      </c>
      <c r="JN129" s="13">
        <f>JN128*Data!$B48*Data!$B45/Data!$B41/Data!$B4</f>
        <v>1.5785118926353849</v>
      </c>
      <c r="JO129" s="13">
        <f>JO128*Data!$B48*Data!$B45/Data!$B41/Data!$B4</f>
        <v>2.6600848561077806</v>
      </c>
      <c r="JP129" s="13">
        <f>JP128*Data!$B48*Data!$B45/Data!$B41/Data!$B4</f>
        <v>3.2563222490341031</v>
      </c>
      <c r="JQ129" s="13">
        <f>JQ128*Data!$B48*Data!$B45/Data!$B41/Data!$B4</f>
        <v>2.1860064934089589</v>
      </c>
      <c r="JR129" s="13">
        <f>JR128*Data!$B48*Data!$B45/Data!$B41/Data!$B4</f>
        <v>1.3432121906563648</v>
      </c>
      <c r="JS129" s="13">
        <f>JS128*Data!$B48*Data!$B45/Data!$B41/Data!$B4</f>
        <v>1.1331007865313465</v>
      </c>
      <c r="JT129" s="13">
        <f>JT128*Data!$B48*Data!$B45/Data!$B41/Data!$B4</f>
        <v>1.05055702062509</v>
      </c>
      <c r="JU129" s="13">
        <f>JU128*Data!$B48*Data!$B45/Data!$B41/Data!$B4</f>
        <v>0.99802916959383481</v>
      </c>
      <c r="JV129" s="13">
        <f>JV128*Data!$B48*Data!$B45/Data!$B41/Data!$B4</f>
        <v>1.7130931234317837</v>
      </c>
      <c r="JW129" s="13">
        <f>JW128*Data!$B48*Data!$B45/Data!$B41/Data!$B4</f>
        <v>2.3620434684223568</v>
      </c>
      <c r="JX129" s="13">
        <f>JX128*Data!$B48*Data!$B45/Data!$B41/Data!$B4</f>
        <v>1.6133554245313879</v>
      </c>
      <c r="JY129" s="13">
        <f>JY128*Data!$B48*Data!$B45/Data!$B41/Data!$B4</f>
        <v>1.2756763821876094</v>
      </c>
      <c r="JZ129" s="13">
        <f>JZ128*Data!$B48*Data!$B45/Data!$B41/Data!$B4</f>
        <v>1.1724966748047878</v>
      </c>
      <c r="KA129" s="13">
        <f>KA128*Data!$B48*Data!$B45/Data!$B41/Data!$B4</f>
        <v>2.3454981627233829</v>
      </c>
      <c r="KB129" s="13">
        <f>KB128*Data!$B48*Data!$B45/Data!$B41/Data!$B4</f>
        <v>2.0184815919590644</v>
      </c>
      <c r="KC129" s="13">
        <f>KC128*Data!$B48*Data!$B45/Data!$B41/Data!$B4</f>
        <v>2.4244331970458042</v>
      </c>
      <c r="KD129" s="13">
        <f>KD128*Data!$B48*Data!$B45/Data!$B41/Data!$B4</f>
        <v>2.435709630520436</v>
      </c>
      <c r="KE129" s="13">
        <f>KE128*Data!$B48*Data!$B45/Data!$B41/Data!$B4</f>
        <v>1.9189720123495964</v>
      </c>
      <c r="KF129" s="13">
        <f>KF128*Data!$B48*Data!$B45/Data!$B41/Data!$B4</f>
        <v>3.665374959344073</v>
      </c>
      <c r="KG129" s="13">
        <f>KG128*Data!$B48*Data!$B45/Data!$B41/Data!$B4</f>
        <v>2.7890997436691785</v>
      </c>
      <c r="KH129" s="13">
        <f>KH128*Data!$B48*Data!$B45/Data!$B41/Data!$B4</f>
        <v>2.6747598726609394</v>
      </c>
      <c r="KI129" s="13">
        <f>KI128*Data!$B48*Data!$B45/Data!$B41/Data!$B4</f>
        <v>2.2700540093812971</v>
      </c>
      <c r="KJ129" s="13">
        <f>KJ128*Data!$B48*Data!$B45/Data!$B41/Data!$B4</f>
        <v>2.9965955398660951</v>
      </c>
      <c r="KK129" s="13">
        <f>KK128*Data!$B48*Data!$B45/Data!$B41/Data!$B4</f>
        <v>3.1711545033534403</v>
      </c>
      <c r="KL129" s="13">
        <f>KL128*Data!$B48*Data!$B45/Data!$B41/Data!$B4</f>
        <v>3.5113711683573574</v>
      </c>
      <c r="KM129" s="13">
        <f>KM128*Data!$B48*Data!$B45/Data!$B41/Data!$B4</f>
        <v>2.7547919451452247</v>
      </c>
      <c r="KN129" s="13">
        <f>KN128*Data!$B48*Data!$B45/Data!$B41/Data!$B4</f>
        <v>2.4567735438067873</v>
      </c>
      <c r="KO129" s="13">
        <f>KO128*Data!$B48*Data!$B45/Data!$B41/Data!$B4</f>
        <v>2.7680340061848407</v>
      </c>
      <c r="KP129" s="13">
        <f>KP128*Data!$B48*Data!$B45/Data!$B41/Data!$B4</f>
        <v>6.5459113870895225</v>
      </c>
      <c r="KQ129" s="13">
        <f>KQ128*Data!$B48*Data!$B45/Data!$B41/Data!$B4</f>
        <v>5.0671363162092993</v>
      </c>
      <c r="KR129" s="13">
        <f>KR128*Data!$B48*Data!$B45/Data!$B41/Data!$B4</f>
        <v>5.1490086913370954</v>
      </c>
      <c r="KS129" s="13">
        <f>KS128*Data!$B48*Data!$B45/Data!$B41/Data!$B4</f>
        <v>6.0971726049094475</v>
      </c>
      <c r="KT129" s="13">
        <f>KT128*Data!$B48*Data!$B45/Data!$B41/Data!$B4</f>
        <v>3.1234063730903814</v>
      </c>
      <c r="KU129" s="13">
        <f>KU128*Data!$B48*Data!$B45/Data!$B41/Data!$B4</f>
        <v>1.4385799016742873</v>
      </c>
      <c r="KV129" s="13">
        <f>KV128*Data!$B48*Data!$B45/Data!$B41/Data!$B4</f>
        <v>1.2892426303279647</v>
      </c>
      <c r="KW129" s="13">
        <f>KW128*Data!$B48*Data!$B45/Data!$B41/Data!$B4</f>
        <v>1.2666808842972255</v>
      </c>
      <c r="KX129" s="13">
        <f>KX128*Data!$B48*Data!$B45/Data!$B41/Data!$B4</f>
        <v>2.3839438066480474</v>
      </c>
      <c r="KY129" s="13">
        <f>KY128*Data!$B48*Data!$B45/Data!$B41/Data!$B4</f>
        <v>2.892216134314133</v>
      </c>
      <c r="KZ129" s="13">
        <f>KZ128*Data!$B48*Data!$B45/Data!$B41/Data!$B4</f>
        <v>2.3041146025746628</v>
      </c>
      <c r="LA129" s="13">
        <f>LA128*Data!$B48*Data!$B45/Data!$B41/Data!$B4</f>
        <v>1.8334733777183492</v>
      </c>
      <c r="LB129" s="13">
        <f>LB128*Data!$B48*Data!$B45/Data!$B41/Data!$B4</f>
        <v>1.5077872108311543</v>
      </c>
      <c r="LC129" s="13">
        <f>LC128*Data!$B48*Data!$B45/Data!$B41/Data!$B4</f>
        <v>1.4008811956722864</v>
      </c>
      <c r="LD129" s="13">
        <f>LD128*Data!$B48*Data!$B45/Data!$B41/Data!$B4</f>
        <v>1.3539313729912403</v>
      </c>
      <c r="LE129" s="13">
        <f>LE128*Data!$B48*Data!$B45/Data!$B41/Data!$B4</f>
        <v>2.2398994411662727</v>
      </c>
      <c r="LF129" s="13">
        <f>LF128*Data!$B48*Data!$B45/Data!$B41/Data!$B4</f>
        <v>2.4877961349278528</v>
      </c>
      <c r="LG129" s="13">
        <f>LG128*Data!$B48*Data!$B45/Data!$B41/Data!$B4</f>
        <v>1.9274816901242819</v>
      </c>
      <c r="LH129" s="13">
        <f>LH128*Data!$B48*Data!$B45/Data!$B41/Data!$B4</f>
        <v>1.9818773003899122</v>
      </c>
      <c r="LI129" s="13">
        <f>LI128*Data!$B48*Data!$B45/Data!$B41/Data!$B4</f>
        <v>1.0228485257100468</v>
      </c>
      <c r="LJ129" s="13">
        <f>LJ128*Data!$B48*Data!$B45/Data!$B41/Data!$B4</f>
        <v>0.91573513649942972</v>
      </c>
      <c r="LK129" s="13">
        <f>LK128*Data!$B48*Data!$B45/Data!$B41/Data!$B4</f>
        <v>0.88716453760565295</v>
      </c>
      <c r="LL129" s="13">
        <f>LL128*Data!$B48*Data!$B45/Data!$B41/Data!$B4</f>
        <v>0.65754548081360165</v>
      </c>
      <c r="LM129" s="13">
        <f>LM128*Data!$B48*Data!$B45/Data!$B41/Data!$B4</f>
        <v>0.6246682067729219</v>
      </c>
      <c r="LN129" s="13">
        <f>LN128*Data!$B48*Data!$B45/Data!$B41/Data!$B4</f>
        <v>0.57665694944367429</v>
      </c>
      <c r="LO129" s="13">
        <f>LO128*Data!$B48*Data!$B45/Data!$B41/Data!$B4</f>
        <v>0.3597365223075471</v>
      </c>
      <c r="LP129" s="13">
        <f>LP128*Data!$B48*Data!$B45/Data!$B41/Data!$B4</f>
        <v>0.32997108901968863</v>
      </c>
      <c r="LQ129" s="13">
        <f>LQ128*Data!$B48*Data!$B45/Data!$B41/Data!$B4</f>
        <v>0.46758789746745005</v>
      </c>
      <c r="LR129" s="13">
        <f>LR128*Data!$B48*Data!$B45/Data!$B41/Data!$B4</f>
        <v>2.2924779662561079</v>
      </c>
      <c r="LS129" s="13">
        <f>LS128*Data!$B48*Data!$B45/Data!$B41/Data!$B4</f>
        <v>1.6976817199313852</v>
      </c>
      <c r="LT129" s="13">
        <f>LT128*Data!$B48*Data!$B45/Data!$B41/Data!$B4</f>
        <v>2.0396144793157425</v>
      </c>
      <c r="LU129" s="13">
        <f>LU128*Data!$B48*Data!$B45/Data!$B41/Data!$B4</f>
        <v>2.1507019093470374</v>
      </c>
      <c r="LV129" s="13">
        <f>LV128*Data!$B48*Data!$B45/Data!$B41/Data!$B4</f>
        <v>1.8910439959014811</v>
      </c>
      <c r="LW129" s="13">
        <f>LW128*Data!$B48*Data!$B45/Data!$B41/Data!$B4</f>
        <v>2.0152151141004802</v>
      </c>
      <c r="LX129" s="13">
        <f>LX128*Data!$B48*Data!$B45/Data!$B41/Data!$B4</f>
        <v>1.8997866865898823</v>
      </c>
      <c r="LY129" s="13">
        <f>LY128*Data!$B48*Data!$B45/Data!$B41/Data!$B4</f>
        <v>1.6642336203280648</v>
      </c>
      <c r="LZ129" s="13">
        <f>LZ128*Data!$B48*Data!$B45/Data!$B41/Data!$B4</f>
        <v>1.9026154411137775</v>
      </c>
      <c r="MA129" s="13">
        <f>MA128*Data!$B48*Data!$B45/Data!$B41/Data!$B4</f>
        <v>1.9909533230447845</v>
      </c>
      <c r="MB129" s="13">
        <f>MB128*Data!$B48*Data!$B45/Data!$B41/Data!$B4</f>
        <v>1.399170766680929</v>
      </c>
      <c r="MC129" s="13">
        <f>MC128*Data!$B48*Data!$B45/Data!$B41/Data!$B4</f>
        <v>1.3275058466717604</v>
      </c>
      <c r="MD129" s="13">
        <f>MD128*Data!$B48*Data!$B45/Data!$B41/Data!$B4</f>
        <v>1.1230684877538057</v>
      </c>
      <c r="ME129" s="13">
        <f>ME128*Data!$B48*Data!$B45/Data!$B41/Data!$B4</f>
        <v>0.93790141064067845</v>
      </c>
      <c r="MF129" s="13">
        <f>MF128*Data!$B48*Data!$B45/Data!$B41/Data!$B4</f>
        <v>0.78047587835820076</v>
      </c>
      <c r="MG129" s="13">
        <f>MG128*Data!$B48*Data!$B45/Data!$B41/Data!$B4</f>
        <v>0.86849150051000801</v>
      </c>
      <c r="MH129" s="13">
        <f>MH128*Data!$B48*Data!$B45/Data!$B41/Data!$B4</f>
        <v>0.75488928312761217</v>
      </c>
      <c r="MI129" s="13">
        <f>MI128*Data!$B48*Data!$B45/Data!$B41/Data!$B4</f>
        <v>0.72407747565301572</v>
      </c>
      <c r="MJ129" s="13">
        <f>MJ128*Data!$B48*Data!$B45/Data!$B41/Data!$B4</f>
        <v>0.67411612983295766</v>
      </c>
      <c r="MK129" s="13">
        <f>MK128*Data!$B48*Data!$B45/Data!$B41/Data!$B4</f>
        <v>0.51551840787945513</v>
      </c>
      <c r="ML129" s="13">
        <f>ML128*Data!$B48*Data!$B45/Data!$B41/Data!$B4</f>
        <v>0.48347730816663631</v>
      </c>
      <c r="MM129" s="13">
        <f>MM128*Data!$B48*Data!$B45/Data!$B41/Data!$B4</f>
        <v>0.46422163392333549</v>
      </c>
      <c r="MN129" s="13">
        <f>MN128*Data!$B48*Data!$B45/Data!$B41/Data!$B4</f>
        <v>0.85414324442772427</v>
      </c>
      <c r="MO129" s="13">
        <f>MO128*Data!$B48*Data!$B45/Data!$B41/Data!$B4</f>
        <v>0.84978682821450613</v>
      </c>
      <c r="MP129" s="13">
        <f>MP128*Data!$B48*Data!$B45/Data!$B41/Data!$B4</f>
        <v>0.95733507508279336</v>
      </c>
      <c r="MQ129" s="13">
        <f>MQ128*Data!$B48*Data!$B45/Data!$B41/Data!$B4</f>
        <v>0.44797722609845675</v>
      </c>
      <c r="MR129" s="13">
        <f>MR128*Data!$B48*Data!$B45/Data!$B41/Data!$B4</f>
        <v>0.42614597726324938</v>
      </c>
      <c r="MS129" s="13">
        <f>MS128*Data!$B48*Data!$B45/Data!$B41/Data!$B4</f>
        <v>0.42566418418550672</v>
      </c>
      <c r="MT129" s="13">
        <f>MT128*Data!$B48*Data!$B45/Data!$B41/Data!$B4</f>
        <v>0.42519872307650131</v>
      </c>
      <c r="MU129" s="13">
        <f>MU128*Data!$B48*Data!$B45/Data!$B41/Data!$B4</f>
        <v>0.61829907246558724</v>
      </c>
      <c r="MV129" s="13">
        <f>MV128*Data!$B48*Data!$B45/Data!$B41/Data!$B4</f>
        <v>0.57558286019922944</v>
      </c>
      <c r="MW129" s="13">
        <f>MW128*Data!$B48*Data!$B45/Data!$B41/Data!$B4</f>
        <v>0.50680251841441581</v>
      </c>
      <c r="MX129" s="13">
        <f>MX128*Data!$B48*Data!$B45/Data!$B41/Data!$B4</f>
        <v>0.35067464580610386</v>
      </c>
      <c r="MY129" s="13">
        <f>MY128*Data!$B48*Data!$B45/Data!$B41/Data!$B4</f>
        <v>0.35067464580610386</v>
      </c>
      <c r="MZ129" s="13">
        <f>MZ128*Data!$B48*Data!$B45/Data!$B41/Data!$B4</f>
        <v>0.35067464580610386</v>
      </c>
      <c r="NA129" s="13">
        <f>NA128*Data!$B48*Data!$B45/Data!$B41/Data!$B4</f>
        <v>0.35067464580610386</v>
      </c>
      <c r="NB129" s="13">
        <f>NB128*Data!$B48*Data!$B45/Data!$B41/Data!$B4</f>
        <v>0.43159956406905092</v>
      </c>
      <c r="NC129" s="13" t="e">
        <f>NC128*Data!$B48*Data!$B45/Data!$B41/Data!$B4</f>
        <v>#N/A</v>
      </c>
      <c r="ND129" s="13" t="e">
        <f>ND128*Data!$B48*Data!$B45/Data!$B41/Data!$B4</f>
        <v>#N/A</v>
      </c>
      <c r="NE129" s="13" t="e">
        <f>NE128*Data!$B48*Data!$B45/Data!$B41/Data!$B4</f>
        <v>#N/A</v>
      </c>
      <c r="NF129" s="13" t="e">
        <f>NF128*Data!$B48*Data!$B45/Data!$B41/Data!$B4</f>
        <v>#N/A</v>
      </c>
      <c r="NG129" s="13" t="e">
        <f>NG128*Data!$B48*Data!$B45/Data!$B41/Data!$B4</f>
        <v>#N/A</v>
      </c>
      <c r="NH129" s="13" t="e">
        <f>NH128*Data!$B48*Data!$B45/Data!$B41/Data!$B4</f>
        <v>#N/A</v>
      </c>
      <c r="NI129" s="13" t="e">
        <f>NI128*Data!$B48*Data!$B45/Data!$B41/Data!$B4</f>
        <v>#N/A</v>
      </c>
    </row>
    <row r="130" spans="1:373" ht="15">
      <c r="B130" s="1" t="s">
        <v>1208</v>
      </c>
      <c r="C130" s="13">
        <f>C128*Data!$B48/Data!$B42*Data!$B46/Data!$B4</f>
        <v>0.22847999999999999</v>
      </c>
      <c r="D130" s="13">
        <f>D128*Data!$B48/Data!$B42*Data!$B46/Data!$B4</f>
        <v>0.63504000000000005</v>
      </c>
      <c r="E130" s="13">
        <f>E128*Data!$B48/Data!$B42*Data!$B46/Data!$B4</f>
        <v>0.40622400000000003</v>
      </c>
      <c r="F130" s="13">
        <f>F128*Data!$B48/Data!$B42*Data!$B46/Data!$B4</f>
        <v>0.40622400000000003</v>
      </c>
      <c r="G130" s="13">
        <f>G128*Data!$B48/Data!$B42*Data!$B46/Data!$B4</f>
        <v>0.40622400000000003</v>
      </c>
      <c r="H130" s="13">
        <f>H128*Data!$B48/Data!$B42*Data!$B46/Data!$B4</f>
        <v>0.13440000000000002</v>
      </c>
      <c r="I130" s="13">
        <f>I128*Data!$B48/Data!$B42*Data!$B46/Data!$B4</f>
        <v>0.13440000000000002</v>
      </c>
      <c r="J130" s="13">
        <f>J128*Data!$B48/Data!$B42*Data!$B46/Data!$B4</f>
        <v>0.20160000000000003</v>
      </c>
      <c r="K130" s="13">
        <f>K128*Data!$B48/Data!$B42*Data!$B46/Data!$B4</f>
        <v>0.26880000000000004</v>
      </c>
      <c r="L130" s="13">
        <f>L128*Data!$B48/Data!$B42*Data!$B46/Data!$B4</f>
        <v>0.13440000000000002</v>
      </c>
      <c r="M130" s="13">
        <f>M128*Data!$B48/Data!$B42*Data!$B46/Data!$B4</f>
        <v>3.4781329655172416E-2</v>
      </c>
      <c r="N130" s="13">
        <f>N128*Data!$B48/Data!$B42*Data!$B46/Data!$B4</f>
        <v>7.200364137931034E-2</v>
      </c>
      <c r="O130" s="13">
        <f>O128*Data!$B48/Data!$B42*Data!$B46/Data!$B4</f>
        <v>5.0400000000000007E-2</v>
      </c>
      <c r="P130" s="13">
        <f>P128*Data!$B48/Data!$B42*Data!$B46/Data!$B4</f>
        <v>5.0400000000000007E-2</v>
      </c>
      <c r="Q130" s="13">
        <f>Q128*Data!$B48/Data!$B42*Data!$B46/Data!$B4</f>
        <v>6.720000000000001E-2</v>
      </c>
      <c r="R130" s="13">
        <f>R128*Data!$B48/Data!$B42*Data!$B46/Data!$B4</f>
        <v>1.7808000000000004E-2</v>
      </c>
      <c r="S130" s="13">
        <f>S128*Data!$B48/Data!$B42*Data!$B46/Data!$B4</f>
        <v>5.7792000000000003E-2</v>
      </c>
      <c r="T130" s="13">
        <f>T128*Data!$B48/Data!$B42*Data!$B46/Data!$B4</f>
        <v>4.5307398620689658E-2</v>
      </c>
      <c r="U130" s="13">
        <f>U128*Data!$B48/Data!$B42*Data!$B46/Data!$B4</f>
        <v>4.5707122758620683E-2</v>
      </c>
      <c r="V130" s="13">
        <f>V128*Data!$B48/Data!$B42*Data!$B46/Data!$B4</f>
        <v>4.5792397241379311E-2</v>
      </c>
      <c r="W130" s="13">
        <f>W128*Data!$B48/Data!$B42*Data!$B46/Data!$B4</f>
        <v>7.9896860689655166E-2</v>
      </c>
      <c r="X130" s="13">
        <f>X128*Data!$B48/Data!$B42*Data!$B46/Data!$B4</f>
        <v>8.60845903448276E-2</v>
      </c>
      <c r="Y130" s="13">
        <f>Y128*Data!$B48/Data!$B42*Data!$B46/Data!$B4</f>
        <v>5.1409853793103456E-2</v>
      </c>
      <c r="Z130" s="13">
        <f>Z128*Data!$B48/Data!$B42*Data!$B46/Data!$B4</f>
        <v>5.1974797241379322E-2</v>
      </c>
      <c r="AA130" s="13">
        <f>AA128*Data!$B48/Data!$B42*Data!$B46/Data!$B4</f>
        <v>5.217199448275861E-2</v>
      </c>
      <c r="AB130" s="13">
        <f>AB128*Data!$B48/Data!$B42*Data!$B46/Data!$B4</f>
        <v>5.1660347586206898E-2</v>
      </c>
      <c r="AC130" s="13">
        <f>AC128*Data!$B48/Data!$B42*Data!$B46/Data!$B4</f>
        <v>5.4362482758620712E-2</v>
      </c>
      <c r="AD130" s="13">
        <f>AD128*Data!$B48/Data!$B42*Data!$B46/Data!$B4</f>
        <v>0.10222278620689657</v>
      </c>
      <c r="AE130" s="13">
        <f>AE128*Data!$B48/Data!$B42*Data!$B46/Data!$B4</f>
        <v>0.10475970206896551</v>
      </c>
      <c r="AF130" s="13">
        <f>AF128*Data!$B48/Data!$B42*Data!$B46/Data!$B4</f>
        <v>6.5586736551724145E-2</v>
      </c>
      <c r="AG130" s="13">
        <f>AG128*Data!$B48/Data!$B42*Data!$B46/Data!$B4</f>
        <v>5.9548237241379316E-2</v>
      </c>
      <c r="AH130" s="13">
        <f>AH128*Data!$B48/Data!$B42*Data!$B46/Data!$B4</f>
        <v>5.9532248275862086E-2</v>
      </c>
      <c r="AI130" s="13">
        <f>AI128*Data!$B48/Data!$B42*Data!$B46/Data!$B4</f>
        <v>5.3994736551724147E-2</v>
      </c>
      <c r="AJ130" s="13">
        <f>AJ128*Data!$B48/Data!$B42*Data!$B46/Data!$B4</f>
        <v>5.3797539310344832E-2</v>
      </c>
      <c r="AK130" s="13">
        <f>AK128*Data!$B48/Data!$B42*Data!$B46/Data!$B4</f>
        <v>0.10912468965517241</v>
      </c>
      <c r="AL130" s="13">
        <f>AL128*Data!$B48/Data!$B42*Data!$B46/Data!$B4</f>
        <v>0.11607456000000001</v>
      </c>
      <c r="AM130" s="13">
        <f>AM128*Data!$B48/Data!$B42*Data!$B46/Data!$B4</f>
        <v>9.4080000000000014E-3</v>
      </c>
      <c r="AN130" s="13">
        <f>AN128*Data!$B48/Data!$B42*Data!$B46/Data!$B4</f>
        <v>5.7400386206896567E-2</v>
      </c>
      <c r="AO130" s="13">
        <f>AO128*Data!$B48/Data!$B42*Data!$B46/Data!$B4</f>
        <v>5.7005991724137929E-2</v>
      </c>
      <c r="AP130" s="13">
        <f>AP128*Data!$B48/Data!$B42*Data!$B46/Data!$B4</f>
        <v>5.6846102068965516E-2</v>
      </c>
      <c r="AQ130" s="13">
        <f>AQ128*Data!$B48/Data!$B42*Data!$B46/Data!$B4</f>
        <v>5.4442427586206904E-2</v>
      </c>
      <c r="AR130" s="13">
        <f>AR128*Data!$B48/Data!$B42*Data!$B46/Data!$B4</f>
        <v>6.1957241379310343E-2</v>
      </c>
      <c r="AS130" s="13">
        <f>AS128*Data!$B48/Data!$B42*Data!$B46/Data!$B4</f>
        <v>6.9253539310344836E-2</v>
      </c>
      <c r="AT130" s="13">
        <f>AT128*Data!$B48/Data!$B42*Data!$B46/Data!$B4</f>
        <v>5.7101925517241373E-2</v>
      </c>
      <c r="AU130" s="13">
        <f>AU128*Data!$B48/Data!$B42*Data!$B46/Data!$B4</f>
        <v>5.1686995862068978E-2</v>
      </c>
      <c r="AV130" s="13">
        <f>AV128*Data!$B48/Data!$B42*Data!$B46/Data!$B4</f>
        <v>0.13478164965517242</v>
      </c>
      <c r="AW130" s="13">
        <f>AW128*Data!$B48/Data!$B42*Data!$B46/Data!$B4</f>
        <v>0.10926859034482758</v>
      </c>
      <c r="AX130" s="13">
        <f>AX128*Data!$B48/Data!$B42*Data!$B46/Data!$B4</f>
        <v>0.10205223724137931</v>
      </c>
      <c r="AY130" s="13">
        <f>AY128*Data!$B48/Data!$B42*Data!$B46/Data!$B4</f>
        <v>0.11192808827586205</v>
      </c>
      <c r="AZ130" s="13">
        <f>AZ128*Data!$B48/Data!$B42*Data!$B46/Data!$B4</f>
        <v>0.1662639227586207</v>
      </c>
      <c r="BA130" s="13">
        <f>BA128*Data!$B48/Data!$B42*Data!$B46/Data!$B4</f>
        <v>7.3920000000000001E-3</v>
      </c>
      <c r="BB130" s="13">
        <f>BB128*Data!$B48/Data!$B42*Data!$B46/Data!$B4</f>
        <v>0.13003200000000001</v>
      </c>
      <c r="BC130" s="13">
        <f>BC128*Data!$B48/Data!$B42*Data!$B46/Data!$B4</f>
        <v>6.0694113103448272E-2</v>
      </c>
      <c r="BD130" s="13">
        <f>BD128*Data!$B48/Data!$B42*Data!$B46/Data!$B4</f>
        <v>5.9718786206896558E-2</v>
      </c>
      <c r="BE130" s="13">
        <f>BE128*Data!$B48/Data!$B42*Data!$B46/Data!$B4</f>
        <v>5.5950720000000009E-2</v>
      </c>
      <c r="BF130" s="13">
        <f>BF128*Data!$B48/Data!$B42*Data!$B46/Data!$B4</f>
        <v>6.2426251034482766E-2</v>
      </c>
      <c r="BG130" s="13">
        <f>BG128*Data!$B48/Data!$B42*Data!$B46/Data!$B4</f>
        <v>7.232875034482758E-2</v>
      </c>
      <c r="BH130" s="13">
        <f>BH128*Data!$B48/Data!$B42*Data!$B46/Data!$B4</f>
        <v>5.4037373793103451E-2</v>
      </c>
      <c r="BI130" s="13">
        <f>BI128*Data!$B48/Data!$B42*Data!$B46/Data!$B4</f>
        <v>6.3406907586206901E-2</v>
      </c>
      <c r="BJ130" s="13">
        <f>BJ128*Data!$B48/Data!$B42*Data!$B46/Data!$B4</f>
        <v>5.7256485517241384E-2</v>
      </c>
      <c r="BK130" s="13">
        <f>BK128*Data!$B48/Data!$B42*Data!$B46/Data!$B4</f>
        <v>4.2877075862068965E-2</v>
      </c>
      <c r="BL130" s="13">
        <f>BL128*Data!$B48/Data!$B42*Data!$B46/Data!$B4</f>
        <v>4.5520584827586211E-2</v>
      </c>
      <c r="BM130" s="13">
        <f>BM128*Data!$B48/Data!$B42*Data!$B46/Data!$B4</f>
        <v>6.3811961379310347E-2</v>
      </c>
      <c r="BN130" s="13">
        <f>BN128*Data!$B48/Data!$B42*Data!$B46/Data!$B4</f>
        <v>6.6791238620689669E-2</v>
      </c>
      <c r="BO130" s="13">
        <f>BO128*Data!$B48/Data!$B42*Data!$B46/Data!$B4</f>
        <v>5.5503028965517245E-2</v>
      </c>
      <c r="BP130" s="13">
        <f>BP128*Data!$B48/Data!$B42*Data!$B46/Data!$B4</f>
        <v>4.7236733793103461E-2</v>
      </c>
      <c r="BQ130" s="13">
        <f>BQ128*Data!$B48/Data!$B42*Data!$B46/Data!$B4</f>
        <v>4.84518951724138E-2</v>
      </c>
      <c r="BR130" s="13">
        <f>BR128*Data!$B48/Data!$B42*Data!$B46/Data!$B4</f>
        <v>4.5957616551724131E-2</v>
      </c>
      <c r="BS130" s="13">
        <f>BS128*Data!$B48/Data!$B42*Data!$B46/Data!$B4</f>
        <v>4.9304640000000004E-2</v>
      </c>
      <c r="BT130" s="13">
        <f>BT128*Data!$B48/Data!$B42*Data!$B46/Data!$B4</f>
        <v>8.2732237241379306E-2</v>
      </c>
      <c r="BU130" s="13">
        <f>BU128*Data!$B48/Data!$B42*Data!$B46/Data!$B4</f>
        <v>8.2838830344827599E-2</v>
      </c>
      <c r="BV130" s="13">
        <f>BV128*Data!$B48/Data!$B42*Data!$B46/Data!$B4</f>
        <v>7.8862907586206898E-2</v>
      </c>
      <c r="BW130" s="13">
        <f>BW128*Data!$B48/Data!$B42*Data!$B46/Data!$B4</f>
        <v>6.0907299310344838E-2</v>
      </c>
      <c r="BX130" s="13">
        <f>BX128*Data!$B48/Data!$B42*Data!$B46/Data!$B4</f>
        <v>6.158949517241382E-2</v>
      </c>
      <c r="BY130" s="13">
        <f>BY128*Data!$B48/Data!$B42*Data!$B46/Data!$B4</f>
        <v>6.8208926896551725E-2</v>
      </c>
      <c r="BZ130" s="13">
        <f>BZ128*Data!$B48/Data!$B42*Data!$B46/Data!$B4</f>
        <v>5.8828733793103459E-2</v>
      </c>
      <c r="CA130" s="13">
        <f>CA128*Data!$B48/Data!$B42*Data!$B46/Data!$B4</f>
        <v>7.1129577931034499E-2</v>
      </c>
      <c r="CB130" s="13">
        <f>CB128*Data!$B48/Data!$B42*Data!$B46/Data!$B4</f>
        <v>8.5008000000000014E-2</v>
      </c>
      <c r="CC130" s="13">
        <f>CC128*Data!$B48/Data!$B42*Data!$B46/Data!$B4</f>
        <v>5.6323795862068961E-2</v>
      </c>
      <c r="CD130" s="13">
        <f>CD128*Data!$B48/Data!$B42*Data!$B46/Data!$B4</f>
        <v>3.3600000000000005E-2</v>
      </c>
      <c r="CE130" s="13">
        <f>CE128*Data!$B48/Data!$B42*Data!$B46/Data!$B4</f>
        <v>3.3600000000000005E-2</v>
      </c>
      <c r="CF130" s="13">
        <f>CF128*Data!$B48/Data!$B42*Data!$B46/Data!$B4</f>
        <v>3.3600000000000005E-2</v>
      </c>
      <c r="CG130" s="13">
        <f>CG128*Data!$B48/Data!$B42*Data!$B46/Data!$B4</f>
        <v>3.3600000000000005E-2</v>
      </c>
      <c r="CH130" s="13">
        <f>CH128*Data!$B48/Data!$B42*Data!$B46/Data!$B4</f>
        <v>3.3600000000000005E-2</v>
      </c>
      <c r="CI130" s="13">
        <f>CI128*Data!$B48/Data!$B42*Data!$B46/Data!$B4</f>
        <v>3.3600000000000005E-2</v>
      </c>
      <c r="CJ130" s="13">
        <f>CJ128*Data!$B48/Data!$B42*Data!$B46/Data!$B4</f>
        <v>3.3600000000000005E-2</v>
      </c>
      <c r="CK130" s="13">
        <f>CK128*Data!$B48/Data!$B42*Data!$B46/Data!$B4</f>
        <v>3.3600000000000005E-2</v>
      </c>
      <c r="CL130" s="13">
        <f>CL128*Data!$B48/Data!$B42*Data!$B46/Data!$B4</f>
        <v>3.3600000000000005E-2</v>
      </c>
      <c r="CM130" s="13">
        <f>CM128*Data!$B48/Data!$B42*Data!$B46/Data!$B4</f>
        <v>3.3600000000000005E-2</v>
      </c>
      <c r="CN130" s="13">
        <f>CN128*Data!$B48/Data!$B42*Data!$B46/Data!$B4</f>
        <v>3.3600000000000005E-2</v>
      </c>
      <c r="CO130" s="13">
        <f>CO128*Data!$B48/Data!$B42*Data!$B46/Data!$B4</f>
        <v>3.3600000000000005E-2</v>
      </c>
      <c r="CP130" s="13">
        <f>CP128*Data!$B48/Data!$B42*Data!$B46/Data!$B4</f>
        <v>3.3600000000000005E-2</v>
      </c>
      <c r="CQ130" s="13">
        <f>CQ128*Data!$B48/Data!$B42*Data!$B46/Data!$B4</f>
        <v>0.11627708689655172</v>
      </c>
      <c r="CR130" s="13">
        <f>CR128*Data!$B48/Data!$B42*Data!$B46/Data!$B4</f>
        <v>5.2555729655172426E-2</v>
      </c>
      <c r="CS130" s="13">
        <f>CS128*Data!$B48/Data!$B42*Data!$B46/Data!$B4</f>
        <v>2.4864000000000004E-2</v>
      </c>
      <c r="CT130" s="13">
        <f>CT128*Data!$B48/Data!$B42*Data!$B46/Data!$B4</f>
        <v>4.1235542068965521E-2</v>
      </c>
      <c r="CU130" s="13">
        <f>CU128*Data!$B48/Data!$B42*Data!$B46/Data!$B4</f>
        <v>4.4598554482758616E-2</v>
      </c>
      <c r="CV130" s="13">
        <f>CV128*Data!$B48/Data!$B42*Data!$B46/Data!$B4</f>
        <v>5.427720827586207E-2</v>
      </c>
      <c r="CW130" s="13">
        <f>CW128*Data!$B48/Data!$B42*Data!$B46/Data!$B4</f>
        <v>5.5817478620689656E-2</v>
      </c>
      <c r="CX130" s="13">
        <f>CX128*Data!$B48/Data!$B42*Data!$B46/Data!$B4</f>
        <v>6.006521379310345E-2</v>
      </c>
      <c r="CY130" s="13">
        <f>CY128*Data!$B48/Data!$B42*Data!$B46/Data!$B4</f>
        <v>5.1106063448275868E-2</v>
      </c>
      <c r="CZ130" s="13">
        <f>CZ128*Data!$B48/Data!$B42*Data!$B46/Data!$B4</f>
        <v>5.2987431724137946E-2</v>
      </c>
      <c r="DA130" s="13">
        <f>DA128*Data!$B48/Data!$B42*Data!$B46/Data!$B4</f>
        <v>0.12235289379310348</v>
      </c>
      <c r="DB130" s="13">
        <f>DB128*Data!$B48/Data!$B42*Data!$B46/Data!$B4</f>
        <v>0</v>
      </c>
      <c r="DC130" s="13">
        <f>DC128*Data!$B48/Data!$B42*Data!$B46/Data!$B4</f>
        <v>0</v>
      </c>
      <c r="DD130" s="13">
        <f>DD128*Data!$B48/Data!$B42*Data!$B46/Data!$B4</f>
        <v>6.720000000000001E-2</v>
      </c>
      <c r="DE130" s="13">
        <f>DE128*Data!$B48/Data!$B42*Data!$B46/Data!$B4</f>
        <v>0.12159075310344829</v>
      </c>
      <c r="DF130" s="13">
        <f>DF128*Data!$B48/Data!$B42*Data!$B46/Data!$B4</f>
        <v>0.11613851586206897</v>
      </c>
      <c r="DG130" s="13">
        <f>DG128*Data!$B48/Data!$B42*Data!$B46/Data!$B4</f>
        <v>0.26250150620689661</v>
      </c>
      <c r="DH130" s="13">
        <f>DH128*Data!$B48/Data!$B42*Data!$B46/Data!$B4</f>
        <v>0.18941061517241381</v>
      </c>
      <c r="DI130" s="13">
        <f>DI128*Data!$B48/Data!$B42*Data!$B46/Data!$B4</f>
        <v>0.10080000000000001</v>
      </c>
      <c r="DJ130" s="13">
        <v>0</v>
      </c>
      <c r="DK130" s="13">
        <f>DK128*Data!$B48/Data!$B42*Data!$B46/Data!$B4</f>
        <v>0.10080000000000001</v>
      </c>
      <c r="DL130" s="13">
        <f>DL128*Data!$B48/Data!$B42*Data!$B46/Data!$B4</f>
        <v>0.26184062896551735</v>
      </c>
      <c r="DM130" s="13">
        <f>DM128*Data!$B48/Data!$B42*Data!$B46/Data!$B4</f>
        <v>6.4765969655172423E-2</v>
      </c>
      <c r="DN130" s="13">
        <f>DN128*Data!$B48/Data!$B42*Data!$B46/Data!$B4</f>
        <v>5.0807602758620701E-2</v>
      </c>
      <c r="DO130" s="13">
        <f>DO128*Data!$B48/Data!$B42*Data!$B46/Data!$B4</f>
        <v>5.055710896551726E-2</v>
      </c>
      <c r="DP130" s="13">
        <f>DP128*Data!$B48/Data!$B42*Data!$B46/Data!$B4</f>
        <v>4.6591845517241388E-2</v>
      </c>
      <c r="DQ130" s="13">
        <f>DQ128*Data!$B48/Data!$B42*Data!$B46/Data!$B4</f>
        <v>5.1623039999999995E-2</v>
      </c>
      <c r="DR130" s="13">
        <f>DR128*Data!$B48/Data!$B42*Data!$B46/Data!$B4</f>
        <v>7.2488640000000007E-2</v>
      </c>
      <c r="DS130" s="13">
        <f>DS128*Data!$B48/Data!$B42*Data!$B46/Data!$B4</f>
        <v>5.5407095172413809E-2</v>
      </c>
      <c r="DT130" s="13">
        <f>DT128*Data!$B48/Data!$B42*Data!$B46/Data!$B4</f>
        <v>4.999216551724138E-2</v>
      </c>
      <c r="DU130" s="13">
        <f>DU128*Data!$B48/Data!$B42*Data!$B46/Data!$B4</f>
        <v>4.8068160000000006E-2</v>
      </c>
      <c r="DV130" s="13">
        <f>DV128*Data!$B48/Data!$B42*Data!$B46/Data!$B4</f>
        <v>4.3863062068965522E-2</v>
      </c>
      <c r="DW130" s="13">
        <f>DW128*Data!$B48/Data!$B42*Data!$B46/Data!$B4</f>
        <v>4.4833059310344842E-2</v>
      </c>
      <c r="DX130" s="13">
        <f>DX128*Data!$B48/Data!$B42*Data!$B46/Data!$B4</f>
        <v>6.09659255172414E-2</v>
      </c>
      <c r="DY130" s="13">
        <f>DY128*Data!$B48/Data!$B42*Data!$B46/Data!$B4</f>
        <v>6.9855790344827598E-2</v>
      </c>
      <c r="DZ130" s="13">
        <f>DZ128*Data!$B48/Data!$B42*Data!$B46/Data!$B4</f>
        <v>6.4030477241379308E-2</v>
      </c>
      <c r="EA130" s="13">
        <f>EA128*Data!$B48/Data!$B42*Data!$B46/Data!$B4</f>
        <v>5.7384397241379323E-2</v>
      </c>
      <c r="EB130" s="13">
        <f>EB128*Data!$B48/Data!$B42*Data!$B46/Data!$B4</f>
        <v>5.1175348965517252E-2</v>
      </c>
      <c r="EC130" s="13">
        <f>EC128*Data!$B48/Data!$B42*Data!$B46/Data!$B4</f>
        <v>5.2795564137931045E-2</v>
      </c>
      <c r="ED130" s="13">
        <f>ED128*Data!$B48/Data!$B42*Data!$B46/Data!$B4</f>
        <v>4.8254697931034478E-2</v>
      </c>
      <c r="EE130" s="13">
        <f>EE128*Data!$B48/Data!$B42*Data!$B46/Data!$B4</f>
        <v>0.11434775172413793</v>
      </c>
      <c r="EF130" s="13">
        <f>EF128*Data!$B48/Data!$B42*Data!$B46/Data!$B4</f>
        <v>0.11486472827586208</v>
      </c>
      <c r="EG130" s="13">
        <f>EG128*Data!$B48/Data!$B42*Data!$B46/Data!$B4</f>
        <v>8.0898835862068974E-2</v>
      </c>
      <c r="EH130" s="13">
        <f>EH128*Data!$B48/Data!$B42*Data!$B46/Data!$B4</f>
        <v>5.0903536551724145E-2</v>
      </c>
      <c r="EI130" s="13">
        <f>EI128*Data!$B48/Data!$B42*Data!$B46/Data!$B4</f>
        <v>4.699156965517242E-2</v>
      </c>
      <c r="EJ130" s="13">
        <f>EJ128*Data!$B48/Data!$B42*Data!$B46/Data!$B4</f>
        <v>0.19270576408108306</v>
      </c>
      <c r="EK130" s="13">
        <f>EK128*Data!$B48/Data!$B42*Data!$B46/Data!$B4</f>
        <v>0.14322725708729153</v>
      </c>
      <c r="EL130" s="13">
        <f>EL128*Data!$B48/Data!$B42*Data!$B46/Data!$B4</f>
        <v>0.14511749270700874</v>
      </c>
      <c r="EM130" s="13">
        <f>EM128*Data!$B48/Data!$B42*Data!$B46/Data!$B4</f>
        <v>0.19130615154461808</v>
      </c>
      <c r="EN130" s="13">
        <f>EN128*Data!$B48/Data!$B42*Data!$B46/Data!$B4</f>
        <v>0.11572635200837762</v>
      </c>
      <c r="EO130" s="13">
        <f>EO128*Data!$B48/Data!$B42*Data!$B46/Data!$B4</f>
        <v>0.21569200249796902</v>
      </c>
      <c r="EP130" s="13">
        <f>EP128*Data!$B48/Data!$B42*Data!$B46/Data!$B4</f>
        <v>0.17109496351804385</v>
      </c>
      <c r="EQ130" s="13">
        <f>EQ128*Data!$B48/Data!$B42*Data!$B46/Data!$B4</f>
        <v>0.1989142602159911</v>
      </c>
      <c r="ER130" s="13">
        <f>ER128*Data!$B48/Data!$B42*Data!$B46/Data!$B4</f>
        <v>0.16821993458407858</v>
      </c>
      <c r="ES130" s="13">
        <f>ES128*Data!$B48/Data!$B42*Data!$B46/Data!$B4</f>
        <v>0.1720123405889247</v>
      </c>
      <c r="ET130" s="13">
        <f>ET128*Data!$B48/Data!$B42*Data!$B46/Data!$B4</f>
        <v>0.19387141912238703</v>
      </c>
      <c r="EU130" s="13">
        <f>EU128*Data!$B48/Data!$B42*Data!$B46/Data!$B4</f>
        <v>0.15657393911287307</v>
      </c>
      <c r="EV130" s="13">
        <f>EV128*Data!$B48/Data!$B42*Data!$B46/Data!$B4</f>
        <v>0.1416539028867011</v>
      </c>
      <c r="EW130" s="13">
        <f>EW128*Data!$B48/Data!$B42*Data!$B46/Data!$B4</f>
        <v>0.22472058044730348</v>
      </c>
      <c r="EX130" s="13">
        <f>EX128*Data!$B48/Data!$B42*Data!$B46/Data!$B4</f>
        <v>0.24050235711778672</v>
      </c>
      <c r="EY130" s="13">
        <f>EY128*Data!$B48/Data!$B42*Data!$B46/Data!$B4</f>
        <v>0.19252049786820258</v>
      </c>
      <c r="EZ130" s="13">
        <f>EZ128*Data!$B48/Data!$B42*Data!$B46/Data!$B4</f>
        <v>0.18860059584513861</v>
      </c>
      <c r="FA130" s="13">
        <f>FA128*Data!$B48/Data!$B42*Data!$B46/Data!$B4</f>
        <v>0.2158287381255142</v>
      </c>
      <c r="FB130" s="13">
        <f>FB128*Data!$B48/Data!$B42*Data!$B46/Data!$B4</f>
        <v>0.16649733453919857</v>
      </c>
      <c r="FC130" s="13">
        <f>FC128*Data!$B48/Data!$B42*Data!$B46/Data!$B4</f>
        <v>8.7725984904543433E-2</v>
      </c>
      <c r="FD130" s="13">
        <f>FD128*Data!$B48/Data!$B42*Data!$B46/Data!$B4</f>
        <v>8.4476874352523351E-2</v>
      </c>
      <c r="FE130" s="13">
        <f>FE128*Data!$B48/Data!$B42*Data!$B46/Data!$B4</f>
        <v>7.8667858517093389E-2</v>
      </c>
      <c r="FF130" s="13">
        <f>FF128*Data!$B48/Data!$B42*Data!$B46/Data!$B4</f>
        <v>7.753559271866213E-2</v>
      </c>
      <c r="FG130" s="13">
        <f>FG128*Data!$B48/Data!$B42*Data!$B46/Data!$B4</f>
        <v>9.3334728429776498E-2</v>
      </c>
      <c r="FH130" s="13">
        <f>FH128*Data!$B48/Data!$B42*Data!$B46/Data!$B4</f>
        <v>9.3900861328992169E-2</v>
      </c>
      <c r="FI130" s="13">
        <f>FI128*Data!$B48/Data!$B42*Data!$B46/Data!$B4</f>
        <v>9.0581263874500537E-2</v>
      </c>
      <c r="FJ130" s="13">
        <f>FJ128*Data!$B48/Data!$B42*Data!$B46/Data!$B4</f>
        <v>5.9647583247003096E-2</v>
      </c>
      <c r="FK130" s="13">
        <f>FK128*Data!$B48/Data!$B42*Data!$B46/Data!$B4</f>
        <v>5.5333546653373096E-2</v>
      </c>
      <c r="FL130" s="13">
        <f>FL128*Data!$B48/Data!$B42*Data!$B46/Data!$B4</f>
        <v>5.3122613585910916E-2</v>
      </c>
      <c r="FM130" s="13">
        <f>FM128*Data!$B48/Data!$B42*Data!$B46/Data!$B4</f>
        <v>5.0957266767262366E-2</v>
      </c>
      <c r="FN130" s="13">
        <f>FN128*Data!$B48/Data!$B42*Data!$B46/Data!$B4</f>
        <v>7.8262211987568442E-2</v>
      </c>
      <c r="FO130" s="13">
        <f>FO128*Data!$B48/Data!$B42*Data!$B46/Data!$B4</f>
        <v>8.1523137487050451E-2</v>
      </c>
      <c r="FP130" s="13">
        <f>FP128*Data!$B48/Data!$B42*Data!$B46/Data!$B4</f>
        <v>7.6483525351487336E-2</v>
      </c>
      <c r="FQ130" s="13">
        <f>FQ128*Data!$B48/Data!$B42*Data!$B46/Data!$B4</f>
        <v>5.8415257264071853E-2</v>
      </c>
      <c r="FR130" s="13">
        <f>FR128*Data!$B48/Data!$B42*Data!$B46/Data!$B4</f>
        <v>5.4103649168446455E-2</v>
      </c>
      <c r="FS130" s="13">
        <f>FS128*Data!$B48/Data!$B42*Data!$B46/Data!$B4</f>
        <v>4.7664543113538835E-2</v>
      </c>
      <c r="FT130" s="13">
        <f>FT128*Data!$B48/Data!$B42*Data!$B46/Data!$B4</f>
        <v>4.6420733973576961E-2</v>
      </c>
      <c r="FU130" s="13">
        <f>FU128*Data!$B48/Data!$B42*Data!$B46/Data!$B4</f>
        <v>8.1059937842237695E-2</v>
      </c>
      <c r="FV130" s="13">
        <f>FV128*Data!$B48/Data!$B42*Data!$B46/Data!$B4</f>
        <v>8.587574367322777E-2</v>
      </c>
      <c r="FW130" s="13">
        <f>FW128*Data!$B48/Data!$B42*Data!$B46/Data!$B4</f>
        <v>5.4884664792067508E-2</v>
      </c>
      <c r="FX130" s="13">
        <f>FX128*Data!$B48/Data!$B42*Data!$B46/Data!$B4</f>
        <v>5.5857231504267607E-2</v>
      </c>
      <c r="FY130" s="13">
        <f>FY128*Data!$B48/Data!$B42*Data!$B46/Data!$B4</f>
        <v>5.3091889113044549E-2</v>
      </c>
      <c r="FZ130" s="13">
        <f>FZ128*Data!$B48/Data!$B42*Data!$B46/Data!$B4</f>
        <v>5.1126499926002669E-2</v>
      </c>
      <c r="GA130" s="13">
        <f>GA128*Data!$B48/Data!$B42*Data!$B46/Data!$B4</f>
        <v>5.3411710767377885E-2</v>
      </c>
      <c r="GB130" s="13">
        <f>GB128*Data!$B48/Data!$B42*Data!$B46/Data!$B4</f>
        <v>6.9665226579843129E-2</v>
      </c>
      <c r="GC130" s="13">
        <f>GC128*Data!$B48/Data!$B42*Data!$B46/Data!$B4</f>
        <v>8.4629850256299863E-2</v>
      </c>
      <c r="GD130" s="13">
        <f>GD128*Data!$B48/Data!$B42*Data!$B46/Data!$B4</f>
        <v>6.2446174337723842E-2</v>
      </c>
      <c r="GE130" s="13">
        <f>GE128*Data!$B48/Data!$B42*Data!$B46/Data!$B4</f>
        <v>7.0751817513480572E-2</v>
      </c>
      <c r="GF130" s="13">
        <f>GF128*Data!$B48/Data!$B42*Data!$B46/Data!$B4</f>
        <v>6.9534955787204533E-2</v>
      </c>
      <c r="GG130" s="13">
        <f>GG128*Data!$B48/Data!$B42*Data!$B46/Data!$B4</f>
        <v>6.7796581892524424E-2</v>
      </c>
      <c r="GH130" s="13">
        <f>GH128*Data!$B48/Data!$B42*Data!$B46/Data!$B4</f>
        <v>6.7796581892524424E-2</v>
      </c>
      <c r="GI130" s="13">
        <f>GI128*Data!$B48/Data!$B42*Data!$B46/Data!$B4</f>
        <v>0.12663719520072567</v>
      </c>
      <c r="GJ130" s="13">
        <f>GJ128*Data!$B48/Data!$B42*Data!$B46/Data!$B4</f>
        <v>0.13306082104424072</v>
      </c>
      <c r="GK130" s="13">
        <f>GK128*Data!$B48/Data!$B42*Data!$B46/Data!$B4</f>
        <v>0.12755358150657634</v>
      </c>
      <c r="GL130" s="13">
        <f>GL128*Data!$B48/Data!$B42*Data!$B46/Data!$B4</f>
        <v>7.147777553643371E-2</v>
      </c>
      <c r="GM130" s="13">
        <f>GM128*Data!$B48/Data!$B42*Data!$B46/Data!$B4</f>
        <v>7.0636860530122733E-2</v>
      </c>
      <c r="GN130" s="13">
        <f>GN128*Data!$B48/Data!$B42*Data!$B46/Data!$B4</f>
        <v>6.9165259269078516E-2</v>
      </c>
      <c r="GO130" s="13">
        <f>GO128*Data!$B48/Data!$B42*Data!$B46/Data!$B4</f>
        <v>6.8870939016869637E-2</v>
      </c>
      <c r="GP130" s="13">
        <f>GP128*Data!$B48/Data!$B42*Data!$B46/Data!$B4</f>
        <v>8.0591738079826156E-2</v>
      </c>
      <c r="GQ130" s="13">
        <f>GQ128*Data!$B48/Data!$B42*Data!$B46/Data!$B4</f>
        <v>7.8393781586739986E-2</v>
      </c>
      <c r="GR130" s="13">
        <f>GR128*Data!$B48/Data!$B42*Data!$B46/Data!$B4</f>
        <v>7.3696188297595056E-2</v>
      </c>
      <c r="GS130" s="13">
        <f>GS128*Data!$B48/Data!$B42*Data!$B46/Data!$B4</f>
        <v>6.8072005506462779E-2</v>
      </c>
      <c r="GT130" s="13">
        <f>GT128*Data!$B48/Data!$B42*Data!$B46/Data!$B4</f>
        <v>6.7231610376753348E-2</v>
      </c>
      <c r="GU130" s="13">
        <f>GU128*Data!$B48/Data!$B42*Data!$B46/Data!$B4</f>
        <v>6.7231610376753348E-2</v>
      </c>
      <c r="GV130" s="13">
        <f>GV128*Data!$B48/Data!$B42*Data!$B46/Data!$B4</f>
        <v>6.7231610376753348E-2</v>
      </c>
      <c r="GW130" s="13">
        <f>GW128*Data!$B48/Data!$B42*Data!$B46/Data!$B4</f>
        <v>7.9086927997141329E-2</v>
      </c>
      <c r="GX130" s="13">
        <f>GX128*Data!$B48/Data!$B42*Data!$B46/Data!$B4</f>
        <v>7.9086927997141329E-2</v>
      </c>
      <c r="GY130" s="13">
        <f>GY128*Data!$B48/Data!$B42*Data!$B46/Data!$B4</f>
        <v>9.2161612292299425E-2</v>
      </c>
      <c r="GZ130" s="13">
        <f>GZ128*Data!$B48/Data!$B42*Data!$B46/Data!$B4</f>
        <v>7.2624145792388781E-2</v>
      </c>
      <c r="HA130" s="13">
        <f>HA128*Data!$B48/Data!$B42*Data!$B46/Data!$B4</f>
        <v>0.17625701799709304</v>
      </c>
      <c r="HB130" s="13">
        <f>HB128*Data!$B48/Data!$B42*Data!$B46/Data!$B4</f>
        <v>0.14100561439767448</v>
      </c>
      <c r="HC130" s="13">
        <f>HC128*Data!$B48/Data!$B42*Data!$B46/Data!$B4</f>
        <v>0.12690505295790705</v>
      </c>
      <c r="HD130" s="13">
        <f>HD128*Data!$B48/Data!$B42*Data!$B46/Data!$B4</f>
        <v>0.14886473491107693</v>
      </c>
      <c r="HE130" s="13">
        <f>HE128*Data!$B48/Data!$B42*Data!$B46/Data!$B4</f>
        <v>0.19735690961856986</v>
      </c>
      <c r="HF130" s="13">
        <f>HF128*Data!$B48/Data!$B42*Data!$B46/Data!$B4</f>
        <v>0.16770157346197367</v>
      </c>
      <c r="HG130" s="13">
        <f>HG128*Data!$B48/Data!$B42*Data!$B46/Data!$B4</f>
        <v>0.13613479602167824</v>
      </c>
      <c r="HH130" s="13">
        <f>HH128*Data!$B48/Data!$B42*Data!$B46/Data!$B4</f>
        <v>0.14673887677922698</v>
      </c>
      <c r="HI130" s="13">
        <f>HI128*Data!$B48/Data!$B42*Data!$B46/Data!$B4</f>
        <v>0.2894914046810792</v>
      </c>
      <c r="HJ130" s="13">
        <f>HJ128*Data!$B48/Data!$B42*Data!$B46/Data!$B4</f>
        <v>0.22424096108629618</v>
      </c>
      <c r="HK130" s="13">
        <f>HK128*Data!$B48/Data!$B42*Data!$B46/Data!$B4</f>
        <v>0.23860065377881001</v>
      </c>
      <c r="HL130" s="13">
        <f>HL128*Data!$B48/Data!$B42*Data!$B46/Data!$B4</f>
        <v>0.31488719623607886</v>
      </c>
      <c r="HM130" s="13">
        <f>HM128*Data!$B48/Data!$B42*Data!$B46/Data!$B4</f>
        <v>0.29752792329223993</v>
      </c>
      <c r="HN130" s="13">
        <f>HN128*Data!$B48/Data!$B42*Data!$B46/Data!$B4</f>
        <v>0.21356749560280303</v>
      </c>
      <c r="HO130" s="13">
        <f>HO128*Data!$B48/Data!$B42*Data!$B46/Data!$B4</f>
        <v>6.2437679045092835E-2</v>
      </c>
      <c r="HP130" s="13">
        <f>HP128*Data!$B48/Data!$B42*Data!$B46/Data!$B4</f>
        <v>5.5208053050397894E-2</v>
      </c>
      <c r="HQ130" s="13">
        <f>HQ128*Data!$B48/Data!$B42*Data!$B46/Data!$B4</f>
        <v>5.4550814323607449E-2</v>
      </c>
      <c r="HR130" s="13">
        <f>HR128*Data!$B48/Data!$B42*Data!$B46/Data!$B4</f>
        <v>5.9350066312997378E-2</v>
      </c>
      <c r="HS130" s="13">
        <f>HS128*Data!$B48/Data!$B42*Data!$B46/Data!$B4</f>
        <v>6.7265116710875317E-2</v>
      </c>
      <c r="HT130" s="13">
        <f>HT128*Data!$B48/Data!$B42*Data!$B46/Data!$B4</f>
        <v>5.9497400530503994E-2</v>
      </c>
      <c r="HU130" s="13">
        <f>HU128*Data!$B48/Data!$B42*Data!$B46/Data!$B4</f>
        <v>5.7594867374005286E-2</v>
      </c>
      <c r="HV130" s="13">
        <f>HV128*Data!$B48/Data!$B42*Data!$B46/Data!$B4</f>
        <v>5.2579098143236067E-2</v>
      </c>
      <c r="HW130" s="13">
        <f>HW128*Data!$B48/Data!$B42*Data!$B46/Data!$B4</f>
        <v>0.1080792572944297</v>
      </c>
      <c r="HX130" s="13">
        <f>HX128*Data!$B48/Data!$B42*Data!$B46/Data!$B4</f>
        <v>8.4946503978779841E-2</v>
      </c>
      <c r="HY130" s="13">
        <f>HY128*Data!$B48/Data!$B42*Data!$B46/Data!$B4</f>
        <v>0.10733087899021314</v>
      </c>
      <c r="HZ130" s="13">
        <f>HZ128*Data!$B48/Data!$B42*Data!$B46/Data!$B4</f>
        <v>0.14793551193633958</v>
      </c>
      <c r="IA130" s="13">
        <f>IA128*Data!$B48/Data!$B42*Data!$B46/Data!$B4</f>
        <v>0.16797464150943398</v>
      </c>
      <c r="IB130" s="13">
        <f>IB128*Data!$B48/Data!$B42*Data!$B46/Data!$B4</f>
        <v>7.6783949843260216E-2</v>
      </c>
      <c r="IC130" s="13">
        <f>IC128*Data!$B48/Data!$B42*Data!$B46/Data!$B4</f>
        <v>7.1874206896551773E-2</v>
      </c>
      <c r="ID130" s="13">
        <f>ID128*Data!$B48/Data!$B42*Data!$B46/Data!$B4</f>
        <v>6.6521479623824445E-2</v>
      </c>
      <c r="IE130" s="13">
        <f>IE128*Data!$B48/Data!$B42*Data!$B46/Data!$B4</f>
        <v>6.2017805642633234E-2</v>
      </c>
      <c r="IF130" s="13">
        <f>IF128*Data!$B48/Data!$B42*Data!$B46/Data!$B4</f>
        <v>8.4020718390804577E-2</v>
      </c>
      <c r="IG130" s="13">
        <f>IG128*Data!$B48/Data!$B42*Data!$B46/Data!$B4</f>
        <v>9.4512551724137903E-2</v>
      </c>
      <c r="IH130" s="13">
        <f>IH128*Data!$B48/Data!$B42*Data!$B46/Data!$B4</f>
        <v>9.4804017241379282E-2</v>
      </c>
      <c r="II130" s="13">
        <f>II128*Data!$B48/Data!$B42*Data!$B46/Data!$B4</f>
        <v>7.5947586206896553E-2</v>
      </c>
      <c r="IJ130" s="13">
        <f>IJ128*Data!$B48/Data!$B42*Data!$B46/Data!$B4</f>
        <v>7.3948965517241366E-2</v>
      </c>
      <c r="IK130" s="13">
        <f>IK128*Data!$B48/Data!$B42*Data!$B46/Data!$B4</f>
        <v>7.2616551724137918E-2</v>
      </c>
      <c r="IL130" s="13">
        <f>IL128*Data!$B48/Data!$B42*Data!$B46/Data!$B4</f>
        <v>7.1950344827586193E-2</v>
      </c>
      <c r="IM130" s="13">
        <f>IM128*Data!$B48/Data!$B42*Data!$B46/Data!$B4</f>
        <v>7.4615172413793091E-2</v>
      </c>
      <c r="IN130" s="13">
        <f>IN128*Data!$B48/Data!$B42*Data!$B46/Data!$B4</f>
        <v>7.9183448275862017E-2</v>
      </c>
      <c r="IO130" s="13">
        <f>IO128*Data!$B48/Data!$B42*Data!$B46/Data!$B4</f>
        <v>7.3092413793103439E-2</v>
      </c>
      <c r="IP130" s="13">
        <f>IP128*Data!$B48/Data!$B42*Data!$B46/Data!$B4</f>
        <v>0.25499406168293393</v>
      </c>
      <c r="IQ130" s="13">
        <f>IQ128*Data!$B48/Data!$B42*Data!$B46/Data!$B4</f>
        <v>0.24390736334889324</v>
      </c>
      <c r="IR130" s="13">
        <f>IR128*Data!$B48/Data!$B42*Data!$B46/Data!$B4</f>
        <v>0.33724768661232529</v>
      </c>
      <c r="IS130" s="13">
        <f>IS128*Data!$B48/Data!$B42*Data!$B46/Data!$B4</f>
        <v>0.26259650598199297</v>
      </c>
      <c r="IT130" s="13">
        <f>IT128*Data!$B48/Data!$B42*Data!$B46/Data!$B4</f>
        <v>0.32841640315213572</v>
      </c>
      <c r="IU130" s="13">
        <f>IU128*Data!$B48/Data!$B42*Data!$B46/Data!$B4</f>
        <v>0.35269084780834253</v>
      </c>
      <c r="IV130" s="13">
        <f>IV128*Data!$B48/Data!$B42*Data!$B46/Data!$B4</f>
        <v>0.29092004216232503</v>
      </c>
      <c r="IW130" s="13">
        <f>IW128*Data!$B48/Data!$B42*Data!$B46/Data!$B4</f>
        <v>0.25735234498974902</v>
      </c>
      <c r="IX130" s="13">
        <f>IX128*Data!$B48/Data!$B42*Data!$B46/Data!$B4</f>
        <v>0.24318540667283328</v>
      </c>
      <c r="IY130" s="13">
        <f>IY128*Data!$B48/Data!$B42*Data!$B46/Data!$B4</f>
        <v>0.34482930711811904</v>
      </c>
      <c r="IZ130" s="13">
        <f>IZ128*Data!$B48/Data!$B42*Data!$B46/Data!$B4</f>
        <v>0.34482930711811904</v>
      </c>
      <c r="JA130" s="13">
        <f>JA128*Data!$B48/Data!$B42*Data!$B46/Data!$B4</f>
        <v>0.28973261341880535</v>
      </c>
      <c r="JB130" s="13">
        <f>JB128*Data!$B48/Data!$B42*Data!$B46/Data!$B4</f>
        <v>0.27073375352249018</v>
      </c>
      <c r="JC130" s="13">
        <f>JC128*Data!$B48/Data!$B42*Data!$B46/Data!$B4</f>
        <v>0.27583529923538963</v>
      </c>
      <c r="JD130" s="13">
        <f>JD128*Data!$B48/Data!$B42*Data!$B46/Data!$B4</f>
        <v>0.18101691512322443</v>
      </c>
      <c r="JE130" s="13">
        <f>JE128*Data!$B48/Data!$B42*Data!$B46/Data!$B4</f>
        <v>9.1049439542237584E-2</v>
      </c>
      <c r="JF130" s="13">
        <f>JF128*Data!$B48/Data!$B42*Data!$B46/Data!$B4</f>
        <v>8.7547538021382321E-2</v>
      </c>
      <c r="JG130" s="13">
        <f>JG128*Data!$B48/Data!$B42*Data!$B46/Data!$B4</f>
        <v>8.7490129799728977E-2</v>
      </c>
      <c r="JH130" s="13">
        <f>JH128*Data!$B48/Data!$B42*Data!$B46/Data!$B4</f>
        <v>0.11121679265170904</v>
      </c>
      <c r="JI130" s="13">
        <f>JI128*Data!$B48/Data!$B42*Data!$B46/Data!$B4</f>
        <v>0.11916084926968834</v>
      </c>
      <c r="JJ130" s="13">
        <f>JJ128*Data!$B48/Data!$B42*Data!$B46/Data!$B4</f>
        <v>9.6576144556542717E-2</v>
      </c>
      <c r="JK130" s="13">
        <f>JK128*Data!$B48/Data!$B42*Data!$B46/Data!$B4</f>
        <v>9.5043189881042045E-2</v>
      </c>
      <c r="JL130" s="13">
        <f>JL128*Data!$B48/Data!$B42*Data!$B46/Data!$B4</f>
        <v>8.837524243775334E-2</v>
      </c>
      <c r="JM130" s="13">
        <f>JM128*Data!$B48/Data!$B42*Data!$B46/Data!$B4</f>
        <v>0.18103538623701249</v>
      </c>
      <c r="JN130" s="13">
        <f>JN128*Data!$B48/Data!$B42*Data!$B46/Data!$B4</f>
        <v>0.16158530341815983</v>
      </c>
      <c r="JO130" s="13">
        <f>JO128*Data!$B48/Data!$B42*Data!$B46/Data!$B4</f>
        <v>0.27230115946393624</v>
      </c>
      <c r="JP130" s="13">
        <f>JP128*Data!$B48/Data!$B42*Data!$B46/Data!$B4</f>
        <v>0.33333535280435123</v>
      </c>
      <c r="JQ130" s="13">
        <f>JQ128*Data!$B48/Data!$B42*Data!$B46/Data!$B4</f>
        <v>0.22377184749734724</v>
      </c>
      <c r="JR130" s="13">
        <f>JR128*Data!$B48/Data!$B42*Data!$B46/Data!$B4</f>
        <v>0.13749871026933971</v>
      </c>
      <c r="JS130" s="13">
        <f>JS128*Data!$B48/Data!$B42*Data!$B46/Data!$B4</f>
        <v>0.1159905321266497</v>
      </c>
      <c r="JT130" s="13">
        <f>JT128*Data!$B48/Data!$B42*Data!$B46/Data!$B4</f>
        <v>0.10754089071345008</v>
      </c>
      <c r="JU130" s="13">
        <f>JU128*Data!$B48/Data!$B42*Data!$B46/Data!$B4</f>
        <v>0.10216384617777752</v>
      </c>
      <c r="JV130" s="13">
        <f>JV128*Data!$B48/Data!$B42*Data!$B46/Data!$B4</f>
        <v>0.17536179069968366</v>
      </c>
      <c r="JW130" s="13">
        <f>JW128*Data!$B48/Data!$B42*Data!$B46/Data!$B4</f>
        <v>0.24179197655248214</v>
      </c>
      <c r="JX130" s="13">
        <f>JX128*Data!$B48/Data!$B42*Data!$B46/Data!$B4</f>
        <v>0.16515208216708402</v>
      </c>
      <c r="JY130" s="13">
        <f>JY128*Data!$B48/Data!$B42*Data!$B46/Data!$B4</f>
        <v>0.13058536729490366</v>
      </c>
      <c r="JZ130" s="13">
        <f>JZ128*Data!$B48/Data!$B42*Data!$B46/Data!$B4</f>
        <v>0.12002331552840412</v>
      </c>
      <c r="KA130" s="13">
        <f>KA128*Data!$B48/Data!$B42*Data!$B46/Data!$B4</f>
        <v>0.24009830654974851</v>
      </c>
      <c r="KB130" s="13">
        <f>KB128*Data!$B48/Data!$B42*Data!$B46/Data!$B4</f>
        <v>0.20662306188656232</v>
      </c>
      <c r="KC130" s="13">
        <f>KC128*Data!$B48/Data!$B42*Data!$B46/Data!$B4</f>
        <v>0.24817853802017265</v>
      </c>
      <c r="KD130" s="13">
        <f>KD128*Data!$B48/Data!$B42*Data!$B46/Data!$B4</f>
        <v>0.24933285680166181</v>
      </c>
      <c r="KE130" s="13">
        <f>KE128*Data!$B48/Data!$B42*Data!$B46/Data!$B4</f>
        <v>0.19643670492008775</v>
      </c>
      <c r="KF130" s="13">
        <f>KF128*Data!$B48/Data!$B42*Data!$B46/Data!$B4</f>
        <v>0.37520827540812446</v>
      </c>
      <c r="KG130" s="13">
        <f>KG128*Data!$B48/Data!$B42*Data!$B46/Data!$B4</f>
        <v>0.28550784472828578</v>
      </c>
      <c r="KH130" s="13">
        <f>KH128*Data!$B48/Data!$B42*Data!$B46/Data!$B4</f>
        <v>0.2738033762121736</v>
      </c>
      <c r="KI130" s="13">
        <f>KI128*Data!$B48/Data!$B42*Data!$B46/Data!$B4</f>
        <v>0.2323754211753758</v>
      </c>
      <c r="KJ130" s="13">
        <f>KJ128*Data!$B48/Data!$B42*Data!$B46/Data!$B4</f>
        <v>0.30674827461855086</v>
      </c>
      <c r="KK130" s="13">
        <f>KK128*Data!$B48/Data!$B42*Data!$B46/Data!$B4</f>
        <v>0.32461710614972855</v>
      </c>
      <c r="KL130" s="13">
        <f>KL128*Data!$B48/Data!$B42*Data!$B46/Data!$B4</f>
        <v>0.35944358626625855</v>
      </c>
      <c r="KM130" s="13">
        <f>KM128*Data!$B48/Data!$B42*Data!$B46/Data!$B4</f>
        <v>0.28199590664282304</v>
      </c>
      <c r="KN130" s="13">
        <f>KN128*Data!$B48/Data!$B42*Data!$B46/Data!$B4</f>
        <v>0.2514890767423722</v>
      </c>
      <c r="KO130" s="13">
        <f>KO128*Data!$B48/Data!$B42*Data!$B46/Data!$B4</f>
        <v>0.28335143805246976</v>
      </c>
      <c r="KP130" s="13">
        <f>KP128*Data!$B48/Data!$B42*Data!$B46/Data!$B4</f>
        <v>0.67007609037733618</v>
      </c>
      <c r="KQ130" s="13">
        <f>KQ128*Data!$B48/Data!$B42*Data!$B46/Data!$B4</f>
        <v>0.51870040570228537</v>
      </c>
      <c r="KR130" s="13">
        <f>KR128*Data!$B48/Data!$B42*Data!$B46/Data!$B4</f>
        <v>0.52708131980138873</v>
      </c>
      <c r="KS130" s="13">
        <f>KS128*Data!$B48/Data!$B42*Data!$B46/Data!$B4</f>
        <v>0.62414067955632191</v>
      </c>
      <c r="KT130" s="13">
        <f>KT128*Data!$B48/Data!$B42*Data!$B46/Data!$B4</f>
        <v>0.31972934055720897</v>
      </c>
      <c r="KU130" s="13">
        <f>KU128*Data!$B48/Data!$B42*Data!$B46/Data!$B4</f>
        <v>0.14726108240794858</v>
      </c>
      <c r="KV130" s="13">
        <f>KV128*Data!$B48/Data!$B42*Data!$B46/Data!$B4</f>
        <v>0.13197408430884111</v>
      </c>
      <c r="KW130" s="13">
        <f>KW128*Data!$B48/Data!$B42*Data!$B46/Data!$B4</f>
        <v>0.1296645378334364</v>
      </c>
      <c r="KX130" s="13">
        <f>KX128*Data!$B48/Data!$B42*Data!$B46/Data!$B4</f>
        <v>0.2440338176267679</v>
      </c>
      <c r="KY130" s="13">
        <f>KY128*Data!$B48/Data!$B42*Data!$B46/Data!$B4</f>
        <v>0.29606341503946826</v>
      </c>
      <c r="KZ130" s="13">
        <f>KZ128*Data!$B48/Data!$B42*Data!$B46/Data!$B4</f>
        <v>0.23586205394097626</v>
      </c>
      <c r="LA130" s="13">
        <f>LA128*Data!$B48/Data!$B42*Data!$B46/Data!$B4</f>
        <v>0.18768458662235146</v>
      </c>
      <c r="LB130" s="13">
        <f>LB128*Data!$B48/Data!$B42*Data!$B46/Data!$B4</f>
        <v>0.15434552953884506</v>
      </c>
      <c r="LC130" s="13">
        <f>LC128*Data!$B48/Data!$B42*Data!$B46/Data!$B4</f>
        <v>0.14340203207312008</v>
      </c>
      <c r="LD130" s="13">
        <f>LD128*Data!$B48/Data!$B42*Data!$B46/Data!$B4</f>
        <v>0.13859598570835063</v>
      </c>
      <c r="LE130" s="13">
        <f>LE128*Data!$B48/Data!$B42*Data!$B46/Data!$B4</f>
        <v>0.22928863096669805</v>
      </c>
      <c r="LF130" s="13">
        <f>LF128*Data!$B48/Data!$B42*Data!$B46/Data!$B4</f>
        <v>0.25466472262917367</v>
      </c>
      <c r="LG130" s="13">
        <f>LG128*Data!$B48/Data!$B42*Data!$B46/Data!$B4</f>
        <v>0.19730780311809853</v>
      </c>
      <c r="LH130" s="13">
        <f>LH128*Data!$B48/Data!$B42*Data!$B46/Data!$B4</f>
        <v>0.20287604193238673</v>
      </c>
      <c r="LI130" s="13">
        <f>LI128*Data!$B48/Data!$B42*Data!$B46/Data!$B4</f>
        <v>0.10470449424472737</v>
      </c>
      <c r="LJ130" s="13">
        <f>LJ128*Data!$B48/Data!$B42*Data!$B46/Data!$B4</f>
        <v>9.3739768811554533E-2</v>
      </c>
      <c r="LK130" s="13">
        <f>LK128*Data!$B48/Data!$B42*Data!$B46/Data!$B4</f>
        <v>9.0815122559202335E-2</v>
      </c>
      <c r="LL130" s="13">
        <f>LL128*Data!$B48/Data!$B42*Data!$B46/Data!$B4</f>
        <v>6.7310032014467613E-2</v>
      </c>
      <c r="LM130" s="13">
        <f>LM128*Data!$B48/Data!$B42*Data!$B46/Data!$B4</f>
        <v>6.394453041374426E-2</v>
      </c>
      <c r="LN130" s="13">
        <f>LN128*Data!$B48/Data!$B42*Data!$B46/Data!$B4</f>
        <v>5.9029829663481498E-2</v>
      </c>
      <c r="LO130" s="13">
        <f>LO128*Data!$B48/Data!$B42*Data!$B46/Data!$B4</f>
        <v>3.6824641853417724E-2</v>
      </c>
      <c r="LP130" s="13">
        <f>LP128*Data!$B48/Data!$B42*Data!$B46/Data!$B4</f>
        <v>3.3777685671692856E-2</v>
      </c>
      <c r="LQ130" s="13">
        <f>LQ128*Data!$B48/Data!$B42*Data!$B46/Data!$B4</f>
        <v>4.7864911654732521E-2</v>
      </c>
      <c r="LR130" s="13">
        <f>LR128*Data!$B48/Data!$B42*Data!$B46/Data!$B4</f>
        <v>0.2346708627823457</v>
      </c>
      <c r="LS130" s="13">
        <f>LS128*Data!$B48/Data!$B42*Data!$B46/Data!$B4</f>
        <v>0.17378419326609448</v>
      </c>
      <c r="LT130" s="13">
        <f>LT128*Data!$B48/Data!$B42*Data!$B46/Data!$B4</f>
        <v>0.20878634239877278</v>
      </c>
      <c r="LU130" s="13">
        <f>LU128*Data!$B48/Data!$B42*Data!$B46/Data!$B4</f>
        <v>0.2201578728707935</v>
      </c>
      <c r="LV130" s="13">
        <f>LV128*Data!$B48/Data!$B42*Data!$B46/Data!$B4</f>
        <v>0.19357783699980752</v>
      </c>
      <c r="LW130" s="13">
        <f>LW128*Data!$B48/Data!$B42*Data!$B46/Data!$B4</f>
        <v>0.20628868694878039</v>
      </c>
      <c r="LX130" s="13">
        <f>LX128*Data!$B48/Data!$B42*Data!$B46/Data!$B4</f>
        <v>0.19447278770253418</v>
      </c>
      <c r="LY130" s="13">
        <f>LY128*Data!$B48/Data!$B42*Data!$B46/Data!$B4</f>
        <v>0.17036025876906641</v>
      </c>
      <c r="LZ130" s="13">
        <f>LZ128*Data!$B48/Data!$B42*Data!$B46/Data!$B4</f>
        <v>0.19476235483229204</v>
      </c>
      <c r="MA130" s="13">
        <f>MA128*Data!$B48/Data!$B42*Data!$B46/Data!$B4</f>
        <v>0.20380511435899298</v>
      </c>
      <c r="MB130" s="13">
        <f>MB128*Data!$B48/Data!$B42*Data!$B46/Data!$B4</f>
        <v>0.14322694299787575</v>
      </c>
      <c r="MC130" s="13">
        <f>MC128*Data!$B48/Data!$B42*Data!$B46/Data!$B4</f>
        <v>0.13589092107865766</v>
      </c>
      <c r="MD130" s="13">
        <f>MD128*Data!$B48/Data!$B42*Data!$B46/Data!$B4</f>
        <v>0.1149635699292068</v>
      </c>
      <c r="ME130" s="13">
        <f>ME128*Data!$B48/Data!$B42*Data!$B46/Data!$B4</f>
        <v>9.6008832573110311E-2</v>
      </c>
      <c r="MF130" s="13">
        <f>MF128*Data!$B48/Data!$B42*Data!$B46/Data!$B4</f>
        <v>7.9893874859893244E-2</v>
      </c>
      <c r="MG130" s="13">
        <f>MG128*Data!$B48/Data!$B42*Data!$B46/Data!$B4</f>
        <v>8.890364607371265E-2</v>
      </c>
      <c r="MH130" s="13">
        <f>MH128*Data!$B48/Data!$B42*Data!$B46/Data!$B4</f>
        <v>7.7274687907256639E-2</v>
      </c>
      <c r="MI130" s="13">
        <f>MI128*Data!$B48/Data!$B42*Data!$B46/Data!$B4</f>
        <v>7.4120619013082895E-2</v>
      </c>
      <c r="MJ130" s="13">
        <f>MJ128*Data!$B48/Data!$B42*Data!$B46/Data!$B4</f>
        <v>6.9006296301180187E-2</v>
      </c>
      <c r="MK130" s="13">
        <f>MK128*Data!$B48/Data!$B42*Data!$B46/Data!$B4</f>
        <v>5.2771346699058197E-2</v>
      </c>
      <c r="ML130" s="13">
        <f>ML128*Data!$B48/Data!$B42*Data!$B46/Data!$B4</f>
        <v>4.9491440577918044E-2</v>
      </c>
      <c r="MM130" s="13">
        <f>MM128*Data!$B48/Data!$B42*Data!$B46/Data!$B4</f>
        <v>4.7520322096238216E-2</v>
      </c>
      <c r="MN130" s="13">
        <f>MN128*Data!$B48/Data!$B42*Data!$B46/Data!$B4</f>
        <v>8.7434878354321899E-2</v>
      </c>
      <c r="MO130" s="13">
        <f>MO128*Data!$B48/Data!$B42*Data!$B46/Data!$B4</f>
        <v>8.6988931232280631E-2</v>
      </c>
      <c r="MP130" s="13">
        <f>MP128*Data!$B48/Data!$B42*Data!$B46/Data!$B4</f>
        <v>9.7998171126754782E-2</v>
      </c>
      <c r="MQ130" s="13">
        <f>MQ128*Data!$B48/Data!$B42*Data!$B46/Data!$B4</f>
        <v>4.5857453682336652E-2</v>
      </c>
      <c r="MR130" s="13">
        <f>MR128*Data!$B48/Data!$B42*Data!$B46/Data!$B4</f>
        <v>4.3622684984367034E-2</v>
      </c>
      <c r="MS130" s="13">
        <f>MS128*Data!$B48/Data!$B42*Data!$B46/Data!$B4</f>
        <v>4.3573365951032519E-2</v>
      </c>
      <c r="MT130" s="13">
        <f>MT128*Data!$B48/Data!$B42*Data!$B46/Data!$B4</f>
        <v>4.352571874933648E-2</v>
      </c>
      <c r="MU130" s="13">
        <f>MU128*Data!$B48/Data!$B42*Data!$B46/Data!$B4</f>
        <v>6.3292550213681617E-2</v>
      </c>
      <c r="MV130" s="13">
        <f>MV128*Data!$B48/Data!$B42*Data!$B46/Data!$B4</f>
        <v>5.8919879882759832E-2</v>
      </c>
      <c r="MW130" s="13">
        <f>MW128*Data!$B48/Data!$B42*Data!$B46/Data!$B4</f>
        <v>5.1879139519411172E-2</v>
      </c>
      <c r="MX130" s="13">
        <f>MX128*Data!$B48/Data!$B42*Data!$B46/Data!$B4</f>
        <v>3.5897017506173218E-2</v>
      </c>
      <c r="MY130" s="13">
        <f>MY128*Data!$B48/Data!$B42*Data!$B46/Data!$B4</f>
        <v>3.5897017506173218E-2</v>
      </c>
      <c r="MZ130" s="13">
        <f>MZ128*Data!$B48/Data!$B42*Data!$B46/Data!$B4</f>
        <v>3.5897017506173218E-2</v>
      </c>
      <c r="NA130" s="13">
        <f>NA128*Data!$B48/Data!$B42*Data!$B46/Data!$B4</f>
        <v>3.5897017506173218E-2</v>
      </c>
      <c r="NB130" s="13">
        <f>NB128*Data!$B48/Data!$B42*Data!$B46/Data!$B4</f>
        <v>4.4180944622982415E-2</v>
      </c>
      <c r="NC130" s="13" t="e">
        <f>NC128*Data!$B48/Data!$B42*Data!$B46/Data!$B4</f>
        <v>#N/A</v>
      </c>
      <c r="ND130" s="13" t="e">
        <f>ND128*Data!$B48/Data!$B42*Data!$B46/Data!$B4</f>
        <v>#N/A</v>
      </c>
      <c r="NE130" s="13" t="e">
        <f>NE128*Data!$B48/Data!$B42*Data!$B46/Data!$B4</f>
        <v>#N/A</v>
      </c>
      <c r="NF130" s="13" t="e">
        <f>NF128*Data!$B48/Data!$B42*Data!$B46/Data!$B4</f>
        <v>#N/A</v>
      </c>
      <c r="NG130" s="13" t="e">
        <f>NG128*Data!$B48/Data!$B42*Data!$B46/Data!$B4</f>
        <v>#N/A</v>
      </c>
      <c r="NH130" s="13" t="e">
        <f>NH128*Data!$B48/Data!$B42*Data!$B46/Data!$B4</f>
        <v>#N/A</v>
      </c>
      <c r="NI130" s="13" t="e">
        <f>NI128*Data!$B48/Data!$B42*Data!$B46/Data!$B4</f>
        <v>#N/A</v>
      </c>
    </row>
    <row r="131" spans="1:373" ht="15">
      <c r="B131" s="8" t="s">
        <v>1256</v>
      </c>
      <c r="C131" s="13">
        <f>C128*Data!$B48/Data!$B40/Data!$B4</f>
        <v>0.81599999999999995</v>
      </c>
      <c r="D131" s="13">
        <f>D128*Data!$B48/Data!$B40/Data!$B4</f>
        <v>2.2679999999999998</v>
      </c>
      <c r="E131" s="13">
        <f>E128*Data!$B48/Data!$B40/Data!$B4</f>
        <v>1.4508000000000001</v>
      </c>
      <c r="F131" s="13">
        <f>F128*Data!$B48/Data!$B40/Data!$B4</f>
        <v>1.4508000000000001</v>
      </c>
      <c r="G131" s="13">
        <f>G128*Data!$B48/Data!$B40/Data!$B4</f>
        <v>1.4508000000000001</v>
      </c>
      <c r="H131" s="13">
        <f>H128*Data!$B48/Data!$B40/Data!$B4</f>
        <v>0.48000000000000004</v>
      </c>
      <c r="I131" s="13">
        <f>I128*Data!$B48/Data!$B40/Data!$B4</f>
        <v>0.48000000000000004</v>
      </c>
      <c r="J131" s="13">
        <f>J128*Data!$B48/Data!$B40/Data!$B4</f>
        <v>0.72000000000000008</v>
      </c>
      <c r="K131" s="13">
        <f>K128*Data!$B48/Data!$B40/Data!$B4</f>
        <v>0.96000000000000008</v>
      </c>
      <c r="L131" s="13">
        <f>L128*Data!$B48/Data!$B40/Data!$B4</f>
        <v>0.48000000000000004</v>
      </c>
      <c r="M131" s="13">
        <f>M128*Data!$B48/Data!$B40/Data!$B4</f>
        <v>0.1242190344827586</v>
      </c>
      <c r="N131" s="13">
        <f>N128*Data!$B48/Data!$B40/Data!$B4</f>
        <v>0.25715586206896546</v>
      </c>
      <c r="O131" s="13">
        <f>O128*Data!$B48/Data!$B40/Data!$B4</f>
        <v>0.18000000000000002</v>
      </c>
      <c r="P131" s="13">
        <f>P128*Data!$B48/Data!$B40/Data!$B4</f>
        <v>0.18000000000000002</v>
      </c>
      <c r="Q131" s="13">
        <f>Q128*Data!$B48/Data!$B40/Data!$B4</f>
        <v>0.24000000000000002</v>
      </c>
      <c r="R131" s="13">
        <f>R128*Data!$B48/Data!$B40/Data!$B4</f>
        <v>6.3600000000000004E-2</v>
      </c>
      <c r="S131" s="13">
        <f>S128*Data!$B48/Data!$B40/Data!$B4</f>
        <v>0.20640000000000003</v>
      </c>
      <c r="T131" s="13">
        <f>T128*Data!$B48/Data!$B40/Data!$B4</f>
        <v>0.16181213793103449</v>
      </c>
      <c r="U131" s="13">
        <f>U128*Data!$B48/Data!$B40/Data!$B4</f>
        <v>0.163239724137931</v>
      </c>
      <c r="V131" s="13">
        <f>V128*Data!$B48/Data!$B40/Data!$B4</f>
        <v>0.16354427586206896</v>
      </c>
      <c r="W131" s="13">
        <f>W128*Data!$B48/Data!$B40/Data!$B4</f>
        <v>0.28534593103448269</v>
      </c>
      <c r="X131" s="13">
        <f>X128*Data!$B48/Data!$B40/Data!$B4</f>
        <v>0.30744496551724138</v>
      </c>
      <c r="Y131" s="13">
        <f>Y128*Data!$B48/Data!$B40/Data!$B4</f>
        <v>0.18360662068965519</v>
      </c>
      <c r="Z131" s="13">
        <f>Z128*Data!$B48/Data!$B40/Data!$B4</f>
        <v>0.185624275862069</v>
      </c>
      <c r="AA131" s="13">
        <f>AA128*Data!$B48/Data!$B40/Data!$B4</f>
        <v>0.18632855172413787</v>
      </c>
      <c r="AB131" s="13">
        <f>AB128*Data!$B48/Data!$B40/Data!$B4</f>
        <v>0.18450124137931034</v>
      </c>
      <c r="AC131" s="13">
        <f>AC128*Data!$B48/Data!$B40/Data!$B4</f>
        <v>0.19415172413793108</v>
      </c>
      <c r="AD131" s="13">
        <f>AD128*Data!$B48/Data!$B40/Data!$B4</f>
        <v>0.36508137931034479</v>
      </c>
      <c r="AE131" s="13">
        <f>AE128*Data!$B48/Data!$B40/Data!$B4</f>
        <v>0.37414179310344825</v>
      </c>
      <c r="AF131" s="13">
        <f>AF128*Data!$B48/Data!$B40/Data!$B4</f>
        <v>0.23423834482758618</v>
      </c>
      <c r="AG131" s="13">
        <f>AG128*Data!$B48/Data!$B40/Data!$B4</f>
        <v>0.21267227586206897</v>
      </c>
      <c r="AH131" s="13">
        <f>AH128*Data!$B48/Data!$B40/Data!$B4</f>
        <v>0.21261517241379313</v>
      </c>
      <c r="AI131" s="13">
        <f>AI128*Data!$B48/Data!$B40/Data!$B4</f>
        <v>0.19283834482758622</v>
      </c>
      <c r="AJ131" s="13">
        <f>AJ128*Data!$B48/Data!$B40/Data!$B4</f>
        <v>0.19213406896551721</v>
      </c>
      <c r="AK131" s="13">
        <f>AK128*Data!$B48/Data!$B40/Data!$B4</f>
        <v>0.38973103448275859</v>
      </c>
      <c r="AL131" s="13">
        <f>AL128*Data!$B48/Data!$B40/Data!$B4</f>
        <v>0.41455199999999998</v>
      </c>
      <c r="AM131" s="13">
        <f>AM128*Data!$B48/Data!$B40/Data!$B4</f>
        <v>3.3599999999999998E-2</v>
      </c>
      <c r="AN131" s="13">
        <f>AN128*Data!$B48/Data!$B40/Data!$B4</f>
        <v>0.20500137931034484</v>
      </c>
      <c r="AO131" s="13">
        <f>AO128*Data!$B48/Data!$B40/Data!$B4</f>
        <v>0.20359282758620689</v>
      </c>
      <c r="AP131" s="13">
        <f>AP128*Data!$B48/Data!$B40/Data!$B4</f>
        <v>0.20302179310344826</v>
      </c>
      <c r="AQ131" s="13">
        <f>AQ128*Data!$B48/Data!$B40/Data!$B4</f>
        <v>0.19443724137931034</v>
      </c>
      <c r="AR131" s="13">
        <f>AR128*Data!$B48/Data!$B40/Data!$B4</f>
        <v>0.22127586206896549</v>
      </c>
      <c r="AS131" s="13">
        <f>AS128*Data!$B48/Data!$B40/Data!$B4</f>
        <v>0.24733406896551724</v>
      </c>
      <c r="AT131" s="13">
        <f>AT128*Data!$B48/Data!$B40/Data!$B4</f>
        <v>0.20393544827586205</v>
      </c>
      <c r="AU131" s="13">
        <f>AU128*Data!$B48/Data!$B40/Data!$B4</f>
        <v>0.18459641379310346</v>
      </c>
      <c r="AV131" s="13">
        <f>AV128*Data!$B48/Data!$B40/Data!$B4</f>
        <v>0.48136303448275858</v>
      </c>
      <c r="AW131" s="13">
        <f>AW128*Data!$B48/Data!$B40/Data!$B4</f>
        <v>0.39024496551724136</v>
      </c>
      <c r="AX131" s="13">
        <f>AX128*Data!$B48/Data!$B40/Data!$B4</f>
        <v>0.36447227586206893</v>
      </c>
      <c r="AY131" s="13">
        <f>AY128*Data!$B48/Data!$B40/Data!$B4</f>
        <v>0.39974317241379304</v>
      </c>
      <c r="AZ131" s="13">
        <f>AZ128*Data!$B48/Data!$B40/Data!$B4</f>
        <v>0.59379972413793103</v>
      </c>
      <c r="BA131" s="13">
        <f>BA128*Data!$B48/Data!$B40/Data!$B4</f>
        <v>2.64E-2</v>
      </c>
      <c r="BB131" s="13">
        <f>BB128*Data!$B48/Data!$B40/Data!$B4</f>
        <v>0.46439999999999998</v>
      </c>
      <c r="BC131" s="13">
        <f>BC128*Data!$B48/Data!$B40/Data!$B4</f>
        <v>0.2167646896551724</v>
      </c>
      <c r="BD131" s="13">
        <f>BD128*Data!$B48/Data!$B40/Data!$B4</f>
        <v>0.21328137931034485</v>
      </c>
      <c r="BE131" s="13">
        <f>BE128*Data!$B48/Data!$B40/Data!$B4</f>
        <v>0.199824</v>
      </c>
      <c r="BF131" s="13">
        <f>BF128*Data!$B48/Data!$B40/Data!$B4</f>
        <v>0.22295089655172415</v>
      </c>
      <c r="BG131" s="13">
        <f>BG128*Data!$B48/Data!$B40/Data!$B4</f>
        <v>0.25831696551724131</v>
      </c>
      <c r="BH131" s="13">
        <f>BH128*Data!$B48/Data!$B40/Data!$B4</f>
        <v>0.19299062068965517</v>
      </c>
      <c r="BI131" s="13">
        <f>BI128*Data!$B48/Data!$B40/Data!$B4</f>
        <v>0.22645324137931036</v>
      </c>
      <c r="BJ131" s="13">
        <f>BJ128*Data!$B48/Data!$B40/Data!$B4</f>
        <v>0.20448744827586207</v>
      </c>
      <c r="BK131" s="13">
        <f>BK128*Data!$B48/Data!$B40/Data!$B4</f>
        <v>0.15313241379310344</v>
      </c>
      <c r="BL131" s="13">
        <f>BL128*Data!$B48/Data!$B40/Data!$B4</f>
        <v>0.16257351724137931</v>
      </c>
      <c r="BM131" s="13">
        <f>BM128*Data!$B48/Data!$B40/Data!$B4</f>
        <v>0.22789986206896551</v>
      </c>
      <c r="BN131" s="13">
        <f>BN128*Data!$B48/Data!$B40/Data!$B4</f>
        <v>0.23854013793103451</v>
      </c>
      <c r="BO131" s="13">
        <f>BO128*Data!$B48/Data!$B40/Data!$B4</f>
        <v>0.19822510344827585</v>
      </c>
      <c r="BP131" s="13">
        <f>BP128*Data!$B48/Data!$B40/Data!$B4</f>
        <v>0.16870262068965519</v>
      </c>
      <c r="BQ131" s="13">
        <f>BQ128*Data!$B48/Data!$B40/Data!$B4</f>
        <v>0.17304248275862069</v>
      </c>
      <c r="BR131" s="13">
        <f>BR128*Data!$B48/Data!$B40/Data!$B4</f>
        <v>0.16413434482758615</v>
      </c>
      <c r="BS131" s="13">
        <f>BS128*Data!$B48/Data!$B40/Data!$B4</f>
        <v>0.17608799999999999</v>
      </c>
      <c r="BT131" s="13">
        <f>BT128*Data!$B48/Data!$B40/Data!$B4</f>
        <v>0.29547227586206892</v>
      </c>
      <c r="BU131" s="13">
        <f>BU128*Data!$B48/Data!$B40/Data!$B4</f>
        <v>0.29585296551724144</v>
      </c>
      <c r="BV131" s="13">
        <f>BV128*Data!$B48/Data!$B40/Data!$B4</f>
        <v>0.28165324137931036</v>
      </c>
      <c r="BW131" s="13">
        <f>BW128*Data!$B48/Data!$B40/Data!$B4</f>
        <v>0.21752606896551727</v>
      </c>
      <c r="BX131" s="13">
        <f>BX128*Data!$B48/Data!$B40/Data!$B4</f>
        <v>0.21996248275862074</v>
      </c>
      <c r="BY131" s="13">
        <f>BY128*Data!$B48/Data!$B40/Data!$B4</f>
        <v>0.2436033103448276</v>
      </c>
      <c r="BZ131" s="13">
        <f>BZ128*Data!$B48/Data!$B40/Data!$B4</f>
        <v>0.21010262068965516</v>
      </c>
      <c r="CA131" s="13">
        <f>CA128*Data!$B48/Data!$B40/Data!$B4</f>
        <v>0.25403420689655176</v>
      </c>
      <c r="CB131" s="13">
        <f>CB128*Data!$B48/Data!$B40/Data!$B4</f>
        <v>0.30360000000000004</v>
      </c>
      <c r="CC131" s="13">
        <f>CC128*Data!$B48/Data!$B40/Data!$B4</f>
        <v>0.20115641379310342</v>
      </c>
      <c r="CD131" s="13">
        <f>CD128*Data!$B48/Data!$B40/Data!$B4</f>
        <v>0.12000000000000001</v>
      </c>
      <c r="CE131" s="13">
        <f>CE128*Data!$B48/Data!$B40/Data!$B4</f>
        <v>0.12000000000000001</v>
      </c>
      <c r="CF131" s="13">
        <f>CF128*Data!$B48/Data!$B40/Data!$B4</f>
        <v>0.12000000000000001</v>
      </c>
      <c r="CG131" s="13">
        <f>CG128*Data!$B48/Data!$B40/Data!$B4</f>
        <v>0.12000000000000001</v>
      </c>
      <c r="CH131" s="13">
        <f>CH128*Data!$B48/Data!$B40/Data!$B4</f>
        <v>0.12000000000000001</v>
      </c>
      <c r="CI131" s="13">
        <f>CI128*Data!$B48/Data!$B40/Data!$B4</f>
        <v>0.12000000000000001</v>
      </c>
      <c r="CJ131" s="13">
        <f>CJ128*Data!$B48/Data!$B40/Data!$B4</f>
        <v>0.12000000000000001</v>
      </c>
      <c r="CK131" s="13">
        <f>CK128*Data!$B48/Data!$B40/Data!$B4</f>
        <v>0.12000000000000001</v>
      </c>
      <c r="CL131" s="13">
        <f>CL128*Data!$B48/Data!$B40/Data!$B4</f>
        <v>0.12000000000000001</v>
      </c>
      <c r="CM131" s="13">
        <f>CM128*Data!$B48/Data!$B40/Data!$B4</f>
        <v>0.12000000000000001</v>
      </c>
      <c r="CN131" s="13">
        <f>CN128*Data!$B48/Data!$B40/Data!$B4</f>
        <v>0.12000000000000001</v>
      </c>
      <c r="CO131" s="13">
        <f>CO128*Data!$B48/Data!$B40/Data!$B4</f>
        <v>0.12000000000000001</v>
      </c>
      <c r="CP131" s="13">
        <f>CP128*Data!$B48/Data!$B40/Data!$B4</f>
        <v>0.12000000000000001</v>
      </c>
      <c r="CQ131" s="13">
        <f>CQ128*Data!$B48/Data!$B40/Data!$B4</f>
        <v>0.41527531034482756</v>
      </c>
      <c r="CR131" s="13">
        <f>CR128*Data!$B48/Data!$B40/Data!$B4</f>
        <v>0.18769903448275863</v>
      </c>
      <c r="CS131" s="13">
        <f>CS128*Data!$B48/Data!$B40/Data!$B4</f>
        <v>8.8800000000000004E-2</v>
      </c>
      <c r="CT131" s="13">
        <f>CT128*Data!$B48/Data!$B40/Data!$B4</f>
        <v>0.14726979310344826</v>
      </c>
      <c r="CU131" s="13">
        <f>CU128*Data!$B48/Data!$B40/Data!$B4</f>
        <v>0.15928055172413791</v>
      </c>
      <c r="CV131" s="13">
        <f>CV128*Data!$B48/Data!$B40/Data!$B4</f>
        <v>0.1938471724137931</v>
      </c>
      <c r="CW131" s="13">
        <f>CW128*Data!$B48/Data!$B40/Data!$B4</f>
        <v>0.19934813793103448</v>
      </c>
      <c r="CX131" s="13">
        <f>CX128*Data!$B48/Data!$B40/Data!$B4</f>
        <v>0.21451862068965516</v>
      </c>
      <c r="CY131" s="13">
        <f>CY128*Data!$B48/Data!$B40/Data!$B4</f>
        <v>0.18252165517241378</v>
      </c>
      <c r="CZ131" s="13">
        <f>CZ128*Data!$B48/Data!$B40/Data!$B4</f>
        <v>0.18924082758620692</v>
      </c>
      <c r="DA131" s="13">
        <f>DA128*Data!$B48/Data!$B40/Data!$B4</f>
        <v>0.4369746206896552</v>
      </c>
      <c r="DB131" s="13">
        <f>DB128*Data!$B48/Data!$B40/Data!$B4</f>
        <v>0</v>
      </c>
      <c r="DC131" s="13">
        <f>DC128*Data!$B48/Data!$B40/Data!$B4</f>
        <v>0</v>
      </c>
      <c r="DD131" s="13">
        <f>DD128*Data!$B48/Data!$B40/Data!$B4</f>
        <v>0.24000000000000002</v>
      </c>
      <c r="DE131" s="13">
        <f>DE128*Data!$B48/Data!$B40/Data!$B4</f>
        <v>0.43425268965517244</v>
      </c>
      <c r="DF131" s="13">
        <f>DF128*Data!$B48/Data!$B40/Data!$B4</f>
        <v>0.41478041379310343</v>
      </c>
      <c r="DG131" s="13">
        <f>DG128*Data!$B48/Data!$B40/Data!$B4</f>
        <v>0.93750537931034494</v>
      </c>
      <c r="DH131" s="13">
        <f>DH128*Data!$B48/Data!$B40/Data!$B4</f>
        <v>0.67646648275862065</v>
      </c>
      <c r="DI131" s="13">
        <f>DI128*Data!$B48/Data!$B40/Data!$B4</f>
        <v>0.36000000000000004</v>
      </c>
      <c r="DJ131" s="13">
        <v>0</v>
      </c>
      <c r="DK131" s="13">
        <f>DK128*Data!$B48/Data!$B40/Data!$B4</f>
        <v>0.36000000000000004</v>
      </c>
      <c r="DL131" s="13">
        <f>DL128*Data!$B48/Data!$B40/Data!$B4</f>
        <v>0.93514510344827606</v>
      </c>
      <c r="DM131" s="13">
        <f>DM128*Data!$B48/Data!$B40/Data!$B4</f>
        <v>0.23130703448275863</v>
      </c>
      <c r="DN131" s="13">
        <f>DN128*Data!$B48/Data!$B40/Data!$B4</f>
        <v>0.18145572413793104</v>
      </c>
      <c r="DO131" s="13">
        <f>DO128*Data!$B48/Data!$B40/Data!$B4</f>
        <v>0.18056110344827589</v>
      </c>
      <c r="DP131" s="13">
        <f>DP128*Data!$B48/Data!$B40/Data!$B4</f>
        <v>0.16639944827586206</v>
      </c>
      <c r="DQ131" s="13">
        <f>DQ128*Data!$B48/Data!$B40/Data!$B4</f>
        <v>0.18436799999999998</v>
      </c>
      <c r="DR131" s="13">
        <f>DR128*Data!$B48/Data!$B40/Data!$B4</f>
        <v>0.25888800000000001</v>
      </c>
      <c r="DS131" s="13">
        <f>DS128*Data!$B48/Data!$B40/Data!$B4</f>
        <v>0.19788248275862072</v>
      </c>
      <c r="DT131" s="13">
        <f>DT128*Data!$B48/Data!$B40/Data!$B4</f>
        <v>0.17854344827586205</v>
      </c>
      <c r="DU131" s="13">
        <f>DU128*Data!$B48/Data!$B40/Data!$B4</f>
        <v>0.17167200000000002</v>
      </c>
      <c r="DV131" s="13">
        <f>DV128*Data!$B48/Data!$B40/Data!$B4</f>
        <v>0.15665379310344829</v>
      </c>
      <c r="DW131" s="13">
        <f>DW128*Data!$B48/Data!$B40/Data!$B4</f>
        <v>0.16011806896551725</v>
      </c>
      <c r="DX131" s="13">
        <f>DX128*Data!$B48/Data!$B40/Data!$B4</f>
        <v>0.21773544827586211</v>
      </c>
      <c r="DY131" s="13">
        <f>DY128*Data!$B48/Data!$B40/Data!$B4</f>
        <v>0.24948496551724139</v>
      </c>
      <c r="DZ131" s="13">
        <f>DZ128*Data!$B48/Data!$B40/Data!$B4</f>
        <v>0.22868027586206896</v>
      </c>
      <c r="EA131" s="13">
        <f>EA128*Data!$B48/Data!$B40/Data!$B4</f>
        <v>0.20494427586206898</v>
      </c>
      <c r="EB131" s="13">
        <f>EB128*Data!$B48/Data!$B40/Data!$B4</f>
        <v>0.18276910344827588</v>
      </c>
      <c r="EC131" s="13">
        <f>EC128*Data!$B48/Data!$B40/Data!$B4</f>
        <v>0.18855558620689658</v>
      </c>
      <c r="ED131" s="13">
        <f>ED128*Data!$B48/Data!$B40/Data!$B4</f>
        <v>0.17233820689655169</v>
      </c>
      <c r="EE131" s="13">
        <f>EE128*Data!$B48/Data!$B40/Data!$B4</f>
        <v>0.40838482758620681</v>
      </c>
      <c r="EF131" s="13">
        <f>EF128*Data!$B48/Data!$B40/Data!$B4</f>
        <v>0.41023117241379314</v>
      </c>
      <c r="EG131" s="13">
        <f>EG128*Data!$B48/Data!$B40/Data!$B4</f>
        <v>0.28892441379310341</v>
      </c>
      <c r="EH131" s="13">
        <f>EH128*Data!$B48/Data!$B40/Data!$B4</f>
        <v>0.18179834482758622</v>
      </c>
      <c r="EI131" s="13">
        <f>EI128*Data!$B48/Data!$B40/Data!$B4</f>
        <v>0.16782703448275862</v>
      </c>
      <c r="EJ131" s="13">
        <f>EJ128*Data!$B48/Data!$B40/Data!$B4</f>
        <v>0.68823487171815367</v>
      </c>
      <c r="EK131" s="13">
        <f>EK128*Data!$B48/Data!$B40/Data!$B4</f>
        <v>0.51152591816889825</v>
      </c>
      <c r="EL131" s="13">
        <f>EL128*Data!$B48/Data!$B40/Data!$B4</f>
        <v>0.51827675966788833</v>
      </c>
      <c r="EM131" s="13">
        <f>EM128*Data!$B48/Data!$B40/Data!$B4</f>
        <v>0.68323625551649314</v>
      </c>
      <c r="EN131" s="13">
        <f>EN128*Data!$B48/Data!$B40/Data!$B4</f>
        <v>0.41330840002992009</v>
      </c>
      <c r="EO131" s="13">
        <f>EO128*Data!$B48/Data!$B40/Data!$B4</f>
        <v>0.77032858034988927</v>
      </c>
      <c r="EP131" s="13">
        <f>EP128*Data!$B48/Data!$B40/Data!$B4</f>
        <v>0.61105344113587079</v>
      </c>
      <c r="EQ131" s="13">
        <f>EQ128*Data!$B48/Data!$B40/Data!$B4</f>
        <v>0.71040807219996815</v>
      </c>
      <c r="ER131" s="13">
        <f>ER128*Data!$B48/Data!$B40/Data!$B4</f>
        <v>0.60078548065742343</v>
      </c>
      <c r="ES131" s="13">
        <f>ES128*Data!$B48/Data!$B40/Data!$B4</f>
        <v>0.61432978781758818</v>
      </c>
      <c r="ET131" s="13">
        <f>ET128*Data!$B48/Data!$B40/Data!$B4</f>
        <v>0.69239792543709644</v>
      </c>
      <c r="EU131" s="13">
        <f>EU128*Data!$B48/Data!$B40/Data!$B4</f>
        <v>0.55919263968883237</v>
      </c>
      <c r="EV131" s="13">
        <f>EV128*Data!$B48/Data!$B40/Data!$B4</f>
        <v>0.50590679602393251</v>
      </c>
      <c r="EW131" s="13">
        <f>EW128*Data!$B48/Data!$B40/Data!$B4</f>
        <v>0.8025735015975124</v>
      </c>
      <c r="EX131" s="13">
        <f>EX128*Data!$B48/Data!$B40/Data!$B4</f>
        <v>0.8589369897063811</v>
      </c>
      <c r="EY131" s="13">
        <f>EY128*Data!$B48/Data!$B40/Data!$B4</f>
        <v>0.68757320667215194</v>
      </c>
      <c r="EZ131" s="13">
        <f>EZ128*Data!$B48/Data!$B40/Data!$B4</f>
        <v>0.67357355658978069</v>
      </c>
      <c r="FA131" s="13">
        <f>FA128*Data!$B48/Data!$B40/Data!$B4</f>
        <v>0.77081692187683637</v>
      </c>
      <c r="FB131" s="13">
        <f>FB128*Data!$B48/Data!$B40/Data!$B4</f>
        <v>0.59463333763999482</v>
      </c>
      <c r="FC131" s="13">
        <f>FC128*Data!$B48/Data!$B40/Data!$B4</f>
        <v>0.31330708894479797</v>
      </c>
      <c r="FD131" s="13">
        <f>FD128*Data!$B48/Data!$B40/Data!$B4</f>
        <v>0.30170312268758337</v>
      </c>
      <c r="FE131" s="13">
        <f>FE128*Data!$B48/Data!$B40/Data!$B4</f>
        <v>0.28095663756104777</v>
      </c>
      <c r="FF131" s="13">
        <f>FF128*Data!$B48/Data!$B40/Data!$B4</f>
        <v>0.27691283113807902</v>
      </c>
      <c r="FG131" s="13">
        <f>FG128*Data!$B48/Data!$B40/Data!$B4</f>
        <v>0.33333831582063034</v>
      </c>
      <c r="FH131" s="13">
        <f>FH128*Data!$B48/Data!$B40/Data!$B4</f>
        <v>0.33536021903211488</v>
      </c>
      <c r="FI131" s="13">
        <f>FI128*Data!$B48/Data!$B40/Data!$B4</f>
        <v>0.32350451383750189</v>
      </c>
      <c r="FJ131" s="13">
        <f>FJ128*Data!$B48/Data!$B40/Data!$B4</f>
        <v>0.21302708302501105</v>
      </c>
      <c r="FK131" s="13">
        <f>FK128*Data!$B48/Data!$B40/Data!$B4</f>
        <v>0.19761980947633248</v>
      </c>
      <c r="FL131" s="13">
        <f>FL128*Data!$B48/Data!$B40/Data!$B4</f>
        <v>0.18972361994968182</v>
      </c>
      <c r="FM131" s="13">
        <f>FM128*Data!$B48/Data!$B40/Data!$B4</f>
        <v>0.18199023845450843</v>
      </c>
      <c r="FN131" s="13">
        <f>FN128*Data!$B48/Data!$B40/Data!$B4</f>
        <v>0.27950789995560155</v>
      </c>
      <c r="FO131" s="13">
        <f>FO128*Data!$B48/Data!$B40/Data!$B4</f>
        <v>0.29115406245375158</v>
      </c>
      <c r="FP131" s="13">
        <f>FP128*Data!$B48/Data!$B40/Data!$B4</f>
        <v>0.27315544768388328</v>
      </c>
      <c r="FQ131" s="13">
        <f>FQ128*Data!$B48/Data!$B40/Data!$B4</f>
        <v>0.2086259188002566</v>
      </c>
      <c r="FR131" s="13">
        <f>FR128*Data!$B48/Data!$B40/Data!$B4</f>
        <v>0.19322731845873731</v>
      </c>
      <c r="FS131" s="13">
        <f>FS128*Data!$B48/Data!$B40/Data!$B4</f>
        <v>0.17023051111978155</v>
      </c>
      <c r="FT131" s="13">
        <f>FT128*Data!$B48/Data!$B40/Data!$B4</f>
        <v>0.16578833561991768</v>
      </c>
      <c r="FU131" s="13">
        <f>FU128*Data!$B48/Data!$B40/Data!$B4</f>
        <v>0.28949977800799176</v>
      </c>
      <c r="FV131" s="13">
        <f>FV128*Data!$B48/Data!$B40/Data!$B4</f>
        <v>0.30669908454724198</v>
      </c>
      <c r="FW131" s="13">
        <f>FW128*Data!$B48/Data!$B40/Data!$B4</f>
        <v>0.19601665997166964</v>
      </c>
      <c r="FX131" s="13">
        <f>FX128*Data!$B48/Data!$B40/Data!$B4</f>
        <v>0.1994901125152414</v>
      </c>
      <c r="FY131" s="13">
        <f>FY128*Data!$B48/Data!$B40/Data!$B4</f>
        <v>0.18961388968944481</v>
      </c>
      <c r="FZ131" s="13">
        <f>FZ128*Data!$B48/Data!$B40/Data!$B4</f>
        <v>0.18259464259286665</v>
      </c>
      <c r="GA131" s="13">
        <f>GA128*Data!$B48/Data!$B40/Data!$B4</f>
        <v>0.19075610988349243</v>
      </c>
      <c r="GB131" s="13">
        <f>GB128*Data!$B48/Data!$B40/Data!$B4</f>
        <v>0.24880438064229685</v>
      </c>
      <c r="GC131" s="13">
        <f>GC128*Data!$B48/Data!$B40/Data!$B4</f>
        <v>0.30224946520107093</v>
      </c>
      <c r="GD131" s="13">
        <f>GD128*Data!$B48/Data!$B40/Data!$B4</f>
        <v>0.22302205120615654</v>
      </c>
      <c r="GE131" s="13">
        <f>GE128*Data!$B48/Data!$B40/Data!$B4</f>
        <v>0.25268506254814488</v>
      </c>
      <c r="GF131" s="13">
        <f>GF128*Data!$B48/Data!$B40/Data!$B4</f>
        <v>0.24833912781144477</v>
      </c>
      <c r="GG131" s="13">
        <f>GG128*Data!$B48/Data!$B40/Data!$B4</f>
        <v>0.24213064961615866</v>
      </c>
      <c r="GH131" s="13">
        <f>GH128*Data!$B48/Data!$B40/Data!$B4</f>
        <v>0.24213064961615866</v>
      </c>
      <c r="GI131" s="13">
        <f>GI128*Data!$B48/Data!$B40/Data!$B4</f>
        <v>0.45227569714544874</v>
      </c>
      <c r="GJ131" s="13">
        <f>GJ128*Data!$B48/Data!$B40/Data!$B4</f>
        <v>0.47521721801514538</v>
      </c>
      <c r="GK131" s="13">
        <f>GK128*Data!$B48/Data!$B40/Data!$B4</f>
        <v>0.45554850538062969</v>
      </c>
      <c r="GL131" s="13">
        <f>GL128*Data!$B48/Data!$B40/Data!$B4</f>
        <v>0.25527776977297756</v>
      </c>
      <c r="GM131" s="13">
        <f>GM128*Data!$B48/Data!$B40/Data!$B4</f>
        <v>0.25227450189329548</v>
      </c>
      <c r="GN131" s="13">
        <f>GN128*Data!$B48/Data!$B40/Data!$B4</f>
        <v>0.24701878310385184</v>
      </c>
      <c r="GO131" s="13">
        <f>GO128*Data!$B48/Data!$B40/Data!$B4</f>
        <v>0.24596763934596297</v>
      </c>
      <c r="GP131" s="13">
        <f>GP128*Data!$B48/Data!$B40/Data!$B4</f>
        <v>0.28782763599937911</v>
      </c>
      <c r="GQ131" s="13">
        <f>GQ128*Data!$B48/Data!$B40/Data!$B4</f>
        <v>0.27997779138121426</v>
      </c>
      <c r="GR131" s="13">
        <f>GR128*Data!$B48/Data!$B40/Data!$B4</f>
        <v>0.26320067249141088</v>
      </c>
      <c r="GS131" s="13">
        <f>GS128*Data!$B48/Data!$B40/Data!$B4</f>
        <v>0.24311430538022419</v>
      </c>
      <c r="GT131" s="13">
        <f>GT128*Data!$B48/Data!$B40/Data!$B4</f>
        <v>0.24011289420269055</v>
      </c>
      <c r="GU131" s="13">
        <f>GU128*Data!$B48/Data!$B40/Data!$B4</f>
        <v>0.24011289420269055</v>
      </c>
      <c r="GV131" s="13">
        <f>GV128*Data!$B48/Data!$B40/Data!$B4</f>
        <v>0.24011289420269055</v>
      </c>
      <c r="GW131" s="13">
        <f>GW128*Data!$B48/Data!$B40/Data!$B4</f>
        <v>0.28245331427550474</v>
      </c>
      <c r="GX131" s="13">
        <f>GX128*Data!$B48/Data!$B40/Data!$B4</f>
        <v>0.28245331427550474</v>
      </c>
      <c r="GY131" s="13">
        <f>GY128*Data!$B48/Data!$B40/Data!$B4</f>
        <v>0.32914861532964079</v>
      </c>
      <c r="GZ131" s="13">
        <f>GZ128*Data!$B48/Data!$B40/Data!$B4</f>
        <v>0.25937194925853135</v>
      </c>
      <c r="HA131" s="13">
        <f>HA128*Data!$B48/Data!$B40/Data!$B4</f>
        <v>0.62948934998961792</v>
      </c>
      <c r="HB131" s="13">
        <f>HB128*Data!$B48/Data!$B40/Data!$B4</f>
        <v>0.50359147999169451</v>
      </c>
      <c r="HC131" s="13">
        <f>HC128*Data!$B48/Data!$B40/Data!$B4</f>
        <v>0.45323233199252511</v>
      </c>
      <c r="HD131" s="13">
        <f>HD128*Data!$B48/Data!$B40/Data!$B4</f>
        <v>0.53165976753956046</v>
      </c>
      <c r="HE131" s="13">
        <f>HE128*Data!$B48/Data!$B40/Data!$B4</f>
        <v>0.70484610578060658</v>
      </c>
      <c r="HF131" s="13">
        <f>HF128*Data!$B48/Data!$B40/Data!$B4</f>
        <v>0.59893419093562017</v>
      </c>
      <c r="HG131" s="13">
        <f>HG128*Data!$B48/Data!$B40/Data!$B4</f>
        <v>0.4861957000774223</v>
      </c>
      <c r="HH131" s="13">
        <f>HH128*Data!$B48/Data!$B40/Data!$B4</f>
        <v>0.52406741706866766</v>
      </c>
      <c r="HI131" s="13">
        <f>HI128*Data!$B48/Data!$B40/Data!$B4</f>
        <v>1.033897873860997</v>
      </c>
      <c r="HJ131" s="13">
        <f>HJ128*Data!$B48/Data!$B40/Data!$B4</f>
        <v>0.80086057530820065</v>
      </c>
      <c r="HK131" s="13">
        <f>HK128*Data!$B48/Data!$B40/Data!$B4</f>
        <v>0.85214519206717865</v>
      </c>
      <c r="HL131" s="13">
        <f>HL128*Data!$B48/Data!$B40/Data!$B4</f>
        <v>1.1245971294145671</v>
      </c>
      <c r="HM131" s="13">
        <f>HM128*Data!$B48/Data!$B40/Data!$B4</f>
        <v>1.0625997260437139</v>
      </c>
      <c r="HN131" s="13">
        <f>HN128*Data!$B48/Data!$B40/Data!$B4</f>
        <v>0.76274105572429651</v>
      </c>
      <c r="HO131" s="13">
        <f>HO128*Data!$B48/Data!$B40/Data!$B4</f>
        <v>0.22299171087533154</v>
      </c>
      <c r="HP131" s="13">
        <f>HP128*Data!$B48/Data!$B40/Data!$B4</f>
        <v>0.19717161803713532</v>
      </c>
      <c r="HQ131" s="13">
        <f>HQ128*Data!$B48/Data!$B40/Data!$B4</f>
        <v>0.19482433687002659</v>
      </c>
      <c r="HR131" s="13">
        <f>HR128*Data!$B48/Data!$B40/Data!$B4</f>
        <v>0.21196452254641918</v>
      </c>
      <c r="HS131" s="13">
        <f>HS128*Data!$B48/Data!$B40/Data!$B4</f>
        <v>0.24023255968169754</v>
      </c>
      <c r="HT131" s="13">
        <f>HT128*Data!$B48/Data!$B40/Data!$B4</f>
        <v>0.21249071618037138</v>
      </c>
      <c r="HU131" s="13">
        <f>HU128*Data!$B48/Data!$B40/Data!$B4</f>
        <v>0.20569595490716169</v>
      </c>
      <c r="HV131" s="13">
        <f>HV128*Data!$B48/Data!$B40/Data!$B4</f>
        <v>0.18778249336870023</v>
      </c>
      <c r="HW131" s="13">
        <f>HW128*Data!$B48/Data!$B40/Data!$B4</f>
        <v>0.385997347480106</v>
      </c>
      <c r="HX131" s="13">
        <f>HX128*Data!$B48/Data!$B40/Data!$B4</f>
        <v>0.30338037135278512</v>
      </c>
      <c r="HY131" s="13">
        <f>HY128*Data!$B48/Data!$B40/Data!$B4</f>
        <v>0.38332456782218971</v>
      </c>
      <c r="HZ131" s="13">
        <f>HZ128*Data!$B48/Data!$B40/Data!$B4</f>
        <v>0.52834111405835549</v>
      </c>
      <c r="IA131" s="13">
        <f>IA128*Data!$B48/Data!$B40/Data!$B4</f>
        <v>0.59990943396226415</v>
      </c>
      <c r="IB131" s="13">
        <f>IB128*Data!$B48/Data!$B40/Data!$B4</f>
        <v>0.27422839229735785</v>
      </c>
      <c r="IC131" s="13">
        <f>IC128*Data!$B48/Data!$B40/Data!$B4</f>
        <v>0.25669359605911346</v>
      </c>
      <c r="ID131" s="13">
        <f>ID128*Data!$B48/Data!$B40/Data!$B4</f>
        <v>0.23757671294223018</v>
      </c>
      <c r="IE131" s="13">
        <f>IE128*Data!$B48/Data!$B40/Data!$B4</f>
        <v>0.22149216300940439</v>
      </c>
      <c r="IF131" s="13">
        <f>IF128*Data!$B48/Data!$B40/Data!$B4</f>
        <v>0.30007399425287345</v>
      </c>
      <c r="IG131" s="13">
        <f>IG128*Data!$B48/Data!$B40/Data!$B4</f>
        <v>0.33754482758620674</v>
      </c>
      <c r="IH131" s="13">
        <f>IH128*Data!$B48/Data!$B40/Data!$B4</f>
        <v>0.33858577586206884</v>
      </c>
      <c r="II131" s="13">
        <f>II128*Data!$B48/Data!$B40/Data!$B4</f>
        <v>0.27124137931034481</v>
      </c>
      <c r="IJ131" s="13">
        <f>IJ128*Data!$B48/Data!$B40/Data!$B4</f>
        <v>0.26410344827586196</v>
      </c>
      <c r="IK131" s="13">
        <f>IK128*Data!$B48/Data!$B40/Data!$B4</f>
        <v>0.25934482758620686</v>
      </c>
      <c r="IL131" s="13">
        <f>IL128*Data!$B48/Data!$B40/Data!$B4</f>
        <v>0.25696551724137928</v>
      </c>
      <c r="IM131" s="13">
        <f>IM128*Data!$B48/Data!$B40/Data!$B4</f>
        <v>0.2664827586206896</v>
      </c>
      <c r="IN131" s="13">
        <f>IN128*Data!$B48/Data!$B40/Data!$B4</f>
        <v>0.28279802955665001</v>
      </c>
      <c r="IO131" s="13">
        <f>IO128*Data!$B48/Data!$B40/Data!$B4</f>
        <v>0.26104433497536939</v>
      </c>
      <c r="IP131" s="13">
        <f>IP128*Data!$B48/Data!$B40/Data!$B4</f>
        <v>0.91069307743904959</v>
      </c>
      <c r="IQ131" s="13">
        <f>IQ128*Data!$B48/Data!$B40/Data!$B4</f>
        <v>0.8710977262460472</v>
      </c>
      <c r="IR131" s="13">
        <f>IR128*Data!$B48/Data!$B40/Data!$B4</f>
        <v>1.2044560236154473</v>
      </c>
      <c r="IS131" s="13">
        <f>IS128*Data!$B48/Data!$B40/Data!$B4</f>
        <v>0.93784466422140333</v>
      </c>
      <c r="IT131" s="13">
        <f>IT128*Data!$B48/Data!$B40/Data!$B4</f>
        <v>1.1729157255433418</v>
      </c>
      <c r="IU131" s="13">
        <f>IU128*Data!$B48/Data!$B40/Data!$B4</f>
        <v>1.2596101707440803</v>
      </c>
      <c r="IV131" s="13">
        <f>IV128*Data!$B48/Data!$B40/Data!$B4</f>
        <v>1.0390001505797322</v>
      </c>
      <c r="IW131" s="13">
        <f>IW128*Data!$B48/Data!$B40/Data!$B4</f>
        <v>0.91911551782053225</v>
      </c>
      <c r="IX131" s="13">
        <f>IX128*Data!$B48/Data!$B40/Data!$B4</f>
        <v>0.86851930954583301</v>
      </c>
      <c r="IY131" s="13">
        <f>IY128*Data!$B48/Data!$B40/Data!$B4</f>
        <v>1.231533239707568</v>
      </c>
      <c r="IZ131" s="13">
        <f>IZ128*Data!$B48/Data!$B40/Data!$B4</f>
        <v>1.231533239707568</v>
      </c>
      <c r="JA131" s="13">
        <f>JA128*Data!$B48/Data!$B40/Data!$B4</f>
        <v>1.0347593336385905</v>
      </c>
      <c r="JB131" s="13">
        <f>JB128*Data!$B48/Data!$B40/Data!$B4</f>
        <v>0.96690626258032197</v>
      </c>
      <c r="JC131" s="13">
        <f>JC128*Data!$B48/Data!$B40/Data!$B4</f>
        <v>0.98512606869782005</v>
      </c>
      <c r="JD131" s="13">
        <f>JD128*Data!$B48/Data!$B40/Data!$B4</f>
        <v>0.64648898258294429</v>
      </c>
      <c r="JE131" s="13">
        <f>JE128*Data!$B48/Data!$B40/Data!$B4</f>
        <v>0.32517656979370563</v>
      </c>
      <c r="JF131" s="13">
        <f>JF128*Data!$B48/Data!$B40/Data!$B4</f>
        <v>0.31266977864779394</v>
      </c>
      <c r="JG131" s="13">
        <f>JG128*Data!$B48/Data!$B40/Data!$B4</f>
        <v>0.31246474928474632</v>
      </c>
      <c r="JH131" s="13">
        <f>JH128*Data!$B48/Data!$B40/Data!$B4</f>
        <v>0.39720283089896086</v>
      </c>
      <c r="JI131" s="13">
        <f>JI128*Data!$B48/Data!$B40/Data!$B4</f>
        <v>0.42557446167745827</v>
      </c>
      <c r="JJ131" s="13">
        <f>JJ128*Data!$B48/Data!$B40/Data!$B4</f>
        <v>0.34491480198765256</v>
      </c>
      <c r="JK131" s="13">
        <f>JK128*Data!$B48/Data!$B40/Data!$B4</f>
        <v>0.33943996386086439</v>
      </c>
      <c r="JL131" s="13">
        <f>JL128*Data!$B48/Data!$B40/Data!$B4</f>
        <v>0.31562586584911906</v>
      </c>
      <c r="JM131" s="13">
        <f>JM128*Data!$B48/Data!$B40/Data!$B4</f>
        <v>0.64655495084647308</v>
      </c>
      <c r="JN131" s="13">
        <f>JN128*Data!$B48/Data!$B40/Data!$B4</f>
        <v>0.57709036935057079</v>
      </c>
      <c r="JO131" s="13">
        <f>JO128*Data!$B48/Data!$B40/Data!$B4</f>
        <v>0.97250414094262938</v>
      </c>
      <c r="JP131" s="13">
        <f>JP128*Data!$B48/Data!$B40/Data!$B4</f>
        <v>1.1904834028726827</v>
      </c>
      <c r="JQ131" s="13">
        <f>JQ128*Data!$B48/Data!$B40/Data!$B4</f>
        <v>0.79918516963338293</v>
      </c>
      <c r="JR131" s="13">
        <f>JR128*Data!$B48/Data!$B40/Data!$B4</f>
        <v>0.49106682239049892</v>
      </c>
      <c r="JS131" s="13">
        <f>JS128*Data!$B48/Data!$B40/Data!$B4</f>
        <v>0.41425190045232024</v>
      </c>
      <c r="JT131" s="13">
        <f>JT128*Data!$B48/Data!$B40/Data!$B4</f>
        <v>0.38407460969089313</v>
      </c>
      <c r="JU131" s="13">
        <f>JU128*Data!$B48/Data!$B40/Data!$B4</f>
        <v>0.3648708792063482</v>
      </c>
      <c r="JV131" s="13">
        <f>JV128*Data!$B48/Data!$B40/Data!$B4</f>
        <v>0.62629210964172732</v>
      </c>
      <c r="JW131" s="13">
        <f>JW128*Data!$B48/Data!$B40/Data!$B4</f>
        <v>0.8635427734017217</v>
      </c>
      <c r="JX131" s="13">
        <f>JX128*Data!$B48/Data!$B40/Data!$B4</f>
        <v>0.5898288648824429</v>
      </c>
      <c r="JY131" s="13">
        <f>JY128*Data!$B48/Data!$B40/Data!$B4</f>
        <v>0.46637631176751299</v>
      </c>
      <c r="JZ131" s="13">
        <f>JZ128*Data!$B48/Data!$B40/Data!$B4</f>
        <v>0.42865469831572889</v>
      </c>
      <c r="KA131" s="13">
        <f>KA128*Data!$B48/Data!$B40/Data!$B4</f>
        <v>0.8574939519633874</v>
      </c>
      <c r="KB131" s="13">
        <f>KB128*Data!$B48/Data!$B40/Data!$B4</f>
        <v>0.73793950673772246</v>
      </c>
      <c r="KC131" s="13">
        <f>KC128*Data!$B48/Data!$B40/Data!$B4</f>
        <v>0.88635192150061659</v>
      </c>
      <c r="KD131" s="13">
        <f>KD128*Data!$B48/Data!$B40/Data!$B4</f>
        <v>0.89047448857736355</v>
      </c>
      <c r="KE131" s="13">
        <f>KE128*Data!$B48/Data!$B40/Data!$B4</f>
        <v>0.70155966042888473</v>
      </c>
      <c r="KF131" s="13">
        <f>KF128*Data!$B48/Data!$B40/Data!$B4</f>
        <v>1.3400295550290158</v>
      </c>
      <c r="KG131" s="13">
        <f>KG128*Data!$B48/Data!$B40/Data!$B4</f>
        <v>1.0196708740295921</v>
      </c>
      <c r="KH131" s="13">
        <f>KH128*Data!$B48/Data!$B40/Data!$B4</f>
        <v>0.97786920075776274</v>
      </c>
      <c r="KI131" s="13">
        <f>KI128*Data!$B48/Data!$B40/Data!$B4</f>
        <v>0.82991221848348495</v>
      </c>
      <c r="KJ131" s="13">
        <f>KJ128*Data!$B48/Data!$B40/Data!$B4</f>
        <v>1.0955295522091102</v>
      </c>
      <c r="KK131" s="13">
        <f>KK128*Data!$B48/Data!$B40/Data!$B4</f>
        <v>1.1593468076776017</v>
      </c>
      <c r="KL131" s="13">
        <f>KL128*Data!$B48/Data!$B40/Data!$B4</f>
        <v>1.283727093808066</v>
      </c>
      <c r="KM131" s="13">
        <f>KM128*Data!$B48/Data!$B40/Data!$B4</f>
        <v>1.0071282380100821</v>
      </c>
      <c r="KN131" s="13">
        <f>KN128*Data!$B48/Data!$B40/Data!$B4</f>
        <v>0.89817527407990072</v>
      </c>
      <c r="KO131" s="13">
        <f>KO128*Data!$B48/Data!$B40/Data!$B4</f>
        <v>1.0119694216159631</v>
      </c>
      <c r="KP131" s="13">
        <f>KP128*Data!$B48/Data!$B40/Data!$B4</f>
        <v>2.3931288942047715</v>
      </c>
      <c r="KQ131" s="13">
        <f>KQ128*Data!$B48/Data!$B40/Data!$B4</f>
        <v>1.8525014489367331</v>
      </c>
      <c r="KR131" s="13">
        <f>KR128*Data!$B48/Data!$B40/Data!$B4</f>
        <v>1.8824332850049597</v>
      </c>
      <c r="KS131" s="13">
        <f>KS128*Data!$B48/Data!$B40/Data!$B4</f>
        <v>2.2290738555582923</v>
      </c>
      <c r="KT131" s="13">
        <f>KT128*Data!$B48/Data!$B40/Data!$B4</f>
        <v>1.1418905019900318</v>
      </c>
      <c r="KU131" s="13">
        <f>KU128*Data!$B48/Data!$B40/Data!$B4</f>
        <v>0.52593243717124483</v>
      </c>
      <c r="KV131" s="13">
        <f>KV128*Data!$B48/Data!$B40/Data!$B4</f>
        <v>0.47133601538871822</v>
      </c>
      <c r="KW131" s="13">
        <f>KW128*Data!$B48/Data!$B40/Data!$B4</f>
        <v>0.46308763511941575</v>
      </c>
      <c r="KX131" s="13">
        <f>KX128*Data!$B48/Data!$B40/Data!$B4</f>
        <v>0.87154934866702805</v>
      </c>
      <c r="KY131" s="13">
        <f>KY128*Data!$B48/Data!$B40/Data!$B4</f>
        <v>1.0573693394266721</v>
      </c>
      <c r="KZ131" s="13">
        <f>KZ128*Data!$B48/Data!$B40/Data!$B4</f>
        <v>0.84236447836062944</v>
      </c>
      <c r="LA131" s="13">
        <f>LA128*Data!$B48/Data!$B40/Data!$B4</f>
        <v>0.67030209507982663</v>
      </c>
      <c r="LB131" s="13">
        <f>LB128*Data!$B48/Data!$B40/Data!$B4</f>
        <v>0.55123403406730376</v>
      </c>
      <c r="LC131" s="13">
        <f>LC128*Data!$B48/Data!$B40/Data!$B4</f>
        <v>0.51215011454685733</v>
      </c>
      <c r="LD131" s="13">
        <f>LD128*Data!$B48/Data!$B40/Data!$B4</f>
        <v>0.49498566324410942</v>
      </c>
      <c r="LE131" s="13">
        <f>LE128*Data!$B48/Data!$B40/Data!$B4</f>
        <v>0.81888796773820716</v>
      </c>
      <c r="LF131" s="13">
        <f>LF128*Data!$B48/Data!$B40/Data!$B4</f>
        <v>0.9095168665327632</v>
      </c>
      <c r="LG131" s="13">
        <f>LG128*Data!$B48/Data!$B40/Data!$B4</f>
        <v>0.70467072542178044</v>
      </c>
      <c r="LH131" s="13">
        <f>LH128*Data!$B48/Data!$B40/Data!$B4</f>
        <v>0.72455729261566681</v>
      </c>
      <c r="LI131" s="13">
        <f>LI128*Data!$B48/Data!$B40/Data!$B4</f>
        <v>0.37394462230259773</v>
      </c>
      <c r="LJ131" s="13">
        <f>LJ128*Data!$B48/Data!$B40/Data!$B4</f>
        <v>0.33478488861269473</v>
      </c>
      <c r="LK131" s="13">
        <f>LK128*Data!$B48/Data!$B40/Data!$B4</f>
        <v>0.32433972342572259</v>
      </c>
      <c r="LL131" s="13">
        <f>LL128*Data!$B48/Data!$B40/Data!$B4</f>
        <v>0.24039297148024147</v>
      </c>
      <c r="LM131" s="13">
        <f>LM128*Data!$B48/Data!$B40/Data!$B4</f>
        <v>0.2283733229062295</v>
      </c>
      <c r="LN131" s="13">
        <f>LN128*Data!$B48/Data!$B40/Data!$B4</f>
        <v>0.21082082022671961</v>
      </c>
      <c r="LO131" s="13">
        <f>LO128*Data!$B48/Data!$B40/Data!$B4</f>
        <v>0.13151657804792044</v>
      </c>
      <c r="LP131" s="13">
        <f>LP128*Data!$B48/Data!$B40/Data!$B4</f>
        <v>0.12063459168461733</v>
      </c>
      <c r="LQ131" s="13">
        <f>LQ128*Data!$B48/Data!$B40/Data!$B4</f>
        <v>0.17094611305261612</v>
      </c>
      <c r="LR131" s="13">
        <f>LR128*Data!$B48/Data!$B40/Data!$B4</f>
        <v>0.83811022422266312</v>
      </c>
      <c r="LS131" s="13">
        <f>LS128*Data!$B48/Data!$B40/Data!$B4</f>
        <v>0.62065783309319444</v>
      </c>
      <c r="LT131" s="13">
        <f>LT128*Data!$B48/Data!$B40/Data!$B4</f>
        <v>0.74566550856704561</v>
      </c>
      <c r="LU131" s="13">
        <f>LU128*Data!$B48/Data!$B40/Data!$B4</f>
        <v>0.78627811739569109</v>
      </c>
      <c r="LV131" s="13">
        <f>LV128*Data!$B48/Data!$B40/Data!$B4</f>
        <v>0.69134941785645543</v>
      </c>
      <c r="LW131" s="13">
        <f>LW128*Data!$B48/Data!$B40/Data!$B4</f>
        <v>0.73674531053135839</v>
      </c>
      <c r="LX131" s="13">
        <f>LX128*Data!$B48/Data!$B40/Data!$B4</f>
        <v>0.69454567036619352</v>
      </c>
      <c r="LY131" s="13">
        <f>LY128*Data!$B48/Data!$B40/Data!$B4</f>
        <v>0.60842949560380855</v>
      </c>
      <c r="LZ131" s="13">
        <f>LZ128*Data!$B48/Data!$B40/Data!$B4</f>
        <v>0.69557983868675732</v>
      </c>
      <c r="MA131" s="13">
        <f>MA128*Data!$B48/Data!$B40/Data!$B4</f>
        <v>0.72787540842497489</v>
      </c>
      <c r="MB131" s="13">
        <f>MB128*Data!$B48/Data!$B40/Data!$B4</f>
        <v>0.5115247964209847</v>
      </c>
      <c r="MC131" s="13">
        <f>MC128*Data!$B48/Data!$B40/Data!$B4</f>
        <v>0.48532471813806299</v>
      </c>
      <c r="MD131" s="13">
        <f>MD128*Data!$B48/Data!$B40/Data!$B4</f>
        <v>0.41058417831859562</v>
      </c>
      <c r="ME131" s="13">
        <f>ME128*Data!$B48/Data!$B40/Data!$B4</f>
        <v>0.3428886877611082</v>
      </c>
      <c r="MF131" s="13">
        <f>MF128*Data!$B48/Data!$B40/Data!$B4</f>
        <v>0.28533526735676157</v>
      </c>
      <c r="MG131" s="13">
        <f>MG128*Data!$B48/Data!$B40/Data!$B4</f>
        <v>0.31751302169183088</v>
      </c>
      <c r="MH131" s="13">
        <f>MH128*Data!$B48/Data!$B40/Data!$B4</f>
        <v>0.27598102824020226</v>
      </c>
      <c r="MI131" s="13">
        <f>MI128*Data!$B48/Data!$B40/Data!$B4</f>
        <v>0.26471649647529605</v>
      </c>
      <c r="MJ131" s="13">
        <f>MJ128*Data!$B48/Data!$B40/Data!$B4</f>
        <v>0.24645105821850061</v>
      </c>
      <c r="MK131" s="13">
        <f>MK128*Data!$B48/Data!$B40/Data!$B4</f>
        <v>0.18846909535377926</v>
      </c>
      <c r="ML131" s="13">
        <f>ML128*Data!$B48/Data!$B40/Data!$B4</f>
        <v>0.17675514492113586</v>
      </c>
      <c r="MM131" s="13">
        <f>MM128*Data!$B48/Data!$B40/Data!$B4</f>
        <v>0.16971543605799361</v>
      </c>
      <c r="MN131" s="13">
        <f>MN128*Data!$B48/Data!$B40/Data!$B4</f>
        <v>0.3122674226940067</v>
      </c>
      <c r="MO131" s="13">
        <f>MO128*Data!$B48/Data!$B40/Data!$B4</f>
        <v>0.31067475440100223</v>
      </c>
      <c r="MP131" s="13">
        <f>MP128*Data!$B48/Data!$B40/Data!$B4</f>
        <v>0.34999346830983846</v>
      </c>
      <c r="MQ131" s="13">
        <f>MQ128*Data!$B48/Data!$B40/Data!$B4</f>
        <v>0.16377662029405948</v>
      </c>
      <c r="MR131" s="13">
        <f>MR128*Data!$B48/Data!$B40/Data!$B4</f>
        <v>0.15579530351559653</v>
      </c>
      <c r="MS131" s="13">
        <f>MS128*Data!$B48/Data!$B40/Data!$B4</f>
        <v>0.1556191641108304</v>
      </c>
      <c r="MT131" s="13">
        <f>MT128*Data!$B48/Data!$B40/Data!$B4</f>
        <v>0.15544899553334457</v>
      </c>
      <c r="MU131" s="13">
        <f>MU128*Data!$B48/Data!$B40/Data!$B4</f>
        <v>0.22604482219172006</v>
      </c>
      <c r="MV131" s="13">
        <f>MV128*Data!$B48/Data!$B40/Data!$B4</f>
        <v>0.21042814243842792</v>
      </c>
      <c r="MW131" s="13">
        <f>MW128*Data!$B48/Data!$B40/Data!$B4</f>
        <v>0.18528264114075416</v>
      </c>
      <c r="MX131" s="13">
        <f>MX128*Data!$B48/Data!$B40/Data!$B4</f>
        <v>0.12820363395061862</v>
      </c>
      <c r="MY131" s="13">
        <f>MY128*Data!$B48/Data!$B40/Data!$B4</f>
        <v>0.12820363395061862</v>
      </c>
      <c r="MZ131" s="13">
        <f>MZ128*Data!$B48/Data!$B40/Data!$B4</f>
        <v>0.12820363395061862</v>
      </c>
      <c r="NA131" s="13">
        <f>NA128*Data!$B48/Data!$B40/Data!$B4</f>
        <v>0.12820363395061862</v>
      </c>
      <c r="NB131" s="13">
        <f>NB128*Data!$B48/Data!$B40/Data!$B4</f>
        <v>0.15778908793922289</v>
      </c>
      <c r="NC131" s="13" t="e">
        <f>NC128*Data!$B48/Data!$B40/Data!$B4</f>
        <v>#N/A</v>
      </c>
      <c r="ND131" s="13" t="e">
        <f>ND128*Data!$B48/Data!$B40/Data!$B4</f>
        <v>#N/A</v>
      </c>
      <c r="NE131" s="13" t="e">
        <f>NE128*Data!$B48/Data!$B40/Data!$B4</f>
        <v>#N/A</v>
      </c>
      <c r="NF131" s="13" t="e">
        <f>NF128*Data!$B48/Data!$B40/Data!$B4</f>
        <v>#N/A</v>
      </c>
      <c r="NG131" s="13" t="e">
        <f>NG128*Data!$B48/Data!$B40/Data!$B4</f>
        <v>#N/A</v>
      </c>
      <c r="NH131" s="13" t="e">
        <f>NH128*Data!$B48/Data!$B40/Data!$B4</f>
        <v>#N/A</v>
      </c>
      <c r="NI131" s="13" t="e">
        <f>NI128*Data!$B48/Data!$B40/Data!$B4</f>
        <v>#N/A</v>
      </c>
    </row>
    <row r="132" spans="1:373" ht="15">
      <c r="B132" s="10" t="s">
        <v>375</v>
      </c>
      <c r="C132" s="17">
        <f>SUMIF(C129:C131,"&lt;&gt;#REF!")</f>
        <v>3.2764799999999994</v>
      </c>
      <c r="D132" s="17">
        <f t="shared" ref="D132:BN132" si="270">SUMIF(D129:D131,"&lt;&gt;#REF!")</f>
        <v>9.10668705882353</v>
      </c>
      <c r="E132" s="17">
        <f t="shared" si="270"/>
        <v>5.8253887058823537</v>
      </c>
      <c r="F132" s="17">
        <f t="shared" si="270"/>
        <v>5.8253887058823537</v>
      </c>
      <c r="G132" s="17">
        <f t="shared" si="270"/>
        <v>5.8253887058823537</v>
      </c>
      <c r="H132" s="17">
        <f t="shared" si="270"/>
        <v>1.9273411764705886</v>
      </c>
      <c r="I132" s="17">
        <f t="shared" si="270"/>
        <v>1.9273411764705886</v>
      </c>
      <c r="J132" s="17">
        <f t="shared" si="270"/>
        <v>2.8910117647058824</v>
      </c>
      <c r="K132" s="17">
        <f t="shared" si="270"/>
        <v>3.8546823529411771</v>
      </c>
      <c r="L132" s="17">
        <f t="shared" si="270"/>
        <v>1.9273411764705886</v>
      </c>
      <c r="M132" s="17">
        <f t="shared" si="270"/>
        <v>0.49877595845841782</v>
      </c>
      <c r="N132" s="17">
        <f t="shared" si="270"/>
        <v>1.0325564202839757</v>
      </c>
      <c r="O132" s="17">
        <f t="shared" si="270"/>
        <v>0.7227529411764706</v>
      </c>
      <c r="P132" s="17">
        <f t="shared" si="270"/>
        <v>0.7227529411764706</v>
      </c>
      <c r="Q132" s="17">
        <f t="shared" si="270"/>
        <v>0.96367058823529428</v>
      </c>
      <c r="R132" s="17">
        <f t="shared" si="270"/>
        <v>0.25537270588235295</v>
      </c>
      <c r="S132" s="17">
        <f t="shared" si="270"/>
        <v>0.82875670588235295</v>
      </c>
      <c r="T132" s="17">
        <f t="shared" si="270"/>
        <v>0.64972332559837731</v>
      </c>
      <c r="U132" s="17">
        <f t="shared" si="270"/>
        <v>0.65545550409736308</v>
      </c>
      <c r="V132" s="17">
        <f t="shared" si="270"/>
        <v>0.65667836884381336</v>
      </c>
      <c r="W132" s="17">
        <f t="shared" si="270"/>
        <v>1.1457478383772817</v>
      </c>
      <c r="X132" s="17">
        <f t="shared" si="270"/>
        <v>1.2344819615415823</v>
      </c>
      <c r="Y132" s="17">
        <f t="shared" si="270"/>
        <v>0.73723458401622732</v>
      </c>
      <c r="Z132" s="17">
        <f t="shared" si="270"/>
        <v>0.7453360629614606</v>
      </c>
      <c r="AA132" s="17">
        <f t="shared" si="270"/>
        <v>0.74816393768762668</v>
      </c>
      <c r="AB132" s="17">
        <f t="shared" si="270"/>
        <v>0.74082674920892488</v>
      </c>
      <c r="AC132" s="17">
        <f t="shared" si="270"/>
        <v>0.77957627586206923</v>
      </c>
      <c r="AD132" s="17">
        <f t="shared" si="270"/>
        <v>1.4659091148073022</v>
      </c>
      <c r="AE132" s="17">
        <f t="shared" si="270"/>
        <v>1.5022893410141986</v>
      </c>
      <c r="AF132" s="17">
        <f t="shared" si="270"/>
        <v>0.94053584811359037</v>
      </c>
      <c r="AG132" s="17">
        <f t="shared" si="270"/>
        <v>0.85394173825557818</v>
      </c>
      <c r="AH132" s="17">
        <f t="shared" si="270"/>
        <v>0.85371245111561878</v>
      </c>
      <c r="AI132" s="17">
        <f t="shared" si="270"/>
        <v>0.77430267164300204</v>
      </c>
      <c r="AJ132" s="17">
        <f t="shared" si="270"/>
        <v>0.77147479691683563</v>
      </c>
      <c r="AK132" s="17">
        <f t="shared" si="270"/>
        <v>1.5648847302231235</v>
      </c>
      <c r="AL132" s="17">
        <f t="shared" si="270"/>
        <v>1.6645482070588236</v>
      </c>
      <c r="AM132" s="17">
        <f t="shared" si="270"/>
        <v>0.13491388235294119</v>
      </c>
      <c r="AN132" s="17">
        <f t="shared" si="270"/>
        <v>0.8231408324543612</v>
      </c>
      <c r="AO132" s="17">
        <f t="shared" si="270"/>
        <v>0.81748508300202838</v>
      </c>
      <c r="AP132" s="17">
        <f t="shared" si="270"/>
        <v>0.81519221160243405</v>
      </c>
      <c r="AQ132" s="17">
        <f t="shared" si="270"/>
        <v>0.78072271156186601</v>
      </c>
      <c r="AR132" s="17">
        <f t="shared" si="270"/>
        <v>0.88848766734279905</v>
      </c>
      <c r="AS132" s="17">
        <f t="shared" si="270"/>
        <v>0.99311903221095332</v>
      </c>
      <c r="AT132" s="17">
        <f t="shared" si="270"/>
        <v>0.81886080584178489</v>
      </c>
      <c r="AU132" s="17">
        <f t="shared" si="270"/>
        <v>0.74120889444219062</v>
      </c>
      <c r="AV132" s="17">
        <f t="shared" si="270"/>
        <v>1.9328141608113589</v>
      </c>
      <c r="AW132" s="17">
        <f t="shared" si="270"/>
        <v>1.5669483144827585</v>
      </c>
      <c r="AX132" s="17">
        <f t="shared" si="270"/>
        <v>1.4634633853144017</v>
      </c>
      <c r="AY132" s="17">
        <f t="shared" si="270"/>
        <v>1.6050864087626771</v>
      </c>
      <c r="AZ132" s="17">
        <f t="shared" si="270"/>
        <v>2.3842805393914808</v>
      </c>
      <c r="BA132" s="17">
        <f t="shared" si="270"/>
        <v>0.10600376470588235</v>
      </c>
      <c r="BB132" s="17">
        <f t="shared" si="270"/>
        <v>1.8647025882352941</v>
      </c>
      <c r="BC132" s="17">
        <f t="shared" si="270"/>
        <v>0.87037398328600402</v>
      </c>
      <c r="BD132" s="17">
        <f t="shared" si="270"/>
        <v>0.85638746774847885</v>
      </c>
      <c r="BE132" s="17">
        <f t="shared" si="270"/>
        <v>0.80235213176470588</v>
      </c>
      <c r="BF132" s="17">
        <f t="shared" si="270"/>
        <v>0.89521342344827604</v>
      </c>
      <c r="BG132" s="17">
        <f t="shared" si="270"/>
        <v>1.0372185921298172</v>
      </c>
      <c r="BH132" s="17">
        <f t="shared" si="270"/>
        <v>0.77491410401622729</v>
      </c>
      <c r="BI132" s="17">
        <f t="shared" si="270"/>
        <v>0.90927636803245437</v>
      </c>
      <c r="BJ132" s="17">
        <f t="shared" si="270"/>
        <v>0.82107724819472627</v>
      </c>
      <c r="BK132" s="17">
        <f t="shared" si="270"/>
        <v>0.61487168032454353</v>
      </c>
      <c r="BL132" s="17">
        <f t="shared" si="270"/>
        <v>0.65278048746450312</v>
      </c>
      <c r="BM132" s="17">
        <f t="shared" si="270"/>
        <v>0.91508497557809332</v>
      </c>
      <c r="BN132" s="17">
        <f t="shared" si="270"/>
        <v>0.95780881265720086</v>
      </c>
      <c r="BO132" s="17">
        <f t="shared" ref="BO132:DP132" si="271">SUMIF(BO129:BO131,"&lt;&gt;#REF!")</f>
        <v>0.79593209184584179</v>
      </c>
      <c r="BP132" s="17">
        <f t="shared" si="271"/>
        <v>0.67739064048681552</v>
      </c>
      <c r="BQ132" s="17">
        <f t="shared" si="271"/>
        <v>0.69481646312373224</v>
      </c>
      <c r="BR132" s="17">
        <f t="shared" si="271"/>
        <v>0.65904766929006076</v>
      </c>
      <c r="BS132" s="17">
        <f t="shared" si="271"/>
        <v>0.70704511058823538</v>
      </c>
      <c r="BT132" s="17">
        <f t="shared" si="271"/>
        <v>1.1864080911967545</v>
      </c>
      <c r="BU132" s="17">
        <f t="shared" si="271"/>
        <v>1.1879366721298177</v>
      </c>
      <c r="BV132" s="17">
        <f t="shared" si="271"/>
        <v>1.130920603326572</v>
      </c>
      <c r="BW132" s="17">
        <f t="shared" si="271"/>
        <v>0.87343114515213005</v>
      </c>
      <c r="BX132" s="17">
        <f t="shared" si="271"/>
        <v>0.88321406312373252</v>
      </c>
      <c r="BY132" s="17">
        <f t="shared" si="271"/>
        <v>0.97813893906693727</v>
      </c>
      <c r="BZ132" s="17">
        <f t="shared" si="271"/>
        <v>0.84362381695740363</v>
      </c>
      <c r="CA132" s="17">
        <f t="shared" si="271"/>
        <v>1.0200220566328602</v>
      </c>
      <c r="CB132" s="17">
        <f t="shared" si="271"/>
        <v>1.2190432941176472</v>
      </c>
      <c r="CC132" s="17">
        <f t="shared" si="271"/>
        <v>0.80770216503042602</v>
      </c>
      <c r="CD132" s="17">
        <f t="shared" si="271"/>
        <v>0.48183529411764714</v>
      </c>
      <c r="CE132" s="17">
        <f t="shared" si="271"/>
        <v>0.48183529411764714</v>
      </c>
      <c r="CF132" s="17">
        <f t="shared" si="271"/>
        <v>0.48183529411764714</v>
      </c>
      <c r="CG132" s="17">
        <f t="shared" si="271"/>
        <v>0.48183529411764714</v>
      </c>
      <c r="CH132" s="17">
        <f t="shared" si="271"/>
        <v>0.48183529411764714</v>
      </c>
      <c r="CI132" s="17">
        <f t="shared" si="271"/>
        <v>0.48183529411764714</v>
      </c>
      <c r="CJ132" s="17">
        <f t="shared" si="271"/>
        <v>0.48183529411764714</v>
      </c>
      <c r="CK132" s="17">
        <f t="shared" si="271"/>
        <v>0.48183529411764714</v>
      </c>
      <c r="CL132" s="17">
        <f t="shared" si="271"/>
        <v>0.48183529411764714</v>
      </c>
      <c r="CM132" s="17">
        <f t="shared" si="271"/>
        <v>0.48183529411764714</v>
      </c>
      <c r="CN132" s="17">
        <f t="shared" si="271"/>
        <v>0.48183529411764714</v>
      </c>
      <c r="CO132" s="17">
        <f t="shared" si="271"/>
        <v>0.48183529411764714</v>
      </c>
      <c r="CP132" s="17">
        <f t="shared" si="271"/>
        <v>0.48183529411764714</v>
      </c>
      <c r="CQ132" s="17">
        <f t="shared" si="271"/>
        <v>1.6674525108316431</v>
      </c>
      <c r="CR132" s="17">
        <f t="shared" si="271"/>
        <v>0.75366682904665316</v>
      </c>
      <c r="CS132" s="17">
        <f t="shared" si="271"/>
        <v>0.3565581176470588</v>
      </c>
      <c r="CT132" s="17">
        <f t="shared" si="271"/>
        <v>0.5913315339553753</v>
      </c>
      <c r="CU132" s="17">
        <f t="shared" si="271"/>
        <v>0.63955826239350899</v>
      </c>
      <c r="CV132" s="17">
        <f t="shared" si="271"/>
        <v>0.77835341111561873</v>
      </c>
      <c r="CW132" s="17">
        <f t="shared" si="271"/>
        <v>0.80044140559837729</v>
      </c>
      <c r="CX132" s="17">
        <f t="shared" si="271"/>
        <v>0.86135535578093303</v>
      </c>
      <c r="CY132" s="17">
        <f t="shared" si="271"/>
        <v>0.73287812835699806</v>
      </c>
      <c r="CZ132" s="17">
        <f t="shared" si="271"/>
        <v>0.75985758182555796</v>
      </c>
      <c r="DA132" s="17">
        <f t="shared" si="271"/>
        <v>1.7545816240162273</v>
      </c>
      <c r="DB132" s="17">
        <f t="shared" si="271"/>
        <v>0</v>
      </c>
      <c r="DC132" s="17">
        <f t="shared" si="271"/>
        <v>0</v>
      </c>
      <c r="DD132" s="17">
        <f t="shared" si="271"/>
        <v>0.96367058823529428</v>
      </c>
      <c r="DE132" s="17">
        <f t="shared" si="271"/>
        <v>1.7436522703448278</v>
      </c>
      <c r="DF132" s="17">
        <f t="shared" si="271"/>
        <v>1.6654653556186612</v>
      </c>
      <c r="DG132" s="17">
        <f t="shared" si="271"/>
        <v>3.7643598348073022</v>
      </c>
      <c r="DH132" s="17">
        <f t="shared" si="271"/>
        <v>2.7162118890060856</v>
      </c>
      <c r="DI132" s="17">
        <f t="shared" si="271"/>
        <v>1.4455058823529412</v>
      </c>
      <c r="DJ132" s="17">
        <f t="shared" si="271"/>
        <v>0</v>
      </c>
      <c r="DK132" s="17">
        <f t="shared" si="271"/>
        <v>1.4455058823529412</v>
      </c>
      <c r="DL132" s="17">
        <f t="shared" si="271"/>
        <v>3.7548826330223135</v>
      </c>
      <c r="DM132" s="17">
        <f t="shared" si="271"/>
        <v>0.92876577492900614</v>
      </c>
      <c r="DN132" s="17">
        <f t="shared" si="271"/>
        <v>0.72859810174442208</v>
      </c>
      <c r="DO132" s="17">
        <f t="shared" si="271"/>
        <v>0.72500593655172429</v>
      </c>
      <c r="DP132" s="17">
        <f t="shared" si="271"/>
        <v>0.66814272584178502</v>
      </c>
      <c r="DQ132" s="17">
        <f t="shared" ref="DQ132:GB132" si="272">SUMIF(DQ129:DQ131,"&lt;&gt;#REF!")</f>
        <v>0.74029174588235269</v>
      </c>
      <c r="DR132" s="17">
        <f t="shared" si="272"/>
        <v>1.0395114635294118</v>
      </c>
      <c r="DS132" s="17">
        <f t="shared" si="272"/>
        <v>0.79455636900608539</v>
      </c>
      <c r="DT132" s="17">
        <f t="shared" si="272"/>
        <v>0.71690445760649091</v>
      </c>
      <c r="DU132" s="17">
        <f t="shared" si="272"/>
        <v>0.68931357176470598</v>
      </c>
      <c r="DV132" s="17">
        <f t="shared" si="272"/>
        <v>0.62901105395537538</v>
      </c>
      <c r="DW132" s="17">
        <f t="shared" si="272"/>
        <v>0.6429211404462476</v>
      </c>
      <c r="DX132" s="17">
        <f t="shared" si="272"/>
        <v>0.87427186466531459</v>
      </c>
      <c r="DY132" s="17">
        <f t="shared" si="272"/>
        <v>1.0017555144827586</v>
      </c>
      <c r="DZ132" s="17">
        <f t="shared" si="272"/>
        <v>0.91821856649087219</v>
      </c>
      <c r="EA132" s="17">
        <f t="shared" si="272"/>
        <v>0.8229115453144018</v>
      </c>
      <c r="EB132" s="17">
        <f t="shared" si="272"/>
        <v>0.73387170596348905</v>
      </c>
      <c r="EC132" s="17">
        <f t="shared" si="272"/>
        <v>0.75710613614604483</v>
      </c>
      <c r="ED132" s="17">
        <f t="shared" si="272"/>
        <v>0.69198858839756572</v>
      </c>
      <c r="EE132" s="17">
        <f t="shared" si="272"/>
        <v>1.6397851959432046</v>
      </c>
      <c r="EF132" s="17">
        <f t="shared" si="272"/>
        <v>1.64719881346856</v>
      </c>
      <c r="EG132" s="17">
        <f t="shared" si="272"/>
        <v>1.160116499148073</v>
      </c>
      <c r="EH132" s="17">
        <f t="shared" si="272"/>
        <v>0.7299738245841787</v>
      </c>
      <c r="EI132" s="17">
        <f t="shared" si="272"/>
        <v>0.67387490434077069</v>
      </c>
      <c r="EJ132" s="17">
        <f t="shared" si="272"/>
        <v>2.7634654319694807</v>
      </c>
      <c r="EK132" s="17">
        <f t="shared" si="272"/>
        <v>2.0539270102475879</v>
      </c>
      <c r="EL132" s="17">
        <f t="shared" si="272"/>
        <v>2.0810336244076506</v>
      </c>
      <c r="EM132" s="17">
        <f t="shared" si="272"/>
        <v>2.7433945177385781</v>
      </c>
      <c r="EN132" s="17">
        <f t="shared" si="272"/>
        <v>1.6595547874142556</v>
      </c>
      <c r="EO132" s="17">
        <f t="shared" si="272"/>
        <v>3.0930958173343202</v>
      </c>
      <c r="EP132" s="17">
        <f t="shared" si="272"/>
        <v>2.4535592877608554</v>
      </c>
      <c r="EQ132" s="17">
        <f t="shared" si="272"/>
        <v>2.8524973534335194</v>
      </c>
      <c r="ER132" s="17">
        <f t="shared" si="272"/>
        <v>2.4123304064515132</v>
      </c>
      <c r="ES132" s="17">
        <f t="shared" si="272"/>
        <v>2.4667147833193273</v>
      </c>
      <c r="ET132" s="17">
        <f t="shared" si="272"/>
        <v>2.7801813170786001</v>
      </c>
      <c r="EU132" s="17">
        <f t="shared" si="272"/>
        <v>2.2453229167741</v>
      </c>
      <c r="EV132" s="17">
        <f t="shared" si="272"/>
        <v>2.0313645821525665</v>
      </c>
      <c r="EW132" s="17">
        <f t="shared" si="272"/>
        <v>3.2225686599438941</v>
      </c>
      <c r="EX132" s="17">
        <f t="shared" si="272"/>
        <v>3.4488846421975046</v>
      </c>
      <c r="EY132" s="17">
        <f t="shared" si="272"/>
        <v>2.7608086522024169</v>
      </c>
      <c r="EZ132" s="17">
        <f t="shared" si="272"/>
        <v>2.7045959395775547</v>
      </c>
      <c r="FA132" s="17">
        <f t="shared" si="272"/>
        <v>3.0950566521948737</v>
      </c>
      <c r="FB132" s="17">
        <f t="shared" si="272"/>
        <v>2.3876277427827093</v>
      </c>
      <c r="FC132" s="17">
        <f t="shared" si="272"/>
        <v>1.2580201112571712</v>
      </c>
      <c r="FD132" s="17">
        <f t="shared" si="272"/>
        <v>1.2114267738032023</v>
      </c>
      <c r="FE132" s="17">
        <f t="shared" si="272"/>
        <v>1.1281235341127718</v>
      </c>
      <c r="FF132" s="17">
        <f t="shared" si="272"/>
        <v>1.1118864619697222</v>
      </c>
      <c r="FG132" s="17">
        <f t="shared" si="272"/>
        <v>1.3384513787009547</v>
      </c>
      <c r="FH132" s="17">
        <f t="shared" si="272"/>
        <v>1.3465699147724801</v>
      </c>
      <c r="FI132" s="17">
        <f t="shared" si="272"/>
        <v>1.2989657714439928</v>
      </c>
      <c r="FJ132" s="17">
        <f t="shared" si="272"/>
        <v>0.85536639336983855</v>
      </c>
      <c r="FK132" s="17">
        <f t="shared" si="272"/>
        <v>0.79350165852085042</v>
      </c>
      <c r="FL132" s="17">
        <f t="shared" si="272"/>
        <v>0.76179613516266376</v>
      </c>
      <c r="FM132" s="17">
        <f t="shared" si="272"/>
        <v>0.73074433393557325</v>
      </c>
      <c r="FN132" s="17">
        <f t="shared" si="272"/>
        <v>1.1223064265276097</v>
      </c>
      <c r="FO132" s="17">
        <f t="shared" si="272"/>
        <v>1.1690691942995932</v>
      </c>
      <c r="FP132" s="17">
        <f t="shared" si="272"/>
        <v>1.0967994622883457</v>
      </c>
      <c r="FQ132" s="17">
        <f t="shared" si="272"/>
        <v>0.8376944245473833</v>
      </c>
      <c r="FR132" s="17">
        <f t="shared" si="272"/>
        <v>0.77586451517608301</v>
      </c>
      <c r="FS132" s="17">
        <f t="shared" si="272"/>
        <v>0.68352556994331093</v>
      </c>
      <c r="FT132" s="17">
        <f t="shared" si="272"/>
        <v>0.66568892878915187</v>
      </c>
      <c r="FU132" s="17">
        <f t="shared" si="272"/>
        <v>1.1624267556956187</v>
      </c>
      <c r="FV132" s="17">
        <f t="shared" si="272"/>
        <v>1.2314870300702789</v>
      </c>
      <c r="FW132" s="17">
        <f t="shared" si="272"/>
        <v>0.7870645417450689</v>
      </c>
      <c r="FX132" s="17">
        <f t="shared" si="272"/>
        <v>0.80101147531119876</v>
      </c>
      <c r="FY132" s="17">
        <f t="shared" si="272"/>
        <v>0.76135553589420613</v>
      </c>
      <c r="FZ132" s="17">
        <f t="shared" si="272"/>
        <v>0.73317119431700462</v>
      </c>
      <c r="GA132" s="17">
        <f t="shared" si="272"/>
        <v>0.76594188592042323</v>
      </c>
      <c r="GB132" s="17">
        <f t="shared" si="272"/>
        <v>0.99902276603783413</v>
      </c>
      <c r="GC132" s="17">
        <f t="shared" ref="GC132:IN132" si="273">SUMIF(GC129:GC131,"&lt;&gt;#REF!")</f>
        <v>1.2136204996838296</v>
      </c>
      <c r="GD132" s="17">
        <f t="shared" si="273"/>
        <v>0.89549913031366146</v>
      </c>
      <c r="GE132" s="17">
        <f t="shared" si="273"/>
        <v>1.0146048452668452</v>
      </c>
      <c r="GF132" s="17">
        <f t="shared" si="273"/>
        <v>0.99715463908289526</v>
      </c>
      <c r="GG132" s="17">
        <f t="shared" si="273"/>
        <v>0.97222577310582303</v>
      </c>
      <c r="GH132" s="17">
        <f t="shared" si="273"/>
        <v>0.97222577310582303</v>
      </c>
      <c r="GI132" s="17">
        <f t="shared" si="273"/>
        <v>1.816019946302843</v>
      </c>
      <c r="GJ132" s="17">
        <f t="shared" si="273"/>
        <v>1.9081369001008133</v>
      </c>
      <c r="GK132" s="17">
        <f t="shared" si="273"/>
        <v>1.8291612339577517</v>
      </c>
      <c r="GL132" s="17">
        <f t="shared" si="273"/>
        <v>1.0250153273354972</v>
      </c>
      <c r="GM132" s="17">
        <f t="shared" si="273"/>
        <v>1.0129563234844912</v>
      </c>
      <c r="GN132" s="17">
        <f t="shared" si="273"/>
        <v>0.9918530667452311</v>
      </c>
      <c r="GO132" s="17">
        <f t="shared" si="273"/>
        <v>0.98763241539737845</v>
      </c>
      <c r="GP132" s="17">
        <f t="shared" si="273"/>
        <v>1.1557126137245657</v>
      </c>
      <c r="GQ132" s="17">
        <f t="shared" si="273"/>
        <v>1.124193178804805</v>
      </c>
      <c r="GR132" s="17">
        <f t="shared" si="273"/>
        <v>1.0568281120155123</v>
      </c>
      <c r="GS132" s="17">
        <f t="shared" si="273"/>
        <v>0.97617544030906489</v>
      </c>
      <c r="GT132" s="17">
        <f t="shared" si="273"/>
        <v>0.96412389166327384</v>
      </c>
      <c r="GU132" s="17">
        <f t="shared" si="273"/>
        <v>0.96412389166327384</v>
      </c>
      <c r="GV132" s="17">
        <f t="shared" si="273"/>
        <v>0.96412389166327384</v>
      </c>
      <c r="GW132" s="17">
        <f t="shared" si="273"/>
        <v>1.1341331313203502</v>
      </c>
      <c r="GX132" s="17">
        <f t="shared" si="273"/>
        <v>1.1341331313203502</v>
      </c>
      <c r="GY132" s="17">
        <f t="shared" si="273"/>
        <v>1.3216284989647811</v>
      </c>
      <c r="GZ132" s="17">
        <f t="shared" si="273"/>
        <v>1.0414546621404324</v>
      </c>
      <c r="HA132" s="17">
        <f t="shared" si="273"/>
        <v>2.5275848841347837</v>
      </c>
      <c r="HB132" s="17">
        <f t="shared" si="273"/>
        <v>2.0220679073078278</v>
      </c>
      <c r="HC132" s="17">
        <f t="shared" si="273"/>
        <v>1.8198611165770449</v>
      </c>
      <c r="HD132" s="17">
        <f t="shared" si="273"/>
        <v>2.1347703371911999</v>
      </c>
      <c r="HE132" s="17">
        <f t="shared" si="273"/>
        <v>2.8301644223873064</v>
      </c>
      <c r="HF132" s="17">
        <f t="shared" si="273"/>
        <v>2.404896933721496</v>
      </c>
      <c r="HG132" s="17">
        <f t="shared" si="273"/>
        <v>1.9522187345461677</v>
      </c>
      <c r="HH132" s="17">
        <f t="shared" si="273"/>
        <v>2.1042848170063095</v>
      </c>
      <c r="HI132" s="17">
        <f t="shared" si="273"/>
        <v>4.1514040511618617</v>
      </c>
      <c r="HJ132" s="17">
        <f t="shared" si="273"/>
        <v>3.2156907570904578</v>
      </c>
      <c r="HK132" s="17">
        <f t="shared" si="273"/>
        <v>3.4216135770885656</v>
      </c>
      <c r="HL132" s="17">
        <f t="shared" si="273"/>
        <v>4.5155882384610795</v>
      </c>
      <c r="HM132" s="17">
        <f t="shared" si="273"/>
        <v>4.2666504293967007</v>
      </c>
      <c r="HN132" s="17">
        <f t="shared" si="273"/>
        <v>3.0626296743376753</v>
      </c>
      <c r="HO132" s="17">
        <f t="shared" si="273"/>
        <v>0.89537730496177237</v>
      </c>
      <c r="HP132" s="17">
        <f t="shared" si="273"/>
        <v>0.79170203807146222</v>
      </c>
      <c r="HQ132" s="17">
        <f t="shared" si="273"/>
        <v>0.78227701380870673</v>
      </c>
      <c r="HR132" s="17">
        <f t="shared" si="273"/>
        <v>0.85109990053050433</v>
      </c>
      <c r="HS132" s="17">
        <f t="shared" si="273"/>
        <v>0.96460438375721635</v>
      </c>
      <c r="HT132" s="17">
        <f t="shared" si="273"/>
        <v>0.853212722733656</v>
      </c>
      <c r="HU132" s="17">
        <f t="shared" si="273"/>
        <v>0.82592975776252109</v>
      </c>
      <c r="HV132" s="17">
        <f t="shared" si="273"/>
        <v>0.75400194102043994</v>
      </c>
      <c r="HW132" s="17">
        <f t="shared" si="273"/>
        <v>1.5498928787642374</v>
      </c>
      <c r="HX132" s="17">
        <f t="shared" si="273"/>
        <v>1.2181614205024185</v>
      </c>
      <c r="HY132" s="17">
        <f t="shared" si="273"/>
        <v>1.5391608823260394</v>
      </c>
      <c r="HZ132" s="17">
        <f t="shared" si="273"/>
        <v>2.1214449673896087</v>
      </c>
      <c r="IA132" s="17">
        <f t="shared" si="273"/>
        <v>2.408812821309656</v>
      </c>
      <c r="IB132" s="17">
        <f t="shared" si="273"/>
        <v>1.101107650483391</v>
      </c>
      <c r="IC132" s="17">
        <f t="shared" si="273"/>
        <v>1.0307002862938286</v>
      </c>
      <c r="ID132" s="17">
        <f t="shared" si="273"/>
        <v>0.95394037796686071</v>
      </c>
      <c r="IE132" s="17">
        <f t="shared" si="273"/>
        <v>0.88935617923658494</v>
      </c>
      <c r="IF132" s="17">
        <f t="shared" si="273"/>
        <v>1.2048853439824203</v>
      </c>
      <c r="IG132" s="17">
        <f t="shared" si="273"/>
        <v>1.3553417606490867</v>
      </c>
      <c r="IH132" s="17">
        <f t="shared" si="273"/>
        <v>1.3595214741379307</v>
      </c>
      <c r="II132" s="17">
        <f t="shared" si="273"/>
        <v>1.0891139148073021</v>
      </c>
      <c r="IJ132" s="17">
        <f t="shared" si="273"/>
        <v>1.0604530223123729</v>
      </c>
      <c r="IK132" s="17">
        <f t="shared" si="273"/>
        <v>1.041345760649087</v>
      </c>
      <c r="IL132" s="17">
        <f t="shared" si="273"/>
        <v>1.0317921298174442</v>
      </c>
      <c r="IM132" s="17">
        <f t="shared" si="273"/>
        <v>1.070006653144016</v>
      </c>
      <c r="IN132" s="17">
        <f t="shared" si="273"/>
        <v>1.1355172645609959</v>
      </c>
      <c r="IO132" s="17">
        <f t="shared" ref="IO132:KZ132" si="274">SUMIF(IO129:IO131,"&lt;&gt;#REF!")</f>
        <v>1.0481697826716894</v>
      </c>
      <c r="IP132" s="17">
        <f t="shared" si="274"/>
        <v>3.656700556822913</v>
      </c>
      <c r="IQ132" s="17">
        <f t="shared" si="274"/>
        <v>3.4977135760914813</v>
      </c>
      <c r="IR132" s="17">
        <f t="shared" si="274"/>
        <v>4.8362451865876732</v>
      </c>
      <c r="IS132" s="17">
        <f t="shared" si="274"/>
        <v>3.7657221635148819</v>
      </c>
      <c r="IT132" s="17">
        <f t="shared" si="274"/>
        <v>4.7096016132699123</v>
      </c>
      <c r="IU132" s="17">
        <f t="shared" si="274"/>
        <v>5.0577053091171136</v>
      </c>
      <c r="IV132" s="17">
        <f t="shared" si="274"/>
        <v>4.1718911928572071</v>
      </c>
      <c r="IW132" s="17">
        <f t="shared" si="274"/>
        <v>3.6905191321429132</v>
      </c>
      <c r="IX132" s="17">
        <f t="shared" si="274"/>
        <v>3.4873604746822688</v>
      </c>
      <c r="IY132" s="17">
        <f t="shared" si="274"/>
        <v>4.9449681730846233</v>
      </c>
      <c r="IZ132" s="17">
        <f t="shared" si="274"/>
        <v>4.9449681730846233</v>
      </c>
      <c r="JA132" s="17">
        <f t="shared" si="274"/>
        <v>4.1548630655394225</v>
      </c>
      <c r="JB132" s="17">
        <f t="shared" si="274"/>
        <v>3.8824130284548692</v>
      </c>
      <c r="JC132" s="17">
        <f t="shared" si="274"/>
        <v>3.9555709087831294</v>
      </c>
      <c r="JD132" s="17">
        <f t="shared" si="274"/>
        <v>2.5958434088889284</v>
      </c>
      <c r="JE132" s="17">
        <f t="shared" si="274"/>
        <v>1.3056795678893145</v>
      </c>
      <c r="JF132" s="17">
        <f t="shared" si="274"/>
        <v>1.2554611229704951</v>
      </c>
      <c r="JG132" s="17">
        <f t="shared" si="274"/>
        <v>1.2546378697751053</v>
      </c>
      <c r="JH132" s="17">
        <f t="shared" si="274"/>
        <v>1.5948861904213572</v>
      </c>
      <c r="JI132" s="17">
        <f t="shared" si="274"/>
        <v>1.7088066325943116</v>
      </c>
      <c r="JJ132" s="17">
        <f t="shared" si="274"/>
        <v>1.3849343755104213</v>
      </c>
      <c r="JK132" s="17">
        <f t="shared" si="274"/>
        <v>1.3629512901848591</v>
      </c>
      <c r="JL132" s="17">
        <f t="shared" si="274"/>
        <v>1.2673306825212274</v>
      </c>
      <c r="JM132" s="17">
        <f t="shared" si="274"/>
        <v>2.5961082908694264</v>
      </c>
      <c r="JN132" s="17">
        <f t="shared" si="274"/>
        <v>2.3171875654041156</v>
      </c>
      <c r="JO132" s="17">
        <f t="shared" si="274"/>
        <v>3.9048901565143463</v>
      </c>
      <c r="JP132" s="17">
        <f t="shared" si="274"/>
        <v>4.7801410047111368</v>
      </c>
      <c r="JQ132" s="17">
        <f t="shared" si="274"/>
        <v>3.208963510539689</v>
      </c>
      <c r="JR132" s="17">
        <f t="shared" si="274"/>
        <v>1.9717777233162033</v>
      </c>
      <c r="JS132" s="17">
        <f t="shared" si="274"/>
        <v>1.6633432191103164</v>
      </c>
      <c r="JT132" s="17">
        <f t="shared" si="274"/>
        <v>1.5421725210294333</v>
      </c>
      <c r="JU132" s="17">
        <f t="shared" si="274"/>
        <v>1.4650638949779606</v>
      </c>
      <c r="JV132" s="17">
        <f t="shared" si="274"/>
        <v>2.5147470237731948</v>
      </c>
      <c r="JW132" s="17">
        <f t="shared" si="274"/>
        <v>3.4673782183765605</v>
      </c>
      <c r="JX132" s="17">
        <f t="shared" si="274"/>
        <v>2.3683363715809147</v>
      </c>
      <c r="JY132" s="17">
        <f t="shared" si="274"/>
        <v>1.8726380612500262</v>
      </c>
      <c r="JZ132" s="17">
        <f t="shared" si="274"/>
        <v>1.7211746886489208</v>
      </c>
      <c r="KA132" s="17">
        <f t="shared" si="274"/>
        <v>3.4430904212365188</v>
      </c>
      <c r="KB132" s="17">
        <f t="shared" si="274"/>
        <v>2.9630441605833489</v>
      </c>
      <c r="KC132" s="17">
        <f t="shared" si="274"/>
        <v>3.5589636565665934</v>
      </c>
      <c r="KD132" s="17">
        <f t="shared" si="274"/>
        <v>3.5755169758994616</v>
      </c>
      <c r="KE132" s="17">
        <f t="shared" si="274"/>
        <v>2.8169683776985686</v>
      </c>
      <c r="KF132" s="17">
        <f t="shared" si="274"/>
        <v>5.380612789781213</v>
      </c>
      <c r="KG132" s="17">
        <f t="shared" si="274"/>
        <v>4.0942784624270567</v>
      </c>
      <c r="KH132" s="17">
        <f t="shared" si="274"/>
        <v>3.9264324496308758</v>
      </c>
      <c r="KI132" s="17">
        <f t="shared" si="274"/>
        <v>3.3323416490401576</v>
      </c>
      <c r="KJ132" s="17">
        <f t="shared" si="274"/>
        <v>4.3988733666937563</v>
      </c>
      <c r="KK132" s="17">
        <f t="shared" si="274"/>
        <v>4.6551184171807707</v>
      </c>
      <c r="KL132" s="17">
        <f t="shared" si="274"/>
        <v>5.1545418484316823</v>
      </c>
      <c r="KM132" s="17">
        <f t="shared" si="274"/>
        <v>4.0439160897981292</v>
      </c>
      <c r="KN132" s="17">
        <f t="shared" si="274"/>
        <v>3.6064378946290603</v>
      </c>
      <c r="KO132" s="17">
        <f t="shared" si="274"/>
        <v>4.0633548658532739</v>
      </c>
      <c r="KP132" s="17">
        <f t="shared" si="274"/>
        <v>9.6091163716716306</v>
      </c>
      <c r="KQ132" s="17">
        <f t="shared" si="274"/>
        <v>7.4383381708483176</v>
      </c>
      <c r="KR132" s="17">
        <f t="shared" si="274"/>
        <v>7.5585232961434441</v>
      </c>
      <c r="KS132" s="17">
        <f t="shared" si="274"/>
        <v>8.9503871400240627</v>
      </c>
      <c r="KT132" s="17">
        <f t="shared" si="274"/>
        <v>4.5850262156376225</v>
      </c>
      <c r="KU132" s="17">
        <f t="shared" si="274"/>
        <v>2.1117734212534804</v>
      </c>
      <c r="KV132" s="17">
        <f t="shared" si="274"/>
        <v>1.892552730025524</v>
      </c>
      <c r="KW132" s="17">
        <f t="shared" si="274"/>
        <v>1.8594330572500777</v>
      </c>
      <c r="KX132" s="17">
        <f t="shared" si="274"/>
        <v>3.4995269729418435</v>
      </c>
      <c r="KY132" s="17">
        <f t="shared" si="274"/>
        <v>4.2456488887802735</v>
      </c>
      <c r="KZ132" s="17">
        <f t="shared" si="274"/>
        <v>3.3823411348762686</v>
      </c>
      <c r="LA132" s="17">
        <f t="shared" ref="LA132:NI132" si="275">SUMIF(LA129:LA131,"&lt;&gt;#REF!")</f>
        <v>2.6914600594205274</v>
      </c>
      <c r="LB132" s="17">
        <f t="shared" si="275"/>
        <v>2.2133667744373029</v>
      </c>
      <c r="LC132" s="17">
        <f t="shared" si="275"/>
        <v>2.056433342292264</v>
      </c>
      <c r="LD132" s="17">
        <f t="shared" si="275"/>
        <v>1.9875130219437003</v>
      </c>
      <c r="LE132" s="17">
        <f t="shared" si="275"/>
        <v>3.2880760398711777</v>
      </c>
      <c r="LF132" s="17">
        <f t="shared" si="275"/>
        <v>3.6519777240897899</v>
      </c>
      <c r="LG132" s="17">
        <f t="shared" si="275"/>
        <v>2.8294602186641611</v>
      </c>
      <c r="LH132" s="17">
        <f t="shared" si="275"/>
        <v>2.9093106349379658</v>
      </c>
      <c r="LI132" s="17">
        <f t="shared" si="275"/>
        <v>1.5014976422573718</v>
      </c>
      <c r="LJ132" s="17">
        <f t="shared" si="275"/>
        <v>1.3442597939236789</v>
      </c>
      <c r="LK132" s="17">
        <f t="shared" si="275"/>
        <v>1.3023193835905778</v>
      </c>
      <c r="LL132" s="17">
        <f t="shared" si="275"/>
        <v>0.96524848430831067</v>
      </c>
      <c r="LM132" s="17">
        <f t="shared" si="275"/>
        <v>0.91698606009289563</v>
      </c>
      <c r="LN132" s="17">
        <f t="shared" si="275"/>
        <v>0.84650759933387532</v>
      </c>
      <c r="LO132" s="17">
        <f t="shared" si="275"/>
        <v>0.52807774220888526</v>
      </c>
      <c r="LP132" s="17">
        <f t="shared" si="275"/>
        <v>0.48438336637599883</v>
      </c>
      <c r="LQ132" s="17">
        <f t="shared" si="275"/>
        <v>0.6863989221747987</v>
      </c>
      <c r="LR132" s="17">
        <f t="shared" si="275"/>
        <v>3.3652590532611164</v>
      </c>
      <c r="LS132" s="17">
        <f t="shared" si="275"/>
        <v>2.492123746290674</v>
      </c>
      <c r="LT132" s="17">
        <f t="shared" si="275"/>
        <v>2.9940663302815609</v>
      </c>
      <c r="LU132" s="17">
        <f t="shared" si="275"/>
        <v>3.157137899613522</v>
      </c>
      <c r="LV132" s="17">
        <f t="shared" si="275"/>
        <v>2.7759712507577441</v>
      </c>
      <c r="LW132" s="17">
        <f t="shared" si="275"/>
        <v>2.9582491115806189</v>
      </c>
      <c r="LX132" s="17">
        <f t="shared" si="275"/>
        <v>2.78880514465861</v>
      </c>
      <c r="LY132" s="17">
        <f t="shared" si="275"/>
        <v>2.4430233747009398</v>
      </c>
      <c r="LZ132" s="17">
        <f t="shared" si="275"/>
        <v>2.7929576346328266</v>
      </c>
      <c r="MA132" s="17">
        <f t="shared" si="275"/>
        <v>2.9226338458287522</v>
      </c>
      <c r="MB132" s="17">
        <f t="shared" si="275"/>
        <v>2.0539225060997897</v>
      </c>
      <c r="MC132" s="17">
        <f t="shared" si="275"/>
        <v>1.9487214858884809</v>
      </c>
      <c r="MD132" s="17">
        <f t="shared" si="275"/>
        <v>1.6486162360016081</v>
      </c>
      <c r="ME132" s="17">
        <f t="shared" si="275"/>
        <v>1.3767989309748969</v>
      </c>
      <c r="MF132" s="17">
        <f t="shared" si="275"/>
        <v>1.1457050205748556</v>
      </c>
      <c r="MG132" s="17">
        <f t="shared" si="275"/>
        <v>1.2749081682755516</v>
      </c>
      <c r="MH132" s="17">
        <f t="shared" si="275"/>
        <v>1.1081449992750712</v>
      </c>
      <c r="MI132" s="17">
        <f t="shared" si="275"/>
        <v>1.0629145911413946</v>
      </c>
      <c r="MJ132" s="17">
        <f t="shared" si="275"/>
        <v>0.98957348435263848</v>
      </c>
      <c r="MK132" s="17">
        <f t="shared" si="275"/>
        <v>0.75675884993229259</v>
      </c>
      <c r="ML132" s="17">
        <f t="shared" si="275"/>
        <v>0.70972389366569022</v>
      </c>
      <c r="MM132" s="17">
        <f t="shared" si="275"/>
        <v>0.68145739207756728</v>
      </c>
      <c r="MN132" s="17">
        <f t="shared" si="275"/>
        <v>1.2538455454760529</v>
      </c>
      <c r="MO132" s="17">
        <f t="shared" si="275"/>
        <v>1.2474505138477889</v>
      </c>
      <c r="MP132" s="17">
        <f t="shared" si="275"/>
        <v>1.4053267145193866</v>
      </c>
      <c r="MQ132" s="17">
        <f t="shared" si="275"/>
        <v>0.65761130007485291</v>
      </c>
      <c r="MR132" s="17">
        <f t="shared" si="275"/>
        <v>0.62556396576321294</v>
      </c>
      <c r="MS132" s="17">
        <f t="shared" si="275"/>
        <v>0.62485671424736966</v>
      </c>
      <c r="MT132" s="17">
        <f t="shared" si="275"/>
        <v>0.62417343735918229</v>
      </c>
      <c r="MU132" s="17">
        <f t="shared" si="275"/>
        <v>0.90763644487098893</v>
      </c>
      <c r="MV132" s="17">
        <f t="shared" si="275"/>
        <v>0.84493088252041715</v>
      </c>
      <c r="MW132" s="17">
        <f t="shared" si="275"/>
        <v>0.74396429907458117</v>
      </c>
      <c r="MX132" s="17">
        <f t="shared" si="275"/>
        <v>0.51477529726289573</v>
      </c>
      <c r="MY132" s="17">
        <f t="shared" si="275"/>
        <v>0.51477529726289573</v>
      </c>
      <c r="MZ132" s="17">
        <f t="shared" si="275"/>
        <v>0.51477529726289573</v>
      </c>
      <c r="NA132" s="17">
        <f t="shared" si="275"/>
        <v>0.51477529726289573</v>
      </c>
      <c r="NB132" s="17">
        <f t="shared" si="275"/>
        <v>0.63356959663125623</v>
      </c>
      <c r="NC132" s="17" t="e">
        <f t="shared" si="275"/>
        <v>#N/A</v>
      </c>
      <c r="ND132" s="17" t="e">
        <f t="shared" si="275"/>
        <v>#N/A</v>
      </c>
      <c r="NE132" s="17" t="e">
        <f t="shared" si="275"/>
        <v>#N/A</v>
      </c>
      <c r="NF132" s="17" t="e">
        <f t="shared" si="275"/>
        <v>#N/A</v>
      </c>
      <c r="NG132" s="17" t="e">
        <f t="shared" si="275"/>
        <v>#N/A</v>
      </c>
      <c r="NH132" s="17" t="e">
        <f t="shared" si="275"/>
        <v>#N/A</v>
      </c>
      <c r="NI132" s="17" t="e">
        <f t="shared" si="275"/>
        <v>#N/A</v>
      </c>
    </row>
    <row r="133" spans="1:373" s="323" customFormat="1" ht="15">
      <c r="A133" s="412"/>
      <c r="B133" s="1323"/>
      <c r="C133" s="1328"/>
      <c r="D133" s="1328"/>
      <c r="E133" s="1328"/>
      <c r="F133" s="1328"/>
      <c r="G133" s="1328"/>
      <c r="H133" s="1328"/>
      <c r="I133" s="1328"/>
      <c r="J133" s="1328"/>
      <c r="K133" s="1328"/>
      <c r="L133" s="1328"/>
      <c r="M133" s="1328"/>
      <c r="N133" s="1328"/>
      <c r="O133" s="1328"/>
      <c r="P133" s="1328"/>
      <c r="Q133" s="1328"/>
      <c r="R133" s="1328"/>
      <c r="S133" s="1328"/>
      <c r="T133" s="1328"/>
      <c r="U133" s="1328"/>
      <c r="V133" s="1328"/>
      <c r="W133" s="1328"/>
      <c r="X133" s="1328"/>
      <c r="Y133" s="1328"/>
      <c r="Z133" s="1328"/>
      <c r="AA133" s="1328"/>
      <c r="AB133" s="1328"/>
      <c r="AC133" s="1328"/>
      <c r="AD133" s="1328"/>
      <c r="AE133" s="1328"/>
      <c r="AF133" s="1328"/>
      <c r="AG133" s="1328"/>
      <c r="AH133" s="1328"/>
      <c r="AI133" s="1328"/>
      <c r="AJ133" s="1328"/>
      <c r="AK133" s="1328"/>
      <c r="AL133" s="1328"/>
      <c r="AM133" s="1328"/>
      <c r="AN133" s="1328"/>
      <c r="AO133" s="1328"/>
      <c r="AP133" s="1328"/>
      <c r="AQ133" s="1328"/>
      <c r="AR133" s="1328"/>
      <c r="AS133" s="1328"/>
      <c r="AT133" s="1328"/>
      <c r="AU133" s="1328"/>
      <c r="AV133" s="1328"/>
      <c r="AW133" s="1328"/>
      <c r="AX133" s="1328"/>
      <c r="AY133" s="1328"/>
      <c r="AZ133" s="1328"/>
      <c r="BA133" s="1328"/>
      <c r="BB133" s="1328"/>
      <c r="BC133" s="1328"/>
      <c r="BD133" s="1328"/>
      <c r="BE133" s="1328"/>
      <c r="BF133" s="1328"/>
      <c r="BG133" s="1328"/>
      <c r="BH133" s="1328"/>
      <c r="BI133" s="1328"/>
      <c r="BJ133" s="1328"/>
      <c r="BK133" s="1328"/>
      <c r="BL133" s="1328"/>
      <c r="BM133" s="1328"/>
      <c r="BN133" s="1328"/>
      <c r="BO133" s="1328"/>
      <c r="BP133" s="1328"/>
      <c r="BQ133" s="1328"/>
      <c r="BR133" s="1328"/>
      <c r="BS133" s="1328"/>
      <c r="BT133" s="1328"/>
      <c r="BU133" s="1328"/>
      <c r="BV133" s="1328"/>
      <c r="BW133" s="1328"/>
      <c r="BX133" s="1328"/>
      <c r="BY133" s="1328"/>
      <c r="BZ133" s="1328"/>
      <c r="CA133" s="1328"/>
      <c r="CB133" s="1328"/>
      <c r="CC133" s="1328"/>
      <c r="CD133" s="1328"/>
      <c r="CE133" s="1328"/>
      <c r="CF133" s="1328"/>
      <c r="CG133" s="1328"/>
      <c r="CH133" s="1328"/>
      <c r="CI133" s="1328"/>
      <c r="CJ133" s="1328"/>
      <c r="CK133" s="1328"/>
      <c r="CL133" s="1328"/>
      <c r="CM133" s="1328"/>
      <c r="CN133" s="1328"/>
      <c r="CO133" s="1328"/>
      <c r="CP133" s="1328"/>
      <c r="CQ133" s="1328"/>
      <c r="CR133" s="1328"/>
      <c r="CS133" s="1328"/>
      <c r="CT133" s="1328"/>
      <c r="CU133" s="1328"/>
      <c r="CV133" s="1328"/>
      <c r="CW133" s="1328"/>
      <c r="CX133" s="1328"/>
      <c r="CY133" s="1328"/>
      <c r="CZ133" s="1328"/>
      <c r="DA133" s="1328"/>
      <c r="DB133" s="1328"/>
      <c r="DC133" s="1328"/>
      <c r="DD133" s="1328"/>
      <c r="DE133" s="1328"/>
      <c r="DF133" s="1328"/>
      <c r="DG133" s="1328"/>
      <c r="DH133" s="1328"/>
      <c r="DI133" s="1328"/>
      <c r="DJ133" s="1328"/>
      <c r="DK133" s="1328"/>
      <c r="DL133" s="1328"/>
      <c r="DM133" s="1328"/>
      <c r="DN133" s="1328"/>
      <c r="DO133" s="1328"/>
      <c r="DP133" s="1328"/>
      <c r="DQ133" s="1328"/>
      <c r="DR133" s="1328"/>
      <c r="DS133" s="1328"/>
      <c r="DT133" s="1328"/>
      <c r="DU133" s="1328"/>
      <c r="DV133" s="1328"/>
      <c r="DW133" s="1328"/>
      <c r="DX133" s="1328"/>
      <c r="DY133" s="1328"/>
      <c r="DZ133" s="1328"/>
      <c r="EA133" s="1328"/>
      <c r="EB133" s="1328"/>
      <c r="EC133" s="1328"/>
      <c r="ED133" s="1328"/>
      <c r="EE133" s="1328"/>
      <c r="EF133" s="1328"/>
      <c r="EG133" s="1328"/>
      <c r="EH133" s="1328"/>
      <c r="EI133" s="1328"/>
      <c r="EJ133" s="1328"/>
      <c r="EK133" s="1328"/>
      <c r="EL133" s="1328"/>
      <c r="EM133" s="1328"/>
      <c r="EN133" s="1328"/>
      <c r="EO133" s="1328"/>
      <c r="EP133" s="1328"/>
      <c r="EQ133" s="1328"/>
      <c r="ER133" s="1328"/>
      <c r="ES133" s="1328"/>
      <c r="ET133" s="1328"/>
      <c r="EU133" s="1328"/>
      <c r="EV133" s="1328"/>
      <c r="EW133" s="1328"/>
      <c r="EX133" s="1328"/>
      <c r="EY133" s="1328"/>
      <c r="EZ133" s="1328"/>
      <c r="FA133" s="1328"/>
      <c r="FB133" s="1328"/>
      <c r="FC133" s="1328"/>
      <c r="FD133" s="1328"/>
      <c r="FE133" s="1328"/>
      <c r="FF133" s="1328"/>
      <c r="FG133" s="1328"/>
      <c r="FH133" s="1328"/>
      <c r="FI133" s="1328"/>
      <c r="FJ133" s="1328"/>
      <c r="FK133" s="1328"/>
      <c r="FL133" s="1328"/>
      <c r="FM133" s="1328"/>
      <c r="FN133" s="1328"/>
      <c r="FO133" s="1328"/>
      <c r="FP133" s="1328"/>
      <c r="FQ133" s="1328"/>
      <c r="FR133" s="1328"/>
      <c r="FS133" s="1328"/>
      <c r="FT133" s="1328"/>
      <c r="FU133" s="1328"/>
      <c r="FV133" s="1328"/>
      <c r="FW133" s="1328"/>
      <c r="FX133" s="1328"/>
      <c r="FY133" s="1328"/>
      <c r="FZ133" s="1328"/>
      <c r="GA133" s="1328"/>
      <c r="GB133" s="1328"/>
      <c r="GC133" s="1328"/>
      <c r="GD133" s="1328"/>
      <c r="GE133" s="1328"/>
      <c r="GF133" s="1328"/>
      <c r="GG133" s="1328"/>
      <c r="GH133" s="1328"/>
      <c r="GI133" s="1328"/>
      <c r="GJ133" s="1328"/>
      <c r="GK133" s="1328"/>
      <c r="GL133" s="1328"/>
      <c r="GM133" s="1328"/>
      <c r="GN133" s="1328"/>
      <c r="GO133" s="1328"/>
      <c r="GP133" s="1328"/>
      <c r="GQ133" s="1328"/>
      <c r="GR133" s="1328"/>
      <c r="GS133" s="1328"/>
      <c r="GT133" s="1328"/>
      <c r="GU133" s="1328"/>
      <c r="GV133" s="1328"/>
      <c r="GW133" s="1328"/>
      <c r="GX133" s="1328"/>
      <c r="GY133" s="1328"/>
      <c r="GZ133" s="1328"/>
      <c r="HA133" s="1328"/>
      <c r="HB133" s="1328"/>
      <c r="HC133" s="1328"/>
      <c r="HD133" s="1328"/>
      <c r="HE133" s="1328"/>
      <c r="HF133" s="1328"/>
      <c r="HG133" s="1328"/>
      <c r="HH133" s="1328"/>
      <c r="HI133" s="1328"/>
      <c r="HJ133" s="1328"/>
      <c r="HK133" s="1328"/>
      <c r="HL133" s="1328"/>
      <c r="HM133" s="1328"/>
      <c r="HN133" s="1328"/>
      <c r="HO133" s="1328"/>
      <c r="HP133" s="1328"/>
      <c r="HQ133" s="1328"/>
      <c r="HR133" s="1328"/>
      <c r="HS133" s="1328"/>
      <c r="HT133" s="1328"/>
      <c r="HU133" s="1328"/>
      <c r="HV133" s="1328"/>
      <c r="HW133" s="1328"/>
      <c r="HX133" s="1328"/>
      <c r="HY133" s="1328"/>
      <c r="HZ133" s="1328"/>
      <c r="IA133" s="1328"/>
      <c r="IB133" s="1328"/>
      <c r="IC133" s="1328"/>
      <c r="ID133" s="1328"/>
      <c r="IE133" s="1328"/>
      <c r="IF133" s="1328"/>
      <c r="IG133" s="1328"/>
      <c r="IH133" s="1328"/>
      <c r="II133" s="1328"/>
      <c r="IJ133" s="1328"/>
      <c r="IK133" s="1328"/>
      <c r="IL133" s="1328"/>
      <c r="IM133" s="1328"/>
      <c r="IN133" s="1328"/>
      <c r="IO133" s="1328"/>
      <c r="IP133" s="1328"/>
      <c r="IQ133" s="1328"/>
      <c r="IR133" s="1328"/>
      <c r="IS133" s="1328"/>
      <c r="IT133" s="1328"/>
      <c r="IU133" s="1328"/>
      <c r="IV133" s="1328"/>
      <c r="IW133" s="1328"/>
      <c r="IX133" s="1328"/>
      <c r="IY133" s="1328"/>
      <c r="IZ133" s="1328"/>
      <c r="JA133" s="1328"/>
      <c r="JB133" s="1328"/>
      <c r="JC133" s="1328"/>
      <c r="JD133" s="1328"/>
      <c r="JE133" s="1328"/>
      <c r="JF133" s="1328"/>
      <c r="JG133" s="1328"/>
      <c r="JH133" s="1328"/>
      <c r="JI133" s="1328"/>
      <c r="JJ133" s="1328"/>
      <c r="JK133" s="1328"/>
      <c r="JL133" s="1328"/>
      <c r="JM133" s="1328"/>
      <c r="JN133" s="1328"/>
      <c r="JO133" s="1328"/>
      <c r="JP133" s="1328"/>
      <c r="JQ133" s="1328"/>
      <c r="JR133" s="1328"/>
      <c r="JS133" s="1328"/>
      <c r="JT133" s="1328"/>
      <c r="JU133" s="1328"/>
      <c r="JV133" s="1328"/>
      <c r="JW133" s="1328"/>
      <c r="JX133" s="1328"/>
      <c r="JY133" s="1328"/>
      <c r="JZ133" s="1328"/>
      <c r="KA133" s="1328"/>
      <c r="KB133" s="1328"/>
      <c r="KC133" s="1328"/>
      <c r="KD133" s="1328"/>
      <c r="KE133" s="1328"/>
      <c r="KF133" s="1328"/>
      <c r="KG133" s="1328"/>
      <c r="KH133" s="1328"/>
      <c r="KI133" s="1328"/>
      <c r="KJ133" s="1328"/>
      <c r="KK133" s="1328"/>
      <c r="KL133" s="1328"/>
      <c r="KM133" s="1328"/>
      <c r="KN133" s="1328"/>
      <c r="KO133" s="1328"/>
      <c r="KP133" s="1328"/>
      <c r="KQ133" s="1328"/>
      <c r="KR133" s="1328"/>
      <c r="KS133" s="1328"/>
      <c r="KT133" s="1328"/>
      <c r="KU133" s="1328"/>
      <c r="KV133" s="1328"/>
      <c r="KW133" s="1328"/>
      <c r="KX133" s="1328"/>
      <c r="KY133" s="1328"/>
      <c r="KZ133" s="1328"/>
      <c r="LA133" s="1328"/>
      <c r="LB133" s="1328"/>
      <c r="LC133" s="1328"/>
      <c r="LD133" s="1328"/>
      <c r="LE133" s="1328"/>
      <c r="LF133" s="1328"/>
      <c r="LG133" s="1328"/>
      <c r="LH133" s="1328"/>
      <c r="LI133" s="1328"/>
      <c r="LJ133" s="1328"/>
      <c r="LK133" s="1328"/>
      <c r="LL133" s="1328"/>
      <c r="LM133" s="1328"/>
      <c r="LN133" s="1328"/>
      <c r="LO133" s="1328"/>
      <c r="LP133" s="1328"/>
      <c r="LQ133" s="1328"/>
      <c r="LR133" s="1328"/>
      <c r="LS133" s="1328"/>
      <c r="LT133" s="1328"/>
      <c r="LU133" s="1328"/>
      <c r="LV133" s="1328"/>
      <c r="LW133" s="1328"/>
      <c r="LX133" s="1328"/>
      <c r="LY133" s="1328"/>
      <c r="LZ133" s="1328"/>
      <c r="MA133" s="1328"/>
      <c r="MB133" s="1328"/>
      <c r="MC133" s="1328"/>
      <c r="MD133" s="1328"/>
      <c r="ME133" s="1328"/>
      <c r="MF133" s="1328"/>
      <c r="MG133" s="1328"/>
      <c r="MH133" s="1328"/>
      <c r="MI133" s="1328"/>
      <c r="MJ133" s="1328"/>
      <c r="MK133" s="1328"/>
      <c r="ML133" s="1328"/>
      <c r="MM133" s="1328"/>
      <c r="MN133" s="1328"/>
      <c r="MO133" s="1328"/>
      <c r="MP133" s="1328"/>
      <c r="MQ133" s="1328"/>
      <c r="MR133" s="1328"/>
      <c r="MS133" s="1328"/>
      <c r="MT133" s="1328"/>
      <c r="MU133" s="1328"/>
      <c r="MV133" s="1328"/>
      <c r="MW133" s="1328"/>
      <c r="MX133" s="1328"/>
      <c r="MY133" s="1328"/>
      <c r="MZ133" s="1328"/>
      <c r="NA133" s="1328"/>
      <c r="NB133" s="1328"/>
      <c r="NC133" s="1328"/>
      <c r="ND133" s="1328"/>
      <c r="NE133" s="1328"/>
      <c r="NF133" s="1328"/>
      <c r="NG133" s="1328"/>
      <c r="NH133" s="1328"/>
      <c r="NI133" s="1328"/>
    </row>
    <row r="134" spans="1:373" s="1320" customFormat="1" ht="15">
      <c r="A134" s="1319"/>
      <c r="B134" s="1326" t="s">
        <v>1257</v>
      </c>
      <c r="C134" s="1327">
        <f>C38*(SUMIF(Data!$G:$G,'Deployment needs'!C1,Data!$H:$H))</f>
        <v>56</v>
      </c>
      <c r="D134" s="1327">
        <f>D38*(SUMIF(Data!$G:$G,'Deployment needs'!D1,Data!$H:$H))</f>
        <v>56</v>
      </c>
      <c r="E134" s="1327">
        <f>E38*(SUMIF(Data!$G:$G,'Deployment needs'!E1,Data!$H:$H))</f>
        <v>63</v>
      </c>
      <c r="F134" s="1327">
        <f>F38*(SUMIF(Data!$G:$G,'Deployment needs'!F1,Data!$H:$H))</f>
        <v>63</v>
      </c>
      <c r="G134" s="1327">
        <f>G38*(SUMIF(Data!$G:$G,'Deployment needs'!G1,Data!$H:$H))</f>
        <v>63</v>
      </c>
      <c r="H134" s="1327">
        <f>H38*(SUMIF(Data!$G:$G,'Deployment needs'!H1,Data!$H:$H))</f>
        <v>0</v>
      </c>
      <c r="I134" s="1327">
        <f>I38*(SUMIF(Data!$G:$G,'Deployment needs'!I1,Data!$H:$H))</f>
        <v>0</v>
      </c>
      <c r="J134" s="1327">
        <f>J38*(SUMIF(Data!$G:$G,'Deployment needs'!J1,Data!$H:$H))</f>
        <v>56</v>
      </c>
      <c r="K134" s="1327">
        <f>K38*(SUMIF(Data!$G:$G,'Deployment needs'!K1,Data!$H:$H))</f>
        <v>56</v>
      </c>
      <c r="L134" s="1327">
        <f>L38*(SUMIF(Data!$G:$G,'Deployment needs'!L1,Data!$H:$H))</f>
        <v>63</v>
      </c>
      <c r="M134" s="1327">
        <f>M38*(SUMIF(Data!$G:$G,'Deployment needs'!M1,Data!$H:$H))</f>
        <v>63</v>
      </c>
      <c r="N134" s="1327">
        <f>N38*(SUMIF(Data!$G:$G,'Deployment needs'!N1,Data!$H:$H))</f>
        <v>63</v>
      </c>
      <c r="O134" s="1327">
        <f>O38*(SUMIF(Data!$G:$G,'Deployment needs'!O1,Data!$H:$H))</f>
        <v>0</v>
      </c>
      <c r="P134" s="1327">
        <f>P38*(SUMIF(Data!$G:$G,'Deployment needs'!P1,Data!$H:$H))</f>
        <v>0</v>
      </c>
      <c r="Q134" s="1327">
        <f>Q38*(SUMIF(Data!$G:$G,'Deployment needs'!Q1,Data!$H:$H))</f>
        <v>56</v>
      </c>
      <c r="R134" s="1327">
        <f>R38*(SUMIF(Data!$G:$G,'Deployment needs'!R1,Data!$H:$H))</f>
        <v>56</v>
      </c>
      <c r="S134" s="1327">
        <f>S38*(SUMIF(Data!$G:$G,'Deployment needs'!S1,Data!$H:$H))</f>
        <v>63</v>
      </c>
      <c r="T134" s="1327">
        <f>T38*(SUMIF(Data!$G:$G,'Deployment needs'!T1,Data!$H:$H))</f>
        <v>63</v>
      </c>
      <c r="U134" s="1327">
        <f>U38*(SUMIF(Data!$G:$G,'Deployment needs'!U1,Data!$H:$H))</f>
        <v>63</v>
      </c>
      <c r="V134" s="1327">
        <f>V38*(SUMIF(Data!$G:$G,'Deployment needs'!V1,Data!$H:$H))</f>
        <v>0</v>
      </c>
      <c r="W134" s="1327">
        <f>W38*(SUMIF(Data!$G:$G,'Deployment needs'!W1,Data!$H:$H))</f>
        <v>0</v>
      </c>
      <c r="X134" s="1327">
        <f>X38*(SUMIF(Data!$G:$G,'Deployment needs'!X1,Data!$H:$H))</f>
        <v>56</v>
      </c>
      <c r="Y134" s="1327">
        <f>Y38*(SUMIF(Data!$G:$G,'Deployment needs'!Y1,Data!$H:$H))</f>
        <v>56</v>
      </c>
      <c r="Z134" s="1327">
        <f>Z38*(SUMIF(Data!$G:$G,'Deployment needs'!Z1,Data!$H:$H))</f>
        <v>63</v>
      </c>
      <c r="AA134" s="1327">
        <f>AA38*(SUMIF(Data!$G:$G,'Deployment needs'!AA1,Data!$H:$H))</f>
        <v>63</v>
      </c>
      <c r="AB134" s="1327">
        <f>AB38*(SUMIF(Data!$G:$G,'Deployment needs'!AB1,Data!$H:$H))</f>
        <v>63</v>
      </c>
      <c r="AC134" s="1327">
        <f>AC38*(SUMIF(Data!$G:$G,'Deployment needs'!AC1,Data!$H:$H))</f>
        <v>0</v>
      </c>
      <c r="AD134" s="1327">
        <f>AD38*(SUMIF(Data!$G:$G,'Deployment needs'!AD1,Data!$H:$H))</f>
        <v>0</v>
      </c>
      <c r="AE134" s="1327">
        <f>AE38*(SUMIF(Data!$G:$G,'Deployment needs'!AE1,Data!$H:$H))</f>
        <v>56</v>
      </c>
      <c r="AF134" s="1327">
        <f>AF38*(SUMIF(Data!$G:$G,'Deployment needs'!AF1,Data!$H:$H))</f>
        <v>56</v>
      </c>
      <c r="AG134" s="1327">
        <f>AG38*(SUMIF(Data!$G:$G,'Deployment needs'!AG1,Data!$H:$H))</f>
        <v>63</v>
      </c>
      <c r="AH134" s="1327">
        <f>AH38*(SUMIF(Data!$G:$G,'Deployment needs'!AH1,Data!$H:$H))</f>
        <v>63</v>
      </c>
      <c r="AI134" s="1327">
        <f>AI38*(SUMIF(Data!$G:$G,'Deployment needs'!AI1,Data!$H:$H))</f>
        <v>63</v>
      </c>
      <c r="AJ134" s="1327">
        <f>AJ38*(SUMIF(Data!$G:$G,'Deployment needs'!AJ1,Data!$H:$H))</f>
        <v>0</v>
      </c>
      <c r="AK134" s="1327">
        <f>AK38*(SUMIF(Data!$G:$G,'Deployment needs'!AK1,Data!$H:$H))</f>
        <v>0</v>
      </c>
      <c r="AL134" s="1327">
        <f>AL38*(SUMIF(Data!$G:$G,'Deployment needs'!AL1,Data!$H:$H))</f>
        <v>56</v>
      </c>
      <c r="AM134" s="1327">
        <f>AM38*(SUMIF(Data!$G:$G,'Deployment needs'!AM1,Data!$H:$H))</f>
        <v>56</v>
      </c>
      <c r="AN134" s="1327">
        <f>AN38*(SUMIF(Data!$G:$G,'Deployment needs'!AN1,Data!$H:$H))</f>
        <v>63</v>
      </c>
      <c r="AO134" s="1327">
        <f>AO38*(SUMIF(Data!$G:$G,'Deployment needs'!AO1,Data!$H:$H))</f>
        <v>63</v>
      </c>
      <c r="AP134" s="1327">
        <f>AP38*(SUMIF(Data!$G:$G,'Deployment needs'!AP1,Data!$H:$H))</f>
        <v>63</v>
      </c>
      <c r="AQ134" s="1327">
        <f>AQ38*(SUMIF(Data!$G:$G,'Deployment needs'!AQ1,Data!$H:$H))</f>
        <v>0</v>
      </c>
      <c r="AR134" s="1327">
        <f>AR38*(SUMIF(Data!$G:$G,'Deployment needs'!AR1,Data!$H:$H))</f>
        <v>0</v>
      </c>
      <c r="AS134" s="1327">
        <f>AS38*(SUMIF(Data!$G:$G,'Deployment needs'!AS1,Data!$H:$H))</f>
        <v>56</v>
      </c>
      <c r="AT134" s="1327">
        <f>AT38*(SUMIF(Data!$G:$G,'Deployment needs'!AT1,Data!$H:$H))</f>
        <v>56</v>
      </c>
      <c r="AU134" s="1327">
        <f>AU38*(SUMIF(Data!$G:$G,'Deployment needs'!AU1,Data!$H:$H))</f>
        <v>63</v>
      </c>
      <c r="AV134" s="1327">
        <f>AV38*(SUMIF(Data!$G:$G,'Deployment needs'!AV1,Data!$H:$H))</f>
        <v>63</v>
      </c>
      <c r="AW134" s="1327">
        <f>AW38*(SUMIF(Data!$G:$G,'Deployment needs'!AW1,Data!$H:$H))</f>
        <v>63</v>
      </c>
      <c r="AX134" s="1327">
        <f>AX38*(SUMIF(Data!$G:$G,'Deployment needs'!AX1,Data!$H:$H))</f>
        <v>0</v>
      </c>
      <c r="AY134" s="1327">
        <f>AY38*(SUMIF(Data!$G:$G,'Deployment needs'!AY1,Data!$H:$H))</f>
        <v>0</v>
      </c>
      <c r="AZ134" s="1327">
        <f>AZ38*(SUMIF(Data!$G:$G,'Deployment needs'!AZ1,Data!$H:$H))</f>
        <v>56</v>
      </c>
      <c r="BA134" s="1327">
        <f>BA38*(SUMIF(Data!$G:$G,'Deployment needs'!BA1,Data!$H:$H))</f>
        <v>56</v>
      </c>
      <c r="BB134" s="1327">
        <f>BB38*(SUMIF(Data!$G:$G,'Deployment needs'!BB1,Data!$H:$H))</f>
        <v>63</v>
      </c>
      <c r="BC134" s="1327">
        <f>BC38*(SUMIF(Data!$G:$G,'Deployment needs'!BC1,Data!$H:$H))</f>
        <v>63</v>
      </c>
      <c r="BD134" s="1327">
        <f>BD38*(SUMIF(Data!$G:$G,'Deployment needs'!BD1,Data!$H:$H))</f>
        <v>63</v>
      </c>
      <c r="BE134" s="1327">
        <f>BE38*(SUMIF(Data!$G:$G,'Deployment needs'!BE1,Data!$H:$H))</f>
        <v>0</v>
      </c>
      <c r="BF134" s="1327">
        <f>BF38*(SUMIF(Data!$G:$G,'Deployment needs'!BF1,Data!$H:$H))</f>
        <v>0</v>
      </c>
      <c r="BG134" s="1327">
        <f>BG38*(SUMIF(Data!$G:$G,'Deployment needs'!BG1,Data!$H:$H))</f>
        <v>56</v>
      </c>
      <c r="BH134" s="1327">
        <f>BH38*(SUMIF(Data!$G:$G,'Deployment needs'!BH1,Data!$H:$H))</f>
        <v>56</v>
      </c>
      <c r="BI134" s="1327">
        <f>BI38*(SUMIF(Data!$G:$G,'Deployment needs'!BI1,Data!$H:$H))</f>
        <v>63</v>
      </c>
      <c r="BJ134" s="1327">
        <f>BJ38*(SUMIF(Data!$G:$G,'Deployment needs'!BJ1,Data!$H:$H))</f>
        <v>63</v>
      </c>
      <c r="BK134" s="1327">
        <f>BK38*(SUMIF(Data!$G:$G,'Deployment needs'!BK1,Data!$H:$H))</f>
        <v>63</v>
      </c>
      <c r="BL134" s="1327">
        <f>BL38*(SUMIF(Data!$G:$G,'Deployment needs'!BL1,Data!$H:$H))</f>
        <v>0</v>
      </c>
      <c r="BM134" s="1327">
        <f>BM38*(SUMIF(Data!$G:$G,'Deployment needs'!BM1,Data!$H:$H))</f>
        <v>0</v>
      </c>
      <c r="BN134" s="1327">
        <f>BN38*(SUMIF(Data!$G:$G,'Deployment needs'!BN1,Data!$H:$H))</f>
        <v>56</v>
      </c>
      <c r="BO134" s="1327">
        <f>BO38*(SUMIF(Data!$G:$G,'Deployment needs'!BO1,Data!$H:$H))</f>
        <v>56</v>
      </c>
      <c r="BP134" s="1327">
        <f>BP38*(SUMIF(Data!$G:$G,'Deployment needs'!BP1,Data!$H:$H))</f>
        <v>63</v>
      </c>
      <c r="BQ134" s="1327">
        <f>BQ38*(SUMIF(Data!$G:$G,'Deployment needs'!BQ1,Data!$H:$H))</f>
        <v>63</v>
      </c>
      <c r="BR134" s="1327">
        <f>BR38*(SUMIF(Data!$G:$G,'Deployment needs'!BR1,Data!$H:$H))</f>
        <v>63</v>
      </c>
      <c r="BS134" s="1327">
        <f>BS38*(SUMIF(Data!$G:$G,'Deployment needs'!BS1,Data!$H:$H))</f>
        <v>0</v>
      </c>
      <c r="BT134" s="1327">
        <f>BT38*(SUMIF(Data!$G:$G,'Deployment needs'!BT1,Data!$H:$H))</f>
        <v>0</v>
      </c>
      <c r="BU134" s="1327">
        <f>BU38*(SUMIF(Data!$G:$G,'Deployment needs'!BU1,Data!$H:$H))</f>
        <v>56</v>
      </c>
      <c r="BV134" s="1327">
        <f>BV38*(SUMIF(Data!$G:$G,'Deployment needs'!BV1,Data!$H:$H))</f>
        <v>56</v>
      </c>
      <c r="BW134" s="1327">
        <f>BW38*(SUMIF(Data!$G:$G,'Deployment needs'!BW1,Data!$H:$H))</f>
        <v>63</v>
      </c>
      <c r="BX134" s="1327">
        <f>BX38*(SUMIF(Data!$G:$G,'Deployment needs'!BX1,Data!$H:$H))</f>
        <v>63</v>
      </c>
      <c r="BY134" s="1327">
        <f>BY38*(SUMIF(Data!$G:$G,'Deployment needs'!BY1,Data!$H:$H))</f>
        <v>63</v>
      </c>
      <c r="BZ134" s="1327">
        <f>BZ38*(SUMIF(Data!$G:$G,'Deployment needs'!BZ1,Data!$H:$H))</f>
        <v>0</v>
      </c>
      <c r="CA134" s="1327">
        <f>CA38*(SUMIF(Data!$G:$G,'Deployment needs'!CA1,Data!$H:$H))</f>
        <v>0</v>
      </c>
      <c r="CB134" s="1327">
        <f>CB38*(SUMIF(Data!$G:$G,'Deployment needs'!CB1,Data!$H:$H))</f>
        <v>56</v>
      </c>
      <c r="CC134" s="1327">
        <f>CC38*(SUMIF(Data!$G:$G,'Deployment needs'!CC1,Data!$H:$H))</f>
        <v>56</v>
      </c>
      <c r="CD134" s="1327">
        <f>CD38*(SUMIF(Data!$G:$G,'Deployment needs'!CD1,Data!$H:$H))</f>
        <v>0</v>
      </c>
      <c r="CE134" s="1327">
        <f>CE38*(SUMIF(Data!$G:$G,'Deployment needs'!CE1,Data!$H:$H))</f>
        <v>0</v>
      </c>
      <c r="CF134" s="1327">
        <f>CF38*(SUMIF(Data!$G:$G,'Deployment needs'!CF1,Data!$H:$H))</f>
        <v>0</v>
      </c>
      <c r="CG134" s="1327">
        <f>CG38*(SUMIF(Data!$G:$G,'Deployment needs'!CG1,Data!$H:$H))</f>
        <v>0</v>
      </c>
      <c r="CH134" s="1327">
        <f>CH38*(SUMIF(Data!$G:$G,'Deployment needs'!CH1,Data!$H:$H))</f>
        <v>0</v>
      </c>
      <c r="CI134" s="1327">
        <f>CI38*(SUMIF(Data!$G:$G,'Deployment needs'!CI1,Data!$H:$H))</f>
        <v>0</v>
      </c>
      <c r="CJ134" s="1327">
        <f>CJ38*(SUMIF(Data!$G:$G,'Deployment needs'!CJ1,Data!$H:$H))</f>
        <v>0</v>
      </c>
      <c r="CK134" s="1327">
        <f>CK38*(SUMIF(Data!$G:$G,'Deployment needs'!CK1,Data!$H:$H))</f>
        <v>0</v>
      </c>
      <c r="CL134" s="1327">
        <f>CL38*(SUMIF(Data!$G:$G,'Deployment needs'!CL1,Data!$H:$H))</f>
        <v>0</v>
      </c>
      <c r="CM134" s="1327">
        <f>CM38*(SUMIF(Data!$G:$G,'Deployment needs'!CM1,Data!$H:$H))</f>
        <v>0</v>
      </c>
      <c r="CN134" s="1327">
        <f>CN38*(SUMIF(Data!$G:$G,'Deployment needs'!CN1,Data!$H:$H))</f>
        <v>0</v>
      </c>
      <c r="CO134" s="1327">
        <f>CO38*(SUMIF(Data!$G:$G,'Deployment needs'!CO1,Data!$H:$H))</f>
        <v>0</v>
      </c>
      <c r="CP134" s="1327">
        <f>CP38*(SUMIF(Data!$G:$G,'Deployment needs'!CP1,Data!$H:$H))</f>
        <v>0</v>
      </c>
      <c r="CQ134" s="1327">
        <f>CQ38*(SUMIF(Data!$G:$G,'Deployment needs'!CQ1,Data!$H:$H))</f>
        <v>86.4</v>
      </c>
      <c r="CR134" s="1327">
        <f>CR38*(SUMIF(Data!$G:$G,'Deployment needs'!CR1,Data!$H:$H))</f>
        <v>97.2</v>
      </c>
      <c r="CS134" s="1327">
        <f>CS38*(SUMIF(Data!$G:$G,'Deployment needs'!CS1,Data!$H:$H))</f>
        <v>97.2</v>
      </c>
      <c r="CT134" s="1327">
        <f>CT38*(SUMIF(Data!$G:$G,'Deployment needs'!CT1,Data!$H:$H))</f>
        <v>97.2</v>
      </c>
      <c r="CU134" s="1327">
        <f>CU38*(SUMIF(Data!$G:$G,'Deployment needs'!CU1,Data!$H:$H))</f>
        <v>0</v>
      </c>
      <c r="CV134" s="1327">
        <f>CV38*(SUMIF(Data!$G:$G,'Deployment needs'!CV1,Data!$H:$H))</f>
        <v>0</v>
      </c>
      <c r="CW134" s="1327">
        <f>CW38*(SUMIF(Data!$G:$G,'Deployment needs'!CW1,Data!$H:$H))</f>
        <v>86.4</v>
      </c>
      <c r="CX134" s="1327">
        <f>CX38*(SUMIF(Data!$G:$G,'Deployment needs'!CX1,Data!$H:$H))</f>
        <v>86.4</v>
      </c>
      <c r="CY134" s="1327">
        <f>CY38*(SUMIF(Data!$G:$G,'Deployment needs'!CY1,Data!$H:$H))</f>
        <v>97.2</v>
      </c>
      <c r="CZ134" s="1327">
        <f>CZ38*(SUMIF(Data!$G:$G,'Deployment needs'!CZ1,Data!$H:$H))</f>
        <v>97.2</v>
      </c>
      <c r="DA134" s="1327">
        <f>DA38*(SUMIF(Data!$G:$G,'Deployment needs'!DA1,Data!$H:$H))</f>
        <v>97.2</v>
      </c>
      <c r="DB134" s="1327">
        <f>DB38*(SUMIF(Data!$G:$G,'Deployment needs'!DB1,Data!$H:$H))</f>
        <v>0</v>
      </c>
      <c r="DC134" s="1327">
        <f>DC38*(SUMIF(Data!$G:$G,'Deployment needs'!DC1,Data!$H:$H))</f>
        <v>0</v>
      </c>
      <c r="DD134" s="1327">
        <f>DD38*(SUMIF(Data!$G:$G,'Deployment needs'!DD1,Data!$H:$H))</f>
        <v>86.4</v>
      </c>
      <c r="DE134" s="1327">
        <f>DE38*(SUMIF(Data!$G:$G,'Deployment needs'!DE1,Data!$H:$H))</f>
        <v>0</v>
      </c>
      <c r="DF134" s="1327">
        <f>DF38*(SUMIF(Data!$G:$G,'Deployment needs'!DF1,Data!$H:$H))</f>
        <v>0</v>
      </c>
      <c r="DG134" s="1327">
        <f>DG38*(SUMIF(Data!$G:$G,'Deployment needs'!DG1,Data!$H:$H))</f>
        <v>0</v>
      </c>
      <c r="DH134" s="1327">
        <f>DH38*(SUMIF(Data!$G:$G,'Deployment needs'!DH1,Data!$H:$H))</f>
        <v>0</v>
      </c>
      <c r="DI134" s="1327">
        <f>DI38*(SUMIF(Data!$G:$G,'Deployment needs'!DI1,Data!$H:$H))</f>
        <v>0</v>
      </c>
      <c r="DJ134" s="1327">
        <f>DJ38*(SUMIF(Data!$G:$G,'Deployment needs'!DJ1,Data!$H:$H))</f>
        <v>0</v>
      </c>
      <c r="DK134" s="1327">
        <f>DK38*(SUMIF(Data!$G:$G,'Deployment needs'!DK1,Data!$H:$H))</f>
        <v>0</v>
      </c>
      <c r="DL134" s="1327">
        <f>DL38*(SUMIF(Data!$G:$G,'Deployment needs'!DL1,Data!$H:$H))</f>
        <v>86.4</v>
      </c>
      <c r="DM134" s="1327">
        <f>DM38*(SUMIF(Data!$G:$G,'Deployment needs'!DM1,Data!$H:$H))</f>
        <v>97.2</v>
      </c>
      <c r="DN134" s="1327">
        <f>DN38*(SUMIF(Data!$G:$G,'Deployment needs'!DN1,Data!$H:$H))</f>
        <v>97.2</v>
      </c>
      <c r="DO134" s="1327">
        <f>DO38*(SUMIF(Data!$G:$G,'Deployment needs'!DO1,Data!$H:$H))</f>
        <v>97.2</v>
      </c>
      <c r="DP134" s="1327">
        <f>DP38*(SUMIF(Data!$G:$G,'Deployment needs'!DP1,Data!$H:$H))</f>
        <v>0</v>
      </c>
      <c r="DQ134" s="1327">
        <f>DQ38*(SUMIF(Data!$G:$G,'Deployment needs'!DQ1,Data!$H:$H))</f>
        <v>0</v>
      </c>
      <c r="DR134" s="1327">
        <f>DR38*(SUMIF(Data!$G:$G,'Deployment needs'!DR1,Data!$H:$H))</f>
        <v>86.4</v>
      </c>
      <c r="DS134" s="1327">
        <f>DS38*(SUMIF(Data!$G:$G,'Deployment needs'!DS1,Data!$H:$H))</f>
        <v>284.40000000000003</v>
      </c>
      <c r="DT134" s="1327">
        <f>DT38*(SUMIF(Data!$G:$G,'Deployment needs'!DT1,Data!$H:$H))</f>
        <v>319.95</v>
      </c>
      <c r="DU134" s="1327">
        <f>DU38*(SUMIF(Data!$G:$G,'Deployment needs'!DU1,Data!$H:$H))</f>
        <v>319.95</v>
      </c>
      <c r="DV134" s="1327">
        <f>DV38*(SUMIF(Data!$G:$G,'Deployment needs'!DV1,Data!$H:$H))</f>
        <v>319.95</v>
      </c>
      <c r="DW134" s="1327">
        <f>DW38*(SUMIF(Data!$G:$G,'Deployment needs'!DW1,Data!$H:$H))</f>
        <v>0</v>
      </c>
      <c r="DX134" s="1327">
        <f>DX38*(SUMIF(Data!$G:$G,'Deployment needs'!DX1,Data!$H:$H))</f>
        <v>0</v>
      </c>
      <c r="DY134" s="1327">
        <f>DY38*(SUMIF(Data!$G:$G,'Deployment needs'!DY1,Data!$H:$H))</f>
        <v>284.40000000000003</v>
      </c>
      <c r="DZ134" s="1327">
        <f>DZ38*(SUMIF(Data!$G:$G,'Deployment needs'!DZ1,Data!$H:$H))</f>
        <v>284.40000000000003</v>
      </c>
      <c r="EA134" s="1327">
        <f>EA38*(SUMIF(Data!$G:$G,'Deployment needs'!EA1,Data!$H:$H))</f>
        <v>319.95</v>
      </c>
      <c r="EB134" s="1327">
        <f>EB38*(SUMIF(Data!$G:$G,'Deployment needs'!EB1,Data!$H:$H))</f>
        <v>319.95</v>
      </c>
      <c r="EC134" s="1327">
        <f>EC38*(SUMIF(Data!$G:$G,'Deployment needs'!EC1,Data!$H:$H))</f>
        <v>319.95</v>
      </c>
      <c r="ED134" s="1327">
        <f>ED38*(SUMIF(Data!$G:$G,'Deployment needs'!ED1,Data!$H:$H))</f>
        <v>0</v>
      </c>
      <c r="EE134" s="1327">
        <f>EE38*(SUMIF(Data!$G:$G,'Deployment needs'!EE1,Data!$H:$H))</f>
        <v>0</v>
      </c>
      <c r="EF134" s="1327">
        <f>EF38*(SUMIF(Data!$G:$G,'Deployment needs'!EF1,Data!$H:$H))</f>
        <v>284.40000000000003</v>
      </c>
      <c r="EG134" s="1327">
        <f>EG38*(SUMIF(Data!$G:$G,'Deployment needs'!EG1,Data!$H:$H))</f>
        <v>284.40000000000003</v>
      </c>
      <c r="EH134" s="1327">
        <f>EH38*(SUMIF(Data!$G:$G,'Deployment needs'!EH1,Data!$H:$H))</f>
        <v>319.95</v>
      </c>
      <c r="EI134" s="1327">
        <f>EI38*(SUMIF(Data!$G:$G,'Deployment needs'!EI1,Data!$H:$H))</f>
        <v>319.95</v>
      </c>
      <c r="EJ134" s="1327">
        <f>EJ38*(SUMIF(Data!$G:$G,'Deployment needs'!EJ1,Data!$H:$H))</f>
        <v>97.2</v>
      </c>
      <c r="EK134" s="1327">
        <f>EK38*(SUMIF(Data!$G:$G,'Deployment needs'!EK1,Data!$H:$H))</f>
        <v>0</v>
      </c>
      <c r="EL134" s="1327">
        <f>EL38*(SUMIF(Data!$G:$G,'Deployment needs'!EL1,Data!$H:$H))</f>
        <v>0</v>
      </c>
      <c r="EM134" s="1327">
        <f>EM38*(SUMIF(Data!$G:$G,'Deployment needs'!EM1,Data!$H:$H))</f>
        <v>86.4</v>
      </c>
      <c r="EN134" s="1327">
        <f>EN38*(SUMIF(Data!$G:$G,'Deployment needs'!EN1,Data!$H:$H))</f>
        <v>86.4</v>
      </c>
      <c r="EO134" s="1327">
        <f>EO38*(SUMIF(Data!$G:$G,'Deployment needs'!EO1,Data!$H:$H))</f>
        <v>97.2</v>
      </c>
      <c r="EP134" s="1327">
        <f>EP38*(SUMIF(Data!$G:$G,'Deployment needs'!EP1,Data!$H:$H))</f>
        <v>97.2</v>
      </c>
      <c r="EQ134" s="1327">
        <f>EQ38*(SUMIF(Data!$G:$G,'Deployment needs'!EQ1,Data!$H:$H))</f>
        <v>97.2</v>
      </c>
      <c r="ER134" s="1327">
        <f>ER38*(SUMIF(Data!$G:$G,'Deployment needs'!ER1,Data!$H:$H))</f>
        <v>0</v>
      </c>
      <c r="ES134" s="1327">
        <f>ES38*(SUMIF(Data!$G:$G,'Deployment needs'!ES1,Data!$H:$H))</f>
        <v>0</v>
      </c>
      <c r="ET134" s="1327">
        <f>ET38*(SUMIF(Data!$G:$G,'Deployment needs'!ET1,Data!$H:$H))</f>
        <v>86.4</v>
      </c>
      <c r="EU134" s="1327">
        <f>EU38*(SUMIF(Data!$G:$G,'Deployment needs'!EU1,Data!$H:$H))</f>
        <v>86.4</v>
      </c>
      <c r="EV134" s="1327">
        <f>EV38*(SUMIF(Data!$G:$G,'Deployment needs'!EV1,Data!$H:$H))</f>
        <v>97.2</v>
      </c>
      <c r="EW134" s="1327">
        <f>EW38*(SUMIF(Data!$G:$G,'Deployment needs'!EW1,Data!$H:$H))</f>
        <v>97.2</v>
      </c>
      <c r="EX134" s="1327">
        <f>EX38*(SUMIF(Data!$G:$G,'Deployment needs'!EX1,Data!$H:$H))</f>
        <v>97.2</v>
      </c>
      <c r="EY134" s="1327">
        <f>EY38*(SUMIF(Data!$G:$G,'Deployment needs'!EY1,Data!$H:$H))</f>
        <v>0</v>
      </c>
      <c r="EZ134" s="1327">
        <f>EZ38*(SUMIF(Data!$G:$G,'Deployment needs'!EZ1,Data!$H:$H))</f>
        <v>0</v>
      </c>
      <c r="FA134" s="1327">
        <f>FA38*(SUMIF(Data!$G:$G,'Deployment needs'!FA1,Data!$H:$H))</f>
        <v>86.4</v>
      </c>
      <c r="FB134" s="1327">
        <f>FB38*(SUMIF(Data!$G:$G,'Deployment needs'!FB1,Data!$H:$H))</f>
        <v>86.4</v>
      </c>
      <c r="FC134" s="1327">
        <f>FC38*(SUMIF(Data!$G:$G,'Deployment needs'!FC1,Data!$H:$H))</f>
        <v>97.2</v>
      </c>
      <c r="FD134" s="1327">
        <f>FD38*(SUMIF(Data!$G:$G,'Deployment needs'!FD1,Data!$H:$H))</f>
        <v>97.2</v>
      </c>
      <c r="FE134" s="1327">
        <f>FE38*(SUMIF(Data!$G:$G,'Deployment needs'!FE1,Data!$H:$H))</f>
        <v>97.2</v>
      </c>
      <c r="FF134" s="1327">
        <f>FF38*(SUMIF(Data!$G:$G,'Deployment needs'!FF1,Data!$H:$H))</f>
        <v>0</v>
      </c>
      <c r="FG134" s="1327">
        <f>FG38*(SUMIF(Data!$G:$G,'Deployment needs'!FG1,Data!$H:$H))</f>
        <v>0</v>
      </c>
      <c r="FH134" s="1327">
        <f>FH38*(SUMIF(Data!$G:$G,'Deployment needs'!FH1,Data!$H:$H))</f>
        <v>86.4</v>
      </c>
      <c r="FI134" s="1327">
        <f>FI38*(SUMIF(Data!$G:$G,'Deployment needs'!FI1,Data!$H:$H))</f>
        <v>86.4</v>
      </c>
      <c r="FJ134" s="1327">
        <f>FJ38*(SUMIF(Data!$G:$G,'Deployment needs'!FJ1,Data!$H:$H))</f>
        <v>97.2</v>
      </c>
      <c r="FK134" s="1327">
        <f>FK38*(SUMIF(Data!$G:$G,'Deployment needs'!FK1,Data!$H:$H))</f>
        <v>97.2</v>
      </c>
      <c r="FL134" s="1327">
        <f>FL38*(SUMIF(Data!$G:$G,'Deployment needs'!FL1,Data!$H:$H))</f>
        <v>97.2</v>
      </c>
      <c r="FM134" s="1327">
        <f>FM38*(SUMIF(Data!$G:$G,'Deployment needs'!FM1,Data!$H:$H))</f>
        <v>0</v>
      </c>
      <c r="FN134" s="1327">
        <f>FN38*(SUMIF(Data!$G:$G,'Deployment needs'!FN1,Data!$H:$H))</f>
        <v>0</v>
      </c>
      <c r="FO134" s="1327">
        <f>FO38*(SUMIF(Data!$G:$G,'Deployment needs'!FO1,Data!$H:$H))</f>
        <v>86.4</v>
      </c>
      <c r="FP134" s="1327">
        <f>FP38*(SUMIF(Data!$G:$G,'Deployment needs'!FP1,Data!$H:$H))</f>
        <v>86.4</v>
      </c>
      <c r="FQ134" s="1327">
        <f>FQ38*(SUMIF(Data!$G:$G,'Deployment needs'!FQ1,Data!$H:$H))</f>
        <v>97.2</v>
      </c>
      <c r="FR134" s="1327">
        <f>FR38*(SUMIF(Data!$G:$G,'Deployment needs'!FR1,Data!$H:$H))</f>
        <v>97.2</v>
      </c>
      <c r="FS134" s="1327">
        <f>FS38*(SUMIF(Data!$G:$G,'Deployment needs'!FS1,Data!$H:$H))</f>
        <v>97.2</v>
      </c>
      <c r="FT134" s="1327">
        <f>FT38*(SUMIF(Data!$G:$G,'Deployment needs'!FT1,Data!$H:$H))</f>
        <v>0</v>
      </c>
      <c r="FU134" s="1327">
        <f>FU38*(SUMIF(Data!$G:$G,'Deployment needs'!FU1,Data!$H:$H))</f>
        <v>0</v>
      </c>
      <c r="FV134" s="1327">
        <f>FV38*(SUMIF(Data!$G:$G,'Deployment needs'!FV1,Data!$H:$H))</f>
        <v>86.4</v>
      </c>
      <c r="FW134" s="1327">
        <f>FW38*(SUMIF(Data!$G:$G,'Deployment needs'!FW1,Data!$H:$H))</f>
        <v>86.4</v>
      </c>
      <c r="FX134" s="1327">
        <f>FX38*(SUMIF(Data!$G:$G,'Deployment needs'!FX1,Data!$H:$H))</f>
        <v>97.2</v>
      </c>
      <c r="FY134" s="1327">
        <f>FY38*(SUMIF(Data!$G:$G,'Deployment needs'!FY1,Data!$H:$H))</f>
        <v>97.2</v>
      </c>
      <c r="FZ134" s="1327">
        <f>FZ38*(SUMIF(Data!$G:$G,'Deployment needs'!FZ1,Data!$H:$H))</f>
        <v>97.2</v>
      </c>
      <c r="GA134" s="1327">
        <f>GA38*(SUMIF(Data!$G:$G,'Deployment needs'!GA1,Data!$H:$H))</f>
        <v>0</v>
      </c>
      <c r="GB134" s="1327">
        <f>GB38*(SUMIF(Data!$G:$G,'Deployment needs'!GB1,Data!$H:$H))</f>
        <v>0</v>
      </c>
      <c r="GC134" s="1327">
        <f>GC38*(SUMIF(Data!$G:$G,'Deployment needs'!GC1,Data!$H:$H))</f>
        <v>86.4</v>
      </c>
      <c r="GD134" s="1327">
        <f>GD38*(SUMIF(Data!$G:$G,'Deployment needs'!GD1,Data!$H:$H))</f>
        <v>86.4</v>
      </c>
      <c r="GE134" s="1327">
        <f>GE38*(SUMIF(Data!$G:$G,'Deployment needs'!GE1,Data!$H:$H))</f>
        <v>97.2</v>
      </c>
      <c r="GF134" s="1327">
        <f>GF38*(SUMIF(Data!$G:$G,'Deployment needs'!GF1,Data!$H:$H))</f>
        <v>97.2</v>
      </c>
      <c r="GG134" s="1327">
        <f>GG38*(SUMIF(Data!$G:$G,'Deployment needs'!GG1,Data!$H:$H))</f>
        <v>97.2</v>
      </c>
      <c r="GH134" s="1327">
        <f>GH38*(SUMIF(Data!$G:$G,'Deployment needs'!GH1,Data!$H:$H))</f>
        <v>0</v>
      </c>
      <c r="GI134" s="1327">
        <f>GI38*(SUMIF(Data!$G:$G,'Deployment needs'!GI1,Data!$H:$H))</f>
        <v>0</v>
      </c>
      <c r="GJ134" s="1327">
        <f>GJ38*(SUMIF(Data!$G:$G,'Deployment needs'!GJ1,Data!$H:$H))</f>
        <v>86.4</v>
      </c>
      <c r="GK134" s="1327">
        <f>GK38*(SUMIF(Data!$G:$G,'Deployment needs'!GK1,Data!$H:$H))</f>
        <v>86.4</v>
      </c>
      <c r="GL134" s="1327">
        <f>GL38*(SUMIF(Data!$G:$G,'Deployment needs'!GL1,Data!$H:$H))</f>
        <v>97.2</v>
      </c>
      <c r="GM134" s="1327">
        <f>GM38*(SUMIF(Data!$G:$G,'Deployment needs'!GM1,Data!$H:$H))</f>
        <v>97.2</v>
      </c>
      <c r="GN134" s="1327">
        <f>GN38*(SUMIF(Data!$G:$G,'Deployment needs'!GN1,Data!$H:$H))</f>
        <v>97.2</v>
      </c>
      <c r="GO134" s="1327">
        <f>GO38*(SUMIF(Data!$G:$G,'Deployment needs'!GO1,Data!$H:$H))</f>
        <v>0</v>
      </c>
      <c r="GP134" s="1327">
        <f>GP38*(SUMIF(Data!$G:$G,'Deployment needs'!GP1,Data!$H:$H))</f>
        <v>0</v>
      </c>
      <c r="GQ134" s="1327">
        <f>GQ38*(SUMIF(Data!$G:$G,'Deployment needs'!GQ1,Data!$H:$H))</f>
        <v>86.4</v>
      </c>
      <c r="GR134" s="1327">
        <f>GR38*(SUMIF(Data!$G:$G,'Deployment needs'!GR1,Data!$H:$H))</f>
        <v>86.4</v>
      </c>
      <c r="GS134" s="1327">
        <f>GS38*(SUMIF(Data!$G:$G,'Deployment needs'!GS1,Data!$H:$H))</f>
        <v>97.2</v>
      </c>
      <c r="GT134" s="1327">
        <f>GT38*(SUMIF(Data!$G:$G,'Deployment needs'!GT1,Data!$H:$H))</f>
        <v>97.2</v>
      </c>
      <c r="GU134" s="1327">
        <f>GU38*(SUMIF(Data!$G:$G,'Deployment needs'!GU1,Data!$H:$H))</f>
        <v>97.2</v>
      </c>
      <c r="GV134" s="1327">
        <f>GV38*(SUMIF(Data!$G:$G,'Deployment needs'!GV1,Data!$H:$H))</f>
        <v>0</v>
      </c>
      <c r="GW134" s="1327">
        <f>GW38*(SUMIF(Data!$G:$G,'Deployment needs'!GW1,Data!$H:$H))</f>
        <v>0</v>
      </c>
      <c r="GX134" s="1327">
        <f>GX38*(SUMIF(Data!$G:$G,'Deployment needs'!GX1,Data!$H:$H))</f>
        <v>86.4</v>
      </c>
      <c r="GY134" s="1327">
        <f>GY38*(SUMIF(Data!$G:$G,'Deployment needs'!GY1,Data!$H:$H))</f>
        <v>86.4</v>
      </c>
      <c r="GZ134" s="1327">
        <f>GZ38*(SUMIF(Data!$G:$G,'Deployment needs'!GZ1,Data!$H:$H))</f>
        <v>97.2</v>
      </c>
      <c r="HA134" s="1327">
        <f>HA38*(SUMIF(Data!$G:$G,'Deployment needs'!HA1,Data!$H:$H))</f>
        <v>97.2</v>
      </c>
      <c r="HB134" s="1327">
        <f>HB38*(SUMIF(Data!$G:$G,'Deployment needs'!HB1,Data!$H:$H))</f>
        <v>97.2</v>
      </c>
      <c r="HC134" s="1327">
        <f>HC38*(SUMIF(Data!$G:$G,'Deployment needs'!HC1,Data!$H:$H))</f>
        <v>0</v>
      </c>
      <c r="HD134" s="1327">
        <f>HD38*(SUMIF(Data!$G:$G,'Deployment needs'!HD1,Data!$H:$H))</f>
        <v>0</v>
      </c>
      <c r="HE134" s="1327">
        <f>HE38*(SUMIF(Data!$G:$G,'Deployment needs'!HE1,Data!$H:$H))</f>
        <v>86.4</v>
      </c>
      <c r="HF134" s="1327">
        <f>HF38*(SUMIF(Data!$G:$G,'Deployment needs'!HF1,Data!$H:$H))</f>
        <v>86.4</v>
      </c>
      <c r="HG134" s="1327">
        <f>HG38*(SUMIF(Data!$G:$G,'Deployment needs'!HG1,Data!$H:$H))</f>
        <v>97.2</v>
      </c>
      <c r="HH134" s="1327">
        <f>HH38*(SUMIF(Data!$G:$G,'Deployment needs'!HH1,Data!$H:$H))</f>
        <v>97.2</v>
      </c>
      <c r="HI134" s="1327">
        <f>HI38*(SUMIF(Data!$G:$G,'Deployment needs'!HI1,Data!$H:$H))</f>
        <v>97.2</v>
      </c>
      <c r="HJ134" s="1327">
        <f>HJ38*(SUMIF(Data!$G:$G,'Deployment needs'!HJ1,Data!$H:$H))</f>
        <v>0</v>
      </c>
      <c r="HK134" s="1327">
        <f>HK38*(SUMIF(Data!$G:$G,'Deployment needs'!HK1,Data!$H:$H))</f>
        <v>0</v>
      </c>
      <c r="HL134" s="1327">
        <f>HL38*(SUMIF(Data!$G:$G,'Deployment needs'!HL1,Data!$H:$H))</f>
        <v>86.4</v>
      </c>
      <c r="HM134" s="1327">
        <f>HM38*(SUMIF(Data!$G:$G,'Deployment needs'!HM1,Data!$H:$H))</f>
        <v>86.4</v>
      </c>
      <c r="HN134" s="1327">
        <f>HN38*(SUMIF(Data!$G:$G,'Deployment needs'!HN1,Data!$H:$H))</f>
        <v>97.2</v>
      </c>
      <c r="HO134" s="1327">
        <f>HO38*(SUMIF(Data!$G:$G,'Deployment needs'!HO1,Data!$H:$H))</f>
        <v>97.2</v>
      </c>
      <c r="HP134" s="1327">
        <f>HP38*(SUMIF(Data!$G:$G,'Deployment needs'!HP1,Data!$H:$H))</f>
        <v>97.2</v>
      </c>
      <c r="HQ134" s="1327">
        <f>HQ38*(SUMIF(Data!$G:$G,'Deployment needs'!HQ1,Data!$H:$H))</f>
        <v>0</v>
      </c>
      <c r="HR134" s="1327">
        <f>HR38*(SUMIF(Data!$G:$G,'Deployment needs'!HR1,Data!$H:$H))</f>
        <v>0</v>
      </c>
      <c r="HS134" s="1327">
        <f>HS38*(SUMIF(Data!$G:$G,'Deployment needs'!HS1,Data!$H:$H))</f>
        <v>86.4</v>
      </c>
      <c r="HT134" s="1327">
        <f>HT38*(SUMIF(Data!$G:$G,'Deployment needs'!HT1,Data!$H:$H))</f>
        <v>86.4</v>
      </c>
      <c r="HU134" s="1327">
        <f>HU38*(SUMIF(Data!$G:$G,'Deployment needs'!HU1,Data!$H:$H))</f>
        <v>97.2</v>
      </c>
      <c r="HV134" s="1327">
        <f>HV38*(SUMIF(Data!$G:$G,'Deployment needs'!HV1,Data!$H:$H))</f>
        <v>97.2</v>
      </c>
      <c r="HW134" s="1327">
        <f>HW38*(SUMIF(Data!$G:$G,'Deployment needs'!HW1,Data!$H:$H))</f>
        <v>97.2</v>
      </c>
      <c r="HX134" s="1327">
        <f>HX38*(SUMIF(Data!$G:$G,'Deployment needs'!HX1,Data!$H:$H))</f>
        <v>0</v>
      </c>
      <c r="HY134" s="1327">
        <f>HY38*(SUMIF(Data!$G:$G,'Deployment needs'!HY1,Data!$H:$H))</f>
        <v>0</v>
      </c>
      <c r="HZ134" s="1327">
        <f>HZ38*(SUMIF(Data!$G:$G,'Deployment needs'!HZ1,Data!$H:$H))</f>
        <v>86.4</v>
      </c>
      <c r="IA134" s="1327">
        <f>IA38*(SUMIF(Data!$G:$G,'Deployment needs'!IA1,Data!$H:$H))</f>
        <v>86.4</v>
      </c>
      <c r="IB134" s="1327">
        <f>IB38*(SUMIF(Data!$G:$G,'Deployment needs'!IB1,Data!$H:$H))</f>
        <v>97.2</v>
      </c>
      <c r="IC134" s="1327">
        <f>IC38*(SUMIF(Data!$G:$G,'Deployment needs'!IC1,Data!$H:$H))</f>
        <v>97.2</v>
      </c>
      <c r="ID134" s="1327">
        <f>ID38*(SUMIF(Data!$G:$G,'Deployment needs'!ID1,Data!$H:$H))</f>
        <v>97.2</v>
      </c>
      <c r="IE134" s="1327">
        <f>IE38*(SUMIF(Data!$G:$G,'Deployment needs'!IE1,Data!$H:$H))</f>
        <v>0</v>
      </c>
      <c r="IF134" s="1327">
        <f>IF38*(SUMIF(Data!$G:$G,'Deployment needs'!IF1,Data!$H:$H))</f>
        <v>0</v>
      </c>
      <c r="IG134" s="1327">
        <f>IG38*(SUMIF(Data!$G:$G,'Deployment needs'!IG1,Data!$H:$H))</f>
        <v>86.4</v>
      </c>
      <c r="IH134" s="1327">
        <f>IH38*(SUMIF(Data!$G:$G,'Deployment needs'!IH1,Data!$H:$H))</f>
        <v>86.4</v>
      </c>
      <c r="II134" s="1327">
        <f>II38*(SUMIF(Data!$G:$G,'Deployment needs'!II1,Data!$H:$H))</f>
        <v>97.2</v>
      </c>
      <c r="IJ134" s="1327">
        <f>IJ38*(SUMIF(Data!$G:$G,'Deployment needs'!IJ1,Data!$H:$H))</f>
        <v>97.2</v>
      </c>
      <c r="IK134" s="1327">
        <f>IK38*(SUMIF(Data!$G:$G,'Deployment needs'!IK1,Data!$H:$H))</f>
        <v>97.2</v>
      </c>
      <c r="IL134" s="1327">
        <f>IL38*(SUMIF(Data!$G:$G,'Deployment needs'!IL1,Data!$H:$H))</f>
        <v>0</v>
      </c>
      <c r="IM134" s="1327">
        <f>IM38*(SUMIF(Data!$G:$G,'Deployment needs'!IM1,Data!$H:$H))</f>
        <v>0</v>
      </c>
      <c r="IN134" s="1327">
        <f>IN38*(SUMIF(Data!$G:$G,'Deployment needs'!IN1,Data!$H:$H))</f>
        <v>86.4</v>
      </c>
      <c r="IO134" s="1327">
        <f>IO38*(SUMIF(Data!$G:$G,'Deployment needs'!IO1,Data!$H:$H))</f>
        <v>86.4</v>
      </c>
      <c r="IP134" s="1327">
        <f>IP38*(SUMIF(Data!$G:$G,'Deployment needs'!IP1,Data!$H:$H))</f>
        <v>97.2</v>
      </c>
      <c r="IQ134" s="1327">
        <f>IQ38*(SUMIF(Data!$G:$G,'Deployment needs'!IQ1,Data!$H:$H))</f>
        <v>97.2</v>
      </c>
      <c r="IR134" s="1327">
        <f>IR38*(SUMIF(Data!$G:$G,'Deployment needs'!IR1,Data!$H:$H))</f>
        <v>97.2</v>
      </c>
      <c r="IS134" s="1327">
        <f>IS38*(SUMIF(Data!$G:$G,'Deployment needs'!IS1,Data!$H:$H))</f>
        <v>0</v>
      </c>
      <c r="IT134" s="1327">
        <f>IT38*(SUMIF(Data!$G:$G,'Deployment needs'!IT1,Data!$H:$H))</f>
        <v>0</v>
      </c>
      <c r="IU134" s="1327">
        <f>IU38*(SUMIF(Data!$G:$G,'Deployment needs'!IU1,Data!$H:$H))</f>
        <v>86.4</v>
      </c>
      <c r="IV134" s="1327">
        <f>IV38*(SUMIF(Data!$G:$G,'Deployment needs'!IV1,Data!$H:$H))</f>
        <v>86.4</v>
      </c>
      <c r="IW134" s="1327">
        <f>IW38*(SUMIF(Data!$G:$G,'Deployment needs'!IW1,Data!$H:$H))</f>
        <v>97.2</v>
      </c>
      <c r="IX134" s="1327">
        <f>IX38*(SUMIF(Data!$G:$G,'Deployment needs'!IX1,Data!$H:$H))</f>
        <v>97.2</v>
      </c>
      <c r="IY134" s="1327">
        <f>IY38*(SUMIF(Data!$G:$G,'Deployment needs'!IY1,Data!$H:$H))</f>
        <v>97.2</v>
      </c>
      <c r="IZ134" s="1327">
        <f>IZ38*(SUMIF(Data!$G:$G,'Deployment needs'!IZ1,Data!$H:$H))</f>
        <v>0</v>
      </c>
      <c r="JA134" s="1327">
        <f>JA38*(SUMIF(Data!$G:$G,'Deployment needs'!JA1,Data!$H:$H))</f>
        <v>0</v>
      </c>
      <c r="JB134" s="1327">
        <f>JB38*(SUMIF(Data!$G:$G,'Deployment needs'!JB1,Data!$H:$H))</f>
        <v>86.4</v>
      </c>
      <c r="JC134" s="1327">
        <f>JC38*(SUMIF(Data!$G:$G,'Deployment needs'!JC1,Data!$H:$H))</f>
        <v>86.4</v>
      </c>
      <c r="JD134" s="1327">
        <f>JD38*(SUMIF(Data!$G:$G,'Deployment needs'!JD1,Data!$H:$H))</f>
        <v>97.2</v>
      </c>
      <c r="JE134" s="1327">
        <f>JE38*(SUMIF(Data!$G:$G,'Deployment needs'!JE1,Data!$H:$H))</f>
        <v>97.2</v>
      </c>
      <c r="JF134" s="1327">
        <f>JF38*(SUMIF(Data!$G:$G,'Deployment needs'!JF1,Data!$H:$H))</f>
        <v>97.2</v>
      </c>
      <c r="JG134" s="1327">
        <f>JG38*(SUMIF(Data!$G:$G,'Deployment needs'!JG1,Data!$H:$H))</f>
        <v>0</v>
      </c>
      <c r="JH134" s="1327">
        <f>JH38*(SUMIF(Data!$G:$G,'Deployment needs'!JH1,Data!$H:$H))</f>
        <v>0</v>
      </c>
      <c r="JI134" s="1327">
        <f>JI38*(SUMIF(Data!$G:$G,'Deployment needs'!JI1,Data!$H:$H))</f>
        <v>86.4</v>
      </c>
      <c r="JJ134" s="1327">
        <f>JJ38*(SUMIF(Data!$G:$G,'Deployment needs'!JJ1,Data!$H:$H))</f>
        <v>86.4</v>
      </c>
      <c r="JK134" s="1327">
        <f>JK38*(SUMIF(Data!$G:$G,'Deployment needs'!JK1,Data!$H:$H))</f>
        <v>97.2</v>
      </c>
      <c r="JL134" s="1327">
        <f>JL38*(SUMIF(Data!$G:$G,'Deployment needs'!JL1,Data!$H:$H))</f>
        <v>97.2</v>
      </c>
      <c r="JM134" s="1327">
        <f>JM38*(SUMIF(Data!$G:$G,'Deployment needs'!JM1,Data!$H:$H))</f>
        <v>97.2</v>
      </c>
      <c r="JN134" s="1327">
        <f>JN38*(SUMIF(Data!$G:$G,'Deployment needs'!JN1,Data!$H:$H))</f>
        <v>0</v>
      </c>
      <c r="JO134" s="1327">
        <f>JO38*(SUMIF(Data!$G:$G,'Deployment needs'!JO1,Data!$H:$H))</f>
        <v>0</v>
      </c>
      <c r="JP134" s="1327">
        <f>JP38*(SUMIF(Data!$G:$G,'Deployment needs'!JP1,Data!$H:$H))</f>
        <v>86.4</v>
      </c>
      <c r="JQ134" s="1327">
        <f>JQ38*(SUMIF(Data!$G:$G,'Deployment needs'!JQ1,Data!$H:$H))</f>
        <v>86.4</v>
      </c>
      <c r="JR134" s="1327">
        <f>JR38*(SUMIF(Data!$G:$G,'Deployment needs'!JR1,Data!$H:$H))</f>
        <v>97.2</v>
      </c>
      <c r="JS134" s="1327">
        <f>JS38*(SUMIF(Data!$G:$G,'Deployment needs'!JS1,Data!$H:$H))</f>
        <v>97.2</v>
      </c>
      <c r="JT134" s="1327">
        <f>JT38*(SUMIF(Data!$G:$G,'Deployment needs'!JT1,Data!$H:$H))</f>
        <v>97.2</v>
      </c>
      <c r="JU134" s="1327">
        <f>JU38*(SUMIF(Data!$G:$G,'Deployment needs'!JU1,Data!$H:$H))</f>
        <v>0</v>
      </c>
      <c r="JV134" s="1327">
        <f>JV38*(SUMIF(Data!$G:$G,'Deployment needs'!JV1,Data!$H:$H))</f>
        <v>0</v>
      </c>
      <c r="JW134" s="1327">
        <f>JW38*(SUMIF(Data!$G:$G,'Deployment needs'!JW1,Data!$H:$H))</f>
        <v>86.4</v>
      </c>
      <c r="JX134" s="1327">
        <f>JX38*(SUMIF(Data!$G:$G,'Deployment needs'!JX1,Data!$H:$H))</f>
        <v>86.4</v>
      </c>
      <c r="JY134" s="1327">
        <f>JY38*(SUMIF(Data!$G:$G,'Deployment needs'!JY1,Data!$H:$H))</f>
        <v>97.2</v>
      </c>
      <c r="JZ134" s="1327">
        <f>JZ38*(SUMIF(Data!$G:$G,'Deployment needs'!JZ1,Data!$H:$H))</f>
        <v>97.2</v>
      </c>
      <c r="KA134" s="1327">
        <f>KA38*(SUMIF(Data!$G:$G,'Deployment needs'!KA1,Data!$H:$H))</f>
        <v>97.2</v>
      </c>
      <c r="KB134" s="1327">
        <f>KB38*(SUMIF(Data!$G:$G,'Deployment needs'!KB1,Data!$H:$H))</f>
        <v>0</v>
      </c>
      <c r="KC134" s="1327">
        <f>KC38*(SUMIF(Data!$G:$G,'Deployment needs'!KC1,Data!$H:$H))</f>
        <v>0</v>
      </c>
      <c r="KD134" s="1327">
        <f>KD38*(SUMIF(Data!$G:$G,'Deployment needs'!KD1,Data!$H:$H))</f>
        <v>86.4</v>
      </c>
      <c r="KE134" s="1327">
        <f>KE38*(SUMIF(Data!$G:$G,'Deployment needs'!KE1,Data!$H:$H))</f>
        <v>86.4</v>
      </c>
      <c r="KF134" s="1327">
        <f>KF38*(SUMIF(Data!$G:$G,'Deployment needs'!KF1,Data!$H:$H))</f>
        <v>97.2</v>
      </c>
      <c r="KG134" s="1327">
        <f>KG38*(SUMIF(Data!$G:$G,'Deployment needs'!KG1,Data!$H:$H))</f>
        <v>97.2</v>
      </c>
      <c r="KH134" s="1327">
        <f>KH38*(SUMIF(Data!$G:$G,'Deployment needs'!KH1,Data!$H:$H))</f>
        <v>97.2</v>
      </c>
      <c r="KI134" s="1327">
        <f>KI38*(SUMIF(Data!$G:$G,'Deployment needs'!KI1,Data!$H:$H))</f>
        <v>0</v>
      </c>
      <c r="KJ134" s="1327">
        <f>KJ38*(SUMIF(Data!$G:$G,'Deployment needs'!KJ1,Data!$H:$H))</f>
        <v>0</v>
      </c>
      <c r="KK134" s="1327">
        <f>KK38*(SUMIF(Data!$G:$G,'Deployment needs'!KK1,Data!$H:$H))</f>
        <v>86.4</v>
      </c>
      <c r="KL134" s="1327">
        <f>KL38*(SUMIF(Data!$G:$G,'Deployment needs'!KL1,Data!$H:$H))</f>
        <v>86.4</v>
      </c>
      <c r="KM134" s="1327">
        <f>KM38*(SUMIF(Data!$G:$G,'Deployment needs'!KM1,Data!$H:$H))</f>
        <v>97.2</v>
      </c>
      <c r="KN134" s="1327">
        <f>KN38*(SUMIF(Data!$G:$G,'Deployment needs'!KN1,Data!$H:$H))</f>
        <v>97.2</v>
      </c>
      <c r="KO134" s="1327">
        <f>KO38*(SUMIF(Data!$G:$G,'Deployment needs'!KO1,Data!$H:$H))</f>
        <v>97.2</v>
      </c>
      <c r="KP134" s="1327">
        <f>KP38*(SUMIF(Data!$G:$G,'Deployment needs'!KP1,Data!$H:$H))</f>
        <v>0</v>
      </c>
      <c r="KQ134" s="1327">
        <f>KQ38*(SUMIF(Data!$G:$G,'Deployment needs'!KQ1,Data!$H:$H))</f>
        <v>0</v>
      </c>
      <c r="KR134" s="1327">
        <f>KR38*(SUMIF(Data!$G:$G,'Deployment needs'!KR1,Data!$H:$H))</f>
        <v>86.4</v>
      </c>
      <c r="KS134" s="1327">
        <f>KS38*(SUMIF(Data!$G:$G,'Deployment needs'!KS1,Data!$H:$H))</f>
        <v>86.4</v>
      </c>
      <c r="KT134" s="1327">
        <f>KT38*(SUMIF(Data!$G:$G,'Deployment needs'!KT1,Data!$H:$H))</f>
        <v>97.2</v>
      </c>
      <c r="KU134" s="1327">
        <f>KU38*(SUMIF(Data!$G:$G,'Deployment needs'!KU1,Data!$H:$H))</f>
        <v>97.2</v>
      </c>
      <c r="KV134" s="1327">
        <f>KV38*(SUMIF(Data!$G:$G,'Deployment needs'!KV1,Data!$H:$H))</f>
        <v>97.2</v>
      </c>
      <c r="KW134" s="1327">
        <f>KW38*(SUMIF(Data!$G:$G,'Deployment needs'!KW1,Data!$H:$H))</f>
        <v>0</v>
      </c>
      <c r="KX134" s="1327">
        <f>KX38*(SUMIF(Data!$G:$G,'Deployment needs'!KX1,Data!$H:$H))</f>
        <v>0</v>
      </c>
      <c r="KY134" s="1327">
        <f>KY38*(SUMIF(Data!$G:$G,'Deployment needs'!KY1,Data!$H:$H))</f>
        <v>86.4</v>
      </c>
      <c r="KZ134" s="1327">
        <f>KZ38*(SUMIF(Data!$G:$G,'Deployment needs'!KZ1,Data!$H:$H))</f>
        <v>86.4</v>
      </c>
      <c r="LA134" s="1327">
        <f>LA38*(SUMIF(Data!$G:$G,'Deployment needs'!LA1,Data!$H:$H))</f>
        <v>97.2</v>
      </c>
      <c r="LB134" s="1327">
        <f>LB38*(SUMIF(Data!$G:$G,'Deployment needs'!LB1,Data!$H:$H))</f>
        <v>97.2</v>
      </c>
      <c r="LC134" s="1327">
        <f>LC38*(SUMIF(Data!$G:$G,'Deployment needs'!LC1,Data!$H:$H))</f>
        <v>97.2</v>
      </c>
      <c r="LD134" s="1327">
        <f>LD38*(SUMIF(Data!$G:$G,'Deployment needs'!LD1,Data!$H:$H))</f>
        <v>0</v>
      </c>
      <c r="LE134" s="1327">
        <f>LE38*(SUMIF(Data!$G:$G,'Deployment needs'!LE1,Data!$H:$H))</f>
        <v>0</v>
      </c>
      <c r="LF134" s="1327">
        <f>LF38*(SUMIF(Data!$G:$G,'Deployment needs'!LF1,Data!$H:$H))</f>
        <v>86.4</v>
      </c>
      <c r="LG134" s="1327">
        <f>LG38*(SUMIF(Data!$G:$G,'Deployment needs'!LG1,Data!$H:$H))</f>
        <v>86.4</v>
      </c>
      <c r="LH134" s="1327">
        <f>LH38*(SUMIF(Data!$G:$G,'Deployment needs'!LH1,Data!$H:$H))</f>
        <v>97.2</v>
      </c>
      <c r="LI134" s="1327">
        <f>LI38*(SUMIF(Data!$G:$G,'Deployment needs'!LI1,Data!$H:$H))</f>
        <v>97.2</v>
      </c>
      <c r="LJ134" s="1327">
        <f>LJ38*(SUMIF(Data!$G:$G,'Deployment needs'!LJ1,Data!$H:$H))</f>
        <v>97.2</v>
      </c>
      <c r="LK134" s="1327">
        <f>LK38*(SUMIF(Data!$G:$G,'Deployment needs'!LK1,Data!$H:$H))</f>
        <v>0</v>
      </c>
      <c r="LL134" s="1327">
        <f>LL38*(SUMIF(Data!$G:$G,'Deployment needs'!LL1,Data!$H:$H))</f>
        <v>0</v>
      </c>
      <c r="LM134" s="1327">
        <f>LM38*(SUMIF(Data!$G:$G,'Deployment needs'!LM1,Data!$H:$H))</f>
        <v>86.4</v>
      </c>
      <c r="LN134" s="1327">
        <f>LN38*(SUMIF(Data!$G:$G,'Deployment needs'!LN1,Data!$H:$H))</f>
        <v>86.4</v>
      </c>
      <c r="LO134" s="1327">
        <f>LO38*(SUMIF(Data!$G:$G,'Deployment needs'!LO1,Data!$H:$H))</f>
        <v>97.2</v>
      </c>
      <c r="LP134" s="1327">
        <f>LP38*(SUMIF(Data!$G:$G,'Deployment needs'!LP1,Data!$H:$H))</f>
        <v>97.2</v>
      </c>
      <c r="LQ134" s="1327">
        <f>LQ38*(SUMIF(Data!$G:$G,'Deployment needs'!LQ1,Data!$H:$H))</f>
        <v>97.2</v>
      </c>
      <c r="LR134" s="1327">
        <f>LR38*(SUMIF(Data!$G:$G,'Deployment needs'!LR1,Data!$H:$H))</f>
        <v>0</v>
      </c>
      <c r="LS134" s="1327">
        <f>LS38*(SUMIF(Data!$G:$G,'Deployment needs'!LS1,Data!$H:$H))</f>
        <v>0</v>
      </c>
      <c r="LT134" s="1327">
        <f>LT38*(SUMIF(Data!$G:$G,'Deployment needs'!LT1,Data!$H:$H))</f>
        <v>86.4</v>
      </c>
      <c r="LU134" s="1327">
        <f>LU38*(SUMIF(Data!$G:$G,'Deployment needs'!LU1,Data!$H:$H))</f>
        <v>86.4</v>
      </c>
      <c r="LV134" s="1327">
        <f>LV38*(SUMIF(Data!$G:$G,'Deployment needs'!LV1,Data!$H:$H))</f>
        <v>97.2</v>
      </c>
      <c r="LW134" s="1327">
        <f>LW38*(SUMIF(Data!$G:$G,'Deployment needs'!LW1,Data!$H:$H))</f>
        <v>97.2</v>
      </c>
      <c r="LX134" s="1327">
        <f>LX38*(SUMIF(Data!$G:$G,'Deployment needs'!LX1,Data!$H:$H))</f>
        <v>97.2</v>
      </c>
      <c r="LY134" s="1327">
        <f>LY38*(SUMIF(Data!$G:$G,'Deployment needs'!LY1,Data!$H:$H))</f>
        <v>0</v>
      </c>
      <c r="LZ134" s="1327">
        <f>LZ38*(SUMIF(Data!$G:$G,'Deployment needs'!LZ1,Data!$H:$H))</f>
        <v>0</v>
      </c>
      <c r="MA134" s="1327">
        <f>MA38*(SUMIF(Data!$G:$G,'Deployment needs'!MA1,Data!$H:$H))</f>
        <v>86.4</v>
      </c>
      <c r="MB134" s="1327">
        <f>MB38*(SUMIF(Data!$G:$G,'Deployment needs'!MB1,Data!$H:$H))</f>
        <v>86.4</v>
      </c>
      <c r="MC134" s="1327">
        <f>MC38*(SUMIF(Data!$G:$G,'Deployment needs'!MC1,Data!$H:$H))</f>
        <v>97.2</v>
      </c>
      <c r="MD134" s="1327">
        <f>MD38*(SUMIF(Data!$G:$G,'Deployment needs'!MD1,Data!$H:$H))</f>
        <v>97.2</v>
      </c>
      <c r="ME134" s="1327">
        <f>ME38*(SUMIF(Data!$G:$G,'Deployment needs'!ME1,Data!$H:$H))</f>
        <v>97.2</v>
      </c>
      <c r="MF134" s="1327">
        <f>MF38*(SUMIF(Data!$G:$G,'Deployment needs'!MF1,Data!$H:$H))</f>
        <v>0</v>
      </c>
      <c r="MG134" s="1327">
        <f>MG38*(SUMIF(Data!$G:$G,'Deployment needs'!MG1,Data!$H:$H))</f>
        <v>0</v>
      </c>
      <c r="MH134" s="1327">
        <f>MH38*(SUMIF(Data!$G:$G,'Deployment needs'!MH1,Data!$H:$H))</f>
        <v>86.4</v>
      </c>
      <c r="MI134" s="1327">
        <f>MI38*(SUMIF(Data!$G:$G,'Deployment needs'!MI1,Data!$H:$H))</f>
        <v>86.4</v>
      </c>
      <c r="MJ134" s="1327">
        <f>MJ38*(SUMIF(Data!$G:$G,'Deployment needs'!MJ1,Data!$H:$H))</f>
        <v>97.2</v>
      </c>
      <c r="MK134" s="1327">
        <f>MK38*(SUMIF(Data!$G:$G,'Deployment needs'!MK1,Data!$H:$H))</f>
        <v>97.2</v>
      </c>
      <c r="ML134" s="1327">
        <f>ML38*(SUMIF(Data!$G:$G,'Deployment needs'!ML1,Data!$H:$H))</f>
        <v>97.2</v>
      </c>
      <c r="MM134" s="1327">
        <f>MM38*(SUMIF(Data!$G:$G,'Deployment needs'!MM1,Data!$H:$H))</f>
        <v>0</v>
      </c>
      <c r="MN134" s="1327">
        <f>MN38*(SUMIF(Data!$G:$G,'Deployment needs'!MN1,Data!$H:$H))</f>
        <v>0</v>
      </c>
      <c r="MO134" s="1327">
        <f>MO38*(SUMIF(Data!$G:$G,'Deployment needs'!MO1,Data!$H:$H))</f>
        <v>86.4</v>
      </c>
      <c r="MP134" s="1327">
        <f>MP38*(SUMIF(Data!$G:$G,'Deployment needs'!MP1,Data!$H:$H))</f>
        <v>86.4</v>
      </c>
      <c r="MQ134" s="1327">
        <f>MQ38*(SUMIF(Data!$G:$G,'Deployment needs'!MQ1,Data!$H:$H))</f>
        <v>97.2</v>
      </c>
      <c r="MR134" s="1327">
        <f>MR38*(SUMIF(Data!$G:$G,'Deployment needs'!MR1,Data!$H:$H))</f>
        <v>97.2</v>
      </c>
      <c r="MS134" s="1327">
        <f>MS38*(SUMIF(Data!$G:$G,'Deployment needs'!MS1,Data!$H:$H))</f>
        <v>97.2</v>
      </c>
      <c r="MT134" s="1327">
        <f>MT38*(SUMIF(Data!$G:$G,'Deployment needs'!MT1,Data!$H:$H))</f>
        <v>0</v>
      </c>
      <c r="MU134" s="1327">
        <f>MU38*(SUMIF(Data!$G:$G,'Deployment needs'!MU1,Data!$H:$H))</f>
        <v>0</v>
      </c>
      <c r="MV134" s="1327">
        <f>MV38*(SUMIF(Data!$G:$G,'Deployment needs'!MV1,Data!$H:$H))</f>
        <v>86.4</v>
      </c>
      <c r="MW134" s="1327">
        <f>MW38*(SUMIF(Data!$G:$G,'Deployment needs'!MW1,Data!$H:$H))</f>
        <v>86.4</v>
      </c>
      <c r="MX134" s="1327">
        <f>MX38*(SUMIF(Data!$G:$G,'Deployment needs'!MX1,Data!$H:$H))</f>
        <v>97.2</v>
      </c>
      <c r="MY134" s="1327">
        <f>MY38*(SUMIF(Data!$G:$G,'Deployment needs'!MY1,Data!$H:$H))</f>
        <v>97.2</v>
      </c>
      <c r="MZ134" s="1327">
        <f>MZ38*(SUMIF(Data!$G:$G,'Deployment needs'!MZ1,Data!$H:$H))</f>
        <v>97.2</v>
      </c>
      <c r="NA134" s="1327">
        <f>NA38*(SUMIF(Data!$G:$G,'Deployment needs'!NA1,Data!$H:$H))</f>
        <v>0</v>
      </c>
      <c r="NB134" s="1327">
        <f>NB38*(SUMIF(Data!$G:$G,'Deployment needs'!NB1,Data!$H:$H))</f>
        <v>0</v>
      </c>
      <c r="NC134" s="1327">
        <f>NC38*(SUMIF(Data!$G:$G,'Deployment needs'!NC1,Data!$H:$H))</f>
        <v>86.4</v>
      </c>
      <c r="ND134" s="1327">
        <f>ND38*(SUMIF(Data!$G:$G,'Deployment needs'!ND1,Data!$H:$H))</f>
        <v>86.4</v>
      </c>
      <c r="NE134" s="1327">
        <f>NE38*(SUMIF(Data!$G:$G,'Deployment needs'!NE1,Data!$H:$H))</f>
        <v>97.2</v>
      </c>
      <c r="NF134" s="1327">
        <f>NF38*(SUMIF(Data!$G:$G,'Deployment needs'!NF1,Data!$H:$H))</f>
        <v>97.2</v>
      </c>
      <c r="NG134" s="1327">
        <f>NG38*(SUMIF(Data!$G:$G,'Deployment needs'!NG1,Data!$H:$H))</f>
        <v>97.2</v>
      </c>
      <c r="NH134" s="1327">
        <f>NH38*(SUMIF(Data!$G:$G,'Deployment needs'!NH1,Data!$H:$H))</f>
        <v>0</v>
      </c>
      <c r="NI134" s="1327">
        <f>NI38*(SUMIF(Data!$G:$G,'Deployment needs'!NI1,Data!$H:$H))</f>
        <v>0</v>
      </c>
    </row>
    <row r="135" spans="1:373" s="163" customFormat="1" ht="15">
      <c r="B135" s="165" t="s">
        <v>1258</v>
      </c>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c r="BO135" s="170"/>
      <c r="BP135" s="170"/>
      <c r="BQ135" s="170"/>
      <c r="BR135" s="170"/>
      <c r="BS135" s="170"/>
      <c r="BT135" s="170"/>
      <c r="BU135" s="170"/>
      <c r="BV135" s="170"/>
      <c r="BW135" s="170"/>
      <c r="BX135" s="170"/>
      <c r="BY135" s="170"/>
      <c r="BZ135" s="170"/>
      <c r="CA135" s="170"/>
      <c r="CB135" s="170"/>
      <c r="CC135" s="170"/>
      <c r="CD135" s="170"/>
      <c r="CE135" s="170"/>
      <c r="CF135" s="170"/>
      <c r="CG135" s="170"/>
      <c r="CH135" s="170"/>
      <c r="CI135" s="170"/>
      <c r="CJ135" s="170"/>
      <c r="CK135" s="170"/>
      <c r="CL135" s="170"/>
      <c r="CM135" s="170"/>
      <c r="CN135" s="170"/>
      <c r="CO135" s="170"/>
      <c r="CP135" s="170"/>
      <c r="CQ135" s="170"/>
      <c r="CR135" s="170"/>
      <c r="CS135" s="170"/>
      <c r="CT135" s="170"/>
      <c r="CU135" s="170"/>
      <c r="CV135" s="170"/>
      <c r="CW135" s="170"/>
      <c r="CX135" s="170"/>
      <c r="CY135" s="170"/>
      <c r="CZ135" s="170"/>
      <c r="DA135" s="170"/>
      <c r="DB135" s="170"/>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0"/>
      <c r="EC135" s="170"/>
      <c r="ED135" s="170"/>
      <c r="EE135" s="170"/>
      <c r="EF135" s="170"/>
      <c r="EG135" s="170"/>
      <c r="EH135" s="170"/>
      <c r="EI135" s="170"/>
      <c r="EJ135" s="170"/>
      <c r="EK135" s="170"/>
      <c r="EL135" s="170"/>
      <c r="EM135" s="170"/>
      <c r="EN135" s="170"/>
      <c r="EO135" s="170"/>
      <c r="EP135" s="170"/>
      <c r="EQ135" s="170"/>
      <c r="ER135" s="170"/>
      <c r="ES135" s="170"/>
      <c r="ET135" s="170"/>
      <c r="EU135" s="170"/>
      <c r="EV135" s="170"/>
      <c r="EW135" s="170"/>
      <c r="EX135" s="170"/>
      <c r="EY135" s="170"/>
      <c r="EZ135" s="170"/>
      <c r="FA135" s="170"/>
      <c r="FB135" s="170"/>
      <c r="FC135" s="170"/>
      <c r="FD135" s="170"/>
      <c r="FE135" s="170"/>
      <c r="FF135" s="170"/>
      <c r="FG135" s="170"/>
      <c r="FH135" s="170"/>
      <c r="FI135" s="170"/>
      <c r="FJ135" s="170"/>
      <c r="FK135" s="170"/>
      <c r="FL135" s="170"/>
      <c r="FM135" s="170"/>
      <c r="FN135" s="170"/>
      <c r="FO135" s="170"/>
      <c r="FP135" s="170"/>
      <c r="FQ135" s="170"/>
      <c r="FR135" s="170"/>
      <c r="FS135" s="170"/>
      <c r="FT135" s="170"/>
      <c r="FU135" s="170"/>
      <c r="FV135" s="170"/>
      <c r="FW135" s="170"/>
      <c r="FX135" s="170"/>
      <c r="FY135" s="170"/>
      <c r="FZ135" s="170"/>
      <c r="GA135" s="170"/>
      <c r="GB135" s="170"/>
      <c r="GC135" s="170"/>
      <c r="GD135" s="170"/>
      <c r="GE135" s="170"/>
      <c r="GF135" s="170"/>
      <c r="GG135" s="170"/>
      <c r="GH135" s="170"/>
      <c r="GI135" s="170"/>
      <c r="GJ135" s="170"/>
      <c r="GK135" s="170"/>
      <c r="GL135" s="170"/>
      <c r="GM135" s="170"/>
      <c r="GN135" s="170"/>
      <c r="GO135" s="170"/>
      <c r="GP135" s="170"/>
      <c r="GQ135" s="170"/>
      <c r="GR135" s="170"/>
      <c r="GS135" s="170"/>
      <c r="GT135" s="170"/>
      <c r="GU135" s="170"/>
      <c r="GV135" s="170"/>
      <c r="GW135" s="170"/>
      <c r="GX135" s="170"/>
      <c r="GY135" s="170"/>
      <c r="GZ135" s="170"/>
      <c r="HA135" s="170"/>
      <c r="HB135" s="170"/>
      <c r="HC135" s="170"/>
      <c r="HD135" s="170"/>
      <c r="HE135" s="170"/>
      <c r="HF135" s="170"/>
      <c r="HG135" s="170"/>
      <c r="HH135" s="170"/>
      <c r="HI135" s="170"/>
      <c r="HJ135" s="170"/>
      <c r="HK135" s="170"/>
      <c r="HL135" s="170"/>
      <c r="HM135" s="170"/>
      <c r="HN135" s="170"/>
      <c r="HO135" s="170"/>
      <c r="HP135" s="170"/>
      <c r="HQ135" s="170"/>
      <c r="HR135" s="170"/>
      <c r="HS135" s="170"/>
      <c r="HT135" s="170"/>
      <c r="HU135" s="170"/>
      <c r="HV135" s="170"/>
      <c r="HW135" s="170"/>
      <c r="HX135" s="170"/>
      <c r="HY135" s="170"/>
      <c r="HZ135" s="170"/>
      <c r="IA135" s="170"/>
      <c r="IB135" s="170"/>
      <c r="IC135" s="170"/>
      <c r="ID135" s="170"/>
      <c r="IE135" s="170"/>
      <c r="IF135" s="170"/>
      <c r="IG135" s="170"/>
      <c r="IH135" s="170"/>
      <c r="II135" s="170"/>
      <c r="IJ135" s="170"/>
      <c r="IK135" s="170"/>
      <c r="IL135" s="170"/>
      <c r="IM135" s="170"/>
      <c r="IN135" s="170"/>
      <c r="IO135" s="170"/>
      <c r="IP135" s="170"/>
      <c r="IQ135" s="170"/>
      <c r="IR135" s="170"/>
      <c r="IS135" s="170"/>
      <c r="IT135" s="170"/>
      <c r="IU135" s="170"/>
      <c r="IV135" s="170"/>
      <c r="IW135" s="170"/>
      <c r="IX135" s="170"/>
      <c r="IY135" s="170"/>
      <c r="IZ135" s="170"/>
      <c r="JA135" s="170"/>
      <c r="JB135" s="170"/>
      <c r="JC135" s="170"/>
      <c r="JD135" s="170"/>
      <c r="JE135" s="170"/>
      <c r="JF135" s="170"/>
      <c r="JG135" s="170"/>
      <c r="JH135" s="170"/>
      <c r="JI135" s="170"/>
      <c r="JJ135" s="170"/>
      <c r="JK135" s="170"/>
      <c r="JL135" s="170"/>
      <c r="JM135" s="170"/>
      <c r="JN135" s="170"/>
      <c r="JO135" s="170"/>
      <c r="JP135" s="170"/>
      <c r="JQ135" s="170"/>
      <c r="JR135" s="170"/>
      <c r="JS135" s="170"/>
      <c r="JT135" s="170"/>
      <c r="JU135" s="170"/>
      <c r="JV135" s="170"/>
      <c r="JW135" s="170"/>
      <c r="JX135" s="170"/>
      <c r="JY135" s="170"/>
      <c r="JZ135" s="170"/>
      <c r="KA135" s="170"/>
      <c r="KB135" s="170"/>
      <c r="KC135" s="170"/>
      <c r="KD135" s="170"/>
      <c r="KE135" s="170"/>
      <c r="KF135" s="170"/>
      <c r="KG135" s="170"/>
      <c r="KH135" s="170"/>
      <c r="KI135" s="170"/>
      <c r="KJ135" s="170"/>
      <c r="KK135" s="170"/>
      <c r="KL135" s="170"/>
      <c r="KM135" s="170"/>
      <c r="KN135" s="170"/>
      <c r="KO135" s="170"/>
      <c r="KP135" s="170"/>
      <c r="KQ135" s="170"/>
      <c r="KR135" s="170"/>
      <c r="KS135" s="170"/>
      <c r="KT135" s="170"/>
      <c r="KU135" s="170"/>
      <c r="KV135" s="170"/>
      <c r="KW135" s="170"/>
      <c r="KX135" s="170"/>
      <c r="KY135" s="170"/>
      <c r="KZ135" s="170"/>
      <c r="LA135" s="170"/>
      <c r="LB135" s="170"/>
      <c r="LC135" s="170"/>
      <c r="LD135" s="170"/>
      <c r="LE135" s="170"/>
      <c r="LF135" s="170"/>
      <c r="LG135" s="170"/>
      <c r="LH135" s="170"/>
      <c r="LI135" s="170"/>
      <c r="LJ135" s="170"/>
      <c r="LK135" s="170"/>
      <c r="LL135" s="170"/>
      <c r="LM135" s="170"/>
      <c r="LN135" s="170"/>
      <c r="LO135" s="170"/>
      <c r="LP135" s="170"/>
      <c r="LQ135" s="170"/>
      <c r="LR135" s="170"/>
      <c r="LS135" s="170"/>
      <c r="LT135" s="170"/>
      <c r="LU135" s="170"/>
      <c r="LV135" s="170"/>
      <c r="LW135" s="170"/>
      <c r="LX135" s="170"/>
      <c r="LY135" s="170"/>
      <c r="LZ135" s="170"/>
      <c r="MA135" s="170"/>
      <c r="MB135" s="170"/>
      <c r="MC135" s="170"/>
      <c r="MD135" s="170"/>
      <c r="ME135" s="170"/>
      <c r="MF135" s="170"/>
      <c r="MG135" s="170"/>
      <c r="MH135" s="170"/>
      <c r="MI135" s="170"/>
      <c r="MJ135" s="170"/>
      <c r="MK135" s="170"/>
      <c r="ML135" s="170"/>
      <c r="MM135" s="170"/>
      <c r="MN135" s="170"/>
      <c r="MO135" s="170"/>
      <c r="MP135" s="170"/>
      <c r="MQ135" s="170"/>
      <c r="MR135" s="170"/>
      <c r="MS135" s="170"/>
      <c r="MT135" s="170"/>
      <c r="MU135" s="170"/>
      <c r="MV135" s="170"/>
      <c r="MW135" s="170"/>
      <c r="MX135" s="170"/>
      <c r="MY135" s="170"/>
      <c r="MZ135" s="170"/>
      <c r="NA135" s="170"/>
      <c r="NB135" s="170"/>
      <c r="NC135" s="170"/>
      <c r="ND135" s="170"/>
      <c r="NE135" s="170"/>
      <c r="NF135" s="170"/>
      <c r="NG135" s="170"/>
      <c r="NH135" s="170"/>
      <c r="NI135" s="170"/>
    </row>
    <row r="136" spans="1:373" ht="15">
      <c r="B136" s="8" t="s">
        <v>1257</v>
      </c>
      <c r="C136" s="7">
        <f>C134/Data!$B4/Data!$B51</f>
        <v>0.34567901234567899</v>
      </c>
      <c r="D136" s="7">
        <f>D134/Data!$B4/Data!$B51</f>
        <v>0.34567901234567899</v>
      </c>
      <c r="E136" s="7">
        <f>E134/Data!$B4/Data!$B51</f>
        <v>0.3888888888888889</v>
      </c>
      <c r="F136" s="7">
        <f>F134/Data!$B4/Data!$B51</f>
        <v>0.3888888888888889</v>
      </c>
      <c r="G136" s="7">
        <f>G134/Data!$B4/Data!$B51</f>
        <v>0.3888888888888889</v>
      </c>
      <c r="H136" s="7">
        <f>H134/Data!$B4/Data!$B51</f>
        <v>0</v>
      </c>
      <c r="I136" s="7">
        <f>I134/Data!$B4/Data!$B51</f>
        <v>0</v>
      </c>
      <c r="J136" s="7">
        <f>J134/Data!$B4/Data!$B51</f>
        <v>0.34567901234567899</v>
      </c>
      <c r="K136" s="7">
        <f>K134/Data!$B4/Data!$B51</f>
        <v>0.34567901234567899</v>
      </c>
      <c r="L136" s="7">
        <f>L134/Data!$B4/Data!$B51</f>
        <v>0.3888888888888889</v>
      </c>
      <c r="M136" s="7">
        <f>M134/Data!$B4/Data!$B51</f>
        <v>0.3888888888888889</v>
      </c>
      <c r="N136" s="7">
        <f>N134/Data!$B4/Data!$B51</f>
        <v>0.3888888888888889</v>
      </c>
      <c r="O136" s="7">
        <f>O134/Data!$B4/Data!$B51</f>
        <v>0</v>
      </c>
      <c r="P136" s="7">
        <f>P134/Data!$B4/Data!$B51</f>
        <v>0</v>
      </c>
      <c r="Q136" s="7">
        <f>Q134/Data!$B4/Data!$B51</f>
        <v>0.34567901234567899</v>
      </c>
      <c r="R136" s="7">
        <f>R134/Data!$B4/Data!$B51</f>
        <v>0.34567901234567899</v>
      </c>
      <c r="S136" s="7">
        <f>S134/Data!$B4/Data!$B51</f>
        <v>0.3888888888888889</v>
      </c>
      <c r="T136" s="7">
        <f>T134/Data!$B4/Data!$B51</f>
        <v>0.3888888888888889</v>
      </c>
      <c r="U136" s="7">
        <f>U134/Data!$B4/Data!$B51</f>
        <v>0.3888888888888889</v>
      </c>
      <c r="V136" s="7">
        <f>V134/Data!$B4/Data!$B51</f>
        <v>0</v>
      </c>
      <c r="W136" s="7">
        <f>W134/Data!$B4/Data!$B51</f>
        <v>0</v>
      </c>
      <c r="X136" s="7">
        <f>X134/Data!$B4/Data!$B51</f>
        <v>0.34567901234567899</v>
      </c>
      <c r="Y136" s="7">
        <f>Y134/Data!$B4/Data!$B51</f>
        <v>0.34567901234567899</v>
      </c>
      <c r="Z136" s="7">
        <f>Z134/Data!$B4/Data!$B51</f>
        <v>0.3888888888888889</v>
      </c>
      <c r="AA136" s="7">
        <f>AA134/Data!$B4/Data!$B51</f>
        <v>0.3888888888888889</v>
      </c>
      <c r="AB136" s="7">
        <f>AB134/Data!$B4/Data!$B51</f>
        <v>0.3888888888888889</v>
      </c>
      <c r="AC136" s="7">
        <f>AC134/Data!$B4/Data!$B51</f>
        <v>0</v>
      </c>
      <c r="AD136" s="7">
        <f>AD134/Data!$B4/Data!$B51</f>
        <v>0</v>
      </c>
      <c r="AE136" s="7">
        <f>AE134/Data!$B4/Data!$B51</f>
        <v>0.34567901234567899</v>
      </c>
      <c r="AF136" s="7">
        <f>AF134/Data!$B4/Data!$B51</f>
        <v>0.34567901234567899</v>
      </c>
      <c r="AG136" s="7">
        <f>AG134/Data!$B4/Data!$B51</f>
        <v>0.3888888888888889</v>
      </c>
      <c r="AH136" s="7">
        <f>AH134/Data!$B4/Data!$B51</f>
        <v>0.3888888888888889</v>
      </c>
      <c r="AI136" s="7">
        <f>AI134/Data!$B4/Data!$B51</f>
        <v>0.3888888888888889</v>
      </c>
      <c r="AJ136" s="7">
        <f>AJ134/Data!$B4/Data!$B51</f>
        <v>0</v>
      </c>
      <c r="AK136" s="7">
        <f>AK134/Data!$B4/Data!$B51</f>
        <v>0</v>
      </c>
      <c r="AL136" s="7">
        <f>AL134/Data!$B4/Data!$B51</f>
        <v>0.34567901234567899</v>
      </c>
      <c r="AM136" s="7">
        <f>AM134/Data!$B4/Data!$B51</f>
        <v>0.34567901234567899</v>
      </c>
      <c r="AN136" s="7">
        <f>AN134/Data!$B4/Data!$B51</f>
        <v>0.3888888888888889</v>
      </c>
      <c r="AO136" s="7">
        <f>AO134/Data!$B4/Data!$B51</f>
        <v>0.3888888888888889</v>
      </c>
      <c r="AP136" s="7">
        <f>AP134/Data!$B4/Data!$B51</f>
        <v>0.3888888888888889</v>
      </c>
      <c r="AQ136" s="7">
        <f>AQ134/Data!$B4/Data!$B51</f>
        <v>0</v>
      </c>
      <c r="AR136" s="7">
        <f>AR134/Data!$B4/Data!$B51</f>
        <v>0</v>
      </c>
      <c r="AS136" s="7">
        <f>AS134/Data!$B4/Data!$B51</f>
        <v>0.34567901234567899</v>
      </c>
      <c r="AT136" s="7">
        <f>AT134/Data!$B4/Data!$B51</f>
        <v>0.34567901234567899</v>
      </c>
      <c r="AU136" s="7">
        <f>AU134/Data!$B4/Data!$B51</f>
        <v>0.3888888888888889</v>
      </c>
      <c r="AV136" s="7">
        <f>AV134/Data!$B4/Data!$B51</f>
        <v>0.3888888888888889</v>
      </c>
      <c r="AW136" s="7">
        <f>AW134/Data!$B4/Data!$B51</f>
        <v>0.3888888888888889</v>
      </c>
      <c r="AX136" s="7">
        <f>AX134/Data!$B4/Data!$B51</f>
        <v>0</v>
      </c>
      <c r="AY136" s="7">
        <f>AY134/Data!$B4/Data!$B51</f>
        <v>0</v>
      </c>
      <c r="AZ136" s="7">
        <f>AZ134/Data!$B4/Data!$B51</f>
        <v>0.34567901234567899</v>
      </c>
      <c r="BA136" s="7">
        <f>BA134/Data!$B4/Data!$B51</f>
        <v>0.34567901234567899</v>
      </c>
      <c r="BB136" s="7">
        <f>BB134/Data!$B4/Data!$B51</f>
        <v>0.3888888888888889</v>
      </c>
      <c r="BC136" s="7">
        <f>BC134/Data!$B4/Data!$B51</f>
        <v>0.3888888888888889</v>
      </c>
      <c r="BD136" s="7">
        <f>BD134/Data!$B4/Data!$B51</f>
        <v>0.3888888888888889</v>
      </c>
      <c r="BE136" s="7">
        <f>BE134/Data!$B4/Data!$B51</f>
        <v>0</v>
      </c>
      <c r="BF136" s="7">
        <f>BF134/Data!$B4/Data!$B51</f>
        <v>0</v>
      </c>
      <c r="BG136" s="7">
        <f>BG134/Data!$B4/Data!$B51</f>
        <v>0.34567901234567899</v>
      </c>
      <c r="BH136" s="7">
        <f>BH134/Data!$B4/Data!$B51</f>
        <v>0.34567901234567899</v>
      </c>
      <c r="BI136" s="7">
        <f>BI134/Data!$B4/Data!$B51</f>
        <v>0.3888888888888889</v>
      </c>
      <c r="BJ136" s="7">
        <f>BJ134/Data!$B4/Data!$B51</f>
        <v>0.3888888888888889</v>
      </c>
      <c r="BK136" s="7">
        <f>BK134/Data!$B4/Data!$B51</f>
        <v>0.3888888888888889</v>
      </c>
      <c r="BL136" s="7">
        <f>BL134/Data!$B4/Data!$B51</f>
        <v>0</v>
      </c>
      <c r="BM136" s="7">
        <f>BM134/Data!$B4/Data!$B51</f>
        <v>0</v>
      </c>
      <c r="BN136" s="7">
        <f>BN134/Data!$B4/Data!$B51</f>
        <v>0.34567901234567899</v>
      </c>
      <c r="BO136" s="7">
        <f>BO134/Data!$B4/Data!$B51</f>
        <v>0.34567901234567899</v>
      </c>
      <c r="BP136" s="7">
        <f>BP134/Data!$B4/Data!$B51</f>
        <v>0.3888888888888889</v>
      </c>
      <c r="BQ136" s="7">
        <f>BQ134/Data!$B4/Data!$B51</f>
        <v>0.3888888888888889</v>
      </c>
      <c r="BR136" s="7">
        <f>BR134/Data!$B4/Data!$B51</f>
        <v>0.3888888888888889</v>
      </c>
      <c r="BS136" s="7">
        <f>BS134/Data!$B4/Data!$B51</f>
        <v>0</v>
      </c>
      <c r="BT136" s="7">
        <f>BT134/Data!$B4/Data!$B51</f>
        <v>0</v>
      </c>
      <c r="BU136" s="7">
        <f>BU134/Data!$B4/Data!$B51</f>
        <v>0.34567901234567899</v>
      </c>
      <c r="BV136" s="7">
        <f>BV134/Data!$B4/Data!$B51</f>
        <v>0.34567901234567899</v>
      </c>
      <c r="BW136" s="7">
        <f>BW134/Data!$B4/Data!$B51</f>
        <v>0.3888888888888889</v>
      </c>
      <c r="BX136" s="7">
        <f>BX134/Data!$B4/Data!$B51</f>
        <v>0.3888888888888889</v>
      </c>
      <c r="BY136" s="7">
        <f>BY134/Data!$B4/Data!$B51</f>
        <v>0.3888888888888889</v>
      </c>
      <c r="BZ136" s="7">
        <f>BZ134/Data!$B4/Data!$B51</f>
        <v>0</v>
      </c>
      <c r="CA136" s="7">
        <f>CA134/Data!$B4/Data!$B51</f>
        <v>0</v>
      </c>
      <c r="CB136" s="7">
        <f>CB134/Data!$B4/Data!$B51</f>
        <v>0.34567901234567899</v>
      </c>
      <c r="CC136" s="7">
        <f>CC134/Data!$B4/Data!$B51</f>
        <v>0.34567901234567899</v>
      </c>
      <c r="CD136" s="7">
        <f>CD134/Data!$B4/Data!$B51</f>
        <v>0</v>
      </c>
      <c r="CE136" s="7">
        <f>CE134/Data!$B4/Data!$B51</f>
        <v>0</v>
      </c>
      <c r="CF136" s="7">
        <f>CF134/Data!$B4/Data!$B51</f>
        <v>0</v>
      </c>
      <c r="CG136" s="7">
        <f>CG134/Data!$B4/Data!$B51</f>
        <v>0</v>
      </c>
      <c r="CH136" s="7">
        <f>CH134/Data!$B4/Data!$B51</f>
        <v>0</v>
      </c>
      <c r="CI136" s="7">
        <f>CI134/Data!$B4/Data!$B51</f>
        <v>0</v>
      </c>
      <c r="CJ136" s="7">
        <f>CJ134/Data!$B4/Data!$B51</f>
        <v>0</v>
      </c>
      <c r="CK136" s="7">
        <f>CK134/Data!$B4/Data!$B51</f>
        <v>0</v>
      </c>
      <c r="CL136" s="7">
        <f>CL134/Data!$B4/Data!$B51</f>
        <v>0</v>
      </c>
      <c r="CM136" s="7">
        <f>CM134/Data!$B4/Data!$B51</f>
        <v>0</v>
      </c>
      <c r="CN136" s="7">
        <f>CN134/Data!$B4/Data!$B51</f>
        <v>0</v>
      </c>
      <c r="CO136" s="7">
        <f>CO134/Data!$B4/Data!$B51</f>
        <v>0</v>
      </c>
      <c r="CP136" s="7">
        <f>CP134/Data!$B4/Data!$B51</f>
        <v>0</v>
      </c>
      <c r="CQ136" s="7">
        <f>CQ134/Data!$B4/Data!$B51</f>
        <v>0.53333333333333344</v>
      </c>
      <c r="CR136" s="7">
        <f>CR134/Data!$B4/Data!$B51</f>
        <v>0.60000000000000009</v>
      </c>
      <c r="CS136" s="7">
        <f>CS134/Data!$B4/Data!$B51</f>
        <v>0.60000000000000009</v>
      </c>
      <c r="CT136" s="7">
        <f>CT134/Data!$B4/Data!$B51</f>
        <v>0.60000000000000009</v>
      </c>
      <c r="CU136" s="7">
        <f>CU134/Data!$B4/Data!$B51</f>
        <v>0</v>
      </c>
      <c r="CV136" s="7">
        <f>CV134/Data!$B4/Data!$B51</f>
        <v>0</v>
      </c>
      <c r="CW136" s="7">
        <f>CW134/Data!$B4/Data!$B51</f>
        <v>0.53333333333333344</v>
      </c>
      <c r="CX136" s="7">
        <f>CX134/Data!$B4/Data!$B51</f>
        <v>0.53333333333333344</v>
      </c>
      <c r="CY136" s="7">
        <f>CY134/Data!$B4/Data!$B51</f>
        <v>0.60000000000000009</v>
      </c>
      <c r="CZ136" s="7">
        <f>CZ134/Data!$B4/Data!$B51</f>
        <v>0.60000000000000009</v>
      </c>
      <c r="DA136" s="7">
        <f>DA134/Data!$B4/Data!$B51</f>
        <v>0.60000000000000009</v>
      </c>
      <c r="DB136" s="7">
        <f>DB134/Data!$B4/Data!$B51</f>
        <v>0</v>
      </c>
      <c r="DC136" s="7">
        <f>DC134/Data!$B4/Data!$B51</f>
        <v>0</v>
      </c>
      <c r="DD136" s="7">
        <f>DD134/Data!$B4/Data!$B51</f>
        <v>0.53333333333333344</v>
      </c>
      <c r="DE136" s="7">
        <f>DE134/Data!$B4/Data!$B51</f>
        <v>0</v>
      </c>
      <c r="DF136" s="7">
        <f>DF134/Data!$B4/Data!$B51</f>
        <v>0</v>
      </c>
      <c r="DG136" s="7">
        <f>DG134/Data!$B4/Data!$B51</f>
        <v>0</v>
      </c>
      <c r="DH136" s="7">
        <f>DH134/Data!$B4/Data!$B51</f>
        <v>0</v>
      </c>
      <c r="DI136" s="7">
        <f>DI134/Data!$B4/Data!$B51</f>
        <v>0</v>
      </c>
      <c r="DJ136" s="7">
        <f>DJ134/Data!$B4/Data!$B51</f>
        <v>0</v>
      </c>
      <c r="DK136" s="7">
        <f>DK134/Data!$B4/Data!$B51</f>
        <v>0</v>
      </c>
      <c r="DL136" s="7">
        <f>DL134/Data!$B4/Data!$B51</f>
        <v>0.53333333333333344</v>
      </c>
      <c r="DM136" s="7">
        <f>DM134/Data!$B4/Data!$B51</f>
        <v>0.60000000000000009</v>
      </c>
      <c r="DN136" s="7">
        <f>DN134/Data!$B4/Data!$B51</f>
        <v>0.60000000000000009</v>
      </c>
      <c r="DO136" s="7">
        <f>DO134/Data!$B4/Data!$B51</f>
        <v>0.60000000000000009</v>
      </c>
      <c r="DP136" s="7">
        <f>DP134/Data!$B4/Data!$B51</f>
        <v>0</v>
      </c>
      <c r="DQ136" s="7">
        <f>DQ134/Data!$B4/Data!$B51</f>
        <v>0</v>
      </c>
      <c r="DR136" s="7">
        <f>DR134/Data!$B4/Data!$B51</f>
        <v>0.53333333333333344</v>
      </c>
      <c r="DS136" s="7">
        <f>DS134/Data!$B4/Data!$B51</f>
        <v>1.7555555555555558</v>
      </c>
      <c r="DT136" s="7">
        <f>DT134/Data!$B4/Data!$B51</f>
        <v>1.9749999999999999</v>
      </c>
      <c r="DU136" s="7">
        <f>DU134/Data!$B4/Data!$B51</f>
        <v>1.9749999999999999</v>
      </c>
      <c r="DV136" s="7">
        <f>DV134/Data!$B4/Data!$B51</f>
        <v>1.9749999999999999</v>
      </c>
      <c r="DW136" s="7">
        <f>DW134/Data!$B4/Data!$B51</f>
        <v>0</v>
      </c>
      <c r="DX136" s="7">
        <f>DX134/Data!$B4/Data!$B51</f>
        <v>0</v>
      </c>
      <c r="DY136" s="7">
        <f>DY134/Data!$B4/Data!$B51</f>
        <v>1.7555555555555558</v>
      </c>
      <c r="DZ136" s="7">
        <f>DZ134/Data!$B4/Data!$B51</f>
        <v>1.7555555555555558</v>
      </c>
      <c r="EA136" s="7">
        <f>EA134/Data!$B4/Data!$B51</f>
        <v>1.9749999999999999</v>
      </c>
      <c r="EB136" s="7">
        <f>EB134/Data!$B4/Data!$B51</f>
        <v>1.9749999999999999</v>
      </c>
      <c r="EC136" s="7">
        <f>EC134/Data!$B4/Data!$B51</f>
        <v>1.9749999999999999</v>
      </c>
      <c r="ED136" s="7">
        <f>ED134/Data!$B4/Data!$B51</f>
        <v>0</v>
      </c>
      <c r="EE136" s="7">
        <f>EE134/Data!$B4/Data!$B51</f>
        <v>0</v>
      </c>
      <c r="EF136" s="7">
        <f>EF134/Data!$B4/Data!$B51</f>
        <v>1.7555555555555558</v>
      </c>
      <c r="EG136" s="7">
        <f>EG134/Data!$B4/Data!$B51</f>
        <v>1.7555555555555558</v>
      </c>
      <c r="EH136" s="7">
        <f>EH134/Data!$B4/Data!$B51</f>
        <v>1.9749999999999999</v>
      </c>
      <c r="EI136" s="7">
        <f>EI134/Data!$B4/Data!$B51</f>
        <v>1.9749999999999999</v>
      </c>
      <c r="EJ136" s="7">
        <f>EJ134/Data!$B4/Data!$B51</f>
        <v>0.60000000000000009</v>
      </c>
      <c r="EK136" s="7">
        <f>EK134/Data!$B4/Data!$B51</f>
        <v>0</v>
      </c>
      <c r="EL136" s="7">
        <f>EL134/Data!$B4/Data!$B51</f>
        <v>0</v>
      </c>
      <c r="EM136" s="7">
        <f>EM134/Data!$B4/Data!$B51</f>
        <v>0.53333333333333344</v>
      </c>
      <c r="EN136" s="7">
        <f>EN134/Data!$B4/Data!$B51</f>
        <v>0.53333333333333344</v>
      </c>
      <c r="EO136" s="7">
        <f>EO134/Data!$B4/Data!$B51</f>
        <v>0.60000000000000009</v>
      </c>
      <c r="EP136" s="7">
        <f>EP134/Data!$B4/Data!$B51</f>
        <v>0.60000000000000009</v>
      </c>
      <c r="EQ136" s="7">
        <f>EQ134/Data!$B4/Data!$B51</f>
        <v>0.60000000000000009</v>
      </c>
      <c r="ER136" s="7">
        <f>ER134/Data!$B4/Data!$B51</f>
        <v>0</v>
      </c>
      <c r="ES136" s="7">
        <f>ES134/Data!$B4/Data!$B51</f>
        <v>0</v>
      </c>
      <c r="ET136" s="7">
        <f>ET134/Data!$B4/Data!$B51</f>
        <v>0.53333333333333344</v>
      </c>
      <c r="EU136" s="7">
        <f>EU134/Data!$B4/Data!$B51</f>
        <v>0.53333333333333344</v>
      </c>
      <c r="EV136" s="7">
        <f>EV134/Data!$B4/Data!$B51</f>
        <v>0.60000000000000009</v>
      </c>
      <c r="EW136" s="7">
        <f>EW134/Data!$B4/Data!$B51</f>
        <v>0.60000000000000009</v>
      </c>
      <c r="EX136" s="7">
        <f>EX134/Data!$B4/Data!$B51</f>
        <v>0.60000000000000009</v>
      </c>
      <c r="EY136" s="7">
        <f>EY134/Data!$B4/Data!$B51</f>
        <v>0</v>
      </c>
      <c r="EZ136" s="7">
        <f>EZ134/Data!$B4/Data!$B51</f>
        <v>0</v>
      </c>
      <c r="FA136" s="7">
        <f>FA134/Data!$B4/Data!$B51</f>
        <v>0.53333333333333344</v>
      </c>
      <c r="FB136" s="7">
        <f>FB134/Data!$B4/Data!$B51</f>
        <v>0.53333333333333344</v>
      </c>
      <c r="FC136" s="7">
        <f>FC134/Data!$B4/Data!$B51</f>
        <v>0.60000000000000009</v>
      </c>
      <c r="FD136" s="7">
        <f>FD134/Data!$B4/Data!$B51</f>
        <v>0.60000000000000009</v>
      </c>
      <c r="FE136" s="7">
        <f>FE134/Data!$B4/Data!$B51</f>
        <v>0.60000000000000009</v>
      </c>
      <c r="FF136" s="7">
        <f>FF134/Data!$B4/Data!$B51</f>
        <v>0</v>
      </c>
      <c r="FG136" s="7">
        <f>FG134/Data!$B4/Data!$B51</f>
        <v>0</v>
      </c>
      <c r="FH136" s="7">
        <f>FH134/Data!$B4/Data!$B51</f>
        <v>0.53333333333333344</v>
      </c>
      <c r="FI136" s="7">
        <f>FI134/Data!$B4/Data!$B51</f>
        <v>0.53333333333333344</v>
      </c>
      <c r="FJ136" s="7">
        <f>FJ134/Data!$B4/Data!$B51</f>
        <v>0.60000000000000009</v>
      </c>
      <c r="FK136" s="7">
        <f>FK134/Data!$B4/Data!$B51</f>
        <v>0.60000000000000009</v>
      </c>
      <c r="FL136" s="7">
        <f>FL134/Data!$B4/Data!$B51</f>
        <v>0.60000000000000009</v>
      </c>
      <c r="FM136" s="7">
        <f>FM134/Data!$B4/Data!$B51</f>
        <v>0</v>
      </c>
      <c r="FN136" s="7">
        <f>FN134/Data!$B4/Data!$B51</f>
        <v>0</v>
      </c>
      <c r="FO136" s="7">
        <f>FO134/Data!$B4/Data!$B51</f>
        <v>0.53333333333333344</v>
      </c>
      <c r="FP136" s="7">
        <f>FP134/Data!$B4/Data!$B51</f>
        <v>0.53333333333333344</v>
      </c>
      <c r="FQ136" s="7">
        <f>FQ134/Data!$B4/Data!$B51</f>
        <v>0.60000000000000009</v>
      </c>
      <c r="FR136" s="7">
        <f>FR134/Data!$B4/Data!$B51</f>
        <v>0.60000000000000009</v>
      </c>
      <c r="FS136" s="7">
        <f>FS134/Data!$B4/Data!$B51</f>
        <v>0.60000000000000009</v>
      </c>
      <c r="FT136" s="7">
        <f>FT134/Data!$B4/Data!$B51</f>
        <v>0</v>
      </c>
      <c r="FU136" s="7">
        <f>FU134/Data!$B4/Data!$B51</f>
        <v>0</v>
      </c>
      <c r="FV136" s="7">
        <f>FV134/Data!$B4/Data!$B51</f>
        <v>0.53333333333333344</v>
      </c>
      <c r="FW136" s="7">
        <f>FW134/Data!$B4/Data!$B51</f>
        <v>0.53333333333333344</v>
      </c>
      <c r="FX136" s="7">
        <f>FX134/Data!$B4/Data!$B51</f>
        <v>0.60000000000000009</v>
      </c>
      <c r="FY136" s="7">
        <f>FY134/Data!$B4/Data!$B51</f>
        <v>0.60000000000000009</v>
      </c>
      <c r="FZ136" s="7">
        <f>FZ134/Data!$B4/Data!$B51</f>
        <v>0.60000000000000009</v>
      </c>
      <c r="GA136" s="7">
        <f>GA134/Data!$B4/Data!$B51</f>
        <v>0</v>
      </c>
      <c r="GB136" s="7">
        <f>GB134/Data!$B4/Data!$B51</f>
        <v>0</v>
      </c>
      <c r="GC136" s="7">
        <f>GC134/Data!$B4/Data!$B51</f>
        <v>0.53333333333333344</v>
      </c>
      <c r="GD136" s="7">
        <f>GD134/Data!$B4/Data!$B51</f>
        <v>0.53333333333333344</v>
      </c>
      <c r="GE136" s="7">
        <f>GE134/Data!$B4/Data!$B51</f>
        <v>0.60000000000000009</v>
      </c>
      <c r="GF136" s="7">
        <f>GF134/Data!$B4/Data!$B51</f>
        <v>0.60000000000000009</v>
      </c>
      <c r="GG136" s="7">
        <f>GG134/Data!$B4/Data!$B51</f>
        <v>0.60000000000000009</v>
      </c>
      <c r="GH136" s="7">
        <f>GH134/Data!$B4/Data!$B51</f>
        <v>0</v>
      </c>
      <c r="GI136" s="7">
        <f>GI134/Data!$B4/Data!$B51</f>
        <v>0</v>
      </c>
      <c r="GJ136" s="7">
        <f>GJ134/Data!$B4/Data!$B51</f>
        <v>0.53333333333333344</v>
      </c>
      <c r="GK136" s="7">
        <f>GK134/Data!$B4/Data!$B51</f>
        <v>0.53333333333333344</v>
      </c>
      <c r="GL136" s="7">
        <f>GL134/Data!$B4/Data!$B51</f>
        <v>0.60000000000000009</v>
      </c>
      <c r="GM136" s="7">
        <f>GM134/Data!$B4/Data!$B51</f>
        <v>0.60000000000000009</v>
      </c>
      <c r="GN136" s="7">
        <f>GN134/Data!$B4/Data!$B51</f>
        <v>0.60000000000000009</v>
      </c>
      <c r="GO136" s="7">
        <f>GO134/Data!$B4/Data!$B51</f>
        <v>0</v>
      </c>
      <c r="GP136" s="7">
        <f>GP134/Data!$B4/Data!$B51</f>
        <v>0</v>
      </c>
      <c r="GQ136" s="7">
        <f>GQ134/Data!$B4/Data!$B51</f>
        <v>0.53333333333333344</v>
      </c>
      <c r="GR136" s="7">
        <f>GR134/Data!$B4/Data!$B51</f>
        <v>0.53333333333333344</v>
      </c>
      <c r="GS136" s="7">
        <f>GS134/Data!$B4/Data!$B51</f>
        <v>0.60000000000000009</v>
      </c>
      <c r="GT136" s="7">
        <f>GT134/Data!$B4/Data!$B51</f>
        <v>0.60000000000000009</v>
      </c>
      <c r="GU136" s="7">
        <f>GU134/Data!$B4/Data!$B51</f>
        <v>0.60000000000000009</v>
      </c>
      <c r="GV136" s="7">
        <f>GV134/Data!$B4/Data!$B51</f>
        <v>0</v>
      </c>
      <c r="GW136" s="7">
        <f>GW134/Data!$B4/Data!$B51</f>
        <v>0</v>
      </c>
      <c r="GX136" s="7">
        <f>GX134/Data!$B4/Data!$B51</f>
        <v>0.53333333333333344</v>
      </c>
      <c r="GY136" s="7">
        <f>GY134/Data!$B4/Data!$B51</f>
        <v>0.53333333333333344</v>
      </c>
      <c r="GZ136" s="7">
        <f>GZ134/Data!$B4/Data!$B51</f>
        <v>0.60000000000000009</v>
      </c>
      <c r="HA136" s="7">
        <f>HA134/Data!$B4/Data!$B51</f>
        <v>0.60000000000000009</v>
      </c>
      <c r="HB136" s="7">
        <f>HB134/Data!$B4/Data!$B51</f>
        <v>0.60000000000000009</v>
      </c>
      <c r="HC136" s="7">
        <f>HC134/Data!$B4/Data!$B51</f>
        <v>0</v>
      </c>
      <c r="HD136" s="7">
        <f>HD134/Data!$B4/Data!$B51</f>
        <v>0</v>
      </c>
      <c r="HE136" s="7">
        <f>HE134/Data!$B4/Data!$B51</f>
        <v>0.53333333333333344</v>
      </c>
      <c r="HF136" s="7">
        <f>HF134/Data!$B4/Data!$B51</f>
        <v>0.53333333333333344</v>
      </c>
      <c r="HG136" s="7">
        <f>HG134/Data!$B4/Data!$B51</f>
        <v>0.60000000000000009</v>
      </c>
      <c r="HH136" s="7">
        <f>HH134/Data!$B4/Data!$B51</f>
        <v>0.60000000000000009</v>
      </c>
      <c r="HI136" s="7">
        <f>HI134/Data!$B4/Data!$B51</f>
        <v>0.60000000000000009</v>
      </c>
      <c r="HJ136" s="7">
        <f>HJ134/Data!$B4/Data!$B51</f>
        <v>0</v>
      </c>
      <c r="HK136" s="7">
        <f>HK134/Data!$B4/Data!$B51</f>
        <v>0</v>
      </c>
      <c r="HL136" s="7">
        <f>HL134/Data!$B4/Data!$B51</f>
        <v>0.53333333333333344</v>
      </c>
      <c r="HM136" s="7">
        <f>HM134/Data!$B4/Data!$B51</f>
        <v>0.53333333333333344</v>
      </c>
      <c r="HN136" s="7">
        <f>HN134/Data!$B4/Data!$B51</f>
        <v>0.60000000000000009</v>
      </c>
      <c r="HO136" s="7">
        <f>HO134/Data!$B4/Data!$B51</f>
        <v>0.60000000000000009</v>
      </c>
      <c r="HP136" s="7">
        <f>HP134/Data!$B4/Data!$B51</f>
        <v>0.60000000000000009</v>
      </c>
      <c r="HQ136" s="7">
        <f>HQ134/Data!$B4/Data!$B51</f>
        <v>0</v>
      </c>
      <c r="HR136" s="7">
        <f>HR134/Data!$B4/Data!$B51</f>
        <v>0</v>
      </c>
      <c r="HS136" s="7">
        <f>HS134/Data!$B4/Data!$B51</f>
        <v>0.53333333333333344</v>
      </c>
      <c r="HT136" s="7">
        <f>HT134/Data!$B4/Data!$B51</f>
        <v>0.53333333333333344</v>
      </c>
      <c r="HU136" s="7">
        <f>HU134/Data!$B4/Data!$B51</f>
        <v>0.60000000000000009</v>
      </c>
      <c r="HV136" s="7">
        <f>HV134/Data!$B4/Data!$B51</f>
        <v>0.60000000000000009</v>
      </c>
      <c r="HW136" s="7">
        <f>HW134/Data!$B4/Data!$B51</f>
        <v>0.60000000000000009</v>
      </c>
      <c r="HX136" s="7">
        <f>HX134/Data!$B4/Data!$B51</f>
        <v>0</v>
      </c>
      <c r="HY136" s="7">
        <f>HY134/Data!$B4/Data!$B51</f>
        <v>0</v>
      </c>
      <c r="HZ136" s="7">
        <f>HZ134/Data!$B4/Data!$B51</f>
        <v>0.53333333333333344</v>
      </c>
      <c r="IA136" s="7">
        <f>IA134/Data!$B4/Data!$B51</f>
        <v>0.53333333333333344</v>
      </c>
      <c r="IB136" s="7">
        <f>IB134/Data!$B4/Data!$B51</f>
        <v>0.60000000000000009</v>
      </c>
      <c r="IC136" s="7">
        <f>IC134/Data!$B4/Data!$B51</f>
        <v>0.60000000000000009</v>
      </c>
      <c r="ID136" s="7">
        <f>ID134/Data!$B4/Data!$B51</f>
        <v>0.60000000000000009</v>
      </c>
      <c r="IE136" s="7">
        <f>IE134/Data!$B4/Data!$B51</f>
        <v>0</v>
      </c>
      <c r="IF136" s="7">
        <f>IF134/Data!$B4/Data!$B51</f>
        <v>0</v>
      </c>
      <c r="IG136" s="7">
        <f>IG134/Data!$B4/Data!$B51</f>
        <v>0.53333333333333344</v>
      </c>
      <c r="IH136" s="7">
        <f>IH134/Data!$B4/Data!$B51</f>
        <v>0.53333333333333344</v>
      </c>
      <c r="II136" s="7">
        <f>II134/Data!$B4/Data!$B51</f>
        <v>0.60000000000000009</v>
      </c>
      <c r="IJ136" s="7">
        <f>IJ134/Data!$B4/Data!$B51</f>
        <v>0.60000000000000009</v>
      </c>
      <c r="IK136" s="7">
        <f>IK134/Data!$B4/Data!$B51</f>
        <v>0.60000000000000009</v>
      </c>
      <c r="IL136" s="7">
        <f>IL134/Data!$B4/Data!$B51</f>
        <v>0</v>
      </c>
      <c r="IM136" s="7">
        <f>IM134/Data!$B4/Data!$B51</f>
        <v>0</v>
      </c>
      <c r="IN136" s="7">
        <f>IN134/Data!$B4/Data!$B51</f>
        <v>0.53333333333333344</v>
      </c>
      <c r="IO136" s="7">
        <f>IO134/Data!$B4/Data!$B51</f>
        <v>0.53333333333333344</v>
      </c>
      <c r="IP136" s="7">
        <f>IP134/Data!$B4/Data!$B51</f>
        <v>0.60000000000000009</v>
      </c>
      <c r="IQ136" s="7">
        <f>IQ134/Data!$B4/Data!$B51</f>
        <v>0.60000000000000009</v>
      </c>
      <c r="IR136" s="7">
        <f>IR134/Data!$B4/Data!$B51</f>
        <v>0.60000000000000009</v>
      </c>
      <c r="IS136" s="7">
        <f>IS134/Data!$B4/Data!$B51</f>
        <v>0</v>
      </c>
      <c r="IT136" s="7">
        <f>IT134/Data!$B4/Data!$B51</f>
        <v>0</v>
      </c>
      <c r="IU136" s="7">
        <f>IU134/Data!$B4/Data!$B51</f>
        <v>0.53333333333333344</v>
      </c>
      <c r="IV136" s="7">
        <f>IV134/Data!$B4/Data!$B51</f>
        <v>0.53333333333333344</v>
      </c>
      <c r="IW136" s="7">
        <f>IW134/Data!$B4/Data!$B51</f>
        <v>0.60000000000000009</v>
      </c>
      <c r="IX136" s="7">
        <f>IX134/Data!$B4/Data!$B51</f>
        <v>0.60000000000000009</v>
      </c>
      <c r="IY136" s="7">
        <f>IY134/Data!$B4/Data!$B51</f>
        <v>0.60000000000000009</v>
      </c>
      <c r="IZ136" s="7">
        <f>IZ134/Data!$B4/Data!$B51</f>
        <v>0</v>
      </c>
      <c r="JA136" s="7">
        <f>JA134/Data!$B4/Data!$B51</f>
        <v>0</v>
      </c>
      <c r="JB136" s="7">
        <f>JB134/Data!$B4/Data!$B51</f>
        <v>0.53333333333333344</v>
      </c>
      <c r="JC136" s="7">
        <f>JC134/Data!$B4/Data!$B51</f>
        <v>0.53333333333333344</v>
      </c>
      <c r="JD136" s="7">
        <f>JD134/Data!$B4/Data!$B51</f>
        <v>0.60000000000000009</v>
      </c>
      <c r="JE136" s="7">
        <f>JE134/Data!$B4/Data!$B51</f>
        <v>0.60000000000000009</v>
      </c>
      <c r="JF136" s="7">
        <f>JF134/Data!$B4/Data!$B51</f>
        <v>0.60000000000000009</v>
      </c>
      <c r="JG136" s="7">
        <f>JG134/Data!$B4/Data!$B51</f>
        <v>0</v>
      </c>
      <c r="JH136" s="7">
        <f>JH134/Data!$B4/Data!$B51</f>
        <v>0</v>
      </c>
      <c r="JI136" s="7">
        <f>JI134/Data!$B4/Data!$B51</f>
        <v>0.53333333333333344</v>
      </c>
      <c r="JJ136" s="7">
        <f>JJ134/Data!$B4/Data!$B51</f>
        <v>0.53333333333333344</v>
      </c>
      <c r="JK136" s="7">
        <f>JK134/Data!$B4/Data!$B51</f>
        <v>0.60000000000000009</v>
      </c>
      <c r="JL136" s="7">
        <f>JL134/Data!$B4/Data!$B51</f>
        <v>0.60000000000000009</v>
      </c>
      <c r="JM136" s="7">
        <f>JM134/Data!$B4/Data!$B51</f>
        <v>0.60000000000000009</v>
      </c>
      <c r="JN136" s="7">
        <f>JN134/Data!$B4/Data!$B51</f>
        <v>0</v>
      </c>
      <c r="JO136" s="7">
        <f>JO134/Data!$B4/Data!$B51</f>
        <v>0</v>
      </c>
      <c r="JP136" s="7">
        <f>JP134/Data!$B4/Data!$B51</f>
        <v>0.53333333333333344</v>
      </c>
      <c r="JQ136" s="7">
        <f>JQ134/Data!$B4/Data!$B51</f>
        <v>0.53333333333333344</v>
      </c>
      <c r="JR136" s="7">
        <f>JR134/Data!$B4/Data!$B51</f>
        <v>0.60000000000000009</v>
      </c>
      <c r="JS136" s="7">
        <f>JS134/Data!$B4/Data!$B51</f>
        <v>0.60000000000000009</v>
      </c>
      <c r="JT136" s="7">
        <f>JT134/Data!$B4/Data!$B51</f>
        <v>0.60000000000000009</v>
      </c>
      <c r="JU136" s="7">
        <f>JU134/Data!$B4/Data!$B51</f>
        <v>0</v>
      </c>
      <c r="JV136" s="7">
        <f>JV134/Data!$B4/Data!$B51</f>
        <v>0</v>
      </c>
      <c r="JW136" s="7">
        <f>JW134/Data!$B4/Data!$B51</f>
        <v>0.53333333333333344</v>
      </c>
      <c r="JX136" s="7">
        <f>JX134/Data!$B4/Data!$B51</f>
        <v>0.53333333333333344</v>
      </c>
      <c r="JY136" s="7">
        <f>JY134/Data!$B4/Data!$B51</f>
        <v>0.60000000000000009</v>
      </c>
      <c r="JZ136" s="7">
        <f>JZ134/Data!$B4/Data!$B51</f>
        <v>0.60000000000000009</v>
      </c>
      <c r="KA136" s="7">
        <f>KA134/Data!$B4/Data!$B51</f>
        <v>0.60000000000000009</v>
      </c>
      <c r="KB136" s="7">
        <f>KB134/Data!$B4/Data!$B51</f>
        <v>0</v>
      </c>
      <c r="KC136" s="7">
        <f>KC134/Data!$B4/Data!$B51</f>
        <v>0</v>
      </c>
      <c r="KD136" s="7">
        <f>KD134/Data!$B4/Data!$B51</f>
        <v>0.53333333333333344</v>
      </c>
      <c r="KE136" s="7">
        <f>KE134/Data!$B4/Data!$B51</f>
        <v>0.53333333333333344</v>
      </c>
      <c r="KF136" s="7">
        <f>KF134/Data!$B4/Data!$B51</f>
        <v>0.60000000000000009</v>
      </c>
      <c r="KG136" s="7">
        <f>KG134/Data!$B4/Data!$B51</f>
        <v>0.60000000000000009</v>
      </c>
      <c r="KH136" s="7">
        <f>KH134/Data!$B4/Data!$B51</f>
        <v>0.60000000000000009</v>
      </c>
      <c r="KI136" s="7">
        <f>KI134/Data!$B4/Data!$B51</f>
        <v>0</v>
      </c>
      <c r="KJ136" s="7">
        <f>KJ134/Data!$B4/Data!$B51</f>
        <v>0</v>
      </c>
      <c r="KK136" s="7">
        <f>KK134/Data!$B4/Data!$B51</f>
        <v>0.53333333333333344</v>
      </c>
      <c r="KL136" s="7">
        <f>KL134/Data!$B4/Data!$B51</f>
        <v>0.53333333333333344</v>
      </c>
      <c r="KM136" s="7">
        <f>KM134/Data!$B4/Data!$B51</f>
        <v>0.60000000000000009</v>
      </c>
      <c r="KN136" s="7">
        <f>KN134/Data!$B4/Data!$B51</f>
        <v>0.60000000000000009</v>
      </c>
      <c r="KO136" s="7">
        <f>KO134/Data!$B4/Data!$B51</f>
        <v>0.60000000000000009</v>
      </c>
      <c r="KP136" s="7">
        <f>KP134/Data!$B4/Data!$B51</f>
        <v>0</v>
      </c>
      <c r="KQ136" s="7">
        <f>KQ134/Data!$B4/Data!$B51</f>
        <v>0</v>
      </c>
      <c r="KR136" s="7">
        <f>KR134/Data!$B4/Data!$B51</f>
        <v>0.53333333333333344</v>
      </c>
      <c r="KS136" s="7">
        <f>KS134/Data!$B4/Data!$B51</f>
        <v>0.53333333333333344</v>
      </c>
      <c r="KT136" s="7">
        <f>KT134/Data!$B4/Data!$B51</f>
        <v>0.60000000000000009</v>
      </c>
      <c r="KU136" s="7">
        <f>KU134/Data!$B4/Data!$B51</f>
        <v>0.60000000000000009</v>
      </c>
      <c r="KV136" s="7">
        <f>KV134/Data!$B4/Data!$B51</f>
        <v>0.60000000000000009</v>
      </c>
      <c r="KW136" s="7">
        <f>KW134/Data!$B4/Data!$B51</f>
        <v>0</v>
      </c>
      <c r="KX136" s="7">
        <f>KX134/Data!$B4/Data!$B51</f>
        <v>0</v>
      </c>
      <c r="KY136" s="7">
        <f>KY134/Data!$B4/Data!$B51</f>
        <v>0.53333333333333344</v>
      </c>
      <c r="KZ136" s="7">
        <f>KZ134/Data!$B4/Data!$B51</f>
        <v>0.53333333333333344</v>
      </c>
      <c r="LA136" s="7">
        <f>LA134/Data!$B4/Data!$B51</f>
        <v>0.60000000000000009</v>
      </c>
      <c r="LB136" s="7">
        <f>LB134/Data!$B4/Data!$B51</f>
        <v>0.60000000000000009</v>
      </c>
      <c r="LC136" s="7">
        <f>LC134/Data!$B4/Data!$B51</f>
        <v>0.60000000000000009</v>
      </c>
      <c r="LD136" s="7">
        <f>LD134/Data!$B4/Data!$B51</f>
        <v>0</v>
      </c>
      <c r="LE136" s="7">
        <f>LE134/Data!$B4/Data!$B51</f>
        <v>0</v>
      </c>
      <c r="LF136" s="7">
        <f>LF134/Data!$B4/Data!$B51</f>
        <v>0.53333333333333344</v>
      </c>
      <c r="LG136" s="7">
        <f>LG134/Data!$B4/Data!$B51</f>
        <v>0.53333333333333344</v>
      </c>
      <c r="LH136" s="7">
        <f>LH134/Data!$B4/Data!$B51</f>
        <v>0.60000000000000009</v>
      </c>
      <c r="LI136" s="7">
        <f>LI134/Data!$B4/Data!$B51</f>
        <v>0.60000000000000009</v>
      </c>
      <c r="LJ136" s="7">
        <f>LJ134/Data!$B4/Data!$B51</f>
        <v>0.60000000000000009</v>
      </c>
      <c r="LK136" s="7">
        <f>LK134/Data!$B4/Data!$B51</f>
        <v>0</v>
      </c>
      <c r="LL136" s="7">
        <f>LL134/Data!$B4/Data!$B51</f>
        <v>0</v>
      </c>
      <c r="LM136" s="7">
        <f>LM134/Data!$B4/Data!$B51</f>
        <v>0.53333333333333344</v>
      </c>
      <c r="LN136" s="7">
        <f>LN134/Data!$B4/Data!$B51</f>
        <v>0.53333333333333344</v>
      </c>
      <c r="LO136" s="7">
        <f>LO134/Data!$B4/Data!$B51</f>
        <v>0.60000000000000009</v>
      </c>
      <c r="LP136" s="7">
        <f>LP134/Data!$B4/Data!$B51</f>
        <v>0.60000000000000009</v>
      </c>
      <c r="LQ136" s="7">
        <f>LQ134/Data!$B4/Data!$B51</f>
        <v>0.60000000000000009</v>
      </c>
      <c r="LR136" s="7">
        <f>LR134/Data!$B4/Data!$B51</f>
        <v>0</v>
      </c>
      <c r="LS136" s="7">
        <f>LS134/Data!$B4/Data!$B51</f>
        <v>0</v>
      </c>
      <c r="LT136" s="7">
        <f>LT134/Data!$B4/Data!$B51</f>
        <v>0.53333333333333344</v>
      </c>
      <c r="LU136" s="7">
        <f>LU134/Data!$B4/Data!$B51</f>
        <v>0.53333333333333344</v>
      </c>
      <c r="LV136" s="7">
        <f>LV134/Data!$B4/Data!$B51</f>
        <v>0.60000000000000009</v>
      </c>
      <c r="LW136" s="7">
        <f>LW134/Data!$B4/Data!$B51</f>
        <v>0.60000000000000009</v>
      </c>
      <c r="LX136" s="7">
        <f>LX134/Data!$B4/Data!$B51</f>
        <v>0.60000000000000009</v>
      </c>
      <c r="LY136" s="7">
        <f>LY134/Data!$B4/Data!$B51</f>
        <v>0</v>
      </c>
      <c r="LZ136" s="7">
        <f>LZ134/Data!$B4/Data!$B51</f>
        <v>0</v>
      </c>
      <c r="MA136" s="7">
        <f>MA134/Data!$B4/Data!$B51</f>
        <v>0.53333333333333344</v>
      </c>
      <c r="MB136" s="7">
        <f>MB134/Data!$B4/Data!$B51</f>
        <v>0.53333333333333344</v>
      </c>
      <c r="MC136" s="7">
        <f>MC134/Data!$B4/Data!$B51</f>
        <v>0.60000000000000009</v>
      </c>
      <c r="MD136" s="7">
        <f>MD134/Data!$B4/Data!$B51</f>
        <v>0.60000000000000009</v>
      </c>
      <c r="ME136" s="7">
        <f>ME134/Data!$B4/Data!$B51</f>
        <v>0.60000000000000009</v>
      </c>
      <c r="MF136" s="7">
        <f>MF134/Data!$B4/Data!$B51</f>
        <v>0</v>
      </c>
      <c r="MG136" s="7">
        <f>MG134/Data!$B4/Data!$B51</f>
        <v>0</v>
      </c>
      <c r="MH136" s="7">
        <f>MH134/Data!$B4/Data!$B51</f>
        <v>0.53333333333333344</v>
      </c>
      <c r="MI136" s="7">
        <f>MI134/Data!$B4/Data!$B51</f>
        <v>0.53333333333333344</v>
      </c>
      <c r="MJ136" s="7">
        <f>MJ134/Data!$B4/Data!$B51</f>
        <v>0.60000000000000009</v>
      </c>
      <c r="MK136" s="7">
        <f>MK134/Data!$B4/Data!$B51</f>
        <v>0.60000000000000009</v>
      </c>
      <c r="ML136" s="7">
        <f>ML134/Data!$B4/Data!$B51</f>
        <v>0.60000000000000009</v>
      </c>
      <c r="MM136" s="7">
        <f>MM134/Data!$B4/Data!$B51</f>
        <v>0</v>
      </c>
      <c r="MN136" s="7">
        <f>MN134/Data!$B4/Data!$B51</f>
        <v>0</v>
      </c>
      <c r="MO136" s="7">
        <f>MO134/Data!$B4/Data!$B51</f>
        <v>0.53333333333333344</v>
      </c>
      <c r="MP136" s="7">
        <f>MP134/Data!$B4/Data!$B51</f>
        <v>0.53333333333333344</v>
      </c>
      <c r="MQ136" s="7">
        <f>MQ134/Data!$B4/Data!$B51</f>
        <v>0.60000000000000009</v>
      </c>
      <c r="MR136" s="7">
        <f>MR134/Data!$B4/Data!$B51</f>
        <v>0.60000000000000009</v>
      </c>
      <c r="MS136" s="7">
        <f>MS134/Data!$B4/Data!$B51</f>
        <v>0.60000000000000009</v>
      </c>
      <c r="MT136" s="7">
        <f>MT134/Data!$B4/Data!$B51</f>
        <v>0</v>
      </c>
      <c r="MU136" s="7">
        <f>MU134/Data!$B4/Data!$B51</f>
        <v>0</v>
      </c>
      <c r="MV136" s="7">
        <f>MV134/Data!$B4/Data!$B51</f>
        <v>0.53333333333333344</v>
      </c>
      <c r="MW136" s="7">
        <f>MW134/Data!$B4/Data!$B51</f>
        <v>0.53333333333333344</v>
      </c>
      <c r="MX136" s="7">
        <f>MX134/Data!$B4/Data!$B51</f>
        <v>0.60000000000000009</v>
      </c>
      <c r="MY136" s="7">
        <f>MY134/Data!$B4/Data!$B51</f>
        <v>0.60000000000000009</v>
      </c>
      <c r="MZ136" s="7">
        <f>MZ134/Data!$B4/Data!$B51</f>
        <v>0.60000000000000009</v>
      </c>
      <c r="NA136" s="7">
        <f>NA134/Data!$B4/Data!$B51</f>
        <v>0</v>
      </c>
      <c r="NB136" s="7">
        <f>NB134/Data!$B4/Data!$B51</f>
        <v>0</v>
      </c>
      <c r="NC136" s="7">
        <f>NC134/Data!$B4/Data!$B51</f>
        <v>0.53333333333333344</v>
      </c>
      <c r="ND136" s="7">
        <f>ND134/Data!$B4/Data!$B51</f>
        <v>0.53333333333333344</v>
      </c>
      <c r="NE136" s="7">
        <f>NE134/Data!$B4/Data!$B51</f>
        <v>0.60000000000000009</v>
      </c>
      <c r="NF136" s="7">
        <f>NF134/Data!$B4/Data!$B51</f>
        <v>0.60000000000000009</v>
      </c>
      <c r="NG136" s="7">
        <f>NG134/Data!$B4/Data!$B51</f>
        <v>0.60000000000000009</v>
      </c>
      <c r="NH136" s="7">
        <f>NH134/Data!$B4/Data!$B51</f>
        <v>0</v>
      </c>
      <c r="NI136" s="7">
        <f>NI134/Data!$B4/Data!$B51</f>
        <v>0</v>
      </c>
    </row>
    <row r="137" spans="1:373" ht="15">
      <c r="B137" s="8" t="s">
        <v>1259</v>
      </c>
      <c r="C137" s="1">
        <v>0.25</v>
      </c>
      <c r="D137" s="1">
        <v>0.25</v>
      </c>
      <c r="E137" s="1">
        <v>0.25</v>
      </c>
      <c r="F137" s="1">
        <v>0.25</v>
      </c>
      <c r="G137" s="1">
        <v>0.25</v>
      </c>
      <c r="H137" s="1">
        <v>0.25</v>
      </c>
      <c r="I137" s="1">
        <v>0.25</v>
      </c>
      <c r="J137" s="1">
        <v>0.25</v>
      </c>
      <c r="K137" s="1">
        <v>0.25</v>
      </c>
      <c r="L137" s="1">
        <v>0.25</v>
      </c>
      <c r="M137" s="1">
        <v>0.25</v>
      </c>
      <c r="N137" s="1">
        <v>0.25</v>
      </c>
      <c r="O137" s="1">
        <v>0.25</v>
      </c>
      <c r="P137" s="1">
        <v>0.25</v>
      </c>
      <c r="Q137" s="1">
        <v>0.25</v>
      </c>
      <c r="R137" s="1">
        <v>0.25</v>
      </c>
      <c r="S137" s="1">
        <v>0.25</v>
      </c>
      <c r="T137" s="1">
        <v>0.25</v>
      </c>
      <c r="U137" s="1">
        <v>0.25</v>
      </c>
      <c r="V137" s="1">
        <v>0.25</v>
      </c>
      <c r="W137" s="1">
        <v>0.25</v>
      </c>
      <c r="X137" s="1">
        <v>0.25</v>
      </c>
      <c r="Y137" s="1">
        <v>0.25</v>
      </c>
      <c r="Z137" s="1">
        <v>0.25</v>
      </c>
      <c r="AA137" s="1">
        <v>0.25</v>
      </c>
      <c r="AB137" s="1">
        <v>0.25</v>
      </c>
      <c r="AC137" s="1">
        <v>0.25</v>
      </c>
      <c r="AD137" s="1">
        <v>0.25</v>
      </c>
      <c r="AE137" s="1">
        <v>0.25</v>
      </c>
      <c r="AF137" s="1">
        <v>0.25</v>
      </c>
      <c r="AG137" s="1">
        <v>0.25</v>
      </c>
      <c r="AH137" s="1">
        <v>0.25</v>
      </c>
      <c r="AI137" s="1">
        <v>0.25</v>
      </c>
      <c r="AJ137" s="1">
        <v>0.25</v>
      </c>
      <c r="AK137" s="1">
        <v>0.25</v>
      </c>
      <c r="AL137" s="1">
        <v>0.25</v>
      </c>
      <c r="AM137" s="1">
        <v>0.25</v>
      </c>
      <c r="AN137" s="1">
        <v>0.25</v>
      </c>
      <c r="AO137" s="1">
        <v>0.25</v>
      </c>
      <c r="AP137" s="1">
        <v>0.25</v>
      </c>
      <c r="AQ137" s="1">
        <v>0.25</v>
      </c>
      <c r="AR137" s="1">
        <v>0.25</v>
      </c>
      <c r="AS137" s="1">
        <v>0.25</v>
      </c>
      <c r="AT137" s="1">
        <v>0.25</v>
      </c>
      <c r="AU137" s="1">
        <v>0.25</v>
      </c>
      <c r="AV137" s="1">
        <v>0.25</v>
      </c>
      <c r="AW137" s="1">
        <v>0.25</v>
      </c>
      <c r="AX137" s="1">
        <v>0.25</v>
      </c>
      <c r="AY137" s="1">
        <v>0.25</v>
      </c>
      <c r="AZ137" s="1">
        <v>0.25</v>
      </c>
      <c r="BA137" s="1">
        <v>0.25</v>
      </c>
      <c r="BB137" s="1">
        <v>0.25</v>
      </c>
      <c r="BC137" s="1">
        <v>0.25</v>
      </c>
      <c r="BD137" s="1">
        <v>0.25</v>
      </c>
      <c r="BE137" s="1">
        <v>0.25</v>
      </c>
      <c r="BF137" s="1">
        <v>0.25</v>
      </c>
      <c r="BG137" s="1">
        <v>0.25</v>
      </c>
      <c r="BH137" s="1">
        <v>0.25</v>
      </c>
      <c r="BI137" s="1">
        <v>0.25</v>
      </c>
      <c r="BJ137" s="1">
        <v>0.25</v>
      </c>
      <c r="BK137" s="1">
        <v>0.25</v>
      </c>
      <c r="BL137" s="1">
        <v>0.25</v>
      </c>
      <c r="BM137" s="1">
        <v>0.25</v>
      </c>
      <c r="BN137" s="1">
        <v>0.25</v>
      </c>
      <c r="BO137" s="1">
        <v>0.25</v>
      </c>
      <c r="BP137" s="1">
        <v>0.25</v>
      </c>
      <c r="BQ137" s="1">
        <v>0.25</v>
      </c>
      <c r="BR137" s="1">
        <v>0.25</v>
      </c>
      <c r="BS137" s="1">
        <v>0.25</v>
      </c>
      <c r="BT137" s="1">
        <v>0.25</v>
      </c>
      <c r="BU137" s="1">
        <v>0.25</v>
      </c>
      <c r="BV137" s="1">
        <v>0.25</v>
      </c>
      <c r="BW137" s="1">
        <v>0.25</v>
      </c>
      <c r="BX137" s="1">
        <v>0.25</v>
      </c>
      <c r="BY137" s="1">
        <v>0.25</v>
      </c>
      <c r="BZ137" s="1">
        <v>0.25</v>
      </c>
      <c r="CA137" s="1">
        <v>0.25</v>
      </c>
      <c r="CB137" s="1">
        <v>0.25</v>
      </c>
      <c r="CC137" s="1">
        <v>0.25</v>
      </c>
      <c r="CD137" s="1">
        <v>0.25</v>
      </c>
      <c r="CE137" s="1">
        <v>0.25</v>
      </c>
      <c r="CF137" s="1">
        <v>0.25</v>
      </c>
      <c r="CG137" s="1">
        <v>0.25</v>
      </c>
      <c r="CH137" s="1">
        <v>0.25</v>
      </c>
      <c r="CI137" s="1">
        <v>0.25</v>
      </c>
      <c r="CJ137" s="1">
        <v>0.25</v>
      </c>
      <c r="CK137" s="1">
        <v>0.25</v>
      </c>
      <c r="CL137" s="1">
        <v>0.25</v>
      </c>
      <c r="CM137" s="1">
        <v>0.25</v>
      </c>
      <c r="CN137" s="1">
        <v>0.25</v>
      </c>
      <c r="CO137" s="1">
        <v>0.25</v>
      </c>
      <c r="CP137" s="1">
        <v>0.25</v>
      </c>
      <c r="CQ137" s="1">
        <v>0.25</v>
      </c>
      <c r="CR137" s="1">
        <v>0.25</v>
      </c>
      <c r="CS137" s="1">
        <v>0.25</v>
      </c>
      <c r="CT137" s="1">
        <v>0.25</v>
      </c>
      <c r="CU137" s="1">
        <v>0.25</v>
      </c>
      <c r="CV137" s="1">
        <v>0.25</v>
      </c>
      <c r="CW137" s="1">
        <v>0.25</v>
      </c>
      <c r="CX137" s="1">
        <v>0.25</v>
      </c>
      <c r="CY137" s="1">
        <v>0.25</v>
      </c>
      <c r="CZ137" s="1">
        <v>0.25</v>
      </c>
      <c r="DA137" s="1">
        <v>0.25</v>
      </c>
      <c r="DB137" s="1">
        <v>0</v>
      </c>
      <c r="DC137" s="1">
        <v>0</v>
      </c>
      <c r="DD137" s="1">
        <v>0.25</v>
      </c>
      <c r="DE137" s="1">
        <v>0.25</v>
      </c>
      <c r="DF137" s="1">
        <v>0.25</v>
      </c>
      <c r="DG137" s="1">
        <v>0.25</v>
      </c>
      <c r="DH137" s="1">
        <v>0.25</v>
      </c>
      <c r="DI137" s="1">
        <v>0.25</v>
      </c>
      <c r="DJ137" s="1">
        <v>0</v>
      </c>
      <c r="DK137" s="1">
        <v>0.25</v>
      </c>
      <c r="DL137" s="1">
        <v>0.25</v>
      </c>
      <c r="DM137" s="1">
        <v>0.25</v>
      </c>
      <c r="DN137" s="1">
        <v>0.25</v>
      </c>
      <c r="DO137" s="1">
        <v>0.25</v>
      </c>
      <c r="DP137" s="1">
        <v>0.25</v>
      </c>
      <c r="DQ137" s="1">
        <v>0.25</v>
      </c>
      <c r="DR137" s="1">
        <v>0.25</v>
      </c>
      <c r="DS137" s="1">
        <v>0.25</v>
      </c>
      <c r="DT137" s="1">
        <v>0.25</v>
      </c>
      <c r="DU137" s="1">
        <v>0.25</v>
      </c>
      <c r="DV137" s="1">
        <v>0.25</v>
      </c>
      <c r="DW137" s="1">
        <v>0.25</v>
      </c>
      <c r="DX137" s="1">
        <v>0.25</v>
      </c>
      <c r="DY137" s="1">
        <v>0.25</v>
      </c>
      <c r="DZ137" s="1">
        <v>0.25</v>
      </c>
      <c r="EA137" s="1">
        <v>0.25</v>
      </c>
      <c r="EB137" s="1">
        <v>0.25</v>
      </c>
      <c r="EC137" s="1">
        <v>0.25</v>
      </c>
      <c r="ED137" s="1">
        <v>0.25</v>
      </c>
      <c r="EE137" s="1">
        <v>0.25</v>
      </c>
      <c r="EF137" s="1">
        <v>0.25</v>
      </c>
      <c r="EG137" s="1">
        <v>0.25</v>
      </c>
      <c r="EH137" s="1">
        <v>0.25</v>
      </c>
      <c r="EI137" s="1">
        <v>0.25</v>
      </c>
      <c r="EJ137" s="1">
        <v>0.25</v>
      </c>
      <c r="EK137" s="1">
        <v>0.25</v>
      </c>
      <c r="EL137" s="1">
        <v>0.25</v>
      </c>
      <c r="EM137" s="1">
        <v>0.25</v>
      </c>
      <c r="EN137" s="1">
        <v>0.25</v>
      </c>
      <c r="EO137" s="1">
        <v>0.25</v>
      </c>
      <c r="EP137" s="1">
        <v>0.25</v>
      </c>
      <c r="EQ137" s="1">
        <v>0.25</v>
      </c>
      <c r="ER137" s="1">
        <v>0.25</v>
      </c>
      <c r="ES137" s="1">
        <v>0.25</v>
      </c>
      <c r="ET137" s="1">
        <v>0.25</v>
      </c>
      <c r="EU137" s="1">
        <v>0.25</v>
      </c>
      <c r="EV137" s="1">
        <v>0.25</v>
      </c>
      <c r="EW137" s="1">
        <v>0.25</v>
      </c>
      <c r="EX137" s="1">
        <v>0.25</v>
      </c>
      <c r="EY137" s="1">
        <v>0.25</v>
      </c>
      <c r="EZ137" s="1">
        <v>0.25</v>
      </c>
      <c r="FA137" s="1">
        <v>0.25</v>
      </c>
      <c r="FB137" s="1">
        <v>0.25</v>
      </c>
      <c r="FC137" s="1">
        <v>0.25</v>
      </c>
      <c r="FD137" s="1">
        <v>0.25</v>
      </c>
      <c r="FE137" s="1">
        <v>0.25</v>
      </c>
      <c r="FF137" s="1">
        <v>0.25</v>
      </c>
      <c r="FG137" s="1">
        <v>0.25</v>
      </c>
      <c r="FH137" s="1">
        <v>0.25</v>
      </c>
      <c r="FI137" s="1">
        <v>0.25</v>
      </c>
      <c r="FJ137" s="1">
        <v>0.25</v>
      </c>
      <c r="FK137" s="1">
        <v>0.25</v>
      </c>
      <c r="FL137" s="1">
        <v>0.25</v>
      </c>
      <c r="FM137" s="1">
        <v>0.25</v>
      </c>
      <c r="FN137" s="1">
        <v>0.25</v>
      </c>
      <c r="FO137" s="1">
        <v>0.25</v>
      </c>
      <c r="FP137" s="1">
        <v>0.25</v>
      </c>
      <c r="FQ137" s="1">
        <v>0.25</v>
      </c>
      <c r="FR137" s="1">
        <v>0.25</v>
      </c>
      <c r="FS137" s="1">
        <v>0.25</v>
      </c>
      <c r="FT137" s="1">
        <v>0.25</v>
      </c>
      <c r="FU137" s="1">
        <v>0.25</v>
      </c>
      <c r="FV137" s="1">
        <v>0.25</v>
      </c>
      <c r="FW137" s="1">
        <v>0.25</v>
      </c>
      <c r="FX137" s="1">
        <v>0.25</v>
      </c>
      <c r="FY137" s="1">
        <v>0.25</v>
      </c>
      <c r="FZ137" s="1">
        <v>0.25</v>
      </c>
      <c r="GA137" s="1">
        <v>0.25</v>
      </c>
      <c r="GB137" s="1">
        <v>0.25</v>
      </c>
      <c r="GC137" s="1">
        <v>0.25</v>
      </c>
      <c r="GD137" s="1">
        <v>0.25</v>
      </c>
      <c r="GE137" s="1">
        <v>0.25</v>
      </c>
      <c r="GF137" s="1">
        <v>0.25</v>
      </c>
      <c r="GG137" s="1">
        <v>0.25</v>
      </c>
      <c r="GH137" s="1">
        <v>0.25</v>
      </c>
      <c r="GI137" s="1">
        <v>0.25</v>
      </c>
      <c r="GJ137" s="1">
        <v>0.25</v>
      </c>
      <c r="GK137" s="1">
        <v>0.25</v>
      </c>
      <c r="GL137" s="1">
        <v>0.25</v>
      </c>
      <c r="GM137" s="1">
        <v>0.25</v>
      </c>
      <c r="GN137" s="1">
        <v>0.25</v>
      </c>
      <c r="GO137" s="1">
        <v>0.25</v>
      </c>
      <c r="GP137" s="1">
        <v>0.25</v>
      </c>
      <c r="GQ137" s="1">
        <v>0.25</v>
      </c>
      <c r="GR137" s="1">
        <v>0.25</v>
      </c>
      <c r="GS137" s="1">
        <v>0.25</v>
      </c>
      <c r="GT137" s="1">
        <v>0.25</v>
      </c>
      <c r="GU137" s="1">
        <v>0.25</v>
      </c>
      <c r="GV137" s="1">
        <v>0.25</v>
      </c>
      <c r="GW137" s="1">
        <v>0.25</v>
      </c>
      <c r="GX137" s="1">
        <v>0.25</v>
      </c>
      <c r="GY137" s="1">
        <v>0.25</v>
      </c>
      <c r="GZ137" s="1">
        <v>0.25</v>
      </c>
      <c r="HA137" s="1">
        <v>0.25</v>
      </c>
      <c r="HB137" s="1">
        <v>0.25</v>
      </c>
      <c r="HC137" s="1">
        <v>0.25</v>
      </c>
      <c r="HD137" s="1">
        <v>0.25</v>
      </c>
      <c r="HE137" s="1">
        <v>0.25</v>
      </c>
      <c r="HF137" s="1">
        <v>0.25</v>
      </c>
      <c r="HG137" s="1">
        <v>0.25</v>
      </c>
      <c r="HH137" s="1">
        <v>0.25</v>
      </c>
      <c r="HI137" s="1">
        <v>0.25</v>
      </c>
      <c r="HJ137" s="1">
        <v>0.25</v>
      </c>
      <c r="HK137" s="1">
        <v>0.25</v>
      </c>
      <c r="HL137" s="1">
        <v>0.25</v>
      </c>
      <c r="HM137" s="1">
        <v>0.25</v>
      </c>
      <c r="HN137" s="1">
        <v>0.25</v>
      </c>
      <c r="HO137" s="1">
        <v>0.25</v>
      </c>
      <c r="HP137" s="1">
        <v>0.25</v>
      </c>
      <c r="HQ137" s="1">
        <v>0.25</v>
      </c>
      <c r="HR137" s="1">
        <v>0.25</v>
      </c>
      <c r="HS137" s="1">
        <v>0.25</v>
      </c>
      <c r="HT137" s="1">
        <v>0.25</v>
      </c>
      <c r="HU137" s="1">
        <v>0.25</v>
      </c>
      <c r="HV137" s="1">
        <v>0.25</v>
      </c>
      <c r="HW137" s="1">
        <v>0.25</v>
      </c>
      <c r="HX137" s="1">
        <v>0.25</v>
      </c>
      <c r="HY137" s="1">
        <v>0.25</v>
      </c>
      <c r="HZ137" s="1">
        <v>0.25</v>
      </c>
      <c r="IA137" s="1">
        <v>0.25</v>
      </c>
      <c r="IB137" s="1">
        <v>0.25</v>
      </c>
      <c r="IC137" s="1">
        <v>0.25</v>
      </c>
      <c r="ID137" s="1">
        <v>0.25</v>
      </c>
      <c r="IE137" s="1">
        <v>0.25</v>
      </c>
      <c r="IF137" s="1">
        <v>0.25</v>
      </c>
      <c r="IG137" s="1">
        <v>0.25</v>
      </c>
      <c r="IH137" s="1">
        <v>0.25</v>
      </c>
      <c r="II137" s="1">
        <v>0.25</v>
      </c>
      <c r="IJ137" s="1">
        <v>0.25</v>
      </c>
      <c r="IK137" s="1">
        <v>0.25</v>
      </c>
      <c r="IL137" s="1">
        <v>0.25</v>
      </c>
      <c r="IM137" s="1">
        <v>0.25</v>
      </c>
      <c r="IN137" s="1">
        <v>0.25</v>
      </c>
      <c r="IO137" s="1">
        <v>0.25</v>
      </c>
      <c r="IP137" s="1">
        <v>0.25</v>
      </c>
      <c r="IQ137" s="1">
        <v>0.25</v>
      </c>
      <c r="IR137" s="1">
        <v>0.25</v>
      </c>
      <c r="IS137" s="1">
        <v>0.25</v>
      </c>
      <c r="IT137" s="1">
        <v>0.25</v>
      </c>
      <c r="IU137" s="1">
        <v>0.25</v>
      </c>
      <c r="IV137" s="1">
        <v>0.25</v>
      </c>
      <c r="IW137" s="1">
        <v>0.25</v>
      </c>
      <c r="IX137" s="1">
        <v>0.25</v>
      </c>
      <c r="IY137" s="1">
        <v>0.25</v>
      </c>
      <c r="IZ137" s="1">
        <v>0.25</v>
      </c>
      <c r="JA137" s="1">
        <v>0.25</v>
      </c>
      <c r="JB137" s="1">
        <v>0.25</v>
      </c>
      <c r="JC137" s="1">
        <v>0.25</v>
      </c>
      <c r="JD137" s="1">
        <v>0.25</v>
      </c>
      <c r="JE137" s="1">
        <v>0.25</v>
      </c>
      <c r="JF137" s="1">
        <v>0.25</v>
      </c>
      <c r="JG137" s="1">
        <v>0.25</v>
      </c>
      <c r="JH137" s="1">
        <v>0.25</v>
      </c>
      <c r="JI137" s="1">
        <v>0.25</v>
      </c>
      <c r="JJ137" s="1">
        <v>0.25</v>
      </c>
      <c r="JK137" s="1">
        <v>0.25</v>
      </c>
      <c r="JL137" s="1">
        <v>0.25</v>
      </c>
      <c r="JM137" s="1">
        <v>0.25</v>
      </c>
      <c r="JN137" s="1">
        <v>0.25</v>
      </c>
      <c r="JO137" s="1">
        <v>0.25</v>
      </c>
      <c r="JP137" s="1">
        <v>0.25</v>
      </c>
      <c r="JQ137" s="1">
        <v>0.25</v>
      </c>
      <c r="JR137" s="1">
        <v>0.25</v>
      </c>
      <c r="JS137" s="1">
        <v>0.25</v>
      </c>
      <c r="JT137" s="1">
        <v>0.25</v>
      </c>
      <c r="JU137" s="1">
        <v>0.25</v>
      </c>
      <c r="JV137" s="1">
        <v>0.25</v>
      </c>
      <c r="JW137" s="1">
        <v>0.25</v>
      </c>
      <c r="JX137" s="1">
        <v>0.25</v>
      </c>
      <c r="JY137" s="1">
        <v>0.25</v>
      </c>
      <c r="JZ137" s="1">
        <v>0.25</v>
      </c>
      <c r="KA137" s="1">
        <v>0.25</v>
      </c>
      <c r="KB137" s="1">
        <v>0.25</v>
      </c>
      <c r="KC137" s="1">
        <v>0.25</v>
      </c>
      <c r="KD137" s="1">
        <v>0.25</v>
      </c>
      <c r="KE137" s="1">
        <v>0.25</v>
      </c>
      <c r="KF137" s="1">
        <v>0.25</v>
      </c>
      <c r="KG137" s="1">
        <v>0.25</v>
      </c>
      <c r="KH137" s="1">
        <v>0.25</v>
      </c>
      <c r="KI137" s="1">
        <v>0.25</v>
      </c>
      <c r="KJ137" s="1">
        <v>0.25</v>
      </c>
      <c r="KK137" s="1">
        <v>0.25</v>
      </c>
      <c r="KL137" s="1">
        <v>0.25</v>
      </c>
      <c r="KM137" s="1">
        <v>0.25</v>
      </c>
      <c r="KN137" s="1">
        <v>0.25</v>
      </c>
      <c r="KO137" s="1">
        <v>0.25</v>
      </c>
      <c r="KP137" s="1">
        <v>0.25</v>
      </c>
      <c r="KQ137" s="1">
        <v>0.25</v>
      </c>
      <c r="KR137" s="1">
        <v>0.25</v>
      </c>
      <c r="KS137" s="1">
        <v>0.25</v>
      </c>
      <c r="KT137" s="1">
        <v>0.25</v>
      </c>
      <c r="KU137" s="1">
        <v>0.25</v>
      </c>
      <c r="KV137" s="1">
        <v>0.25</v>
      </c>
      <c r="KW137" s="1">
        <v>0.25</v>
      </c>
      <c r="KX137" s="1">
        <v>0.25</v>
      </c>
      <c r="KY137" s="1">
        <v>0.25</v>
      </c>
      <c r="KZ137" s="1">
        <v>0.25</v>
      </c>
      <c r="LA137" s="1">
        <v>0.25</v>
      </c>
      <c r="LB137" s="1">
        <v>0.25</v>
      </c>
      <c r="LC137" s="1">
        <v>0.25</v>
      </c>
      <c r="LD137" s="1">
        <v>0.25</v>
      </c>
      <c r="LE137" s="1">
        <v>0.25</v>
      </c>
      <c r="LF137" s="1">
        <v>0.25</v>
      </c>
      <c r="LG137" s="1">
        <v>0.25</v>
      </c>
      <c r="LH137" s="1">
        <v>0.25</v>
      </c>
      <c r="LI137" s="1">
        <v>0.25</v>
      </c>
      <c r="LJ137" s="1">
        <v>0.25</v>
      </c>
      <c r="LK137" s="1">
        <v>0.25</v>
      </c>
      <c r="LL137" s="1">
        <v>0.25</v>
      </c>
      <c r="LM137" s="1">
        <v>0.25</v>
      </c>
      <c r="LN137" s="1">
        <v>0.25</v>
      </c>
      <c r="LO137" s="1">
        <v>0.25</v>
      </c>
      <c r="LP137" s="1">
        <v>0.25</v>
      </c>
      <c r="LQ137" s="1">
        <v>0.25</v>
      </c>
      <c r="LR137" s="1">
        <v>0.25</v>
      </c>
      <c r="LS137" s="1">
        <v>0.25</v>
      </c>
      <c r="LT137" s="1">
        <v>0.25</v>
      </c>
      <c r="LU137" s="1">
        <v>0.25</v>
      </c>
      <c r="LV137" s="1">
        <v>0.25</v>
      </c>
      <c r="LW137" s="1">
        <v>0.25</v>
      </c>
      <c r="LX137" s="1">
        <v>0.25</v>
      </c>
      <c r="LY137" s="1">
        <v>0.25</v>
      </c>
      <c r="LZ137" s="1">
        <v>0.25</v>
      </c>
      <c r="MA137" s="1">
        <v>0.25</v>
      </c>
      <c r="MB137" s="1">
        <v>0.25</v>
      </c>
      <c r="MC137" s="1">
        <v>0.25</v>
      </c>
      <c r="MD137" s="1">
        <v>0.25</v>
      </c>
      <c r="ME137" s="1">
        <v>0.25</v>
      </c>
      <c r="MF137" s="1">
        <v>0.25</v>
      </c>
      <c r="MG137" s="1">
        <v>0.25</v>
      </c>
      <c r="MH137" s="1">
        <v>0.25</v>
      </c>
      <c r="MI137" s="1">
        <v>0.25</v>
      </c>
      <c r="MJ137" s="1">
        <v>0.25</v>
      </c>
      <c r="MK137" s="1">
        <v>0.25</v>
      </c>
      <c r="ML137" s="1">
        <v>0.25</v>
      </c>
      <c r="MM137" s="1">
        <v>0.25</v>
      </c>
      <c r="MN137" s="1">
        <v>0.25</v>
      </c>
      <c r="MO137" s="1">
        <v>0.25</v>
      </c>
      <c r="MP137" s="1">
        <v>0.25</v>
      </c>
      <c r="MQ137" s="1">
        <v>0.25</v>
      </c>
      <c r="MR137" s="1">
        <v>0.25</v>
      </c>
      <c r="MS137" s="1">
        <v>0.25</v>
      </c>
      <c r="MT137" s="1">
        <v>0.25</v>
      </c>
      <c r="MU137" s="1">
        <v>0.25</v>
      </c>
      <c r="MV137" s="1">
        <v>0.25</v>
      </c>
      <c r="MW137" s="1">
        <v>0.25</v>
      </c>
      <c r="MX137" s="1">
        <v>0.25</v>
      </c>
      <c r="MY137" s="1">
        <v>0.25</v>
      </c>
      <c r="MZ137" s="1">
        <v>0.25</v>
      </c>
      <c r="NA137" s="1">
        <v>0.25</v>
      </c>
      <c r="NB137" s="1">
        <v>0.25</v>
      </c>
      <c r="NC137" s="1">
        <v>0.25</v>
      </c>
      <c r="ND137" s="1">
        <v>0.25</v>
      </c>
      <c r="NE137" s="1">
        <v>0.25</v>
      </c>
      <c r="NF137" s="1">
        <v>0.25</v>
      </c>
      <c r="NG137" s="1">
        <v>0.25</v>
      </c>
      <c r="NH137" s="1">
        <v>0.25</v>
      </c>
      <c r="NI137" s="1">
        <v>0.25</v>
      </c>
    </row>
    <row r="138" spans="1:373" ht="15">
      <c r="B138" s="8" t="s">
        <v>1260</v>
      </c>
      <c r="C138" s="1">
        <v>0.25</v>
      </c>
      <c r="D138" s="1">
        <v>0.25</v>
      </c>
      <c r="E138" s="1">
        <v>0.25</v>
      </c>
      <c r="F138" s="1">
        <v>0.25</v>
      </c>
      <c r="G138" s="1">
        <v>0.25</v>
      </c>
      <c r="H138" s="1">
        <v>0.25</v>
      </c>
      <c r="I138" s="1">
        <v>0.25</v>
      </c>
      <c r="J138" s="1">
        <v>0.25</v>
      </c>
      <c r="K138" s="1">
        <v>0.25</v>
      </c>
      <c r="L138" s="1">
        <v>0.25</v>
      </c>
      <c r="M138" s="1">
        <v>0.25</v>
      </c>
      <c r="N138" s="1">
        <v>0.25</v>
      </c>
      <c r="O138" s="1">
        <v>0.25</v>
      </c>
      <c r="P138" s="1">
        <v>0.25</v>
      </c>
      <c r="Q138" s="1">
        <v>0.25</v>
      </c>
      <c r="R138" s="1">
        <v>0.25</v>
      </c>
      <c r="S138" s="1">
        <v>0.25</v>
      </c>
      <c r="T138" s="1">
        <v>0.25</v>
      </c>
      <c r="U138" s="1">
        <v>0.25</v>
      </c>
      <c r="V138" s="1">
        <v>0.25</v>
      </c>
      <c r="W138" s="1">
        <v>0.25</v>
      </c>
      <c r="X138" s="1">
        <v>0.25</v>
      </c>
      <c r="Y138" s="1">
        <v>0.25</v>
      </c>
      <c r="Z138" s="1">
        <v>0.25</v>
      </c>
      <c r="AA138" s="1">
        <v>0.25</v>
      </c>
      <c r="AB138" s="1">
        <v>0.25</v>
      </c>
      <c r="AC138" s="1">
        <v>0.25</v>
      </c>
      <c r="AD138" s="1">
        <v>0.25</v>
      </c>
      <c r="AE138" s="1">
        <v>0.25</v>
      </c>
      <c r="AF138" s="1">
        <v>0.25</v>
      </c>
      <c r="AG138" s="1">
        <v>0.25</v>
      </c>
      <c r="AH138" s="1">
        <v>0.25</v>
      </c>
      <c r="AI138" s="1">
        <v>0.25</v>
      </c>
      <c r="AJ138" s="1">
        <v>0.25</v>
      </c>
      <c r="AK138" s="1">
        <v>0.25</v>
      </c>
      <c r="AL138" s="1">
        <v>0.25</v>
      </c>
      <c r="AM138" s="1">
        <v>0.25</v>
      </c>
      <c r="AN138" s="1">
        <v>0.25</v>
      </c>
      <c r="AO138" s="1">
        <v>0.25</v>
      </c>
      <c r="AP138" s="1">
        <v>0.25</v>
      </c>
      <c r="AQ138" s="1">
        <v>0.25</v>
      </c>
      <c r="AR138" s="1">
        <v>0.25</v>
      </c>
      <c r="AS138" s="1">
        <v>0.25</v>
      </c>
      <c r="AT138" s="1">
        <v>0.25</v>
      </c>
      <c r="AU138" s="1">
        <v>0.25</v>
      </c>
      <c r="AV138" s="1">
        <v>0.25</v>
      </c>
      <c r="AW138" s="1">
        <v>0.25</v>
      </c>
      <c r="AX138" s="1">
        <v>0.25</v>
      </c>
      <c r="AY138" s="1">
        <v>0.25</v>
      </c>
      <c r="AZ138" s="1">
        <v>0.25</v>
      </c>
      <c r="BA138" s="1">
        <v>0.25</v>
      </c>
      <c r="BB138" s="1">
        <v>0.25</v>
      </c>
      <c r="BC138" s="1">
        <v>0.25</v>
      </c>
      <c r="BD138" s="1">
        <v>0.25</v>
      </c>
      <c r="BE138" s="1">
        <v>0.25</v>
      </c>
      <c r="BF138" s="1">
        <v>0.25</v>
      </c>
      <c r="BG138" s="1">
        <v>0.25</v>
      </c>
      <c r="BH138" s="1">
        <v>0.25</v>
      </c>
      <c r="BI138" s="1">
        <v>0.25</v>
      </c>
      <c r="BJ138" s="1">
        <v>0.25</v>
      </c>
      <c r="BK138" s="1">
        <v>0.25</v>
      </c>
      <c r="BL138" s="1">
        <v>0.25</v>
      </c>
      <c r="BM138" s="1">
        <v>0.25</v>
      </c>
      <c r="BN138" s="1">
        <v>0.25</v>
      </c>
      <c r="BO138" s="1">
        <v>0.25</v>
      </c>
      <c r="BP138" s="1">
        <v>0.25</v>
      </c>
      <c r="BQ138" s="1">
        <v>0.25</v>
      </c>
      <c r="BR138" s="1">
        <v>0.25</v>
      </c>
      <c r="BS138" s="1">
        <v>0.25</v>
      </c>
      <c r="BT138" s="1">
        <v>0.25</v>
      </c>
      <c r="BU138" s="1">
        <v>0.25</v>
      </c>
      <c r="BV138" s="1">
        <v>0.25</v>
      </c>
      <c r="BW138" s="1">
        <v>0.25</v>
      </c>
      <c r="BX138" s="1">
        <v>0.25</v>
      </c>
      <c r="BY138" s="1">
        <v>0.25</v>
      </c>
      <c r="BZ138" s="1">
        <v>0.25</v>
      </c>
      <c r="CA138" s="1">
        <v>0.25</v>
      </c>
      <c r="CB138" s="1">
        <v>0.25</v>
      </c>
      <c r="CC138" s="1">
        <v>0.25</v>
      </c>
      <c r="CD138" s="1">
        <v>0.25</v>
      </c>
      <c r="CE138" s="1">
        <v>0.25</v>
      </c>
      <c r="CF138" s="1">
        <v>0.25</v>
      </c>
      <c r="CG138" s="1">
        <v>0.25</v>
      </c>
      <c r="CH138" s="1">
        <v>0.25</v>
      </c>
      <c r="CI138" s="1">
        <v>0.25</v>
      </c>
      <c r="CJ138" s="1">
        <v>0.25</v>
      </c>
      <c r="CK138" s="1">
        <v>0.25</v>
      </c>
      <c r="CL138" s="1">
        <v>0.25</v>
      </c>
      <c r="CM138" s="1">
        <v>0.25</v>
      </c>
      <c r="CN138" s="1">
        <v>0.25</v>
      </c>
      <c r="CO138" s="1">
        <v>0.25</v>
      </c>
      <c r="CP138" s="1">
        <v>0.25</v>
      </c>
      <c r="CQ138" s="1">
        <v>0.25</v>
      </c>
      <c r="CR138" s="1">
        <v>0.25</v>
      </c>
      <c r="CS138" s="1">
        <v>0.25</v>
      </c>
      <c r="CT138" s="1">
        <v>0.25</v>
      </c>
      <c r="CU138" s="1">
        <v>0.25</v>
      </c>
      <c r="CV138" s="1">
        <v>0.25</v>
      </c>
      <c r="CW138" s="1">
        <v>0.25</v>
      </c>
      <c r="CX138" s="1">
        <v>0.25</v>
      </c>
      <c r="CY138" s="1">
        <v>0.25</v>
      </c>
      <c r="CZ138" s="1">
        <v>0.25</v>
      </c>
      <c r="DA138" s="1">
        <v>0.25</v>
      </c>
      <c r="DB138" s="1">
        <v>0</v>
      </c>
      <c r="DC138" s="1">
        <v>0</v>
      </c>
      <c r="DD138" s="1">
        <v>0.25</v>
      </c>
      <c r="DE138" s="1">
        <v>0.25</v>
      </c>
      <c r="DF138" s="1">
        <v>0.25</v>
      </c>
      <c r="DG138" s="1">
        <v>0.25</v>
      </c>
      <c r="DH138" s="1">
        <v>0.25</v>
      </c>
      <c r="DI138" s="1">
        <v>0.25</v>
      </c>
      <c r="DJ138" s="1">
        <v>0</v>
      </c>
      <c r="DK138" s="1">
        <v>0.25</v>
      </c>
      <c r="DL138" s="1">
        <v>0.25</v>
      </c>
      <c r="DM138" s="1">
        <v>0.25</v>
      </c>
      <c r="DN138" s="1">
        <v>0.25</v>
      </c>
      <c r="DO138" s="1">
        <v>0.25</v>
      </c>
      <c r="DP138" s="1">
        <v>0.25</v>
      </c>
      <c r="DQ138" s="1">
        <v>0.25</v>
      </c>
      <c r="DR138" s="1">
        <v>0.25</v>
      </c>
      <c r="DS138" s="1">
        <v>0.25</v>
      </c>
      <c r="DT138" s="1">
        <v>0.25</v>
      </c>
      <c r="DU138" s="1">
        <v>0.25</v>
      </c>
      <c r="DV138" s="1">
        <v>0.25</v>
      </c>
      <c r="DW138" s="1">
        <v>0.25</v>
      </c>
      <c r="DX138" s="1">
        <v>0.25</v>
      </c>
      <c r="DY138" s="1">
        <v>0.25</v>
      </c>
      <c r="DZ138" s="1">
        <v>0.25</v>
      </c>
      <c r="EA138" s="1">
        <v>0.25</v>
      </c>
      <c r="EB138" s="1">
        <v>0.25</v>
      </c>
      <c r="EC138" s="1">
        <v>0.25</v>
      </c>
      <c r="ED138" s="1">
        <v>0.25</v>
      </c>
      <c r="EE138" s="1">
        <v>0.25</v>
      </c>
      <c r="EF138" s="1">
        <v>0.25</v>
      </c>
      <c r="EG138" s="1">
        <v>0.25</v>
      </c>
      <c r="EH138" s="1">
        <v>0.25</v>
      </c>
      <c r="EI138" s="1">
        <v>0.25</v>
      </c>
      <c r="EJ138" s="1">
        <v>0.25</v>
      </c>
      <c r="EK138" s="1">
        <v>0.25</v>
      </c>
      <c r="EL138" s="1">
        <v>0.25</v>
      </c>
      <c r="EM138" s="1">
        <v>0.25</v>
      </c>
      <c r="EN138" s="1">
        <v>0.25</v>
      </c>
      <c r="EO138" s="1">
        <v>0.25</v>
      </c>
      <c r="EP138" s="1">
        <v>0.25</v>
      </c>
      <c r="EQ138" s="1">
        <v>0.25</v>
      </c>
      <c r="ER138" s="1">
        <v>0.25</v>
      </c>
      <c r="ES138" s="1">
        <v>0.25</v>
      </c>
      <c r="ET138" s="1">
        <v>0.25</v>
      </c>
      <c r="EU138" s="1">
        <v>0.25</v>
      </c>
      <c r="EV138" s="1">
        <v>0.25</v>
      </c>
      <c r="EW138" s="1">
        <v>0.25</v>
      </c>
      <c r="EX138" s="1">
        <v>0.25</v>
      </c>
      <c r="EY138" s="1">
        <v>0.25</v>
      </c>
      <c r="EZ138" s="1">
        <v>0.25</v>
      </c>
      <c r="FA138" s="1">
        <v>0.25</v>
      </c>
      <c r="FB138" s="1">
        <v>0.25</v>
      </c>
      <c r="FC138" s="1">
        <v>0.25</v>
      </c>
      <c r="FD138" s="1">
        <v>0.25</v>
      </c>
      <c r="FE138" s="1">
        <v>0.25</v>
      </c>
      <c r="FF138" s="1">
        <v>0.25</v>
      </c>
      <c r="FG138" s="1">
        <v>0.25</v>
      </c>
      <c r="FH138" s="1">
        <v>0.25</v>
      </c>
      <c r="FI138" s="1">
        <v>0.25</v>
      </c>
      <c r="FJ138" s="1">
        <v>0.25</v>
      </c>
      <c r="FK138" s="1">
        <v>0.25</v>
      </c>
      <c r="FL138" s="1">
        <v>0.25</v>
      </c>
      <c r="FM138" s="1">
        <v>0.25</v>
      </c>
      <c r="FN138" s="1">
        <v>0.25</v>
      </c>
      <c r="FO138" s="1">
        <v>0.25</v>
      </c>
      <c r="FP138" s="1">
        <v>0.25</v>
      </c>
      <c r="FQ138" s="1">
        <v>0.25</v>
      </c>
      <c r="FR138" s="1">
        <v>0.25</v>
      </c>
      <c r="FS138" s="1">
        <v>0.25</v>
      </c>
      <c r="FT138" s="1">
        <v>0.25</v>
      </c>
      <c r="FU138" s="1">
        <v>0.25</v>
      </c>
      <c r="FV138" s="1">
        <v>0.25</v>
      </c>
      <c r="FW138" s="1">
        <v>0.25</v>
      </c>
      <c r="FX138" s="1">
        <v>0.25</v>
      </c>
      <c r="FY138" s="1">
        <v>0.25</v>
      </c>
      <c r="FZ138" s="1">
        <v>0.25</v>
      </c>
      <c r="GA138" s="1">
        <v>0.25</v>
      </c>
      <c r="GB138" s="1">
        <v>0.25</v>
      </c>
      <c r="GC138" s="1">
        <v>0.25</v>
      </c>
      <c r="GD138" s="1">
        <v>0.25</v>
      </c>
      <c r="GE138" s="1">
        <v>0.25</v>
      </c>
      <c r="GF138" s="1">
        <v>0.25</v>
      </c>
      <c r="GG138" s="1">
        <v>0.25</v>
      </c>
      <c r="GH138" s="1">
        <v>0.25</v>
      </c>
      <c r="GI138" s="1">
        <v>0.25</v>
      </c>
      <c r="GJ138" s="1">
        <v>0.25</v>
      </c>
      <c r="GK138" s="1">
        <v>0.25</v>
      </c>
      <c r="GL138" s="1">
        <v>0.25</v>
      </c>
      <c r="GM138" s="1">
        <v>0.25</v>
      </c>
      <c r="GN138" s="1">
        <v>0.25</v>
      </c>
      <c r="GO138" s="1">
        <v>0.25</v>
      </c>
      <c r="GP138" s="1">
        <v>0.25</v>
      </c>
      <c r="GQ138" s="1">
        <v>0.25</v>
      </c>
      <c r="GR138" s="1">
        <v>0.25</v>
      </c>
      <c r="GS138" s="1">
        <v>0.25</v>
      </c>
      <c r="GT138" s="1">
        <v>0.25</v>
      </c>
      <c r="GU138" s="1">
        <v>0.25</v>
      </c>
      <c r="GV138" s="1">
        <v>0.25</v>
      </c>
      <c r="GW138" s="1">
        <v>0.25</v>
      </c>
      <c r="GX138" s="1">
        <v>0.25</v>
      </c>
      <c r="GY138" s="1">
        <v>0.25</v>
      </c>
      <c r="GZ138" s="1">
        <v>0.25</v>
      </c>
      <c r="HA138" s="1">
        <v>0.25</v>
      </c>
      <c r="HB138" s="1">
        <v>0.25</v>
      </c>
      <c r="HC138" s="1">
        <v>0.25</v>
      </c>
      <c r="HD138" s="1">
        <v>0.25</v>
      </c>
      <c r="HE138" s="1">
        <v>0.25</v>
      </c>
      <c r="HF138" s="1">
        <v>0.25</v>
      </c>
      <c r="HG138" s="1">
        <v>0.25</v>
      </c>
      <c r="HH138" s="1">
        <v>0.25</v>
      </c>
      <c r="HI138" s="1">
        <v>0.25</v>
      </c>
      <c r="HJ138" s="1">
        <v>0.25</v>
      </c>
      <c r="HK138" s="1">
        <v>0.25</v>
      </c>
      <c r="HL138" s="1">
        <v>0.25</v>
      </c>
      <c r="HM138" s="1">
        <v>0.25</v>
      </c>
      <c r="HN138" s="1">
        <v>0.25</v>
      </c>
      <c r="HO138" s="1">
        <v>0.25</v>
      </c>
      <c r="HP138" s="1">
        <v>0.25</v>
      </c>
      <c r="HQ138" s="1">
        <v>0.25</v>
      </c>
      <c r="HR138" s="1">
        <v>0.25</v>
      </c>
      <c r="HS138" s="1">
        <v>0.25</v>
      </c>
      <c r="HT138" s="1">
        <v>0.25</v>
      </c>
      <c r="HU138" s="1">
        <v>0.25</v>
      </c>
      <c r="HV138" s="1">
        <v>0.25</v>
      </c>
      <c r="HW138" s="1">
        <v>0.25</v>
      </c>
      <c r="HX138" s="1">
        <v>0.25</v>
      </c>
      <c r="HY138" s="1">
        <v>0.25</v>
      </c>
      <c r="HZ138" s="1">
        <v>0.25</v>
      </c>
      <c r="IA138" s="1">
        <v>0.25</v>
      </c>
      <c r="IB138" s="1">
        <v>0.25</v>
      </c>
      <c r="IC138" s="1">
        <v>0.25</v>
      </c>
      <c r="ID138" s="1">
        <v>0.25</v>
      </c>
      <c r="IE138" s="1">
        <v>0.25</v>
      </c>
      <c r="IF138" s="1">
        <v>0.25</v>
      </c>
      <c r="IG138" s="1">
        <v>0.25</v>
      </c>
      <c r="IH138" s="1">
        <v>0.25</v>
      </c>
      <c r="II138" s="1">
        <v>0.25</v>
      </c>
      <c r="IJ138" s="1">
        <v>0.25</v>
      </c>
      <c r="IK138" s="1">
        <v>0.25</v>
      </c>
      <c r="IL138" s="1">
        <v>0.25</v>
      </c>
      <c r="IM138" s="1">
        <v>0.25</v>
      </c>
      <c r="IN138" s="1">
        <v>0.25</v>
      </c>
      <c r="IO138" s="1">
        <v>0.25</v>
      </c>
      <c r="IP138" s="1">
        <v>0.25</v>
      </c>
      <c r="IQ138" s="1">
        <v>0.25</v>
      </c>
      <c r="IR138" s="1">
        <v>0.25</v>
      </c>
      <c r="IS138" s="1">
        <v>0.25</v>
      </c>
      <c r="IT138" s="1">
        <v>0.25</v>
      </c>
      <c r="IU138" s="1">
        <v>0.25</v>
      </c>
      <c r="IV138" s="1">
        <v>0.25</v>
      </c>
      <c r="IW138" s="1">
        <v>0.25</v>
      </c>
      <c r="IX138" s="1">
        <v>0.25</v>
      </c>
      <c r="IY138" s="1">
        <v>0.25</v>
      </c>
      <c r="IZ138" s="1">
        <v>0.25</v>
      </c>
      <c r="JA138" s="1">
        <v>0.25</v>
      </c>
      <c r="JB138" s="1">
        <v>0.25</v>
      </c>
      <c r="JC138" s="1">
        <v>0.25</v>
      </c>
      <c r="JD138" s="1">
        <v>0.25</v>
      </c>
      <c r="JE138" s="1">
        <v>0.25</v>
      </c>
      <c r="JF138" s="1">
        <v>0.25</v>
      </c>
      <c r="JG138" s="1">
        <v>0.25</v>
      </c>
      <c r="JH138" s="1">
        <v>0.25</v>
      </c>
      <c r="JI138" s="1">
        <v>0.25</v>
      </c>
      <c r="JJ138" s="1">
        <v>0.25</v>
      </c>
      <c r="JK138" s="1">
        <v>0.25</v>
      </c>
      <c r="JL138" s="1">
        <v>0.25</v>
      </c>
      <c r="JM138" s="1">
        <v>0.25</v>
      </c>
      <c r="JN138" s="1">
        <v>0.25</v>
      </c>
      <c r="JO138" s="1">
        <v>0.25</v>
      </c>
      <c r="JP138" s="1">
        <v>0.25</v>
      </c>
      <c r="JQ138" s="1">
        <v>0.25</v>
      </c>
      <c r="JR138" s="1">
        <v>0.25</v>
      </c>
      <c r="JS138" s="1">
        <v>0.25</v>
      </c>
      <c r="JT138" s="1">
        <v>0.25</v>
      </c>
      <c r="JU138" s="1">
        <v>0.25</v>
      </c>
      <c r="JV138" s="1">
        <v>0.25</v>
      </c>
      <c r="JW138" s="1">
        <v>0.25</v>
      </c>
      <c r="JX138" s="1">
        <v>0.25</v>
      </c>
      <c r="JY138" s="1">
        <v>0.25</v>
      </c>
      <c r="JZ138" s="1">
        <v>0.25</v>
      </c>
      <c r="KA138" s="1">
        <v>0.25</v>
      </c>
      <c r="KB138" s="1">
        <v>0.25</v>
      </c>
      <c r="KC138" s="1">
        <v>0.25</v>
      </c>
      <c r="KD138" s="1">
        <v>0.25</v>
      </c>
      <c r="KE138" s="1">
        <v>0.25</v>
      </c>
      <c r="KF138" s="1">
        <v>0.25</v>
      </c>
      <c r="KG138" s="1">
        <v>0.25</v>
      </c>
      <c r="KH138" s="1">
        <v>0.25</v>
      </c>
      <c r="KI138" s="1">
        <v>0.25</v>
      </c>
      <c r="KJ138" s="1">
        <v>0.25</v>
      </c>
      <c r="KK138" s="1">
        <v>0.25</v>
      </c>
      <c r="KL138" s="1">
        <v>0.25</v>
      </c>
      <c r="KM138" s="1">
        <v>0.25</v>
      </c>
      <c r="KN138" s="1">
        <v>0.25</v>
      </c>
      <c r="KO138" s="1">
        <v>0.25</v>
      </c>
      <c r="KP138" s="1">
        <v>0.25</v>
      </c>
      <c r="KQ138" s="1">
        <v>0.25</v>
      </c>
      <c r="KR138" s="1">
        <v>0.25</v>
      </c>
      <c r="KS138" s="1">
        <v>0.25</v>
      </c>
      <c r="KT138" s="1">
        <v>0.25</v>
      </c>
      <c r="KU138" s="1">
        <v>0.25</v>
      </c>
      <c r="KV138" s="1">
        <v>0.25</v>
      </c>
      <c r="KW138" s="1">
        <v>0.25</v>
      </c>
      <c r="KX138" s="1">
        <v>0.25</v>
      </c>
      <c r="KY138" s="1">
        <v>0.25</v>
      </c>
      <c r="KZ138" s="1">
        <v>0.25</v>
      </c>
      <c r="LA138" s="1">
        <v>0.25</v>
      </c>
      <c r="LB138" s="1">
        <v>0.25</v>
      </c>
      <c r="LC138" s="1">
        <v>0.25</v>
      </c>
      <c r="LD138" s="1">
        <v>0.25</v>
      </c>
      <c r="LE138" s="1">
        <v>0.25</v>
      </c>
      <c r="LF138" s="1">
        <v>0.25</v>
      </c>
      <c r="LG138" s="1">
        <v>0.25</v>
      </c>
      <c r="LH138" s="1">
        <v>0.25</v>
      </c>
      <c r="LI138" s="1">
        <v>0.25</v>
      </c>
      <c r="LJ138" s="1">
        <v>0.25</v>
      </c>
      <c r="LK138" s="1">
        <v>0.25</v>
      </c>
      <c r="LL138" s="1">
        <v>0.25</v>
      </c>
      <c r="LM138" s="1">
        <v>0.25</v>
      </c>
      <c r="LN138" s="1">
        <v>0.25</v>
      </c>
      <c r="LO138" s="1">
        <v>0.25</v>
      </c>
      <c r="LP138" s="1">
        <v>0.25</v>
      </c>
      <c r="LQ138" s="1">
        <v>0.25</v>
      </c>
      <c r="LR138" s="1">
        <v>0.25</v>
      </c>
      <c r="LS138" s="1">
        <v>0.25</v>
      </c>
      <c r="LT138" s="1">
        <v>0.25</v>
      </c>
      <c r="LU138" s="1">
        <v>0.25</v>
      </c>
      <c r="LV138" s="1">
        <v>0.25</v>
      </c>
      <c r="LW138" s="1">
        <v>0.25</v>
      </c>
      <c r="LX138" s="1">
        <v>0.25</v>
      </c>
      <c r="LY138" s="1">
        <v>0.25</v>
      </c>
      <c r="LZ138" s="1">
        <v>0.25</v>
      </c>
      <c r="MA138" s="1">
        <v>0.25</v>
      </c>
      <c r="MB138" s="1">
        <v>0.25</v>
      </c>
      <c r="MC138" s="1">
        <v>0.25</v>
      </c>
      <c r="MD138" s="1">
        <v>0.25</v>
      </c>
      <c r="ME138" s="1">
        <v>0.25</v>
      </c>
      <c r="MF138" s="1">
        <v>0.25</v>
      </c>
      <c r="MG138" s="1">
        <v>0.25</v>
      </c>
      <c r="MH138" s="1">
        <v>0.25</v>
      </c>
      <c r="MI138" s="1">
        <v>0.25</v>
      </c>
      <c r="MJ138" s="1">
        <v>0.25</v>
      </c>
      <c r="MK138" s="1">
        <v>0.25</v>
      </c>
      <c r="ML138" s="1">
        <v>0.25</v>
      </c>
      <c r="MM138" s="1">
        <v>0.25</v>
      </c>
      <c r="MN138" s="1">
        <v>0.25</v>
      </c>
      <c r="MO138" s="1">
        <v>0.25</v>
      </c>
      <c r="MP138" s="1">
        <v>0.25</v>
      </c>
      <c r="MQ138" s="1">
        <v>0.25</v>
      </c>
      <c r="MR138" s="1">
        <v>0.25</v>
      </c>
      <c r="MS138" s="1">
        <v>0.25</v>
      </c>
      <c r="MT138" s="1">
        <v>0.25</v>
      </c>
      <c r="MU138" s="1">
        <v>0.25</v>
      </c>
      <c r="MV138" s="1">
        <v>0.25</v>
      </c>
      <c r="MW138" s="1">
        <v>0.25</v>
      </c>
      <c r="MX138" s="1">
        <v>0.25</v>
      </c>
      <c r="MY138" s="1">
        <v>0.25</v>
      </c>
      <c r="MZ138" s="1">
        <v>0.25</v>
      </c>
      <c r="NA138" s="1">
        <v>0.25</v>
      </c>
      <c r="NB138" s="1">
        <v>0.25</v>
      </c>
      <c r="NC138" s="1">
        <v>0.25</v>
      </c>
      <c r="ND138" s="1">
        <v>0.25</v>
      </c>
      <c r="NE138" s="1">
        <v>0.25</v>
      </c>
      <c r="NF138" s="1">
        <v>0.25</v>
      </c>
      <c r="NG138" s="1">
        <v>0.25</v>
      </c>
      <c r="NH138" s="1">
        <v>0.25</v>
      </c>
      <c r="NI138" s="1">
        <v>0.25</v>
      </c>
    </row>
    <row r="139" spans="1:373" ht="15">
      <c r="B139" s="8" t="s">
        <v>1261</v>
      </c>
      <c r="C139" s="1">
        <v>0.25</v>
      </c>
      <c r="D139" s="1">
        <v>0.25</v>
      </c>
      <c r="E139" s="1">
        <v>0.25</v>
      </c>
      <c r="F139" s="1">
        <v>0.25</v>
      </c>
      <c r="G139" s="1">
        <v>0.25</v>
      </c>
      <c r="H139" s="1">
        <v>0.25</v>
      </c>
      <c r="I139" s="1">
        <v>0.25</v>
      </c>
      <c r="J139" s="1">
        <v>0.25</v>
      </c>
      <c r="K139" s="1">
        <v>0.25</v>
      </c>
      <c r="L139" s="1">
        <v>0.25</v>
      </c>
      <c r="M139" s="1">
        <v>0.25</v>
      </c>
      <c r="N139" s="1">
        <v>0.25</v>
      </c>
      <c r="O139" s="1">
        <v>0.25</v>
      </c>
      <c r="P139" s="1">
        <v>0.25</v>
      </c>
      <c r="Q139" s="1">
        <v>0.25</v>
      </c>
      <c r="R139" s="1">
        <v>0.25</v>
      </c>
      <c r="S139" s="1">
        <v>0.25</v>
      </c>
      <c r="T139" s="1">
        <v>0.25</v>
      </c>
      <c r="U139" s="1">
        <v>0.25</v>
      </c>
      <c r="V139" s="1">
        <v>0.25</v>
      </c>
      <c r="W139" s="1">
        <v>0.25</v>
      </c>
      <c r="X139" s="1">
        <v>0.25</v>
      </c>
      <c r="Y139" s="1">
        <v>0.25</v>
      </c>
      <c r="Z139" s="1">
        <v>0.25</v>
      </c>
      <c r="AA139" s="1">
        <v>0.25</v>
      </c>
      <c r="AB139" s="1">
        <v>0.25</v>
      </c>
      <c r="AC139" s="1">
        <v>0.25</v>
      </c>
      <c r="AD139" s="1">
        <v>0.25</v>
      </c>
      <c r="AE139" s="1">
        <v>0.25</v>
      </c>
      <c r="AF139" s="1">
        <v>0.25</v>
      </c>
      <c r="AG139" s="1">
        <v>0.25</v>
      </c>
      <c r="AH139" s="1">
        <v>0.25</v>
      </c>
      <c r="AI139" s="1">
        <v>0.25</v>
      </c>
      <c r="AJ139" s="1">
        <v>0.25</v>
      </c>
      <c r="AK139" s="1">
        <v>0.25</v>
      </c>
      <c r="AL139" s="1">
        <v>0.25</v>
      </c>
      <c r="AM139" s="1">
        <v>0.25</v>
      </c>
      <c r="AN139" s="1">
        <v>0.25</v>
      </c>
      <c r="AO139" s="1">
        <v>0.25</v>
      </c>
      <c r="AP139" s="1">
        <v>0.25</v>
      </c>
      <c r="AQ139" s="1">
        <v>0.25</v>
      </c>
      <c r="AR139" s="1">
        <v>0.25</v>
      </c>
      <c r="AS139" s="1">
        <v>0.25</v>
      </c>
      <c r="AT139" s="1">
        <v>0.25</v>
      </c>
      <c r="AU139" s="1">
        <v>0.25</v>
      </c>
      <c r="AV139" s="1">
        <v>0.25</v>
      </c>
      <c r="AW139" s="1">
        <v>0.25</v>
      </c>
      <c r="AX139" s="1">
        <v>0.25</v>
      </c>
      <c r="AY139" s="1">
        <v>0.25</v>
      </c>
      <c r="AZ139" s="1">
        <v>0.25</v>
      </c>
      <c r="BA139" s="1">
        <v>0.25</v>
      </c>
      <c r="BB139" s="1">
        <v>0.25</v>
      </c>
      <c r="BC139" s="1">
        <v>0.25</v>
      </c>
      <c r="BD139" s="1">
        <v>0.25</v>
      </c>
      <c r="BE139" s="1">
        <v>0.25</v>
      </c>
      <c r="BF139" s="1">
        <v>0.25</v>
      </c>
      <c r="BG139" s="1">
        <v>0.25</v>
      </c>
      <c r="BH139" s="1">
        <v>0.25</v>
      </c>
      <c r="BI139" s="1">
        <v>0.25</v>
      </c>
      <c r="BJ139" s="1">
        <v>0.25</v>
      </c>
      <c r="BK139" s="1">
        <v>0.25</v>
      </c>
      <c r="BL139" s="1">
        <v>0.25</v>
      </c>
      <c r="BM139" s="1">
        <v>0.25</v>
      </c>
      <c r="BN139" s="1">
        <v>0.25</v>
      </c>
      <c r="BO139" s="1">
        <v>0.25</v>
      </c>
      <c r="BP139" s="1">
        <v>0.25</v>
      </c>
      <c r="BQ139" s="1">
        <v>0.25</v>
      </c>
      <c r="BR139" s="1">
        <v>0.25</v>
      </c>
      <c r="BS139" s="1">
        <v>0.25</v>
      </c>
      <c r="BT139" s="1">
        <v>0.25</v>
      </c>
      <c r="BU139" s="1">
        <v>0.25</v>
      </c>
      <c r="BV139" s="1">
        <v>0.25</v>
      </c>
      <c r="BW139" s="1">
        <v>0.25</v>
      </c>
      <c r="BX139" s="1">
        <v>0.25</v>
      </c>
      <c r="BY139" s="1">
        <v>0.25</v>
      </c>
      <c r="BZ139" s="1">
        <v>0.25</v>
      </c>
      <c r="CA139" s="1">
        <v>0.25</v>
      </c>
      <c r="CB139" s="1">
        <v>0.25</v>
      </c>
      <c r="CC139" s="1">
        <v>0.25</v>
      </c>
      <c r="CD139" s="1">
        <v>0.25</v>
      </c>
      <c r="CE139" s="1">
        <v>0.25</v>
      </c>
      <c r="CF139" s="1">
        <v>0.25</v>
      </c>
      <c r="CG139" s="1">
        <v>0.25</v>
      </c>
      <c r="CH139" s="1">
        <v>0.25</v>
      </c>
      <c r="CI139" s="1">
        <v>0.25</v>
      </c>
      <c r="CJ139" s="1">
        <v>0.25</v>
      </c>
      <c r="CK139" s="1">
        <v>0.25</v>
      </c>
      <c r="CL139" s="1">
        <v>0.25</v>
      </c>
      <c r="CM139" s="1">
        <v>0.25</v>
      </c>
      <c r="CN139" s="1">
        <v>0.25</v>
      </c>
      <c r="CO139" s="1">
        <v>0.25</v>
      </c>
      <c r="CP139" s="1">
        <v>0.25</v>
      </c>
      <c r="CQ139" s="1">
        <v>0.25</v>
      </c>
      <c r="CR139" s="1">
        <v>0.25</v>
      </c>
      <c r="CS139" s="1">
        <v>0.25</v>
      </c>
      <c r="CT139" s="1">
        <v>0.25</v>
      </c>
      <c r="CU139" s="1">
        <v>0.25</v>
      </c>
      <c r="CV139" s="1">
        <v>0.25</v>
      </c>
      <c r="CW139" s="1">
        <v>0.25</v>
      </c>
      <c r="CX139" s="1">
        <v>0.25</v>
      </c>
      <c r="CY139" s="1">
        <v>0.25</v>
      </c>
      <c r="CZ139" s="1">
        <v>0.25</v>
      </c>
      <c r="DA139" s="1">
        <v>0.25</v>
      </c>
      <c r="DB139" s="1">
        <v>0</v>
      </c>
      <c r="DC139" s="1">
        <v>0</v>
      </c>
      <c r="DD139" s="1">
        <v>0.25</v>
      </c>
      <c r="DE139" s="1">
        <v>0.25</v>
      </c>
      <c r="DF139" s="1">
        <v>0.25</v>
      </c>
      <c r="DG139" s="1">
        <v>0.25</v>
      </c>
      <c r="DH139" s="1">
        <v>0.25</v>
      </c>
      <c r="DI139" s="1">
        <v>0.25</v>
      </c>
      <c r="DJ139" s="1">
        <v>0</v>
      </c>
      <c r="DK139" s="1">
        <v>0.25</v>
      </c>
      <c r="DL139" s="1">
        <v>0.25</v>
      </c>
      <c r="DM139" s="1">
        <v>0.25</v>
      </c>
      <c r="DN139" s="1">
        <v>0.25</v>
      </c>
      <c r="DO139" s="1">
        <v>0.25</v>
      </c>
      <c r="DP139" s="1">
        <v>0.25</v>
      </c>
      <c r="DQ139" s="1">
        <v>0.25</v>
      </c>
      <c r="DR139" s="1">
        <v>0.25</v>
      </c>
      <c r="DS139" s="1">
        <v>0.25</v>
      </c>
      <c r="DT139" s="1">
        <v>0.25</v>
      </c>
      <c r="DU139" s="1">
        <v>0.25</v>
      </c>
      <c r="DV139" s="1">
        <v>0.25</v>
      </c>
      <c r="DW139" s="1">
        <v>0.25</v>
      </c>
      <c r="DX139" s="1">
        <v>0.25</v>
      </c>
      <c r="DY139" s="1">
        <v>0.25</v>
      </c>
      <c r="DZ139" s="1">
        <v>0.25</v>
      </c>
      <c r="EA139" s="1">
        <v>0.25</v>
      </c>
      <c r="EB139" s="1">
        <v>0.25</v>
      </c>
      <c r="EC139" s="1">
        <v>0.25</v>
      </c>
      <c r="ED139" s="1">
        <v>0.25</v>
      </c>
      <c r="EE139" s="1">
        <v>0.25</v>
      </c>
      <c r="EF139" s="1">
        <v>0.25</v>
      </c>
      <c r="EG139" s="1">
        <v>0.25</v>
      </c>
      <c r="EH139" s="1">
        <v>0.25</v>
      </c>
      <c r="EI139" s="1">
        <v>0.25</v>
      </c>
      <c r="EJ139" s="1">
        <v>0.25</v>
      </c>
      <c r="EK139" s="1">
        <v>0.25</v>
      </c>
      <c r="EL139" s="1">
        <v>0.25</v>
      </c>
      <c r="EM139" s="1">
        <v>0.25</v>
      </c>
      <c r="EN139" s="1">
        <v>0.25</v>
      </c>
      <c r="EO139" s="1">
        <v>0.25</v>
      </c>
      <c r="EP139" s="1">
        <v>0.25</v>
      </c>
      <c r="EQ139" s="1">
        <v>0.25</v>
      </c>
      <c r="ER139" s="1">
        <v>0.25</v>
      </c>
      <c r="ES139" s="1">
        <v>0.25</v>
      </c>
      <c r="ET139" s="1">
        <v>0.25</v>
      </c>
      <c r="EU139" s="1">
        <v>0.25</v>
      </c>
      <c r="EV139" s="1">
        <v>0.25</v>
      </c>
      <c r="EW139" s="1">
        <v>0.25</v>
      </c>
      <c r="EX139" s="1">
        <v>0.25</v>
      </c>
      <c r="EY139" s="1">
        <v>0.25</v>
      </c>
      <c r="EZ139" s="1">
        <v>0.25</v>
      </c>
      <c r="FA139" s="1">
        <v>0.25</v>
      </c>
      <c r="FB139" s="1">
        <v>0.25</v>
      </c>
      <c r="FC139" s="1">
        <v>0.25</v>
      </c>
      <c r="FD139" s="1">
        <v>0.25</v>
      </c>
      <c r="FE139" s="1">
        <v>0.25</v>
      </c>
      <c r="FF139" s="1">
        <v>0.25</v>
      </c>
      <c r="FG139" s="1">
        <v>0.25</v>
      </c>
      <c r="FH139" s="1">
        <v>0.25</v>
      </c>
      <c r="FI139" s="1">
        <v>0.25</v>
      </c>
      <c r="FJ139" s="1">
        <v>0.25</v>
      </c>
      <c r="FK139" s="1">
        <v>0.25</v>
      </c>
      <c r="FL139" s="1">
        <v>0.25</v>
      </c>
      <c r="FM139" s="1">
        <v>0.25</v>
      </c>
      <c r="FN139" s="1">
        <v>0.25</v>
      </c>
      <c r="FO139" s="1">
        <v>0.25</v>
      </c>
      <c r="FP139" s="1">
        <v>0.25</v>
      </c>
      <c r="FQ139" s="1">
        <v>0.25</v>
      </c>
      <c r="FR139" s="1">
        <v>0.25</v>
      </c>
      <c r="FS139" s="1">
        <v>0.25</v>
      </c>
      <c r="FT139" s="1">
        <v>0.25</v>
      </c>
      <c r="FU139" s="1">
        <v>0.25</v>
      </c>
      <c r="FV139" s="1">
        <v>0.25</v>
      </c>
      <c r="FW139" s="1">
        <v>0.25</v>
      </c>
      <c r="FX139" s="1">
        <v>0.25</v>
      </c>
      <c r="FY139" s="1">
        <v>0.25</v>
      </c>
      <c r="FZ139" s="1">
        <v>0.25</v>
      </c>
      <c r="GA139" s="1">
        <v>0.25</v>
      </c>
      <c r="GB139" s="1">
        <v>0.25</v>
      </c>
      <c r="GC139" s="1">
        <v>0.25</v>
      </c>
      <c r="GD139" s="1">
        <v>0.25</v>
      </c>
      <c r="GE139" s="1">
        <v>0.25</v>
      </c>
      <c r="GF139" s="1">
        <v>0.25</v>
      </c>
      <c r="GG139" s="1">
        <v>0.25</v>
      </c>
      <c r="GH139" s="1">
        <v>0.25</v>
      </c>
      <c r="GI139" s="1">
        <v>0.25</v>
      </c>
      <c r="GJ139" s="1">
        <v>0.25</v>
      </c>
      <c r="GK139" s="1">
        <v>0.25</v>
      </c>
      <c r="GL139" s="1">
        <v>0.25</v>
      </c>
      <c r="GM139" s="1">
        <v>0.25</v>
      </c>
      <c r="GN139" s="1">
        <v>0.25</v>
      </c>
      <c r="GO139" s="1">
        <v>0.25</v>
      </c>
      <c r="GP139" s="1">
        <v>0.25</v>
      </c>
      <c r="GQ139" s="1">
        <v>0.25</v>
      </c>
      <c r="GR139" s="1">
        <v>0.25</v>
      </c>
      <c r="GS139" s="1">
        <v>0.25</v>
      </c>
      <c r="GT139" s="1">
        <v>0.25</v>
      </c>
      <c r="GU139" s="1">
        <v>0.25</v>
      </c>
      <c r="GV139" s="1">
        <v>0.25</v>
      </c>
      <c r="GW139" s="1">
        <v>0.25</v>
      </c>
      <c r="GX139" s="1">
        <v>0.25</v>
      </c>
      <c r="GY139" s="1">
        <v>0.25</v>
      </c>
      <c r="GZ139" s="1">
        <v>0.25</v>
      </c>
      <c r="HA139" s="1">
        <v>0.25</v>
      </c>
      <c r="HB139" s="1">
        <v>0.25</v>
      </c>
      <c r="HC139" s="1">
        <v>0.25</v>
      </c>
      <c r="HD139" s="1">
        <v>0.25</v>
      </c>
      <c r="HE139" s="1">
        <v>0.25</v>
      </c>
      <c r="HF139" s="1">
        <v>0.25</v>
      </c>
      <c r="HG139" s="1">
        <v>0.25</v>
      </c>
      <c r="HH139" s="1">
        <v>0.25</v>
      </c>
      <c r="HI139" s="1">
        <v>0.25</v>
      </c>
      <c r="HJ139" s="1">
        <v>0.25</v>
      </c>
      <c r="HK139" s="1">
        <v>0.25</v>
      </c>
      <c r="HL139" s="1">
        <v>0.25</v>
      </c>
      <c r="HM139" s="1">
        <v>0.25</v>
      </c>
      <c r="HN139" s="1">
        <v>0.25</v>
      </c>
      <c r="HO139" s="1">
        <v>0.25</v>
      </c>
      <c r="HP139" s="1">
        <v>0.25</v>
      </c>
      <c r="HQ139" s="1">
        <v>0.25</v>
      </c>
      <c r="HR139" s="1">
        <v>0.25</v>
      </c>
      <c r="HS139" s="1">
        <v>0.25</v>
      </c>
      <c r="HT139" s="1">
        <v>0.25</v>
      </c>
      <c r="HU139" s="1">
        <v>0.25</v>
      </c>
      <c r="HV139" s="1">
        <v>0.25</v>
      </c>
      <c r="HW139" s="1">
        <v>0.25</v>
      </c>
      <c r="HX139" s="1">
        <v>0.25</v>
      </c>
      <c r="HY139" s="1">
        <v>0.25</v>
      </c>
      <c r="HZ139" s="1">
        <v>0.25</v>
      </c>
      <c r="IA139" s="1">
        <v>0.25</v>
      </c>
      <c r="IB139" s="1">
        <v>0.25</v>
      </c>
      <c r="IC139" s="1">
        <v>0.25</v>
      </c>
      <c r="ID139" s="1">
        <v>0.25</v>
      </c>
      <c r="IE139" s="1">
        <v>0.25</v>
      </c>
      <c r="IF139" s="1">
        <v>0.25</v>
      </c>
      <c r="IG139" s="1">
        <v>0.25</v>
      </c>
      <c r="IH139" s="1">
        <v>0.25</v>
      </c>
      <c r="II139" s="1">
        <v>0.25</v>
      </c>
      <c r="IJ139" s="1">
        <v>0.25</v>
      </c>
      <c r="IK139" s="1">
        <v>0.25</v>
      </c>
      <c r="IL139" s="1">
        <v>0.25</v>
      </c>
      <c r="IM139" s="1">
        <v>0.25</v>
      </c>
      <c r="IN139" s="1">
        <v>0.25</v>
      </c>
      <c r="IO139" s="1">
        <v>0.25</v>
      </c>
      <c r="IP139" s="1">
        <v>0.25</v>
      </c>
      <c r="IQ139" s="1">
        <v>0.25</v>
      </c>
      <c r="IR139" s="1">
        <v>0.25</v>
      </c>
      <c r="IS139" s="1">
        <v>0.25</v>
      </c>
      <c r="IT139" s="1">
        <v>0.25</v>
      </c>
      <c r="IU139" s="1">
        <v>0.25</v>
      </c>
      <c r="IV139" s="1">
        <v>0.25</v>
      </c>
      <c r="IW139" s="1">
        <v>0.25</v>
      </c>
      <c r="IX139" s="1">
        <v>0.25</v>
      </c>
      <c r="IY139" s="1">
        <v>0.25</v>
      </c>
      <c r="IZ139" s="1">
        <v>0.25</v>
      </c>
      <c r="JA139" s="1">
        <v>0.25</v>
      </c>
      <c r="JB139" s="1">
        <v>0.25</v>
      </c>
      <c r="JC139" s="1">
        <v>0.25</v>
      </c>
      <c r="JD139" s="1">
        <v>0.25</v>
      </c>
      <c r="JE139" s="1">
        <v>0.25</v>
      </c>
      <c r="JF139" s="1">
        <v>0.25</v>
      </c>
      <c r="JG139" s="1">
        <v>0.25</v>
      </c>
      <c r="JH139" s="1">
        <v>0.25</v>
      </c>
      <c r="JI139" s="1">
        <v>0.25</v>
      </c>
      <c r="JJ139" s="1">
        <v>0.25</v>
      </c>
      <c r="JK139" s="1">
        <v>0.25</v>
      </c>
      <c r="JL139" s="1">
        <v>0.25</v>
      </c>
      <c r="JM139" s="1">
        <v>0.25</v>
      </c>
      <c r="JN139" s="1">
        <v>0.25</v>
      </c>
      <c r="JO139" s="1">
        <v>0.25</v>
      </c>
      <c r="JP139" s="1">
        <v>0.25</v>
      </c>
      <c r="JQ139" s="1">
        <v>0.25</v>
      </c>
      <c r="JR139" s="1">
        <v>0.25</v>
      </c>
      <c r="JS139" s="1">
        <v>0.25</v>
      </c>
      <c r="JT139" s="1">
        <v>0.25</v>
      </c>
      <c r="JU139" s="1">
        <v>0.25</v>
      </c>
      <c r="JV139" s="1">
        <v>0.25</v>
      </c>
      <c r="JW139" s="1">
        <v>0.25</v>
      </c>
      <c r="JX139" s="1">
        <v>0.25</v>
      </c>
      <c r="JY139" s="1">
        <v>0.25</v>
      </c>
      <c r="JZ139" s="1">
        <v>0.25</v>
      </c>
      <c r="KA139" s="1">
        <v>0.25</v>
      </c>
      <c r="KB139" s="1">
        <v>0.25</v>
      </c>
      <c r="KC139" s="1">
        <v>0.25</v>
      </c>
      <c r="KD139" s="1">
        <v>0.25</v>
      </c>
      <c r="KE139" s="1">
        <v>0.25</v>
      </c>
      <c r="KF139" s="1">
        <v>0.25</v>
      </c>
      <c r="KG139" s="1">
        <v>0.25</v>
      </c>
      <c r="KH139" s="1">
        <v>0.25</v>
      </c>
      <c r="KI139" s="1">
        <v>0.25</v>
      </c>
      <c r="KJ139" s="1">
        <v>0.25</v>
      </c>
      <c r="KK139" s="1">
        <v>0.25</v>
      </c>
      <c r="KL139" s="1">
        <v>0.25</v>
      </c>
      <c r="KM139" s="1">
        <v>0.25</v>
      </c>
      <c r="KN139" s="1">
        <v>0.25</v>
      </c>
      <c r="KO139" s="1">
        <v>0.25</v>
      </c>
      <c r="KP139" s="1">
        <v>0.25</v>
      </c>
      <c r="KQ139" s="1">
        <v>0.25</v>
      </c>
      <c r="KR139" s="1">
        <v>0.25</v>
      </c>
      <c r="KS139" s="1">
        <v>0.25</v>
      </c>
      <c r="KT139" s="1">
        <v>0.25</v>
      </c>
      <c r="KU139" s="1">
        <v>0.25</v>
      </c>
      <c r="KV139" s="1">
        <v>0.25</v>
      </c>
      <c r="KW139" s="1">
        <v>0.25</v>
      </c>
      <c r="KX139" s="1">
        <v>0.25</v>
      </c>
      <c r="KY139" s="1">
        <v>0.25</v>
      </c>
      <c r="KZ139" s="1">
        <v>0.25</v>
      </c>
      <c r="LA139" s="1">
        <v>0.25</v>
      </c>
      <c r="LB139" s="1">
        <v>0.25</v>
      </c>
      <c r="LC139" s="1">
        <v>0.25</v>
      </c>
      <c r="LD139" s="1">
        <v>0.25</v>
      </c>
      <c r="LE139" s="1">
        <v>0.25</v>
      </c>
      <c r="LF139" s="1">
        <v>0.25</v>
      </c>
      <c r="LG139" s="1">
        <v>0.25</v>
      </c>
      <c r="LH139" s="1">
        <v>0.25</v>
      </c>
      <c r="LI139" s="1">
        <v>0.25</v>
      </c>
      <c r="LJ139" s="1">
        <v>0.25</v>
      </c>
      <c r="LK139" s="1">
        <v>0.25</v>
      </c>
      <c r="LL139" s="1">
        <v>0.25</v>
      </c>
      <c r="LM139" s="1">
        <v>0.25</v>
      </c>
      <c r="LN139" s="1">
        <v>0.25</v>
      </c>
      <c r="LO139" s="1">
        <v>0.25</v>
      </c>
      <c r="LP139" s="1">
        <v>0.25</v>
      </c>
      <c r="LQ139" s="1">
        <v>0.25</v>
      </c>
      <c r="LR139" s="1">
        <v>0.25</v>
      </c>
      <c r="LS139" s="1">
        <v>0.25</v>
      </c>
      <c r="LT139" s="1">
        <v>0.25</v>
      </c>
      <c r="LU139" s="1">
        <v>0.25</v>
      </c>
      <c r="LV139" s="1">
        <v>0.25</v>
      </c>
      <c r="LW139" s="1">
        <v>0.25</v>
      </c>
      <c r="LX139" s="1">
        <v>0.25</v>
      </c>
      <c r="LY139" s="1">
        <v>0.25</v>
      </c>
      <c r="LZ139" s="1">
        <v>0.25</v>
      </c>
      <c r="MA139" s="1">
        <v>0.25</v>
      </c>
      <c r="MB139" s="1">
        <v>0.25</v>
      </c>
      <c r="MC139" s="1">
        <v>0.25</v>
      </c>
      <c r="MD139" s="1">
        <v>0.25</v>
      </c>
      <c r="ME139" s="1">
        <v>0.25</v>
      </c>
      <c r="MF139" s="1">
        <v>0.25</v>
      </c>
      <c r="MG139" s="1">
        <v>0.25</v>
      </c>
      <c r="MH139" s="1">
        <v>0.25</v>
      </c>
      <c r="MI139" s="1">
        <v>0.25</v>
      </c>
      <c r="MJ139" s="1">
        <v>0.25</v>
      </c>
      <c r="MK139" s="1">
        <v>0.25</v>
      </c>
      <c r="ML139" s="1">
        <v>0.25</v>
      </c>
      <c r="MM139" s="1">
        <v>0.25</v>
      </c>
      <c r="MN139" s="1">
        <v>0.25</v>
      </c>
      <c r="MO139" s="1">
        <v>0.25</v>
      </c>
      <c r="MP139" s="1">
        <v>0.25</v>
      </c>
      <c r="MQ139" s="1">
        <v>0.25</v>
      </c>
      <c r="MR139" s="1">
        <v>0.25</v>
      </c>
      <c r="MS139" s="1">
        <v>0.25</v>
      </c>
      <c r="MT139" s="1">
        <v>0.25</v>
      </c>
      <c r="MU139" s="1">
        <v>0.25</v>
      </c>
      <c r="MV139" s="1">
        <v>0.25</v>
      </c>
      <c r="MW139" s="1">
        <v>0.25</v>
      </c>
      <c r="MX139" s="1">
        <v>0.25</v>
      </c>
      <c r="MY139" s="1">
        <v>0.25</v>
      </c>
      <c r="MZ139" s="1">
        <v>0.25</v>
      </c>
      <c r="NA139" s="1">
        <v>0.25</v>
      </c>
      <c r="NB139" s="1">
        <v>0.25</v>
      </c>
      <c r="NC139" s="1">
        <v>0.25</v>
      </c>
      <c r="ND139" s="1">
        <v>0.25</v>
      </c>
      <c r="NE139" s="1">
        <v>0.25</v>
      </c>
      <c r="NF139" s="1">
        <v>0.25</v>
      </c>
      <c r="NG139" s="1">
        <v>0.25</v>
      </c>
      <c r="NH139" s="1">
        <v>0.25</v>
      </c>
      <c r="NI139" s="1">
        <v>0.25</v>
      </c>
    </row>
    <row r="140" spans="1:373" ht="15">
      <c r="B140" s="8" t="s">
        <v>1262</v>
      </c>
      <c r="C140" s="1">
        <v>0.25</v>
      </c>
      <c r="D140" s="1">
        <v>0.25</v>
      </c>
      <c r="E140" s="1">
        <v>0.25</v>
      </c>
      <c r="F140" s="1">
        <v>0.25</v>
      </c>
      <c r="G140" s="1">
        <v>0.25</v>
      </c>
      <c r="H140" s="1">
        <v>0.25</v>
      </c>
      <c r="I140" s="1">
        <v>0.25</v>
      </c>
      <c r="J140" s="1">
        <v>0.25</v>
      </c>
      <c r="K140" s="1">
        <v>0.25</v>
      </c>
      <c r="L140" s="1">
        <v>0.25</v>
      </c>
      <c r="M140" s="1">
        <v>0.25</v>
      </c>
      <c r="N140" s="1">
        <v>0.25</v>
      </c>
      <c r="O140" s="1">
        <v>0.25</v>
      </c>
      <c r="P140" s="1">
        <v>0.25</v>
      </c>
      <c r="Q140" s="1">
        <v>0.25</v>
      </c>
      <c r="R140" s="1">
        <v>0.25</v>
      </c>
      <c r="S140" s="1">
        <v>0.25</v>
      </c>
      <c r="T140" s="1">
        <v>0.25</v>
      </c>
      <c r="U140" s="1">
        <v>0.25</v>
      </c>
      <c r="V140" s="1">
        <v>0.25</v>
      </c>
      <c r="W140" s="1">
        <v>0.25</v>
      </c>
      <c r="X140" s="1">
        <v>0.25</v>
      </c>
      <c r="Y140" s="1">
        <v>0.25</v>
      </c>
      <c r="Z140" s="1">
        <v>0.25</v>
      </c>
      <c r="AA140" s="1">
        <v>0.25</v>
      </c>
      <c r="AB140" s="1">
        <v>0.25</v>
      </c>
      <c r="AC140" s="1">
        <v>0.25</v>
      </c>
      <c r="AD140" s="1">
        <v>0.25</v>
      </c>
      <c r="AE140" s="1">
        <v>0.25</v>
      </c>
      <c r="AF140" s="1">
        <v>0.25</v>
      </c>
      <c r="AG140" s="1">
        <v>0.25</v>
      </c>
      <c r="AH140" s="1">
        <v>0.25</v>
      </c>
      <c r="AI140" s="1">
        <v>0.25</v>
      </c>
      <c r="AJ140" s="1">
        <v>0.25</v>
      </c>
      <c r="AK140" s="1">
        <v>0.25</v>
      </c>
      <c r="AL140" s="1">
        <v>0.25</v>
      </c>
      <c r="AM140" s="1">
        <v>0.25</v>
      </c>
      <c r="AN140" s="1">
        <v>0.25</v>
      </c>
      <c r="AO140" s="1">
        <v>0.25</v>
      </c>
      <c r="AP140" s="1">
        <v>0.25</v>
      </c>
      <c r="AQ140" s="1">
        <v>0.25</v>
      </c>
      <c r="AR140" s="1">
        <v>0.25</v>
      </c>
      <c r="AS140" s="1">
        <v>0.25</v>
      </c>
      <c r="AT140" s="1">
        <v>0.25</v>
      </c>
      <c r="AU140" s="1">
        <v>0.25</v>
      </c>
      <c r="AV140" s="1">
        <v>0.25</v>
      </c>
      <c r="AW140" s="1">
        <v>0.25</v>
      </c>
      <c r="AX140" s="1">
        <v>0.25</v>
      </c>
      <c r="AY140" s="1">
        <v>0.25</v>
      </c>
      <c r="AZ140" s="1">
        <v>0.25</v>
      </c>
      <c r="BA140" s="1">
        <v>0.25</v>
      </c>
      <c r="BB140" s="1">
        <v>0.25</v>
      </c>
      <c r="BC140" s="1">
        <v>0.25</v>
      </c>
      <c r="BD140" s="1">
        <v>0.25</v>
      </c>
      <c r="BE140" s="1">
        <v>0.25</v>
      </c>
      <c r="BF140" s="1">
        <v>0.25</v>
      </c>
      <c r="BG140" s="1">
        <v>0.25</v>
      </c>
      <c r="BH140" s="1">
        <v>0.25</v>
      </c>
      <c r="BI140" s="1">
        <v>0.25</v>
      </c>
      <c r="BJ140" s="1">
        <v>0.25</v>
      </c>
      <c r="BK140" s="1">
        <v>0.25</v>
      </c>
      <c r="BL140" s="1">
        <v>0.25</v>
      </c>
      <c r="BM140" s="1">
        <v>0.25</v>
      </c>
      <c r="BN140" s="1">
        <v>0.25</v>
      </c>
      <c r="BO140" s="1">
        <v>0.25</v>
      </c>
      <c r="BP140" s="1">
        <v>0.25</v>
      </c>
      <c r="BQ140" s="1">
        <v>0.25</v>
      </c>
      <c r="BR140" s="1">
        <v>0.25</v>
      </c>
      <c r="BS140" s="1">
        <v>0.25</v>
      </c>
      <c r="BT140" s="1">
        <v>0.25</v>
      </c>
      <c r="BU140" s="1">
        <v>0.25</v>
      </c>
      <c r="BV140" s="1">
        <v>0.25</v>
      </c>
      <c r="BW140" s="1">
        <v>0.25</v>
      </c>
      <c r="BX140" s="1">
        <v>0.25</v>
      </c>
      <c r="BY140" s="1">
        <v>0.25</v>
      </c>
      <c r="BZ140" s="1">
        <v>0.25</v>
      </c>
      <c r="CA140" s="1">
        <v>0.25</v>
      </c>
      <c r="CB140" s="1">
        <v>0.25</v>
      </c>
      <c r="CC140" s="1">
        <v>0.25</v>
      </c>
      <c r="CD140" s="1">
        <v>0.25</v>
      </c>
      <c r="CE140" s="1">
        <v>0.25</v>
      </c>
      <c r="CF140" s="1">
        <v>0.25</v>
      </c>
      <c r="CG140" s="1">
        <v>0.25</v>
      </c>
      <c r="CH140" s="1">
        <v>0.25</v>
      </c>
      <c r="CI140" s="1">
        <v>0.25</v>
      </c>
      <c r="CJ140" s="1">
        <v>0.25</v>
      </c>
      <c r="CK140" s="1">
        <v>0.25</v>
      </c>
      <c r="CL140" s="1">
        <v>0.25</v>
      </c>
      <c r="CM140" s="1">
        <v>0.25</v>
      </c>
      <c r="CN140" s="1">
        <v>0.25</v>
      </c>
      <c r="CO140" s="1">
        <v>0.25</v>
      </c>
      <c r="CP140" s="1">
        <v>0.25</v>
      </c>
      <c r="CQ140" s="1">
        <v>0.25</v>
      </c>
      <c r="CR140" s="1">
        <v>0.25</v>
      </c>
      <c r="CS140" s="1">
        <v>0.25</v>
      </c>
      <c r="CT140" s="1">
        <v>0.25</v>
      </c>
      <c r="CU140" s="1">
        <v>0.25</v>
      </c>
      <c r="CV140" s="1">
        <v>0.25</v>
      </c>
      <c r="CW140" s="1">
        <v>0.25</v>
      </c>
      <c r="CX140" s="1">
        <v>0.25</v>
      </c>
      <c r="CY140" s="1">
        <v>0.25</v>
      </c>
      <c r="CZ140" s="1">
        <v>0.25</v>
      </c>
      <c r="DA140" s="1">
        <v>0.25</v>
      </c>
      <c r="DB140" s="1">
        <v>0</v>
      </c>
      <c r="DC140" s="1">
        <v>0</v>
      </c>
      <c r="DD140" s="1">
        <v>0.25</v>
      </c>
      <c r="DE140" s="1">
        <v>0.25</v>
      </c>
      <c r="DF140" s="1">
        <v>0.25</v>
      </c>
      <c r="DG140" s="1">
        <v>0.25</v>
      </c>
      <c r="DH140" s="1">
        <v>0.25</v>
      </c>
      <c r="DI140" s="1">
        <v>0.25</v>
      </c>
      <c r="DJ140" s="1">
        <v>0</v>
      </c>
      <c r="DK140" s="1">
        <v>0.25</v>
      </c>
      <c r="DL140" s="1">
        <v>0.25</v>
      </c>
      <c r="DM140" s="1">
        <v>0.25</v>
      </c>
      <c r="DN140" s="1">
        <v>0.25</v>
      </c>
      <c r="DO140" s="1">
        <v>0.25</v>
      </c>
      <c r="DP140" s="1">
        <v>0.25</v>
      </c>
      <c r="DQ140" s="1">
        <v>0.25</v>
      </c>
      <c r="DR140" s="1">
        <v>0.25</v>
      </c>
      <c r="DS140" s="1">
        <v>0.25</v>
      </c>
      <c r="DT140" s="1">
        <v>0.25</v>
      </c>
      <c r="DU140" s="1">
        <v>0.25</v>
      </c>
      <c r="DV140" s="1">
        <v>0.25</v>
      </c>
      <c r="DW140" s="1">
        <v>0.25</v>
      </c>
      <c r="DX140" s="1">
        <v>0.25</v>
      </c>
      <c r="DY140" s="1">
        <v>0.25</v>
      </c>
      <c r="DZ140" s="1">
        <v>0.25</v>
      </c>
      <c r="EA140" s="1">
        <v>0.25</v>
      </c>
      <c r="EB140" s="1">
        <v>0.25</v>
      </c>
      <c r="EC140" s="1">
        <v>0.25</v>
      </c>
      <c r="ED140" s="1">
        <v>0.25</v>
      </c>
      <c r="EE140" s="1">
        <v>0.25</v>
      </c>
      <c r="EF140" s="1">
        <v>0.25</v>
      </c>
      <c r="EG140" s="1">
        <v>0.25</v>
      </c>
      <c r="EH140" s="1">
        <v>0.25</v>
      </c>
      <c r="EI140" s="1">
        <v>0.25</v>
      </c>
      <c r="EJ140" s="1">
        <v>0.25</v>
      </c>
      <c r="EK140" s="1">
        <v>0.25</v>
      </c>
      <c r="EL140" s="1">
        <v>0.25</v>
      </c>
      <c r="EM140" s="1">
        <v>0.25</v>
      </c>
      <c r="EN140" s="1">
        <v>0.25</v>
      </c>
      <c r="EO140" s="1">
        <v>0.25</v>
      </c>
      <c r="EP140" s="1">
        <v>0.25</v>
      </c>
      <c r="EQ140" s="1">
        <v>0.25</v>
      </c>
      <c r="ER140" s="1">
        <v>0.25</v>
      </c>
      <c r="ES140" s="1">
        <v>0.25</v>
      </c>
      <c r="ET140" s="1">
        <v>0.25</v>
      </c>
      <c r="EU140" s="1">
        <v>0.25</v>
      </c>
      <c r="EV140" s="1">
        <v>0.25</v>
      </c>
      <c r="EW140" s="1">
        <v>0.25</v>
      </c>
      <c r="EX140" s="1">
        <v>0.25</v>
      </c>
      <c r="EY140" s="1">
        <v>0.25</v>
      </c>
      <c r="EZ140" s="1">
        <v>0.25</v>
      </c>
      <c r="FA140" s="1">
        <v>0.25</v>
      </c>
      <c r="FB140" s="1">
        <v>0.25</v>
      </c>
      <c r="FC140" s="1">
        <v>0.25</v>
      </c>
      <c r="FD140" s="1">
        <v>0.25</v>
      </c>
      <c r="FE140" s="1">
        <v>0.25</v>
      </c>
      <c r="FF140" s="1">
        <v>0.25</v>
      </c>
      <c r="FG140" s="1">
        <v>0.25</v>
      </c>
      <c r="FH140" s="1">
        <v>0.25</v>
      </c>
      <c r="FI140" s="1">
        <v>0.25</v>
      </c>
      <c r="FJ140" s="1">
        <v>0.25</v>
      </c>
      <c r="FK140" s="1">
        <v>0.25</v>
      </c>
      <c r="FL140" s="1">
        <v>0.25</v>
      </c>
      <c r="FM140" s="1">
        <v>0.25</v>
      </c>
      <c r="FN140" s="1">
        <v>0.25</v>
      </c>
      <c r="FO140" s="1">
        <v>0.25</v>
      </c>
      <c r="FP140" s="1">
        <v>0.25</v>
      </c>
      <c r="FQ140" s="1">
        <v>0.25</v>
      </c>
      <c r="FR140" s="1">
        <v>0.25</v>
      </c>
      <c r="FS140" s="1">
        <v>0.25</v>
      </c>
      <c r="FT140" s="1">
        <v>0.25</v>
      </c>
      <c r="FU140" s="1">
        <v>0.25</v>
      </c>
      <c r="FV140" s="1">
        <v>0.25</v>
      </c>
      <c r="FW140" s="1">
        <v>0.25</v>
      </c>
      <c r="FX140" s="1">
        <v>0.25</v>
      </c>
      <c r="FY140" s="1">
        <v>0.25</v>
      </c>
      <c r="FZ140" s="1">
        <v>0.25</v>
      </c>
      <c r="GA140" s="1">
        <v>0.25</v>
      </c>
      <c r="GB140" s="1">
        <v>0.25</v>
      </c>
      <c r="GC140" s="1">
        <v>0.25</v>
      </c>
      <c r="GD140" s="1">
        <v>0.25</v>
      </c>
      <c r="GE140" s="1">
        <v>0.25</v>
      </c>
      <c r="GF140" s="1">
        <v>0.25</v>
      </c>
      <c r="GG140" s="1">
        <v>0.25</v>
      </c>
      <c r="GH140" s="1">
        <v>0.25</v>
      </c>
      <c r="GI140" s="1">
        <v>0.25</v>
      </c>
      <c r="GJ140" s="1">
        <v>0.25</v>
      </c>
      <c r="GK140" s="1">
        <v>0.25</v>
      </c>
      <c r="GL140" s="1">
        <v>0.25</v>
      </c>
      <c r="GM140" s="1">
        <v>0.25</v>
      </c>
      <c r="GN140" s="1">
        <v>0.25</v>
      </c>
      <c r="GO140" s="1">
        <v>0.25</v>
      </c>
      <c r="GP140" s="1">
        <v>0.25</v>
      </c>
      <c r="GQ140" s="1">
        <v>0.25</v>
      </c>
      <c r="GR140" s="1">
        <v>0.25</v>
      </c>
      <c r="GS140" s="1">
        <v>0.25</v>
      </c>
      <c r="GT140" s="1">
        <v>0.25</v>
      </c>
      <c r="GU140" s="1">
        <v>0.25</v>
      </c>
      <c r="GV140" s="1">
        <v>0.25</v>
      </c>
      <c r="GW140" s="1">
        <v>0.25</v>
      </c>
      <c r="GX140" s="1">
        <v>0.25</v>
      </c>
      <c r="GY140" s="1">
        <v>0.25</v>
      </c>
      <c r="GZ140" s="1">
        <v>0.25</v>
      </c>
      <c r="HA140" s="1">
        <v>0.25</v>
      </c>
      <c r="HB140" s="1">
        <v>0.25</v>
      </c>
      <c r="HC140" s="1">
        <v>0.25</v>
      </c>
      <c r="HD140" s="1">
        <v>0.25</v>
      </c>
      <c r="HE140" s="1">
        <v>0.25</v>
      </c>
      <c r="HF140" s="1">
        <v>0.25</v>
      </c>
      <c r="HG140" s="1">
        <v>0.25</v>
      </c>
      <c r="HH140" s="1">
        <v>0.25</v>
      </c>
      <c r="HI140" s="1">
        <v>0.25</v>
      </c>
      <c r="HJ140" s="1">
        <v>0.25</v>
      </c>
      <c r="HK140" s="1">
        <v>0.25</v>
      </c>
      <c r="HL140" s="1">
        <v>0.25</v>
      </c>
      <c r="HM140" s="1">
        <v>0.25</v>
      </c>
      <c r="HN140" s="1">
        <v>0.25</v>
      </c>
      <c r="HO140" s="1">
        <v>0.25</v>
      </c>
      <c r="HP140" s="1">
        <v>0.25</v>
      </c>
      <c r="HQ140" s="1">
        <v>0.25</v>
      </c>
      <c r="HR140" s="1">
        <v>0.25</v>
      </c>
      <c r="HS140" s="1">
        <v>0.25</v>
      </c>
      <c r="HT140" s="1">
        <v>0.25</v>
      </c>
      <c r="HU140" s="1">
        <v>0.25</v>
      </c>
      <c r="HV140" s="1">
        <v>0.25</v>
      </c>
      <c r="HW140" s="1">
        <v>0.25</v>
      </c>
      <c r="HX140" s="1">
        <v>0.25</v>
      </c>
      <c r="HY140" s="1">
        <v>0.25</v>
      </c>
      <c r="HZ140" s="1">
        <v>0.25</v>
      </c>
      <c r="IA140" s="1">
        <v>0.25</v>
      </c>
      <c r="IB140" s="1">
        <v>0.25</v>
      </c>
      <c r="IC140" s="1">
        <v>0.25</v>
      </c>
      <c r="ID140" s="1">
        <v>0.25</v>
      </c>
      <c r="IE140" s="1">
        <v>0.25</v>
      </c>
      <c r="IF140" s="1">
        <v>0.25</v>
      </c>
      <c r="IG140" s="1">
        <v>0.25</v>
      </c>
      <c r="IH140" s="1">
        <v>0.25</v>
      </c>
      <c r="II140" s="1">
        <v>0.25</v>
      </c>
      <c r="IJ140" s="1">
        <v>0.25</v>
      </c>
      <c r="IK140" s="1">
        <v>0.25</v>
      </c>
      <c r="IL140" s="1">
        <v>0.25</v>
      </c>
      <c r="IM140" s="1">
        <v>0.25</v>
      </c>
      <c r="IN140" s="1">
        <v>0.25</v>
      </c>
      <c r="IO140" s="1">
        <v>0.25</v>
      </c>
      <c r="IP140" s="1">
        <v>0.25</v>
      </c>
      <c r="IQ140" s="1">
        <v>0.25</v>
      </c>
      <c r="IR140" s="1">
        <v>0.25</v>
      </c>
      <c r="IS140" s="1">
        <v>0.25</v>
      </c>
      <c r="IT140" s="1">
        <v>0.25</v>
      </c>
      <c r="IU140" s="1">
        <v>0.25</v>
      </c>
      <c r="IV140" s="1">
        <v>0.25</v>
      </c>
      <c r="IW140" s="1">
        <v>0.25</v>
      </c>
      <c r="IX140" s="1">
        <v>0.25</v>
      </c>
      <c r="IY140" s="1">
        <v>0.25</v>
      </c>
      <c r="IZ140" s="1">
        <v>0.25</v>
      </c>
      <c r="JA140" s="1">
        <v>0.25</v>
      </c>
      <c r="JB140" s="1">
        <v>0.25</v>
      </c>
      <c r="JC140" s="1">
        <v>0.25</v>
      </c>
      <c r="JD140" s="1">
        <v>0.25</v>
      </c>
      <c r="JE140" s="1">
        <v>0.25</v>
      </c>
      <c r="JF140" s="1">
        <v>0.25</v>
      </c>
      <c r="JG140" s="1">
        <v>0.25</v>
      </c>
      <c r="JH140" s="1">
        <v>0.25</v>
      </c>
      <c r="JI140" s="1">
        <v>0.25</v>
      </c>
      <c r="JJ140" s="1">
        <v>0.25</v>
      </c>
      <c r="JK140" s="1">
        <v>0.25</v>
      </c>
      <c r="JL140" s="1">
        <v>0.25</v>
      </c>
      <c r="JM140" s="1">
        <v>0.25</v>
      </c>
      <c r="JN140" s="1">
        <v>0.25</v>
      </c>
      <c r="JO140" s="1">
        <v>0.25</v>
      </c>
      <c r="JP140" s="1">
        <v>0.25</v>
      </c>
      <c r="JQ140" s="1">
        <v>0.25</v>
      </c>
      <c r="JR140" s="1">
        <v>0.25</v>
      </c>
      <c r="JS140" s="1">
        <v>0.25</v>
      </c>
      <c r="JT140" s="1">
        <v>0.25</v>
      </c>
      <c r="JU140" s="1">
        <v>0.25</v>
      </c>
      <c r="JV140" s="1">
        <v>0.25</v>
      </c>
      <c r="JW140" s="1">
        <v>0.25</v>
      </c>
      <c r="JX140" s="1">
        <v>0.25</v>
      </c>
      <c r="JY140" s="1">
        <v>0.25</v>
      </c>
      <c r="JZ140" s="1">
        <v>0.25</v>
      </c>
      <c r="KA140" s="1">
        <v>0.25</v>
      </c>
      <c r="KB140" s="1">
        <v>0.25</v>
      </c>
      <c r="KC140" s="1">
        <v>0.25</v>
      </c>
      <c r="KD140" s="1">
        <v>0.25</v>
      </c>
      <c r="KE140" s="1">
        <v>0.25</v>
      </c>
      <c r="KF140" s="1">
        <v>0.25</v>
      </c>
      <c r="KG140" s="1">
        <v>0.25</v>
      </c>
      <c r="KH140" s="1">
        <v>0.25</v>
      </c>
      <c r="KI140" s="1">
        <v>0.25</v>
      </c>
      <c r="KJ140" s="1">
        <v>0.25</v>
      </c>
      <c r="KK140" s="1">
        <v>0.25</v>
      </c>
      <c r="KL140" s="1">
        <v>0.25</v>
      </c>
      <c r="KM140" s="1">
        <v>0.25</v>
      </c>
      <c r="KN140" s="1">
        <v>0.25</v>
      </c>
      <c r="KO140" s="1">
        <v>0.25</v>
      </c>
      <c r="KP140" s="1">
        <v>0.25</v>
      </c>
      <c r="KQ140" s="1">
        <v>0.25</v>
      </c>
      <c r="KR140" s="1">
        <v>0.25</v>
      </c>
      <c r="KS140" s="1">
        <v>0.25</v>
      </c>
      <c r="KT140" s="1">
        <v>0.25</v>
      </c>
      <c r="KU140" s="1">
        <v>0.25</v>
      </c>
      <c r="KV140" s="1">
        <v>0.25</v>
      </c>
      <c r="KW140" s="1">
        <v>0.25</v>
      </c>
      <c r="KX140" s="1">
        <v>0.25</v>
      </c>
      <c r="KY140" s="1">
        <v>0.25</v>
      </c>
      <c r="KZ140" s="1">
        <v>0.25</v>
      </c>
      <c r="LA140" s="1">
        <v>0.25</v>
      </c>
      <c r="LB140" s="1">
        <v>0.25</v>
      </c>
      <c r="LC140" s="1">
        <v>0.25</v>
      </c>
      <c r="LD140" s="1">
        <v>0.25</v>
      </c>
      <c r="LE140" s="1">
        <v>0.25</v>
      </c>
      <c r="LF140" s="1">
        <v>0.25</v>
      </c>
      <c r="LG140" s="1">
        <v>0.25</v>
      </c>
      <c r="LH140" s="1">
        <v>0.25</v>
      </c>
      <c r="LI140" s="1">
        <v>0.25</v>
      </c>
      <c r="LJ140" s="1">
        <v>0.25</v>
      </c>
      <c r="LK140" s="1">
        <v>0.25</v>
      </c>
      <c r="LL140" s="1">
        <v>0.25</v>
      </c>
      <c r="LM140" s="1">
        <v>0.25</v>
      </c>
      <c r="LN140" s="1">
        <v>0.25</v>
      </c>
      <c r="LO140" s="1">
        <v>0.25</v>
      </c>
      <c r="LP140" s="1">
        <v>0.25</v>
      </c>
      <c r="LQ140" s="1">
        <v>0.25</v>
      </c>
      <c r="LR140" s="1">
        <v>0.25</v>
      </c>
      <c r="LS140" s="1">
        <v>0.25</v>
      </c>
      <c r="LT140" s="1">
        <v>0.25</v>
      </c>
      <c r="LU140" s="1">
        <v>0.25</v>
      </c>
      <c r="LV140" s="1">
        <v>0.25</v>
      </c>
      <c r="LW140" s="1">
        <v>0.25</v>
      </c>
      <c r="LX140" s="1">
        <v>0.25</v>
      </c>
      <c r="LY140" s="1">
        <v>0.25</v>
      </c>
      <c r="LZ140" s="1">
        <v>0.25</v>
      </c>
      <c r="MA140" s="1">
        <v>0.25</v>
      </c>
      <c r="MB140" s="1">
        <v>0.25</v>
      </c>
      <c r="MC140" s="1">
        <v>0.25</v>
      </c>
      <c r="MD140" s="1">
        <v>0.25</v>
      </c>
      <c r="ME140" s="1">
        <v>0.25</v>
      </c>
      <c r="MF140" s="1">
        <v>0.25</v>
      </c>
      <c r="MG140" s="1">
        <v>0.25</v>
      </c>
      <c r="MH140" s="1">
        <v>0.25</v>
      </c>
      <c r="MI140" s="1">
        <v>0.25</v>
      </c>
      <c r="MJ140" s="1">
        <v>0.25</v>
      </c>
      <c r="MK140" s="1">
        <v>0.25</v>
      </c>
      <c r="ML140" s="1">
        <v>0.25</v>
      </c>
      <c r="MM140" s="1">
        <v>0.25</v>
      </c>
      <c r="MN140" s="1">
        <v>0.25</v>
      </c>
      <c r="MO140" s="1">
        <v>0.25</v>
      </c>
      <c r="MP140" s="1">
        <v>0.25</v>
      </c>
      <c r="MQ140" s="1">
        <v>0.25</v>
      </c>
      <c r="MR140" s="1">
        <v>0.25</v>
      </c>
      <c r="MS140" s="1">
        <v>0.25</v>
      </c>
      <c r="MT140" s="1">
        <v>0.25</v>
      </c>
      <c r="MU140" s="1">
        <v>0.25</v>
      </c>
      <c r="MV140" s="1">
        <v>0.25</v>
      </c>
      <c r="MW140" s="1">
        <v>0.25</v>
      </c>
      <c r="MX140" s="1">
        <v>0.25</v>
      </c>
      <c r="MY140" s="1">
        <v>0.25</v>
      </c>
      <c r="MZ140" s="1">
        <v>0.25</v>
      </c>
      <c r="NA140" s="1">
        <v>0.25</v>
      </c>
      <c r="NB140" s="1">
        <v>0.25</v>
      </c>
      <c r="NC140" s="1">
        <v>0.25</v>
      </c>
      <c r="ND140" s="1">
        <v>0.25</v>
      </c>
      <c r="NE140" s="1">
        <v>0.25</v>
      </c>
      <c r="NF140" s="1">
        <v>0.25</v>
      </c>
      <c r="NG140" s="1">
        <v>0.25</v>
      </c>
      <c r="NH140" s="1">
        <v>0.25</v>
      </c>
      <c r="NI140" s="1">
        <v>0.25</v>
      </c>
    </row>
    <row r="141" spans="1:373" ht="15">
      <c r="B141" s="8" t="s">
        <v>276</v>
      </c>
      <c r="C141" s="7">
        <f>C5/Data!$B4*Data!$B6/Data!$B13/Data!$B25*Data!$B24</f>
        <v>6.9444444444444448E-2</v>
      </c>
      <c r="D141" s="7">
        <f>D5/Data!$B4*Data!$B6/Data!$B13/Data!$B25*Data!$B24</f>
        <v>0.16666666666666666</v>
      </c>
      <c r="E141" s="7">
        <f>E5/Data!$B4*Data!$B6/Data!$B13/Data!$B25*Data!$B24</f>
        <v>0.16666666666666666</v>
      </c>
      <c r="F141" s="7">
        <f>F5/Data!$B4*Data!$B6/Data!$B13/Data!$B25*Data!$B24</f>
        <v>0.1388888888888889</v>
      </c>
      <c r="G141" s="7">
        <f>G5/Data!$B4*Data!$B6/Data!$B13/Data!$B25*Data!$B24</f>
        <v>0.125</v>
      </c>
      <c r="H141" s="7">
        <f>H5/Data!$B4*Data!$B6/Data!$B13/Data!$B25*Data!$B24</f>
        <v>6.9444444444444448E-2</v>
      </c>
      <c r="I141" s="7">
        <f>I5/Data!$B4*Data!$B6/Data!$B13/Data!$B25*Data!$B24</f>
        <v>8.3333333333333329E-2</v>
      </c>
      <c r="J141" s="7">
        <f>J5/Data!$B4*Data!$B6/Data!$B13/Data!$B25*Data!$B24</f>
        <v>0.19444444444444448</v>
      </c>
      <c r="K141" s="7">
        <f>K5/Data!$B4*Data!$B6/Data!$B13/Data!$B25*Data!$B24</f>
        <v>0.125</v>
      </c>
      <c r="L141" s="7">
        <f>L5/Data!$B4*Data!$B6/Data!$B13/Data!$B25*Data!$B24</f>
        <v>9.0277777777777776E-2</v>
      </c>
      <c r="M141" s="7">
        <f>M5/Data!$B4*Data!$B6/Data!$B13/Data!$B25*Data!$B24</f>
        <v>7.6388888888888881E-2</v>
      </c>
      <c r="N141" s="7">
        <f>N5/Data!$B4*Data!$B6/Data!$B13/Data!$B25*Data!$B24</f>
        <v>0.16666666666666666</v>
      </c>
      <c r="O141" s="7">
        <f>O5/Data!$B4*Data!$B6/Data!$B13/Data!$B25*Data!$B24</f>
        <v>8.3333333333333329E-2</v>
      </c>
      <c r="P141" s="7">
        <f>P5/Data!$B4*Data!$B6/Data!$B13/Data!$B25*Data!$B24</f>
        <v>0.1111111111111111</v>
      </c>
      <c r="Q141" s="7">
        <f>Q5/Data!$B4*Data!$B6/Data!$B13/Data!$B25*Data!$B24</f>
        <v>0.20833333333333337</v>
      </c>
      <c r="R141" s="7">
        <f>R5/Data!$B4*Data!$B6/Data!$B13/Data!$B25*Data!$B24</f>
        <v>0.30555555555555552</v>
      </c>
      <c r="S141" s="7">
        <f>S5/Data!$B4*Data!$B6/Data!$B13/Data!$B25*Data!$B24</f>
        <v>0.18055555555555555</v>
      </c>
      <c r="T141" s="7">
        <f>T5/Data!$B4*Data!$B6/Data!$B13/Data!$B25*Data!$B24</f>
        <v>0.1388888888888889</v>
      </c>
      <c r="U141" s="7">
        <f>U5/Data!$B4*Data!$B6/Data!$B13/Data!$B25*Data!$B24</f>
        <v>0.1111111111111111</v>
      </c>
      <c r="V141" s="7">
        <f>V5/Data!$B4*Data!$B6/Data!$B13/Data!$B25*Data!$B24</f>
        <v>6.9444444444444448E-2</v>
      </c>
      <c r="W141" s="7">
        <f>W5/Data!$B4*Data!$B6/Data!$B13/Data!$B25*Data!$B24</f>
        <v>8.3333333333333329E-2</v>
      </c>
      <c r="X141" s="7">
        <f>X5/Data!$B4*Data!$B6/Data!$B13/Data!$B25*Data!$B24</f>
        <v>0.18055555555555555</v>
      </c>
      <c r="Y141" s="7">
        <f>Y5/Data!$B4*Data!$B6/Data!$B13/Data!$B25*Data!$B24</f>
        <v>0.19444444444444448</v>
      </c>
      <c r="Z141" s="7">
        <f>Z5/Data!$B4*Data!$B6/Data!$B13/Data!$B25*Data!$B24</f>
        <v>0.1388888888888889</v>
      </c>
      <c r="AA141" s="7">
        <f>AA5/Data!$B4*Data!$B6/Data!$B13/Data!$B25*Data!$B24</f>
        <v>0.125</v>
      </c>
      <c r="AB141" s="7">
        <f>AB5/Data!$B4*Data!$B6/Data!$B13/Data!$B25*Data!$B24</f>
        <v>0.10416666666666669</v>
      </c>
      <c r="AC141" s="7">
        <f>AC5/Data!$B4*Data!$B6/Data!$B13/Data!$B25*Data!$B24</f>
        <v>6.9444444444444448E-2</v>
      </c>
      <c r="AD141" s="7">
        <f>AD5/Data!$B4*Data!$B6/Data!$B13/Data!$B25*Data!$B24</f>
        <v>0.10416666666666669</v>
      </c>
      <c r="AE141" s="7">
        <f>AE5/Data!$B4*Data!$B6/Data!$B13/Data!$B25*Data!$B24</f>
        <v>0.25</v>
      </c>
      <c r="AF141" s="7">
        <f>AF5/Data!$B4*Data!$B6/Data!$B13/Data!$B25*Data!$B24</f>
        <v>0.27777777777777779</v>
      </c>
      <c r="AG141" s="7">
        <f>AG5/Data!$B4*Data!$B6/Data!$B13/Data!$B25*Data!$B24</f>
        <v>0.16666666666666666</v>
      </c>
      <c r="AH141" s="7">
        <f>AH5/Data!$B4*Data!$B6/Data!$B13/Data!$B25*Data!$B24</f>
        <v>0.1111111111111111</v>
      </c>
      <c r="AI141" s="7">
        <f>AI5/Data!$B4*Data!$B6/Data!$B13/Data!$B25*Data!$B24</f>
        <v>0.1111111111111111</v>
      </c>
      <c r="AJ141" s="7">
        <f>AJ5/Data!$B4*Data!$B6/Data!$B13/Data!$B25*Data!$B24</f>
        <v>0.1111111111111111</v>
      </c>
      <c r="AK141" s="7">
        <f>AK5/Data!$B4*Data!$B6/Data!$B13/Data!$B25*Data!$B24</f>
        <v>0.1111111111111111</v>
      </c>
      <c r="AL141" s="7">
        <f>AL5/Data!$B4*Data!$B6/Data!$B13/Data!$B25*Data!$B24</f>
        <v>0.25</v>
      </c>
      <c r="AM141" s="7">
        <f>AM5/Data!$B4*Data!$B6/Data!$B13/Data!$B25*Data!$B24</f>
        <v>0.34722222222222221</v>
      </c>
      <c r="AN141" s="7">
        <f>AN5/Data!$B4*Data!$B6/Data!$B13/Data!$B25*Data!$B24</f>
        <v>0.22222222222222221</v>
      </c>
      <c r="AO141" s="7">
        <f>AO5/Data!$B4*Data!$B6/Data!$B13/Data!$B25*Data!$B24</f>
        <v>0.20833333333333337</v>
      </c>
      <c r="AP141" s="7">
        <f>AP5/Data!$B4*Data!$B6/Data!$B13/Data!$B25*Data!$B24</f>
        <v>0.1388888888888889</v>
      </c>
      <c r="AQ141" s="7">
        <f>AQ5/Data!$B4*Data!$B6/Data!$B13/Data!$B25*Data!$B24</f>
        <v>8.3333333333333329E-2</v>
      </c>
      <c r="AR141" s="7">
        <f>AR5/Data!$B4*Data!$B6/Data!$B13/Data!$B25*Data!$B24</f>
        <v>8.3333333333333329E-2</v>
      </c>
      <c r="AS141" s="7">
        <f>AS5/Data!$B4*Data!$B6/Data!$B13/Data!$B25*Data!$B24</f>
        <v>0.20833333333333337</v>
      </c>
      <c r="AT141" s="7">
        <f>AT5/Data!$B4*Data!$B6/Data!$B13/Data!$B25*Data!$B24</f>
        <v>0.20833333333333337</v>
      </c>
      <c r="AU141" s="7">
        <f>AU5/Data!$B4*Data!$B6/Data!$B13/Data!$B25*Data!$B24</f>
        <v>0.1388888888888889</v>
      </c>
      <c r="AV141" s="7">
        <f>AV5/Data!$B4*Data!$B6/Data!$B13/Data!$B25*Data!$B24</f>
        <v>0.16666666666666666</v>
      </c>
      <c r="AW141" s="7">
        <f>AW5/Data!$B4*Data!$B6/Data!$B13/Data!$B25*Data!$B24</f>
        <v>0.19444444444444448</v>
      </c>
      <c r="AX141" s="7">
        <f>AX5/Data!$B4*Data!$B6/Data!$B13/Data!$B25*Data!$B24</f>
        <v>0.1388888888888889</v>
      </c>
      <c r="AY141" s="7">
        <f>AY5/Data!$B4*Data!$B6/Data!$B13/Data!$B25*Data!$B24</f>
        <v>0.1388888888888889</v>
      </c>
      <c r="AZ141" s="7">
        <f>AZ5/Data!$B4*Data!$B6/Data!$B13/Data!$B25*Data!$B24</f>
        <v>0.27777777777777779</v>
      </c>
      <c r="BA141" s="7">
        <f>BA5/Data!$B4*Data!$B6/Data!$B13/Data!$B25*Data!$B24</f>
        <v>0.34722222222222221</v>
      </c>
      <c r="BB141" s="7">
        <f>BB5/Data!$B4*Data!$B6/Data!$B13/Data!$B25*Data!$B24</f>
        <v>0.25</v>
      </c>
      <c r="BC141" s="7">
        <f>BC5/Data!$B4*Data!$B6/Data!$B13/Data!$B25*Data!$B24</f>
        <v>0.25</v>
      </c>
      <c r="BD141" s="7">
        <f>BD5/Data!$B4*Data!$B6/Data!$B13/Data!$B25*Data!$B24</f>
        <v>0.25</v>
      </c>
      <c r="BE141" s="7">
        <f>BE5/Data!$B4*Data!$B6/Data!$B13/Data!$B25*Data!$B24</f>
        <v>0.1388888888888889</v>
      </c>
      <c r="BF141" s="7">
        <f>BF5/Data!$B4*Data!$B6/Data!$B13/Data!$B25*Data!$B24</f>
        <v>0.1388888888888889</v>
      </c>
      <c r="BG141" s="7">
        <f>BG5/Data!$B4*Data!$B6/Data!$B13/Data!$B25*Data!$B24</f>
        <v>0.25</v>
      </c>
      <c r="BH141" s="7">
        <f>BH5/Data!$B4*Data!$B6/Data!$B13/Data!$B25*Data!$B24</f>
        <v>0.20833333333333337</v>
      </c>
      <c r="BI141" s="7">
        <f>BI5/Data!$B4*Data!$B6/Data!$B13/Data!$B25*Data!$B24</f>
        <v>0.15277777777777776</v>
      </c>
      <c r="BJ141" s="7">
        <f>BJ5/Data!$B4*Data!$B6/Data!$B13/Data!$B25*Data!$B24</f>
        <v>0.125</v>
      </c>
      <c r="BK141" s="7">
        <f>BK5/Data!$B4*Data!$B6/Data!$B13/Data!$B25*Data!$B24</f>
        <v>0.125</v>
      </c>
      <c r="BL141" s="7">
        <f>BL5/Data!$B4*Data!$B6/Data!$B13/Data!$B25*Data!$B24</f>
        <v>8.3333333333333329E-2</v>
      </c>
      <c r="BM141" s="7">
        <f>BM5/Data!$B4*Data!$B6/Data!$B13/Data!$B25*Data!$B24</f>
        <v>0.1388888888888889</v>
      </c>
      <c r="BN141" s="7">
        <f>BN5/Data!$B4*Data!$B6/Data!$B13/Data!$B25*Data!$B24</f>
        <v>0</v>
      </c>
      <c r="BO141" s="7">
        <f>BO5/Data!$B4*Data!$B6/Data!$B13/Data!$B25*Data!$B24</f>
        <v>0.30555555555555552</v>
      </c>
      <c r="BP141" s="7">
        <f>BP5/Data!$B4*Data!$B6/Data!$B13/Data!$B25*Data!$B24</f>
        <v>0.18055555555555555</v>
      </c>
      <c r="BQ141" s="7">
        <f>BQ5/Data!$B4*Data!$B6/Data!$B13/Data!$B25*Data!$B24</f>
        <v>9.7222222222222238E-2</v>
      </c>
      <c r="BR141" s="7">
        <f>BR5/Data!$B4*Data!$B6/Data!$B13/Data!$B25*Data!$B24</f>
        <v>8.3333333333333329E-2</v>
      </c>
      <c r="BS141" s="7">
        <f>BS5/Data!$B4*Data!$B6/Data!$B13/Data!$B25*Data!$B24</f>
        <v>8.3333333333333329E-2</v>
      </c>
      <c r="BT141" s="7">
        <f>BT5/Data!$B4*Data!$B6/Data!$B13/Data!$B25*Data!$B24</f>
        <v>0.1111111111111111</v>
      </c>
      <c r="BU141" s="7">
        <f>BU5/Data!$B4*Data!$B6/Data!$B13/Data!$B25*Data!$B24</f>
        <v>0.20833333333333337</v>
      </c>
      <c r="BV141" s="7">
        <f>BV5/Data!$B4*Data!$B6/Data!$B13/Data!$B25*Data!$B24</f>
        <v>0.2361111111111111</v>
      </c>
      <c r="BW141" s="7">
        <f>BW5/Data!$B4*Data!$B6/Data!$B13/Data!$B25*Data!$B24</f>
        <v>0.1388888888888889</v>
      </c>
      <c r="BX141" s="7">
        <f>BX5/Data!$B4*Data!$B6/Data!$B13/Data!$B25*Data!$B24</f>
        <v>0.1388888888888889</v>
      </c>
      <c r="BY141" s="7">
        <f>BY5/Data!$B4*Data!$B6/Data!$B13/Data!$B25*Data!$B24</f>
        <v>0.1388888888888889</v>
      </c>
      <c r="BZ141" s="7">
        <f>BZ5/Data!$B4*Data!$B6/Data!$B13/Data!$B25*Data!$B24</f>
        <v>8.3333333333333329E-2</v>
      </c>
      <c r="CA141" s="7">
        <f>CA5/Data!$B4*Data!$B6/Data!$B13/Data!$B25*Data!$B24</f>
        <v>9.7222222222222238E-2</v>
      </c>
      <c r="CB141" s="7">
        <f>CB5/Data!$B4*Data!$B6/Data!$B13/Data!$B25*Data!$B24</f>
        <v>0.16666666666666666</v>
      </c>
      <c r="CC141" s="7">
        <f>CC5/Data!$B4*Data!$B6/Data!$B13/Data!$B25*Data!$B24</f>
        <v>0.19444444444444448</v>
      </c>
      <c r="CD141" s="7">
        <f>CD5/Data!$B4*Data!$B6/Data!$B13/Data!$B25*Data!$B24</f>
        <v>0.27777777777777779</v>
      </c>
      <c r="CE141" s="7">
        <f>CE5/Data!$B4*Data!$B6/Data!$B13/Data!$B25*Data!$B24</f>
        <v>0.27777777777777779</v>
      </c>
      <c r="CF141" s="7">
        <f>CF5/Data!$B4*Data!$B6/Data!$B13/Data!$B25*Data!$B24</f>
        <v>0.30555555555555552</v>
      </c>
      <c r="CG141" s="7">
        <f>CG5/Data!$B4*Data!$B6/Data!$B13/Data!$B25*Data!$B24</f>
        <v>0.30555555555555552</v>
      </c>
      <c r="CH141" s="7">
        <f>CH5/Data!$B4*Data!$B6/Data!$B13/Data!$B25*Data!$B24</f>
        <v>0.15277777777777776</v>
      </c>
      <c r="CI141" s="7">
        <f>CI5/Data!$B4*Data!$B6/Data!$B13/Data!$B25*Data!$B24</f>
        <v>0.34722222222222221</v>
      </c>
      <c r="CJ141" s="7">
        <f>CJ5/Data!$B4*Data!$B6/Data!$B13/Data!$B25*Data!$B24</f>
        <v>0.5</v>
      </c>
      <c r="CK141" s="7">
        <f>CK5/Data!$B4*Data!$B6/Data!$B13/Data!$B25*Data!$B24</f>
        <v>0.5</v>
      </c>
      <c r="CL141" s="7">
        <f>CL5/Data!$B4*Data!$B6/Data!$B13/Data!$B25*Data!$B24</f>
        <v>0.34722222222222221</v>
      </c>
      <c r="CM141" s="7">
        <f>CM5/Data!$B4*Data!$B6/Data!$B13/Data!$B25*Data!$B24</f>
        <v>0.34722222222222221</v>
      </c>
      <c r="CN141" s="7">
        <f>CN5/Data!$B4*Data!$B6/Data!$B13/Data!$B25*Data!$B24</f>
        <v>0.34722222222222221</v>
      </c>
      <c r="CO141" s="7">
        <f>CO5/Data!$B4*Data!$B6/Data!$B13/Data!$B25*Data!$B24</f>
        <v>0.22222222222222221</v>
      </c>
      <c r="CP141" s="7">
        <f>CP5/Data!$B4*Data!$B6/Data!$B13/Data!$B25*Data!$B24</f>
        <v>0.34722222222222221</v>
      </c>
      <c r="CQ141" s="7">
        <f>CQ5/Data!$B4*Data!$B6/Data!$B13/Data!$B25*Data!$B24</f>
        <v>0.5</v>
      </c>
      <c r="CR141" s="7">
        <f>CR5/Data!$B4*Data!$B6/Data!$B13/Data!$B25*Data!$B24</f>
        <v>0.34722222222222221</v>
      </c>
      <c r="CS141" s="7">
        <f>CS5/Data!$B4*Data!$B6/Data!$B13/Data!$B25*Data!$B24</f>
        <v>0.25</v>
      </c>
      <c r="CT141" s="7">
        <f>CT5/Data!$B4*Data!$B6/Data!$B13/Data!$B25*Data!$B24</f>
        <v>0.19444444444444448</v>
      </c>
      <c r="CU141" s="7">
        <f>CU5/Data!$B4*Data!$B6/Data!$B13/Data!$B25*Data!$B24</f>
        <v>0.125</v>
      </c>
      <c r="CV141" s="7">
        <f>CV5/Data!$B4*Data!$B6/Data!$B13/Data!$B25*Data!$B24</f>
        <v>0.1388888888888889</v>
      </c>
      <c r="CW141" s="7">
        <f>CW5/Data!$B4*Data!$B6/Data!$B13/Data!$B25*Data!$B24</f>
        <v>0</v>
      </c>
      <c r="CX141" s="7">
        <f>CX5/Data!$B4*Data!$B6/Data!$B13/Data!$B25*Data!$B24</f>
        <v>0.27777777777777779</v>
      </c>
      <c r="CY141" s="7">
        <f>CY5/Data!$B4*Data!$B6/Data!$B13/Data!$B25*Data!$B24</f>
        <v>0.1388888888888889</v>
      </c>
      <c r="CZ141" s="7">
        <f>CZ5/Data!$B4*Data!$B6/Data!$B13/Data!$B25*Data!$B24</f>
        <v>9.7222222222222238E-2</v>
      </c>
      <c r="DA141" s="7">
        <f>DA5/Data!$B4*Data!$B6/Data!$B13/Data!$B25*Data!$B24</f>
        <v>0.30555555555555552</v>
      </c>
      <c r="DB141" s="7">
        <v>0</v>
      </c>
      <c r="DC141" s="7">
        <v>0</v>
      </c>
      <c r="DD141" s="7">
        <f>DD5/Data!$B4*Data!$B6/Data!$B13/Data!$B25*Data!$B24</f>
        <v>0.38888888888888895</v>
      </c>
      <c r="DE141" s="7">
        <f>DE5/Data!$B4*Data!$B6/Data!$B13/Data!$B25*Data!$B24</f>
        <v>0.45138888888888895</v>
      </c>
      <c r="DF141" s="7">
        <f>DF5/Data!$B4*Data!$B6/Data!$B13/Data!$B25*Data!$B24</f>
        <v>0.30555555555555552</v>
      </c>
      <c r="DG141" s="7">
        <f>DG5/Data!$B4*Data!$B6/Data!$B13/Data!$B25*Data!$B24</f>
        <v>0.30555555555555552</v>
      </c>
      <c r="DH141" s="7">
        <f>DH5/Data!$B4*Data!$B6/Data!$B13/Data!$B25*Data!$B24</f>
        <v>0.41666666666666674</v>
      </c>
      <c r="DI141" s="7">
        <f>DI5/Data!$B4*Data!$B6/Data!$B13/Data!$B25*Data!$B24</f>
        <v>0.5277777777777779</v>
      </c>
      <c r="DJ141" s="7">
        <v>0</v>
      </c>
      <c r="DK141" s="7">
        <f>DK5/Data!$B4*Data!$B6/Data!$B13/Data!$B25*Data!$B24</f>
        <v>0.44444444444444442</v>
      </c>
      <c r="DL141" s="7">
        <f>DL5/Data!$B4*Data!$B6/Data!$B13/Data!$B25*Data!$B24</f>
        <v>0.5277777777777779</v>
      </c>
      <c r="DM141" s="7">
        <f>DM5/Data!$B4*Data!$B6/Data!$B13/Data!$B25*Data!$B24</f>
        <v>0.4861111111111111</v>
      </c>
      <c r="DN141" s="7">
        <f>DN5/Data!$B4*Data!$B6/Data!$B13/Data!$B25*Data!$B24</f>
        <v>0.38888888888888895</v>
      </c>
      <c r="DO141" s="7">
        <f>DO5/Data!$B4*Data!$B6/Data!$B13/Data!$B25*Data!$B24</f>
        <v>0.4861111111111111</v>
      </c>
      <c r="DP141" s="7">
        <f>DP5/Data!$B4*Data!$B6/Data!$B13/Data!$B25*Data!$B24</f>
        <v>0.16666666666666666</v>
      </c>
      <c r="DQ141" s="7">
        <f>DQ5/Data!$B4*Data!$B6/Data!$B13/Data!$B25*Data!$B24</f>
        <v>0.1388888888888889</v>
      </c>
      <c r="DR141" s="7">
        <f>DR5/Data!$B4*Data!$B6/Data!$B13/Data!$B25*Data!$B24</f>
        <v>0.25</v>
      </c>
      <c r="DS141" s="7">
        <f>DS5/Data!$B4*Data!$B6/Data!$B13/Data!$B25*Data!$B24</f>
        <v>0.18055555555555555</v>
      </c>
      <c r="DT141" s="7">
        <f>DT5/Data!$B4*Data!$B6/Data!$B13/Data!$B25*Data!$B24</f>
        <v>9.7222222222222238E-2</v>
      </c>
      <c r="DU141" s="7">
        <f>DU5/Data!$B4*Data!$B6/Data!$B13/Data!$B25*Data!$B24</f>
        <v>9.7222222222222238E-2</v>
      </c>
      <c r="DV141" s="7">
        <f>DV5/Data!$B4*Data!$B6/Data!$B13/Data!$B25*Data!$B24</f>
        <v>0.1111111111111111</v>
      </c>
      <c r="DW141" s="7">
        <f>DW5/Data!$B4*Data!$B6/Data!$B13/Data!$B25*Data!$B24</f>
        <v>8.3333333333333329E-2</v>
      </c>
      <c r="DX141" s="7">
        <f>DX5/Data!$B4*Data!$B6/Data!$B13/Data!$B25*Data!$B24</f>
        <v>9.7222222222222238E-2</v>
      </c>
      <c r="DY141" s="7">
        <f>DY5/Data!$B4*Data!$B6/Data!$B13/Data!$B25*Data!$B24</f>
        <v>0.16666666666666666</v>
      </c>
      <c r="DZ141" s="7">
        <f>DZ5/Data!$B4*Data!$B6/Data!$B13/Data!$B25*Data!$B24</f>
        <v>0.18055555555555555</v>
      </c>
      <c r="EA141" s="7">
        <f>EA5/Data!$B4*Data!$B6/Data!$B13/Data!$B25*Data!$B24</f>
        <v>9.7222222222222238E-2</v>
      </c>
      <c r="EB141" s="7">
        <f>EB5/Data!$B4*Data!$B6/Data!$B13/Data!$B25*Data!$B24</f>
        <v>0.1111111111111111</v>
      </c>
      <c r="EC141" s="7">
        <f>EC5/Data!$B4*Data!$B6/Data!$B13/Data!$B25*Data!$B24</f>
        <v>0.1111111111111111</v>
      </c>
      <c r="ED141" s="7">
        <f>ED5/Data!$B4*Data!$B6/Data!$B13/Data!$B25*Data!$B24</f>
        <v>0.1111111111111111</v>
      </c>
      <c r="EE141" s="7">
        <f>EE5/Data!$B4*Data!$B6/Data!$B13/Data!$B25*Data!$B24</f>
        <v>0.1111111111111111</v>
      </c>
      <c r="EF141" s="7">
        <f>EF5/Data!$B4*Data!$B6/Data!$B13/Data!$B25*Data!$B24</f>
        <v>0.20833333333333337</v>
      </c>
      <c r="EG141" s="7">
        <f>EG5/Data!$B4*Data!$B6/Data!$B13/Data!$B25*Data!$B24</f>
        <v>0.27777777777777779</v>
      </c>
      <c r="EH141" s="7">
        <f>EH5/Data!$B4*Data!$B6/Data!$B13/Data!$B25*Data!$B24</f>
        <v>0.18055555555555555</v>
      </c>
      <c r="EI141" s="7">
        <f>EI5/Data!$B4*Data!$B6/Data!$B13/Data!$B25*Data!$B24</f>
        <v>0.18055555555555555</v>
      </c>
      <c r="EJ141" s="7">
        <f>EJ5/Data!$B4*Data!$B6/Data!$B13/Data!$B25*Data!$B24</f>
        <v>0.25</v>
      </c>
      <c r="EK141" s="7">
        <f>EK5/Data!$B4*Data!$B6/Data!$B13/Data!$B25*Data!$B24</f>
        <v>0.22222222222222221</v>
      </c>
      <c r="EL141" s="7">
        <f>EL5/Data!$B4*Data!$B6/Data!$B13/Data!$B25*Data!$B24</f>
        <v>0.22222222222222221</v>
      </c>
      <c r="EM141" s="7">
        <f>EM5/Data!$B4*Data!$B6/Data!$B13/Data!$B25*Data!$B24</f>
        <v>0.38888888888888895</v>
      </c>
      <c r="EN141" s="7">
        <f>EN5/Data!$B4*Data!$B6/Data!$B13/Data!$B25*Data!$B24</f>
        <v>0.61111111111111105</v>
      </c>
      <c r="EO141" s="7">
        <f>EO5/Data!$B4*Data!$B6/Data!$B13/Data!$B25*Data!$B24</f>
        <v>0.38888888888888895</v>
      </c>
      <c r="EP141" s="7">
        <f>EP5/Data!$B4*Data!$B6/Data!$B13/Data!$B25*Data!$B24</f>
        <v>0.3611111111111111</v>
      </c>
      <c r="EQ141" s="7">
        <f>EQ5/Data!$B4*Data!$B6/Data!$B13/Data!$B25*Data!$B24</f>
        <v>0.3611111111111111</v>
      </c>
      <c r="ER141" s="7">
        <f>ER5/Data!$B4*Data!$B6/Data!$B13/Data!$B25*Data!$B24</f>
        <v>0.625</v>
      </c>
      <c r="ES141" s="7">
        <f>ES5/Data!$B4*Data!$B6/Data!$B13/Data!$B25*Data!$B24</f>
        <v>0.22222222222222221</v>
      </c>
      <c r="ET141" s="7">
        <f>ET5/Data!$B4*Data!$B6/Data!$B13/Data!$B25*Data!$B24</f>
        <v>0.38888888888888895</v>
      </c>
      <c r="EU141" s="7">
        <f>EU5/Data!$B4*Data!$B6/Data!$B13/Data!$B25*Data!$B24</f>
        <v>0.625</v>
      </c>
      <c r="EV141" s="7">
        <f>EV5/Data!$B4*Data!$B6/Data!$B13/Data!$B25*Data!$B24</f>
        <v>0.44444444444444442</v>
      </c>
      <c r="EW141" s="7">
        <f>EW5/Data!$B4*Data!$B6/Data!$B13/Data!$B25*Data!$B24</f>
        <v>0.38888888888888895</v>
      </c>
      <c r="EX141" s="7">
        <f>EX5/Data!$B4*Data!$B6/Data!$B13/Data!$B25*Data!$B24</f>
        <v>0.38888888888888895</v>
      </c>
      <c r="EY141" s="7">
        <f>EY5/Data!$B4*Data!$B6/Data!$B13/Data!$B25*Data!$B24</f>
        <v>0.55555555555555558</v>
      </c>
      <c r="EZ141" s="7">
        <f>EZ5/Data!$B4*Data!$B6/Data!$B13/Data!$B25*Data!$B24</f>
        <v>0.41666666666666674</v>
      </c>
      <c r="FA141" s="7">
        <f>FA5/Data!$B4*Data!$B6/Data!$B13/Data!$B25*Data!$B24</f>
        <v>0.44444444444444442</v>
      </c>
      <c r="FB141" s="7">
        <f>FB5/Data!$B4*Data!$B6/Data!$B13/Data!$B25*Data!$B24</f>
        <v>0.58333333333333337</v>
      </c>
      <c r="FC141" s="7">
        <f>FC5/Data!$B4*Data!$B6/Data!$B13/Data!$B25*Data!$B24</f>
        <v>0.47222222222222221</v>
      </c>
      <c r="FD141" s="7">
        <f>FD5/Data!$B4*Data!$B6/Data!$B13/Data!$B25*Data!$B24</f>
        <v>0.41666666666666674</v>
      </c>
      <c r="FE141" s="7">
        <f>FE5/Data!$B4*Data!$B6/Data!$B13/Data!$B25*Data!$B24</f>
        <v>0.41666666666666674</v>
      </c>
      <c r="FF141" s="7">
        <f>FF5/Data!$B4*Data!$B6/Data!$B13/Data!$B25*Data!$B24</f>
        <v>0.55555555555555558</v>
      </c>
      <c r="FG141" s="7">
        <f>FG5/Data!$B4*Data!$B6/Data!$B13/Data!$B25*Data!$B24</f>
        <v>0.22222222222222221</v>
      </c>
      <c r="FH141" s="7">
        <f>FH5/Data!$B4*Data!$B6/Data!$B13/Data!$B25*Data!$B24</f>
        <v>0.5277777777777779</v>
      </c>
      <c r="FI141" s="7">
        <f>FI5/Data!$B4*Data!$B6/Data!$B13/Data!$B25*Data!$B24</f>
        <v>0.27777777777777779</v>
      </c>
      <c r="FJ141" s="7">
        <f>FJ5/Data!$B4*Data!$B6/Data!$B13/Data!$B25*Data!$B24</f>
        <v>0.20833333333333337</v>
      </c>
      <c r="FK141" s="7">
        <f>FK5/Data!$B4*Data!$B6/Data!$B13/Data!$B25*Data!$B24</f>
        <v>0.20833333333333337</v>
      </c>
      <c r="FL141" s="7">
        <f>FL5/Data!$B4*Data!$B6/Data!$B13/Data!$B25*Data!$B24</f>
        <v>0.20833333333333337</v>
      </c>
      <c r="FM141" s="7">
        <f>FM5/Data!$B4*Data!$B6/Data!$B13/Data!$B25*Data!$B24</f>
        <v>0.20833333333333337</v>
      </c>
      <c r="FN141" s="7">
        <f>FN5/Data!$B4*Data!$B6/Data!$B13/Data!$B25*Data!$B24</f>
        <v>0.20833333333333337</v>
      </c>
      <c r="FO141" s="7">
        <f>FO5/Data!$B4*Data!$B6/Data!$B13/Data!$B25*Data!$B24</f>
        <v>0.20833333333333337</v>
      </c>
      <c r="FP141" s="7">
        <f>FP5/Data!$B4*Data!$B6/Data!$B13/Data!$B25*Data!$B24</f>
        <v>0.20833333333333337</v>
      </c>
      <c r="FQ141" s="7">
        <f>FQ5/Data!$B4*Data!$B6/Data!$B13/Data!$B25*Data!$B24</f>
        <v>0.20833333333333337</v>
      </c>
      <c r="FR141" s="7">
        <f>FR5/Data!$B4*Data!$B6/Data!$B13/Data!$B25*Data!$B24</f>
        <v>0.20833333333333337</v>
      </c>
      <c r="FS141" s="7">
        <f>FS5/Data!$B4*Data!$B6/Data!$B13/Data!$B25*Data!$B24</f>
        <v>0.20833333333333337</v>
      </c>
      <c r="FT141" s="7">
        <f>FT5/Data!$B4*Data!$B6/Data!$B13/Data!$B25*Data!$B24</f>
        <v>0.20833333333333337</v>
      </c>
      <c r="FU141" s="7">
        <f>FU5/Data!$B4*Data!$B6/Data!$B13/Data!$B25*Data!$B24</f>
        <v>0.20833333333333337</v>
      </c>
      <c r="FV141" s="7">
        <f>FV5/Data!$B4*Data!$B6/Data!$B13/Data!$B25*Data!$B24</f>
        <v>0.20833333333333337</v>
      </c>
      <c r="FW141" s="7">
        <f>FW5/Data!$B4*Data!$B6/Data!$B13/Data!$B25*Data!$B24</f>
        <v>0.20833333333333337</v>
      </c>
      <c r="FX141" s="7">
        <f>FX5/Data!$B4*Data!$B6/Data!$B13/Data!$B25*Data!$B24</f>
        <v>0.20833333333333337</v>
      </c>
      <c r="FY141" s="7">
        <f>FY5/Data!$B4*Data!$B6/Data!$B13/Data!$B25*Data!$B24</f>
        <v>0.20833333333333337</v>
      </c>
      <c r="FZ141" s="7">
        <f>FZ5/Data!$B4*Data!$B6/Data!$B13/Data!$B25*Data!$B24</f>
        <v>0.20833333333333337</v>
      </c>
      <c r="GA141" s="7">
        <f>GA5/Data!$B4*Data!$B6/Data!$B13/Data!$B25*Data!$B24</f>
        <v>0.20833333333333337</v>
      </c>
      <c r="GB141" s="7">
        <f>GB5/Data!$B4*Data!$B6/Data!$B13/Data!$B25*Data!$B24</f>
        <v>0.20833333333333337</v>
      </c>
      <c r="GC141" s="7">
        <f>GC5/Data!$B4*Data!$B6/Data!$B13/Data!$B25*Data!$B24</f>
        <v>0.20833333333333337</v>
      </c>
      <c r="GD141" s="7">
        <f>GD5/Data!$B4*Data!$B6/Data!$B13/Data!$B25*Data!$B24</f>
        <v>0.20833333333333337</v>
      </c>
      <c r="GE141" s="7">
        <f>GE5/Data!$B4*Data!$B6/Data!$B13/Data!$B25*Data!$B24</f>
        <v>0.20833333333333337</v>
      </c>
      <c r="GF141" s="7">
        <f>GF5/Data!$B4*Data!$B6/Data!$B13/Data!$B25*Data!$B24</f>
        <v>0.20833333333333337</v>
      </c>
      <c r="GG141" s="7">
        <f>GG5/Data!$B4*Data!$B6/Data!$B13/Data!$B25*Data!$B24</f>
        <v>0.20833333333333337</v>
      </c>
      <c r="GH141" s="7">
        <f>GH5/Data!$B4*Data!$B6/Data!$B13/Data!$B25*Data!$B24</f>
        <v>0.20833333333333337</v>
      </c>
      <c r="GI141" s="7">
        <f>GI5/Data!$B4*Data!$B6/Data!$B13/Data!$B25*Data!$B24</f>
        <v>0.20833333333333337</v>
      </c>
      <c r="GJ141" s="7">
        <f>GJ5/Data!$B4*Data!$B6/Data!$B13/Data!$B25*Data!$B24</f>
        <v>0.20833333333333337</v>
      </c>
      <c r="GK141" s="7">
        <f>GK5/Data!$B4*Data!$B6/Data!$B13/Data!$B25*Data!$B24</f>
        <v>0.20833333333333337</v>
      </c>
      <c r="GL141" s="7">
        <f>GL5/Data!$B4*Data!$B6/Data!$B13/Data!$B25*Data!$B24</f>
        <v>0.20833333333333337</v>
      </c>
      <c r="GM141" s="7">
        <f>GM5/Data!$B4*Data!$B6/Data!$B13/Data!$B25*Data!$B24</f>
        <v>0.20833333333333337</v>
      </c>
      <c r="GN141" s="7">
        <f>GN5/Data!$B4*Data!$B6/Data!$B13/Data!$B25*Data!$B24</f>
        <v>0.20833333333333337</v>
      </c>
      <c r="GO141" s="7">
        <f>GO5/Data!$B4*Data!$B6/Data!$B13/Data!$B25*Data!$B24</f>
        <v>0.20833333333333337</v>
      </c>
      <c r="GP141" s="7">
        <f>GP5/Data!$B4*Data!$B6/Data!$B13/Data!$B25*Data!$B24</f>
        <v>0.20833333333333337</v>
      </c>
      <c r="GQ141" s="7">
        <f>GQ5/Data!$B4*Data!$B6/Data!$B13/Data!$B25*Data!$B24</f>
        <v>0.20833333333333337</v>
      </c>
      <c r="GR141" s="7">
        <f>GR5/Data!$B4*Data!$B6/Data!$B13/Data!$B25*Data!$B24</f>
        <v>0.20833333333333337</v>
      </c>
      <c r="GS141" s="7">
        <f>GS5/Data!$B4*Data!$B6/Data!$B13/Data!$B25*Data!$B24</f>
        <v>0.20833333333333337</v>
      </c>
      <c r="GT141" s="7">
        <f>GT5/Data!$B4*Data!$B6/Data!$B13/Data!$B25*Data!$B24</f>
        <v>0.20833333333333337</v>
      </c>
      <c r="GU141" s="7">
        <f>GU5/Data!$B4*Data!$B6/Data!$B13/Data!$B25*Data!$B24</f>
        <v>0.20833333333333337</v>
      </c>
      <c r="GV141" s="7">
        <f>GV5/Data!$B4*Data!$B6/Data!$B13/Data!$B25*Data!$B24</f>
        <v>0.20833333333333337</v>
      </c>
      <c r="GW141" s="7">
        <f>GW5/Data!$B4*Data!$B6/Data!$B13/Data!$B25*Data!$B24</f>
        <v>0.20833333333333337</v>
      </c>
      <c r="GX141" s="7">
        <f>GX5/Data!$B4*Data!$B6/Data!$B13/Data!$B25*Data!$B24</f>
        <v>0.20833333333333337</v>
      </c>
      <c r="GY141" s="7">
        <f>GY5/Data!$B4*Data!$B6/Data!$B13/Data!$B25*Data!$B24</f>
        <v>0.20833333333333337</v>
      </c>
      <c r="GZ141" s="7">
        <f>GZ5/Data!$B4*Data!$B6/Data!$B13/Data!$B25*Data!$B24</f>
        <v>0.20833333333333337</v>
      </c>
      <c r="HA141" s="7">
        <f>HA5/Data!$B4*Data!$B6/Data!$B13/Data!$B25*Data!$B24</f>
        <v>0.20833333333333337</v>
      </c>
      <c r="HB141" s="7">
        <f>HB5/Data!$B4*Data!$B6/Data!$B13/Data!$B25*Data!$B24</f>
        <v>0.20833333333333337</v>
      </c>
      <c r="HC141" s="7">
        <f>HC5/Data!$B4*Data!$B6/Data!$B13/Data!$B25*Data!$B24</f>
        <v>0.20833333333333337</v>
      </c>
      <c r="HD141" s="7">
        <f>HD5/Data!$B4*Data!$B6/Data!$B13/Data!$B25*Data!$B24</f>
        <v>0.20833333333333337</v>
      </c>
      <c r="HE141" s="7">
        <f>HE5/Data!$B4*Data!$B6/Data!$B13/Data!$B25*Data!$B24</f>
        <v>0.20833333333333337</v>
      </c>
      <c r="HF141" s="7">
        <f>HF5/Data!$B4*Data!$B6/Data!$B13/Data!$B25*Data!$B24</f>
        <v>0.20833333333333337</v>
      </c>
      <c r="HG141" s="7">
        <f>HG5/Data!$B4*Data!$B6/Data!$B13/Data!$B25*Data!$B24</f>
        <v>0.20833333333333337</v>
      </c>
      <c r="HH141" s="7">
        <f>HH5/Data!$B4*Data!$B6/Data!$B13/Data!$B25*Data!$B24</f>
        <v>0.20833333333333337</v>
      </c>
      <c r="HI141" s="7">
        <f>HI5/Data!$B4*Data!$B6/Data!$B13/Data!$B25*Data!$B24</f>
        <v>0.20833333333333337</v>
      </c>
      <c r="HJ141" s="7">
        <f>HJ5/Data!$B4*Data!$B6/Data!$B13/Data!$B25*Data!$B24</f>
        <v>0.20833333333333337</v>
      </c>
      <c r="HK141" s="7">
        <f>HK5/Data!$B4*Data!$B6/Data!$B13/Data!$B25*Data!$B24</f>
        <v>0.20833333333333337</v>
      </c>
      <c r="HL141" s="7">
        <f>HL5/Data!$B4*Data!$B6/Data!$B13/Data!$B25*Data!$B24</f>
        <v>0.20833333333333337</v>
      </c>
      <c r="HM141" s="7">
        <f>HM5/Data!$B4*Data!$B6/Data!$B13/Data!$B25*Data!$B24</f>
        <v>0.20833333333333337</v>
      </c>
      <c r="HN141" s="7">
        <f>HN5/Data!$B4*Data!$B6/Data!$B13/Data!$B25*Data!$B24</f>
        <v>0.20833333333333337</v>
      </c>
      <c r="HO141" s="7">
        <f>HO5/Data!$B4*Data!$B6/Data!$B13/Data!$B25*Data!$B24</f>
        <v>0.20833333333333337</v>
      </c>
      <c r="HP141" s="7">
        <f>HP5/Data!$B4*Data!$B6/Data!$B13/Data!$B25*Data!$B24</f>
        <v>0.20833333333333337</v>
      </c>
      <c r="HQ141" s="7">
        <f>HQ5/Data!$B4*Data!$B6/Data!$B13/Data!$B25*Data!$B24</f>
        <v>0.20833333333333337</v>
      </c>
      <c r="HR141" s="7">
        <f>HR5/Data!$B4*Data!$B6/Data!$B13/Data!$B25*Data!$B24</f>
        <v>0.20833333333333337</v>
      </c>
      <c r="HS141" s="7">
        <f>HS5/Data!$B4*Data!$B6/Data!$B13/Data!$B25*Data!$B24</f>
        <v>0.20833333333333337</v>
      </c>
      <c r="HT141" s="7">
        <f>HT5/Data!$B4*Data!$B6/Data!$B13/Data!$B25*Data!$B24</f>
        <v>0.20833333333333337</v>
      </c>
      <c r="HU141" s="7">
        <f>HU5/Data!$B4*Data!$B6/Data!$B13/Data!$B25*Data!$B24</f>
        <v>0.20833333333333337</v>
      </c>
      <c r="HV141" s="7">
        <f>HV5/Data!$B4*Data!$B6/Data!$B13/Data!$B25*Data!$B24</f>
        <v>0.20833333333333337</v>
      </c>
      <c r="HW141" s="7">
        <f>HW5/Data!$B4*Data!$B6/Data!$B13/Data!$B25*Data!$B24</f>
        <v>0.20833333333333337</v>
      </c>
      <c r="HX141" s="7">
        <f>HX5/Data!$B4*Data!$B6/Data!$B13/Data!$B25*Data!$B24</f>
        <v>0.20833333333333337</v>
      </c>
      <c r="HY141" s="7">
        <f>HY5/Data!$B4*Data!$B6/Data!$B13/Data!$B25*Data!$B24</f>
        <v>0.20833333333333337</v>
      </c>
      <c r="HZ141" s="7">
        <f>HZ5/Data!$B4*Data!$B6/Data!$B13/Data!$B25*Data!$B24</f>
        <v>0.20833333333333337</v>
      </c>
      <c r="IA141" s="7">
        <f>IA5/Data!$B4*Data!$B6/Data!$B13/Data!$B25*Data!$B24</f>
        <v>0.20833333333333337</v>
      </c>
      <c r="IB141" s="7">
        <f>IB5/Data!$B4*Data!$B6/Data!$B13/Data!$B25*Data!$B24</f>
        <v>0.20833333333333337</v>
      </c>
      <c r="IC141" s="7">
        <f>IC5/Data!$B4*Data!$B6/Data!$B13/Data!$B25*Data!$B24</f>
        <v>0.20833333333333337</v>
      </c>
      <c r="ID141" s="7">
        <f>ID5/Data!$B4*Data!$B6/Data!$B13/Data!$B25*Data!$B24</f>
        <v>0.20833333333333337</v>
      </c>
      <c r="IE141" s="7">
        <f>IE5/Data!$B4*Data!$B6/Data!$B13/Data!$B25*Data!$B24</f>
        <v>0.20833333333333337</v>
      </c>
      <c r="IF141" s="7">
        <f>IF5/Data!$B4*Data!$B6/Data!$B13/Data!$B25*Data!$B24</f>
        <v>0.20833333333333337</v>
      </c>
      <c r="IG141" s="7">
        <f>IG5/Data!$B4*Data!$B6/Data!$B13/Data!$B25*Data!$B24</f>
        <v>0.20833333333333337</v>
      </c>
      <c r="IH141" s="7">
        <f>IH5/Data!$B4*Data!$B6/Data!$B13/Data!$B25*Data!$B24</f>
        <v>0.20833333333333337</v>
      </c>
      <c r="II141" s="7">
        <f>II5/Data!$B4*Data!$B6/Data!$B13/Data!$B25*Data!$B24</f>
        <v>0.20833333333333337</v>
      </c>
      <c r="IJ141" s="7">
        <f>IJ5/Data!$B4*Data!$B6/Data!$B13/Data!$B25*Data!$B24</f>
        <v>0.20833333333333337</v>
      </c>
      <c r="IK141" s="7">
        <f>IK5/Data!$B4*Data!$B6/Data!$B13/Data!$B25*Data!$B24</f>
        <v>0.20833333333333337</v>
      </c>
      <c r="IL141" s="7">
        <f>IL5/Data!$B4*Data!$B6/Data!$B13/Data!$B25*Data!$B24</f>
        <v>0.20833333333333337</v>
      </c>
      <c r="IM141" s="7">
        <f>IM5/Data!$B4*Data!$B6/Data!$B13/Data!$B25*Data!$B24</f>
        <v>0.20833333333333337</v>
      </c>
      <c r="IN141" s="7">
        <f>IN5/Data!$B4*Data!$B6/Data!$B13/Data!$B25*Data!$B24</f>
        <v>0.20833333333333337</v>
      </c>
      <c r="IO141" s="7">
        <f>IO5/Data!$B4*Data!$B6/Data!$B13/Data!$B25*Data!$B24</f>
        <v>0.20833333333333337</v>
      </c>
      <c r="IP141" s="7">
        <f>IP5/Data!$B4*Data!$B6/Data!$B13/Data!$B25*Data!$B24</f>
        <v>0.20833333333333337</v>
      </c>
      <c r="IQ141" s="7">
        <f>IQ5/Data!$B4*Data!$B6/Data!$B13/Data!$B25*Data!$B24</f>
        <v>0.20833333333333337</v>
      </c>
      <c r="IR141" s="7">
        <f>IR5/Data!$B4*Data!$B6/Data!$B13/Data!$B25*Data!$B24</f>
        <v>0.20833333333333337</v>
      </c>
      <c r="IS141" s="7">
        <f>IS5/Data!$B4*Data!$B6/Data!$B13/Data!$B25*Data!$B24</f>
        <v>0.20833333333333337</v>
      </c>
      <c r="IT141" s="7">
        <f>IT5/Data!$B4*Data!$B6/Data!$B13/Data!$B25*Data!$B24</f>
        <v>0.20833333333333337</v>
      </c>
      <c r="IU141" s="7">
        <f>IU5/Data!$B4*Data!$B6/Data!$B13/Data!$B25*Data!$B24</f>
        <v>0.20833333333333337</v>
      </c>
      <c r="IV141" s="7">
        <f>IV5/Data!$B4*Data!$B6/Data!$B13/Data!$B25*Data!$B24</f>
        <v>0.20833333333333337</v>
      </c>
      <c r="IW141" s="7">
        <f>IW5/Data!$B4*Data!$B6/Data!$B13/Data!$B25*Data!$B24</f>
        <v>0.20833333333333337</v>
      </c>
      <c r="IX141" s="7">
        <f>IX5/Data!$B4*Data!$B6/Data!$B13/Data!$B25*Data!$B24</f>
        <v>0.20833333333333337</v>
      </c>
      <c r="IY141" s="7">
        <f>IY5/Data!$B4*Data!$B6/Data!$B13/Data!$B25*Data!$B24</f>
        <v>0.20833333333333337</v>
      </c>
      <c r="IZ141" s="7">
        <f>IZ5/Data!$B4*Data!$B6/Data!$B13/Data!$B25*Data!$B24</f>
        <v>0.20833333333333337</v>
      </c>
      <c r="JA141" s="7">
        <f>JA5/Data!$B4*Data!$B6/Data!$B13/Data!$B25*Data!$B24</f>
        <v>0.20833333333333337</v>
      </c>
      <c r="JB141" s="7">
        <f>JB5/Data!$B4*Data!$B6/Data!$B13/Data!$B25*Data!$B24</f>
        <v>0.20833333333333337</v>
      </c>
      <c r="JC141" s="7">
        <f>JC5/Data!$B4*Data!$B6/Data!$B13/Data!$B25*Data!$B24</f>
        <v>0.20833333333333337</v>
      </c>
      <c r="JD141" s="7">
        <f>JD5/Data!$B4*Data!$B6/Data!$B13/Data!$B25*Data!$B24</f>
        <v>0.20833333333333337</v>
      </c>
      <c r="JE141" s="7">
        <f>JE5/Data!$B4*Data!$B6/Data!$B13/Data!$B25*Data!$B24</f>
        <v>0.20833333333333337</v>
      </c>
      <c r="JF141" s="7">
        <f>JF5/Data!$B4*Data!$B6/Data!$B13/Data!$B25*Data!$B24</f>
        <v>0.20833333333333337</v>
      </c>
      <c r="JG141" s="7">
        <f>JG5/Data!$B4*Data!$B6/Data!$B13/Data!$B25*Data!$B24</f>
        <v>0.20833333333333337</v>
      </c>
      <c r="JH141" s="7">
        <f>JH5/Data!$B4*Data!$B6/Data!$B13/Data!$B25*Data!$B24</f>
        <v>0.20833333333333337</v>
      </c>
      <c r="JI141" s="7">
        <f>JI5/Data!$B4*Data!$B6/Data!$B13/Data!$B25*Data!$B24</f>
        <v>0.20833333333333337</v>
      </c>
      <c r="JJ141" s="7">
        <f>JJ5/Data!$B4*Data!$B6/Data!$B13/Data!$B25*Data!$B24</f>
        <v>0.20833333333333337</v>
      </c>
      <c r="JK141" s="7">
        <f>JK5/Data!$B4*Data!$B6/Data!$B13/Data!$B25*Data!$B24</f>
        <v>0.20833333333333337</v>
      </c>
      <c r="JL141" s="7">
        <f>JL5/Data!$B4*Data!$B6/Data!$B13/Data!$B25*Data!$B24</f>
        <v>0.20833333333333337</v>
      </c>
      <c r="JM141" s="7">
        <f>JM5/Data!$B4*Data!$B6/Data!$B13/Data!$B25*Data!$B24</f>
        <v>0.20833333333333337</v>
      </c>
      <c r="JN141" s="7">
        <f>JN5/Data!$B4*Data!$B6/Data!$B13/Data!$B25*Data!$B24</f>
        <v>0.20833333333333337</v>
      </c>
      <c r="JO141" s="7">
        <f>JO5/Data!$B4*Data!$B6/Data!$B13/Data!$B25*Data!$B24</f>
        <v>0.20833333333333337</v>
      </c>
      <c r="JP141" s="7">
        <f>JP5/Data!$B4*Data!$B6/Data!$B13/Data!$B25*Data!$B24</f>
        <v>0.20833333333333337</v>
      </c>
      <c r="JQ141" s="7">
        <f>JQ5/Data!$B4*Data!$B6/Data!$B13/Data!$B25*Data!$B24</f>
        <v>0.20833333333333337</v>
      </c>
      <c r="JR141" s="7">
        <f>JR5/Data!$B4*Data!$B6/Data!$B13/Data!$B25*Data!$B24</f>
        <v>0.20833333333333337</v>
      </c>
      <c r="JS141" s="7">
        <f>JS5/Data!$B4*Data!$B6/Data!$B13/Data!$B25*Data!$B24</f>
        <v>0.20833333333333337</v>
      </c>
      <c r="JT141" s="7">
        <f>JT5/Data!$B4*Data!$B6/Data!$B13/Data!$B25*Data!$B24</f>
        <v>0.20833333333333337</v>
      </c>
      <c r="JU141" s="7">
        <f>JU5/Data!$B4*Data!$B6/Data!$B13/Data!$B25*Data!$B24</f>
        <v>0.20833333333333337</v>
      </c>
      <c r="JV141" s="7">
        <f>JV5/Data!$B4*Data!$B6/Data!$B13/Data!$B25*Data!$B24</f>
        <v>0.20833333333333337</v>
      </c>
      <c r="JW141" s="7">
        <f>JW5/Data!$B4*Data!$B6/Data!$B13/Data!$B25*Data!$B24</f>
        <v>0.20833333333333337</v>
      </c>
      <c r="JX141" s="7">
        <f>JX5/Data!$B4*Data!$B6/Data!$B13/Data!$B25*Data!$B24</f>
        <v>0.20833333333333337</v>
      </c>
      <c r="JY141" s="7">
        <f>JY5/Data!$B4*Data!$B6/Data!$B13/Data!$B25*Data!$B24</f>
        <v>0.20833333333333337</v>
      </c>
      <c r="JZ141" s="7">
        <f>JZ5/Data!$B4*Data!$B6/Data!$B13/Data!$B25*Data!$B24</f>
        <v>0.20833333333333337</v>
      </c>
      <c r="KA141" s="7">
        <f>KA5/Data!$B4*Data!$B6/Data!$B13/Data!$B25*Data!$B24</f>
        <v>0.20833333333333337</v>
      </c>
      <c r="KB141" s="7">
        <f>KB5/Data!$B4*Data!$B6/Data!$B13/Data!$B25*Data!$B24</f>
        <v>0.20833333333333337</v>
      </c>
      <c r="KC141" s="7">
        <f>KC5/Data!$B4*Data!$B6/Data!$B13/Data!$B25*Data!$B24</f>
        <v>0.20833333333333337</v>
      </c>
      <c r="KD141" s="7">
        <f>KD5/Data!$B4*Data!$B6/Data!$B13/Data!$B25*Data!$B24</f>
        <v>0.20833333333333337</v>
      </c>
      <c r="KE141" s="7">
        <f>KE5/Data!$B4*Data!$B6/Data!$B13/Data!$B25*Data!$B24</f>
        <v>0.20833333333333337</v>
      </c>
      <c r="KF141" s="7">
        <f>KF5/Data!$B4*Data!$B6/Data!$B13/Data!$B25*Data!$B24</f>
        <v>0.20833333333333337</v>
      </c>
      <c r="KG141" s="7">
        <f>KG5/Data!$B4*Data!$B6/Data!$B13/Data!$B25*Data!$B24</f>
        <v>0.20833333333333337</v>
      </c>
      <c r="KH141" s="7">
        <f>KH5/Data!$B4*Data!$B6/Data!$B13/Data!$B25*Data!$B24</f>
        <v>0.20833333333333337</v>
      </c>
      <c r="KI141" s="7">
        <f>KI5/Data!$B4*Data!$B6/Data!$B13/Data!$B25*Data!$B24</f>
        <v>0.20833333333333337</v>
      </c>
      <c r="KJ141" s="7">
        <f>KJ5/Data!$B4*Data!$B6/Data!$B13/Data!$B25*Data!$B24</f>
        <v>0.20833333333333337</v>
      </c>
      <c r="KK141" s="7">
        <f>KK5/Data!$B4*Data!$B6/Data!$B13/Data!$B25*Data!$B24</f>
        <v>0.20833333333333337</v>
      </c>
      <c r="KL141" s="7">
        <f>KL5/Data!$B4*Data!$B6/Data!$B13/Data!$B25*Data!$B24</f>
        <v>0.20833333333333337</v>
      </c>
      <c r="KM141" s="7">
        <f>KM5/Data!$B4*Data!$B6/Data!$B13/Data!$B25*Data!$B24</f>
        <v>0.20833333333333337</v>
      </c>
      <c r="KN141" s="7">
        <f>KN5/Data!$B4*Data!$B6/Data!$B13/Data!$B25*Data!$B24</f>
        <v>0.20833333333333337</v>
      </c>
      <c r="KO141" s="7">
        <f>KO5/Data!$B4*Data!$B6/Data!$B13/Data!$B25*Data!$B24</f>
        <v>0.20833333333333337</v>
      </c>
      <c r="KP141" s="7">
        <f>KP5/Data!$B4*Data!$B6/Data!$B13/Data!$B25*Data!$B24</f>
        <v>0.20833333333333337</v>
      </c>
      <c r="KQ141" s="7">
        <f>KQ5/Data!$B4*Data!$B6/Data!$B13/Data!$B25*Data!$B24</f>
        <v>0.20833333333333337</v>
      </c>
      <c r="KR141" s="7">
        <f>KR5/Data!$B4*Data!$B6/Data!$B13/Data!$B25*Data!$B24</f>
        <v>0.20833333333333337</v>
      </c>
      <c r="KS141" s="7">
        <f>KS5/Data!$B4*Data!$B6/Data!$B13/Data!$B25*Data!$B24</f>
        <v>0.20833333333333337</v>
      </c>
      <c r="KT141" s="7">
        <f>KT5/Data!$B4*Data!$B6/Data!$B13/Data!$B25*Data!$B24</f>
        <v>0.20833333333333337</v>
      </c>
      <c r="KU141" s="7">
        <f>KU5/Data!$B4*Data!$B6/Data!$B13/Data!$B25*Data!$B24</f>
        <v>0.20833333333333337</v>
      </c>
      <c r="KV141" s="7">
        <f>KV5/Data!$B4*Data!$B6/Data!$B13/Data!$B25*Data!$B24</f>
        <v>0.20833333333333337</v>
      </c>
      <c r="KW141" s="7">
        <f>KW5/Data!$B4*Data!$B6/Data!$B13/Data!$B25*Data!$B24</f>
        <v>0.20833333333333337</v>
      </c>
      <c r="KX141" s="7">
        <f>KX5/Data!$B4*Data!$B6/Data!$B13/Data!$B25*Data!$B24</f>
        <v>0.20833333333333337</v>
      </c>
      <c r="KY141" s="7">
        <f>KY5/Data!$B4*Data!$B6/Data!$B13/Data!$B25*Data!$B24</f>
        <v>0.20833333333333337</v>
      </c>
      <c r="KZ141" s="7">
        <f>KZ5/Data!$B4*Data!$B6/Data!$B13/Data!$B25*Data!$B24</f>
        <v>0.20833333333333337</v>
      </c>
      <c r="LA141" s="7">
        <f>LA5/Data!$B4*Data!$B6/Data!$B13/Data!$B25*Data!$B24</f>
        <v>0.20833333333333337</v>
      </c>
      <c r="LB141" s="7">
        <f>LB5/Data!$B4*Data!$B6/Data!$B13/Data!$B25*Data!$B24</f>
        <v>0.20833333333333337</v>
      </c>
      <c r="LC141" s="7">
        <f>LC5/Data!$B4*Data!$B6/Data!$B13/Data!$B25*Data!$B24</f>
        <v>0.20833333333333337</v>
      </c>
      <c r="LD141" s="7">
        <f>LD5/Data!$B4*Data!$B6/Data!$B13/Data!$B25*Data!$B24</f>
        <v>0.20833333333333337</v>
      </c>
      <c r="LE141" s="7">
        <f>LE5/Data!$B4*Data!$B6/Data!$B13/Data!$B25*Data!$B24</f>
        <v>0.20833333333333337</v>
      </c>
      <c r="LF141" s="7">
        <f>LF5/Data!$B4*Data!$B6/Data!$B13/Data!$B25*Data!$B24</f>
        <v>0.20833333333333337</v>
      </c>
      <c r="LG141" s="7">
        <f>LG5/Data!$B4*Data!$B6/Data!$B13/Data!$B25*Data!$B24</f>
        <v>0.20833333333333337</v>
      </c>
      <c r="LH141" s="7">
        <f>LH5/Data!$B4*Data!$B6/Data!$B13/Data!$B25*Data!$B24</f>
        <v>0.20833333333333337</v>
      </c>
      <c r="LI141" s="7">
        <f>LI5/Data!$B4*Data!$B6/Data!$B13/Data!$B25*Data!$B24</f>
        <v>0.20833333333333337</v>
      </c>
      <c r="LJ141" s="7">
        <f>LJ5/Data!$B4*Data!$B6/Data!$B13/Data!$B25*Data!$B24</f>
        <v>0.20833333333333337</v>
      </c>
      <c r="LK141" s="7">
        <f>LK5/Data!$B4*Data!$B6/Data!$B13/Data!$B25*Data!$B24</f>
        <v>0.20833333333333337</v>
      </c>
      <c r="LL141" s="7">
        <f>LL5/Data!$B4*Data!$B6/Data!$B13/Data!$B25*Data!$B24</f>
        <v>0.20833333333333337</v>
      </c>
      <c r="LM141" s="7">
        <f>LM5/Data!$B4*Data!$B6/Data!$B13/Data!$B25*Data!$B24</f>
        <v>0.20833333333333337</v>
      </c>
      <c r="LN141" s="7">
        <f>LN5/Data!$B4*Data!$B6/Data!$B13/Data!$B25*Data!$B24</f>
        <v>0.20833333333333337</v>
      </c>
      <c r="LO141" s="7">
        <f>LO5/Data!$B4*Data!$B6/Data!$B13/Data!$B25*Data!$B24</f>
        <v>0.20833333333333337</v>
      </c>
      <c r="LP141" s="7">
        <f>LP5/Data!$B4*Data!$B6/Data!$B13/Data!$B25*Data!$B24</f>
        <v>0.20833333333333337</v>
      </c>
      <c r="LQ141" s="7">
        <f>LQ5/Data!$B4*Data!$B6/Data!$B13/Data!$B25*Data!$B24</f>
        <v>0.20833333333333337</v>
      </c>
      <c r="LR141" s="7">
        <f>LR5/Data!$B4*Data!$B6/Data!$B13/Data!$B25*Data!$B24</f>
        <v>0.20833333333333337</v>
      </c>
      <c r="LS141" s="7">
        <f>LS5/Data!$B4*Data!$B6/Data!$B13/Data!$B25*Data!$B24</f>
        <v>0.20833333333333337</v>
      </c>
      <c r="LT141" s="7">
        <f>LT5/Data!$B4*Data!$B6/Data!$B13/Data!$B25*Data!$B24</f>
        <v>0.20833333333333337</v>
      </c>
      <c r="LU141" s="7">
        <f>LU5/Data!$B4*Data!$B6/Data!$B13/Data!$B25*Data!$B24</f>
        <v>0.20833333333333337</v>
      </c>
      <c r="LV141" s="7">
        <f>LV5/Data!$B4*Data!$B6/Data!$B13/Data!$B25*Data!$B24</f>
        <v>0.20833333333333337</v>
      </c>
      <c r="LW141" s="7">
        <f>LW5/Data!$B4*Data!$B6/Data!$B13/Data!$B25*Data!$B24</f>
        <v>0.20833333333333337</v>
      </c>
      <c r="LX141" s="7">
        <f>LX5/Data!$B4*Data!$B6/Data!$B13/Data!$B25*Data!$B24</f>
        <v>0.20833333333333337</v>
      </c>
      <c r="LY141" s="7">
        <f>LY5/Data!$B4*Data!$B6/Data!$B13/Data!$B25*Data!$B24</f>
        <v>2.0972222222222222E-2</v>
      </c>
      <c r="LZ141" s="7">
        <f>LZ5/Data!$B4*Data!$B6/Data!$B13/Data!$B25*Data!$B24</f>
        <v>2.0986111111111112E-2</v>
      </c>
      <c r="MA141" s="7">
        <f>MA5/Data!$B4*Data!$B6/Data!$B13/Data!$B25*Data!$B24</f>
        <v>2.1000000000000001E-2</v>
      </c>
      <c r="MB141" s="7">
        <f>MB5/Data!$B4*Data!$B6/Data!$B13/Data!$B25*Data!$B24</f>
        <v>2.1013888888888888E-2</v>
      </c>
      <c r="MC141" s="7">
        <f>MC5/Data!$B4*Data!$B6/Data!$B13/Data!$B25*Data!$B24</f>
        <v>2.1027777777777781E-2</v>
      </c>
      <c r="MD141" s="7">
        <f>MD5/Data!$B4*Data!$B6/Data!$B13/Data!$B25*Data!$B24</f>
        <v>2.104166666666667E-2</v>
      </c>
      <c r="ME141" s="7">
        <f>ME5/Data!$B4*Data!$B6/Data!$B13/Data!$B25*Data!$B24</f>
        <v>2.1055555555555557E-2</v>
      </c>
      <c r="MF141" s="7">
        <f>MF5/Data!$B4*Data!$B6/Data!$B13/Data!$B25*Data!$B24</f>
        <v>2.1069444444444443E-2</v>
      </c>
      <c r="MG141" s="7">
        <f>MG5/Data!$B4*Data!$B6/Data!$B13/Data!$B25*Data!$B24</f>
        <v>2.1083333333333336E-2</v>
      </c>
      <c r="MH141" s="7">
        <f>MH5/Data!$B4*Data!$B6/Data!$B13/Data!$B25*Data!$B24</f>
        <v>2.1097222222222222E-2</v>
      </c>
      <c r="MI141" s="7">
        <f>MI5/Data!$B4*Data!$B6/Data!$B13/Data!$B25*Data!$B24</f>
        <v>2.1111111111111112E-2</v>
      </c>
      <c r="MJ141" s="7">
        <f>MJ5/Data!$B4*Data!$B6/Data!$B13/Data!$B25*Data!$B24</f>
        <v>2.1124999999999998E-2</v>
      </c>
      <c r="MK141" s="7">
        <f>MK5/Data!$B4*Data!$B6/Data!$B13/Data!$B25*Data!$B24</f>
        <v>2.1138888888888891E-2</v>
      </c>
      <c r="ML141" s="7">
        <f>ML5/Data!$B4*Data!$B6/Data!$B13/Data!$B25*Data!$B24</f>
        <v>2.1152777777777781E-2</v>
      </c>
      <c r="MM141" s="7">
        <f>MM5/Data!$B4*Data!$B6/Data!$B13/Data!$B25*Data!$B24</f>
        <v>2.1166666666666667E-2</v>
      </c>
      <c r="MN141" s="7">
        <f>MN5/Data!$B4*Data!$B6/Data!$B13/Data!$B25*Data!$B24</f>
        <v>2.118055555555556E-2</v>
      </c>
      <c r="MO141" s="7">
        <f>MO5/Data!$B4*Data!$B6/Data!$B13/Data!$B25*Data!$B24</f>
        <v>2.1194444444444446E-2</v>
      </c>
      <c r="MP141" s="7">
        <f>MP5/Data!$B4*Data!$B6/Data!$B13/Data!$B25*Data!$B24</f>
        <v>2.1208333333333333E-2</v>
      </c>
      <c r="MQ141" s="7">
        <f>MQ5/Data!$B4*Data!$B6/Data!$B13/Data!$B25*Data!$B24</f>
        <v>2.1222222222222222E-2</v>
      </c>
      <c r="MR141" s="7">
        <f>MR5/Data!$B4*Data!$B6/Data!$B13/Data!$B25*Data!$B24</f>
        <v>2.1236111111111108E-2</v>
      </c>
      <c r="MS141" s="7">
        <f>MS5/Data!$B4*Data!$B6/Data!$B13/Data!$B25*Data!$B24</f>
        <v>2.1250000000000002E-2</v>
      </c>
      <c r="MT141" s="7">
        <f>MT5/Data!$B4*Data!$B6/Data!$B13/Data!$B25*Data!$B24</f>
        <v>2.1263888888888891E-2</v>
      </c>
      <c r="MU141" s="7">
        <f>MU5/Data!$B4*Data!$B6/Data!$B13/Data!$B25*Data!$B24</f>
        <v>2.1277777777777777E-2</v>
      </c>
      <c r="MV141" s="7">
        <f>MV5/Data!$B4*Data!$B6/Data!$B13/Data!$B25*Data!$B24</f>
        <v>2.1291666666666671E-2</v>
      </c>
      <c r="MW141" s="7">
        <f>MW5/Data!$B4*Data!$B6/Data!$B13/Data!$B25*Data!$B24</f>
        <v>2.1305555555555557E-2</v>
      </c>
      <c r="MX141" s="7">
        <f>MX5/Data!$B4*Data!$B6/Data!$B13/Data!$B25*Data!$B24</f>
        <v>2.1319444444444443E-2</v>
      </c>
      <c r="MY141" s="7">
        <f>MY5/Data!$B4*Data!$B6/Data!$B13/Data!$B25*Data!$B24</f>
        <v>2.1333333333333333E-2</v>
      </c>
      <c r="MZ141" s="7">
        <f>MZ5/Data!$B4*Data!$B6/Data!$B13/Data!$B25*Data!$B24</f>
        <v>2.1347222222222219E-2</v>
      </c>
      <c r="NA141" s="7">
        <f>NA5/Data!$B4*Data!$B6/Data!$B13/Data!$B25*Data!$B24</f>
        <v>2.1361111111111112E-2</v>
      </c>
      <c r="NB141" s="7">
        <f>NB5/Data!$B4*Data!$B6/Data!$B13/Data!$B25*Data!$B24</f>
        <v>2.1375000000000002E-2</v>
      </c>
      <c r="NC141" s="7">
        <f>NC5/Data!$B4*Data!$B6/Data!$B13/Data!$B25*Data!$B24</f>
        <v>2.1388888888888888E-2</v>
      </c>
      <c r="ND141" s="7">
        <f>ND5/Data!$B4*Data!$B6/Data!$B13/Data!$B25*Data!$B24</f>
        <v>2.1402777777777781E-2</v>
      </c>
      <c r="NE141" s="7">
        <f>NE5/Data!$B4*Data!$B6/Data!$B13/Data!$B25*Data!$B24</f>
        <v>2.1416666666666667E-2</v>
      </c>
      <c r="NF141" s="7">
        <f>NF5/Data!$B4*Data!$B6/Data!$B13/Data!$B25*Data!$B24</f>
        <v>2.1430555555555557E-2</v>
      </c>
      <c r="NG141" s="7">
        <f>NG5/Data!$B4*Data!$B6/Data!$B13/Data!$B25*Data!$B24</f>
        <v>2.1444444444444443E-2</v>
      </c>
      <c r="NH141" s="7">
        <f>NH5/Data!$B4*Data!$B6/Data!$B13/Data!$B25*Data!$B24</f>
        <v>2.1458333333333329E-2</v>
      </c>
      <c r="NI141" s="7">
        <f>NI5/Data!$B4*Data!$B6/Data!$B13/Data!$B25*Data!$B24</f>
        <v>2.1472222222222222E-2</v>
      </c>
    </row>
    <row r="142" spans="1:373" ht="15">
      <c r="B142" s="8" t="s">
        <v>208</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s="1">
        <v>0</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0</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0</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0</v>
      </c>
      <c r="JO142" s="1">
        <v>0</v>
      </c>
      <c r="JP142" s="1">
        <v>0</v>
      </c>
      <c r="JQ142" s="1">
        <v>0</v>
      </c>
      <c r="JR142" s="1">
        <v>0</v>
      </c>
      <c r="JS142" s="1">
        <v>0</v>
      </c>
      <c r="JT142" s="1">
        <v>0</v>
      </c>
      <c r="JU142" s="1">
        <v>0</v>
      </c>
      <c r="JV142" s="1">
        <v>0</v>
      </c>
      <c r="JW142" s="1">
        <v>0</v>
      </c>
      <c r="JX142" s="1">
        <v>0</v>
      </c>
      <c r="JY142" s="1">
        <v>0</v>
      </c>
      <c r="JZ142" s="1">
        <v>0</v>
      </c>
      <c r="KA142" s="1">
        <v>0</v>
      </c>
      <c r="KB142" s="1">
        <v>0</v>
      </c>
      <c r="KC142" s="1">
        <v>0</v>
      </c>
      <c r="KD142" s="1">
        <v>0</v>
      </c>
      <c r="KE142" s="1">
        <v>0</v>
      </c>
      <c r="KF142" s="1">
        <v>0</v>
      </c>
      <c r="KG142" s="1">
        <v>0</v>
      </c>
      <c r="KH142" s="1">
        <v>0</v>
      </c>
      <c r="KI142" s="1">
        <v>0</v>
      </c>
      <c r="KJ142" s="1">
        <v>0</v>
      </c>
      <c r="KK142" s="1">
        <v>0</v>
      </c>
      <c r="KL142" s="1">
        <v>0</v>
      </c>
      <c r="KM142" s="1">
        <v>0</v>
      </c>
      <c r="KN142" s="1">
        <v>0</v>
      </c>
      <c r="KO142" s="1">
        <v>0</v>
      </c>
      <c r="KP142" s="1">
        <v>0</v>
      </c>
      <c r="KQ142" s="1">
        <v>0</v>
      </c>
      <c r="KR142" s="1">
        <v>0</v>
      </c>
      <c r="KS142" s="1">
        <v>0</v>
      </c>
      <c r="KT142" s="1">
        <v>0</v>
      </c>
      <c r="KU142" s="1">
        <v>0</v>
      </c>
      <c r="KV142" s="1">
        <v>0</v>
      </c>
      <c r="KW142" s="1">
        <v>0</v>
      </c>
      <c r="KX142" s="1">
        <v>0</v>
      </c>
      <c r="KY142" s="1">
        <v>0</v>
      </c>
      <c r="KZ142" s="1">
        <v>0</v>
      </c>
      <c r="LA142" s="1">
        <v>0</v>
      </c>
      <c r="LB142" s="1">
        <v>0</v>
      </c>
      <c r="LC142" s="1">
        <v>0</v>
      </c>
      <c r="LD142" s="1">
        <v>0</v>
      </c>
      <c r="LE142" s="1">
        <v>0</v>
      </c>
      <c r="LF142" s="1">
        <v>0</v>
      </c>
      <c r="LG142" s="1">
        <v>0</v>
      </c>
      <c r="LH142" s="1">
        <v>0</v>
      </c>
      <c r="LI142" s="1">
        <v>0</v>
      </c>
      <c r="LJ142" s="1">
        <v>0</v>
      </c>
      <c r="LK142" s="1">
        <v>0</v>
      </c>
      <c r="LL142" s="1">
        <v>0</v>
      </c>
      <c r="LM142" s="1">
        <v>0</v>
      </c>
      <c r="LN142" s="1">
        <v>0</v>
      </c>
      <c r="LO142" s="1">
        <v>0</v>
      </c>
      <c r="LP142" s="1">
        <v>0</v>
      </c>
      <c r="LQ142" s="1">
        <v>0</v>
      </c>
      <c r="LR142" s="1">
        <v>0</v>
      </c>
      <c r="LS142" s="1">
        <v>0</v>
      </c>
      <c r="LT142" s="1">
        <v>0</v>
      </c>
      <c r="LU142" s="1">
        <v>0</v>
      </c>
      <c r="LV142" s="1">
        <v>0</v>
      </c>
      <c r="LW142" s="1">
        <v>0</v>
      </c>
      <c r="LX142" s="1">
        <v>0</v>
      </c>
      <c r="LY142" s="1">
        <v>0</v>
      </c>
      <c r="LZ142" s="1">
        <v>0</v>
      </c>
      <c r="MA142" s="1">
        <v>0</v>
      </c>
      <c r="MB142" s="1">
        <v>0</v>
      </c>
      <c r="MC142" s="1">
        <v>0</v>
      </c>
      <c r="MD142" s="1">
        <v>0</v>
      </c>
      <c r="ME142" s="1">
        <v>0</v>
      </c>
      <c r="MF142" s="1">
        <v>0</v>
      </c>
      <c r="MG142" s="1">
        <v>0</v>
      </c>
      <c r="MH142" s="1">
        <v>0</v>
      </c>
      <c r="MI142" s="1">
        <v>0</v>
      </c>
      <c r="MJ142" s="1">
        <v>0</v>
      </c>
      <c r="MK142" s="1">
        <v>0</v>
      </c>
      <c r="ML142" s="1">
        <v>0</v>
      </c>
      <c r="MM142" s="1">
        <v>0</v>
      </c>
      <c r="MN142" s="1">
        <v>0</v>
      </c>
      <c r="MO142" s="1">
        <v>0</v>
      </c>
      <c r="MP142" s="1">
        <v>0</v>
      </c>
      <c r="MQ142" s="1">
        <v>0</v>
      </c>
      <c r="MR142" s="1">
        <v>0</v>
      </c>
      <c r="MS142" s="1">
        <v>0</v>
      </c>
      <c r="MT142" s="1">
        <v>0</v>
      </c>
      <c r="MU142" s="1">
        <v>0</v>
      </c>
      <c r="MV142" s="1">
        <v>0</v>
      </c>
      <c r="MW142" s="1">
        <v>0</v>
      </c>
      <c r="MX142" s="1">
        <v>0</v>
      </c>
      <c r="MY142" s="1">
        <v>0</v>
      </c>
      <c r="MZ142" s="1">
        <v>0</v>
      </c>
      <c r="NA142" s="1">
        <v>0</v>
      </c>
      <c r="NB142" s="1">
        <v>0</v>
      </c>
      <c r="NC142" s="1">
        <v>0</v>
      </c>
      <c r="ND142" s="1">
        <v>0</v>
      </c>
      <c r="NE142" s="1">
        <v>0</v>
      </c>
      <c r="NF142" s="1">
        <v>0</v>
      </c>
      <c r="NG142" s="1">
        <v>0</v>
      </c>
      <c r="NH142" s="1">
        <v>0</v>
      </c>
      <c r="NI142" s="1">
        <v>0</v>
      </c>
    </row>
    <row r="143" spans="1:373" ht="15">
      <c r="B143" s="8" t="s">
        <v>1270</v>
      </c>
      <c r="C143" s="1">
        <v>0.25</v>
      </c>
      <c r="D143" s="1">
        <v>0.25</v>
      </c>
      <c r="E143" s="1">
        <v>0.25</v>
      </c>
      <c r="F143" s="1">
        <v>0.25</v>
      </c>
      <c r="G143" s="1">
        <v>0.25</v>
      </c>
      <c r="H143" s="1">
        <v>0.25</v>
      </c>
      <c r="I143" s="1">
        <v>0.25</v>
      </c>
      <c r="J143" s="1">
        <v>0.25</v>
      </c>
      <c r="K143" s="1">
        <v>0.25</v>
      </c>
      <c r="L143" s="1">
        <v>0.25</v>
      </c>
      <c r="M143" s="1">
        <v>0.25</v>
      </c>
      <c r="N143" s="1">
        <v>0.25</v>
      </c>
      <c r="O143" s="1">
        <v>0.25</v>
      </c>
      <c r="P143" s="1">
        <v>0.25</v>
      </c>
      <c r="Q143" s="1">
        <v>0.25</v>
      </c>
      <c r="R143" s="1">
        <v>0.25</v>
      </c>
      <c r="S143" s="1">
        <v>0.25</v>
      </c>
      <c r="T143" s="1">
        <v>0.25</v>
      </c>
      <c r="U143" s="1">
        <v>0.25</v>
      </c>
      <c r="V143" s="1">
        <v>0.25</v>
      </c>
      <c r="W143" s="1">
        <v>0.25</v>
      </c>
      <c r="X143" s="1">
        <v>0.25</v>
      </c>
      <c r="Y143" s="1">
        <v>0.25</v>
      </c>
      <c r="Z143" s="1">
        <v>0.25</v>
      </c>
      <c r="AA143" s="1">
        <v>0.25</v>
      </c>
      <c r="AB143" s="1">
        <v>0.25</v>
      </c>
      <c r="AC143" s="1">
        <v>0.25</v>
      </c>
      <c r="AD143" s="1">
        <v>0.25</v>
      </c>
      <c r="AE143" s="1">
        <v>0.25</v>
      </c>
      <c r="AF143" s="1">
        <v>0.25</v>
      </c>
      <c r="AG143" s="1">
        <v>0.25</v>
      </c>
      <c r="AH143" s="1">
        <v>0.25</v>
      </c>
      <c r="AI143" s="1">
        <v>0.25</v>
      </c>
      <c r="AJ143" s="1">
        <v>0.25</v>
      </c>
      <c r="AK143" s="1">
        <v>0.25</v>
      </c>
      <c r="AL143" s="1">
        <v>0.25</v>
      </c>
      <c r="AM143" s="1">
        <v>0.25</v>
      </c>
      <c r="AN143" s="1">
        <v>0.25</v>
      </c>
      <c r="AO143" s="1">
        <v>0.25</v>
      </c>
      <c r="AP143" s="1">
        <v>0.25</v>
      </c>
      <c r="AQ143" s="1">
        <v>0.25</v>
      </c>
      <c r="AR143" s="1">
        <v>0.25</v>
      </c>
      <c r="AS143" s="1">
        <v>0.25</v>
      </c>
      <c r="AT143" s="1">
        <v>0.25</v>
      </c>
      <c r="AU143" s="1">
        <v>0.25</v>
      </c>
      <c r="AV143" s="1">
        <v>0.25</v>
      </c>
      <c r="AW143" s="1">
        <v>0.25</v>
      </c>
      <c r="AX143" s="1">
        <v>0.25</v>
      </c>
      <c r="AY143" s="1">
        <v>0.25</v>
      </c>
      <c r="AZ143" s="1">
        <v>0.25</v>
      </c>
      <c r="BA143" s="1">
        <v>0.25</v>
      </c>
      <c r="BB143" s="1">
        <v>0.25</v>
      </c>
      <c r="BC143" s="1">
        <v>0.25</v>
      </c>
      <c r="BD143" s="1">
        <v>0.25</v>
      </c>
      <c r="BE143" s="1">
        <v>0.25</v>
      </c>
      <c r="BF143" s="1">
        <v>0.25</v>
      </c>
      <c r="BG143" s="1">
        <v>0.25</v>
      </c>
      <c r="BH143" s="1">
        <v>0.25</v>
      </c>
      <c r="BI143" s="1">
        <v>0.25</v>
      </c>
      <c r="BJ143" s="1">
        <v>0.25</v>
      </c>
      <c r="BK143" s="1">
        <v>0.25</v>
      </c>
      <c r="BL143" s="1">
        <v>0.25</v>
      </c>
      <c r="BM143" s="1">
        <v>0.25</v>
      </c>
      <c r="BN143" s="1">
        <v>0.25</v>
      </c>
      <c r="BO143" s="1">
        <v>0.25</v>
      </c>
      <c r="BP143" s="1">
        <v>0.25</v>
      </c>
      <c r="BQ143" s="1">
        <v>0.25</v>
      </c>
      <c r="BR143" s="1">
        <v>0.25</v>
      </c>
      <c r="BS143" s="1">
        <v>0.25</v>
      </c>
      <c r="BT143" s="1">
        <v>0.25</v>
      </c>
      <c r="BU143" s="1">
        <v>0.25</v>
      </c>
      <c r="BV143" s="1">
        <v>0.25</v>
      </c>
      <c r="BW143" s="1">
        <v>0.25</v>
      </c>
      <c r="BX143" s="1">
        <v>0.25</v>
      </c>
      <c r="BY143" s="1">
        <v>0.25</v>
      </c>
      <c r="BZ143" s="1">
        <v>0.25</v>
      </c>
      <c r="CA143" s="1">
        <v>0.25</v>
      </c>
      <c r="CB143" s="1">
        <v>0.25</v>
      </c>
      <c r="CC143" s="1">
        <v>0.25</v>
      </c>
      <c r="CD143" s="1">
        <v>0.25</v>
      </c>
      <c r="CE143" s="1">
        <v>0.25</v>
      </c>
      <c r="CF143" s="1">
        <v>0.25</v>
      </c>
      <c r="CG143" s="1">
        <v>0.25</v>
      </c>
      <c r="CH143" s="1">
        <v>0.25</v>
      </c>
      <c r="CI143" s="1">
        <v>0.25</v>
      </c>
      <c r="CJ143" s="1">
        <v>0.25</v>
      </c>
      <c r="CK143" s="1">
        <v>0.25</v>
      </c>
      <c r="CL143" s="1">
        <v>0.25</v>
      </c>
      <c r="CM143" s="1">
        <v>0.25</v>
      </c>
      <c r="CN143" s="1">
        <v>0.25</v>
      </c>
      <c r="CO143" s="1">
        <v>0.25</v>
      </c>
      <c r="CP143" s="1">
        <v>0.25</v>
      </c>
      <c r="CQ143" s="1">
        <v>0.25</v>
      </c>
      <c r="CR143" s="1">
        <v>0.25</v>
      </c>
      <c r="CS143" s="1">
        <v>0.25</v>
      </c>
      <c r="CT143" s="1">
        <v>0.25</v>
      </c>
      <c r="CU143" s="1">
        <v>0.25</v>
      </c>
      <c r="CV143" s="1">
        <v>0.25</v>
      </c>
      <c r="CW143" s="1">
        <v>0.25</v>
      </c>
      <c r="CX143" s="1">
        <v>0.25</v>
      </c>
      <c r="CY143" s="1">
        <v>0.25</v>
      </c>
      <c r="CZ143" s="1">
        <v>0.25</v>
      </c>
      <c r="DA143" s="1">
        <v>0.25</v>
      </c>
      <c r="DB143" s="1">
        <v>0</v>
      </c>
      <c r="DC143" s="1">
        <v>0</v>
      </c>
      <c r="DD143" s="1">
        <v>0.25</v>
      </c>
      <c r="DE143" s="1">
        <v>0.25</v>
      </c>
      <c r="DF143" s="1">
        <v>0.25</v>
      </c>
      <c r="DG143" s="1">
        <v>0.25</v>
      </c>
      <c r="DH143" s="1">
        <v>0.25</v>
      </c>
      <c r="DI143" s="1">
        <v>0.25</v>
      </c>
      <c r="DJ143" s="1">
        <v>0</v>
      </c>
      <c r="DK143" s="1">
        <v>0.25</v>
      </c>
      <c r="DL143" s="1">
        <v>0.25</v>
      </c>
      <c r="DM143" s="1">
        <v>0.25</v>
      </c>
      <c r="DN143" s="1">
        <v>0.25</v>
      </c>
      <c r="DO143" s="1">
        <v>0.25</v>
      </c>
      <c r="DP143" s="1">
        <v>0.25</v>
      </c>
      <c r="DQ143" s="1">
        <v>0.25</v>
      </c>
      <c r="DR143" s="1">
        <v>0.25</v>
      </c>
      <c r="DS143" s="1">
        <v>0.25</v>
      </c>
      <c r="DT143" s="1">
        <v>0.25</v>
      </c>
      <c r="DU143" s="1">
        <v>0.25</v>
      </c>
      <c r="DV143" s="1">
        <v>0.25</v>
      </c>
      <c r="DW143" s="1">
        <v>0.25</v>
      </c>
      <c r="DX143" s="1">
        <v>0.25</v>
      </c>
      <c r="DY143" s="1">
        <v>0.25</v>
      </c>
      <c r="DZ143" s="1">
        <v>0.25</v>
      </c>
      <c r="EA143" s="1">
        <v>0.25</v>
      </c>
      <c r="EB143" s="1">
        <v>0.25</v>
      </c>
      <c r="EC143" s="1">
        <v>0.25</v>
      </c>
      <c r="ED143" s="1">
        <v>0.25</v>
      </c>
      <c r="EE143" s="1">
        <v>0.25</v>
      </c>
      <c r="EF143" s="1">
        <v>0.25</v>
      </c>
      <c r="EG143" s="1">
        <v>0.25</v>
      </c>
      <c r="EH143" s="1">
        <v>0.25</v>
      </c>
      <c r="EI143" s="1">
        <v>0.25</v>
      </c>
      <c r="EJ143" s="1">
        <v>0.25</v>
      </c>
      <c r="EK143" s="1">
        <v>0.25</v>
      </c>
      <c r="EL143" s="1">
        <v>0.25</v>
      </c>
      <c r="EM143" s="1">
        <v>0.25</v>
      </c>
      <c r="EN143" s="1">
        <v>0.25</v>
      </c>
      <c r="EO143" s="1">
        <v>0.25</v>
      </c>
      <c r="EP143" s="1">
        <v>0.25</v>
      </c>
      <c r="EQ143" s="1">
        <v>0.25</v>
      </c>
      <c r="ER143" s="1">
        <v>0.25</v>
      </c>
      <c r="ES143" s="1">
        <v>0.25</v>
      </c>
      <c r="ET143" s="1">
        <v>0.25</v>
      </c>
      <c r="EU143" s="1">
        <v>0.25</v>
      </c>
      <c r="EV143" s="1">
        <v>0.25</v>
      </c>
      <c r="EW143" s="1">
        <v>0.25</v>
      </c>
      <c r="EX143" s="1">
        <v>0.25</v>
      </c>
      <c r="EY143" s="1">
        <v>0.25</v>
      </c>
      <c r="EZ143" s="1">
        <v>0.25</v>
      </c>
      <c r="FA143" s="1">
        <v>0.25</v>
      </c>
      <c r="FB143" s="1">
        <v>0.25</v>
      </c>
      <c r="FC143" s="1">
        <v>0.25</v>
      </c>
      <c r="FD143" s="1">
        <v>0.25</v>
      </c>
      <c r="FE143" s="1">
        <v>0.25</v>
      </c>
      <c r="FF143" s="1">
        <v>0.25</v>
      </c>
      <c r="FG143" s="1">
        <v>0.25</v>
      </c>
      <c r="FH143" s="1">
        <v>0.25</v>
      </c>
      <c r="FI143" s="1">
        <v>0.25</v>
      </c>
      <c r="FJ143" s="1">
        <v>0.25</v>
      </c>
      <c r="FK143" s="1">
        <v>0.25</v>
      </c>
      <c r="FL143" s="1">
        <v>0.25</v>
      </c>
      <c r="FM143" s="1">
        <v>0.25</v>
      </c>
      <c r="FN143" s="1">
        <v>0.25</v>
      </c>
      <c r="FO143" s="1">
        <v>0.25</v>
      </c>
      <c r="FP143" s="1">
        <v>0.25</v>
      </c>
      <c r="FQ143" s="1">
        <v>0.25</v>
      </c>
      <c r="FR143" s="1">
        <v>0.25</v>
      </c>
      <c r="FS143" s="1">
        <v>0.25</v>
      </c>
      <c r="FT143" s="1">
        <v>0.25</v>
      </c>
      <c r="FU143" s="1">
        <v>0.25</v>
      </c>
      <c r="FV143" s="1">
        <v>0.25</v>
      </c>
      <c r="FW143" s="1">
        <v>0.25</v>
      </c>
      <c r="FX143" s="1">
        <v>0.25</v>
      </c>
      <c r="FY143" s="1">
        <v>0.25</v>
      </c>
      <c r="FZ143" s="1">
        <v>0.25</v>
      </c>
      <c r="GA143" s="1">
        <v>0.25</v>
      </c>
      <c r="GB143" s="1">
        <v>0.25</v>
      </c>
      <c r="GC143" s="1">
        <v>0.25</v>
      </c>
      <c r="GD143" s="1">
        <v>0.25</v>
      </c>
      <c r="GE143" s="1">
        <v>0.25</v>
      </c>
      <c r="GF143" s="1">
        <v>0.25</v>
      </c>
      <c r="GG143" s="1">
        <v>0.25</v>
      </c>
      <c r="GH143" s="1">
        <v>0.25</v>
      </c>
      <c r="GI143" s="1">
        <v>0.25</v>
      </c>
      <c r="GJ143" s="1">
        <v>0.25</v>
      </c>
      <c r="GK143" s="1">
        <v>0.25</v>
      </c>
      <c r="GL143" s="1">
        <v>0.25</v>
      </c>
      <c r="GM143" s="1">
        <v>0.25</v>
      </c>
      <c r="GN143" s="1">
        <v>0.25</v>
      </c>
      <c r="GO143" s="1">
        <v>0.25</v>
      </c>
      <c r="GP143" s="1">
        <v>0.25</v>
      </c>
      <c r="GQ143" s="1">
        <v>0.25</v>
      </c>
      <c r="GR143" s="1">
        <v>0.25</v>
      </c>
      <c r="GS143" s="1">
        <v>0.25</v>
      </c>
      <c r="GT143" s="1">
        <v>0.25</v>
      </c>
      <c r="GU143" s="1">
        <v>0.25</v>
      </c>
      <c r="GV143" s="1">
        <v>0.25</v>
      </c>
      <c r="GW143" s="1">
        <v>0.25</v>
      </c>
      <c r="GX143" s="1">
        <v>0.25</v>
      </c>
      <c r="GY143" s="1">
        <v>0.25</v>
      </c>
      <c r="GZ143" s="1">
        <v>0.25</v>
      </c>
      <c r="HA143" s="1">
        <v>0.25</v>
      </c>
      <c r="HB143" s="1">
        <v>0.25</v>
      </c>
      <c r="HC143" s="1">
        <v>0.25</v>
      </c>
      <c r="HD143" s="1">
        <v>0.25</v>
      </c>
      <c r="HE143" s="1">
        <v>0.25</v>
      </c>
      <c r="HF143" s="1">
        <v>0.25</v>
      </c>
      <c r="HG143" s="1">
        <v>0.25</v>
      </c>
      <c r="HH143" s="1">
        <v>0.25</v>
      </c>
      <c r="HI143" s="1">
        <v>0.25</v>
      </c>
      <c r="HJ143" s="1">
        <v>0.25</v>
      </c>
      <c r="HK143" s="1">
        <v>0.25</v>
      </c>
      <c r="HL143" s="1">
        <v>0.25</v>
      </c>
      <c r="HM143" s="1">
        <v>0.25</v>
      </c>
      <c r="HN143" s="1">
        <v>0.25</v>
      </c>
      <c r="HO143" s="1">
        <v>0.25</v>
      </c>
      <c r="HP143" s="1">
        <v>0.25</v>
      </c>
      <c r="HQ143" s="1">
        <v>0.25</v>
      </c>
      <c r="HR143" s="1">
        <v>0.25</v>
      </c>
      <c r="HS143" s="1">
        <v>0.25</v>
      </c>
      <c r="HT143" s="1">
        <v>0.25</v>
      </c>
      <c r="HU143" s="1">
        <v>0.25</v>
      </c>
      <c r="HV143" s="1">
        <v>0.25</v>
      </c>
      <c r="HW143" s="1">
        <v>0.25</v>
      </c>
      <c r="HX143" s="1">
        <v>0.25</v>
      </c>
      <c r="HY143" s="1">
        <v>0.25</v>
      </c>
      <c r="HZ143" s="1">
        <v>0.25</v>
      </c>
      <c r="IA143" s="1">
        <v>0.25</v>
      </c>
      <c r="IB143" s="1">
        <v>0.25</v>
      </c>
      <c r="IC143" s="1">
        <v>0.25</v>
      </c>
      <c r="ID143" s="1">
        <v>0.25</v>
      </c>
      <c r="IE143" s="1">
        <v>0.25</v>
      </c>
      <c r="IF143" s="1">
        <v>0.25</v>
      </c>
      <c r="IG143" s="1">
        <v>0.25</v>
      </c>
      <c r="IH143" s="1">
        <v>0.25</v>
      </c>
      <c r="II143" s="1">
        <v>0.25</v>
      </c>
      <c r="IJ143" s="1">
        <v>0.25</v>
      </c>
      <c r="IK143" s="1">
        <v>0.25</v>
      </c>
      <c r="IL143" s="1">
        <v>0.25</v>
      </c>
      <c r="IM143" s="1">
        <v>0.25</v>
      </c>
      <c r="IN143" s="1">
        <v>0.25</v>
      </c>
      <c r="IO143" s="1">
        <v>0.25</v>
      </c>
      <c r="IP143" s="1">
        <v>0.25</v>
      </c>
      <c r="IQ143" s="1">
        <v>0.25</v>
      </c>
      <c r="IR143" s="1">
        <v>0.25</v>
      </c>
      <c r="IS143" s="1">
        <v>0.25</v>
      </c>
      <c r="IT143" s="1">
        <v>0.25</v>
      </c>
      <c r="IU143" s="1">
        <v>0.25</v>
      </c>
      <c r="IV143" s="1">
        <v>0.25</v>
      </c>
      <c r="IW143" s="1">
        <v>0.25</v>
      </c>
      <c r="IX143" s="1">
        <v>0.25</v>
      </c>
      <c r="IY143" s="1">
        <v>0.25</v>
      </c>
      <c r="IZ143" s="1">
        <v>0.25</v>
      </c>
      <c r="JA143" s="1">
        <v>0.25</v>
      </c>
      <c r="JB143" s="1">
        <v>0.25</v>
      </c>
      <c r="JC143" s="1">
        <v>0.25</v>
      </c>
      <c r="JD143" s="1">
        <v>0.25</v>
      </c>
      <c r="JE143" s="1">
        <v>0.25</v>
      </c>
      <c r="JF143" s="1">
        <v>0.25</v>
      </c>
      <c r="JG143" s="1">
        <v>0.25</v>
      </c>
      <c r="JH143" s="1">
        <v>0.25</v>
      </c>
      <c r="JI143" s="1">
        <v>0.25</v>
      </c>
      <c r="JJ143" s="1">
        <v>0.25</v>
      </c>
      <c r="JK143" s="1">
        <v>0.25</v>
      </c>
      <c r="JL143" s="1">
        <v>0.25</v>
      </c>
      <c r="JM143" s="1">
        <v>0.25</v>
      </c>
      <c r="JN143" s="1">
        <v>0.25</v>
      </c>
      <c r="JO143" s="1">
        <v>0.25</v>
      </c>
      <c r="JP143" s="1">
        <v>0.25</v>
      </c>
      <c r="JQ143" s="1">
        <v>0.25</v>
      </c>
      <c r="JR143" s="1">
        <v>0.25</v>
      </c>
      <c r="JS143" s="1">
        <v>0.25</v>
      </c>
      <c r="JT143" s="1">
        <v>0.25</v>
      </c>
      <c r="JU143" s="1">
        <v>0.25</v>
      </c>
      <c r="JV143" s="1">
        <v>0.25</v>
      </c>
      <c r="JW143" s="1">
        <v>0.25</v>
      </c>
      <c r="JX143" s="1">
        <v>0.25</v>
      </c>
      <c r="JY143" s="1">
        <v>0.25</v>
      </c>
      <c r="JZ143" s="1">
        <v>0.25</v>
      </c>
      <c r="KA143" s="1">
        <v>0.25</v>
      </c>
      <c r="KB143" s="1">
        <v>0.25</v>
      </c>
      <c r="KC143" s="1">
        <v>0.25</v>
      </c>
      <c r="KD143" s="1">
        <v>0.25</v>
      </c>
      <c r="KE143" s="1">
        <v>0.25</v>
      </c>
      <c r="KF143" s="1">
        <v>0.25</v>
      </c>
      <c r="KG143" s="1">
        <v>0.25</v>
      </c>
      <c r="KH143" s="1">
        <v>0.25</v>
      </c>
      <c r="KI143" s="1">
        <v>0.25</v>
      </c>
      <c r="KJ143" s="1">
        <v>0.25</v>
      </c>
      <c r="KK143" s="1">
        <v>0.25</v>
      </c>
      <c r="KL143" s="1">
        <v>0.25</v>
      </c>
      <c r="KM143" s="1">
        <v>0.25</v>
      </c>
      <c r="KN143" s="1">
        <v>0.25</v>
      </c>
      <c r="KO143" s="1">
        <v>0.25</v>
      </c>
      <c r="KP143" s="1">
        <v>0.25</v>
      </c>
      <c r="KQ143" s="1">
        <v>0.25</v>
      </c>
      <c r="KR143" s="1">
        <v>0.25</v>
      </c>
      <c r="KS143" s="1">
        <v>0.25</v>
      </c>
      <c r="KT143" s="1">
        <v>0.25</v>
      </c>
      <c r="KU143" s="1">
        <v>0.25</v>
      </c>
      <c r="KV143" s="1">
        <v>0.25</v>
      </c>
      <c r="KW143" s="1">
        <v>0.25</v>
      </c>
      <c r="KX143" s="1">
        <v>0.25</v>
      </c>
      <c r="KY143" s="1">
        <v>0.25</v>
      </c>
      <c r="KZ143" s="1">
        <v>0.25</v>
      </c>
      <c r="LA143" s="1">
        <v>0.25</v>
      </c>
      <c r="LB143" s="1">
        <v>0.25</v>
      </c>
      <c r="LC143" s="1">
        <v>0.25</v>
      </c>
      <c r="LD143" s="1">
        <v>0.25</v>
      </c>
      <c r="LE143" s="1">
        <v>0.25</v>
      </c>
      <c r="LF143" s="1">
        <v>0.25</v>
      </c>
      <c r="LG143" s="1">
        <v>0.25</v>
      </c>
      <c r="LH143" s="1">
        <v>0.25</v>
      </c>
      <c r="LI143" s="1">
        <v>0.25</v>
      </c>
      <c r="LJ143" s="1">
        <v>0.25</v>
      </c>
      <c r="LK143" s="1">
        <v>0.25</v>
      </c>
      <c r="LL143" s="1">
        <v>0.25</v>
      </c>
      <c r="LM143" s="1">
        <v>0.25</v>
      </c>
      <c r="LN143" s="1">
        <v>0.25</v>
      </c>
      <c r="LO143" s="1">
        <v>0.25</v>
      </c>
      <c r="LP143" s="1">
        <v>0.25</v>
      </c>
      <c r="LQ143" s="1">
        <v>0.25</v>
      </c>
      <c r="LR143" s="1">
        <v>0.25</v>
      </c>
      <c r="LS143" s="1">
        <v>0.25</v>
      </c>
      <c r="LT143" s="1">
        <v>0.25</v>
      </c>
      <c r="LU143" s="1">
        <v>0.25</v>
      </c>
      <c r="LV143" s="1">
        <v>0.25</v>
      </c>
      <c r="LW143" s="1">
        <v>0.25</v>
      </c>
      <c r="LX143" s="1">
        <v>0.25</v>
      </c>
      <c r="LY143" s="1">
        <v>0.25</v>
      </c>
      <c r="LZ143" s="1">
        <v>0.25</v>
      </c>
      <c r="MA143" s="1">
        <v>0.25</v>
      </c>
      <c r="MB143" s="1">
        <v>0.25</v>
      </c>
      <c r="MC143" s="1">
        <v>0.25</v>
      </c>
      <c r="MD143" s="1">
        <v>0.25</v>
      </c>
      <c r="ME143" s="1">
        <v>0.25</v>
      </c>
      <c r="MF143" s="1">
        <v>0.25</v>
      </c>
      <c r="MG143" s="1">
        <v>0.25</v>
      </c>
      <c r="MH143" s="1">
        <v>0.25</v>
      </c>
      <c r="MI143" s="1">
        <v>0.25</v>
      </c>
      <c r="MJ143" s="1">
        <v>0.25</v>
      </c>
      <c r="MK143" s="1">
        <v>0.25</v>
      </c>
      <c r="ML143" s="1">
        <v>0.25</v>
      </c>
      <c r="MM143" s="1">
        <v>0.25</v>
      </c>
      <c r="MN143" s="1">
        <v>0.25</v>
      </c>
      <c r="MO143" s="1">
        <v>0.25</v>
      </c>
      <c r="MP143" s="1">
        <v>0.25</v>
      </c>
      <c r="MQ143" s="1">
        <v>0.25</v>
      </c>
      <c r="MR143" s="1">
        <v>0.25</v>
      </c>
      <c r="MS143" s="1">
        <v>0.25</v>
      </c>
      <c r="MT143" s="1">
        <v>0.25</v>
      </c>
      <c r="MU143" s="1">
        <v>0.25</v>
      </c>
      <c r="MV143" s="1">
        <v>0.25</v>
      </c>
      <c r="MW143" s="1">
        <v>0.25</v>
      </c>
      <c r="MX143" s="1">
        <v>0.25</v>
      </c>
      <c r="MY143" s="1">
        <v>0.25</v>
      </c>
      <c r="MZ143" s="1">
        <v>0.25</v>
      </c>
      <c r="NA143" s="1">
        <v>0.25</v>
      </c>
      <c r="NB143" s="1">
        <v>0.25</v>
      </c>
      <c r="NC143" s="1">
        <v>0.25</v>
      </c>
      <c r="ND143" s="1">
        <v>0.25</v>
      </c>
      <c r="NE143" s="1">
        <v>0.25</v>
      </c>
      <c r="NF143" s="1">
        <v>0.25</v>
      </c>
      <c r="NG143" s="1">
        <v>0.25</v>
      </c>
      <c r="NH143" s="1">
        <v>0.25</v>
      </c>
      <c r="NI143" s="1">
        <v>0.25</v>
      </c>
    </row>
    <row r="144" spans="1:373" ht="15">
      <c r="B144" s="8" t="s">
        <v>1264</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0</v>
      </c>
      <c r="AB144" s="1">
        <v>0</v>
      </c>
      <c r="AC144" s="1">
        <v>0</v>
      </c>
      <c r="AD144" s="1">
        <v>0</v>
      </c>
      <c r="AE144" s="1">
        <v>0</v>
      </c>
      <c r="AF144" s="1">
        <v>0</v>
      </c>
      <c r="AG144" s="1">
        <v>0</v>
      </c>
      <c r="AH144" s="1">
        <v>0</v>
      </c>
      <c r="AI144" s="1">
        <v>0</v>
      </c>
      <c r="AJ144" s="1">
        <v>0</v>
      </c>
      <c r="AK144" s="1">
        <v>0</v>
      </c>
      <c r="AL144" s="1">
        <v>0</v>
      </c>
      <c r="AM144" s="1">
        <v>0</v>
      </c>
      <c r="AN144" s="1">
        <v>0</v>
      </c>
      <c r="AO144" s="1">
        <v>0</v>
      </c>
      <c r="AP144" s="1">
        <v>0</v>
      </c>
      <c r="AQ144" s="1">
        <v>0</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0</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0</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0</v>
      </c>
      <c r="JO144" s="1">
        <v>0</v>
      </c>
      <c r="JP144" s="1">
        <v>0</v>
      </c>
      <c r="JQ144" s="1">
        <v>0</v>
      </c>
      <c r="JR144" s="1">
        <v>0</v>
      </c>
      <c r="JS144" s="1">
        <v>0</v>
      </c>
      <c r="JT144" s="1">
        <v>0</v>
      </c>
      <c r="JU144" s="1">
        <v>0</v>
      </c>
      <c r="JV144" s="1">
        <v>0</v>
      </c>
      <c r="JW144" s="1">
        <v>0</v>
      </c>
      <c r="JX144" s="1">
        <v>0</v>
      </c>
      <c r="JY144" s="1">
        <v>0</v>
      </c>
      <c r="JZ144" s="1">
        <v>0</v>
      </c>
      <c r="KA144" s="1">
        <v>0</v>
      </c>
      <c r="KB144" s="1">
        <v>0</v>
      </c>
      <c r="KC144" s="1">
        <v>0</v>
      </c>
      <c r="KD144" s="1">
        <v>0</v>
      </c>
      <c r="KE144" s="1">
        <v>0</v>
      </c>
      <c r="KF144" s="1">
        <v>0</v>
      </c>
      <c r="KG144" s="1">
        <v>0</v>
      </c>
      <c r="KH144" s="1">
        <v>0</v>
      </c>
      <c r="KI144" s="1">
        <v>0</v>
      </c>
      <c r="KJ144" s="1">
        <v>0</v>
      </c>
      <c r="KK144" s="1">
        <v>0</v>
      </c>
      <c r="KL144" s="1">
        <v>0</v>
      </c>
      <c r="KM144" s="1">
        <v>0</v>
      </c>
      <c r="KN144" s="1">
        <v>0</v>
      </c>
      <c r="KO144" s="1">
        <v>0</v>
      </c>
      <c r="KP144" s="1">
        <v>0</v>
      </c>
      <c r="KQ144" s="1">
        <v>0</v>
      </c>
      <c r="KR144" s="1">
        <v>0</v>
      </c>
      <c r="KS144" s="1">
        <v>0</v>
      </c>
      <c r="KT144" s="1">
        <v>0</v>
      </c>
      <c r="KU144" s="1">
        <v>0</v>
      </c>
      <c r="KV144" s="1">
        <v>0</v>
      </c>
      <c r="KW144" s="1">
        <v>0</v>
      </c>
      <c r="KX144" s="1">
        <v>0</v>
      </c>
      <c r="KY144" s="1">
        <v>0</v>
      </c>
      <c r="KZ144" s="1">
        <v>0</v>
      </c>
      <c r="LA144" s="1">
        <v>0</v>
      </c>
      <c r="LB144" s="1">
        <v>0</v>
      </c>
      <c r="LC144" s="1">
        <v>0</v>
      </c>
      <c r="LD144" s="1">
        <v>0</v>
      </c>
      <c r="LE144" s="1">
        <v>0</v>
      </c>
      <c r="LF144" s="1">
        <v>0</v>
      </c>
      <c r="LG144" s="1">
        <v>0</v>
      </c>
      <c r="LH144" s="1">
        <v>0</v>
      </c>
      <c r="LI144" s="1">
        <v>0</v>
      </c>
      <c r="LJ144" s="1">
        <v>0</v>
      </c>
      <c r="LK144" s="1">
        <v>0</v>
      </c>
      <c r="LL144" s="1">
        <v>0</v>
      </c>
      <c r="LM144" s="1">
        <v>0</v>
      </c>
      <c r="LN144" s="1">
        <v>0</v>
      </c>
      <c r="LO144" s="1">
        <v>0</v>
      </c>
      <c r="LP144" s="1">
        <v>0</v>
      </c>
      <c r="LQ144" s="1">
        <v>0</v>
      </c>
      <c r="LR144" s="1">
        <v>0</v>
      </c>
      <c r="LS144" s="1">
        <v>0</v>
      </c>
      <c r="LT144" s="1">
        <v>0</v>
      </c>
      <c r="LU144" s="1">
        <v>0</v>
      </c>
      <c r="LV144" s="1">
        <v>0</v>
      </c>
      <c r="LW144" s="1">
        <v>0</v>
      </c>
      <c r="LX144" s="1">
        <v>0</v>
      </c>
      <c r="LY144" s="1">
        <v>0</v>
      </c>
      <c r="LZ144" s="1">
        <v>0</v>
      </c>
      <c r="MA144" s="1">
        <v>0</v>
      </c>
      <c r="MB144" s="1">
        <v>0</v>
      </c>
      <c r="MC144" s="1">
        <v>0</v>
      </c>
      <c r="MD144" s="1">
        <v>0</v>
      </c>
      <c r="ME144" s="1">
        <v>0</v>
      </c>
      <c r="MF144" s="1">
        <v>0</v>
      </c>
      <c r="MG144" s="1">
        <v>0</v>
      </c>
      <c r="MH144" s="1">
        <v>0</v>
      </c>
      <c r="MI144" s="1">
        <v>0</v>
      </c>
      <c r="MJ144" s="1">
        <v>0</v>
      </c>
      <c r="MK144" s="1">
        <v>0</v>
      </c>
      <c r="ML144" s="1">
        <v>0</v>
      </c>
      <c r="MM144" s="1">
        <v>0</v>
      </c>
      <c r="MN144" s="1">
        <v>0</v>
      </c>
      <c r="MO144" s="1">
        <v>0</v>
      </c>
      <c r="MP144" s="1">
        <v>0</v>
      </c>
      <c r="MQ144" s="1">
        <v>0</v>
      </c>
      <c r="MR144" s="1">
        <v>0</v>
      </c>
      <c r="MS144" s="1">
        <v>0</v>
      </c>
      <c r="MT144" s="1">
        <v>0</v>
      </c>
      <c r="MU144" s="1">
        <v>0</v>
      </c>
      <c r="MV144" s="1">
        <v>0</v>
      </c>
      <c r="MW144" s="1">
        <v>0</v>
      </c>
      <c r="MX144" s="1">
        <v>0</v>
      </c>
      <c r="MY144" s="1">
        <v>0</v>
      </c>
      <c r="MZ144" s="1">
        <v>0</v>
      </c>
      <c r="NA144" s="1">
        <v>0</v>
      </c>
      <c r="NB144" s="1">
        <v>0</v>
      </c>
      <c r="NC144" s="1">
        <v>0</v>
      </c>
      <c r="ND144" s="1">
        <v>0</v>
      </c>
      <c r="NE144" s="1">
        <v>0</v>
      </c>
      <c r="NF144" s="1">
        <v>0</v>
      </c>
      <c r="NG144" s="1">
        <v>0</v>
      </c>
      <c r="NH144" s="1">
        <v>0</v>
      </c>
      <c r="NI144" s="1">
        <v>0</v>
      </c>
    </row>
    <row r="145" spans="2:373" ht="15">
      <c r="B145" s="10" t="s">
        <v>375</v>
      </c>
      <c r="C145" s="11">
        <f>SUM(C136:C144)</f>
        <v>1.6651234567901234</v>
      </c>
      <c r="D145" s="11">
        <f t="shared" ref="D145:BM145" si="276">SUM(D136:D144)</f>
        <v>1.7623456790123457</v>
      </c>
      <c r="E145" s="11">
        <f t="shared" si="276"/>
        <v>1.8055555555555556</v>
      </c>
      <c r="F145" s="11">
        <f t="shared" si="276"/>
        <v>1.7777777777777777</v>
      </c>
      <c r="G145" s="11">
        <f t="shared" si="276"/>
        <v>1.7638888888888888</v>
      </c>
      <c r="H145" s="11">
        <f t="shared" si="276"/>
        <v>1.3194444444444444</v>
      </c>
      <c r="I145" s="11">
        <f t="shared" si="276"/>
        <v>1.3333333333333333</v>
      </c>
      <c r="J145" s="11">
        <f t="shared" si="276"/>
        <v>1.7901234567901234</v>
      </c>
      <c r="K145" s="11">
        <f t="shared" si="276"/>
        <v>1.720679012345679</v>
      </c>
      <c r="L145" s="11">
        <f t="shared" si="276"/>
        <v>1.7291666666666665</v>
      </c>
      <c r="M145" s="11">
        <f t="shared" si="276"/>
        <v>1.7152777777777777</v>
      </c>
      <c r="N145" s="11">
        <f t="shared" si="276"/>
        <v>1.8055555555555556</v>
      </c>
      <c r="O145" s="11">
        <f t="shared" si="276"/>
        <v>1.3333333333333333</v>
      </c>
      <c r="P145" s="11">
        <f t="shared" si="276"/>
        <v>1.3611111111111112</v>
      </c>
      <c r="Q145" s="11">
        <f t="shared" si="276"/>
        <v>1.8040123456790123</v>
      </c>
      <c r="R145" s="11">
        <f t="shared" si="276"/>
        <v>1.9012345679012346</v>
      </c>
      <c r="S145" s="11">
        <f t="shared" si="276"/>
        <v>1.8194444444444444</v>
      </c>
      <c r="T145" s="11">
        <f t="shared" si="276"/>
        <v>1.7777777777777777</v>
      </c>
      <c r="U145" s="11">
        <f t="shared" si="276"/>
        <v>1.75</v>
      </c>
      <c r="V145" s="11">
        <f t="shared" si="276"/>
        <v>1.3194444444444444</v>
      </c>
      <c r="W145" s="11">
        <f t="shared" si="276"/>
        <v>1.3333333333333333</v>
      </c>
      <c r="X145" s="11">
        <f t="shared" si="276"/>
        <v>1.7762345679012346</v>
      </c>
      <c r="Y145" s="11">
        <f t="shared" si="276"/>
        <v>1.7901234567901234</v>
      </c>
      <c r="Z145" s="11">
        <f t="shared" si="276"/>
        <v>1.7777777777777777</v>
      </c>
      <c r="AA145" s="11">
        <f t="shared" si="276"/>
        <v>1.7638888888888888</v>
      </c>
      <c r="AB145" s="11">
        <f t="shared" si="276"/>
        <v>1.7430555555555556</v>
      </c>
      <c r="AC145" s="11">
        <f t="shared" si="276"/>
        <v>1.3194444444444444</v>
      </c>
      <c r="AD145" s="11">
        <f t="shared" si="276"/>
        <v>1.3541666666666667</v>
      </c>
      <c r="AE145" s="11">
        <f t="shared" si="276"/>
        <v>1.845679012345679</v>
      </c>
      <c r="AF145" s="11">
        <f t="shared" si="276"/>
        <v>1.8734567901234569</v>
      </c>
      <c r="AG145" s="11">
        <f t="shared" si="276"/>
        <v>1.8055555555555556</v>
      </c>
      <c r="AH145" s="11">
        <f t="shared" si="276"/>
        <v>1.75</v>
      </c>
      <c r="AI145" s="11">
        <f t="shared" si="276"/>
        <v>1.75</v>
      </c>
      <c r="AJ145" s="11">
        <f t="shared" si="276"/>
        <v>1.3611111111111112</v>
      </c>
      <c r="AK145" s="11">
        <f t="shared" si="276"/>
        <v>1.3611111111111112</v>
      </c>
      <c r="AL145" s="11">
        <f t="shared" si="276"/>
        <v>1.845679012345679</v>
      </c>
      <c r="AM145" s="11">
        <f t="shared" si="276"/>
        <v>1.9429012345679011</v>
      </c>
      <c r="AN145" s="11">
        <f t="shared" si="276"/>
        <v>1.8611111111111112</v>
      </c>
      <c r="AO145" s="11">
        <f t="shared" si="276"/>
        <v>1.8472222222222223</v>
      </c>
      <c r="AP145" s="11">
        <f t="shared" si="276"/>
        <v>1.7777777777777777</v>
      </c>
      <c r="AQ145" s="11">
        <f t="shared" si="276"/>
        <v>1.3333333333333333</v>
      </c>
      <c r="AR145" s="11">
        <f t="shared" si="276"/>
        <v>1.3333333333333333</v>
      </c>
      <c r="AS145" s="11">
        <f t="shared" si="276"/>
        <v>1.8040123456790123</v>
      </c>
      <c r="AT145" s="11">
        <f t="shared" si="276"/>
        <v>1.8040123456790123</v>
      </c>
      <c r="AU145" s="11">
        <f t="shared" si="276"/>
        <v>1.7777777777777777</v>
      </c>
      <c r="AV145" s="11">
        <f t="shared" si="276"/>
        <v>1.8055555555555556</v>
      </c>
      <c r="AW145" s="11">
        <f t="shared" si="276"/>
        <v>1.8333333333333333</v>
      </c>
      <c r="AX145" s="11">
        <f t="shared" si="276"/>
        <v>1.3888888888888888</v>
      </c>
      <c r="AY145" s="11">
        <f t="shared" si="276"/>
        <v>1.3888888888888888</v>
      </c>
      <c r="AZ145" s="11">
        <f t="shared" si="276"/>
        <v>1.8734567901234569</v>
      </c>
      <c r="BA145" s="11">
        <f t="shared" si="276"/>
        <v>1.9429012345679011</v>
      </c>
      <c r="BB145" s="11">
        <f t="shared" si="276"/>
        <v>1.8888888888888888</v>
      </c>
      <c r="BC145" s="11">
        <f t="shared" si="276"/>
        <v>1.8888888888888888</v>
      </c>
      <c r="BD145" s="11">
        <f t="shared" si="276"/>
        <v>1.8888888888888888</v>
      </c>
      <c r="BE145" s="11">
        <f t="shared" si="276"/>
        <v>1.3888888888888888</v>
      </c>
      <c r="BF145" s="11">
        <f t="shared" si="276"/>
        <v>1.3888888888888888</v>
      </c>
      <c r="BG145" s="11">
        <f t="shared" si="276"/>
        <v>1.845679012345679</v>
      </c>
      <c r="BH145" s="11">
        <f t="shared" si="276"/>
        <v>1.8040123456790123</v>
      </c>
      <c r="BI145" s="11">
        <f t="shared" si="276"/>
        <v>1.7916666666666665</v>
      </c>
      <c r="BJ145" s="11">
        <f t="shared" si="276"/>
        <v>1.7638888888888888</v>
      </c>
      <c r="BK145" s="11">
        <f t="shared" si="276"/>
        <v>1.7638888888888888</v>
      </c>
      <c r="BL145" s="11">
        <f t="shared" si="276"/>
        <v>1.3333333333333333</v>
      </c>
      <c r="BM145" s="11">
        <f t="shared" si="276"/>
        <v>1.3888888888888888</v>
      </c>
      <c r="BN145" s="11">
        <f t="shared" ref="BN145:DP145" si="277">SUM(BN136:BN144)</f>
        <v>1.595679012345679</v>
      </c>
      <c r="BO145" s="11">
        <f t="shared" si="277"/>
        <v>1.9012345679012346</v>
      </c>
      <c r="BP145" s="11">
        <f t="shared" si="277"/>
        <v>1.8194444444444444</v>
      </c>
      <c r="BQ145" s="11">
        <f t="shared" si="277"/>
        <v>1.7361111111111112</v>
      </c>
      <c r="BR145" s="11">
        <f t="shared" si="277"/>
        <v>1.7222222222222221</v>
      </c>
      <c r="BS145" s="11">
        <f t="shared" si="277"/>
        <v>1.3333333333333333</v>
      </c>
      <c r="BT145" s="11">
        <f t="shared" si="277"/>
        <v>1.3611111111111112</v>
      </c>
      <c r="BU145" s="11">
        <f t="shared" si="277"/>
        <v>1.8040123456790123</v>
      </c>
      <c r="BV145" s="11">
        <f t="shared" si="277"/>
        <v>1.8317901234567902</v>
      </c>
      <c r="BW145" s="11">
        <f t="shared" si="277"/>
        <v>1.7777777777777777</v>
      </c>
      <c r="BX145" s="11">
        <f t="shared" si="277"/>
        <v>1.7777777777777777</v>
      </c>
      <c r="BY145" s="11">
        <f t="shared" si="277"/>
        <v>1.7777777777777777</v>
      </c>
      <c r="BZ145" s="11">
        <f t="shared" si="277"/>
        <v>1.3333333333333333</v>
      </c>
      <c r="CA145" s="11">
        <f t="shared" si="277"/>
        <v>1.3472222222222223</v>
      </c>
      <c r="CB145" s="11">
        <f t="shared" si="277"/>
        <v>1.7623456790123457</v>
      </c>
      <c r="CC145" s="11">
        <f t="shared" si="277"/>
        <v>1.7901234567901234</v>
      </c>
      <c r="CD145" s="11">
        <f t="shared" si="277"/>
        <v>1.5277777777777777</v>
      </c>
      <c r="CE145" s="11">
        <f t="shared" si="277"/>
        <v>1.5277777777777777</v>
      </c>
      <c r="CF145" s="11">
        <f t="shared" si="277"/>
        <v>1.5555555555555556</v>
      </c>
      <c r="CG145" s="11">
        <f t="shared" si="277"/>
        <v>1.5555555555555556</v>
      </c>
      <c r="CH145" s="11">
        <f t="shared" si="277"/>
        <v>1.4027777777777777</v>
      </c>
      <c r="CI145" s="11">
        <f t="shared" si="277"/>
        <v>1.5972222222222223</v>
      </c>
      <c r="CJ145" s="11">
        <f t="shared" si="277"/>
        <v>1.75</v>
      </c>
      <c r="CK145" s="11">
        <f t="shared" si="277"/>
        <v>1.75</v>
      </c>
      <c r="CL145" s="11">
        <f t="shared" si="277"/>
        <v>1.5972222222222223</v>
      </c>
      <c r="CM145" s="11">
        <f t="shared" si="277"/>
        <v>1.5972222222222223</v>
      </c>
      <c r="CN145" s="11">
        <f t="shared" si="277"/>
        <v>1.5972222222222223</v>
      </c>
      <c r="CO145" s="11">
        <f t="shared" si="277"/>
        <v>1.4722222222222223</v>
      </c>
      <c r="CP145" s="11">
        <f t="shared" si="277"/>
        <v>1.5972222222222223</v>
      </c>
      <c r="CQ145" s="11">
        <f t="shared" si="277"/>
        <v>2.2833333333333332</v>
      </c>
      <c r="CR145" s="11">
        <f t="shared" si="277"/>
        <v>2.1972222222222224</v>
      </c>
      <c r="CS145" s="11">
        <f t="shared" si="277"/>
        <v>2.1</v>
      </c>
      <c r="CT145" s="11">
        <f t="shared" si="277"/>
        <v>2.0444444444444443</v>
      </c>
      <c r="CU145" s="11">
        <f t="shared" si="277"/>
        <v>1.375</v>
      </c>
      <c r="CV145" s="11">
        <f t="shared" si="277"/>
        <v>1.3888888888888888</v>
      </c>
      <c r="CW145" s="11">
        <f t="shared" si="277"/>
        <v>1.7833333333333334</v>
      </c>
      <c r="CX145" s="11">
        <f t="shared" si="277"/>
        <v>2.0611111111111113</v>
      </c>
      <c r="CY145" s="11">
        <f t="shared" si="277"/>
        <v>1.9888888888888889</v>
      </c>
      <c r="CZ145" s="11">
        <f t="shared" si="277"/>
        <v>1.9472222222222224</v>
      </c>
      <c r="DA145" s="11">
        <f t="shared" si="277"/>
        <v>2.1555555555555559</v>
      </c>
      <c r="DB145" s="11">
        <f t="shared" si="277"/>
        <v>0</v>
      </c>
      <c r="DC145" s="11">
        <f t="shared" si="277"/>
        <v>0</v>
      </c>
      <c r="DD145" s="11">
        <f t="shared" si="277"/>
        <v>2.1722222222222225</v>
      </c>
      <c r="DE145" s="11">
        <f t="shared" si="277"/>
        <v>1.7013888888888888</v>
      </c>
      <c r="DF145" s="11">
        <f t="shared" si="277"/>
        <v>1.5555555555555556</v>
      </c>
      <c r="DG145" s="11">
        <f t="shared" si="277"/>
        <v>1.5555555555555556</v>
      </c>
      <c r="DH145" s="11">
        <f t="shared" si="277"/>
        <v>1.6666666666666667</v>
      </c>
      <c r="DI145" s="11">
        <f t="shared" si="277"/>
        <v>1.7777777777777779</v>
      </c>
      <c r="DJ145" s="11">
        <f t="shared" si="277"/>
        <v>0</v>
      </c>
      <c r="DK145" s="11">
        <f t="shared" si="277"/>
        <v>1.6944444444444444</v>
      </c>
      <c r="DL145" s="11">
        <f t="shared" si="277"/>
        <v>2.3111111111111113</v>
      </c>
      <c r="DM145" s="11">
        <f t="shared" si="277"/>
        <v>2.3361111111111112</v>
      </c>
      <c r="DN145" s="11">
        <f t="shared" si="277"/>
        <v>2.2388888888888889</v>
      </c>
      <c r="DO145" s="11">
        <f t="shared" si="277"/>
        <v>2.3361111111111112</v>
      </c>
      <c r="DP145" s="11">
        <f t="shared" si="277"/>
        <v>1.4166666666666667</v>
      </c>
      <c r="DQ145" s="11">
        <f t="shared" ref="DQ145:GB145" si="278">SUM(DQ136:DQ144)</f>
        <v>1.3888888888888888</v>
      </c>
      <c r="DR145" s="11">
        <f t="shared" si="278"/>
        <v>2.0333333333333332</v>
      </c>
      <c r="DS145" s="11">
        <f t="shared" si="278"/>
        <v>3.1861111111111109</v>
      </c>
      <c r="DT145" s="11">
        <f t="shared" si="278"/>
        <v>3.322222222222222</v>
      </c>
      <c r="DU145" s="11">
        <f t="shared" si="278"/>
        <v>3.322222222222222</v>
      </c>
      <c r="DV145" s="11">
        <f t="shared" si="278"/>
        <v>3.3361111111111108</v>
      </c>
      <c r="DW145" s="11">
        <f t="shared" si="278"/>
        <v>1.3333333333333333</v>
      </c>
      <c r="DX145" s="11">
        <f t="shared" si="278"/>
        <v>1.3472222222222223</v>
      </c>
      <c r="DY145" s="11">
        <f t="shared" si="278"/>
        <v>3.1722222222222221</v>
      </c>
      <c r="DZ145" s="11">
        <f t="shared" si="278"/>
        <v>3.1861111111111109</v>
      </c>
      <c r="EA145" s="11">
        <f t="shared" si="278"/>
        <v>3.322222222222222</v>
      </c>
      <c r="EB145" s="11">
        <f t="shared" si="278"/>
        <v>3.3361111111111108</v>
      </c>
      <c r="EC145" s="11">
        <f t="shared" si="278"/>
        <v>3.3361111111111108</v>
      </c>
      <c r="ED145" s="11">
        <f t="shared" si="278"/>
        <v>1.3611111111111112</v>
      </c>
      <c r="EE145" s="11">
        <f t="shared" si="278"/>
        <v>1.3611111111111112</v>
      </c>
      <c r="EF145" s="11">
        <f t="shared" si="278"/>
        <v>3.213888888888889</v>
      </c>
      <c r="EG145" s="11">
        <f t="shared" si="278"/>
        <v>3.2833333333333332</v>
      </c>
      <c r="EH145" s="11">
        <f t="shared" si="278"/>
        <v>3.405555555555555</v>
      </c>
      <c r="EI145" s="11">
        <f t="shared" si="278"/>
        <v>3.405555555555555</v>
      </c>
      <c r="EJ145" s="11">
        <f t="shared" si="278"/>
        <v>2.1</v>
      </c>
      <c r="EK145" s="11">
        <f t="shared" si="278"/>
        <v>1.4722222222222223</v>
      </c>
      <c r="EL145" s="11">
        <f t="shared" si="278"/>
        <v>1.4722222222222223</v>
      </c>
      <c r="EM145" s="11">
        <f t="shared" si="278"/>
        <v>2.1722222222222225</v>
      </c>
      <c r="EN145" s="11">
        <f t="shared" si="278"/>
        <v>2.3944444444444444</v>
      </c>
      <c r="EO145" s="11">
        <f t="shared" si="278"/>
        <v>2.2388888888888889</v>
      </c>
      <c r="EP145" s="11">
        <f t="shared" si="278"/>
        <v>2.2111111111111112</v>
      </c>
      <c r="EQ145" s="11">
        <f t="shared" si="278"/>
        <v>2.2111111111111112</v>
      </c>
      <c r="ER145" s="11">
        <f t="shared" si="278"/>
        <v>1.875</v>
      </c>
      <c r="ES145" s="11">
        <f t="shared" si="278"/>
        <v>1.4722222222222223</v>
      </c>
      <c r="ET145" s="11">
        <f t="shared" si="278"/>
        <v>2.1722222222222225</v>
      </c>
      <c r="EU145" s="11">
        <f t="shared" si="278"/>
        <v>2.4083333333333332</v>
      </c>
      <c r="EV145" s="11">
        <f t="shared" si="278"/>
        <v>2.2944444444444443</v>
      </c>
      <c r="EW145" s="11">
        <f t="shared" si="278"/>
        <v>2.2388888888888889</v>
      </c>
      <c r="EX145" s="11">
        <f t="shared" si="278"/>
        <v>2.2388888888888889</v>
      </c>
      <c r="EY145" s="11">
        <f t="shared" si="278"/>
        <v>1.8055555555555556</v>
      </c>
      <c r="EZ145" s="11">
        <f t="shared" si="278"/>
        <v>1.6666666666666667</v>
      </c>
      <c r="FA145" s="11">
        <f t="shared" si="278"/>
        <v>2.2277777777777779</v>
      </c>
      <c r="FB145" s="11">
        <f t="shared" si="278"/>
        <v>2.3666666666666667</v>
      </c>
      <c r="FC145" s="11">
        <f t="shared" si="278"/>
        <v>2.3222222222222224</v>
      </c>
      <c r="FD145" s="11">
        <f t="shared" si="278"/>
        <v>2.2666666666666666</v>
      </c>
      <c r="FE145" s="11">
        <f t="shared" si="278"/>
        <v>2.2666666666666666</v>
      </c>
      <c r="FF145" s="11">
        <f t="shared" si="278"/>
        <v>1.8055555555555556</v>
      </c>
      <c r="FG145" s="11">
        <f t="shared" si="278"/>
        <v>1.4722222222222223</v>
      </c>
      <c r="FH145" s="11">
        <f t="shared" si="278"/>
        <v>2.3111111111111113</v>
      </c>
      <c r="FI145" s="11">
        <f t="shared" si="278"/>
        <v>2.0611111111111113</v>
      </c>
      <c r="FJ145" s="11">
        <f t="shared" si="278"/>
        <v>2.0583333333333336</v>
      </c>
      <c r="FK145" s="11">
        <f t="shared" si="278"/>
        <v>2.0583333333333336</v>
      </c>
      <c r="FL145" s="11">
        <f t="shared" si="278"/>
        <v>2.0583333333333336</v>
      </c>
      <c r="FM145" s="11">
        <f t="shared" si="278"/>
        <v>1.4583333333333335</v>
      </c>
      <c r="FN145" s="11">
        <f t="shared" si="278"/>
        <v>1.4583333333333335</v>
      </c>
      <c r="FO145" s="11">
        <f t="shared" si="278"/>
        <v>1.9916666666666667</v>
      </c>
      <c r="FP145" s="11">
        <f t="shared" si="278"/>
        <v>1.9916666666666667</v>
      </c>
      <c r="FQ145" s="11">
        <f t="shared" si="278"/>
        <v>2.0583333333333336</v>
      </c>
      <c r="FR145" s="11">
        <f t="shared" si="278"/>
        <v>2.0583333333333336</v>
      </c>
      <c r="FS145" s="11">
        <f t="shared" si="278"/>
        <v>2.0583333333333336</v>
      </c>
      <c r="FT145" s="11">
        <f t="shared" si="278"/>
        <v>1.4583333333333335</v>
      </c>
      <c r="FU145" s="11">
        <f t="shared" si="278"/>
        <v>1.4583333333333335</v>
      </c>
      <c r="FV145" s="11">
        <f t="shared" si="278"/>
        <v>1.9916666666666667</v>
      </c>
      <c r="FW145" s="11">
        <f t="shared" si="278"/>
        <v>1.9916666666666667</v>
      </c>
      <c r="FX145" s="11">
        <f t="shared" si="278"/>
        <v>2.0583333333333336</v>
      </c>
      <c r="FY145" s="11">
        <f t="shared" si="278"/>
        <v>2.0583333333333336</v>
      </c>
      <c r="FZ145" s="11">
        <f t="shared" si="278"/>
        <v>2.0583333333333336</v>
      </c>
      <c r="GA145" s="11">
        <f t="shared" si="278"/>
        <v>1.4583333333333335</v>
      </c>
      <c r="GB145" s="11">
        <f t="shared" si="278"/>
        <v>1.4583333333333335</v>
      </c>
      <c r="GC145" s="11">
        <f t="shared" ref="GC145:IN145" si="279">SUM(GC136:GC144)</f>
        <v>1.9916666666666667</v>
      </c>
      <c r="GD145" s="11">
        <f t="shared" si="279"/>
        <v>1.9916666666666667</v>
      </c>
      <c r="GE145" s="11">
        <f t="shared" si="279"/>
        <v>2.0583333333333336</v>
      </c>
      <c r="GF145" s="11">
        <f t="shared" si="279"/>
        <v>2.0583333333333336</v>
      </c>
      <c r="GG145" s="11">
        <f t="shared" si="279"/>
        <v>2.0583333333333336</v>
      </c>
      <c r="GH145" s="11">
        <f t="shared" si="279"/>
        <v>1.4583333333333335</v>
      </c>
      <c r="GI145" s="11">
        <f t="shared" si="279"/>
        <v>1.4583333333333335</v>
      </c>
      <c r="GJ145" s="11">
        <f t="shared" si="279"/>
        <v>1.9916666666666667</v>
      </c>
      <c r="GK145" s="11">
        <f t="shared" si="279"/>
        <v>1.9916666666666667</v>
      </c>
      <c r="GL145" s="11">
        <f t="shared" si="279"/>
        <v>2.0583333333333336</v>
      </c>
      <c r="GM145" s="11">
        <f t="shared" si="279"/>
        <v>2.0583333333333336</v>
      </c>
      <c r="GN145" s="11">
        <f t="shared" si="279"/>
        <v>2.0583333333333336</v>
      </c>
      <c r="GO145" s="11">
        <f t="shared" si="279"/>
        <v>1.4583333333333335</v>
      </c>
      <c r="GP145" s="11">
        <f t="shared" si="279"/>
        <v>1.4583333333333335</v>
      </c>
      <c r="GQ145" s="11">
        <f t="shared" si="279"/>
        <v>1.9916666666666667</v>
      </c>
      <c r="GR145" s="11">
        <f t="shared" si="279"/>
        <v>1.9916666666666667</v>
      </c>
      <c r="GS145" s="11">
        <f t="shared" si="279"/>
        <v>2.0583333333333336</v>
      </c>
      <c r="GT145" s="11">
        <f t="shared" si="279"/>
        <v>2.0583333333333336</v>
      </c>
      <c r="GU145" s="11">
        <f t="shared" si="279"/>
        <v>2.0583333333333336</v>
      </c>
      <c r="GV145" s="11">
        <f t="shared" si="279"/>
        <v>1.4583333333333335</v>
      </c>
      <c r="GW145" s="11">
        <f t="shared" si="279"/>
        <v>1.4583333333333335</v>
      </c>
      <c r="GX145" s="11">
        <f t="shared" si="279"/>
        <v>1.9916666666666667</v>
      </c>
      <c r="GY145" s="11">
        <f t="shared" si="279"/>
        <v>1.9916666666666667</v>
      </c>
      <c r="GZ145" s="11">
        <f t="shared" si="279"/>
        <v>2.0583333333333336</v>
      </c>
      <c r="HA145" s="11">
        <f t="shared" si="279"/>
        <v>2.0583333333333336</v>
      </c>
      <c r="HB145" s="11">
        <f t="shared" si="279"/>
        <v>2.0583333333333336</v>
      </c>
      <c r="HC145" s="11">
        <f t="shared" si="279"/>
        <v>1.4583333333333335</v>
      </c>
      <c r="HD145" s="11">
        <f t="shared" si="279"/>
        <v>1.4583333333333335</v>
      </c>
      <c r="HE145" s="11">
        <f t="shared" si="279"/>
        <v>1.9916666666666667</v>
      </c>
      <c r="HF145" s="11">
        <f t="shared" si="279"/>
        <v>1.9916666666666667</v>
      </c>
      <c r="HG145" s="11">
        <f t="shared" si="279"/>
        <v>2.0583333333333336</v>
      </c>
      <c r="HH145" s="11">
        <f t="shared" si="279"/>
        <v>2.0583333333333336</v>
      </c>
      <c r="HI145" s="11">
        <f t="shared" si="279"/>
        <v>2.0583333333333336</v>
      </c>
      <c r="HJ145" s="11">
        <f t="shared" si="279"/>
        <v>1.4583333333333335</v>
      </c>
      <c r="HK145" s="11">
        <f t="shared" si="279"/>
        <v>1.4583333333333335</v>
      </c>
      <c r="HL145" s="11">
        <f t="shared" si="279"/>
        <v>1.9916666666666667</v>
      </c>
      <c r="HM145" s="11">
        <f t="shared" si="279"/>
        <v>1.9916666666666667</v>
      </c>
      <c r="HN145" s="11">
        <f t="shared" si="279"/>
        <v>2.0583333333333336</v>
      </c>
      <c r="HO145" s="11">
        <f t="shared" si="279"/>
        <v>2.0583333333333336</v>
      </c>
      <c r="HP145" s="11">
        <f t="shared" si="279"/>
        <v>2.0583333333333336</v>
      </c>
      <c r="HQ145" s="11">
        <f t="shared" si="279"/>
        <v>1.4583333333333335</v>
      </c>
      <c r="HR145" s="11">
        <f t="shared" si="279"/>
        <v>1.4583333333333335</v>
      </c>
      <c r="HS145" s="11">
        <f t="shared" si="279"/>
        <v>1.9916666666666667</v>
      </c>
      <c r="HT145" s="11">
        <f t="shared" si="279"/>
        <v>1.9916666666666667</v>
      </c>
      <c r="HU145" s="11">
        <f t="shared" si="279"/>
        <v>2.0583333333333336</v>
      </c>
      <c r="HV145" s="11">
        <f t="shared" si="279"/>
        <v>2.0583333333333336</v>
      </c>
      <c r="HW145" s="11">
        <f t="shared" si="279"/>
        <v>2.0583333333333336</v>
      </c>
      <c r="HX145" s="11">
        <f t="shared" si="279"/>
        <v>1.4583333333333335</v>
      </c>
      <c r="HY145" s="11">
        <f t="shared" si="279"/>
        <v>1.4583333333333335</v>
      </c>
      <c r="HZ145" s="11">
        <f t="shared" si="279"/>
        <v>1.9916666666666667</v>
      </c>
      <c r="IA145" s="11">
        <f t="shared" si="279"/>
        <v>1.9916666666666667</v>
      </c>
      <c r="IB145" s="11">
        <f t="shared" si="279"/>
        <v>2.0583333333333336</v>
      </c>
      <c r="IC145" s="11">
        <f t="shared" si="279"/>
        <v>2.0583333333333336</v>
      </c>
      <c r="ID145" s="11">
        <f t="shared" si="279"/>
        <v>2.0583333333333336</v>
      </c>
      <c r="IE145" s="11">
        <f t="shared" si="279"/>
        <v>1.4583333333333335</v>
      </c>
      <c r="IF145" s="11">
        <f t="shared" si="279"/>
        <v>1.4583333333333335</v>
      </c>
      <c r="IG145" s="11">
        <f t="shared" si="279"/>
        <v>1.9916666666666667</v>
      </c>
      <c r="IH145" s="11">
        <f t="shared" si="279"/>
        <v>1.9916666666666667</v>
      </c>
      <c r="II145" s="11">
        <f t="shared" si="279"/>
        <v>2.0583333333333336</v>
      </c>
      <c r="IJ145" s="11">
        <f t="shared" si="279"/>
        <v>2.0583333333333336</v>
      </c>
      <c r="IK145" s="11">
        <f t="shared" si="279"/>
        <v>2.0583333333333336</v>
      </c>
      <c r="IL145" s="11">
        <f t="shared" si="279"/>
        <v>1.4583333333333335</v>
      </c>
      <c r="IM145" s="11">
        <f t="shared" si="279"/>
        <v>1.4583333333333335</v>
      </c>
      <c r="IN145" s="11">
        <f t="shared" si="279"/>
        <v>1.9916666666666667</v>
      </c>
      <c r="IO145" s="11">
        <f t="shared" ref="IO145:KZ145" si="280">SUM(IO136:IO144)</f>
        <v>1.9916666666666667</v>
      </c>
      <c r="IP145" s="11">
        <f t="shared" si="280"/>
        <v>2.0583333333333336</v>
      </c>
      <c r="IQ145" s="11">
        <f t="shared" si="280"/>
        <v>2.0583333333333336</v>
      </c>
      <c r="IR145" s="11">
        <f t="shared" si="280"/>
        <v>2.0583333333333336</v>
      </c>
      <c r="IS145" s="11">
        <f t="shared" si="280"/>
        <v>1.4583333333333335</v>
      </c>
      <c r="IT145" s="11">
        <f t="shared" si="280"/>
        <v>1.4583333333333335</v>
      </c>
      <c r="IU145" s="11">
        <f t="shared" si="280"/>
        <v>1.9916666666666667</v>
      </c>
      <c r="IV145" s="11">
        <f t="shared" si="280"/>
        <v>1.9916666666666667</v>
      </c>
      <c r="IW145" s="11">
        <f t="shared" si="280"/>
        <v>2.0583333333333336</v>
      </c>
      <c r="IX145" s="11">
        <f t="shared" si="280"/>
        <v>2.0583333333333336</v>
      </c>
      <c r="IY145" s="11">
        <f t="shared" si="280"/>
        <v>2.0583333333333336</v>
      </c>
      <c r="IZ145" s="11">
        <f t="shared" si="280"/>
        <v>1.4583333333333335</v>
      </c>
      <c r="JA145" s="11">
        <f t="shared" si="280"/>
        <v>1.4583333333333335</v>
      </c>
      <c r="JB145" s="11">
        <f t="shared" si="280"/>
        <v>1.9916666666666667</v>
      </c>
      <c r="JC145" s="11">
        <f t="shared" si="280"/>
        <v>1.9916666666666667</v>
      </c>
      <c r="JD145" s="11">
        <f t="shared" si="280"/>
        <v>2.0583333333333336</v>
      </c>
      <c r="JE145" s="11">
        <f t="shared" si="280"/>
        <v>2.0583333333333336</v>
      </c>
      <c r="JF145" s="11">
        <f t="shared" si="280"/>
        <v>2.0583333333333336</v>
      </c>
      <c r="JG145" s="11">
        <f t="shared" si="280"/>
        <v>1.4583333333333335</v>
      </c>
      <c r="JH145" s="11">
        <f t="shared" si="280"/>
        <v>1.4583333333333335</v>
      </c>
      <c r="JI145" s="11">
        <f t="shared" si="280"/>
        <v>1.9916666666666667</v>
      </c>
      <c r="JJ145" s="11">
        <f t="shared" si="280"/>
        <v>1.9916666666666667</v>
      </c>
      <c r="JK145" s="11">
        <f t="shared" si="280"/>
        <v>2.0583333333333336</v>
      </c>
      <c r="JL145" s="11">
        <f t="shared" si="280"/>
        <v>2.0583333333333336</v>
      </c>
      <c r="JM145" s="11">
        <f t="shared" si="280"/>
        <v>2.0583333333333336</v>
      </c>
      <c r="JN145" s="11">
        <f t="shared" si="280"/>
        <v>1.4583333333333335</v>
      </c>
      <c r="JO145" s="11">
        <f t="shared" si="280"/>
        <v>1.4583333333333335</v>
      </c>
      <c r="JP145" s="11">
        <f t="shared" si="280"/>
        <v>1.9916666666666667</v>
      </c>
      <c r="JQ145" s="11">
        <f t="shared" si="280"/>
        <v>1.9916666666666667</v>
      </c>
      <c r="JR145" s="11">
        <f t="shared" si="280"/>
        <v>2.0583333333333336</v>
      </c>
      <c r="JS145" s="11">
        <f t="shared" si="280"/>
        <v>2.0583333333333336</v>
      </c>
      <c r="JT145" s="11">
        <f t="shared" si="280"/>
        <v>2.0583333333333336</v>
      </c>
      <c r="JU145" s="11">
        <f t="shared" si="280"/>
        <v>1.4583333333333335</v>
      </c>
      <c r="JV145" s="11">
        <f t="shared" si="280"/>
        <v>1.4583333333333335</v>
      </c>
      <c r="JW145" s="11">
        <f t="shared" si="280"/>
        <v>1.9916666666666667</v>
      </c>
      <c r="JX145" s="11">
        <f t="shared" si="280"/>
        <v>1.9916666666666667</v>
      </c>
      <c r="JY145" s="11">
        <f t="shared" si="280"/>
        <v>2.0583333333333336</v>
      </c>
      <c r="JZ145" s="11">
        <f t="shared" si="280"/>
        <v>2.0583333333333336</v>
      </c>
      <c r="KA145" s="11">
        <f t="shared" si="280"/>
        <v>2.0583333333333336</v>
      </c>
      <c r="KB145" s="11">
        <f t="shared" si="280"/>
        <v>1.4583333333333335</v>
      </c>
      <c r="KC145" s="11">
        <f t="shared" si="280"/>
        <v>1.4583333333333335</v>
      </c>
      <c r="KD145" s="11">
        <f t="shared" si="280"/>
        <v>1.9916666666666667</v>
      </c>
      <c r="KE145" s="11">
        <f t="shared" si="280"/>
        <v>1.9916666666666667</v>
      </c>
      <c r="KF145" s="11">
        <f t="shared" si="280"/>
        <v>2.0583333333333336</v>
      </c>
      <c r="KG145" s="11">
        <f t="shared" si="280"/>
        <v>2.0583333333333336</v>
      </c>
      <c r="KH145" s="11">
        <f t="shared" si="280"/>
        <v>2.0583333333333336</v>
      </c>
      <c r="KI145" s="11">
        <f t="shared" si="280"/>
        <v>1.4583333333333335</v>
      </c>
      <c r="KJ145" s="11">
        <f t="shared" si="280"/>
        <v>1.4583333333333335</v>
      </c>
      <c r="KK145" s="11">
        <f t="shared" si="280"/>
        <v>1.9916666666666667</v>
      </c>
      <c r="KL145" s="11">
        <f t="shared" si="280"/>
        <v>1.9916666666666667</v>
      </c>
      <c r="KM145" s="11">
        <f t="shared" si="280"/>
        <v>2.0583333333333336</v>
      </c>
      <c r="KN145" s="11">
        <f t="shared" si="280"/>
        <v>2.0583333333333336</v>
      </c>
      <c r="KO145" s="11">
        <f t="shared" si="280"/>
        <v>2.0583333333333336</v>
      </c>
      <c r="KP145" s="11">
        <f t="shared" si="280"/>
        <v>1.4583333333333335</v>
      </c>
      <c r="KQ145" s="11">
        <f t="shared" si="280"/>
        <v>1.4583333333333335</v>
      </c>
      <c r="KR145" s="11">
        <f t="shared" si="280"/>
        <v>1.9916666666666667</v>
      </c>
      <c r="KS145" s="11">
        <f t="shared" si="280"/>
        <v>1.9916666666666667</v>
      </c>
      <c r="KT145" s="11">
        <f t="shared" si="280"/>
        <v>2.0583333333333336</v>
      </c>
      <c r="KU145" s="11">
        <f t="shared" si="280"/>
        <v>2.0583333333333336</v>
      </c>
      <c r="KV145" s="11">
        <f t="shared" si="280"/>
        <v>2.0583333333333336</v>
      </c>
      <c r="KW145" s="11">
        <f t="shared" si="280"/>
        <v>1.4583333333333335</v>
      </c>
      <c r="KX145" s="11">
        <f t="shared" si="280"/>
        <v>1.4583333333333335</v>
      </c>
      <c r="KY145" s="11">
        <f t="shared" si="280"/>
        <v>1.9916666666666667</v>
      </c>
      <c r="KZ145" s="11">
        <f t="shared" si="280"/>
        <v>1.9916666666666667</v>
      </c>
      <c r="LA145" s="11">
        <f t="shared" ref="LA145:NI145" si="281">SUM(LA136:LA144)</f>
        <v>2.0583333333333336</v>
      </c>
      <c r="LB145" s="11">
        <f t="shared" si="281"/>
        <v>2.0583333333333336</v>
      </c>
      <c r="LC145" s="11">
        <f t="shared" si="281"/>
        <v>2.0583333333333336</v>
      </c>
      <c r="LD145" s="11">
        <f t="shared" si="281"/>
        <v>1.4583333333333335</v>
      </c>
      <c r="LE145" s="11">
        <f t="shared" si="281"/>
        <v>1.4583333333333335</v>
      </c>
      <c r="LF145" s="11">
        <f t="shared" si="281"/>
        <v>1.9916666666666667</v>
      </c>
      <c r="LG145" s="11">
        <f t="shared" si="281"/>
        <v>1.9916666666666667</v>
      </c>
      <c r="LH145" s="11">
        <f t="shared" si="281"/>
        <v>2.0583333333333336</v>
      </c>
      <c r="LI145" s="11">
        <f t="shared" si="281"/>
        <v>2.0583333333333336</v>
      </c>
      <c r="LJ145" s="11">
        <f t="shared" si="281"/>
        <v>2.0583333333333336</v>
      </c>
      <c r="LK145" s="11">
        <f t="shared" si="281"/>
        <v>1.4583333333333335</v>
      </c>
      <c r="LL145" s="11">
        <f t="shared" si="281"/>
        <v>1.4583333333333335</v>
      </c>
      <c r="LM145" s="11">
        <f t="shared" si="281"/>
        <v>1.9916666666666667</v>
      </c>
      <c r="LN145" s="11">
        <f t="shared" si="281"/>
        <v>1.9916666666666667</v>
      </c>
      <c r="LO145" s="11">
        <f t="shared" si="281"/>
        <v>2.0583333333333336</v>
      </c>
      <c r="LP145" s="11">
        <f t="shared" si="281"/>
        <v>2.0583333333333336</v>
      </c>
      <c r="LQ145" s="11">
        <f t="shared" si="281"/>
        <v>2.0583333333333336</v>
      </c>
      <c r="LR145" s="11">
        <f t="shared" si="281"/>
        <v>1.4583333333333335</v>
      </c>
      <c r="LS145" s="11">
        <f t="shared" si="281"/>
        <v>1.4583333333333335</v>
      </c>
      <c r="LT145" s="11">
        <f t="shared" si="281"/>
        <v>1.9916666666666667</v>
      </c>
      <c r="LU145" s="11">
        <f t="shared" si="281"/>
        <v>1.9916666666666667</v>
      </c>
      <c r="LV145" s="11">
        <f t="shared" si="281"/>
        <v>2.0583333333333336</v>
      </c>
      <c r="LW145" s="11">
        <f t="shared" si="281"/>
        <v>2.0583333333333336</v>
      </c>
      <c r="LX145" s="11">
        <f t="shared" si="281"/>
        <v>2.0583333333333336</v>
      </c>
      <c r="LY145" s="11">
        <f t="shared" si="281"/>
        <v>1.2709722222222222</v>
      </c>
      <c r="LZ145" s="11">
        <f t="shared" si="281"/>
        <v>1.2709861111111111</v>
      </c>
      <c r="MA145" s="11">
        <f t="shared" si="281"/>
        <v>1.8043333333333333</v>
      </c>
      <c r="MB145" s="11">
        <f t="shared" si="281"/>
        <v>1.8043472222222223</v>
      </c>
      <c r="MC145" s="11">
        <f t="shared" si="281"/>
        <v>1.871027777777778</v>
      </c>
      <c r="MD145" s="11">
        <f t="shared" si="281"/>
        <v>1.8710416666666667</v>
      </c>
      <c r="ME145" s="11">
        <f t="shared" si="281"/>
        <v>1.8710555555555557</v>
      </c>
      <c r="MF145" s="11">
        <f t="shared" si="281"/>
        <v>1.2710694444444444</v>
      </c>
      <c r="MG145" s="11">
        <f t="shared" si="281"/>
        <v>1.2710833333333333</v>
      </c>
      <c r="MH145" s="11">
        <f t="shared" si="281"/>
        <v>1.8044305555555558</v>
      </c>
      <c r="MI145" s="11">
        <f t="shared" si="281"/>
        <v>1.8044444444444445</v>
      </c>
      <c r="MJ145" s="11">
        <f t="shared" si="281"/>
        <v>1.8711250000000001</v>
      </c>
      <c r="MK145" s="11">
        <f t="shared" si="281"/>
        <v>1.8711388888888889</v>
      </c>
      <c r="ML145" s="11">
        <f t="shared" si="281"/>
        <v>1.8711527777777779</v>
      </c>
      <c r="MM145" s="11">
        <f t="shared" si="281"/>
        <v>1.2711666666666668</v>
      </c>
      <c r="MN145" s="11">
        <f t="shared" si="281"/>
        <v>1.2711805555555555</v>
      </c>
      <c r="MO145" s="11">
        <f t="shared" si="281"/>
        <v>1.804527777777778</v>
      </c>
      <c r="MP145" s="11">
        <f t="shared" si="281"/>
        <v>1.8045416666666667</v>
      </c>
      <c r="MQ145" s="11">
        <f t="shared" si="281"/>
        <v>1.8712222222222223</v>
      </c>
      <c r="MR145" s="11">
        <f t="shared" si="281"/>
        <v>1.8712361111111111</v>
      </c>
      <c r="MS145" s="11">
        <f t="shared" si="281"/>
        <v>1.8712500000000001</v>
      </c>
      <c r="MT145" s="11">
        <f t="shared" si="281"/>
        <v>1.271263888888889</v>
      </c>
      <c r="MU145" s="11">
        <f t="shared" si="281"/>
        <v>1.2712777777777777</v>
      </c>
      <c r="MV145" s="11">
        <f t="shared" si="281"/>
        <v>1.8046250000000001</v>
      </c>
      <c r="MW145" s="11">
        <f t="shared" si="281"/>
        <v>1.8046388888888889</v>
      </c>
      <c r="MX145" s="11">
        <f t="shared" si="281"/>
        <v>1.8713194444444445</v>
      </c>
      <c r="MY145" s="11">
        <f t="shared" si="281"/>
        <v>1.8713333333333335</v>
      </c>
      <c r="MZ145" s="11">
        <f t="shared" si="281"/>
        <v>1.8713472222222223</v>
      </c>
      <c r="NA145" s="11">
        <f t="shared" si="281"/>
        <v>1.2713611111111112</v>
      </c>
      <c r="NB145" s="11">
        <f t="shared" si="281"/>
        <v>1.2713749999999999</v>
      </c>
      <c r="NC145" s="11">
        <f t="shared" si="281"/>
        <v>1.8047222222222223</v>
      </c>
      <c r="ND145" s="11">
        <f t="shared" si="281"/>
        <v>1.8047361111111113</v>
      </c>
      <c r="NE145" s="11">
        <f t="shared" si="281"/>
        <v>1.8714166666666667</v>
      </c>
      <c r="NF145" s="11">
        <f t="shared" si="281"/>
        <v>1.8714305555555557</v>
      </c>
      <c r="NG145" s="11">
        <f t="shared" si="281"/>
        <v>1.8714444444444445</v>
      </c>
      <c r="NH145" s="11">
        <f t="shared" si="281"/>
        <v>1.2714583333333334</v>
      </c>
      <c r="NI145" s="11">
        <f t="shared" si="281"/>
        <v>1.2714722222222221</v>
      </c>
    </row>
  </sheetData>
  <pageMargins left="0" right="0" top="0" bottom="0" header="0" footer="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7E4C7-5E0E-4A36-83C8-7B3CE34DD4DF}">
  <dimension ref="A1:I191"/>
  <sheetViews>
    <sheetView workbookViewId="0">
      <pane ySplit="1" topLeftCell="A4" activePane="bottomLeft" state="frozen"/>
      <selection pane="bottomLeft" activeCell="A18" sqref="A18"/>
    </sheetView>
  </sheetViews>
  <sheetFormatPr defaultRowHeight="12.75"/>
  <cols>
    <col min="1" max="1" width="26.28515625" style="53" customWidth="1"/>
    <col min="2" max="2" width="20.42578125" style="53" customWidth="1"/>
    <col min="3" max="3" width="15.85546875" style="53" customWidth="1"/>
    <col min="4" max="4" width="16.140625" style="53" customWidth="1"/>
    <col min="5" max="5" width="12.28515625" style="53" customWidth="1"/>
    <col min="6" max="6" width="39" style="53" customWidth="1"/>
    <col min="7" max="7" width="53.42578125" customWidth="1"/>
  </cols>
  <sheetData>
    <row r="1" spans="1:9" ht="30">
      <c r="A1" s="1370" t="s">
        <v>1271</v>
      </c>
      <c r="B1" s="1368" t="s">
        <v>1272</v>
      </c>
      <c r="C1" s="1369" t="s">
        <v>1273</v>
      </c>
      <c r="D1" s="1366" t="s">
        <v>1274</v>
      </c>
      <c r="E1" s="1366" t="s">
        <v>1275</v>
      </c>
      <c r="F1" s="1366" t="s">
        <v>1276</v>
      </c>
      <c r="G1" s="1367" t="s">
        <v>1277</v>
      </c>
    </row>
    <row r="2" spans="1:9" ht="15">
      <c r="A2" s="1371">
        <v>702</v>
      </c>
      <c r="B2" s="276">
        <v>46173</v>
      </c>
      <c r="C2" s="276"/>
      <c r="D2" s="53" t="s">
        <v>1278</v>
      </c>
      <c r="F2" s="53" t="s">
        <v>1279</v>
      </c>
      <c r="G2" s="1453" t="s">
        <v>1280</v>
      </c>
      <c r="H2" s="1374"/>
      <c r="I2" s="1374"/>
    </row>
    <row r="3" spans="1:9" ht="15">
      <c r="A3" s="1371">
        <v>702</v>
      </c>
      <c r="B3" s="276">
        <v>46174</v>
      </c>
      <c r="C3" s="276"/>
      <c r="D3" s="53" t="s">
        <v>1281</v>
      </c>
      <c r="F3" s="53" t="s">
        <v>1279</v>
      </c>
      <c r="G3" s="1453" t="s">
        <v>1282</v>
      </c>
    </row>
    <row r="4" spans="1:9" ht="15">
      <c r="A4" s="1371">
        <v>702</v>
      </c>
      <c r="B4" s="276">
        <v>46175</v>
      </c>
      <c r="C4" s="276"/>
      <c r="D4" s="53" t="s">
        <v>1281</v>
      </c>
      <c r="F4" s="53" t="s">
        <v>1279</v>
      </c>
      <c r="G4" s="1453" t="s">
        <v>1283</v>
      </c>
    </row>
    <row r="5" spans="1:9" ht="15">
      <c r="A5" s="1371">
        <v>702</v>
      </c>
      <c r="B5" s="276">
        <v>46175</v>
      </c>
      <c r="C5" s="276"/>
      <c r="D5" s="53" t="s">
        <v>1281</v>
      </c>
      <c r="F5" s="53" t="s">
        <v>1279</v>
      </c>
      <c r="G5" s="1453" t="s">
        <v>1284</v>
      </c>
    </row>
    <row r="6" spans="1:9" ht="15">
      <c r="A6" s="1371">
        <v>702</v>
      </c>
      <c r="B6" s="276">
        <v>46175</v>
      </c>
      <c r="C6" s="276"/>
      <c r="D6" s="53" t="s">
        <v>1285</v>
      </c>
      <c r="F6" s="53" t="s">
        <v>1279</v>
      </c>
      <c r="G6" s="1453" t="s">
        <v>1286</v>
      </c>
    </row>
    <row r="7" spans="1:9" ht="15">
      <c r="A7" s="1371">
        <v>702</v>
      </c>
      <c r="B7" s="276">
        <v>46175</v>
      </c>
      <c r="C7" s="276"/>
      <c r="D7" s="53" t="s">
        <v>1285</v>
      </c>
      <c r="F7" s="53" t="s">
        <v>1279</v>
      </c>
      <c r="G7" s="1453" t="s">
        <v>1287</v>
      </c>
    </row>
    <row r="8" spans="1:9" ht="15">
      <c r="A8" s="1371">
        <v>702</v>
      </c>
      <c r="B8" s="276">
        <v>46174</v>
      </c>
      <c r="C8" s="276"/>
      <c r="D8" s="53" t="s">
        <v>1285</v>
      </c>
      <c r="F8" s="53" t="s">
        <v>1279</v>
      </c>
      <c r="G8" s="1453" t="s">
        <v>1288</v>
      </c>
    </row>
    <row r="9" spans="1:9" ht="15">
      <c r="A9" s="1371">
        <v>702</v>
      </c>
      <c r="B9" s="276">
        <v>46175</v>
      </c>
      <c r="C9" s="276"/>
      <c r="D9" s="53" t="s">
        <v>1285</v>
      </c>
      <c r="F9" s="53" t="s">
        <v>1279</v>
      </c>
      <c r="G9" s="1453" t="s">
        <v>1289</v>
      </c>
    </row>
    <row r="10" spans="1:9" ht="15">
      <c r="A10" s="1371">
        <v>702</v>
      </c>
      <c r="B10" s="276">
        <v>46178</v>
      </c>
      <c r="D10" s="53" t="s">
        <v>1278</v>
      </c>
      <c r="F10" s="53" t="s">
        <v>1279</v>
      </c>
      <c r="G10" s="1453" t="s">
        <v>1290</v>
      </c>
    </row>
    <row r="11" spans="1:9" ht="15">
      <c r="A11" s="1371">
        <v>702</v>
      </c>
      <c r="B11" s="276">
        <v>46179</v>
      </c>
      <c r="D11" s="53" t="s">
        <v>1281</v>
      </c>
      <c r="F11" s="53" t="s">
        <v>1279</v>
      </c>
      <c r="G11" s="1453" t="s">
        <v>1291</v>
      </c>
    </row>
    <row r="12" spans="1:9" ht="15">
      <c r="A12" s="1371">
        <v>702</v>
      </c>
      <c r="B12" s="276">
        <v>46182</v>
      </c>
      <c r="D12" s="53" t="s">
        <v>1292</v>
      </c>
      <c r="F12" s="53" t="s">
        <v>1279</v>
      </c>
      <c r="G12" t="s">
        <v>1293</v>
      </c>
    </row>
    <row r="13" spans="1:9" ht="15">
      <c r="A13" s="1371">
        <v>702</v>
      </c>
      <c r="B13" s="276">
        <v>46183</v>
      </c>
      <c r="D13" s="53" t="s">
        <v>1292</v>
      </c>
      <c r="F13" s="53" t="s">
        <v>1279</v>
      </c>
      <c r="G13" t="s">
        <v>1294</v>
      </c>
    </row>
    <row r="14" spans="1:9" ht="15">
      <c r="A14" s="1371">
        <v>702</v>
      </c>
      <c r="B14" s="276">
        <v>46185</v>
      </c>
      <c r="D14" s="53" t="s">
        <v>1295</v>
      </c>
      <c r="F14" s="53" t="s">
        <v>1279</v>
      </c>
      <c r="G14" t="s">
        <v>1296</v>
      </c>
    </row>
    <row r="15" spans="1:9" ht="15">
      <c r="A15" s="1371">
        <v>702</v>
      </c>
      <c r="B15" s="276">
        <v>46186</v>
      </c>
      <c r="D15" s="53" t="s">
        <v>1278</v>
      </c>
      <c r="F15" s="53" t="s">
        <v>1279</v>
      </c>
      <c r="G15" t="s">
        <v>1297</v>
      </c>
    </row>
    <row r="16" spans="1:9" ht="15">
      <c r="A16" s="1371">
        <v>702</v>
      </c>
      <c r="B16" s="276">
        <v>46186</v>
      </c>
      <c r="D16" s="53" t="s">
        <v>1295</v>
      </c>
      <c r="F16" s="53" t="s">
        <v>1279</v>
      </c>
      <c r="G16" t="s">
        <v>1298</v>
      </c>
    </row>
    <row r="17" spans="1:7" ht="15">
      <c r="A17" s="1371">
        <v>702</v>
      </c>
      <c r="B17" s="276">
        <v>46188</v>
      </c>
      <c r="D17" s="53" t="s">
        <v>1295</v>
      </c>
      <c r="F17" s="53" t="s">
        <v>1279</v>
      </c>
      <c r="G17" t="s">
        <v>1299</v>
      </c>
    </row>
    <row r="18" spans="1:7" ht="15">
      <c r="A18" s="1371">
        <v>702</v>
      </c>
      <c r="B18" s="276">
        <v>46189</v>
      </c>
      <c r="D18" s="53" t="s">
        <v>1300</v>
      </c>
      <c r="F18" s="53" t="s">
        <v>1279</v>
      </c>
      <c r="G18" t="s">
        <v>1301</v>
      </c>
    </row>
    <row r="19" spans="1:7" ht="15">
      <c r="A19" s="1371"/>
    </row>
    <row r="20" spans="1:7" ht="15">
      <c r="A20" s="1371"/>
    </row>
    <row r="21" spans="1:7" ht="15">
      <c r="A21" s="1371"/>
    </row>
    <row r="22" spans="1:7" ht="15">
      <c r="A22" s="1371"/>
    </row>
    <row r="23" spans="1:7" ht="15">
      <c r="A23" s="1371"/>
    </row>
    <row r="24" spans="1:7" ht="15">
      <c r="A24" s="1371"/>
    </row>
    <row r="25" spans="1:7" ht="15">
      <c r="A25" s="1371"/>
    </row>
    <row r="26" spans="1:7" ht="15">
      <c r="A26" s="1371"/>
    </row>
    <row r="27" spans="1:7" ht="15">
      <c r="A27" s="1371"/>
    </row>
    <row r="28" spans="1:7" ht="15">
      <c r="A28" s="1371"/>
    </row>
    <row r="29" spans="1:7" ht="15">
      <c r="A29" s="1371"/>
    </row>
    <row r="30" spans="1:7" ht="15">
      <c r="A30" s="1371"/>
    </row>
    <row r="31" spans="1:7" ht="15">
      <c r="A31" s="1371"/>
    </row>
    <row r="32" spans="1:7" ht="15">
      <c r="A32" s="1371"/>
    </row>
    <row r="33" spans="1:1" ht="15">
      <c r="A33" s="1371"/>
    </row>
    <row r="34" spans="1:1" ht="15">
      <c r="A34" s="1371"/>
    </row>
    <row r="35" spans="1:1" ht="15">
      <c r="A35" s="1371"/>
    </row>
    <row r="36" spans="1:1" ht="15">
      <c r="A36" s="1371"/>
    </row>
    <row r="37" spans="1:1" ht="15">
      <c r="A37" s="1371"/>
    </row>
    <row r="38" spans="1:1" ht="15">
      <c r="A38" s="1371"/>
    </row>
    <row r="39" spans="1:1" ht="15">
      <c r="A39" s="1371"/>
    </row>
    <row r="40" spans="1:1" ht="15">
      <c r="A40" s="1371"/>
    </row>
    <row r="41" spans="1:1" ht="15">
      <c r="A41" s="1371"/>
    </row>
    <row r="42" spans="1:1" ht="15">
      <c r="A42" s="1371"/>
    </row>
    <row r="43" spans="1:1" ht="15">
      <c r="A43" s="1371"/>
    </row>
    <row r="44" spans="1:1" ht="15">
      <c r="A44" s="1371"/>
    </row>
    <row r="45" spans="1:1" ht="15">
      <c r="A45" s="1371"/>
    </row>
    <row r="46" spans="1:1" ht="15">
      <c r="A46" s="1371"/>
    </row>
    <row r="47" spans="1:1" ht="15">
      <c r="A47" s="1371"/>
    </row>
    <row r="48" spans="1:1" ht="15">
      <c r="A48" s="1371"/>
    </row>
    <row r="49" spans="1:1" ht="15">
      <c r="A49" s="1371"/>
    </row>
    <row r="50" spans="1:1" ht="15">
      <c r="A50" s="1371"/>
    </row>
    <row r="51" spans="1:1" ht="15">
      <c r="A51" s="1371"/>
    </row>
    <row r="52" spans="1:1" ht="15">
      <c r="A52" s="1371"/>
    </row>
    <row r="53" spans="1:1" ht="15">
      <c r="A53" s="1371"/>
    </row>
    <row r="54" spans="1:1" ht="15">
      <c r="A54" s="1371"/>
    </row>
    <row r="55" spans="1:1" ht="15">
      <c r="A55" s="1371"/>
    </row>
    <row r="56" spans="1:1" ht="15">
      <c r="A56" s="1371"/>
    </row>
    <row r="57" spans="1:1" ht="15">
      <c r="A57" s="1371"/>
    </row>
    <row r="58" spans="1:1" ht="15">
      <c r="A58" s="1371"/>
    </row>
    <row r="59" spans="1:1" ht="15">
      <c r="A59" s="1371"/>
    </row>
    <row r="60" spans="1:1" ht="15">
      <c r="A60" s="1371"/>
    </row>
    <row r="61" spans="1:1" ht="15">
      <c r="A61" s="1371"/>
    </row>
    <row r="62" spans="1:1" ht="15">
      <c r="A62" s="1371"/>
    </row>
    <row r="63" spans="1:1" ht="15">
      <c r="A63" s="1371"/>
    </row>
    <row r="64" spans="1:1" ht="15">
      <c r="A64" s="1371"/>
    </row>
    <row r="65" spans="1:1" ht="15">
      <c r="A65" s="1371"/>
    </row>
    <row r="66" spans="1:1" ht="15">
      <c r="A66" s="1371"/>
    </row>
    <row r="67" spans="1:1" ht="15">
      <c r="A67" s="1371"/>
    </row>
    <row r="68" spans="1:1" ht="15">
      <c r="A68" s="1371"/>
    </row>
    <row r="69" spans="1:1" ht="15">
      <c r="A69" s="1371"/>
    </row>
    <row r="70" spans="1:1" ht="15">
      <c r="A70" s="1371"/>
    </row>
    <row r="71" spans="1:1" ht="15">
      <c r="A71" s="1371"/>
    </row>
    <row r="72" spans="1:1" ht="15">
      <c r="A72" s="1371"/>
    </row>
    <row r="73" spans="1:1" ht="15">
      <c r="A73" s="1371"/>
    </row>
    <row r="74" spans="1:1" ht="15">
      <c r="A74" s="1371"/>
    </row>
    <row r="75" spans="1:1" ht="15">
      <c r="A75" s="1371"/>
    </row>
    <row r="76" spans="1:1" ht="15">
      <c r="A76" s="1371"/>
    </row>
    <row r="77" spans="1:1" ht="15">
      <c r="A77" s="1371"/>
    </row>
    <row r="78" spans="1:1" ht="15">
      <c r="A78" s="1371"/>
    </row>
    <row r="79" spans="1:1" ht="15">
      <c r="A79" s="1371"/>
    </row>
    <row r="80" spans="1:1" ht="15">
      <c r="A80" s="1371"/>
    </row>
    <row r="81" spans="1:1" ht="15">
      <c r="A81" s="1371"/>
    </row>
    <row r="82" spans="1:1" ht="15">
      <c r="A82" s="1371"/>
    </row>
    <row r="83" spans="1:1" ht="15">
      <c r="A83" s="1371"/>
    </row>
    <row r="84" spans="1:1" ht="15">
      <c r="A84" s="1371"/>
    </row>
    <row r="85" spans="1:1" ht="15">
      <c r="A85" s="1371"/>
    </row>
    <row r="86" spans="1:1" ht="15">
      <c r="A86" s="1371"/>
    </row>
    <row r="87" spans="1:1" ht="15">
      <c r="A87" s="1371"/>
    </row>
    <row r="88" spans="1:1" ht="15">
      <c r="A88" s="1371"/>
    </row>
    <row r="89" spans="1:1" ht="15">
      <c r="A89" s="1371"/>
    </row>
    <row r="90" spans="1:1" ht="15">
      <c r="A90" s="1371"/>
    </row>
    <row r="91" spans="1:1" ht="15">
      <c r="A91" s="1371"/>
    </row>
    <row r="92" spans="1:1" ht="15">
      <c r="A92" s="1371"/>
    </row>
    <row r="93" spans="1:1" ht="15">
      <c r="A93" s="1371"/>
    </row>
    <row r="94" spans="1:1" ht="15">
      <c r="A94" s="1371"/>
    </row>
    <row r="95" spans="1:1" ht="15">
      <c r="A95" s="1371"/>
    </row>
    <row r="96" spans="1:1" ht="15">
      <c r="A96" s="1371"/>
    </row>
    <row r="97" spans="1:1" ht="15">
      <c r="A97" s="1371"/>
    </row>
    <row r="98" spans="1:1" ht="15">
      <c r="A98" s="1371"/>
    </row>
    <row r="99" spans="1:1" ht="15">
      <c r="A99" s="1371"/>
    </row>
    <row r="100" spans="1:1" ht="15">
      <c r="A100" s="1371"/>
    </row>
    <row r="101" spans="1:1" ht="15">
      <c r="A101" s="1371"/>
    </row>
    <row r="102" spans="1:1" ht="15">
      <c r="A102" s="1371"/>
    </row>
    <row r="103" spans="1:1" ht="15">
      <c r="A103" s="1371"/>
    </row>
    <row r="104" spans="1:1" ht="15">
      <c r="A104" s="1371"/>
    </row>
    <row r="105" spans="1:1" ht="15">
      <c r="A105" s="1371"/>
    </row>
    <row r="106" spans="1:1" ht="15">
      <c r="A106" s="1371"/>
    </row>
    <row r="107" spans="1:1" ht="15">
      <c r="A107" s="1371"/>
    </row>
    <row r="108" spans="1:1" ht="15">
      <c r="A108" s="1371"/>
    </row>
    <row r="109" spans="1:1" ht="15">
      <c r="A109" s="1371"/>
    </row>
    <row r="110" spans="1:1" ht="15">
      <c r="A110" s="1371"/>
    </row>
    <row r="111" spans="1:1" ht="15">
      <c r="A111" s="1371"/>
    </row>
    <row r="112" spans="1:1" ht="15">
      <c r="A112" s="1371"/>
    </row>
    <row r="113" spans="1:1" ht="15">
      <c r="A113" s="1371"/>
    </row>
    <row r="114" spans="1:1" ht="15">
      <c r="A114" s="1371"/>
    </row>
    <row r="115" spans="1:1" ht="15">
      <c r="A115" s="1371"/>
    </row>
    <row r="116" spans="1:1" ht="15">
      <c r="A116" s="1371"/>
    </row>
    <row r="117" spans="1:1" ht="15">
      <c r="A117" s="1371"/>
    </row>
    <row r="118" spans="1:1" ht="15">
      <c r="A118" s="1371"/>
    </row>
    <row r="119" spans="1:1" ht="15">
      <c r="A119" s="1371"/>
    </row>
    <row r="120" spans="1:1" ht="15">
      <c r="A120" s="1371"/>
    </row>
    <row r="121" spans="1:1" ht="15">
      <c r="A121" s="1371"/>
    </row>
    <row r="122" spans="1:1" ht="15">
      <c r="A122" s="1371"/>
    </row>
    <row r="123" spans="1:1" ht="15">
      <c r="A123" s="1371"/>
    </row>
    <row r="124" spans="1:1" ht="15">
      <c r="A124" s="1371"/>
    </row>
    <row r="125" spans="1:1" ht="15">
      <c r="A125" s="1371"/>
    </row>
    <row r="126" spans="1:1" ht="15">
      <c r="A126" s="1371"/>
    </row>
    <row r="127" spans="1:1" ht="15">
      <c r="A127" s="1371"/>
    </row>
    <row r="128" spans="1:1" ht="15">
      <c r="A128" s="1371"/>
    </row>
    <row r="129" spans="1:1" ht="15">
      <c r="A129" s="1371"/>
    </row>
    <row r="130" spans="1:1" ht="15">
      <c r="A130" s="1371"/>
    </row>
    <row r="131" spans="1:1" ht="15">
      <c r="A131" s="1371"/>
    </row>
    <row r="132" spans="1:1" ht="15">
      <c r="A132" s="1371"/>
    </row>
    <row r="133" spans="1:1" ht="15">
      <c r="A133" s="1371"/>
    </row>
    <row r="134" spans="1:1" ht="15">
      <c r="A134" s="1371"/>
    </row>
    <row r="135" spans="1:1" ht="15">
      <c r="A135" s="1371"/>
    </row>
    <row r="136" spans="1:1" ht="15">
      <c r="A136" s="1371"/>
    </row>
    <row r="137" spans="1:1" ht="15">
      <c r="A137" s="1371"/>
    </row>
    <row r="138" spans="1:1" ht="15">
      <c r="A138" s="1371"/>
    </row>
    <row r="139" spans="1:1" ht="15">
      <c r="A139" s="1371"/>
    </row>
    <row r="140" spans="1:1" ht="15">
      <c r="A140" s="1371"/>
    </row>
    <row r="141" spans="1:1" ht="15">
      <c r="A141" s="1371"/>
    </row>
    <row r="142" spans="1:1" ht="15">
      <c r="A142" s="1371"/>
    </row>
    <row r="143" spans="1:1" ht="15">
      <c r="A143" s="1371"/>
    </row>
    <row r="144" spans="1:1" ht="15">
      <c r="A144" s="1371"/>
    </row>
    <row r="145" spans="1:1" ht="15">
      <c r="A145" s="1371"/>
    </row>
    <row r="146" spans="1:1" ht="15">
      <c r="A146" s="1371"/>
    </row>
    <row r="147" spans="1:1" ht="15">
      <c r="A147" s="1371"/>
    </row>
    <row r="148" spans="1:1" ht="15">
      <c r="A148" s="1371"/>
    </row>
    <row r="149" spans="1:1" ht="15">
      <c r="A149" s="1371"/>
    </row>
    <row r="150" spans="1:1" ht="15">
      <c r="A150" s="1371"/>
    </row>
    <row r="151" spans="1:1" ht="15">
      <c r="A151" s="1371"/>
    </row>
    <row r="152" spans="1:1" ht="15">
      <c r="A152" s="1371"/>
    </row>
    <row r="153" spans="1:1" ht="15">
      <c r="A153" s="1371"/>
    </row>
    <row r="154" spans="1:1" ht="15">
      <c r="A154" s="1371"/>
    </row>
    <row r="155" spans="1:1" ht="15">
      <c r="A155" s="1371"/>
    </row>
    <row r="156" spans="1:1" ht="15">
      <c r="A156" s="1371"/>
    </row>
    <row r="157" spans="1:1" ht="15">
      <c r="A157" s="1371"/>
    </row>
    <row r="158" spans="1:1" ht="15">
      <c r="A158" s="1371"/>
    </row>
    <row r="159" spans="1:1" ht="15">
      <c r="A159" s="1371"/>
    </row>
    <row r="160" spans="1:1" ht="15">
      <c r="A160" s="1371"/>
    </row>
    <row r="161" spans="1:1" ht="15">
      <c r="A161" s="1371"/>
    </row>
    <row r="162" spans="1:1" ht="15">
      <c r="A162" s="1371"/>
    </row>
    <row r="163" spans="1:1" ht="15">
      <c r="A163" s="1371"/>
    </row>
    <row r="164" spans="1:1" ht="15">
      <c r="A164" s="1371"/>
    </row>
    <row r="165" spans="1:1" ht="15">
      <c r="A165" s="1371"/>
    </row>
    <row r="166" spans="1:1" ht="15">
      <c r="A166" s="1371"/>
    </row>
    <row r="167" spans="1:1" ht="15">
      <c r="A167" s="1371"/>
    </row>
    <row r="168" spans="1:1" ht="15">
      <c r="A168" s="1371"/>
    </row>
    <row r="169" spans="1:1" ht="15">
      <c r="A169" s="1371"/>
    </row>
    <row r="170" spans="1:1" ht="15">
      <c r="A170" s="1371"/>
    </row>
    <row r="171" spans="1:1" ht="15">
      <c r="A171" s="1371"/>
    </row>
    <row r="172" spans="1:1" ht="15">
      <c r="A172" s="1371"/>
    </row>
    <row r="173" spans="1:1" ht="15">
      <c r="A173" s="1371"/>
    </row>
    <row r="174" spans="1:1" ht="15">
      <c r="A174" s="1371"/>
    </row>
    <row r="175" spans="1:1" ht="15">
      <c r="A175" s="1371"/>
    </row>
    <row r="176" spans="1:1" ht="15">
      <c r="A176" s="1371"/>
    </row>
    <row r="177" spans="1:1" ht="15">
      <c r="A177" s="1371"/>
    </row>
    <row r="178" spans="1:1" ht="15">
      <c r="A178" s="1371"/>
    </row>
    <row r="179" spans="1:1" ht="15">
      <c r="A179" s="1371"/>
    </row>
    <row r="180" spans="1:1" ht="15">
      <c r="A180" s="1371"/>
    </row>
    <row r="181" spans="1:1" ht="15">
      <c r="A181" s="1371"/>
    </row>
    <row r="182" spans="1:1" ht="15">
      <c r="A182" s="1371"/>
    </row>
    <row r="183" spans="1:1" ht="15">
      <c r="A183" s="1371"/>
    </row>
    <row r="184" spans="1:1" ht="15">
      <c r="A184" s="1371"/>
    </row>
    <row r="185" spans="1:1" ht="15">
      <c r="A185" s="1371"/>
    </row>
    <row r="186" spans="1:1" ht="15">
      <c r="A186" s="1371"/>
    </row>
    <row r="187" spans="1:1" ht="15">
      <c r="A187" s="1371"/>
    </row>
    <row r="188" spans="1:1" ht="15">
      <c r="A188" s="1371"/>
    </row>
    <row r="189" spans="1:1" ht="15">
      <c r="A189" s="1371"/>
    </row>
    <row r="190" spans="1:1" ht="15">
      <c r="A190" s="1371"/>
    </row>
    <row r="191" spans="1:1" ht="15">
      <c r="A191" s="1371"/>
    </row>
  </sheetData>
  <sortState xmlns:xlrd2="http://schemas.microsoft.com/office/spreadsheetml/2017/richdata2" ref="A2:G9">
    <sortCondition ref="B2:B9"/>
  </sortState>
  <dataValidations count="3">
    <dataValidation type="list" allowBlank="1" showInputMessage="1" showErrorMessage="1" sqref="A26:A191" xr:uid="{43BD7273-5837-4D09-951D-DDCEE95176B2}">
      <formula1>"600,601"</formula1>
    </dataValidation>
    <dataValidation type="list" allowBlank="1" showInputMessage="1" showErrorMessage="1" sqref="F2:F265" xr:uid="{FC40A4BB-D2F3-4B4C-B070-B2D2A9F115B3}">
      <formula1>"Wrong count,Scanned UPC code,Box missed,Other"</formula1>
    </dataValidation>
    <dataValidation type="list" allowBlank="1" showInputMessage="1" showErrorMessage="1" sqref="A2:A25" xr:uid="{F3152EA0-968A-4E9E-9731-4DD152651E72}">
      <formula1>"600,601,700,702"</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FD17-8968-4F84-B08E-ED6CE6C307A6}">
  <sheetPr filterMode="1"/>
  <dimension ref="A1:U9116"/>
  <sheetViews>
    <sheetView workbookViewId="0">
      <pane ySplit="1" topLeftCell="A3025" activePane="bottomLeft" state="frozen"/>
      <selection pane="bottomLeft" activeCell="A3040" sqref="A3040"/>
    </sheetView>
  </sheetViews>
  <sheetFormatPr defaultRowHeight="12.75"/>
  <cols>
    <col min="1" max="1" width="12.7109375" style="53" bestFit="1" customWidth="1"/>
    <col min="2" max="2" width="13.5703125" style="53" customWidth="1"/>
    <col min="3" max="3" width="17" style="53" customWidth="1"/>
    <col min="4" max="4" width="10.140625" style="53" customWidth="1"/>
    <col min="5" max="5" width="10.5703125" style="53" customWidth="1"/>
    <col min="6" max="6" width="15.5703125" style="53" customWidth="1"/>
    <col min="7" max="7" width="13.5703125" style="53" customWidth="1"/>
    <col min="8" max="8" width="18.140625" style="53" bestFit="1" customWidth="1"/>
    <col min="9" max="9" width="17.42578125" style="249" hidden="1" customWidth="1"/>
    <col min="10" max="10" width="9.140625" style="53" customWidth="1"/>
    <col min="11" max="11" width="13" style="632" customWidth="1"/>
    <col min="12" max="12" width="15.5703125" style="632" customWidth="1"/>
    <col min="13" max="13" width="33.42578125" style="53" customWidth="1"/>
    <col min="14" max="14" width="73.42578125" style="629" customWidth="1"/>
  </cols>
  <sheetData>
    <row r="1" spans="1:14" ht="15">
      <c r="A1" s="630" t="s">
        <v>703</v>
      </c>
      <c r="B1" s="630" t="s">
        <v>1302</v>
      </c>
      <c r="C1" s="630" t="s">
        <v>1303</v>
      </c>
      <c r="D1" s="630" t="s">
        <v>1304</v>
      </c>
      <c r="E1" s="630" t="s">
        <v>1305</v>
      </c>
      <c r="F1" s="630" t="s">
        <v>1306</v>
      </c>
      <c r="G1" s="630" t="s">
        <v>1307</v>
      </c>
      <c r="H1" s="630" t="s">
        <v>1308</v>
      </c>
      <c r="I1" s="633" t="s">
        <v>1309</v>
      </c>
      <c r="J1" s="630" t="s">
        <v>1310</v>
      </c>
      <c r="K1" s="631" t="s">
        <v>1311</v>
      </c>
      <c r="L1" s="631" t="s">
        <v>1312</v>
      </c>
      <c r="M1" s="184" t="s">
        <v>1313</v>
      </c>
    </row>
    <row r="2" spans="1:14" ht="15" hidden="1">
      <c r="A2" s="276">
        <v>46083</v>
      </c>
      <c r="B2" s="53" t="s">
        <v>1314</v>
      </c>
      <c r="C2" s="625">
        <v>81338</v>
      </c>
      <c r="D2" s="625" t="s">
        <v>1315</v>
      </c>
      <c r="E2" s="625">
        <v>150</v>
      </c>
      <c r="F2" s="625">
        <v>4010</v>
      </c>
      <c r="G2" s="625" t="s">
        <v>1316</v>
      </c>
      <c r="H2" s="625" t="s">
        <v>492</v>
      </c>
      <c r="J2" s="625">
        <v>1</v>
      </c>
      <c r="K2" s="625">
        <v>9.1300000000000008</v>
      </c>
      <c r="L2" s="625">
        <v>9.1300000000000008</v>
      </c>
      <c r="M2" s="53" t="s">
        <v>1317</v>
      </c>
      <c r="N2" s="629" t="s">
        <v>1318</v>
      </c>
    </row>
    <row r="3" spans="1:14" ht="15" hidden="1">
      <c r="A3" s="276">
        <v>46083</v>
      </c>
      <c r="B3" s="53" t="s">
        <v>1314</v>
      </c>
      <c r="C3" s="627">
        <v>83036</v>
      </c>
      <c r="D3" s="627" t="s">
        <v>1319</v>
      </c>
      <c r="E3" s="627">
        <v>120</v>
      </c>
      <c r="F3" s="627">
        <v>4010</v>
      </c>
      <c r="G3" s="627" t="s">
        <v>1320</v>
      </c>
      <c r="H3" s="627" t="s">
        <v>492</v>
      </c>
      <c r="J3" s="627">
        <v>1</v>
      </c>
      <c r="K3" s="627">
        <v>5.9</v>
      </c>
      <c r="L3" s="627">
        <v>5.9</v>
      </c>
      <c r="M3" s="53" t="s">
        <v>1317</v>
      </c>
      <c r="N3" s="629" t="s">
        <v>1318</v>
      </c>
    </row>
    <row r="4" spans="1:14" ht="15" hidden="1">
      <c r="A4" s="276">
        <v>46083</v>
      </c>
      <c r="B4" s="53" t="s">
        <v>1314</v>
      </c>
      <c r="C4" s="625">
        <v>80039</v>
      </c>
      <c r="D4" s="625" t="s">
        <v>1321</v>
      </c>
      <c r="E4" s="625" t="s">
        <v>399</v>
      </c>
      <c r="F4" s="625">
        <v>4010</v>
      </c>
      <c r="G4" s="625" t="s">
        <v>1322</v>
      </c>
      <c r="H4" s="625" t="s">
        <v>492</v>
      </c>
      <c r="J4" s="625">
        <v>1</v>
      </c>
      <c r="K4" s="625">
        <v>10.73</v>
      </c>
      <c r="L4" s="625">
        <v>10.73</v>
      </c>
      <c r="M4" s="53" t="s">
        <v>1317</v>
      </c>
      <c r="N4" s="629" t="s">
        <v>1318</v>
      </c>
    </row>
    <row r="5" spans="1:14" ht="15" hidden="1">
      <c r="A5" s="276">
        <v>46083</v>
      </c>
      <c r="B5" s="53" t="s">
        <v>1314</v>
      </c>
      <c r="C5" s="627">
        <v>83282</v>
      </c>
      <c r="D5" s="627" t="s">
        <v>1323</v>
      </c>
      <c r="E5" s="627">
        <v>130</v>
      </c>
      <c r="F5" s="627">
        <v>4010</v>
      </c>
      <c r="G5" s="627" t="s">
        <v>1324</v>
      </c>
      <c r="H5" s="627" t="s">
        <v>492</v>
      </c>
      <c r="J5" s="627">
        <v>1</v>
      </c>
      <c r="K5" s="627">
        <v>6.86</v>
      </c>
      <c r="L5" s="627">
        <v>6.86</v>
      </c>
      <c r="M5" s="53" t="s">
        <v>1317</v>
      </c>
      <c r="N5" s="629" t="s">
        <v>1318</v>
      </c>
    </row>
    <row r="6" spans="1:14" ht="15" hidden="1">
      <c r="A6" s="276">
        <v>46083</v>
      </c>
      <c r="B6" s="53" t="s">
        <v>1314</v>
      </c>
      <c r="C6" s="625">
        <v>83348</v>
      </c>
      <c r="D6" s="625" t="s">
        <v>1325</v>
      </c>
      <c r="E6" s="625">
        <v>70</v>
      </c>
      <c r="F6" s="625">
        <v>4010</v>
      </c>
      <c r="G6" s="625" t="s">
        <v>1326</v>
      </c>
      <c r="H6" s="625" t="s">
        <v>492</v>
      </c>
      <c r="J6" s="625">
        <v>1</v>
      </c>
      <c r="K6" s="625">
        <v>11.39</v>
      </c>
      <c r="L6" s="625">
        <v>11.39</v>
      </c>
      <c r="M6" s="53" t="s">
        <v>1317</v>
      </c>
      <c r="N6" s="629" t="s">
        <v>1318</v>
      </c>
    </row>
    <row r="7" spans="1:14" ht="15" hidden="1">
      <c r="A7" s="276">
        <v>46083</v>
      </c>
      <c r="B7" s="53" t="s">
        <v>1314</v>
      </c>
      <c r="C7" s="627">
        <v>82790</v>
      </c>
      <c r="D7" s="627" t="s">
        <v>1327</v>
      </c>
      <c r="E7" s="627">
        <v>110</v>
      </c>
      <c r="F7" s="627">
        <v>4010</v>
      </c>
      <c r="G7" s="627" t="s">
        <v>1328</v>
      </c>
      <c r="H7" s="627" t="s">
        <v>492</v>
      </c>
      <c r="J7" s="627">
        <v>1</v>
      </c>
      <c r="K7" s="627">
        <v>9.43</v>
      </c>
      <c r="L7" s="627">
        <v>9.43</v>
      </c>
      <c r="M7" s="53" t="s">
        <v>1317</v>
      </c>
      <c r="N7" s="629" t="s">
        <v>1318</v>
      </c>
    </row>
    <row r="8" spans="1:14" ht="15" hidden="1">
      <c r="A8" s="276">
        <v>46083</v>
      </c>
      <c r="B8" s="53" t="s">
        <v>1314</v>
      </c>
      <c r="C8" s="625">
        <v>83993</v>
      </c>
      <c r="D8" s="625" t="s">
        <v>1329</v>
      </c>
      <c r="E8" s="625">
        <v>110</v>
      </c>
      <c r="F8" s="625">
        <v>4010</v>
      </c>
      <c r="G8" s="625" t="s">
        <v>1330</v>
      </c>
      <c r="H8" s="625" t="s">
        <v>492</v>
      </c>
      <c r="J8" s="625">
        <v>2</v>
      </c>
      <c r="K8" s="625">
        <v>6.59</v>
      </c>
      <c r="L8" s="625">
        <v>13.18</v>
      </c>
      <c r="M8" s="53" t="s">
        <v>1317</v>
      </c>
      <c r="N8" s="629" t="s">
        <v>1318</v>
      </c>
    </row>
    <row r="9" spans="1:14" ht="15" hidden="1">
      <c r="A9" s="276">
        <v>46083</v>
      </c>
      <c r="B9" s="53" t="s">
        <v>1314</v>
      </c>
      <c r="C9" s="627">
        <v>83615</v>
      </c>
      <c r="D9" s="627" t="s">
        <v>1331</v>
      </c>
      <c r="E9" s="627" t="s">
        <v>1332</v>
      </c>
      <c r="F9" s="627">
        <v>4010</v>
      </c>
      <c r="G9" s="627" t="s">
        <v>1333</v>
      </c>
      <c r="H9" s="627" t="s">
        <v>492</v>
      </c>
      <c r="J9" s="627">
        <v>1</v>
      </c>
      <c r="K9" s="627">
        <v>40.880000000000003</v>
      </c>
      <c r="L9" s="627">
        <v>40.880000000000003</v>
      </c>
      <c r="M9" s="53" t="s">
        <v>1317</v>
      </c>
      <c r="N9" s="629" t="s">
        <v>1318</v>
      </c>
    </row>
    <row r="10" spans="1:14" ht="15" hidden="1">
      <c r="A10" s="276">
        <v>46083</v>
      </c>
      <c r="B10" s="53" t="s">
        <v>1314</v>
      </c>
      <c r="C10" s="625">
        <v>83718</v>
      </c>
      <c r="D10" s="625" t="s">
        <v>1334</v>
      </c>
      <c r="E10" s="625">
        <v>100</v>
      </c>
      <c r="F10" s="625">
        <v>4010</v>
      </c>
      <c r="G10" s="625" t="s">
        <v>1335</v>
      </c>
      <c r="H10" s="625" t="s">
        <v>492</v>
      </c>
      <c r="J10" s="625">
        <v>1</v>
      </c>
      <c r="K10" s="625">
        <v>6</v>
      </c>
      <c r="L10" s="625">
        <v>6</v>
      </c>
      <c r="M10" s="53" t="s">
        <v>1317</v>
      </c>
      <c r="N10" s="629" t="s">
        <v>1318</v>
      </c>
    </row>
    <row r="11" spans="1:14" ht="15" hidden="1">
      <c r="A11" s="276">
        <v>46083</v>
      </c>
      <c r="B11" s="53" t="s">
        <v>1314</v>
      </c>
      <c r="C11" s="627">
        <v>44403</v>
      </c>
      <c r="D11" s="627" t="s">
        <v>1336</v>
      </c>
      <c r="E11" s="627" t="s">
        <v>399</v>
      </c>
      <c r="F11" s="627">
        <v>4010</v>
      </c>
      <c r="G11" s="627" t="s">
        <v>1337</v>
      </c>
      <c r="H11" s="627" t="s">
        <v>492</v>
      </c>
      <c r="J11" s="627">
        <v>1</v>
      </c>
      <c r="K11" s="627">
        <v>9.65</v>
      </c>
      <c r="L11" s="627">
        <v>9.65</v>
      </c>
      <c r="M11" s="53" t="s">
        <v>1317</v>
      </c>
      <c r="N11" s="629" t="s">
        <v>1318</v>
      </c>
    </row>
    <row r="12" spans="1:14" ht="15" hidden="1">
      <c r="A12" s="276">
        <v>46083</v>
      </c>
      <c r="B12" s="53" t="s">
        <v>1314</v>
      </c>
      <c r="C12" s="625">
        <v>67377</v>
      </c>
      <c r="D12" s="625" t="s">
        <v>1338</v>
      </c>
      <c r="E12" s="625">
        <v>150</v>
      </c>
      <c r="F12" s="625">
        <v>4010</v>
      </c>
      <c r="G12" s="625" t="s">
        <v>1339</v>
      </c>
      <c r="H12" s="625" t="s">
        <v>492</v>
      </c>
      <c r="J12" s="625">
        <v>1</v>
      </c>
      <c r="K12" s="625">
        <v>4.2</v>
      </c>
      <c r="L12" s="625">
        <v>4.2</v>
      </c>
      <c r="M12" s="53" t="s">
        <v>1317</v>
      </c>
      <c r="N12" s="629" t="s">
        <v>1318</v>
      </c>
    </row>
    <row r="13" spans="1:14" ht="15" hidden="1">
      <c r="A13" s="276">
        <v>46083</v>
      </c>
      <c r="B13" s="53" t="s">
        <v>1314</v>
      </c>
      <c r="C13" s="627">
        <v>83780</v>
      </c>
      <c r="D13" s="627" t="s">
        <v>1340</v>
      </c>
      <c r="E13" s="627">
        <v>90</v>
      </c>
      <c r="F13" s="627">
        <v>4010</v>
      </c>
      <c r="G13" s="627" t="s">
        <v>1341</v>
      </c>
      <c r="H13" s="627" t="s">
        <v>492</v>
      </c>
      <c r="J13" s="627">
        <v>2</v>
      </c>
      <c r="K13" s="627">
        <v>11.3</v>
      </c>
      <c r="L13" s="627">
        <v>22.6</v>
      </c>
      <c r="M13" s="53" t="s">
        <v>1317</v>
      </c>
      <c r="N13" s="629" t="s">
        <v>1318</v>
      </c>
    </row>
    <row r="14" spans="1:14" ht="15" hidden="1">
      <c r="A14" s="276">
        <v>46083</v>
      </c>
      <c r="B14" s="53" t="s">
        <v>1314</v>
      </c>
      <c r="C14" s="625">
        <v>67377</v>
      </c>
      <c r="D14" s="625" t="s">
        <v>1342</v>
      </c>
      <c r="E14" s="625">
        <v>140</v>
      </c>
      <c r="F14" s="625">
        <v>4010</v>
      </c>
      <c r="G14" s="625" t="s">
        <v>1343</v>
      </c>
      <c r="H14" s="625" t="s">
        <v>492</v>
      </c>
      <c r="J14" s="625">
        <v>1</v>
      </c>
      <c r="K14" s="625">
        <v>4.13</v>
      </c>
      <c r="L14" s="625">
        <v>4.13</v>
      </c>
      <c r="M14" s="53" t="s">
        <v>1317</v>
      </c>
      <c r="N14" s="629" t="s">
        <v>1318</v>
      </c>
    </row>
    <row r="15" spans="1:14" ht="15" hidden="1">
      <c r="A15" s="276">
        <v>46083</v>
      </c>
      <c r="B15" s="53" t="s">
        <v>1314</v>
      </c>
      <c r="C15" s="627">
        <v>50265</v>
      </c>
      <c r="D15" s="627" t="s">
        <v>1344</v>
      </c>
      <c r="E15" s="627" t="s">
        <v>399</v>
      </c>
      <c r="F15" s="627">
        <v>4010</v>
      </c>
      <c r="G15" s="627" t="s">
        <v>1345</v>
      </c>
      <c r="H15" s="627" t="s">
        <v>492</v>
      </c>
      <c r="J15" s="627">
        <v>1</v>
      </c>
      <c r="K15" s="627">
        <v>5.63</v>
      </c>
      <c r="L15" s="627">
        <v>5.63</v>
      </c>
      <c r="M15" s="53" t="s">
        <v>1317</v>
      </c>
      <c r="N15" s="629" t="s">
        <v>1318</v>
      </c>
    </row>
    <row r="16" spans="1:14" ht="15" hidden="1">
      <c r="A16" s="276">
        <v>46083</v>
      </c>
      <c r="B16" s="53" t="s">
        <v>1314</v>
      </c>
      <c r="C16" s="625">
        <v>82976</v>
      </c>
      <c r="D16" s="625" t="s">
        <v>1346</v>
      </c>
      <c r="E16" s="625">
        <v>90</v>
      </c>
      <c r="F16" s="625">
        <v>4010</v>
      </c>
      <c r="G16" s="625" t="s">
        <v>1347</v>
      </c>
      <c r="H16" s="625" t="s">
        <v>492</v>
      </c>
      <c r="J16" s="625">
        <v>2</v>
      </c>
      <c r="K16" s="625">
        <v>5.28</v>
      </c>
      <c r="L16" s="625">
        <v>10.56</v>
      </c>
      <c r="M16" s="53" t="s">
        <v>1317</v>
      </c>
      <c r="N16" s="629" t="s">
        <v>1318</v>
      </c>
    </row>
    <row r="17" spans="1:14" ht="15" hidden="1">
      <c r="A17" s="276">
        <v>46083</v>
      </c>
      <c r="B17" s="53" t="s">
        <v>1314</v>
      </c>
      <c r="C17" s="627">
        <v>81666</v>
      </c>
      <c r="D17" s="627" t="s">
        <v>1348</v>
      </c>
      <c r="E17" s="627">
        <v>60</v>
      </c>
      <c r="F17" s="627">
        <v>4010</v>
      </c>
      <c r="G17" s="627" t="s">
        <v>1349</v>
      </c>
      <c r="H17" s="627" t="s">
        <v>492</v>
      </c>
      <c r="J17" s="627">
        <v>1</v>
      </c>
      <c r="K17" s="627">
        <v>4.8</v>
      </c>
      <c r="L17" s="627">
        <v>4.8</v>
      </c>
      <c r="M17" s="53" t="s">
        <v>1317</v>
      </c>
      <c r="N17" s="629" t="s">
        <v>1318</v>
      </c>
    </row>
    <row r="18" spans="1:14" ht="15" hidden="1">
      <c r="A18" s="276">
        <v>46083</v>
      </c>
      <c r="B18" s="53" t="s">
        <v>1314</v>
      </c>
      <c r="C18" s="625">
        <v>83436</v>
      </c>
      <c r="D18" s="625" t="s">
        <v>1350</v>
      </c>
      <c r="E18" s="625">
        <v>110</v>
      </c>
      <c r="F18" s="625">
        <v>4010</v>
      </c>
      <c r="G18" s="625" t="s">
        <v>1351</v>
      </c>
      <c r="H18" s="625" t="s">
        <v>492</v>
      </c>
      <c r="J18" s="625">
        <v>1</v>
      </c>
      <c r="K18" s="625">
        <v>4.6399999999999997</v>
      </c>
      <c r="L18" s="625">
        <v>4.6399999999999997</v>
      </c>
      <c r="M18" s="53" t="s">
        <v>1317</v>
      </c>
      <c r="N18" s="629" t="s">
        <v>1318</v>
      </c>
    </row>
    <row r="19" spans="1:14" ht="15" hidden="1">
      <c r="A19" s="276">
        <v>46083</v>
      </c>
      <c r="B19" s="53" t="s">
        <v>1314</v>
      </c>
      <c r="C19" s="627">
        <v>83213</v>
      </c>
      <c r="D19" s="627" t="s">
        <v>1352</v>
      </c>
      <c r="E19" s="627">
        <v>150</v>
      </c>
      <c r="F19" s="627">
        <v>4010</v>
      </c>
      <c r="G19" s="627" t="s">
        <v>1353</v>
      </c>
      <c r="H19" s="627" t="s">
        <v>492</v>
      </c>
      <c r="J19" s="627">
        <v>1</v>
      </c>
      <c r="K19" s="627">
        <v>12.69</v>
      </c>
      <c r="L19" s="627">
        <v>12.69</v>
      </c>
      <c r="M19" s="53" t="s">
        <v>1317</v>
      </c>
      <c r="N19" s="629" t="s">
        <v>1318</v>
      </c>
    </row>
    <row r="20" spans="1:14" ht="15" hidden="1">
      <c r="A20" s="276">
        <v>46083</v>
      </c>
      <c r="B20" s="53" t="s">
        <v>1314</v>
      </c>
      <c r="C20" s="625">
        <v>84415</v>
      </c>
      <c r="D20" s="625" t="s">
        <v>1354</v>
      </c>
      <c r="E20" s="625">
        <v>75</v>
      </c>
      <c r="F20" s="625">
        <v>4010</v>
      </c>
      <c r="G20" s="625" t="s">
        <v>1355</v>
      </c>
      <c r="H20" s="625" t="s">
        <v>492</v>
      </c>
      <c r="J20" s="625">
        <v>1</v>
      </c>
      <c r="K20" s="625">
        <v>13.54</v>
      </c>
      <c r="L20" s="625">
        <v>13.54</v>
      </c>
      <c r="M20" s="53" t="s">
        <v>1317</v>
      </c>
      <c r="N20" s="629" t="s">
        <v>1318</v>
      </c>
    </row>
    <row r="21" spans="1:14" ht="15" hidden="1">
      <c r="A21" s="276">
        <v>46083</v>
      </c>
      <c r="B21" s="53" t="s">
        <v>1314</v>
      </c>
      <c r="C21" s="627">
        <v>82603</v>
      </c>
      <c r="D21" s="627" t="s">
        <v>1356</v>
      </c>
      <c r="E21" s="627">
        <v>100</v>
      </c>
      <c r="F21" s="627">
        <v>4010</v>
      </c>
      <c r="G21" s="627" t="s">
        <v>1357</v>
      </c>
      <c r="H21" s="627" t="s">
        <v>492</v>
      </c>
      <c r="J21" s="627">
        <v>2</v>
      </c>
      <c r="K21" s="627">
        <v>5.59</v>
      </c>
      <c r="L21" s="627">
        <v>11.18</v>
      </c>
      <c r="M21" s="53" t="s">
        <v>1317</v>
      </c>
      <c r="N21" s="629" t="s">
        <v>1318</v>
      </c>
    </row>
    <row r="22" spans="1:14" ht="15" hidden="1">
      <c r="A22" s="276">
        <v>46083</v>
      </c>
      <c r="B22" s="53" t="s">
        <v>1314</v>
      </c>
      <c r="C22" s="625">
        <v>42318</v>
      </c>
      <c r="D22" s="625" t="s">
        <v>1336</v>
      </c>
      <c r="E22" s="625">
        <v>60</v>
      </c>
      <c r="F22" s="625">
        <v>4010</v>
      </c>
      <c r="G22" s="625" t="s">
        <v>1358</v>
      </c>
      <c r="H22" s="625" t="s">
        <v>492</v>
      </c>
      <c r="J22" s="625">
        <v>3</v>
      </c>
      <c r="K22" s="625">
        <v>5.14</v>
      </c>
      <c r="L22" s="625">
        <v>15.42</v>
      </c>
      <c r="M22" s="53" t="s">
        <v>1317</v>
      </c>
      <c r="N22" s="629" t="s">
        <v>1318</v>
      </c>
    </row>
    <row r="23" spans="1:14" ht="15" hidden="1">
      <c r="A23" s="276">
        <v>46083</v>
      </c>
      <c r="B23" s="53" t="s">
        <v>1314</v>
      </c>
      <c r="C23" s="627">
        <v>83538</v>
      </c>
      <c r="D23" s="627" t="s">
        <v>1359</v>
      </c>
      <c r="E23" s="627">
        <v>90</v>
      </c>
      <c r="F23" s="627">
        <v>4010</v>
      </c>
      <c r="G23" s="627" t="s">
        <v>1360</v>
      </c>
      <c r="H23" s="627" t="s">
        <v>492</v>
      </c>
      <c r="J23" s="627">
        <v>2</v>
      </c>
      <c r="K23" s="627">
        <v>6.1</v>
      </c>
      <c r="L23" s="627">
        <v>12.2</v>
      </c>
      <c r="M23" s="53" t="s">
        <v>1317</v>
      </c>
      <c r="N23" s="629" t="s">
        <v>1318</v>
      </c>
    </row>
    <row r="24" spans="1:14" ht="15" hidden="1">
      <c r="A24" s="276">
        <v>46083</v>
      </c>
      <c r="B24" s="53" t="s">
        <v>1314</v>
      </c>
      <c r="C24" s="625">
        <v>83974</v>
      </c>
      <c r="D24" s="625" t="s">
        <v>1361</v>
      </c>
      <c r="E24" s="625" t="s">
        <v>399</v>
      </c>
      <c r="F24" s="625">
        <v>4010</v>
      </c>
      <c r="G24" s="625" t="s">
        <v>1362</v>
      </c>
      <c r="H24" s="625" t="s">
        <v>492</v>
      </c>
      <c r="J24" s="625">
        <v>1</v>
      </c>
      <c r="K24" s="625">
        <v>32.92</v>
      </c>
      <c r="L24" s="625">
        <v>32.92</v>
      </c>
      <c r="M24" s="53" t="s">
        <v>1317</v>
      </c>
      <c r="N24" s="629" t="s">
        <v>1318</v>
      </c>
    </row>
    <row r="25" spans="1:14" ht="15" hidden="1">
      <c r="A25" s="276">
        <v>46083</v>
      </c>
      <c r="B25" s="53" t="s">
        <v>1314</v>
      </c>
      <c r="C25" s="627">
        <v>83242</v>
      </c>
      <c r="D25" s="627" t="s">
        <v>1363</v>
      </c>
      <c r="E25" s="627">
        <v>110</v>
      </c>
      <c r="F25" s="627">
        <v>4010</v>
      </c>
      <c r="G25" s="627" t="s">
        <v>1364</v>
      </c>
      <c r="H25" s="627" t="s">
        <v>492</v>
      </c>
      <c r="J25" s="627">
        <v>1</v>
      </c>
      <c r="K25" s="627">
        <v>5.27</v>
      </c>
      <c r="L25" s="627">
        <v>5.27</v>
      </c>
      <c r="M25" s="53" t="s">
        <v>1317</v>
      </c>
      <c r="N25" s="629" t="s">
        <v>1318</v>
      </c>
    </row>
    <row r="26" spans="1:14" ht="15" hidden="1">
      <c r="A26" s="276">
        <v>46083</v>
      </c>
      <c r="B26" s="53" t="s">
        <v>1314</v>
      </c>
      <c r="C26" s="625">
        <v>84210</v>
      </c>
      <c r="D26" s="625" t="s">
        <v>1365</v>
      </c>
      <c r="E26" s="625">
        <v>130</v>
      </c>
      <c r="F26" s="625">
        <v>4010</v>
      </c>
      <c r="G26" s="625" t="s">
        <v>1366</v>
      </c>
      <c r="H26" s="625" t="s">
        <v>492</v>
      </c>
      <c r="J26" s="625">
        <v>2</v>
      </c>
      <c r="K26" s="625">
        <v>39.39</v>
      </c>
      <c r="L26" s="625">
        <v>78.78</v>
      </c>
      <c r="M26" s="53" t="s">
        <v>1317</v>
      </c>
      <c r="N26" s="629" t="s">
        <v>1318</v>
      </c>
    </row>
    <row r="27" spans="1:14" ht="15" hidden="1">
      <c r="A27" s="276">
        <v>46083</v>
      </c>
      <c r="B27" s="53" t="s">
        <v>1314</v>
      </c>
      <c r="C27" s="627">
        <v>52399</v>
      </c>
      <c r="D27" s="627" t="s">
        <v>1367</v>
      </c>
      <c r="E27" s="627" t="s">
        <v>1368</v>
      </c>
      <c r="F27" s="627">
        <v>4010</v>
      </c>
      <c r="G27" s="627" t="s">
        <v>1369</v>
      </c>
      <c r="H27" s="627" t="s">
        <v>492</v>
      </c>
      <c r="J27" s="627">
        <v>1</v>
      </c>
      <c r="K27" s="627">
        <v>7.45</v>
      </c>
      <c r="L27" s="627">
        <v>7.45</v>
      </c>
      <c r="M27" s="53" t="s">
        <v>1317</v>
      </c>
      <c r="N27" s="629" t="s">
        <v>1318</v>
      </c>
    </row>
    <row r="28" spans="1:14" ht="15" hidden="1">
      <c r="A28" s="276">
        <v>46083</v>
      </c>
      <c r="B28" s="53" t="s">
        <v>1314</v>
      </c>
      <c r="C28" s="625">
        <v>42318</v>
      </c>
      <c r="D28" s="625" t="s">
        <v>1336</v>
      </c>
      <c r="E28" s="625">
        <v>70</v>
      </c>
      <c r="F28" s="625">
        <v>4010</v>
      </c>
      <c r="G28" s="625" t="s">
        <v>1370</v>
      </c>
      <c r="H28" s="625" t="s">
        <v>492</v>
      </c>
      <c r="J28" s="625">
        <v>1</v>
      </c>
      <c r="K28" s="625">
        <v>5.14</v>
      </c>
      <c r="L28" s="625">
        <v>5.14</v>
      </c>
      <c r="M28" s="53" t="s">
        <v>1317</v>
      </c>
      <c r="N28" s="629" t="s">
        <v>1318</v>
      </c>
    </row>
    <row r="29" spans="1:14" ht="15" hidden="1">
      <c r="A29" s="276">
        <v>46083</v>
      </c>
      <c r="B29" s="53" t="s">
        <v>1314</v>
      </c>
      <c r="C29" s="627">
        <v>66736</v>
      </c>
      <c r="D29" s="627" t="s">
        <v>1371</v>
      </c>
      <c r="E29" s="627">
        <v>150</v>
      </c>
      <c r="F29" s="627">
        <v>4010</v>
      </c>
      <c r="G29" s="627" t="s">
        <v>1372</v>
      </c>
      <c r="H29" s="627" t="s">
        <v>492</v>
      </c>
      <c r="J29" s="627">
        <v>1</v>
      </c>
      <c r="K29" s="627">
        <v>15.78</v>
      </c>
      <c r="L29" s="627">
        <v>15.78</v>
      </c>
      <c r="M29" s="53" t="s">
        <v>1317</v>
      </c>
      <c r="N29" s="629" t="s">
        <v>1318</v>
      </c>
    </row>
    <row r="30" spans="1:14" ht="15" hidden="1">
      <c r="A30" s="276">
        <v>46083</v>
      </c>
      <c r="B30" s="53" t="s">
        <v>1314</v>
      </c>
      <c r="C30" s="625">
        <v>83752</v>
      </c>
      <c r="D30" s="625" t="s">
        <v>1373</v>
      </c>
      <c r="E30" s="625">
        <v>75</v>
      </c>
      <c r="F30" s="625">
        <v>4010</v>
      </c>
      <c r="G30" s="625" t="s">
        <v>1374</v>
      </c>
      <c r="H30" s="625" t="s">
        <v>492</v>
      </c>
      <c r="J30" s="625">
        <v>2</v>
      </c>
      <c r="K30" s="625">
        <v>10.62</v>
      </c>
      <c r="L30" s="625">
        <v>21.24</v>
      </c>
      <c r="M30" s="53" t="s">
        <v>1317</v>
      </c>
      <c r="N30" s="629" t="s">
        <v>1318</v>
      </c>
    </row>
    <row r="31" spans="1:14" ht="15" hidden="1">
      <c r="A31" s="276">
        <v>46083</v>
      </c>
      <c r="B31" s="53" t="s">
        <v>1375</v>
      </c>
      <c r="C31" s="625">
        <v>68177</v>
      </c>
      <c r="D31" s="625" t="s">
        <v>1376</v>
      </c>
      <c r="E31" s="625">
        <v>50</v>
      </c>
      <c r="F31" s="625">
        <v>4010</v>
      </c>
      <c r="G31" s="625" t="s">
        <v>1377</v>
      </c>
      <c r="H31" s="625" t="s">
        <v>492</v>
      </c>
      <c r="J31" s="625">
        <v>-1</v>
      </c>
      <c r="K31" s="625">
        <v>4.09</v>
      </c>
      <c r="L31" s="625">
        <v>-4.09</v>
      </c>
      <c r="M31" s="53" t="s">
        <v>1378</v>
      </c>
    </row>
    <row r="32" spans="1:14" ht="15" hidden="1">
      <c r="A32" s="276">
        <v>46083</v>
      </c>
      <c r="B32" s="53" t="s">
        <v>1375</v>
      </c>
      <c r="C32" s="627">
        <v>83403</v>
      </c>
      <c r="D32" s="627" t="s">
        <v>1379</v>
      </c>
      <c r="E32" s="627">
        <v>80</v>
      </c>
      <c r="F32" s="627">
        <v>4010</v>
      </c>
      <c r="G32" s="627" t="s">
        <v>1380</v>
      </c>
      <c r="H32" s="627" t="s">
        <v>492</v>
      </c>
      <c r="J32" s="627">
        <v>-1</v>
      </c>
      <c r="K32" s="627">
        <v>7.91</v>
      </c>
      <c r="L32" s="627">
        <v>-7.91</v>
      </c>
      <c r="M32" s="53" t="s">
        <v>1378</v>
      </c>
    </row>
    <row r="33" spans="1:14" ht="15" hidden="1">
      <c r="A33" s="276">
        <v>46083</v>
      </c>
      <c r="B33" s="53" t="s">
        <v>1381</v>
      </c>
      <c r="C33" s="625">
        <v>58660</v>
      </c>
      <c r="D33" s="625" t="s">
        <v>1382</v>
      </c>
      <c r="E33" s="625" t="s">
        <v>1368</v>
      </c>
      <c r="F33" s="625">
        <v>4010</v>
      </c>
      <c r="G33" s="625" t="s">
        <v>1383</v>
      </c>
      <c r="H33" s="625" t="s">
        <v>492</v>
      </c>
      <c r="J33" s="625">
        <v>-1</v>
      </c>
      <c r="K33" s="625">
        <v>11.46</v>
      </c>
      <c r="L33" s="625">
        <v>-11.46</v>
      </c>
      <c r="M33" s="53" t="s">
        <v>1384</v>
      </c>
    </row>
    <row r="34" spans="1:14" ht="15" hidden="1">
      <c r="A34" s="276">
        <v>46084</v>
      </c>
      <c r="B34" s="53" t="s">
        <v>1385</v>
      </c>
      <c r="C34" s="625">
        <v>82021</v>
      </c>
      <c r="D34" s="625" t="s">
        <v>1386</v>
      </c>
      <c r="E34" s="625">
        <v>120</v>
      </c>
      <c r="F34" s="625">
        <v>4010</v>
      </c>
      <c r="G34" s="625" t="s">
        <v>1387</v>
      </c>
      <c r="H34" s="625" t="s">
        <v>492</v>
      </c>
      <c r="J34" s="625">
        <v>3</v>
      </c>
      <c r="K34" s="625">
        <v>5.09</v>
      </c>
      <c r="L34" s="625">
        <v>15.27</v>
      </c>
      <c r="M34" s="53" t="s">
        <v>1317</v>
      </c>
      <c r="N34" s="629" t="s">
        <v>1318</v>
      </c>
    </row>
    <row r="35" spans="1:14" ht="15" hidden="1">
      <c r="A35" s="276">
        <v>46084</v>
      </c>
      <c r="B35" s="53" t="s">
        <v>1385</v>
      </c>
      <c r="C35" s="627">
        <v>60325</v>
      </c>
      <c r="D35" s="627" t="s">
        <v>1388</v>
      </c>
      <c r="E35" s="627" t="s">
        <v>399</v>
      </c>
      <c r="F35" s="627">
        <v>4010</v>
      </c>
      <c r="G35" s="627" t="s">
        <v>1389</v>
      </c>
      <c r="H35" s="627" t="s">
        <v>492</v>
      </c>
      <c r="J35" s="627">
        <v>1</v>
      </c>
      <c r="K35" s="627">
        <v>8.0399999999999991</v>
      </c>
      <c r="L35" s="627">
        <v>8.0399999999999991</v>
      </c>
      <c r="M35" s="53" t="s">
        <v>1317</v>
      </c>
      <c r="N35" s="629" t="s">
        <v>1318</v>
      </c>
    </row>
    <row r="36" spans="1:14" ht="15" hidden="1">
      <c r="A36" s="276">
        <v>46084</v>
      </c>
      <c r="B36" s="53" t="s">
        <v>1385</v>
      </c>
      <c r="C36" s="625">
        <v>81148</v>
      </c>
      <c r="D36" s="625" t="s">
        <v>1390</v>
      </c>
      <c r="E36" s="625">
        <v>130</v>
      </c>
      <c r="F36" s="625">
        <v>4010</v>
      </c>
      <c r="G36" s="625" t="s">
        <v>1391</v>
      </c>
      <c r="H36" s="625" t="s">
        <v>492</v>
      </c>
      <c r="J36" s="625">
        <v>1</v>
      </c>
      <c r="K36" s="625">
        <v>22.68</v>
      </c>
      <c r="L36" s="625">
        <v>22.68</v>
      </c>
      <c r="M36" s="53" t="s">
        <v>1317</v>
      </c>
      <c r="N36" s="629" t="s">
        <v>1318</v>
      </c>
    </row>
    <row r="37" spans="1:14" ht="15" hidden="1">
      <c r="A37" s="276">
        <v>46084</v>
      </c>
      <c r="B37" s="53" t="s">
        <v>1385</v>
      </c>
      <c r="C37" s="627">
        <v>82572</v>
      </c>
      <c r="D37" s="627" t="s">
        <v>1392</v>
      </c>
      <c r="E37" s="627">
        <v>90</v>
      </c>
      <c r="F37" s="627">
        <v>4010</v>
      </c>
      <c r="G37" s="627" t="s">
        <v>1393</v>
      </c>
      <c r="H37" s="627" t="s">
        <v>492</v>
      </c>
      <c r="J37" s="627">
        <v>1</v>
      </c>
      <c r="K37" s="627">
        <v>10.220000000000001</v>
      </c>
      <c r="L37" s="627">
        <v>10.220000000000001</v>
      </c>
      <c r="M37" s="53" t="s">
        <v>1317</v>
      </c>
      <c r="N37" s="629" t="s">
        <v>1318</v>
      </c>
    </row>
    <row r="38" spans="1:14" ht="15" hidden="1">
      <c r="A38" s="276">
        <v>46084</v>
      </c>
      <c r="B38" s="53" t="s">
        <v>1385</v>
      </c>
      <c r="C38" s="625">
        <v>83990</v>
      </c>
      <c r="D38" s="625" t="s">
        <v>1394</v>
      </c>
      <c r="E38" s="625">
        <v>60</v>
      </c>
      <c r="F38" s="625">
        <v>4010</v>
      </c>
      <c r="G38" s="625" t="s">
        <v>1395</v>
      </c>
      <c r="H38" s="625" t="s">
        <v>492</v>
      </c>
      <c r="J38" s="625">
        <v>1</v>
      </c>
      <c r="K38" s="625">
        <v>13.41</v>
      </c>
      <c r="L38" s="625">
        <v>13.41</v>
      </c>
      <c r="M38" s="53" t="s">
        <v>1317</v>
      </c>
      <c r="N38" s="629" t="s">
        <v>1318</v>
      </c>
    </row>
    <row r="39" spans="1:14" ht="15" hidden="1">
      <c r="A39" s="276">
        <v>46084</v>
      </c>
      <c r="B39" s="53" t="s">
        <v>1385</v>
      </c>
      <c r="C39" s="627">
        <v>83491</v>
      </c>
      <c r="D39" s="627" t="s">
        <v>1396</v>
      </c>
      <c r="E39" s="627">
        <v>85</v>
      </c>
      <c r="F39" s="627">
        <v>4010</v>
      </c>
      <c r="G39" s="627" t="s">
        <v>1397</v>
      </c>
      <c r="H39" s="627" t="s">
        <v>492</v>
      </c>
      <c r="J39" s="627">
        <v>1</v>
      </c>
      <c r="K39" s="627">
        <v>8.44</v>
      </c>
      <c r="L39" s="627">
        <v>8.44</v>
      </c>
      <c r="M39" s="53" t="s">
        <v>1317</v>
      </c>
      <c r="N39" s="629" t="s">
        <v>1318</v>
      </c>
    </row>
    <row r="40" spans="1:14" ht="15" hidden="1">
      <c r="A40" s="276">
        <v>46084</v>
      </c>
      <c r="B40" s="53" t="s">
        <v>1385</v>
      </c>
      <c r="C40" s="625">
        <v>67093</v>
      </c>
      <c r="D40" s="625" t="s">
        <v>1398</v>
      </c>
      <c r="E40" s="625" t="s">
        <v>399</v>
      </c>
      <c r="F40" s="625">
        <v>4010</v>
      </c>
      <c r="G40" s="625" t="s">
        <v>1399</v>
      </c>
      <c r="H40" s="625" t="s">
        <v>492</v>
      </c>
      <c r="J40" s="625">
        <v>2</v>
      </c>
      <c r="K40" s="625">
        <v>7.54</v>
      </c>
      <c r="L40" s="625">
        <v>15.08</v>
      </c>
      <c r="M40" s="53" t="s">
        <v>1317</v>
      </c>
      <c r="N40" s="629" t="s">
        <v>1318</v>
      </c>
    </row>
    <row r="41" spans="1:14" ht="15" hidden="1">
      <c r="A41" s="276">
        <v>46084</v>
      </c>
      <c r="B41" s="53" t="s">
        <v>1385</v>
      </c>
      <c r="C41" s="627">
        <v>66934</v>
      </c>
      <c r="D41" s="627" t="s">
        <v>1400</v>
      </c>
      <c r="E41" s="627">
        <v>75</v>
      </c>
      <c r="F41" s="627">
        <v>4010</v>
      </c>
      <c r="G41" s="627" t="s">
        <v>1401</v>
      </c>
      <c r="H41" s="627" t="s">
        <v>492</v>
      </c>
      <c r="J41" s="627">
        <v>1</v>
      </c>
      <c r="K41" s="627">
        <v>10.86</v>
      </c>
      <c r="L41" s="627">
        <v>10.86</v>
      </c>
      <c r="M41" s="53" t="s">
        <v>1317</v>
      </c>
      <c r="N41" s="629" t="s">
        <v>1318</v>
      </c>
    </row>
    <row r="42" spans="1:14" ht="15" hidden="1">
      <c r="A42" s="276">
        <v>46084</v>
      </c>
      <c r="B42" s="53" t="s">
        <v>1385</v>
      </c>
      <c r="C42" s="625">
        <v>82987</v>
      </c>
      <c r="D42" s="625" t="s">
        <v>1402</v>
      </c>
      <c r="E42" s="625">
        <v>70</v>
      </c>
      <c r="F42" s="625">
        <v>4010</v>
      </c>
      <c r="G42" s="625" t="s">
        <v>1403</v>
      </c>
      <c r="H42" s="625" t="s">
        <v>492</v>
      </c>
      <c r="J42" s="625">
        <v>1</v>
      </c>
      <c r="K42" s="625">
        <v>6.29</v>
      </c>
      <c r="L42" s="625">
        <v>6.29</v>
      </c>
      <c r="M42" s="53" t="s">
        <v>1317</v>
      </c>
      <c r="N42" s="629" t="s">
        <v>1318</v>
      </c>
    </row>
    <row r="43" spans="1:14" ht="15" hidden="1">
      <c r="A43" s="276">
        <v>46084</v>
      </c>
      <c r="B43" s="53" t="s">
        <v>1385</v>
      </c>
      <c r="C43" s="627">
        <v>42068</v>
      </c>
      <c r="D43" s="627" t="s">
        <v>1336</v>
      </c>
      <c r="E43" s="627" t="s">
        <v>246</v>
      </c>
      <c r="F43" s="627">
        <v>4010</v>
      </c>
      <c r="G43" s="627" t="s">
        <v>1404</v>
      </c>
      <c r="H43" s="627" t="s">
        <v>492</v>
      </c>
      <c r="J43" s="627">
        <v>3</v>
      </c>
      <c r="K43" s="627">
        <v>9.82</v>
      </c>
      <c r="L43" s="627">
        <v>29.46</v>
      </c>
      <c r="M43" s="53" t="s">
        <v>1317</v>
      </c>
      <c r="N43" s="629" t="s">
        <v>1318</v>
      </c>
    </row>
    <row r="44" spans="1:14" ht="15" hidden="1">
      <c r="A44" s="276">
        <v>46084</v>
      </c>
      <c r="B44" s="53" t="s">
        <v>1385</v>
      </c>
      <c r="C44" s="625">
        <v>66736</v>
      </c>
      <c r="D44" s="625" t="s">
        <v>1405</v>
      </c>
      <c r="E44" s="625">
        <v>120</v>
      </c>
      <c r="F44" s="625">
        <v>4010</v>
      </c>
      <c r="G44" s="625" t="s">
        <v>1406</v>
      </c>
      <c r="H44" s="625" t="s">
        <v>492</v>
      </c>
      <c r="J44" s="625">
        <v>1</v>
      </c>
      <c r="K44" s="625">
        <v>16.72</v>
      </c>
      <c r="L44" s="625">
        <v>16.72</v>
      </c>
      <c r="M44" s="53" t="s">
        <v>1317</v>
      </c>
      <c r="N44" s="629" t="s">
        <v>1318</v>
      </c>
    </row>
    <row r="45" spans="1:14" ht="15" hidden="1">
      <c r="A45" s="276">
        <v>46084</v>
      </c>
      <c r="B45" s="53" t="s">
        <v>1385</v>
      </c>
      <c r="C45" s="627">
        <v>60325</v>
      </c>
      <c r="D45" s="627" t="s">
        <v>1407</v>
      </c>
      <c r="E45" s="627" t="s">
        <v>1332</v>
      </c>
      <c r="F45" s="627">
        <v>4010</v>
      </c>
      <c r="G45" s="627" t="s">
        <v>1408</v>
      </c>
      <c r="H45" s="627" t="s">
        <v>492</v>
      </c>
      <c r="J45" s="627">
        <v>1</v>
      </c>
      <c r="K45" s="627">
        <v>7.04</v>
      </c>
      <c r="L45" s="627">
        <v>7.04</v>
      </c>
      <c r="M45" s="53" t="s">
        <v>1317</v>
      </c>
      <c r="N45" s="629" t="s">
        <v>1318</v>
      </c>
    </row>
    <row r="46" spans="1:14" ht="15" hidden="1">
      <c r="A46" s="276">
        <v>46084</v>
      </c>
      <c r="B46" s="53" t="s">
        <v>1385</v>
      </c>
      <c r="C46" s="625">
        <v>83256</v>
      </c>
      <c r="D46" s="625" t="s">
        <v>1409</v>
      </c>
      <c r="E46" s="625">
        <v>100</v>
      </c>
      <c r="F46" s="625">
        <v>4010</v>
      </c>
      <c r="G46" s="625" t="s">
        <v>1410</v>
      </c>
      <c r="H46" s="625" t="s">
        <v>492</v>
      </c>
      <c r="J46" s="625">
        <v>1</v>
      </c>
      <c r="K46" s="625">
        <v>4.93</v>
      </c>
      <c r="L46" s="625">
        <v>4.93</v>
      </c>
      <c r="M46" s="53" t="s">
        <v>1317</v>
      </c>
      <c r="N46" s="629" t="s">
        <v>1318</v>
      </c>
    </row>
    <row r="47" spans="1:14" ht="15" hidden="1">
      <c r="A47" s="276">
        <v>46084</v>
      </c>
      <c r="B47" s="53" t="s">
        <v>1385</v>
      </c>
      <c r="C47" s="627">
        <v>84105</v>
      </c>
      <c r="D47" s="627" t="s">
        <v>1411</v>
      </c>
      <c r="E47" s="627">
        <v>120</v>
      </c>
      <c r="F47" s="627">
        <v>4010</v>
      </c>
      <c r="G47" s="627" t="s">
        <v>1412</v>
      </c>
      <c r="H47" s="627" t="s">
        <v>492</v>
      </c>
      <c r="J47" s="627">
        <v>1</v>
      </c>
      <c r="K47" s="627">
        <v>9.4499999999999993</v>
      </c>
      <c r="L47" s="627">
        <v>9.4499999999999993</v>
      </c>
      <c r="M47" s="53" t="s">
        <v>1317</v>
      </c>
      <c r="N47" s="629" t="s">
        <v>1318</v>
      </c>
    </row>
    <row r="48" spans="1:14" ht="15" hidden="1">
      <c r="A48" s="276">
        <v>46084</v>
      </c>
      <c r="B48" s="53" t="s">
        <v>1385</v>
      </c>
      <c r="C48" s="625">
        <v>83839</v>
      </c>
      <c r="D48" s="625" t="s">
        <v>1413</v>
      </c>
      <c r="E48" s="625">
        <v>120</v>
      </c>
      <c r="F48" s="625">
        <v>4010</v>
      </c>
      <c r="G48" s="625" t="s">
        <v>1414</v>
      </c>
      <c r="H48" s="625" t="s">
        <v>492</v>
      </c>
      <c r="J48" s="625">
        <v>1</v>
      </c>
      <c r="K48" s="625">
        <v>4.13</v>
      </c>
      <c r="L48" s="625">
        <v>4.13</v>
      </c>
      <c r="M48" s="53" t="s">
        <v>1317</v>
      </c>
      <c r="N48" s="629" t="s">
        <v>1318</v>
      </c>
    </row>
    <row r="49" spans="1:14" ht="15" hidden="1">
      <c r="A49" s="276">
        <v>46084</v>
      </c>
      <c r="B49" s="53" t="s">
        <v>1385</v>
      </c>
      <c r="C49" s="627">
        <v>82615</v>
      </c>
      <c r="D49" s="627" t="s">
        <v>1415</v>
      </c>
      <c r="E49" s="627">
        <v>110</v>
      </c>
      <c r="F49" s="627">
        <v>4010</v>
      </c>
      <c r="G49" s="627" t="s">
        <v>1416</v>
      </c>
      <c r="H49" s="627" t="s">
        <v>492</v>
      </c>
      <c r="J49" s="627">
        <v>1</v>
      </c>
      <c r="K49" s="627">
        <v>8.15</v>
      </c>
      <c r="L49" s="627">
        <v>8.15</v>
      </c>
      <c r="M49" s="53" t="s">
        <v>1317</v>
      </c>
      <c r="N49" s="629" t="s">
        <v>1318</v>
      </c>
    </row>
    <row r="50" spans="1:14" ht="15" hidden="1">
      <c r="A50" s="276">
        <v>46084</v>
      </c>
      <c r="B50" s="53" t="s">
        <v>1385</v>
      </c>
      <c r="C50" s="625">
        <v>82572</v>
      </c>
      <c r="D50" s="625" t="s">
        <v>1417</v>
      </c>
      <c r="E50" s="625">
        <v>90</v>
      </c>
      <c r="F50" s="625">
        <v>4010</v>
      </c>
      <c r="G50" s="625" t="s">
        <v>1418</v>
      </c>
      <c r="H50" s="625" t="s">
        <v>492</v>
      </c>
      <c r="J50" s="625">
        <v>1</v>
      </c>
      <c r="K50" s="625">
        <v>10.220000000000001</v>
      </c>
      <c r="L50" s="625">
        <v>10.220000000000001</v>
      </c>
      <c r="M50" s="53" t="s">
        <v>1317</v>
      </c>
      <c r="N50" s="629" t="s">
        <v>1318</v>
      </c>
    </row>
    <row r="51" spans="1:14" ht="15" hidden="1">
      <c r="A51" s="276">
        <v>46084</v>
      </c>
      <c r="B51" s="53" t="s">
        <v>1385</v>
      </c>
      <c r="C51" s="627">
        <v>83723</v>
      </c>
      <c r="D51" s="627" t="s">
        <v>1419</v>
      </c>
      <c r="E51" s="627">
        <v>110</v>
      </c>
      <c r="F51" s="627">
        <v>4010</v>
      </c>
      <c r="G51" s="627" t="s">
        <v>1420</v>
      </c>
      <c r="H51" s="627" t="s">
        <v>492</v>
      </c>
      <c r="J51" s="627">
        <v>1</v>
      </c>
      <c r="K51" s="627">
        <v>8.76</v>
      </c>
      <c r="L51" s="627">
        <v>8.76</v>
      </c>
      <c r="M51" s="53" t="s">
        <v>1317</v>
      </c>
      <c r="N51" s="629" t="s">
        <v>1318</v>
      </c>
    </row>
    <row r="52" spans="1:14" ht="15" hidden="1">
      <c r="A52" s="276">
        <v>46084</v>
      </c>
      <c r="B52" s="53" t="s">
        <v>1385</v>
      </c>
      <c r="C52" s="625">
        <v>82021</v>
      </c>
      <c r="D52" s="625" t="s">
        <v>1386</v>
      </c>
      <c r="E52" s="625">
        <v>130</v>
      </c>
      <c r="F52" s="625">
        <v>4010</v>
      </c>
      <c r="G52" s="625" t="s">
        <v>1421</v>
      </c>
      <c r="H52" s="625" t="s">
        <v>492</v>
      </c>
      <c r="I52" s="638">
        <v>7.75278901665328E+16</v>
      </c>
      <c r="J52" s="625">
        <v>1</v>
      </c>
      <c r="K52" s="625">
        <v>5.09</v>
      </c>
      <c r="L52" s="625">
        <v>5.09</v>
      </c>
      <c r="M52" s="53" t="s">
        <v>1317</v>
      </c>
      <c r="N52" s="629" t="s">
        <v>1318</v>
      </c>
    </row>
    <row r="53" spans="1:14" ht="15" hidden="1">
      <c r="A53" s="276">
        <v>46084</v>
      </c>
      <c r="B53" s="53" t="s">
        <v>1385</v>
      </c>
      <c r="C53" s="627">
        <v>83403</v>
      </c>
      <c r="D53" s="627" t="s">
        <v>1422</v>
      </c>
      <c r="E53" s="627">
        <v>50</v>
      </c>
      <c r="F53" s="627">
        <v>4010</v>
      </c>
      <c r="G53" s="627" t="s">
        <v>1423</v>
      </c>
      <c r="H53" s="627" t="s">
        <v>492</v>
      </c>
      <c r="J53" s="627">
        <v>3</v>
      </c>
      <c r="K53" s="627">
        <v>8.2100000000000009</v>
      </c>
      <c r="L53" s="627">
        <v>24.63</v>
      </c>
      <c r="M53" s="53" t="s">
        <v>1317</v>
      </c>
      <c r="N53" s="629" t="s">
        <v>1318</v>
      </c>
    </row>
    <row r="54" spans="1:14" ht="15" hidden="1">
      <c r="A54" s="276">
        <v>46084</v>
      </c>
      <c r="B54" s="53" t="s">
        <v>1385</v>
      </c>
      <c r="C54" s="625">
        <v>83503</v>
      </c>
      <c r="D54" s="625" t="s">
        <v>1424</v>
      </c>
      <c r="E54" s="625">
        <v>85</v>
      </c>
      <c r="F54" s="625">
        <v>4010</v>
      </c>
      <c r="G54" s="625" t="s">
        <v>1425</v>
      </c>
      <c r="H54" s="625" t="s">
        <v>492</v>
      </c>
      <c r="J54" s="625">
        <v>1</v>
      </c>
      <c r="K54" s="625">
        <v>13.81</v>
      </c>
      <c r="L54" s="625">
        <v>13.81</v>
      </c>
      <c r="M54" s="53" t="s">
        <v>1317</v>
      </c>
      <c r="N54" s="629" t="s">
        <v>1318</v>
      </c>
    </row>
    <row r="55" spans="1:14" ht="15" hidden="1">
      <c r="A55" s="276">
        <v>46084</v>
      </c>
      <c r="B55" s="53" t="s">
        <v>1385</v>
      </c>
      <c r="C55" s="627">
        <v>83034</v>
      </c>
      <c r="D55" s="627" t="s">
        <v>1426</v>
      </c>
      <c r="E55" s="627">
        <v>110</v>
      </c>
      <c r="F55" s="627">
        <v>4010</v>
      </c>
      <c r="G55" s="627" t="s">
        <v>1427</v>
      </c>
      <c r="H55" s="627" t="s">
        <v>492</v>
      </c>
      <c r="J55" s="627">
        <v>1</v>
      </c>
      <c r="K55" s="627">
        <v>6.84</v>
      </c>
      <c r="L55" s="627">
        <v>6.84</v>
      </c>
      <c r="M55" s="53" t="s">
        <v>1317</v>
      </c>
      <c r="N55" s="629" t="s">
        <v>1318</v>
      </c>
    </row>
    <row r="56" spans="1:14" ht="15" hidden="1">
      <c r="A56" s="276">
        <v>46084</v>
      </c>
      <c r="B56" s="53" t="s">
        <v>1385</v>
      </c>
      <c r="C56" s="625">
        <v>60325</v>
      </c>
      <c r="D56" s="625" t="s">
        <v>1428</v>
      </c>
      <c r="E56" s="625" t="s">
        <v>1332</v>
      </c>
      <c r="F56" s="625">
        <v>4010</v>
      </c>
      <c r="G56" s="625" t="s">
        <v>1429</v>
      </c>
      <c r="H56" s="625" t="s">
        <v>492</v>
      </c>
      <c r="J56" s="625">
        <v>1</v>
      </c>
      <c r="K56" s="625">
        <v>8.0500000000000007</v>
      </c>
      <c r="L56" s="625">
        <v>8.0500000000000007</v>
      </c>
      <c r="M56" s="53" t="s">
        <v>1317</v>
      </c>
      <c r="N56" s="629" t="s">
        <v>1318</v>
      </c>
    </row>
    <row r="57" spans="1:14" ht="15" hidden="1">
      <c r="A57" s="276">
        <v>46084</v>
      </c>
      <c r="B57" s="53" t="s">
        <v>1385</v>
      </c>
      <c r="C57" s="627">
        <v>84280</v>
      </c>
      <c r="D57" s="627" t="s">
        <v>1430</v>
      </c>
      <c r="E57" s="627">
        <v>110</v>
      </c>
      <c r="F57" s="627">
        <v>4010</v>
      </c>
      <c r="G57" s="627" t="s">
        <v>1431</v>
      </c>
      <c r="H57" s="627" t="s">
        <v>492</v>
      </c>
      <c r="J57" s="627">
        <v>1</v>
      </c>
      <c r="K57" s="627">
        <v>18.059999999999999</v>
      </c>
      <c r="L57" s="627">
        <v>18.059999999999999</v>
      </c>
      <c r="M57" s="53" t="s">
        <v>1317</v>
      </c>
      <c r="N57" s="629" t="s">
        <v>1318</v>
      </c>
    </row>
    <row r="58" spans="1:14" ht="15" hidden="1">
      <c r="A58" s="276">
        <v>46084</v>
      </c>
      <c r="B58" s="53" t="s">
        <v>1385</v>
      </c>
      <c r="C58" s="625">
        <v>82681</v>
      </c>
      <c r="D58" s="625" t="s">
        <v>1354</v>
      </c>
      <c r="E58" s="625">
        <v>50</v>
      </c>
      <c r="F58" s="625">
        <v>4010</v>
      </c>
      <c r="G58" s="625" t="s">
        <v>1432</v>
      </c>
      <c r="H58" s="625" t="s">
        <v>492</v>
      </c>
      <c r="J58" s="625">
        <v>1</v>
      </c>
      <c r="K58" s="625">
        <v>9.89</v>
      </c>
      <c r="L58" s="625">
        <v>9.89</v>
      </c>
      <c r="M58" s="53" t="s">
        <v>1317</v>
      </c>
      <c r="N58" s="629" t="s">
        <v>1318</v>
      </c>
    </row>
    <row r="59" spans="1:14" ht="15" hidden="1">
      <c r="A59" s="276">
        <v>46084</v>
      </c>
      <c r="B59" s="53" t="s">
        <v>1385</v>
      </c>
      <c r="C59" s="627">
        <v>82655</v>
      </c>
      <c r="D59" s="627" t="s">
        <v>1433</v>
      </c>
      <c r="E59" s="627">
        <v>110</v>
      </c>
      <c r="F59" s="627">
        <v>4010</v>
      </c>
      <c r="G59" s="627" t="s">
        <v>1434</v>
      </c>
      <c r="H59" s="627" t="s">
        <v>492</v>
      </c>
      <c r="J59" s="627">
        <v>2</v>
      </c>
      <c r="K59" s="627">
        <v>23.94</v>
      </c>
      <c r="L59" s="627">
        <v>47.88</v>
      </c>
      <c r="M59" s="53" t="s">
        <v>1317</v>
      </c>
      <c r="N59" s="629" t="s">
        <v>1318</v>
      </c>
    </row>
    <row r="60" spans="1:14" ht="15" hidden="1">
      <c r="A60" s="276">
        <v>46084</v>
      </c>
      <c r="B60" s="53" t="s">
        <v>1385</v>
      </c>
      <c r="C60" s="625">
        <v>83227</v>
      </c>
      <c r="D60" s="625" t="s">
        <v>1435</v>
      </c>
      <c r="E60" s="625">
        <v>65</v>
      </c>
      <c r="F60" s="625">
        <v>4010</v>
      </c>
      <c r="G60" s="625" t="s">
        <v>1436</v>
      </c>
      <c r="H60" s="625" t="s">
        <v>492</v>
      </c>
      <c r="J60" s="625">
        <v>1</v>
      </c>
      <c r="K60" s="625">
        <v>6.22</v>
      </c>
      <c r="L60" s="625">
        <v>6.22</v>
      </c>
      <c r="M60" s="53" t="s">
        <v>1317</v>
      </c>
      <c r="N60" s="629" t="s">
        <v>1318</v>
      </c>
    </row>
    <row r="61" spans="1:14" ht="15" hidden="1">
      <c r="A61" s="276">
        <v>46084</v>
      </c>
      <c r="B61" s="53" t="s">
        <v>1385</v>
      </c>
      <c r="C61" s="627">
        <v>68177</v>
      </c>
      <c r="D61" s="627" t="s">
        <v>1437</v>
      </c>
      <c r="E61" s="627">
        <v>50</v>
      </c>
      <c r="F61" s="627">
        <v>4010</v>
      </c>
      <c r="G61" s="627" t="s">
        <v>1438</v>
      </c>
      <c r="H61" s="627" t="s">
        <v>492</v>
      </c>
      <c r="J61" s="627">
        <v>2</v>
      </c>
      <c r="K61" s="627">
        <v>3.24</v>
      </c>
      <c r="L61" s="627">
        <v>6.48</v>
      </c>
      <c r="M61" s="53" t="s">
        <v>1317</v>
      </c>
      <c r="N61" s="629" t="s">
        <v>1318</v>
      </c>
    </row>
    <row r="62" spans="1:14" ht="15" hidden="1">
      <c r="A62" s="276">
        <v>46084</v>
      </c>
      <c r="B62" s="53" t="s">
        <v>1385</v>
      </c>
      <c r="C62" s="625">
        <v>82680</v>
      </c>
      <c r="D62" s="625">
        <v>319</v>
      </c>
      <c r="E62" s="625">
        <v>90</v>
      </c>
      <c r="F62" s="625">
        <v>4010</v>
      </c>
      <c r="G62" s="625" t="s">
        <v>1439</v>
      </c>
      <c r="H62" s="625" t="s">
        <v>492</v>
      </c>
      <c r="J62" s="625">
        <v>1</v>
      </c>
      <c r="K62" s="625">
        <v>12.49</v>
      </c>
      <c r="L62" s="625">
        <v>12.49</v>
      </c>
      <c r="M62" s="53" t="s">
        <v>1317</v>
      </c>
      <c r="N62" s="629" t="s">
        <v>1318</v>
      </c>
    </row>
    <row r="63" spans="1:14" ht="15" hidden="1">
      <c r="A63" s="276">
        <v>46084</v>
      </c>
      <c r="B63" s="53" t="s">
        <v>1385</v>
      </c>
      <c r="C63" s="627">
        <v>83667</v>
      </c>
      <c r="D63" s="627" t="s">
        <v>1440</v>
      </c>
      <c r="E63" s="627">
        <v>85</v>
      </c>
      <c r="F63" s="627">
        <v>4010</v>
      </c>
      <c r="G63" s="627" t="s">
        <v>1441</v>
      </c>
      <c r="H63" s="627" t="s">
        <v>492</v>
      </c>
      <c r="J63" s="627">
        <v>1</v>
      </c>
      <c r="K63" s="627">
        <v>7.4</v>
      </c>
      <c r="L63" s="627">
        <v>7.4</v>
      </c>
      <c r="M63" s="53" t="s">
        <v>1317</v>
      </c>
      <c r="N63" s="629" t="s">
        <v>1318</v>
      </c>
    </row>
    <row r="64" spans="1:14" ht="15" hidden="1">
      <c r="A64" s="276">
        <v>46084</v>
      </c>
      <c r="B64" s="53" t="s">
        <v>1385</v>
      </c>
      <c r="C64" s="625">
        <v>83294</v>
      </c>
      <c r="D64" s="625" t="s">
        <v>1442</v>
      </c>
      <c r="E64" s="625">
        <v>120</v>
      </c>
      <c r="F64" s="625">
        <v>4010</v>
      </c>
      <c r="G64" s="625" t="s">
        <v>1443</v>
      </c>
      <c r="H64" s="625" t="s">
        <v>492</v>
      </c>
      <c r="J64" s="625">
        <v>2</v>
      </c>
      <c r="K64" s="625">
        <v>7.69</v>
      </c>
      <c r="L64" s="625">
        <v>15.38</v>
      </c>
      <c r="M64" s="53" t="s">
        <v>1317</v>
      </c>
      <c r="N64" s="629" t="s">
        <v>1318</v>
      </c>
    </row>
    <row r="65" spans="1:14" ht="15" hidden="1">
      <c r="A65" s="276">
        <v>46084</v>
      </c>
      <c r="B65" s="53" t="s">
        <v>1385</v>
      </c>
      <c r="C65" s="627">
        <v>83289</v>
      </c>
      <c r="D65" s="627" t="s">
        <v>1444</v>
      </c>
      <c r="E65" s="627">
        <v>120</v>
      </c>
      <c r="F65" s="627">
        <v>4010</v>
      </c>
      <c r="G65" s="627" t="s">
        <v>1445</v>
      </c>
      <c r="H65" s="627" t="s">
        <v>492</v>
      </c>
      <c r="J65" s="627">
        <v>3</v>
      </c>
      <c r="K65" s="627">
        <v>11.88</v>
      </c>
      <c r="L65" s="627">
        <v>35.64</v>
      </c>
      <c r="M65" s="53" t="s">
        <v>1317</v>
      </c>
      <c r="N65" s="629" t="s">
        <v>1318</v>
      </c>
    </row>
    <row r="66" spans="1:14" ht="15" hidden="1">
      <c r="A66" s="276">
        <v>46084</v>
      </c>
      <c r="B66" s="53" t="s">
        <v>1385</v>
      </c>
      <c r="C66" s="625">
        <v>82021</v>
      </c>
      <c r="D66" s="625" t="s">
        <v>1386</v>
      </c>
      <c r="E66" s="625">
        <v>150</v>
      </c>
      <c r="F66" s="625">
        <v>4010</v>
      </c>
      <c r="G66" s="625" t="s">
        <v>1446</v>
      </c>
      <c r="H66" s="625" t="s">
        <v>492</v>
      </c>
      <c r="J66" s="625">
        <v>2</v>
      </c>
      <c r="K66" s="625">
        <v>5.09</v>
      </c>
      <c r="L66" s="625">
        <v>10.18</v>
      </c>
      <c r="M66" s="53" t="s">
        <v>1317</v>
      </c>
      <c r="N66" s="629" t="s">
        <v>1318</v>
      </c>
    </row>
    <row r="67" spans="1:14" ht="15" hidden="1">
      <c r="A67" s="276">
        <v>46084</v>
      </c>
      <c r="B67" s="53" t="s">
        <v>1385</v>
      </c>
      <c r="C67" s="627">
        <v>83403</v>
      </c>
      <c r="D67" s="627" t="s">
        <v>1447</v>
      </c>
      <c r="E67" s="627">
        <v>80</v>
      </c>
      <c r="F67" s="627">
        <v>4010</v>
      </c>
      <c r="G67" s="627" t="s">
        <v>1448</v>
      </c>
      <c r="H67" s="627" t="s">
        <v>492</v>
      </c>
      <c r="J67" s="627">
        <v>4</v>
      </c>
      <c r="K67" s="627">
        <v>10.34</v>
      </c>
      <c r="L67" s="627">
        <v>41.36</v>
      </c>
      <c r="M67" s="53" t="s">
        <v>1317</v>
      </c>
      <c r="N67" s="629" t="s">
        <v>1318</v>
      </c>
    </row>
    <row r="68" spans="1:14" ht="15" hidden="1">
      <c r="A68" s="276">
        <v>46084</v>
      </c>
      <c r="B68" s="53" t="s">
        <v>1385</v>
      </c>
      <c r="C68" s="625">
        <v>84213</v>
      </c>
      <c r="D68" s="625" t="s">
        <v>1449</v>
      </c>
      <c r="E68" s="625">
        <v>140</v>
      </c>
      <c r="F68" s="625">
        <v>4010</v>
      </c>
      <c r="G68" s="625" t="s">
        <v>1450</v>
      </c>
      <c r="H68" s="625" t="s">
        <v>492</v>
      </c>
      <c r="J68" s="625">
        <v>3</v>
      </c>
      <c r="K68" s="625">
        <v>28.51</v>
      </c>
      <c r="L68" s="625">
        <v>85.53</v>
      </c>
      <c r="M68" s="53" t="s">
        <v>1317</v>
      </c>
      <c r="N68" s="629" t="s">
        <v>1318</v>
      </c>
    </row>
    <row r="69" spans="1:14" ht="15" hidden="1">
      <c r="A69" s="276">
        <v>46084</v>
      </c>
      <c r="B69" s="53" t="s">
        <v>1385</v>
      </c>
      <c r="C69" s="627">
        <v>83169</v>
      </c>
      <c r="D69" s="627" t="s">
        <v>1426</v>
      </c>
      <c r="E69" s="627">
        <v>120</v>
      </c>
      <c r="F69" s="627">
        <v>4010</v>
      </c>
      <c r="G69" s="627" t="s">
        <v>1451</v>
      </c>
      <c r="H69" s="627" t="s">
        <v>492</v>
      </c>
      <c r="J69" s="627">
        <v>1</v>
      </c>
      <c r="K69" s="627">
        <v>11.34</v>
      </c>
      <c r="L69" s="627">
        <v>11.34</v>
      </c>
      <c r="M69" s="53" t="s">
        <v>1317</v>
      </c>
      <c r="N69" s="629" t="s">
        <v>1318</v>
      </c>
    </row>
    <row r="70" spans="1:14" ht="15" hidden="1">
      <c r="A70" s="276">
        <v>46084</v>
      </c>
      <c r="B70" s="53" t="s">
        <v>1385</v>
      </c>
      <c r="C70" s="625">
        <v>80039</v>
      </c>
      <c r="D70" s="625" t="s">
        <v>1452</v>
      </c>
      <c r="E70" s="625" t="s">
        <v>399</v>
      </c>
      <c r="F70" s="625">
        <v>4010</v>
      </c>
      <c r="G70" s="625" t="s">
        <v>1453</v>
      </c>
      <c r="H70" s="625" t="s">
        <v>492</v>
      </c>
      <c r="J70" s="625">
        <v>1</v>
      </c>
      <c r="K70" s="625">
        <v>13.49</v>
      </c>
      <c r="L70" s="625">
        <v>13.49</v>
      </c>
      <c r="M70" s="53" t="s">
        <v>1317</v>
      </c>
      <c r="N70" s="629" t="s">
        <v>1318</v>
      </c>
    </row>
    <row r="71" spans="1:14" ht="15" hidden="1">
      <c r="A71" s="276">
        <v>46084</v>
      </c>
      <c r="B71" s="53" t="s">
        <v>1385</v>
      </c>
      <c r="C71" s="627">
        <v>83284</v>
      </c>
      <c r="D71" s="627" t="s">
        <v>1454</v>
      </c>
      <c r="E71" s="627">
        <v>130</v>
      </c>
      <c r="F71" s="627">
        <v>4010</v>
      </c>
      <c r="G71" s="627" t="s">
        <v>1455</v>
      </c>
      <c r="H71" s="627" t="s">
        <v>492</v>
      </c>
      <c r="J71" s="627">
        <v>1</v>
      </c>
      <c r="K71" s="627">
        <v>23.42</v>
      </c>
      <c r="L71" s="627">
        <v>23.42</v>
      </c>
      <c r="M71" s="53" t="s">
        <v>1317</v>
      </c>
      <c r="N71" s="629" t="s">
        <v>1318</v>
      </c>
    </row>
    <row r="72" spans="1:14" ht="15" hidden="1">
      <c r="A72" s="276">
        <v>46084</v>
      </c>
      <c r="B72" s="53" t="s">
        <v>1385</v>
      </c>
      <c r="C72" s="625">
        <v>82021</v>
      </c>
      <c r="D72" s="625" t="s">
        <v>1386</v>
      </c>
      <c r="E72" s="625">
        <v>100</v>
      </c>
      <c r="F72" s="625">
        <v>4010</v>
      </c>
      <c r="G72" s="625" t="s">
        <v>1456</v>
      </c>
      <c r="H72" s="625" t="s">
        <v>492</v>
      </c>
      <c r="J72" s="625">
        <v>1</v>
      </c>
      <c r="K72" s="625">
        <v>5.09</v>
      </c>
      <c r="L72" s="625">
        <v>5.09</v>
      </c>
      <c r="M72" s="53" t="s">
        <v>1317</v>
      </c>
      <c r="N72" s="629" t="s">
        <v>1318</v>
      </c>
    </row>
    <row r="73" spans="1:14" ht="15" hidden="1">
      <c r="A73" s="276">
        <v>46084</v>
      </c>
      <c r="B73" s="53" t="s">
        <v>1385</v>
      </c>
      <c r="C73" s="627">
        <v>83289</v>
      </c>
      <c r="D73" s="627" t="s">
        <v>1457</v>
      </c>
      <c r="E73" s="627">
        <v>140</v>
      </c>
      <c r="F73" s="627">
        <v>4010</v>
      </c>
      <c r="G73" s="627" t="s">
        <v>1458</v>
      </c>
      <c r="H73" s="627" t="s">
        <v>492</v>
      </c>
      <c r="J73" s="627">
        <v>1</v>
      </c>
      <c r="K73" s="627">
        <v>11.88</v>
      </c>
      <c r="L73" s="627">
        <v>11.88</v>
      </c>
      <c r="M73" s="53" t="s">
        <v>1317</v>
      </c>
      <c r="N73" s="629" t="s">
        <v>1318</v>
      </c>
    </row>
    <row r="74" spans="1:14" ht="15" hidden="1">
      <c r="A74" s="276">
        <v>46084</v>
      </c>
      <c r="B74" s="53" t="s">
        <v>1385</v>
      </c>
      <c r="C74" s="625">
        <v>83307</v>
      </c>
      <c r="D74" s="625" t="s">
        <v>1459</v>
      </c>
      <c r="E74" s="625">
        <v>130</v>
      </c>
      <c r="F74" s="625">
        <v>4010</v>
      </c>
      <c r="G74" s="625" t="s">
        <v>1460</v>
      </c>
      <c r="H74" s="625" t="s">
        <v>492</v>
      </c>
      <c r="J74" s="625">
        <v>1</v>
      </c>
      <c r="K74" s="625">
        <v>12.4</v>
      </c>
      <c r="L74" s="625">
        <v>12.4</v>
      </c>
      <c r="M74" s="53" t="s">
        <v>1317</v>
      </c>
      <c r="N74" s="629" t="s">
        <v>1318</v>
      </c>
    </row>
    <row r="75" spans="1:14" ht="15" hidden="1">
      <c r="A75" s="276">
        <v>46084</v>
      </c>
      <c r="B75" s="53" t="s">
        <v>1385</v>
      </c>
      <c r="C75" s="627">
        <v>82769</v>
      </c>
      <c r="D75" s="627" t="s">
        <v>1461</v>
      </c>
      <c r="E75" s="627">
        <v>100</v>
      </c>
      <c r="F75" s="627">
        <v>4010</v>
      </c>
      <c r="G75" s="627" t="s">
        <v>1462</v>
      </c>
      <c r="H75" s="627" t="s">
        <v>492</v>
      </c>
      <c r="J75" s="627">
        <v>1</v>
      </c>
      <c r="K75" s="627">
        <v>9.99</v>
      </c>
      <c r="L75" s="627">
        <v>9.99</v>
      </c>
      <c r="M75" s="53" t="s">
        <v>1317</v>
      </c>
      <c r="N75" s="629" t="s">
        <v>1318</v>
      </c>
    </row>
    <row r="76" spans="1:14" ht="15" hidden="1">
      <c r="A76" s="276">
        <v>46084</v>
      </c>
      <c r="B76" s="53" t="s">
        <v>1385</v>
      </c>
      <c r="C76" s="625">
        <v>83531</v>
      </c>
      <c r="D76" s="625" t="s">
        <v>1444</v>
      </c>
      <c r="E76" s="625">
        <v>75</v>
      </c>
      <c r="F76" s="625">
        <v>4010</v>
      </c>
      <c r="G76" s="625" t="s">
        <v>1463</v>
      </c>
      <c r="H76" s="625" t="s">
        <v>492</v>
      </c>
      <c r="J76" s="625">
        <v>1</v>
      </c>
      <c r="K76" s="625">
        <v>11.31</v>
      </c>
      <c r="L76" s="625">
        <v>11.31</v>
      </c>
      <c r="M76" s="53" t="s">
        <v>1317</v>
      </c>
      <c r="N76" s="629" t="s">
        <v>1318</v>
      </c>
    </row>
    <row r="77" spans="1:14" ht="15" hidden="1">
      <c r="A77" s="276">
        <v>46084</v>
      </c>
      <c r="B77" s="53" t="s">
        <v>1385</v>
      </c>
      <c r="C77" s="627">
        <v>83543</v>
      </c>
      <c r="D77" s="627" t="s">
        <v>1464</v>
      </c>
      <c r="E77" s="627">
        <v>120</v>
      </c>
      <c r="F77" s="627">
        <v>4010</v>
      </c>
      <c r="G77" s="627" t="s">
        <v>1465</v>
      </c>
      <c r="H77" s="627" t="s">
        <v>492</v>
      </c>
      <c r="J77" s="627">
        <v>1</v>
      </c>
      <c r="K77" s="627">
        <v>7.1</v>
      </c>
      <c r="L77" s="627">
        <v>7.1</v>
      </c>
      <c r="M77" s="53" t="s">
        <v>1317</v>
      </c>
      <c r="N77" s="629" t="s">
        <v>1318</v>
      </c>
    </row>
    <row r="78" spans="1:14" ht="15" hidden="1">
      <c r="A78" s="276">
        <v>46084</v>
      </c>
      <c r="B78" s="53" t="s">
        <v>1385</v>
      </c>
      <c r="C78" s="625">
        <v>83975</v>
      </c>
      <c r="D78" s="625" t="s">
        <v>1466</v>
      </c>
      <c r="E78" s="625">
        <v>120</v>
      </c>
      <c r="F78" s="625">
        <v>4010</v>
      </c>
      <c r="G78" s="625" t="s">
        <v>1467</v>
      </c>
      <c r="H78" s="625" t="s">
        <v>492</v>
      </c>
      <c r="J78" s="625">
        <v>9</v>
      </c>
      <c r="K78" s="625">
        <v>9.6999999999999993</v>
      </c>
      <c r="L78" s="625">
        <v>87.3</v>
      </c>
      <c r="M78" s="53" t="s">
        <v>1317</v>
      </c>
      <c r="N78" s="629" t="s">
        <v>1318</v>
      </c>
    </row>
    <row r="79" spans="1:14" ht="15" hidden="1">
      <c r="A79" s="276">
        <v>46084</v>
      </c>
      <c r="B79" s="53" t="s">
        <v>1385</v>
      </c>
      <c r="C79" s="627">
        <v>82021</v>
      </c>
      <c r="D79" s="627" t="s">
        <v>1468</v>
      </c>
      <c r="E79" s="627">
        <v>120</v>
      </c>
      <c r="F79" s="627">
        <v>4010</v>
      </c>
      <c r="G79" s="627" t="s">
        <v>1469</v>
      </c>
      <c r="H79" s="627" t="s">
        <v>492</v>
      </c>
      <c r="J79" s="627">
        <v>5</v>
      </c>
      <c r="K79" s="627">
        <v>5.09</v>
      </c>
      <c r="L79" s="627">
        <v>25.45</v>
      </c>
      <c r="M79" s="53" t="s">
        <v>1317</v>
      </c>
      <c r="N79" s="629" t="s">
        <v>1318</v>
      </c>
    </row>
    <row r="80" spans="1:14" ht="15" hidden="1">
      <c r="A80" s="276">
        <v>46084</v>
      </c>
      <c r="B80" s="53" t="s">
        <v>1385</v>
      </c>
      <c r="C80" s="625">
        <v>83104</v>
      </c>
      <c r="D80" s="625" t="s">
        <v>1470</v>
      </c>
      <c r="E80" s="625">
        <v>120</v>
      </c>
      <c r="F80" s="625">
        <v>4010</v>
      </c>
      <c r="G80" s="625" t="s">
        <v>1471</v>
      </c>
      <c r="H80" s="625" t="s">
        <v>492</v>
      </c>
      <c r="J80" s="625">
        <v>10</v>
      </c>
      <c r="K80" s="625">
        <v>4.4000000000000004</v>
      </c>
      <c r="L80" s="625">
        <v>44</v>
      </c>
      <c r="M80" s="53" t="s">
        <v>1317</v>
      </c>
      <c r="N80" s="629" t="s">
        <v>1318</v>
      </c>
    </row>
    <row r="81" spans="1:14" ht="15" hidden="1">
      <c r="A81" s="276">
        <v>46084</v>
      </c>
      <c r="B81" s="53" t="s">
        <v>1472</v>
      </c>
      <c r="C81" s="625">
        <v>83580</v>
      </c>
      <c r="D81" s="625" t="s">
        <v>1473</v>
      </c>
      <c r="E81" s="625">
        <v>110</v>
      </c>
      <c r="F81" s="625">
        <v>4010</v>
      </c>
      <c r="G81" s="625" t="s">
        <v>1474</v>
      </c>
      <c r="H81" s="625" t="s">
        <v>492</v>
      </c>
      <c r="J81" s="625">
        <v>1</v>
      </c>
      <c r="K81" s="625">
        <v>11.55</v>
      </c>
      <c r="L81" s="625">
        <v>11.55</v>
      </c>
      <c r="M81" s="53" t="s">
        <v>1317</v>
      </c>
      <c r="N81" s="629" t="s">
        <v>1475</v>
      </c>
    </row>
    <row r="82" spans="1:14" ht="15" hidden="1">
      <c r="A82" s="276">
        <v>46084</v>
      </c>
      <c r="B82" s="53" t="s">
        <v>1472</v>
      </c>
      <c r="C82" s="627">
        <v>83117</v>
      </c>
      <c r="D82" s="627" t="s">
        <v>1476</v>
      </c>
      <c r="E82" s="627">
        <v>110</v>
      </c>
      <c r="F82" s="627">
        <v>4010</v>
      </c>
      <c r="G82" s="627" t="s">
        <v>1477</v>
      </c>
      <c r="H82" s="627" t="s">
        <v>492</v>
      </c>
      <c r="J82" s="627">
        <v>1</v>
      </c>
      <c r="K82" s="627">
        <v>10.87</v>
      </c>
      <c r="L82" s="627">
        <v>10.87</v>
      </c>
      <c r="M82" s="53" t="s">
        <v>1317</v>
      </c>
      <c r="N82" s="629" t="s">
        <v>1475</v>
      </c>
    </row>
    <row r="83" spans="1:14" ht="15" hidden="1">
      <c r="A83" s="276">
        <v>46084</v>
      </c>
      <c r="B83" s="53" t="s">
        <v>1472</v>
      </c>
      <c r="C83" s="625">
        <v>30810</v>
      </c>
      <c r="D83" s="625">
        <v>11</v>
      </c>
      <c r="E83" s="625" t="s">
        <v>1332</v>
      </c>
      <c r="F83" s="625">
        <v>4010</v>
      </c>
      <c r="G83" s="625" t="s">
        <v>1478</v>
      </c>
      <c r="H83" s="625" t="s">
        <v>492</v>
      </c>
      <c r="J83" s="625">
        <v>1</v>
      </c>
      <c r="K83" s="625">
        <v>16.7</v>
      </c>
      <c r="L83" s="625">
        <v>16.7</v>
      </c>
      <c r="M83" s="53" t="s">
        <v>1317</v>
      </c>
      <c r="N83" s="629" t="s">
        <v>1475</v>
      </c>
    </row>
    <row r="84" spans="1:14" ht="15" hidden="1">
      <c r="A84" s="276">
        <v>46084</v>
      </c>
      <c r="B84" s="53" t="s">
        <v>1472</v>
      </c>
      <c r="C84" s="627">
        <v>67567</v>
      </c>
      <c r="D84" s="627" t="s">
        <v>1479</v>
      </c>
      <c r="E84" s="627">
        <v>100</v>
      </c>
      <c r="F84" s="627">
        <v>4010</v>
      </c>
      <c r="G84" s="627" t="s">
        <v>1480</v>
      </c>
      <c r="H84" s="627" t="s">
        <v>492</v>
      </c>
      <c r="J84" s="627">
        <v>1</v>
      </c>
      <c r="K84" s="627">
        <v>5.68</v>
      </c>
      <c r="L84" s="627">
        <v>5.68</v>
      </c>
      <c r="M84" s="53" t="s">
        <v>1317</v>
      </c>
      <c r="N84" s="629" t="s">
        <v>1475</v>
      </c>
    </row>
    <row r="85" spans="1:14" ht="15" hidden="1">
      <c r="A85" s="276">
        <v>46084</v>
      </c>
      <c r="B85" s="53" t="s">
        <v>1472</v>
      </c>
      <c r="C85" s="625">
        <v>67978</v>
      </c>
      <c r="D85" s="625" t="s">
        <v>1481</v>
      </c>
      <c r="E85" s="625">
        <v>100</v>
      </c>
      <c r="F85" s="625">
        <v>4010</v>
      </c>
      <c r="G85" s="625" t="s">
        <v>1482</v>
      </c>
      <c r="H85" s="625" t="s">
        <v>492</v>
      </c>
      <c r="J85" s="625">
        <v>12</v>
      </c>
      <c r="K85" s="625">
        <v>4.97</v>
      </c>
      <c r="L85" s="625">
        <v>59.64</v>
      </c>
      <c r="M85" s="53" t="s">
        <v>1317</v>
      </c>
      <c r="N85" s="629" t="s">
        <v>1475</v>
      </c>
    </row>
    <row r="86" spans="1:14" ht="15" hidden="1">
      <c r="A86" s="276">
        <v>46084</v>
      </c>
      <c r="B86" s="53" t="s">
        <v>1483</v>
      </c>
      <c r="C86" s="625">
        <v>67978</v>
      </c>
      <c r="D86" s="625" t="s">
        <v>1481</v>
      </c>
      <c r="E86" s="625">
        <v>110</v>
      </c>
      <c r="F86" s="625">
        <v>4010</v>
      </c>
      <c r="G86" s="625" t="s">
        <v>1484</v>
      </c>
      <c r="H86" s="625" t="s">
        <v>492</v>
      </c>
      <c r="J86" s="625">
        <v>4</v>
      </c>
      <c r="K86" s="625">
        <v>4.97</v>
      </c>
      <c r="L86" s="625">
        <v>19.88</v>
      </c>
      <c r="M86" s="53" t="s">
        <v>1485</v>
      </c>
      <c r="N86" s="629" t="s">
        <v>1486</v>
      </c>
    </row>
    <row r="87" spans="1:14" ht="15" hidden="1">
      <c r="A87" s="276">
        <v>46084</v>
      </c>
      <c r="B87" s="53" t="s">
        <v>1487</v>
      </c>
      <c r="C87" s="625">
        <v>58662</v>
      </c>
      <c r="D87" s="625" t="s">
        <v>1488</v>
      </c>
      <c r="E87" s="625" t="s">
        <v>1368</v>
      </c>
      <c r="F87" s="625">
        <v>4010</v>
      </c>
      <c r="G87" s="625" t="s">
        <v>1489</v>
      </c>
      <c r="H87" s="625" t="s">
        <v>492</v>
      </c>
      <c r="J87" s="627">
        <v>-1</v>
      </c>
      <c r="K87" s="627">
        <v>11.73</v>
      </c>
      <c r="L87" s="637">
        <v>-11.73</v>
      </c>
      <c r="M87" s="53" t="s">
        <v>1378</v>
      </c>
    </row>
    <row r="88" spans="1:14" ht="15" hidden="1">
      <c r="A88" s="276">
        <v>46084</v>
      </c>
      <c r="B88" s="53" t="s">
        <v>1487</v>
      </c>
      <c r="C88" s="627">
        <v>83107</v>
      </c>
      <c r="D88" s="627">
        <v>15</v>
      </c>
      <c r="E88" s="627">
        <v>120</v>
      </c>
      <c r="F88" s="627">
        <v>4010</v>
      </c>
      <c r="G88" s="627" t="s">
        <v>1490</v>
      </c>
      <c r="H88" s="627" t="s">
        <v>492</v>
      </c>
      <c r="J88" s="625">
        <v>-1</v>
      </c>
      <c r="K88" s="625">
        <v>4.4400000000000004</v>
      </c>
      <c r="L88" s="634">
        <v>-4.4400000000000004</v>
      </c>
      <c r="M88" s="53" t="s">
        <v>1378</v>
      </c>
    </row>
    <row r="89" spans="1:14" ht="26.25" hidden="1">
      <c r="A89" s="276">
        <v>46085</v>
      </c>
      <c r="B89" s="53" t="s">
        <v>1491</v>
      </c>
      <c r="C89" s="625">
        <v>67093</v>
      </c>
      <c r="D89" s="625" t="s">
        <v>1398</v>
      </c>
      <c r="E89" s="625" t="s">
        <v>1332</v>
      </c>
      <c r="F89" s="625">
        <v>4010</v>
      </c>
      <c r="G89" s="625" t="s">
        <v>1492</v>
      </c>
      <c r="H89" s="625" t="s">
        <v>492</v>
      </c>
      <c r="I89" s="638">
        <v>15</v>
      </c>
      <c r="J89" s="625">
        <v>15</v>
      </c>
      <c r="K89" s="625">
        <v>7.54</v>
      </c>
      <c r="L89" s="625">
        <v>113.1</v>
      </c>
      <c r="M89" s="53" t="s">
        <v>1485</v>
      </c>
      <c r="N89" s="629" t="s">
        <v>1493</v>
      </c>
    </row>
    <row r="90" spans="1:14" ht="15" hidden="1">
      <c r="A90" s="276">
        <v>46085</v>
      </c>
      <c r="B90" s="53" t="s">
        <v>1494</v>
      </c>
      <c r="C90" s="625">
        <v>81338</v>
      </c>
      <c r="D90" s="625" t="s">
        <v>1495</v>
      </c>
      <c r="E90" s="625">
        <v>130</v>
      </c>
      <c r="F90" s="625">
        <v>4010</v>
      </c>
      <c r="G90" s="625" t="s">
        <v>1496</v>
      </c>
      <c r="H90" s="625" t="s">
        <v>492</v>
      </c>
      <c r="I90" s="638">
        <v>1</v>
      </c>
      <c r="J90" s="625">
        <v>1</v>
      </c>
      <c r="K90" s="625">
        <v>7.38</v>
      </c>
      <c r="L90" s="625">
        <v>7.38</v>
      </c>
      <c r="M90" s="53" t="s">
        <v>1317</v>
      </c>
      <c r="N90" s="629" t="s">
        <v>1475</v>
      </c>
    </row>
    <row r="91" spans="1:14" ht="15" hidden="1">
      <c r="A91" s="276">
        <v>46085</v>
      </c>
      <c r="B91" s="53" t="s">
        <v>1494</v>
      </c>
      <c r="C91" s="627">
        <v>80039</v>
      </c>
      <c r="D91" s="627" t="s">
        <v>1497</v>
      </c>
      <c r="E91" s="627" t="s">
        <v>399</v>
      </c>
      <c r="F91" s="627">
        <v>4010</v>
      </c>
      <c r="G91" s="627" t="s">
        <v>1498</v>
      </c>
      <c r="H91" s="627" t="s">
        <v>492</v>
      </c>
      <c r="I91" s="639">
        <v>4</v>
      </c>
      <c r="J91" s="627">
        <v>4</v>
      </c>
      <c r="K91" s="627">
        <v>10.73</v>
      </c>
      <c r="L91" s="627">
        <v>42.92</v>
      </c>
      <c r="M91" s="53" t="s">
        <v>1317</v>
      </c>
      <c r="N91" s="629" t="s">
        <v>1475</v>
      </c>
    </row>
    <row r="92" spans="1:14" ht="15" hidden="1">
      <c r="A92" s="1277">
        <v>46087</v>
      </c>
      <c r="B92" s="53" t="s">
        <v>1499</v>
      </c>
      <c r="C92" s="625">
        <v>84181</v>
      </c>
      <c r="D92" s="625" t="s">
        <v>1500</v>
      </c>
      <c r="E92" s="625">
        <v>110</v>
      </c>
      <c r="F92" s="625">
        <v>4010</v>
      </c>
      <c r="G92" s="625" t="s">
        <v>1501</v>
      </c>
      <c r="H92" s="625" t="s">
        <v>492</v>
      </c>
      <c r="J92" s="625">
        <v>9</v>
      </c>
      <c r="K92" s="625">
        <v>11.24</v>
      </c>
      <c r="L92" s="634">
        <v>101.16</v>
      </c>
      <c r="M92" s="53" t="s">
        <v>1502</v>
      </c>
      <c r="N92" s="1364" t="s">
        <v>1503</v>
      </c>
    </row>
    <row r="93" spans="1:14" ht="15" hidden="1">
      <c r="A93" s="1277">
        <v>46087</v>
      </c>
      <c r="B93" s="53" t="s">
        <v>1499</v>
      </c>
      <c r="C93" s="627">
        <v>84181</v>
      </c>
      <c r="D93" s="627" t="s">
        <v>1500</v>
      </c>
      <c r="E93" s="627">
        <v>150</v>
      </c>
      <c r="F93" s="627">
        <v>4010</v>
      </c>
      <c r="G93" s="627" t="s">
        <v>1504</v>
      </c>
      <c r="H93" s="627" t="s">
        <v>492</v>
      </c>
      <c r="J93" s="627">
        <v>-9</v>
      </c>
      <c r="K93" s="627">
        <v>11.24</v>
      </c>
      <c r="L93" s="637">
        <v>-101.16</v>
      </c>
      <c r="M93" s="53" t="s">
        <v>1502</v>
      </c>
    </row>
    <row r="94" spans="1:14" ht="15" hidden="1">
      <c r="A94" s="1277">
        <v>46087</v>
      </c>
      <c r="B94" s="53" t="s">
        <v>1505</v>
      </c>
      <c r="C94" s="625">
        <v>81338</v>
      </c>
      <c r="D94" s="625" t="s">
        <v>1506</v>
      </c>
      <c r="E94" s="625">
        <v>110</v>
      </c>
      <c r="F94" s="625">
        <v>4010</v>
      </c>
      <c r="G94" s="625" t="s">
        <v>1507</v>
      </c>
      <c r="H94" s="625" t="s">
        <v>492</v>
      </c>
      <c r="J94" s="625">
        <v>2</v>
      </c>
      <c r="K94" s="625">
        <v>8.3699999999999992</v>
      </c>
      <c r="L94" s="634">
        <v>16.739999999999998</v>
      </c>
      <c r="M94" s="53" t="s">
        <v>1317</v>
      </c>
      <c r="N94" s="629" t="s">
        <v>1475</v>
      </c>
    </row>
    <row r="95" spans="1:14" ht="15" hidden="1">
      <c r="A95" s="1277">
        <v>46087</v>
      </c>
      <c r="B95" s="53" t="s">
        <v>1505</v>
      </c>
      <c r="C95" s="627">
        <v>57826</v>
      </c>
      <c r="D95" s="627" t="s">
        <v>1367</v>
      </c>
      <c r="E95" s="627">
        <v>90</v>
      </c>
      <c r="F95" s="627">
        <v>4010</v>
      </c>
      <c r="G95" s="627" t="s">
        <v>1508</v>
      </c>
      <c r="H95" s="627" t="s">
        <v>492</v>
      </c>
      <c r="J95" s="627">
        <v>1</v>
      </c>
      <c r="K95" s="627">
        <v>11.63</v>
      </c>
      <c r="L95" s="637">
        <v>11.63</v>
      </c>
      <c r="M95" s="53" t="s">
        <v>1317</v>
      </c>
      <c r="N95" s="629" t="s">
        <v>1475</v>
      </c>
    </row>
    <row r="96" spans="1:14" ht="15" hidden="1">
      <c r="A96" s="1277">
        <v>46087</v>
      </c>
      <c r="B96" s="53" t="s">
        <v>1505</v>
      </c>
      <c r="C96" s="625">
        <v>80908</v>
      </c>
      <c r="D96" s="625">
        <v>960</v>
      </c>
      <c r="E96" s="625" t="s">
        <v>1509</v>
      </c>
      <c r="F96" s="625">
        <v>4010</v>
      </c>
      <c r="G96" s="625" t="s">
        <v>1510</v>
      </c>
      <c r="H96" s="625" t="s">
        <v>492</v>
      </c>
      <c r="J96" s="625">
        <v>1</v>
      </c>
      <c r="K96" s="625">
        <v>2.2999999999999998</v>
      </c>
      <c r="L96" s="634">
        <v>2.2999999999999998</v>
      </c>
      <c r="M96" s="53" t="s">
        <v>1317</v>
      </c>
      <c r="N96" s="629" t="s">
        <v>1475</v>
      </c>
    </row>
    <row r="97" spans="1:14" ht="15" hidden="1">
      <c r="A97" s="1277">
        <v>46087</v>
      </c>
      <c r="B97" s="53" t="s">
        <v>1505</v>
      </c>
      <c r="C97" s="627">
        <v>52621</v>
      </c>
      <c r="D97" s="627" t="s">
        <v>1511</v>
      </c>
      <c r="E97" s="700">
        <v>46212</v>
      </c>
      <c r="F97" s="627">
        <v>4010</v>
      </c>
      <c r="G97" s="627" t="s">
        <v>1512</v>
      </c>
      <c r="H97" s="627" t="s">
        <v>492</v>
      </c>
      <c r="J97" s="627">
        <v>1</v>
      </c>
      <c r="K97" s="627">
        <v>3.82</v>
      </c>
      <c r="L97" s="637">
        <v>3.82</v>
      </c>
      <c r="M97" s="53" t="s">
        <v>1317</v>
      </c>
      <c r="N97" s="629" t="s">
        <v>1475</v>
      </c>
    </row>
    <row r="98" spans="1:14" ht="15" hidden="1">
      <c r="A98" s="1277">
        <v>46088</v>
      </c>
      <c r="B98" s="1337" t="s">
        <v>1513</v>
      </c>
      <c r="C98" s="625">
        <v>83403</v>
      </c>
      <c r="D98" s="625" t="s">
        <v>1514</v>
      </c>
      <c r="E98" s="625">
        <v>70</v>
      </c>
      <c r="F98" s="625">
        <v>4010</v>
      </c>
      <c r="G98" s="625" t="s">
        <v>1515</v>
      </c>
      <c r="H98" s="625" t="s">
        <v>492</v>
      </c>
      <c r="I98" s="638"/>
      <c r="J98" s="625">
        <v>7</v>
      </c>
      <c r="K98" s="625">
        <v>7.91</v>
      </c>
      <c r="L98" s="634">
        <v>55.37</v>
      </c>
      <c r="M98" s="53" t="s">
        <v>1317</v>
      </c>
    </row>
    <row r="99" spans="1:14" ht="15" hidden="1">
      <c r="A99" s="1277">
        <v>46088</v>
      </c>
      <c r="B99" s="1337" t="s">
        <v>1513</v>
      </c>
      <c r="C99" s="627">
        <v>83403</v>
      </c>
      <c r="D99" s="627" t="s">
        <v>1447</v>
      </c>
      <c r="E99" s="627">
        <v>60</v>
      </c>
      <c r="F99" s="627">
        <v>4010</v>
      </c>
      <c r="G99" s="627" t="s">
        <v>1516</v>
      </c>
      <c r="H99" s="627" t="s">
        <v>492</v>
      </c>
      <c r="I99" s="639"/>
      <c r="J99" s="627">
        <v>1</v>
      </c>
      <c r="K99" s="627">
        <v>10.24</v>
      </c>
      <c r="L99" s="637">
        <v>10.24</v>
      </c>
      <c r="M99" s="53" t="s">
        <v>1317</v>
      </c>
    </row>
    <row r="100" spans="1:14" ht="15" hidden="1">
      <c r="A100" s="1277">
        <v>46088</v>
      </c>
      <c r="B100" s="1337" t="s">
        <v>1513</v>
      </c>
      <c r="C100" s="625">
        <v>83752</v>
      </c>
      <c r="D100" s="625" t="s">
        <v>1517</v>
      </c>
      <c r="E100" s="625">
        <v>70</v>
      </c>
      <c r="F100" s="625">
        <v>4010</v>
      </c>
      <c r="G100" s="625" t="s">
        <v>1518</v>
      </c>
      <c r="H100" s="625" t="s">
        <v>492</v>
      </c>
      <c r="I100" s="638"/>
      <c r="J100" s="625">
        <v>1</v>
      </c>
      <c r="K100" s="625">
        <v>10.62</v>
      </c>
      <c r="L100" s="634">
        <v>10.62</v>
      </c>
      <c r="M100" s="53" t="s">
        <v>1317</v>
      </c>
    </row>
    <row r="101" spans="1:14" ht="15" hidden="1">
      <c r="A101" s="1277">
        <v>46088</v>
      </c>
      <c r="B101" s="1337" t="s">
        <v>1513</v>
      </c>
      <c r="C101" s="627">
        <v>82400</v>
      </c>
      <c r="D101" s="627" t="s">
        <v>1519</v>
      </c>
      <c r="E101" s="627">
        <v>110</v>
      </c>
      <c r="F101" s="627">
        <v>4010</v>
      </c>
      <c r="G101" s="627" t="s">
        <v>1520</v>
      </c>
      <c r="H101" s="627" t="s">
        <v>492</v>
      </c>
      <c r="I101" s="639"/>
      <c r="J101" s="627">
        <v>1</v>
      </c>
      <c r="K101" s="627">
        <v>17.989999999999998</v>
      </c>
      <c r="L101" s="637">
        <v>17.989999999999998</v>
      </c>
      <c r="M101" s="53" t="s">
        <v>1317</v>
      </c>
    </row>
    <row r="102" spans="1:14" ht="15" hidden="1">
      <c r="A102" s="1277">
        <v>46088</v>
      </c>
      <c r="B102" s="1337" t="s">
        <v>1513</v>
      </c>
      <c r="C102" s="625">
        <v>47681</v>
      </c>
      <c r="D102" s="625" t="s">
        <v>1521</v>
      </c>
      <c r="E102" s="625">
        <v>85</v>
      </c>
      <c r="F102" s="625">
        <v>4010</v>
      </c>
      <c r="G102" s="625" t="s">
        <v>1522</v>
      </c>
      <c r="H102" s="625" t="s">
        <v>492</v>
      </c>
      <c r="I102" s="638"/>
      <c r="J102" s="625">
        <v>1</v>
      </c>
      <c r="K102" s="625">
        <v>8.86</v>
      </c>
      <c r="L102" s="634">
        <v>8.86</v>
      </c>
      <c r="M102" s="53" t="s">
        <v>1317</v>
      </c>
    </row>
    <row r="103" spans="1:14" ht="15" hidden="1">
      <c r="A103" s="1277">
        <v>46088</v>
      </c>
      <c r="B103" s="1337" t="s">
        <v>1513</v>
      </c>
      <c r="C103" s="627">
        <v>67377</v>
      </c>
      <c r="D103" s="627" t="s">
        <v>1342</v>
      </c>
      <c r="E103" s="627">
        <v>140</v>
      </c>
      <c r="F103" s="627">
        <v>4010</v>
      </c>
      <c r="G103" s="627" t="s">
        <v>1523</v>
      </c>
      <c r="H103" s="627" t="s">
        <v>492</v>
      </c>
      <c r="I103" s="639"/>
      <c r="J103" s="627">
        <v>1</v>
      </c>
      <c r="K103" s="627">
        <v>4.13</v>
      </c>
      <c r="L103" s="637">
        <v>4.13</v>
      </c>
      <c r="M103" s="53" t="s">
        <v>1317</v>
      </c>
    </row>
    <row r="104" spans="1:14" ht="15" hidden="1">
      <c r="A104" s="1277">
        <v>46088</v>
      </c>
      <c r="B104" s="1337" t="s">
        <v>1513</v>
      </c>
      <c r="C104" s="625">
        <v>84296</v>
      </c>
      <c r="D104" s="625" t="s">
        <v>1524</v>
      </c>
      <c r="E104" s="625">
        <v>140</v>
      </c>
      <c r="F104" s="625">
        <v>4010</v>
      </c>
      <c r="G104" s="625" t="s">
        <v>1525</v>
      </c>
      <c r="H104" s="625" t="s">
        <v>492</v>
      </c>
      <c r="I104" s="638"/>
      <c r="J104" s="625">
        <v>1</v>
      </c>
      <c r="K104" s="625">
        <v>7.86</v>
      </c>
      <c r="L104" s="634">
        <v>7.86</v>
      </c>
      <c r="M104" s="53" t="s">
        <v>1317</v>
      </c>
    </row>
    <row r="105" spans="1:14" ht="15" hidden="1">
      <c r="A105" s="1277">
        <v>46088</v>
      </c>
      <c r="B105" s="627" t="s">
        <v>1513</v>
      </c>
      <c r="C105" s="627">
        <v>83613</v>
      </c>
      <c r="D105" s="627" t="s">
        <v>1419</v>
      </c>
      <c r="E105" s="627" t="s">
        <v>1526</v>
      </c>
      <c r="F105" s="627">
        <v>4010</v>
      </c>
      <c r="G105" s="627" t="s">
        <v>1527</v>
      </c>
      <c r="H105" s="627" t="s">
        <v>492</v>
      </c>
      <c r="I105" s="639"/>
      <c r="J105" s="627">
        <v>3</v>
      </c>
      <c r="K105" s="627">
        <v>28.06</v>
      </c>
      <c r="L105" s="637">
        <v>84.18</v>
      </c>
      <c r="M105" s="53" t="s">
        <v>1317</v>
      </c>
    </row>
    <row r="106" spans="1:14" ht="15" hidden="1">
      <c r="A106" s="1277">
        <v>46089</v>
      </c>
      <c r="B106" s="53" t="s">
        <v>1528</v>
      </c>
      <c r="C106" s="625">
        <v>82681</v>
      </c>
      <c r="D106" s="625" t="s">
        <v>1354</v>
      </c>
      <c r="E106" s="625">
        <v>85</v>
      </c>
      <c r="F106" s="625">
        <v>4010</v>
      </c>
      <c r="G106" s="625" t="s">
        <v>1529</v>
      </c>
      <c r="H106" s="625" t="s">
        <v>492</v>
      </c>
      <c r="J106" s="625">
        <v>1</v>
      </c>
      <c r="K106" s="625">
        <v>9.89</v>
      </c>
      <c r="L106" s="634">
        <v>9.89</v>
      </c>
      <c r="M106" s="53" t="s">
        <v>1317</v>
      </c>
      <c r="N106" s="629" t="s">
        <v>1475</v>
      </c>
    </row>
    <row r="107" spans="1:14" ht="15" hidden="1">
      <c r="A107" s="1277">
        <v>46089</v>
      </c>
      <c r="B107" s="53" t="s">
        <v>1528</v>
      </c>
      <c r="C107" s="627">
        <v>83934</v>
      </c>
      <c r="D107" s="627" t="s">
        <v>1530</v>
      </c>
      <c r="E107" s="627" t="s">
        <v>1332</v>
      </c>
      <c r="F107" s="627">
        <v>4010</v>
      </c>
      <c r="G107" s="627" t="s">
        <v>1531</v>
      </c>
      <c r="H107" s="627" t="s">
        <v>492</v>
      </c>
      <c r="J107" s="627">
        <v>1</v>
      </c>
      <c r="K107" s="627">
        <v>40.43</v>
      </c>
      <c r="L107" s="637">
        <v>40.43</v>
      </c>
      <c r="M107" s="53" t="s">
        <v>1317</v>
      </c>
      <c r="N107" s="629" t="s">
        <v>1475</v>
      </c>
    </row>
    <row r="108" spans="1:14" ht="15" hidden="1">
      <c r="A108" s="1277">
        <v>46089</v>
      </c>
      <c r="B108" s="53" t="s">
        <v>1528</v>
      </c>
      <c r="C108" s="625">
        <v>83340</v>
      </c>
      <c r="D108" s="625">
        <v>11</v>
      </c>
      <c r="E108" s="625">
        <v>75</v>
      </c>
      <c r="F108" s="625">
        <v>4010</v>
      </c>
      <c r="G108" s="625" t="s">
        <v>1532</v>
      </c>
      <c r="H108" s="625" t="s">
        <v>492</v>
      </c>
      <c r="J108" s="625">
        <v>1</v>
      </c>
      <c r="K108" s="625">
        <v>4.3899999999999997</v>
      </c>
      <c r="L108" s="634">
        <v>4.3899999999999997</v>
      </c>
      <c r="M108" s="53" t="s">
        <v>1317</v>
      </c>
      <c r="N108" s="629" t="s">
        <v>1475</v>
      </c>
    </row>
    <row r="109" spans="1:14" ht="15" hidden="1">
      <c r="A109" s="1277">
        <v>46089</v>
      </c>
      <c r="B109" s="53" t="s">
        <v>1528</v>
      </c>
      <c r="C109" s="627">
        <v>82368</v>
      </c>
      <c r="D109" s="627" t="s">
        <v>1533</v>
      </c>
      <c r="E109" s="627">
        <v>140</v>
      </c>
      <c r="F109" s="627">
        <v>4010</v>
      </c>
      <c r="G109" s="627" t="s">
        <v>1534</v>
      </c>
      <c r="H109" s="627" t="s">
        <v>492</v>
      </c>
      <c r="J109" s="627">
        <v>1</v>
      </c>
      <c r="K109" s="627">
        <v>11.99</v>
      </c>
      <c r="L109" s="637">
        <v>11.99</v>
      </c>
      <c r="M109" s="53" t="s">
        <v>1317</v>
      </c>
      <c r="N109" s="629" t="s">
        <v>1475</v>
      </c>
    </row>
    <row r="110" spans="1:14" ht="15" hidden="1">
      <c r="A110" s="1277">
        <v>46089</v>
      </c>
      <c r="B110" s="53" t="s">
        <v>1528</v>
      </c>
      <c r="C110" s="625">
        <v>81881</v>
      </c>
      <c r="D110" s="625" t="s">
        <v>1535</v>
      </c>
      <c r="E110" s="625">
        <v>110</v>
      </c>
      <c r="F110" s="625">
        <v>4010</v>
      </c>
      <c r="G110" s="625" t="s">
        <v>1536</v>
      </c>
      <c r="H110" s="625" t="s">
        <v>492</v>
      </c>
      <c r="J110" s="625">
        <v>1</v>
      </c>
      <c r="K110" s="625">
        <v>7.17</v>
      </c>
      <c r="L110" s="634">
        <v>7.17</v>
      </c>
      <c r="M110" s="53" t="s">
        <v>1317</v>
      </c>
      <c r="N110" s="629" t="s">
        <v>1475</v>
      </c>
    </row>
    <row r="111" spans="1:14" ht="15" hidden="1">
      <c r="A111" s="1277">
        <v>46089</v>
      </c>
      <c r="B111" s="53" t="s">
        <v>1528</v>
      </c>
      <c r="C111" s="627">
        <v>83812</v>
      </c>
      <c r="D111" s="627" t="s">
        <v>1537</v>
      </c>
      <c r="E111" s="627">
        <v>90</v>
      </c>
      <c r="F111" s="627">
        <v>4010</v>
      </c>
      <c r="G111" s="627" t="s">
        <v>1508</v>
      </c>
      <c r="H111" s="627" t="s">
        <v>492</v>
      </c>
      <c r="J111" s="627">
        <v>1</v>
      </c>
      <c r="K111" s="627">
        <v>20.36</v>
      </c>
      <c r="L111" s="637">
        <v>20.36</v>
      </c>
      <c r="M111" s="53" t="s">
        <v>1317</v>
      </c>
      <c r="N111" s="629" t="s">
        <v>1475</v>
      </c>
    </row>
    <row r="112" spans="1:14" ht="15" hidden="1">
      <c r="A112" s="1277">
        <v>46089</v>
      </c>
      <c r="B112" s="53" t="s">
        <v>1528</v>
      </c>
      <c r="C112" s="625">
        <v>44223</v>
      </c>
      <c r="D112" s="625" t="s">
        <v>1538</v>
      </c>
      <c r="E112" s="625">
        <v>150</v>
      </c>
      <c r="F112" s="625">
        <v>4010</v>
      </c>
      <c r="G112" s="625" t="s">
        <v>1510</v>
      </c>
      <c r="H112" s="625" t="s">
        <v>492</v>
      </c>
      <c r="J112" s="625">
        <v>1</v>
      </c>
      <c r="K112" s="625">
        <v>11.77</v>
      </c>
      <c r="L112" s="634">
        <v>11.77</v>
      </c>
      <c r="M112" s="53" t="s">
        <v>1317</v>
      </c>
      <c r="N112" s="629" t="s">
        <v>1475</v>
      </c>
    </row>
    <row r="113" spans="1:14" ht="15" hidden="1">
      <c r="A113" s="1277">
        <v>46089</v>
      </c>
      <c r="B113" s="53" t="s">
        <v>1528</v>
      </c>
      <c r="C113" s="627">
        <v>82681</v>
      </c>
      <c r="D113" s="627" t="s">
        <v>1354</v>
      </c>
      <c r="E113" s="627">
        <v>85</v>
      </c>
      <c r="F113" s="627">
        <v>4010</v>
      </c>
      <c r="G113" s="627" t="s">
        <v>1512</v>
      </c>
      <c r="H113" s="627" t="s">
        <v>492</v>
      </c>
      <c r="J113" s="627">
        <v>1</v>
      </c>
      <c r="K113" s="627">
        <v>9.89</v>
      </c>
      <c r="L113" s="637">
        <v>9.89</v>
      </c>
      <c r="M113" s="53" t="s">
        <v>1317</v>
      </c>
      <c r="N113" s="629" t="s">
        <v>1475</v>
      </c>
    </row>
    <row r="114" spans="1:14" ht="15" hidden="1">
      <c r="A114" s="626">
        <v>46090</v>
      </c>
      <c r="B114" s="53" t="s">
        <v>1539</v>
      </c>
      <c r="C114" s="625">
        <v>83192</v>
      </c>
      <c r="D114" s="625" t="s">
        <v>1540</v>
      </c>
      <c r="E114" s="625">
        <v>130</v>
      </c>
      <c r="F114" s="625">
        <v>4010</v>
      </c>
      <c r="G114" s="625" t="s">
        <v>1541</v>
      </c>
      <c r="H114" s="625" t="s">
        <v>492</v>
      </c>
      <c r="J114" s="625">
        <v>20</v>
      </c>
      <c r="K114" s="625">
        <v>16.239999999999998</v>
      </c>
      <c r="L114" s="625">
        <v>324.8</v>
      </c>
      <c r="M114" s="53" t="s">
        <v>1485</v>
      </c>
      <c r="N114" s="629" t="s">
        <v>1542</v>
      </c>
    </row>
    <row r="115" spans="1:14" ht="15" hidden="1">
      <c r="A115" s="624">
        <v>46090</v>
      </c>
      <c r="B115" s="53" t="s">
        <v>1539</v>
      </c>
      <c r="C115" s="627">
        <v>65593</v>
      </c>
      <c r="D115" s="627" t="s">
        <v>1367</v>
      </c>
      <c r="E115" s="627">
        <v>90</v>
      </c>
      <c r="F115" s="627">
        <v>4010</v>
      </c>
      <c r="G115" s="627" t="s">
        <v>1543</v>
      </c>
      <c r="H115" s="627" t="s">
        <v>492</v>
      </c>
      <c r="J115" s="627">
        <v>22</v>
      </c>
      <c r="K115" s="627">
        <v>4.28</v>
      </c>
      <c r="L115" s="627">
        <v>94.16</v>
      </c>
      <c r="M115" s="53" t="s">
        <v>1485</v>
      </c>
      <c r="N115" s="629" t="s">
        <v>1544</v>
      </c>
    </row>
    <row r="116" spans="1:14" ht="15" hidden="1">
      <c r="A116" s="626">
        <v>46090</v>
      </c>
      <c r="B116" s="53" t="s">
        <v>1545</v>
      </c>
      <c r="C116" s="625">
        <v>66736</v>
      </c>
      <c r="D116" s="625" t="s">
        <v>1371</v>
      </c>
      <c r="E116" s="625">
        <v>100</v>
      </c>
      <c r="F116" s="625">
        <v>4010</v>
      </c>
      <c r="G116" s="625" t="s">
        <v>1546</v>
      </c>
      <c r="H116" s="625" t="s">
        <v>492</v>
      </c>
      <c r="J116" s="625">
        <v>1</v>
      </c>
      <c r="K116" s="625">
        <v>15.78</v>
      </c>
      <c r="L116" s="625">
        <v>15.78</v>
      </c>
      <c r="M116" s="53" t="s">
        <v>1317</v>
      </c>
      <c r="N116" s="629" t="s">
        <v>1318</v>
      </c>
    </row>
    <row r="117" spans="1:14" ht="15" hidden="1">
      <c r="A117" s="626">
        <v>46090</v>
      </c>
      <c r="B117" s="53" t="s">
        <v>1545</v>
      </c>
      <c r="C117" s="627">
        <v>80441</v>
      </c>
      <c r="D117" s="627" t="s">
        <v>1367</v>
      </c>
      <c r="E117" s="627">
        <v>90</v>
      </c>
      <c r="F117" s="627">
        <v>4010</v>
      </c>
      <c r="G117" s="627" t="s">
        <v>1547</v>
      </c>
      <c r="H117" s="627" t="s">
        <v>492</v>
      </c>
      <c r="J117" s="627">
        <v>1</v>
      </c>
      <c r="K117" s="627">
        <v>8.35</v>
      </c>
      <c r="L117" s="627">
        <v>8.35</v>
      </c>
      <c r="M117" s="53" t="s">
        <v>1317</v>
      </c>
      <c r="N117" s="629" t="s">
        <v>1318</v>
      </c>
    </row>
    <row r="118" spans="1:14" ht="15" hidden="1">
      <c r="A118" s="626">
        <v>46090</v>
      </c>
      <c r="B118" s="53" t="s">
        <v>1545</v>
      </c>
      <c r="C118" s="625">
        <v>82824</v>
      </c>
      <c r="D118" s="625" t="s">
        <v>1354</v>
      </c>
      <c r="E118" s="625">
        <v>85</v>
      </c>
      <c r="F118" s="625">
        <v>4010</v>
      </c>
      <c r="G118" s="625" t="s">
        <v>1548</v>
      </c>
      <c r="H118" s="625" t="s">
        <v>492</v>
      </c>
      <c r="J118" s="625">
        <v>1</v>
      </c>
      <c r="K118" s="625">
        <v>8.43</v>
      </c>
      <c r="L118" s="625">
        <v>8.43</v>
      </c>
      <c r="M118" s="53" t="s">
        <v>1317</v>
      </c>
      <c r="N118" s="629" t="s">
        <v>1318</v>
      </c>
    </row>
    <row r="119" spans="1:14" ht="15" hidden="1">
      <c r="A119" s="626">
        <v>46090</v>
      </c>
      <c r="B119" s="53" t="s">
        <v>1545</v>
      </c>
      <c r="C119" s="627">
        <v>83213</v>
      </c>
      <c r="D119" s="627">
        <v>15</v>
      </c>
      <c r="E119" s="627">
        <v>130</v>
      </c>
      <c r="F119" s="627">
        <v>4010</v>
      </c>
      <c r="G119" s="627" t="s">
        <v>1549</v>
      </c>
      <c r="H119" s="627" t="s">
        <v>492</v>
      </c>
      <c r="J119" s="627">
        <v>2</v>
      </c>
      <c r="K119" s="627">
        <v>12.69</v>
      </c>
      <c r="L119" s="627">
        <v>25.38</v>
      </c>
      <c r="M119" s="53" t="s">
        <v>1317</v>
      </c>
      <c r="N119" s="629" t="s">
        <v>1318</v>
      </c>
    </row>
    <row r="120" spans="1:14" ht="15" hidden="1">
      <c r="A120" s="626">
        <v>46090</v>
      </c>
      <c r="B120" s="53" t="s">
        <v>1545</v>
      </c>
      <c r="C120" s="625">
        <v>81157</v>
      </c>
      <c r="D120" s="625" t="s">
        <v>1376</v>
      </c>
      <c r="E120" s="625">
        <v>110</v>
      </c>
      <c r="F120" s="625">
        <v>4010</v>
      </c>
      <c r="G120" s="625" t="s">
        <v>1550</v>
      </c>
      <c r="H120" s="625" t="s">
        <v>492</v>
      </c>
      <c r="J120" s="625">
        <v>2</v>
      </c>
      <c r="K120" s="625">
        <v>5.09</v>
      </c>
      <c r="L120" s="625">
        <v>10.18</v>
      </c>
      <c r="M120" s="53" t="s">
        <v>1317</v>
      </c>
      <c r="N120" s="629" t="s">
        <v>1318</v>
      </c>
    </row>
    <row r="121" spans="1:14" ht="15" hidden="1">
      <c r="A121" s="626">
        <v>46090</v>
      </c>
      <c r="B121" s="53" t="s">
        <v>1545</v>
      </c>
      <c r="C121" s="627">
        <v>80278</v>
      </c>
      <c r="D121" s="627" t="s">
        <v>1551</v>
      </c>
      <c r="E121" s="627">
        <v>110</v>
      </c>
      <c r="F121" s="627">
        <v>4010</v>
      </c>
      <c r="G121" s="627" t="s">
        <v>1552</v>
      </c>
      <c r="H121" s="627" t="s">
        <v>492</v>
      </c>
      <c r="J121" s="627">
        <v>1</v>
      </c>
      <c r="K121" s="627">
        <v>6.02</v>
      </c>
      <c r="L121" s="627">
        <v>6.02</v>
      </c>
      <c r="M121" s="53" t="s">
        <v>1317</v>
      </c>
      <c r="N121" s="629" t="s">
        <v>1318</v>
      </c>
    </row>
    <row r="122" spans="1:14" ht="15" hidden="1">
      <c r="A122" s="626">
        <v>46090</v>
      </c>
      <c r="B122" s="53" t="s">
        <v>1545</v>
      </c>
      <c r="C122" s="625">
        <v>83812</v>
      </c>
      <c r="D122" s="625" t="s">
        <v>1537</v>
      </c>
      <c r="E122" s="625">
        <v>85</v>
      </c>
      <c r="F122" s="625">
        <v>4010</v>
      </c>
      <c r="G122" s="625" t="s">
        <v>1553</v>
      </c>
      <c r="H122" s="625" t="s">
        <v>492</v>
      </c>
      <c r="J122" s="625">
        <v>1</v>
      </c>
      <c r="K122" s="625">
        <v>20.170000000000002</v>
      </c>
      <c r="L122" s="625">
        <v>20.170000000000002</v>
      </c>
      <c r="M122" s="53" t="s">
        <v>1317</v>
      </c>
      <c r="N122" s="629" t="s">
        <v>1318</v>
      </c>
    </row>
    <row r="123" spans="1:14" ht="15" hidden="1">
      <c r="A123" s="626">
        <v>46090</v>
      </c>
      <c r="B123" s="53" t="s">
        <v>1545</v>
      </c>
      <c r="C123" s="627">
        <v>84261</v>
      </c>
      <c r="D123" s="627" t="s">
        <v>1554</v>
      </c>
      <c r="E123" s="627">
        <v>75</v>
      </c>
      <c r="F123" s="627">
        <v>4010</v>
      </c>
      <c r="G123" s="627" t="s">
        <v>1555</v>
      </c>
      <c r="H123" s="627" t="s">
        <v>492</v>
      </c>
      <c r="J123" s="627">
        <v>1</v>
      </c>
      <c r="K123" s="627">
        <v>22.54</v>
      </c>
      <c r="L123" s="627">
        <v>22.54</v>
      </c>
      <c r="M123" s="53" t="s">
        <v>1317</v>
      </c>
      <c r="N123" s="629" t="s">
        <v>1318</v>
      </c>
    </row>
    <row r="124" spans="1:14" ht="15" hidden="1">
      <c r="A124" s="626">
        <v>46090</v>
      </c>
      <c r="B124" s="53" t="s">
        <v>1545</v>
      </c>
      <c r="C124" s="625">
        <v>83703</v>
      </c>
      <c r="D124" s="625" t="s">
        <v>1556</v>
      </c>
      <c r="E124" s="625">
        <v>110</v>
      </c>
      <c r="F124" s="625">
        <v>4010</v>
      </c>
      <c r="G124" s="625" t="s">
        <v>1557</v>
      </c>
      <c r="H124" s="625" t="s">
        <v>492</v>
      </c>
      <c r="J124" s="625">
        <v>2</v>
      </c>
      <c r="K124" s="625">
        <v>17.66</v>
      </c>
      <c r="L124" s="625">
        <v>35.32</v>
      </c>
      <c r="M124" s="53" t="s">
        <v>1317</v>
      </c>
      <c r="N124" s="629" t="s">
        <v>1318</v>
      </c>
    </row>
    <row r="125" spans="1:14" ht="15" hidden="1">
      <c r="A125" s="626">
        <v>46090</v>
      </c>
      <c r="B125" s="53" t="s">
        <v>1545</v>
      </c>
      <c r="C125" s="627">
        <v>83310</v>
      </c>
      <c r="D125" s="627" t="s">
        <v>1558</v>
      </c>
      <c r="E125" s="627">
        <v>140</v>
      </c>
      <c r="F125" s="627">
        <v>4010</v>
      </c>
      <c r="G125" s="627" t="s">
        <v>1559</v>
      </c>
      <c r="H125" s="627" t="s">
        <v>492</v>
      </c>
      <c r="J125" s="627">
        <v>1</v>
      </c>
      <c r="K125" s="627">
        <v>5.89</v>
      </c>
      <c r="L125" s="627">
        <v>5.89</v>
      </c>
      <c r="M125" s="53" t="s">
        <v>1317</v>
      </c>
      <c r="N125" s="629" t="s">
        <v>1318</v>
      </c>
    </row>
    <row r="126" spans="1:14" ht="15" hidden="1">
      <c r="A126" s="626">
        <v>46090</v>
      </c>
      <c r="B126" s="53" t="s">
        <v>1545</v>
      </c>
      <c r="C126" s="625">
        <v>84252</v>
      </c>
      <c r="D126" s="625" t="s">
        <v>1560</v>
      </c>
      <c r="E126" s="625">
        <v>80</v>
      </c>
      <c r="F126" s="625">
        <v>4010</v>
      </c>
      <c r="G126" s="625" t="s">
        <v>1561</v>
      </c>
      <c r="H126" s="625" t="s">
        <v>492</v>
      </c>
      <c r="J126" s="625">
        <v>1</v>
      </c>
      <c r="K126" s="625">
        <v>5.96</v>
      </c>
      <c r="L126" s="625">
        <v>5.96</v>
      </c>
      <c r="M126" s="53" t="s">
        <v>1317</v>
      </c>
      <c r="N126" s="629" t="s">
        <v>1318</v>
      </c>
    </row>
    <row r="127" spans="1:14" ht="15" hidden="1">
      <c r="A127" s="626">
        <v>46090</v>
      </c>
      <c r="B127" s="53" t="s">
        <v>1545</v>
      </c>
      <c r="C127" s="627">
        <v>82722</v>
      </c>
      <c r="D127" s="627" t="s">
        <v>1562</v>
      </c>
      <c r="E127" s="627">
        <v>80</v>
      </c>
      <c r="F127" s="627">
        <v>4010</v>
      </c>
      <c r="G127" s="627" t="s">
        <v>1563</v>
      </c>
      <c r="H127" s="627" t="s">
        <v>492</v>
      </c>
      <c r="J127" s="627">
        <v>1</v>
      </c>
      <c r="K127" s="627">
        <v>10.63</v>
      </c>
      <c r="L127" s="627">
        <v>10.63</v>
      </c>
      <c r="M127" s="53" t="s">
        <v>1317</v>
      </c>
      <c r="N127" s="629" t="s">
        <v>1318</v>
      </c>
    </row>
    <row r="128" spans="1:14" ht="15" hidden="1">
      <c r="A128" s="626">
        <v>46090</v>
      </c>
      <c r="B128" s="53" t="s">
        <v>1545</v>
      </c>
      <c r="C128" s="625">
        <v>83673</v>
      </c>
      <c r="D128" s="625" t="s">
        <v>1564</v>
      </c>
      <c r="E128" s="625">
        <v>90</v>
      </c>
      <c r="F128" s="625">
        <v>4010</v>
      </c>
      <c r="G128" s="625" t="s">
        <v>1565</v>
      </c>
      <c r="H128" s="625" t="s">
        <v>492</v>
      </c>
      <c r="J128" s="625">
        <v>1</v>
      </c>
      <c r="K128" s="625">
        <v>16.03</v>
      </c>
      <c r="L128" s="625">
        <v>16.03</v>
      </c>
      <c r="M128" s="53" t="s">
        <v>1317</v>
      </c>
      <c r="N128" s="629" t="s">
        <v>1318</v>
      </c>
    </row>
    <row r="129" spans="1:14" ht="15" hidden="1">
      <c r="A129" s="626">
        <v>46090</v>
      </c>
      <c r="B129" s="53" t="s">
        <v>1545</v>
      </c>
      <c r="C129" s="627">
        <v>83256</v>
      </c>
      <c r="D129" s="627" t="s">
        <v>1409</v>
      </c>
      <c r="E129" s="627">
        <v>110</v>
      </c>
      <c r="F129" s="627">
        <v>4010</v>
      </c>
      <c r="G129" s="627" t="s">
        <v>1566</v>
      </c>
      <c r="H129" s="627" t="s">
        <v>492</v>
      </c>
      <c r="J129" s="627">
        <v>2</v>
      </c>
      <c r="K129" s="627">
        <v>4.93</v>
      </c>
      <c r="L129" s="627">
        <v>9.86</v>
      </c>
      <c r="M129" s="53" t="s">
        <v>1317</v>
      </c>
      <c r="N129" s="629" t="s">
        <v>1318</v>
      </c>
    </row>
    <row r="130" spans="1:14" ht="15" hidden="1">
      <c r="A130" s="626">
        <v>46090</v>
      </c>
      <c r="B130" s="53" t="s">
        <v>1545</v>
      </c>
      <c r="C130" s="625">
        <v>82838</v>
      </c>
      <c r="D130" s="625" t="s">
        <v>1567</v>
      </c>
      <c r="E130" s="625">
        <v>85</v>
      </c>
      <c r="F130" s="625">
        <v>4010</v>
      </c>
      <c r="G130" s="625" t="s">
        <v>1568</v>
      </c>
      <c r="H130" s="625" t="s">
        <v>492</v>
      </c>
      <c r="J130" s="625">
        <v>4</v>
      </c>
      <c r="K130" s="625">
        <v>8.84</v>
      </c>
      <c r="L130" s="625">
        <v>35.36</v>
      </c>
      <c r="M130" s="53" t="s">
        <v>1317</v>
      </c>
      <c r="N130" s="629" t="s">
        <v>1318</v>
      </c>
    </row>
    <row r="131" spans="1:14" ht="15" hidden="1">
      <c r="A131" s="626">
        <v>46090</v>
      </c>
      <c r="B131" s="53" t="s">
        <v>1545</v>
      </c>
      <c r="C131" s="627">
        <v>47681</v>
      </c>
      <c r="D131" s="627" t="s">
        <v>1569</v>
      </c>
      <c r="E131" s="627">
        <v>150</v>
      </c>
      <c r="F131" s="627">
        <v>4010</v>
      </c>
      <c r="G131" s="627" t="s">
        <v>1570</v>
      </c>
      <c r="H131" s="627" t="s">
        <v>492</v>
      </c>
      <c r="J131" s="627">
        <v>1</v>
      </c>
      <c r="K131" s="627">
        <v>8.86</v>
      </c>
      <c r="L131" s="627">
        <v>8.86</v>
      </c>
      <c r="M131" s="53" t="s">
        <v>1317</v>
      </c>
      <c r="N131" s="629" t="s">
        <v>1318</v>
      </c>
    </row>
    <row r="132" spans="1:14" ht="15" hidden="1">
      <c r="A132" s="626">
        <v>46090</v>
      </c>
      <c r="B132" s="53" t="s">
        <v>1545</v>
      </c>
      <c r="C132" s="625">
        <v>82913</v>
      </c>
      <c r="D132" s="625" t="s">
        <v>1376</v>
      </c>
      <c r="E132" s="625">
        <v>85</v>
      </c>
      <c r="F132" s="625">
        <v>4010</v>
      </c>
      <c r="G132" s="625" t="s">
        <v>1571</v>
      </c>
      <c r="H132" s="625" t="s">
        <v>492</v>
      </c>
      <c r="J132" s="625">
        <v>1</v>
      </c>
      <c r="K132" s="625">
        <v>9.4499999999999993</v>
      </c>
      <c r="L132" s="625">
        <v>9.4499999999999993</v>
      </c>
      <c r="M132" s="53" t="s">
        <v>1317</v>
      </c>
      <c r="N132" s="629" t="s">
        <v>1318</v>
      </c>
    </row>
    <row r="133" spans="1:14" ht="15" hidden="1">
      <c r="A133" s="626">
        <v>46090</v>
      </c>
      <c r="B133" s="53" t="s">
        <v>1545</v>
      </c>
      <c r="C133" s="627">
        <v>81496</v>
      </c>
      <c r="D133" s="627">
        <v>15</v>
      </c>
      <c r="E133" s="627">
        <v>140</v>
      </c>
      <c r="F133" s="627">
        <v>4010</v>
      </c>
      <c r="G133" s="627" t="s">
        <v>1572</v>
      </c>
      <c r="H133" s="627" t="s">
        <v>492</v>
      </c>
      <c r="J133" s="627">
        <v>2</v>
      </c>
      <c r="K133" s="627">
        <v>7.89</v>
      </c>
      <c r="L133" s="627">
        <v>15.78</v>
      </c>
      <c r="M133" s="53" t="s">
        <v>1317</v>
      </c>
      <c r="N133" s="629" t="s">
        <v>1318</v>
      </c>
    </row>
    <row r="134" spans="1:14" ht="15" hidden="1">
      <c r="A134" s="626">
        <v>46090</v>
      </c>
      <c r="B134" s="53" t="s">
        <v>1545</v>
      </c>
      <c r="C134" s="625">
        <v>83667</v>
      </c>
      <c r="D134" s="625" t="s">
        <v>1440</v>
      </c>
      <c r="E134" s="625">
        <v>80</v>
      </c>
      <c r="F134" s="625">
        <v>4010</v>
      </c>
      <c r="G134" s="625" t="s">
        <v>1573</v>
      </c>
      <c r="H134" s="625" t="s">
        <v>492</v>
      </c>
      <c r="J134" s="625">
        <v>1</v>
      </c>
      <c r="K134" s="625">
        <v>7.4</v>
      </c>
      <c r="L134" s="625">
        <v>7.4</v>
      </c>
      <c r="M134" s="53" t="s">
        <v>1317</v>
      </c>
      <c r="N134" s="629" t="s">
        <v>1318</v>
      </c>
    </row>
    <row r="135" spans="1:14" ht="15" hidden="1">
      <c r="A135" s="626">
        <v>46090</v>
      </c>
      <c r="B135" s="53" t="s">
        <v>1545</v>
      </c>
      <c r="C135" s="627">
        <v>83980</v>
      </c>
      <c r="D135" s="627" t="s">
        <v>1574</v>
      </c>
      <c r="E135" s="627" t="s">
        <v>1526</v>
      </c>
      <c r="F135" s="627">
        <v>4010</v>
      </c>
      <c r="G135" s="627" t="s">
        <v>1575</v>
      </c>
      <c r="H135" s="627" t="s">
        <v>492</v>
      </c>
      <c r="J135" s="627">
        <v>2</v>
      </c>
      <c r="K135" s="627">
        <v>16.05</v>
      </c>
      <c r="L135" s="627">
        <v>32.1</v>
      </c>
      <c r="M135" s="53" t="s">
        <v>1317</v>
      </c>
      <c r="N135" s="629" t="s">
        <v>1318</v>
      </c>
    </row>
    <row r="136" spans="1:14" ht="15" hidden="1">
      <c r="A136" s="626">
        <v>46090</v>
      </c>
      <c r="B136" s="53" t="s">
        <v>1545</v>
      </c>
      <c r="C136" s="625">
        <v>83376</v>
      </c>
      <c r="D136" s="625" t="s">
        <v>1367</v>
      </c>
      <c r="E136" s="625">
        <v>120</v>
      </c>
      <c r="F136" s="625">
        <v>4010</v>
      </c>
      <c r="G136" s="625" t="s">
        <v>1576</v>
      </c>
      <c r="H136" s="625" t="s">
        <v>492</v>
      </c>
      <c r="I136" s="638"/>
      <c r="J136" s="625">
        <v>2</v>
      </c>
      <c r="K136" s="625">
        <v>19.32</v>
      </c>
      <c r="L136" s="625">
        <v>38.64</v>
      </c>
      <c r="M136" s="53" t="s">
        <v>1317</v>
      </c>
      <c r="N136" s="629" t="s">
        <v>1318</v>
      </c>
    </row>
    <row r="137" spans="1:14" ht="15" hidden="1">
      <c r="A137" s="626">
        <v>46090</v>
      </c>
      <c r="B137" s="53" t="s">
        <v>1545</v>
      </c>
      <c r="C137" s="627">
        <v>80296</v>
      </c>
      <c r="D137" s="627">
        <v>26</v>
      </c>
      <c r="E137" s="627" t="s">
        <v>399</v>
      </c>
      <c r="F137" s="627">
        <v>4010</v>
      </c>
      <c r="G137" s="627" t="s">
        <v>1577</v>
      </c>
      <c r="H137" s="627" t="s">
        <v>492</v>
      </c>
      <c r="I137" s="638"/>
      <c r="J137" s="627">
        <v>4</v>
      </c>
      <c r="K137" s="627">
        <v>9.35</v>
      </c>
      <c r="L137" s="627">
        <v>37.4</v>
      </c>
      <c r="M137" s="53" t="s">
        <v>1317</v>
      </c>
      <c r="N137" s="629" t="s">
        <v>1318</v>
      </c>
    </row>
    <row r="138" spans="1:14" ht="15" hidden="1">
      <c r="A138" s="626">
        <v>46090</v>
      </c>
      <c r="B138" s="53" t="s">
        <v>1545</v>
      </c>
      <c r="C138" s="625">
        <v>84411</v>
      </c>
      <c r="D138" s="625" t="s">
        <v>1578</v>
      </c>
      <c r="E138" s="625">
        <v>130</v>
      </c>
      <c r="F138" s="625">
        <v>4010</v>
      </c>
      <c r="G138" s="625" t="s">
        <v>1579</v>
      </c>
      <c r="H138" s="625" t="s">
        <v>492</v>
      </c>
      <c r="I138" s="638">
        <v>-1</v>
      </c>
      <c r="J138" s="625">
        <v>1</v>
      </c>
      <c r="K138" s="625">
        <v>7.92</v>
      </c>
      <c r="L138" s="625">
        <v>7.92</v>
      </c>
      <c r="M138" s="53" t="s">
        <v>1317</v>
      </c>
      <c r="N138" s="629" t="s">
        <v>1318</v>
      </c>
    </row>
    <row r="139" spans="1:14" ht="15" hidden="1">
      <c r="A139" s="626">
        <v>46090</v>
      </c>
      <c r="B139" s="53" t="s">
        <v>1545</v>
      </c>
      <c r="C139" s="627">
        <v>42026</v>
      </c>
      <c r="D139" s="627" t="s">
        <v>1580</v>
      </c>
      <c r="E139" s="627">
        <v>60</v>
      </c>
      <c r="F139" s="627">
        <v>4010</v>
      </c>
      <c r="G139" s="627" t="s">
        <v>1581</v>
      </c>
      <c r="H139" s="627" t="s">
        <v>492</v>
      </c>
      <c r="I139" s="639">
        <v>-1</v>
      </c>
      <c r="J139" s="627">
        <v>21</v>
      </c>
      <c r="K139" s="627">
        <v>9.39</v>
      </c>
      <c r="L139" s="627">
        <v>197.19</v>
      </c>
      <c r="M139" s="53" t="s">
        <v>1317</v>
      </c>
      <c r="N139" s="629" t="s">
        <v>1318</v>
      </c>
    </row>
    <row r="140" spans="1:14" ht="15" hidden="1">
      <c r="A140" s="276">
        <v>46090</v>
      </c>
      <c r="B140" s="53" t="s">
        <v>1582</v>
      </c>
      <c r="C140" s="625">
        <v>82365</v>
      </c>
      <c r="D140" s="625" t="s">
        <v>1533</v>
      </c>
      <c r="E140" s="625" t="s">
        <v>1526</v>
      </c>
      <c r="F140" s="625">
        <v>4010</v>
      </c>
      <c r="G140" s="625" t="s">
        <v>1583</v>
      </c>
      <c r="H140" s="625" t="s">
        <v>492</v>
      </c>
      <c r="I140" s="638">
        <v>-1</v>
      </c>
      <c r="J140" s="625">
        <v>1</v>
      </c>
      <c r="K140" s="625">
        <v>12.4</v>
      </c>
      <c r="L140" s="625">
        <v>12.4</v>
      </c>
      <c r="M140" s="53" t="s">
        <v>1317</v>
      </c>
      <c r="N140" s="629" t="s">
        <v>1584</v>
      </c>
    </row>
    <row r="141" spans="1:14" ht="15" hidden="1">
      <c r="A141" s="276">
        <v>46090</v>
      </c>
      <c r="B141" s="53" t="s">
        <v>1582</v>
      </c>
      <c r="C141" s="627">
        <v>83635</v>
      </c>
      <c r="D141" s="627" t="s">
        <v>1585</v>
      </c>
      <c r="E141" s="627">
        <v>100</v>
      </c>
      <c r="F141" s="627">
        <v>4010</v>
      </c>
      <c r="G141" s="627" t="s">
        <v>1586</v>
      </c>
      <c r="H141" s="627" t="s">
        <v>492</v>
      </c>
      <c r="I141" s="639">
        <v>-1</v>
      </c>
      <c r="J141" s="627">
        <v>1</v>
      </c>
      <c r="K141" s="627">
        <v>13.57</v>
      </c>
      <c r="L141" s="627">
        <v>13.57</v>
      </c>
      <c r="M141" s="53" t="s">
        <v>1317</v>
      </c>
      <c r="N141" s="629" t="s">
        <v>1584</v>
      </c>
    </row>
    <row r="142" spans="1:14" ht="15" hidden="1">
      <c r="A142" s="276">
        <v>46090</v>
      </c>
      <c r="B142" s="53" t="s">
        <v>1582</v>
      </c>
      <c r="C142" s="625">
        <v>83697</v>
      </c>
      <c r="D142" s="625" t="s">
        <v>1367</v>
      </c>
      <c r="E142" s="625">
        <v>120</v>
      </c>
      <c r="F142" s="625">
        <v>4010</v>
      </c>
      <c r="G142" s="625" t="s">
        <v>1587</v>
      </c>
      <c r="H142" s="625" t="s">
        <v>492</v>
      </c>
      <c r="J142" s="625">
        <v>1</v>
      </c>
      <c r="K142" s="625">
        <v>24.06</v>
      </c>
      <c r="L142" s="625">
        <v>24.06</v>
      </c>
      <c r="M142" s="53" t="s">
        <v>1317</v>
      </c>
      <c r="N142" s="629" t="s">
        <v>1584</v>
      </c>
    </row>
    <row r="143" spans="1:14" ht="15" hidden="1">
      <c r="A143" s="276">
        <v>46090</v>
      </c>
      <c r="B143" s="53" t="s">
        <v>1582</v>
      </c>
      <c r="C143" s="627">
        <v>83968</v>
      </c>
      <c r="D143" s="627" t="s">
        <v>1588</v>
      </c>
      <c r="E143" s="627" t="s">
        <v>246</v>
      </c>
      <c r="F143" s="627">
        <v>4010</v>
      </c>
      <c r="G143" s="627" t="s">
        <v>1589</v>
      </c>
      <c r="H143" s="627" t="s">
        <v>492</v>
      </c>
      <c r="J143" s="627">
        <v>1</v>
      </c>
      <c r="K143" s="627">
        <v>47.02</v>
      </c>
      <c r="L143" s="627">
        <v>47.02</v>
      </c>
      <c r="M143" s="53" t="s">
        <v>1317</v>
      </c>
      <c r="N143" s="629" t="s">
        <v>1584</v>
      </c>
    </row>
    <row r="144" spans="1:14" ht="15" hidden="1">
      <c r="A144" s="276">
        <v>46090</v>
      </c>
      <c r="B144" s="53" t="s">
        <v>1582</v>
      </c>
      <c r="C144" s="625">
        <v>84372</v>
      </c>
      <c r="D144" s="625" t="s">
        <v>1590</v>
      </c>
      <c r="E144" s="625">
        <v>75</v>
      </c>
      <c r="F144" s="625">
        <v>4010</v>
      </c>
      <c r="G144" s="625" t="s">
        <v>1591</v>
      </c>
      <c r="H144" s="625" t="s">
        <v>492</v>
      </c>
      <c r="J144" s="625">
        <v>1</v>
      </c>
      <c r="K144" s="625">
        <v>13.88</v>
      </c>
      <c r="L144" s="625">
        <v>13.88</v>
      </c>
      <c r="M144" s="53" t="s">
        <v>1317</v>
      </c>
      <c r="N144" s="629" t="s">
        <v>1584</v>
      </c>
    </row>
    <row r="145" spans="1:14" ht="15" hidden="1">
      <c r="A145" s="276">
        <v>46090</v>
      </c>
      <c r="B145" s="53" t="s">
        <v>1582</v>
      </c>
      <c r="C145" s="627">
        <v>82452</v>
      </c>
      <c r="D145" s="627" t="s">
        <v>1592</v>
      </c>
      <c r="E145" s="627">
        <v>120</v>
      </c>
      <c r="F145" s="627">
        <v>4010</v>
      </c>
      <c r="G145" s="627" t="s">
        <v>1593</v>
      </c>
      <c r="H145" s="627" t="s">
        <v>492</v>
      </c>
      <c r="I145" s="638">
        <v>-1</v>
      </c>
      <c r="J145" s="627">
        <v>1</v>
      </c>
      <c r="K145" s="627">
        <v>9.01</v>
      </c>
      <c r="L145" s="627">
        <v>9.01</v>
      </c>
      <c r="M145" s="53" t="s">
        <v>1317</v>
      </c>
      <c r="N145" s="629" t="s">
        <v>1584</v>
      </c>
    </row>
    <row r="146" spans="1:14" ht="15" hidden="1">
      <c r="A146" s="276">
        <v>46090</v>
      </c>
      <c r="B146" s="53" t="s">
        <v>1582</v>
      </c>
      <c r="C146" s="625">
        <v>80039</v>
      </c>
      <c r="D146" s="625" t="s">
        <v>1594</v>
      </c>
      <c r="E146" s="625" t="s">
        <v>1526</v>
      </c>
      <c r="F146" s="625">
        <v>4010</v>
      </c>
      <c r="G146" s="625" t="s">
        <v>1595</v>
      </c>
      <c r="H146" s="625" t="s">
        <v>492</v>
      </c>
      <c r="I146" s="639">
        <v>-1</v>
      </c>
      <c r="J146" s="625">
        <v>1</v>
      </c>
      <c r="K146" s="625">
        <v>10.73</v>
      </c>
      <c r="L146" s="625">
        <v>10.73</v>
      </c>
      <c r="M146" s="53" t="s">
        <v>1317</v>
      </c>
      <c r="N146" s="629" t="s">
        <v>1584</v>
      </c>
    </row>
    <row r="147" spans="1:14" ht="15" hidden="1">
      <c r="A147" s="276">
        <v>46090</v>
      </c>
      <c r="B147" s="53" t="s">
        <v>1582</v>
      </c>
      <c r="C147" s="627">
        <v>84295</v>
      </c>
      <c r="D147" s="627" t="s">
        <v>1596</v>
      </c>
      <c r="E147" s="627">
        <v>90</v>
      </c>
      <c r="F147" s="627">
        <v>4010</v>
      </c>
      <c r="G147" s="627" t="s">
        <v>1597</v>
      </c>
      <c r="H147" s="627" t="s">
        <v>492</v>
      </c>
      <c r="I147" s="638">
        <v>-1</v>
      </c>
      <c r="J147" s="627">
        <v>1</v>
      </c>
      <c r="K147" s="627">
        <v>5.74</v>
      </c>
      <c r="L147" s="627">
        <v>5.74</v>
      </c>
      <c r="M147" s="53" t="s">
        <v>1317</v>
      </c>
      <c r="N147" s="629" t="s">
        <v>1584</v>
      </c>
    </row>
    <row r="148" spans="1:14" ht="15" hidden="1">
      <c r="A148" s="276">
        <v>46090</v>
      </c>
      <c r="B148" s="53" t="s">
        <v>1582</v>
      </c>
      <c r="C148" s="625">
        <v>65738</v>
      </c>
      <c r="D148" s="625" t="s">
        <v>1598</v>
      </c>
      <c r="E148" s="625" t="s">
        <v>399</v>
      </c>
      <c r="F148" s="625">
        <v>4010</v>
      </c>
      <c r="G148" s="625" t="s">
        <v>1599</v>
      </c>
      <c r="H148" s="625" t="s">
        <v>492</v>
      </c>
      <c r="I148" s="639">
        <v>-1</v>
      </c>
      <c r="J148" s="625">
        <v>1</v>
      </c>
      <c r="K148" s="625">
        <v>4.95</v>
      </c>
      <c r="L148" s="625">
        <v>4.95</v>
      </c>
      <c r="M148" s="53" t="s">
        <v>1317</v>
      </c>
      <c r="N148" s="629" t="s">
        <v>1584</v>
      </c>
    </row>
    <row r="149" spans="1:14" ht="15" hidden="1">
      <c r="A149" s="276">
        <v>46090</v>
      </c>
      <c r="B149" s="53" t="s">
        <v>1582</v>
      </c>
      <c r="C149" s="627">
        <v>83635</v>
      </c>
      <c r="D149" s="627" t="s">
        <v>1585</v>
      </c>
      <c r="E149" s="627">
        <v>110</v>
      </c>
      <c r="F149" s="627">
        <v>4010</v>
      </c>
      <c r="G149" s="627" t="s">
        <v>1600</v>
      </c>
      <c r="H149" s="627" t="s">
        <v>492</v>
      </c>
      <c r="I149" s="638">
        <v>-1</v>
      </c>
      <c r="J149" s="627">
        <v>1</v>
      </c>
      <c r="K149" s="627">
        <v>13.57</v>
      </c>
      <c r="L149" s="627">
        <v>13.57</v>
      </c>
      <c r="M149" s="53" t="s">
        <v>1317</v>
      </c>
      <c r="N149" s="629" t="s">
        <v>1584</v>
      </c>
    </row>
    <row r="150" spans="1:14" ht="15" hidden="1">
      <c r="A150" s="276">
        <v>46090</v>
      </c>
      <c r="B150" s="53" t="s">
        <v>1582</v>
      </c>
      <c r="C150" s="625">
        <v>84218</v>
      </c>
      <c r="D150" s="625" t="s">
        <v>1601</v>
      </c>
      <c r="E150" s="625">
        <v>130</v>
      </c>
      <c r="F150" s="625">
        <v>4010</v>
      </c>
      <c r="G150" s="625" t="s">
        <v>1602</v>
      </c>
      <c r="H150" s="625" t="s">
        <v>492</v>
      </c>
      <c r="I150" s="638">
        <v>1</v>
      </c>
      <c r="J150" s="625">
        <v>1</v>
      </c>
      <c r="K150" s="625">
        <v>13.83</v>
      </c>
      <c r="L150" s="625">
        <v>13.83</v>
      </c>
      <c r="M150" s="53" t="s">
        <v>1317</v>
      </c>
      <c r="N150" s="629" t="s">
        <v>1584</v>
      </c>
    </row>
    <row r="151" spans="1:14" ht="15" hidden="1">
      <c r="A151" s="276">
        <v>46090</v>
      </c>
      <c r="B151" s="53" t="s">
        <v>1582</v>
      </c>
      <c r="C151" s="627">
        <v>84297</v>
      </c>
      <c r="D151" s="627" t="s">
        <v>1603</v>
      </c>
      <c r="E151" s="627">
        <v>90</v>
      </c>
      <c r="F151" s="627">
        <v>4010</v>
      </c>
      <c r="G151" s="627" t="s">
        <v>1604</v>
      </c>
      <c r="H151" s="627" t="s">
        <v>492</v>
      </c>
      <c r="I151" s="639">
        <v>1</v>
      </c>
      <c r="J151" s="627">
        <v>1</v>
      </c>
      <c r="K151" s="627">
        <v>9.17</v>
      </c>
      <c r="L151" s="627">
        <v>9.17</v>
      </c>
      <c r="M151" s="53" t="s">
        <v>1317</v>
      </c>
      <c r="N151" s="629" t="s">
        <v>1584</v>
      </c>
    </row>
    <row r="152" spans="1:14" ht="15" hidden="1">
      <c r="A152" s="276">
        <v>46090</v>
      </c>
      <c r="B152" s="53" t="s">
        <v>1582</v>
      </c>
      <c r="C152" s="625">
        <v>43205</v>
      </c>
      <c r="D152" s="625">
        <v>15</v>
      </c>
      <c r="E152" s="625">
        <v>120</v>
      </c>
      <c r="F152" s="625">
        <v>4010</v>
      </c>
      <c r="G152" s="625" t="s">
        <v>1605</v>
      </c>
      <c r="H152" s="625" t="s">
        <v>492</v>
      </c>
      <c r="I152" s="638">
        <v>2</v>
      </c>
      <c r="J152" s="625">
        <v>1</v>
      </c>
      <c r="K152" s="625">
        <v>3.41</v>
      </c>
      <c r="L152" s="625">
        <v>3.41</v>
      </c>
      <c r="M152" s="53" t="s">
        <v>1317</v>
      </c>
      <c r="N152" s="629" t="s">
        <v>1584</v>
      </c>
    </row>
    <row r="153" spans="1:14" ht="15" hidden="1">
      <c r="A153" s="276">
        <v>46090</v>
      </c>
      <c r="B153" s="53" t="s">
        <v>1582</v>
      </c>
      <c r="C153" s="627">
        <v>80029</v>
      </c>
      <c r="D153" s="627">
        <v>19</v>
      </c>
      <c r="E153" s="627" t="s">
        <v>1606</v>
      </c>
      <c r="F153" s="627">
        <v>4010</v>
      </c>
      <c r="G153" s="627" t="s">
        <v>1607</v>
      </c>
      <c r="H153" s="627" t="s">
        <v>492</v>
      </c>
      <c r="I153" s="638">
        <v>-1</v>
      </c>
      <c r="J153" s="627">
        <v>1</v>
      </c>
      <c r="K153" s="627">
        <v>5.36</v>
      </c>
      <c r="L153" s="627">
        <v>5.36</v>
      </c>
      <c r="M153" s="53" t="s">
        <v>1317</v>
      </c>
      <c r="N153" s="629" t="s">
        <v>1584</v>
      </c>
    </row>
    <row r="154" spans="1:14" ht="15" hidden="1">
      <c r="A154" s="276">
        <v>46090</v>
      </c>
      <c r="B154" s="53" t="s">
        <v>1582</v>
      </c>
      <c r="C154" s="625">
        <v>83321</v>
      </c>
      <c r="D154" s="625" t="s">
        <v>1608</v>
      </c>
      <c r="E154" s="625">
        <v>120</v>
      </c>
      <c r="F154" s="625">
        <v>4010</v>
      </c>
      <c r="G154" s="625" t="s">
        <v>1609</v>
      </c>
      <c r="H154" s="625" t="s">
        <v>492</v>
      </c>
      <c r="I154" s="639">
        <v>-1</v>
      </c>
      <c r="J154" s="625">
        <v>1</v>
      </c>
      <c r="K154" s="625">
        <v>13.12</v>
      </c>
      <c r="L154" s="625">
        <v>13.12</v>
      </c>
      <c r="M154" s="53" t="s">
        <v>1317</v>
      </c>
      <c r="N154" s="629" t="s">
        <v>1584</v>
      </c>
    </row>
    <row r="155" spans="1:14" ht="15" hidden="1">
      <c r="A155" s="276">
        <v>46090</v>
      </c>
      <c r="B155" s="53" t="s">
        <v>1582</v>
      </c>
      <c r="C155" s="627">
        <v>84252</v>
      </c>
      <c r="D155" s="627" t="s">
        <v>1610</v>
      </c>
      <c r="E155" s="627">
        <v>70</v>
      </c>
      <c r="F155" s="627">
        <v>4010</v>
      </c>
      <c r="G155" s="627" t="s">
        <v>1611</v>
      </c>
      <c r="H155" s="627" t="s">
        <v>492</v>
      </c>
      <c r="I155" s="638">
        <v>-2</v>
      </c>
      <c r="J155" s="627">
        <v>1</v>
      </c>
      <c r="K155" s="627">
        <v>5.96</v>
      </c>
      <c r="L155" s="627">
        <v>5.96</v>
      </c>
      <c r="M155" s="53" t="s">
        <v>1317</v>
      </c>
      <c r="N155" s="629" t="s">
        <v>1584</v>
      </c>
    </row>
    <row r="156" spans="1:14" ht="15" hidden="1">
      <c r="A156" s="276">
        <v>46090</v>
      </c>
      <c r="B156" s="53" t="s">
        <v>1582</v>
      </c>
      <c r="C156" s="625">
        <v>83402</v>
      </c>
      <c r="D156" s="625" t="s">
        <v>1612</v>
      </c>
      <c r="E156" s="625">
        <v>50</v>
      </c>
      <c r="F156" s="625">
        <v>4010</v>
      </c>
      <c r="G156" s="625" t="s">
        <v>1613</v>
      </c>
      <c r="H156" s="625" t="s">
        <v>492</v>
      </c>
      <c r="I156" s="639">
        <v>-2</v>
      </c>
      <c r="J156" s="625">
        <v>1</v>
      </c>
      <c r="K156" s="625">
        <v>6.03</v>
      </c>
      <c r="L156" s="625">
        <v>6.03</v>
      </c>
      <c r="M156" s="53" t="s">
        <v>1317</v>
      </c>
      <c r="N156" s="629" t="s">
        <v>1584</v>
      </c>
    </row>
    <row r="157" spans="1:14" ht="15" hidden="1">
      <c r="A157" s="276">
        <v>46090</v>
      </c>
      <c r="B157" s="53" t="s">
        <v>1582</v>
      </c>
      <c r="C157" s="627">
        <v>82449</v>
      </c>
      <c r="D157" s="627" t="s">
        <v>1614</v>
      </c>
      <c r="E157" s="627">
        <v>110</v>
      </c>
      <c r="F157" s="627">
        <v>4010</v>
      </c>
      <c r="G157" s="627" t="s">
        <v>1615</v>
      </c>
      <c r="H157" s="627" t="s">
        <v>492</v>
      </c>
      <c r="I157" s="638">
        <v>-3</v>
      </c>
      <c r="J157" s="627">
        <v>1</v>
      </c>
      <c r="K157" s="627">
        <v>5.71</v>
      </c>
      <c r="L157" s="627">
        <v>5.71</v>
      </c>
      <c r="M157" s="53" t="s">
        <v>1317</v>
      </c>
      <c r="N157" s="629" t="s">
        <v>1584</v>
      </c>
    </row>
    <row r="158" spans="1:14" ht="15" hidden="1">
      <c r="A158" s="276">
        <v>46090</v>
      </c>
      <c r="B158" s="53" t="s">
        <v>1582</v>
      </c>
      <c r="C158" s="625">
        <v>83553</v>
      </c>
      <c r="D158" s="625" t="s">
        <v>1533</v>
      </c>
      <c r="E158" s="625" t="s">
        <v>399</v>
      </c>
      <c r="F158" s="625">
        <v>4010</v>
      </c>
      <c r="G158" s="625" t="s">
        <v>1616</v>
      </c>
      <c r="H158" s="625" t="s">
        <v>492</v>
      </c>
      <c r="I158" s="639">
        <v>-4</v>
      </c>
      <c r="J158" s="625">
        <v>1</v>
      </c>
      <c r="K158" s="625">
        <v>19.53</v>
      </c>
      <c r="L158" s="625">
        <v>19.53</v>
      </c>
      <c r="M158" s="53" t="s">
        <v>1317</v>
      </c>
      <c r="N158" s="629" t="s">
        <v>1584</v>
      </c>
    </row>
    <row r="159" spans="1:14" ht="15" hidden="1">
      <c r="A159" s="276">
        <v>46090</v>
      </c>
      <c r="B159" s="53" t="s">
        <v>1582</v>
      </c>
      <c r="C159" s="627">
        <v>84296</v>
      </c>
      <c r="D159" s="627" t="s">
        <v>1524</v>
      </c>
      <c r="E159" s="627">
        <v>90</v>
      </c>
      <c r="F159" s="627">
        <v>4010</v>
      </c>
      <c r="G159" s="627" t="s">
        <v>1617</v>
      </c>
      <c r="H159" s="627" t="s">
        <v>492</v>
      </c>
      <c r="I159" s="638">
        <v>1</v>
      </c>
      <c r="J159" s="627">
        <v>1</v>
      </c>
      <c r="K159" s="627">
        <v>7.86</v>
      </c>
      <c r="L159" s="627">
        <v>7.86</v>
      </c>
      <c r="M159" s="53" t="s">
        <v>1317</v>
      </c>
      <c r="N159" s="629" t="s">
        <v>1584</v>
      </c>
    </row>
    <row r="160" spans="1:14" ht="15" hidden="1">
      <c r="A160" s="276">
        <v>46090</v>
      </c>
      <c r="B160" s="53" t="s">
        <v>1582</v>
      </c>
      <c r="C160" s="625">
        <v>83960</v>
      </c>
      <c r="D160" s="625" t="s">
        <v>1618</v>
      </c>
      <c r="E160" s="625">
        <v>100</v>
      </c>
      <c r="F160" s="625">
        <v>4010</v>
      </c>
      <c r="G160" s="625" t="s">
        <v>1619</v>
      </c>
      <c r="H160" s="625" t="s">
        <v>492</v>
      </c>
      <c r="I160" s="638">
        <v>3</v>
      </c>
      <c r="J160" s="625">
        <v>1</v>
      </c>
      <c r="K160" s="625">
        <v>25.59</v>
      </c>
      <c r="L160" s="625">
        <v>25.59</v>
      </c>
      <c r="M160" s="53" t="s">
        <v>1317</v>
      </c>
      <c r="N160" s="629" t="s">
        <v>1584</v>
      </c>
    </row>
    <row r="161" spans="1:14" ht="15" hidden="1">
      <c r="A161" s="276">
        <v>46090</v>
      </c>
      <c r="B161" s="53" t="s">
        <v>1582</v>
      </c>
      <c r="C161" s="627">
        <v>83614</v>
      </c>
      <c r="D161" s="627" t="s">
        <v>1620</v>
      </c>
      <c r="E161" s="627">
        <v>130</v>
      </c>
      <c r="F161" s="627">
        <v>4010</v>
      </c>
      <c r="G161" s="627" t="s">
        <v>1621</v>
      </c>
      <c r="H161" s="627" t="s">
        <v>492</v>
      </c>
      <c r="I161" s="639">
        <v>2</v>
      </c>
      <c r="J161" s="627">
        <v>1</v>
      </c>
      <c r="K161" s="627">
        <v>14.21</v>
      </c>
      <c r="L161" s="627">
        <v>14.21</v>
      </c>
      <c r="M161" s="53" t="s">
        <v>1317</v>
      </c>
      <c r="N161" s="629" t="s">
        <v>1584</v>
      </c>
    </row>
    <row r="162" spans="1:14" ht="15" hidden="1">
      <c r="A162" s="276">
        <v>46090</v>
      </c>
      <c r="B162" s="53" t="s">
        <v>1582</v>
      </c>
      <c r="C162" s="625">
        <v>82452</v>
      </c>
      <c r="D162" s="625" t="s">
        <v>1592</v>
      </c>
      <c r="E162" s="625">
        <v>85</v>
      </c>
      <c r="F162" s="625">
        <v>4010</v>
      </c>
      <c r="G162" s="625" t="s">
        <v>1622</v>
      </c>
      <c r="H162" s="625" t="s">
        <v>492</v>
      </c>
      <c r="I162" s="638">
        <v>4</v>
      </c>
      <c r="J162" s="625">
        <v>1</v>
      </c>
      <c r="K162" s="625">
        <v>8.3800000000000008</v>
      </c>
      <c r="L162" s="625">
        <v>8.3800000000000008</v>
      </c>
      <c r="M162" s="53" t="s">
        <v>1317</v>
      </c>
      <c r="N162" s="629" t="s">
        <v>1584</v>
      </c>
    </row>
    <row r="163" spans="1:14" ht="15" hidden="1">
      <c r="A163" s="276">
        <v>46090</v>
      </c>
      <c r="B163" s="53" t="s">
        <v>1582</v>
      </c>
      <c r="C163" s="627">
        <v>80039</v>
      </c>
      <c r="D163" s="627" t="s">
        <v>1623</v>
      </c>
      <c r="E163" s="627" t="s">
        <v>1368</v>
      </c>
      <c r="F163" s="627">
        <v>4010</v>
      </c>
      <c r="G163" s="627" t="s">
        <v>1624</v>
      </c>
      <c r="H163" s="627" t="s">
        <v>492</v>
      </c>
      <c r="I163" s="639">
        <v>1</v>
      </c>
      <c r="J163" s="627">
        <v>1</v>
      </c>
      <c r="K163" s="627">
        <v>10.73</v>
      </c>
      <c r="L163" s="627">
        <v>10.73</v>
      </c>
      <c r="M163" s="53" t="s">
        <v>1317</v>
      </c>
      <c r="N163" s="629" t="s">
        <v>1584</v>
      </c>
    </row>
    <row r="164" spans="1:14" ht="15" hidden="1">
      <c r="A164" s="276">
        <v>46090</v>
      </c>
      <c r="B164" s="53" t="s">
        <v>1582</v>
      </c>
      <c r="C164" s="625">
        <v>68125</v>
      </c>
      <c r="D164" s="625" t="s">
        <v>1625</v>
      </c>
      <c r="E164" s="625">
        <v>130</v>
      </c>
      <c r="F164" s="625">
        <v>4010</v>
      </c>
      <c r="G164" s="625" t="s">
        <v>1626</v>
      </c>
      <c r="H164" s="625" t="s">
        <v>492</v>
      </c>
      <c r="I164" s="638">
        <v>1</v>
      </c>
      <c r="J164" s="625">
        <v>1</v>
      </c>
      <c r="K164" s="625">
        <v>8.66</v>
      </c>
      <c r="L164" s="625">
        <v>8.66</v>
      </c>
      <c r="M164" s="53" t="s">
        <v>1317</v>
      </c>
      <c r="N164" s="629" t="s">
        <v>1584</v>
      </c>
    </row>
    <row r="165" spans="1:14" ht="15" hidden="1">
      <c r="A165" s="276">
        <v>46090</v>
      </c>
      <c r="B165" s="53" t="s">
        <v>1582</v>
      </c>
      <c r="C165" s="627">
        <v>82824</v>
      </c>
      <c r="D165" s="627" t="s">
        <v>1354</v>
      </c>
      <c r="E165" s="627">
        <v>130</v>
      </c>
      <c r="F165" s="627">
        <v>4010</v>
      </c>
      <c r="G165" s="627" t="s">
        <v>1627</v>
      </c>
      <c r="H165" s="627" t="s">
        <v>492</v>
      </c>
      <c r="I165" s="639">
        <v>1</v>
      </c>
      <c r="J165" s="627">
        <v>1</v>
      </c>
      <c r="K165" s="627">
        <v>8.82</v>
      </c>
      <c r="L165" s="627">
        <v>8.82</v>
      </c>
      <c r="M165" s="53" t="s">
        <v>1317</v>
      </c>
      <c r="N165" s="629" t="s">
        <v>1584</v>
      </c>
    </row>
    <row r="166" spans="1:14" ht="15" hidden="1">
      <c r="A166" s="276">
        <v>46090</v>
      </c>
      <c r="B166" s="53" t="s">
        <v>1582</v>
      </c>
      <c r="C166" s="625">
        <v>84371</v>
      </c>
      <c r="D166" s="625" t="s">
        <v>1628</v>
      </c>
      <c r="E166" s="625">
        <v>70</v>
      </c>
      <c r="F166" s="625">
        <v>4010</v>
      </c>
      <c r="G166" s="625" t="s">
        <v>1629</v>
      </c>
      <c r="H166" s="625" t="s">
        <v>492</v>
      </c>
      <c r="I166" s="638">
        <v>1</v>
      </c>
      <c r="J166" s="625">
        <v>1</v>
      </c>
      <c r="K166" s="625">
        <v>10.15</v>
      </c>
      <c r="L166" s="625">
        <v>10.15</v>
      </c>
      <c r="M166" s="53" t="s">
        <v>1317</v>
      </c>
      <c r="N166" s="629" t="s">
        <v>1584</v>
      </c>
    </row>
    <row r="167" spans="1:14" ht="15" hidden="1">
      <c r="A167" s="276">
        <v>46090</v>
      </c>
      <c r="B167" s="53" t="s">
        <v>1582</v>
      </c>
      <c r="C167" s="627">
        <v>82184</v>
      </c>
      <c r="D167" s="627" t="s">
        <v>1519</v>
      </c>
      <c r="E167" s="627">
        <v>120</v>
      </c>
      <c r="F167" s="627">
        <v>4010</v>
      </c>
      <c r="G167" s="627" t="s">
        <v>1630</v>
      </c>
      <c r="H167" s="627" t="s">
        <v>492</v>
      </c>
      <c r="I167" s="639">
        <v>2</v>
      </c>
      <c r="J167" s="627">
        <v>1</v>
      </c>
      <c r="K167" s="627">
        <v>11.41</v>
      </c>
      <c r="L167" s="627">
        <v>11.41</v>
      </c>
      <c r="M167" s="53" t="s">
        <v>1317</v>
      </c>
      <c r="N167" s="629" t="s">
        <v>1584</v>
      </c>
    </row>
    <row r="168" spans="1:14" ht="15" hidden="1">
      <c r="A168" s="276">
        <v>46090</v>
      </c>
      <c r="B168" s="53" t="s">
        <v>1582</v>
      </c>
      <c r="C168" s="625">
        <v>84365</v>
      </c>
      <c r="D168" s="625" t="s">
        <v>1631</v>
      </c>
      <c r="E168" s="625">
        <v>90</v>
      </c>
      <c r="F168" s="625">
        <v>4010</v>
      </c>
      <c r="G168" s="625" t="s">
        <v>1632</v>
      </c>
      <c r="H168" s="625" t="s">
        <v>492</v>
      </c>
      <c r="I168" s="638">
        <v>1</v>
      </c>
      <c r="J168" s="625">
        <v>1</v>
      </c>
      <c r="K168" s="625">
        <v>11.7</v>
      </c>
      <c r="L168" s="625">
        <v>11.7</v>
      </c>
      <c r="M168" s="53" t="s">
        <v>1317</v>
      </c>
      <c r="N168" s="629" t="s">
        <v>1584</v>
      </c>
    </row>
    <row r="169" spans="1:14" ht="15" hidden="1">
      <c r="A169" s="276">
        <v>46090</v>
      </c>
      <c r="B169" s="53" t="s">
        <v>1582</v>
      </c>
      <c r="C169" s="627">
        <v>84201</v>
      </c>
      <c r="D169" s="627" t="s">
        <v>1633</v>
      </c>
      <c r="E169" s="627">
        <v>100</v>
      </c>
      <c r="F169" s="627">
        <v>4010</v>
      </c>
      <c r="G169" s="627" t="s">
        <v>1634</v>
      </c>
      <c r="H169" s="627" t="s">
        <v>492</v>
      </c>
      <c r="I169" s="639">
        <v>1</v>
      </c>
      <c r="J169" s="627">
        <v>1</v>
      </c>
      <c r="K169" s="627">
        <v>13.63</v>
      </c>
      <c r="L169" s="627">
        <v>13.63</v>
      </c>
      <c r="M169" s="53" t="s">
        <v>1317</v>
      </c>
      <c r="N169" s="629" t="s">
        <v>1584</v>
      </c>
    </row>
    <row r="170" spans="1:14" ht="15" hidden="1">
      <c r="A170" s="276">
        <v>46090</v>
      </c>
      <c r="B170" s="53" t="s">
        <v>1582</v>
      </c>
      <c r="C170" s="625">
        <v>82675</v>
      </c>
      <c r="D170" s="625" t="s">
        <v>1635</v>
      </c>
      <c r="E170" s="625">
        <v>110</v>
      </c>
      <c r="F170" s="625">
        <v>4010</v>
      </c>
      <c r="G170" s="625" t="s">
        <v>1636</v>
      </c>
      <c r="H170" s="625" t="s">
        <v>492</v>
      </c>
      <c r="I170" s="638">
        <v>2</v>
      </c>
      <c r="J170" s="625">
        <v>1</v>
      </c>
      <c r="K170" s="625">
        <v>5.26</v>
      </c>
      <c r="L170" s="625">
        <v>5.26</v>
      </c>
      <c r="M170" s="53" t="s">
        <v>1317</v>
      </c>
      <c r="N170" s="629" t="s">
        <v>1584</v>
      </c>
    </row>
    <row r="171" spans="1:14" ht="15" hidden="1">
      <c r="A171" s="276">
        <v>46090</v>
      </c>
      <c r="B171" s="53" t="s">
        <v>1582</v>
      </c>
      <c r="C171" s="627">
        <v>80039</v>
      </c>
      <c r="D171" s="627" t="s">
        <v>1637</v>
      </c>
      <c r="E171" s="627" t="s">
        <v>1526</v>
      </c>
      <c r="F171" s="627">
        <v>4010</v>
      </c>
      <c r="G171" s="627" t="s">
        <v>1638</v>
      </c>
      <c r="H171" s="627" t="s">
        <v>492</v>
      </c>
      <c r="I171" s="639">
        <v>1</v>
      </c>
      <c r="J171" s="627">
        <v>1</v>
      </c>
      <c r="K171" s="627">
        <v>13.49</v>
      </c>
      <c r="L171" s="627">
        <v>13.49</v>
      </c>
      <c r="M171" s="53" t="s">
        <v>1317</v>
      </c>
      <c r="N171" s="629" t="s">
        <v>1584</v>
      </c>
    </row>
    <row r="172" spans="1:14" ht="15" hidden="1">
      <c r="A172" s="276">
        <v>46090</v>
      </c>
      <c r="B172" s="53" t="s">
        <v>1582</v>
      </c>
      <c r="C172" s="625">
        <v>83404</v>
      </c>
      <c r="D172" s="625" t="s">
        <v>1639</v>
      </c>
      <c r="E172" s="625">
        <v>85</v>
      </c>
      <c r="F172" s="625">
        <v>4010</v>
      </c>
      <c r="G172" s="625" t="s">
        <v>1640</v>
      </c>
      <c r="H172" s="625" t="s">
        <v>492</v>
      </c>
      <c r="I172" s="638">
        <v>2</v>
      </c>
      <c r="J172" s="625">
        <v>1</v>
      </c>
      <c r="K172" s="625">
        <v>8.35</v>
      </c>
      <c r="L172" s="625">
        <v>8.35</v>
      </c>
      <c r="M172" s="53" t="s">
        <v>1317</v>
      </c>
      <c r="N172" s="629" t="s">
        <v>1584</v>
      </c>
    </row>
    <row r="173" spans="1:14" ht="15" hidden="1">
      <c r="A173" s="276">
        <v>46090</v>
      </c>
      <c r="B173" s="53" t="s">
        <v>1582</v>
      </c>
      <c r="C173" s="627">
        <v>82582</v>
      </c>
      <c r="D173" s="627" t="s">
        <v>1641</v>
      </c>
      <c r="E173" s="627" t="s">
        <v>246</v>
      </c>
      <c r="F173" s="627">
        <v>4010</v>
      </c>
      <c r="G173" s="627" t="s">
        <v>1642</v>
      </c>
      <c r="H173" s="627" t="s">
        <v>492</v>
      </c>
      <c r="I173" s="639">
        <v>1</v>
      </c>
      <c r="J173" s="627">
        <v>1</v>
      </c>
      <c r="K173" s="627">
        <v>13.81</v>
      </c>
      <c r="L173" s="627">
        <v>13.81</v>
      </c>
      <c r="M173" s="53" t="s">
        <v>1317</v>
      </c>
      <c r="N173" s="629" t="s">
        <v>1584</v>
      </c>
    </row>
    <row r="174" spans="1:14" ht="15" hidden="1">
      <c r="A174" s="276">
        <v>46090</v>
      </c>
      <c r="B174" s="53" t="s">
        <v>1582</v>
      </c>
      <c r="C174" s="625">
        <v>83839</v>
      </c>
      <c r="D174" s="625" t="s">
        <v>1643</v>
      </c>
      <c r="E174" s="625">
        <v>90</v>
      </c>
      <c r="F174" s="625">
        <v>4010</v>
      </c>
      <c r="G174" s="625" t="s">
        <v>1644</v>
      </c>
      <c r="H174" s="625" t="s">
        <v>492</v>
      </c>
      <c r="I174" s="638">
        <v>1</v>
      </c>
      <c r="J174" s="625">
        <v>1</v>
      </c>
      <c r="K174" s="625">
        <v>4.13</v>
      </c>
      <c r="L174" s="625">
        <v>4.13</v>
      </c>
      <c r="M174" s="53" t="s">
        <v>1317</v>
      </c>
      <c r="N174" s="629" t="s">
        <v>1584</v>
      </c>
    </row>
    <row r="175" spans="1:14" ht="15" hidden="1">
      <c r="A175" s="276">
        <v>46090</v>
      </c>
      <c r="B175" s="53" t="s">
        <v>1582</v>
      </c>
      <c r="C175" s="627">
        <v>83557</v>
      </c>
      <c r="D175" s="627" t="s">
        <v>1645</v>
      </c>
      <c r="E175" s="627">
        <v>110</v>
      </c>
      <c r="F175" s="627">
        <v>4010</v>
      </c>
      <c r="G175" s="627" t="s">
        <v>1646</v>
      </c>
      <c r="H175" s="627" t="s">
        <v>492</v>
      </c>
      <c r="I175" s="639">
        <v>1</v>
      </c>
      <c r="J175" s="627">
        <v>1</v>
      </c>
      <c r="K175" s="627">
        <v>13.59</v>
      </c>
      <c r="L175" s="627">
        <v>13.59</v>
      </c>
      <c r="M175" s="53" t="s">
        <v>1317</v>
      </c>
      <c r="N175" s="629" t="s">
        <v>1584</v>
      </c>
    </row>
    <row r="176" spans="1:14" ht="15" hidden="1">
      <c r="A176" s="276">
        <v>46090</v>
      </c>
      <c r="B176" s="53" t="s">
        <v>1582</v>
      </c>
      <c r="C176" s="625">
        <v>83489</v>
      </c>
      <c r="D176" s="625" t="s">
        <v>1386</v>
      </c>
      <c r="E176" s="625">
        <v>110</v>
      </c>
      <c r="F176" s="625">
        <v>4010</v>
      </c>
      <c r="G176" s="625" t="s">
        <v>1647</v>
      </c>
      <c r="H176" s="625" t="s">
        <v>492</v>
      </c>
      <c r="I176" s="23"/>
      <c r="J176" s="625">
        <v>1</v>
      </c>
      <c r="K176" s="625">
        <v>7.62</v>
      </c>
      <c r="L176" s="625">
        <v>7.62</v>
      </c>
      <c r="M176" s="53" t="s">
        <v>1317</v>
      </c>
      <c r="N176" s="629" t="s">
        <v>1584</v>
      </c>
    </row>
    <row r="177" spans="1:14" ht="15" hidden="1">
      <c r="A177" s="276">
        <v>46090</v>
      </c>
      <c r="B177" s="53" t="s">
        <v>1582</v>
      </c>
      <c r="C177" s="627">
        <v>58661</v>
      </c>
      <c r="D177" s="627" t="s">
        <v>1648</v>
      </c>
      <c r="E177" s="627" t="s">
        <v>246</v>
      </c>
      <c r="F177" s="627">
        <v>4010</v>
      </c>
      <c r="G177" s="627" t="s">
        <v>1649</v>
      </c>
      <c r="H177" s="627" t="s">
        <v>492</v>
      </c>
      <c r="J177" s="627">
        <v>2</v>
      </c>
      <c r="K177" s="627">
        <v>10.130000000000001</v>
      </c>
      <c r="L177" s="627">
        <v>20.260000000000002</v>
      </c>
      <c r="M177" s="53" t="s">
        <v>1317</v>
      </c>
      <c r="N177" s="629" t="s">
        <v>1584</v>
      </c>
    </row>
    <row r="178" spans="1:14" ht="15" hidden="1">
      <c r="A178" s="276">
        <v>46090</v>
      </c>
      <c r="B178" s="53" t="s">
        <v>1582</v>
      </c>
      <c r="C178" s="625">
        <v>83689</v>
      </c>
      <c r="D178" s="625" t="s">
        <v>1650</v>
      </c>
      <c r="E178" s="625">
        <v>85</v>
      </c>
      <c r="F178" s="625">
        <v>4010</v>
      </c>
      <c r="G178" s="625" t="s">
        <v>1651</v>
      </c>
      <c r="H178" s="625" t="s">
        <v>1652</v>
      </c>
      <c r="J178" s="625">
        <v>1</v>
      </c>
      <c r="K178" s="625">
        <v>17.329999999999998</v>
      </c>
      <c r="L178" s="625">
        <v>17.329999999999998</v>
      </c>
      <c r="M178" s="53" t="s">
        <v>1317</v>
      </c>
      <c r="N178" s="629" t="s">
        <v>1584</v>
      </c>
    </row>
    <row r="179" spans="1:14" ht="15" hidden="1">
      <c r="A179" s="276">
        <v>46090</v>
      </c>
      <c r="B179" s="53" t="s">
        <v>1582</v>
      </c>
      <c r="C179" s="627">
        <v>82913</v>
      </c>
      <c r="D179" s="627" t="s">
        <v>1376</v>
      </c>
      <c r="E179" s="627">
        <v>110</v>
      </c>
      <c r="F179" s="627">
        <v>4010</v>
      </c>
      <c r="G179" s="627" t="s">
        <v>1653</v>
      </c>
      <c r="H179" s="627" t="s">
        <v>492</v>
      </c>
      <c r="J179" s="627">
        <v>1</v>
      </c>
      <c r="K179" s="627">
        <v>9.4499999999999993</v>
      </c>
      <c r="L179" s="627">
        <v>9.4499999999999993</v>
      </c>
      <c r="M179" s="53" t="s">
        <v>1317</v>
      </c>
      <c r="N179" s="629" t="s">
        <v>1584</v>
      </c>
    </row>
    <row r="180" spans="1:14" ht="15" hidden="1">
      <c r="A180" s="276">
        <v>46090</v>
      </c>
      <c r="B180" s="53" t="s">
        <v>1582</v>
      </c>
      <c r="C180" s="625">
        <v>83249</v>
      </c>
      <c r="D180" s="625" t="s">
        <v>1654</v>
      </c>
      <c r="E180" s="625">
        <v>110</v>
      </c>
      <c r="F180" s="625">
        <v>4010</v>
      </c>
      <c r="G180" s="625" t="s">
        <v>1655</v>
      </c>
      <c r="H180" s="625" t="s">
        <v>492</v>
      </c>
      <c r="J180" s="625">
        <v>1</v>
      </c>
      <c r="K180" s="625">
        <v>10.18</v>
      </c>
      <c r="L180" s="625">
        <v>10.18</v>
      </c>
      <c r="M180" s="53" t="s">
        <v>1317</v>
      </c>
      <c r="N180" s="629" t="s">
        <v>1584</v>
      </c>
    </row>
    <row r="181" spans="1:14" ht="15" hidden="1">
      <c r="A181" s="276">
        <v>46090</v>
      </c>
      <c r="B181" s="53" t="s">
        <v>1582</v>
      </c>
      <c r="C181" s="627">
        <v>80013</v>
      </c>
      <c r="D181" s="627">
        <v>19</v>
      </c>
      <c r="E181" s="627">
        <v>85</v>
      </c>
      <c r="F181" s="627">
        <v>4010</v>
      </c>
      <c r="G181" s="627" t="s">
        <v>1656</v>
      </c>
      <c r="H181" s="627" t="s">
        <v>492</v>
      </c>
      <c r="J181" s="627">
        <v>1</v>
      </c>
      <c r="K181" s="627">
        <v>16.34</v>
      </c>
      <c r="L181" s="627">
        <v>16.34</v>
      </c>
      <c r="M181" s="53" t="s">
        <v>1317</v>
      </c>
      <c r="N181" s="629" t="s">
        <v>1584</v>
      </c>
    </row>
    <row r="182" spans="1:14" ht="15" hidden="1">
      <c r="A182" s="276">
        <v>46090</v>
      </c>
      <c r="B182" s="53" t="s">
        <v>1582</v>
      </c>
      <c r="C182" s="625">
        <v>83405</v>
      </c>
      <c r="D182" s="625" t="s">
        <v>1657</v>
      </c>
      <c r="E182" s="625">
        <v>60</v>
      </c>
      <c r="F182" s="625">
        <v>4010</v>
      </c>
      <c r="G182" s="625" t="s">
        <v>1658</v>
      </c>
      <c r="H182" s="625" t="s">
        <v>492</v>
      </c>
      <c r="J182" s="625">
        <v>1</v>
      </c>
      <c r="K182" s="625">
        <v>7.69</v>
      </c>
      <c r="L182" s="625">
        <v>7.69</v>
      </c>
      <c r="M182" s="53" t="s">
        <v>1317</v>
      </c>
      <c r="N182" s="629" t="s">
        <v>1584</v>
      </c>
    </row>
    <row r="183" spans="1:14" ht="15" hidden="1">
      <c r="A183" s="276">
        <v>46090</v>
      </c>
      <c r="B183" s="53" t="s">
        <v>1582</v>
      </c>
      <c r="C183" s="627">
        <v>83340</v>
      </c>
      <c r="D183" s="627">
        <v>15</v>
      </c>
      <c r="E183" s="627">
        <v>85</v>
      </c>
      <c r="F183" s="627">
        <v>4010</v>
      </c>
      <c r="G183" s="627" t="s">
        <v>1659</v>
      </c>
      <c r="H183" s="627" t="s">
        <v>492</v>
      </c>
      <c r="J183" s="627">
        <v>1</v>
      </c>
      <c r="K183" s="627">
        <v>4.3899999999999997</v>
      </c>
      <c r="L183" s="627">
        <v>4.3899999999999997</v>
      </c>
      <c r="M183" s="53" t="s">
        <v>1317</v>
      </c>
      <c r="N183" s="629" t="s">
        <v>1584</v>
      </c>
    </row>
    <row r="184" spans="1:14" ht="15" hidden="1">
      <c r="A184" s="276">
        <v>46090</v>
      </c>
      <c r="B184" s="53" t="s">
        <v>1582</v>
      </c>
      <c r="C184" s="625">
        <v>67563</v>
      </c>
      <c r="D184" s="625" t="s">
        <v>1628</v>
      </c>
      <c r="E184" s="625">
        <v>85</v>
      </c>
      <c r="F184" s="625">
        <v>4010</v>
      </c>
      <c r="G184" s="625" t="s">
        <v>1660</v>
      </c>
      <c r="H184" s="625" t="s">
        <v>492</v>
      </c>
      <c r="J184" s="625">
        <v>1</v>
      </c>
      <c r="K184" s="625">
        <v>10.01</v>
      </c>
      <c r="L184" s="625">
        <v>10.01</v>
      </c>
      <c r="M184" s="53" t="s">
        <v>1317</v>
      </c>
      <c r="N184" s="629" t="s">
        <v>1584</v>
      </c>
    </row>
    <row r="185" spans="1:14" ht="15" hidden="1">
      <c r="A185" s="276">
        <v>46090</v>
      </c>
      <c r="B185" s="53" t="s">
        <v>1582</v>
      </c>
      <c r="C185" s="627">
        <v>83841</v>
      </c>
      <c r="D185" s="627" t="s">
        <v>1661</v>
      </c>
      <c r="E185" s="627">
        <v>110</v>
      </c>
      <c r="F185" s="627">
        <v>4010</v>
      </c>
      <c r="G185" s="627" t="s">
        <v>1662</v>
      </c>
      <c r="H185" s="627" t="s">
        <v>492</v>
      </c>
      <c r="J185" s="627">
        <v>1</v>
      </c>
      <c r="K185" s="627">
        <v>5.27</v>
      </c>
      <c r="L185" s="627">
        <v>5.27</v>
      </c>
      <c r="M185" s="53" t="s">
        <v>1317</v>
      </c>
      <c r="N185" s="629" t="s">
        <v>1584</v>
      </c>
    </row>
    <row r="186" spans="1:14" ht="15" hidden="1">
      <c r="A186" s="276">
        <v>46090</v>
      </c>
      <c r="B186" s="53" t="s">
        <v>1582</v>
      </c>
      <c r="C186" s="625">
        <v>52733</v>
      </c>
      <c r="D186" s="625" t="s">
        <v>1663</v>
      </c>
      <c r="E186" s="705">
        <v>46149</v>
      </c>
      <c r="F186" s="625">
        <v>4010</v>
      </c>
      <c r="G186" s="625" t="s">
        <v>1664</v>
      </c>
      <c r="H186" s="625" t="s">
        <v>492</v>
      </c>
      <c r="J186" s="625">
        <v>1</v>
      </c>
      <c r="K186" s="625">
        <v>8.14</v>
      </c>
      <c r="L186" s="625">
        <v>8.14</v>
      </c>
      <c r="M186" s="53" t="s">
        <v>1317</v>
      </c>
      <c r="N186" s="629" t="s">
        <v>1584</v>
      </c>
    </row>
    <row r="187" spans="1:14" ht="15" hidden="1">
      <c r="A187" s="276">
        <v>46090</v>
      </c>
      <c r="B187" s="53" t="s">
        <v>1582</v>
      </c>
      <c r="C187" s="627">
        <v>80046</v>
      </c>
      <c r="D187" s="627" t="s">
        <v>1665</v>
      </c>
      <c r="E187" s="627" t="s">
        <v>1526</v>
      </c>
      <c r="F187" s="627">
        <v>4010</v>
      </c>
      <c r="G187" s="627" t="s">
        <v>1666</v>
      </c>
      <c r="H187" s="627" t="s">
        <v>492</v>
      </c>
      <c r="J187" s="627">
        <v>1</v>
      </c>
      <c r="K187" s="627">
        <v>15.77</v>
      </c>
      <c r="L187" s="627">
        <v>15.77</v>
      </c>
      <c r="M187" s="53" t="s">
        <v>1317</v>
      </c>
      <c r="N187" s="629" t="s">
        <v>1584</v>
      </c>
    </row>
    <row r="188" spans="1:14" ht="15" hidden="1">
      <c r="A188" s="276">
        <v>46090</v>
      </c>
      <c r="B188" s="53" t="s">
        <v>1582</v>
      </c>
      <c r="C188" s="625">
        <v>82778</v>
      </c>
      <c r="D188" s="625" t="s">
        <v>1635</v>
      </c>
      <c r="E188" s="625">
        <v>130</v>
      </c>
      <c r="F188" s="625">
        <v>4010</v>
      </c>
      <c r="G188" s="625" t="s">
        <v>1667</v>
      </c>
      <c r="H188" s="625" t="s">
        <v>492</v>
      </c>
      <c r="J188" s="625">
        <v>1</v>
      </c>
      <c r="K188" s="625">
        <v>6.63</v>
      </c>
      <c r="L188" s="625">
        <v>6.63</v>
      </c>
      <c r="M188" s="53" t="s">
        <v>1317</v>
      </c>
      <c r="N188" s="629" t="s">
        <v>1584</v>
      </c>
    </row>
    <row r="189" spans="1:14" ht="15" hidden="1">
      <c r="A189" s="276">
        <v>46090</v>
      </c>
      <c r="B189" s="53" t="s">
        <v>1582</v>
      </c>
      <c r="C189" s="627">
        <v>83344</v>
      </c>
      <c r="D189" s="627" t="s">
        <v>1668</v>
      </c>
      <c r="E189" s="627">
        <v>75</v>
      </c>
      <c r="F189" s="627">
        <v>4010</v>
      </c>
      <c r="G189" s="627" t="s">
        <v>1669</v>
      </c>
      <c r="H189" s="627" t="s">
        <v>492</v>
      </c>
      <c r="J189" s="627">
        <v>1</v>
      </c>
      <c r="K189" s="627">
        <v>10.37</v>
      </c>
      <c r="L189" s="627">
        <v>10.37</v>
      </c>
      <c r="M189" s="53" t="s">
        <v>1317</v>
      </c>
      <c r="N189" s="629" t="s">
        <v>1584</v>
      </c>
    </row>
    <row r="190" spans="1:14" ht="15" hidden="1">
      <c r="A190" s="276">
        <v>46090</v>
      </c>
      <c r="B190" s="53" t="s">
        <v>1582</v>
      </c>
      <c r="C190" s="625">
        <v>82410</v>
      </c>
      <c r="D190" s="625" t="s">
        <v>1521</v>
      </c>
      <c r="E190" s="625">
        <v>80</v>
      </c>
      <c r="F190" s="625">
        <v>4010</v>
      </c>
      <c r="G190" s="625" t="s">
        <v>1670</v>
      </c>
      <c r="H190" s="625" t="s">
        <v>492</v>
      </c>
      <c r="J190" s="625">
        <v>1</v>
      </c>
      <c r="K190" s="625">
        <v>8.3000000000000007</v>
      </c>
      <c r="L190" s="625">
        <v>8.3000000000000007</v>
      </c>
      <c r="M190" s="53" t="s">
        <v>1317</v>
      </c>
      <c r="N190" s="629" t="s">
        <v>1584</v>
      </c>
    </row>
    <row r="191" spans="1:14" ht="15" hidden="1">
      <c r="A191" s="276">
        <v>46090</v>
      </c>
      <c r="B191" s="53" t="s">
        <v>1582</v>
      </c>
      <c r="C191" s="627">
        <v>83489</v>
      </c>
      <c r="D191" s="627" t="s">
        <v>1671</v>
      </c>
      <c r="E191" s="627">
        <v>110</v>
      </c>
      <c r="F191" s="627">
        <v>4010</v>
      </c>
      <c r="G191" s="627" t="s">
        <v>1672</v>
      </c>
      <c r="H191" s="627" t="s">
        <v>492</v>
      </c>
      <c r="J191" s="627">
        <v>1</v>
      </c>
      <c r="K191" s="627">
        <v>7.85</v>
      </c>
      <c r="L191" s="627">
        <v>7.85</v>
      </c>
      <c r="M191" s="53" t="s">
        <v>1317</v>
      </c>
      <c r="N191" s="629" t="s">
        <v>1584</v>
      </c>
    </row>
    <row r="192" spans="1:14" ht="15" hidden="1">
      <c r="A192" s="276">
        <v>46090</v>
      </c>
      <c r="B192" s="53" t="s">
        <v>1582</v>
      </c>
      <c r="C192" s="625">
        <v>50659</v>
      </c>
      <c r="D192" s="625" t="s">
        <v>1367</v>
      </c>
      <c r="E192" s="705">
        <v>46149</v>
      </c>
      <c r="F192" s="625">
        <v>4010</v>
      </c>
      <c r="G192" s="625" t="s">
        <v>1673</v>
      </c>
      <c r="H192" s="625" t="s">
        <v>492</v>
      </c>
      <c r="J192" s="625">
        <v>1</v>
      </c>
      <c r="K192" s="625">
        <v>5.3</v>
      </c>
      <c r="L192" s="625">
        <v>5.3</v>
      </c>
      <c r="M192" s="53" t="s">
        <v>1317</v>
      </c>
      <c r="N192" s="629" t="s">
        <v>1584</v>
      </c>
    </row>
    <row r="193" spans="1:14" ht="15" hidden="1">
      <c r="A193" s="276">
        <v>46090</v>
      </c>
      <c r="B193" s="53" t="s">
        <v>1582</v>
      </c>
      <c r="C193" s="627">
        <v>83256</v>
      </c>
      <c r="D193" s="627" t="s">
        <v>1674</v>
      </c>
      <c r="E193" s="627">
        <v>110</v>
      </c>
      <c r="F193" s="627">
        <v>4010</v>
      </c>
      <c r="G193" s="627" t="s">
        <v>1675</v>
      </c>
      <c r="H193" s="627" t="s">
        <v>492</v>
      </c>
      <c r="J193" s="627">
        <v>1</v>
      </c>
      <c r="K193" s="627">
        <v>4.93</v>
      </c>
      <c r="L193" s="627">
        <v>4.93</v>
      </c>
      <c r="M193" s="53" t="s">
        <v>1317</v>
      </c>
      <c r="N193" s="629" t="s">
        <v>1584</v>
      </c>
    </row>
    <row r="194" spans="1:14" ht="15" hidden="1">
      <c r="A194" s="276">
        <v>46090</v>
      </c>
      <c r="B194" s="53" t="s">
        <v>1582</v>
      </c>
      <c r="C194" s="625">
        <v>59852</v>
      </c>
      <c r="D194" s="625" t="s">
        <v>1676</v>
      </c>
      <c r="E194" s="625">
        <v>90</v>
      </c>
      <c r="F194" s="625">
        <v>4010</v>
      </c>
      <c r="G194" s="625" t="s">
        <v>1677</v>
      </c>
      <c r="H194" s="625" t="s">
        <v>492</v>
      </c>
      <c r="J194" s="625">
        <v>1</v>
      </c>
      <c r="K194" s="625">
        <v>9.51</v>
      </c>
      <c r="L194" s="625">
        <v>9.51</v>
      </c>
      <c r="M194" s="53" t="s">
        <v>1317</v>
      </c>
      <c r="N194" s="629" t="s">
        <v>1584</v>
      </c>
    </row>
    <row r="195" spans="1:14" ht="15" hidden="1">
      <c r="A195" s="276">
        <v>46090</v>
      </c>
      <c r="B195" s="53" t="s">
        <v>1582</v>
      </c>
      <c r="C195" s="627">
        <v>82021</v>
      </c>
      <c r="D195" s="627" t="s">
        <v>1386</v>
      </c>
      <c r="E195" s="627">
        <v>110</v>
      </c>
      <c r="F195" s="627">
        <v>4010</v>
      </c>
      <c r="G195" s="627" t="s">
        <v>1678</v>
      </c>
      <c r="H195" s="627" t="s">
        <v>492</v>
      </c>
      <c r="J195" s="627">
        <v>1</v>
      </c>
      <c r="K195" s="627">
        <v>5.09</v>
      </c>
      <c r="L195" s="627">
        <v>5.09</v>
      </c>
      <c r="M195" s="53" t="s">
        <v>1317</v>
      </c>
      <c r="N195" s="629" t="s">
        <v>1584</v>
      </c>
    </row>
    <row r="196" spans="1:14" ht="15" hidden="1">
      <c r="A196" s="276">
        <v>46090</v>
      </c>
      <c r="B196" s="53" t="s">
        <v>1582</v>
      </c>
      <c r="C196" s="625">
        <v>83886</v>
      </c>
      <c r="D196" s="625" t="s">
        <v>1679</v>
      </c>
      <c r="E196" s="625" t="s">
        <v>1332</v>
      </c>
      <c r="F196" s="625">
        <v>4010</v>
      </c>
      <c r="G196" s="625" t="s">
        <v>1680</v>
      </c>
      <c r="H196" s="625" t="s">
        <v>492</v>
      </c>
      <c r="J196" s="625">
        <v>1</v>
      </c>
      <c r="K196" s="625">
        <v>15.63</v>
      </c>
      <c r="L196" s="625">
        <v>15.63</v>
      </c>
      <c r="M196" s="53" t="s">
        <v>1317</v>
      </c>
      <c r="N196" s="629" t="s">
        <v>1584</v>
      </c>
    </row>
    <row r="197" spans="1:14" ht="15" hidden="1">
      <c r="A197" s="276">
        <v>46090</v>
      </c>
      <c r="B197" s="53" t="s">
        <v>1582</v>
      </c>
      <c r="C197" s="627">
        <v>83436</v>
      </c>
      <c r="D197" s="627" t="s">
        <v>1681</v>
      </c>
      <c r="E197" s="627">
        <v>85</v>
      </c>
      <c r="F197" s="627">
        <v>4010</v>
      </c>
      <c r="G197" s="627" t="s">
        <v>1682</v>
      </c>
      <c r="H197" s="627" t="s">
        <v>492</v>
      </c>
      <c r="J197" s="627">
        <v>1</v>
      </c>
      <c r="K197" s="627">
        <v>4.59</v>
      </c>
      <c r="L197" s="627">
        <v>4.59</v>
      </c>
      <c r="M197" s="53" t="s">
        <v>1317</v>
      </c>
      <c r="N197" s="629" t="s">
        <v>1584</v>
      </c>
    </row>
    <row r="198" spans="1:14" ht="15" hidden="1">
      <c r="A198" s="276">
        <v>46090</v>
      </c>
      <c r="B198" s="53" t="s">
        <v>1683</v>
      </c>
      <c r="C198" s="625">
        <v>50754</v>
      </c>
      <c r="D198" s="625" t="s">
        <v>1684</v>
      </c>
      <c r="E198" s="625" t="s">
        <v>1368</v>
      </c>
      <c r="F198" s="625">
        <v>4010</v>
      </c>
      <c r="G198" s="625" t="s">
        <v>1685</v>
      </c>
      <c r="H198" s="625" t="s">
        <v>492</v>
      </c>
      <c r="J198" s="625">
        <v>-1</v>
      </c>
      <c r="K198" s="625">
        <v>4.55</v>
      </c>
      <c r="L198" s="625">
        <v>-4.55</v>
      </c>
      <c r="M198" s="53" t="s">
        <v>1378</v>
      </c>
    </row>
    <row r="199" spans="1:14" ht="15" hidden="1">
      <c r="A199" s="276">
        <v>46090</v>
      </c>
      <c r="B199" s="53" t="s">
        <v>1683</v>
      </c>
      <c r="C199" s="627">
        <v>84307</v>
      </c>
      <c r="D199" s="627" t="s">
        <v>1686</v>
      </c>
      <c r="E199" s="627" t="s">
        <v>1687</v>
      </c>
      <c r="F199" s="627">
        <v>4010</v>
      </c>
      <c r="G199" s="627" t="s">
        <v>1688</v>
      </c>
      <c r="H199" s="627" t="s">
        <v>492</v>
      </c>
      <c r="J199" s="627">
        <v>-1</v>
      </c>
      <c r="K199" s="627">
        <v>26.24</v>
      </c>
      <c r="L199" s="627">
        <v>-26.24</v>
      </c>
      <c r="M199" s="53" t="s">
        <v>1378</v>
      </c>
    </row>
    <row r="200" spans="1:14" ht="15" hidden="1">
      <c r="A200" s="276">
        <v>46090</v>
      </c>
      <c r="B200" s="53" t="s">
        <v>1683</v>
      </c>
      <c r="C200" s="625">
        <v>47681</v>
      </c>
      <c r="D200" s="625" t="s">
        <v>1689</v>
      </c>
      <c r="E200" s="625">
        <v>110</v>
      </c>
      <c r="F200" s="625">
        <v>4010</v>
      </c>
      <c r="G200" s="625" t="s">
        <v>1690</v>
      </c>
      <c r="H200" s="625" t="s">
        <v>492</v>
      </c>
      <c r="J200" s="625">
        <v>-1</v>
      </c>
      <c r="K200" s="625">
        <v>9.15</v>
      </c>
      <c r="L200" s="625">
        <v>-9.15</v>
      </c>
      <c r="M200" s="53" t="s">
        <v>1378</v>
      </c>
    </row>
    <row r="201" spans="1:14" ht="15" hidden="1">
      <c r="A201" s="276">
        <v>46090</v>
      </c>
      <c r="B201" s="53" t="s">
        <v>1683</v>
      </c>
      <c r="C201" s="627">
        <v>83989</v>
      </c>
      <c r="D201" s="627" t="s">
        <v>1691</v>
      </c>
      <c r="E201" s="627">
        <v>80</v>
      </c>
      <c r="F201" s="627">
        <v>4010</v>
      </c>
      <c r="G201" s="627" t="s">
        <v>1692</v>
      </c>
      <c r="H201" s="627" t="s">
        <v>492</v>
      </c>
      <c r="J201" s="627">
        <v>-1</v>
      </c>
      <c r="K201" s="627">
        <v>16.63</v>
      </c>
      <c r="L201" s="627">
        <v>-16.63</v>
      </c>
      <c r="M201" s="53" t="s">
        <v>1378</v>
      </c>
    </row>
    <row r="202" spans="1:14" ht="15" hidden="1">
      <c r="A202" s="276">
        <v>46090</v>
      </c>
      <c r="B202" s="53" t="s">
        <v>1683</v>
      </c>
      <c r="C202" s="625">
        <v>83104</v>
      </c>
      <c r="D202" s="625" t="s">
        <v>1693</v>
      </c>
      <c r="E202" s="625">
        <v>100</v>
      </c>
      <c r="F202" s="625">
        <v>4010</v>
      </c>
      <c r="G202" s="625" t="s">
        <v>1694</v>
      </c>
      <c r="H202" s="625" t="s">
        <v>492</v>
      </c>
      <c r="J202" s="625">
        <v>-1</v>
      </c>
      <c r="K202" s="625">
        <v>4.4000000000000004</v>
      </c>
      <c r="L202" s="625">
        <v>-4.4000000000000004</v>
      </c>
      <c r="M202" s="53" t="s">
        <v>1378</v>
      </c>
    </row>
    <row r="203" spans="1:14" ht="15" hidden="1">
      <c r="A203" s="276">
        <v>46090</v>
      </c>
      <c r="B203" s="53" t="s">
        <v>1683</v>
      </c>
      <c r="C203" s="627">
        <v>58663</v>
      </c>
      <c r="D203" s="627" t="s">
        <v>1695</v>
      </c>
      <c r="E203" s="627" t="s">
        <v>1526</v>
      </c>
      <c r="F203" s="627">
        <v>4010</v>
      </c>
      <c r="G203" s="627" t="s">
        <v>1696</v>
      </c>
      <c r="H203" s="627" t="s">
        <v>492</v>
      </c>
      <c r="J203" s="627">
        <v>-1</v>
      </c>
      <c r="K203" s="627">
        <v>11.92</v>
      </c>
      <c r="L203" s="627">
        <v>-11.92</v>
      </c>
      <c r="M203" s="53" t="s">
        <v>1378</v>
      </c>
    </row>
    <row r="204" spans="1:14" ht="15" hidden="1">
      <c r="A204" s="276">
        <v>46090</v>
      </c>
      <c r="B204" s="53" t="s">
        <v>1697</v>
      </c>
      <c r="C204" s="625">
        <v>82615</v>
      </c>
      <c r="D204" s="625" t="s">
        <v>1698</v>
      </c>
      <c r="E204" s="625">
        <v>120</v>
      </c>
      <c r="F204" s="625">
        <v>4010</v>
      </c>
      <c r="G204" s="625" t="s">
        <v>1699</v>
      </c>
      <c r="H204" s="625" t="s">
        <v>492</v>
      </c>
      <c r="J204" s="625">
        <v>-1</v>
      </c>
      <c r="K204" s="625">
        <v>8.15</v>
      </c>
      <c r="L204" s="625">
        <v>-8.15</v>
      </c>
      <c r="M204" s="53" t="s">
        <v>1700</v>
      </c>
    </row>
    <row r="205" spans="1:14" ht="15" hidden="1">
      <c r="A205" s="276">
        <v>46090</v>
      </c>
      <c r="B205" s="53" t="s">
        <v>1697</v>
      </c>
      <c r="C205" s="627">
        <v>84095</v>
      </c>
      <c r="D205" s="627" t="s">
        <v>1701</v>
      </c>
      <c r="E205" s="627">
        <v>70</v>
      </c>
      <c r="F205" s="627">
        <v>4010</v>
      </c>
      <c r="G205" s="627" t="s">
        <v>1702</v>
      </c>
      <c r="H205" s="627" t="s">
        <v>492</v>
      </c>
      <c r="J205" s="627">
        <v>-1</v>
      </c>
      <c r="K205" s="627">
        <v>8.7799999999999994</v>
      </c>
      <c r="L205" s="627">
        <v>-8.7799999999999994</v>
      </c>
      <c r="M205" s="53" t="s">
        <v>1700</v>
      </c>
    </row>
    <row r="206" spans="1:14" ht="15" hidden="1">
      <c r="A206" s="276">
        <v>46090</v>
      </c>
      <c r="B206" s="53" t="s">
        <v>1697</v>
      </c>
      <c r="C206" s="625">
        <v>82615</v>
      </c>
      <c r="D206" s="625" t="s">
        <v>1698</v>
      </c>
      <c r="E206" s="625">
        <v>120</v>
      </c>
      <c r="F206" s="625">
        <v>4010</v>
      </c>
      <c r="G206" s="625" t="s">
        <v>1699</v>
      </c>
      <c r="H206" s="625" t="s">
        <v>492</v>
      </c>
      <c r="J206" s="625">
        <v>-1</v>
      </c>
      <c r="K206" s="625">
        <v>8.15</v>
      </c>
      <c r="L206" s="625">
        <v>-8.15</v>
      </c>
      <c r="M206" s="53" t="s">
        <v>1700</v>
      </c>
    </row>
    <row r="207" spans="1:14" ht="15" hidden="1">
      <c r="A207" s="276">
        <v>46091</v>
      </c>
      <c r="B207" s="53" t="s">
        <v>1703</v>
      </c>
      <c r="C207" s="625">
        <v>84203</v>
      </c>
      <c r="D207" s="625" t="s">
        <v>1633</v>
      </c>
      <c r="E207" s="625">
        <v>110</v>
      </c>
      <c r="F207" s="625">
        <v>4010</v>
      </c>
      <c r="G207" s="625" t="s">
        <v>1704</v>
      </c>
      <c r="H207" s="625" t="s">
        <v>492</v>
      </c>
      <c r="J207" s="625">
        <v>1</v>
      </c>
      <c r="K207" s="625">
        <v>17.649999999999999</v>
      </c>
      <c r="L207" s="625">
        <v>17.649999999999999</v>
      </c>
      <c r="M207" s="53" t="s">
        <v>1317</v>
      </c>
      <c r="N207" s="629" t="s">
        <v>1584</v>
      </c>
    </row>
    <row r="208" spans="1:14" ht="15" hidden="1">
      <c r="A208" s="276">
        <v>46091</v>
      </c>
      <c r="B208" s="53" t="s">
        <v>1703</v>
      </c>
      <c r="C208" s="627">
        <v>81535</v>
      </c>
      <c r="D208" s="627" t="s">
        <v>1663</v>
      </c>
      <c r="E208" s="627" t="s">
        <v>1705</v>
      </c>
      <c r="F208" s="627">
        <v>4010</v>
      </c>
      <c r="G208" s="627" t="s">
        <v>1706</v>
      </c>
      <c r="H208" s="627" t="s">
        <v>492</v>
      </c>
      <c r="J208" s="627">
        <v>1</v>
      </c>
      <c r="K208" s="627">
        <v>17.45</v>
      </c>
      <c r="L208" s="627">
        <v>17.45</v>
      </c>
      <c r="M208" s="53" t="s">
        <v>1317</v>
      </c>
      <c r="N208" s="629" t="s">
        <v>1584</v>
      </c>
    </row>
    <row r="209" spans="1:14" ht="15" hidden="1">
      <c r="A209" s="276">
        <v>46091</v>
      </c>
      <c r="B209" s="53" t="s">
        <v>1703</v>
      </c>
      <c r="C209" s="625">
        <v>82582</v>
      </c>
      <c r="D209" s="625" t="s">
        <v>1707</v>
      </c>
      <c r="E209" s="625" t="s">
        <v>246</v>
      </c>
      <c r="F209" s="625">
        <v>4010</v>
      </c>
      <c r="G209" s="625" t="s">
        <v>1708</v>
      </c>
      <c r="H209" s="625" t="s">
        <v>492</v>
      </c>
      <c r="J209" s="625">
        <v>1</v>
      </c>
      <c r="K209" s="625">
        <v>13.81</v>
      </c>
      <c r="L209" s="625">
        <v>13.81</v>
      </c>
      <c r="M209" s="53" t="s">
        <v>1317</v>
      </c>
      <c r="N209" s="629" t="s">
        <v>1584</v>
      </c>
    </row>
    <row r="210" spans="1:14" ht="15" hidden="1">
      <c r="A210" s="276">
        <v>46091</v>
      </c>
      <c r="B210" s="53" t="s">
        <v>1703</v>
      </c>
      <c r="C210" s="627">
        <v>84365</v>
      </c>
      <c r="D210" s="627" t="s">
        <v>1631</v>
      </c>
      <c r="E210" s="627">
        <v>75</v>
      </c>
      <c r="F210" s="627">
        <v>4010</v>
      </c>
      <c r="G210" s="627" t="s">
        <v>1709</v>
      </c>
      <c r="H210" s="627" t="s">
        <v>492</v>
      </c>
      <c r="J210" s="627">
        <v>1</v>
      </c>
      <c r="K210" s="627">
        <v>11.32</v>
      </c>
      <c r="L210" s="627">
        <v>11.32</v>
      </c>
      <c r="M210" s="53" t="s">
        <v>1317</v>
      </c>
      <c r="N210" s="629" t="s">
        <v>1584</v>
      </c>
    </row>
    <row r="211" spans="1:14" ht="15" hidden="1">
      <c r="A211" s="276">
        <v>46091</v>
      </c>
      <c r="B211" s="53" t="s">
        <v>1703</v>
      </c>
      <c r="C211" s="625">
        <v>83674</v>
      </c>
      <c r="D211" s="625" t="s">
        <v>1710</v>
      </c>
      <c r="E211" s="625">
        <v>120</v>
      </c>
      <c r="F211" s="625">
        <v>4010</v>
      </c>
      <c r="G211" s="625" t="s">
        <v>1711</v>
      </c>
      <c r="H211" s="625" t="s">
        <v>1652</v>
      </c>
      <c r="J211" s="625">
        <v>1</v>
      </c>
      <c r="K211" s="625">
        <v>10.51</v>
      </c>
      <c r="L211" s="625">
        <v>10.51</v>
      </c>
      <c r="M211" s="53" t="s">
        <v>1317</v>
      </c>
      <c r="N211" s="629" t="s">
        <v>1584</v>
      </c>
    </row>
    <row r="212" spans="1:14" ht="15" hidden="1">
      <c r="A212" s="276">
        <v>46091</v>
      </c>
      <c r="B212" s="53" t="s">
        <v>1703</v>
      </c>
      <c r="C212" s="627">
        <v>39973</v>
      </c>
      <c r="D212" s="627" t="s">
        <v>1712</v>
      </c>
      <c r="E212" s="627">
        <v>130</v>
      </c>
      <c r="F212" s="627">
        <v>4010</v>
      </c>
      <c r="G212" s="627" t="s">
        <v>1713</v>
      </c>
      <c r="H212" s="627" t="s">
        <v>492</v>
      </c>
      <c r="J212" s="627">
        <v>1</v>
      </c>
      <c r="K212" s="627">
        <v>13.23</v>
      </c>
      <c r="L212" s="627">
        <v>13.23</v>
      </c>
      <c r="M212" s="53" t="s">
        <v>1317</v>
      </c>
      <c r="N212" s="629" t="s">
        <v>1584</v>
      </c>
    </row>
    <row r="213" spans="1:14" ht="15" hidden="1">
      <c r="A213" s="276">
        <v>46091</v>
      </c>
      <c r="B213" s="53" t="s">
        <v>1703</v>
      </c>
      <c r="C213" s="625">
        <v>80276</v>
      </c>
      <c r="D213" s="625" t="s">
        <v>1714</v>
      </c>
      <c r="E213" s="625">
        <v>110</v>
      </c>
      <c r="F213" s="625">
        <v>4010</v>
      </c>
      <c r="G213" s="625" t="s">
        <v>1715</v>
      </c>
      <c r="H213" s="625" t="s">
        <v>492</v>
      </c>
      <c r="J213" s="625">
        <v>1</v>
      </c>
      <c r="K213" s="625">
        <v>8.7799999999999994</v>
      </c>
      <c r="L213" s="625">
        <v>8.7799999999999994</v>
      </c>
      <c r="M213" s="53" t="s">
        <v>1317</v>
      </c>
      <c r="N213" s="629" t="s">
        <v>1584</v>
      </c>
    </row>
    <row r="214" spans="1:14" ht="15" hidden="1">
      <c r="A214" s="276">
        <v>46091</v>
      </c>
      <c r="B214" s="53" t="s">
        <v>1703</v>
      </c>
      <c r="C214" s="627">
        <v>83841</v>
      </c>
      <c r="D214" s="627" t="s">
        <v>1716</v>
      </c>
      <c r="E214" s="627">
        <v>100</v>
      </c>
      <c r="F214" s="627">
        <v>4010</v>
      </c>
      <c r="G214" s="627" t="s">
        <v>1717</v>
      </c>
      <c r="H214" s="627" t="s">
        <v>492</v>
      </c>
      <c r="J214" s="627">
        <v>1</v>
      </c>
      <c r="K214" s="627">
        <v>5.27</v>
      </c>
      <c r="L214" s="627">
        <v>5.27</v>
      </c>
      <c r="M214" s="53" t="s">
        <v>1317</v>
      </c>
      <c r="N214" s="629" t="s">
        <v>1584</v>
      </c>
    </row>
    <row r="215" spans="1:14" ht="15" hidden="1">
      <c r="A215" s="276">
        <v>46091</v>
      </c>
      <c r="B215" s="53" t="s">
        <v>1703</v>
      </c>
      <c r="C215" s="625">
        <v>83878</v>
      </c>
      <c r="D215" s="625" t="s">
        <v>1718</v>
      </c>
      <c r="E215" s="625" t="s">
        <v>1332</v>
      </c>
      <c r="F215" s="625">
        <v>4010</v>
      </c>
      <c r="G215" s="625" t="s">
        <v>1719</v>
      </c>
      <c r="H215" s="625" t="s">
        <v>492</v>
      </c>
      <c r="J215" s="625">
        <v>1</v>
      </c>
      <c r="K215" s="625">
        <v>11.56</v>
      </c>
      <c r="L215" s="625">
        <v>11.56</v>
      </c>
      <c r="M215" s="53" t="s">
        <v>1317</v>
      </c>
      <c r="N215" s="629" t="s">
        <v>1584</v>
      </c>
    </row>
    <row r="216" spans="1:14" ht="15" hidden="1">
      <c r="A216" s="276">
        <v>46091</v>
      </c>
      <c r="B216" s="53" t="s">
        <v>1703</v>
      </c>
      <c r="C216" s="627">
        <v>83643</v>
      </c>
      <c r="D216" s="627" t="s">
        <v>1585</v>
      </c>
      <c r="E216" s="627" t="s">
        <v>1368</v>
      </c>
      <c r="F216" s="627">
        <v>4010</v>
      </c>
      <c r="G216" s="627" t="s">
        <v>1720</v>
      </c>
      <c r="H216" s="627" t="s">
        <v>492</v>
      </c>
      <c r="J216" s="627">
        <v>1</v>
      </c>
      <c r="K216" s="627">
        <v>26.03</v>
      </c>
      <c r="L216" s="627">
        <v>26.03</v>
      </c>
      <c r="M216" s="53" t="s">
        <v>1317</v>
      </c>
      <c r="N216" s="629" t="s">
        <v>1584</v>
      </c>
    </row>
    <row r="217" spans="1:14" ht="15" hidden="1">
      <c r="A217" s="276">
        <v>46091</v>
      </c>
      <c r="B217" s="53" t="s">
        <v>1703</v>
      </c>
      <c r="C217" s="625">
        <v>83109</v>
      </c>
      <c r="D217" s="625" t="s">
        <v>1721</v>
      </c>
      <c r="E217" s="625">
        <v>60</v>
      </c>
      <c r="F217" s="625">
        <v>4010</v>
      </c>
      <c r="G217" s="625" t="s">
        <v>1722</v>
      </c>
      <c r="H217" s="625" t="s">
        <v>492</v>
      </c>
      <c r="J217" s="625">
        <v>1</v>
      </c>
      <c r="K217" s="625">
        <v>6.43</v>
      </c>
      <c r="L217" s="625">
        <v>6.43</v>
      </c>
      <c r="M217" s="53" t="s">
        <v>1317</v>
      </c>
      <c r="N217" s="629" t="s">
        <v>1584</v>
      </c>
    </row>
    <row r="218" spans="1:14" ht="15" hidden="1">
      <c r="A218" s="276">
        <v>46091</v>
      </c>
      <c r="B218" s="53" t="s">
        <v>1703</v>
      </c>
      <c r="C218" s="627">
        <v>82824</v>
      </c>
      <c r="D218" s="627" t="s">
        <v>1723</v>
      </c>
      <c r="E218" s="627">
        <v>110</v>
      </c>
      <c r="F218" s="627">
        <v>4010</v>
      </c>
      <c r="G218" s="627" t="s">
        <v>1724</v>
      </c>
      <c r="H218" s="627" t="s">
        <v>492</v>
      </c>
      <c r="J218" s="627">
        <v>1</v>
      </c>
      <c r="K218" s="627">
        <v>8.5</v>
      </c>
      <c r="L218" s="627">
        <v>8.5</v>
      </c>
      <c r="M218" s="53" t="s">
        <v>1317</v>
      </c>
      <c r="N218" s="629" t="s">
        <v>1584</v>
      </c>
    </row>
    <row r="219" spans="1:14" ht="15" hidden="1">
      <c r="A219" s="276">
        <v>46091</v>
      </c>
      <c r="B219" s="53" t="s">
        <v>1703</v>
      </c>
      <c r="C219" s="625">
        <v>83891</v>
      </c>
      <c r="D219" s="625" t="s">
        <v>1725</v>
      </c>
      <c r="E219" s="625">
        <v>140</v>
      </c>
      <c r="F219" s="625">
        <v>4010</v>
      </c>
      <c r="G219" s="625" t="s">
        <v>1726</v>
      </c>
      <c r="H219" s="625" t="s">
        <v>492</v>
      </c>
      <c r="J219" s="625">
        <v>1</v>
      </c>
      <c r="K219" s="625">
        <v>22.98</v>
      </c>
      <c r="L219" s="625">
        <v>22.98</v>
      </c>
      <c r="M219" s="53" t="s">
        <v>1317</v>
      </c>
      <c r="N219" s="629" t="s">
        <v>1584</v>
      </c>
    </row>
    <row r="220" spans="1:14" ht="15" hidden="1">
      <c r="A220" s="276">
        <v>46091</v>
      </c>
      <c r="B220" s="53" t="s">
        <v>1703</v>
      </c>
      <c r="C220" s="627">
        <v>83402</v>
      </c>
      <c r="D220" s="627" t="s">
        <v>1727</v>
      </c>
      <c r="E220" s="627">
        <v>60</v>
      </c>
      <c r="F220" s="627">
        <v>4010</v>
      </c>
      <c r="G220" s="627" t="s">
        <v>1728</v>
      </c>
      <c r="H220" s="627" t="s">
        <v>492</v>
      </c>
      <c r="J220" s="627">
        <v>1</v>
      </c>
      <c r="K220" s="627">
        <v>6.08</v>
      </c>
      <c r="L220" s="627">
        <v>6.08</v>
      </c>
      <c r="M220" s="53" t="s">
        <v>1317</v>
      </c>
      <c r="N220" s="629" t="s">
        <v>1584</v>
      </c>
    </row>
    <row r="221" spans="1:14" ht="15" hidden="1">
      <c r="A221" s="276">
        <v>46091</v>
      </c>
      <c r="B221" s="53" t="s">
        <v>1703</v>
      </c>
      <c r="C221" s="625">
        <v>66736</v>
      </c>
      <c r="D221" s="625" t="s">
        <v>1729</v>
      </c>
      <c r="E221" s="625">
        <v>130</v>
      </c>
      <c r="F221" s="625">
        <v>4010</v>
      </c>
      <c r="G221" s="625" t="s">
        <v>1730</v>
      </c>
      <c r="H221" s="625" t="s">
        <v>492</v>
      </c>
      <c r="J221" s="625">
        <v>1</v>
      </c>
      <c r="K221" s="625">
        <v>15.78</v>
      </c>
      <c r="L221" s="625">
        <v>15.78</v>
      </c>
      <c r="M221" s="53" t="s">
        <v>1317</v>
      </c>
      <c r="N221" s="629" t="s">
        <v>1584</v>
      </c>
    </row>
    <row r="222" spans="1:14" ht="15" hidden="1">
      <c r="A222" s="276">
        <v>46091</v>
      </c>
      <c r="B222" s="53" t="s">
        <v>1703</v>
      </c>
      <c r="C222" s="627">
        <v>80039</v>
      </c>
      <c r="D222" s="627" t="s">
        <v>1731</v>
      </c>
      <c r="E222" s="627" t="s">
        <v>1687</v>
      </c>
      <c r="F222" s="627">
        <v>4010</v>
      </c>
      <c r="G222" s="627" t="s">
        <v>1732</v>
      </c>
      <c r="H222" s="627" t="s">
        <v>492</v>
      </c>
      <c r="J222" s="627">
        <v>1</v>
      </c>
      <c r="K222" s="627">
        <v>13.49</v>
      </c>
      <c r="L222" s="627">
        <v>13.49</v>
      </c>
      <c r="M222" s="53" t="s">
        <v>1317</v>
      </c>
      <c r="N222" s="629" t="s">
        <v>1584</v>
      </c>
    </row>
    <row r="223" spans="1:14" ht="15" hidden="1">
      <c r="A223" s="276">
        <v>46091</v>
      </c>
      <c r="B223" s="53" t="s">
        <v>1703</v>
      </c>
      <c r="C223" s="625">
        <v>83107</v>
      </c>
      <c r="D223" s="625" t="s">
        <v>1733</v>
      </c>
      <c r="E223" s="625">
        <v>100</v>
      </c>
      <c r="F223" s="625">
        <v>4010</v>
      </c>
      <c r="G223" s="625" t="s">
        <v>1734</v>
      </c>
      <c r="H223" s="625" t="s">
        <v>492</v>
      </c>
      <c r="J223" s="625">
        <v>1</v>
      </c>
      <c r="K223" s="625">
        <v>4.4400000000000004</v>
      </c>
      <c r="L223" s="625">
        <v>4.4400000000000004</v>
      </c>
      <c r="M223" s="53" t="s">
        <v>1317</v>
      </c>
      <c r="N223" s="629" t="s">
        <v>1584</v>
      </c>
    </row>
    <row r="224" spans="1:14" ht="15" hidden="1">
      <c r="A224" s="276">
        <v>46091</v>
      </c>
      <c r="B224" s="53" t="s">
        <v>1703</v>
      </c>
      <c r="C224" s="627">
        <v>82773</v>
      </c>
      <c r="D224" s="627" t="s">
        <v>1578</v>
      </c>
      <c r="E224" s="627">
        <v>150</v>
      </c>
      <c r="F224" s="627">
        <v>4010</v>
      </c>
      <c r="G224" s="627" t="s">
        <v>1735</v>
      </c>
      <c r="H224" s="627" t="s">
        <v>492</v>
      </c>
      <c r="J224" s="627">
        <v>1</v>
      </c>
      <c r="K224" s="627">
        <v>15.57</v>
      </c>
      <c r="L224" s="627">
        <v>15.57</v>
      </c>
      <c r="M224" s="53" t="s">
        <v>1317</v>
      </c>
      <c r="N224" s="629" t="s">
        <v>1584</v>
      </c>
    </row>
    <row r="225" spans="1:14" ht="15" hidden="1">
      <c r="A225" s="276">
        <v>46091</v>
      </c>
      <c r="B225" s="53" t="s">
        <v>1703</v>
      </c>
      <c r="C225" s="625">
        <v>83643</v>
      </c>
      <c r="D225" s="625" t="s">
        <v>1736</v>
      </c>
      <c r="E225" s="625" t="s">
        <v>1368</v>
      </c>
      <c r="F225" s="625">
        <v>4010</v>
      </c>
      <c r="G225" s="625" t="s">
        <v>1737</v>
      </c>
      <c r="H225" s="625" t="s">
        <v>492</v>
      </c>
      <c r="J225" s="625">
        <v>1</v>
      </c>
      <c r="K225" s="625">
        <v>26.03</v>
      </c>
      <c r="L225" s="625">
        <v>26.03</v>
      </c>
      <c r="M225" s="53" t="s">
        <v>1317</v>
      </c>
      <c r="N225" s="629" t="s">
        <v>1584</v>
      </c>
    </row>
    <row r="226" spans="1:14" ht="15" hidden="1">
      <c r="A226" s="276">
        <v>46091</v>
      </c>
      <c r="B226" s="53" t="s">
        <v>1703</v>
      </c>
      <c r="C226" s="627">
        <v>67567</v>
      </c>
      <c r="D226" s="627">
        <v>179</v>
      </c>
      <c r="E226" s="627">
        <v>120</v>
      </c>
      <c r="F226" s="627">
        <v>4010</v>
      </c>
      <c r="G226" s="627" t="s">
        <v>1738</v>
      </c>
      <c r="H226" s="627" t="s">
        <v>492</v>
      </c>
      <c r="J226" s="627">
        <v>1</v>
      </c>
      <c r="K226" s="627">
        <v>5.35</v>
      </c>
      <c r="L226" s="627">
        <v>5.35</v>
      </c>
      <c r="M226" s="53" t="s">
        <v>1317</v>
      </c>
      <c r="N226" s="629" t="s">
        <v>1584</v>
      </c>
    </row>
    <row r="227" spans="1:14" ht="15" hidden="1">
      <c r="A227" s="276">
        <v>46091</v>
      </c>
      <c r="B227" s="53" t="s">
        <v>1703</v>
      </c>
      <c r="C227" s="625">
        <v>83256</v>
      </c>
      <c r="D227" s="625" t="s">
        <v>1739</v>
      </c>
      <c r="E227" s="625">
        <v>100</v>
      </c>
      <c r="F227" s="625">
        <v>4010</v>
      </c>
      <c r="G227" s="625" t="s">
        <v>1740</v>
      </c>
      <c r="H227" s="625" t="s">
        <v>492</v>
      </c>
      <c r="J227" s="625">
        <v>1</v>
      </c>
      <c r="K227" s="625">
        <v>4.95</v>
      </c>
      <c r="L227" s="625">
        <v>4.95</v>
      </c>
      <c r="M227" s="53" t="s">
        <v>1317</v>
      </c>
      <c r="N227" s="629" t="s">
        <v>1584</v>
      </c>
    </row>
    <row r="228" spans="1:14" ht="15" hidden="1">
      <c r="A228" s="276">
        <v>46091</v>
      </c>
      <c r="B228" s="53" t="s">
        <v>1703</v>
      </c>
      <c r="C228" s="627">
        <v>83092</v>
      </c>
      <c r="D228" s="627" t="s">
        <v>1741</v>
      </c>
      <c r="E228" s="627">
        <v>150</v>
      </c>
      <c r="F228" s="627">
        <v>4010</v>
      </c>
      <c r="G228" s="627" t="s">
        <v>1742</v>
      </c>
      <c r="H228" s="627" t="s">
        <v>492</v>
      </c>
      <c r="J228" s="627">
        <v>1</v>
      </c>
      <c r="K228" s="627">
        <v>6.42</v>
      </c>
      <c r="L228" s="627">
        <v>6.42</v>
      </c>
      <c r="M228" s="53" t="s">
        <v>1317</v>
      </c>
      <c r="N228" s="629" t="s">
        <v>1584</v>
      </c>
    </row>
    <row r="229" spans="1:14" ht="15" hidden="1">
      <c r="A229" s="276">
        <v>46091</v>
      </c>
      <c r="B229" s="53" t="s">
        <v>1703</v>
      </c>
      <c r="C229" s="625">
        <v>82054</v>
      </c>
      <c r="D229" s="625" t="s">
        <v>1440</v>
      </c>
      <c r="E229" s="625">
        <v>130</v>
      </c>
      <c r="F229" s="625">
        <v>4010</v>
      </c>
      <c r="G229" s="625" t="s">
        <v>1743</v>
      </c>
      <c r="H229" s="625" t="s">
        <v>492</v>
      </c>
      <c r="J229" s="625">
        <v>1</v>
      </c>
      <c r="K229" s="625">
        <v>9.52</v>
      </c>
      <c r="L229" s="625">
        <v>9.52</v>
      </c>
      <c r="M229" s="53" t="s">
        <v>1317</v>
      </c>
      <c r="N229" s="629" t="s">
        <v>1584</v>
      </c>
    </row>
    <row r="230" spans="1:14" ht="15" hidden="1">
      <c r="A230" s="276">
        <v>46091</v>
      </c>
      <c r="B230" s="53" t="s">
        <v>1703</v>
      </c>
      <c r="C230" s="627">
        <v>80859</v>
      </c>
      <c r="D230" s="627" t="s">
        <v>1744</v>
      </c>
      <c r="E230" s="627">
        <v>85</v>
      </c>
      <c r="F230" s="627">
        <v>4010</v>
      </c>
      <c r="G230" s="627" t="s">
        <v>1745</v>
      </c>
      <c r="H230" s="627" t="s">
        <v>492</v>
      </c>
      <c r="J230" s="627">
        <v>1</v>
      </c>
      <c r="K230" s="627">
        <v>12.32</v>
      </c>
      <c r="L230" s="627">
        <v>12.32</v>
      </c>
      <c r="M230" s="53" t="s">
        <v>1317</v>
      </c>
      <c r="N230" s="629" t="s">
        <v>1584</v>
      </c>
    </row>
    <row r="231" spans="1:14" ht="15" hidden="1">
      <c r="A231" s="276">
        <v>46091</v>
      </c>
      <c r="B231" s="53" t="s">
        <v>1703</v>
      </c>
      <c r="C231" s="625">
        <v>83294</v>
      </c>
      <c r="D231" s="625" t="s">
        <v>1442</v>
      </c>
      <c r="E231" s="625">
        <v>100</v>
      </c>
      <c r="F231" s="625">
        <v>4010</v>
      </c>
      <c r="G231" s="625" t="s">
        <v>1746</v>
      </c>
      <c r="H231" s="625" t="s">
        <v>492</v>
      </c>
      <c r="J231" s="625">
        <v>1</v>
      </c>
      <c r="K231" s="625">
        <v>7.69</v>
      </c>
      <c r="L231" s="625">
        <v>7.69</v>
      </c>
      <c r="M231" s="53" t="s">
        <v>1317</v>
      </c>
      <c r="N231" s="629" t="s">
        <v>1584</v>
      </c>
    </row>
    <row r="232" spans="1:14" ht="15" hidden="1">
      <c r="A232" s="276">
        <v>46091</v>
      </c>
      <c r="B232" s="53" t="s">
        <v>1703</v>
      </c>
      <c r="C232" s="627">
        <v>83109</v>
      </c>
      <c r="D232" s="627" t="s">
        <v>1721</v>
      </c>
      <c r="E232" s="627">
        <v>70</v>
      </c>
      <c r="F232" s="627">
        <v>4010</v>
      </c>
      <c r="G232" s="627" t="s">
        <v>1747</v>
      </c>
      <c r="H232" s="627" t="s">
        <v>492</v>
      </c>
      <c r="J232" s="627">
        <v>1</v>
      </c>
      <c r="K232" s="627">
        <v>6.43</v>
      </c>
      <c r="L232" s="627">
        <v>6.43</v>
      </c>
      <c r="M232" s="53" t="s">
        <v>1317</v>
      </c>
      <c r="N232" s="629" t="s">
        <v>1584</v>
      </c>
    </row>
    <row r="233" spans="1:14" ht="15" hidden="1">
      <c r="A233" s="276">
        <v>46091</v>
      </c>
      <c r="B233" s="53" t="s">
        <v>1703</v>
      </c>
      <c r="C233" s="625">
        <v>68173</v>
      </c>
      <c r="D233" s="625" t="s">
        <v>1748</v>
      </c>
      <c r="E233" s="625">
        <v>75</v>
      </c>
      <c r="F233" s="625">
        <v>4010</v>
      </c>
      <c r="G233" s="625" t="s">
        <v>1749</v>
      </c>
      <c r="H233" s="625" t="s">
        <v>492</v>
      </c>
      <c r="J233" s="625">
        <v>1</v>
      </c>
      <c r="K233" s="625">
        <v>7.1</v>
      </c>
      <c r="L233" s="625">
        <v>7.1</v>
      </c>
      <c r="M233" s="53" t="s">
        <v>1317</v>
      </c>
      <c r="N233" s="629" t="s">
        <v>1584</v>
      </c>
    </row>
    <row r="234" spans="1:14" ht="15" hidden="1">
      <c r="A234" s="276">
        <v>46091</v>
      </c>
      <c r="B234" s="53" t="s">
        <v>1703</v>
      </c>
      <c r="C234" s="627">
        <v>83993</v>
      </c>
      <c r="D234" s="627" t="s">
        <v>1419</v>
      </c>
      <c r="E234" s="627">
        <v>100</v>
      </c>
      <c r="F234" s="627">
        <v>4010</v>
      </c>
      <c r="G234" s="627" t="s">
        <v>1750</v>
      </c>
      <c r="H234" s="627" t="s">
        <v>492</v>
      </c>
      <c r="J234" s="627">
        <v>1</v>
      </c>
      <c r="K234" s="627">
        <v>6.59</v>
      </c>
      <c r="L234" s="627">
        <v>6.59</v>
      </c>
      <c r="M234" s="53" t="s">
        <v>1317</v>
      </c>
      <c r="N234" s="629" t="s">
        <v>1584</v>
      </c>
    </row>
    <row r="235" spans="1:14" ht="15" hidden="1">
      <c r="A235" s="276">
        <v>46091</v>
      </c>
      <c r="B235" s="53" t="s">
        <v>1703</v>
      </c>
      <c r="C235" s="625">
        <v>67209</v>
      </c>
      <c r="D235" s="625" t="s">
        <v>1751</v>
      </c>
      <c r="E235" s="625">
        <v>120</v>
      </c>
      <c r="F235" s="625">
        <v>4010</v>
      </c>
      <c r="G235" s="625" t="s">
        <v>1752</v>
      </c>
      <c r="H235" s="625" t="s">
        <v>492</v>
      </c>
      <c r="J235" s="625">
        <v>1</v>
      </c>
      <c r="K235" s="625">
        <v>16.72</v>
      </c>
      <c r="L235" s="625">
        <v>16.72</v>
      </c>
      <c r="M235" s="53" t="s">
        <v>1317</v>
      </c>
      <c r="N235" s="629" t="s">
        <v>1584</v>
      </c>
    </row>
    <row r="236" spans="1:14" ht="15" hidden="1">
      <c r="A236" s="276">
        <v>46091</v>
      </c>
      <c r="B236" s="53" t="s">
        <v>1703</v>
      </c>
      <c r="C236" s="627">
        <v>82248</v>
      </c>
      <c r="D236" s="627" t="s">
        <v>1753</v>
      </c>
      <c r="E236" s="627">
        <v>130</v>
      </c>
      <c r="F236" s="627">
        <v>4010</v>
      </c>
      <c r="G236" s="627" t="s">
        <v>1754</v>
      </c>
      <c r="H236" s="627" t="s">
        <v>492</v>
      </c>
      <c r="J236" s="627">
        <v>1</v>
      </c>
      <c r="K236" s="627">
        <v>8.31</v>
      </c>
      <c r="L236" s="627">
        <v>8.31</v>
      </c>
      <c r="M236" s="53" t="s">
        <v>1317</v>
      </c>
      <c r="N236" s="629" t="s">
        <v>1584</v>
      </c>
    </row>
    <row r="237" spans="1:14" ht="15" hidden="1">
      <c r="A237" s="276">
        <v>46091</v>
      </c>
      <c r="B237" s="53" t="s">
        <v>1703</v>
      </c>
      <c r="C237" s="625">
        <v>84412</v>
      </c>
      <c r="D237" s="625" t="s">
        <v>1755</v>
      </c>
      <c r="E237" s="625">
        <v>70</v>
      </c>
      <c r="F237" s="625">
        <v>4010</v>
      </c>
      <c r="G237" s="625" t="s">
        <v>1756</v>
      </c>
      <c r="H237" s="625" t="s">
        <v>492</v>
      </c>
      <c r="J237" s="625">
        <v>1</v>
      </c>
      <c r="K237" s="625">
        <v>7.9</v>
      </c>
      <c r="L237" s="625">
        <v>7.9</v>
      </c>
      <c r="M237" s="53" t="s">
        <v>1317</v>
      </c>
      <c r="N237" s="629" t="s">
        <v>1584</v>
      </c>
    </row>
    <row r="238" spans="1:14" ht="15" hidden="1">
      <c r="A238" s="276">
        <v>46091</v>
      </c>
      <c r="B238" s="53" t="s">
        <v>1703</v>
      </c>
      <c r="C238" s="627">
        <v>83248</v>
      </c>
      <c r="D238" s="627" t="s">
        <v>1757</v>
      </c>
      <c r="E238" s="627">
        <v>150</v>
      </c>
      <c r="F238" s="627">
        <v>4010</v>
      </c>
      <c r="G238" s="627" t="s">
        <v>1758</v>
      </c>
      <c r="H238" s="627" t="s">
        <v>492</v>
      </c>
      <c r="J238" s="627">
        <v>1</v>
      </c>
      <c r="K238" s="627">
        <v>9.2799999999999994</v>
      </c>
      <c r="L238" s="627">
        <v>9.2799999999999994</v>
      </c>
      <c r="M238" s="53" t="s">
        <v>1317</v>
      </c>
      <c r="N238" s="629" t="s">
        <v>1584</v>
      </c>
    </row>
    <row r="239" spans="1:14" ht="15" hidden="1">
      <c r="A239" s="276">
        <v>46091</v>
      </c>
      <c r="B239" s="53" t="s">
        <v>1703</v>
      </c>
      <c r="C239" s="625">
        <v>81496</v>
      </c>
      <c r="D239" s="625" t="s">
        <v>1367</v>
      </c>
      <c r="E239" s="625">
        <v>100</v>
      </c>
      <c r="F239" s="625">
        <v>4010</v>
      </c>
      <c r="G239" s="625" t="s">
        <v>1759</v>
      </c>
      <c r="H239" s="625" t="s">
        <v>492</v>
      </c>
      <c r="J239" s="625">
        <v>1</v>
      </c>
      <c r="K239" s="625">
        <v>7.89</v>
      </c>
      <c r="L239" s="625">
        <v>7.89</v>
      </c>
      <c r="M239" s="53" t="s">
        <v>1317</v>
      </c>
      <c r="N239" s="629" t="s">
        <v>1584</v>
      </c>
    </row>
    <row r="240" spans="1:14" ht="15" hidden="1">
      <c r="A240" s="276">
        <v>46091</v>
      </c>
      <c r="B240" s="53" t="s">
        <v>1703</v>
      </c>
      <c r="C240" s="627">
        <v>82614</v>
      </c>
      <c r="D240" s="627" t="s">
        <v>1760</v>
      </c>
      <c r="E240" s="627">
        <v>130</v>
      </c>
      <c r="F240" s="627">
        <v>4010</v>
      </c>
      <c r="G240" s="627" t="s">
        <v>1761</v>
      </c>
      <c r="H240" s="627" t="s">
        <v>492</v>
      </c>
      <c r="J240" s="627">
        <v>1</v>
      </c>
      <c r="K240" s="627">
        <v>7.29</v>
      </c>
      <c r="L240" s="627">
        <v>7.29</v>
      </c>
      <c r="M240" s="53" t="s">
        <v>1317</v>
      </c>
      <c r="N240" s="629" t="s">
        <v>1584</v>
      </c>
    </row>
    <row r="241" spans="1:14" ht="15" hidden="1">
      <c r="A241" s="276">
        <v>46091</v>
      </c>
      <c r="B241" s="53" t="s">
        <v>1703</v>
      </c>
      <c r="C241" s="625">
        <v>83674</v>
      </c>
      <c r="D241" s="625" t="s">
        <v>1762</v>
      </c>
      <c r="E241" s="625">
        <v>120</v>
      </c>
      <c r="F241" s="625">
        <v>4010</v>
      </c>
      <c r="G241" s="625" t="s">
        <v>1763</v>
      </c>
      <c r="H241" s="625" t="s">
        <v>492</v>
      </c>
      <c r="J241" s="625">
        <v>1</v>
      </c>
      <c r="K241" s="625">
        <v>10.51</v>
      </c>
      <c r="L241" s="625">
        <v>10.51</v>
      </c>
      <c r="M241" s="53" t="s">
        <v>1317</v>
      </c>
      <c r="N241" s="629" t="s">
        <v>1584</v>
      </c>
    </row>
    <row r="242" spans="1:14" ht="15" hidden="1">
      <c r="A242" s="276">
        <v>46091</v>
      </c>
      <c r="B242" s="53" t="s">
        <v>1703</v>
      </c>
      <c r="C242" s="627">
        <v>59852</v>
      </c>
      <c r="D242" s="627" t="s">
        <v>1623</v>
      </c>
      <c r="E242" s="627">
        <v>80</v>
      </c>
      <c r="F242" s="627">
        <v>4010</v>
      </c>
      <c r="G242" s="627" t="s">
        <v>1764</v>
      </c>
      <c r="H242" s="627" t="s">
        <v>492</v>
      </c>
      <c r="J242" s="627">
        <v>1</v>
      </c>
      <c r="K242" s="627">
        <v>8.25</v>
      </c>
      <c r="L242" s="627">
        <v>8.25</v>
      </c>
      <c r="M242" s="53" t="s">
        <v>1317</v>
      </c>
      <c r="N242" s="629" t="s">
        <v>1584</v>
      </c>
    </row>
    <row r="243" spans="1:14" ht="15" hidden="1">
      <c r="A243" s="276">
        <v>46091</v>
      </c>
      <c r="B243" s="53" t="s">
        <v>1703</v>
      </c>
      <c r="C243" s="625">
        <v>83611</v>
      </c>
      <c r="D243" s="625" t="s">
        <v>1765</v>
      </c>
      <c r="E243" s="625">
        <v>120</v>
      </c>
      <c r="F243" s="625">
        <v>4010</v>
      </c>
      <c r="G243" s="625" t="s">
        <v>1766</v>
      </c>
      <c r="H243" s="625" t="s">
        <v>492</v>
      </c>
      <c r="J243" s="625">
        <v>1</v>
      </c>
      <c r="K243" s="625">
        <v>10.77</v>
      </c>
      <c r="L243" s="625">
        <v>10.77</v>
      </c>
      <c r="M243" s="53" t="s">
        <v>1317</v>
      </c>
      <c r="N243" s="629" t="s">
        <v>1584</v>
      </c>
    </row>
    <row r="244" spans="1:14" ht="15" hidden="1">
      <c r="A244" s="276">
        <v>46091</v>
      </c>
      <c r="B244" s="53" t="s">
        <v>1703</v>
      </c>
      <c r="C244" s="627">
        <v>84107</v>
      </c>
      <c r="D244" s="627" t="s">
        <v>1757</v>
      </c>
      <c r="E244" s="627">
        <v>120</v>
      </c>
      <c r="F244" s="627">
        <v>4010</v>
      </c>
      <c r="G244" s="627" t="s">
        <v>1767</v>
      </c>
      <c r="H244" s="627" t="s">
        <v>492</v>
      </c>
      <c r="J244" s="627">
        <v>1</v>
      </c>
      <c r="K244" s="627">
        <v>8.82</v>
      </c>
      <c r="L244" s="627">
        <v>8.82</v>
      </c>
      <c r="M244" s="53" t="s">
        <v>1317</v>
      </c>
      <c r="N244" s="629" t="s">
        <v>1584</v>
      </c>
    </row>
    <row r="245" spans="1:14" ht="15" hidden="1">
      <c r="A245" s="276">
        <v>46091</v>
      </c>
      <c r="B245" s="53" t="s">
        <v>1703</v>
      </c>
      <c r="C245" s="625">
        <v>83975</v>
      </c>
      <c r="D245" s="625" t="s">
        <v>1768</v>
      </c>
      <c r="E245" s="625">
        <v>100</v>
      </c>
      <c r="F245" s="625">
        <v>4010</v>
      </c>
      <c r="G245" s="625" t="s">
        <v>1769</v>
      </c>
      <c r="H245" s="625" t="s">
        <v>492</v>
      </c>
      <c r="J245" s="625">
        <v>1</v>
      </c>
      <c r="K245" s="625">
        <v>9.6999999999999993</v>
      </c>
      <c r="L245" s="625">
        <v>9.6999999999999993</v>
      </c>
      <c r="M245" s="53" t="s">
        <v>1317</v>
      </c>
      <c r="N245" s="629" t="s">
        <v>1584</v>
      </c>
    </row>
    <row r="246" spans="1:14" ht="15" hidden="1">
      <c r="A246" s="276">
        <v>46091</v>
      </c>
      <c r="B246" s="53" t="s">
        <v>1703</v>
      </c>
      <c r="C246" s="627">
        <v>65642</v>
      </c>
      <c r="D246" s="627" t="s">
        <v>1770</v>
      </c>
      <c r="E246" s="627">
        <v>120</v>
      </c>
      <c r="F246" s="627">
        <v>4010</v>
      </c>
      <c r="G246" s="627" t="s">
        <v>1771</v>
      </c>
      <c r="H246" s="627" t="s">
        <v>492</v>
      </c>
      <c r="J246" s="627">
        <v>1</v>
      </c>
      <c r="K246" s="627">
        <v>7.37</v>
      </c>
      <c r="L246" s="627">
        <v>7.37</v>
      </c>
      <c r="M246" s="53" t="s">
        <v>1317</v>
      </c>
      <c r="N246" s="629" t="s">
        <v>1584</v>
      </c>
    </row>
    <row r="247" spans="1:14" ht="15" hidden="1">
      <c r="A247" s="276">
        <v>46091</v>
      </c>
      <c r="B247" s="53" t="s">
        <v>1703</v>
      </c>
      <c r="C247" s="625">
        <v>47684</v>
      </c>
      <c r="D247" s="625" t="s">
        <v>1772</v>
      </c>
      <c r="E247" s="625">
        <v>120</v>
      </c>
      <c r="F247" s="625">
        <v>4010</v>
      </c>
      <c r="G247" s="625" t="s">
        <v>1773</v>
      </c>
      <c r="H247" s="625" t="s">
        <v>492</v>
      </c>
      <c r="J247" s="625">
        <v>1</v>
      </c>
      <c r="K247" s="625">
        <v>9.1300000000000008</v>
      </c>
      <c r="L247" s="625">
        <v>9.1300000000000008</v>
      </c>
      <c r="M247" s="53" t="s">
        <v>1317</v>
      </c>
      <c r="N247" s="629" t="s">
        <v>1584</v>
      </c>
    </row>
    <row r="248" spans="1:14" ht="15" hidden="1">
      <c r="A248" s="276">
        <v>46091</v>
      </c>
      <c r="B248" s="53" t="s">
        <v>1703</v>
      </c>
      <c r="C248" s="627">
        <v>83192</v>
      </c>
      <c r="D248" s="627" t="s">
        <v>1540</v>
      </c>
      <c r="E248" s="627">
        <v>140</v>
      </c>
      <c r="F248" s="627">
        <v>4010</v>
      </c>
      <c r="G248" s="627" t="s">
        <v>1774</v>
      </c>
      <c r="H248" s="627" t="s">
        <v>492</v>
      </c>
      <c r="J248" s="627">
        <v>1</v>
      </c>
      <c r="K248" s="627">
        <v>16.239999999999998</v>
      </c>
      <c r="L248" s="627">
        <v>16.239999999999998</v>
      </c>
      <c r="M248" s="53" t="s">
        <v>1317</v>
      </c>
      <c r="N248" s="629" t="s">
        <v>1584</v>
      </c>
    </row>
    <row r="249" spans="1:14" ht="15" hidden="1">
      <c r="A249" s="276">
        <v>46091</v>
      </c>
      <c r="B249" s="53" t="s">
        <v>1703</v>
      </c>
      <c r="C249" s="625">
        <v>80039</v>
      </c>
      <c r="D249" s="625" t="s">
        <v>1731</v>
      </c>
      <c r="E249" s="625" t="s">
        <v>1332</v>
      </c>
      <c r="F249" s="625">
        <v>4010</v>
      </c>
      <c r="G249" s="625" t="s">
        <v>1775</v>
      </c>
      <c r="H249" s="625" t="s">
        <v>492</v>
      </c>
      <c r="J249" s="625">
        <v>1</v>
      </c>
      <c r="K249" s="625">
        <v>13.49</v>
      </c>
      <c r="L249" s="625">
        <v>13.49</v>
      </c>
      <c r="M249" s="53" t="s">
        <v>1317</v>
      </c>
      <c r="N249" s="629" t="s">
        <v>1584</v>
      </c>
    </row>
    <row r="250" spans="1:14" ht="15" hidden="1">
      <c r="A250" s="276">
        <v>46091</v>
      </c>
      <c r="B250" s="53" t="s">
        <v>1703</v>
      </c>
      <c r="C250" s="627">
        <v>47684</v>
      </c>
      <c r="D250" s="627" t="s">
        <v>1772</v>
      </c>
      <c r="E250" s="627">
        <v>90</v>
      </c>
      <c r="F250" s="627">
        <v>4010</v>
      </c>
      <c r="G250" s="627" t="s">
        <v>1776</v>
      </c>
      <c r="H250" s="627" t="s">
        <v>492</v>
      </c>
      <c r="J250" s="627">
        <v>1</v>
      </c>
      <c r="K250" s="627">
        <v>9.1300000000000008</v>
      </c>
      <c r="L250" s="627">
        <v>9.1300000000000008</v>
      </c>
      <c r="M250" s="53" t="s">
        <v>1317</v>
      </c>
      <c r="N250" s="629" t="s">
        <v>1584</v>
      </c>
    </row>
    <row r="251" spans="1:14" ht="15" hidden="1">
      <c r="A251" s="276">
        <v>46091</v>
      </c>
      <c r="B251" s="53" t="s">
        <v>1703</v>
      </c>
      <c r="C251" s="625">
        <v>59852</v>
      </c>
      <c r="D251" s="625" t="s">
        <v>1777</v>
      </c>
      <c r="E251" s="625">
        <v>160</v>
      </c>
      <c r="F251" s="625">
        <v>4010</v>
      </c>
      <c r="G251" s="625" t="s">
        <v>1778</v>
      </c>
      <c r="H251" s="625" t="s">
        <v>492</v>
      </c>
      <c r="J251" s="625">
        <v>1</v>
      </c>
      <c r="K251" s="625">
        <v>8.6999999999999993</v>
      </c>
      <c r="L251" s="625">
        <v>8.6999999999999993</v>
      </c>
      <c r="M251" s="53" t="s">
        <v>1317</v>
      </c>
      <c r="N251" s="629" t="s">
        <v>1584</v>
      </c>
    </row>
    <row r="252" spans="1:14" ht="15" hidden="1">
      <c r="A252" s="276">
        <v>46091</v>
      </c>
      <c r="B252" s="53" t="s">
        <v>1703</v>
      </c>
      <c r="C252" s="627">
        <v>83502</v>
      </c>
      <c r="D252" s="627" t="s">
        <v>1779</v>
      </c>
      <c r="E252" s="627">
        <v>140</v>
      </c>
      <c r="F252" s="627">
        <v>4010</v>
      </c>
      <c r="G252" s="627" t="s">
        <v>1780</v>
      </c>
      <c r="H252" s="627" t="s">
        <v>492</v>
      </c>
      <c r="J252" s="627">
        <v>1</v>
      </c>
      <c r="K252" s="627">
        <v>4.54</v>
      </c>
      <c r="L252" s="627">
        <v>4.54</v>
      </c>
      <c r="M252" s="53" t="s">
        <v>1317</v>
      </c>
      <c r="N252" s="629" t="s">
        <v>1584</v>
      </c>
    </row>
    <row r="253" spans="1:14" ht="15" hidden="1">
      <c r="A253" s="276">
        <v>46091</v>
      </c>
      <c r="B253" s="53" t="s">
        <v>1703</v>
      </c>
      <c r="C253" s="625">
        <v>81339</v>
      </c>
      <c r="D253" s="625" t="s">
        <v>1781</v>
      </c>
      <c r="E253" s="625">
        <v>120</v>
      </c>
      <c r="F253" s="625">
        <v>4010</v>
      </c>
      <c r="G253" s="625" t="s">
        <v>1782</v>
      </c>
      <c r="H253" s="625" t="s">
        <v>492</v>
      </c>
      <c r="J253" s="625">
        <v>1</v>
      </c>
      <c r="K253" s="625">
        <v>6.77</v>
      </c>
      <c r="L253" s="625">
        <v>6.77</v>
      </c>
      <c r="M253" s="53" t="s">
        <v>1317</v>
      </c>
      <c r="N253" s="629" t="s">
        <v>1584</v>
      </c>
    </row>
    <row r="254" spans="1:14" ht="15" hidden="1">
      <c r="A254" s="276">
        <v>46091</v>
      </c>
      <c r="B254" s="53" t="s">
        <v>1703</v>
      </c>
      <c r="C254" s="627">
        <v>83580</v>
      </c>
      <c r="D254" s="627" t="s">
        <v>1473</v>
      </c>
      <c r="E254" s="627">
        <v>90</v>
      </c>
      <c r="F254" s="627">
        <v>4010</v>
      </c>
      <c r="G254" s="627" t="s">
        <v>1783</v>
      </c>
      <c r="H254" s="627" t="s">
        <v>492</v>
      </c>
      <c r="J254" s="627">
        <v>2</v>
      </c>
      <c r="K254" s="627">
        <v>11.55</v>
      </c>
      <c r="L254" s="627">
        <v>23.1</v>
      </c>
      <c r="M254" s="53" t="s">
        <v>1317</v>
      </c>
      <c r="N254" s="629" t="s">
        <v>1584</v>
      </c>
    </row>
    <row r="255" spans="1:14" ht="15" hidden="1">
      <c r="A255" s="276">
        <v>46091</v>
      </c>
      <c r="B255" s="53" t="s">
        <v>1703</v>
      </c>
      <c r="C255" s="625">
        <v>83974</v>
      </c>
      <c r="D255" s="625" t="s">
        <v>1361</v>
      </c>
      <c r="E255" s="625" t="s">
        <v>1526</v>
      </c>
      <c r="F255" s="625">
        <v>4010</v>
      </c>
      <c r="G255" s="625" t="s">
        <v>1784</v>
      </c>
      <c r="H255" s="625" t="s">
        <v>492</v>
      </c>
      <c r="J255" s="625">
        <v>1</v>
      </c>
      <c r="K255" s="625">
        <v>32.92</v>
      </c>
      <c r="L255" s="625">
        <v>32.92</v>
      </c>
      <c r="M255" s="53" t="s">
        <v>1317</v>
      </c>
      <c r="N255" s="629" t="s">
        <v>1584</v>
      </c>
    </row>
    <row r="256" spans="1:14" ht="15" hidden="1">
      <c r="A256" s="276">
        <v>46091</v>
      </c>
      <c r="B256" s="53" t="s">
        <v>1703</v>
      </c>
      <c r="C256" s="627">
        <v>84130</v>
      </c>
      <c r="D256" s="627" t="s">
        <v>1367</v>
      </c>
      <c r="E256" s="627">
        <v>130</v>
      </c>
      <c r="F256" s="627">
        <v>4010</v>
      </c>
      <c r="G256" s="627" t="s">
        <v>1785</v>
      </c>
      <c r="H256" s="627" t="s">
        <v>492</v>
      </c>
      <c r="J256" s="627">
        <v>1</v>
      </c>
      <c r="K256" s="627">
        <v>8.36</v>
      </c>
      <c r="L256" s="627">
        <v>8.36</v>
      </c>
      <c r="M256" s="53" t="s">
        <v>1317</v>
      </c>
      <c r="N256" s="629" t="s">
        <v>1584</v>
      </c>
    </row>
    <row r="257" spans="1:14" ht="15" hidden="1">
      <c r="A257" s="276">
        <v>46091</v>
      </c>
      <c r="B257" s="53" t="s">
        <v>1703</v>
      </c>
      <c r="C257" s="625">
        <v>67377</v>
      </c>
      <c r="D257" s="625" t="s">
        <v>1519</v>
      </c>
      <c r="E257" s="625">
        <v>100</v>
      </c>
      <c r="F257" s="625">
        <v>4010</v>
      </c>
      <c r="G257" s="625" t="s">
        <v>1786</v>
      </c>
      <c r="H257" s="625" t="s">
        <v>492</v>
      </c>
      <c r="J257" s="625">
        <v>1</v>
      </c>
      <c r="K257" s="625">
        <v>4.13</v>
      </c>
      <c r="L257" s="625">
        <v>4.13</v>
      </c>
      <c r="M257" s="53" t="s">
        <v>1317</v>
      </c>
      <c r="N257" s="629" t="s">
        <v>1584</v>
      </c>
    </row>
    <row r="258" spans="1:14" ht="15" hidden="1">
      <c r="A258" s="276">
        <v>46091</v>
      </c>
      <c r="B258" s="53" t="s">
        <v>1703</v>
      </c>
      <c r="C258" s="627">
        <v>68119</v>
      </c>
      <c r="D258" s="627" t="s">
        <v>1787</v>
      </c>
      <c r="E258" s="627">
        <v>140</v>
      </c>
      <c r="F258" s="627">
        <v>4010</v>
      </c>
      <c r="G258" s="627" t="s">
        <v>1788</v>
      </c>
      <c r="H258" s="627" t="s">
        <v>492</v>
      </c>
      <c r="J258" s="627">
        <v>1</v>
      </c>
      <c r="K258" s="627">
        <v>4.5</v>
      </c>
      <c r="L258" s="627">
        <v>4.5</v>
      </c>
      <c r="M258" s="53" t="s">
        <v>1317</v>
      </c>
      <c r="N258" s="629" t="s">
        <v>1584</v>
      </c>
    </row>
    <row r="259" spans="1:14" ht="15" hidden="1">
      <c r="A259" s="276">
        <v>46091</v>
      </c>
      <c r="B259" s="53" t="s">
        <v>1703</v>
      </c>
      <c r="C259" s="625">
        <v>84003</v>
      </c>
      <c r="D259" s="625" t="s">
        <v>1361</v>
      </c>
      <c r="E259" s="625">
        <v>80</v>
      </c>
      <c r="F259" s="625">
        <v>4010</v>
      </c>
      <c r="G259" s="625" t="s">
        <v>1789</v>
      </c>
      <c r="H259" s="625" t="s">
        <v>492</v>
      </c>
      <c r="J259" s="625">
        <v>1</v>
      </c>
      <c r="K259" s="625">
        <v>29.71</v>
      </c>
      <c r="L259" s="625">
        <v>29.71</v>
      </c>
      <c r="M259" s="53" t="s">
        <v>1317</v>
      </c>
      <c r="N259" s="629" t="s">
        <v>1584</v>
      </c>
    </row>
    <row r="260" spans="1:14" ht="15" hidden="1">
      <c r="A260" s="276">
        <v>46091</v>
      </c>
      <c r="B260" s="53" t="s">
        <v>1703</v>
      </c>
      <c r="C260" s="627">
        <v>84330</v>
      </c>
      <c r="D260" s="627" t="s">
        <v>1790</v>
      </c>
      <c r="E260" s="627">
        <v>75</v>
      </c>
      <c r="F260" s="627">
        <v>4010</v>
      </c>
      <c r="G260" s="627" t="s">
        <v>1791</v>
      </c>
      <c r="H260" s="627" t="s">
        <v>492</v>
      </c>
      <c r="J260" s="627">
        <v>1</v>
      </c>
      <c r="K260" s="627">
        <v>24.98</v>
      </c>
      <c r="L260" s="627">
        <v>24.98</v>
      </c>
      <c r="M260" s="53" t="s">
        <v>1317</v>
      </c>
      <c r="N260" s="629" t="s">
        <v>1584</v>
      </c>
    </row>
    <row r="261" spans="1:14" ht="15" hidden="1">
      <c r="A261" s="276">
        <v>46091</v>
      </c>
      <c r="B261" s="53" t="s">
        <v>1703</v>
      </c>
      <c r="C261" s="625">
        <v>80297</v>
      </c>
      <c r="D261" s="625">
        <v>26</v>
      </c>
      <c r="E261" s="625" t="s">
        <v>1526</v>
      </c>
      <c r="F261" s="625">
        <v>4010</v>
      </c>
      <c r="G261" s="625" t="s">
        <v>1792</v>
      </c>
      <c r="H261" s="625" t="s">
        <v>492</v>
      </c>
      <c r="J261" s="625">
        <v>1</v>
      </c>
      <c r="K261" s="625">
        <v>11.81</v>
      </c>
      <c r="L261" s="625">
        <v>11.81</v>
      </c>
      <c r="M261" s="53" t="s">
        <v>1317</v>
      </c>
      <c r="N261" s="629" t="s">
        <v>1584</v>
      </c>
    </row>
    <row r="262" spans="1:14" ht="15" hidden="1">
      <c r="A262" s="276">
        <v>46091</v>
      </c>
      <c r="B262" s="53" t="s">
        <v>1703</v>
      </c>
      <c r="C262" s="627">
        <v>81339</v>
      </c>
      <c r="D262" s="627" t="s">
        <v>1793</v>
      </c>
      <c r="E262" s="627">
        <v>90</v>
      </c>
      <c r="F262" s="627">
        <v>4010</v>
      </c>
      <c r="G262" s="627" t="s">
        <v>1794</v>
      </c>
      <c r="H262" s="627" t="s">
        <v>492</v>
      </c>
      <c r="J262" s="627">
        <v>1</v>
      </c>
      <c r="K262" s="627">
        <v>9.82</v>
      </c>
      <c r="L262" s="627">
        <v>9.82</v>
      </c>
      <c r="M262" s="53" t="s">
        <v>1317</v>
      </c>
      <c r="N262" s="629" t="s">
        <v>1584</v>
      </c>
    </row>
    <row r="263" spans="1:14" ht="15" hidden="1">
      <c r="A263" s="276">
        <v>46091</v>
      </c>
      <c r="B263" s="53" t="s">
        <v>1703</v>
      </c>
      <c r="C263" s="625">
        <v>68048</v>
      </c>
      <c r="D263" s="625" t="s">
        <v>1376</v>
      </c>
      <c r="E263" s="625">
        <v>70</v>
      </c>
      <c r="F263" s="625">
        <v>4010</v>
      </c>
      <c r="G263" s="625" t="s">
        <v>1795</v>
      </c>
      <c r="H263" s="625" t="s">
        <v>492</v>
      </c>
      <c r="J263" s="625">
        <v>1</v>
      </c>
      <c r="K263" s="625">
        <v>4.37</v>
      </c>
      <c r="L263" s="625">
        <v>4.37</v>
      </c>
      <c r="M263" s="53" t="s">
        <v>1317</v>
      </c>
      <c r="N263" s="629" t="s">
        <v>1584</v>
      </c>
    </row>
    <row r="264" spans="1:14" ht="15" hidden="1">
      <c r="A264" s="276">
        <v>46091</v>
      </c>
      <c r="B264" s="53" t="s">
        <v>1703</v>
      </c>
      <c r="C264" s="627">
        <v>84318</v>
      </c>
      <c r="D264" s="627" t="s">
        <v>1796</v>
      </c>
      <c r="E264" s="627" t="s">
        <v>399</v>
      </c>
      <c r="F264" s="627">
        <v>4010</v>
      </c>
      <c r="G264" s="627" t="s">
        <v>1797</v>
      </c>
      <c r="H264" s="627" t="s">
        <v>492</v>
      </c>
      <c r="J264" s="627">
        <v>1</v>
      </c>
      <c r="K264" s="627">
        <v>19.57</v>
      </c>
      <c r="L264" s="627">
        <v>19.57</v>
      </c>
      <c r="M264" s="53" t="s">
        <v>1317</v>
      </c>
      <c r="N264" s="629" t="s">
        <v>1584</v>
      </c>
    </row>
    <row r="265" spans="1:14" ht="15" hidden="1">
      <c r="A265" s="276">
        <v>46091</v>
      </c>
      <c r="B265" s="53" t="s">
        <v>1703</v>
      </c>
      <c r="C265" s="625">
        <v>83622</v>
      </c>
      <c r="D265" s="625" t="s">
        <v>1623</v>
      </c>
      <c r="E265" s="625">
        <v>70</v>
      </c>
      <c r="F265" s="625">
        <v>4010</v>
      </c>
      <c r="G265" s="625" t="s">
        <v>1798</v>
      </c>
      <c r="H265" s="625" t="s">
        <v>492</v>
      </c>
      <c r="J265" s="625">
        <v>1</v>
      </c>
      <c r="K265" s="625">
        <v>6.24</v>
      </c>
      <c r="L265" s="625">
        <v>6.24</v>
      </c>
      <c r="M265" s="53" t="s">
        <v>1317</v>
      </c>
      <c r="N265" s="629" t="s">
        <v>1584</v>
      </c>
    </row>
    <row r="266" spans="1:14" ht="15" hidden="1">
      <c r="A266" s="276">
        <v>46091</v>
      </c>
      <c r="B266" s="53" t="s">
        <v>1703</v>
      </c>
      <c r="C266" s="627">
        <v>80859</v>
      </c>
      <c r="D266" s="627" t="s">
        <v>1799</v>
      </c>
      <c r="E266" s="627">
        <v>90</v>
      </c>
      <c r="F266" s="627">
        <v>4010</v>
      </c>
      <c r="G266" s="627" t="s">
        <v>1800</v>
      </c>
      <c r="H266" s="627" t="s">
        <v>492</v>
      </c>
      <c r="J266" s="627">
        <v>1</v>
      </c>
      <c r="K266" s="627">
        <v>12.32</v>
      </c>
      <c r="L266" s="627">
        <v>12.32</v>
      </c>
      <c r="M266" s="53" t="s">
        <v>1317</v>
      </c>
      <c r="N266" s="629" t="s">
        <v>1584</v>
      </c>
    </row>
    <row r="267" spans="1:14" ht="15" hidden="1">
      <c r="A267" s="276">
        <v>46091</v>
      </c>
      <c r="B267" s="53" t="s">
        <v>1703</v>
      </c>
      <c r="C267" s="625">
        <v>80859</v>
      </c>
      <c r="D267" s="625" t="s">
        <v>1744</v>
      </c>
      <c r="E267" s="625">
        <v>100</v>
      </c>
      <c r="F267" s="625">
        <v>4010</v>
      </c>
      <c r="G267" s="625" t="s">
        <v>1801</v>
      </c>
      <c r="H267" s="625" t="s">
        <v>492</v>
      </c>
      <c r="J267" s="625">
        <v>1</v>
      </c>
      <c r="K267" s="625">
        <v>12.32</v>
      </c>
      <c r="L267" s="625">
        <v>12.32</v>
      </c>
      <c r="M267" s="53" t="s">
        <v>1317</v>
      </c>
      <c r="N267" s="629" t="s">
        <v>1584</v>
      </c>
    </row>
    <row r="268" spans="1:14" ht="15" hidden="1">
      <c r="A268" s="276">
        <v>46091</v>
      </c>
      <c r="B268" s="53" t="s">
        <v>1703</v>
      </c>
      <c r="C268" s="627">
        <v>83973</v>
      </c>
      <c r="D268" s="627" t="s">
        <v>1802</v>
      </c>
      <c r="E268" s="627">
        <v>90</v>
      </c>
      <c r="F268" s="627">
        <v>4010</v>
      </c>
      <c r="G268" s="627" t="s">
        <v>1803</v>
      </c>
      <c r="H268" s="627" t="s">
        <v>492</v>
      </c>
      <c r="J268" s="627">
        <v>1</v>
      </c>
      <c r="K268" s="627">
        <v>7.16</v>
      </c>
      <c r="L268" s="627">
        <v>7.16</v>
      </c>
      <c r="M268" s="53" t="s">
        <v>1317</v>
      </c>
      <c r="N268" s="629" t="s">
        <v>1584</v>
      </c>
    </row>
    <row r="269" spans="1:14" ht="15" hidden="1">
      <c r="A269" s="276">
        <v>46091</v>
      </c>
      <c r="B269" s="53" t="s">
        <v>1703</v>
      </c>
      <c r="C269" s="625">
        <v>84038</v>
      </c>
      <c r="D269" s="625" t="s">
        <v>1804</v>
      </c>
      <c r="E269" s="625" t="s">
        <v>246</v>
      </c>
      <c r="F269" s="625">
        <v>4010</v>
      </c>
      <c r="G269" s="625" t="s">
        <v>1805</v>
      </c>
      <c r="H269" s="625" t="s">
        <v>492</v>
      </c>
      <c r="J269" s="625">
        <v>1</v>
      </c>
      <c r="K269" s="625">
        <v>6.38</v>
      </c>
      <c r="L269" s="625">
        <v>6.38</v>
      </c>
      <c r="M269" s="53" t="s">
        <v>1317</v>
      </c>
      <c r="N269" s="629" t="s">
        <v>1584</v>
      </c>
    </row>
    <row r="270" spans="1:14" ht="15" hidden="1">
      <c r="A270" s="276">
        <v>46091</v>
      </c>
      <c r="B270" s="53" t="s">
        <v>1703</v>
      </c>
      <c r="C270" s="627">
        <v>83575</v>
      </c>
      <c r="D270" s="627" t="s">
        <v>1473</v>
      </c>
      <c r="E270" s="627" t="s">
        <v>399</v>
      </c>
      <c r="F270" s="627">
        <v>4010</v>
      </c>
      <c r="G270" s="627" t="s">
        <v>1806</v>
      </c>
      <c r="H270" s="627" t="s">
        <v>492</v>
      </c>
      <c r="J270" s="627">
        <v>1</v>
      </c>
      <c r="K270" s="627">
        <v>15.48</v>
      </c>
      <c r="L270" s="627">
        <v>15.48</v>
      </c>
      <c r="M270" s="53" t="s">
        <v>1317</v>
      </c>
      <c r="N270" s="629" t="s">
        <v>1584</v>
      </c>
    </row>
    <row r="271" spans="1:14" ht="15" hidden="1">
      <c r="A271" s="276">
        <v>46091</v>
      </c>
      <c r="B271" s="53" t="s">
        <v>1703</v>
      </c>
      <c r="C271" s="625">
        <v>67501</v>
      </c>
      <c r="D271" s="625">
        <v>11</v>
      </c>
      <c r="E271" s="625">
        <v>140</v>
      </c>
      <c r="F271" s="625">
        <v>4010</v>
      </c>
      <c r="G271" s="625" t="s">
        <v>1807</v>
      </c>
      <c r="H271" s="625" t="s">
        <v>492</v>
      </c>
      <c r="J271" s="625">
        <v>1</v>
      </c>
      <c r="K271" s="625">
        <v>11.12</v>
      </c>
      <c r="L271" s="625">
        <v>11.12</v>
      </c>
      <c r="M271" s="53" t="s">
        <v>1317</v>
      </c>
      <c r="N271" s="629" t="s">
        <v>1584</v>
      </c>
    </row>
    <row r="272" spans="1:14" ht="15" hidden="1">
      <c r="A272" s="276">
        <v>46091</v>
      </c>
      <c r="B272" s="53" t="s">
        <v>1703</v>
      </c>
      <c r="C272" s="627">
        <v>47052</v>
      </c>
      <c r="D272" s="627" t="s">
        <v>1808</v>
      </c>
      <c r="E272" s="627">
        <v>120</v>
      </c>
      <c r="F272" s="627">
        <v>4010</v>
      </c>
      <c r="G272" s="627" t="s">
        <v>1809</v>
      </c>
      <c r="H272" s="627" t="s">
        <v>492</v>
      </c>
      <c r="J272" s="627">
        <v>1</v>
      </c>
      <c r="K272" s="627">
        <v>8.09</v>
      </c>
      <c r="L272" s="627">
        <v>8.09</v>
      </c>
      <c r="M272" s="53" t="s">
        <v>1317</v>
      </c>
      <c r="N272" s="629" t="s">
        <v>1584</v>
      </c>
    </row>
    <row r="273" spans="1:20" ht="15" hidden="1">
      <c r="A273" s="276">
        <v>46092</v>
      </c>
      <c r="B273" s="53" t="s">
        <v>1810</v>
      </c>
      <c r="C273" s="625">
        <v>83613</v>
      </c>
      <c r="D273" s="625" t="s">
        <v>1811</v>
      </c>
      <c r="E273" s="625" t="s">
        <v>246</v>
      </c>
      <c r="F273" s="625">
        <v>4010</v>
      </c>
      <c r="G273" s="625" t="s">
        <v>1484</v>
      </c>
      <c r="H273" s="625" t="s">
        <v>492</v>
      </c>
      <c r="J273" s="625">
        <v>8</v>
      </c>
      <c r="K273" s="625">
        <v>38.869999999999997</v>
      </c>
      <c r="L273" s="625">
        <v>310.95999999999998</v>
      </c>
      <c r="M273" s="53" t="s">
        <v>1485</v>
      </c>
      <c r="N273" s="629" t="s">
        <v>1812</v>
      </c>
    </row>
    <row r="274" spans="1:20" ht="15" hidden="1">
      <c r="A274" s="276">
        <v>46092</v>
      </c>
      <c r="B274" s="53" t="s">
        <v>1810</v>
      </c>
      <c r="C274" s="627">
        <v>37028</v>
      </c>
      <c r="D274" s="627" t="s">
        <v>1813</v>
      </c>
      <c r="E274" s="627">
        <v>120</v>
      </c>
      <c r="F274" s="627">
        <v>4010</v>
      </c>
      <c r="G274" s="627" t="s">
        <v>1814</v>
      </c>
      <c r="H274" s="627" t="s">
        <v>492</v>
      </c>
      <c r="J274" s="627">
        <v>3</v>
      </c>
      <c r="K274" s="627">
        <v>8.16</v>
      </c>
      <c r="L274" s="627">
        <v>24.48</v>
      </c>
      <c r="M274" s="53" t="s">
        <v>1485</v>
      </c>
      <c r="N274" s="629" t="s">
        <v>1815</v>
      </c>
    </row>
    <row r="275" spans="1:20" ht="15" hidden="1">
      <c r="A275" s="276">
        <v>46092</v>
      </c>
      <c r="B275" s="53" t="s">
        <v>1810</v>
      </c>
      <c r="C275" s="625">
        <v>37028</v>
      </c>
      <c r="D275" s="625" t="s">
        <v>1813</v>
      </c>
      <c r="E275" s="625">
        <v>120</v>
      </c>
      <c r="F275" s="625">
        <v>4010</v>
      </c>
      <c r="G275" s="625" t="s">
        <v>1814</v>
      </c>
      <c r="H275" s="625" t="s">
        <v>492</v>
      </c>
      <c r="J275" s="625">
        <v>3</v>
      </c>
      <c r="K275" s="625">
        <v>8.16</v>
      </c>
      <c r="L275" s="625">
        <v>24.48</v>
      </c>
      <c r="M275" s="53" t="s">
        <v>1485</v>
      </c>
      <c r="N275" s="629" t="s">
        <v>1816</v>
      </c>
    </row>
    <row r="276" spans="1:20" ht="15" hidden="1">
      <c r="A276" s="276">
        <v>46092</v>
      </c>
      <c r="B276" s="53" t="s">
        <v>1810</v>
      </c>
      <c r="C276" s="627">
        <v>82115</v>
      </c>
      <c r="D276" s="627" t="s">
        <v>1817</v>
      </c>
      <c r="E276" s="627" t="s">
        <v>399</v>
      </c>
      <c r="F276" s="627">
        <v>4010</v>
      </c>
      <c r="G276" s="627" t="s">
        <v>1818</v>
      </c>
      <c r="H276" s="627" t="s">
        <v>492</v>
      </c>
      <c r="I276" s="638">
        <v>1</v>
      </c>
      <c r="J276" s="627">
        <v>36</v>
      </c>
      <c r="K276" s="627">
        <v>13.63</v>
      </c>
      <c r="L276" s="627">
        <v>490.68</v>
      </c>
      <c r="M276" s="53" t="s">
        <v>1485</v>
      </c>
      <c r="N276" s="629" t="s">
        <v>1819</v>
      </c>
    </row>
    <row r="277" spans="1:20" ht="15" hidden="1">
      <c r="A277" s="276">
        <v>46092</v>
      </c>
      <c r="B277" s="53" t="s">
        <v>1820</v>
      </c>
      <c r="C277" s="625">
        <v>84090</v>
      </c>
      <c r="D277" s="625" t="s">
        <v>1821</v>
      </c>
      <c r="E277" s="625">
        <v>130</v>
      </c>
      <c r="F277" s="625">
        <v>4010</v>
      </c>
      <c r="G277" s="625" t="s">
        <v>1822</v>
      </c>
      <c r="H277" s="625" t="s">
        <v>492</v>
      </c>
      <c r="I277" s="639">
        <v>1</v>
      </c>
      <c r="J277" s="627">
        <v>-1</v>
      </c>
      <c r="K277" s="637">
        <v>7.55</v>
      </c>
      <c r="L277" s="627">
        <v>-7.55</v>
      </c>
      <c r="M277" s="53" t="s">
        <v>1823</v>
      </c>
    </row>
    <row r="278" spans="1:20" ht="15" hidden="1">
      <c r="A278" s="276">
        <v>46092</v>
      </c>
      <c r="B278" s="53" t="s">
        <v>1824</v>
      </c>
      <c r="C278" s="625">
        <v>82952</v>
      </c>
      <c r="D278" s="625" t="s">
        <v>1825</v>
      </c>
      <c r="E278" s="625">
        <v>120</v>
      </c>
      <c r="F278" s="625">
        <v>4010</v>
      </c>
      <c r="G278" s="625" t="s">
        <v>1471</v>
      </c>
      <c r="H278" s="625" t="s">
        <v>492</v>
      </c>
      <c r="I278" s="638">
        <v>1</v>
      </c>
      <c r="J278" s="625">
        <v>6</v>
      </c>
      <c r="K278" s="625">
        <v>9.1199999999999992</v>
      </c>
      <c r="L278" s="625">
        <v>54.72</v>
      </c>
      <c r="M278" s="53" t="s">
        <v>1317</v>
      </c>
      <c r="N278" s="629" t="s">
        <v>1318</v>
      </c>
    </row>
    <row r="279" spans="1:20" ht="15" hidden="1">
      <c r="A279" s="276">
        <v>46092</v>
      </c>
      <c r="B279" s="53" t="s">
        <v>1824</v>
      </c>
      <c r="C279" s="627">
        <v>44403</v>
      </c>
      <c r="D279" s="627" t="s">
        <v>1826</v>
      </c>
      <c r="E279" s="627" t="s">
        <v>246</v>
      </c>
      <c r="F279" s="627">
        <v>4010</v>
      </c>
      <c r="G279" s="627" t="s">
        <v>1827</v>
      </c>
      <c r="H279" s="627" t="s">
        <v>492</v>
      </c>
      <c r="I279" s="638">
        <v>-6</v>
      </c>
      <c r="J279" s="627">
        <v>31</v>
      </c>
      <c r="K279" s="627">
        <v>10.47</v>
      </c>
      <c r="L279" s="627">
        <v>324.57</v>
      </c>
      <c r="M279" s="53" t="s">
        <v>1317</v>
      </c>
      <c r="N279" s="629" t="s">
        <v>1318</v>
      </c>
      <c r="O279" s="638"/>
      <c r="P279" s="638"/>
      <c r="Q279" s="638"/>
      <c r="R279" s="638"/>
      <c r="S279" s="638"/>
      <c r="T279" s="643"/>
    </row>
    <row r="280" spans="1:20" ht="15" hidden="1">
      <c r="A280" s="276">
        <v>46092</v>
      </c>
      <c r="B280" s="53" t="s">
        <v>1824</v>
      </c>
      <c r="C280" s="625">
        <v>50265</v>
      </c>
      <c r="D280" s="625" t="s">
        <v>1344</v>
      </c>
      <c r="E280" s="625" t="s">
        <v>399</v>
      </c>
      <c r="F280" s="625">
        <v>4010</v>
      </c>
      <c r="G280" s="625" t="s">
        <v>1345</v>
      </c>
      <c r="H280" s="625" t="s">
        <v>492</v>
      </c>
      <c r="J280" s="625">
        <v>21</v>
      </c>
      <c r="K280" s="625">
        <v>5.63</v>
      </c>
      <c r="L280" s="625">
        <v>118.23</v>
      </c>
      <c r="M280" s="53" t="s">
        <v>1317</v>
      </c>
      <c r="N280" s="629" t="s">
        <v>1318</v>
      </c>
    </row>
    <row r="281" spans="1:20" ht="15" hidden="1">
      <c r="A281" s="276">
        <v>46092</v>
      </c>
      <c r="B281" s="53" t="s">
        <v>1824</v>
      </c>
      <c r="C281" s="627">
        <v>80039</v>
      </c>
      <c r="D281" s="627" t="s">
        <v>1585</v>
      </c>
      <c r="E281" s="627" t="s">
        <v>1368</v>
      </c>
      <c r="F281" s="627">
        <v>4010</v>
      </c>
      <c r="G281" s="627" t="s">
        <v>1828</v>
      </c>
      <c r="H281" s="627" t="s">
        <v>492</v>
      </c>
      <c r="J281" s="627">
        <v>11</v>
      </c>
      <c r="K281" s="627">
        <v>10.73</v>
      </c>
      <c r="L281" s="627">
        <v>118.03</v>
      </c>
      <c r="M281" s="53" t="s">
        <v>1317</v>
      </c>
      <c r="N281" s="629" t="s">
        <v>1318</v>
      </c>
    </row>
    <row r="282" spans="1:20" ht="15" hidden="1">
      <c r="A282" s="276">
        <v>46093</v>
      </c>
      <c r="B282" s="53" t="s">
        <v>1829</v>
      </c>
      <c r="C282" s="625">
        <v>67377</v>
      </c>
      <c r="D282" s="625" t="s">
        <v>1367</v>
      </c>
      <c r="E282" s="625">
        <v>120</v>
      </c>
      <c r="F282" s="625">
        <v>4010</v>
      </c>
      <c r="G282" s="625" t="s">
        <v>1830</v>
      </c>
      <c r="H282" s="625" t="s">
        <v>492</v>
      </c>
      <c r="J282" s="625">
        <v>9</v>
      </c>
      <c r="K282" s="625">
        <v>3.56</v>
      </c>
      <c r="L282" s="625">
        <v>32.04</v>
      </c>
      <c r="M282" s="53" t="s">
        <v>1485</v>
      </c>
      <c r="N282" s="629" t="s">
        <v>1831</v>
      </c>
    </row>
    <row r="283" spans="1:20" ht="15" hidden="1">
      <c r="A283" s="276">
        <v>46093</v>
      </c>
      <c r="B283" s="53" t="s">
        <v>1829</v>
      </c>
      <c r="C283" s="627">
        <v>83509</v>
      </c>
      <c r="D283" s="627" t="s">
        <v>1367</v>
      </c>
      <c r="E283" s="627">
        <v>130</v>
      </c>
      <c r="F283" s="627">
        <v>4010</v>
      </c>
      <c r="G283" s="627" t="s">
        <v>1832</v>
      </c>
      <c r="H283" s="627" t="s">
        <v>492</v>
      </c>
      <c r="J283" s="627">
        <v>6</v>
      </c>
      <c r="K283" s="627">
        <v>23.95</v>
      </c>
      <c r="L283" s="627">
        <v>143.69999999999999</v>
      </c>
      <c r="M283" s="53" t="s">
        <v>1485</v>
      </c>
      <c r="N283" s="629" t="s">
        <v>1833</v>
      </c>
    </row>
    <row r="284" spans="1:20" ht="15" hidden="1">
      <c r="A284" s="276">
        <v>46093</v>
      </c>
      <c r="B284" s="53" t="s">
        <v>1829</v>
      </c>
      <c r="C284" s="625">
        <v>84175</v>
      </c>
      <c r="D284" s="625" t="s">
        <v>1834</v>
      </c>
      <c r="E284" s="625" t="s">
        <v>1332</v>
      </c>
      <c r="F284" s="625">
        <v>4010</v>
      </c>
      <c r="G284" s="625" t="s">
        <v>1835</v>
      </c>
      <c r="H284" s="625" t="s">
        <v>492</v>
      </c>
      <c r="J284" s="625">
        <v>9</v>
      </c>
      <c r="K284" s="625">
        <v>39.5</v>
      </c>
      <c r="L284" s="625">
        <v>355.5</v>
      </c>
      <c r="M284" s="53" t="s">
        <v>1485</v>
      </c>
      <c r="N284" s="629" t="s">
        <v>1836</v>
      </c>
    </row>
    <row r="285" spans="1:20" ht="15" hidden="1">
      <c r="A285" s="276">
        <v>46093</v>
      </c>
      <c r="B285" s="53" t="s">
        <v>1837</v>
      </c>
      <c r="C285" s="625">
        <v>83289</v>
      </c>
      <c r="D285" s="625" t="s">
        <v>1444</v>
      </c>
      <c r="E285" s="625">
        <v>150</v>
      </c>
      <c r="F285" s="625">
        <v>4010</v>
      </c>
      <c r="G285" s="625" t="s">
        <v>1838</v>
      </c>
      <c r="H285" s="625" t="s">
        <v>492</v>
      </c>
      <c r="J285" s="625">
        <v>1</v>
      </c>
      <c r="K285" s="625">
        <v>11.88</v>
      </c>
      <c r="L285" s="625">
        <v>11.88</v>
      </c>
      <c r="M285" s="53" t="s">
        <v>1317</v>
      </c>
      <c r="N285" s="629" t="s">
        <v>1839</v>
      </c>
    </row>
    <row r="286" spans="1:20" ht="15" hidden="1">
      <c r="A286" s="276">
        <v>46093</v>
      </c>
      <c r="B286" s="53" t="s">
        <v>1837</v>
      </c>
      <c r="C286" s="627">
        <v>82675</v>
      </c>
      <c r="D286" s="627" t="s">
        <v>1840</v>
      </c>
      <c r="E286" s="627">
        <v>85</v>
      </c>
      <c r="F286" s="627">
        <v>4010</v>
      </c>
      <c r="G286" s="627" t="s">
        <v>1841</v>
      </c>
      <c r="H286" s="627" t="s">
        <v>492</v>
      </c>
      <c r="J286" s="627">
        <v>1</v>
      </c>
      <c r="K286" s="627">
        <v>5.21</v>
      </c>
      <c r="L286" s="627">
        <v>5.21</v>
      </c>
      <c r="M286" s="53" t="s">
        <v>1317</v>
      </c>
      <c r="N286" s="629" t="s">
        <v>1839</v>
      </c>
    </row>
    <row r="287" spans="1:20" ht="15" hidden="1">
      <c r="A287" s="276">
        <v>46093</v>
      </c>
      <c r="B287" s="53" t="s">
        <v>1837</v>
      </c>
      <c r="C287" s="625">
        <v>81551</v>
      </c>
      <c r="D287" s="625" t="s">
        <v>1842</v>
      </c>
      <c r="E287" s="625">
        <v>100</v>
      </c>
      <c r="F287" s="625">
        <v>4010</v>
      </c>
      <c r="G287" s="625" t="s">
        <v>1843</v>
      </c>
      <c r="H287" s="625" t="s">
        <v>492</v>
      </c>
      <c r="J287" s="625">
        <v>1</v>
      </c>
      <c r="K287" s="625">
        <v>4.28</v>
      </c>
      <c r="L287" s="625">
        <v>4.28</v>
      </c>
      <c r="M287" s="53" t="s">
        <v>1317</v>
      </c>
      <c r="N287" s="629" t="s">
        <v>1839</v>
      </c>
    </row>
    <row r="288" spans="1:20" ht="15" hidden="1">
      <c r="A288" s="276">
        <v>46093</v>
      </c>
      <c r="B288" s="53" t="s">
        <v>1837</v>
      </c>
      <c r="C288" s="627">
        <v>83250</v>
      </c>
      <c r="D288" s="627" t="s">
        <v>1844</v>
      </c>
      <c r="E288" s="627">
        <v>85</v>
      </c>
      <c r="F288" s="627">
        <v>4010</v>
      </c>
      <c r="G288" s="627" t="s">
        <v>1845</v>
      </c>
      <c r="H288" s="627" t="s">
        <v>492</v>
      </c>
      <c r="J288" s="627">
        <v>1</v>
      </c>
      <c r="K288" s="627">
        <v>8.4700000000000006</v>
      </c>
      <c r="L288" s="627">
        <v>8.4700000000000006</v>
      </c>
      <c r="M288" s="53" t="s">
        <v>1317</v>
      </c>
      <c r="N288" s="629" t="s">
        <v>1839</v>
      </c>
    </row>
    <row r="289" spans="1:14" ht="15" hidden="1">
      <c r="A289" s="276">
        <v>46093</v>
      </c>
      <c r="B289" s="53" t="s">
        <v>1837</v>
      </c>
      <c r="C289" s="625">
        <v>83202</v>
      </c>
      <c r="D289" s="625" t="s">
        <v>1846</v>
      </c>
      <c r="E289" s="625">
        <v>140</v>
      </c>
      <c r="F289" s="625">
        <v>4010</v>
      </c>
      <c r="G289" s="625" t="s">
        <v>1847</v>
      </c>
      <c r="H289" s="625" t="s">
        <v>492</v>
      </c>
      <c r="J289" s="625">
        <v>1</v>
      </c>
      <c r="K289" s="625">
        <v>4.9800000000000004</v>
      </c>
      <c r="L289" s="625">
        <v>4.9800000000000004</v>
      </c>
      <c r="M289" s="53" t="s">
        <v>1317</v>
      </c>
      <c r="N289" s="629" t="s">
        <v>1839</v>
      </c>
    </row>
    <row r="290" spans="1:14" ht="15" hidden="1">
      <c r="A290" s="276">
        <v>46093</v>
      </c>
      <c r="B290" s="53" t="s">
        <v>1837</v>
      </c>
      <c r="C290" s="627">
        <v>83597</v>
      </c>
      <c r="D290" s="627" t="s">
        <v>1848</v>
      </c>
      <c r="E290" s="627">
        <v>160</v>
      </c>
      <c r="F290" s="627">
        <v>4010</v>
      </c>
      <c r="G290" s="627" t="s">
        <v>1849</v>
      </c>
      <c r="H290" s="627" t="s">
        <v>492</v>
      </c>
      <c r="J290" s="627">
        <v>1</v>
      </c>
      <c r="K290" s="627">
        <v>9.7799999999999994</v>
      </c>
      <c r="L290" s="627">
        <v>9.7799999999999994</v>
      </c>
      <c r="M290" s="53" t="s">
        <v>1317</v>
      </c>
      <c r="N290" s="629" t="s">
        <v>1839</v>
      </c>
    </row>
    <row r="291" spans="1:14" ht="15" hidden="1">
      <c r="A291" s="276">
        <v>46093</v>
      </c>
      <c r="B291" s="53" t="s">
        <v>1837</v>
      </c>
      <c r="C291" s="625">
        <v>83635</v>
      </c>
      <c r="D291" s="625" t="s">
        <v>1850</v>
      </c>
      <c r="E291" s="625">
        <v>140</v>
      </c>
      <c r="F291" s="625">
        <v>4010</v>
      </c>
      <c r="G291" s="625" t="s">
        <v>1851</v>
      </c>
      <c r="H291" s="625" t="s">
        <v>492</v>
      </c>
      <c r="J291" s="625">
        <v>1</v>
      </c>
      <c r="K291" s="625">
        <v>14.87</v>
      </c>
      <c r="L291" s="625">
        <v>14.87</v>
      </c>
      <c r="M291" s="53" t="s">
        <v>1317</v>
      </c>
      <c r="N291" s="629" t="s">
        <v>1839</v>
      </c>
    </row>
    <row r="292" spans="1:14" ht="15" hidden="1">
      <c r="A292" s="276">
        <v>46093</v>
      </c>
      <c r="B292" s="53" t="s">
        <v>1837</v>
      </c>
      <c r="C292" s="627">
        <v>83198</v>
      </c>
      <c r="D292" s="627" t="s">
        <v>1852</v>
      </c>
      <c r="E292" s="627">
        <v>90</v>
      </c>
      <c r="F292" s="627">
        <v>4010</v>
      </c>
      <c r="G292" s="627" t="s">
        <v>1853</v>
      </c>
      <c r="H292" s="627" t="s">
        <v>492</v>
      </c>
      <c r="J292" s="627">
        <v>1</v>
      </c>
      <c r="K292" s="627">
        <v>5.48</v>
      </c>
      <c r="L292" s="627">
        <v>5.48</v>
      </c>
      <c r="M292" s="53" t="s">
        <v>1317</v>
      </c>
      <c r="N292" s="629" t="s">
        <v>1839</v>
      </c>
    </row>
    <row r="293" spans="1:14" ht="15" hidden="1">
      <c r="A293" s="276">
        <v>46093</v>
      </c>
      <c r="B293" s="53" t="s">
        <v>1837</v>
      </c>
      <c r="C293" s="625">
        <v>67129</v>
      </c>
      <c r="D293" s="625">
        <v>22</v>
      </c>
      <c r="E293" s="625" t="s">
        <v>246</v>
      </c>
      <c r="F293" s="625">
        <v>4010</v>
      </c>
      <c r="G293" s="625" t="s">
        <v>1854</v>
      </c>
      <c r="H293" s="625" t="s">
        <v>492</v>
      </c>
      <c r="J293" s="625">
        <v>1</v>
      </c>
      <c r="K293" s="625">
        <v>12.2</v>
      </c>
      <c r="L293" s="625">
        <v>12.2</v>
      </c>
      <c r="M293" s="53" t="s">
        <v>1317</v>
      </c>
      <c r="N293" s="629" t="s">
        <v>1839</v>
      </c>
    </row>
    <row r="294" spans="1:14" ht="15" hidden="1">
      <c r="A294" s="276">
        <v>46093</v>
      </c>
      <c r="B294" s="53" t="s">
        <v>1837</v>
      </c>
      <c r="C294" s="627">
        <v>39973</v>
      </c>
      <c r="D294" s="627" t="s">
        <v>1712</v>
      </c>
      <c r="E294" s="627">
        <v>140</v>
      </c>
      <c r="F294" s="627">
        <v>4010</v>
      </c>
      <c r="G294" s="627" t="s">
        <v>1855</v>
      </c>
      <c r="H294" s="627" t="s">
        <v>492</v>
      </c>
      <c r="J294" s="627">
        <v>1</v>
      </c>
      <c r="K294" s="627">
        <v>13.23</v>
      </c>
      <c r="L294" s="627">
        <v>13.23</v>
      </c>
      <c r="M294" s="53" t="s">
        <v>1317</v>
      </c>
      <c r="N294" s="629" t="s">
        <v>1839</v>
      </c>
    </row>
    <row r="295" spans="1:14" ht="15" hidden="1">
      <c r="A295" s="276">
        <v>46093</v>
      </c>
      <c r="B295" s="53" t="s">
        <v>1837</v>
      </c>
      <c r="C295" s="625">
        <v>67262</v>
      </c>
      <c r="D295" s="625" t="s">
        <v>1856</v>
      </c>
      <c r="E295" s="625">
        <v>130</v>
      </c>
      <c r="F295" s="625">
        <v>4010</v>
      </c>
      <c r="G295" s="625" t="s">
        <v>1857</v>
      </c>
      <c r="H295" s="625" t="s">
        <v>492</v>
      </c>
      <c r="J295" s="625">
        <v>1</v>
      </c>
      <c r="K295" s="625">
        <v>9.98</v>
      </c>
      <c r="L295" s="625">
        <v>9.98</v>
      </c>
      <c r="M295" s="53" t="s">
        <v>1317</v>
      </c>
      <c r="N295" s="629" t="s">
        <v>1839</v>
      </c>
    </row>
    <row r="296" spans="1:14" ht="15" hidden="1">
      <c r="A296" s="276">
        <v>46093</v>
      </c>
      <c r="B296" s="53" t="s">
        <v>1837</v>
      </c>
      <c r="C296" s="627">
        <v>83507</v>
      </c>
      <c r="D296" s="627" t="s">
        <v>1858</v>
      </c>
      <c r="E296" s="627">
        <v>120</v>
      </c>
      <c r="F296" s="627">
        <v>4010</v>
      </c>
      <c r="G296" s="627" t="s">
        <v>1859</v>
      </c>
      <c r="H296" s="627" t="s">
        <v>492</v>
      </c>
      <c r="J296" s="627">
        <v>1</v>
      </c>
      <c r="K296" s="627">
        <v>5.7</v>
      </c>
      <c r="L296" s="627">
        <v>5.7</v>
      </c>
      <c r="M296" s="53" t="s">
        <v>1317</v>
      </c>
      <c r="N296" s="629" t="s">
        <v>1839</v>
      </c>
    </row>
    <row r="297" spans="1:14" ht="15" hidden="1">
      <c r="A297" s="276">
        <v>46093</v>
      </c>
      <c r="B297" s="53" t="s">
        <v>1837</v>
      </c>
      <c r="C297" s="625">
        <v>83403</v>
      </c>
      <c r="D297" s="625" t="s">
        <v>1860</v>
      </c>
      <c r="E297" s="625">
        <v>70</v>
      </c>
      <c r="F297" s="625">
        <v>4010</v>
      </c>
      <c r="G297" s="625" t="s">
        <v>1861</v>
      </c>
      <c r="H297" s="625" t="s">
        <v>492</v>
      </c>
      <c r="J297" s="625">
        <v>1</v>
      </c>
      <c r="K297" s="625">
        <v>10.34</v>
      </c>
      <c r="L297" s="625">
        <v>10.34</v>
      </c>
      <c r="M297" s="53" t="s">
        <v>1317</v>
      </c>
      <c r="N297" s="629" t="s">
        <v>1839</v>
      </c>
    </row>
    <row r="298" spans="1:14" ht="15" hidden="1">
      <c r="A298" s="276">
        <v>46093</v>
      </c>
      <c r="B298" s="53" t="s">
        <v>1837</v>
      </c>
      <c r="C298" s="627">
        <v>80441</v>
      </c>
      <c r="D298" s="627">
        <v>179</v>
      </c>
      <c r="E298" s="627">
        <v>90</v>
      </c>
      <c r="F298" s="627">
        <v>4010</v>
      </c>
      <c r="G298" s="627" t="s">
        <v>1862</v>
      </c>
      <c r="H298" s="627" t="s">
        <v>492</v>
      </c>
      <c r="J298" s="627">
        <v>1</v>
      </c>
      <c r="K298" s="627">
        <v>7.81</v>
      </c>
      <c r="L298" s="627">
        <v>7.81</v>
      </c>
      <c r="M298" s="53" t="s">
        <v>1317</v>
      </c>
      <c r="N298" s="629" t="s">
        <v>1839</v>
      </c>
    </row>
    <row r="299" spans="1:14" ht="15" hidden="1">
      <c r="A299" s="276">
        <v>46093</v>
      </c>
      <c r="B299" s="53" t="s">
        <v>1837</v>
      </c>
      <c r="C299" s="625">
        <v>82644</v>
      </c>
      <c r="D299" s="625" t="s">
        <v>1863</v>
      </c>
      <c r="E299" s="625">
        <v>110</v>
      </c>
      <c r="F299" s="625">
        <v>4010</v>
      </c>
      <c r="G299" s="625" t="s">
        <v>1864</v>
      </c>
      <c r="H299" s="625" t="s">
        <v>492</v>
      </c>
      <c r="J299" s="625">
        <v>1</v>
      </c>
      <c r="K299" s="625">
        <v>4.51</v>
      </c>
      <c r="L299" s="625">
        <v>4.51</v>
      </c>
      <c r="M299" s="53" t="s">
        <v>1317</v>
      </c>
      <c r="N299" s="629" t="s">
        <v>1839</v>
      </c>
    </row>
    <row r="300" spans="1:14" ht="15" hidden="1">
      <c r="A300" s="276">
        <v>46093</v>
      </c>
      <c r="B300" s="53" t="s">
        <v>1837</v>
      </c>
      <c r="C300" s="627">
        <v>83259</v>
      </c>
      <c r="D300" s="627" t="s">
        <v>1865</v>
      </c>
      <c r="E300" s="627">
        <v>140</v>
      </c>
      <c r="F300" s="627">
        <v>4010</v>
      </c>
      <c r="G300" s="627" t="s">
        <v>1866</v>
      </c>
      <c r="H300" s="627" t="s">
        <v>492</v>
      </c>
      <c r="J300" s="627">
        <v>1</v>
      </c>
      <c r="K300" s="627">
        <v>6.17</v>
      </c>
      <c r="L300" s="627">
        <v>6.17</v>
      </c>
      <c r="M300" s="53" t="s">
        <v>1317</v>
      </c>
      <c r="N300" s="629" t="s">
        <v>1839</v>
      </c>
    </row>
    <row r="301" spans="1:14" ht="15" hidden="1">
      <c r="A301" s="276">
        <v>46093</v>
      </c>
      <c r="B301" s="53" t="s">
        <v>1837</v>
      </c>
      <c r="C301" s="625">
        <v>83895</v>
      </c>
      <c r="D301" s="625" t="s">
        <v>1867</v>
      </c>
      <c r="E301" s="625" t="s">
        <v>1368</v>
      </c>
      <c r="F301" s="625">
        <v>4010</v>
      </c>
      <c r="G301" s="625" t="s">
        <v>1868</v>
      </c>
      <c r="H301" s="625" t="s">
        <v>492</v>
      </c>
      <c r="J301" s="625">
        <v>1</v>
      </c>
      <c r="K301" s="625">
        <v>10.130000000000001</v>
      </c>
      <c r="L301" s="625">
        <v>10.130000000000001</v>
      </c>
      <c r="M301" s="53" t="s">
        <v>1317</v>
      </c>
      <c r="N301" s="629" t="s">
        <v>1839</v>
      </c>
    </row>
    <row r="302" spans="1:14" ht="15" hidden="1">
      <c r="A302" s="276">
        <v>46093</v>
      </c>
      <c r="B302" s="53" t="s">
        <v>1837</v>
      </c>
      <c r="C302" s="627">
        <v>83344</v>
      </c>
      <c r="D302" s="627" t="s">
        <v>1386</v>
      </c>
      <c r="E302" s="627">
        <v>80</v>
      </c>
      <c r="F302" s="627">
        <v>4010</v>
      </c>
      <c r="G302" s="627" t="s">
        <v>1869</v>
      </c>
      <c r="H302" s="627" t="s">
        <v>492</v>
      </c>
      <c r="J302" s="627">
        <v>1</v>
      </c>
      <c r="K302" s="627">
        <v>10.37</v>
      </c>
      <c r="L302" s="627">
        <v>10.37</v>
      </c>
      <c r="M302" s="53" t="s">
        <v>1317</v>
      </c>
      <c r="N302" s="629" t="s">
        <v>1839</v>
      </c>
    </row>
    <row r="303" spans="1:14" ht="15" hidden="1">
      <c r="A303" s="276">
        <v>46093</v>
      </c>
      <c r="B303" s="53" t="s">
        <v>1837</v>
      </c>
      <c r="C303" s="625">
        <v>83247</v>
      </c>
      <c r="D303" s="625" t="s">
        <v>1870</v>
      </c>
      <c r="E303" s="625">
        <v>120</v>
      </c>
      <c r="F303" s="625">
        <v>4010</v>
      </c>
      <c r="G303" s="625" t="s">
        <v>1871</v>
      </c>
      <c r="H303" s="625" t="s">
        <v>492</v>
      </c>
      <c r="J303" s="625">
        <v>1</v>
      </c>
      <c r="K303" s="625">
        <v>8.5299999999999994</v>
      </c>
      <c r="L303" s="625">
        <v>8.5299999999999994</v>
      </c>
      <c r="M303" s="53" t="s">
        <v>1317</v>
      </c>
      <c r="N303" s="629" t="s">
        <v>1839</v>
      </c>
    </row>
    <row r="304" spans="1:14" ht="15" hidden="1">
      <c r="A304" s="276">
        <v>46093</v>
      </c>
      <c r="B304" s="53" t="s">
        <v>1837</v>
      </c>
      <c r="C304" s="627">
        <v>82681</v>
      </c>
      <c r="D304" s="627" t="s">
        <v>1354</v>
      </c>
      <c r="E304" s="627">
        <v>90</v>
      </c>
      <c r="F304" s="627">
        <v>4010</v>
      </c>
      <c r="G304" s="627" t="s">
        <v>1872</v>
      </c>
      <c r="H304" s="627" t="s">
        <v>492</v>
      </c>
      <c r="J304" s="627">
        <v>1</v>
      </c>
      <c r="K304" s="627">
        <v>10.199999999999999</v>
      </c>
      <c r="L304" s="627">
        <v>10.199999999999999</v>
      </c>
      <c r="M304" s="53" t="s">
        <v>1317</v>
      </c>
      <c r="N304" s="629" t="s">
        <v>1839</v>
      </c>
    </row>
    <row r="305" spans="1:14" ht="15" hidden="1">
      <c r="A305" s="276">
        <v>46093</v>
      </c>
      <c r="B305" s="53" t="s">
        <v>1837</v>
      </c>
      <c r="C305" s="625">
        <v>83436</v>
      </c>
      <c r="D305" s="625" t="s">
        <v>1873</v>
      </c>
      <c r="E305" s="625">
        <v>140</v>
      </c>
      <c r="F305" s="625">
        <v>4010</v>
      </c>
      <c r="G305" s="625" t="s">
        <v>1874</v>
      </c>
      <c r="H305" s="625" t="s">
        <v>492</v>
      </c>
      <c r="J305" s="625">
        <v>1</v>
      </c>
      <c r="K305" s="625">
        <v>4.6399999999999997</v>
      </c>
      <c r="L305" s="625">
        <v>4.6399999999999997</v>
      </c>
      <c r="M305" s="53" t="s">
        <v>1317</v>
      </c>
      <c r="N305" s="629" t="s">
        <v>1839</v>
      </c>
    </row>
    <row r="306" spans="1:14" ht="15" hidden="1">
      <c r="A306" s="276">
        <v>46093</v>
      </c>
      <c r="B306" s="53" t="s">
        <v>1837</v>
      </c>
      <c r="C306" s="627">
        <v>84138</v>
      </c>
      <c r="D306" s="627" t="s">
        <v>1875</v>
      </c>
      <c r="E306" s="627">
        <v>90</v>
      </c>
      <c r="F306" s="627">
        <v>4010</v>
      </c>
      <c r="G306" s="627" t="s">
        <v>1876</v>
      </c>
      <c r="H306" s="627" t="s">
        <v>492</v>
      </c>
      <c r="J306" s="627">
        <v>1</v>
      </c>
      <c r="K306" s="627">
        <v>14.25</v>
      </c>
      <c r="L306" s="627">
        <v>14.25</v>
      </c>
      <c r="M306" s="53" t="s">
        <v>1317</v>
      </c>
      <c r="N306" s="629" t="s">
        <v>1839</v>
      </c>
    </row>
    <row r="307" spans="1:14" ht="15" hidden="1">
      <c r="A307" s="276">
        <v>46093</v>
      </c>
      <c r="B307" s="53" t="s">
        <v>1837</v>
      </c>
      <c r="C307" s="625">
        <v>83976</v>
      </c>
      <c r="D307" s="625" t="s">
        <v>1877</v>
      </c>
      <c r="E307" s="625">
        <v>120</v>
      </c>
      <c r="F307" s="625">
        <v>4010</v>
      </c>
      <c r="G307" s="625" t="s">
        <v>1878</v>
      </c>
      <c r="H307" s="625" t="s">
        <v>492</v>
      </c>
      <c r="J307" s="625">
        <v>1</v>
      </c>
      <c r="K307" s="625">
        <v>20.02</v>
      </c>
      <c r="L307" s="625">
        <v>20.02</v>
      </c>
      <c r="M307" s="53" t="s">
        <v>1317</v>
      </c>
      <c r="N307" s="629" t="s">
        <v>1839</v>
      </c>
    </row>
    <row r="308" spans="1:14" ht="15" hidden="1">
      <c r="A308" s="276">
        <v>46093</v>
      </c>
      <c r="B308" s="53" t="s">
        <v>1837</v>
      </c>
      <c r="C308" s="627">
        <v>82484</v>
      </c>
      <c r="D308" s="627" t="s">
        <v>1879</v>
      </c>
      <c r="E308" s="627">
        <v>50</v>
      </c>
      <c r="F308" s="627">
        <v>4010</v>
      </c>
      <c r="G308" s="627" t="s">
        <v>1880</v>
      </c>
      <c r="H308" s="627" t="s">
        <v>492</v>
      </c>
      <c r="J308" s="627">
        <v>1</v>
      </c>
      <c r="K308" s="627">
        <v>7.77</v>
      </c>
      <c r="L308" s="627">
        <v>7.77</v>
      </c>
      <c r="M308" s="53" t="s">
        <v>1317</v>
      </c>
      <c r="N308" s="629" t="s">
        <v>1839</v>
      </c>
    </row>
    <row r="309" spans="1:14" ht="15" hidden="1">
      <c r="A309" s="276">
        <v>46093</v>
      </c>
      <c r="B309" s="53" t="s">
        <v>1837</v>
      </c>
      <c r="C309" s="625">
        <v>80039</v>
      </c>
      <c r="D309" s="625" t="s">
        <v>1881</v>
      </c>
      <c r="E309" s="625" t="s">
        <v>399</v>
      </c>
      <c r="F309" s="625">
        <v>4010</v>
      </c>
      <c r="G309" s="625" t="s">
        <v>1882</v>
      </c>
      <c r="H309" s="625" t="s">
        <v>492</v>
      </c>
      <c r="J309" s="625">
        <v>1</v>
      </c>
      <c r="K309" s="625">
        <v>10.73</v>
      </c>
      <c r="L309" s="625">
        <v>10.73</v>
      </c>
      <c r="M309" s="53" t="s">
        <v>1317</v>
      </c>
      <c r="N309" s="629" t="s">
        <v>1839</v>
      </c>
    </row>
    <row r="310" spans="1:14" ht="15" hidden="1">
      <c r="A310" s="276">
        <v>46093</v>
      </c>
      <c r="B310" s="53" t="s">
        <v>1837</v>
      </c>
      <c r="C310" s="627">
        <v>45346</v>
      </c>
      <c r="D310" s="627" t="s">
        <v>1519</v>
      </c>
      <c r="E310" s="627">
        <v>130</v>
      </c>
      <c r="F310" s="627">
        <v>4010</v>
      </c>
      <c r="G310" s="627" t="s">
        <v>1883</v>
      </c>
      <c r="H310" s="627" t="s">
        <v>492</v>
      </c>
      <c r="J310" s="627">
        <v>2</v>
      </c>
      <c r="K310" s="627">
        <v>4.04</v>
      </c>
      <c r="L310" s="627">
        <v>8.08</v>
      </c>
      <c r="M310" s="53" t="s">
        <v>1317</v>
      </c>
      <c r="N310" s="629" t="s">
        <v>1839</v>
      </c>
    </row>
    <row r="311" spans="1:14" ht="15" hidden="1">
      <c r="A311" s="276">
        <v>46093</v>
      </c>
      <c r="B311" s="53" t="s">
        <v>1837</v>
      </c>
      <c r="C311" s="625">
        <v>83244</v>
      </c>
      <c r="D311" s="625" t="s">
        <v>1464</v>
      </c>
      <c r="E311" s="625">
        <v>90</v>
      </c>
      <c r="F311" s="625">
        <v>4010</v>
      </c>
      <c r="G311" s="625" t="s">
        <v>1884</v>
      </c>
      <c r="H311" s="625" t="s">
        <v>492</v>
      </c>
      <c r="J311" s="625">
        <v>1</v>
      </c>
      <c r="K311" s="625">
        <v>10.44</v>
      </c>
      <c r="L311" s="625">
        <v>10.44</v>
      </c>
      <c r="M311" s="53" t="s">
        <v>1317</v>
      </c>
      <c r="N311" s="629" t="s">
        <v>1839</v>
      </c>
    </row>
    <row r="312" spans="1:14" ht="15" hidden="1">
      <c r="A312" s="276">
        <v>46093</v>
      </c>
      <c r="B312" s="53" t="s">
        <v>1885</v>
      </c>
      <c r="C312" s="625">
        <v>66716</v>
      </c>
      <c r="D312" s="625" t="s">
        <v>1886</v>
      </c>
      <c r="E312" s="625">
        <v>110</v>
      </c>
      <c r="F312" s="625">
        <v>4010</v>
      </c>
      <c r="G312" s="625" t="s">
        <v>1330</v>
      </c>
      <c r="H312" s="625" t="s">
        <v>492</v>
      </c>
      <c r="J312" s="625">
        <v>1</v>
      </c>
      <c r="K312" s="625">
        <v>4.93</v>
      </c>
      <c r="L312" s="625">
        <v>4.93</v>
      </c>
      <c r="M312" s="53" t="s">
        <v>1317</v>
      </c>
      <c r="N312" s="629" t="s">
        <v>1318</v>
      </c>
    </row>
    <row r="313" spans="1:14" ht="15" hidden="1">
      <c r="A313" s="276">
        <v>46093</v>
      </c>
      <c r="B313" s="53" t="s">
        <v>1885</v>
      </c>
      <c r="C313" s="627">
        <v>83505</v>
      </c>
      <c r="D313" s="627" t="s">
        <v>1887</v>
      </c>
      <c r="E313" s="627">
        <v>90</v>
      </c>
      <c r="F313" s="627">
        <v>4010</v>
      </c>
      <c r="G313" s="627" t="s">
        <v>1888</v>
      </c>
      <c r="H313" s="627" t="s">
        <v>492</v>
      </c>
      <c r="J313" s="627">
        <v>1</v>
      </c>
      <c r="K313" s="627">
        <v>4.38</v>
      </c>
      <c r="L313" s="627">
        <v>4.38</v>
      </c>
      <c r="M313" s="53" t="s">
        <v>1317</v>
      </c>
      <c r="N313" s="629" t="s">
        <v>1318</v>
      </c>
    </row>
    <row r="314" spans="1:14" ht="15" hidden="1">
      <c r="A314" s="276">
        <v>46093</v>
      </c>
      <c r="B314" s="53" t="s">
        <v>1885</v>
      </c>
      <c r="C314" s="625">
        <v>67044</v>
      </c>
      <c r="D314" s="625" t="s">
        <v>1419</v>
      </c>
      <c r="E314" s="625">
        <v>100</v>
      </c>
      <c r="F314" s="625">
        <v>4010</v>
      </c>
      <c r="G314" s="625" t="s">
        <v>1889</v>
      </c>
      <c r="H314" s="625" t="s">
        <v>492</v>
      </c>
      <c r="J314" s="625">
        <v>1</v>
      </c>
      <c r="K314" s="625">
        <v>5.98</v>
      </c>
      <c r="L314" s="625">
        <v>5.98</v>
      </c>
      <c r="M314" s="53" t="s">
        <v>1317</v>
      </c>
      <c r="N314" s="629" t="s">
        <v>1318</v>
      </c>
    </row>
    <row r="315" spans="1:14" ht="15" hidden="1">
      <c r="A315" s="276">
        <v>46093</v>
      </c>
      <c r="B315" s="53" t="s">
        <v>1885</v>
      </c>
      <c r="C315" s="627">
        <v>83588</v>
      </c>
      <c r="D315" s="627" t="s">
        <v>1890</v>
      </c>
      <c r="E315" s="627">
        <v>90</v>
      </c>
      <c r="F315" s="627">
        <v>4010</v>
      </c>
      <c r="G315" s="627" t="s">
        <v>1343</v>
      </c>
      <c r="H315" s="627" t="s">
        <v>492</v>
      </c>
      <c r="J315" s="627">
        <v>1</v>
      </c>
      <c r="K315" s="627">
        <v>9.2100000000000009</v>
      </c>
      <c r="L315" s="627">
        <v>9.2100000000000009</v>
      </c>
      <c r="M315" s="53" t="s">
        <v>1317</v>
      </c>
      <c r="N315" s="629" t="s">
        <v>1318</v>
      </c>
    </row>
    <row r="316" spans="1:14" ht="15" hidden="1">
      <c r="A316" s="276">
        <v>46093</v>
      </c>
      <c r="B316" s="53" t="s">
        <v>1885</v>
      </c>
      <c r="C316" s="625">
        <v>84365</v>
      </c>
      <c r="D316" s="625" t="s">
        <v>1631</v>
      </c>
      <c r="E316" s="625">
        <v>75</v>
      </c>
      <c r="F316" s="625">
        <v>4010</v>
      </c>
      <c r="G316" s="625" t="s">
        <v>1518</v>
      </c>
      <c r="H316" s="625" t="s">
        <v>492</v>
      </c>
      <c r="J316" s="625">
        <v>1</v>
      </c>
      <c r="K316" s="625">
        <v>11.32</v>
      </c>
      <c r="L316" s="625">
        <v>11.32</v>
      </c>
      <c r="M316" s="53" t="s">
        <v>1317</v>
      </c>
      <c r="N316" s="629" t="s">
        <v>1318</v>
      </c>
    </row>
    <row r="317" spans="1:14" ht="15" hidden="1">
      <c r="A317" s="276">
        <v>46093</v>
      </c>
      <c r="B317" s="53" t="s">
        <v>1885</v>
      </c>
      <c r="C317" s="627">
        <v>67377</v>
      </c>
      <c r="D317" s="627" t="s">
        <v>1342</v>
      </c>
      <c r="E317" s="627">
        <v>110</v>
      </c>
      <c r="F317" s="627">
        <v>4010</v>
      </c>
      <c r="G317" s="627" t="s">
        <v>1355</v>
      </c>
      <c r="H317" s="627" t="s">
        <v>492</v>
      </c>
      <c r="J317" s="627">
        <v>2</v>
      </c>
      <c r="K317" s="627">
        <v>4.13</v>
      </c>
      <c r="L317" s="627">
        <v>8.26</v>
      </c>
      <c r="M317" s="53" t="s">
        <v>1317</v>
      </c>
      <c r="N317" s="629" t="s">
        <v>1318</v>
      </c>
    </row>
    <row r="318" spans="1:14" ht="15" hidden="1">
      <c r="A318" s="276">
        <v>46093</v>
      </c>
      <c r="B318" s="53" t="s">
        <v>1885</v>
      </c>
      <c r="C318" s="625">
        <v>67521</v>
      </c>
      <c r="D318" s="625" t="s">
        <v>1891</v>
      </c>
      <c r="E318" s="625">
        <v>85</v>
      </c>
      <c r="F318" s="625">
        <v>4010</v>
      </c>
      <c r="G318" s="625" t="s">
        <v>1892</v>
      </c>
      <c r="H318" s="625" t="s">
        <v>492</v>
      </c>
      <c r="J318" s="625">
        <v>1</v>
      </c>
      <c r="K318" s="625">
        <v>6.68</v>
      </c>
      <c r="L318" s="625">
        <v>6.68</v>
      </c>
      <c r="M318" s="53" t="s">
        <v>1317</v>
      </c>
      <c r="N318" s="629" t="s">
        <v>1318</v>
      </c>
    </row>
    <row r="319" spans="1:14" ht="15" hidden="1">
      <c r="A319" s="276">
        <v>46093</v>
      </c>
      <c r="B319" s="53" t="s">
        <v>1885</v>
      </c>
      <c r="C319" s="627">
        <v>84170</v>
      </c>
      <c r="D319" s="627" t="s">
        <v>1834</v>
      </c>
      <c r="E319" s="627">
        <v>130</v>
      </c>
      <c r="F319" s="627">
        <v>4010</v>
      </c>
      <c r="G319" s="627" t="s">
        <v>1893</v>
      </c>
      <c r="H319" s="627" t="s">
        <v>492</v>
      </c>
      <c r="J319" s="627">
        <v>1</v>
      </c>
      <c r="K319" s="627">
        <v>10.53</v>
      </c>
      <c r="L319" s="627">
        <v>10.53</v>
      </c>
      <c r="M319" s="53" t="s">
        <v>1317</v>
      </c>
      <c r="N319" s="629" t="s">
        <v>1318</v>
      </c>
    </row>
    <row r="320" spans="1:14" ht="15" hidden="1">
      <c r="A320" s="276">
        <v>46093</v>
      </c>
      <c r="B320" s="53" t="s">
        <v>1885</v>
      </c>
      <c r="C320" s="625">
        <v>84313</v>
      </c>
      <c r="D320" s="625" t="s">
        <v>1894</v>
      </c>
      <c r="E320" s="625">
        <v>120</v>
      </c>
      <c r="F320" s="625">
        <v>4010</v>
      </c>
      <c r="G320" s="625" t="s">
        <v>1895</v>
      </c>
      <c r="H320" s="625" t="s">
        <v>492</v>
      </c>
      <c r="J320" s="625">
        <v>2</v>
      </c>
      <c r="K320" s="625">
        <v>21.77</v>
      </c>
      <c r="L320" s="625">
        <v>43.54</v>
      </c>
      <c r="M320" s="53" t="s">
        <v>1317</v>
      </c>
      <c r="N320" s="629" t="s">
        <v>1318</v>
      </c>
    </row>
    <row r="321" spans="1:14" ht="15" hidden="1">
      <c r="A321" s="276">
        <v>46093</v>
      </c>
      <c r="B321" s="53" t="s">
        <v>1885</v>
      </c>
      <c r="C321" s="627">
        <v>82605</v>
      </c>
      <c r="D321" s="627" t="s">
        <v>1896</v>
      </c>
      <c r="E321" s="627">
        <v>120</v>
      </c>
      <c r="F321" s="627">
        <v>4010</v>
      </c>
      <c r="G321" s="627" t="s">
        <v>1897</v>
      </c>
      <c r="H321" s="627" t="s">
        <v>492</v>
      </c>
      <c r="J321" s="627">
        <v>1</v>
      </c>
      <c r="K321" s="627">
        <v>9.15</v>
      </c>
      <c r="L321" s="627">
        <v>9.15</v>
      </c>
      <c r="M321" s="53" t="s">
        <v>1317</v>
      </c>
      <c r="N321" s="629" t="s">
        <v>1318</v>
      </c>
    </row>
    <row r="322" spans="1:14" ht="15" hidden="1">
      <c r="A322" s="276">
        <v>46093</v>
      </c>
      <c r="B322" s="53" t="s">
        <v>1885</v>
      </c>
      <c r="C322" s="625">
        <v>83295</v>
      </c>
      <c r="D322" s="625" t="s">
        <v>1424</v>
      </c>
      <c r="E322" s="625">
        <v>90</v>
      </c>
      <c r="F322" s="625">
        <v>4010</v>
      </c>
      <c r="G322" s="625" t="s">
        <v>1898</v>
      </c>
      <c r="H322" s="625" t="s">
        <v>492</v>
      </c>
      <c r="J322" s="625">
        <v>1</v>
      </c>
      <c r="K322" s="625">
        <v>9.35</v>
      </c>
      <c r="L322" s="625">
        <v>9.35</v>
      </c>
      <c r="M322" s="53" t="s">
        <v>1317</v>
      </c>
      <c r="N322" s="629" t="s">
        <v>1318</v>
      </c>
    </row>
    <row r="323" spans="1:14" ht="15" hidden="1">
      <c r="A323" s="276">
        <v>46093</v>
      </c>
      <c r="B323" s="53" t="s">
        <v>1885</v>
      </c>
      <c r="C323" s="627">
        <v>45346</v>
      </c>
      <c r="D323" s="627" t="s">
        <v>1707</v>
      </c>
      <c r="E323" s="627">
        <v>100</v>
      </c>
      <c r="F323" s="627">
        <v>4010</v>
      </c>
      <c r="G323" s="627" t="s">
        <v>1899</v>
      </c>
      <c r="H323" s="627" t="s">
        <v>492</v>
      </c>
      <c r="J323" s="627">
        <v>1</v>
      </c>
      <c r="K323" s="627">
        <v>3.52</v>
      </c>
      <c r="L323" s="627">
        <v>3.52</v>
      </c>
      <c r="M323" s="53" t="s">
        <v>1317</v>
      </c>
      <c r="N323" s="629" t="s">
        <v>1318</v>
      </c>
    </row>
    <row r="324" spans="1:14" ht="15" hidden="1">
      <c r="A324" s="276">
        <v>46093</v>
      </c>
      <c r="B324" s="53" t="s">
        <v>1885</v>
      </c>
      <c r="C324" s="625">
        <v>84169</v>
      </c>
      <c r="D324" s="625" t="s">
        <v>1900</v>
      </c>
      <c r="E324" s="625">
        <v>140</v>
      </c>
      <c r="F324" s="625">
        <v>4010</v>
      </c>
      <c r="G324" s="625" t="s">
        <v>1364</v>
      </c>
      <c r="H324" s="625" t="s">
        <v>492</v>
      </c>
      <c r="J324" s="625">
        <v>1</v>
      </c>
      <c r="K324" s="625">
        <v>13.47</v>
      </c>
      <c r="L324" s="625">
        <v>13.47</v>
      </c>
      <c r="M324" s="53" t="s">
        <v>1317</v>
      </c>
      <c r="N324" s="629" t="s">
        <v>1318</v>
      </c>
    </row>
    <row r="325" spans="1:14" ht="15" hidden="1">
      <c r="A325" s="276">
        <v>46093</v>
      </c>
      <c r="B325" s="53" t="s">
        <v>1885</v>
      </c>
      <c r="C325" s="627">
        <v>39973</v>
      </c>
      <c r="D325" s="627" t="s">
        <v>1901</v>
      </c>
      <c r="E325" s="627">
        <v>130</v>
      </c>
      <c r="F325" s="627">
        <v>4010</v>
      </c>
      <c r="G325" s="627" t="s">
        <v>1366</v>
      </c>
      <c r="H325" s="627" t="s">
        <v>492</v>
      </c>
      <c r="J325" s="627">
        <v>1</v>
      </c>
      <c r="K325" s="627">
        <v>13.23</v>
      </c>
      <c r="L325" s="627">
        <v>13.23</v>
      </c>
      <c r="M325" s="53" t="s">
        <v>1317</v>
      </c>
      <c r="N325" s="629" t="s">
        <v>1318</v>
      </c>
    </row>
    <row r="326" spans="1:14" ht="15" hidden="1">
      <c r="A326" s="276">
        <v>46093</v>
      </c>
      <c r="B326" s="53" t="s">
        <v>1885</v>
      </c>
      <c r="C326" s="625">
        <v>83491</v>
      </c>
      <c r="D326" s="625" t="s">
        <v>1417</v>
      </c>
      <c r="E326" s="625">
        <v>110</v>
      </c>
      <c r="F326" s="625">
        <v>4010</v>
      </c>
      <c r="G326" s="625" t="s">
        <v>1369</v>
      </c>
      <c r="H326" s="625" t="s">
        <v>492</v>
      </c>
      <c r="J326" s="625">
        <v>1</v>
      </c>
      <c r="K326" s="625">
        <v>8.4700000000000006</v>
      </c>
      <c r="L326" s="625">
        <v>8.4700000000000006</v>
      </c>
      <c r="M326" s="53" t="s">
        <v>1317</v>
      </c>
      <c r="N326" s="629" t="s">
        <v>1318</v>
      </c>
    </row>
    <row r="327" spans="1:14" ht="15" hidden="1">
      <c r="A327" s="276">
        <v>46093</v>
      </c>
      <c r="B327" s="53" t="s">
        <v>1885</v>
      </c>
      <c r="C327" s="627">
        <v>83294</v>
      </c>
      <c r="D327" s="627" t="s">
        <v>1442</v>
      </c>
      <c r="E327" s="627">
        <v>90</v>
      </c>
      <c r="F327" s="627">
        <v>4010</v>
      </c>
      <c r="G327" s="627" t="s">
        <v>1902</v>
      </c>
      <c r="H327" s="627" t="s">
        <v>492</v>
      </c>
      <c r="J327" s="627">
        <v>1</v>
      </c>
      <c r="K327" s="627">
        <v>7.69</v>
      </c>
      <c r="L327" s="627">
        <v>7.69</v>
      </c>
      <c r="M327" s="53" t="s">
        <v>1317</v>
      </c>
      <c r="N327" s="629" t="s">
        <v>1318</v>
      </c>
    </row>
    <row r="328" spans="1:14" ht="15" hidden="1">
      <c r="A328" s="276">
        <v>46093</v>
      </c>
      <c r="B328" s="53" t="s">
        <v>1885</v>
      </c>
      <c r="C328" s="625">
        <v>80297</v>
      </c>
      <c r="D328" s="625">
        <v>26</v>
      </c>
      <c r="E328" s="625" t="s">
        <v>1526</v>
      </c>
      <c r="F328" s="625">
        <v>4010</v>
      </c>
      <c r="G328" s="625" t="s">
        <v>1903</v>
      </c>
      <c r="H328" s="625" t="s">
        <v>492</v>
      </c>
      <c r="J328" s="625">
        <v>2</v>
      </c>
      <c r="K328" s="625">
        <v>11.81</v>
      </c>
      <c r="L328" s="625">
        <v>23.62</v>
      </c>
      <c r="M328" s="53" t="s">
        <v>1317</v>
      </c>
      <c r="N328" s="629" t="s">
        <v>1318</v>
      </c>
    </row>
    <row r="329" spans="1:14" ht="15" hidden="1">
      <c r="A329" s="276">
        <v>46093</v>
      </c>
      <c r="B329" s="53" t="s">
        <v>1885</v>
      </c>
      <c r="C329" s="627">
        <v>83576</v>
      </c>
      <c r="D329" s="627" t="s">
        <v>1473</v>
      </c>
      <c r="E329" s="627" t="s">
        <v>1526</v>
      </c>
      <c r="F329" s="627">
        <v>4010</v>
      </c>
      <c r="G329" s="627" t="s">
        <v>1904</v>
      </c>
      <c r="H329" s="627" t="s">
        <v>492</v>
      </c>
      <c r="J329" s="627">
        <v>3</v>
      </c>
      <c r="K329" s="627">
        <v>10.95</v>
      </c>
      <c r="L329" s="627">
        <v>32.85</v>
      </c>
      <c r="M329" s="53" t="s">
        <v>1317</v>
      </c>
      <c r="N329" s="629" t="s">
        <v>1318</v>
      </c>
    </row>
    <row r="330" spans="1:14" ht="15" hidden="1">
      <c r="A330" s="276">
        <v>46093</v>
      </c>
      <c r="B330" s="53" t="s">
        <v>1885</v>
      </c>
      <c r="C330" s="625">
        <v>83492</v>
      </c>
      <c r="D330" s="625" t="s">
        <v>1396</v>
      </c>
      <c r="E330" s="625">
        <v>120</v>
      </c>
      <c r="F330" s="625">
        <v>4010</v>
      </c>
      <c r="G330" s="625" t="s">
        <v>1374</v>
      </c>
      <c r="H330" s="625" t="s">
        <v>492</v>
      </c>
      <c r="J330" s="625">
        <v>1</v>
      </c>
      <c r="K330" s="625">
        <v>7.13</v>
      </c>
      <c r="L330" s="625">
        <v>7.13</v>
      </c>
      <c r="M330" s="53" t="s">
        <v>1317</v>
      </c>
      <c r="N330" s="629" t="s">
        <v>1318</v>
      </c>
    </row>
    <row r="331" spans="1:14" ht="15" hidden="1">
      <c r="A331" s="276">
        <v>46093</v>
      </c>
      <c r="B331" s="53" t="s">
        <v>1885</v>
      </c>
      <c r="C331" s="627">
        <v>84087</v>
      </c>
      <c r="D331" s="627" t="s">
        <v>1905</v>
      </c>
      <c r="E331" s="627">
        <v>60</v>
      </c>
      <c r="F331" s="627">
        <v>4010</v>
      </c>
      <c r="G331" s="627" t="s">
        <v>1906</v>
      </c>
      <c r="H331" s="627" t="s">
        <v>492</v>
      </c>
      <c r="J331" s="627">
        <v>2</v>
      </c>
      <c r="K331" s="627">
        <v>8.6</v>
      </c>
      <c r="L331" s="627">
        <v>17.2</v>
      </c>
      <c r="M331" s="53" t="s">
        <v>1317</v>
      </c>
      <c r="N331" s="629" t="s">
        <v>1318</v>
      </c>
    </row>
    <row r="332" spans="1:14" ht="15" hidden="1">
      <c r="A332" s="276">
        <v>46093</v>
      </c>
      <c r="B332" s="53" t="s">
        <v>1885</v>
      </c>
      <c r="C332" s="625">
        <v>84317</v>
      </c>
      <c r="D332" s="625" t="s">
        <v>1900</v>
      </c>
      <c r="E332" s="625" t="s">
        <v>1332</v>
      </c>
      <c r="F332" s="625">
        <v>4010</v>
      </c>
      <c r="G332" s="625" t="s">
        <v>1907</v>
      </c>
      <c r="H332" s="625" t="s">
        <v>492</v>
      </c>
      <c r="J332" s="625">
        <v>1</v>
      </c>
      <c r="K332" s="625">
        <v>36.25</v>
      </c>
      <c r="L332" s="625">
        <v>36.25</v>
      </c>
      <c r="M332" s="53" t="s">
        <v>1317</v>
      </c>
      <c r="N332" s="629" t="s">
        <v>1318</v>
      </c>
    </row>
    <row r="333" spans="1:14" ht="15" hidden="1">
      <c r="A333" s="276">
        <v>46093</v>
      </c>
      <c r="B333" s="53" t="s">
        <v>1885</v>
      </c>
      <c r="C333" s="627">
        <v>83640</v>
      </c>
      <c r="D333" s="627" t="s">
        <v>1585</v>
      </c>
      <c r="E333" s="627">
        <v>120</v>
      </c>
      <c r="F333" s="627">
        <v>4010</v>
      </c>
      <c r="G333" s="627" t="s">
        <v>1908</v>
      </c>
      <c r="H333" s="627" t="s">
        <v>492</v>
      </c>
      <c r="J333" s="627">
        <v>1</v>
      </c>
      <c r="K333" s="627">
        <v>15.82</v>
      </c>
      <c r="L333" s="627">
        <v>15.82</v>
      </c>
      <c r="M333" s="53" t="s">
        <v>1317</v>
      </c>
      <c r="N333" s="629" t="s">
        <v>1318</v>
      </c>
    </row>
    <row r="334" spans="1:14" ht="15" hidden="1">
      <c r="A334" s="276">
        <v>46093</v>
      </c>
      <c r="B334" s="53" t="s">
        <v>1885</v>
      </c>
      <c r="C334" s="625">
        <v>83398</v>
      </c>
      <c r="D334" s="625" t="s">
        <v>1909</v>
      </c>
      <c r="E334" s="625">
        <v>60</v>
      </c>
      <c r="F334" s="625">
        <v>4010</v>
      </c>
      <c r="G334" s="625" t="s">
        <v>1910</v>
      </c>
      <c r="H334" s="625" t="s">
        <v>492</v>
      </c>
      <c r="J334" s="625">
        <v>1</v>
      </c>
      <c r="K334" s="625">
        <v>6.03</v>
      </c>
      <c r="L334" s="625">
        <v>6.03</v>
      </c>
      <c r="M334" s="53" t="s">
        <v>1317</v>
      </c>
      <c r="N334" s="629" t="s">
        <v>1318</v>
      </c>
    </row>
    <row r="335" spans="1:14" ht="15" hidden="1">
      <c r="A335" s="276">
        <v>46093</v>
      </c>
      <c r="B335" s="53" t="s">
        <v>1885</v>
      </c>
      <c r="C335" s="627">
        <v>81316</v>
      </c>
      <c r="D335" s="627" t="s">
        <v>1911</v>
      </c>
      <c r="E335" s="627">
        <v>130</v>
      </c>
      <c r="F335" s="627">
        <v>4010</v>
      </c>
      <c r="G335" s="627" t="s">
        <v>1912</v>
      </c>
      <c r="H335" s="627" t="s">
        <v>492</v>
      </c>
      <c r="J335" s="627">
        <v>1</v>
      </c>
      <c r="K335" s="627">
        <v>8.14</v>
      </c>
      <c r="L335" s="627">
        <v>8.14</v>
      </c>
      <c r="M335" s="53" t="s">
        <v>1317</v>
      </c>
      <c r="N335" s="629" t="s">
        <v>1318</v>
      </c>
    </row>
    <row r="336" spans="1:14" ht="15" hidden="1">
      <c r="A336" s="276">
        <v>46093</v>
      </c>
      <c r="B336" s="53" t="s">
        <v>1885</v>
      </c>
      <c r="C336" s="625">
        <v>82731</v>
      </c>
      <c r="D336" s="625" t="s">
        <v>1913</v>
      </c>
      <c r="E336" s="625">
        <v>60</v>
      </c>
      <c r="F336" s="625">
        <v>4010</v>
      </c>
      <c r="G336" s="625" t="s">
        <v>1914</v>
      </c>
      <c r="H336" s="625" t="s">
        <v>492</v>
      </c>
      <c r="J336" s="625">
        <v>1</v>
      </c>
      <c r="K336" s="625">
        <v>11.15</v>
      </c>
      <c r="L336" s="625">
        <v>11.15</v>
      </c>
      <c r="M336" s="53" t="s">
        <v>1317</v>
      </c>
      <c r="N336" s="629" t="s">
        <v>1318</v>
      </c>
    </row>
    <row r="337" spans="1:14" ht="15" hidden="1">
      <c r="A337" s="276">
        <v>46093</v>
      </c>
      <c r="B337" s="53" t="s">
        <v>1885</v>
      </c>
      <c r="C337" s="627">
        <v>83644</v>
      </c>
      <c r="D337" s="627" t="s">
        <v>1915</v>
      </c>
      <c r="E337" s="627" t="s">
        <v>1368</v>
      </c>
      <c r="F337" s="627">
        <v>4010</v>
      </c>
      <c r="G337" s="627" t="s">
        <v>1916</v>
      </c>
      <c r="H337" s="627" t="s">
        <v>492</v>
      </c>
      <c r="J337" s="627">
        <v>1</v>
      </c>
      <c r="K337" s="627">
        <v>26.87</v>
      </c>
      <c r="L337" s="627">
        <v>26.87</v>
      </c>
      <c r="M337" s="53" t="s">
        <v>1317</v>
      </c>
      <c r="N337" s="629" t="s">
        <v>1318</v>
      </c>
    </row>
    <row r="338" spans="1:14" ht="15" hidden="1">
      <c r="A338" s="276">
        <v>46093</v>
      </c>
      <c r="B338" s="53" t="s">
        <v>1885</v>
      </c>
      <c r="C338" s="625">
        <v>82022</v>
      </c>
      <c r="D338" s="625" t="s">
        <v>1468</v>
      </c>
      <c r="E338" s="625">
        <v>140</v>
      </c>
      <c r="F338" s="625">
        <v>4010</v>
      </c>
      <c r="G338" s="625" t="s">
        <v>1917</v>
      </c>
      <c r="H338" s="625" t="s">
        <v>492</v>
      </c>
      <c r="J338" s="625">
        <v>1</v>
      </c>
      <c r="K338" s="625">
        <v>6.24</v>
      </c>
      <c r="L338" s="625">
        <v>6.24</v>
      </c>
      <c r="M338" s="53" t="s">
        <v>1317</v>
      </c>
      <c r="N338" s="629" t="s">
        <v>1318</v>
      </c>
    </row>
    <row r="339" spans="1:14" ht="15" hidden="1">
      <c r="A339" s="276">
        <v>46093</v>
      </c>
      <c r="B339" s="53" t="s">
        <v>1885</v>
      </c>
      <c r="C339" s="627">
        <v>83600</v>
      </c>
      <c r="D339" s="627" t="s">
        <v>1918</v>
      </c>
      <c r="E339" s="627">
        <v>140</v>
      </c>
      <c r="F339" s="627">
        <v>4010</v>
      </c>
      <c r="G339" s="627" t="s">
        <v>1919</v>
      </c>
      <c r="H339" s="627" t="s">
        <v>492</v>
      </c>
      <c r="J339" s="627">
        <v>1</v>
      </c>
      <c r="K339" s="627">
        <v>13.78</v>
      </c>
      <c r="L339" s="627">
        <v>13.78</v>
      </c>
      <c r="M339" s="53" t="s">
        <v>1317</v>
      </c>
      <c r="N339" s="629" t="s">
        <v>1318</v>
      </c>
    </row>
    <row r="340" spans="1:14" ht="15" hidden="1">
      <c r="A340" s="276">
        <v>46093</v>
      </c>
      <c r="B340" s="53" t="s">
        <v>1885</v>
      </c>
      <c r="C340" s="625">
        <v>81339</v>
      </c>
      <c r="D340" s="625" t="s">
        <v>1920</v>
      </c>
      <c r="E340" s="625">
        <v>120</v>
      </c>
      <c r="F340" s="625">
        <v>4010</v>
      </c>
      <c r="G340" s="625" t="s">
        <v>1921</v>
      </c>
      <c r="H340" s="625" t="s">
        <v>492</v>
      </c>
      <c r="J340" s="625">
        <v>1</v>
      </c>
      <c r="K340" s="625">
        <v>6.49</v>
      </c>
      <c r="L340" s="625">
        <v>6.49</v>
      </c>
      <c r="M340" s="53" t="s">
        <v>1317</v>
      </c>
      <c r="N340" s="629" t="s">
        <v>1318</v>
      </c>
    </row>
    <row r="341" spans="1:14" ht="15" hidden="1">
      <c r="A341" s="276">
        <v>46093</v>
      </c>
      <c r="B341" s="53" t="s">
        <v>1885</v>
      </c>
      <c r="C341" s="627">
        <v>81338</v>
      </c>
      <c r="D341" s="627" t="s">
        <v>1922</v>
      </c>
      <c r="E341" s="627">
        <v>150</v>
      </c>
      <c r="F341" s="627">
        <v>4010</v>
      </c>
      <c r="G341" s="627" t="s">
        <v>1923</v>
      </c>
      <c r="H341" s="627" t="s">
        <v>492</v>
      </c>
      <c r="J341" s="627">
        <v>1</v>
      </c>
      <c r="K341" s="627">
        <v>7.2</v>
      </c>
      <c r="L341" s="627">
        <v>7.2</v>
      </c>
      <c r="M341" s="53" t="s">
        <v>1317</v>
      </c>
      <c r="N341" s="629" t="s">
        <v>1318</v>
      </c>
    </row>
    <row r="342" spans="1:14" ht="15" hidden="1">
      <c r="A342" s="276">
        <v>46093</v>
      </c>
      <c r="B342" s="53" t="s">
        <v>1885</v>
      </c>
      <c r="C342" s="625">
        <v>82006</v>
      </c>
      <c r="D342" s="625" t="s">
        <v>1856</v>
      </c>
      <c r="E342" s="625">
        <v>85</v>
      </c>
      <c r="F342" s="625">
        <v>4010</v>
      </c>
      <c r="G342" s="625" t="s">
        <v>1924</v>
      </c>
      <c r="H342" s="625" t="s">
        <v>492</v>
      </c>
      <c r="J342" s="625">
        <v>1</v>
      </c>
      <c r="K342" s="625">
        <v>7.14</v>
      </c>
      <c r="L342" s="625">
        <v>7.14</v>
      </c>
      <c r="M342" s="53" t="s">
        <v>1317</v>
      </c>
      <c r="N342" s="629" t="s">
        <v>1318</v>
      </c>
    </row>
    <row r="343" spans="1:14" ht="15" hidden="1">
      <c r="A343" s="276">
        <v>46093</v>
      </c>
      <c r="B343" s="53" t="s">
        <v>1885</v>
      </c>
      <c r="C343" s="627">
        <v>83923</v>
      </c>
      <c r="D343" s="627" t="s">
        <v>1925</v>
      </c>
      <c r="E343" s="627">
        <v>100</v>
      </c>
      <c r="F343" s="627">
        <v>4010</v>
      </c>
      <c r="G343" s="627" t="s">
        <v>1926</v>
      </c>
      <c r="H343" s="627" t="s">
        <v>492</v>
      </c>
      <c r="J343" s="627">
        <v>1</v>
      </c>
      <c r="K343" s="627">
        <v>13.07</v>
      </c>
      <c r="L343" s="627">
        <v>13.07</v>
      </c>
      <c r="M343" s="53" t="s">
        <v>1317</v>
      </c>
      <c r="N343" s="629" t="s">
        <v>1318</v>
      </c>
    </row>
    <row r="344" spans="1:14" ht="15" hidden="1">
      <c r="A344" s="276">
        <v>46093</v>
      </c>
      <c r="B344" s="53" t="s">
        <v>1885</v>
      </c>
      <c r="C344" s="625">
        <v>33218</v>
      </c>
      <c r="D344" s="625" t="s">
        <v>1927</v>
      </c>
      <c r="E344" s="625">
        <v>140</v>
      </c>
      <c r="F344" s="625">
        <v>4010</v>
      </c>
      <c r="G344" s="625" t="s">
        <v>1928</v>
      </c>
      <c r="H344" s="625" t="s">
        <v>492</v>
      </c>
      <c r="J344" s="625">
        <v>2</v>
      </c>
      <c r="K344" s="625">
        <v>6.23</v>
      </c>
      <c r="L344" s="625">
        <v>12.46</v>
      </c>
      <c r="M344" s="53" t="s">
        <v>1317</v>
      </c>
      <c r="N344" s="629" t="s">
        <v>1318</v>
      </c>
    </row>
    <row r="345" spans="1:14" ht="15" hidden="1">
      <c r="A345" s="276">
        <v>46093</v>
      </c>
      <c r="B345" s="53" t="s">
        <v>1885</v>
      </c>
      <c r="C345" s="627">
        <v>83490</v>
      </c>
      <c r="D345" s="627" t="s">
        <v>1929</v>
      </c>
      <c r="E345" s="627">
        <v>130</v>
      </c>
      <c r="F345" s="627">
        <v>4010</v>
      </c>
      <c r="G345" s="627" t="s">
        <v>1930</v>
      </c>
      <c r="H345" s="627" t="s">
        <v>492</v>
      </c>
      <c r="J345" s="627">
        <v>1</v>
      </c>
      <c r="K345" s="627">
        <v>6.8</v>
      </c>
      <c r="L345" s="627">
        <v>6.8</v>
      </c>
      <c r="M345" s="53" t="s">
        <v>1317</v>
      </c>
      <c r="N345" s="629" t="s">
        <v>1318</v>
      </c>
    </row>
    <row r="346" spans="1:14" ht="15" hidden="1">
      <c r="A346" s="276">
        <v>46093</v>
      </c>
      <c r="B346" s="53" t="s">
        <v>1885</v>
      </c>
      <c r="C346" s="625">
        <v>83553</v>
      </c>
      <c r="D346" s="625" t="s">
        <v>1533</v>
      </c>
      <c r="E346" s="625" t="s">
        <v>399</v>
      </c>
      <c r="F346" s="625">
        <v>4010</v>
      </c>
      <c r="G346" s="625" t="s">
        <v>1931</v>
      </c>
      <c r="H346" s="625" t="s">
        <v>492</v>
      </c>
      <c r="J346" s="625">
        <v>1</v>
      </c>
      <c r="K346" s="625">
        <v>19.53</v>
      </c>
      <c r="L346" s="625">
        <v>19.53</v>
      </c>
      <c r="M346" s="53" t="s">
        <v>1317</v>
      </c>
      <c r="N346" s="629" t="s">
        <v>1318</v>
      </c>
    </row>
    <row r="347" spans="1:14" ht="15" hidden="1">
      <c r="A347" s="276">
        <v>46093</v>
      </c>
      <c r="B347" s="53" t="s">
        <v>1885</v>
      </c>
      <c r="C347" s="627">
        <v>84155</v>
      </c>
      <c r="D347" s="627" t="s">
        <v>1932</v>
      </c>
      <c r="E347" s="627">
        <v>50</v>
      </c>
      <c r="F347" s="627">
        <v>4010</v>
      </c>
      <c r="G347" s="627" t="s">
        <v>1933</v>
      </c>
      <c r="H347" s="627" t="s">
        <v>492</v>
      </c>
      <c r="J347" s="627">
        <v>1</v>
      </c>
      <c r="K347" s="627">
        <v>6.54</v>
      </c>
      <c r="L347" s="627">
        <v>6.54</v>
      </c>
      <c r="M347" s="53" t="s">
        <v>1317</v>
      </c>
      <c r="N347" s="629" t="s">
        <v>1318</v>
      </c>
    </row>
    <row r="348" spans="1:14" ht="15" hidden="1">
      <c r="A348" s="276">
        <v>46093</v>
      </c>
      <c r="B348" s="53" t="s">
        <v>1885</v>
      </c>
      <c r="C348" s="625">
        <v>80046</v>
      </c>
      <c r="D348" s="625" t="s">
        <v>1934</v>
      </c>
      <c r="E348" s="625" t="s">
        <v>399</v>
      </c>
      <c r="F348" s="625">
        <v>4010</v>
      </c>
      <c r="G348" s="625" t="s">
        <v>1935</v>
      </c>
      <c r="H348" s="625" t="s">
        <v>492</v>
      </c>
      <c r="J348" s="625">
        <v>1</v>
      </c>
      <c r="K348" s="625">
        <v>14.45</v>
      </c>
      <c r="L348" s="625">
        <v>14.45</v>
      </c>
      <c r="M348" s="53" t="s">
        <v>1317</v>
      </c>
      <c r="N348" s="629" t="s">
        <v>1318</v>
      </c>
    </row>
    <row r="349" spans="1:14" ht="15" hidden="1">
      <c r="A349" s="276">
        <v>46093</v>
      </c>
      <c r="B349" s="53" t="s">
        <v>1885</v>
      </c>
      <c r="C349" s="627">
        <v>83090</v>
      </c>
      <c r="D349" s="627" t="s">
        <v>1936</v>
      </c>
      <c r="E349" s="627">
        <v>140</v>
      </c>
      <c r="F349" s="627">
        <v>4010</v>
      </c>
      <c r="G349" s="627" t="s">
        <v>1937</v>
      </c>
      <c r="H349" s="627" t="s">
        <v>492</v>
      </c>
      <c r="J349" s="627">
        <v>1</v>
      </c>
      <c r="K349" s="627">
        <v>10.95</v>
      </c>
      <c r="L349" s="627">
        <v>10.95</v>
      </c>
      <c r="M349" s="53" t="s">
        <v>1317</v>
      </c>
      <c r="N349" s="629" t="s">
        <v>1318</v>
      </c>
    </row>
    <row r="350" spans="1:14" ht="15" hidden="1">
      <c r="A350" s="276">
        <v>46093</v>
      </c>
      <c r="B350" s="53" t="s">
        <v>1885</v>
      </c>
      <c r="C350" s="625">
        <v>83166</v>
      </c>
      <c r="D350" s="625" t="s">
        <v>1938</v>
      </c>
      <c r="E350" s="625">
        <v>130</v>
      </c>
      <c r="F350" s="625">
        <v>4010</v>
      </c>
      <c r="G350" s="625" t="s">
        <v>1939</v>
      </c>
      <c r="H350" s="625" t="s">
        <v>492</v>
      </c>
      <c r="J350" s="625">
        <v>2</v>
      </c>
      <c r="K350" s="625">
        <v>12.68</v>
      </c>
      <c r="L350" s="625">
        <v>25.36</v>
      </c>
      <c r="M350" s="53" t="s">
        <v>1317</v>
      </c>
      <c r="N350" s="629" t="s">
        <v>1318</v>
      </c>
    </row>
    <row r="351" spans="1:14" ht="15" hidden="1">
      <c r="A351" s="276">
        <v>46093</v>
      </c>
      <c r="B351" s="53" t="s">
        <v>1885</v>
      </c>
      <c r="C351" s="627">
        <v>83667</v>
      </c>
      <c r="D351" s="627" t="s">
        <v>1440</v>
      </c>
      <c r="E351" s="627">
        <v>70</v>
      </c>
      <c r="F351" s="627">
        <v>4010</v>
      </c>
      <c r="G351" s="627" t="s">
        <v>1940</v>
      </c>
      <c r="H351" s="627" t="s">
        <v>492</v>
      </c>
      <c r="J351" s="627">
        <v>1</v>
      </c>
      <c r="K351" s="627">
        <v>7.4</v>
      </c>
      <c r="L351" s="627">
        <v>7.4</v>
      </c>
      <c r="M351" s="53" t="s">
        <v>1317</v>
      </c>
      <c r="N351" s="629" t="s">
        <v>1318</v>
      </c>
    </row>
    <row r="352" spans="1:14" ht="15" hidden="1">
      <c r="A352" s="276">
        <v>46093</v>
      </c>
      <c r="B352" s="53" t="s">
        <v>1885</v>
      </c>
      <c r="C352" s="625">
        <v>83094</v>
      </c>
      <c r="D352" s="625" t="s">
        <v>1941</v>
      </c>
      <c r="E352" s="625">
        <v>80</v>
      </c>
      <c r="F352" s="625">
        <v>4010</v>
      </c>
      <c r="G352" s="625" t="s">
        <v>1942</v>
      </c>
      <c r="H352" s="625" t="s">
        <v>492</v>
      </c>
      <c r="J352" s="625">
        <v>3</v>
      </c>
      <c r="K352" s="625">
        <v>6.41</v>
      </c>
      <c r="L352" s="625">
        <v>19.23</v>
      </c>
      <c r="M352" s="53" t="s">
        <v>1317</v>
      </c>
      <c r="N352" s="629" t="s">
        <v>1318</v>
      </c>
    </row>
    <row r="353" spans="1:14" ht="15" hidden="1">
      <c r="A353" s="276">
        <v>46093</v>
      </c>
      <c r="B353" s="53" t="s">
        <v>1885</v>
      </c>
      <c r="C353" s="627">
        <v>82982</v>
      </c>
      <c r="D353" s="627" t="s">
        <v>1943</v>
      </c>
      <c r="E353" s="627">
        <v>90</v>
      </c>
      <c r="F353" s="627">
        <v>4010</v>
      </c>
      <c r="G353" s="627" t="s">
        <v>1944</v>
      </c>
      <c r="H353" s="627" t="s">
        <v>492</v>
      </c>
      <c r="J353" s="627">
        <v>2</v>
      </c>
      <c r="K353" s="627">
        <v>4.08</v>
      </c>
      <c r="L353" s="627">
        <v>8.16</v>
      </c>
      <c r="M353" s="53" t="s">
        <v>1317</v>
      </c>
      <c r="N353" s="629" t="s">
        <v>1318</v>
      </c>
    </row>
    <row r="354" spans="1:14" ht="15" hidden="1">
      <c r="A354" s="276">
        <v>46093</v>
      </c>
      <c r="B354" s="53" t="s">
        <v>1885</v>
      </c>
      <c r="C354" s="625">
        <v>82923</v>
      </c>
      <c r="D354" s="625" t="s">
        <v>1945</v>
      </c>
      <c r="E354" s="625">
        <v>110</v>
      </c>
      <c r="F354" s="625">
        <v>4010</v>
      </c>
      <c r="G354" s="625" t="s">
        <v>1946</v>
      </c>
      <c r="H354" s="625" t="s">
        <v>492</v>
      </c>
      <c r="J354" s="625">
        <v>2</v>
      </c>
      <c r="K354" s="625">
        <v>7.69</v>
      </c>
      <c r="L354" s="625">
        <v>15.38</v>
      </c>
      <c r="M354" s="53" t="s">
        <v>1317</v>
      </c>
      <c r="N354" s="629" t="s">
        <v>1318</v>
      </c>
    </row>
    <row r="355" spans="1:14" ht="15" hidden="1">
      <c r="A355" s="276">
        <v>46093</v>
      </c>
      <c r="B355" s="53" t="s">
        <v>1885</v>
      </c>
      <c r="C355" s="627">
        <v>82948</v>
      </c>
      <c r="D355" s="627" t="s">
        <v>1947</v>
      </c>
      <c r="E355" s="627">
        <v>90</v>
      </c>
      <c r="F355" s="627">
        <v>4010</v>
      </c>
      <c r="G355" s="627" t="s">
        <v>1948</v>
      </c>
      <c r="H355" s="627" t="s">
        <v>492</v>
      </c>
      <c r="J355" s="627">
        <v>1</v>
      </c>
      <c r="K355" s="627">
        <v>14.18</v>
      </c>
      <c r="L355" s="627">
        <v>14.18</v>
      </c>
      <c r="M355" s="53" t="s">
        <v>1317</v>
      </c>
      <c r="N355" s="629" t="s">
        <v>1318</v>
      </c>
    </row>
    <row r="356" spans="1:14" ht="15" hidden="1">
      <c r="A356" s="276">
        <v>46093</v>
      </c>
      <c r="B356" s="53" t="s">
        <v>1885</v>
      </c>
      <c r="C356" s="625">
        <v>82788</v>
      </c>
      <c r="D356" s="625" t="s">
        <v>1913</v>
      </c>
      <c r="E356" s="625">
        <v>110</v>
      </c>
      <c r="F356" s="625">
        <v>4010</v>
      </c>
      <c r="G356" s="625" t="s">
        <v>1949</v>
      </c>
      <c r="H356" s="625" t="s">
        <v>492</v>
      </c>
      <c r="J356" s="625">
        <v>1</v>
      </c>
      <c r="K356" s="625">
        <v>8.48</v>
      </c>
      <c r="L356" s="625">
        <v>8.48</v>
      </c>
      <c r="M356" s="53" t="s">
        <v>1317</v>
      </c>
      <c r="N356" s="629" t="s">
        <v>1318</v>
      </c>
    </row>
    <row r="357" spans="1:14" ht="15" hidden="1">
      <c r="A357" s="276">
        <v>46093</v>
      </c>
      <c r="B357" s="53" t="s">
        <v>1950</v>
      </c>
      <c r="C357" s="625">
        <v>83988</v>
      </c>
      <c r="D357" s="625" t="s">
        <v>1951</v>
      </c>
      <c r="E357" s="625">
        <v>85</v>
      </c>
      <c r="F357" s="625">
        <v>4010</v>
      </c>
      <c r="G357" s="625" t="s">
        <v>1952</v>
      </c>
      <c r="H357" s="625" t="s">
        <v>492</v>
      </c>
      <c r="J357" s="627">
        <v>-1</v>
      </c>
      <c r="K357" s="627">
        <v>9.36</v>
      </c>
      <c r="L357" s="627">
        <v>-9.36</v>
      </c>
      <c r="M357" s="53" t="s">
        <v>1823</v>
      </c>
    </row>
    <row r="358" spans="1:14" ht="15" hidden="1">
      <c r="A358" s="276">
        <v>46093</v>
      </c>
      <c r="B358" s="53" t="s">
        <v>1953</v>
      </c>
      <c r="C358" s="625">
        <v>67515</v>
      </c>
      <c r="D358" s="625" t="s">
        <v>1954</v>
      </c>
      <c r="E358" s="625" t="s">
        <v>1332</v>
      </c>
      <c r="F358" s="625">
        <v>4010</v>
      </c>
      <c r="G358" s="625" t="s">
        <v>1955</v>
      </c>
      <c r="H358" s="625" t="s">
        <v>492</v>
      </c>
      <c r="J358" s="625">
        <v>-1</v>
      </c>
      <c r="K358" s="625">
        <v>10.97</v>
      </c>
      <c r="L358" s="625">
        <v>-10.97</v>
      </c>
      <c r="M358" s="53" t="s">
        <v>1378</v>
      </c>
    </row>
    <row r="359" spans="1:14" ht="15" hidden="1">
      <c r="A359" s="276">
        <v>46093</v>
      </c>
      <c r="B359" s="53" t="s">
        <v>1953</v>
      </c>
      <c r="C359" s="627">
        <v>58660</v>
      </c>
      <c r="D359" s="627" t="s">
        <v>1956</v>
      </c>
      <c r="E359" s="627" t="s">
        <v>246</v>
      </c>
      <c r="F359" s="627">
        <v>4010</v>
      </c>
      <c r="G359" s="627" t="s">
        <v>1957</v>
      </c>
      <c r="H359" s="627" t="s">
        <v>492</v>
      </c>
      <c r="J359" s="627">
        <v>-1</v>
      </c>
      <c r="K359" s="627">
        <v>11.46</v>
      </c>
      <c r="L359" s="627">
        <v>-11.46</v>
      </c>
      <c r="M359" s="53" t="s">
        <v>1378</v>
      </c>
    </row>
    <row r="360" spans="1:14" ht="15" hidden="1">
      <c r="A360" s="276">
        <v>46093</v>
      </c>
      <c r="B360" s="53" t="s">
        <v>1953</v>
      </c>
      <c r="C360" s="625">
        <v>58665</v>
      </c>
      <c r="D360" s="625" t="s">
        <v>1958</v>
      </c>
      <c r="E360" s="625" t="s">
        <v>246</v>
      </c>
      <c r="F360" s="625">
        <v>4010</v>
      </c>
      <c r="G360" s="625" t="s">
        <v>1959</v>
      </c>
      <c r="H360" s="625" t="s">
        <v>492</v>
      </c>
      <c r="J360" s="625">
        <v>-1</v>
      </c>
      <c r="K360" s="625">
        <v>12.37</v>
      </c>
      <c r="L360" s="625">
        <v>-12.37</v>
      </c>
      <c r="M360" s="53" t="s">
        <v>1378</v>
      </c>
    </row>
    <row r="361" spans="1:14" ht="15" hidden="1">
      <c r="A361" s="624">
        <v>46094</v>
      </c>
      <c r="B361" s="625" t="s">
        <v>1960</v>
      </c>
      <c r="C361" s="625">
        <v>82837</v>
      </c>
      <c r="D361" s="625" t="s">
        <v>1961</v>
      </c>
      <c r="E361" s="625" t="s">
        <v>1526</v>
      </c>
      <c r="F361" s="625">
        <v>4010</v>
      </c>
      <c r="G361" s="625" t="s">
        <v>1962</v>
      </c>
      <c r="H361" s="625" t="s">
        <v>492</v>
      </c>
      <c r="I361" s="638">
        <v>4.7922590051869904E+16</v>
      </c>
      <c r="J361" s="625">
        <v>160</v>
      </c>
      <c r="K361" s="625">
        <v>8.98</v>
      </c>
      <c r="L361" s="635">
        <v>1436.8</v>
      </c>
      <c r="M361" s="53" t="s">
        <v>1502</v>
      </c>
    </row>
    <row r="362" spans="1:14" ht="15" hidden="1">
      <c r="A362" s="626">
        <v>46094</v>
      </c>
      <c r="B362" s="627" t="s">
        <v>1960</v>
      </c>
      <c r="C362" s="627">
        <v>82837</v>
      </c>
      <c r="D362" s="627" t="s">
        <v>1578</v>
      </c>
      <c r="E362" s="627" t="s">
        <v>1526</v>
      </c>
      <c r="F362" s="627">
        <v>4010</v>
      </c>
      <c r="G362" s="627" t="s">
        <v>1963</v>
      </c>
      <c r="H362" s="627" t="s">
        <v>492</v>
      </c>
      <c r="I362" s="639"/>
      <c r="J362" s="627">
        <v>-158</v>
      </c>
      <c r="K362" s="627">
        <v>8.98</v>
      </c>
      <c r="L362" s="636">
        <v>-1418.84</v>
      </c>
      <c r="M362" s="53" t="s">
        <v>1502</v>
      </c>
    </row>
    <row r="363" spans="1:14" ht="15" hidden="1">
      <c r="A363" s="624">
        <v>46095</v>
      </c>
      <c r="B363" s="625" t="s">
        <v>1964</v>
      </c>
      <c r="C363" s="625">
        <v>60325</v>
      </c>
      <c r="D363" s="625" t="s">
        <v>1321</v>
      </c>
      <c r="E363" s="625" t="s">
        <v>1526</v>
      </c>
      <c r="F363" s="625">
        <v>4010</v>
      </c>
      <c r="G363" s="625" t="s">
        <v>1965</v>
      </c>
      <c r="H363" s="625" t="s">
        <v>492</v>
      </c>
      <c r="I363" s="638"/>
      <c r="J363" s="625">
        <v>8</v>
      </c>
      <c r="K363" s="625">
        <v>5.5</v>
      </c>
      <c r="L363" s="634">
        <v>44</v>
      </c>
      <c r="M363" s="53" t="s">
        <v>1317</v>
      </c>
    </row>
    <row r="364" spans="1:14" ht="15" hidden="1">
      <c r="A364" s="624">
        <v>46095</v>
      </c>
      <c r="B364" s="625" t="s">
        <v>1966</v>
      </c>
      <c r="C364" s="625">
        <v>66736</v>
      </c>
      <c r="D364" s="625" t="s">
        <v>1729</v>
      </c>
      <c r="E364" s="625">
        <v>150</v>
      </c>
      <c r="F364" s="625">
        <v>4010</v>
      </c>
      <c r="G364" s="625" t="s">
        <v>1967</v>
      </c>
      <c r="H364" s="625" t="s">
        <v>492</v>
      </c>
      <c r="I364" s="638"/>
      <c r="J364" s="625">
        <v>1</v>
      </c>
      <c r="K364" s="625">
        <v>15.78</v>
      </c>
      <c r="L364" s="634">
        <v>15.78</v>
      </c>
      <c r="M364" s="53" t="s">
        <v>1317</v>
      </c>
    </row>
    <row r="365" spans="1:14" ht="15" hidden="1">
      <c r="A365" s="626">
        <v>46095</v>
      </c>
      <c r="B365" s="627" t="s">
        <v>1966</v>
      </c>
      <c r="C365" s="627">
        <v>83635</v>
      </c>
      <c r="D365" s="627" t="s">
        <v>1968</v>
      </c>
      <c r="E365" s="627">
        <v>130</v>
      </c>
      <c r="F365" s="627">
        <v>4010</v>
      </c>
      <c r="G365" s="627" t="s">
        <v>1969</v>
      </c>
      <c r="H365" s="627" t="s">
        <v>492</v>
      </c>
      <c r="I365" s="639"/>
      <c r="J365" s="627">
        <v>2</v>
      </c>
      <c r="K365" s="627">
        <v>15.78</v>
      </c>
      <c r="L365" s="637">
        <v>31.56</v>
      </c>
      <c r="M365" s="53" t="s">
        <v>1317</v>
      </c>
    </row>
    <row r="366" spans="1:14" ht="15" hidden="1">
      <c r="A366" s="624">
        <v>46095</v>
      </c>
      <c r="B366" s="625" t="s">
        <v>1966</v>
      </c>
      <c r="C366" s="625">
        <v>81496</v>
      </c>
      <c r="D366" s="625" t="s">
        <v>1367</v>
      </c>
      <c r="E366" s="625">
        <v>100</v>
      </c>
      <c r="F366" s="625">
        <v>4010</v>
      </c>
      <c r="G366" s="625" t="s">
        <v>1970</v>
      </c>
      <c r="H366" s="625" t="s">
        <v>492</v>
      </c>
      <c r="I366" s="638"/>
      <c r="J366" s="625">
        <v>1</v>
      </c>
      <c r="K366" s="625">
        <v>7.89</v>
      </c>
      <c r="L366" s="634">
        <v>7.89</v>
      </c>
      <c r="M366" s="53" t="s">
        <v>1317</v>
      </c>
    </row>
    <row r="367" spans="1:14" ht="15" hidden="1">
      <c r="A367" s="626">
        <v>46095</v>
      </c>
      <c r="B367" s="627" t="s">
        <v>1966</v>
      </c>
      <c r="C367" s="627">
        <v>82768</v>
      </c>
      <c r="D367" s="627" t="s">
        <v>1971</v>
      </c>
      <c r="E367" s="627">
        <v>100</v>
      </c>
      <c r="F367" s="627">
        <v>4010</v>
      </c>
      <c r="G367" s="627" t="s">
        <v>1972</v>
      </c>
      <c r="H367" s="627" t="s">
        <v>492</v>
      </c>
      <c r="I367" s="639"/>
      <c r="J367" s="627">
        <v>1</v>
      </c>
      <c r="K367" s="627">
        <v>12.82</v>
      </c>
      <c r="L367" s="637">
        <v>12.82</v>
      </c>
      <c r="M367" s="53" t="s">
        <v>1317</v>
      </c>
    </row>
    <row r="368" spans="1:14" ht="15" hidden="1">
      <c r="A368" s="624">
        <v>46095</v>
      </c>
      <c r="B368" s="625" t="s">
        <v>1966</v>
      </c>
      <c r="C368" s="625">
        <v>82406</v>
      </c>
      <c r="D368" s="625" t="s">
        <v>1973</v>
      </c>
      <c r="E368" s="625">
        <v>120</v>
      </c>
      <c r="F368" s="625">
        <v>4010</v>
      </c>
      <c r="G368" s="625" t="s">
        <v>1523</v>
      </c>
      <c r="H368" s="625" t="s">
        <v>492</v>
      </c>
      <c r="I368" s="638"/>
      <c r="J368" s="625">
        <v>1</v>
      </c>
      <c r="K368" s="625">
        <v>8.1999999999999993</v>
      </c>
      <c r="L368" s="634">
        <v>8.1999999999999993</v>
      </c>
      <c r="M368" s="53" t="s">
        <v>1317</v>
      </c>
    </row>
    <row r="369" spans="1:13" ht="15" hidden="1">
      <c r="A369" s="626">
        <v>46095</v>
      </c>
      <c r="B369" s="627" t="s">
        <v>1966</v>
      </c>
      <c r="C369" s="627">
        <v>83976</v>
      </c>
      <c r="D369" s="627" t="s">
        <v>1877</v>
      </c>
      <c r="E369" s="627">
        <v>110</v>
      </c>
      <c r="F369" s="627">
        <v>4010</v>
      </c>
      <c r="G369" s="627" t="s">
        <v>1974</v>
      </c>
      <c r="H369" s="627" t="s">
        <v>492</v>
      </c>
      <c r="I369" s="639"/>
      <c r="J369" s="627">
        <v>1</v>
      </c>
      <c r="K369" s="627">
        <v>20.02</v>
      </c>
      <c r="L369" s="637">
        <v>20.02</v>
      </c>
      <c r="M369" s="53" t="s">
        <v>1317</v>
      </c>
    </row>
    <row r="370" spans="1:13" ht="15" hidden="1">
      <c r="A370" s="624">
        <v>46095</v>
      </c>
      <c r="B370" s="625" t="s">
        <v>1966</v>
      </c>
      <c r="C370" s="625">
        <v>83903</v>
      </c>
      <c r="D370" s="625" t="s">
        <v>1975</v>
      </c>
      <c r="E370" s="625">
        <v>150</v>
      </c>
      <c r="F370" s="625">
        <v>4010</v>
      </c>
      <c r="G370" s="625" t="s">
        <v>1976</v>
      </c>
      <c r="H370" s="625" t="s">
        <v>492</v>
      </c>
      <c r="I370" s="638"/>
      <c r="J370" s="625">
        <v>1</v>
      </c>
      <c r="K370" s="625">
        <v>15.69</v>
      </c>
      <c r="L370" s="634">
        <v>15.69</v>
      </c>
      <c r="M370" s="53" t="s">
        <v>1317</v>
      </c>
    </row>
    <row r="371" spans="1:13" ht="15" hidden="1">
      <c r="A371" s="626">
        <v>46095</v>
      </c>
      <c r="B371" s="627" t="s">
        <v>1966</v>
      </c>
      <c r="C371" s="627">
        <v>82285</v>
      </c>
      <c r="D371" s="627" t="s">
        <v>1977</v>
      </c>
      <c r="E371" s="627">
        <v>85</v>
      </c>
      <c r="F371" s="627">
        <v>4010</v>
      </c>
      <c r="G371" s="627" t="s">
        <v>1516</v>
      </c>
      <c r="H371" s="627" t="s">
        <v>492</v>
      </c>
      <c r="I371" s="639"/>
      <c r="J371" s="627">
        <v>1</v>
      </c>
      <c r="K371" s="627">
        <v>9.1300000000000008</v>
      </c>
      <c r="L371" s="637">
        <v>9.1300000000000008</v>
      </c>
      <c r="M371" s="53" t="s">
        <v>1317</v>
      </c>
    </row>
    <row r="372" spans="1:13" ht="15" hidden="1">
      <c r="A372" s="624">
        <v>46095</v>
      </c>
      <c r="B372" s="625" t="s">
        <v>1978</v>
      </c>
      <c r="C372" s="625">
        <v>83868</v>
      </c>
      <c r="D372" s="625" t="s">
        <v>1473</v>
      </c>
      <c r="E372" s="625" t="s">
        <v>1368</v>
      </c>
      <c r="F372" s="625">
        <v>4010</v>
      </c>
      <c r="G372" s="625" t="s">
        <v>1979</v>
      </c>
      <c r="H372" s="625" t="s">
        <v>492</v>
      </c>
      <c r="I372" s="638"/>
      <c r="J372" s="625">
        <v>1</v>
      </c>
      <c r="K372" s="625">
        <v>7.54</v>
      </c>
      <c r="L372" s="634">
        <v>7.54</v>
      </c>
      <c r="M372" s="53" t="s">
        <v>1317</v>
      </c>
    </row>
    <row r="373" spans="1:13" ht="15" hidden="1">
      <c r="A373" s="626">
        <v>46095</v>
      </c>
      <c r="B373" s="627" t="s">
        <v>1978</v>
      </c>
      <c r="C373" s="627">
        <v>83626</v>
      </c>
      <c r="D373" s="627">
        <v>22</v>
      </c>
      <c r="E373" s="627" t="s">
        <v>1526</v>
      </c>
      <c r="F373" s="627">
        <v>4010</v>
      </c>
      <c r="G373" s="627" t="s">
        <v>1980</v>
      </c>
      <c r="H373" s="627" t="s">
        <v>492</v>
      </c>
      <c r="I373" s="639"/>
      <c r="J373" s="627">
        <v>1</v>
      </c>
      <c r="K373" s="627">
        <v>19.87</v>
      </c>
      <c r="L373" s="637">
        <v>19.87</v>
      </c>
      <c r="M373" s="53" t="s">
        <v>1317</v>
      </c>
    </row>
    <row r="374" spans="1:13" ht="15" hidden="1">
      <c r="A374" s="624">
        <v>46095</v>
      </c>
      <c r="B374" s="625" t="s">
        <v>1978</v>
      </c>
      <c r="C374" s="625">
        <v>83613</v>
      </c>
      <c r="D374" s="625" t="s">
        <v>1981</v>
      </c>
      <c r="E374" s="625" t="s">
        <v>1526</v>
      </c>
      <c r="F374" s="625">
        <v>4010</v>
      </c>
      <c r="G374" s="625" t="s">
        <v>1982</v>
      </c>
      <c r="H374" s="625" t="s">
        <v>492</v>
      </c>
      <c r="I374" s="638"/>
      <c r="J374" s="625">
        <v>1</v>
      </c>
      <c r="K374" s="625">
        <v>37.590000000000003</v>
      </c>
      <c r="L374" s="634">
        <v>37.590000000000003</v>
      </c>
      <c r="M374" s="53" t="s">
        <v>1317</v>
      </c>
    </row>
    <row r="375" spans="1:13" ht="15" hidden="1">
      <c r="A375" s="626">
        <v>46095</v>
      </c>
      <c r="B375" s="627" t="s">
        <v>1978</v>
      </c>
      <c r="C375" s="627">
        <v>60325</v>
      </c>
      <c r="D375" s="627" t="s">
        <v>1428</v>
      </c>
      <c r="E375" s="627" t="s">
        <v>1368</v>
      </c>
      <c r="F375" s="627">
        <v>4010</v>
      </c>
      <c r="G375" s="627" t="s">
        <v>1527</v>
      </c>
      <c r="H375" s="627" t="s">
        <v>492</v>
      </c>
      <c r="I375" s="639"/>
      <c r="J375" s="627">
        <v>1</v>
      </c>
      <c r="K375" s="627">
        <v>8.0500000000000007</v>
      </c>
      <c r="L375" s="637">
        <v>8.0500000000000007</v>
      </c>
      <c r="M375" s="53" t="s">
        <v>1317</v>
      </c>
    </row>
    <row r="376" spans="1:13" ht="15" hidden="1">
      <c r="A376" s="624">
        <v>46095</v>
      </c>
      <c r="B376" s="625" t="s">
        <v>1978</v>
      </c>
      <c r="C376" s="625">
        <v>80859</v>
      </c>
      <c r="D376" s="625" t="s">
        <v>1744</v>
      </c>
      <c r="E376" s="625">
        <v>100</v>
      </c>
      <c r="F376" s="625">
        <v>4010</v>
      </c>
      <c r="G376" s="625" t="s">
        <v>1752</v>
      </c>
      <c r="H376" s="625" t="s">
        <v>492</v>
      </c>
      <c r="I376" s="638"/>
      <c r="J376" s="625">
        <v>1</v>
      </c>
      <c r="K376" s="625">
        <v>12.32</v>
      </c>
      <c r="L376" s="634">
        <v>12.32</v>
      </c>
      <c r="M376" s="53" t="s">
        <v>1317</v>
      </c>
    </row>
    <row r="377" spans="1:13" ht="15" hidden="1">
      <c r="A377" s="626">
        <v>46095</v>
      </c>
      <c r="B377" s="627" t="s">
        <v>1978</v>
      </c>
      <c r="C377" s="627">
        <v>81157</v>
      </c>
      <c r="D377" s="627" t="s">
        <v>1376</v>
      </c>
      <c r="E377" s="627">
        <v>100</v>
      </c>
      <c r="F377" s="627">
        <v>4010</v>
      </c>
      <c r="G377" s="627" t="s">
        <v>1983</v>
      </c>
      <c r="H377" s="627" t="s">
        <v>492</v>
      </c>
      <c r="I377" s="639"/>
      <c r="J377" s="627">
        <v>1</v>
      </c>
      <c r="K377" s="627">
        <v>5.09</v>
      </c>
      <c r="L377" s="637">
        <v>5.09</v>
      </c>
      <c r="M377" s="53" t="s">
        <v>1317</v>
      </c>
    </row>
    <row r="378" spans="1:13" ht="15" hidden="1">
      <c r="A378" s="624">
        <v>46095</v>
      </c>
      <c r="B378" s="625" t="s">
        <v>1978</v>
      </c>
      <c r="C378" s="625">
        <v>82824</v>
      </c>
      <c r="D378" s="625" t="s">
        <v>1354</v>
      </c>
      <c r="E378" s="625">
        <v>90</v>
      </c>
      <c r="F378" s="625">
        <v>4010</v>
      </c>
      <c r="G378" s="625" t="s">
        <v>1778</v>
      </c>
      <c r="H378" s="625" t="s">
        <v>492</v>
      </c>
      <c r="I378" s="638"/>
      <c r="J378" s="625">
        <v>1</v>
      </c>
      <c r="K378" s="625">
        <v>8.82</v>
      </c>
      <c r="L378" s="634">
        <v>8.82</v>
      </c>
      <c r="M378" s="53" t="s">
        <v>1317</v>
      </c>
    </row>
    <row r="379" spans="1:13" ht="15" hidden="1">
      <c r="A379" s="626">
        <v>46095</v>
      </c>
      <c r="B379" s="627" t="s">
        <v>1978</v>
      </c>
      <c r="C379" s="627">
        <v>83315</v>
      </c>
      <c r="D379" s="627" t="s">
        <v>1444</v>
      </c>
      <c r="E379" s="627">
        <v>90</v>
      </c>
      <c r="F379" s="627">
        <v>4010</v>
      </c>
      <c r="G379" s="627" t="s">
        <v>1984</v>
      </c>
      <c r="H379" s="627" t="s">
        <v>492</v>
      </c>
      <c r="I379" s="639"/>
      <c r="J379" s="627">
        <v>1</v>
      </c>
      <c r="K379" s="627">
        <v>16.55</v>
      </c>
      <c r="L379" s="637">
        <v>16.55</v>
      </c>
      <c r="M379" s="53" t="s">
        <v>1317</v>
      </c>
    </row>
    <row r="380" spans="1:13" ht="15" hidden="1">
      <c r="A380" s="624">
        <v>46095</v>
      </c>
      <c r="B380" s="625" t="s">
        <v>1978</v>
      </c>
      <c r="C380" s="625">
        <v>67044</v>
      </c>
      <c r="D380" s="625" t="s">
        <v>1985</v>
      </c>
      <c r="E380" s="625">
        <v>90</v>
      </c>
      <c r="F380" s="625">
        <v>4010</v>
      </c>
      <c r="G380" s="625" t="s">
        <v>1783</v>
      </c>
      <c r="H380" s="625" t="s">
        <v>492</v>
      </c>
      <c r="I380" s="638"/>
      <c r="J380" s="625">
        <v>1</v>
      </c>
      <c r="K380" s="625">
        <v>5.98</v>
      </c>
      <c r="L380" s="634">
        <v>5.98</v>
      </c>
      <c r="M380" s="53" t="s">
        <v>1317</v>
      </c>
    </row>
    <row r="381" spans="1:13" ht="15" hidden="1">
      <c r="A381" s="626">
        <v>46095</v>
      </c>
      <c r="B381" s="627" t="s">
        <v>1978</v>
      </c>
      <c r="C381" s="627">
        <v>82406</v>
      </c>
      <c r="D381" s="627" t="s">
        <v>1986</v>
      </c>
      <c r="E381" s="627">
        <v>150</v>
      </c>
      <c r="F381" s="627">
        <v>4010</v>
      </c>
      <c r="G381" s="627" t="s">
        <v>1987</v>
      </c>
      <c r="H381" s="627" t="s">
        <v>492</v>
      </c>
      <c r="I381" s="639"/>
      <c r="J381" s="627">
        <v>1</v>
      </c>
      <c r="K381" s="627">
        <v>8.1300000000000008</v>
      </c>
      <c r="L381" s="637">
        <v>8.1300000000000008</v>
      </c>
      <c r="M381" s="53" t="s">
        <v>1317</v>
      </c>
    </row>
    <row r="382" spans="1:13" ht="15" hidden="1">
      <c r="A382" s="624">
        <v>46095</v>
      </c>
      <c r="B382" s="625" t="s">
        <v>1978</v>
      </c>
      <c r="C382" s="625">
        <v>83656</v>
      </c>
      <c r="D382" s="625" t="s">
        <v>1988</v>
      </c>
      <c r="E382" s="625">
        <v>120</v>
      </c>
      <c r="F382" s="625">
        <v>4010</v>
      </c>
      <c r="G382" s="625" t="s">
        <v>1989</v>
      </c>
      <c r="H382" s="625" t="s">
        <v>492</v>
      </c>
      <c r="I382" s="638"/>
      <c r="J382" s="625">
        <v>2</v>
      </c>
      <c r="K382" s="625">
        <v>23.48</v>
      </c>
      <c r="L382" s="634">
        <v>46.96</v>
      </c>
      <c r="M382" s="53" t="s">
        <v>1317</v>
      </c>
    </row>
    <row r="383" spans="1:13" ht="15" hidden="1">
      <c r="A383" s="626">
        <v>46095</v>
      </c>
      <c r="B383" s="627" t="s">
        <v>1978</v>
      </c>
      <c r="C383" s="627">
        <v>83752</v>
      </c>
      <c r="D383" s="627" t="s">
        <v>1691</v>
      </c>
      <c r="E383" s="627">
        <v>85</v>
      </c>
      <c r="F383" s="627">
        <v>4010</v>
      </c>
      <c r="G383" s="627" t="s">
        <v>1990</v>
      </c>
      <c r="H383" s="627" t="s">
        <v>492</v>
      </c>
      <c r="I383" s="639"/>
      <c r="J383" s="627">
        <v>1</v>
      </c>
      <c r="K383" s="627">
        <v>10.62</v>
      </c>
      <c r="L383" s="637">
        <v>10.62</v>
      </c>
      <c r="M383" s="53" t="s">
        <v>1317</v>
      </c>
    </row>
    <row r="384" spans="1:13" ht="15" hidden="1">
      <c r="A384" s="624">
        <v>46095</v>
      </c>
      <c r="B384" s="625" t="s">
        <v>1978</v>
      </c>
      <c r="C384" s="625">
        <v>82681</v>
      </c>
      <c r="D384" s="625" t="s">
        <v>1354</v>
      </c>
      <c r="E384" s="625">
        <v>60</v>
      </c>
      <c r="F384" s="625">
        <v>4010</v>
      </c>
      <c r="G384" s="625" t="s">
        <v>1991</v>
      </c>
      <c r="H384" s="625" t="s">
        <v>492</v>
      </c>
      <c r="I384" s="638"/>
      <c r="J384" s="625">
        <v>1</v>
      </c>
      <c r="K384" s="625">
        <v>9.89</v>
      </c>
      <c r="L384" s="634">
        <v>9.89</v>
      </c>
      <c r="M384" s="53" t="s">
        <v>1317</v>
      </c>
    </row>
    <row r="385" spans="1:13" ht="15" hidden="1">
      <c r="A385" s="626">
        <v>46095</v>
      </c>
      <c r="B385" s="627" t="s">
        <v>1978</v>
      </c>
      <c r="C385" s="627">
        <v>82987</v>
      </c>
      <c r="D385" s="627" t="s">
        <v>1402</v>
      </c>
      <c r="E385" s="627">
        <v>85</v>
      </c>
      <c r="F385" s="627">
        <v>4010</v>
      </c>
      <c r="G385" s="627" t="s">
        <v>1992</v>
      </c>
      <c r="H385" s="627" t="s">
        <v>492</v>
      </c>
      <c r="I385" s="639"/>
      <c r="J385" s="627">
        <v>1</v>
      </c>
      <c r="K385" s="627">
        <v>6.29</v>
      </c>
      <c r="L385" s="637">
        <v>6.29</v>
      </c>
      <c r="M385" s="53" t="s">
        <v>1317</v>
      </c>
    </row>
    <row r="386" spans="1:13" ht="15" hidden="1">
      <c r="A386" s="624">
        <v>46095</v>
      </c>
      <c r="B386" s="625" t="s">
        <v>1978</v>
      </c>
      <c r="C386" s="625">
        <v>67447</v>
      </c>
      <c r="D386" s="625" t="s">
        <v>1993</v>
      </c>
      <c r="E386" s="625">
        <v>60</v>
      </c>
      <c r="F386" s="625">
        <v>4010</v>
      </c>
      <c r="G386" s="625" t="s">
        <v>1994</v>
      </c>
      <c r="H386" s="625" t="s">
        <v>492</v>
      </c>
      <c r="I386" s="638"/>
      <c r="J386" s="625">
        <v>1</v>
      </c>
      <c r="K386" s="625">
        <v>2.34</v>
      </c>
      <c r="L386" s="634">
        <v>2.34</v>
      </c>
      <c r="M386" s="53" t="s">
        <v>1317</v>
      </c>
    </row>
    <row r="387" spans="1:13" ht="15" hidden="1">
      <c r="A387" s="626">
        <v>46095</v>
      </c>
      <c r="B387" s="627" t="s">
        <v>1978</v>
      </c>
      <c r="C387" s="627">
        <v>83635</v>
      </c>
      <c r="D387" s="627" t="s">
        <v>1981</v>
      </c>
      <c r="E387" s="627">
        <v>75</v>
      </c>
      <c r="F387" s="627">
        <v>4010</v>
      </c>
      <c r="G387" s="627" t="s">
        <v>1995</v>
      </c>
      <c r="H387" s="627" t="s">
        <v>492</v>
      </c>
      <c r="I387" s="639"/>
      <c r="J387" s="627">
        <v>1</v>
      </c>
      <c r="K387" s="627">
        <v>13.48</v>
      </c>
      <c r="L387" s="637">
        <v>13.48</v>
      </c>
      <c r="M387" s="53" t="s">
        <v>1317</v>
      </c>
    </row>
    <row r="388" spans="1:13" ht="15" hidden="1">
      <c r="A388" s="624">
        <v>46095</v>
      </c>
      <c r="B388" s="625" t="s">
        <v>1978</v>
      </c>
      <c r="C388" s="625">
        <v>83590</v>
      </c>
      <c r="D388" s="625" t="s">
        <v>1890</v>
      </c>
      <c r="E388" s="625">
        <v>70</v>
      </c>
      <c r="F388" s="625">
        <v>4010</v>
      </c>
      <c r="G388" s="625" t="s">
        <v>1996</v>
      </c>
      <c r="H388" s="625" t="s">
        <v>492</v>
      </c>
      <c r="I388" s="638"/>
      <c r="J388" s="625">
        <v>1</v>
      </c>
      <c r="K388" s="625">
        <v>7.37</v>
      </c>
      <c r="L388" s="634">
        <v>7.37</v>
      </c>
      <c r="M388" s="53" t="s">
        <v>1317</v>
      </c>
    </row>
    <row r="389" spans="1:13" ht="15" hidden="1">
      <c r="A389" s="626">
        <v>46095</v>
      </c>
      <c r="B389" s="627" t="s">
        <v>1978</v>
      </c>
      <c r="C389" s="627">
        <v>67209</v>
      </c>
      <c r="D389" s="627" t="s">
        <v>1997</v>
      </c>
      <c r="E389" s="627">
        <v>90</v>
      </c>
      <c r="F389" s="627">
        <v>4010</v>
      </c>
      <c r="G389" s="627" t="s">
        <v>1998</v>
      </c>
      <c r="H389" s="627" t="s">
        <v>492</v>
      </c>
      <c r="I389" s="639"/>
      <c r="J389" s="627">
        <v>1</v>
      </c>
      <c r="K389" s="627">
        <v>16.72</v>
      </c>
      <c r="L389" s="637">
        <v>16.72</v>
      </c>
      <c r="M389" s="53" t="s">
        <v>1317</v>
      </c>
    </row>
    <row r="390" spans="1:13" ht="15" hidden="1">
      <c r="A390" s="624">
        <v>46095</v>
      </c>
      <c r="B390" s="625" t="s">
        <v>1978</v>
      </c>
      <c r="C390" s="625">
        <v>67209</v>
      </c>
      <c r="D390" s="625" t="s">
        <v>1390</v>
      </c>
      <c r="E390" s="625">
        <v>100</v>
      </c>
      <c r="F390" s="625">
        <v>4010</v>
      </c>
      <c r="G390" s="625" t="s">
        <v>1999</v>
      </c>
      <c r="H390" s="625" t="s">
        <v>492</v>
      </c>
      <c r="I390" s="638"/>
      <c r="J390" s="625">
        <v>1</v>
      </c>
      <c r="K390" s="625">
        <v>16.72</v>
      </c>
      <c r="L390" s="634">
        <v>16.72</v>
      </c>
      <c r="M390" s="53" t="s">
        <v>1317</v>
      </c>
    </row>
    <row r="391" spans="1:13" ht="15" hidden="1">
      <c r="A391" s="626">
        <v>46095</v>
      </c>
      <c r="B391" s="627" t="s">
        <v>1978</v>
      </c>
      <c r="C391" s="627">
        <v>83495</v>
      </c>
      <c r="D391" s="627" t="s">
        <v>1671</v>
      </c>
      <c r="E391" s="627">
        <v>150</v>
      </c>
      <c r="F391" s="627">
        <v>4010</v>
      </c>
      <c r="G391" s="627" t="s">
        <v>2000</v>
      </c>
      <c r="H391" s="627" t="s">
        <v>492</v>
      </c>
      <c r="I391" s="639"/>
      <c r="J391" s="627">
        <v>1</v>
      </c>
      <c r="K391" s="627">
        <v>6.71</v>
      </c>
      <c r="L391" s="637">
        <v>6.71</v>
      </c>
      <c r="M391" s="53" t="s">
        <v>1317</v>
      </c>
    </row>
    <row r="392" spans="1:13" ht="15" hidden="1">
      <c r="A392" s="624">
        <v>46095</v>
      </c>
      <c r="B392" s="625" t="s">
        <v>1978</v>
      </c>
      <c r="C392" s="625">
        <v>59852</v>
      </c>
      <c r="D392" s="625" t="s">
        <v>2001</v>
      </c>
      <c r="E392" s="625">
        <v>130</v>
      </c>
      <c r="F392" s="625">
        <v>4010</v>
      </c>
      <c r="G392" s="625" t="s">
        <v>2002</v>
      </c>
      <c r="H392" s="625" t="s">
        <v>492</v>
      </c>
      <c r="I392" s="638"/>
      <c r="J392" s="625">
        <v>1</v>
      </c>
      <c r="K392" s="625">
        <v>9.2799999999999994</v>
      </c>
      <c r="L392" s="634">
        <v>9.2799999999999994</v>
      </c>
      <c r="M392" s="53" t="s">
        <v>1317</v>
      </c>
    </row>
    <row r="393" spans="1:13" ht="15" hidden="1">
      <c r="A393" s="626">
        <v>46095</v>
      </c>
      <c r="B393" s="627" t="s">
        <v>1978</v>
      </c>
      <c r="C393" s="627">
        <v>83635</v>
      </c>
      <c r="D393" s="627" t="s">
        <v>2003</v>
      </c>
      <c r="E393" s="627">
        <v>120</v>
      </c>
      <c r="F393" s="627">
        <v>4010</v>
      </c>
      <c r="G393" s="627" t="s">
        <v>2004</v>
      </c>
      <c r="H393" s="627" t="s">
        <v>492</v>
      </c>
      <c r="I393" s="639"/>
      <c r="J393" s="627">
        <v>1</v>
      </c>
      <c r="K393" s="627">
        <v>14.02</v>
      </c>
      <c r="L393" s="637">
        <v>14.02</v>
      </c>
      <c r="M393" s="53" t="s">
        <v>1317</v>
      </c>
    </row>
    <row r="394" spans="1:13" ht="15" hidden="1">
      <c r="A394" s="624">
        <v>46095</v>
      </c>
      <c r="B394" s="625" t="s">
        <v>1978</v>
      </c>
      <c r="C394" s="625">
        <v>83635</v>
      </c>
      <c r="D394" s="625" t="s">
        <v>1968</v>
      </c>
      <c r="E394" s="625">
        <v>110</v>
      </c>
      <c r="F394" s="625">
        <v>4010</v>
      </c>
      <c r="G394" s="625" t="s">
        <v>2005</v>
      </c>
      <c r="H394" s="625" t="s">
        <v>492</v>
      </c>
      <c r="I394" s="638"/>
      <c r="J394" s="625">
        <v>1</v>
      </c>
      <c r="K394" s="625">
        <v>15.78</v>
      </c>
      <c r="L394" s="634">
        <v>15.78</v>
      </c>
      <c r="M394" s="53" t="s">
        <v>1317</v>
      </c>
    </row>
    <row r="395" spans="1:13" ht="15" hidden="1">
      <c r="A395" s="626">
        <v>46095</v>
      </c>
      <c r="B395" s="627" t="s">
        <v>1978</v>
      </c>
      <c r="C395" s="627">
        <v>83491</v>
      </c>
      <c r="D395" s="627" t="s">
        <v>1359</v>
      </c>
      <c r="E395" s="627">
        <v>85</v>
      </c>
      <c r="F395" s="627">
        <v>4010</v>
      </c>
      <c r="G395" s="627" t="s">
        <v>2006</v>
      </c>
      <c r="H395" s="627" t="s">
        <v>492</v>
      </c>
      <c r="I395" s="639"/>
      <c r="J395" s="627">
        <v>1</v>
      </c>
      <c r="K395" s="627">
        <v>6.78</v>
      </c>
      <c r="L395" s="637">
        <v>6.78</v>
      </c>
      <c r="M395" s="53" t="s">
        <v>1317</v>
      </c>
    </row>
    <row r="396" spans="1:13" ht="15" hidden="1">
      <c r="A396" s="624">
        <v>46095</v>
      </c>
      <c r="B396" s="625" t="s">
        <v>1978</v>
      </c>
      <c r="C396" s="625">
        <v>82605</v>
      </c>
      <c r="D396" s="625" t="s">
        <v>1896</v>
      </c>
      <c r="E396" s="625">
        <v>130</v>
      </c>
      <c r="F396" s="625">
        <v>4010</v>
      </c>
      <c r="G396" s="625" t="s">
        <v>1892</v>
      </c>
      <c r="H396" s="625" t="s">
        <v>492</v>
      </c>
      <c r="I396" s="638"/>
      <c r="J396" s="625">
        <v>1</v>
      </c>
      <c r="K396" s="625">
        <v>9.15</v>
      </c>
      <c r="L396" s="634">
        <v>9.15</v>
      </c>
      <c r="M396" s="53" t="s">
        <v>1317</v>
      </c>
    </row>
    <row r="397" spans="1:13" ht="15" hidden="1">
      <c r="A397" s="624">
        <v>46095</v>
      </c>
      <c r="B397" s="53" t="s">
        <v>2007</v>
      </c>
      <c r="C397" s="625">
        <v>82788</v>
      </c>
      <c r="D397" s="625" t="s">
        <v>2008</v>
      </c>
      <c r="E397" s="625">
        <v>100</v>
      </c>
      <c r="F397" s="625">
        <v>4010</v>
      </c>
      <c r="G397" s="625" t="s">
        <v>2009</v>
      </c>
      <c r="H397" s="625" t="s">
        <v>492</v>
      </c>
      <c r="J397" s="625">
        <v>-120</v>
      </c>
      <c r="K397" s="625">
        <v>8.18</v>
      </c>
      <c r="L397" s="634">
        <v>-981.6</v>
      </c>
      <c r="M397" s="53" t="s">
        <v>1502</v>
      </c>
    </row>
    <row r="398" spans="1:13" ht="15" hidden="1">
      <c r="A398" s="626">
        <v>46095</v>
      </c>
      <c r="B398" s="53" t="s">
        <v>2007</v>
      </c>
      <c r="C398" s="627">
        <v>82837</v>
      </c>
      <c r="D398" s="627" t="s">
        <v>1961</v>
      </c>
      <c r="E398" s="627" t="s">
        <v>1526</v>
      </c>
      <c r="F398" s="627">
        <v>4010</v>
      </c>
      <c r="G398" s="627" t="s">
        <v>2010</v>
      </c>
      <c r="H398" s="627" t="s">
        <v>492</v>
      </c>
      <c r="J398" s="627">
        <v>-160</v>
      </c>
      <c r="K398" s="627">
        <v>8.98</v>
      </c>
      <c r="L398" s="636">
        <v>-1436.8</v>
      </c>
      <c r="M398" s="53" t="s">
        <v>1502</v>
      </c>
    </row>
    <row r="399" spans="1:13" ht="15" hidden="1">
      <c r="A399" s="624">
        <v>46095</v>
      </c>
      <c r="B399" s="53" t="s">
        <v>2007</v>
      </c>
      <c r="C399" s="625">
        <v>82837</v>
      </c>
      <c r="D399" s="625" t="s">
        <v>1961</v>
      </c>
      <c r="E399" s="625" t="s">
        <v>1526</v>
      </c>
      <c r="F399" s="625">
        <v>4010</v>
      </c>
      <c r="G399" s="625" t="s">
        <v>2011</v>
      </c>
      <c r="H399" s="625" t="s">
        <v>492</v>
      </c>
      <c r="J399" s="625">
        <v>-160</v>
      </c>
      <c r="K399" s="625">
        <v>8.98</v>
      </c>
      <c r="L399" s="635">
        <v>-1436.8</v>
      </c>
      <c r="M399" s="53" t="s">
        <v>1502</v>
      </c>
    </row>
    <row r="400" spans="1:13" ht="15" hidden="1">
      <c r="A400" s="624">
        <v>46095</v>
      </c>
      <c r="B400" s="53" t="s">
        <v>2012</v>
      </c>
      <c r="C400" s="625">
        <v>82837</v>
      </c>
      <c r="D400" s="625" t="s">
        <v>1578</v>
      </c>
      <c r="E400" s="625" t="s">
        <v>1526</v>
      </c>
      <c r="F400" s="625">
        <v>4010</v>
      </c>
      <c r="G400" s="625" t="s">
        <v>1962</v>
      </c>
      <c r="H400" s="625" t="s">
        <v>492</v>
      </c>
      <c r="J400" s="625">
        <v>160</v>
      </c>
      <c r="K400" s="625">
        <v>8.98</v>
      </c>
      <c r="L400" s="635">
        <v>1436.8</v>
      </c>
      <c r="M400" s="53" t="s">
        <v>1502</v>
      </c>
    </row>
    <row r="401" spans="1:14" ht="15" hidden="1">
      <c r="A401" s="626">
        <v>46095</v>
      </c>
      <c r="B401" s="53" t="s">
        <v>2012</v>
      </c>
      <c r="C401" s="627">
        <v>82837</v>
      </c>
      <c r="D401" s="627" t="s">
        <v>1578</v>
      </c>
      <c r="E401" s="627" t="s">
        <v>1526</v>
      </c>
      <c r="F401" s="627">
        <v>4010</v>
      </c>
      <c r="G401" s="627" t="s">
        <v>1962</v>
      </c>
      <c r="H401" s="627" t="s">
        <v>492</v>
      </c>
      <c r="J401" s="627">
        <v>160</v>
      </c>
      <c r="K401" s="627">
        <v>8.98</v>
      </c>
      <c r="L401" s="636">
        <v>1436.8</v>
      </c>
      <c r="M401" s="53" t="s">
        <v>1502</v>
      </c>
    </row>
    <row r="402" spans="1:14" ht="15" hidden="1">
      <c r="A402" s="624">
        <v>46095</v>
      </c>
      <c r="B402" s="53" t="s">
        <v>2012</v>
      </c>
      <c r="C402" s="625">
        <v>82788</v>
      </c>
      <c r="D402" s="625" t="s">
        <v>2008</v>
      </c>
      <c r="E402" s="625">
        <v>110</v>
      </c>
      <c r="F402" s="625">
        <v>4010</v>
      </c>
      <c r="G402" s="625" t="s">
        <v>1962</v>
      </c>
      <c r="H402" s="625" t="s">
        <v>492</v>
      </c>
      <c r="J402" s="625">
        <v>119</v>
      </c>
      <c r="K402" s="625">
        <v>8.18</v>
      </c>
      <c r="L402" s="634">
        <v>973.42</v>
      </c>
      <c r="M402" s="53" t="s">
        <v>1502</v>
      </c>
    </row>
    <row r="403" spans="1:14" ht="15" hidden="1">
      <c r="A403" s="624">
        <v>46095</v>
      </c>
      <c r="B403" s="53" t="s">
        <v>2013</v>
      </c>
      <c r="C403" s="625">
        <v>82788</v>
      </c>
      <c r="D403" s="625" t="s">
        <v>2008</v>
      </c>
      <c r="E403" s="625">
        <v>100</v>
      </c>
      <c r="F403" s="625">
        <v>4010</v>
      </c>
      <c r="G403" s="625" t="s">
        <v>2014</v>
      </c>
      <c r="H403" s="625" t="s">
        <v>492</v>
      </c>
      <c r="J403" s="625">
        <v>1</v>
      </c>
      <c r="K403" s="625">
        <v>8.18</v>
      </c>
      <c r="L403" s="634">
        <v>8.18</v>
      </c>
      <c r="M403" s="53" t="s">
        <v>1317</v>
      </c>
      <c r="N403" s="1438" t="s">
        <v>2015</v>
      </c>
    </row>
    <row r="404" spans="1:14" ht="15" hidden="1">
      <c r="A404" s="46">
        <v>46095</v>
      </c>
      <c r="B404" s="1441" t="s">
        <v>2016</v>
      </c>
      <c r="C404" s="625">
        <v>80937</v>
      </c>
      <c r="D404" s="625" t="s">
        <v>1663</v>
      </c>
      <c r="E404" s="625" t="s">
        <v>1526</v>
      </c>
      <c r="F404" s="625">
        <v>4010</v>
      </c>
      <c r="G404" s="625" t="s">
        <v>1962</v>
      </c>
      <c r="H404" s="625" t="s">
        <v>2017</v>
      </c>
      <c r="I404" s="24">
        <v>8.9050810005781104E+16</v>
      </c>
      <c r="J404" s="625">
        <v>-15</v>
      </c>
      <c r="K404" s="625">
        <v>14.82</v>
      </c>
      <c r="L404" s="625">
        <v>-222.3</v>
      </c>
      <c r="M404" s="53" t="s">
        <v>2018</v>
      </c>
      <c r="N404" s="629" t="s">
        <v>2019</v>
      </c>
    </row>
    <row r="405" spans="1:14" ht="15" hidden="1">
      <c r="A405" s="624">
        <v>46095</v>
      </c>
      <c r="B405" s="625" t="s">
        <v>2020</v>
      </c>
      <c r="C405" s="625">
        <v>82599</v>
      </c>
      <c r="D405" s="625" t="s">
        <v>1590</v>
      </c>
      <c r="E405" s="625">
        <v>130</v>
      </c>
      <c r="F405" s="625">
        <v>4010</v>
      </c>
      <c r="G405" s="625" t="s">
        <v>1962</v>
      </c>
      <c r="H405" s="625" t="s">
        <v>2017</v>
      </c>
      <c r="I405" s="638">
        <v>8281303019002460</v>
      </c>
      <c r="J405" s="625">
        <v>-40</v>
      </c>
      <c r="K405" s="625">
        <v>11.67</v>
      </c>
      <c r="L405" s="634">
        <v>-466.8</v>
      </c>
      <c r="M405" s="53" t="s">
        <v>2018</v>
      </c>
      <c r="N405" s="629" t="s">
        <v>2021</v>
      </c>
    </row>
    <row r="406" spans="1:14" ht="15" hidden="1">
      <c r="A406" s="626">
        <v>46095</v>
      </c>
      <c r="B406" s="627" t="s">
        <v>2020</v>
      </c>
      <c r="C406" s="627">
        <v>83637</v>
      </c>
      <c r="D406" s="627" t="s">
        <v>1594</v>
      </c>
      <c r="E406" s="627" t="s">
        <v>1526</v>
      </c>
      <c r="F406" s="627">
        <v>4010</v>
      </c>
      <c r="G406" s="627" t="s">
        <v>1962</v>
      </c>
      <c r="H406" s="627" t="s">
        <v>2017</v>
      </c>
      <c r="I406" s="639">
        <v>8246290095297360</v>
      </c>
      <c r="J406" s="627">
        <v>-15</v>
      </c>
      <c r="K406" s="627">
        <v>21.22</v>
      </c>
      <c r="L406" s="637">
        <v>-318.3</v>
      </c>
      <c r="M406" s="53" t="s">
        <v>2018</v>
      </c>
      <c r="N406" s="629" t="s">
        <v>2021</v>
      </c>
    </row>
    <row r="407" spans="1:14" ht="15" hidden="1">
      <c r="A407" s="624">
        <v>46095</v>
      </c>
      <c r="B407" s="625" t="s">
        <v>2022</v>
      </c>
      <c r="C407" s="625">
        <v>84298</v>
      </c>
      <c r="D407" s="625" t="s">
        <v>1578</v>
      </c>
      <c r="E407" s="625">
        <v>110</v>
      </c>
      <c r="F407" s="625">
        <v>4010</v>
      </c>
      <c r="G407" s="625" t="s">
        <v>2023</v>
      </c>
      <c r="H407" s="625" t="s">
        <v>179</v>
      </c>
      <c r="I407" s="638"/>
      <c r="J407" s="625">
        <v>-8</v>
      </c>
      <c r="K407" s="625">
        <v>8.18</v>
      </c>
      <c r="L407" s="634">
        <v>-65.44</v>
      </c>
      <c r="M407" s="53" t="s">
        <v>1378</v>
      </c>
      <c r="N407" s="629" t="s">
        <v>2024</v>
      </c>
    </row>
    <row r="408" spans="1:14" ht="27" hidden="1" customHeight="1">
      <c r="A408" s="624">
        <v>46096</v>
      </c>
      <c r="B408" s="625" t="s">
        <v>2025</v>
      </c>
      <c r="C408" s="625">
        <v>82788</v>
      </c>
      <c r="D408" s="625" t="s">
        <v>2008</v>
      </c>
      <c r="E408" s="625">
        <v>100</v>
      </c>
      <c r="F408" s="625">
        <v>4010</v>
      </c>
      <c r="G408" s="625" t="s">
        <v>2026</v>
      </c>
      <c r="H408" s="625" t="s">
        <v>492</v>
      </c>
      <c r="I408" s="638"/>
      <c r="J408" s="625">
        <v>114</v>
      </c>
      <c r="K408" s="625">
        <v>8.18</v>
      </c>
      <c r="L408" s="634">
        <v>932.52</v>
      </c>
      <c r="M408" s="53" t="s">
        <v>1502</v>
      </c>
      <c r="N408" s="629" t="s">
        <v>2027</v>
      </c>
    </row>
    <row r="409" spans="1:14" ht="15" hidden="1">
      <c r="A409" s="624">
        <v>46096</v>
      </c>
      <c r="B409" s="625" t="s">
        <v>2028</v>
      </c>
      <c r="C409" s="625">
        <v>82788</v>
      </c>
      <c r="D409" s="625" t="s">
        <v>2008</v>
      </c>
      <c r="E409" s="625">
        <v>100</v>
      </c>
      <c r="F409" s="625">
        <v>4010</v>
      </c>
      <c r="G409" s="625" t="s">
        <v>1962</v>
      </c>
      <c r="H409" s="625" t="s">
        <v>492</v>
      </c>
      <c r="I409" s="638" t="s">
        <v>2029</v>
      </c>
      <c r="J409" s="625">
        <v>-28</v>
      </c>
      <c r="K409" s="625">
        <v>8.18</v>
      </c>
      <c r="L409" s="634">
        <v>-229.04</v>
      </c>
      <c r="M409" s="53" t="s">
        <v>1502</v>
      </c>
      <c r="N409" s="629" t="s">
        <v>2030</v>
      </c>
    </row>
    <row r="410" spans="1:14" ht="15" hidden="1">
      <c r="A410" s="624">
        <v>46096</v>
      </c>
      <c r="B410" s="53" t="s">
        <v>2031</v>
      </c>
      <c r="C410" s="625">
        <v>66973</v>
      </c>
      <c r="D410" s="625" t="s">
        <v>1437</v>
      </c>
      <c r="E410" s="625">
        <v>85</v>
      </c>
      <c r="F410" s="625">
        <v>4010</v>
      </c>
      <c r="G410" s="625" t="s">
        <v>2032</v>
      </c>
      <c r="H410" s="625" t="s">
        <v>492</v>
      </c>
      <c r="J410" s="625">
        <v>1</v>
      </c>
      <c r="K410" s="625">
        <v>4.84</v>
      </c>
      <c r="L410" s="625">
        <v>4.84</v>
      </c>
      <c r="M410" s="53" t="s">
        <v>1317</v>
      </c>
    </row>
    <row r="411" spans="1:14" ht="15" hidden="1">
      <c r="A411" s="626">
        <v>46096</v>
      </c>
      <c r="B411" s="53" t="s">
        <v>2031</v>
      </c>
      <c r="C411" s="627">
        <v>82615</v>
      </c>
      <c r="D411" s="627" t="s">
        <v>1415</v>
      </c>
      <c r="E411" s="627">
        <v>100</v>
      </c>
      <c r="F411" s="627">
        <v>4010</v>
      </c>
      <c r="G411" s="627" t="s">
        <v>2033</v>
      </c>
      <c r="H411" s="625" t="s">
        <v>492</v>
      </c>
      <c r="J411" s="627">
        <v>1</v>
      </c>
      <c r="K411" s="627">
        <v>8.15</v>
      </c>
      <c r="L411" s="627">
        <v>8.15</v>
      </c>
      <c r="M411" s="53" t="s">
        <v>1317</v>
      </c>
    </row>
    <row r="412" spans="1:14" ht="15" hidden="1">
      <c r="A412" s="624">
        <v>46096</v>
      </c>
      <c r="B412" s="53" t="s">
        <v>2031</v>
      </c>
      <c r="C412" s="625">
        <v>83282</v>
      </c>
      <c r="D412" s="625" t="s">
        <v>1519</v>
      </c>
      <c r="E412" s="625">
        <v>100</v>
      </c>
      <c r="F412" s="625">
        <v>4010</v>
      </c>
      <c r="G412" s="625" t="s">
        <v>2034</v>
      </c>
      <c r="H412" s="625" t="s">
        <v>492</v>
      </c>
      <c r="J412" s="625">
        <v>1</v>
      </c>
      <c r="K412" s="625">
        <v>6.86</v>
      </c>
      <c r="L412" s="625">
        <v>6.86</v>
      </c>
      <c r="M412" s="53" t="s">
        <v>1317</v>
      </c>
    </row>
    <row r="413" spans="1:14" ht="15" hidden="1">
      <c r="A413" s="626">
        <v>46096</v>
      </c>
      <c r="B413" s="53" t="s">
        <v>2031</v>
      </c>
      <c r="C413" s="627">
        <v>67447</v>
      </c>
      <c r="D413" s="627" t="s">
        <v>1993</v>
      </c>
      <c r="E413" s="627">
        <v>60</v>
      </c>
      <c r="F413" s="627">
        <v>4010</v>
      </c>
      <c r="G413" s="627" t="s">
        <v>2035</v>
      </c>
      <c r="H413" s="625" t="s">
        <v>492</v>
      </c>
      <c r="J413" s="627">
        <v>1</v>
      </c>
      <c r="K413" s="627">
        <v>2.34</v>
      </c>
      <c r="L413" s="627">
        <v>2.34</v>
      </c>
      <c r="M413" s="53" t="s">
        <v>1317</v>
      </c>
    </row>
    <row r="414" spans="1:14" ht="15" hidden="1">
      <c r="A414" s="624">
        <v>46096</v>
      </c>
      <c r="B414" s="53" t="s">
        <v>2031</v>
      </c>
      <c r="C414" s="625">
        <v>83754</v>
      </c>
      <c r="D414" s="625" t="s">
        <v>2036</v>
      </c>
      <c r="E414" s="625">
        <v>80</v>
      </c>
      <c r="F414" s="625">
        <v>4010</v>
      </c>
      <c r="G414" s="625" t="s">
        <v>2037</v>
      </c>
      <c r="H414" s="625" t="s">
        <v>492</v>
      </c>
      <c r="J414" s="625">
        <v>1</v>
      </c>
      <c r="K414" s="625">
        <v>8.5299999999999994</v>
      </c>
      <c r="L414" s="625">
        <v>8.5299999999999994</v>
      </c>
      <c r="M414" s="53" t="s">
        <v>1317</v>
      </c>
    </row>
    <row r="415" spans="1:14" ht="15" hidden="1">
      <c r="A415" s="626">
        <v>46096</v>
      </c>
      <c r="B415" s="53" t="s">
        <v>2031</v>
      </c>
      <c r="C415" s="627">
        <v>84210</v>
      </c>
      <c r="D415" s="627" t="s">
        <v>1365</v>
      </c>
      <c r="E415" s="627">
        <v>140</v>
      </c>
      <c r="F415" s="627">
        <v>4010</v>
      </c>
      <c r="G415" s="627" t="s">
        <v>2038</v>
      </c>
      <c r="H415" s="625" t="s">
        <v>492</v>
      </c>
      <c r="J415" s="627">
        <v>1</v>
      </c>
      <c r="K415" s="627">
        <v>39.39</v>
      </c>
      <c r="L415" s="627">
        <v>39.39</v>
      </c>
      <c r="M415" s="53" t="s">
        <v>1317</v>
      </c>
    </row>
    <row r="416" spans="1:14" ht="15" hidden="1">
      <c r="A416" s="624">
        <v>46096</v>
      </c>
      <c r="B416" s="53" t="s">
        <v>2031</v>
      </c>
      <c r="C416" s="625">
        <v>83738</v>
      </c>
      <c r="D416" s="625" t="s">
        <v>1334</v>
      </c>
      <c r="E416" s="625">
        <v>120</v>
      </c>
      <c r="F416" s="625">
        <v>4010</v>
      </c>
      <c r="G416" s="625" t="s">
        <v>2039</v>
      </c>
      <c r="H416" s="625" t="s">
        <v>492</v>
      </c>
      <c r="J416" s="625">
        <v>2</v>
      </c>
      <c r="K416" s="625">
        <v>23.18</v>
      </c>
      <c r="L416" s="625">
        <v>46.36</v>
      </c>
      <c r="M416" s="53" t="s">
        <v>1317</v>
      </c>
    </row>
    <row r="417" spans="1:14" ht="15" hidden="1">
      <c r="A417" s="624">
        <v>46096</v>
      </c>
      <c r="B417" s="53" t="s">
        <v>2040</v>
      </c>
      <c r="C417" s="625">
        <v>84087</v>
      </c>
      <c r="D417" s="625" t="s">
        <v>1905</v>
      </c>
      <c r="E417" s="625">
        <v>80</v>
      </c>
      <c r="F417" s="625">
        <v>4010</v>
      </c>
      <c r="G417" s="625" t="s">
        <v>2041</v>
      </c>
      <c r="H417" s="625" t="s">
        <v>492</v>
      </c>
      <c r="J417" s="53">
        <v>-1</v>
      </c>
      <c r="K417" s="632">
        <v>8.6</v>
      </c>
      <c r="L417" s="632">
        <v>-8.6</v>
      </c>
      <c r="M417" s="53" t="s">
        <v>1378</v>
      </c>
    </row>
    <row r="418" spans="1:14" ht="15" hidden="1">
      <c r="A418" s="276">
        <v>46097</v>
      </c>
      <c r="B418" s="53" t="s">
        <v>2042</v>
      </c>
      <c r="C418" s="625">
        <v>82410</v>
      </c>
      <c r="D418" s="625" t="s">
        <v>1986</v>
      </c>
      <c r="E418" s="625">
        <v>75</v>
      </c>
      <c r="F418" s="625">
        <v>4010</v>
      </c>
      <c r="G418" s="625" t="s">
        <v>2043</v>
      </c>
      <c r="H418" s="625" t="s">
        <v>492</v>
      </c>
      <c r="J418" s="625">
        <v>74</v>
      </c>
      <c r="K418" s="625">
        <v>9.31</v>
      </c>
      <c r="L418" s="625">
        <v>688.94</v>
      </c>
      <c r="M418" s="53" t="s">
        <v>1485</v>
      </c>
      <c r="N418" s="629" t="s">
        <v>2044</v>
      </c>
    </row>
    <row r="419" spans="1:14" ht="15" hidden="1">
      <c r="A419" s="276">
        <v>46097</v>
      </c>
      <c r="B419" s="53" t="s">
        <v>2045</v>
      </c>
      <c r="C419" s="625">
        <v>83256</v>
      </c>
      <c r="D419" s="625" t="s">
        <v>2046</v>
      </c>
      <c r="E419" s="625">
        <v>100</v>
      </c>
      <c r="F419" s="625">
        <v>4010</v>
      </c>
      <c r="G419" s="625" t="s">
        <v>2047</v>
      </c>
      <c r="H419" s="625" t="s">
        <v>492</v>
      </c>
      <c r="J419" s="625">
        <v>1</v>
      </c>
      <c r="K419" s="625">
        <v>4.93</v>
      </c>
      <c r="L419" s="625">
        <v>4.93</v>
      </c>
      <c r="M419" s="53" t="s">
        <v>1317</v>
      </c>
      <c r="N419" s="629" t="s">
        <v>1475</v>
      </c>
    </row>
    <row r="420" spans="1:14" ht="15" hidden="1">
      <c r="A420" s="276">
        <v>46097</v>
      </c>
      <c r="B420" s="53" t="s">
        <v>2045</v>
      </c>
      <c r="C420" s="627">
        <v>84415</v>
      </c>
      <c r="D420" s="627" t="s">
        <v>1354</v>
      </c>
      <c r="E420" s="627">
        <v>80</v>
      </c>
      <c r="F420" s="627">
        <v>4010</v>
      </c>
      <c r="G420" s="627" t="s">
        <v>1324</v>
      </c>
      <c r="H420" s="627" t="s">
        <v>492</v>
      </c>
      <c r="J420" s="627">
        <v>1</v>
      </c>
      <c r="K420" s="627">
        <v>13.54</v>
      </c>
      <c r="L420" s="627">
        <v>13.54</v>
      </c>
      <c r="M420" s="53" t="s">
        <v>1317</v>
      </c>
      <c r="N420" s="629" t="s">
        <v>1475</v>
      </c>
    </row>
    <row r="421" spans="1:14" ht="15" hidden="1">
      <c r="A421" s="276">
        <v>46097</v>
      </c>
      <c r="B421" s="53" t="s">
        <v>2045</v>
      </c>
      <c r="C421" s="625">
        <v>80039</v>
      </c>
      <c r="D421" s="625" t="s">
        <v>1934</v>
      </c>
      <c r="E421" s="625" t="s">
        <v>246</v>
      </c>
      <c r="F421" s="625">
        <v>4010</v>
      </c>
      <c r="G421" s="625" t="s">
        <v>1326</v>
      </c>
      <c r="H421" s="625" t="s">
        <v>492</v>
      </c>
      <c r="J421" s="625">
        <v>1</v>
      </c>
      <c r="K421" s="625">
        <v>12.07</v>
      </c>
      <c r="L421" s="625">
        <v>12.07</v>
      </c>
      <c r="M421" s="53" t="s">
        <v>1317</v>
      </c>
      <c r="N421" s="629" t="s">
        <v>1475</v>
      </c>
    </row>
    <row r="422" spans="1:14" ht="15" hidden="1">
      <c r="A422" s="276">
        <v>46097</v>
      </c>
      <c r="B422" s="53" t="s">
        <v>2045</v>
      </c>
      <c r="C422" s="627">
        <v>83154</v>
      </c>
      <c r="D422" s="627" t="s">
        <v>2048</v>
      </c>
      <c r="E422" s="627">
        <v>160</v>
      </c>
      <c r="F422" s="627">
        <v>4010</v>
      </c>
      <c r="G422" s="627" t="s">
        <v>1328</v>
      </c>
      <c r="H422" s="627" t="s">
        <v>492</v>
      </c>
      <c r="J422" s="627">
        <v>1</v>
      </c>
      <c r="K422" s="627">
        <v>12.63</v>
      </c>
      <c r="L422" s="627">
        <v>12.63</v>
      </c>
      <c r="M422" s="53" t="s">
        <v>1317</v>
      </c>
      <c r="N422" s="629" t="s">
        <v>1475</v>
      </c>
    </row>
    <row r="423" spans="1:14" ht="15" hidden="1">
      <c r="A423" s="276">
        <v>46097</v>
      </c>
      <c r="B423" s="53" t="s">
        <v>2049</v>
      </c>
      <c r="C423" s="625">
        <v>83398</v>
      </c>
      <c r="D423" s="625" t="s">
        <v>1909</v>
      </c>
      <c r="E423" s="625">
        <v>85</v>
      </c>
      <c r="F423" s="625">
        <v>4010</v>
      </c>
      <c r="G423" s="625" t="s">
        <v>2050</v>
      </c>
      <c r="H423" s="625" t="s">
        <v>492</v>
      </c>
      <c r="J423" s="625">
        <v>3</v>
      </c>
      <c r="K423" s="625">
        <v>6.03</v>
      </c>
      <c r="L423" s="625">
        <v>18.09</v>
      </c>
      <c r="M423" s="53" t="s">
        <v>1317</v>
      </c>
      <c r="N423" s="629" t="s">
        <v>1318</v>
      </c>
    </row>
    <row r="424" spans="1:14" ht="15" hidden="1">
      <c r="A424" s="276">
        <v>46097</v>
      </c>
      <c r="B424" s="53" t="s">
        <v>2049</v>
      </c>
      <c r="C424" s="627">
        <v>81569</v>
      </c>
      <c r="D424" s="627" t="s">
        <v>1415</v>
      </c>
      <c r="E424" s="627">
        <v>150</v>
      </c>
      <c r="F424" s="627">
        <v>4010</v>
      </c>
      <c r="G424" s="627" t="s">
        <v>2051</v>
      </c>
      <c r="H424" s="627" t="s">
        <v>492</v>
      </c>
      <c r="J424" s="627">
        <v>2</v>
      </c>
      <c r="K424" s="627">
        <v>8.3699999999999992</v>
      </c>
      <c r="L424" s="627">
        <v>16.739999999999998</v>
      </c>
      <c r="M424" s="53" t="s">
        <v>1317</v>
      </c>
      <c r="N424" s="629" t="s">
        <v>1318</v>
      </c>
    </row>
    <row r="425" spans="1:14" ht="15" hidden="1">
      <c r="A425" s="276">
        <v>46097</v>
      </c>
      <c r="B425" s="53" t="s">
        <v>2049</v>
      </c>
      <c r="C425" s="625">
        <v>81157</v>
      </c>
      <c r="D425" s="625" t="s">
        <v>1376</v>
      </c>
      <c r="E425" s="625">
        <v>85</v>
      </c>
      <c r="F425" s="625">
        <v>4010</v>
      </c>
      <c r="G425" s="625" t="s">
        <v>2052</v>
      </c>
      <c r="H425" s="625" t="s">
        <v>492</v>
      </c>
      <c r="J425" s="625">
        <v>4</v>
      </c>
      <c r="K425" s="625">
        <v>5.03</v>
      </c>
      <c r="L425" s="625">
        <v>20.12</v>
      </c>
      <c r="M425" s="53" t="s">
        <v>1317</v>
      </c>
      <c r="N425" s="629" t="s">
        <v>1318</v>
      </c>
    </row>
    <row r="426" spans="1:14" ht="15" hidden="1">
      <c r="A426" s="276">
        <v>46097</v>
      </c>
      <c r="B426" s="53" t="s">
        <v>2049</v>
      </c>
      <c r="C426" s="627">
        <v>82823</v>
      </c>
      <c r="D426" s="627" t="s">
        <v>2053</v>
      </c>
      <c r="E426" s="627">
        <v>100</v>
      </c>
      <c r="F426" s="627">
        <v>4010</v>
      </c>
      <c r="G426" s="627" t="s">
        <v>2054</v>
      </c>
      <c r="H426" s="627" t="s">
        <v>492</v>
      </c>
      <c r="J426" s="627">
        <v>3</v>
      </c>
      <c r="K426" s="627">
        <v>8.66</v>
      </c>
      <c r="L426" s="627">
        <v>25.98</v>
      </c>
      <c r="M426" s="53" t="s">
        <v>1317</v>
      </c>
      <c r="N426" s="629" t="s">
        <v>1318</v>
      </c>
    </row>
    <row r="427" spans="1:14" ht="15" hidden="1">
      <c r="A427" s="276">
        <v>46097</v>
      </c>
      <c r="B427" s="53" t="s">
        <v>2049</v>
      </c>
      <c r="C427" s="625">
        <v>81380</v>
      </c>
      <c r="D427" s="625" t="s">
        <v>2055</v>
      </c>
      <c r="E427" s="625">
        <v>90</v>
      </c>
      <c r="F427" s="625">
        <v>4010</v>
      </c>
      <c r="G427" s="625" t="s">
        <v>2056</v>
      </c>
      <c r="H427" s="625" t="s">
        <v>492</v>
      </c>
      <c r="J427" s="625">
        <v>2</v>
      </c>
      <c r="K427" s="625">
        <v>4.67</v>
      </c>
      <c r="L427" s="625">
        <v>9.34</v>
      </c>
      <c r="M427" s="53" t="s">
        <v>1317</v>
      </c>
      <c r="N427" s="629" t="s">
        <v>1318</v>
      </c>
    </row>
    <row r="428" spans="1:14" ht="15" hidden="1">
      <c r="A428" s="276">
        <v>46097</v>
      </c>
      <c r="B428" s="53" t="s">
        <v>2049</v>
      </c>
      <c r="C428" s="627">
        <v>83202</v>
      </c>
      <c r="D428" s="627" t="s">
        <v>1846</v>
      </c>
      <c r="E428" s="627">
        <v>150</v>
      </c>
      <c r="F428" s="627">
        <v>4010</v>
      </c>
      <c r="G428" s="627" t="s">
        <v>2057</v>
      </c>
      <c r="H428" s="627" t="s">
        <v>492</v>
      </c>
      <c r="J428" s="627">
        <v>1</v>
      </c>
      <c r="K428" s="627">
        <v>4.9800000000000004</v>
      </c>
      <c r="L428" s="627">
        <v>4.9800000000000004</v>
      </c>
      <c r="M428" s="53" t="s">
        <v>1317</v>
      </c>
      <c r="N428" s="629" t="s">
        <v>1318</v>
      </c>
    </row>
    <row r="429" spans="1:14" ht="15" hidden="1">
      <c r="A429" s="276">
        <v>46097</v>
      </c>
      <c r="B429" s="53" t="s">
        <v>2049</v>
      </c>
      <c r="C429" s="625">
        <v>66736</v>
      </c>
      <c r="D429" s="625" t="s">
        <v>2058</v>
      </c>
      <c r="E429" s="625">
        <v>130</v>
      </c>
      <c r="F429" s="625">
        <v>4010</v>
      </c>
      <c r="G429" s="625" t="s">
        <v>2059</v>
      </c>
      <c r="H429" s="625" t="s">
        <v>492</v>
      </c>
      <c r="J429" s="625">
        <v>1</v>
      </c>
      <c r="K429" s="625">
        <v>16.72</v>
      </c>
      <c r="L429" s="625">
        <v>16.72</v>
      </c>
      <c r="M429" s="53" t="s">
        <v>1317</v>
      </c>
      <c r="N429" s="629" t="s">
        <v>1318</v>
      </c>
    </row>
    <row r="430" spans="1:14" ht="15" hidden="1">
      <c r="A430" s="276">
        <v>46097</v>
      </c>
      <c r="B430" s="53" t="s">
        <v>2060</v>
      </c>
      <c r="C430" s="625">
        <v>82657</v>
      </c>
      <c r="D430" s="625" t="s">
        <v>1721</v>
      </c>
      <c r="E430" s="625">
        <v>75</v>
      </c>
      <c r="F430" s="625">
        <v>4010</v>
      </c>
      <c r="G430" s="625" t="s">
        <v>2061</v>
      </c>
      <c r="H430" s="625" t="s">
        <v>492</v>
      </c>
      <c r="J430" s="627">
        <v>-1</v>
      </c>
      <c r="K430" s="627">
        <v>12.9</v>
      </c>
      <c r="L430" s="1027">
        <v>-12.9</v>
      </c>
      <c r="M430" s="53" t="s">
        <v>1823</v>
      </c>
    </row>
    <row r="431" spans="1:14" ht="15" hidden="1">
      <c r="A431" s="276">
        <v>46097</v>
      </c>
      <c r="B431" s="53" t="s">
        <v>2062</v>
      </c>
      <c r="C431" s="625">
        <v>83522</v>
      </c>
      <c r="D431" s="625" t="s">
        <v>1787</v>
      </c>
      <c r="E431" s="625">
        <v>70</v>
      </c>
      <c r="F431" s="625">
        <v>4010</v>
      </c>
      <c r="G431" s="625" t="s">
        <v>2063</v>
      </c>
      <c r="H431" s="625" t="s">
        <v>492</v>
      </c>
      <c r="J431" s="625">
        <v>-1</v>
      </c>
      <c r="K431" s="625">
        <v>30.18</v>
      </c>
      <c r="L431" s="625">
        <v>-30.18</v>
      </c>
      <c r="M431" s="53" t="s">
        <v>1700</v>
      </c>
    </row>
    <row r="432" spans="1:14" ht="15" hidden="1">
      <c r="A432" s="276">
        <v>46097</v>
      </c>
      <c r="B432" s="53" t="s">
        <v>2064</v>
      </c>
      <c r="C432" s="625">
        <v>82788</v>
      </c>
      <c r="D432" s="625" t="s">
        <v>2008</v>
      </c>
      <c r="E432" s="625">
        <v>120</v>
      </c>
      <c r="F432" s="625">
        <v>4010</v>
      </c>
      <c r="G432" s="625" t="s">
        <v>2065</v>
      </c>
      <c r="H432" s="625" t="s">
        <v>2066</v>
      </c>
      <c r="I432" s="638">
        <v>15</v>
      </c>
      <c r="J432" s="625">
        <v>15</v>
      </c>
      <c r="K432" s="625">
        <v>8.18</v>
      </c>
      <c r="L432" s="625">
        <v>122.7</v>
      </c>
      <c r="M432" s="53" t="s">
        <v>1378</v>
      </c>
    </row>
    <row r="433" spans="1:14" ht="15" hidden="1">
      <c r="A433" s="276">
        <v>46097</v>
      </c>
      <c r="B433" s="53" t="s">
        <v>2064</v>
      </c>
      <c r="C433" s="627">
        <v>82788</v>
      </c>
      <c r="D433" s="627" t="s">
        <v>2008</v>
      </c>
      <c r="E433" s="627">
        <v>120</v>
      </c>
      <c r="F433" s="627">
        <v>4010</v>
      </c>
      <c r="G433" s="627" t="s">
        <v>2067</v>
      </c>
      <c r="H433" s="627" t="s">
        <v>492</v>
      </c>
      <c r="I433" s="639">
        <v>-15</v>
      </c>
      <c r="J433" s="627">
        <v>-15</v>
      </c>
      <c r="K433" s="627">
        <v>8.18</v>
      </c>
      <c r="L433" s="627">
        <v>-122.7</v>
      </c>
      <c r="M433" s="53" t="s">
        <v>1378</v>
      </c>
      <c r="N433" s="629" t="s">
        <v>2030</v>
      </c>
    </row>
    <row r="434" spans="1:14" ht="15" hidden="1">
      <c r="A434" s="276">
        <v>46097</v>
      </c>
      <c r="B434" s="53" t="s">
        <v>2068</v>
      </c>
      <c r="C434" s="625">
        <v>82788</v>
      </c>
      <c r="D434" s="625" t="s">
        <v>2008</v>
      </c>
      <c r="E434" s="625">
        <v>85</v>
      </c>
      <c r="F434" s="625">
        <v>4010</v>
      </c>
      <c r="G434" s="625" t="s">
        <v>2066</v>
      </c>
      <c r="H434" s="625" t="s">
        <v>2017</v>
      </c>
      <c r="I434" s="638">
        <v>3</v>
      </c>
      <c r="J434" s="625">
        <v>3</v>
      </c>
      <c r="K434" s="625">
        <v>8.18</v>
      </c>
      <c r="L434" s="625">
        <v>24.54</v>
      </c>
      <c r="M434" s="53" t="s">
        <v>1378</v>
      </c>
    </row>
    <row r="435" spans="1:14" ht="15" hidden="1">
      <c r="A435" s="276">
        <v>46097</v>
      </c>
      <c r="B435" s="53" t="s">
        <v>2068</v>
      </c>
      <c r="C435" s="627">
        <v>82788</v>
      </c>
      <c r="D435" s="627" t="s">
        <v>2008</v>
      </c>
      <c r="E435" s="627">
        <v>85</v>
      </c>
      <c r="F435" s="627">
        <v>4010</v>
      </c>
      <c r="G435" s="627" t="s">
        <v>2069</v>
      </c>
      <c r="H435" s="627" t="s">
        <v>492</v>
      </c>
      <c r="I435" s="639">
        <v>-3</v>
      </c>
      <c r="J435" s="627">
        <v>-3</v>
      </c>
      <c r="K435" s="627">
        <v>8.18</v>
      </c>
      <c r="L435" s="627">
        <v>-24.54</v>
      </c>
      <c r="M435" s="53" t="s">
        <v>1378</v>
      </c>
      <c r="N435" s="629" t="s">
        <v>2030</v>
      </c>
    </row>
    <row r="436" spans="1:14" ht="15" hidden="1">
      <c r="A436" s="276">
        <v>46098</v>
      </c>
      <c r="B436" s="53" t="s">
        <v>2070</v>
      </c>
      <c r="C436" s="625">
        <v>43205</v>
      </c>
      <c r="D436" s="625">
        <v>11</v>
      </c>
      <c r="E436" s="625">
        <v>100</v>
      </c>
      <c r="F436" s="625">
        <v>4010</v>
      </c>
      <c r="G436" s="625" t="s">
        <v>2071</v>
      </c>
      <c r="H436" s="625" t="s">
        <v>492</v>
      </c>
      <c r="J436" s="625">
        <v>8</v>
      </c>
      <c r="K436" s="625">
        <v>4.71</v>
      </c>
      <c r="L436" s="625">
        <v>37.68</v>
      </c>
      <c r="M436" s="53" t="s">
        <v>1485</v>
      </c>
      <c r="N436" s="629" t="s">
        <v>2072</v>
      </c>
    </row>
    <row r="437" spans="1:14" ht="15" hidden="1">
      <c r="A437" s="276">
        <v>46098</v>
      </c>
      <c r="B437" s="53" t="s">
        <v>2070</v>
      </c>
      <c r="C437" s="627">
        <v>81429</v>
      </c>
      <c r="D437" s="627" t="s">
        <v>2073</v>
      </c>
      <c r="E437" s="627" t="s">
        <v>1705</v>
      </c>
      <c r="F437" s="627">
        <v>4010</v>
      </c>
      <c r="G437" s="627" t="s">
        <v>1471</v>
      </c>
      <c r="H437" s="627" t="s">
        <v>492</v>
      </c>
      <c r="J437" s="627">
        <v>9</v>
      </c>
      <c r="K437" s="627">
        <v>4.79</v>
      </c>
      <c r="L437" s="627">
        <v>43.11</v>
      </c>
      <c r="M437" s="53" t="s">
        <v>1485</v>
      </c>
      <c r="N437" s="629" t="s">
        <v>2074</v>
      </c>
    </row>
    <row r="438" spans="1:14" ht="15" hidden="1">
      <c r="A438" s="276">
        <v>46098</v>
      </c>
      <c r="B438" s="53" t="s">
        <v>2075</v>
      </c>
      <c r="C438" s="625">
        <v>82681</v>
      </c>
      <c r="D438" s="625" t="s">
        <v>2076</v>
      </c>
      <c r="E438" s="625">
        <v>75</v>
      </c>
      <c r="F438" s="625">
        <v>4010</v>
      </c>
      <c r="G438" s="625" t="s">
        <v>2077</v>
      </c>
      <c r="H438" s="625" t="s">
        <v>492</v>
      </c>
      <c r="J438" s="625">
        <v>3</v>
      </c>
      <c r="K438" s="625">
        <v>9.9</v>
      </c>
      <c r="L438" s="625">
        <v>29.7</v>
      </c>
      <c r="M438" s="53" t="s">
        <v>1317</v>
      </c>
      <c r="N438" s="629" t="s">
        <v>1318</v>
      </c>
    </row>
    <row r="439" spans="1:14" ht="15" hidden="1">
      <c r="A439" s="276">
        <v>46098</v>
      </c>
      <c r="B439" s="53" t="s">
        <v>2075</v>
      </c>
      <c r="C439" s="627">
        <v>84095</v>
      </c>
      <c r="D439" s="627" t="s">
        <v>1315</v>
      </c>
      <c r="E439" s="627">
        <v>50</v>
      </c>
      <c r="F439" s="627">
        <v>4010</v>
      </c>
      <c r="G439" s="627" t="s">
        <v>2078</v>
      </c>
      <c r="H439" s="627" t="s">
        <v>492</v>
      </c>
      <c r="J439" s="627">
        <v>1</v>
      </c>
      <c r="K439" s="627">
        <v>7.61</v>
      </c>
      <c r="L439" s="627">
        <v>7.61</v>
      </c>
      <c r="M439" s="53" t="s">
        <v>1317</v>
      </c>
      <c r="N439" s="629" t="s">
        <v>1318</v>
      </c>
    </row>
    <row r="440" spans="1:14" ht="15" hidden="1">
      <c r="A440" s="276">
        <v>46098</v>
      </c>
      <c r="B440" s="53" t="s">
        <v>2075</v>
      </c>
      <c r="C440" s="625">
        <v>59852</v>
      </c>
      <c r="D440" s="625" t="s">
        <v>1603</v>
      </c>
      <c r="E440" s="625">
        <v>90</v>
      </c>
      <c r="F440" s="625">
        <v>4010</v>
      </c>
      <c r="G440" s="625" t="s">
        <v>2079</v>
      </c>
      <c r="H440" s="625" t="s">
        <v>492</v>
      </c>
      <c r="J440" s="625">
        <v>1</v>
      </c>
      <c r="K440" s="625">
        <v>7.53</v>
      </c>
      <c r="L440" s="625">
        <v>7.53</v>
      </c>
      <c r="M440" s="53" t="s">
        <v>1317</v>
      </c>
      <c r="N440" s="629" t="s">
        <v>1318</v>
      </c>
    </row>
    <row r="441" spans="1:14" ht="15" hidden="1">
      <c r="A441" s="276">
        <v>46098</v>
      </c>
      <c r="B441" s="53" t="s">
        <v>2075</v>
      </c>
      <c r="C441" s="627">
        <v>67209</v>
      </c>
      <c r="D441" s="627" t="s">
        <v>2080</v>
      </c>
      <c r="E441" s="627">
        <v>120</v>
      </c>
      <c r="F441" s="627">
        <v>4010</v>
      </c>
      <c r="G441" s="627" t="s">
        <v>2081</v>
      </c>
      <c r="H441" s="627" t="s">
        <v>492</v>
      </c>
      <c r="J441" s="627">
        <v>1</v>
      </c>
      <c r="K441" s="627">
        <v>16.72</v>
      </c>
      <c r="L441" s="627">
        <v>16.72</v>
      </c>
      <c r="M441" s="53" t="s">
        <v>1317</v>
      </c>
      <c r="N441" s="629" t="s">
        <v>1318</v>
      </c>
    </row>
    <row r="442" spans="1:14" ht="15" hidden="1">
      <c r="A442" s="276">
        <v>46098</v>
      </c>
      <c r="B442" s="53" t="s">
        <v>2075</v>
      </c>
      <c r="C442" s="625">
        <v>84210</v>
      </c>
      <c r="D442" s="625" t="s">
        <v>1365</v>
      </c>
      <c r="E442" s="625">
        <v>110</v>
      </c>
      <c r="F442" s="625">
        <v>4010</v>
      </c>
      <c r="G442" s="625" t="s">
        <v>2082</v>
      </c>
      <c r="H442" s="625" t="s">
        <v>492</v>
      </c>
      <c r="J442" s="625">
        <v>2</v>
      </c>
      <c r="K442" s="625">
        <v>39.39</v>
      </c>
      <c r="L442" s="625">
        <v>78.78</v>
      </c>
      <c r="M442" s="53" t="s">
        <v>1317</v>
      </c>
      <c r="N442" s="629" t="s">
        <v>1318</v>
      </c>
    </row>
    <row r="443" spans="1:14" ht="15" hidden="1">
      <c r="A443" s="276">
        <v>46098</v>
      </c>
      <c r="B443" s="53" t="s">
        <v>2075</v>
      </c>
      <c r="C443" s="627">
        <v>68010</v>
      </c>
      <c r="D443" s="627" t="s">
        <v>2083</v>
      </c>
      <c r="E443" s="627">
        <v>110</v>
      </c>
      <c r="F443" s="627">
        <v>4010</v>
      </c>
      <c r="G443" s="627" t="s">
        <v>2084</v>
      </c>
      <c r="H443" s="627" t="s">
        <v>492</v>
      </c>
      <c r="J443" s="627">
        <v>1</v>
      </c>
      <c r="K443" s="627">
        <v>7.31</v>
      </c>
      <c r="L443" s="627">
        <v>7.31</v>
      </c>
      <c r="M443" s="53" t="s">
        <v>1317</v>
      </c>
      <c r="N443" s="629" t="s">
        <v>1318</v>
      </c>
    </row>
    <row r="444" spans="1:14" ht="15" hidden="1">
      <c r="A444" s="276">
        <v>46098</v>
      </c>
      <c r="B444" s="53" t="s">
        <v>2075</v>
      </c>
      <c r="C444" s="625">
        <v>84082</v>
      </c>
      <c r="D444" s="625" t="s">
        <v>2085</v>
      </c>
      <c r="E444" s="625">
        <v>110</v>
      </c>
      <c r="F444" s="625">
        <v>4010</v>
      </c>
      <c r="G444" s="625" t="s">
        <v>2086</v>
      </c>
      <c r="H444" s="625" t="s">
        <v>492</v>
      </c>
      <c r="J444" s="625">
        <v>2</v>
      </c>
      <c r="K444" s="625">
        <v>8.8000000000000007</v>
      </c>
      <c r="L444" s="625">
        <v>17.600000000000001</v>
      </c>
      <c r="M444" s="53" t="s">
        <v>1317</v>
      </c>
      <c r="N444" s="629" t="s">
        <v>1318</v>
      </c>
    </row>
    <row r="445" spans="1:14" ht="15" hidden="1">
      <c r="A445" s="276">
        <v>46098</v>
      </c>
      <c r="B445" s="53" t="s">
        <v>2075</v>
      </c>
      <c r="C445" s="627">
        <v>84082</v>
      </c>
      <c r="D445" s="627" t="s">
        <v>2087</v>
      </c>
      <c r="E445" s="627">
        <v>130</v>
      </c>
      <c r="F445" s="627">
        <v>4010</v>
      </c>
      <c r="G445" s="627" t="s">
        <v>2088</v>
      </c>
      <c r="H445" s="627" t="s">
        <v>492</v>
      </c>
      <c r="J445" s="627">
        <v>1</v>
      </c>
      <c r="K445" s="627">
        <v>7.55</v>
      </c>
      <c r="L445" s="627">
        <v>7.55</v>
      </c>
      <c r="M445" s="53" t="s">
        <v>1317</v>
      </c>
      <c r="N445" s="629" t="s">
        <v>1318</v>
      </c>
    </row>
    <row r="446" spans="1:14" ht="15" hidden="1">
      <c r="A446" s="276">
        <v>46098</v>
      </c>
      <c r="B446" s="53" t="s">
        <v>2075</v>
      </c>
      <c r="C446" s="625">
        <v>66736</v>
      </c>
      <c r="D446" s="625" t="s">
        <v>1371</v>
      </c>
      <c r="E446" s="625">
        <v>90</v>
      </c>
      <c r="F446" s="625">
        <v>4010</v>
      </c>
      <c r="G446" s="625" t="s">
        <v>2089</v>
      </c>
      <c r="H446" s="625" t="s">
        <v>492</v>
      </c>
      <c r="J446" s="625">
        <v>2</v>
      </c>
      <c r="K446" s="625">
        <v>15.78</v>
      </c>
      <c r="L446" s="625">
        <v>31.56</v>
      </c>
      <c r="M446" s="53" t="s">
        <v>1317</v>
      </c>
      <c r="N446" s="629" t="s">
        <v>1318</v>
      </c>
    </row>
    <row r="447" spans="1:14" ht="15" hidden="1">
      <c r="A447" s="276">
        <v>46098</v>
      </c>
      <c r="B447" s="53" t="s">
        <v>2075</v>
      </c>
      <c r="C447" s="627">
        <v>39973</v>
      </c>
      <c r="D447" s="627" t="s">
        <v>1901</v>
      </c>
      <c r="E447" s="627">
        <v>100</v>
      </c>
      <c r="F447" s="627">
        <v>4010</v>
      </c>
      <c r="G447" s="627" t="s">
        <v>2090</v>
      </c>
      <c r="H447" s="627" t="s">
        <v>492</v>
      </c>
      <c r="J447" s="627">
        <v>1</v>
      </c>
      <c r="K447" s="627">
        <v>13.23</v>
      </c>
      <c r="L447" s="627">
        <v>13.23</v>
      </c>
      <c r="M447" s="53" t="s">
        <v>1317</v>
      </c>
      <c r="N447" s="629" t="s">
        <v>1318</v>
      </c>
    </row>
    <row r="448" spans="1:14" ht="15" hidden="1">
      <c r="A448" s="276">
        <v>46098</v>
      </c>
      <c r="B448" s="53" t="s">
        <v>2075</v>
      </c>
      <c r="C448" s="625">
        <v>66716</v>
      </c>
      <c r="D448" s="625" t="s">
        <v>2091</v>
      </c>
      <c r="E448" s="625">
        <v>85</v>
      </c>
      <c r="F448" s="625">
        <v>4010</v>
      </c>
      <c r="G448" s="625" t="s">
        <v>2092</v>
      </c>
      <c r="H448" s="625" t="s">
        <v>492</v>
      </c>
      <c r="J448" s="625">
        <v>1</v>
      </c>
      <c r="K448" s="625">
        <v>4.87</v>
      </c>
      <c r="L448" s="625">
        <v>4.87</v>
      </c>
      <c r="M448" s="53" t="s">
        <v>1317</v>
      </c>
      <c r="N448" s="629" t="s">
        <v>1318</v>
      </c>
    </row>
    <row r="449" spans="1:14" ht="15" hidden="1">
      <c r="A449" s="276">
        <v>46098</v>
      </c>
      <c r="B449" s="53" t="s">
        <v>2075</v>
      </c>
      <c r="C449" s="627">
        <v>84001</v>
      </c>
      <c r="D449" s="627" t="s">
        <v>1440</v>
      </c>
      <c r="E449" s="627" t="s">
        <v>1526</v>
      </c>
      <c r="F449" s="627">
        <v>4010</v>
      </c>
      <c r="G449" s="627" t="s">
        <v>2093</v>
      </c>
      <c r="H449" s="627" t="s">
        <v>492</v>
      </c>
      <c r="I449" s="1446"/>
      <c r="J449" s="627">
        <v>1</v>
      </c>
      <c r="K449" s="627">
        <v>25.11</v>
      </c>
      <c r="L449" s="627">
        <v>25.11</v>
      </c>
      <c r="M449" s="53" t="s">
        <v>1317</v>
      </c>
      <c r="N449" s="629" t="s">
        <v>1318</v>
      </c>
    </row>
    <row r="450" spans="1:14" ht="15" hidden="1">
      <c r="A450" s="276">
        <v>46098</v>
      </c>
      <c r="B450" s="53" t="s">
        <v>2075</v>
      </c>
      <c r="C450" s="625">
        <v>83213</v>
      </c>
      <c r="D450" s="625" t="s">
        <v>2094</v>
      </c>
      <c r="E450" s="625">
        <v>110</v>
      </c>
      <c r="F450" s="625">
        <v>4010</v>
      </c>
      <c r="G450" s="625" t="s">
        <v>2095</v>
      </c>
      <c r="H450" s="625" t="s">
        <v>492</v>
      </c>
      <c r="I450" s="24">
        <v>8281302971091470</v>
      </c>
      <c r="J450" s="625">
        <v>1</v>
      </c>
      <c r="K450" s="625">
        <v>12.69</v>
      </c>
      <c r="L450" s="625">
        <v>12.69</v>
      </c>
      <c r="M450" s="53" t="s">
        <v>1317</v>
      </c>
      <c r="N450" s="629" t="s">
        <v>1318</v>
      </c>
    </row>
    <row r="451" spans="1:14" ht="15" hidden="1">
      <c r="A451" s="276">
        <v>46098</v>
      </c>
      <c r="B451" s="53" t="s">
        <v>2075</v>
      </c>
      <c r="C451" s="627">
        <v>67377</v>
      </c>
      <c r="D451" s="627" t="s">
        <v>1342</v>
      </c>
      <c r="E451" s="627">
        <v>85</v>
      </c>
      <c r="F451" s="627">
        <v>4010</v>
      </c>
      <c r="G451" s="627" t="s">
        <v>2096</v>
      </c>
      <c r="H451" s="627" t="s">
        <v>492</v>
      </c>
      <c r="J451" s="627">
        <v>1</v>
      </c>
      <c r="K451" s="627">
        <v>4.13</v>
      </c>
      <c r="L451" s="627">
        <v>4.13</v>
      </c>
      <c r="M451" s="53" t="s">
        <v>1317</v>
      </c>
      <c r="N451" s="629" t="s">
        <v>1318</v>
      </c>
    </row>
    <row r="452" spans="1:14" ht="15" hidden="1">
      <c r="A452" s="276">
        <v>46098</v>
      </c>
      <c r="B452" s="53" t="s">
        <v>2075</v>
      </c>
      <c r="C452" s="625">
        <v>83325</v>
      </c>
      <c r="D452" s="625" t="s">
        <v>2097</v>
      </c>
      <c r="E452" s="625">
        <v>120</v>
      </c>
      <c r="F452" s="625">
        <v>4010</v>
      </c>
      <c r="G452" s="625" t="s">
        <v>2098</v>
      </c>
      <c r="H452" s="625" t="s">
        <v>492</v>
      </c>
      <c r="J452" s="625">
        <v>2</v>
      </c>
      <c r="K452" s="625">
        <v>22.56</v>
      </c>
      <c r="L452" s="625">
        <v>45.12</v>
      </c>
      <c r="M452" s="53" t="s">
        <v>1317</v>
      </c>
      <c r="N452" s="629" t="s">
        <v>1318</v>
      </c>
    </row>
    <row r="453" spans="1:14" ht="15" hidden="1">
      <c r="A453" s="276">
        <v>46098</v>
      </c>
      <c r="B453" s="53" t="s">
        <v>2075</v>
      </c>
      <c r="C453" s="627">
        <v>83090</v>
      </c>
      <c r="D453" s="627" t="s">
        <v>1631</v>
      </c>
      <c r="E453" s="627">
        <v>80</v>
      </c>
      <c r="F453" s="627">
        <v>4010</v>
      </c>
      <c r="G453" s="627" t="s">
        <v>2099</v>
      </c>
      <c r="H453" s="627" t="s">
        <v>492</v>
      </c>
      <c r="J453" s="627">
        <v>1</v>
      </c>
      <c r="K453" s="627">
        <v>10.92</v>
      </c>
      <c r="L453" s="627">
        <v>10.92</v>
      </c>
      <c r="M453" s="53" t="s">
        <v>1317</v>
      </c>
      <c r="N453" s="629" t="s">
        <v>1318</v>
      </c>
    </row>
    <row r="454" spans="1:14" ht="15" hidden="1">
      <c r="A454" s="276">
        <v>46098</v>
      </c>
      <c r="B454" s="53" t="s">
        <v>2075</v>
      </c>
      <c r="C454" s="625">
        <v>83162</v>
      </c>
      <c r="D454" s="625" t="s">
        <v>2100</v>
      </c>
      <c r="E454" s="625">
        <v>120</v>
      </c>
      <c r="F454" s="625">
        <v>4010</v>
      </c>
      <c r="G454" s="625" t="s">
        <v>2101</v>
      </c>
      <c r="H454" s="625" t="s">
        <v>492</v>
      </c>
      <c r="J454" s="625">
        <v>1</v>
      </c>
      <c r="K454" s="625">
        <v>10.16</v>
      </c>
      <c r="L454" s="625">
        <v>10.16</v>
      </c>
      <c r="M454" s="53" t="s">
        <v>1317</v>
      </c>
      <c r="N454" s="629" t="s">
        <v>1318</v>
      </c>
    </row>
    <row r="455" spans="1:14" ht="15" hidden="1">
      <c r="A455" s="276">
        <v>46098</v>
      </c>
      <c r="B455" s="53" t="s">
        <v>2075</v>
      </c>
      <c r="C455" s="627">
        <v>82681</v>
      </c>
      <c r="D455" s="627" t="s">
        <v>2076</v>
      </c>
      <c r="E455" s="627">
        <v>50</v>
      </c>
      <c r="F455" s="627">
        <v>4010</v>
      </c>
      <c r="G455" s="627" t="s">
        <v>2102</v>
      </c>
      <c r="H455" s="627" t="s">
        <v>492</v>
      </c>
      <c r="J455" s="627">
        <v>1</v>
      </c>
      <c r="K455" s="627">
        <v>9.9</v>
      </c>
      <c r="L455" s="627">
        <v>9.9</v>
      </c>
      <c r="M455" s="53" t="s">
        <v>1317</v>
      </c>
      <c r="N455" s="629" t="s">
        <v>1318</v>
      </c>
    </row>
    <row r="456" spans="1:14" ht="15" hidden="1">
      <c r="A456" s="276">
        <v>46098</v>
      </c>
      <c r="B456" s="53" t="s">
        <v>2075</v>
      </c>
      <c r="C456" s="625">
        <v>67377</v>
      </c>
      <c r="D456" s="625" t="s">
        <v>1342</v>
      </c>
      <c r="E456" s="625">
        <v>100</v>
      </c>
      <c r="F456" s="625">
        <v>4010</v>
      </c>
      <c r="G456" s="625" t="s">
        <v>2103</v>
      </c>
      <c r="H456" s="625" t="s">
        <v>492</v>
      </c>
      <c r="J456" s="625">
        <v>6</v>
      </c>
      <c r="K456" s="625">
        <v>4.13</v>
      </c>
      <c r="L456" s="625">
        <v>24.78</v>
      </c>
      <c r="M456" s="53" t="s">
        <v>1317</v>
      </c>
      <c r="N456" s="629" t="s">
        <v>1318</v>
      </c>
    </row>
    <row r="457" spans="1:14" ht="15" hidden="1">
      <c r="A457" s="276">
        <v>46098</v>
      </c>
      <c r="B457" s="53" t="s">
        <v>2075</v>
      </c>
      <c r="C457" s="627">
        <v>84159</v>
      </c>
      <c r="D457" s="627" t="s">
        <v>2104</v>
      </c>
      <c r="E457" s="627">
        <v>90</v>
      </c>
      <c r="F457" s="627">
        <v>4010</v>
      </c>
      <c r="G457" s="627" t="s">
        <v>2105</v>
      </c>
      <c r="H457" s="627" t="s">
        <v>492</v>
      </c>
      <c r="J457" s="627">
        <v>2</v>
      </c>
      <c r="K457" s="627">
        <v>21.87</v>
      </c>
      <c r="L457" s="627">
        <v>43.74</v>
      </c>
      <c r="M457" s="53" t="s">
        <v>1317</v>
      </c>
      <c r="N457" s="629" t="s">
        <v>1318</v>
      </c>
    </row>
    <row r="458" spans="1:14" ht="15" hidden="1">
      <c r="A458" s="276">
        <v>46098</v>
      </c>
      <c r="B458" s="53" t="s">
        <v>2075</v>
      </c>
      <c r="C458" s="625">
        <v>80296</v>
      </c>
      <c r="D458" s="625">
        <v>26</v>
      </c>
      <c r="E458" s="625" t="s">
        <v>246</v>
      </c>
      <c r="F458" s="625">
        <v>4010</v>
      </c>
      <c r="G458" s="625" t="s">
        <v>2106</v>
      </c>
      <c r="H458" s="625" t="s">
        <v>492</v>
      </c>
      <c r="J458" s="625">
        <v>2</v>
      </c>
      <c r="K458" s="625">
        <v>9.35</v>
      </c>
      <c r="L458" s="625">
        <v>18.7</v>
      </c>
      <c r="M458" s="53" t="s">
        <v>1317</v>
      </c>
      <c r="N458" s="629" t="s">
        <v>1318</v>
      </c>
    </row>
    <row r="459" spans="1:14" ht="15" hidden="1">
      <c r="A459" s="276">
        <v>46098</v>
      </c>
      <c r="B459" s="53" t="s">
        <v>2075</v>
      </c>
      <c r="C459" s="627">
        <v>67377</v>
      </c>
      <c r="D459" s="627">
        <v>15</v>
      </c>
      <c r="E459" s="627">
        <v>140</v>
      </c>
      <c r="F459" s="627">
        <v>4010</v>
      </c>
      <c r="G459" s="627" t="s">
        <v>2107</v>
      </c>
      <c r="H459" s="627" t="s">
        <v>492</v>
      </c>
      <c r="J459" s="627">
        <v>5</v>
      </c>
      <c r="K459" s="627">
        <v>3.56</v>
      </c>
      <c r="L459" s="627">
        <v>17.8</v>
      </c>
      <c r="M459" s="53" t="s">
        <v>1317</v>
      </c>
      <c r="N459" s="629" t="s">
        <v>1318</v>
      </c>
    </row>
    <row r="460" spans="1:14" ht="15" hidden="1">
      <c r="A460" s="276">
        <v>46098</v>
      </c>
      <c r="B460" s="53" t="s">
        <v>2075</v>
      </c>
      <c r="C460" s="625">
        <v>82549</v>
      </c>
      <c r="D460" s="625" t="s">
        <v>2108</v>
      </c>
      <c r="E460" s="625">
        <v>100</v>
      </c>
      <c r="F460" s="625">
        <v>4010</v>
      </c>
      <c r="G460" s="625" t="s">
        <v>2109</v>
      </c>
      <c r="H460" s="625" t="s">
        <v>492</v>
      </c>
      <c r="J460" s="625">
        <v>4</v>
      </c>
      <c r="K460" s="625">
        <v>7.45</v>
      </c>
      <c r="L460" s="625">
        <v>29.8</v>
      </c>
      <c r="M460" s="53" t="s">
        <v>1317</v>
      </c>
      <c r="N460" s="629" t="s">
        <v>1318</v>
      </c>
    </row>
    <row r="461" spans="1:14" ht="15" hidden="1">
      <c r="A461" s="276">
        <v>46098</v>
      </c>
      <c r="B461" s="53" t="s">
        <v>2110</v>
      </c>
      <c r="C461" s="625">
        <v>58660</v>
      </c>
      <c r="D461" s="625" t="s">
        <v>2111</v>
      </c>
      <c r="E461" s="625" t="s">
        <v>246</v>
      </c>
      <c r="F461" s="625">
        <v>4010</v>
      </c>
      <c r="G461" s="625" t="s">
        <v>2112</v>
      </c>
      <c r="H461" s="625" t="s">
        <v>492</v>
      </c>
      <c r="J461" s="627">
        <v>-1</v>
      </c>
      <c r="K461" s="627">
        <v>10.56</v>
      </c>
      <c r="L461" s="637">
        <v>-10.56</v>
      </c>
      <c r="M461" s="53" t="s">
        <v>1823</v>
      </c>
    </row>
    <row r="462" spans="1:14" ht="15" hidden="1">
      <c r="A462" s="276">
        <v>46098</v>
      </c>
      <c r="B462" s="53" t="s">
        <v>2110</v>
      </c>
      <c r="C462" s="627">
        <v>82788</v>
      </c>
      <c r="D462" s="627" t="s">
        <v>2113</v>
      </c>
      <c r="E462" s="627">
        <v>150</v>
      </c>
      <c r="F462" s="627">
        <v>4010</v>
      </c>
      <c r="G462" s="627" t="s">
        <v>2114</v>
      </c>
      <c r="H462" s="627" t="s">
        <v>492</v>
      </c>
      <c r="J462" s="625">
        <v>-1</v>
      </c>
      <c r="K462" s="625">
        <v>8.18</v>
      </c>
      <c r="L462" s="634">
        <v>-8.18</v>
      </c>
      <c r="M462" s="53" t="s">
        <v>1823</v>
      </c>
    </row>
    <row r="463" spans="1:14" ht="15" hidden="1">
      <c r="A463" s="276">
        <v>46098</v>
      </c>
      <c r="B463" s="53" t="s">
        <v>2115</v>
      </c>
      <c r="C463" s="625">
        <v>82592</v>
      </c>
      <c r="D463" s="625" t="s">
        <v>2116</v>
      </c>
      <c r="E463" s="625">
        <v>130</v>
      </c>
      <c r="F463" s="625">
        <v>4010</v>
      </c>
      <c r="G463" s="625" t="s">
        <v>2117</v>
      </c>
      <c r="H463" s="625" t="s">
        <v>492</v>
      </c>
      <c r="J463" s="627">
        <v>-1</v>
      </c>
      <c r="K463" s="627">
        <v>13.6</v>
      </c>
      <c r="L463" s="637">
        <v>-13.6</v>
      </c>
      <c r="M463" s="53" t="s">
        <v>1700</v>
      </c>
    </row>
    <row r="464" spans="1:14" ht="15" hidden="1">
      <c r="A464" s="276">
        <v>46098</v>
      </c>
      <c r="B464" s="53" t="s">
        <v>2115</v>
      </c>
      <c r="C464" s="627">
        <v>82592</v>
      </c>
      <c r="D464" s="627" t="s">
        <v>1500</v>
      </c>
      <c r="E464" s="627">
        <v>130</v>
      </c>
      <c r="F464" s="627">
        <v>4010</v>
      </c>
      <c r="G464" s="627" t="s">
        <v>2118</v>
      </c>
      <c r="H464" s="627" t="s">
        <v>492</v>
      </c>
      <c r="J464" s="625">
        <v>-1</v>
      </c>
      <c r="K464" s="625">
        <v>13.6</v>
      </c>
      <c r="L464" s="634">
        <v>-13.6</v>
      </c>
      <c r="M464" s="53" t="s">
        <v>1700</v>
      </c>
    </row>
    <row r="465" spans="1:14" ht="15" hidden="1">
      <c r="A465" s="276">
        <v>46098</v>
      </c>
      <c r="B465" s="53" t="s">
        <v>2119</v>
      </c>
      <c r="C465" s="625">
        <v>58660</v>
      </c>
      <c r="D465" s="625">
        <v>1</v>
      </c>
      <c r="E465" s="625" t="s">
        <v>246</v>
      </c>
      <c r="F465" s="625">
        <v>4010</v>
      </c>
      <c r="G465" s="625" t="s">
        <v>2120</v>
      </c>
      <c r="H465" s="625" t="s">
        <v>492</v>
      </c>
      <c r="I465" s="638">
        <v>9</v>
      </c>
      <c r="J465" s="625">
        <v>9</v>
      </c>
      <c r="K465" s="625">
        <v>7.81</v>
      </c>
      <c r="L465" s="625">
        <v>70.290000000000006</v>
      </c>
      <c r="M465" s="53" t="s">
        <v>1485</v>
      </c>
      <c r="N465" s="629" t="s">
        <v>2121</v>
      </c>
    </row>
    <row r="466" spans="1:14" ht="15" hidden="1">
      <c r="A466" s="276">
        <v>46098</v>
      </c>
      <c r="B466" s="53" t="s">
        <v>2119</v>
      </c>
      <c r="C466" s="627">
        <v>82410</v>
      </c>
      <c r="D466" s="627" t="s">
        <v>1986</v>
      </c>
      <c r="E466" s="627">
        <v>75</v>
      </c>
      <c r="F466" s="627">
        <v>4010</v>
      </c>
      <c r="G466" s="627" t="s">
        <v>2122</v>
      </c>
      <c r="H466" s="627" t="s">
        <v>492</v>
      </c>
      <c r="I466" s="639">
        <v>81</v>
      </c>
      <c r="J466" s="627">
        <v>81</v>
      </c>
      <c r="K466" s="627">
        <v>9.31</v>
      </c>
      <c r="L466" s="627">
        <v>754.11</v>
      </c>
      <c r="M466" s="53" t="s">
        <v>1485</v>
      </c>
      <c r="N466" s="629" t="s">
        <v>2044</v>
      </c>
    </row>
    <row r="467" spans="1:14" ht="15" hidden="1">
      <c r="A467" s="276">
        <v>46098</v>
      </c>
      <c r="B467" s="53" t="s">
        <v>2123</v>
      </c>
      <c r="C467" s="625">
        <v>83646</v>
      </c>
      <c r="D467" s="625" t="s">
        <v>1407</v>
      </c>
      <c r="E467" s="625">
        <v>70</v>
      </c>
      <c r="F467" s="625">
        <v>4010</v>
      </c>
      <c r="G467" s="625" t="s">
        <v>2124</v>
      </c>
      <c r="H467" s="625" t="s">
        <v>492</v>
      </c>
      <c r="I467" s="638">
        <v>1</v>
      </c>
      <c r="J467" s="625">
        <v>1</v>
      </c>
      <c r="K467" s="625">
        <v>9.31</v>
      </c>
      <c r="L467" s="625">
        <v>9.31</v>
      </c>
      <c r="M467" s="53" t="s">
        <v>1317</v>
      </c>
      <c r="N467" s="629" t="s">
        <v>1318</v>
      </c>
    </row>
    <row r="468" spans="1:14" ht="15" hidden="1">
      <c r="A468" s="276">
        <v>46098</v>
      </c>
      <c r="B468" s="53" t="s">
        <v>2123</v>
      </c>
      <c r="C468" s="627">
        <v>39973</v>
      </c>
      <c r="D468" s="627" t="s">
        <v>1712</v>
      </c>
      <c r="E468" s="627">
        <v>70</v>
      </c>
      <c r="F468" s="627">
        <v>4010</v>
      </c>
      <c r="G468" s="627" t="s">
        <v>2125</v>
      </c>
      <c r="H468" s="627" t="s">
        <v>492</v>
      </c>
      <c r="I468" s="639">
        <v>1</v>
      </c>
      <c r="J468" s="627">
        <v>1</v>
      </c>
      <c r="K468" s="627">
        <v>10.06</v>
      </c>
      <c r="L468" s="627">
        <v>10.06</v>
      </c>
      <c r="M468" s="53" t="s">
        <v>1317</v>
      </c>
      <c r="N468" s="629" t="s">
        <v>1318</v>
      </c>
    </row>
    <row r="469" spans="1:14" ht="15" hidden="1">
      <c r="A469" s="276">
        <v>46098</v>
      </c>
      <c r="B469" s="53" t="s">
        <v>2123</v>
      </c>
      <c r="C469" s="625">
        <v>81551</v>
      </c>
      <c r="D469" s="625" t="s">
        <v>1367</v>
      </c>
      <c r="E469" s="625">
        <v>110</v>
      </c>
      <c r="F469" s="625">
        <v>4010</v>
      </c>
      <c r="G469" s="625" t="s">
        <v>2126</v>
      </c>
      <c r="H469" s="625" t="s">
        <v>492</v>
      </c>
      <c r="I469" s="638">
        <v>1</v>
      </c>
      <c r="J469" s="625">
        <v>1</v>
      </c>
      <c r="K469" s="625">
        <v>4.28</v>
      </c>
      <c r="L469" s="625">
        <v>4.28</v>
      </c>
      <c r="M469" s="53" t="s">
        <v>1317</v>
      </c>
      <c r="N469" s="629" t="s">
        <v>1318</v>
      </c>
    </row>
    <row r="470" spans="1:14" ht="15" hidden="1">
      <c r="A470" s="276">
        <v>46098</v>
      </c>
      <c r="B470" s="53" t="s">
        <v>2123</v>
      </c>
      <c r="C470" s="627">
        <v>80039</v>
      </c>
      <c r="D470" s="627" t="s">
        <v>1413</v>
      </c>
      <c r="E470" s="627" t="s">
        <v>1332</v>
      </c>
      <c r="F470" s="627">
        <v>4010</v>
      </c>
      <c r="G470" s="627" t="s">
        <v>2127</v>
      </c>
      <c r="H470" s="627" t="s">
        <v>492</v>
      </c>
      <c r="I470" s="639">
        <v>1</v>
      </c>
      <c r="J470" s="627">
        <v>1</v>
      </c>
      <c r="K470" s="627">
        <v>10.73</v>
      </c>
      <c r="L470" s="627">
        <v>10.73</v>
      </c>
      <c r="M470" s="53" t="s">
        <v>1317</v>
      </c>
      <c r="N470" s="629" t="s">
        <v>1318</v>
      </c>
    </row>
    <row r="471" spans="1:14" ht="15" hidden="1">
      <c r="A471" s="276">
        <v>46098</v>
      </c>
      <c r="B471" s="53" t="s">
        <v>2123</v>
      </c>
      <c r="C471" s="625">
        <v>45346</v>
      </c>
      <c r="D471" s="625" t="s">
        <v>1519</v>
      </c>
      <c r="E471" s="625">
        <v>120</v>
      </c>
      <c r="F471" s="625">
        <v>4010</v>
      </c>
      <c r="G471" s="625" t="s">
        <v>2128</v>
      </c>
      <c r="H471" s="625" t="s">
        <v>492</v>
      </c>
      <c r="I471" s="638">
        <v>1</v>
      </c>
      <c r="J471" s="625">
        <v>1</v>
      </c>
      <c r="K471" s="625">
        <v>4.04</v>
      </c>
      <c r="L471" s="625">
        <v>4.04</v>
      </c>
      <c r="M471" s="53" t="s">
        <v>1317</v>
      </c>
      <c r="N471" s="629" t="s">
        <v>1318</v>
      </c>
    </row>
    <row r="472" spans="1:14" ht="15" hidden="1">
      <c r="A472" s="276">
        <v>46098</v>
      </c>
      <c r="B472" s="53" t="s">
        <v>2123</v>
      </c>
      <c r="C472" s="627">
        <v>80582</v>
      </c>
      <c r="D472" s="627">
        <v>177</v>
      </c>
      <c r="E472" s="627">
        <v>90</v>
      </c>
      <c r="F472" s="627">
        <v>4010</v>
      </c>
      <c r="G472" s="627" t="s">
        <v>2129</v>
      </c>
      <c r="H472" s="627" t="s">
        <v>492</v>
      </c>
      <c r="I472" s="639">
        <v>1</v>
      </c>
      <c r="J472" s="627">
        <v>1</v>
      </c>
      <c r="K472" s="627">
        <v>6.48</v>
      </c>
      <c r="L472" s="627">
        <v>6.48</v>
      </c>
      <c r="M472" s="53" t="s">
        <v>1317</v>
      </c>
      <c r="N472" s="629" t="s">
        <v>1318</v>
      </c>
    </row>
    <row r="473" spans="1:14" ht="15" hidden="1">
      <c r="A473" s="276">
        <v>46098</v>
      </c>
      <c r="B473" s="53" t="s">
        <v>2123</v>
      </c>
      <c r="C473" s="625">
        <v>83020</v>
      </c>
      <c r="D473" s="625">
        <v>461</v>
      </c>
      <c r="E473" s="625">
        <v>100</v>
      </c>
      <c r="F473" s="625">
        <v>4010</v>
      </c>
      <c r="G473" s="625" t="s">
        <v>2130</v>
      </c>
      <c r="H473" s="625" t="s">
        <v>492</v>
      </c>
      <c r="I473" s="638">
        <v>1</v>
      </c>
      <c r="J473" s="625">
        <v>1</v>
      </c>
      <c r="K473" s="625">
        <v>7.71</v>
      </c>
      <c r="L473" s="625">
        <v>7.71</v>
      </c>
      <c r="M473" s="53" t="s">
        <v>1317</v>
      </c>
      <c r="N473" s="629" t="s">
        <v>1318</v>
      </c>
    </row>
    <row r="474" spans="1:14" ht="15" hidden="1">
      <c r="A474" s="276">
        <v>46098</v>
      </c>
      <c r="B474" s="53" t="s">
        <v>2123</v>
      </c>
      <c r="C474" s="627">
        <v>83091</v>
      </c>
      <c r="D474" s="627" t="s">
        <v>2131</v>
      </c>
      <c r="E474" s="627">
        <v>130</v>
      </c>
      <c r="F474" s="627">
        <v>4010</v>
      </c>
      <c r="G474" s="627" t="s">
        <v>2132</v>
      </c>
      <c r="H474" s="627" t="s">
        <v>492</v>
      </c>
      <c r="I474" s="639">
        <v>1</v>
      </c>
      <c r="J474" s="627">
        <v>1</v>
      </c>
      <c r="K474" s="627">
        <v>5.97</v>
      </c>
      <c r="L474" s="627">
        <v>5.97</v>
      </c>
      <c r="M474" s="53" t="s">
        <v>1317</v>
      </c>
      <c r="N474" s="629" t="s">
        <v>1318</v>
      </c>
    </row>
    <row r="475" spans="1:14" ht="15" hidden="1">
      <c r="A475" s="276">
        <v>46098</v>
      </c>
      <c r="B475" s="53" t="s">
        <v>2123</v>
      </c>
      <c r="C475" s="625">
        <v>83491</v>
      </c>
      <c r="D475" s="625" t="s">
        <v>1558</v>
      </c>
      <c r="E475" s="625">
        <v>90</v>
      </c>
      <c r="F475" s="625">
        <v>4010</v>
      </c>
      <c r="G475" s="625" t="s">
        <v>2133</v>
      </c>
      <c r="H475" s="625" t="s">
        <v>492</v>
      </c>
      <c r="I475" s="638">
        <v>2</v>
      </c>
      <c r="J475" s="625">
        <v>2</v>
      </c>
      <c r="K475" s="625">
        <v>8.4700000000000006</v>
      </c>
      <c r="L475" s="625">
        <v>16.940000000000001</v>
      </c>
      <c r="M475" s="53" t="s">
        <v>1317</v>
      </c>
      <c r="N475" s="629" t="s">
        <v>1318</v>
      </c>
    </row>
    <row r="476" spans="1:14" ht="15" hidden="1">
      <c r="A476" s="276">
        <v>46098</v>
      </c>
      <c r="B476" s="53" t="s">
        <v>2123</v>
      </c>
      <c r="C476" s="627">
        <v>83975</v>
      </c>
      <c r="D476" s="627" t="s">
        <v>1768</v>
      </c>
      <c r="E476" s="627">
        <v>130</v>
      </c>
      <c r="F476" s="627">
        <v>4010</v>
      </c>
      <c r="G476" s="627" t="s">
        <v>2134</v>
      </c>
      <c r="H476" s="627" t="s">
        <v>492</v>
      </c>
      <c r="I476" s="639">
        <v>2</v>
      </c>
      <c r="J476" s="627">
        <v>2</v>
      </c>
      <c r="K476" s="627">
        <v>9.6999999999999993</v>
      </c>
      <c r="L476" s="627">
        <v>19.399999999999999</v>
      </c>
      <c r="M476" s="53" t="s">
        <v>1317</v>
      </c>
      <c r="N476" s="629" t="s">
        <v>1318</v>
      </c>
    </row>
    <row r="477" spans="1:14" ht="15" hidden="1">
      <c r="A477" s="276">
        <v>46098</v>
      </c>
      <c r="B477" s="53" t="s">
        <v>2123</v>
      </c>
      <c r="C477" s="625">
        <v>83975</v>
      </c>
      <c r="D477" s="625" t="s">
        <v>1466</v>
      </c>
      <c r="E477" s="625">
        <v>130</v>
      </c>
      <c r="F477" s="625">
        <v>4010</v>
      </c>
      <c r="G477" s="625" t="s">
        <v>2135</v>
      </c>
      <c r="H477" s="625" t="s">
        <v>492</v>
      </c>
      <c r="I477" s="638">
        <v>1</v>
      </c>
      <c r="J477" s="625">
        <v>1</v>
      </c>
      <c r="K477" s="625">
        <v>9.6999999999999993</v>
      </c>
      <c r="L477" s="625">
        <v>9.6999999999999993</v>
      </c>
      <c r="M477" s="53" t="s">
        <v>1317</v>
      </c>
      <c r="N477" s="629" t="s">
        <v>1318</v>
      </c>
    </row>
    <row r="478" spans="1:14" ht="15" hidden="1">
      <c r="A478" s="276">
        <v>46098</v>
      </c>
      <c r="B478" s="53" t="s">
        <v>2123</v>
      </c>
      <c r="C478" s="627">
        <v>83608</v>
      </c>
      <c r="D478" s="627" t="s">
        <v>2136</v>
      </c>
      <c r="E478" s="627">
        <v>90</v>
      </c>
      <c r="F478" s="627">
        <v>4010</v>
      </c>
      <c r="G478" s="627" t="s">
        <v>2137</v>
      </c>
      <c r="H478" s="627" t="s">
        <v>492</v>
      </c>
      <c r="I478" s="639">
        <v>1</v>
      </c>
      <c r="J478" s="627">
        <v>1</v>
      </c>
      <c r="K478" s="627">
        <v>17.239999999999998</v>
      </c>
      <c r="L478" s="627">
        <v>17.239999999999998</v>
      </c>
      <c r="M478" s="53" t="s">
        <v>1317</v>
      </c>
      <c r="N478" s="629" t="s">
        <v>1318</v>
      </c>
    </row>
    <row r="479" spans="1:14" ht="15" hidden="1">
      <c r="A479" s="276">
        <v>46098</v>
      </c>
      <c r="B479" s="53" t="s">
        <v>2123</v>
      </c>
      <c r="C479" s="625">
        <v>84157</v>
      </c>
      <c r="D479" s="625" t="s">
        <v>1993</v>
      </c>
      <c r="E479" s="625">
        <v>60</v>
      </c>
      <c r="F479" s="625">
        <v>4010</v>
      </c>
      <c r="G479" s="625" t="s">
        <v>2138</v>
      </c>
      <c r="H479" s="625" t="s">
        <v>492</v>
      </c>
      <c r="I479" s="638">
        <v>2</v>
      </c>
      <c r="J479" s="625">
        <v>2</v>
      </c>
      <c r="K479" s="625">
        <v>8.09</v>
      </c>
      <c r="L479" s="625">
        <v>16.18</v>
      </c>
      <c r="M479" s="53" t="s">
        <v>1317</v>
      </c>
      <c r="N479" s="629" t="s">
        <v>1318</v>
      </c>
    </row>
    <row r="480" spans="1:14" ht="15" hidden="1">
      <c r="A480" s="276">
        <v>46098</v>
      </c>
      <c r="B480" s="53" t="s">
        <v>2123</v>
      </c>
      <c r="C480" s="627">
        <v>59852</v>
      </c>
      <c r="D480" s="627" t="s">
        <v>1428</v>
      </c>
      <c r="E480" s="627">
        <v>110</v>
      </c>
      <c r="F480" s="627">
        <v>4010</v>
      </c>
      <c r="G480" s="627" t="s">
        <v>1496</v>
      </c>
      <c r="H480" s="627" t="s">
        <v>492</v>
      </c>
      <c r="I480" s="639">
        <v>4</v>
      </c>
      <c r="J480" s="627">
        <v>4</v>
      </c>
      <c r="K480" s="627">
        <v>10.4</v>
      </c>
      <c r="L480" s="627">
        <v>41.6</v>
      </c>
      <c r="M480" s="53" t="s">
        <v>1317</v>
      </c>
      <c r="N480" s="629" t="s">
        <v>1318</v>
      </c>
    </row>
    <row r="481" spans="1:14" ht="15" hidden="1">
      <c r="A481" s="276">
        <v>46098</v>
      </c>
      <c r="B481" s="53" t="s">
        <v>2123</v>
      </c>
      <c r="C481" s="625">
        <v>81496</v>
      </c>
      <c r="D481" s="625" t="s">
        <v>1367</v>
      </c>
      <c r="E481" s="625">
        <v>100</v>
      </c>
      <c r="F481" s="625">
        <v>4010</v>
      </c>
      <c r="G481" s="625" t="s">
        <v>2139</v>
      </c>
      <c r="H481" s="625" t="s">
        <v>492</v>
      </c>
      <c r="I481" s="638">
        <v>7</v>
      </c>
      <c r="J481" s="625">
        <v>7</v>
      </c>
      <c r="K481" s="625">
        <v>7.89</v>
      </c>
      <c r="L481" s="625">
        <v>55.23</v>
      </c>
      <c r="M481" s="53" t="s">
        <v>1317</v>
      </c>
      <c r="N481" s="629" t="s">
        <v>1475</v>
      </c>
    </row>
    <row r="482" spans="1:14" ht="15" hidden="1">
      <c r="A482" s="276">
        <v>46098</v>
      </c>
      <c r="B482" s="53" t="s">
        <v>2140</v>
      </c>
      <c r="C482" s="625">
        <v>83681</v>
      </c>
      <c r="D482" s="625" t="s">
        <v>1329</v>
      </c>
      <c r="E482" s="625">
        <v>120</v>
      </c>
      <c r="F482" s="625">
        <v>4010</v>
      </c>
      <c r="G482" s="625" t="s">
        <v>2141</v>
      </c>
      <c r="H482" s="625" t="s">
        <v>492</v>
      </c>
      <c r="I482" s="638">
        <v>1</v>
      </c>
      <c r="J482" s="625">
        <v>1</v>
      </c>
      <c r="K482" s="625">
        <v>11.73</v>
      </c>
      <c r="L482" s="625">
        <v>11.73</v>
      </c>
      <c r="M482" s="53" t="s">
        <v>1317</v>
      </c>
      <c r="N482" s="629" t="s">
        <v>1318</v>
      </c>
    </row>
    <row r="483" spans="1:14" ht="15" hidden="1">
      <c r="A483" s="276">
        <v>46098</v>
      </c>
      <c r="B483" s="53" t="s">
        <v>2140</v>
      </c>
      <c r="C483" s="627">
        <v>45346</v>
      </c>
      <c r="D483" s="627" t="s">
        <v>1707</v>
      </c>
      <c r="E483" s="627">
        <v>100</v>
      </c>
      <c r="F483" s="627">
        <v>4010</v>
      </c>
      <c r="G483" s="627" t="s">
        <v>2142</v>
      </c>
      <c r="H483" s="627" t="s">
        <v>492</v>
      </c>
      <c r="I483" s="639">
        <v>1</v>
      </c>
      <c r="J483" s="627">
        <v>1</v>
      </c>
      <c r="K483" s="627">
        <v>3.52</v>
      </c>
      <c r="L483" s="627">
        <v>3.52</v>
      </c>
      <c r="M483" s="53" t="s">
        <v>1317</v>
      </c>
      <c r="N483" s="629" t="s">
        <v>1318</v>
      </c>
    </row>
    <row r="484" spans="1:14" ht="15" hidden="1">
      <c r="A484" s="276">
        <v>46098</v>
      </c>
      <c r="B484" s="53" t="s">
        <v>2140</v>
      </c>
      <c r="C484" s="625">
        <v>82981</v>
      </c>
      <c r="D484" s="625" t="s">
        <v>2143</v>
      </c>
      <c r="E484" s="625">
        <v>75</v>
      </c>
      <c r="F484" s="625">
        <v>4010</v>
      </c>
      <c r="G484" s="625" t="s">
        <v>2144</v>
      </c>
      <c r="H484" s="625" t="s">
        <v>492</v>
      </c>
      <c r="I484" s="638">
        <v>3</v>
      </c>
      <c r="J484" s="625">
        <v>3</v>
      </c>
      <c r="K484" s="625">
        <v>5.63</v>
      </c>
      <c r="L484" s="625">
        <v>16.89</v>
      </c>
      <c r="M484" s="53" t="s">
        <v>1317</v>
      </c>
      <c r="N484" s="629" t="s">
        <v>1318</v>
      </c>
    </row>
    <row r="485" spans="1:14" ht="15" hidden="1">
      <c r="A485" s="276">
        <v>46098</v>
      </c>
      <c r="B485" s="53" t="s">
        <v>2140</v>
      </c>
      <c r="C485" s="627">
        <v>83714</v>
      </c>
      <c r="D485" s="627" t="s">
        <v>1452</v>
      </c>
      <c r="E485" s="627">
        <v>110</v>
      </c>
      <c r="F485" s="627">
        <v>4010</v>
      </c>
      <c r="G485" s="627" t="s">
        <v>2145</v>
      </c>
      <c r="H485" s="627" t="s">
        <v>492</v>
      </c>
      <c r="I485" s="639">
        <v>1</v>
      </c>
      <c r="J485" s="627">
        <v>1</v>
      </c>
      <c r="K485" s="627">
        <v>32.619999999999997</v>
      </c>
      <c r="L485" s="627">
        <v>32.619999999999997</v>
      </c>
      <c r="M485" s="53" t="s">
        <v>1317</v>
      </c>
      <c r="N485" s="629" t="s">
        <v>1318</v>
      </c>
    </row>
    <row r="486" spans="1:14" ht="15" hidden="1">
      <c r="A486" s="276">
        <v>46099</v>
      </c>
      <c r="B486" s="53" t="s">
        <v>2146</v>
      </c>
      <c r="C486" s="625">
        <v>83975</v>
      </c>
      <c r="D486" s="625" t="s">
        <v>1466</v>
      </c>
      <c r="E486" s="625">
        <v>85</v>
      </c>
      <c r="F486" s="625">
        <v>4010</v>
      </c>
      <c r="G486" s="625" t="s">
        <v>2141</v>
      </c>
      <c r="H486" s="625" t="s">
        <v>492</v>
      </c>
      <c r="I486" s="638">
        <v>1</v>
      </c>
      <c r="J486" s="625">
        <v>1</v>
      </c>
      <c r="K486" s="625">
        <v>9.6999999999999993</v>
      </c>
      <c r="L486" s="625">
        <v>9.6999999999999993</v>
      </c>
      <c r="M486" s="53" t="s">
        <v>1502</v>
      </c>
    </row>
    <row r="487" spans="1:14" ht="15" hidden="1">
      <c r="A487" s="276">
        <v>46099</v>
      </c>
      <c r="B487" s="53" t="s">
        <v>2146</v>
      </c>
      <c r="C487" s="627">
        <v>83975</v>
      </c>
      <c r="D487" s="627" t="s">
        <v>1466</v>
      </c>
      <c r="E487" s="627">
        <v>130</v>
      </c>
      <c r="F487" s="627">
        <v>4010</v>
      </c>
      <c r="G487" s="627" t="s">
        <v>2142</v>
      </c>
      <c r="H487" s="627" t="s">
        <v>492</v>
      </c>
      <c r="I487" s="639">
        <v>5</v>
      </c>
      <c r="J487" s="627">
        <v>5</v>
      </c>
      <c r="K487" s="627">
        <v>9.6999999999999993</v>
      </c>
      <c r="L487" s="627">
        <v>48.5</v>
      </c>
      <c r="M487" s="53" t="s">
        <v>1502</v>
      </c>
    </row>
    <row r="488" spans="1:14" ht="15" hidden="1">
      <c r="A488" s="276">
        <v>46099</v>
      </c>
      <c r="B488" s="53" t="s">
        <v>2146</v>
      </c>
      <c r="C488" s="625">
        <v>83975</v>
      </c>
      <c r="D488" s="625" t="s">
        <v>1466</v>
      </c>
      <c r="E488" s="625">
        <v>100</v>
      </c>
      <c r="F488" s="625">
        <v>4010</v>
      </c>
      <c r="G488" s="625" t="s">
        <v>2147</v>
      </c>
      <c r="H488" s="625" t="s">
        <v>492</v>
      </c>
      <c r="I488" s="638">
        <v>-6</v>
      </c>
      <c r="J488" s="625">
        <v>-6</v>
      </c>
      <c r="K488" s="625">
        <v>9.6999999999999993</v>
      </c>
      <c r="L488" s="625">
        <v>-58.2</v>
      </c>
      <c r="M488" s="53" t="s">
        <v>1502</v>
      </c>
    </row>
    <row r="489" spans="1:14" ht="15" hidden="1">
      <c r="A489" s="626">
        <v>46100</v>
      </c>
      <c r="B489" s="53" t="s">
        <v>2148</v>
      </c>
      <c r="C489" s="625">
        <v>84156</v>
      </c>
      <c r="D489" s="625" t="s">
        <v>2149</v>
      </c>
      <c r="E489" s="625">
        <v>70</v>
      </c>
      <c r="F489" s="625">
        <v>4010</v>
      </c>
      <c r="G489" s="625" t="s">
        <v>2150</v>
      </c>
      <c r="H489" s="625" t="s">
        <v>492</v>
      </c>
      <c r="J489" s="625">
        <v>8</v>
      </c>
      <c r="K489" s="625">
        <v>12.2</v>
      </c>
      <c r="L489" s="625">
        <v>97.6</v>
      </c>
      <c r="M489" s="53" t="s">
        <v>1502</v>
      </c>
    </row>
    <row r="490" spans="1:14" ht="15" hidden="1">
      <c r="A490" s="624">
        <v>46100</v>
      </c>
      <c r="B490" s="53" t="s">
        <v>2151</v>
      </c>
      <c r="C490" s="625">
        <v>80017</v>
      </c>
      <c r="D490" s="625" t="s">
        <v>2152</v>
      </c>
      <c r="E490" s="625" t="s">
        <v>246</v>
      </c>
      <c r="F490" s="625">
        <v>4010</v>
      </c>
      <c r="G490" s="625" t="s">
        <v>2153</v>
      </c>
      <c r="H490" s="625" t="s">
        <v>492</v>
      </c>
      <c r="J490" s="625">
        <v>1</v>
      </c>
      <c r="K490" s="625">
        <v>13.63</v>
      </c>
      <c r="L490" s="625">
        <v>13.63</v>
      </c>
      <c r="M490" s="53" t="s">
        <v>1317</v>
      </c>
      <c r="N490" s="629" t="s">
        <v>1475</v>
      </c>
    </row>
    <row r="491" spans="1:14" ht="15" hidden="1">
      <c r="A491" s="624">
        <v>46100</v>
      </c>
      <c r="B491" s="53" t="s">
        <v>2151</v>
      </c>
      <c r="C491" s="627">
        <v>84210</v>
      </c>
      <c r="D491" s="627" t="s">
        <v>1365</v>
      </c>
      <c r="E491" s="627">
        <v>140</v>
      </c>
      <c r="F491" s="627">
        <v>4010</v>
      </c>
      <c r="G491" s="627" t="s">
        <v>2154</v>
      </c>
      <c r="H491" s="627" t="s">
        <v>492</v>
      </c>
      <c r="J491" s="627">
        <v>1</v>
      </c>
      <c r="K491" s="627">
        <v>39.39</v>
      </c>
      <c r="L491" s="627">
        <v>39.39</v>
      </c>
      <c r="M491" s="53" t="s">
        <v>1317</v>
      </c>
      <c r="N491" s="629" t="s">
        <v>1475</v>
      </c>
    </row>
    <row r="492" spans="1:14" ht="15" hidden="1">
      <c r="A492" s="624">
        <v>46100</v>
      </c>
      <c r="B492" s="53" t="s">
        <v>2151</v>
      </c>
      <c r="C492" s="625">
        <v>83717</v>
      </c>
      <c r="D492" s="625" t="s">
        <v>2155</v>
      </c>
      <c r="E492" s="625">
        <v>120</v>
      </c>
      <c r="F492" s="625">
        <v>4010</v>
      </c>
      <c r="G492" s="625" t="s">
        <v>2156</v>
      </c>
      <c r="H492" s="625" t="s">
        <v>492</v>
      </c>
      <c r="J492" s="625">
        <v>1</v>
      </c>
      <c r="K492" s="625">
        <v>13.51</v>
      </c>
      <c r="L492" s="625">
        <v>13.51</v>
      </c>
      <c r="M492" s="53" t="s">
        <v>1317</v>
      </c>
      <c r="N492" s="629" t="s">
        <v>1475</v>
      </c>
    </row>
    <row r="493" spans="1:14" ht="15" hidden="1">
      <c r="A493" s="624">
        <v>46100</v>
      </c>
      <c r="B493" s="53" t="s">
        <v>2151</v>
      </c>
      <c r="C493" s="627">
        <v>82681</v>
      </c>
      <c r="D493" s="627" t="s">
        <v>2076</v>
      </c>
      <c r="E493" s="627">
        <v>70</v>
      </c>
      <c r="F493" s="627">
        <v>4010</v>
      </c>
      <c r="G493" s="627" t="s">
        <v>2157</v>
      </c>
      <c r="H493" s="627" t="s">
        <v>492</v>
      </c>
      <c r="J493" s="627">
        <v>1</v>
      </c>
      <c r="K493" s="627">
        <v>9.9</v>
      </c>
      <c r="L493" s="627">
        <v>9.9</v>
      </c>
      <c r="M493" s="53" t="s">
        <v>1317</v>
      </c>
      <c r="N493" s="629" t="s">
        <v>1475</v>
      </c>
    </row>
    <row r="494" spans="1:14" ht="15" hidden="1">
      <c r="A494" s="624">
        <v>46100</v>
      </c>
      <c r="B494" s="53" t="s">
        <v>2151</v>
      </c>
      <c r="C494" s="625">
        <v>47681</v>
      </c>
      <c r="D494" s="625" t="s">
        <v>2158</v>
      </c>
      <c r="E494" s="625">
        <v>100</v>
      </c>
      <c r="F494" s="625">
        <v>4010</v>
      </c>
      <c r="G494" s="625" t="s">
        <v>2159</v>
      </c>
      <c r="H494" s="625" t="s">
        <v>492</v>
      </c>
      <c r="J494" s="625">
        <v>1</v>
      </c>
      <c r="K494" s="625">
        <v>8.86</v>
      </c>
      <c r="L494" s="625">
        <v>8.86</v>
      </c>
      <c r="M494" s="53" t="s">
        <v>1317</v>
      </c>
      <c r="N494" s="629" t="s">
        <v>1475</v>
      </c>
    </row>
    <row r="495" spans="1:14" ht="15" hidden="1">
      <c r="A495" s="624">
        <v>46100</v>
      </c>
      <c r="B495" s="53" t="s">
        <v>2151</v>
      </c>
      <c r="C495" s="627">
        <v>83502</v>
      </c>
      <c r="D495" s="627" t="s">
        <v>1779</v>
      </c>
      <c r="E495" s="627">
        <v>130</v>
      </c>
      <c r="F495" s="627">
        <v>4010</v>
      </c>
      <c r="G495" s="627" t="s">
        <v>2160</v>
      </c>
      <c r="H495" s="627" t="s">
        <v>492</v>
      </c>
      <c r="J495" s="627">
        <v>1</v>
      </c>
      <c r="K495" s="627">
        <v>4.54</v>
      </c>
      <c r="L495" s="627">
        <v>4.54</v>
      </c>
      <c r="M495" s="53" t="s">
        <v>1317</v>
      </c>
      <c r="N495" s="629" t="s">
        <v>1475</v>
      </c>
    </row>
    <row r="496" spans="1:14" ht="15" hidden="1">
      <c r="A496" s="624">
        <v>46100</v>
      </c>
      <c r="B496" s="53" t="s">
        <v>2151</v>
      </c>
      <c r="C496" s="625">
        <v>83639</v>
      </c>
      <c r="D496" s="625" t="s">
        <v>1850</v>
      </c>
      <c r="E496" s="625">
        <v>85</v>
      </c>
      <c r="F496" s="625">
        <v>4010</v>
      </c>
      <c r="G496" s="625" t="s">
        <v>2161</v>
      </c>
      <c r="H496" s="625" t="s">
        <v>492</v>
      </c>
      <c r="J496" s="625">
        <v>1</v>
      </c>
      <c r="K496" s="625">
        <v>26.2</v>
      </c>
      <c r="L496" s="625">
        <v>26.2</v>
      </c>
      <c r="M496" s="53" t="s">
        <v>1317</v>
      </c>
      <c r="N496" s="629" t="s">
        <v>1475</v>
      </c>
    </row>
    <row r="497" spans="1:14" ht="15" hidden="1">
      <c r="A497" s="624">
        <v>46100</v>
      </c>
      <c r="B497" s="53" t="s">
        <v>2162</v>
      </c>
      <c r="C497" s="625">
        <v>83503</v>
      </c>
      <c r="D497" s="625" t="s">
        <v>2163</v>
      </c>
      <c r="E497" s="625">
        <v>110</v>
      </c>
      <c r="F497" s="625">
        <v>4010</v>
      </c>
      <c r="G497" s="625" t="s">
        <v>2164</v>
      </c>
      <c r="H497" s="625" t="s">
        <v>492</v>
      </c>
      <c r="J497" s="625">
        <v>1</v>
      </c>
      <c r="K497" s="625">
        <v>13.86</v>
      </c>
      <c r="L497" s="625">
        <v>13.86</v>
      </c>
      <c r="M497" s="53" t="s">
        <v>1317</v>
      </c>
      <c r="N497" s="629" t="s">
        <v>1318</v>
      </c>
    </row>
    <row r="498" spans="1:14" ht="15" hidden="1">
      <c r="A498" s="624">
        <v>46100</v>
      </c>
      <c r="B498" s="53" t="s">
        <v>2162</v>
      </c>
      <c r="C498" s="627">
        <v>67223</v>
      </c>
      <c r="D498" s="627" t="s">
        <v>2165</v>
      </c>
      <c r="E498" s="627">
        <v>120</v>
      </c>
      <c r="F498" s="627">
        <v>4010</v>
      </c>
      <c r="G498" s="627" t="s">
        <v>2166</v>
      </c>
      <c r="H498" s="627" t="s">
        <v>492</v>
      </c>
      <c r="J498" s="627">
        <v>2</v>
      </c>
      <c r="K498" s="627">
        <v>11.79</v>
      </c>
      <c r="L498" s="627">
        <v>23.58</v>
      </c>
      <c r="M498" s="53" t="s">
        <v>1317</v>
      </c>
      <c r="N498" s="629" t="s">
        <v>1318</v>
      </c>
    </row>
    <row r="499" spans="1:14" ht="15" hidden="1">
      <c r="A499" s="624">
        <v>46100</v>
      </c>
      <c r="B499" s="53" t="s">
        <v>2162</v>
      </c>
      <c r="C499" s="625">
        <v>84156</v>
      </c>
      <c r="D499" s="625" t="s">
        <v>2149</v>
      </c>
      <c r="E499" s="625">
        <v>75</v>
      </c>
      <c r="F499" s="625">
        <v>4010</v>
      </c>
      <c r="G499" s="625" t="s">
        <v>2167</v>
      </c>
      <c r="H499" s="625" t="s">
        <v>492</v>
      </c>
      <c r="I499" s="1446"/>
      <c r="J499" s="625">
        <v>1</v>
      </c>
      <c r="K499" s="625">
        <v>12.2</v>
      </c>
      <c r="L499" s="625">
        <v>12.2</v>
      </c>
      <c r="M499" s="53" t="s">
        <v>1317</v>
      </c>
      <c r="N499" s="629" t="s">
        <v>1318</v>
      </c>
    </row>
    <row r="500" spans="1:14" ht="15" hidden="1">
      <c r="A500" s="624">
        <v>46100</v>
      </c>
      <c r="B500" s="53" t="s">
        <v>2162</v>
      </c>
      <c r="C500" s="627">
        <v>83565</v>
      </c>
      <c r="D500" s="627" t="s">
        <v>2168</v>
      </c>
      <c r="E500" s="627" t="s">
        <v>1526</v>
      </c>
      <c r="F500" s="627">
        <v>4010</v>
      </c>
      <c r="G500" s="627" t="s">
        <v>2169</v>
      </c>
      <c r="H500" s="627" t="s">
        <v>492</v>
      </c>
      <c r="I500" s="638">
        <v>1</v>
      </c>
      <c r="J500" s="627">
        <v>1</v>
      </c>
      <c r="K500" s="627">
        <v>28.3</v>
      </c>
      <c r="L500" s="627">
        <v>28.3</v>
      </c>
      <c r="M500" s="53" t="s">
        <v>1317</v>
      </c>
      <c r="N500" s="629" t="s">
        <v>1318</v>
      </c>
    </row>
    <row r="501" spans="1:14" ht="15" hidden="1">
      <c r="A501" s="624">
        <v>46100</v>
      </c>
      <c r="B501" s="53" t="s">
        <v>2162</v>
      </c>
      <c r="C501" s="625">
        <v>83282</v>
      </c>
      <c r="D501" s="625" t="s">
        <v>2170</v>
      </c>
      <c r="E501" s="625">
        <v>85</v>
      </c>
      <c r="F501" s="625">
        <v>4010</v>
      </c>
      <c r="G501" s="625" t="s">
        <v>2171</v>
      </c>
      <c r="H501" s="625" t="s">
        <v>492</v>
      </c>
      <c r="I501" s="639">
        <v>1</v>
      </c>
      <c r="J501" s="625">
        <v>1</v>
      </c>
      <c r="K501" s="625">
        <v>7.13</v>
      </c>
      <c r="L501" s="625">
        <v>7.13</v>
      </c>
      <c r="M501" s="53" t="s">
        <v>1317</v>
      </c>
      <c r="N501" s="629" t="s">
        <v>1318</v>
      </c>
    </row>
    <row r="502" spans="1:14" ht="15" hidden="1">
      <c r="A502" s="624">
        <v>46100</v>
      </c>
      <c r="B502" s="53" t="s">
        <v>2162</v>
      </c>
      <c r="C502" s="627">
        <v>83404</v>
      </c>
      <c r="D502" s="627" t="s">
        <v>2048</v>
      </c>
      <c r="E502" s="627">
        <v>50</v>
      </c>
      <c r="F502" s="627">
        <v>4010</v>
      </c>
      <c r="G502" s="627" t="s">
        <v>2172</v>
      </c>
      <c r="H502" s="627" t="s">
        <v>492</v>
      </c>
      <c r="I502" s="24">
        <v>1</v>
      </c>
      <c r="J502" s="627">
        <v>1</v>
      </c>
      <c r="K502" s="627">
        <v>8.35</v>
      </c>
      <c r="L502" s="627">
        <v>8.35</v>
      </c>
      <c r="M502" s="53" t="s">
        <v>1317</v>
      </c>
      <c r="N502" s="629" t="s">
        <v>1318</v>
      </c>
    </row>
    <row r="503" spans="1:14" ht="15" hidden="1">
      <c r="A503" s="624">
        <v>46100</v>
      </c>
      <c r="B503" s="53" t="s">
        <v>2173</v>
      </c>
      <c r="C503" s="625">
        <v>82582</v>
      </c>
      <c r="D503" s="625" t="s">
        <v>1707</v>
      </c>
      <c r="E503" s="625" t="s">
        <v>1526</v>
      </c>
      <c r="F503" s="625">
        <v>4010</v>
      </c>
      <c r="G503" s="625" t="s">
        <v>2174</v>
      </c>
      <c r="H503" s="625" t="s">
        <v>492</v>
      </c>
      <c r="J503" s="625">
        <v>1</v>
      </c>
      <c r="K503" s="625">
        <v>13.81</v>
      </c>
      <c r="L503" s="625">
        <v>13.81</v>
      </c>
      <c r="M503" s="53" t="s">
        <v>2175</v>
      </c>
    </row>
    <row r="504" spans="1:14" ht="15" hidden="1">
      <c r="A504" s="276">
        <v>46100</v>
      </c>
      <c r="B504" s="53" t="s">
        <v>2173</v>
      </c>
      <c r="C504" s="627">
        <v>80937</v>
      </c>
      <c r="D504" s="627">
        <v>461</v>
      </c>
      <c r="E504" s="627" t="s">
        <v>1526</v>
      </c>
      <c r="F504" s="627">
        <v>4010</v>
      </c>
      <c r="G504" s="627" t="s">
        <v>2176</v>
      </c>
      <c r="H504" s="627" t="s">
        <v>492</v>
      </c>
      <c r="J504" s="627">
        <v>2</v>
      </c>
      <c r="K504" s="627">
        <v>14.82</v>
      </c>
      <c r="L504" s="627">
        <v>29.64</v>
      </c>
      <c r="M504" s="53" t="s">
        <v>2175</v>
      </c>
    </row>
    <row r="505" spans="1:14" ht="15" hidden="1">
      <c r="A505" s="276">
        <v>46100</v>
      </c>
      <c r="B505" s="53" t="s">
        <v>2177</v>
      </c>
      <c r="C505" s="625">
        <v>83643</v>
      </c>
      <c r="D505" s="625" t="s">
        <v>2178</v>
      </c>
      <c r="E505" s="625" t="s">
        <v>1526</v>
      </c>
      <c r="F505" s="625">
        <v>4010</v>
      </c>
      <c r="G505" s="625" t="s">
        <v>2179</v>
      </c>
      <c r="H505" s="625" t="s">
        <v>492</v>
      </c>
      <c r="J505" s="625">
        <v>1</v>
      </c>
      <c r="K505" s="625">
        <v>27.49</v>
      </c>
      <c r="L505" s="625">
        <v>27.49</v>
      </c>
      <c r="M505" s="53" t="s">
        <v>2175</v>
      </c>
    </row>
    <row r="506" spans="1:14" ht="15" hidden="1">
      <c r="A506" s="276">
        <v>46100</v>
      </c>
      <c r="B506" s="53" t="s">
        <v>2180</v>
      </c>
      <c r="C506" s="625">
        <v>57826</v>
      </c>
      <c r="D506" s="625" t="s">
        <v>1367</v>
      </c>
      <c r="E506" s="625">
        <v>150</v>
      </c>
      <c r="F506" s="625">
        <v>4010</v>
      </c>
      <c r="G506" s="625" t="s">
        <v>2181</v>
      </c>
      <c r="H506" s="625" t="s">
        <v>492</v>
      </c>
      <c r="J506" s="625">
        <v>1</v>
      </c>
      <c r="K506" s="625">
        <v>11.63</v>
      </c>
      <c r="L506" s="625">
        <v>11.63</v>
      </c>
      <c r="M506" s="53" t="s">
        <v>2175</v>
      </c>
    </row>
    <row r="507" spans="1:14" ht="15" hidden="1">
      <c r="A507" s="276">
        <v>46100</v>
      </c>
      <c r="B507" s="53" t="s">
        <v>2180</v>
      </c>
      <c r="C507" s="627">
        <v>57826</v>
      </c>
      <c r="D507" s="627" t="s">
        <v>1419</v>
      </c>
      <c r="E507" s="627">
        <v>150</v>
      </c>
      <c r="F507" s="627">
        <v>4010</v>
      </c>
      <c r="G507" s="627" t="s">
        <v>2182</v>
      </c>
      <c r="H507" s="627" t="s">
        <v>492</v>
      </c>
      <c r="J507" s="627">
        <v>1</v>
      </c>
      <c r="K507" s="627">
        <v>11.63</v>
      </c>
      <c r="L507" s="627">
        <v>11.63</v>
      </c>
      <c r="M507" s="53" t="s">
        <v>2175</v>
      </c>
    </row>
    <row r="508" spans="1:14" ht="15" hidden="1">
      <c r="A508" s="276">
        <v>46100</v>
      </c>
      <c r="B508" s="53" t="s">
        <v>2180</v>
      </c>
      <c r="C508" s="625">
        <v>83720</v>
      </c>
      <c r="D508" s="625" t="s">
        <v>1951</v>
      </c>
      <c r="E508" s="625">
        <v>150</v>
      </c>
      <c r="F508" s="625">
        <v>4010</v>
      </c>
      <c r="G508" s="625" t="s">
        <v>2183</v>
      </c>
      <c r="H508" s="625" t="s">
        <v>492</v>
      </c>
      <c r="J508" s="625">
        <v>1</v>
      </c>
      <c r="K508" s="625">
        <v>10.71</v>
      </c>
      <c r="L508" s="625">
        <v>10.71</v>
      </c>
      <c r="M508" s="53" t="s">
        <v>2175</v>
      </c>
    </row>
    <row r="509" spans="1:14" ht="15" hidden="1">
      <c r="A509" s="276">
        <v>46100</v>
      </c>
      <c r="B509" s="53" t="s">
        <v>2180</v>
      </c>
      <c r="C509" s="627">
        <v>83323</v>
      </c>
      <c r="D509" s="627" t="s">
        <v>2184</v>
      </c>
      <c r="E509" s="627">
        <v>150</v>
      </c>
      <c r="F509" s="627">
        <v>4010</v>
      </c>
      <c r="G509" s="627" t="s">
        <v>2185</v>
      </c>
      <c r="H509" s="627" t="s">
        <v>492</v>
      </c>
      <c r="J509" s="627">
        <v>1</v>
      </c>
      <c r="K509" s="627">
        <v>13.81</v>
      </c>
      <c r="L509" s="627">
        <v>13.81</v>
      </c>
      <c r="M509" s="53" t="s">
        <v>2175</v>
      </c>
    </row>
    <row r="510" spans="1:14" ht="15" hidden="1">
      <c r="A510" s="276">
        <v>46100</v>
      </c>
      <c r="B510" s="53" t="s">
        <v>2180</v>
      </c>
      <c r="C510" s="625">
        <v>83191</v>
      </c>
      <c r="D510" s="625" t="s">
        <v>2186</v>
      </c>
      <c r="E510" s="625">
        <v>150</v>
      </c>
      <c r="F510" s="625">
        <v>4010</v>
      </c>
      <c r="G510" s="625" t="s">
        <v>2187</v>
      </c>
      <c r="H510" s="625" t="s">
        <v>492</v>
      </c>
      <c r="J510" s="625">
        <v>1</v>
      </c>
      <c r="K510" s="625">
        <v>12.75</v>
      </c>
      <c r="L510" s="625">
        <v>12.75</v>
      </c>
      <c r="M510" s="53" t="s">
        <v>2175</v>
      </c>
    </row>
    <row r="511" spans="1:14" ht="15" hidden="1">
      <c r="A511" s="276">
        <v>46100</v>
      </c>
      <c r="B511" s="53" t="s">
        <v>2180</v>
      </c>
      <c r="C511" s="627">
        <v>83608</v>
      </c>
      <c r="D511" s="627" t="s">
        <v>1466</v>
      </c>
      <c r="E511" s="627">
        <v>150</v>
      </c>
      <c r="F511" s="627">
        <v>4010</v>
      </c>
      <c r="G511" s="627" t="s">
        <v>2188</v>
      </c>
      <c r="H511" s="627" t="s">
        <v>492</v>
      </c>
      <c r="J511" s="627">
        <v>1</v>
      </c>
      <c r="K511" s="627">
        <v>17.239999999999998</v>
      </c>
      <c r="L511" s="627">
        <v>17.239999999999998</v>
      </c>
      <c r="M511" s="53" t="s">
        <v>2175</v>
      </c>
    </row>
    <row r="512" spans="1:14" ht="15" hidden="1">
      <c r="A512" s="276">
        <v>46100</v>
      </c>
      <c r="B512" s="53" t="s">
        <v>2180</v>
      </c>
      <c r="C512" s="625">
        <v>83681</v>
      </c>
      <c r="D512" s="625" t="s">
        <v>1329</v>
      </c>
      <c r="E512" s="625">
        <v>150</v>
      </c>
      <c r="F512" s="625">
        <v>4010</v>
      </c>
      <c r="G512" s="625" t="s">
        <v>2189</v>
      </c>
      <c r="H512" s="625" t="s">
        <v>492</v>
      </c>
      <c r="J512" s="625">
        <v>1</v>
      </c>
      <c r="K512" s="625">
        <v>11.73</v>
      </c>
      <c r="L512" s="625">
        <v>11.73</v>
      </c>
      <c r="M512" s="53" t="s">
        <v>2175</v>
      </c>
    </row>
    <row r="513" spans="1:14" ht="15" hidden="1">
      <c r="A513" s="276">
        <v>46100</v>
      </c>
      <c r="B513" s="53" t="s">
        <v>2180</v>
      </c>
      <c r="C513" s="627">
        <v>81157</v>
      </c>
      <c r="D513" s="627" t="s">
        <v>1329</v>
      </c>
      <c r="E513" s="627">
        <v>150</v>
      </c>
      <c r="F513" s="627">
        <v>4010</v>
      </c>
      <c r="G513" s="627" t="s">
        <v>2190</v>
      </c>
      <c r="H513" s="627" t="s">
        <v>492</v>
      </c>
      <c r="J513" s="627">
        <v>1</v>
      </c>
      <c r="K513" s="627">
        <v>5.09</v>
      </c>
      <c r="L513" s="627">
        <v>5.09</v>
      </c>
      <c r="M513" s="53" t="s">
        <v>2175</v>
      </c>
    </row>
    <row r="514" spans="1:14" ht="15" hidden="1">
      <c r="A514" s="276">
        <v>46100</v>
      </c>
      <c r="B514" s="53" t="s">
        <v>2180</v>
      </c>
      <c r="C514" s="625">
        <v>83689</v>
      </c>
      <c r="D514" s="625" t="s">
        <v>1325</v>
      </c>
      <c r="E514" s="625">
        <v>150</v>
      </c>
      <c r="F514" s="625">
        <v>4010</v>
      </c>
      <c r="G514" s="625" t="s">
        <v>2191</v>
      </c>
      <c r="H514" s="625" t="s">
        <v>1652</v>
      </c>
      <c r="J514" s="625">
        <v>1</v>
      </c>
      <c r="K514" s="625">
        <v>16.850000000000001</v>
      </c>
      <c r="L514" s="625">
        <v>16.850000000000001</v>
      </c>
      <c r="M514" s="53" t="s">
        <v>2175</v>
      </c>
    </row>
    <row r="515" spans="1:14" ht="15" hidden="1">
      <c r="A515" s="276">
        <v>46100</v>
      </c>
      <c r="B515" s="53" t="s">
        <v>2180</v>
      </c>
      <c r="C515" s="627">
        <v>83323</v>
      </c>
      <c r="D515" s="627" t="s">
        <v>2192</v>
      </c>
      <c r="E515" s="627">
        <v>150</v>
      </c>
      <c r="F515" s="627">
        <v>4010</v>
      </c>
      <c r="G515" s="627" t="s">
        <v>2193</v>
      </c>
      <c r="H515" s="627" t="s">
        <v>492</v>
      </c>
      <c r="J515" s="627">
        <v>1</v>
      </c>
      <c r="K515" s="627">
        <v>13.81</v>
      </c>
      <c r="L515" s="627">
        <v>13.81</v>
      </c>
      <c r="M515" s="53" t="s">
        <v>2175</v>
      </c>
    </row>
    <row r="516" spans="1:14" ht="15" hidden="1">
      <c r="A516" s="276">
        <v>46100</v>
      </c>
      <c r="B516" s="53" t="s">
        <v>2194</v>
      </c>
      <c r="C516" s="625">
        <v>57826</v>
      </c>
      <c r="D516" s="625" t="s">
        <v>1367</v>
      </c>
      <c r="E516" s="625">
        <v>150</v>
      </c>
      <c r="F516" s="625">
        <v>4010</v>
      </c>
      <c r="G516" s="625" t="s">
        <v>2181</v>
      </c>
      <c r="H516" s="625" t="s">
        <v>492</v>
      </c>
      <c r="J516" s="627">
        <v>-1</v>
      </c>
      <c r="K516" s="627">
        <v>11.63</v>
      </c>
      <c r="L516" s="627">
        <v>-11.63</v>
      </c>
      <c r="M516" s="53" t="s">
        <v>1378</v>
      </c>
    </row>
    <row r="517" spans="1:14" ht="15" hidden="1">
      <c r="A517" s="276">
        <v>46100</v>
      </c>
      <c r="B517" s="53" t="s">
        <v>2194</v>
      </c>
      <c r="C517" s="627">
        <v>57826</v>
      </c>
      <c r="D517" s="627" t="s">
        <v>1419</v>
      </c>
      <c r="E517" s="627">
        <v>150</v>
      </c>
      <c r="F517" s="627">
        <v>4010</v>
      </c>
      <c r="G517" s="627" t="s">
        <v>2182</v>
      </c>
      <c r="H517" s="627" t="s">
        <v>492</v>
      </c>
      <c r="J517" s="625">
        <v>-1</v>
      </c>
      <c r="K517" s="625">
        <v>11.63</v>
      </c>
      <c r="L517" s="625">
        <v>-11.63</v>
      </c>
      <c r="M517" s="53" t="s">
        <v>1378</v>
      </c>
    </row>
    <row r="518" spans="1:14" ht="15" hidden="1">
      <c r="A518" s="276">
        <v>46100</v>
      </c>
      <c r="B518" s="53" t="s">
        <v>2194</v>
      </c>
      <c r="C518" s="625">
        <v>83720</v>
      </c>
      <c r="D518" s="625" t="s">
        <v>1951</v>
      </c>
      <c r="E518" s="625">
        <v>150</v>
      </c>
      <c r="F518" s="625">
        <v>4010</v>
      </c>
      <c r="G518" s="625" t="s">
        <v>2183</v>
      </c>
      <c r="H518" s="625" t="s">
        <v>492</v>
      </c>
      <c r="J518" s="627">
        <v>-1</v>
      </c>
      <c r="K518" s="627">
        <v>10.71</v>
      </c>
      <c r="L518" s="627">
        <v>-10.71</v>
      </c>
      <c r="M518" s="53" t="s">
        <v>1378</v>
      </c>
    </row>
    <row r="519" spans="1:14" ht="15" hidden="1">
      <c r="A519" s="276">
        <v>46100</v>
      </c>
      <c r="B519" s="53" t="s">
        <v>2194</v>
      </c>
      <c r="C519" s="627">
        <v>83323</v>
      </c>
      <c r="D519" s="627" t="s">
        <v>2184</v>
      </c>
      <c r="E519" s="627">
        <v>150</v>
      </c>
      <c r="F519" s="627">
        <v>4010</v>
      </c>
      <c r="G519" s="627" t="s">
        <v>2185</v>
      </c>
      <c r="H519" s="627" t="s">
        <v>492</v>
      </c>
      <c r="J519" s="625">
        <v>-1</v>
      </c>
      <c r="K519" s="625">
        <v>13.81</v>
      </c>
      <c r="L519" s="625">
        <v>-13.81</v>
      </c>
      <c r="M519" s="53" t="s">
        <v>1378</v>
      </c>
    </row>
    <row r="520" spans="1:14" ht="15" hidden="1">
      <c r="A520" s="276">
        <v>46100</v>
      </c>
      <c r="B520" s="53" t="s">
        <v>2194</v>
      </c>
      <c r="C520" s="625">
        <v>83191</v>
      </c>
      <c r="D520" s="625" t="s">
        <v>2186</v>
      </c>
      <c r="E520" s="625">
        <v>150</v>
      </c>
      <c r="F520" s="625">
        <v>4010</v>
      </c>
      <c r="G520" s="625" t="s">
        <v>2187</v>
      </c>
      <c r="H520" s="625" t="s">
        <v>492</v>
      </c>
      <c r="J520" s="627">
        <v>-1</v>
      </c>
      <c r="K520" s="627">
        <v>12.75</v>
      </c>
      <c r="L520" s="627">
        <v>-12.75</v>
      </c>
      <c r="M520" s="53" t="s">
        <v>1378</v>
      </c>
    </row>
    <row r="521" spans="1:14" ht="15" hidden="1">
      <c r="A521" s="276">
        <v>46100</v>
      </c>
      <c r="B521" s="53" t="s">
        <v>2194</v>
      </c>
      <c r="C521" s="627">
        <v>83608</v>
      </c>
      <c r="D521" s="627" t="s">
        <v>1466</v>
      </c>
      <c r="E521" s="627">
        <v>150</v>
      </c>
      <c r="F521" s="627">
        <v>4010</v>
      </c>
      <c r="G521" s="627" t="s">
        <v>2188</v>
      </c>
      <c r="H521" s="627" t="s">
        <v>492</v>
      </c>
      <c r="J521" s="625">
        <v>-1</v>
      </c>
      <c r="K521" s="625">
        <v>17.239999999999998</v>
      </c>
      <c r="L521" s="625">
        <v>-17.239999999999998</v>
      </c>
      <c r="M521" s="53" t="s">
        <v>1378</v>
      </c>
    </row>
    <row r="522" spans="1:14" ht="15" hidden="1">
      <c r="A522" s="276">
        <v>46100</v>
      </c>
      <c r="B522" s="53" t="s">
        <v>2194</v>
      </c>
      <c r="C522" s="625">
        <v>83681</v>
      </c>
      <c r="D522" s="625" t="s">
        <v>1329</v>
      </c>
      <c r="E522" s="625">
        <v>150</v>
      </c>
      <c r="F522" s="625">
        <v>4010</v>
      </c>
      <c r="G522" s="625" t="s">
        <v>2189</v>
      </c>
      <c r="H522" s="625" t="s">
        <v>492</v>
      </c>
      <c r="J522" s="627">
        <v>-1</v>
      </c>
      <c r="K522" s="627">
        <v>11.73</v>
      </c>
      <c r="L522" s="627">
        <v>-11.73</v>
      </c>
      <c r="M522" s="53" t="s">
        <v>1378</v>
      </c>
    </row>
    <row r="523" spans="1:14" ht="15" hidden="1">
      <c r="A523" s="276">
        <v>46100</v>
      </c>
      <c r="B523" s="53" t="s">
        <v>2194</v>
      </c>
      <c r="C523" s="627">
        <v>81157</v>
      </c>
      <c r="D523" s="627" t="s">
        <v>1329</v>
      </c>
      <c r="E523" s="627">
        <v>150</v>
      </c>
      <c r="F523" s="627">
        <v>4010</v>
      </c>
      <c r="G523" s="627" t="s">
        <v>2190</v>
      </c>
      <c r="H523" s="627" t="s">
        <v>492</v>
      </c>
      <c r="J523" s="625">
        <v>-1</v>
      </c>
      <c r="K523" s="625">
        <v>5.09</v>
      </c>
      <c r="L523" s="625">
        <v>-5.09</v>
      </c>
      <c r="M523" s="53" t="s">
        <v>1378</v>
      </c>
    </row>
    <row r="524" spans="1:14" ht="15" hidden="1">
      <c r="A524" s="276">
        <v>46100</v>
      </c>
      <c r="B524" s="53" t="s">
        <v>2194</v>
      </c>
      <c r="C524" s="625">
        <v>83643</v>
      </c>
      <c r="D524" s="625" t="s">
        <v>2178</v>
      </c>
      <c r="E524" s="625" t="s">
        <v>1526</v>
      </c>
      <c r="F524" s="625">
        <v>4010</v>
      </c>
      <c r="G524" s="625" t="s">
        <v>2179</v>
      </c>
      <c r="H524" s="625" t="s">
        <v>492</v>
      </c>
      <c r="J524" s="627">
        <v>-1</v>
      </c>
      <c r="K524" s="627">
        <v>27.49</v>
      </c>
      <c r="L524" s="627">
        <v>-27.49</v>
      </c>
      <c r="M524" s="53" t="s">
        <v>1378</v>
      </c>
    </row>
    <row r="525" spans="1:14" ht="15" hidden="1">
      <c r="A525" s="276">
        <v>46100</v>
      </c>
      <c r="B525" s="53" t="s">
        <v>2195</v>
      </c>
      <c r="C525" s="625">
        <v>83059</v>
      </c>
      <c r="D525" s="625" t="s">
        <v>2196</v>
      </c>
      <c r="E525" s="625">
        <v>85</v>
      </c>
      <c r="F525" s="625">
        <v>4010</v>
      </c>
      <c r="G525" s="625" t="s">
        <v>2197</v>
      </c>
      <c r="H525" s="625" t="s">
        <v>492</v>
      </c>
      <c r="J525" s="625">
        <v>-1</v>
      </c>
      <c r="K525" s="625">
        <v>4.9400000000000004</v>
      </c>
      <c r="L525" s="625">
        <v>-4.9400000000000004</v>
      </c>
      <c r="M525" s="53" t="s">
        <v>1700</v>
      </c>
    </row>
    <row r="526" spans="1:14" ht="15" hidden="1">
      <c r="A526" s="624">
        <v>46101</v>
      </c>
      <c r="B526" s="625" t="s">
        <v>2198</v>
      </c>
      <c r="C526" s="625">
        <v>84413</v>
      </c>
      <c r="D526" s="625" t="s">
        <v>1755</v>
      </c>
      <c r="E526" s="625" t="s">
        <v>1368</v>
      </c>
      <c r="F526" s="625">
        <v>4010</v>
      </c>
      <c r="G526" s="625" t="s">
        <v>2026</v>
      </c>
      <c r="H526" s="625" t="s">
        <v>492</v>
      </c>
      <c r="I526" s="638"/>
      <c r="J526" s="625">
        <v>4</v>
      </c>
      <c r="K526" s="625">
        <v>32.57</v>
      </c>
      <c r="L526" s="634">
        <v>130.28</v>
      </c>
      <c r="M526" s="53" t="s">
        <v>1502</v>
      </c>
      <c r="N526" s="629" t="s">
        <v>2199</v>
      </c>
    </row>
    <row r="527" spans="1:14" ht="15" hidden="1">
      <c r="A527" s="626">
        <v>46101</v>
      </c>
      <c r="B527" s="627" t="s">
        <v>2198</v>
      </c>
      <c r="C527" s="627">
        <v>84413</v>
      </c>
      <c r="D527" s="627" t="s">
        <v>1755</v>
      </c>
      <c r="E527" s="627" t="s">
        <v>1526</v>
      </c>
      <c r="F527" s="627">
        <v>4010</v>
      </c>
      <c r="G527" s="627" t="s">
        <v>2200</v>
      </c>
      <c r="H527" s="627" t="s">
        <v>492</v>
      </c>
      <c r="I527" s="639"/>
      <c r="J527" s="627">
        <v>-3</v>
      </c>
      <c r="K527" s="627">
        <v>32.57</v>
      </c>
      <c r="L527" s="637">
        <v>-97.71</v>
      </c>
      <c r="M527" s="53" t="s">
        <v>1502</v>
      </c>
      <c r="N527" s="629" t="s">
        <v>2199</v>
      </c>
    </row>
    <row r="528" spans="1:14" ht="15" hidden="1">
      <c r="A528" s="624">
        <v>46101</v>
      </c>
      <c r="B528" s="625" t="s">
        <v>2201</v>
      </c>
      <c r="C528" s="625">
        <v>59852</v>
      </c>
      <c r="D528" s="625" t="s">
        <v>2202</v>
      </c>
      <c r="E528" s="625">
        <v>110</v>
      </c>
      <c r="F528" s="625">
        <v>4010</v>
      </c>
      <c r="G528" s="625" t="s">
        <v>2203</v>
      </c>
      <c r="H528" s="625" t="s">
        <v>492</v>
      </c>
      <c r="I528" s="638"/>
      <c r="J528" s="625">
        <v>-1</v>
      </c>
      <c r="K528" s="625">
        <v>10.4</v>
      </c>
      <c r="L528" s="634">
        <v>-10.4</v>
      </c>
      <c r="M528" s="53" t="s">
        <v>1823</v>
      </c>
    </row>
    <row r="529" spans="1:14" ht="15" hidden="1">
      <c r="A529" s="624">
        <v>46101</v>
      </c>
      <c r="B529" s="625" t="s">
        <v>2204</v>
      </c>
      <c r="C529" s="625">
        <v>83376</v>
      </c>
      <c r="D529" s="625" t="s">
        <v>1323</v>
      </c>
      <c r="E529" s="625">
        <v>110</v>
      </c>
      <c r="F529" s="625">
        <v>4010</v>
      </c>
      <c r="G529" s="625" t="s">
        <v>1962</v>
      </c>
      <c r="H529" s="625" t="s">
        <v>492</v>
      </c>
      <c r="I529" s="638">
        <v>158730425327289</v>
      </c>
      <c r="J529" s="625">
        <v>15</v>
      </c>
      <c r="K529" s="625">
        <v>19.32</v>
      </c>
      <c r="L529" s="634">
        <v>289.8</v>
      </c>
      <c r="M529" s="53" t="s">
        <v>1502</v>
      </c>
    </row>
    <row r="530" spans="1:14" ht="15" hidden="1">
      <c r="A530" s="626">
        <v>46101</v>
      </c>
      <c r="B530" s="627" t="s">
        <v>2204</v>
      </c>
      <c r="C530" s="627">
        <v>83376</v>
      </c>
      <c r="D530" s="627" t="s">
        <v>1323</v>
      </c>
      <c r="E530" s="627">
        <v>110</v>
      </c>
      <c r="F530" s="627">
        <v>4010</v>
      </c>
      <c r="G530" s="627" t="s">
        <v>2205</v>
      </c>
      <c r="H530" s="627" t="s">
        <v>492</v>
      </c>
      <c r="I530" s="639"/>
      <c r="J530" s="627">
        <v>3</v>
      </c>
      <c r="K530" s="627">
        <v>19.32</v>
      </c>
      <c r="L530" s="637">
        <v>57.96</v>
      </c>
      <c r="M530" s="53" t="s">
        <v>1502</v>
      </c>
    </row>
    <row r="531" spans="1:14" ht="15" hidden="1">
      <c r="A531" s="624">
        <v>46101</v>
      </c>
      <c r="B531" s="625" t="s">
        <v>2204</v>
      </c>
      <c r="C531" s="625">
        <v>83376</v>
      </c>
      <c r="D531" s="625" t="s">
        <v>1323</v>
      </c>
      <c r="E531" s="625">
        <v>120</v>
      </c>
      <c r="F531" s="625">
        <v>4010</v>
      </c>
      <c r="G531" s="625" t="s">
        <v>2206</v>
      </c>
      <c r="H531" s="625" t="s">
        <v>492</v>
      </c>
      <c r="I531" s="638"/>
      <c r="J531" s="625">
        <v>-14</v>
      </c>
      <c r="K531" s="625">
        <v>19.32</v>
      </c>
      <c r="L531" s="634">
        <v>-270.48</v>
      </c>
      <c r="M531" s="53" t="s">
        <v>1502</v>
      </c>
    </row>
    <row r="532" spans="1:14" ht="15" hidden="1">
      <c r="A532" s="624">
        <v>46102</v>
      </c>
      <c r="B532" s="625" t="s">
        <v>2207</v>
      </c>
      <c r="C532" s="625">
        <v>84355</v>
      </c>
      <c r="D532" s="625" t="s">
        <v>2208</v>
      </c>
      <c r="E532" s="625">
        <v>70</v>
      </c>
      <c r="F532" s="625">
        <v>4010</v>
      </c>
      <c r="G532" s="625" t="s">
        <v>2209</v>
      </c>
      <c r="H532" s="625" t="s">
        <v>492</v>
      </c>
      <c r="I532" s="638"/>
      <c r="J532" s="625">
        <v>1</v>
      </c>
      <c r="K532" s="625">
        <v>9.31</v>
      </c>
      <c r="L532" s="634">
        <v>9.31</v>
      </c>
      <c r="M532" s="53" t="s">
        <v>1317</v>
      </c>
    </row>
    <row r="533" spans="1:14" ht="15" hidden="1">
      <c r="A533" s="626">
        <v>46102</v>
      </c>
      <c r="B533" s="627" t="s">
        <v>2207</v>
      </c>
      <c r="C533" s="627">
        <v>84155</v>
      </c>
      <c r="D533" s="627" t="s">
        <v>2210</v>
      </c>
      <c r="E533" s="627">
        <v>70</v>
      </c>
      <c r="F533" s="627">
        <v>4010</v>
      </c>
      <c r="G533" s="627" t="s">
        <v>2211</v>
      </c>
      <c r="H533" s="627" t="s">
        <v>492</v>
      </c>
      <c r="I533" s="639"/>
      <c r="J533" s="627">
        <v>1</v>
      </c>
      <c r="K533" s="627">
        <v>9.44</v>
      </c>
      <c r="L533" s="637">
        <v>9.44</v>
      </c>
      <c r="M533" s="53" t="s">
        <v>1317</v>
      </c>
    </row>
    <row r="534" spans="1:14" ht="15" hidden="1">
      <c r="A534" s="624">
        <v>46102</v>
      </c>
      <c r="B534" s="625" t="s">
        <v>2207</v>
      </c>
      <c r="C534" s="625">
        <v>68048</v>
      </c>
      <c r="D534" s="625" t="s">
        <v>1367</v>
      </c>
      <c r="E534" s="625">
        <v>60</v>
      </c>
      <c r="F534" s="625">
        <v>4010</v>
      </c>
      <c r="G534" s="625" t="s">
        <v>2212</v>
      </c>
      <c r="H534" s="625" t="s">
        <v>492</v>
      </c>
      <c r="I534" s="638"/>
      <c r="J534" s="625">
        <v>1</v>
      </c>
      <c r="K534" s="625">
        <v>3.51</v>
      </c>
      <c r="L534" s="634">
        <v>3.51</v>
      </c>
      <c r="M534" s="53" t="s">
        <v>1317</v>
      </c>
    </row>
    <row r="535" spans="1:14" ht="15" hidden="1">
      <c r="A535" s="626">
        <v>46102</v>
      </c>
      <c r="B535" s="627" t="s">
        <v>2207</v>
      </c>
      <c r="C535" s="627">
        <v>83646</v>
      </c>
      <c r="D535" s="627" t="s">
        <v>2213</v>
      </c>
      <c r="E535" s="627">
        <v>75</v>
      </c>
      <c r="F535" s="627">
        <v>4010</v>
      </c>
      <c r="G535" s="627" t="s">
        <v>2214</v>
      </c>
      <c r="H535" s="627" t="s">
        <v>492</v>
      </c>
      <c r="I535" s="639"/>
      <c r="J535" s="627">
        <v>1</v>
      </c>
      <c r="K535" s="627">
        <v>9.25</v>
      </c>
      <c r="L535" s="637">
        <v>9.25</v>
      </c>
      <c r="M535" s="53" t="s">
        <v>1317</v>
      </c>
    </row>
    <row r="536" spans="1:14" ht="15" hidden="1">
      <c r="A536" s="624">
        <v>46102</v>
      </c>
      <c r="B536" s="625" t="s">
        <v>2207</v>
      </c>
      <c r="C536" s="625">
        <v>82913</v>
      </c>
      <c r="D536" s="625" t="s">
        <v>1376</v>
      </c>
      <c r="E536" s="625">
        <v>110</v>
      </c>
      <c r="F536" s="625">
        <v>4010</v>
      </c>
      <c r="G536" s="625" t="s">
        <v>2215</v>
      </c>
      <c r="H536" s="625" t="s">
        <v>492</v>
      </c>
      <c r="I536" s="638"/>
      <c r="J536" s="625">
        <v>1</v>
      </c>
      <c r="K536" s="625">
        <v>9.4499999999999993</v>
      </c>
      <c r="L536" s="634">
        <v>9.4499999999999993</v>
      </c>
      <c r="M536" s="53" t="s">
        <v>1317</v>
      </c>
    </row>
    <row r="537" spans="1:14" ht="15" hidden="1">
      <c r="A537" s="626">
        <v>46102</v>
      </c>
      <c r="B537" s="627" t="s">
        <v>2207</v>
      </c>
      <c r="C537" s="627">
        <v>83259</v>
      </c>
      <c r="D537" s="627" t="s">
        <v>2216</v>
      </c>
      <c r="E537" s="627">
        <v>130</v>
      </c>
      <c r="F537" s="627">
        <v>4010</v>
      </c>
      <c r="G537" s="627" t="s">
        <v>1989</v>
      </c>
      <c r="H537" s="627" t="s">
        <v>492</v>
      </c>
      <c r="I537" s="639"/>
      <c r="J537" s="627">
        <v>1</v>
      </c>
      <c r="K537" s="627">
        <v>6.17</v>
      </c>
      <c r="L537" s="637">
        <v>6.17</v>
      </c>
      <c r="M537" s="53" t="s">
        <v>1317</v>
      </c>
    </row>
    <row r="538" spans="1:14" ht="15" hidden="1">
      <c r="A538" s="624">
        <v>46102</v>
      </c>
      <c r="B538" s="625" t="s">
        <v>2207</v>
      </c>
      <c r="C538" s="625">
        <v>82184</v>
      </c>
      <c r="D538" s="625" t="s">
        <v>1519</v>
      </c>
      <c r="E538" s="625">
        <v>110</v>
      </c>
      <c r="F538" s="625">
        <v>4010</v>
      </c>
      <c r="G538" s="625" t="s">
        <v>2217</v>
      </c>
      <c r="H538" s="625" t="s">
        <v>492</v>
      </c>
      <c r="I538" s="638"/>
      <c r="J538" s="625">
        <v>2</v>
      </c>
      <c r="K538" s="625">
        <v>11.41</v>
      </c>
      <c r="L538" s="634">
        <v>22.82</v>
      </c>
      <c r="M538" s="53" t="s">
        <v>1317</v>
      </c>
    </row>
    <row r="539" spans="1:14" ht="15" hidden="1">
      <c r="A539" s="624">
        <v>46102</v>
      </c>
      <c r="B539" s="625" t="s">
        <v>2218</v>
      </c>
      <c r="C539" s="625">
        <v>84129</v>
      </c>
      <c r="D539" s="625" t="s">
        <v>1354</v>
      </c>
      <c r="E539" s="625">
        <v>90</v>
      </c>
      <c r="F539" s="625">
        <v>4010</v>
      </c>
      <c r="G539" s="625" t="s">
        <v>2219</v>
      </c>
      <c r="H539" s="625" t="s">
        <v>492</v>
      </c>
      <c r="I539" s="638"/>
      <c r="J539" s="625">
        <v>-1</v>
      </c>
      <c r="K539" s="625">
        <v>7.91</v>
      </c>
      <c r="L539" s="634">
        <v>-7.91</v>
      </c>
      <c r="M539" s="53" t="s">
        <v>2220</v>
      </c>
      <c r="N539" s="629" t="s">
        <v>2221</v>
      </c>
    </row>
    <row r="540" spans="1:14" ht="15" hidden="1">
      <c r="A540" s="626">
        <v>46102</v>
      </c>
      <c r="B540" s="627" t="s">
        <v>2218</v>
      </c>
      <c r="C540" s="627">
        <v>65593</v>
      </c>
      <c r="D540" s="627" t="s">
        <v>2222</v>
      </c>
      <c r="E540" s="627">
        <v>85</v>
      </c>
      <c r="F540" s="627">
        <v>4010</v>
      </c>
      <c r="G540" s="627" t="s">
        <v>2223</v>
      </c>
      <c r="H540" s="627" t="s">
        <v>492</v>
      </c>
      <c r="I540" s="639"/>
      <c r="J540" s="627">
        <v>-1</v>
      </c>
      <c r="K540" s="627">
        <v>3.82</v>
      </c>
      <c r="L540" s="637">
        <v>-3.82</v>
      </c>
      <c r="M540" s="53" t="s">
        <v>2220</v>
      </c>
      <c r="N540" s="629" t="s">
        <v>2221</v>
      </c>
    </row>
    <row r="541" spans="1:14" ht="15" hidden="1">
      <c r="A541" s="624">
        <v>46102</v>
      </c>
      <c r="B541" s="625" t="s">
        <v>2218</v>
      </c>
      <c r="C541" s="625">
        <v>67044</v>
      </c>
      <c r="D541" s="625" t="s">
        <v>1367</v>
      </c>
      <c r="E541" s="625">
        <v>130</v>
      </c>
      <c r="F541" s="625">
        <v>4010</v>
      </c>
      <c r="G541" s="625" t="s">
        <v>2224</v>
      </c>
      <c r="H541" s="625" t="s">
        <v>492</v>
      </c>
      <c r="I541" s="638"/>
      <c r="J541" s="625">
        <v>-1</v>
      </c>
      <c r="K541" s="625">
        <v>5.98</v>
      </c>
      <c r="L541" s="634">
        <v>-5.98</v>
      </c>
      <c r="M541" s="53" t="s">
        <v>2220</v>
      </c>
      <c r="N541" s="629" t="s">
        <v>2221</v>
      </c>
    </row>
    <row r="542" spans="1:14" ht="15" hidden="1">
      <c r="A542" s="626">
        <v>46102</v>
      </c>
      <c r="B542" s="627" t="s">
        <v>2218</v>
      </c>
      <c r="C542" s="627">
        <v>83256</v>
      </c>
      <c r="D542" s="627" t="s">
        <v>2225</v>
      </c>
      <c r="E542" s="627">
        <v>85</v>
      </c>
      <c r="F542" s="627">
        <v>4010</v>
      </c>
      <c r="G542" s="627" t="s">
        <v>2226</v>
      </c>
      <c r="H542" s="627" t="s">
        <v>492</v>
      </c>
      <c r="I542" s="639"/>
      <c r="J542" s="627">
        <v>-1</v>
      </c>
      <c r="K542" s="627">
        <v>4.91</v>
      </c>
      <c r="L542" s="637">
        <v>-4.91</v>
      </c>
      <c r="M542" s="53" t="s">
        <v>2220</v>
      </c>
      <c r="N542" s="629" t="s">
        <v>2221</v>
      </c>
    </row>
    <row r="543" spans="1:14" ht="15" hidden="1">
      <c r="A543" s="624">
        <v>46102</v>
      </c>
      <c r="B543" s="625" t="s">
        <v>2218</v>
      </c>
      <c r="C543" s="625">
        <v>83404</v>
      </c>
      <c r="D543" s="625" t="s">
        <v>1567</v>
      </c>
      <c r="E543" s="625">
        <v>70</v>
      </c>
      <c r="F543" s="625">
        <v>4010</v>
      </c>
      <c r="G543" s="625" t="s">
        <v>2227</v>
      </c>
      <c r="H543" s="625" t="s">
        <v>492</v>
      </c>
      <c r="I543" s="638"/>
      <c r="J543" s="625">
        <v>-1</v>
      </c>
      <c r="K543" s="625">
        <v>9.4600000000000009</v>
      </c>
      <c r="L543" s="634">
        <v>-9.4600000000000009</v>
      </c>
      <c r="M543" s="53" t="s">
        <v>2220</v>
      </c>
      <c r="N543" s="629" t="s">
        <v>2221</v>
      </c>
    </row>
    <row r="544" spans="1:14" ht="15" hidden="1">
      <c r="A544" s="624">
        <v>46103</v>
      </c>
      <c r="B544" s="625" t="s">
        <v>2228</v>
      </c>
      <c r="C544" s="625">
        <v>83213</v>
      </c>
      <c r="D544" s="625" t="s">
        <v>1352</v>
      </c>
      <c r="E544" s="625">
        <v>140</v>
      </c>
      <c r="F544" s="625">
        <v>4010</v>
      </c>
      <c r="G544" s="625" t="s">
        <v>2229</v>
      </c>
      <c r="H544" s="625" t="s">
        <v>492</v>
      </c>
      <c r="I544" s="638"/>
      <c r="J544" s="625">
        <v>1</v>
      </c>
      <c r="K544" s="625">
        <v>12.69</v>
      </c>
      <c r="L544" s="634">
        <v>12.69</v>
      </c>
      <c r="M544" s="53" t="s">
        <v>1317</v>
      </c>
    </row>
    <row r="545" spans="1:14" ht="15" hidden="1">
      <c r="A545" s="626">
        <v>46103</v>
      </c>
      <c r="B545" s="627" t="s">
        <v>2228</v>
      </c>
      <c r="C545" s="627">
        <v>83282</v>
      </c>
      <c r="D545" s="627" t="s">
        <v>1342</v>
      </c>
      <c r="E545" s="627">
        <v>100</v>
      </c>
      <c r="F545" s="627">
        <v>4010</v>
      </c>
      <c r="G545" s="627" t="s">
        <v>1783</v>
      </c>
      <c r="H545" s="627" t="s">
        <v>492</v>
      </c>
      <c r="I545" s="639"/>
      <c r="J545" s="627">
        <v>1</v>
      </c>
      <c r="K545" s="627">
        <v>6.86</v>
      </c>
      <c r="L545" s="637">
        <v>6.86</v>
      </c>
      <c r="M545" s="53" t="s">
        <v>1317</v>
      </c>
    </row>
    <row r="546" spans="1:14" ht="15" hidden="1">
      <c r="A546" s="624">
        <v>46103</v>
      </c>
      <c r="B546" s="625" t="s">
        <v>2228</v>
      </c>
      <c r="C546" s="625">
        <v>81338</v>
      </c>
      <c r="D546" s="625" t="s">
        <v>1315</v>
      </c>
      <c r="E546" s="625">
        <v>85</v>
      </c>
      <c r="F546" s="625">
        <v>4010</v>
      </c>
      <c r="G546" s="625" t="s">
        <v>2230</v>
      </c>
      <c r="H546" s="625" t="s">
        <v>492</v>
      </c>
      <c r="I546" s="638"/>
      <c r="J546" s="625">
        <v>1</v>
      </c>
      <c r="K546" s="625">
        <v>9.11</v>
      </c>
      <c r="L546" s="634">
        <v>9.11</v>
      </c>
      <c r="M546" s="53" t="s">
        <v>1317</v>
      </c>
    </row>
    <row r="547" spans="1:14" ht="15" hidden="1">
      <c r="A547" s="626">
        <v>46103</v>
      </c>
      <c r="B547" s="627" t="s">
        <v>2228</v>
      </c>
      <c r="C547" s="627">
        <v>83109</v>
      </c>
      <c r="D547" s="627" t="s">
        <v>2231</v>
      </c>
      <c r="E547" s="627">
        <v>85</v>
      </c>
      <c r="F547" s="627">
        <v>4010</v>
      </c>
      <c r="G547" s="627" t="s">
        <v>2232</v>
      </c>
      <c r="H547" s="627" t="s">
        <v>492</v>
      </c>
      <c r="I547" s="639"/>
      <c r="J547" s="627">
        <v>2</v>
      </c>
      <c r="K547" s="627">
        <v>6.43</v>
      </c>
      <c r="L547" s="637">
        <v>12.86</v>
      </c>
      <c r="M547" s="53" t="s">
        <v>1317</v>
      </c>
    </row>
    <row r="548" spans="1:14" ht="15" hidden="1">
      <c r="A548" s="624">
        <v>46103</v>
      </c>
      <c r="B548" s="625" t="s">
        <v>2233</v>
      </c>
      <c r="C548" s="625">
        <v>82824</v>
      </c>
      <c r="D548" s="625" t="s">
        <v>1723</v>
      </c>
      <c r="E548" s="625">
        <v>140</v>
      </c>
      <c r="F548" s="625">
        <v>4010</v>
      </c>
      <c r="G548" s="625" t="s">
        <v>2234</v>
      </c>
      <c r="H548" s="625" t="s">
        <v>492</v>
      </c>
      <c r="I548" s="638"/>
      <c r="J548" s="625">
        <v>2</v>
      </c>
      <c r="K548" s="625">
        <v>8.5</v>
      </c>
      <c r="L548" s="634">
        <v>17</v>
      </c>
      <c r="M548" s="53" t="s">
        <v>1502</v>
      </c>
      <c r="N548" s="629" t="s">
        <v>2235</v>
      </c>
    </row>
    <row r="549" spans="1:14" ht="15" hidden="1">
      <c r="A549" s="626">
        <v>46103</v>
      </c>
      <c r="B549" s="627" t="s">
        <v>2233</v>
      </c>
      <c r="C549" s="627">
        <v>82824</v>
      </c>
      <c r="D549" s="627" t="s">
        <v>1723</v>
      </c>
      <c r="E549" s="627">
        <v>120</v>
      </c>
      <c r="F549" s="627">
        <v>4010</v>
      </c>
      <c r="G549" s="627" t="s">
        <v>2026</v>
      </c>
      <c r="H549" s="627" t="s">
        <v>492</v>
      </c>
      <c r="I549" s="639"/>
      <c r="J549" s="627">
        <v>4</v>
      </c>
      <c r="K549" s="627">
        <v>8.5</v>
      </c>
      <c r="L549" s="637">
        <v>34</v>
      </c>
      <c r="M549" s="53" t="s">
        <v>1502</v>
      </c>
      <c r="N549" s="629" t="s">
        <v>2235</v>
      </c>
    </row>
    <row r="550" spans="1:14" ht="15" hidden="1">
      <c r="A550" s="624">
        <v>46103</v>
      </c>
      <c r="B550" s="625" t="s">
        <v>2233</v>
      </c>
      <c r="C550" s="625">
        <v>82824</v>
      </c>
      <c r="D550" s="625" t="s">
        <v>1723</v>
      </c>
      <c r="E550" s="625">
        <v>110</v>
      </c>
      <c r="F550" s="625">
        <v>4010</v>
      </c>
      <c r="G550" s="625" t="s">
        <v>1724</v>
      </c>
      <c r="H550" s="625" t="s">
        <v>492</v>
      </c>
      <c r="I550" s="638"/>
      <c r="J550" s="625">
        <v>-13</v>
      </c>
      <c r="K550" s="625">
        <v>8.5</v>
      </c>
      <c r="L550" s="634">
        <v>-110.5</v>
      </c>
      <c r="M550" s="53" t="s">
        <v>1502</v>
      </c>
      <c r="N550" s="629" t="s">
        <v>2235</v>
      </c>
    </row>
    <row r="551" spans="1:14" ht="15" hidden="1">
      <c r="A551" s="624">
        <v>46103</v>
      </c>
      <c r="B551" s="625" t="s">
        <v>2236</v>
      </c>
      <c r="C551" s="625">
        <v>82719</v>
      </c>
      <c r="D551" s="625" t="s">
        <v>2237</v>
      </c>
      <c r="E551" s="625">
        <v>130</v>
      </c>
      <c r="F551" s="625">
        <v>4010</v>
      </c>
      <c r="G551" s="625" t="s">
        <v>2238</v>
      </c>
      <c r="H551" s="625" t="s">
        <v>492</v>
      </c>
      <c r="I551" s="638"/>
      <c r="J551" s="625">
        <v>-1</v>
      </c>
      <c r="K551" s="625">
        <v>11.71</v>
      </c>
      <c r="L551" s="634">
        <v>-11.71</v>
      </c>
      <c r="M551" s="53" t="s">
        <v>1700</v>
      </c>
    </row>
    <row r="552" spans="1:14" ht="15" hidden="1">
      <c r="A552" s="1459">
        <v>46104</v>
      </c>
      <c r="B552" s="625" t="s">
        <v>2239</v>
      </c>
      <c r="C552" s="625">
        <v>45346</v>
      </c>
      <c r="D552" s="625" t="s">
        <v>1519</v>
      </c>
      <c r="E552" s="625">
        <v>150</v>
      </c>
      <c r="F552" s="625">
        <v>4010</v>
      </c>
      <c r="G552" s="625" t="s">
        <v>2240</v>
      </c>
      <c r="H552" s="625" t="s">
        <v>492</v>
      </c>
      <c r="J552" s="625">
        <v>25</v>
      </c>
      <c r="K552" s="625">
        <v>4.04</v>
      </c>
      <c r="L552" s="625">
        <v>101</v>
      </c>
      <c r="M552" s="53" t="s">
        <v>1485</v>
      </c>
      <c r="N552" s="629" t="s">
        <v>2241</v>
      </c>
    </row>
    <row r="553" spans="1:14" ht="15" hidden="1">
      <c r="A553" s="1459">
        <v>46104</v>
      </c>
      <c r="B553" s="53" t="s">
        <v>2242</v>
      </c>
      <c r="C553" s="53">
        <v>83828</v>
      </c>
      <c r="D553" s="625" t="s">
        <v>1419</v>
      </c>
      <c r="E553" s="625" t="s">
        <v>399</v>
      </c>
      <c r="F553" s="625">
        <v>4010</v>
      </c>
      <c r="G553" s="625" t="s">
        <v>1672</v>
      </c>
      <c r="H553" s="625" t="s">
        <v>492</v>
      </c>
      <c r="J553" s="625">
        <v>1</v>
      </c>
      <c r="K553" s="625">
        <v>12.69</v>
      </c>
      <c r="L553" s="625">
        <v>12.69</v>
      </c>
      <c r="M553" s="53" t="s">
        <v>2175</v>
      </c>
    </row>
    <row r="554" spans="1:14" ht="15" hidden="1">
      <c r="A554" s="1459">
        <v>46104</v>
      </c>
      <c r="B554" s="53" t="s">
        <v>2242</v>
      </c>
      <c r="C554" s="627">
        <v>83927</v>
      </c>
      <c r="D554" s="627" t="s">
        <v>2243</v>
      </c>
      <c r="E554" s="627" t="s">
        <v>246</v>
      </c>
      <c r="F554" s="627">
        <v>4010</v>
      </c>
      <c r="G554" s="627" t="s">
        <v>1682</v>
      </c>
      <c r="H554" s="627" t="s">
        <v>492</v>
      </c>
      <c r="J554" s="627">
        <v>1</v>
      </c>
      <c r="K554" s="627">
        <v>20.149999999999999</v>
      </c>
      <c r="L554" s="627">
        <v>20.149999999999999</v>
      </c>
      <c r="M554" s="53" t="s">
        <v>2175</v>
      </c>
    </row>
    <row r="555" spans="1:14" ht="15" hidden="1">
      <c r="A555" s="1459">
        <v>46104</v>
      </c>
      <c r="B555" s="53" t="s">
        <v>2244</v>
      </c>
      <c r="C555" s="625">
        <v>50265</v>
      </c>
      <c r="D555" s="625" t="s">
        <v>1881</v>
      </c>
      <c r="E555" s="625" t="s">
        <v>246</v>
      </c>
      <c r="F555" s="625">
        <v>4010</v>
      </c>
      <c r="G555" s="625" t="s">
        <v>1669</v>
      </c>
      <c r="H555" s="625" t="s">
        <v>492</v>
      </c>
      <c r="J555" s="625">
        <v>1</v>
      </c>
      <c r="K555" s="625">
        <v>3.8</v>
      </c>
      <c r="L555" s="625">
        <v>3.8</v>
      </c>
      <c r="M555" s="53" t="s">
        <v>2175</v>
      </c>
    </row>
    <row r="556" spans="1:14" ht="15" hidden="1">
      <c r="A556" s="1459">
        <v>46104</v>
      </c>
      <c r="B556" s="53" t="s">
        <v>2244</v>
      </c>
      <c r="C556" s="627">
        <v>50265</v>
      </c>
      <c r="D556" s="627" t="s">
        <v>1881</v>
      </c>
      <c r="E556" s="627" t="s">
        <v>1526</v>
      </c>
      <c r="F556" s="627">
        <v>4010</v>
      </c>
      <c r="G556" s="627" t="s">
        <v>2245</v>
      </c>
      <c r="H556" s="627" t="s">
        <v>492</v>
      </c>
      <c r="J556" s="627">
        <v>1</v>
      </c>
      <c r="K556" s="627">
        <v>3.8</v>
      </c>
      <c r="L556" s="627">
        <v>3.8</v>
      </c>
      <c r="M556" s="53" t="s">
        <v>2175</v>
      </c>
    </row>
    <row r="557" spans="1:14" ht="15" hidden="1">
      <c r="A557" s="1459">
        <v>46104</v>
      </c>
      <c r="B557" s="53" t="s">
        <v>2244</v>
      </c>
      <c r="C557" s="625">
        <v>44403</v>
      </c>
      <c r="D557" s="625" t="s">
        <v>1881</v>
      </c>
      <c r="E557" s="625" t="s">
        <v>246</v>
      </c>
      <c r="F557" s="625">
        <v>4010</v>
      </c>
      <c r="G557" s="625" t="s">
        <v>2246</v>
      </c>
      <c r="H557" s="625" t="s">
        <v>492</v>
      </c>
      <c r="J557" s="625">
        <v>1</v>
      </c>
      <c r="K557" s="625">
        <v>9.26</v>
      </c>
      <c r="L557" s="625">
        <v>9.26</v>
      </c>
      <c r="M557" s="53" t="s">
        <v>2175</v>
      </c>
    </row>
    <row r="558" spans="1:14" ht="15" hidden="1">
      <c r="A558" s="1459">
        <v>46104</v>
      </c>
      <c r="B558" s="53" t="s">
        <v>2244</v>
      </c>
      <c r="C558" s="627">
        <v>60325</v>
      </c>
      <c r="D558" s="627" t="s">
        <v>1881</v>
      </c>
      <c r="E558" s="627" t="s">
        <v>246</v>
      </c>
      <c r="F558" s="627">
        <v>4010</v>
      </c>
      <c r="G558" s="627" t="s">
        <v>2247</v>
      </c>
      <c r="H558" s="627" t="s">
        <v>492</v>
      </c>
      <c r="J558" s="627">
        <v>1</v>
      </c>
      <c r="K558" s="627">
        <v>8.2100000000000009</v>
      </c>
      <c r="L558" s="627">
        <v>8.2100000000000009</v>
      </c>
      <c r="M558" s="53" t="s">
        <v>2175</v>
      </c>
    </row>
    <row r="559" spans="1:14" ht="15" hidden="1">
      <c r="A559" s="1459">
        <v>46104</v>
      </c>
      <c r="B559" s="53" t="s">
        <v>2248</v>
      </c>
      <c r="C559" s="625">
        <v>82791</v>
      </c>
      <c r="D559" s="625" t="s">
        <v>2249</v>
      </c>
      <c r="E559" s="625">
        <v>90</v>
      </c>
      <c r="F559" s="625">
        <v>4010</v>
      </c>
      <c r="G559" s="625" t="s">
        <v>1653</v>
      </c>
      <c r="H559" s="625" t="s">
        <v>492</v>
      </c>
      <c r="J559" s="625">
        <v>1</v>
      </c>
      <c r="K559" s="625">
        <v>14.43</v>
      </c>
      <c r="L559" s="625">
        <v>14.43</v>
      </c>
      <c r="M559" s="53" t="s">
        <v>2175</v>
      </c>
    </row>
    <row r="560" spans="1:14" ht="15" hidden="1">
      <c r="A560" s="1459">
        <v>46104</v>
      </c>
      <c r="B560" s="53" t="s">
        <v>2248</v>
      </c>
      <c r="C560" s="627">
        <v>82791</v>
      </c>
      <c r="D560" s="627" t="s">
        <v>2250</v>
      </c>
      <c r="E560" s="627">
        <v>90</v>
      </c>
      <c r="F560" s="627">
        <v>4010</v>
      </c>
      <c r="G560" s="627" t="s">
        <v>2251</v>
      </c>
      <c r="H560" s="627" t="s">
        <v>492</v>
      </c>
      <c r="J560" s="627">
        <v>1</v>
      </c>
      <c r="K560" s="627">
        <v>14.43</v>
      </c>
      <c r="L560" s="627">
        <v>14.43</v>
      </c>
      <c r="M560" s="53" t="s">
        <v>2175</v>
      </c>
    </row>
    <row r="561" spans="1:13" ht="15" hidden="1">
      <c r="A561" s="1459">
        <v>46104</v>
      </c>
      <c r="B561" s="53" t="s">
        <v>2248</v>
      </c>
      <c r="C561" s="625">
        <v>82791</v>
      </c>
      <c r="D561" s="625" t="s">
        <v>2252</v>
      </c>
      <c r="E561" s="625">
        <v>90</v>
      </c>
      <c r="F561" s="625">
        <v>4010</v>
      </c>
      <c r="G561" s="625" t="s">
        <v>1659</v>
      </c>
      <c r="H561" s="625" t="s">
        <v>492</v>
      </c>
      <c r="J561" s="625">
        <v>1</v>
      </c>
      <c r="K561" s="625">
        <v>14.43</v>
      </c>
      <c r="L561" s="625">
        <v>14.43</v>
      </c>
      <c r="M561" s="53" t="s">
        <v>2175</v>
      </c>
    </row>
    <row r="562" spans="1:13" ht="15" hidden="1">
      <c r="A562" s="1459">
        <v>46104</v>
      </c>
      <c r="B562" s="53" t="s">
        <v>2248</v>
      </c>
      <c r="C562" s="627">
        <v>82778</v>
      </c>
      <c r="D562" s="627" t="s">
        <v>1635</v>
      </c>
      <c r="E562" s="627">
        <v>90</v>
      </c>
      <c r="F562" s="627">
        <v>4010</v>
      </c>
      <c r="G562" s="627" t="s">
        <v>2253</v>
      </c>
      <c r="H562" s="627" t="s">
        <v>492</v>
      </c>
      <c r="J562" s="627">
        <v>1</v>
      </c>
      <c r="K562" s="627">
        <v>6.63</v>
      </c>
      <c r="L562" s="627">
        <v>6.63</v>
      </c>
      <c r="M562" s="53" t="s">
        <v>2175</v>
      </c>
    </row>
    <row r="563" spans="1:13" ht="15" hidden="1">
      <c r="A563" s="1459">
        <v>46104</v>
      </c>
      <c r="B563" s="53" t="s">
        <v>2248</v>
      </c>
      <c r="C563" s="625">
        <v>82778</v>
      </c>
      <c r="D563" s="625" t="s">
        <v>2254</v>
      </c>
      <c r="E563" s="625">
        <v>90</v>
      </c>
      <c r="F563" s="625">
        <v>4010</v>
      </c>
      <c r="G563" s="625" t="s">
        <v>1662</v>
      </c>
      <c r="H563" s="625" t="s">
        <v>492</v>
      </c>
      <c r="J563" s="625">
        <v>1</v>
      </c>
      <c r="K563" s="625">
        <v>6.06</v>
      </c>
      <c r="L563" s="625">
        <v>6.06</v>
      </c>
      <c r="M563" s="53" t="s">
        <v>2175</v>
      </c>
    </row>
    <row r="564" spans="1:13" ht="15" hidden="1">
      <c r="A564" s="1459">
        <v>46104</v>
      </c>
      <c r="B564" s="53" t="s">
        <v>2255</v>
      </c>
      <c r="C564" s="625">
        <v>82102</v>
      </c>
      <c r="D564" s="625" t="s">
        <v>2256</v>
      </c>
      <c r="E564" s="625">
        <v>110</v>
      </c>
      <c r="F564" s="625">
        <v>4010</v>
      </c>
      <c r="G564" s="642" t="s">
        <v>2257</v>
      </c>
      <c r="H564" s="642" t="s">
        <v>492</v>
      </c>
      <c r="I564" s="1446"/>
      <c r="J564" s="625">
        <v>1</v>
      </c>
      <c r="K564" s="625">
        <v>16.28</v>
      </c>
      <c r="L564" s="625">
        <v>16.28</v>
      </c>
      <c r="M564" s="53" t="s">
        <v>2175</v>
      </c>
    </row>
    <row r="565" spans="1:13" ht="15" hidden="1">
      <c r="A565" s="1459">
        <v>46104</v>
      </c>
      <c r="B565" s="53" t="s">
        <v>2255</v>
      </c>
      <c r="C565" s="627">
        <v>80859</v>
      </c>
      <c r="D565" s="627" t="s">
        <v>1799</v>
      </c>
      <c r="E565" s="627">
        <v>120</v>
      </c>
      <c r="F565" s="627">
        <v>4010</v>
      </c>
      <c r="G565" s="701" t="s">
        <v>2258</v>
      </c>
      <c r="H565" s="701" t="s">
        <v>492</v>
      </c>
      <c r="I565" s="625">
        <v>-1</v>
      </c>
      <c r="J565" s="627">
        <v>1</v>
      </c>
      <c r="K565" s="627">
        <v>12.32</v>
      </c>
      <c r="L565" s="627">
        <v>12.32</v>
      </c>
      <c r="M565" s="53" t="s">
        <v>2175</v>
      </c>
    </row>
    <row r="566" spans="1:13" ht="15" hidden="1">
      <c r="A566" s="1459">
        <v>46104</v>
      </c>
      <c r="B566" s="53" t="s">
        <v>2255</v>
      </c>
      <c r="C566" s="625">
        <v>80859</v>
      </c>
      <c r="D566" s="625" t="s">
        <v>1744</v>
      </c>
      <c r="E566" s="625">
        <v>110</v>
      </c>
      <c r="F566" s="625">
        <v>4010</v>
      </c>
      <c r="G566" s="642" t="s">
        <v>1647</v>
      </c>
      <c r="H566" s="642" t="s">
        <v>492</v>
      </c>
      <c r="I566" s="627">
        <v>-4</v>
      </c>
      <c r="J566" s="625">
        <v>1</v>
      </c>
      <c r="K566" s="625">
        <v>12.32</v>
      </c>
      <c r="L566" s="625">
        <v>12.32</v>
      </c>
      <c r="M566" s="53" t="s">
        <v>2175</v>
      </c>
    </row>
    <row r="567" spans="1:13" ht="15" hidden="1">
      <c r="A567" s="1459">
        <v>46104</v>
      </c>
      <c r="B567" s="53" t="s">
        <v>2259</v>
      </c>
      <c r="C567" s="625">
        <v>83885</v>
      </c>
      <c r="D567" s="625" t="s">
        <v>2260</v>
      </c>
      <c r="E567" s="625" t="s">
        <v>1606</v>
      </c>
      <c r="F567" s="625">
        <v>4010</v>
      </c>
      <c r="G567" s="625" t="s">
        <v>2261</v>
      </c>
      <c r="H567" s="625" t="s">
        <v>492</v>
      </c>
      <c r="I567" s="24">
        <v>4</v>
      </c>
      <c r="J567" s="625">
        <v>1</v>
      </c>
      <c r="K567" s="625">
        <v>3.12</v>
      </c>
      <c r="L567" s="625">
        <v>3.12</v>
      </c>
      <c r="M567" s="53" t="s">
        <v>2175</v>
      </c>
    </row>
    <row r="568" spans="1:13" ht="15" hidden="1">
      <c r="A568" s="1459">
        <v>46104</v>
      </c>
      <c r="B568" s="53" t="s">
        <v>2259</v>
      </c>
      <c r="C568" s="627">
        <v>52706</v>
      </c>
      <c r="D568" s="627" t="s">
        <v>2262</v>
      </c>
      <c r="E568" s="627">
        <v>130</v>
      </c>
      <c r="F568" s="627">
        <v>4010</v>
      </c>
      <c r="G568" s="627" t="s">
        <v>1644</v>
      </c>
      <c r="H568" s="627" t="s">
        <v>492</v>
      </c>
      <c r="J568" s="627">
        <v>1</v>
      </c>
      <c r="K568" s="627">
        <v>10.95</v>
      </c>
      <c r="L568" s="627">
        <v>10.95</v>
      </c>
      <c r="M568" s="53" t="s">
        <v>2175</v>
      </c>
    </row>
    <row r="569" spans="1:13" ht="15" hidden="1">
      <c r="A569" s="1459">
        <v>46104</v>
      </c>
      <c r="B569" s="53" t="s">
        <v>2259</v>
      </c>
      <c r="C569" s="625">
        <v>83634</v>
      </c>
      <c r="D569" s="625" t="s">
        <v>2262</v>
      </c>
      <c r="E569" s="625" t="s">
        <v>399</v>
      </c>
      <c r="F569" s="625">
        <v>4010</v>
      </c>
      <c r="G569" s="625" t="s">
        <v>2263</v>
      </c>
      <c r="H569" s="625" t="s">
        <v>492</v>
      </c>
      <c r="I569" s="1446"/>
      <c r="J569" s="625">
        <v>1</v>
      </c>
      <c r="K569" s="625">
        <v>21.59</v>
      </c>
      <c r="L569" s="625">
        <v>21.59</v>
      </c>
      <c r="M569" s="53" t="s">
        <v>2175</v>
      </c>
    </row>
    <row r="570" spans="1:13" ht="15" hidden="1">
      <c r="A570" s="1459">
        <v>46104</v>
      </c>
      <c r="B570" s="53" t="s">
        <v>2264</v>
      </c>
      <c r="C570" s="625">
        <v>80046</v>
      </c>
      <c r="D570" s="625" t="s">
        <v>1603</v>
      </c>
      <c r="E570" s="625" t="s">
        <v>246</v>
      </c>
      <c r="F570" s="625">
        <v>4010</v>
      </c>
      <c r="G570" s="625" t="s">
        <v>2265</v>
      </c>
      <c r="H570" s="625" t="s">
        <v>492</v>
      </c>
      <c r="I570" s="24">
        <v>-1</v>
      </c>
      <c r="J570" s="625">
        <v>1</v>
      </c>
      <c r="K570" s="625">
        <v>15.77</v>
      </c>
      <c r="L570" s="625">
        <v>15.77</v>
      </c>
      <c r="M570" s="53" t="s">
        <v>2175</v>
      </c>
    </row>
    <row r="571" spans="1:13" ht="15" hidden="1">
      <c r="A571" s="1459">
        <v>46104</v>
      </c>
      <c r="B571" s="53" t="s">
        <v>2264</v>
      </c>
      <c r="C571" s="627">
        <v>80046</v>
      </c>
      <c r="D571" s="627" t="s">
        <v>1603</v>
      </c>
      <c r="E571" s="627" t="s">
        <v>1526</v>
      </c>
      <c r="F571" s="627">
        <v>4010</v>
      </c>
      <c r="G571" s="627" t="s">
        <v>2266</v>
      </c>
      <c r="H571" s="627" t="s">
        <v>492</v>
      </c>
      <c r="J571" s="627">
        <v>1</v>
      </c>
      <c r="K571" s="627">
        <v>15.77</v>
      </c>
      <c r="L571" s="627">
        <v>15.77</v>
      </c>
      <c r="M571" s="53" t="s">
        <v>2175</v>
      </c>
    </row>
    <row r="572" spans="1:13" ht="15" hidden="1">
      <c r="A572" s="1459">
        <v>46104</v>
      </c>
      <c r="B572" s="53" t="s">
        <v>2264</v>
      </c>
      <c r="C572" s="625">
        <v>80046</v>
      </c>
      <c r="D572" s="625" t="s">
        <v>1603</v>
      </c>
      <c r="E572" s="625" t="s">
        <v>399</v>
      </c>
      <c r="F572" s="625">
        <v>4010</v>
      </c>
      <c r="G572" s="625" t="s">
        <v>2267</v>
      </c>
      <c r="H572" s="625" t="s">
        <v>492</v>
      </c>
      <c r="J572" s="625">
        <v>1</v>
      </c>
      <c r="K572" s="625">
        <v>15.77</v>
      </c>
      <c r="L572" s="625">
        <v>15.77</v>
      </c>
      <c r="M572" s="53" t="s">
        <v>2175</v>
      </c>
    </row>
    <row r="573" spans="1:13" ht="15" hidden="1">
      <c r="A573" s="1459">
        <v>46104</v>
      </c>
      <c r="B573" s="53" t="s">
        <v>2264</v>
      </c>
      <c r="C573" s="627">
        <v>84297</v>
      </c>
      <c r="D573" s="627" t="s">
        <v>1603</v>
      </c>
      <c r="E573" s="627">
        <v>80</v>
      </c>
      <c r="F573" s="627">
        <v>4010</v>
      </c>
      <c r="G573" s="627" t="s">
        <v>2268</v>
      </c>
      <c r="H573" s="627" t="s">
        <v>492</v>
      </c>
      <c r="J573" s="627">
        <v>1</v>
      </c>
      <c r="K573" s="627">
        <v>9.15</v>
      </c>
      <c r="L573" s="627">
        <v>9.15</v>
      </c>
      <c r="M573" s="53" t="s">
        <v>2175</v>
      </c>
    </row>
    <row r="574" spans="1:13" ht="15" hidden="1">
      <c r="A574" s="1459">
        <v>46104</v>
      </c>
      <c r="B574" s="53" t="s">
        <v>2269</v>
      </c>
      <c r="C574" s="625">
        <v>83259</v>
      </c>
      <c r="D574" s="625" t="s">
        <v>2216</v>
      </c>
      <c r="E574" s="625">
        <v>110</v>
      </c>
      <c r="F574" s="625">
        <v>4010</v>
      </c>
      <c r="G574" s="625" t="s">
        <v>2270</v>
      </c>
      <c r="H574" s="625" t="s">
        <v>492</v>
      </c>
      <c r="J574" s="625">
        <v>1</v>
      </c>
      <c r="K574" s="625">
        <v>6.17</v>
      </c>
      <c r="L574" s="625">
        <v>6.17</v>
      </c>
      <c r="M574" s="53" t="s">
        <v>2175</v>
      </c>
    </row>
    <row r="575" spans="1:13" ht="15" hidden="1">
      <c r="A575" s="1459">
        <v>46104</v>
      </c>
      <c r="B575" s="53" t="s">
        <v>2269</v>
      </c>
      <c r="C575" s="627">
        <v>65065</v>
      </c>
      <c r="D575" s="627" t="s">
        <v>2271</v>
      </c>
      <c r="E575" s="627">
        <v>120</v>
      </c>
      <c r="F575" s="627">
        <v>4010</v>
      </c>
      <c r="G575" s="627" t="s">
        <v>1615</v>
      </c>
      <c r="H575" s="627" t="s">
        <v>492</v>
      </c>
      <c r="J575" s="627">
        <v>1</v>
      </c>
      <c r="K575" s="627">
        <v>8.8699999999999992</v>
      </c>
      <c r="L575" s="627">
        <v>8.8699999999999992</v>
      </c>
      <c r="M575" s="53" t="s">
        <v>2175</v>
      </c>
    </row>
    <row r="576" spans="1:13" ht="15" hidden="1">
      <c r="A576" s="1459">
        <v>46104</v>
      </c>
      <c r="B576" s="53" t="s">
        <v>2269</v>
      </c>
      <c r="C576" s="625">
        <v>59852</v>
      </c>
      <c r="D576" s="625" t="s">
        <v>1497</v>
      </c>
      <c r="E576" s="625">
        <v>90</v>
      </c>
      <c r="F576" s="625">
        <v>4010</v>
      </c>
      <c r="G576" s="625" t="s">
        <v>2272</v>
      </c>
      <c r="H576" s="625" t="s">
        <v>492</v>
      </c>
      <c r="J576" s="625">
        <v>1</v>
      </c>
      <c r="K576" s="625">
        <v>8.6999999999999993</v>
      </c>
      <c r="L576" s="625">
        <v>8.6999999999999993</v>
      </c>
      <c r="M576" s="53" t="s">
        <v>2175</v>
      </c>
    </row>
    <row r="577" spans="1:13" ht="15" hidden="1">
      <c r="A577" s="1459">
        <v>46104</v>
      </c>
      <c r="B577" s="53" t="s">
        <v>2269</v>
      </c>
      <c r="C577" s="627">
        <v>59852</v>
      </c>
      <c r="D577" s="627" t="s">
        <v>1497</v>
      </c>
      <c r="E577" s="627">
        <v>120</v>
      </c>
      <c r="F577" s="627">
        <v>4010</v>
      </c>
      <c r="G577" s="627" t="s">
        <v>2273</v>
      </c>
      <c r="H577" s="627" t="s">
        <v>492</v>
      </c>
      <c r="J577" s="627">
        <v>1</v>
      </c>
      <c r="K577" s="627">
        <v>8.6999999999999993</v>
      </c>
      <c r="L577" s="627">
        <v>8.6999999999999993</v>
      </c>
      <c r="M577" s="53" t="s">
        <v>2175</v>
      </c>
    </row>
    <row r="578" spans="1:13" ht="15" hidden="1">
      <c r="A578" s="1459">
        <v>46104</v>
      </c>
      <c r="B578" s="53" t="s">
        <v>2269</v>
      </c>
      <c r="C578" s="625">
        <v>80039</v>
      </c>
      <c r="D578" s="625" t="s">
        <v>1497</v>
      </c>
      <c r="E578" s="625" t="s">
        <v>1526</v>
      </c>
      <c r="F578" s="625">
        <v>4010</v>
      </c>
      <c r="G578" s="625" t="s">
        <v>2274</v>
      </c>
      <c r="H578" s="625" t="s">
        <v>492</v>
      </c>
      <c r="J578" s="625">
        <v>1</v>
      </c>
      <c r="K578" s="625">
        <v>10.73</v>
      </c>
      <c r="L578" s="625">
        <v>10.73</v>
      </c>
      <c r="M578" s="53" t="s">
        <v>2175</v>
      </c>
    </row>
    <row r="579" spans="1:13" ht="15" hidden="1">
      <c r="A579" s="1459">
        <v>46104</v>
      </c>
      <c r="B579" s="53" t="s">
        <v>2269</v>
      </c>
      <c r="C579" s="627">
        <v>83725</v>
      </c>
      <c r="D579" s="627" t="s">
        <v>1594</v>
      </c>
      <c r="E579" s="627">
        <v>110</v>
      </c>
      <c r="F579" s="627">
        <v>4010</v>
      </c>
      <c r="G579" s="627" t="s">
        <v>1616</v>
      </c>
      <c r="H579" s="627" t="s">
        <v>492</v>
      </c>
      <c r="J579" s="627">
        <v>2</v>
      </c>
      <c r="K579" s="627">
        <v>9.0299999999999994</v>
      </c>
      <c r="L579" s="627">
        <v>18.059999999999999</v>
      </c>
      <c r="M579" s="53" t="s">
        <v>2175</v>
      </c>
    </row>
    <row r="580" spans="1:13" ht="15" hidden="1">
      <c r="A580" s="1459">
        <v>46104</v>
      </c>
      <c r="B580" s="53" t="s">
        <v>2269</v>
      </c>
      <c r="C580" s="625">
        <v>81883</v>
      </c>
      <c r="D580" s="625" t="s">
        <v>2275</v>
      </c>
      <c r="E580" s="625">
        <v>110</v>
      </c>
      <c r="F580" s="625">
        <v>4010</v>
      </c>
      <c r="G580" s="625" t="s">
        <v>1630</v>
      </c>
      <c r="H580" s="625" t="s">
        <v>492</v>
      </c>
      <c r="J580" s="625">
        <v>1</v>
      </c>
      <c r="K580" s="625">
        <v>11.35</v>
      </c>
      <c r="L580" s="625">
        <v>11.35</v>
      </c>
      <c r="M580" s="53" t="s">
        <v>2175</v>
      </c>
    </row>
    <row r="581" spans="1:13" ht="15" hidden="1">
      <c r="A581" s="1459">
        <v>46104</v>
      </c>
      <c r="B581" s="53" t="s">
        <v>2269</v>
      </c>
      <c r="C581" s="627">
        <v>81881</v>
      </c>
      <c r="D581" s="627" t="s">
        <v>2276</v>
      </c>
      <c r="E581" s="627">
        <v>110</v>
      </c>
      <c r="F581" s="627">
        <v>4010</v>
      </c>
      <c r="G581" s="627" t="s">
        <v>1642</v>
      </c>
      <c r="H581" s="627" t="s">
        <v>492</v>
      </c>
      <c r="J581" s="627">
        <v>1</v>
      </c>
      <c r="K581" s="627">
        <v>7.17</v>
      </c>
      <c r="L581" s="627">
        <v>7.17</v>
      </c>
      <c r="M581" s="53" t="s">
        <v>2175</v>
      </c>
    </row>
    <row r="582" spans="1:13" ht="15" hidden="1">
      <c r="A582" s="1459">
        <v>46104</v>
      </c>
      <c r="B582" s="53" t="s">
        <v>2277</v>
      </c>
      <c r="C582" s="625">
        <v>80376</v>
      </c>
      <c r="D582" s="625" t="s">
        <v>1367</v>
      </c>
      <c r="E582" s="705">
        <v>46149</v>
      </c>
      <c r="F582" s="625">
        <v>4010</v>
      </c>
      <c r="G582" s="625" t="s">
        <v>1583</v>
      </c>
      <c r="H582" s="625" t="s">
        <v>492</v>
      </c>
      <c r="J582" s="625">
        <v>1</v>
      </c>
      <c r="K582" s="625">
        <v>6.25</v>
      </c>
      <c r="L582" s="625">
        <v>6.25</v>
      </c>
      <c r="M582" s="53" t="s">
        <v>2175</v>
      </c>
    </row>
    <row r="583" spans="1:13" ht="15" hidden="1">
      <c r="A583" s="1459">
        <v>46104</v>
      </c>
      <c r="B583" s="53" t="s">
        <v>2277</v>
      </c>
      <c r="C583" s="627">
        <v>83761</v>
      </c>
      <c r="D583" s="627" t="s">
        <v>2278</v>
      </c>
      <c r="E583" s="627">
        <v>80</v>
      </c>
      <c r="F583" s="627">
        <v>4010</v>
      </c>
      <c r="G583" s="627" t="s">
        <v>1589</v>
      </c>
      <c r="H583" s="627" t="s">
        <v>492</v>
      </c>
      <c r="J583" s="627">
        <v>1</v>
      </c>
      <c r="K583" s="627">
        <v>9.16</v>
      </c>
      <c r="L583" s="627">
        <v>9.16</v>
      </c>
      <c r="M583" s="53" t="s">
        <v>2175</v>
      </c>
    </row>
    <row r="584" spans="1:13" ht="15" hidden="1">
      <c r="A584" s="1459">
        <v>46104</v>
      </c>
      <c r="B584" s="53" t="s">
        <v>2277</v>
      </c>
      <c r="C584" s="625">
        <v>66934</v>
      </c>
      <c r="D584" s="625" t="s">
        <v>1376</v>
      </c>
      <c r="E584" s="625">
        <v>80</v>
      </c>
      <c r="F584" s="625">
        <v>4010</v>
      </c>
      <c r="G584" s="625" t="s">
        <v>1591</v>
      </c>
      <c r="H584" s="625" t="s">
        <v>492</v>
      </c>
      <c r="J584" s="625">
        <v>1</v>
      </c>
      <c r="K584" s="625">
        <v>10.86</v>
      </c>
      <c r="L584" s="625">
        <v>10.86</v>
      </c>
      <c r="M584" s="53" t="s">
        <v>2175</v>
      </c>
    </row>
    <row r="585" spans="1:13" ht="15" hidden="1">
      <c r="A585" s="1459">
        <v>46104</v>
      </c>
      <c r="B585" s="53" t="s">
        <v>2277</v>
      </c>
      <c r="C585" s="627">
        <v>83635</v>
      </c>
      <c r="D585" s="627" t="s">
        <v>2279</v>
      </c>
      <c r="E585" s="627">
        <v>80</v>
      </c>
      <c r="F585" s="627">
        <v>4010</v>
      </c>
      <c r="G585" s="627" t="s">
        <v>2280</v>
      </c>
      <c r="H585" s="627" t="s">
        <v>492</v>
      </c>
      <c r="J585" s="627">
        <v>1</v>
      </c>
      <c r="K585" s="627">
        <v>14.78</v>
      </c>
      <c r="L585" s="627">
        <v>14.78</v>
      </c>
      <c r="M585" s="53" t="s">
        <v>2175</v>
      </c>
    </row>
    <row r="586" spans="1:13" ht="15" hidden="1">
      <c r="A586" s="1459">
        <v>46104</v>
      </c>
      <c r="B586" s="53" t="s">
        <v>2277</v>
      </c>
      <c r="C586" s="625">
        <v>83527</v>
      </c>
      <c r="D586" s="625" t="s">
        <v>2281</v>
      </c>
      <c r="E586" s="625">
        <v>80</v>
      </c>
      <c r="F586" s="625">
        <v>4010</v>
      </c>
      <c r="G586" s="625" t="s">
        <v>2282</v>
      </c>
      <c r="H586" s="625" t="s">
        <v>492</v>
      </c>
      <c r="J586" s="625">
        <v>1</v>
      </c>
      <c r="K586" s="625">
        <v>17.489999999999998</v>
      </c>
      <c r="L586" s="625">
        <v>17.489999999999998</v>
      </c>
      <c r="M586" s="53" t="s">
        <v>2175</v>
      </c>
    </row>
    <row r="587" spans="1:13" ht="15" hidden="1">
      <c r="A587" s="1459">
        <v>46104</v>
      </c>
      <c r="B587" s="53" t="s">
        <v>2277</v>
      </c>
      <c r="C587" s="627">
        <v>83131</v>
      </c>
      <c r="D587" s="627" t="s">
        <v>2283</v>
      </c>
      <c r="E587" s="627">
        <v>80</v>
      </c>
      <c r="F587" s="627">
        <v>4010</v>
      </c>
      <c r="G587" s="627" t="s">
        <v>2284</v>
      </c>
      <c r="H587" s="627" t="s">
        <v>492</v>
      </c>
      <c r="J587" s="627">
        <v>1</v>
      </c>
      <c r="K587" s="627">
        <v>6.68</v>
      </c>
      <c r="L587" s="627">
        <v>6.68</v>
      </c>
      <c r="M587" s="53" t="s">
        <v>2175</v>
      </c>
    </row>
    <row r="588" spans="1:13" ht="15" hidden="1">
      <c r="A588" s="1459">
        <v>46104</v>
      </c>
      <c r="B588" s="53" t="s">
        <v>2277</v>
      </c>
      <c r="C588" s="625">
        <v>83340</v>
      </c>
      <c r="D588" s="625">
        <v>15</v>
      </c>
      <c r="E588" s="625">
        <v>80</v>
      </c>
      <c r="F588" s="625">
        <v>4010</v>
      </c>
      <c r="G588" s="625" t="s">
        <v>1599</v>
      </c>
      <c r="H588" s="625" t="s">
        <v>492</v>
      </c>
      <c r="J588" s="625">
        <v>1</v>
      </c>
      <c r="K588" s="625">
        <v>4.3899999999999997</v>
      </c>
      <c r="L588" s="625">
        <v>4.3899999999999997</v>
      </c>
      <c r="M588" s="53" t="s">
        <v>2175</v>
      </c>
    </row>
    <row r="589" spans="1:13" ht="15" hidden="1">
      <c r="A589" s="1459">
        <v>46104</v>
      </c>
      <c r="B589" s="53" t="s">
        <v>2277</v>
      </c>
      <c r="C589" s="627">
        <v>83340</v>
      </c>
      <c r="D589" s="627">
        <v>11</v>
      </c>
      <c r="E589" s="627">
        <v>80</v>
      </c>
      <c r="F589" s="627">
        <v>4010</v>
      </c>
      <c r="G589" s="627" t="s">
        <v>1609</v>
      </c>
      <c r="H589" s="627" t="s">
        <v>492</v>
      </c>
      <c r="J589" s="627">
        <v>1</v>
      </c>
      <c r="K589" s="627">
        <v>4.3899999999999997</v>
      </c>
      <c r="L589" s="627">
        <v>4.3899999999999997</v>
      </c>
      <c r="M589" s="53" t="s">
        <v>2175</v>
      </c>
    </row>
    <row r="590" spans="1:13" ht="15" hidden="1">
      <c r="A590" s="1459">
        <v>46104</v>
      </c>
      <c r="B590" s="53" t="s">
        <v>2277</v>
      </c>
      <c r="C590" s="625">
        <v>59852</v>
      </c>
      <c r="D590" s="625" t="s">
        <v>2285</v>
      </c>
      <c r="E590" s="625">
        <v>80</v>
      </c>
      <c r="F590" s="625">
        <v>4010</v>
      </c>
      <c r="G590" s="625" t="s">
        <v>2286</v>
      </c>
      <c r="H590" s="625" t="s">
        <v>492</v>
      </c>
      <c r="J590" s="625">
        <v>1</v>
      </c>
      <c r="K590" s="625">
        <v>8.34</v>
      </c>
      <c r="L590" s="625">
        <v>8.34</v>
      </c>
      <c r="M590" s="53" t="s">
        <v>2175</v>
      </c>
    </row>
    <row r="591" spans="1:13" ht="15" hidden="1">
      <c r="A591" s="1459">
        <v>46104</v>
      </c>
      <c r="B591" s="53" t="s">
        <v>2277</v>
      </c>
      <c r="C591" s="627">
        <v>58665</v>
      </c>
      <c r="D591" s="627" t="s">
        <v>1958</v>
      </c>
      <c r="E591" s="627" t="s">
        <v>1332</v>
      </c>
      <c r="F591" s="627">
        <v>4010</v>
      </c>
      <c r="G591" s="627" t="s">
        <v>2287</v>
      </c>
      <c r="H591" s="627" t="s">
        <v>492</v>
      </c>
      <c r="J591" s="627">
        <v>1</v>
      </c>
      <c r="K591" s="627">
        <v>12.37</v>
      </c>
      <c r="L591" s="627">
        <v>12.37</v>
      </c>
      <c r="M591" s="53" t="s">
        <v>2175</v>
      </c>
    </row>
    <row r="592" spans="1:13" ht="15" hidden="1">
      <c r="A592" s="1459">
        <v>46104</v>
      </c>
      <c r="B592" s="53" t="s">
        <v>2277</v>
      </c>
      <c r="C592" s="625">
        <v>80376</v>
      </c>
      <c r="D592" s="625">
        <v>609</v>
      </c>
      <c r="E592" s="705">
        <v>46149</v>
      </c>
      <c r="F592" s="625">
        <v>4010</v>
      </c>
      <c r="G592" s="625" t="s">
        <v>2288</v>
      </c>
      <c r="H592" s="625" t="s">
        <v>492</v>
      </c>
      <c r="J592" s="625">
        <v>1</v>
      </c>
      <c r="K592" s="625">
        <v>6.63</v>
      </c>
      <c r="L592" s="625">
        <v>6.63</v>
      </c>
      <c r="M592" s="53" t="s">
        <v>2175</v>
      </c>
    </row>
    <row r="593" spans="1:13" ht="15" hidden="1">
      <c r="A593" s="1459">
        <v>46104</v>
      </c>
      <c r="B593" s="53" t="s">
        <v>2277</v>
      </c>
      <c r="C593" s="627">
        <v>80376</v>
      </c>
      <c r="D593" s="627">
        <v>767</v>
      </c>
      <c r="E593" s="700">
        <v>46149</v>
      </c>
      <c r="F593" s="627">
        <v>4010</v>
      </c>
      <c r="G593" s="627" t="s">
        <v>2289</v>
      </c>
      <c r="H593" s="627" t="s">
        <v>492</v>
      </c>
      <c r="J593" s="627">
        <v>1</v>
      </c>
      <c r="K593" s="627">
        <v>6.63</v>
      </c>
      <c r="L593" s="627">
        <v>6.63</v>
      </c>
      <c r="M593" s="53" t="s">
        <v>2175</v>
      </c>
    </row>
    <row r="594" spans="1:13" ht="15" hidden="1">
      <c r="A594" s="1459">
        <v>46104</v>
      </c>
      <c r="B594" s="53" t="s">
        <v>2290</v>
      </c>
      <c r="C594" s="625">
        <v>83637</v>
      </c>
      <c r="D594" s="625" t="s">
        <v>2291</v>
      </c>
      <c r="E594" s="625" t="s">
        <v>1368</v>
      </c>
      <c r="F594" s="625">
        <v>4010</v>
      </c>
      <c r="G594" s="625" t="s">
        <v>1809</v>
      </c>
      <c r="H594" s="625" t="s">
        <v>492</v>
      </c>
      <c r="J594" s="625">
        <v>1</v>
      </c>
      <c r="K594" s="625">
        <v>20.64</v>
      </c>
      <c r="L594" s="625">
        <v>20.64</v>
      </c>
      <c r="M594" s="53" t="s">
        <v>2175</v>
      </c>
    </row>
    <row r="595" spans="1:13" ht="15" hidden="1">
      <c r="A595" s="1459">
        <v>46104</v>
      </c>
      <c r="B595" s="53" t="s">
        <v>2290</v>
      </c>
      <c r="C595" s="627">
        <v>84296</v>
      </c>
      <c r="D595" s="627" t="s">
        <v>2291</v>
      </c>
      <c r="E595" s="627">
        <v>130</v>
      </c>
      <c r="F595" s="627">
        <v>4010</v>
      </c>
      <c r="G595" s="627" t="s">
        <v>2292</v>
      </c>
      <c r="H595" s="627" t="s">
        <v>492</v>
      </c>
      <c r="J595" s="627">
        <v>1</v>
      </c>
      <c r="K595" s="627">
        <v>8.98</v>
      </c>
      <c r="L595" s="627">
        <v>8.98</v>
      </c>
      <c r="M595" s="53" t="s">
        <v>2175</v>
      </c>
    </row>
    <row r="596" spans="1:13" ht="15" hidden="1">
      <c r="A596" s="1459">
        <v>46104</v>
      </c>
      <c r="B596" s="53" t="s">
        <v>2290</v>
      </c>
      <c r="C596" s="625">
        <v>83637</v>
      </c>
      <c r="D596" s="625" t="s">
        <v>2291</v>
      </c>
      <c r="E596" s="625" t="s">
        <v>1526</v>
      </c>
      <c r="F596" s="625">
        <v>4010</v>
      </c>
      <c r="G596" s="625" t="s">
        <v>2293</v>
      </c>
      <c r="H596" s="625" t="s">
        <v>492</v>
      </c>
      <c r="J596" s="625">
        <v>1</v>
      </c>
      <c r="K596" s="625">
        <v>20.64</v>
      </c>
      <c r="L596" s="625">
        <v>20.64</v>
      </c>
      <c r="M596" s="53" t="s">
        <v>2175</v>
      </c>
    </row>
    <row r="597" spans="1:13" ht="15" hidden="1">
      <c r="A597" s="1459">
        <v>46104</v>
      </c>
      <c r="B597" s="53" t="s">
        <v>2290</v>
      </c>
      <c r="C597" s="627">
        <v>84296</v>
      </c>
      <c r="D597" s="627" t="s">
        <v>2291</v>
      </c>
      <c r="E597" s="627">
        <v>140</v>
      </c>
      <c r="F597" s="627">
        <v>4010</v>
      </c>
      <c r="G597" s="627" t="s">
        <v>2294</v>
      </c>
      <c r="H597" s="627" t="s">
        <v>492</v>
      </c>
      <c r="J597" s="627">
        <v>1</v>
      </c>
      <c r="K597" s="627">
        <v>8.98</v>
      </c>
      <c r="L597" s="627">
        <v>8.98</v>
      </c>
      <c r="M597" s="53" t="s">
        <v>2175</v>
      </c>
    </row>
    <row r="598" spans="1:13" ht="15" hidden="1">
      <c r="A598" s="1459">
        <v>46104</v>
      </c>
      <c r="B598" s="53" t="s">
        <v>2295</v>
      </c>
      <c r="C598" s="625">
        <v>50764</v>
      </c>
      <c r="D598" s="625" t="s">
        <v>2296</v>
      </c>
      <c r="E598" s="625" t="s">
        <v>1526</v>
      </c>
      <c r="F598" s="625">
        <v>4010</v>
      </c>
      <c r="G598" s="625" t="s">
        <v>1798</v>
      </c>
      <c r="H598" s="625" t="s">
        <v>492</v>
      </c>
      <c r="J598" s="625">
        <v>1</v>
      </c>
      <c r="K598" s="625">
        <v>4.91</v>
      </c>
      <c r="L598" s="625">
        <v>4.91</v>
      </c>
      <c r="M598" s="53" t="s">
        <v>2175</v>
      </c>
    </row>
    <row r="599" spans="1:13" ht="15" hidden="1">
      <c r="A599" s="1459">
        <v>46104</v>
      </c>
      <c r="B599" s="53" t="s">
        <v>2295</v>
      </c>
      <c r="C599" s="627">
        <v>58663</v>
      </c>
      <c r="D599" s="627" t="s">
        <v>2297</v>
      </c>
      <c r="E599" s="627" t="s">
        <v>1526</v>
      </c>
      <c r="F599" s="627">
        <v>4010</v>
      </c>
      <c r="G599" s="627" t="s">
        <v>1801</v>
      </c>
      <c r="H599" s="627" t="s">
        <v>492</v>
      </c>
      <c r="J599" s="627">
        <v>1</v>
      </c>
      <c r="K599" s="627">
        <v>9.44</v>
      </c>
      <c r="L599" s="627">
        <v>9.44</v>
      </c>
      <c r="M599" s="53" t="s">
        <v>2175</v>
      </c>
    </row>
    <row r="600" spans="1:13" ht="15" hidden="1">
      <c r="A600" s="1459">
        <v>46104</v>
      </c>
      <c r="B600" s="53" t="s">
        <v>2298</v>
      </c>
      <c r="C600" s="625">
        <v>80859</v>
      </c>
      <c r="D600" s="625" t="s">
        <v>1799</v>
      </c>
      <c r="E600" s="625">
        <v>100</v>
      </c>
      <c r="F600" s="625">
        <v>4010</v>
      </c>
      <c r="G600" s="625" t="s">
        <v>2299</v>
      </c>
      <c r="H600" s="625" t="s">
        <v>492</v>
      </c>
      <c r="J600" s="625">
        <v>1</v>
      </c>
      <c r="K600" s="625">
        <v>12.32</v>
      </c>
      <c r="L600" s="625">
        <v>12.32</v>
      </c>
      <c r="M600" s="53" t="s">
        <v>2175</v>
      </c>
    </row>
    <row r="601" spans="1:13" ht="15" hidden="1">
      <c r="A601" s="1459">
        <v>46104</v>
      </c>
      <c r="B601" s="53" t="s">
        <v>2300</v>
      </c>
      <c r="C601" s="625">
        <v>83031</v>
      </c>
      <c r="D601" s="625" t="s">
        <v>1346</v>
      </c>
      <c r="E601" s="625" t="s">
        <v>246</v>
      </c>
      <c r="F601" s="625">
        <v>4010</v>
      </c>
      <c r="G601" s="625" t="s">
        <v>1745</v>
      </c>
      <c r="H601" s="625" t="s">
        <v>492</v>
      </c>
      <c r="J601" s="625">
        <v>1</v>
      </c>
      <c r="K601" s="625">
        <v>4.42</v>
      </c>
      <c r="L601" s="625">
        <v>4.42</v>
      </c>
      <c r="M601" s="53" t="s">
        <v>2175</v>
      </c>
    </row>
    <row r="602" spans="1:13" ht="15" hidden="1">
      <c r="A602" s="1459">
        <v>46104</v>
      </c>
      <c r="B602" s="53" t="s">
        <v>2300</v>
      </c>
      <c r="C602" s="627">
        <v>83198</v>
      </c>
      <c r="D602" s="627" t="s">
        <v>2301</v>
      </c>
      <c r="E602" s="627">
        <v>85</v>
      </c>
      <c r="F602" s="627">
        <v>4010</v>
      </c>
      <c r="G602" s="627" t="s">
        <v>1752</v>
      </c>
      <c r="H602" s="627" t="s">
        <v>492</v>
      </c>
      <c r="J602" s="627">
        <v>1</v>
      </c>
      <c r="K602" s="627">
        <v>5.41</v>
      </c>
      <c r="L602" s="627">
        <v>5.41</v>
      </c>
      <c r="M602" s="53" t="s">
        <v>2175</v>
      </c>
    </row>
    <row r="603" spans="1:13" ht="15" hidden="1">
      <c r="A603" s="1459">
        <v>46104</v>
      </c>
      <c r="B603" s="53" t="s">
        <v>2300</v>
      </c>
      <c r="C603" s="625">
        <v>82008</v>
      </c>
      <c r="D603" s="625" t="s">
        <v>1514</v>
      </c>
      <c r="E603" s="625">
        <v>85</v>
      </c>
      <c r="F603" s="625">
        <v>4010</v>
      </c>
      <c r="G603" s="625" t="s">
        <v>1766</v>
      </c>
      <c r="H603" s="625" t="s">
        <v>492</v>
      </c>
      <c r="J603" s="625">
        <v>1</v>
      </c>
      <c r="K603" s="625">
        <v>6.91</v>
      </c>
      <c r="L603" s="625">
        <v>6.91</v>
      </c>
      <c r="M603" s="53" t="s">
        <v>2175</v>
      </c>
    </row>
    <row r="604" spans="1:13" ht="15" hidden="1">
      <c r="A604" s="1459">
        <v>46104</v>
      </c>
      <c r="B604" s="53" t="s">
        <v>2300</v>
      </c>
      <c r="C604" s="627">
        <v>82975</v>
      </c>
      <c r="D604" s="627" t="s">
        <v>1346</v>
      </c>
      <c r="E604" s="627">
        <v>85</v>
      </c>
      <c r="F604" s="627">
        <v>4010</v>
      </c>
      <c r="G604" s="627" t="s">
        <v>1983</v>
      </c>
      <c r="H604" s="627" t="s">
        <v>492</v>
      </c>
      <c r="J604" s="627">
        <v>1</v>
      </c>
      <c r="K604" s="627">
        <v>7.32</v>
      </c>
      <c r="L604" s="627">
        <v>7.32</v>
      </c>
      <c r="M604" s="53" t="s">
        <v>2175</v>
      </c>
    </row>
    <row r="605" spans="1:13" ht="15" hidden="1">
      <c r="A605" s="1459">
        <v>46104</v>
      </c>
      <c r="B605" s="53" t="s">
        <v>2300</v>
      </c>
      <c r="C605" s="625">
        <v>82976</v>
      </c>
      <c r="D605" s="625" t="s">
        <v>1346</v>
      </c>
      <c r="E605" s="625">
        <v>85</v>
      </c>
      <c r="F605" s="625">
        <v>4010</v>
      </c>
      <c r="G605" s="625" t="s">
        <v>1778</v>
      </c>
      <c r="H605" s="625" t="s">
        <v>492</v>
      </c>
      <c r="J605" s="625">
        <v>1</v>
      </c>
      <c r="K605" s="625">
        <v>5.22</v>
      </c>
      <c r="L605" s="625">
        <v>5.22</v>
      </c>
      <c r="M605" s="53" t="s">
        <v>2175</v>
      </c>
    </row>
    <row r="606" spans="1:13" ht="15" hidden="1">
      <c r="A606" s="1459">
        <v>46104</v>
      </c>
      <c r="B606" s="53" t="s">
        <v>2300</v>
      </c>
      <c r="C606" s="627">
        <v>82008</v>
      </c>
      <c r="D606" s="627" t="s">
        <v>2302</v>
      </c>
      <c r="E606" s="627">
        <v>85</v>
      </c>
      <c r="F606" s="627">
        <v>4010</v>
      </c>
      <c r="G606" s="627" t="s">
        <v>2303</v>
      </c>
      <c r="H606" s="627" t="s">
        <v>492</v>
      </c>
      <c r="J606" s="627">
        <v>1</v>
      </c>
      <c r="K606" s="627">
        <v>9.34</v>
      </c>
      <c r="L606" s="627">
        <v>9.34</v>
      </c>
      <c r="M606" s="53" t="s">
        <v>2175</v>
      </c>
    </row>
    <row r="607" spans="1:13" ht="15" hidden="1">
      <c r="A607" s="1459">
        <v>46104</v>
      </c>
      <c r="B607" s="53" t="s">
        <v>2304</v>
      </c>
      <c r="C607" s="625">
        <v>81338</v>
      </c>
      <c r="D607" s="625" t="s">
        <v>2305</v>
      </c>
      <c r="E607" s="625">
        <v>120</v>
      </c>
      <c r="F607" s="625">
        <v>4010</v>
      </c>
      <c r="G607" s="625" t="s">
        <v>2306</v>
      </c>
      <c r="H607" s="625" t="s">
        <v>492</v>
      </c>
      <c r="J607" s="625">
        <v>1</v>
      </c>
      <c r="K607" s="625">
        <v>8.3699999999999992</v>
      </c>
      <c r="L607" s="625">
        <v>8.3699999999999992</v>
      </c>
      <c r="M607" s="53" t="s">
        <v>2175</v>
      </c>
    </row>
    <row r="608" spans="1:13" ht="15" hidden="1">
      <c r="A608" s="1459">
        <v>46104</v>
      </c>
      <c r="B608" s="53" t="s">
        <v>2304</v>
      </c>
      <c r="C608" s="627">
        <v>81318</v>
      </c>
      <c r="D608" s="627" t="s">
        <v>2307</v>
      </c>
      <c r="E608" s="627">
        <v>120</v>
      </c>
      <c r="F608" s="627">
        <v>4010</v>
      </c>
      <c r="G608" s="627" t="s">
        <v>2308</v>
      </c>
      <c r="H608" s="627" t="s">
        <v>492</v>
      </c>
      <c r="J608" s="627">
        <v>1</v>
      </c>
      <c r="K608" s="627">
        <v>8.92</v>
      </c>
      <c r="L608" s="627">
        <v>8.92</v>
      </c>
      <c r="M608" s="53" t="s">
        <v>2175</v>
      </c>
    </row>
    <row r="609" spans="1:13" ht="15" hidden="1">
      <c r="A609" s="1459">
        <v>46104</v>
      </c>
      <c r="B609" s="53" t="s">
        <v>2304</v>
      </c>
      <c r="C609" s="625">
        <v>83443</v>
      </c>
      <c r="D609" s="625" t="s">
        <v>2309</v>
      </c>
      <c r="E609" s="625" t="s">
        <v>1526</v>
      </c>
      <c r="F609" s="625">
        <v>4010</v>
      </c>
      <c r="G609" s="625" t="s">
        <v>1730</v>
      </c>
      <c r="H609" s="625" t="s">
        <v>492</v>
      </c>
      <c r="J609" s="625">
        <v>1</v>
      </c>
      <c r="K609" s="625">
        <v>19.5</v>
      </c>
      <c r="L609" s="625">
        <v>19.5</v>
      </c>
      <c r="M609" s="53" t="s">
        <v>2175</v>
      </c>
    </row>
    <row r="610" spans="1:13" ht="15" hidden="1">
      <c r="A610" s="1459">
        <v>46104</v>
      </c>
      <c r="B610" s="53" t="s">
        <v>2310</v>
      </c>
      <c r="C610" s="625">
        <v>81338</v>
      </c>
      <c r="D610" s="625" t="s">
        <v>1793</v>
      </c>
      <c r="E610" s="625">
        <v>120</v>
      </c>
      <c r="F610" s="625">
        <v>4010</v>
      </c>
      <c r="G610" s="625" t="s">
        <v>2215</v>
      </c>
      <c r="H610" s="625" t="s">
        <v>492</v>
      </c>
      <c r="J610" s="625">
        <v>1</v>
      </c>
      <c r="K610" s="625">
        <v>8.59</v>
      </c>
      <c r="L610" s="625">
        <v>8.59</v>
      </c>
      <c r="M610" s="53" t="s">
        <v>2175</v>
      </c>
    </row>
    <row r="611" spans="1:13" ht="15" hidden="1">
      <c r="A611" s="1459">
        <v>46104</v>
      </c>
      <c r="B611" s="53" t="s">
        <v>2310</v>
      </c>
      <c r="C611" s="627">
        <v>67848</v>
      </c>
      <c r="D611" s="627" t="s">
        <v>2311</v>
      </c>
      <c r="E611" s="627">
        <v>120</v>
      </c>
      <c r="F611" s="627">
        <v>4010</v>
      </c>
      <c r="G611" s="627" t="s">
        <v>2312</v>
      </c>
      <c r="H611" s="627" t="s">
        <v>492</v>
      </c>
      <c r="J611" s="627">
        <v>1</v>
      </c>
      <c r="K611" s="627">
        <v>6.51</v>
      </c>
      <c r="L611" s="627">
        <v>6.51</v>
      </c>
      <c r="M611" s="53" t="s">
        <v>2175</v>
      </c>
    </row>
    <row r="612" spans="1:13" ht="15" hidden="1">
      <c r="A612" s="1459">
        <v>46104</v>
      </c>
      <c r="B612" s="53" t="s">
        <v>2310</v>
      </c>
      <c r="C612" s="625">
        <v>82645</v>
      </c>
      <c r="D612" s="625" t="s">
        <v>2313</v>
      </c>
      <c r="E612" s="625">
        <v>120</v>
      </c>
      <c r="F612" s="625">
        <v>4010</v>
      </c>
      <c r="G612" s="625" t="s">
        <v>1743</v>
      </c>
      <c r="H612" s="625" t="s">
        <v>492</v>
      </c>
      <c r="J612" s="625">
        <v>1</v>
      </c>
      <c r="K612" s="625">
        <v>4.7</v>
      </c>
      <c r="L612" s="625">
        <v>4.7</v>
      </c>
      <c r="M612" s="53" t="s">
        <v>2175</v>
      </c>
    </row>
    <row r="613" spans="1:13" ht="15" hidden="1">
      <c r="A613" s="1459">
        <v>46104</v>
      </c>
      <c r="B613" s="53" t="s">
        <v>2310</v>
      </c>
      <c r="C613" s="627">
        <v>83027</v>
      </c>
      <c r="D613" s="627" t="s">
        <v>2314</v>
      </c>
      <c r="E613" s="627">
        <v>130</v>
      </c>
      <c r="F613" s="627">
        <v>4010</v>
      </c>
      <c r="G613" s="627" t="s">
        <v>1786</v>
      </c>
      <c r="H613" s="627" t="s">
        <v>492</v>
      </c>
      <c r="J613" s="627">
        <v>1</v>
      </c>
      <c r="K613" s="627">
        <v>9.1</v>
      </c>
      <c r="L613" s="627">
        <v>9.1</v>
      </c>
      <c r="M613" s="53" t="s">
        <v>2175</v>
      </c>
    </row>
    <row r="614" spans="1:13" ht="15" hidden="1">
      <c r="A614" s="1459">
        <v>46104</v>
      </c>
      <c r="B614" s="53" t="s">
        <v>2310</v>
      </c>
      <c r="C614" s="625">
        <v>82913</v>
      </c>
      <c r="D614" s="625" t="s">
        <v>2315</v>
      </c>
      <c r="E614" s="625">
        <v>120</v>
      </c>
      <c r="F614" s="625">
        <v>4010</v>
      </c>
      <c r="G614" s="625" t="s">
        <v>1792</v>
      </c>
      <c r="H614" s="625" t="s">
        <v>492</v>
      </c>
      <c r="J614" s="625">
        <v>1</v>
      </c>
      <c r="K614" s="625">
        <v>9.4499999999999993</v>
      </c>
      <c r="L614" s="625">
        <v>9.4499999999999993</v>
      </c>
      <c r="M614" s="53" t="s">
        <v>2175</v>
      </c>
    </row>
    <row r="615" spans="1:13" ht="15" hidden="1">
      <c r="A615" s="1459">
        <v>46104</v>
      </c>
      <c r="B615" s="53" t="s">
        <v>2316</v>
      </c>
      <c r="C615" s="625">
        <v>82581</v>
      </c>
      <c r="D615" s="625" t="s">
        <v>2317</v>
      </c>
      <c r="E615" s="625" t="s">
        <v>399</v>
      </c>
      <c r="F615" s="625">
        <v>4010</v>
      </c>
      <c r="G615" s="625" t="s">
        <v>1708</v>
      </c>
      <c r="H615" s="625" t="s">
        <v>492</v>
      </c>
      <c r="J615" s="625">
        <v>1</v>
      </c>
      <c r="K615" s="625">
        <v>18.53</v>
      </c>
      <c r="L615" s="625">
        <v>18.53</v>
      </c>
      <c r="M615" s="53" t="s">
        <v>2175</v>
      </c>
    </row>
    <row r="616" spans="1:13" ht="15" hidden="1">
      <c r="A616" s="1459">
        <v>46104</v>
      </c>
      <c r="B616" s="53" t="s">
        <v>2316</v>
      </c>
      <c r="C616" s="627">
        <v>82569</v>
      </c>
      <c r="D616" s="627" t="s">
        <v>1707</v>
      </c>
      <c r="E616" s="627">
        <v>60</v>
      </c>
      <c r="F616" s="627">
        <v>4010</v>
      </c>
      <c r="G616" s="627" t="s">
        <v>1709</v>
      </c>
      <c r="H616" s="627" t="s">
        <v>492</v>
      </c>
      <c r="J616" s="627">
        <v>1</v>
      </c>
      <c r="K616" s="627">
        <v>6.41</v>
      </c>
      <c r="L616" s="627">
        <v>6.41</v>
      </c>
      <c r="M616" s="53" t="s">
        <v>2175</v>
      </c>
    </row>
    <row r="617" spans="1:13" ht="15" hidden="1">
      <c r="A617" s="1459">
        <v>46104</v>
      </c>
      <c r="B617" s="53" t="s">
        <v>2316</v>
      </c>
      <c r="C617" s="625">
        <v>82569</v>
      </c>
      <c r="D617" s="625" t="s">
        <v>1437</v>
      </c>
      <c r="E617" s="625">
        <v>60</v>
      </c>
      <c r="F617" s="625">
        <v>4010</v>
      </c>
      <c r="G617" s="625" t="s">
        <v>2318</v>
      </c>
      <c r="H617" s="625" t="s">
        <v>492</v>
      </c>
      <c r="J617" s="625">
        <v>1</v>
      </c>
      <c r="K617" s="625">
        <v>6.41</v>
      </c>
      <c r="L617" s="625">
        <v>6.41</v>
      </c>
      <c r="M617" s="53" t="s">
        <v>2175</v>
      </c>
    </row>
    <row r="618" spans="1:13" ht="15" hidden="1">
      <c r="A618" s="1459">
        <v>46104</v>
      </c>
      <c r="B618" s="53" t="s">
        <v>2319</v>
      </c>
      <c r="C618" s="625">
        <v>43205</v>
      </c>
      <c r="D618" s="625">
        <v>15</v>
      </c>
      <c r="E618" s="625">
        <v>150</v>
      </c>
      <c r="F618" s="625">
        <v>4010</v>
      </c>
      <c r="G618" s="625" t="s">
        <v>2320</v>
      </c>
      <c r="H618" s="625" t="s">
        <v>492</v>
      </c>
      <c r="J618" s="625">
        <v>1</v>
      </c>
      <c r="K618" s="625">
        <v>3.41</v>
      </c>
      <c r="L618" s="625">
        <v>3.41</v>
      </c>
      <c r="M618" s="53" t="s">
        <v>2175</v>
      </c>
    </row>
    <row r="619" spans="1:13" ht="15" hidden="1">
      <c r="A619" s="1459">
        <v>46104</v>
      </c>
      <c r="B619" s="53" t="s">
        <v>2319</v>
      </c>
      <c r="C619" s="627">
        <v>43205</v>
      </c>
      <c r="D619" s="627" t="s">
        <v>1635</v>
      </c>
      <c r="E619" s="627">
        <v>150</v>
      </c>
      <c r="F619" s="627">
        <v>4010</v>
      </c>
      <c r="G619" s="627" t="s">
        <v>2321</v>
      </c>
      <c r="H619" s="627" t="s">
        <v>492</v>
      </c>
      <c r="J619" s="627">
        <v>1</v>
      </c>
      <c r="K619" s="627">
        <v>3.41</v>
      </c>
      <c r="L619" s="627">
        <v>3.41</v>
      </c>
      <c r="M619" s="53" t="s">
        <v>2175</v>
      </c>
    </row>
    <row r="620" spans="1:13" ht="15" hidden="1">
      <c r="A620" s="1459">
        <v>46104</v>
      </c>
      <c r="B620" s="53" t="s">
        <v>2319</v>
      </c>
      <c r="C620" s="625">
        <v>43205</v>
      </c>
      <c r="D620" s="625" t="s">
        <v>1367</v>
      </c>
      <c r="E620" s="625">
        <v>150</v>
      </c>
      <c r="F620" s="625">
        <v>4010</v>
      </c>
      <c r="G620" s="625" t="s">
        <v>2322</v>
      </c>
      <c r="H620" s="625" t="s">
        <v>492</v>
      </c>
      <c r="J620" s="625">
        <v>1</v>
      </c>
      <c r="K620" s="625">
        <v>3.41</v>
      </c>
      <c r="L620" s="625">
        <v>3.41</v>
      </c>
      <c r="M620" s="53" t="s">
        <v>2175</v>
      </c>
    </row>
    <row r="621" spans="1:13" ht="15" hidden="1">
      <c r="A621" s="1459">
        <v>46104</v>
      </c>
      <c r="B621" s="53" t="s">
        <v>2319</v>
      </c>
      <c r="C621" s="627">
        <v>43205</v>
      </c>
      <c r="D621" s="627" t="s">
        <v>2323</v>
      </c>
      <c r="E621" s="627">
        <v>150</v>
      </c>
      <c r="F621" s="627">
        <v>4010</v>
      </c>
      <c r="G621" s="627" t="s">
        <v>1706</v>
      </c>
      <c r="H621" s="627" t="s">
        <v>492</v>
      </c>
      <c r="J621" s="627">
        <v>1</v>
      </c>
      <c r="K621" s="627">
        <v>3.05</v>
      </c>
      <c r="L621" s="627">
        <v>3.05</v>
      </c>
      <c r="M621" s="53" t="s">
        <v>2175</v>
      </c>
    </row>
    <row r="622" spans="1:13" ht="15" hidden="1">
      <c r="A622" s="1459">
        <v>46104</v>
      </c>
      <c r="B622" s="53" t="s">
        <v>2319</v>
      </c>
      <c r="C622" s="625">
        <v>43205</v>
      </c>
      <c r="D622" s="625">
        <v>11</v>
      </c>
      <c r="E622" s="625">
        <v>150</v>
      </c>
      <c r="F622" s="625">
        <v>4010</v>
      </c>
      <c r="G622" s="625" t="s">
        <v>2324</v>
      </c>
      <c r="H622" s="625" t="s">
        <v>492</v>
      </c>
      <c r="J622" s="625">
        <v>1</v>
      </c>
      <c r="K622" s="625">
        <v>4.71</v>
      </c>
      <c r="L622" s="625">
        <v>4.71</v>
      </c>
      <c r="M622" s="53" t="s">
        <v>2175</v>
      </c>
    </row>
    <row r="623" spans="1:13" ht="15" hidden="1">
      <c r="A623" s="1459">
        <v>46104</v>
      </c>
      <c r="B623" s="53" t="s">
        <v>2325</v>
      </c>
      <c r="C623" s="625">
        <v>52309</v>
      </c>
      <c r="D623" s="625" t="s">
        <v>2326</v>
      </c>
      <c r="E623" s="625" t="s">
        <v>1332</v>
      </c>
      <c r="F623" s="625">
        <v>4010</v>
      </c>
      <c r="G623" s="625" t="s">
        <v>1878</v>
      </c>
      <c r="H623" s="625" t="s">
        <v>492</v>
      </c>
      <c r="J623" s="625">
        <v>1</v>
      </c>
      <c r="K623" s="625">
        <v>3.19</v>
      </c>
      <c r="L623" s="625">
        <v>3.19</v>
      </c>
      <c r="M623" s="53" t="s">
        <v>2175</v>
      </c>
    </row>
    <row r="624" spans="1:13" ht="15" hidden="1">
      <c r="A624" s="1459">
        <v>46104</v>
      </c>
      <c r="B624" s="53" t="s">
        <v>2325</v>
      </c>
      <c r="C624" s="627">
        <v>58660</v>
      </c>
      <c r="D624" s="627" t="s">
        <v>1382</v>
      </c>
      <c r="E624" s="627" t="s">
        <v>1332</v>
      </c>
      <c r="F624" s="627">
        <v>4010</v>
      </c>
      <c r="G624" s="627" t="s">
        <v>2327</v>
      </c>
      <c r="H624" s="627" t="s">
        <v>492</v>
      </c>
      <c r="J624" s="627">
        <v>1</v>
      </c>
      <c r="K624" s="627">
        <v>11.46</v>
      </c>
      <c r="L624" s="627">
        <v>11.46</v>
      </c>
      <c r="M624" s="53" t="s">
        <v>2175</v>
      </c>
    </row>
    <row r="625" spans="1:13" ht="15" hidden="1">
      <c r="A625" s="1459">
        <v>46104</v>
      </c>
      <c r="B625" s="53" t="s">
        <v>2325</v>
      </c>
      <c r="C625" s="625">
        <v>58660</v>
      </c>
      <c r="D625" s="625" t="s">
        <v>2111</v>
      </c>
      <c r="E625" s="625" t="s">
        <v>1332</v>
      </c>
      <c r="F625" s="625">
        <v>4010</v>
      </c>
      <c r="G625" s="625" t="s">
        <v>2328</v>
      </c>
      <c r="H625" s="625" t="s">
        <v>492</v>
      </c>
      <c r="J625" s="625">
        <v>1</v>
      </c>
      <c r="K625" s="625">
        <v>10.56</v>
      </c>
      <c r="L625" s="625">
        <v>10.56</v>
      </c>
      <c r="M625" s="53" t="s">
        <v>2175</v>
      </c>
    </row>
    <row r="626" spans="1:13" ht="15" hidden="1">
      <c r="A626" s="1459">
        <v>46104</v>
      </c>
      <c r="B626" s="53" t="s">
        <v>2329</v>
      </c>
      <c r="C626" s="625">
        <v>81575</v>
      </c>
      <c r="D626" s="625" t="s">
        <v>2330</v>
      </c>
      <c r="E626" s="625">
        <v>75</v>
      </c>
      <c r="F626" s="625">
        <v>4010</v>
      </c>
      <c r="G626" s="625" t="s">
        <v>1872</v>
      </c>
      <c r="H626" s="625" t="s">
        <v>492</v>
      </c>
      <c r="J626" s="625">
        <v>1</v>
      </c>
      <c r="K626" s="625">
        <v>6.64</v>
      </c>
      <c r="L626" s="625">
        <v>6.64</v>
      </c>
      <c r="M626" s="53" t="s">
        <v>2175</v>
      </c>
    </row>
    <row r="627" spans="1:13" ht="15" hidden="1">
      <c r="A627" s="1459">
        <v>46104</v>
      </c>
      <c r="B627" s="53" t="s">
        <v>2329</v>
      </c>
      <c r="C627" s="627">
        <v>82984</v>
      </c>
      <c r="D627" s="627" t="s">
        <v>1920</v>
      </c>
      <c r="E627" s="627">
        <v>75</v>
      </c>
      <c r="F627" s="627">
        <v>4010</v>
      </c>
      <c r="G627" s="627" t="s">
        <v>1874</v>
      </c>
      <c r="H627" s="627" t="s">
        <v>492</v>
      </c>
      <c r="J627" s="627">
        <v>1</v>
      </c>
      <c r="K627" s="627">
        <v>5.54</v>
      </c>
      <c r="L627" s="627">
        <v>5.54</v>
      </c>
      <c r="M627" s="53" t="s">
        <v>2175</v>
      </c>
    </row>
    <row r="628" spans="1:13" ht="15" hidden="1">
      <c r="A628" s="1459">
        <v>46104</v>
      </c>
      <c r="B628" s="53" t="s">
        <v>2329</v>
      </c>
      <c r="C628" s="625">
        <v>82717</v>
      </c>
      <c r="D628" s="625" t="s">
        <v>1562</v>
      </c>
      <c r="E628" s="625">
        <v>75</v>
      </c>
      <c r="F628" s="625">
        <v>4010</v>
      </c>
      <c r="G628" s="625" t="s">
        <v>1876</v>
      </c>
      <c r="H628" s="625" t="s">
        <v>492</v>
      </c>
      <c r="J628" s="625">
        <v>1</v>
      </c>
      <c r="K628" s="625">
        <v>8.81</v>
      </c>
      <c r="L628" s="625">
        <v>8.81</v>
      </c>
      <c r="M628" s="53" t="s">
        <v>2175</v>
      </c>
    </row>
    <row r="629" spans="1:13" ht="15" hidden="1">
      <c r="A629" s="1459">
        <v>46104</v>
      </c>
      <c r="B629" s="53" t="s">
        <v>2331</v>
      </c>
      <c r="C629" s="625">
        <v>84296</v>
      </c>
      <c r="D629" s="625" t="s">
        <v>1524</v>
      </c>
      <c r="E629" s="625">
        <v>120</v>
      </c>
      <c r="F629" s="625">
        <v>4010</v>
      </c>
      <c r="G629" s="625" t="s">
        <v>2332</v>
      </c>
      <c r="H629" s="625" t="s">
        <v>492</v>
      </c>
      <c r="J629" s="625">
        <v>1</v>
      </c>
      <c r="K629" s="625">
        <v>7.86</v>
      </c>
      <c r="L629" s="625">
        <v>7.86</v>
      </c>
      <c r="M629" s="53" t="s">
        <v>2175</v>
      </c>
    </row>
    <row r="630" spans="1:13" ht="15" hidden="1">
      <c r="A630" s="1459">
        <v>46104</v>
      </c>
      <c r="B630" s="53" t="s">
        <v>2331</v>
      </c>
      <c r="C630" s="627">
        <v>84296</v>
      </c>
      <c r="D630" s="627" t="s">
        <v>1524</v>
      </c>
      <c r="E630" s="627">
        <v>100</v>
      </c>
      <c r="F630" s="627">
        <v>4010</v>
      </c>
      <c r="G630" s="627" t="s">
        <v>2333</v>
      </c>
      <c r="H630" s="627" t="s">
        <v>492</v>
      </c>
      <c r="J630" s="627">
        <v>1</v>
      </c>
      <c r="K630" s="627">
        <v>7.86</v>
      </c>
      <c r="L630" s="627">
        <v>7.86</v>
      </c>
      <c r="M630" s="53" t="s">
        <v>2175</v>
      </c>
    </row>
    <row r="631" spans="1:13" ht="15" hidden="1">
      <c r="A631" s="1459">
        <v>46104</v>
      </c>
      <c r="B631" s="53" t="s">
        <v>2334</v>
      </c>
      <c r="C631" s="625">
        <v>82203</v>
      </c>
      <c r="D631" s="625" t="s">
        <v>1665</v>
      </c>
      <c r="E631" s="625">
        <v>140</v>
      </c>
      <c r="F631" s="625">
        <v>4010</v>
      </c>
      <c r="G631" s="625" t="s">
        <v>1868</v>
      </c>
      <c r="H631" s="625" t="s">
        <v>492</v>
      </c>
      <c r="J631" s="625">
        <v>1</v>
      </c>
      <c r="K631" s="625">
        <v>29.64</v>
      </c>
      <c r="L631" s="625">
        <v>29.64</v>
      </c>
      <c r="M631" s="53" t="s">
        <v>2175</v>
      </c>
    </row>
    <row r="632" spans="1:13" ht="15" hidden="1">
      <c r="A632" s="1459">
        <v>46104</v>
      </c>
      <c r="B632" s="53" t="s">
        <v>2334</v>
      </c>
      <c r="C632" s="627">
        <v>67501</v>
      </c>
      <c r="D632" s="627">
        <v>15</v>
      </c>
      <c r="E632" s="627">
        <v>140</v>
      </c>
      <c r="F632" s="627">
        <v>4010</v>
      </c>
      <c r="G632" s="627" t="s">
        <v>2335</v>
      </c>
      <c r="H632" s="627" t="s">
        <v>492</v>
      </c>
      <c r="J632" s="627">
        <v>1</v>
      </c>
      <c r="K632" s="627">
        <v>10.28</v>
      </c>
      <c r="L632" s="627">
        <v>10.28</v>
      </c>
      <c r="M632" s="53" t="s">
        <v>2175</v>
      </c>
    </row>
    <row r="633" spans="1:13" ht="15" hidden="1">
      <c r="A633" s="1459">
        <v>46104</v>
      </c>
      <c r="B633" s="53" t="s">
        <v>2334</v>
      </c>
      <c r="C633" s="625">
        <v>83640</v>
      </c>
      <c r="D633" s="625" t="s">
        <v>1603</v>
      </c>
      <c r="E633" s="625">
        <v>140</v>
      </c>
      <c r="F633" s="625">
        <v>4010</v>
      </c>
      <c r="G633" s="625" t="s">
        <v>2336</v>
      </c>
      <c r="H633" s="625" t="s">
        <v>492</v>
      </c>
      <c r="J633" s="625">
        <v>1</v>
      </c>
      <c r="K633" s="625">
        <v>18.010000000000002</v>
      </c>
      <c r="L633" s="625">
        <v>18.010000000000002</v>
      </c>
      <c r="M633" s="53" t="s">
        <v>2175</v>
      </c>
    </row>
    <row r="634" spans="1:13" ht="15" hidden="1">
      <c r="A634" s="1459">
        <v>46104</v>
      </c>
      <c r="B634" s="53" t="s">
        <v>2334</v>
      </c>
      <c r="C634" s="627">
        <v>67501</v>
      </c>
      <c r="D634" s="627" t="s">
        <v>1367</v>
      </c>
      <c r="E634" s="627">
        <v>140</v>
      </c>
      <c r="F634" s="627">
        <v>4010</v>
      </c>
      <c r="G634" s="627" t="s">
        <v>2337</v>
      </c>
      <c r="H634" s="627" t="s">
        <v>492</v>
      </c>
      <c r="J634" s="627">
        <v>2</v>
      </c>
      <c r="K634" s="627">
        <v>10.28</v>
      </c>
      <c r="L634" s="627">
        <v>20.56</v>
      </c>
      <c r="M634" s="53" t="s">
        <v>2175</v>
      </c>
    </row>
    <row r="635" spans="1:13" ht="15" hidden="1">
      <c r="A635" s="1459">
        <v>46104</v>
      </c>
      <c r="B635" s="53" t="s">
        <v>2334</v>
      </c>
      <c r="C635" s="625">
        <v>82203</v>
      </c>
      <c r="D635" s="625" t="s">
        <v>1731</v>
      </c>
      <c r="E635" s="625">
        <v>140</v>
      </c>
      <c r="F635" s="625">
        <v>4010</v>
      </c>
      <c r="G635" s="625" t="s">
        <v>1869</v>
      </c>
      <c r="H635" s="625" t="s">
        <v>492</v>
      </c>
      <c r="J635" s="625">
        <v>1</v>
      </c>
      <c r="K635" s="625">
        <v>29.64</v>
      </c>
      <c r="L635" s="625">
        <v>29.64</v>
      </c>
      <c r="M635" s="53" t="s">
        <v>2175</v>
      </c>
    </row>
    <row r="636" spans="1:13" ht="15" hidden="1">
      <c r="A636" s="1459">
        <v>46104</v>
      </c>
      <c r="B636" s="53" t="s">
        <v>2334</v>
      </c>
      <c r="C636" s="627">
        <v>83639</v>
      </c>
      <c r="D636" s="627" t="s">
        <v>1731</v>
      </c>
      <c r="E636" s="627">
        <v>140</v>
      </c>
      <c r="F636" s="627">
        <v>4010</v>
      </c>
      <c r="G636" s="627" t="s">
        <v>1871</v>
      </c>
      <c r="H636" s="627" t="s">
        <v>492</v>
      </c>
      <c r="J636" s="627">
        <v>1</v>
      </c>
      <c r="K636" s="627">
        <v>28.97</v>
      </c>
      <c r="L636" s="627">
        <v>28.97</v>
      </c>
      <c r="M636" s="53" t="s">
        <v>2175</v>
      </c>
    </row>
    <row r="637" spans="1:13" ht="15" hidden="1">
      <c r="A637" s="1459">
        <v>46104</v>
      </c>
      <c r="B637" s="53" t="s">
        <v>2338</v>
      </c>
      <c r="C637" s="625">
        <v>81941</v>
      </c>
      <c r="D637" s="625" t="s">
        <v>1367</v>
      </c>
      <c r="E637" s="625">
        <v>140</v>
      </c>
      <c r="F637" s="625">
        <v>4010</v>
      </c>
      <c r="G637" s="625" t="s">
        <v>2339</v>
      </c>
      <c r="H637" s="625" t="s">
        <v>492</v>
      </c>
      <c r="J637" s="625">
        <v>1</v>
      </c>
      <c r="K637" s="625">
        <v>13.74</v>
      </c>
      <c r="L637" s="625">
        <v>13.74</v>
      </c>
      <c r="M637" s="53" t="s">
        <v>2175</v>
      </c>
    </row>
    <row r="638" spans="1:13" ht="15" hidden="1">
      <c r="A638" s="1459">
        <v>46104</v>
      </c>
      <c r="B638" s="53" t="s">
        <v>2338</v>
      </c>
      <c r="C638" s="627">
        <v>83256</v>
      </c>
      <c r="D638" s="627" t="s">
        <v>2340</v>
      </c>
      <c r="E638" s="627">
        <v>140</v>
      </c>
      <c r="F638" s="627">
        <v>4010</v>
      </c>
      <c r="G638" s="627" t="s">
        <v>1864</v>
      </c>
      <c r="H638" s="627" t="s">
        <v>492</v>
      </c>
      <c r="J638" s="627">
        <v>1</v>
      </c>
      <c r="K638" s="627">
        <v>4.93</v>
      </c>
      <c r="L638" s="627">
        <v>4.93</v>
      </c>
      <c r="M638" s="53" t="s">
        <v>2175</v>
      </c>
    </row>
    <row r="639" spans="1:13" ht="15" hidden="1">
      <c r="A639" s="1459">
        <v>46104</v>
      </c>
      <c r="B639" s="53" t="s">
        <v>2338</v>
      </c>
      <c r="C639" s="625">
        <v>83264</v>
      </c>
      <c r="D639" s="625" t="s">
        <v>2341</v>
      </c>
      <c r="E639" s="625">
        <v>140</v>
      </c>
      <c r="F639" s="625">
        <v>4010</v>
      </c>
      <c r="G639" s="625" t="s">
        <v>2342</v>
      </c>
      <c r="H639" s="625" t="s">
        <v>492</v>
      </c>
      <c r="J639" s="625">
        <v>1</v>
      </c>
      <c r="K639" s="625">
        <v>14.04</v>
      </c>
      <c r="L639" s="625">
        <v>14.04</v>
      </c>
      <c r="M639" s="53" t="s">
        <v>2175</v>
      </c>
    </row>
    <row r="640" spans="1:13" ht="15" hidden="1">
      <c r="A640" s="1459">
        <v>46104</v>
      </c>
      <c r="B640" s="53" t="s">
        <v>2343</v>
      </c>
      <c r="C640" s="625">
        <v>83348</v>
      </c>
      <c r="D640" s="625" t="s">
        <v>1325</v>
      </c>
      <c r="E640" s="625">
        <v>50</v>
      </c>
      <c r="F640" s="625">
        <v>4010</v>
      </c>
      <c r="G640" s="625" t="s">
        <v>2344</v>
      </c>
      <c r="H640" s="625" t="s">
        <v>492</v>
      </c>
      <c r="J640" s="625">
        <v>1</v>
      </c>
      <c r="K640" s="625">
        <v>11.39</v>
      </c>
      <c r="L640" s="625">
        <v>11.39</v>
      </c>
      <c r="M640" s="53" t="s">
        <v>2175</v>
      </c>
    </row>
    <row r="641" spans="1:14" ht="15" hidden="1">
      <c r="A641" s="1459">
        <v>46104</v>
      </c>
      <c r="B641" s="53" t="s">
        <v>2343</v>
      </c>
      <c r="C641" s="627">
        <v>83748</v>
      </c>
      <c r="D641" s="627" t="s">
        <v>2345</v>
      </c>
      <c r="E641" s="627">
        <v>50</v>
      </c>
      <c r="F641" s="627">
        <v>4010</v>
      </c>
      <c r="G641" s="627" t="s">
        <v>1862</v>
      </c>
      <c r="H641" s="627" t="s">
        <v>492</v>
      </c>
      <c r="J641" s="627">
        <v>1</v>
      </c>
      <c r="K641" s="627">
        <v>5.71</v>
      </c>
      <c r="L641" s="627">
        <v>5.71</v>
      </c>
      <c r="M641" s="53" t="s">
        <v>2175</v>
      </c>
    </row>
    <row r="642" spans="1:14" ht="15" hidden="1">
      <c r="A642" s="1459">
        <v>46104</v>
      </c>
      <c r="B642" s="53" t="s">
        <v>2343</v>
      </c>
      <c r="C642" s="625">
        <v>83772</v>
      </c>
      <c r="D642" s="625" t="s">
        <v>2345</v>
      </c>
      <c r="E642" s="625">
        <v>50</v>
      </c>
      <c r="F642" s="625">
        <v>4010</v>
      </c>
      <c r="G642" s="625" t="s">
        <v>2346</v>
      </c>
      <c r="H642" s="625" t="s">
        <v>492</v>
      </c>
      <c r="J642" s="625">
        <v>1</v>
      </c>
      <c r="K642" s="625">
        <v>11.99</v>
      </c>
      <c r="L642" s="625">
        <v>11.99</v>
      </c>
      <c r="M642" s="53" t="s">
        <v>2175</v>
      </c>
    </row>
    <row r="643" spans="1:14" ht="15" hidden="1">
      <c r="A643" s="1459">
        <v>46104</v>
      </c>
      <c r="B643" s="53" t="s">
        <v>2347</v>
      </c>
      <c r="C643" s="625">
        <v>83631</v>
      </c>
      <c r="D643" s="625" t="s">
        <v>2348</v>
      </c>
      <c r="E643" s="625" t="s">
        <v>399</v>
      </c>
      <c r="F643" s="625">
        <v>4010</v>
      </c>
      <c r="G643" s="625" t="s">
        <v>2349</v>
      </c>
      <c r="H643" s="625" t="s">
        <v>492</v>
      </c>
      <c r="J643" s="625">
        <v>1</v>
      </c>
      <c r="K643" s="625">
        <v>18.149999999999999</v>
      </c>
      <c r="L643" s="625">
        <v>18.149999999999999</v>
      </c>
      <c r="M643" s="53" t="s">
        <v>2175</v>
      </c>
    </row>
    <row r="644" spans="1:14" ht="15" hidden="1">
      <c r="A644" s="1459">
        <v>46104</v>
      </c>
      <c r="B644" s="53" t="s">
        <v>2347</v>
      </c>
      <c r="C644" s="627">
        <v>83631</v>
      </c>
      <c r="D644" s="627" t="s">
        <v>2348</v>
      </c>
      <c r="E644" s="627" t="s">
        <v>246</v>
      </c>
      <c r="F644" s="627">
        <v>4010</v>
      </c>
      <c r="G644" s="627" t="s">
        <v>1861</v>
      </c>
      <c r="H644" s="627" t="s">
        <v>492</v>
      </c>
      <c r="J644" s="627">
        <v>1</v>
      </c>
      <c r="K644" s="627">
        <v>18.149999999999999</v>
      </c>
      <c r="L644" s="627">
        <v>18.149999999999999</v>
      </c>
      <c r="M644" s="53" t="s">
        <v>2175</v>
      </c>
    </row>
    <row r="645" spans="1:14" ht="15" hidden="1">
      <c r="A645" s="1459">
        <v>46104</v>
      </c>
      <c r="B645" s="53" t="s">
        <v>2347</v>
      </c>
      <c r="C645" s="625">
        <v>82368</v>
      </c>
      <c r="D645" s="625" t="s">
        <v>2348</v>
      </c>
      <c r="E645" s="625">
        <v>110</v>
      </c>
      <c r="F645" s="625">
        <v>4010</v>
      </c>
      <c r="G645" s="625" t="s">
        <v>2350</v>
      </c>
      <c r="H645" s="625" t="s">
        <v>492</v>
      </c>
      <c r="J645" s="625">
        <v>1</v>
      </c>
      <c r="K645" s="625">
        <v>10.17</v>
      </c>
      <c r="L645" s="625">
        <v>10.17</v>
      </c>
      <c r="M645" s="53" t="s">
        <v>2175</v>
      </c>
    </row>
    <row r="646" spans="1:14" ht="15" hidden="1">
      <c r="A646" s="1459">
        <v>46104</v>
      </c>
      <c r="B646" s="53" t="s">
        <v>2347</v>
      </c>
      <c r="C646" s="627">
        <v>83645</v>
      </c>
      <c r="D646" s="627" t="s">
        <v>2348</v>
      </c>
      <c r="E646" s="627">
        <v>70</v>
      </c>
      <c r="F646" s="627">
        <v>4010</v>
      </c>
      <c r="G646" s="627" t="s">
        <v>2351</v>
      </c>
      <c r="H646" s="627" t="s">
        <v>492</v>
      </c>
      <c r="J646" s="627">
        <v>1</v>
      </c>
      <c r="K646" s="627">
        <v>6.97</v>
      </c>
      <c r="L646" s="627">
        <v>6.97</v>
      </c>
      <c r="M646" s="53" t="s">
        <v>2175</v>
      </c>
    </row>
    <row r="647" spans="1:14" ht="15" hidden="1">
      <c r="A647" s="1459">
        <v>46104</v>
      </c>
      <c r="B647" s="53" t="s">
        <v>2352</v>
      </c>
      <c r="C647" s="625">
        <v>82008</v>
      </c>
      <c r="D647" s="625" t="s">
        <v>2353</v>
      </c>
      <c r="E647" s="625">
        <v>160</v>
      </c>
      <c r="F647" s="625">
        <v>4010</v>
      </c>
      <c r="G647" s="625" t="s">
        <v>1855</v>
      </c>
      <c r="H647" s="625" t="s">
        <v>492</v>
      </c>
      <c r="J647" s="625">
        <v>1</v>
      </c>
      <c r="K647" s="625">
        <v>8.34</v>
      </c>
      <c r="L647" s="625">
        <v>8.34</v>
      </c>
      <c r="M647" s="53" t="s">
        <v>2175</v>
      </c>
    </row>
    <row r="648" spans="1:14" ht="15" hidden="1">
      <c r="A648" s="1459">
        <v>46104</v>
      </c>
      <c r="B648" s="53" t="s">
        <v>2352</v>
      </c>
      <c r="C648" s="627">
        <v>82008</v>
      </c>
      <c r="D648" s="627" t="s">
        <v>2354</v>
      </c>
      <c r="E648" s="627">
        <v>130</v>
      </c>
      <c r="F648" s="627">
        <v>4010</v>
      </c>
      <c r="G648" s="627" t="s">
        <v>1859</v>
      </c>
      <c r="H648" s="627" t="s">
        <v>492</v>
      </c>
      <c r="J648" s="627">
        <v>1</v>
      </c>
      <c r="K648" s="627">
        <v>8.34</v>
      </c>
      <c r="L648" s="627">
        <v>8.34</v>
      </c>
      <c r="M648" s="53" t="s">
        <v>2175</v>
      </c>
    </row>
    <row r="649" spans="1:14" ht="15" hidden="1">
      <c r="A649" s="1459">
        <v>46104</v>
      </c>
      <c r="B649" s="53" t="s">
        <v>2355</v>
      </c>
      <c r="C649" s="625">
        <v>83639</v>
      </c>
      <c r="D649" s="625" t="s">
        <v>1731</v>
      </c>
      <c r="E649" s="625">
        <v>90</v>
      </c>
      <c r="F649" s="625">
        <v>4010</v>
      </c>
      <c r="G649" s="625" t="s">
        <v>1851</v>
      </c>
      <c r="H649" s="625" t="s">
        <v>492</v>
      </c>
      <c r="J649" s="625">
        <v>2</v>
      </c>
      <c r="K649" s="625">
        <v>28.97</v>
      </c>
      <c r="L649" s="625">
        <v>57.94</v>
      </c>
      <c r="M649" s="53" t="s">
        <v>2175</v>
      </c>
    </row>
    <row r="650" spans="1:14" ht="15" hidden="1">
      <c r="A650" s="1459">
        <v>46104</v>
      </c>
      <c r="B650" s="53" t="s">
        <v>2355</v>
      </c>
      <c r="C650" s="627">
        <v>83639</v>
      </c>
      <c r="D650" s="627" t="s">
        <v>1731</v>
      </c>
      <c r="E650" s="627">
        <v>130</v>
      </c>
      <c r="F650" s="627">
        <v>4010</v>
      </c>
      <c r="G650" s="627" t="s">
        <v>2356</v>
      </c>
      <c r="H650" s="627" t="s">
        <v>492</v>
      </c>
      <c r="J650" s="627">
        <v>2</v>
      </c>
      <c r="K650" s="627">
        <v>28.97</v>
      </c>
      <c r="L650" s="627">
        <v>57.94</v>
      </c>
      <c r="M650" s="53" t="s">
        <v>2175</v>
      </c>
    </row>
    <row r="651" spans="1:14" ht="15" hidden="1">
      <c r="A651" s="1459">
        <v>46104</v>
      </c>
      <c r="B651" s="53" t="s">
        <v>2357</v>
      </c>
      <c r="C651" s="625">
        <v>82605</v>
      </c>
      <c r="D651" s="625" t="s">
        <v>2358</v>
      </c>
      <c r="E651" s="625">
        <v>120</v>
      </c>
      <c r="F651" s="625">
        <v>4010</v>
      </c>
      <c r="G651" s="625" t="s">
        <v>2359</v>
      </c>
      <c r="H651" s="625" t="s">
        <v>492</v>
      </c>
      <c r="I651" s="638">
        <v>1</v>
      </c>
      <c r="J651" s="625">
        <v>1</v>
      </c>
      <c r="K651" s="625">
        <v>9.15</v>
      </c>
      <c r="L651" s="625">
        <v>9.15</v>
      </c>
      <c r="M651" s="53" t="s">
        <v>1317</v>
      </c>
      <c r="N651" s="629" t="s">
        <v>1475</v>
      </c>
    </row>
    <row r="652" spans="1:14" ht="15" hidden="1">
      <c r="A652" s="1459">
        <v>46104</v>
      </c>
      <c r="B652" s="53" t="s">
        <v>2357</v>
      </c>
      <c r="C652" s="627">
        <v>83935</v>
      </c>
      <c r="D652" s="627" t="s">
        <v>2360</v>
      </c>
      <c r="E652" s="627">
        <v>80</v>
      </c>
      <c r="F652" s="627">
        <v>4010</v>
      </c>
      <c r="G652" s="627" t="s">
        <v>2361</v>
      </c>
      <c r="H652" s="627" t="s">
        <v>492</v>
      </c>
      <c r="I652" s="639">
        <v>1</v>
      </c>
      <c r="J652" s="627">
        <v>1</v>
      </c>
      <c r="K652" s="627">
        <v>10.68</v>
      </c>
      <c r="L652" s="627">
        <v>10.68</v>
      </c>
      <c r="M652" s="53" t="s">
        <v>1317</v>
      </c>
      <c r="N652" s="629" t="s">
        <v>1475</v>
      </c>
    </row>
    <row r="653" spans="1:14" ht="15" hidden="1">
      <c r="A653" s="1459">
        <v>46104</v>
      </c>
      <c r="B653" s="53" t="s">
        <v>2357</v>
      </c>
      <c r="C653" s="625">
        <v>83649</v>
      </c>
      <c r="D653" s="625" t="s">
        <v>2362</v>
      </c>
      <c r="E653" s="625">
        <v>75</v>
      </c>
      <c r="F653" s="625">
        <v>4010</v>
      </c>
      <c r="G653" s="625" t="s">
        <v>2141</v>
      </c>
      <c r="H653" s="625" t="s">
        <v>492</v>
      </c>
      <c r="I653" s="638">
        <v>2</v>
      </c>
      <c r="J653" s="625">
        <v>2</v>
      </c>
      <c r="K653" s="625">
        <v>17.23</v>
      </c>
      <c r="L653" s="625">
        <v>34.46</v>
      </c>
      <c r="M653" s="53" t="s">
        <v>1317</v>
      </c>
      <c r="N653" s="629" t="s">
        <v>1475</v>
      </c>
    </row>
    <row r="654" spans="1:14" ht="15" hidden="1">
      <c r="A654" s="1459">
        <v>46104</v>
      </c>
      <c r="B654" s="53" t="s">
        <v>2357</v>
      </c>
      <c r="C654" s="627">
        <v>82675</v>
      </c>
      <c r="D654" s="627" t="s">
        <v>1635</v>
      </c>
      <c r="E654" s="627">
        <v>140</v>
      </c>
      <c r="F654" s="627">
        <v>4010</v>
      </c>
      <c r="G654" s="627" t="s">
        <v>2144</v>
      </c>
      <c r="H654" s="627" t="s">
        <v>492</v>
      </c>
      <c r="I654" s="639">
        <v>1</v>
      </c>
      <c r="J654" s="627">
        <v>1</v>
      </c>
      <c r="K654" s="627">
        <v>5.26</v>
      </c>
      <c r="L654" s="627">
        <v>5.26</v>
      </c>
      <c r="M654" s="53" t="s">
        <v>1317</v>
      </c>
      <c r="N654" s="629" t="s">
        <v>1475</v>
      </c>
    </row>
    <row r="655" spans="1:14" ht="15" hidden="1">
      <c r="A655" s="1459">
        <v>46104</v>
      </c>
      <c r="B655" s="53" t="s">
        <v>2357</v>
      </c>
      <c r="C655" s="625">
        <v>81424</v>
      </c>
      <c r="D655" s="625" t="s">
        <v>2363</v>
      </c>
      <c r="E655" s="625">
        <v>75</v>
      </c>
      <c r="F655" s="625">
        <v>4010</v>
      </c>
      <c r="G655" s="625" t="s">
        <v>2145</v>
      </c>
      <c r="H655" s="625" t="s">
        <v>492</v>
      </c>
      <c r="I655" s="638">
        <v>1</v>
      </c>
      <c r="J655" s="625">
        <v>1</v>
      </c>
      <c r="K655" s="625">
        <v>5.14</v>
      </c>
      <c r="L655" s="625">
        <v>5.14</v>
      </c>
      <c r="M655" s="53" t="s">
        <v>1317</v>
      </c>
      <c r="N655" s="629" t="s">
        <v>1475</v>
      </c>
    </row>
    <row r="656" spans="1:14" ht="15" hidden="1">
      <c r="A656" s="1459">
        <v>46104</v>
      </c>
      <c r="B656" s="53" t="s">
        <v>2357</v>
      </c>
      <c r="C656" s="627">
        <v>80278</v>
      </c>
      <c r="D656" s="627" t="s">
        <v>2364</v>
      </c>
      <c r="E656" s="627">
        <v>100</v>
      </c>
      <c r="F656" s="627">
        <v>4010</v>
      </c>
      <c r="G656" s="627" t="s">
        <v>2128</v>
      </c>
      <c r="H656" s="627" t="s">
        <v>492</v>
      </c>
      <c r="I656" s="639">
        <v>1</v>
      </c>
      <c r="J656" s="627">
        <v>1</v>
      </c>
      <c r="K656" s="627">
        <v>6.02</v>
      </c>
      <c r="L656" s="627">
        <v>6.02</v>
      </c>
      <c r="M656" s="53" t="s">
        <v>1317</v>
      </c>
      <c r="N656" s="629" t="s">
        <v>1475</v>
      </c>
    </row>
    <row r="657" spans="1:14" ht="15" hidden="1">
      <c r="A657" s="1459">
        <v>46104</v>
      </c>
      <c r="B657" s="53" t="s">
        <v>2357</v>
      </c>
      <c r="C657" s="625">
        <v>83323</v>
      </c>
      <c r="D657" s="625" t="s">
        <v>2184</v>
      </c>
      <c r="E657" s="625">
        <v>90</v>
      </c>
      <c r="F657" s="625">
        <v>4010</v>
      </c>
      <c r="G657" s="625" t="s">
        <v>2129</v>
      </c>
      <c r="H657" s="625" t="s">
        <v>492</v>
      </c>
      <c r="I657" s="638">
        <v>1</v>
      </c>
      <c r="J657" s="625">
        <v>1</v>
      </c>
      <c r="K657" s="625">
        <v>13.81</v>
      </c>
      <c r="L657" s="625">
        <v>13.81</v>
      </c>
      <c r="M657" s="53" t="s">
        <v>1317</v>
      </c>
      <c r="N657" s="629" t="s">
        <v>1475</v>
      </c>
    </row>
    <row r="658" spans="1:14" ht="15" hidden="1">
      <c r="A658" s="1459">
        <v>46104</v>
      </c>
      <c r="B658" s="53" t="s">
        <v>2357</v>
      </c>
      <c r="C658" s="627">
        <v>84275</v>
      </c>
      <c r="D658" s="627" t="s">
        <v>2365</v>
      </c>
      <c r="E658" s="627">
        <v>80</v>
      </c>
      <c r="F658" s="627">
        <v>4010</v>
      </c>
      <c r="G658" s="627" t="s">
        <v>2130</v>
      </c>
      <c r="H658" s="627" t="s">
        <v>492</v>
      </c>
      <c r="I658" s="639">
        <v>1</v>
      </c>
      <c r="J658" s="627">
        <v>1</v>
      </c>
      <c r="K658" s="627">
        <v>14.03</v>
      </c>
      <c r="L658" s="627">
        <v>14.03</v>
      </c>
      <c r="M658" s="53" t="s">
        <v>1317</v>
      </c>
      <c r="N658" s="629" t="s">
        <v>1475</v>
      </c>
    </row>
    <row r="659" spans="1:14" ht="15" hidden="1">
      <c r="A659" s="1459">
        <v>46104</v>
      </c>
      <c r="B659" s="53" t="s">
        <v>2357</v>
      </c>
      <c r="C659" s="625">
        <v>84085</v>
      </c>
      <c r="D659" s="625" t="s">
        <v>1905</v>
      </c>
      <c r="E659" s="625">
        <v>140</v>
      </c>
      <c r="F659" s="625">
        <v>4010</v>
      </c>
      <c r="G659" s="625" t="s">
        <v>2132</v>
      </c>
      <c r="H659" s="625" t="s">
        <v>492</v>
      </c>
      <c r="I659" s="638">
        <v>1</v>
      </c>
      <c r="J659" s="625">
        <v>1</v>
      </c>
      <c r="K659" s="625">
        <v>8.8000000000000007</v>
      </c>
      <c r="L659" s="625">
        <v>8.8000000000000007</v>
      </c>
      <c r="M659" s="53" t="s">
        <v>1317</v>
      </c>
      <c r="N659" s="629" t="s">
        <v>1475</v>
      </c>
    </row>
    <row r="660" spans="1:14" ht="15" hidden="1">
      <c r="A660" s="1459">
        <v>46104</v>
      </c>
      <c r="B660" s="53" t="s">
        <v>2357</v>
      </c>
      <c r="C660" s="627">
        <v>83321</v>
      </c>
      <c r="D660" s="627" t="s">
        <v>1442</v>
      </c>
      <c r="E660" s="627">
        <v>90</v>
      </c>
      <c r="F660" s="627">
        <v>4010</v>
      </c>
      <c r="G660" s="627" t="s">
        <v>2133</v>
      </c>
      <c r="H660" s="627" t="s">
        <v>492</v>
      </c>
      <c r="I660" s="639">
        <v>1</v>
      </c>
      <c r="J660" s="627">
        <v>1</v>
      </c>
      <c r="K660" s="627">
        <v>13.12</v>
      </c>
      <c r="L660" s="627">
        <v>13.12</v>
      </c>
      <c r="M660" s="53" t="s">
        <v>1317</v>
      </c>
      <c r="N660" s="629" t="s">
        <v>1475</v>
      </c>
    </row>
    <row r="661" spans="1:14" ht="15" hidden="1">
      <c r="A661" s="1459">
        <v>46104</v>
      </c>
      <c r="B661" s="53" t="s">
        <v>2357</v>
      </c>
      <c r="C661" s="625">
        <v>84193</v>
      </c>
      <c r="D661" s="625" t="s">
        <v>1875</v>
      </c>
      <c r="E661" s="625">
        <v>85</v>
      </c>
      <c r="F661" s="625">
        <v>4010</v>
      </c>
      <c r="G661" s="625" t="s">
        <v>2134</v>
      </c>
      <c r="H661" s="625" t="s">
        <v>492</v>
      </c>
      <c r="I661" s="638">
        <v>1</v>
      </c>
      <c r="J661" s="625">
        <v>1</v>
      </c>
      <c r="K661" s="625">
        <v>11.02</v>
      </c>
      <c r="L661" s="625">
        <v>11.02</v>
      </c>
      <c r="M661" s="53" t="s">
        <v>1317</v>
      </c>
      <c r="N661" s="629" t="s">
        <v>1475</v>
      </c>
    </row>
    <row r="662" spans="1:14" ht="15" hidden="1">
      <c r="A662" s="1459">
        <v>46104</v>
      </c>
      <c r="B662" s="53" t="s">
        <v>2357</v>
      </c>
      <c r="C662" s="627">
        <v>84056</v>
      </c>
      <c r="D662" s="627" t="s">
        <v>2366</v>
      </c>
      <c r="E662" s="627">
        <v>90</v>
      </c>
      <c r="F662" s="627">
        <v>4010</v>
      </c>
      <c r="G662" s="627" t="s">
        <v>2135</v>
      </c>
      <c r="H662" s="627" t="s">
        <v>492</v>
      </c>
      <c r="I662" s="639">
        <v>1</v>
      </c>
      <c r="J662" s="627">
        <v>1</v>
      </c>
      <c r="K662" s="627">
        <v>10.199999999999999</v>
      </c>
      <c r="L662" s="627">
        <v>10.199999999999999</v>
      </c>
      <c r="M662" s="53" t="s">
        <v>1317</v>
      </c>
      <c r="N662" s="629" t="s">
        <v>1475</v>
      </c>
    </row>
    <row r="663" spans="1:14" ht="15" hidden="1">
      <c r="A663" s="1459">
        <v>46104</v>
      </c>
      <c r="B663" s="53" t="s">
        <v>2357</v>
      </c>
      <c r="C663" s="625">
        <v>82675</v>
      </c>
      <c r="D663" s="625" t="s">
        <v>1840</v>
      </c>
      <c r="E663" s="625">
        <v>90</v>
      </c>
      <c r="F663" s="625">
        <v>4010</v>
      </c>
      <c r="G663" s="625" t="s">
        <v>2367</v>
      </c>
      <c r="H663" s="625" t="s">
        <v>492</v>
      </c>
      <c r="I663" s="638">
        <v>1</v>
      </c>
      <c r="J663" s="625">
        <v>1</v>
      </c>
      <c r="K663" s="625">
        <v>5.26</v>
      </c>
      <c r="L663" s="625">
        <v>5.26</v>
      </c>
      <c r="M663" s="53" t="s">
        <v>1317</v>
      </c>
      <c r="N663" s="629" t="s">
        <v>1475</v>
      </c>
    </row>
    <row r="664" spans="1:14" ht="15" hidden="1">
      <c r="A664" s="1459">
        <v>46104</v>
      </c>
      <c r="B664" s="53" t="s">
        <v>2357</v>
      </c>
      <c r="C664" s="627">
        <v>83957</v>
      </c>
      <c r="D664" s="627" t="s">
        <v>1551</v>
      </c>
      <c r="E664" s="627">
        <v>90</v>
      </c>
      <c r="F664" s="627">
        <v>4010</v>
      </c>
      <c r="G664" s="627" t="s">
        <v>2368</v>
      </c>
      <c r="H664" s="627" t="s">
        <v>492</v>
      </c>
      <c r="I664" s="639">
        <v>1</v>
      </c>
      <c r="J664" s="627">
        <v>1</v>
      </c>
      <c r="K664" s="627">
        <v>18.399999999999999</v>
      </c>
      <c r="L664" s="627">
        <v>18.399999999999999</v>
      </c>
      <c r="M664" s="53" t="s">
        <v>1317</v>
      </c>
      <c r="N664" s="629" t="s">
        <v>1475</v>
      </c>
    </row>
    <row r="665" spans="1:14" ht="15" hidden="1">
      <c r="A665" s="1459">
        <v>46104</v>
      </c>
      <c r="B665" s="53" t="s">
        <v>2357</v>
      </c>
      <c r="C665" s="625">
        <v>83213</v>
      </c>
      <c r="D665" s="625">
        <v>15</v>
      </c>
      <c r="E665" s="625">
        <v>100</v>
      </c>
      <c r="F665" s="625">
        <v>4010</v>
      </c>
      <c r="G665" s="625" t="s">
        <v>1926</v>
      </c>
      <c r="H665" s="625" t="s">
        <v>492</v>
      </c>
      <c r="I665" s="638">
        <v>2</v>
      </c>
      <c r="J665" s="625">
        <v>2</v>
      </c>
      <c r="K665" s="625">
        <v>12.69</v>
      </c>
      <c r="L665" s="625">
        <v>25.38</v>
      </c>
      <c r="M665" s="53" t="s">
        <v>1317</v>
      </c>
      <c r="N665" s="629" t="s">
        <v>1475</v>
      </c>
    </row>
    <row r="666" spans="1:14" ht="15" hidden="1">
      <c r="A666" s="1459">
        <v>46104</v>
      </c>
      <c r="B666" s="53" t="s">
        <v>2357</v>
      </c>
      <c r="C666" s="627">
        <v>82285</v>
      </c>
      <c r="D666" s="627" t="s">
        <v>1977</v>
      </c>
      <c r="E666" s="627">
        <v>60</v>
      </c>
      <c r="F666" s="627">
        <v>4010</v>
      </c>
      <c r="G666" s="627" t="s">
        <v>2137</v>
      </c>
      <c r="H666" s="627" t="s">
        <v>492</v>
      </c>
      <c r="I666" s="639">
        <v>2</v>
      </c>
      <c r="J666" s="627">
        <v>2</v>
      </c>
      <c r="K666" s="627">
        <v>9.1300000000000008</v>
      </c>
      <c r="L666" s="627">
        <v>18.260000000000002</v>
      </c>
      <c r="M666" s="53" t="s">
        <v>1317</v>
      </c>
      <c r="N666" s="629" t="s">
        <v>1475</v>
      </c>
    </row>
    <row r="667" spans="1:14" ht="15" hidden="1">
      <c r="A667" s="1459">
        <v>46104</v>
      </c>
      <c r="B667" s="53" t="s">
        <v>2357</v>
      </c>
      <c r="C667" s="625">
        <v>45477</v>
      </c>
      <c r="D667" s="625" t="s">
        <v>1367</v>
      </c>
      <c r="E667" s="625">
        <v>150</v>
      </c>
      <c r="F667" s="625">
        <v>4010</v>
      </c>
      <c r="G667" s="625" t="s">
        <v>2138</v>
      </c>
      <c r="H667" s="625" t="s">
        <v>492</v>
      </c>
      <c r="I667" s="638">
        <v>3</v>
      </c>
      <c r="J667" s="625">
        <v>3</v>
      </c>
      <c r="K667" s="625">
        <v>5.29</v>
      </c>
      <c r="L667" s="625">
        <v>15.87</v>
      </c>
      <c r="M667" s="53" t="s">
        <v>1317</v>
      </c>
      <c r="N667" s="629" t="s">
        <v>1475</v>
      </c>
    </row>
    <row r="668" spans="1:14" ht="15" hidden="1">
      <c r="A668" s="1459">
        <v>46104</v>
      </c>
      <c r="B668" s="53" t="s">
        <v>2357</v>
      </c>
      <c r="C668" s="627">
        <v>80039</v>
      </c>
      <c r="D668" s="627" t="s">
        <v>1637</v>
      </c>
      <c r="E668" s="627" t="s">
        <v>1509</v>
      </c>
      <c r="F668" s="627">
        <v>4010</v>
      </c>
      <c r="G668" s="627" t="s">
        <v>1496</v>
      </c>
      <c r="H668" s="627" t="s">
        <v>492</v>
      </c>
      <c r="I668" s="639">
        <v>4</v>
      </c>
      <c r="J668" s="627">
        <v>4</v>
      </c>
      <c r="K668" s="627">
        <v>13.49</v>
      </c>
      <c r="L668" s="627">
        <v>53.96</v>
      </c>
      <c r="M668" s="53" t="s">
        <v>1317</v>
      </c>
      <c r="N668" s="629" t="s">
        <v>1475</v>
      </c>
    </row>
    <row r="669" spans="1:14" ht="15" hidden="1">
      <c r="A669" s="1459">
        <v>46104</v>
      </c>
      <c r="B669" s="53" t="s">
        <v>2357</v>
      </c>
      <c r="C669" s="625">
        <v>83199</v>
      </c>
      <c r="D669" s="625" t="s">
        <v>2369</v>
      </c>
      <c r="E669" s="625">
        <v>110</v>
      </c>
      <c r="F669" s="625">
        <v>4010</v>
      </c>
      <c r="G669" s="625" t="s">
        <v>2139</v>
      </c>
      <c r="H669" s="625" t="s">
        <v>492</v>
      </c>
      <c r="I669" s="638">
        <v>6</v>
      </c>
      <c r="J669" s="625">
        <v>6</v>
      </c>
      <c r="K669" s="625">
        <v>9.86</v>
      </c>
      <c r="L669" s="625">
        <v>59.16</v>
      </c>
      <c r="M669" s="53" t="s">
        <v>1317</v>
      </c>
      <c r="N669" s="629" t="s">
        <v>1475</v>
      </c>
    </row>
    <row r="670" spans="1:14" ht="15" hidden="1">
      <c r="A670" s="1459">
        <v>46104</v>
      </c>
      <c r="B670" s="53" t="s">
        <v>2357</v>
      </c>
      <c r="C670" s="627">
        <v>82021</v>
      </c>
      <c r="D670" s="627" t="s">
        <v>1468</v>
      </c>
      <c r="E670" s="627">
        <v>100</v>
      </c>
      <c r="F670" s="627">
        <v>4010</v>
      </c>
      <c r="G670" s="627" t="s">
        <v>2370</v>
      </c>
      <c r="H670" s="627" t="s">
        <v>492</v>
      </c>
      <c r="I670" s="639">
        <v>4</v>
      </c>
      <c r="J670" s="627">
        <v>4</v>
      </c>
      <c r="K670" s="627">
        <v>5.09</v>
      </c>
      <c r="L670" s="627">
        <v>20.36</v>
      </c>
      <c r="M670" s="53" t="s">
        <v>1317</v>
      </c>
      <c r="N670" s="629" t="s">
        <v>1475</v>
      </c>
    </row>
    <row r="671" spans="1:14" ht="15" hidden="1">
      <c r="A671" s="1459">
        <v>46104</v>
      </c>
      <c r="B671" s="53" t="s">
        <v>2371</v>
      </c>
      <c r="C671" s="625">
        <v>83673</v>
      </c>
      <c r="D671" s="625" t="s">
        <v>1564</v>
      </c>
      <c r="E671" s="625">
        <v>120</v>
      </c>
      <c r="F671" s="625">
        <v>4010</v>
      </c>
      <c r="G671" s="625" t="s">
        <v>2214</v>
      </c>
      <c r="H671" s="625" t="s">
        <v>492</v>
      </c>
      <c r="I671" s="638">
        <v>2</v>
      </c>
      <c r="J671" s="625">
        <v>2</v>
      </c>
      <c r="K671" s="625">
        <v>16.03</v>
      </c>
      <c r="L671" s="625">
        <v>32.06</v>
      </c>
      <c r="M671" s="53" t="s">
        <v>1317</v>
      </c>
      <c r="N671" s="629" t="s">
        <v>1475</v>
      </c>
    </row>
    <row r="672" spans="1:14" ht="15" hidden="1">
      <c r="A672" s="276">
        <v>46105</v>
      </c>
      <c r="B672" s="53" t="s">
        <v>2372</v>
      </c>
      <c r="C672" s="625">
        <v>81459</v>
      </c>
      <c r="D672" s="625">
        <v>990</v>
      </c>
      <c r="E672" s="625">
        <v>75</v>
      </c>
      <c r="F672" s="625">
        <v>4010</v>
      </c>
      <c r="G672" s="625" t="s">
        <v>1847</v>
      </c>
      <c r="H672" s="625" t="s">
        <v>492</v>
      </c>
      <c r="J672" s="625">
        <v>1</v>
      </c>
      <c r="K672" s="625">
        <v>12.73</v>
      </c>
      <c r="L672" s="625">
        <v>12.73</v>
      </c>
      <c r="M672" s="53" t="s">
        <v>2175</v>
      </c>
    </row>
    <row r="673" spans="1:13" ht="15" hidden="1">
      <c r="A673" s="276">
        <v>46105</v>
      </c>
      <c r="B673" s="53" t="s">
        <v>2372</v>
      </c>
      <c r="C673" s="627">
        <v>68141</v>
      </c>
      <c r="D673" s="627" t="s">
        <v>2184</v>
      </c>
      <c r="E673" s="627">
        <v>75</v>
      </c>
      <c r="F673" s="627">
        <v>4010</v>
      </c>
      <c r="G673" s="627" t="s">
        <v>2373</v>
      </c>
      <c r="H673" s="627" t="s">
        <v>492</v>
      </c>
      <c r="J673" s="627">
        <v>1</v>
      </c>
      <c r="K673" s="627">
        <v>6.13</v>
      </c>
      <c r="L673" s="627">
        <v>6.13</v>
      </c>
      <c r="M673" s="53" t="s">
        <v>2175</v>
      </c>
    </row>
    <row r="674" spans="1:13" ht="15" hidden="1">
      <c r="A674" s="276">
        <v>46105</v>
      </c>
      <c r="B674" s="53" t="s">
        <v>2372</v>
      </c>
      <c r="C674" s="625">
        <v>68048</v>
      </c>
      <c r="D674" s="625" t="s">
        <v>1376</v>
      </c>
      <c r="E674" s="625">
        <v>75</v>
      </c>
      <c r="F674" s="625">
        <v>4010</v>
      </c>
      <c r="G674" s="625" t="s">
        <v>2374</v>
      </c>
      <c r="H674" s="625" t="s">
        <v>492</v>
      </c>
      <c r="J674" s="625">
        <v>1</v>
      </c>
      <c r="K674" s="625">
        <v>4.37</v>
      </c>
      <c r="L674" s="625">
        <v>4.37</v>
      </c>
      <c r="M674" s="53" t="s">
        <v>2175</v>
      </c>
    </row>
    <row r="675" spans="1:13" ht="15" hidden="1">
      <c r="A675" s="276">
        <v>46105</v>
      </c>
      <c r="B675" s="53" t="s">
        <v>2375</v>
      </c>
      <c r="C675" s="625">
        <v>82725</v>
      </c>
      <c r="D675" s="625" t="s">
        <v>1635</v>
      </c>
      <c r="E675" s="625" t="s">
        <v>246</v>
      </c>
      <c r="F675" s="625">
        <v>4010</v>
      </c>
      <c r="G675" s="625" t="s">
        <v>1946</v>
      </c>
      <c r="H675" s="625" t="s">
        <v>492</v>
      </c>
      <c r="J675" s="625">
        <v>1</v>
      </c>
      <c r="K675" s="625">
        <v>5.04</v>
      </c>
      <c r="L675" s="625">
        <v>5.04</v>
      </c>
      <c r="M675" s="53" t="s">
        <v>2175</v>
      </c>
    </row>
    <row r="676" spans="1:13" ht="15" hidden="1">
      <c r="A676" s="276">
        <v>46105</v>
      </c>
      <c r="B676" s="53" t="s">
        <v>2375</v>
      </c>
      <c r="C676" s="627">
        <v>82903</v>
      </c>
      <c r="D676" s="627" t="s">
        <v>1635</v>
      </c>
      <c r="E676" s="627">
        <v>75</v>
      </c>
      <c r="F676" s="627">
        <v>4010</v>
      </c>
      <c r="G676" s="627" t="s">
        <v>1948</v>
      </c>
      <c r="H676" s="627" t="s">
        <v>492</v>
      </c>
      <c r="J676" s="627">
        <v>1</v>
      </c>
      <c r="K676" s="627">
        <v>8.36</v>
      </c>
      <c r="L676" s="627">
        <v>8.36</v>
      </c>
      <c r="M676" s="53" t="s">
        <v>2175</v>
      </c>
    </row>
    <row r="677" spans="1:13" ht="15" hidden="1">
      <c r="A677" s="276">
        <v>46105</v>
      </c>
      <c r="B677" s="53" t="s">
        <v>2375</v>
      </c>
      <c r="C677" s="625">
        <v>82717</v>
      </c>
      <c r="D677" s="625" t="s">
        <v>2376</v>
      </c>
      <c r="E677" s="625">
        <v>75</v>
      </c>
      <c r="F677" s="625">
        <v>4010</v>
      </c>
      <c r="G677" s="625" t="s">
        <v>1949</v>
      </c>
      <c r="H677" s="625" t="s">
        <v>492</v>
      </c>
      <c r="J677" s="625">
        <v>1</v>
      </c>
      <c r="K677" s="625">
        <v>8.81</v>
      </c>
      <c r="L677" s="625">
        <v>8.81</v>
      </c>
      <c r="M677" s="53" t="s">
        <v>2175</v>
      </c>
    </row>
    <row r="678" spans="1:13" ht="15" hidden="1">
      <c r="A678" s="276">
        <v>46105</v>
      </c>
      <c r="B678" s="53" t="s">
        <v>2375</v>
      </c>
      <c r="C678" s="627">
        <v>82792</v>
      </c>
      <c r="D678" s="627" t="s">
        <v>2377</v>
      </c>
      <c r="E678" s="627">
        <v>75</v>
      </c>
      <c r="F678" s="627">
        <v>4010</v>
      </c>
      <c r="G678" s="627" t="s">
        <v>1838</v>
      </c>
      <c r="H678" s="627" t="s">
        <v>492</v>
      </c>
      <c r="J678" s="627">
        <v>1</v>
      </c>
      <c r="K678" s="627">
        <v>10.09</v>
      </c>
      <c r="L678" s="627">
        <v>10.09</v>
      </c>
      <c r="M678" s="53" t="s">
        <v>2175</v>
      </c>
    </row>
    <row r="679" spans="1:13" ht="15" hidden="1">
      <c r="A679" s="276">
        <v>46105</v>
      </c>
      <c r="B679" s="53" t="s">
        <v>2375</v>
      </c>
      <c r="C679" s="625">
        <v>81666</v>
      </c>
      <c r="D679" s="625" t="s">
        <v>2378</v>
      </c>
      <c r="E679" s="625">
        <v>75</v>
      </c>
      <c r="F679" s="625">
        <v>4010</v>
      </c>
      <c r="G679" s="625" t="s">
        <v>2379</v>
      </c>
      <c r="H679" s="625" t="s">
        <v>492</v>
      </c>
      <c r="J679" s="625">
        <v>1</v>
      </c>
      <c r="K679" s="625">
        <v>4.75</v>
      </c>
      <c r="L679" s="625">
        <v>4.75</v>
      </c>
      <c r="M679" s="53" t="s">
        <v>2175</v>
      </c>
    </row>
    <row r="680" spans="1:13" ht="15" hidden="1">
      <c r="A680" s="276">
        <v>46105</v>
      </c>
      <c r="B680" s="53" t="s">
        <v>2375</v>
      </c>
      <c r="C680" s="627">
        <v>81481</v>
      </c>
      <c r="D680" s="627" t="s">
        <v>2184</v>
      </c>
      <c r="E680" s="627">
        <v>75</v>
      </c>
      <c r="F680" s="627">
        <v>4010</v>
      </c>
      <c r="G680" s="627" t="s">
        <v>1841</v>
      </c>
      <c r="H680" s="627" t="s">
        <v>492</v>
      </c>
      <c r="J680" s="627">
        <v>1</v>
      </c>
      <c r="K680" s="627">
        <v>6.3</v>
      </c>
      <c r="L680" s="627">
        <v>6.3</v>
      </c>
      <c r="M680" s="53" t="s">
        <v>2175</v>
      </c>
    </row>
    <row r="681" spans="1:13" ht="15" hidden="1">
      <c r="A681" s="276">
        <v>46105</v>
      </c>
      <c r="B681" s="53" t="s">
        <v>2375</v>
      </c>
      <c r="C681" s="625">
        <v>81666</v>
      </c>
      <c r="D681" s="625" t="s">
        <v>1941</v>
      </c>
      <c r="E681" s="625">
        <v>75</v>
      </c>
      <c r="F681" s="625">
        <v>4010</v>
      </c>
      <c r="G681" s="625" t="s">
        <v>2380</v>
      </c>
      <c r="H681" s="625" t="s">
        <v>492</v>
      </c>
      <c r="J681" s="625">
        <v>1</v>
      </c>
      <c r="K681" s="625">
        <v>5.74</v>
      </c>
      <c r="L681" s="625">
        <v>5.74</v>
      </c>
      <c r="M681" s="53" t="s">
        <v>2175</v>
      </c>
    </row>
    <row r="682" spans="1:13" ht="15" hidden="1">
      <c r="A682" s="276">
        <v>46105</v>
      </c>
      <c r="B682" s="53" t="s">
        <v>2375</v>
      </c>
      <c r="C682" s="627">
        <v>80124</v>
      </c>
      <c r="D682" s="627" t="s">
        <v>1376</v>
      </c>
      <c r="E682" s="627">
        <v>80</v>
      </c>
      <c r="F682" s="627">
        <v>4010</v>
      </c>
      <c r="G682" s="627" t="s">
        <v>1843</v>
      </c>
      <c r="H682" s="627" t="s">
        <v>492</v>
      </c>
      <c r="J682" s="627">
        <v>1</v>
      </c>
      <c r="K682" s="627">
        <v>9.36</v>
      </c>
      <c r="L682" s="627">
        <v>9.36</v>
      </c>
      <c r="M682" s="53" t="s">
        <v>2175</v>
      </c>
    </row>
    <row r="683" spans="1:13" ht="15" hidden="1">
      <c r="A683" s="276">
        <v>46105</v>
      </c>
      <c r="B683" s="53" t="s">
        <v>2375</v>
      </c>
      <c r="C683" s="625">
        <v>65593</v>
      </c>
      <c r="D683" s="625">
        <v>11</v>
      </c>
      <c r="E683" s="625">
        <v>75</v>
      </c>
      <c r="F683" s="625">
        <v>4010</v>
      </c>
      <c r="G683" s="625" t="s">
        <v>2381</v>
      </c>
      <c r="H683" s="625" t="s">
        <v>492</v>
      </c>
      <c r="J683" s="625">
        <v>1</v>
      </c>
      <c r="K683" s="625">
        <v>3.82</v>
      </c>
      <c r="L683" s="625">
        <v>3.82</v>
      </c>
      <c r="M683" s="53" t="s">
        <v>2175</v>
      </c>
    </row>
    <row r="684" spans="1:13" ht="15" hidden="1">
      <c r="A684" s="276">
        <v>46105</v>
      </c>
      <c r="B684" s="53" t="s">
        <v>2382</v>
      </c>
      <c r="C684" s="625">
        <v>65642</v>
      </c>
      <c r="D684" s="625" t="s">
        <v>2383</v>
      </c>
      <c r="E684" s="625">
        <v>120</v>
      </c>
      <c r="F684" s="625">
        <v>4010</v>
      </c>
      <c r="G684" s="625" t="s">
        <v>1942</v>
      </c>
      <c r="H684" s="625" t="s">
        <v>492</v>
      </c>
      <c r="J684" s="625">
        <v>1</v>
      </c>
      <c r="K684" s="625">
        <v>5.64</v>
      </c>
      <c r="L684" s="625">
        <v>5.64</v>
      </c>
      <c r="M684" s="53" t="s">
        <v>2175</v>
      </c>
    </row>
    <row r="685" spans="1:13" ht="15" hidden="1">
      <c r="A685" s="276">
        <v>46105</v>
      </c>
      <c r="B685" s="53" t="s">
        <v>2382</v>
      </c>
      <c r="C685" s="627">
        <v>80276</v>
      </c>
      <c r="D685" s="627" t="s">
        <v>2384</v>
      </c>
      <c r="E685" s="627">
        <v>120</v>
      </c>
      <c r="F685" s="627">
        <v>4010</v>
      </c>
      <c r="G685" s="627" t="s">
        <v>1944</v>
      </c>
      <c r="H685" s="627" t="s">
        <v>492</v>
      </c>
      <c r="J685" s="627">
        <v>1</v>
      </c>
      <c r="K685" s="627">
        <v>8.9499999999999993</v>
      </c>
      <c r="L685" s="627">
        <v>8.9499999999999993</v>
      </c>
      <c r="M685" s="53" t="s">
        <v>2175</v>
      </c>
    </row>
    <row r="686" spans="1:13" ht="15" hidden="1">
      <c r="A686" s="276">
        <v>46105</v>
      </c>
      <c r="B686" s="53" t="s">
        <v>2385</v>
      </c>
      <c r="C686" s="625">
        <v>83878</v>
      </c>
      <c r="D686" s="625" t="s">
        <v>1603</v>
      </c>
      <c r="E686" s="625" t="s">
        <v>1526</v>
      </c>
      <c r="F686" s="625">
        <v>4010</v>
      </c>
      <c r="G686" s="625" t="s">
        <v>2386</v>
      </c>
      <c r="H686" s="625" t="s">
        <v>492</v>
      </c>
      <c r="J686" s="625">
        <v>1</v>
      </c>
      <c r="K686" s="625">
        <v>13.09</v>
      </c>
      <c r="L686" s="625">
        <v>13.09</v>
      </c>
      <c r="M686" s="53" t="s">
        <v>2175</v>
      </c>
    </row>
    <row r="687" spans="1:13" ht="15" hidden="1">
      <c r="A687" s="276">
        <v>46105</v>
      </c>
      <c r="B687" s="53" t="s">
        <v>2385</v>
      </c>
      <c r="C687" s="627">
        <v>82203</v>
      </c>
      <c r="D687" s="627" t="s">
        <v>1603</v>
      </c>
      <c r="E687" s="627">
        <v>140</v>
      </c>
      <c r="F687" s="627">
        <v>4010</v>
      </c>
      <c r="G687" s="627" t="s">
        <v>2387</v>
      </c>
      <c r="H687" s="627" t="s">
        <v>492</v>
      </c>
      <c r="J687" s="627">
        <v>1</v>
      </c>
      <c r="K687" s="627">
        <v>29.64</v>
      </c>
      <c r="L687" s="627">
        <v>29.64</v>
      </c>
      <c r="M687" s="53" t="s">
        <v>2175</v>
      </c>
    </row>
    <row r="688" spans="1:13" ht="15" hidden="1">
      <c r="A688" s="276">
        <v>46105</v>
      </c>
      <c r="B688" s="53" t="s">
        <v>2385</v>
      </c>
      <c r="C688" s="625">
        <v>80039</v>
      </c>
      <c r="D688" s="625" t="s">
        <v>1603</v>
      </c>
      <c r="E688" s="625" t="s">
        <v>1526</v>
      </c>
      <c r="F688" s="625">
        <v>4010</v>
      </c>
      <c r="G688" s="625" t="s">
        <v>2388</v>
      </c>
      <c r="H688" s="625" t="s">
        <v>492</v>
      </c>
      <c r="J688" s="625">
        <v>1</v>
      </c>
      <c r="K688" s="625">
        <v>13.49</v>
      </c>
      <c r="L688" s="625">
        <v>13.49</v>
      </c>
      <c r="M688" s="53" t="s">
        <v>2175</v>
      </c>
    </row>
    <row r="689" spans="1:13" ht="15" hidden="1">
      <c r="A689" s="276">
        <v>46105</v>
      </c>
      <c r="B689" s="53" t="s">
        <v>2385</v>
      </c>
      <c r="C689" s="627">
        <v>84297</v>
      </c>
      <c r="D689" s="627" t="s">
        <v>1603</v>
      </c>
      <c r="E689" s="627">
        <v>90</v>
      </c>
      <c r="F689" s="627">
        <v>4010</v>
      </c>
      <c r="G689" s="627" t="s">
        <v>1604</v>
      </c>
      <c r="H689" s="627" t="s">
        <v>492</v>
      </c>
      <c r="J689" s="627">
        <v>1</v>
      </c>
      <c r="K689" s="627">
        <v>9.17</v>
      </c>
      <c r="L689" s="627">
        <v>9.17</v>
      </c>
      <c r="M689" s="53" t="s">
        <v>2175</v>
      </c>
    </row>
    <row r="690" spans="1:13" ht="15" hidden="1">
      <c r="A690" s="276">
        <v>46105</v>
      </c>
      <c r="B690" s="53" t="s">
        <v>2385</v>
      </c>
      <c r="C690" s="625">
        <v>82206</v>
      </c>
      <c r="D690" s="625" t="s">
        <v>1603</v>
      </c>
      <c r="E690" s="625" t="s">
        <v>1606</v>
      </c>
      <c r="F690" s="625">
        <v>4010</v>
      </c>
      <c r="G690" s="625" t="s">
        <v>2389</v>
      </c>
      <c r="H690" s="625" t="s">
        <v>492</v>
      </c>
      <c r="J690" s="625">
        <v>1</v>
      </c>
      <c r="K690" s="625">
        <v>6.13</v>
      </c>
      <c r="L690" s="625">
        <v>6.13</v>
      </c>
      <c r="M690" s="53" t="s">
        <v>2175</v>
      </c>
    </row>
    <row r="691" spans="1:13" ht="15" hidden="1">
      <c r="A691" s="276">
        <v>46105</v>
      </c>
      <c r="B691" s="53" t="s">
        <v>2390</v>
      </c>
      <c r="C691" s="625">
        <v>82837</v>
      </c>
      <c r="D691" s="625" t="s">
        <v>1327</v>
      </c>
      <c r="E691" s="625" t="s">
        <v>246</v>
      </c>
      <c r="F691" s="625">
        <v>4010</v>
      </c>
      <c r="G691" s="625" t="s">
        <v>1940</v>
      </c>
      <c r="H691" s="625" t="s">
        <v>492</v>
      </c>
      <c r="J691" s="625">
        <v>1</v>
      </c>
      <c r="K691" s="625">
        <v>8.1199999999999992</v>
      </c>
      <c r="L691" s="625">
        <v>8.1199999999999992</v>
      </c>
      <c r="M691" s="53" t="s">
        <v>2175</v>
      </c>
    </row>
    <row r="692" spans="1:13" ht="15" hidden="1">
      <c r="A692" s="276">
        <v>46105</v>
      </c>
      <c r="B692" s="53" t="s">
        <v>2390</v>
      </c>
      <c r="C692" s="627">
        <v>82836</v>
      </c>
      <c r="D692" s="627" t="s">
        <v>2391</v>
      </c>
      <c r="E692" s="627" t="s">
        <v>1332</v>
      </c>
      <c r="F692" s="627">
        <v>4010</v>
      </c>
      <c r="G692" s="627" t="s">
        <v>2392</v>
      </c>
      <c r="H692" s="627" t="s">
        <v>492</v>
      </c>
      <c r="J692" s="627">
        <v>1</v>
      </c>
      <c r="K692" s="627">
        <v>12.55</v>
      </c>
      <c r="L692" s="627">
        <v>12.55</v>
      </c>
      <c r="M692" s="53" t="s">
        <v>2175</v>
      </c>
    </row>
    <row r="693" spans="1:13" ht="15" hidden="1">
      <c r="A693" s="276">
        <v>46105</v>
      </c>
      <c r="B693" s="53" t="s">
        <v>2393</v>
      </c>
      <c r="C693" s="625">
        <v>82799</v>
      </c>
      <c r="D693" s="625" t="s">
        <v>2394</v>
      </c>
      <c r="E693" s="625">
        <v>130</v>
      </c>
      <c r="F693" s="625">
        <v>4010</v>
      </c>
      <c r="G693" s="625" t="s">
        <v>2395</v>
      </c>
      <c r="H693" s="625" t="s">
        <v>492</v>
      </c>
      <c r="J693" s="625">
        <v>1</v>
      </c>
      <c r="K693" s="625">
        <v>13.94</v>
      </c>
      <c r="L693" s="625">
        <v>13.94</v>
      </c>
      <c r="M693" s="53" t="s">
        <v>2175</v>
      </c>
    </row>
    <row r="694" spans="1:13" ht="15" hidden="1">
      <c r="A694" s="276">
        <v>46105</v>
      </c>
      <c r="B694" s="53" t="s">
        <v>2393</v>
      </c>
      <c r="C694" s="627">
        <v>81662</v>
      </c>
      <c r="D694" s="627" t="s">
        <v>2396</v>
      </c>
      <c r="E694" s="627">
        <v>130</v>
      </c>
      <c r="F694" s="627">
        <v>4010</v>
      </c>
      <c r="G694" s="627" t="s">
        <v>2397</v>
      </c>
      <c r="H694" s="627" t="s">
        <v>492</v>
      </c>
      <c r="I694" s="1446"/>
      <c r="J694" s="627">
        <v>1</v>
      </c>
      <c r="K694" s="627">
        <v>5.74</v>
      </c>
      <c r="L694" s="627">
        <v>5.74</v>
      </c>
      <c r="M694" s="53" t="s">
        <v>2175</v>
      </c>
    </row>
    <row r="695" spans="1:13" ht="15" hidden="1">
      <c r="A695" s="276">
        <v>46105</v>
      </c>
      <c r="B695" s="53" t="s">
        <v>2393</v>
      </c>
      <c r="C695" s="625">
        <v>82884</v>
      </c>
      <c r="D695" s="625" t="s">
        <v>2398</v>
      </c>
      <c r="E695" s="625">
        <v>120</v>
      </c>
      <c r="F695" s="625">
        <v>4010</v>
      </c>
      <c r="G695" s="625" t="s">
        <v>2399</v>
      </c>
      <c r="H695" s="625" t="s">
        <v>492</v>
      </c>
      <c r="I695" s="24">
        <v>1</v>
      </c>
      <c r="J695" s="625">
        <v>1</v>
      </c>
      <c r="K695" s="625">
        <v>13.5</v>
      </c>
      <c r="L695" s="625">
        <v>13.5</v>
      </c>
      <c r="M695" s="53" t="s">
        <v>2175</v>
      </c>
    </row>
    <row r="696" spans="1:13" ht="15" hidden="1">
      <c r="A696" s="276">
        <v>46105</v>
      </c>
      <c r="B696" s="53" t="s">
        <v>2393</v>
      </c>
      <c r="C696" s="627">
        <v>83511</v>
      </c>
      <c r="D696" s="627" t="s">
        <v>2400</v>
      </c>
      <c r="E696" s="627">
        <v>130</v>
      </c>
      <c r="F696" s="627">
        <v>4010</v>
      </c>
      <c r="G696" s="627" t="s">
        <v>1933</v>
      </c>
      <c r="H696" s="627" t="s">
        <v>492</v>
      </c>
      <c r="J696" s="627">
        <v>1</v>
      </c>
      <c r="K696" s="627">
        <v>4.54</v>
      </c>
      <c r="L696" s="627">
        <v>4.54</v>
      </c>
      <c r="M696" s="53" t="s">
        <v>2175</v>
      </c>
    </row>
    <row r="697" spans="1:13" ht="15" hidden="1">
      <c r="A697" s="276">
        <v>46105</v>
      </c>
      <c r="B697" s="53" t="s">
        <v>2393</v>
      </c>
      <c r="C697" s="625">
        <v>81662</v>
      </c>
      <c r="D697" s="625" t="s">
        <v>2396</v>
      </c>
      <c r="E697" s="625">
        <v>120</v>
      </c>
      <c r="F697" s="625">
        <v>4010</v>
      </c>
      <c r="G697" s="625" t="s">
        <v>2401</v>
      </c>
      <c r="H697" s="625" t="s">
        <v>492</v>
      </c>
      <c r="J697" s="625">
        <v>1</v>
      </c>
      <c r="K697" s="625">
        <v>5.74</v>
      </c>
      <c r="L697" s="625">
        <v>5.74</v>
      </c>
      <c r="M697" s="53" t="s">
        <v>2175</v>
      </c>
    </row>
    <row r="698" spans="1:13" ht="15" hidden="1">
      <c r="A698" s="276">
        <v>46105</v>
      </c>
      <c r="B698" s="53" t="s">
        <v>2393</v>
      </c>
      <c r="C698" s="627">
        <v>51573</v>
      </c>
      <c r="D698" s="627" t="s">
        <v>2402</v>
      </c>
      <c r="E698" s="627">
        <v>120</v>
      </c>
      <c r="F698" s="627">
        <v>4010</v>
      </c>
      <c r="G698" s="627" t="s">
        <v>2403</v>
      </c>
      <c r="H698" s="627" t="s">
        <v>492</v>
      </c>
      <c r="J698" s="627">
        <v>1</v>
      </c>
      <c r="K698" s="627">
        <v>13.32</v>
      </c>
      <c r="L698" s="627">
        <v>13.32</v>
      </c>
      <c r="M698" s="53" t="s">
        <v>2175</v>
      </c>
    </row>
    <row r="699" spans="1:13" ht="15" hidden="1">
      <c r="A699" s="276">
        <v>46105</v>
      </c>
      <c r="B699" s="53" t="s">
        <v>2393</v>
      </c>
      <c r="C699" s="625">
        <v>51573</v>
      </c>
      <c r="D699" s="625" t="s">
        <v>2402</v>
      </c>
      <c r="E699" s="625">
        <v>130</v>
      </c>
      <c r="F699" s="625">
        <v>4010</v>
      </c>
      <c r="G699" s="625" t="s">
        <v>2404</v>
      </c>
      <c r="H699" s="625" t="s">
        <v>492</v>
      </c>
      <c r="J699" s="625">
        <v>1</v>
      </c>
      <c r="K699" s="625">
        <v>13.32</v>
      </c>
      <c r="L699" s="625">
        <v>13.32</v>
      </c>
      <c r="M699" s="53" t="s">
        <v>2175</v>
      </c>
    </row>
    <row r="700" spans="1:13" ht="15" hidden="1">
      <c r="A700" s="276">
        <v>46105</v>
      </c>
      <c r="B700" s="53" t="s">
        <v>2405</v>
      </c>
      <c r="C700" s="625">
        <v>68010</v>
      </c>
      <c r="D700" s="625" t="s">
        <v>2406</v>
      </c>
      <c r="E700" s="625">
        <v>150</v>
      </c>
      <c r="F700" s="625">
        <v>4010</v>
      </c>
      <c r="G700" s="625" t="s">
        <v>2407</v>
      </c>
      <c r="H700" s="625" t="s">
        <v>1652</v>
      </c>
      <c r="J700" s="625">
        <v>1</v>
      </c>
      <c r="K700" s="625">
        <v>6.81</v>
      </c>
      <c r="L700" s="625">
        <v>6.81</v>
      </c>
      <c r="M700" s="53" t="s">
        <v>2175</v>
      </c>
    </row>
    <row r="701" spans="1:13" ht="15" hidden="1">
      <c r="A701" s="276">
        <v>46105</v>
      </c>
      <c r="B701" s="53" t="s">
        <v>2405</v>
      </c>
      <c r="C701" s="627">
        <v>68010</v>
      </c>
      <c r="D701" s="627" t="s">
        <v>2408</v>
      </c>
      <c r="E701" s="627">
        <v>150</v>
      </c>
      <c r="F701" s="627">
        <v>4010</v>
      </c>
      <c r="G701" s="627" t="s">
        <v>1928</v>
      </c>
      <c r="H701" s="627" t="s">
        <v>492</v>
      </c>
      <c r="J701" s="627">
        <v>1</v>
      </c>
      <c r="K701" s="627">
        <v>7.31</v>
      </c>
      <c r="L701" s="627">
        <v>7.31</v>
      </c>
      <c r="M701" s="53" t="s">
        <v>2175</v>
      </c>
    </row>
    <row r="702" spans="1:13" ht="15" hidden="1">
      <c r="A702" s="276">
        <v>46105</v>
      </c>
      <c r="B702" s="53" t="s">
        <v>2405</v>
      </c>
      <c r="C702" s="625">
        <v>68010</v>
      </c>
      <c r="D702" s="625" t="s">
        <v>2353</v>
      </c>
      <c r="E702" s="625">
        <v>150</v>
      </c>
      <c r="F702" s="625">
        <v>4010</v>
      </c>
      <c r="G702" s="625" t="s">
        <v>1930</v>
      </c>
      <c r="H702" s="625" t="s">
        <v>492</v>
      </c>
      <c r="J702" s="625">
        <v>1</v>
      </c>
      <c r="K702" s="625">
        <v>6.44</v>
      </c>
      <c r="L702" s="625">
        <v>6.44</v>
      </c>
      <c r="M702" s="53" t="s">
        <v>2175</v>
      </c>
    </row>
    <row r="703" spans="1:13" ht="15" hidden="1">
      <c r="A703" s="276">
        <v>46105</v>
      </c>
      <c r="B703" s="53" t="s">
        <v>2405</v>
      </c>
      <c r="C703" s="627">
        <v>68010</v>
      </c>
      <c r="D703" s="627" t="s">
        <v>1674</v>
      </c>
      <c r="E703" s="627">
        <v>150</v>
      </c>
      <c r="F703" s="627">
        <v>4010</v>
      </c>
      <c r="G703" s="627" t="s">
        <v>2409</v>
      </c>
      <c r="H703" s="627" t="s">
        <v>492</v>
      </c>
      <c r="J703" s="627">
        <v>1</v>
      </c>
      <c r="K703" s="627">
        <v>6.81</v>
      </c>
      <c r="L703" s="627">
        <v>6.81</v>
      </c>
      <c r="M703" s="53" t="s">
        <v>2175</v>
      </c>
    </row>
    <row r="704" spans="1:13" ht="15" hidden="1">
      <c r="A704" s="276">
        <v>46105</v>
      </c>
      <c r="B704" s="53" t="s">
        <v>2405</v>
      </c>
      <c r="C704" s="625">
        <v>68010</v>
      </c>
      <c r="D704" s="625" t="s">
        <v>2410</v>
      </c>
      <c r="E704" s="625">
        <v>150</v>
      </c>
      <c r="F704" s="625">
        <v>4010</v>
      </c>
      <c r="G704" s="625" t="s">
        <v>2411</v>
      </c>
      <c r="H704" s="625" t="s">
        <v>492</v>
      </c>
      <c r="J704" s="625">
        <v>1</v>
      </c>
      <c r="K704" s="625">
        <v>6.81</v>
      </c>
      <c r="L704" s="625">
        <v>6.81</v>
      </c>
      <c r="M704" s="53" t="s">
        <v>2175</v>
      </c>
    </row>
    <row r="705" spans="1:13" ht="15" hidden="1">
      <c r="A705" s="276">
        <v>46105</v>
      </c>
      <c r="B705" s="53" t="s">
        <v>2405</v>
      </c>
      <c r="C705" s="627">
        <v>68010</v>
      </c>
      <c r="D705" s="627" t="s">
        <v>2412</v>
      </c>
      <c r="E705" s="627">
        <v>150</v>
      </c>
      <c r="F705" s="627">
        <v>4010</v>
      </c>
      <c r="G705" s="627" t="s">
        <v>2413</v>
      </c>
      <c r="H705" s="627" t="s">
        <v>492</v>
      </c>
      <c r="J705" s="627">
        <v>1</v>
      </c>
      <c r="K705" s="627">
        <v>7.63</v>
      </c>
      <c r="L705" s="627">
        <v>7.63</v>
      </c>
      <c r="M705" s="53" t="s">
        <v>2175</v>
      </c>
    </row>
    <row r="706" spans="1:13" ht="15" hidden="1">
      <c r="A706" s="276">
        <v>46105</v>
      </c>
      <c r="B706" s="53" t="s">
        <v>2405</v>
      </c>
      <c r="C706" s="625">
        <v>58661</v>
      </c>
      <c r="D706" s="625" t="s">
        <v>1648</v>
      </c>
      <c r="E706" s="625" t="s">
        <v>399</v>
      </c>
      <c r="F706" s="625">
        <v>4010</v>
      </c>
      <c r="G706" s="625" t="s">
        <v>2414</v>
      </c>
      <c r="H706" s="625" t="s">
        <v>492</v>
      </c>
      <c r="J706" s="625">
        <v>1</v>
      </c>
      <c r="K706" s="625">
        <v>10.130000000000001</v>
      </c>
      <c r="L706" s="625">
        <v>10.130000000000001</v>
      </c>
      <c r="M706" s="53" t="s">
        <v>2175</v>
      </c>
    </row>
    <row r="707" spans="1:13" ht="15" hidden="1">
      <c r="A707" s="276">
        <v>46105</v>
      </c>
      <c r="B707" s="53" t="s">
        <v>2415</v>
      </c>
      <c r="C707" s="625">
        <v>58662</v>
      </c>
      <c r="D707" s="625" t="s">
        <v>2416</v>
      </c>
      <c r="E707" s="625" t="s">
        <v>246</v>
      </c>
      <c r="F707" s="625">
        <v>4010</v>
      </c>
      <c r="G707" s="625" t="s">
        <v>1374</v>
      </c>
      <c r="H707" s="625" t="s">
        <v>492</v>
      </c>
      <c r="I707" s="1446"/>
      <c r="J707" s="625">
        <v>1</v>
      </c>
      <c r="K707" s="625">
        <v>10.43</v>
      </c>
      <c r="L707" s="625">
        <v>10.43</v>
      </c>
      <c r="M707" s="53" t="s">
        <v>2175</v>
      </c>
    </row>
    <row r="708" spans="1:13" ht="15" hidden="1">
      <c r="A708" s="276">
        <v>46105</v>
      </c>
      <c r="B708" s="53" t="s">
        <v>2415</v>
      </c>
      <c r="C708" s="627">
        <v>67501</v>
      </c>
      <c r="D708" s="627" t="s">
        <v>1400</v>
      </c>
      <c r="E708" s="627">
        <v>110</v>
      </c>
      <c r="F708" s="627">
        <v>4010</v>
      </c>
      <c r="G708" s="627" t="s">
        <v>2417</v>
      </c>
      <c r="H708" s="627" t="s">
        <v>492</v>
      </c>
      <c r="I708" s="638">
        <v>-4</v>
      </c>
      <c r="J708" s="627">
        <v>1</v>
      </c>
      <c r="K708" s="627">
        <v>8.2200000000000006</v>
      </c>
      <c r="L708" s="627">
        <v>8.2200000000000006</v>
      </c>
      <c r="M708" s="53" t="s">
        <v>2175</v>
      </c>
    </row>
    <row r="709" spans="1:13" ht="15" hidden="1">
      <c r="A709" s="276">
        <v>46105</v>
      </c>
      <c r="B709" s="53" t="s">
        <v>2415</v>
      </c>
      <c r="C709" s="625">
        <v>67501</v>
      </c>
      <c r="D709" s="625" t="s">
        <v>2418</v>
      </c>
      <c r="E709" s="625">
        <v>110</v>
      </c>
      <c r="F709" s="625">
        <v>4010</v>
      </c>
      <c r="G709" s="625" t="s">
        <v>1907</v>
      </c>
      <c r="H709" s="625" t="s">
        <v>492</v>
      </c>
      <c r="I709" s="23">
        <v>-5</v>
      </c>
      <c r="J709" s="625">
        <v>1</v>
      </c>
      <c r="K709" s="625">
        <v>7.7</v>
      </c>
      <c r="L709" s="625">
        <v>7.7</v>
      </c>
      <c r="M709" s="53" t="s">
        <v>2175</v>
      </c>
    </row>
    <row r="710" spans="1:13" ht="15" hidden="1">
      <c r="A710" s="276">
        <v>46105</v>
      </c>
      <c r="B710" s="53" t="s">
        <v>2415</v>
      </c>
      <c r="C710" s="627">
        <v>82595</v>
      </c>
      <c r="D710" s="627" t="s">
        <v>2419</v>
      </c>
      <c r="E710" s="627">
        <v>85</v>
      </c>
      <c r="F710" s="627">
        <v>4010</v>
      </c>
      <c r="G710" s="627" t="s">
        <v>2420</v>
      </c>
      <c r="H710" s="627" t="s">
        <v>492</v>
      </c>
      <c r="J710" s="627">
        <v>1</v>
      </c>
      <c r="K710" s="627">
        <v>14.94</v>
      </c>
      <c r="L710" s="627">
        <v>14.94</v>
      </c>
      <c r="M710" s="53" t="s">
        <v>2175</v>
      </c>
    </row>
    <row r="711" spans="1:13" ht="15" hidden="1">
      <c r="A711" s="276">
        <v>46105</v>
      </c>
      <c r="B711" s="53" t="s">
        <v>2415</v>
      </c>
      <c r="C711" s="625">
        <v>59956</v>
      </c>
      <c r="D711" s="625" t="s">
        <v>2421</v>
      </c>
      <c r="E711" s="625">
        <v>85</v>
      </c>
      <c r="F711" s="625">
        <v>4010</v>
      </c>
      <c r="G711" s="625" t="s">
        <v>2422</v>
      </c>
      <c r="H711" s="625" t="s">
        <v>492</v>
      </c>
      <c r="J711" s="625">
        <v>1</v>
      </c>
      <c r="K711" s="625">
        <v>10.81</v>
      </c>
      <c r="L711" s="625">
        <v>10.81</v>
      </c>
      <c r="M711" s="53" t="s">
        <v>2175</v>
      </c>
    </row>
    <row r="712" spans="1:13" ht="15" hidden="1">
      <c r="A712" s="276">
        <v>46105</v>
      </c>
      <c r="B712" s="53" t="s">
        <v>2415</v>
      </c>
      <c r="C712" s="627">
        <v>67501</v>
      </c>
      <c r="D712" s="627" t="s">
        <v>1400</v>
      </c>
      <c r="E712" s="627">
        <v>85</v>
      </c>
      <c r="F712" s="627">
        <v>4010</v>
      </c>
      <c r="G712" s="627" t="s">
        <v>2423</v>
      </c>
      <c r="H712" s="627" t="s">
        <v>492</v>
      </c>
      <c r="J712" s="627">
        <v>1</v>
      </c>
      <c r="K712" s="627">
        <v>8.14</v>
      </c>
      <c r="L712" s="627">
        <v>8.14</v>
      </c>
      <c r="M712" s="53" t="s">
        <v>2175</v>
      </c>
    </row>
    <row r="713" spans="1:13" ht="15" hidden="1">
      <c r="A713" s="276">
        <v>46105</v>
      </c>
      <c r="B713" s="53" t="s">
        <v>2415</v>
      </c>
      <c r="C713" s="625">
        <v>81351</v>
      </c>
      <c r="D713" s="625" t="s">
        <v>2424</v>
      </c>
      <c r="E713" s="625">
        <v>85</v>
      </c>
      <c r="F713" s="625">
        <v>4010</v>
      </c>
      <c r="G713" s="625" t="s">
        <v>2425</v>
      </c>
      <c r="H713" s="625" t="s">
        <v>492</v>
      </c>
      <c r="J713" s="625">
        <v>1</v>
      </c>
      <c r="K713" s="625">
        <v>12.25</v>
      </c>
      <c r="L713" s="625">
        <v>12.25</v>
      </c>
      <c r="M713" s="53" t="s">
        <v>2175</v>
      </c>
    </row>
    <row r="714" spans="1:13" ht="15" hidden="1">
      <c r="A714" s="276">
        <v>46105</v>
      </c>
      <c r="B714" s="53" t="s">
        <v>2415</v>
      </c>
      <c r="C714" s="627">
        <v>81351</v>
      </c>
      <c r="D714" s="627" t="s">
        <v>2424</v>
      </c>
      <c r="E714" s="627">
        <v>110</v>
      </c>
      <c r="F714" s="627">
        <v>4010</v>
      </c>
      <c r="G714" s="627" t="s">
        <v>2426</v>
      </c>
      <c r="H714" s="627" t="s">
        <v>492</v>
      </c>
      <c r="J714" s="627">
        <v>1</v>
      </c>
      <c r="K714" s="627">
        <v>12.39</v>
      </c>
      <c r="L714" s="627">
        <v>12.39</v>
      </c>
      <c r="M714" s="53" t="s">
        <v>2175</v>
      </c>
    </row>
    <row r="715" spans="1:13" ht="15" hidden="1">
      <c r="A715" s="276">
        <v>46105</v>
      </c>
      <c r="B715" s="53" t="s">
        <v>2415</v>
      </c>
      <c r="C715" s="625">
        <v>67501</v>
      </c>
      <c r="D715" s="625" t="s">
        <v>2418</v>
      </c>
      <c r="E715" s="625">
        <v>85</v>
      </c>
      <c r="F715" s="625">
        <v>4010</v>
      </c>
      <c r="G715" s="625" t="s">
        <v>1910</v>
      </c>
      <c r="H715" s="625" t="s">
        <v>492</v>
      </c>
      <c r="J715" s="625">
        <v>1</v>
      </c>
      <c r="K715" s="625">
        <v>7.62</v>
      </c>
      <c r="L715" s="625">
        <v>7.62</v>
      </c>
      <c r="M715" s="53" t="s">
        <v>2175</v>
      </c>
    </row>
    <row r="716" spans="1:13" ht="15" hidden="1">
      <c r="A716" s="276">
        <v>46105</v>
      </c>
      <c r="B716" s="53" t="s">
        <v>2415</v>
      </c>
      <c r="C716" s="627">
        <v>80629</v>
      </c>
      <c r="D716" s="627">
        <v>277</v>
      </c>
      <c r="E716" s="627">
        <v>110</v>
      </c>
      <c r="F716" s="627">
        <v>4010</v>
      </c>
      <c r="G716" s="627" t="s">
        <v>2427</v>
      </c>
      <c r="H716" s="627" t="s">
        <v>492</v>
      </c>
      <c r="J716" s="627">
        <v>1</v>
      </c>
      <c r="K716" s="627">
        <v>8.65</v>
      </c>
      <c r="L716" s="627">
        <v>8.65</v>
      </c>
      <c r="M716" s="53" t="s">
        <v>2175</v>
      </c>
    </row>
    <row r="717" spans="1:13" ht="15" hidden="1">
      <c r="A717" s="276">
        <v>46105</v>
      </c>
      <c r="B717" s="53" t="s">
        <v>2415</v>
      </c>
      <c r="C717" s="625">
        <v>80629</v>
      </c>
      <c r="D717" s="625">
        <v>277</v>
      </c>
      <c r="E717" s="625">
        <v>85</v>
      </c>
      <c r="F717" s="625">
        <v>4010</v>
      </c>
      <c r="G717" s="625" t="s">
        <v>1914</v>
      </c>
      <c r="H717" s="625" t="s">
        <v>492</v>
      </c>
      <c r="J717" s="625">
        <v>1</v>
      </c>
      <c r="K717" s="625">
        <v>8.52</v>
      </c>
      <c r="L717" s="625">
        <v>8.52</v>
      </c>
      <c r="M717" s="53" t="s">
        <v>2175</v>
      </c>
    </row>
    <row r="718" spans="1:13" ht="15" hidden="1">
      <c r="A718" s="276">
        <v>46105</v>
      </c>
      <c r="B718" s="53" t="s">
        <v>2415</v>
      </c>
      <c r="C718" s="627">
        <v>82595</v>
      </c>
      <c r="D718" s="627" t="s">
        <v>2419</v>
      </c>
      <c r="E718" s="627">
        <v>110</v>
      </c>
      <c r="F718" s="627">
        <v>4010</v>
      </c>
      <c r="G718" s="627" t="s">
        <v>2428</v>
      </c>
      <c r="H718" s="627" t="s">
        <v>492</v>
      </c>
      <c r="J718" s="627">
        <v>1</v>
      </c>
      <c r="K718" s="627">
        <v>15.12</v>
      </c>
      <c r="L718" s="627">
        <v>15.12</v>
      </c>
      <c r="M718" s="53" t="s">
        <v>2175</v>
      </c>
    </row>
    <row r="719" spans="1:13" ht="15" hidden="1">
      <c r="A719" s="276">
        <v>46105</v>
      </c>
      <c r="B719" s="53" t="s">
        <v>2415</v>
      </c>
      <c r="C719" s="625">
        <v>59956</v>
      </c>
      <c r="D719" s="625" t="s">
        <v>2421</v>
      </c>
      <c r="E719" s="625">
        <v>110</v>
      </c>
      <c r="F719" s="625">
        <v>4010</v>
      </c>
      <c r="G719" s="625" t="s">
        <v>1919</v>
      </c>
      <c r="H719" s="625" t="s">
        <v>492</v>
      </c>
      <c r="J719" s="625">
        <v>1</v>
      </c>
      <c r="K719" s="625">
        <v>10.96</v>
      </c>
      <c r="L719" s="625">
        <v>10.96</v>
      </c>
      <c r="M719" s="53" t="s">
        <v>2175</v>
      </c>
    </row>
    <row r="720" spans="1:13" ht="15" hidden="1">
      <c r="A720" s="276">
        <v>46105</v>
      </c>
      <c r="B720" s="53" t="s">
        <v>2415</v>
      </c>
      <c r="C720" s="627">
        <v>80504</v>
      </c>
      <c r="D720" s="627" t="s">
        <v>2429</v>
      </c>
      <c r="E720" s="700">
        <v>46149</v>
      </c>
      <c r="F720" s="627">
        <v>4010</v>
      </c>
      <c r="G720" s="627" t="s">
        <v>2430</v>
      </c>
      <c r="H720" s="627" t="s">
        <v>492</v>
      </c>
      <c r="J720" s="627">
        <v>1</v>
      </c>
      <c r="K720" s="627">
        <v>13.8</v>
      </c>
      <c r="L720" s="627">
        <v>13.8</v>
      </c>
      <c r="M720" s="53" t="s">
        <v>2175</v>
      </c>
    </row>
    <row r="721" spans="1:13" ht="15" hidden="1">
      <c r="A721" s="276">
        <v>46105</v>
      </c>
      <c r="B721" s="53" t="s">
        <v>2415</v>
      </c>
      <c r="C721" s="625">
        <v>81505</v>
      </c>
      <c r="D721" s="625" t="s">
        <v>2429</v>
      </c>
      <c r="E721" s="705">
        <v>46149</v>
      </c>
      <c r="F721" s="625">
        <v>4010</v>
      </c>
      <c r="G721" s="625" t="s">
        <v>1921</v>
      </c>
      <c r="H721" s="625" t="s">
        <v>492</v>
      </c>
      <c r="J721" s="625">
        <v>1</v>
      </c>
      <c r="K721" s="625">
        <v>13.8</v>
      </c>
      <c r="L721" s="625">
        <v>13.8</v>
      </c>
      <c r="M721" s="53" t="s">
        <v>2175</v>
      </c>
    </row>
    <row r="722" spans="1:13" ht="15" hidden="1">
      <c r="A722" s="276">
        <v>46105</v>
      </c>
      <c r="B722" s="53" t="s">
        <v>2415</v>
      </c>
      <c r="C722" s="627">
        <v>80504</v>
      </c>
      <c r="D722" s="627" t="s">
        <v>2429</v>
      </c>
      <c r="E722" s="700">
        <v>46307</v>
      </c>
      <c r="F722" s="627">
        <v>4010</v>
      </c>
      <c r="G722" s="627" t="s">
        <v>2431</v>
      </c>
      <c r="H722" s="627" t="s">
        <v>492</v>
      </c>
      <c r="J722" s="627">
        <v>1</v>
      </c>
      <c r="K722" s="627">
        <v>14.44</v>
      </c>
      <c r="L722" s="627">
        <v>14.44</v>
      </c>
      <c r="M722" s="53" t="s">
        <v>2175</v>
      </c>
    </row>
    <row r="723" spans="1:13" ht="15" hidden="1">
      <c r="A723" s="276">
        <v>46105</v>
      </c>
      <c r="B723" s="53" t="s">
        <v>2415</v>
      </c>
      <c r="C723" s="625">
        <v>81505</v>
      </c>
      <c r="D723" s="625" t="s">
        <v>2429</v>
      </c>
      <c r="E723" s="705">
        <v>46307</v>
      </c>
      <c r="F723" s="625">
        <v>4010</v>
      </c>
      <c r="G723" s="625" t="s">
        <v>1924</v>
      </c>
      <c r="H723" s="625" t="s">
        <v>492</v>
      </c>
      <c r="J723" s="625">
        <v>1</v>
      </c>
      <c r="K723" s="625">
        <v>14.44</v>
      </c>
      <c r="L723" s="625">
        <v>14.44</v>
      </c>
      <c r="M723" s="53" t="s">
        <v>2175</v>
      </c>
    </row>
    <row r="724" spans="1:13" ht="15" hidden="1">
      <c r="A724" s="276">
        <v>46105</v>
      </c>
      <c r="B724" s="53" t="s">
        <v>2432</v>
      </c>
      <c r="C724" s="625">
        <v>68177</v>
      </c>
      <c r="D724" s="625" t="s">
        <v>1376</v>
      </c>
      <c r="E724" s="625">
        <v>70</v>
      </c>
      <c r="F724" s="625">
        <v>4010</v>
      </c>
      <c r="G724" s="625" t="s">
        <v>2433</v>
      </c>
      <c r="H724" s="625" t="s">
        <v>492</v>
      </c>
      <c r="J724" s="625">
        <v>1</v>
      </c>
      <c r="K724" s="625">
        <v>4.09</v>
      </c>
      <c r="L724" s="625">
        <v>4.09</v>
      </c>
      <c r="M724" s="53" t="s">
        <v>2175</v>
      </c>
    </row>
    <row r="725" spans="1:13" ht="15" hidden="1">
      <c r="A725" s="276">
        <v>46105</v>
      </c>
      <c r="B725" s="53" t="s">
        <v>2432</v>
      </c>
      <c r="C725" s="627">
        <v>81575</v>
      </c>
      <c r="D725" s="627" t="s">
        <v>1367</v>
      </c>
      <c r="E725" s="627">
        <v>70</v>
      </c>
      <c r="F725" s="627">
        <v>4010</v>
      </c>
      <c r="G725" s="627" t="s">
        <v>2434</v>
      </c>
      <c r="H725" s="627" t="s">
        <v>492</v>
      </c>
      <c r="J725" s="627">
        <v>1</v>
      </c>
      <c r="K725" s="627">
        <v>6.64</v>
      </c>
      <c r="L725" s="627">
        <v>6.64</v>
      </c>
      <c r="M725" s="53" t="s">
        <v>2175</v>
      </c>
    </row>
    <row r="726" spans="1:13" ht="15" hidden="1">
      <c r="A726" s="276">
        <v>46105</v>
      </c>
      <c r="B726" s="53" t="s">
        <v>2432</v>
      </c>
      <c r="C726" s="625">
        <v>81428</v>
      </c>
      <c r="D726" s="625" t="s">
        <v>1592</v>
      </c>
      <c r="E726" s="625" t="s">
        <v>2435</v>
      </c>
      <c r="F726" s="625">
        <v>4010</v>
      </c>
      <c r="G726" s="625" t="s">
        <v>1372</v>
      </c>
      <c r="H726" s="625" t="s">
        <v>492</v>
      </c>
      <c r="J726" s="625">
        <v>1</v>
      </c>
      <c r="K726" s="625">
        <v>6.7</v>
      </c>
      <c r="L726" s="625">
        <v>6.7</v>
      </c>
      <c r="M726" s="53" t="s">
        <v>2175</v>
      </c>
    </row>
    <row r="727" spans="1:13" ht="15" hidden="1">
      <c r="A727" s="276">
        <v>46105</v>
      </c>
      <c r="B727" s="53" t="s">
        <v>2436</v>
      </c>
      <c r="C727" s="625">
        <v>80046</v>
      </c>
      <c r="D727" s="625" t="s">
        <v>1524</v>
      </c>
      <c r="E727" s="625" t="s">
        <v>399</v>
      </c>
      <c r="F727" s="625">
        <v>4010</v>
      </c>
      <c r="G727" s="625" t="s">
        <v>2437</v>
      </c>
      <c r="H727" s="625" t="s">
        <v>492</v>
      </c>
      <c r="J727" s="625">
        <v>1</v>
      </c>
      <c r="K727" s="625">
        <v>14.45</v>
      </c>
      <c r="L727" s="625">
        <v>14.45</v>
      </c>
      <c r="M727" s="53" t="s">
        <v>2175</v>
      </c>
    </row>
    <row r="728" spans="1:13" ht="15" hidden="1">
      <c r="A728" s="276">
        <v>46105</v>
      </c>
      <c r="B728" s="53" t="s">
        <v>2436</v>
      </c>
      <c r="C728" s="627">
        <v>83635</v>
      </c>
      <c r="D728" s="627" t="s">
        <v>2438</v>
      </c>
      <c r="E728" s="627">
        <v>140</v>
      </c>
      <c r="F728" s="627">
        <v>4010</v>
      </c>
      <c r="G728" s="627" t="s">
        <v>1903</v>
      </c>
      <c r="H728" s="627" t="s">
        <v>492</v>
      </c>
      <c r="J728" s="627">
        <v>1</v>
      </c>
      <c r="K728" s="627">
        <v>13.57</v>
      </c>
      <c r="L728" s="627">
        <v>13.57</v>
      </c>
      <c r="M728" s="53" t="s">
        <v>2175</v>
      </c>
    </row>
    <row r="729" spans="1:13" ht="15" hidden="1">
      <c r="A729" s="276">
        <v>46105</v>
      </c>
      <c r="B729" s="53" t="s">
        <v>2436</v>
      </c>
      <c r="C729" s="625">
        <v>80039</v>
      </c>
      <c r="D729" s="625" t="s">
        <v>1524</v>
      </c>
      <c r="E729" s="625" t="s">
        <v>399</v>
      </c>
      <c r="F729" s="625">
        <v>4010</v>
      </c>
      <c r="G729" s="625" t="s">
        <v>2439</v>
      </c>
      <c r="H729" s="625" t="s">
        <v>492</v>
      </c>
      <c r="J729" s="625">
        <v>1</v>
      </c>
      <c r="K729" s="625">
        <v>10.73</v>
      </c>
      <c r="L729" s="625">
        <v>10.73</v>
      </c>
      <c r="M729" s="53" t="s">
        <v>2175</v>
      </c>
    </row>
    <row r="730" spans="1:13" ht="15" hidden="1">
      <c r="A730" s="276">
        <v>46105</v>
      </c>
      <c r="B730" s="53" t="s">
        <v>2440</v>
      </c>
      <c r="C730" s="625">
        <v>83281</v>
      </c>
      <c r="D730" s="625" t="s">
        <v>2441</v>
      </c>
      <c r="E730" s="625">
        <v>110</v>
      </c>
      <c r="F730" s="625">
        <v>4010</v>
      </c>
      <c r="G730" s="625" t="s">
        <v>1341</v>
      </c>
      <c r="H730" s="625" t="s">
        <v>492</v>
      </c>
      <c r="J730" s="625">
        <v>1</v>
      </c>
      <c r="K730" s="625">
        <v>6.11</v>
      </c>
      <c r="L730" s="625">
        <v>6.11</v>
      </c>
      <c r="M730" s="53" t="s">
        <v>2175</v>
      </c>
    </row>
    <row r="731" spans="1:13" ht="15" hidden="1">
      <c r="A731" s="276">
        <v>46105</v>
      </c>
      <c r="B731" s="53" t="s">
        <v>2440</v>
      </c>
      <c r="C731" s="627">
        <v>83029</v>
      </c>
      <c r="D731" s="627" t="s">
        <v>2442</v>
      </c>
      <c r="E731" s="627">
        <v>90</v>
      </c>
      <c r="F731" s="627">
        <v>4010</v>
      </c>
      <c r="G731" s="627" t="s">
        <v>1349</v>
      </c>
      <c r="H731" s="627" t="s">
        <v>492</v>
      </c>
      <c r="J731" s="627">
        <v>1</v>
      </c>
      <c r="K731" s="627">
        <v>8.48</v>
      </c>
      <c r="L731" s="627">
        <v>8.48</v>
      </c>
      <c r="M731" s="53" t="s">
        <v>2175</v>
      </c>
    </row>
    <row r="732" spans="1:13" ht="15" hidden="1">
      <c r="A732" s="276">
        <v>46105</v>
      </c>
      <c r="B732" s="53" t="s">
        <v>2440</v>
      </c>
      <c r="C732" s="625">
        <v>81495</v>
      </c>
      <c r="D732" s="625" t="s">
        <v>1338</v>
      </c>
      <c r="E732" s="625">
        <v>110</v>
      </c>
      <c r="F732" s="625">
        <v>4010</v>
      </c>
      <c r="G732" s="625" t="s">
        <v>2443</v>
      </c>
      <c r="H732" s="625" t="s">
        <v>492</v>
      </c>
      <c r="J732" s="625">
        <v>1</v>
      </c>
      <c r="K732" s="625">
        <v>9.23</v>
      </c>
      <c r="L732" s="625">
        <v>9.23</v>
      </c>
      <c r="M732" s="53" t="s">
        <v>2175</v>
      </c>
    </row>
    <row r="733" spans="1:13" ht="15" hidden="1">
      <c r="A733" s="276">
        <v>46105</v>
      </c>
      <c r="B733" s="53" t="s">
        <v>2440</v>
      </c>
      <c r="C733" s="627">
        <v>82824</v>
      </c>
      <c r="D733" s="627" t="s">
        <v>2444</v>
      </c>
      <c r="E733" s="627">
        <v>110</v>
      </c>
      <c r="F733" s="627">
        <v>4010</v>
      </c>
      <c r="G733" s="627" t="s">
        <v>1351</v>
      </c>
      <c r="H733" s="627" t="s">
        <v>492</v>
      </c>
      <c r="J733" s="627">
        <v>1</v>
      </c>
      <c r="K733" s="627">
        <v>7.14</v>
      </c>
      <c r="L733" s="627">
        <v>7.14</v>
      </c>
      <c r="M733" s="53" t="s">
        <v>2175</v>
      </c>
    </row>
    <row r="734" spans="1:13" ht="15" hidden="1">
      <c r="A734" s="276">
        <v>46105</v>
      </c>
      <c r="B734" s="53" t="s">
        <v>2440</v>
      </c>
      <c r="C734" s="625">
        <v>82721</v>
      </c>
      <c r="D734" s="625" t="s">
        <v>1348</v>
      </c>
      <c r="E734" s="625">
        <v>120</v>
      </c>
      <c r="F734" s="625">
        <v>4010</v>
      </c>
      <c r="G734" s="625" t="s">
        <v>1353</v>
      </c>
      <c r="H734" s="625" t="s">
        <v>492</v>
      </c>
      <c r="J734" s="625">
        <v>1</v>
      </c>
      <c r="K734" s="625">
        <v>8.26</v>
      </c>
      <c r="L734" s="625">
        <v>8.26</v>
      </c>
      <c r="M734" s="53" t="s">
        <v>2175</v>
      </c>
    </row>
    <row r="735" spans="1:13" ht="15" hidden="1">
      <c r="A735" s="276">
        <v>46105</v>
      </c>
      <c r="B735" s="53" t="s">
        <v>2440</v>
      </c>
      <c r="C735" s="627">
        <v>83296</v>
      </c>
      <c r="D735" s="627">
        <v>15</v>
      </c>
      <c r="E735" s="627">
        <v>110</v>
      </c>
      <c r="F735" s="627">
        <v>4010</v>
      </c>
      <c r="G735" s="627" t="s">
        <v>1355</v>
      </c>
      <c r="H735" s="627" t="s">
        <v>492</v>
      </c>
      <c r="J735" s="627">
        <v>1</v>
      </c>
      <c r="K735" s="627">
        <v>6.75</v>
      </c>
      <c r="L735" s="627">
        <v>6.75</v>
      </c>
      <c r="M735" s="53" t="s">
        <v>2175</v>
      </c>
    </row>
    <row r="736" spans="1:13" ht="15" hidden="1">
      <c r="A736" s="276">
        <v>46105</v>
      </c>
      <c r="B736" s="53" t="s">
        <v>2440</v>
      </c>
      <c r="C736" s="625">
        <v>83296</v>
      </c>
      <c r="D736" s="625" t="s">
        <v>1367</v>
      </c>
      <c r="E736" s="625">
        <v>110</v>
      </c>
      <c r="F736" s="625">
        <v>4010</v>
      </c>
      <c r="G736" s="625" t="s">
        <v>1357</v>
      </c>
      <c r="H736" s="625" t="s">
        <v>492</v>
      </c>
      <c r="I736" s="1446"/>
      <c r="J736" s="625">
        <v>1</v>
      </c>
      <c r="K736" s="625">
        <v>6.75</v>
      </c>
      <c r="L736" s="625">
        <v>6.75</v>
      </c>
      <c r="M736" s="53" t="s">
        <v>2175</v>
      </c>
    </row>
    <row r="737" spans="1:13" ht="15" hidden="1">
      <c r="A737" s="276">
        <v>46105</v>
      </c>
      <c r="B737" s="53" t="s">
        <v>2440</v>
      </c>
      <c r="C737" s="627">
        <v>82721</v>
      </c>
      <c r="D737" s="627" t="s">
        <v>2445</v>
      </c>
      <c r="E737" s="627">
        <v>110</v>
      </c>
      <c r="F737" s="627">
        <v>4010</v>
      </c>
      <c r="G737" s="627" t="s">
        <v>1893</v>
      </c>
      <c r="H737" s="627" t="s">
        <v>492</v>
      </c>
      <c r="I737" s="638"/>
      <c r="J737" s="627">
        <v>1</v>
      </c>
      <c r="K737" s="627">
        <v>7.45</v>
      </c>
      <c r="L737" s="627">
        <v>7.45</v>
      </c>
      <c r="M737" s="53" t="s">
        <v>2175</v>
      </c>
    </row>
    <row r="738" spans="1:13" ht="15" hidden="1">
      <c r="A738" s="276">
        <v>46105</v>
      </c>
      <c r="B738" s="53" t="s">
        <v>2440</v>
      </c>
      <c r="C738" s="625">
        <v>83023</v>
      </c>
      <c r="D738" s="625" t="s">
        <v>2442</v>
      </c>
      <c r="E738" s="625">
        <v>120</v>
      </c>
      <c r="F738" s="625">
        <v>4010</v>
      </c>
      <c r="G738" s="625" t="s">
        <v>1360</v>
      </c>
      <c r="H738" s="625" t="s">
        <v>492</v>
      </c>
      <c r="I738" s="639"/>
      <c r="J738" s="625">
        <v>1</v>
      </c>
      <c r="K738" s="625">
        <v>6.95</v>
      </c>
      <c r="L738" s="625">
        <v>6.95</v>
      </c>
      <c r="M738" s="53" t="s">
        <v>2175</v>
      </c>
    </row>
    <row r="739" spans="1:13" ht="15" hidden="1">
      <c r="A739" s="276">
        <v>46105</v>
      </c>
      <c r="B739" s="53" t="s">
        <v>2440</v>
      </c>
      <c r="C739" s="627">
        <v>81495</v>
      </c>
      <c r="D739" s="627" t="s">
        <v>1338</v>
      </c>
      <c r="E739" s="627">
        <v>120</v>
      </c>
      <c r="F739" s="627">
        <v>4010</v>
      </c>
      <c r="G739" s="627" t="s">
        <v>1897</v>
      </c>
      <c r="H739" s="627" t="s">
        <v>492</v>
      </c>
      <c r="I739" s="638"/>
      <c r="J739" s="627">
        <v>1</v>
      </c>
      <c r="K739" s="627">
        <v>9.23</v>
      </c>
      <c r="L739" s="627">
        <v>9.23</v>
      </c>
      <c r="M739" s="53" t="s">
        <v>2175</v>
      </c>
    </row>
    <row r="740" spans="1:13" ht="15" hidden="1">
      <c r="A740" s="276">
        <v>46105</v>
      </c>
      <c r="B740" s="53" t="s">
        <v>2440</v>
      </c>
      <c r="C740" s="625">
        <v>83281</v>
      </c>
      <c r="D740" s="625" t="s">
        <v>2441</v>
      </c>
      <c r="E740" s="625">
        <v>120</v>
      </c>
      <c r="F740" s="625">
        <v>4010</v>
      </c>
      <c r="G740" s="625" t="s">
        <v>1362</v>
      </c>
      <c r="H740" s="625" t="s">
        <v>492</v>
      </c>
      <c r="I740" s="639"/>
      <c r="J740" s="625">
        <v>1</v>
      </c>
      <c r="K740" s="625">
        <v>6.11</v>
      </c>
      <c r="L740" s="625">
        <v>6.11</v>
      </c>
      <c r="M740" s="53" t="s">
        <v>2175</v>
      </c>
    </row>
    <row r="741" spans="1:13" ht="15" hidden="1">
      <c r="A741" s="276">
        <v>46105</v>
      </c>
      <c r="B741" s="53" t="s">
        <v>2440</v>
      </c>
      <c r="C741" s="627">
        <v>81495</v>
      </c>
      <c r="D741" s="627" t="s">
        <v>1411</v>
      </c>
      <c r="E741" s="627">
        <v>100</v>
      </c>
      <c r="F741" s="627">
        <v>4010</v>
      </c>
      <c r="G741" s="627" t="s">
        <v>1364</v>
      </c>
      <c r="H741" s="627" t="s">
        <v>492</v>
      </c>
      <c r="I741" s="638"/>
      <c r="J741" s="627">
        <v>1</v>
      </c>
      <c r="K741" s="627">
        <v>9.23</v>
      </c>
      <c r="L741" s="627">
        <v>9.23</v>
      </c>
      <c r="M741" s="53" t="s">
        <v>2175</v>
      </c>
    </row>
    <row r="742" spans="1:13" ht="15" hidden="1">
      <c r="A742" s="276">
        <v>46105</v>
      </c>
      <c r="B742" s="53" t="s">
        <v>2440</v>
      </c>
      <c r="C742" s="625">
        <v>82824</v>
      </c>
      <c r="D742" s="625" t="s">
        <v>2444</v>
      </c>
      <c r="E742" s="625">
        <v>120</v>
      </c>
      <c r="F742" s="625">
        <v>4010</v>
      </c>
      <c r="G742" s="625" t="s">
        <v>1366</v>
      </c>
      <c r="H742" s="625" t="s">
        <v>492</v>
      </c>
      <c r="I742" s="639"/>
      <c r="J742" s="625">
        <v>1</v>
      </c>
      <c r="K742" s="625">
        <v>7.14</v>
      </c>
      <c r="L742" s="625">
        <v>7.14</v>
      </c>
      <c r="M742" s="53" t="s">
        <v>2175</v>
      </c>
    </row>
    <row r="743" spans="1:13" ht="15" hidden="1">
      <c r="A743" s="276">
        <v>46105</v>
      </c>
      <c r="B743" s="53" t="s">
        <v>2440</v>
      </c>
      <c r="C743" s="627">
        <v>83023</v>
      </c>
      <c r="D743" s="627" t="s">
        <v>2442</v>
      </c>
      <c r="E743" s="627">
        <v>110</v>
      </c>
      <c r="F743" s="627">
        <v>4010</v>
      </c>
      <c r="G743" s="627" t="s">
        <v>1369</v>
      </c>
      <c r="H743" s="627" t="s">
        <v>492</v>
      </c>
      <c r="I743" s="638"/>
      <c r="J743" s="627">
        <v>1</v>
      </c>
      <c r="K743" s="627">
        <v>6.95</v>
      </c>
      <c r="L743" s="627">
        <v>6.95</v>
      </c>
      <c r="M743" s="53" t="s">
        <v>2175</v>
      </c>
    </row>
    <row r="744" spans="1:13" ht="15" hidden="1">
      <c r="A744" s="276">
        <v>46105</v>
      </c>
      <c r="B744" s="53" t="s">
        <v>2440</v>
      </c>
      <c r="C744" s="625">
        <v>83296</v>
      </c>
      <c r="D744" s="625" t="s">
        <v>1367</v>
      </c>
      <c r="E744" s="625">
        <v>120</v>
      </c>
      <c r="F744" s="625">
        <v>4010</v>
      </c>
      <c r="G744" s="625" t="s">
        <v>1902</v>
      </c>
      <c r="H744" s="625" t="s">
        <v>492</v>
      </c>
      <c r="I744" s="639"/>
      <c r="J744" s="625">
        <v>1</v>
      </c>
      <c r="K744" s="625">
        <v>6.75</v>
      </c>
      <c r="L744" s="625">
        <v>6.75</v>
      </c>
      <c r="M744" s="53" t="s">
        <v>2175</v>
      </c>
    </row>
    <row r="745" spans="1:13" ht="15" hidden="1">
      <c r="A745" s="276">
        <v>46105</v>
      </c>
      <c r="B745" s="53" t="s">
        <v>2440</v>
      </c>
      <c r="C745" s="627">
        <v>83296</v>
      </c>
      <c r="D745" s="627">
        <v>15</v>
      </c>
      <c r="E745" s="627">
        <v>120</v>
      </c>
      <c r="F745" s="627">
        <v>4010</v>
      </c>
      <c r="G745" s="627" t="s">
        <v>1370</v>
      </c>
      <c r="H745" s="627" t="s">
        <v>492</v>
      </c>
      <c r="I745" s="638"/>
      <c r="J745" s="627">
        <v>1</v>
      </c>
      <c r="K745" s="627">
        <v>6.75</v>
      </c>
      <c r="L745" s="627">
        <v>6.75</v>
      </c>
      <c r="M745" s="53" t="s">
        <v>2175</v>
      </c>
    </row>
    <row r="746" spans="1:13" ht="15" hidden="1">
      <c r="A746" s="276">
        <v>46105</v>
      </c>
      <c r="B746" s="627" t="s">
        <v>2446</v>
      </c>
      <c r="C746" s="625">
        <v>50265</v>
      </c>
      <c r="D746" s="625">
        <v>714</v>
      </c>
      <c r="E746" s="625" t="s">
        <v>1332</v>
      </c>
      <c r="F746" s="625">
        <v>4010</v>
      </c>
      <c r="G746" s="625" t="s">
        <v>2447</v>
      </c>
      <c r="H746" s="625" t="s">
        <v>492</v>
      </c>
      <c r="I746" s="639"/>
      <c r="J746" s="625">
        <v>1</v>
      </c>
      <c r="K746" s="625">
        <v>6.07</v>
      </c>
      <c r="L746" s="625">
        <v>6.07</v>
      </c>
      <c r="M746" s="53" t="s">
        <v>2175</v>
      </c>
    </row>
    <row r="747" spans="1:13" ht="15" hidden="1">
      <c r="A747" s="276">
        <v>46105</v>
      </c>
      <c r="B747" s="627" t="s">
        <v>2446</v>
      </c>
      <c r="C747" s="627">
        <v>84025</v>
      </c>
      <c r="D747" s="627" t="s">
        <v>2448</v>
      </c>
      <c r="E747" s="627">
        <v>110</v>
      </c>
      <c r="F747" s="627">
        <v>4010</v>
      </c>
      <c r="G747" s="627" t="s">
        <v>2449</v>
      </c>
      <c r="H747" s="627" t="s">
        <v>492</v>
      </c>
      <c r="I747" s="638"/>
      <c r="J747" s="627">
        <v>1</v>
      </c>
      <c r="K747" s="627">
        <v>16.79</v>
      </c>
      <c r="L747" s="627">
        <v>16.79</v>
      </c>
      <c r="M747" s="53" t="s">
        <v>2175</v>
      </c>
    </row>
    <row r="748" spans="1:13" ht="15" hidden="1">
      <c r="A748" s="276">
        <v>46105</v>
      </c>
      <c r="B748" s="627" t="s">
        <v>2446</v>
      </c>
      <c r="C748" s="625">
        <v>82261</v>
      </c>
      <c r="D748" s="625">
        <v>15</v>
      </c>
      <c r="E748" s="625">
        <v>120</v>
      </c>
      <c r="F748" s="625">
        <v>4010</v>
      </c>
      <c r="G748" s="625" t="s">
        <v>1333</v>
      </c>
      <c r="H748" s="625" t="s">
        <v>492</v>
      </c>
      <c r="I748" s="639"/>
      <c r="J748" s="625">
        <v>1</v>
      </c>
      <c r="K748" s="625">
        <v>11.83</v>
      </c>
      <c r="L748" s="625">
        <v>11.83</v>
      </c>
      <c r="M748" s="53" t="s">
        <v>2175</v>
      </c>
    </row>
    <row r="749" spans="1:13" ht="15" hidden="1">
      <c r="A749" s="276">
        <v>46105</v>
      </c>
      <c r="B749" s="627" t="s">
        <v>2446</v>
      </c>
      <c r="C749" s="627">
        <v>82400</v>
      </c>
      <c r="D749" s="627" t="s">
        <v>1419</v>
      </c>
      <c r="E749" s="627">
        <v>110</v>
      </c>
      <c r="F749" s="627">
        <v>4010</v>
      </c>
      <c r="G749" s="627" t="s">
        <v>2450</v>
      </c>
      <c r="H749" s="627" t="s">
        <v>492</v>
      </c>
      <c r="I749" s="638"/>
      <c r="J749" s="627">
        <v>1</v>
      </c>
      <c r="K749" s="627">
        <v>17.989999999999998</v>
      </c>
      <c r="L749" s="627">
        <v>17.989999999999998</v>
      </c>
      <c r="M749" s="53" t="s">
        <v>2175</v>
      </c>
    </row>
    <row r="750" spans="1:13" ht="15" hidden="1">
      <c r="A750" s="276">
        <v>46105</v>
      </c>
      <c r="B750" s="627" t="s">
        <v>2446</v>
      </c>
      <c r="C750" s="625">
        <v>82179</v>
      </c>
      <c r="D750" s="625" t="s">
        <v>1519</v>
      </c>
      <c r="E750" s="625">
        <v>120</v>
      </c>
      <c r="F750" s="625">
        <v>4010</v>
      </c>
      <c r="G750" s="625" t="s">
        <v>1335</v>
      </c>
      <c r="H750" s="625" t="s">
        <v>492</v>
      </c>
      <c r="I750" s="639"/>
      <c r="J750" s="625">
        <v>1</v>
      </c>
      <c r="K750" s="625">
        <v>24.48</v>
      </c>
      <c r="L750" s="625">
        <v>24.48</v>
      </c>
      <c r="M750" s="53" t="s">
        <v>2175</v>
      </c>
    </row>
    <row r="751" spans="1:13" ht="15" hidden="1">
      <c r="A751" s="276">
        <v>46105</v>
      </c>
      <c r="B751" s="627" t="s">
        <v>2446</v>
      </c>
      <c r="C751" s="627">
        <v>83509</v>
      </c>
      <c r="D751" s="627" t="s">
        <v>1376</v>
      </c>
      <c r="E751" s="627">
        <v>110</v>
      </c>
      <c r="F751" s="627">
        <v>4010</v>
      </c>
      <c r="G751" s="627" t="s">
        <v>2451</v>
      </c>
      <c r="H751" s="627" t="s">
        <v>492</v>
      </c>
      <c r="I751" s="638"/>
      <c r="J751" s="627">
        <v>1</v>
      </c>
      <c r="K751" s="627">
        <v>23.95</v>
      </c>
      <c r="L751" s="627">
        <v>23.95</v>
      </c>
      <c r="M751" s="53" t="s">
        <v>2175</v>
      </c>
    </row>
    <row r="752" spans="1:13" ht="15" hidden="1">
      <c r="A752" s="276">
        <v>46105</v>
      </c>
      <c r="B752" s="627" t="s">
        <v>2446</v>
      </c>
      <c r="C752" s="625">
        <v>82261</v>
      </c>
      <c r="D752" s="625" t="s">
        <v>1376</v>
      </c>
      <c r="E752" s="625">
        <v>120</v>
      </c>
      <c r="F752" s="625">
        <v>4010</v>
      </c>
      <c r="G752" s="625" t="s">
        <v>1339</v>
      </c>
      <c r="H752" s="625" t="s">
        <v>492</v>
      </c>
      <c r="I752" s="639"/>
      <c r="J752" s="625">
        <v>1</v>
      </c>
      <c r="K752" s="625">
        <v>11.83</v>
      </c>
      <c r="L752" s="625">
        <v>11.83</v>
      </c>
      <c r="M752" s="53" t="s">
        <v>2175</v>
      </c>
    </row>
    <row r="753" spans="1:13" ht="15" hidden="1">
      <c r="A753" s="276">
        <v>46105</v>
      </c>
      <c r="B753" s="627" t="s">
        <v>2446</v>
      </c>
      <c r="C753" s="627">
        <v>83207</v>
      </c>
      <c r="D753" s="627" t="s">
        <v>2424</v>
      </c>
      <c r="E753" s="627">
        <v>110</v>
      </c>
      <c r="F753" s="627">
        <v>4010</v>
      </c>
      <c r="G753" s="627" t="s">
        <v>2452</v>
      </c>
      <c r="H753" s="627" t="s">
        <v>492</v>
      </c>
      <c r="I753" s="638"/>
      <c r="J753" s="627">
        <v>1</v>
      </c>
      <c r="K753" s="627">
        <v>11.97</v>
      </c>
      <c r="L753" s="627">
        <v>11.97</v>
      </c>
      <c r="M753" s="53" t="s">
        <v>2175</v>
      </c>
    </row>
    <row r="754" spans="1:13" ht="15" hidden="1">
      <c r="A754" s="276">
        <v>46105</v>
      </c>
      <c r="B754" s="627" t="s">
        <v>2446</v>
      </c>
      <c r="C754" s="625">
        <v>83716</v>
      </c>
      <c r="D754" s="625">
        <v>15</v>
      </c>
      <c r="E754" s="625">
        <v>110</v>
      </c>
      <c r="F754" s="625">
        <v>4010</v>
      </c>
      <c r="G754" s="625" t="s">
        <v>1889</v>
      </c>
      <c r="H754" s="625" t="s">
        <v>492</v>
      </c>
      <c r="I754" s="639"/>
      <c r="J754" s="625">
        <v>1</v>
      </c>
      <c r="K754" s="625">
        <v>12.76</v>
      </c>
      <c r="L754" s="625">
        <v>12.76</v>
      </c>
      <c r="M754" s="53" t="s">
        <v>2175</v>
      </c>
    </row>
    <row r="755" spans="1:13" ht="15" hidden="1">
      <c r="A755" s="276">
        <v>46105</v>
      </c>
      <c r="B755" s="627" t="s">
        <v>2446</v>
      </c>
      <c r="C755" s="627">
        <v>82184</v>
      </c>
      <c r="D755" s="627" t="s">
        <v>1519</v>
      </c>
      <c r="E755" s="627">
        <v>100</v>
      </c>
      <c r="F755" s="627">
        <v>4010</v>
      </c>
      <c r="G755" s="627" t="s">
        <v>2453</v>
      </c>
      <c r="H755" s="627" t="s">
        <v>492</v>
      </c>
      <c r="I755" s="638"/>
      <c r="J755" s="627">
        <v>1</v>
      </c>
      <c r="K755" s="627">
        <v>11.41</v>
      </c>
      <c r="L755" s="627">
        <v>11.41</v>
      </c>
      <c r="M755" s="53" t="s">
        <v>2175</v>
      </c>
    </row>
    <row r="756" spans="1:13" ht="15" hidden="1">
      <c r="A756" s="276">
        <v>46105</v>
      </c>
      <c r="B756" s="625" t="s">
        <v>2454</v>
      </c>
      <c r="C756" s="625">
        <v>82331</v>
      </c>
      <c r="D756" s="625" t="s">
        <v>2455</v>
      </c>
      <c r="E756" s="625">
        <v>150</v>
      </c>
      <c r="F756" s="625">
        <v>4010</v>
      </c>
      <c r="G756" s="625" t="s">
        <v>1322</v>
      </c>
      <c r="H756" s="625" t="s">
        <v>492</v>
      </c>
      <c r="I756" s="638"/>
      <c r="J756" s="625">
        <v>1</v>
      </c>
      <c r="K756" s="625">
        <v>10.8</v>
      </c>
      <c r="L756" s="625">
        <v>10.8</v>
      </c>
      <c r="M756" s="53" t="s">
        <v>2175</v>
      </c>
    </row>
    <row r="757" spans="1:13" ht="15" hidden="1">
      <c r="A757" s="276">
        <v>46105</v>
      </c>
      <c r="B757" s="625" t="s">
        <v>2454</v>
      </c>
      <c r="C757" s="627">
        <v>67099</v>
      </c>
      <c r="D757" s="627" t="s">
        <v>2262</v>
      </c>
      <c r="E757" s="627" t="s">
        <v>2456</v>
      </c>
      <c r="F757" s="627">
        <v>4010</v>
      </c>
      <c r="G757" s="627" t="s">
        <v>2457</v>
      </c>
      <c r="H757" s="627" t="s">
        <v>492</v>
      </c>
      <c r="I757" s="639"/>
      <c r="J757" s="627">
        <v>1</v>
      </c>
      <c r="K757" s="627">
        <v>2.68</v>
      </c>
      <c r="L757" s="627">
        <v>2.68</v>
      </c>
      <c r="M757" s="53" t="s">
        <v>2175</v>
      </c>
    </row>
    <row r="758" spans="1:13" ht="15" hidden="1">
      <c r="A758" s="276">
        <v>46105</v>
      </c>
      <c r="B758" s="625" t="s">
        <v>2454</v>
      </c>
      <c r="C758" s="625">
        <v>67099</v>
      </c>
      <c r="D758" s="625" t="s">
        <v>2262</v>
      </c>
      <c r="E758" s="625" t="s">
        <v>2458</v>
      </c>
      <c r="F758" s="625">
        <v>4010</v>
      </c>
      <c r="G758" s="625" t="s">
        <v>1330</v>
      </c>
      <c r="H758" s="625" t="s">
        <v>492</v>
      </c>
      <c r="I758" s="638"/>
      <c r="J758" s="625">
        <v>1</v>
      </c>
      <c r="K758" s="625">
        <v>2.68</v>
      </c>
      <c r="L758" s="625">
        <v>2.68</v>
      </c>
      <c r="M758" s="53" t="s">
        <v>2175</v>
      </c>
    </row>
    <row r="759" spans="1:13" ht="15" hidden="1">
      <c r="A759" s="276">
        <v>46105</v>
      </c>
      <c r="B759" s="625" t="s">
        <v>2454</v>
      </c>
      <c r="C759" s="627">
        <v>59852</v>
      </c>
      <c r="D759" s="627" t="s">
        <v>2459</v>
      </c>
      <c r="E759" s="627">
        <v>130</v>
      </c>
      <c r="F759" s="627">
        <v>4010</v>
      </c>
      <c r="G759" s="627" t="s">
        <v>1888</v>
      </c>
      <c r="H759" s="627" t="s">
        <v>492</v>
      </c>
      <c r="I759" s="639"/>
      <c r="J759" s="627">
        <v>1</v>
      </c>
      <c r="K759" s="627">
        <v>10.52</v>
      </c>
      <c r="L759" s="627">
        <v>10.52</v>
      </c>
      <c r="M759" s="53" t="s">
        <v>2175</v>
      </c>
    </row>
    <row r="760" spans="1:13" ht="15" hidden="1">
      <c r="A760" s="276">
        <v>46105</v>
      </c>
      <c r="B760" s="625" t="s">
        <v>2460</v>
      </c>
      <c r="C760" s="625">
        <v>67447</v>
      </c>
      <c r="D760" s="625" t="s">
        <v>2461</v>
      </c>
      <c r="E760" s="625">
        <v>70</v>
      </c>
      <c r="F760" s="625">
        <v>4010</v>
      </c>
      <c r="G760" s="625" t="s">
        <v>1320</v>
      </c>
      <c r="H760" s="625" t="s">
        <v>492</v>
      </c>
      <c r="I760" s="638"/>
      <c r="J760" s="625">
        <v>1</v>
      </c>
      <c r="K760" s="625">
        <v>7.18</v>
      </c>
      <c r="L760" s="625">
        <v>7.18</v>
      </c>
      <c r="M760" s="53" t="s">
        <v>2175</v>
      </c>
    </row>
    <row r="761" spans="1:13" ht="15" hidden="1">
      <c r="A761" s="276">
        <v>46105</v>
      </c>
      <c r="B761" s="625" t="s">
        <v>2460</v>
      </c>
      <c r="C761" s="627">
        <v>67550</v>
      </c>
      <c r="D761" s="627" t="s">
        <v>2462</v>
      </c>
      <c r="E761" s="627">
        <v>70</v>
      </c>
      <c r="F761" s="627">
        <v>4010</v>
      </c>
      <c r="G761" s="627" t="s">
        <v>2463</v>
      </c>
      <c r="H761" s="627" t="s">
        <v>492</v>
      </c>
      <c r="I761" s="639"/>
      <c r="J761" s="627">
        <v>1</v>
      </c>
      <c r="K761" s="627">
        <v>5.86</v>
      </c>
      <c r="L761" s="627">
        <v>5.86</v>
      </c>
      <c r="M761" s="53" t="s">
        <v>2175</v>
      </c>
    </row>
    <row r="762" spans="1:13" ht="15" hidden="1">
      <c r="A762" s="276">
        <v>46105</v>
      </c>
      <c r="B762" s="625" t="s">
        <v>2464</v>
      </c>
      <c r="C762" s="625">
        <v>82721</v>
      </c>
      <c r="D762" s="625" t="s">
        <v>2445</v>
      </c>
      <c r="E762" s="625">
        <v>120</v>
      </c>
      <c r="F762" s="625">
        <v>4010</v>
      </c>
      <c r="G762" s="625" t="s">
        <v>1465</v>
      </c>
      <c r="H762" s="625" t="s">
        <v>492</v>
      </c>
      <c r="I762" s="638"/>
      <c r="J762" s="625">
        <v>1</v>
      </c>
      <c r="K762" s="625">
        <v>7.45</v>
      </c>
      <c r="L762" s="625">
        <v>7.45</v>
      </c>
      <c r="M762" s="53" t="s">
        <v>2175</v>
      </c>
    </row>
    <row r="763" spans="1:13" ht="15" hidden="1">
      <c r="A763" s="276">
        <v>46105</v>
      </c>
      <c r="B763" s="625" t="s">
        <v>2464</v>
      </c>
      <c r="C763" s="627">
        <v>82721</v>
      </c>
      <c r="D763" s="627" t="s">
        <v>2465</v>
      </c>
      <c r="E763" s="627">
        <v>120</v>
      </c>
      <c r="F763" s="627">
        <v>4010</v>
      </c>
      <c r="G763" s="627" t="s">
        <v>2466</v>
      </c>
      <c r="H763" s="627" t="s">
        <v>492</v>
      </c>
      <c r="I763" s="639"/>
      <c r="J763" s="627">
        <v>1</v>
      </c>
      <c r="K763" s="627">
        <v>7.45</v>
      </c>
      <c r="L763" s="627">
        <v>7.45</v>
      </c>
      <c r="M763" s="53" t="s">
        <v>2175</v>
      </c>
    </row>
    <row r="764" spans="1:13" ht="15" hidden="1">
      <c r="A764" s="276">
        <v>46105</v>
      </c>
      <c r="B764" s="625" t="s">
        <v>2464</v>
      </c>
      <c r="C764" s="625">
        <v>82718</v>
      </c>
      <c r="D764" s="625" t="s">
        <v>1348</v>
      </c>
      <c r="E764" s="625">
        <v>120</v>
      </c>
      <c r="F764" s="625">
        <v>4010</v>
      </c>
      <c r="G764" s="625" t="s">
        <v>2467</v>
      </c>
      <c r="H764" s="625" t="s">
        <v>492</v>
      </c>
      <c r="I764" s="638"/>
      <c r="J764" s="625">
        <v>1</v>
      </c>
      <c r="K764" s="625">
        <v>13.18</v>
      </c>
      <c r="L764" s="625">
        <v>13.18</v>
      </c>
      <c r="M764" s="53" t="s">
        <v>2175</v>
      </c>
    </row>
    <row r="765" spans="1:13" ht="15" hidden="1">
      <c r="A765" s="276">
        <v>46105</v>
      </c>
      <c r="B765" s="625" t="s">
        <v>2464</v>
      </c>
      <c r="C765" s="627">
        <v>82790</v>
      </c>
      <c r="D765" s="627" t="s">
        <v>2391</v>
      </c>
      <c r="E765" s="627">
        <v>100</v>
      </c>
      <c r="F765" s="627">
        <v>4010</v>
      </c>
      <c r="G765" s="627" t="s">
        <v>2468</v>
      </c>
      <c r="H765" s="627" t="s">
        <v>492</v>
      </c>
      <c r="I765" s="639"/>
      <c r="J765" s="627">
        <v>1</v>
      </c>
      <c r="K765" s="627">
        <v>9.43</v>
      </c>
      <c r="L765" s="627">
        <v>9.43</v>
      </c>
      <c r="M765" s="53" t="s">
        <v>2175</v>
      </c>
    </row>
    <row r="766" spans="1:13" ht="15" hidden="1">
      <c r="A766" s="276">
        <v>46105</v>
      </c>
      <c r="B766" s="625" t="s">
        <v>2464</v>
      </c>
      <c r="C766" s="625">
        <v>82790</v>
      </c>
      <c r="D766" s="625" t="s">
        <v>1327</v>
      </c>
      <c r="E766" s="625">
        <v>100</v>
      </c>
      <c r="F766" s="625">
        <v>4010</v>
      </c>
      <c r="G766" s="625" t="s">
        <v>2469</v>
      </c>
      <c r="H766" s="625" t="s">
        <v>492</v>
      </c>
      <c r="I766" s="638"/>
      <c r="J766" s="625">
        <v>1</v>
      </c>
      <c r="K766" s="625">
        <v>9.43</v>
      </c>
      <c r="L766" s="625">
        <v>9.43</v>
      </c>
      <c r="M766" s="53" t="s">
        <v>2175</v>
      </c>
    </row>
    <row r="767" spans="1:13" ht="15" hidden="1">
      <c r="A767" s="276">
        <v>46105</v>
      </c>
      <c r="B767" s="625" t="s">
        <v>2464</v>
      </c>
      <c r="C767" s="627">
        <v>82788</v>
      </c>
      <c r="D767" s="627" t="s">
        <v>2470</v>
      </c>
      <c r="E767" s="627">
        <v>100</v>
      </c>
      <c r="F767" s="627">
        <v>4010</v>
      </c>
      <c r="G767" s="627" t="s">
        <v>2471</v>
      </c>
      <c r="H767" s="627" t="s">
        <v>492</v>
      </c>
      <c r="I767" s="639"/>
      <c r="J767" s="627">
        <v>1</v>
      </c>
      <c r="K767" s="627">
        <v>8.48</v>
      </c>
      <c r="L767" s="627">
        <v>8.48</v>
      </c>
      <c r="M767" s="53" t="s">
        <v>2175</v>
      </c>
    </row>
    <row r="768" spans="1:13" ht="15" hidden="1">
      <c r="A768" s="276">
        <v>46105</v>
      </c>
      <c r="B768" s="625" t="s">
        <v>2464</v>
      </c>
      <c r="C768" s="625">
        <v>82721</v>
      </c>
      <c r="D768" s="625" t="s">
        <v>2376</v>
      </c>
      <c r="E768" s="625">
        <v>120</v>
      </c>
      <c r="F768" s="625">
        <v>4010</v>
      </c>
      <c r="G768" s="625" t="s">
        <v>2472</v>
      </c>
      <c r="H768" s="625" t="s">
        <v>492</v>
      </c>
      <c r="I768" s="638"/>
      <c r="J768" s="625">
        <v>1</v>
      </c>
      <c r="K768" s="625">
        <v>7.45</v>
      </c>
      <c r="L768" s="625">
        <v>7.45</v>
      </c>
      <c r="M768" s="53" t="s">
        <v>2175</v>
      </c>
    </row>
    <row r="769" spans="1:13" ht="15" hidden="1">
      <c r="A769" s="276">
        <v>46105</v>
      </c>
      <c r="B769" s="625" t="s">
        <v>2464</v>
      </c>
      <c r="C769" s="627">
        <v>82721</v>
      </c>
      <c r="D769" s="627" t="s">
        <v>2473</v>
      </c>
      <c r="E769" s="627">
        <v>120</v>
      </c>
      <c r="F769" s="627">
        <v>4010</v>
      </c>
      <c r="G769" s="627" t="s">
        <v>2474</v>
      </c>
      <c r="H769" s="627" t="s">
        <v>492</v>
      </c>
      <c r="I769" s="639"/>
      <c r="J769" s="627">
        <v>1</v>
      </c>
      <c r="K769" s="627">
        <v>7.45</v>
      </c>
      <c r="L769" s="627">
        <v>7.45</v>
      </c>
      <c r="M769" s="53" t="s">
        <v>2175</v>
      </c>
    </row>
    <row r="770" spans="1:13" ht="15" hidden="1">
      <c r="A770" s="276">
        <v>46105</v>
      </c>
      <c r="B770" s="625" t="s">
        <v>2464</v>
      </c>
      <c r="C770" s="625">
        <v>82788</v>
      </c>
      <c r="D770" s="625" t="s">
        <v>2475</v>
      </c>
      <c r="E770" s="625">
        <v>100</v>
      </c>
      <c r="F770" s="625">
        <v>4010</v>
      </c>
      <c r="G770" s="625" t="s">
        <v>1316</v>
      </c>
      <c r="H770" s="625" t="s">
        <v>492</v>
      </c>
      <c r="I770" s="638"/>
      <c r="J770" s="625">
        <v>1</v>
      </c>
      <c r="K770" s="625">
        <v>6.07</v>
      </c>
      <c r="L770" s="625">
        <v>6.07</v>
      </c>
      <c r="M770" s="53" t="s">
        <v>2175</v>
      </c>
    </row>
    <row r="771" spans="1:13" ht="15" hidden="1">
      <c r="A771" s="276">
        <v>46105</v>
      </c>
      <c r="B771" s="627" t="s">
        <v>2476</v>
      </c>
      <c r="C771" s="625">
        <v>82558</v>
      </c>
      <c r="D771" s="625" t="s">
        <v>2477</v>
      </c>
      <c r="E771" s="625">
        <v>75</v>
      </c>
      <c r="F771" s="625">
        <v>4010</v>
      </c>
      <c r="G771" s="625" t="s">
        <v>1458</v>
      </c>
      <c r="H771" s="625" t="s">
        <v>492</v>
      </c>
      <c r="I771" s="639"/>
      <c r="J771" s="625">
        <v>1</v>
      </c>
      <c r="K771" s="625">
        <v>7.33</v>
      </c>
      <c r="L771" s="625">
        <v>7.33</v>
      </c>
      <c r="M771" s="53" t="s">
        <v>2175</v>
      </c>
    </row>
    <row r="772" spans="1:13" ht="15" hidden="1">
      <c r="A772" s="276">
        <v>46105</v>
      </c>
      <c r="B772" s="627" t="s">
        <v>2476</v>
      </c>
      <c r="C772" s="627">
        <v>82822</v>
      </c>
      <c r="D772" s="627" t="s">
        <v>2478</v>
      </c>
      <c r="E772" s="627">
        <v>75</v>
      </c>
      <c r="F772" s="627">
        <v>4010</v>
      </c>
      <c r="G772" s="627" t="s">
        <v>1462</v>
      </c>
      <c r="H772" s="627" t="s">
        <v>492</v>
      </c>
      <c r="I772" s="638"/>
      <c r="J772" s="627">
        <v>1</v>
      </c>
      <c r="K772" s="627">
        <v>8.02</v>
      </c>
      <c r="L772" s="627">
        <v>8.02</v>
      </c>
      <c r="M772" s="53" t="s">
        <v>2175</v>
      </c>
    </row>
    <row r="773" spans="1:13" ht="15" hidden="1">
      <c r="A773" s="276">
        <v>46105</v>
      </c>
      <c r="B773" s="627" t="s">
        <v>2476</v>
      </c>
      <c r="C773" s="625">
        <v>81315</v>
      </c>
      <c r="D773" s="625" t="s">
        <v>2479</v>
      </c>
      <c r="E773" s="625">
        <v>75</v>
      </c>
      <c r="F773" s="625">
        <v>4010</v>
      </c>
      <c r="G773" s="625" t="s">
        <v>2480</v>
      </c>
      <c r="H773" s="625" t="s">
        <v>492</v>
      </c>
      <c r="I773" s="639"/>
      <c r="J773" s="625">
        <v>1</v>
      </c>
      <c r="K773" s="625">
        <v>5.53</v>
      </c>
      <c r="L773" s="625">
        <v>5.53</v>
      </c>
      <c r="M773" s="53" t="s">
        <v>2175</v>
      </c>
    </row>
    <row r="774" spans="1:13" ht="15" hidden="1">
      <c r="A774" s="276">
        <v>46105</v>
      </c>
      <c r="B774" s="627" t="s">
        <v>2476</v>
      </c>
      <c r="C774" s="627">
        <v>82708</v>
      </c>
      <c r="D774" s="627" t="s">
        <v>2481</v>
      </c>
      <c r="E774" s="627">
        <v>75</v>
      </c>
      <c r="F774" s="627">
        <v>4010</v>
      </c>
      <c r="G774" s="627" t="s">
        <v>1463</v>
      </c>
      <c r="H774" s="627" t="s">
        <v>492</v>
      </c>
      <c r="I774" s="638"/>
      <c r="J774" s="627">
        <v>1</v>
      </c>
      <c r="K774" s="627">
        <v>8.2899999999999991</v>
      </c>
      <c r="L774" s="627">
        <v>8.2899999999999991</v>
      </c>
      <c r="M774" s="53" t="s">
        <v>2175</v>
      </c>
    </row>
    <row r="775" spans="1:13" ht="15" hidden="1">
      <c r="A775" s="276">
        <v>46105</v>
      </c>
      <c r="B775" s="627" t="s">
        <v>2482</v>
      </c>
      <c r="C775" s="625">
        <v>81339</v>
      </c>
      <c r="D775" s="625" t="s">
        <v>2483</v>
      </c>
      <c r="E775" s="625">
        <v>90</v>
      </c>
      <c r="F775" s="625">
        <v>4010</v>
      </c>
      <c r="G775" s="625" t="s">
        <v>2484</v>
      </c>
      <c r="H775" s="625" t="s">
        <v>492</v>
      </c>
      <c r="I775" s="639"/>
      <c r="J775" s="625">
        <v>1</v>
      </c>
      <c r="K775" s="625">
        <v>6.49</v>
      </c>
      <c r="L775" s="625">
        <v>6.49</v>
      </c>
      <c r="M775" s="53" t="s">
        <v>2175</v>
      </c>
    </row>
    <row r="776" spans="1:13" ht="15" hidden="1">
      <c r="A776" s="276">
        <v>46105</v>
      </c>
      <c r="B776" s="627" t="s">
        <v>2482</v>
      </c>
      <c r="C776" s="627">
        <v>81339</v>
      </c>
      <c r="D776" s="627" t="s">
        <v>2483</v>
      </c>
      <c r="E776" s="627">
        <v>140</v>
      </c>
      <c r="F776" s="627">
        <v>4010</v>
      </c>
      <c r="G776" s="627" t="s">
        <v>1451</v>
      </c>
      <c r="H776" s="627" t="s">
        <v>492</v>
      </c>
      <c r="I776" s="638"/>
      <c r="J776" s="627">
        <v>1</v>
      </c>
      <c r="K776" s="627">
        <v>6.49</v>
      </c>
      <c r="L776" s="627">
        <v>6.49</v>
      </c>
      <c r="M776" s="53" t="s">
        <v>2175</v>
      </c>
    </row>
    <row r="777" spans="1:13" ht="15" hidden="1">
      <c r="A777" s="276">
        <v>46105</v>
      </c>
      <c r="B777" s="627" t="s">
        <v>2482</v>
      </c>
      <c r="C777" s="625">
        <v>81339</v>
      </c>
      <c r="D777" s="625" t="s">
        <v>2483</v>
      </c>
      <c r="E777" s="625">
        <v>120</v>
      </c>
      <c r="F777" s="625">
        <v>4010</v>
      </c>
      <c r="G777" s="625" t="s">
        <v>1453</v>
      </c>
      <c r="H777" s="625" t="s">
        <v>492</v>
      </c>
      <c r="I777" s="639"/>
      <c r="J777" s="625">
        <v>1</v>
      </c>
      <c r="K777" s="625">
        <v>6.49</v>
      </c>
      <c r="L777" s="625">
        <v>6.49</v>
      </c>
      <c r="M777" s="53" t="s">
        <v>2175</v>
      </c>
    </row>
    <row r="778" spans="1:13" ht="15" hidden="1">
      <c r="A778" s="276">
        <v>46105</v>
      </c>
      <c r="B778" s="627" t="s">
        <v>2482</v>
      </c>
      <c r="C778" s="627">
        <v>81339</v>
      </c>
      <c r="D778" s="627" t="s">
        <v>2483</v>
      </c>
      <c r="E778" s="627">
        <v>100</v>
      </c>
      <c r="F778" s="627">
        <v>4010</v>
      </c>
      <c r="G778" s="627" t="s">
        <v>1455</v>
      </c>
      <c r="H778" s="627" t="s">
        <v>492</v>
      </c>
      <c r="I778" s="638"/>
      <c r="J778" s="627">
        <v>1</v>
      </c>
      <c r="K778" s="627">
        <v>6.49</v>
      </c>
      <c r="L778" s="627">
        <v>6.49</v>
      </c>
      <c r="M778" s="53" t="s">
        <v>2175</v>
      </c>
    </row>
    <row r="779" spans="1:13" ht="15" hidden="1">
      <c r="A779" s="276">
        <v>46105</v>
      </c>
      <c r="B779" s="627" t="s">
        <v>2482</v>
      </c>
      <c r="C779" s="625">
        <v>81339</v>
      </c>
      <c r="D779" s="625" t="s">
        <v>2483</v>
      </c>
      <c r="E779" s="625">
        <v>110</v>
      </c>
      <c r="F779" s="625">
        <v>4010</v>
      </c>
      <c r="G779" s="625" t="s">
        <v>1456</v>
      </c>
      <c r="H779" s="625" t="s">
        <v>492</v>
      </c>
      <c r="I779" s="639"/>
      <c r="J779" s="625">
        <v>2</v>
      </c>
      <c r="K779" s="625">
        <v>6.49</v>
      </c>
      <c r="L779" s="625">
        <v>12.98</v>
      </c>
      <c r="M779" s="53" t="s">
        <v>2175</v>
      </c>
    </row>
    <row r="780" spans="1:13" ht="15" hidden="1">
      <c r="A780" s="276">
        <v>46105</v>
      </c>
      <c r="B780" s="625" t="s">
        <v>2485</v>
      </c>
      <c r="C780" s="625">
        <v>58660</v>
      </c>
      <c r="D780" s="625" t="s">
        <v>2486</v>
      </c>
      <c r="E780" s="625" t="s">
        <v>246</v>
      </c>
      <c r="F780" s="625">
        <v>4010</v>
      </c>
      <c r="G780" s="625" t="s">
        <v>1450</v>
      </c>
      <c r="H780" s="625" t="s">
        <v>492</v>
      </c>
      <c r="I780" s="638"/>
      <c r="J780" s="625">
        <v>1</v>
      </c>
      <c r="K780" s="625">
        <v>8.85</v>
      </c>
      <c r="L780" s="625">
        <v>8.85</v>
      </c>
      <c r="M780" s="53" t="s">
        <v>2175</v>
      </c>
    </row>
    <row r="781" spans="1:13" ht="15" hidden="1">
      <c r="A781" s="276">
        <v>46105</v>
      </c>
      <c r="B781" s="625" t="s">
        <v>2485</v>
      </c>
      <c r="C781" s="627">
        <v>65249</v>
      </c>
      <c r="D781" s="627" t="s">
        <v>2487</v>
      </c>
      <c r="E781" s="627" t="s">
        <v>246</v>
      </c>
      <c r="F781" s="627">
        <v>4010</v>
      </c>
      <c r="G781" s="627" t="s">
        <v>2488</v>
      </c>
      <c r="H781" s="627" t="s">
        <v>492</v>
      </c>
      <c r="I781" s="639"/>
      <c r="J781" s="627">
        <v>1</v>
      </c>
      <c r="K781" s="627">
        <v>16.399999999999999</v>
      </c>
      <c r="L781" s="627">
        <v>16.399999999999999</v>
      </c>
      <c r="M781" s="53" t="s">
        <v>2175</v>
      </c>
    </row>
    <row r="782" spans="1:13" ht="15" hidden="1">
      <c r="A782" s="276">
        <v>46105</v>
      </c>
      <c r="B782" s="625" t="s">
        <v>2489</v>
      </c>
      <c r="C782" s="625">
        <v>66994</v>
      </c>
      <c r="D782" s="625" t="s">
        <v>2202</v>
      </c>
      <c r="E782" s="625" t="s">
        <v>1526</v>
      </c>
      <c r="F782" s="625">
        <v>4010</v>
      </c>
      <c r="G782" s="625" t="s">
        <v>1445</v>
      </c>
      <c r="H782" s="625" t="s">
        <v>492</v>
      </c>
      <c r="I782" s="638"/>
      <c r="J782" s="625">
        <v>1</v>
      </c>
      <c r="K782" s="625">
        <v>9.31</v>
      </c>
      <c r="L782" s="625">
        <v>9.31</v>
      </c>
      <c r="M782" s="53" t="s">
        <v>2175</v>
      </c>
    </row>
    <row r="783" spans="1:13" ht="15" hidden="1">
      <c r="A783" s="276">
        <v>46105</v>
      </c>
      <c r="B783" s="625" t="s">
        <v>2489</v>
      </c>
      <c r="C783" s="627">
        <v>66994</v>
      </c>
      <c r="D783" s="627" t="s">
        <v>2202</v>
      </c>
      <c r="E783" s="627" t="s">
        <v>246</v>
      </c>
      <c r="F783" s="627">
        <v>4010</v>
      </c>
      <c r="G783" s="627" t="s">
        <v>1446</v>
      </c>
      <c r="H783" s="627" t="s">
        <v>492</v>
      </c>
      <c r="I783" s="639"/>
      <c r="J783" s="627">
        <v>1</v>
      </c>
      <c r="K783" s="627">
        <v>9.31</v>
      </c>
      <c r="L783" s="627">
        <v>9.31</v>
      </c>
      <c r="M783" s="53" t="s">
        <v>2175</v>
      </c>
    </row>
    <row r="784" spans="1:13" ht="15" hidden="1">
      <c r="A784" s="276">
        <v>46105</v>
      </c>
      <c r="B784" s="625" t="s">
        <v>2489</v>
      </c>
      <c r="C784" s="625">
        <v>59845</v>
      </c>
      <c r="D784" s="625" t="s">
        <v>2202</v>
      </c>
      <c r="E784" s="625" t="s">
        <v>1526</v>
      </c>
      <c r="F784" s="625">
        <v>4010</v>
      </c>
      <c r="G784" s="625" t="s">
        <v>2490</v>
      </c>
      <c r="H784" s="625" t="s">
        <v>492</v>
      </c>
      <c r="I784" s="638"/>
      <c r="J784" s="625">
        <v>1</v>
      </c>
      <c r="K784" s="625">
        <v>8.76</v>
      </c>
      <c r="L784" s="625">
        <v>8.76</v>
      </c>
      <c r="M784" s="53" t="s">
        <v>2175</v>
      </c>
    </row>
    <row r="785" spans="1:14" ht="15" hidden="1">
      <c r="A785" s="276">
        <v>46105</v>
      </c>
      <c r="B785" s="625" t="s">
        <v>2489</v>
      </c>
      <c r="C785" s="627">
        <v>59845</v>
      </c>
      <c r="D785" s="627" t="s">
        <v>2202</v>
      </c>
      <c r="E785" s="627" t="s">
        <v>246</v>
      </c>
      <c r="F785" s="627">
        <v>4010</v>
      </c>
      <c r="G785" s="627" t="s">
        <v>1448</v>
      </c>
      <c r="H785" s="627" t="s">
        <v>492</v>
      </c>
      <c r="I785" s="639"/>
      <c r="J785" s="627">
        <v>1</v>
      </c>
      <c r="K785" s="627">
        <v>8.76</v>
      </c>
      <c r="L785" s="627">
        <v>8.76</v>
      </c>
      <c r="M785" s="53" t="s">
        <v>2175</v>
      </c>
    </row>
    <row r="786" spans="1:14" ht="15" hidden="1">
      <c r="A786" s="276">
        <v>46105</v>
      </c>
      <c r="B786" s="625" t="s">
        <v>2489</v>
      </c>
      <c r="C786" s="625">
        <v>59845</v>
      </c>
      <c r="D786" s="625" t="s">
        <v>2202</v>
      </c>
      <c r="E786" s="625" t="s">
        <v>399</v>
      </c>
      <c r="F786" s="625">
        <v>4010</v>
      </c>
      <c r="G786" s="625" t="s">
        <v>2491</v>
      </c>
      <c r="H786" s="625" t="s">
        <v>492</v>
      </c>
      <c r="I786" s="638"/>
      <c r="J786" s="625">
        <v>2</v>
      </c>
      <c r="K786" s="625">
        <v>8.76</v>
      </c>
      <c r="L786" s="625">
        <v>17.52</v>
      </c>
      <c r="M786" s="53" t="s">
        <v>2175</v>
      </c>
    </row>
    <row r="787" spans="1:14" ht="15" hidden="1">
      <c r="A787" s="276">
        <v>46105</v>
      </c>
      <c r="B787" s="625" t="s">
        <v>2489</v>
      </c>
      <c r="C787" s="627">
        <v>66994</v>
      </c>
      <c r="D787" s="627" t="s">
        <v>2202</v>
      </c>
      <c r="E787" s="627" t="s">
        <v>399</v>
      </c>
      <c r="F787" s="627">
        <v>4010</v>
      </c>
      <c r="G787" s="627" t="s">
        <v>2492</v>
      </c>
      <c r="H787" s="627" t="s">
        <v>492</v>
      </c>
      <c r="I787" s="638"/>
      <c r="J787" s="627">
        <v>2</v>
      </c>
      <c r="K787" s="627">
        <v>9.31</v>
      </c>
      <c r="L787" s="627">
        <v>18.62</v>
      </c>
      <c r="M787" s="53" t="s">
        <v>2175</v>
      </c>
    </row>
    <row r="788" spans="1:14" ht="15" hidden="1">
      <c r="A788" s="276">
        <v>46105</v>
      </c>
      <c r="B788" s="625" t="s">
        <v>2493</v>
      </c>
      <c r="C788" s="625">
        <v>82616</v>
      </c>
      <c r="D788" s="625" t="s">
        <v>1376</v>
      </c>
      <c r="E788" s="625">
        <v>85</v>
      </c>
      <c r="F788" s="625">
        <v>4010</v>
      </c>
      <c r="G788" s="625" t="s">
        <v>1439</v>
      </c>
      <c r="H788" s="625" t="s">
        <v>492</v>
      </c>
      <c r="I788" s="638"/>
      <c r="J788" s="625">
        <v>1</v>
      </c>
      <c r="K788" s="625">
        <v>14.15</v>
      </c>
      <c r="L788" s="625">
        <v>14.15</v>
      </c>
      <c r="M788" s="53" t="s">
        <v>2175</v>
      </c>
    </row>
    <row r="789" spans="1:14" ht="15" hidden="1">
      <c r="A789" s="276">
        <v>46105</v>
      </c>
      <c r="B789" s="625" t="s">
        <v>2493</v>
      </c>
      <c r="C789" s="627">
        <v>82948</v>
      </c>
      <c r="D789" s="627">
        <v>461</v>
      </c>
      <c r="E789" s="627">
        <v>85</v>
      </c>
      <c r="F789" s="627">
        <v>4010</v>
      </c>
      <c r="G789" s="627" t="s">
        <v>1441</v>
      </c>
      <c r="H789" s="627" t="s">
        <v>492</v>
      </c>
      <c r="I789" s="639"/>
      <c r="J789" s="627">
        <v>1</v>
      </c>
      <c r="K789" s="627">
        <v>14.61</v>
      </c>
      <c r="L789" s="627">
        <v>14.61</v>
      </c>
      <c r="M789" s="53" t="s">
        <v>2175</v>
      </c>
    </row>
    <row r="790" spans="1:14" ht="15" hidden="1">
      <c r="A790" s="276">
        <v>46105</v>
      </c>
      <c r="B790" s="625" t="s">
        <v>2494</v>
      </c>
      <c r="C790" s="625">
        <v>83643</v>
      </c>
      <c r="D790" s="625" t="s">
        <v>1637</v>
      </c>
      <c r="E790" s="625" t="s">
        <v>1526</v>
      </c>
      <c r="F790" s="625">
        <v>4010</v>
      </c>
      <c r="G790" s="625" t="s">
        <v>2495</v>
      </c>
      <c r="H790" s="625" t="s">
        <v>492</v>
      </c>
      <c r="I790" s="638"/>
      <c r="J790" s="625">
        <v>1</v>
      </c>
      <c r="K790" s="625">
        <v>31.95</v>
      </c>
      <c r="L790" s="625">
        <v>31.95</v>
      </c>
      <c r="M790" s="53" t="s">
        <v>2175</v>
      </c>
    </row>
    <row r="791" spans="1:14" ht="15" hidden="1">
      <c r="A791" s="276">
        <v>46105</v>
      </c>
      <c r="B791" s="627" t="s">
        <v>2496</v>
      </c>
      <c r="C791" s="625">
        <v>67862</v>
      </c>
      <c r="D791" s="625" t="s">
        <v>2497</v>
      </c>
      <c r="E791" s="625">
        <v>120</v>
      </c>
      <c r="F791" s="625">
        <v>4010</v>
      </c>
      <c r="G791" s="625" t="s">
        <v>1438</v>
      </c>
      <c r="H791" s="625" t="s">
        <v>492</v>
      </c>
      <c r="I791" s="639"/>
      <c r="J791" s="625">
        <v>1</v>
      </c>
      <c r="K791" s="625">
        <v>5.47</v>
      </c>
      <c r="L791" s="625">
        <v>5.47</v>
      </c>
      <c r="M791" s="53" t="s">
        <v>2175</v>
      </c>
    </row>
    <row r="792" spans="1:14" ht="15" hidden="1">
      <c r="A792" s="276">
        <v>46105</v>
      </c>
      <c r="B792" s="625" t="s">
        <v>2498</v>
      </c>
      <c r="C792" s="625">
        <v>65249</v>
      </c>
      <c r="D792" s="625" t="s">
        <v>2487</v>
      </c>
      <c r="E792" s="625" t="s">
        <v>1332</v>
      </c>
      <c r="F792" s="625">
        <v>4010</v>
      </c>
      <c r="G792" s="625" t="s">
        <v>2499</v>
      </c>
      <c r="H792" s="625" t="s">
        <v>492</v>
      </c>
      <c r="I792" s="638">
        <v>170520001894197</v>
      </c>
      <c r="J792" s="625">
        <v>1</v>
      </c>
      <c r="K792" s="625">
        <v>16.399999999999999</v>
      </c>
      <c r="L792" s="625">
        <v>16.399999999999999</v>
      </c>
      <c r="M792" s="53" t="s">
        <v>2175</v>
      </c>
    </row>
    <row r="793" spans="1:14" ht="15" hidden="1">
      <c r="A793" s="276">
        <v>46105</v>
      </c>
      <c r="B793" s="627" t="s">
        <v>2500</v>
      </c>
      <c r="C793" s="625">
        <v>50764</v>
      </c>
      <c r="D793" s="625" t="s">
        <v>2501</v>
      </c>
      <c r="E793" s="625" t="s">
        <v>1526</v>
      </c>
      <c r="F793" s="625">
        <v>4010</v>
      </c>
      <c r="G793" s="625" t="s">
        <v>2502</v>
      </c>
      <c r="H793" s="625" t="s">
        <v>492</v>
      </c>
      <c r="I793" s="639">
        <v>170520001894746</v>
      </c>
      <c r="J793" s="625">
        <v>1</v>
      </c>
      <c r="K793" s="625">
        <v>6.62</v>
      </c>
      <c r="L793" s="625">
        <v>6.62</v>
      </c>
      <c r="M793" s="53" t="s">
        <v>2175</v>
      </c>
    </row>
    <row r="794" spans="1:14" ht="15" hidden="1">
      <c r="A794" s="276">
        <v>46105</v>
      </c>
      <c r="B794" s="625" t="s">
        <v>2503</v>
      </c>
      <c r="C794" s="625">
        <v>82203</v>
      </c>
      <c r="D794" s="625" t="s">
        <v>1623</v>
      </c>
      <c r="E794" s="625">
        <v>130</v>
      </c>
      <c r="F794" s="625">
        <v>4010</v>
      </c>
      <c r="G794" s="625" t="s">
        <v>2504</v>
      </c>
      <c r="H794" s="625" t="s">
        <v>492</v>
      </c>
      <c r="I794" s="638">
        <v>170520001894197</v>
      </c>
      <c r="J794" s="625">
        <v>1</v>
      </c>
      <c r="K794" s="625">
        <v>26.19</v>
      </c>
      <c r="L794" s="625">
        <v>26.19</v>
      </c>
      <c r="M794" s="53" t="s">
        <v>2175</v>
      </c>
    </row>
    <row r="795" spans="1:14" ht="15" hidden="1">
      <c r="A795" s="276">
        <v>46105</v>
      </c>
      <c r="B795" s="627" t="s">
        <v>2505</v>
      </c>
      <c r="C795" s="625">
        <v>84298</v>
      </c>
      <c r="D795" s="625" t="s">
        <v>1500</v>
      </c>
      <c r="E795" s="625">
        <v>90</v>
      </c>
      <c r="F795" s="625">
        <v>4010</v>
      </c>
      <c r="G795" s="625" t="s">
        <v>1510</v>
      </c>
      <c r="H795" s="625" t="s">
        <v>492</v>
      </c>
      <c r="I795" s="639">
        <v>170520001894746</v>
      </c>
      <c r="J795" s="625">
        <v>32</v>
      </c>
      <c r="K795" s="625">
        <v>8.18</v>
      </c>
      <c r="L795" s="625">
        <v>261.76</v>
      </c>
      <c r="M795" s="53" t="s">
        <v>1502</v>
      </c>
    </row>
    <row r="796" spans="1:14" ht="15" hidden="1">
      <c r="A796" s="276">
        <v>46105</v>
      </c>
      <c r="B796" s="627" t="s">
        <v>2505</v>
      </c>
      <c r="C796" s="627">
        <v>84298</v>
      </c>
      <c r="D796" s="627" t="s">
        <v>1500</v>
      </c>
      <c r="E796" s="627">
        <v>120</v>
      </c>
      <c r="F796" s="627">
        <v>4010</v>
      </c>
      <c r="G796" s="627" t="s">
        <v>2506</v>
      </c>
      <c r="H796" s="627" t="s">
        <v>492</v>
      </c>
      <c r="I796" s="638">
        <v>170520001894340</v>
      </c>
      <c r="J796" s="627">
        <v>-32</v>
      </c>
      <c r="K796" s="627">
        <v>8.18</v>
      </c>
      <c r="L796" s="627">
        <v>-261.76</v>
      </c>
      <c r="M796" s="53" t="s">
        <v>1502</v>
      </c>
    </row>
    <row r="797" spans="1:14" ht="15" hidden="1">
      <c r="A797" s="276">
        <v>46105</v>
      </c>
      <c r="B797" s="627" t="s">
        <v>2507</v>
      </c>
      <c r="C797" s="625">
        <v>65642</v>
      </c>
      <c r="D797" s="625" t="s">
        <v>2508</v>
      </c>
      <c r="E797" s="625">
        <v>100</v>
      </c>
      <c r="F797" s="625">
        <v>4010</v>
      </c>
      <c r="G797" s="625" t="s">
        <v>2509</v>
      </c>
      <c r="H797" s="625" t="s">
        <v>492</v>
      </c>
      <c r="I797" s="638">
        <v>109</v>
      </c>
      <c r="J797" s="625">
        <v>109</v>
      </c>
      <c r="K797" s="625">
        <v>7.37</v>
      </c>
      <c r="L797" s="625">
        <v>803.33</v>
      </c>
      <c r="M797" s="53" t="s">
        <v>1502</v>
      </c>
    </row>
    <row r="798" spans="1:14" ht="15" hidden="1">
      <c r="A798" s="276">
        <v>46105</v>
      </c>
      <c r="B798" s="625" t="s">
        <v>2507</v>
      </c>
      <c r="C798" s="627">
        <v>65642</v>
      </c>
      <c r="D798" s="627" t="s">
        <v>2510</v>
      </c>
      <c r="E798" s="627">
        <v>100</v>
      </c>
      <c r="F798" s="627">
        <v>4010</v>
      </c>
      <c r="G798" s="627" t="s">
        <v>2511</v>
      </c>
      <c r="H798" s="627" t="s">
        <v>492</v>
      </c>
      <c r="I798" s="639">
        <v>-109</v>
      </c>
      <c r="J798" s="627">
        <v>-109</v>
      </c>
      <c r="K798" s="627">
        <v>7.14</v>
      </c>
      <c r="L798" s="627">
        <v>-778.26</v>
      </c>
      <c r="M798" s="53" t="s">
        <v>1502</v>
      </c>
    </row>
    <row r="799" spans="1:14" ht="15" hidden="1">
      <c r="A799" s="276">
        <v>46106</v>
      </c>
      <c r="B799" s="627" t="s">
        <v>2512</v>
      </c>
      <c r="C799" s="625">
        <v>83640</v>
      </c>
      <c r="D799" s="625" t="s">
        <v>2291</v>
      </c>
      <c r="E799" s="625">
        <v>140</v>
      </c>
      <c r="F799" s="625">
        <v>4010</v>
      </c>
      <c r="G799" s="625" t="s">
        <v>2513</v>
      </c>
      <c r="H799" s="625" t="s">
        <v>492</v>
      </c>
      <c r="I799" s="639">
        <v>170520001894326</v>
      </c>
      <c r="J799" s="625">
        <v>1</v>
      </c>
      <c r="K799" s="625">
        <v>16.23</v>
      </c>
      <c r="L799" s="625">
        <v>16.23</v>
      </c>
      <c r="M799" s="53" t="s">
        <v>1317</v>
      </c>
      <c r="N799" s="629" t="s">
        <v>1318</v>
      </c>
    </row>
    <row r="800" spans="1:14" ht="15" hidden="1">
      <c r="A800" s="276">
        <v>46106</v>
      </c>
      <c r="B800" s="627" t="s">
        <v>2512</v>
      </c>
      <c r="C800" s="627">
        <v>81347</v>
      </c>
      <c r="D800" s="627" t="s">
        <v>2514</v>
      </c>
      <c r="E800" s="627">
        <v>100</v>
      </c>
      <c r="F800" s="627">
        <v>4010</v>
      </c>
      <c r="G800" s="627" t="s">
        <v>1425</v>
      </c>
      <c r="H800" s="627" t="s">
        <v>492</v>
      </c>
      <c r="I800" s="638">
        <v>170520001894302</v>
      </c>
      <c r="J800" s="627">
        <v>1</v>
      </c>
      <c r="K800" s="627">
        <v>8.51</v>
      </c>
      <c r="L800" s="627">
        <v>8.51</v>
      </c>
      <c r="M800" s="53" t="s">
        <v>1317</v>
      </c>
      <c r="N800" s="629" t="s">
        <v>1318</v>
      </c>
    </row>
    <row r="801" spans="1:14" ht="15" hidden="1">
      <c r="A801" s="276">
        <v>46106</v>
      </c>
      <c r="B801" s="627" t="s">
        <v>2512</v>
      </c>
      <c r="C801" s="625">
        <v>80617</v>
      </c>
      <c r="D801" s="625" t="s">
        <v>2515</v>
      </c>
      <c r="E801" s="625">
        <v>60</v>
      </c>
      <c r="F801" s="625">
        <v>4010</v>
      </c>
      <c r="G801" s="625" t="s">
        <v>2516</v>
      </c>
      <c r="H801" s="625" t="s">
        <v>492</v>
      </c>
      <c r="I801" s="639">
        <v>170520001894272</v>
      </c>
      <c r="J801" s="625">
        <v>1</v>
      </c>
      <c r="K801" s="625">
        <v>6.13</v>
      </c>
      <c r="L801" s="625">
        <v>6.13</v>
      </c>
      <c r="M801" s="53" t="s">
        <v>1317</v>
      </c>
      <c r="N801" s="629" t="s">
        <v>1318</v>
      </c>
    </row>
    <row r="802" spans="1:14" ht="15" hidden="1">
      <c r="A802" s="276">
        <v>46106</v>
      </c>
      <c r="B802" s="627" t="s">
        <v>2512</v>
      </c>
      <c r="C802" s="627">
        <v>82013</v>
      </c>
      <c r="D802" s="627" t="s">
        <v>2517</v>
      </c>
      <c r="E802" s="627">
        <v>110</v>
      </c>
      <c r="F802" s="627">
        <v>4010</v>
      </c>
      <c r="G802" s="627" t="s">
        <v>2518</v>
      </c>
      <c r="H802" s="627" t="s">
        <v>492</v>
      </c>
      <c r="I802" s="638">
        <v>170520001894296</v>
      </c>
      <c r="J802" s="627">
        <v>1</v>
      </c>
      <c r="K802" s="627">
        <v>7.73</v>
      </c>
      <c r="L802" s="627">
        <v>7.73</v>
      </c>
      <c r="M802" s="53" t="s">
        <v>1317</v>
      </c>
      <c r="N802" s="629" t="s">
        <v>1318</v>
      </c>
    </row>
    <row r="803" spans="1:14" ht="15" hidden="1">
      <c r="A803" s="276">
        <v>46106</v>
      </c>
      <c r="B803" s="627" t="s">
        <v>2512</v>
      </c>
      <c r="C803" s="625">
        <v>82681</v>
      </c>
      <c r="D803" s="625" t="s">
        <v>2519</v>
      </c>
      <c r="E803" s="625">
        <v>85</v>
      </c>
      <c r="F803" s="625">
        <v>4010</v>
      </c>
      <c r="G803" s="625" t="s">
        <v>2520</v>
      </c>
      <c r="H803" s="625" t="s">
        <v>492</v>
      </c>
      <c r="I803" s="639">
        <v>170520001894289</v>
      </c>
      <c r="J803" s="625">
        <v>4</v>
      </c>
      <c r="K803" s="625">
        <v>9.89</v>
      </c>
      <c r="L803" s="625">
        <v>39.56</v>
      </c>
      <c r="M803" s="53" t="s">
        <v>1317</v>
      </c>
      <c r="N803" s="629" t="s">
        <v>1318</v>
      </c>
    </row>
    <row r="804" spans="1:14" ht="15" hidden="1">
      <c r="A804" s="276">
        <v>46106</v>
      </c>
      <c r="B804" s="627" t="s">
        <v>2512</v>
      </c>
      <c r="C804" s="627">
        <v>82406</v>
      </c>
      <c r="D804" s="627" t="s">
        <v>2521</v>
      </c>
      <c r="E804" s="627">
        <v>140</v>
      </c>
      <c r="F804" s="627">
        <v>4010</v>
      </c>
      <c r="G804" s="627" t="s">
        <v>1427</v>
      </c>
      <c r="H804" s="627" t="s">
        <v>492</v>
      </c>
      <c r="I804" s="638">
        <v>170520001894258</v>
      </c>
      <c r="J804" s="627">
        <v>2</v>
      </c>
      <c r="K804" s="627">
        <v>8.4700000000000006</v>
      </c>
      <c r="L804" s="627">
        <v>16.940000000000001</v>
      </c>
      <c r="M804" s="53" t="s">
        <v>1317</v>
      </c>
      <c r="N804" s="629" t="s">
        <v>1318</v>
      </c>
    </row>
    <row r="805" spans="1:14" ht="15" hidden="1">
      <c r="A805" s="276">
        <v>46106</v>
      </c>
      <c r="B805" s="627" t="s">
        <v>2512</v>
      </c>
      <c r="C805" s="625">
        <v>83714</v>
      </c>
      <c r="D805" s="625" t="s">
        <v>1452</v>
      </c>
      <c r="E805" s="625">
        <v>140</v>
      </c>
      <c r="F805" s="625">
        <v>4010</v>
      </c>
      <c r="G805" s="625" t="s">
        <v>1429</v>
      </c>
      <c r="H805" s="625" t="s">
        <v>492</v>
      </c>
      <c r="I805" s="639">
        <v>170520001894265</v>
      </c>
      <c r="J805" s="625">
        <v>1</v>
      </c>
      <c r="K805" s="625">
        <v>32.619999999999997</v>
      </c>
      <c r="L805" s="625">
        <v>32.619999999999997</v>
      </c>
      <c r="M805" s="53" t="s">
        <v>1317</v>
      </c>
      <c r="N805" s="629" t="s">
        <v>1318</v>
      </c>
    </row>
    <row r="806" spans="1:14" ht="15" hidden="1">
      <c r="A806" s="276">
        <v>46106</v>
      </c>
      <c r="B806" s="627" t="s">
        <v>2512</v>
      </c>
      <c r="C806" s="627">
        <v>81318</v>
      </c>
      <c r="D806" s="627" t="s">
        <v>2522</v>
      </c>
      <c r="E806" s="627">
        <v>150</v>
      </c>
      <c r="F806" s="627">
        <v>4010</v>
      </c>
      <c r="G806" s="627" t="s">
        <v>1431</v>
      </c>
      <c r="H806" s="627" t="s">
        <v>492</v>
      </c>
      <c r="I806" s="638">
        <v>170520001894241</v>
      </c>
      <c r="J806" s="627">
        <v>1</v>
      </c>
      <c r="K806" s="627">
        <v>6.6</v>
      </c>
      <c r="L806" s="627">
        <v>6.6</v>
      </c>
      <c r="M806" s="53" t="s">
        <v>1317</v>
      </c>
      <c r="N806" s="629" t="s">
        <v>1318</v>
      </c>
    </row>
    <row r="807" spans="1:14" ht="15" hidden="1">
      <c r="A807" s="276">
        <v>46106</v>
      </c>
      <c r="B807" s="627" t="s">
        <v>2512</v>
      </c>
      <c r="C807" s="625">
        <v>65593</v>
      </c>
      <c r="D807" s="625" t="s">
        <v>2523</v>
      </c>
      <c r="E807" s="625">
        <v>60</v>
      </c>
      <c r="F807" s="625">
        <v>4010</v>
      </c>
      <c r="G807" s="625" t="s">
        <v>1432</v>
      </c>
      <c r="H807" s="625" t="s">
        <v>492</v>
      </c>
      <c r="I807" s="639">
        <v>170520001894234</v>
      </c>
      <c r="J807" s="625">
        <v>1</v>
      </c>
      <c r="K807" s="625">
        <v>3.82</v>
      </c>
      <c r="L807" s="625">
        <v>3.82</v>
      </c>
      <c r="M807" s="53" t="s">
        <v>1317</v>
      </c>
      <c r="N807" s="629" t="s">
        <v>1318</v>
      </c>
    </row>
    <row r="808" spans="1:14" ht="15" hidden="1">
      <c r="A808" s="276">
        <v>46106</v>
      </c>
      <c r="B808" s="627" t="s">
        <v>2512</v>
      </c>
      <c r="C808" s="627">
        <v>58662</v>
      </c>
      <c r="D808" s="627" t="s">
        <v>2524</v>
      </c>
      <c r="E808" s="627" t="s">
        <v>1526</v>
      </c>
      <c r="F808" s="627">
        <v>4010</v>
      </c>
      <c r="G808" s="627" t="s">
        <v>1434</v>
      </c>
      <c r="H808" s="627" t="s">
        <v>492</v>
      </c>
      <c r="I808" s="638">
        <v>170520001894180</v>
      </c>
      <c r="J808" s="627">
        <v>1</v>
      </c>
      <c r="K808" s="627">
        <v>13.23</v>
      </c>
      <c r="L808" s="627">
        <v>13.23</v>
      </c>
      <c r="M808" s="53" t="s">
        <v>1317</v>
      </c>
      <c r="N808" s="629" t="s">
        <v>1318</v>
      </c>
    </row>
    <row r="809" spans="1:14" ht="15" hidden="1">
      <c r="A809" s="276">
        <v>46106</v>
      </c>
      <c r="B809" s="627" t="s">
        <v>2512</v>
      </c>
      <c r="C809" s="625">
        <v>83611</v>
      </c>
      <c r="D809" s="625" t="s">
        <v>1765</v>
      </c>
      <c r="E809" s="625">
        <v>100</v>
      </c>
      <c r="F809" s="625">
        <v>4010</v>
      </c>
      <c r="G809" s="625" t="s">
        <v>2525</v>
      </c>
      <c r="H809" s="625" t="s">
        <v>492</v>
      </c>
      <c r="I809" s="639">
        <v>170520001894227</v>
      </c>
      <c r="J809" s="625">
        <v>1</v>
      </c>
      <c r="K809" s="625">
        <v>10.77</v>
      </c>
      <c r="L809" s="625">
        <v>10.77</v>
      </c>
      <c r="M809" s="53" t="s">
        <v>1317</v>
      </c>
      <c r="N809" s="629" t="s">
        <v>1318</v>
      </c>
    </row>
    <row r="810" spans="1:14" ht="15" hidden="1">
      <c r="A810" s="276">
        <v>46106</v>
      </c>
      <c r="B810" s="627" t="s">
        <v>2512</v>
      </c>
      <c r="C810" s="627">
        <v>45346</v>
      </c>
      <c r="D810" s="627" t="s">
        <v>1707</v>
      </c>
      <c r="E810" s="627">
        <v>100</v>
      </c>
      <c r="F810" s="627">
        <v>4010</v>
      </c>
      <c r="G810" s="627" t="s">
        <v>2526</v>
      </c>
      <c r="H810" s="627" t="s">
        <v>492</v>
      </c>
      <c r="I810" s="638">
        <v>170520001894210</v>
      </c>
      <c r="J810" s="627">
        <v>1</v>
      </c>
      <c r="K810" s="627">
        <v>3.52</v>
      </c>
      <c r="L810" s="627">
        <v>3.52</v>
      </c>
      <c r="M810" s="53" t="s">
        <v>1317</v>
      </c>
      <c r="N810" s="629" t="s">
        <v>1318</v>
      </c>
    </row>
    <row r="811" spans="1:14" ht="15" hidden="1">
      <c r="A811" s="276">
        <v>46106</v>
      </c>
      <c r="B811" s="627" t="s">
        <v>2512</v>
      </c>
      <c r="C811" s="625">
        <v>84155</v>
      </c>
      <c r="D811" s="625" t="s">
        <v>2210</v>
      </c>
      <c r="E811" s="625">
        <v>75</v>
      </c>
      <c r="F811" s="625">
        <v>4010</v>
      </c>
      <c r="G811" s="625" t="s">
        <v>2527</v>
      </c>
      <c r="H811" s="625" t="s">
        <v>492</v>
      </c>
      <c r="I811" s="639">
        <v>170520001894203</v>
      </c>
      <c r="J811" s="625">
        <v>1</v>
      </c>
      <c r="K811" s="625">
        <v>9.44</v>
      </c>
      <c r="L811" s="625">
        <v>9.44</v>
      </c>
      <c r="M811" s="53" t="s">
        <v>1317</v>
      </c>
      <c r="N811" s="629" t="s">
        <v>1318</v>
      </c>
    </row>
    <row r="812" spans="1:14" ht="15" hidden="1">
      <c r="A812" s="276">
        <v>46106</v>
      </c>
      <c r="B812" s="627" t="s">
        <v>2512</v>
      </c>
      <c r="C812" s="627">
        <v>84285</v>
      </c>
      <c r="D812" s="627" t="s">
        <v>2528</v>
      </c>
      <c r="E812" s="627">
        <v>75</v>
      </c>
      <c r="F812" s="627">
        <v>4010</v>
      </c>
      <c r="G812" s="627" t="s">
        <v>1436</v>
      </c>
      <c r="H812" s="627" t="s">
        <v>492</v>
      </c>
      <c r="I812" s="638">
        <v>170520001894159</v>
      </c>
      <c r="J812" s="627">
        <v>1</v>
      </c>
      <c r="K812" s="627">
        <v>4.1100000000000003</v>
      </c>
      <c r="L812" s="627">
        <v>4.1100000000000003</v>
      </c>
      <c r="M812" s="53" t="s">
        <v>1317</v>
      </c>
      <c r="N812" s="629" t="s">
        <v>1318</v>
      </c>
    </row>
    <row r="813" spans="1:14" ht="15" hidden="1">
      <c r="A813" s="276">
        <v>46106</v>
      </c>
      <c r="B813" s="627" t="s">
        <v>2512</v>
      </c>
      <c r="C813" s="625">
        <v>83545</v>
      </c>
      <c r="D813" s="625" t="s">
        <v>2529</v>
      </c>
      <c r="E813" s="625">
        <v>130</v>
      </c>
      <c r="F813" s="625">
        <v>4010</v>
      </c>
      <c r="G813" s="625" t="s">
        <v>2530</v>
      </c>
      <c r="H813" s="625" t="s">
        <v>492</v>
      </c>
      <c r="I813" s="639">
        <v>170520001894173</v>
      </c>
      <c r="J813" s="625">
        <v>1</v>
      </c>
      <c r="K813" s="625">
        <v>10.64</v>
      </c>
      <c r="L813" s="625">
        <v>10.64</v>
      </c>
      <c r="M813" s="53" t="s">
        <v>1317</v>
      </c>
      <c r="N813" s="629" t="s">
        <v>1318</v>
      </c>
    </row>
    <row r="814" spans="1:14" ht="15" hidden="1">
      <c r="A814" s="276">
        <v>46106</v>
      </c>
      <c r="B814" s="625" t="s">
        <v>2531</v>
      </c>
      <c r="C814" s="625">
        <v>84095</v>
      </c>
      <c r="D814" s="625" t="s">
        <v>2210</v>
      </c>
      <c r="E814" s="625">
        <v>60</v>
      </c>
      <c r="F814" s="625">
        <v>4010</v>
      </c>
      <c r="G814" s="625" t="s">
        <v>2532</v>
      </c>
      <c r="H814" s="625" t="s">
        <v>492</v>
      </c>
      <c r="I814" s="638">
        <v>170520001894166</v>
      </c>
      <c r="J814" s="625">
        <v>-1</v>
      </c>
      <c r="K814" s="625">
        <v>8.7799999999999994</v>
      </c>
      <c r="L814" s="635">
        <v>-8.7799999999999994</v>
      </c>
      <c r="M814" s="53" t="s">
        <v>1700</v>
      </c>
    </row>
    <row r="815" spans="1:14" ht="15" hidden="1">
      <c r="A815" s="626">
        <v>46107</v>
      </c>
      <c r="B815" s="627" t="s">
        <v>2533</v>
      </c>
      <c r="C815" s="625">
        <v>82824</v>
      </c>
      <c r="D815" s="625" t="s">
        <v>1723</v>
      </c>
      <c r="E815" s="625">
        <v>120</v>
      </c>
      <c r="F815" s="625">
        <v>4010</v>
      </c>
      <c r="G815" s="625" t="s">
        <v>2534</v>
      </c>
      <c r="H815" s="625" t="s">
        <v>492</v>
      </c>
      <c r="I815" s="639">
        <v>170520001894135</v>
      </c>
      <c r="J815" s="625">
        <v>1</v>
      </c>
      <c r="K815" s="625">
        <v>8.5</v>
      </c>
      <c r="L815" s="625">
        <v>8.5</v>
      </c>
      <c r="M815" s="53" t="s">
        <v>1317</v>
      </c>
      <c r="N815" s="629" t="s">
        <v>1475</v>
      </c>
    </row>
    <row r="816" spans="1:14" ht="15" hidden="1">
      <c r="A816" s="626">
        <v>46107</v>
      </c>
      <c r="B816" s="627" t="s">
        <v>2533</v>
      </c>
      <c r="C816" s="627">
        <v>80046</v>
      </c>
      <c r="D816" s="627" t="s">
        <v>1676</v>
      </c>
      <c r="E816" s="627" t="s">
        <v>1526</v>
      </c>
      <c r="F816" s="627">
        <v>4010</v>
      </c>
      <c r="G816" s="627" t="s">
        <v>1420</v>
      </c>
      <c r="H816" s="627" t="s">
        <v>492</v>
      </c>
      <c r="I816" s="638">
        <v>170520001894142</v>
      </c>
      <c r="J816" s="627">
        <v>1</v>
      </c>
      <c r="K816" s="627">
        <v>14.86</v>
      </c>
      <c r="L816" s="627">
        <v>14.86</v>
      </c>
      <c r="M816" s="53" t="s">
        <v>1317</v>
      </c>
      <c r="N816" s="629" t="s">
        <v>1475</v>
      </c>
    </row>
    <row r="817" spans="1:14" ht="15" hidden="1">
      <c r="A817" s="626">
        <v>46107</v>
      </c>
      <c r="B817" s="627" t="s">
        <v>2533</v>
      </c>
      <c r="C817" s="625">
        <v>82658</v>
      </c>
      <c r="D817" s="625" t="s">
        <v>1900</v>
      </c>
      <c r="E817" s="625">
        <v>60</v>
      </c>
      <c r="F817" s="625">
        <v>4010</v>
      </c>
      <c r="G817" s="625" t="s">
        <v>2535</v>
      </c>
      <c r="H817" s="625" t="s">
        <v>492</v>
      </c>
      <c r="I817" s="638">
        <v>170520001894883</v>
      </c>
      <c r="J817" s="625">
        <v>1</v>
      </c>
      <c r="K817" s="625">
        <v>12.74</v>
      </c>
      <c r="L817" s="625">
        <v>12.74</v>
      </c>
      <c r="M817" s="53" t="s">
        <v>1317</v>
      </c>
      <c r="N817" s="629" t="s">
        <v>1475</v>
      </c>
    </row>
    <row r="818" spans="1:14" ht="15" hidden="1">
      <c r="A818" s="626">
        <v>46107</v>
      </c>
      <c r="B818" s="627" t="s">
        <v>2533</v>
      </c>
      <c r="C818" s="627">
        <v>80124</v>
      </c>
      <c r="D818" s="627" t="s">
        <v>1367</v>
      </c>
      <c r="E818" s="627">
        <v>50</v>
      </c>
      <c r="F818" s="627">
        <v>4010</v>
      </c>
      <c r="G818" s="627" t="s">
        <v>1421</v>
      </c>
      <c r="H818" s="627" t="s">
        <v>492</v>
      </c>
      <c r="I818" s="639">
        <v>170520001894890</v>
      </c>
      <c r="J818" s="627">
        <v>3</v>
      </c>
      <c r="K818" s="627">
        <v>9.36</v>
      </c>
      <c r="L818" s="627">
        <v>28.08</v>
      </c>
      <c r="M818" s="53" t="s">
        <v>1317</v>
      </c>
      <c r="N818" s="629" t="s">
        <v>1475</v>
      </c>
    </row>
    <row r="819" spans="1:14" ht="15" hidden="1">
      <c r="A819" s="626">
        <v>46107</v>
      </c>
      <c r="B819" s="627" t="s">
        <v>2533</v>
      </c>
      <c r="C819" s="625">
        <v>82719</v>
      </c>
      <c r="D819" s="625" t="s">
        <v>2536</v>
      </c>
      <c r="E819" s="625">
        <v>100</v>
      </c>
      <c r="F819" s="625">
        <v>4010</v>
      </c>
      <c r="G819" s="625" t="s">
        <v>1423</v>
      </c>
      <c r="H819" s="625" t="s">
        <v>492</v>
      </c>
      <c r="I819" s="638">
        <v>170520001894876</v>
      </c>
      <c r="J819" s="625">
        <v>2</v>
      </c>
      <c r="K819" s="625">
        <v>11.71</v>
      </c>
      <c r="L819" s="625">
        <v>23.42</v>
      </c>
      <c r="M819" s="53" t="s">
        <v>1317</v>
      </c>
      <c r="N819" s="629" t="s">
        <v>1475</v>
      </c>
    </row>
    <row r="820" spans="1:14" ht="15" hidden="1">
      <c r="A820" s="626">
        <v>46107</v>
      </c>
      <c r="B820" s="627" t="s">
        <v>2533</v>
      </c>
      <c r="C820" s="627">
        <v>84181</v>
      </c>
      <c r="D820" s="627" t="s">
        <v>1500</v>
      </c>
      <c r="E820" s="627">
        <v>140</v>
      </c>
      <c r="F820" s="627">
        <v>4010</v>
      </c>
      <c r="G820" s="627" t="s">
        <v>2537</v>
      </c>
      <c r="H820" s="627" t="s">
        <v>492</v>
      </c>
      <c r="I820" s="639">
        <v>170520001894869</v>
      </c>
      <c r="J820" s="627">
        <v>5</v>
      </c>
      <c r="K820" s="627">
        <v>11.24</v>
      </c>
      <c r="L820" s="627">
        <v>56.2</v>
      </c>
      <c r="M820" s="53" t="s">
        <v>1317</v>
      </c>
      <c r="N820" s="629" t="s">
        <v>1475</v>
      </c>
    </row>
    <row r="821" spans="1:14" ht="15" hidden="1">
      <c r="A821" s="626">
        <v>46107</v>
      </c>
      <c r="B821" s="625" t="s">
        <v>2538</v>
      </c>
      <c r="C821" s="625">
        <v>83291</v>
      </c>
      <c r="D821" s="625" t="s">
        <v>2539</v>
      </c>
      <c r="E821" s="625">
        <v>110</v>
      </c>
      <c r="F821" s="625">
        <v>4010</v>
      </c>
      <c r="G821" s="625" t="s">
        <v>1403</v>
      </c>
      <c r="H821" s="625" t="s">
        <v>492</v>
      </c>
      <c r="I821" s="638">
        <v>170520001894852</v>
      </c>
      <c r="J821" s="625">
        <v>1</v>
      </c>
      <c r="K821" s="625">
        <v>5.41</v>
      </c>
      <c r="L821" s="625">
        <v>5.41</v>
      </c>
      <c r="M821" s="53" t="s">
        <v>1317</v>
      </c>
      <c r="N821" s="629" t="s">
        <v>1318</v>
      </c>
    </row>
    <row r="822" spans="1:14" ht="15" hidden="1">
      <c r="A822" s="626">
        <v>46107</v>
      </c>
      <c r="B822" s="625" t="s">
        <v>2538</v>
      </c>
      <c r="C822" s="627">
        <v>83402</v>
      </c>
      <c r="D822" s="627" t="s">
        <v>2540</v>
      </c>
      <c r="E822" s="627">
        <v>80</v>
      </c>
      <c r="F822" s="627">
        <v>4010</v>
      </c>
      <c r="G822" s="627" t="s">
        <v>1406</v>
      </c>
      <c r="H822" s="627" t="s">
        <v>492</v>
      </c>
      <c r="I822" s="639">
        <v>170520001894845</v>
      </c>
      <c r="J822" s="627">
        <v>2</v>
      </c>
      <c r="K822" s="627">
        <v>6.51</v>
      </c>
      <c r="L822" s="627">
        <v>13.02</v>
      </c>
      <c r="M822" s="53" t="s">
        <v>1317</v>
      </c>
      <c r="N822" s="629" t="s">
        <v>1318</v>
      </c>
    </row>
    <row r="823" spans="1:14" ht="15" hidden="1">
      <c r="A823" s="626">
        <v>46107</v>
      </c>
      <c r="B823" s="625" t="s">
        <v>2538</v>
      </c>
      <c r="C823" s="625">
        <v>83204</v>
      </c>
      <c r="D823" s="625" t="s">
        <v>2541</v>
      </c>
      <c r="E823" s="625">
        <v>140</v>
      </c>
      <c r="F823" s="625">
        <v>4010</v>
      </c>
      <c r="G823" s="625" t="s">
        <v>1410</v>
      </c>
      <c r="H823" s="625" t="s">
        <v>492</v>
      </c>
      <c r="I823" s="638">
        <v>170520001894814</v>
      </c>
      <c r="J823" s="625">
        <v>2</v>
      </c>
      <c r="K823" s="625">
        <v>9.07</v>
      </c>
      <c r="L823" s="625">
        <v>18.14</v>
      </c>
      <c r="M823" s="53" t="s">
        <v>1317</v>
      </c>
      <c r="N823" s="629" t="s">
        <v>1318</v>
      </c>
    </row>
    <row r="824" spans="1:14" ht="15" hidden="1">
      <c r="A824" s="626">
        <v>46107</v>
      </c>
      <c r="B824" s="625" t="s">
        <v>2538</v>
      </c>
      <c r="C824" s="627">
        <v>82788</v>
      </c>
      <c r="D824" s="627" t="s">
        <v>1913</v>
      </c>
      <c r="E824" s="627">
        <v>150</v>
      </c>
      <c r="F824" s="627">
        <v>4010</v>
      </c>
      <c r="G824" s="627" t="s">
        <v>2542</v>
      </c>
      <c r="H824" s="627" t="s">
        <v>492</v>
      </c>
      <c r="I824" s="639">
        <v>170520001894821</v>
      </c>
      <c r="J824" s="627">
        <v>1</v>
      </c>
      <c r="K824" s="627">
        <v>8.48</v>
      </c>
      <c r="L824" s="627">
        <v>8.48</v>
      </c>
      <c r="M824" s="53" t="s">
        <v>1317</v>
      </c>
      <c r="N824" s="629" t="s">
        <v>1318</v>
      </c>
    </row>
    <row r="825" spans="1:14" ht="15" hidden="1">
      <c r="A825" s="626">
        <v>46107</v>
      </c>
      <c r="B825" s="625" t="s">
        <v>2538</v>
      </c>
      <c r="C825" s="625">
        <v>83242</v>
      </c>
      <c r="D825" s="625" t="s">
        <v>2543</v>
      </c>
      <c r="E825" s="625">
        <v>85</v>
      </c>
      <c r="F825" s="625">
        <v>4010</v>
      </c>
      <c r="G825" s="625" t="s">
        <v>1412</v>
      </c>
      <c r="H825" s="625" t="s">
        <v>492</v>
      </c>
      <c r="I825" s="638">
        <v>170520001894838</v>
      </c>
      <c r="J825" s="625">
        <v>1</v>
      </c>
      <c r="K825" s="625">
        <v>5.21</v>
      </c>
      <c r="L825" s="625">
        <v>5.21</v>
      </c>
      <c r="M825" s="53" t="s">
        <v>1317</v>
      </c>
      <c r="N825" s="629" t="s">
        <v>1318</v>
      </c>
    </row>
    <row r="826" spans="1:14" ht="15" hidden="1">
      <c r="A826" s="626">
        <v>46107</v>
      </c>
      <c r="B826" s="625" t="s">
        <v>2538</v>
      </c>
      <c r="C826" s="627">
        <v>65593</v>
      </c>
      <c r="D826" s="627" t="s">
        <v>1367</v>
      </c>
      <c r="E826" s="627">
        <v>85</v>
      </c>
      <c r="F826" s="627">
        <v>4010</v>
      </c>
      <c r="G826" s="627" t="s">
        <v>1414</v>
      </c>
      <c r="H826" s="627" t="s">
        <v>492</v>
      </c>
      <c r="I826" s="639">
        <v>170520001894791</v>
      </c>
      <c r="J826" s="627">
        <v>2</v>
      </c>
      <c r="K826" s="627">
        <v>4.28</v>
      </c>
      <c r="L826" s="627">
        <v>8.56</v>
      </c>
      <c r="M826" s="53" t="s">
        <v>1317</v>
      </c>
      <c r="N826" s="629" t="s">
        <v>1318</v>
      </c>
    </row>
    <row r="827" spans="1:14" ht="15" hidden="1">
      <c r="A827" s="626">
        <v>46107</v>
      </c>
      <c r="B827" s="625" t="s">
        <v>2538</v>
      </c>
      <c r="C827" s="625">
        <v>84413</v>
      </c>
      <c r="D827" s="625" t="s">
        <v>1578</v>
      </c>
      <c r="E827" s="625" t="s">
        <v>246</v>
      </c>
      <c r="F827" s="625">
        <v>4010</v>
      </c>
      <c r="G827" s="625" t="s">
        <v>1418</v>
      </c>
      <c r="H827" s="625" t="s">
        <v>492</v>
      </c>
      <c r="I827" s="638">
        <v>170520001894807</v>
      </c>
      <c r="J827" s="625">
        <v>2</v>
      </c>
      <c r="K827" s="625">
        <v>32.57</v>
      </c>
      <c r="L827" s="625">
        <v>65.14</v>
      </c>
      <c r="M827" s="53" t="s">
        <v>1317</v>
      </c>
      <c r="N827" s="629" t="s">
        <v>1318</v>
      </c>
    </row>
    <row r="828" spans="1:14" ht="15" hidden="1">
      <c r="A828" s="626">
        <v>46107</v>
      </c>
      <c r="B828" s="627" t="s">
        <v>2544</v>
      </c>
      <c r="C828" s="625">
        <v>65593</v>
      </c>
      <c r="D828" s="625" t="s">
        <v>1951</v>
      </c>
      <c r="E828" s="625">
        <v>75</v>
      </c>
      <c r="F828" s="625">
        <v>4010</v>
      </c>
      <c r="G828" s="625" t="s">
        <v>2545</v>
      </c>
      <c r="H828" s="625" t="s">
        <v>492</v>
      </c>
      <c r="I828" s="639">
        <v>170520001894784</v>
      </c>
      <c r="J828" s="627">
        <v>-1</v>
      </c>
      <c r="K828" s="627">
        <v>3.82</v>
      </c>
      <c r="L828" s="637">
        <v>-3.82</v>
      </c>
      <c r="M828" s="53" t="s">
        <v>1378</v>
      </c>
    </row>
    <row r="829" spans="1:14" ht="15" hidden="1">
      <c r="A829" s="626">
        <v>46107</v>
      </c>
      <c r="B829" s="625" t="s">
        <v>2546</v>
      </c>
      <c r="C829" s="625">
        <v>83245</v>
      </c>
      <c r="D829" s="625" t="s">
        <v>2547</v>
      </c>
      <c r="E829" s="625">
        <v>85</v>
      </c>
      <c r="F829" s="625">
        <v>4010</v>
      </c>
      <c r="G829" s="625" t="s">
        <v>2548</v>
      </c>
      <c r="H829" s="625" t="s">
        <v>492</v>
      </c>
      <c r="I829" s="638">
        <v>1</v>
      </c>
      <c r="J829" s="625">
        <v>1</v>
      </c>
      <c r="K829" s="625">
        <v>14.22</v>
      </c>
      <c r="L829" s="625">
        <v>14.22</v>
      </c>
      <c r="M829" s="53" t="s">
        <v>1317</v>
      </c>
      <c r="N829" s="629" t="s">
        <v>1475</v>
      </c>
    </row>
    <row r="830" spans="1:14" ht="15" hidden="1">
      <c r="A830" s="626">
        <v>46107</v>
      </c>
      <c r="B830" s="625" t="s">
        <v>2546</v>
      </c>
      <c r="C830" s="627">
        <v>58661</v>
      </c>
      <c r="D830" s="627" t="s">
        <v>2111</v>
      </c>
      <c r="E830" s="627" t="s">
        <v>399</v>
      </c>
      <c r="F830" s="627">
        <v>4010</v>
      </c>
      <c r="G830" s="627" t="s">
        <v>2549</v>
      </c>
      <c r="H830" s="627" t="s">
        <v>492</v>
      </c>
      <c r="I830" s="639">
        <v>1</v>
      </c>
      <c r="J830" s="627">
        <v>1</v>
      </c>
      <c r="K830" s="627">
        <v>9.18</v>
      </c>
      <c r="L830" s="627">
        <v>9.18</v>
      </c>
      <c r="M830" s="53" t="s">
        <v>1317</v>
      </c>
      <c r="N830" s="629" t="s">
        <v>1475</v>
      </c>
    </row>
    <row r="831" spans="1:14" ht="15" hidden="1">
      <c r="A831" s="626">
        <v>46107</v>
      </c>
      <c r="B831" s="625" t="s">
        <v>2546</v>
      </c>
      <c r="C831" s="625">
        <v>83779</v>
      </c>
      <c r="D831" s="625" t="s">
        <v>1340</v>
      </c>
      <c r="E831" s="625">
        <v>120</v>
      </c>
      <c r="F831" s="625">
        <v>4010</v>
      </c>
      <c r="G831" s="625" t="s">
        <v>2550</v>
      </c>
      <c r="H831" s="625" t="s">
        <v>492</v>
      </c>
      <c r="I831" s="638">
        <v>1</v>
      </c>
      <c r="J831" s="625">
        <v>1</v>
      </c>
      <c r="K831" s="625">
        <v>8.9499999999999993</v>
      </c>
      <c r="L831" s="625">
        <v>8.9499999999999993</v>
      </c>
      <c r="M831" s="53" t="s">
        <v>1317</v>
      </c>
      <c r="N831" s="629" t="s">
        <v>1475</v>
      </c>
    </row>
    <row r="832" spans="1:14" ht="15" hidden="1">
      <c r="A832" s="626">
        <v>46107</v>
      </c>
      <c r="B832" s="625" t="s">
        <v>2546</v>
      </c>
      <c r="C832" s="627">
        <v>83014</v>
      </c>
      <c r="D832" s="627" t="s">
        <v>2551</v>
      </c>
      <c r="E832" s="627">
        <v>110</v>
      </c>
      <c r="F832" s="627">
        <v>4010</v>
      </c>
      <c r="G832" s="627" t="s">
        <v>2552</v>
      </c>
      <c r="H832" s="627" t="s">
        <v>492</v>
      </c>
      <c r="I832" s="639">
        <v>1</v>
      </c>
      <c r="J832" s="627">
        <v>1</v>
      </c>
      <c r="K832" s="627">
        <v>5.52</v>
      </c>
      <c r="L832" s="627">
        <v>5.52</v>
      </c>
      <c r="M832" s="53" t="s">
        <v>1317</v>
      </c>
      <c r="N832" s="629" t="s">
        <v>1475</v>
      </c>
    </row>
    <row r="833" spans="1:14" ht="15" hidden="1">
      <c r="A833" s="626">
        <v>46107</v>
      </c>
      <c r="B833" s="625" t="s">
        <v>2546</v>
      </c>
      <c r="C833" s="625">
        <v>82027</v>
      </c>
      <c r="D833" s="625" t="s">
        <v>1367</v>
      </c>
      <c r="E833" s="625">
        <v>110</v>
      </c>
      <c r="F833" s="625">
        <v>4010</v>
      </c>
      <c r="G833" s="625" t="s">
        <v>2553</v>
      </c>
      <c r="H833" s="625" t="s">
        <v>492</v>
      </c>
      <c r="I833" s="638">
        <v>1</v>
      </c>
      <c r="J833" s="625">
        <v>1</v>
      </c>
      <c r="K833" s="625">
        <v>7.83</v>
      </c>
      <c r="L833" s="625">
        <v>7.83</v>
      </c>
      <c r="M833" s="53" t="s">
        <v>1317</v>
      </c>
      <c r="N833" s="629" t="s">
        <v>1475</v>
      </c>
    </row>
    <row r="834" spans="1:14" ht="15" hidden="1">
      <c r="A834" s="626">
        <v>46107</v>
      </c>
      <c r="B834" s="625" t="s">
        <v>2546</v>
      </c>
      <c r="C834" s="627">
        <v>39973</v>
      </c>
      <c r="D834" s="627" t="s">
        <v>1901</v>
      </c>
      <c r="E834" s="627">
        <v>120</v>
      </c>
      <c r="F834" s="627">
        <v>4010</v>
      </c>
      <c r="G834" s="627" t="s">
        <v>2554</v>
      </c>
      <c r="H834" s="627" t="s">
        <v>492</v>
      </c>
      <c r="I834" s="639">
        <v>1</v>
      </c>
      <c r="J834" s="627">
        <v>1</v>
      </c>
      <c r="K834" s="627">
        <v>13.23</v>
      </c>
      <c r="L834" s="627">
        <v>13.23</v>
      </c>
      <c r="M834" s="53" t="s">
        <v>1317</v>
      </c>
      <c r="N834" s="629" t="s">
        <v>1475</v>
      </c>
    </row>
    <row r="835" spans="1:14" ht="15" hidden="1">
      <c r="A835" s="626">
        <v>46107</v>
      </c>
      <c r="B835" s="625" t="s">
        <v>2546</v>
      </c>
      <c r="C835" s="625">
        <v>83398</v>
      </c>
      <c r="D835" s="625" t="s">
        <v>1909</v>
      </c>
      <c r="E835" s="625">
        <v>70</v>
      </c>
      <c r="F835" s="625">
        <v>4010</v>
      </c>
      <c r="G835" s="625" t="s">
        <v>2555</v>
      </c>
      <c r="H835" s="625" t="s">
        <v>492</v>
      </c>
      <c r="I835" s="638">
        <v>3</v>
      </c>
      <c r="J835" s="625">
        <v>3</v>
      </c>
      <c r="K835" s="625">
        <v>6.03</v>
      </c>
      <c r="L835" s="625">
        <v>18.09</v>
      </c>
      <c r="M835" s="53" t="s">
        <v>1317</v>
      </c>
      <c r="N835" s="629" t="s">
        <v>1475</v>
      </c>
    </row>
    <row r="836" spans="1:14" ht="15" hidden="1">
      <c r="A836" s="626">
        <v>46107</v>
      </c>
      <c r="B836" s="625" t="s">
        <v>2546</v>
      </c>
      <c r="C836" s="627">
        <v>82021</v>
      </c>
      <c r="D836" s="627" t="s">
        <v>1844</v>
      </c>
      <c r="E836" s="627">
        <v>85</v>
      </c>
      <c r="F836" s="627">
        <v>4010</v>
      </c>
      <c r="G836" s="627" t="s">
        <v>2556</v>
      </c>
      <c r="H836" s="627" t="s">
        <v>492</v>
      </c>
      <c r="I836" s="639">
        <v>3</v>
      </c>
      <c r="J836" s="627">
        <v>3</v>
      </c>
      <c r="K836" s="627">
        <v>5.03</v>
      </c>
      <c r="L836" s="627">
        <v>15.09</v>
      </c>
      <c r="M836" s="53" t="s">
        <v>1317</v>
      </c>
      <c r="N836" s="629" t="s">
        <v>1475</v>
      </c>
    </row>
    <row r="837" spans="1:14" ht="15" hidden="1">
      <c r="A837" s="626">
        <v>46107</v>
      </c>
      <c r="B837" s="625" t="s">
        <v>2546</v>
      </c>
      <c r="C837" s="625">
        <v>68177</v>
      </c>
      <c r="D837" s="625" t="s">
        <v>1367</v>
      </c>
      <c r="E837" s="625">
        <v>80</v>
      </c>
      <c r="F837" s="625">
        <v>4010</v>
      </c>
      <c r="G837" s="625" t="s">
        <v>2557</v>
      </c>
      <c r="H837" s="625" t="s">
        <v>492</v>
      </c>
      <c r="I837" s="638">
        <v>1</v>
      </c>
      <c r="J837" s="625">
        <v>1</v>
      </c>
      <c r="K837" s="625">
        <v>3.4</v>
      </c>
      <c r="L837" s="625">
        <v>3.4</v>
      </c>
      <c r="M837" s="53" t="s">
        <v>1317</v>
      </c>
      <c r="N837" s="629" t="s">
        <v>1475</v>
      </c>
    </row>
    <row r="838" spans="1:14" ht="15" hidden="1">
      <c r="A838" s="626">
        <v>46107</v>
      </c>
      <c r="B838" s="625" t="s">
        <v>2546</v>
      </c>
      <c r="C838" s="627">
        <v>83979</v>
      </c>
      <c r="D838" s="627" t="s">
        <v>2558</v>
      </c>
      <c r="E838" s="627">
        <v>90</v>
      </c>
      <c r="F838" s="627">
        <v>4010</v>
      </c>
      <c r="G838" s="627" t="s">
        <v>2559</v>
      </c>
      <c r="H838" s="627" t="s">
        <v>492</v>
      </c>
      <c r="I838" s="639">
        <v>1</v>
      </c>
      <c r="J838" s="627">
        <v>1</v>
      </c>
      <c r="K838" s="627">
        <v>5.74</v>
      </c>
      <c r="L838" s="627">
        <v>5.74</v>
      </c>
      <c r="M838" s="53" t="s">
        <v>1317</v>
      </c>
      <c r="N838" s="629" t="s">
        <v>1475</v>
      </c>
    </row>
    <row r="839" spans="1:14" ht="15" hidden="1">
      <c r="A839" s="626">
        <v>46107</v>
      </c>
      <c r="B839" s="625" t="s">
        <v>2546</v>
      </c>
      <c r="C839" s="625">
        <v>84113</v>
      </c>
      <c r="D839" s="625" t="s">
        <v>1500</v>
      </c>
      <c r="E839" s="625">
        <v>130</v>
      </c>
      <c r="F839" s="625">
        <v>4010</v>
      </c>
      <c r="G839" s="625" t="s">
        <v>2560</v>
      </c>
      <c r="H839" s="625" t="s">
        <v>492</v>
      </c>
      <c r="I839" s="638">
        <v>1</v>
      </c>
      <c r="J839" s="625">
        <v>1</v>
      </c>
      <c r="K839" s="625">
        <v>11.51</v>
      </c>
      <c r="L839" s="625">
        <v>11.51</v>
      </c>
      <c r="M839" s="53" t="s">
        <v>1317</v>
      </c>
      <c r="N839" s="629" t="s">
        <v>1475</v>
      </c>
    </row>
    <row r="840" spans="1:14" ht="15" hidden="1">
      <c r="A840" s="626">
        <v>46107</v>
      </c>
      <c r="B840" s="625" t="s">
        <v>2546</v>
      </c>
      <c r="C840" s="627">
        <v>68119</v>
      </c>
      <c r="D840" s="627" t="s">
        <v>2100</v>
      </c>
      <c r="E840" s="627">
        <v>130</v>
      </c>
      <c r="F840" s="627">
        <v>4010</v>
      </c>
      <c r="G840" s="627" t="s">
        <v>2561</v>
      </c>
      <c r="H840" s="627" t="s">
        <v>492</v>
      </c>
      <c r="I840" s="639">
        <v>1</v>
      </c>
      <c r="J840" s="627">
        <v>1</v>
      </c>
      <c r="K840" s="627">
        <v>4.5</v>
      </c>
      <c r="L840" s="627">
        <v>4.5</v>
      </c>
      <c r="M840" s="53" t="s">
        <v>1317</v>
      </c>
      <c r="N840" s="629" t="s">
        <v>1475</v>
      </c>
    </row>
    <row r="841" spans="1:14" ht="15" hidden="1">
      <c r="A841" s="626">
        <v>46107</v>
      </c>
      <c r="B841" s="625" t="s">
        <v>2546</v>
      </c>
      <c r="C841" s="625">
        <v>83738</v>
      </c>
      <c r="D841" s="625" t="s">
        <v>1334</v>
      </c>
      <c r="E841" s="625">
        <v>110</v>
      </c>
      <c r="F841" s="625">
        <v>4010</v>
      </c>
      <c r="G841" s="625" t="s">
        <v>2562</v>
      </c>
      <c r="H841" s="625" t="s">
        <v>492</v>
      </c>
      <c r="I841" s="638">
        <v>1</v>
      </c>
      <c r="J841" s="625">
        <v>1</v>
      </c>
      <c r="K841" s="625">
        <v>23.18</v>
      </c>
      <c r="L841" s="625">
        <v>23.18</v>
      </c>
      <c r="M841" s="53" t="s">
        <v>1317</v>
      </c>
      <c r="N841" s="629" t="s">
        <v>1475</v>
      </c>
    </row>
    <row r="842" spans="1:14" ht="15" hidden="1">
      <c r="A842" s="626">
        <v>46107</v>
      </c>
      <c r="B842" s="625" t="s">
        <v>2546</v>
      </c>
      <c r="C842" s="627">
        <v>83752</v>
      </c>
      <c r="D842" s="627" t="s">
        <v>1517</v>
      </c>
      <c r="E842" s="627">
        <v>80</v>
      </c>
      <c r="F842" s="627">
        <v>4010</v>
      </c>
      <c r="G842" s="627" t="s">
        <v>2563</v>
      </c>
      <c r="H842" s="627" t="s">
        <v>492</v>
      </c>
      <c r="I842" s="639">
        <v>1</v>
      </c>
      <c r="J842" s="627">
        <v>1</v>
      </c>
      <c r="K842" s="627">
        <v>10.62</v>
      </c>
      <c r="L842" s="627">
        <v>10.62</v>
      </c>
      <c r="M842" s="53" t="s">
        <v>1317</v>
      </c>
      <c r="N842" s="629" t="s">
        <v>1475</v>
      </c>
    </row>
    <row r="843" spans="1:14" ht="15" hidden="1">
      <c r="A843" s="626">
        <v>46107</v>
      </c>
      <c r="B843" s="625" t="s">
        <v>2546</v>
      </c>
      <c r="C843" s="625">
        <v>82406</v>
      </c>
      <c r="D843" s="625" t="s">
        <v>2521</v>
      </c>
      <c r="E843" s="625">
        <v>120</v>
      </c>
      <c r="F843" s="625">
        <v>4010</v>
      </c>
      <c r="G843" s="625" t="s">
        <v>2564</v>
      </c>
      <c r="H843" s="625" t="s">
        <v>492</v>
      </c>
      <c r="I843" s="638">
        <v>1</v>
      </c>
      <c r="J843" s="625">
        <v>1</v>
      </c>
      <c r="K843" s="625">
        <v>8.4700000000000006</v>
      </c>
      <c r="L843" s="625">
        <v>8.4700000000000006</v>
      </c>
      <c r="M843" s="53" t="s">
        <v>1317</v>
      </c>
      <c r="N843" s="629" t="s">
        <v>1475</v>
      </c>
    </row>
    <row r="844" spans="1:14" ht="15" hidden="1">
      <c r="A844" s="626">
        <v>46107</v>
      </c>
      <c r="B844" s="625" t="s">
        <v>2546</v>
      </c>
      <c r="C844" s="627">
        <v>83256</v>
      </c>
      <c r="D844" s="627" t="s">
        <v>2565</v>
      </c>
      <c r="E844" s="627">
        <v>120</v>
      </c>
      <c r="F844" s="627">
        <v>4010</v>
      </c>
      <c r="G844" s="627" t="s">
        <v>2566</v>
      </c>
      <c r="H844" s="627" t="s">
        <v>492</v>
      </c>
      <c r="I844" s="639">
        <v>2</v>
      </c>
      <c r="J844" s="627">
        <v>2</v>
      </c>
      <c r="K844" s="627">
        <v>4.93</v>
      </c>
      <c r="L844" s="627">
        <v>9.86</v>
      </c>
      <c r="M844" s="53" t="s">
        <v>1317</v>
      </c>
      <c r="N844" s="629" t="s">
        <v>1475</v>
      </c>
    </row>
    <row r="845" spans="1:14" ht="15" hidden="1">
      <c r="A845" s="626">
        <v>46107</v>
      </c>
      <c r="B845" s="625" t="s">
        <v>2546</v>
      </c>
      <c r="C845" s="625">
        <v>81619</v>
      </c>
      <c r="D845" s="625" t="s">
        <v>2567</v>
      </c>
      <c r="E845" s="625">
        <v>150</v>
      </c>
      <c r="F845" s="625">
        <v>4010</v>
      </c>
      <c r="G845" s="625" t="s">
        <v>2568</v>
      </c>
      <c r="H845" s="625" t="s">
        <v>492</v>
      </c>
      <c r="I845" s="638">
        <v>1</v>
      </c>
      <c r="J845" s="625">
        <v>1</v>
      </c>
      <c r="K845" s="625">
        <v>4.5599999999999996</v>
      </c>
      <c r="L845" s="625">
        <v>4.5599999999999996</v>
      </c>
      <c r="M845" s="53" t="s">
        <v>1317</v>
      </c>
      <c r="N845" s="629" t="s">
        <v>1475</v>
      </c>
    </row>
    <row r="846" spans="1:14" ht="15" hidden="1">
      <c r="A846" s="626">
        <v>46107</v>
      </c>
      <c r="B846" s="625" t="s">
        <v>2546</v>
      </c>
      <c r="C846" s="627">
        <v>66736</v>
      </c>
      <c r="D846" s="627" t="s">
        <v>1729</v>
      </c>
      <c r="E846" s="627">
        <v>90</v>
      </c>
      <c r="F846" s="627">
        <v>4010</v>
      </c>
      <c r="G846" s="627" t="s">
        <v>2569</v>
      </c>
      <c r="H846" s="627" t="s">
        <v>492</v>
      </c>
      <c r="I846" s="639">
        <v>1</v>
      </c>
      <c r="J846" s="627">
        <v>1</v>
      </c>
      <c r="K846" s="627">
        <v>15.78</v>
      </c>
      <c r="L846" s="627">
        <v>15.78</v>
      </c>
      <c r="M846" s="53" t="s">
        <v>1317</v>
      </c>
      <c r="N846" s="629" t="s">
        <v>1475</v>
      </c>
    </row>
    <row r="847" spans="1:14" ht="15" hidden="1">
      <c r="A847" s="626">
        <v>46107</v>
      </c>
      <c r="B847" s="625" t="s">
        <v>2546</v>
      </c>
      <c r="C847" s="625">
        <v>82824</v>
      </c>
      <c r="D847" s="625" t="s">
        <v>1723</v>
      </c>
      <c r="E847" s="625">
        <v>140</v>
      </c>
      <c r="F847" s="625">
        <v>4010</v>
      </c>
      <c r="G847" s="625" t="s">
        <v>2570</v>
      </c>
      <c r="H847" s="625" t="s">
        <v>492</v>
      </c>
      <c r="I847" s="638">
        <v>1</v>
      </c>
      <c r="J847" s="625">
        <v>1</v>
      </c>
      <c r="K847" s="625">
        <v>8.5</v>
      </c>
      <c r="L847" s="625">
        <v>8.5</v>
      </c>
      <c r="M847" s="53" t="s">
        <v>1317</v>
      </c>
      <c r="N847" s="629" t="s">
        <v>1475</v>
      </c>
    </row>
    <row r="848" spans="1:14" ht="15" hidden="1">
      <c r="A848" s="626">
        <v>46107</v>
      </c>
      <c r="B848" s="625" t="s">
        <v>2546</v>
      </c>
      <c r="C848" s="627">
        <v>82021</v>
      </c>
      <c r="D848" s="627" t="s">
        <v>1468</v>
      </c>
      <c r="E848" s="627">
        <v>150</v>
      </c>
      <c r="F848" s="627">
        <v>4010</v>
      </c>
      <c r="G848" s="627" t="s">
        <v>2571</v>
      </c>
      <c r="H848" s="627" t="s">
        <v>492</v>
      </c>
      <c r="I848" s="639">
        <v>1</v>
      </c>
      <c r="J848" s="627">
        <v>1</v>
      </c>
      <c r="K848" s="627">
        <v>5.09</v>
      </c>
      <c r="L848" s="627">
        <v>5.09</v>
      </c>
      <c r="M848" s="53" t="s">
        <v>1317</v>
      </c>
      <c r="N848" s="629" t="s">
        <v>1318</v>
      </c>
    </row>
    <row r="849" spans="1:14" ht="15" hidden="1">
      <c r="A849" s="626">
        <v>46107</v>
      </c>
      <c r="B849" s="625" t="s">
        <v>2546</v>
      </c>
      <c r="C849" s="625">
        <v>82410</v>
      </c>
      <c r="D849" s="625" t="s">
        <v>1569</v>
      </c>
      <c r="E849" s="625">
        <v>90</v>
      </c>
      <c r="F849" s="625">
        <v>4010</v>
      </c>
      <c r="G849" s="625" t="s">
        <v>2572</v>
      </c>
      <c r="H849" s="625" t="s">
        <v>492</v>
      </c>
      <c r="I849" s="638">
        <v>1</v>
      </c>
      <c r="J849" s="625">
        <v>1</v>
      </c>
      <c r="K849" s="625">
        <v>8.6</v>
      </c>
      <c r="L849" s="625">
        <v>8.6</v>
      </c>
      <c r="M849" s="53" t="s">
        <v>1317</v>
      </c>
      <c r="N849" s="629" t="s">
        <v>1318</v>
      </c>
    </row>
    <row r="850" spans="1:14" ht="15" hidden="1">
      <c r="A850" s="626">
        <v>46107</v>
      </c>
      <c r="B850" s="625" t="s">
        <v>2546</v>
      </c>
      <c r="C850" s="627">
        <v>65642</v>
      </c>
      <c r="D850" s="627" t="s">
        <v>2573</v>
      </c>
      <c r="E850" s="627">
        <v>130</v>
      </c>
      <c r="F850" s="627">
        <v>4010</v>
      </c>
      <c r="G850" s="627" t="s">
        <v>2574</v>
      </c>
      <c r="H850" s="627" t="s">
        <v>492</v>
      </c>
      <c r="I850" s="639">
        <v>1</v>
      </c>
      <c r="J850" s="627">
        <v>1</v>
      </c>
      <c r="K850" s="627">
        <v>7.14</v>
      </c>
      <c r="L850" s="627">
        <v>7.14</v>
      </c>
      <c r="M850" s="53" t="s">
        <v>1317</v>
      </c>
      <c r="N850" s="629" t="s">
        <v>1318</v>
      </c>
    </row>
    <row r="851" spans="1:14" ht="15" hidden="1">
      <c r="A851" s="626">
        <v>46107</v>
      </c>
      <c r="B851" s="625" t="s">
        <v>2546</v>
      </c>
      <c r="C851" s="625">
        <v>82248</v>
      </c>
      <c r="D851" s="625" t="s">
        <v>1691</v>
      </c>
      <c r="E851" s="625">
        <v>100</v>
      </c>
      <c r="F851" s="625">
        <v>4010</v>
      </c>
      <c r="G851" s="625" t="s">
        <v>2575</v>
      </c>
      <c r="H851" s="625" t="s">
        <v>492</v>
      </c>
      <c r="I851" s="638">
        <v>2</v>
      </c>
      <c r="J851" s="625">
        <v>2</v>
      </c>
      <c r="K851" s="625">
        <v>8.31</v>
      </c>
      <c r="L851" s="625">
        <v>16.62</v>
      </c>
      <c r="M851" s="53" t="s">
        <v>1317</v>
      </c>
      <c r="N851" s="629" t="s">
        <v>1318</v>
      </c>
    </row>
    <row r="852" spans="1:14" ht="15" hidden="1">
      <c r="A852" s="626">
        <v>46107</v>
      </c>
      <c r="B852" s="625" t="s">
        <v>2546</v>
      </c>
      <c r="C852" s="627">
        <v>82407</v>
      </c>
      <c r="D852" s="627" t="s">
        <v>1585</v>
      </c>
      <c r="E852" s="627">
        <v>120</v>
      </c>
      <c r="F852" s="627">
        <v>4010</v>
      </c>
      <c r="G852" s="627" t="s">
        <v>2576</v>
      </c>
      <c r="H852" s="627" t="s">
        <v>492</v>
      </c>
      <c r="I852" s="639">
        <v>5</v>
      </c>
      <c r="J852" s="627">
        <v>5</v>
      </c>
      <c r="K852" s="627">
        <v>6.38</v>
      </c>
      <c r="L852" s="627">
        <v>31.9</v>
      </c>
      <c r="M852" s="53" t="s">
        <v>1317</v>
      </c>
      <c r="N852" s="629" t="s">
        <v>1318</v>
      </c>
    </row>
    <row r="853" spans="1:14" ht="15" hidden="1">
      <c r="A853" s="626">
        <v>46107</v>
      </c>
      <c r="B853" s="625" t="s">
        <v>2546</v>
      </c>
      <c r="C853" s="625">
        <v>65642</v>
      </c>
      <c r="D853" s="625" t="s">
        <v>1315</v>
      </c>
      <c r="E853" s="625">
        <v>90</v>
      </c>
      <c r="F853" s="625">
        <v>4010</v>
      </c>
      <c r="G853" s="625" t="s">
        <v>2134</v>
      </c>
      <c r="H853" s="625" t="s">
        <v>492</v>
      </c>
      <c r="I853" s="638">
        <v>9</v>
      </c>
      <c r="J853" s="625">
        <v>9</v>
      </c>
      <c r="K853" s="625">
        <v>7.37</v>
      </c>
      <c r="L853" s="625">
        <v>66.33</v>
      </c>
      <c r="M853" s="53" t="s">
        <v>1317</v>
      </c>
      <c r="N853" s="629" t="s">
        <v>1318</v>
      </c>
    </row>
    <row r="854" spans="1:14" ht="15" hidden="1">
      <c r="A854" s="626">
        <v>46107</v>
      </c>
      <c r="B854" s="625" t="s">
        <v>2546</v>
      </c>
      <c r="C854" s="627">
        <v>66994</v>
      </c>
      <c r="D854" s="627" t="s">
        <v>1336</v>
      </c>
      <c r="E854" s="627" t="s">
        <v>1368</v>
      </c>
      <c r="F854" s="627">
        <v>4010</v>
      </c>
      <c r="G854" s="627" t="s">
        <v>2133</v>
      </c>
      <c r="H854" s="627" t="s">
        <v>492</v>
      </c>
      <c r="I854" s="639">
        <v>6</v>
      </c>
      <c r="J854" s="627">
        <v>6</v>
      </c>
      <c r="K854" s="627">
        <v>9.57</v>
      </c>
      <c r="L854" s="627">
        <v>57.42</v>
      </c>
      <c r="M854" s="53" t="s">
        <v>1317</v>
      </c>
      <c r="N854" s="629" t="s">
        <v>1318</v>
      </c>
    </row>
    <row r="855" spans="1:14" ht="15" hidden="1">
      <c r="A855" s="626">
        <v>46107</v>
      </c>
      <c r="B855" s="625" t="s">
        <v>2546</v>
      </c>
      <c r="C855" s="625">
        <v>67522</v>
      </c>
      <c r="D855" s="625" t="s">
        <v>2577</v>
      </c>
      <c r="E855" s="625">
        <v>130</v>
      </c>
      <c r="F855" s="625">
        <v>4010</v>
      </c>
      <c r="G855" s="625" t="s">
        <v>2135</v>
      </c>
      <c r="H855" s="625" t="s">
        <v>492</v>
      </c>
      <c r="I855" s="638">
        <v>10</v>
      </c>
      <c r="J855" s="625">
        <v>10</v>
      </c>
      <c r="K855" s="625">
        <v>6.88</v>
      </c>
      <c r="L855" s="625">
        <v>68.8</v>
      </c>
      <c r="M855" s="53" t="s">
        <v>1317</v>
      </c>
      <c r="N855" s="629" t="s">
        <v>1318</v>
      </c>
    </row>
    <row r="856" spans="1:14" ht="15" hidden="1">
      <c r="A856" s="624">
        <v>46108</v>
      </c>
      <c r="B856" s="625" t="s">
        <v>2578</v>
      </c>
      <c r="C856" s="625">
        <v>82775</v>
      </c>
      <c r="D856" s="625" t="s">
        <v>1635</v>
      </c>
      <c r="E856" s="625">
        <v>130</v>
      </c>
      <c r="F856" s="625">
        <v>4010</v>
      </c>
      <c r="G856" s="625" t="s">
        <v>2579</v>
      </c>
      <c r="H856" s="625" t="s">
        <v>492</v>
      </c>
      <c r="I856" s="638"/>
      <c r="J856" s="625">
        <v>-1</v>
      </c>
      <c r="K856" s="625">
        <v>5.65</v>
      </c>
      <c r="L856" s="634">
        <v>-5.65</v>
      </c>
      <c r="M856" s="53" t="s">
        <v>1378</v>
      </c>
    </row>
    <row r="857" spans="1:14" ht="15" hidden="1">
      <c r="A857" s="624">
        <v>46109</v>
      </c>
      <c r="B857" s="625" t="s">
        <v>2580</v>
      </c>
      <c r="C857" s="625">
        <v>45346</v>
      </c>
      <c r="D857" s="625">
        <v>11</v>
      </c>
      <c r="E857" s="625">
        <v>140</v>
      </c>
      <c r="F857" s="625">
        <v>4010</v>
      </c>
      <c r="G857" s="625" t="s">
        <v>2026</v>
      </c>
      <c r="H857" s="625" t="s">
        <v>492</v>
      </c>
      <c r="I857" s="638"/>
      <c r="J857" s="625">
        <v>18</v>
      </c>
      <c r="K857" s="625">
        <v>5.41</v>
      </c>
      <c r="L857" s="634">
        <v>97.38</v>
      </c>
      <c r="M857" s="53" t="s">
        <v>1485</v>
      </c>
      <c r="N857" s="629" t="s">
        <v>2581</v>
      </c>
    </row>
    <row r="858" spans="1:14" ht="15" hidden="1">
      <c r="A858" s="624">
        <v>46110</v>
      </c>
      <c r="B858" s="625" t="s">
        <v>2582</v>
      </c>
      <c r="C858" s="625">
        <v>82406</v>
      </c>
      <c r="D858" s="625" t="s">
        <v>1986</v>
      </c>
      <c r="E858" s="625">
        <v>90</v>
      </c>
      <c r="F858" s="625">
        <v>4010</v>
      </c>
      <c r="G858" s="625" t="s">
        <v>2583</v>
      </c>
      <c r="H858" s="625" t="s">
        <v>492</v>
      </c>
      <c r="I858" s="638"/>
      <c r="J858" s="625">
        <v>2</v>
      </c>
      <c r="K858" s="625">
        <v>8.1300000000000008</v>
      </c>
      <c r="L858" s="634">
        <v>16.260000000000002</v>
      </c>
      <c r="M858" s="53" t="s">
        <v>1317</v>
      </c>
    </row>
    <row r="859" spans="1:14" ht="15" hidden="1">
      <c r="A859" s="626">
        <v>46110</v>
      </c>
      <c r="B859" s="627" t="s">
        <v>2582</v>
      </c>
      <c r="C859" s="627">
        <v>80278</v>
      </c>
      <c r="D859" s="627" t="s">
        <v>2364</v>
      </c>
      <c r="E859" s="627">
        <v>110</v>
      </c>
      <c r="F859" s="627">
        <v>4010</v>
      </c>
      <c r="G859" s="627" t="s">
        <v>1989</v>
      </c>
      <c r="H859" s="627" t="s">
        <v>492</v>
      </c>
      <c r="I859" s="639"/>
      <c r="J859" s="627">
        <v>1</v>
      </c>
      <c r="K859" s="627">
        <v>6.02</v>
      </c>
      <c r="L859" s="637">
        <v>6.02</v>
      </c>
      <c r="M859" s="53" t="s">
        <v>1317</v>
      </c>
    </row>
    <row r="860" spans="1:14" ht="15" hidden="1">
      <c r="A860" s="624">
        <v>46110</v>
      </c>
      <c r="B860" s="625" t="s">
        <v>2582</v>
      </c>
      <c r="C860" s="625">
        <v>82723</v>
      </c>
      <c r="D860" s="625" t="s">
        <v>2237</v>
      </c>
      <c r="E860" s="625">
        <v>85</v>
      </c>
      <c r="F860" s="625">
        <v>4010</v>
      </c>
      <c r="G860" s="625" t="s">
        <v>2584</v>
      </c>
      <c r="H860" s="625" t="s">
        <v>492</v>
      </c>
      <c r="I860" s="638"/>
      <c r="J860" s="625">
        <v>1</v>
      </c>
      <c r="K860" s="625">
        <v>7.43</v>
      </c>
      <c r="L860" s="634">
        <v>7.43</v>
      </c>
      <c r="M860" s="53" t="s">
        <v>1317</v>
      </c>
    </row>
    <row r="861" spans="1:14" ht="15" hidden="1">
      <c r="A861" s="626">
        <v>46110</v>
      </c>
      <c r="B861" s="627" t="s">
        <v>2582</v>
      </c>
      <c r="C861" s="627">
        <v>83404</v>
      </c>
      <c r="D861" s="627" t="s">
        <v>1639</v>
      </c>
      <c r="E861" s="627">
        <v>85</v>
      </c>
      <c r="F861" s="627">
        <v>4010</v>
      </c>
      <c r="G861" s="627" t="s">
        <v>1996</v>
      </c>
      <c r="H861" s="627" t="s">
        <v>492</v>
      </c>
      <c r="I861" s="639"/>
      <c r="J861" s="627">
        <v>1</v>
      </c>
      <c r="K861" s="627">
        <v>8.35</v>
      </c>
      <c r="L861" s="637">
        <v>8.35</v>
      </c>
      <c r="M861" s="53" t="s">
        <v>1317</v>
      </c>
    </row>
    <row r="862" spans="1:14" ht="15" hidden="1">
      <c r="A862" s="624">
        <v>46110</v>
      </c>
      <c r="B862" s="625" t="s">
        <v>2585</v>
      </c>
      <c r="C862" s="625">
        <v>84260</v>
      </c>
      <c r="D862" s="625" t="s">
        <v>2586</v>
      </c>
      <c r="E862" s="625">
        <v>80</v>
      </c>
      <c r="F862" s="625">
        <v>4010</v>
      </c>
      <c r="G862" s="625" t="s">
        <v>2587</v>
      </c>
      <c r="H862" s="625" t="s">
        <v>492</v>
      </c>
      <c r="I862" s="638"/>
      <c r="J862" s="625">
        <v>-1</v>
      </c>
      <c r="K862" s="625">
        <v>14.95</v>
      </c>
      <c r="L862" s="634">
        <v>-14.95</v>
      </c>
      <c r="M862" s="53" t="s">
        <v>1823</v>
      </c>
    </row>
    <row r="863" spans="1:14" ht="15" hidden="1">
      <c r="A863" s="626">
        <v>46110</v>
      </c>
      <c r="B863" s="627" t="s">
        <v>2585</v>
      </c>
      <c r="C863" s="627">
        <v>81666</v>
      </c>
      <c r="D863" s="627" t="s">
        <v>2588</v>
      </c>
      <c r="E863" s="627">
        <v>70</v>
      </c>
      <c r="F863" s="627">
        <v>4010</v>
      </c>
      <c r="G863" s="627" t="s">
        <v>2589</v>
      </c>
      <c r="H863" s="627" t="s">
        <v>492</v>
      </c>
      <c r="I863" s="639"/>
      <c r="J863" s="627">
        <v>-1</v>
      </c>
      <c r="K863" s="627">
        <v>5.6</v>
      </c>
      <c r="L863" s="637">
        <v>-5.6</v>
      </c>
      <c r="M863" s="53" t="s">
        <v>1823</v>
      </c>
    </row>
    <row r="864" spans="1:14" ht="15" hidden="1">
      <c r="A864" s="624">
        <v>46110</v>
      </c>
      <c r="B864" s="625" t="s">
        <v>2590</v>
      </c>
      <c r="C864" s="625">
        <v>83717</v>
      </c>
      <c r="D864" s="625" t="s">
        <v>2591</v>
      </c>
      <c r="E864" s="625">
        <v>85</v>
      </c>
      <c r="F864" s="625">
        <v>4010</v>
      </c>
      <c r="G864" s="625" t="s">
        <v>2253</v>
      </c>
      <c r="H864" s="625" t="s">
        <v>492</v>
      </c>
      <c r="I864" s="638"/>
      <c r="J864" s="625">
        <v>1</v>
      </c>
      <c r="K864" s="625">
        <v>13.13</v>
      </c>
      <c r="L864" s="634">
        <v>13.13</v>
      </c>
      <c r="M864" s="53" t="s">
        <v>1317</v>
      </c>
    </row>
    <row r="865" spans="1:14" ht="15" hidden="1">
      <c r="A865" s="626">
        <v>46110</v>
      </c>
      <c r="B865" s="627" t="s">
        <v>2590</v>
      </c>
      <c r="C865" s="627">
        <v>83404</v>
      </c>
      <c r="D865" s="627" t="s">
        <v>2048</v>
      </c>
      <c r="E865" s="627">
        <v>50</v>
      </c>
      <c r="F865" s="627">
        <v>4010</v>
      </c>
      <c r="G865" s="627" t="s">
        <v>2592</v>
      </c>
      <c r="H865" s="627" t="s">
        <v>492</v>
      </c>
      <c r="I865" s="639"/>
      <c r="J865" s="627">
        <v>1</v>
      </c>
      <c r="K865" s="627">
        <v>8.35</v>
      </c>
      <c r="L865" s="637">
        <v>8.35</v>
      </c>
      <c r="M865" s="53" t="s">
        <v>1317</v>
      </c>
    </row>
    <row r="866" spans="1:14" ht="15" hidden="1">
      <c r="A866" s="624">
        <v>46110</v>
      </c>
      <c r="B866" s="625" t="s">
        <v>2590</v>
      </c>
      <c r="C866" s="625">
        <v>83733</v>
      </c>
      <c r="D866" s="625" t="s">
        <v>1951</v>
      </c>
      <c r="E866" s="625">
        <v>110</v>
      </c>
      <c r="F866" s="625">
        <v>4010</v>
      </c>
      <c r="G866" s="625" t="s">
        <v>1766</v>
      </c>
      <c r="H866" s="625" t="s">
        <v>492</v>
      </c>
      <c r="I866" s="638"/>
      <c r="J866" s="625">
        <v>1</v>
      </c>
      <c r="K866" s="625">
        <v>7.07</v>
      </c>
      <c r="L866" s="634">
        <v>7.07</v>
      </c>
      <c r="M866" s="53" t="s">
        <v>1317</v>
      </c>
    </row>
    <row r="867" spans="1:14" ht="15" hidden="1">
      <c r="A867" s="626">
        <v>46110</v>
      </c>
      <c r="B867" s="627" t="s">
        <v>2590</v>
      </c>
      <c r="C867" s="627">
        <v>82606</v>
      </c>
      <c r="D867" s="627" t="s">
        <v>2593</v>
      </c>
      <c r="E867" s="627">
        <v>85</v>
      </c>
      <c r="F867" s="627">
        <v>4010</v>
      </c>
      <c r="G867" s="627" t="s">
        <v>1984</v>
      </c>
      <c r="H867" s="627" t="s">
        <v>492</v>
      </c>
      <c r="I867" s="639"/>
      <c r="J867" s="627">
        <v>1</v>
      </c>
      <c r="K867" s="627">
        <v>8.68</v>
      </c>
      <c r="L867" s="637">
        <v>8.68</v>
      </c>
      <c r="M867" s="53" t="s">
        <v>1317</v>
      </c>
    </row>
    <row r="868" spans="1:14" ht="15" hidden="1">
      <c r="A868" s="624">
        <v>46110</v>
      </c>
      <c r="B868" s="625" t="s">
        <v>2590</v>
      </c>
      <c r="C868" s="625">
        <v>82719</v>
      </c>
      <c r="D868" s="625" t="s">
        <v>2536</v>
      </c>
      <c r="E868" s="625">
        <v>100</v>
      </c>
      <c r="F868" s="625">
        <v>4010</v>
      </c>
      <c r="G868" s="625" t="s">
        <v>1783</v>
      </c>
      <c r="H868" s="625" t="s">
        <v>492</v>
      </c>
      <c r="I868" s="638"/>
      <c r="J868" s="625">
        <v>1</v>
      </c>
      <c r="K868" s="625">
        <v>11.71</v>
      </c>
      <c r="L868" s="634">
        <v>11.71</v>
      </c>
      <c r="M868" s="53" t="s">
        <v>1317</v>
      </c>
    </row>
    <row r="869" spans="1:14" ht="15" hidden="1">
      <c r="A869" s="626">
        <v>46110</v>
      </c>
      <c r="B869" s="627" t="s">
        <v>2590</v>
      </c>
      <c r="C869" s="627">
        <v>84203</v>
      </c>
      <c r="D869" s="627" t="s">
        <v>1633</v>
      </c>
      <c r="E869" s="627">
        <v>120</v>
      </c>
      <c r="F869" s="627">
        <v>4010</v>
      </c>
      <c r="G869" s="627" t="s">
        <v>2594</v>
      </c>
      <c r="H869" s="627" t="s">
        <v>492</v>
      </c>
      <c r="I869" s="639"/>
      <c r="J869" s="627">
        <v>1</v>
      </c>
      <c r="K869" s="627">
        <v>17.649999999999999</v>
      </c>
      <c r="L869" s="637">
        <v>17.649999999999999</v>
      </c>
      <c r="M869" s="53" t="s">
        <v>1317</v>
      </c>
    </row>
    <row r="870" spans="1:14" ht="15" hidden="1">
      <c r="A870" s="624">
        <v>46110</v>
      </c>
      <c r="B870" s="625" t="s">
        <v>2590</v>
      </c>
      <c r="C870" s="625">
        <v>82787</v>
      </c>
      <c r="D870" s="625" t="s">
        <v>2595</v>
      </c>
      <c r="E870" s="625">
        <v>150</v>
      </c>
      <c r="F870" s="625">
        <v>4010</v>
      </c>
      <c r="G870" s="625" t="s">
        <v>2230</v>
      </c>
      <c r="H870" s="625" t="s">
        <v>492</v>
      </c>
      <c r="I870" s="638"/>
      <c r="J870" s="625">
        <v>1</v>
      </c>
      <c r="K870" s="625">
        <v>11.41</v>
      </c>
      <c r="L870" s="634">
        <v>11.41</v>
      </c>
      <c r="M870" s="53" t="s">
        <v>1317</v>
      </c>
    </row>
    <row r="871" spans="1:14" ht="15" hidden="1">
      <c r="A871" s="624">
        <v>46110</v>
      </c>
      <c r="B871" s="625" t="s">
        <v>2596</v>
      </c>
      <c r="C871" s="625">
        <v>83962</v>
      </c>
      <c r="D871" s="625" t="s">
        <v>2597</v>
      </c>
      <c r="E871" s="625">
        <v>110</v>
      </c>
      <c r="F871" s="625">
        <v>4010</v>
      </c>
      <c r="G871" s="625" t="s">
        <v>2598</v>
      </c>
      <c r="H871" s="625" t="s">
        <v>492</v>
      </c>
      <c r="I871" s="638"/>
      <c r="J871" s="625">
        <v>2</v>
      </c>
      <c r="K871" s="625">
        <v>7.01</v>
      </c>
      <c r="L871" s="634">
        <v>14.02</v>
      </c>
      <c r="M871" s="53" t="s">
        <v>1317</v>
      </c>
    </row>
    <row r="872" spans="1:14" ht="15" hidden="1">
      <c r="A872" s="626">
        <v>46110</v>
      </c>
      <c r="B872" s="627" t="s">
        <v>2596</v>
      </c>
      <c r="C872" s="627">
        <v>84154</v>
      </c>
      <c r="D872" s="627" t="s">
        <v>2599</v>
      </c>
      <c r="E872" s="627">
        <v>75</v>
      </c>
      <c r="F872" s="627">
        <v>4010</v>
      </c>
      <c r="G872" s="627" t="s">
        <v>2600</v>
      </c>
      <c r="H872" s="627" t="s">
        <v>492</v>
      </c>
      <c r="I872" s="639"/>
      <c r="J872" s="627">
        <v>2</v>
      </c>
      <c r="K872" s="627">
        <v>12.17</v>
      </c>
      <c r="L872" s="637">
        <v>24.34</v>
      </c>
      <c r="M872" s="53" t="s">
        <v>1317</v>
      </c>
    </row>
    <row r="873" spans="1:14" ht="15" hidden="1">
      <c r="A873" s="624">
        <v>46110</v>
      </c>
      <c r="B873" s="625" t="s">
        <v>2596</v>
      </c>
      <c r="C873" s="625">
        <v>84372</v>
      </c>
      <c r="D873" s="625" t="s">
        <v>1590</v>
      </c>
      <c r="E873" s="625">
        <v>70</v>
      </c>
      <c r="F873" s="625">
        <v>4010</v>
      </c>
      <c r="G873" s="625" t="s">
        <v>2601</v>
      </c>
      <c r="H873" s="625" t="s">
        <v>492</v>
      </c>
      <c r="I873" s="638"/>
      <c r="J873" s="625">
        <v>1</v>
      </c>
      <c r="K873" s="625">
        <v>13.88</v>
      </c>
      <c r="L873" s="634">
        <v>13.88</v>
      </c>
      <c r="M873" s="53" t="s">
        <v>1317</v>
      </c>
    </row>
    <row r="874" spans="1:14" ht="15" hidden="1">
      <c r="A874" s="626">
        <v>46110</v>
      </c>
      <c r="B874" s="627" t="s">
        <v>2596</v>
      </c>
      <c r="C874" s="627">
        <v>83403</v>
      </c>
      <c r="D874" s="627" t="s">
        <v>2602</v>
      </c>
      <c r="E874" s="627">
        <v>50</v>
      </c>
      <c r="F874" s="627">
        <v>4010</v>
      </c>
      <c r="G874" s="627" t="s">
        <v>2603</v>
      </c>
      <c r="H874" s="627" t="s">
        <v>492</v>
      </c>
      <c r="I874" s="639"/>
      <c r="J874" s="627">
        <v>1</v>
      </c>
      <c r="K874" s="627">
        <v>9.6300000000000008</v>
      </c>
      <c r="L874" s="637">
        <v>9.6300000000000008</v>
      </c>
      <c r="M874" s="53" t="s">
        <v>1317</v>
      </c>
    </row>
    <row r="875" spans="1:14" ht="15" hidden="1">
      <c r="A875" s="626">
        <v>46110</v>
      </c>
      <c r="B875" s="627" t="s">
        <v>2604</v>
      </c>
      <c r="C875" s="625">
        <v>83104</v>
      </c>
      <c r="D875" s="625" t="s">
        <v>1470</v>
      </c>
      <c r="E875" s="625">
        <v>85</v>
      </c>
      <c r="F875" s="625">
        <v>4010</v>
      </c>
      <c r="G875" s="625" t="s">
        <v>2605</v>
      </c>
      <c r="H875" s="625" t="s">
        <v>492</v>
      </c>
      <c r="I875" s="638">
        <v>1</v>
      </c>
      <c r="J875" s="625">
        <v>1</v>
      </c>
      <c r="K875" s="625">
        <v>4.4000000000000004</v>
      </c>
      <c r="L875" s="625">
        <v>4.4000000000000004</v>
      </c>
      <c r="M875" s="53" t="s">
        <v>1317</v>
      </c>
      <c r="N875" s="629" t="s">
        <v>1475</v>
      </c>
    </row>
    <row r="876" spans="1:14" ht="15" hidden="1">
      <c r="A876" s="626">
        <v>46110</v>
      </c>
      <c r="B876" s="627" t="s">
        <v>2604</v>
      </c>
      <c r="C876" s="627">
        <v>57388</v>
      </c>
      <c r="D876" s="627">
        <v>520</v>
      </c>
      <c r="E876" s="627" t="s">
        <v>399</v>
      </c>
      <c r="F876" s="627">
        <v>4010</v>
      </c>
      <c r="G876" s="627" t="s">
        <v>2606</v>
      </c>
      <c r="H876" s="627" t="s">
        <v>492</v>
      </c>
      <c r="I876" s="639">
        <v>1</v>
      </c>
      <c r="J876" s="627">
        <v>1</v>
      </c>
      <c r="K876" s="627">
        <v>16.86</v>
      </c>
      <c r="L876" s="627">
        <v>16.86</v>
      </c>
      <c r="M876" s="53" t="s">
        <v>1317</v>
      </c>
      <c r="N876" s="629" t="s">
        <v>1475</v>
      </c>
    </row>
    <row r="877" spans="1:14" ht="15" hidden="1">
      <c r="A877" s="626">
        <v>46110</v>
      </c>
      <c r="B877" s="627" t="s">
        <v>2604</v>
      </c>
      <c r="C877" s="625">
        <v>83402</v>
      </c>
      <c r="D877" s="625" t="s">
        <v>2540</v>
      </c>
      <c r="E877" s="625">
        <v>70</v>
      </c>
      <c r="F877" s="625">
        <v>4010</v>
      </c>
      <c r="G877" s="625" t="s">
        <v>2607</v>
      </c>
      <c r="H877" s="625" t="s">
        <v>492</v>
      </c>
      <c r="I877" s="638">
        <v>1</v>
      </c>
      <c r="J877" s="625">
        <v>1</v>
      </c>
      <c r="K877" s="625">
        <v>6.51</v>
      </c>
      <c r="L877" s="625">
        <v>6.51</v>
      </c>
      <c r="M877" s="53" t="s">
        <v>1317</v>
      </c>
      <c r="N877" s="629" t="s">
        <v>1475</v>
      </c>
    </row>
    <row r="878" spans="1:14" ht="15" hidden="1">
      <c r="A878" s="626">
        <v>46110</v>
      </c>
      <c r="B878" s="627" t="s">
        <v>2604</v>
      </c>
      <c r="C878" s="627">
        <v>84113</v>
      </c>
      <c r="D878" s="627" t="s">
        <v>1500</v>
      </c>
      <c r="E878" s="627">
        <v>85</v>
      </c>
      <c r="F878" s="627">
        <v>4010</v>
      </c>
      <c r="G878" s="627" t="s">
        <v>2608</v>
      </c>
      <c r="H878" s="627" t="s">
        <v>492</v>
      </c>
      <c r="I878" s="639">
        <v>1</v>
      </c>
      <c r="J878" s="627">
        <v>1</v>
      </c>
      <c r="K878" s="627">
        <v>10.98</v>
      </c>
      <c r="L878" s="627">
        <v>10.98</v>
      </c>
      <c r="M878" s="53" t="s">
        <v>1317</v>
      </c>
      <c r="N878" s="629" t="s">
        <v>1475</v>
      </c>
    </row>
    <row r="879" spans="1:14" ht="15" hidden="1">
      <c r="A879" s="626">
        <v>46110</v>
      </c>
      <c r="B879" s="627" t="s">
        <v>2604</v>
      </c>
      <c r="C879" s="625">
        <v>82013</v>
      </c>
      <c r="D879" s="625" t="s">
        <v>2517</v>
      </c>
      <c r="E879" s="625">
        <v>110</v>
      </c>
      <c r="F879" s="625">
        <v>4010</v>
      </c>
      <c r="G879" s="625" t="s">
        <v>2609</v>
      </c>
      <c r="H879" s="625" t="s">
        <v>492</v>
      </c>
      <c r="I879" s="638">
        <v>1</v>
      </c>
      <c r="J879" s="625">
        <v>1</v>
      </c>
      <c r="K879" s="625">
        <v>7.73</v>
      </c>
      <c r="L879" s="625">
        <v>7.73</v>
      </c>
      <c r="M879" s="53" t="s">
        <v>1317</v>
      </c>
      <c r="N879" s="629" t="s">
        <v>1475</v>
      </c>
    </row>
    <row r="880" spans="1:14" ht="15" hidden="1">
      <c r="A880" s="626">
        <v>46110</v>
      </c>
      <c r="B880" s="627" t="s">
        <v>2604</v>
      </c>
      <c r="C880" s="627">
        <v>83109</v>
      </c>
      <c r="D880" s="627" t="s">
        <v>1721</v>
      </c>
      <c r="E880" s="627">
        <v>90</v>
      </c>
      <c r="F880" s="627">
        <v>4010</v>
      </c>
      <c r="G880" s="627" t="s">
        <v>2610</v>
      </c>
      <c r="H880" s="627" t="s">
        <v>492</v>
      </c>
      <c r="I880" s="639">
        <v>1</v>
      </c>
      <c r="J880" s="627">
        <v>1</v>
      </c>
      <c r="K880" s="627">
        <v>6.74</v>
      </c>
      <c r="L880" s="627">
        <v>6.74</v>
      </c>
      <c r="M880" s="53" t="s">
        <v>1317</v>
      </c>
      <c r="N880" s="629" t="s">
        <v>1475</v>
      </c>
    </row>
    <row r="881" spans="1:14" ht="15" hidden="1">
      <c r="A881" s="626">
        <v>46110</v>
      </c>
      <c r="B881" s="627" t="s">
        <v>2604</v>
      </c>
      <c r="C881" s="625">
        <v>67377</v>
      </c>
      <c r="D881" s="625" t="s">
        <v>1459</v>
      </c>
      <c r="E881" s="625">
        <v>140</v>
      </c>
      <c r="F881" s="625">
        <v>4010</v>
      </c>
      <c r="G881" s="625" t="s">
        <v>2611</v>
      </c>
      <c r="H881" s="625" t="s">
        <v>492</v>
      </c>
      <c r="I881" s="638">
        <v>4</v>
      </c>
      <c r="J881" s="625">
        <v>4</v>
      </c>
      <c r="K881" s="625">
        <v>4.13</v>
      </c>
      <c r="L881" s="625">
        <v>16.52</v>
      </c>
      <c r="M881" s="53" t="s">
        <v>1317</v>
      </c>
      <c r="N881" s="629" t="s">
        <v>1475</v>
      </c>
    </row>
    <row r="882" spans="1:14" ht="15" hidden="1">
      <c r="A882" s="626">
        <v>46110</v>
      </c>
      <c r="B882" s="627" t="s">
        <v>2604</v>
      </c>
      <c r="C882" s="627">
        <v>82824</v>
      </c>
      <c r="D882" s="627" t="s">
        <v>1723</v>
      </c>
      <c r="E882" s="627">
        <v>130</v>
      </c>
      <c r="F882" s="627">
        <v>4010</v>
      </c>
      <c r="G882" s="627" t="s">
        <v>2612</v>
      </c>
      <c r="H882" s="627" t="s">
        <v>492</v>
      </c>
      <c r="I882" s="639">
        <v>1</v>
      </c>
      <c r="J882" s="627">
        <v>1</v>
      </c>
      <c r="K882" s="627">
        <v>8.5</v>
      </c>
      <c r="L882" s="627">
        <v>8.5</v>
      </c>
      <c r="M882" s="53" t="s">
        <v>1317</v>
      </c>
      <c r="N882" s="629" t="s">
        <v>1475</v>
      </c>
    </row>
    <row r="883" spans="1:14" ht="15" hidden="1">
      <c r="A883" s="626">
        <v>46110</v>
      </c>
      <c r="B883" s="627" t="s">
        <v>2604</v>
      </c>
      <c r="C883" s="625">
        <v>82622</v>
      </c>
      <c r="D883" s="625" t="s">
        <v>1500</v>
      </c>
      <c r="E883" s="625">
        <v>140</v>
      </c>
      <c r="F883" s="625">
        <v>4010</v>
      </c>
      <c r="G883" s="625" t="s">
        <v>2613</v>
      </c>
      <c r="H883" s="625" t="s">
        <v>492</v>
      </c>
      <c r="I883" s="638">
        <v>2</v>
      </c>
      <c r="J883" s="625">
        <v>2</v>
      </c>
      <c r="K883" s="625">
        <v>20.74</v>
      </c>
      <c r="L883" s="625">
        <v>41.48</v>
      </c>
      <c r="M883" s="53" t="s">
        <v>1317</v>
      </c>
      <c r="N883" s="629" t="s">
        <v>1475</v>
      </c>
    </row>
    <row r="884" spans="1:14" ht="15" hidden="1">
      <c r="A884" s="626">
        <v>46110</v>
      </c>
      <c r="B884" s="627" t="s">
        <v>2604</v>
      </c>
      <c r="C884" s="627">
        <v>83973</v>
      </c>
      <c r="D884" s="627" t="s">
        <v>1802</v>
      </c>
      <c r="E884" s="627">
        <v>120</v>
      </c>
      <c r="F884" s="627">
        <v>4010</v>
      </c>
      <c r="G884" s="627" t="s">
        <v>2614</v>
      </c>
      <c r="H884" s="627" t="s">
        <v>492</v>
      </c>
      <c r="I884" s="639">
        <v>10</v>
      </c>
      <c r="J884" s="627">
        <v>10</v>
      </c>
      <c r="K884" s="627">
        <v>7.16</v>
      </c>
      <c r="L884" s="627">
        <v>71.599999999999994</v>
      </c>
      <c r="M884" s="53" t="s">
        <v>1317</v>
      </c>
      <c r="N884" s="629" t="s">
        <v>1475</v>
      </c>
    </row>
    <row r="885" spans="1:14" ht="15" hidden="1">
      <c r="A885" s="626">
        <v>46110</v>
      </c>
      <c r="B885" s="627" t="s">
        <v>2604</v>
      </c>
      <c r="C885" s="625">
        <v>81352</v>
      </c>
      <c r="D885" s="625" t="s">
        <v>1799</v>
      </c>
      <c r="E885" s="625">
        <v>90</v>
      </c>
      <c r="F885" s="625">
        <v>4010</v>
      </c>
      <c r="G885" s="625" t="s">
        <v>2615</v>
      </c>
      <c r="H885" s="625" t="s">
        <v>492</v>
      </c>
      <c r="I885" s="638">
        <v>4</v>
      </c>
      <c r="J885" s="625">
        <v>4</v>
      </c>
      <c r="K885" s="625">
        <v>19.260000000000002</v>
      </c>
      <c r="L885" s="625">
        <v>77.040000000000006</v>
      </c>
      <c r="M885" s="53" t="s">
        <v>1317</v>
      </c>
      <c r="N885" s="629" t="s">
        <v>1475</v>
      </c>
    </row>
    <row r="886" spans="1:14" ht="15" hidden="1">
      <c r="A886" s="626">
        <v>46110</v>
      </c>
      <c r="B886" s="627" t="s">
        <v>2604</v>
      </c>
      <c r="C886" s="627">
        <v>82824</v>
      </c>
      <c r="D886" s="627" t="s">
        <v>1723</v>
      </c>
      <c r="E886" s="627">
        <v>120</v>
      </c>
      <c r="F886" s="627">
        <v>4010</v>
      </c>
      <c r="G886" s="627" t="s">
        <v>2616</v>
      </c>
      <c r="H886" s="627" t="s">
        <v>492</v>
      </c>
      <c r="I886" s="639">
        <v>3</v>
      </c>
      <c r="J886" s="627">
        <v>3</v>
      </c>
      <c r="K886" s="627">
        <v>8.5</v>
      </c>
      <c r="L886" s="627">
        <v>25.5</v>
      </c>
      <c r="M886" s="53" t="s">
        <v>1317</v>
      </c>
      <c r="N886" s="629" t="s">
        <v>1475</v>
      </c>
    </row>
    <row r="887" spans="1:14" ht="15" hidden="1">
      <c r="A887" s="626">
        <v>46110</v>
      </c>
      <c r="B887" s="627" t="s">
        <v>2604</v>
      </c>
      <c r="C887" s="625">
        <v>84126</v>
      </c>
      <c r="D887" s="625" t="s">
        <v>2617</v>
      </c>
      <c r="E887" s="625">
        <v>110</v>
      </c>
      <c r="F887" s="625">
        <v>4010</v>
      </c>
      <c r="G887" s="625" t="s">
        <v>2618</v>
      </c>
      <c r="H887" s="625" t="s">
        <v>492</v>
      </c>
      <c r="I887" s="638">
        <v>1</v>
      </c>
      <c r="J887" s="625">
        <v>1</v>
      </c>
      <c r="K887" s="625">
        <v>8.8000000000000007</v>
      </c>
      <c r="L887" s="625">
        <v>8.8000000000000007</v>
      </c>
      <c r="M887" s="53" t="s">
        <v>1317</v>
      </c>
      <c r="N887" s="629" t="s">
        <v>1475</v>
      </c>
    </row>
    <row r="888" spans="1:14" ht="15" hidden="1">
      <c r="A888" s="626">
        <v>46110</v>
      </c>
      <c r="B888" s="627" t="s">
        <v>2604</v>
      </c>
      <c r="C888" s="627">
        <v>82719</v>
      </c>
      <c r="D888" s="627" t="s">
        <v>2536</v>
      </c>
      <c r="E888" s="627">
        <v>110</v>
      </c>
      <c r="F888" s="627">
        <v>4010</v>
      </c>
      <c r="G888" s="627" t="s">
        <v>2619</v>
      </c>
      <c r="H888" s="627" t="s">
        <v>492</v>
      </c>
      <c r="I888" s="639">
        <v>1</v>
      </c>
      <c r="J888" s="627">
        <v>1</v>
      </c>
      <c r="K888" s="627">
        <v>11.71</v>
      </c>
      <c r="L888" s="627">
        <v>11.71</v>
      </c>
      <c r="M888" s="53" t="s">
        <v>1317</v>
      </c>
      <c r="N888" s="629" t="s">
        <v>1475</v>
      </c>
    </row>
    <row r="889" spans="1:14" ht="15" hidden="1">
      <c r="A889" s="626">
        <v>46110</v>
      </c>
      <c r="B889" s="627" t="s">
        <v>2604</v>
      </c>
      <c r="C889" s="625">
        <v>83104</v>
      </c>
      <c r="D889" s="625" t="s">
        <v>1693</v>
      </c>
      <c r="E889" s="625">
        <v>120</v>
      </c>
      <c r="F889" s="625">
        <v>4010</v>
      </c>
      <c r="G889" s="625" t="s">
        <v>2620</v>
      </c>
      <c r="H889" s="625" t="s">
        <v>492</v>
      </c>
      <c r="I889" s="638">
        <v>2</v>
      </c>
      <c r="J889" s="625">
        <v>2</v>
      </c>
      <c r="K889" s="625">
        <v>4.4000000000000004</v>
      </c>
      <c r="L889" s="625">
        <v>8.8000000000000007</v>
      </c>
      <c r="M889" s="53" t="s">
        <v>1317</v>
      </c>
      <c r="N889" s="629" t="s">
        <v>1475</v>
      </c>
    </row>
    <row r="890" spans="1:14" ht="15" hidden="1">
      <c r="A890" s="626">
        <v>46110</v>
      </c>
      <c r="B890" s="627" t="s">
        <v>2604</v>
      </c>
      <c r="C890" s="627">
        <v>84132</v>
      </c>
      <c r="D890" s="627" t="s">
        <v>2621</v>
      </c>
      <c r="E890" s="627">
        <v>100</v>
      </c>
      <c r="F890" s="627">
        <v>4010</v>
      </c>
      <c r="G890" s="627" t="s">
        <v>2622</v>
      </c>
      <c r="H890" s="627" t="s">
        <v>492</v>
      </c>
      <c r="I890" s="639">
        <v>1</v>
      </c>
      <c r="J890" s="627">
        <v>1</v>
      </c>
      <c r="K890" s="627">
        <v>15.15</v>
      </c>
      <c r="L890" s="627">
        <v>15.15</v>
      </c>
      <c r="M890" s="53" t="s">
        <v>1317</v>
      </c>
      <c r="N890" s="629" t="s">
        <v>1475</v>
      </c>
    </row>
    <row r="891" spans="1:14" ht="15" hidden="1">
      <c r="A891" s="626">
        <v>46110</v>
      </c>
      <c r="B891" s="627" t="s">
        <v>2604</v>
      </c>
      <c r="C891" s="625">
        <v>84275</v>
      </c>
      <c r="D891" s="625" t="s">
        <v>2365</v>
      </c>
      <c r="E891" s="625">
        <v>50</v>
      </c>
      <c r="F891" s="625">
        <v>4010</v>
      </c>
      <c r="G891" s="625" t="s">
        <v>2569</v>
      </c>
      <c r="H891" s="625" t="s">
        <v>492</v>
      </c>
      <c r="I891" s="638">
        <v>1</v>
      </c>
      <c r="J891" s="625">
        <v>1</v>
      </c>
      <c r="K891" s="625">
        <v>14.03</v>
      </c>
      <c r="L891" s="625">
        <v>14.03</v>
      </c>
      <c r="M891" s="53" t="s">
        <v>1317</v>
      </c>
      <c r="N891" s="629" t="s">
        <v>1475</v>
      </c>
    </row>
    <row r="892" spans="1:14" ht="15" hidden="1">
      <c r="A892" s="626">
        <v>46110</v>
      </c>
      <c r="B892" s="627" t="s">
        <v>2604</v>
      </c>
      <c r="C892" s="627">
        <v>68173</v>
      </c>
      <c r="D892" s="627" t="s">
        <v>1386</v>
      </c>
      <c r="E892" s="627">
        <v>75</v>
      </c>
      <c r="F892" s="627">
        <v>4010</v>
      </c>
      <c r="G892" s="627" t="s">
        <v>2549</v>
      </c>
      <c r="H892" s="627" t="s">
        <v>492</v>
      </c>
      <c r="I892" s="639">
        <v>2</v>
      </c>
      <c r="J892" s="627">
        <v>2</v>
      </c>
      <c r="K892" s="627">
        <v>8.56</v>
      </c>
      <c r="L892" s="627">
        <v>17.12</v>
      </c>
      <c r="M892" s="53" t="s">
        <v>1317</v>
      </c>
      <c r="N892" s="629" t="s">
        <v>1475</v>
      </c>
    </row>
    <row r="893" spans="1:14" ht="15" hidden="1">
      <c r="A893" s="626">
        <v>46110</v>
      </c>
      <c r="B893" s="627" t="s">
        <v>2604</v>
      </c>
      <c r="C893" s="625">
        <v>84129</v>
      </c>
      <c r="D893" s="625" t="s">
        <v>1354</v>
      </c>
      <c r="E893" s="625">
        <v>150</v>
      </c>
      <c r="F893" s="625">
        <v>4010</v>
      </c>
      <c r="G893" s="625" t="s">
        <v>2550</v>
      </c>
      <c r="H893" s="625" t="s">
        <v>492</v>
      </c>
      <c r="I893" s="638">
        <v>1</v>
      </c>
      <c r="J893" s="625">
        <v>1</v>
      </c>
      <c r="K893" s="625">
        <v>7.91</v>
      </c>
      <c r="L893" s="625">
        <v>7.91</v>
      </c>
      <c r="M893" s="53" t="s">
        <v>1317</v>
      </c>
      <c r="N893" s="629" t="s">
        <v>1475</v>
      </c>
    </row>
    <row r="894" spans="1:14" ht="15" hidden="1">
      <c r="A894" s="626">
        <v>46110</v>
      </c>
      <c r="B894" s="627" t="s">
        <v>2604</v>
      </c>
      <c r="C894" s="627">
        <v>84413</v>
      </c>
      <c r="D894" s="627" t="s">
        <v>1578</v>
      </c>
      <c r="E894" s="627" t="s">
        <v>399</v>
      </c>
      <c r="F894" s="627">
        <v>4010</v>
      </c>
      <c r="G894" s="627" t="s">
        <v>2552</v>
      </c>
      <c r="H894" s="627" t="s">
        <v>492</v>
      </c>
      <c r="I894" s="639">
        <v>1</v>
      </c>
      <c r="J894" s="627">
        <v>1</v>
      </c>
      <c r="K894" s="627">
        <v>32.57</v>
      </c>
      <c r="L894" s="627">
        <v>32.57</v>
      </c>
      <c r="M894" s="53" t="s">
        <v>1317</v>
      </c>
      <c r="N894" s="629" t="s">
        <v>1475</v>
      </c>
    </row>
    <row r="895" spans="1:14" ht="15" hidden="1">
      <c r="A895" s="626">
        <v>46110</v>
      </c>
      <c r="B895" s="627" t="s">
        <v>2604</v>
      </c>
      <c r="C895" s="625">
        <v>82834</v>
      </c>
      <c r="D895" s="625" t="s">
        <v>2623</v>
      </c>
      <c r="E895" s="625" t="s">
        <v>399</v>
      </c>
      <c r="F895" s="625">
        <v>4010</v>
      </c>
      <c r="G895" s="625" t="s">
        <v>2553</v>
      </c>
      <c r="H895" s="625" t="s">
        <v>492</v>
      </c>
      <c r="I895" s="638">
        <v>1</v>
      </c>
      <c r="J895" s="625">
        <v>1</v>
      </c>
      <c r="K895" s="625">
        <v>31.21</v>
      </c>
      <c r="L895" s="625">
        <v>31.21</v>
      </c>
      <c r="M895" s="53" t="s">
        <v>1317</v>
      </c>
      <c r="N895" s="629" t="s">
        <v>1475</v>
      </c>
    </row>
    <row r="896" spans="1:14" ht="15" hidden="1">
      <c r="A896" s="626">
        <v>46110</v>
      </c>
      <c r="B896" s="627" t="s">
        <v>2604</v>
      </c>
      <c r="C896" s="627">
        <v>81338</v>
      </c>
      <c r="D896" s="627" t="s">
        <v>2624</v>
      </c>
      <c r="E896" s="627">
        <v>140</v>
      </c>
      <c r="F896" s="627">
        <v>4010</v>
      </c>
      <c r="G896" s="627" t="s">
        <v>2554</v>
      </c>
      <c r="H896" s="627" t="s">
        <v>492</v>
      </c>
      <c r="I896" s="639">
        <v>1</v>
      </c>
      <c r="J896" s="627">
        <v>1</v>
      </c>
      <c r="K896" s="627">
        <v>9.9</v>
      </c>
      <c r="L896" s="627">
        <v>9.9</v>
      </c>
      <c r="M896" s="53" t="s">
        <v>1317</v>
      </c>
      <c r="N896" s="629" t="s">
        <v>1475</v>
      </c>
    </row>
    <row r="897" spans="1:14" ht="15" hidden="1">
      <c r="A897" s="626">
        <v>46110</v>
      </c>
      <c r="B897" s="627" t="s">
        <v>2604</v>
      </c>
      <c r="C897" s="625">
        <v>47681</v>
      </c>
      <c r="D897" s="625" t="s">
        <v>1569</v>
      </c>
      <c r="E897" s="625">
        <v>100</v>
      </c>
      <c r="F897" s="625">
        <v>4010</v>
      </c>
      <c r="G897" s="625" t="s">
        <v>2555</v>
      </c>
      <c r="H897" s="625" t="s">
        <v>492</v>
      </c>
      <c r="I897" s="638">
        <v>1</v>
      </c>
      <c r="J897" s="625">
        <v>1</v>
      </c>
      <c r="K897" s="625">
        <v>8.86</v>
      </c>
      <c r="L897" s="625">
        <v>8.86</v>
      </c>
      <c r="M897" s="53" t="s">
        <v>1317</v>
      </c>
      <c r="N897" s="629" t="s">
        <v>1475</v>
      </c>
    </row>
    <row r="898" spans="1:14" ht="15" hidden="1">
      <c r="A898" s="626">
        <v>46110</v>
      </c>
      <c r="B898" s="627" t="s">
        <v>2604</v>
      </c>
      <c r="C898" s="627">
        <v>82543</v>
      </c>
      <c r="D898" s="627" t="s">
        <v>2625</v>
      </c>
      <c r="E898" s="627">
        <v>100</v>
      </c>
      <c r="F898" s="627">
        <v>4010</v>
      </c>
      <c r="G898" s="627" t="s">
        <v>2557</v>
      </c>
      <c r="H898" s="627" t="s">
        <v>492</v>
      </c>
      <c r="I898" s="639">
        <v>1</v>
      </c>
      <c r="J898" s="627">
        <v>1</v>
      </c>
      <c r="K898" s="627">
        <v>9.98</v>
      </c>
      <c r="L898" s="627">
        <v>9.98</v>
      </c>
      <c r="M898" s="53" t="s">
        <v>1317</v>
      </c>
      <c r="N898" s="629" t="s">
        <v>1475</v>
      </c>
    </row>
    <row r="899" spans="1:14" ht="15" hidden="1">
      <c r="A899" s="626">
        <v>46110</v>
      </c>
      <c r="B899" s="627" t="s">
        <v>2604</v>
      </c>
      <c r="C899" s="625">
        <v>83249</v>
      </c>
      <c r="D899" s="625" t="s">
        <v>1654</v>
      </c>
      <c r="E899" s="625">
        <v>90</v>
      </c>
      <c r="F899" s="625">
        <v>4010</v>
      </c>
      <c r="G899" s="625" t="s">
        <v>2559</v>
      </c>
      <c r="H899" s="625" t="s">
        <v>492</v>
      </c>
      <c r="I899" s="638">
        <v>2</v>
      </c>
      <c r="J899" s="625">
        <v>2</v>
      </c>
      <c r="K899" s="625">
        <v>10.18</v>
      </c>
      <c r="L899" s="625">
        <v>20.36</v>
      </c>
      <c r="M899" s="53" t="s">
        <v>1317</v>
      </c>
      <c r="N899" s="629" t="s">
        <v>1475</v>
      </c>
    </row>
    <row r="900" spans="1:14" ht="15" hidden="1">
      <c r="A900" s="626">
        <v>46110</v>
      </c>
      <c r="B900" s="627" t="s">
        <v>2604</v>
      </c>
      <c r="C900" s="627">
        <v>81928</v>
      </c>
      <c r="D900" s="627" t="s">
        <v>1698</v>
      </c>
      <c r="E900" s="627">
        <v>130</v>
      </c>
      <c r="F900" s="627">
        <v>4010</v>
      </c>
      <c r="G900" s="627" t="s">
        <v>2626</v>
      </c>
      <c r="H900" s="627" t="s">
        <v>492</v>
      </c>
      <c r="I900" s="639">
        <v>1</v>
      </c>
      <c r="J900" s="627">
        <v>1</v>
      </c>
      <c r="K900" s="627">
        <v>4.93</v>
      </c>
      <c r="L900" s="627">
        <v>4.93</v>
      </c>
      <c r="M900" s="53" t="s">
        <v>1317</v>
      </c>
      <c r="N900" s="629" t="s">
        <v>1475</v>
      </c>
    </row>
    <row r="901" spans="1:14" ht="15" hidden="1">
      <c r="A901" s="626">
        <v>46110</v>
      </c>
      <c r="B901" s="627" t="s">
        <v>2604</v>
      </c>
      <c r="C901" s="625">
        <v>83019</v>
      </c>
      <c r="D901" s="625" t="s">
        <v>2627</v>
      </c>
      <c r="E901" s="625">
        <v>90</v>
      </c>
      <c r="F901" s="625">
        <v>4010</v>
      </c>
      <c r="G901" s="625" t="s">
        <v>2628</v>
      </c>
      <c r="H901" s="625" t="s">
        <v>492</v>
      </c>
      <c r="I901" s="638">
        <v>2</v>
      </c>
      <c r="J901" s="625">
        <v>2</v>
      </c>
      <c r="K901" s="625">
        <v>6.38</v>
      </c>
      <c r="L901" s="625">
        <v>12.76</v>
      </c>
      <c r="M901" s="53" t="s">
        <v>1317</v>
      </c>
      <c r="N901" s="629" t="s">
        <v>1475</v>
      </c>
    </row>
    <row r="902" spans="1:14" ht="15" hidden="1">
      <c r="A902" s="626">
        <v>46110</v>
      </c>
      <c r="B902" s="627" t="s">
        <v>2604</v>
      </c>
      <c r="C902" s="627">
        <v>80039</v>
      </c>
      <c r="D902" s="627" t="s">
        <v>1428</v>
      </c>
      <c r="E902" s="627" t="s">
        <v>399</v>
      </c>
      <c r="F902" s="627">
        <v>4010</v>
      </c>
      <c r="G902" s="627" t="s">
        <v>2629</v>
      </c>
      <c r="H902" s="627" t="s">
        <v>492</v>
      </c>
      <c r="I902" s="639">
        <v>2</v>
      </c>
      <c r="J902" s="627">
        <v>2</v>
      </c>
      <c r="K902" s="627">
        <v>10.73</v>
      </c>
      <c r="L902" s="627">
        <v>21.46</v>
      </c>
      <c r="M902" s="53" t="s">
        <v>1317</v>
      </c>
      <c r="N902" s="629" t="s">
        <v>1475</v>
      </c>
    </row>
    <row r="903" spans="1:14" ht="15" hidden="1">
      <c r="A903" s="626">
        <v>46110</v>
      </c>
      <c r="B903" s="53" t="s">
        <v>2630</v>
      </c>
      <c r="C903" s="625">
        <v>83527</v>
      </c>
      <c r="D903" s="625" t="s">
        <v>2631</v>
      </c>
      <c r="E903" s="625">
        <v>80</v>
      </c>
      <c r="F903" s="625">
        <v>4010</v>
      </c>
      <c r="G903" s="625" t="s">
        <v>2632</v>
      </c>
      <c r="H903" s="625" t="s">
        <v>492</v>
      </c>
      <c r="I903" s="638">
        <v>-1</v>
      </c>
      <c r="J903" s="625">
        <v>-1</v>
      </c>
      <c r="K903" s="625">
        <v>17.489999999999998</v>
      </c>
      <c r="L903" s="625">
        <v>-17.489999999999998</v>
      </c>
      <c r="M903" s="53" t="s">
        <v>1378</v>
      </c>
    </row>
    <row r="904" spans="1:14" ht="15" hidden="1">
      <c r="A904" s="626">
        <v>46110</v>
      </c>
      <c r="B904" s="53" t="s">
        <v>2633</v>
      </c>
      <c r="C904" s="625">
        <v>82787</v>
      </c>
      <c r="D904" s="625" t="s">
        <v>2595</v>
      </c>
      <c r="E904" s="625">
        <v>150</v>
      </c>
      <c r="F904" s="625">
        <v>4010</v>
      </c>
      <c r="G904" s="625" t="s">
        <v>2230</v>
      </c>
      <c r="H904" s="625" t="s">
        <v>492</v>
      </c>
      <c r="I904" s="638">
        <v>2</v>
      </c>
      <c r="J904" s="625">
        <v>2</v>
      </c>
      <c r="K904" s="625">
        <v>11.41</v>
      </c>
      <c r="L904" s="625">
        <v>22.82</v>
      </c>
      <c r="M904" s="53" t="s">
        <v>1317</v>
      </c>
      <c r="N904" s="629" t="s">
        <v>1475</v>
      </c>
    </row>
    <row r="905" spans="1:14" ht="15" hidden="1">
      <c r="A905" s="276">
        <v>46111</v>
      </c>
      <c r="B905" s="53" t="s">
        <v>2634</v>
      </c>
      <c r="C905" s="625">
        <v>84623</v>
      </c>
      <c r="D905" s="625" t="s">
        <v>2635</v>
      </c>
      <c r="E905" s="625">
        <v>85</v>
      </c>
      <c r="F905" s="625">
        <v>4010</v>
      </c>
      <c r="G905" s="625" t="s">
        <v>2636</v>
      </c>
      <c r="H905" s="625" t="s">
        <v>179</v>
      </c>
      <c r="J905" s="627">
        <v>-1</v>
      </c>
      <c r="K905" s="627">
        <v>3.57</v>
      </c>
      <c r="L905" s="627">
        <v>-3.57</v>
      </c>
      <c r="M905" s="53" t="s">
        <v>1502</v>
      </c>
      <c r="N905" s="643">
        <v>4.89710901016164E+16</v>
      </c>
    </row>
    <row r="906" spans="1:14" ht="15" hidden="1">
      <c r="A906" s="276">
        <v>46111</v>
      </c>
      <c r="B906" s="53" t="s">
        <v>2637</v>
      </c>
      <c r="C906" s="625">
        <v>84623</v>
      </c>
      <c r="D906" s="625" t="s">
        <v>2635</v>
      </c>
      <c r="E906" s="625">
        <v>130</v>
      </c>
      <c r="F906" s="625">
        <v>4010</v>
      </c>
      <c r="G906" s="625" t="s">
        <v>2638</v>
      </c>
      <c r="H906" s="625" t="s">
        <v>179</v>
      </c>
      <c r="J906" s="625">
        <v>2</v>
      </c>
      <c r="K906" s="625">
        <v>3.57</v>
      </c>
      <c r="L906" s="625">
        <v>7.14</v>
      </c>
      <c r="M906" s="53" t="s">
        <v>1502</v>
      </c>
    </row>
    <row r="907" spans="1:14" ht="15" hidden="1">
      <c r="A907" s="276">
        <v>46111</v>
      </c>
      <c r="B907" s="53" t="s">
        <v>2639</v>
      </c>
      <c r="C907" s="625">
        <v>58665</v>
      </c>
      <c r="D907" s="625" t="s">
        <v>1958</v>
      </c>
      <c r="E907" s="625" t="s">
        <v>246</v>
      </c>
      <c r="F907" s="625">
        <v>4010</v>
      </c>
      <c r="G907" s="625" t="s">
        <v>2640</v>
      </c>
      <c r="H907" s="625" t="s">
        <v>492</v>
      </c>
      <c r="J907" s="627">
        <v>-1</v>
      </c>
      <c r="K907" s="627">
        <v>12.37</v>
      </c>
      <c r="L907" s="627">
        <v>-12.37</v>
      </c>
      <c r="M907" s="53" t="s">
        <v>1378</v>
      </c>
    </row>
    <row r="908" spans="1:14" ht="15" hidden="1">
      <c r="A908" s="276">
        <v>46112</v>
      </c>
      <c r="B908" s="53" t="s">
        <v>2641</v>
      </c>
      <c r="C908" s="625">
        <v>67044</v>
      </c>
      <c r="D908" s="625" t="s">
        <v>1985</v>
      </c>
      <c r="E908" s="625">
        <v>85</v>
      </c>
      <c r="F908" s="625">
        <v>4010</v>
      </c>
      <c r="G908" s="625" t="s">
        <v>1471</v>
      </c>
      <c r="H908" s="625" t="s">
        <v>492</v>
      </c>
      <c r="J908" s="625">
        <v>8</v>
      </c>
      <c r="K908" s="625">
        <v>5.98</v>
      </c>
      <c r="L908" s="625">
        <v>47.84</v>
      </c>
      <c r="M908" s="53" t="s">
        <v>1485</v>
      </c>
      <c r="N908" s="629" t="s">
        <v>2642</v>
      </c>
    </row>
    <row r="909" spans="1:14" ht="15" hidden="1">
      <c r="A909" s="276">
        <v>46112</v>
      </c>
      <c r="B909" s="53" t="s">
        <v>2643</v>
      </c>
      <c r="C909" s="625">
        <v>67522</v>
      </c>
      <c r="D909" s="625" t="s">
        <v>2644</v>
      </c>
      <c r="E909" s="625">
        <v>130</v>
      </c>
      <c r="F909" s="625">
        <v>4010</v>
      </c>
      <c r="G909" s="625" t="s">
        <v>2645</v>
      </c>
      <c r="H909" s="625" t="s">
        <v>492</v>
      </c>
      <c r="J909" s="625">
        <v>110</v>
      </c>
      <c r="K909" s="625">
        <v>6.88</v>
      </c>
      <c r="L909" s="625">
        <v>756.8</v>
      </c>
      <c r="M909" s="53" t="s">
        <v>1502</v>
      </c>
    </row>
    <row r="910" spans="1:14" ht="15" hidden="1">
      <c r="A910" s="276">
        <v>46112</v>
      </c>
      <c r="B910" s="53" t="s">
        <v>2643</v>
      </c>
      <c r="C910" s="627">
        <v>67522</v>
      </c>
      <c r="D910" s="627" t="s">
        <v>2646</v>
      </c>
      <c r="E910" s="627">
        <v>130</v>
      </c>
      <c r="F910" s="627">
        <v>4010</v>
      </c>
      <c r="G910" s="627" t="s">
        <v>2647</v>
      </c>
      <c r="H910" s="627" t="s">
        <v>492</v>
      </c>
      <c r="J910" s="627">
        <v>-108</v>
      </c>
      <c r="K910" s="627">
        <v>6.88</v>
      </c>
      <c r="L910" s="627">
        <v>-743.04</v>
      </c>
      <c r="M910" s="53" t="s">
        <v>1502</v>
      </c>
    </row>
    <row r="911" spans="1:14" ht="15" hidden="1">
      <c r="A911" s="276">
        <v>46112</v>
      </c>
      <c r="B911" s="53" t="s">
        <v>2648</v>
      </c>
      <c r="C911" s="625">
        <v>84181</v>
      </c>
      <c r="D911" s="625" t="s">
        <v>1500</v>
      </c>
      <c r="E911" s="625">
        <v>140</v>
      </c>
      <c r="F911" s="625">
        <v>4010</v>
      </c>
      <c r="G911" s="625" t="s">
        <v>1766</v>
      </c>
      <c r="H911" s="625" t="s">
        <v>492</v>
      </c>
      <c r="J911" s="625">
        <v>1</v>
      </c>
      <c r="K911" s="625">
        <v>11.24</v>
      </c>
      <c r="L911" s="625">
        <v>11.24</v>
      </c>
      <c r="M911" s="53" t="s">
        <v>1317</v>
      </c>
      <c r="N911" s="629" t="s">
        <v>1318</v>
      </c>
    </row>
    <row r="912" spans="1:14" ht="15" hidden="1">
      <c r="A912" s="276">
        <v>46112</v>
      </c>
      <c r="B912" s="53" t="s">
        <v>2648</v>
      </c>
      <c r="C912" s="627">
        <v>82952</v>
      </c>
      <c r="D912" s="627" t="s">
        <v>2649</v>
      </c>
      <c r="E912" s="627">
        <v>110</v>
      </c>
      <c r="F912" s="627">
        <v>4010</v>
      </c>
      <c r="G912" s="627" t="s">
        <v>1579</v>
      </c>
      <c r="H912" s="627" t="s">
        <v>492</v>
      </c>
      <c r="J912" s="627">
        <v>2</v>
      </c>
      <c r="K912" s="627">
        <v>9.1199999999999992</v>
      </c>
      <c r="L912" s="627">
        <v>18.239999999999998</v>
      </c>
      <c r="M912" s="53" t="s">
        <v>1317</v>
      </c>
      <c r="N912" s="629" t="s">
        <v>1318</v>
      </c>
    </row>
    <row r="913" spans="1:14" ht="15" hidden="1">
      <c r="A913" s="276">
        <v>46112</v>
      </c>
      <c r="B913" s="53" t="s">
        <v>2648</v>
      </c>
      <c r="C913" s="625">
        <v>80467</v>
      </c>
      <c r="D913" s="625" t="s">
        <v>1900</v>
      </c>
      <c r="E913" s="625">
        <v>150</v>
      </c>
      <c r="F913" s="625">
        <v>4010</v>
      </c>
      <c r="G913" s="625" t="s">
        <v>1387</v>
      </c>
      <c r="H913" s="625" t="s">
        <v>492</v>
      </c>
      <c r="J913" s="625">
        <v>1</v>
      </c>
      <c r="K913" s="625">
        <v>7.37</v>
      </c>
      <c r="L913" s="625">
        <v>7.37</v>
      </c>
      <c r="M913" s="53" t="s">
        <v>1317</v>
      </c>
      <c r="N913" s="629" t="s">
        <v>1318</v>
      </c>
    </row>
    <row r="914" spans="1:14" ht="15" hidden="1">
      <c r="A914" s="276">
        <v>46112</v>
      </c>
      <c r="B914" s="53" t="s">
        <v>2648</v>
      </c>
      <c r="C914" s="627">
        <v>83104</v>
      </c>
      <c r="D914" s="627" t="s">
        <v>1470</v>
      </c>
      <c r="E914" s="627">
        <v>110</v>
      </c>
      <c r="F914" s="627">
        <v>4010</v>
      </c>
      <c r="G914" s="627" t="s">
        <v>2650</v>
      </c>
      <c r="H914" s="627" t="s">
        <v>492</v>
      </c>
      <c r="J914" s="627">
        <v>3</v>
      </c>
      <c r="K914" s="627">
        <v>4.4000000000000004</v>
      </c>
      <c r="L914" s="627">
        <v>13.2</v>
      </c>
      <c r="M914" s="53" t="s">
        <v>1317</v>
      </c>
      <c r="N914" s="629" t="s">
        <v>1318</v>
      </c>
    </row>
    <row r="915" spans="1:14" ht="15" hidden="1">
      <c r="A915" s="276">
        <v>46112</v>
      </c>
      <c r="B915" s="53" t="s">
        <v>2648</v>
      </c>
      <c r="C915" s="625">
        <v>81347</v>
      </c>
      <c r="D915" s="625" t="s">
        <v>2514</v>
      </c>
      <c r="E915" s="625">
        <v>90</v>
      </c>
      <c r="F915" s="625">
        <v>4010</v>
      </c>
      <c r="G915" s="625" t="s">
        <v>2651</v>
      </c>
      <c r="H915" s="625" t="s">
        <v>492</v>
      </c>
      <c r="J915" s="625">
        <v>2</v>
      </c>
      <c r="K915" s="625">
        <v>8.51</v>
      </c>
      <c r="L915" s="625">
        <v>17.02</v>
      </c>
      <c r="M915" s="53" t="s">
        <v>1317</v>
      </c>
      <c r="N915" s="629" t="s">
        <v>1318</v>
      </c>
    </row>
    <row r="916" spans="1:14" ht="15" hidden="1">
      <c r="A916" s="276">
        <v>46112</v>
      </c>
      <c r="B916" s="53" t="s">
        <v>2648</v>
      </c>
      <c r="C916" s="627">
        <v>48080</v>
      </c>
      <c r="D916" s="627" t="s">
        <v>2652</v>
      </c>
      <c r="E916" s="627">
        <v>140</v>
      </c>
      <c r="F916" s="627">
        <v>4010</v>
      </c>
      <c r="G916" s="627" t="s">
        <v>1391</v>
      </c>
      <c r="H916" s="627" t="s">
        <v>492</v>
      </c>
      <c r="J916" s="627">
        <v>1</v>
      </c>
      <c r="K916" s="627">
        <v>8.49</v>
      </c>
      <c r="L916" s="627">
        <v>8.49</v>
      </c>
      <c r="M916" s="53" t="s">
        <v>1317</v>
      </c>
      <c r="N916" s="629" t="s">
        <v>1318</v>
      </c>
    </row>
    <row r="917" spans="1:14" ht="15" hidden="1">
      <c r="A917" s="276">
        <v>46112</v>
      </c>
      <c r="B917" s="53" t="s">
        <v>2648</v>
      </c>
      <c r="C917" s="625">
        <v>82797</v>
      </c>
      <c r="D917" s="625" t="s">
        <v>2653</v>
      </c>
      <c r="E917" s="625">
        <v>110</v>
      </c>
      <c r="F917" s="625">
        <v>4010</v>
      </c>
      <c r="G917" s="625" t="s">
        <v>2654</v>
      </c>
      <c r="H917" s="625" t="s">
        <v>492</v>
      </c>
      <c r="J917" s="625">
        <v>1</v>
      </c>
      <c r="K917" s="625">
        <v>13.44</v>
      </c>
      <c r="L917" s="625">
        <v>13.44</v>
      </c>
      <c r="M917" s="53" t="s">
        <v>1317</v>
      </c>
      <c r="N917" s="629" t="s">
        <v>1318</v>
      </c>
    </row>
    <row r="918" spans="1:14" ht="15" hidden="1">
      <c r="A918" s="276">
        <v>46112</v>
      </c>
      <c r="B918" s="53" t="s">
        <v>2648</v>
      </c>
      <c r="C918" s="627">
        <v>82239</v>
      </c>
      <c r="D918" s="627" t="s">
        <v>2655</v>
      </c>
      <c r="E918" s="627">
        <v>120</v>
      </c>
      <c r="F918" s="627">
        <v>4010</v>
      </c>
      <c r="G918" s="627" t="s">
        <v>2656</v>
      </c>
      <c r="H918" s="627" t="s">
        <v>492</v>
      </c>
      <c r="J918" s="627">
        <v>1</v>
      </c>
      <c r="K918" s="627">
        <v>13.35</v>
      </c>
      <c r="L918" s="627">
        <v>13.35</v>
      </c>
      <c r="M918" s="53" t="s">
        <v>1317</v>
      </c>
      <c r="N918" s="629" t="s">
        <v>1318</v>
      </c>
    </row>
    <row r="919" spans="1:14" ht="15" hidden="1">
      <c r="A919" s="276">
        <v>46112</v>
      </c>
      <c r="B919" s="53" t="s">
        <v>2648</v>
      </c>
      <c r="C919" s="625">
        <v>84085</v>
      </c>
      <c r="D919" s="625" t="s">
        <v>2657</v>
      </c>
      <c r="E919" s="625">
        <v>140</v>
      </c>
      <c r="F919" s="625">
        <v>4010</v>
      </c>
      <c r="G919" s="625" t="s">
        <v>1393</v>
      </c>
      <c r="H919" s="625" t="s">
        <v>492</v>
      </c>
      <c r="J919" s="625">
        <v>1</v>
      </c>
      <c r="K919" s="625">
        <v>7.47</v>
      </c>
      <c r="L919" s="625">
        <v>7.47</v>
      </c>
      <c r="M919" s="53" t="s">
        <v>1317</v>
      </c>
      <c r="N919" s="629" t="s">
        <v>1318</v>
      </c>
    </row>
    <row r="920" spans="1:14" ht="15" hidden="1">
      <c r="A920" s="276">
        <v>46112</v>
      </c>
      <c r="B920" s="53" t="s">
        <v>2648</v>
      </c>
      <c r="C920" s="627">
        <v>55356</v>
      </c>
      <c r="D920" s="627" t="s">
        <v>2658</v>
      </c>
      <c r="E920" s="627">
        <v>85</v>
      </c>
      <c r="F920" s="627">
        <v>4010</v>
      </c>
      <c r="G920" s="627" t="s">
        <v>1395</v>
      </c>
      <c r="H920" s="627" t="s">
        <v>492</v>
      </c>
      <c r="J920" s="627">
        <v>1</v>
      </c>
      <c r="K920" s="627">
        <v>8.2200000000000006</v>
      </c>
      <c r="L920" s="627">
        <v>8.2200000000000006</v>
      </c>
      <c r="M920" s="53" t="s">
        <v>1317</v>
      </c>
      <c r="N920" s="629" t="s">
        <v>1318</v>
      </c>
    </row>
    <row r="921" spans="1:14" ht="15" hidden="1">
      <c r="A921" s="276">
        <v>46112</v>
      </c>
      <c r="B921" s="53" t="s">
        <v>2648</v>
      </c>
      <c r="C921" s="625">
        <v>82646</v>
      </c>
      <c r="D921" s="625" t="s">
        <v>2659</v>
      </c>
      <c r="E921" s="625">
        <v>120</v>
      </c>
      <c r="F921" s="625">
        <v>4010</v>
      </c>
      <c r="G921" s="625" t="s">
        <v>2660</v>
      </c>
      <c r="H921" s="625" t="s">
        <v>492</v>
      </c>
      <c r="J921" s="625">
        <v>2</v>
      </c>
      <c r="K921" s="625">
        <v>5.05</v>
      </c>
      <c r="L921" s="625">
        <v>10.1</v>
      </c>
      <c r="M921" s="53" t="s">
        <v>1317</v>
      </c>
      <c r="N921" s="629" t="s">
        <v>1318</v>
      </c>
    </row>
    <row r="922" spans="1:14" ht="15" hidden="1">
      <c r="A922" s="276">
        <v>46112</v>
      </c>
      <c r="B922" s="53" t="s">
        <v>2648</v>
      </c>
      <c r="C922" s="627">
        <v>83213</v>
      </c>
      <c r="D922" s="627" t="s">
        <v>1352</v>
      </c>
      <c r="E922" s="627">
        <v>90</v>
      </c>
      <c r="F922" s="627">
        <v>4010</v>
      </c>
      <c r="G922" s="627" t="s">
        <v>1397</v>
      </c>
      <c r="H922" s="627" t="s">
        <v>492</v>
      </c>
      <c r="J922" s="627">
        <v>1</v>
      </c>
      <c r="K922" s="627">
        <v>12.69</v>
      </c>
      <c r="L922" s="627">
        <v>12.69</v>
      </c>
      <c r="M922" s="53" t="s">
        <v>1317</v>
      </c>
      <c r="N922" s="629" t="s">
        <v>1318</v>
      </c>
    </row>
    <row r="923" spans="1:14" ht="15" hidden="1">
      <c r="A923" s="276">
        <v>46112</v>
      </c>
      <c r="B923" s="53" t="s">
        <v>2648</v>
      </c>
      <c r="C923" s="625">
        <v>47684</v>
      </c>
      <c r="D923" s="625" t="s">
        <v>1772</v>
      </c>
      <c r="E923" s="625">
        <v>110</v>
      </c>
      <c r="F923" s="625">
        <v>4010</v>
      </c>
      <c r="G923" s="625" t="s">
        <v>2661</v>
      </c>
      <c r="H923" s="625" t="s">
        <v>492</v>
      </c>
      <c r="J923" s="625">
        <v>3</v>
      </c>
      <c r="K923" s="625">
        <v>9.1300000000000008</v>
      </c>
      <c r="L923" s="625">
        <v>27.39</v>
      </c>
      <c r="M923" s="53" t="s">
        <v>1317</v>
      </c>
      <c r="N923" s="629" t="s">
        <v>1318</v>
      </c>
    </row>
    <row r="924" spans="1:14" ht="15" hidden="1">
      <c r="A924" s="276">
        <v>46112</v>
      </c>
      <c r="B924" s="53" t="s">
        <v>2648</v>
      </c>
      <c r="C924" s="627">
        <v>83020</v>
      </c>
      <c r="D924" s="627" t="s">
        <v>1376</v>
      </c>
      <c r="E924" s="627">
        <v>90</v>
      </c>
      <c r="F924" s="627">
        <v>4010</v>
      </c>
      <c r="G924" s="627" t="s">
        <v>1401</v>
      </c>
      <c r="H924" s="627" t="s">
        <v>492</v>
      </c>
      <c r="J924" s="627">
        <v>1</v>
      </c>
      <c r="K924" s="627">
        <v>7.71</v>
      </c>
      <c r="L924" s="627">
        <v>7.71</v>
      </c>
      <c r="M924" s="53" t="s">
        <v>1317</v>
      </c>
      <c r="N924" s="629" t="s">
        <v>1318</v>
      </c>
    </row>
    <row r="925" spans="1:14" ht="15" hidden="1">
      <c r="A925" s="276">
        <v>46112</v>
      </c>
      <c r="B925" s="53" t="s">
        <v>2648</v>
      </c>
      <c r="C925" s="625">
        <v>58665</v>
      </c>
      <c r="D925" s="625" t="s">
        <v>1958</v>
      </c>
      <c r="E925" s="625" t="s">
        <v>1332</v>
      </c>
      <c r="F925" s="625">
        <v>4010</v>
      </c>
      <c r="G925" s="625" t="s">
        <v>2662</v>
      </c>
      <c r="H925" s="625" t="s">
        <v>492</v>
      </c>
      <c r="J925" s="625">
        <v>1</v>
      </c>
      <c r="K925" s="625">
        <v>12.37</v>
      </c>
      <c r="L925" s="625">
        <v>12.37</v>
      </c>
      <c r="M925" s="53" t="s">
        <v>1317</v>
      </c>
      <c r="N925" s="629" t="s">
        <v>1318</v>
      </c>
    </row>
    <row r="926" spans="1:14" ht="15" hidden="1">
      <c r="A926" s="276">
        <v>46112</v>
      </c>
      <c r="B926" s="53" t="s">
        <v>2663</v>
      </c>
      <c r="C926" s="625">
        <v>47684</v>
      </c>
      <c r="D926" s="625" t="s">
        <v>2664</v>
      </c>
      <c r="E926" s="625">
        <v>120</v>
      </c>
      <c r="F926" s="625">
        <v>4010</v>
      </c>
      <c r="G926" s="625" t="s">
        <v>1566</v>
      </c>
      <c r="H926" s="625" t="s">
        <v>492</v>
      </c>
      <c r="J926" s="625">
        <v>1</v>
      </c>
      <c r="K926" s="625">
        <v>9.0299999999999994</v>
      </c>
      <c r="L926" s="625">
        <v>9.0299999999999994</v>
      </c>
      <c r="M926" s="53" t="s">
        <v>1317</v>
      </c>
      <c r="N926" s="629" t="s">
        <v>2665</v>
      </c>
    </row>
    <row r="927" spans="1:14" ht="15" hidden="1">
      <c r="A927" s="276">
        <v>46112</v>
      </c>
      <c r="B927" s="53" t="s">
        <v>2663</v>
      </c>
      <c r="C927" s="627">
        <v>58663</v>
      </c>
      <c r="D927" s="627" t="s">
        <v>2666</v>
      </c>
      <c r="E927" s="627" t="s">
        <v>1526</v>
      </c>
      <c r="F927" s="627">
        <v>4010</v>
      </c>
      <c r="G927" s="627" t="s">
        <v>2667</v>
      </c>
      <c r="H927" s="627" t="s">
        <v>492</v>
      </c>
      <c r="J927" s="627">
        <v>1</v>
      </c>
      <c r="K927" s="627">
        <v>10.77</v>
      </c>
      <c r="L927" s="627">
        <v>10.77</v>
      </c>
      <c r="M927" s="53" t="s">
        <v>1317</v>
      </c>
      <c r="N927" s="629" t="s">
        <v>2665</v>
      </c>
    </row>
    <row r="928" spans="1:14" ht="15" hidden="1">
      <c r="A928" s="276">
        <v>46112</v>
      </c>
      <c r="B928" s="53" t="s">
        <v>2663</v>
      </c>
      <c r="C928" s="625">
        <v>83248</v>
      </c>
      <c r="D928" s="625" t="s">
        <v>1870</v>
      </c>
      <c r="E928" s="625">
        <v>110</v>
      </c>
      <c r="F928" s="625">
        <v>4010</v>
      </c>
      <c r="G928" s="625" t="s">
        <v>2668</v>
      </c>
      <c r="H928" s="625" t="s">
        <v>492</v>
      </c>
      <c r="J928" s="625">
        <v>1</v>
      </c>
      <c r="K928" s="625">
        <v>8.7200000000000006</v>
      </c>
      <c r="L928" s="625">
        <v>8.7200000000000006</v>
      </c>
      <c r="M928" s="53" t="s">
        <v>1317</v>
      </c>
      <c r="N928" s="629" t="s">
        <v>2665</v>
      </c>
    </row>
    <row r="929" spans="1:14" ht="15" hidden="1">
      <c r="A929" s="276">
        <v>46112</v>
      </c>
      <c r="B929" s="53" t="s">
        <v>2663</v>
      </c>
      <c r="C929" s="627">
        <v>82658</v>
      </c>
      <c r="D929" s="627" t="s">
        <v>1900</v>
      </c>
      <c r="E929" s="627">
        <v>60</v>
      </c>
      <c r="F929" s="627">
        <v>4010</v>
      </c>
      <c r="G929" s="627" t="s">
        <v>2669</v>
      </c>
      <c r="H929" s="627" t="s">
        <v>492</v>
      </c>
      <c r="J929" s="627">
        <v>1</v>
      </c>
      <c r="K929" s="627">
        <v>12.74</v>
      </c>
      <c r="L929" s="627">
        <v>12.74</v>
      </c>
      <c r="M929" s="53" t="s">
        <v>1317</v>
      </c>
      <c r="N929" s="629" t="s">
        <v>2665</v>
      </c>
    </row>
    <row r="930" spans="1:14" ht="15" hidden="1">
      <c r="A930" s="276">
        <v>46112</v>
      </c>
      <c r="B930" s="53" t="s">
        <v>2663</v>
      </c>
      <c r="C930" s="625">
        <v>47684</v>
      </c>
      <c r="D930" s="625" t="s">
        <v>1772</v>
      </c>
      <c r="E930" s="625">
        <v>100</v>
      </c>
      <c r="F930" s="625">
        <v>4010</v>
      </c>
      <c r="G930" s="625" t="s">
        <v>2670</v>
      </c>
      <c r="H930" s="625" t="s">
        <v>492</v>
      </c>
      <c r="J930" s="625">
        <v>1</v>
      </c>
      <c r="K930" s="625">
        <v>9.1300000000000008</v>
      </c>
      <c r="L930" s="625">
        <v>9.1300000000000008</v>
      </c>
      <c r="M930" s="53" t="s">
        <v>1317</v>
      </c>
      <c r="N930" s="629" t="s">
        <v>2665</v>
      </c>
    </row>
    <row r="931" spans="1:14" ht="15" hidden="1">
      <c r="A931" s="276">
        <v>46112</v>
      </c>
      <c r="B931" s="53" t="s">
        <v>2663</v>
      </c>
      <c r="C931" s="627">
        <v>84326</v>
      </c>
      <c r="D931" s="627" t="s">
        <v>2671</v>
      </c>
      <c r="E931" s="627">
        <v>85</v>
      </c>
      <c r="F931" s="627">
        <v>4010</v>
      </c>
      <c r="G931" s="627" t="s">
        <v>2672</v>
      </c>
      <c r="H931" s="627" t="s">
        <v>492</v>
      </c>
      <c r="J931" s="627">
        <v>1</v>
      </c>
      <c r="K931" s="627">
        <v>10.54</v>
      </c>
      <c r="L931" s="627">
        <v>10.54</v>
      </c>
      <c r="M931" s="53" t="s">
        <v>1317</v>
      </c>
      <c r="N931" s="629" t="s">
        <v>2665</v>
      </c>
    </row>
    <row r="932" spans="1:14" ht="15" hidden="1">
      <c r="A932" s="276">
        <v>46112</v>
      </c>
      <c r="B932" s="53" t="s">
        <v>2663</v>
      </c>
      <c r="C932" s="625">
        <v>82824</v>
      </c>
      <c r="D932" s="625" t="s">
        <v>1723</v>
      </c>
      <c r="E932" s="625">
        <v>110</v>
      </c>
      <c r="F932" s="625">
        <v>4010</v>
      </c>
      <c r="G932" s="625" t="s">
        <v>2673</v>
      </c>
      <c r="H932" s="625" t="s">
        <v>492</v>
      </c>
      <c r="J932" s="625">
        <v>2</v>
      </c>
      <c r="K932" s="625">
        <v>8.5</v>
      </c>
      <c r="L932" s="625">
        <v>17</v>
      </c>
      <c r="M932" s="53" t="s">
        <v>1317</v>
      </c>
      <c r="N932" s="629" t="s">
        <v>2665</v>
      </c>
    </row>
    <row r="933" spans="1:14" ht="15" hidden="1">
      <c r="A933" s="276">
        <v>46112</v>
      </c>
      <c r="B933" s="53" t="s">
        <v>2663</v>
      </c>
      <c r="C933" s="627">
        <v>83109</v>
      </c>
      <c r="D933" s="627" t="s">
        <v>1721</v>
      </c>
      <c r="E933" s="627">
        <v>75</v>
      </c>
      <c r="F933" s="627">
        <v>4010</v>
      </c>
      <c r="G933" s="627" t="s">
        <v>1570</v>
      </c>
      <c r="H933" s="627" t="s">
        <v>492</v>
      </c>
      <c r="J933" s="627">
        <v>1</v>
      </c>
      <c r="K933" s="627">
        <v>6.43</v>
      </c>
      <c r="L933" s="627">
        <v>6.43</v>
      </c>
      <c r="M933" s="53" t="s">
        <v>1317</v>
      </c>
      <c r="N933" s="629" t="s">
        <v>2665</v>
      </c>
    </row>
    <row r="934" spans="1:14" ht="15" hidden="1">
      <c r="A934" s="276">
        <v>46112</v>
      </c>
      <c r="B934" s="53" t="s">
        <v>2663</v>
      </c>
      <c r="C934" s="625">
        <v>84355</v>
      </c>
      <c r="D934" s="625" t="s">
        <v>2674</v>
      </c>
      <c r="E934" s="625">
        <v>70</v>
      </c>
      <c r="F934" s="625">
        <v>4010</v>
      </c>
      <c r="G934" s="625" t="s">
        <v>1571</v>
      </c>
      <c r="H934" s="625" t="s">
        <v>492</v>
      </c>
      <c r="J934" s="625">
        <v>3</v>
      </c>
      <c r="K934" s="625">
        <v>9.31</v>
      </c>
      <c r="L934" s="625">
        <v>27.93</v>
      </c>
      <c r="M934" s="53" t="s">
        <v>1317</v>
      </c>
      <c r="N934" s="629" t="s">
        <v>2665</v>
      </c>
    </row>
    <row r="935" spans="1:14" ht="15" hidden="1">
      <c r="A935" s="276">
        <v>46112</v>
      </c>
      <c r="B935" s="53" t="s">
        <v>2663</v>
      </c>
      <c r="C935" s="627">
        <v>83754</v>
      </c>
      <c r="D935" s="627" t="s">
        <v>2036</v>
      </c>
      <c r="E935" s="627">
        <v>80</v>
      </c>
      <c r="F935" s="627">
        <v>4010</v>
      </c>
      <c r="G935" s="627" t="s">
        <v>1572</v>
      </c>
      <c r="H935" s="627" t="s">
        <v>492</v>
      </c>
      <c r="J935" s="627">
        <v>1</v>
      </c>
      <c r="K935" s="627">
        <v>8.5299999999999994</v>
      </c>
      <c r="L935" s="627">
        <v>8.5299999999999994</v>
      </c>
      <c r="M935" s="53" t="s">
        <v>1317</v>
      </c>
      <c r="N935" s="629" t="s">
        <v>2665</v>
      </c>
    </row>
    <row r="936" spans="1:14" ht="15" hidden="1">
      <c r="A936" s="276">
        <v>46112</v>
      </c>
      <c r="B936" s="53" t="s">
        <v>2663</v>
      </c>
      <c r="C936" s="625">
        <v>82606</v>
      </c>
      <c r="D936" s="625" t="s">
        <v>2593</v>
      </c>
      <c r="E936" s="625">
        <v>90</v>
      </c>
      <c r="F936" s="625">
        <v>4010</v>
      </c>
      <c r="G936" s="625" t="s">
        <v>1573</v>
      </c>
      <c r="H936" s="625" t="s">
        <v>492</v>
      </c>
      <c r="J936" s="625">
        <v>1</v>
      </c>
      <c r="K936" s="625">
        <v>8.68</v>
      </c>
      <c r="L936" s="625">
        <v>8.68</v>
      </c>
      <c r="M936" s="53" t="s">
        <v>1317</v>
      </c>
      <c r="N936" s="629" t="s">
        <v>2665</v>
      </c>
    </row>
    <row r="937" spans="1:14" ht="15" hidden="1">
      <c r="A937" s="276">
        <v>46112</v>
      </c>
      <c r="B937" s="53" t="s">
        <v>2663</v>
      </c>
      <c r="C937" s="627">
        <v>82773</v>
      </c>
      <c r="D937" s="627" t="s">
        <v>2675</v>
      </c>
      <c r="E937" s="627">
        <v>130</v>
      </c>
      <c r="F937" s="627">
        <v>4010</v>
      </c>
      <c r="G937" s="627" t="s">
        <v>2676</v>
      </c>
      <c r="H937" s="627" t="s">
        <v>492</v>
      </c>
      <c r="J937" s="627">
        <v>1</v>
      </c>
      <c r="K937" s="627">
        <v>10.49</v>
      </c>
      <c r="L937" s="627">
        <v>10.49</v>
      </c>
      <c r="M937" s="53" t="s">
        <v>1317</v>
      </c>
      <c r="N937" s="629" t="s">
        <v>2665</v>
      </c>
    </row>
    <row r="938" spans="1:14" ht="15" hidden="1">
      <c r="A938" s="276">
        <v>46112</v>
      </c>
      <c r="B938" s="53" t="s">
        <v>2663</v>
      </c>
      <c r="C938" s="625">
        <v>84210</v>
      </c>
      <c r="D938" s="625" t="s">
        <v>1365</v>
      </c>
      <c r="E938" s="625">
        <v>130</v>
      </c>
      <c r="F938" s="625">
        <v>4010</v>
      </c>
      <c r="G938" s="625" t="s">
        <v>1576</v>
      </c>
      <c r="H938" s="625" t="s">
        <v>492</v>
      </c>
      <c r="J938" s="625">
        <v>1</v>
      </c>
      <c r="K938" s="625">
        <v>39.39</v>
      </c>
      <c r="L938" s="625">
        <v>39.39</v>
      </c>
      <c r="M938" s="53" t="s">
        <v>1317</v>
      </c>
      <c r="N938" s="629" t="s">
        <v>2665</v>
      </c>
    </row>
    <row r="939" spans="1:14" ht="15" hidden="1">
      <c r="A939" s="276">
        <v>46112</v>
      </c>
      <c r="B939" s="53" t="s">
        <v>2663</v>
      </c>
      <c r="C939" s="627">
        <v>80908</v>
      </c>
      <c r="D939" s="627">
        <v>748</v>
      </c>
      <c r="E939" s="627" t="s">
        <v>1509</v>
      </c>
      <c r="F939" s="627">
        <v>4010</v>
      </c>
      <c r="G939" s="627" t="s">
        <v>1577</v>
      </c>
      <c r="H939" s="627" t="s">
        <v>492</v>
      </c>
      <c r="J939" s="627">
        <v>1</v>
      </c>
      <c r="K939" s="627">
        <v>2.2999999999999998</v>
      </c>
      <c r="L939" s="627">
        <v>2.2999999999999998</v>
      </c>
      <c r="M939" s="53" t="s">
        <v>1317</v>
      </c>
      <c r="N939" s="629" t="s">
        <v>2665</v>
      </c>
    </row>
    <row r="940" spans="1:14" ht="15" hidden="1">
      <c r="A940" s="276">
        <v>46112</v>
      </c>
      <c r="B940" s="53" t="s">
        <v>2663</v>
      </c>
      <c r="C940" s="625">
        <v>59845</v>
      </c>
      <c r="D940" s="625">
        <v>10</v>
      </c>
      <c r="E940" s="625" t="s">
        <v>1687</v>
      </c>
      <c r="F940" s="625">
        <v>4010</v>
      </c>
      <c r="G940" s="625" t="s">
        <v>2677</v>
      </c>
      <c r="H940" s="625" t="s">
        <v>492</v>
      </c>
      <c r="J940" s="625">
        <v>1</v>
      </c>
      <c r="K940" s="625">
        <v>11.48</v>
      </c>
      <c r="L940" s="625">
        <v>11.48</v>
      </c>
      <c r="M940" s="53" t="s">
        <v>1317</v>
      </c>
      <c r="N940" s="629" t="s">
        <v>2665</v>
      </c>
    </row>
    <row r="941" spans="1:14" ht="15" hidden="1">
      <c r="A941" s="276">
        <v>46112</v>
      </c>
      <c r="B941" s="53" t="s">
        <v>2678</v>
      </c>
      <c r="C941" s="625">
        <v>45346</v>
      </c>
      <c r="D941" s="625" t="s">
        <v>1840</v>
      </c>
      <c r="E941" s="625">
        <v>130</v>
      </c>
      <c r="F941" s="625">
        <v>4010</v>
      </c>
      <c r="G941" s="625" t="s">
        <v>2679</v>
      </c>
      <c r="H941" s="625" t="s">
        <v>492</v>
      </c>
      <c r="J941" s="628">
        <v>-1</v>
      </c>
      <c r="K941" s="628">
        <v>3.97</v>
      </c>
      <c r="L941" s="628">
        <v>-3.97</v>
      </c>
      <c r="M941" s="53" t="s">
        <v>1823</v>
      </c>
    </row>
    <row r="942" spans="1:14" ht="15" hidden="1">
      <c r="A942" s="276">
        <v>46112</v>
      </c>
      <c r="B942" s="53" t="s">
        <v>2680</v>
      </c>
      <c r="C942" s="625">
        <v>82815</v>
      </c>
      <c r="D942" s="625" t="s">
        <v>2681</v>
      </c>
      <c r="E942" s="625">
        <v>110</v>
      </c>
      <c r="F942" s="625">
        <v>4010</v>
      </c>
      <c r="G942" s="625" t="s">
        <v>2682</v>
      </c>
      <c r="H942" s="625" t="s">
        <v>492</v>
      </c>
      <c r="J942" s="1442">
        <v>-1</v>
      </c>
      <c r="K942" s="1448">
        <v>8.98</v>
      </c>
      <c r="L942" s="1448">
        <v>-8.98</v>
      </c>
      <c r="M942" s="53" t="s">
        <v>1378</v>
      </c>
    </row>
    <row r="943" spans="1:14" ht="15" hidden="1">
      <c r="A943" s="276">
        <v>46112</v>
      </c>
      <c r="B943" s="53" t="s">
        <v>2680</v>
      </c>
      <c r="C943" s="627">
        <v>81644</v>
      </c>
      <c r="D943" s="627" t="s">
        <v>2543</v>
      </c>
      <c r="E943" s="627">
        <v>90</v>
      </c>
      <c r="F943" s="627">
        <v>4010</v>
      </c>
      <c r="G943" s="627" t="s">
        <v>2683</v>
      </c>
      <c r="H943" s="627" t="s">
        <v>492</v>
      </c>
      <c r="J943" s="625">
        <v>-1</v>
      </c>
      <c r="K943" s="625">
        <v>3.95</v>
      </c>
      <c r="L943" s="625">
        <v>-3.95</v>
      </c>
      <c r="M943" s="53" t="s">
        <v>1378</v>
      </c>
    </row>
    <row r="944" spans="1:14" ht="15" hidden="1">
      <c r="A944" s="276">
        <v>46114</v>
      </c>
      <c r="B944" s="53" t="s">
        <v>2684</v>
      </c>
      <c r="C944" s="625">
        <v>83097</v>
      </c>
      <c r="D944" s="625" t="s">
        <v>2685</v>
      </c>
      <c r="E944" s="625">
        <v>120</v>
      </c>
      <c r="F944" s="625">
        <v>4010</v>
      </c>
      <c r="G944" s="625" t="s">
        <v>2686</v>
      </c>
      <c r="H944" s="625" t="s">
        <v>492</v>
      </c>
      <c r="J944" s="625">
        <v>100</v>
      </c>
      <c r="K944" s="625">
        <v>5.08</v>
      </c>
      <c r="L944" s="625">
        <v>508</v>
      </c>
      <c r="M944" s="53" t="s">
        <v>1502</v>
      </c>
    </row>
    <row r="945" spans="1:14" ht="15" hidden="1">
      <c r="A945" s="276">
        <v>46114</v>
      </c>
      <c r="B945" s="53" t="s">
        <v>2684</v>
      </c>
      <c r="C945" s="627">
        <v>83097</v>
      </c>
      <c r="D945" s="627" t="s">
        <v>2685</v>
      </c>
      <c r="E945" s="627">
        <v>100</v>
      </c>
      <c r="F945" s="627">
        <v>4010</v>
      </c>
      <c r="G945" s="627" t="s">
        <v>2687</v>
      </c>
      <c r="H945" s="627" t="s">
        <v>492</v>
      </c>
      <c r="J945" s="627">
        <v>-100</v>
      </c>
      <c r="K945" s="627">
        <v>5.08</v>
      </c>
      <c r="L945" s="627">
        <v>-508</v>
      </c>
      <c r="M945" s="53" t="s">
        <v>1502</v>
      </c>
    </row>
    <row r="946" spans="1:14" ht="15" hidden="1">
      <c r="A946" s="276">
        <v>46114</v>
      </c>
      <c r="B946" s="53" t="s">
        <v>2688</v>
      </c>
      <c r="C946" s="625">
        <v>83957</v>
      </c>
      <c r="D946" s="625" t="s">
        <v>1551</v>
      </c>
      <c r="E946" s="625">
        <v>100</v>
      </c>
      <c r="F946" s="625">
        <v>4010</v>
      </c>
      <c r="G946" s="625" t="s">
        <v>2689</v>
      </c>
      <c r="H946" s="625" t="s">
        <v>492</v>
      </c>
      <c r="J946" s="625">
        <v>2</v>
      </c>
      <c r="K946" s="625">
        <v>18.399999999999999</v>
      </c>
      <c r="L946" s="625">
        <v>36.799999999999997</v>
      </c>
      <c r="M946" s="53" t="s">
        <v>1317</v>
      </c>
      <c r="N946" s="629" t="s">
        <v>1475</v>
      </c>
    </row>
    <row r="947" spans="1:14" ht="15" hidden="1">
      <c r="A947" s="276">
        <v>46114</v>
      </c>
      <c r="B947" s="53" t="s">
        <v>2688</v>
      </c>
      <c r="C947" s="627">
        <v>83896</v>
      </c>
      <c r="D947" s="627" t="s">
        <v>2690</v>
      </c>
      <c r="E947" s="627">
        <v>80</v>
      </c>
      <c r="F947" s="627">
        <v>4010</v>
      </c>
      <c r="G947" s="627" t="s">
        <v>2691</v>
      </c>
      <c r="H947" s="627" t="s">
        <v>492</v>
      </c>
      <c r="J947" s="627">
        <v>1</v>
      </c>
      <c r="K947" s="627">
        <v>13.75</v>
      </c>
      <c r="L947" s="627">
        <v>13.75</v>
      </c>
      <c r="M947" s="53" t="s">
        <v>1317</v>
      </c>
      <c r="N947" s="629" t="s">
        <v>1475</v>
      </c>
    </row>
    <row r="948" spans="1:14" ht="15" hidden="1">
      <c r="A948" s="276">
        <v>46114</v>
      </c>
      <c r="B948" s="53" t="s">
        <v>2688</v>
      </c>
      <c r="C948" s="625">
        <v>83256</v>
      </c>
      <c r="D948" s="625" t="s">
        <v>1674</v>
      </c>
      <c r="E948" s="625">
        <v>130</v>
      </c>
      <c r="F948" s="625">
        <v>4010</v>
      </c>
      <c r="G948" s="625" t="s">
        <v>2692</v>
      </c>
      <c r="H948" s="625" t="s">
        <v>492</v>
      </c>
      <c r="J948" s="625">
        <v>1</v>
      </c>
      <c r="K948" s="625">
        <v>4.93</v>
      </c>
      <c r="L948" s="625">
        <v>4.93</v>
      </c>
      <c r="M948" s="53" t="s">
        <v>1317</v>
      </c>
      <c r="N948" s="629" t="s">
        <v>1475</v>
      </c>
    </row>
    <row r="949" spans="1:14" ht="15" hidden="1">
      <c r="A949" s="276">
        <v>46114</v>
      </c>
      <c r="B949" s="53" t="s">
        <v>2688</v>
      </c>
      <c r="C949" s="627">
        <v>84171</v>
      </c>
      <c r="D949" s="627" t="s">
        <v>2693</v>
      </c>
      <c r="E949" s="627">
        <v>80</v>
      </c>
      <c r="F949" s="627">
        <v>4010</v>
      </c>
      <c r="G949" s="627" t="s">
        <v>2694</v>
      </c>
      <c r="H949" s="627" t="s">
        <v>492</v>
      </c>
      <c r="J949" s="627">
        <v>1</v>
      </c>
      <c r="K949" s="627">
        <v>9.6300000000000008</v>
      </c>
      <c r="L949" s="627">
        <v>9.6300000000000008</v>
      </c>
      <c r="M949" s="53" t="s">
        <v>1317</v>
      </c>
      <c r="N949" s="629" t="s">
        <v>1475</v>
      </c>
    </row>
    <row r="950" spans="1:14" ht="15" hidden="1">
      <c r="A950" s="276">
        <v>46114</v>
      </c>
      <c r="B950" s="53" t="s">
        <v>2688</v>
      </c>
      <c r="C950" s="625">
        <v>83543</v>
      </c>
      <c r="D950" s="625" t="s">
        <v>1464</v>
      </c>
      <c r="E950" s="625">
        <v>100</v>
      </c>
      <c r="F950" s="625">
        <v>4010</v>
      </c>
      <c r="G950" s="625" t="s">
        <v>2695</v>
      </c>
      <c r="H950" s="625" t="s">
        <v>492</v>
      </c>
      <c r="J950" s="625">
        <v>1</v>
      </c>
      <c r="K950" s="625">
        <v>7.1</v>
      </c>
      <c r="L950" s="625">
        <v>7.1</v>
      </c>
      <c r="M950" s="53" t="s">
        <v>1317</v>
      </c>
      <c r="N950" s="629" t="s">
        <v>1475</v>
      </c>
    </row>
    <row r="951" spans="1:14" ht="15" hidden="1">
      <c r="A951" s="276">
        <v>46114</v>
      </c>
      <c r="B951" s="53" t="s">
        <v>2688</v>
      </c>
      <c r="C951" s="627">
        <v>83249</v>
      </c>
      <c r="D951" s="627" t="s">
        <v>2547</v>
      </c>
      <c r="E951" s="627">
        <v>90</v>
      </c>
      <c r="F951" s="627">
        <v>4010</v>
      </c>
      <c r="G951" s="627" t="s">
        <v>2696</v>
      </c>
      <c r="H951" s="627" t="s">
        <v>492</v>
      </c>
      <c r="J951" s="627">
        <v>1</v>
      </c>
      <c r="K951" s="627">
        <v>10.18</v>
      </c>
      <c r="L951" s="627">
        <v>10.18</v>
      </c>
      <c r="M951" s="53" t="s">
        <v>1317</v>
      </c>
      <c r="N951" s="629" t="s">
        <v>1475</v>
      </c>
    </row>
    <row r="952" spans="1:14" ht="15" hidden="1">
      <c r="A952" s="276">
        <v>46114</v>
      </c>
      <c r="B952" s="53" t="s">
        <v>2688</v>
      </c>
      <c r="C952" s="625">
        <v>59956</v>
      </c>
      <c r="D952" s="625" t="s">
        <v>1367</v>
      </c>
      <c r="E952" s="625">
        <v>130</v>
      </c>
      <c r="F952" s="625">
        <v>4010</v>
      </c>
      <c r="G952" s="625" t="s">
        <v>2697</v>
      </c>
      <c r="H952" s="625" t="s">
        <v>492</v>
      </c>
      <c r="I952" s="1446"/>
      <c r="J952" s="625">
        <v>2</v>
      </c>
      <c r="K952" s="625">
        <v>12.15</v>
      </c>
      <c r="L952" s="625">
        <v>24.3</v>
      </c>
      <c r="M952" s="53" t="s">
        <v>1317</v>
      </c>
      <c r="N952" s="629" t="s">
        <v>1475</v>
      </c>
    </row>
    <row r="953" spans="1:14" ht="15" hidden="1">
      <c r="A953" s="276">
        <v>46114</v>
      </c>
      <c r="B953" s="53" t="s">
        <v>2688</v>
      </c>
      <c r="C953" s="627">
        <v>84307</v>
      </c>
      <c r="D953" s="627" t="s">
        <v>1900</v>
      </c>
      <c r="E953" s="627" t="s">
        <v>246</v>
      </c>
      <c r="F953" s="627">
        <v>4010</v>
      </c>
      <c r="G953" s="627" t="s">
        <v>2698</v>
      </c>
      <c r="H953" s="627" t="s">
        <v>492</v>
      </c>
      <c r="I953" s="638">
        <v>1</v>
      </c>
      <c r="J953" s="627">
        <v>1</v>
      </c>
      <c r="K953" s="627">
        <v>27.73</v>
      </c>
      <c r="L953" s="627">
        <v>27.73</v>
      </c>
      <c r="M953" s="53" t="s">
        <v>1317</v>
      </c>
      <c r="N953" s="629" t="s">
        <v>1475</v>
      </c>
    </row>
    <row r="954" spans="1:14" ht="15" hidden="1">
      <c r="A954" s="276">
        <v>46114</v>
      </c>
      <c r="B954" s="53" t="s">
        <v>2688</v>
      </c>
      <c r="C954" s="625">
        <v>50659</v>
      </c>
      <c r="D954" s="625">
        <v>461</v>
      </c>
      <c r="E954" s="705">
        <v>46057</v>
      </c>
      <c r="F954" s="625">
        <v>4010</v>
      </c>
      <c r="G954" s="625" t="s">
        <v>2699</v>
      </c>
      <c r="H954" s="625" t="s">
        <v>492</v>
      </c>
      <c r="I954" s="639">
        <v>1</v>
      </c>
      <c r="J954" s="625">
        <v>1</v>
      </c>
      <c r="K954" s="625">
        <v>5.3</v>
      </c>
      <c r="L954" s="625">
        <v>5.3</v>
      </c>
      <c r="M954" s="53" t="s">
        <v>1317</v>
      </c>
      <c r="N954" s="629" t="s">
        <v>1475</v>
      </c>
    </row>
    <row r="955" spans="1:14" ht="15" hidden="1">
      <c r="A955" s="276">
        <v>46114</v>
      </c>
      <c r="B955" s="53" t="s">
        <v>2700</v>
      </c>
      <c r="C955" s="625">
        <v>67515</v>
      </c>
      <c r="D955" s="625" t="s">
        <v>1954</v>
      </c>
      <c r="E955" s="625" t="s">
        <v>1368</v>
      </c>
      <c r="F955" s="625">
        <v>4010</v>
      </c>
      <c r="G955" s="625" t="s">
        <v>2701</v>
      </c>
      <c r="H955" s="625" t="s">
        <v>492</v>
      </c>
      <c r="I955" s="638">
        <v>1</v>
      </c>
      <c r="J955" s="625">
        <v>2</v>
      </c>
      <c r="K955" s="625">
        <v>10.97</v>
      </c>
      <c r="L955" s="625">
        <v>21.94</v>
      </c>
      <c r="M955" s="53" t="s">
        <v>1317</v>
      </c>
      <c r="N955" s="629" t="s">
        <v>1318</v>
      </c>
    </row>
    <row r="956" spans="1:14" ht="15" hidden="1">
      <c r="A956" s="276">
        <v>46114</v>
      </c>
      <c r="B956" s="53" t="s">
        <v>2700</v>
      </c>
      <c r="C956" s="627">
        <v>82021</v>
      </c>
      <c r="D956" s="627" t="s">
        <v>1386</v>
      </c>
      <c r="E956" s="627">
        <v>100</v>
      </c>
      <c r="F956" s="627">
        <v>4010</v>
      </c>
      <c r="G956" s="627" t="s">
        <v>2702</v>
      </c>
      <c r="H956" s="627" t="s">
        <v>492</v>
      </c>
      <c r="I956" s="639">
        <v>1</v>
      </c>
      <c r="J956" s="627">
        <v>1</v>
      </c>
      <c r="K956" s="627">
        <v>5.09</v>
      </c>
      <c r="L956" s="627">
        <v>5.09</v>
      </c>
      <c r="M956" s="53" t="s">
        <v>1317</v>
      </c>
      <c r="N956" s="629" t="s">
        <v>1318</v>
      </c>
    </row>
    <row r="957" spans="1:14" ht="15" hidden="1">
      <c r="A957" s="276">
        <v>46114</v>
      </c>
      <c r="B957" s="53" t="s">
        <v>2700</v>
      </c>
      <c r="C957" s="625">
        <v>82655</v>
      </c>
      <c r="D957" s="625" t="s">
        <v>2671</v>
      </c>
      <c r="E957" s="625">
        <v>120</v>
      </c>
      <c r="F957" s="625">
        <v>4010</v>
      </c>
      <c r="G957" s="625" t="s">
        <v>2703</v>
      </c>
      <c r="H957" s="625" t="s">
        <v>492</v>
      </c>
      <c r="I957" s="638">
        <v>1</v>
      </c>
      <c r="J957" s="625">
        <v>1</v>
      </c>
      <c r="K957" s="625">
        <v>20.91</v>
      </c>
      <c r="L957" s="625">
        <v>20.91</v>
      </c>
      <c r="M957" s="53" t="s">
        <v>1317</v>
      </c>
      <c r="N957" s="629" t="s">
        <v>1318</v>
      </c>
    </row>
    <row r="958" spans="1:14" ht="15" hidden="1">
      <c r="A958" s="276">
        <v>46114</v>
      </c>
      <c r="B958" s="53" t="s">
        <v>2700</v>
      </c>
      <c r="C958" s="627">
        <v>67862</v>
      </c>
      <c r="D958" s="627" t="s">
        <v>2445</v>
      </c>
      <c r="E958" s="627">
        <v>140</v>
      </c>
      <c r="F958" s="627">
        <v>4010</v>
      </c>
      <c r="G958" s="627" t="s">
        <v>2704</v>
      </c>
      <c r="H958" s="627" t="s">
        <v>492</v>
      </c>
      <c r="I958" s="639">
        <v>1</v>
      </c>
      <c r="J958" s="627">
        <v>1</v>
      </c>
      <c r="K958" s="627">
        <v>5.47</v>
      </c>
      <c r="L958" s="627">
        <v>5.47</v>
      </c>
      <c r="M958" s="53" t="s">
        <v>1317</v>
      </c>
      <c r="N958" s="629" t="s">
        <v>1318</v>
      </c>
    </row>
    <row r="959" spans="1:14" ht="15" hidden="1">
      <c r="A959" s="276">
        <v>46114</v>
      </c>
      <c r="B959" s="53" t="s">
        <v>2700</v>
      </c>
      <c r="C959" s="625">
        <v>84203</v>
      </c>
      <c r="D959" s="625" t="s">
        <v>1633</v>
      </c>
      <c r="E959" s="625">
        <v>120</v>
      </c>
      <c r="F959" s="625">
        <v>4010</v>
      </c>
      <c r="G959" s="625" t="s">
        <v>2705</v>
      </c>
      <c r="H959" s="625" t="s">
        <v>492</v>
      </c>
      <c r="I959" s="638">
        <v>1</v>
      </c>
      <c r="J959" s="625">
        <v>1</v>
      </c>
      <c r="K959" s="625">
        <v>17.649999999999999</v>
      </c>
      <c r="L959" s="625">
        <v>17.649999999999999</v>
      </c>
      <c r="M959" s="53" t="s">
        <v>1317</v>
      </c>
      <c r="N959" s="629" t="s">
        <v>1318</v>
      </c>
    </row>
    <row r="960" spans="1:14" ht="15" hidden="1">
      <c r="A960" s="276">
        <v>46114</v>
      </c>
      <c r="B960" s="53" t="s">
        <v>2700</v>
      </c>
      <c r="C960" s="627">
        <v>84064</v>
      </c>
      <c r="D960" s="627" t="s">
        <v>2706</v>
      </c>
      <c r="E960" s="627">
        <v>100</v>
      </c>
      <c r="F960" s="627">
        <v>4010</v>
      </c>
      <c r="G960" s="627" t="s">
        <v>2707</v>
      </c>
      <c r="H960" s="627" t="s">
        <v>492</v>
      </c>
      <c r="I960" s="639">
        <v>1</v>
      </c>
      <c r="J960" s="627">
        <v>1</v>
      </c>
      <c r="K960" s="627">
        <v>19.010000000000002</v>
      </c>
      <c r="L960" s="627">
        <v>19.010000000000002</v>
      </c>
      <c r="M960" s="53" t="s">
        <v>1317</v>
      </c>
      <c r="N960" s="629" t="s">
        <v>1318</v>
      </c>
    </row>
    <row r="961" spans="1:14" ht="15" hidden="1">
      <c r="A961" s="276">
        <v>46114</v>
      </c>
      <c r="B961" s="53" t="s">
        <v>2708</v>
      </c>
      <c r="C961" s="625">
        <v>50764</v>
      </c>
      <c r="D961" s="625" t="s">
        <v>2501</v>
      </c>
      <c r="E961" s="625" t="s">
        <v>1368</v>
      </c>
      <c r="F961" s="625">
        <v>4010</v>
      </c>
      <c r="G961" s="625" t="s">
        <v>2709</v>
      </c>
      <c r="H961" s="625" t="s">
        <v>492</v>
      </c>
      <c r="I961" s="24">
        <v>1</v>
      </c>
      <c r="J961" s="625">
        <v>-2</v>
      </c>
      <c r="K961" s="625">
        <v>6.62</v>
      </c>
      <c r="L961" s="625">
        <v>-13.24</v>
      </c>
      <c r="M961" s="53" t="s">
        <v>1378</v>
      </c>
    </row>
    <row r="962" spans="1:14" ht="15" hidden="1">
      <c r="A962" s="276">
        <v>46114</v>
      </c>
      <c r="B962" s="53" t="s">
        <v>2708</v>
      </c>
      <c r="C962" s="627">
        <v>80504</v>
      </c>
      <c r="D962" s="627" t="s">
        <v>2429</v>
      </c>
      <c r="E962" s="627" t="s">
        <v>2458</v>
      </c>
      <c r="F962" s="627">
        <v>4010</v>
      </c>
      <c r="G962" s="627" t="s">
        <v>2710</v>
      </c>
      <c r="H962" s="627" t="s">
        <v>492</v>
      </c>
      <c r="J962" s="1441">
        <v>-1</v>
      </c>
      <c r="K962" s="1441">
        <v>14.44</v>
      </c>
      <c r="L962" s="1441">
        <v>-14.44</v>
      </c>
      <c r="M962" s="53" t="s">
        <v>1378</v>
      </c>
    </row>
    <row r="963" spans="1:14" ht="15" hidden="1">
      <c r="A963" s="276">
        <v>46118</v>
      </c>
      <c r="B963" s="53" t="s">
        <v>2711</v>
      </c>
      <c r="C963" s="625">
        <v>68048</v>
      </c>
      <c r="D963" s="625" t="s">
        <v>1367</v>
      </c>
      <c r="E963" s="625">
        <v>60</v>
      </c>
      <c r="F963" s="625">
        <v>4010</v>
      </c>
      <c r="G963" s="625" t="s">
        <v>2712</v>
      </c>
      <c r="H963" s="625" t="s">
        <v>492</v>
      </c>
      <c r="J963" s="625">
        <v>1</v>
      </c>
      <c r="K963" s="625">
        <v>3.51</v>
      </c>
      <c r="L963" s="625">
        <v>3.51</v>
      </c>
      <c r="M963" s="53" t="s">
        <v>1317</v>
      </c>
      <c r="N963" s="629" t="s">
        <v>1475</v>
      </c>
    </row>
    <row r="964" spans="1:14" ht="15" hidden="1">
      <c r="A964" s="276">
        <v>46118</v>
      </c>
      <c r="B964" s="53" t="s">
        <v>2711</v>
      </c>
      <c r="C964" s="627">
        <v>83404</v>
      </c>
      <c r="D964" s="627" t="s">
        <v>1639</v>
      </c>
      <c r="E964" s="627">
        <v>75</v>
      </c>
      <c r="F964" s="627">
        <v>4010</v>
      </c>
      <c r="G964" s="627" t="s">
        <v>2713</v>
      </c>
      <c r="H964" s="627" t="s">
        <v>492</v>
      </c>
      <c r="J964" s="627">
        <v>2</v>
      </c>
      <c r="K964" s="627">
        <v>8.35</v>
      </c>
      <c r="L964" s="627">
        <v>16.7</v>
      </c>
      <c r="M964" s="53" t="s">
        <v>1317</v>
      </c>
      <c r="N964" s="629" t="s">
        <v>1475</v>
      </c>
    </row>
    <row r="965" spans="1:14" ht="15" hidden="1">
      <c r="A965" s="276">
        <v>46118</v>
      </c>
      <c r="B965" s="53" t="s">
        <v>2711</v>
      </c>
      <c r="C965" s="625">
        <v>83582</v>
      </c>
      <c r="D965" s="625" t="s">
        <v>2714</v>
      </c>
      <c r="E965" s="625">
        <v>130</v>
      </c>
      <c r="F965" s="625">
        <v>4010</v>
      </c>
      <c r="G965" s="625" t="s">
        <v>2715</v>
      </c>
      <c r="H965" s="625" t="s">
        <v>492</v>
      </c>
      <c r="J965" s="625">
        <v>1</v>
      </c>
      <c r="K965" s="625">
        <v>15.12</v>
      </c>
      <c r="L965" s="625">
        <v>15.12</v>
      </c>
      <c r="M965" s="53" t="s">
        <v>1317</v>
      </c>
      <c r="N965" s="629" t="s">
        <v>1475</v>
      </c>
    </row>
    <row r="966" spans="1:14" ht="15" hidden="1">
      <c r="A966" s="276">
        <v>46118</v>
      </c>
      <c r="B966" s="53" t="s">
        <v>2711</v>
      </c>
      <c r="C966" s="627">
        <v>81352</v>
      </c>
      <c r="D966" s="627" t="s">
        <v>1799</v>
      </c>
      <c r="E966" s="627">
        <v>100</v>
      </c>
      <c r="F966" s="627">
        <v>4010</v>
      </c>
      <c r="G966" s="627" t="s">
        <v>2716</v>
      </c>
      <c r="H966" s="627" t="s">
        <v>492</v>
      </c>
      <c r="J966" s="627">
        <v>1</v>
      </c>
      <c r="K966" s="627">
        <v>19.260000000000002</v>
      </c>
      <c r="L966" s="627">
        <v>19.260000000000002</v>
      </c>
      <c r="M966" s="53" t="s">
        <v>1317</v>
      </c>
      <c r="N966" s="629" t="s">
        <v>1475</v>
      </c>
    </row>
    <row r="967" spans="1:14" ht="15" hidden="1">
      <c r="A967" s="276">
        <v>46118</v>
      </c>
      <c r="B967" s="53" t="s">
        <v>2711</v>
      </c>
      <c r="C967" s="625">
        <v>82776</v>
      </c>
      <c r="D967" s="625" t="s">
        <v>2717</v>
      </c>
      <c r="E967" s="625">
        <v>120</v>
      </c>
      <c r="F967" s="625">
        <v>4010</v>
      </c>
      <c r="G967" s="625" t="s">
        <v>2718</v>
      </c>
      <c r="H967" s="625" t="s">
        <v>492</v>
      </c>
      <c r="J967" s="625">
        <v>2</v>
      </c>
      <c r="K967" s="625">
        <v>15.42</v>
      </c>
      <c r="L967" s="625">
        <v>30.84</v>
      </c>
      <c r="M967" s="53" t="s">
        <v>1317</v>
      </c>
      <c r="N967" s="629" t="s">
        <v>1475</v>
      </c>
    </row>
    <row r="968" spans="1:14" ht="15" hidden="1">
      <c r="A968" s="276">
        <v>46118</v>
      </c>
      <c r="B968" s="53" t="s">
        <v>2719</v>
      </c>
      <c r="C968" s="625">
        <v>80039</v>
      </c>
      <c r="D968" s="625" t="s">
        <v>1524</v>
      </c>
      <c r="E968" s="625" t="s">
        <v>399</v>
      </c>
      <c r="F968" s="625">
        <v>4010</v>
      </c>
      <c r="G968" s="625" t="s">
        <v>2720</v>
      </c>
      <c r="H968" s="625" t="s">
        <v>492</v>
      </c>
      <c r="J968" s="625">
        <v>7</v>
      </c>
      <c r="K968" s="625">
        <v>10.73</v>
      </c>
      <c r="L968" s="625">
        <v>75.11</v>
      </c>
      <c r="M968" s="53" t="s">
        <v>1485</v>
      </c>
      <c r="N968" s="629" t="s">
        <v>2721</v>
      </c>
    </row>
    <row r="969" spans="1:14" ht="15" hidden="1">
      <c r="A969" s="276">
        <v>46118</v>
      </c>
      <c r="B969" s="53" t="s">
        <v>2722</v>
      </c>
      <c r="C969" s="625">
        <v>82406</v>
      </c>
      <c r="D969" s="625" t="s">
        <v>1986</v>
      </c>
      <c r="E969" s="625">
        <v>110</v>
      </c>
      <c r="F969" s="625">
        <v>4010</v>
      </c>
      <c r="G969" s="625" t="s">
        <v>2723</v>
      </c>
      <c r="H969" s="625" t="s">
        <v>492</v>
      </c>
      <c r="J969" s="625">
        <v>3</v>
      </c>
      <c r="K969" s="625">
        <v>8.1300000000000008</v>
      </c>
      <c r="L969" s="625">
        <v>24.39</v>
      </c>
      <c r="M969" s="53" t="s">
        <v>1317</v>
      </c>
      <c r="N969" s="629" t="s">
        <v>1318</v>
      </c>
    </row>
    <row r="970" spans="1:14" ht="15" hidden="1">
      <c r="A970" s="276">
        <v>46118</v>
      </c>
      <c r="B970" s="53" t="s">
        <v>2722</v>
      </c>
      <c r="C970" s="627">
        <v>82603</v>
      </c>
      <c r="D970" s="627" t="s">
        <v>1356</v>
      </c>
      <c r="E970" s="627">
        <v>130</v>
      </c>
      <c r="F970" s="627">
        <v>4010</v>
      </c>
      <c r="G970" s="627" t="s">
        <v>2724</v>
      </c>
      <c r="H970" s="627" t="s">
        <v>492</v>
      </c>
      <c r="J970" s="627">
        <v>1</v>
      </c>
      <c r="K970" s="627">
        <v>5.59</v>
      </c>
      <c r="L970" s="627">
        <v>5.59</v>
      </c>
      <c r="M970" s="53" t="s">
        <v>1317</v>
      </c>
      <c r="N970" s="629" t="s">
        <v>1318</v>
      </c>
    </row>
    <row r="971" spans="1:14" ht="15" hidden="1">
      <c r="A971" s="276">
        <v>46118</v>
      </c>
      <c r="B971" s="53" t="s">
        <v>2722</v>
      </c>
      <c r="C971" s="625">
        <v>84009</v>
      </c>
      <c r="D971" s="625" t="s">
        <v>2725</v>
      </c>
      <c r="E971" s="625">
        <v>80</v>
      </c>
      <c r="F971" s="625">
        <v>4010</v>
      </c>
      <c r="G971" s="625" t="s">
        <v>2726</v>
      </c>
      <c r="H971" s="625" t="s">
        <v>492</v>
      </c>
      <c r="J971" s="625">
        <v>1</v>
      </c>
      <c r="K971" s="625">
        <v>8.69</v>
      </c>
      <c r="L971" s="625">
        <v>8.69</v>
      </c>
      <c r="M971" s="53" t="s">
        <v>1317</v>
      </c>
      <c r="N971" s="629" t="s">
        <v>1318</v>
      </c>
    </row>
    <row r="972" spans="1:14" ht="15" hidden="1">
      <c r="A972" s="276">
        <v>46118</v>
      </c>
      <c r="B972" s="53" t="s">
        <v>2722</v>
      </c>
      <c r="C972" s="627">
        <v>84156</v>
      </c>
      <c r="D972" s="627" t="s">
        <v>2149</v>
      </c>
      <c r="E972" s="627">
        <v>70</v>
      </c>
      <c r="F972" s="627">
        <v>4010</v>
      </c>
      <c r="G972" s="627" t="s">
        <v>2727</v>
      </c>
      <c r="H972" s="627" t="s">
        <v>492</v>
      </c>
      <c r="J972" s="627">
        <v>1</v>
      </c>
      <c r="K972" s="627">
        <v>12.2</v>
      </c>
      <c r="L972" s="627">
        <v>12.2</v>
      </c>
      <c r="M972" s="53" t="s">
        <v>1317</v>
      </c>
      <c r="N972" s="629" t="s">
        <v>1318</v>
      </c>
    </row>
    <row r="973" spans="1:14" ht="15" hidden="1">
      <c r="A973" s="276">
        <v>46118</v>
      </c>
      <c r="B973" s="53" t="s">
        <v>2722</v>
      </c>
      <c r="C973" s="625">
        <v>67271</v>
      </c>
      <c r="D973" s="625" t="s">
        <v>2728</v>
      </c>
      <c r="E973" s="625">
        <v>110</v>
      </c>
      <c r="F973" s="625">
        <v>4010</v>
      </c>
      <c r="G973" s="625" t="s">
        <v>2729</v>
      </c>
      <c r="H973" s="625" t="s">
        <v>492</v>
      </c>
      <c r="J973" s="625">
        <v>2</v>
      </c>
      <c r="K973" s="625">
        <v>9.9</v>
      </c>
      <c r="L973" s="625">
        <v>19.8</v>
      </c>
      <c r="M973" s="53" t="s">
        <v>1317</v>
      </c>
      <c r="N973" s="629" t="s">
        <v>1318</v>
      </c>
    </row>
    <row r="974" spans="1:14" ht="15" hidden="1">
      <c r="A974" s="276">
        <v>46118</v>
      </c>
      <c r="B974" s="53" t="s">
        <v>2722</v>
      </c>
      <c r="C974" s="627">
        <v>83291</v>
      </c>
      <c r="D974" s="627" t="s">
        <v>2539</v>
      </c>
      <c r="E974" s="627">
        <v>100</v>
      </c>
      <c r="F974" s="627">
        <v>4010</v>
      </c>
      <c r="G974" s="627" t="s">
        <v>2730</v>
      </c>
      <c r="H974" s="627" t="s">
        <v>492</v>
      </c>
      <c r="J974" s="627">
        <v>2</v>
      </c>
      <c r="K974" s="627">
        <v>5.41</v>
      </c>
      <c r="L974" s="627">
        <v>10.82</v>
      </c>
      <c r="M974" s="53" t="s">
        <v>1317</v>
      </c>
      <c r="N974" s="629" t="s">
        <v>1318</v>
      </c>
    </row>
    <row r="975" spans="1:14" ht="15" hidden="1">
      <c r="A975" s="276">
        <v>46118</v>
      </c>
      <c r="B975" s="53" t="s">
        <v>2722</v>
      </c>
      <c r="C975" s="625">
        <v>84126</v>
      </c>
      <c r="D975" s="625" t="s">
        <v>2731</v>
      </c>
      <c r="E975" s="625">
        <v>130</v>
      </c>
      <c r="F975" s="625">
        <v>4010</v>
      </c>
      <c r="G975" s="625" t="s">
        <v>2732</v>
      </c>
      <c r="H975" s="625" t="s">
        <v>492</v>
      </c>
      <c r="J975" s="625">
        <v>1</v>
      </c>
      <c r="K975" s="625">
        <v>8.8000000000000007</v>
      </c>
      <c r="L975" s="625">
        <v>8.8000000000000007</v>
      </c>
      <c r="M975" s="53" t="s">
        <v>1317</v>
      </c>
      <c r="N975" s="629" t="s">
        <v>1318</v>
      </c>
    </row>
    <row r="976" spans="1:14" ht="15" hidden="1">
      <c r="A976" s="276">
        <v>46118</v>
      </c>
      <c r="B976" s="53" t="s">
        <v>2722</v>
      </c>
      <c r="C976" s="627">
        <v>83256</v>
      </c>
      <c r="D976" s="627" t="s">
        <v>2046</v>
      </c>
      <c r="E976" s="627">
        <v>110</v>
      </c>
      <c r="F976" s="627">
        <v>4010</v>
      </c>
      <c r="G976" s="627" t="s">
        <v>2733</v>
      </c>
      <c r="H976" s="627" t="s">
        <v>492</v>
      </c>
      <c r="J976" s="627">
        <v>1</v>
      </c>
      <c r="K976" s="627">
        <v>4.93</v>
      </c>
      <c r="L976" s="627">
        <v>4.93</v>
      </c>
      <c r="M976" s="53" t="s">
        <v>1317</v>
      </c>
      <c r="N976" s="629" t="s">
        <v>1318</v>
      </c>
    </row>
    <row r="977" spans="1:14" ht="15" hidden="1">
      <c r="A977" s="276">
        <v>46118</v>
      </c>
      <c r="B977" s="53" t="s">
        <v>2722</v>
      </c>
      <c r="C977" s="625">
        <v>68177</v>
      </c>
      <c r="D977" s="625" t="s">
        <v>1367</v>
      </c>
      <c r="E977" s="625">
        <v>85</v>
      </c>
      <c r="F977" s="625">
        <v>4010</v>
      </c>
      <c r="G977" s="625" t="s">
        <v>2734</v>
      </c>
      <c r="H977" s="625" t="s">
        <v>492</v>
      </c>
      <c r="J977" s="625">
        <v>1</v>
      </c>
      <c r="K977" s="625">
        <v>3.4</v>
      </c>
      <c r="L977" s="625">
        <v>3.4</v>
      </c>
      <c r="M977" s="53" t="s">
        <v>1317</v>
      </c>
      <c r="N977" s="629" t="s">
        <v>1318</v>
      </c>
    </row>
    <row r="978" spans="1:14" ht="15" hidden="1">
      <c r="A978" s="276">
        <v>46118</v>
      </c>
      <c r="B978" s="53" t="s">
        <v>2722</v>
      </c>
      <c r="C978" s="627">
        <v>60363</v>
      </c>
      <c r="D978" s="627" t="s">
        <v>2735</v>
      </c>
      <c r="E978" s="627">
        <v>110</v>
      </c>
      <c r="F978" s="627">
        <v>4010</v>
      </c>
      <c r="G978" s="627" t="s">
        <v>2736</v>
      </c>
      <c r="H978" s="627" t="s">
        <v>492</v>
      </c>
      <c r="J978" s="627">
        <v>1</v>
      </c>
      <c r="K978" s="627">
        <v>8.2200000000000006</v>
      </c>
      <c r="L978" s="627">
        <v>8.2200000000000006</v>
      </c>
      <c r="M978" s="53" t="s">
        <v>1317</v>
      </c>
      <c r="N978" s="629" t="s">
        <v>1318</v>
      </c>
    </row>
    <row r="979" spans="1:14" ht="15" hidden="1">
      <c r="A979" s="276">
        <v>46118</v>
      </c>
      <c r="B979" s="53" t="s">
        <v>2722</v>
      </c>
      <c r="C979" s="625">
        <v>84049</v>
      </c>
      <c r="D979" s="625" t="s">
        <v>2737</v>
      </c>
      <c r="E979" s="625">
        <v>90</v>
      </c>
      <c r="F979" s="625">
        <v>4010</v>
      </c>
      <c r="G979" s="625" t="s">
        <v>2738</v>
      </c>
      <c r="H979" s="625" t="s">
        <v>492</v>
      </c>
      <c r="J979" s="625">
        <v>1</v>
      </c>
      <c r="K979" s="625">
        <v>12.35</v>
      </c>
      <c r="L979" s="625">
        <v>12.35</v>
      </c>
      <c r="M979" s="53" t="s">
        <v>1317</v>
      </c>
      <c r="N979" s="629" t="s">
        <v>1318</v>
      </c>
    </row>
    <row r="980" spans="1:14" ht="15" hidden="1">
      <c r="A980" s="276">
        <v>46118</v>
      </c>
      <c r="B980" s="53" t="s">
        <v>2722</v>
      </c>
      <c r="C980" s="627">
        <v>82824</v>
      </c>
      <c r="D980" s="627" t="s">
        <v>1723</v>
      </c>
      <c r="E980" s="627">
        <v>130</v>
      </c>
      <c r="F980" s="627">
        <v>4010</v>
      </c>
      <c r="G980" s="627" t="s">
        <v>2739</v>
      </c>
      <c r="H980" s="627" t="s">
        <v>492</v>
      </c>
      <c r="J980" s="627">
        <v>4</v>
      </c>
      <c r="K980" s="627">
        <v>8.5</v>
      </c>
      <c r="L980" s="627">
        <v>34</v>
      </c>
      <c r="M980" s="53" t="s">
        <v>1317</v>
      </c>
      <c r="N980" s="629" t="s">
        <v>1318</v>
      </c>
    </row>
    <row r="981" spans="1:14" ht="15" hidden="1">
      <c r="A981" s="276">
        <v>46118</v>
      </c>
      <c r="B981" s="53" t="s">
        <v>2722</v>
      </c>
      <c r="C981" s="625">
        <v>84629</v>
      </c>
      <c r="D981" s="625" t="s">
        <v>2740</v>
      </c>
      <c r="E981" s="625">
        <v>85</v>
      </c>
      <c r="F981" s="625">
        <v>4010</v>
      </c>
      <c r="G981" s="625" t="s">
        <v>2741</v>
      </c>
      <c r="H981" s="625" t="s">
        <v>492</v>
      </c>
      <c r="J981" s="625">
        <v>2</v>
      </c>
      <c r="K981" s="625">
        <v>25.08</v>
      </c>
      <c r="L981" s="625">
        <v>50.16</v>
      </c>
      <c r="M981" s="53" t="s">
        <v>1317</v>
      </c>
      <c r="N981" s="629" t="s">
        <v>1318</v>
      </c>
    </row>
    <row r="982" spans="1:14" ht="15" hidden="1">
      <c r="A982" s="276">
        <v>46118</v>
      </c>
      <c r="B982" s="53" t="s">
        <v>2722</v>
      </c>
      <c r="C982" s="627">
        <v>82365</v>
      </c>
      <c r="D982" s="627" t="s">
        <v>1533</v>
      </c>
      <c r="E982" s="627" t="s">
        <v>399</v>
      </c>
      <c r="F982" s="627">
        <v>4010</v>
      </c>
      <c r="G982" s="627" t="s">
        <v>2742</v>
      </c>
      <c r="H982" s="627" t="s">
        <v>492</v>
      </c>
      <c r="J982" s="627">
        <v>3</v>
      </c>
      <c r="K982" s="627">
        <v>12.4</v>
      </c>
      <c r="L982" s="627">
        <v>37.200000000000003</v>
      </c>
      <c r="M982" s="53" t="s">
        <v>1317</v>
      </c>
      <c r="N982" s="629" t="s">
        <v>1318</v>
      </c>
    </row>
    <row r="983" spans="1:14" ht="15" hidden="1">
      <c r="A983" s="276">
        <v>46118</v>
      </c>
      <c r="B983" s="53" t="s">
        <v>2722</v>
      </c>
      <c r="C983" s="625">
        <v>83631</v>
      </c>
      <c r="D983" s="625" t="s">
        <v>2348</v>
      </c>
      <c r="E983" s="625" t="s">
        <v>1526</v>
      </c>
      <c r="F983" s="625">
        <v>4010</v>
      </c>
      <c r="G983" s="625" t="s">
        <v>2743</v>
      </c>
      <c r="H983" s="625" t="s">
        <v>492</v>
      </c>
      <c r="J983" s="625">
        <v>4</v>
      </c>
      <c r="K983" s="625">
        <v>18.149999999999999</v>
      </c>
      <c r="L983" s="625">
        <v>72.599999999999994</v>
      </c>
      <c r="M983" s="53" t="s">
        <v>1317</v>
      </c>
      <c r="N983" s="629" t="s">
        <v>1318</v>
      </c>
    </row>
    <row r="984" spans="1:14" ht="15" hidden="1">
      <c r="A984" s="276">
        <v>46118</v>
      </c>
      <c r="B984" s="53" t="s">
        <v>2744</v>
      </c>
      <c r="C984" s="625">
        <v>82490</v>
      </c>
      <c r="D984" s="625" t="s">
        <v>2745</v>
      </c>
      <c r="E984" s="625">
        <v>85</v>
      </c>
      <c r="F984" s="625">
        <v>4010</v>
      </c>
      <c r="G984" s="625" t="s">
        <v>2746</v>
      </c>
      <c r="H984" s="625" t="s">
        <v>1652</v>
      </c>
      <c r="J984" s="625">
        <v>-1</v>
      </c>
      <c r="K984" s="625">
        <v>8.61</v>
      </c>
      <c r="L984" s="625">
        <v>-8.61</v>
      </c>
      <c r="M984" s="53" t="s">
        <v>1378</v>
      </c>
    </row>
    <row r="985" spans="1:14" ht="15" hidden="1">
      <c r="A985" s="276">
        <v>46118</v>
      </c>
      <c r="B985" s="53" t="s">
        <v>2747</v>
      </c>
      <c r="C985" s="625">
        <v>82776</v>
      </c>
      <c r="D985" s="625" t="s">
        <v>2536</v>
      </c>
      <c r="E985" s="625">
        <v>120</v>
      </c>
      <c r="F985" s="625">
        <v>4010</v>
      </c>
      <c r="G985" s="625" t="s">
        <v>2748</v>
      </c>
      <c r="H985" s="625" t="s">
        <v>492</v>
      </c>
      <c r="J985" s="627">
        <v>-1</v>
      </c>
      <c r="K985" s="627">
        <v>15.42</v>
      </c>
      <c r="L985" s="627">
        <v>-15.42</v>
      </c>
      <c r="M985" s="53" t="s">
        <v>1700</v>
      </c>
    </row>
    <row r="986" spans="1:14" ht="15" hidden="1">
      <c r="A986" s="276">
        <v>46119</v>
      </c>
      <c r="B986" s="53" t="s">
        <v>2749</v>
      </c>
      <c r="C986" s="625">
        <v>82658</v>
      </c>
      <c r="D986" s="625" t="s">
        <v>1796</v>
      </c>
      <c r="E986" s="625">
        <v>80</v>
      </c>
      <c r="F986" s="625">
        <v>4010</v>
      </c>
      <c r="G986" s="625" t="s">
        <v>2750</v>
      </c>
      <c r="H986" s="625" t="s">
        <v>492</v>
      </c>
      <c r="J986" s="625">
        <v>27</v>
      </c>
      <c r="K986" s="625">
        <v>12.74</v>
      </c>
      <c r="L986" s="625">
        <v>343.98</v>
      </c>
      <c r="M986" s="53" t="s">
        <v>1485</v>
      </c>
      <c r="N986" s="629" t="s">
        <v>2751</v>
      </c>
    </row>
    <row r="987" spans="1:14" ht="15" hidden="1">
      <c r="A987" s="276">
        <v>46119</v>
      </c>
      <c r="B987" s="53" t="s">
        <v>2752</v>
      </c>
      <c r="C987" s="625">
        <v>83256</v>
      </c>
      <c r="D987" s="625" t="s">
        <v>1739</v>
      </c>
      <c r="E987" s="625">
        <v>120</v>
      </c>
      <c r="F987" s="625">
        <v>4010</v>
      </c>
      <c r="G987" s="625" t="s">
        <v>2753</v>
      </c>
      <c r="H987" s="625" t="s">
        <v>492</v>
      </c>
      <c r="J987" s="627">
        <v>-1</v>
      </c>
      <c r="K987" s="627">
        <v>4.95</v>
      </c>
      <c r="L987" s="627">
        <v>-4.95</v>
      </c>
      <c r="M987" s="53" t="s">
        <v>1378</v>
      </c>
    </row>
    <row r="988" spans="1:14" ht="15" hidden="1">
      <c r="A988" s="276">
        <v>46119</v>
      </c>
      <c r="B988" s="53" t="s">
        <v>2752</v>
      </c>
      <c r="C988" s="627">
        <v>82867</v>
      </c>
      <c r="D988" s="627" t="s">
        <v>2754</v>
      </c>
      <c r="E988" s="627">
        <v>85</v>
      </c>
      <c r="F988" s="627">
        <v>4010</v>
      </c>
      <c r="G988" s="627" t="s">
        <v>2755</v>
      </c>
      <c r="H988" s="627" t="s">
        <v>492</v>
      </c>
      <c r="J988" s="625">
        <v>-1</v>
      </c>
      <c r="K988" s="625">
        <v>12.94</v>
      </c>
      <c r="L988" s="625">
        <v>-12.94</v>
      </c>
      <c r="M988" s="53" t="s">
        <v>1378</v>
      </c>
    </row>
    <row r="989" spans="1:14" ht="15" hidden="1">
      <c r="A989" s="276">
        <v>46119</v>
      </c>
      <c r="B989" s="53" t="s">
        <v>2752</v>
      </c>
      <c r="C989" s="625">
        <v>80681</v>
      </c>
      <c r="D989" s="625" t="s">
        <v>2756</v>
      </c>
      <c r="E989" s="625">
        <v>130</v>
      </c>
      <c r="F989" s="625">
        <v>4010</v>
      </c>
      <c r="G989" s="625" t="s">
        <v>2757</v>
      </c>
      <c r="H989" s="625" t="s">
        <v>492</v>
      </c>
      <c r="J989" s="627">
        <v>-1</v>
      </c>
      <c r="K989" s="627">
        <v>10.29</v>
      </c>
      <c r="L989" s="627">
        <v>-10.29</v>
      </c>
      <c r="M989" s="53" t="s">
        <v>1378</v>
      </c>
    </row>
    <row r="990" spans="1:14" ht="15" hidden="1">
      <c r="A990" s="276">
        <v>46119</v>
      </c>
      <c r="B990" s="53" t="s">
        <v>2758</v>
      </c>
      <c r="C990" s="625">
        <v>84090</v>
      </c>
      <c r="D990" s="625" t="s">
        <v>2759</v>
      </c>
      <c r="E990" s="625">
        <v>120</v>
      </c>
      <c r="F990" s="625">
        <v>4010</v>
      </c>
      <c r="G990" s="625" t="s">
        <v>2760</v>
      </c>
      <c r="H990" s="625" t="s">
        <v>492</v>
      </c>
      <c r="J990" s="625">
        <v>-1</v>
      </c>
      <c r="K990" s="625">
        <v>9.1300000000000008</v>
      </c>
      <c r="L990" s="625">
        <v>-9.1300000000000008</v>
      </c>
      <c r="M990" s="53" t="s">
        <v>1700</v>
      </c>
    </row>
    <row r="991" spans="1:14" ht="15" hidden="1">
      <c r="A991" s="276">
        <v>46119</v>
      </c>
      <c r="B991" s="53" t="s">
        <v>2761</v>
      </c>
      <c r="C991" s="625">
        <v>83068</v>
      </c>
      <c r="D991" s="625" t="s">
        <v>2762</v>
      </c>
      <c r="E991" s="625">
        <v>100</v>
      </c>
      <c r="F991" s="625">
        <v>4010</v>
      </c>
      <c r="G991" s="625" t="s">
        <v>2763</v>
      </c>
      <c r="H991" s="625" t="s">
        <v>1652</v>
      </c>
      <c r="I991" s="638">
        <v>3</v>
      </c>
      <c r="J991" s="625">
        <v>3</v>
      </c>
      <c r="K991" s="625">
        <v>9.52</v>
      </c>
      <c r="L991" s="625">
        <v>28.56</v>
      </c>
      <c r="M991" s="53" t="s">
        <v>1317</v>
      </c>
      <c r="N991" s="629" t="s">
        <v>2764</v>
      </c>
    </row>
    <row r="992" spans="1:14" ht="15" hidden="1">
      <c r="A992" s="276">
        <v>46119</v>
      </c>
      <c r="B992" s="53" t="s">
        <v>2761</v>
      </c>
      <c r="C992" s="627">
        <v>83068</v>
      </c>
      <c r="D992" s="627" t="s">
        <v>2762</v>
      </c>
      <c r="E992" s="627">
        <v>100</v>
      </c>
      <c r="F992" s="627">
        <v>4010</v>
      </c>
      <c r="G992" s="627" t="s">
        <v>2066</v>
      </c>
      <c r="H992" s="627" t="s">
        <v>2017</v>
      </c>
      <c r="I992" s="639">
        <v>-3</v>
      </c>
      <c r="J992" s="627">
        <v>-3</v>
      </c>
      <c r="K992" s="627">
        <v>9.52</v>
      </c>
      <c r="L992" s="627">
        <v>-28.56</v>
      </c>
      <c r="M992" s="53" t="s">
        <v>1317</v>
      </c>
      <c r="N992" s="629" t="s">
        <v>2764</v>
      </c>
    </row>
    <row r="993" spans="1:14" ht="15" hidden="1">
      <c r="A993" s="276">
        <v>46119</v>
      </c>
      <c r="B993" s="53" t="s">
        <v>2761</v>
      </c>
      <c r="C993" s="625">
        <v>83068</v>
      </c>
      <c r="D993" s="625" t="s">
        <v>2765</v>
      </c>
      <c r="E993" s="625">
        <v>80</v>
      </c>
      <c r="F993" s="625">
        <v>4010</v>
      </c>
      <c r="G993" s="625" t="s">
        <v>2766</v>
      </c>
      <c r="H993" s="625" t="s">
        <v>1652</v>
      </c>
      <c r="I993" s="638">
        <v>1</v>
      </c>
      <c r="J993" s="625">
        <v>1</v>
      </c>
      <c r="K993" s="625">
        <v>9.8800000000000008</v>
      </c>
      <c r="L993" s="625">
        <v>9.8800000000000008</v>
      </c>
      <c r="M993" s="53" t="s">
        <v>1317</v>
      </c>
      <c r="N993" s="629" t="s">
        <v>2764</v>
      </c>
    </row>
    <row r="994" spans="1:14" ht="15" hidden="1">
      <c r="A994" s="276">
        <v>46119</v>
      </c>
      <c r="B994" s="53" t="s">
        <v>2761</v>
      </c>
      <c r="C994" s="627">
        <v>83068</v>
      </c>
      <c r="D994" s="627" t="s">
        <v>2765</v>
      </c>
      <c r="E994" s="627">
        <v>80</v>
      </c>
      <c r="F994" s="627">
        <v>4010</v>
      </c>
      <c r="G994" s="627" t="s">
        <v>2066</v>
      </c>
      <c r="H994" s="627" t="s">
        <v>2017</v>
      </c>
      <c r="I994" s="639">
        <v>-1</v>
      </c>
      <c r="J994" s="627">
        <v>-1</v>
      </c>
      <c r="K994" s="627">
        <v>9.8800000000000008</v>
      </c>
      <c r="L994" s="627">
        <v>-9.8800000000000008</v>
      </c>
      <c r="M994" s="53" t="s">
        <v>1317</v>
      </c>
      <c r="N994" s="629" t="s">
        <v>2764</v>
      </c>
    </row>
    <row r="995" spans="1:14" ht="15" hidden="1">
      <c r="A995" s="276">
        <v>46119</v>
      </c>
      <c r="B995" s="53" t="s">
        <v>2761</v>
      </c>
      <c r="C995" s="625">
        <v>83068</v>
      </c>
      <c r="D995" s="625" t="s">
        <v>2765</v>
      </c>
      <c r="E995" s="625">
        <v>60</v>
      </c>
      <c r="F995" s="625">
        <v>4010</v>
      </c>
      <c r="G995" s="625" t="s">
        <v>2767</v>
      </c>
      <c r="H995" s="625" t="s">
        <v>1652</v>
      </c>
      <c r="I995" s="638">
        <v>1</v>
      </c>
      <c r="J995" s="625">
        <v>1</v>
      </c>
      <c r="K995" s="625">
        <v>9.8800000000000008</v>
      </c>
      <c r="L995" s="625">
        <v>9.8800000000000008</v>
      </c>
      <c r="M995" s="53" t="s">
        <v>1317</v>
      </c>
      <c r="N995" s="629" t="s">
        <v>2764</v>
      </c>
    </row>
    <row r="996" spans="1:14" ht="15" hidden="1">
      <c r="A996" s="276">
        <v>46119</v>
      </c>
      <c r="B996" s="53" t="s">
        <v>2761</v>
      </c>
      <c r="C996" s="627">
        <v>83068</v>
      </c>
      <c r="D996" s="627" t="s">
        <v>2765</v>
      </c>
      <c r="E996" s="627">
        <v>60</v>
      </c>
      <c r="F996" s="627">
        <v>4010</v>
      </c>
      <c r="G996" s="627" t="s">
        <v>2066</v>
      </c>
      <c r="H996" s="627" t="s">
        <v>2017</v>
      </c>
      <c r="I996" s="639">
        <v>-1</v>
      </c>
      <c r="J996" s="627">
        <v>-1</v>
      </c>
      <c r="K996" s="627">
        <v>9.8800000000000008</v>
      </c>
      <c r="L996" s="627">
        <v>-9.8800000000000008</v>
      </c>
      <c r="M996" s="53" t="s">
        <v>1317</v>
      </c>
      <c r="N996" s="629" t="s">
        <v>2764</v>
      </c>
    </row>
    <row r="997" spans="1:14" ht="15" hidden="1">
      <c r="A997" s="276">
        <v>46119</v>
      </c>
      <c r="B997" s="53" t="s">
        <v>2761</v>
      </c>
      <c r="C997" s="625">
        <v>83068</v>
      </c>
      <c r="D997" s="625" t="s">
        <v>2765</v>
      </c>
      <c r="E997" s="625">
        <v>85</v>
      </c>
      <c r="F997" s="625">
        <v>4010</v>
      </c>
      <c r="G997" s="625" t="s">
        <v>2768</v>
      </c>
      <c r="H997" s="625" t="s">
        <v>1652</v>
      </c>
      <c r="I997" s="638">
        <v>1</v>
      </c>
      <c r="J997" s="625">
        <v>1</v>
      </c>
      <c r="K997" s="625">
        <v>9.8800000000000008</v>
      </c>
      <c r="L997" s="625">
        <v>9.8800000000000008</v>
      </c>
      <c r="M997" s="53" t="s">
        <v>1317</v>
      </c>
      <c r="N997" s="629" t="s">
        <v>2764</v>
      </c>
    </row>
    <row r="998" spans="1:14" ht="15" hidden="1">
      <c r="A998" s="276">
        <v>46119</v>
      </c>
      <c r="B998" s="53" t="s">
        <v>2761</v>
      </c>
      <c r="C998" s="627">
        <v>83068</v>
      </c>
      <c r="D998" s="627" t="s">
        <v>2765</v>
      </c>
      <c r="E998" s="627">
        <v>85</v>
      </c>
      <c r="F998" s="627">
        <v>4010</v>
      </c>
      <c r="G998" s="627" t="s">
        <v>2066</v>
      </c>
      <c r="H998" s="627" t="s">
        <v>2017</v>
      </c>
      <c r="I998" s="639">
        <v>-1</v>
      </c>
      <c r="J998" s="627">
        <v>-1</v>
      </c>
      <c r="K998" s="627">
        <v>9.8800000000000008</v>
      </c>
      <c r="L998" s="627">
        <v>-9.8800000000000008</v>
      </c>
      <c r="M998" s="53" t="s">
        <v>1317</v>
      </c>
      <c r="N998" s="629" t="s">
        <v>2764</v>
      </c>
    </row>
    <row r="999" spans="1:14" ht="15" hidden="1">
      <c r="A999" s="276">
        <v>46119</v>
      </c>
      <c r="B999" s="53" t="s">
        <v>2761</v>
      </c>
      <c r="C999" s="625">
        <v>83068</v>
      </c>
      <c r="D999" s="625" t="s">
        <v>2769</v>
      </c>
      <c r="E999" s="625">
        <v>85</v>
      </c>
      <c r="F999" s="625">
        <v>4010</v>
      </c>
      <c r="G999" s="625" t="s">
        <v>2770</v>
      </c>
      <c r="H999" s="625" t="s">
        <v>1652</v>
      </c>
      <c r="I999" s="638">
        <v>1</v>
      </c>
      <c r="J999" s="625">
        <v>1</v>
      </c>
      <c r="K999" s="625">
        <v>9.23</v>
      </c>
      <c r="L999" s="625">
        <v>9.23</v>
      </c>
      <c r="M999" s="53" t="s">
        <v>1317</v>
      </c>
      <c r="N999" s="629" t="s">
        <v>2764</v>
      </c>
    </row>
    <row r="1000" spans="1:14" ht="15" hidden="1">
      <c r="A1000" s="276">
        <v>46119</v>
      </c>
      <c r="B1000" s="53" t="s">
        <v>2761</v>
      </c>
      <c r="C1000" s="627">
        <v>83068</v>
      </c>
      <c r="D1000" s="627" t="s">
        <v>2769</v>
      </c>
      <c r="E1000" s="627">
        <v>85</v>
      </c>
      <c r="F1000" s="627">
        <v>4010</v>
      </c>
      <c r="G1000" s="627" t="s">
        <v>2066</v>
      </c>
      <c r="H1000" s="627" t="s">
        <v>2017</v>
      </c>
      <c r="I1000" s="639">
        <v>-1</v>
      </c>
      <c r="J1000" s="627">
        <v>-1</v>
      </c>
      <c r="K1000" s="627">
        <v>9.23</v>
      </c>
      <c r="L1000" s="627">
        <v>-9.23</v>
      </c>
      <c r="M1000" s="53" t="s">
        <v>1317</v>
      </c>
      <c r="N1000" s="629" t="s">
        <v>2764</v>
      </c>
    </row>
    <row r="1001" spans="1:14" ht="15" hidden="1">
      <c r="A1001" s="276">
        <v>46119</v>
      </c>
      <c r="B1001" s="53" t="s">
        <v>2761</v>
      </c>
      <c r="C1001" s="625">
        <v>83068</v>
      </c>
      <c r="D1001" s="625" t="s">
        <v>2769</v>
      </c>
      <c r="E1001" s="625">
        <v>100</v>
      </c>
      <c r="F1001" s="625">
        <v>4010</v>
      </c>
      <c r="G1001" s="625" t="s">
        <v>2771</v>
      </c>
      <c r="H1001" s="625" t="s">
        <v>1652</v>
      </c>
      <c r="I1001" s="638">
        <v>2</v>
      </c>
      <c r="J1001" s="625">
        <v>2</v>
      </c>
      <c r="K1001" s="625">
        <v>9.99</v>
      </c>
      <c r="L1001" s="625">
        <v>19.98</v>
      </c>
      <c r="M1001" s="53" t="s">
        <v>1317</v>
      </c>
      <c r="N1001" s="629" t="s">
        <v>2764</v>
      </c>
    </row>
    <row r="1002" spans="1:14" ht="15" hidden="1">
      <c r="A1002" s="276">
        <v>46119</v>
      </c>
      <c r="B1002" s="53" t="s">
        <v>2761</v>
      </c>
      <c r="C1002" s="627">
        <v>83068</v>
      </c>
      <c r="D1002" s="627" t="s">
        <v>2769</v>
      </c>
      <c r="E1002" s="627">
        <v>100</v>
      </c>
      <c r="F1002" s="627">
        <v>4010</v>
      </c>
      <c r="G1002" s="627" t="s">
        <v>2066</v>
      </c>
      <c r="H1002" s="627" t="s">
        <v>2017</v>
      </c>
      <c r="I1002" s="639">
        <v>-2</v>
      </c>
      <c r="J1002" s="627">
        <v>-2</v>
      </c>
      <c r="K1002" s="627">
        <v>9.99</v>
      </c>
      <c r="L1002" s="627">
        <v>-19.98</v>
      </c>
      <c r="M1002" s="53" t="s">
        <v>1317</v>
      </c>
      <c r="N1002" s="629" t="s">
        <v>2764</v>
      </c>
    </row>
    <row r="1003" spans="1:14" ht="15" hidden="1">
      <c r="A1003" s="276">
        <v>46119</v>
      </c>
      <c r="B1003" s="53" t="s">
        <v>2761</v>
      </c>
      <c r="C1003" s="625">
        <v>83068</v>
      </c>
      <c r="D1003" s="625" t="s">
        <v>2769</v>
      </c>
      <c r="E1003" s="625">
        <v>110</v>
      </c>
      <c r="F1003" s="625">
        <v>4010</v>
      </c>
      <c r="G1003" s="625" t="s">
        <v>2772</v>
      </c>
      <c r="H1003" s="625" t="s">
        <v>1652</v>
      </c>
      <c r="I1003" s="638">
        <v>6</v>
      </c>
      <c r="J1003" s="625">
        <v>6</v>
      </c>
      <c r="K1003" s="625">
        <v>9.99</v>
      </c>
      <c r="L1003" s="625">
        <v>59.94</v>
      </c>
      <c r="M1003" s="53" t="s">
        <v>1317</v>
      </c>
      <c r="N1003" s="629" t="s">
        <v>2764</v>
      </c>
    </row>
    <row r="1004" spans="1:14" ht="15" hidden="1">
      <c r="A1004" s="276">
        <v>46119</v>
      </c>
      <c r="B1004" s="53" t="s">
        <v>2761</v>
      </c>
      <c r="C1004" s="627">
        <v>83068</v>
      </c>
      <c r="D1004" s="627" t="s">
        <v>2769</v>
      </c>
      <c r="E1004" s="627">
        <v>110</v>
      </c>
      <c r="F1004" s="627">
        <v>4010</v>
      </c>
      <c r="G1004" s="627" t="s">
        <v>2066</v>
      </c>
      <c r="H1004" s="627" t="s">
        <v>2017</v>
      </c>
      <c r="I1004" s="639">
        <v>-6</v>
      </c>
      <c r="J1004" s="627">
        <v>-6</v>
      </c>
      <c r="K1004" s="627">
        <v>9.99</v>
      </c>
      <c r="L1004" s="627">
        <v>-59.94</v>
      </c>
      <c r="M1004" s="53" t="s">
        <v>1317</v>
      </c>
      <c r="N1004" s="629" t="s">
        <v>2764</v>
      </c>
    </row>
    <row r="1005" spans="1:14" ht="15" hidden="1">
      <c r="A1005" s="276">
        <v>46119</v>
      </c>
      <c r="B1005" s="53" t="s">
        <v>2761</v>
      </c>
      <c r="C1005" s="625">
        <v>83068</v>
      </c>
      <c r="D1005" s="625" t="s">
        <v>2769</v>
      </c>
      <c r="E1005" s="625">
        <v>60</v>
      </c>
      <c r="F1005" s="625">
        <v>4010</v>
      </c>
      <c r="G1005" s="625" t="s">
        <v>2773</v>
      </c>
      <c r="H1005" s="625" t="s">
        <v>1652</v>
      </c>
      <c r="I1005" s="638">
        <v>3</v>
      </c>
      <c r="J1005" s="625">
        <v>3</v>
      </c>
      <c r="K1005" s="625">
        <v>9.23</v>
      </c>
      <c r="L1005" s="625">
        <v>27.69</v>
      </c>
      <c r="M1005" s="53" t="s">
        <v>1317</v>
      </c>
      <c r="N1005" s="629" t="s">
        <v>2764</v>
      </c>
    </row>
    <row r="1006" spans="1:14" ht="15" hidden="1">
      <c r="A1006" s="276">
        <v>46119</v>
      </c>
      <c r="B1006" s="53" t="s">
        <v>2761</v>
      </c>
      <c r="C1006" s="627">
        <v>83068</v>
      </c>
      <c r="D1006" s="627" t="s">
        <v>2769</v>
      </c>
      <c r="E1006" s="627">
        <v>60</v>
      </c>
      <c r="F1006" s="627">
        <v>4010</v>
      </c>
      <c r="G1006" s="627" t="s">
        <v>2066</v>
      </c>
      <c r="H1006" s="627" t="s">
        <v>2017</v>
      </c>
      <c r="I1006" s="639">
        <v>-3</v>
      </c>
      <c r="J1006" s="627">
        <v>-3</v>
      </c>
      <c r="K1006" s="627">
        <v>9.23</v>
      </c>
      <c r="L1006" s="627">
        <v>-27.69</v>
      </c>
      <c r="M1006" s="53" t="s">
        <v>1317</v>
      </c>
      <c r="N1006" s="629" t="s">
        <v>2764</v>
      </c>
    </row>
    <row r="1007" spans="1:14" ht="15" hidden="1">
      <c r="A1007" s="276">
        <v>46119</v>
      </c>
      <c r="B1007" s="53" t="s">
        <v>2761</v>
      </c>
      <c r="C1007" s="625">
        <v>83068</v>
      </c>
      <c r="D1007" s="625" t="s">
        <v>2765</v>
      </c>
      <c r="E1007" s="625">
        <v>90</v>
      </c>
      <c r="F1007" s="625">
        <v>4010</v>
      </c>
      <c r="G1007" s="625" t="s">
        <v>2774</v>
      </c>
      <c r="H1007" s="625" t="s">
        <v>1652</v>
      </c>
      <c r="I1007" s="638">
        <v>2</v>
      </c>
      <c r="J1007" s="625">
        <v>2</v>
      </c>
      <c r="K1007" s="625">
        <v>10.71</v>
      </c>
      <c r="L1007" s="625">
        <v>21.42</v>
      </c>
      <c r="M1007" s="53" t="s">
        <v>1317</v>
      </c>
      <c r="N1007" s="629" t="s">
        <v>2764</v>
      </c>
    </row>
    <row r="1008" spans="1:14" ht="15" hidden="1">
      <c r="A1008" s="276">
        <v>46119</v>
      </c>
      <c r="B1008" s="53" t="s">
        <v>2761</v>
      </c>
      <c r="C1008" s="627">
        <v>83068</v>
      </c>
      <c r="D1008" s="627" t="s">
        <v>2765</v>
      </c>
      <c r="E1008" s="627">
        <v>90</v>
      </c>
      <c r="F1008" s="627">
        <v>4010</v>
      </c>
      <c r="G1008" s="627" t="s">
        <v>2066</v>
      </c>
      <c r="H1008" s="627" t="s">
        <v>2017</v>
      </c>
      <c r="I1008" s="639">
        <v>-2</v>
      </c>
      <c r="J1008" s="627">
        <v>-2</v>
      </c>
      <c r="K1008" s="627">
        <v>10.71</v>
      </c>
      <c r="L1008" s="627">
        <v>-21.42</v>
      </c>
      <c r="M1008" s="53" t="s">
        <v>1317</v>
      </c>
      <c r="N1008" s="629" t="s">
        <v>2764</v>
      </c>
    </row>
    <row r="1009" spans="1:14" ht="15" hidden="1">
      <c r="A1009" s="276">
        <v>46119</v>
      </c>
      <c r="B1009" s="53" t="s">
        <v>2761</v>
      </c>
      <c r="C1009" s="625">
        <v>83068</v>
      </c>
      <c r="D1009" s="625" t="s">
        <v>2745</v>
      </c>
      <c r="E1009" s="625">
        <v>80</v>
      </c>
      <c r="F1009" s="625">
        <v>4010</v>
      </c>
      <c r="G1009" s="625" t="s">
        <v>2775</v>
      </c>
      <c r="H1009" s="625" t="s">
        <v>1652</v>
      </c>
      <c r="I1009" s="638">
        <v>2</v>
      </c>
      <c r="J1009" s="625">
        <v>2</v>
      </c>
      <c r="K1009" s="625">
        <v>9.23</v>
      </c>
      <c r="L1009" s="625">
        <v>18.46</v>
      </c>
      <c r="M1009" s="53" t="s">
        <v>1317</v>
      </c>
      <c r="N1009" s="629" t="s">
        <v>2764</v>
      </c>
    </row>
    <row r="1010" spans="1:14" ht="15" hidden="1">
      <c r="A1010" s="276">
        <v>46119</v>
      </c>
      <c r="B1010" s="53" t="s">
        <v>2761</v>
      </c>
      <c r="C1010" s="627">
        <v>83068</v>
      </c>
      <c r="D1010" s="627" t="s">
        <v>2745</v>
      </c>
      <c r="E1010" s="627">
        <v>80</v>
      </c>
      <c r="F1010" s="627">
        <v>4010</v>
      </c>
      <c r="G1010" s="627" t="s">
        <v>2066</v>
      </c>
      <c r="H1010" s="627" t="s">
        <v>2017</v>
      </c>
      <c r="I1010" s="639">
        <v>-2</v>
      </c>
      <c r="J1010" s="627">
        <v>-2</v>
      </c>
      <c r="K1010" s="627">
        <v>9.23</v>
      </c>
      <c r="L1010" s="627">
        <v>-18.46</v>
      </c>
      <c r="M1010" s="53" t="s">
        <v>1317</v>
      </c>
      <c r="N1010" s="629" t="s">
        <v>2764</v>
      </c>
    </row>
    <row r="1011" spans="1:14" ht="15" hidden="1">
      <c r="A1011" s="276">
        <v>46119</v>
      </c>
      <c r="B1011" s="53" t="s">
        <v>2761</v>
      </c>
      <c r="C1011" s="625">
        <v>83068</v>
      </c>
      <c r="D1011" s="625" t="s">
        <v>2769</v>
      </c>
      <c r="E1011" s="625">
        <v>75</v>
      </c>
      <c r="F1011" s="625">
        <v>4010</v>
      </c>
      <c r="G1011" s="625" t="s">
        <v>2776</v>
      </c>
      <c r="H1011" s="625" t="s">
        <v>1652</v>
      </c>
      <c r="I1011" s="638">
        <v>2</v>
      </c>
      <c r="J1011" s="625">
        <v>2</v>
      </c>
      <c r="K1011" s="625">
        <v>9.23</v>
      </c>
      <c r="L1011" s="625">
        <v>18.46</v>
      </c>
      <c r="M1011" s="53" t="s">
        <v>1317</v>
      </c>
      <c r="N1011" s="629" t="s">
        <v>2764</v>
      </c>
    </row>
    <row r="1012" spans="1:14" ht="15" hidden="1">
      <c r="A1012" s="276">
        <v>46119</v>
      </c>
      <c r="B1012" s="53" t="s">
        <v>2761</v>
      </c>
      <c r="C1012" s="627">
        <v>83068</v>
      </c>
      <c r="D1012" s="627" t="s">
        <v>2769</v>
      </c>
      <c r="E1012" s="627">
        <v>75</v>
      </c>
      <c r="F1012" s="627">
        <v>4010</v>
      </c>
      <c r="G1012" s="627" t="s">
        <v>2066</v>
      </c>
      <c r="H1012" s="627" t="s">
        <v>2017</v>
      </c>
      <c r="I1012" s="639">
        <v>-2</v>
      </c>
      <c r="J1012" s="627">
        <v>-2</v>
      </c>
      <c r="K1012" s="627">
        <v>9.23</v>
      </c>
      <c r="L1012" s="627">
        <v>-18.46</v>
      </c>
      <c r="M1012" s="53" t="s">
        <v>1317</v>
      </c>
      <c r="N1012" s="629" t="s">
        <v>2764</v>
      </c>
    </row>
    <row r="1013" spans="1:14" ht="15" hidden="1">
      <c r="A1013" s="276">
        <v>46119</v>
      </c>
      <c r="B1013" s="53" t="s">
        <v>2761</v>
      </c>
      <c r="C1013" s="625">
        <v>82478</v>
      </c>
      <c r="D1013" s="625" t="s">
        <v>2777</v>
      </c>
      <c r="E1013" s="625">
        <v>50</v>
      </c>
      <c r="F1013" s="625">
        <v>4010</v>
      </c>
      <c r="G1013" s="625" t="s">
        <v>2778</v>
      </c>
      <c r="H1013" s="625" t="s">
        <v>1652</v>
      </c>
      <c r="I1013" s="638">
        <v>2</v>
      </c>
      <c r="J1013" s="625">
        <v>2</v>
      </c>
      <c r="K1013" s="625">
        <v>6.36</v>
      </c>
      <c r="L1013" s="625">
        <v>12.72</v>
      </c>
      <c r="M1013" s="53" t="s">
        <v>1317</v>
      </c>
      <c r="N1013" s="629" t="s">
        <v>2764</v>
      </c>
    </row>
    <row r="1014" spans="1:14" ht="15" hidden="1">
      <c r="A1014" s="276">
        <v>46119</v>
      </c>
      <c r="B1014" s="53" t="s">
        <v>2761</v>
      </c>
      <c r="C1014" s="627">
        <v>82478</v>
      </c>
      <c r="D1014" s="627" t="s">
        <v>2777</v>
      </c>
      <c r="E1014" s="627">
        <v>50</v>
      </c>
      <c r="F1014" s="627">
        <v>4010</v>
      </c>
      <c r="G1014" s="627" t="s">
        <v>2066</v>
      </c>
      <c r="H1014" s="627" t="s">
        <v>2017</v>
      </c>
      <c r="I1014" s="639">
        <v>-2</v>
      </c>
      <c r="J1014" s="627">
        <v>-2</v>
      </c>
      <c r="K1014" s="627">
        <v>6.36</v>
      </c>
      <c r="L1014" s="627">
        <v>-12.72</v>
      </c>
      <c r="M1014" s="53" t="s">
        <v>1317</v>
      </c>
      <c r="N1014" s="629" t="s">
        <v>2764</v>
      </c>
    </row>
    <row r="1015" spans="1:14" ht="15" hidden="1">
      <c r="A1015" s="276">
        <v>46119</v>
      </c>
      <c r="B1015" s="53" t="s">
        <v>2761</v>
      </c>
      <c r="C1015" s="625">
        <v>82478</v>
      </c>
      <c r="D1015" s="625" t="s">
        <v>2777</v>
      </c>
      <c r="E1015" s="625" t="s">
        <v>1705</v>
      </c>
      <c r="F1015" s="625">
        <v>4010</v>
      </c>
      <c r="G1015" s="625" t="s">
        <v>2779</v>
      </c>
      <c r="H1015" s="625" t="s">
        <v>1652</v>
      </c>
      <c r="I1015" s="638">
        <v>1</v>
      </c>
      <c r="J1015" s="625">
        <v>1</v>
      </c>
      <c r="K1015" s="625">
        <v>6.36</v>
      </c>
      <c r="L1015" s="625">
        <v>6.36</v>
      </c>
      <c r="M1015" s="53" t="s">
        <v>1317</v>
      </c>
      <c r="N1015" s="629" t="s">
        <v>2764</v>
      </c>
    </row>
    <row r="1016" spans="1:14" ht="15" hidden="1">
      <c r="A1016" s="276">
        <v>46119</v>
      </c>
      <c r="B1016" s="53" t="s">
        <v>2761</v>
      </c>
      <c r="C1016" s="627">
        <v>82478</v>
      </c>
      <c r="D1016" s="627" t="s">
        <v>2777</v>
      </c>
      <c r="E1016" s="627" t="s">
        <v>1705</v>
      </c>
      <c r="F1016" s="627">
        <v>4010</v>
      </c>
      <c r="G1016" s="627" t="s">
        <v>2066</v>
      </c>
      <c r="H1016" s="627" t="s">
        <v>2017</v>
      </c>
      <c r="I1016" s="639">
        <v>-1</v>
      </c>
      <c r="J1016" s="627">
        <v>-1</v>
      </c>
      <c r="K1016" s="627">
        <v>6.36</v>
      </c>
      <c r="L1016" s="627">
        <v>-6.36</v>
      </c>
      <c r="M1016" s="53" t="s">
        <v>1317</v>
      </c>
      <c r="N1016" s="629" t="s">
        <v>2764</v>
      </c>
    </row>
    <row r="1017" spans="1:14" ht="15" hidden="1">
      <c r="A1017" s="276">
        <v>46119</v>
      </c>
      <c r="B1017" s="53" t="s">
        <v>2761</v>
      </c>
      <c r="C1017" s="625">
        <v>82478</v>
      </c>
      <c r="D1017" s="625" t="s">
        <v>2777</v>
      </c>
      <c r="E1017" s="625">
        <v>80</v>
      </c>
      <c r="F1017" s="625">
        <v>4010</v>
      </c>
      <c r="G1017" s="625" t="s">
        <v>2780</v>
      </c>
      <c r="H1017" s="625" t="s">
        <v>1652</v>
      </c>
      <c r="I1017" s="638">
        <v>1</v>
      </c>
      <c r="J1017" s="625">
        <v>1</v>
      </c>
      <c r="K1017" s="625">
        <v>6.36</v>
      </c>
      <c r="L1017" s="625">
        <v>6.36</v>
      </c>
      <c r="M1017" s="53" t="s">
        <v>1317</v>
      </c>
      <c r="N1017" s="629" t="s">
        <v>2764</v>
      </c>
    </row>
    <row r="1018" spans="1:14" ht="15" hidden="1">
      <c r="A1018" s="276">
        <v>46119</v>
      </c>
      <c r="B1018" s="53" t="s">
        <v>2761</v>
      </c>
      <c r="C1018" s="627">
        <v>82478</v>
      </c>
      <c r="D1018" s="627" t="s">
        <v>2777</v>
      </c>
      <c r="E1018" s="627">
        <v>80</v>
      </c>
      <c r="F1018" s="627">
        <v>4010</v>
      </c>
      <c r="G1018" s="627" t="s">
        <v>2066</v>
      </c>
      <c r="H1018" s="627" t="s">
        <v>2017</v>
      </c>
      <c r="I1018" s="639">
        <v>-1</v>
      </c>
      <c r="J1018" s="627">
        <v>-1</v>
      </c>
      <c r="K1018" s="627">
        <v>6.36</v>
      </c>
      <c r="L1018" s="627">
        <v>-6.36</v>
      </c>
      <c r="M1018" s="53" t="s">
        <v>1317</v>
      </c>
      <c r="N1018" s="629" t="s">
        <v>2764</v>
      </c>
    </row>
    <row r="1019" spans="1:14" ht="15" hidden="1">
      <c r="A1019" s="276">
        <v>46119</v>
      </c>
      <c r="B1019" s="53" t="s">
        <v>2761</v>
      </c>
      <c r="C1019" s="625">
        <v>83440</v>
      </c>
      <c r="D1019" s="625" t="s">
        <v>2777</v>
      </c>
      <c r="E1019" s="625">
        <v>60</v>
      </c>
      <c r="F1019" s="625">
        <v>4010</v>
      </c>
      <c r="G1019" s="625" t="s">
        <v>2781</v>
      </c>
      <c r="H1019" s="625" t="s">
        <v>1652</v>
      </c>
      <c r="I1019" s="638">
        <v>3</v>
      </c>
      <c r="J1019" s="625">
        <v>3</v>
      </c>
      <c r="K1019" s="625">
        <v>5.64</v>
      </c>
      <c r="L1019" s="625">
        <v>16.920000000000002</v>
      </c>
      <c r="M1019" s="53" t="s">
        <v>1317</v>
      </c>
      <c r="N1019" s="629" t="s">
        <v>2764</v>
      </c>
    </row>
    <row r="1020" spans="1:14" ht="15" hidden="1">
      <c r="A1020" s="276">
        <v>46119</v>
      </c>
      <c r="B1020" s="53" t="s">
        <v>2761</v>
      </c>
      <c r="C1020" s="627">
        <v>83440</v>
      </c>
      <c r="D1020" s="627" t="s">
        <v>2777</v>
      </c>
      <c r="E1020" s="627">
        <v>60</v>
      </c>
      <c r="F1020" s="627">
        <v>4010</v>
      </c>
      <c r="G1020" s="627" t="s">
        <v>2066</v>
      </c>
      <c r="H1020" s="627" t="s">
        <v>2017</v>
      </c>
      <c r="I1020" s="639">
        <v>-3</v>
      </c>
      <c r="J1020" s="627">
        <v>-3</v>
      </c>
      <c r="K1020" s="627">
        <v>5.64</v>
      </c>
      <c r="L1020" s="627">
        <v>-16.920000000000002</v>
      </c>
      <c r="M1020" s="53" t="s">
        <v>1317</v>
      </c>
      <c r="N1020" s="629" t="s">
        <v>2764</v>
      </c>
    </row>
    <row r="1021" spans="1:14" ht="15" hidden="1">
      <c r="A1021" s="276">
        <v>46119</v>
      </c>
      <c r="B1021" s="53" t="s">
        <v>2761</v>
      </c>
      <c r="C1021" s="625">
        <v>83440</v>
      </c>
      <c r="D1021" s="625" t="s">
        <v>2777</v>
      </c>
      <c r="E1021" s="625">
        <v>80</v>
      </c>
      <c r="F1021" s="625">
        <v>4010</v>
      </c>
      <c r="G1021" s="625" t="s">
        <v>2782</v>
      </c>
      <c r="H1021" s="625" t="s">
        <v>1652</v>
      </c>
      <c r="I1021" s="638">
        <v>3</v>
      </c>
      <c r="J1021" s="625">
        <v>3</v>
      </c>
      <c r="K1021" s="625">
        <v>5.64</v>
      </c>
      <c r="L1021" s="625">
        <v>16.920000000000002</v>
      </c>
      <c r="M1021" s="53" t="s">
        <v>1317</v>
      </c>
      <c r="N1021" s="629" t="s">
        <v>2764</v>
      </c>
    </row>
    <row r="1022" spans="1:14" ht="15" hidden="1">
      <c r="A1022" s="276">
        <v>46119</v>
      </c>
      <c r="B1022" s="53" t="s">
        <v>2761</v>
      </c>
      <c r="C1022" s="627">
        <v>83440</v>
      </c>
      <c r="D1022" s="627" t="s">
        <v>2777</v>
      </c>
      <c r="E1022" s="627">
        <v>80</v>
      </c>
      <c r="F1022" s="627">
        <v>4010</v>
      </c>
      <c r="G1022" s="627" t="s">
        <v>2066</v>
      </c>
      <c r="H1022" s="627" t="s">
        <v>2017</v>
      </c>
      <c r="I1022" s="639">
        <v>-3</v>
      </c>
      <c r="J1022" s="627">
        <v>-3</v>
      </c>
      <c r="K1022" s="627">
        <v>5.64</v>
      </c>
      <c r="L1022" s="627">
        <v>-16.920000000000002</v>
      </c>
      <c r="M1022" s="53" t="s">
        <v>1317</v>
      </c>
      <c r="N1022" s="629" t="s">
        <v>2764</v>
      </c>
    </row>
    <row r="1023" spans="1:14" ht="15" hidden="1">
      <c r="A1023" s="276">
        <v>46119</v>
      </c>
      <c r="B1023" s="53" t="s">
        <v>2761</v>
      </c>
      <c r="C1023" s="625">
        <v>82478</v>
      </c>
      <c r="D1023" s="625" t="s">
        <v>2777</v>
      </c>
      <c r="E1023" s="625">
        <v>70</v>
      </c>
      <c r="F1023" s="625">
        <v>4010</v>
      </c>
      <c r="G1023" s="625" t="s">
        <v>2783</v>
      </c>
      <c r="H1023" s="625" t="s">
        <v>1652</v>
      </c>
      <c r="I1023" s="638">
        <v>2</v>
      </c>
      <c r="J1023" s="625">
        <v>2</v>
      </c>
      <c r="K1023" s="625">
        <v>6.36</v>
      </c>
      <c r="L1023" s="625">
        <v>12.72</v>
      </c>
      <c r="M1023" s="53" t="s">
        <v>1317</v>
      </c>
      <c r="N1023" s="629" t="s">
        <v>2764</v>
      </c>
    </row>
    <row r="1024" spans="1:14" ht="15" hidden="1">
      <c r="A1024" s="276">
        <v>46119</v>
      </c>
      <c r="B1024" s="53" t="s">
        <v>2761</v>
      </c>
      <c r="C1024" s="627">
        <v>82478</v>
      </c>
      <c r="D1024" s="627" t="s">
        <v>2777</v>
      </c>
      <c r="E1024" s="627">
        <v>70</v>
      </c>
      <c r="F1024" s="627">
        <v>4010</v>
      </c>
      <c r="G1024" s="627" t="s">
        <v>2066</v>
      </c>
      <c r="H1024" s="627" t="s">
        <v>2017</v>
      </c>
      <c r="I1024" s="639">
        <v>-2</v>
      </c>
      <c r="J1024" s="627">
        <v>-2</v>
      </c>
      <c r="K1024" s="627">
        <v>6.36</v>
      </c>
      <c r="L1024" s="627">
        <v>-12.72</v>
      </c>
      <c r="M1024" s="53" t="s">
        <v>1317</v>
      </c>
      <c r="N1024" s="629" t="s">
        <v>2764</v>
      </c>
    </row>
    <row r="1025" spans="1:21" ht="15" hidden="1">
      <c r="A1025" s="276">
        <v>46119</v>
      </c>
      <c r="B1025" s="53" t="s">
        <v>2761</v>
      </c>
      <c r="C1025" s="625">
        <v>83440</v>
      </c>
      <c r="D1025" s="625" t="s">
        <v>2777</v>
      </c>
      <c r="E1025" s="625">
        <v>50</v>
      </c>
      <c r="F1025" s="625">
        <v>4010</v>
      </c>
      <c r="G1025" s="625" t="s">
        <v>2784</v>
      </c>
      <c r="H1025" s="625" t="s">
        <v>1652</v>
      </c>
      <c r="I1025" s="638">
        <v>3</v>
      </c>
      <c r="J1025" s="625">
        <v>3</v>
      </c>
      <c r="K1025" s="625">
        <v>5.64</v>
      </c>
      <c r="L1025" s="625">
        <v>16.920000000000002</v>
      </c>
      <c r="M1025" s="53" t="s">
        <v>1317</v>
      </c>
      <c r="N1025" s="629" t="s">
        <v>2764</v>
      </c>
    </row>
    <row r="1026" spans="1:21" ht="15" hidden="1">
      <c r="A1026" s="276">
        <v>46119</v>
      </c>
      <c r="B1026" s="53" t="s">
        <v>2761</v>
      </c>
      <c r="C1026" s="627">
        <v>83440</v>
      </c>
      <c r="D1026" s="627" t="s">
        <v>2777</v>
      </c>
      <c r="E1026" s="627">
        <v>50</v>
      </c>
      <c r="F1026" s="627">
        <v>4010</v>
      </c>
      <c r="G1026" s="627" t="s">
        <v>2066</v>
      </c>
      <c r="H1026" s="627" t="s">
        <v>2017</v>
      </c>
      <c r="I1026" s="639">
        <v>-3</v>
      </c>
      <c r="J1026" s="627">
        <v>-3</v>
      </c>
      <c r="K1026" s="627">
        <v>5.64</v>
      </c>
      <c r="L1026" s="627">
        <v>-16.920000000000002</v>
      </c>
      <c r="M1026" s="53" t="s">
        <v>1317</v>
      </c>
      <c r="N1026" s="629" t="s">
        <v>2764</v>
      </c>
    </row>
    <row r="1027" spans="1:21" ht="15" hidden="1">
      <c r="A1027" s="276">
        <v>46119</v>
      </c>
      <c r="B1027" s="53" t="s">
        <v>2785</v>
      </c>
      <c r="C1027" s="625">
        <v>83440</v>
      </c>
      <c r="D1027" s="625" t="s">
        <v>2777</v>
      </c>
      <c r="E1027" s="625">
        <v>75</v>
      </c>
      <c r="F1027" s="625">
        <v>4010</v>
      </c>
      <c r="G1027" s="625" t="s">
        <v>2786</v>
      </c>
      <c r="H1027" s="625" t="s">
        <v>1652</v>
      </c>
      <c r="I1027" s="638">
        <v>7</v>
      </c>
      <c r="J1027" s="625">
        <v>7</v>
      </c>
      <c r="K1027" s="625">
        <v>5.64</v>
      </c>
      <c r="L1027" s="625">
        <v>39.479999999999997</v>
      </c>
      <c r="M1027" s="53" t="s">
        <v>1317</v>
      </c>
      <c r="N1027" s="629" t="s">
        <v>2764</v>
      </c>
      <c r="O1027" s="638"/>
      <c r="P1027" s="638"/>
      <c r="Q1027" s="638"/>
      <c r="R1027" s="638"/>
      <c r="S1027" s="638"/>
      <c r="T1027" s="638"/>
      <c r="U1027" s="643"/>
    </row>
    <row r="1028" spans="1:21" ht="15" hidden="1">
      <c r="A1028" s="276">
        <v>46119</v>
      </c>
      <c r="B1028" s="53" t="s">
        <v>2785</v>
      </c>
      <c r="C1028" s="627">
        <v>83440</v>
      </c>
      <c r="D1028" s="627" t="s">
        <v>2777</v>
      </c>
      <c r="E1028" s="627">
        <v>75</v>
      </c>
      <c r="F1028" s="627">
        <v>4010</v>
      </c>
      <c r="G1028" s="627" t="s">
        <v>2066</v>
      </c>
      <c r="H1028" s="627" t="s">
        <v>2017</v>
      </c>
      <c r="I1028" s="639">
        <v>-7</v>
      </c>
      <c r="J1028" s="627">
        <v>-7</v>
      </c>
      <c r="K1028" s="627">
        <v>5.64</v>
      </c>
      <c r="L1028" s="627">
        <v>-39.479999999999997</v>
      </c>
      <c r="M1028" s="53" t="s">
        <v>1317</v>
      </c>
      <c r="N1028" s="629" t="s">
        <v>2764</v>
      </c>
      <c r="O1028" s="639"/>
      <c r="P1028" s="639"/>
      <c r="Q1028" s="639"/>
      <c r="R1028" s="639"/>
      <c r="S1028" s="639"/>
      <c r="T1028" s="639"/>
      <c r="U1028" s="1238"/>
    </row>
    <row r="1029" spans="1:21" ht="15" hidden="1">
      <c r="A1029" s="276">
        <v>46119</v>
      </c>
      <c r="B1029" s="53" t="s">
        <v>2785</v>
      </c>
      <c r="C1029" s="625">
        <v>83440</v>
      </c>
      <c r="D1029" s="625" t="s">
        <v>2777</v>
      </c>
      <c r="E1029" s="625">
        <v>90</v>
      </c>
      <c r="F1029" s="625">
        <v>4010</v>
      </c>
      <c r="G1029" s="625" t="s">
        <v>2787</v>
      </c>
      <c r="H1029" s="625" t="s">
        <v>1652</v>
      </c>
      <c r="I1029" s="638">
        <v>3</v>
      </c>
      <c r="J1029" s="625">
        <v>3</v>
      </c>
      <c r="K1029" s="625">
        <v>5.64</v>
      </c>
      <c r="L1029" s="625">
        <v>16.920000000000002</v>
      </c>
      <c r="M1029" s="53" t="s">
        <v>1317</v>
      </c>
      <c r="N1029" s="629" t="s">
        <v>2764</v>
      </c>
      <c r="O1029" s="638"/>
      <c r="P1029" s="638"/>
      <c r="Q1029" s="638"/>
      <c r="R1029" s="638"/>
      <c r="S1029" s="638"/>
      <c r="T1029" s="638"/>
      <c r="U1029" s="643"/>
    </row>
    <row r="1030" spans="1:21" ht="15" hidden="1">
      <c r="A1030" s="276">
        <v>46119</v>
      </c>
      <c r="B1030" s="53" t="s">
        <v>2785</v>
      </c>
      <c r="C1030" s="627">
        <v>83440</v>
      </c>
      <c r="D1030" s="627" t="s">
        <v>2777</v>
      </c>
      <c r="E1030" s="627">
        <v>90</v>
      </c>
      <c r="F1030" s="627">
        <v>4010</v>
      </c>
      <c r="G1030" s="627" t="s">
        <v>2066</v>
      </c>
      <c r="H1030" s="627" t="s">
        <v>2017</v>
      </c>
      <c r="I1030" s="639">
        <v>-3</v>
      </c>
      <c r="J1030" s="627">
        <v>-3</v>
      </c>
      <c r="K1030" s="627">
        <v>5.64</v>
      </c>
      <c r="L1030" s="627">
        <v>-16.920000000000002</v>
      </c>
      <c r="M1030" s="53" t="s">
        <v>1317</v>
      </c>
      <c r="N1030" s="629" t="s">
        <v>2764</v>
      </c>
      <c r="O1030" s="639"/>
      <c r="P1030" s="639"/>
      <c r="Q1030" s="639"/>
      <c r="R1030" s="639"/>
      <c r="S1030" s="639"/>
      <c r="T1030" s="639"/>
      <c r="U1030" s="1238"/>
    </row>
    <row r="1031" spans="1:21" ht="15" hidden="1">
      <c r="A1031" s="276">
        <v>46119</v>
      </c>
      <c r="B1031" s="53" t="s">
        <v>2785</v>
      </c>
      <c r="C1031" s="625">
        <v>82476</v>
      </c>
      <c r="D1031" s="625" t="s">
        <v>2777</v>
      </c>
      <c r="E1031" s="625">
        <v>90</v>
      </c>
      <c r="F1031" s="625">
        <v>4010</v>
      </c>
      <c r="G1031" s="625" t="s">
        <v>2788</v>
      </c>
      <c r="H1031" s="625" t="s">
        <v>1652</v>
      </c>
      <c r="I1031" s="638">
        <v>2</v>
      </c>
      <c r="J1031" s="625">
        <v>2</v>
      </c>
      <c r="K1031" s="625">
        <v>8.32</v>
      </c>
      <c r="L1031" s="625">
        <v>16.64</v>
      </c>
      <c r="M1031" s="53" t="s">
        <v>1317</v>
      </c>
      <c r="N1031" s="629" t="s">
        <v>2764</v>
      </c>
      <c r="O1031" s="638"/>
      <c r="P1031" s="638"/>
      <c r="Q1031" s="638"/>
      <c r="R1031" s="638"/>
      <c r="S1031" s="638"/>
      <c r="T1031" s="638"/>
      <c r="U1031" s="643"/>
    </row>
    <row r="1032" spans="1:21" ht="15" hidden="1">
      <c r="A1032" s="276">
        <v>46119</v>
      </c>
      <c r="B1032" s="53" t="s">
        <v>2785</v>
      </c>
      <c r="C1032" s="627">
        <v>82476</v>
      </c>
      <c r="D1032" s="627" t="s">
        <v>2777</v>
      </c>
      <c r="E1032" s="627">
        <v>90</v>
      </c>
      <c r="F1032" s="627">
        <v>4010</v>
      </c>
      <c r="G1032" s="627" t="s">
        <v>2066</v>
      </c>
      <c r="H1032" s="627" t="s">
        <v>2017</v>
      </c>
      <c r="I1032" s="639">
        <v>-2</v>
      </c>
      <c r="J1032" s="627">
        <v>-2</v>
      </c>
      <c r="K1032" s="627">
        <v>8.32</v>
      </c>
      <c r="L1032" s="627">
        <v>-16.64</v>
      </c>
      <c r="M1032" s="53" t="s">
        <v>1317</v>
      </c>
      <c r="N1032" s="629" t="s">
        <v>2764</v>
      </c>
      <c r="O1032" s="639"/>
      <c r="P1032" s="639"/>
      <c r="Q1032" s="639"/>
      <c r="R1032" s="639"/>
      <c r="S1032" s="639"/>
      <c r="T1032" s="639"/>
      <c r="U1032" s="1238"/>
    </row>
    <row r="1033" spans="1:21" ht="15" hidden="1">
      <c r="A1033" s="276">
        <v>46119</v>
      </c>
      <c r="B1033" s="53" t="s">
        <v>2785</v>
      </c>
      <c r="C1033" s="625">
        <v>83068</v>
      </c>
      <c r="D1033" s="625" t="s">
        <v>2789</v>
      </c>
      <c r="E1033" s="625">
        <v>60</v>
      </c>
      <c r="F1033" s="625">
        <v>4010</v>
      </c>
      <c r="G1033" s="625" t="s">
        <v>2790</v>
      </c>
      <c r="H1033" s="625" t="s">
        <v>1652</v>
      </c>
      <c r="I1033" s="638">
        <v>5</v>
      </c>
      <c r="J1033" s="625">
        <v>5</v>
      </c>
      <c r="K1033" s="625">
        <v>8.7799999999999994</v>
      </c>
      <c r="L1033" s="625">
        <v>43.9</v>
      </c>
      <c r="M1033" s="53" t="s">
        <v>1317</v>
      </c>
      <c r="N1033" s="629" t="s">
        <v>2764</v>
      </c>
      <c r="O1033" s="638"/>
      <c r="P1033" s="638"/>
      <c r="Q1033" s="638"/>
      <c r="R1033" s="638"/>
      <c r="S1033" s="638"/>
      <c r="T1033" s="638"/>
      <c r="U1033" s="643"/>
    </row>
    <row r="1034" spans="1:21" ht="15" hidden="1">
      <c r="A1034" s="276">
        <v>46119</v>
      </c>
      <c r="B1034" s="53" t="s">
        <v>2785</v>
      </c>
      <c r="C1034" s="627">
        <v>83068</v>
      </c>
      <c r="D1034" s="627" t="s">
        <v>2789</v>
      </c>
      <c r="E1034" s="627">
        <v>60</v>
      </c>
      <c r="F1034" s="627">
        <v>4010</v>
      </c>
      <c r="G1034" s="627" t="s">
        <v>2066</v>
      </c>
      <c r="H1034" s="627" t="s">
        <v>2017</v>
      </c>
      <c r="I1034" s="639">
        <v>-5</v>
      </c>
      <c r="J1034" s="627">
        <v>-5</v>
      </c>
      <c r="K1034" s="627">
        <v>8.7799999999999994</v>
      </c>
      <c r="L1034" s="627">
        <v>-43.9</v>
      </c>
      <c r="M1034" s="53" t="s">
        <v>1317</v>
      </c>
      <c r="N1034" s="629" t="s">
        <v>2764</v>
      </c>
      <c r="O1034" s="639"/>
      <c r="P1034" s="639"/>
      <c r="Q1034" s="639"/>
      <c r="R1034" s="639"/>
      <c r="S1034" s="639"/>
      <c r="T1034" s="639"/>
      <c r="U1034" s="1238"/>
    </row>
    <row r="1035" spans="1:21" ht="15" hidden="1">
      <c r="A1035" s="276">
        <v>46119</v>
      </c>
      <c r="B1035" s="53" t="s">
        <v>2785</v>
      </c>
      <c r="C1035" s="625">
        <v>83068</v>
      </c>
      <c r="D1035" s="625" t="s">
        <v>2789</v>
      </c>
      <c r="E1035" s="625">
        <v>100</v>
      </c>
      <c r="F1035" s="625">
        <v>4010</v>
      </c>
      <c r="G1035" s="625" t="s">
        <v>2791</v>
      </c>
      <c r="H1035" s="625" t="s">
        <v>1652</v>
      </c>
      <c r="I1035" s="638">
        <v>2</v>
      </c>
      <c r="J1035" s="625">
        <v>2</v>
      </c>
      <c r="K1035" s="625">
        <v>9.52</v>
      </c>
      <c r="L1035" s="625">
        <v>19.04</v>
      </c>
      <c r="M1035" s="53" t="s">
        <v>1317</v>
      </c>
      <c r="N1035" s="629" t="s">
        <v>2764</v>
      </c>
      <c r="O1035" s="638"/>
      <c r="P1035" s="638"/>
      <c r="Q1035" s="638"/>
      <c r="R1035" s="638"/>
      <c r="S1035" s="638"/>
      <c r="T1035" s="638"/>
      <c r="U1035" s="643"/>
    </row>
    <row r="1036" spans="1:21" ht="15" hidden="1">
      <c r="A1036" s="276">
        <v>46119</v>
      </c>
      <c r="B1036" s="53" t="s">
        <v>2785</v>
      </c>
      <c r="C1036" s="627">
        <v>83068</v>
      </c>
      <c r="D1036" s="627" t="s">
        <v>2789</v>
      </c>
      <c r="E1036" s="627">
        <v>100</v>
      </c>
      <c r="F1036" s="627">
        <v>4010</v>
      </c>
      <c r="G1036" s="627" t="s">
        <v>2066</v>
      </c>
      <c r="H1036" s="627" t="s">
        <v>2017</v>
      </c>
      <c r="I1036" s="639">
        <v>-2</v>
      </c>
      <c r="J1036" s="627">
        <v>-2</v>
      </c>
      <c r="K1036" s="627">
        <v>9.52</v>
      </c>
      <c r="L1036" s="627">
        <v>-19.04</v>
      </c>
      <c r="M1036" s="53" t="s">
        <v>1317</v>
      </c>
      <c r="N1036" s="629" t="s">
        <v>2764</v>
      </c>
      <c r="O1036" s="639"/>
      <c r="P1036" s="639"/>
      <c r="Q1036" s="639"/>
      <c r="R1036" s="639"/>
      <c r="S1036" s="639"/>
      <c r="T1036" s="639"/>
      <c r="U1036" s="1238"/>
    </row>
    <row r="1037" spans="1:21" ht="15" hidden="1">
      <c r="A1037" s="276">
        <v>46119</v>
      </c>
      <c r="B1037" s="53" t="s">
        <v>2785</v>
      </c>
      <c r="C1037" s="625">
        <v>83068</v>
      </c>
      <c r="D1037" s="625" t="s">
        <v>2789</v>
      </c>
      <c r="E1037" s="625">
        <v>80</v>
      </c>
      <c r="F1037" s="625">
        <v>4010</v>
      </c>
      <c r="G1037" s="625" t="s">
        <v>2792</v>
      </c>
      <c r="H1037" s="625" t="s">
        <v>1652</v>
      </c>
      <c r="I1037" s="638">
        <v>2</v>
      </c>
      <c r="J1037" s="625">
        <v>2</v>
      </c>
      <c r="K1037" s="625">
        <v>8.7799999999999994</v>
      </c>
      <c r="L1037" s="625">
        <v>17.559999999999999</v>
      </c>
      <c r="M1037" s="53" t="s">
        <v>1317</v>
      </c>
      <c r="N1037" s="629" t="s">
        <v>2764</v>
      </c>
      <c r="O1037" s="638"/>
      <c r="P1037" s="638"/>
      <c r="Q1037" s="638"/>
      <c r="R1037" s="638"/>
      <c r="S1037" s="638"/>
      <c r="T1037" s="638"/>
      <c r="U1037" s="643"/>
    </row>
    <row r="1038" spans="1:21" ht="15" hidden="1">
      <c r="A1038" s="276">
        <v>46119</v>
      </c>
      <c r="B1038" s="53" t="s">
        <v>2785</v>
      </c>
      <c r="C1038" s="627">
        <v>83068</v>
      </c>
      <c r="D1038" s="627" t="s">
        <v>2789</v>
      </c>
      <c r="E1038" s="627">
        <v>80</v>
      </c>
      <c r="F1038" s="627">
        <v>4010</v>
      </c>
      <c r="G1038" s="627" t="s">
        <v>2066</v>
      </c>
      <c r="H1038" s="627" t="s">
        <v>2017</v>
      </c>
      <c r="I1038" s="639">
        <v>-2</v>
      </c>
      <c r="J1038" s="627">
        <v>-2</v>
      </c>
      <c r="K1038" s="627">
        <v>8.7799999999999994</v>
      </c>
      <c r="L1038" s="627">
        <v>-17.559999999999999</v>
      </c>
      <c r="M1038" s="53" t="s">
        <v>1317</v>
      </c>
      <c r="N1038" s="629" t="s">
        <v>2764</v>
      </c>
      <c r="O1038" s="639"/>
      <c r="P1038" s="639"/>
      <c r="Q1038" s="639"/>
      <c r="R1038" s="639"/>
      <c r="S1038" s="639"/>
      <c r="T1038" s="639"/>
      <c r="U1038" s="1238"/>
    </row>
    <row r="1039" spans="1:21" ht="15" hidden="1">
      <c r="A1039" s="276">
        <v>46119</v>
      </c>
      <c r="B1039" s="53" t="s">
        <v>2785</v>
      </c>
      <c r="C1039" s="625">
        <v>83068</v>
      </c>
      <c r="D1039" s="625" t="s">
        <v>2789</v>
      </c>
      <c r="E1039" s="625">
        <v>75</v>
      </c>
      <c r="F1039" s="625">
        <v>4010</v>
      </c>
      <c r="G1039" s="625" t="s">
        <v>2793</v>
      </c>
      <c r="H1039" s="625" t="s">
        <v>1652</v>
      </c>
      <c r="I1039" s="638">
        <v>2</v>
      </c>
      <c r="J1039" s="625">
        <v>2</v>
      </c>
      <c r="K1039" s="625">
        <v>8.7799999999999994</v>
      </c>
      <c r="L1039" s="625">
        <v>17.559999999999999</v>
      </c>
      <c r="M1039" s="53" t="s">
        <v>1317</v>
      </c>
      <c r="N1039" s="629" t="s">
        <v>2764</v>
      </c>
      <c r="O1039" s="638"/>
      <c r="P1039" s="638"/>
      <c r="Q1039" s="638"/>
      <c r="R1039" s="638"/>
      <c r="S1039" s="638"/>
      <c r="T1039" s="638"/>
      <c r="U1039" s="643"/>
    </row>
    <row r="1040" spans="1:21" ht="15" hidden="1">
      <c r="A1040" s="276">
        <v>46119</v>
      </c>
      <c r="B1040" s="53" t="s">
        <v>2785</v>
      </c>
      <c r="C1040" s="627">
        <v>83068</v>
      </c>
      <c r="D1040" s="627" t="s">
        <v>2789</v>
      </c>
      <c r="E1040" s="627">
        <v>75</v>
      </c>
      <c r="F1040" s="627">
        <v>4010</v>
      </c>
      <c r="G1040" s="627" t="s">
        <v>2066</v>
      </c>
      <c r="H1040" s="627" t="s">
        <v>2017</v>
      </c>
      <c r="I1040" s="639">
        <v>-2</v>
      </c>
      <c r="J1040" s="627">
        <v>-2</v>
      </c>
      <c r="K1040" s="627">
        <v>8.7799999999999994</v>
      </c>
      <c r="L1040" s="627">
        <v>-17.559999999999999</v>
      </c>
      <c r="M1040" s="53" t="s">
        <v>1317</v>
      </c>
      <c r="N1040" s="629" t="s">
        <v>2764</v>
      </c>
      <c r="O1040" s="639"/>
      <c r="P1040" s="639"/>
      <c r="Q1040" s="639"/>
      <c r="R1040" s="639"/>
      <c r="S1040" s="639"/>
      <c r="T1040" s="639"/>
      <c r="U1040" s="1238"/>
    </row>
    <row r="1041" spans="1:21" ht="15" hidden="1">
      <c r="A1041" s="276">
        <v>46119</v>
      </c>
      <c r="B1041" s="53" t="s">
        <v>2785</v>
      </c>
      <c r="C1041" s="625">
        <v>83068</v>
      </c>
      <c r="D1041" s="625" t="s">
        <v>2789</v>
      </c>
      <c r="E1041" s="625">
        <v>90</v>
      </c>
      <c r="F1041" s="625">
        <v>4010</v>
      </c>
      <c r="G1041" s="625" t="s">
        <v>2794</v>
      </c>
      <c r="H1041" s="625" t="s">
        <v>1652</v>
      </c>
      <c r="I1041" s="638">
        <v>1</v>
      </c>
      <c r="J1041" s="625">
        <v>1</v>
      </c>
      <c r="K1041" s="625">
        <v>9.52</v>
      </c>
      <c r="L1041" s="625">
        <v>9.52</v>
      </c>
      <c r="M1041" s="53" t="s">
        <v>1317</v>
      </c>
      <c r="N1041" s="629" t="s">
        <v>2764</v>
      </c>
      <c r="O1041" s="638"/>
      <c r="P1041" s="638"/>
      <c r="Q1041" s="638"/>
      <c r="R1041" s="638"/>
      <c r="S1041" s="638"/>
      <c r="T1041" s="638"/>
      <c r="U1041" s="643"/>
    </row>
    <row r="1042" spans="1:21" ht="15" hidden="1">
      <c r="A1042" s="276">
        <v>46119</v>
      </c>
      <c r="B1042" s="53" t="s">
        <v>2785</v>
      </c>
      <c r="C1042" s="627">
        <v>83068</v>
      </c>
      <c r="D1042" s="627" t="s">
        <v>2789</v>
      </c>
      <c r="E1042" s="627">
        <v>90</v>
      </c>
      <c r="F1042" s="627">
        <v>4010</v>
      </c>
      <c r="G1042" s="627" t="s">
        <v>2066</v>
      </c>
      <c r="H1042" s="627" t="s">
        <v>2017</v>
      </c>
      <c r="I1042" s="639">
        <v>-1</v>
      </c>
      <c r="J1042" s="627">
        <v>-1</v>
      </c>
      <c r="K1042" s="627">
        <v>9.52</v>
      </c>
      <c r="L1042" s="627">
        <v>-9.52</v>
      </c>
      <c r="M1042" s="53" t="s">
        <v>1317</v>
      </c>
      <c r="N1042" s="629" t="s">
        <v>2764</v>
      </c>
      <c r="O1042" s="639"/>
      <c r="P1042" s="639"/>
      <c r="Q1042" s="639"/>
      <c r="R1042" s="639"/>
      <c r="S1042" s="639"/>
      <c r="T1042" s="639"/>
      <c r="U1042" s="1238"/>
    </row>
    <row r="1043" spans="1:21" ht="15" hidden="1">
      <c r="A1043" s="276">
        <v>46119</v>
      </c>
      <c r="B1043" s="53" t="s">
        <v>2785</v>
      </c>
      <c r="C1043" s="625">
        <v>83068</v>
      </c>
      <c r="D1043" s="625" t="s">
        <v>2789</v>
      </c>
      <c r="E1043" s="625">
        <v>110</v>
      </c>
      <c r="F1043" s="625">
        <v>4010</v>
      </c>
      <c r="G1043" s="625" t="s">
        <v>2795</v>
      </c>
      <c r="H1043" s="625" t="s">
        <v>1652</v>
      </c>
      <c r="I1043" s="638">
        <v>1</v>
      </c>
      <c r="J1043" s="625">
        <v>1</v>
      </c>
      <c r="K1043" s="625">
        <v>9.52</v>
      </c>
      <c r="L1043" s="625">
        <v>9.52</v>
      </c>
      <c r="M1043" s="53" t="s">
        <v>1317</v>
      </c>
      <c r="N1043" s="629" t="s">
        <v>2764</v>
      </c>
      <c r="O1043" s="638"/>
      <c r="P1043" s="638"/>
      <c r="Q1043" s="638"/>
      <c r="R1043" s="638"/>
      <c r="S1043" s="638"/>
      <c r="T1043" s="638"/>
      <c r="U1043" s="643"/>
    </row>
    <row r="1044" spans="1:21" ht="15" hidden="1">
      <c r="A1044" s="276">
        <v>46119</v>
      </c>
      <c r="B1044" s="53" t="s">
        <v>2785</v>
      </c>
      <c r="C1044" s="627">
        <v>83068</v>
      </c>
      <c r="D1044" s="627" t="s">
        <v>2789</v>
      </c>
      <c r="E1044" s="627">
        <v>110</v>
      </c>
      <c r="F1044" s="627">
        <v>4010</v>
      </c>
      <c r="G1044" s="627" t="s">
        <v>2066</v>
      </c>
      <c r="H1044" s="627" t="s">
        <v>2017</v>
      </c>
      <c r="I1044" s="639">
        <v>-1</v>
      </c>
      <c r="J1044" s="627">
        <v>-1</v>
      </c>
      <c r="K1044" s="627">
        <v>9.52</v>
      </c>
      <c r="L1044" s="627">
        <v>-9.52</v>
      </c>
      <c r="M1044" s="53" t="s">
        <v>1317</v>
      </c>
      <c r="N1044" s="629" t="s">
        <v>2764</v>
      </c>
      <c r="O1044" s="639"/>
      <c r="P1044" s="639"/>
      <c r="Q1044" s="639"/>
      <c r="R1044" s="639"/>
      <c r="S1044" s="639"/>
      <c r="T1044" s="639"/>
      <c r="U1044" s="1238"/>
    </row>
    <row r="1045" spans="1:21" ht="15" hidden="1">
      <c r="A1045" s="276">
        <v>46119</v>
      </c>
      <c r="B1045" s="53" t="s">
        <v>2785</v>
      </c>
      <c r="C1045" s="625">
        <v>83068</v>
      </c>
      <c r="D1045" s="625" t="s">
        <v>2765</v>
      </c>
      <c r="E1045" s="625">
        <v>50</v>
      </c>
      <c r="F1045" s="625">
        <v>4010</v>
      </c>
      <c r="G1045" s="625" t="s">
        <v>2796</v>
      </c>
      <c r="H1045" s="625" t="s">
        <v>1652</v>
      </c>
      <c r="I1045" s="638">
        <v>1</v>
      </c>
      <c r="J1045" s="625">
        <v>1</v>
      </c>
      <c r="K1045" s="625">
        <v>9.8800000000000008</v>
      </c>
      <c r="L1045" s="625">
        <v>9.8800000000000008</v>
      </c>
      <c r="M1045" s="53" t="s">
        <v>1317</v>
      </c>
      <c r="N1045" s="629" t="s">
        <v>2764</v>
      </c>
      <c r="O1045" s="638"/>
      <c r="P1045" s="638"/>
      <c r="Q1045" s="638"/>
      <c r="R1045" s="638"/>
      <c r="S1045" s="638"/>
      <c r="T1045" s="638"/>
      <c r="U1045" s="643"/>
    </row>
    <row r="1046" spans="1:21" ht="15" hidden="1">
      <c r="A1046" s="276">
        <v>46119</v>
      </c>
      <c r="B1046" s="53" t="s">
        <v>2785</v>
      </c>
      <c r="C1046" s="627">
        <v>83068</v>
      </c>
      <c r="D1046" s="627" t="s">
        <v>2765</v>
      </c>
      <c r="E1046" s="627">
        <v>50</v>
      </c>
      <c r="F1046" s="627">
        <v>4010</v>
      </c>
      <c r="G1046" s="627" t="s">
        <v>2066</v>
      </c>
      <c r="H1046" s="627" t="s">
        <v>2017</v>
      </c>
      <c r="I1046" s="639">
        <v>-1</v>
      </c>
      <c r="J1046" s="627">
        <v>-1</v>
      </c>
      <c r="K1046" s="627">
        <v>9.8800000000000008</v>
      </c>
      <c r="L1046" s="627">
        <v>-9.8800000000000008</v>
      </c>
      <c r="M1046" s="53" t="s">
        <v>1317</v>
      </c>
      <c r="N1046" s="629" t="s">
        <v>2764</v>
      </c>
      <c r="O1046" s="639"/>
      <c r="P1046" s="639"/>
      <c r="Q1046" s="639"/>
      <c r="R1046" s="639"/>
      <c r="S1046" s="639"/>
      <c r="T1046" s="639"/>
      <c r="U1046" s="1238"/>
    </row>
    <row r="1047" spans="1:21" ht="15" hidden="1">
      <c r="A1047" s="276">
        <v>46119</v>
      </c>
      <c r="B1047" s="53" t="s">
        <v>2785</v>
      </c>
      <c r="C1047" s="625">
        <v>83068</v>
      </c>
      <c r="D1047" s="625" t="s">
        <v>2745</v>
      </c>
      <c r="E1047" s="625">
        <v>70</v>
      </c>
      <c r="F1047" s="625">
        <v>4010</v>
      </c>
      <c r="G1047" s="625" t="s">
        <v>2797</v>
      </c>
      <c r="H1047" s="625" t="s">
        <v>1652</v>
      </c>
      <c r="I1047" s="638">
        <v>2</v>
      </c>
      <c r="J1047" s="625">
        <v>2</v>
      </c>
      <c r="K1047" s="625">
        <v>9.23</v>
      </c>
      <c r="L1047" s="625">
        <v>18.46</v>
      </c>
      <c r="M1047" s="53" t="s">
        <v>1317</v>
      </c>
      <c r="N1047" s="629" t="s">
        <v>2764</v>
      </c>
      <c r="O1047" s="638"/>
      <c r="P1047" s="638"/>
      <c r="Q1047" s="638"/>
      <c r="R1047" s="638"/>
      <c r="S1047" s="638"/>
      <c r="T1047" s="638"/>
      <c r="U1047" s="643"/>
    </row>
    <row r="1048" spans="1:21" ht="15" hidden="1">
      <c r="A1048" s="276">
        <v>46119</v>
      </c>
      <c r="B1048" s="53" t="s">
        <v>2785</v>
      </c>
      <c r="C1048" s="627">
        <v>83068</v>
      </c>
      <c r="D1048" s="627" t="s">
        <v>2745</v>
      </c>
      <c r="E1048" s="627">
        <v>70</v>
      </c>
      <c r="F1048" s="627">
        <v>4010</v>
      </c>
      <c r="G1048" s="627" t="s">
        <v>2066</v>
      </c>
      <c r="H1048" s="627" t="s">
        <v>2017</v>
      </c>
      <c r="I1048" s="639">
        <v>-2</v>
      </c>
      <c r="J1048" s="627">
        <v>-2</v>
      </c>
      <c r="K1048" s="627">
        <v>9.23</v>
      </c>
      <c r="L1048" s="627">
        <v>-18.46</v>
      </c>
      <c r="M1048" s="53" t="s">
        <v>1317</v>
      </c>
      <c r="N1048" s="629" t="s">
        <v>2764</v>
      </c>
      <c r="O1048" s="639"/>
      <c r="P1048" s="639"/>
      <c r="Q1048" s="639"/>
      <c r="R1048" s="639"/>
      <c r="S1048" s="639"/>
      <c r="T1048" s="639"/>
      <c r="U1048" s="1238"/>
    </row>
    <row r="1049" spans="1:21" ht="15" hidden="1">
      <c r="A1049" s="276">
        <v>46119</v>
      </c>
      <c r="B1049" s="53" t="s">
        <v>2785</v>
      </c>
      <c r="C1049" s="625">
        <v>83068</v>
      </c>
      <c r="D1049" s="625" t="s">
        <v>2762</v>
      </c>
      <c r="E1049" s="625">
        <v>70</v>
      </c>
      <c r="F1049" s="625">
        <v>4010</v>
      </c>
      <c r="G1049" s="625" t="s">
        <v>2798</v>
      </c>
      <c r="H1049" s="625" t="s">
        <v>1652</v>
      </c>
      <c r="I1049" s="638">
        <v>1</v>
      </c>
      <c r="J1049" s="625">
        <v>1</v>
      </c>
      <c r="K1049" s="625">
        <v>8.7799999999999994</v>
      </c>
      <c r="L1049" s="625">
        <v>8.7799999999999994</v>
      </c>
      <c r="M1049" s="53" t="s">
        <v>1317</v>
      </c>
      <c r="N1049" s="629" t="s">
        <v>2764</v>
      </c>
      <c r="O1049" s="638"/>
      <c r="P1049" s="638"/>
      <c r="Q1049" s="638"/>
      <c r="R1049" s="638"/>
      <c r="S1049" s="638"/>
      <c r="T1049" s="638"/>
      <c r="U1049" s="643"/>
    </row>
    <row r="1050" spans="1:21" ht="15" hidden="1">
      <c r="A1050" s="276">
        <v>46119</v>
      </c>
      <c r="B1050" s="53" t="s">
        <v>2785</v>
      </c>
      <c r="C1050" s="627">
        <v>83068</v>
      </c>
      <c r="D1050" s="627" t="s">
        <v>2762</v>
      </c>
      <c r="E1050" s="627">
        <v>70</v>
      </c>
      <c r="F1050" s="627">
        <v>4010</v>
      </c>
      <c r="G1050" s="627" t="s">
        <v>2066</v>
      </c>
      <c r="H1050" s="627" t="s">
        <v>2017</v>
      </c>
      <c r="I1050" s="639">
        <v>-1</v>
      </c>
      <c r="J1050" s="627">
        <v>-1</v>
      </c>
      <c r="K1050" s="627">
        <v>8.7799999999999994</v>
      </c>
      <c r="L1050" s="627">
        <v>-8.7799999999999994</v>
      </c>
      <c r="M1050" s="53" t="s">
        <v>1317</v>
      </c>
      <c r="N1050" s="629" t="s">
        <v>2764</v>
      </c>
      <c r="O1050" s="639"/>
      <c r="P1050" s="639"/>
      <c r="Q1050" s="639"/>
      <c r="R1050" s="639"/>
      <c r="S1050" s="639"/>
      <c r="T1050" s="639"/>
      <c r="U1050" s="1238"/>
    </row>
    <row r="1051" spans="1:21" ht="15" hidden="1">
      <c r="A1051" s="276">
        <v>46119</v>
      </c>
      <c r="B1051" s="53" t="s">
        <v>2785</v>
      </c>
      <c r="C1051" s="625">
        <v>83068</v>
      </c>
      <c r="D1051" s="625" t="s">
        <v>2762</v>
      </c>
      <c r="E1051" s="625">
        <v>75</v>
      </c>
      <c r="F1051" s="625">
        <v>4010</v>
      </c>
      <c r="G1051" s="625" t="s">
        <v>2799</v>
      </c>
      <c r="H1051" s="625" t="s">
        <v>1652</v>
      </c>
      <c r="I1051" s="638">
        <v>1</v>
      </c>
      <c r="J1051" s="625">
        <v>1</v>
      </c>
      <c r="K1051" s="625">
        <v>8.7799999999999994</v>
      </c>
      <c r="L1051" s="625">
        <v>8.7799999999999994</v>
      </c>
      <c r="M1051" s="53" t="s">
        <v>1317</v>
      </c>
      <c r="N1051" s="629" t="s">
        <v>2764</v>
      </c>
      <c r="O1051" s="638"/>
      <c r="P1051" s="638"/>
      <c r="Q1051" s="638"/>
      <c r="R1051" s="638"/>
      <c r="S1051" s="638"/>
      <c r="T1051" s="638"/>
      <c r="U1051" s="643"/>
    </row>
    <row r="1052" spans="1:21" ht="15" hidden="1">
      <c r="A1052" s="276">
        <v>46119</v>
      </c>
      <c r="B1052" s="53" t="s">
        <v>2785</v>
      </c>
      <c r="C1052" s="627">
        <v>83068</v>
      </c>
      <c r="D1052" s="627" t="s">
        <v>2762</v>
      </c>
      <c r="E1052" s="627">
        <v>75</v>
      </c>
      <c r="F1052" s="627">
        <v>4010</v>
      </c>
      <c r="G1052" s="627" t="s">
        <v>2066</v>
      </c>
      <c r="H1052" s="627" t="s">
        <v>2017</v>
      </c>
      <c r="I1052" s="639">
        <v>-1</v>
      </c>
      <c r="J1052" s="627">
        <v>-1</v>
      </c>
      <c r="K1052" s="627">
        <v>8.7799999999999994</v>
      </c>
      <c r="L1052" s="627">
        <v>-8.7799999999999994</v>
      </c>
      <c r="M1052" s="53" t="s">
        <v>1317</v>
      </c>
      <c r="N1052" s="629" t="s">
        <v>2764</v>
      </c>
      <c r="O1052" s="639"/>
      <c r="P1052" s="639"/>
      <c r="Q1052" s="639"/>
      <c r="R1052" s="639"/>
      <c r="S1052" s="639"/>
      <c r="T1052" s="639"/>
      <c r="U1052" s="1238"/>
    </row>
    <row r="1053" spans="1:21" ht="15" hidden="1">
      <c r="A1053" s="276">
        <v>46119</v>
      </c>
      <c r="B1053" s="53" t="s">
        <v>2785</v>
      </c>
      <c r="C1053" s="625">
        <v>83068</v>
      </c>
      <c r="D1053" s="625" t="s">
        <v>1367</v>
      </c>
      <c r="E1053" s="625">
        <v>50</v>
      </c>
      <c r="F1053" s="625">
        <v>4010</v>
      </c>
      <c r="G1053" s="625" t="s">
        <v>2800</v>
      </c>
      <c r="H1053" s="625" t="s">
        <v>1652</v>
      </c>
      <c r="I1053" s="638">
        <v>1</v>
      </c>
      <c r="J1053" s="625">
        <v>1</v>
      </c>
      <c r="K1053" s="625">
        <v>8.7799999999999994</v>
      </c>
      <c r="L1053" s="625">
        <v>8.7799999999999994</v>
      </c>
      <c r="M1053" s="53" t="s">
        <v>1317</v>
      </c>
      <c r="N1053" s="629" t="s">
        <v>2764</v>
      </c>
      <c r="O1053" s="638"/>
      <c r="P1053" s="638"/>
      <c r="Q1053" s="638"/>
      <c r="R1053" s="638"/>
      <c r="S1053" s="638"/>
      <c r="T1053" s="638"/>
      <c r="U1053" s="643"/>
    </row>
    <row r="1054" spans="1:21" ht="15" hidden="1">
      <c r="A1054" s="276">
        <v>46119</v>
      </c>
      <c r="B1054" s="53" t="s">
        <v>2785</v>
      </c>
      <c r="C1054" s="627">
        <v>83068</v>
      </c>
      <c r="D1054" s="627" t="s">
        <v>1367</v>
      </c>
      <c r="E1054" s="627">
        <v>50</v>
      </c>
      <c r="F1054" s="627">
        <v>4010</v>
      </c>
      <c r="G1054" s="627" t="s">
        <v>2066</v>
      </c>
      <c r="H1054" s="627" t="s">
        <v>2017</v>
      </c>
      <c r="I1054" s="639">
        <v>-1</v>
      </c>
      <c r="J1054" s="627">
        <v>-1</v>
      </c>
      <c r="K1054" s="627">
        <v>8.7799999999999994</v>
      </c>
      <c r="L1054" s="627">
        <v>-8.7799999999999994</v>
      </c>
      <c r="M1054" s="53" t="s">
        <v>1317</v>
      </c>
      <c r="N1054" s="629" t="s">
        <v>2764</v>
      </c>
      <c r="O1054" s="639"/>
      <c r="P1054" s="639"/>
      <c r="Q1054" s="639"/>
      <c r="R1054" s="639"/>
      <c r="S1054" s="639"/>
      <c r="T1054" s="639"/>
      <c r="U1054" s="1238"/>
    </row>
    <row r="1055" spans="1:21" ht="15" hidden="1">
      <c r="A1055" s="276">
        <v>46119</v>
      </c>
      <c r="B1055" s="53" t="s">
        <v>2785</v>
      </c>
      <c r="C1055" s="625">
        <v>83068</v>
      </c>
      <c r="D1055" s="625" t="s">
        <v>1367</v>
      </c>
      <c r="E1055" s="625">
        <v>90</v>
      </c>
      <c r="F1055" s="625">
        <v>4010</v>
      </c>
      <c r="G1055" s="625" t="s">
        <v>2801</v>
      </c>
      <c r="H1055" s="625" t="s">
        <v>1652</v>
      </c>
      <c r="I1055" s="638">
        <v>1</v>
      </c>
      <c r="J1055" s="625">
        <v>1</v>
      </c>
      <c r="K1055" s="625">
        <v>9.52</v>
      </c>
      <c r="L1055" s="625">
        <v>9.52</v>
      </c>
      <c r="M1055" s="53" t="s">
        <v>1317</v>
      </c>
      <c r="N1055" s="629" t="s">
        <v>2764</v>
      </c>
      <c r="O1055" s="638"/>
      <c r="P1055" s="638"/>
      <c r="Q1055" s="638"/>
      <c r="R1055" s="638"/>
      <c r="S1055" s="638"/>
      <c r="T1055" s="638"/>
      <c r="U1055" s="643"/>
    </row>
    <row r="1056" spans="1:21" ht="15" hidden="1">
      <c r="A1056" s="276">
        <v>46119</v>
      </c>
      <c r="B1056" s="53" t="s">
        <v>2785</v>
      </c>
      <c r="C1056" s="627">
        <v>83068</v>
      </c>
      <c r="D1056" s="627" t="s">
        <v>1367</v>
      </c>
      <c r="E1056" s="627">
        <v>90</v>
      </c>
      <c r="F1056" s="627">
        <v>4010</v>
      </c>
      <c r="G1056" s="627" t="s">
        <v>2066</v>
      </c>
      <c r="H1056" s="627" t="s">
        <v>2017</v>
      </c>
      <c r="I1056" s="639">
        <v>-1</v>
      </c>
      <c r="J1056" s="627">
        <v>-1</v>
      </c>
      <c r="K1056" s="627">
        <v>9.52</v>
      </c>
      <c r="L1056" s="627">
        <v>-9.52</v>
      </c>
      <c r="M1056" s="53" t="s">
        <v>1317</v>
      </c>
      <c r="N1056" s="629" t="s">
        <v>2764</v>
      </c>
      <c r="O1056" s="639"/>
      <c r="P1056" s="639"/>
      <c r="Q1056" s="639"/>
      <c r="R1056" s="639"/>
      <c r="S1056" s="639"/>
      <c r="T1056" s="639"/>
      <c r="U1056" s="1238"/>
    </row>
    <row r="1057" spans="1:21" ht="15" hidden="1">
      <c r="A1057" s="276">
        <v>46119</v>
      </c>
      <c r="B1057" s="53" t="s">
        <v>2785</v>
      </c>
      <c r="C1057" s="625">
        <v>83068</v>
      </c>
      <c r="D1057" s="625" t="s">
        <v>1367</v>
      </c>
      <c r="E1057" s="625">
        <v>100</v>
      </c>
      <c r="F1057" s="625">
        <v>4010</v>
      </c>
      <c r="G1057" s="625" t="s">
        <v>2802</v>
      </c>
      <c r="H1057" s="625" t="s">
        <v>1652</v>
      </c>
      <c r="I1057" s="638">
        <v>1</v>
      </c>
      <c r="J1057" s="625">
        <v>1</v>
      </c>
      <c r="K1057" s="625">
        <v>9.52</v>
      </c>
      <c r="L1057" s="625">
        <v>9.52</v>
      </c>
      <c r="M1057" s="53" t="s">
        <v>1317</v>
      </c>
      <c r="N1057" s="629" t="s">
        <v>2764</v>
      </c>
      <c r="O1057" s="638"/>
      <c r="P1057" s="638"/>
      <c r="Q1057" s="638"/>
      <c r="R1057" s="638"/>
      <c r="S1057" s="638"/>
      <c r="T1057" s="638"/>
      <c r="U1057" s="643"/>
    </row>
    <row r="1058" spans="1:21" ht="15" hidden="1">
      <c r="A1058" s="276">
        <v>46119</v>
      </c>
      <c r="B1058" s="53" t="s">
        <v>2785</v>
      </c>
      <c r="C1058" s="627">
        <v>83068</v>
      </c>
      <c r="D1058" s="627" t="s">
        <v>1367</v>
      </c>
      <c r="E1058" s="627">
        <v>100</v>
      </c>
      <c r="F1058" s="627">
        <v>4010</v>
      </c>
      <c r="G1058" s="627" t="s">
        <v>2066</v>
      </c>
      <c r="H1058" s="627" t="s">
        <v>2017</v>
      </c>
      <c r="I1058" s="639">
        <v>-1</v>
      </c>
      <c r="J1058" s="627">
        <v>-1</v>
      </c>
      <c r="K1058" s="627">
        <v>9.52</v>
      </c>
      <c r="L1058" s="627">
        <v>-9.52</v>
      </c>
      <c r="M1058" s="53" t="s">
        <v>1317</v>
      </c>
      <c r="N1058" s="629" t="s">
        <v>2764</v>
      </c>
      <c r="O1058" s="639"/>
      <c r="P1058" s="639"/>
      <c r="Q1058" s="639"/>
      <c r="R1058" s="639"/>
      <c r="S1058" s="639"/>
      <c r="T1058" s="639"/>
      <c r="U1058" s="1238"/>
    </row>
    <row r="1059" spans="1:21" ht="15" hidden="1">
      <c r="A1059" s="276">
        <v>46119</v>
      </c>
      <c r="B1059" s="53" t="s">
        <v>2785</v>
      </c>
      <c r="C1059" s="625">
        <v>83068</v>
      </c>
      <c r="D1059" s="625" t="s">
        <v>1367</v>
      </c>
      <c r="E1059" s="625">
        <v>85</v>
      </c>
      <c r="F1059" s="625">
        <v>4010</v>
      </c>
      <c r="G1059" s="625" t="s">
        <v>2803</v>
      </c>
      <c r="H1059" s="625" t="s">
        <v>1652</v>
      </c>
      <c r="I1059" s="638">
        <v>2</v>
      </c>
      <c r="J1059" s="625">
        <v>2</v>
      </c>
      <c r="K1059" s="625">
        <v>8.7799999999999994</v>
      </c>
      <c r="L1059" s="625">
        <v>17.559999999999999</v>
      </c>
      <c r="M1059" s="53" t="s">
        <v>1317</v>
      </c>
      <c r="N1059" s="629" t="s">
        <v>2764</v>
      </c>
      <c r="O1059" s="638"/>
      <c r="P1059" s="638"/>
      <c r="Q1059" s="638"/>
      <c r="R1059" s="638"/>
      <c r="S1059" s="638"/>
      <c r="T1059" s="638"/>
      <c r="U1059" s="643"/>
    </row>
    <row r="1060" spans="1:21" ht="15" hidden="1">
      <c r="A1060" s="276">
        <v>46119</v>
      </c>
      <c r="B1060" s="53" t="s">
        <v>2785</v>
      </c>
      <c r="C1060" s="627">
        <v>83068</v>
      </c>
      <c r="D1060" s="627" t="s">
        <v>1367</v>
      </c>
      <c r="E1060" s="627">
        <v>85</v>
      </c>
      <c r="F1060" s="627">
        <v>4010</v>
      </c>
      <c r="G1060" s="627" t="s">
        <v>2066</v>
      </c>
      <c r="H1060" s="627" t="s">
        <v>2017</v>
      </c>
      <c r="I1060" s="639">
        <v>-2</v>
      </c>
      <c r="J1060" s="627">
        <v>-2</v>
      </c>
      <c r="K1060" s="627">
        <v>8.7799999999999994</v>
      </c>
      <c r="L1060" s="627">
        <v>-17.559999999999999</v>
      </c>
      <c r="M1060" s="53" t="s">
        <v>1317</v>
      </c>
      <c r="N1060" s="629" t="s">
        <v>2764</v>
      </c>
      <c r="O1060" s="639"/>
      <c r="P1060" s="639"/>
      <c r="Q1060" s="639"/>
      <c r="R1060" s="639"/>
      <c r="S1060" s="639"/>
      <c r="T1060" s="639"/>
      <c r="U1060" s="1238"/>
    </row>
    <row r="1061" spans="1:21" ht="15" hidden="1">
      <c r="A1061" s="276">
        <v>46119</v>
      </c>
      <c r="B1061" s="53" t="s">
        <v>2785</v>
      </c>
      <c r="C1061" s="625">
        <v>83068</v>
      </c>
      <c r="D1061" s="625" t="s">
        <v>2762</v>
      </c>
      <c r="E1061" s="625">
        <v>85</v>
      </c>
      <c r="F1061" s="625">
        <v>4010</v>
      </c>
      <c r="G1061" s="625" t="s">
        <v>2804</v>
      </c>
      <c r="H1061" s="625" t="s">
        <v>1652</v>
      </c>
      <c r="I1061" s="638">
        <v>1</v>
      </c>
      <c r="J1061" s="625">
        <v>1</v>
      </c>
      <c r="K1061" s="625">
        <v>8.7799999999999994</v>
      </c>
      <c r="L1061" s="625">
        <v>8.7799999999999994</v>
      </c>
      <c r="M1061" s="53" t="s">
        <v>1317</v>
      </c>
      <c r="N1061" s="629" t="s">
        <v>2764</v>
      </c>
      <c r="O1061" s="638"/>
      <c r="P1061" s="638"/>
      <c r="Q1061" s="638"/>
      <c r="R1061" s="638"/>
      <c r="S1061" s="638"/>
      <c r="T1061" s="638"/>
      <c r="U1061" s="643"/>
    </row>
    <row r="1062" spans="1:21" ht="15" hidden="1">
      <c r="A1062" s="276">
        <v>46119</v>
      </c>
      <c r="B1062" s="53" t="s">
        <v>2785</v>
      </c>
      <c r="C1062" s="627">
        <v>83068</v>
      </c>
      <c r="D1062" s="627" t="s">
        <v>2762</v>
      </c>
      <c r="E1062" s="627">
        <v>85</v>
      </c>
      <c r="F1062" s="627">
        <v>4010</v>
      </c>
      <c r="G1062" s="627" t="s">
        <v>2066</v>
      </c>
      <c r="H1062" s="627" t="s">
        <v>2017</v>
      </c>
      <c r="I1062" s="639">
        <v>-1</v>
      </c>
      <c r="J1062" s="627">
        <v>-1</v>
      </c>
      <c r="K1062" s="627">
        <v>8.7799999999999994</v>
      </c>
      <c r="L1062" s="627">
        <v>-8.7799999999999994</v>
      </c>
      <c r="M1062" s="53" t="s">
        <v>1317</v>
      </c>
      <c r="N1062" s="629" t="s">
        <v>2764</v>
      </c>
      <c r="O1062" s="639"/>
      <c r="P1062" s="639"/>
      <c r="Q1062" s="639"/>
      <c r="R1062" s="639"/>
      <c r="S1062" s="639"/>
      <c r="T1062" s="639"/>
      <c r="U1062" s="1238"/>
    </row>
    <row r="1063" spans="1:21" ht="15" hidden="1">
      <c r="A1063" s="276">
        <v>46119</v>
      </c>
      <c r="B1063" s="53" t="s">
        <v>2785</v>
      </c>
      <c r="C1063" s="625">
        <v>83068</v>
      </c>
      <c r="D1063" s="625" t="s">
        <v>2762</v>
      </c>
      <c r="E1063" s="625">
        <v>60</v>
      </c>
      <c r="F1063" s="625">
        <v>4010</v>
      </c>
      <c r="G1063" s="625" t="s">
        <v>2805</v>
      </c>
      <c r="H1063" s="625" t="s">
        <v>1652</v>
      </c>
      <c r="I1063" s="638">
        <v>1</v>
      </c>
      <c r="J1063" s="625">
        <v>1</v>
      </c>
      <c r="K1063" s="625">
        <v>8.7799999999999994</v>
      </c>
      <c r="L1063" s="625">
        <v>8.7799999999999994</v>
      </c>
      <c r="M1063" s="53" t="s">
        <v>1317</v>
      </c>
      <c r="N1063" s="629" t="s">
        <v>2764</v>
      </c>
      <c r="O1063" s="638"/>
      <c r="P1063" s="638"/>
      <c r="Q1063" s="638"/>
      <c r="R1063" s="638"/>
      <c r="S1063" s="638"/>
      <c r="T1063" s="638"/>
      <c r="U1063" s="643"/>
    </row>
    <row r="1064" spans="1:21" ht="15" hidden="1">
      <c r="A1064" s="276">
        <v>46119</v>
      </c>
      <c r="B1064" s="53" t="s">
        <v>2785</v>
      </c>
      <c r="C1064" s="627">
        <v>83068</v>
      </c>
      <c r="D1064" s="627" t="s">
        <v>2762</v>
      </c>
      <c r="E1064" s="627">
        <v>60</v>
      </c>
      <c r="F1064" s="627">
        <v>4010</v>
      </c>
      <c r="G1064" s="627" t="s">
        <v>2066</v>
      </c>
      <c r="H1064" s="627" t="s">
        <v>2017</v>
      </c>
      <c r="I1064" s="639">
        <v>-1</v>
      </c>
      <c r="J1064" s="627">
        <v>-1</v>
      </c>
      <c r="K1064" s="627">
        <v>8.7799999999999994</v>
      </c>
      <c r="L1064" s="627">
        <v>-8.7799999999999994</v>
      </c>
      <c r="M1064" s="53" t="s">
        <v>1317</v>
      </c>
      <c r="N1064" s="629" t="s">
        <v>2764</v>
      </c>
      <c r="O1064" s="639"/>
      <c r="P1064" s="639"/>
      <c r="Q1064" s="639"/>
      <c r="R1064" s="639"/>
      <c r="S1064" s="639"/>
      <c r="T1064" s="639"/>
      <c r="U1064" s="1238"/>
    </row>
    <row r="1065" spans="1:21" ht="15" hidden="1">
      <c r="A1065" s="276">
        <v>46119</v>
      </c>
      <c r="B1065" s="53" t="s">
        <v>2785</v>
      </c>
      <c r="C1065" s="625">
        <v>83068</v>
      </c>
      <c r="D1065" s="625" t="s">
        <v>2745</v>
      </c>
      <c r="E1065" s="625">
        <v>85</v>
      </c>
      <c r="F1065" s="625">
        <v>4010</v>
      </c>
      <c r="G1065" s="625" t="s">
        <v>2806</v>
      </c>
      <c r="H1065" s="625" t="s">
        <v>1652</v>
      </c>
      <c r="I1065" s="638">
        <v>1</v>
      </c>
      <c r="J1065" s="625">
        <v>1</v>
      </c>
      <c r="K1065" s="625">
        <v>9.23</v>
      </c>
      <c r="L1065" s="625">
        <v>9.23</v>
      </c>
      <c r="M1065" s="53" t="s">
        <v>1317</v>
      </c>
      <c r="N1065" s="629" t="s">
        <v>2764</v>
      </c>
      <c r="O1065" s="638"/>
      <c r="P1065" s="638"/>
      <c r="Q1065" s="638"/>
      <c r="R1065" s="638"/>
      <c r="S1065" s="638"/>
      <c r="T1065" s="638"/>
      <c r="U1065" s="643"/>
    </row>
    <row r="1066" spans="1:21" ht="15" hidden="1">
      <c r="A1066" s="276">
        <v>46119</v>
      </c>
      <c r="B1066" s="53" t="s">
        <v>2785</v>
      </c>
      <c r="C1066" s="627">
        <v>83068</v>
      </c>
      <c r="D1066" s="627" t="s">
        <v>2745</v>
      </c>
      <c r="E1066" s="627">
        <v>85</v>
      </c>
      <c r="F1066" s="627">
        <v>4010</v>
      </c>
      <c r="G1066" s="627" t="s">
        <v>2066</v>
      </c>
      <c r="H1066" s="627" t="s">
        <v>2017</v>
      </c>
      <c r="I1066" s="639">
        <v>-1</v>
      </c>
      <c r="J1066" s="627">
        <v>-1</v>
      </c>
      <c r="K1066" s="627">
        <v>9.23</v>
      </c>
      <c r="L1066" s="627">
        <v>-9.23</v>
      </c>
      <c r="M1066" s="53" t="s">
        <v>1317</v>
      </c>
      <c r="N1066" s="629" t="s">
        <v>2764</v>
      </c>
      <c r="O1066" s="639"/>
      <c r="P1066" s="639"/>
      <c r="Q1066" s="639"/>
      <c r="R1066" s="639"/>
      <c r="S1066" s="639"/>
      <c r="T1066" s="639"/>
      <c r="U1066" s="1238"/>
    </row>
    <row r="1067" spans="1:21" ht="15" hidden="1">
      <c r="A1067" s="276">
        <v>46120</v>
      </c>
      <c r="B1067" s="53" t="s">
        <v>2807</v>
      </c>
      <c r="C1067" s="625">
        <v>59852</v>
      </c>
      <c r="D1067" s="625" t="s">
        <v>1777</v>
      </c>
      <c r="E1067" s="625">
        <v>140</v>
      </c>
      <c r="F1067" s="625">
        <v>4010</v>
      </c>
      <c r="G1067" s="625" t="s">
        <v>2808</v>
      </c>
      <c r="H1067" s="625" t="s">
        <v>492</v>
      </c>
      <c r="I1067" s="638">
        <v>1</v>
      </c>
      <c r="J1067" s="625">
        <v>1</v>
      </c>
      <c r="K1067" s="625">
        <v>8.6999999999999993</v>
      </c>
      <c r="L1067" s="625">
        <v>8.6999999999999993</v>
      </c>
      <c r="M1067" s="53" t="s">
        <v>1317</v>
      </c>
      <c r="N1067" s="629" t="s">
        <v>1475</v>
      </c>
    </row>
    <row r="1068" spans="1:21" ht="15" hidden="1">
      <c r="A1068" s="276">
        <v>46120</v>
      </c>
      <c r="B1068" s="53" t="s">
        <v>2807</v>
      </c>
      <c r="C1068" s="627">
        <v>59852</v>
      </c>
      <c r="D1068" s="627" t="s">
        <v>1777</v>
      </c>
      <c r="E1068" s="627">
        <v>140</v>
      </c>
      <c r="F1068" s="627">
        <v>4010</v>
      </c>
      <c r="G1068" s="627" t="s">
        <v>2809</v>
      </c>
      <c r="H1068" s="627" t="s">
        <v>492</v>
      </c>
      <c r="I1068" s="639">
        <v>1</v>
      </c>
      <c r="J1068" s="627">
        <v>1</v>
      </c>
      <c r="K1068" s="627">
        <v>8.6999999999999993</v>
      </c>
      <c r="L1068" s="627">
        <v>8.6999999999999993</v>
      </c>
      <c r="M1068" s="53" t="s">
        <v>1317</v>
      </c>
      <c r="N1068" s="629" t="s">
        <v>1475</v>
      </c>
    </row>
    <row r="1069" spans="1:21" ht="15" hidden="1">
      <c r="A1069" s="276">
        <v>46120</v>
      </c>
      <c r="B1069" s="53" t="s">
        <v>2807</v>
      </c>
      <c r="C1069" s="625">
        <v>33218</v>
      </c>
      <c r="D1069" s="625" t="s">
        <v>1927</v>
      </c>
      <c r="E1069" s="625">
        <v>100</v>
      </c>
      <c r="F1069" s="625">
        <v>4010</v>
      </c>
      <c r="G1069" s="625" t="s">
        <v>2810</v>
      </c>
      <c r="H1069" s="625" t="s">
        <v>492</v>
      </c>
      <c r="I1069" s="638">
        <v>1</v>
      </c>
      <c r="J1069" s="625">
        <v>1</v>
      </c>
      <c r="K1069" s="625">
        <v>6.23</v>
      </c>
      <c r="L1069" s="625">
        <v>6.23</v>
      </c>
      <c r="M1069" s="53" t="s">
        <v>1317</v>
      </c>
      <c r="N1069" s="629" t="s">
        <v>1475</v>
      </c>
    </row>
    <row r="1070" spans="1:21" ht="15" hidden="1">
      <c r="A1070" s="276">
        <v>46120</v>
      </c>
      <c r="B1070" s="53" t="s">
        <v>2807</v>
      </c>
      <c r="C1070" s="627">
        <v>84263</v>
      </c>
      <c r="D1070" s="627" t="s">
        <v>1698</v>
      </c>
      <c r="E1070" s="627">
        <v>80</v>
      </c>
      <c r="F1070" s="627">
        <v>4010</v>
      </c>
      <c r="G1070" s="627" t="s">
        <v>2811</v>
      </c>
      <c r="H1070" s="627" t="s">
        <v>492</v>
      </c>
      <c r="I1070" s="639">
        <v>1</v>
      </c>
      <c r="J1070" s="627">
        <v>1</v>
      </c>
      <c r="K1070" s="627">
        <v>23.81</v>
      </c>
      <c r="L1070" s="627">
        <v>23.81</v>
      </c>
      <c r="M1070" s="53" t="s">
        <v>1317</v>
      </c>
      <c r="N1070" s="629" t="s">
        <v>1475</v>
      </c>
    </row>
    <row r="1071" spans="1:21" ht="15" hidden="1">
      <c r="A1071" s="276">
        <v>46120</v>
      </c>
      <c r="B1071" s="53" t="s">
        <v>2807</v>
      </c>
      <c r="C1071" s="625">
        <v>83492</v>
      </c>
      <c r="D1071" s="625" t="s">
        <v>1359</v>
      </c>
      <c r="E1071" s="625">
        <v>100</v>
      </c>
      <c r="F1071" s="625">
        <v>4010</v>
      </c>
      <c r="G1071" s="625" t="s">
        <v>2812</v>
      </c>
      <c r="H1071" s="625" t="s">
        <v>492</v>
      </c>
      <c r="I1071" s="638">
        <v>1</v>
      </c>
      <c r="J1071" s="625">
        <v>1</v>
      </c>
      <c r="K1071" s="625">
        <v>6.04</v>
      </c>
      <c r="L1071" s="625">
        <v>6.04</v>
      </c>
      <c r="M1071" s="53" t="s">
        <v>1317</v>
      </c>
      <c r="N1071" s="629" t="s">
        <v>1475</v>
      </c>
    </row>
    <row r="1072" spans="1:21" ht="15" hidden="1">
      <c r="A1072" s="276">
        <v>46120</v>
      </c>
      <c r="B1072" s="53" t="s">
        <v>2807</v>
      </c>
      <c r="C1072" s="627">
        <v>50265</v>
      </c>
      <c r="D1072" s="627" t="s">
        <v>1524</v>
      </c>
      <c r="E1072" s="627" t="s">
        <v>246</v>
      </c>
      <c r="F1072" s="627">
        <v>4010</v>
      </c>
      <c r="G1072" s="627" t="s">
        <v>2813</v>
      </c>
      <c r="H1072" s="627" t="s">
        <v>492</v>
      </c>
      <c r="I1072" s="639">
        <v>1</v>
      </c>
      <c r="J1072" s="627">
        <v>1</v>
      </c>
      <c r="K1072" s="627">
        <v>3.77</v>
      </c>
      <c r="L1072" s="627">
        <v>3.77</v>
      </c>
      <c r="M1072" s="53" t="s">
        <v>1317</v>
      </c>
      <c r="N1072" s="629" t="s">
        <v>1475</v>
      </c>
    </row>
    <row r="1073" spans="1:14" ht="15" hidden="1">
      <c r="A1073" s="276">
        <v>46120</v>
      </c>
      <c r="B1073" s="53" t="s">
        <v>2807</v>
      </c>
      <c r="C1073" s="625">
        <v>58660</v>
      </c>
      <c r="D1073" s="625" t="s">
        <v>2111</v>
      </c>
      <c r="E1073" s="625" t="s">
        <v>399</v>
      </c>
      <c r="F1073" s="625">
        <v>4010</v>
      </c>
      <c r="G1073" s="625" t="s">
        <v>2814</v>
      </c>
      <c r="H1073" s="625" t="s">
        <v>492</v>
      </c>
      <c r="I1073" s="638">
        <v>1</v>
      </c>
      <c r="J1073" s="625">
        <v>1</v>
      </c>
      <c r="K1073" s="625">
        <v>10.56</v>
      </c>
      <c r="L1073" s="625">
        <v>10.56</v>
      </c>
      <c r="M1073" s="53" t="s">
        <v>1317</v>
      </c>
      <c r="N1073" s="629" t="s">
        <v>1475</v>
      </c>
    </row>
    <row r="1074" spans="1:14" ht="15" hidden="1">
      <c r="A1074" s="276">
        <v>46120</v>
      </c>
      <c r="B1074" s="53" t="s">
        <v>2807</v>
      </c>
      <c r="C1074" s="627">
        <v>83404</v>
      </c>
      <c r="D1074" s="627" t="s">
        <v>1639</v>
      </c>
      <c r="E1074" s="627">
        <v>60</v>
      </c>
      <c r="F1074" s="627">
        <v>4010</v>
      </c>
      <c r="G1074" s="627" t="s">
        <v>2815</v>
      </c>
      <c r="H1074" s="627" t="s">
        <v>492</v>
      </c>
      <c r="I1074" s="639">
        <v>1</v>
      </c>
      <c r="J1074" s="627">
        <v>1</v>
      </c>
      <c r="K1074" s="627">
        <v>8.35</v>
      </c>
      <c r="L1074" s="627">
        <v>8.35</v>
      </c>
      <c r="M1074" s="53" t="s">
        <v>1317</v>
      </c>
      <c r="N1074" s="629" t="s">
        <v>1475</v>
      </c>
    </row>
    <row r="1075" spans="1:14" ht="15" hidden="1">
      <c r="A1075" s="276">
        <v>46120</v>
      </c>
      <c r="B1075" s="53" t="s">
        <v>2807</v>
      </c>
      <c r="C1075" s="625">
        <v>81339</v>
      </c>
      <c r="D1075" s="625" t="s">
        <v>1920</v>
      </c>
      <c r="E1075" s="625">
        <v>120</v>
      </c>
      <c r="F1075" s="625">
        <v>4010</v>
      </c>
      <c r="G1075" s="625" t="s">
        <v>2124</v>
      </c>
      <c r="H1075" s="625" t="s">
        <v>492</v>
      </c>
      <c r="I1075" s="638">
        <v>1</v>
      </c>
      <c r="J1075" s="625">
        <v>1</v>
      </c>
      <c r="K1075" s="625">
        <v>6.49</v>
      </c>
      <c r="L1075" s="625">
        <v>6.49</v>
      </c>
      <c r="M1075" s="53" t="s">
        <v>1317</v>
      </c>
      <c r="N1075" s="629" t="s">
        <v>1475</v>
      </c>
    </row>
    <row r="1076" spans="1:14" ht="15" hidden="1">
      <c r="A1076" s="276">
        <v>46120</v>
      </c>
      <c r="B1076" s="53" t="s">
        <v>2807</v>
      </c>
      <c r="C1076" s="627">
        <v>82021</v>
      </c>
      <c r="D1076" s="627" t="s">
        <v>2816</v>
      </c>
      <c r="E1076" s="627">
        <v>85</v>
      </c>
      <c r="F1076" s="627">
        <v>4010</v>
      </c>
      <c r="G1076" s="627" t="s">
        <v>2125</v>
      </c>
      <c r="H1076" s="627" t="s">
        <v>492</v>
      </c>
      <c r="I1076" s="639">
        <v>1</v>
      </c>
      <c r="J1076" s="627">
        <v>1</v>
      </c>
      <c r="K1076" s="627">
        <v>5.03</v>
      </c>
      <c r="L1076" s="627">
        <v>5.03</v>
      </c>
      <c r="M1076" s="53" t="s">
        <v>1317</v>
      </c>
      <c r="N1076" s="629" t="s">
        <v>1475</v>
      </c>
    </row>
    <row r="1077" spans="1:14" ht="15" hidden="1">
      <c r="A1077" s="276">
        <v>46120</v>
      </c>
      <c r="B1077" s="53" t="s">
        <v>2807</v>
      </c>
      <c r="C1077" s="625">
        <v>47681</v>
      </c>
      <c r="D1077" s="625" t="s">
        <v>1569</v>
      </c>
      <c r="E1077" s="625">
        <v>90</v>
      </c>
      <c r="F1077" s="625">
        <v>4010</v>
      </c>
      <c r="G1077" s="625" t="s">
        <v>2126</v>
      </c>
      <c r="H1077" s="625" t="s">
        <v>492</v>
      </c>
      <c r="I1077" s="638">
        <v>2</v>
      </c>
      <c r="J1077" s="625">
        <v>2</v>
      </c>
      <c r="K1077" s="625">
        <v>8.86</v>
      </c>
      <c r="L1077" s="625">
        <v>17.72</v>
      </c>
      <c r="M1077" s="53" t="s">
        <v>1317</v>
      </c>
      <c r="N1077" s="629" t="s">
        <v>1475</v>
      </c>
    </row>
    <row r="1078" spans="1:14" ht="15" hidden="1">
      <c r="A1078" s="276">
        <v>46120</v>
      </c>
      <c r="B1078" s="53" t="s">
        <v>2807</v>
      </c>
      <c r="C1078" s="627">
        <v>83646</v>
      </c>
      <c r="D1078" s="627" t="s">
        <v>2213</v>
      </c>
      <c r="E1078" s="627">
        <v>70</v>
      </c>
      <c r="F1078" s="627">
        <v>4010</v>
      </c>
      <c r="G1078" s="627" t="s">
        <v>2817</v>
      </c>
      <c r="H1078" s="627" t="s">
        <v>492</v>
      </c>
      <c r="I1078" s="639">
        <v>1</v>
      </c>
      <c r="J1078" s="627">
        <v>1</v>
      </c>
      <c r="K1078" s="627">
        <v>9.25</v>
      </c>
      <c r="L1078" s="627">
        <v>9.25</v>
      </c>
      <c r="M1078" s="53" t="s">
        <v>1317</v>
      </c>
      <c r="N1078" s="629" t="s">
        <v>1475</v>
      </c>
    </row>
    <row r="1079" spans="1:14" ht="15" hidden="1">
      <c r="A1079" s="276">
        <v>46120</v>
      </c>
      <c r="B1079" s="53" t="s">
        <v>2807</v>
      </c>
      <c r="C1079" s="625">
        <v>68141</v>
      </c>
      <c r="D1079" s="625" t="s">
        <v>2818</v>
      </c>
      <c r="E1079" s="625">
        <v>75</v>
      </c>
      <c r="F1079" s="625">
        <v>4010</v>
      </c>
      <c r="G1079" s="625" t="s">
        <v>2127</v>
      </c>
      <c r="H1079" s="625" t="s">
        <v>492</v>
      </c>
      <c r="I1079" s="638">
        <v>1</v>
      </c>
      <c r="J1079" s="625">
        <v>1</v>
      </c>
      <c r="K1079" s="625">
        <v>8.43</v>
      </c>
      <c r="L1079" s="625">
        <v>8.43</v>
      </c>
      <c r="M1079" s="53" t="s">
        <v>1317</v>
      </c>
      <c r="N1079" s="629" t="s">
        <v>1475</v>
      </c>
    </row>
    <row r="1080" spans="1:14" ht="15" hidden="1">
      <c r="A1080" s="276">
        <v>46120</v>
      </c>
      <c r="B1080" s="53" t="s">
        <v>2807</v>
      </c>
      <c r="C1080" s="627">
        <v>83839</v>
      </c>
      <c r="D1080" s="627" t="s">
        <v>2819</v>
      </c>
      <c r="E1080" s="627">
        <v>130</v>
      </c>
      <c r="F1080" s="627">
        <v>4010</v>
      </c>
      <c r="G1080" s="627" t="s">
        <v>2128</v>
      </c>
      <c r="H1080" s="627" t="s">
        <v>492</v>
      </c>
      <c r="I1080" s="639">
        <v>1</v>
      </c>
      <c r="J1080" s="627">
        <v>1</v>
      </c>
      <c r="K1080" s="627">
        <v>4.13</v>
      </c>
      <c r="L1080" s="627">
        <v>4.13</v>
      </c>
      <c r="M1080" s="53" t="s">
        <v>1317</v>
      </c>
      <c r="N1080" s="629" t="s">
        <v>1475</v>
      </c>
    </row>
    <row r="1081" spans="1:14" ht="15" hidden="1">
      <c r="A1081" s="276">
        <v>46120</v>
      </c>
      <c r="B1081" s="53" t="s">
        <v>2807</v>
      </c>
      <c r="C1081" s="625">
        <v>82823</v>
      </c>
      <c r="D1081" s="625" t="s">
        <v>2053</v>
      </c>
      <c r="E1081" s="625">
        <v>130</v>
      </c>
      <c r="F1081" s="625">
        <v>4010</v>
      </c>
      <c r="G1081" s="625" t="s">
        <v>2129</v>
      </c>
      <c r="H1081" s="625" t="s">
        <v>492</v>
      </c>
      <c r="I1081" s="638">
        <v>1</v>
      </c>
      <c r="J1081" s="625">
        <v>1</v>
      </c>
      <c r="K1081" s="625">
        <v>8.66</v>
      </c>
      <c r="L1081" s="625">
        <v>8.66</v>
      </c>
      <c r="M1081" s="53" t="s">
        <v>1317</v>
      </c>
      <c r="N1081" s="629" t="s">
        <v>1475</v>
      </c>
    </row>
    <row r="1082" spans="1:14" ht="15" hidden="1">
      <c r="A1082" s="276">
        <v>46120</v>
      </c>
      <c r="B1082" s="53" t="s">
        <v>2807</v>
      </c>
      <c r="C1082" s="627">
        <v>80869</v>
      </c>
      <c r="D1082" s="627" t="s">
        <v>1744</v>
      </c>
      <c r="E1082" s="627">
        <v>70</v>
      </c>
      <c r="F1082" s="627">
        <v>4010</v>
      </c>
      <c r="G1082" s="627" t="s">
        <v>2130</v>
      </c>
      <c r="H1082" s="627" t="s">
        <v>492</v>
      </c>
      <c r="I1082" s="639">
        <v>1</v>
      </c>
      <c r="J1082" s="627">
        <v>1</v>
      </c>
      <c r="K1082" s="627">
        <v>7.87</v>
      </c>
      <c r="L1082" s="627">
        <v>7.87</v>
      </c>
      <c r="M1082" s="53" t="s">
        <v>1317</v>
      </c>
      <c r="N1082" s="629" t="s">
        <v>1475</v>
      </c>
    </row>
    <row r="1083" spans="1:14" ht="15" hidden="1">
      <c r="A1083" s="276">
        <v>46120</v>
      </c>
      <c r="B1083" s="53" t="s">
        <v>2807</v>
      </c>
      <c r="C1083" s="625">
        <v>59845</v>
      </c>
      <c r="D1083" s="625" t="s">
        <v>1407</v>
      </c>
      <c r="E1083" s="625" t="s">
        <v>1526</v>
      </c>
      <c r="F1083" s="625">
        <v>4010</v>
      </c>
      <c r="G1083" s="625" t="s">
        <v>2134</v>
      </c>
      <c r="H1083" s="625" t="s">
        <v>492</v>
      </c>
      <c r="I1083" s="638">
        <v>1</v>
      </c>
      <c r="J1083" s="625">
        <v>1</v>
      </c>
      <c r="K1083" s="625">
        <v>7.77</v>
      </c>
      <c r="L1083" s="625">
        <v>7.77</v>
      </c>
      <c r="M1083" s="53" t="s">
        <v>1317</v>
      </c>
      <c r="N1083" s="629" t="s">
        <v>1475</v>
      </c>
    </row>
    <row r="1084" spans="1:14" ht="15" hidden="1">
      <c r="A1084" s="276">
        <v>46120</v>
      </c>
      <c r="B1084" s="53" t="s">
        <v>2807</v>
      </c>
      <c r="C1084" s="627">
        <v>83622</v>
      </c>
      <c r="D1084" s="627" t="s">
        <v>1594</v>
      </c>
      <c r="E1084" s="627">
        <v>70</v>
      </c>
      <c r="F1084" s="627">
        <v>4010</v>
      </c>
      <c r="G1084" s="627" t="s">
        <v>2135</v>
      </c>
      <c r="H1084" s="627" t="s">
        <v>492</v>
      </c>
      <c r="I1084" s="639">
        <v>1</v>
      </c>
      <c r="J1084" s="627">
        <v>1</v>
      </c>
      <c r="K1084" s="627">
        <v>6.83</v>
      </c>
      <c r="L1084" s="627">
        <v>6.83</v>
      </c>
      <c r="M1084" s="53" t="s">
        <v>1317</v>
      </c>
      <c r="N1084" s="629" t="s">
        <v>1475</v>
      </c>
    </row>
    <row r="1085" spans="1:14" ht="15" hidden="1">
      <c r="A1085" s="276">
        <v>46120</v>
      </c>
      <c r="B1085" s="53" t="s">
        <v>2807</v>
      </c>
      <c r="C1085" s="625">
        <v>84296</v>
      </c>
      <c r="D1085" s="625" t="s">
        <v>1594</v>
      </c>
      <c r="E1085" s="625">
        <v>120</v>
      </c>
      <c r="F1085" s="625">
        <v>4010</v>
      </c>
      <c r="G1085" s="625" t="s">
        <v>2137</v>
      </c>
      <c r="H1085" s="625" t="s">
        <v>492</v>
      </c>
      <c r="I1085" s="638">
        <v>1</v>
      </c>
      <c r="J1085" s="625">
        <v>1</v>
      </c>
      <c r="K1085" s="625">
        <v>8.09</v>
      </c>
      <c r="L1085" s="625">
        <v>8.09</v>
      </c>
      <c r="M1085" s="53" t="s">
        <v>1317</v>
      </c>
      <c r="N1085" s="629" t="s">
        <v>1475</v>
      </c>
    </row>
    <row r="1086" spans="1:14" ht="15" hidden="1">
      <c r="A1086" s="276">
        <v>46120</v>
      </c>
      <c r="B1086" s="53" t="s">
        <v>2807</v>
      </c>
      <c r="C1086" s="627">
        <v>33218</v>
      </c>
      <c r="D1086" s="627" t="s">
        <v>1927</v>
      </c>
      <c r="E1086" s="627">
        <v>90</v>
      </c>
      <c r="F1086" s="627">
        <v>4010</v>
      </c>
      <c r="G1086" s="627" t="s">
        <v>2138</v>
      </c>
      <c r="H1086" s="627" t="s">
        <v>492</v>
      </c>
      <c r="I1086" s="639">
        <v>2</v>
      </c>
      <c r="J1086" s="627">
        <v>2</v>
      </c>
      <c r="K1086" s="627">
        <v>6.23</v>
      </c>
      <c r="L1086" s="627">
        <v>12.46</v>
      </c>
      <c r="M1086" s="53" t="s">
        <v>1317</v>
      </c>
      <c r="N1086" s="629" t="s">
        <v>1475</v>
      </c>
    </row>
    <row r="1087" spans="1:14" ht="15" hidden="1">
      <c r="A1087" s="276">
        <v>46120</v>
      </c>
      <c r="B1087" s="53" t="s">
        <v>2807</v>
      </c>
      <c r="C1087" s="625">
        <v>84141</v>
      </c>
      <c r="D1087" s="625" t="s">
        <v>1376</v>
      </c>
      <c r="E1087" s="625">
        <v>120</v>
      </c>
      <c r="F1087" s="625">
        <v>4010</v>
      </c>
      <c r="G1087" s="625" t="s">
        <v>2139</v>
      </c>
      <c r="H1087" s="625" t="s">
        <v>492</v>
      </c>
      <c r="I1087" s="638">
        <v>2</v>
      </c>
      <c r="J1087" s="625">
        <v>2</v>
      </c>
      <c r="K1087" s="625">
        <v>21.96</v>
      </c>
      <c r="L1087" s="625">
        <v>43.92</v>
      </c>
      <c r="M1087" s="53" t="s">
        <v>1317</v>
      </c>
      <c r="N1087" s="629" t="s">
        <v>1475</v>
      </c>
    </row>
    <row r="1088" spans="1:14" ht="15" hidden="1">
      <c r="A1088" s="276">
        <v>46120</v>
      </c>
      <c r="B1088" s="53" t="s">
        <v>2807</v>
      </c>
      <c r="C1088" s="627">
        <v>83578</v>
      </c>
      <c r="D1088" s="627" t="s">
        <v>1473</v>
      </c>
      <c r="E1088" s="627">
        <v>110</v>
      </c>
      <c r="F1088" s="627">
        <v>4010</v>
      </c>
      <c r="G1088" s="627" t="s">
        <v>2820</v>
      </c>
      <c r="H1088" s="627" t="s">
        <v>492</v>
      </c>
      <c r="I1088" s="639">
        <v>1</v>
      </c>
      <c r="J1088" s="627">
        <v>1</v>
      </c>
      <c r="K1088" s="627">
        <v>24.14</v>
      </c>
      <c r="L1088" s="627">
        <v>24.14</v>
      </c>
      <c r="M1088" s="53" t="s">
        <v>1317</v>
      </c>
      <c r="N1088" s="629" t="s">
        <v>1475</v>
      </c>
    </row>
    <row r="1089" spans="1:14" ht="15" hidden="1">
      <c r="A1089" s="276">
        <v>46120</v>
      </c>
      <c r="B1089" s="53" t="s">
        <v>2807</v>
      </c>
      <c r="C1089" s="625">
        <v>58662</v>
      </c>
      <c r="D1089" s="625">
        <v>11</v>
      </c>
      <c r="E1089" s="625" t="s">
        <v>1526</v>
      </c>
      <c r="F1089" s="625">
        <v>4010</v>
      </c>
      <c r="G1089" s="625" t="s">
        <v>2821</v>
      </c>
      <c r="H1089" s="625" t="s">
        <v>492</v>
      </c>
      <c r="I1089" s="638">
        <v>2</v>
      </c>
      <c r="J1089" s="625">
        <v>2</v>
      </c>
      <c r="K1089" s="625">
        <v>12.4</v>
      </c>
      <c r="L1089" s="625">
        <v>24.8</v>
      </c>
      <c r="M1089" s="53" t="s">
        <v>1317</v>
      </c>
      <c r="N1089" s="629" t="s">
        <v>1475</v>
      </c>
    </row>
    <row r="1090" spans="1:14" ht="15" hidden="1">
      <c r="A1090" s="276">
        <v>46121</v>
      </c>
      <c r="B1090" s="53" t="s">
        <v>2822</v>
      </c>
      <c r="C1090" s="625">
        <v>82718</v>
      </c>
      <c r="D1090" s="625" t="s">
        <v>2823</v>
      </c>
      <c r="E1090" s="625">
        <v>85</v>
      </c>
      <c r="F1090" s="625">
        <v>4010</v>
      </c>
      <c r="G1090" s="625" t="s">
        <v>2824</v>
      </c>
      <c r="H1090" s="625" t="s">
        <v>492</v>
      </c>
      <c r="J1090" s="625">
        <v>1</v>
      </c>
      <c r="K1090" s="625">
        <v>12.67</v>
      </c>
      <c r="L1090" s="625">
        <v>12.67</v>
      </c>
      <c r="M1090" s="53" t="s">
        <v>1317</v>
      </c>
      <c r="N1090" s="629" t="s">
        <v>1318</v>
      </c>
    </row>
    <row r="1091" spans="1:14" ht="15" hidden="1">
      <c r="A1091" s="276">
        <v>46121</v>
      </c>
      <c r="B1091" s="53" t="s">
        <v>2822</v>
      </c>
      <c r="C1091" s="627">
        <v>83036</v>
      </c>
      <c r="D1091" s="627" t="s">
        <v>2353</v>
      </c>
      <c r="E1091" s="627">
        <v>110</v>
      </c>
      <c r="F1091" s="627">
        <v>4010</v>
      </c>
      <c r="G1091" s="627" t="s">
        <v>2825</v>
      </c>
      <c r="H1091" s="627" t="s">
        <v>492</v>
      </c>
      <c r="J1091" s="627">
        <v>1</v>
      </c>
      <c r="K1091" s="627">
        <v>6.89</v>
      </c>
      <c r="L1091" s="627">
        <v>6.89</v>
      </c>
      <c r="M1091" s="53" t="s">
        <v>1317</v>
      </c>
      <c r="N1091" s="629" t="s">
        <v>1318</v>
      </c>
    </row>
    <row r="1092" spans="1:14" ht="15" hidden="1">
      <c r="A1092" s="276">
        <v>46121</v>
      </c>
      <c r="B1092" s="53" t="s">
        <v>2822</v>
      </c>
      <c r="C1092" s="625">
        <v>59852</v>
      </c>
      <c r="D1092" s="625" t="s">
        <v>2459</v>
      </c>
      <c r="E1092" s="625">
        <v>110</v>
      </c>
      <c r="F1092" s="625">
        <v>4010</v>
      </c>
      <c r="G1092" s="625" t="s">
        <v>2826</v>
      </c>
      <c r="H1092" s="625" t="s">
        <v>492</v>
      </c>
      <c r="J1092" s="625">
        <v>1</v>
      </c>
      <c r="K1092" s="625">
        <v>10.52</v>
      </c>
      <c r="L1092" s="625">
        <v>10.52</v>
      </c>
      <c r="M1092" s="53" t="s">
        <v>1317</v>
      </c>
      <c r="N1092" s="629" t="s">
        <v>1318</v>
      </c>
    </row>
    <row r="1093" spans="1:14" ht="15" hidden="1">
      <c r="A1093" s="276">
        <v>46121</v>
      </c>
      <c r="B1093" s="53" t="s">
        <v>2822</v>
      </c>
      <c r="C1093" s="627">
        <v>84659</v>
      </c>
      <c r="D1093" s="627" t="s">
        <v>2827</v>
      </c>
      <c r="E1093" s="627" t="s">
        <v>246</v>
      </c>
      <c r="F1093" s="627">
        <v>4010</v>
      </c>
      <c r="G1093" s="627" t="s">
        <v>2828</v>
      </c>
      <c r="H1093" s="627" t="s">
        <v>492</v>
      </c>
      <c r="J1093" s="627">
        <v>2</v>
      </c>
      <c r="K1093" s="627">
        <v>9.99</v>
      </c>
      <c r="L1093" s="627">
        <v>19.98</v>
      </c>
      <c r="M1093" s="53" t="s">
        <v>1317</v>
      </c>
      <c r="N1093" s="629" t="s">
        <v>1318</v>
      </c>
    </row>
    <row r="1094" spans="1:14" ht="15" hidden="1">
      <c r="A1094" s="276">
        <v>46121</v>
      </c>
      <c r="B1094" s="53" t="s">
        <v>2822</v>
      </c>
      <c r="C1094" s="625">
        <v>82731</v>
      </c>
      <c r="D1094" s="625" t="s">
        <v>2823</v>
      </c>
      <c r="E1094" s="625">
        <v>75</v>
      </c>
      <c r="F1094" s="625">
        <v>4010</v>
      </c>
      <c r="G1094" s="625" t="s">
        <v>2829</v>
      </c>
      <c r="H1094" s="625" t="s">
        <v>492</v>
      </c>
      <c r="J1094" s="625">
        <v>1</v>
      </c>
      <c r="K1094" s="625">
        <v>12.33</v>
      </c>
      <c r="L1094" s="625">
        <v>12.33</v>
      </c>
      <c r="M1094" s="53" t="s">
        <v>1317</v>
      </c>
      <c r="N1094" s="629" t="s">
        <v>1318</v>
      </c>
    </row>
    <row r="1095" spans="1:14" ht="15" hidden="1">
      <c r="A1095" s="276">
        <v>46121</v>
      </c>
      <c r="B1095" s="53" t="s">
        <v>2822</v>
      </c>
      <c r="C1095" s="627">
        <v>83249</v>
      </c>
      <c r="D1095" s="627" t="s">
        <v>2830</v>
      </c>
      <c r="E1095" s="627">
        <v>130</v>
      </c>
      <c r="F1095" s="627">
        <v>4010</v>
      </c>
      <c r="G1095" s="627" t="s">
        <v>2831</v>
      </c>
      <c r="H1095" s="627" t="s">
        <v>492</v>
      </c>
      <c r="J1095" s="627">
        <v>1</v>
      </c>
      <c r="K1095" s="627">
        <v>10.18</v>
      </c>
      <c r="L1095" s="627">
        <v>10.18</v>
      </c>
      <c r="M1095" s="53" t="s">
        <v>1317</v>
      </c>
      <c r="N1095" s="629" t="s">
        <v>1318</v>
      </c>
    </row>
    <row r="1096" spans="1:14" ht="15" hidden="1">
      <c r="A1096" s="276">
        <v>46121</v>
      </c>
      <c r="B1096" s="53" t="s">
        <v>2822</v>
      </c>
      <c r="C1096" s="625">
        <v>83207</v>
      </c>
      <c r="D1096" s="625" t="s">
        <v>1367</v>
      </c>
      <c r="E1096" s="625">
        <v>140</v>
      </c>
      <c r="F1096" s="625">
        <v>4010</v>
      </c>
      <c r="G1096" s="625" t="s">
        <v>2832</v>
      </c>
      <c r="H1096" s="625" t="s">
        <v>492</v>
      </c>
      <c r="J1096" s="625">
        <v>1</v>
      </c>
      <c r="K1096" s="625">
        <v>11.97</v>
      </c>
      <c r="L1096" s="625">
        <v>11.97</v>
      </c>
      <c r="M1096" s="53" t="s">
        <v>1317</v>
      </c>
      <c r="N1096" s="629" t="s">
        <v>1318</v>
      </c>
    </row>
    <row r="1097" spans="1:14" ht="15" hidden="1">
      <c r="A1097" s="276">
        <v>46121</v>
      </c>
      <c r="B1097" s="53" t="s">
        <v>2822</v>
      </c>
      <c r="C1097" s="627">
        <v>83404</v>
      </c>
      <c r="D1097" s="627" t="s">
        <v>1639</v>
      </c>
      <c r="E1097" s="627">
        <v>50</v>
      </c>
      <c r="F1097" s="627">
        <v>4010</v>
      </c>
      <c r="G1097" s="627" t="s">
        <v>2833</v>
      </c>
      <c r="H1097" s="627" t="s">
        <v>492</v>
      </c>
      <c r="J1097" s="627">
        <v>2</v>
      </c>
      <c r="K1097" s="627">
        <v>8.35</v>
      </c>
      <c r="L1097" s="627">
        <v>16.7</v>
      </c>
      <c r="M1097" s="53" t="s">
        <v>1317</v>
      </c>
      <c r="N1097" s="629" t="s">
        <v>1318</v>
      </c>
    </row>
    <row r="1098" spans="1:14" ht="15" hidden="1">
      <c r="A1098" s="276">
        <v>46121</v>
      </c>
      <c r="B1098" s="53" t="s">
        <v>2822</v>
      </c>
      <c r="C1098" s="625">
        <v>82008</v>
      </c>
      <c r="D1098" s="625" t="s">
        <v>2353</v>
      </c>
      <c r="E1098" s="625">
        <v>130</v>
      </c>
      <c r="F1098" s="625">
        <v>4010</v>
      </c>
      <c r="G1098" s="625" t="s">
        <v>2834</v>
      </c>
      <c r="H1098" s="625" t="s">
        <v>492</v>
      </c>
      <c r="J1098" s="625">
        <v>1</v>
      </c>
      <c r="K1098" s="625">
        <v>8.34</v>
      </c>
      <c r="L1098" s="625">
        <v>8.34</v>
      </c>
      <c r="M1098" s="53" t="s">
        <v>1317</v>
      </c>
      <c r="N1098" s="629" t="s">
        <v>1318</v>
      </c>
    </row>
    <row r="1099" spans="1:14" ht="15" hidden="1">
      <c r="A1099" s="276">
        <v>46121</v>
      </c>
      <c r="B1099" s="53" t="s">
        <v>2822</v>
      </c>
      <c r="C1099" s="627">
        <v>84082</v>
      </c>
      <c r="D1099" s="627" t="s">
        <v>2835</v>
      </c>
      <c r="E1099" s="627">
        <v>120</v>
      </c>
      <c r="F1099" s="627">
        <v>4010</v>
      </c>
      <c r="G1099" s="627" t="s">
        <v>1563</v>
      </c>
      <c r="H1099" s="627" t="s">
        <v>492</v>
      </c>
      <c r="J1099" s="627">
        <v>1</v>
      </c>
      <c r="K1099" s="627">
        <v>7.47</v>
      </c>
      <c r="L1099" s="627">
        <v>7.47</v>
      </c>
      <c r="M1099" s="53" t="s">
        <v>1317</v>
      </c>
      <c r="N1099" s="629" t="s">
        <v>1318</v>
      </c>
    </row>
    <row r="1100" spans="1:14" ht="15" hidden="1">
      <c r="A1100" s="276">
        <v>46121</v>
      </c>
      <c r="B1100" s="53" t="s">
        <v>2822</v>
      </c>
      <c r="C1100" s="625">
        <v>45346</v>
      </c>
      <c r="D1100" s="625" t="s">
        <v>1519</v>
      </c>
      <c r="E1100" s="625">
        <v>110</v>
      </c>
      <c r="F1100" s="625">
        <v>4010</v>
      </c>
      <c r="G1100" s="625" t="s">
        <v>2836</v>
      </c>
      <c r="H1100" s="625" t="s">
        <v>492</v>
      </c>
      <c r="J1100" s="625">
        <v>1</v>
      </c>
      <c r="K1100" s="625">
        <v>4.04</v>
      </c>
      <c r="L1100" s="625">
        <v>4.04</v>
      </c>
      <c r="M1100" s="53" t="s">
        <v>1317</v>
      </c>
      <c r="N1100" s="629" t="s">
        <v>1318</v>
      </c>
    </row>
    <row r="1101" spans="1:14" ht="15" hidden="1">
      <c r="A1101" s="276">
        <v>46121</v>
      </c>
      <c r="B1101" s="53" t="s">
        <v>2822</v>
      </c>
      <c r="C1101" s="627">
        <v>84543</v>
      </c>
      <c r="D1101" s="627" t="s">
        <v>2837</v>
      </c>
      <c r="E1101" s="627">
        <v>75</v>
      </c>
      <c r="F1101" s="627">
        <v>4010</v>
      </c>
      <c r="G1101" s="627" t="s">
        <v>2838</v>
      </c>
      <c r="H1101" s="627" t="s">
        <v>492</v>
      </c>
      <c r="J1101" s="627">
        <v>1</v>
      </c>
      <c r="K1101" s="627">
        <v>22.8</v>
      </c>
      <c r="L1101" s="627">
        <v>22.8</v>
      </c>
      <c r="M1101" s="53" t="s">
        <v>1317</v>
      </c>
      <c r="N1101" s="629" t="s">
        <v>1318</v>
      </c>
    </row>
    <row r="1102" spans="1:14" ht="15" hidden="1">
      <c r="A1102" s="276">
        <v>46121</v>
      </c>
      <c r="B1102" s="53" t="s">
        <v>2822</v>
      </c>
      <c r="C1102" s="625">
        <v>81941</v>
      </c>
      <c r="D1102" s="625" t="s">
        <v>1367</v>
      </c>
      <c r="E1102" s="625">
        <v>130</v>
      </c>
      <c r="F1102" s="625">
        <v>4010</v>
      </c>
      <c r="G1102" s="625" t="s">
        <v>1565</v>
      </c>
      <c r="H1102" s="625" t="s">
        <v>492</v>
      </c>
      <c r="J1102" s="625">
        <v>3</v>
      </c>
      <c r="K1102" s="625">
        <v>13.74</v>
      </c>
      <c r="L1102" s="625">
        <v>41.22</v>
      </c>
      <c r="M1102" s="53" t="s">
        <v>1317</v>
      </c>
      <c r="N1102" s="629" t="s">
        <v>1318</v>
      </c>
    </row>
    <row r="1103" spans="1:14" ht="15" hidden="1">
      <c r="A1103" s="276">
        <v>46121</v>
      </c>
      <c r="B1103" s="53" t="s">
        <v>2839</v>
      </c>
      <c r="C1103" s="625">
        <v>84199</v>
      </c>
      <c r="D1103" s="625" t="s">
        <v>2840</v>
      </c>
      <c r="E1103" s="625">
        <v>110</v>
      </c>
      <c r="F1103" s="625">
        <v>4010</v>
      </c>
      <c r="G1103" s="625" t="s">
        <v>2841</v>
      </c>
      <c r="H1103" s="625" t="s">
        <v>492</v>
      </c>
      <c r="J1103" s="625">
        <v>1</v>
      </c>
      <c r="K1103" s="625">
        <v>12.63</v>
      </c>
      <c r="L1103" s="625">
        <v>12.63</v>
      </c>
      <c r="M1103" s="53" t="s">
        <v>1317</v>
      </c>
      <c r="N1103" s="629" t="s">
        <v>1475</v>
      </c>
    </row>
    <row r="1104" spans="1:14" ht="15" hidden="1">
      <c r="A1104" s="276">
        <v>46121</v>
      </c>
      <c r="B1104" s="53" t="s">
        <v>2839</v>
      </c>
      <c r="C1104" s="627">
        <v>80493</v>
      </c>
      <c r="D1104" s="627" t="s">
        <v>2842</v>
      </c>
      <c r="E1104" s="627">
        <v>120</v>
      </c>
      <c r="F1104" s="627">
        <v>4010</v>
      </c>
      <c r="G1104" s="627" t="s">
        <v>2843</v>
      </c>
      <c r="H1104" s="627" t="s">
        <v>492</v>
      </c>
      <c r="J1104" s="627">
        <v>1</v>
      </c>
      <c r="K1104" s="627">
        <v>9.59</v>
      </c>
      <c r="L1104" s="627">
        <v>9.59</v>
      </c>
      <c r="M1104" s="53" t="s">
        <v>1317</v>
      </c>
      <c r="N1104" s="629" t="s">
        <v>1475</v>
      </c>
    </row>
    <row r="1105" spans="1:14" ht="15" hidden="1">
      <c r="A1105" s="276">
        <v>46121</v>
      </c>
      <c r="B1105" s="53" t="s">
        <v>2839</v>
      </c>
      <c r="C1105" s="625">
        <v>68177</v>
      </c>
      <c r="D1105" s="625" t="s">
        <v>1367</v>
      </c>
      <c r="E1105" s="625">
        <v>85</v>
      </c>
      <c r="F1105" s="625">
        <v>4010</v>
      </c>
      <c r="G1105" s="625" t="s">
        <v>2844</v>
      </c>
      <c r="H1105" s="625" t="s">
        <v>492</v>
      </c>
      <c r="J1105" s="625">
        <v>1</v>
      </c>
      <c r="K1105" s="625">
        <v>3.4</v>
      </c>
      <c r="L1105" s="625">
        <v>3.4</v>
      </c>
      <c r="M1105" s="53" t="s">
        <v>1317</v>
      </c>
      <c r="N1105" s="629" t="s">
        <v>1475</v>
      </c>
    </row>
    <row r="1106" spans="1:14" ht="15" hidden="1">
      <c r="A1106" s="276">
        <v>46121</v>
      </c>
      <c r="B1106" s="53" t="s">
        <v>2839</v>
      </c>
      <c r="C1106" s="627">
        <v>81338</v>
      </c>
      <c r="D1106" s="627" t="s">
        <v>2845</v>
      </c>
      <c r="E1106" s="627">
        <v>130</v>
      </c>
      <c r="F1106" s="627">
        <v>4010</v>
      </c>
      <c r="G1106" s="627" t="s">
        <v>1553</v>
      </c>
      <c r="H1106" s="627" t="s">
        <v>492</v>
      </c>
      <c r="J1106" s="627">
        <v>1</v>
      </c>
      <c r="K1106" s="627">
        <v>7.2</v>
      </c>
      <c r="L1106" s="627">
        <v>7.2</v>
      </c>
      <c r="M1106" s="53" t="s">
        <v>1317</v>
      </c>
      <c r="N1106" s="629" t="s">
        <v>1475</v>
      </c>
    </row>
    <row r="1107" spans="1:14" ht="15" hidden="1">
      <c r="A1107" s="276">
        <v>46121</v>
      </c>
      <c r="B1107" s="53" t="s">
        <v>2839</v>
      </c>
      <c r="C1107" s="625">
        <v>81551</v>
      </c>
      <c r="D1107" s="625" t="s">
        <v>1338</v>
      </c>
      <c r="E1107" s="625">
        <v>85</v>
      </c>
      <c r="F1107" s="625">
        <v>4010</v>
      </c>
      <c r="G1107" s="625" t="s">
        <v>2846</v>
      </c>
      <c r="H1107" s="625" t="s">
        <v>492</v>
      </c>
      <c r="J1107" s="625">
        <v>1</v>
      </c>
      <c r="K1107" s="625">
        <v>4.28</v>
      </c>
      <c r="L1107" s="625">
        <v>4.28</v>
      </c>
      <c r="M1107" s="53" t="s">
        <v>1317</v>
      </c>
      <c r="N1107" s="629" t="s">
        <v>1475</v>
      </c>
    </row>
    <row r="1108" spans="1:14" ht="15" hidden="1">
      <c r="A1108" s="276">
        <v>46121</v>
      </c>
      <c r="B1108" s="53" t="s">
        <v>2839</v>
      </c>
      <c r="C1108" s="627">
        <v>84291</v>
      </c>
      <c r="D1108" s="627" t="s">
        <v>1500</v>
      </c>
      <c r="E1108" s="627">
        <v>75</v>
      </c>
      <c r="F1108" s="627">
        <v>4010</v>
      </c>
      <c r="G1108" s="627" t="s">
        <v>2847</v>
      </c>
      <c r="H1108" s="627" t="s">
        <v>492</v>
      </c>
      <c r="J1108" s="627">
        <v>2</v>
      </c>
      <c r="K1108" s="627">
        <v>14.72</v>
      </c>
      <c r="L1108" s="627">
        <v>29.44</v>
      </c>
      <c r="M1108" s="53" t="s">
        <v>1317</v>
      </c>
      <c r="N1108" s="629" t="s">
        <v>1475</v>
      </c>
    </row>
    <row r="1109" spans="1:14" ht="15" hidden="1">
      <c r="A1109" s="276">
        <v>46121</v>
      </c>
      <c r="B1109" s="53" t="s">
        <v>2839</v>
      </c>
      <c r="C1109" s="625">
        <v>83403</v>
      </c>
      <c r="D1109" s="625" t="s">
        <v>1444</v>
      </c>
      <c r="E1109" s="625">
        <v>85</v>
      </c>
      <c r="F1109" s="625">
        <v>4010</v>
      </c>
      <c r="G1109" s="625" t="s">
        <v>2848</v>
      </c>
      <c r="H1109" s="625" t="s">
        <v>492</v>
      </c>
      <c r="J1109" s="625">
        <v>2</v>
      </c>
      <c r="K1109" s="625">
        <v>7.91</v>
      </c>
      <c r="L1109" s="625">
        <v>15.82</v>
      </c>
      <c r="M1109" s="53" t="s">
        <v>1317</v>
      </c>
      <c r="N1109" s="629" t="s">
        <v>1475</v>
      </c>
    </row>
    <row r="1110" spans="1:14" ht="15" hidden="1">
      <c r="A1110" s="276">
        <v>46121</v>
      </c>
      <c r="B1110" s="53" t="s">
        <v>2839</v>
      </c>
      <c r="C1110" s="627">
        <v>83841</v>
      </c>
      <c r="D1110" s="627" t="s">
        <v>1716</v>
      </c>
      <c r="E1110" s="627">
        <v>100</v>
      </c>
      <c r="F1110" s="627">
        <v>4010</v>
      </c>
      <c r="G1110" s="627" t="s">
        <v>1557</v>
      </c>
      <c r="H1110" s="627" t="s">
        <v>492</v>
      </c>
      <c r="J1110" s="627">
        <v>1</v>
      </c>
      <c r="K1110" s="627">
        <v>5.27</v>
      </c>
      <c r="L1110" s="627">
        <v>5.27</v>
      </c>
      <c r="M1110" s="53" t="s">
        <v>1317</v>
      </c>
      <c r="N1110" s="629" t="s">
        <v>1475</v>
      </c>
    </row>
    <row r="1111" spans="1:14" ht="15" hidden="1">
      <c r="A1111" s="276">
        <v>46121</v>
      </c>
      <c r="B1111" s="53" t="s">
        <v>2839</v>
      </c>
      <c r="C1111" s="625">
        <v>82646</v>
      </c>
      <c r="D1111" s="625" t="s">
        <v>1415</v>
      </c>
      <c r="E1111" s="625">
        <v>140</v>
      </c>
      <c r="F1111" s="625">
        <v>4010</v>
      </c>
      <c r="G1111" s="625" t="s">
        <v>1559</v>
      </c>
      <c r="H1111" s="625" t="s">
        <v>492</v>
      </c>
      <c r="J1111" s="625">
        <v>1</v>
      </c>
      <c r="K1111" s="625">
        <v>5.05</v>
      </c>
      <c r="L1111" s="625">
        <v>5.05</v>
      </c>
      <c r="M1111" s="53" t="s">
        <v>1317</v>
      </c>
      <c r="N1111" s="629" t="s">
        <v>1475</v>
      </c>
    </row>
    <row r="1112" spans="1:14" ht="15" hidden="1">
      <c r="A1112" s="276">
        <v>46121</v>
      </c>
      <c r="B1112" s="53" t="s">
        <v>2839</v>
      </c>
      <c r="C1112" s="627">
        <v>84251</v>
      </c>
      <c r="D1112" s="627" t="s">
        <v>1618</v>
      </c>
      <c r="E1112" s="627">
        <v>85</v>
      </c>
      <c r="F1112" s="627">
        <v>4010</v>
      </c>
      <c r="G1112" s="627" t="s">
        <v>2849</v>
      </c>
      <c r="H1112" s="627" t="s">
        <v>492</v>
      </c>
      <c r="J1112" s="627">
        <v>1</v>
      </c>
      <c r="K1112" s="627">
        <v>14.38</v>
      </c>
      <c r="L1112" s="627">
        <v>14.38</v>
      </c>
      <c r="M1112" s="53" t="s">
        <v>1317</v>
      </c>
      <c r="N1112" s="629" t="s">
        <v>1475</v>
      </c>
    </row>
    <row r="1113" spans="1:14" ht="15" hidden="1">
      <c r="A1113" s="276">
        <v>46121</v>
      </c>
      <c r="B1113" s="53" t="s">
        <v>2839</v>
      </c>
      <c r="C1113" s="625">
        <v>84227</v>
      </c>
      <c r="D1113" s="625" t="s">
        <v>1932</v>
      </c>
      <c r="E1113" s="625">
        <v>80</v>
      </c>
      <c r="F1113" s="625">
        <v>4010</v>
      </c>
      <c r="G1113" s="625" t="s">
        <v>2850</v>
      </c>
      <c r="H1113" s="625" t="s">
        <v>492</v>
      </c>
      <c r="J1113" s="625">
        <v>2</v>
      </c>
      <c r="K1113" s="625">
        <v>7.53</v>
      </c>
      <c r="L1113" s="625">
        <v>15.06</v>
      </c>
      <c r="M1113" s="53" t="s">
        <v>1317</v>
      </c>
      <c r="N1113" s="629" t="s">
        <v>1475</v>
      </c>
    </row>
    <row r="1114" spans="1:14" ht="15" hidden="1">
      <c r="A1114" s="276">
        <v>46121</v>
      </c>
      <c r="B1114" s="53" t="s">
        <v>2839</v>
      </c>
      <c r="C1114" s="627">
        <v>83517</v>
      </c>
      <c r="D1114" s="627" t="s">
        <v>2851</v>
      </c>
      <c r="E1114" s="627">
        <v>70</v>
      </c>
      <c r="F1114" s="627">
        <v>4010</v>
      </c>
      <c r="G1114" s="627" t="s">
        <v>1561</v>
      </c>
      <c r="H1114" s="627" t="s">
        <v>492</v>
      </c>
      <c r="J1114" s="627">
        <v>1</v>
      </c>
      <c r="K1114" s="627">
        <v>6.63</v>
      </c>
      <c r="L1114" s="627">
        <v>6.63</v>
      </c>
      <c r="M1114" s="53" t="s">
        <v>1317</v>
      </c>
      <c r="N1114" s="629" t="s">
        <v>1475</v>
      </c>
    </row>
    <row r="1115" spans="1:14" ht="15" hidden="1">
      <c r="A1115" s="276">
        <v>46121</v>
      </c>
      <c r="B1115" s="53" t="s">
        <v>2852</v>
      </c>
      <c r="C1115" s="625">
        <v>82592</v>
      </c>
      <c r="D1115" s="625" t="s">
        <v>1500</v>
      </c>
      <c r="E1115" s="625">
        <v>120</v>
      </c>
      <c r="F1115" s="625">
        <v>4010</v>
      </c>
      <c r="G1115" s="625" t="s">
        <v>2853</v>
      </c>
      <c r="H1115" s="625" t="s">
        <v>492</v>
      </c>
      <c r="J1115" s="625">
        <v>1</v>
      </c>
      <c r="K1115" s="625">
        <v>13.6</v>
      </c>
      <c r="L1115" s="625">
        <v>13.6</v>
      </c>
      <c r="M1115" s="53" t="s">
        <v>1317</v>
      </c>
      <c r="N1115" s="629" t="s">
        <v>1584</v>
      </c>
    </row>
    <row r="1116" spans="1:14" ht="15" hidden="1">
      <c r="A1116" s="276">
        <v>46121</v>
      </c>
      <c r="B1116" s="53" t="s">
        <v>2852</v>
      </c>
      <c r="C1116" s="627">
        <v>84082</v>
      </c>
      <c r="D1116" s="627" t="s">
        <v>2104</v>
      </c>
      <c r="E1116" s="627">
        <v>140</v>
      </c>
      <c r="F1116" s="627">
        <v>4010</v>
      </c>
      <c r="G1116" s="627" t="s">
        <v>2854</v>
      </c>
      <c r="H1116" s="627" t="s">
        <v>492</v>
      </c>
      <c r="J1116" s="627">
        <v>2</v>
      </c>
      <c r="K1116" s="627">
        <v>7.47</v>
      </c>
      <c r="L1116" s="627">
        <v>14.94</v>
      </c>
      <c r="M1116" s="53" t="s">
        <v>1317</v>
      </c>
      <c r="N1116" s="629" t="s">
        <v>1584</v>
      </c>
    </row>
    <row r="1117" spans="1:14" ht="15" hidden="1">
      <c r="A1117" s="276">
        <v>46121</v>
      </c>
      <c r="B1117" s="53" t="s">
        <v>2852</v>
      </c>
      <c r="C1117" s="625">
        <v>67522</v>
      </c>
      <c r="D1117" s="625" t="s">
        <v>2577</v>
      </c>
      <c r="E1117" s="625">
        <v>130</v>
      </c>
      <c r="F1117" s="625">
        <v>4010</v>
      </c>
      <c r="G1117" s="625" t="s">
        <v>2855</v>
      </c>
      <c r="H1117" s="625" t="s">
        <v>492</v>
      </c>
      <c r="J1117" s="625">
        <v>1</v>
      </c>
      <c r="K1117" s="625">
        <v>6.88</v>
      </c>
      <c r="L1117" s="625">
        <v>6.88</v>
      </c>
      <c r="M1117" s="53" t="s">
        <v>1317</v>
      </c>
      <c r="N1117" s="629" t="s">
        <v>1584</v>
      </c>
    </row>
    <row r="1118" spans="1:14" ht="15" hidden="1">
      <c r="A1118" s="276">
        <v>46121</v>
      </c>
      <c r="B1118" s="53" t="s">
        <v>2852</v>
      </c>
      <c r="C1118" s="627">
        <v>82824</v>
      </c>
      <c r="D1118" s="627" t="s">
        <v>1723</v>
      </c>
      <c r="E1118" s="627">
        <v>120</v>
      </c>
      <c r="F1118" s="627">
        <v>4010</v>
      </c>
      <c r="G1118" s="627" t="s">
        <v>2856</v>
      </c>
      <c r="H1118" s="627" t="s">
        <v>492</v>
      </c>
      <c r="J1118" s="627">
        <v>1</v>
      </c>
      <c r="K1118" s="627">
        <v>8.5</v>
      </c>
      <c r="L1118" s="627">
        <v>8.5</v>
      </c>
      <c r="M1118" s="53" t="s">
        <v>1317</v>
      </c>
      <c r="N1118" s="629" t="s">
        <v>1584</v>
      </c>
    </row>
    <row r="1119" spans="1:14" ht="15" hidden="1">
      <c r="A1119" s="276">
        <v>46121</v>
      </c>
      <c r="B1119" s="53" t="s">
        <v>2852</v>
      </c>
      <c r="C1119" s="625">
        <v>80468</v>
      </c>
      <c r="D1119" s="625" t="s">
        <v>2857</v>
      </c>
      <c r="E1119" s="625">
        <v>130</v>
      </c>
      <c r="F1119" s="625">
        <v>4010</v>
      </c>
      <c r="G1119" s="625" t="s">
        <v>2858</v>
      </c>
      <c r="H1119" s="625" t="s">
        <v>492</v>
      </c>
      <c r="J1119" s="625">
        <v>1</v>
      </c>
      <c r="K1119" s="625">
        <v>16.489999999999998</v>
      </c>
      <c r="L1119" s="625">
        <v>16.489999999999998</v>
      </c>
      <c r="M1119" s="53" t="s">
        <v>1317</v>
      </c>
      <c r="N1119" s="629" t="s">
        <v>1584</v>
      </c>
    </row>
    <row r="1120" spans="1:14" ht="15" hidden="1">
      <c r="A1120" s="276">
        <v>46121</v>
      </c>
      <c r="B1120" s="53" t="s">
        <v>2852</v>
      </c>
      <c r="C1120" s="627">
        <v>80468</v>
      </c>
      <c r="D1120" s="627" t="s">
        <v>2859</v>
      </c>
      <c r="E1120" s="627">
        <v>130</v>
      </c>
      <c r="F1120" s="627">
        <v>4010</v>
      </c>
      <c r="G1120" s="627" t="s">
        <v>2860</v>
      </c>
      <c r="H1120" s="627" t="s">
        <v>492</v>
      </c>
      <c r="J1120" s="627">
        <v>1</v>
      </c>
      <c r="K1120" s="627">
        <v>16.489999999999998</v>
      </c>
      <c r="L1120" s="627">
        <v>16.489999999999998</v>
      </c>
      <c r="M1120" s="53" t="s">
        <v>1317</v>
      </c>
      <c r="N1120" s="629" t="s">
        <v>1584</v>
      </c>
    </row>
    <row r="1121" spans="1:14" ht="15" hidden="1">
      <c r="A1121" s="276">
        <v>46121</v>
      </c>
      <c r="B1121" s="53" t="s">
        <v>2852</v>
      </c>
      <c r="C1121" s="625">
        <v>81553</v>
      </c>
      <c r="D1121" s="625" t="s">
        <v>1663</v>
      </c>
      <c r="E1121" s="625">
        <v>50</v>
      </c>
      <c r="F1121" s="625">
        <v>4010</v>
      </c>
      <c r="G1121" s="625" t="s">
        <v>2861</v>
      </c>
      <c r="H1121" s="625" t="s">
        <v>492</v>
      </c>
      <c r="J1121" s="625">
        <v>2</v>
      </c>
      <c r="K1121" s="625">
        <v>34.49</v>
      </c>
      <c r="L1121" s="625">
        <v>68.98</v>
      </c>
      <c r="M1121" s="53" t="s">
        <v>1317</v>
      </c>
      <c r="N1121" s="629" t="s">
        <v>1584</v>
      </c>
    </row>
    <row r="1122" spans="1:14" ht="15" hidden="1">
      <c r="A1122" s="276">
        <v>46121</v>
      </c>
      <c r="B1122" s="53" t="s">
        <v>2852</v>
      </c>
      <c r="C1122" s="627">
        <v>82622</v>
      </c>
      <c r="D1122" s="627" t="s">
        <v>2862</v>
      </c>
      <c r="E1122" s="627">
        <v>90</v>
      </c>
      <c r="F1122" s="627">
        <v>4010</v>
      </c>
      <c r="G1122" s="627" t="s">
        <v>2090</v>
      </c>
      <c r="H1122" s="627" t="s">
        <v>492</v>
      </c>
      <c r="J1122" s="627">
        <v>1</v>
      </c>
      <c r="K1122" s="627">
        <v>14.29</v>
      </c>
      <c r="L1122" s="627">
        <v>14.29</v>
      </c>
      <c r="M1122" s="53" t="s">
        <v>1317</v>
      </c>
      <c r="N1122" s="629" t="s">
        <v>1584</v>
      </c>
    </row>
    <row r="1123" spans="1:14" ht="15" hidden="1">
      <c r="A1123" s="276">
        <v>46121</v>
      </c>
      <c r="B1123" s="53" t="s">
        <v>2852</v>
      </c>
      <c r="C1123" s="625">
        <v>84096</v>
      </c>
      <c r="D1123" s="625" t="s">
        <v>2863</v>
      </c>
      <c r="E1123" s="625">
        <v>150</v>
      </c>
      <c r="F1123" s="625">
        <v>4010</v>
      </c>
      <c r="G1123" s="625" t="s">
        <v>2864</v>
      </c>
      <c r="H1123" s="625" t="s">
        <v>492</v>
      </c>
      <c r="J1123" s="625">
        <v>1</v>
      </c>
      <c r="K1123" s="625">
        <v>13.55</v>
      </c>
      <c r="L1123" s="625">
        <v>13.55</v>
      </c>
      <c r="M1123" s="53" t="s">
        <v>1317</v>
      </c>
      <c r="N1123" s="629" t="s">
        <v>1584</v>
      </c>
    </row>
    <row r="1124" spans="1:14" ht="15" hidden="1">
      <c r="A1124" s="276">
        <v>46121</v>
      </c>
      <c r="B1124" s="53" t="s">
        <v>2852</v>
      </c>
      <c r="C1124" s="627">
        <v>67377</v>
      </c>
      <c r="D1124" s="627" t="s">
        <v>2163</v>
      </c>
      <c r="E1124" s="627">
        <v>85</v>
      </c>
      <c r="F1124" s="627">
        <v>4010</v>
      </c>
      <c r="G1124" s="627" t="s">
        <v>2865</v>
      </c>
      <c r="H1124" s="627" t="s">
        <v>492</v>
      </c>
      <c r="J1124" s="627">
        <v>1</v>
      </c>
      <c r="K1124" s="627">
        <v>4.13</v>
      </c>
      <c r="L1124" s="627">
        <v>4.13</v>
      </c>
      <c r="M1124" s="53" t="s">
        <v>1317</v>
      </c>
      <c r="N1124" s="629" t="s">
        <v>1584</v>
      </c>
    </row>
    <row r="1125" spans="1:14" ht="15" hidden="1">
      <c r="A1125" s="276">
        <v>46121</v>
      </c>
      <c r="B1125" s="53" t="s">
        <v>2852</v>
      </c>
      <c r="C1125" s="625">
        <v>83113</v>
      </c>
      <c r="D1125" s="625" t="s">
        <v>2866</v>
      </c>
      <c r="E1125" s="625">
        <v>120</v>
      </c>
      <c r="F1125" s="625">
        <v>4010</v>
      </c>
      <c r="G1125" s="625" t="s">
        <v>2867</v>
      </c>
      <c r="H1125" s="625" t="s">
        <v>492</v>
      </c>
      <c r="J1125" s="625">
        <v>1</v>
      </c>
      <c r="K1125" s="625">
        <v>9.5</v>
      </c>
      <c r="L1125" s="625">
        <v>9.5</v>
      </c>
      <c r="M1125" s="53" t="s">
        <v>1317</v>
      </c>
      <c r="N1125" s="629" t="s">
        <v>1584</v>
      </c>
    </row>
    <row r="1126" spans="1:14" ht="15" hidden="1">
      <c r="A1126" s="276">
        <v>46121</v>
      </c>
      <c r="B1126" s="53" t="s">
        <v>2852</v>
      </c>
      <c r="C1126" s="627">
        <v>83993</v>
      </c>
      <c r="D1126" s="627" t="s">
        <v>1419</v>
      </c>
      <c r="E1126" s="627">
        <v>120</v>
      </c>
      <c r="F1126" s="627">
        <v>4010</v>
      </c>
      <c r="G1126" s="627" t="s">
        <v>2868</v>
      </c>
      <c r="H1126" s="627" t="s">
        <v>492</v>
      </c>
      <c r="J1126" s="627">
        <v>1</v>
      </c>
      <c r="K1126" s="627">
        <v>6.59</v>
      </c>
      <c r="L1126" s="627">
        <v>6.59</v>
      </c>
      <c r="M1126" s="53" t="s">
        <v>1317</v>
      </c>
      <c r="N1126" s="629" t="s">
        <v>1584</v>
      </c>
    </row>
    <row r="1127" spans="1:14" ht="15" hidden="1">
      <c r="A1127" s="276">
        <v>46121</v>
      </c>
      <c r="B1127" s="53" t="s">
        <v>2852</v>
      </c>
      <c r="C1127" s="625">
        <v>81339</v>
      </c>
      <c r="D1127" s="625" t="s">
        <v>2869</v>
      </c>
      <c r="E1127" s="625">
        <v>130</v>
      </c>
      <c r="F1127" s="625">
        <v>4010</v>
      </c>
      <c r="G1127" s="625" t="s">
        <v>2870</v>
      </c>
      <c r="H1127" s="625" t="s">
        <v>492</v>
      </c>
      <c r="J1127" s="625">
        <v>1</v>
      </c>
      <c r="K1127" s="625">
        <v>5.74</v>
      </c>
      <c r="L1127" s="625">
        <v>5.74</v>
      </c>
      <c r="M1127" s="53" t="s">
        <v>1317</v>
      </c>
      <c r="N1127" s="629" t="s">
        <v>1584</v>
      </c>
    </row>
    <row r="1128" spans="1:14" ht="15" hidden="1">
      <c r="A1128" s="276">
        <v>46121</v>
      </c>
      <c r="B1128" s="53" t="s">
        <v>2852</v>
      </c>
      <c r="C1128" s="627">
        <v>84087</v>
      </c>
      <c r="D1128" s="627" t="s">
        <v>1905</v>
      </c>
      <c r="E1128" s="627">
        <v>75</v>
      </c>
      <c r="F1128" s="627">
        <v>4010</v>
      </c>
      <c r="G1128" s="627" t="s">
        <v>2092</v>
      </c>
      <c r="H1128" s="627" t="s">
        <v>492</v>
      </c>
      <c r="J1128" s="627">
        <v>1</v>
      </c>
      <c r="K1128" s="627">
        <v>8.6</v>
      </c>
      <c r="L1128" s="627">
        <v>8.6</v>
      </c>
      <c r="M1128" s="53" t="s">
        <v>1317</v>
      </c>
      <c r="N1128" s="629" t="s">
        <v>1584</v>
      </c>
    </row>
    <row r="1129" spans="1:14" ht="15" hidden="1">
      <c r="A1129" s="276">
        <v>46121</v>
      </c>
      <c r="B1129" s="53" t="s">
        <v>2852</v>
      </c>
      <c r="C1129" s="625">
        <v>83644</v>
      </c>
      <c r="D1129" s="625" t="s">
        <v>1915</v>
      </c>
      <c r="E1129" s="625" t="s">
        <v>1368</v>
      </c>
      <c r="F1129" s="625">
        <v>4010</v>
      </c>
      <c r="G1129" s="625" t="s">
        <v>2871</v>
      </c>
      <c r="H1129" s="625" t="s">
        <v>492</v>
      </c>
      <c r="J1129" s="625">
        <v>1</v>
      </c>
      <c r="K1129" s="625">
        <v>26.87</v>
      </c>
      <c r="L1129" s="625">
        <v>26.87</v>
      </c>
      <c r="M1129" s="53" t="s">
        <v>1317</v>
      </c>
      <c r="N1129" s="629" t="s">
        <v>1584</v>
      </c>
    </row>
    <row r="1130" spans="1:14" ht="15" hidden="1">
      <c r="A1130" s="276">
        <v>46121</v>
      </c>
      <c r="B1130" s="53" t="s">
        <v>2852</v>
      </c>
      <c r="C1130" s="627">
        <v>82622</v>
      </c>
      <c r="D1130" s="627" t="s">
        <v>2862</v>
      </c>
      <c r="E1130" s="627">
        <v>150</v>
      </c>
      <c r="F1130" s="627">
        <v>4010</v>
      </c>
      <c r="G1130" s="627" t="s">
        <v>1678</v>
      </c>
      <c r="H1130" s="627" t="s">
        <v>492</v>
      </c>
      <c r="J1130" s="627">
        <v>1</v>
      </c>
      <c r="K1130" s="627">
        <v>14.29</v>
      </c>
      <c r="L1130" s="627">
        <v>14.29</v>
      </c>
      <c r="M1130" s="53" t="s">
        <v>1317</v>
      </c>
      <c r="N1130" s="629" t="s">
        <v>1584</v>
      </c>
    </row>
    <row r="1131" spans="1:14" ht="15" hidden="1">
      <c r="A1131" s="276">
        <v>46121</v>
      </c>
      <c r="B1131" s="53" t="s">
        <v>2852</v>
      </c>
      <c r="C1131" s="625">
        <v>82719</v>
      </c>
      <c r="D1131" s="625" t="s">
        <v>2008</v>
      </c>
      <c r="E1131" s="625">
        <v>130</v>
      </c>
      <c r="F1131" s="625">
        <v>4010</v>
      </c>
      <c r="G1131" s="625" t="s">
        <v>2872</v>
      </c>
      <c r="H1131" s="625" t="s">
        <v>492</v>
      </c>
      <c r="J1131" s="625">
        <v>1</v>
      </c>
      <c r="K1131" s="625">
        <v>11.71</v>
      </c>
      <c r="L1131" s="625">
        <v>11.71</v>
      </c>
      <c r="M1131" s="53" t="s">
        <v>1317</v>
      </c>
      <c r="N1131" s="629" t="s">
        <v>1584</v>
      </c>
    </row>
    <row r="1132" spans="1:14" ht="15" hidden="1">
      <c r="A1132" s="276">
        <v>46121</v>
      </c>
      <c r="B1132" s="53" t="s">
        <v>2852</v>
      </c>
      <c r="C1132" s="627">
        <v>81426</v>
      </c>
      <c r="D1132" s="627">
        <v>766</v>
      </c>
      <c r="E1132" s="627" t="s">
        <v>1526</v>
      </c>
      <c r="F1132" s="627">
        <v>4010</v>
      </c>
      <c r="G1132" s="627" t="s">
        <v>2873</v>
      </c>
      <c r="H1132" s="627" t="s">
        <v>492</v>
      </c>
      <c r="J1132" s="627">
        <v>1</v>
      </c>
      <c r="K1132" s="627">
        <v>14.68</v>
      </c>
      <c r="L1132" s="627">
        <v>14.68</v>
      </c>
      <c r="M1132" s="53" t="s">
        <v>1317</v>
      </c>
      <c r="N1132" s="629" t="s">
        <v>1584</v>
      </c>
    </row>
    <row r="1133" spans="1:14" ht="15" hidden="1">
      <c r="A1133" s="276">
        <v>46121</v>
      </c>
      <c r="B1133" s="53" t="s">
        <v>2852</v>
      </c>
      <c r="C1133" s="625">
        <v>65642</v>
      </c>
      <c r="D1133" s="625" t="s">
        <v>2573</v>
      </c>
      <c r="E1133" s="625">
        <v>120</v>
      </c>
      <c r="F1133" s="625">
        <v>4010</v>
      </c>
      <c r="G1133" s="625" t="s">
        <v>2874</v>
      </c>
      <c r="H1133" s="625" t="s">
        <v>492</v>
      </c>
      <c r="J1133" s="625">
        <v>1</v>
      </c>
      <c r="K1133" s="625">
        <v>7.14</v>
      </c>
      <c r="L1133" s="625">
        <v>7.14</v>
      </c>
      <c r="M1133" s="53" t="s">
        <v>1317</v>
      </c>
      <c r="N1133" s="629" t="s">
        <v>1584</v>
      </c>
    </row>
    <row r="1134" spans="1:14" ht="15" hidden="1">
      <c r="A1134" s="276">
        <v>46121</v>
      </c>
      <c r="B1134" s="53" t="s">
        <v>2852</v>
      </c>
      <c r="C1134" s="627">
        <v>82723</v>
      </c>
      <c r="D1134" s="627" t="s">
        <v>2823</v>
      </c>
      <c r="E1134" s="627">
        <v>110</v>
      </c>
      <c r="F1134" s="627">
        <v>4010</v>
      </c>
      <c r="G1134" s="627" t="s">
        <v>2875</v>
      </c>
      <c r="H1134" s="627" t="s">
        <v>492</v>
      </c>
      <c r="J1134" s="627">
        <v>1</v>
      </c>
      <c r="K1134" s="627">
        <v>9.57</v>
      </c>
      <c r="L1134" s="627">
        <v>9.57</v>
      </c>
      <c r="M1134" s="53" t="s">
        <v>1317</v>
      </c>
      <c r="N1134" s="629" t="s">
        <v>1584</v>
      </c>
    </row>
    <row r="1135" spans="1:14" ht="15" hidden="1">
      <c r="A1135" s="276">
        <v>46121</v>
      </c>
      <c r="B1135" s="53" t="s">
        <v>2852</v>
      </c>
      <c r="C1135" s="625">
        <v>83191</v>
      </c>
      <c r="D1135" s="625" t="s">
        <v>2876</v>
      </c>
      <c r="E1135" s="625">
        <v>100</v>
      </c>
      <c r="F1135" s="625">
        <v>4010</v>
      </c>
      <c r="G1135" s="625" t="s">
        <v>2877</v>
      </c>
      <c r="H1135" s="625" t="s">
        <v>492</v>
      </c>
      <c r="J1135" s="625">
        <v>1</v>
      </c>
      <c r="K1135" s="625">
        <v>12.75</v>
      </c>
      <c r="L1135" s="625">
        <v>12.75</v>
      </c>
      <c r="M1135" s="53" t="s">
        <v>1317</v>
      </c>
      <c r="N1135" s="629" t="s">
        <v>1584</v>
      </c>
    </row>
    <row r="1136" spans="1:14" ht="15" hidden="1">
      <c r="A1136" s="276">
        <v>46121</v>
      </c>
      <c r="B1136" s="53" t="s">
        <v>2852</v>
      </c>
      <c r="C1136" s="627">
        <v>82622</v>
      </c>
      <c r="D1136" s="627" t="s">
        <v>2862</v>
      </c>
      <c r="E1136" s="627">
        <v>100</v>
      </c>
      <c r="F1136" s="627">
        <v>4010</v>
      </c>
      <c r="G1136" s="627" t="s">
        <v>2093</v>
      </c>
      <c r="H1136" s="627" t="s">
        <v>492</v>
      </c>
      <c r="J1136" s="627">
        <v>1</v>
      </c>
      <c r="K1136" s="627">
        <v>14.29</v>
      </c>
      <c r="L1136" s="627">
        <v>14.29</v>
      </c>
      <c r="M1136" s="53" t="s">
        <v>1317</v>
      </c>
      <c r="N1136" s="629" t="s">
        <v>1584</v>
      </c>
    </row>
    <row r="1137" spans="1:14" ht="15" hidden="1">
      <c r="A1137" s="276">
        <v>46121</v>
      </c>
      <c r="B1137" s="53" t="s">
        <v>2852</v>
      </c>
      <c r="C1137" s="625">
        <v>58662</v>
      </c>
      <c r="D1137" s="625" t="s">
        <v>2524</v>
      </c>
      <c r="E1137" s="625" t="s">
        <v>1526</v>
      </c>
      <c r="F1137" s="625">
        <v>4010</v>
      </c>
      <c r="G1137" s="625" t="s">
        <v>2878</v>
      </c>
      <c r="H1137" s="625" t="s">
        <v>492</v>
      </c>
      <c r="J1137" s="625">
        <v>1</v>
      </c>
      <c r="K1137" s="625">
        <v>13.23</v>
      </c>
      <c r="L1137" s="625">
        <v>13.23</v>
      </c>
      <c r="M1137" s="53" t="s">
        <v>1317</v>
      </c>
      <c r="N1137" s="629" t="s">
        <v>1584</v>
      </c>
    </row>
    <row r="1138" spans="1:14" ht="15" hidden="1">
      <c r="A1138" s="276">
        <v>46121</v>
      </c>
      <c r="B1138" s="53" t="s">
        <v>2852</v>
      </c>
      <c r="C1138" s="627">
        <v>83403</v>
      </c>
      <c r="D1138" s="627" t="s">
        <v>1447</v>
      </c>
      <c r="E1138" s="627">
        <v>80</v>
      </c>
      <c r="F1138" s="627">
        <v>4010</v>
      </c>
      <c r="G1138" s="627" t="s">
        <v>2096</v>
      </c>
      <c r="H1138" s="627" t="s">
        <v>492</v>
      </c>
      <c r="J1138" s="627">
        <v>1</v>
      </c>
      <c r="K1138" s="627">
        <v>10.34</v>
      </c>
      <c r="L1138" s="627">
        <v>10.34</v>
      </c>
      <c r="M1138" s="53" t="s">
        <v>1317</v>
      </c>
      <c r="N1138" s="629" t="s">
        <v>1584</v>
      </c>
    </row>
    <row r="1139" spans="1:14" ht="15" hidden="1">
      <c r="A1139" s="276">
        <v>46121</v>
      </c>
      <c r="B1139" s="53" t="s">
        <v>2852</v>
      </c>
      <c r="C1139" s="625">
        <v>81535</v>
      </c>
      <c r="D1139" s="625" t="s">
        <v>1663</v>
      </c>
      <c r="E1139" s="625" t="s">
        <v>1705</v>
      </c>
      <c r="F1139" s="625">
        <v>4010</v>
      </c>
      <c r="G1139" s="625" t="s">
        <v>2098</v>
      </c>
      <c r="H1139" s="625" t="s">
        <v>492</v>
      </c>
      <c r="J1139" s="625">
        <v>1</v>
      </c>
      <c r="K1139" s="625">
        <v>17.45</v>
      </c>
      <c r="L1139" s="625">
        <v>17.45</v>
      </c>
      <c r="M1139" s="53" t="s">
        <v>1317</v>
      </c>
      <c r="N1139" s="629" t="s">
        <v>1584</v>
      </c>
    </row>
    <row r="1140" spans="1:14" ht="15" hidden="1">
      <c r="A1140" s="276">
        <v>46121</v>
      </c>
      <c r="B1140" s="53" t="s">
        <v>2852</v>
      </c>
      <c r="C1140" s="627">
        <v>83973</v>
      </c>
      <c r="D1140" s="627" t="s">
        <v>2879</v>
      </c>
      <c r="E1140" s="627">
        <v>85</v>
      </c>
      <c r="F1140" s="627">
        <v>4010</v>
      </c>
      <c r="G1140" s="627" t="s">
        <v>2880</v>
      </c>
      <c r="H1140" s="627" t="s">
        <v>492</v>
      </c>
      <c r="J1140" s="627">
        <v>1</v>
      </c>
      <c r="K1140" s="627">
        <v>7.07</v>
      </c>
      <c r="L1140" s="627">
        <v>7.07</v>
      </c>
      <c r="M1140" s="53" t="s">
        <v>1317</v>
      </c>
      <c r="N1140" s="629" t="s">
        <v>1584</v>
      </c>
    </row>
    <row r="1141" spans="1:14" ht="15" hidden="1">
      <c r="A1141" s="276">
        <v>46121</v>
      </c>
      <c r="B1141" s="53" t="s">
        <v>2852</v>
      </c>
      <c r="C1141" s="625">
        <v>83716</v>
      </c>
      <c r="D1141" s="625" t="s">
        <v>1419</v>
      </c>
      <c r="E1141" s="625">
        <v>120</v>
      </c>
      <c r="F1141" s="625">
        <v>4010</v>
      </c>
      <c r="G1141" s="625" t="s">
        <v>2099</v>
      </c>
      <c r="H1141" s="625" t="s">
        <v>492</v>
      </c>
      <c r="J1141" s="625">
        <v>1</v>
      </c>
      <c r="K1141" s="625">
        <v>12.76</v>
      </c>
      <c r="L1141" s="625">
        <v>12.76</v>
      </c>
      <c r="M1141" s="53" t="s">
        <v>1317</v>
      </c>
      <c r="N1141" s="629" t="s">
        <v>1584</v>
      </c>
    </row>
    <row r="1142" spans="1:14" ht="15" hidden="1">
      <c r="A1142" s="276">
        <v>46121</v>
      </c>
      <c r="B1142" s="53" t="s">
        <v>2852</v>
      </c>
      <c r="C1142" s="627">
        <v>82719</v>
      </c>
      <c r="D1142" s="627" t="s">
        <v>2823</v>
      </c>
      <c r="E1142" s="627">
        <v>110</v>
      </c>
      <c r="F1142" s="627">
        <v>4010</v>
      </c>
      <c r="G1142" s="627" t="s">
        <v>2101</v>
      </c>
      <c r="H1142" s="627" t="s">
        <v>492</v>
      </c>
      <c r="J1142" s="627">
        <v>1</v>
      </c>
      <c r="K1142" s="627">
        <v>16.760000000000002</v>
      </c>
      <c r="L1142" s="627">
        <v>16.760000000000002</v>
      </c>
      <c r="M1142" s="53" t="s">
        <v>1317</v>
      </c>
      <c r="N1142" s="629" t="s">
        <v>1584</v>
      </c>
    </row>
    <row r="1143" spans="1:14" ht="15" hidden="1">
      <c r="A1143" s="276">
        <v>46121</v>
      </c>
      <c r="B1143" s="53" t="s">
        <v>2852</v>
      </c>
      <c r="C1143" s="625">
        <v>81422</v>
      </c>
      <c r="D1143" s="625" t="s">
        <v>2881</v>
      </c>
      <c r="E1143" s="625" t="s">
        <v>1705</v>
      </c>
      <c r="F1143" s="625">
        <v>4010</v>
      </c>
      <c r="G1143" s="625" t="s">
        <v>2882</v>
      </c>
      <c r="H1143" s="625" t="s">
        <v>492</v>
      </c>
      <c r="J1143" s="625">
        <v>1</v>
      </c>
      <c r="K1143" s="625">
        <v>11.16</v>
      </c>
      <c r="L1143" s="625">
        <v>11.16</v>
      </c>
      <c r="M1143" s="53" t="s">
        <v>1317</v>
      </c>
      <c r="N1143" s="629" t="s">
        <v>1584</v>
      </c>
    </row>
    <row r="1144" spans="1:14" ht="15" hidden="1">
      <c r="A1144" s="276">
        <v>46121</v>
      </c>
      <c r="B1144" s="53" t="s">
        <v>2852</v>
      </c>
      <c r="C1144" s="627">
        <v>83720</v>
      </c>
      <c r="D1144" s="627" t="s">
        <v>1951</v>
      </c>
      <c r="E1144" s="627">
        <v>130</v>
      </c>
      <c r="F1144" s="627">
        <v>4010</v>
      </c>
      <c r="G1144" s="627" t="s">
        <v>2883</v>
      </c>
      <c r="H1144" s="627" t="s">
        <v>492</v>
      </c>
      <c r="J1144" s="627">
        <v>1</v>
      </c>
      <c r="K1144" s="627">
        <v>10.71</v>
      </c>
      <c r="L1144" s="627">
        <v>10.71</v>
      </c>
      <c r="M1144" s="53" t="s">
        <v>1317</v>
      </c>
      <c r="N1144" s="629" t="s">
        <v>1584</v>
      </c>
    </row>
    <row r="1145" spans="1:14" ht="15" hidden="1">
      <c r="A1145" s="276">
        <v>46121</v>
      </c>
      <c r="B1145" s="53" t="s">
        <v>2852</v>
      </c>
      <c r="C1145" s="625">
        <v>83256</v>
      </c>
      <c r="D1145" s="625" t="s">
        <v>2340</v>
      </c>
      <c r="E1145" s="625">
        <v>100</v>
      </c>
      <c r="F1145" s="625">
        <v>4010</v>
      </c>
      <c r="G1145" s="625" t="s">
        <v>2102</v>
      </c>
      <c r="H1145" s="625" t="s">
        <v>492</v>
      </c>
      <c r="J1145" s="625">
        <v>1</v>
      </c>
      <c r="K1145" s="625">
        <v>4.93</v>
      </c>
      <c r="L1145" s="625">
        <v>4.93</v>
      </c>
      <c r="M1145" s="53" t="s">
        <v>1317</v>
      </c>
      <c r="N1145" s="629" t="s">
        <v>1584</v>
      </c>
    </row>
    <row r="1146" spans="1:14" ht="15" hidden="1">
      <c r="A1146" s="276">
        <v>46121</v>
      </c>
      <c r="B1146" s="53" t="s">
        <v>2852</v>
      </c>
      <c r="C1146" s="627">
        <v>47684</v>
      </c>
      <c r="D1146" s="627" t="s">
        <v>1772</v>
      </c>
      <c r="E1146" s="627">
        <v>85</v>
      </c>
      <c r="F1146" s="627">
        <v>4010</v>
      </c>
      <c r="G1146" s="627" t="s">
        <v>2103</v>
      </c>
      <c r="H1146" s="627" t="s">
        <v>492</v>
      </c>
      <c r="J1146" s="627">
        <v>1</v>
      </c>
      <c r="K1146" s="627">
        <v>9.11</v>
      </c>
      <c r="L1146" s="627">
        <v>9.11</v>
      </c>
      <c r="M1146" s="53" t="s">
        <v>1317</v>
      </c>
      <c r="N1146" s="629" t="s">
        <v>1584</v>
      </c>
    </row>
    <row r="1147" spans="1:14" ht="15" hidden="1">
      <c r="A1147" s="276">
        <v>46121</v>
      </c>
      <c r="B1147" s="53" t="s">
        <v>2852</v>
      </c>
      <c r="C1147" s="625">
        <v>33175</v>
      </c>
      <c r="D1147" s="625" t="s">
        <v>2330</v>
      </c>
      <c r="E1147" s="625">
        <v>140</v>
      </c>
      <c r="F1147" s="625">
        <v>4010</v>
      </c>
      <c r="G1147" s="625" t="s">
        <v>2884</v>
      </c>
      <c r="H1147" s="625" t="s">
        <v>492</v>
      </c>
      <c r="J1147" s="625">
        <v>1</v>
      </c>
      <c r="K1147" s="625">
        <v>8.85</v>
      </c>
      <c r="L1147" s="625">
        <v>8.85</v>
      </c>
      <c r="M1147" s="53" t="s">
        <v>1317</v>
      </c>
      <c r="N1147" s="629" t="s">
        <v>1584</v>
      </c>
    </row>
    <row r="1148" spans="1:14" ht="15" hidden="1">
      <c r="A1148" s="276">
        <v>46121</v>
      </c>
      <c r="B1148" s="53" t="s">
        <v>2852</v>
      </c>
      <c r="C1148" s="627">
        <v>84120</v>
      </c>
      <c r="D1148" s="627" t="s">
        <v>2577</v>
      </c>
      <c r="E1148" s="627">
        <v>150</v>
      </c>
      <c r="F1148" s="627">
        <v>4010</v>
      </c>
      <c r="G1148" s="627" t="s">
        <v>2885</v>
      </c>
      <c r="H1148" s="627" t="s">
        <v>492</v>
      </c>
      <c r="J1148" s="627">
        <v>1</v>
      </c>
      <c r="K1148" s="627">
        <v>14.16</v>
      </c>
      <c r="L1148" s="627">
        <v>14.16</v>
      </c>
      <c r="M1148" s="53" t="s">
        <v>1317</v>
      </c>
      <c r="N1148" s="629" t="s">
        <v>1584</v>
      </c>
    </row>
    <row r="1149" spans="1:14" ht="15" hidden="1">
      <c r="A1149" s="276">
        <v>46121</v>
      </c>
      <c r="B1149" s="53" t="s">
        <v>2852</v>
      </c>
      <c r="C1149" s="625">
        <v>84141</v>
      </c>
      <c r="D1149" s="625" t="s">
        <v>2840</v>
      </c>
      <c r="E1149" s="625">
        <v>130</v>
      </c>
      <c r="F1149" s="625">
        <v>4010</v>
      </c>
      <c r="G1149" s="625" t="s">
        <v>2886</v>
      </c>
      <c r="H1149" s="625" t="s">
        <v>492</v>
      </c>
      <c r="J1149" s="625">
        <v>1</v>
      </c>
      <c r="K1149" s="625">
        <v>21.96</v>
      </c>
      <c r="L1149" s="625">
        <v>21.96</v>
      </c>
      <c r="M1149" s="53" t="s">
        <v>1317</v>
      </c>
      <c r="N1149" s="629" t="s">
        <v>1584</v>
      </c>
    </row>
    <row r="1150" spans="1:14" ht="15" hidden="1">
      <c r="A1150" s="276">
        <v>46121</v>
      </c>
      <c r="B1150" s="53" t="s">
        <v>2852</v>
      </c>
      <c r="C1150" s="627">
        <v>83812</v>
      </c>
      <c r="D1150" s="627" t="s">
        <v>1537</v>
      </c>
      <c r="E1150" s="627">
        <v>90</v>
      </c>
      <c r="F1150" s="627">
        <v>4010</v>
      </c>
      <c r="G1150" s="627" t="s">
        <v>2887</v>
      </c>
      <c r="H1150" s="627" t="s">
        <v>492</v>
      </c>
      <c r="J1150" s="627">
        <v>1</v>
      </c>
      <c r="K1150" s="627">
        <v>20.36</v>
      </c>
      <c r="L1150" s="627">
        <v>20.36</v>
      </c>
      <c r="M1150" s="53" t="s">
        <v>1317</v>
      </c>
      <c r="N1150" s="629" t="s">
        <v>1584</v>
      </c>
    </row>
    <row r="1151" spans="1:14" ht="15" hidden="1">
      <c r="A1151" s="276">
        <v>46121</v>
      </c>
      <c r="B1151" s="53" t="s">
        <v>2852</v>
      </c>
      <c r="C1151" s="625">
        <v>80937</v>
      </c>
      <c r="D1151" s="625" t="s">
        <v>1663</v>
      </c>
      <c r="E1151" s="625" t="s">
        <v>1526</v>
      </c>
      <c r="F1151" s="625">
        <v>4010</v>
      </c>
      <c r="G1151" s="625" t="s">
        <v>2888</v>
      </c>
      <c r="H1151" s="625" t="s">
        <v>492</v>
      </c>
      <c r="J1151" s="625">
        <v>1</v>
      </c>
      <c r="K1151" s="625">
        <v>14.82</v>
      </c>
      <c r="L1151" s="625">
        <v>14.82</v>
      </c>
      <c r="M1151" s="53" t="s">
        <v>1317</v>
      </c>
      <c r="N1151" s="629" t="s">
        <v>1584</v>
      </c>
    </row>
    <row r="1152" spans="1:14" ht="15" hidden="1">
      <c r="A1152" s="276">
        <v>46121</v>
      </c>
      <c r="B1152" s="53" t="s">
        <v>2852</v>
      </c>
      <c r="C1152" s="627">
        <v>82204</v>
      </c>
      <c r="D1152" s="627" t="s">
        <v>2889</v>
      </c>
      <c r="E1152" s="627">
        <v>85</v>
      </c>
      <c r="F1152" s="627">
        <v>4010</v>
      </c>
      <c r="G1152" s="627" t="s">
        <v>2105</v>
      </c>
      <c r="H1152" s="627" t="s">
        <v>492</v>
      </c>
      <c r="J1152" s="627">
        <v>1</v>
      </c>
      <c r="K1152" s="627">
        <v>10.7</v>
      </c>
      <c r="L1152" s="627">
        <v>10.7</v>
      </c>
      <c r="M1152" s="53" t="s">
        <v>1317</v>
      </c>
      <c r="N1152" s="629" t="s">
        <v>1584</v>
      </c>
    </row>
    <row r="1153" spans="1:14" ht="15" hidden="1">
      <c r="A1153" s="276">
        <v>46121</v>
      </c>
      <c r="B1153" s="53" t="s">
        <v>2852</v>
      </c>
      <c r="C1153" s="625">
        <v>81423</v>
      </c>
      <c r="D1153" s="625" t="s">
        <v>2890</v>
      </c>
      <c r="E1153" s="625" t="s">
        <v>1705</v>
      </c>
      <c r="F1153" s="625">
        <v>4010</v>
      </c>
      <c r="G1153" s="625" t="s">
        <v>2891</v>
      </c>
      <c r="H1153" s="625" t="s">
        <v>492</v>
      </c>
      <c r="J1153" s="625">
        <v>1</v>
      </c>
      <c r="K1153" s="625">
        <v>6.66</v>
      </c>
      <c r="L1153" s="625">
        <v>6.66</v>
      </c>
      <c r="M1153" s="53" t="s">
        <v>1317</v>
      </c>
      <c r="N1153" s="629" t="s">
        <v>1584</v>
      </c>
    </row>
    <row r="1154" spans="1:14" ht="15" hidden="1">
      <c r="A1154" s="276">
        <v>46121</v>
      </c>
      <c r="B1154" s="53" t="s">
        <v>2852</v>
      </c>
      <c r="C1154" s="627">
        <v>81467</v>
      </c>
      <c r="D1154" s="627" t="s">
        <v>1578</v>
      </c>
      <c r="E1154" s="627">
        <v>120</v>
      </c>
      <c r="F1154" s="627">
        <v>4010</v>
      </c>
      <c r="G1154" s="627" t="s">
        <v>2892</v>
      </c>
      <c r="H1154" s="627" t="s">
        <v>492</v>
      </c>
      <c r="J1154" s="627">
        <v>1</v>
      </c>
      <c r="K1154" s="627">
        <v>14.19</v>
      </c>
      <c r="L1154" s="627">
        <v>14.19</v>
      </c>
      <c r="M1154" s="53" t="s">
        <v>1317</v>
      </c>
      <c r="N1154" s="629" t="s">
        <v>1584</v>
      </c>
    </row>
    <row r="1155" spans="1:14" ht="15" hidden="1">
      <c r="A1155" s="276">
        <v>46121</v>
      </c>
      <c r="B1155" s="53" t="s">
        <v>2852</v>
      </c>
      <c r="C1155" s="625">
        <v>83681</v>
      </c>
      <c r="D1155" s="625" t="s">
        <v>2893</v>
      </c>
      <c r="E1155" s="625">
        <v>85</v>
      </c>
      <c r="F1155" s="625">
        <v>4010</v>
      </c>
      <c r="G1155" s="625" t="s">
        <v>2894</v>
      </c>
      <c r="H1155" s="625" t="s">
        <v>492</v>
      </c>
      <c r="J1155" s="625">
        <v>1</v>
      </c>
      <c r="K1155" s="625">
        <v>11.73</v>
      </c>
      <c r="L1155" s="625">
        <v>11.73</v>
      </c>
      <c r="M1155" s="53" t="s">
        <v>1317</v>
      </c>
      <c r="N1155" s="629" t="s">
        <v>1584</v>
      </c>
    </row>
    <row r="1156" spans="1:14" ht="15" hidden="1">
      <c r="A1156" s="276">
        <v>46121</v>
      </c>
      <c r="B1156" s="53" t="s">
        <v>2852</v>
      </c>
      <c r="C1156" s="627">
        <v>83109</v>
      </c>
      <c r="D1156" s="627" t="s">
        <v>2231</v>
      </c>
      <c r="E1156" s="627">
        <v>85</v>
      </c>
      <c r="F1156" s="627">
        <v>4010</v>
      </c>
      <c r="G1156" s="627" t="s">
        <v>2106</v>
      </c>
      <c r="H1156" s="627" t="s">
        <v>492</v>
      </c>
      <c r="J1156" s="627">
        <v>1</v>
      </c>
      <c r="K1156" s="627">
        <v>6.43</v>
      </c>
      <c r="L1156" s="627">
        <v>6.43</v>
      </c>
      <c r="M1156" s="53" t="s">
        <v>1317</v>
      </c>
      <c r="N1156" s="629" t="s">
        <v>1584</v>
      </c>
    </row>
    <row r="1157" spans="1:14" ht="15" hidden="1">
      <c r="A1157" s="276">
        <v>46121</v>
      </c>
      <c r="B1157" s="53" t="s">
        <v>2852</v>
      </c>
      <c r="C1157" s="625">
        <v>81339</v>
      </c>
      <c r="D1157" s="625" t="s">
        <v>2588</v>
      </c>
      <c r="E1157" s="625">
        <v>130</v>
      </c>
      <c r="F1157" s="625">
        <v>4010</v>
      </c>
      <c r="G1157" s="625" t="s">
        <v>2109</v>
      </c>
      <c r="H1157" s="625" t="s">
        <v>492</v>
      </c>
      <c r="J1157" s="625">
        <v>1</v>
      </c>
      <c r="K1157" s="625">
        <v>5.74</v>
      </c>
      <c r="L1157" s="625">
        <v>5.74</v>
      </c>
      <c r="M1157" s="53" t="s">
        <v>1317</v>
      </c>
      <c r="N1157" s="629" t="s">
        <v>1584</v>
      </c>
    </row>
    <row r="1158" spans="1:14" ht="15" hidden="1">
      <c r="A1158" s="276">
        <v>46121</v>
      </c>
      <c r="B1158" s="53" t="s">
        <v>2852</v>
      </c>
      <c r="C1158" s="627">
        <v>83570</v>
      </c>
      <c r="D1158" s="627" t="s">
        <v>2168</v>
      </c>
      <c r="E1158" s="627">
        <v>80</v>
      </c>
      <c r="F1158" s="627">
        <v>4010</v>
      </c>
      <c r="G1158" s="627" t="s">
        <v>2895</v>
      </c>
      <c r="H1158" s="627" t="s">
        <v>492</v>
      </c>
      <c r="J1158" s="627">
        <v>1</v>
      </c>
      <c r="K1158" s="627">
        <v>9.85</v>
      </c>
      <c r="L1158" s="627">
        <v>9.85</v>
      </c>
      <c r="M1158" s="53" t="s">
        <v>1317</v>
      </c>
      <c r="N1158" s="629" t="s">
        <v>1584</v>
      </c>
    </row>
    <row r="1159" spans="1:14" ht="15" hidden="1">
      <c r="A1159" s="276">
        <v>46121</v>
      </c>
      <c r="B1159" s="53" t="s">
        <v>2852</v>
      </c>
      <c r="C1159" s="625">
        <v>82054</v>
      </c>
      <c r="D1159" s="625" t="s">
        <v>1440</v>
      </c>
      <c r="E1159" s="625">
        <v>130</v>
      </c>
      <c r="F1159" s="625">
        <v>4010</v>
      </c>
      <c r="G1159" s="625" t="s">
        <v>2896</v>
      </c>
      <c r="H1159" s="625" t="s">
        <v>492</v>
      </c>
      <c r="J1159" s="625">
        <v>1</v>
      </c>
      <c r="K1159" s="625">
        <v>9.52</v>
      </c>
      <c r="L1159" s="625">
        <v>9.52</v>
      </c>
      <c r="M1159" s="53" t="s">
        <v>1317</v>
      </c>
      <c r="N1159" s="629" t="s">
        <v>1584</v>
      </c>
    </row>
    <row r="1160" spans="1:14" ht="15" hidden="1">
      <c r="A1160" s="276">
        <v>46121</v>
      </c>
      <c r="B1160" s="53" t="s">
        <v>2852</v>
      </c>
      <c r="C1160" s="627">
        <v>80493</v>
      </c>
      <c r="D1160" s="627" t="s">
        <v>2842</v>
      </c>
      <c r="E1160" s="627">
        <v>140</v>
      </c>
      <c r="F1160" s="627">
        <v>4010</v>
      </c>
      <c r="G1160" s="627" t="s">
        <v>2897</v>
      </c>
      <c r="H1160" s="627" t="s">
        <v>492</v>
      </c>
      <c r="J1160" s="627">
        <v>1</v>
      </c>
      <c r="K1160" s="627">
        <v>9.59</v>
      </c>
      <c r="L1160" s="627">
        <v>9.59</v>
      </c>
      <c r="M1160" s="53" t="s">
        <v>1317</v>
      </c>
      <c r="N1160" s="629" t="s">
        <v>1584</v>
      </c>
    </row>
    <row r="1161" spans="1:14" ht="15" hidden="1">
      <c r="A1161" s="276">
        <v>46121</v>
      </c>
      <c r="B1161" s="53" t="s">
        <v>2852</v>
      </c>
      <c r="C1161" s="625">
        <v>44441</v>
      </c>
      <c r="D1161" s="625">
        <v>15</v>
      </c>
      <c r="E1161" s="625" t="s">
        <v>2898</v>
      </c>
      <c r="F1161" s="625">
        <v>4010</v>
      </c>
      <c r="G1161" s="625" t="s">
        <v>2899</v>
      </c>
      <c r="H1161" s="625" t="s">
        <v>492</v>
      </c>
      <c r="J1161" s="625">
        <v>1</v>
      </c>
      <c r="K1161" s="625">
        <v>6.86</v>
      </c>
      <c r="L1161" s="625">
        <v>6.86</v>
      </c>
      <c r="M1161" s="53" t="s">
        <v>1317</v>
      </c>
      <c r="N1161" s="629" t="s">
        <v>1584</v>
      </c>
    </row>
    <row r="1162" spans="1:14" ht="15" hidden="1">
      <c r="A1162" s="276">
        <v>46121</v>
      </c>
      <c r="B1162" s="53" t="s">
        <v>2852</v>
      </c>
      <c r="C1162" s="627">
        <v>47684</v>
      </c>
      <c r="D1162" s="627" t="s">
        <v>1905</v>
      </c>
      <c r="E1162" s="627">
        <v>90</v>
      </c>
      <c r="F1162" s="627">
        <v>4010</v>
      </c>
      <c r="G1162" s="627" t="s">
        <v>2900</v>
      </c>
      <c r="H1162" s="627" t="s">
        <v>492</v>
      </c>
      <c r="J1162" s="627">
        <v>1</v>
      </c>
      <c r="K1162" s="627">
        <v>9.1300000000000008</v>
      </c>
      <c r="L1162" s="627">
        <v>9.1300000000000008</v>
      </c>
      <c r="M1162" s="53" t="s">
        <v>1317</v>
      </c>
      <c r="N1162" s="629" t="s">
        <v>1584</v>
      </c>
    </row>
    <row r="1163" spans="1:14" ht="15" hidden="1">
      <c r="A1163" s="276">
        <v>46121</v>
      </c>
      <c r="B1163" s="53" t="s">
        <v>2852</v>
      </c>
      <c r="C1163" s="625">
        <v>83992</v>
      </c>
      <c r="D1163" s="625" t="s">
        <v>2901</v>
      </c>
      <c r="E1163" s="625">
        <v>50</v>
      </c>
      <c r="F1163" s="625">
        <v>4010</v>
      </c>
      <c r="G1163" s="625" t="s">
        <v>2902</v>
      </c>
      <c r="H1163" s="625" t="s">
        <v>492</v>
      </c>
      <c r="J1163" s="625">
        <v>1</v>
      </c>
      <c r="K1163" s="625">
        <v>10.11</v>
      </c>
      <c r="L1163" s="625">
        <v>10.11</v>
      </c>
      <c r="M1163" s="53" t="s">
        <v>1317</v>
      </c>
      <c r="N1163" s="629" t="s">
        <v>1584</v>
      </c>
    </row>
    <row r="1164" spans="1:14" ht="15" hidden="1">
      <c r="A1164" s="276">
        <v>46121</v>
      </c>
      <c r="B1164" s="53" t="s">
        <v>2852</v>
      </c>
      <c r="C1164" s="627">
        <v>83802</v>
      </c>
      <c r="D1164" s="627" t="s">
        <v>1751</v>
      </c>
      <c r="E1164" s="627">
        <v>75</v>
      </c>
      <c r="F1164" s="627">
        <v>4010</v>
      </c>
      <c r="G1164" s="627" t="s">
        <v>1546</v>
      </c>
      <c r="H1164" s="627" t="s">
        <v>492</v>
      </c>
      <c r="J1164" s="627">
        <v>1</v>
      </c>
      <c r="K1164" s="627">
        <v>26.39</v>
      </c>
      <c r="L1164" s="627">
        <v>26.39</v>
      </c>
      <c r="M1164" s="53" t="s">
        <v>1317</v>
      </c>
      <c r="N1164" s="629" t="s">
        <v>1584</v>
      </c>
    </row>
    <row r="1165" spans="1:14" ht="15" hidden="1">
      <c r="A1165" s="276">
        <v>46121</v>
      </c>
      <c r="B1165" s="53" t="s">
        <v>2852</v>
      </c>
      <c r="C1165" s="625">
        <v>83340</v>
      </c>
      <c r="D1165" s="625" t="s">
        <v>1367</v>
      </c>
      <c r="E1165" s="625">
        <v>90</v>
      </c>
      <c r="F1165" s="625">
        <v>4010</v>
      </c>
      <c r="G1165" s="625" t="s">
        <v>1547</v>
      </c>
      <c r="H1165" s="625" t="s">
        <v>492</v>
      </c>
      <c r="J1165" s="625">
        <v>1</v>
      </c>
      <c r="K1165" s="625">
        <v>4.3899999999999997</v>
      </c>
      <c r="L1165" s="625">
        <v>4.3899999999999997</v>
      </c>
      <c r="M1165" s="53" t="s">
        <v>1317</v>
      </c>
      <c r="N1165" s="629" t="s">
        <v>1584</v>
      </c>
    </row>
    <row r="1166" spans="1:14" ht="15" hidden="1">
      <c r="A1166" s="276">
        <v>46121</v>
      </c>
      <c r="B1166" s="53" t="s">
        <v>2852</v>
      </c>
      <c r="C1166" s="627">
        <v>84355</v>
      </c>
      <c r="D1166" s="627" t="s">
        <v>2674</v>
      </c>
      <c r="E1166" s="627">
        <v>70</v>
      </c>
      <c r="F1166" s="627">
        <v>4010</v>
      </c>
      <c r="G1166" s="627" t="s">
        <v>2903</v>
      </c>
      <c r="H1166" s="627" t="s">
        <v>492</v>
      </c>
      <c r="J1166" s="627">
        <v>1</v>
      </c>
      <c r="K1166" s="627">
        <v>9.31</v>
      </c>
      <c r="L1166" s="627">
        <v>9.31</v>
      </c>
      <c r="M1166" s="53" t="s">
        <v>1317</v>
      </c>
      <c r="N1166" s="629" t="s">
        <v>1584</v>
      </c>
    </row>
    <row r="1167" spans="1:14" ht="15" hidden="1">
      <c r="A1167" s="276">
        <v>46121</v>
      </c>
      <c r="B1167" s="53" t="s">
        <v>2852</v>
      </c>
      <c r="C1167" s="625">
        <v>82622</v>
      </c>
      <c r="D1167" s="625" t="s">
        <v>1500</v>
      </c>
      <c r="E1167" s="625">
        <v>140</v>
      </c>
      <c r="F1167" s="625">
        <v>4010</v>
      </c>
      <c r="G1167" s="625" t="s">
        <v>2904</v>
      </c>
      <c r="H1167" s="625" t="s">
        <v>492</v>
      </c>
      <c r="J1167" s="625">
        <v>2</v>
      </c>
      <c r="K1167" s="625">
        <v>20.74</v>
      </c>
      <c r="L1167" s="625">
        <v>41.48</v>
      </c>
      <c r="M1167" s="53" t="s">
        <v>1317</v>
      </c>
      <c r="N1167" s="629" t="s">
        <v>1584</v>
      </c>
    </row>
    <row r="1168" spans="1:14" ht="15" hidden="1">
      <c r="A1168" s="276">
        <v>46121</v>
      </c>
      <c r="B1168" s="53" t="s">
        <v>2852</v>
      </c>
      <c r="C1168" s="627">
        <v>84171</v>
      </c>
      <c r="D1168" s="627" t="s">
        <v>2905</v>
      </c>
      <c r="E1168" s="627">
        <v>75</v>
      </c>
      <c r="F1168" s="627">
        <v>4010</v>
      </c>
      <c r="G1168" s="627" t="s">
        <v>1548</v>
      </c>
      <c r="H1168" s="627" t="s">
        <v>492</v>
      </c>
      <c r="J1168" s="627">
        <v>1</v>
      </c>
      <c r="K1168" s="627">
        <v>10.15</v>
      </c>
      <c r="L1168" s="627">
        <v>10.15</v>
      </c>
      <c r="M1168" s="53" t="s">
        <v>1317</v>
      </c>
      <c r="N1168" s="629" t="s">
        <v>1584</v>
      </c>
    </row>
    <row r="1169" spans="1:14" ht="15" hidden="1">
      <c r="A1169" s="276">
        <v>46121</v>
      </c>
      <c r="B1169" s="53" t="s">
        <v>2852</v>
      </c>
      <c r="C1169" s="625">
        <v>58665</v>
      </c>
      <c r="D1169" s="625" t="s">
        <v>1958</v>
      </c>
      <c r="E1169" s="625" t="s">
        <v>246</v>
      </c>
      <c r="F1169" s="625">
        <v>4010</v>
      </c>
      <c r="G1169" s="625" t="s">
        <v>2906</v>
      </c>
      <c r="H1169" s="625" t="s">
        <v>492</v>
      </c>
      <c r="J1169" s="625">
        <v>1</v>
      </c>
      <c r="K1169" s="625">
        <v>12.37</v>
      </c>
      <c r="L1169" s="625">
        <v>12.37</v>
      </c>
      <c r="M1169" s="53" t="s">
        <v>1317</v>
      </c>
      <c r="N1169" s="629" t="s">
        <v>1584</v>
      </c>
    </row>
    <row r="1170" spans="1:14" ht="15" hidden="1">
      <c r="A1170" s="276">
        <v>46121</v>
      </c>
      <c r="B1170" s="53" t="s">
        <v>2852</v>
      </c>
      <c r="C1170" s="627">
        <v>82717</v>
      </c>
      <c r="D1170" s="627" t="s">
        <v>2376</v>
      </c>
      <c r="E1170" s="627">
        <v>60</v>
      </c>
      <c r="F1170" s="627">
        <v>4010</v>
      </c>
      <c r="G1170" s="627" t="s">
        <v>2907</v>
      </c>
      <c r="H1170" s="627" t="s">
        <v>492</v>
      </c>
      <c r="J1170" s="627">
        <v>1</v>
      </c>
      <c r="K1170" s="627">
        <v>8.81</v>
      </c>
      <c r="L1170" s="627">
        <v>8.81</v>
      </c>
      <c r="M1170" s="53" t="s">
        <v>1317</v>
      </c>
      <c r="N1170" s="629" t="s">
        <v>1584</v>
      </c>
    </row>
    <row r="1171" spans="1:14" ht="15" hidden="1">
      <c r="A1171" s="276">
        <v>46121</v>
      </c>
      <c r="B1171" s="53" t="s">
        <v>2852</v>
      </c>
      <c r="C1171" s="625">
        <v>84210</v>
      </c>
      <c r="D1171" s="625" t="s">
        <v>1365</v>
      </c>
      <c r="E1171" s="625">
        <v>130</v>
      </c>
      <c r="F1171" s="625">
        <v>4010</v>
      </c>
      <c r="G1171" s="625" t="s">
        <v>2908</v>
      </c>
      <c r="H1171" s="625" t="s">
        <v>492</v>
      </c>
      <c r="J1171" s="625">
        <v>1</v>
      </c>
      <c r="K1171" s="625">
        <v>39.39</v>
      </c>
      <c r="L1171" s="625">
        <v>39.39</v>
      </c>
      <c r="M1171" s="53" t="s">
        <v>1317</v>
      </c>
      <c r="N1171" s="629" t="s">
        <v>1584</v>
      </c>
    </row>
    <row r="1172" spans="1:14" ht="15" hidden="1">
      <c r="A1172" s="276">
        <v>46121</v>
      </c>
      <c r="B1172" s="53" t="s">
        <v>2852</v>
      </c>
      <c r="C1172" s="627">
        <v>82769</v>
      </c>
      <c r="D1172" s="627" t="s">
        <v>1461</v>
      </c>
      <c r="E1172" s="627">
        <v>90</v>
      </c>
      <c r="F1172" s="627">
        <v>4010</v>
      </c>
      <c r="G1172" s="627" t="s">
        <v>2909</v>
      </c>
      <c r="H1172" s="627" t="s">
        <v>492</v>
      </c>
      <c r="J1172" s="627">
        <v>1</v>
      </c>
      <c r="K1172" s="627">
        <v>9.99</v>
      </c>
      <c r="L1172" s="627">
        <v>9.99</v>
      </c>
      <c r="M1172" s="53" t="s">
        <v>1317</v>
      </c>
      <c r="N1172" s="629" t="s">
        <v>1584</v>
      </c>
    </row>
    <row r="1173" spans="1:14" ht="15" hidden="1">
      <c r="A1173" s="276">
        <v>46121</v>
      </c>
      <c r="B1173" s="53" t="s">
        <v>2852</v>
      </c>
      <c r="C1173" s="625">
        <v>84156</v>
      </c>
      <c r="D1173" s="625" t="s">
        <v>2149</v>
      </c>
      <c r="E1173" s="625">
        <v>75</v>
      </c>
      <c r="F1173" s="625">
        <v>4010</v>
      </c>
      <c r="G1173" s="625" t="s">
        <v>1549</v>
      </c>
      <c r="H1173" s="625" t="s">
        <v>492</v>
      </c>
      <c r="J1173" s="625">
        <v>1</v>
      </c>
      <c r="K1173" s="625">
        <v>12.2</v>
      </c>
      <c r="L1173" s="625">
        <v>12.2</v>
      </c>
      <c r="M1173" s="53" t="s">
        <v>1317</v>
      </c>
      <c r="N1173" s="629" t="s">
        <v>1584</v>
      </c>
    </row>
    <row r="1174" spans="1:14" ht="15" hidden="1">
      <c r="A1174" s="276">
        <v>46121</v>
      </c>
      <c r="B1174" s="53" t="s">
        <v>2852</v>
      </c>
      <c r="C1174" s="627">
        <v>82792</v>
      </c>
      <c r="D1174" s="627" t="s">
        <v>1941</v>
      </c>
      <c r="E1174" s="627">
        <v>50</v>
      </c>
      <c r="F1174" s="627">
        <v>4010</v>
      </c>
      <c r="G1174" s="627" t="s">
        <v>1550</v>
      </c>
      <c r="H1174" s="627" t="s">
        <v>492</v>
      </c>
      <c r="J1174" s="627">
        <v>1</v>
      </c>
      <c r="K1174" s="627">
        <v>9.4499999999999993</v>
      </c>
      <c r="L1174" s="627">
        <v>9.4499999999999993</v>
      </c>
      <c r="M1174" s="53" t="s">
        <v>1317</v>
      </c>
      <c r="N1174" s="629" t="s">
        <v>1584</v>
      </c>
    </row>
    <row r="1175" spans="1:14" ht="15" hidden="1">
      <c r="A1175" s="276">
        <v>46121</v>
      </c>
      <c r="B1175" s="53" t="s">
        <v>2852</v>
      </c>
      <c r="C1175" s="625">
        <v>84326</v>
      </c>
      <c r="D1175" s="625" t="s">
        <v>1433</v>
      </c>
      <c r="E1175" s="625">
        <v>150</v>
      </c>
      <c r="F1175" s="625">
        <v>4010</v>
      </c>
      <c r="G1175" s="625" t="s">
        <v>2910</v>
      </c>
      <c r="H1175" s="625" t="s">
        <v>492</v>
      </c>
      <c r="J1175" s="625">
        <v>1</v>
      </c>
      <c r="K1175" s="625">
        <v>11.87</v>
      </c>
      <c r="L1175" s="625">
        <v>11.87</v>
      </c>
      <c r="M1175" s="53" t="s">
        <v>1317</v>
      </c>
      <c r="N1175" s="629" t="s">
        <v>1584</v>
      </c>
    </row>
    <row r="1176" spans="1:14" ht="15" hidden="1">
      <c r="A1176" s="276">
        <v>46121</v>
      </c>
      <c r="B1176" s="53" t="s">
        <v>2852</v>
      </c>
      <c r="C1176" s="627">
        <v>83510</v>
      </c>
      <c r="D1176" s="627" t="s">
        <v>2911</v>
      </c>
      <c r="E1176" s="627">
        <v>150</v>
      </c>
      <c r="F1176" s="627">
        <v>4010</v>
      </c>
      <c r="G1176" s="627" t="s">
        <v>1552</v>
      </c>
      <c r="H1176" s="627" t="s">
        <v>492</v>
      </c>
      <c r="J1176" s="627">
        <v>1</v>
      </c>
      <c r="K1176" s="627">
        <v>13.1</v>
      </c>
      <c r="L1176" s="627">
        <v>13.1</v>
      </c>
      <c r="M1176" s="53" t="s">
        <v>1317</v>
      </c>
      <c r="N1176" s="629" t="s">
        <v>1584</v>
      </c>
    </row>
    <row r="1177" spans="1:14" ht="15" hidden="1">
      <c r="A1177" s="276">
        <v>46121</v>
      </c>
      <c r="B1177" s="53" t="s">
        <v>2912</v>
      </c>
      <c r="C1177" s="625">
        <v>84551</v>
      </c>
      <c r="D1177" s="625" t="s">
        <v>2913</v>
      </c>
      <c r="E1177" s="625">
        <v>80</v>
      </c>
      <c r="F1177" s="625">
        <v>4010</v>
      </c>
      <c r="G1177" s="625" t="s">
        <v>2914</v>
      </c>
      <c r="H1177" s="625" t="s">
        <v>492</v>
      </c>
      <c r="J1177" s="625">
        <v>-1</v>
      </c>
      <c r="K1177" s="625">
        <v>3.95</v>
      </c>
      <c r="L1177" s="625">
        <v>-3.95</v>
      </c>
      <c r="M1177" s="53" t="s">
        <v>1378</v>
      </c>
    </row>
    <row r="1178" spans="1:14" ht="15" hidden="1">
      <c r="A1178" s="276">
        <v>46121</v>
      </c>
      <c r="B1178" s="53" t="s">
        <v>2912</v>
      </c>
      <c r="C1178" s="627">
        <v>50754</v>
      </c>
      <c r="D1178" s="627" t="s">
        <v>1684</v>
      </c>
      <c r="E1178" s="627" t="s">
        <v>399</v>
      </c>
      <c r="F1178" s="627">
        <v>4010</v>
      </c>
      <c r="G1178" s="627" t="s">
        <v>2915</v>
      </c>
      <c r="H1178" s="627" t="s">
        <v>492</v>
      </c>
      <c r="J1178" s="627">
        <v>-1</v>
      </c>
      <c r="K1178" s="627">
        <v>4.55</v>
      </c>
      <c r="L1178" s="627">
        <v>-4.55</v>
      </c>
      <c r="M1178" s="53" t="s">
        <v>1378</v>
      </c>
    </row>
    <row r="1179" spans="1:14" ht="15" hidden="1">
      <c r="A1179" s="276">
        <v>46121</v>
      </c>
      <c r="B1179" s="53" t="s">
        <v>2912</v>
      </c>
      <c r="C1179" s="625">
        <v>58663</v>
      </c>
      <c r="D1179" s="625" t="s">
        <v>1695</v>
      </c>
      <c r="E1179" s="625" t="s">
        <v>1368</v>
      </c>
      <c r="F1179" s="625">
        <v>4010</v>
      </c>
      <c r="G1179" s="625" t="s">
        <v>2916</v>
      </c>
      <c r="H1179" s="625" t="s">
        <v>492</v>
      </c>
      <c r="J1179" s="625">
        <v>-1</v>
      </c>
      <c r="K1179" s="625">
        <v>11.92</v>
      </c>
      <c r="L1179" s="625">
        <v>-11.92</v>
      </c>
      <c r="M1179" s="53" t="s">
        <v>1378</v>
      </c>
    </row>
    <row r="1180" spans="1:14" ht="15" hidden="1">
      <c r="A1180" s="1277">
        <v>46124</v>
      </c>
      <c r="B1180" s="53" t="s">
        <v>2917</v>
      </c>
      <c r="C1180" s="625">
        <v>82766</v>
      </c>
      <c r="D1180" s="625" t="s">
        <v>2918</v>
      </c>
      <c r="E1180" s="625">
        <v>70</v>
      </c>
      <c r="F1180" s="625">
        <v>4010</v>
      </c>
      <c r="G1180" s="625" t="s">
        <v>2919</v>
      </c>
      <c r="H1180" s="625" t="s">
        <v>492</v>
      </c>
      <c r="J1180" s="625">
        <v>-1</v>
      </c>
      <c r="K1180" s="625">
        <v>19.63</v>
      </c>
      <c r="L1180" s="634">
        <v>-19.63</v>
      </c>
      <c r="M1180" s="53" t="s">
        <v>1700</v>
      </c>
    </row>
    <row r="1181" spans="1:14" ht="15" hidden="1">
      <c r="A1181" s="1277">
        <v>46124</v>
      </c>
      <c r="B1181" s="53" t="s">
        <v>2917</v>
      </c>
      <c r="C1181" s="627">
        <v>84170</v>
      </c>
      <c r="D1181" s="627" t="s">
        <v>2920</v>
      </c>
      <c r="E1181" s="627">
        <v>100</v>
      </c>
      <c r="F1181" s="627">
        <v>4010</v>
      </c>
      <c r="G1181" s="627" t="s">
        <v>2921</v>
      </c>
      <c r="H1181" s="627" t="s">
        <v>492</v>
      </c>
      <c r="J1181" s="627">
        <v>-1</v>
      </c>
      <c r="K1181" s="627">
        <v>11.08</v>
      </c>
      <c r="L1181" s="637">
        <v>-11.08</v>
      </c>
      <c r="M1181" s="53" t="s">
        <v>1700</v>
      </c>
    </row>
    <row r="1182" spans="1:14" ht="15" hidden="1">
      <c r="A1182" s="1277">
        <v>46124</v>
      </c>
      <c r="B1182" s="53" t="s">
        <v>2922</v>
      </c>
      <c r="C1182" s="625">
        <v>83576</v>
      </c>
      <c r="D1182" s="625" t="s">
        <v>1473</v>
      </c>
      <c r="E1182" s="625" t="s">
        <v>1687</v>
      </c>
      <c r="F1182" s="625">
        <v>4010</v>
      </c>
      <c r="G1182" s="625" t="s">
        <v>2813</v>
      </c>
      <c r="H1182" s="625" t="s">
        <v>492</v>
      </c>
      <c r="J1182" s="625">
        <v>1</v>
      </c>
      <c r="K1182" s="625">
        <v>10.95</v>
      </c>
      <c r="L1182" s="634">
        <v>10.95</v>
      </c>
      <c r="M1182" s="53" t="s">
        <v>1317</v>
      </c>
      <c r="N1182" s="629" t="s">
        <v>1475</v>
      </c>
    </row>
    <row r="1183" spans="1:14" ht="15" hidden="1">
      <c r="A1183" s="1277">
        <v>46124</v>
      </c>
      <c r="B1183" s="53" t="s">
        <v>2922</v>
      </c>
      <c r="C1183" s="627">
        <v>67101</v>
      </c>
      <c r="D1183" s="627" t="s">
        <v>2262</v>
      </c>
      <c r="E1183" s="627" t="s">
        <v>399</v>
      </c>
      <c r="F1183" s="627">
        <v>4010</v>
      </c>
      <c r="G1183" s="627" t="s">
        <v>2923</v>
      </c>
      <c r="H1183" s="627" t="s">
        <v>492</v>
      </c>
      <c r="J1183" s="627">
        <v>1</v>
      </c>
      <c r="K1183" s="627">
        <v>15.71</v>
      </c>
      <c r="L1183" s="637">
        <v>15.71</v>
      </c>
      <c r="M1183" s="53" t="s">
        <v>1317</v>
      </c>
      <c r="N1183" s="629" t="s">
        <v>1475</v>
      </c>
    </row>
    <row r="1184" spans="1:14" ht="15" hidden="1">
      <c r="A1184" s="1277">
        <v>46124</v>
      </c>
      <c r="B1184" s="53" t="s">
        <v>2922</v>
      </c>
      <c r="C1184" s="625">
        <v>84326</v>
      </c>
      <c r="D1184" s="625" t="s">
        <v>1433</v>
      </c>
      <c r="E1184" s="625">
        <v>100</v>
      </c>
      <c r="F1184" s="625">
        <v>4010</v>
      </c>
      <c r="G1184" s="625" t="s">
        <v>2924</v>
      </c>
      <c r="H1184" s="625" t="s">
        <v>492</v>
      </c>
      <c r="J1184" s="625">
        <v>1</v>
      </c>
      <c r="K1184" s="625">
        <v>11.87</v>
      </c>
      <c r="L1184" s="634">
        <v>11.87</v>
      </c>
      <c r="M1184" s="53" t="s">
        <v>1317</v>
      </c>
      <c r="N1184" s="629" t="s">
        <v>1475</v>
      </c>
    </row>
    <row r="1185" spans="1:14" ht="15" hidden="1">
      <c r="A1185" s="1277">
        <v>46124</v>
      </c>
      <c r="B1185" s="53" t="s">
        <v>2922</v>
      </c>
      <c r="C1185" s="627">
        <v>83863</v>
      </c>
      <c r="D1185" s="627" t="s">
        <v>1765</v>
      </c>
      <c r="E1185" s="627">
        <v>130</v>
      </c>
      <c r="F1185" s="627">
        <v>4010</v>
      </c>
      <c r="G1185" s="627" t="s">
        <v>2925</v>
      </c>
      <c r="H1185" s="627" t="s">
        <v>492</v>
      </c>
      <c r="J1185" s="627">
        <v>1</v>
      </c>
      <c r="K1185" s="627">
        <v>34.43</v>
      </c>
      <c r="L1185" s="637">
        <v>34.43</v>
      </c>
      <c r="M1185" s="53" t="s">
        <v>1317</v>
      </c>
      <c r="N1185" s="629" t="s">
        <v>1475</v>
      </c>
    </row>
    <row r="1186" spans="1:14" ht="15" hidden="1">
      <c r="A1186" s="1277">
        <v>46124</v>
      </c>
      <c r="B1186" s="53" t="s">
        <v>2922</v>
      </c>
      <c r="C1186" s="625">
        <v>81551</v>
      </c>
      <c r="D1186" s="625">
        <v>15</v>
      </c>
      <c r="E1186" s="625">
        <v>100</v>
      </c>
      <c r="F1186" s="625">
        <v>4010</v>
      </c>
      <c r="G1186" s="625" t="s">
        <v>2926</v>
      </c>
      <c r="H1186" s="625" t="s">
        <v>492</v>
      </c>
      <c r="J1186" s="625">
        <v>1</v>
      </c>
      <c r="K1186" s="625">
        <v>4.28</v>
      </c>
      <c r="L1186" s="634">
        <v>4.28</v>
      </c>
      <c r="M1186" s="53" t="s">
        <v>1317</v>
      </c>
      <c r="N1186" s="629" t="s">
        <v>1475</v>
      </c>
    </row>
    <row r="1187" spans="1:14" ht="15" hidden="1">
      <c r="A1187" s="1277">
        <v>46124</v>
      </c>
      <c r="B1187" s="53" t="s">
        <v>2922</v>
      </c>
      <c r="C1187" s="627">
        <v>80039</v>
      </c>
      <c r="D1187" s="627" t="s">
        <v>1497</v>
      </c>
      <c r="E1187" s="627" t="s">
        <v>1526</v>
      </c>
      <c r="F1187" s="627">
        <v>4010</v>
      </c>
      <c r="G1187" s="627" t="s">
        <v>2927</v>
      </c>
      <c r="H1187" s="627" t="s">
        <v>492</v>
      </c>
      <c r="J1187" s="627">
        <v>2</v>
      </c>
      <c r="K1187" s="627">
        <v>10.73</v>
      </c>
      <c r="L1187" s="637">
        <v>21.46</v>
      </c>
      <c r="M1187" s="53" t="s">
        <v>1317</v>
      </c>
      <c r="N1187" s="629" t="s">
        <v>1475</v>
      </c>
    </row>
    <row r="1188" spans="1:14" ht="15" hidden="1">
      <c r="A1188" s="1277">
        <v>46124</v>
      </c>
      <c r="B1188" s="53" t="s">
        <v>2922</v>
      </c>
      <c r="C1188" s="625">
        <v>82206</v>
      </c>
      <c r="D1188" s="625" t="s">
        <v>1665</v>
      </c>
      <c r="E1188" s="625" t="s">
        <v>2928</v>
      </c>
      <c r="F1188" s="625">
        <v>4010</v>
      </c>
      <c r="G1188" s="625" t="s">
        <v>2929</v>
      </c>
      <c r="H1188" s="625" t="s">
        <v>492</v>
      </c>
      <c r="J1188" s="625">
        <v>4</v>
      </c>
      <c r="K1188" s="625">
        <v>6.13</v>
      </c>
      <c r="L1188" s="634">
        <v>24.52</v>
      </c>
      <c r="M1188" s="53" t="s">
        <v>1317</v>
      </c>
      <c r="N1188" s="629" t="s">
        <v>1475</v>
      </c>
    </row>
    <row r="1189" spans="1:14" ht="15" hidden="1">
      <c r="A1189" s="1277">
        <v>46124</v>
      </c>
      <c r="B1189" s="53" t="s">
        <v>2922</v>
      </c>
      <c r="C1189" s="627">
        <v>82551</v>
      </c>
      <c r="D1189" s="627" t="s">
        <v>2930</v>
      </c>
      <c r="E1189" s="627">
        <v>120</v>
      </c>
      <c r="F1189" s="627">
        <v>4010</v>
      </c>
      <c r="G1189" s="627" t="s">
        <v>2931</v>
      </c>
      <c r="H1189" s="627" t="s">
        <v>492</v>
      </c>
      <c r="J1189" s="627">
        <v>1</v>
      </c>
      <c r="K1189" s="627">
        <v>11.66</v>
      </c>
      <c r="L1189" s="637">
        <v>11.66</v>
      </c>
      <c r="M1189" s="53" t="s">
        <v>1317</v>
      </c>
      <c r="N1189" s="629" t="s">
        <v>1475</v>
      </c>
    </row>
    <row r="1190" spans="1:14" ht="15" hidden="1">
      <c r="A1190" s="1277">
        <v>46124</v>
      </c>
      <c r="B1190" s="53" t="s">
        <v>2922</v>
      </c>
      <c r="C1190" s="625">
        <v>66358</v>
      </c>
      <c r="D1190" s="625" t="s">
        <v>2152</v>
      </c>
      <c r="E1190" s="625" t="s">
        <v>246</v>
      </c>
      <c r="F1190" s="625">
        <v>4010</v>
      </c>
      <c r="G1190" s="625" t="s">
        <v>2932</v>
      </c>
      <c r="H1190" s="625" t="s">
        <v>492</v>
      </c>
      <c r="J1190" s="625">
        <v>1</v>
      </c>
      <c r="K1190" s="625">
        <v>11.74</v>
      </c>
      <c r="L1190" s="634">
        <v>11.74</v>
      </c>
      <c r="M1190" s="53" t="s">
        <v>1317</v>
      </c>
      <c r="N1190" s="629" t="s">
        <v>1475</v>
      </c>
    </row>
    <row r="1191" spans="1:14" ht="15" hidden="1">
      <c r="A1191" s="1277">
        <v>46124</v>
      </c>
      <c r="B1191" s="53" t="s">
        <v>2922</v>
      </c>
      <c r="C1191" s="627">
        <v>84213</v>
      </c>
      <c r="D1191" s="627" t="s">
        <v>2863</v>
      </c>
      <c r="E1191" s="627">
        <v>150</v>
      </c>
      <c r="F1191" s="627">
        <v>4010</v>
      </c>
      <c r="G1191" s="627" t="s">
        <v>2933</v>
      </c>
      <c r="H1191" s="627" t="s">
        <v>492</v>
      </c>
      <c r="J1191" s="627">
        <v>1</v>
      </c>
      <c r="K1191" s="627">
        <v>28.51</v>
      </c>
      <c r="L1191" s="637">
        <v>28.51</v>
      </c>
      <c r="M1191" s="53" t="s">
        <v>1317</v>
      </c>
      <c r="N1191" s="629" t="s">
        <v>1475</v>
      </c>
    </row>
    <row r="1192" spans="1:14" ht="15" hidden="1">
      <c r="A1192" s="1277">
        <v>46124</v>
      </c>
      <c r="B1192" s="53" t="s">
        <v>2922</v>
      </c>
      <c r="C1192" s="625">
        <v>81338</v>
      </c>
      <c r="D1192" s="625" t="s">
        <v>2934</v>
      </c>
      <c r="E1192" s="625">
        <v>85</v>
      </c>
      <c r="F1192" s="625">
        <v>4010</v>
      </c>
      <c r="G1192" s="625" t="s">
        <v>2935</v>
      </c>
      <c r="H1192" s="625" t="s">
        <v>492</v>
      </c>
      <c r="J1192" s="625">
        <v>3</v>
      </c>
      <c r="K1192" s="625">
        <v>8.34</v>
      </c>
      <c r="L1192" s="634">
        <v>25.02</v>
      </c>
      <c r="M1192" s="53" t="s">
        <v>1317</v>
      </c>
      <c r="N1192" s="629" t="s">
        <v>1475</v>
      </c>
    </row>
    <row r="1193" spans="1:14" ht="15" hidden="1">
      <c r="A1193" s="1277">
        <v>46124</v>
      </c>
      <c r="B1193" s="53" t="s">
        <v>2922</v>
      </c>
      <c r="C1193" s="627">
        <v>83923</v>
      </c>
      <c r="D1193" s="627" t="s">
        <v>1925</v>
      </c>
      <c r="E1193" s="627">
        <v>75</v>
      </c>
      <c r="F1193" s="627">
        <v>4010</v>
      </c>
      <c r="G1193" s="627" t="s">
        <v>2936</v>
      </c>
      <c r="H1193" s="627" t="s">
        <v>492</v>
      </c>
      <c r="J1193" s="627">
        <v>1</v>
      </c>
      <c r="K1193" s="627">
        <v>12.61</v>
      </c>
      <c r="L1193" s="637">
        <v>12.61</v>
      </c>
      <c r="M1193" s="53" t="s">
        <v>1317</v>
      </c>
      <c r="N1193" s="629" t="s">
        <v>1475</v>
      </c>
    </row>
    <row r="1194" spans="1:14" ht="15" hidden="1">
      <c r="A1194" s="1277">
        <v>46124</v>
      </c>
      <c r="B1194" s="53" t="s">
        <v>2922</v>
      </c>
      <c r="C1194" s="625">
        <v>83213</v>
      </c>
      <c r="D1194" s="625">
        <v>15</v>
      </c>
      <c r="E1194" s="625">
        <v>120</v>
      </c>
      <c r="F1194" s="625">
        <v>4010</v>
      </c>
      <c r="G1194" s="625" t="s">
        <v>2814</v>
      </c>
      <c r="H1194" s="625" t="s">
        <v>492</v>
      </c>
      <c r="J1194" s="625">
        <v>1</v>
      </c>
      <c r="K1194" s="625">
        <v>12.69</v>
      </c>
      <c r="L1194" s="634">
        <v>12.69</v>
      </c>
      <c r="M1194" s="53" t="s">
        <v>1317</v>
      </c>
      <c r="N1194" s="629" t="s">
        <v>1475</v>
      </c>
    </row>
    <row r="1195" spans="1:14" ht="15" hidden="1">
      <c r="A1195" s="1277">
        <v>46124</v>
      </c>
      <c r="B1195" s="53" t="s">
        <v>2922</v>
      </c>
      <c r="C1195" s="627">
        <v>84075</v>
      </c>
      <c r="D1195" s="627" t="s">
        <v>2937</v>
      </c>
      <c r="E1195" s="627">
        <v>90</v>
      </c>
      <c r="F1195" s="627">
        <v>4010</v>
      </c>
      <c r="G1195" s="627" t="s">
        <v>2938</v>
      </c>
      <c r="H1195" s="627" t="s">
        <v>492</v>
      </c>
      <c r="J1195" s="627">
        <v>1</v>
      </c>
      <c r="K1195" s="627">
        <v>11.07</v>
      </c>
      <c r="L1195" s="637">
        <v>11.07</v>
      </c>
      <c r="M1195" s="53" t="s">
        <v>1317</v>
      </c>
      <c r="N1195" s="629" t="s">
        <v>1475</v>
      </c>
    </row>
    <row r="1196" spans="1:14" ht="15" hidden="1">
      <c r="A1196" s="1277">
        <v>46124</v>
      </c>
      <c r="B1196" s="53" t="s">
        <v>2922</v>
      </c>
      <c r="C1196" s="625">
        <v>83403</v>
      </c>
      <c r="D1196" s="625" t="s">
        <v>1444</v>
      </c>
      <c r="E1196" s="625">
        <v>80</v>
      </c>
      <c r="F1196" s="625">
        <v>4010</v>
      </c>
      <c r="G1196" s="625" t="s">
        <v>2815</v>
      </c>
      <c r="H1196" s="625" t="s">
        <v>492</v>
      </c>
      <c r="J1196" s="625">
        <v>1</v>
      </c>
      <c r="K1196" s="625">
        <v>7.91</v>
      </c>
      <c r="L1196" s="634">
        <v>7.91</v>
      </c>
      <c r="M1196" s="53" t="s">
        <v>1317</v>
      </c>
      <c r="N1196" s="629" t="s">
        <v>1475</v>
      </c>
    </row>
    <row r="1197" spans="1:14" ht="15" hidden="1">
      <c r="A1197" s="1277">
        <v>46124</v>
      </c>
      <c r="B1197" s="53" t="s">
        <v>2922</v>
      </c>
      <c r="C1197" s="627">
        <v>59956</v>
      </c>
      <c r="D1197" s="627" t="s">
        <v>1870</v>
      </c>
      <c r="E1197" s="627">
        <v>100</v>
      </c>
      <c r="F1197" s="627">
        <v>4010</v>
      </c>
      <c r="G1197" s="627" t="s">
        <v>2214</v>
      </c>
      <c r="H1197" s="627" t="s">
        <v>492</v>
      </c>
      <c r="J1197" s="627">
        <v>1</v>
      </c>
      <c r="K1197" s="627">
        <v>10.96</v>
      </c>
      <c r="L1197" s="637">
        <v>10.96</v>
      </c>
      <c r="M1197" s="53" t="s">
        <v>1317</v>
      </c>
      <c r="N1197" s="629" t="s">
        <v>1475</v>
      </c>
    </row>
    <row r="1198" spans="1:14" ht="15" hidden="1">
      <c r="A1198" s="1277">
        <v>46124</v>
      </c>
      <c r="B1198" s="53" t="s">
        <v>2939</v>
      </c>
      <c r="C1198" s="625">
        <v>81339</v>
      </c>
      <c r="D1198" s="625" t="s">
        <v>2940</v>
      </c>
      <c r="E1198" s="625">
        <v>140</v>
      </c>
      <c r="F1198" s="625">
        <v>4010</v>
      </c>
      <c r="G1198" s="625" t="s">
        <v>1492</v>
      </c>
      <c r="H1198" s="625" t="s">
        <v>492</v>
      </c>
      <c r="I1198" s="638">
        <v>30</v>
      </c>
      <c r="J1198" s="625">
        <v>30</v>
      </c>
      <c r="K1198" s="625">
        <v>9.49</v>
      </c>
      <c r="L1198" s="625">
        <v>284.7</v>
      </c>
      <c r="M1198" s="53" t="s">
        <v>1485</v>
      </c>
    </row>
    <row r="1199" spans="1:14" ht="15" hidden="1">
      <c r="A1199" s="1277">
        <v>46124</v>
      </c>
      <c r="B1199" s="53" t="s">
        <v>2939</v>
      </c>
      <c r="C1199" s="627">
        <v>84649</v>
      </c>
      <c r="D1199" s="627" t="s">
        <v>2941</v>
      </c>
      <c r="E1199" s="627">
        <v>80</v>
      </c>
      <c r="F1199" s="627">
        <v>4010</v>
      </c>
      <c r="G1199" s="627" t="s">
        <v>2942</v>
      </c>
      <c r="H1199" s="627" t="s">
        <v>492</v>
      </c>
      <c r="I1199" s="639">
        <v>80</v>
      </c>
      <c r="J1199" s="627">
        <v>80</v>
      </c>
      <c r="K1199" s="627">
        <v>20.69</v>
      </c>
      <c r="L1199" s="877">
        <v>1655.2</v>
      </c>
      <c r="M1199" s="53" t="s">
        <v>1485</v>
      </c>
    </row>
    <row r="1200" spans="1:14" ht="15" hidden="1">
      <c r="A1200" s="276">
        <v>46125</v>
      </c>
      <c r="B1200" s="53" t="s">
        <v>2943</v>
      </c>
      <c r="C1200" s="625">
        <v>58660</v>
      </c>
      <c r="D1200" s="625" t="s">
        <v>2944</v>
      </c>
      <c r="E1200" s="625" t="s">
        <v>1526</v>
      </c>
      <c r="F1200" s="625">
        <v>4010</v>
      </c>
      <c r="G1200" s="625" t="s">
        <v>2945</v>
      </c>
      <c r="H1200" s="625" t="s">
        <v>492</v>
      </c>
      <c r="I1200" s="638">
        <v>5</v>
      </c>
      <c r="J1200" s="625">
        <v>-1</v>
      </c>
      <c r="K1200" s="625">
        <v>12.13</v>
      </c>
      <c r="L1200" s="634">
        <v>-12.13</v>
      </c>
      <c r="M1200" s="53" t="s">
        <v>1378</v>
      </c>
    </row>
    <row r="1201" spans="1:14" ht="15" hidden="1">
      <c r="A1201" s="1277">
        <v>46125</v>
      </c>
      <c r="B1201" s="53" t="s">
        <v>2946</v>
      </c>
      <c r="C1201" s="625">
        <v>80039</v>
      </c>
      <c r="D1201" s="625" t="s">
        <v>2947</v>
      </c>
      <c r="E1201" s="625" t="s">
        <v>1687</v>
      </c>
      <c r="F1201" s="625">
        <v>4010</v>
      </c>
      <c r="G1201" s="625" t="s">
        <v>2948</v>
      </c>
      <c r="H1201" s="625" t="s">
        <v>492</v>
      </c>
      <c r="J1201" s="625">
        <v>1</v>
      </c>
      <c r="K1201" s="625">
        <v>10.16</v>
      </c>
      <c r="L1201" s="634">
        <v>10.16</v>
      </c>
      <c r="M1201" s="53" t="s">
        <v>1317</v>
      </c>
      <c r="N1201" s="629" t="s">
        <v>1475</v>
      </c>
    </row>
    <row r="1202" spans="1:14" ht="15" hidden="1">
      <c r="A1202" s="1277">
        <v>46125</v>
      </c>
      <c r="B1202" s="53" t="s">
        <v>2946</v>
      </c>
      <c r="C1202" s="627">
        <v>80039</v>
      </c>
      <c r="D1202" s="627" t="s">
        <v>1407</v>
      </c>
      <c r="E1202" s="627" t="s">
        <v>399</v>
      </c>
      <c r="F1202" s="627">
        <v>4010</v>
      </c>
      <c r="G1202" s="627" t="s">
        <v>2949</v>
      </c>
      <c r="H1202" s="627" t="s">
        <v>492</v>
      </c>
      <c r="J1202" s="627">
        <v>4</v>
      </c>
      <c r="K1202" s="627">
        <v>10.73</v>
      </c>
      <c r="L1202" s="637">
        <v>42.92</v>
      </c>
      <c r="M1202" s="53" t="s">
        <v>1317</v>
      </c>
      <c r="N1202" s="629" t="s">
        <v>1475</v>
      </c>
    </row>
    <row r="1203" spans="1:14" ht="15" hidden="1">
      <c r="A1203" s="1277">
        <v>46125</v>
      </c>
      <c r="B1203" s="53" t="s">
        <v>2946</v>
      </c>
      <c r="C1203" s="625">
        <v>81467</v>
      </c>
      <c r="D1203" s="625" t="s">
        <v>1500</v>
      </c>
      <c r="E1203" s="625">
        <v>85</v>
      </c>
      <c r="F1203" s="625">
        <v>4010</v>
      </c>
      <c r="G1203" s="625" t="s">
        <v>2950</v>
      </c>
      <c r="H1203" s="625" t="s">
        <v>492</v>
      </c>
      <c r="J1203" s="625">
        <v>1</v>
      </c>
      <c r="K1203" s="625">
        <v>14.05</v>
      </c>
      <c r="L1203" s="634">
        <v>14.05</v>
      </c>
      <c r="M1203" s="53" t="s">
        <v>1317</v>
      </c>
      <c r="N1203" s="629" t="s">
        <v>1475</v>
      </c>
    </row>
    <row r="1204" spans="1:14" ht="15" hidden="1">
      <c r="A1204" s="1277">
        <v>46125</v>
      </c>
      <c r="B1204" s="53" t="s">
        <v>2946</v>
      </c>
      <c r="C1204" s="627">
        <v>81318</v>
      </c>
      <c r="D1204" s="627" t="s">
        <v>2951</v>
      </c>
      <c r="E1204" s="627">
        <v>160</v>
      </c>
      <c r="F1204" s="627">
        <v>4010</v>
      </c>
      <c r="G1204" s="627" t="s">
        <v>2952</v>
      </c>
      <c r="H1204" s="627" t="s">
        <v>492</v>
      </c>
      <c r="J1204" s="627">
        <v>1</v>
      </c>
      <c r="K1204" s="627">
        <v>7.96</v>
      </c>
      <c r="L1204" s="637">
        <v>7.96</v>
      </c>
      <c r="M1204" s="53" t="s">
        <v>1317</v>
      </c>
      <c r="N1204" s="629" t="s">
        <v>1475</v>
      </c>
    </row>
    <row r="1205" spans="1:14" ht="15" hidden="1">
      <c r="A1205" s="1277">
        <v>46125</v>
      </c>
      <c r="B1205" s="53" t="s">
        <v>2946</v>
      </c>
      <c r="C1205" s="625">
        <v>82981</v>
      </c>
      <c r="D1205" s="625" t="s">
        <v>2953</v>
      </c>
      <c r="E1205" s="625">
        <v>85</v>
      </c>
      <c r="F1205" s="625">
        <v>4010</v>
      </c>
      <c r="G1205" s="625" t="s">
        <v>2954</v>
      </c>
      <c r="H1205" s="625" t="s">
        <v>492</v>
      </c>
      <c r="J1205" s="625">
        <v>1</v>
      </c>
      <c r="K1205" s="625">
        <v>5.63</v>
      </c>
      <c r="L1205" s="634">
        <v>5.63</v>
      </c>
      <c r="M1205" s="53" t="s">
        <v>1317</v>
      </c>
      <c r="N1205" s="629" t="s">
        <v>1475</v>
      </c>
    </row>
    <row r="1206" spans="1:14" ht="15" hidden="1">
      <c r="A1206" s="1277">
        <v>46125</v>
      </c>
      <c r="B1206" s="53" t="s">
        <v>2946</v>
      </c>
      <c r="C1206" s="627">
        <v>81338</v>
      </c>
      <c r="D1206" s="627" t="s">
        <v>1506</v>
      </c>
      <c r="E1206" s="627">
        <v>100</v>
      </c>
      <c r="F1206" s="627">
        <v>4010</v>
      </c>
      <c r="G1206" s="627" t="s">
        <v>2955</v>
      </c>
      <c r="H1206" s="627" t="s">
        <v>492</v>
      </c>
      <c r="J1206" s="627">
        <v>1</v>
      </c>
      <c r="K1206" s="627">
        <v>8.3699999999999992</v>
      </c>
      <c r="L1206" s="637">
        <v>8.3699999999999992</v>
      </c>
      <c r="M1206" s="53" t="s">
        <v>1317</v>
      </c>
      <c r="N1206" s="629" t="s">
        <v>1475</v>
      </c>
    </row>
    <row r="1207" spans="1:14" ht="15" hidden="1">
      <c r="A1207" s="1277">
        <v>46125</v>
      </c>
      <c r="B1207" s="53" t="s">
        <v>2956</v>
      </c>
      <c r="C1207" s="625">
        <v>84082</v>
      </c>
      <c r="D1207" s="625" t="s">
        <v>2104</v>
      </c>
      <c r="E1207" s="625">
        <v>140</v>
      </c>
      <c r="F1207" s="625">
        <v>4010</v>
      </c>
      <c r="G1207" s="625" t="s">
        <v>2854</v>
      </c>
      <c r="H1207" s="625" t="s">
        <v>492</v>
      </c>
      <c r="J1207" s="625">
        <v>-1</v>
      </c>
      <c r="K1207" s="625">
        <v>7.47</v>
      </c>
      <c r="L1207" s="634">
        <v>-7.47</v>
      </c>
      <c r="M1207" s="53" t="s">
        <v>1378</v>
      </c>
    </row>
    <row r="1208" spans="1:14" ht="15" hidden="1">
      <c r="A1208" s="624">
        <v>46126</v>
      </c>
      <c r="B1208" s="625" t="s">
        <v>2957</v>
      </c>
      <c r="C1208" s="625">
        <v>81339</v>
      </c>
      <c r="D1208" s="625" t="s">
        <v>2940</v>
      </c>
      <c r="E1208" s="625">
        <v>100</v>
      </c>
      <c r="F1208" s="625">
        <v>4010</v>
      </c>
      <c r="G1208" s="625" t="s">
        <v>2958</v>
      </c>
      <c r="H1208" s="625" t="s">
        <v>492</v>
      </c>
      <c r="I1208" s="638">
        <v>15</v>
      </c>
      <c r="J1208" s="625">
        <v>15</v>
      </c>
      <c r="K1208" s="625">
        <v>9.49</v>
      </c>
      <c r="L1208" s="625">
        <v>142.35</v>
      </c>
      <c r="M1208" s="53" t="s">
        <v>1485</v>
      </c>
      <c r="N1208" s="629" t="s">
        <v>2959</v>
      </c>
    </row>
    <row r="1209" spans="1:14" ht="15" hidden="1">
      <c r="A1209" s="626">
        <v>46128</v>
      </c>
      <c r="B1209" s="627" t="s">
        <v>2960</v>
      </c>
      <c r="C1209" s="625">
        <v>81338</v>
      </c>
      <c r="D1209" s="625" t="s">
        <v>1354</v>
      </c>
      <c r="E1209" s="625">
        <v>150</v>
      </c>
      <c r="F1209" s="625">
        <v>4010</v>
      </c>
      <c r="G1209" s="625" t="s">
        <v>2161</v>
      </c>
      <c r="H1209" s="625" t="s">
        <v>492</v>
      </c>
      <c r="I1209" s="639"/>
      <c r="J1209" s="625">
        <v>1</v>
      </c>
      <c r="K1209" s="625">
        <v>9.17</v>
      </c>
      <c r="L1209" s="625">
        <v>9.17</v>
      </c>
      <c r="M1209" s="53" t="s">
        <v>1317</v>
      </c>
      <c r="N1209" s="629" t="s">
        <v>1318</v>
      </c>
    </row>
    <row r="1210" spans="1:14" ht="15" hidden="1">
      <c r="A1210" s="626">
        <v>46128</v>
      </c>
      <c r="B1210" s="627" t="s">
        <v>2960</v>
      </c>
      <c r="C1210" s="627">
        <v>82008</v>
      </c>
      <c r="D1210" s="627" t="s">
        <v>2354</v>
      </c>
      <c r="E1210" s="627">
        <v>110</v>
      </c>
      <c r="F1210" s="627">
        <v>4010</v>
      </c>
      <c r="G1210" s="627" t="s">
        <v>2077</v>
      </c>
      <c r="H1210" s="627" t="s">
        <v>492</v>
      </c>
      <c r="I1210" s="638"/>
      <c r="J1210" s="627">
        <v>1</v>
      </c>
      <c r="K1210" s="627">
        <v>8.34</v>
      </c>
      <c r="L1210" s="627">
        <v>8.34</v>
      </c>
      <c r="M1210" s="53" t="s">
        <v>1317</v>
      </c>
      <c r="N1210" s="629" t="s">
        <v>1318</v>
      </c>
    </row>
    <row r="1211" spans="1:14" ht="15" hidden="1">
      <c r="A1211" s="626">
        <v>46128</v>
      </c>
      <c r="B1211" s="627" t="s">
        <v>2960</v>
      </c>
      <c r="C1211" s="625">
        <v>81316</v>
      </c>
      <c r="D1211" s="625" t="s">
        <v>2961</v>
      </c>
      <c r="E1211" s="625">
        <v>100</v>
      </c>
      <c r="F1211" s="625">
        <v>4010</v>
      </c>
      <c r="G1211" s="625" t="s">
        <v>2081</v>
      </c>
      <c r="H1211" s="625" t="s">
        <v>492</v>
      </c>
      <c r="I1211" s="639"/>
      <c r="J1211" s="625">
        <v>2</v>
      </c>
      <c r="K1211" s="625">
        <v>6.93</v>
      </c>
      <c r="L1211" s="625">
        <v>13.86</v>
      </c>
      <c r="M1211" s="53" t="s">
        <v>1317</v>
      </c>
      <c r="N1211" s="629" t="s">
        <v>1318</v>
      </c>
    </row>
    <row r="1212" spans="1:14" ht="15" hidden="1">
      <c r="A1212" s="626">
        <v>46128</v>
      </c>
      <c r="B1212" s="627" t="s">
        <v>2960</v>
      </c>
      <c r="C1212" s="627">
        <v>62373</v>
      </c>
      <c r="D1212" s="627" t="s">
        <v>2962</v>
      </c>
      <c r="E1212" s="627">
        <v>120</v>
      </c>
      <c r="F1212" s="627">
        <v>4010</v>
      </c>
      <c r="G1212" s="627" t="s">
        <v>2082</v>
      </c>
      <c r="H1212" s="627" t="s">
        <v>492</v>
      </c>
      <c r="I1212" s="638"/>
      <c r="J1212" s="627">
        <v>1</v>
      </c>
      <c r="K1212" s="627">
        <v>16.7</v>
      </c>
      <c r="L1212" s="627">
        <v>16.7</v>
      </c>
      <c r="M1212" s="53" t="s">
        <v>1317</v>
      </c>
      <c r="N1212" s="629" t="s">
        <v>1318</v>
      </c>
    </row>
    <row r="1213" spans="1:14" ht="15" hidden="1">
      <c r="A1213" s="626">
        <v>46128</v>
      </c>
      <c r="B1213" s="627" t="s">
        <v>2960</v>
      </c>
      <c r="C1213" s="625">
        <v>60325</v>
      </c>
      <c r="D1213" s="625" t="s">
        <v>2963</v>
      </c>
      <c r="E1213" s="625" t="s">
        <v>1368</v>
      </c>
      <c r="F1213" s="625">
        <v>4010</v>
      </c>
      <c r="G1213" s="625" t="s">
        <v>2084</v>
      </c>
      <c r="H1213" s="625" t="s">
        <v>492</v>
      </c>
      <c r="I1213" s="639"/>
      <c r="J1213" s="625">
        <v>1</v>
      </c>
      <c r="K1213" s="625">
        <v>8.27</v>
      </c>
      <c r="L1213" s="625">
        <v>8.27</v>
      </c>
      <c r="M1213" s="53" t="s">
        <v>1317</v>
      </c>
      <c r="N1213" s="629" t="s">
        <v>1318</v>
      </c>
    </row>
    <row r="1214" spans="1:14" ht="15" hidden="1">
      <c r="A1214" s="626">
        <v>46128</v>
      </c>
      <c r="B1214" s="627" t="s">
        <v>2960</v>
      </c>
      <c r="C1214" s="627">
        <v>65642</v>
      </c>
      <c r="D1214" s="627" t="s">
        <v>1365</v>
      </c>
      <c r="E1214" s="627">
        <v>90</v>
      </c>
      <c r="F1214" s="627">
        <v>4010</v>
      </c>
      <c r="G1214" s="627" t="s">
        <v>2089</v>
      </c>
      <c r="H1214" s="627" t="s">
        <v>492</v>
      </c>
      <c r="I1214" s="638"/>
      <c r="J1214" s="627">
        <v>1</v>
      </c>
      <c r="K1214" s="627">
        <v>7.14</v>
      </c>
      <c r="L1214" s="627">
        <v>7.14</v>
      </c>
      <c r="M1214" s="53" t="s">
        <v>1317</v>
      </c>
      <c r="N1214" s="629" t="s">
        <v>1318</v>
      </c>
    </row>
    <row r="1215" spans="1:14" ht="15" hidden="1">
      <c r="A1215" s="626">
        <v>46128</v>
      </c>
      <c r="B1215" s="627" t="s">
        <v>2964</v>
      </c>
      <c r="C1215" s="625">
        <v>81227</v>
      </c>
      <c r="D1215" s="625" t="s">
        <v>2965</v>
      </c>
      <c r="E1215" s="625">
        <v>130</v>
      </c>
      <c r="F1215" s="625">
        <v>4010</v>
      </c>
      <c r="G1215" s="625" t="s">
        <v>2166</v>
      </c>
      <c r="H1215" s="625" t="s">
        <v>492</v>
      </c>
      <c r="I1215" s="639"/>
      <c r="J1215" s="625">
        <v>1</v>
      </c>
      <c r="K1215" s="625">
        <v>6.67</v>
      </c>
      <c r="L1215" s="625">
        <v>6.67</v>
      </c>
      <c r="M1215" s="53" t="s">
        <v>1317</v>
      </c>
      <c r="N1215" s="629" t="s">
        <v>1475</v>
      </c>
    </row>
    <row r="1216" spans="1:14" ht="15" hidden="1">
      <c r="A1216" s="626">
        <v>46128</v>
      </c>
      <c r="B1216" s="627" t="s">
        <v>2964</v>
      </c>
      <c r="C1216" s="627">
        <v>67379</v>
      </c>
      <c r="D1216" s="627" t="s">
        <v>2966</v>
      </c>
      <c r="E1216" s="627">
        <v>110</v>
      </c>
      <c r="F1216" s="627">
        <v>4010</v>
      </c>
      <c r="G1216" s="627" t="s">
        <v>2967</v>
      </c>
      <c r="H1216" s="627" t="s">
        <v>492</v>
      </c>
      <c r="I1216" s="638"/>
      <c r="J1216" s="627">
        <v>1</v>
      </c>
      <c r="K1216" s="627">
        <v>4.71</v>
      </c>
      <c r="L1216" s="627">
        <v>4.71</v>
      </c>
      <c r="M1216" s="53" t="s">
        <v>1317</v>
      </c>
      <c r="N1216" s="629" t="s">
        <v>1475</v>
      </c>
    </row>
    <row r="1217" spans="1:14" ht="15" hidden="1">
      <c r="A1217" s="626">
        <v>46128</v>
      </c>
      <c r="B1217" s="627" t="s">
        <v>2964</v>
      </c>
      <c r="C1217" s="625">
        <v>84376</v>
      </c>
      <c r="D1217" s="625" t="s">
        <v>2968</v>
      </c>
      <c r="E1217" s="625">
        <v>75</v>
      </c>
      <c r="F1217" s="625">
        <v>4010</v>
      </c>
      <c r="G1217" s="625" t="s">
        <v>2167</v>
      </c>
      <c r="H1217" s="625" t="s">
        <v>492</v>
      </c>
      <c r="I1217" s="639"/>
      <c r="J1217" s="625">
        <v>3</v>
      </c>
      <c r="K1217" s="625">
        <v>20.239999999999998</v>
      </c>
      <c r="L1217" s="625">
        <v>60.72</v>
      </c>
      <c r="M1217" s="53" t="s">
        <v>1317</v>
      </c>
      <c r="N1217" s="629" t="s">
        <v>1475</v>
      </c>
    </row>
    <row r="1218" spans="1:14" ht="15" hidden="1">
      <c r="A1218" s="626">
        <v>46128</v>
      </c>
      <c r="B1218" s="627" t="s">
        <v>2964</v>
      </c>
      <c r="C1218" s="627">
        <v>82790</v>
      </c>
      <c r="D1218" s="627" t="s">
        <v>2391</v>
      </c>
      <c r="E1218" s="627">
        <v>120</v>
      </c>
      <c r="F1218" s="627">
        <v>4010</v>
      </c>
      <c r="G1218" s="627" t="s">
        <v>2169</v>
      </c>
      <c r="H1218" s="627" t="s">
        <v>492</v>
      </c>
      <c r="I1218" s="638"/>
      <c r="J1218" s="627">
        <v>3</v>
      </c>
      <c r="K1218" s="627">
        <v>9.43</v>
      </c>
      <c r="L1218" s="627">
        <v>28.29</v>
      </c>
      <c r="M1218" s="53" t="s">
        <v>1317</v>
      </c>
      <c r="N1218" s="629" t="s">
        <v>1475</v>
      </c>
    </row>
    <row r="1219" spans="1:14" ht="15" hidden="1">
      <c r="A1219" s="626">
        <v>46128</v>
      </c>
      <c r="B1219" s="627" t="s">
        <v>2964</v>
      </c>
      <c r="C1219" s="625">
        <v>57826</v>
      </c>
      <c r="D1219" s="625" t="s">
        <v>1367</v>
      </c>
      <c r="E1219" s="625">
        <v>100</v>
      </c>
      <c r="F1219" s="625">
        <v>4010</v>
      </c>
      <c r="G1219" s="625" t="s">
        <v>2164</v>
      </c>
      <c r="H1219" s="625" t="s">
        <v>492</v>
      </c>
      <c r="I1219" s="639"/>
      <c r="J1219" s="625">
        <v>1</v>
      </c>
      <c r="K1219" s="625">
        <v>11.63</v>
      </c>
      <c r="L1219" s="625">
        <v>11.63</v>
      </c>
      <c r="M1219" s="53" t="s">
        <v>1317</v>
      </c>
      <c r="N1219" s="629" t="s">
        <v>1475</v>
      </c>
    </row>
    <row r="1220" spans="1:14" ht="15" hidden="1">
      <c r="A1220" s="626">
        <v>46128</v>
      </c>
      <c r="B1220" s="627" t="s">
        <v>2964</v>
      </c>
      <c r="C1220" s="627">
        <v>83622</v>
      </c>
      <c r="D1220" s="627" t="s">
        <v>2285</v>
      </c>
      <c r="E1220" s="627">
        <v>85</v>
      </c>
      <c r="F1220" s="627">
        <v>4010</v>
      </c>
      <c r="G1220" s="627" t="s">
        <v>2969</v>
      </c>
      <c r="H1220" s="627" t="s">
        <v>492</v>
      </c>
      <c r="I1220" s="638"/>
      <c r="J1220" s="627">
        <v>1</v>
      </c>
      <c r="K1220" s="627">
        <v>6.62</v>
      </c>
      <c r="L1220" s="627">
        <v>6.62</v>
      </c>
      <c r="M1220" s="53" t="s">
        <v>1317</v>
      </c>
      <c r="N1220" s="629" t="s">
        <v>1475</v>
      </c>
    </row>
    <row r="1221" spans="1:14" ht="15" hidden="1">
      <c r="A1221" s="626">
        <v>46128</v>
      </c>
      <c r="B1221" s="627" t="s">
        <v>2964</v>
      </c>
      <c r="C1221" s="625">
        <v>83295</v>
      </c>
      <c r="D1221" s="625" t="s">
        <v>1424</v>
      </c>
      <c r="E1221" s="625">
        <v>110</v>
      </c>
      <c r="F1221" s="625">
        <v>4010</v>
      </c>
      <c r="G1221" s="625" t="s">
        <v>2970</v>
      </c>
      <c r="H1221" s="625" t="s">
        <v>492</v>
      </c>
      <c r="I1221" s="639"/>
      <c r="J1221" s="625">
        <v>1</v>
      </c>
      <c r="K1221" s="625">
        <v>9.35</v>
      </c>
      <c r="L1221" s="625">
        <v>9.35</v>
      </c>
      <c r="M1221" s="53" t="s">
        <v>1317</v>
      </c>
      <c r="N1221" s="629" t="s">
        <v>1475</v>
      </c>
    </row>
    <row r="1222" spans="1:14" ht="15" hidden="1">
      <c r="A1222" s="626">
        <v>46128</v>
      </c>
      <c r="B1222" s="627" t="s">
        <v>2964</v>
      </c>
      <c r="C1222" s="627">
        <v>81227</v>
      </c>
      <c r="D1222" s="627" t="s">
        <v>2965</v>
      </c>
      <c r="E1222" s="627">
        <v>120</v>
      </c>
      <c r="F1222" s="627">
        <v>4010</v>
      </c>
      <c r="G1222" s="627" t="s">
        <v>2971</v>
      </c>
      <c r="H1222" s="627" t="s">
        <v>492</v>
      </c>
      <c r="I1222" s="638"/>
      <c r="J1222" s="627">
        <v>1</v>
      </c>
      <c r="K1222" s="627">
        <v>6.67</v>
      </c>
      <c r="L1222" s="627">
        <v>6.67</v>
      </c>
      <c r="M1222" s="53" t="s">
        <v>1317</v>
      </c>
      <c r="N1222" s="629" t="s">
        <v>1475</v>
      </c>
    </row>
    <row r="1223" spans="1:14" ht="15" hidden="1">
      <c r="A1223" s="626">
        <v>46128</v>
      </c>
      <c r="B1223" s="627" t="s">
        <v>2964</v>
      </c>
      <c r="C1223" s="625">
        <v>83404</v>
      </c>
      <c r="D1223" s="625" t="s">
        <v>1657</v>
      </c>
      <c r="E1223" s="625">
        <v>80</v>
      </c>
      <c r="F1223" s="625">
        <v>4010</v>
      </c>
      <c r="G1223" s="625" t="s">
        <v>2972</v>
      </c>
      <c r="H1223" s="625" t="s">
        <v>492</v>
      </c>
      <c r="I1223" s="639"/>
      <c r="J1223" s="625">
        <v>1</v>
      </c>
      <c r="K1223" s="625">
        <v>10.62</v>
      </c>
      <c r="L1223" s="625">
        <v>10.62</v>
      </c>
      <c r="M1223" s="53" t="s">
        <v>1317</v>
      </c>
      <c r="N1223" s="629" t="s">
        <v>1475</v>
      </c>
    </row>
    <row r="1224" spans="1:14" ht="15" hidden="1">
      <c r="A1224" s="626">
        <v>46128</v>
      </c>
      <c r="B1224" s="627" t="s">
        <v>2964</v>
      </c>
      <c r="C1224" s="627">
        <v>80039</v>
      </c>
      <c r="D1224" s="627" t="s">
        <v>1623</v>
      </c>
      <c r="E1224" s="627" t="s">
        <v>1368</v>
      </c>
      <c r="F1224" s="627">
        <v>4010</v>
      </c>
      <c r="G1224" s="627" t="s">
        <v>2973</v>
      </c>
      <c r="H1224" s="627" t="s">
        <v>492</v>
      </c>
      <c r="I1224" s="638"/>
      <c r="J1224" s="627">
        <v>2</v>
      </c>
      <c r="K1224" s="627">
        <v>10.73</v>
      </c>
      <c r="L1224" s="627">
        <v>21.46</v>
      </c>
      <c r="M1224" s="53" t="s">
        <v>1317</v>
      </c>
      <c r="N1224" s="629" t="s">
        <v>1475</v>
      </c>
    </row>
    <row r="1225" spans="1:14" ht="15" hidden="1">
      <c r="A1225" s="626">
        <v>46128</v>
      </c>
      <c r="B1225" s="627" t="s">
        <v>2964</v>
      </c>
      <c r="C1225" s="625">
        <v>81379</v>
      </c>
      <c r="D1225" s="625" t="s">
        <v>2840</v>
      </c>
      <c r="E1225" s="625">
        <v>110</v>
      </c>
      <c r="F1225" s="625">
        <v>4010</v>
      </c>
      <c r="G1225" s="625" t="s">
        <v>2974</v>
      </c>
      <c r="H1225" s="625" t="s">
        <v>492</v>
      </c>
      <c r="I1225" s="639"/>
      <c r="J1225" s="625">
        <v>1</v>
      </c>
      <c r="K1225" s="625">
        <v>16.920000000000002</v>
      </c>
      <c r="L1225" s="625">
        <v>16.920000000000002</v>
      </c>
      <c r="M1225" s="53" t="s">
        <v>1317</v>
      </c>
      <c r="N1225" s="629" t="s">
        <v>1475</v>
      </c>
    </row>
    <row r="1226" spans="1:14" ht="15" hidden="1">
      <c r="A1226" s="626">
        <v>46128</v>
      </c>
      <c r="B1226" s="627" t="s">
        <v>2964</v>
      </c>
      <c r="C1226" s="627">
        <v>82108</v>
      </c>
      <c r="D1226" s="627" t="s">
        <v>2975</v>
      </c>
      <c r="E1226" s="627" t="s">
        <v>246</v>
      </c>
      <c r="F1226" s="627">
        <v>4010</v>
      </c>
      <c r="G1226" s="627" t="s">
        <v>2976</v>
      </c>
      <c r="H1226" s="627" t="s">
        <v>492</v>
      </c>
      <c r="I1226" s="638"/>
      <c r="J1226" s="627">
        <v>2</v>
      </c>
      <c r="K1226" s="627">
        <v>9.0399999999999991</v>
      </c>
      <c r="L1226" s="627">
        <v>18.079999999999998</v>
      </c>
      <c r="M1226" s="53" t="s">
        <v>1317</v>
      </c>
      <c r="N1226" s="629" t="s">
        <v>1475</v>
      </c>
    </row>
    <row r="1227" spans="1:14" ht="15" hidden="1">
      <c r="A1227" s="626">
        <v>46128</v>
      </c>
      <c r="B1227" s="627" t="s">
        <v>2964</v>
      </c>
      <c r="C1227" s="625">
        <v>65642</v>
      </c>
      <c r="D1227" s="625" t="s">
        <v>2076</v>
      </c>
      <c r="E1227" s="625">
        <v>150</v>
      </c>
      <c r="F1227" s="625">
        <v>4010</v>
      </c>
      <c r="G1227" s="625" t="s">
        <v>2977</v>
      </c>
      <c r="H1227" s="625" t="s">
        <v>492</v>
      </c>
      <c r="I1227" s="639"/>
      <c r="J1227" s="625">
        <v>1</v>
      </c>
      <c r="K1227" s="625">
        <v>7.14</v>
      </c>
      <c r="L1227" s="625">
        <v>7.14</v>
      </c>
      <c r="M1227" s="53" t="s">
        <v>1317</v>
      </c>
      <c r="N1227" s="629" t="s">
        <v>1475</v>
      </c>
    </row>
    <row r="1228" spans="1:14" ht="15" hidden="1">
      <c r="A1228" s="626">
        <v>46128</v>
      </c>
      <c r="B1228" s="627" t="s">
        <v>2964</v>
      </c>
      <c r="C1228" s="627">
        <v>84605</v>
      </c>
      <c r="D1228" s="627" t="s">
        <v>2978</v>
      </c>
      <c r="E1228" s="627">
        <v>130</v>
      </c>
      <c r="F1228" s="627">
        <v>4010</v>
      </c>
      <c r="G1228" s="627" t="s">
        <v>2979</v>
      </c>
      <c r="H1228" s="627" t="s">
        <v>492</v>
      </c>
      <c r="I1228" s="638"/>
      <c r="J1228" s="627">
        <v>1</v>
      </c>
      <c r="K1228" s="627">
        <v>10</v>
      </c>
      <c r="L1228" s="627">
        <v>10</v>
      </c>
      <c r="M1228" s="53" t="s">
        <v>1317</v>
      </c>
      <c r="N1228" s="629" t="s">
        <v>1475</v>
      </c>
    </row>
    <row r="1229" spans="1:14" ht="15" hidden="1">
      <c r="A1229" s="626">
        <v>46128</v>
      </c>
      <c r="B1229" s="627" t="s">
        <v>2964</v>
      </c>
      <c r="C1229" s="625">
        <v>82054</v>
      </c>
      <c r="D1229" s="625" t="s">
        <v>1440</v>
      </c>
      <c r="E1229" s="625">
        <v>150</v>
      </c>
      <c r="F1229" s="625">
        <v>4010</v>
      </c>
      <c r="G1229" s="625" t="s">
        <v>2154</v>
      </c>
      <c r="H1229" s="625" t="s">
        <v>492</v>
      </c>
      <c r="I1229" s="638"/>
      <c r="J1229" s="625">
        <v>1</v>
      </c>
      <c r="K1229" s="625">
        <v>9.52</v>
      </c>
      <c r="L1229" s="625">
        <v>9.52</v>
      </c>
      <c r="M1229" s="53" t="s">
        <v>1317</v>
      </c>
      <c r="N1229" s="629" t="s">
        <v>1475</v>
      </c>
    </row>
    <row r="1230" spans="1:14" ht="15" hidden="1">
      <c r="A1230" s="626">
        <v>46128</v>
      </c>
      <c r="B1230" s="627" t="s">
        <v>2964</v>
      </c>
      <c r="C1230" s="627">
        <v>84075</v>
      </c>
      <c r="D1230" s="627" t="s">
        <v>2937</v>
      </c>
      <c r="E1230" s="627">
        <v>120</v>
      </c>
      <c r="F1230" s="627">
        <v>4010</v>
      </c>
      <c r="G1230" s="627" t="s">
        <v>2980</v>
      </c>
      <c r="H1230" s="627" t="s">
        <v>492</v>
      </c>
      <c r="I1230" s="639"/>
      <c r="J1230" s="627">
        <v>2</v>
      </c>
      <c r="K1230" s="627">
        <v>11.07</v>
      </c>
      <c r="L1230" s="627">
        <v>22.14</v>
      </c>
      <c r="M1230" s="53" t="s">
        <v>1317</v>
      </c>
      <c r="N1230" s="629" t="s">
        <v>1475</v>
      </c>
    </row>
    <row r="1231" spans="1:14" ht="15" hidden="1">
      <c r="A1231" s="626">
        <v>46128</v>
      </c>
      <c r="B1231" s="627" t="s">
        <v>2964</v>
      </c>
      <c r="C1231" s="625">
        <v>83592</v>
      </c>
      <c r="D1231" s="625" t="s">
        <v>2981</v>
      </c>
      <c r="E1231" s="625">
        <v>80</v>
      </c>
      <c r="F1231" s="625">
        <v>4010</v>
      </c>
      <c r="G1231" s="625" t="s">
        <v>2156</v>
      </c>
      <c r="H1231" s="625" t="s">
        <v>492</v>
      </c>
      <c r="I1231" s="638"/>
      <c r="J1231" s="625">
        <v>2</v>
      </c>
      <c r="K1231" s="625">
        <v>13.66</v>
      </c>
      <c r="L1231" s="625">
        <v>27.32</v>
      </c>
      <c r="M1231" s="53" t="s">
        <v>1317</v>
      </c>
      <c r="N1231" s="629" t="s">
        <v>1475</v>
      </c>
    </row>
    <row r="1232" spans="1:14" ht="15" hidden="1">
      <c r="A1232" s="626">
        <v>46128</v>
      </c>
      <c r="B1232" s="627" t="s">
        <v>2964</v>
      </c>
      <c r="C1232" s="627">
        <v>83256</v>
      </c>
      <c r="D1232" s="627" t="s">
        <v>1674</v>
      </c>
      <c r="E1232" s="627">
        <v>120</v>
      </c>
      <c r="F1232" s="627">
        <v>4010</v>
      </c>
      <c r="G1232" s="627" t="s">
        <v>2982</v>
      </c>
      <c r="H1232" s="627" t="s">
        <v>492</v>
      </c>
      <c r="I1232" s="639"/>
      <c r="J1232" s="627">
        <v>1</v>
      </c>
      <c r="K1232" s="627">
        <v>4.93</v>
      </c>
      <c r="L1232" s="627">
        <v>4.93</v>
      </c>
      <c r="M1232" s="53" t="s">
        <v>1317</v>
      </c>
      <c r="N1232" s="629" t="s">
        <v>1475</v>
      </c>
    </row>
    <row r="1233" spans="1:14" ht="15" hidden="1">
      <c r="A1233" s="626">
        <v>46128</v>
      </c>
      <c r="B1233" s="627" t="s">
        <v>2964</v>
      </c>
      <c r="C1233" s="625">
        <v>84558</v>
      </c>
      <c r="D1233" s="625" t="s">
        <v>2983</v>
      </c>
      <c r="E1233" s="625">
        <v>50</v>
      </c>
      <c r="F1233" s="625">
        <v>4010</v>
      </c>
      <c r="G1233" s="625" t="s">
        <v>2984</v>
      </c>
      <c r="H1233" s="625" t="s">
        <v>492</v>
      </c>
      <c r="I1233" s="638"/>
      <c r="J1233" s="625">
        <v>4</v>
      </c>
      <c r="K1233" s="625">
        <v>3.52</v>
      </c>
      <c r="L1233" s="625">
        <v>14.08</v>
      </c>
      <c r="M1233" s="53" t="s">
        <v>1317</v>
      </c>
      <c r="N1233" s="629" t="s">
        <v>1475</v>
      </c>
    </row>
    <row r="1234" spans="1:14" ht="15" hidden="1">
      <c r="A1234" s="626">
        <v>46128</v>
      </c>
      <c r="B1234" s="627" t="s">
        <v>2964</v>
      </c>
      <c r="C1234" s="627">
        <v>84268</v>
      </c>
      <c r="D1234" s="627" t="s">
        <v>1631</v>
      </c>
      <c r="E1234" s="627">
        <v>75</v>
      </c>
      <c r="F1234" s="627">
        <v>4010</v>
      </c>
      <c r="G1234" s="627" t="s">
        <v>2985</v>
      </c>
      <c r="H1234" s="627" t="s">
        <v>492</v>
      </c>
      <c r="I1234" s="639"/>
      <c r="J1234" s="627">
        <v>1</v>
      </c>
      <c r="K1234" s="627">
        <v>15.99</v>
      </c>
      <c r="L1234" s="627">
        <v>15.99</v>
      </c>
      <c r="M1234" s="53" t="s">
        <v>1317</v>
      </c>
      <c r="N1234" s="629" t="s">
        <v>1475</v>
      </c>
    </row>
    <row r="1235" spans="1:14" ht="15" hidden="1">
      <c r="A1235" s="626">
        <v>46128</v>
      </c>
      <c r="B1235" s="627" t="s">
        <v>2964</v>
      </c>
      <c r="C1235" s="625">
        <v>81881</v>
      </c>
      <c r="D1235" s="625" t="s">
        <v>1379</v>
      </c>
      <c r="E1235" s="625">
        <v>110</v>
      </c>
      <c r="F1235" s="625">
        <v>4010</v>
      </c>
      <c r="G1235" s="625" t="s">
        <v>2986</v>
      </c>
      <c r="H1235" s="625" t="s">
        <v>492</v>
      </c>
      <c r="I1235" s="638"/>
      <c r="J1235" s="625">
        <v>1</v>
      </c>
      <c r="K1235" s="625">
        <v>7.17</v>
      </c>
      <c r="L1235" s="625">
        <v>7.17</v>
      </c>
      <c r="M1235" s="53" t="s">
        <v>1317</v>
      </c>
      <c r="N1235" s="629" t="s">
        <v>1475</v>
      </c>
    </row>
    <row r="1236" spans="1:14" ht="15" hidden="1">
      <c r="A1236" s="626">
        <v>46128</v>
      </c>
      <c r="B1236" s="627" t="s">
        <v>2964</v>
      </c>
      <c r="C1236" s="627">
        <v>82375</v>
      </c>
      <c r="D1236" s="627" t="s">
        <v>2987</v>
      </c>
      <c r="E1236" s="627" t="s">
        <v>399</v>
      </c>
      <c r="F1236" s="627">
        <v>4010</v>
      </c>
      <c r="G1236" s="627" t="s">
        <v>2988</v>
      </c>
      <c r="H1236" s="627" t="s">
        <v>492</v>
      </c>
      <c r="I1236" s="639"/>
      <c r="J1236" s="627">
        <v>1</v>
      </c>
      <c r="K1236" s="627">
        <v>30.41</v>
      </c>
      <c r="L1236" s="627">
        <v>30.41</v>
      </c>
      <c r="M1236" s="53" t="s">
        <v>1317</v>
      </c>
      <c r="N1236" s="629" t="s">
        <v>1475</v>
      </c>
    </row>
    <row r="1237" spans="1:14" ht="15" hidden="1">
      <c r="A1237" s="626">
        <v>46128</v>
      </c>
      <c r="B1237" s="627" t="s">
        <v>2964</v>
      </c>
      <c r="C1237" s="625">
        <v>80908</v>
      </c>
      <c r="D1237" s="625">
        <v>763</v>
      </c>
      <c r="E1237" s="625" t="s">
        <v>1509</v>
      </c>
      <c r="F1237" s="625">
        <v>4010</v>
      </c>
      <c r="G1237" s="625" t="s">
        <v>2989</v>
      </c>
      <c r="H1237" s="625" t="s">
        <v>492</v>
      </c>
      <c r="I1237" s="638"/>
      <c r="J1237" s="625">
        <v>1</v>
      </c>
      <c r="K1237" s="625">
        <v>2.2999999999999998</v>
      </c>
      <c r="L1237" s="625">
        <v>2.2999999999999998</v>
      </c>
      <c r="M1237" s="53" t="s">
        <v>1317</v>
      </c>
      <c r="N1237" s="629" t="s">
        <v>1475</v>
      </c>
    </row>
    <row r="1238" spans="1:14" ht="15" hidden="1">
      <c r="A1238" s="626">
        <v>46128</v>
      </c>
      <c r="B1238" s="627" t="s">
        <v>2964</v>
      </c>
      <c r="C1238" s="627">
        <v>84552</v>
      </c>
      <c r="D1238" s="627" t="s">
        <v>2990</v>
      </c>
      <c r="E1238" s="627">
        <v>70</v>
      </c>
      <c r="F1238" s="627">
        <v>4010</v>
      </c>
      <c r="G1238" s="627" t="s">
        <v>2991</v>
      </c>
      <c r="H1238" s="627" t="s">
        <v>492</v>
      </c>
      <c r="I1238" s="639"/>
      <c r="J1238" s="627">
        <v>2</v>
      </c>
      <c r="K1238" s="627">
        <v>5.64</v>
      </c>
      <c r="L1238" s="627">
        <v>11.28</v>
      </c>
      <c r="M1238" s="53" t="s">
        <v>1317</v>
      </c>
      <c r="N1238" s="629" t="s">
        <v>1475</v>
      </c>
    </row>
    <row r="1239" spans="1:14" ht="15" hidden="1">
      <c r="A1239" s="626">
        <v>46128</v>
      </c>
      <c r="B1239" s="627" t="s">
        <v>2964</v>
      </c>
      <c r="C1239" s="625">
        <v>83437</v>
      </c>
      <c r="D1239" s="625" t="s">
        <v>2962</v>
      </c>
      <c r="E1239" s="625">
        <v>90</v>
      </c>
      <c r="F1239" s="625">
        <v>4010</v>
      </c>
      <c r="G1239" s="625" t="s">
        <v>2157</v>
      </c>
      <c r="H1239" s="625" t="s">
        <v>492</v>
      </c>
      <c r="I1239" s="638"/>
      <c r="J1239" s="625">
        <v>1</v>
      </c>
      <c r="K1239" s="625">
        <v>8.98</v>
      </c>
      <c r="L1239" s="625">
        <v>8.98</v>
      </c>
      <c r="M1239" s="53" t="s">
        <v>1317</v>
      </c>
      <c r="N1239" s="629" t="s">
        <v>1475</v>
      </c>
    </row>
    <row r="1240" spans="1:14" ht="15" hidden="1">
      <c r="A1240" s="626">
        <v>46128</v>
      </c>
      <c r="B1240" s="627" t="s">
        <v>2964</v>
      </c>
      <c r="C1240" s="627">
        <v>83249</v>
      </c>
      <c r="D1240" s="627" t="s">
        <v>1654</v>
      </c>
      <c r="E1240" s="627">
        <v>110</v>
      </c>
      <c r="F1240" s="627">
        <v>4010</v>
      </c>
      <c r="G1240" s="627" t="s">
        <v>2992</v>
      </c>
      <c r="H1240" s="627" t="s">
        <v>492</v>
      </c>
      <c r="I1240" s="639"/>
      <c r="J1240" s="627">
        <v>1</v>
      </c>
      <c r="K1240" s="627">
        <v>10.18</v>
      </c>
      <c r="L1240" s="627">
        <v>10.18</v>
      </c>
      <c r="M1240" s="53" t="s">
        <v>1317</v>
      </c>
      <c r="N1240" s="629" t="s">
        <v>1475</v>
      </c>
    </row>
    <row r="1241" spans="1:14" ht="15" hidden="1">
      <c r="A1241" s="626">
        <v>46128</v>
      </c>
      <c r="B1241" s="627" t="s">
        <v>2964</v>
      </c>
      <c r="C1241" s="625">
        <v>81346</v>
      </c>
      <c r="D1241" s="625" t="s">
        <v>2659</v>
      </c>
      <c r="E1241" s="625">
        <v>90</v>
      </c>
      <c r="F1241" s="625">
        <v>4010</v>
      </c>
      <c r="G1241" s="625" t="s">
        <v>2993</v>
      </c>
      <c r="H1241" s="625" t="s">
        <v>492</v>
      </c>
      <c r="I1241" s="638"/>
      <c r="J1241" s="625">
        <v>1</v>
      </c>
      <c r="K1241" s="625">
        <v>6.03</v>
      </c>
      <c r="L1241" s="625">
        <v>6.03</v>
      </c>
      <c r="M1241" s="53" t="s">
        <v>1317</v>
      </c>
      <c r="N1241" s="629" t="s">
        <v>1475</v>
      </c>
    </row>
    <row r="1242" spans="1:14" ht="15" hidden="1">
      <c r="A1242" s="626">
        <v>46128</v>
      </c>
      <c r="B1242" s="627" t="s">
        <v>2964</v>
      </c>
      <c r="C1242" s="627">
        <v>82834</v>
      </c>
      <c r="D1242" s="627" t="s">
        <v>2994</v>
      </c>
      <c r="E1242" s="627" t="s">
        <v>1526</v>
      </c>
      <c r="F1242" s="627">
        <v>4010</v>
      </c>
      <c r="G1242" s="627" t="s">
        <v>2995</v>
      </c>
      <c r="H1242" s="627" t="s">
        <v>492</v>
      </c>
      <c r="I1242" s="639"/>
      <c r="J1242" s="627">
        <v>1</v>
      </c>
      <c r="K1242" s="627">
        <v>33.15</v>
      </c>
      <c r="L1242" s="627">
        <v>33.15</v>
      </c>
      <c r="M1242" s="53" t="s">
        <v>1317</v>
      </c>
      <c r="N1242" s="629" t="s">
        <v>1475</v>
      </c>
    </row>
    <row r="1243" spans="1:14" ht="15" hidden="1">
      <c r="A1243" s="626">
        <v>46128</v>
      </c>
      <c r="B1243" s="627" t="s">
        <v>2964</v>
      </c>
      <c r="C1243" s="625">
        <v>84106</v>
      </c>
      <c r="D1243" s="625" t="s">
        <v>2818</v>
      </c>
      <c r="E1243" s="625">
        <v>140</v>
      </c>
      <c r="F1243" s="625">
        <v>4010</v>
      </c>
      <c r="G1243" s="625" t="s">
        <v>2996</v>
      </c>
      <c r="H1243" s="625" t="s">
        <v>492</v>
      </c>
      <c r="I1243" s="638"/>
      <c r="J1243" s="625">
        <v>1</v>
      </c>
      <c r="K1243" s="625">
        <v>6.87</v>
      </c>
      <c r="L1243" s="625">
        <v>6.87</v>
      </c>
      <c r="M1243" s="53" t="s">
        <v>1317</v>
      </c>
      <c r="N1243" s="629" t="s">
        <v>1475</v>
      </c>
    </row>
    <row r="1244" spans="1:14" ht="15" hidden="1">
      <c r="A1244" s="626">
        <v>46128</v>
      </c>
      <c r="B1244" s="627" t="s">
        <v>2964</v>
      </c>
      <c r="C1244" s="627">
        <v>81551</v>
      </c>
      <c r="D1244" s="627" t="s">
        <v>1338</v>
      </c>
      <c r="E1244" s="627">
        <v>85</v>
      </c>
      <c r="F1244" s="627">
        <v>4010</v>
      </c>
      <c r="G1244" s="627" t="s">
        <v>2159</v>
      </c>
      <c r="H1244" s="627" t="s">
        <v>492</v>
      </c>
      <c r="I1244" s="638"/>
      <c r="J1244" s="627">
        <v>1</v>
      </c>
      <c r="K1244" s="627">
        <v>4.28</v>
      </c>
      <c r="L1244" s="627">
        <v>4.28</v>
      </c>
      <c r="M1244" s="53" t="s">
        <v>1317</v>
      </c>
      <c r="N1244" s="629" t="s">
        <v>1475</v>
      </c>
    </row>
    <row r="1245" spans="1:14" ht="15" hidden="1">
      <c r="A1245" s="626">
        <v>46128</v>
      </c>
      <c r="B1245" s="627" t="s">
        <v>2964</v>
      </c>
      <c r="C1245" s="625">
        <v>81339</v>
      </c>
      <c r="D1245" s="625" t="s">
        <v>2997</v>
      </c>
      <c r="E1245" s="625">
        <v>140</v>
      </c>
      <c r="F1245" s="625">
        <v>4010</v>
      </c>
      <c r="G1245" s="625" t="s">
        <v>2160</v>
      </c>
      <c r="H1245" s="625" t="s">
        <v>492</v>
      </c>
      <c r="I1245" s="639"/>
      <c r="J1245" s="625">
        <v>1</v>
      </c>
      <c r="K1245" s="625">
        <v>6.54</v>
      </c>
      <c r="L1245" s="625">
        <v>6.54</v>
      </c>
      <c r="M1245" s="53" t="s">
        <v>1317</v>
      </c>
      <c r="N1245" s="629" t="s">
        <v>1475</v>
      </c>
    </row>
    <row r="1246" spans="1:14" ht="15" hidden="1">
      <c r="A1246" s="626">
        <v>46128</v>
      </c>
      <c r="B1246" s="627" t="s">
        <v>2964</v>
      </c>
      <c r="C1246" s="627">
        <v>81496</v>
      </c>
      <c r="D1246" s="627" t="s">
        <v>1367</v>
      </c>
      <c r="E1246" s="627">
        <v>140</v>
      </c>
      <c r="F1246" s="627">
        <v>4010</v>
      </c>
      <c r="G1246" s="627" t="s">
        <v>2998</v>
      </c>
      <c r="H1246" s="627" t="s">
        <v>492</v>
      </c>
      <c r="I1246" s="638"/>
      <c r="J1246" s="627">
        <v>1</v>
      </c>
      <c r="K1246" s="627">
        <v>7.89</v>
      </c>
      <c r="L1246" s="627">
        <v>7.89</v>
      </c>
      <c r="M1246" s="53" t="s">
        <v>1317</v>
      </c>
      <c r="N1246" s="629" t="s">
        <v>1475</v>
      </c>
    </row>
    <row r="1247" spans="1:14" ht="15" hidden="1">
      <c r="A1247" s="626">
        <v>46128</v>
      </c>
      <c r="B1247" s="627" t="s">
        <v>2999</v>
      </c>
      <c r="C1247" s="625">
        <v>68119</v>
      </c>
      <c r="D1247" s="625" t="s">
        <v>3000</v>
      </c>
      <c r="E1247" s="625">
        <v>85</v>
      </c>
      <c r="F1247" s="625">
        <v>4010</v>
      </c>
      <c r="G1247" s="625" t="s">
        <v>2182</v>
      </c>
      <c r="H1247" s="625" t="s">
        <v>492</v>
      </c>
      <c r="I1247" s="639"/>
      <c r="J1247" s="625">
        <v>1</v>
      </c>
      <c r="K1247" s="625">
        <v>4.05</v>
      </c>
      <c r="L1247" s="625">
        <v>4.05</v>
      </c>
      <c r="M1247" s="53" t="s">
        <v>1317</v>
      </c>
      <c r="N1247" s="629" t="s">
        <v>1584</v>
      </c>
    </row>
    <row r="1248" spans="1:14" ht="15" hidden="1">
      <c r="A1248" s="626">
        <v>46128</v>
      </c>
      <c r="B1248" s="627" t="s">
        <v>2999</v>
      </c>
      <c r="C1248" s="627">
        <v>84085</v>
      </c>
      <c r="D1248" s="627" t="s">
        <v>1905</v>
      </c>
      <c r="E1248" s="627">
        <v>130</v>
      </c>
      <c r="F1248" s="627">
        <v>4010</v>
      </c>
      <c r="G1248" s="627" t="s">
        <v>2188</v>
      </c>
      <c r="H1248" s="627" t="s">
        <v>492</v>
      </c>
      <c r="I1248" s="638"/>
      <c r="J1248" s="627">
        <v>1</v>
      </c>
      <c r="K1248" s="627">
        <v>8.8000000000000007</v>
      </c>
      <c r="L1248" s="627">
        <v>8.8000000000000007</v>
      </c>
      <c r="M1248" s="53" t="s">
        <v>1317</v>
      </c>
      <c r="N1248" s="629" t="s">
        <v>1584</v>
      </c>
    </row>
    <row r="1249" spans="1:14" ht="15" hidden="1">
      <c r="A1249" s="626">
        <v>46128</v>
      </c>
      <c r="B1249" s="627" t="s">
        <v>2999</v>
      </c>
      <c r="C1249" s="625">
        <v>82681</v>
      </c>
      <c r="D1249" s="625" t="s">
        <v>1932</v>
      </c>
      <c r="E1249" s="625">
        <v>80</v>
      </c>
      <c r="F1249" s="625">
        <v>4010</v>
      </c>
      <c r="G1249" s="625" t="s">
        <v>3001</v>
      </c>
      <c r="H1249" s="625" t="s">
        <v>492</v>
      </c>
      <c r="I1249" s="639"/>
      <c r="J1249" s="625">
        <v>1</v>
      </c>
      <c r="K1249" s="625">
        <v>9.89</v>
      </c>
      <c r="L1249" s="625">
        <v>9.89</v>
      </c>
      <c r="M1249" s="53" t="s">
        <v>1317</v>
      </c>
      <c r="N1249" s="629" t="s">
        <v>1584</v>
      </c>
    </row>
    <row r="1250" spans="1:14" ht="15" hidden="1">
      <c r="A1250" s="626">
        <v>46128</v>
      </c>
      <c r="B1250" s="627" t="s">
        <v>2999</v>
      </c>
      <c r="C1250" s="627">
        <v>82717</v>
      </c>
      <c r="D1250" s="627" t="s">
        <v>2823</v>
      </c>
      <c r="E1250" s="627">
        <v>80</v>
      </c>
      <c r="F1250" s="627">
        <v>4010</v>
      </c>
      <c r="G1250" s="627" t="s">
        <v>3002</v>
      </c>
      <c r="H1250" s="627" t="s">
        <v>492</v>
      </c>
      <c r="I1250" s="638"/>
      <c r="J1250" s="627">
        <v>1</v>
      </c>
      <c r="K1250" s="627">
        <v>9.7100000000000009</v>
      </c>
      <c r="L1250" s="627">
        <v>9.7100000000000009</v>
      </c>
      <c r="M1250" s="53" t="s">
        <v>1317</v>
      </c>
      <c r="N1250" s="629" t="s">
        <v>1584</v>
      </c>
    </row>
    <row r="1251" spans="1:14" ht="15" hidden="1">
      <c r="A1251" s="626">
        <v>46128</v>
      </c>
      <c r="B1251" s="627" t="s">
        <v>2999</v>
      </c>
      <c r="C1251" s="625">
        <v>84280</v>
      </c>
      <c r="D1251" s="625" t="s">
        <v>1430</v>
      </c>
      <c r="E1251" s="625">
        <v>140</v>
      </c>
      <c r="F1251" s="625">
        <v>4010</v>
      </c>
      <c r="G1251" s="625" t="s">
        <v>3003</v>
      </c>
      <c r="H1251" s="625" t="s">
        <v>492</v>
      </c>
      <c r="I1251" s="639"/>
      <c r="J1251" s="625">
        <v>1</v>
      </c>
      <c r="K1251" s="625">
        <v>18.059999999999999</v>
      </c>
      <c r="L1251" s="625">
        <v>18.059999999999999</v>
      </c>
      <c r="M1251" s="53" t="s">
        <v>1317</v>
      </c>
      <c r="N1251" s="629" t="s">
        <v>1584</v>
      </c>
    </row>
    <row r="1252" spans="1:14" ht="15" hidden="1">
      <c r="A1252" s="626">
        <v>46128</v>
      </c>
      <c r="B1252" s="627" t="s">
        <v>2999</v>
      </c>
      <c r="C1252" s="627">
        <v>84298</v>
      </c>
      <c r="D1252" s="627" t="s">
        <v>1500</v>
      </c>
      <c r="E1252" s="627">
        <v>150</v>
      </c>
      <c r="F1252" s="627">
        <v>4010</v>
      </c>
      <c r="G1252" s="627" t="s">
        <v>3004</v>
      </c>
      <c r="H1252" s="627" t="s">
        <v>492</v>
      </c>
      <c r="I1252" s="638"/>
      <c r="J1252" s="627">
        <v>1</v>
      </c>
      <c r="K1252" s="627">
        <v>8.18</v>
      </c>
      <c r="L1252" s="627">
        <v>8.18</v>
      </c>
      <c r="M1252" s="53" t="s">
        <v>1317</v>
      </c>
      <c r="N1252" s="629" t="s">
        <v>1584</v>
      </c>
    </row>
    <row r="1253" spans="1:14" ht="15" hidden="1">
      <c r="A1253" s="626">
        <v>46128</v>
      </c>
      <c r="B1253" s="627" t="s">
        <v>2999</v>
      </c>
      <c r="C1253" s="625">
        <v>81380</v>
      </c>
      <c r="D1253" s="625" t="s">
        <v>3005</v>
      </c>
      <c r="E1253" s="625">
        <v>130</v>
      </c>
      <c r="F1253" s="625">
        <v>4010</v>
      </c>
      <c r="G1253" s="625" t="s">
        <v>3006</v>
      </c>
      <c r="H1253" s="625" t="s">
        <v>492</v>
      </c>
      <c r="I1253" s="639"/>
      <c r="J1253" s="625">
        <v>1</v>
      </c>
      <c r="K1253" s="625">
        <v>4.67</v>
      </c>
      <c r="L1253" s="625">
        <v>4.67</v>
      </c>
      <c r="M1253" s="53" t="s">
        <v>1317</v>
      </c>
      <c r="N1253" s="629" t="s">
        <v>1584</v>
      </c>
    </row>
    <row r="1254" spans="1:14" ht="15" hidden="1">
      <c r="A1254" s="626">
        <v>46128</v>
      </c>
      <c r="B1254" s="627" t="s">
        <v>2999</v>
      </c>
      <c r="C1254" s="627">
        <v>83403</v>
      </c>
      <c r="D1254" s="627" t="s">
        <v>1444</v>
      </c>
      <c r="E1254" s="627">
        <v>70</v>
      </c>
      <c r="F1254" s="627">
        <v>4010</v>
      </c>
      <c r="G1254" s="627" t="s">
        <v>2189</v>
      </c>
      <c r="H1254" s="627" t="s">
        <v>492</v>
      </c>
      <c r="I1254" s="638"/>
      <c r="J1254" s="627">
        <v>1</v>
      </c>
      <c r="K1254" s="627">
        <v>7.91</v>
      </c>
      <c r="L1254" s="627">
        <v>7.91</v>
      </c>
      <c r="M1254" s="53" t="s">
        <v>1317</v>
      </c>
      <c r="N1254" s="629" t="s">
        <v>1584</v>
      </c>
    </row>
    <row r="1255" spans="1:14" ht="15" hidden="1">
      <c r="A1255" s="626">
        <v>46128</v>
      </c>
      <c r="B1255" s="627" t="s">
        <v>2999</v>
      </c>
      <c r="C1255" s="625">
        <v>84307</v>
      </c>
      <c r="D1255" s="625" t="s">
        <v>1900</v>
      </c>
      <c r="E1255" s="625" t="s">
        <v>246</v>
      </c>
      <c r="F1255" s="625">
        <v>4010</v>
      </c>
      <c r="G1255" s="625" t="s">
        <v>3007</v>
      </c>
      <c r="H1255" s="625" t="s">
        <v>492</v>
      </c>
      <c r="I1255" s="639"/>
      <c r="J1255" s="625">
        <v>1</v>
      </c>
      <c r="K1255" s="625">
        <v>27.73</v>
      </c>
      <c r="L1255" s="625">
        <v>27.73</v>
      </c>
      <c r="M1255" s="53" t="s">
        <v>1317</v>
      </c>
      <c r="N1255" s="629" t="s">
        <v>1584</v>
      </c>
    </row>
    <row r="1256" spans="1:14" ht="15" hidden="1">
      <c r="A1256" s="626">
        <v>46128</v>
      </c>
      <c r="B1256" s="627" t="s">
        <v>2999</v>
      </c>
      <c r="C1256" s="627">
        <v>82788</v>
      </c>
      <c r="D1256" s="627" t="s">
        <v>3008</v>
      </c>
      <c r="E1256" s="627">
        <v>90</v>
      </c>
      <c r="F1256" s="627">
        <v>4010</v>
      </c>
      <c r="G1256" s="627" t="s">
        <v>3009</v>
      </c>
      <c r="H1256" s="627" t="s">
        <v>492</v>
      </c>
      <c r="I1256" s="638"/>
      <c r="J1256" s="627">
        <v>1</v>
      </c>
      <c r="K1256" s="627">
        <v>8.18</v>
      </c>
      <c r="L1256" s="627">
        <v>8.18</v>
      </c>
      <c r="M1256" s="53" t="s">
        <v>1317</v>
      </c>
      <c r="N1256" s="629" t="s">
        <v>1584</v>
      </c>
    </row>
    <row r="1257" spans="1:14" ht="15" hidden="1">
      <c r="A1257" s="626">
        <v>46128</v>
      </c>
      <c r="B1257" s="627" t="s">
        <v>2999</v>
      </c>
      <c r="C1257" s="625">
        <v>67501</v>
      </c>
      <c r="D1257" s="625">
        <v>15</v>
      </c>
      <c r="E1257" s="625">
        <v>130</v>
      </c>
      <c r="F1257" s="625">
        <v>4010</v>
      </c>
      <c r="G1257" s="625" t="s">
        <v>3010</v>
      </c>
      <c r="H1257" s="625" t="s">
        <v>492</v>
      </c>
      <c r="I1257" s="639"/>
      <c r="J1257" s="625">
        <v>1</v>
      </c>
      <c r="K1257" s="625">
        <v>10.28</v>
      </c>
      <c r="L1257" s="625">
        <v>10.28</v>
      </c>
      <c r="M1257" s="53" t="s">
        <v>1317</v>
      </c>
      <c r="N1257" s="629" t="s">
        <v>1584</v>
      </c>
    </row>
    <row r="1258" spans="1:14" ht="15" hidden="1">
      <c r="A1258" s="626">
        <v>46128</v>
      </c>
      <c r="B1258" s="627" t="s">
        <v>2999</v>
      </c>
      <c r="C1258" s="627">
        <v>84326</v>
      </c>
      <c r="D1258" s="627" t="s">
        <v>1433</v>
      </c>
      <c r="E1258" s="627">
        <v>130</v>
      </c>
      <c r="F1258" s="627">
        <v>4010</v>
      </c>
      <c r="G1258" s="627" t="s">
        <v>3011</v>
      </c>
      <c r="H1258" s="627" t="s">
        <v>492</v>
      </c>
      <c r="I1258" s="638"/>
      <c r="J1258" s="627">
        <v>1</v>
      </c>
      <c r="K1258" s="627">
        <v>11.87</v>
      </c>
      <c r="L1258" s="627">
        <v>11.87</v>
      </c>
      <c r="M1258" s="53" t="s">
        <v>1317</v>
      </c>
      <c r="N1258" s="629" t="s">
        <v>1584</v>
      </c>
    </row>
    <row r="1259" spans="1:14" ht="15" hidden="1">
      <c r="A1259" s="626">
        <v>46128</v>
      </c>
      <c r="B1259" s="627" t="s">
        <v>2999</v>
      </c>
      <c r="C1259" s="625">
        <v>82622</v>
      </c>
      <c r="D1259" s="625" t="s">
        <v>1578</v>
      </c>
      <c r="E1259" s="625">
        <v>130</v>
      </c>
      <c r="F1259" s="625">
        <v>4010</v>
      </c>
      <c r="G1259" s="625" t="s">
        <v>3012</v>
      </c>
      <c r="H1259" s="625" t="s">
        <v>492</v>
      </c>
      <c r="I1259" s="639"/>
      <c r="J1259" s="625">
        <v>1</v>
      </c>
      <c r="K1259" s="625">
        <v>20.74</v>
      </c>
      <c r="L1259" s="625">
        <v>20.74</v>
      </c>
      <c r="M1259" s="53" t="s">
        <v>1317</v>
      </c>
      <c r="N1259" s="629" t="s">
        <v>1584</v>
      </c>
    </row>
    <row r="1260" spans="1:14" ht="15" hidden="1">
      <c r="A1260" s="626">
        <v>46128</v>
      </c>
      <c r="B1260" s="627" t="s">
        <v>2999</v>
      </c>
      <c r="C1260" s="627">
        <v>84291</v>
      </c>
      <c r="D1260" s="627" t="s">
        <v>1500</v>
      </c>
      <c r="E1260" s="627">
        <v>85</v>
      </c>
      <c r="F1260" s="627">
        <v>4010</v>
      </c>
      <c r="G1260" s="627" t="s">
        <v>3013</v>
      </c>
      <c r="H1260" s="627" t="s">
        <v>492</v>
      </c>
      <c r="I1260" s="638"/>
      <c r="J1260" s="627">
        <v>1</v>
      </c>
      <c r="K1260" s="627">
        <v>14.72</v>
      </c>
      <c r="L1260" s="627">
        <v>14.72</v>
      </c>
      <c r="M1260" s="53" t="s">
        <v>1317</v>
      </c>
      <c r="N1260" s="629" t="s">
        <v>1584</v>
      </c>
    </row>
    <row r="1261" spans="1:14" ht="15" hidden="1">
      <c r="A1261" s="626">
        <v>46128</v>
      </c>
      <c r="B1261" s="627" t="s">
        <v>2999</v>
      </c>
      <c r="C1261" s="625">
        <v>84104</v>
      </c>
      <c r="D1261" s="625" t="s">
        <v>2818</v>
      </c>
      <c r="E1261" s="625">
        <v>150</v>
      </c>
      <c r="F1261" s="625">
        <v>4010</v>
      </c>
      <c r="G1261" s="625" t="s">
        <v>3014</v>
      </c>
      <c r="H1261" s="625" t="s">
        <v>492</v>
      </c>
      <c r="I1261" s="639"/>
      <c r="J1261" s="625">
        <v>1</v>
      </c>
      <c r="K1261" s="625">
        <v>12.59</v>
      </c>
      <c r="L1261" s="625">
        <v>12.59</v>
      </c>
      <c r="M1261" s="53" t="s">
        <v>1317</v>
      </c>
      <c r="N1261" s="629" t="s">
        <v>1584</v>
      </c>
    </row>
    <row r="1262" spans="1:14" ht="15" hidden="1">
      <c r="A1262" s="626">
        <v>46128</v>
      </c>
      <c r="B1262" s="627" t="s">
        <v>2999</v>
      </c>
      <c r="C1262" s="627">
        <v>82592</v>
      </c>
      <c r="D1262" s="627" t="s">
        <v>2116</v>
      </c>
      <c r="E1262" s="627">
        <v>130</v>
      </c>
      <c r="F1262" s="627">
        <v>4010</v>
      </c>
      <c r="G1262" s="627" t="s">
        <v>2117</v>
      </c>
      <c r="H1262" s="627" t="s">
        <v>492</v>
      </c>
      <c r="I1262" s="638"/>
      <c r="J1262" s="627">
        <v>1</v>
      </c>
      <c r="K1262" s="627">
        <v>13.6</v>
      </c>
      <c r="L1262" s="627">
        <v>13.6</v>
      </c>
      <c r="M1262" s="53" t="s">
        <v>1317</v>
      </c>
      <c r="N1262" s="629" t="s">
        <v>1584</v>
      </c>
    </row>
    <row r="1263" spans="1:14" ht="15" hidden="1">
      <c r="A1263" s="626">
        <v>46128</v>
      </c>
      <c r="B1263" s="627" t="s">
        <v>2999</v>
      </c>
      <c r="C1263" s="625">
        <v>81338</v>
      </c>
      <c r="D1263" s="625" t="s">
        <v>2835</v>
      </c>
      <c r="E1263" s="625">
        <v>100</v>
      </c>
      <c r="F1263" s="625">
        <v>4010</v>
      </c>
      <c r="G1263" s="625" t="s">
        <v>3015</v>
      </c>
      <c r="H1263" s="625" t="s">
        <v>492</v>
      </c>
      <c r="I1263" s="639"/>
      <c r="J1263" s="625">
        <v>1</v>
      </c>
      <c r="K1263" s="625">
        <v>9.1300000000000008</v>
      </c>
      <c r="L1263" s="625">
        <v>9.1300000000000008</v>
      </c>
      <c r="M1263" s="53" t="s">
        <v>1317</v>
      </c>
      <c r="N1263" s="629" t="s">
        <v>1584</v>
      </c>
    </row>
    <row r="1264" spans="1:14" ht="15" hidden="1">
      <c r="A1264" s="626">
        <v>46128</v>
      </c>
      <c r="B1264" s="627" t="s">
        <v>2999</v>
      </c>
      <c r="C1264" s="627">
        <v>84372</v>
      </c>
      <c r="D1264" s="627" t="s">
        <v>1590</v>
      </c>
      <c r="E1264" s="627">
        <v>85</v>
      </c>
      <c r="F1264" s="627">
        <v>4010</v>
      </c>
      <c r="G1264" s="627" t="s">
        <v>3016</v>
      </c>
      <c r="H1264" s="627" t="s">
        <v>492</v>
      </c>
      <c r="I1264" s="638"/>
      <c r="J1264" s="627">
        <v>1</v>
      </c>
      <c r="K1264" s="627">
        <v>13.88</v>
      </c>
      <c r="L1264" s="627">
        <v>13.88</v>
      </c>
      <c r="M1264" s="53" t="s">
        <v>1317</v>
      </c>
      <c r="N1264" s="629" t="s">
        <v>1584</v>
      </c>
    </row>
    <row r="1265" spans="1:14" ht="15" hidden="1">
      <c r="A1265" s="626">
        <v>46128</v>
      </c>
      <c r="B1265" s="627" t="s">
        <v>2999</v>
      </c>
      <c r="C1265" s="625">
        <v>84113</v>
      </c>
      <c r="D1265" s="625" t="s">
        <v>3017</v>
      </c>
      <c r="E1265" s="625">
        <v>85</v>
      </c>
      <c r="F1265" s="625">
        <v>4010</v>
      </c>
      <c r="G1265" s="625" t="s">
        <v>3018</v>
      </c>
      <c r="H1265" s="625" t="s">
        <v>492</v>
      </c>
      <c r="I1265" s="639"/>
      <c r="J1265" s="625">
        <v>1</v>
      </c>
      <c r="K1265" s="625">
        <v>10.98</v>
      </c>
      <c r="L1265" s="625">
        <v>10.98</v>
      </c>
      <c r="M1265" s="53" t="s">
        <v>1317</v>
      </c>
      <c r="N1265" s="629" t="s">
        <v>1584</v>
      </c>
    </row>
    <row r="1266" spans="1:14" ht="15" hidden="1">
      <c r="A1266" s="626">
        <v>46128</v>
      </c>
      <c r="B1266" s="627" t="s">
        <v>2999</v>
      </c>
      <c r="C1266" s="627">
        <v>84104</v>
      </c>
      <c r="D1266" s="627" t="s">
        <v>3019</v>
      </c>
      <c r="E1266" s="627">
        <v>150</v>
      </c>
      <c r="F1266" s="627">
        <v>4010</v>
      </c>
      <c r="G1266" s="627" t="s">
        <v>3020</v>
      </c>
      <c r="H1266" s="627" t="s">
        <v>492</v>
      </c>
      <c r="I1266" s="638"/>
      <c r="J1266" s="627">
        <v>1</v>
      </c>
      <c r="K1266" s="627">
        <v>12.59</v>
      </c>
      <c r="L1266" s="627">
        <v>12.59</v>
      </c>
      <c r="M1266" s="53" t="s">
        <v>1317</v>
      </c>
      <c r="N1266" s="629" t="s">
        <v>1584</v>
      </c>
    </row>
    <row r="1267" spans="1:14" ht="15" hidden="1">
      <c r="A1267" s="626">
        <v>46128</v>
      </c>
      <c r="B1267" s="627" t="s">
        <v>2999</v>
      </c>
      <c r="C1267" s="625">
        <v>82838</v>
      </c>
      <c r="D1267" s="625" t="s">
        <v>1900</v>
      </c>
      <c r="E1267" s="625">
        <v>110</v>
      </c>
      <c r="F1267" s="625">
        <v>4010</v>
      </c>
      <c r="G1267" s="625" t="s">
        <v>3021</v>
      </c>
      <c r="H1267" s="625" t="s">
        <v>492</v>
      </c>
      <c r="I1267" s="638"/>
      <c r="J1267" s="625">
        <v>1</v>
      </c>
      <c r="K1267" s="625">
        <v>9.5500000000000007</v>
      </c>
      <c r="L1267" s="625">
        <v>9.5500000000000007</v>
      </c>
      <c r="M1267" s="53" t="s">
        <v>1317</v>
      </c>
      <c r="N1267" s="629" t="s">
        <v>1584</v>
      </c>
    </row>
    <row r="1268" spans="1:14" ht="15" hidden="1">
      <c r="A1268" s="626">
        <v>46128</v>
      </c>
      <c r="B1268" s="627" t="s">
        <v>2999</v>
      </c>
      <c r="C1268" s="627">
        <v>82778</v>
      </c>
      <c r="D1268" s="627" t="s">
        <v>1635</v>
      </c>
      <c r="E1268" s="627">
        <v>130</v>
      </c>
      <c r="F1268" s="627">
        <v>4010</v>
      </c>
      <c r="G1268" s="627" t="s">
        <v>1667</v>
      </c>
      <c r="H1268" s="627" t="s">
        <v>492</v>
      </c>
      <c r="I1268" s="639"/>
      <c r="J1268" s="627">
        <v>1</v>
      </c>
      <c r="K1268" s="627">
        <v>6.63</v>
      </c>
      <c r="L1268" s="627">
        <v>6.63</v>
      </c>
      <c r="M1268" s="53" t="s">
        <v>1317</v>
      </c>
      <c r="N1268" s="629" t="s">
        <v>1584</v>
      </c>
    </row>
    <row r="1269" spans="1:14" ht="15" hidden="1">
      <c r="A1269" s="626">
        <v>46128</v>
      </c>
      <c r="B1269" s="627" t="s">
        <v>2999</v>
      </c>
      <c r="C1269" s="625">
        <v>67501</v>
      </c>
      <c r="D1269" s="625">
        <v>15</v>
      </c>
      <c r="E1269" s="625">
        <v>140</v>
      </c>
      <c r="F1269" s="625">
        <v>4010</v>
      </c>
      <c r="G1269" s="625" t="s">
        <v>2335</v>
      </c>
      <c r="H1269" s="625" t="s">
        <v>492</v>
      </c>
      <c r="I1269" s="638"/>
      <c r="J1269" s="625">
        <v>1</v>
      </c>
      <c r="K1269" s="625">
        <v>10.28</v>
      </c>
      <c r="L1269" s="625">
        <v>10.28</v>
      </c>
      <c r="M1269" s="53" t="s">
        <v>1317</v>
      </c>
      <c r="N1269" s="629" t="s">
        <v>1584</v>
      </c>
    </row>
    <row r="1270" spans="1:14" ht="15" hidden="1">
      <c r="A1270" s="626">
        <v>46128</v>
      </c>
      <c r="B1270" s="627" t="s">
        <v>2999</v>
      </c>
      <c r="C1270" s="627">
        <v>68177</v>
      </c>
      <c r="D1270" s="627" t="s">
        <v>1376</v>
      </c>
      <c r="E1270" s="627">
        <v>70</v>
      </c>
      <c r="F1270" s="627">
        <v>4010</v>
      </c>
      <c r="G1270" s="627" t="s">
        <v>2433</v>
      </c>
      <c r="H1270" s="627" t="s">
        <v>492</v>
      </c>
      <c r="I1270" s="639"/>
      <c r="J1270" s="627">
        <v>1</v>
      </c>
      <c r="K1270" s="627">
        <v>4.09</v>
      </c>
      <c r="L1270" s="627">
        <v>4.09</v>
      </c>
      <c r="M1270" s="53" t="s">
        <v>1317</v>
      </c>
      <c r="N1270" s="629" t="s">
        <v>1584</v>
      </c>
    </row>
    <row r="1271" spans="1:14" ht="15" hidden="1">
      <c r="A1271" s="626">
        <v>46128</v>
      </c>
      <c r="B1271" s="627" t="s">
        <v>2999</v>
      </c>
      <c r="C1271" s="625">
        <v>81496</v>
      </c>
      <c r="D1271" s="625" t="s">
        <v>1367</v>
      </c>
      <c r="E1271" s="625">
        <v>130</v>
      </c>
      <c r="F1271" s="625">
        <v>4010</v>
      </c>
      <c r="G1271" s="625" t="s">
        <v>3022</v>
      </c>
      <c r="H1271" s="625" t="s">
        <v>492</v>
      </c>
      <c r="I1271" s="638"/>
      <c r="J1271" s="625">
        <v>1</v>
      </c>
      <c r="K1271" s="625">
        <v>7.89</v>
      </c>
      <c r="L1271" s="625">
        <v>7.89</v>
      </c>
      <c r="M1271" s="53" t="s">
        <v>1317</v>
      </c>
      <c r="N1271" s="629" t="s">
        <v>1584</v>
      </c>
    </row>
    <row r="1272" spans="1:14" ht="15" hidden="1">
      <c r="A1272" s="626">
        <v>46128</v>
      </c>
      <c r="B1272" s="627" t="s">
        <v>2999</v>
      </c>
      <c r="C1272" s="627">
        <v>81495</v>
      </c>
      <c r="D1272" s="627">
        <v>15</v>
      </c>
      <c r="E1272" s="627">
        <v>130</v>
      </c>
      <c r="F1272" s="627">
        <v>4010</v>
      </c>
      <c r="G1272" s="627" t="s">
        <v>3023</v>
      </c>
      <c r="H1272" s="627" t="s">
        <v>492</v>
      </c>
      <c r="I1272" s="638">
        <v>155400061709222</v>
      </c>
      <c r="J1272" s="627">
        <v>1</v>
      </c>
      <c r="K1272" s="627">
        <v>12.77</v>
      </c>
      <c r="L1272" s="627">
        <v>12.77</v>
      </c>
      <c r="M1272" s="53" t="s">
        <v>1317</v>
      </c>
      <c r="N1272" s="629" t="s">
        <v>1584</v>
      </c>
    </row>
    <row r="1273" spans="1:14" ht="15" hidden="1">
      <c r="A1273" s="626">
        <v>46128</v>
      </c>
      <c r="B1273" s="627" t="s">
        <v>2999</v>
      </c>
      <c r="C1273" s="625">
        <v>82766</v>
      </c>
      <c r="D1273" s="625" t="s">
        <v>2918</v>
      </c>
      <c r="E1273" s="625">
        <v>70</v>
      </c>
      <c r="F1273" s="625">
        <v>4010</v>
      </c>
      <c r="G1273" s="625" t="s">
        <v>2919</v>
      </c>
      <c r="H1273" s="625" t="s">
        <v>492</v>
      </c>
      <c r="I1273" s="639"/>
      <c r="J1273" s="625">
        <v>1</v>
      </c>
      <c r="K1273" s="625">
        <v>19.63</v>
      </c>
      <c r="L1273" s="625">
        <v>19.63</v>
      </c>
      <c r="M1273" s="53" t="s">
        <v>1317</v>
      </c>
      <c r="N1273" s="629" t="s">
        <v>1584</v>
      </c>
    </row>
    <row r="1274" spans="1:14" ht="15" hidden="1">
      <c r="A1274" s="626">
        <v>46128</v>
      </c>
      <c r="B1274" s="627" t="s">
        <v>2999</v>
      </c>
      <c r="C1274" s="627">
        <v>84171</v>
      </c>
      <c r="D1274" s="627" t="s">
        <v>3024</v>
      </c>
      <c r="E1274" s="627">
        <v>80</v>
      </c>
      <c r="F1274" s="627">
        <v>4010</v>
      </c>
      <c r="G1274" s="627" t="s">
        <v>3025</v>
      </c>
      <c r="H1274" s="627" t="s">
        <v>492</v>
      </c>
      <c r="I1274" s="638">
        <v>155400061709215</v>
      </c>
      <c r="J1274" s="627">
        <v>1</v>
      </c>
      <c r="K1274" s="627">
        <v>9.6300000000000008</v>
      </c>
      <c r="L1274" s="627">
        <v>9.6300000000000008</v>
      </c>
      <c r="M1274" s="53" t="s">
        <v>1317</v>
      </c>
      <c r="N1274" s="629" t="s">
        <v>1584</v>
      </c>
    </row>
    <row r="1275" spans="1:14" ht="15" hidden="1">
      <c r="A1275" s="626">
        <v>46128</v>
      </c>
      <c r="B1275" s="627" t="s">
        <v>2999</v>
      </c>
      <c r="C1275" s="625">
        <v>80441</v>
      </c>
      <c r="D1275" s="625" t="s">
        <v>1628</v>
      </c>
      <c r="E1275" s="625">
        <v>130</v>
      </c>
      <c r="F1275" s="625">
        <v>4010</v>
      </c>
      <c r="G1275" s="625" t="s">
        <v>3026</v>
      </c>
      <c r="H1275" s="625" t="s">
        <v>492</v>
      </c>
      <c r="I1275" s="638">
        <v>155400061709215</v>
      </c>
      <c r="J1275" s="625">
        <v>1</v>
      </c>
      <c r="K1275" s="625">
        <v>8.94</v>
      </c>
      <c r="L1275" s="625">
        <v>8.94</v>
      </c>
      <c r="M1275" s="53" t="s">
        <v>1317</v>
      </c>
      <c r="N1275" s="629" t="s">
        <v>1584</v>
      </c>
    </row>
    <row r="1276" spans="1:14" ht="15" hidden="1">
      <c r="A1276" s="626">
        <v>46128</v>
      </c>
      <c r="B1276" s="627" t="s">
        <v>2999</v>
      </c>
      <c r="C1276" s="627">
        <v>83403</v>
      </c>
      <c r="D1276" s="627" t="s">
        <v>3027</v>
      </c>
      <c r="E1276" s="627">
        <v>85</v>
      </c>
      <c r="F1276" s="627">
        <v>4010</v>
      </c>
      <c r="G1276" s="627" t="s">
        <v>2190</v>
      </c>
      <c r="H1276" s="627" t="s">
        <v>492</v>
      </c>
      <c r="I1276" s="638"/>
      <c r="J1276" s="627">
        <v>1</v>
      </c>
      <c r="K1276" s="627">
        <v>8.2100000000000009</v>
      </c>
      <c r="L1276" s="627">
        <v>8.2100000000000009</v>
      </c>
      <c r="M1276" s="53" t="s">
        <v>1317</v>
      </c>
      <c r="N1276" s="629" t="s">
        <v>1584</v>
      </c>
    </row>
    <row r="1277" spans="1:14" ht="15" hidden="1">
      <c r="A1277" s="626">
        <v>46128</v>
      </c>
      <c r="B1277" s="627" t="s">
        <v>2999</v>
      </c>
      <c r="C1277" s="625">
        <v>83878</v>
      </c>
      <c r="D1277" s="625" t="s">
        <v>1718</v>
      </c>
      <c r="E1277" s="625" t="s">
        <v>1332</v>
      </c>
      <c r="F1277" s="625">
        <v>4010</v>
      </c>
      <c r="G1277" s="625" t="s">
        <v>1719</v>
      </c>
      <c r="H1277" s="625" t="s">
        <v>492</v>
      </c>
      <c r="I1277" s="639"/>
      <c r="J1277" s="625">
        <v>1</v>
      </c>
      <c r="K1277" s="625">
        <v>11.56</v>
      </c>
      <c r="L1277" s="625">
        <v>11.56</v>
      </c>
      <c r="M1277" s="53" t="s">
        <v>1317</v>
      </c>
      <c r="N1277" s="629" t="s">
        <v>1584</v>
      </c>
    </row>
    <row r="1278" spans="1:14" ht="15" hidden="1">
      <c r="A1278" s="626">
        <v>46128</v>
      </c>
      <c r="B1278" s="627" t="s">
        <v>2999</v>
      </c>
      <c r="C1278" s="627">
        <v>82606</v>
      </c>
      <c r="D1278" s="627" t="s">
        <v>3028</v>
      </c>
      <c r="E1278" s="627">
        <v>140</v>
      </c>
      <c r="F1278" s="627">
        <v>4010</v>
      </c>
      <c r="G1278" s="627" t="s">
        <v>3029</v>
      </c>
      <c r="H1278" s="627" t="s">
        <v>492</v>
      </c>
      <c r="I1278" s="638"/>
      <c r="J1278" s="627">
        <v>1</v>
      </c>
      <c r="K1278" s="627">
        <v>8.92</v>
      </c>
      <c r="L1278" s="627">
        <v>8.92</v>
      </c>
      <c r="M1278" s="53" t="s">
        <v>1317</v>
      </c>
      <c r="N1278" s="629" t="s">
        <v>1584</v>
      </c>
    </row>
    <row r="1279" spans="1:14" ht="15" hidden="1">
      <c r="A1279" s="626">
        <v>46128</v>
      </c>
      <c r="B1279" s="627" t="s">
        <v>2999</v>
      </c>
      <c r="C1279" s="625">
        <v>84130</v>
      </c>
      <c r="D1279" s="625" t="s">
        <v>1367</v>
      </c>
      <c r="E1279" s="625">
        <v>85</v>
      </c>
      <c r="F1279" s="625">
        <v>4010</v>
      </c>
      <c r="G1279" s="625" t="s">
        <v>3030</v>
      </c>
      <c r="H1279" s="625" t="s">
        <v>492</v>
      </c>
      <c r="I1279" s="639"/>
      <c r="J1279" s="625">
        <v>1</v>
      </c>
      <c r="K1279" s="625">
        <v>8.36</v>
      </c>
      <c r="L1279" s="625">
        <v>8.36</v>
      </c>
      <c r="M1279" s="53" t="s">
        <v>1317</v>
      </c>
      <c r="N1279" s="629" t="s">
        <v>1584</v>
      </c>
    </row>
    <row r="1280" spans="1:14" ht="15" hidden="1">
      <c r="A1280" s="626">
        <v>46128</v>
      </c>
      <c r="B1280" s="627" t="s">
        <v>2999</v>
      </c>
      <c r="C1280" s="627">
        <v>82599</v>
      </c>
      <c r="D1280" s="627" t="s">
        <v>3031</v>
      </c>
      <c r="E1280" s="627">
        <v>130</v>
      </c>
      <c r="F1280" s="627">
        <v>4010</v>
      </c>
      <c r="G1280" s="627" t="s">
        <v>3032</v>
      </c>
      <c r="H1280" s="627" t="s">
        <v>492</v>
      </c>
      <c r="I1280" s="638"/>
      <c r="J1280" s="627">
        <v>1</v>
      </c>
      <c r="K1280" s="627">
        <v>11.67</v>
      </c>
      <c r="L1280" s="627">
        <v>11.67</v>
      </c>
      <c r="M1280" s="53" t="s">
        <v>1317</v>
      </c>
      <c r="N1280" s="629" t="s">
        <v>1584</v>
      </c>
    </row>
    <row r="1281" spans="1:14" ht="15" hidden="1">
      <c r="A1281" s="626">
        <v>46128</v>
      </c>
      <c r="B1281" s="627" t="s">
        <v>2999</v>
      </c>
      <c r="C1281" s="625">
        <v>82788</v>
      </c>
      <c r="D1281" s="625" t="s">
        <v>3033</v>
      </c>
      <c r="E1281" s="625">
        <v>130</v>
      </c>
      <c r="F1281" s="625">
        <v>4010</v>
      </c>
      <c r="G1281" s="625" t="s">
        <v>3034</v>
      </c>
      <c r="H1281" s="625" t="s">
        <v>492</v>
      </c>
      <c r="I1281" s="638"/>
      <c r="J1281" s="625">
        <v>1</v>
      </c>
      <c r="K1281" s="625">
        <v>8.18</v>
      </c>
      <c r="L1281" s="625">
        <v>8.18</v>
      </c>
      <c r="M1281" s="53" t="s">
        <v>1317</v>
      </c>
      <c r="N1281" s="629" t="s">
        <v>1584</v>
      </c>
    </row>
    <row r="1282" spans="1:14" ht="15" hidden="1">
      <c r="A1282" s="626">
        <v>46128</v>
      </c>
      <c r="B1282" s="627" t="s">
        <v>2999</v>
      </c>
      <c r="C1282" s="627">
        <v>84179</v>
      </c>
      <c r="D1282" s="627" t="s">
        <v>3035</v>
      </c>
      <c r="E1282" s="627">
        <v>140</v>
      </c>
      <c r="F1282" s="627">
        <v>4010</v>
      </c>
      <c r="G1282" s="627" t="s">
        <v>2174</v>
      </c>
      <c r="H1282" s="627" t="s">
        <v>492</v>
      </c>
      <c r="I1282" s="638">
        <v>157580028308373</v>
      </c>
      <c r="J1282" s="627">
        <v>1</v>
      </c>
      <c r="K1282" s="627">
        <v>16.55</v>
      </c>
      <c r="L1282" s="627">
        <v>16.55</v>
      </c>
      <c r="M1282" s="53" t="s">
        <v>1317</v>
      </c>
      <c r="N1282" s="629" t="s">
        <v>1584</v>
      </c>
    </row>
    <row r="1283" spans="1:14" ht="15" hidden="1">
      <c r="A1283" s="626">
        <v>46128</v>
      </c>
      <c r="B1283" s="627" t="s">
        <v>2999</v>
      </c>
      <c r="C1283" s="625">
        <v>84256</v>
      </c>
      <c r="D1283" s="625" t="s">
        <v>3036</v>
      </c>
      <c r="E1283" s="625">
        <v>130</v>
      </c>
      <c r="F1283" s="625">
        <v>4010</v>
      </c>
      <c r="G1283" s="625" t="s">
        <v>3037</v>
      </c>
      <c r="H1283" s="625" t="s">
        <v>492</v>
      </c>
      <c r="I1283" s="638">
        <v>8246290054071930</v>
      </c>
      <c r="J1283" s="625">
        <v>1</v>
      </c>
      <c r="K1283" s="625">
        <v>25.81</v>
      </c>
      <c r="L1283" s="625">
        <v>25.81</v>
      </c>
      <c r="M1283" s="53" t="s">
        <v>1317</v>
      </c>
      <c r="N1283" s="629" t="s">
        <v>1584</v>
      </c>
    </row>
    <row r="1284" spans="1:14" ht="15" hidden="1">
      <c r="A1284" s="626">
        <v>46128</v>
      </c>
      <c r="B1284" s="627" t="s">
        <v>2999</v>
      </c>
      <c r="C1284" s="627">
        <v>84123</v>
      </c>
      <c r="D1284" s="627" t="s">
        <v>3038</v>
      </c>
      <c r="E1284" s="627">
        <v>100</v>
      </c>
      <c r="F1284" s="627">
        <v>4010</v>
      </c>
      <c r="G1284" s="627" t="s">
        <v>3039</v>
      </c>
      <c r="H1284" s="627" t="s">
        <v>492</v>
      </c>
      <c r="I1284" s="638"/>
      <c r="J1284" s="627">
        <v>1</v>
      </c>
      <c r="K1284" s="627">
        <v>9.34</v>
      </c>
      <c r="L1284" s="627">
        <v>9.34</v>
      </c>
      <c r="M1284" s="53" t="s">
        <v>1317</v>
      </c>
      <c r="N1284" s="629" t="s">
        <v>1584</v>
      </c>
    </row>
    <row r="1285" spans="1:14" ht="15" hidden="1">
      <c r="A1285" s="626">
        <v>46128</v>
      </c>
      <c r="B1285" s="53" t="s">
        <v>3040</v>
      </c>
      <c r="C1285" s="625">
        <v>80441</v>
      </c>
      <c r="D1285" s="625" t="s">
        <v>1415</v>
      </c>
      <c r="E1285" s="625">
        <v>100</v>
      </c>
      <c r="F1285" s="625">
        <v>4010</v>
      </c>
      <c r="G1285" s="625" t="s">
        <v>3041</v>
      </c>
      <c r="H1285" s="625" t="s">
        <v>492</v>
      </c>
      <c r="I1285" s="638">
        <v>2</v>
      </c>
      <c r="J1285" s="625">
        <v>1</v>
      </c>
      <c r="K1285" s="625">
        <v>8.94</v>
      </c>
      <c r="L1285" s="625">
        <v>8.94</v>
      </c>
      <c r="M1285" s="53" t="s">
        <v>1317</v>
      </c>
      <c r="N1285" s="629" t="s">
        <v>1584</v>
      </c>
    </row>
    <row r="1286" spans="1:14" ht="15" hidden="1">
      <c r="A1286" s="626">
        <v>46128</v>
      </c>
      <c r="B1286" s="53" t="s">
        <v>3040</v>
      </c>
      <c r="C1286" s="627">
        <v>81467</v>
      </c>
      <c r="D1286" s="627" t="s">
        <v>1500</v>
      </c>
      <c r="E1286" s="627">
        <v>150</v>
      </c>
      <c r="F1286" s="627">
        <v>4010</v>
      </c>
      <c r="G1286" s="627" t="s">
        <v>3042</v>
      </c>
      <c r="H1286" s="627" t="s">
        <v>492</v>
      </c>
      <c r="I1286" s="639">
        <v>2</v>
      </c>
      <c r="J1286" s="627">
        <v>1</v>
      </c>
      <c r="K1286" s="627">
        <v>14.19</v>
      </c>
      <c r="L1286" s="627">
        <v>14.19</v>
      </c>
      <c r="M1286" s="53" t="s">
        <v>1317</v>
      </c>
      <c r="N1286" s="629" t="s">
        <v>1584</v>
      </c>
    </row>
    <row r="1287" spans="1:14" ht="15" hidden="1">
      <c r="A1287" s="626">
        <v>46128</v>
      </c>
      <c r="B1287" s="53" t="s">
        <v>3040</v>
      </c>
      <c r="C1287" s="625">
        <v>83935</v>
      </c>
      <c r="D1287" s="625" t="s">
        <v>2360</v>
      </c>
      <c r="E1287" s="625">
        <v>80</v>
      </c>
      <c r="F1287" s="625">
        <v>4010</v>
      </c>
      <c r="G1287" s="625" t="s">
        <v>2705</v>
      </c>
      <c r="H1287" s="625" t="s">
        <v>492</v>
      </c>
      <c r="I1287" s="638">
        <v>1</v>
      </c>
      <c r="J1287" s="625">
        <v>1</v>
      </c>
      <c r="K1287" s="625">
        <v>10.68</v>
      </c>
      <c r="L1287" s="625">
        <v>10.68</v>
      </c>
      <c r="M1287" s="53" t="s">
        <v>1317</v>
      </c>
      <c r="N1287" s="629" t="s">
        <v>1584</v>
      </c>
    </row>
    <row r="1288" spans="1:14" ht="15" hidden="1">
      <c r="A1288" s="626">
        <v>46128</v>
      </c>
      <c r="B1288" s="53" t="s">
        <v>3040</v>
      </c>
      <c r="C1288" s="627">
        <v>80441</v>
      </c>
      <c r="D1288" s="627" t="s">
        <v>3043</v>
      </c>
      <c r="E1288" s="627">
        <v>150</v>
      </c>
      <c r="F1288" s="627">
        <v>4010</v>
      </c>
      <c r="G1288" s="627" t="s">
        <v>3044</v>
      </c>
      <c r="H1288" s="627" t="s">
        <v>492</v>
      </c>
      <c r="I1288" s="639">
        <v>1</v>
      </c>
      <c r="J1288" s="627">
        <v>1</v>
      </c>
      <c r="K1288" s="627">
        <v>8.94</v>
      </c>
      <c r="L1288" s="627">
        <v>8.94</v>
      </c>
      <c r="M1288" s="53" t="s">
        <v>1317</v>
      </c>
      <c r="N1288" s="629" t="s">
        <v>1584</v>
      </c>
    </row>
    <row r="1289" spans="1:14" ht="15" hidden="1">
      <c r="A1289" s="626">
        <v>46128</v>
      </c>
      <c r="B1289" s="53" t="s">
        <v>3040</v>
      </c>
      <c r="C1289" s="625">
        <v>82681</v>
      </c>
      <c r="D1289" s="625" t="s">
        <v>1354</v>
      </c>
      <c r="E1289" s="625">
        <v>60</v>
      </c>
      <c r="F1289" s="625">
        <v>4010</v>
      </c>
      <c r="G1289" s="625" t="s">
        <v>2689</v>
      </c>
      <c r="H1289" s="625" t="s">
        <v>492</v>
      </c>
      <c r="I1289" s="638">
        <v>1</v>
      </c>
      <c r="J1289" s="625">
        <v>1</v>
      </c>
      <c r="K1289" s="625">
        <v>9.89</v>
      </c>
      <c r="L1289" s="625">
        <v>9.89</v>
      </c>
      <c r="M1289" s="53" t="s">
        <v>1317</v>
      </c>
      <c r="N1289" s="629" t="s">
        <v>1584</v>
      </c>
    </row>
    <row r="1290" spans="1:14" ht="15" hidden="1">
      <c r="A1290" s="626">
        <v>46128</v>
      </c>
      <c r="B1290" s="53" t="s">
        <v>3040</v>
      </c>
      <c r="C1290" s="627">
        <v>83642</v>
      </c>
      <c r="D1290" s="627" t="s">
        <v>1603</v>
      </c>
      <c r="E1290" s="627" t="s">
        <v>1332</v>
      </c>
      <c r="F1290" s="627">
        <v>4010</v>
      </c>
      <c r="G1290" s="627" t="s">
        <v>3045</v>
      </c>
      <c r="H1290" s="627" t="s">
        <v>492</v>
      </c>
      <c r="I1290" s="639">
        <v>1</v>
      </c>
      <c r="J1290" s="627">
        <v>1</v>
      </c>
      <c r="K1290" s="627">
        <v>9.3800000000000008</v>
      </c>
      <c r="L1290" s="627">
        <v>9.3800000000000008</v>
      </c>
      <c r="M1290" s="53" t="s">
        <v>1317</v>
      </c>
      <c r="N1290" s="629" t="s">
        <v>1584</v>
      </c>
    </row>
    <row r="1291" spans="1:14" ht="15" hidden="1">
      <c r="A1291" s="626">
        <v>46128</v>
      </c>
      <c r="B1291" s="53" t="s">
        <v>3040</v>
      </c>
      <c r="C1291" s="625">
        <v>84172</v>
      </c>
      <c r="D1291" s="625" t="s">
        <v>1900</v>
      </c>
      <c r="E1291" s="625">
        <v>75</v>
      </c>
      <c r="F1291" s="625">
        <v>4010</v>
      </c>
      <c r="G1291" s="625" t="s">
        <v>3046</v>
      </c>
      <c r="H1291" s="625" t="s">
        <v>492</v>
      </c>
      <c r="I1291" s="638">
        <v>4</v>
      </c>
      <c r="J1291" s="625">
        <v>1</v>
      </c>
      <c r="K1291" s="625">
        <v>9</v>
      </c>
      <c r="L1291" s="625">
        <v>9</v>
      </c>
      <c r="M1291" s="53" t="s">
        <v>1317</v>
      </c>
      <c r="N1291" s="629" t="s">
        <v>1584</v>
      </c>
    </row>
    <row r="1292" spans="1:14" ht="15" hidden="1">
      <c r="A1292" s="626">
        <v>46128</v>
      </c>
      <c r="B1292" s="53" t="s">
        <v>3040</v>
      </c>
      <c r="C1292" s="627">
        <v>65642</v>
      </c>
      <c r="D1292" s="627" t="s">
        <v>2510</v>
      </c>
      <c r="E1292" s="627">
        <v>85</v>
      </c>
      <c r="F1292" s="627">
        <v>4010</v>
      </c>
      <c r="G1292" s="627" t="s">
        <v>3047</v>
      </c>
      <c r="H1292" s="627" t="s">
        <v>492</v>
      </c>
      <c r="I1292" s="23">
        <v>2</v>
      </c>
      <c r="J1292" s="627">
        <v>1</v>
      </c>
      <c r="K1292" s="627">
        <v>7.14</v>
      </c>
      <c r="L1292" s="627">
        <v>7.14</v>
      </c>
      <c r="M1292" s="53" t="s">
        <v>1317</v>
      </c>
      <c r="N1292" s="629" t="s">
        <v>1584</v>
      </c>
    </row>
    <row r="1293" spans="1:14" ht="15" hidden="1">
      <c r="A1293" s="626">
        <v>46128</v>
      </c>
      <c r="B1293" s="53" t="s">
        <v>3040</v>
      </c>
      <c r="C1293" s="625">
        <v>83104</v>
      </c>
      <c r="D1293" s="625" t="s">
        <v>1693</v>
      </c>
      <c r="E1293" s="625">
        <v>120</v>
      </c>
      <c r="F1293" s="625">
        <v>4010</v>
      </c>
      <c r="G1293" s="625" t="s">
        <v>2691</v>
      </c>
      <c r="H1293" s="625" t="s">
        <v>492</v>
      </c>
      <c r="J1293" s="625">
        <v>1</v>
      </c>
      <c r="K1293" s="625">
        <v>4.4000000000000004</v>
      </c>
      <c r="L1293" s="625">
        <v>4.4000000000000004</v>
      </c>
      <c r="M1293" s="53" t="s">
        <v>1317</v>
      </c>
      <c r="N1293" s="629" t="s">
        <v>1584</v>
      </c>
    </row>
    <row r="1294" spans="1:14" ht="15" hidden="1">
      <c r="A1294" s="626">
        <v>46128</v>
      </c>
      <c r="B1294" s="53" t="s">
        <v>3040</v>
      </c>
      <c r="C1294" s="627">
        <v>82766</v>
      </c>
      <c r="D1294" s="627" t="s">
        <v>3048</v>
      </c>
      <c r="E1294" s="627">
        <v>70</v>
      </c>
      <c r="F1294" s="627">
        <v>4010</v>
      </c>
      <c r="G1294" s="627" t="s">
        <v>3049</v>
      </c>
      <c r="H1294" s="627" t="s">
        <v>492</v>
      </c>
      <c r="J1294" s="627">
        <v>1</v>
      </c>
      <c r="K1294" s="627">
        <v>23.6</v>
      </c>
      <c r="L1294" s="627">
        <v>23.6</v>
      </c>
      <c r="M1294" s="53" t="s">
        <v>1317</v>
      </c>
      <c r="N1294" s="629" t="s">
        <v>1584</v>
      </c>
    </row>
    <row r="1295" spans="1:14" ht="15" hidden="1">
      <c r="A1295" s="626">
        <v>46128</v>
      </c>
      <c r="B1295" s="53" t="s">
        <v>3040</v>
      </c>
      <c r="C1295" s="625">
        <v>67563</v>
      </c>
      <c r="D1295" s="625" t="s">
        <v>1415</v>
      </c>
      <c r="E1295" s="625">
        <v>100</v>
      </c>
      <c r="F1295" s="625">
        <v>4010</v>
      </c>
      <c r="G1295" s="625" t="s">
        <v>3050</v>
      </c>
      <c r="H1295" s="625" t="s">
        <v>492</v>
      </c>
      <c r="J1295" s="625">
        <v>1</v>
      </c>
      <c r="K1295" s="625">
        <v>9.89</v>
      </c>
      <c r="L1295" s="625">
        <v>9.89</v>
      </c>
      <c r="M1295" s="53" t="s">
        <v>1317</v>
      </c>
      <c r="N1295" s="629" t="s">
        <v>1584</v>
      </c>
    </row>
    <row r="1296" spans="1:14" ht="15" hidden="1">
      <c r="A1296" s="626">
        <v>46128</v>
      </c>
      <c r="B1296" s="53" t="s">
        <v>3040</v>
      </c>
      <c r="C1296" s="627">
        <v>67379</v>
      </c>
      <c r="D1296" s="627" t="s">
        <v>2966</v>
      </c>
      <c r="E1296" s="627">
        <v>90</v>
      </c>
      <c r="F1296" s="627">
        <v>4010</v>
      </c>
      <c r="G1296" s="627" t="s">
        <v>3051</v>
      </c>
      <c r="H1296" s="627" t="s">
        <v>492</v>
      </c>
      <c r="J1296" s="627">
        <v>1</v>
      </c>
      <c r="K1296" s="627">
        <v>4.71</v>
      </c>
      <c r="L1296" s="627">
        <v>4.71</v>
      </c>
      <c r="M1296" s="53" t="s">
        <v>1317</v>
      </c>
      <c r="N1296" s="629" t="s">
        <v>1584</v>
      </c>
    </row>
    <row r="1297" spans="1:14" ht="15" hidden="1">
      <c r="A1297" s="626">
        <v>46128</v>
      </c>
      <c r="B1297" s="53" t="s">
        <v>3040</v>
      </c>
      <c r="C1297" s="625">
        <v>67379</v>
      </c>
      <c r="D1297" s="625" t="s">
        <v>3052</v>
      </c>
      <c r="E1297" s="625">
        <v>90</v>
      </c>
      <c r="F1297" s="625">
        <v>4010</v>
      </c>
      <c r="G1297" s="625" t="s">
        <v>3053</v>
      </c>
      <c r="H1297" s="625" t="s">
        <v>492</v>
      </c>
      <c r="J1297" s="625">
        <v>1</v>
      </c>
      <c r="K1297" s="625">
        <v>4.71</v>
      </c>
      <c r="L1297" s="625">
        <v>4.71</v>
      </c>
      <c r="M1297" s="53" t="s">
        <v>1317</v>
      </c>
      <c r="N1297" s="629" t="s">
        <v>1584</v>
      </c>
    </row>
    <row r="1298" spans="1:14" ht="15" hidden="1">
      <c r="A1298" s="626">
        <v>46128</v>
      </c>
      <c r="B1298" s="53" t="s">
        <v>3040</v>
      </c>
      <c r="C1298" s="627">
        <v>80441</v>
      </c>
      <c r="D1298" s="627" t="s">
        <v>2818</v>
      </c>
      <c r="E1298" s="627">
        <v>150</v>
      </c>
      <c r="F1298" s="627">
        <v>4010</v>
      </c>
      <c r="G1298" s="627" t="s">
        <v>3054</v>
      </c>
      <c r="H1298" s="627" t="s">
        <v>492</v>
      </c>
      <c r="J1298" s="627">
        <v>1</v>
      </c>
      <c r="K1298" s="627">
        <v>8.94</v>
      </c>
      <c r="L1298" s="627">
        <v>8.94</v>
      </c>
      <c r="M1298" s="53" t="s">
        <v>1317</v>
      </c>
      <c r="N1298" s="629" t="s">
        <v>1584</v>
      </c>
    </row>
    <row r="1299" spans="1:14" ht="15" hidden="1">
      <c r="A1299" s="626">
        <v>46128</v>
      </c>
      <c r="B1299" s="53" t="s">
        <v>3040</v>
      </c>
      <c r="C1299" s="625">
        <v>84179</v>
      </c>
      <c r="D1299" s="625" t="s">
        <v>3055</v>
      </c>
      <c r="E1299" s="625">
        <v>100</v>
      </c>
      <c r="F1299" s="625">
        <v>4010</v>
      </c>
      <c r="G1299" s="625" t="s">
        <v>3056</v>
      </c>
      <c r="H1299" s="625" t="s">
        <v>492</v>
      </c>
      <c r="J1299" s="625">
        <v>1</v>
      </c>
      <c r="K1299" s="625">
        <v>18.440000000000001</v>
      </c>
      <c r="L1299" s="625">
        <v>18.440000000000001</v>
      </c>
      <c r="M1299" s="53" t="s">
        <v>1317</v>
      </c>
      <c r="N1299" s="629" t="s">
        <v>1584</v>
      </c>
    </row>
    <row r="1300" spans="1:14" ht="15" hidden="1">
      <c r="A1300" s="626">
        <v>46128</v>
      </c>
      <c r="B1300" s="53" t="s">
        <v>3040</v>
      </c>
      <c r="C1300" s="627">
        <v>67379</v>
      </c>
      <c r="D1300" s="627" t="s">
        <v>1932</v>
      </c>
      <c r="E1300" s="627">
        <v>90</v>
      </c>
      <c r="F1300" s="627">
        <v>4010</v>
      </c>
      <c r="G1300" s="627" t="s">
        <v>3057</v>
      </c>
      <c r="H1300" s="627" t="s">
        <v>492</v>
      </c>
      <c r="J1300" s="627">
        <v>1</v>
      </c>
      <c r="K1300" s="627">
        <v>4.71</v>
      </c>
      <c r="L1300" s="627">
        <v>4.71</v>
      </c>
      <c r="M1300" s="53" t="s">
        <v>1317</v>
      </c>
      <c r="N1300" s="629" t="s">
        <v>1584</v>
      </c>
    </row>
    <row r="1301" spans="1:14" ht="15" hidden="1">
      <c r="A1301" s="626">
        <v>46128</v>
      </c>
      <c r="B1301" s="53" t="s">
        <v>3040</v>
      </c>
      <c r="C1301" s="625">
        <v>67862</v>
      </c>
      <c r="D1301" s="625" t="s">
        <v>1920</v>
      </c>
      <c r="E1301" s="625">
        <v>110</v>
      </c>
      <c r="F1301" s="625">
        <v>4010</v>
      </c>
      <c r="G1301" s="625" t="s">
        <v>2692</v>
      </c>
      <c r="H1301" s="625" t="s">
        <v>492</v>
      </c>
      <c r="J1301" s="625">
        <v>1</v>
      </c>
      <c r="K1301" s="625">
        <v>5.47</v>
      </c>
      <c r="L1301" s="625">
        <v>5.47</v>
      </c>
      <c r="M1301" s="53" t="s">
        <v>1317</v>
      </c>
      <c r="N1301" s="629" t="s">
        <v>1584</v>
      </c>
    </row>
    <row r="1302" spans="1:14" ht="15" hidden="1">
      <c r="A1302" s="626">
        <v>46128</v>
      </c>
      <c r="B1302" s="53" t="s">
        <v>3040</v>
      </c>
      <c r="C1302" s="627">
        <v>67379</v>
      </c>
      <c r="D1302" s="627" t="s">
        <v>1354</v>
      </c>
      <c r="E1302" s="627">
        <v>90</v>
      </c>
      <c r="F1302" s="627">
        <v>4010</v>
      </c>
      <c r="G1302" s="627" t="s">
        <v>3058</v>
      </c>
      <c r="H1302" s="627" t="s">
        <v>492</v>
      </c>
      <c r="J1302" s="627">
        <v>1</v>
      </c>
      <c r="K1302" s="627">
        <v>4.71</v>
      </c>
      <c r="L1302" s="627">
        <v>4.71</v>
      </c>
      <c r="M1302" s="53" t="s">
        <v>1317</v>
      </c>
      <c r="N1302" s="629" t="s">
        <v>1584</v>
      </c>
    </row>
    <row r="1303" spans="1:14" ht="15" hidden="1">
      <c r="A1303" s="626">
        <v>46128</v>
      </c>
      <c r="B1303" s="53" t="s">
        <v>3040</v>
      </c>
      <c r="C1303" s="625">
        <v>81496</v>
      </c>
      <c r="D1303" s="625" t="s">
        <v>2595</v>
      </c>
      <c r="E1303" s="625">
        <v>90</v>
      </c>
      <c r="F1303" s="625">
        <v>4010</v>
      </c>
      <c r="G1303" s="625" t="s">
        <v>3059</v>
      </c>
      <c r="H1303" s="625" t="s">
        <v>492</v>
      </c>
      <c r="J1303" s="625">
        <v>1</v>
      </c>
      <c r="K1303" s="625">
        <v>7.89</v>
      </c>
      <c r="L1303" s="625">
        <v>7.89</v>
      </c>
      <c r="M1303" s="53" t="s">
        <v>1317</v>
      </c>
      <c r="N1303" s="629" t="s">
        <v>1584</v>
      </c>
    </row>
    <row r="1304" spans="1:14" ht="15" hidden="1">
      <c r="A1304" s="626">
        <v>46128</v>
      </c>
      <c r="B1304" s="53" t="s">
        <v>3040</v>
      </c>
      <c r="C1304" s="627">
        <v>66736</v>
      </c>
      <c r="D1304" s="627" t="s">
        <v>1371</v>
      </c>
      <c r="E1304" s="627">
        <v>90</v>
      </c>
      <c r="F1304" s="627">
        <v>4010</v>
      </c>
      <c r="G1304" s="627" t="s">
        <v>2694</v>
      </c>
      <c r="H1304" s="627" t="s">
        <v>492</v>
      </c>
      <c r="J1304" s="627">
        <v>1</v>
      </c>
      <c r="K1304" s="627">
        <v>15.78</v>
      </c>
      <c r="L1304" s="627">
        <v>15.78</v>
      </c>
      <c r="M1304" s="53" t="s">
        <v>1317</v>
      </c>
      <c r="N1304" s="629" t="s">
        <v>1584</v>
      </c>
    </row>
    <row r="1305" spans="1:14" ht="15" hidden="1">
      <c r="A1305" s="626">
        <v>46128</v>
      </c>
      <c r="B1305" s="53" t="s">
        <v>3040</v>
      </c>
      <c r="C1305" s="625">
        <v>82645</v>
      </c>
      <c r="D1305" s="625" t="s">
        <v>2510</v>
      </c>
      <c r="E1305" s="625">
        <v>120</v>
      </c>
      <c r="F1305" s="625">
        <v>4010</v>
      </c>
      <c r="G1305" s="625" t="s">
        <v>3060</v>
      </c>
      <c r="H1305" s="625" t="s">
        <v>492</v>
      </c>
      <c r="J1305" s="625">
        <v>1</v>
      </c>
      <c r="K1305" s="625">
        <v>6.3</v>
      </c>
      <c r="L1305" s="625">
        <v>6.3</v>
      </c>
      <c r="M1305" s="53" t="s">
        <v>1317</v>
      </c>
      <c r="N1305" s="629" t="s">
        <v>1584</v>
      </c>
    </row>
    <row r="1306" spans="1:14" ht="15" hidden="1">
      <c r="A1306" s="626">
        <v>46128</v>
      </c>
      <c r="B1306" s="53" t="s">
        <v>3040</v>
      </c>
      <c r="C1306" s="627">
        <v>80039</v>
      </c>
      <c r="D1306" s="627" t="s">
        <v>1603</v>
      </c>
      <c r="E1306" s="627" t="s">
        <v>1509</v>
      </c>
      <c r="F1306" s="627">
        <v>4010</v>
      </c>
      <c r="G1306" s="627" t="s">
        <v>3061</v>
      </c>
      <c r="H1306" s="627" t="s">
        <v>492</v>
      </c>
      <c r="J1306" s="627">
        <v>1</v>
      </c>
      <c r="K1306" s="627">
        <v>13.49</v>
      </c>
      <c r="L1306" s="627">
        <v>13.49</v>
      </c>
      <c r="M1306" s="53" t="s">
        <v>1317</v>
      </c>
      <c r="N1306" s="629" t="s">
        <v>1584</v>
      </c>
    </row>
    <row r="1307" spans="1:14" ht="15" hidden="1">
      <c r="A1307" s="626">
        <v>46128</v>
      </c>
      <c r="B1307" s="53" t="s">
        <v>3040</v>
      </c>
      <c r="C1307" s="625">
        <v>44403</v>
      </c>
      <c r="D1307" s="625" t="s">
        <v>1881</v>
      </c>
      <c r="E1307" s="625" t="s">
        <v>1526</v>
      </c>
      <c r="F1307" s="625">
        <v>4010</v>
      </c>
      <c r="G1307" s="625" t="s">
        <v>3062</v>
      </c>
      <c r="H1307" s="625" t="s">
        <v>492</v>
      </c>
      <c r="J1307" s="625">
        <v>1</v>
      </c>
      <c r="K1307" s="625">
        <v>9.26</v>
      </c>
      <c r="L1307" s="625">
        <v>9.26</v>
      </c>
      <c r="M1307" s="53" t="s">
        <v>1317</v>
      </c>
      <c r="N1307" s="629" t="s">
        <v>1584</v>
      </c>
    </row>
    <row r="1308" spans="1:14" ht="15" hidden="1">
      <c r="A1308" s="626">
        <v>46128</v>
      </c>
      <c r="B1308" s="53" t="s">
        <v>3040</v>
      </c>
      <c r="C1308" s="627">
        <v>81148</v>
      </c>
      <c r="D1308" s="627" t="s">
        <v>1997</v>
      </c>
      <c r="E1308" s="627">
        <v>140</v>
      </c>
      <c r="F1308" s="627">
        <v>4010</v>
      </c>
      <c r="G1308" s="627" t="s">
        <v>2696</v>
      </c>
      <c r="H1308" s="627" t="s">
        <v>492</v>
      </c>
      <c r="J1308" s="627">
        <v>1</v>
      </c>
      <c r="K1308" s="627">
        <v>22.68</v>
      </c>
      <c r="L1308" s="627">
        <v>22.68</v>
      </c>
      <c r="M1308" s="53" t="s">
        <v>1317</v>
      </c>
      <c r="N1308" s="629" t="s">
        <v>1584</v>
      </c>
    </row>
    <row r="1309" spans="1:14" ht="15" hidden="1">
      <c r="A1309" s="626">
        <v>46128</v>
      </c>
      <c r="B1309" s="53" t="s">
        <v>3040</v>
      </c>
      <c r="C1309" s="625">
        <v>83816</v>
      </c>
      <c r="D1309" s="625" t="s">
        <v>1848</v>
      </c>
      <c r="E1309" s="625" t="s">
        <v>399</v>
      </c>
      <c r="F1309" s="625">
        <v>4010</v>
      </c>
      <c r="G1309" s="625" t="s">
        <v>3063</v>
      </c>
      <c r="H1309" s="625" t="s">
        <v>492</v>
      </c>
      <c r="J1309" s="625">
        <v>1</v>
      </c>
      <c r="K1309" s="625">
        <v>19.47</v>
      </c>
      <c r="L1309" s="625">
        <v>19.47</v>
      </c>
      <c r="M1309" s="53" t="s">
        <v>1317</v>
      </c>
      <c r="N1309" s="629" t="s">
        <v>1584</v>
      </c>
    </row>
    <row r="1310" spans="1:14" ht="15" hidden="1">
      <c r="A1310" s="626">
        <v>46128</v>
      </c>
      <c r="B1310" s="53" t="s">
        <v>3040</v>
      </c>
      <c r="C1310" s="627">
        <v>84119</v>
      </c>
      <c r="D1310" s="627" t="s">
        <v>3064</v>
      </c>
      <c r="E1310" s="627">
        <v>150</v>
      </c>
      <c r="F1310" s="627">
        <v>4010</v>
      </c>
      <c r="G1310" s="627" t="s">
        <v>3065</v>
      </c>
      <c r="H1310" s="627" t="s">
        <v>492</v>
      </c>
      <c r="J1310" s="627">
        <v>1</v>
      </c>
      <c r="K1310" s="627">
        <v>10.76</v>
      </c>
      <c r="L1310" s="627">
        <v>10.76</v>
      </c>
      <c r="M1310" s="53" t="s">
        <v>1317</v>
      </c>
      <c r="N1310" s="629" t="s">
        <v>1584</v>
      </c>
    </row>
    <row r="1311" spans="1:14" ht="15" hidden="1">
      <c r="A1311" s="626">
        <v>46128</v>
      </c>
      <c r="B1311" s="53" t="s">
        <v>3040</v>
      </c>
      <c r="C1311" s="625">
        <v>81352</v>
      </c>
      <c r="D1311" s="625" t="s">
        <v>1799</v>
      </c>
      <c r="E1311" s="625">
        <v>130</v>
      </c>
      <c r="F1311" s="625">
        <v>4010</v>
      </c>
      <c r="G1311" s="625" t="s">
        <v>3066</v>
      </c>
      <c r="H1311" s="625" t="s">
        <v>492</v>
      </c>
      <c r="J1311" s="625">
        <v>1</v>
      </c>
      <c r="K1311" s="625">
        <v>19.260000000000002</v>
      </c>
      <c r="L1311" s="625">
        <v>19.260000000000002</v>
      </c>
      <c r="M1311" s="53" t="s">
        <v>1317</v>
      </c>
      <c r="N1311" s="629" t="s">
        <v>1584</v>
      </c>
    </row>
    <row r="1312" spans="1:14" ht="15" hidden="1">
      <c r="A1312" s="626">
        <v>46128</v>
      </c>
      <c r="B1312" s="53" t="s">
        <v>3040</v>
      </c>
      <c r="C1312" s="627">
        <v>43205</v>
      </c>
      <c r="D1312" s="627" t="s">
        <v>2840</v>
      </c>
      <c r="E1312" s="627">
        <v>120</v>
      </c>
      <c r="F1312" s="627">
        <v>4010</v>
      </c>
      <c r="G1312" s="627" t="s">
        <v>3067</v>
      </c>
      <c r="H1312" s="627" t="s">
        <v>492</v>
      </c>
      <c r="J1312" s="627">
        <v>1</v>
      </c>
      <c r="K1312" s="627">
        <v>3.41</v>
      </c>
      <c r="L1312" s="627">
        <v>3.41</v>
      </c>
      <c r="M1312" s="53" t="s">
        <v>1317</v>
      </c>
      <c r="N1312" s="629" t="s">
        <v>1584</v>
      </c>
    </row>
    <row r="1313" spans="1:14" ht="15" hidden="1">
      <c r="A1313" s="626">
        <v>46128</v>
      </c>
      <c r="B1313" s="53" t="s">
        <v>3040</v>
      </c>
      <c r="C1313" s="625">
        <v>82788</v>
      </c>
      <c r="D1313" s="625" t="s">
        <v>1913</v>
      </c>
      <c r="E1313" s="625">
        <v>140</v>
      </c>
      <c r="F1313" s="625">
        <v>4010</v>
      </c>
      <c r="G1313" s="625" t="s">
        <v>3068</v>
      </c>
      <c r="H1313" s="625" t="s">
        <v>492</v>
      </c>
      <c r="J1313" s="625">
        <v>1</v>
      </c>
      <c r="K1313" s="625">
        <v>8.48</v>
      </c>
      <c r="L1313" s="625">
        <v>8.48</v>
      </c>
      <c r="M1313" s="53" t="s">
        <v>1317</v>
      </c>
      <c r="N1313" s="629" t="s">
        <v>1584</v>
      </c>
    </row>
    <row r="1314" spans="1:14" ht="15" hidden="1">
      <c r="A1314" s="626">
        <v>46128</v>
      </c>
      <c r="B1314" s="53" t="s">
        <v>3040</v>
      </c>
      <c r="C1314" s="627">
        <v>82787</v>
      </c>
      <c r="D1314" s="627" t="s">
        <v>2818</v>
      </c>
      <c r="E1314" s="627">
        <v>140</v>
      </c>
      <c r="F1314" s="627">
        <v>4010</v>
      </c>
      <c r="G1314" s="627" t="s">
        <v>3069</v>
      </c>
      <c r="H1314" s="627" t="s">
        <v>492</v>
      </c>
      <c r="J1314" s="627">
        <v>1</v>
      </c>
      <c r="K1314" s="627">
        <v>11.41</v>
      </c>
      <c r="L1314" s="627">
        <v>11.41</v>
      </c>
      <c r="M1314" s="53" t="s">
        <v>1317</v>
      </c>
      <c r="N1314" s="629" t="s">
        <v>1584</v>
      </c>
    </row>
    <row r="1315" spans="1:14" ht="15" hidden="1">
      <c r="A1315" s="626">
        <v>46128</v>
      </c>
      <c r="B1315" s="53" t="s">
        <v>3040</v>
      </c>
      <c r="C1315" s="625">
        <v>83403</v>
      </c>
      <c r="D1315" s="625" t="s">
        <v>1444</v>
      </c>
      <c r="E1315" s="625">
        <v>85</v>
      </c>
      <c r="F1315" s="625">
        <v>4010</v>
      </c>
      <c r="G1315" s="625" t="s">
        <v>2697</v>
      </c>
      <c r="H1315" s="625" t="s">
        <v>492</v>
      </c>
      <c r="J1315" s="625">
        <v>1</v>
      </c>
      <c r="K1315" s="625">
        <v>7.91</v>
      </c>
      <c r="L1315" s="625">
        <v>7.91</v>
      </c>
      <c r="M1315" s="53" t="s">
        <v>1317</v>
      </c>
      <c r="N1315" s="629" t="s">
        <v>1584</v>
      </c>
    </row>
    <row r="1316" spans="1:14" ht="15" hidden="1">
      <c r="A1316" s="626">
        <v>46128</v>
      </c>
      <c r="B1316" s="53" t="s">
        <v>3040</v>
      </c>
      <c r="C1316" s="627">
        <v>45346</v>
      </c>
      <c r="D1316" s="627" t="s">
        <v>1367</v>
      </c>
      <c r="E1316" s="627">
        <v>120</v>
      </c>
      <c r="F1316" s="627">
        <v>4010</v>
      </c>
      <c r="G1316" s="627" t="s">
        <v>3070</v>
      </c>
      <c r="H1316" s="627" t="s">
        <v>492</v>
      </c>
      <c r="J1316" s="627">
        <v>1</v>
      </c>
      <c r="K1316" s="627">
        <v>3.97</v>
      </c>
      <c r="L1316" s="627">
        <v>3.97</v>
      </c>
      <c r="M1316" s="53" t="s">
        <v>1317</v>
      </c>
      <c r="N1316" s="629" t="s">
        <v>1584</v>
      </c>
    </row>
    <row r="1317" spans="1:14" ht="15" hidden="1">
      <c r="A1317" s="626">
        <v>46128</v>
      </c>
      <c r="B1317" s="53" t="s">
        <v>3040</v>
      </c>
      <c r="C1317" s="625">
        <v>67209</v>
      </c>
      <c r="D1317" s="625" t="s">
        <v>3071</v>
      </c>
      <c r="E1317" s="625">
        <v>150</v>
      </c>
      <c r="F1317" s="625">
        <v>4010</v>
      </c>
      <c r="G1317" s="625" t="s">
        <v>3072</v>
      </c>
      <c r="H1317" s="625" t="s">
        <v>492</v>
      </c>
      <c r="J1317" s="625">
        <v>1</v>
      </c>
      <c r="K1317" s="625">
        <v>16.72</v>
      </c>
      <c r="L1317" s="625">
        <v>16.72</v>
      </c>
      <c r="M1317" s="53" t="s">
        <v>1317</v>
      </c>
      <c r="N1317" s="629" t="s">
        <v>1584</v>
      </c>
    </row>
    <row r="1318" spans="1:14" ht="15" hidden="1">
      <c r="A1318" s="626">
        <v>46128</v>
      </c>
      <c r="B1318" s="53" t="s">
        <v>3040</v>
      </c>
      <c r="C1318" s="627">
        <v>83957</v>
      </c>
      <c r="D1318" s="627" t="s">
        <v>1551</v>
      </c>
      <c r="E1318" s="627">
        <v>110</v>
      </c>
      <c r="F1318" s="627">
        <v>4010</v>
      </c>
      <c r="G1318" s="627" t="s">
        <v>3073</v>
      </c>
      <c r="H1318" s="627" t="s">
        <v>492</v>
      </c>
      <c r="J1318" s="627">
        <v>1</v>
      </c>
      <c r="K1318" s="627">
        <v>18.399999999999999</v>
      </c>
      <c r="L1318" s="627">
        <v>18.399999999999999</v>
      </c>
      <c r="M1318" s="53" t="s">
        <v>1317</v>
      </c>
      <c r="N1318" s="629" t="s">
        <v>1584</v>
      </c>
    </row>
    <row r="1319" spans="1:14" ht="15" hidden="1">
      <c r="A1319" s="626">
        <v>46128</v>
      </c>
      <c r="B1319" s="53" t="s">
        <v>3040</v>
      </c>
      <c r="C1319" s="625">
        <v>82717</v>
      </c>
      <c r="D1319" s="625" t="s">
        <v>3074</v>
      </c>
      <c r="E1319" s="625">
        <v>85</v>
      </c>
      <c r="F1319" s="625">
        <v>4010</v>
      </c>
      <c r="G1319" s="625" t="s">
        <v>3075</v>
      </c>
      <c r="H1319" s="625" t="s">
        <v>492</v>
      </c>
      <c r="J1319" s="625">
        <v>1</v>
      </c>
      <c r="K1319" s="625">
        <v>9.7100000000000009</v>
      </c>
      <c r="L1319" s="625">
        <v>9.7100000000000009</v>
      </c>
      <c r="M1319" s="53" t="s">
        <v>1317</v>
      </c>
      <c r="N1319" s="629" t="s">
        <v>1584</v>
      </c>
    </row>
    <row r="1320" spans="1:14" ht="15" hidden="1">
      <c r="A1320" s="626">
        <v>46128</v>
      </c>
      <c r="B1320" s="53" t="s">
        <v>3040</v>
      </c>
      <c r="C1320" s="627">
        <v>81858</v>
      </c>
      <c r="D1320" s="627" t="s">
        <v>3076</v>
      </c>
      <c r="E1320" s="627">
        <v>130</v>
      </c>
      <c r="F1320" s="627">
        <v>4010</v>
      </c>
      <c r="G1320" s="627" t="s">
        <v>3077</v>
      </c>
      <c r="H1320" s="627" t="s">
        <v>492</v>
      </c>
      <c r="J1320" s="627">
        <v>1</v>
      </c>
      <c r="K1320" s="627">
        <v>8.3699999999999992</v>
      </c>
      <c r="L1320" s="627">
        <v>8.3699999999999992</v>
      </c>
      <c r="M1320" s="53" t="s">
        <v>1317</v>
      </c>
      <c r="N1320" s="629" t="s">
        <v>1584</v>
      </c>
    </row>
    <row r="1321" spans="1:14" ht="15" hidden="1">
      <c r="A1321" s="626">
        <v>46128</v>
      </c>
      <c r="B1321" s="53" t="s">
        <v>3040</v>
      </c>
      <c r="C1321" s="625">
        <v>82592</v>
      </c>
      <c r="D1321" s="625" t="s">
        <v>1500</v>
      </c>
      <c r="E1321" s="625">
        <v>110</v>
      </c>
      <c r="F1321" s="625">
        <v>4010</v>
      </c>
      <c r="G1321" s="625" t="s">
        <v>3078</v>
      </c>
      <c r="H1321" s="625" t="s">
        <v>492</v>
      </c>
      <c r="I1321" s="1446"/>
      <c r="J1321" s="625">
        <v>1</v>
      </c>
      <c r="K1321" s="625">
        <v>13.6</v>
      </c>
      <c r="L1321" s="625">
        <v>13.6</v>
      </c>
      <c r="M1321" s="53" t="s">
        <v>1317</v>
      </c>
      <c r="N1321" s="629" t="s">
        <v>1584</v>
      </c>
    </row>
    <row r="1322" spans="1:14" ht="15" hidden="1">
      <c r="A1322" s="626">
        <v>46128</v>
      </c>
      <c r="B1322" s="53" t="s">
        <v>3040</v>
      </c>
      <c r="C1322" s="627">
        <v>67447</v>
      </c>
      <c r="D1322" s="627" t="s">
        <v>1993</v>
      </c>
      <c r="E1322" s="627">
        <v>90</v>
      </c>
      <c r="F1322" s="627">
        <v>4010</v>
      </c>
      <c r="G1322" s="627" t="s">
        <v>2698</v>
      </c>
      <c r="H1322" s="627" t="s">
        <v>492</v>
      </c>
      <c r="I1322" s="638">
        <v>23</v>
      </c>
      <c r="J1322" s="627">
        <v>1</v>
      </c>
      <c r="K1322" s="627">
        <v>9.92</v>
      </c>
      <c r="L1322" s="627">
        <v>9.92</v>
      </c>
      <c r="M1322" s="53" t="s">
        <v>1317</v>
      </c>
      <c r="N1322" s="629" t="s">
        <v>1584</v>
      </c>
    </row>
    <row r="1323" spans="1:14" ht="15" hidden="1">
      <c r="A1323" s="626">
        <v>46128</v>
      </c>
      <c r="B1323" s="53" t="s">
        <v>3040</v>
      </c>
      <c r="C1323" s="625">
        <v>83403</v>
      </c>
      <c r="D1323" s="625" t="s">
        <v>2602</v>
      </c>
      <c r="E1323" s="625">
        <v>85</v>
      </c>
      <c r="F1323" s="625">
        <v>4010</v>
      </c>
      <c r="G1323" s="625" t="s">
        <v>3079</v>
      </c>
      <c r="H1323" s="625" t="s">
        <v>492</v>
      </c>
      <c r="I1323" s="23">
        <v>-23</v>
      </c>
      <c r="J1323" s="625">
        <v>1</v>
      </c>
      <c r="K1323" s="625">
        <v>9.6300000000000008</v>
      </c>
      <c r="L1323" s="625">
        <v>9.6300000000000008</v>
      </c>
      <c r="M1323" s="53" t="s">
        <v>1317</v>
      </c>
      <c r="N1323" s="629" t="s">
        <v>1584</v>
      </c>
    </row>
    <row r="1324" spans="1:14" ht="15" hidden="1">
      <c r="A1324" s="626">
        <v>46128</v>
      </c>
      <c r="B1324" s="53" t="s">
        <v>3040</v>
      </c>
      <c r="C1324" s="627">
        <v>67447</v>
      </c>
      <c r="D1324" s="627" t="s">
        <v>2510</v>
      </c>
      <c r="E1324" s="627">
        <v>85</v>
      </c>
      <c r="F1324" s="627">
        <v>4010</v>
      </c>
      <c r="G1324" s="627" t="s">
        <v>3080</v>
      </c>
      <c r="H1324" s="627" t="s">
        <v>492</v>
      </c>
      <c r="J1324" s="627">
        <v>1</v>
      </c>
      <c r="K1324" s="627">
        <v>9.3000000000000007</v>
      </c>
      <c r="L1324" s="627">
        <v>9.3000000000000007</v>
      </c>
      <c r="M1324" s="53" t="s">
        <v>1317</v>
      </c>
      <c r="N1324" s="629" t="s">
        <v>1584</v>
      </c>
    </row>
    <row r="1325" spans="1:14" ht="15" hidden="1">
      <c r="A1325" s="626">
        <v>46128</v>
      </c>
      <c r="B1325" s="53" t="s">
        <v>3040</v>
      </c>
      <c r="C1325" s="625">
        <v>60363</v>
      </c>
      <c r="D1325" s="625" t="s">
        <v>1537</v>
      </c>
      <c r="E1325" s="625">
        <v>130</v>
      </c>
      <c r="F1325" s="625">
        <v>4010</v>
      </c>
      <c r="G1325" s="625" t="s">
        <v>3081</v>
      </c>
      <c r="H1325" s="625" t="s">
        <v>492</v>
      </c>
      <c r="J1325" s="625">
        <v>1</v>
      </c>
      <c r="K1325" s="625">
        <v>8.36</v>
      </c>
      <c r="L1325" s="625">
        <v>8.36</v>
      </c>
      <c r="M1325" s="53" t="s">
        <v>1317</v>
      </c>
      <c r="N1325" s="629" t="s">
        <v>1584</v>
      </c>
    </row>
    <row r="1326" spans="1:14" ht="15" hidden="1">
      <c r="A1326" s="626">
        <v>46128</v>
      </c>
      <c r="B1326" s="53" t="s">
        <v>3040</v>
      </c>
      <c r="C1326" s="627">
        <v>84307</v>
      </c>
      <c r="D1326" s="627" t="s">
        <v>2478</v>
      </c>
      <c r="E1326" s="627" t="s">
        <v>1509</v>
      </c>
      <c r="F1326" s="627">
        <v>4010</v>
      </c>
      <c r="G1326" s="627" t="s">
        <v>3082</v>
      </c>
      <c r="H1326" s="627" t="s">
        <v>492</v>
      </c>
      <c r="J1326" s="627">
        <v>1</v>
      </c>
      <c r="K1326" s="627">
        <v>26.24</v>
      </c>
      <c r="L1326" s="627">
        <v>26.24</v>
      </c>
      <c r="M1326" s="53" t="s">
        <v>1317</v>
      </c>
      <c r="N1326" s="629" t="s">
        <v>1584</v>
      </c>
    </row>
    <row r="1327" spans="1:14" ht="15" hidden="1">
      <c r="A1327" s="626">
        <v>46128</v>
      </c>
      <c r="B1327" s="53" t="s">
        <v>3040</v>
      </c>
      <c r="C1327" s="625">
        <v>84171</v>
      </c>
      <c r="D1327" s="625" t="s">
        <v>2599</v>
      </c>
      <c r="E1327" s="625">
        <v>80</v>
      </c>
      <c r="F1327" s="625">
        <v>4010</v>
      </c>
      <c r="G1327" s="625" t="s">
        <v>3083</v>
      </c>
      <c r="H1327" s="625" t="s">
        <v>492</v>
      </c>
      <c r="J1327" s="625">
        <v>1</v>
      </c>
      <c r="K1327" s="625">
        <v>9</v>
      </c>
      <c r="L1327" s="625">
        <v>9</v>
      </c>
      <c r="M1327" s="53" t="s">
        <v>1317</v>
      </c>
      <c r="N1327" s="629" t="s">
        <v>1584</v>
      </c>
    </row>
    <row r="1328" spans="1:14" ht="15" hidden="1">
      <c r="A1328" s="626">
        <v>46128</v>
      </c>
      <c r="B1328" s="53" t="s">
        <v>3040</v>
      </c>
      <c r="C1328" s="627">
        <v>82718</v>
      </c>
      <c r="D1328" s="627" t="s">
        <v>2823</v>
      </c>
      <c r="E1328" s="627">
        <v>110</v>
      </c>
      <c r="F1328" s="627">
        <v>4010</v>
      </c>
      <c r="G1328" s="627" t="s">
        <v>3084</v>
      </c>
      <c r="H1328" s="627" t="s">
        <v>492</v>
      </c>
      <c r="J1328" s="627">
        <v>1</v>
      </c>
      <c r="K1328" s="627">
        <v>13.47</v>
      </c>
      <c r="L1328" s="627">
        <v>13.47</v>
      </c>
      <c r="M1328" s="53" t="s">
        <v>1317</v>
      </c>
      <c r="N1328" s="629" t="s">
        <v>1584</v>
      </c>
    </row>
    <row r="1329" spans="1:14" ht="15" hidden="1">
      <c r="A1329" s="626">
        <v>46128</v>
      </c>
      <c r="B1329" s="53" t="s">
        <v>3040</v>
      </c>
      <c r="C1329" s="625">
        <v>80441</v>
      </c>
      <c r="D1329" s="625" t="s">
        <v>2818</v>
      </c>
      <c r="E1329" s="625">
        <v>130</v>
      </c>
      <c r="F1329" s="625">
        <v>4010</v>
      </c>
      <c r="G1329" s="625" t="s">
        <v>3085</v>
      </c>
      <c r="H1329" s="625" t="s">
        <v>492</v>
      </c>
      <c r="J1329" s="625">
        <v>1</v>
      </c>
      <c r="K1329" s="625">
        <v>8.94</v>
      </c>
      <c r="L1329" s="625">
        <v>8.94</v>
      </c>
      <c r="M1329" s="53" t="s">
        <v>1317</v>
      </c>
      <c r="N1329" s="629" t="s">
        <v>1584</v>
      </c>
    </row>
    <row r="1330" spans="1:14" ht="15" hidden="1">
      <c r="A1330" s="626">
        <v>46128</v>
      </c>
      <c r="B1330" s="53" t="s">
        <v>3040</v>
      </c>
      <c r="C1330" s="627">
        <v>82824</v>
      </c>
      <c r="D1330" s="627" t="s">
        <v>1354</v>
      </c>
      <c r="E1330" s="627">
        <v>140</v>
      </c>
      <c r="F1330" s="627">
        <v>4010</v>
      </c>
      <c r="G1330" s="627" t="s">
        <v>3086</v>
      </c>
      <c r="H1330" s="627" t="s">
        <v>492</v>
      </c>
      <c r="J1330" s="627">
        <v>1</v>
      </c>
      <c r="K1330" s="627">
        <v>8.82</v>
      </c>
      <c r="L1330" s="627">
        <v>8.82</v>
      </c>
      <c r="M1330" s="53" t="s">
        <v>1317</v>
      </c>
      <c r="N1330" s="629" t="s">
        <v>1584</v>
      </c>
    </row>
    <row r="1331" spans="1:14" ht="15" hidden="1">
      <c r="A1331" s="626">
        <v>46128</v>
      </c>
      <c r="B1331" s="53" t="s">
        <v>3040</v>
      </c>
      <c r="C1331" s="625">
        <v>67563</v>
      </c>
      <c r="D1331" s="625" t="s">
        <v>2818</v>
      </c>
      <c r="E1331" s="625">
        <v>140</v>
      </c>
      <c r="F1331" s="625">
        <v>4010</v>
      </c>
      <c r="G1331" s="625" t="s">
        <v>3087</v>
      </c>
      <c r="H1331" s="625" t="s">
        <v>492</v>
      </c>
      <c r="J1331" s="625">
        <v>1</v>
      </c>
      <c r="K1331" s="625">
        <v>9.89</v>
      </c>
      <c r="L1331" s="625">
        <v>9.89</v>
      </c>
      <c r="M1331" s="53" t="s">
        <v>1317</v>
      </c>
      <c r="N1331" s="629" t="s">
        <v>1584</v>
      </c>
    </row>
    <row r="1332" spans="1:14" ht="15" hidden="1">
      <c r="A1332" s="626">
        <v>46128</v>
      </c>
      <c r="B1332" s="53" t="s">
        <v>3040</v>
      </c>
      <c r="C1332" s="627">
        <v>52557</v>
      </c>
      <c r="D1332" s="627">
        <v>519</v>
      </c>
      <c r="E1332" s="627" t="s">
        <v>399</v>
      </c>
      <c r="F1332" s="627">
        <v>4010</v>
      </c>
      <c r="G1332" s="627" t="s">
        <v>2699</v>
      </c>
      <c r="H1332" s="627" t="s">
        <v>492</v>
      </c>
      <c r="J1332" s="627">
        <v>1</v>
      </c>
      <c r="K1332" s="627">
        <v>15.84</v>
      </c>
      <c r="L1332" s="627">
        <v>15.84</v>
      </c>
      <c r="M1332" s="53" t="s">
        <v>1317</v>
      </c>
      <c r="N1332" s="629" t="s">
        <v>1584</v>
      </c>
    </row>
    <row r="1333" spans="1:14" ht="15" hidden="1">
      <c r="A1333" s="626">
        <v>46128</v>
      </c>
      <c r="B1333" s="893" t="s">
        <v>3088</v>
      </c>
      <c r="C1333" s="625">
        <v>83188</v>
      </c>
      <c r="D1333" s="625" t="s">
        <v>2353</v>
      </c>
      <c r="E1333" s="625">
        <v>100</v>
      </c>
      <c r="F1333" s="625">
        <v>4010</v>
      </c>
      <c r="G1333" s="625" t="s">
        <v>3089</v>
      </c>
      <c r="H1333" s="625" t="s">
        <v>1652</v>
      </c>
      <c r="J1333" s="627">
        <v>-1</v>
      </c>
      <c r="K1333" s="627">
        <v>11.96</v>
      </c>
      <c r="L1333" s="627">
        <v>-11.96</v>
      </c>
      <c r="M1333" s="893" t="s">
        <v>1823</v>
      </c>
    </row>
    <row r="1334" spans="1:14" ht="15" hidden="1">
      <c r="A1334" s="626">
        <v>46128</v>
      </c>
      <c r="B1334" s="893" t="s">
        <v>3090</v>
      </c>
      <c r="C1334" s="625">
        <v>58660</v>
      </c>
      <c r="D1334" s="625" t="s">
        <v>2944</v>
      </c>
      <c r="E1334" s="625" t="s">
        <v>1368</v>
      </c>
      <c r="F1334" s="625">
        <v>4010</v>
      </c>
      <c r="G1334" s="625" t="s">
        <v>3091</v>
      </c>
      <c r="H1334" s="625" t="s">
        <v>492</v>
      </c>
      <c r="J1334" s="625">
        <v>-1</v>
      </c>
      <c r="K1334" s="625">
        <v>12.13</v>
      </c>
      <c r="L1334" s="625">
        <v>-12.13</v>
      </c>
      <c r="M1334" s="893" t="s">
        <v>1378</v>
      </c>
    </row>
    <row r="1335" spans="1:14" ht="26.25" hidden="1">
      <c r="A1335" s="624">
        <v>46129</v>
      </c>
      <c r="B1335" s="625" t="s">
        <v>3092</v>
      </c>
      <c r="C1335" s="625">
        <v>65593</v>
      </c>
      <c r="D1335" s="625" t="s">
        <v>3093</v>
      </c>
      <c r="E1335" s="625">
        <v>90</v>
      </c>
      <c r="F1335" s="625">
        <v>4010</v>
      </c>
      <c r="G1335" s="625" t="s">
        <v>2026</v>
      </c>
      <c r="H1335" s="625" t="s">
        <v>2017</v>
      </c>
      <c r="I1335" s="638"/>
      <c r="J1335" s="625">
        <v>-56</v>
      </c>
      <c r="K1335" s="625">
        <v>3.82</v>
      </c>
      <c r="L1335" s="634">
        <v>-213.92</v>
      </c>
      <c r="M1335" s="893" t="s">
        <v>1485</v>
      </c>
      <c r="N1335" s="629" t="s">
        <v>3094</v>
      </c>
    </row>
    <row r="1336" spans="1:14" ht="15" hidden="1">
      <c r="A1336" s="624">
        <v>46131</v>
      </c>
      <c r="B1336" s="53" t="s">
        <v>3095</v>
      </c>
      <c r="C1336" s="625">
        <v>82998</v>
      </c>
      <c r="D1336" s="625" t="s">
        <v>3096</v>
      </c>
      <c r="E1336" s="625">
        <v>90</v>
      </c>
      <c r="F1336" s="625">
        <v>4010</v>
      </c>
      <c r="G1336" s="625" t="s">
        <v>3097</v>
      </c>
      <c r="H1336" s="625" t="s">
        <v>492</v>
      </c>
      <c r="J1336" s="625">
        <v>1</v>
      </c>
      <c r="K1336" s="625">
        <v>8.1199999999999992</v>
      </c>
      <c r="L1336" s="634">
        <v>8.1199999999999992</v>
      </c>
      <c r="M1336" s="893" t="s">
        <v>1317</v>
      </c>
      <c r="N1336" s="629" t="s">
        <v>1475</v>
      </c>
    </row>
    <row r="1337" spans="1:14" ht="15" hidden="1">
      <c r="A1337" s="626">
        <v>46131</v>
      </c>
      <c r="B1337" s="53" t="s">
        <v>3095</v>
      </c>
      <c r="C1337" s="627">
        <v>83339</v>
      </c>
      <c r="D1337" s="627" t="s">
        <v>2840</v>
      </c>
      <c r="E1337" s="627">
        <v>85</v>
      </c>
      <c r="F1337" s="627">
        <v>4010</v>
      </c>
      <c r="G1337" s="627" t="s">
        <v>3098</v>
      </c>
      <c r="H1337" s="627" t="s">
        <v>492</v>
      </c>
      <c r="J1337" s="627">
        <v>1</v>
      </c>
      <c r="K1337" s="627">
        <v>9.39</v>
      </c>
      <c r="L1337" s="637">
        <v>9.39</v>
      </c>
      <c r="M1337" s="893" t="s">
        <v>1317</v>
      </c>
      <c r="N1337" s="629" t="s">
        <v>1475</v>
      </c>
    </row>
    <row r="1338" spans="1:14" ht="15" hidden="1">
      <c r="A1338" s="624">
        <v>46131</v>
      </c>
      <c r="B1338" s="53" t="s">
        <v>3095</v>
      </c>
      <c r="C1338" s="625">
        <v>83404</v>
      </c>
      <c r="D1338" s="625" t="s">
        <v>1567</v>
      </c>
      <c r="E1338" s="625">
        <v>85</v>
      </c>
      <c r="F1338" s="625">
        <v>4010</v>
      </c>
      <c r="G1338" s="625" t="s">
        <v>2813</v>
      </c>
      <c r="H1338" s="625" t="s">
        <v>492</v>
      </c>
      <c r="J1338" s="625">
        <v>1</v>
      </c>
      <c r="K1338" s="625">
        <v>9.4600000000000009</v>
      </c>
      <c r="L1338" s="634">
        <v>9.4600000000000009</v>
      </c>
      <c r="M1338" s="893" t="s">
        <v>1317</v>
      </c>
      <c r="N1338" s="629" t="s">
        <v>1475</v>
      </c>
    </row>
    <row r="1339" spans="1:14" ht="15" hidden="1">
      <c r="A1339" s="626">
        <v>46131</v>
      </c>
      <c r="B1339" s="53" t="s">
        <v>3095</v>
      </c>
      <c r="C1339" s="627">
        <v>65593</v>
      </c>
      <c r="D1339" s="627" t="s">
        <v>1367</v>
      </c>
      <c r="E1339" s="627">
        <v>90</v>
      </c>
      <c r="F1339" s="627">
        <v>4010</v>
      </c>
      <c r="G1339" s="627" t="s">
        <v>2924</v>
      </c>
      <c r="H1339" s="627" t="s">
        <v>492</v>
      </c>
      <c r="J1339" s="627">
        <v>1</v>
      </c>
      <c r="K1339" s="627">
        <v>4.28</v>
      </c>
      <c r="L1339" s="637">
        <v>4.28</v>
      </c>
      <c r="M1339" s="893" t="s">
        <v>1317</v>
      </c>
      <c r="N1339" s="629" t="s">
        <v>1475</v>
      </c>
    </row>
    <row r="1340" spans="1:14" ht="15" hidden="1">
      <c r="A1340" s="624">
        <v>46131</v>
      </c>
      <c r="B1340" s="53" t="s">
        <v>3095</v>
      </c>
      <c r="C1340" s="625">
        <v>83915</v>
      </c>
      <c r="D1340" s="625" t="s">
        <v>1867</v>
      </c>
      <c r="E1340" s="625">
        <v>110</v>
      </c>
      <c r="F1340" s="625">
        <v>4010</v>
      </c>
      <c r="G1340" s="625" t="s">
        <v>2926</v>
      </c>
      <c r="H1340" s="625" t="s">
        <v>492</v>
      </c>
      <c r="J1340" s="625">
        <v>1</v>
      </c>
      <c r="K1340" s="625">
        <v>7.43</v>
      </c>
      <c r="L1340" s="634">
        <v>7.43</v>
      </c>
      <c r="M1340" s="893" t="s">
        <v>1317</v>
      </c>
      <c r="N1340" s="629" t="s">
        <v>1475</v>
      </c>
    </row>
    <row r="1341" spans="1:14" ht="15" hidden="1">
      <c r="A1341" s="626">
        <v>46131</v>
      </c>
      <c r="B1341" s="53" t="s">
        <v>3095</v>
      </c>
      <c r="C1341" s="627">
        <v>83531</v>
      </c>
      <c r="D1341" s="627" t="s">
        <v>1444</v>
      </c>
      <c r="E1341" s="627">
        <v>60</v>
      </c>
      <c r="F1341" s="627">
        <v>4010</v>
      </c>
      <c r="G1341" s="627" t="s">
        <v>2931</v>
      </c>
      <c r="H1341" s="627" t="s">
        <v>492</v>
      </c>
      <c r="J1341" s="627">
        <v>1</v>
      </c>
      <c r="K1341" s="627">
        <v>11.31</v>
      </c>
      <c r="L1341" s="637">
        <v>11.31</v>
      </c>
      <c r="M1341" s="893" t="s">
        <v>1317</v>
      </c>
      <c r="N1341" s="629" t="s">
        <v>1475</v>
      </c>
    </row>
    <row r="1342" spans="1:14" ht="15" hidden="1">
      <c r="A1342" s="624">
        <v>46131</v>
      </c>
      <c r="B1342" s="53" t="s">
        <v>3095</v>
      </c>
      <c r="C1342" s="625">
        <v>84050</v>
      </c>
      <c r="D1342" s="625" t="s">
        <v>3099</v>
      </c>
      <c r="E1342" s="625">
        <v>85</v>
      </c>
      <c r="F1342" s="625">
        <v>4010</v>
      </c>
      <c r="G1342" s="625" t="s">
        <v>3100</v>
      </c>
      <c r="H1342" s="625" t="s">
        <v>492</v>
      </c>
      <c r="J1342" s="625">
        <v>1</v>
      </c>
      <c r="K1342" s="625">
        <v>7.51</v>
      </c>
      <c r="L1342" s="634">
        <v>7.51</v>
      </c>
      <c r="M1342" s="893" t="s">
        <v>1317</v>
      </c>
      <c r="N1342" s="629" t="s">
        <v>1475</v>
      </c>
    </row>
    <row r="1343" spans="1:14" ht="15" hidden="1">
      <c r="A1343" s="626">
        <v>46131</v>
      </c>
      <c r="B1343" s="53" t="s">
        <v>3095</v>
      </c>
      <c r="C1343" s="627">
        <v>84355</v>
      </c>
      <c r="D1343" s="627" t="s">
        <v>2674</v>
      </c>
      <c r="E1343" s="627">
        <v>75</v>
      </c>
      <c r="F1343" s="627">
        <v>4010</v>
      </c>
      <c r="G1343" s="627" t="s">
        <v>2933</v>
      </c>
      <c r="H1343" s="627" t="s">
        <v>492</v>
      </c>
      <c r="J1343" s="627">
        <v>1</v>
      </c>
      <c r="K1343" s="627">
        <v>9.31</v>
      </c>
      <c r="L1343" s="637">
        <v>9.31</v>
      </c>
      <c r="M1343" s="893" t="s">
        <v>1317</v>
      </c>
      <c r="N1343" s="629" t="s">
        <v>1475</v>
      </c>
    </row>
    <row r="1344" spans="1:14" ht="15" hidden="1">
      <c r="A1344" s="624">
        <v>46131</v>
      </c>
      <c r="B1344" s="53" t="s">
        <v>3095</v>
      </c>
      <c r="C1344" s="625">
        <v>82719</v>
      </c>
      <c r="D1344" s="625" t="s">
        <v>2823</v>
      </c>
      <c r="E1344" s="625">
        <v>130</v>
      </c>
      <c r="F1344" s="625">
        <v>4010</v>
      </c>
      <c r="G1344" s="625" t="s">
        <v>2935</v>
      </c>
      <c r="H1344" s="625" t="s">
        <v>492</v>
      </c>
      <c r="J1344" s="625">
        <v>1</v>
      </c>
      <c r="K1344" s="625">
        <v>16.760000000000002</v>
      </c>
      <c r="L1344" s="634">
        <v>16.760000000000002</v>
      </c>
      <c r="M1344" s="893" t="s">
        <v>1317</v>
      </c>
      <c r="N1344" s="629" t="s">
        <v>1475</v>
      </c>
    </row>
    <row r="1345" spans="1:14" ht="15" hidden="1">
      <c r="A1345" s="1515">
        <v>46131</v>
      </c>
      <c r="B1345" s="53" t="s">
        <v>3095</v>
      </c>
      <c r="C1345" s="1516">
        <v>68010</v>
      </c>
      <c r="D1345" s="1516" t="s">
        <v>2083</v>
      </c>
      <c r="E1345" s="1516">
        <v>120</v>
      </c>
      <c r="F1345" s="1516">
        <v>4010</v>
      </c>
      <c r="G1345" s="1516" t="s">
        <v>3101</v>
      </c>
      <c r="H1345" s="1516" t="s">
        <v>492</v>
      </c>
      <c r="J1345" s="1516">
        <v>1</v>
      </c>
      <c r="K1345" s="1516">
        <v>7.31</v>
      </c>
      <c r="L1345" s="1517">
        <v>7.31</v>
      </c>
      <c r="M1345" s="893" t="s">
        <v>1317</v>
      </c>
      <c r="N1345" s="629" t="s">
        <v>1475</v>
      </c>
    </row>
    <row r="1346" spans="1:14" ht="15" hidden="1">
      <c r="A1346" s="1518">
        <v>46132</v>
      </c>
      <c r="B1346" s="53" t="s">
        <v>3102</v>
      </c>
      <c r="C1346" s="1511">
        <v>84295</v>
      </c>
      <c r="D1346" s="1511" t="s">
        <v>3103</v>
      </c>
      <c r="E1346" s="1511">
        <v>130</v>
      </c>
      <c r="F1346" s="1511">
        <v>4010</v>
      </c>
      <c r="G1346" s="1511" t="s">
        <v>3104</v>
      </c>
      <c r="H1346" s="1511" t="s">
        <v>3105</v>
      </c>
      <c r="I1346" s="1512">
        <v>1</v>
      </c>
      <c r="J1346" s="53">
        <v>1</v>
      </c>
      <c r="K1346" s="1511">
        <v>6.08</v>
      </c>
      <c r="L1346" s="1511">
        <v>6.08</v>
      </c>
      <c r="M1346" s="893" t="s">
        <v>1317</v>
      </c>
      <c r="N1346" s="629" t="s">
        <v>1475</v>
      </c>
    </row>
    <row r="1347" spans="1:14" ht="15" hidden="1">
      <c r="A1347" s="1518">
        <v>46132</v>
      </c>
      <c r="B1347" s="53" t="s">
        <v>3102</v>
      </c>
      <c r="C1347" s="1511">
        <v>83993</v>
      </c>
      <c r="D1347" s="1511" t="s">
        <v>1419</v>
      </c>
      <c r="E1347" s="1511">
        <v>130</v>
      </c>
      <c r="F1347" s="1511">
        <v>4010</v>
      </c>
      <c r="G1347" s="1511" t="s">
        <v>3106</v>
      </c>
      <c r="H1347" s="1511" t="s">
        <v>3105</v>
      </c>
      <c r="I1347" s="1513">
        <v>1</v>
      </c>
      <c r="J1347" s="53">
        <v>1</v>
      </c>
      <c r="K1347" s="1511">
        <v>6.59</v>
      </c>
      <c r="L1347" s="1511">
        <v>6.59</v>
      </c>
      <c r="M1347" s="893" t="s">
        <v>1317</v>
      </c>
      <c r="N1347" s="629" t="s">
        <v>1475</v>
      </c>
    </row>
    <row r="1348" spans="1:14" ht="15" hidden="1">
      <c r="A1348" s="1518">
        <v>46132</v>
      </c>
      <c r="B1348" s="53" t="s">
        <v>3102</v>
      </c>
      <c r="C1348" s="1511">
        <v>84090</v>
      </c>
      <c r="D1348" s="1511" t="s">
        <v>2759</v>
      </c>
      <c r="E1348" s="1511">
        <v>150</v>
      </c>
      <c r="F1348" s="1511">
        <v>4010</v>
      </c>
      <c r="G1348" s="1511" t="s">
        <v>3107</v>
      </c>
      <c r="H1348" s="1511" t="s">
        <v>3105</v>
      </c>
      <c r="I1348" s="1513">
        <v>1</v>
      </c>
      <c r="J1348" s="53">
        <v>1</v>
      </c>
      <c r="K1348" s="1511">
        <v>9.1300000000000008</v>
      </c>
      <c r="L1348" s="1511">
        <v>9.1300000000000008</v>
      </c>
      <c r="M1348" s="893" t="s">
        <v>1317</v>
      </c>
      <c r="N1348" s="629" t="s">
        <v>1475</v>
      </c>
    </row>
    <row r="1349" spans="1:14" ht="15" hidden="1">
      <c r="A1349" s="1518">
        <v>46132</v>
      </c>
      <c r="B1349" s="53" t="s">
        <v>3102</v>
      </c>
      <c r="C1349" s="1511">
        <v>68125</v>
      </c>
      <c r="D1349" s="1511" t="s">
        <v>3108</v>
      </c>
      <c r="E1349" s="1511">
        <v>120</v>
      </c>
      <c r="F1349" s="1511">
        <v>4010</v>
      </c>
      <c r="G1349" s="1511" t="s">
        <v>3109</v>
      </c>
      <c r="H1349" s="1511" t="s">
        <v>3105</v>
      </c>
      <c r="I1349" s="1513">
        <v>2</v>
      </c>
      <c r="J1349" s="53">
        <v>2</v>
      </c>
      <c r="K1349" s="1511">
        <v>8.66</v>
      </c>
      <c r="L1349" s="1511">
        <v>17.32</v>
      </c>
      <c r="M1349" s="893" t="s">
        <v>1317</v>
      </c>
      <c r="N1349" s="629" t="s">
        <v>1475</v>
      </c>
    </row>
    <row r="1350" spans="1:14" ht="15" hidden="1">
      <c r="A1350" s="1518">
        <v>46132</v>
      </c>
      <c r="B1350" s="53" t="s">
        <v>3102</v>
      </c>
      <c r="C1350" s="1511">
        <v>45346</v>
      </c>
      <c r="D1350" s="1511" t="s">
        <v>1519</v>
      </c>
      <c r="E1350" s="1511">
        <v>100</v>
      </c>
      <c r="F1350" s="1511">
        <v>4010</v>
      </c>
      <c r="G1350" s="1511" t="s">
        <v>3110</v>
      </c>
      <c r="H1350" s="1511" t="s">
        <v>3105</v>
      </c>
      <c r="I1350" s="1513">
        <v>1</v>
      </c>
      <c r="J1350" s="53">
        <v>1</v>
      </c>
      <c r="K1350" s="1511">
        <v>4.04</v>
      </c>
      <c r="L1350" s="1511">
        <v>4.04</v>
      </c>
      <c r="M1350" s="893" t="s">
        <v>1317</v>
      </c>
      <c r="N1350" s="629" t="s">
        <v>1475</v>
      </c>
    </row>
    <row r="1351" spans="1:14" ht="15" hidden="1">
      <c r="A1351" s="1518">
        <v>46132</v>
      </c>
      <c r="B1351" s="53" t="s">
        <v>3102</v>
      </c>
      <c r="C1351" s="1511">
        <v>82723</v>
      </c>
      <c r="D1351" s="1511" t="s">
        <v>2465</v>
      </c>
      <c r="E1351" s="1511">
        <v>110</v>
      </c>
      <c r="F1351" s="1511">
        <v>4010</v>
      </c>
      <c r="G1351" s="1511" t="s">
        <v>3111</v>
      </c>
      <c r="H1351" s="1511" t="s">
        <v>3105</v>
      </c>
      <c r="I1351" s="1513">
        <v>1</v>
      </c>
      <c r="J1351" s="53">
        <v>1</v>
      </c>
      <c r="K1351" s="1511">
        <v>8.83</v>
      </c>
      <c r="L1351" s="1511">
        <v>8.83</v>
      </c>
      <c r="M1351" s="893" t="s">
        <v>1317</v>
      </c>
      <c r="N1351" s="629" t="s">
        <v>1475</v>
      </c>
    </row>
    <row r="1352" spans="1:14" ht="15" hidden="1">
      <c r="A1352" s="1518">
        <v>46132</v>
      </c>
      <c r="B1352" s="53" t="s">
        <v>3102</v>
      </c>
      <c r="C1352" s="1511">
        <v>50659</v>
      </c>
      <c r="D1352" s="1511">
        <v>11</v>
      </c>
      <c r="E1352" s="1511">
        <v>110</v>
      </c>
      <c r="F1352" s="1511">
        <v>4010</v>
      </c>
      <c r="G1352" s="1511" t="s">
        <v>1508</v>
      </c>
      <c r="H1352" s="1511" t="s">
        <v>3105</v>
      </c>
      <c r="I1352" s="1513">
        <v>1</v>
      </c>
      <c r="J1352" s="53">
        <v>1</v>
      </c>
      <c r="K1352" s="1511">
        <v>5.3</v>
      </c>
      <c r="L1352" s="1511">
        <v>5.3</v>
      </c>
      <c r="M1352" s="893" t="s">
        <v>1317</v>
      </c>
      <c r="N1352" s="629" t="s">
        <v>1475</v>
      </c>
    </row>
    <row r="1353" spans="1:14" ht="15" hidden="1">
      <c r="A1353" s="1518">
        <v>46132</v>
      </c>
      <c r="B1353" s="53" t="s">
        <v>3102</v>
      </c>
      <c r="C1353" s="1511">
        <v>82824</v>
      </c>
      <c r="D1353" s="1511" t="s">
        <v>1723</v>
      </c>
      <c r="E1353" s="1511">
        <v>120</v>
      </c>
      <c r="F1353" s="1511">
        <v>4010</v>
      </c>
      <c r="G1353" s="1511" t="s">
        <v>3112</v>
      </c>
      <c r="H1353" s="1511" t="s">
        <v>3105</v>
      </c>
      <c r="I1353" s="1514">
        <v>1</v>
      </c>
      <c r="J1353" s="53">
        <v>1</v>
      </c>
      <c r="K1353" s="1511">
        <v>8.5</v>
      </c>
      <c r="L1353" s="1511">
        <v>8.5</v>
      </c>
      <c r="M1353" s="893" t="s">
        <v>1317</v>
      </c>
      <c r="N1353" s="629" t="s">
        <v>1475</v>
      </c>
    </row>
    <row r="1354" spans="1:14" ht="15" hidden="1">
      <c r="A1354" s="1518">
        <v>46132</v>
      </c>
      <c r="B1354" s="1519" t="s">
        <v>3113</v>
      </c>
      <c r="C1354" s="53">
        <v>84252</v>
      </c>
      <c r="D1354" s="53" t="s">
        <v>3114</v>
      </c>
      <c r="E1354" s="53" t="s">
        <v>1705</v>
      </c>
      <c r="F1354" s="53">
        <v>4010</v>
      </c>
      <c r="G1354" s="53" t="s">
        <v>3115</v>
      </c>
      <c r="H1354" s="53" t="s">
        <v>492</v>
      </c>
      <c r="I1354">
        <v>1</v>
      </c>
      <c r="J1354" s="53">
        <v>1</v>
      </c>
      <c r="K1354" s="53">
        <v>5.96</v>
      </c>
      <c r="L1354" s="53">
        <v>5.96</v>
      </c>
      <c r="M1354" s="893" t="s">
        <v>1317</v>
      </c>
      <c r="N1354" s="629" t="s">
        <v>1475</v>
      </c>
    </row>
    <row r="1355" spans="1:14" ht="15" hidden="1">
      <c r="A1355" s="1518">
        <v>46132</v>
      </c>
      <c r="B1355" s="893" t="s">
        <v>3113</v>
      </c>
      <c r="C1355" s="53">
        <v>83212</v>
      </c>
      <c r="D1355" s="53" t="s">
        <v>2424</v>
      </c>
      <c r="E1355" s="53" t="s">
        <v>3116</v>
      </c>
      <c r="F1355" s="53">
        <v>4010</v>
      </c>
      <c r="G1355" s="53" t="s">
        <v>3117</v>
      </c>
      <c r="H1355" s="53" t="s">
        <v>492</v>
      </c>
      <c r="I1355">
        <v>2</v>
      </c>
      <c r="J1355" s="53">
        <v>2</v>
      </c>
      <c r="K1355" s="53">
        <v>11.83</v>
      </c>
      <c r="L1355" s="53">
        <v>23.66</v>
      </c>
      <c r="M1355" s="893" t="s">
        <v>1317</v>
      </c>
      <c r="N1355" s="629" t="s">
        <v>1475</v>
      </c>
    </row>
    <row r="1356" spans="1:14" ht="15" hidden="1">
      <c r="A1356" s="1518">
        <v>46132</v>
      </c>
      <c r="B1356" s="893" t="s">
        <v>3113</v>
      </c>
      <c r="C1356" s="53">
        <v>65593</v>
      </c>
      <c r="D1356" s="53" t="s">
        <v>1870</v>
      </c>
      <c r="E1356" s="53" t="s">
        <v>3116</v>
      </c>
      <c r="F1356" s="53">
        <v>4010</v>
      </c>
      <c r="G1356" s="53" t="s">
        <v>3118</v>
      </c>
      <c r="H1356" s="53" t="s">
        <v>492</v>
      </c>
      <c r="I1356">
        <v>1</v>
      </c>
      <c r="J1356" s="53">
        <v>1</v>
      </c>
      <c r="K1356" s="53">
        <v>4.28</v>
      </c>
      <c r="L1356" s="53">
        <v>4.28</v>
      </c>
      <c r="M1356" s="893" t="s">
        <v>1317</v>
      </c>
      <c r="N1356" s="629" t="s">
        <v>1475</v>
      </c>
    </row>
    <row r="1357" spans="1:14" ht="15" hidden="1">
      <c r="A1357" s="1518">
        <v>46132</v>
      </c>
      <c r="B1357" s="893" t="s">
        <v>3113</v>
      </c>
      <c r="C1357" s="53">
        <v>84114</v>
      </c>
      <c r="D1357" s="53" t="s">
        <v>3031</v>
      </c>
      <c r="E1357" s="53" t="s">
        <v>3119</v>
      </c>
      <c r="F1357" s="53">
        <v>4010</v>
      </c>
      <c r="G1357" s="53" t="s">
        <v>3120</v>
      </c>
      <c r="H1357" s="53" t="s">
        <v>492</v>
      </c>
      <c r="I1357">
        <v>2</v>
      </c>
      <c r="J1357" s="53">
        <v>2</v>
      </c>
      <c r="K1357" s="53">
        <v>13.89</v>
      </c>
      <c r="L1357" s="53">
        <v>27.78</v>
      </c>
      <c r="M1357" s="893" t="s">
        <v>1317</v>
      </c>
      <c r="N1357" s="629" t="s">
        <v>1475</v>
      </c>
    </row>
    <row r="1358" spans="1:14" ht="15" hidden="1">
      <c r="A1358" s="1518">
        <v>46132</v>
      </c>
      <c r="B1358" s="893" t="s">
        <v>3113</v>
      </c>
      <c r="C1358" s="53">
        <v>83703</v>
      </c>
      <c r="D1358" s="53" t="s">
        <v>1556</v>
      </c>
      <c r="E1358" s="53" t="s">
        <v>3121</v>
      </c>
      <c r="F1358" s="53">
        <v>4010</v>
      </c>
      <c r="G1358" s="53" t="s">
        <v>3122</v>
      </c>
      <c r="H1358" s="53" t="s">
        <v>492</v>
      </c>
      <c r="I1358">
        <v>2</v>
      </c>
      <c r="J1358" s="53">
        <v>2</v>
      </c>
      <c r="K1358" s="53">
        <v>17.66</v>
      </c>
      <c r="L1358" s="53">
        <v>35.32</v>
      </c>
      <c r="M1358" s="893" t="s">
        <v>1317</v>
      </c>
      <c r="N1358" s="629" t="s">
        <v>1475</v>
      </c>
    </row>
    <row r="1359" spans="1:14" ht="15" hidden="1">
      <c r="A1359" s="1518">
        <v>46132</v>
      </c>
      <c r="B1359" s="893" t="s">
        <v>3113</v>
      </c>
      <c r="C1359" s="53">
        <v>82239</v>
      </c>
      <c r="D1359" s="53" t="s">
        <v>3123</v>
      </c>
      <c r="E1359" s="53" t="s">
        <v>3124</v>
      </c>
      <c r="F1359" s="53">
        <v>4010</v>
      </c>
      <c r="G1359" s="53" t="s">
        <v>3125</v>
      </c>
      <c r="H1359" s="53" t="s">
        <v>492</v>
      </c>
      <c r="I1359">
        <v>1</v>
      </c>
      <c r="J1359" s="53">
        <v>1</v>
      </c>
      <c r="K1359" s="53">
        <v>13.35</v>
      </c>
      <c r="L1359" s="53">
        <v>13.35</v>
      </c>
      <c r="M1359" s="893" t="s">
        <v>1317</v>
      </c>
      <c r="N1359" s="629" t="s">
        <v>1475</v>
      </c>
    </row>
    <row r="1360" spans="1:14" ht="15" hidden="1">
      <c r="A1360" s="1518">
        <v>46132</v>
      </c>
      <c r="B1360" s="893" t="s">
        <v>3113</v>
      </c>
      <c r="C1360" s="53">
        <v>80582</v>
      </c>
      <c r="D1360" s="53" t="s">
        <v>3126</v>
      </c>
      <c r="E1360" s="53" t="s">
        <v>3127</v>
      </c>
      <c r="F1360" s="53">
        <v>4010</v>
      </c>
      <c r="G1360" s="53" t="s">
        <v>3128</v>
      </c>
      <c r="H1360" s="53" t="s">
        <v>492</v>
      </c>
      <c r="I1360">
        <v>1</v>
      </c>
      <c r="J1360" s="53">
        <v>1</v>
      </c>
      <c r="K1360" s="53">
        <v>6.42</v>
      </c>
      <c r="L1360" s="53">
        <v>6.42</v>
      </c>
      <c r="M1360" s="893" t="s">
        <v>1317</v>
      </c>
      <c r="N1360" s="629" t="s">
        <v>1475</v>
      </c>
    </row>
    <row r="1361" spans="1:14" ht="15" hidden="1">
      <c r="A1361" s="1518">
        <v>46132</v>
      </c>
      <c r="B1361" s="893" t="s">
        <v>3113</v>
      </c>
      <c r="C1361" s="53">
        <v>84126</v>
      </c>
      <c r="D1361" s="53" t="s">
        <v>2731</v>
      </c>
      <c r="E1361" s="53" t="s">
        <v>3119</v>
      </c>
      <c r="F1361" s="53">
        <v>4010</v>
      </c>
      <c r="G1361" s="53" t="s">
        <v>3129</v>
      </c>
      <c r="H1361" s="53" t="s">
        <v>492</v>
      </c>
      <c r="I1361">
        <v>1</v>
      </c>
      <c r="J1361" s="53">
        <v>1</v>
      </c>
      <c r="K1361" s="53">
        <v>8.8000000000000007</v>
      </c>
      <c r="L1361" s="53">
        <v>8.8000000000000007</v>
      </c>
      <c r="M1361" s="893" t="s">
        <v>1317</v>
      </c>
      <c r="N1361" s="629" t="s">
        <v>1475</v>
      </c>
    </row>
    <row r="1362" spans="1:14" ht="15" hidden="1">
      <c r="A1362" s="1518">
        <v>46132</v>
      </c>
      <c r="B1362" s="893" t="s">
        <v>3113</v>
      </c>
      <c r="C1362" s="53">
        <v>81496</v>
      </c>
      <c r="D1362" s="53" t="s">
        <v>2659</v>
      </c>
      <c r="E1362" s="53" t="s">
        <v>3119</v>
      </c>
      <c r="F1362" s="53">
        <v>4010</v>
      </c>
      <c r="G1362" s="53" t="s">
        <v>3130</v>
      </c>
      <c r="H1362" s="53" t="s">
        <v>492</v>
      </c>
      <c r="I1362">
        <v>1</v>
      </c>
      <c r="J1362" s="53">
        <v>1</v>
      </c>
      <c r="K1362" s="53">
        <v>7.89</v>
      </c>
      <c r="L1362" s="53">
        <v>7.89</v>
      </c>
      <c r="M1362" s="893" t="s">
        <v>1317</v>
      </c>
      <c r="N1362" s="629" t="s">
        <v>1475</v>
      </c>
    </row>
    <row r="1363" spans="1:14" ht="15" hidden="1">
      <c r="A1363" s="1518">
        <v>46132</v>
      </c>
      <c r="B1363" s="893" t="s">
        <v>3113</v>
      </c>
      <c r="C1363" s="53">
        <v>83339</v>
      </c>
      <c r="D1363" s="53" t="s">
        <v>3131</v>
      </c>
      <c r="E1363" s="53" t="s">
        <v>3132</v>
      </c>
      <c r="F1363" s="53">
        <v>4010</v>
      </c>
      <c r="G1363" s="53" t="s">
        <v>3133</v>
      </c>
      <c r="H1363" s="53" t="s">
        <v>492</v>
      </c>
      <c r="I1363">
        <v>1</v>
      </c>
      <c r="J1363" s="53">
        <v>1</v>
      </c>
      <c r="K1363" s="53">
        <v>7.69</v>
      </c>
      <c r="L1363" s="53">
        <v>7.69</v>
      </c>
      <c r="M1363" s="893" t="s">
        <v>1317</v>
      </c>
      <c r="N1363" s="629" t="s">
        <v>1475</v>
      </c>
    </row>
    <row r="1364" spans="1:14" ht="15" hidden="1">
      <c r="A1364" s="1518">
        <v>46132</v>
      </c>
      <c r="B1364" s="893" t="s">
        <v>3113</v>
      </c>
      <c r="C1364" s="53">
        <v>43205</v>
      </c>
      <c r="D1364" s="53" t="s">
        <v>3134</v>
      </c>
      <c r="E1364" s="53" t="s">
        <v>3119</v>
      </c>
      <c r="F1364" s="53">
        <v>4010</v>
      </c>
      <c r="G1364" s="53" t="s">
        <v>3135</v>
      </c>
      <c r="H1364" s="53" t="s">
        <v>492</v>
      </c>
      <c r="I1364">
        <v>1</v>
      </c>
      <c r="J1364" s="53">
        <v>1</v>
      </c>
      <c r="K1364" s="53">
        <v>4.71</v>
      </c>
      <c r="L1364" s="53">
        <v>4.71</v>
      </c>
      <c r="M1364" s="893" t="s">
        <v>1317</v>
      </c>
      <c r="N1364" s="629" t="s">
        <v>1475</v>
      </c>
    </row>
    <row r="1365" spans="1:14" ht="15" hidden="1">
      <c r="A1365" s="1518">
        <v>46132</v>
      </c>
      <c r="B1365" s="893" t="s">
        <v>3113</v>
      </c>
      <c r="C1365" s="53">
        <v>82981</v>
      </c>
      <c r="D1365" s="53" t="s">
        <v>2953</v>
      </c>
      <c r="E1365" s="53" t="s">
        <v>3116</v>
      </c>
      <c r="F1365" s="53">
        <v>4010</v>
      </c>
      <c r="G1365" s="53" t="s">
        <v>3136</v>
      </c>
      <c r="H1365" s="53" t="s">
        <v>492</v>
      </c>
      <c r="I1365">
        <v>1</v>
      </c>
      <c r="J1365" s="53">
        <v>1</v>
      </c>
      <c r="K1365" s="53">
        <v>6.02</v>
      </c>
      <c r="L1365" s="53">
        <v>6.02</v>
      </c>
      <c r="M1365" s="893" t="s">
        <v>1317</v>
      </c>
      <c r="N1365" s="629" t="s">
        <v>1475</v>
      </c>
    </row>
    <row r="1366" spans="1:14" ht="15" hidden="1">
      <c r="A1366" s="1518">
        <v>46132</v>
      </c>
      <c r="B1366" s="893" t="s">
        <v>3113</v>
      </c>
      <c r="C1366" s="53">
        <v>81881</v>
      </c>
      <c r="D1366" s="53" t="s">
        <v>1379</v>
      </c>
      <c r="E1366" s="53" t="s">
        <v>3127</v>
      </c>
      <c r="F1366" s="53">
        <v>4010</v>
      </c>
      <c r="G1366" s="53" t="s">
        <v>3137</v>
      </c>
      <c r="H1366" s="53" t="s">
        <v>492</v>
      </c>
      <c r="I1366">
        <v>3</v>
      </c>
      <c r="J1366" s="53">
        <v>3</v>
      </c>
      <c r="K1366" s="53">
        <v>7.08</v>
      </c>
      <c r="L1366" s="53">
        <v>21.24</v>
      </c>
      <c r="M1366" s="893" t="s">
        <v>1317</v>
      </c>
      <c r="N1366" s="629" t="s">
        <v>1475</v>
      </c>
    </row>
    <row r="1367" spans="1:14" ht="15" hidden="1">
      <c r="A1367" s="1518">
        <v>46132</v>
      </c>
      <c r="B1367" s="893" t="s">
        <v>3113</v>
      </c>
      <c r="C1367" s="53">
        <v>83404</v>
      </c>
      <c r="D1367" s="53" t="s">
        <v>3138</v>
      </c>
      <c r="E1367" s="53" t="s">
        <v>3139</v>
      </c>
      <c r="F1367" s="53">
        <v>4010</v>
      </c>
      <c r="G1367" s="53" t="s">
        <v>3140</v>
      </c>
      <c r="H1367" s="53" t="s">
        <v>492</v>
      </c>
      <c r="I1367">
        <v>1</v>
      </c>
      <c r="J1367" s="53">
        <v>1</v>
      </c>
      <c r="K1367" s="53">
        <v>10.62</v>
      </c>
      <c r="L1367" s="53">
        <v>10.62</v>
      </c>
      <c r="M1367" s="893" t="s">
        <v>1317</v>
      </c>
      <c r="N1367" s="629" t="s">
        <v>1475</v>
      </c>
    </row>
    <row r="1368" spans="1:14" ht="15" hidden="1">
      <c r="A1368" s="1518">
        <v>46132</v>
      </c>
      <c r="B1368" s="893" t="s">
        <v>3113</v>
      </c>
      <c r="C1368" s="53">
        <v>83517</v>
      </c>
      <c r="D1368" s="53" t="s">
        <v>2851</v>
      </c>
      <c r="E1368" s="53" t="s">
        <v>3141</v>
      </c>
      <c r="F1368" s="53">
        <v>4010</v>
      </c>
      <c r="G1368" s="53" t="s">
        <v>3142</v>
      </c>
      <c r="H1368" s="53" t="s">
        <v>492</v>
      </c>
      <c r="I1368">
        <v>1</v>
      </c>
      <c r="J1368" s="53">
        <v>1</v>
      </c>
      <c r="K1368" s="53">
        <v>6.63</v>
      </c>
      <c r="L1368" s="53">
        <v>6.63</v>
      </c>
      <c r="M1368" s="893" t="s">
        <v>1317</v>
      </c>
      <c r="N1368" s="629" t="s">
        <v>1475</v>
      </c>
    </row>
    <row r="1369" spans="1:14" ht="15" hidden="1">
      <c r="A1369" s="1518">
        <v>46132</v>
      </c>
      <c r="B1369" s="893" t="s">
        <v>3113</v>
      </c>
      <c r="C1369" s="53">
        <v>82623</v>
      </c>
      <c r="D1369" s="53" t="s">
        <v>3143</v>
      </c>
      <c r="E1369" s="53" t="s">
        <v>3124</v>
      </c>
      <c r="F1369" s="53">
        <v>4010</v>
      </c>
      <c r="G1369" s="53" t="s">
        <v>3144</v>
      </c>
      <c r="H1369" s="53" t="s">
        <v>492</v>
      </c>
      <c r="I1369">
        <v>1</v>
      </c>
      <c r="J1369" s="53">
        <v>1</v>
      </c>
      <c r="K1369" s="53">
        <v>12.13</v>
      </c>
      <c r="L1369" s="53">
        <v>12.13</v>
      </c>
      <c r="M1369" s="893" t="s">
        <v>1317</v>
      </c>
      <c r="N1369" s="629" t="s">
        <v>1475</v>
      </c>
    </row>
    <row r="1370" spans="1:14" ht="15" hidden="1">
      <c r="A1370" s="1518">
        <v>46132</v>
      </c>
      <c r="B1370" s="893" t="s">
        <v>3113</v>
      </c>
      <c r="C1370" s="53">
        <v>47681</v>
      </c>
      <c r="D1370" s="53" t="s">
        <v>1569</v>
      </c>
      <c r="E1370" s="53" t="s">
        <v>3116</v>
      </c>
      <c r="F1370" s="53">
        <v>4010</v>
      </c>
      <c r="G1370" s="53" t="s">
        <v>3145</v>
      </c>
      <c r="H1370" s="53" t="s">
        <v>492</v>
      </c>
      <c r="I1370">
        <v>1</v>
      </c>
      <c r="J1370" s="53">
        <v>1</v>
      </c>
      <c r="K1370" s="53">
        <v>8.86</v>
      </c>
      <c r="L1370" s="53">
        <v>8.86</v>
      </c>
      <c r="M1370" s="893" t="s">
        <v>1317</v>
      </c>
      <c r="N1370" s="629" t="s">
        <v>1475</v>
      </c>
    </row>
    <row r="1371" spans="1:14" ht="15" hidden="1">
      <c r="A1371" s="1518">
        <v>46132</v>
      </c>
      <c r="B1371" s="893" t="s">
        <v>3113</v>
      </c>
      <c r="C1371" s="53">
        <v>84551</v>
      </c>
      <c r="D1371" s="53" t="s">
        <v>2913</v>
      </c>
      <c r="E1371" s="53" t="s">
        <v>3146</v>
      </c>
      <c r="F1371" s="53">
        <v>4010</v>
      </c>
      <c r="G1371" s="53" t="s">
        <v>3147</v>
      </c>
      <c r="H1371" s="53" t="s">
        <v>492</v>
      </c>
      <c r="I1371">
        <v>3</v>
      </c>
      <c r="J1371" s="53">
        <v>3</v>
      </c>
      <c r="K1371" s="53">
        <v>3.95</v>
      </c>
      <c r="L1371" s="53">
        <v>11.85</v>
      </c>
      <c r="M1371" s="893" t="s">
        <v>1317</v>
      </c>
      <c r="N1371" s="629" t="s">
        <v>1475</v>
      </c>
    </row>
    <row r="1372" spans="1:14" ht="15" hidden="1">
      <c r="A1372" s="1518">
        <v>46132</v>
      </c>
      <c r="B1372" s="893" t="s">
        <v>3113</v>
      </c>
      <c r="C1372" s="53">
        <v>82203</v>
      </c>
      <c r="D1372" s="53" t="s">
        <v>1321</v>
      </c>
      <c r="E1372" s="53" t="s">
        <v>3148</v>
      </c>
      <c r="F1372" s="53">
        <v>4010</v>
      </c>
      <c r="G1372" s="53" t="s">
        <v>3149</v>
      </c>
      <c r="H1372" s="53" t="s">
        <v>492</v>
      </c>
      <c r="I1372">
        <v>2</v>
      </c>
      <c r="J1372" s="53">
        <v>2</v>
      </c>
      <c r="K1372" s="53">
        <v>18.77</v>
      </c>
      <c r="L1372" s="53">
        <v>37.54</v>
      </c>
      <c r="M1372" s="893" t="s">
        <v>1317</v>
      </c>
      <c r="N1372" s="629" t="s">
        <v>1475</v>
      </c>
    </row>
    <row r="1373" spans="1:14" ht="15" hidden="1">
      <c r="A1373" s="1518">
        <v>46132</v>
      </c>
      <c r="B1373" s="893" t="s">
        <v>3113</v>
      </c>
      <c r="C1373" s="53">
        <v>81422</v>
      </c>
      <c r="D1373" s="53" t="s">
        <v>2881</v>
      </c>
      <c r="E1373" s="53" t="s">
        <v>3139</v>
      </c>
      <c r="F1373" s="53">
        <v>4010</v>
      </c>
      <c r="G1373" s="53" t="s">
        <v>3150</v>
      </c>
      <c r="H1373" s="53" t="s">
        <v>492</v>
      </c>
      <c r="I1373">
        <v>2</v>
      </c>
      <c r="J1373" s="53">
        <v>2</v>
      </c>
      <c r="K1373" s="53">
        <v>11.16</v>
      </c>
      <c r="L1373" s="53">
        <v>22.32</v>
      </c>
      <c r="M1373" s="893" t="s">
        <v>1317</v>
      </c>
      <c r="N1373" s="629" t="s">
        <v>1475</v>
      </c>
    </row>
    <row r="1374" spans="1:14" ht="15" hidden="1">
      <c r="A1374" s="1518">
        <v>46132</v>
      </c>
      <c r="B1374" s="893" t="s">
        <v>3113</v>
      </c>
      <c r="C1374" s="53">
        <v>65642</v>
      </c>
      <c r="D1374" s="53" t="s">
        <v>3151</v>
      </c>
      <c r="E1374" s="53" t="s">
        <v>3148</v>
      </c>
      <c r="F1374" s="53">
        <v>4010</v>
      </c>
      <c r="G1374" s="53" t="s">
        <v>3152</v>
      </c>
      <c r="H1374" s="53" t="s">
        <v>492</v>
      </c>
      <c r="I1374">
        <v>4</v>
      </c>
      <c r="J1374" s="53">
        <v>4</v>
      </c>
      <c r="K1374" s="53">
        <v>7.21</v>
      </c>
      <c r="L1374" s="53">
        <v>28.84</v>
      </c>
      <c r="M1374" s="893" t="s">
        <v>1317</v>
      </c>
      <c r="N1374" s="629" t="s">
        <v>1475</v>
      </c>
    </row>
    <row r="1375" spans="1:14" ht="15" hidden="1">
      <c r="A1375" s="1523">
        <v>46133</v>
      </c>
      <c r="B1375" s="1524" t="s">
        <v>3153</v>
      </c>
      <c r="C1375" s="625">
        <v>67209</v>
      </c>
      <c r="D1375" s="625" t="s">
        <v>1390</v>
      </c>
      <c r="E1375" s="625">
        <v>150</v>
      </c>
      <c r="F1375" s="625">
        <v>4010</v>
      </c>
      <c r="G1375" s="625" t="s">
        <v>2466</v>
      </c>
      <c r="H1375" s="625" t="s">
        <v>492</v>
      </c>
      <c r="J1375" s="625">
        <v>1</v>
      </c>
      <c r="K1375" s="625">
        <v>16.72</v>
      </c>
      <c r="L1375" s="625">
        <v>16.72</v>
      </c>
      <c r="M1375" s="893" t="s">
        <v>1317</v>
      </c>
      <c r="N1375" s="629" t="s">
        <v>1475</v>
      </c>
    </row>
    <row r="1376" spans="1:14" ht="15" hidden="1">
      <c r="A1376" s="1523">
        <v>46133</v>
      </c>
      <c r="B1376" s="1524" t="s">
        <v>3153</v>
      </c>
      <c r="C1376" s="627">
        <v>83436</v>
      </c>
      <c r="D1376" s="627" t="s">
        <v>3154</v>
      </c>
      <c r="E1376" s="627">
        <v>110</v>
      </c>
      <c r="F1376" s="627">
        <v>4010</v>
      </c>
      <c r="G1376" s="627" t="s">
        <v>2467</v>
      </c>
      <c r="H1376" s="627" t="s">
        <v>492</v>
      </c>
      <c r="J1376" s="627">
        <v>1</v>
      </c>
      <c r="K1376" s="627">
        <v>4.6399999999999997</v>
      </c>
      <c r="L1376" s="627">
        <v>4.6399999999999997</v>
      </c>
      <c r="M1376" s="893" t="s">
        <v>1317</v>
      </c>
      <c r="N1376" s="629" t="s">
        <v>1475</v>
      </c>
    </row>
    <row r="1377" spans="1:14" ht="15" hidden="1">
      <c r="A1377" s="1523">
        <v>46133</v>
      </c>
      <c r="B1377" s="1524" t="s">
        <v>3153</v>
      </c>
      <c r="C1377" s="625">
        <v>47054</v>
      </c>
      <c r="D1377" s="625" t="s">
        <v>3155</v>
      </c>
      <c r="E1377" s="625">
        <v>80</v>
      </c>
      <c r="F1377" s="625">
        <v>4010</v>
      </c>
      <c r="G1377" s="625" t="s">
        <v>2471</v>
      </c>
      <c r="H1377" s="625" t="s">
        <v>492</v>
      </c>
      <c r="J1377" s="625">
        <v>1</v>
      </c>
      <c r="K1377" s="625">
        <v>11.89</v>
      </c>
      <c r="L1377" s="625">
        <v>11.89</v>
      </c>
      <c r="M1377" s="893" t="s">
        <v>1317</v>
      </c>
      <c r="N1377" s="629" t="s">
        <v>1475</v>
      </c>
    </row>
    <row r="1378" spans="1:14" ht="15" hidden="1">
      <c r="A1378" s="1523">
        <v>46133</v>
      </c>
      <c r="B1378" s="1524" t="s">
        <v>3153</v>
      </c>
      <c r="C1378" s="627">
        <v>82721</v>
      </c>
      <c r="D1378" s="627" t="s">
        <v>2008</v>
      </c>
      <c r="E1378" s="627">
        <v>90</v>
      </c>
      <c r="F1378" s="627">
        <v>4010</v>
      </c>
      <c r="G1378" s="627" t="s">
        <v>3156</v>
      </c>
      <c r="H1378" s="627" t="s">
        <v>492</v>
      </c>
      <c r="J1378" s="627">
        <v>1</v>
      </c>
      <c r="K1378" s="627">
        <v>6.48</v>
      </c>
      <c r="L1378" s="627">
        <v>6.48</v>
      </c>
      <c r="M1378" s="893" t="s">
        <v>1317</v>
      </c>
      <c r="N1378" s="629" t="s">
        <v>1475</v>
      </c>
    </row>
    <row r="1379" spans="1:14" ht="15" hidden="1">
      <c r="A1379" s="1523">
        <v>46133</v>
      </c>
      <c r="B1379" s="1524" t="s">
        <v>3153</v>
      </c>
      <c r="C1379" s="625">
        <v>81666</v>
      </c>
      <c r="D1379" s="625" t="s">
        <v>2378</v>
      </c>
      <c r="E1379" s="625">
        <v>50</v>
      </c>
      <c r="F1379" s="625">
        <v>4010</v>
      </c>
      <c r="G1379" s="625" t="s">
        <v>2472</v>
      </c>
      <c r="H1379" s="625" t="s">
        <v>492</v>
      </c>
      <c r="J1379" s="625">
        <v>1</v>
      </c>
      <c r="K1379" s="625">
        <v>4.75</v>
      </c>
      <c r="L1379" s="625">
        <v>4.75</v>
      </c>
      <c r="M1379" s="893" t="s">
        <v>1317</v>
      </c>
      <c r="N1379" s="629" t="s">
        <v>1475</v>
      </c>
    </row>
    <row r="1380" spans="1:14" ht="15" hidden="1">
      <c r="A1380" s="1523">
        <v>46133</v>
      </c>
      <c r="B1380" s="1524" t="s">
        <v>3157</v>
      </c>
      <c r="C1380" s="625">
        <v>67515</v>
      </c>
      <c r="D1380" s="625" t="s">
        <v>2944</v>
      </c>
      <c r="E1380" s="625" t="s">
        <v>246</v>
      </c>
      <c r="F1380" s="625">
        <v>4010</v>
      </c>
      <c r="G1380" s="625" t="s">
        <v>3158</v>
      </c>
      <c r="H1380" s="625" t="s">
        <v>492</v>
      </c>
      <c r="J1380" s="625">
        <v>-1</v>
      </c>
      <c r="K1380" s="625">
        <v>12.83</v>
      </c>
      <c r="L1380" s="625">
        <v>-12.83</v>
      </c>
      <c r="M1380" s="893" t="s">
        <v>1378</v>
      </c>
    </row>
    <row r="1381" spans="1:14" ht="15" hidden="1">
      <c r="A1381" s="1523">
        <v>46133</v>
      </c>
      <c r="B1381" s="1526" t="s">
        <v>3159</v>
      </c>
      <c r="C1381" s="627">
        <v>84291</v>
      </c>
      <c r="D1381" s="627" t="s">
        <v>1500</v>
      </c>
      <c r="E1381" s="627">
        <v>75</v>
      </c>
      <c r="F1381" s="627">
        <v>4010</v>
      </c>
      <c r="G1381" s="627" t="s">
        <v>2141</v>
      </c>
      <c r="H1381" s="625" t="s">
        <v>492</v>
      </c>
      <c r="J1381" s="627">
        <v>1</v>
      </c>
      <c r="K1381" s="627">
        <v>14.72</v>
      </c>
      <c r="L1381" s="627">
        <v>14.72</v>
      </c>
      <c r="M1381" s="893" t="s">
        <v>1317</v>
      </c>
      <c r="N1381" s="629" t="s">
        <v>1475</v>
      </c>
    </row>
    <row r="1382" spans="1:14" ht="15" hidden="1">
      <c r="A1382" s="1523">
        <v>46133</v>
      </c>
      <c r="B1382" s="1526" t="s">
        <v>3159</v>
      </c>
      <c r="C1382" s="625">
        <v>83600</v>
      </c>
      <c r="D1382" s="625" t="s">
        <v>1918</v>
      </c>
      <c r="E1382" s="625">
        <v>90</v>
      </c>
      <c r="F1382" s="625">
        <v>4010</v>
      </c>
      <c r="G1382" s="625" t="s">
        <v>2142</v>
      </c>
      <c r="H1382" s="625" t="s">
        <v>492</v>
      </c>
      <c r="J1382" s="625">
        <v>1</v>
      </c>
      <c r="K1382" s="625">
        <v>13.78</v>
      </c>
      <c r="L1382" s="625">
        <v>13.78</v>
      </c>
      <c r="M1382" s="893" t="s">
        <v>1317</v>
      </c>
      <c r="N1382" s="629" t="s">
        <v>1475</v>
      </c>
    </row>
    <row r="1383" spans="1:14" ht="15" hidden="1">
      <c r="A1383" s="1523">
        <v>46133</v>
      </c>
      <c r="B1383" s="1526" t="s">
        <v>3159</v>
      </c>
      <c r="C1383" s="627">
        <v>83120</v>
      </c>
      <c r="D1383" s="627" t="s">
        <v>3160</v>
      </c>
      <c r="E1383" s="627">
        <v>100</v>
      </c>
      <c r="F1383" s="627">
        <v>4010</v>
      </c>
      <c r="G1383" s="627" t="s">
        <v>2361</v>
      </c>
      <c r="H1383" s="625" t="s">
        <v>492</v>
      </c>
      <c r="J1383" s="627">
        <v>1</v>
      </c>
      <c r="K1383" s="627">
        <v>8.6300000000000008</v>
      </c>
      <c r="L1383" s="627">
        <v>8.6300000000000008</v>
      </c>
      <c r="M1383" s="893" t="s">
        <v>1317</v>
      </c>
      <c r="N1383" s="629" t="s">
        <v>1475</v>
      </c>
    </row>
    <row r="1384" spans="1:14" ht="15" hidden="1">
      <c r="A1384" s="1523">
        <v>46133</v>
      </c>
      <c r="B1384" s="1526" t="s">
        <v>3159</v>
      </c>
      <c r="C1384" s="625">
        <v>80039</v>
      </c>
      <c r="D1384" s="625" t="s">
        <v>1585</v>
      </c>
      <c r="E1384" s="625" t="s">
        <v>1305</v>
      </c>
      <c r="F1384" s="625">
        <v>4010</v>
      </c>
      <c r="G1384" s="625" t="s">
        <v>2144</v>
      </c>
      <c r="H1384" s="625" t="s">
        <v>492</v>
      </c>
      <c r="J1384" s="625">
        <v>1</v>
      </c>
      <c r="K1384" s="625">
        <v>10.73</v>
      </c>
      <c r="L1384" s="625">
        <v>10.73</v>
      </c>
      <c r="M1384" s="893" t="s">
        <v>1317</v>
      </c>
      <c r="N1384" s="629" t="s">
        <v>1475</v>
      </c>
    </row>
    <row r="1385" spans="1:14" ht="15" hidden="1">
      <c r="A1385" s="1523">
        <v>46133</v>
      </c>
      <c r="B1385" s="1526" t="s">
        <v>3159</v>
      </c>
      <c r="C1385" s="627">
        <v>84090</v>
      </c>
      <c r="D1385" s="627" t="s">
        <v>2759</v>
      </c>
      <c r="E1385" s="627">
        <v>140</v>
      </c>
      <c r="F1385" s="627">
        <v>4010</v>
      </c>
      <c r="G1385" s="627" t="s">
        <v>2145</v>
      </c>
      <c r="H1385" s="625" t="s">
        <v>492</v>
      </c>
      <c r="J1385" s="627">
        <v>1</v>
      </c>
      <c r="K1385" s="627">
        <v>9.1300000000000008</v>
      </c>
      <c r="L1385" s="627">
        <v>9.1300000000000008</v>
      </c>
      <c r="M1385" s="893" t="s">
        <v>1317</v>
      </c>
      <c r="N1385" s="629" t="s">
        <v>1475</v>
      </c>
    </row>
    <row r="1386" spans="1:14" ht="15" hidden="1">
      <c r="A1386" s="894">
        <v>46134</v>
      </c>
      <c r="B1386" s="893" t="s">
        <v>3161</v>
      </c>
      <c r="C1386" s="625">
        <v>83304</v>
      </c>
      <c r="D1386" s="625" t="s">
        <v>3162</v>
      </c>
      <c r="E1386" s="625">
        <v>100</v>
      </c>
      <c r="F1386" s="625">
        <v>4010</v>
      </c>
      <c r="G1386" s="625" t="s">
        <v>1828</v>
      </c>
      <c r="H1386" s="625" t="s">
        <v>492</v>
      </c>
      <c r="J1386" s="625">
        <v>2</v>
      </c>
      <c r="K1386" s="625">
        <v>20.16</v>
      </c>
      <c r="L1386" s="625">
        <v>40.32</v>
      </c>
      <c r="M1386" s="893" t="s">
        <v>1317</v>
      </c>
      <c r="N1386" s="629" t="s">
        <v>1318</v>
      </c>
    </row>
    <row r="1387" spans="1:14" ht="15" hidden="1">
      <c r="A1387" s="894">
        <v>46134</v>
      </c>
      <c r="B1387" s="893" t="s">
        <v>3161</v>
      </c>
      <c r="C1387" s="627">
        <v>47681</v>
      </c>
      <c r="D1387" s="627" t="s">
        <v>1521</v>
      </c>
      <c r="E1387" s="627">
        <v>130</v>
      </c>
      <c r="F1387" s="627">
        <v>4010</v>
      </c>
      <c r="G1387" s="627" t="s">
        <v>1456</v>
      </c>
      <c r="H1387" s="627" t="s">
        <v>492</v>
      </c>
      <c r="J1387" s="627">
        <v>1</v>
      </c>
      <c r="K1387" s="627">
        <v>8.86</v>
      </c>
      <c r="L1387" s="627">
        <v>8.86</v>
      </c>
      <c r="M1387" s="893" t="s">
        <v>1317</v>
      </c>
      <c r="N1387" s="629" t="s">
        <v>1318</v>
      </c>
    </row>
    <row r="1388" spans="1:14" ht="15" hidden="1">
      <c r="A1388" s="894">
        <v>46134</v>
      </c>
      <c r="B1388" s="893" t="s">
        <v>3161</v>
      </c>
      <c r="C1388" s="625">
        <v>83014</v>
      </c>
      <c r="D1388" s="625" t="s">
        <v>1693</v>
      </c>
      <c r="E1388" s="625">
        <v>85</v>
      </c>
      <c r="F1388" s="625">
        <v>4010</v>
      </c>
      <c r="G1388" s="625" t="s">
        <v>1458</v>
      </c>
      <c r="H1388" s="625" t="s">
        <v>492</v>
      </c>
      <c r="J1388" s="625">
        <v>1</v>
      </c>
      <c r="K1388" s="625">
        <v>5.52</v>
      </c>
      <c r="L1388" s="625">
        <v>5.52</v>
      </c>
      <c r="M1388" s="893" t="s">
        <v>1317</v>
      </c>
      <c r="N1388" s="629" t="s">
        <v>1318</v>
      </c>
    </row>
    <row r="1389" spans="1:14" ht="15" hidden="1">
      <c r="A1389" s="894">
        <v>46134</v>
      </c>
      <c r="B1389" s="893" t="s">
        <v>3161</v>
      </c>
      <c r="C1389" s="627">
        <v>67567</v>
      </c>
      <c r="D1389" s="627" t="s">
        <v>3163</v>
      </c>
      <c r="E1389" s="627">
        <v>85</v>
      </c>
      <c r="F1389" s="627">
        <v>4010</v>
      </c>
      <c r="G1389" s="627" t="s">
        <v>1462</v>
      </c>
      <c r="H1389" s="627" t="s">
        <v>492</v>
      </c>
      <c r="J1389" s="627">
        <v>1</v>
      </c>
      <c r="K1389" s="627">
        <v>5.35</v>
      </c>
      <c r="L1389" s="627">
        <v>5.35</v>
      </c>
      <c r="M1389" s="893" t="s">
        <v>1317</v>
      </c>
      <c r="N1389" s="629" t="s">
        <v>1318</v>
      </c>
    </row>
    <row r="1390" spans="1:14" ht="15" hidden="1">
      <c r="A1390" s="894">
        <v>46134</v>
      </c>
      <c r="B1390" s="893" t="s">
        <v>3161</v>
      </c>
      <c r="C1390" s="625">
        <v>58663</v>
      </c>
      <c r="D1390" s="625" t="s">
        <v>1695</v>
      </c>
      <c r="E1390" s="625" t="s">
        <v>1526</v>
      </c>
      <c r="F1390" s="625">
        <v>4010</v>
      </c>
      <c r="G1390" s="625" t="s">
        <v>2480</v>
      </c>
      <c r="H1390" s="625" t="s">
        <v>492</v>
      </c>
      <c r="J1390" s="625">
        <v>2</v>
      </c>
      <c r="K1390" s="625">
        <v>11.92</v>
      </c>
      <c r="L1390" s="625">
        <v>23.84</v>
      </c>
      <c r="M1390" s="893" t="s">
        <v>1317</v>
      </c>
      <c r="N1390" s="629" t="s">
        <v>1318</v>
      </c>
    </row>
    <row r="1391" spans="1:14" ht="15" hidden="1">
      <c r="A1391" s="894">
        <v>46134</v>
      </c>
      <c r="B1391" s="893" t="s">
        <v>3161</v>
      </c>
      <c r="C1391" s="627">
        <v>84421</v>
      </c>
      <c r="D1391" s="627" t="s">
        <v>3164</v>
      </c>
      <c r="E1391" s="627" t="s">
        <v>1526</v>
      </c>
      <c r="F1391" s="627">
        <v>4010</v>
      </c>
      <c r="G1391" s="627" t="s">
        <v>1463</v>
      </c>
      <c r="H1391" s="627" t="s">
        <v>492</v>
      </c>
      <c r="J1391" s="627">
        <v>1</v>
      </c>
      <c r="K1391" s="627">
        <v>10.77</v>
      </c>
      <c r="L1391" s="627">
        <v>10.77</v>
      </c>
      <c r="M1391" s="893" t="s">
        <v>1317</v>
      </c>
      <c r="N1391" s="629" t="s">
        <v>1318</v>
      </c>
    </row>
    <row r="1392" spans="1:14" ht="15" hidden="1">
      <c r="A1392" s="894">
        <v>46134</v>
      </c>
      <c r="B1392" s="893" t="s">
        <v>3161</v>
      </c>
      <c r="C1392" s="625">
        <v>81868</v>
      </c>
      <c r="D1392" s="625" t="s">
        <v>2893</v>
      </c>
      <c r="E1392" s="625">
        <v>110</v>
      </c>
      <c r="F1392" s="625">
        <v>4010</v>
      </c>
      <c r="G1392" s="625" t="s">
        <v>1465</v>
      </c>
      <c r="H1392" s="625" t="s">
        <v>492</v>
      </c>
      <c r="J1392" s="625">
        <v>1</v>
      </c>
      <c r="K1392" s="625">
        <v>5.63</v>
      </c>
      <c r="L1392" s="625">
        <v>5.63</v>
      </c>
      <c r="M1392" s="893" t="s">
        <v>1317</v>
      </c>
      <c r="N1392" s="629" t="s">
        <v>1318</v>
      </c>
    </row>
    <row r="1393" spans="1:14" ht="15" hidden="1">
      <c r="A1393" s="894">
        <v>46134</v>
      </c>
      <c r="B1393" s="893" t="s">
        <v>3161</v>
      </c>
      <c r="C1393" s="627">
        <v>84090</v>
      </c>
      <c r="D1393" s="627" t="s">
        <v>2759</v>
      </c>
      <c r="E1393" s="627">
        <v>140</v>
      </c>
      <c r="F1393" s="627">
        <v>4010</v>
      </c>
      <c r="G1393" s="627" t="s">
        <v>2145</v>
      </c>
      <c r="H1393" s="627" t="s">
        <v>492</v>
      </c>
      <c r="J1393" s="627">
        <v>1</v>
      </c>
      <c r="K1393" s="627">
        <v>9.1300000000000008</v>
      </c>
      <c r="L1393" s="627">
        <v>9.1300000000000008</v>
      </c>
      <c r="M1393" s="893" t="s">
        <v>1317</v>
      </c>
      <c r="N1393" s="629" t="s">
        <v>1318</v>
      </c>
    </row>
    <row r="1394" spans="1:14" ht="15" hidden="1">
      <c r="A1394" s="894">
        <v>46134</v>
      </c>
      <c r="B1394" s="893" t="s">
        <v>3161</v>
      </c>
      <c r="C1394" s="625">
        <v>83296</v>
      </c>
      <c r="D1394" s="625" t="s">
        <v>1367</v>
      </c>
      <c r="E1394" s="625">
        <v>90</v>
      </c>
      <c r="F1394" s="625">
        <v>4010</v>
      </c>
      <c r="G1394" s="625" t="s">
        <v>3165</v>
      </c>
      <c r="H1394" s="625" t="s">
        <v>492</v>
      </c>
      <c r="J1394" s="625">
        <v>10</v>
      </c>
      <c r="K1394" s="625">
        <v>6.75</v>
      </c>
      <c r="L1394" s="625">
        <v>67.5</v>
      </c>
      <c r="M1394" s="893" t="s">
        <v>1317</v>
      </c>
      <c r="N1394" s="629" t="s">
        <v>1318</v>
      </c>
    </row>
    <row r="1395" spans="1:14" ht="15" hidden="1">
      <c r="A1395" s="894">
        <v>46134</v>
      </c>
      <c r="B1395" s="893" t="s">
        <v>3166</v>
      </c>
      <c r="C1395" s="625">
        <v>58660</v>
      </c>
      <c r="D1395" s="625" t="s">
        <v>1956</v>
      </c>
      <c r="E1395" s="625" t="s">
        <v>246</v>
      </c>
      <c r="F1395" s="625">
        <v>4010</v>
      </c>
      <c r="G1395" s="625" t="s">
        <v>3167</v>
      </c>
      <c r="H1395" s="625" t="s">
        <v>492</v>
      </c>
      <c r="J1395" s="625">
        <v>-1</v>
      </c>
      <c r="K1395" s="625">
        <v>11.46</v>
      </c>
      <c r="L1395" s="625">
        <v>-11.46</v>
      </c>
      <c r="M1395" s="893" t="s">
        <v>1378</v>
      </c>
    </row>
    <row r="1396" spans="1:14" ht="15" hidden="1">
      <c r="A1396" s="894">
        <v>46134</v>
      </c>
      <c r="B1396" s="893" t="s">
        <v>3166</v>
      </c>
      <c r="C1396" s="627">
        <v>67515</v>
      </c>
      <c r="D1396" s="627" t="s">
        <v>3168</v>
      </c>
      <c r="E1396" s="627" t="s">
        <v>1368</v>
      </c>
      <c r="F1396" s="627">
        <v>4010</v>
      </c>
      <c r="G1396" s="627" t="s">
        <v>3169</v>
      </c>
      <c r="H1396" s="627" t="s">
        <v>492</v>
      </c>
      <c r="J1396" s="625">
        <v>-1</v>
      </c>
      <c r="K1396" s="625">
        <v>12.12</v>
      </c>
      <c r="L1396" s="625">
        <v>-12.12</v>
      </c>
      <c r="M1396" s="893" t="s">
        <v>1378</v>
      </c>
    </row>
    <row r="1397" spans="1:14" ht="15" hidden="1">
      <c r="A1397" s="894">
        <v>46134</v>
      </c>
      <c r="B1397" s="893" t="s">
        <v>3170</v>
      </c>
      <c r="C1397" s="627">
        <v>83544</v>
      </c>
      <c r="D1397" s="627" t="s">
        <v>3171</v>
      </c>
      <c r="E1397" s="627" t="s">
        <v>2435</v>
      </c>
      <c r="F1397" s="627">
        <v>4010</v>
      </c>
      <c r="G1397" s="627" t="s">
        <v>3172</v>
      </c>
      <c r="H1397" s="627" t="s">
        <v>492</v>
      </c>
      <c r="J1397" s="627">
        <v>90</v>
      </c>
      <c r="K1397" s="627">
        <v>7.62</v>
      </c>
      <c r="L1397" s="627">
        <v>685.8</v>
      </c>
      <c r="M1397" s="893" t="s">
        <v>1485</v>
      </c>
      <c r="N1397" s="629" t="s">
        <v>3173</v>
      </c>
    </row>
    <row r="1398" spans="1:14" ht="15" hidden="1">
      <c r="A1398" s="894">
        <v>46134</v>
      </c>
      <c r="B1398" s="893" t="s">
        <v>3174</v>
      </c>
      <c r="C1398" s="625">
        <v>82614</v>
      </c>
      <c r="D1398" s="625" t="s">
        <v>3175</v>
      </c>
      <c r="E1398" s="625">
        <v>130</v>
      </c>
      <c r="F1398" s="625">
        <v>4010</v>
      </c>
      <c r="G1398" s="625" t="s">
        <v>3176</v>
      </c>
      <c r="H1398" s="627" t="s">
        <v>492</v>
      </c>
      <c r="J1398" s="625">
        <v>-1</v>
      </c>
      <c r="K1398" s="625">
        <v>7.29</v>
      </c>
      <c r="L1398" s="625">
        <v>-7.29</v>
      </c>
      <c r="M1398" s="893" t="s">
        <v>1823</v>
      </c>
    </row>
    <row r="1399" spans="1:14" ht="15" hidden="1">
      <c r="A1399" s="894">
        <v>46134</v>
      </c>
      <c r="B1399" s="893" t="s">
        <v>3177</v>
      </c>
      <c r="C1399" s="627">
        <v>84387</v>
      </c>
      <c r="D1399" s="627" t="s">
        <v>2968</v>
      </c>
      <c r="E1399" s="627">
        <v>80</v>
      </c>
      <c r="F1399" s="627">
        <v>4010</v>
      </c>
      <c r="G1399" s="627" t="s">
        <v>3178</v>
      </c>
      <c r="H1399" s="627" t="s">
        <v>492</v>
      </c>
      <c r="J1399" s="627">
        <v>-1</v>
      </c>
      <c r="K1399" s="627">
        <v>9.5299999999999994</v>
      </c>
      <c r="L1399" s="627">
        <v>-9.5299999999999994</v>
      </c>
      <c r="M1399" s="893" t="s">
        <v>1378</v>
      </c>
    </row>
    <row r="1400" spans="1:14" ht="15" hidden="1">
      <c r="A1400" s="894">
        <v>46135</v>
      </c>
      <c r="B1400" s="893" t="s">
        <v>3179</v>
      </c>
      <c r="C1400" s="625">
        <v>65593</v>
      </c>
      <c r="D1400" s="625" t="s">
        <v>1870</v>
      </c>
      <c r="E1400" s="625">
        <v>80</v>
      </c>
      <c r="F1400" s="625">
        <v>4010</v>
      </c>
      <c r="G1400" s="625" t="s">
        <v>3180</v>
      </c>
      <c r="H1400" s="627" t="s">
        <v>492</v>
      </c>
      <c r="J1400" s="625">
        <v>43</v>
      </c>
      <c r="K1400" s="625">
        <v>4.28</v>
      </c>
      <c r="L1400" s="625">
        <v>184.04</v>
      </c>
      <c r="M1400" s="893" t="s">
        <v>1502</v>
      </c>
    </row>
    <row r="1401" spans="1:14" ht="15" hidden="1">
      <c r="A1401" s="894">
        <v>46135</v>
      </c>
      <c r="B1401" s="893" t="s">
        <v>3179</v>
      </c>
      <c r="C1401" s="627">
        <v>65593</v>
      </c>
      <c r="D1401" s="627">
        <v>11</v>
      </c>
      <c r="E1401" s="627">
        <v>75</v>
      </c>
      <c r="F1401" s="627">
        <v>4010</v>
      </c>
      <c r="G1401" s="627" t="s">
        <v>3181</v>
      </c>
      <c r="H1401" s="627" t="s">
        <v>492</v>
      </c>
      <c r="J1401" s="627">
        <v>-147</v>
      </c>
      <c r="K1401" s="627">
        <v>3.82</v>
      </c>
      <c r="L1401" s="627">
        <v>-561.54</v>
      </c>
      <c r="M1401" s="893" t="s">
        <v>1502</v>
      </c>
      <c r="N1401" t="s">
        <v>3182</v>
      </c>
    </row>
    <row r="1402" spans="1:14" ht="15" hidden="1">
      <c r="A1402" s="894">
        <v>46136</v>
      </c>
      <c r="B1402" s="893" t="s">
        <v>3183</v>
      </c>
      <c r="C1402" s="625">
        <v>83185</v>
      </c>
      <c r="D1402" s="625" t="s">
        <v>1625</v>
      </c>
      <c r="E1402" s="625">
        <v>110</v>
      </c>
      <c r="F1402" s="625">
        <v>4010</v>
      </c>
      <c r="G1402" s="625" t="s">
        <v>1455</v>
      </c>
      <c r="H1402" s="625" t="s">
        <v>492</v>
      </c>
      <c r="J1402" s="625">
        <v>9</v>
      </c>
      <c r="K1402" s="625">
        <v>15.53</v>
      </c>
      <c r="L1402" s="625">
        <v>139.77000000000001</v>
      </c>
      <c r="M1402" s="893" t="s">
        <v>1485</v>
      </c>
    </row>
    <row r="1403" spans="1:14" ht="39" hidden="1">
      <c r="A1403" s="624">
        <v>46136</v>
      </c>
      <c r="B1403" s="625" t="s">
        <v>3184</v>
      </c>
      <c r="C1403" s="625">
        <v>80617</v>
      </c>
      <c r="D1403" s="625" t="s">
        <v>3185</v>
      </c>
      <c r="E1403" s="625">
        <v>90</v>
      </c>
      <c r="F1403" s="625">
        <v>4010</v>
      </c>
      <c r="G1403" s="625" t="s">
        <v>1962</v>
      </c>
      <c r="H1403" s="625" t="s">
        <v>2017</v>
      </c>
      <c r="I1403" s="638">
        <v>8.9061281304507696E+16</v>
      </c>
      <c r="J1403" s="625">
        <v>-100</v>
      </c>
      <c r="K1403" s="625">
        <v>6.47</v>
      </c>
      <c r="L1403" s="634">
        <v>-647</v>
      </c>
      <c r="M1403" s="893" t="s">
        <v>2018</v>
      </c>
      <c r="N1403" s="629" t="s">
        <v>3186</v>
      </c>
    </row>
    <row r="1404" spans="1:14" ht="15" hidden="1">
      <c r="A1404" s="894">
        <v>46136</v>
      </c>
      <c r="B1404" s="893" t="s">
        <v>3187</v>
      </c>
      <c r="C1404" s="625">
        <v>83989</v>
      </c>
      <c r="D1404" s="625" t="s">
        <v>1691</v>
      </c>
      <c r="E1404" s="625">
        <v>80</v>
      </c>
      <c r="F1404" s="625">
        <v>4010</v>
      </c>
      <c r="G1404" s="625" t="s">
        <v>1438</v>
      </c>
      <c r="H1404" s="625" t="s">
        <v>492</v>
      </c>
      <c r="J1404" s="625">
        <v>1</v>
      </c>
      <c r="K1404" s="625">
        <v>16.63</v>
      </c>
      <c r="L1404" s="625">
        <v>16.63</v>
      </c>
      <c r="M1404" s="893" t="s">
        <v>1317</v>
      </c>
      <c r="N1404" s="629" t="s">
        <v>1475</v>
      </c>
    </row>
    <row r="1405" spans="1:14" ht="15" hidden="1">
      <c r="A1405" s="894">
        <v>46136</v>
      </c>
      <c r="B1405" s="893" t="s">
        <v>3187</v>
      </c>
      <c r="C1405" s="627">
        <v>84174</v>
      </c>
      <c r="D1405" s="627" t="s">
        <v>3188</v>
      </c>
      <c r="E1405" s="627" t="s">
        <v>399</v>
      </c>
      <c r="F1405" s="627">
        <v>4010</v>
      </c>
      <c r="G1405" s="627" t="s">
        <v>1439</v>
      </c>
      <c r="H1405" s="627" t="s">
        <v>492</v>
      </c>
      <c r="J1405" s="627">
        <v>1</v>
      </c>
      <c r="K1405" s="627">
        <v>36.32</v>
      </c>
      <c r="L1405" s="627">
        <v>36.32</v>
      </c>
      <c r="M1405" s="893" t="s">
        <v>1317</v>
      </c>
      <c r="N1405" s="629" t="s">
        <v>1475</v>
      </c>
    </row>
    <row r="1406" spans="1:14" ht="15" hidden="1">
      <c r="A1406" s="894">
        <v>46136</v>
      </c>
      <c r="B1406" s="893" t="s">
        <v>3187</v>
      </c>
      <c r="C1406" s="625">
        <v>83301</v>
      </c>
      <c r="D1406" s="625" t="s">
        <v>3189</v>
      </c>
      <c r="E1406" s="625">
        <v>120</v>
      </c>
      <c r="F1406" s="625">
        <v>4010</v>
      </c>
      <c r="G1406" s="625" t="s">
        <v>3190</v>
      </c>
      <c r="H1406" s="625" t="s">
        <v>492</v>
      </c>
      <c r="J1406" s="625">
        <v>1</v>
      </c>
      <c r="K1406" s="625">
        <v>12.52</v>
      </c>
      <c r="L1406" s="625">
        <v>12.52</v>
      </c>
      <c r="M1406" s="893" t="s">
        <v>1317</v>
      </c>
      <c r="N1406" s="629" t="s">
        <v>1475</v>
      </c>
    </row>
    <row r="1407" spans="1:14" ht="15" hidden="1">
      <c r="A1407" s="894">
        <v>46136</v>
      </c>
      <c r="B1407" s="893" t="s">
        <v>3187</v>
      </c>
      <c r="C1407" s="627">
        <v>82719</v>
      </c>
      <c r="D1407" s="627" t="s">
        <v>3191</v>
      </c>
      <c r="E1407" s="627">
        <v>85</v>
      </c>
      <c r="F1407" s="627">
        <v>4010</v>
      </c>
      <c r="G1407" s="627" t="s">
        <v>1441</v>
      </c>
      <c r="H1407" s="627" t="s">
        <v>492</v>
      </c>
      <c r="J1407" s="627">
        <v>1</v>
      </c>
      <c r="K1407" s="627">
        <v>13.76</v>
      </c>
      <c r="L1407" s="627">
        <v>13.76</v>
      </c>
      <c r="M1407" s="893" t="s">
        <v>1317</v>
      </c>
      <c r="N1407" s="629" t="s">
        <v>1475</v>
      </c>
    </row>
    <row r="1408" spans="1:14" ht="15" hidden="1">
      <c r="A1408" s="894">
        <v>46136</v>
      </c>
      <c r="B1408" s="893" t="s">
        <v>3187</v>
      </c>
      <c r="C1408" s="625">
        <v>83020</v>
      </c>
      <c r="D1408" s="625" t="s">
        <v>1376</v>
      </c>
      <c r="E1408" s="625">
        <v>100</v>
      </c>
      <c r="F1408" s="625">
        <v>4010</v>
      </c>
      <c r="G1408" s="625" t="s">
        <v>1445</v>
      </c>
      <c r="H1408" s="625" t="s">
        <v>492</v>
      </c>
      <c r="J1408" s="625">
        <v>6</v>
      </c>
      <c r="K1408" s="625">
        <v>7.71</v>
      </c>
      <c r="L1408" s="625">
        <v>46.26</v>
      </c>
      <c r="M1408" s="893" t="s">
        <v>1317</v>
      </c>
      <c r="N1408" s="629" t="s">
        <v>1475</v>
      </c>
    </row>
    <row r="1409" spans="1:14" ht="15" hidden="1">
      <c r="A1409" s="894">
        <v>46136</v>
      </c>
      <c r="B1409" s="893" t="s">
        <v>3187</v>
      </c>
      <c r="C1409" s="627">
        <v>83639</v>
      </c>
      <c r="D1409" s="627" t="s">
        <v>1731</v>
      </c>
      <c r="E1409" s="627">
        <v>160</v>
      </c>
      <c r="F1409" s="627">
        <v>4010</v>
      </c>
      <c r="G1409" s="627" t="s">
        <v>1446</v>
      </c>
      <c r="H1409" s="627" t="s">
        <v>492</v>
      </c>
      <c r="J1409" s="627">
        <v>1</v>
      </c>
      <c r="K1409" s="627">
        <v>28.97</v>
      </c>
      <c r="L1409" s="627">
        <v>28.97</v>
      </c>
      <c r="M1409" s="893" t="s">
        <v>1317</v>
      </c>
      <c r="N1409" s="629" t="s">
        <v>1475</v>
      </c>
    </row>
    <row r="1410" spans="1:14" ht="15" hidden="1">
      <c r="A1410" s="894">
        <v>46136</v>
      </c>
      <c r="B1410" s="893" t="s">
        <v>3187</v>
      </c>
      <c r="C1410" s="625">
        <v>67501</v>
      </c>
      <c r="D1410" s="625" t="s">
        <v>3189</v>
      </c>
      <c r="E1410" s="625">
        <v>130</v>
      </c>
      <c r="F1410" s="625">
        <v>4010</v>
      </c>
      <c r="G1410" s="625" t="s">
        <v>3192</v>
      </c>
      <c r="H1410" s="625" t="s">
        <v>492</v>
      </c>
      <c r="J1410" s="625">
        <v>2</v>
      </c>
      <c r="K1410" s="625">
        <v>8.2200000000000006</v>
      </c>
      <c r="L1410" s="625">
        <v>16.440000000000001</v>
      </c>
      <c r="M1410" s="893" t="s">
        <v>1317</v>
      </c>
      <c r="N1410" s="629" t="s">
        <v>1475</v>
      </c>
    </row>
    <row r="1411" spans="1:14" ht="15" hidden="1">
      <c r="A1411" s="894">
        <v>46136</v>
      </c>
      <c r="B1411" s="893" t="s">
        <v>3187</v>
      </c>
      <c r="C1411" s="627">
        <v>82788</v>
      </c>
      <c r="D1411" s="627" t="s">
        <v>3193</v>
      </c>
      <c r="E1411" s="627">
        <v>85</v>
      </c>
      <c r="F1411" s="627">
        <v>4010</v>
      </c>
      <c r="G1411" s="627" t="s">
        <v>1448</v>
      </c>
      <c r="H1411" s="627" t="s">
        <v>492</v>
      </c>
      <c r="J1411" s="627">
        <v>1</v>
      </c>
      <c r="K1411" s="627">
        <v>7.75</v>
      </c>
      <c r="L1411" s="627">
        <v>7.75</v>
      </c>
      <c r="M1411" s="893" t="s">
        <v>1317</v>
      </c>
      <c r="N1411" s="629" t="s">
        <v>1475</v>
      </c>
    </row>
    <row r="1412" spans="1:14" ht="15" hidden="1">
      <c r="A1412" s="894">
        <v>46136</v>
      </c>
      <c r="B1412" s="893" t="s">
        <v>3187</v>
      </c>
      <c r="C1412" s="625">
        <v>84376</v>
      </c>
      <c r="D1412" s="625" t="s">
        <v>2968</v>
      </c>
      <c r="E1412" s="625">
        <v>90</v>
      </c>
      <c r="F1412" s="625">
        <v>4010</v>
      </c>
      <c r="G1412" s="625" t="s">
        <v>2492</v>
      </c>
      <c r="H1412" s="625" t="s">
        <v>492</v>
      </c>
      <c r="J1412" s="625">
        <v>1</v>
      </c>
      <c r="K1412" s="625">
        <v>20.07</v>
      </c>
      <c r="L1412" s="625">
        <v>20.07</v>
      </c>
      <c r="M1412" s="893" t="s">
        <v>1317</v>
      </c>
      <c r="N1412" s="629" t="s">
        <v>1475</v>
      </c>
    </row>
    <row r="1413" spans="1:14" ht="15" hidden="1">
      <c r="A1413" s="894">
        <v>46136</v>
      </c>
      <c r="B1413" s="893" t="s">
        <v>3187</v>
      </c>
      <c r="C1413" s="627">
        <v>83620</v>
      </c>
      <c r="D1413" s="627" t="s">
        <v>3194</v>
      </c>
      <c r="E1413" s="627" t="s">
        <v>1368</v>
      </c>
      <c r="F1413" s="627">
        <v>4010</v>
      </c>
      <c r="G1413" s="627" t="s">
        <v>3195</v>
      </c>
      <c r="H1413" s="627" t="s">
        <v>492</v>
      </c>
      <c r="J1413" s="627">
        <v>1</v>
      </c>
      <c r="K1413" s="627">
        <v>21.31</v>
      </c>
      <c r="L1413" s="627">
        <v>21.31</v>
      </c>
      <c r="M1413" s="893" t="s">
        <v>1317</v>
      </c>
      <c r="N1413" s="629" t="s">
        <v>1475</v>
      </c>
    </row>
    <row r="1414" spans="1:14" ht="15" hidden="1">
      <c r="A1414" s="894">
        <v>46136</v>
      </c>
      <c r="B1414" s="893" t="s">
        <v>3187</v>
      </c>
      <c r="C1414" s="625">
        <v>67501</v>
      </c>
      <c r="D1414" s="625">
        <v>11</v>
      </c>
      <c r="E1414" s="625">
        <v>120</v>
      </c>
      <c r="F1414" s="625">
        <v>4010</v>
      </c>
      <c r="G1414" s="625" t="s">
        <v>3196</v>
      </c>
      <c r="H1414" s="625" t="s">
        <v>492</v>
      </c>
      <c r="J1414" s="625">
        <v>1</v>
      </c>
      <c r="K1414" s="625">
        <v>11.12</v>
      </c>
      <c r="L1414" s="625">
        <v>11.12</v>
      </c>
      <c r="M1414" s="893" t="s">
        <v>1317</v>
      </c>
      <c r="N1414" s="629" t="s">
        <v>1475</v>
      </c>
    </row>
    <row r="1415" spans="1:14" ht="15" hidden="1">
      <c r="A1415" s="894">
        <v>46136</v>
      </c>
      <c r="B1415" s="893" t="s">
        <v>3187</v>
      </c>
      <c r="C1415" s="627">
        <v>84156</v>
      </c>
      <c r="D1415" s="627" t="s">
        <v>2149</v>
      </c>
      <c r="E1415" s="627">
        <v>50</v>
      </c>
      <c r="F1415" s="627">
        <v>4010</v>
      </c>
      <c r="G1415" s="627" t="s">
        <v>1450</v>
      </c>
      <c r="H1415" s="627" t="s">
        <v>492</v>
      </c>
      <c r="J1415" s="627">
        <v>1</v>
      </c>
      <c r="K1415" s="627">
        <v>12.2</v>
      </c>
      <c r="L1415" s="627">
        <v>12.2</v>
      </c>
      <c r="M1415" s="893" t="s">
        <v>1317</v>
      </c>
      <c r="N1415" s="629" t="s">
        <v>1475</v>
      </c>
    </row>
    <row r="1416" spans="1:14" ht="15" hidden="1">
      <c r="A1416" s="894">
        <v>46136</v>
      </c>
      <c r="B1416" s="893" t="s">
        <v>3187</v>
      </c>
      <c r="C1416" s="625">
        <v>83020</v>
      </c>
      <c r="D1416" s="625">
        <v>461</v>
      </c>
      <c r="E1416" s="625">
        <v>100</v>
      </c>
      <c r="F1416" s="625">
        <v>4010</v>
      </c>
      <c r="G1416" s="625" t="s">
        <v>2484</v>
      </c>
      <c r="H1416" s="625" t="s">
        <v>492</v>
      </c>
      <c r="J1416" s="625">
        <v>1</v>
      </c>
      <c r="K1416" s="625">
        <v>7.71</v>
      </c>
      <c r="L1416" s="625">
        <v>7.71</v>
      </c>
      <c r="M1416" s="893" t="s">
        <v>1317</v>
      </c>
      <c r="N1416" s="629" t="s">
        <v>1475</v>
      </c>
    </row>
    <row r="1417" spans="1:14" ht="15" hidden="1">
      <c r="A1417" s="894">
        <v>46136</v>
      </c>
      <c r="B1417" s="893" t="s">
        <v>3187</v>
      </c>
      <c r="C1417" s="627">
        <v>82719</v>
      </c>
      <c r="D1417" s="627" t="s">
        <v>3191</v>
      </c>
      <c r="E1417" s="627">
        <v>140</v>
      </c>
      <c r="F1417" s="627">
        <v>4010</v>
      </c>
      <c r="G1417" s="627" t="s">
        <v>1451</v>
      </c>
      <c r="H1417" s="627" t="s">
        <v>492</v>
      </c>
      <c r="J1417" s="627">
        <v>1</v>
      </c>
      <c r="K1417" s="627">
        <v>14.65</v>
      </c>
      <c r="L1417" s="627">
        <v>14.65</v>
      </c>
      <c r="M1417" s="893" t="s">
        <v>1317</v>
      </c>
      <c r="N1417" s="629" t="s">
        <v>1475</v>
      </c>
    </row>
    <row r="1418" spans="1:14" ht="15" hidden="1">
      <c r="A1418" s="894">
        <v>46136</v>
      </c>
      <c r="B1418" s="893" t="s">
        <v>3187</v>
      </c>
      <c r="C1418" s="625">
        <v>84547</v>
      </c>
      <c r="D1418" s="625" t="s">
        <v>3197</v>
      </c>
      <c r="E1418" s="625">
        <v>85</v>
      </c>
      <c r="F1418" s="625">
        <v>4010</v>
      </c>
      <c r="G1418" s="625" t="s">
        <v>1453</v>
      </c>
      <c r="H1418" s="625" t="s">
        <v>492</v>
      </c>
      <c r="J1418" s="625">
        <v>1</v>
      </c>
      <c r="K1418" s="625">
        <v>7.22</v>
      </c>
      <c r="L1418" s="625">
        <v>7.22</v>
      </c>
      <c r="M1418" s="893" t="s">
        <v>1317</v>
      </c>
      <c r="N1418" s="629" t="s">
        <v>1475</v>
      </c>
    </row>
    <row r="1419" spans="1:14" ht="15" hidden="1">
      <c r="A1419" s="894">
        <v>46136</v>
      </c>
      <c r="B1419" s="893" t="s">
        <v>3187</v>
      </c>
      <c r="C1419" s="627">
        <v>60363</v>
      </c>
      <c r="D1419" s="627" t="s">
        <v>3198</v>
      </c>
      <c r="E1419" s="627">
        <v>85</v>
      </c>
      <c r="F1419" s="627">
        <v>4010</v>
      </c>
      <c r="G1419" s="627" t="s">
        <v>3199</v>
      </c>
      <c r="H1419" s="627" t="s">
        <v>492</v>
      </c>
      <c r="J1419" s="627">
        <v>1</v>
      </c>
      <c r="K1419" s="627">
        <v>9.67</v>
      </c>
      <c r="L1419" s="627">
        <v>9.67</v>
      </c>
      <c r="M1419" s="893" t="s">
        <v>1317</v>
      </c>
      <c r="N1419" s="629" t="s">
        <v>1475</v>
      </c>
    </row>
    <row r="1420" spans="1:14" ht="15" hidden="1">
      <c r="A1420" s="894">
        <v>46136</v>
      </c>
      <c r="B1420" s="893" t="s">
        <v>3200</v>
      </c>
      <c r="C1420" s="625">
        <v>83517</v>
      </c>
      <c r="D1420" s="625" t="s">
        <v>1612</v>
      </c>
      <c r="E1420" s="625">
        <v>60</v>
      </c>
      <c r="F1420" s="625">
        <v>4010</v>
      </c>
      <c r="G1420" s="625" t="s">
        <v>3201</v>
      </c>
      <c r="H1420" s="625" t="s">
        <v>492</v>
      </c>
      <c r="J1420" s="627">
        <v>-1</v>
      </c>
      <c r="K1420" s="627">
        <v>6.51</v>
      </c>
      <c r="L1420" s="627">
        <v>-6.51</v>
      </c>
      <c r="M1420" s="893" t="s">
        <v>1700</v>
      </c>
    </row>
    <row r="1421" spans="1:14" ht="15" hidden="1">
      <c r="A1421" s="894">
        <v>46136</v>
      </c>
      <c r="B1421" s="893" t="s">
        <v>3202</v>
      </c>
      <c r="C1421" s="625">
        <v>58665</v>
      </c>
      <c r="D1421" s="625">
        <v>11</v>
      </c>
      <c r="E1421" s="625" t="s">
        <v>246</v>
      </c>
      <c r="F1421" s="625">
        <v>4010</v>
      </c>
      <c r="G1421" s="625" t="s">
        <v>3203</v>
      </c>
      <c r="H1421" s="625" t="s">
        <v>492</v>
      </c>
      <c r="J1421" s="625">
        <v>-1</v>
      </c>
      <c r="K1421" s="625">
        <v>12.94</v>
      </c>
      <c r="L1421" s="625">
        <v>-12.94</v>
      </c>
      <c r="M1421" s="893" t="s">
        <v>1378</v>
      </c>
    </row>
    <row r="1422" spans="1:14" ht="15" hidden="1">
      <c r="A1422" s="894">
        <v>46136</v>
      </c>
      <c r="B1422" s="893" t="s">
        <v>3204</v>
      </c>
      <c r="C1422" s="625">
        <v>83622</v>
      </c>
      <c r="D1422" s="625" t="s">
        <v>1594</v>
      </c>
      <c r="E1422" s="625">
        <v>75</v>
      </c>
      <c r="F1422" s="625">
        <v>4010</v>
      </c>
      <c r="G1422" s="625" t="s">
        <v>3205</v>
      </c>
      <c r="H1422" s="625" t="s">
        <v>492</v>
      </c>
      <c r="J1422" s="625">
        <v>-1</v>
      </c>
      <c r="K1422" s="625">
        <v>6.83</v>
      </c>
      <c r="L1422" s="625">
        <v>-6.83</v>
      </c>
      <c r="M1422" s="893" t="s">
        <v>1823</v>
      </c>
    </row>
    <row r="1423" spans="1:14" ht="15" hidden="1">
      <c r="A1423" s="894">
        <v>46136</v>
      </c>
      <c r="B1423" s="893" t="s">
        <v>3204</v>
      </c>
      <c r="C1423" s="627">
        <v>83988</v>
      </c>
      <c r="D1423" s="627" t="s">
        <v>1951</v>
      </c>
      <c r="E1423" s="627">
        <v>85</v>
      </c>
      <c r="F1423" s="627">
        <v>4010</v>
      </c>
      <c r="G1423" s="627" t="s">
        <v>3206</v>
      </c>
      <c r="H1423" s="627" t="s">
        <v>492</v>
      </c>
      <c r="J1423" s="627">
        <v>-1</v>
      </c>
      <c r="K1423" s="627">
        <v>9.36</v>
      </c>
      <c r="L1423" s="627">
        <v>-9.36</v>
      </c>
      <c r="M1423" s="893" t="s">
        <v>1823</v>
      </c>
    </row>
    <row r="1424" spans="1:14" ht="15.75" hidden="1">
      <c r="A1424" s="1527">
        <v>46137</v>
      </c>
      <c r="B1424" s="893" t="s">
        <v>3207</v>
      </c>
      <c r="C1424" s="625">
        <v>83641</v>
      </c>
      <c r="D1424" s="625" t="s">
        <v>1603</v>
      </c>
      <c r="E1424" s="625" t="s">
        <v>1687</v>
      </c>
      <c r="F1424" s="625">
        <v>4010</v>
      </c>
      <c r="G1424" s="625" t="s">
        <v>1534</v>
      </c>
      <c r="H1424" s="625" t="s">
        <v>492</v>
      </c>
      <c r="J1424" s="625">
        <v>1</v>
      </c>
      <c r="K1424" s="625">
        <v>16.55</v>
      </c>
      <c r="L1424" s="640">
        <v>16.55</v>
      </c>
      <c r="M1424" s="893" t="s">
        <v>1317</v>
      </c>
      <c r="N1424" s="629" t="s">
        <v>1475</v>
      </c>
    </row>
    <row r="1425" spans="1:14" ht="15.75" hidden="1">
      <c r="A1425" s="1527">
        <v>46137</v>
      </c>
      <c r="B1425" s="893" t="s">
        <v>3207</v>
      </c>
      <c r="C1425" s="627">
        <v>84281</v>
      </c>
      <c r="D1425" s="627" t="s">
        <v>1430</v>
      </c>
      <c r="E1425" s="627">
        <v>90</v>
      </c>
      <c r="F1425" s="627">
        <v>4010</v>
      </c>
      <c r="G1425" s="627" t="s">
        <v>3104</v>
      </c>
      <c r="H1425" s="627" t="s">
        <v>492</v>
      </c>
      <c r="J1425" s="627">
        <v>1</v>
      </c>
      <c r="K1425" s="625">
        <v>13.6</v>
      </c>
      <c r="L1425" s="627">
        <v>13.6</v>
      </c>
      <c r="M1425" s="893" t="s">
        <v>1317</v>
      </c>
      <c r="N1425" s="629" t="s">
        <v>1475</v>
      </c>
    </row>
    <row r="1426" spans="1:14" ht="15.75" hidden="1">
      <c r="A1426" s="1527">
        <v>46137</v>
      </c>
      <c r="B1426" s="893" t="s">
        <v>3207</v>
      </c>
      <c r="C1426" s="625">
        <v>65248</v>
      </c>
      <c r="D1426" s="625" t="s">
        <v>2487</v>
      </c>
      <c r="E1426" s="625" t="s">
        <v>399</v>
      </c>
      <c r="F1426" s="625">
        <v>4010</v>
      </c>
      <c r="G1426" s="625" t="s">
        <v>3208</v>
      </c>
      <c r="H1426" s="625" t="s">
        <v>492</v>
      </c>
      <c r="J1426" s="625">
        <v>2</v>
      </c>
      <c r="K1426" s="625">
        <v>14.49</v>
      </c>
      <c r="L1426" s="625">
        <v>28.98</v>
      </c>
      <c r="M1426" s="893" t="s">
        <v>1317</v>
      </c>
      <c r="N1426" s="629" t="s">
        <v>1475</v>
      </c>
    </row>
    <row r="1427" spans="1:14" ht="15.75" hidden="1">
      <c r="A1427" s="1527">
        <v>46137</v>
      </c>
      <c r="B1427" s="893" t="s">
        <v>3207</v>
      </c>
      <c r="C1427" s="627">
        <v>84090</v>
      </c>
      <c r="D1427" s="627" t="s">
        <v>2759</v>
      </c>
      <c r="E1427" s="627">
        <v>85</v>
      </c>
      <c r="F1427" s="627">
        <v>4010</v>
      </c>
      <c r="G1427" s="627" t="s">
        <v>3109</v>
      </c>
      <c r="H1427" s="627" t="s">
        <v>492</v>
      </c>
      <c r="J1427" s="627">
        <v>2</v>
      </c>
      <c r="K1427" s="627">
        <v>9.11</v>
      </c>
      <c r="L1427" s="627">
        <v>18.22</v>
      </c>
      <c r="M1427" s="893" t="s">
        <v>1317</v>
      </c>
      <c r="N1427" s="629" t="s">
        <v>1475</v>
      </c>
    </row>
    <row r="1428" spans="1:14" ht="15" hidden="1">
      <c r="A1428" s="1277">
        <v>46138</v>
      </c>
      <c r="B1428" s="53" t="s">
        <v>3209</v>
      </c>
      <c r="C1428" s="625">
        <v>83439</v>
      </c>
      <c r="D1428" s="625">
        <v>531</v>
      </c>
      <c r="E1428" s="625" t="s">
        <v>399</v>
      </c>
      <c r="F1428" s="625">
        <v>4010</v>
      </c>
      <c r="G1428" s="625" t="s">
        <v>3210</v>
      </c>
      <c r="H1428" s="625" t="s">
        <v>492</v>
      </c>
      <c r="J1428" s="625">
        <v>-1</v>
      </c>
      <c r="K1428" s="625">
        <v>21.75</v>
      </c>
      <c r="L1428" s="634">
        <v>-21.75</v>
      </c>
      <c r="M1428" s="893" t="s">
        <v>1700</v>
      </c>
    </row>
    <row r="1429" spans="1:14" ht="15" hidden="1">
      <c r="A1429" s="1277">
        <v>46138</v>
      </c>
      <c r="B1429" s="53" t="s">
        <v>3209</v>
      </c>
      <c r="C1429" s="627">
        <v>84179</v>
      </c>
      <c r="D1429" s="627" t="s">
        <v>3055</v>
      </c>
      <c r="E1429" s="627">
        <v>100</v>
      </c>
      <c r="F1429" s="627">
        <v>4010</v>
      </c>
      <c r="G1429" s="627" t="s">
        <v>3056</v>
      </c>
      <c r="H1429" s="627" t="s">
        <v>492</v>
      </c>
      <c r="J1429" s="627">
        <v>-1</v>
      </c>
      <c r="K1429" s="627">
        <v>18.440000000000001</v>
      </c>
      <c r="L1429" s="637">
        <v>-18.440000000000001</v>
      </c>
      <c r="M1429" s="893" t="s">
        <v>1700</v>
      </c>
    </row>
    <row r="1430" spans="1:14" ht="15" hidden="1">
      <c r="A1430" s="1277">
        <v>46138</v>
      </c>
      <c r="B1430" s="53" t="s">
        <v>3209</v>
      </c>
      <c r="C1430" s="625">
        <v>84544</v>
      </c>
      <c r="D1430" s="625" t="s">
        <v>2543</v>
      </c>
      <c r="E1430" s="625">
        <v>60</v>
      </c>
      <c r="F1430" s="625">
        <v>4010</v>
      </c>
      <c r="G1430" s="625" t="s">
        <v>3211</v>
      </c>
      <c r="H1430" s="625" t="s">
        <v>492</v>
      </c>
      <c r="J1430" s="625">
        <v>-1</v>
      </c>
      <c r="K1430" s="625">
        <v>5.09</v>
      </c>
      <c r="L1430" s="634">
        <v>-5.09</v>
      </c>
      <c r="M1430" s="893" t="s">
        <v>1700</v>
      </c>
    </row>
    <row r="1431" spans="1:14" ht="15" hidden="1">
      <c r="A1431" s="1277">
        <v>46138</v>
      </c>
      <c r="B1431" s="53" t="s">
        <v>3209</v>
      </c>
      <c r="C1431" s="627">
        <v>81718</v>
      </c>
      <c r="D1431" s="627" t="s">
        <v>3164</v>
      </c>
      <c r="E1431" s="627">
        <v>110</v>
      </c>
      <c r="F1431" s="627">
        <v>4010</v>
      </c>
      <c r="G1431" s="627" t="s">
        <v>3212</v>
      </c>
      <c r="H1431" s="627" t="s">
        <v>492</v>
      </c>
      <c r="J1431" s="627">
        <v>-1</v>
      </c>
      <c r="K1431" s="627">
        <v>5.48</v>
      </c>
      <c r="L1431" s="637">
        <v>-5.48</v>
      </c>
      <c r="M1431" s="893" t="s">
        <v>1700</v>
      </c>
    </row>
    <row r="1432" spans="1:14" ht="15" hidden="1">
      <c r="A1432" s="1277">
        <v>46138</v>
      </c>
      <c r="B1432" s="53" t="s">
        <v>3209</v>
      </c>
      <c r="C1432" s="625">
        <v>83988</v>
      </c>
      <c r="D1432" s="625" t="s">
        <v>1951</v>
      </c>
      <c r="E1432" s="625">
        <v>85</v>
      </c>
      <c r="F1432" s="625">
        <v>4010</v>
      </c>
      <c r="G1432" s="625" t="s">
        <v>3206</v>
      </c>
      <c r="H1432" s="625" t="s">
        <v>492</v>
      </c>
      <c r="J1432" s="625">
        <v>-1</v>
      </c>
      <c r="K1432" s="625">
        <v>9.36</v>
      </c>
      <c r="L1432" s="634">
        <v>-9.36</v>
      </c>
      <c r="M1432" s="893" t="s">
        <v>1700</v>
      </c>
    </row>
    <row r="1433" spans="1:14" ht="15" hidden="1">
      <c r="A1433" s="1277">
        <v>46138</v>
      </c>
      <c r="B1433" s="53" t="s">
        <v>3209</v>
      </c>
      <c r="C1433" s="627">
        <v>82184</v>
      </c>
      <c r="D1433" s="627" t="s">
        <v>1419</v>
      </c>
      <c r="E1433" s="627">
        <v>120</v>
      </c>
      <c r="F1433" s="627">
        <v>4010</v>
      </c>
      <c r="G1433" s="627" t="s">
        <v>3213</v>
      </c>
      <c r="H1433" s="627" t="s">
        <v>492</v>
      </c>
      <c r="J1433" s="627">
        <v>-1</v>
      </c>
      <c r="K1433" s="627">
        <v>11.41</v>
      </c>
      <c r="L1433" s="637">
        <v>-11.41</v>
      </c>
      <c r="M1433" s="893" t="s">
        <v>1700</v>
      </c>
    </row>
    <row r="1434" spans="1:14" ht="15" hidden="1">
      <c r="A1434" s="1277">
        <v>46138</v>
      </c>
      <c r="B1434" s="53" t="s">
        <v>3214</v>
      </c>
      <c r="C1434" s="625">
        <v>84174</v>
      </c>
      <c r="D1434" s="625" t="s">
        <v>3215</v>
      </c>
      <c r="E1434" s="625" t="s">
        <v>1526</v>
      </c>
      <c r="F1434" s="625">
        <v>4010</v>
      </c>
      <c r="G1434" s="625" t="s">
        <v>3216</v>
      </c>
      <c r="H1434" s="625" t="s">
        <v>492</v>
      </c>
      <c r="J1434" s="625">
        <v>-1</v>
      </c>
      <c r="K1434" s="625">
        <v>32.69</v>
      </c>
      <c r="L1434" s="634">
        <v>-32.69</v>
      </c>
      <c r="M1434" s="893" t="s">
        <v>1378</v>
      </c>
    </row>
    <row r="1435" spans="1:14" ht="15" hidden="1">
      <c r="A1435" s="1277">
        <v>46138</v>
      </c>
      <c r="B1435" s="53" t="s">
        <v>3214</v>
      </c>
      <c r="C1435" s="627">
        <v>84634</v>
      </c>
      <c r="D1435" s="627" t="s">
        <v>3217</v>
      </c>
      <c r="E1435" s="627">
        <v>50</v>
      </c>
      <c r="F1435" s="627">
        <v>4010</v>
      </c>
      <c r="G1435" s="627" t="s">
        <v>3218</v>
      </c>
      <c r="H1435" s="627" t="s">
        <v>492</v>
      </c>
      <c r="J1435" s="627">
        <v>-1</v>
      </c>
      <c r="K1435" s="627">
        <v>6.57</v>
      </c>
      <c r="L1435" s="637">
        <v>-6.57</v>
      </c>
      <c r="M1435" s="893" t="s">
        <v>1378</v>
      </c>
    </row>
    <row r="1436" spans="1:14" ht="15" hidden="1">
      <c r="A1436" s="1277">
        <v>46138</v>
      </c>
      <c r="B1436" s="53" t="s">
        <v>3219</v>
      </c>
      <c r="C1436" s="625">
        <v>83654</v>
      </c>
      <c r="D1436" s="625" t="s">
        <v>3220</v>
      </c>
      <c r="E1436" s="625">
        <v>130</v>
      </c>
      <c r="F1436" s="625">
        <v>4010</v>
      </c>
      <c r="G1436" s="625" t="s">
        <v>3221</v>
      </c>
      <c r="H1436" s="625" t="s">
        <v>492</v>
      </c>
      <c r="J1436" s="625">
        <v>-1</v>
      </c>
      <c r="K1436" s="625">
        <v>13.47</v>
      </c>
      <c r="L1436" s="634">
        <v>-13.47</v>
      </c>
      <c r="M1436" s="893" t="s">
        <v>1378</v>
      </c>
    </row>
    <row r="1437" spans="1:14" ht="15" hidden="1">
      <c r="A1437" s="1277">
        <v>46138</v>
      </c>
      <c r="B1437" s="625" t="s">
        <v>3222</v>
      </c>
      <c r="C1437" s="625">
        <v>83282</v>
      </c>
      <c r="D1437" s="625" t="s">
        <v>2170</v>
      </c>
      <c r="E1437" s="625">
        <v>100</v>
      </c>
      <c r="F1437" s="625">
        <v>4010</v>
      </c>
      <c r="G1437" s="625" t="s">
        <v>3223</v>
      </c>
      <c r="H1437" s="625" t="s">
        <v>492</v>
      </c>
      <c r="I1437" s="638"/>
      <c r="J1437" s="625">
        <v>1</v>
      </c>
      <c r="K1437" s="625">
        <v>7.13</v>
      </c>
      <c r="L1437" s="641">
        <v>7.13</v>
      </c>
      <c r="M1437" s="53" t="s">
        <v>1317</v>
      </c>
      <c r="N1437" s="629" t="s">
        <v>3224</v>
      </c>
    </row>
    <row r="1438" spans="1:14" ht="15" hidden="1">
      <c r="A1438" s="1277">
        <v>46138</v>
      </c>
      <c r="B1438" s="625" t="s">
        <v>3222</v>
      </c>
      <c r="C1438" s="625">
        <v>83013</v>
      </c>
      <c r="D1438" s="625" t="s">
        <v>3225</v>
      </c>
      <c r="E1438" s="625">
        <v>110</v>
      </c>
      <c r="F1438" s="625">
        <v>4010</v>
      </c>
      <c r="G1438" s="625" t="s">
        <v>2856</v>
      </c>
      <c r="H1438" s="625" t="s">
        <v>492</v>
      </c>
      <c r="I1438" s="638"/>
      <c r="J1438" s="625">
        <v>1</v>
      </c>
      <c r="K1438" s="625">
        <v>11.34</v>
      </c>
      <c r="L1438" s="634">
        <v>11.34</v>
      </c>
      <c r="M1438" s="53" t="s">
        <v>1317</v>
      </c>
      <c r="N1438" s="629" t="s">
        <v>3224</v>
      </c>
    </row>
    <row r="1439" spans="1:14" ht="15" hidden="1">
      <c r="A1439" s="1277">
        <v>46138</v>
      </c>
      <c r="B1439" s="625" t="s">
        <v>3222</v>
      </c>
      <c r="C1439" s="625">
        <v>81339</v>
      </c>
      <c r="D1439" s="625" t="s">
        <v>1495</v>
      </c>
      <c r="E1439" s="625">
        <v>160</v>
      </c>
      <c r="F1439" s="625">
        <v>4010</v>
      </c>
      <c r="G1439" s="625" t="s">
        <v>3226</v>
      </c>
      <c r="H1439" s="625" t="s">
        <v>492</v>
      </c>
      <c r="J1439" s="625">
        <v>1</v>
      </c>
      <c r="K1439" s="625">
        <v>5.71</v>
      </c>
      <c r="L1439" s="625">
        <v>5.71</v>
      </c>
      <c r="M1439" s="53" t="s">
        <v>1317</v>
      </c>
      <c r="N1439" s="629" t="s">
        <v>3224</v>
      </c>
    </row>
    <row r="1440" spans="1:14" ht="15" hidden="1">
      <c r="A1440" s="1277">
        <v>46138</v>
      </c>
      <c r="B1440" s="625" t="s">
        <v>3222</v>
      </c>
      <c r="C1440" s="627">
        <v>65593</v>
      </c>
      <c r="D1440" s="627" t="s">
        <v>1419</v>
      </c>
      <c r="E1440" s="627">
        <v>90</v>
      </c>
      <c r="F1440" s="627">
        <v>4010</v>
      </c>
      <c r="G1440" s="627" t="s">
        <v>3227</v>
      </c>
      <c r="H1440" s="625" t="s">
        <v>492</v>
      </c>
      <c r="J1440" s="627">
        <v>5</v>
      </c>
      <c r="K1440" s="627">
        <v>3.69</v>
      </c>
      <c r="L1440" s="627">
        <v>18.45</v>
      </c>
      <c r="M1440" s="53" t="s">
        <v>1317</v>
      </c>
      <c r="N1440" s="629" t="s">
        <v>3224</v>
      </c>
    </row>
    <row r="1441" spans="1:14" ht="15" hidden="1">
      <c r="A1441" s="1277">
        <v>46138</v>
      </c>
      <c r="B1441" s="625" t="s">
        <v>3222</v>
      </c>
      <c r="C1441" s="625">
        <v>83403</v>
      </c>
      <c r="D1441" s="625" t="s">
        <v>3027</v>
      </c>
      <c r="E1441" s="625">
        <v>50</v>
      </c>
      <c r="F1441" s="625">
        <v>4010</v>
      </c>
      <c r="G1441" s="625" t="s">
        <v>3228</v>
      </c>
      <c r="H1441" s="625" t="s">
        <v>492</v>
      </c>
      <c r="J1441" s="625">
        <v>3</v>
      </c>
      <c r="K1441" s="625">
        <v>8.16</v>
      </c>
      <c r="L1441" s="625">
        <v>24.48</v>
      </c>
      <c r="M1441" s="53" t="s">
        <v>1317</v>
      </c>
      <c r="N1441" s="629" t="s">
        <v>3224</v>
      </c>
    </row>
    <row r="1442" spans="1:14" ht="15" hidden="1">
      <c r="A1442" s="1277">
        <v>46138</v>
      </c>
      <c r="B1442" s="625" t="s">
        <v>3222</v>
      </c>
      <c r="C1442" s="627">
        <v>83560</v>
      </c>
      <c r="D1442" s="627">
        <v>11</v>
      </c>
      <c r="E1442" s="627" t="s">
        <v>1368</v>
      </c>
      <c r="F1442" s="627">
        <v>4010</v>
      </c>
      <c r="G1442" s="627" t="s">
        <v>3229</v>
      </c>
      <c r="H1442" s="625" t="s">
        <v>492</v>
      </c>
      <c r="J1442" s="627">
        <v>4</v>
      </c>
      <c r="K1442" s="627">
        <v>24.5</v>
      </c>
      <c r="L1442" s="627">
        <v>98</v>
      </c>
      <c r="M1442" s="53" t="s">
        <v>1317</v>
      </c>
      <c r="N1442" s="629" t="s">
        <v>3224</v>
      </c>
    </row>
    <row r="1443" spans="1:14" ht="15" hidden="1">
      <c r="A1443" s="1277">
        <v>46138</v>
      </c>
      <c r="B1443" s="625" t="s">
        <v>3230</v>
      </c>
      <c r="C1443" s="625">
        <v>83608</v>
      </c>
      <c r="D1443" s="625" t="s">
        <v>1768</v>
      </c>
      <c r="E1443" s="625">
        <v>130</v>
      </c>
      <c r="F1443" s="625">
        <v>4010</v>
      </c>
      <c r="G1443" s="625" t="s">
        <v>3231</v>
      </c>
      <c r="H1443" s="625" t="s">
        <v>492</v>
      </c>
      <c r="J1443" s="625">
        <v>-23</v>
      </c>
      <c r="K1443" s="625">
        <v>17.239999999999998</v>
      </c>
      <c r="L1443" s="625">
        <v>-396.52</v>
      </c>
      <c r="M1443" s="53" t="s">
        <v>1485</v>
      </c>
      <c r="N1443" s="629" t="s">
        <v>3232</v>
      </c>
    </row>
    <row r="1444" spans="1:14" ht="15" hidden="1">
      <c r="A1444" s="894">
        <v>46139</v>
      </c>
      <c r="B1444" s="893" t="s">
        <v>3233</v>
      </c>
      <c r="C1444" s="625">
        <v>83197</v>
      </c>
      <c r="D1444" s="625" t="s">
        <v>2827</v>
      </c>
      <c r="E1444" s="625">
        <v>85</v>
      </c>
      <c r="F1444" s="625">
        <v>4010</v>
      </c>
      <c r="G1444" s="625" t="s">
        <v>3234</v>
      </c>
      <c r="H1444" s="625" t="s">
        <v>492</v>
      </c>
      <c r="J1444" s="625">
        <v>1</v>
      </c>
      <c r="K1444" s="625">
        <v>7.05</v>
      </c>
      <c r="L1444" s="625">
        <v>7.05</v>
      </c>
      <c r="M1444" s="893" t="s">
        <v>1317</v>
      </c>
      <c r="N1444" s="629" t="s">
        <v>3224</v>
      </c>
    </row>
    <row r="1445" spans="1:14" ht="15" hidden="1">
      <c r="A1445" s="894">
        <v>46139</v>
      </c>
      <c r="B1445" s="893" t="s">
        <v>3233</v>
      </c>
      <c r="C1445" s="627">
        <v>81339</v>
      </c>
      <c r="D1445" s="627" t="s">
        <v>3235</v>
      </c>
      <c r="E1445" s="627">
        <v>160</v>
      </c>
      <c r="F1445" s="627">
        <v>4010</v>
      </c>
      <c r="G1445" s="627" t="s">
        <v>3236</v>
      </c>
      <c r="H1445" s="625" t="s">
        <v>492</v>
      </c>
      <c r="J1445" s="627">
        <v>1</v>
      </c>
      <c r="K1445" s="627">
        <v>9.26</v>
      </c>
      <c r="L1445" s="627">
        <v>9.26</v>
      </c>
      <c r="M1445" s="893" t="s">
        <v>1317</v>
      </c>
      <c r="N1445" s="629" t="s">
        <v>3224</v>
      </c>
    </row>
    <row r="1446" spans="1:14" ht="15" hidden="1">
      <c r="A1446" s="894">
        <v>46139</v>
      </c>
      <c r="B1446" s="893" t="s">
        <v>3233</v>
      </c>
      <c r="C1446" s="625">
        <v>82054</v>
      </c>
      <c r="D1446" s="625" t="s">
        <v>1440</v>
      </c>
      <c r="E1446" s="625">
        <v>85</v>
      </c>
      <c r="F1446" s="625">
        <v>4010</v>
      </c>
      <c r="G1446" s="625" t="s">
        <v>3237</v>
      </c>
      <c r="H1446" s="625" t="s">
        <v>492</v>
      </c>
      <c r="J1446" s="625">
        <v>1</v>
      </c>
      <c r="K1446" s="625">
        <v>9.49</v>
      </c>
      <c r="L1446" s="625">
        <v>9.49</v>
      </c>
      <c r="M1446" s="893" t="s">
        <v>1317</v>
      </c>
      <c r="N1446" s="629" t="s">
        <v>3224</v>
      </c>
    </row>
    <row r="1447" spans="1:14" ht="15" hidden="1">
      <c r="A1447" s="894">
        <v>46139</v>
      </c>
      <c r="B1447" s="893" t="s">
        <v>3233</v>
      </c>
      <c r="C1447" s="627">
        <v>84085</v>
      </c>
      <c r="D1447" s="627" t="s">
        <v>1772</v>
      </c>
      <c r="E1447" s="627">
        <v>100</v>
      </c>
      <c r="F1447" s="627">
        <v>4010</v>
      </c>
      <c r="G1447" s="627" t="s">
        <v>2359</v>
      </c>
      <c r="H1447" s="625" t="s">
        <v>492</v>
      </c>
      <c r="J1447" s="627">
        <v>1</v>
      </c>
      <c r="K1447" s="627">
        <v>7.47</v>
      </c>
      <c r="L1447" s="627">
        <v>7.47</v>
      </c>
      <c r="M1447" s="893" t="s">
        <v>1317</v>
      </c>
      <c r="N1447" s="629" t="s">
        <v>3224</v>
      </c>
    </row>
    <row r="1448" spans="1:14" ht="15" hidden="1">
      <c r="A1448" s="894">
        <v>46139</v>
      </c>
      <c r="B1448" s="893" t="s">
        <v>3233</v>
      </c>
      <c r="C1448" s="625">
        <v>82592</v>
      </c>
      <c r="D1448" s="625" t="s">
        <v>1500</v>
      </c>
      <c r="E1448" s="625">
        <v>100</v>
      </c>
      <c r="F1448" s="625">
        <v>4010</v>
      </c>
      <c r="G1448" s="625" t="s">
        <v>3238</v>
      </c>
      <c r="H1448" s="625" t="s">
        <v>492</v>
      </c>
      <c r="J1448" s="625">
        <v>1</v>
      </c>
      <c r="K1448" s="625">
        <v>13.6</v>
      </c>
      <c r="L1448" s="625">
        <v>13.6</v>
      </c>
      <c r="M1448" s="893" t="s">
        <v>1317</v>
      </c>
      <c r="N1448" s="629" t="s">
        <v>3224</v>
      </c>
    </row>
    <row r="1449" spans="1:14" ht="15" hidden="1">
      <c r="A1449" s="894">
        <v>46139</v>
      </c>
      <c r="B1449" s="893" t="s">
        <v>3233</v>
      </c>
      <c r="C1449" s="627">
        <v>81338</v>
      </c>
      <c r="D1449" s="627" t="s">
        <v>2624</v>
      </c>
      <c r="E1449" s="627">
        <v>130</v>
      </c>
      <c r="F1449" s="627">
        <v>4010</v>
      </c>
      <c r="G1449" s="627" t="s">
        <v>3239</v>
      </c>
      <c r="H1449" s="625" t="s">
        <v>492</v>
      </c>
      <c r="J1449" s="627">
        <v>1</v>
      </c>
      <c r="K1449" s="627">
        <v>9.9</v>
      </c>
      <c r="L1449" s="627">
        <v>9.9</v>
      </c>
      <c r="M1449" s="893" t="s">
        <v>1317</v>
      </c>
      <c r="N1449" s="629" t="s">
        <v>3224</v>
      </c>
    </row>
    <row r="1450" spans="1:14" ht="15" hidden="1">
      <c r="A1450" s="894">
        <v>46139</v>
      </c>
      <c r="B1450" s="893" t="s">
        <v>3233</v>
      </c>
      <c r="C1450" s="625">
        <v>84659</v>
      </c>
      <c r="D1450" s="625" t="s">
        <v>3240</v>
      </c>
      <c r="E1450" s="625" t="s">
        <v>1526</v>
      </c>
      <c r="F1450" s="625">
        <v>4010</v>
      </c>
      <c r="G1450" s="625" t="s">
        <v>2274</v>
      </c>
      <c r="H1450" s="625" t="s">
        <v>492</v>
      </c>
      <c r="J1450" s="1441">
        <v>1</v>
      </c>
      <c r="K1450" s="1441">
        <v>9.99</v>
      </c>
      <c r="L1450" s="1441">
        <v>9.99</v>
      </c>
      <c r="M1450" s="893" t="s">
        <v>1317</v>
      </c>
      <c r="N1450" s="629" t="s">
        <v>3224</v>
      </c>
    </row>
    <row r="1451" spans="1:14" ht="15" hidden="1">
      <c r="A1451" s="894">
        <v>46139</v>
      </c>
      <c r="B1451" s="893" t="s">
        <v>3233</v>
      </c>
      <c r="C1451" s="625">
        <v>84281</v>
      </c>
      <c r="D1451" s="625" t="s">
        <v>1430</v>
      </c>
      <c r="E1451" s="625">
        <v>90</v>
      </c>
      <c r="F1451" s="625">
        <v>4010</v>
      </c>
      <c r="G1451" s="625" t="s">
        <v>2361</v>
      </c>
      <c r="H1451" s="625" t="s">
        <v>492</v>
      </c>
      <c r="J1451" s="53">
        <v>1</v>
      </c>
      <c r="K1451" s="632">
        <v>13.6</v>
      </c>
      <c r="L1451" s="632">
        <v>13.6</v>
      </c>
      <c r="M1451" s="893" t="s">
        <v>1317</v>
      </c>
      <c r="N1451" s="629" t="s">
        <v>3224</v>
      </c>
    </row>
    <row r="1452" spans="1:14" ht="15" hidden="1">
      <c r="A1452" s="894">
        <v>46139</v>
      </c>
      <c r="B1452" s="893" t="s">
        <v>3233</v>
      </c>
      <c r="C1452" s="627">
        <v>83015</v>
      </c>
      <c r="D1452" s="627" t="s">
        <v>3241</v>
      </c>
      <c r="E1452" s="627">
        <v>85</v>
      </c>
      <c r="F1452" s="627">
        <v>4010</v>
      </c>
      <c r="G1452" s="627" t="s">
        <v>2142</v>
      </c>
      <c r="H1452" s="625" t="s">
        <v>492</v>
      </c>
      <c r="J1452" s="53">
        <v>5</v>
      </c>
      <c r="K1452" s="632">
        <v>7.58</v>
      </c>
      <c r="L1452" s="632">
        <v>37.9</v>
      </c>
      <c r="M1452" s="893" t="s">
        <v>1317</v>
      </c>
      <c r="N1452" s="629" t="s">
        <v>3224</v>
      </c>
    </row>
    <row r="1453" spans="1:14" ht="15" hidden="1">
      <c r="A1453" s="1277">
        <v>46140</v>
      </c>
      <c r="B1453" s="53" t="s">
        <v>3242</v>
      </c>
      <c r="C1453" s="625">
        <v>66826</v>
      </c>
      <c r="D1453" s="625" t="s">
        <v>3243</v>
      </c>
      <c r="E1453" s="625">
        <v>110</v>
      </c>
      <c r="F1453" s="625">
        <v>4010</v>
      </c>
      <c r="G1453" s="625" t="s">
        <v>3244</v>
      </c>
      <c r="H1453" s="625" t="s">
        <v>492</v>
      </c>
      <c r="J1453" s="625">
        <v>-1</v>
      </c>
      <c r="K1453" s="625">
        <v>16.7</v>
      </c>
      <c r="L1453" s="634">
        <v>-16.7</v>
      </c>
      <c r="M1453" s="53" t="s">
        <v>1700</v>
      </c>
      <c r="N1453" s="1531" t="s">
        <v>3245</v>
      </c>
    </row>
    <row r="1454" spans="1:14" ht="15" hidden="1">
      <c r="A1454" s="1277">
        <v>46140</v>
      </c>
      <c r="B1454" s="53" t="s">
        <v>3242</v>
      </c>
      <c r="C1454" s="627">
        <v>82614</v>
      </c>
      <c r="D1454" s="627" t="s">
        <v>3175</v>
      </c>
      <c r="E1454" s="627">
        <v>130</v>
      </c>
      <c r="F1454" s="627">
        <v>4010</v>
      </c>
      <c r="G1454" s="627" t="s">
        <v>3176</v>
      </c>
      <c r="H1454" s="627" t="s">
        <v>492</v>
      </c>
      <c r="J1454" s="627">
        <v>-1</v>
      </c>
      <c r="K1454" s="627">
        <v>7.29</v>
      </c>
      <c r="L1454" s="637">
        <v>-7.29</v>
      </c>
      <c r="M1454" s="53" t="s">
        <v>1700</v>
      </c>
      <c r="N1454" s="1531" t="s">
        <v>3245</v>
      </c>
    </row>
    <row r="1455" spans="1:14" ht="15" hidden="1">
      <c r="A1455" s="1277">
        <v>46140</v>
      </c>
      <c r="B1455" s="53" t="s">
        <v>3242</v>
      </c>
      <c r="C1455" s="625">
        <v>82777</v>
      </c>
      <c r="D1455" s="625" t="s">
        <v>3246</v>
      </c>
      <c r="E1455" s="625">
        <v>90</v>
      </c>
      <c r="F1455" s="625">
        <v>4010</v>
      </c>
      <c r="G1455" s="625" t="s">
        <v>3247</v>
      </c>
      <c r="H1455" s="625" t="s">
        <v>492</v>
      </c>
      <c r="J1455" s="625">
        <v>-1</v>
      </c>
      <c r="K1455" s="625">
        <v>10.76</v>
      </c>
      <c r="L1455" s="634">
        <v>-10.76</v>
      </c>
      <c r="M1455" s="53" t="s">
        <v>1700</v>
      </c>
      <c r="N1455" s="1531" t="s">
        <v>3245</v>
      </c>
    </row>
    <row r="1456" spans="1:14" ht="15" hidden="1">
      <c r="A1456" s="1277">
        <v>46140</v>
      </c>
      <c r="B1456" s="53" t="s">
        <v>3242</v>
      </c>
      <c r="C1456" s="627">
        <v>82400</v>
      </c>
      <c r="D1456" s="627" t="s">
        <v>2345</v>
      </c>
      <c r="E1456" s="627">
        <v>150</v>
      </c>
      <c r="F1456" s="627">
        <v>4010</v>
      </c>
      <c r="G1456" s="627" t="s">
        <v>3248</v>
      </c>
      <c r="H1456" s="627" t="s">
        <v>492</v>
      </c>
      <c r="J1456" s="627">
        <v>-1</v>
      </c>
      <c r="K1456" s="627">
        <v>17.989999999999998</v>
      </c>
      <c r="L1456" s="637">
        <v>-17.989999999999998</v>
      </c>
      <c r="M1456" s="53" t="s">
        <v>1700</v>
      </c>
      <c r="N1456" s="1531" t="s">
        <v>3245</v>
      </c>
    </row>
    <row r="1457" spans="1:14" ht="15" hidden="1">
      <c r="A1457" s="1277">
        <v>46140</v>
      </c>
      <c r="B1457" s="53" t="s">
        <v>3242</v>
      </c>
      <c r="C1457" s="625">
        <v>84617</v>
      </c>
      <c r="D1457" s="625">
        <v>542</v>
      </c>
      <c r="E1457" s="625">
        <v>100</v>
      </c>
      <c r="F1457" s="625">
        <v>4010</v>
      </c>
      <c r="G1457" s="625" t="s">
        <v>3249</v>
      </c>
      <c r="H1457" s="625" t="s">
        <v>492</v>
      </c>
      <c r="J1457" s="625">
        <v>-1</v>
      </c>
      <c r="K1457" s="625">
        <v>22.92</v>
      </c>
      <c r="L1457" s="634">
        <v>-22.92</v>
      </c>
      <c r="M1457" s="53" t="s">
        <v>1700</v>
      </c>
      <c r="N1457" s="1531" t="s">
        <v>3245</v>
      </c>
    </row>
    <row r="1458" spans="1:14" ht="15" hidden="1">
      <c r="A1458" s="1277">
        <v>46140</v>
      </c>
      <c r="B1458" s="53" t="s">
        <v>3242</v>
      </c>
      <c r="C1458" s="627">
        <v>84617</v>
      </c>
      <c r="D1458" s="627" t="s">
        <v>3250</v>
      </c>
      <c r="E1458" s="627">
        <v>120</v>
      </c>
      <c r="F1458" s="627">
        <v>4010</v>
      </c>
      <c r="G1458" s="627" t="s">
        <v>3251</v>
      </c>
      <c r="H1458" s="627" t="s">
        <v>492</v>
      </c>
      <c r="J1458" s="627">
        <v>-1</v>
      </c>
      <c r="K1458" s="627">
        <v>25.58</v>
      </c>
      <c r="L1458" s="637">
        <v>-25.58</v>
      </c>
      <c r="M1458" s="53" t="s">
        <v>1700</v>
      </c>
      <c r="N1458" s="1531" t="s">
        <v>3245</v>
      </c>
    </row>
    <row r="1459" spans="1:14" ht="15" hidden="1">
      <c r="A1459" s="1277">
        <v>46140</v>
      </c>
      <c r="B1459" s="53" t="s">
        <v>3242</v>
      </c>
      <c r="C1459" s="625">
        <v>84335</v>
      </c>
      <c r="D1459" s="625" t="s">
        <v>3252</v>
      </c>
      <c r="E1459" s="625">
        <v>100</v>
      </c>
      <c r="F1459" s="625">
        <v>4010</v>
      </c>
      <c r="G1459" s="625" t="s">
        <v>3253</v>
      </c>
      <c r="H1459" s="625" t="s">
        <v>492</v>
      </c>
      <c r="J1459" s="625">
        <v>-1</v>
      </c>
      <c r="K1459" s="625">
        <v>18.920000000000002</v>
      </c>
      <c r="L1459" s="634">
        <v>-18.920000000000002</v>
      </c>
      <c r="M1459" s="53" t="s">
        <v>1700</v>
      </c>
      <c r="N1459" s="1531" t="s">
        <v>3245</v>
      </c>
    </row>
    <row r="1460" spans="1:14" ht="15" hidden="1">
      <c r="A1460" s="1277">
        <v>46140</v>
      </c>
      <c r="B1460" s="53" t="s">
        <v>3242</v>
      </c>
      <c r="C1460" s="627">
        <v>84129</v>
      </c>
      <c r="D1460" s="627" t="s">
        <v>3254</v>
      </c>
      <c r="E1460" s="627">
        <v>90</v>
      </c>
      <c r="F1460" s="627">
        <v>4010</v>
      </c>
      <c r="G1460" s="627" t="s">
        <v>3255</v>
      </c>
      <c r="H1460" s="627" t="s">
        <v>492</v>
      </c>
      <c r="J1460" s="627">
        <v>-1</v>
      </c>
      <c r="K1460" s="627">
        <v>7.91</v>
      </c>
      <c r="L1460" s="637">
        <v>-7.91</v>
      </c>
      <c r="M1460" s="53" t="s">
        <v>1700</v>
      </c>
      <c r="N1460" s="1531" t="s">
        <v>3245</v>
      </c>
    </row>
    <row r="1461" spans="1:14" ht="15" hidden="1">
      <c r="A1461" s="1277">
        <v>46140</v>
      </c>
      <c r="B1461" s="53" t="s">
        <v>3242</v>
      </c>
      <c r="C1461" s="625">
        <v>82615</v>
      </c>
      <c r="D1461" s="625" t="s">
        <v>3241</v>
      </c>
      <c r="E1461" s="625">
        <v>90</v>
      </c>
      <c r="F1461" s="625">
        <v>4010</v>
      </c>
      <c r="G1461" s="625" t="s">
        <v>3256</v>
      </c>
      <c r="H1461" s="625" t="s">
        <v>492</v>
      </c>
      <c r="J1461" s="625">
        <v>-1</v>
      </c>
      <c r="K1461" s="625">
        <v>8.15</v>
      </c>
      <c r="L1461" s="634">
        <v>-8.15</v>
      </c>
      <c r="M1461" s="53" t="s">
        <v>1700</v>
      </c>
      <c r="N1461" s="1531" t="s">
        <v>3245</v>
      </c>
    </row>
    <row r="1462" spans="1:14" ht="15" hidden="1">
      <c r="A1462" s="1277">
        <v>46140</v>
      </c>
      <c r="B1462" s="53" t="s">
        <v>3242</v>
      </c>
      <c r="C1462" s="627">
        <v>84335</v>
      </c>
      <c r="D1462" s="627" t="s">
        <v>3252</v>
      </c>
      <c r="E1462" s="627">
        <v>110</v>
      </c>
      <c r="F1462" s="627">
        <v>4010</v>
      </c>
      <c r="G1462" s="627" t="s">
        <v>3257</v>
      </c>
      <c r="H1462" s="627" t="s">
        <v>492</v>
      </c>
      <c r="J1462" s="627">
        <v>-1</v>
      </c>
      <c r="K1462" s="627">
        <v>18.920000000000002</v>
      </c>
      <c r="L1462" s="637">
        <v>-18.920000000000002</v>
      </c>
      <c r="M1462" s="53" t="s">
        <v>1700</v>
      </c>
      <c r="N1462" s="1531" t="s">
        <v>3245</v>
      </c>
    </row>
    <row r="1463" spans="1:14" ht="15" hidden="1">
      <c r="A1463" s="1277">
        <v>46140</v>
      </c>
      <c r="B1463" s="53" t="s">
        <v>3242</v>
      </c>
      <c r="C1463" s="625">
        <v>84064</v>
      </c>
      <c r="D1463" s="625" t="s">
        <v>2706</v>
      </c>
      <c r="E1463" s="625">
        <v>120</v>
      </c>
      <c r="F1463" s="625">
        <v>4010</v>
      </c>
      <c r="G1463" s="625" t="s">
        <v>2938</v>
      </c>
      <c r="H1463" s="625" t="s">
        <v>492</v>
      </c>
      <c r="J1463" s="625">
        <v>-1</v>
      </c>
      <c r="K1463" s="625">
        <v>19.010000000000002</v>
      </c>
      <c r="L1463" s="634">
        <v>-19.010000000000002</v>
      </c>
      <c r="M1463" s="53" t="s">
        <v>1700</v>
      </c>
      <c r="N1463" s="1531" t="s">
        <v>3245</v>
      </c>
    </row>
    <row r="1464" spans="1:14" ht="15" hidden="1">
      <c r="A1464" s="1277">
        <v>46140</v>
      </c>
      <c r="B1464" s="53" t="s">
        <v>3258</v>
      </c>
      <c r="C1464" s="625">
        <v>84297</v>
      </c>
      <c r="D1464" s="625" t="s">
        <v>1603</v>
      </c>
      <c r="E1464" s="625">
        <v>130</v>
      </c>
      <c r="F1464" s="625">
        <v>4010</v>
      </c>
      <c r="G1464" s="625" t="s">
        <v>2931</v>
      </c>
      <c r="H1464" s="625" t="s">
        <v>492</v>
      </c>
      <c r="J1464" s="625">
        <v>2</v>
      </c>
      <c r="K1464" s="625">
        <v>9.17</v>
      </c>
      <c r="L1464" s="634">
        <v>18.34</v>
      </c>
      <c r="M1464" s="53" t="s">
        <v>1317</v>
      </c>
      <c r="N1464" s="629" t="s">
        <v>3224</v>
      </c>
    </row>
    <row r="1465" spans="1:14" ht="15" hidden="1">
      <c r="A1465" s="1277">
        <v>46140</v>
      </c>
      <c r="B1465" s="53" t="s">
        <v>3258</v>
      </c>
      <c r="C1465" s="627">
        <v>84141</v>
      </c>
      <c r="D1465" s="627" t="s">
        <v>2840</v>
      </c>
      <c r="E1465" s="627">
        <v>100</v>
      </c>
      <c r="F1465" s="627">
        <v>4010</v>
      </c>
      <c r="G1465" s="627" t="s">
        <v>2932</v>
      </c>
      <c r="H1465" s="627" t="s">
        <v>492</v>
      </c>
      <c r="J1465" s="627">
        <v>1</v>
      </c>
      <c r="K1465" s="627">
        <v>21.96</v>
      </c>
      <c r="L1465" s="637">
        <v>21.96</v>
      </c>
      <c r="M1465" s="53" t="s">
        <v>1317</v>
      </c>
      <c r="N1465" s="629" t="s">
        <v>3224</v>
      </c>
    </row>
    <row r="1466" spans="1:14" ht="15" hidden="1">
      <c r="A1466" s="1277">
        <v>46140</v>
      </c>
      <c r="B1466" s="53" t="s">
        <v>3258</v>
      </c>
      <c r="C1466" s="625">
        <v>83895</v>
      </c>
      <c r="D1466" s="625" t="s">
        <v>1867</v>
      </c>
      <c r="E1466" s="625" t="s">
        <v>1526</v>
      </c>
      <c r="F1466" s="625">
        <v>4010</v>
      </c>
      <c r="G1466" s="625" t="s">
        <v>3100</v>
      </c>
      <c r="H1466" s="625" t="s">
        <v>492</v>
      </c>
      <c r="J1466" s="625">
        <v>1</v>
      </c>
      <c r="K1466" s="625">
        <v>10.130000000000001</v>
      </c>
      <c r="L1466" s="634">
        <v>10.130000000000001</v>
      </c>
      <c r="M1466" s="53" t="s">
        <v>1317</v>
      </c>
      <c r="N1466" s="629" t="s">
        <v>3224</v>
      </c>
    </row>
    <row r="1467" spans="1:14" ht="15" hidden="1">
      <c r="A1467" s="1277">
        <v>46140</v>
      </c>
      <c r="B1467" s="53" t="s">
        <v>3258</v>
      </c>
      <c r="C1467" s="627">
        <v>83197</v>
      </c>
      <c r="D1467" s="627" t="s">
        <v>3259</v>
      </c>
      <c r="E1467" s="627">
        <v>130</v>
      </c>
      <c r="F1467" s="627">
        <v>4010</v>
      </c>
      <c r="G1467" s="627" t="s">
        <v>2938</v>
      </c>
      <c r="H1467" s="627" t="s">
        <v>492</v>
      </c>
      <c r="J1467" s="627">
        <v>1</v>
      </c>
      <c r="K1467" s="627">
        <v>7.13</v>
      </c>
      <c r="L1467" s="637">
        <v>7.13</v>
      </c>
      <c r="M1467" s="53" t="s">
        <v>1317</v>
      </c>
      <c r="N1467" s="629" t="s">
        <v>3224</v>
      </c>
    </row>
    <row r="1468" spans="1:14" ht="15" hidden="1">
      <c r="A1468" s="1277">
        <v>46140</v>
      </c>
      <c r="B1468" s="53" t="s">
        <v>3258</v>
      </c>
      <c r="C1468" s="625">
        <v>66736</v>
      </c>
      <c r="D1468" s="625" t="s">
        <v>1371</v>
      </c>
      <c r="E1468" s="625">
        <v>90</v>
      </c>
      <c r="F1468" s="625">
        <v>4010</v>
      </c>
      <c r="G1468" s="625" t="s">
        <v>2815</v>
      </c>
      <c r="H1468" s="625" t="s">
        <v>492</v>
      </c>
      <c r="J1468" s="625">
        <v>1</v>
      </c>
      <c r="K1468" s="625">
        <v>15.78</v>
      </c>
      <c r="L1468" s="634">
        <v>15.78</v>
      </c>
      <c r="M1468" s="53" t="s">
        <v>1317</v>
      </c>
      <c r="N1468" s="629" t="s">
        <v>3224</v>
      </c>
    </row>
    <row r="1469" spans="1:14" ht="15" hidden="1">
      <c r="A1469" s="1277">
        <v>46140</v>
      </c>
      <c r="B1469" s="53" t="s">
        <v>3260</v>
      </c>
      <c r="C1469" s="625">
        <v>82912</v>
      </c>
      <c r="D1469" s="625" t="s">
        <v>3261</v>
      </c>
      <c r="E1469" s="625">
        <v>110</v>
      </c>
      <c r="F1469" s="625">
        <v>4010</v>
      </c>
      <c r="G1469" s="625" t="s">
        <v>3262</v>
      </c>
      <c r="H1469" s="625" t="s">
        <v>492</v>
      </c>
      <c r="J1469" s="625">
        <v>-1</v>
      </c>
      <c r="K1469" s="625">
        <v>8.83</v>
      </c>
      <c r="L1469" s="634">
        <v>-8.83</v>
      </c>
      <c r="M1469" s="53" t="s">
        <v>1700</v>
      </c>
    </row>
    <row r="1470" spans="1:14" ht="15" hidden="1">
      <c r="A1470" s="1277">
        <v>46140</v>
      </c>
      <c r="B1470" s="53" t="s">
        <v>3260</v>
      </c>
      <c r="C1470" s="627">
        <v>84174</v>
      </c>
      <c r="D1470" s="627" t="s">
        <v>3188</v>
      </c>
      <c r="E1470" s="627" t="s">
        <v>1368</v>
      </c>
      <c r="F1470" s="627">
        <v>4010</v>
      </c>
      <c r="G1470" s="627" t="s">
        <v>2933</v>
      </c>
      <c r="H1470" s="627" t="s">
        <v>492</v>
      </c>
      <c r="J1470" s="627">
        <v>-1</v>
      </c>
      <c r="K1470" s="627">
        <v>36.32</v>
      </c>
      <c r="L1470" s="637">
        <v>-36.32</v>
      </c>
      <c r="M1470" s="53" t="s">
        <v>1700</v>
      </c>
    </row>
    <row r="1471" spans="1:14" ht="15" hidden="1">
      <c r="A1471" s="1277">
        <v>46140</v>
      </c>
      <c r="B1471" s="53" t="s">
        <v>3260</v>
      </c>
      <c r="C1471" s="625">
        <v>66826</v>
      </c>
      <c r="D1471" s="625" t="s">
        <v>3243</v>
      </c>
      <c r="E1471" s="625">
        <v>120</v>
      </c>
      <c r="F1471" s="625">
        <v>4010</v>
      </c>
      <c r="G1471" s="625" t="s">
        <v>3263</v>
      </c>
      <c r="H1471" s="625" t="s">
        <v>492</v>
      </c>
      <c r="J1471" s="625">
        <v>-1</v>
      </c>
      <c r="K1471" s="625">
        <v>16.7</v>
      </c>
      <c r="L1471" s="634">
        <v>-16.7</v>
      </c>
      <c r="M1471" s="53" t="s">
        <v>1700</v>
      </c>
    </row>
    <row r="1472" spans="1:14" ht="15" hidden="1">
      <c r="A1472" s="1277">
        <v>46140</v>
      </c>
      <c r="B1472" s="53" t="s">
        <v>3260</v>
      </c>
      <c r="C1472" s="627">
        <v>82615</v>
      </c>
      <c r="D1472" s="627" t="s">
        <v>3241</v>
      </c>
      <c r="E1472" s="627">
        <v>150</v>
      </c>
      <c r="F1472" s="627">
        <v>4010</v>
      </c>
      <c r="G1472" s="627" t="s">
        <v>3264</v>
      </c>
      <c r="H1472" s="627" t="s">
        <v>492</v>
      </c>
      <c r="J1472" s="627">
        <v>-1</v>
      </c>
      <c r="K1472" s="627">
        <v>8.15</v>
      </c>
      <c r="L1472" s="637">
        <v>-8.15</v>
      </c>
      <c r="M1472" s="53" t="s">
        <v>1700</v>
      </c>
    </row>
    <row r="1473" spans="1:14" ht="15" hidden="1">
      <c r="A1473" s="1277">
        <v>46140</v>
      </c>
      <c r="B1473" s="53" t="s">
        <v>3260</v>
      </c>
      <c r="C1473" s="625">
        <v>82646</v>
      </c>
      <c r="D1473" s="625" t="s">
        <v>2840</v>
      </c>
      <c r="E1473" s="625">
        <v>140</v>
      </c>
      <c r="F1473" s="625">
        <v>4010</v>
      </c>
      <c r="G1473" s="625" t="s">
        <v>3265</v>
      </c>
      <c r="H1473" s="625" t="s">
        <v>492</v>
      </c>
      <c r="J1473" s="625">
        <v>-1</v>
      </c>
      <c r="K1473" s="625">
        <v>5.05</v>
      </c>
      <c r="L1473" s="634">
        <v>-5.05</v>
      </c>
      <c r="M1473" s="53" t="s">
        <v>1700</v>
      </c>
    </row>
    <row r="1474" spans="1:14" ht="15" hidden="1">
      <c r="A1474" s="1277">
        <v>46140</v>
      </c>
      <c r="B1474" s="53" t="s">
        <v>3260</v>
      </c>
      <c r="C1474" s="627">
        <v>82199</v>
      </c>
      <c r="D1474" s="627" t="s">
        <v>2987</v>
      </c>
      <c r="E1474" s="627">
        <v>60</v>
      </c>
      <c r="F1474" s="627">
        <v>4010</v>
      </c>
      <c r="G1474" s="627" t="s">
        <v>3266</v>
      </c>
      <c r="H1474" s="627" t="s">
        <v>492</v>
      </c>
      <c r="J1474" s="627">
        <v>-1</v>
      </c>
      <c r="K1474" s="627">
        <v>9.11</v>
      </c>
      <c r="L1474" s="637">
        <v>-9.11</v>
      </c>
      <c r="M1474" s="53" t="s">
        <v>1700</v>
      </c>
    </row>
    <row r="1475" spans="1:14" ht="15" hidden="1">
      <c r="A1475" s="1277">
        <v>46140</v>
      </c>
      <c r="B1475" s="53" t="s">
        <v>3267</v>
      </c>
      <c r="C1475" s="625">
        <v>83289</v>
      </c>
      <c r="D1475" s="625" t="s">
        <v>1457</v>
      </c>
      <c r="E1475" s="625">
        <v>100</v>
      </c>
      <c r="F1475" s="625">
        <v>4010</v>
      </c>
      <c r="G1475" s="625" t="s">
        <v>3268</v>
      </c>
      <c r="H1475" s="625" t="s">
        <v>492</v>
      </c>
      <c r="J1475" s="625">
        <v>1</v>
      </c>
      <c r="K1475" s="625">
        <v>11.88</v>
      </c>
      <c r="L1475" s="634">
        <v>11.88</v>
      </c>
      <c r="M1475" s="53" t="s">
        <v>1317</v>
      </c>
      <c r="N1475" s="629" t="s">
        <v>3224</v>
      </c>
    </row>
    <row r="1476" spans="1:14" ht="15" hidden="1">
      <c r="A1476" s="1277">
        <v>46140</v>
      </c>
      <c r="B1476" s="53" t="s">
        <v>3267</v>
      </c>
      <c r="C1476" s="627">
        <v>84263</v>
      </c>
      <c r="D1476" s="627" t="s">
        <v>1698</v>
      </c>
      <c r="E1476" s="627">
        <v>75</v>
      </c>
      <c r="F1476" s="627">
        <v>4010</v>
      </c>
      <c r="G1476" s="627" t="s">
        <v>3269</v>
      </c>
      <c r="H1476" s="627" t="s">
        <v>492</v>
      </c>
      <c r="J1476" s="627">
        <v>1</v>
      </c>
      <c r="K1476" s="627">
        <v>23.81</v>
      </c>
      <c r="L1476" s="637">
        <v>23.81</v>
      </c>
      <c r="M1476" s="53" t="s">
        <v>1317</v>
      </c>
      <c r="N1476" s="629" t="s">
        <v>3224</v>
      </c>
    </row>
    <row r="1477" spans="1:14" ht="15" hidden="1">
      <c r="A1477" s="1277">
        <v>46140</v>
      </c>
      <c r="B1477" s="53" t="s">
        <v>3267</v>
      </c>
      <c r="C1477" s="625">
        <v>81858</v>
      </c>
      <c r="D1477" s="625" t="s">
        <v>3076</v>
      </c>
      <c r="E1477" s="625">
        <v>140</v>
      </c>
      <c r="F1477" s="625">
        <v>4010</v>
      </c>
      <c r="G1477" s="625" t="s">
        <v>3270</v>
      </c>
      <c r="H1477" s="625" t="s">
        <v>492</v>
      </c>
      <c r="J1477" s="625">
        <v>1</v>
      </c>
      <c r="K1477" s="625">
        <v>8.3699999999999992</v>
      </c>
      <c r="L1477" s="634">
        <v>8.3699999999999992</v>
      </c>
      <c r="M1477" s="53" t="s">
        <v>1317</v>
      </c>
      <c r="N1477" s="629" t="s">
        <v>3224</v>
      </c>
    </row>
    <row r="1478" spans="1:14" ht="15" hidden="1">
      <c r="A1478" s="1277">
        <v>46140</v>
      </c>
      <c r="B1478" s="53" t="s">
        <v>3267</v>
      </c>
      <c r="C1478" s="627">
        <v>84551</v>
      </c>
      <c r="D1478" s="627" t="s">
        <v>2913</v>
      </c>
      <c r="E1478" s="627">
        <v>80</v>
      </c>
      <c r="F1478" s="627">
        <v>4010</v>
      </c>
      <c r="G1478" s="627" t="s">
        <v>3097</v>
      </c>
      <c r="H1478" s="627" t="s">
        <v>492</v>
      </c>
      <c r="J1478" s="627">
        <v>1</v>
      </c>
      <c r="K1478" s="627">
        <v>3.95</v>
      </c>
      <c r="L1478" s="637">
        <v>3.95</v>
      </c>
      <c r="M1478" s="53" t="s">
        <v>1317</v>
      </c>
      <c r="N1478" s="629" t="s">
        <v>3224</v>
      </c>
    </row>
    <row r="1479" spans="1:14" ht="15" hidden="1">
      <c r="A1479" s="1277">
        <v>46140</v>
      </c>
      <c r="B1479" s="53" t="s">
        <v>3267</v>
      </c>
      <c r="C1479" s="625">
        <v>80504</v>
      </c>
      <c r="D1479" s="625" t="s">
        <v>2429</v>
      </c>
      <c r="E1479" s="705">
        <v>46149</v>
      </c>
      <c r="F1479" s="625">
        <v>4010</v>
      </c>
      <c r="G1479" s="625" t="s">
        <v>3098</v>
      </c>
      <c r="H1479" s="625" t="s">
        <v>492</v>
      </c>
      <c r="J1479" s="625">
        <v>1</v>
      </c>
      <c r="K1479" s="625">
        <v>13.8</v>
      </c>
      <c r="L1479" s="634">
        <v>13.8</v>
      </c>
      <c r="M1479" s="53" t="s">
        <v>1317</v>
      </c>
      <c r="N1479" s="629" t="s">
        <v>3224</v>
      </c>
    </row>
    <row r="1480" spans="1:14" ht="15" hidden="1">
      <c r="A1480" s="1277">
        <v>46140</v>
      </c>
      <c r="B1480" s="53" t="s">
        <v>3267</v>
      </c>
      <c r="C1480" s="627">
        <v>82101</v>
      </c>
      <c r="D1480" s="627" t="s">
        <v>3271</v>
      </c>
      <c r="E1480" s="627">
        <v>130</v>
      </c>
      <c r="F1480" s="627">
        <v>4010</v>
      </c>
      <c r="G1480" s="627" t="s">
        <v>2813</v>
      </c>
      <c r="H1480" s="627" t="s">
        <v>492</v>
      </c>
      <c r="J1480" s="627">
        <v>1</v>
      </c>
      <c r="K1480" s="627">
        <v>14.81</v>
      </c>
      <c r="L1480" s="637">
        <v>14.81</v>
      </c>
      <c r="M1480" s="53" t="s">
        <v>1317</v>
      </c>
      <c r="N1480" s="629" t="s">
        <v>3224</v>
      </c>
    </row>
    <row r="1481" spans="1:14" ht="15" hidden="1">
      <c r="A1481" s="1277">
        <v>46140</v>
      </c>
      <c r="B1481" s="53" t="s">
        <v>3267</v>
      </c>
      <c r="C1481" s="625">
        <v>84097</v>
      </c>
      <c r="D1481" s="625" t="s">
        <v>3272</v>
      </c>
      <c r="E1481" s="625">
        <v>100</v>
      </c>
      <c r="F1481" s="625">
        <v>4010</v>
      </c>
      <c r="G1481" s="625" t="s">
        <v>2924</v>
      </c>
      <c r="H1481" s="625" t="s">
        <v>492</v>
      </c>
      <c r="J1481" s="625">
        <v>1</v>
      </c>
      <c r="K1481" s="625">
        <v>5.7</v>
      </c>
      <c r="L1481" s="634">
        <v>5.7</v>
      </c>
      <c r="M1481" s="53" t="s">
        <v>1317</v>
      </c>
      <c r="N1481" s="629" t="s">
        <v>3224</v>
      </c>
    </row>
    <row r="1482" spans="1:14" ht="15" hidden="1">
      <c r="A1482" s="1277">
        <v>46140</v>
      </c>
      <c r="B1482" s="53" t="s">
        <v>3267</v>
      </c>
      <c r="C1482" s="627">
        <v>82824</v>
      </c>
      <c r="D1482" s="627" t="s">
        <v>1354</v>
      </c>
      <c r="E1482" s="627">
        <v>120</v>
      </c>
      <c r="F1482" s="627">
        <v>4010</v>
      </c>
      <c r="G1482" s="627" t="s">
        <v>2923</v>
      </c>
      <c r="H1482" s="627" t="s">
        <v>492</v>
      </c>
      <c r="J1482" s="627">
        <v>1</v>
      </c>
      <c r="K1482" s="627">
        <v>8.82</v>
      </c>
      <c r="L1482" s="637">
        <v>8.82</v>
      </c>
      <c r="M1482" s="53" t="s">
        <v>1317</v>
      </c>
      <c r="N1482" s="629" t="s">
        <v>3224</v>
      </c>
    </row>
    <row r="1483" spans="1:14" ht="15" hidden="1">
      <c r="A1483" s="1277">
        <v>46140</v>
      </c>
      <c r="B1483" s="628" t="s">
        <v>3273</v>
      </c>
      <c r="C1483" s="628">
        <v>81316</v>
      </c>
      <c r="D1483" s="628" t="s">
        <v>3274</v>
      </c>
      <c r="E1483" s="628">
        <v>100</v>
      </c>
      <c r="F1483" s="628">
        <v>4010</v>
      </c>
      <c r="G1483" s="628" t="s">
        <v>3100</v>
      </c>
      <c r="H1483" s="627" t="s">
        <v>492</v>
      </c>
      <c r="I1483" s="23"/>
      <c r="J1483" s="628">
        <v>1</v>
      </c>
      <c r="K1483" s="628">
        <v>6.93</v>
      </c>
      <c r="L1483" s="628">
        <v>6.93</v>
      </c>
      <c r="M1483" s="53" t="s">
        <v>1317</v>
      </c>
      <c r="N1483" s="629" t="s">
        <v>3224</v>
      </c>
    </row>
    <row r="1484" spans="1:14" ht="15" hidden="1">
      <c r="A1484" s="1277">
        <v>46140</v>
      </c>
      <c r="B1484" s="628" t="s">
        <v>3273</v>
      </c>
      <c r="C1484" s="1442">
        <v>82823</v>
      </c>
      <c r="D1484" s="1442" t="s">
        <v>3275</v>
      </c>
      <c r="E1484" s="1442">
        <v>100</v>
      </c>
      <c r="F1484" s="1442">
        <v>4010</v>
      </c>
      <c r="G1484" s="1442" t="s">
        <v>2933</v>
      </c>
      <c r="H1484" s="627" t="s">
        <v>492</v>
      </c>
      <c r="J1484" s="53">
        <v>1</v>
      </c>
      <c r="K1484" s="632">
        <v>8.66</v>
      </c>
      <c r="L1484" s="632">
        <v>8.66</v>
      </c>
      <c r="M1484" s="53" t="s">
        <v>1317</v>
      </c>
      <c r="N1484" s="629" t="s">
        <v>3224</v>
      </c>
    </row>
    <row r="1485" spans="1:14" ht="15" hidden="1">
      <c r="A1485" s="1277">
        <v>46140</v>
      </c>
      <c r="B1485" s="628" t="s">
        <v>3273</v>
      </c>
      <c r="C1485" s="625">
        <v>84296</v>
      </c>
      <c r="D1485" s="625" t="s">
        <v>1524</v>
      </c>
      <c r="E1485" s="625">
        <v>130</v>
      </c>
      <c r="F1485" s="625">
        <v>4010</v>
      </c>
      <c r="G1485" s="625" t="s">
        <v>2936</v>
      </c>
      <c r="H1485" s="627" t="s">
        <v>492</v>
      </c>
      <c r="J1485" s="53">
        <v>1</v>
      </c>
      <c r="K1485" s="632">
        <v>7.86</v>
      </c>
      <c r="L1485" s="632">
        <v>7.86</v>
      </c>
      <c r="M1485" s="53" t="s">
        <v>1317</v>
      </c>
      <c r="N1485" s="629" t="s">
        <v>3224</v>
      </c>
    </row>
    <row r="1486" spans="1:14" ht="15" hidden="1">
      <c r="A1486" s="276">
        <v>46141</v>
      </c>
      <c r="B1486" s="53" t="s">
        <v>3276</v>
      </c>
      <c r="C1486" s="627">
        <v>84302</v>
      </c>
      <c r="D1486" s="627" t="s">
        <v>3277</v>
      </c>
      <c r="E1486" s="627">
        <v>150</v>
      </c>
      <c r="F1486" s="627">
        <v>4010</v>
      </c>
      <c r="G1486" s="627" t="s">
        <v>3278</v>
      </c>
      <c r="H1486" s="627" t="s">
        <v>492</v>
      </c>
      <c r="J1486" s="53">
        <v>1</v>
      </c>
      <c r="K1486" s="632">
        <v>17.47</v>
      </c>
      <c r="L1486" s="632">
        <v>17.47</v>
      </c>
      <c r="M1486" s="53" t="s">
        <v>1317</v>
      </c>
      <c r="N1486" s="629" t="s">
        <v>1318</v>
      </c>
    </row>
    <row r="1487" spans="1:14" ht="15" hidden="1">
      <c r="A1487" s="276">
        <v>46141</v>
      </c>
      <c r="B1487" s="53" t="s">
        <v>3276</v>
      </c>
      <c r="C1487" s="625">
        <v>83376</v>
      </c>
      <c r="D1487" s="625" t="s">
        <v>3279</v>
      </c>
      <c r="E1487" s="625">
        <v>130</v>
      </c>
      <c r="F1487" s="625">
        <v>4010</v>
      </c>
      <c r="G1487" s="625" t="s">
        <v>3280</v>
      </c>
      <c r="H1487" s="627" t="s">
        <v>492</v>
      </c>
      <c r="J1487" s="53">
        <v>1</v>
      </c>
      <c r="K1487" s="632">
        <v>19.32</v>
      </c>
      <c r="L1487" s="632">
        <v>19.32</v>
      </c>
      <c r="M1487" s="53" t="s">
        <v>1317</v>
      </c>
      <c r="N1487" s="629" t="s">
        <v>1318</v>
      </c>
    </row>
    <row r="1488" spans="1:14" ht="15" hidden="1">
      <c r="A1488" s="276">
        <v>46141</v>
      </c>
      <c r="B1488" s="53" t="s">
        <v>3276</v>
      </c>
      <c r="C1488" s="625">
        <v>83197</v>
      </c>
      <c r="D1488" s="625" t="s">
        <v>3259</v>
      </c>
      <c r="E1488" s="625">
        <v>120</v>
      </c>
      <c r="F1488" s="625">
        <v>4010</v>
      </c>
      <c r="G1488" s="625" t="s">
        <v>3281</v>
      </c>
      <c r="H1488" s="627" t="s">
        <v>492</v>
      </c>
      <c r="J1488" s="53">
        <v>1</v>
      </c>
      <c r="K1488" s="632">
        <v>7.13</v>
      </c>
      <c r="L1488" s="632">
        <v>7.13</v>
      </c>
      <c r="M1488" s="53" t="s">
        <v>1317</v>
      </c>
      <c r="N1488" s="629" t="s">
        <v>1318</v>
      </c>
    </row>
    <row r="1489" spans="1:20" ht="15" hidden="1">
      <c r="A1489" s="276">
        <v>46141</v>
      </c>
      <c r="B1489" s="53" t="s">
        <v>3276</v>
      </c>
      <c r="C1489" s="627">
        <v>81551</v>
      </c>
      <c r="D1489" s="1443" t="s">
        <v>2184</v>
      </c>
      <c r="E1489" s="627">
        <v>130</v>
      </c>
      <c r="F1489" s="627">
        <v>4010</v>
      </c>
      <c r="G1489" s="627" t="s">
        <v>3282</v>
      </c>
      <c r="H1489" s="627" t="s">
        <v>492</v>
      </c>
      <c r="J1489" s="53">
        <v>2</v>
      </c>
      <c r="K1489" s="632">
        <v>4.28</v>
      </c>
      <c r="L1489" s="632">
        <v>8.56</v>
      </c>
      <c r="M1489" s="53" t="s">
        <v>1317</v>
      </c>
      <c r="N1489" s="629" t="s">
        <v>1318</v>
      </c>
    </row>
    <row r="1490" spans="1:20" ht="15" hidden="1">
      <c r="A1490" s="276">
        <v>46141</v>
      </c>
      <c r="B1490" s="53" t="s">
        <v>3276</v>
      </c>
      <c r="C1490" s="625">
        <v>83204</v>
      </c>
      <c r="D1490" s="625" t="s">
        <v>2541</v>
      </c>
      <c r="E1490" s="625">
        <v>110</v>
      </c>
      <c r="F1490" s="625">
        <v>4010</v>
      </c>
      <c r="G1490" s="625" t="s">
        <v>3283</v>
      </c>
      <c r="H1490" s="627" t="s">
        <v>492</v>
      </c>
      <c r="J1490" s="53">
        <v>2</v>
      </c>
      <c r="K1490" s="632">
        <v>9.07</v>
      </c>
      <c r="L1490" s="632">
        <v>18.14</v>
      </c>
      <c r="M1490" s="53" t="s">
        <v>1317</v>
      </c>
      <c r="N1490" s="629" t="s">
        <v>1318</v>
      </c>
    </row>
    <row r="1491" spans="1:20" ht="15" hidden="1">
      <c r="A1491" s="276">
        <v>46141</v>
      </c>
      <c r="B1491" s="53" t="s">
        <v>3276</v>
      </c>
      <c r="C1491" s="627">
        <v>83245</v>
      </c>
      <c r="D1491" s="627" t="s">
        <v>1654</v>
      </c>
      <c r="E1491" s="627">
        <v>110</v>
      </c>
      <c r="F1491" s="627">
        <v>4010</v>
      </c>
      <c r="G1491" s="627" t="s">
        <v>3284</v>
      </c>
      <c r="H1491" s="627" t="s">
        <v>492</v>
      </c>
      <c r="J1491" s="53">
        <v>2</v>
      </c>
      <c r="K1491" s="632">
        <v>15.14</v>
      </c>
      <c r="L1491" s="632">
        <v>30.28</v>
      </c>
      <c r="M1491" s="53" t="s">
        <v>1317</v>
      </c>
      <c r="N1491" s="629" t="s">
        <v>3224</v>
      </c>
    </row>
    <row r="1492" spans="1:20" ht="15" hidden="1">
      <c r="A1492" s="276">
        <v>46141</v>
      </c>
      <c r="B1492" s="53" t="s">
        <v>3276</v>
      </c>
      <c r="C1492" s="625">
        <v>84174</v>
      </c>
      <c r="D1492" s="625" t="s">
        <v>3188</v>
      </c>
      <c r="E1492" s="625" t="s">
        <v>1305</v>
      </c>
      <c r="F1492" s="625">
        <v>4010</v>
      </c>
      <c r="G1492" s="625" t="s">
        <v>3285</v>
      </c>
      <c r="H1492" s="627" t="s">
        <v>492</v>
      </c>
      <c r="J1492" s="53">
        <v>1</v>
      </c>
      <c r="K1492" s="632">
        <v>36.32</v>
      </c>
      <c r="L1492" s="632">
        <v>36.32</v>
      </c>
      <c r="M1492" s="53" t="s">
        <v>1317</v>
      </c>
      <c r="N1492" s="629" t="s">
        <v>3224</v>
      </c>
    </row>
    <row r="1493" spans="1:20" ht="15" hidden="1">
      <c r="A1493" s="276">
        <v>46141</v>
      </c>
      <c r="B1493" s="53" t="s">
        <v>3276</v>
      </c>
      <c r="C1493" s="627">
        <v>58663</v>
      </c>
      <c r="D1493" s="627">
        <v>11</v>
      </c>
      <c r="E1493" s="627" t="s">
        <v>1368</v>
      </c>
      <c r="F1493" s="627">
        <v>4010</v>
      </c>
      <c r="G1493" s="627" t="s">
        <v>3286</v>
      </c>
      <c r="H1493" s="627" t="s">
        <v>492</v>
      </c>
      <c r="J1493" s="53">
        <v>4</v>
      </c>
      <c r="K1493" s="632">
        <v>11.16</v>
      </c>
      <c r="L1493" s="632">
        <v>44.64</v>
      </c>
      <c r="M1493" s="53" t="s">
        <v>1317</v>
      </c>
      <c r="N1493" s="629" t="s">
        <v>3224</v>
      </c>
    </row>
    <row r="1494" spans="1:20" ht="15" hidden="1">
      <c r="A1494" s="276">
        <v>46141</v>
      </c>
      <c r="B1494" s="53" t="s">
        <v>3276</v>
      </c>
      <c r="C1494" s="625">
        <v>65642</v>
      </c>
      <c r="D1494" s="625" t="s">
        <v>2519</v>
      </c>
      <c r="E1494" s="625">
        <v>90</v>
      </c>
      <c r="F1494" s="625">
        <v>4010</v>
      </c>
      <c r="G1494" s="625" t="s">
        <v>3287</v>
      </c>
      <c r="H1494" s="627" t="s">
        <v>492</v>
      </c>
      <c r="J1494" s="53">
        <v>4</v>
      </c>
      <c r="K1494" s="632">
        <v>7.37</v>
      </c>
      <c r="L1494" s="632">
        <v>29.48</v>
      </c>
      <c r="M1494" s="53" t="s">
        <v>1317</v>
      </c>
      <c r="N1494" s="629" t="s">
        <v>3224</v>
      </c>
    </row>
    <row r="1495" spans="1:20" ht="15" hidden="1">
      <c r="A1495" s="276">
        <v>46141</v>
      </c>
      <c r="B1495" s="53" t="s">
        <v>3276</v>
      </c>
      <c r="C1495" s="627">
        <v>65642</v>
      </c>
      <c r="D1495" s="627" t="s">
        <v>2076</v>
      </c>
      <c r="E1495" s="627">
        <v>85</v>
      </c>
      <c r="F1495" s="627">
        <v>4010</v>
      </c>
      <c r="G1495" s="627" t="s">
        <v>3288</v>
      </c>
      <c r="H1495" s="627" t="s">
        <v>492</v>
      </c>
      <c r="J1495" s="53">
        <v>2</v>
      </c>
      <c r="K1495" s="632">
        <v>7.14</v>
      </c>
      <c r="L1495" s="632">
        <v>14.28</v>
      </c>
      <c r="M1495" s="53" t="s">
        <v>1317</v>
      </c>
      <c r="N1495" s="629" t="s">
        <v>3224</v>
      </c>
    </row>
    <row r="1496" spans="1:20" ht="15" hidden="1">
      <c r="A1496" s="276">
        <v>46141</v>
      </c>
      <c r="B1496" s="53" t="s">
        <v>3276</v>
      </c>
      <c r="C1496" s="625">
        <v>82622</v>
      </c>
      <c r="D1496" s="625" t="s">
        <v>1755</v>
      </c>
      <c r="E1496" s="625">
        <v>130</v>
      </c>
      <c r="F1496" s="625">
        <v>4010</v>
      </c>
      <c r="G1496" s="625" t="s">
        <v>3289</v>
      </c>
      <c r="H1496" s="627" t="s">
        <v>492</v>
      </c>
      <c r="J1496" s="53">
        <v>3</v>
      </c>
      <c r="K1496" s="632">
        <v>20.74</v>
      </c>
      <c r="L1496" s="632">
        <v>62.22</v>
      </c>
      <c r="M1496" s="53" t="s">
        <v>1317</v>
      </c>
      <c r="N1496" s="629" t="s">
        <v>3224</v>
      </c>
    </row>
    <row r="1497" spans="1:20" ht="15" hidden="1">
      <c r="A1497" s="276">
        <v>46141</v>
      </c>
      <c r="B1497" s="53" t="s">
        <v>3290</v>
      </c>
      <c r="C1497" s="627">
        <v>81339</v>
      </c>
      <c r="D1497" s="627" t="s">
        <v>2934</v>
      </c>
      <c r="E1497" s="627">
        <v>150</v>
      </c>
      <c r="F1497" s="627">
        <v>4010</v>
      </c>
      <c r="G1497" s="627" t="s">
        <v>3291</v>
      </c>
      <c r="H1497" s="627" t="s">
        <v>492</v>
      </c>
      <c r="J1497" s="53">
        <v>1</v>
      </c>
      <c r="K1497" s="632">
        <v>9.49</v>
      </c>
      <c r="L1497" s="632">
        <v>9.49</v>
      </c>
      <c r="M1497" s="53" t="s">
        <v>1317</v>
      </c>
      <c r="N1497" s="629" t="s">
        <v>3224</v>
      </c>
    </row>
    <row r="1498" spans="1:20" ht="15" hidden="1">
      <c r="A1498" s="276">
        <v>46141</v>
      </c>
      <c r="B1498" s="53" t="s">
        <v>3290</v>
      </c>
      <c r="C1498" s="625">
        <v>65642</v>
      </c>
      <c r="D1498" s="625" t="s">
        <v>2519</v>
      </c>
      <c r="E1498" s="625">
        <v>85</v>
      </c>
      <c r="F1498" s="625">
        <v>4010</v>
      </c>
      <c r="G1498" s="625" t="s">
        <v>3292</v>
      </c>
      <c r="H1498" s="627" t="s">
        <v>492</v>
      </c>
      <c r="J1498" s="53">
        <v>1</v>
      </c>
      <c r="K1498" s="632">
        <v>7.37</v>
      </c>
      <c r="L1498" s="632">
        <v>7.37</v>
      </c>
      <c r="M1498" s="53" t="s">
        <v>1317</v>
      </c>
      <c r="N1498" s="629" t="s">
        <v>3224</v>
      </c>
    </row>
    <row r="1499" spans="1:20" ht="15" hidden="1">
      <c r="A1499" s="276">
        <v>46141</v>
      </c>
      <c r="B1499" s="53" t="s">
        <v>3290</v>
      </c>
      <c r="C1499" s="625">
        <v>84120</v>
      </c>
      <c r="D1499" s="625" t="s">
        <v>3293</v>
      </c>
      <c r="E1499" s="625">
        <v>150</v>
      </c>
      <c r="F1499" s="625">
        <v>4010</v>
      </c>
      <c r="G1499" s="625" t="s">
        <v>3294</v>
      </c>
      <c r="H1499" s="627" t="s">
        <v>492</v>
      </c>
      <c r="J1499" s="53">
        <v>1</v>
      </c>
      <c r="K1499" s="632">
        <v>14.16</v>
      </c>
      <c r="L1499" s="632">
        <v>14.16</v>
      </c>
      <c r="M1499" s="53" t="s">
        <v>1317</v>
      </c>
      <c r="N1499" s="629" t="s">
        <v>3224</v>
      </c>
    </row>
    <row r="1500" spans="1:20" ht="15" hidden="1">
      <c r="A1500" s="276">
        <v>46141</v>
      </c>
      <c r="B1500" s="53" t="s">
        <v>3290</v>
      </c>
      <c r="C1500" s="625">
        <v>84009</v>
      </c>
      <c r="D1500" s="625" t="s">
        <v>2725</v>
      </c>
      <c r="E1500" s="625">
        <v>85</v>
      </c>
      <c r="F1500" s="625">
        <v>4010</v>
      </c>
      <c r="G1500" s="625" t="s">
        <v>3147</v>
      </c>
      <c r="H1500" s="627" t="s">
        <v>492</v>
      </c>
      <c r="J1500" s="53">
        <v>1</v>
      </c>
      <c r="K1500" s="632">
        <v>8.69</v>
      </c>
      <c r="L1500" s="632">
        <v>8.69</v>
      </c>
      <c r="M1500" s="53" t="s">
        <v>1317</v>
      </c>
      <c r="N1500" s="629" t="s">
        <v>3224</v>
      </c>
    </row>
    <row r="1501" spans="1:20" ht="15" hidden="1">
      <c r="A1501" s="276">
        <v>46141</v>
      </c>
      <c r="B1501" s="53" t="s">
        <v>3290</v>
      </c>
      <c r="C1501" s="627">
        <v>82572</v>
      </c>
      <c r="D1501" s="627" t="s">
        <v>2442</v>
      </c>
      <c r="E1501" s="627">
        <v>100</v>
      </c>
      <c r="F1501" s="627">
        <v>4010</v>
      </c>
      <c r="G1501" s="627" t="s">
        <v>3115</v>
      </c>
      <c r="H1501" s="627" t="s">
        <v>492</v>
      </c>
      <c r="I1501" s="1446"/>
      <c r="J1501" s="1442">
        <v>1</v>
      </c>
      <c r="K1501" s="1448">
        <v>9.4700000000000006</v>
      </c>
      <c r="L1501" s="1451">
        <v>9.4700000000000006</v>
      </c>
      <c r="M1501" s="53" t="s">
        <v>1317</v>
      </c>
      <c r="N1501" s="629" t="s">
        <v>3224</v>
      </c>
    </row>
    <row r="1502" spans="1:20" ht="15" hidden="1">
      <c r="A1502" s="276">
        <v>46141</v>
      </c>
      <c r="B1502" s="53" t="s">
        <v>3290</v>
      </c>
      <c r="C1502" s="625">
        <v>83153</v>
      </c>
      <c r="D1502" s="625" t="s">
        <v>3295</v>
      </c>
      <c r="E1502" s="625">
        <v>90</v>
      </c>
      <c r="F1502" s="625">
        <v>4010</v>
      </c>
      <c r="G1502" s="625" t="s">
        <v>3117</v>
      </c>
      <c r="H1502" s="627" t="s">
        <v>492</v>
      </c>
      <c r="I1502" s="638">
        <v>1</v>
      </c>
      <c r="J1502" s="625">
        <v>2</v>
      </c>
      <c r="K1502" s="625">
        <v>11.88</v>
      </c>
      <c r="L1502" s="634">
        <v>23.76</v>
      </c>
      <c r="M1502" s="53" t="s">
        <v>1317</v>
      </c>
      <c r="N1502" s="629" t="s">
        <v>3224</v>
      </c>
    </row>
    <row r="1503" spans="1:20" ht="15" hidden="1">
      <c r="A1503" s="276">
        <v>46142</v>
      </c>
      <c r="B1503" s="53" t="s">
        <v>3296</v>
      </c>
      <c r="C1503" s="627">
        <v>83376</v>
      </c>
      <c r="D1503" s="627" t="s">
        <v>1323</v>
      </c>
      <c r="E1503" s="627">
        <v>140</v>
      </c>
      <c r="F1503" s="627">
        <v>4010</v>
      </c>
      <c r="G1503" s="627" t="s">
        <v>3297</v>
      </c>
      <c r="H1503" s="627" t="s">
        <v>492</v>
      </c>
      <c r="I1503" s="639">
        <v>1</v>
      </c>
      <c r="J1503" s="627">
        <v>12</v>
      </c>
      <c r="K1503" s="627">
        <v>19.32</v>
      </c>
      <c r="L1503" s="637">
        <v>231.84</v>
      </c>
      <c r="M1503" s="53" t="s">
        <v>1502</v>
      </c>
      <c r="N1503" s="53"/>
    </row>
    <row r="1504" spans="1:20" ht="15" hidden="1">
      <c r="A1504" s="276">
        <v>46142</v>
      </c>
      <c r="B1504" s="53" t="s">
        <v>3296</v>
      </c>
      <c r="C1504" s="625">
        <v>83376</v>
      </c>
      <c r="D1504" s="625" t="s">
        <v>1323</v>
      </c>
      <c r="E1504" s="625">
        <v>150</v>
      </c>
      <c r="F1504" s="625">
        <v>4010</v>
      </c>
      <c r="G1504" s="625" t="s">
        <v>3298</v>
      </c>
      <c r="H1504" s="627" t="s">
        <v>492</v>
      </c>
      <c r="I1504" s="638">
        <v>-3</v>
      </c>
      <c r="J1504" s="625">
        <v>-10</v>
      </c>
      <c r="K1504" s="625">
        <v>19.32</v>
      </c>
      <c r="L1504" s="634">
        <v>-193.2</v>
      </c>
      <c r="M1504" s="53" t="s">
        <v>1502</v>
      </c>
      <c r="N1504" s="629" t="s">
        <v>3299</v>
      </c>
      <c r="O1504" s="638"/>
      <c r="P1504" s="638"/>
      <c r="Q1504" s="638"/>
      <c r="R1504" s="638"/>
      <c r="S1504" s="638"/>
      <c r="T1504" s="643"/>
    </row>
    <row r="1505" spans="1:14" ht="15" hidden="1">
      <c r="A1505" s="276">
        <v>46142</v>
      </c>
      <c r="B1505" s="53" t="s">
        <v>3300</v>
      </c>
      <c r="C1505" s="625">
        <v>84409</v>
      </c>
      <c r="D1505" s="625" t="s">
        <v>3301</v>
      </c>
      <c r="E1505" s="625">
        <v>60</v>
      </c>
      <c r="F1505" s="625">
        <v>4010</v>
      </c>
      <c r="G1505" s="625" t="s">
        <v>3302</v>
      </c>
      <c r="H1505" s="625" t="s">
        <v>1652</v>
      </c>
      <c r="I1505" s="24">
        <v>-1</v>
      </c>
      <c r="J1505" s="1441">
        <v>2</v>
      </c>
      <c r="K1505" s="1441">
        <v>11.37</v>
      </c>
      <c r="L1505" s="1441">
        <v>22.74</v>
      </c>
      <c r="M1505" s="53" t="s">
        <v>1317</v>
      </c>
      <c r="N1505" s="629" t="s">
        <v>3224</v>
      </c>
    </row>
    <row r="1506" spans="1:14" ht="15" hidden="1">
      <c r="A1506" s="276">
        <v>46142</v>
      </c>
      <c r="B1506" s="53" t="s">
        <v>3300</v>
      </c>
      <c r="C1506" s="625">
        <v>81553</v>
      </c>
      <c r="D1506" s="625">
        <v>461</v>
      </c>
      <c r="E1506" s="625">
        <v>50</v>
      </c>
      <c r="F1506" s="625">
        <v>4010</v>
      </c>
      <c r="G1506" s="625" t="s">
        <v>3303</v>
      </c>
      <c r="H1506" s="627" t="s">
        <v>492</v>
      </c>
      <c r="J1506" s="53">
        <v>1</v>
      </c>
      <c r="K1506" s="632">
        <v>34.49</v>
      </c>
      <c r="L1506" s="632">
        <v>34.49</v>
      </c>
      <c r="M1506" s="53" t="s">
        <v>1317</v>
      </c>
      <c r="N1506" s="629" t="s">
        <v>3224</v>
      </c>
    </row>
    <row r="1507" spans="1:14" ht="15" hidden="1">
      <c r="A1507" s="276">
        <v>46142</v>
      </c>
      <c r="B1507" s="53" t="s">
        <v>3300</v>
      </c>
      <c r="C1507" s="627">
        <v>81553</v>
      </c>
      <c r="D1507" s="627" t="s">
        <v>1376</v>
      </c>
      <c r="E1507" s="627">
        <v>50</v>
      </c>
      <c r="F1507" s="627">
        <v>4010</v>
      </c>
      <c r="G1507" s="627" t="s">
        <v>3304</v>
      </c>
      <c r="H1507" s="627" t="s">
        <v>492</v>
      </c>
      <c r="J1507" s="53">
        <v>1</v>
      </c>
      <c r="K1507" s="632">
        <v>34.49</v>
      </c>
      <c r="L1507" s="632">
        <v>34.49</v>
      </c>
      <c r="M1507" s="53" t="s">
        <v>1317</v>
      </c>
      <c r="N1507" s="629" t="s">
        <v>3224</v>
      </c>
    </row>
    <row r="1508" spans="1:14" ht="15" hidden="1">
      <c r="A1508" s="276">
        <v>46142</v>
      </c>
      <c r="B1508" s="53" t="s">
        <v>3300</v>
      </c>
      <c r="C1508" s="625">
        <v>81553</v>
      </c>
      <c r="D1508" s="625" t="s">
        <v>1663</v>
      </c>
      <c r="E1508" s="625">
        <v>50</v>
      </c>
      <c r="F1508" s="625">
        <v>4010</v>
      </c>
      <c r="G1508" s="625" t="s">
        <v>2861</v>
      </c>
      <c r="H1508" s="627" t="s">
        <v>492</v>
      </c>
      <c r="J1508" s="53">
        <v>1</v>
      </c>
      <c r="K1508" s="632">
        <v>34.49</v>
      </c>
      <c r="L1508" s="632">
        <v>34.49</v>
      </c>
      <c r="M1508" s="53" t="s">
        <v>1317</v>
      </c>
      <c r="N1508" s="629" t="s">
        <v>3224</v>
      </c>
    </row>
    <row r="1509" spans="1:14" ht="15" hidden="1">
      <c r="A1509" s="1277">
        <v>46145</v>
      </c>
      <c r="B1509" s="53" t="s">
        <v>3305</v>
      </c>
      <c r="C1509" s="625">
        <v>68125</v>
      </c>
      <c r="D1509" s="625" t="s">
        <v>3306</v>
      </c>
      <c r="E1509" s="625">
        <v>130</v>
      </c>
      <c r="F1509" s="625">
        <v>4010</v>
      </c>
      <c r="G1509" s="625" t="s">
        <v>3307</v>
      </c>
      <c r="H1509" s="625" t="s">
        <v>492</v>
      </c>
      <c r="J1509" s="625">
        <v>1</v>
      </c>
      <c r="K1509" s="625">
        <v>8.92</v>
      </c>
      <c r="L1509" s="634">
        <v>8.92</v>
      </c>
      <c r="M1509" s="53" t="s">
        <v>1317</v>
      </c>
      <c r="N1509" s="629" t="s">
        <v>3224</v>
      </c>
    </row>
    <row r="1510" spans="1:14" ht="15" hidden="1">
      <c r="A1510" s="1277">
        <v>46145</v>
      </c>
      <c r="B1510" s="53" t="s">
        <v>3305</v>
      </c>
      <c r="C1510" s="627">
        <v>84179</v>
      </c>
      <c r="D1510" s="627" t="s">
        <v>3035</v>
      </c>
      <c r="E1510" s="627">
        <v>150</v>
      </c>
      <c r="F1510" s="627">
        <v>4010</v>
      </c>
      <c r="G1510" s="627" t="s">
        <v>3308</v>
      </c>
      <c r="H1510" s="627" t="s">
        <v>492</v>
      </c>
      <c r="J1510" s="627">
        <v>1</v>
      </c>
      <c r="K1510" s="627">
        <v>16.55</v>
      </c>
      <c r="L1510" s="637">
        <v>16.55</v>
      </c>
      <c r="M1510" s="53" t="s">
        <v>1317</v>
      </c>
      <c r="N1510" s="629" t="s">
        <v>3224</v>
      </c>
    </row>
    <row r="1511" spans="1:14" ht="15" hidden="1">
      <c r="A1511" s="1277">
        <v>46145</v>
      </c>
      <c r="B1511" s="53" t="s">
        <v>3305</v>
      </c>
      <c r="C1511" s="625">
        <v>52399</v>
      </c>
      <c r="D1511" s="625">
        <v>15</v>
      </c>
      <c r="E1511" s="625" t="s">
        <v>1509</v>
      </c>
      <c r="F1511" s="625">
        <v>4010</v>
      </c>
      <c r="G1511" s="625" t="s">
        <v>3309</v>
      </c>
      <c r="H1511" s="625" t="s">
        <v>492</v>
      </c>
      <c r="J1511" s="625">
        <v>1</v>
      </c>
      <c r="K1511" s="625">
        <v>8.31</v>
      </c>
      <c r="L1511" s="634">
        <v>8.31</v>
      </c>
      <c r="M1511" s="53" t="s">
        <v>1317</v>
      </c>
      <c r="N1511" s="629" t="s">
        <v>3224</v>
      </c>
    </row>
    <row r="1512" spans="1:14" ht="15" hidden="1">
      <c r="A1512" s="1277">
        <v>46145</v>
      </c>
      <c r="B1512" s="53" t="s">
        <v>3305</v>
      </c>
      <c r="C1512" s="627">
        <v>84156</v>
      </c>
      <c r="D1512" s="627" t="s">
        <v>2149</v>
      </c>
      <c r="E1512" s="627">
        <v>85</v>
      </c>
      <c r="F1512" s="627">
        <v>4010</v>
      </c>
      <c r="G1512" s="627" t="s">
        <v>3310</v>
      </c>
      <c r="H1512" s="627" t="s">
        <v>492</v>
      </c>
      <c r="J1512" s="627">
        <v>1</v>
      </c>
      <c r="K1512" s="627">
        <v>12.2</v>
      </c>
      <c r="L1512" s="637">
        <v>12.2</v>
      </c>
      <c r="M1512" s="53" t="s">
        <v>1317</v>
      </c>
      <c r="N1512" s="629" t="s">
        <v>3224</v>
      </c>
    </row>
    <row r="1513" spans="1:14" ht="15" hidden="1">
      <c r="A1513" s="1277">
        <v>46145</v>
      </c>
      <c r="B1513" s="53" t="s">
        <v>3305</v>
      </c>
      <c r="C1513" s="625">
        <v>67501</v>
      </c>
      <c r="D1513" s="625" t="s">
        <v>3131</v>
      </c>
      <c r="E1513" s="625">
        <v>130</v>
      </c>
      <c r="F1513" s="625">
        <v>4010</v>
      </c>
      <c r="G1513" s="625" t="s">
        <v>2948</v>
      </c>
      <c r="H1513" s="625" t="s">
        <v>492</v>
      </c>
      <c r="J1513" s="625">
        <v>1</v>
      </c>
      <c r="K1513" s="625">
        <v>7.88</v>
      </c>
      <c r="L1513" s="634">
        <v>7.88</v>
      </c>
      <c r="M1513" s="53" t="s">
        <v>1317</v>
      </c>
      <c r="N1513" s="629" t="s">
        <v>3224</v>
      </c>
    </row>
    <row r="1514" spans="1:14" ht="15" hidden="1">
      <c r="A1514" s="1277">
        <v>46145</v>
      </c>
      <c r="B1514" s="53" t="s">
        <v>3305</v>
      </c>
      <c r="C1514" s="627">
        <v>84115</v>
      </c>
      <c r="D1514" s="627" t="s">
        <v>1757</v>
      </c>
      <c r="E1514" s="627">
        <v>130</v>
      </c>
      <c r="F1514" s="627">
        <v>4010</v>
      </c>
      <c r="G1514" s="627" t="s">
        <v>3311</v>
      </c>
      <c r="H1514" s="627" t="s">
        <v>492</v>
      </c>
      <c r="J1514" s="627">
        <v>1</v>
      </c>
      <c r="K1514" s="627">
        <v>15.48</v>
      </c>
      <c r="L1514" s="637">
        <v>15.48</v>
      </c>
      <c r="M1514" s="53" t="s">
        <v>1317</v>
      </c>
      <c r="N1514" s="629" t="s">
        <v>3224</v>
      </c>
    </row>
    <row r="1515" spans="1:14" ht="15" hidden="1">
      <c r="A1515" s="1277">
        <v>46145</v>
      </c>
      <c r="B1515" s="53" t="s">
        <v>3305</v>
      </c>
      <c r="C1515" s="625">
        <v>65642</v>
      </c>
      <c r="D1515" s="625" t="s">
        <v>2573</v>
      </c>
      <c r="E1515" s="625">
        <v>150</v>
      </c>
      <c r="F1515" s="625">
        <v>4010</v>
      </c>
      <c r="G1515" s="625" t="s">
        <v>3312</v>
      </c>
      <c r="H1515" s="625" t="s">
        <v>492</v>
      </c>
      <c r="J1515" s="625">
        <v>1</v>
      </c>
      <c r="K1515" s="625">
        <v>7.14</v>
      </c>
      <c r="L1515" s="634">
        <v>7.14</v>
      </c>
      <c r="M1515" s="53" t="s">
        <v>1317</v>
      </c>
      <c r="N1515" s="629" t="s">
        <v>3224</v>
      </c>
    </row>
    <row r="1516" spans="1:14" ht="15" hidden="1">
      <c r="A1516" s="1277">
        <v>46145</v>
      </c>
      <c r="B1516" s="53" t="s">
        <v>3305</v>
      </c>
      <c r="C1516" s="627">
        <v>84085</v>
      </c>
      <c r="D1516" s="627" t="s">
        <v>1905</v>
      </c>
      <c r="E1516" s="627">
        <v>90</v>
      </c>
      <c r="F1516" s="627">
        <v>4010</v>
      </c>
      <c r="G1516" s="627" t="s">
        <v>2949</v>
      </c>
      <c r="H1516" s="627" t="s">
        <v>492</v>
      </c>
      <c r="J1516" s="627">
        <v>1</v>
      </c>
      <c r="K1516" s="627">
        <v>8.8000000000000007</v>
      </c>
      <c r="L1516" s="637">
        <v>8.8000000000000007</v>
      </c>
      <c r="M1516" s="53" t="s">
        <v>1317</v>
      </c>
      <c r="N1516" s="629" t="s">
        <v>3224</v>
      </c>
    </row>
    <row r="1517" spans="1:14" ht="15" hidden="1">
      <c r="A1517" s="1277">
        <v>46145</v>
      </c>
      <c r="B1517" s="53" t="s">
        <v>3305</v>
      </c>
      <c r="C1517" s="625">
        <v>52399</v>
      </c>
      <c r="D1517" s="625">
        <v>11</v>
      </c>
      <c r="E1517" s="625" t="s">
        <v>1526</v>
      </c>
      <c r="F1517" s="625">
        <v>4010</v>
      </c>
      <c r="G1517" s="625" t="s">
        <v>2950</v>
      </c>
      <c r="H1517" s="625" t="s">
        <v>492</v>
      </c>
      <c r="J1517" s="625">
        <v>1</v>
      </c>
      <c r="K1517" s="625">
        <v>8.4600000000000009</v>
      </c>
      <c r="L1517" s="634">
        <v>8.4600000000000009</v>
      </c>
      <c r="M1517" s="53" t="s">
        <v>1317</v>
      </c>
      <c r="N1517" s="629" t="s">
        <v>3224</v>
      </c>
    </row>
    <row r="1518" spans="1:14" ht="15" hidden="1">
      <c r="A1518" s="1277">
        <v>46145</v>
      </c>
      <c r="B1518" s="53" t="s">
        <v>3305</v>
      </c>
      <c r="C1518" s="627">
        <v>65593</v>
      </c>
      <c r="D1518" s="627">
        <v>11</v>
      </c>
      <c r="E1518" s="627">
        <v>70</v>
      </c>
      <c r="F1518" s="627">
        <v>4010</v>
      </c>
      <c r="G1518" s="627" t="s">
        <v>2952</v>
      </c>
      <c r="H1518" s="627" t="s">
        <v>492</v>
      </c>
      <c r="J1518" s="627">
        <v>1</v>
      </c>
      <c r="K1518" s="627">
        <v>3.82</v>
      </c>
      <c r="L1518" s="637">
        <v>3.82</v>
      </c>
      <c r="M1518" s="53" t="s">
        <v>1317</v>
      </c>
      <c r="N1518" s="629" t="s">
        <v>3224</v>
      </c>
    </row>
    <row r="1519" spans="1:14" ht="15" hidden="1">
      <c r="A1519" s="1277">
        <v>46145</v>
      </c>
      <c r="B1519" s="53" t="s">
        <v>3305</v>
      </c>
      <c r="C1519" s="625">
        <v>83291</v>
      </c>
      <c r="D1519" s="625" t="s">
        <v>3313</v>
      </c>
      <c r="E1519" s="625">
        <v>100</v>
      </c>
      <c r="F1519" s="625">
        <v>4010</v>
      </c>
      <c r="G1519" s="625" t="s">
        <v>3314</v>
      </c>
      <c r="H1519" s="625" t="s">
        <v>492</v>
      </c>
      <c r="J1519" s="625">
        <v>1</v>
      </c>
      <c r="K1519" s="625">
        <v>5.41</v>
      </c>
      <c r="L1519" s="634">
        <v>5.41</v>
      </c>
      <c r="M1519" s="53" t="s">
        <v>1317</v>
      </c>
      <c r="N1519" s="629" t="s">
        <v>3224</v>
      </c>
    </row>
    <row r="1520" spans="1:14" ht="15" hidden="1">
      <c r="A1520" s="1277">
        <v>46145</v>
      </c>
      <c r="B1520" s="53" t="s">
        <v>3305</v>
      </c>
      <c r="C1520" s="627">
        <v>67978</v>
      </c>
      <c r="D1520" s="627" t="s">
        <v>3315</v>
      </c>
      <c r="E1520" s="627">
        <v>120</v>
      </c>
      <c r="F1520" s="627">
        <v>4010</v>
      </c>
      <c r="G1520" s="627" t="s">
        <v>2954</v>
      </c>
      <c r="H1520" s="627" t="s">
        <v>492</v>
      </c>
      <c r="J1520" s="627">
        <v>1</v>
      </c>
      <c r="K1520" s="627">
        <v>4.97</v>
      </c>
      <c r="L1520" s="637">
        <v>4.97</v>
      </c>
      <c r="M1520" s="53" t="s">
        <v>1317</v>
      </c>
      <c r="N1520" s="629" t="s">
        <v>3224</v>
      </c>
    </row>
    <row r="1521" spans="1:14" ht="15" hidden="1">
      <c r="A1521" s="1277">
        <v>46145</v>
      </c>
      <c r="B1521" s="53" t="s">
        <v>3305</v>
      </c>
      <c r="C1521" s="625">
        <v>83536</v>
      </c>
      <c r="D1521" s="625" t="s">
        <v>3316</v>
      </c>
      <c r="E1521" s="625" t="s">
        <v>1705</v>
      </c>
      <c r="F1521" s="625">
        <v>4010</v>
      </c>
      <c r="G1521" s="625" t="s">
        <v>2955</v>
      </c>
      <c r="H1521" s="625" t="s">
        <v>492</v>
      </c>
      <c r="J1521" s="625">
        <v>1</v>
      </c>
      <c r="K1521" s="625">
        <v>8.1199999999999992</v>
      </c>
      <c r="L1521" s="634">
        <v>8.1199999999999992</v>
      </c>
      <c r="M1521" s="53" t="s">
        <v>1317</v>
      </c>
      <c r="N1521" s="629" t="s">
        <v>3224</v>
      </c>
    </row>
    <row r="1522" spans="1:14" ht="15" hidden="1">
      <c r="A1522" s="1277">
        <v>46145</v>
      </c>
      <c r="B1522" s="53" t="s">
        <v>3305</v>
      </c>
      <c r="C1522" s="627">
        <v>82823</v>
      </c>
      <c r="D1522" s="627" t="s">
        <v>3317</v>
      </c>
      <c r="E1522" s="627">
        <v>90</v>
      </c>
      <c r="F1522" s="627">
        <v>4010</v>
      </c>
      <c r="G1522" s="627" t="s">
        <v>3318</v>
      </c>
      <c r="H1522" s="627" t="s">
        <v>492</v>
      </c>
      <c r="J1522" s="627">
        <v>1</v>
      </c>
      <c r="K1522" s="627">
        <v>8.66</v>
      </c>
      <c r="L1522" s="637">
        <v>8.66</v>
      </c>
      <c r="M1522" s="53" t="s">
        <v>1317</v>
      </c>
      <c r="N1522" s="629" t="s">
        <v>3224</v>
      </c>
    </row>
    <row r="1523" spans="1:14" ht="15" hidden="1">
      <c r="A1523" s="1277">
        <v>46145</v>
      </c>
      <c r="B1523" s="53" t="s">
        <v>3305</v>
      </c>
      <c r="C1523" s="625">
        <v>84090</v>
      </c>
      <c r="D1523" s="625" t="s">
        <v>2759</v>
      </c>
      <c r="E1523" s="625">
        <v>130</v>
      </c>
      <c r="F1523" s="625">
        <v>4010</v>
      </c>
      <c r="G1523" s="625" t="s">
        <v>3319</v>
      </c>
      <c r="H1523" s="625" t="s">
        <v>492</v>
      </c>
      <c r="J1523" s="625">
        <v>4</v>
      </c>
      <c r="K1523" s="625">
        <v>9.1300000000000008</v>
      </c>
      <c r="L1523" s="634">
        <v>36.520000000000003</v>
      </c>
      <c r="M1523" s="53" t="s">
        <v>1317</v>
      </c>
      <c r="N1523" s="629" t="s">
        <v>3224</v>
      </c>
    </row>
    <row r="1524" spans="1:14" ht="15" hidden="1">
      <c r="A1524" s="1277">
        <v>46145</v>
      </c>
      <c r="B1524" s="53" t="s">
        <v>3305</v>
      </c>
      <c r="C1524" s="627">
        <v>83295</v>
      </c>
      <c r="D1524" s="627" t="s">
        <v>2163</v>
      </c>
      <c r="E1524" s="627">
        <v>110</v>
      </c>
      <c r="F1524" s="627">
        <v>4010</v>
      </c>
      <c r="G1524" s="627" t="s">
        <v>3320</v>
      </c>
      <c r="H1524" s="627" t="s">
        <v>492</v>
      </c>
      <c r="J1524" s="627">
        <v>1</v>
      </c>
      <c r="K1524" s="627">
        <v>9.35</v>
      </c>
      <c r="L1524" s="637">
        <v>9.35</v>
      </c>
      <c r="M1524" s="53" t="s">
        <v>1317</v>
      </c>
      <c r="N1524" s="629" t="s">
        <v>3224</v>
      </c>
    </row>
    <row r="1525" spans="1:14" ht="15" hidden="1">
      <c r="A1525" s="1277">
        <v>46145</v>
      </c>
      <c r="B1525" s="53" t="s">
        <v>3305</v>
      </c>
      <c r="C1525" s="625">
        <v>84120</v>
      </c>
      <c r="D1525" s="625" t="s">
        <v>2577</v>
      </c>
      <c r="E1525" s="625">
        <v>130</v>
      </c>
      <c r="F1525" s="625">
        <v>4010</v>
      </c>
      <c r="G1525" s="625" t="s">
        <v>3098</v>
      </c>
      <c r="H1525" s="625" t="s">
        <v>492</v>
      </c>
      <c r="J1525" s="625">
        <v>1</v>
      </c>
      <c r="K1525" s="625">
        <v>14.16</v>
      </c>
      <c r="L1525" s="634">
        <v>14.16</v>
      </c>
      <c r="M1525" s="53" t="s">
        <v>1317</v>
      </c>
      <c r="N1525" s="629" t="s">
        <v>3224</v>
      </c>
    </row>
    <row r="1526" spans="1:14" ht="15" hidden="1">
      <c r="A1526" s="1277">
        <v>46145</v>
      </c>
      <c r="B1526" s="53" t="s">
        <v>3305</v>
      </c>
      <c r="C1526" s="627">
        <v>83643</v>
      </c>
      <c r="D1526" s="627" t="s">
        <v>1623</v>
      </c>
      <c r="E1526" s="627" t="s">
        <v>1368</v>
      </c>
      <c r="F1526" s="627">
        <v>4010</v>
      </c>
      <c r="G1526" s="627" t="s">
        <v>2924</v>
      </c>
      <c r="H1526" s="627" t="s">
        <v>492</v>
      </c>
      <c r="J1526" s="627">
        <v>1</v>
      </c>
      <c r="K1526" s="627">
        <v>27.49</v>
      </c>
      <c r="L1526" s="637">
        <v>27.49</v>
      </c>
      <c r="M1526" s="53" t="s">
        <v>1317</v>
      </c>
      <c r="N1526" s="629" t="s">
        <v>3224</v>
      </c>
    </row>
    <row r="1527" spans="1:14" ht="15" hidden="1">
      <c r="A1527" s="1277">
        <v>46145</v>
      </c>
      <c r="B1527" s="53" t="s">
        <v>3305</v>
      </c>
      <c r="C1527" s="625">
        <v>84617</v>
      </c>
      <c r="D1527" s="625" t="s">
        <v>3250</v>
      </c>
      <c r="E1527" s="625">
        <v>140</v>
      </c>
      <c r="F1527" s="625">
        <v>4010</v>
      </c>
      <c r="G1527" s="625" t="s">
        <v>2926</v>
      </c>
      <c r="H1527" s="625" t="s">
        <v>492</v>
      </c>
      <c r="J1527" s="625">
        <v>1</v>
      </c>
      <c r="K1527" s="625">
        <v>25.58</v>
      </c>
      <c r="L1527" s="634">
        <v>25.58</v>
      </c>
      <c r="M1527" s="53" t="s">
        <v>1317</v>
      </c>
      <c r="N1527" s="629" t="s">
        <v>3224</v>
      </c>
    </row>
    <row r="1528" spans="1:14" ht="15" hidden="1">
      <c r="A1528" s="1277">
        <v>46145</v>
      </c>
      <c r="B1528" s="53" t="s">
        <v>3305</v>
      </c>
      <c r="C1528" s="627">
        <v>83979</v>
      </c>
      <c r="D1528" s="627" t="s">
        <v>2558</v>
      </c>
      <c r="E1528" s="627">
        <v>130</v>
      </c>
      <c r="F1528" s="627">
        <v>4010</v>
      </c>
      <c r="G1528" s="627" t="s">
        <v>2936</v>
      </c>
      <c r="H1528" s="627" t="s">
        <v>492</v>
      </c>
      <c r="J1528" s="627">
        <v>1</v>
      </c>
      <c r="K1528" s="627">
        <v>5.74</v>
      </c>
      <c r="L1528" s="637">
        <v>5.74</v>
      </c>
      <c r="M1528" s="53" t="s">
        <v>1317</v>
      </c>
      <c r="N1528" s="629" t="s">
        <v>3224</v>
      </c>
    </row>
    <row r="1529" spans="1:14" ht="15" hidden="1">
      <c r="A1529" s="1277">
        <v>46145</v>
      </c>
      <c r="B1529" s="53" t="s">
        <v>3305</v>
      </c>
      <c r="C1529" s="625">
        <v>82203</v>
      </c>
      <c r="D1529" s="625" t="s">
        <v>1524</v>
      </c>
      <c r="E1529" s="625">
        <v>130</v>
      </c>
      <c r="F1529" s="625">
        <v>4010</v>
      </c>
      <c r="G1529" s="625" t="s">
        <v>2938</v>
      </c>
      <c r="H1529" s="625" t="s">
        <v>492</v>
      </c>
      <c r="J1529" s="625">
        <v>1</v>
      </c>
      <c r="K1529" s="625">
        <v>25.68</v>
      </c>
      <c r="L1529" s="634">
        <v>25.68</v>
      </c>
      <c r="M1529" s="53" t="s">
        <v>1317</v>
      </c>
      <c r="N1529" s="629" t="s">
        <v>3224</v>
      </c>
    </row>
    <row r="1530" spans="1:14" ht="15" hidden="1">
      <c r="A1530" s="1277">
        <v>46146</v>
      </c>
      <c r="B1530" s="53" t="s">
        <v>3321</v>
      </c>
      <c r="C1530" s="625">
        <v>83558</v>
      </c>
      <c r="D1530" s="625" t="s">
        <v>1645</v>
      </c>
      <c r="E1530" s="625">
        <v>75</v>
      </c>
      <c r="F1530" s="625">
        <v>4010</v>
      </c>
      <c r="G1530" s="625" t="s">
        <v>3322</v>
      </c>
      <c r="H1530" s="625" t="s">
        <v>492</v>
      </c>
      <c r="J1530" s="625">
        <v>1</v>
      </c>
      <c r="K1530" s="625">
        <v>9.08</v>
      </c>
      <c r="L1530" s="634">
        <v>9.08</v>
      </c>
      <c r="M1530" s="53" t="s">
        <v>1317</v>
      </c>
      <c r="N1530" s="629" t="s">
        <v>3224</v>
      </c>
    </row>
    <row r="1531" spans="1:14" ht="15" hidden="1">
      <c r="A1531" s="1277">
        <v>46146</v>
      </c>
      <c r="B1531" s="53" t="s">
        <v>3321</v>
      </c>
      <c r="C1531" s="627">
        <v>80504</v>
      </c>
      <c r="D1531" s="627" t="s">
        <v>2429</v>
      </c>
      <c r="E1531" s="627" t="s">
        <v>3323</v>
      </c>
      <c r="F1531" s="627">
        <v>4010</v>
      </c>
      <c r="G1531" s="627" t="s">
        <v>3135</v>
      </c>
      <c r="H1531" s="627" t="s">
        <v>492</v>
      </c>
      <c r="J1531" s="627">
        <v>1</v>
      </c>
      <c r="K1531" s="627">
        <v>14.44</v>
      </c>
      <c r="L1531" s="637">
        <v>14.44</v>
      </c>
      <c r="M1531" s="53" t="s">
        <v>1317</v>
      </c>
      <c r="N1531" s="629" t="s">
        <v>3224</v>
      </c>
    </row>
    <row r="1532" spans="1:14" ht="15" hidden="1">
      <c r="A1532" s="1277">
        <v>46146</v>
      </c>
      <c r="B1532" s="53" t="s">
        <v>3321</v>
      </c>
      <c r="C1532" s="625">
        <v>82721</v>
      </c>
      <c r="D1532" s="625" t="s">
        <v>3191</v>
      </c>
      <c r="E1532" s="625">
        <v>100</v>
      </c>
      <c r="F1532" s="625">
        <v>4010</v>
      </c>
      <c r="G1532" s="625" t="s">
        <v>3136</v>
      </c>
      <c r="H1532" s="625" t="s">
        <v>492</v>
      </c>
      <c r="J1532" s="625">
        <v>1</v>
      </c>
      <c r="K1532" s="625">
        <v>8.1199999999999992</v>
      </c>
      <c r="L1532" s="634">
        <v>8.1199999999999992</v>
      </c>
      <c r="M1532" s="53" t="s">
        <v>1317</v>
      </c>
      <c r="N1532" s="629" t="s">
        <v>3224</v>
      </c>
    </row>
    <row r="1533" spans="1:14" ht="15" hidden="1">
      <c r="A1533" s="1277">
        <v>46146</v>
      </c>
      <c r="B1533" s="53" t="s">
        <v>3321</v>
      </c>
      <c r="C1533" s="627">
        <v>60363</v>
      </c>
      <c r="D1533" s="627" t="s">
        <v>3198</v>
      </c>
      <c r="E1533" s="627">
        <v>85</v>
      </c>
      <c r="F1533" s="627">
        <v>4010</v>
      </c>
      <c r="G1533" s="627" t="s">
        <v>3137</v>
      </c>
      <c r="H1533" s="627" t="s">
        <v>492</v>
      </c>
      <c r="J1533" s="627">
        <v>1</v>
      </c>
      <c r="K1533" s="627">
        <v>9.67</v>
      </c>
      <c r="L1533" s="637">
        <v>9.67</v>
      </c>
      <c r="M1533" s="53" t="s">
        <v>1317</v>
      </c>
      <c r="N1533" s="629" t="s">
        <v>3224</v>
      </c>
    </row>
    <row r="1534" spans="1:14" ht="15" hidden="1">
      <c r="A1534" s="1277">
        <v>46146</v>
      </c>
      <c r="B1534" s="53" t="s">
        <v>3321</v>
      </c>
      <c r="C1534" s="625">
        <v>82008</v>
      </c>
      <c r="D1534" s="625" t="s">
        <v>3324</v>
      </c>
      <c r="E1534" s="625">
        <v>90</v>
      </c>
      <c r="F1534" s="625">
        <v>4010</v>
      </c>
      <c r="G1534" s="625" t="s">
        <v>3325</v>
      </c>
      <c r="H1534" s="625" t="s">
        <v>492</v>
      </c>
      <c r="J1534" s="625">
        <v>1</v>
      </c>
      <c r="K1534" s="625">
        <v>8.58</v>
      </c>
      <c r="L1534" s="634">
        <v>8.58</v>
      </c>
      <c r="M1534" s="53" t="s">
        <v>1317</v>
      </c>
      <c r="N1534" s="629" t="s">
        <v>3224</v>
      </c>
    </row>
    <row r="1535" spans="1:14" ht="15" hidden="1">
      <c r="A1535" s="1277">
        <v>46146</v>
      </c>
      <c r="B1535" s="53" t="s">
        <v>3321</v>
      </c>
      <c r="C1535" s="627">
        <v>83154</v>
      </c>
      <c r="D1535" s="627" t="s">
        <v>1639</v>
      </c>
      <c r="E1535" s="627">
        <v>90</v>
      </c>
      <c r="F1535" s="627">
        <v>4010</v>
      </c>
      <c r="G1535" s="627" t="s">
        <v>3326</v>
      </c>
      <c r="H1535" s="627" t="s">
        <v>492</v>
      </c>
      <c r="J1535" s="627">
        <v>1</v>
      </c>
      <c r="K1535" s="627">
        <v>12.63</v>
      </c>
      <c r="L1535" s="637">
        <v>12.63</v>
      </c>
      <c r="M1535" s="53" t="s">
        <v>1317</v>
      </c>
      <c r="N1535" s="629" t="s">
        <v>3224</v>
      </c>
    </row>
    <row r="1536" spans="1:14" ht="15" hidden="1">
      <c r="A1536" s="1277">
        <v>46146</v>
      </c>
      <c r="B1536" s="53" t="s">
        <v>3321</v>
      </c>
      <c r="C1536" s="625">
        <v>84252</v>
      </c>
      <c r="D1536" s="625" t="s">
        <v>1610</v>
      </c>
      <c r="E1536" s="625">
        <v>70</v>
      </c>
      <c r="F1536" s="625">
        <v>4010</v>
      </c>
      <c r="G1536" s="625" t="s">
        <v>3140</v>
      </c>
      <c r="H1536" s="625" t="s">
        <v>492</v>
      </c>
      <c r="J1536" s="625">
        <v>1</v>
      </c>
      <c r="K1536" s="625">
        <v>5.96</v>
      </c>
      <c r="L1536" s="634">
        <v>5.96</v>
      </c>
      <c r="M1536" s="53" t="s">
        <v>1317</v>
      </c>
      <c r="N1536" s="629" t="s">
        <v>3224</v>
      </c>
    </row>
    <row r="1537" spans="1:14" ht="15" hidden="1">
      <c r="A1537" s="1277">
        <v>46146</v>
      </c>
      <c r="B1537" s="53" t="s">
        <v>3321</v>
      </c>
      <c r="C1537" s="627">
        <v>83503</v>
      </c>
      <c r="D1537" s="627" t="s">
        <v>2163</v>
      </c>
      <c r="E1537" s="627">
        <v>100</v>
      </c>
      <c r="F1537" s="627">
        <v>4010</v>
      </c>
      <c r="G1537" s="627" t="s">
        <v>3142</v>
      </c>
      <c r="H1537" s="627" t="s">
        <v>492</v>
      </c>
      <c r="J1537" s="627">
        <v>2</v>
      </c>
      <c r="K1537" s="627">
        <v>13.86</v>
      </c>
      <c r="L1537" s="637">
        <v>27.72</v>
      </c>
      <c r="M1537" s="53" t="s">
        <v>1317</v>
      </c>
      <c r="N1537" s="629" t="s">
        <v>3224</v>
      </c>
    </row>
    <row r="1538" spans="1:14" ht="15" hidden="1">
      <c r="A1538" s="1277">
        <v>46146</v>
      </c>
      <c r="B1538" s="53" t="s">
        <v>3321</v>
      </c>
      <c r="C1538" s="625">
        <v>83154</v>
      </c>
      <c r="D1538" s="625" t="s">
        <v>3138</v>
      </c>
      <c r="E1538" s="625">
        <v>90</v>
      </c>
      <c r="F1538" s="625">
        <v>4010</v>
      </c>
      <c r="G1538" s="625" t="s">
        <v>3144</v>
      </c>
      <c r="H1538" s="625" t="s">
        <v>492</v>
      </c>
      <c r="J1538" s="625">
        <v>1</v>
      </c>
      <c r="K1538" s="625">
        <v>12.63</v>
      </c>
      <c r="L1538" s="634">
        <v>12.63</v>
      </c>
      <c r="M1538" s="53" t="s">
        <v>1317</v>
      </c>
      <c r="N1538" s="629" t="s">
        <v>3224</v>
      </c>
    </row>
    <row r="1539" spans="1:14" ht="15" hidden="1">
      <c r="A1539" s="1277">
        <v>46146</v>
      </c>
      <c r="B1539" s="53" t="s">
        <v>3321</v>
      </c>
      <c r="C1539" s="627">
        <v>83154</v>
      </c>
      <c r="D1539" s="627" t="s">
        <v>3327</v>
      </c>
      <c r="E1539" s="627">
        <v>120</v>
      </c>
      <c r="F1539" s="627">
        <v>4010</v>
      </c>
      <c r="G1539" s="627" t="s">
        <v>3145</v>
      </c>
      <c r="H1539" s="627" t="s">
        <v>492</v>
      </c>
      <c r="J1539" s="627">
        <v>1</v>
      </c>
      <c r="K1539" s="627">
        <v>12.63</v>
      </c>
      <c r="L1539" s="637">
        <v>12.63</v>
      </c>
      <c r="M1539" s="53" t="s">
        <v>1317</v>
      </c>
      <c r="N1539" s="629" t="s">
        <v>3224</v>
      </c>
    </row>
    <row r="1540" spans="1:14" ht="15" hidden="1">
      <c r="A1540" s="1277">
        <v>46146</v>
      </c>
      <c r="B1540" s="53" t="s">
        <v>3321</v>
      </c>
      <c r="C1540" s="625">
        <v>84171</v>
      </c>
      <c r="D1540" s="625" t="s">
        <v>3328</v>
      </c>
      <c r="E1540" s="625">
        <v>60</v>
      </c>
      <c r="F1540" s="625">
        <v>4010</v>
      </c>
      <c r="G1540" s="625" t="s">
        <v>3329</v>
      </c>
      <c r="H1540" s="625" t="s">
        <v>492</v>
      </c>
      <c r="J1540" s="625">
        <v>1</v>
      </c>
      <c r="K1540" s="625">
        <v>10.02</v>
      </c>
      <c r="L1540" s="634">
        <v>10.02</v>
      </c>
      <c r="M1540" s="53" t="s">
        <v>1317</v>
      </c>
      <c r="N1540" s="629" t="s">
        <v>3224</v>
      </c>
    </row>
    <row r="1541" spans="1:14" ht="15" hidden="1">
      <c r="A1541" s="1277">
        <v>46146</v>
      </c>
      <c r="B1541" s="53" t="s">
        <v>3321</v>
      </c>
      <c r="C1541" s="627">
        <v>84091</v>
      </c>
      <c r="D1541" s="627" t="s">
        <v>3330</v>
      </c>
      <c r="E1541" s="627">
        <v>150</v>
      </c>
      <c r="F1541" s="627">
        <v>4010</v>
      </c>
      <c r="G1541" s="627" t="s">
        <v>3331</v>
      </c>
      <c r="H1541" s="627" t="s">
        <v>492</v>
      </c>
      <c r="J1541" s="627">
        <v>1</v>
      </c>
      <c r="K1541" s="627">
        <v>10.27</v>
      </c>
      <c r="L1541" s="637">
        <v>10.27</v>
      </c>
      <c r="M1541" s="53" t="s">
        <v>1317</v>
      </c>
      <c r="N1541" s="629" t="s">
        <v>3224</v>
      </c>
    </row>
    <row r="1542" spans="1:14" ht="15" hidden="1">
      <c r="A1542" s="1277">
        <v>46146</v>
      </c>
      <c r="B1542" s="53" t="s">
        <v>3321</v>
      </c>
      <c r="C1542" s="625">
        <v>81569</v>
      </c>
      <c r="D1542" s="625" t="s">
        <v>1367</v>
      </c>
      <c r="E1542" s="625">
        <v>100</v>
      </c>
      <c r="F1542" s="625">
        <v>4010</v>
      </c>
      <c r="G1542" s="625" t="s">
        <v>3332</v>
      </c>
      <c r="H1542" s="625" t="s">
        <v>492</v>
      </c>
      <c r="J1542" s="625">
        <v>1</v>
      </c>
      <c r="K1542" s="625">
        <v>8.3699999999999992</v>
      </c>
      <c r="L1542" s="634">
        <v>8.3699999999999992</v>
      </c>
      <c r="M1542" s="53" t="s">
        <v>1317</v>
      </c>
      <c r="N1542" s="629" t="s">
        <v>3224</v>
      </c>
    </row>
    <row r="1543" spans="1:14" ht="15" hidden="1">
      <c r="A1543" s="1277">
        <v>46146</v>
      </c>
      <c r="B1543" s="53" t="s">
        <v>3321</v>
      </c>
      <c r="C1543" s="627">
        <v>83204</v>
      </c>
      <c r="D1543" s="627" t="s">
        <v>2541</v>
      </c>
      <c r="E1543" s="627">
        <v>130</v>
      </c>
      <c r="F1543" s="627">
        <v>4010</v>
      </c>
      <c r="G1543" s="627" t="s">
        <v>3150</v>
      </c>
      <c r="H1543" s="627" t="s">
        <v>492</v>
      </c>
      <c r="J1543" s="627">
        <v>1</v>
      </c>
      <c r="K1543" s="627">
        <v>9.07</v>
      </c>
      <c r="L1543" s="637">
        <v>9.07</v>
      </c>
      <c r="M1543" s="53" t="s">
        <v>1317</v>
      </c>
      <c r="N1543" s="629" t="s">
        <v>3224</v>
      </c>
    </row>
    <row r="1544" spans="1:14" ht="15" hidden="1">
      <c r="A1544" s="1277">
        <v>46146</v>
      </c>
      <c r="B1544" s="53" t="s">
        <v>3321</v>
      </c>
      <c r="C1544" s="625">
        <v>84365</v>
      </c>
      <c r="D1544" s="625" t="s">
        <v>1631</v>
      </c>
      <c r="E1544" s="625">
        <v>70</v>
      </c>
      <c r="F1544" s="625">
        <v>4010</v>
      </c>
      <c r="G1544" s="625" t="s">
        <v>3152</v>
      </c>
      <c r="H1544" s="625" t="s">
        <v>492</v>
      </c>
      <c r="J1544" s="625">
        <v>1</v>
      </c>
      <c r="K1544" s="625">
        <v>11.32</v>
      </c>
      <c r="L1544" s="634">
        <v>11.32</v>
      </c>
      <c r="M1544" s="53" t="s">
        <v>1317</v>
      </c>
      <c r="N1544" s="629" t="s">
        <v>3224</v>
      </c>
    </row>
    <row r="1545" spans="1:14" ht="15" hidden="1">
      <c r="A1545" s="1277">
        <v>46146</v>
      </c>
      <c r="B1545" s="53" t="s">
        <v>3321</v>
      </c>
      <c r="C1545" s="627">
        <v>84392</v>
      </c>
      <c r="D1545" s="627" t="s">
        <v>3333</v>
      </c>
      <c r="E1545" s="627">
        <v>100</v>
      </c>
      <c r="F1545" s="627">
        <v>4010</v>
      </c>
      <c r="G1545" s="627" t="s">
        <v>3334</v>
      </c>
      <c r="H1545" s="627" t="s">
        <v>492</v>
      </c>
      <c r="J1545" s="627">
        <v>1</v>
      </c>
      <c r="K1545" s="627">
        <v>12.57</v>
      </c>
      <c r="L1545" s="637">
        <v>12.57</v>
      </c>
      <c r="M1545" s="53" t="s">
        <v>1317</v>
      </c>
      <c r="N1545" s="629" t="s">
        <v>3224</v>
      </c>
    </row>
    <row r="1546" spans="1:14" ht="15" hidden="1">
      <c r="A1546" s="1277">
        <v>46146</v>
      </c>
      <c r="B1546" s="53" t="s">
        <v>3321</v>
      </c>
      <c r="C1546" s="625">
        <v>84087</v>
      </c>
      <c r="D1546" s="625" t="s">
        <v>1796</v>
      </c>
      <c r="E1546" s="625">
        <v>50</v>
      </c>
      <c r="F1546" s="625">
        <v>4010</v>
      </c>
      <c r="G1546" s="625" t="s">
        <v>3335</v>
      </c>
      <c r="H1546" s="625" t="s">
        <v>492</v>
      </c>
      <c r="J1546" s="625">
        <v>1</v>
      </c>
      <c r="K1546" s="625">
        <v>7.37</v>
      </c>
      <c r="L1546" s="634">
        <v>7.37</v>
      </c>
      <c r="M1546" s="53" t="s">
        <v>1317</v>
      </c>
      <c r="N1546" s="629" t="s">
        <v>3224</v>
      </c>
    </row>
    <row r="1547" spans="1:14" ht="15" hidden="1">
      <c r="A1547" s="1277">
        <v>46146</v>
      </c>
      <c r="B1547" s="53" t="s">
        <v>3321</v>
      </c>
      <c r="C1547" s="627">
        <v>33218</v>
      </c>
      <c r="D1547" s="627" t="s">
        <v>1927</v>
      </c>
      <c r="E1547" s="627">
        <v>100</v>
      </c>
      <c r="F1547" s="627">
        <v>4010</v>
      </c>
      <c r="G1547" s="627" t="s">
        <v>3336</v>
      </c>
      <c r="H1547" s="627" t="s">
        <v>492</v>
      </c>
      <c r="J1547" s="627">
        <v>1</v>
      </c>
      <c r="K1547" s="627">
        <v>6.23</v>
      </c>
      <c r="L1547" s="637">
        <v>6.23</v>
      </c>
      <c r="M1547" s="53" t="s">
        <v>1317</v>
      </c>
      <c r="N1547" s="629" t="s">
        <v>3224</v>
      </c>
    </row>
    <row r="1548" spans="1:14" ht="15" hidden="1">
      <c r="A1548" s="1277">
        <v>46146</v>
      </c>
      <c r="B1548" s="53" t="s">
        <v>3321</v>
      </c>
      <c r="C1548" s="625">
        <v>83980</v>
      </c>
      <c r="D1548" s="625" t="s">
        <v>1574</v>
      </c>
      <c r="E1548" s="625" t="s">
        <v>1332</v>
      </c>
      <c r="F1548" s="625">
        <v>4010</v>
      </c>
      <c r="G1548" s="625" t="s">
        <v>3223</v>
      </c>
      <c r="H1548" s="625" t="s">
        <v>492</v>
      </c>
      <c r="J1548" s="625">
        <v>1</v>
      </c>
      <c r="K1548" s="625">
        <v>16.05</v>
      </c>
      <c r="L1548" s="634">
        <v>16.05</v>
      </c>
      <c r="M1548" s="53" t="s">
        <v>1317</v>
      </c>
      <c r="N1548" s="629" t="s">
        <v>3224</v>
      </c>
    </row>
    <row r="1549" spans="1:14" ht="15" hidden="1">
      <c r="A1549" s="1277">
        <v>46146</v>
      </c>
      <c r="B1549" s="53" t="s">
        <v>3321</v>
      </c>
      <c r="C1549" s="627">
        <v>52399</v>
      </c>
      <c r="D1549" s="627">
        <v>15</v>
      </c>
      <c r="E1549" s="627" t="s">
        <v>246</v>
      </c>
      <c r="F1549" s="627">
        <v>4010</v>
      </c>
      <c r="G1549" s="627" t="s">
        <v>3337</v>
      </c>
      <c r="H1549" s="627" t="s">
        <v>492</v>
      </c>
      <c r="J1549" s="627">
        <v>1</v>
      </c>
      <c r="K1549" s="627">
        <v>8.31</v>
      </c>
      <c r="L1549" s="637">
        <v>8.31</v>
      </c>
      <c r="M1549" s="53" t="s">
        <v>1317</v>
      </c>
      <c r="N1549" s="629" t="s">
        <v>3224</v>
      </c>
    </row>
    <row r="1550" spans="1:14" ht="15" hidden="1">
      <c r="A1550" s="1277">
        <v>46146</v>
      </c>
      <c r="B1550" s="53" t="s">
        <v>3321</v>
      </c>
      <c r="C1550" s="625">
        <v>52399</v>
      </c>
      <c r="D1550" s="625" t="s">
        <v>1419</v>
      </c>
      <c r="E1550" s="625" t="s">
        <v>1526</v>
      </c>
      <c r="F1550" s="625">
        <v>4010</v>
      </c>
      <c r="G1550" s="625" t="s">
        <v>3338</v>
      </c>
      <c r="H1550" s="625" t="s">
        <v>492</v>
      </c>
      <c r="J1550" s="625">
        <v>1</v>
      </c>
      <c r="K1550" s="625">
        <v>7.45</v>
      </c>
      <c r="L1550" s="634">
        <v>7.45</v>
      </c>
      <c r="M1550" s="53" t="s">
        <v>1317</v>
      </c>
      <c r="N1550" s="629" t="s">
        <v>3224</v>
      </c>
    </row>
    <row r="1551" spans="1:14" ht="15" hidden="1">
      <c r="A1551" s="1277">
        <v>46146</v>
      </c>
      <c r="B1551" s="53" t="s">
        <v>3321</v>
      </c>
      <c r="C1551" s="627">
        <v>47681</v>
      </c>
      <c r="D1551" s="627" t="s">
        <v>1689</v>
      </c>
      <c r="E1551" s="627">
        <v>140</v>
      </c>
      <c r="F1551" s="627">
        <v>4010</v>
      </c>
      <c r="G1551" s="627" t="s">
        <v>3339</v>
      </c>
      <c r="H1551" s="627" t="s">
        <v>492</v>
      </c>
      <c r="J1551" s="627">
        <v>1</v>
      </c>
      <c r="K1551" s="627">
        <v>9.15</v>
      </c>
      <c r="L1551" s="637">
        <v>9.15</v>
      </c>
      <c r="M1551" s="53" t="s">
        <v>1317</v>
      </c>
      <c r="N1551" s="629" t="s">
        <v>3224</v>
      </c>
    </row>
    <row r="1552" spans="1:14" ht="15" hidden="1">
      <c r="A1552" s="1277">
        <v>46146</v>
      </c>
      <c r="B1552" s="53" t="s">
        <v>3321</v>
      </c>
      <c r="C1552" s="625">
        <v>45359</v>
      </c>
      <c r="D1552" s="625" t="s">
        <v>3340</v>
      </c>
      <c r="E1552" s="625">
        <v>140</v>
      </c>
      <c r="F1552" s="625">
        <v>4010</v>
      </c>
      <c r="G1552" s="625" t="s">
        <v>3341</v>
      </c>
      <c r="H1552" s="625" t="s">
        <v>492</v>
      </c>
      <c r="J1552" s="625">
        <v>1</v>
      </c>
      <c r="K1552" s="625">
        <v>8.86</v>
      </c>
      <c r="L1552" s="634">
        <v>8.86</v>
      </c>
      <c r="M1552" s="53" t="s">
        <v>1317</v>
      </c>
      <c r="N1552" s="629" t="s">
        <v>3224</v>
      </c>
    </row>
    <row r="1553" spans="1:14" ht="15" hidden="1">
      <c r="A1553" s="1277">
        <v>46146</v>
      </c>
      <c r="B1553" s="53" t="s">
        <v>3321</v>
      </c>
      <c r="C1553" s="627">
        <v>84155</v>
      </c>
      <c r="D1553" s="627" t="s">
        <v>2104</v>
      </c>
      <c r="E1553" s="627">
        <v>50</v>
      </c>
      <c r="F1553" s="627">
        <v>4010</v>
      </c>
      <c r="G1553" s="627" t="s">
        <v>3342</v>
      </c>
      <c r="H1553" s="627" t="s">
        <v>492</v>
      </c>
      <c r="J1553" s="627">
        <v>1</v>
      </c>
      <c r="K1553" s="627">
        <v>9.44</v>
      </c>
      <c r="L1553" s="637">
        <v>9.44</v>
      </c>
      <c r="M1553" s="53" t="s">
        <v>1317</v>
      </c>
      <c r="N1553" s="629" t="s">
        <v>3224</v>
      </c>
    </row>
    <row r="1554" spans="1:14" ht="15" hidden="1">
      <c r="A1554" s="1277">
        <v>46146</v>
      </c>
      <c r="B1554" s="53" t="s">
        <v>3321</v>
      </c>
      <c r="C1554" s="625">
        <v>84577</v>
      </c>
      <c r="D1554" s="625" t="s">
        <v>2717</v>
      </c>
      <c r="E1554" s="625">
        <v>85</v>
      </c>
      <c r="F1554" s="625">
        <v>4010</v>
      </c>
      <c r="G1554" s="625" t="s">
        <v>3343</v>
      </c>
      <c r="H1554" s="625" t="s">
        <v>492</v>
      </c>
      <c r="J1554" s="625">
        <v>1</v>
      </c>
      <c r="K1554" s="625">
        <v>11.15</v>
      </c>
      <c r="L1554" s="634">
        <v>11.15</v>
      </c>
      <c r="M1554" s="53" t="s">
        <v>1317</v>
      </c>
      <c r="N1554" s="629" t="s">
        <v>3224</v>
      </c>
    </row>
    <row r="1555" spans="1:14" ht="15" hidden="1">
      <c r="A1555" s="1277">
        <v>46146</v>
      </c>
      <c r="B1555" s="53" t="s">
        <v>3321</v>
      </c>
      <c r="C1555" s="627">
        <v>84551</v>
      </c>
      <c r="D1555" s="627" t="s">
        <v>2913</v>
      </c>
      <c r="E1555" s="627">
        <v>75</v>
      </c>
      <c r="F1555" s="627">
        <v>4010</v>
      </c>
      <c r="G1555" s="627" t="s">
        <v>3226</v>
      </c>
      <c r="H1555" s="627" t="s">
        <v>492</v>
      </c>
      <c r="J1555" s="627">
        <v>1</v>
      </c>
      <c r="K1555" s="627">
        <v>3.95</v>
      </c>
      <c r="L1555" s="637">
        <v>3.95</v>
      </c>
      <c r="M1555" s="53" t="s">
        <v>1317</v>
      </c>
      <c r="N1555" s="629" t="s">
        <v>3224</v>
      </c>
    </row>
    <row r="1556" spans="1:14" ht="15" hidden="1">
      <c r="A1556" s="1277">
        <v>46146</v>
      </c>
      <c r="B1556" s="53" t="s">
        <v>3321</v>
      </c>
      <c r="C1556" s="625">
        <v>82718</v>
      </c>
      <c r="D1556" s="625" t="s">
        <v>3344</v>
      </c>
      <c r="E1556" s="625">
        <v>150</v>
      </c>
      <c r="F1556" s="625">
        <v>4010</v>
      </c>
      <c r="G1556" s="625" t="s">
        <v>3227</v>
      </c>
      <c r="H1556" s="625" t="s">
        <v>492</v>
      </c>
      <c r="J1556" s="625">
        <v>1</v>
      </c>
      <c r="K1556" s="625">
        <v>13.47</v>
      </c>
      <c r="L1556" s="634">
        <v>13.47</v>
      </c>
      <c r="M1556" s="53" t="s">
        <v>1317</v>
      </c>
      <c r="N1556" s="629" t="s">
        <v>3224</v>
      </c>
    </row>
    <row r="1557" spans="1:14" ht="15" hidden="1">
      <c r="A1557" s="1277">
        <v>46146</v>
      </c>
      <c r="B1557" s="53" t="s">
        <v>3321</v>
      </c>
      <c r="C1557" s="627">
        <v>82558</v>
      </c>
      <c r="D1557" s="627" t="s">
        <v>3345</v>
      </c>
      <c r="E1557" s="627">
        <v>85</v>
      </c>
      <c r="F1557" s="627">
        <v>4010</v>
      </c>
      <c r="G1557" s="627" t="s">
        <v>3346</v>
      </c>
      <c r="H1557" s="627" t="s">
        <v>492</v>
      </c>
      <c r="J1557" s="627">
        <v>1</v>
      </c>
      <c r="K1557" s="627">
        <v>8.1300000000000008</v>
      </c>
      <c r="L1557" s="637">
        <v>8.1300000000000008</v>
      </c>
      <c r="M1557" s="53" t="s">
        <v>1317</v>
      </c>
      <c r="N1557" s="629" t="s">
        <v>3224</v>
      </c>
    </row>
    <row r="1558" spans="1:14" ht="15" hidden="1">
      <c r="A1558" s="1277">
        <v>46146</v>
      </c>
      <c r="B1558" s="53" t="s">
        <v>3321</v>
      </c>
      <c r="C1558" s="625">
        <v>82721</v>
      </c>
      <c r="D1558" s="625" t="s">
        <v>3008</v>
      </c>
      <c r="E1558" s="625">
        <v>90</v>
      </c>
      <c r="F1558" s="625">
        <v>4010</v>
      </c>
      <c r="G1558" s="625" t="s">
        <v>3228</v>
      </c>
      <c r="H1558" s="625" t="s">
        <v>492</v>
      </c>
      <c r="J1558" s="625">
        <v>1</v>
      </c>
      <c r="K1558" s="625">
        <v>8.16</v>
      </c>
      <c r="L1558" s="634">
        <v>8.16</v>
      </c>
      <c r="M1558" s="53" t="s">
        <v>1317</v>
      </c>
      <c r="N1558" s="629" t="s">
        <v>3224</v>
      </c>
    </row>
    <row r="1559" spans="1:14" ht="15" hidden="1">
      <c r="A1559" s="1277">
        <v>46146</v>
      </c>
      <c r="B1559" s="53" t="s">
        <v>3321</v>
      </c>
      <c r="C1559" s="627">
        <v>83204</v>
      </c>
      <c r="D1559" s="627" t="s">
        <v>2541</v>
      </c>
      <c r="E1559" s="627">
        <v>150</v>
      </c>
      <c r="F1559" s="627">
        <v>4010</v>
      </c>
      <c r="G1559" s="627" t="s">
        <v>3229</v>
      </c>
      <c r="H1559" s="627" t="s">
        <v>492</v>
      </c>
      <c r="J1559" s="627">
        <v>1</v>
      </c>
      <c r="K1559" s="627">
        <v>9.07</v>
      </c>
      <c r="L1559" s="637">
        <v>9.07</v>
      </c>
      <c r="M1559" s="53" t="s">
        <v>1317</v>
      </c>
      <c r="N1559" s="629" t="s">
        <v>3224</v>
      </c>
    </row>
    <row r="1560" spans="1:14" ht="15" hidden="1">
      <c r="A1560" s="1277">
        <v>46146</v>
      </c>
      <c r="B1560" s="53" t="s">
        <v>3347</v>
      </c>
      <c r="C1560" s="625">
        <v>84095</v>
      </c>
      <c r="D1560" s="625" t="s">
        <v>3348</v>
      </c>
      <c r="E1560" s="625">
        <v>75</v>
      </c>
      <c r="F1560" s="625">
        <v>4010</v>
      </c>
      <c r="G1560" s="625" t="s">
        <v>3349</v>
      </c>
      <c r="H1560" s="625" t="s">
        <v>492</v>
      </c>
      <c r="J1560" s="625">
        <v>-1</v>
      </c>
      <c r="K1560" s="625">
        <v>7.61</v>
      </c>
      <c r="L1560" s="634">
        <v>-7.61</v>
      </c>
      <c r="M1560" s="53" t="s">
        <v>1378</v>
      </c>
    </row>
    <row r="1561" spans="1:14" ht="15" hidden="1">
      <c r="A1561" s="1277">
        <v>46146</v>
      </c>
      <c r="B1561" s="53" t="s">
        <v>3347</v>
      </c>
      <c r="C1561" s="627">
        <v>84490</v>
      </c>
      <c r="D1561" s="627" t="s">
        <v>3350</v>
      </c>
      <c r="E1561" s="627">
        <v>90</v>
      </c>
      <c r="F1561" s="627">
        <v>4010</v>
      </c>
      <c r="G1561" s="627" t="s">
        <v>3351</v>
      </c>
      <c r="H1561" s="627" t="s">
        <v>492</v>
      </c>
      <c r="J1561" s="627">
        <v>-1</v>
      </c>
      <c r="K1561" s="627">
        <v>5.61</v>
      </c>
      <c r="L1561" s="637">
        <v>-5.61</v>
      </c>
      <c r="M1561" s="53" t="s">
        <v>1378</v>
      </c>
    </row>
    <row r="1562" spans="1:14" ht="15" hidden="1">
      <c r="A1562" s="276">
        <v>46148</v>
      </c>
      <c r="B1562" s="53" t="s">
        <v>3352</v>
      </c>
      <c r="C1562" s="625">
        <v>83560</v>
      </c>
      <c r="D1562" s="625" t="s">
        <v>2330</v>
      </c>
      <c r="E1562" s="625" t="s">
        <v>246</v>
      </c>
      <c r="F1562" s="625">
        <v>4010</v>
      </c>
      <c r="G1562" s="625" t="s">
        <v>3353</v>
      </c>
      <c r="H1562" s="625" t="s">
        <v>492</v>
      </c>
      <c r="J1562" s="625">
        <v>1</v>
      </c>
      <c r="K1562" s="625">
        <v>17.55</v>
      </c>
      <c r="L1562" s="625">
        <v>17.55</v>
      </c>
      <c r="M1562" s="53" t="s">
        <v>1317</v>
      </c>
      <c r="N1562" s="629" t="s">
        <v>3354</v>
      </c>
    </row>
    <row r="1563" spans="1:14" ht="15" hidden="1">
      <c r="A1563" s="276">
        <v>46148</v>
      </c>
      <c r="B1563" s="53" t="s">
        <v>3352</v>
      </c>
      <c r="C1563" s="627">
        <v>84193</v>
      </c>
      <c r="D1563" s="627" t="s">
        <v>1875</v>
      </c>
      <c r="E1563" s="627">
        <v>110</v>
      </c>
      <c r="F1563" s="627">
        <v>4010</v>
      </c>
      <c r="G1563" s="627" t="s">
        <v>3355</v>
      </c>
      <c r="H1563" s="627" t="s">
        <v>492</v>
      </c>
      <c r="J1563" s="627">
        <v>1</v>
      </c>
      <c r="K1563" s="627">
        <v>11.15</v>
      </c>
      <c r="L1563" s="627">
        <v>11.15</v>
      </c>
      <c r="M1563" s="53" t="s">
        <v>1317</v>
      </c>
      <c r="N1563" s="629" t="s">
        <v>3354</v>
      </c>
    </row>
    <row r="1564" spans="1:14" ht="15" hidden="1">
      <c r="A1564" s="276">
        <v>46148</v>
      </c>
      <c r="B1564" s="53" t="s">
        <v>3352</v>
      </c>
      <c r="C1564" s="625">
        <v>84577</v>
      </c>
      <c r="D1564" s="625" t="s">
        <v>3197</v>
      </c>
      <c r="E1564" s="625">
        <v>80</v>
      </c>
      <c r="F1564" s="625">
        <v>4010</v>
      </c>
      <c r="G1564" s="625" t="s">
        <v>3356</v>
      </c>
      <c r="H1564" s="625" t="s">
        <v>492</v>
      </c>
      <c r="J1564" s="625">
        <v>1</v>
      </c>
      <c r="K1564" s="625">
        <v>14.5</v>
      </c>
      <c r="L1564" s="625">
        <v>14.5</v>
      </c>
      <c r="M1564" s="53" t="s">
        <v>1317</v>
      </c>
      <c r="N1564" s="629" t="s">
        <v>3354</v>
      </c>
    </row>
    <row r="1565" spans="1:14" ht="15" hidden="1">
      <c r="A1565" s="276">
        <v>46148</v>
      </c>
      <c r="B1565" s="53" t="s">
        <v>3352</v>
      </c>
      <c r="C1565" s="627">
        <v>67563</v>
      </c>
      <c r="D1565" s="627" t="s">
        <v>2818</v>
      </c>
      <c r="E1565" s="627">
        <v>120</v>
      </c>
      <c r="F1565" s="627">
        <v>4010</v>
      </c>
      <c r="G1565" s="627" t="s">
        <v>3357</v>
      </c>
      <c r="H1565" s="627" t="s">
        <v>492</v>
      </c>
      <c r="J1565" s="627">
        <v>1</v>
      </c>
      <c r="K1565" s="627">
        <v>9.89</v>
      </c>
      <c r="L1565" s="627">
        <v>9.89</v>
      </c>
      <c r="M1565" s="53" t="s">
        <v>1317</v>
      </c>
      <c r="N1565" s="629" t="s">
        <v>3354</v>
      </c>
    </row>
    <row r="1566" spans="1:14" ht="15" hidden="1">
      <c r="A1566" s="276">
        <v>46148</v>
      </c>
      <c r="B1566" s="53" t="s">
        <v>3352</v>
      </c>
      <c r="C1566" s="625">
        <v>83197</v>
      </c>
      <c r="D1566" s="625" t="s">
        <v>3358</v>
      </c>
      <c r="E1566" s="625">
        <v>85</v>
      </c>
      <c r="F1566" s="625">
        <v>4010</v>
      </c>
      <c r="G1566" s="625" t="s">
        <v>3359</v>
      </c>
      <c r="H1566" s="625" t="s">
        <v>492</v>
      </c>
      <c r="J1566" s="625">
        <v>1</v>
      </c>
      <c r="K1566" s="625">
        <v>7.05</v>
      </c>
      <c r="L1566" s="625">
        <v>7.05</v>
      </c>
      <c r="M1566" s="53" t="s">
        <v>1317</v>
      </c>
      <c r="N1566" s="629" t="s">
        <v>3354</v>
      </c>
    </row>
    <row r="1567" spans="1:14" ht="15" hidden="1">
      <c r="A1567" s="276">
        <v>46148</v>
      </c>
      <c r="B1567" s="53" t="s">
        <v>3352</v>
      </c>
      <c r="C1567" s="627">
        <v>83560</v>
      </c>
      <c r="D1567" s="627" t="s">
        <v>2330</v>
      </c>
      <c r="E1567" s="627" t="s">
        <v>1526</v>
      </c>
      <c r="F1567" s="627">
        <v>4010</v>
      </c>
      <c r="G1567" s="627" t="s">
        <v>3360</v>
      </c>
      <c r="H1567" s="627" t="s">
        <v>492</v>
      </c>
      <c r="J1567" s="627">
        <v>1</v>
      </c>
      <c r="K1567" s="627">
        <v>17.55</v>
      </c>
      <c r="L1567" s="627">
        <v>17.55</v>
      </c>
      <c r="M1567" s="53" t="s">
        <v>1317</v>
      </c>
      <c r="N1567" s="629" t="s">
        <v>3354</v>
      </c>
    </row>
    <row r="1568" spans="1:14" ht="15" hidden="1">
      <c r="A1568" s="276">
        <v>46148</v>
      </c>
      <c r="B1568" s="53" t="s">
        <v>3352</v>
      </c>
      <c r="C1568" s="625">
        <v>83637</v>
      </c>
      <c r="D1568" s="625" t="s">
        <v>1665</v>
      </c>
      <c r="E1568" s="625" t="s">
        <v>1526</v>
      </c>
      <c r="F1568" s="625">
        <v>4010</v>
      </c>
      <c r="G1568" s="625" t="s">
        <v>3361</v>
      </c>
      <c r="H1568" s="625" t="s">
        <v>492</v>
      </c>
      <c r="J1568" s="625">
        <v>1</v>
      </c>
      <c r="K1568" s="625">
        <v>20.64</v>
      </c>
      <c r="L1568" s="625">
        <v>20.64</v>
      </c>
      <c r="M1568" s="53" t="s">
        <v>1317</v>
      </c>
      <c r="N1568" s="629" t="s">
        <v>3354</v>
      </c>
    </row>
    <row r="1569" spans="1:14" ht="15" hidden="1">
      <c r="A1569" s="276">
        <v>46148</v>
      </c>
      <c r="B1569" s="53" t="s">
        <v>3352</v>
      </c>
      <c r="C1569" s="627">
        <v>84551</v>
      </c>
      <c r="D1569" s="627" t="s">
        <v>3362</v>
      </c>
      <c r="E1569" s="627">
        <v>90</v>
      </c>
      <c r="F1569" s="627">
        <v>4010</v>
      </c>
      <c r="G1569" s="627" t="s">
        <v>3363</v>
      </c>
      <c r="H1569" s="627" t="s">
        <v>492</v>
      </c>
      <c r="J1569" s="627">
        <v>1</v>
      </c>
      <c r="K1569" s="627">
        <v>4.8</v>
      </c>
      <c r="L1569" s="627">
        <v>4.8</v>
      </c>
      <c r="M1569" s="53" t="s">
        <v>1317</v>
      </c>
      <c r="N1569" s="629" t="s">
        <v>3354</v>
      </c>
    </row>
    <row r="1570" spans="1:14" ht="15" hidden="1">
      <c r="A1570" s="276">
        <v>46148</v>
      </c>
      <c r="B1570" s="53" t="s">
        <v>3352</v>
      </c>
      <c r="C1570" s="625">
        <v>82719</v>
      </c>
      <c r="D1570" s="625" t="s">
        <v>3364</v>
      </c>
      <c r="E1570" s="625">
        <v>85</v>
      </c>
      <c r="F1570" s="625">
        <v>4010</v>
      </c>
      <c r="G1570" s="625" t="s">
        <v>3365</v>
      </c>
      <c r="H1570" s="625" t="s">
        <v>492</v>
      </c>
      <c r="J1570" s="625">
        <v>1</v>
      </c>
      <c r="K1570" s="625">
        <v>13.76</v>
      </c>
      <c r="L1570" s="625">
        <v>13.76</v>
      </c>
      <c r="M1570" s="53" t="s">
        <v>1317</v>
      </c>
      <c r="N1570" s="629" t="s">
        <v>3354</v>
      </c>
    </row>
    <row r="1571" spans="1:14" ht="15" hidden="1">
      <c r="A1571" s="276">
        <v>46148</v>
      </c>
      <c r="B1571" s="53" t="s">
        <v>3352</v>
      </c>
      <c r="C1571" s="627">
        <v>83199</v>
      </c>
      <c r="D1571" s="627" t="s">
        <v>2369</v>
      </c>
      <c r="E1571" s="627">
        <v>100</v>
      </c>
      <c r="F1571" s="627">
        <v>4010</v>
      </c>
      <c r="G1571" s="627" t="s">
        <v>3366</v>
      </c>
      <c r="H1571" s="627" t="s">
        <v>492</v>
      </c>
      <c r="J1571" s="627">
        <v>3</v>
      </c>
      <c r="K1571" s="627">
        <v>9.86</v>
      </c>
      <c r="L1571" s="627">
        <v>29.58</v>
      </c>
      <c r="M1571" s="53" t="s">
        <v>1317</v>
      </c>
      <c r="N1571" s="629" t="s">
        <v>3354</v>
      </c>
    </row>
    <row r="1572" spans="1:14" ht="15" hidden="1">
      <c r="A1572" s="276">
        <v>46148</v>
      </c>
      <c r="B1572" s="53" t="s">
        <v>3352</v>
      </c>
      <c r="C1572" s="625">
        <v>83622</v>
      </c>
      <c r="D1572" s="625" t="s">
        <v>1413</v>
      </c>
      <c r="E1572" s="625">
        <v>50</v>
      </c>
      <c r="F1572" s="625">
        <v>4010</v>
      </c>
      <c r="G1572" s="625" t="s">
        <v>3367</v>
      </c>
      <c r="H1572" s="625" t="s">
        <v>492</v>
      </c>
      <c r="J1572" s="625">
        <v>1</v>
      </c>
      <c r="K1572" s="625">
        <v>7.07</v>
      </c>
      <c r="L1572" s="625">
        <v>7.07</v>
      </c>
      <c r="M1572" s="53" t="s">
        <v>1317</v>
      </c>
      <c r="N1572" s="629" t="s">
        <v>3354</v>
      </c>
    </row>
    <row r="1573" spans="1:14" ht="15" hidden="1">
      <c r="A1573" s="276">
        <v>46148</v>
      </c>
      <c r="B1573" s="53" t="s">
        <v>3352</v>
      </c>
      <c r="C1573" s="627">
        <v>67377</v>
      </c>
      <c r="D1573" s="627" t="s">
        <v>1840</v>
      </c>
      <c r="E1573" s="627">
        <v>120</v>
      </c>
      <c r="F1573" s="627">
        <v>4010</v>
      </c>
      <c r="G1573" s="627" t="s">
        <v>3368</v>
      </c>
      <c r="H1573" s="627" t="s">
        <v>492</v>
      </c>
      <c r="J1573" s="627">
        <v>1</v>
      </c>
      <c r="K1573" s="627">
        <v>3.56</v>
      </c>
      <c r="L1573" s="627">
        <v>3.56</v>
      </c>
      <c r="M1573" s="53" t="s">
        <v>1317</v>
      </c>
      <c r="N1573" s="629" t="s">
        <v>3354</v>
      </c>
    </row>
    <row r="1574" spans="1:14" ht="15" hidden="1">
      <c r="A1574" s="276">
        <v>46148</v>
      </c>
      <c r="B1574" s="53" t="s">
        <v>3352</v>
      </c>
      <c r="C1574" s="625">
        <v>84097</v>
      </c>
      <c r="D1574" s="625" t="s">
        <v>3272</v>
      </c>
      <c r="E1574" s="625">
        <v>90</v>
      </c>
      <c r="F1574" s="625">
        <v>4010</v>
      </c>
      <c r="G1574" s="625" t="s">
        <v>3369</v>
      </c>
      <c r="H1574" s="625" t="s">
        <v>492</v>
      </c>
      <c r="J1574" s="625">
        <v>1</v>
      </c>
      <c r="K1574" s="625">
        <v>5.7</v>
      </c>
      <c r="L1574" s="625">
        <v>5.7</v>
      </c>
      <c r="M1574" s="53" t="s">
        <v>1317</v>
      </c>
      <c r="N1574" s="629" t="s">
        <v>3354</v>
      </c>
    </row>
    <row r="1575" spans="1:14" ht="15" hidden="1">
      <c r="A1575" s="276">
        <v>46148</v>
      </c>
      <c r="B1575" s="53" t="s">
        <v>3352</v>
      </c>
      <c r="C1575" s="627">
        <v>83503</v>
      </c>
      <c r="D1575" s="627" t="s">
        <v>2163</v>
      </c>
      <c r="E1575" s="627">
        <v>90</v>
      </c>
      <c r="F1575" s="627">
        <v>4010</v>
      </c>
      <c r="G1575" s="627" t="s">
        <v>3370</v>
      </c>
      <c r="H1575" s="627" t="s">
        <v>492</v>
      </c>
      <c r="J1575" s="627">
        <v>1</v>
      </c>
      <c r="K1575" s="627">
        <v>13.86</v>
      </c>
      <c r="L1575" s="627">
        <v>13.86</v>
      </c>
      <c r="M1575" s="53" t="s">
        <v>1317</v>
      </c>
      <c r="N1575" s="629" t="s">
        <v>3354</v>
      </c>
    </row>
    <row r="1576" spans="1:14" ht="15" hidden="1">
      <c r="A1576" s="276">
        <v>46148</v>
      </c>
      <c r="B1576" s="53" t="s">
        <v>3352</v>
      </c>
      <c r="C1576" s="625">
        <v>83637</v>
      </c>
      <c r="D1576" s="625" t="s">
        <v>1665</v>
      </c>
      <c r="E1576" s="625" t="s">
        <v>399</v>
      </c>
      <c r="F1576" s="625">
        <v>4010</v>
      </c>
      <c r="G1576" s="625" t="s">
        <v>3371</v>
      </c>
      <c r="H1576" s="625" t="s">
        <v>492</v>
      </c>
      <c r="J1576" s="625">
        <v>1</v>
      </c>
      <c r="K1576" s="625">
        <v>20.64</v>
      </c>
      <c r="L1576" s="625">
        <v>20.64</v>
      </c>
      <c r="M1576" s="53" t="s">
        <v>1317</v>
      </c>
      <c r="N1576" s="629" t="s">
        <v>3354</v>
      </c>
    </row>
    <row r="1577" spans="1:14" ht="15" hidden="1">
      <c r="A1577" s="276">
        <v>46148</v>
      </c>
      <c r="B1577" s="53" t="s">
        <v>3352</v>
      </c>
      <c r="C1577" s="627">
        <v>81424</v>
      </c>
      <c r="D1577" s="627" t="s">
        <v>2881</v>
      </c>
      <c r="E1577" s="627">
        <v>70</v>
      </c>
      <c r="F1577" s="627">
        <v>4010</v>
      </c>
      <c r="G1577" s="627" t="s">
        <v>3372</v>
      </c>
      <c r="H1577" s="627" t="s">
        <v>492</v>
      </c>
      <c r="J1577" s="627">
        <v>1</v>
      </c>
      <c r="K1577" s="627">
        <v>5.14</v>
      </c>
      <c r="L1577" s="627">
        <v>5.14</v>
      </c>
      <c r="M1577" s="53" t="s">
        <v>1317</v>
      </c>
      <c r="N1577" s="629" t="s">
        <v>3354</v>
      </c>
    </row>
    <row r="1578" spans="1:14" ht="15" hidden="1">
      <c r="A1578" s="276">
        <v>46148</v>
      </c>
      <c r="B1578" s="53" t="s">
        <v>3352</v>
      </c>
      <c r="C1578" s="625">
        <v>82681</v>
      </c>
      <c r="D1578" s="625" t="s">
        <v>2519</v>
      </c>
      <c r="E1578" s="625">
        <v>70</v>
      </c>
      <c r="F1578" s="625">
        <v>4010</v>
      </c>
      <c r="G1578" s="625" t="s">
        <v>3373</v>
      </c>
      <c r="H1578" s="625" t="s">
        <v>492</v>
      </c>
      <c r="J1578" s="625">
        <v>1</v>
      </c>
      <c r="K1578" s="625">
        <v>9.89</v>
      </c>
      <c r="L1578" s="625">
        <v>9.89</v>
      </c>
      <c r="M1578" s="53" t="s">
        <v>1317</v>
      </c>
      <c r="N1578" s="629" t="s">
        <v>3354</v>
      </c>
    </row>
    <row r="1579" spans="1:14" ht="15" hidden="1">
      <c r="A1579" s="276">
        <v>46148</v>
      </c>
      <c r="B1579" s="53" t="s">
        <v>3352</v>
      </c>
      <c r="C1579" s="627">
        <v>83622</v>
      </c>
      <c r="D1579" s="627" t="s">
        <v>3374</v>
      </c>
      <c r="E1579" s="627">
        <v>75</v>
      </c>
      <c r="F1579" s="627">
        <v>4010</v>
      </c>
      <c r="G1579" s="627" t="s">
        <v>3375</v>
      </c>
      <c r="H1579" s="627" t="s">
        <v>492</v>
      </c>
      <c r="J1579" s="627">
        <v>1</v>
      </c>
      <c r="K1579" s="627">
        <v>7.13</v>
      </c>
      <c r="L1579" s="627">
        <v>7.13</v>
      </c>
      <c r="M1579" s="53" t="s">
        <v>1317</v>
      </c>
      <c r="N1579" s="629" t="s">
        <v>3354</v>
      </c>
    </row>
    <row r="1580" spans="1:14" ht="15" hidden="1">
      <c r="A1580" s="276">
        <v>46148</v>
      </c>
      <c r="B1580" s="53" t="s">
        <v>3352</v>
      </c>
      <c r="C1580" s="625">
        <v>80441</v>
      </c>
      <c r="D1580" s="625" t="s">
        <v>1367</v>
      </c>
      <c r="E1580" s="625">
        <v>110</v>
      </c>
      <c r="F1580" s="625">
        <v>4010</v>
      </c>
      <c r="G1580" s="625" t="s">
        <v>3376</v>
      </c>
      <c r="H1580" s="625" t="s">
        <v>492</v>
      </c>
      <c r="J1580" s="625">
        <v>1</v>
      </c>
      <c r="K1580" s="625">
        <v>8.35</v>
      </c>
      <c r="L1580" s="625">
        <v>8.35</v>
      </c>
      <c r="M1580" s="53" t="s">
        <v>1317</v>
      </c>
      <c r="N1580" s="629" t="s">
        <v>3354</v>
      </c>
    </row>
    <row r="1581" spans="1:14" ht="15" hidden="1">
      <c r="A1581" s="276">
        <v>46148</v>
      </c>
      <c r="B1581" s="53" t="s">
        <v>3352</v>
      </c>
      <c r="C1581" s="627">
        <v>83637</v>
      </c>
      <c r="D1581" s="627" t="s">
        <v>1665</v>
      </c>
      <c r="E1581" s="627" t="s">
        <v>1687</v>
      </c>
      <c r="F1581" s="627">
        <v>4010</v>
      </c>
      <c r="G1581" s="627" t="s">
        <v>3377</v>
      </c>
      <c r="H1581" s="627" t="s">
        <v>492</v>
      </c>
      <c r="J1581" s="627">
        <v>1</v>
      </c>
      <c r="K1581" s="627">
        <v>20.64</v>
      </c>
      <c r="L1581" s="627">
        <v>20.64</v>
      </c>
      <c r="M1581" s="53" t="s">
        <v>1317</v>
      </c>
      <c r="N1581" s="629" t="s">
        <v>3354</v>
      </c>
    </row>
    <row r="1582" spans="1:14" ht="15" hidden="1">
      <c r="A1582" s="276">
        <v>46148</v>
      </c>
      <c r="B1582" s="53" t="s">
        <v>3352</v>
      </c>
      <c r="C1582" s="625">
        <v>84171</v>
      </c>
      <c r="D1582" s="625" t="s">
        <v>3328</v>
      </c>
      <c r="E1582" s="625">
        <v>70</v>
      </c>
      <c r="F1582" s="625">
        <v>4010</v>
      </c>
      <c r="G1582" s="625" t="s">
        <v>3378</v>
      </c>
      <c r="H1582" s="625" t="s">
        <v>492</v>
      </c>
      <c r="J1582" s="625">
        <v>1</v>
      </c>
      <c r="K1582" s="625">
        <v>10.15</v>
      </c>
      <c r="L1582" s="625">
        <v>10.15</v>
      </c>
      <c r="M1582" s="53" t="s">
        <v>1317</v>
      </c>
      <c r="N1582" s="629" t="s">
        <v>3354</v>
      </c>
    </row>
    <row r="1583" spans="1:14" ht="15" hidden="1">
      <c r="A1583" s="276">
        <v>46148</v>
      </c>
      <c r="B1583" s="53" t="s">
        <v>3352</v>
      </c>
      <c r="C1583" s="627">
        <v>84600</v>
      </c>
      <c r="D1583" s="627" t="s">
        <v>3379</v>
      </c>
      <c r="E1583" s="627">
        <v>100</v>
      </c>
      <c r="F1583" s="627">
        <v>4010</v>
      </c>
      <c r="G1583" s="627" t="s">
        <v>3380</v>
      </c>
      <c r="H1583" s="627" t="s">
        <v>492</v>
      </c>
      <c r="J1583" s="627">
        <v>1</v>
      </c>
      <c r="K1583" s="627">
        <v>3.88</v>
      </c>
      <c r="L1583" s="627">
        <v>3.88</v>
      </c>
      <c r="M1583" s="53" t="s">
        <v>1317</v>
      </c>
      <c r="N1583" s="629" t="s">
        <v>3354</v>
      </c>
    </row>
    <row r="1584" spans="1:14" ht="15" hidden="1">
      <c r="A1584" s="276">
        <v>46148</v>
      </c>
      <c r="B1584" s="53" t="s">
        <v>3352</v>
      </c>
      <c r="C1584" s="625">
        <v>84458</v>
      </c>
      <c r="D1584" s="625" t="s">
        <v>3381</v>
      </c>
      <c r="E1584" s="625">
        <v>130</v>
      </c>
      <c r="F1584" s="625">
        <v>4010</v>
      </c>
      <c r="G1584" s="625" t="s">
        <v>3382</v>
      </c>
      <c r="H1584" s="625" t="s">
        <v>492</v>
      </c>
      <c r="J1584" s="625">
        <v>1</v>
      </c>
      <c r="K1584" s="625">
        <v>7.54</v>
      </c>
      <c r="L1584" s="625">
        <v>7.54</v>
      </c>
      <c r="M1584" s="53" t="s">
        <v>1317</v>
      </c>
      <c r="N1584" s="629" t="s">
        <v>3354</v>
      </c>
    </row>
    <row r="1585" spans="1:14" ht="15" hidden="1">
      <c r="A1585" s="276">
        <v>46148</v>
      </c>
      <c r="B1585" s="53" t="s">
        <v>3352</v>
      </c>
      <c r="C1585" s="627">
        <v>84420</v>
      </c>
      <c r="D1585" s="627" t="s">
        <v>1760</v>
      </c>
      <c r="E1585" s="627">
        <v>75</v>
      </c>
      <c r="F1585" s="627">
        <v>4010</v>
      </c>
      <c r="G1585" s="627" t="s">
        <v>3383</v>
      </c>
      <c r="H1585" s="627" t="s">
        <v>492</v>
      </c>
      <c r="J1585" s="627">
        <v>1</v>
      </c>
      <c r="K1585" s="627">
        <v>9.6300000000000008</v>
      </c>
      <c r="L1585" s="627">
        <v>9.6300000000000008</v>
      </c>
      <c r="M1585" s="53" t="s">
        <v>1317</v>
      </c>
      <c r="N1585" s="629" t="s">
        <v>3354</v>
      </c>
    </row>
    <row r="1586" spans="1:14" ht="15" hidden="1">
      <c r="A1586" s="276">
        <v>46148</v>
      </c>
      <c r="B1586" s="53" t="s">
        <v>3352</v>
      </c>
      <c r="C1586" s="625">
        <v>84330</v>
      </c>
      <c r="D1586" s="625" t="s">
        <v>1790</v>
      </c>
      <c r="E1586" s="625">
        <v>70</v>
      </c>
      <c r="F1586" s="625">
        <v>4010</v>
      </c>
      <c r="G1586" s="625" t="s">
        <v>3384</v>
      </c>
      <c r="H1586" s="625" t="s">
        <v>492</v>
      </c>
      <c r="J1586" s="625">
        <v>1</v>
      </c>
      <c r="K1586" s="625">
        <v>24.98</v>
      </c>
      <c r="L1586" s="625">
        <v>24.98</v>
      </c>
      <c r="M1586" s="53" t="s">
        <v>1317</v>
      </c>
      <c r="N1586" s="629" t="s">
        <v>3354</v>
      </c>
    </row>
    <row r="1587" spans="1:14" ht="15" hidden="1">
      <c r="A1587" s="276">
        <v>46148</v>
      </c>
      <c r="B1587" s="53" t="s">
        <v>3352</v>
      </c>
      <c r="C1587" s="627">
        <v>84363</v>
      </c>
      <c r="D1587" s="627" t="s">
        <v>2659</v>
      </c>
      <c r="E1587" s="627">
        <v>80</v>
      </c>
      <c r="F1587" s="627">
        <v>4010</v>
      </c>
      <c r="G1587" s="627" t="s">
        <v>3385</v>
      </c>
      <c r="H1587" s="627" t="s">
        <v>492</v>
      </c>
      <c r="J1587" s="627">
        <v>1</v>
      </c>
      <c r="K1587" s="627">
        <v>8.8800000000000008</v>
      </c>
      <c r="L1587" s="627">
        <v>8.8800000000000008</v>
      </c>
      <c r="M1587" s="53" t="s">
        <v>1317</v>
      </c>
      <c r="N1587" s="629" t="s">
        <v>3354</v>
      </c>
    </row>
    <row r="1588" spans="1:14" ht="15" hidden="1">
      <c r="A1588" s="276">
        <v>46148</v>
      </c>
      <c r="B1588" s="53" t="s">
        <v>3352</v>
      </c>
      <c r="C1588" s="625">
        <v>84178</v>
      </c>
      <c r="D1588" s="625" t="s">
        <v>3386</v>
      </c>
      <c r="E1588" s="625">
        <v>90</v>
      </c>
      <c r="F1588" s="625">
        <v>4010</v>
      </c>
      <c r="G1588" s="625" t="s">
        <v>3387</v>
      </c>
      <c r="H1588" s="625" t="s">
        <v>492</v>
      </c>
      <c r="J1588" s="625">
        <v>1</v>
      </c>
      <c r="K1588" s="625">
        <v>11.38</v>
      </c>
      <c r="L1588" s="625">
        <v>11.38</v>
      </c>
      <c r="M1588" s="53" t="s">
        <v>1317</v>
      </c>
      <c r="N1588" s="629" t="s">
        <v>3354</v>
      </c>
    </row>
    <row r="1589" spans="1:14" ht="15" hidden="1">
      <c r="A1589" s="276">
        <v>46148</v>
      </c>
      <c r="B1589" s="53" t="s">
        <v>3352</v>
      </c>
      <c r="C1589" s="627">
        <v>83015</v>
      </c>
      <c r="D1589" s="627" t="s">
        <v>3241</v>
      </c>
      <c r="E1589" s="627">
        <v>85</v>
      </c>
      <c r="F1589" s="627">
        <v>4010</v>
      </c>
      <c r="G1589" s="627" t="s">
        <v>3388</v>
      </c>
      <c r="H1589" s="627" t="s">
        <v>492</v>
      </c>
      <c r="J1589" s="627">
        <v>1</v>
      </c>
      <c r="K1589" s="627">
        <v>7.58</v>
      </c>
      <c r="L1589" s="627">
        <v>7.58</v>
      </c>
      <c r="M1589" s="53" t="s">
        <v>1317</v>
      </c>
      <c r="N1589" s="629" t="s">
        <v>3354</v>
      </c>
    </row>
    <row r="1590" spans="1:14" ht="15" hidden="1">
      <c r="A1590" s="276">
        <v>46148</v>
      </c>
      <c r="B1590" s="53" t="s">
        <v>3352</v>
      </c>
      <c r="C1590" s="625">
        <v>81710</v>
      </c>
      <c r="D1590" s="625" t="s">
        <v>3389</v>
      </c>
      <c r="E1590" s="625">
        <v>80</v>
      </c>
      <c r="F1590" s="625">
        <v>4010</v>
      </c>
      <c r="G1590" s="625" t="s">
        <v>3390</v>
      </c>
      <c r="H1590" s="625" t="s">
        <v>492</v>
      </c>
      <c r="J1590" s="625">
        <v>1</v>
      </c>
      <c r="K1590" s="625">
        <v>6.15</v>
      </c>
      <c r="L1590" s="625">
        <v>6.15</v>
      </c>
      <c r="M1590" s="53" t="s">
        <v>1317</v>
      </c>
      <c r="N1590" s="629" t="s">
        <v>3354</v>
      </c>
    </row>
    <row r="1591" spans="1:14" ht="15" hidden="1">
      <c r="A1591" s="276">
        <v>46148</v>
      </c>
      <c r="B1591" s="53" t="s">
        <v>3352</v>
      </c>
      <c r="C1591" s="627">
        <v>84551</v>
      </c>
      <c r="D1591" s="627" t="s">
        <v>3391</v>
      </c>
      <c r="E1591" s="627">
        <v>80</v>
      </c>
      <c r="F1591" s="627">
        <v>4010</v>
      </c>
      <c r="G1591" s="627" t="s">
        <v>3392</v>
      </c>
      <c r="H1591" s="627" t="s">
        <v>492</v>
      </c>
      <c r="J1591" s="627">
        <v>1</v>
      </c>
      <c r="K1591" s="627">
        <v>3.95</v>
      </c>
      <c r="L1591" s="627">
        <v>3.95</v>
      </c>
      <c r="M1591" s="53" t="s">
        <v>1317</v>
      </c>
      <c r="N1591" s="629" t="s">
        <v>3354</v>
      </c>
    </row>
    <row r="1592" spans="1:14" ht="15" hidden="1">
      <c r="A1592" s="276">
        <v>46148</v>
      </c>
      <c r="B1592" s="53" t="s">
        <v>3352</v>
      </c>
      <c r="C1592" s="625">
        <v>45346</v>
      </c>
      <c r="D1592" s="625">
        <v>11</v>
      </c>
      <c r="E1592" s="625">
        <v>85</v>
      </c>
      <c r="F1592" s="625">
        <v>4010</v>
      </c>
      <c r="G1592" s="625" t="s">
        <v>3393</v>
      </c>
      <c r="H1592" s="625" t="s">
        <v>492</v>
      </c>
      <c r="J1592" s="625">
        <v>1</v>
      </c>
      <c r="K1592" s="625">
        <v>5.41</v>
      </c>
      <c r="L1592" s="625">
        <v>5.41</v>
      </c>
      <c r="M1592" s="53" t="s">
        <v>1317</v>
      </c>
      <c r="N1592" s="629" t="s">
        <v>3354</v>
      </c>
    </row>
    <row r="1593" spans="1:14" ht="15" hidden="1">
      <c r="A1593" s="276">
        <v>46148</v>
      </c>
      <c r="B1593" s="53" t="s">
        <v>3352</v>
      </c>
      <c r="C1593" s="627">
        <v>81380</v>
      </c>
      <c r="D1593" s="627" t="s">
        <v>1840</v>
      </c>
      <c r="E1593" s="627">
        <v>110</v>
      </c>
      <c r="F1593" s="627">
        <v>4010</v>
      </c>
      <c r="G1593" s="627" t="s">
        <v>3394</v>
      </c>
      <c r="H1593" s="627" t="s">
        <v>492</v>
      </c>
      <c r="J1593" s="627">
        <v>1</v>
      </c>
      <c r="K1593" s="627">
        <v>4.67</v>
      </c>
      <c r="L1593" s="627">
        <v>4.67</v>
      </c>
      <c r="M1593" s="53" t="s">
        <v>1317</v>
      </c>
      <c r="N1593" s="629" t="s">
        <v>3354</v>
      </c>
    </row>
    <row r="1594" spans="1:14" ht="15" hidden="1">
      <c r="A1594" s="276">
        <v>46148</v>
      </c>
      <c r="B1594" s="53" t="s">
        <v>3352</v>
      </c>
      <c r="C1594" s="625">
        <v>81666</v>
      </c>
      <c r="D1594" s="625" t="s">
        <v>1348</v>
      </c>
      <c r="E1594" s="625">
        <v>70</v>
      </c>
      <c r="F1594" s="625">
        <v>4010</v>
      </c>
      <c r="G1594" s="625" t="s">
        <v>3395</v>
      </c>
      <c r="H1594" s="625" t="s">
        <v>492</v>
      </c>
      <c r="J1594" s="625">
        <v>1</v>
      </c>
      <c r="K1594" s="625">
        <v>4.8</v>
      </c>
      <c r="L1594" s="625">
        <v>4.8</v>
      </c>
      <c r="M1594" s="53" t="s">
        <v>1317</v>
      </c>
      <c r="N1594" s="629" t="s">
        <v>3354</v>
      </c>
    </row>
    <row r="1595" spans="1:14" ht="15" hidden="1">
      <c r="A1595" s="276">
        <v>46148</v>
      </c>
      <c r="B1595" s="53" t="s">
        <v>3352</v>
      </c>
      <c r="C1595" s="627">
        <v>43205</v>
      </c>
      <c r="D1595" s="627" t="s">
        <v>1367</v>
      </c>
      <c r="E1595" s="627">
        <v>100</v>
      </c>
      <c r="F1595" s="627">
        <v>4010</v>
      </c>
      <c r="G1595" s="627" t="s">
        <v>3396</v>
      </c>
      <c r="H1595" s="627" t="s">
        <v>492</v>
      </c>
      <c r="J1595" s="627">
        <v>1</v>
      </c>
      <c r="K1595" s="627">
        <v>3.41</v>
      </c>
      <c r="L1595" s="627">
        <v>3.41</v>
      </c>
      <c r="M1595" s="53" t="s">
        <v>1317</v>
      </c>
      <c r="N1595" s="629" t="s">
        <v>3354</v>
      </c>
    </row>
    <row r="1596" spans="1:14" ht="15" hidden="1">
      <c r="A1596" s="276">
        <v>46148</v>
      </c>
      <c r="B1596" s="53" t="s">
        <v>3352</v>
      </c>
      <c r="C1596" s="625">
        <v>84553</v>
      </c>
      <c r="D1596" s="625" t="s">
        <v>2913</v>
      </c>
      <c r="E1596" s="625">
        <v>70</v>
      </c>
      <c r="F1596" s="625">
        <v>4010</v>
      </c>
      <c r="G1596" s="625" t="s">
        <v>3397</v>
      </c>
      <c r="H1596" s="625" t="s">
        <v>492</v>
      </c>
      <c r="J1596" s="625">
        <v>1</v>
      </c>
      <c r="K1596" s="625">
        <v>4.0199999999999996</v>
      </c>
      <c r="L1596" s="625">
        <v>4.0199999999999996</v>
      </c>
      <c r="M1596" s="53" t="s">
        <v>1317</v>
      </c>
      <c r="N1596" s="629" t="s">
        <v>3354</v>
      </c>
    </row>
    <row r="1597" spans="1:14" ht="15" hidden="1">
      <c r="A1597" s="276">
        <v>46148</v>
      </c>
      <c r="B1597" s="53" t="s">
        <v>3352</v>
      </c>
      <c r="C1597" s="627">
        <v>83256</v>
      </c>
      <c r="D1597" s="627" t="s">
        <v>1409</v>
      </c>
      <c r="E1597" s="627">
        <v>130</v>
      </c>
      <c r="F1597" s="627">
        <v>4010</v>
      </c>
      <c r="G1597" s="627" t="s">
        <v>3398</v>
      </c>
      <c r="H1597" s="627" t="s">
        <v>492</v>
      </c>
      <c r="J1597" s="627">
        <v>1</v>
      </c>
      <c r="K1597" s="627">
        <v>4.93</v>
      </c>
      <c r="L1597" s="627">
        <v>4.93</v>
      </c>
      <c r="M1597" s="53" t="s">
        <v>1317</v>
      </c>
      <c r="N1597" s="629" t="s">
        <v>3354</v>
      </c>
    </row>
    <row r="1598" spans="1:14" ht="15" hidden="1">
      <c r="A1598" s="276">
        <v>46148</v>
      </c>
      <c r="B1598" s="53" t="s">
        <v>3352</v>
      </c>
      <c r="C1598" s="625">
        <v>84291</v>
      </c>
      <c r="D1598" s="625" t="s">
        <v>2116</v>
      </c>
      <c r="E1598" s="625">
        <v>70</v>
      </c>
      <c r="F1598" s="625">
        <v>4010</v>
      </c>
      <c r="G1598" s="625" t="s">
        <v>3399</v>
      </c>
      <c r="H1598" s="625" t="s">
        <v>492</v>
      </c>
      <c r="J1598" s="625">
        <v>1</v>
      </c>
      <c r="K1598" s="625">
        <v>14.72</v>
      </c>
      <c r="L1598" s="625">
        <v>14.72</v>
      </c>
      <c r="M1598" s="53" t="s">
        <v>1317</v>
      </c>
      <c r="N1598" s="629" t="s">
        <v>3354</v>
      </c>
    </row>
    <row r="1599" spans="1:14" ht="15" hidden="1">
      <c r="A1599" s="276">
        <v>46148</v>
      </c>
      <c r="B1599" s="53" t="s">
        <v>3352</v>
      </c>
      <c r="C1599" s="627">
        <v>84217</v>
      </c>
      <c r="D1599" s="627" t="s">
        <v>3400</v>
      </c>
      <c r="E1599" s="627">
        <v>110</v>
      </c>
      <c r="F1599" s="627">
        <v>4010</v>
      </c>
      <c r="G1599" s="627" t="s">
        <v>3401</v>
      </c>
      <c r="H1599" s="627" t="s">
        <v>492</v>
      </c>
      <c r="J1599" s="627">
        <v>1</v>
      </c>
      <c r="K1599" s="627">
        <v>7.94</v>
      </c>
      <c r="L1599" s="627">
        <v>7.94</v>
      </c>
      <c r="M1599" s="53" t="s">
        <v>1317</v>
      </c>
      <c r="N1599" s="629" t="s">
        <v>3354</v>
      </c>
    </row>
    <row r="1600" spans="1:14" ht="15" hidden="1">
      <c r="A1600" s="276">
        <v>46148</v>
      </c>
      <c r="B1600" s="53" t="s">
        <v>3352</v>
      </c>
      <c r="C1600" s="625">
        <v>83204</v>
      </c>
      <c r="D1600" s="625" t="s">
        <v>3402</v>
      </c>
      <c r="E1600" s="625">
        <v>90</v>
      </c>
      <c r="F1600" s="625">
        <v>4010</v>
      </c>
      <c r="G1600" s="625" t="s">
        <v>3403</v>
      </c>
      <c r="H1600" s="625" t="s">
        <v>492</v>
      </c>
      <c r="J1600" s="625">
        <v>1</v>
      </c>
      <c r="K1600" s="625">
        <v>9.07</v>
      </c>
      <c r="L1600" s="625">
        <v>9.07</v>
      </c>
      <c r="M1600" s="53" t="s">
        <v>1317</v>
      </c>
      <c r="N1600" s="629" t="s">
        <v>3354</v>
      </c>
    </row>
    <row r="1601" spans="1:14" ht="15" hidden="1">
      <c r="A1601" s="276">
        <v>46148</v>
      </c>
      <c r="B1601" s="53" t="s">
        <v>3352</v>
      </c>
      <c r="C1601" s="627">
        <v>84291</v>
      </c>
      <c r="D1601" s="627" t="s">
        <v>1500</v>
      </c>
      <c r="E1601" s="627">
        <v>60</v>
      </c>
      <c r="F1601" s="627">
        <v>4010</v>
      </c>
      <c r="G1601" s="627" t="s">
        <v>3404</v>
      </c>
      <c r="H1601" s="627" t="s">
        <v>492</v>
      </c>
      <c r="J1601" s="627">
        <v>1</v>
      </c>
      <c r="K1601" s="627">
        <v>14.72</v>
      </c>
      <c r="L1601" s="627">
        <v>14.72</v>
      </c>
      <c r="M1601" s="53" t="s">
        <v>1317</v>
      </c>
      <c r="N1601" s="629" t="s">
        <v>3354</v>
      </c>
    </row>
    <row r="1602" spans="1:14" ht="15" hidden="1">
      <c r="A1602" s="276">
        <v>46148</v>
      </c>
      <c r="B1602" s="53" t="s">
        <v>3352</v>
      </c>
      <c r="C1602" s="625">
        <v>83503</v>
      </c>
      <c r="D1602" s="625" t="s">
        <v>2163</v>
      </c>
      <c r="E1602" s="625">
        <v>120</v>
      </c>
      <c r="F1602" s="625">
        <v>4010</v>
      </c>
      <c r="G1602" s="625" t="s">
        <v>3405</v>
      </c>
      <c r="H1602" s="625" t="s">
        <v>492</v>
      </c>
      <c r="J1602" s="625">
        <v>1</v>
      </c>
      <c r="K1602" s="625">
        <v>13.86</v>
      </c>
      <c r="L1602" s="625">
        <v>13.86</v>
      </c>
      <c r="M1602" s="53" t="s">
        <v>1317</v>
      </c>
      <c r="N1602" s="629" t="s">
        <v>3354</v>
      </c>
    </row>
    <row r="1603" spans="1:14" ht="15" hidden="1">
      <c r="A1603" s="276">
        <v>46148</v>
      </c>
      <c r="B1603" s="53" t="s">
        <v>3352</v>
      </c>
      <c r="C1603" s="627">
        <v>83282</v>
      </c>
      <c r="D1603" s="627" t="s">
        <v>2170</v>
      </c>
      <c r="E1603" s="627">
        <v>90</v>
      </c>
      <c r="F1603" s="627">
        <v>4010</v>
      </c>
      <c r="G1603" s="627" t="s">
        <v>3406</v>
      </c>
      <c r="H1603" s="627" t="s">
        <v>492</v>
      </c>
      <c r="J1603" s="627">
        <v>1</v>
      </c>
      <c r="K1603" s="627">
        <v>7.13</v>
      </c>
      <c r="L1603" s="627">
        <v>7.13</v>
      </c>
      <c r="M1603" s="53" t="s">
        <v>1317</v>
      </c>
      <c r="N1603" s="629" t="s">
        <v>3354</v>
      </c>
    </row>
    <row r="1604" spans="1:14" ht="15" hidden="1">
      <c r="A1604" s="276">
        <v>46148</v>
      </c>
      <c r="B1604" s="53" t="s">
        <v>3352</v>
      </c>
      <c r="C1604" s="625">
        <v>83403</v>
      </c>
      <c r="D1604" s="625" t="s">
        <v>1435</v>
      </c>
      <c r="E1604" s="625" t="s">
        <v>1705</v>
      </c>
      <c r="F1604" s="625">
        <v>4010</v>
      </c>
      <c r="G1604" s="625" t="s">
        <v>3407</v>
      </c>
      <c r="H1604" s="625" t="s">
        <v>492</v>
      </c>
      <c r="J1604" s="625">
        <v>1</v>
      </c>
      <c r="K1604" s="625">
        <v>10.73</v>
      </c>
      <c r="L1604" s="625">
        <v>10.73</v>
      </c>
      <c r="M1604" s="53" t="s">
        <v>1317</v>
      </c>
      <c r="N1604" s="629" t="s">
        <v>3354</v>
      </c>
    </row>
    <row r="1605" spans="1:14" ht="15" hidden="1">
      <c r="A1605" s="276">
        <v>46148</v>
      </c>
      <c r="B1605" s="53" t="s">
        <v>3352</v>
      </c>
      <c r="C1605" s="627">
        <v>84053</v>
      </c>
      <c r="D1605" s="627" t="s">
        <v>3408</v>
      </c>
      <c r="E1605" s="627">
        <v>130</v>
      </c>
      <c r="F1605" s="627">
        <v>4010</v>
      </c>
      <c r="G1605" s="627" t="s">
        <v>3409</v>
      </c>
      <c r="H1605" s="627" t="s">
        <v>492</v>
      </c>
      <c r="J1605" s="627">
        <v>1</v>
      </c>
      <c r="K1605" s="627">
        <v>7.07</v>
      </c>
      <c r="L1605" s="627">
        <v>7.07</v>
      </c>
      <c r="M1605" s="53" t="s">
        <v>1317</v>
      </c>
      <c r="N1605" s="629" t="s">
        <v>3354</v>
      </c>
    </row>
    <row r="1606" spans="1:14" ht="15" hidden="1">
      <c r="A1606" s="276">
        <v>46148</v>
      </c>
      <c r="B1606" s="53" t="s">
        <v>3352</v>
      </c>
      <c r="C1606" s="625">
        <v>82622</v>
      </c>
      <c r="D1606" s="625" t="s">
        <v>1755</v>
      </c>
      <c r="E1606" s="625">
        <v>130</v>
      </c>
      <c r="F1606" s="625">
        <v>4010</v>
      </c>
      <c r="G1606" s="625" t="s">
        <v>3410</v>
      </c>
      <c r="H1606" s="625" t="s">
        <v>492</v>
      </c>
      <c r="J1606" s="625">
        <v>1</v>
      </c>
      <c r="K1606" s="625">
        <v>20.74</v>
      </c>
      <c r="L1606" s="625">
        <v>20.74</v>
      </c>
      <c r="M1606" s="53" t="s">
        <v>1317</v>
      </c>
      <c r="N1606" s="629" t="s">
        <v>3354</v>
      </c>
    </row>
    <row r="1607" spans="1:14" ht="15" hidden="1">
      <c r="A1607" s="276">
        <v>46148</v>
      </c>
      <c r="B1607" s="53" t="s">
        <v>3352</v>
      </c>
      <c r="C1607" s="627">
        <v>82365</v>
      </c>
      <c r="D1607" s="627" t="s">
        <v>2348</v>
      </c>
      <c r="E1607" s="627" t="s">
        <v>1332</v>
      </c>
      <c r="F1607" s="627">
        <v>4010</v>
      </c>
      <c r="G1607" s="627" t="s">
        <v>3411</v>
      </c>
      <c r="H1607" s="627" t="s">
        <v>492</v>
      </c>
      <c r="J1607" s="627">
        <v>2</v>
      </c>
      <c r="K1607" s="627">
        <v>11.02</v>
      </c>
      <c r="L1607" s="627">
        <v>22.04</v>
      </c>
      <c r="M1607" s="53" t="s">
        <v>1317</v>
      </c>
      <c r="N1607" s="629" t="s">
        <v>3354</v>
      </c>
    </row>
    <row r="1608" spans="1:14" ht="15" hidden="1">
      <c r="A1608" s="276">
        <v>46148</v>
      </c>
      <c r="B1608" s="53" t="s">
        <v>3352</v>
      </c>
      <c r="C1608" s="625">
        <v>82719</v>
      </c>
      <c r="D1608" s="625" t="s">
        <v>2823</v>
      </c>
      <c r="E1608" s="625">
        <v>140</v>
      </c>
      <c r="F1608" s="625">
        <v>4010</v>
      </c>
      <c r="G1608" s="625" t="s">
        <v>3412</v>
      </c>
      <c r="H1608" s="625" t="s">
        <v>492</v>
      </c>
      <c r="J1608" s="625">
        <v>1</v>
      </c>
      <c r="K1608" s="625">
        <v>16.760000000000002</v>
      </c>
      <c r="L1608" s="625">
        <v>16.760000000000002</v>
      </c>
      <c r="M1608" s="53" t="s">
        <v>1317</v>
      </c>
      <c r="N1608" s="629" t="s">
        <v>3354</v>
      </c>
    </row>
    <row r="1609" spans="1:14" ht="15" hidden="1">
      <c r="A1609" s="276">
        <v>46148</v>
      </c>
      <c r="B1609" s="53" t="s">
        <v>3352</v>
      </c>
      <c r="C1609" s="627">
        <v>52558</v>
      </c>
      <c r="D1609" s="627">
        <v>519</v>
      </c>
      <c r="E1609" s="627" t="s">
        <v>1332</v>
      </c>
      <c r="F1609" s="627">
        <v>4010</v>
      </c>
      <c r="G1609" s="627" t="s">
        <v>3413</v>
      </c>
      <c r="H1609" s="627" t="s">
        <v>492</v>
      </c>
      <c r="J1609" s="627">
        <v>1</v>
      </c>
      <c r="K1609" s="627">
        <v>19.72</v>
      </c>
      <c r="L1609" s="627">
        <v>19.72</v>
      </c>
      <c r="M1609" s="53" t="s">
        <v>1317</v>
      </c>
      <c r="N1609" s="629" t="s">
        <v>3354</v>
      </c>
    </row>
    <row r="1610" spans="1:14" ht="15" hidden="1">
      <c r="A1610" s="276">
        <v>46148</v>
      </c>
      <c r="B1610" s="53" t="s">
        <v>3352</v>
      </c>
      <c r="C1610" s="625">
        <v>48080</v>
      </c>
      <c r="D1610" s="625" t="s">
        <v>2652</v>
      </c>
      <c r="E1610" s="625">
        <v>150</v>
      </c>
      <c r="F1610" s="625">
        <v>4010</v>
      </c>
      <c r="G1610" s="625" t="s">
        <v>3414</v>
      </c>
      <c r="H1610" s="625" t="s">
        <v>492</v>
      </c>
      <c r="J1610" s="625">
        <v>1</v>
      </c>
      <c r="K1610" s="625">
        <v>8.49</v>
      </c>
      <c r="L1610" s="625">
        <v>8.49</v>
      </c>
      <c r="M1610" s="53" t="s">
        <v>1317</v>
      </c>
      <c r="N1610" s="629" t="s">
        <v>3354</v>
      </c>
    </row>
    <row r="1611" spans="1:14" ht="15" hidden="1">
      <c r="A1611" s="276">
        <v>46148</v>
      </c>
      <c r="B1611" s="53" t="s">
        <v>3352</v>
      </c>
      <c r="C1611" s="627">
        <v>81424</v>
      </c>
      <c r="D1611" s="627" t="s">
        <v>3415</v>
      </c>
      <c r="E1611" s="627">
        <v>70</v>
      </c>
      <c r="F1611" s="627">
        <v>4010</v>
      </c>
      <c r="G1611" s="627" t="s">
        <v>3416</v>
      </c>
      <c r="H1611" s="627" t="s">
        <v>492</v>
      </c>
      <c r="J1611" s="627">
        <v>1</v>
      </c>
      <c r="K1611" s="627">
        <v>5.14</v>
      </c>
      <c r="L1611" s="627">
        <v>5.14</v>
      </c>
      <c r="M1611" s="53" t="s">
        <v>1317</v>
      </c>
      <c r="N1611" s="629" t="s">
        <v>3354</v>
      </c>
    </row>
    <row r="1612" spans="1:14" ht="15" hidden="1">
      <c r="A1612" s="276">
        <v>46148</v>
      </c>
      <c r="B1612" s="53" t="s">
        <v>3352</v>
      </c>
      <c r="C1612" s="625">
        <v>50763</v>
      </c>
      <c r="D1612" s="625" t="s">
        <v>3417</v>
      </c>
      <c r="E1612" s="625" t="s">
        <v>246</v>
      </c>
      <c r="F1612" s="625">
        <v>4010</v>
      </c>
      <c r="G1612" s="625" t="s">
        <v>3418</v>
      </c>
      <c r="H1612" s="625" t="s">
        <v>492</v>
      </c>
      <c r="J1612" s="625">
        <v>1</v>
      </c>
      <c r="K1612" s="625">
        <v>5.65</v>
      </c>
      <c r="L1612" s="625">
        <v>5.65</v>
      </c>
      <c r="M1612" s="53" t="s">
        <v>1317</v>
      </c>
      <c r="N1612" s="629" t="s">
        <v>3354</v>
      </c>
    </row>
    <row r="1613" spans="1:14" ht="15" hidden="1">
      <c r="A1613" s="276">
        <v>46148</v>
      </c>
      <c r="B1613" s="53" t="s">
        <v>3352</v>
      </c>
      <c r="C1613" s="627">
        <v>82599</v>
      </c>
      <c r="D1613" s="627" t="s">
        <v>1590</v>
      </c>
      <c r="E1613" s="627">
        <v>120</v>
      </c>
      <c r="F1613" s="627">
        <v>4010</v>
      </c>
      <c r="G1613" s="627" t="s">
        <v>3419</v>
      </c>
      <c r="H1613" s="627" t="s">
        <v>492</v>
      </c>
      <c r="J1613" s="627">
        <v>1</v>
      </c>
      <c r="K1613" s="627">
        <v>11.67</v>
      </c>
      <c r="L1613" s="627">
        <v>11.67</v>
      </c>
      <c r="M1613" s="53" t="s">
        <v>1317</v>
      </c>
      <c r="N1613" s="629" t="s">
        <v>3354</v>
      </c>
    </row>
    <row r="1614" spans="1:14" ht="15" hidden="1">
      <c r="A1614" s="276">
        <v>46148</v>
      </c>
      <c r="B1614" s="53" t="s">
        <v>3352</v>
      </c>
      <c r="C1614" s="625">
        <v>83560</v>
      </c>
      <c r="D1614" s="625" t="s">
        <v>2330</v>
      </c>
      <c r="E1614" s="625" t="s">
        <v>399</v>
      </c>
      <c r="F1614" s="625">
        <v>4010</v>
      </c>
      <c r="G1614" s="625" t="s">
        <v>3420</v>
      </c>
      <c r="H1614" s="625" t="s">
        <v>492</v>
      </c>
      <c r="J1614" s="625">
        <v>1</v>
      </c>
      <c r="K1614" s="625">
        <v>17.55</v>
      </c>
      <c r="L1614" s="625">
        <v>17.55</v>
      </c>
      <c r="M1614" s="53" t="s">
        <v>1317</v>
      </c>
      <c r="N1614" s="629" t="s">
        <v>3354</v>
      </c>
    </row>
    <row r="1615" spans="1:14" ht="15" hidden="1">
      <c r="A1615" s="276">
        <v>46148</v>
      </c>
      <c r="B1615" s="53" t="s">
        <v>3352</v>
      </c>
      <c r="C1615" s="627">
        <v>83988</v>
      </c>
      <c r="D1615" s="627" t="s">
        <v>1951</v>
      </c>
      <c r="E1615" s="627">
        <v>75</v>
      </c>
      <c r="F1615" s="627">
        <v>4010</v>
      </c>
      <c r="G1615" s="627" t="s">
        <v>3421</v>
      </c>
      <c r="H1615" s="627" t="s">
        <v>492</v>
      </c>
      <c r="J1615" s="627">
        <v>1</v>
      </c>
      <c r="K1615" s="627">
        <v>9.36</v>
      </c>
      <c r="L1615" s="627">
        <v>9.36</v>
      </c>
      <c r="M1615" s="53" t="s">
        <v>1317</v>
      </c>
      <c r="N1615" s="629" t="s">
        <v>3354</v>
      </c>
    </row>
    <row r="1616" spans="1:14" ht="15" hidden="1">
      <c r="A1616" s="276">
        <v>46148</v>
      </c>
      <c r="B1616" s="53" t="s">
        <v>3352</v>
      </c>
      <c r="C1616" s="625">
        <v>82677</v>
      </c>
      <c r="D1616" s="625" t="s">
        <v>2659</v>
      </c>
      <c r="E1616" s="625">
        <v>140</v>
      </c>
      <c r="F1616" s="625">
        <v>4010</v>
      </c>
      <c r="G1616" s="625" t="s">
        <v>3422</v>
      </c>
      <c r="H1616" s="625" t="s">
        <v>492</v>
      </c>
      <c r="J1616" s="625">
        <v>1</v>
      </c>
      <c r="K1616" s="625">
        <v>4.2300000000000004</v>
      </c>
      <c r="L1616" s="625">
        <v>4.2300000000000004</v>
      </c>
      <c r="M1616" s="53" t="s">
        <v>1317</v>
      </c>
      <c r="N1616" s="629" t="s">
        <v>3354</v>
      </c>
    </row>
    <row r="1617" spans="1:14" ht="15" hidden="1">
      <c r="A1617" s="276">
        <v>46148</v>
      </c>
      <c r="B1617" s="53" t="s">
        <v>3352</v>
      </c>
      <c r="C1617" s="627">
        <v>83637</v>
      </c>
      <c r="D1617" s="627" t="s">
        <v>1665</v>
      </c>
      <c r="E1617" s="627" t="s">
        <v>1368</v>
      </c>
      <c r="F1617" s="627">
        <v>4010</v>
      </c>
      <c r="G1617" s="627" t="s">
        <v>3423</v>
      </c>
      <c r="H1617" s="627" t="s">
        <v>492</v>
      </c>
      <c r="J1617" s="627">
        <v>3</v>
      </c>
      <c r="K1617" s="627">
        <v>20.64</v>
      </c>
      <c r="L1617" s="627">
        <v>61.92</v>
      </c>
      <c r="M1617" s="53" t="s">
        <v>1317</v>
      </c>
      <c r="N1617" s="629" t="s">
        <v>3354</v>
      </c>
    </row>
    <row r="1618" spans="1:14" ht="15" hidden="1">
      <c r="A1618" s="276">
        <v>46148</v>
      </c>
      <c r="B1618" s="53" t="s">
        <v>3352</v>
      </c>
      <c r="C1618" s="625">
        <v>83644</v>
      </c>
      <c r="D1618" s="625" t="s">
        <v>1915</v>
      </c>
      <c r="E1618" s="625" t="s">
        <v>1526</v>
      </c>
      <c r="F1618" s="625">
        <v>4010</v>
      </c>
      <c r="G1618" s="625" t="s">
        <v>3424</v>
      </c>
      <c r="H1618" s="625" t="s">
        <v>492</v>
      </c>
      <c r="J1618" s="625">
        <v>1</v>
      </c>
      <c r="K1618" s="625">
        <v>26.87</v>
      </c>
      <c r="L1618" s="625">
        <v>26.87</v>
      </c>
      <c r="M1618" s="53" t="s">
        <v>1317</v>
      </c>
      <c r="N1618" s="629" t="s">
        <v>3354</v>
      </c>
    </row>
    <row r="1619" spans="1:14" ht="15" hidden="1">
      <c r="A1619" s="276">
        <v>46148</v>
      </c>
      <c r="B1619" s="53" t="s">
        <v>3352</v>
      </c>
      <c r="C1619" s="627">
        <v>83403</v>
      </c>
      <c r="D1619" s="627" t="s">
        <v>1444</v>
      </c>
      <c r="E1619" s="627" t="s">
        <v>1705</v>
      </c>
      <c r="F1619" s="627">
        <v>4010</v>
      </c>
      <c r="G1619" s="627" t="s">
        <v>3425</v>
      </c>
      <c r="H1619" s="627" t="s">
        <v>492</v>
      </c>
      <c r="J1619" s="627">
        <v>1</v>
      </c>
      <c r="K1619" s="627">
        <v>7.83</v>
      </c>
      <c r="L1619" s="627">
        <v>7.83</v>
      </c>
      <c r="M1619" s="53" t="s">
        <v>1317</v>
      </c>
      <c r="N1619" s="629" t="s">
        <v>3354</v>
      </c>
    </row>
    <row r="1620" spans="1:14" ht="15" hidden="1">
      <c r="A1620" s="276">
        <v>46148</v>
      </c>
      <c r="B1620" s="53" t="s">
        <v>3352</v>
      </c>
      <c r="C1620" s="625">
        <v>51573</v>
      </c>
      <c r="D1620" s="625" t="s">
        <v>2402</v>
      </c>
      <c r="E1620" s="625">
        <v>130</v>
      </c>
      <c r="F1620" s="625">
        <v>4010</v>
      </c>
      <c r="G1620" s="625" t="s">
        <v>3426</v>
      </c>
      <c r="H1620" s="625" t="s">
        <v>492</v>
      </c>
      <c r="J1620" s="625">
        <v>2</v>
      </c>
      <c r="K1620" s="625">
        <v>13.32</v>
      </c>
      <c r="L1620" s="625">
        <v>26.64</v>
      </c>
      <c r="M1620" s="53" t="s">
        <v>1317</v>
      </c>
      <c r="N1620" s="629" t="s">
        <v>3354</v>
      </c>
    </row>
    <row r="1621" spans="1:14" ht="15" hidden="1">
      <c r="A1621" s="276">
        <v>46148</v>
      </c>
      <c r="B1621" s="53" t="s">
        <v>3352</v>
      </c>
      <c r="C1621" s="627">
        <v>83618</v>
      </c>
      <c r="D1621" s="627" t="s">
        <v>1419</v>
      </c>
      <c r="E1621" s="627" t="s">
        <v>1332</v>
      </c>
      <c r="F1621" s="627">
        <v>4010</v>
      </c>
      <c r="G1621" s="627" t="s">
        <v>3427</v>
      </c>
      <c r="H1621" s="627" t="s">
        <v>492</v>
      </c>
      <c r="J1621" s="627">
        <v>1</v>
      </c>
      <c r="K1621" s="627">
        <v>27.39</v>
      </c>
      <c r="L1621" s="627">
        <v>27.39</v>
      </c>
      <c r="M1621" s="53" t="s">
        <v>1317</v>
      </c>
      <c r="N1621" s="629" t="s">
        <v>3354</v>
      </c>
    </row>
    <row r="1622" spans="1:14" ht="15" hidden="1">
      <c r="A1622" s="276">
        <v>46148</v>
      </c>
      <c r="B1622" s="53" t="s">
        <v>3352</v>
      </c>
      <c r="C1622" s="625">
        <v>83503</v>
      </c>
      <c r="D1622" s="625" t="s">
        <v>2163</v>
      </c>
      <c r="E1622" s="625">
        <v>85</v>
      </c>
      <c r="F1622" s="625">
        <v>4010</v>
      </c>
      <c r="G1622" s="625" t="s">
        <v>3428</v>
      </c>
      <c r="H1622" s="625" t="s">
        <v>492</v>
      </c>
      <c r="J1622" s="625">
        <v>1</v>
      </c>
      <c r="K1622" s="625">
        <v>13.81</v>
      </c>
      <c r="L1622" s="625">
        <v>13.81</v>
      </c>
      <c r="M1622" s="53" t="s">
        <v>1317</v>
      </c>
      <c r="N1622" s="629" t="s">
        <v>3354</v>
      </c>
    </row>
    <row r="1623" spans="1:14" ht="15" hidden="1">
      <c r="A1623" s="276">
        <v>46148</v>
      </c>
      <c r="B1623" s="53" t="s">
        <v>3352</v>
      </c>
      <c r="C1623" s="627">
        <v>83289</v>
      </c>
      <c r="D1623" s="627" t="s">
        <v>1457</v>
      </c>
      <c r="E1623" s="627">
        <v>110</v>
      </c>
      <c r="F1623" s="627">
        <v>4010</v>
      </c>
      <c r="G1623" s="627" t="s">
        <v>3429</v>
      </c>
      <c r="H1623" s="627" t="s">
        <v>492</v>
      </c>
      <c r="J1623" s="627">
        <v>3</v>
      </c>
      <c r="K1623" s="627">
        <v>11.88</v>
      </c>
      <c r="L1623" s="627">
        <v>35.64</v>
      </c>
      <c r="M1623" s="53" t="s">
        <v>1317</v>
      </c>
      <c r="N1623" s="629" t="s">
        <v>3354</v>
      </c>
    </row>
    <row r="1624" spans="1:14" ht="15" hidden="1">
      <c r="A1624" s="276">
        <v>46148</v>
      </c>
      <c r="B1624" s="53" t="s">
        <v>3352</v>
      </c>
      <c r="C1624" s="625">
        <v>83248</v>
      </c>
      <c r="D1624" s="625" t="s">
        <v>1464</v>
      </c>
      <c r="E1624" s="625">
        <v>110</v>
      </c>
      <c r="F1624" s="625">
        <v>4010</v>
      </c>
      <c r="G1624" s="625" t="s">
        <v>3430</v>
      </c>
      <c r="H1624" s="625" t="s">
        <v>492</v>
      </c>
      <c r="J1624" s="625">
        <v>2</v>
      </c>
      <c r="K1624" s="625">
        <v>8.7200000000000006</v>
      </c>
      <c r="L1624" s="625">
        <v>17.440000000000001</v>
      </c>
      <c r="M1624" s="53" t="s">
        <v>1317</v>
      </c>
      <c r="N1624" s="629" t="s">
        <v>3354</v>
      </c>
    </row>
    <row r="1625" spans="1:14" ht="15" hidden="1">
      <c r="A1625" s="276">
        <v>46148</v>
      </c>
      <c r="B1625" s="53" t="s">
        <v>3352</v>
      </c>
      <c r="C1625" s="627">
        <v>82824</v>
      </c>
      <c r="D1625" s="627" t="s">
        <v>1354</v>
      </c>
      <c r="E1625" s="627">
        <v>140</v>
      </c>
      <c r="F1625" s="627">
        <v>4010</v>
      </c>
      <c r="G1625" s="627" t="s">
        <v>3431</v>
      </c>
      <c r="H1625" s="627" t="s">
        <v>492</v>
      </c>
      <c r="J1625" s="627">
        <v>1</v>
      </c>
      <c r="K1625" s="627">
        <v>8.82</v>
      </c>
      <c r="L1625" s="627">
        <v>8.82</v>
      </c>
      <c r="M1625" s="53" t="s">
        <v>1317</v>
      </c>
      <c r="N1625" s="629" t="s">
        <v>3354</v>
      </c>
    </row>
    <row r="1626" spans="1:14" ht="15" hidden="1">
      <c r="A1626" s="276">
        <v>46148</v>
      </c>
      <c r="B1626" s="53" t="s">
        <v>3352</v>
      </c>
      <c r="C1626" s="625">
        <v>83975</v>
      </c>
      <c r="D1626" s="625" t="s">
        <v>1466</v>
      </c>
      <c r="E1626" s="625">
        <v>100</v>
      </c>
      <c r="F1626" s="625">
        <v>4010</v>
      </c>
      <c r="G1626" s="625" t="s">
        <v>3432</v>
      </c>
      <c r="H1626" s="625" t="s">
        <v>492</v>
      </c>
      <c r="J1626" s="625">
        <v>2</v>
      </c>
      <c r="K1626" s="625">
        <v>9.6999999999999993</v>
      </c>
      <c r="L1626" s="625">
        <v>19.399999999999999</v>
      </c>
      <c r="M1626" s="53" t="s">
        <v>1317</v>
      </c>
      <c r="N1626" s="629" t="s">
        <v>3354</v>
      </c>
    </row>
    <row r="1627" spans="1:14" ht="15" hidden="1">
      <c r="A1627" s="276">
        <v>46148</v>
      </c>
      <c r="B1627" s="53" t="s">
        <v>3352</v>
      </c>
      <c r="C1627" s="627">
        <v>83622</v>
      </c>
      <c r="D1627" s="627" t="s">
        <v>2285</v>
      </c>
      <c r="E1627" s="627">
        <v>85</v>
      </c>
      <c r="F1627" s="627">
        <v>4010</v>
      </c>
      <c r="G1627" s="627" t="s">
        <v>3433</v>
      </c>
      <c r="H1627" s="627" t="s">
        <v>492</v>
      </c>
      <c r="J1627" s="627">
        <v>1</v>
      </c>
      <c r="K1627" s="627">
        <v>6.62</v>
      </c>
      <c r="L1627" s="627">
        <v>6.62</v>
      </c>
      <c r="M1627" s="53" t="s">
        <v>1317</v>
      </c>
      <c r="N1627" s="629" t="s">
        <v>3354</v>
      </c>
    </row>
    <row r="1628" spans="1:14" ht="15" hidden="1">
      <c r="A1628" s="276">
        <v>46148</v>
      </c>
      <c r="B1628" s="53" t="s">
        <v>3352</v>
      </c>
      <c r="C1628" s="625">
        <v>83637</v>
      </c>
      <c r="D1628" s="625" t="s">
        <v>1665</v>
      </c>
      <c r="E1628" s="625" t="s">
        <v>246</v>
      </c>
      <c r="F1628" s="625">
        <v>4010</v>
      </c>
      <c r="G1628" s="625" t="s">
        <v>3434</v>
      </c>
      <c r="H1628" s="625" t="s">
        <v>492</v>
      </c>
      <c r="J1628" s="625">
        <v>1</v>
      </c>
      <c r="K1628" s="625">
        <v>20.64</v>
      </c>
      <c r="L1628" s="625">
        <v>20.64</v>
      </c>
      <c r="M1628" s="53" t="s">
        <v>1317</v>
      </c>
      <c r="N1628" s="629" t="s">
        <v>3354</v>
      </c>
    </row>
    <row r="1629" spans="1:14" ht="15" hidden="1">
      <c r="A1629" s="276">
        <v>46148</v>
      </c>
      <c r="B1629" s="53" t="s">
        <v>3352</v>
      </c>
      <c r="C1629" s="627">
        <v>83503</v>
      </c>
      <c r="D1629" s="627" t="s">
        <v>2163</v>
      </c>
      <c r="E1629" s="627">
        <v>90</v>
      </c>
      <c r="F1629" s="627">
        <v>4010</v>
      </c>
      <c r="G1629" s="627" t="s">
        <v>3435</v>
      </c>
      <c r="H1629" s="627" t="s">
        <v>492</v>
      </c>
      <c r="J1629" s="627">
        <v>1</v>
      </c>
      <c r="K1629" s="627">
        <v>13.86</v>
      </c>
      <c r="L1629" s="627">
        <v>13.86</v>
      </c>
      <c r="M1629" s="53" t="s">
        <v>1317</v>
      </c>
      <c r="N1629" s="629" t="s">
        <v>3354</v>
      </c>
    </row>
    <row r="1630" spans="1:14" ht="15" hidden="1">
      <c r="A1630" s="276">
        <v>46148</v>
      </c>
      <c r="B1630" s="53" t="s">
        <v>3352</v>
      </c>
      <c r="C1630" s="625">
        <v>84330</v>
      </c>
      <c r="D1630" s="625" t="s">
        <v>1790</v>
      </c>
      <c r="E1630" s="625">
        <v>60</v>
      </c>
      <c r="F1630" s="625">
        <v>4010</v>
      </c>
      <c r="G1630" s="625" t="s">
        <v>3436</v>
      </c>
      <c r="H1630" s="625" t="s">
        <v>492</v>
      </c>
      <c r="J1630" s="625">
        <v>1</v>
      </c>
      <c r="K1630" s="625">
        <v>24.98</v>
      </c>
      <c r="L1630" s="625">
        <v>24.98</v>
      </c>
      <c r="M1630" s="53" t="s">
        <v>1317</v>
      </c>
      <c r="N1630" s="629" t="s">
        <v>3354</v>
      </c>
    </row>
    <row r="1631" spans="1:14" ht="15" hidden="1">
      <c r="A1631" s="276">
        <v>46148</v>
      </c>
      <c r="B1631" s="53" t="s">
        <v>3352</v>
      </c>
      <c r="C1631" s="627">
        <v>81504</v>
      </c>
      <c r="D1631" s="627" t="s">
        <v>3437</v>
      </c>
      <c r="E1631" s="700">
        <v>46149</v>
      </c>
      <c r="F1631" s="627">
        <v>4010</v>
      </c>
      <c r="G1631" s="627" t="s">
        <v>3438</v>
      </c>
      <c r="H1631" s="627" t="s">
        <v>492</v>
      </c>
      <c r="J1631" s="627">
        <v>1</v>
      </c>
      <c r="K1631" s="627">
        <v>13.8</v>
      </c>
      <c r="L1631" s="627">
        <v>13.8</v>
      </c>
      <c r="M1631" s="53" t="s">
        <v>1317</v>
      </c>
      <c r="N1631" s="629" t="s">
        <v>3354</v>
      </c>
    </row>
    <row r="1632" spans="1:14" ht="15" hidden="1">
      <c r="A1632" s="276">
        <v>46148</v>
      </c>
      <c r="B1632" s="53" t="s">
        <v>3352</v>
      </c>
      <c r="C1632" s="625">
        <v>65642</v>
      </c>
      <c r="D1632" s="625" t="s">
        <v>1315</v>
      </c>
      <c r="E1632" s="625">
        <v>150</v>
      </c>
      <c r="F1632" s="625">
        <v>4010</v>
      </c>
      <c r="G1632" s="625" t="s">
        <v>3439</v>
      </c>
      <c r="H1632" s="625" t="s">
        <v>492</v>
      </c>
      <c r="J1632" s="625">
        <v>4</v>
      </c>
      <c r="K1632" s="625">
        <v>7.37</v>
      </c>
      <c r="L1632" s="625">
        <v>29.48</v>
      </c>
      <c r="M1632" s="53" t="s">
        <v>1317</v>
      </c>
      <c r="N1632" s="629" t="s">
        <v>3354</v>
      </c>
    </row>
    <row r="1633" spans="1:14" ht="15" hidden="1">
      <c r="A1633" s="276">
        <v>46148</v>
      </c>
      <c r="B1633" s="53" t="s">
        <v>3352</v>
      </c>
      <c r="C1633" s="627">
        <v>80908</v>
      </c>
      <c r="D1633" s="627">
        <v>960</v>
      </c>
      <c r="E1633" s="627" t="s">
        <v>246</v>
      </c>
      <c r="F1633" s="627">
        <v>4010</v>
      </c>
      <c r="G1633" s="627" t="s">
        <v>2032</v>
      </c>
      <c r="H1633" s="627" t="s">
        <v>492</v>
      </c>
      <c r="J1633" s="627">
        <v>3</v>
      </c>
      <c r="K1633" s="627">
        <v>2.2999999999999998</v>
      </c>
      <c r="L1633" s="627">
        <v>6.9</v>
      </c>
      <c r="M1633" s="53" t="s">
        <v>1317</v>
      </c>
      <c r="N1633" s="629" t="s">
        <v>3354</v>
      </c>
    </row>
    <row r="1634" spans="1:14" ht="15" hidden="1">
      <c r="A1634" s="276">
        <v>46148</v>
      </c>
      <c r="B1634" s="53" t="s">
        <v>3352</v>
      </c>
      <c r="C1634" s="625">
        <v>65642</v>
      </c>
      <c r="D1634" s="625" t="s">
        <v>3151</v>
      </c>
      <c r="E1634" s="625">
        <v>110</v>
      </c>
      <c r="F1634" s="625">
        <v>4010</v>
      </c>
      <c r="G1634" s="625" t="s">
        <v>2038</v>
      </c>
      <c r="H1634" s="625" t="s">
        <v>492</v>
      </c>
      <c r="J1634" s="625">
        <v>4</v>
      </c>
      <c r="K1634" s="625">
        <v>7.21</v>
      </c>
      <c r="L1634" s="625">
        <v>28.84</v>
      </c>
      <c r="M1634" s="53" t="s">
        <v>1317</v>
      </c>
      <c r="N1634" s="629" t="s">
        <v>3354</v>
      </c>
    </row>
    <row r="1635" spans="1:14" ht="15" hidden="1">
      <c r="A1635" s="276">
        <v>46148</v>
      </c>
      <c r="B1635" s="53" t="s">
        <v>3352</v>
      </c>
      <c r="C1635" s="627">
        <v>81570</v>
      </c>
      <c r="D1635" s="627" t="s">
        <v>3440</v>
      </c>
      <c r="E1635" s="700">
        <v>46024</v>
      </c>
      <c r="F1635" s="627">
        <v>4010</v>
      </c>
      <c r="G1635" s="627" t="s">
        <v>2039</v>
      </c>
      <c r="H1635" s="627" t="s">
        <v>492</v>
      </c>
      <c r="J1635" s="627">
        <v>2</v>
      </c>
      <c r="K1635" s="627">
        <v>4.42</v>
      </c>
      <c r="L1635" s="627">
        <v>8.84</v>
      </c>
      <c r="M1635" s="53" t="s">
        <v>1317</v>
      </c>
      <c r="N1635" s="629" t="s">
        <v>3354</v>
      </c>
    </row>
    <row r="1636" spans="1:14" ht="15" hidden="1">
      <c r="A1636" s="276">
        <v>46148</v>
      </c>
      <c r="B1636" s="53" t="s">
        <v>3441</v>
      </c>
      <c r="C1636" s="625">
        <v>81380</v>
      </c>
      <c r="D1636" s="625" t="s">
        <v>1840</v>
      </c>
      <c r="E1636" s="625">
        <v>90</v>
      </c>
      <c r="F1636" s="625">
        <v>4010</v>
      </c>
      <c r="G1636" s="625" t="s">
        <v>3442</v>
      </c>
      <c r="H1636" s="625" t="s">
        <v>492</v>
      </c>
      <c r="J1636" s="627">
        <v>-1</v>
      </c>
      <c r="K1636" s="627">
        <v>4.67</v>
      </c>
      <c r="L1636" s="627">
        <v>-4.67</v>
      </c>
      <c r="M1636" s="53" t="s">
        <v>1700</v>
      </c>
    </row>
    <row r="1637" spans="1:14" ht="15" hidden="1">
      <c r="A1637" s="276">
        <v>46148</v>
      </c>
      <c r="B1637" s="53" t="s">
        <v>3441</v>
      </c>
      <c r="C1637" s="627">
        <v>83624</v>
      </c>
      <c r="D1637" s="627" t="s">
        <v>1603</v>
      </c>
      <c r="E1637" s="627">
        <v>75</v>
      </c>
      <c r="F1637" s="627">
        <v>4010</v>
      </c>
      <c r="G1637" s="627" t="s">
        <v>3443</v>
      </c>
      <c r="H1637" s="627" t="s">
        <v>492</v>
      </c>
      <c r="J1637" s="625">
        <v>-1</v>
      </c>
      <c r="K1637" s="625">
        <v>8.56</v>
      </c>
      <c r="L1637" s="625">
        <v>-8.56</v>
      </c>
      <c r="M1637" s="53" t="s">
        <v>1700</v>
      </c>
    </row>
    <row r="1638" spans="1:14" ht="15" hidden="1">
      <c r="A1638" s="276">
        <v>46148</v>
      </c>
      <c r="B1638" s="53" t="s">
        <v>3444</v>
      </c>
      <c r="C1638" s="625">
        <v>81644</v>
      </c>
      <c r="D1638" s="625" t="s">
        <v>2543</v>
      </c>
      <c r="E1638" s="625">
        <v>120</v>
      </c>
      <c r="F1638" s="625">
        <v>4010</v>
      </c>
      <c r="G1638" s="625" t="s">
        <v>3445</v>
      </c>
      <c r="H1638" s="625" t="s">
        <v>492</v>
      </c>
      <c r="J1638" s="627">
        <v>-1</v>
      </c>
      <c r="K1638" s="627">
        <v>3.95</v>
      </c>
      <c r="L1638" s="627">
        <v>-3.95</v>
      </c>
      <c r="M1638" s="53" t="s">
        <v>1378</v>
      </c>
    </row>
    <row r="1639" spans="1:14" ht="15" hidden="1">
      <c r="A1639" s="276">
        <v>46148</v>
      </c>
      <c r="B1639" s="53" t="s">
        <v>3444</v>
      </c>
      <c r="C1639" s="627">
        <v>82721</v>
      </c>
      <c r="D1639" s="627" t="s">
        <v>3344</v>
      </c>
      <c r="E1639" s="627">
        <v>110</v>
      </c>
      <c r="F1639" s="627">
        <v>4010</v>
      </c>
      <c r="G1639" s="627" t="s">
        <v>3446</v>
      </c>
      <c r="H1639" s="627" t="s">
        <v>492</v>
      </c>
      <c r="J1639" s="625">
        <v>-1</v>
      </c>
      <c r="K1639" s="625">
        <v>8.16</v>
      </c>
      <c r="L1639" s="625">
        <v>-8.16</v>
      </c>
      <c r="M1639" s="53" t="s">
        <v>1378</v>
      </c>
    </row>
    <row r="1640" spans="1:14" ht="15" hidden="1">
      <c r="A1640" s="276">
        <v>46148</v>
      </c>
      <c r="B1640" s="53" t="s">
        <v>3444</v>
      </c>
      <c r="C1640" s="625">
        <v>83938</v>
      </c>
      <c r="D1640" s="625" t="s">
        <v>1376</v>
      </c>
      <c r="E1640" s="625">
        <v>70</v>
      </c>
      <c r="F1640" s="625">
        <v>4010</v>
      </c>
      <c r="G1640" s="625" t="s">
        <v>3447</v>
      </c>
      <c r="H1640" s="625" t="s">
        <v>492</v>
      </c>
      <c r="J1640" s="627">
        <v>-1</v>
      </c>
      <c r="K1640" s="627">
        <v>18.399999999999999</v>
      </c>
      <c r="L1640" s="627">
        <v>-18.399999999999999</v>
      </c>
      <c r="M1640" s="53" t="s">
        <v>1378</v>
      </c>
    </row>
    <row r="1641" spans="1:14" ht="15" hidden="1">
      <c r="A1641" s="276">
        <v>46148</v>
      </c>
      <c r="B1641" s="53" t="s">
        <v>3444</v>
      </c>
      <c r="C1641" s="627">
        <v>84208</v>
      </c>
      <c r="D1641" s="627" t="s">
        <v>1698</v>
      </c>
      <c r="E1641" s="627">
        <v>120</v>
      </c>
      <c r="F1641" s="627">
        <v>4010</v>
      </c>
      <c r="G1641" s="627" t="s">
        <v>3448</v>
      </c>
      <c r="H1641" s="627" t="s">
        <v>492</v>
      </c>
      <c r="J1641" s="625">
        <v>-1</v>
      </c>
      <c r="K1641" s="625">
        <v>8.4</v>
      </c>
      <c r="L1641" s="625">
        <v>-8.4</v>
      </c>
      <c r="M1641" s="53" t="s">
        <v>1378</v>
      </c>
    </row>
    <row r="1642" spans="1:14" ht="15" hidden="1">
      <c r="A1642" s="276">
        <v>46148</v>
      </c>
      <c r="B1642" s="53" t="s">
        <v>3444</v>
      </c>
      <c r="C1642" s="625">
        <v>59845</v>
      </c>
      <c r="D1642" s="625" t="s">
        <v>2459</v>
      </c>
      <c r="E1642" s="625" t="s">
        <v>246</v>
      </c>
      <c r="F1642" s="625">
        <v>4010</v>
      </c>
      <c r="G1642" s="625" t="s">
        <v>3449</v>
      </c>
      <c r="H1642" s="625" t="s">
        <v>492</v>
      </c>
      <c r="J1642" s="627">
        <v>-1</v>
      </c>
      <c r="K1642" s="627">
        <v>12.35</v>
      </c>
      <c r="L1642" s="627">
        <v>-12.35</v>
      </c>
      <c r="M1642" s="53" t="s">
        <v>1378</v>
      </c>
    </row>
    <row r="1643" spans="1:14" ht="15" hidden="1">
      <c r="A1643" s="276">
        <v>46148</v>
      </c>
      <c r="B1643" s="53" t="s">
        <v>3444</v>
      </c>
      <c r="C1643" s="627">
        <v>82717</v>
      </c>
      <c r="D1643" s="627" t="s">
        <v>2536</v>
      </c>
      <c r="E1643" s="627">
        <v>80</v>
      </c>
      <c r="F1643" s="627">
        <v>4010</v>
      </c>
      <c r="G1643" s="627" t="s">
        <v>3450</v>
      </c>
      <c r="H1643" s="627" t="s">
        <v>492</v>
      </c>
      <c r="J1643" s="625">
        <v>-1</v>
      </c>
      <c r="K1643" s="625">
        <v>8.7100000000000009</v>
      </c>
      <c r="L1643" s="625">
        <v>-8.7100000000000009</v>
      </c>
      <c r="M1643" s="53" t="s">
        <v>1378</v>
      </c>
    </row>
    <row r="1644" spans="1:14" ht="15" hidden="1">
      <c r="A1644" s="276">
        <v>46148</v>
      </c>
      <c r="B1644" s="53" t="s">
        <v>3444</v>
      </c>
      <c r="C1644" s="625">
        <v>65248</v>
      </c>
      <c r="D1644" s="625" t="s">
        <v>2487</v>
      </c>
      <c r="E1644" s="625" t="s">
        <v>246</v>
      </c>
      <c r="F1644" s="625">
        <v>4010</v>
      </c>
      <c r="G1644" s="625" t="s">
        <v>3451</v>
      </c>
      <c r="H1644" s="625" t="s">
        <v>492</v>
      </c>
      <c r="J1644" s="627">
        <v>-1</v>
      </c>
      <c r="K1644" s="627">
        <v>14.49</v>
      </c>
      <c r="L1644" s="627">
        <v>-14.49</v>
      </c>
      <c r="M1644" s="53" t="s">
        <v>1378</v>
      </c>
    </row>
    <row r="1645" spans="1:14" ht="15" hidden="1">
      <c r="A1645" s="276">
        <v>46148</v>
      </c>
      <c r="B1645" s="53" t="s">
        <v>3444</v>
      </c>
      <c r="C1645" s="627">
        <v>80295</v>
      </c>
      <c r="D1645" s="627">
        <v>267</v>
      </c>
      <c r="E1645" s="627">
        <v>130</v>
      </c>
      <c r="F1645" s="627">
        <v>4010</v>
      </c>
      <c r="G1645" s="627" t="s">
        <v>3452</v>
      </c>
      <c r="H1645" s="627" t="s">
        <v>492</v>
      </c>
      <c r="J1645" s="625">
        <v>-1</v>
      </c>
      <c r="K1645" s="625">
        <v>22.31</v>
      </c>
      <c r="L1645" s="625">
        <v>-22.31</v>
      </c>
      <c r="M1645" s="53" t="s">
        <v>1378</v>
      </c>
    </row>
    <row r="1646" spans="1:14" ht="15" hidden="1">
      <c r="A1646" s="276">
        <v>46148</v>
      </c>
      <c r="B1646" s="53" t="s">
        <v>3444</v>
      </c>
      <c r="C1646" s="625">
        <v>58663</v>
      </c>
      <c r="D1646" s="625" t="s">
        <v>1695</v>
      </c>
      <c r="E1646" s="625" t="s">
        <v>1526</v>
      </c>
      <c r="F1646" s="625">
        <v>4010</v>
      </c>
      <c r="G1646" s="625" t="s">
        <v>1696</v>
      </c>
      <c r="H1646" s="625" t="s">
        <v>492</v>
      </c>
      <c r="J1646" s="625">
        <v>-1</v>
      </c>
      <c r="K1646" s="625">
        <v>11.92</v>
      </c>
      <c r="L1646" s="625">
        <v>-11.92</v>
      </c>
      <c r="M1646" s="53" t="s">
        <v>1378</v>
      </c>
    </row>
    <row r="1647" spans="1:14" ht="15" hidden="1">
      <c r="A1647" s="276">
        <v>46148</v>
      </c>
      <c r="B1647" s="53" t="s">
        <v>3444</v>
      </c>
      <c r="C1647" s="627">
        <v>84306</v>
      </c>
      <c r="D1647" s="627" t="s">
        <v>3362</v>
      </c>
      <c r="E1647" s="627">
        <v>70</v>
      </c>
      <c r="F1647" s="627">
        <v>4010</v>
      </c>
      <c r="G1647" s="627" t="s">
        <v>3453</v>
      </c>
      <c r="H1647" s="627" t="s">
        <v>492</v>
      </c>
      <c r="J1647" s="627">
        <v>-1</v>
      </c>
      <c r="K1647" s="627">
        <v>4.71</v>
      </c>
      <c r="L1647" s="627">
        <v>-4.71</v>
      </c>
      <c r="M1647" s="53" t="s">
        <v>1378</v>
      </c>
    </row>
    <row r="1648" spans="1:14" ht="15" hidden="1">
      <c r="A1648" s="276">
        <v>46148</v>
      </c>
      <c r="B1648" s="53" t="s">
        <v>3444</v>
      </c>
      <c r="C1648" s="625">
        <v>82788</v>
      </c>
      <c r="D1648" s="625" t="s">
        <v>3454</v>
      </c>
      <c r="E1648" s="625">
        <v>120</v>
      </c>
      <c r="F1648" s="625">
        <v>4010</v>
      </c>
      <c r="G1648" s="625" t="s">
        <v>3455</v>
      </c>
      <c r="H1648" s="625" t="s">
        <v>492</v>
      </c>
      <c r="J1648" s="625">
        <v>-1</v>
      </c>
      <c r="K1648" s="625">
        <v>8.69</v>
      </c>
      <c r="L1648" s="625">
        <v>-8.69</v>
      </c>
      <c r="M1648" s="53" t="s">
        <v>1378</v>
      </c>
    </row>
    <row r="1649" spans="1:14" ht="15" hidden="1">
      <c r="A1649" s="276">
        <v>46148</v>
      </c>
      <c r="B1649" s="53" t="s">
        <v>3444</v>
      </c>
      <c r="C1649" s="627">
        <v>83403</v>
      </c>
      <c r="D1649" s="627" t="s">
        <v>3456</v>
      </c>
      <c r="E1649" s="627">
        <v>80</v>
      </c>
      <c r="F1649" s="627">
        <v>4010</v>
      </c>
      <c r="G1649" s="627" t="s">
        <v>3457</v>
      </c>
      <c r="H1649" s="627" t="s">
        <v>492</v>
      </c>
      <c r="J1649" s="627">
        <v>-1</v>
      </c>
      <c r="K1649" s="627">
        <v>9</v>
      </c>
      <c r="L1649" s="627">
        <v>-9</v>
      </c>
      <c r="M1649" s="53" t="s">
        <v>1378</v>
      </c>
    </row>
    <row r="1650" spans="1:14" ht="15" hidden="1">
      <c r="A1650" s="276">
        <v>46148</v>
      </c>
      <c r="B1650" s="53" t="s">
        <v>3444</v>
      </c>
      <c r="C1650" s="625">
        <v>83403</v>
      </c>
      <c r="D1650" s="625" t="s">
        <v>2602</v>
      </c>
      <c r="E1650" s="625">
        <v>80</v>
      </c>
      <c r="F1650" s="625">
        <v>4010</v>
      </c>
      <c r="G1650" s="625" t="s">
        <v>3458</v>
      </c>
      <c r="H1650" s="625" t="s">
        <v>492</v>
      </c>
      <c r="J1650" s="625">
        <v>-1</v>
      </c>
      <c r="K1650" s="625">
        <v>9.6300000000000008</v>
      </c>
      <c r="L1650" s="625">
        <v>-9.6300000000000008</v>
      </c>
      <c r="M1650" s="53" t="s">
        <v>1378</v>
      </c>
    </row>
    <row r="1651" spans="1:14" ht="15" hidden="1">
      <c r="A1651" s="276">
        <v>46148</v>
      </c>
      <c r="B1651" s="53" t="s">
        <v>3444</v>
      </c>
      <c r="C1651" s="627">
        <v>84307</v>
      </c>
      <c r="D1651" s="627" t="s">
        <v>2478</v>
      </c>
      <c r="E1651" s="627" t="s">
        <v>1526</v>
      </c>
      <c r="F1651" s="627">
        <v>4010</v>
      </c>
      <c r="G1651" s="627"/>
      <c r="H1651" s="627" t="s">
        <v>492</v>
      </c>
      <c r="J1651" s="627">
        <v>-1</v>
      </c>
      <c r="K1651" s="627">
        <v>26.24</v>
      </c>
      <c r="L1651" s="627">
        <v>-26.24</v>
      </c>
      <c r="M1651" s="53" t="s">
        <v>1378</v>
      </c>
    </row>
    <row r="1652" spans="1:14" ht="15" hidden="1">
      <c r="A1652" s="276">
        <v>46148</v>
      </c>
      <c r="B1652" s="53" t="s">
        <v>3444</v>
      </c>
      <c r="C1652" s="625">
        <v>82717</v>
      </c>
      <c r="D1652" s="625" t="s">
        <v>3459</v>
      </c>
      <c r="E1652" s="625">
        <v>90</v>
      </c>
      <c r="F1652" s="625">
        <v>4010</v>
      </c>
      <c r="G1652" s="625" t="s">
        <v>3460</v>
      </c>
      <c r="H1652" s="625" t="s">
        <v>492</v>
      </c>
      <c r="J1652" s="625">
        <v>-1</v>
      </c>
      <c r="K1652" s="625">
        <v>8.7100000000000009</v>
      </c>
      <c r="L1652" s="625">
        <v>-8.7100000000000009</v>
      </c>
      <c r="M1652" s="53" t="s">
        <v>1378</v>
      </c>
    </row>
    <row r="1653" spans="1:14" ht="15" hidden="1">
      <c r="A1653" s="276">
        <v>46148</v>
      </c>
      <c r="B1653" s="53" t="s">
        <v>3444</v>
      </c>
      <c r="C1653" s="627">
        <v>84460</v>
      </c>
      <c r="D1653" s="627" t="s">
        <v>3362</v>
      </c>
      <c r="E1653" s="627">
        <v>110</v>
      </c>
      <c r="F1653" s="627">
        <v>4010</v>
      </c>
      <c r="G1653" s="627" t="s">
        <v>3461</v>
      </c>
      <c r="H1653" s="627" t="s">
        <v>492</v>
      </c>
      <c r="J1653" s="627">
        <v>-1</v>
      </c>
      <c r="K1653" s="627">
        <v>5.87</v>
      </c>
      <c r="L1653" s="627">
        <v>-5.87</v>
      </c>
      <c r="M1653" s="53" t="s">
        <v>1378</v>
      </c>
    </row>
    <row r="1654" spans="1:14" ht="15" hidden="1">
      <c r="A1654" s="276">
        <v>46148</v>
      </c>
      <c r="B1654" s="53" t="s">
        <v>3444</v>
      </c>
      <c r="C1654" s="625">
        <v>84313</v>
      </c>
      <c r="D1654" s="625" t="s">
        <v>1894</v>
      </c>
      <c r="E1654" s="625">
        <v>120</v>
      </c>
      <c r="F1654" s="625">
        <v>4010</v>
      </c>
      <c r="G1654" s="625" t="s">
        <v>3462</v>
      </c>
      <c r="H1654" s="625" t="s">
        <v>492</v>
      </c>
      <c r="J1654" s="625">
        <v>-1</v>
      </c>
      <c r="K1654" s="625">
        <v>21.77</v>
      </c>
      <c r="L1654" s="625">
        <v>-21.77</v>
      </c>
      <c r="M1654" s="53" t="s">
        <v>1378</v>
      </c>
    </row>
    <row r="1655" spans="1:14" ht="15" hidden="1">
      <c r="A1655" s="276">
        <v>46148</v>
      </c>
      <c r="B1655" s="53" t="s">
        <v>3444</v>
      </c>
      <c r="C1655" s="627">
        <v>81424</v>
      </c>
      <c r="D1655" s="627" t="s">
        <v>2363</v>
      </c>
      <c r="E1655" s="627">
        <v>60</v>
      </c>
      <c r="F1655" s="627">
        <v>4010</v>
      </c>
      <c r="G1655" s="627" t="s">
        <v>3463</v>
      </c>
      <c r="H1655" s="627" t="s">
        <v>492</v>
      </c>
      <c r="J1655" s="627">
        <v>-1</v>
      </c>
      <c r="K1655" s="627">
        <v>5.14</v>
      </c>
      <c r="L1655" s="627">
        <v>-5.14</v>
      </c>
      <c r="M1655" s="53" t="s">
        <v>1378</v>
      </c>
    </row>
    <row r="1656" spans="1:14" ht="15" hidden="1">
      <c r="A1656" s="276">
        <v>46148</v>
      </c>
      <c r="B1656" s="53" t="s">
        <v>3464</v>
      </c>
      <c r="C1656" s="625">
        <v>84175</v>
      </c>
      <c r="D1656" s="625" t="s">
        <v>1834</v>
      </c>
      <c r="E1656" s="625" t="s">
        <v>1332</v>
      </c>
      <c r="F1656" s="625">
        <v>4010</v>
      </c>
      <c r="G1656" s="625" t="s">
        <v>3465</v>
      </c>
      <c r="H1656" s="627" t="s">
        <v>492</v>
      </c>
      <c r="J1656" s="625">
        <v>1</v>
      </c>
      <c r="K1656" s="625">
        <v>39.5</v>
      </c>
      <c r="L1656" s="625">
        <v>39.5</v>
      </c>
      <c r="M1656" s="53" t="s">
        <v>1317</v>
      </c>
      <c r="N1656" s="629" t="s">
        <v>3354</v>
      </c>
    </row>
    <row r="1657" spans="1:14" ht="15" hidden="1">
      <c r="A1657" s="276">
        <v>46148</v>
      </c>
      <c r="B1657" s="53" t="s">
        <v>3464</v>
      </c>
      <c r="C1657" s="627">
        <v>83245</v>
      </c>
      <c r="D1657" s="627" t="s">
        <v>2547</v>
      </c>
      <c r="E1657" s="627">
        <v>120</v>
      </c>
      <c r="F1657" s="627">
        <v>4010</v>
      </c>
      <c r="G1657" s="627" t="s">
        <v>3234</v>
      </c>
      <c r="H1657" s="627" t="s">
        <v>492</v>
      </c>
      <c r="J1657" s="627">
        <v>1</v>
      </c>
      <c r="K1657" s="627">
        <v>15.14</v>
      </c>
      <c r="L1657" s="627">
        <v>15.14</v>
      </c>
      <c r="M1657" s="53" t="s">
        <v>1317</v>
      </c>
      <c r="N1657" s="629" t="s">
        <v>3354</v>
      </c>
    </row>
    <row r="1658" spans="1:14" ht="15" hidden="1">
      <c r="A1658" s="276">
        <v>46148</v>
      </c>
      <c r="B1658" s="53" t="s">
        <v>3464</v>
      </c>
      <c r="C1658" s="625">
        <v>47684</v>
      </c>
      <c r="D1658" s="625" t="s">
        <v>1772</v>
      </c>
      <c r="E1658" s="625">
        <v>140</v>
      </c>
      <c r="F1658" s="625">
        <v>4010</v>
      </c>
      <c r="G1658" s="625" t="s">
        <v>3236</v>
      </c>
      <c r="H1658" s="627" t="s">
        <v>492</v>
      </c>
      <c r="J1658" s="625">
        <v>1</v>
      </c>
      <c r="K1658" s="625">
        <v>9.1300000000000008</v>
      </c>
      <c r="L1658" s="625">
        <v>9.1300000000000008</v>
      </c>
      <c r="M1658" s="53" t="s">
        <v>1317</v>
      </c>
      <c r="N1658" s="629" t="s">
        <v>3354</v>
      </c>
    </row>
    <row r="1659" spans="1:14" ht="15" hidden="1">
      <c r="A1659" s="276">
        <v>46148</v>
      </c>
      <c r="B1659" s="53" t="s">
        <v>3464</v>
      </c>
      <c r="C1659" s="627">
        <v>84219</v>
      </c>
      <c r="D1659" s="627" t="s">
        <v>3466</v>
      </c>
      <c r="E1659" s="627">
        <v>140</v>
      </c>
      <c r="F1659" s="627">
        <v>4010</v>
      </c>
      <c r="G1659" s="627" t="s">
        <v>3237</v>
      </c>
      <c r="H1659" s="627" t="s">
        <v>492</v>
      </c>
      <c r="J1659" s="627">
        <v>1</v>
      </c>
      <c r="K1659" s="627">
        <v>19.809999999999999</v>
      </c>
      <c r="L1659" s="627">
        <v>19.809999999999999</v>
      </c>
      <c r="M1659" s="53" t="s">
        <v>1317</v>
      </c>
      <c r="N1659" s="629" t="s">
        <v>3354</v>
      </c>
    </row>
    <row r="1660" spans="1:14" ht="15" hidden="1">
      <c r="A1660" s="276">
        <v>46148</v>
      </c>
      <c r="B1660" s="53" t="s">
        <v>3464</v>
      </c>
      <c r="C1660" s="625">
        <v>65642</v>
      </c>
      <c r="D1660" s="625" t="s">
        <v>3467</v>
      </c>
      <c r="E1660" s="625">
        <v>150</v>
      </c>
      <c r="F1660" s="625">
        <v>4010</v>
      </c>
      <c r="G1660" s="625" t="s">
        <v>3238</v>
      </c>
      <c r="H1660" s="627" t="s">
        <v>492</v>
      </c>
      <c r="J1660" s="625">
        <v>1</v>
      </c>
      <c r="K1660" s="625">
        <v>7.14</v>
      </c>
      <c r="L1660" s="625">
        <v>7.14</v>
      </c>
      <c r="M1660" s="53" t="s">
        <v>1317</v>
      </c>
      <c r="N1660" s="629" t="s">
        <v>3354</v>
      </c>
    </row>
    <row r="1661" spans="1:14" ht="15" hidden="1">
      <c r="A1661" s="276">
        <v>46148</v>
      </c>
      <c r="B1661" s="53" t="s">
        <v>3464</v>
      </c>
      <c r="C1661" s="627">
        <v>84641</v>
      </c>
      <c r="D1661" s="627" t="s">
        <v>3468</v>
      </c>
      <c r="E1661" s="627">
        <v>110</v>
      </c>
      <c r="F1661" s="627">
        <v>4010</v>
      </c>
      <c r="G1661" s="627" t="s">
        <v>3239</v>
      </c>
      <c r="H1661" s="627" t="s">
        <v>492</v>
      </c>
      <c r="J1661" s="627">
        <v>1</v>
      </c>
      <c r="K1661" s="627">
        <v>8.17</v>
      </c>
      <c r="L1661" s="627">
        <v>8.17</v>
      </c>
      <c r="M1661" s="53" t="s">
        <v>1317</v>
      </c>
      <c r="N1661" s="629" t="s">
        <v>3354</v>
      </c>
    </row>
    <row r="1662" spans="1:14" ht="15" hidden="1">
      <c r="A1662" s="276">
        <v>46148</v>
      </c>
      <c r="B1662" s="53" t="s">
        <v>3464</v>
      </c>
      <c r="C1662" s="625">
        <v>83812</v>
      </c>
      <c r="D1662" s="625" t="s">
        <v>1537</v>
      </c>
      <c r="E1662" s="625">
        <v>90</v>
      </c>
      <c r="F1662" s="625">
        <v>4010</v>
      </c>
      <c r="G1662" s="625" t="s">
        <v>2274</v>
      </c>
      <c r="H1662" s="627" t="s">
        <v>492</v>
      </c>
      <c r="J1662" s="625">
        <v>1</v>
      </c>
      <c r="K1662" s="625">
        <v>20.36</v>
      </c>
      <c r="L1662" s="625">
        <v>20.36</v>
      </c>
      <c r="M1662" s="53" t="s">
        <v>1317</v>
      </c>
      <c r="N1662" s="629" t="s">
        <v>3354</v>
      </c>
    </row>
    <row r="1663" spans="1:14" ht="15" hidden="1">
      <c r="A1663" s="276">
        <v>46148</v>
      </c>
      <c r="B1663" s="53" t="s">
        <v>3464</v>
      </c>
      <c r="C1663" s="627">
        <v>83100</v>
      </c>
      <c r="D1663" s="627" t="s">
        <v>2717</v>
      </c>
      <c r="E1663" s="627">
        <v>150</v>
      </c>
      <c r="F1663" s="627">
        <v>4010</v>
      </c>
      <c r="G1663" s="627" t="s">
        <v>2361</v>
      </c>
      <c r="H1663" s="627" t="s">
        <v>492</v>
      </c>
      <c r="J1663" s="627">
        <v>2</v>
      </c>
      <c r="K1663" s="627">
        <v>9.31</v>
      </c>
      <c r="L1663" s="627">
        <v>18.62</v>
      </c>
      <c r="M1663" s="53" t="s">
        <v>1317</v>
      </c>
      <c r="N1663" s="629" t="s">
        <v>3354</v>
      </c>
    </row>
    <row r="1664" spans="1:14" ht="15" hidden="1">
      <c r="A1664" s="276">
        <v>46148</v>
      </c>
      <c r="B1664" s="53" t="s">
        <v>3464</v>
      </c>
      <c r="C1664" s="625">
        <v>58660</v>
      </c>
      <c r="D1664" s="625" t="s">
        <v>1382</v>
      </c>
      <c r="E1664" s="625" t="s">
        <v>1368</v>
      </c>
      <c r="F1664" s="625">
        <v>4010</v>
      </c>
      <c r="G1664" s="625" t="s">
        <v>2141</v>
      </c>
      <c r="H1664" s="627" t="s">
        <v>492</v>
      </c>
      <c r="J1664" s="625">
        <v>1</v>
      </c>
      <c r="K1664" s="625">
        <v>11.46</v>
      </c>
      <c r="L1664" s="625">
        <v>11.46</v>
      </c>
      <c r="M1664" s="53" t="s">
        <v>1317</v>
      </c>
      <c r="N1664" s="629" t="s">
        <v>3354</v>
      </c>
    </row>
    <row r="1665" spans="1:14" ht="15" hidden="1">
      <c r="A1665" s="276">
        <v>46148</v>
      </c>
      <c r="B1665" s="53" t="s">
        <v>3464</v>
      </c>
      <c r="C1665" s="627">
        <v>83154</v>
      </c>
      <c r="D1665" s="627" t="s">
        <v>2048</v>
      </c>
      <c r="E1665" s="627">
        <v>110</v>
      </c>
      <c r="F1665" s="627">
        <v>4010</v>
      </c>
      <c r="G1665" s="627" t="s">
        <v>2142</v>
      </c>
      <c r="H1665" s="627" t="s">
        <v>492</v>
      </c>
      <c r="J1665" s="627">
        <v>1</v>
      </c>
      <c r="K1665" s="627">
        <v>12.63</v>
      </c>
      <c r="L1665" s="627">
        <v>12.63</v>
      </c>
      <c r="M1665" s="53" t="s">
        <v>1317</v>
      </c>
      <c r="N1665" s="629" t="s">
        <v>3354</v>
      </c>
    </row>
    <row r="1666" spans="1:14" ht="15" hidden="1">
      <c r="A1666" s="276">
        <v>46148</v>
      </c>
      <c r="B1666" s="53" t="s">
        <v>3464</v>
      </c>
      <c r="C1666" s="625">
        <v>84091</v>
      </c>
      <c r="D1666" s="625" t="s">
        <v>2759</v>
      </c>
      <c r="E1666" s="625">
        <v>100</v>
      </c>
      <c r="F1666" s="625">
        <v>4010</v>
      </c>
      <c r="G1666" s="625" t="s">
        <v>3469</v>
      </c>
      <c r="H1666" s="627" t="s">
        <v>492</v>
      </c>
      <c r="J1666" s="625">
        <v>1</v>
      </c>
      <c r="K1666" s="625">
        <v>10.78</v>
      </c>
      <c r="L1666" s="625">
        <v>10.78</v>
      </c>
      <c r="M1666" s="53" t="s">
        <v>1317</v>
      </c>
      <c r="N1666" s="629" t="s">
        <v>3224</v>
      </c>
    </row>
    <row r="1667" spans="1:14" ht="15" hidden="1">
      <c r="A1667" s="276">
        <v>46148</v>
      </c>
      <c r="B1667" s="53" t="s">
        <v>3464</v>
      </c>
      <c r="C1667" s="627">
        <v>84291</v>
      </c>
      <c r="D1667" s="627" t="s">
        <v>1500</v>
      </c>
      <c r="E1667" s="627">
        <v>70</v>
      </c>
      <c r="F1667" s="627">
        <v>4010</v>
      </c>
      <c r="G1667" s="627" t="s">
        <v>2144</v>
      </c>
      <c r="H1667" s="627" t="s">
        <v>492</v>
      </c>
      <c r="J1667" s="627">
        <v>1</v>
      </c>
      <c r="K1667" s="627">
        <v>14.72</v>
      </c>
      <c r="L1667" s="627">
        <v>14.72</v>
      </c>
      <c r="M1667" s="53" t="s">
        <v>1317</v>
      </c>
      <c r="N1667" s="629" t="s">
        <v>3224</v>
      </c>
    </row>
    <row r="1668" spans="1:14" ht="15" hidden="1">
      <c r="A1668" s="276">
        <v>46148</v>
      </c>
      <c r="B1668" s="53" t="s">
        <v>3464</v>
      </c>
      <c r="C1668" s="625">
        <v>84358</v>
      </c>
      <c r="D1668" s="625" t="s">
        <v>3470</v>
      </c>
      <c r="E1668" s="625">
        <v>150</v>
      </c>
      <c r="F1668" s="625">
        <v>4010</v>
      </c>
      <c r="G1668" s="625" t="s">
        <v>2145</v>
      </c>
      <c r="H1668" s="627" t="s">
        <v>492</v>
      </c>
      <c r="J1668" s="625">
        <v>1</v>
      </c>
      <c r="K1668" s="625">
        <v>5.96</v>
      </c>
      <c r="L1668" s="625">
        <v>5.96</v>
      </c>
      <c r="M1668" s="53" t="s">
        <v>1317</v>
      </c>
      <c r="N1668" s="629" t="s">
        <v>3224</v>
      </c>
    </row>
    <row r="1669" spans="1:14" ht="15" hidden="1">
      <c r="A1669" s="276">
        <v>46148</v>
      </c>
      <c r="B1669" s="53" t="s">
        <v>3464</v>
      </c>
      <c r="C1669" s="627">
        <v>83503</v>
      </c>
      <c r="D1669" s="627" t="s">
        <v>2163</v>
      </c>
      <c r="E1669" s="627">
        <v>90</v>
      </c>
      <c r="F1669" s="627">
        <v>4010</v>
      </c>
      <c r="G1669" s="627" t="s">
        <v>3370</v>
      </c>
      <c r="H1669" s="627" t="s">
        <v>492</v>
      </c>
      <c r="J1669" s="627">
        <v>1</v>
      </c>
      <c r="K1669" s="627">
        <v>13.86</v>
      </c>
      <c r="L1669" s="627">
        <v>13.86</v>
      </c>
      <c r="M1669" s="53" t="s">
        <v>1317</v>
      </c>
      <c r="N1669" s="629" t="s">
        <v>3224</v>
      </c>
    </row>
    <row r="1670" spans="1:14" ht="15" hidden="1">
      <c r="A1670" s="276">
        <v>46148</v>
      </c>
      <c r="B1670" s="53" t="s">
        <v>3464</v>
      </c>
      <c r="C1670" s="625">
        <v>83503</v>
      </c>
      <c r="D1670" s="625" t="s">
        <v>2163</v>
      </c>
      <c r="E1670" s="625">
        <v>130</v>
      </c>
      <c r="F1670" s="625">
        <v>4010</v>
      </c>
      <c r="G1670" s="625" t="s">
        <v>3471</v>
      </c>
      <c r="H1670" s="627" t="s">
        <v>492</v>
      </c>
      <c r="J1670" s="625">
        <v>1</v>
      </c>
      <c r="K1670" s="625">
        <v>13.86</v>
      </c>
      <c r="L1670" s="625">
        <v>13.86</v>
      </c>
      <c r="M1670" s="53" t="s">
        <v>1317</v>
      </c>
      <c r="N1670" s="629" t="s">
        <v>3224</v>
      </c>
    </row>
    <row r="1671" spans="1:14" ht="15" hidden="1">
      <c r="A1671" s="276">
        <v>46148</v>
      </c>
      <c r="B1671" s="53" t="s">
        <v>3472</v>
      </c>
      <c r="C1671" s="277">
        <v>83502</v>
      </c>
      <c r="D1671" s="627" t="s">
        <v>1779</v>
      </c>
      <c r="E1671" s="627">
        <v>120</v>
      </c>
      <c r="F1671" s="627">
        <v>4010</v>
      </c>
      <c r="G1671" s="627" t="s">
        <v>3288</v>
      </c>
      <c r="H1671" s="627" t="s">
        <v>492</v>
      </c>
      <c r="J1671" s="627">
        <v>1</v>
      </c>
      <c r="K1671" s="627">
        <v>4.54</v>
      </c>
      <c r="L1671" s="627">
        <v>4.54</v>
      </c>
      <c r="M1671" s="53" t="s">
        <v>1317</v>
      </c>
      <c r="N1671" s="629" t="s">
        <v>3224</v>
      </c>
    </row>
    <row r="1672" spans="1:14" ht="15" hidden="1">
      <c r="A1672" s="276">
        <v>46148</v>
      </c>
      <c r="B1672" s="53" t="s">
        <v>3472</v>
      </c>
      <c r="C1672" s="625">
        <v>83199</v>
      </c>
      <c r="D1672" s="625" t="s">
        <v>2369</v>
      </c>
      <c r="E1672" s="625">
        <v>90</v>
      </c>
      <c r="F1672" s="625">
        <v>4010</v>
      </c>
      <c r="G1672" s="625" t="s">
        <v>3289</v>
      </c>
      <c r="H1672" s="627" t="s">
        <v>492</v>
      </c>
      <c r="J1672" s="625">
        <v>1</v>
      </c>
      <c r="K1672" s="625">
        <v>9.86</v>
      </c>
      <c r="L1672" s="625">
        <v>9.86</v>
      </c>
      <c r="M1672" s="53" t="s">
        <v>1317</v>
      </c>
      <c r="N1672" s="629" t="s">
        <v>3224</v>
      </c>
    </row>
    <row r="1673" spans="1:14" ht="15" hidden="1">
      <c r="A1673" s="276">
        <v>46149</v>
      </c>
      <c r="B1673" s="53" t="s">
        <v>3473</v>
      </c>
      <c r="C1673" s="625">
        <v>83503</v>
      </c>
      <c r="D1673" s="625" t="s">
        <v>2163</v>
      </c>
      <c r="E1673" s="625">
        <v>110</v>
      </c>
      <c r="F1673" s="625">
        <v>4010</v>
      </c>
      <c r="G1673" s="625" t="s">
        <v>3474</v>
      </c>
      <c r="H1673" s="625" t="s">
        <v>492</v>
      </c>
      <c r="J1673" s="625">
        <v>1</v>
      </c>
      <c r="K1673" s="625">
        <v>13.86</v>
      </c>
      <c r="L1673" s="625">
        <v>13.86</v>
      </c>
      <c r="M1673" s="53" t="s">
        <v>1317</v>
      </c>
      <c r="N1673" s="629" t="s">
        <v>1318</v>
      </c>
    </row>
    <row r="1674" spans="1:14" ht="15" hidden="1">
      <c r="A1674" s="276">
        <v>46149</v>
      </c>
      <c r="B1674" s="53" t="s">
        <v>3473</v>
      </c>
      <c r="C1674" s="627">
        <v>81211</v>
      </c>
      <c r="D1674" s="627" t="s">
        <v>3475</v>
      </c>
      <c r="E1674" s="627">
        <v>130</v>
      </c>
      <c r="F1674" s="627">
        <v>4010</v>
      </c>
      <c r="G1674" s="627" t="s">
        <v>3476</v>
      </c>
      <c r="H1674" s="627" t="s">
        <v>492</v>
      </c>
      <c r="J1674" s="627">
        <v>1</v>
      </c>
      <c r="K1674" s="627">
        <v>16.98</v>
      </c>
      <c r="L1674" s="627">
        <v>16.98</v>
      </c>
      <c r="M1674" s="53" t="s">
        <v>1317</v>
      </c>
      <c r="N1674" s="629" t="s">
        <v>1318</v>
      </c>
    </row>
    <row r="1675" spans="1:14" ht="15" hidden="1">
      <c r="A1675" s="276">
        <v>46149</v>
      </c>
      <c r="B1675" s="53" t="s">
        <v>3473</v>
      </c>
      <c r="C1675" s="625">
        <v>84281</v>
      </c>
      <c r="D1675" s="625" t="s">
        <v>1430</v>
      </c>
      <c r="E1675" s="625">
        <v>110</v>
      </c>
      <c r="F1675" s="625">
        <v>4010</v>
      </c>
      <c r="G1675" s="625" t="s">
        <v>3477</v>
      </c>
      <c r="H1675" s="625" t="s">
        <v>492</v>
      </c>
      <c r="J1675" s="625">
        <v>1</v>
      </c>
      <c r="K1675" s="625">
        <v>13.6</v>
      </c>
      <c r="L1675" s="625">
        <v>13.6</v>
      </c>
      <c r="M1675" s="53" t="s">
        <v>1317</v>
      </c>
      <c r="N1675" s="629" t="s">
        <v>1318</v>
      </c>
    </row>
    <row r="1676" spans="1:14" ht="15" hidden="1">
      <c r="A1676" s="276">
        <v>46149</v>
      </c>
      <c r="B1676" s="53" t="s">
        <v>3473</v>
      </c>
      <c r="C1676" s="627">
        <v>83993</v>
      </c>
      <c r="D1676" s="627" t="s">
        <v>1419</v>
      </c>
      <c r="E1676" s="627">
        <v>120</v>
      </c>
      <c r="F1676" s="627">
        <v>4010</v>
      </c>
      <c r="G1676" s="627" t="s">
        <v>3478</v>
      </c>
      <c r="H1676" s="627" t="s">
        <v>492</v>
      </c>
      <c r="J1676" s="627">
        <v>1</v>
      </c>
      <c r="K1676" s="627">
        <v>6.59</v>
      </c>
      <c r="L1676" s="627">
        <v>6.59</v>
      </c>
      <c r="M1676" s="53" t="s">
        <v>1317</v>
      </c>
      <c r="N1676" s="629" t="s">
        <v>1318</v>
      </c>
    </row>
    <row r="1677" spans="1:14" ht="15" hidden="1">
      <c r="A1677" s="276">
        <v>46149</v>
      </c>
      <c r="B1677" s="53" t="s">
        <v>3473</v>
      </c>
      <c r="C1677" s="625">
        <v>82921</v>
      </c>
      <c r="D1677" s="625" t="s">
        <v>1596</v>
      </c>
      <c r="E1677" s="625">
        <v>85</v>
      </c>
      <c r="F1677" s="625">
        <v>4010</v>
      </c>
      <c r="G1677" s="625" t="s">
        <v>3479</v>
      </c>
      <c r="H1677" s="625" t="s">
        <v>492</v>
      </c>
      <c r="J1677" s="625">
        <v>1</v>
      </c>
      <c r="K1677" s="625">
        <v>7.73</v>
      </c>
      <c r="L1677" s="625">
        <v>7.73</v>
      </c>
      <c r="M1677" s="53" t="s">
        <v>1317</v>
      </c>
      <c r="N1677" s="629" t="s">
        <v>1318</v>
      </c>
    </row>
    <row r="1678" spans="1:14" ht="15" hidden="1">
      <c r="A1678" s="276">
        <v>46149</v>
      </c>
      <c r="B1678" s="53" t="s">
        <v>3473</v>
      </c>
      <c r="C1678" s="627">
        <v>82681</v>
      </c>
      <c r="D1678" s="627" t="s">
        <v>2510</v>
      </c>
      <c r="E1678" s="627">
        <v>70</v>
      </c>
      <c r="F1678" s="627">
        <v>4010</v>
      </c>
      <c r="G1678" s="627" t="s">
        <v>3480</v>
      </c>
      <c r="H1678" s="627" t="s">
        <v>492</v>
      </c>
      <c r="J1678" s="627">
        <v>1</v>
      </c>
      <c r="K1678" s="627">
        <v>9.57</v>
      </c>
      <c r="L1678" s="627">
        <v>9.57</v>
      </c>
      <c r="M1678" s="53" t="s">
        <v>1317</v>
      </c>
      <c r="N1678" s="629" t="s">
        <v>1318</v>
      </c>
    </row>
    <row r="1679" spans="1:14" ht="15" hidden="1">
      <c r="A1679" s="276">
        <v>46149</v>
      </c>
      <c r="B1679" s="53" t="s">
        <v>3473</v>
      </c>
      <c r="C1679" s="625">
        <v>82985</v>
      </c>
      <c r="D1679" s="625" t="s">
        <v>2116</v>
      </c>
      <c r="E1679" s="625">
        <v>60</v>
      </c>
      <c r="F1679" s="625">
        <v>4010</v>
      </c>
      <c r="G1679" s="625" t="s">
        <v>3481</v>
      </c>
      <c r="H1679" s="625" t="s">
        <v>492</v>
      </c>
      <c r="J1679" s="625">
        <v>1</v>
      </c>
      <c r="K1679" s="625">
        <v>5.08</v>
      </c>
      <c r="L1679" s="625">
        <v>5.08</v>
      </c>
      <c r="M1679" s="53" t="s">
        <v>1317</v>
      </c>
      <c r="N1679" s="629" t="s">
        <v>1318</v>
      </c>
    </row>
    <row r="1680" spans="1:14" ht="15" hidden="1">
      <c r="A1680" s="276">
        <v>46149</v>
      </c>
      <c r="B1680" s="53" t="s">
        <v>3473</v>
      </c>
      <c r="C1680" s="627">
        <v>84248</v>
      </c>
      <c r="D1680" s="627" t="s">
        <v>3482</v>
      </c>
      <c r="E1680" s="627">
        <v>85</v>
      </c>
      <c r="F1680" s="627">
        <v>4010</v>
      </c>
      <c r="G1680" s="627" t="s">
        <v>3483</v>
      </c>
      <c r="H1680" s="627" t="s">
        <v>492</v>
      </c>
      <c r="J1680" s="627">
        <v>6</v>
      </c>
      <c r="K1680" s="627">
        <v>11.71</v>
      </c>
      <c r="L1680" s="627">
        <v>70.260000000000005</v>
      </c>
      <c r="M1680" s="53" t="s">
        <v>1317</v>
      </c>
      <c r="N1680" s="629" t="s">
        <v>1318</v>
      </c>
    </row>
    <row r="1681" spans="1:14" ht="15" hidden="1">
      <c r="A1681" s="276">
        <v>46149</v>
      </c>
      <c r="B1681" s="53" t="s">
        <v>3473</v>
      </c>
      <c r="C1681" s="625">
        <v>84551</v>
      </c>
      <c r="D1681" s="625" t="s">
        <v>3362</v>
      </c>
      <c r="E1681" s="625">
        <v>80</v>
      </c>
      <c r="F1681" s="625">
        <v>4010</v>
      </c>
      <c r="G1681" s="625" t="s">
        <v>3484</v>
      </c>
      <c r="H1681" s="625" t="s">
        <v>492</v>
      </c>
      <c r="J1681" s="625">
        <v>5</v>
      </c>
      <c r="K1681" s="625">
        <v>4.5199999999999996</v>
      </c>
      <c r="L1681" s="625">
        <v>22.6</v>
      </c>
      <c r="M1681" s="53" t="s">
        <v>1317</v>
      </c>
      <c r="N1681" s="629" t="s">
        <v>1318</v>
      </c>
    </row>
    <row r="1682" spans="1:14" ht="15" hidden="1">
      <c r="A1682" s="276">
        <v>46149</v>
      </c>
      <c r="B1682" s="53" t="s">
        <v>3473</v>
      </c>
      <c r="C1682" s="627">
        <v>82912</v>
      </c>
      <c r="D1682" s="627" t="s">
        <v>3261</v>
      </c>
      <c r="E1682" s="627">
        <v>120</v>
      </c>
      <c r="F1682" s="627">
        <v>4010</v>
      </c>
      <c r="G1682" s="627" t="s">
        <v>3485</v>
      </c>
      <c r="H1682" s="627" t="s">
        <v>492</v>
      </c>
      <c r="J1682" s="627">
        <v>6</v>
      </c>
      <c r="K1682" s="627">
        <v>8.83</v>
      </c>
      <c r="L1682" s="627">
        <v>52.98</v>
      </c>
      <c r="M1682" s="53" t="s">
        <v>1317</v>
      </c>
      <c r="N1682" s="629" t="s">
        <v>1318</v>
      </c>
    </row>
    <row r="1683" spans="1:14" ht="15" hidden="1">
      <c r="A1683" s="276">
        <v>46149</v>
      </c>
      <c r="B1683" s="53" t="s">
        <v>3486</v>
      </c>
      <c r="C1683" s="625">
        <v>84155</v>
      </c>
      <c r="D1683" s="625" t="s">
        <v>1932</v>
      </c>
      <c r="E1683" s="625">
        <v>80</v>
      </c>
      <c r="F1683" s="625">
        <v>4010</v>
      </c>
      <c r="G1683" s="625" t="s">
        <v>3487</v>
      </c>
      <c r="H1683" s="625" t="s">
        <v>492</v>
      </c>
      <c r="J1683" s="625">
        <v>1</v>
      </c>
      <c r="K1683" s="625">
        <v>6.54</v>
      </c>
      <c r="L1683" s="625">
        <v>6.54</v>
      </c>
      <c r="M1683" s="53" t="s">
        <v>1317</v>
      </c>
      <c r="N1683" s="629" t="s">
        <v>1475</v>
      </c>
    </row>
    <row r="1684" spans="1:14" ht="15" hidden="1">
      <c r="A1684" s="276">
        <v>46149</v>
      </c>
      <c r="B1684" s="53" t="s">
        <v>3486</v>
      </c>
      <c r="C1684" s="627">
        <v>84358</v>
      </c>
      <c r="D1684" s="627" t="s">
        <v>3470</v>
      </c>
      <c r="E1684" s="627">
        <v>130</v>
      </c>
      <c r="F1684" s="627">
        <v>4010</v>
      </c>
      <c r="G1684" s="627" t="s">
        <v>3488</v>
      </c>
      <c r="H1684" s="627" t="s">
        <v>492</v>
      </c>
      <c r="J1684" s="627">
        <v>1</v>
      </c>
      <c r="K1684" s="627">
        <v>5.96</v>
      </c>
      <c r="L1684" s="627">
        <v>5.96</v>
      </c>
      <c r="M1684" s="53" t="s">
        <v>1317</v>
      </c>
      <c r="N1684" s="629" t="s">
        <v>1475</v>
      </c>
    </row>
    <row r="1685" spans="1:14" ht="15" hidden="1">
      <c r="A1685" s="276">
        <v>46149</v>
      </c>
      <c r="B1685" s="53" t="s">
        <v>3486</v>
      </c>
      <c r="C1685" s="625">
        <v>84157</v>
      </c>
      <c r="D1685" s="625" t="s">
        <v>3328</v>
      </c>
      <c r="E1685" s="625">
        <v>60</v>
      </c>
      <c r="F1685" s="625">
        <v>4010</v>
      </c>
      <c r="G1685" s="625" t="s">
        <v>3489</v>
      </c>
      <c r="H1685" s="625" t="s">
        <v>492</v>
      </c>
      <c r="J1685" s="625">
        <v>1</v>
      </c>
      <c r="K1685" s="625">
        <v>10.039999999999999</v>
      </c>
      <c r="L1685" s="625">
        <v>10.039999999999999</v>
      </c>
      <c r="M1685" s="53" t="s">
        <v>1317</v>
      </c>
      <c r="N1685" s="629" t="s">
        <v>1475</v>
      </c>
    </row>
    <row r="1686" spans="1:14" ht="15" hidden="1">
      <c r="A1686" s="276">
        <v>46149</v>
      </c>
      <c r="B1686" s="53" t="s">
        <v>3486</v>
      </c>
      <c r="C1686" s="627">
        <v>84358</v>
      </c>
      <c r="D1686" s="627" t="s">
        <v>3470</v>
      </c>
      <c r="E1686" s="627">
        <v>90</v>
      </c>
      <c r="F1686" s="627">
        <v>4010</v>
      </c>
      <c r="G1686" s="627" t="s">
        <v>3490</v>
      </c>
      <c r="H1686" s="627" t="s">
        <v>492</v>
      </c>
      <c r="J1686" s="627">
        <v>1</v>
      </c>
      <c r="K1686" s="627">
        <v>5.96</v>
      </c>
      <c r="L1686" s="627">
        <v>5.96</v>
      </c>
      <c r="M1686" s="53" t="s">
        <v>1317</v>
      </c>
      <c r="N1686" s="629" t="s">
        <v>1475</v>
      </c>
    </row>
    <row r="1687" spans="1:14" ht="15" hidden="1">
      <c r="A1687" s="276">
        <v>46149</v>
      </c>
      <c r="B1687" s="53" t="s">
        <v>3486</v>
      </c>
      <c r="C1687" s="625">
        <v>82718</v>
      </c>
      <c r="D1687" s="625" t="s">
        <v>2823</v>
      </c>
      <c r="E1687" s="625">
        <v>100</v>
      </c>
      <c r="F1687" s="625">
        <v>4010</v>
      </c>
      <c r="G1687" s="625" t="s">
        <v>3491</v>
      </c>
      <c r="H1687" s="625" t="s">
        <v>492</v>
      </c>
      <c r="J1687" s="625">
        <v>1</v>
      </c>
      <c r="K1687" s="625">
        <v>13.47</v>
      </c>
      <c r="L1687" s="625">
        <v>13.47</v>
      </c>
      <c r="M1687" s="53" t="s">
        <v>1317</v>
      </c>
      <c r="N1687" s="629" t="s">
        <v>1475</v>
      </c>
    </row>
    <row r="1688" spans="1:14" ht="15" hidden="1">
      <c r="A1688" s="276">
        <v>46149</v>
      </c>
      <c r="B1688" s="53" t="s">
        <v>3486</v>
      </c>
      <c r="C1688" s="627">
        <v>84359</v>
      </c>
      <c r="D1688" s="627" t="s">
        <v>3470</v>
      </c>
      <c r="E1688" s="627" t="s">
        <v>399</v>
      </c>
      <c r="F1688" s="627">
        <v>4010</v>
      </c>
      <c r="G1688" s="627" t="s">
        <v>3492</v>
      </c>
      <c r="H1688" s="627" t="s">
        <v>492</v>
      </c>
      <c r="J1688" s="627">
        <v>2</v>
      </c>
      <c r="K1688" s="627">
        <v>10.64</v>
      </c>
      <c r="L1688" s="627">
        <v>21.28</v>
      </c>
      <c r="M1688" s="53" t="s">
        <v>1317</v>
      </c>
      <c r="N1688" s="629" t="s">
        <v>1475</v>
      </c>
    </row>
    <row r="1689" spans="1:14" ht="15" hidden="1">
      <c r="A1689" s="276">
        <v>46149</v>
      </c>
      <c r="B1689" s="53" t="s">
        <v>3486</v>
      </c>
      <c r="C1689" s="625">
        <v>58663</v>
      </c>
      <c r="D1689" s="625" t="s">
        <v>3493</v>
      </c>
      <c r="E1689" s="625" t="s">
        <v>1526</v>
      </c>
      <c r="F1689" s="625">
        <v>4010</v>
      </c>
      <c r="G1689" s="625" t="s">
        <v>3494</v>
      </c>
      <c r="H1689" s="625" t="s">
        <v>492</v>
      </c>
      <c r="J1689" s="625">
        <v>1</v>
      </c>
      <c r="K1689" s="625">
        <v>11.31</v>
      </c>
      <c r="L1689" s="625">
        <v>11.31</v>
      </c>
      <c r="M1689" s="53" t="s">
        <v>1317</v>
      </c>
      <c r="N1689" s="629" t="s">
        <v>1475</v>
      </c>
    </row>
    <row r="1690" spans="1:14" ht="15" hidden="1">
      <c r="A1690" s="276">
        <v>46149</v>
      </c>
      <c r="B1690" s="53" t="s">
        <v>3486</v>
      </c>
      <c r="C1690" s="627">
        <v>82101</v>
      </c>
      <c r="D1690" s="627" t="s">
        <v>3271</v>
      </c>
      <c r="E1690" s="627">
        <v>120</v>
      </c>
      <c r="F1690" s="627">
        <v>4010</v>
      </c>
      <c r="G1690" s="627" t="s">
        <v>3495</v>
      </c>
      <c r="H1690" s="627" t="s">
        <v>492</v>
      </c>
      <c r="J1690" s="627">
        <v>1</v>
      </c>
      <c r="K1690" s="627">
        <v>14.81</v>
      </c>
      <c r="L1690" s="627">
        <v>14.81</v>
      </c>
      <c r="M1690" s="53" t="s">
        <v>1317</v>
      </c>
      <c r="N1690" s="629" t="s">
        <v>1475</v>
      </c>
    </row>
    <row r="1691" spans="1:14" ht="15" hidden="1">
      <c r="A1691" s="276">
        <v>46149</v>
      </c>
      <c r="B1691" s="53" t="s">
        <v>3486</v>
      </c>
      <c r="C1691" s="625">
        <v>50764</v>
      </c>
      <c r="D1691" s="625">
        <v>11</v>
      </c>
      <c r="E1691" s="625" t="s">
        <v>1368</v>
      </c>
      <c r="F1691" s="625">
        <v>4010</v>
      </c>
      <c r="G1691" s="625" t="s">
        <v>3496</v>
      </c>
      <c r="H1691" s="625" t="s">
        <v>492</v>
      </c>
      <c r="J1691" s="625">
        <v>1</v>
      </c>
      <c r="K1691" s="625">
        <v>6.76</v>
      </c>
      <c r="L1691" s="625">
        <v>6.76</v>
      </c>
      <c r="M1691" s="53" t="s">
        <v>1317</v>
      </c>
      <c r="N1691" s="629" t="s">
        <v>1475</v>
      </c>
    </row>
    <row r="1692" spans="1:14" ht="15" hidden="1">
      <c r="A1692" s="276">
        <v>46149</v>
      </c>
      <c r="B1692" s="53" t="s">
        <v>3486</v>
      </c>
      <c r="C1692" s="627">
        <v>84178</v>
      </c>
      <c r="D1692" s="627" t="s">
        <v>3386</v>
      </c>
      <c r="E1692" s="627">
        <v>90</v>
      </c>
      <c r="F1692" s="627">
        <v>4010</v>
      </c>
      <c r="G1692" s="627" t="s">
        <v>3387</v>
      </c>
      <c r="H1692" s="627" t="s">
        <v>492</v>
      </c>
      <c r="J1692" s="627">
        <v>1</v>
      </c>
      <c r="K1692" s="627">
        <v>11.38</v>
      </c>
      <c r="L1692" s="627">
        <v>11.38</v>
      </c>
      <c r="M1692" s="53" t="s">
        <v>1317</v>
      </c>
      <c r="N1692" s="629" t="s">
        <v>1475</v>
      </c>
    </row>
    <row r="1693" spans="1:14" ht="15" hidden="1">
      <c r="A1693" s="276">
        <v>46149</v>
      </c>
      <c r="B1693" s="53" t="s">
        <v>3486</v>
      </c>
      <c r="C1693" s="625">
        <v>82815</v>
      </c>
      <c r="D1693" s="625" t="s">
        <v>2681</v>
      </c>
      <c r="E1693" s="625">
        <v>110</v>
      </c>
      <c r="F1693" s="625">
        <v>4010</v>
      </c>
      <c r="G1693" s="625" t="s">
        <v>3497</v>
      </c>
      <c r="H1693" s="625" t="s">
        <v>492</v>
      </c>
      <c r="J1693" s="625">
        <v>1</v>
      </c>
      <c r="K1693" s="625">
        <v>8.98</v>
      </c>
      <c r="L1693" s="625">
        <v>8.98</v>
      </c>
      <c r="M1693" s="53" t="s">
        <v>1317</v>
      </c>
      <c r="N1693" s="629" t="s">
        <v>1475</v>
      </c>
    </row>
    <row r="1694" spans="1:14" ht="15" hidden="1">
      <c r="A1694" s="276">
        <v>46149</v>
      </c>
      <c r="B1694" s="53" t="s">
        <v>3498</v>
      </c>
      <c r="C1694" s="625">
        <v>82488</v>
      </c>
      <c r="D1694" s="625" t="s">
        <v>3499</v>
      </c>
      <c r="E1694" s="625" t="s">
        <v>1705</v>
      </c>
      <c r="F1694" s="625">
        <v>4010</v>
      </c>
      <c r="G1694" s="625" t="s">
        <v>3500</v>
      </c>
      <c r="H1694" s="625" t="s">
        <v>1652</v>
      </c>
      <c r="I1694" s="638">
        <v>-1</v>
      </c>
      <c r="J1694" s="627">
        <v>-1</v>
      </c>
      <c r="K1694" s="627">
        <v>4.8499999999999996</v>
      </c>
      <c r="L1694" s="627">
        <v>-4.8499999999999996</v>
      </c>
      <c r="M1694" s="53" t="s">
        <v>1378</v>
      </c>
    </row>
    <row r="1695" spans="1:14" ht="15" hidden="1">
      <c r="A1695" s="276">
        <v>46149</v>
      </c>
      <c r="B1695" s="53" t="s">
        <v>3498</v>
      </c>
      <c r="C1695" s="627">
        <v>82484</v>
      </c>
      <c r="D1695" s="627" t="s">
        <v>3499</v>
      </c>
      <c r="E1695" s="627">
        <v>50</v>
      </c>
      <c r="F1695" s="627">
        <v>4010</v>
      </c>
      <c r="G1695" s="627" t="s">
        <v>3501</v>
      </c>
      <c r="H1695" s="627" t="s">
        <v>1652</v>
      </c>
      <c r="I1695" s="639">
        <v>-1</v>
      </c>
      <c r="J1695" s="625">
        <v>-1</v>
      </c>
      <c r="K1695" s="625">
        <v>7.93</v>
      </c>
      <c r="L1695" s="625">
        <v>-7.93</v>
      </c>
      <c r="M1695" s="53" t="s">
        <v>1378</v>
      </c>
    </row>
    <row r="1696" spans="1:14" ht="15" hidden="1">
      <c r="A1696" s="276">
        <v>46149</v>
      </c>
      <c r="B1696" s="53" t="s">
        <v>3498</v>
      </c>
      <c r="C1696" s="625">
        <v>58660</v>
      </c>
      <c r="D1696" s="625" t="s">
        <v>2944</v>
      </c>
      <c r="E1696" s="625" t="s">
        <v>1332</v>
      </c>
      <c r="F1696" s="625">
        <v>4010</v>
      </c>
      <c r="G1696" s="625" t="s">
        <v>2327</v>
      </c>
      <c r="H1696" s="625" t="s">
        <v>492</v>
      </c>
      <c r="I1696" s="638">
        <v>-1</v>
      </c>
      <c r="J1696" s="627">
        <v>-1</v>
      </c>
      <c r="K1696" s="627">
        <v>12.13</v>
      </c>
      <c r="L1696" s="627">
        <v>-12.13</v>
      </c>
      <c r="M1696" s="53" t="s">
        <v>1378</v>
      </c>
    </row>
    <row r="1697" spans="1:14" ht="15" hidden="1">
      <c r="A1697" s="276">
        <v>46149</v>
      </c>
      <c r="B1697" s="53" t="s">
        <v>3502</v>
      </c>
      <c r="C1697" s="625">
        <v>84505</v>
      </c>
      <c r="D1697" s="625" t="s">
        <v>3503</v>
      </c>
      <c r="E1697" s="625">
        <v>120</v>
      </c>
      <c r="F1697" s="625">
        <v>4010</v>
      </c>
      <c r="G1697" s="625" t="s">
        <v>3504</v>
      </c>
      <c r="H1697" s="625" t="s">
        <v>492</v>
      </c>
      <c r="J1697" s="625">
        <v>-1</v>
      </c>
      <c r="K1697" s="625">
        <v>8</v>
      </c>
      <c r="L1697" s="625">
        <v>-8</v>
      </c>
      <c r="M1697" s="53" t="s">
        <v>1823</v>
      </c>
    </row>
    <row r="1698" spans="1:14" ht="15" hidden="1">
      <c r="A1698" s="276">
        <v>46149</v>
      </c>
      <c r="B1698" s="53" t="s">
        <v>3505</v>
      </c>
      <c r="C1698" s="625">
        <v>82485</v>
      </c>
      <c r="D1698" s="625" t="s">
        <v>3506</v>
      </c>
      <c r="E1698" s="625">
        <v>70</v>
      </c>
      <c r="F1698" s="625">
        <v>4010</v>
      </c>
      <c r="G1698" s="625" t="s">
        <v>3507</v>
      </c>
      <c r="H1698" s="625" t="s">
        <v>1652</v>
      </c>
      <c r="J1698" s="627">
        <v>-1</v>
      </c>
      <c r="K1698" s="627">
        <v>8.44</v>
      </c>
      <c r="L1698" s="627">
        <v>-8.44</v>
      </c>
      <c r="M1698" s="53" t="s">
        <v>1700</v>
      </c>
    </row>
    <row r="1699" spans="1:14" ht="15" hidden="1">
      <c r="A1699" s="276">
        <v>46149</v>
      </c>
      <c r="B1699" s="53" t="s">
        <v>3508</v>
      </c>
      <c r="C1699" s="625">
        <v>84298</v>
      </c>
      <c r="D1699" s="625" t="s">
        <v>1500</v>
      </c>
      <c r="E1699" s="625">
        <v>85</v>
      </c>
      <c r="F1699" s="625">
        <v>4010</v>
      </c>
      <c r="G1699" s="625" t="s">
        <v>3509</v>
      </c>
      <c r="H1699" s="625" t="s">
        <v>492</v>
      </c>
      <c r="J1699" s="625">
        <v>-28</v>
      </c>
      <c r="K1699" s="625">
        <v>8.18</v>
      </c>
      <c r="L1699" s="625">
        <v>-229.04</v>
      </c>
      <c r="M1699" s="53" t="s">
        <v>1502</v>
      </c>
      <c r="N1699" s="629" t="s">
        <v>3510</v>
      </c>
    </row>
    <row r="1700" spans="1:14" ht="15" hidden="1">
      <c r="A1700" s="276">
        <v>46149</v>
      </c>
      <c r="B1700" s="53" t="s">
        <v>3508</v>
      </c>
      <c r="C1700" s="627">
        <v>84298</v>
      </c>
      <c r="D1700" s="627" t="s">
        <v>1500</v>
      </c>
      <c r="E1700" s="627">
        <v>120</v>
      </c>
      <c r="F1700" s="627">
        <v>4010</v>
      </c>
      <c r="G1700" s="627" t="s">
        <v>2506</v>
      </c>
      <c r="H1700" s="625" t="s">
        <v>492</v>
      </c>
      <c r="J1700" s="627">
        <v>32</v>
      </c>
      <c r="K1700" s="627">
        <v>8.18</v>
      </c>
      <c r="L1700" s="627">
        <v>261.76</v>
      </c>
      <c r="M1700" s="53" t="s">
        <v>1502</v>
      </c>
    </row>
    <row r="1701" spans="1:14" ht="15" hidden="1">
      <c r="A1701" s="276">
        <v>46149</v>
      </c>
      <c r="B1701" s="53" t="s">
        <v>3511</v>
      </c>
      <c r="C1701" s="625">
        <v>84082</v>
      </c>
      <c r="D1701" s="625" t="s">
        <v>1701</v>
      </c>
      <c r="E1701" s="625">
        <v>120</v>
      </c>
      <c r="F1701" s="625">
        <v>4010</v>
      </c>
      <c r="G1701" s="625" t="s">
        <v>1492</v>
      </c>
      <c r="H1701" s="625" t="s">
        <v>492</v>
      </c>
      <c r="J1701" s="625">
        <v>35</v>
      </c>
      <c r="K1701" s="625">
        <v>8.8000000000000007</v>
      </c>
      <c r="L1701" s="625">
        <v>308</v>
      </c>
      <c r="M1701" s="53" t="s">
        <v>1502</v>
      </c>
    </row>
    <row r="1702" spans="1:14" ht="15" hidden="1">
      <c r="A1702" s="276">
        <v>46149</v>
      </c>
      <c r="B1702" s="53" t="s">
        <v>3511</v>
      </c>
      <c r="C1702" s="627">
        <v>84082</v>
      </c>
      <c r="D1702" s="627" t="s">
        <v>1701</v>
      </c>
      <c r="E1702" s="627">
        <v>130</v>
      </c>
      <c r="F1702" s="627">
        <v>4010</v>
      </c>
      <c r="G1702" s="627" t="s">
        <v>3512</v>
      </c>
      <c r="H1702" s="625" t="s">
        <v>492</v>
      </c>
      <c r="J1702" s="627">
        <v>-40</v>
      </c>
      <c r="K1702" s="627">
        <v>8.8000000000000007</v>
      </c>
      <c r="L1702" s="627">
        <v>-352</v>
      </c>
      <c r="M1702" s="53" t="s">
        <v>1502</v>
      </c>
      <c r="N1702" s="629" t="s">
        <v>3513</v>
      </c>
    </row>
    <row r="1703" spans="1:14" ht="15" hidden="1">
      <c r="A1703" s="1277">
        <v>46150</v>
      </c>
      <c r="B1703" s="53" t="s">
        <v>3514</v>
      </c>
      <c r="C1703" s="625">
        <v>81347</v>
      </c>
      <c r="D1703" s="625" t="s">
        <v>2519</v>
      </c>
      <c r="E1703" s="625">
        <v>130</v>
      </c>
      <c r="F1703" s="625">
        <v>4010</v>
      </c>
      <c r="G1703" s="625" t="s">
        <v>3515</v>
      </c>
      <c r="H1703" s="625" t="s">
        <v>492</v>
      </c>
      <c r="J1703" s="625">
        <v>11</v>
      </c>
      <c r="K1703" s="625">
        <v>9.9600000000000009</v>
      </c>
      <c r="L1703" s="634">
        <v>109.56</v>
      </c>
      <c r="M1703" s="53" t="s">
        <v>1502</v>
      </c>
      <c r="N1703" s="629" t="s">
        <v>3513</v>
      </c>
    </row>
    <row r="1704" spans="1:14" ht="15" hidden="1">
      <c r="A1704" s="1277">
        <v>46150</v>
      </c>
      <c r="B1704" s="53" t="s">
        <v>3514</v>
      </c>
      <c r="C1704" s="627">
        <v>81347</v>
      </c>
      <c r="D1704" s="627" t="s">
        <v>2519</v>
      </c>
      <c r="E1704" s="627">
        <v>140</v>
      </c>
      <c r="F1704" s="627">
        <v>4010</v>
      </c>
      <c r="G1704" s="627" t="s">
        <v>3516</v>
      </c>
      <c r="H1704" s="627" t="s">
        <v>492</v>
      </c>
      <c r="J1704" s="627">
        <v>-11</v>
      </c>
      <c r="K1704" s="627">
        <v>9.9600000000000009</v>
      </c>
      <c r="L1704" s="637">
        <v>-109.56</v>
      </c>
      <c r="M1704" s="53" t="s">
        <v>1502</v>
      </c>
      <c r="N1704" s="629" t="s">
        <v>3513</v>
      </c>
    </row>
    <row r="1705" spans="1:14" ht="15" hidden="1">
      <c r="A1705" s="1277">
        <v>46150</v>
      </c>
      <c r="B1705" s="53" t="s">
        <v>3517</v>
      </c>
      <c r="C1705" s="625">
        <v>42067</v>
      </c>
      <c r="D1705" s="625" t="s">
        <v>1336</v>
      </c>
      <c r="E1705" s="625">
        <v>130</v>
      </c>
      <c r="F1705" s="625">
        <v>4010</v>
      </c>
      <c r="G1705" s="625" t="s">
        <v>3518</v>
      </c>
      <c r="H1705" s="625" t="s">
        <v>492</v>
      </c>
      <c r="J1705" s="625">
        <v>1</v>
      </c>
      <c r="K1705" s="625">
        <v>8.9</v>
      </c>
      <c r="L1705" s="634">
        <v>8.9</v>
      </c>
      <c r="M1705" s="53" t="s">
        <v>1317</v>
      </c>
      <c r="N1705" s="629" t="s">
        <v>1475</v>
      </c>
    </row>
    <row r="1706" spans="1:14" ht="15" hidden="1">
      <c r="A1706" s="1277">
        <v>46150</v>
      </c>
      <c r="B1706" s="53" t="s">
        <v>3517</v>
      </c>
      <c r="C1706" s="627">
        <v>84091</v>
      </c>
      <c r="D1706" s="627" t="s">
        <v>3519</v>
      </c>
      <c r="E1706" s="627">
        <v>110</v>
      </c>
      <c r="F1706" s="627">
        <v>4010</v>
      </c>
      <c r="G1706" s="627" t="s">
        <v>3520</v>
      </c>
      <c r="H1706" s="627" t="s">
        <v>492</v>
      </c>
      <c r="J1706" s="627">
        <v>1</v>
      </c>
      <c r="K1706" s="627">
        <v>8.73</v>
      </c>
      <c r="L1706" s="637">
        <v>8.73</v>
      </c>
      <c r="M1706" s="53" t="s">
        <v>1317</v>
      </c>
      <c r="N1706" s="629" t="s">
        <v>1475</v>
      </c>
    </row>
    <row r="1707" spans="1:14" ht="15" hidden="1">
      <c r="A1707" s="1277">
        <v>46150</v>
      </c>
      <c r="B1707" s="53" t="s">
        <v>3517</v>
      </c>
      <c r="C1707" s="625">
        <v>84296</v>
      </c>
      <c r="D1707" s="625" t="s">
        <v>2291</v>
      </c>
      <c r="E1707" s="625">
        <v>160</v>
      </c>
      <c r="F1707" s="625">
        <v>4010</v>
      </c>
      <c r="G1707" s="625" t="s">
        <v>3109</v>
      </c>
      <c r="H1707" s="625" t="s">
        <v>492</v>
      </c>
      <c r="J1707" s="625">
        <v>1</v>
      </c>
      <c r="K1707" s="625">
        <v>8.98</v>
      </c>
      <c r="L1707" s="634">
        <v>8.98</v>
      </c>
      <c r="M1707" s="53" t="s">
        <v>1317</v>
      </c>
      <c r="N1707" s="629" t="s">
        <v>1475</v>
      </c>
    </row>
    <row r="1708" spans="1:14" ht="15" hidden="1">
      <c r="A1708" s="1277">
        <v>46150</v>
      </c>
      <c r="B1708" s="53" t="s">
        <v>3517</v>
      </c>
      <c r="C1708" s="627">
        <v>83588</v>
      </c>
      <c r="D1708" s="627" t="s">
        <v>1890</v>
      </c>
      <c r="E1708" s="627">
        <v>150</v>
      </c>
      <c r="F1708" s="627">
        <v>4010</v>
      </c>
      <c r="G1708" s="627" t="s">
        <v>3521</v>
      </c>
      <c r="H1708" s="627" t="s">
        <v>492</v>
      </c>
      <c r="J1708" s="627">
        <v>1</v>
      </c>
      <c r="K1708" s="627">
        <v>9.2100000000000009</v>
      </c>
      <c r="L1708" s="637">
        <v>9.2100000000000009</v>
      </c>
      <c r="M1708" s="53" t="s">
        <v>1317</v>
      </c>
      <c r="N1708" s="629" t="s">
        <v>1475</v>
      </c>
    </row>
    <row r="1709" spans="1:14" ht="15" hidden="1">
      <c r="A1709" s="1277">
        <v>46150</v>
      </c>
      <c r="B1709" s="53" t="s">
        <v>3517</v>
      </c>
      <c r="C1709" s="625">
        <v>82786</v>
      </c>
      <c r="D1709" s="625" t="s">
        <v>3522</v>
      </c>
      <c r="E1709" s="625">
        <v>120</v>
      </c>
      <c r="F1709" s="625">
        <v>4010</v>
      </c>
      <c r="G1709" s="625" t="s">
        <v>3523</v>
      </c>
      <c r="H1709" s="625" t="s">
        <v>492</v>
      </c>
      <c r="J1709" s="625">
        <v>1</v>
      </c>
      <c r="K1709" s="625">
        <v>9.58</v>
      </c>
      <c r="L1709" s="634">
        <v>9.58</v>
      </c>
      <c r="M1709" s="53" t="s">
        <v>1317</v>
      </c>
      <c r="N1709" s="629" t="s">
        <v>1475</v>
      </c>
    </row>
    <row r="1710" spans="1:14" ht="15" hidden="1">
      <c r="A1710" s="1277">
        <v>46150</v>
      </c>
      <c r="B1710" s="53" t="s">
        <v>3517</v>
      </c>
      <c r="C1710" s="627">
        <v>84203</v>
      </c>
      <c r="D1710" s="627" t="s">
        <v>1633</v>
      </c>
      <c r="E1710" s="627">
        <v>130</v>
      </c>
      <c r="F1710" s="627">
        <v>4010</v>
      </c>
      <c r="G1710" s="627" t="s">
        <v>3524</v>
      </c>
      <c r="H1710" s="627" t="s">
        <v>492</v>
      </c>
      <c r="J1710" s="627">
        <v>1</v>
      </c>
      <c r="K1710" s="627">
        <v>17.649999999999999</v>
      </c>
      <c r="L1710" s="637">
        <v>17.649999999999999</v>
      </c>
      <c r="M1710" s="53" t="s">
        <v>1317</v>
      </c>
      <c r="N1710" s="629" t="s">
        <v>1475</v>
      </c>
    </row>
    <row r="1711" spans="1:14" ht="15" hidden="1">
      <c r="A1711" s="624">
        <v>46151</v>
      </c>
      <c r="B1711" s="625" t="s">
        <v>3525</v>
      </c>
      <c r="C1711" s="625">
        <v>84652</v>
      </c>
      <c r="D1711" s="625" t="s">
        <v>3526</v>
      </c>
      <c r="E1711" s="625">
        <v>90</v>
      </c>
      <c r="F1711" s="625">
        <v>4010</v>
      </c>
      <c r="G1711" s="625" t="s">
        <v>3527</v>
      </c>
      <c r="H1711" s="625" t="s">
        <v>179</v>
      </c>
      <c r="I1711" s="638">
        <v>8281303039999380</v>
      </c>
      <c r="J1711" s="625">
        <v>74</v>
      </c>
      <c r="K1711" s="625">
        <v>5.22</v>
      </c>
      <c r="L1711" s="634">
        <v>386.28</v>
      </c>
      <c r="M1711" s="53" t="s">
        <v>3528</v>
      </c>
      <c r="N1711" s="629" t="s">
        <v>3529</v>
      </c>
    </row>
    <row r="1712" spans="1:14" ht="15" hidden="1">
      <c r="A1712" s="624">
        <v>46151</v>
      </c>
      <c r="B1712" s="625" t="s">
        <v>3530</v>
      </c>
      <c r="C1712" s="625">
        <v>84652</v>
      </c>
      <c r="D1712" s="625" t="s">
        <v>3526</v>
      </c>
      <c r="E1712" s="625">
        <v>90</v>
      </c>
      <c r="F1712" s="625">
        <v>4010</v>
      </c>
      <c r="G1712" s="625" t="s">
        <v>3527</v>
      </c>
      <c r="H1712" s="625" t="s">
        <v>179</v>
      </c>
      <c r="I1712" s="638">
        <v>8281303039999380</v>
      </c>
      <c r="J1712" s="625">
        <v>-90</v>
      </c>
      <c r="K1712" s="625">
        <v>5.22</v>
      </c>
      <c r="L1712" s="634">
        <v>-469.8</v>
      </c>
      <c r="M1712" s="53" t="s">
        <v>1485</v>
      </c>
      <c r="N1712" s="629" t="s">
        <v>3531</v>
      </c>
    </row>
    <row r="1713" spans="1:14" ht="15" hidden="1">
      <c r="A1713" s="624">
        <v>46155</v>
      </c>
      <c r="B1713" s="625" t="s">
        <v>3532</v>
      </c>
      <c r="C1713" s="625">
        <v>84155</v>
      </c>
      <c r="D1713" s="625" t="s">
        <v>1932</v>
      </c>
      <c r="E1713" s="625">
        <v>80</v>
      </c>
      <c r="F1713" s="625">
        <v>4010</v>
      </c>
      <c r="G1713" s="625" t="s">
        <v>3533</v>
      </c>
      <c r="H1713" s="625" t="s">
        <v>492</v>
      </c>
      <c r="I1713" s="638"/>
      <c r="J1713" s="625">
        <v>1</v>
      </c>
      <c r="K1713" s="625">
        <v>6.54</v>
      </c>
      <c r="L1713" s="625">
        <v>6.54</v>
      </c>
      <c r="M1713" s="53" t="s">
        <v>1317</v>
      </c>
      <c r="N1713" s="629" t="s">
        <v>3534</v>
      </c>
    </row>
    <row r="1714" spans="1:14" ht="15" hidden="1">
      <c r="A1714" s="624">
        <v>46155</v>
      </c>
      <c r="B1714" s="625" t="s">
        <v>3532</v>
      </c>
      <c r="C1714" s="627">
        <v>83531</v>
      </c>
      <c r="D1714" s="627" t="s">
        <v>1444</v>
      </c>
      <c r="E1714" s="627">
        <v>70</v>
      </c>
      <c r="F1714" s="627">
        <v>4010</v>
      </c>
      <c r="G1714" s="627" t="s">
        <v>3535</v>
      </c>
      <c r="H1714" s="627" t="s">
        <v>492</v>
      </c>
      <c r="I1714" s="639"/>
      <c r="J1714" s="627">
        <v>1</v>
      </c>
      <c r="K1714" s="627">
        <v>11.31</v>
      </c>
      <c r="L1714" s="627">
        <v>11.31</v>
      </c>
      <c r="M1714" s="53" t="s">
        <v>1317</v>
      </c>
      <c r="N1714" s="629" t="s">
        <v>3534</v>
      </c>
    </row>
    <row r="1715" spans="1:14" ht="15" hidden="1">
      <c r="A1715" s="624">
        <v>46155</v>
      </c>
      <c r="B1715" s="625" t="s">
        <v>3532</v>
      </c>
      <c r="C1715" s="625">
        <v>83403</v>
      </c>
      <c r="D1715" s="625" t="s">
        <v>1379</v>
      </c>
      <c r="E1715" s="625">
        <v>85</v>
      </c>
      <c r="F1715" s="625">
        <v>4010</v>
      </c>
      <c r="G1715" s="625" t="s">
        <v>3536</v>
      </c>
      <c r="H1715" s="625" t="s">
        <v>492</v>
      </c>
      <c r="I1715" s="638"/>
      <c r="J1715" s="625">
        <v>1</v>
      </c>
      <c r="K1715" s="625">
        <v>7.91</v>
      </c>
      <c r="L1715" s="625">
        <v>7.91</v>
      </c>
      <c r="M1715" s="53" t="s">
        <v>1317</v>
      </c>
      <c r="N1715" s="629" t="s">
        <v>3534</v>
      </c>
    </row>
    <row r="1716" spans="1:14" ht="15" hidden="1">
      <c r="A1716" s="624">
        <v>46155</v>
      </c>
      <c r="B1716" s="625" t="s">
        <v>3532</v>
      </c>
      <c r="C1716" s="627">
        <v>84082</v>
      </c>
      <c r="D1716" s="627" t="s">
        <v>3537</v>
      </c>
      <c r="E1716" s="627">
        <v>90</v>
      </c>
      <c r="F1716" s="627">
        <v>4010</v>
      </c>
      <c r="G1716" s="627" t="s">
        <v>3538</v>
      </c>
      <c r="H1716" s="627" t="s">
        <v>492</v>
      </c>
      <c r="I1716" s="639"/>
      <c r="J1716" s="627">
        <v>2</v>
      </c>
      <c r="K1716" s="627">
        <v>7.47</v>
      </c>
      <c r="L1716" s="627">
        <v>14.94</v>
      </c>
      <c r="M1716" s="53" t="s">
        <v>1317</v>
      </c>
      <c r="N1716" s="629" t="s">
        <v>3534</v>
      </c>
    </row>
    <row r="1717" spans="1:14" ht="15" hidden="1">
      <c r="A1717" s="624">
        <v>46155</v>
      </c>
      <c r="B1717" s="625" t="s">
        <v>3532</v>
      </c>
      <c r="C1717" s="625">
        <v>84260</v>
      </c>
      <c r="D1717" s="625" t="s">
        <v>2586</v>
      </c>
      <c r="E1717" s="625">
        <v>75</v>
      </c>
      <c r="F1717" s="625">
        <v>4010</v>
      </c>
      <c r="G1717" s="625" t="s">
        <v>3539</v>
      </c>
      <c r="H1717" s="625" t="s">
        <v>492</v>
      </c>
      <c r="I1717" s="638"/>
      <c r="J1717" s="625">
        <v>1</v>
      </c>
      <c r="K1717" s="625">
        <v>14.95</v>
      </c>
      <c r="L1717" s="625">
        <v>14.95</v>
      </c>
      <c r="M1717" s="53" t="s">
        <v>1317</v>
      </c>
      <c r="N1717" s="629" t="s">
        <v>3534</v>
      </c>
    </row>
    <row r="1718" spans="1:14" ht="15" hidden="1">
      <c r="A1718" s="624">
        <v>46155</v>
      </c>
      <c r="B1718" s="625" t="s">
        <v>3532</v>
      </c>
      <c r="C1718" s="627">
        <v>83724</v>
      </c>
      <c r="D1718" s="627" t="s">
        <v>3540</v>
      </c>
      <c r="E1718" s="627">
        <v>100</v>
      </c>
      <c r="F1718" s="627">
        <v>4010</v>
      </c>
      <c r="G1718" s="627" t="s">
        <v>3541</v>
      </c>
      <c r="H1718" s="627" t="s">
        <v>492</v>
      </c>
      <c r="I1718" s="639"/>
      <c r="J1718" s="627">
        <v>1</v>
      </c>
      <c r="K1718" s="627">
        <v>29.87</v>
      </c>
      <c r="L1718" s="627">
        <v>29.87</v>
      </c>
      <c r="M1718" s="53" t="s">
        <v>1317</v>
      </c>
      <c r="N1718" s="629" t="s">
        <v>3534</v>
      </c>
    </row>
    <row r="1719" spans="1:14" ht="15" hidden="1">
      <c r="A1719" s="624">
        <v>46155</v>
      </c>
      <c r="B1719" s="625" t="s">
        <v>3532</v>
      </c>
      <c r="C1719" s="625">
        <v>84601</v>
      </c>
      <c r="D1719" s="625" t="s">
        <v>3542</v>
      </c>
      <c r="E1719" s="625">
        <v>110</v>
      </c>
      <c r="F1719" s="625">
        <v>4010</v>
      </c>
      <c r="G1719" s="625" t="s">
        <v>3543</v>
      </c>
      <c r="H1719" s="625" t="s">
        <v>492</v>
      </c>
      <c r="I1719" s="638"/>
      <c r="J1719" s="625">
        <v>1</v>
      </c>
      <c r="K1719" s="625">
        <v>3.88</v>
      </c>
      <c r="L1719" s="625">
        <v>3.88</v>
      </c>
      <c r="M1719" s="53" t="s">
        <v>1317</v>
      </c>
      <c r="N1719" s="629" t="s">
        <v>3534</v>
      </c>
    </row>
    <row r="1720" spans="1:14" ht="15" hidden="1">
      <c r="A1720" s="624">
        <v>46155</v>
      </c>
      <c r="B1720" s="625" t="s">
        <v>3532</v>
      </c>
      <c r="C1720" s="627">
        <v>82717</v>
      </c>
      <c r="D1720" s="627" t="s">
        <v>3008</v>
      </c>
      <c r="E1720" s="627">
        <v>70</v>
      </c>
      <c r="F1720" s="627">
        <v>4010</v>
      </c>
      <c r="G1720" s="627" t="s">
        <v>3544</v>
      </c>
      <c r="H1720" s="627" t="s">
        <v>492</v>
      </c>
      <c r="I1720" s="639"/>
      <c r="J1720" s="627">
        <v>1</v>
      </c>
      <c r="K1720" s="627">
        <v>9.7100000000000009</v>
      </c>
      <c r="L1720" s="627">
        <v>9.7100000000000009</v>
      </c>
      <c r="M1720" s="53" t="s">
        <v>1317</v>
      </c>
      <c r="N1720" s="629" t="s">
        <v>3534</v>
      </c>
    </row>
    <row r="1721" spans="1:14" ht="15" hidden="1">
      <c r="A1721" s="624">
        <v>46155</v>
      </c>
      <c r="B1721" s="625" t="s">
        <v>3532</v>
      </c>
      <c r="C1721" s="625">
        <v>83553</v>
      </c>
      <c r="D1721" s="625" t="s">
        <v>2348</v>
      </c>
      <c r="E1721" s="625" t="s">
        <v>246</v>
      </c>
      <c r="F1721" s="625">
        <v>4010</v>
      </c>
      <c r="G1721" s="625" t="s">
        <v>3545</v>
      </c>
      <c r="H1721" s="625" t="s">
        <v>492</v>
      </c>
      <c r="I1721" s="638"/>
      <c r="J1721" s="625">
        <v>2</v>
      </c>
      <c r="K1721" s="625">
        <v>15.14</v>
      </c>
      <c r="L1721" s="625">
        <v>30.28</v>
      </c>
      <c r="M1721" s="53" t="s">
        <v>1317</v>
      </c>
      <c r="N1721" s="629" t="s">
        <v>3534</v>
      </c>
    </row>
    <row r="1722" spans="1:14" ht="15" hidden="1">
      <c r="A1722" s="624">
        <v>46155</v>
      </c>
      <c r="B1722" s="625" t="s">
        <v>3532</v>
      </c>
      <c r="C1722" s="627">
        <v>84448</v>
      </c>
      <c r="D1722" s="627" t="s">
        <v>3389</v>
      </c>
      <c r="E1722" s="627">
        <v>130</v>
      </c>
      <c r="F1722" s="627">
        <v>4010</v>
      </c>
      <c r="G1722" s="627" t="s">
        <v>3546</v>
      </c>
      <c r="H1722" s="627" t="s">
        <v>492</v>
      </c>
      <c r="I1722" s="639"/>
      <c r="J1722" s="627">
        <v>1</v>
      </c>
      <c r="K1722" s="627">
        <v>10.210000000000001</v>
      </c>
      <c r="L1722" s="627">
        <v>10.210000000000001</v>
      </c>
      <c r="M1722" s="53" t="s">
        <v>1317</v>
      </c>
      <c r="N1722" s="629" t="s">
        <v>3534</v>
      </c>
    </row>
    <row r="1723" spans="1:14" ht="15" hidden="1">
      <c r="A1723" s="624">
        <v>46155</v>
      </c>
      <c r="B1723" s="625" t="s">
        <v>3532</v>
      </c>
      <c r="C1723" s="625">
        <v>83738</v>
      </c>
      <c r="D1723" s="625">
        <v>15</v>
      </c>
      <c r="E1723" s="625">
        <v>130</v>
      </c>
      <c r="F1723" s="625">
        <v>4010</v>
      </c>
      <c r="G1723" s="625" t="s">
        <v>3547</v>
      </c>
      <c r="H1723" s="625" t="s">
        <v>492</v>
      </c>
      <c r="I1723" s="638"/>
      <c r="J1723" s="625">
        <v>2</v>
      </c>
      <c r="K1723" s="625">
        <v>23.18</v>
      </c>
      <c r="L1723" s="625">
        <v>46.36</v>
      </c>
      <c r="M1723" s="53" t="s">
        <v>1317</v>
      </c>
      <c r="N1723" s="629" t="s">
        <v>3534</v>
      </c>
    </row>
    <row r="1724" spans="1:14" ht="15" hidden="1">
      <c r="A1724" s="624">
        <v>46155</v>
      </c>
      <c r="B1724" s="625" t="s">
        <v>3532</v>
      </c>
      <c r="C1724" s="627">
        <v>83492</v>
      </c>
      <c r="D1724" s="627" t="s">
        <v>3548</v>
      </c>
      <c r="E1724" s="627">
        <v>85</v>
      </c>
      <c r="F1724" s="627">
        <v>4010</v>
      </c>
      <c r="G1724" s="627" t="s">
        <v>3549</v>
      </c>
      <c r="H1724" s="627" t="s">
        <v>492</v>
      </c>
      <c r="I1724" s="639"/>
      <c r="J1724" s="627">
        <v>1</v>
      </c>
      <c r="K1724" s="627">
        <v>6.02</v>
      </c>
      <c r="L1724" s="627">
        <v>6.02</v>
      </c>
      <c r="M1724" s="53" t="s">
        <v>1317</v>
      </c>
      <c r="N1724" s="629" t="s">
        <v>3534</v>
      </c>
    </row>
    <row r="1725" spans="1:14" ht="15" hidden="1">
      <c r="A1725" s="624">
        <v>46155</v>
      </c>
      <c r="B1725" s="625" t="s">
        <v>3532</v>
      </c>
      <c r="C1725" s="625">
        <v>67379</v>
      </c>
      <c r="D1725" s="625" t="s">
        <v>1932</v>
      </c>
      <c r="E1725" s="625">
        <v>110</v>
      </c>
      <c r="F1725" s="625">
        <v>4010</v>
      </c>
      <c r="G1725" s="625" t="s">
        <v>3550</v>
      </c>
      <c r="H1725" s="625" t="s">
        <v>492</v>
      </c>
      <c r="I1725" s="638"/>
      <c r="J1725" s="625">
        <v>1</v>
      </c>
      <c r="K1725" s="625">
        <v>4.71</v>
      </c>
      <c r="L1725" s="625">
        <v>4.71</v>
      </c>
      <c r="M1725" s="53" t="s">
        <v>1317</v>
      </c>
      <c r="N1725" s="629" t="s">
        <v>3534</v>
      </c>
    </row>
    <row r="1726" spans="1:14" ht="15" hidden="1">
      <c r="A1726" s="624">
        <v>46155</v>
      </c>
      <c r="B1726" s="625" t="s">
        <v>3532</v>
      </c>
      <c r="C1726" s="627">
        <v>82717</v>
      </c>
      <c r="D1726" s="627" t="s">
        <v>3459</v>
      </c>
      <c r="E1726" s="627">
        <v>50</v>
      </c>
      <c r="F1726" s="627">
        <v>4010</v>
      </c>
      <c r="G1726" s="627" t="s">
        <v>3551</v>
      </c>
      <c r="H1726" s="627" t="s">
        <v>492</v>
      </c>
      <c r="I1726" s="639"/>
      <c r="J1726" s="627">
        <v>1</v>
      </c>
      <c r="K1726" s="627">
        <v>8.7100000000000009</v>
      </c>
      <c r="L1726" s="627">
        <v>8.7100000000000009</v>
      </c>
      <c r="M1726" s="53" t="s">
        <v>1317</v>
      </c>
      <c r="N1726" s="629" t="s">
        <v>3534</v>
      </c>
    </row>
    <row r="1727" spans="1:14" ht="15" hidden="1">
      <c r="A1727" s="624">
        <v>46155</v>
      </c>
      <c r="B1727" s="625" t="s">
        <v>3532</v>
      </c>
      <c r="C1727" s="625">
        <v>83204</v>
      </c>
      <c r="D1727" s="625" t="s">
        <v>2541</v>
      </c>
      <c r="E1727" s="625">
        <v>110</v>
      </c>
      <c r="F1727" s="625">
        <v>4010</v>
      </c>
      <c r="G1727" s="625" t="s">
        <v>3552</v>
      </c>
      <c r="H1727" s="625" t="s">
        <v>492</v>
      </c>
      <c r="I1727" s="638"/>
      <c r="J1727" s="625">
        <v>1</v>
      </c>
      <c r="K1727" s="625">
        <v>9.07</v>
      </c>
      <c r="L1727" s="625">
        <v>9.07</v>
      </c>
      <c r="M1727" s="53" t="s">
        <v>1317</v>
      </c>
      <c r="N1727" s="629" t="s">
        <v>3534</v>
      </c>
    </row>
    <row r="1728" spans="1:14" ht="15" hidden="1">
      <c r="A1728" s="624">
        <v>46155</v>
      </c>
      <c r="B1728" s="625" t="s">
        <v>3532</v>
      </c>
      <c r="C1728" s="627">
        <v>44403</v>
      </c>
      <c r="D1728" s="627" t="s">
        <v>1336</v>
      </c>
      <c r="E1728" s="627" t="s">
        <v>399</v>
      </c>
      <c r="F1728" s="627">
        <v>4010</v>
      </c>
      <c r="G1728" s="627" t="s">
        <v>3553</v>
      </c>
      <c r="H1728" s="627" t="s">
        <v>492</v>
      </c>
      <c r="I1728" s="638"/>
      <c r="J1728" s="627">
        <v>1</v>
      </c>
      <c r="K1728" s="627">
        <v>9.65</v>
      </c>
      <c r="L1728" s="627">
        <v>9.65</v>
      </c>
      <c r="M1728" s="53" t="s">
        <v>1317</v>
      </c>
      <c r="N1728" s="629" t="s">
        <v>3534</v>
      </c>
    </row>
    <row r="1729" spans="1:14" ht="15" hidden="1">
      <c r="A1729" s="624">
        <v>46155</v>
      </c>
      <c r="B1729" s="625" t="s">
        <v>3532</v>
      </c>
      <c r="C1729" s="625">
        <v>84617</v>
      </c>
      <c r="D1729" s="625" t="s">
        <v>3250</v>
      </c>
      <c r="E1729" s="625">
        <v>100</v>
      </c>
      <c r="F1729" s="625">
        <v>4010</v>
      </c>
      <c r="G1729" s="625" t="s">
        <v>3554</v>
      </c>
      <c r="H1729" s="625" t="s">
        <v>492</v>
      </c>
      <c r="I1729" s="639"/>
      <c r="J1729" s="625">
        <v>1</v>
      </c>
      <c r="K1729" s="625">
        <v>25.58</v>
      </c>
      <c r="L1729" s="625">
        <v>25.58</v>
      </c>
      <c r="M1729" s="53" t="s">
        <v>1317</v>
      </c>
      <c r="N1729" s="629" t="s">
        <v>3534</v>
      </c>
    </row>
    <row r="1730" spans="1:14" ht="15" hidden="1">
      <c r="A1730" s="624">
        <v>46155</v>
      </c>
      <c r="B1730" s="625" t="s">
        <v>3532</v>
      </c>
      <c r="C1730" s="627">
        <v>81032</v>
      </c>
      <c r="D1730" s="627">
        <v>545</v>
      </c>
      <c r="E1730" s="627" t="s">
        <v>1526</v>
      </c>
      <c r="F1730" s="627">
        <v>4010</v>
      </c>
      <c r="G1730" s="627" t="s">
        <v>3555</v>
      </c>
      <c r="H1730" s="627" t="s">
        <v>492</v>
      </c>
      <c r="I1730" s="638">
        <v>1</v>
      </c>
      <c r="J1730" s="627">
        <v>1</v>
      </c>
      <c r="K1730" s="627">
        <v>8.6</v>
      </c>
      <c r="L1730" s="627">
        <v>8.6</v>
      </c>
      <c r="M1730" s="53" t="s">
        <v>1317</v>
      </c>
      <c r="N1730" s="629" t="s">
        <v>3534</v>
      </c>
    </row>
    <row r="1731" spans="1:14" ht="15" hidden="1">
      <c r="A1731" s="624">
        <v>46155</v>
      </c>
      <c r="B1731" s="625" t="s">
        <v>3532</v>
      </c>
      <c r="C1731" s="625">
        <v>83014</v>
      </c>
      <c r="D1731" s="625" t="s">
        <v>2551</v>
      </c>
      <c r="E1731" s="625">
        <v>100</v>
      </c>
      <c r="F1731" s="625">
        <v>4010</v>
      </c>
      <c r="G1731" s="625" t="s">
        <v>3556</v>
      </c>
      <c r="H1731" s="625" t="s">
        <v>492</v>
      </c>
      <c r="I1731" s="639">
        <v>-1</v>
      </c>
      <c r="J1731" s="625">
        <v>1</v>
      </c>
      <c r="K1731" s="625">
        <v>5.52</v>
      </c>
      <c r="L1731" s="625">
        <v>5.52</v>
      </c>
      <c r="M1731" s="53" t="s">
        <v>1317</v>
      </c>
      <c r="N1731" s="629" t="s">
        <v>3534</v>
      </c>
    </row>
    <row r="1732" spans="1:14" ht="15" hidden="1">
      <c r="A1732" s="624">
        <v>46155</v>
      </c>
      <c r="B1732" s="625" t="s">
        <v>3532</v>
      </c>
      <c r="C1732" s="627">
        <v>83059</v>
      </c>
      <c r="D1732" s="627" t="s">
        <v>3467</v>
      </c>
      <c r="E1732" s="627">
        <v>120</v>
      </c>
      <c r="F1732" s="627">
        <v>4010</v>
      </c>
      <c r="G1732" s="627" t="s">
        <v>3557</v>
      </c>
      <c r="H1732" s="627" t="s">
        <v>492</v>
      </c>
      <c r="I1732" s="638">
        <v>7</v>
      </c>
      <c r="J1732" s="627">
        <v>1</v>
      </c>
      <c r="K1732" s="627">
        <v>4.99</v>
      </c>
      <c r="L1732" s="627">
        <v>4.99</v>
      </c>
      <c r="M1732" s="53" t="s">
        <v>1317</v>
      </c>
      <c r="N1732" s="629" t="s">
        <v>3534</v>
      </c>
    </row>
    <row r="1733" spans="1:14" ht="15" hidden="1">
      <c r="A1733" s="624">
        <v>46155</v>
      </c>
      <c r="B1733" s="625" t="s">
        <v>3532</v>
      </c>
      <c r="C1733" s="625">
        <v>82971</v>
      </c>
      <c r="D1733" s="625" t="s">
        <v>3558</v>
      </c>
      <c r="E1733" s="625">
        <v>150</v>
      </c>
      <c r="F1733" s="625">
        <v>4010</v>
      </c>
      <c r="G1733" s="625" t="s">
        <v>3559</v>
      </c>
      <c r="H1733" s="625" t="s">
        <v>492</v>
      </c>
      <c r="I1733" s="639">
        <v>-7</v>
      </c>
      <c r="J1733" s="625">
        <v>1</v>
      </c>
      <c r="K1733" s="625">
        <v>5.85</v>
      </c>
      <c r="L1733" s="625">
        <v>5.85</v>
      </c>
      <c r="M1733" s="53" t="s">
        <v>1317</v>
      </c>
      <c r="N1733" s="629" t="s">
        <v>3534</v>
      </c>
    </row>
    <row r="1734" spans="1:14" ht="15" hidden="1">
      <c r="A1734" s="624">
        <v>46155</v>
      </c>
      <c r="B1734" s="625" t="s">
        <v>3532</v>
      </c>
      <c r="C1734" s="627">
        <v>84178</v>
      </c>
      <c r="D1734" s="627" t="s">
        <v>3386</v>
      </c>
      <c r="E1734" s="627">
        <v>100</v>
      </c>
      <c r="F1734" s="627">
        <v>4010</v>
      </c>
      <c r="G1734" s="627" t="s">
        <v>3560</v>
      </c>
      <c r="H1734" s="627" t="s">
        <v>492</v>
      </c>
      <c r="I1734" s="638">
        <v>1</v>
      </c>
      <c r="J1734" s="627">
        <v>1</v>
      </c>
      <c r="K1734" s="627">
        <v>11.38</v>
      </c>
      <c r="L1734" s="627">
        <v>11.38</v>
      </c>
      <c r="M1734" s="53" t="s">
        <v>1317</v>
      </c>
      <c r="N1734" s="629" t="s">
        <v>3534</v>
      </c>
    </row>
    <row r="1735" spans="1:14" ht="15" hidden="1">
      <c r="A1735" s="624">
        <v>46155</v>
      </c>
      <c r="B1735" s="625" t="s">
        <v>3532</v>
      </c>
      <c r="C1735" s="625">
        <v>83104</v>
      </c>
      <c r="D1735" s="625" t="s">
        <v>1693</v>
      </c>
      <c r="E1735" s="625">
        <v>100</v>
      </c>
      <c r="F1735" s="625">
        <v>4010</v>
      </c>
      <c r="G1735" s="625" t="s">
        <v>3561</v>
      </c>
      <c r="H1735" s="625" t="s">
        <v>492</v>
      </c>
      <c r="I1735" s="639">
        <v>-1</v>
      </c>
      <c r="J1735" s="625">
        <v>1</v>
      </c>
      <c r="K1735" s="625">
        <v>4.4000000000000004</v>
      </c>
      <c r="L1735" s="625">
        <v>4.4000000000000004</v>
      </c>
      <c r="M1735" s="53" t="s">
        <v>1317</v>
      </c>
      <c r="N1735" s="629" t="s">
        <v>3534</v>
      </c>
    </row>
    <row r="1736" spans="1:14" ht="15" hidden="1">
      <c r="A1736" s="624">
        <v>46155</v>
      </c>
      <c r="B1736" s="625" t="s">
        <v>3532</v>
      </c>
      <c r="C1736" s="627">
        <v>82022</v>
      </c>
      <c r="D1736" s="627" t="s">
        <v>1468</v>
      </c>
      <c r="E1736" s="627">
        <v>120</v>
      </c>
      <c r="F1736" s="627">
        <v>4010</v>
      </c>
      <c r="G1736" s="627" t="s">
        <v>3562</v>
      </c>
      <c r="H1736" s="627" t="s">
        <v>492</v>
      </c>
      <c r="I1736" s="638">
        <v>155400061725864</v>
      </c>
      <c r="J1736" s="627">
        <v>3</v>
      </c>
      <c r="K1736" s="627">
        <v>6.24</v>
      </c>
      <c r="L1736" s="627">
        <v>18.72</v>
      </c>
      <c r="M1736" s="53" t="s">
        <v>1317</v>
      </c>
      <c r="N1736" s="629" t="s">
        <v>3534</v>
      </c>
    </row>
    <row r="1737" spans="1:14" ht="15" hidden="1">
      <c r="A1737" s="624">
        <v>46155</v>
      </c>
      <c r="B1737" s="625" t="s">
        <v>3532</v>
      </c>
      <c r="C1737" s="625">
        <v>83600</v>
      </c>
      <c r="D1737" s="625" t="s">
        <v>1918</v>
      </c>
      <c r="E1737" s="625">
        <v>110</v>
      </c>
      <c r="F1737" s="625">
        <v>4010</v>
      </c>
      <c r="G1737" s="625" t="s">
        <v>3563</v>
      </c>
      <c r="H1737" s="625" t="s">
        <v>492</v>
      </c>
      <c r="I1737" s="639">
        <v>155400061725611</v>
      </c>
      <c r="J1737" s="625">
        <v>1</v>
      </c>
      <c r="K1737" s="625">
        <v>13.78</v>
      </c>
      <c r="L1737" s="625">
        <v>13.78</v>
      </c>
      <c r="M1737" s="53" t="s">
        <v>1317</v>
      </c>
      <c r="N1737" s="629" t="s">
        <v>3534</v>
      </c>
    </row>
    <row r="1738" spans="1:14" ht="15" hidden="1">
      <c r="A1738" s="624">
        <v>46155</v>
      </c>
      <c r="B1738" s="625" t="s">
        <v>3532</v>
      </c>
      <c r="C1738" s="627">
        <v>82365</v>
      </c>
      <c r="D1738" s="627" t="s">
        <v>2348</v>
      </c>
      <c r="E1738" s="627" t="s">
        <v>1526</v>
      </c>
      <c r="F1738" s="627">
        <v>4010</v>
      </c>
      <c r="G1738" s="627" t="s">
        <v>3564</v>
      </c>
      <c r="H1738" s="627" t="s">
        <v>492</v>
      </c>
      <c r="I1738" s="638">
        <v>155400061725611</v>
      </c>
      <c r="J1738" s="627">
        <v>2</v>
      </c>
      <c r="K1738" s="627">
        <v>11.02</v>
      </c>
      <c r="L1738" s="627">
        <v>22.04</v>
      </c>
      <c r="M1738" s="53" t="s">
        <v>1317</v>
      </c>
      <c r="N1738" s="629" t="s">
        <v>3534</v>
      </c>
    </row>
    <row r="1739" spans="1:14" ht="15" hidden="1">
      <c r="A1739" s="624">
        <v>46155</v>
      </c>
      <c r="B1739" s="625" t="s">
        <v>3532</v>
      </c>
      <c r="C1739" s="625">
        <v>58660</v>
      </c>
      <c r="D1739" s="625" t="s">
        <v>1648</v>
      </c>
      <c r="E1739" s="625" t="s">
        <v>399</v>
      </c>
      <c r="F1739" s="625">
        <v>4010</v>
      </c>
      <c r="G1739" s="625" t="s">
        <v>3565</v>
      </c>
      <c r="H1739" s="625" t="s">
        <v>492</v>
      </c>
      <c r="I1739" s="23">
        <v>155400061725864</v>
      </c>
      <c r="J1739" s="625">
        <v>1</v>
      </c>
      <c r="K1739" s="625">
        <v>12.13</v>
      </c>
      <c r="L1739" s="625">
        <v>12.13</v>
      </c>
      <c r="M1739" s="53" t="s">
        <v>1317</v>
      </c>
      <c r="N1739" s="629" t="s">
        <v>3534</v>
      </c>
    </row>
    <row r="1740" spans="1:14" ht="15" hidden="1">
      <c r="A1740" s="624">
        <v>46155</v>
      </c>
      <c r="B1740" s="625" t="s">
        <v>3532</v>
      </c>
      <c r="C1740" s="627">
        <v>83204</v>
      </c>
      <c r="D1740" s="627" t="s">
        <v>2541</v>
      </c>
      <c r="E1740" s="627">
        <v>120</v>
      </c>
      <c r="F1740" s="627">
        <v>4010</v>
      </c>
      <c r="G1740" s="627" t="s">
        <v>3566</v>
      </c>
      <c r="H1740" s="627" t="s">
        <v>492</v>
      </c>
      <c r="J1740" s="627">
        <v>2</v>
      </c>
      <c r="K1740" s="627">
        <v>9.07</v>
      </c>
      <c r="L1740" s="627">
        <v>18.14</v>
      </c>
      <c r="M1740" s="53" t="s">
        <v>1317</v>
      </c>
      <c r="N1740" s="629" t="s">
        <v>3534</v>
      </c>
    </row>
    <row r="1741" spans="1:14" ht="15" hidden="1">
      <c r="A1741" s="624">
        <v>46155</v>
      </c>
      <c r="B1741" s="625" t="s">
        <v>3532</v>
      </c>
      <c r="C1741" s="625">
        <v>84641</v>
      </c>
      <c r="D1741" s="625" t="s">
        <v>3468</v>
      </c>
      <c r="E1741" s="625">
        <v>130</v>
      </c>
      <c r="F1741" s="625">
        <v>4010</v>
      </c>
      <c r="G1741" s="625" t="s">
        <v>3567</v>
      </c>
      <c r="H1741" s="625" t="s">
        <v>492</v>
      </c>
      <c r="J1741" s="625">
        <v>1</v>
      </c>
      <c r="K1741" s="625">
        <v>8.17</v>
      </c>
      <c r="L1741" s="625">
        <v>8.17</v>
      </c>
      <c r="M1741" s="53" t="s">
        <v>1317</v>
      </c>
      <c r="N1741" s="629" t="s">
        <v>3534</v>
      </c>
    </row>
    <row r="1742" spans="1:14" ht="15" hidden="1">
      <c r="A1742" s="624">
        <v>46155</v>
      </c>
      <c r="B1742" s="625" t="s">
        <v>3532</v>
      </c>
      <c r="C1742" s="627">
        <v>83816</v>
      </c>
      <c r="D1742" s="627" t="s">
        <v>1848</v>
      </c>
      <c r="E1742" s="627" t="s">
        <v>1526</v>
      </c>
      <c r="F1742" s="627">
        <v>4010</v>
      </c>
      <c r="G1742" s="627" t="s">
        <v>3568</v>
      </c>
      <c r="H1742" s="627" t="s">
        <v>492</v>
      </c>
      <c r="J1742" s="627">
        <v>1</v>
      </c>
      <c r="K1742" s="627">
        <v>19.47</v>
      </c>
      <c r="L1742" s="627">
        <v>19.47</v>
      </c>
      <c r="M1742" s="53" t="s">
        <v>1317</v>
      </c>
      <c r="N1742" s="629" t="s">
        <v>3534</v>
      </c>
    </row>
    <row r="1743" spans="1:14" ht="15" hidden="1">
      <c r="A1743" s="624">
        <v>46155</v>
      </c>
      <c r="B1743" s="625" t="s">
        <v>3532</v>
      </c>
      <c r="C1743" s="625">
        <v>80295</v>
      </c>
      <c r="D1743" s="625">
        <v>267</v>
      </c>
      <c r="E1743" s="625">
        <v>90</v>
      </c>
      <c r="F1743" s="625">
        <v>4010</v>
      </c>
      <c r="G1743" s="625" t="s">
        <v>3569</v>
      </c>
      <c r="H1743" s="625" t="s">
        <v>492</v>
      </c>
      <c r="J1743" s="625">
        <v>3</v>
      </c>
      <c r="K1743" s="625">
        <v>22.31</v>
      </c>
      <c r="L1743" s="625">
        <v>66.930000000000007</v>
      </c>
      <c r="M1743" s="53" t="s">
        <v>1317</v>
      </c>
      <c r="N1743" s="629" t="s">
        <v>3534</v>
      </c>
    </row>
    <row r="1744" spans="1:14" ht="15" hidden="1">
      <c r="A1744" s="624">
        <v>46155</v>
      </c>
      <c r="B1744" s="625" t="s">
        <v>3532</v>
      </c>
      <c r="C1744" s="627">
        <v>83199</v>
      </c>
      <c r="D1744" s="627" t="s">
        <v>2369</v>
      </c>
      <c r="E1744" s="627">
        <v>90</v>
      </c>
      <c r="F1744" s="627">
        <v>4010</v>
      </c>
      <c r="G1744" s="627" t="s">
        <v>3570</v>
      </c>
      <c r="H1744" s="627" t="s">
        <v>492</v>
      </c>
      <c r="I1744" s="1446"/>
      <c r="J1744" s="627">
        <v>2</v>
      </c>
      <c r="K1744" s="627">
        <v>9.86</v>
      </c>
      <c r="L1744" s="627">
        <v>19.72</v>
      </c>
      <c r="M1744" s="53" t="s">
        <v>1317</v>
      </c>
      <c r="N1744" s="629" t="s">
        <v>3534</v>
      </c>
    </row>
    <row r="1745" spans="1:14" ht="15" hidden="1">
      <c r="A1745" s="624">
        <v>46155</v>
      </c>
      <c r="B1745" s="625" t="s">
        <v>3532</v>
      </c>
      <c r="C1745" s="625">
        <v>84617</v>
      </c>
      <c r="D1745" s="625" t="s">
        <v>3250</v>
      </c>
      <c r="E1745" s="625">
        <v>110</v>
      </c>
      <c r="F1745" s="625">
        <v>4010</v>
      </c>
      <c r="G1745" s="625" t="s">
        <v>3571</v>
      </c>
      <c r="H1745" s="625" t="s">
        <v>492</v>
      </c>
      <c r="I1745" s="638">
        <v>5</v>
      </c>
      <c r="J1745" s="625">
        <v>2</v>
      </c>
      <c r="K1745" s="625">
        <v>25.58</v>
      </c>
      <c r="L1745" s="625">
        <v>51.16</v>
      </c>
      <c r="M1745" s="53" t="s">
        <v>1317</v>
      </c>
      <c r="N1745" s="629" t="s">
        <v>3534</v>
      </c>
    </row>
    <row r="1746" spans="1:14" ht="15" hidden="1">
      <c r="A1746" s="624">
        <v>46155</v>
      </c>
      <c r="B1746" s="625" t="s">
        <v>3532</v>
      </c>
      <c r="C1746" s="627">
        <v>82732</v>
      </c>
      <c r="D1746" s="627" t="s">
        <v>3572</v>
      </c>
      <c r="E1746" s="627">
        <v>60</v>
      </c>
      <c r="F1746" s="627">
        <v>4010</v>
      </c>
      <c r="G1746" s="627" t="s">
        <v>3573</v>
      </c>
      <c r="H1746" s="627" t="s">
        <v>492</v>
      </c>
      <c r="I1746" s="639">
        <v>1</v>
      </c>
      <c r="J1746" s="627">
        <v>1</v>
      </c>
      <c r="K1746" s="627">
        <v>17.75</v>
      </c>
      <c r="L1746" s="627">
        <v>17.75</v>
      </c>
      <c r="M1746" s="53" t="s">
        <v>1317</v>
      </c>
      <c r="N1746" s="629" t="s">
        <v>3534</v>
      </c>
    </row>
    <row r="1747" spans="1:14" ht="15" hidden="1">
      <c r="A1747" s="624">
        <v>46155</v>
      </c>
      <c r="B1747" s="625" t="s">
        <v>3532</v>
      </c>
      <c r="C1747" s="625">
        <v>84551</v>
      </c>
      <c r="D1747" s="625" t="s">
        <v>2913</v>
      </c>
      <c r="E1747" s="625">
        <v>80</v>
      </c>
      <c r="F1747" s="625">
        <v>4010</v>
      </c>
      <c r="G1747" s="625" t="s">
        <v>3574</v>
      </c>
      <c r="H1747" s="625" t="s">
        <v>492</v>
      </c>
      <c r="I1747" s="24">
        <v>-1</v>
      </c>
      <c r="J1747" s="625">
        <v>1</v>
      </c>
      <c r="K1747" s="625">
        <v>3.95</v>
      </c>
      <c r="L1747" s="625">
        <v>3.95</v>
      </c>
      <c r="M1747" s="53" t="s">
        <v>1317</v>
      </c>
      <c r="N1747" s="629" t="s">
        <v>3534</v>
      </c>
    </row>
    <row r="1748" spans="1:14" ht="15" hidden="1">
      <c r="A1748" s="624">
        <v>46155</v>
      </c>
      <c r="B1748" s="625" t="s">
        <v>3532</v>
      </c>
      <c r="C1748" s="627">
        <v>67501</v>
      </c>
      <c r="D1748" s="627">
        <v>15</v>
      </c>
      <c r="E1748" s="627">
        <v>130</v>
      </c>
      <c r="F1748" s="627">
        <v>4010</v>
      </c>
      <c r="G1748" s="627" t="s">
        <v>2337</v>
      </c>
      <c r="H1748" s="627" t="s">
        <v>492</v>
      </c>
      <c r="J1748" s="627">
        <v>1</v>
      </c>
      <c r="K1748" s="627">
        <v>10.28</v>
      </c>
      <c r="L1748" s="627">
        <v>10.28</v>
      </c>
      <c r="M1748" s="53" t="s">
        <v>1317</v>
      </c>
      <c r="N1748" s="629" t="s">
        <v>3534</v>
      </c>
    </row>
    <row r="1749" spans="1:14" ht="15" hidden="1">
      <c r="A1749" s="624">
        <v>46155</v>
      </c>
      <c r="B1749" s="625" t="s">
        <v>3532</v>
      </c>
      <c r="C1749" s="625">
        <v>67501</v>
      </c>
      <c r="D1749" s="625">
        <v>11</v>
      </c>
      <c r="E1749" s="625">
        <v>100</v>
      </c>
      <c r="F1749" s="625">
        <v>4010</v>
      </c>
      <c r="G1749" s="625" t="s">
        <v>3575</v>
      </c>
      <c r="H1749" s="625" t="s">
        <v>492</v>
      </c>
      <c r="J1749" s="625">
        <v>2</v>
      </c>
      <c r="K1749" s="625">
        <v>11.12</v>
      </c>
      <c r="L1749" s="625">
        <v>22.24</v>
      </c>
      <c r="M1749" s="53" t="s">
        <v>1317</v>
      </c>
      <c r="N1749" s="629" t="s">
        <v>3534</v>
      </c>
    </row>
    <row r="1750" spans="1:14" ht="15" hidden="1">
      <c r="A1750" s="624">
        <v>46155</v>
      </c>
      <c r="B1750" s="625" t="s">
        <v>3532</v>
      </c>
      <c r="C1750" s="627">
        <v>83403</v>
      </c>
      <c r="D1750" s="627" t="s">
        <v>1379</v>
      </c>
      <c r="E1750" s="627">
        <v>85</v>
      </c>
      <c r="F1750" s="627">
        <v>4010</v>
      </c>
      <c r="G1750" s="627" t="s">
        <v>3576</v>
      </c>
      <c r="H1750" s="627" t="s">
        <v>492</v>
      </c>
      <c r="J1750" s="627">
        <v>1</v>
      </c>
      <c r="K1750" s="627">
        <v>7.91</v>
      </c>
      <c r="L1750" s="627">
        <v>7.91</v>
      </c>
      <c r="M1750" s="53" t="s">
        <v>1317</v>
      </c>
      <c r="N1750" s="629" t="s">
        <v>3534</v>
      </c>
    </row>
    <row r="1751" spans="1:14" ht="15" hidden="1">
      <c r="A1751" s="624">
        <v>46155</v>
      </c>
      <c r="B1751" s="625" t="s">
        <v>3532</v>
      </c>
      <c r="C1751" s="625">
        <v>84323</v>
      </c>
      <c r="D1751" s="625" t="s">
        <v>3577</v>
      </c>
      <c r="E1751" s="625">
        <v>80</v>
      </c>
      <c r="F1751" s="625">
        <v>4010</v>
      </c>
      <c r="G1751" s="625" t="s">
        <v>3578</v>
      </c>
      <c r="H1751" s="625" t="s">
        <v>492</v>
      </c>
      <c r="J1751" s="625">
        <v>1</v>
      </c>
      <c r="K1751" s="625">
        <v>10.32</v>
      </c>
      <c r="L1751" s="625">
        <v>10.32</v>
      </c>
      <c r="M1751" s="53" t="s">
        <v>1317</v>
      </c>
      <c r="N1751" s="629" t="s">
        <v>3534</v>
      </c>
    </row>
    <row r="1752" spans="1:14" ht="15" hidden="1">
      <c r="A1752" s="624">
        <v>46155</v>
      </c>
      <c r="B1752" s="625" t="s">
        <v>3532</v>
      </c>
      <c r="C1752" s="627">
        <v>84354</v>
      </c>
      <c r="D1752" s="627" t="s">
        <v>3579</v>
      </c>
      <c r="E1752" s="627">
        <v>120</v>
      </c>
      <c r="F1752" s="627">
        <v>4010</v>
      </c>
      <c r="G1752" s="627" t="s">
        <v>3580</v>
      </c>
      <c r="H1752" s="627" t="s">
        <v>492</v>
      </c>
      <c r="J1752" s="627">
        <v>1</v>
      </c>
      <c r="K1752" s="627">
        <v>8.3800000000000008</v>
      </c>
      <c r="L1752" s="627">
        <v>8.3800000000000008</v>
      </c>
      <c r="M1752" s="53" t="s">
        <v>1317</v>
      </c>
      <c r="N1752" s="629" t="s">
        <v>3534</v>
      </c>
    </row>
    <row r="1753" spans="1:14" ht="15" hidden="1">
      <c r="A1753" s="624">
        <v>46155</v>
      </c>
      <c r="B1753" s="625" t="s">
        <v>3532</v>
      </c>
      <c r="C1753" s="625">
        <v>84601</v>
      </c>
      <c r="D1753" s="625" t="s">
        <v>3581</v>
      </c>
      <c r="E1753" s="625">
        <v>120</v>
      </c>
      <c r="F1753" s="625">
        <v>4010</v>
      </c>
      <c r="G1753" s="625" t="s">
        <v>2858</v>
      </c>
      <c r="H1753" s="625" t="s">
        <v>492</v>
      </c>
      <c r="J1753" s="625">
        <v>1</v>
      </c>
      <c r="K1753" s="625">
        <v>3.88</v>
      </c>
      <c r="L1753" s="625">
        <v>3.88</v>
      </c>
      <c r="M1753" s="53" t="s">
        <v>1317</v>
      </c>
      <c r="N1753" s="629" t="s">
        <v>3534</v>
      </c>
    </row>
    <row r="1754" spans="1:14" ht="15" hidden="1">
      <c r="A1754" s="624">
        <v>46155</v>
      </c>
      <c r="B1754" s="625" t="s">
        <v>3532</v>
      </c>
      <c r="C1754" s="627">
        <v>82721</v>
      </c>
      <c r="D1754" s="627" t="s">
        <v>2823</v>
      </c>
      <c r="E1754" s="627">
        <v>110</v>
      </c>
      <c r="F1754" s="627">
        <v>4010</v>
      </c>
      <c r="G1754" s="627" t="s">
        <v>3582</v>
      </c>
      <c r="H1754" s="627" t="s">
        <v>492</v>
      </c>
      <c r="J1754" s="627">
        <v>1</v>
      </c>
      <c r="K1754" s="627">
        <v>8.16</v>
      </c>
      <c r="L1754" s="627">
        <v>8.16</v>
      </c>
      <c r="M1754" s="53" t="s">
        <v>1317</v>
      </c>
      <c r="N1754" s="629" t="s">
        <v>3534</v>
      </c>
    </row>
    <row r="1755" spans="1:14" ht="15" hidden="1">
      <c r="A1755" s="624">
        <v>46155</v>
      </c>
      <c r="B1755" s="625" t="s">
        <v>3532</v>
      </c>
      <c r="C1755" s="625">
        <v>83392</v>
      </c>
      <c r="D1755" s="625" t="s">
        <v>3583</v>
      </c>
      <c r="E1755" s="625">
        <v>70</v>
      </c>
      <c r="F1755" s="625">
        <v>4010</v>
      </c>
      <c r="G1755" s="625" t="s">
        <v>3584</v>
      </c>
      <c r="H1755" s="625" t="s">
        <v>492</v>
      </c>
      <c r="J1755" s="625">
        <v>1</v>
      </c>
      <c r="K1755" s="625">
        <v>21.95</v>
      </c>
      <c r="L1755" s="625">
        <v>21.95</v>
      </c>
      <c r="M1755" s="53" t="s">
        <v>1317</v>
      </c>
      <c r="N1755" s="629" t="s">
        <v>3534</v>
      </c>
    </row>
    <row r="1756" spans="1:14" ht="15" hidden="1">
      <c r="A1756" s="624">
        <v>46155</v>
      </c>
      <c r="B1756" s="625" t="s">
        <v>3532</v>
      </c>
      <c r="C1756" s="627">
        <v>65642</v>
      </c>
      <c r="D1756" s="627" t="s">
        <v>2573</v>
      </c>
      <c r="E1756" s="627">
        <v>110</v>
      </c>
      <c r="F1756" s="627">
        <v>4010</v>
      </c>
      <c r="G1756" s="627" t="s">
        <v>3585</v>
      </c>
      <c r="H1756" s="627" t="s">
        <v>492</v>
      </c>
      <c r="J1756" s="627">
        <v>1</v>
      </c>
      <c r="K1756" s="627">
        <v>7.14</v>
      </c>
      <c r="L1756" s="627">
        <v>7.14</v>
      </c>
      <c r="M1756" s="53" t="s">
        <v>1317</v>
      </c>
      <c r="N1756" s="629" t="s">
        <v>3534</v>
      </c>
    </row>
    <row r="1757" spans="1:14" ht="15" hidden="1">
      <c r="A1757" s="624">
        <v>46155</v>
      </c>
      <c r="B1757" s="625" t="s">
        <v>3532</v>
      </c>
      <c r="C1757" s="625">
        <v>83644</v>
      </c>
      <c r="D1757" s="625" t="s">
        <v>3374</v>
      </c>
      <c r="E1757" s="625" t="s">
        <v>1368</v>
      </c>
      <c r="F1757" s="625">
        <v>4010</v>
      </c>
      <c r="G1757" s="625" t="s">
        <v>3586</v>
      </c>
      <c r="H1757" s="625" t="s">
        <v>492</v>
      </c>
      <c r="J1757" s="625">
        <v>1</v>
      </c>
      <c r="K1757" s="625">
        <v>37.72</v>
      </c>
      <c r="L1757" s="625">
        <v>37.72</v>
      </c>
      <c r="M1757" s="53" t="s">
        <v>1317</v>
      </c>
      <c r="N1757" s="629" t="s">
        <v>3534</v>
      </c>
    </row>
    <row r="1758" spans="1:14" ht="15" hidden="1">
      <c r="A1758" s="624">
        <v>46155</v>
      </c>
      <c r="B1758" s="625" t="s">
        <v>3532</v>
      </c>
      <c r="C1758" s="627">
        <v>82659</v>
      </c>
      <c r="D1758" s="627" t="s">
        <v>2309</v>
      </c>
      <c r="E1758" s="627">
        <v>60</v>
      </c>
      <c r="F1758" s="627">
        <v>4010</v>
      </c>
      <c r="G1758" s="627" t="s">
        <v>3587</v>
      </c>
      <c r="H1758" s="627" t="s">
        <v>492</v>
      </c>
      <c r="J1758" s="627">
        <v>1</v>
      </c>
      <c r="K1758" s="627">
        <v>5.89</v>
      </c>
      <c r="L1758" s="627">
        <v>5.89</v>
      </c>
      <c r="M1758" s="53" t="s">
        <v>1317</v>
      </c>
      <c r="N1758" s="629" t="s">
        <v>3534</v>
      </c>
    </row>
    <row r="1759" spans="1:14" ht="15" hidden="1">
      <c r="A1759" s="624">
        <v>46155</v>
      </c>
      <c r="B1759" s="625" t="s">
        <v>3532</v>
      </c>
      <c r="C1759" s="625">
        <v>84064</v>
      </c>
      <c r="D1759" s="625" t="s">
        <v>2706</v>
      </c>
      <c r="E1759" s="625">
        <v>130</v>
      </c>
      <c r="F1759" s="625">
        <v>4010</v>
      </c>
      <c r="G1759" s="625" t="s">
        <v>3588</v>
      </c>
      <c r="H1759" s="625" t="s">
        <v>492</v>
      </c>
      <c r="J1759" s="625">
        <v>1</v>
      </c>
      <c r="K1759" s="625">
        <v>19.010000000000002</v>
      </c>
      <c r="L1759" s="625">
        <v>19.010000000000002</v>
      </c>
      <c r="M1759" s="53" t="s">
        <v>1317</v>
      </c>
      <c r="N1759" s="629" t="s">
        <v>3534</v>
      </c>
    </row>
    <row r="1760" spans="1:14" ht="15" hidden="1">
      <c r="A1760" s="624">
        <v>46155</v>
      </c>
      <c r="B1760" s="625" t="s">
        <v>3532</v>
      </c>
      <c r="C1760" s="627">
        <v>83503</v>
      </c>
      <c r="D1760" s="627" t="s">
        <v>2163</v>
      </c>
      <c r="E1760" s="627">
        <v>110</v>
      </c>
      <c r="F1760" s="627">
        <v>4010</v>
      </c>
      <c r="G1760" s="627" t="s">
        <v>3589</v>
      </c>
      <c r="H1760" s="627" t="s">
        <v>492</v>
      </c>
      <c r="J1760" s="627">
        <v>2</v>
      </c>
      <c r="K1760" s="627">
        <v>13.86</v>
      </c>
      <c r="L1760" s="627">
        <v>27.72</v>
      </c>
      <c r="M1760" s="53" t="s">
        <v>1317</v>
      </c>
      <c r="N1760" s="629" t="s">
        <v>3534</v>
      </c>
    </row>
    <row r="1761" spans="1:14" ht="15" hidden="1">
      <c r="A1761" s="624">
        <v>46155</v>
      </c>
      <c r="B1761" s="625" t="s">
        <v>3532</v>
      </c>
      <c r="C1761" s="625">
        <v>84085</v>
      </c>
      <c r="D1761" s="625" t="s">
        <v>1772</v>
      </c>
      <c r="E1761" s="625">
        <v>130</v>
      </c>
      <c r="F1761" s="625">
        <v>4010</v>
      </c>
      <c r="G1761" s="625" t="s">
        <v>3590</v>
      </c>
      <c r="H1761" s="625" t="s">
        <v>492</v>
      </c>
      <c r="J1761" s="625">
        <v>1</v>
      </c>
      <c r="K1761" s="625">
        <v>7.47</v>
      </c>
      <c r="L1761" s="625">
        <v>7.47</v>
      </c>
      <c r="M1761" s="53" t="s">
        <v>1317</v>
      </c>
      <c r="N1761" s="629" t="s">
        <v>3534</v>
      </c>
    </row>
    <row r="1762" spans="1:14" ht="15" hidden="1">
      <c r="A1762" s="624">
        <v>46155</v>
      </c>
      <c r="B1762" s="625" t="s">
        <v>3532</v>
      </c>
      <c r="C1762" s="627">
        <v>84595</v>
      </c>
      <c r="D1762" s="627" t="s">
        <v>2717</v>
      </c>
      <c r="E1762" s="627">
        <v>85</v>
      </c>
      <c r="F1762" s="627">
        <v>4010</v>
      </c>
      <c r="G1762" s="627" t="s">
        <v>3591</v>
      </c>
      <c r="H1762" s="627" t="s">
        <v>492</v>
      </c>
      <c r="J1762" s="627">
        <v>2</v>
      </c>
      <c r="K1762" s="627">
        <v>8.51</v>
      </c>
      <c r="L1762" s="627">
        <v>17.02</v>
      </c>
      <c r="M1762" s="53" t="s">
        <v>1317</v>
      </c>
      <c r="N1762" s="629" t="s">
        <v>3534</v>
      </c>
    </row>
    <row r="1763" spans="1:14" ht="15" hidden="1">
      <c r="A1763" s="624">
        <v>46155</v>
      </c>
      <c r="B1763" s="625" t="s">
        <v>3532</v>
      </c>
      <c r="C1763" s="625">
        <v>84551</v>
      </c>
      <c r="D1763" s="625" t="s">
        <v>3362</v>
      </c>
      <c r="E1763" s="625">
        <v>80</v>
      </c>
      <c r="F1763" s="625">
        <v>4010</v>
      </c>
      <c r="G1763" s="625" t="s">
        <v>3484</v>
      </c>
      <c r="H1763" s="625" t="s">
        <v>492</v>
      </c>
      <c r="J1763" s="625">
        <v>3</v>
      </c>
      <c r="K1763" s="625">
        <v>4.5199999999999996</v>
      </c>
      <c r="L1763" s="625">
        <v>13.56</v>
      </c>
      <c r="M1763" s="53" t="s">
        <v>1317</v>
      </c>
      <c r="N1763" s="629" t="s">
        <v>3534</v>
      </c>
    </row>
    <row r="1764" spans="1:14" ht="15" hidden="1">
      <c r="A1764" s="624">
        <v>46155</v>
      </c>
      <c r="B1764" s="53" t="s">
        <v>3592</v>
      </c>
      <c r="C1764" s="625">
        <v>82773</v>
      </c>
      <c r="D1764" s="625" t="s">
        <v>1578</v>
      </c>
      <c r="E1764" s="625">
        <v>150</v>
      </c>
      <c r="F1764" s="625">
        <v>4010</v>
      </c>
      <c r="G1764" s="625" t="s">
        <v>3593</v>
      </c>
      <c r="H1764" s="625" t="s">
        <v>492</v>
      </c>
      <c r="J1764" s="627">
        <v>-1</v>
      </c>
      <c r="K1764" s="627">
        <v>15.57</v>
      </c>
      <c r="L1764" s="627">
        <v>-15.57</v>
      </c>
      <c r="M1764" s="53" t="s">
        <v>1378</v>
      </c>
    </row>
    <row r="1765" spans="1:14" ht="15" hidden="1">
      <c r="A1765" s="624">
        <v>46155</v>
      </c>
      <c r="B1765" s="53" t="s">
        <v>3592</v>
      </c>
      <c r="C1765" s="627">
        <v>84620</v>
      </c>
      <c r="D1765" s="627" t="s">
        <v>3594</v>
      </c>
      <c r="E1765" s="627">
        <v>85</v>
      </c>
      <c r="F1765" s="627">
        <v>4010</v>
      </c>
      <c r="G1765" s="627" t="s">
        <v>3595</v>
      </c>
      <c r="H1765" s="627" t="s">
        <v>492</v>
      </c>
      <c r="J1765" s="625">
        <v>-1</v>
      </c>
      <c r="K1765" s="625">
        <v>6.55</v>
      </c>
      <c r="L1765" s="625">
        <v>-6.55</v>
      </c>
      <c r="M1765" s="53" t="s">
        <v>1378</v>
      </c>
    </row>
    <row r="1766" spans="1:14" ht="15" hidden="1">
      <c r="A1766" s="624">
        <v>46155</v>
      </c>
      <c r="B1766" s="53" t="s">
        <v>3592</v>
      </c>
      <c r="C1766" s="625">
        <v>84414</v>
      </c>
      <c r="D1766" s="625" t="s">
        <v>2104</v>
      </c>
      <c r="E1766" s="625">
        <v>75</v>
      </c>
      <c r="F1766" s="625">
        <v>4010</v>
      </c>
      <c r="G1766" s="625" t="s">
        <v>3596</v>
      </c>
      <c r="H1766" s="625" t="s">
        <v>492</v>
      </c>
      <c r="J1766" s="627">
        <v>-1</v>
      </c>
      <c r="K1766" s="627">
        <v>7.61</v>
      </c>
      <c r="L1766" s="627">
        <v>-7.61</v>
      </c>
      <c r="M1766" s="53" t="s">
        <v>1378</v>
      </c>
    </row>
    <row r="1767" spans="1:14" ht="15" hidden="1">
      <c r="A1767" s="624">
        <v>46155</v>
      </c>
      <c r="B1767" s="53" t="s">
        <v>3597</v>
      </c>
      <c r="C1767" s="625">
        <v>67522</v>
      </c>
      <c r="D1767" s="625" t="s">
        <v>2577</v>
      </c>
      <c r="E1767" s="625">
        <v>150</v>
      </c>
      <c r="F1767" s="625">
        <v>4010</v>
      </c>
      <c r="G1767" s="625" t="s">
        <v>3598</v>
      </c>
      <c r="H1767" s="625" t="s">
        <v>492</v>
      </c>
      <c r="J1767" s="625">
        <v>-1</v>
      </c>
      <c r="K1767" s="625">
        <v>6.88</v>
      </c>
      <c r="L1767" s="625">
        <v>-6.88</v>
      </c>
      <c r="M1767" s="53" t="s">
        <v>1700</v>
      </c>
    </row>
    <row r="1768" spans="1:14" ht="15" hidden="1">
      <c r="A1768" s="624">
        <v>46155</v>
      </c>
      <c r="B1768" s="53" t="s">
        <v>3597</v>
      </c>
      <c r="C1768" s="627">
        <v>84634</v>
      </c>
      <c r="D1768" s="627" t="s">
        <v>3217</v>
      </c>
      <c r="E1768" s="627">
        <v>75</v>
      </c>
      <c r="F1768" s="627">
        <v>4010</v>
      </c>
      <c r="G1768" s="627" t="s">
        <v>3599</v>
      </c>
      <c r="H1768" s="627" t="s">
        <v>492</v>
      </c>
      <c r="J1768" s="627">
        <v>-1</v>
      </c>
      <c r="K1768" s="627">
        <v>6.57</v>
      </c>
      <c r="L1768" s="627">
        <v>-6.57</v>
      </c>
      <c r="M1768" s="53" t="s">
        <v>1700</v>
      </c>
    </row>
    <row r="1769" spans="1:14" ht="15" hidden="1">
      <c r="A1769" s="624">
        <v>46155</v>
      </c>
      <c r="B1769" s="53" t="s">
        <v>3597</v>
      </c>
      <c r="C1769" s="625">
        <v>84619</v>
      </c>
      <c r="D1769" s="625" t="s">
        <v>3600</v>
      </c>
      <c r="E1769" s="625">
        <v>85</v>
      </c>
      <c r="F1769" s="625">
        <v>4010</v>
      </c>
      <c r="G1769" s="625" t="s">
        <v>3601</v>
      </c>
      <c r="H1769" s="625" t="s">
        <v>492</v>
      </c>
      <c r="J1769" s="625">
        <v>-1</v>
      </c>
      <c r="K1769" s="625">
        <v>7.6</v>
      </c>
      <c r="L1769" s="625">
        <v>-7.6</v>
      </c>
      <c r="M1769" s="53" t="s">
        <v>1700</v>
      </c>
    </row>
    <row r="1770" spans="1:14" ht="15" hidden="1">
      <c r="A1770" s="624">
        <v>46155</v>
      </c>
      <c r="B1770" s="53" t="s">
        <v>3597</v>
      </c>
      <c r="C1770" s="627">
        <v>84157</v>
      </c>
      <c r="D1770" s="627" t="s">
        <v>3602</v>
      </c>
      <c r="E1770" s="627">
        <v>80</v>
      </c>
      <c r="F1770" s="627">
        <v>4010</v>
      </c>
      <c r="G1770" s="627" t="s">
        <v>3603</v>
      </c>
      <c r="H1770" s="627" t="s">
        <v>492</v>
      </c>
      <c r="J1770" s="627">
        <v>-1</v>
      </c>
      <c r="K1770" s="627">
        <v>9.2100000000000009</v>
      </c>
      <c r="L1770" s="627">
        <v>-9.2100000000000009</v>
      </c>
      <c r="M1770" s="53" t="s">
        <v>1700</v>
      </c>
    </row>
    <row r="1771" spans="1:14" ht="15" hidden="1">
      <c r="A1771" s="276">
        <v>46156</v>
      </c>
      <c r="B1771" s="53" t="s">
        <v>3604</v>
      </c>
      <c r="C1771" s="625">
        <v>84551</v>
      </c>
      <c r="D1771" s="625" t="s">
        <v>3391</v>
      </c>
      <c r="E1771" s="625">
        <v>50</v>
      </c>
      <c r="F1771" s="625">
        <v>4010</v>
      </c>
      <c r="G1771" s="625" t="s">
        <v>3605</v>
      </c>
      <c r="H1771" s="625" t="s">
        <v>492</v>
      </c>
      <c r="J1771" s="625">
        <v>1</v>
      </c>
      <c r="K1771" s="625">
        <v>3.95</v>
      </c>
      <c r="L1771" s="625">
        <v>3.95</v>
      </c>
      <c r="M1771" s="53" t="s">
        <v>1317</v>
      </c>
      <c r="N1771" s="629" t="s">
        <v>1318</v>
      </c>
    </row>
    <row r="1772" spans="1:14" ht="15" hidden="1">
      <c r="A1772" s="276">
        <v>46156</v>
      </c>
      <c r="B1772" s="53" t="s">
        <v>3604</v>
      </c>
      <c r="C1772" s="627">
        <v>84241</v>
      </c>
      <c r="D1772" s="627" t="s">
        <v>1840</v>
      </c>
      <c r="E1772" s="627">
        <v>110</v>
      </c>
      <c r="F1772" s="627">
        <v>4010</v>
      </c>
      <c r="G1772" s="627" t="s">
        <v>3606</v>
      </c>
      <c r="H1772" s="627" t="s">
        <v>492</v>
      </c>
      <c r="J1772" s="627">
        <v>1</v>
      </c>
      <c r="K1772" s="627">
        <v>14.58</v>
      </c>
      <c r="L1772" s="627">
        <v>14.58</v>
      </c>
      <c r="M1772" s="53" t="s">
        <v>1317</v>
      </c>
      <c r="N1772" s="629" t="s">
        <v>1318</v>
      </c>
    </row>
    <row r="1773" spans="1:14" ht="15" hidden="1">
      <c r="A1773" s="276">
        <v>46156</v>
      </c>
      <c r="B1773" s="53" t="s">
        <v>3604</v>
      </c>
      <c r="C1773" s="625">
        <v>82823</v>
      </c>
      <c r="D1773" s="625" t="s">
        <v>2053</v>
      </c>
      <c r="E1773" s="625">
        <v>130</v>
      </c>
      <c r="F1773" s="625">
        <v>4010</v>
      </c>
      <c r="G1773" s="625" t="s">
        <v>3607</v>
      </c>
      <c r="H1773" s="625" t="s">
        <v>492</v>
      </c>
      <c r="J1773" s="625">
        <v>1</v>
      </c>
      <c r="K1773" s="625">
        <v>8.66</v>
      </c>
      <c r="L1773" s="625">
        <v>8.66</v>
      </c>
      <c r="M1773" s="53" t="s">
        <v>1317</v>
      </c>
      <c r="N1773" s="629" t="s">
        <v>1318</v>
      </c>
    </row>
    <row r="1774" spans="1:14" ht="15" hidden="1">
      <c r="A1774" s="276">
        <v>46156</v>
      </c>
      <c r="B1774" s="53" t="s">
        <v>3604</v>
      </c>
      <c r="C1774" s="627">
        <v>84330</v>
      </c>
      <c r="D1774" s="627" t="s">
        <v>1790</v>
      </c>
      <c r="E1774" s="627">
        <v>70</v>
      </c>
      <c r="F1774" s="627">
        <v>4010</v>
      </c>
      <c r="G1774" s="627" t="s">
        <v>3608</v>
      </c>
      <c r="H1774" s="627" t="s">
        <v>492</v>
      </c>
      <c r="J1774" s="627">
        <v>1</v>
      </c>
      <c r="K1774" s="627">
        <v>24.98</v>
      </c>
      <c r="L1774" s="627">
        <v>24.98</v>
      </c>
      <c r="M1774" s="53" t="s">
        <v>1317</v>
      </c>
      <c r="N1774" s="629" t="s">
        <v>1318</v>
      </c>
    </row>
    <row r="1775" spans="1:14" ht="15" hidden="1">
      <c r="A1775" s="276">
        <v>46156</v>
      </c>
      <c r="B1775" s="53" t="s">
        <v>3604</v>
      </c>
      <c r="C1775" s="625">
        <v>65593</v>
      </c>
      <c r="D1775" s="625">
        <v>11</v>
      </c>
      <c r="E1775" s="625">
        <v>75</v>
      </c>
      <c r="F1775" s="625">
        <v>4010</v>
      </c>
      <c r="G1775" s="625" t="s">
        <v>3609</v>
      </c>
      <c r="H1775" s="625" t="s">
        <v>492</v>
      </c>
      <c r="J1775" s="625">
        <v>1</v>
      </c>
      <c r="K1775" s="625">
        <v>3.82</v>
      </c>
      <c r="L1775" s="625">
        <v>3.82</v>
      </c>
      <c r="M1775" s="53" t="s">
        <v>1317</v>
      </c>
      <c r="N1775" s="629" t="s">
        <v>1318</v>
      </c>
    </row>
    <row r="1776" spans="1:14" ht="15" hidden="1">
      <c r="A1776" s="276">
        <v>46156</v>
      </c>
      <c r="B1776" s="53" t="s">
        <v>3604</v>
      </c>
      <c r="C1776" s="627">
        <v>64336</v>
      </c>
      <c r="D1776" s="627" t="s">
        <v>1635</v>
      </c>
      <c r="E1776" s="627" t="s">
        <v>2458</v>
      </c>
      <c r="F1776" s="627">
        <v>4010</v>
      </c>
      <c r="G1776" s="627" t="s">
        <v>3610</v>
      </c>
      <c r="H1776" s="627" t="s">
        <v>492</v>
      </c>
      <c r="J1776" s="627">
        <v>4</v>
      </c>
      <c r="K1776" s="627">
        <v>9.83</v>
      </c>
      <c r="L1776" s="627">
        <v>39.32</v>
      </c>
      <c r="M1776" s="53" t="s">
        <v>1317</v>
      </c>
      <c r="N1776" s="629" t="s">
        <v>1318</v>
      </c>
    </row>
    <row r="1777" spans="1:14" ht="15" hidden="1">
      <c r="A1777" s="276">
        <v>46156</v>
      </c>
      <c r="B1777" s="53" t="s">
        <v>3604</v>
      </c>
      <c r="C1777" s="625">
        <v>84617</v>
      </c>
      <c r="D1777" s="625">
        <v>542</v>
      </c>
      <c r="E1777" s="625">
        <v>140</v>
      </c>
      <c r="F1777" s="625">
        <v>4010</v>
      </c>
      <c r="G1777" s="625" t="s">
        <v>3611</v>
      </c>
      <c r="H1777" s="625" t="s">
        <v>492</v>
      </c>
      <c r="J1777" s="625">
        <v>2</v>
      </c>
      <c r="K1777" s="625">
        <v>22.92</v>
      </c>
      <c r="L1777" s="625">
        <v>45.84</v>
      </c>
      <c r="M1777" s="53" t="s">
        <v>1317</v>
      </c>
      <c r="N1777" s="629" t="s">
        <v>1318</v>
      </c>
    </row>
    <row r="1778" spans="1:14" ht="15" hidden="1">
      <c r="A1778" s="276">
        <v>46156</v>
      </c>
      <c r="B1778" s="53" t="s">
        <v>3604</v>
      </c>
      <c r="C1778" s="627">
        <v>84551</v>
      </c>
      <c r="D1778" s="627" t="s">
        <v>3391</v>
      </c>
      <c r="E1778" s="627">
        <v>80</v>
      </c>
      <c r="F1778" s="627">
        <v>4010</v>
      </c>
      <c r="G1778" s="627" t="s">
        <v>3612</v>
      </c>
      <c r="H1778" s="627" t="s">
        <v>492</v>
      </c>
      <c r="J1778" s="627">
        <v>1</v>
      </c>
      <c r="K1778" s="627">
        <v>3.95</v>
      </c>
      <c r="L1778" s="627">
        <v>3.95</v>
      </c>
      <c r="M1778" s="53" t="s">
        <v>1317</v>
      </c>
      <c r="N1778" s="629" t="s">
        <v>1318</v>
      </c>
    </row>
    <row r="1779" spans="1:14" ht="15" hidden="1">
      <c r="A1779" s="276">
        <v>46156</v>
      </c>
      <c r="B1779" s="53" t="s">
        <v>3613</v>
      </c>
      <c r="C1779" s="625">
        <v>84291</v>
      </c>
      <c r="D1779" s="625" t="s">
        <v>1500</v>
      </c>
      <c r="E1779" s="625">
        <v>80</v>
      </c>
      <c r="F1779" s="625">
        <v>4010</v>
      </c>
      <c r="G1779" s="625" t="s">
        <v>3614</v>
      </c>
      <c r="H1779" s="625" t="s">
        <v>492</v>
      </c>
      <c r="J1779" s="625">
        <v>2</v>
      </c>
      <c r="K1779" s="625">
        <v>14.72</v>
      </c>
      <c r="L1779" s="625">
        <v>29.44</v>
      </c>
      <c r="M1779" s="53" t="s">
        <v>1317</v>
      </c>
      <c r="N1779" s="629" t="s">
        <v>1475</v>
      </c>
    </row>
    <row r="1780" spans="1:14" ht="15" hidden="1">
      <c r="A1780" s="276">
        <v>46156</v>
      </c>
      <c r="B1780" s="53" t="s">
        <v>3613</v>
      </c>
      <c r="C1780" s="627">
        <v>84178</v>
      </c>
      <c r="D1780" s="627" t="s">
        <v>3386</v>
      </c>
      <c r="E1780" s="627">
        <v>110</v>
      </c>
      <c r="F1780" s="627">
        <v>4010</v>
      </c>
      <c r="G1780" s="627" t="s">
        <v>3615</v>
      </c>
      <c r="H1780" s="627" t="s">
        <v>492</v>
      </c>
      <c r="J1780" s="627">
        <v>2</v>
      </c>
      <c r="K1780" s="627">
        <v>11.38</v>
      </c>
      <c r="L1780" s="627">
        <v>22.76</v>
      </c>
      <c r="M1780" s="53" t="s">
        <v>1317</v>
      </c>
      <c r="N1780" s="629" t="s">
        <v>1475</v>
      </c>
    </row>
    <row r="1781" spans="1:14" ht="15" hidden="1">
      <c r="A1781" s="276">
        <v>46156</v>
      </c>
      <c r="B1781" s="53" t="s">
        <v>3613</v>
      </c>
      <c r="C1781" s="625">
        <v>84354</v>
      </c>
      <c r="D1781" s="625" t="s">
        <v>3579</v>
      </c>
      <c r="E1781" s="625">
        <v>100</v>
      </c>
      <c r="F1781" s="625">
        <v>4010</v>
      </c>
      <c r="G1781" s="625" t="s">
        <v>3616</v>
      </c>
      <c r="H1781" s="625" t="s">
        <v>492</v>
      </c>
      <c r="J1781" s="625">
        <v>1</v>
      </c>
      <c r="K1781" s="625">
        <v>8.3800000000000008</v>
      </c>
      <c r="L1781" s="625">
        <v>8.3800000000000008</v>
      </c>
      <c r="M1781" s="53" t="s">
        <v>1317</v>
      </c>
      <c r="N1781" s="629" t="s">
        <v>1475</v>
      </c>
    </row>
    <row r="1782" spans="1:14" ht="15" hidden="1">
      <c r="A1782" s="276">
        <v>46156</v>
      </c>
      <c r="B1782" s="53" t="s">
        <v>3613</v>
      </c>
      <c r="C1782" s="627">
        <v>84295</v>
      </c>
      <c r="D1782" s="627" t="s">
        <v>3617</v>
      </c>
      <c r="E1782" s="627">
        <v>160</v>
      </c>
      <c r="F1782" s="627">
        <v>4010</v>
      </c>
      <c r="G1782" s="627" t="s">
        <v>3618</v>
      </c>
      <c r="H1782" s="627" t="s">
        <v>492</v>
      </c>
      <c r="J1782" s="627">
        <v>1</v>
      </c>
      <c r="K1782" s="627">
        <v>5.74</v>
      </c>
      <c r="L1782" s="627">
        <v>5.74</v>
      </c>
      <c r="M1782" s="53" t="s">
        <v>1317</v>
      </c>
      <c r="N1782" s="629" t="s">
        <v>1475</v>
      </c>
    </row>
    <row r="1783" spans="1:14" ht="15" hidden="1">
      <c r="A1783" s="276">
        <v>46156</v>
      </c>
      <c r="B1783" s="53" t="s">
        <v>3613</v>
      </c>
      <c r="C1783" s="625">
        <v>67683</v>
      </c>
      <c r="D1783" s="625" t="s">
        <v>3594</v>
      </c>
      <c r="E1783" s="625">
        <v>100</v>
      </c>
      <c r="F1783" s="625">
        <v>4010</v>
      </c>
      <c r="G1783" s="625" t="s">
        <v>3619</v>
      </c>
      <c r="H1783" s="625" t="s">
        <v>492</v>
      </c>
      <c r="J1783" s="625">
        <v>1</v>
      </c>
      <c r="K1783" s="625">
        <v>7.64</v>
      </c>
      <c r="L1783" s="625">
        <v>7.64</v>
      </c>
      <c r="M1783" s="53" t="s">
        <v>1317</v>
      </c>
      <c r="N1783" s="629" t="s">
        <v>1475</v>
      </c>
    </row>
    <row r="1784" spans="1:14" ht="15" hidden="1">
      <c r="A1784" s="276">
        <v>46156</v>
      </c>
      <c r="B1784" s="53" t="s">
        <v>3613</v>
      </c>
      <c r="C1784" s="627">
        <v>84280</v>
      </c>
      <c r="D1784" s="627" t="s">
        <v>1430</v>
      </c>
      <c r="E1784" s="627">
        <v>130</v>
      </c>
      <c r="F1784" s="627">
        <v>4010</v>
      </c>
      <c r="G1784" s="627" t="s">
        <v>3620</v>
      </c>
      <c r="H1784" s="627" t="s">
        <v>492</v>
      </c>
      <c r="J1784" s="627">
        <v>1</v>
      </c>
      <c r="K1784" s="627">
        <v>18.059999999999999</v>
      </c>
      <c r="L1784" s="627">
        <v>18.059999999999999</v>
      </c>
      <c r="M1784" s="53" t="s">
        <v>1317</v>
      </c>
      <c r="N1784" s="629" t="s">
        <v>1475</v>
      </c>
    </row>
    <row r="1785" spans="1:14" ht="15" hidden="1">
      <c r="A1785" s="276">
        <v>46156</v>
      </c>
      <c r="B1785" s="53" t="s">
        <v>3613</v>
      </c>
      <c r="C1785" s="625">
        <v>84490</v>
      </c>
      <c r="D1785" s="625" t="s">
        <v>3350</v>
      </c>
      <c r="E1785" s="625">
        <v>120</v>
      </c>
      <c r="F1785" s="625">
        <v>4010</v>
      </c>
      <c r="G1785" s="625" t="s">
        <v>3621</v>
      </c>
      <c r="H1785" s="625" t="s">
        <v>492</v>
      </c>
      <c r="J1785" s="625">
        <v>2</v>
      </c>
      <c r="K1785" s="625">
        <v>5.61</v>
      </c>
      <c r="L1785" s="625">
        <v>11.22</v>
      </c>
      <c r="M1785" s="53" t="s">
        <v>1317</v>
      </c>
      <c r="N1785" s="629" t="s">
        <v>1475</v>
      </c>
    </row>
    <row r="1786" spans="1:14" ht="15" hidden="1">
      <c r="A1786" s="276">
        <v>46156</v>
      </c>
      <c r="B1786" s="53" t="s">
        <v>3613</v>
      </c>
      <c r="C1786" s="627">
        <v>83107</v>
      </c>
      <c r="D1786" s="627">
        <v>15</v>
      </c>
      <c r="E1786" s="627">
        <v>100</v>
      </c>
      <c r="F1786" s="627">
        <v>4010</v>
      </c>
      <c r="G1786" s="627" t="s">
        <v>3622</v>
      </c>
      <c r="H1786" s="627" t="s">
        <v>492</v>
      </c>
      <c r="J1786" s="627">
        <v>1</v>
      </c>
      <c r="K1786" s="627">
        <v>4.4400000000000004</v>
      </c>
      <c r="L1786" s="627">
        <v>4.4400000000000004</v>
      </c>
      <c r="M1786" s="53" t="s">
        <v>1317</v>
      </c>
      <c r="N1786" s="629" t="s">
        <v>1475</v>
      </c>
    </row>
    <row r="1787" spans="1:14" ht="15" hidden="1">
      <c r="A1787" s="276">
        <v>46156</v>
      </c>
      <c r="B1787" s="53" t="s">
        <v>3613</v>
      </c>
      <c r="C1787" s="625">
        <v>81346</v>
      </c>
      <c r="D1787" s="625" t="s">
        <v>2659</v>
      </c>
      <c r="E1787" s="625">
        <v>100</v>
      </c>
      <c r="F1787" s="625">
        <v>4010</v>
      </c>
      <c r="G1787" s="625" t="s">
        <v>3623</v>
      </c>
      <c r="H1787" s="625" t="s">
        <v>492</v>
      </c>
      <c r="J1787" s="625">
        <v>1</v>
      </c>
      <c r="K1787" s="625">
        <v>6.03</v>
      </c>
      <c r="L1787" s="625">
        <v>6.03</v>
      </c>
      <c r="M1787" s="53" t="s">
        <v>1317</v>
      </c>
      <c r="N1787" s="629" t="s">
        <v>1475</v>
      </c>
    </row>
    <row r="1788" spans="1:14" ht="15" hidden="1">
      <c r="A1788" s="276">
        <v>46156</v>
      </c>
      <c r="B1788" s="53" t="s">
        <v>3613</v>
      </c>
      <c r="C1788" s="627">
        <v>83248</v>
      </c>
      <c r="D1788" s="627" t="s">
        <v>1454</v>
      </c>
      <c r="E1788" s="627">
        <v>110</v>
      </c>
      <c r="F1788" s="627">
        <v>4010</v>
      </c>
      <c r="G1788" s="627" t="s">
        <v>3624</v>
      </c>
      <c r="H1788" s="627" t="s">
        <v>492</v>
      </c>
      <c r="J1788" s="627">
        <v>1</v>
      </c>
      <c r="K1788" s="627">
        <v>8.7200000000000006</v>
      </c>
      <c r="L1788" s="627">
        <v>8.7200000000000006</v>
      </c>
      <c r="M1788" s="53" t="s">
        <v>1317</v>
      </c>
      <c r="N1788" s="629" t="s">
        <v>1475</v>
      </c>
    </row>
    <row r="1789" spans="1:14" ht="15" hidden="1">
      <c r="A1789" s="276">
        <v>46156</v>
      </c>
      <c r="B1789" s="53" t="s">
        <v>3613</v>
      </c>
      <c r="C1789" s="625">
        <v>84180</v>
      </c>
      <c r="D1789" s="625" t="s">
        <v>1961</v>
      </c>
      <c r="E1789" s="625">
        <v>110</v>
      </c>
      <c r="F1789" s="625">
        <v>4010</v>
      </c>
      <c r="G1789" s="625" t="s">
        <v>3625</v>
      </c>
      <c r="H1789" s="625" t="s">
        <v>492</v>
      </c>
      <c r="J1789" s="625">
        <v>1</v>
      </c>
      <c r="K1789" s="625">
        <v>26.51</v>
      </c>
      <c r="L1789" s="625">
        <v>26.51</v>
      </c>
      <c r="M1789" s="53" t="s">
        <v>1317</v>
      </c>
      <c r="N1789" s="629" t="s">
        <v>1475</v>
      </c>
    </row>
    <row r="1790" spans="1:14" ht="15" hidden="1">
      <c r="A1790" s="276">
        <v>46156</v>
      </c>
      <c r="B1790" s="53" t="s">
        <v>3613</v>
      </c>
      <c r="C1790" s="627">
        <v>84132</v>
      </c>
      <c r="D1790" s="627" t="s">
        <v>1554</v>
      </c>
      <c r="E1790" s="627">
        <v>150</v>
      </c>
      <c r="F1790" s="627">
        <v>4010</v>
      </c>
      <c r="G1790" s="627" t="s">
        <v>3626</v>
      </c>
      <c r="H1790" s="627" t="s">
        <v>492</v>
      </c>
      <c r="J1790" s="627">
        <v>1</v>
      </c>
      <c r="K1790" s="627">
        <v>15.15</v>
      </c>
      <c r="L1790" s="627">
        <v>15.15</v>
      </c>
      <c r="M1790" s="53" t="s">
        <v>1317</v>
      </c>
      <c r="N1790" s="629" t="s">
        <v>1475</v>
      </c>
    </row>
    <row r="1791" spans="1:14" ht="15" hidden="1">
      <c r="A1791" s="276">
        <v>46156</v>
      </c>
      <c r="B1791" s="53" t="s">
        <v>3613</v>
      </c>
      <c r="C1791" s="625">
        <v>67522</v>
      </c>
      <c r="D1791" s="625" t="s">
        <v>2644</v>
      </c>
      <c r="E1791" s="625">
        <v>130</v>
      </c>
      <c r="F1791" s="625">
        <v>4010</v>
      </c>
      <c r="G1791" s="625" t="s">
        <v>2645</v>
      </c>
      <c r="H1791" s="625" t="s">
        <v>492</v>
      </c>
      <c r="J1791" s="625">
        <v>1</v>
      </c>
      <c r="K1791" s="625">
        <v>6.88</v>
      </c>
      <c r="L1791" s="625">
        <v>6.88</v>
      </c>
      <c r="M1791" s="53" t="s">
        <v>1317</v>
      </c>
      <c r="N1791" s="629" t="s">
        <v>1475</v>
      </c>
    </row>
    <row r="1792" spans="1:14" ht="15" hidden="1">
      <c r="A1792" s="276">
        <v>46156</v>
      </c>
      <c r="B1792" s="53" t="s">
        <v>3613</v>
      </c>
      <c r="C1792" s="627">
        <v>82718</v>
      </c>
      <c r="D1792" s="627" t="s">
        <v>2823</v>
      </c>
      <c r="E1792" s="627">
        <v>100</v>
      </c>
      <c r="F1792" s="627">
        <v>4010</v>
      </c>
      <c r="G1792" s="627" t="s">
        <v>3627</v>
      </c>
      <c r="H1792" s="627" t="s">
        <v>492</v>
      </c>
      <c r="J1792" s="627">
        <v>1</v>
      </c>
      <c r="K1792" s="627">
        <v>13.47</v>
      </c>
      <c r="L1792" s="627">
        <v>13.47</v>
      </c>
      <c r="M1792" s="53" t="s">
        <v>1317</v>
      </c>
      <c r="N1792" s="629" t="s">
        <v>1475</v>
      </c>
    </row>
    <row r="1793" spans="1:14" ht="15" hidden="1">
      <c r="A1793" s="276">
        <v>46156</v>
      </c>
      <c r="B1793" s="53" t="s">
        <v>3613</v>
      </c>
      <c r="C1793" s="625">
        <v>81185</v>
      </c>
      <c r="D1793" s="625" t="s">
        <v>1997</v>
      </c>
      <c r="E1793" s="625" t="s">
        <v>399</v>
      </c>
      <c r="F1793" s="625">
        <v>4010</v>
      </c>
      <c r="G1793" s="625" t="s">
        <v>3628</v>
      </c>
      <c r="H1793" s="625" t="s">
        <v>492</v>
      </c>
      <c r="J1793" s="625">
        <v>1</v>
      </c>
      <c r="K1793" s="625">
        <v>23.66</v>
      </c>
      <c r="L1793" s="625">
        <v>23.66</v>
      </c>
      <c r="M1793" s="53" t="s">
        <v>1317</v>
      </c>
      <c r="N1793" s="629" t="s">
        <v>1475</v>
      </c>
    </row>
    <row r="1794" spans="1:14" ht="15" hidden="1">
      <c r="A1794" s="276">
        <v>46156</v>
      </c>
      <c r="B1794" s="53" t="s">
        <v>3613</v>
      </c>
      <c r="C1794" s="627">
        <v>84141</v>
      </c>
      <c r="D1794" s="627" t="s">
        <v>2840</v>
      </c>
      <c r="E1794" s="627">
        <v>90</v>
      </c>
      <c r="F1794" s="627">
        <v>4010</v>
      </c>
      <c r="G1794" s="627" t="s">
        <v>3629</v>
      </c>
      <c r="H1794" s="627" t="s">
        <v>492</v>
      </c>
      <c r="J1794" s="627">
        <v>1</v>
      </c>
      <c r="K1794" s="627">
        <v>21.96</v>
      </c>
      <c r="L1794" s="627">
        <v>21.96</v>
      </c>
      <c r="M1794" s="53" t="s">
        <v>1317</v>
      </c>
      <c r="N1794" s="629" t="s">
        <v>1475</v>
      </c>
    </row>
    <row r="1795" spans="1:14" ht="15" hidden="1">
      <c r="A1795" s="276">
        <v>46156</v>
      </c>
      <c r="B1795" s="53" t="s">
        <v>3613</v>
      </c>
      <c r="C1795" s="625">
        <v>82592</v>
      </c>
      <c r="D1795" s="625" t="s">
        <v>1500</v>
      </c>
      <c r="E1795" s="625">
        <v>110</v>
      </c>
      <c r="F1795" s="625">
        <v>4010</v>
      </c>
      <c r="G1795" s="625" t="s">
        <v>3630</v>
      </c>
      <c r="H1795" s="625" t="s">
        <v>492</v>
      </c>
      <c r="J1795" s="625">
        <v>1</v>
      </c>
      <c r="K1795" s="625">
        <v>13.6</v>
      </c>
      <c r="L1795" s="625">
        <v>13.6</v>
      </c>
      <c r="M1795" s="53" t="s">
        <v>1317</v>
      </c>
      <c r="N1795" s="629" t="s">
        <v>1475</v>
      </c>
    </row>
    <row r="1796" spans="1:14" ht="15" hidden="1">
      <c r="A1796" s="276">
        <v>46156</v>
      </c>
      <c r="B1796" s="53" t="s">
        <v>3613</v>
      </c>
      <c r="C1796" s="627">
        <v>82788</v>
      </c>
      <c r="D1796" s="627" t="s">
        <v>3631</v>
      </c>
      <c r="E1796" s="627">
        <v>120</v>
      </c>
      <c r="F1796" s="627">
        <v>4010</v>
      </c>
      <c r="G1796" s="627" t="s">
        <v>3632</v>
      </c>
      <c r="H1796" s="627" t="s">
        <v>492</v>
      </c>
      <c r="J1796" s="627">
        <v>1</v>
      </c>
      <c r="K1796" s="627">
        <v>8.18</v>
      </c>
      <c r="L1796" s="627">
        <v>8.18</v>
      </c>
      <c r="M1796" s="53" t="s">
        <v>1317</v>
      </c>
      <c r="N1796" s="629" t="s">
        <v>1475</v>
      </c>
    </row>
    <row r="1797" spans="1:14" ht="15" hidden="1">
      <c r="A1797" s="276">
        <v>46156</v>
      </c>
      <c r="B1797" s="53" t="s">
        <v>3613</v>
      </c>
      <c r="C1797" s="625">
        <v>84227</v>
      </c>
      <c r="D1797" s="625" t="s">
        <v>2735</v>
      </c>
      <c r="E1797" s="625">
        <v>70</v>
      </c>
      <c r="F1797" s="625">
        <v>4010</v>
      </c>
      <c r="G1797" s="625" t="s">
        <v>3633</v>
      </c>
      <c r="H1797" s="625" t="s">
        <v>492</v>
      </c>
      <c r="J1797" s="625">
        <v>1</v>
      </c>
      <c r="K1797" s="625">
        <v>7.53</v>
      </c>
      <c r="L1797" s="625">
        <v>7.53</v>
      </c>
      <c r="M1797" s="53" t="s">
        <v>1317</v>
      </c>
      <c r="N1797" s="629" t="s">
        <v>1475</v>
      </c>
    </row>
    <row r="1798" spans="1:14" ht="15" hidden="1">
      <c r="A1798" s="276">
        <v>46156</v>
      </c>
      <c r="B1798" s="53" t="s">
        <v>3613</v>
      </c>
      <c r="C1798" s="627">
        <v>83107</v>
      </c>
      <c r="D1798" s="627" t="s">
        <v>1733</v>
      </c>
      <c r="E1798" s="627">
        <v>100</v>
      </c>
      <c r="F1798" s="627">
        <v>4010</v>
      </c>
      <c r="G1798" s="627" t="s">
        <v>3634</v>
      </c>
      <c r="H1798" s="627" t="s">
        <v>492</v>
      </c>
      <c r="J1798" s="627">
        <v>1</v>
      </c>
      <c r="K1798" s="627">
        <v>4.4400000000000004</v>
      </c>
      <c r="L1798" s="627">
        <v>4.4400000000000004</v>
      </c>
      <c r="M1798" s="53" t="s">
        <v>1317</v>
      </c>
      <c r="N1798" s="629" t="s">
        <v>1475</v>
      </c>
    </row>
    <row r="1799" spans="1:14" ht="15" hidden="1">
      <c r="A1799" s="276">
        <v>46156</v>
      </c>
      <c r="B1799" s="53" t="s">
        <v>3635</v>
      </c>
      <c r="C1799" s="625">
        <v>82788</v>
      </c>
      <c r="D1799" s="625" t="s">
        <v>3631</v>
      </c>
      <c r="E1799" s="625">
        <v>140</v>
      </c>
      <c r="F1799" s="625">
        <v>4010</v>
      </c>
      <c r="G1799" s="625" t="s">
        <v>3636</v>
      </c>
      <c r="H1799" s="625" t="s">
        <v>492</v>
      </c>
      <c r="J1799" s="625">
        <v>-1</v>
      </c>
      <c r="K1799" s="625">
        <v>8.18</v>
      </c>
      <c r="L1799" s="625">
        <v>-8.18</v>
      </c>
      <c r="M1799" s="53" t="s">
        <v>1700</v>
      </c>
    </row>
    <row r="1800" spans="1:14" ht="15" hidden="1">
      <c r="A1800" s="276">
        <v>46156</v>
      </c>
      <c r="B1800" s="53" t="s">
        <v>3635</v>
      </c>
      <c r="C1800" s="627">
        <v>84204</v>
      </c>
      <c r="D1800" s="627" t="s">
        <v>3637</v>
      </c>
      <c r="E1800" s="627" t="s">
        <v>246</v>
      </c>
      <c r="F1800" s="627">
        <v>4010</v>
      </c>
      <c r="G1800" s="627" t="s">
        <v>3638</v>
      </c>
      <c r="H1800" s="627" t="s">
        <v>492</v>
      </c>
      <c r="J1800" s="627">
        <v>-1</v>
      </c>
      <c r="K1800" s="627">
        <v>12.05</v>
      </c>
      <c r="L1800" s="627">
        <v>-12.05</v>
      </c>
      <c r="M1800" s="53" t="s">
        <v>1700</v>
      </c>
    </row>
    <row r="1801" spans="1:14" ht="15" hidden="1">
      <c r="A1801" s="276">
        <v>46156</v>
      </c>
      <c r="B1801" s="53" t="s">
        <v>3639</v>
      </c>
      <c r="C1801" s="625">
        <v>83100</v>
      </c>
      <c r="D1801" s="625" t="s">
        <v>3640</v>
      </c>
      <c r="E1801" s="625">
        <v>120</v>
      </c>
      <c r="F1801" s="625">
        <v>4010</v>
      </c>
      <c r="G1801" s="625" t="s">
        <v>3641</v>
      </c>
      <c r="H1801" s="625" t="s">
        <v>492</v>
      </c>
      <c r="J1801" s="625">
        <v>-1</v>
      </c>
      <c r="K1801" s="625">
        <v>9.31</v>
      </c>
      <c r="L1801" s="625">
        <v>-9.31</v>
      </c>
      <c r="M1801" s="53" t="s">
        <v>1378</v>
      </c>
    </row>
    <row r="1802" spans="1:14" ht="15.75" hidden="1">
      <c r="A1802" s="1277">
        <v>46157</v>
      </c>
      <c r="B1802" s="53" t="s">
        <v>3642</v>
      </c>
      <c r="C1802" s="625">
        <v>84107</v>
      </c>
      <c r="D1802" s="625">
        <v>179</v>
      </c>
      <c r="E1802" s="625">
        <v>120</v>
      </c>
      <c r="F1802" s="625">
        <v>4010</v>
      </c>
      <c r="G1802" s="625" t="s">
        <v>3643</v>
      </c>
      <c r="H1802" s="625" t="s">
        <v>492</v>
      </c>
      <c r="J1802" s="625">
        <v>60</v>
      </c>
      <c r="K1802" s="625">
        <v>8.82</v>
      </c>
      <c r="L1802" s="634">
        <v>529.20000000000005</v>
      </c>
      <c r="M1802" s="53" t="s">
        <v>1502</v>
      </c>
      <c r="N1802" s="1030" t="s">
        <v>3644</v>
      </c>
    </row>
    <row r="1803" spans="1:14" ht="15.75" hidden="1">
      <c r="A1803" s="1277">
        <v>46157</v>
      </c>
      <c r="B1803" s="53" t="s">
        <v>3642</v>
      </c>
      <c r="C1803" s="627">
        <v>84107</v>
      </c>
      <c r="D1803" s="627">
        <v>179</v>
      </c>
      <c r="E1803" s="627">
        <v>110</v>
      </c>
      <c r="F1803" s="627">
        <v>4010</v>
      </c>
      <c r="G1803" s="627" t="s">
        <v>3645</v>
      </c>
      <c r="H1803" s="627" t="s">
        <v>492</v>
      </c>
      <c r="J1803" s="627">
        <v>-60</v>
      </c>
      <c r="K1803" s="627">
        <v>8.82</v>
      </c>
      <c r="L1803" s="637">
        <v>-529.20000000000005</v>
      </c>
      <c r="M1803" s="53" t="s">
        <v>1502</v>
      </c>
      <c r="N1803" s="1030" t="s">
        <v>3644</v>
      </c>
    </row>
    <row r="1804" spans="1:14" ht="15" hidden="1">
      <c r="A1804" s="1277">
        <v>46157</v>
      </c>
      <c r="B1804" s="53" t="s">
        <v>3646</v>
      </c>
      <c r="C1804" s="625">
        <v>84460</v>
      </c>
      <c r="D1804" s="625" t="s">
        <v>3362</v>
      </c>
      <c r="E1804" s="625">
        <v>85</v>
      </c>
      <c r="F1804" s="625">
        <v>4010</v>
      </c>
      <c r="G1804" s="625" t="s">
        <v>2813</v>
      </c>
      <c r="H1804" s="625" t="s">
        <v>492</v>
      </c>
      <c r="J1804" s="625">
        <v>1</v>
      </c>
      <c r="K1804" s="625">
        <v>5.87</v>
      </c>
      <c r="L1804" s="634">
        <v>5.87</v>
      </c>
      <c r="M1804" s="53" t="s">
        <v>1317</v>
      </c>
      <c r="N1804" s="629" t="s">
        <v>1475</v>
      </c>
    </row>
    <row r="1805" spans="1:14" ht="15" hidden="1">
      <c r="A1805" s="1277">
        <v>46157</v>
      </c>
      <c r="B1805" s="53" t="s">
        <v>3646</v>
      </c>
      <c r="C1805" s="627">
        <v>47684</v>
      </c>
      <c r="D1805" s="627" t="s">
        <v>1772</v>
      </c>
      <c r="E1805" s="627">
        <v>90</v>
      </c>
      <c r="F1805" s="627">
        <v>4010</v>
      </c>
      <c r="G1805" s="627" t="s">
        <v>2923</v>
      </c>
      <c r="H1805" s="627" t="s">
        <v>492</v>
      </c>
      <c r="J1805" s="627">
        <v>1</v>
      </c>
      <c r="K1805" s="627">
        <v>9.1300000000000008</v>
      </c>
      <c r="L1805" s="637">
        <v>9.1300000000000008</v>
      </c>
      <c r="M1805" s="53" t="s">
        <v>1317</v>
      </c>
      <c r="N1805" s="629" t="s">
        <v>1475</v>
      </c>
    </row>
    <row r="1806" spans="1:14" ht="15" hidden="1">
      <c r="A1806" s="1277">
        <v>46157</v>
      </c>
      <c r="B1806" s="53" t="s">
        <v>3646</v>
      </c>
      <c r="C1806" s="625">
        <v>52309</v>
      </c>
      <c r="D1806" s="625">
        <v>1</v>
      </c>
      <c r="E1806" s="625" t="s">
        <v>1526</v>
      </c>
      <c r="F1806" s="625">
        <v>4010</v>
      </c>
      <c r="G1806" s="625" t="s">
        <v>2924</v>
      </c>
      <c r="H1806" s="625" t="s">
        <v>492</v>
      </c>
      <c r="J1806" s="625">
        <v>1</v>
      </c>
      <c r="K1806" s="625">
        <v>3.87</v>
      </c>
      <c r="L1806" s="634">
        <v>3.87</v>
      </c>
      <c r="M1806" s="53" t="s">
        <v>1317</v>
      </c>
      <c r="N1806" s="629" t="s">
        <v>1475</v>
      </c>
    </row>
    <row r="1807" spans="1:14" ht="15" hidden="1">
      <c r="A1807" s="1277">
        <v>46157</v>
      </c>
      <c r="B1807" s="53" t="s">
        <v>3646</v>
      </c>
      <c r="C1807" s="627">
        <v>81429</v>
      </c>
      <c r="D1807" s="627" t="s">
        <v>2881</v>
      </c>
      <c r="E1807" s="627" t="s">
        <v>1332</v>
      </c>
      <c r="F1807" s="627">
        <v>4010</v>
      </c>
      <c r="G1807" s="627" t="s">
        <v>3647</v>
      </c>
      <c r="H1807" s="627" t="s">
        <v>492</v>
      </c>
      <c r="J1807" s="627">
        <v>1</v>
      </c>
      <c r="K1807" s="627">
        <v>4.79</v>
      </c>
      <c r="L1807" s="637">
        <v>4.79</v>
      </c>
      <c r="M1807" s="53" t="s">
        <v>1317</v>
      </c>
      <c r="N1807" s="629" t="s">
        <v>1475</v>
      </c>
    </row>
    <row r="1808" spans="1:14" ht="15" hidden="1">
      <c r="A1808" s="1277">
        <v>46158</v>
      </c>
      <c r="B1808" s="625" t="s">
        <v>3648</v>
      </c>
      <c r="C1808" s="625">
        <v>84547</v>
      </c>
      <c r="D1808" s="625" t="s">
        <v>3640</v>
      </c>
      <c r="E1808" s="625">
        <v>70</v>
      </c>
      <c r="F1808" s="625">
        <v>4010</v>
      </c>
      <c r="G1808" s="625" t="s">
        <v>2026</v>
      </c>
      <c r="H1808" s="625" t="s">
        <v>2017</v>
      </c>
      <c r="I1808" s="638"/>
      <c r="J1808" s="625">
        <v>-50</v>
      </c>
      <c r="K1808" s="625">
        <v>7.22</v>
      </c>
      <c r="L1808" s="634">
        <v>-361</v>
      </c>
      <c r="M1808" s="53" t="s">
        <v>1502</v>
      </c>
      <c r="N1808" s="629" t="s">
        <v>3649</v>
      </c>
    </row>
    <row r="1809" spans="1:14" ht="15.75" hidden="1">
      <c r="A1809" s="1277">
        <v>46158</v>
      </c>
      <c r="B1809" s="53" t="s">
        <v>3650</v>
      </c>
      <c r="C1809" s="625">
        <v>82645</v>
      </c>
      <c r="D1809" s="625" t="s">
        <v>2966</v>
      </c>
      <c r="E1809" s="625">
        <v>90</v>
      </c>
      <c r="F1809" s="625">
        <v>4010</v>
      </c>
      <c r="G1809" s="625" t="s">
        <v>3651</v>
      </c>
      <c r="H1809" s="625" t="s">
        <v>492</v>
      </c>
      <c r="J1809" s="625">
        <v>30</v>
      </c>
      <c r="K1809" s="625">
        <v>6.69</v>
      </c>
      <c r="L1809" s="634">
        <v>200.7</v>
      </c>
      <c r="M1809" s="53" t="s">
        <v>1502</v>
      </c>
      <c r="N1809" s="1030" t="s">
        <v>3644</v>
      </c>
    </row>
    <row r="1810" spans="1:14" ht="15.75" hidden="1">
      <c r="A1810" s="1277">
        <v>46158</v>
      </c>
      <c r="B1810" s="53" t="s">
        <v>3650</v>
      </c>
      <c r="C1810" s="627">
        <v>82645</v>
      </c>
      <c r="D1810" s="627" t="s">
        <v>2966</v>
      </c>
      <c r="E1810" s="627">
        <v>100</v>
      </c>
      <c r="F1810" s="627">
        <v>4010</v>
      </c>
      <c r="G1810" s="627" t="s">
        <v>3652</v>
      </c>
      <c r="H1810" s="627" t="s">
        <v>492</v>
      </c>
      <c r="J1810" s="627">
        <v>-30</v>
      </c>
      <c r="K1810" s="627">
        <v>6.69</v>
      </c>
      <c r="L1810" s="637">
        <v>-200.7</v>
      </c>
      <c r="M1810" s="53" t="s">
        <v>1502</v>
      </c>
      <c r="N1810" s="1030" t="s">
        <v>3644</v>
      </c>
    </row>
    <row r="1811" spans="1:14" ht="15" hidden="1">
      <c r="A1811" s="1277">
        <v>46158</v>
      </c>
      <c r="B1811" s="625" t="s">
        <v>3653</v>
      </c>
      <c r="C1811" s="625">
        <v>84174</v>
      </c>
      <c r="D1811" s="625" t="s">
        <v>3215</v>
      </c>
      <c r="E1811" s="625" t="s">
        <v>246</v>
      </c>
      <c r="F1811" s="625">
        <v>4010</v>
      </c>
      <c r="G1811" s="625" t="s">
        <v>2026</v>
      </c>
      <c r="H1811" s="625" t="s">
        <v>2017</v>
      </c>
      <c r="I1811" s="638"/>
      <c r="J1811" s="625">
        <v>-16</v>
      </c>
      <c r="K1811" s="625">
        <v>32.69</v>
      </c>
      <c r="L1811" s="634">
        <v>-523.04</v>
      </c>
      <c r="M1811" s="53" t="s">
        <v>3654</v>
      </c>
      <c r="N1811" s="629" t="s">
        <v>3655</v>
      </c>
    </row>
    <row r="1812" spans="1:14" ht="15.75" hidden="1">
      <c r="A1812" s="1277">
        <v>46160</v>
      </c>
      <c r="B1812" s="53" t="s">
        <v>3656</v>
      </c>
      <c r="C1812" s="625">
        <v>83197</v>
      </c>
      <c r="D1812" s="625" t="s">
        <v>2827</v>
      </c>
      <c r="E1812" s="625">
        <v>130</v>
      </c>
      <c r="F1812" s="625">
        <v>4010</v>
      </c>
      <c r="G1812" s="625" t="s">
        <v>3657</v>
      </c>
      <c r="H1812" s="625" t="s">
        <v>492</v>
      </c>
      <c r="J1812" s="625">
        <v>24</v>
      </c>
      <c r="K1812" s="625">
        <v>7.13</v>
      </c>
      <c r="L1812" s="634">
        <v>171.12</v>
      </c>
      <c r="M1812" s="53" t="s">
        <v>1502</v>
      </c>
      <c r="N1812" s="1030" t="s">
        <v>3644</v>
      </c>
    </row>
    <row r="1813" spans="1:14" ht="15.75" hidden="1">
      <c r="A1813" s="1277">
        <v>46160</v>
      </c>
      <c r="B1813" s="53" t="s">
        <v>3656</v>
      </c>
      <c r="C1813" s="627">
        <v>83197</v>
      </c>
      <c r="D1813" s="627" t="s">
        <v>2827</v>
      </c>
      <c r="E1813" s="627">
        <v>110</v>
      </c>
      <c r="F1813" s="627">
        <v>4010</v>
      </c>
      <c r="G1813" s="627" t="s">
        <v>3658</v>
      </c>
      <c r="H1813" s="627" t="s">
        <v>492</v>
      </c>
      <c r="J1813" s="627">
        <v>-24</v>
      </c>
      <c r="K1813" s="627">
        <v>7.13</v>
      </c>
      <c r="L1813" s="637">
        <v>-171.12</v>
      </c>
      <c r="M1813" s="53" t="s">
        <v>1502</v>
      </c>
      <c r="N1813" s="1030" t="s">
        <v>3644</v>
      </c>
    </row>
    <row r="1814" spans="1:14" ht="15" hidden="1">
      <c r="A1814" s="276">
        <v>46160</v>
      </c>
      <c r="B1814" s="53" t="s">
        <v>3659</v>
      </c>
      <c r="C1814" s="625">
        <v>84634</v>
      </c>
      <c r="D1814" s="625" t="s">
        <v>3217</v>
      </c>
      <c r="E1814" s="625">
        <v>75</v>
      </c>
      <c r="F1814" s="625">
        <v>4010</v>
      </c>
      <c r="G1814" s="625" t="s">
        <v>3660</v>
      </c>
      <c r="H1814" s="625" t="s">
        <v>492</v>
      </c>
      <c r="J1814" s="625">
        <v>2</v>
      </c>
      <c r="K1814" s="625">
        <v>6.57</v>
      </c>
      <c r="L1814" s="625">
        <v>13.14</v>
      </c>
      <c r="M1814" s="53" t="s">
        <v>1317</v>
      </c>
      <c r="N1814" s="629" t="s">
        <v>1475</v>
      </c>
    </row>
    <row r="1815" spans="1:14" ht="15" hidden="1">
      <c r="A1815" s="276">
        <v>46160</v>
      </c>
      <c r="B1815" s="53" t="s">
        <v>3659</v>
      </c>
      <c r="C1815" s="627">
        <v>84082</v>
      </c>
      <c r="D1815" s="627" t="s">
        <v>2087</v>
      </c>
      <c r="E1815" s="627">
        <v>100</v>
      </c>
      <c r="F1815" s="627">
        <v>4010</v>
      </c>
      <c r="G1815" s="627" t="s">
        <v>3661</v>
      </c>
      <c r="H1815" s="627" t="s">
        <v>492</v>
      </c>
      <c r="J1815" s="627">
        <v>1</v>
      </c>
      <c r="K1815" s="627">
        <v>7.55</v>
      </c>
      <c r="L1815" s="627">
        <v>7.55</v>
      </c>
      <c r="M1815" s="53" t="s">
        <v>1317</v>
      </c>
      <c r="N1815" s="629" t="s">
        <v>1475</v>
      </c>
    </row>
    <row r="1816" spans="1:14" ht="15" hidden="1">
      <c r="A1816" s="276">
        <v>46160</v>
      </c>
      <c r="B1816" s="53" t="s">
        <v>3659</v>
      </c>
      <c r="C1816" s="625">
        <v>43205</v>
      </c>
      <c r="D1816" s="625">
        <v>15</v>
      </c>
      <c r="E1816" s="625">
        <v>100</v>
      </c>
      <c r="F1816" s="625">
        <v>4010</v>
      </c>
      <c r="G1816" s="625" t="s">
        <v>3662</v>
      </c>
      <c r="H1816" s="625" t="s">
        <v>492</v>
      </c>
      <c r="J1816" s="625">
        <v>1</v>
      </c>
      <c r="K1816" s="625">
        <v>3.41</v>
      </c>
      <c r="L1816" s="625">
        <v>3.41</v>
      </c>
      <c r="M1816" s="53" t="s">
        <v>1317</v>
      </c>
      <c r="N1816" s="629" t="s">
        <v>1475</v>
      </c>
    </row>
    <row r="1817" spans="1:14" ht="15" hidden="1">
      <c r="A1817" s="276">
        <v>46160</v>
      </c>
      <c r="B1817" s="53" t="s">
        <v>3659</v>
      </c>
      <c r="C1817" s="627">
        <v>83105</v>
      </c>
      <c r="D1817" s="627" t="s">
        <v>3663</v>
      </c>
      <c r="E1817" s="627">
        <v>110</v>
      </c>
      <c r="F1817" s="627">
        <v>4010</v>
      </c>
      <c r="G1817" s="627" t="s">
        <v>3664</v>
      </c>
      <c r="H1817" s="627" t="s">
        <v>492</v>
      </c>
      <c r="J1817" s="627">
        <v>1</v>
      </c>
      <c r="K1817" s="627">
        <v>6.5</v>
      </c>
      <c r="L1817" s="627">
        <v>6.5</v>
      </c>
      <c r="M1817" s="53" t="s">
        <v>1317</v>
      </c>
      <c r="N1817" s="629" t="s">
        <v>1475</v>
      </c>
    </row>
    <row r="1818" spans="1:14" ht="15" hidden="1">
      <c r="A1818" s="276">
        <v>46160</v>
      </c>
      <c r="B1818" s="53" t="s">
        <v>3659</v>
      </c>
      <c r="C1818" s="625">
        <v>82407</v>
      </c>
      <c r="D1818" s="625" t="s">
        <v>3665</v>
      </c>
      <c r="E1818" s="625">
        <v>85</v>
      </c>
      <c r="F1818" s="625">
        <v>4010</v>
      </c>
      <c r="G1818" s="625" t="s">
        <v>3666</v>
      </c>
      <c r="H1818" s="625" t="s">
        <v>492</v>
      </c>
      <c r="J1818" s="625">
        <v>1</v>
      </c>
      <c r="K1818" s="625">
        <v>6.76</v>
      </c>
      <c r="L1818" s="625">
        <v>6.76</v>
      </c>
      <c r="M1818" s="53" t="s">
        <v>1317</v>
      </c>
      <c r="N1818" s="629" t="s">
        <v>1475</v>
      </c>
    </row>
    <row r="1819" spans="1:14" ht="15" hidden="1">
      <c r="A1819" s="276">
        <v>46160</v>
      </c>
      <c r="B1819" s="53" t="s">
        <v>3659</v>
      </c>
      <c r="C1819" s="627">
        <v>81346</v>
      </c>
      <c r="D1819" s="627" t="s">
        <v>2659</v>
      </c>
      <c r="E1819" s="627">
        <v>110</v>
      </c>
      <c r="F1819" s="627">
        <v>4010</v>
      </c>
      <c r="G1819" s="627" t="s">
        <v>3667</v>
      </c>
      <c r="H1819" s="627" t="s">
        <v>492</v>
      </c>
      <c r="J1819" s="627">
        <v>4</v>
      </c>
      <c r="K1819" s="627">
        <v>6.03</v>
      </c>
      <c r="L1819" s="627">
        <v>24.12</v>
      </c>
      <c r="M1819" s="53" t="s">
        <v>1317</v>
      </c>
      <c r="N1819" s="629" t="s">
        <v>1475</v>
      </c>
    </row>
    <row r="1820" spans="1:14" ht="15" hidden="1">
      <c r="A1820" s="276">
        <v>46160</v>
      </c>
      <c r="B1820" s="53" t="s">
        <v>3659</v>
      </c>
      <c r="C1820" s="625">
        <v>83321</v>
      </c>
      <c r="D1820" s="625" t="s">
        <v>1608</v>
      </c>
      <c r="E1820" s="625">
        <v>120</v>
      </c>
      <c r="F1820" s="625">
        <v>4010</v>
      </c>
      <c r="G1820" s="625" t="s">
        <v>3668</v>
      </c>
      <c r="H1820" s="625" t="s">
        <v>492</v>
      </c>
      <c r="J1820" s="625">
        <v>1</v>
      </c>
      <c r="K1820" s="625">
        <v>13.12</v>
      </c>
      <c r="L1820" s="625">
        <v>13.12</v>
      </c>
      <c r="M1820" s="53" t="s">
        <v>1317</v>
      </c>
      <c r="N1820" s="629" t="s">
        <v>1475</v>
      </c>
    </row>
    <row r="1821" spans="1:14" ht="15" hidden="1">
      <c r="A1821" s="276">
        <v>46160</v>
      </c>
      <c r="B1821" s="53" t="s">
        <v>3659</v>
      </c>
      <c r="C1821" s="627">
        <v>80297</v>
      </c>
      <c r="D1821" s="627">
        <v>26</v>
      </c>
      <c r="E1821" s="627" t="s">
        <v>1526</v>
      </c>
      <c r="F1821" s="627">
        <v>4010</v>
      </c>
      <c r="G1821" s="627" t="s">
        <v>3669</v>
      </c>
      <c r="H1821" s="627" t="s">
        <v>492</v>
      </c>
      <c r="J1821" s="627">
        <v>1</v>
      </c>
      <c r="K1821" s="627">
        <v>11.81</v>
      </c>
      <c r="L1821" s="627">
        <v>11.81</v>
      </c>
      <c r="M1821" s="53" t="s">
        <v>1317</v>
      </c>
      <c r="N1821" s="629" t="s">
        <v>1475</v>
      </c>
    </row>
    <row r="1822" spans="1:14" ht="15" hidden="1">
      <c r="A1822" s="276">
        <v>46160</v>
      </c>
      <c r="B1822" s="53" t="s">
        <v>3670</v>
      </c>
      <c r="C1822" s="625">
        <v>83503</v>
      </c>
      <c r="D1822" s="625" t="s">
        <v>1424</v>
      </c>
      <c r="E1822" s="625">
        <v>90</v>
      </c>
      <c r="F1822" s="625">
        <v>4010</v>
      </c>
      <c r="G1822" s="625" t="s">
        <v>3671</v>
      </c>
      <c r="H1822" s="625" t="s">
        <v>492</v>
      </c>
      <c r="J1822" s="625">
        <v>1</v>
      </c>
      <c r="K1822" s="625">
        <v>13.86</v>
      </c>
      <c r="L1822" s="625">
        <v>13.86</v>
      </c>
      <c r="M1822" s="53" t="s">
        <v>1317</v>
      </c>
      <c r="N1822" s="629" t="s">
        <v>1318</v>
      </c>
    </row>
    <row r="1823" spans="1:14" ht="15" hidden="1">
      <c r="A1823" s="276">
        <v>46160</v>
      </c>
      <c r="B1823" s="53" t="s">
        <v>3670</v>
      </c>
      <c r="C1823" s="627">
        <v>84242</v>
      </c>
      <c r="D1823" s="627">
        <v>15</v>
      </c>
      <c r="E1823" s="627">
        <v>80</v>
      </c>
      <c r="F1823" s="627">
        <v>4010</v>
      </c>
      <c r="G1823" s="627" t="s">
        <v>3672</v>
      </c>
      <c r="H1823" s="627" t="s">
        <v>492</v>
      </c>
      <c r="J1823" s="627">
        <v>1</v>
      </c>
      <c r="K1823" s="627">
        <v>7.53</v>
      </c>
      <c r="L1823" s="627">
        <v>7.53</v>
      </c>
      <c r="M1823" s="53" t="s">
        <v>1317</v>
      </c>
      <c r="N1823" s="629" t="s">
        <v>1318</v>
      </c>
    </row>
    <row r="1824" spans="1:14" ht="15" hidden="1">
      <c r="A1824" s="276">
        <v>46160</v>
      </c>
      <c r="B1824" s="53" t="s">
        <v>3670</v>
      </c>
      <c r="C1824" s="625">
        <v>83503</v>
      </c>
      <c r="D1824" s="625" t="s">
        <v>1424</v>
      </c>
      <c r="E1824" s="625">
        <v>110</v>
      </c>
      <c r="F1824" s="625">
        <v>4010</v>
      </c>
      <c r="G1824" s="625" t="s">
        <v>3673</v>
      </c>
      <c r="H1824" s="625" t="s">
        <v>492</v>
      </c>
      <c r="J1824" s="625">
        <v>1</v>
      </c>
      <c r="K1824" s="625">
        <v>13.86</v>
      </c>
      <c r="L1824" s="625">
        <v>13.86</v>
      </c>
      <c r="M1824" s="53" t="s">
        <v>1317</v>
      </c>
      <c r="N1824" s="629" t="s">
        <v>1318</v>
      </c>
    </row>
    <row r="1825" spans="1:14" ht="15" hidden="1">
      <c r="A1825" s="276">
        <v>46160</v>
      </c>
      <c r="B1825" s="53" t="s">
        <v>3670</v>
      </c>
      <c r="C1825" s="627">
        <v>81718</v>
      </c>
      <c r="D1825" s="627" t="s">
        <v>3164</v>
      </c>
      <c r="E1825" s="627">
        <v>150</v>
      </c>
      <c r="F1825" s="627">
        <v>4010</v>
      </c>
      <c r="G1825" s="627" t="s">
        <v>3674</v>
      </c>
      <c r="H1825" s="627" t="s">
        <v>492</v>
      </c>
      <c r="J1825" s="627">
        <v>1</v>
      </c>
      <c r="K1825" s="627">
        <v>5.48</v>
      </c>
      <c r="L1825" s="627">
        <v>5.48</v>
      </c>
      <c r="M1825" s="53" t="s">
        <v>1317</v>
      </c>
      <c r="N1825" s="629" t="s">
        <v>1318</v>
      </c>
    </row>
    <row r="1826" spans="1:14" ht="15" hidden="1">
      <c r="A1826" s="276">
        <v>46160</v>
      </c>
      <c r="B1826" s="53" t="s">
        <v>3670</v>
      </c>
      <c r="C1826" s="625">
        <v>84447</v>
      </c>
      <c r="D1826" s="625" t="s">
        <v>3675</v>
      </c>
      <c r="E1826" s="625">
        <v>130</v>
      </c>
      <c r="F1826" s="625">
        <v>4010</v>
      </c>
      <c r="G1826" s="625" t="s">
        <v>3676</v>
      </c>
      <c r="H1826" s="625" t="s">
        <v>492</v>
      </c>
      <c r="J1826" s="625">
        <v>1</v>
      </c>
      <c r="K1826" s="625">
        <v>24.76</v>
      </c>
      <c r="L1826" s="625">
        <v>24.76</v>
      </c>
      <c r="M1826" s="53" t="s">
        <v>1317</v>
      </c>
      <c r="N1826" s="629" t="s">
        <v>1318</v>
      </c>
    </row>
    <row r="1827" spans="1:14" ht="15" hidden="1">
      <c r="A1827" s="276">
        <v>46160</v>
      </c>
      <c r="B1827" s="53" t="s">
        <v>3670</v>
      </c>
      <c r="C1827" s="627">
        <v>33218</v>
      </c>
      <c r="D1827" s="627" t="s">
        <v>1927</v>
      </c>
      <c r="E1827" s="627">
        <v>110</v>
      </c>
      <c r="F1827" s="627">
        <v>4010</v>
      </c>
      <c r="G1827" s="627" t="s">
        <v>3677</v>
      </c>
      <c r="H1827" s="627" t="s">
        <v>492</v>
      </c>
      <c r="J1827" s="627">
        <v>1</v>
      </c>
      <c r="K1827" s="627">
        <v>6.23</v>
      </c>
      <c r="L1827" s="627">
        <v>6.23</v>
      </c>
      <c r="M1827" s="53" t="s">
        <v>1317</v>
      </c>
      <c r="N1827" s="629" t="s">
        <v>1318</v>
      </c>
    </row>
    <row r="1828" spans="1:14" ht="15" hidden="1">
      <c r="A1828" s="276">
        <v>46160</v>
      </c>
      <c r="B1828" s="53" t="s">
        <v>3670</v>
      </c>
      <c r="C1828" s="625">
        <v>83019</v>
      </c>
      <c r="D1828" s="625" t="s">
        <v>2627</v>
      </c>
      <c r="E1828" s="625">
        <v>90</v>
      </c>
      <c r="F1828" s="625">
        <v>4010</v>
      </c>
      <c r="G1828" s="625" t="s">
        <v>3678</v>
      </c>
      <c r="H1828" s="625" t="s">
        <v>492</v>
      </c>
      <c r="J1828" s="625">
        <v>1</v>
      </c>
      <c r="K1828" s="625">
        <v>6.38</v>
      </c>
      <c r="L1828" s="625">
        <v>6.38</v>
      </c>
      <c r="M1828" s="53" t="s">
        <v>1317</v>
      </c>
      <c r="N1828" s="629" t="s">
        <v>1318</v>
      </c>
    </row>
    <row r="1829" spans="1:14" ht="15" hidden="1">
      <c r="A1829" s="276">
        <v>46160</v>
      </c>
      <c r="B1829" s="53" t="s">
        <v>3670</v>
      </c>
      <c r="C1829" s="627">
        <v>82407</v>
      </c>
      <c r="D1829" s="627" t="s">
        <v>3665</v>
      </c>
      <c r="E1829" s="627">
        <v>100</v>
      </c>
      <c r="F1829" s="627">
        <v>4010</v>
      </c>
      <c r="G1829" s="627" t="s">
        <v>3679</v>
      </c>
      <c r="H1829" s="627" t="s">
        <v>492</v>
      </c>
      <c r="J1829" s="627">
        <v>1</v>
      </c>
      <c r="K1829" s="627">
        <v>6.76</v>
      </c>
      <c r="L1829" s="627">
        <v>6.76</v>
      </c>
      <c r="M1829" s="53" t="s">
        <v>1317</v>
      </c>
      <c r="N1829" s="629" t="s">
        <v>1318</v>
      </c>
    </row>
    <row r="1830" spans="1:14" ht="15" hidden="1">
      <c r="A1830" s="276">
        <v>46160</v>
      </c>
      <c r="B1830" s="53" t="s">
        <v>3670</v>
      </c>
      <c r="C1830" s="625">
        <v>83398</v>
      </c>
      <c r="D1830" s="625" t="s">
        <v>1909</v>
      </c>
      <c r="E1830" s="625">
        <v>75</v>
      </c>
      <c r="F1830" s="625">
        <v>4010</v>
      </c>
      <c r="G1830" s="625" t="s">
        <v>3680</v>
      </c>
      <c r="H1830" s="625" t="s">
        <v>492</v>
      </c>
      <c r="J1830" s="625">
        <v>4</v>
      </c>
      <c r="K1830" s="625">
        <v>6.03</v>
      </c>
      <c r="L1830" s="625">
        <v>24.12</v>
      </c>
      <c r="M1830" s="53" t="s">
        <v>1317</v>
      </c>
      <c r="N1830" s="629" t="s">
        <v>1318</v>
      </c>
    </row>
    <row r="1831" spans="1:14" ht="15" hidden="1">
      <c r="A1831" s="276">
        <v>46160</v>
      </c>
      <c r="B1831" s="53" t="s">
        <v>3670</v>
      </c>
      <c r="C1831" s="627">
        <v>83937</v>
      </c>
      <c r="D1831" s="627" t="s">
        <v>1521</v>
      </c>
      <c r="E1831" s="627">
        <v>75</v>
      </c>
      <c r="F1831" s="627">
        <v>4010</v>
      </c>
      <c r="G1831" s="627" t="s">
        <v>3681</v>
      </c>
      <c r="H1831" s="627" t="s">
        <v>492</v>
      </c>
      <c r="J1831" s="627">
        <v>1</v>
      </c>
      <c r="K1831" s="627">
        <v>6.87</v>
      </c>
      <c r="L1831" s="627">
        <v>6.87</v>
      </c>
      <c r="M1831" s="53" t="s">
        <v>1317</v>
      </c>
      <c r="N1831" s="629" t="s">
        <v>1318</v>
      </c>
    </row>
    <row r="1832" spans="1:14" ht="15" hidden="1">
      <c r="A1832" s="276">
        <v>46160</v>
      </c>
      <c r="B1832" s="53" t="s">
        <v>3670</v>
      </c>
      <c r="C1832" s="625">
        <v>83975</v>
      </c>
      <c r="D1832" s="625" t="s">
        <v>1768</v>
      </c>
      <c r="E1832" s="625">
        <v>120</v>
      </c>
      <c r="F1832" s="625">
        <v>4010</v>
      </c>
      <c r="G1832" s="625" t="s">
        <v>3682</v>
      </c>
      <c r="H1832" s="625" t="s">
        <v>492</v>
      </c>
      <c r="J1832" s="625">
        <v>1</v>
      </c>
      <c r="K1832" s="625">
        <v>9.6999999999999993</v>
      </c>
      <c r="L1832" s="625">
        <v>9.6999999999999993</v>
      </c>
      <c r="M1832" s="53" t="s">
        <v>1317</v>
      </c>
      <c r="N1832" s="629" t="s">
        <v>1318</v>
      </c>
    </row>
    <row r="1833" spans="1:14" ht="15" hidden="1">
      <c r="A1833" s="276">
        <v>46160</v>
      </c>
      <c r="B1833" s="53" t="s">
        <v>3670</v>
      </c>
      <c r="C1833" s="627">
        <v>82592</v>
      </c>
      <c r="D1833" s="627" t="s">
        <v>1500</v>
      </c>
      <c r="E1833" s="627">
        <v>150</v>
      </c>
      <c r="F1833" s="627">
        <v>4010</v>
      </c>
      <c r="G1833" s="627" t="s">
        <v>3683</v>
      </c>
      <c r="H1833" s="627" t="s">
        <v>492</v>
      </c>
      <c r="J1833" s="627">
        <v>3</v>
      </c>
      <c r="K1833" s="627">
        <v>13.6</v>
      </c>
      <c r="L1833" s="627">
        <v>40.799999999999997</v>
      </c>
      <c r="M1833" s="53" t="s">
        <v>1317</v>
      </c>
      <c r="N1833" s="629" t="s">
        <v>1318</v>
      </c>
    </row>
    <row r="1834" spans="1:14" ht="15" hidden="1">
      <c r="A1834" s="276">
        <v>46160</v>
      </c>
      <c r="B1834" s="53" t="s">
        <v>3670</v>
      </c>
      <c r="C1834" s="625">
        <v>82659</v>
      </c>
      <c r="D1834" s="625" t="s">
        <v>2309</v>
      </c>
      <c r="E1834" s="625">
        <v>50</v>
      </c>
      <c r="F1834" s="625">
        <v>4010</v>
      </c>
      <c r="G1834" s="625" t="s">
        <v>3684</v>
      </c>
      <c r="H1834" s="625" t="s">
        <v>492</v>
      </c>
      <c r="J1834" s="625">
        <v>1</v>
      </c>
      <c r="K1834" s="625">
        <v>5.89</v>
      </c>
      <c r="L1834" s="625">
        <v>5.89</v>
      </c>
      <c r="M1834" s="53" t="s">
        <v>1317</v>
      </c>
      <c r="N1834" s="629" t="s">
        <v>1318</v>
      </c>
    </row>
    <row r="1835" spans="1:14" ht="15" hidden="1">
      <c r="A1835" s="276">
        <v>46160</v>
      </c>
      <c r="B1835" s="53" t="s">
        <v>3670</v>
      </c>
      <c r="C1835" s="627">
        <v>84296</v>
      </c>
      <c r="D1835" s="627" t="s">
        <v>3685</v>
      </c>
      <c r="E1835" s="627">
        <v>150</v>
      </c>
      <c r="F1835" s="627">
        <v>4010</v>
      </c>
      <c r="G1835" s="627" t="s">
        <v>3686</v>
      </c>
      <c r="H1835" s="627" t="s">
        <v>492</v>
      </c>
      <c r="J1835" s="627">
        <v>1</v>
      </c>
      <c r="K1835" s="627">
        <v>9</v>
      </c>
      <c r="L1835" s="627">
        <v>9</v>
      </c>
      <c r="M1835" s="53" t="s">
        <v>1317</v>
      </c>
      <c r="N1835" s="629" t="s">
        <v>1318</v>
      </c>
    </row>
    <row r="1836" spans="1:14" ht="15" hidden="1">
      <c r="A1836" s="276">
        <v>46160</v>
      </c>
      <c r="B1836" s="53" t="s">
        <v>3670</v>
      </c>
      <c r="C1836" s="625">
        <v>52558</v>
      </c>
      <c r="D1836" s="625">
        <v>519</v>
      </c>
      <c r="E1836" s="625" t="s">
        <v>246</v>
      </c>
      <c r="F1836" s="625">
        <v>4010</v>
      </c>
      <c r="G1836" s="625" t="s">
        <v>3687</v>
      </c>
      <c r="H1836" s="625" t="s">
        <v>492</v>
      </c>
      <c r="J1836" s="625">
        <v>2</v>
      </c>
      <c r="K1836" s="625">
        <v>19.72</v>
      </c>
      <c r="L1836" s="625">
        <v>39.44</v>
      </c>
      <c r="M1836" s="53" t="s">
        <v>1317</v>
      </c>
      <c r="N1836" s="629" t="s">
        <v>1318</v>
      </c>
    </row>
    <row r="1837" spans="1:14" ht="15" hidden="1">
      <c r="A1837" s="276">
        <v>46160</v>
      </c>
      <c r="B1837" s="53" t="s">
        <v>3670</v>
      </c>
      <c r="C1837" s="627">
        <v>83287</v>
      </c>
      <c r="D1837" s="627" t="s">
        <v>3688</v>
      </c>
      <c r="E1837" s="627">
        <v>90</v>
      </c>
      <c r="F1837" s="627">
        <v>4010</v>
      </c>
      <c r="G1837" s="627" t="s">
        <v>3689</v>
      </c>
      <c r="H1837" s="627" t="s">
        <v>492</v>
      </c>
      <c r="J1837" s="627">
        <v>1</v>
      </c>
      <c r="K1837" s="627">
        <v>18.37</v>
      </c>
      <c r="L1837" s="627">
        <v>18.37</v>
      </c>
      <c r="M1837" s="53" t="s">
        <v>1317</v>
      </c>
      <c r="N1837" s="629" t="s">
        <v>1318</v>
      </c>
    </row>
    <row r="1838" spans="1:14" ht="15" hidden="1">
      <c r="A1838" s="276">
        <v>46160</v>
      </c>
      <c r="B1838" s="53" t="s">
        <v>3670</v>
      </c>
      <c r="C1838" s="625">
        <v>67501</v>
      </c>
      <c r="D1838" s="625" t="s">
        <v>1400</v>
      </c>
      <c r="E1838" s="625">
        <v>120</v>
      </c>
      <c r="F1838" s="625">
        <v>4010</v>
      </c>
      <c r="G1838" s="625" t="s">
        <v>3690</v>
      </c>
      <c r="H1838" s="625" t="s">
        <v>492</v>
      </c>
      <c r="J1838" s="625">
        <v>1</v>
      </c>
      <c r="K1838" s="625">
        <v>8.2200000000000006</v>
      </c>
      <c r="L1838" s="625">
        <v>8.2200000000000006</v>
      </c>
      <c r="M1838" s="53" t="s">
        <v>1317</v>
      </c>
      <c r="N1838" s="629" t="s">
        <v>1318</v>
      </c>
    </row>
    <row r="1839" spans="1:14" ht="15" hidden="1">
      <c r="A1839" s="276">
        <v>46160</v>
      </c>
      <c r="B1839" s="53" t="s">
        <v>3670</v>
      </c>
      <c r="C1839" s="627">
        <v>83635</v>
      </c>
      <c r="D1839" s="627" t="s">
        <v>2279</v>
      </c>
      <c r="E1839" s="627">
        <v>120</v>
      </c>
      <c r="F1839" s="627">
        <v>4010</v>
      </c>
      <c r="G1839" s="627" t="s">
        <v>3691</v>
      </c>
      <c r="H1839" s="627" t="s">
        <v>492</v>
      </c>
      <c r="J1839" s="627">
        <v>3</v>
      </c>
      <c r="K1839" s="627">
        <v>14.87</v>
      </c>
      <c r="L1839" s="627">
        <v>44.61</v>
      </c>
      <c r="M1839" s="53" t="s">
        <v>1317</v>
      </c>
      <c r="N1839" s="629" t="s">
        <v>1318</v>
      </c>
    </row>
    <row r="1840" spans="1:14" ht="15" hidden="1">
      <c r="A1840" s="276">
        <v>46160</v>
      </c>
      <c r="B1840" s="53" t="s">
        <v>3670</v>
      </c>
      <c r="C1840" s="625">
        <v>83253</v>
      </c>
      <c r="D1840" s="625" t="s">
        <v>3692</v>
      </c>
      <c r="E1840" s="625">
        <v>140</v>
      </c>
      <c r="F1840" s="625">
        <v>4010</v>
      </c>
      <c r="G1840" s="625" t="s">
        <v>3693</v>
      </c>
      <c r="H1840" s="625" t="s">
        <v>492</v>
      </c>
      <c r="J1840" s="625">
        <v>1</v>
      </c>
      <c r="K1840" s="625">
        <v>12.29</v>
      </c>
      <c r="L1840" s="625">
        <v>12.29</v>
      </c>
      <c r="M1840" s="53" t="s">
        <v>1317</v>
      </c>
      <c r="N1840" s="629" t="s">
        <v>1318</v>
      </c>
    </row>
    <row r="1841" spans="1:14" ht="15" hidden="1">
      <c r="A1841" s="276">
        <v>46160</v>
      </c>
      <c r="B1841" s="53" t="s">
        <v>3670</v>
      </c>
      <c r="C1841" s="627">
        <v>83204</v>
      </c>
      <c r="D1841" s="627" t="s">
        <v>2541</v>
      </c>
      <c r="E1841" s="627">
        <v>100</v>
      </c>
      <c r="F1841" s="627">
        <v>4010</v>
      </c>
      <c r="G1841" s="627" t="s">
        <v>3694</v>
      </c>
      <c r="H1841" s="627" t="s">
        <v>492</v>
      </c>
      <c r="J1841" s="627">
        <v>2</v>
      </c>
      <c r="K1841" s="627">
        <v>9.07</v>
      </c>
      <c r="L1841" s="627">
        <v>18.14</v>
      </c>
      <c r="M1841" s="53" t="s">
        <v>1317</v>
      </c>
      <c r="N1841" s="629" t="s">
        <v>1318</v>
      </c>
    </row>
    <row r="1842" spans="1:14" ht="15" hidden="1">
      <c r="A1842" s="276">
        <v>46160</v>
      </c>
      <c r="B1842" s="53" t="s">
        <v>3670</v>
      </c>
      <c r="C1842" s="625">
        <v>84082</v>
      </c>
      <c r="D1842" s="625" t="s">
        <v>2087</v>
      </c>
      <c r="E1842" s="625">
        <v>120</v>
      </c>
      <c r="F1842" s="625">
        <v>4010</v>
      </c>
      <c r="G1842" s="625" t="s">
        <v>3695</v>
      </c>
      <c r="H1842" s="625" t="s">
        <v>492</v>
      </c>
      <c r="J1842" s="625">
        <v>2</v>
      </c>
      <c r="K1842" s="625">
        <v>7.55</v>
      </c>
      <c r="L1842" s="625">
        <v>15.1</v>
      </c>
      <c r="M1842" s="53" t="s">
        <v>1317</v>
      </c>
      <c r="N1842" s="629" t="s">
        <v>1318</v>
      </c>
    </row>
    <row r="1843" spans="1:14" ht="15" hidden="1">
      <c r="A1843" s="276">
        <v>46160</v>
      </c>
      <c r="B1843" s="53" t="s">
        <v>3670</v>
      </c>
      <c r="C1843" s="627">
        <v>80468</v>
      </c>
      <c r="D1843" s="627" t="s">
        <v>2859</v>
      </c>
      <c r="E1843" s="627">
        <v>100</v>
      </c>
      <c r="F1843" s="627">
        <v>4010</v>
      </c>
      <c r="G1843" s="627" t="s">
        <v>3696</v>
      </c>
      <c r="H1843" s="627" t="s">
        <v>492</v>
      </c>
      <c r="J1843" s="627">
        <v>1</v>
      </c>
      <c r="K1843" s="627">
        <v>16.489999999999998</v>
      </c>
      <c r="L1843" s="627">
        <v>16.489999999999998</v>
      </c>
      <c r="M1843" s="53" t="s">
        <v>1317</v>
      </c>
      <c r="N1843" s="629" t="s">
        <v>1318</v>
      </c>
    </row>
    <row r="1844" spans="1:14" ht="15" hidden="1">
      <c r="A1844" s="276">
        <v>46160</v>
      </c>
      <c r="B1844" s="53" t="s">
        <v>3670</v>
      </c>
      <c r="C1844" s="625">
        <v>83193</v>
      </c>
      <c r="D1844" s="625" t="s">
        <v>3402</v>
      </c>
      <c r="E1844" s="625">
        <v>110</v>
      </c>
      <c r="F1844" s="625">
        <v>4010</v>
      </c>
      <c r="G1844" s="625" t="s">
        <v>3697</v>
      </c>
      <c r="H1844" s="625" t="s">
        <v>492</v>
      </c>
      <c r="J1844" s="625">
        <v>6</v>
      </c>
      <c r="K1844" s="625">
        <v>25.68</v>
      </c>
      <c r="L1844" s="625">
        <v>154.08000000000001</v>
      </c>
      <c r="M1844" s="53" t="s">
        <v>1317</v>
      </c>
      <c r="N1844" s="629" t="s">
        <v>1318</v>
      </c>
    </row>
    <row r="1845" spans="1:14" ht="15" hidden="1">
      <c r="A1845" s="276">
        <v>46160</v>
      </c>
      <c r="B1845" s="53" t="s">
        <v>3670</v>
      </c>
      <c r="C1845" s="627">
        <v>84460</v>
      </c>
      <c r="D1845" s="627" t="s">
        <v>3389</v>
      </c>
      <c r="E1845" s="627">
        <v>120</v>
      </c>
      <c r="F1845" s="627">
        <v>4010</v>
      </c>
      <c r="G1845" s="627" t="s">
        <v>3698</v>
      </c>
      <c r="H1845" s="627" t="s">
        <v>492</v>
      </c>
      <c r="J1845" s="627">
        <v>5</v>
      </c>
      <c r="K1845" s="627">
        <v>5.08</v>
      </c>
      <c r="L1845" s="627">
        <v>25.4</v>
      </c>
      <c r="M1845" s="53" t="s">
        <v>1317</v>
      </c>
      <c r="N1845" s="629" t="s">
        <v>1318</v>
      </c>
    </row>
    <row r="1846" spans="1:14" ht="15" hidden="1">
      <c r="A1846" s="276">
        <v>46160</v>
      </c>
      <c r="B1846" s="53" t="s">
        <v>3670</v>
      </c>
      <c r="C1846" s="625">
        <v>80786</v>
      </c>
      <c r="D1846" s="625">
        <v>504</v>
      </c>
      <c r="E1846" s="625">
        <v>130</v>
      </c>
      <c r="F1846" s="625">
        <v>4010</v>
      </c>
      <c r="G1846" s="625" t="s">
        <v>3699</v>
      </c>
      <c r="H1846" s="625" t="s">
        <v>492</v>
      </c>
      <c r="J1846" s="625">
        <v>6</v>
      </c>
      <c r="K1846" s="625">
        <v>12.78</v>
      </c>
      <c r="L1846" s="625">
        <v>76.680000000000007</v>
      </c>
      <c r="M1846" s="53" t="s">
        <v>1317</v>
      </c>
      <c r="N1846" s="629" t="s">
        <v>1318</v>
      </c>
    </row>
    <row r="1847" spans="1:14" ht="15" hidden="1">
      <c r="A1847" s="624">
        <v>46160</v>
      </c>
      <c r="B1847" s="625" t="s">
        <v>3700</v>
      </c>
      <c r="C1847" s="625">
        <v>84433</v>
      </c>
      <c r="D1847" s="625" t="s">
        <v>3701</v>
      </c>
      <c r="E1847" s="625">
        <v>110</v>
      </c>
      <c r="F1847" s="625">
        <v>4010</v>
      </c>
      <c r="G1847" s="625" t="s">
        <v>3702</v>
      </c>
      <c r="H1847" s="625" t="s">
        <v>492</v>
      </c>
      <c r="I1847" s="638"/>
      <c r="J1847" s="625">
        <v>-21</v>
      </c>
      <c r="K1847" s="625">
        <v>4.83</v>
      </c>
      <c r="L1847" s="634">
        <v>-101.43</v>
      </c>
      <c r="M1847" s="53" t="s">
        <v>1502</v>
      </c>
    </row>
    <row r="1848" spans="1:14" ht="15" hidden="1">
      <c r="A1848" s="276">
        <v>46160</v>
      </c>
      <c r="B1848" s="53" t="s">
        <v>3703</v>
      </c>
      <c r="C1848" s="625">
        <v>84171</v>
      </c>
      <c r="D1848" s="625" t="s">
        <v>2599</v>
      </c>
      <c r="E1848" s="625" t="s">
        <v>1705</v>
      </c>
      <c r="F1848" s="625">
        <v>4010</v>
      </c>
      <c r="G1848" s="625" t="s">
        <v>3704</v>
      </c>
      <c r="H1848" s="625" t="s">
        <v>492</v>
      </c>
      <c r="J1848" s="627">
        <v>-1</v>
      </c>
      <c r="K1848" s="627">
        <v>9</v>
      </c>
      <c r="L1848" s="627">
        <v>-9</v>
      </c>
      <c r="M1848" s="53" t="s">
        <v>1700</v>
      </c>
    </row>
    <row r="1849" spans="1:14" ht="15" hidden="1">
      <c r="A1849" s="276">
        <v>46160</v>
      </c>
      <c r="B1849" s="53" t="s">
        <v>3703</v>
      </c>
      <c r="C1849" s="627">
        <v>84434</v>
      </c>
      <c r="D1849" s="627" t="s">
        <v>3705</v>
      </c>
      <c r="E1849" s="627">
        <v>130</v>
      </c>
      <c r="F1849" s="627">
        <v>4010</v>
      </c>
      <c r="G1849" s="627" t="s">
        <v>3706</v>
      </c>
      <c r="H1849" s="627" t="s">
        <v>492</v>
      </c>
      <c r="J1849" s="625">
        <v>-1</v>
      </c>
      <c r="K1849" s="625">
        <v>6.81</v>
      </c>
      <c r="L1849" s="625">
        <v>-6.81</v>
      </c>
      <c r="M1849" s="53" t="s">
        <v>1700</v>
      </c>
    </row>
    <row r="1850" spans="1:14" ht="15" hidden="1">
      <c r="A1850" s="276">
        <v>46160</v>
      </c>
      <c r="B1850" s="53" t="s">
        <v>3703</v>
      </c>
      <c r="C1850" s="625">
        <v>81710</v>
      </c>
      <c r="D1850" s="625" t="s">
        <v>3707</v>
      </c>
      <c r="E1850" s="625">
        <v>75</v>
      </c>
      <c r="F1850" s="625">
        <v>4010</v>
      </c>
      <c r="G1850" s="625" t="s">
        <v>3708</v>
      </c>
      <c r="H1850" s="625" t="s">
        <v>492</v>
      </c>
      <c r="J1850" s="627">
        <v>-1</v>
      </c>
      <c r="K1850" s="627">
        <v>6.15</v>
      </c>
      <c r="L1850" s="627">
        <v>-6.15</v>
      </c>
      <c r="M1850" s="53" t="s">
        <v>1700</v>
      </c>
    </row>
    <row r="1851" spans="1:14" ht="15" hidden="1">
      <c r="A1851" s="276">
        <v>46160</v>
      </c>
      <c r="B1851" s="53" t="s">
        <v>3703</v>
      </c>
      <c r="C1851" s="627">
        <v>81352</v>
      </c>
      <c r="D1851" s="627" t="s">
        <v>1799</v>
      </c>
      <c r="E1851" s="627">
        <v>120</v>
      </c>
      <c r="F1851" s="627">
        <v>4010</v>
      </c>
      <c r="G1851" s="627" t="s">
        <v>3709</v>
      </c>
      <c r="H1851" s="627" t="s">
        <v>492</v>
      </c>
      <c r="J1851" s="625">
        <v>-1</v>
      </c>
      <c r="K1851" s="625">
        <v>19.260000000000002</v>
      </c>
      <c r="L1851" s="625">
        <v>-19.260000000000002</v>
      </c>
      <c r="M1851" s="53" t="s">
        <v>1700</v>
      </c>
    </row>
    <row r="1852" spans="1:14" ht="15" hidden="1">
      <c r="A1852" s="276">
        <v>46160</v>
      </c>
      <c r="B1852" s="53" t="s">
        <v>3710</v>
      </c>
      <c r="C1852" s="625">
        <v>84298</v>
      </c>
      <c r="D1852" s="625" t="s">
        <v>1500</v>
      </c>
      <c r="E1852" s="625">
        <v>140</v>
      </c>
      <c r="F1852" s="625">
        <v>4010</v>
      </c>
      <c r="G1852" s="625" t="s">
        <v>3711</v>
      </c>
      <c r="H1852" s="625" t="s">
        <v>492</v>
      </c>
      <c r="J1852" s="627">
        <v>-1</v>
      </c>
      <c r="K1852" s="627">
        <v>8.18</v>
      </c>
      <c r="L1852" s="627">
        <v>-8.18</v>
      </c>
      <c r="M1852" s="53" t="s">
        <v>1378</v>
      </c>
    </row>
    <row r="1853" spans="1:14" ht="15" hidden="1">
      <c r="A1853" s="276">
        <v>46160</v>
      </c>
      <c r="B1853" s="53" t="s">
        <v>3712</v>
      </c>
      <c r="C1853" s="625">
        <v>82809</v>
      </c>
      <c r="D1853" s="625" t="s">
        <v>3713</v>
      </c>
      <c r="E1853" s="625">
        <v>110</v>
      </c>
      <c r="F1853" s="625">
        <v>4010</v>
      </c>
      <c r="G1853" s="642" t="s">
        <v>3714</v>
      </c>
      <c r="H1853" s="642" t="s">
        <v>492</v>
      </c>
      <c r="J1853" s="625">
        <v>-1</v>
      </c>
      <c r="K1853" s="625">
        <v>9.1300000000000008</v>
      </c>
      <c r="L1853" s="625">
        <v>-9.1300000000000008</v>
      </c>
      <c r="M1853" s="53" t="s">
        <v>1823</v>
      </c>
    </row>
    <row r="1854" spans="1:14" ht="15" hidden="1">
      <c r="A1854" s="276">
        <v>46161</v>
      </c>
      <c r="B1854" s="53" t="s">
        <v>3715</v>
      </c>
      <c r="C1854" s="625">
        <v>65593</v>
      </c>
      <c r="D1854" s="625" t="s">
        <v>2222</v>
      </c>
      <c r="E1854" s="625">
        <v>60</v>
      </c>
      <c r="F1854" s="625">
        <v>4010</v>
      </c>
      <c r="G1854" s="625" t="s">
        <v>3287</v>
      </c>
      <c r="H1854" s="625" t="s">
        <v>492</v>
      </c>
      <c r="I1854" s="638">
        <v>1</v>
      </c>
      <c r="J1854" s="625">
        <v>1</v>
      </c>
      <c r="K1854" s="625">
        <v>3.82</v>
      </c>
      <c r="L1854" s="625">
        <v>3.82</v>
      </c>
      <c r="M1854" s="53" t="s">
        <v>1317</v>
      </c>
      <c r="N1854" s="629" t="s">
        <v>1318</v>
      </c>
    </row>
    <row r="1855" spans="1:14" ht="15" hidden="1">
      <c r="A1855" s="276">
        <v>46161</v>
      </c>
      <c r="B1855" s="53" t="s">
        <v>3715</v>
      </c>
      <c r="C1855" s="627">
        <v>83199</v>
      </c>
      <c r="D1855" s="627" t="s">
        <v>2369</v>
      </c>
      <c r="E1855" s="627">
        <v>85</v>
      </c>
      <c r="F1855" s="627">
        <v>4010</v>
      </c>
      <c r="G1855" s="627" t="s">
        <v>3288</v>
      </c>
      <c r="H1855" s="627" t="s">
        <v>492</v>
      </c>
      <c r="I1855" s="639">
        <v>1</v>
      </c>
      <c r="J1855" s="627">
        <v>1</v>
      </c>
      <c r="K1855" s="627">
        <v>9.74</v>
      </c>
      <c r="L1855" s="627">
        <v>9.74</v>
      </c>
      <c r="M1855" s="53" t="s">
        <v>1317</v>
      </c>
      <c r="N1855" s="629" t="s">
        <v>1318</v>
      </c>
    </row>
    <row r="1856" spans="1:14" ht="15" hidden="1">
      <c r="A1856" s="276">
        <v>46161</v>
      </c>
      <c r="B1856" s="53" t="s">
        <v>3715</v>
      </c>
      <c r="C1856" s="625">
        <v>82778</v>
      </c>
      <c r="D1856" s="625" t="s">
        <v>3400</v>
      </c>
      <c r="E1856" s="625">
        <v>100</v>
      </c>
      <c r="F1856" s="625">
        <v>4010</v>
      </c>
      <c r="G1856" s="625" t="s">
        <v>3289</v>
      </c>
      <c r="H1856" s="625" t="s">
        <v>492</v>
      </c>
      <c r="I1856" s="638">
        <v>1</v>
      </c>
      <c r="J1856" s="625">
        <v>1</v>
      </c>
      <c r="K1856" s="625">
        <v>6.63</v>
      </c>
      <c r="L1856" s="625">
        <v>6.63</v>
      </c>
      <c r="M1856" s="53" t="s">
        <v>1317</v>
      </c>
      <c r="N1856" s="629" t="s">
        <v>1318</v>
      </c>
    </row>
    <row r="1857" spans="1:14" ht="15" hidden="1">
      <c r="A1857" s="276">
        <v>46161</v>
      </c>
      <c r="B1857" s="53" t="s">
        <v>3715</v>
      </c>
      <c r="C1857" s="627">
        <v>83311</v>
      </c>
      <c r="D1857" s="627" t="s">
        <v>3716</v>
      </c>
      <c r="E1857" s="627">
        <v>120</v>
      </c>
      <c r="F1857" s="627">
        <v>4010</v>
      </c>
      <c r="G1857" s="627" t="s">
        <v>2124</v>
      </c>
      <c r="H1857" s="627" t="s">
        <v>492</v>
      </c>
      <c r="I1857" s="639">
        <v>1</v>
      </c>
      <c r="J1857" s="627">
        <v>1</v>
      </c>
      <c r="K1857" s="627">
        <v>8.99</v>
      </c>
      <c r="L1857" s="627">
        <v>8.99</v>
      </c>
      <c r="M1857" s="53" t="s">
        <v>1317</v>
      </c>
      <c r="N1857" s="629" t="s">
        <v>1318</v>
      </c>
    </row>
    <row r="1858" spans="1:14" ht="15" hidden="1">
      <c r="A1858" s="276">
        <v>46161</v>
      </c>
      <c r="B1858" s="53" t="s">
        <v>3715</v>
      </c>
      <c r="C1858" s="625">
        <v>65642</v>
      </c>
      <c r="D1858" s="625" t="s">
        <v>2508</v>
      </c>
      <c r="E1858" s="625">
        <v>85</v>
      </c>
      <c r="F1858" s="625">
        <v>4010</v>
      </c>
      <c r="G1858" s="625" t="s">
        <v>2125</v>
      </c>
      <c r="H1858" s="625" t="s">
        <v>492</v>
      </c>
      <c r="I1858" s="638">
        <v>1</v>
      </c>
      <c r="J1858" s="625">
        <v>1</v>
      </c>
      <c r="K1858" s="625">
        <v>7.37</v>
      </c>
      <c r="L1858" s="625">
        <v>7.37</v>
      </c>
      <c r="M1858" s="53" t="s">
        <v>1317</v>
      </c>
      <c r="N1858" s="629" t="s">
        <v>1318</v>
      </c>
    </row>
    <row r="1859" spans="1:14" ht="15" hidden="1">
      <c r="A1859" s="276">
        <v>46161</v>
      </c>
      <c r="B1859" s="53" t="s">
        <v>3715</v>
      </c>
      <c r="C1859" s="627">
        <v>84169</v>
      </c>
      <c r="D1859" s="627" t="s">
        <v>2920</v>
      </c>
      <c r="E1859" s="627">
        <v>85</v>
      </c>
      <c r="F1859" s="627">
        <v>4010</v>
      </c>
      <c r="G1859" s="627" t="s">
        <v>3717</v>
      </c>
      <c r="H1859" s="627" t="s">
        <v>492</v>
      </c>
      <c r="I1859" s="639">
        <v>1</v>
      </c>
      <c r="J1859" s="627">
        <v>1</v>
      </c>
      <c r="K1859" s="627">
        <v>13.38</v>
      </c>
      <c r="L1859" s="627">
        <v>13.38</v>
      </c>
      <c r="M1859" s="53" t="s">
        <v>1317</v>
      </c>
      <c r="N1859" s="629" t="s">
        <v>1318</v>
      </c>
    </row>
    <row r="1860" spans="1:14" ht="15" hidden="1">
      <c r="A1860" s="276">
        <v>46161</v>
      </c>
      <c r="B1860" s="53" t="s">
        <v>3715</v>
      </c>
      <c r="C1860" s="625">
        <v>81339</v>
      </c>
      <c r="D1860" s="625" t="s">
        <v>2940</v>
      </c>
      <c r="E1860" s="625">
        <v>100</v>
      </c>
      <c r="F1860" s="625">
        <v>4010</v>
      </c>
      <c r="G1860" s="625" t="s">
        <v>2126</v>
      </c>
      <c r="H1860" s="625" t="s">
        <v>492</v>
      </c>
      <c r="I1860" s="638">
        <v>1</v>
      </c>
      <c r="J1860" s="625">
        <v>1</v>
      </c>
      <c r="K1860" s="625">
        <v>9.49</v>
      </c>
      <c r="L1860" s="625">
        <v>9.49</v>
      </c>
      <c r="M1860" s="53" t="s">
        <v>1317</v>
      </c>
      <c r="N1860" s="629" t="s">
        <v>1318</v>
      </c>
    </row>
    <row r="1861" spans="1:14" ht="15" hidden="1">
      <c r="A1861" s="276">
        <v>46161</v>
      </c>
      <c r="B1861" s="53" t="s">
        <v>3715</v>
      </c>
      <c r="C1861" s="627">
        <v>67683</v>
      </c>
      <c r="D1861" s="627" t="s">
        <v>3594</v>
      </c>
      <c r="E1861" s="627">
        <v>100</v>
      </c>
      <c r="F1861" s="627">
        <v>4010</v>
      </c>
      <c r="G1861" s="627" t="s">
        <v>3718</v>
      </c>
      <c r="H1861" s="627" t="s">
        <v>492</v>
      </c>
      <c r="I1861" s="639">
        <v>1</v>
      </c>
      <c r="J1861" s="627">
        <v>1</v>
      </c>
      <c r="K1861" s="627">
        <v>7.64</v>
      </c>
      <c r="L1861" s="627">
        <v>7.64</v>
      </c>
      <c r="M1861" s="53" t="s">
        <v>1317</v>
      </c>
      <c r="N1861" s="629" t="s">
        <v>1318</v>
      </c>
    </row>
    <row r="1862" spans="1:14" ht="15" hidden="1">
      <c r="A1862" s="276">
        <v>46161</v>
      </c>
      <c r="B1862" s="53" t="s">
        <v>3715</v>
      </c>
      <c r="C1862" s="625">
        <v>65642</v>
      </c>
      <c r="D1862" s="625" t="s">
        <v>2076</v>
      </c>
      <c r="E1862" s="625">
        <v>100</v>
      </c>
      <c r="F1862" s="625">
        <v>4010</v>
      </c>
      <c r="G1862" s="625" t="s">
        <v>2127</v>
      </c>
      <c r="H1862" s="625" t="s">
        <v>492</v>
      </c>
      <c r="I1862" s="638">
        <v>1</v>
      </c>
      <c r="J1862" s="625">
        <v>1</v>
      </c>
      <c r="K1862" s="625">
        <v>7.14</v>
      </c>
      <c r="L1862" s="625">
        <v>7.14</v>
      </c>
      <c r="M1862" s="53" t="s">
        <v>1317</v>
      </c>
      <c r="N1862" s="629" t="s">
        <v>1318</v>
      </c>
    </row>
    <row r="1863" spans="1:14" ht="15" hidden="1">
      <c r="A1863" s="276">
        <v>46161</v>
      </c>
      <c r="B1863" s="53" t="s">
        <v>3715</v>
      </c>
      <c r="C1863" s="627">
        <v>84558</v>
      </c>
      <c r="D1863" s="627" t="s">
        <v>3719</v>
      </c>
      <c r="E1863" s="627">
        <v>75</v>
      </c>
      <c r="F1863" s="627">
        <v>4010</v>
      </c>
      <c r="G1863" s="627" t="s">
        <v>2128</v>
      </c>
      <c r="H1863" s="627" t="s">
        <v>492</v>
      </c>
      <c r="I1863" s="639">
        <v>1</v>
      </c>
      <c r="J1863" s="627">
        <v>1</v>
      </c>
      <c r="K1863" s="627">
        <v>3.52</v>
      </c>
      <c r="L1863" s="627">
        <v>3.52</v>
      </c>
      <c r="M1863" s="53" t="s">
        <v>1317</v>
      </c>
      <c r="N1863" s="629" t="s">
        <v>1318</v>
      </c>
    </row>
    <row r="1864" spans="1:14" ht="15" hidden="1">
      <c r="A1864" s="276">
        <v>46161</v>
      </c>
      <c r="B1864" s="53" t="s">
        <v>3715</v>
      </c>
      <c r="C1864" s="625">
        <v>84371</v>
      </c>
      <c r="D1864" s="625" t="s">
        <v>1628</v>
      </c>
      <c r="E1864" s="625">
        <v>80</v>
      </c>
      <c r="F1864" s="625">
        <v>4010</v>
      </c>
      <c r="G1864" s="625" t="s">
        <v>2129</v>
      </c>
      <c r="H1864" s="625" t="s">
        <v>492</v>
      </c>
      <c r="I1864" s="638">
        <v>1</v>
      </c>
      <c r="J1864" s="625">
        <v>1</v>
      </c>
      <c r="K1864" s="625">
        <v>10.15</v>
      </c>
      <c r="L1864" s="625">
        <v>10.15</v>
      </c>
      <c r="M1864" s="53" t="s">
        <v>1317</v>
      </c>
      <c r="N1864" s="629" t="s">
        <v>1318</v>
      </c>
    </row>
    <row r="1865" spans="1:14" ht="15" hidden="1">
      <c r="A1865" s="276">
        <v>46161</v>
      </c>
      <c r="B1865" s="53" t="s">
        <v>3715</v>
      </c>
      <c r="C1865" s="627">
        <v>84361</v>
      </c>
      <c r="D1865" s="627" t="s">
        <v>3198</v>
      </c>
      <c r="E1865" s="627">
        <v>80</v>
      </c>
      <c r="F1865" s="627">
        <v>4010</v>
      </c>
      <c r="G1865" s="627" t="s">
        <v>2130</v>
      </c>
      <c r="H1865" s="627" t="s">
        <v>492</v>
      </c>
      <c r="I1865" s="639">
        <v>1</v>
      </c>
      <c r="J1865" s="627">
        <v>1</v>
      </c>
      <c r="K1865" s="627">
        <v>11.64</v>
      </c>
      <c r="L1865" s="627">
        <v>11.64</v>
      </c>
      <c r="M1865" s="53" t="s">
        <v>1317</v>
      </c>
      <c r="N1865" s="629" t="s">
        <v>1318</v>
      </c>
    </row>
    <row r="1866" spans="1:14" ht="15" hidden="1">
      <c r="A1866" s="276">
        <v>46161</v>
      </c>
      <c r="B1866" s="53" t="s">
        <v>3715</v>
      </c>
      <c r="C1866" s="625">
        <v>82578</v>
      </c>
      <c r="D1866" s="625" t="s">
        <v>2842</v>
      </c>
      <c r="E1866" s="625">
        <v>100</v>
      </c>
      <c r="F1866" s="625">
        <v>4010</v>
      </c>
      <c r="G1866" s="625" t="s">
        <v>3720</v>
      </c>
      <c r="H1866" s="625" t="s">
        <v>492</v>
      </c>
      <c r="I1866" s="638">
        <v>1</v>
      </c>
      <c r="J1866" s="625">
        <v>1</v>
      </c>
      <c r="K1866" s="625">
        <v>12.13</v>
      </c>
      <c r="L1866" s="625">
        <v>12.13</v>
      </c>
      <c r="M1866" s="53" t="s">
        <v>1317</v>
      </c>
      <c r="N1866" s="629" t="s">
        <v>1318</v>
      </c>
    </row>
    <row r="1867" spans="1:14" ht="15" hidden="1">
      <c r="A1867" s="276">
        <v>46161</v>
      </c>
      <c r="B1867" s="53" t="s">
        <v>3715</v>
      </c>
      <c r="C1867" s="627">
        <v>65642</v>
      </c>
      <c r="D1867" s="627" t="s">
        <v>2076</v>
      </c>
      <c r="E1867" s="627">
        <v>110</v>
      </c>
      <c r="F1867" s="627">
        <v>4010</v>
      </c>
      <c r="G1867" s="627" t="s">
        <v>2132</v>
      </c>
      <c r="H1867" s="627" t="s">
        <v>492</v>
      </c>
      <c r="I1867" s="639">
        <v>1</v>
      </c>
      <c r="J1867" s="627">
        <v>1</v>
      </c>
      <c r="K1867" s="627">
        <v>7.14</v>
      </c>
      <c r="L1867" s="627">
        <v>7.14</v>
      </c>
      <c r="M1867" s="53" t="s">
        <v>1317</v>
      </c>
      <c r="N1867" s="629" t="s">
        <v>1318</v>
      </c>
    </row>
    <row r="1868" spans="1:14" ht="15" hidden="1">
      <c r="A1868" s="276">
        <v>46161</v>
      </c>
      <c r="B1868" s="53" t="s">
        <v>3715</v>
      </c>
      <c r="C1868" s="625">
        <v>80467</v>
      </c>
      <c r="D1868" s="625" t="s">
        <v>1900</v>
      </c>
      <c r="E1868" s="625">
        <v>140</v>
      </c>
      <c r="F1868" s="625">
        <v>4010</v>
      </c>
      <c r="G1868" s="625" t="s">
        <v>2134</v>
      </c>
      <c r="H1868" s="625" t="s">
        <v>492</v>
      </c>
      <c r="I1868" s="638">
        <v>1</v>
      </c>
      <c r="J1868" s="625">
        <v>1</v>
      </c>
      <c r="K1868" s="625">
        <v>7.37</v>
      </c>
      <c r="L1868" s="625">
        <v>7.37</v>
      </c>
      <c r="M1868" s="53" t="s">
        <v>1317</v>
      </c>
      <c r="N1868" s="629" t="s">
        <v>1318</v>
      </c>
    </row>
    <row r="1869" spans="1:14" ht="15" hidden="1">
      <c r="A1869" s="276">
        <v>46161</v>
      </c>
      <c r="B1869" s="53" t="s">
        <v>3715</v>
      </c>
      <c r="C1869" s="627">
        <v>47684</v>
      </c>
      <c r="D1869" s="627" t="s">
        <v>1905</v>
      </c>
      <c r="E1869" s="627">
        <v>120</v>
      </c>
      <c r="F1869" s="627">
        <v>4010</v>
      </c>
      <c r="G1869" s="627" t="s">
        <v>2135</v>
      </c>
      <c r="H1869" s="627" t="s">
        <v>492</v>
      </c>
      <c r="I1869" s="639">
        <v>1</v>
      </c>
      <c r="J1869" s="627">
        <v>1</v>
      </c>
      <c r="K1869" s="627">
        <v>9.1300000000000008</v>
      </c>
      <c r="L1869" s="627">
        <v>9.1300000000000008</v>
      </c>
      <c r="M1869" s="53" t="s">
        <v>1317</v>
      </c>
      <c r="N1869" s="629" t="s">
        <v>1318</v>
      </c>
    </row>
    <row r="1870" spans="1:14" ht="15" hidden="1">
      <c r="A1870" s="276">
        <v>46161</v>
      </c>
      <c r="B1870" s="53" t="s">
        <v>3715</v>
      </c>
      <c r="C1870" s="625">
        <v>81338</v>
      </c>
      <c r="D1870" s="625" t="s">
        <v>1922</v>
      </c>
      <c r="E1870" s="625">
        <v>130</v>
      </c>
      <c r="F1870" s="625">
        <v>4010</v>
      </c>
      <c r="G1870" s="625" t="s">
        <v>2137</v>
      </c>
      <c r="H1870" s="625" t="s">
        <v>492</v>
      </c>
      <c r="I1870" s="638">
        <v>2</v>
      </c>
      <c r="J1870" s="625">
        <v>2</v>
      </c>
      <c r="K1870" s="625">
        <v>7.2</v>
      </c>
      <c r="L1870" s="625">
        <v>14.4</v>
      </c>
      <c r="M1870" s="53" t="s">
        <v>1317</v>
      </c>
      <c r="N1870" s="629" t="s">
        <v>1318</v>
      </c>
    </row>
    <row r="1871" spans="1:14" ht="15" hidden="1">
      <c r="A1871" s="276">
        <v>46161</v>
      </c>
      <c r="B1871" s="53" t="s">
        <v>3715</v>
      </c>
      <c r="C1871" s="627">
        <v>84281</v>
      </c>
      <c r="D1871" s="627" t="s">
        <v>3721</v>
      </c>
      <c r="E1871" s="627">
        <v>90</v>
      </c>
      <c r="F1871" s="627">
        <v>4010</v>
      </c>
      <c r="G1871" s="627" t="s">
        <v>3234</v>
      </c>
      <c r="H1871" s="627" t="s">
        <v>492</v>
      </c>
      <c r="I1871" s="639">
        <v>1</v>
      </c>
      <c r="J1871" s="627">
        <v>1</v>
      </c>
      <c r="K1871" s="627">
        <v>15.45</v>
      </c>
      <c r="L1871" s="627">
        <v>15.45</v>
      </c>
      <c r="M1871" s="53" t="s">
        <v>1317</v>
      </c>
      <c r="N1871" s="629" t="s">
        <v>1318</v>
      </c>
    </row>
    <row r="1872" spans="1:14" ht="15" hidden="1">
      <c r="A1872" s="276">
        <v>46161</v>
      </c>
      <c r="B1872" s="53" t="s">
        <v>3715</v>
      </c>
      <c r="C1872" s="625">
        <v>84082</v>
      </c>
      <c r="D1872" s="625" t="s">
        <v>1315</v>
      </c>
      <c r="E1872" s="625">
        <v>140</v>
      </c>
      <c r="F1872" s="625">
        <v>4010</v>
      </c>
      <c r="G1872" s="625" t="s">
        <v>3236</v>
      </c>
      <c r="H1872" s="625" t="s">
        <v>492</v>
      </c>
      <c r="I1872" s="638">
        <v>1</v>
      </c>
      <c r="J1872" s="625">
        <v>1</v>
      </c>
      <c r="K1872" s="625">
        <v>7.47</v>
      </c>
      <c r="L1872" s="625">
        <v>7.47</v>
      </c>
      <c r="M1872" s="53" t="s">
        <v>1317</v>
      </c>
      <c r="N1872" s="629" t="s">
        <v>1318</v>
      </c>
    </row>
    <row r="1873" spans="1:14" ht="15" hidden="1">
      <c r="A1873" s="276">
        <v>46161</v>
      </c>
      <c r="B1873" s="53" t="s">
        <v>3715</v>
      </c>
      <c r="C1873" s="627">
        <v>81352</v>
      </c>
      <c r="D1873" s="627" t="s">
        <v>1799</v>
      </c>
      <c r="E1873" s="627">
        <v>110</v>
      </c>
      <c r="F1873" s="627">
        <v>4010</v>
      </c>
      <c r="G1873" s="627" t="s">
        <v>3237</v>
      </c>
      <c r="H1873" s="627" t="s">
        <v>492</v>
      </c>
      <c r="I1873" s="639">
        <v>1</v>
      </c>
      <c r="J1873" s="627">
        <v>1</v>
      </c>
      <c r="K1873" s="627">
        <v>19.260000000000002</v>
      </c>
      <c r="L1873" s="627">
        <v>19.260000000000002</v>
      </c>
      <c r="M1873" s="53" t="s">
        <v>1317</v>
      </c>
      <c r="N1873" s="629" t="s">
        <v>1318</v>
      </c>
    </row>
    <row r="1874" spans="1:14" ht="16.5" hidden="1" customHeight="1">
      <c r="A1874" s="276">
        <v>46161</v>
      </c>
      <c r="B1874" s="53" t="s">
        <v>3715</v>
      </c>
      <c r="C1874" s="625">
        <v>83036</v>
      </c>
      <c r="D1874" s="625" t="s">
        <v>3324</v>
      </c>
      <c r="E1874" s="625">
        <v>120</v>
      </c>
      <c r="F1874" s="625">
        <v>4010</v>
      </c>
      <c r="G1874" s="625" t="s">
        <v>2359</v>
      </c>
      <c r="H1874" s="625" t="s">
        <v>492</v>
      </c>
      <c r="I1874" s="638">
        <v>1</v>
      </c>
      <c r="J1874" s="625">
        <v>1</v>
      </c>
      <c r="K1874" s="625">
        <v>7.13</v>
      </c>
      <c r="L1874" s="625">
        <v>7.13</v>
      </c>
      <c r="M1874" s="53" t="s">
        <v>1317</v>
      </c>
      <c r="N1874" s="629" t="s">
        <v>1318</v>
      </c>
    </row>
    <row r="1875" spans="1:14" ht="15" hidden="1">
      <c r="A1875" s="276">
        <v>46161</v>
      </c>
      <c r="B1875" s="53" t="s">
        <v>3715</v>
      </c>
      <c r="C1875" s="627">
        <v>44403</v>
      </c>
      <c r="D1875" s="627" t="s">
        <v>1407</v>
      </c>
      <c r="E1875" s="627" t="s">
        <v>1368</v>
      </c>
      <c r="F1875" s="627">
        <v>4010</v>
      </c>
      <c r="G1875" s="627" t="s">
        <v>3238</v>
      </c>
      <c r="H1875" s="627" t="s">
        <v>492</v>
      </c>
      <c r="I1875" s="639">
        <v>1</v>
      </c>
      <c r="J1875" s="627">
        <v>1</v>
      </c>
      <c r="K1875" s="627">
        <v>7.77</v>
      </c>
      <c r="L1875" s="627">
        <v>7.77</v>
      </c>
      <c r="M1875" s="53" t="s">
        <v>1317</v>
      </c>
      <c r="N1875" s="629" t="s">
        <v>1318</v>
      </c>
    </row>
    <row r="1876" spans="1:14" ht="15" hidden="1">
      <c r="A1876" s="276">
        <v>46161</v>
      </c>
      <c r="B1876" s="53" t="s">
        <v>3715</v>
      </c>
      <c r="C1876" s="625">
        <v>66994</v>
      </c>
      <c r="D1876" s="625" t="s">
        <v>1428</v>
      </c>
      <c r="E1876" s="625" t="s">
        <v>399</v>
      </c>
      <c r="F1876" s="625">
        <v>4010</v>
      </c>
      <c r="G1876" s="625" t="s">
        <v>3239</v>
      </c>
      <c r="H1876" s="625" t="s">
        <v>492</v>
      </c>
      <c r="I1876" s="638">
        <v>1</v>
      </c>
      <c r="J1876" s="625">
        <v>1</v>
      </c>
      <c r="K1876" s="625">
        <v>9.31</v>
      </c>
      <c r="L1876" s="625">
        <v>9.31</v>
      </c>
      <c r="M1876" s="53" t="s">
        <v>1317</v>
      </c>
      <c r="N1876" s="629" t="s">
        <v>1318</v>
      </c>
    </row>
    <row r="1877" spans="1:14" ht="15" hidden="1">
      <c r="A1877" s="276">
        <v>46161</v>
      </c>
      <c r="B1877" s="53" t="s">
        <v>3715</v>
      </c>
      <c r="C1877" s="627">
        <v>82603</v>
      </c>
      <c r="D1877" s="627" t="s">
        <v>3722</v>
      </c>
      <c r="E1877" s="627">
        <v>100</v>
      </c>
      <c r="F1877" s="627">
        <v>4010</v>
      </c>
      <c r="G1877" s="627" t="s">
        <v>2274</v>
      </c>
      <c r="H1877" s="627" t="s">
        <v>492</v>
      </c>
      <c r="I1877" s="639">
        <v>2</v>
      </c>
      <c r="J1877" s="627">
        <v>2</v>
      </c>
      <c r="K1877" s="627">
        <v>5.59</v>
      </c>
      <c r="L1877" s="627">
        <v>11.18</v>
      </c>
      <c r="M1877" s="53" t="s">
        <v>1317</v>
      </c>
      <c r="N1877" s="629" t="s">
        <v>1318</v>
      </c>
    </row>
    <row r="1878" spans="1:14" ht="15" hidden="1">
      <c r="A1878" s="276">
        <v>46161</v>
      </c>
      <c r="B1878" s="53" t="s">
        <v>3715</v>
      </c>
      <c r="C1878" s="625">
        <v>83154</v>
      </c>
      <c r="D1878" s="625" t="s">
        <v>3138</v>
      </c>
      <c r="E1878" s="625">
        <v>140</v>
      </c>
      <c r="F1878" s="625">
        <v>4010</v>
      </c>
      <c r="G1878" s="625" t="s">
        <v>3723</v>
      </c>
      <c r="H1878" s="625" t="s">
        <v>492</v>
      </c>
      <c r="I1878" s="638">
        <v>1</v>
      </c>
      <c r="J1878" s="625">
        <v>1</v>
      </c>
      <c r="K1878" s="625">
        <v>12.63</v>
      </c>
      <c r="L1878" s="625">
        <v>12.63</v>
      </c>
      <c r="M1878" s="53" t="s">
        <v>1317</v>
      </c>
      <c r="N1878" s="629" t="s">
        <v>1318</v>
      </c>
    </row>
    <row r="1879" spans="1:14" ht="15" hidden="1">
      <c r="A1879" s="276">
        <v>46161</v>
      </c>
      <c r="B1879" s="53" t="s">
        <v>3715</v>
      </c>
      <c r="C1879" s="627">
        <v>83154</v>
      </c>
      <c r="D1879" s="627" t="s">
        <v>3138</v>
      </c>
      <c r="E1879" s="627">
        <v>150</v>
      </c>
      <c r="F1879" s="627">
        <v>4010</v>
      </c>
      <c r="G1879" s="627" t="s">
        <v>2361</v>
      </c>
      <c r="H1879" s="627" t="s">
        <v>492</v>
      </c>
      <c r="I1879" s="639">
        <v>1</v>
      </c>
      <c r="J1879" s="627">
        <v>1</v>
      </c>
      <c r="K1879" s="627">
        <v>12.63</v>
      </c>
      <c r="L1879" s="627">
        <v>12.63</v>
      </c>
      <c r="M1879" s="53" t="s">
        <v>1317</v>
      </c>
      <c r="N1879" s="629" t="s">
        <v>1318</v>
      </c>
    </row>
    <row r="1880" spans="1:14" ht="15" hidden="1">
      <c r="A1880" s="276">
        <v>46161</v>
      </c>
      <c r="B1880" s="53" t="s">
        <v>3715</v>
      </c>
      <c r="C1880" s="625">
        <v>52309</v>
      </c>
      <c r="D1880" s="625">
        <v>1</v>
      </c>
      <c r="E1880" s="625" t="s">
        <v>1526</v>
      </c>
      <c r="F1880" s="625">
        <v>4010</v>
      </c>
      <c r="G1880" s="625" t="s">
        <v>2141</v>
      </c>
      <c r="H1880" s="625" t="s">
        <v>492</v>
      </c>
      <c r="I1880" s="638">
        <v>8</v>
      </c>
      <c r="J1880" s="625">
        <v>8</v>
      </c>
      <c r="K1880" s="625">
        <v>3.87</v>
      </c>
      <c r="L1880" s="625">
        <v>30.96</v>
      </c>
      <c r="M1880" s="53" t="s">
        <v>1317</v>
      </c>
      <c r="N1880" s="629" t="s">
        <v>1318</v>
      </c>
    </row>
    <row r="1881" spans="1:14" ht="15" hidden="1">
      <c r="A1881" s="276">
        <v>46161</v>
      </c>
      <c r="B1881" s="53" t="s">
        <v>3715</v>
      </c>
      <c r="C1881" s="627">
        <v>83325</v>
      </c>
      <c r="D1881" s="627" t="s">
        <v>2097</v>
      </c>
      <c r="E1881" s="627">
        <v>100</v>
      </c>
      <c r="F1881" s="627">
        <v>4010</v>
      </c>
      <c r="G1881" s="627" t="s">
        <v>2142</v>
      </c>
      <c r="H1881" s="627" t="s">
        <v>492</v>
      </c>
      <c r="I1881" s="639">
        <v>2</v>
      </c>
      <c r="J1881" s="627">
        <v>2</v>
      </c>
      <c r="K1881" s="627">
        <v>22.56</v>
      </c>
      <c r="L1881" s="627">
        <v>45.12</v>
      </c>
      <c r="M1881" s="53" t="s">
        <v>1317</v>
      </c>
      <c r="N1881" s="629" t="s">
        <v>1318</v>
      </c>
    </row>
    <row r="1882" spans="1:14" ht="15" hidden="1">
      <c r="A1882" s="276">
        <v>46161</v>
      </c>
      <c r="B1882" s="53" t="s">
        <v>3715</v>
      </c>
      <c r="C1882" s="625">
        <v>82677</v>
      </c>
      <c r="D1882" s="625" t="s">
        <v>2659</v>
      </c>
      <c r="E1882" s="625">
        <v>130</v>
      </c>
      <c r="F1882" s="625">
        <v>4010</v>
      </c>
      <c r="G1882" s="625" t="s">
        <v>3469</v>
      </c>
      <c r="H1882" s="625" t="s">
        <v>492</v>
      </c>
      <c r="I1882" s="638">
        <v>2</v>
      </c>
      <c r="J1882" s="625">
        <v>2</v>
      </c>
      <c r="K1882" s="625">
        <v>4.2300000000000004</v>
      </c>
      <c r="L1882" s="625">
        <v>8.4600000000000009</v>
      </c>
      <c r="M1882" s="53" t="s">
        <v>1317</v>
      </c>
      <c r="N1882" s="629" t="s">
        <v>1318</v>
      </c>
    </row>
    <row r="1883" spans="1:14" ht="15" hidden="1">
      <c r="A1883" s="276">
        <v>46161</v>
      </c>
      <c r="B1883" s="53" t="s">
        <v>3715</v>
      </c>
      <c r="C1883" s="627">
        <v>82409</v>
      </c>
      <c r="D1883" s="627" t="s">
        <v>3724</v>
      </c>
      <c r="E1883" s="627">
        <v>100</v>
      </c>
      <c r="F1883" s="627">
        <v>4010</v>
      </c>
      <c r="G1883" s="627" t="s">
        <v>2144</v>
      </c>
      <c r="H1883" s="627" t="s">
        <v>492</v>
      </c>
      <c r="I1883" s="639">
        <v>4</v>
      </c>
      <c r="J1883" s="627">
        <v>4</v>
      </c>
      <c r="K1883" s="627">
        <v>7.61</v>
      </c>
      <c r="L1883" s="627">
        <v>30.44</v>
      </c>
      <c r="M1883" s="53" t="s">
        <v>1317</v>
      </c>
      <c r="N1883" s="629" t="s">
        <v>1318</v>
      </c>
    </row>
    <row r="1884" spans="1:14" ht="15" hidden="1">
      <c r="A1884" s="276">
        <v>46161</v>
      </c>
      <c r="B1884" s="53" t="s">
        <v>3715</v>
      </c>
      <c r="C1884" s="625">
        <v>65593</v>
      </c>
      <c r="D1884" s="625" t="s">
        <v>2345</v>
      </c>
      <c r="E1884" s="625">
        <v>90</v>
      </c>
      <c r="F1884" s="625">
        <v>4010</v>
      </c>
      <c r="G1884" s="625" t="s">
        <v>2145</v>
      </c>
      <c r="H1884" s="625" t="s">
        <v>492</v>
      </c>
      <c r="I1884" s="638">
        <v>7</v>
      </c>
      <c r="J1884" s="625">
        <v>7</v>
      </c>
      <c r="K1884" s="625">
        <v>3.69</v>
      </c>
      <c r="L1884" s="625">
        <v>25.83</v>
      </c>
      <c r="M1884" s="53" t="s">
        <v>1317</v>
      </c>
      <c r="N1884" s="629" t="s">
        <v>1318</v>
      </c>
    </row>
    <row r="1885" spans="1:14" ht="15" hidden="1">
      <c r="A1885" s="276">
        <v>46161</v>
      </c>
      <c r="B1885" s="53" t="s">
        <v>3715</v>
      </c>
      <c r="C1885" s="627">
        <v>65642</v>
      </c>
      <c r="D1885" s="627" t="s">
        <v>1315</v>
      </c>
      <c r="E1885" s="627">
        <v>90</v>
      </c>
      <c r="F1885" s="627">
        <v>4010</v>
      </c>
      <c r="G1885" s="627" t="s">
        <v>3725</v>
      </c>
      <c r="H1885" s="627" t="s">
        <v>492</v>
      </c>
      <c r="I1885" s="639">
        <v>6</v>
      </c>
      <c r="J1885" s="627">
        <v>6</v>
      </c>
      <c r="K1885" s="627">
        <v>7.37</v>
      </c>
      <c r="L1885" s="627">
        <v>44.22</v>
      </c>
      <c r="M1885" s="53" t="s">
        <v>1317</v>
      </c>
      <c r="N1885" s="629" t="s">
        <v>1318</v>
      </c>
    </row>
    <row r="1886" spans="1:14" ht="15" hidden="1">
      <c r="A1886" s="276">
        <v>46161</v>
      </c>
      <c r="B1886" s="53" t="s">
        <v>3715</v>
      </c>
      <c r="C1886" s="625">
        <v>84104</v>
      </c>
      <c r="D1886" s="625" t="s">
        <v>3019</v>
      </c>
      <c r="E1886" s="625">
        <v>120</v>
      </c>
      <c r="F1886" s="625">
        <v>4010</v>
      </c>
      <c r="G1886" s="625" t="s">
        <v>3726</v>
      </c>
      <c r="H1886" s="625" t="s">
        <v>492</v>
      </c>
      <c r="I1886" s="638">
        <v>1</v>
      </c>
      <c r="J1886" s="625">
        <v>1</v>
      </c>
      <c r="K1886" s="625">
        <v>12.59</v>
      </c>
      <c r="L1886" s="625">
        <v>12.59</v>
      </c>
      <c r="M1886" s="53" t="s">
        <v>1317</v>
      </c>
      <c r="N1886" s="629" t="s">
        <v>1318</v>
      </c>
    </row>
    <row r="1887" spans="1:14" ht="24" hidden="1" customHeight="1">
      <c r="A1887" s="276">
        <v>46161</v>
      </c>
      <c r="B1887" s="53" t="s">
        <v>3727</v>
      </c>
      <c r="C1887" s="625">
        <v>84174</v>
      </c>
      <c r="D1887" s="625" t="s">
        <v>3215</v>
      </c>
      <c r="E1887" s="625" t="s">
        <v>246</v>
      </c>
      <c r="F1887" s="625">
        <v>4010</v>
      </c>
      <c r="G1887" s="625" t="s">
        <v>3728</v>
      </c>
      <c r="H1887" s="625" t="s">
        <v>492</v>
      </c>
      <c r="I1887" s="638">
        <v>15</v>
      </c>
      <c r="J1887" s="625">
        <v>15</v>
      </c>
      <c r="K1887" s="625">
        <v>32.69</v>
      </c>
      <c r="L1887" s="625">
        <v>490.35</v>
      </c>
      <c r="M1887" s="53" t="s">
        <v>1485</v>
      </c>
      <c r="N1887" s="629" t="s">
        <v>3729</v>
      </c>
    </row>
    <row r="1888" spans="1:14" ht="15" hidden="1">
      <c r="A1888" s="276">
        <v>46161</v>
      </c>
      <c r="B1888" s="53" t="s">
        <v>3730</v>
      </c>
      <c r="C1888" s="625">
        <v>84095</v>
      </c>
      <c r="D1888" s="625" t="s">
        <v>1315</v>
      </c>
      <c r="E1888" s="625">
        <v>75</v>
      </c>
      <c r="F1888" s="625">
        <v>4010</v>
      </c>
      <c r="G1888" s="625" t="s">
        <v>3731</v>
      </c>
      <c r="H1888" s="625" t="s">
        <v>492</v>
      </c>
      <c r="I1888" s="638">
        <v>-1</v>
      </c>
      <c r="J1888" s="625">
        <v>-1</v>
      </c>
      <c r="K1888" s="625">
        <v>7.61</v>
      </c>
      <c r="L1888" s="625">
        <v>-7.61</v>
      </c>
      <c r="M1888" s="53" t="s">
        <v>1378</v>
      </c>
    </row>
    <row r="1889" spans="1:14" ht="15" hidden="1">
      <c r="A1889" s="276">
        <v>46161</v>
      </c>
      <c r="B1889" s="53" t="s">
        <v>3730</v>
      </c>
      <c r="C1889" s="627">
        <v>83938</v>
      </c>
      <c r="D1889" s="627" t="s">
        <v>1376</v>
      </c>
      <c r="E1889" s="627">
        <v>70</v>
      </c>
      <c r="F1889" s="627">
        <v>4010</v>
      </c>
      <c r="G1889" s="627" t="s">
        <v>3447</v>
      </c>
      <c r="H1889" s="627" t="s">
        <v>492</v>
      </c>
      <c r="I1889" s="639">
        <v>-1</v>
      </c>
      <c r="J1889" s="627">
        <v>-1</v>
      </c>
      <c r="K1889" s="627">
        <v>18.399999999999999</v>
      </c>
      <c r="L1889" s="627">
        <v>-18.399999999999999</v>
      </c>
      <c r="M1889" s="53" t="s">
        <v>1378</v>
      </c>
    </row>
    <row r="1890" spans="1:14" ht="15" hidden="1">
      <c r="A1890" s="276">
        <v>46161</v>
      </c>
      <c r="B1890" s="53" t="s">
        <v>3732</v>
      </c>
      <c r="C1890" s="625">
        <v>82606</v>
      </c>
      <c r="D1890" s="625" t="s">
        <v>3028</v>
      </c>
      <c r="E1890" s="625">
        <v>100</v>
      </c>
      <c r="F1890" s="625">
        <v>4010</v>
      </c>
      <c r="G1890" s="625" t="s">
        <v>3733</v>
      </c>
      <c r="H1890" s="625" t="s">
        <v>492</v>
      </c>
      <c r="I1890" s="638">
        <v>-1</v>
      </c>
      <c r="J1890" s="625">
        <v>-1</v>
      </c>
      <c r="K1890" s="625">
        <v>8.92</v>
      </c>
      <c r="L1890" s="625">
        <v>-8.92</v>
      </c>
      <c r="M1890" s="53" t="s">
        <v>1823</v>
      </c>
    </row>
    <row r="1891" spans="1:14" ht="15" hidden="1">
      <c r="A1891" s="276">
        <v>46162</v>
      </c>
      <c r="B1891" s="53" t="s">
        <v>3734</v>
      </c>
      <c r="C1891" s="625">
        <v>83059</v>
      </c>
      <c r="D1891" s="625" t="s">
        <v>3735</v>
      </c>
      <c r="E1891" s="625">
        <v>90</v>
      </c>
      <c r="F1891" s="625">
        <v>4010</v>
      </c>
      <c r="G1891" s="625" t="s">
        <v>3318</v>
      </c>
      <c r="H1891" s="625" t="s">
        <v>492</v>
      </c>
      <c r="I1891" s="638">
        <v>9</v>
      </c>
      <c r="J1891" s="625">
        <v>9</v>
      </c>
      <c r="K1891" s="625">
        <v>4.99</v>
      </c>
      <c r="L1891" s="625">
        <v>44.91</v>
      </c>
      <c r="M1891" s="53" t="s">
        <v>1317</v>
      </c>
      <c r="N1891" s="629" t="s">
        <v>1475</v>
      </c>
    </row>
    <row r="1892" spans="1:14" ht="15" hidden="1">
      <c r="A1892" s="276">
        <v>46162</v>
      </c>
      <c r="B1892" s="53" t="s">
        <v>3734</v>
      </c>
      <c r="C1892" s="627">
        <v>67683</v>
      </c>
      <c r="D1892" s="627" t="s">
        <v>3594</v>
      </c>
      <c r="E1892" s="627">
        <v>85</v>
      </c>
      <c r="F1892" s="627">
        <v>4010</v>
      </c>
      <c r="G1892" s="627" t="s">
        <v>3319</v>
      </c>
      <c r="H1892" s="627" t="s">
        <v>492</v>
      </c>
      <c r="I1892" s="639">
        <v>1</v>
      </c>
      <c r="J1892" s="627">
        <v>1</v>
      </c>
      <c r="K1892" s="627">
        <v>7.54</v>
      </c>
      <c r="L1892" s="627">
        <v>7.54</v>
      </c>
      <c r="M1892" s="53" t="s">
        <v>1317</v>
      </c>
      <c r="N1892" s="629" t="s">
        <v>1475</v>
      </c>
    </row>
    <row r="1893" spans="1:14" ht="15" hidden="1">
      <c r="A1893" s="276">
        <v>46162</v>
      </c>
      <c r="B1893" s="53" t="s">
        <v>3734</v>
      </c>
      <c r="C1893" s="625">
        <v>82285</v>
      </c>
      <c r="D1893" s="625" t="s">
        <v>3736</v>
      </c>
      <c r="E1893" s="625">
        <v>70</v>
      </c>
      <c r="F1893" s="625">
        <v>4010</v>
      </c>
      <c r="G1893" s="625" t="s">
        <v>3268</v>
      </c>
      <c r="H1893" s="625" t="s">
        <v>492</v>
      </c>
      <c r="I1893" s="638">
        <v>1</v>
      </c>
      <c r="J1893" s="625">
        <v>1</v>
      </c>
      <c r="K1893" s="625">
        <v>9.1300000000000008</v>
      </c>
      <c r="L1893" s="625">
        <v>9.1300000000000008</v>
      </c>
      <c r="M1893" s="53" t="s">
        <v>1317</v>
      </c>
      <c r="N1893" s="629" t="s">
        <v>1475</v>
      </c>
    </row>
    <row r="1894" spans="1:14" ht="15" hidden="1">
      <c r="A1894" s="276">
        <v>46162</v>
      </c>
      <c r="B1894" s="53" t="s">
        <v>3734</v>
      </c>
      <c r="C1894" s="627">
        <v>82717</v>
      </c>
      <c r="D1894" s="627" t="s">
        <v>3008</v>
      </c>
      <c r="E1894" s="627">
        <v>60</v>
      </c>
      <c r="F1894" s="627">
        <v>4010</v>
      </c>
      <c r="G1894" s="627" t="s">
        <v>3270</v>
      </c>
      <c r="H1894" s="627" t="s">
        <v>492</v>
      </c>
      <c r="I1894" s="639">
        <v>1</v>
      </c>
      <c r="J1894" s="627">
        <v>1</v>
      </c>
      <c r="K1894" s="627">
        <v>9.7100000000000009</v>
      </c>
      <c r="L1894" s="627">
        <v>9.7100000000000009</v>
      </c>
      <c r="M1894" s="53" t="s">
        <v>1317</v>
      </c>
      <c r="N1894" s="629" t="s">
        <v>1475</v>
      </c>
    </row>
    <row r="1895" spans="1:14" ht="15" hidden="1">
      <c r="A1895" s="276">
        <v>46162</v>
      </c>
      <c r="B1895" s="53" t="s">
        <v>3734</v>
      </c>
      <c r="C1895" s="625">
        <v>82721</v>
      </c>
      <c r="D1895" s="625" t="s">
        <v>2823</v>
      </c>
      <c r="E1895" s="625">
        <v>150</v>
      </c>
      <c r="F1895" s="625">
        <v>4010</v>
      </c>
      <c r="G1895" s="625" t="s">
        <v>3098</v>
      </c>
      <c r="H1895" s="625" t="s">
        <v>492</v>
      </c>
      <c r="I1895" s="638">
        <v>1</v>
      </c>
      <c r="J1895" s="625">
        <v>1</v>
      </c>
      <c r="K1895" s="625">
        <v>8.16</v>
      </c>
      <c r="L1895" s="625">
        <v>8.16</v>
      </c>
      <c r="M1895" s="53" t="s">
        <v>1317</v>
      </c>
      <c r="N1895" s="629" t="s">
        <v>1475</v>
      </c>
    </row>
    <row r="1896" spans="1:14" ht="15" hidden="1">
      <c r="A1896" s="276">
        <v>46162</v>
      </c>
      <c r="B1896" s="53" t="s">
        <v>3734</v>
      </c>
      <c r="C1896" s="627">
        <v>83258</v>
      </c>
      <c r="D1896" s="627" t="s">
        <v>1367</v>
      </c>
      <c r="E1896" s="627">
        <v>130</v>
      </c>
      <c r="F1896" s="627">
        <v>4010</v>
      </c>
      <c r="G1896" s="627" t="s">
        <v>3737</v>
      </c>
      <c r="H1896" s="627" t="s">
        <v>492</v>
      </c>
      <c r="I1896" s="639">
        <v>1</v>
      </c>
      <c r="J1896" s="627">
        <v>1</v>
      </c>
      <c r="K1896" s="627">
        <v>4.08</v>
      </c>
      <c r="L1896" s="627">
        <v>4.08</v>
      </c>
      <c r="M1896" s="53" t="s">
        <v>1317</v>
      </c>
      <c r="N1896" s="629" t="s">
        <v>1475</v>
      </c>
    </row>
    <row r="1897" spans="1:14" ht="15" hidden="1">
      <c r="A1897" s="276">
        <v>46162</v>
      </c>
      <c r="B1897" s="53" t="s">
        <v>3734</v>
      </c>
      <c r="C1897" s="625">
        <v>84251</v>
      </c>
      <c r="D1897" s="625" t="s">
        <v>1618</v>
      </c>
      <c r="E1897" s="625">
        <v>80</v>
      </c>
      <c r="F1897" s="625">
        <v>4010</v>
      </c>
      <c r="G1897" s="625" t="s">
        <v>2932</v>
      </c>
      <c r="H1897" s="625" t="s">
        <v>492</v>
      </c>
      <c r="I1897" s="638">
        <v>1</v>
      </c>
      <c r="J1897" s="625">
        <v>1</v>
      </c>
      <c r="K1897" s="625">
        <v>14.38</v>
      </c>
      <c r="L1897" s="625">
        <v>14.38</v>
      </c>
      <c r="M1897" s="53" t="s">
        <v>1317</v>
      </c>
      <c r="N1897" s="629" t="s">
        <v>1475</v>
      </c>
    </row>
    <row r="1898" spans="1:14" ht="15" hidden="1">
      <c r="A1898" s="276">
        <v>46162</v>
      </c>
      <c r="B1898" s="53" t="s">
        <v>3734</v>
      </c>
      <c r="C1898" s="627">
        <v>84617</v>
      </c>
      <c r="D1898" s="627" t="s">
        <v>3250</v>
      </c>
      <c r="E1898" s="627">
        <v>150</v>
      </c>
      <c r="F1898" s="627">
        <v>4010</v>
      </c>
      <c r="G1898" s="627" t="s">
        <v>3100</v>
      </c>
      <c r="H1898" s="627" t="s">
        <v>492</v>
      </c>
      <c r="I1898" s="639">
        <v>1</v>
      </c>
      <c r="J1898" s="627">
        <v>1</v>
      </c>
      <c r="K1898" s="627">
        <v>25.58</v>
      </c>
      <c r="L1898" s="627">
        <v>25.58</v>
      </c>
      <c r="M1898" s="53" t="s">
        <v>1317</v>
      </c>
      <c r="N1898" s="629" t="s">
        <v>1475</v>
      </c>
    </row>
    <row r="1899" spans="1:14" ht="15" hidden="1">
      <c r="A1899" s="276">
        <v>46162</v>
      </c>
      <c r="B1899" s="53" t="s">
        <v>3734</v>
      </c>
      <c r="C1899" s="625">
        <v>83300</v>
      </c>
      <c r="D1899" s="625" t="s">
        <v>3162</v>
      </c>
      <c r="E1899" s="625">
        <v>130</v>
      </c>
      <c r="F1899" s="625">
        <v>4010</v>
      </c>
      <c r="G1899" s="625" t="s">
        <v>2933</v>
      </c>
      <c r="H1899" s="625" t="s">
        <v>492</v>
      </c>
      <c r="I1899" s="638">
        <v>1</v>
      </c>
      <c r="J1899" s="625">
        <v>1</v>
      </c>
      <c r="K1899" s="625">
        <v>11.22</v>
      </c>
      <c r="L1899" s="625">
        <v>11.22</v>
      </c>
      <c r="M1899" s="53" t="s">
        <v>1317</v>
      </c>
      <c r="N1899" s="629" t="s">
        <v>1475</v>
      </c>
    </row>
    <row r="1900" spans="1:14" ht="15" hidden="1">
      <c r="A1900" s="276">
        <v>46162</v>
      </c>
      <c r="B1900" s="53" t="s">
        <v>3734</v>
      </c>
      <c r="C1900" s="627">
        <v>83890</v>
      </c>
      <c r="D1900" s="627" t="s">
        <v>3738</v>
      </c>
      <c r="E1900" s="627">
        <v>100</v>
      </c>
      <c r="F1900" s="627">
        <v>4010</v>
      </c>
      <c r="G1900" s="627" t="s">
        <v>2936</v>
      </c>
      <c r="H1900" s="627" t="s">
        <v>492</v>
      </c>
      <c r="I1900" s="639">
        <v>2</v>
      </c>
      <c r="J1900" s="627">
        <v>2</v>
      </c>
      <c r="K1900" s="627">
        <v>17.86</v>
      </c>
      <c r="L1900" s="627">
        <v>35.72</v>
      </c>
      <c r="M1900" s="53" t="s">
        <v>1317</v>
      </c>
      <c r="N1900" s="629" t="s">
        <v>1475</v>
      </c>
    </row>
    <row r="1901" spans="1:14" ht="15" hidden="1">
      <c r="A1901" s="276">
        <v>46162</v>
      </c>
      <c r="B1901" s="53" t="s">
        <v>3734</v>
      </c>
      <c r="C1901" s="625">
        <v>82952</v>
      </c>
      <c r="D1901" s="625" t="s">
        <v>3739</v>
      </c>
      <c r="E1901" s="625">
        <v>100</v>
      </c>
      <c r="F1901" s="625">
        <v>4010</v>
      </c>
      <c r="G1901" s="625" t="s">
        <v>2938</v>
      </c>
      <c r="H1901" s="625" t="s">
        <v>492</v>
      </c>
      <c r="I1901" s="638">
        <v>6</v>
      </c>
      <c r="J1901" s="625">
        <v>6</v>
      </c>
      <c r="K1901" s="625">
        <v>9.1199999999999992</v>
      </c>
      <c r="L1901" s="625">
        <v>54.72</v>
      </c>
      <c r="M1901" s="53" t="s">
        <v>1317</v>
      </c>
      <c r="N1901" s="629" t="s">
        <v>1475</v>
      </c>
    </row>
    <row r="1902" spans="1:14" ht="15" hidden="1">
      <c r="A1902" s="276">
        <v>46162</v>
      </c>
      <c r="B1902" s="53" t="s">
        <v>3734</v>
      </c>
      <c r="C1902" s="627">
        <v>83883</v>
      </c>
      <c r="D1902" s="627" t="s">
        <v>3740</v>
      </c>
      <c r="E1902" s="627" t="s">
        <v>246</v>
      </c>
      <c r="F1902" s="627">
        <v>4010</v>
      </c>
      <c r="G1902" s="627" t="s">
        <v>2214</v>
      </c>
      <c r="H1902" s="627" t="s">
        <v>492</v>
      </c>
      <c r="I1902" s="639">
        <v>3</v>
      </c>
      <c r="J1902" s="627">
        <v>3</v>
      </c>
      <c r="K1902" s="627">
        <v>10.81</v>
      </c>
      <c r="L1902" s="627">
        <v>32.43</v>
      </c>
      <c r="M1902" s="53" t="s">
        <v>1317</v>
      </c>
      <c r="N1902" s="629" t="s">
        <v>1475</v>
      </c>
    </row>
    <row r="1903" spans="1:14" ht="15.75" hidden="1">
      <c r="A1903" s="1277">
        <v>46164</v>
      </c>
      <c r="B1903" s="53" t="s">
        <v>3741</v>
      </c>
      <c r="C1903" s="625">
        <v>83376</v>
      </c>
      <c r="D1903" s="625" t="s">
        <v>1323</v>
      </c>
      <c r="E1903" s="625">
        <v>150</v>
      </c>
      <c r="F1903" s="625">
        <v>4010</v>
      </c>
      <c r="G1903" s="625" t="s">
        <v>3298</v>
      </c>
      <c r="H1903" s="625" t="s">
        <v>492</v>
      </c>
      <c r="J1903" s="625">
        <v>11</v>
      </c>
      <c r="K1903" s="625">
        <v>19.32</v>
      </c>
      <c r="L1903" s="634">
        <v>212.52</v>
      </c>
      <c r="M1903" s="53" t="s">
        <v>1502</v>
      </c>
      <c r="N1903" s="1030" t="s">
        <v>3644</v>
      </c>
    </row>
    <row r="1904" spans="1:14" ht="15" hidden="1">
      <c r="A1904" s="1277">
        <v>46164</v>
      </c>
      <c r="B1904" s="53" t="s">
        <v>3741</v>
      </c>
      <c r="C1904" s="627">
        <v>83376</v>
      </c>
      <c r="D1904" s="627" t="s">
        <v>1323</v>
      </c>
      <c r="E1904" s="627">
        <v>100</v>
      </c>
      <c r="F1904" s="627">
        <v>4010</v>
      </c>
      <c r="G1904" s="627" t="s">
        <v>3742</v>
      </c>
      <c r="H1904" s="627" t="s">
        <v>492</v>
      </c>
      <c r="J1904" s="627">
        <v>-11</v>
      </c>
      <c r="K1904" s="627">
        <v>19.32</v>
      </c>
      <c r="L1904" s="637">
        <v>-212.52</v>
      </c>
      <c r="M1904" s="53" t="s">
        <v>1502</v>
      </c>
    </row>
    <row r="1905" spans="1:14" ht="15" hidden="1">
      <c r="A1905" s="1277">
        <v>46164</v>
      </c>
      <c r="B1905" s="53" t="s">
        <v>3743</v>
      </c>
      <c r="C1905" s="625">
        <v>65593</v>
      </c>
      <c r="D1905" s="625">
        <v>11</v>
      </c>
      <c r="E1905" s="625">
        <v>80</v>
      </c>
      <c r="F1905" s="625">
        <v>4010</v>
      </c>
      <c r="G1905" s="625" t="s">
        <v>3427</v>
      </c>
      <c r="H1905" s="625" t="s">
        <v>492</v>
      </c>
      <c r="I1905" s="638">
        <v>-141</v>
      </c>
      <c r="J1905" s="625">
        <v>-141</v>
      </c>
      <c r="K1905" s="625">
        <v>3.82</v>
      </c>
      <c r="L1905" s="625">
        <v>-538.62</v>
      </c>
      <c r="M1905" s="53" t="s">
        <v>1502</v>
      </c>
      <c r="N1905" t="s">
        <v>3182</v>
      </c>
    </row>
    <row r="1906" spans="1:14" ht="15" hidden="1">
      <c r="A1906" s="1277">
        <v>46164</v>
      </c>
      <c r="B1906" s="53" t="s">
        <v>3744</v>
      </c>
      <c r="C1906" s="625">
        <v>65593</v>
      </c>
      <c r="D1906" s="625" t="s">
        <v>1870</v>
      </c>
      <c r="E1906" s="625">
        <v>85</v>
      </c>
      <c r="F1906" s="625">
        <v>4010</v>
      </c>
      <c r="G1906" s="625" t="s">
        <v>3745</v>
      </c>
      <c r="H1906" s="625" t="s">
        <v>492</v>
      </c>
      <c r="I1906" s="638">
        <v>197</v>
      </c>
      <c r="J1906" s="625">
        <v>197</v>
      </c>
      <c r="K1906" s="625">
        <v>4.28</v>
      </c>
      <c r="L1906" s="625">
        <v>843.16</v>
      </c>
      <c r="M1906" s="53" t="s">
        <v>1502</v>
      </c>
    </row>
    <row r="1907" spans="1:14" ht="15" hidden="1">
      <c r="A1907" s="1277">
        <v>46165</v>
      </c>
      <c r="B1907" s="53" t="s">
        <v>3746</v>
      </c>
      <c r="C1907" s="625">
        <v>83242</v>
      </c>
      <c r="D1907" s="625" t="s">
        <v>1363</v>
      </c>
      <c r="E1907" s="625">
        <v>110</v>
      </c>
      <c r="F1907" s="625">
        <v>4010</v>
      </c>
      <c r="G1907" s="625" t="s">
        <v>3747</v>
      </c>
      <c r="H1907" s="625" t="s">
        <v>492</v>
      </c>
      <c r="J1907" s="625">
        <v>16</v>
      </c>
      <c r="K1907" s="625">
        <v>5.27</v>
      </c>
      <c r="L1907" s="634">
        <v>84.32</v>
      </c>
      <c r="M1907" s="53" t="s">
        <v>1502</v>
      </c>
    </row>
    <row r="1908" spans="1:14" ht="15.75" hidden="1">
      <c r="A1908" s="1277">
        <v>46165</v>
      </c>
      <c r="B1908" s="53" t="s">
        <v>3746</v>
      </c>
      <c r="C1908" s="627">
        <v>83242</v>
      </c>
      <c r="D1908" s="627" t="s">
        <v>1363</v>
      </c>
      <c r="E1908" s="627">
        <v>90</v>
      </c>
      <c r="F1908" s="627">
        <v>4010</v>
      </c>
      <c r="G1908" s="627" t="s">
        <v>3748</v>
      </c>
      <c r="H1908" s="627" t="s">
        <v>492</v>
      </c>
      <c r="J1908" s="627">
        <v>-16</v>
      </c>
      <c r="K1908" s="627">
        <v>5.27</v>
      </c>
      <c r="L1908" s="637">
        <v>-84.32</v>
      </c>
      <c r="M1908" s="53" t="s">
        <v>1502</v>
      </c>
      <c r="N1908" s="1030" t="s">
        <v>3749</v>
      </c>
    </row>
    <row r="1909" spans="1:14" ht="15.75" hidden="1">
      <c r="A1909" s="1277">
        <v>46166</v>
      </c>
      <c r="B1909" s="53" t="s">
        <v>3750</v>
      </c>
      <c r="C1909" s="625">
        <v>84460</v>
      </c>
      <c r="D1909" s="625" t="s">
        <v>3389</v>
      </c>
      <c r="E1909" s="625">
        <v>110</v>
      </c>
      <c r="F1909" s="625">
        <v>4010</v>
      </c>
      <c r="G1909" s="625" t="s">
        <v>3751</v>
      </c>
      <c r="H1909" s="625" t="s">
        <v>492</v>
      </c>
      <c r="J1909" s="625">
        <v>41</v>
      </c>
      <c r="K1909" s="625">
        <v>5.08</v>
      </c>
      <c r="L1909" s="634">
        <v>208.28</v>
      </c>
      <c r="M1909" s="53" t="s">
        <v>1502</v>
      </c>
      <c r="N1909" s="1030" t="s">
        <v>3749</v>
      </c>
    </row>
    <row r="1910" spans="1:14" ht="15.75" hidden="1">
      <c r="A1910" s="1277">
        <v>46166</v>
      </c>
      <c r="B1910" s="53" t="s">
        <v>3750</v>
      </c>
      <c r="C1910" s="627">
        <v>84460</v>
      </c>
      <c r="D1910" s="627" t="s">
        <v>3389</v>
      </c>
      <c r="E1910" s="627">
        <v>120</v>
      </c>
      <c r="F1910" s="627">
        <v>4010</v>
      </c>
      <c r="G1910" s="627" t="s">
        <v>3752</v>
      </c>
      <c r="H1910" s="627" t="s">
        <v>492</v>
      </c>
      <c r="J1910" s="627">
        <v>-41</v>
      </c>
      <c r="K1910" s="627">
        <v>5.08</v>
      </c>
      <c r="L1910" s="637">
        <v>-208.28</v>
      </c>
      <c r="M1910" s="53" t="s">
        <v>1502</v>
      </c>
      <c r="N1910" s="1030" t="s">
        <v>3749</v>
      </c>
    </row>
    <row r="1911" spans="1:14" ht="15" hidden="1">
      <c r="A1911" s="1277">
        <v>46166</v>
      </c>
      <c r="B1911" s="53" t="s">
        <v>3753</v>
      </c>
      <c r="C1911" s="625">
        <v>67501</v>
      </c>
      <c r="D1911" s="625" t="s">
        <v>1367</v>
      </c>
      <c r="E1911" s="625">
        <v>130</v>
      </c>
      <c r="F1911" s="625">
        <v>4010</v>
      </c>
      <c r="G1911" s="625" t="s">
        <v>3754</v>
      </c>
      <c r="H1911" s="625" t="s">
        <v>492</v>
      </c>
      <c r="I1911" s="638">
        <v>45</v>
      </c>
      <c r="J1911" s="625">
        <v>45</v>
      </c>
      <c r="K1911" s="625">
        <v>10.28</v>
      </c>
      <c r="L1911" s="625">
        <v>462.6</v>
      </c>
      <c r="M1911" s="53" t="s">
        <v>1502</v>
      </c>
    </row>
    <row r="1912" spans="1:14" ht="15" hidden="1">
      <c r="A1912" s="1277">
        <v>46166</v>
      </c>
      <c r="B1912" s="53" t="s">
        <v>3753</v>
      </c>
      <c r="C1912" s="627">
        <v>67501</v>
      </c>
      <c r="D1912" s="627" t="s">
        <v>1454</v>
      </c>
      <c r="E1912" s="627">
        <v>130</v>
      </c>
      <c r="F1912" s="627">
        <v>4010</v>
      </c>
      <c r="G1912" s="627" t="s">
        <v>3755</v>
      </c>
      <c r="H1912" s="627" t="s">
        <v>492</v>
      </c>
      <c r="I1912" s="639">
        <v>-45</v>
      </c>
      <c r="J1912" s="627">
        <v>-45</v>
      </c>
      <c r="K1912" s="627">
        <v>8.2200000000000006</v>
      </c>
      <c r="L1912" s="627">
        <v>-369.9</v>
      </c>
      <c r="M1912" s="53" t="s">
        <v>1502</v>
      </c>
      <c r="N1912" s="629" t="s">
        <v>3756</v>
      </c>
    </row>
    <row r="1913" spans="1:14" ht="15" hidden="1">
      <c r="A1913" s="1277">
        <v>46166</v>
      </c>
      <c r="B1913" s="53" t="s">
        <v>3757</v>
      </c>
      <c r="C1913" s="625">
        <v>68048</v>
      </c>
      <c r="D1913" s="625" t="s">
        <v>1376</v>
      </c>
      <c r="E1913" s="625">
        <v>60</v>
      </c>
      <c r="F1913" s="625">
        <v>4010</v>
      </c>
      <c r="G1913" s="625" t="s">
        <v>3758</v>
      </c>
      <c r="H1913" s="625" t="s">
        <v>492</v>
      </c>
      <c r="I1913" s="638">
        <v>20</v>
      </c>
      <c r="J1913" s="625">
        <v>20</v>
      </c>
      <c r="K1913" s="625">
        <v>4.37</v>
      </c>
      <c r="L1913" s="625">
        <v>87.4</v>
      </c>
      <c r="M1913" s="53" t="s">
        <v>1317</v>
      </c>
      <c r="N1913" s="629" t="s">
        <v>3534</v>
      </c>
    </row>
    <row r="1914" spans="1:14" ht="15" hidden="1">
      <c r="A1914" s="1277">
        <v>46166</v>
      </c>
      <c r="B1914" s="53" t="s">
        <v>3759</v>
      </c>
      <c r="C1914" s="625">
        <v>58662</v>
      </c>
      <c r="D1914" s="625" t="s">
        <v>2524</v>
      </c>
      <c r="E1914" s="625" t="s">
        <v>1368</v>
      </c>
      <c r="F1914" s="625">
        <v>4010</v>
      </c>
      <c r="G1914" s="625" t="s">
        <v>3760</v>
      </c>
      <c r="H1914" s="625" t="s">
        <v>492</v>
      </c>
      <c r="I1914" s="638">
        <v>-1</v>
      </c>
      <c r="J1914" s="625">
        <v>-1</v>
      </c>
      <c r="K1914" s="625">
        <v>13.23</v>
      </c>
      <c r="L1914" s="625">
        <v>-13.23</v>
      </c>
      <c r="M1914" s="53" t="s">
        <v>1378</v>
      </c>
    </row>
    <row r="1915" spans="1:14" ht="15" hidden="1">
      <c r="A1915" s="1277">
        <v>46166</v>
      </c>
      <c r="B1915" s="53" t="s">
        <v>3759</v>
      </c>
      <c r="C1915" s="627">
        <v>84306</v>
      </c>
      <c r="D1915" s="627" t="s">
        <v>1315</v>
      </c>
      <c r="E1915" s="627">
        <v>75</v>
      </c>
      <c r="F1915" s="627">
        <v>4010</v>
      </c>
      <c r="G1915" s="627" t="s">
        <v>3761</v>
      </c>
      <c r="H1915" s="627" t="s">
        <v>492</v>
      </c>
      <c r="I1915" s="639">
        <v>-1</v>
      </c>
      <c r="J1915" s="627">
        <v>-1</v>
      </c>
      <c r="K1915" s="627">
        <v>7.61</v>
      </c>
      <c r="L1915" s="627">
        <v>-7.61</v>
      </c>
      <c r="M1915" s="53" t="s">
        <v>1378</v>
      </c>
    </row>
    <row r="1916" spans="1:14" ht="15" hidden="1">
      <c r="A1916" s="1277">
        <v>46166</v>
      </c>
      <c r="B1916" s="53" t="s">
        <v>3759</v>
      </c>
      <c r="C1916" s="625">
        <v>82718</v>
      </c>
      <c r="D1916" s="625" t="s">
        <v>3459</v>
      </c>
      <c r="E1916" s="625">
        <v>85</v>
      </c>
      <c r="F1916" s="625">
        <v>4010</v>
      </c>
      <c r="G1916" s="625" t="s">
        <v>3762</v>
      </c>
      <c r="H1916" s="625" t="s">
        <v>492</v>
      </c>
      <c r="I1916" s="638">
        <v>-1</v>
      </c>
      <c r="J1916" s="625">
        <v>-1</v>
      </c>
      <c r="K1916" s="625">
        <v>10.41</v>
      </c>
      <c r="L1916" s="625">
        <v>-10.41</v>
      </c>
      <c r="M1916" s="53" t="s">
        <v>1378</v>
      </c>
    </row>
    <row r="1917" spans="1:14" ht="15" hidden="1">
      <c r="A1917" s="1277">
        <v>46166</v>
      </c>
      <c r="B1917" s="53" t="s">
        <v>3759</v>
      </c>
      <c r="C1917" s="627">
        <v>81710</v>
      </c>
      <c r="D1917" s="627" t="s">
        <v>3707</v>
      </c>
      <c r="E1917" s="627">
        <v>50</v>
      </c>
      <c r="F1917" s="627">
        <v>4010</v>
      </c>
      <c r="G1917" s="627" t="s">
        <v>3763</v>
      </c>
      <c r="H1917" s="627" t="s">
        <v>492</v>
      </c>
      <c r="I1917" s="639">
        <v>-1</v>
      </c>
      <c r="J1917" s="627">
        <v>-1</v>
      </c>
      <c r="K1917" s="627">
        <v>6.15</v>
      </c>
      <c r="L1917" s="627">
        <v>-6.15</v>
      </c>
      <c r="M1917" s="53" t="s">
        <v>1378</v>
      </c>
    </row>
    <row r="1918" spans="1:14" ht="15" hidden="1">
      <c r="A1918" s="1277">
        <v>46166</v>
      </c>
      <c r="B1918" s="53" t="s">
        <v>3759</v>
      </c>
      <c r="C1918" s="625">
        <v>84448</v>
      </c>
      <c r="D1918" s="625" t="s">
        <v>3764</v>
      </c>
      <c r="E1918" s="625">
        <v>90</v>
      </c>
      <c r="F1918" s="625">
        <v>4010</v>
      </c>
      <c r="G1918" s="625" t="s">
        <v>3765</v>
      </c>
      <c r="H1918" s="625" t="s">
        <v>492</v>
      </c>
      <c r="I1918" s="638">
        <v>-1</v>
      </c>
      <c r="J1918" s="625">
        <v>-1</v>
      </c>
      <c r="K1918" s="625">
        <v>10.210000000000001</v>
      </c>
      <c r="L1918" s="625">
        <v>-10.210000000000001</v>
      </c>
      <c r="M1918" s="53" t="s">
        <v>1378</v>
      </c>
    </row>
    <row r="1919" spans="1:14" ht="15" hidden="1">
      <c r="A1919" s="1277">
        <v>46166</v>
      </c>
      <c r="B1919" s="53" t="s">
        <v>3759</v>
      </c>
      <c r="C1919" s="627">
        <v>84596</v>
      </c>
      <c r="D1919" s="627" t="s">
        <v>3766</v>
      </c>
      <c r="E1919" s="627">
        <v>90</v>
      </c>
      <c r="F1919" s="627">
        <v>4010</v>
      </c>
      <c r="G1919" s="627" t="s">
        <v>3767</v>
      </c>
      <c r="H1919" s="627" t="s">
        <v>492</v>
      </c>
      <c r="I1919" s="639">
        <v>-1</v>
      </c>
      <c r="J1919" s="627">
        <v>-1</v>
      </c>
      <c r="K1919" s="627">
        <v>10.33</v>
      </c>
      <c r="L1919" s="627">
        <v>-10.33</v>
      </c>
      <c r="M1919" s="53" t="s">
        <v>1378</v>
      </c>
    </row>
    <row r="1920" spans="1:14" ht="15" hidden="1">
      <c r="A1920" s="1277">
        <v>46166</v>
      </c>
      <c r="B1920" s="53" t="s">
        <v>3759</v>
      </c>
      <c r="C1920" s="625">
        <v>84548</v>
      </c>
      <c r="D1920" s="625" t="s">
        <v>3768</v>
      </c>
      <c r="E1920" s="625">
        <v>75</v>
      </c>
      <c r="F1920" s="625">
        <v>4010</v>
      </c>
      <c r="G1920" s="625" t="s">
        <v>3769</v>
      </c>
      <c r="H1920" s="625" t="s">
        <v>492</v>
      </c>
      <c r="I1920" s="638">
        <v>-1</v>
      </c>
      <c r="J1920" s="625">
        <v>-1</v>
      </c>
      <c r="K1920" s="625">
        <v>3.37</v>
      </c>
      <c r="L1920" s="625">
        <v>-3.37</v>
      </c>
      <c r="M1920" s="53" t="s">
        <v>1378</v>
      </c>
    </row>
    <row r="1921" spans="1:14" ht="15" hidden="1">
      <c r="A1921" s="1277">
        <v>46166</v>
      </c>
      <c r="B1921" s="53" t="s">
        <v>3759</v>
      </c>
      <c r="C1921" s="627">
        <v>83403</v>
      </c>
      <c r="D1921" s="627" t="s">
        <v>3770</v>
      </c>
      <c r="E1921" s="627">
        <v>60</v>
      </c>
      <c r="F1921" s="627">
        <v>4010</v>
      </c>
      <c r="G1921" s="627" t="s">
        <v>3771</v>
      </c>
      <c r="H1921" s="627" t="s">
        <v>492</v>
      </c>
      <c r="I1921" s="639">
        <v>-1</v>
      </c>
      <c r="J1921" s="627">
        <v>-1</v>
      </c>
      <c r="K1921" s="627">
        <v>8.16</v>
      </c>
      <c r="L1921" s="627">
        <v>-8.16</v>
      </c>
      <c r="M1921" s="53" t="s">
        <v>1378</v>
      </c>
    </row>
    <row r="1922" spans="1:14" ht="15" hidden="1">
      <c r="A1922" s="1277">
        <v>46166</v>
      </c>
      <c r="B1922" s="53" t="s">
        <v>3759</v>
      </c>
      <c r="C1922" s="625">
        <v>82788</v>
      </c>
      <c r="D1922" s="625" t="s">
        <v>3772</v>
      </c>
      <c r="E1922" s="625">
        <v>130</v>
      </c>
      <c r="F1922" s="625">
        <v>4010</v>
      </c>
      <c r="G1922" s="625" t="s">
        <v>3773</v>
      </c>
      <c r="H1922" s="625" t="s">
        <v>492</v>
      </c>
      <c r="I1922" s="638">
        <v>-1</v>
      </c>
      <c r="J1922" s="625">
        <v>-1</v>
      </c>
      <c r="K1922" s="625">
        <v>8.69</v>
      </c>
      <c r="L1922" s="625">
        <v>-8.69</v>
      </c>
      <c r="M1922" s="53" t="s">
        <v>1378</v>
      </c>
    </row>
    <row r="1923" spans="1:14" ht="15" hidden="1">
      <c r="A1923" s="1277">
        <v>46166</v>
      </c>
      <c r="B1923" s="53" t="s">
        <v>3774</v>
      </c>
      <c r="C1923" s="625">
        <v>83403</v>
      </c>
      <c r="D1923" s="625" t="s">
        <v>1435</v>
      </c>
      <c r="E1923" s="625">
        <v>50</v>
      </c>
      <c r="F1923" s="625">
        <v>4010</v>
      </c>
      <c r="G1923" s="625" t="s">
        <v>2124</v>
      </c>
      <c r="H1923" s="625" t="s">
        <v>492</v>
      </c>
      <c r="I1923" s="638">
        <v>7</v>
      </c>
      <c r="J1923" s="625">
        <v>7</v>
      </c>
      <c r="K1923" s="625">
        <v>10.73</v>
      </c>
      <c r="L1923" s="625">
        <v>75.11</v>
      </c>
      <c r="M1923" s="53" t="s">
        <v>1317</v>
      </c>
      <c r="N1923" s="629" t="s">
        <v>3534</v>
      </c>
    </row>
    <row r="1924" spans="1:14" ht="15" hidden="1">
      <c r="A1924" s="1277">
        <v>46166</v>
      </c>
      <c r="B1924" s="53" t="s">
        <v>3774</v>
      </c>
      <c r="C1924" s="627">
        <v>67379</v>
      </c>
      <c r="D1924" s="627" t="s">
        <v>1932</v>
      </c>
      <c r="E1924" s="627">
        <v>110</v>
      </c>
      <c r="F1924" s="627">
        <v>4010</v>
      </c>
      <c r="G1924" s="627" t="s">
        <v>2125</v>
      </c>
      <c r="H1924" s="627" t="s">
        <v>492</v>
      </c>
      <c r="I1924" s="639">
        <v>1</v>
      </c>
      <c r="J1924" s="627">
        <v>1</v>
      </c>
      <c r="K1924" s="627">
        <v>4.71</v>
      </c>
      <c r="L1924" s="627">
        <v>4.71</v>
      </c>
      <c r="M1924" s="53" t="s">
        <v>1317</v>
      </c>
      <c r="N1924" s="629" t="s">
        <v>3534</v>
      </c>
    </row>
    <row r="1925" spans="1:14" ht="15" hidden="1">
      <c r="A1925" s="1277">
        <v>46166</v>
      </c>
      <c r="B1925" s="53" t="s">
        <v>3774</v>
      </c>
      <c r="C1925" s="625">
        <v>84368</v>
      </c>
      <c r="D1925" s="625" t="s">
        <v>3775</v>
      </c>
      <c r="E1925" s="625">
        <v>90</v>
      </c>
      <c r="F1925" s="625">
        <v>4010</v>
      </c>
      <c r="G1925" s="625" t="s">
        <v>3717</v>
      </c>
      <c r="H1925" s="625" t="s">
        <v>492</v>
      </c>
      <c r="I1925" s="638">
        <v>1</v>
      </c>
      <c r="J1925" s="625">
        <v>1</v>
      </c>
      <c r="K1925" s="625">
        <v>26.41</v>
      </c>
      <c r="L1925" s="625">
        <v>26.41</v>
      </c>
      <c r="M1925" s="53" t="s">
        <v>1317</v>
      </c>
      <c r="N1925" s="629" t="s">
        <v>3534</v>
      </c>
    </row>
    <row r="1926" spans="1:14" ht="15" hidden="1">
      <c r="A1926" s="1277">
        <v>46166</v>
      </c>
      <c r="B1926" s="53" t="s">
        <v>3774</v>
      </c>
      <c r="C1926" s="627">
        <v>65642</v>
      </c>
      <c r="D1926" s="627" t="s">
        <v>2510</v>
      </c>
      <c r="E1926" s="627">
        <v>130</v>
      </c>
      <c r="F1926" s="627">
        <v>4010</v>
      </c>
      <c r="G1926" s="627" t="s">
        <v>2126</v>
      </c>
      <c r="H1926" s="627" t="s">
        <v>492</v>
      </c>
      <c r="I1926" s="639">
        <v>1</v>
      </c>
      <c r="J1926" s="627">
        <v>1</v>
      </c>
      <c r="K1926" s="627">
        <v>7.14</v>
      </c>
      <c r="L1926" s="627">
        <v>7.14</v>
      </c>
      <c r="M1926" s="53" t="s">
        <v>1317</v>
      </c>
      <c r="N1926" s="629" t="s">
        <v>3534</v>
      </c>
    </row>
    <row r="1927" spans="1:14" ht="15" hidden="1">
      <c r="A1927" s="1277">
        <v>46166</v>
      </c>
      <c r="B1927" s="53" t="s">
        <v>3774</v>
      </c>
      <c r="C1927" s="625">
        <v>84090</v>
      </c>
      <c r="D1927" s="625" t="s">
        <v>1821</v>
      </c>
      <c r="E1927" s="625">
        <v>150</v>
      </c>
      <c r="F1927" s="625">
        <v>4010</v>
      </c>
      <c r="G1927" s="625" t="s">
        <v>3718</v>
      </c>
      <c r="H1927" s="625" t="s">
        <v>492</v>
      </c>
      <c r="I1927" s="638">
        <v>1</v>
      </c>
      <c r="J1927" s="625">
        <v>1</v>
      </c>
      <c r="K1927" s="625">
        <v>7.55</v>
      </c>
      <c r="L1927" s="625">
        <v>7.55</v>
      </c>
      <c r="M1927" s="53" t="s">
        <v>1317</v>
      </c>
      <c r="N1927" s="629" t="s">
        <v>3534</v>
      </c>
    </row>
    <row r="1928" spans="1:14" ht="15" hidden="1">
      <c r="A1928" s="1277">
        <v>46166</v>
      </c>
      <c r="B1928" s="53" t="s">
        <v>3774</v>
      </c>
      <c r="C1928" s="627">
        <v>65642</v>
      </c>
      <c r="D1928" s="627" t="s">
        <v>2508</v>
      </c>
      <c r="E1928" s="627">
        <v>100</v>
      </c>
      <c r="F1928" s="627">
        <v>4010</v>
      </c>
      <c r="G1928" s="627" t="s">
        <v>2127</v>
      </c>
      <c r="H1928" s="627" t="s">
        <v>492</v>
      </c>
      <c r="I1928" s="639">
        <v>3</v>
      </c>
      <c r="J1928" s="627">
        <v>3</v>
      </c>
      <c r="K1928" s="627">
        <v>7.37</v>
      </c>
      <c r="L1928" s="627">
        <v>22.11</v>
      </c>
      <c r="M1928" s="53" t="s">
        <v>1317</v>
      </c>
      <c r="N1928" s="629" t="s">
        <v>3534</v>
      </c>
    </row>
    <row r="1929" spans="1:14" ht="15" hidden="1">
      <c r="A1929" s="1277">
        <v>46166</v>
      </c>
      <c r="B1929" s="53" t="s">
        <v>3774</v>
      </c>
      <c r="C1929" s="625">
        <v>80467</v>
      </c>
      <c r="D1929" s="625" t="s">
        <v>1900</v>
      </c>
      <c r="E1929" s="625">
        <v>140</v>
      </c>
      <c r="F1929" s="625">
        <v>4010</v>
      </c>
      <c r="G1929" s="625" t="s">
        <v>3465</v>
      </c>
      <c r="H1929" s="625" t="s">
        <v>492</v>
      </c>
      <c r="I1929" s="638">
        <v>1</v>
      </c>
      <c r="J1929" s="625">
        <v>1</v>
      </c>
      <c r="K1929" s="625">
        <v>7.37</v>
      </c>
      <c r="L1929" s="625">
        <v>7.37</v>
      </c>
      <c r="M1929" s="53" t="s">
        <v>1317</v>
      </c>
      <c r="N1929" s="629" t="s">
        <v>3534</v>
      </c>
    </row>
    <row r="1930" spans="1:14" ht="15" hidden="1">
      <c r="A1930" s="1277">
        <v>46166</v>
      </c>
      <c r="B1930" s="53" t="s">
        <v>3774</v>
      </c>
      <c r="C1930" s="627">
        <v>84091</v>
      </c>
      <c r="D1930" s="627" t="s">
        <v>3776</v>
      </c>
      <c r="E1930" s="627">
        <v>150</v>
      </c>
      <c r="F1930" s="627">
        <v>4010</v>
      </c>
      <c r="G1930" s="627" t="s">
        <v>3777</v>
      </c>
      <c r="H1930" s="627" t="s">
        <v>492</v>
      </c>
      <c r="I1930" s="639">
        <v>1</v>
      </c>
      <c r="J1930" s="627">
        <v>1</v>
      </c>
      <c r="K1930" s="627">
        <v>10.78</v>
      </c>
      <c r="L1930" s="627">
        <v>10.78</v>
      </c>
      <c r="M1930" s="53" t="s">
        <v>1317</v>
      </c>
      <c r="N1930" s="629" t="s">
        <v>3534</v>
      </c>
    </row>
    <row r="1931" spans="1:14" ht="15" hidden="1">
      <c r="A1931" s="1277">
        <v>46166</v>
      </c>
      <c r="B1931" s="53" t="s">
        <v>3774</v>
      </c>
      <c r="C1931" s="625">
        <v>83249</v>
      </c>
      <c r="D1931" s="625" t="s">
        <v>2547</v>
      </c>
      <c r="E1931" s="625">
        <v>110</v>
      </c>
      <c r="F1931" s="625">
        <v>4010</v>
      </c>
      <c r="G1931" s="625" t="s">
        <v>3234</v>
      </c>
      <c r="H1931" s="625" t="s">
        <v>492</v>
      </c>
      <c r="I1931" s="638">
        <v>1</v>
      </c>
      <c r="J1931" s="625">
        <v>1</v>
      </c>
      <c r="K1931" s="625">
        <v>10.18</v>
      </c>
      <c r="L1931" s="625">
        <v>10.18</v>
      </c>
      <c r="M1931" s="53" t="s">
        <v>1317</v>
      </c>
      <c r="N1931" s="629" t="s">
        <v>3534</v>
      </c>
    </row>
    <row r="1932" spans="1:14" ht="15" hidden="1">
      <c r="A1932" s="1277">
        <v>46166</v>
      </c>
      <c r="B1932" s="53" t="s">
        <v>3774</v>
      </c>
      <c r="C1932" s="627">
        <v>82719</v>
      </c>
      <c r="D1932" s="627" t="s">
        <v>2823</v>
      </c>
      <c r="E1932" s="627">
        <v>150</v>
      </c>
      <c r="F1932" s="627">
        <v>4010</v>
      </c>
      <c r="G1932" s="627" t="s">
        <v>3236</v>
      </c>
      <c r="H1932" s="627" t="s">
        <v>492</v>
      </c>
      <c r="I1932" s="639">
        <v>1</v>
      </c>
      <c r="J1932" s="627">
        <v>1</v>
      </c>
      <c r="K1932" s="627">
        <v>16.760000000000002</v>
      </c>
      <c r="L1932" s="627">
        <v>16.760000000000002</v>
      </c>
      <c r="M1932" s="53" t="s">
        <v>1317</v>
      </c>
      <c r="N1932" s="629" t="s">
        <v>3534</v>
      </c>
    </row>
    <row r="1933" spans="1:14" ht="15" hidden="1">
      <c r="A1933" s="1277">
        <v>46166</v>
      </c>
      <c r="B1933" s="53" t="s">
        <v>3774</v>
      </c>
      <c r="C1933" s="625">
        <v>65642</v>
      </c>
      <c r="D1933" s="625" t="s">
        <v>3467</v>
      </c>
      <c r="E1933" s="625">
        <v>130</v>
      </c>
      <c r="F1933" s="625">
        <v>4010</v>
      </c>
      <c r="G1933" s="625" t="s">
        <v>3237</v>
      </c>
      <c r="H1933" s="625" t="s">
        <v>492</v>
      </c>
      <c r="I1933" s="638">
        <v>1</v>
      </c>
      <c r="J1933" s="625">
        <v>1</v>
      </c>
      <c r="K1933" s="625">
        <v>7.14</v>
      </c>
      <c r="L1933" s="625">
        <v>7.14</v>
      </c>
      <c r="M1933" s="53" t="s">
        <v>1317</v>
      </c>
      <c r="N1933" s="629" t="s">
        <v>3534</v>
      </c>
    </row>
    <row r="1934" spans="1:14" ht="15" hidden="1">
      <c r="A1934" s="1277">
        <v>46166</v>
      </c>
      <c r="B1934" s="53" t="s">
        <v>3774</v>
      </c>
      <c r="C1934" s="627">
        <v>83697</v>
      </c>
      <c r="D1934" s="627" t="s">
        <v>1367</v>
      </c>
      <c r="E1934" s="627">
        <v>85</v>
      </c>
      <c r="F1934" s="627">
        <v>4010</v>
      </c>
      <c r="G1934" s="627" t="s">
        <v>2359</v>
      </c>
      <c r="H1934" s="627" t="s">
        <v>492</v>
      </c>
      <c r="I1934" s="639">
        <v>2</v>
      </c>
      <c r="J1934" s="627">
        <v>2</v>
      </c>
      <c r="K1934" s="627">
        <v>24.06</v>
      </c>
      <c r="L1934" s="627">
        <v>48.12</v>
      </c>
      <c r="M1934" s="53" t="s">
        <v>1317</v>
      </c>
      <c r="N1934" s="629" t="s">
        <v>3534</v>
      </c>
    </row>
    <row r="1935" spans="1:14" ht="15" hidden="1">
      <c r="A1935" s="1277">
        <v>46166</v>
      </c>
      <c r="B1935" s="53" t="s">
        <v>3774</v>
      </c>
      <c r="C1935" s="625">
        <v>44403</v>
      </c>
      <c r="D1935" s="625" t="s">
        <v>1826</v>
      </c>
      <c r="E1935" s="625" t="s">
        <v>246</v>
      </c>
      <c r="F1935" s="625">
        <v>4010</v>
      </c>
      <c r="G1935" s="625" t="s">
        <v>3778</v>
      </c>
      <c r="H1935" s="625" t="s">
        <v>492</v>
      </c>
      <c r="I1935" s="638">
        <v>1</v>
      </c>
      <c r="J1935" s="625">
        <v>1</v>
      </c>
      <c r="K1935" s="625">
        <v>10.47</v>
      </c>
      <c r="L1935" s="625">
        <v>10.47</v>
      </c>
      <c r="M1935" s="53" t="s">
        <v>1317</v>
      </c>
      <c r="N1935" s="629" t="s">
        <v>3534</v>
      </c>
    </row>
    <row r="1936" spans="1:14" ht="15" hidden="1">
      <c r="A1936" s="1277">
        <v>46166</v>
      </c>
      <c r="B1936" s="53" t="s">
        <v>3774</v>
      </c>
      <c r="C1936" s="627">
        <v>84413</v>
      </c>
      <c r="D1936" s="627" t="s">
        <v>1961</v>
      </c>
      <c r="E1936" s="627" t="s">
        <v>1687</v>
      </c>
      <c r="F1936" s="627">
        <v>4010</v>
      </c>
      <c r="G1936" s="627" t="s">
        <v>3779</v>
      </c>
      <c r="H1936" s="627" t="s">
        <v>492</v>
      </c>
      <c r="I1936" s="639">
        <v>2</v>
      </c>
      <c r="J1936" s="627">
        <v>2</v>
      </c>
      <c r="K1936" s="627">
        <v>32.57</v>
      </c>
      <c r="L1936" s="627">
        <v>65.14</v>
      </c>
      <c r="M1936" s="53" t="s">
        <v>1317</v>
      </c>
      <c r="N1936" s="629" t="s">
        <v>3534</v>
      </c>
    </row>
    <row r="1937" spans="1:14" ht="15" hidden="1">
      <c r="A1937" s="276">
        <v>46167</v>
      </c>
      <c r="B1937" s="53" t="s">
        <v>3780</v>
      </c>
      <c r="C1937" s="625">
        <v>81318</v>
      </c>
      <c r="D1937" s="625" t="s">
        <v>3781</v>
      </c>
      <c r="E1937" s="625">
        <v>110</v>
      </c>
      <c r="F1937" s="625">
        <v>4010</v>
      </c>
      <c r="G1937" s="625" t="s">
        <v>3782</v>
      </c>
      <c r="H1937" s="625" t="s">
        <v>492</v>
      </c>
      <c r="J1937" s="625">
        <v>45</v>
      </c>
      <c r="K1937" s="625">
        <v>8.92</v>
      </c>
      <c r="L1937" s="625">
        <v>401.4</v>
      </c>
      <c r="M1937" s="53" t="s">
        <v>1502</v>
      </c>
    </row>
    <row r="1938" spans="1:14" ht="15" hidden="1">
      <c r="A1938" s="276">
        <v>46167</v>
      </c>
      <c r="B1938" s="53" t="s">
        <v>3780</v>
      </c>
      <c r="C1938" s="627">
        <v>81318</v>
      </c>
      <c r="D1938" s="627" t="s">
        <v>3781</v>
      </c>
      <c r="E1938" s="627">
        <v>120</v>
      </c>
      <c r="F1938" s="627">
        <v>4010</v>
      </c>
      <c r="G1938" s="627" t="s">
        <v>3783</v>
      </c>
      <c r="H1938" s="627" t="s">
        <v>492</v>
      </c>
      <c r="J1938" s="627">
        <v>-45</v>
      </c>
      <c r="K1938" s="627">
        <v>8.92</v>
      </c>
      <c r="L1938" s="627">
        <v>-401.4</v>
      </c>
      <c r="M1938" s="53" t="s">
        <v>1502</v>
      </c>
    </row>
    <row r="1939" spans="1:14" ht="15" hidden="1">
      <c r="A1939" s="276">
        <v>46167</v>
      </c>
      <c r="B1939" s="53" t="s">
        <v>3784</v>
      </c>
      <c r="C1939" s="625">
        <v>43205</v>
      </c>
      <c r="D1939" s="625" t="s">
        <v>1367</v>
      </c>
      <c r="E1939" s="625">
        <v>130</v>
      </c>
      <c r="F1939" s="625">
        <v>4010</v>
      </c>
      <c r="G1939" s="625" t="s">
        <v>3785</v>
      </c>
      <c r="H1939" s="625" t="s">
        <v>492</v>
      </c>
      <c r="J1939" s="625">
        <v>8</v>
      </c>
      <c r="K1939" s="625">
        <v>3.41</v>
      </c>
      <c r="L1939" s="625">
        <v>27.28</v>
      </c>
      <c r="M1939" s="53" t="s">
        <v>1485</v>
      </c>
      <c r="N1939" s="629" t="s">
        <v>3786</v>
      </c>
    </row>
    <row r="1940" spans="1:14" ht="15" hidden="1">
      <c r="A1940" s="276">
        <v>46167</v>
      </c>
      <c r="B1940" s="53" t="s">
        <v>3787</v>
      </c>
      <c r="C1940" s="625">
        <v>81346</v>
      </c>
      <c r="D1940" s="625" t="s">
        <v>2659</v>
      </c>
      <c r="E1940" s="625">
        <v>130</v>
      </c>
      <c r="F1940" s="625">
        <v>4010</v>
      </c>
      <c r="G1940" s="625" t="s">
        <v>3788</v>
      </c>
      <c r="H1940" s="625" t="s">
        <v>492</v>
      </c>
      <c r="J1940" s="625">
        <v>2</v>
      </c>
      <c r="K1940" s="625">
        <v>6.03</v>
      </c>
      <c r="L1940" s="625">
        <v>12.06</v>
      </c>
      <c r="M1940" s="53" t="s">
        <v>1317</v>
      </c>
      <c r="N1940" s="629" t="s">
        <v>1318</v>
      </c>
    </row>
    <row r="1941" spans="1:14" ht="15" hidden="1">
      <c r="A1941" s="276">
        <v>46167</v>
      </c>
      <c r="B1941" s="53" t="s">
        <v>3787</v>
      </c>
      <c r="C1941" s="627">
        <v>84159</v>
      </c>
      <c r="D1941" s="627" t="s">
        <v>2104</v>
      </c>
      <c r="E1941" s="627">
        <v>70</v>
      </c>
      <c r="F1941" s="627">
        <v>4010</v>
      </c>
      <c r="G1941" s="627" t="s">
        <v>1425</v>
      </c>
      <c r="H1941" s="627" t="s">
        <v>492</v>
      </c>
      <c r="J1941" s="627">
        <v>1</v>
      </c>
      <c r="K1941" s="627">
        <v>21.66</v>
      </c>
      <c r="L1941" s="627">
        <v>21.66</v>
      </c>
      <c r="M1941" s="53" t="s">
        <v>1317</v>
      </c>
      <c r="N1941" s="629" t="s">
        <v>1318</v>
      </c>
    </row>
    <row r="1942" spans="1:14" ht="15" hidden="1">
      <c r="A1942" s="276">
        <v>46167</v>
      </c>
      <c r="B1942" s="53" t="s">
        <v>3787</v>
      </c>
      <c r="C1942" s="625">
        <v>84090</v>
      </c>
      <c r="D1942" s="625" t="s">
        <v>1821</v>
      </c>
      <c r="E1942" s="625">
        <v>140</v>
      </c>
      <c r="F1942" s="625">
        <v>4010</v>
      </c>
      <c r="G1942" s="625" t="s">
        <v>1427</v>
      </c>
      <c r="H1942" s="625" t="s">
        <v>492</v>
      </c>
      <c r="J1942" s="625">
        <v>3</v>
      </c>
      <c r="K1942" s="625">
        <v>7.55</v>
      </c>
      <c r="L1942" s="625">
        <v>22.65</v>
      </c>
      <c r="M1942" s="53" t="s">
        <v>1317</v>
      </c>
      <c r="N1942" s="629" t="s">
        <v>1318</v>
      </c>
    </row>
    <row r="1943" spans="1:14" ht="15" hidden="1">
      <c r="A1943" s="276">
        <v>46167</v>
      </c>
      <c r="B1943" s="53" t="s">
        <v>3787</v>
      </c>
      <c r="C1943" s="627">
        <v>81553</v>
      </c>
      <c r="D1943" s="627" t="s">
        <v>1663</v>
      </c>
      <c r="E1943" s="627">
        <v>50</v>
      </c>
      <c r="F1943" s="627">
        <v>4010</v>
      </c>
      <c r="G1943" s="627" t="s">
        <v>1429</v>
      </c>
      <c r="H1943" s="627" t="s">
        <v>492</v>
      </c>
      <c r="J1943" s="627">
        <v>3</v>
      </c>
      <c r="K1943" s="627">
        <v>34.49</v>
      </c>
      <c r="L1943" s="627">
        <v>103.47</v>
      </c>
      <c r="M1943" s="53" t="s">
        <v>1317</v>
      </c>
      <c r="N1943" s="629" t="s">
        <v>1318</v>
      </c>
    </row>
    <row r="1944" spans="1:14" ht="15" hidden="1">
      <c r="A1944" s="276">
        <v>46167</v>
      </c>
      <c r="B1944" s="53" t="s">
        <v>3787</v>
      </c>
      <c r="C1944" s="625">
        <v>67447</v>
      </c>
      <c r="D1944" s="625" t="s">
        <v>3602</v>
      </c>
      <c r="E1944" s="625">
        <v>85</v>
      </c>
      <c r="F1944" s="625">
        <v>4010</v>
      </c>
      <c r="G1944" s="625" t="s">
        <v>1432</v>
      </c>
      <c r="H1944" s="625" t="s">
        <v>492</v>
      </c>
      <c r="J1944" s="625">
        <v>1</v>
      </c>
      <c r="K1944" s="625">
        <v>9.89</v>
      </c>
      <c r="L1944" s="625">
        <v>9.89</v>
      </c>
      <c r="M1944" s="53" t="s">
        <v>1317</v>
      </c>
      <c r="N1944" s="629" t="s">
        <v>1318</v>
      </c>
    </row>
    <row r="1945" spans="1:14" ht="15" hidden="1">
      <c r="A1945" s="276">
        <v>46167</v>
      </c>
      <c r="B1945" s="53" t="s">
        <v>3787</v>
      </c>
      <c r="C1945" s="627">
        <v>84158</v>
      </c>
      <c r="D1945" s="627" t="s">
        <v>3789</v>
      </c>
      <c r="E1945" s="627">
        <v>75</v>
      </c>
      <c r="F1945" s="627">
        <v>4010</v>
      </c>
      <c r="G1945" s="627" t="s">
        <v>1434</v>
      </c>
      <c r="H1945" s="627" t="s">
        <v>492</v>
      </c>
      <c r="J1945" s="627">
        <v>1</v>
      </c>
      <c r="K1945" s="627">
        <v>18.66</v>
      </c>
      <c r="L1945" s="627">
        <v>18.66</v>
      </c>
      <c r="M1945" s="53" t="s">
        <v>1317</v>
      </c>
      <c r="N1945" s="629" t="s">
        <v>1318</v>
      </c>
    </row>
    <row r="1946" spans="1:14" ht="15" hidden="1">
      <c r="A1946" s="276">
        <v>46167</v>
      </c>
      <c r="B1946" s="53" t="s">
        <v>3787</v>
      </c>
      <c r="C1946" s="625">
        <v>67447</v>
      </c>
      <c r="D1946" s="625" t="s">
        <v>1932</v>
      </c>
      <c r="E1946" s="625">
        <v>85</v>
      </c>
      <c r="F1946" s="625">
        <v>4010</v>
      </c>
      <c r="G1946" s="625" t="s">
        <v>2525</v>
      </c>
      <c r="H1946" s="625" t="s">
        <v>492</v>
      </c>
      <c r="J1946" s="625">
        <v>1</v>
      </c>
      <c r="K1946" s="625">
        <v>9.51</v>
      </c>
      <c r="L1946" s="625">
        <v>9.51</v>
      </c>
      <c r="M1946" s="53" t="s">
        <v>1317</v>
      </c>
      <c r="N1946" s="629" t="s">
        <v>1318</v>
      </c>
    </row>
    <row r="1947" spans="1:14" ht="15" hidden="1">
      <c r="A1947" s="276">
        <v>46167</v>
      </c>
      <c r="B1947" s="53" t="s">
        <v>3787</v>
      </c>
      <c r="C1947" s="627">
        <v>83988</v>
      </c>
      <c r="D1947" s="627" t="s">
        <v>1951</v>
      </c>
      <c r="E1947" s="627">
        <v>80</v>
      </c>
      <c r="F1947" s="627">
        <v>4010</v>
      </c>
      <c r="G1947" s="627" t="s">
        <v>3790</v>
      </c>
      <c r="H1947" s="627" t="s">
        <v>492</v>
      </c>
      <c r="J1947" s="627">
        <v>1</v>
      </c>
      <c r="K1947" s="627">
        <v>9.36</v>
      </c>
      <c r="L1947" s="627">
        <v>9.36</v>
      </c>
      <c r="M1947" s="53" t="s">
        <v>1317</v>
      </c>
      <c r="N1947" s="629" t="s">
        <v>1318</v>
      </c>
    </row>
    <row r="1948" spans="1:14" ht="15" hidden="1">
      <c r="A1948" s="276">
        <v>46167</v>
      </c>
      <c r="B1948" s="53" t="s">
        <v>3787</v>
      </c>
      <c r="C1948" s="625">
        <v>80468</v>
      </c>
      <c r="D1948" s="625" t="s">
        <v>2859</v>
      </c>
      <c r="E1948" s="625">
        <v>130</v>
      </c>
      <c r="F1948" s="625">
        <v>4010</v>
      </c>
      <c r="G1948" s="625" t="s">
        <v>3791</v>
      </c>
      <c r="H1948" s="625" t="s">
        <v>492</v>
      </c>
      <c r="J1948" s="625">
        <v>1</v>
      </c>
      <c r="K1948" s="625">
        <v>16.489999999999998</v>
      </c>
      <c r="L1948" s="625">
        <v>16.489999999999998</v>
      </c>
      <c r="M1948" s="53" t="s">
        <v>1317</v>
      </c>
      <c r="N1948" s="629" t="s">
        <v>1318</v>
      </c>
    </row>
    <row r="1949" spans="1:14" ht="15" hidden="1">
      <c r="A1949" s="276">
        <v>46167</v>
      </c>
      <c r="B1949" s="53" t="s">
        <v>3787</v>
      </c>
      <c r="C1949" s="627">
        <v>67683</v>
      </c>
      <c r="D1949" s="627" t="s">
        <v>3594</v>
      </c>
      <c r="E1949" s="627">
        <v>110</v>
      </c>
      <c r="F1949" s="627">
        <v>4010</v>
      </c>
      <c r="G1949" s="627" t="s">
        <v>3792</v>
      </c>
      <c r="H1949" s="627" t="s">
        <v>492</v>
      </c>
      <c r="J1949" s="627">
        <v>2</v>
      </c>
      <c r="K1949" s="627">
        <v>7.64</v>
      </c>
      <c r="L1949" s="627">
        <v>15.28</v>
      </c>
      <c r="M1949" s="53" t="s">
        <v>1317</v>
      </c>
      <c r="N1949" s="629" t="s">
        <v>1318</v>
      </c>
    </row>
    <row r="1950" spans="1:14" ht="15" hidden="1">
      <c r="A1950" s="276">
        <v>46167</v>
      </c>
      <c r="B1950" s="53" t="s">
        <v>3787</v>
      </c>
      <c r="C1950" s="625">
        <v>84618</v>
      </c>
      <c r="D1950" s="625" t="s">
        <v>3793</v>
      </c>
      <c r="E1950" s="625">
        <v>140</v>
      </c>
      <c r="F1950" s="625">
        <v>4010</v>
      </c>
      <c r="G1950" s="625" t="s">
        <v>2526</v>
      </c>
      <c r="H1950" s="625" t="s">
        <v>492</v>
      </c>
      <c r="J1950" s="625">
        <v>2</v>
      </c>
      <c r="K1950" s="625">
        <v>21.13</v>
      </c>
      <c r="L1950" s="625">
        <v>42.26</v>
      </c>
      <c r="M1950" s="53" t="s">
        <v>1317</v>
      </c>
      <c r="N1950" s="629" t="s">
        <v>1318</v>
      </c>
    </row>
    <row r="1951" spans="1:14" ht="15" hidden="1">
      <c r="A1951" s="276">
        <v>46167</v>
      </c>
      <c r="B1951" s="53" t="s">
        <v>3787</v>
      </c>
      <c r="C1951" s="627">
        <v>83404</v>
      </c>
      <c r="D1951" s="627" t="s">
        <v>3327</v>
      </c>
      <c r="E1951" s="627">
        <v>75</v>
      </c>
      <c r="F1951" s="627">
        <v>4010</v>
      </c>
      <c r="G1951" s="627" t="s">
        <v>2527</v>
      </c>
      <c r="H1951" s="627" t="s">
        <v>492</v>
      </c>
      <c r="J1951" s="627">
        <v>1</v>
      </c>
      <c r="K1951" s="627">
        <v>10.62</v>
      </c>
      <c r="L1951" s="627">
        <v>10.62</v>
      </c>
      <c r="M1951" s="53" t="s">
        <v>1317</v>
      </c>
      <c r="N1951" s="629" t="s">
        <v>1318</v>
      </c>
    </row>
    <row r="1952" spans="1:14" ht="15" hidden="1">
      <c r="A1952" s="276">
        <v>46167</v>
      </c>
      <c r="B1952" s="53" t="s">
        <v>3787</v>
      </c>
      <c r="C1952" s="625">
        <v>82768</v>
      </c>
      <c r="D1952" s="625" t="s">
        <v>3794</v>
      </c>
      <c r="E1952" s="625">
        <v>90</v>
      </c>
      <c r="F1952" s="625">
        <v>4010</v>
      </c>
      <c r="G1952" s="625" t="s">
        <v>1436</v>
      </c>
      <c r="H1952" s="625" t="s">
        <v>492</v>
      </c>
      <c r="J1952" s="625">
        <v>1</v>
      </c>
      <c r="K1952" s="625">
        <v>13.75</v>
      </c>
      <c r="L1952" s="625">
        <v>13.75</v>
      </c>
      <c r="M1952" s="53" t="s">
        <v>1317</v>
      </c>
      <c r="N1952" s="629" t="s">
        <v>1318</v>
      </c>
    </row>
    <row r="1953" spans="1:14" ht="15" hidden="1">
      <c r="A1953" s="276">
        <v>46167</v>
      </c>
      <c r="B1953" s="53" t="s">
        <v>3787</v>
      </c>
      <c r="C1953" s="627">
        <v>84159</v>
      </c>
      <c r="D1953" s="627" t="s">
        <v>2104</v>
      </c>
      <c r="E1953" s="627">
        <v>90</v>
      </c>
      <c r="F1953" s="627">
        <v>4010</v>
      </c>
      <c r="G1953" s="627" t="s">
        <v>2504</v>
      </c>
      <c r="H1953" s="627" t="s">
        <v>492</v>
      </c>
      <c r="J1953" s="627">
        <v>2</v>
      </c>
      <c r="K1953" s="627">
        <v>21.87</v>
      </c>
      <c r="L1953" s="627">
        <v>43.74</v>
      </c>
      <c r="M1953" s="53" t="s">
        <v>1317</v>
      </c>
      <c r="N1953" s="629" t="s">
        <v>1318</v>
      </c>
    </row>
    <row r="1954" spans="1:14" ht="15" hidden="1">
      <c r="A1954" s="276">
        <v>46167</v>
      </c>
      <c r="B1954" s="53" t="s">
        <v>3787</v>
      </c>
      <c r="C1954" s="625">
        <v>82788</v>
      </c>
      <c r="D1954" s="625" t="s">
        <v>2008</v>
      </c>
      <c r="E1954" s="625">
        <v>110</v>
      </c>
      <c r="F1954" s="625">
        <v>4010</v>
      </c>
      <c r="G1954" s="625" t="s">
        <v>3795</v>
      </c>
      <c r="H1954" s="625" t="s">
        <v>492</v>
      </c>
      <c r="J1954" s="625">
        <v>16</v>
      </c>
      <c r="K1954" s="625">
        <v>8.18</v>
      </c>
      <c r="L1954" s="625">
        <v>130.88</v>
      </c>
      <c r="M1954" s="53" t="s">
        <v>1317</v>
      </c>
      <c r="N1954" s="629" t="s">
        <v>1318</v>
      </c>
    </row>
    <row r="1955" spans="1:14" ht="15" hidden="1">
      <c r="A1955" s="276">
        <v>46167</v>
      </c>
      <c r="B1955" s="53" t="s">
        <v>3787</v>
      </c>
      <c r="C1955" s="627">
        <v>82788</v>
      </c>
      <c r="D1955" s="627" t="s">
        <v>3796</v>
      </c>
      <c r="E1955" s="627">
        <v>90</v>
      </c>
      <c r="F1955" s="627">
        <v>4010</v>
      </c>
      <c r="G1955" s="627" t="s">
        <v>3797</v>
      </c>
      <c r="H1955" s="627" t="s">
        <v>492</v>
      </c>
      <c r="J1955" s="627">
        <v>11</v>
      </c>
      <c r="K1955" s="627">
        <v>8.18</v>
      </c>
      <c r="L1955" s="627">
        <v>89.98</v>
      </c>
      <c r="M1955" s="53" t="s">
        <v>1317</v>
      </c>
      <c r="N1955" s="629" t="s">
        <v>1318</v>
      </c>
    </row>
    <row r="1956" spans="1:14" ht="15" hidden="1">
      <c r="A1956" s="276">
        <v>46167</v>
      </c>
      <c r="B1956" s="53" t="s">
        <v>3798</v>
      </c>
      <c r="C1956" s="625">
        <v>83109</v>
      </c>
      <c r="D1956" s="625" t="s">
        <v>2231</v>
      </c>
      <c r="E1956" s="625">
        <v>60</v>
      </c>
      <c r="F1956" s="625">
        <v>4010</v>
      </c>
      <c r="G1956" s="625" t="s">
        <v>2650</v>
      </c>
      <c r="H1956" s="625" t="s">
        <v>492</v>
      </c>
      <c r="J1956" s="625">
        <v>1</v>
      </c>
      <c r="K1956" s="625">
        <v>6.43</v>
      </c>
      <c r="L1956" s="625">
        <v>6.43</v>
      </c>
      <c r="M1956" s="53" t="s">
        <v>1317</v>
      </c>
      <c r="N1956" s="629" t="s">
        <v>1475</v>
      </c>
    </row>
    <row r="1957" spans="1:14" ht="15" hidden="1">
      <c r="A1957" s="276">
        <v>46167</v>
      </c>
      <c r="B1957" s="53" t="s">
        <v>3798</v>
      </c>
      <c r="C1957" s="627">
        <v>82721</v>
      </c>
      <c r="D1957" s="627" t="s">
        <v>2823</v>
      </c>
      <c r="E1957" s="627">
        <v>130</v>
      </c>
      <c r="F1957" s="627">
        <v>4010</v>
      </c>
      <c r="G1957" s="627" t="s">
        <v>2651</v>
      </c>
      <c r="H1957" s="627" t="s">
        <v>492</v>
      </c>
      <c r="J1957" s="627">
        <v>1</v>
      </c>
      <c r="K1957" s="627">
        <v>8.16</v>
      </c>
      <c r="L1957" s="627">
        <v>8.16</v>
      </c>
      <c r="M1957" s="53" t="s">
        <v>1317</v>
      </c>
      <c r="N1957" s="629" t="s">
        <v>1475</v>
      </c>
    </row>
    <row r="1958" spans="1:14" ht="15" hidden="1">
      <c r="A1958" s="276">
        <v>46167</v>
      </c>
      <c r="B1958" s="53" t="s">
        <v>3798</v>
      </c>
      <c r="C1958" s="625">
        <v>84292</v>
      </c>
      <c r="D1958" s="625" t="s">
        <v>1905</v>
      </c>
      <c r="E1958" s="625">
        <v>100</v>
      </c>
      <c r="F1958" s="625">
        <v>4010</v>
      </c>
      <c r="G1958" s="625" t="s">
        <v>1391</v>
      </c>
      <c r="H1958" s="625" t="s">
        <v>492</v>
      </c>
      <c r="J1958" s="625">
        <v>1</v>
      </c>
      <c r="K1958" s="625">
        <v>6.18</v>
      </c>
      <c r="L1958" s="625">
        <v>6.18</v>
      </c>
      <c r="M1958" s="53" t="s">
        <v>1317</v>
      </c>
      <c r="N1958" s="629" t="s">
        <v>1475</v>
      </c>
    </row>
    <row r="1959" spans="1:14" ht="15" hidden="1">
      <c r="A1959" s="276">
        <v>46167</v>
      </c>
      <c r="B1959" s="53" t="s">
        <v>3798</v>
      </c>
      <c r="C1959" s="627">
        <v>84138</v>
      </c>
      <c r="D1959" s="627" t="s">
        <v>1875</v>
      </c>
      <c r="E1959" s="627">
        <v>130</v>
      </c>
      <c r="F1959" s="627">
        <v>4010</v>
      </c>
      <c r="G1959" s="627" t="s">
        <v>2656</v>
      </c>
      <c r="H1959" s="627" t="s">
        <v>492</v>
      </c>
      <c r="J1959" s="627">
        <v>1</v>
      </c>
      <c r="K1959" s="627">
        <v>14.25</v>
      </c>
      <c r="L1959" s="627">
        <v>14.25</v>
      </c>
      <c r="M1959" s="53" t="s">
        <v>1317</v>
      </c>
      <c r="N1959" s="629" t="s">
        <v>1475</v>
      </c>
    </row>
    <row r="1960" spans="1:14" ht="15" hidden="1">
      <c r="A1960" s="276">
        <v>46167</v>
      </c>
      <c r="B1960" s="53" t="s">
        <v>3798</v>
      </c>
      <c r="C1960" s="625">
        <v>68177</v>
      </c>
      <c r="D1960" s="625" t="s">
        <v>1367</v>
      </c>
      <c r="E1960" s="625">
        <v>50</v>
      </c>
      <c r="F1960" s="625">
        <v>4010</v>
      </c>
      <c r="G1960" s="625" t="s">
        <v>1393</v>
      </c>
      <c r="H1960" s="625" t="s">
        <v>492</v>
      </c>
      <c r="J1960" s="625">
        <v>1</v>
      </c>
      <c r="K1960" s="625">
        <v>3.4</v>
      </c>
      <c r="L1960" s="625">
        <v>3.4</v>
      </c>
      <c r="M1960" s="53" t="s">
        <v>1317</v>
      </c>
      <c r="N1960" s="629" t="s">
        <v>1475</v>
      </c>
    </row>
    <row r="1961" spans="1:14" ht="15" hidden="1">
      <c r="A1961" s="276">
        <v>46167</v>
      </c>
      <c r="B1961" s="53" t="s">
        <v>3798</v>
      </c>
      <c r="C1961" s="627">
        <v>84547</v>
      </c>
      <c r="D1961" s="627" t="s">
        <v>2717</v>
      </c>
      <c r="E1961" s="627">
        <v>80</v>
      </c>
      <c r="F1961" s="627">
        <v>4010</v>
      </c>
      <c r="G1961" s="627" t="s">
        <v>1397</v>
      </c>
      <c r="H1961" s="627" t="s">
        <v>492</v>
      </c>
      <c r="J1961" s="627">
        <v>1</v>
      </c>
      <c r="K1961" s="627">
        <v>7.22</v>
      </c>
      <c r="L1961" s="627">
        <v>7.22</v>
      </c>
      <c r="M1961" s="53" t="s">
        <v>1317</v>
      </c>
      <c r="N1961" s="629" t="s">
        <v>1475</v>
      </c>
    </row>
    <row r="1962" spans="1:14" ht="15" hidden="1">
      <c r="A1962" s="276">
        <v>46167</v>
      </c>
      <c r="B1962" s="53" t="s">
        <v>3798</v>
      </c>
      <c r="C1962" s="625">
        <v>83754</v>
      </c>
      <c r="D1962" s="625" t="s">
        <v>2036</v>
      </c>
      <c r="E1962" s="625">
        <v>75</v>
      </c>
      <c r="F1962" s="625">
        <v>4010</v>
      </c>
      <c r="G1962" s="625" t="s">
        <v>1401</v>
      </c>
      <c r="H1962" s="625" t="s">
        <v>492</v>
      </c>
      <c r="J1962" s="625">
        <v>1</v>
      </c>
      <c r="K1962" s="625">
        <v>8.5299999999999994</v>
      </c>
      <c r="L1962" s="625">
        <v>8.5299999999999994</v>
      </c>
      <c r="M1962" s="53" t="s">
        <v>1317</v>
      </c>
      <c r="N1962" s="629" t="s">
        <v>1475</v>
      </c>
    </row>
    <row r="1963" spans="1:14" ht="15" hidden="1">
      <c r="A1963" s="276">
        <v>46167</v>
      </c>
      <c r="B1963" s="53" t="s">
        <v>3798</v>
      </c>
      <c r="C1963" s="627">
        <v>84057</v>
      </c>
      <c r="D1963" s="627" t="s">
        <v>2366</v>
      </c>
      <c r="E1963" s="627">
        <v>80</v>
      </c>
      <c r="F1963" s="627">
        <v>4010</v>
      </c>
      <c r="G1963" s="627" t="s">
        <v>2662</v>
      </c>
      <c r="H1963" s="627" t="s">
        <v>492</v>
      </c>
      <c r="J1963" s="627">
        <v>2</v>
      </c>
      <c r="K1963" s="627">
        <v>6.99</v>
      </c>
      <c r="L1963" s="627">
        <v>13.98</v>
      </c>
      <c r="M1963" s="53" t="s">
        <v>1317</v>
      </c>
      <c r="N1963" s="629" t="s">
        <v>1475</v>
      </c>
    </row>
    <row r="1964" spans="1:14" ht="15" hidden="1">
      <c r="A1964" s="276">
        <v>46167</v>
      </c>
      <c r="B1964" s="53" t="s">
        <v>3798</v>
      </c>
      <c r="C1964" s="625">
        <v>84473</v>
      </c>
      <c r="D1964" s="625" t="s">
        <v>3799</v>
      </c>
      <c r="E1964" s="625">
        <v>90</v>
      </c>
      <c r="F1964" s="625">
        <v>4010</v>
      </c>
      <c r="G1964" s="625" t="s">
        <v>1403</v>
      </c>
      <c r="H1964" s="625" t="s">
        <v>492</v>
      </c>
      <c r="J1964" s="625">
        <v>1</v>
      </c>
      <c r="K1964" s="625">
        <v>9.11</v>
      </c>
      <c r="L1964" s="625">
        <v>9.11</v>
      </c>
      <c r="M1964" s="53" t="s">
        <v>1317</v>
      </c>
      <c r="N1964" s="629" t="s">
        <v>1475</v>
      </c>
    </row>
    <row r="1965" spans="1:14" ht="15" hidden="1">
      <c r="A1965" s="276">
        <v>46167</v>
      </c>
      <c r="B1965" s="53" t="s">
        <v>3798</v>
      </c>
      <c r="C1965" s="627">
        <v>84389</v>
      </c>
      <c r="D1965" s="627" t="s">
        <v>2968</v>
      </c>
      <c r="E1965" s="627" t="s">
        <v>1526</v>
      </c>
      <c r="F1965" s="627">
        <v>4010</v>
      </c>
      <c r="G1965" s="627" t="s">
        <v>1406</v>
      </c>
      <c r="H1965" s="627" t="s">
        <v>492</v>
      </c>
      <c r="J1965" s="627">
        <v>1</v>
      </c>
      <c r="K1965" s="627">
        <v>7.29</v>
      </c>
      <c r="L1965" s="627">
        <v>7.29</v>
      </c>
      <c r="M1965" s="53" t="s">
        <v>1317</v>
      </c>
      <c r="N1965" s="629" t="s">
        <v>1475</v>
      </c>
    </row>
    <row r="1966" spans="1:14" ht="15" hidden="1">
      <c r="A1966" s="276">
        <v>46167</v>
      </c>
      <c r="B1966" s="53" t="s">
        <v>3798</v>
      </c>
      <c r="C1966" s="625">
        <v>83729</v>
      </c>
      <c r="D1966" s="625" t="s">
        <v>3800</v>
      </c>
      <c r="E1966" s="625">
        <v>130</v>
      </c>
      <c r="F1966" s="625">
        <v>4010</v>
      </c>
      <c r="G1966" s="625" t="s">
        <v>1410</v>
      </c>
      <c r="H1966" s="625" t="s">
        <v>492</v>
      </c>
      <c r="J1966" s="625">
        <v>1</v>
      </c>
      <c r="K1966" s="625">
        <v>5.96</v>
      </c>
      <c r="L1966" s="625">
        <v>5.96</v>
      </c>
      <c r="M1966" s="53" t="s">
        <v>1317</v>
      </c>
      <c r="N1966" s="629" t="s">
        <v>1475</v>
      </c>
    </row>
    <row r="1967" spans="1:14" ht="15" hidden="1">
      <c r="A1967" s="276">
        <v>46167</v>
      </c>
      <c r="B1967" s="53" t="s">
        <v>3798</v>
      </c>
      <c r="C1967" s="627">
        <v>65593</v>
      </c>
      <c r="D1967" s="627" t="s">
        <v>2523</v>
      </c>
      <c r="E1967" s="627">
        <v>70</v>
      </c>
      <c r="F1967" s="627">
        <v>4010</v>
      </c>
      <c r="G1967" s="627" t="s">
        <v>1412</v>
      </c>
      <c r="H1967" s="627" t="s">
        <v>492</v>
      </c>
      <c r="J1967" s="627">
        <v>1</v>
      </c>
      <c r="K1967" s="627">
        <v>3.82</v>
      </c>
      <c r="L1967" s="627">
        <v>3.82</v>
      </c>
      <c r="M1967" s="53" t="s">
        <v>1317</v>
      </c>
      <c r="N1967" s="629" t="s">
        <v>1475</v>
      </c>
    </row>
    <row r="1968" spans="1:14" ht="15" hidden="1">
      <c r="A1968" s="276">
        <v>46167</v>
      </c>
      <c r="B1968" s="53" t="s">
        <v>3798</v>
      </c>
      <c r="C1968" s="625">
        <v>82592</v>
      </c>
      <c r="D1968" s="625" t="s">
        <v>1500</v>
      </c>
      <c r="E1968" s="625">
        <v>110</v>
      </c>
      <c r="F1968" s="625">
        <v>4010</v>
      </c>
      <c r="G1968" s="625" t="s">
        <v>1414</v>
      </c>
      <c r="H1968" s="625" t="s">
        <v>492</v>
      </c>
      <c r="J1968" s="625">
        <v>1</v>
      </c>
      <c r="K1968" s="625">
        <v>13.6</v>
      </c>
      <c r="L1968" s="625">
        <v>13.6</v>
      </c>
      <c r="M1968" s="53" t="s">
        <v>1317</v>
      </c>
      <c r="N1968" s="629" t="s">
        <v>1475</v>
      </c>
    </row>
    <row r="1969" spans="1:14" ht="15" hidden="1">
      <c r="A1969" s="276">
        <v>46167</v>
      </c>
      <c r="B1969" s="53" t="s">
        <v>3798</v>
      </c>
      <c r="C1969" s="627">
        <v>84057</v>
      </c>
      <c r="D1969" s="627" t="s">
        <v>2366</v>
      </c>
      <c r="E1969" s="627">
        <v>100</v>
      </c>
      <c r="F1969" s="627">
        <v>4010</v>
      </c>
      <c r="G1969" s="627" t="s">
        <v>1418</v>
      </c>
      <c r="H1969" s="627" t="s">
        <v>492</v>
      </c>
      <c r="J1969" s="627">
        <v>1</v>
      </c>
      <c r="K1969" s="627">
        <v>7.01</v>
      </c>
      <c r="L1969" s="627">
        <v>7.01</v>
      </c>
      <c r="M1969" s="53" t="s">
        <v>1317</v>
      </c>
      <c r="N1969" s="629" t="s">
        <v>1475</v>
      </c>
    </row>
    <row r="1970" spans="1:14" ht="15" hidden="1">
      <c r="A1970" s="276">
        <v>46167</v>
      </c>
      <c r="B1970" s="53" t="s">
        <v>3798</v>
      </c>
      <c r="C1970" s="625">
        <v>84171</v>
      </c>
      <c r="D1970" s="625" t="s">
        <v>2519</v>
      </c>
      <c r="E1970" s="625">
        <v>75</v>
      </c>
      <c r="F1970" s="625">
        <v>4010</v>
      </c>
      <c r="G1970" s="625" t="s">
        <v>2534</v>
      </c>
      <c r="H1970" s="625" t="s">
        <v>492</v>
      </c>
      <c r="J1970" s="625">
        <v>1</v>
      </c>
      <c r="K1970" s="625">
        <v>10.93</v>
      </c>
      <c r="L1970" s="625">
        <v>10.93</v>
      </c>
      <c r="M1970" s="53" t="s">
        <v>1317</v>
      </c>
      <c r="N1970" s="629" t="s">
        <v>1475</v>
      </c>
    </row>
    <row r="1971" spans="1:14" ht="15" hidden="1">
      <c r="A1971" s="276">
        <v>46167</v>
      </c>
      <c r="B1971" s="53" t="s">
        <v>3798</v>
      </c>
      <c r="C1971" s="627">
        <v>82675</v>
      </c>
      <c r="D1971" s="627" t="s">
        <v>1635</v>
      </c>
      <c r="E1971" s="627">
        <v>120</v>
      </c>
      <c r="F1971" s="627">
        <v>4010</v>
      </c>
      <c r="G1971" s="627" t="s">
        <v>1420</v>
      </c>
      <c r="H1971" s="627" t="s">
        <v>492</v>
      </c>
      <c r="J1971" s="627">
        <v>1</v>
      </c>
      <c r="K1971" s="627">
        <v>5.26</v>
      </c>
      <c r="L1971" s="627">
        <v>5.26</v>
      </c>
      <c r="M1971" s="53" t="s">
        <v>1317</v>
      </c>
      <c r="N1971" s="629" t="s">
        <v>1475</v>
      </c>
    </row>
    <row r="1972" spans="1:14" ht="15" hidden="1">
      <c r="A1972" s="276">
        <v>46167</v>
      </c>
      <c r="B1972" s="53" t="s">
        <v>3798</v>
      </c>
      <c r="C1972" s="625">
        <v>82203</v>
      </c>
      <c r="D1972" s="625" t="s">
        <v>1407</v>
      </c>
      <c r="E1972" s="625">
        <v>90</v>
      </c>
      <c r="F1972" s="625">
        <v>4010</v>
      </c>
      <c r="G1972" s="625" t="s">
        <v>3801</v>
      </c>
      <c r="H1972" s="625" t="s">
        <v>492</v>
      </c>
      <c r="J1972" s="625">
        <v>1</v>
      </c>
      <c r="K1972" s="625">
        <v>18.77</v>
      </c>
      <c r="L1972" s="625">
        <v>18.77</v>
      </c>
      <c r="M1972" s="53" t="s">
        <v>1317</v>
      </c>
      <c r="N1972" s="629" t="s">
        <v>1475</v>
      </c>
    </row>
    <row r="1973" spans="1:14" ht="15" hidden="1">
      <c r="A1973" s="276">
        <v>46167</v>
      </c>
      <c r="B1973" s="53" t="s">
        <v>3798</v>
      </c>
      <c r="C1973" s="627">
        <v>83059</v>
      </c>
      <c r="D1973" s="627" t="s">
        <v>3802</v>
      </c>
      <c r="E1973" s="627">
        <v>130</v>
      </c>
      <c r="F1973" s="627">
        <v>4010</v>
      </c>
      <c r="G1973" s="627" t="s">
        <v>1421</v>
      </c>
      <c r="H1973" s="627" t="s">
        <v>492</v>
      </c>
      <c r="J1973" s="627">
        <v>1</v>
      </c>
      <c r="K1973" s="627">
        <v>4.99</v>
      </c>
      <c r="L1973" s="627">
        <v>4.99</v>
      </c>
      <c r="M1973" s="53" t="s">
        <v>1317</v>
      </c>
      <c r="N1973" s="629" t="s">
        <v>1475</v>
      </c>
    </row>
    <row r="1974" spans="1:14" ht="15" hidden="1">
      <c r="A1974" s="276">
        <v>46167</v>
      </c>
      <c r="B1974" s="53" t="s">
        <v>3798</v>
      </c>
      <c r="C1974" s="625">
        <v>84171</v>
      </c>
      <c r="D1974" s="625" t="s">
        <v>2519</v>
      </c>
      <c r="E1974" s="625">
        <v>75</v>
      </c>
      <c r="F1974" s="625">
        <v>4010</v>
      </c>
      <c r="G1974" s="625" t="s">
        <v>3803</v>
      </c>
      <c r="H1974" s="625" t="s">
        <v>492</v>
      </c>
      <c r="J1974" s="625">
        <v>2</v>
      </c>
      <c r="K1974" s="625">
        <v>10.93</v>
      </c>
      <c r="L1974" s="625">
        <v>21.86</v>
      </c>
      <c r="M1974" s="53" t="s">
        <v>1317</v>
      </c>
      <c r="N1974" s="629" t="s">
        <v>1475</v>
      </c>
    </row>
    <row r="1975" spans="1:14" ht="15" hidden="1">
      <c r="A1975" s="276">
        <v>46167</v>
      </c>
      <c r="B1975" s="53" t="s">
        <v>3798</v>
      </c>
      <c r="C1975" s="627">
        <v>82487</v>
      </c>
      <c r="D1975" s="627" t="s">
        <v>3506</v>
      </c>
      <c r="E1975" s="627">
        <v>90</v>
      </c>
      <c r="F1975" s="627">
        <v>4010</v>
      </c>
      <c r="G1975" s="627" t="s">
        <v>1423</v>
      </c>
      <c r="H1975" s="627" t="s">
        <v>492</v>
      </c>
      <c r="J1975" s="627">
        <v>1</v>
      </c>
      <c r="K1975" s="627">
        <v>8.15</v>
      </c>
      <c r="L1975" s="627">
        <v>8.15</v>
      </c>
      <c r="M1975" s="53" t="s">
        <v>1317</v>
      </c>
      <c r="N1975" s="629" t="s">
        <v>1475</v>
      </c>
    </row>
    <row r="1976" spans="1:14" ht="15" hidden="1">
      <c r="A1976" s="276">
        <v>46167</v>
      </c>
      <c r="B1976" s="53" t="s">
        <v>3798</v>
      </c>
      <c r="C1976" s="625">
        <v>82646</v>
      </c>
      <c r="D1976" s="625" t="s">
        <v>2659</v>
      </c>
      <c r="E1976" s="625">
        <v>150</v>
      </c>
      <c r="F1976" s="625">
        <v>4010</v>
      </c>
      <c r="G1976" s="625" t="s">
        <v>2537</v>
      </c>
      <c r="H1976" s="625" t="s">
        <v>492</v>
      </c>
      <c r="J1976" s="625">
        <v>1</v>
      </c>
      <c r="K1976" s="625">
        <v>5.05</v>
      </c>
      <c r="L1976" s="625">
        <v>5.05</v>
      </c>
      <c r="M1976" s="53" t="s">
        <v>1317</v>
      </c>
      <c r="N1976" s="629" t="s">
        <v>1475</v>
      </c>
    </row>
    <row r="1977" spans="1:14" ht="15" hidden="1">
      <c r="A1977" s="276">
        <v>46167</v>
      </c>
      <c r="B1977" s="53" t="s">
        <v>3804</v>
      </c>
      <c r="C1977" s="625">
        <v>82788</v>
      </c>
      <c r="D1977" s="625" t="s">
        <v>2113</v>
      </c>
      <c r="E1977" s="625">
        <v>100</v>
      </c>
      <c r="F1977" s="625">
        <v>4010</v>
      </c>
      <c r="G1977" s="625" t="s">
        <v>3805</v>
      </c>
      <c r="H1977" s="625" t="s">
        <v>492</v>
      </c>
      <c r="J1977" s="625">
        <v>1</v>
      </c>
      <c r="K1977" s="625">
        <v>8.18</v>
      </c>
      <c r="L1977" s="625">
        <v>8.18</v>
      </c>
      <c r="M1977" s="53" t="s">
        <v>1317</v>
      </c>
      <c r="N1977" s="629" t="s">
        <v>3806</v>
      </c>
    </row>
    <row r="1978" spans="1:14" ht="15" hidden="1">
      <c r="A1978" s="276">
        <v>46167</v>
      </c>
      <c r="B1978" s="53" t="s">
        <v>3804</v>
      </c>
      <c r="C1978" s="627">
        <v>65642</v>
      </c>
      <c r="D1978" s="627" t="s">
        <v>2508</v>
      </c>
      <c r="E1978" s="627">
        <v>120</v>
      </c>
      <c r="F1978" s="627">
        <v>4010</v>
      </c>
      <c r="G1978" s="627" t="s">
        <v>3807</v>
      </c>
      <c r="H1978" s="627" t="s">
        <v>492</v>
      </c>
      <c r="J1978" s="627">
        <v>1</v>
      </c>
      <c r="K1978" s="627">
        <v>7.37</v>
      </c>
      <c r="L1978" s="627">
        <v>7.37</v>
      </c>
      <c r="M1978" s="53" t="s">
        <v>1317</v>
      </c>
      <c r="N1978" s="629" t="s">
        <v>3806</v>
      </c>
    </row>
    <row r="1979" spans="1:14" ht="15" hidden="1">
      <c r="A1979" s="276">
        <v>46167</v>
      </c>
      <c r="B1979" s="53" t="s">
        <v>3804</v>
      </c>
      <c r="C1979" s="625">
        <v>82788</v>
      </c>
      <c r="D1979" s="625" t="s">
        <v>2113</v>
      </c>
      <c r="E1979" s="625">
        <v>85</v>
      </c>
      <c r="F1979" s="625">
        <v>4010</v>
      </c>
      <c r="G1979" s="625" t="s">
        <v>3808</v>
      </c>
      <c r="H1979" s="625" t="s">
        <v>492</v>
      </c>
      <c r="J1979" s="625">
        <v>1</v>
      </c>
      <c r="K1979" s="625">
        <v>8.18</v>
      </c>
      <c r="L1979" s="625">
        <v>8.18</v>
      </c>
      <c r="M1979" s="53" t="s">
        <v>1317</v>
      </c>
      <c r="N1979" s="629" t="s">
        <v>3806</v>
      </c>
    </row>
    <row r="1980" spans="1:14" ht="15" hidden="1">
      <c r="A1980" s="276">
        <v>46167</v>
      </c>
      <c r="B1980" s="53" t="s">
        <v>3804</v>
      </c>
      <c r="C1980" s="627">
        <v>82912</v>
      </c>
      <c r="D1980" s="627" t="s">
        <v>3261</v>
      </c>
      <c r="E1980" s="627">
        <v>150</v>
      </c>
      <c r="F1980" s="627">
        <v>4010</v>
      </c>
      <c r="G1980" s="627" t="s">
        <v>3809</v>
      </c>
      <c r="H1980" s="627" t="s">
        <v>492</v>
      </c>
      <c r="J1980" s="627">
        <v>1</v>
      </c>
      <c r="K1980" s="627">
        <v>8.83</v>
      </c>
      <c r="L1980" s="627">
        <v>8.83</v>
      </c>
      <c r="M1980" s="53" t="s">
        <v>1317</v>
      </c>
      <c r="N1980" s="629" t="s">
        <v>3806</v>
      </c>
    </row>
    <row r="1981" spans="1:14" ht="15" hidden="1">
      <c r="A1981" s="276">
        <v>46167</v>
      </c>
      <c r="B1981" s="53" t="s">
        <v>3804</v>
      </c>
      <c r="C1981" s="625">
        <v>83916</v>
      </c>
      <c r="D1981" s="625" t="s">
        <v>3810</v>
      </c>
      <c r="E1981" s="625">
        <v>150</v>
      </c>
      <c r="F1981" s="625">
        <v>4010</v>
      </c>
      <c r="G1981" s="625" t="s">
        <v>3811</v>
      </c>
      <c r="H1981" s="625" t="s">
        <v>492</v>
      </c>
      <c r="J1981" s="625">
        <v>1</v>
      </c>
      <c r="K1981" s="625">
        <v>7.95</v>
      </c>
      <c r="L1981" s="625">
        <v>7.95</v>
      </c>
      <c r="M1981" s="53" t="s">
        <v>1317</v>
      </c>
      <c r="N1981" s="629" t="s">
        <v>3806</v>
      </c>
    </row>
    <row r="1982" spans="1:14" ht="15" hidden="1">
      <c r="A1982" s="276">
        <v>46167</v>
      </c>
      <c r="B1982" s="53" t="s">
        <v>3804</v>
      </c>
      <c r="C1982" s="627">
        <v>84448</v>
      </c>
      <c r="D1982" s="627" t="s">
        <v>3389</v>
      </c>
      <c r="E1982" s="627">
        <v>120</v>
      </c>
      <c r="F1982" s="627">
        <v>4010</v>
      </c>
      <c r="G1982" s="627" t="s">
        <v>3812</v>
      </c>
      <c r="H1982" s="627" t="s">
        <v>492</v>
      </c>
      <c r="J1982" s="627">
        <v>1</v>
      </c>
      <c r="K1982" s="627">
        <v>10.210000000000001</v>
      </c>
      <c r="L1982" s="627">
        <v>10.210000000000001</v>
      </c>
      <c r="M1982" s="53" t="s">
        <v>1317</v>
      </c>
      <c r="N1982" s="629" t="s">
        <v>3806</v>
      </c>
    </row>
    <row r="1983" spans="1:14" ht="15" hidden="1">
      <c r="A1983" s="276">
        <v>46167</v>
      </c>
      <c r="B1983" s="53" t="s">
        <v>3804</v>
      </c>
      <c r="C1983" s="625">
        <v>84200</v>
      </c>
      <c r="D1983" s="625" t="s">
        <v>3813</v>
      </c>
      <c r="E1983" s="625">
        <v>90</v>
      </c>
      <c r="F1983" s="625">
        <v>4010</v>
      </c>
      <c r="G1983" s="625" t="s">
        <v>3814</v>
      </c>
      <c r="H1983" s="625" t="s">
        <v>492</v>
      </c>
      <c r="J1983" s="625">
        <v>1</v>
      </c>
      <c r="K1983" s="625">
        <v>12.34</v>
      </c>
      <c r="L1983" s="625">
        <v>12.34</v>
      </c>
      <c r="M1983" s="53" t="s">
        <v>1317</v>
      </c>
      <c r="N1983" s="629" t="s">
        <v>3806</v>
      </c>
    </row>
    <row r="1984" spans="1:14" ht="15" hidden="1">
      <c r="A1984" s="276">
        <v>46167</v>
      </c>
      <c r="B1984" s="53" t="s">
        <v>3804</v>
      </c>
      <c r="C1984" s="627">
        <v>84460</v>
      </c>
      <c r="D1984" s="627" t="s">
        <v>3185</v>
      </c>
      <c r="E1984" s="627">
        <v>120</v>
      </c>
      <c r="F1984" s="627">
        <v>4010</v>
      </c>
      <c r="G1984" s="627" t="s">
        <v>3815</v>
      </c>
      <c r="H1984" s="627" t="s">
        <v>492</v>
      </c>
      <c r="J1984" s="627">
        <v>1</v>
      </c>
      <c r="K1984" s="627">
        <v>5.09</v>
      </c>
      <c r="L1984" s="627">
        <v>5.09</v>
      </c>
      <c r="M1984" s="53" t="s">
        <v>1317</v>
      </c>
      <c r="N1984" s="629" t="s">
        <v>3806</v>
      </c>
    </row>
    <row r="1985" spans="1:14" ht="15" hidden="1">
      <c r="A1985" s="276">
        <v>46167</v>
      </c>
      <c r="B1985" s="53" t="s">
        <v>3804</v>
      </c>
      <c r="C1985" s="625">
        <v>67377</v>
      </c>
      <c r="D1985" s="625" t="s">
        <v>1840</v>
      </c>
      <c r="E1985" s="625">
        <v>130</v>
      </c>
      <c r="F1985" s="625">
        <v>4010</v>
      </c>
      <c r="G1985" s="625" t="s">
        <v>3816</v>
      </c>
      <c r="H1985" s="625" t="s">
        <v>492</v>
      </c>
      <c r="J1985" s="625">
        <v>1</v>
      </c>
      <c r="K1985" s="625">
        <v>3.56</v>
      </c>
      <c r="L1985" s="625">
        <v>3.56</v>
      </c>
      <c r="M1985" s="53" t="s">
        <v>1317</v>
      </c>
      <c r="N1985" s="629" t="s">
        <v>3806</v>
      </c>
    </row>
    <row r="1986" spans="1:14" ht="15" hidden="1">
      <c r="A1986" s="276">
        <v>46167</v>
      </c>
      <c r="B1986" s="53" t="s">
        <v>3804</v>
      </c>
      <c r="C1986" s="627">
        <v>82787</v>
      </c>
      <c r="D1986" s="627" t="s">
        <v>3817</v>
      </c>
      <c r="E1986" s="627">
        <v>130</v>
      </c>
      <c r="F1986" s="627">
        <v>4010</v>
      </c>
      <c r="G1986" s="627" t="s">
        <v>3818</v>
      </c>
      <c r="H1986" s="627" t="s">
        <v>492</v>
      </c>
      <c r="J1986" s="627">
        <v>1</v>
      </c>
      <c r="K1986" s="627">
        <v>10.95</v>
      </c>
      <c r="L1986" s="627">
        <v>10.95</v>
      </c>
      <c r="M1986" s="53" t="s">
        <v>1317</v>
      </c>
      <c r="N1986" s="629" t="s">
        <v>3806</v>
      </c>
    </row>
    <row r="1987" spans="1:14" ht="15" hidden="1">
      <c r="A1987" s="276">
        <v>46167</v>
      </c>
      <c r="B1987" s="53" t="s">
        <v>3804</v>
      </c>
      <c r="C1987" s="625">
        <v>82723</v>
      </c>
      <c r="D1987" s="625" t="s">
        <v>3344</v>
      </c>
      <c r="E1987" s="625">
        <v>110</v>
      </c>
      <c r="F1987" s="625">
        <v>4010</v>
      </c>
      <c r="G1987" s="625" t="s">
        <v>3819</v>
      </c>
      <c r="H1987" s="625" t="s">
        <v>492</v>
      </c>
      <c r="J1987" s="625">
        <v>1</v>
      </c>
      <c r="K1987" s="625">
        <v>9.57</v>
      </c>
      <c r="L1987" s="625">
        <v>9.57</v>
      </c>
      <c r="M1987" s="53" t="s">
        <v>1317</v>
      </c>
      <c r="N1987" s="629" t="s">
        <v>3806</v>
      </c>
    </row>
    <row r="1988" spans="1:14" ht="15" hidden="1">
      <c r="A1988" s="276">
        <v>46167</v>
      </c>
      <c r="B1988" s="53" t="s">
        <v>3804</v>
      </c>
      <c r="C1988" s="627">
        <v>80617</v>
      </c>
      <c r="D1988" s="627" t="s">
        <v>3364</v>
      </c>
      <c r="E1988" s="627">
        <v>85</v>
      </c>
      <c r="F1988" s="627">
        <v>4010</v>
      </c>
      <c r="G1988" s="627" t="s">
        <v>2332</v>
      </c>
      <c r="H1988" s="627" t="s">
        <v>492</v>
      </c>
      <c r="J1988" s="627">
        <v>1</v>
      </c>
      <c r="K1988" s="627">
        <v>6.23</v>
      </c>
      <c r="L1988" s="627">
        <v>6.23</v>
      </c>
      <c r="M1988" s="53" t="s">
        <v>1317</v>
      </c>
      <c r="N1988" s="629" t="s">
        <v>3806</v>
      </c>
    </row>
    <row r="1989" spans="1:14" ht="15" hidden="1">
      <c r="A1989" s="276">
        <v>46167</v>
      </c>
      <c r="B1989" s="53" t="s">
        <v>3804</v>
      </c>
      <c r="C1989" s="625">
        <v>82719</v>
      </c>
      <c r="D1989" s="625" t="s">
        <v>2008</v>
      </c>
      <c r="E1989" s="625">
        <v>140</v>
      </c>
      <c r="F1989" s="625">
        <v>4010</v>
      </c>
      <c r="G1989" s="625" t="s">
        <v>3820</v>
      </c>
      <c r="H1989" s="625" t="s">
        <v>492</v>
      </c>
      <c r="J1989" s="625">
        <v>1</v>
      </c>
      <c r="K1989" s="625">
        <v>11.71</v>
      </c>
      <c r="L1989" s="625">
        <v>11.71</v>
      </c>
      <c r="M1989" s="53" t="s">
        <v>1317</v>
      </c>
      <c r="N1989" s="629" t="s">
        <v>3806</v>
      </c>
    </row>
    <row r="1990" spans="1:14" ht="15" hidden="1">
      <c r="A1990" s="276">
        <v>46167</v>
      </c>
      <c r="B1990" s="53" t="s">
        <v>3804</v>
      </c>
      <c r="C1990" s="627">
        <v>84656</v>
      </c>
      <c r="D1990" s="627" t="s">
        <v>3821</v>
      </c>
      <c r="E1990" s="627" t="s">
        <v>1526</v>
      </c>
      <c r="F1990" s="627">
        <v>4010</v>
      </c>
      <c r="G1990" s="627" t="s">
        <v>3822</v>
      </c>
      <c r="H1990" s="627" t="s">
        <v>492</v>
      </c>
      <c r="J1990" s="627">
        <v>1</v>
      </c>
      <c r="K1990" s="627">
        <v>11.55</v>
      </c>
      <c r="L1990" s="627">
        <v>11.55</v>
      </c>
      <c r="M1990" s="53" t="s">
        <v>1317</v>
      </c>
      <c r="N1990" s="629" t="s">
        <v>3806</v>
      </c>
    </row>
    <row r="1991" spans="1:14" ht="15" hidden="1">
      <c r="A1991" s="276">
        <v>46167</v>
      </c>
      <c r="B1991" s="53" t="s">
        <v>3804</v>
      </c>
      <c r="C1991" s="625">
        <v>82778</v>
      </c>
      <c r="D1991" s="625" t="s">
        <v>3246</v>
      </c>
      <c r="E1991" s="625">
        <v>90</v>
      </c>
      <c r="F1991" s="625">
        <v>4010</v>
      </c>
      <c r="G1991" s="625" t="s">
        <v>3823</v>
      </c>
      <c r="H1991" s="625" t="s">
        <v>492</v>
      </c>
      <c r="J1991" s="625">
        <v>1</v>
      </c>
      <c r="K1991" s="625">
        <v>6.63</v>
      </c>
      <c r="L1991" s="625">
        <v>6.63</v>
      </c>
      <c r="M1991" s="53" t="s">
        <v>1317</v>
      </c>
      <c r="N1991" s="629" t="s">
        <v>3806</v>
      </c>
    </row>
    <row r="1992" spans="1:14" ht="15" hidden="1">
      <c r="A1992" s="276">
        <v>46167</v>
      </c>
      <c r="B1992" s="53" t="s">
        <v>3804</v>
      </c>
      <c r="C1992" s="627">
        <v>82723</v>
      </c>
      <c r="D1992" s="627" t="s">
        <v>2237</v>
      </c>
      <c r="E1992" s="627">
        <v>110</v>
      </c>
      <c r="F1992" s="627">
        <v>4010</v>
      </c>
      <c r="G1992" s="627" t="s">
        <v>3824</v>
      </c>
      <c r="H1992" s="627" t="s">
        <v>492</v>
      </c>
      <c r="J1992" s="627">
        <v>1</v>
      </c>
      <c r="K1992" s="627">
        <v>7.43</v>
      </c>
      <c r="L1992" s="627">
        <v>7.43</v>
      </c>
      <c r="M1992" s="53" t="s">
        <v>1317</v>
      </c>
      <c r="N1992" s="629" t="s">
        <v>3806</v>
      </c>
    </row>
    <row r="1993" spans="1:14" ht="15" hidden="1">
      <c r="A1993" s="276">
        <v>46167</v>
      </c>
      <c r="B1993" s="53" t="s">
        <v>3804</v>
      </c>
      <c r="C1993" s="625">
        <v>81644</v>
      </c>
      <c r="D1993" s="625" t="s">
        <v>2543</v>
      </c>
      <c r="E1993" s="625">
        <v>130</v>
      </c>
      <c r="F1993" s="625">
        <v>4010</v>
      </c>
      <c r="G1993" s="625" t="s">
        <v>3825</v>
      </c>
      <c r="H1993" s="625" t="s">
        <v>492</v>
      </c>
      <c r="I1993" s="1446"/>
      <c r="J1993" s="625">
        <v>1</v>
      </c>
      <c r="K1993" s="625">
        <v>3.95</v>
      </c>
      <c r="L1993" s="625">
        <v>3.95</v>
      </c>
      <c r="M1993" s="53" t="s">
        <v>1317</v>
      </c>
      <c r="N1993" s="629" t="s">
        <v>3806</v>
      </c>
    </row>
    <row r="1994" spans="1:14" ht="15" hidden="1">
      <c r="A1994" s="276">
        <v>46167</v>
      </c>
      <c r="B1994" s="53" t="s">
        <v>3804</v>
      </c>
      <c r="C1994" s="627">
        <v>82239</v>
      </c>
      <c r="D1994" s="627" t="s">
        <v>3826</v>
      </c>
      <c r="E1994" s="627">
        <v>90</v>
      </c>
      <c r="F1994" s="627">
        <v>4010</v>
      </c>
      <c r="G1994" s="627" t="s">
        <v>3827</v>
      </c>
      <c r="H1994" s="627" t="s">
        <v>492</v>
      </c>
      <c r="I1994" s="638">
        <v>-1</v>
      </c>
      <c r="J1994" s="627">
        <v>1</v>
      </c>
      <c r="K1994" s="627">
        <v>13.35</v>
      </c>
      <c r="L1994" s="627">
        <v>13.35</v>
      </c>
      <c r="M1994" s="53" t="s">
        <v>1317</v>
      </c>
      <c r="N1994" s="629" t="s">
        <v>3806</v>
      </c>
    </row>
    <row r="1995" spans="1:14" ht="15" hidden="1">
      <c r="A1995" s="276">
        <v>46167</v>
      </c>
      <c r="B1995" s="53" t="s">
        <v>3804</v>
      </c>
      <c r="C1995" s="625">
        <v>82646</v>
      </c>
      <c r="D1995" s="625" t="s">
        <v>2840</v>
      </c>
      <c r="E1995" s="625">
        <v>140</v>
      </c>
      <c r="F1995" s="625">
        <v>4010</v>
      </c>
      <c r="G1995" s="625" t="s">
        <v>3828</v>
      </c>
      <c r="H1995" s="625" t="s">
        <v>492</v>
      </c>
      <c r="I1995" s="24">
        <v>1</v>
      </c>
      <c r="J1995" s="625">
        <v>1</v>
      </c>
      <c r="K1995" s="625">
        <v>5.05</v>
      </c>
      <c r="L1995" s="625">
        <v>5.05</v>
      </c>
      <c r="M1995" s="53" t="s">
        <v>1317</v>
      </c>
      <c r="N1995" s="629" t="s">
        <v>3806</v>
      </c>
    </row>
    <row r="1996" spans="1:14" ht="15" hidden="1">
      <c r="A1996" s="276">
        <v>46167</v>
      </c>
      <c r="B1996" s="53" t="s">
        <v>3804</v>
      </c>
      <c r="C1996" s="627">
        <v>82572</v>
      </c>
      <c r="D1996" s="627" t="s">
        <v>2353</v>
      </c>
      <c r="E1996" s="627">
        <v>85</v>
      </c>
      <c r="F1996" s="627">
        <v>4010</v>
      </c>
      <c r="G1996" s="627" t="s">
        <v>3829</v>
      </c>
      <c r="H1996" s="627" t="s">
        <v>492</v>
      </c>
      <c r="J1996" s="627">
        <v>1</v>
      </c>
      <c r="K1996" s="627">
        <v>10.220000000000001</v>
      </c>
      <c r="L1996" s="627">
        <v>10.220000000000001</v>
      </c>
      <c r="M1996" s="53" t="s">
        <v>1317</v>
      </c>
      <c r="N1996" s="629" t="s">
        <v>3806</v>
      </c>
    </row>
    <row r="1997" spans="1:14" ht="15" hidden="1">
      <c r="A1997" s="276">
        <v>46167</v>
      </c>
      <c r="B1997" s="53" t="s">
        <v>3804</v>
      </c>
      <c r="C1997" s="625">
        <v>84171</v>
      </c>
      <c r="D1997" s="625" t="s">
        <v>2599</v>
      </c>
      <c r="E1997" s="625">
        <v>50</v>
      </c>
      <c r="F1997" s="625">
        <v>4010</v>
      </c>
      <c r="G1997" s="625" t="s">
        <v>3830</v>
      </c>
      <c r="H1997" s="625" t="s">
        <v>492</v>
      </c>
      <c r="J1997" s="625">
        <v>1</v>
      </c>
      <c r="K1997" s="625">
        <v>9</v>
      </c>
      <c r="L1997" s="625">
        <v>9</v>
      </c>
      <c r="M1997" s="53" t="s">
        <v>1317</v>
      </c>
      <c r="N1997" s="629" t="s">
        <v>3806</v>
      </c>
    </row>
    <row r="1998" spans="1:14" ht="15" hidden="1">
      <c r="A1998" s="276">
        <v>46167</v>
      </c>
      <c r="B1998" s="53" t="s">
        <v>3804</v>
      </c>
      <c r="C1998" s="627">
        <v>82646</v>
      </c>
      <c r="D1998" s="627" t="s">
        <v>2840</v>
      </c>
      <c r="E1998" s="627">
        <v>130</v>
      </c>
      <c r="F1998" s="627">
        <v>4010</v>
      </c>
      <c r="G1998" s="627" t="s">
        <v>3831</v>
      </c>
      <c r="H1998" s="627" t="s">
        <v>492</v>
      </c>
      <c r="J1998" s="627">
        <v>1</v>
      </c>
      <c r="K1998" s="627">
        <v>5.05</v>
      </c>
      <c r="L1998" s="627">
        <v>5.05</v>
      </c>
      <c r="M1998" s="53" t="s">
        <v>1317</v>
      </c>
      <c r="N1998" s="629" t="s">
        <v>3806</v>
      </c>
    </row>
    <row r="1999" spans="1:14" ht="15" hidden="1">
      <c r="A1999" s="276">
        <v>46167</v>
      </c>
      <c r="B1999" s="53" t="s">
        <v>3804</v>
      </c>
      <c r="C1999" s="625">
        <v>84600</v>
      </c>
      <c r="D1999" s="625" t="s">
        <v>3832</v>
      </c>
      <c r="E1999" s="625">
        <v>130</v>
      </c>
      <c r="F1999" s="625">
        <v>4010</v>
      </c>
      <c r="G1999" s="625" t="s">
        <v>3833</v>
      </c>
      <c r="H1999" s="625" t="s">
        <v>492</v>
      </c>
      <c r="J1999" s="625">
        <v>1</v>
      </c>
      <c r="K1999" s="625">
        <v>3.88</v>
      </c>
      <c r="L1999" s="625">
        <v>3.88</v>
      </c>
      <c r="M1999" s="53" t="s">
        <v>1317</v>
      </c>
      <c r="N1999" s="629" t="s">
        <v>3806</v>
      </c>
    </row>
    <row r="2000" spans="1:14" ht="15" hidden="1">
      <c r="A2000" s="276">
        <v>46167</v>
      </c>
      <c r="B2000" s="53" t="s">
        <v>3804</v>
      </c>
      <c r="C2000" s="627">
        <v>84146</v>
      </c>
      <c r="D2000" s="627" t="s">
        <v>2671</v>
      </c>
      <c r="E2000" s="627">
        <v>100</v>
      </c>
      <c r="F2000" s="627">
        <v>4010</v>
      </c>
      <c r="G2000" s="627" t="s">
        <v>3834</v>
      </c>
      <c r="H2000" s="627" t="s">
        <v>492</v>
      </c>
      <c r="J2000" s="627">
        <v>1</v>
      </c>
      <c r="K2000" s="627">
        <v>20.07</v>
      </c>
      <c r="L2000" s="627">
        <v>20.07</v>
      </c>
      <c r="M2000" s="53" t="s">
        <v>1317</v>
      </c>
      <c r="N2000" s="629" t="s">
        <v>3806</v>
      </c>
    </row>
    <row r="2001" spans="1:14" ht="15" hidden="1">
      <c r="A2001" s="276">
        <v>46167</v>
      </c>
      <c r="B2001" s="53" t="s">
        <v>3804</v>
      </c>
      <c r="C2001" s="625">
        <v>82721</v>
      </c>
      <c r="D2001" s="625" t="s">
        <v>2823</v>
      </c>
      <c r="E2001" s="625">
        <v>130</v>
      </c>
      <c r="F2001" s="625">
        <v>4010</v>
      </c>
      <c r="G2001" s="625" t="s">
        <v>2651</v>
      </c>
      <c r="H2001" s="625" t="s">
        <v>492</v>
      </c>
      <c r="J2001" s="625">
        <v>1</v>
      </c>
      <c r="K2001" s="625">
        <v>8.16</v>
      </c>
      <c r="L2001" s="625">
        <v>8.16</v>
      </c>
      <c r="M2001" s="53" t="s">
        <v>1317</v>
      </c>
      <c r="N2001" s="629" t="s">
        <v>3806</v>
      </c>
    </row>
    <row r="2002" spans="1:14" ht="15" hidden="1">
      <c r="A2002" s="276">
        <v>46167</v>
      </c>
      <c r="B2002" s="53" t="s">
        <v>3804</v>
      </c>
      <c r="C2002" s="627">
        <v>45477</v>
      </c>
      <c r="D2002" s="627" t="s">
        <v>3835</v>
      </c>
      <c r="E2002" s="627">
        <v>140</v>
      </c>
      <c r="F2002" s="627">
        <v>4010</v>
      </c>
      <c r="G2002" s="627" t="s">
        <v>3836</v>
      </c>
      <c r="H2002" s="627" t="s">
        <v>492</v>
      </c>
      <c r="J2002" s="627">
        <v>1</v>
      </c>
      <c r="K2002" s="627">
        <v>5.29</v>
      </c>
      <c r="L2002" s="627">
        <v>5.29</v>
      </c>
      <c r="M2002" s="53" t="s">
        <v>1317</v>
      </c>
      <c r="N2002" s="629" t="s">
        <v>3806</v>
      </c>
    </row>
    <row r="2003" spans="1:14" ht="15" hidden="1">
      <c r="A2003" s="276">
        <v>46167</v>
      </c>
      <c r="B2003" s="53" t="s">
        <v>3804</v>
      </c>
      <c r="C2003" s="625">
        <v>82239</v>
      </c>
      <c r="D2003" s="625" t="s">
        <v>2655</v>
      </c>
      <c r="E2003" s="625">
        <v>90</v>
      </c>
      <c r="F2003" s="625">
        <v>4010</v>
      </c>
      <c r="G2003" s="625" t="s">
        <v>3837</v>
      </c>
      <c r="H2003" s="625" t="s">
        <v>492</v>
      </c>
      <c r="J2003" s="625">
        <v>1</v>
      </c>
      <c r="K2003" s="625">
        <v>13.35</v>
      </c>
      <c r="L2003" s="625">
        <v>13.35</v>
      </c>
      <c r="M2003" s="53" t="s">
        <v>1317</v>
      </c>
      <c r="N2003" s="629" t="s">
        <v>3806</v>
      </c>
    </row>
    <row r="2004" spans="1:14" ht="15" hidden="1">
      <c r="A2004" s="276">
        <v>46167</v>
      </c>
      <c r="B2004" s="53" t="s">
        <v>3804</v>
      </c>
      <c r="C2004" s="627">
        <v>82776</v>
      </c>
      <c r="D2004" s="627" t="s">
        <v>2717</v>
      </c>
      <c r="E2004" s="627">
        <v>120</v>
      </c>
      <c r="F2004" s="627">
        <v>4010</v>
      </c>
      <c r="G2004" s="627" t="s">
        <v>2980</v>
      </c>
      <c r="H2004" s="627" t="s">
        <v>492</v>
      </c>
      <c r="J2004" s="627">
        <v>1</v>
      </c>
      <c r="K2004" s="627">
        <v>15.42</v>
      </c>
      <c r="L2004" s="627">
        <v>15.42</v>
      </c>
      <c r="M2004" s="53" t="s">
        <v>1317</v>
      </c>
      <c r="N2004" s="629" t="s">
        <v>3806</v>
      </c>
    </row>
    <row r="2005" spans="1:14" ht="15" hidden="1">
      <c r="A2005" s="276">
        <v>46167</v>
      </c>
      <c r="B2005" s="53" t="s">
        <v>3804</v>
      </c>
      <c r="C2005" s="625">
        <v>82719</v>
      </c>
      <c r="D2005" s="625" t="s">
        <v>2536</v>
      </c>
      <c r="E2005" s="625">
        <v>130</v>
      </c>
      <c r="F2005" s="625">
        <v>4010</v>
      </c>
      <c r="G2005" s="625" t="s">
        <v>3838</v>
      </c>
      <c r="H2005" s="625" t="s">
        <v>492</v>
      </c>
      <c r="J2005" s="625">
        <v>1</v>
      </c>
      <c r="K2005" s="625">
        <v>11.71</v>
      </c>
      <c r="L2005" s="625">
        <v>11.71</v>
      </c>
      <c r="M2005" s="53" t="s">
        <v>1317</v>
      </c>
      <c r="N2005" s="629" t="s">
        <v>3806</v>
      </c>
    </row>
    <row r="2006" spans="1:14" ht="15" hidden="1">
      <c r="A2006" s="276">
        <v>46167</v>
      </c>
      <c r="B2006" s="53" t="s">
        <v>3804</v>
      </c>
      <c r="C2006" s="627">
        <v>81339</v>
      </c>
      <c r="D2006" s="627" t="s">
        <v>1562</v>
      </c>
      <c r="E2006" s="627">
        <v>85</v>
      </c>
      <c r="F2006" s="627">
        <v>4010</v>
      </c>
      <c r="G2006" s="627" t="s">
        <v>3839</v>
      </c>
      <c r="H2006" s="627" t="s">
        <v>492</v>
      </c>
      <c r="J2006" s="627">
        <v>1</v>
      </c>
      <c r="K2006" s="627">
        <v>9.4700000000000006</v>
      </c>
      <c r="L2006" s="627">
        <v>9.4700000000000006</v>
      </c>
      <c r="M2006" s="53" t="s">
        <v>1317</v>
      </c>
      <c r="N2006" s="629" t="s">
        <v>3806</v>
      </c>
    </row>
    <row r="2007" spans="1:14" ht="15" hidden="1">
      <c r="A2007" s="276">
        <v>46167</v>
      </c>
      <c r="B2007" s="53" t="s">
        <v>3804</v>
      </c>
      <c r="C2007" s="625">
        <v>84512</v>
      </c>
      <c r="D2007" s="625" t="s">
        <v>3799</v>
      </c>
      <c r="E2007" s="625">
        <v>150</v>
      </c>
      <c r="F2007" s="625">
        <v>4010</v>
      </c>
      <c r="G2007" s="625" t="s">
        <v>3840</v>
      </c>
      <c r="H2007" s="625" t="s">
        <v>492</v>
      </c>
      <c r="J2007" s="625">
        <v>1</v>
      </c>
      <c r="K2007" s="625">
        <v>17.73</v>
      </c>
      <c r="L2007" s="625">
        <v>17.73</v>
      </c>
      <c r="M2007" s="53" t="s">
        <v>1317</v>
      </c>
      <c r="N2007" s="629" t="s">
        <v>3806</v>
      </c>
    </row>
    <row r="2008" spans="1:14" ht="15" hidden="1">
      <c r="A2008" s="276">
        <v>46167</v>
      </c>
      <c r="B2008" s="53" t="s">
        <v>3804</v>
      </c>
      <c r="C2008" s="627">
        <v>82614</v>
      </c>
      <c r="D2008" s="627" t="s">
        <v>1760</v>
      </c>
      <c r="E2008" s="627">
        <v>90</v>
      </c>
      <c r="F2008" s="627">
        <v>4010</v>
      </c>
      <c r="G2008" s="627" t="s">
        <v>3841</v>
      </c>
      <c r="H2008" s="627" t="s">
        <v>492</v>
      </c>
      <c r="J2008" s="627">
        <v>1</v>
      </c>
      <c r="K2008" s="627">
        <v>7.29</v>
      </c>
      <c r="L2008" s="627">
        <v>7.29</v>
      </c>
      <c r="M2008" s="53" t="s">
        <v>1317</v>
      </c>
      <c r="N2008" s="629" t="s">
        <v>3806</v>
      </c>
    </row>
    <row r="2009" spans="1:14" ht="15" hidden="1">
      <c r="A2009" s="276">
        <v>46167</v>
      </c>
      <c r="B2009" s="53" t="s">
        <v>3804</v>
      </c>
      <c r="C2009" s="625">
        <v>83620</v>
      </c>
      <c r="D2009" s="625" t="s">
        <v>3194</v>
      </c>
      <c r="E2009" s="625" t="s">
        <v>1526</v>
      </c>
      <c r="F2009" s="625">
        <v>4010</v>
      </c>
      <c r="G2009" s="625" t="s">
        <v>3842</v>
      </c>
      <c r="H2009" s="625" t="s">
        <v>492</v>
      </c>
      <c r="J2009" s="625">
        <v>1</v>
      </c>
      <c r="K2009" s="625">
        <v>21.31</v>
      </c>
      <c r="L2009" s="625">
        <v>21.31</v>
      </c>
      <c r="M2009" s="53" t="s">
        <v>1317</v>
      </c>
      <c r="N2009" s="629" t="s">
        <v>3806</v>
      </c>
    </row>
    <row r="2010" spans="1:14" ht="15" hidden="1">
      <c r="A2010" s="276">
        <v>46167</v>
      </c>
      <c r="B2010" s="53" t="s">
        <v>3804</v>
      </c>
      <c r="C2010" s="627">
        <v>84538</v>
      </c>
      <c r="D2010" s="627" t="s">
        <v>3381</v>
      </c>
      <c r="E2010" s="627">
        <v>85</v>
      </c>
      <c r="F2010" s="627">
        <v>4010</v>
      </c>
      <c r="G2010" s="627" t="s">
        <v>3843</v>
      </c>
      <c r="H2010" s="627" t="s">
        <v>492</v>
      </c>
      <c r="J2010" s="627">
        <v>1</v>
      </c>
      <c r="K2010" s="627">
        <v>5.22</v>
      </c>
      <c r="L2010" s="627">
        <v>5.22</v>
      </c>
      <c r="M2010" s="53" t="s">
        <v>1317</v>
      </c>
      <c r="N2010" s="629" t="s">
        <v>3806</v>
      </c>
    </row>
    <row r="2011" spans="1:14" ht="15" hidden="1">
      <c r="A2011" s="276">
        <v>46167</v>
      </c>
      <c r="B2011" s="53" t="s">
        <v>3804</v>
      </c>
      <c r="C2011" s="625">
        <v>84657</v>
      </c>
      <c r="D2011" s="625" t="s">
        <v>2818</v>
      </c>
      <c r="E2011" s="625">
        <v>120</v>
      </c>
      <c r="F2011" s="625">
        <v>4010</v>
      </c>
      <c r="G2011" s="625" t="s">
        <v>3844</v>
      </c>
      <c r="H2011" s="625" t="s">
        <v>492</v>
      </c>
      <c r="J2011" s="625">
        <v>1</v>
      </c>
      <c r="K2011" s="625">
        <v>8.31</v>
      </c>
      <c r="L2011" s="625">
        <v>8.31</v>
      </c>
      <c r="M2011" s="53" t="s">
        <v>1317</v>
      </c>
      <c r="N2011" s="629" t="s">
        <v>3806</v>
      </c>
    </row>
    <row r="2012" spans="1:14" ht="15" hidden="1">
      <c r="A2012" s="276">
        <v>46167</v>
      </c>
      <c r="B2012" s="53" t="s">
        <v>3804</v>
      </c>
      <c r="C2012" s="627">
        <v>84460</v>
      </c>
      <c r="D2012" s="627" t="s">
        <v>3389</v>
      </c>
      <c r="E2012" s="627">
        <v>100</v>
      </c>
      <c r="F2012" s="627">
        <v>4010</v>
      </c>
      <c r="G2012" s="627" t="s">
        <v>3845</v>
      </c>
      <c r="H2012" s="627" t="s">
        <v>492</v>
      </c>
      <c r="J2012" s="627">
        <v>1</v>
      </c>
      <c r="K2012" s="627">
        <v>5.08</v>
      </c>
      <c r="L2012" s="627">
        <v>5.08</v>
      </c>
      <c r="M2012" s="53" t="s">
        <v>1317</v>
      </c>
      <c r="N2012" s="629" t="s">
        <v>3806</v>
      </c>
    </row>
    <row r="2013" spans="1:14" ht="15" hidden="1">
      <c r="A2013" s="276">
        <v>46167</v>
      </c>
      <c r="B2013" s="53" t="s">
        <v>3804</v>
      </c>
      <c r="C2013" s="625">
        <v>82578</v>
      </c>
      <c r="D2013" s="625" t="s">
        <v>2842</v>
      </c>
      <c r="E2013" s="625">
        <v>130</v>
      </c>
      <c r="F2013" s="625">
        <v>4010</v>
      </c>
      <c r="G2013" s="625" t="s">
        <v>3846</v>
      </c>
      <c r="H2013" s="625" t="s">
        <v>492</v>
      </c>
      <c r="J2013" s="625">
        <v>1</v>
      </c>
      <c r="K2013" s="625">
        <v>12.13</v>
      </c>
      <c r="L2013" s="625">
        <v>12.13</v>
      </c>
      <c r="M2013" s="53" t="s">
        <v>1317</v>
      </c>
      <c r="N2013" s="629" t="s">
        <v>3806</v>
      </c>
    </row>
    <row r="2014" spans="1:14" ht="15" hidden="1">
      <c r="A2014" s="276">
        <v>46167</v>
      </c>
      <c r="B2014" s="53" t="s">
        <v>3804</v>
      </c>
      <c r="C2014" s="627">
        <v>33175</v>
      </c>
      <c r="D2014" s="627" t="s">
        <v>1367</v>
      </c>
      <c r="E2014" s="627">
        <v>120</v>
      </c>
      <c r="F2014" s="627">
        <v>4010</v>
      </c>
      <c r="G2014" s="627" t="s">
        <v>3847</v>
      </c>
      <c r="H2014" s="627" t="s">
        <v>492</v>
      </c>
      <c r="J2014" s="627">
        <v>1</v>
      </c>
      <c r="K2014" s="627">
        <v>8.85</v>
      </c>
      <c r="L2014" s="627">
        <v>8.85</v>
      </c>
      <c r="M2014" s="53" t="s">
        <v>1317</v>
      </c>
      <c r="N2014" s="629" t="s">
        <v>3806</v>
      </c>
    </row>
    <row r="2015" spans="1:14" ht="15" hidden="1">
      <c r="A2015" s="276">
        <v>46167</v>
      </c>
      <c r="B2015" s="53" t="s">
        <v>3804</v>
      </c>
      <c r="C2015" s="625">
        <v>84610</v>
      </c>
      <c r="D2015" s="625" t="s">
        <v>3252</v>
      </c>
      <c r="E2015" s="625">
        <v>120</v>
      </c>
      <c r="F2015" s="625">
        <v>4010</v>
      </c>
      <c r="G2015" s="625" t="s">
        <v>3848</v>
      </c>
      <c r="H2015" s="625" t="s">
        <v>492</v>
      </c>
      <c r="J2015" s="625">
        <v>1</v>
      </c>
      <c r="K2015" s="625">
        <v>10.15</v>
      </c>
      <c r="L2015" s="625">
        <v>10.15</v>
      </c>
      <c r="M2015" s="53" t="s">
        <v>1317</v>
      </c>
      <c r="N2015" s="629" t="s">
        <v>3806</v>
      </c>
    </row>
    <row r="2016" spans="1:14" ht="15" hidden="1">
      <c r="A2016" s="276">
        <v>46167</v>
      </c>
      <c r="B2016" s="53" t="s">
        <v>3804</v>
      </c>
      <c r="C2016" s="627">
        <v>82622</v>
      </c>
      <c r="D2016" s="627" t="s">
        <v>1578</v>
      </c>
      <c r="E2016" s="627">
        <v>150</v>
      </c>
      <c r="F2016" s="627">
        <v>4010</v>
      </c>
      <c r="G2016" s="627" t="s">
        <v>3849</v>
      </c>
      <c r="H2016" s="627" t="s">
        <v>492</v>
      </c>
      <c r="J2016" s="627">
        <v>1</v>
      </c>
      <c r="K2016" s="627">
        <v>20.74</v>
      </c>
      <c r="L2016" s="627">
        <v>20.74</v>
      </c>
      <c r="M2016" s="53" t="s">
        <v>1317</v>
      </c>
      <c r="N2016" s="629" t="s">
        <v>3806</v>
      </c>
    </row>
    <row r="2017" spans="1:14" ht="15" hidden="1">
      <c r="A2017" s="276">
        <v>46167</v>
      </c>
      <c r="B2017" s="53" t="s">
        <v>3804</v>
      </c>
      <c r="C2017" s="625">
        <v>83592</v>
      </c>
      <c r="D2017" s="625" t="s">
        <v>2981</v>
      </c>
      <c r="E2017" s="625">
        <v>90</v>
      </c>
      <c r="F2017" s="625">
        <v>4010</v>
      </c>
      <c r="G2017" s="625" t="s">
        <v>3850</v>
      </c>
      <c r="H2017" s="625" t="s">
        <v>492</v>
      </c>
      <c r="J2017" s="625">
        <v>1</v>
      </c>
      <c r="K2017" s="625">
        <v>13.75</v>
      </c>
      <c r="L2017" s="625">
        <v>13.75</v>
      </c>
      <c r="M2017" s="53" t="s">
        <v>1317</v>
      </c>
      <c r="N2017" s="629" t="s">
        <v>3806</v>
      </c>
    </row>
    <row r="2018" spans="1:14" ht="15" hidden="1">
      <c r="A2018" s="276">
        <v>46167</v>
      </c>
      <c r="B2018" s="53" t="s">
        <v>3804</v>
      </c>
      <c r="C2018" s="627">
        <v>82407</v>
      </c>
      <c r="D2018" s="627" t="s">
        <v>3851</v>
      </c>
      <c r="E2018" s="627">
        <v>90</v>
      </c>
      <c r="F2018" s="627">
        <v>4010</v>
      </c>
      <c r="G2018" s="627" t="s">
        <v>3852</v>
      </c>
      <c r="H2018" s="627" t="s">
        <v>492</v>
      </c>
      <c r="J2018" s="627">
        <v>1</v>
      </c>
      <c r="K2018" s="627">
        <v>7.24</v>
      </c>
      <c r="L2018" s="627">
        <v>7.24</v>
      </c>
      <c r="M2018" s="53" t="s">
        <v>1317</v>
      </c>
      <c r="N2018" s="629" t="s">
        <v>3806</v>
      </c>
    </row>
    <row r="2019" spans="1:14" ht="15" hidden="1">
      <c r="A2019" s="276">
        <v>46167</v>
      </c>
      <c r="B2019" s="53" t="s">
        <v>3804</v>
      </c>
      <c r="C2019" s="625">
        <v>82788</v>
      </c>
      <c r="D2019" s="625" t="s">
        <v>3772</v>
      </c>
      <c r="E2019" s="625">
        <v>120</v>
      </c>
      <c r="F2019" s="625">
        <v>4010</v>
      </c>
      <c r="G2019" s="625" t="s">
        <v>3853</v>
      </c>
      <c r="H2019" s="625" t="s">
        <v>492</v>
      </c>
      <c r="J2019" s="625">
        <v>1</v>
      </c>
      <c r="K2019" s="625">
        <v>8.69</v>
      </c>
      <c r="L2019" s="625">
        <v>8.69</v>
      </c>
      <c r="M2019" s="53" t="s">
        <v>1317</v>
      </c>
      <c r="N2019" s="629" t="s">
        <v>3806</v>
      </c>
    </row>
    <row r="2020" spans="1:14" ht="15" hidden="1">
      <c r="A2020" s="276">
        <v>46167</v>
      </c>
      <c r="B2020" s="53" t="s">
        <v>3804</v>
      </c>
      <c r="C2020" s="627">
        <v>80786</v>
      </c>
      <c r="D2020" s="627">
        <v>505</v>
      </c>
      <c r="E2020" s="627">
        <v>100</v>
      </c>
      <c r="F2020" s="627">
        <v>4010</v>
      </c>
      <c r="G2020" s="627" t="s">
        <v>3854</v>
      </c>
      <c r="H2020" s="627" t="s">
        <v>492</v>
      </c>
      <c r="J2020" s="627">
        <v>1</v>
      </c>
      <c r="K2020" s="627">
        <v>10.46</v>
      </c>
      <c r="L2020" s="627">
        <v>10.46</v>
      </c>
      <c r="M2020" s="53" t="s">
        <v>1317</v>
      </c>
      <c r="N2020" s="629" t="s">
        <v>3806</v>
      </c>
    </row>
    <row r="2021" spans="1:14" ht="15" hidden="1">
      <c r="A2021" s="276">
        <v>46167</v>
      </c>
      <c r="B2021" s="53" t="s">
        <v>3804</v>
      </c>
      <c r="C2021" s="625">
        <v>80617</v>
      </c>
      <c r="D2021" s="625" t="s">
        <v>3855</v>
      </c>
      <c r="E2021" s="625">
        <v>60</v>
      </c>
      <c r="F2021" s="625">
        <v>4010</v>
      </c>
      <c r="G2021" s="625" t="s">
        <v>3856</v>
      </c>
      <c r="H2021" s="625" t="s">
        <v>492</v>
      </c>
      <c r="J2021" s="625">
        <v>1</v>
      </c>
      <c r="K2021" s="625">
        <v>6.23</v>
      </c>
      <c r="L2021" s="625">
        <v>6.23</v>
      </c>
      <c r="M2021" s="53" t="s">
        <v>1317</v>
      </c>
      <c r="N2021" s="629" t="s">
        <v>3806</v>
      </c>
    </row>
    <row r="2022" spans="1:14" ht="15" hidden="1">
      <c r="A2022" s="276">
        <v>46167</v>
      </c>
      <c r="B2022" s="53" t="s">
        <v>3804</v>
      </c>
      <c r="C2022" s="627">
        <v>84204</v>
      </c>
      <c r="D2022" s="627" t="s">
        <v>3637</v>
      </c>
      <c r="E2022" s="627" t="s">
        <v>1332</v>
      </c>
      <c r="F2022" s="627">
        <v>4010</v>
      </c>
      <c r="G2022" s="627" t="s">
        <v>3857</v>
      </c>
      <c r="H2022" s="627" t="s">
        <v>492</v>
      </c>
      <c r="J2022" s="627">
        <v>1</v>
      </c>
      <c r="K2022" s="627">
        <v>12.05</v>
      </c>
      <c r="L2022" s="627">
        <v>12.05</v>
      </c>
      <c r="M2022" s="53" t="s">
        <v>1317</v>
      </c>
      <c r="N2022" s="629" t="s">
        <v>3806</v>
      </c>
    </row>
    <row r="2023" spans="1:14" ht="15" hidden="1">
      <c r="A2023" s="276">
        <v>46167</v>
      </c>
      <c r="B2023" s="53" t="s">
        <v>3804</v>
      </c>
      <c r="C2023" s="625">
        <v>83022</v>
      </c>
      <c r="D2023" s="625" t="s">
        <v>3858</v>
      </c>
      <c r="E2023" s="625">
        <v>150</v>
      </c>
      <c r="F2023" s="625">
        <v>4010</v>
      </c>
      <c r="G2023" s="625" t="s">
        <v>3859</v>
      </c>
      <c r="H2023" s="625" t="s">
        <v>492</v>
      </c>
      <c r="J2023" s="625">
        <v>1</v>
      </c>
      <c r="K2023" s="625">
        <v>6.25</v>
      </c>
      <c r="L2023" s="625">
        <v>6.25</v>
      </c>
      <c r="M2023" s="53" t="s">
        <v>1317</v>
      </c>
      <c r="N2023" s="629" t="s">
        <v>3806</v>
      </c>
    </row>
    <row r="2024" spans="1:14" ht="15" hidden="1">
      <c r="A2024" s="276">
        <v>46167</v>
      </c>
      <c r="B2024" s="53" t="s">
        <v>3804</v>
      </c>
      <c r="C2024" s="627">
        <v>45346</v>
      </c>
      <c r="D2024" s="627" t="s">
        <v>2818</v>
      </c>
      <c r="E2024" s="627">
        <v>100</v>
      </c>
      <c r="F2024" s="627">
        <v>4010</v>
      </c>
      <c r="G2024" s="627" t="s">
        <v>3860</v>
      </c>
      <c r="H2024" s="627" t="s">
        <v>492</v>
      </c>
      <c r="J2024" s="627">
        <v>1</v>
      </c>
      <c r="K2024" s="627">
        <v>3.97</v>
      </c>
      <c r="L2024" s="627">
        <v>3.97</v>
      </c>
      <c r="M2024" s="53" t="s">
        <v>1317</v>
      </c>
      <c r="N2024" s="629" t="s">
        <v>3806</v>
      </c>
    </row>
    <row r="2025" spans="1:14" ht="15" hidden="1">
      <c r="A2025" s="276">
        <v>46167</v>
      </c>
      <c r="B2025" s="53" t="s">
        <v>3804</v>
      </c>
      <c r="C2025" s="625">
        <v>84420</v>
      </c>
      <c r="D2025" s="625" t="s">
        <v>1760</v>
      </c>
      <c r="E2025" s="625">
        <v>70</v>
      </c>
      <c r="F2025" s="625">
        <v>4010</v>
      </c>
      <c r="G2025" s="625" t="s">
        <v>3861</v>
      </c>
      <c r="H2025" s="625" t="s">
        <v>492</v>
      </c>
      <c r="J2025" s="625">
        <v>1</v>
      </c>
      <c r="K2025" s="625">
        <v>9.6300000000000008</v>
      </c>
      <c r="L2025" s="625">
        <v>9.6300000000000008</v>
      </c>
      <c r="M2025" s="53" t="s">
        <v>1317</v>
      </c>
      <c r="N2025" s="629" t="s">
        <v>3806</v>
      </c>
    </row>
    <row r="2026" spans="1:14" ht="15" hidden="1">
      <c r="A2026" s="276">
        <v>46167</v>
      </c>
      <c r="B2026" s="53" t="s">
        <v>3804</v>
      </c>
      <c r="C2026" s="627">
        <v>81347</v>
      </c>
      <c r="D2026" s="627" t="s">
        <v>2519</v>
      </c>
      <c r="E2026" s="627">
        <v>130</v>
      </c>
      <c r="F2026" s="627">
        <v>4010</v>
      </c>
      <c r="G2026" s="627" t="s">
        <v>3515</v>
      </c>
      <c r="H2026" s="627" t="s">
        <v>492</v>
      </c>
      <c r="J2026" s="627">
        <v>1</v>
      </c>
      <c r="K2026" s="627">
        <v>9.9600000000000009</v>
      </c>
      <c r="L2026" s="627">
        <v>9.9600000000000009</v>
      </c>
      <c r="M2026" s="53" t="s">
        <v>1317</v>
      </c>
      <c r="N2026" s="629" t="s">
        <v>3806</v>
      </c>
    </row>
    <row r="2027" spans="1:14" ht="15" hidden="1">
      <c r="A2027" s="276">
        <v>46167</v>
      </c>
      <c r="B2027" s="53" t="s">
        <v>3804</v>
      </c>
      <c r="C2027" s="625">
        <v>84473</v>
      </c>
      <c r="D2027" s="625" t="s">
        <v>3799</v>
      </c>
      <c r="E2027" s="625">
        <v>130</v>
      </c>
      <c r="F2027" s="625">
        <v>4010</v>
      </c>
      <c r="G2027" s="625" t="s">
        <v>3862</v>
      </c>
      <c r="H2027" s="625" t="s">
        <v>492</v>
      </c>
      <c r="J2027" s="625">
        <v>1</v>
      </c>
      <c r="K2027" s="625">
        <v>9.11</v>
      </c>
      <c r="L2027" s="625">
        <v>9.11</v>
      </c>
      <c r="M2027" s="53" t="s">
        <v>1317</v>
      </c>
      <c r="N2027" s="629" t="s">
        <v>3806</v>
      </c>
    </row>
    <row r="2028" spans="1:14" ht="15" hidden="1">
      <c r="A2028" s="276">
        <v>46167</v>
      </c>
      <c r="B2028" s="53" t="s">
        <v>3804</v>
      </c>
      <c r="C2028" s="627">
        <v>84107</v>
      </c>
      <c r="D2028" s="627">
        <v>179</v>
      </c>
      <c r="E2028" s="627">
        <v>120</v>
      </c>
      <c r="F2028" s="627">
        <v>4010</v>
      </c>
      <c r="G2028" s="627" t="s">
        <v>3863</v>
      </c>
      <c r="H2028" s="627" t="s">
        <v>492</v>
      </c>
      <c r="J2028" s="627">
        <v>1</v>
      </c>
      <c r="K2028" s="627">
        <v>8.82</v>
      </c>
      <c r="L2028" s="627">
        <v>8.82</v>
      </c>
      <c r="M2028" s="53" t="s">
        <v>1317</v>
      </c>
      <c r="N2028" s="629" t="s">
        <v>3806</v>
      </c>
    </row>
    <row r="2029" spans="1:14" ht="15" hidden="1">
      <c r="A2029" s="276">
        <v>46167</v>
      </c>
      <c r="B2029" s="53" t="s">
        <v>3804</v>
      </c>
      <c r="C2029" s="625">
        <v>84485</v>
      </c>
      <c r="D2029" s="625" t="s">
        <v>3721</v>
      </c>
      <c r="E2029" s="625">
        <v>90</v>
      </c>
      <c r="F2029" s="625">
        <v>4010</v>
      </c>
      <c r="G2029" s="625" t="s">
        <v>3864</v>
      </c>
      <c r="H2029" s="625" t="s">
        <v>492</v>
      </c>
      <c r="J2029" s="625">
        <v>1</v>
      </c>
      <c r="K2029" s="625">
        <v>4.41</v>
      </c>
      <c r="L2029" s="625">
        <v>4.41</v>
      </c>
      <c r="M2029" s="53" t="s">
        <v>1317</v>
      </c>
      <c r="N2029" s="629" t="s">
        <v>3806</v>
      </c>
    </row>
    <row r="2030" spans="1:14" ht="15" hidden="1">
      <c r="A2030" s="276">
        <v>46167</v>
      </c>
      <c r="B2030" s="53" t="s">
        <v>3804</v>
      </c>
      <c r="C2030" s="627">
        <v>83270</v>
      </c>
      <c r="D2030" s="627" t="s">
        <v>3865</v>
      </c>
      <c r="E2030" s="627">
        <v>50</v>
      </c>
      <c r="F2030" s="627">
        <v>4010</v>
      </c>
      <c r="G2030" s="627" t="s">
        <v>3866</v>
      </c>
      <c r="H2030" s="627" t="s">
        <v>492</v>
      </c>
      <c r="J2030" s="627">
        <v>1</v>
      </c>
      <c r="K2030" s="627">
        <v>18.170000000000002</v>
      </c>
      <c r="L2030" s="627">
        <v>18.170000000000002</v>
      </c>
      <c r="M2030" s="53" t="s">
        <v>1317</v>
      </c>
      <c r="N2030" s="629" t="s">
        <v>3806</v>
      </c>
    </row>
    <row r="2031" spans="1:14" ht="15" hidden="1">
      <c r="A2031" s="276">
        <v>46167</v>
      </c>
      <c r="B2031" s="53" t="s">
        <v>3804</v>
      </c>
      <c r="C2031" s="625">
        <v>67683</v>
      </c>
      <c r="D2031" s="625" t="s">
        <v>3594</v>
      </c>
      <c r="E2031" s="625">
        <v>110</v>
      </c>
      <c r="F2031" s="625">
        <v>4010</v>
      </c>
      <c r="G2031" s="625" t="s">
        <v>3792</v>
      </c>
      <c r="H2031" s="625" t="s">
        <v>492</v>
      </c>
      <c r="J2031" s="625">
        <v>1</v>
      </c>
      <c r="K2031" s="625">
        <v>7.64</v>
      </c>
      <c r="L2031" s="625">
        <v>7.64</v>
      </c>
      <c r="M2031" s="53" t="s">
        <v>1317</v>
      </c>
      <c r="N2031" s="629" t="s">
        <v>3806</v>
      </c>
    </row>
    <row r="2032" spans="1:14" ht="15" hidden="1">
      <c r="A2032" s="276">
        <v>46167</v>
      </c>
      <c r="B2032" s="53" t="s">
        <v>3804</v>
      </c>
      <c r="C2032" s="627">
        <v>67848</v>
      </c>
      <c r="D2032" s="627" t="s">
        <v>2685</v>
      </c>
      <c r="E2032" s="627">
        <v>130</v>
      </c>
      <c r="F2032" s="627">
        <v>4010</v>
      </c>
      <c r="G2032" s="627" t="s">
        <v>3867</v>
      </c>
      <c r="H2032" s="627" t="s">
        <v>492</v>
      </c>
      <c r="J2032" s="627">
        <v>1</v>
      </c>
      <c r="K2032" s="627">
        <v>7.43</v>
      </c>
      <c r="L2032" s="627">
        <v>7.43</v>
      </c>
      <c r="M2032" s="53" t="s">
        <v>1317</v>
      </c>
      <c r="N2032" s="629" t="s">
        <v>3806</v>
      </c>
    </row>
    <row r="2033" spans="1:14" ht="15" hidden="1">
      <c r="A2033" s="276">
        <v>46167</v>
      </c>
      <c r="B2033" s="53" t="s">
        <v>3804</v>
      </c>
      <c r="C2033" s="625">
        <v>67501</v>
      </c>
      <c r="D2033" s="625">
        <v>11</v>
      </c>
      <c r="E2033" s="625">
        <v>90</v>
      </c>
      <c r="F2033" s="625">
        <v>4010</v>
      </c>
      <c r="G2033" s="625" t="s">
        <v>3868</v>
      </c>
      <c r="H2033" s="625" t="s">
        <v>492</v>
      </c>
      <c r="J2033" s="625">
        <v>1</v>
      </c>
      <c r="K2033" s="625">
        <v>11.12</v>
      </c>
      <c r="L2033" s="625">
        <v>11.12</v>
      </c>
      <c r="M2033" s="53" t="s">
        <v>1317</v>
      </c>
      <c r="N2033" s="629" t="s">
        <v>3806</v>
      </c>
    </row>
    <row r="2034" spans="1:14" ht="15" hidden="1">
      <c r="A2034" s="276">
        <v>46167</v>
      </c>
      <c r="B2034" s="53" t="s">
        <v>3804</v>
      </c>
      <c r="C2034" s="627">
        <v>83620</v>
      </c>
      <c r="D2034" s="627" t="s">
        <v>3194</v>
      </c>
      <c r="E2034" s="627" t="s">
        <v>246</v>
      </c>
      <c r="F2034" s="627">
        <v>4010</v>
      </c>
      <c r="G2034" s="627" t="s">
        <v>3869</v>
      </c>
      <c r="H2034" s="627" t="s">
        <v>492</v>
      </c>
      <c r="J2034" s="627">
        <v>1</v>
      </c>
      <c r="K2034" s="627">
        <v>21.31</v>
      </c>
      <c r="L2034" s="627">
        <v>21.31</v>
      </c>
      <c r="M2034" s="53" t="s">
        <v>1317</v>
      </c>
      <c r="N2034" s="629" t="s">
        <v>3806</v>
      </c>
    </row>
    <row r="2035" spans="1:14" ht="15" hidden="1">
      <c r="A2035" s="276">
        <v>46167</v>
      </c>
      <c r="B2035" s="53" t="s">
        <v>3804</v>
      </c>
      <c r="C2035" s="625">
        <v>84460</v>
      </c>
      <c r="D2035" s="625" t="s">
        <v>3870</v>
      </c>
      <c r="E2035" s="625">
        <v>120</v>
      </c>
      <c r="F2035" s="625">
        <v>4010</v>
      </c>
      <c r="G2035" s="625" t="s">
        <v>3871</v>
      </c>
      <c r="H2035" s="625" t="s">
        <v>492</v>
      </c>
      <c r="J2035" s="625">
        <v>1</v>
      </c>
      <c r="K2035" s="625">
        <v>5.09</v>
      </c>
      <c r="L2035" s="625">
        <v>5.09</v>
      </c>
      <c r="M2035" s="53" t="s">
        <v>1317</v>
      </c>
      <c r="N2035" s="629" t="s">
        <v>3806</v>
      </c>
    </row>
    <row r="2036" spans="1:14" ht="15" hidden="1">
      <c r="A2036" s="276">
        <v>46167</v>
      </c>
      <c r="B2036" s="53" t="s">
        <v>3804</v>
      </c>
      <c r="C2036" s="627">
        <v>84547</v>
      </c>
      <c r="D2036" s="627" t="s">
        <v>2717</v>
      </c>
      <c r="E2036" s="627">
        <v>70</v>
      </c>
      <c r="F2036" s="627">
        <v>4010</v>
      </c>
      <c r="G2036" s="627" t="s">
        <v>3872</v>
      </c>
      <c r="H2036" s="627" t="s">
        <v>492</v>
      </c>
      <c r="J2036" s="627">
        <v>2</v>
      </c>
      <c r="K2036" s="627">
        <v>7.22</v>
      </c>
      <c r="L2036" s="627">
        <v>14.44</v>
      </c>
      <c r="M2036" s="53" t="s">
        <v>1317</v>
      </c>
      <c r="N2036" s="629" t="s">
        <v>3806</v>
      </c>
    </row>
    <row r="2037" spans="1:14" ht="15" hidden="1">
      <c r="A2037" s="276">
        <v>46167</v>
      </c>
      <c r="B2037" s="53" t="s">
        <v>3804</v>
      </c>
      <c r="C2037" s="625">
        <v>81718</v>
      </c>
      <c r="D2037" s="625" t="s">
        <v>3191</v>
      </c>
      <c r="E2037" s="625">
        <v>100</v>
      </c>
      <c r="F2037" s="625">
        <v>4010</v>
      </c>
      <c r="G2037" s="625" t="s">
        <v>3873</v>
      </c>
      <c r="H2037" s="625" t="s">
        <v>492</v>
      </c>
      <c r="J2037" s="625">
        <v>1</v>
      </c>
      <c r="K2037" s="625">
        <v>5.0199999999999996</v>
      </c>
      <c r="L2037" s="625">
        <v>5.0199999999999996</v>
      </c>
      <c r="M2037" s="53" t="s">
        <v>1317</v>
      </c>
      <c r="N2037" s="629" t="s">
        <v>3806</v>
      </c>
    </row>
    <row r="2038" spans="1:14" ht="15" hidden="1">
      <c r="A2038" s="276">
        <v>46167</v>
      </c>
      <c r="B2038" s="53" t="s">
        <v>3804</v>
      </c>
      <c r="C2038" s="627">
        <v>83591</v>
      </c>
      <c r="D2038" s="627" t="s">
        <v>2981</v>
      </c>
      <c r="E2038" s="627">
        <v>75</v>
      </c>
      <c r="F2038" s="627">
        <v>4010</v>
      </c>
      <c r="G2038" s="627" t="s">
        <v>3874</v>
      </c>
      <c r="H2038" s="627" t="s">
        <v>492</v>
      </c>
      <c r="J2038" s="627">
        <v>1</v>
      </c>
      <c r="K2038" s="627">
        <v>9.7799999999999994</v>
      </c>
      <c r="L2038" s="627">
        <v>9.7799999999999994</v>
      </c>
      <c r="M2038" s="53" t="s">
        <v>1317</v>
      </c>
      <c r="N2038" s="629" t="s">
        <v>3806</v>
      </c>
    </row>
    <row r="2039" spans="1:14" ht="15" hidden="1">
      <c r="A2039" s="276">
        <v>46167</v>
      </c>
      <c r="B2039" s="53" t="s">
        <v>3804</v>
      </c>
      <c r="C2039" s="625">
        <v>48080</v>
      </c>
      <c r="D2039" s="625" t="s">
        <v>2424</v>
      </c>
      <c r="E2039" s="625">
        <v>100</v>
      </c>
      <c r="F2039" s="625">
        <v>4010</v>
      </c>
      <c r="G2039" s="625" t="s">
        <v>3875</v>
      </c>
      <c r="H2039" s="625" t="s">
        <v>492</v>
      </c>
      <c r="J2039" s="625">
        <v>1</v>
      </c>
      <c r="K2039" s="625">
        <v>9.39</v>
      </c>
      <c r="L2039" s="625">
        <v>9.39</v>
      </c>
      <c r="M2039" s="53" t="s">
        <v>1317</v>
      </c>
      <c r="N2039" s="629" t="s">
        <v>3806</v>
      </c>
    </row>
    <row r="2040" spans="1:14" ht="15" hidden="1">
      <c r="A2040" s="276">
        <v>46167</v>
      </c>
      <c r="B2040" s="53" t="s">
        <v>3804</v>
      </c>
      <c r="C2040" s="627">
        <v>81941</v>
      </c>
      <c r="D2040" s="627" t="s">
        <v>1400</v>
      </c>
      <c r="E2040" s="627">
        <v>130</v>
      </c>
      <c r="F2040" s="627">
        <v>4010</v>
      </c>
      <c r="G2040" s="627" t="s">
        <v>3876</v>
      </c>
      <c r="H2040" s="627" t="s">
        <v>492</v>
      </c>
      <c r="J2040" s="627">
        <v>1</v>
      </c>
      <c r="K2040" s="627">
        <v>13.74</v>
      </c>
      <c r="L2040" s="627">
        <v>13.74</v>
      </c>
      <c r="M2040" s="53" t="s">
        <v>1317</v>
      </c>
      <c r="N2040" s="629" t="s">
        <v>3806</v>
      </c>
    </row>
    <row r="2041" spans="1:14" ht="15" hidden="1">
      <c r="A2041" s="276">
        <v>46167</v>
      </c>
      <c r="B2041" s="53" t="s">
        <v>3877</v>
      </c>
      <c r="C2041" s="625">
        <v>84492</v>
      </c>
      <c r="D2041" s="625" t="s">
        <v>3878</v>
      </c>
      <c r="E2041" s="625">
        <v>110</v>
      </c>
      <c r="F2041" s="625">
        <v>4010</v>
      </c>
      <c r="G2041" s="625" t="s">
        <v>3879</v>
      </c>
      <c r="H2041" s="625" t="s">
        <v>492</v>
      </c>
      <c r="J2041" s="625">
        <v>1</v>
      </c>
      <c r="K2041" s="625">
        <v>8.8699999999999992</v>
      </c>
      <c r="L2041" s="625">
        <v>8.8699999999999992</v>
      </c>
      <c r="M2041" s="53" t="s">
        <v>1317</v>
      </c>
      <c r="N2041" s="629" t="s">
        <v>3806</v>
      </c>
    </row>
    <row r="2042" spans="1:14" ht="15" hidden="1">
      <c r="A2042" s="276">
        <v>46167</v>
      </c>
      <c r="B2042" s="53" t="s">
        <v>3877</v>
      </c>
      <c r="C2042" s="627">
        <v>65642</v>
      </c>
      <c r="D2042" s="627" t="s">
        <v>3467</v>
      </c>
      <c r="E2042" s="627">
        <v>130</v>
      </c>
      <c r="F2042" s="627">
        <v>4010</v>
      </c>
      <c r="G2042" s="627" t="s">
        <v>3880</v>
      </c>
      <c r="H2042" s="627" t="s">
        <v>492</v>
      </c>
      <c r="J2042" s="627">
        <v>1</v>
      </c>
      <c r="K2042" s="627">
        <v>7.14</v>
      </c>
      <c r="L2042" s="627">
        <v>7.14</v>
      </c>
      <c r="M2042" s="53" t="s">
        <v>1317</v>
      </c>
      <c r="N2042" s="629" t="s">
        <v>3806</v>
      </c>
    </row>
    <row r="2043" spans="1:14" ht="15" hidden="1">
      <c r="A2043" s="276">
        <v>46167</v>
      </c>
      <c r="B2043" s="53" t="s">
        <v>3877</v>
      </c>
      <c r="C2043" s="625">
        <v>45346</v>
      </c>
      <c r="D2043" s="625">
        <v>15</v>
      </c>
      <c r="E2043" s="625">
        <v>110</v>
      </c>
      <c r="F2043" s="625">
        <v>4010</v>
      </c>
      <c r="G2043" s="625" t="s">
        <v>3881</v>
      </c>
      <c r="H2043" s="625" t="s">
        <v>492</v>
      </c>
      <c r="J2043" s="625">
        <v>1</v>
      </c>
      <c r="K2043" s="625">
        <v>3.97</v>
      </c>
      <c r="L2043" s="625">
        <v>3.97</v>
      </c>
      <c r="M2043" s="53" t="s">
        <v>1317</v>
      </c>
      <c r="N2043" s="629" t="s">
        <v>3806</v>
      </c>
    </row>
    <row r="2044" spans="1:14" ht="15" hidden="1">
      <c r="A2044" s="276">
        <v>46167</v>
      </c>
      <c r="B2044" s="53" t="s">
        <v>3877</v>
      </c>
      <c r="C2044" s="627">
        <v>84268</v>
      </c>
      <c r="D2044" s="627" t="s">
        <v>1631</v>
      </c>
      <c r="E2044" s="627">
        <v>75</v>
      </c>
      <c r="F2044" s="627">
        <v>4010</v>
      </c>
      <c r="G2044" s="627" t="s">
        <v>3882</v>
      </c>
      <c r="H2044" s="627" t="s">
        <v>492</v>
      </c>
      <c r="J2044" s="627">
        <v>1</v>
      </c>
      <c r="K2044" s="627">
        <v>15.99</v>
      </c>
      <c r="L2044" s="627">
        <v>15.99</v>
      </c>
      <c r="M2044" s="53" t="s">
        <v>1317</v>
      </c>
      <c r="N2044" s="629" t="s">
        <v>3806</v>
      </c>
    </row>
    <row r="2045" spans="1:14" ht="15" hidden="1">
      <c r="A2045" s="276">
        <v>46167</v>
      </c>
      <c r="B2045" s="53" t="s">
        <v>3877</v>
      </c>
      <c r="C2045" s="625">
        <v>45346</v>
      </c>
      <c r="D2045" s="625" t="s">
        <v>1840</v>
      </c>
      <c r="E2045" s="625">
        <v>110</v>
      </c>
      <c r="F2045" s="625">
        <v>4010</v>
      </c>
      <c r="G2045" s="625" t="s">
        <v>3883</v>
      </c>
      <c r="H2045" s="625" t="s">
        <v>492</v>
      </c>
      <c r="J2045" s="625">
        <v>1</v>
      </c>
      <c r="K2045" s="625">
        <v>3.97</v>
      </c>
      <c r="L2045" s="625">
        <v>3.97</v>
      </c>
      <c r="M2045" s="53" t="s">
        <v>1317</v>
      </c>
      <c r="N2045" s="629" t="s">
        <v>3806</v>
      </c>
    </row>
    <row r="2046" spans="1:14" ht="15" hidden="1">
      <c r="A2046" s="276">
        <v>46167</v>
      </c>
      <c r="B2046" s="53" t="s">
        <v>3877</v>
      </c>
      <c r="C2046" s="627">
        <v>65642</v>
      </c>
      <c r="D2046" s="627" t="s">
        <v>2076</v>
      </c>
      <c r="E2046" s="627">
        <v>130</v>
      </c>
      <c r="F2046" s="627">
        <v>4010</v>
      </c>
      <c r="G2046" s="627" t="s">
        <v>3884</v>
      </c>
      <c r="H2046" s="627" t="s">
        <v>492</v>
      </c>
      <c r="J2046" s="627">
        <v>1</v>
      </c>
      <c r="K2046" s="627">
        <v>7.14</v>
      </c>
      <c r="L2046" s="627">
        <v>7.14</v>
      </c>
      <c r="M2046" s="53" t="s">
        <v>1317</v>
      </c>
      <c r="N2046" s="629" t="s">
        <v>3806</v>
      </c>
    </row>
    <row r="2047" spans="1:14" ht="15" hidden="1">
      <c r="A2047" s="276">
        <v>46167</v>
      </c>
      <c r="B2047" s="53" t="s">
        <v>3877</v>
      </c>
      <c r="C2047" s="625">
        <v>84447</v>
      </c>
      <c r="D2047" s="625" t="s">
        <v>3675</v>
      </c>
      <c r="E2047" s="625">
        <v>120</v>
      </c>
      <c r="F2047" s="625">
        <v>4010</v>
      </c>
      <c r="G2047" s="625" t="s">
        <v>3885</v>
      </c>
      <c r="H2047" s="625" t="s">
        <v>492</v>
      </c>
      <c r="J2047" s="625">
        <v>1</v>
      </c>
      <c r="K2047" s="625">
        <v>24.76</v>
      </c>
      <c r="L2047" s="625">
        <v>24.76</v>
      </c>
      <c r="M2047" s="53" t="s">
        <v>1317</v>
      </c>
      <c r="N2047" s="629" t="s">
        <v>3806</v>
      </c>
    </row>
    <row r="2048" spans="1:14" ht="15" hidden="1">
      <c r="A2048" s="276">
        <v>46167</v>
      </c>
      <c r="B2048" s="53" t="s">
        <v>3877</v>
      </c>
      <c r="C2048" s="627">
        <v>82603</v>
      </c>
      <c r="D2048" s="627" t="s">
        <v>3886</v>
      </c>
      <c r="E2048" s="627">
        <v>130</v>
      </c>
      <c r="F2048" s="627">
        <v>4010</v>
      </c>
      <c r="G2048" s="627" t="s">
        <v>3887</v>
      </c>
      <c r="H2048" s="627" t="s">
        <v>492</v>
      </c>
      <c r="J2048" s="627">
        <v>1</v>
      </c>
      <c r="K2048" s="627">
        <v>3.95</v>
      </c>
      <c r="L2048" s="627">
        <v>3.95</v>
      </c>
      <c r="M2048" s="53" t="s">
        <v>1317</v>
      </c>
      <c r="N2048" s="629" t="s">
        <v>3806</v>
      </c>
    </row>
    <row r="2049" spans="1:14" ht="15" hidden="1">
      <c r="A2049" s="276">
        <v>46167</v>
      </c>
      <c r="B2049" s="53" t="s">
        <v>3877</v>
      </c>
      <c r="C2049" s="625">
        <v>81346</v>
      </c>
      <c r="D2049" s="625" t="s">
        <v>1367</v>
      </c>
      <c r="E2049" s="625">
        <v>90</v>
      </c>
      <c r="F2049" s="625">
        <v>4010</v>
      </c>
      <c r="G2049" s="625" t="s">
        <v>3888</v>
      </c>
      <c r="H2049" s="625" t="s">
        <v>492</v>
      </c>
      <c r="J2049" s="625">
        <v>1</v>
      </c>
      <c r="K2049" s="625">
        <v>6.03</v>
      </c>
      <c r="L2049" s="625">
        <v>6.03</v>
      </c>
      <c r="M2049" s="53" t="s">
        <v>1317</v>
      </c>
      <c r="N2049" s="629" t="s">
        <v>3806</v>
      </c>
    </row>
    <row r="2050" spans="1:14" ht="15" hidden="1">
      <c r="A2050" s="276">
        <v>46167</v>
      </c>
      <c r="B2050" s="53" t="s">
        <v>3877</v>
      </c>
      <c r="C2050" s="627">
        <v>84662</v>
      </c>
      <c r="D2050" s="627" t="s">
        <v>3889</v>
      </c>
      <c r="E2050" s="627">
        <v>110</v>
      </c>
      <c r="F2050" s="627">
        <v>4010</v>
      </c>
      <c r="G2050" s="627" t="s">
        <v>3890</v>
      </c>
      <c r="H2050" s="627" t="s">
        <v>492</v>
      </c>
      <c r="J2050" s="627">
        <v>1</v>
      </c>
      <c r="K2050" s="627">
        <v>6.67</v>
      </c>
      <c r="L2050" s="627">
        <v>6.67</v>
      </c>
      <c r="M2050" s="53" t="s">
        <v>1317</v>
      </c>
      <c r="N2050" s="629" t="s">
        <v>3806</v>
      </c>
    </row>
    <row r="2051" spans="1:14" ht="15" hidden="1">
      <c r="A2051" s="276">
        <v>46167</v>
      </c>
      <c r="B2051" s="53" t="s">
        <v>3877</v>
      </c>
      <c r="C2051" s="625">
        <v>82717</v>
      </c>
      <c r="D2051" s="625" t="s">
        <v>3074</v>
      </c>
      <c r="E2051" s="625">
        <v>60</v>
      </c>
      <c r="F2051" s="625">
        <v>4010</v>
      </c>
      <c r="G2051" s="625" t="s">
        <v>3891</v>
      </c>
      <c r="H2051" s="625" t="s">
        <v>492</v>
      </c>
      <c r="J2051" s="625">
        <v>1</v>
      </c>
      <c r="K2051" s="625">
        <v>9.7100000000000009</v>
      </c>
      <c r="L2051" s="625">
        <v>9.7100000000000009</v>
      </c>
      <c r="M2051" s="53" t="s">
        <v>1317</v>
      </c>
      <c r="N2051" s="629" t="s">
        <v>3806</v>
      </c>
    </row>
    <row r="2052" spans="1:14" ht="15" hidden="1">
      <c r="A2052" s="276">
        <v>46167</v>
      </c>
      <c r="B2052" s="53" t="s">
        <v>3877</v>
      </c>
      <c r="C2052" s="627">
        <v>82971</v>
      </c>
      <c r="D2052" s="627" t="s">
        <v>3558</v>
      </c>
      <c r="E2052" s="627">
        <v>120</v>
      </c>
      <c r="F2052" s="627">
        <v>4010</v>
      </c>
      <c r="G2052" s="627" t="s">
        <v>3892</v>
      </c>
      <c r="H2052" s="627" t="s">
        <v>492</v>
      </c>
      <c r="J2052" s="627">
        <v>1</v>
      </c>
      <c r="K2052" s="627">
        <v>5.85</v>
      </c>
      <c r="L2052" s="627">
        <v>5.85</v>
      </c>
      <c r="M2052" s="53" t="s">
        <v>1317</v>
      </c>
      <c r="N2052" s="629" t="s">
        <v>3806</v>
      </c>
    </row>
    <row r="2053" spans="1:14" ht="15" hidden="1">
      <c r="A2053" s="276">
        <v>46167</v>
      </c>
      <c r="B2053" s="53" t="s">
        <v>3877</v>
      </c>
      <c r="C2053" s="625">
        <v>82718</v>
      </c>
      <c r="D2053" s="625" t="s">
        <v>3364</v>
      </c>
      <c r="E2053" s="625">
        <v>100</v>
      </c>
      <c r="F2053" s="625">
        <v>4010</v>
      </c>
      <c r="G2053" s="625" t="s">
        <v>3893</v>
      </c>
      <c r="H2053" s="625" t="s">
        <v>492</v>
      </c>
      <c r="J2053" s="625">
        <v>1</v>
      </c>
      <c r="K2053" s="625">
        <v>11.48</v>
      </c>
      <c r="L2053" s="625">
        <v>11.48</v>
      </c>
      <c r="M2053" s="53" t="s">
        <v>1317</v>
      </c>
      <c r="N2053" s="629" t="s">
        <v>3806</v>
      </c>
    </row>
    <row r="2054" spans="1:14" ht="15" hidden="1">
      <c r="A2054" s="276">
        <v>46167</v>
      </c>
      <c r="B2054" s="53" t="s">
        <v>3877</v>
      </c>
      <c r="C2054" s="627">
        <v>80468</v>
      </c>
      <c r="D2054" s="627" t="s">
        <v>2859</v>
      </c>
      <c r="E2054" s="627">
        <v>130</v>
      </c>
      <c r="F2054" s="627">
        <v>4010</v>
      </c>
      <c r="G2054" s="627" t="s">
        <v>3791</v>
      </c>
      <c r="H2054" s="627" t="s">
        <v>492</v>
      </c>
      <c r="J2054" s="627">
        <v>1</v>
      </c>
      <c r="K2054" s="627">
        <v>16.489999999999998</v>
      </c>
      <c r="L2054" s="627">
        <v>16.489999999999998</v>
      </c>
      <c r="M2054" s="53" t="s">
        <v>1317</v>
      </c>
      <c r="N2054" s="629" t="s">
        <v>3806</v>
      </c>
    </row>
    <row r="2055" spans="1:14" ht="15" hidden="1">
      <c r="A2055" s="276">
        <v>46167</v>
      </c>
      <c r="B2055" s="53" t="s">
        <v>3877</v>
      </c>
      <c r="C2055" s="625">
        <v>82717</v>
      </c>
      <c r="D2055" s="625" t="s">
        <v>3894</v>
      </c>
      <c r="E2055" s="625">
        <v>60</v>
      </c>
      <c r="F2055" s="625">
        <v>4010</v>
      </c>
      <c r="G2055" s="625" t="s">
        <v>3895</v>
      </c>
      <c r="H2055" s="625" t="s">
        <v>492</v>
      </c>
      <c r="J2055" s="625">
        <v>1</v>
      </c>
      <c r="K2055" s="625">
        <v>9.44</v>
      </c>
      <c r="L2055" s="625">
        <v>9.44</v>
      </c>
      <c r="M2055" s="53" t="s">
        <v>1317</v>
      </c>
      <c r="N2055" s="629" t="s">
        <v>3806</v>
      </c>
    </row>
    <row r="2056" spans="1:14" ht="15" hidden="1">
      <c r="A2056" s="276">
        <v>46167</v>
      </c>
      <c r="B2056" s="53" t="s">
        <v>3877</v>
      </c>
      <c r="C2056" s="627">
        <v>84603</v>
      </c>
      <c r="D2056" s="627" t="s">
        <v>3197</v>
      </c>
      <c r="E2056" s="627">
        <v>100</v>
      </c>
      <c r="F2056" s="627">
        <v>4010</v>
      </c>
      <c r="G2056" s="627" t="s">
        <v>3896</v>
      </c>
      <c r="H2056" s="627" t="s">
        <v>492</v>
      </c>
      <c r="J2056" s="627">
        <v>1</v>
      </c>
      <c r="K2056" s="627">
        <v>17.21</v>
      </c>
      <c r="L2056" s="627">
        <v>17.21</v>
      </c>
      <c r="M2056" s="53" t="s">
        <v>1317</v>
      </c>
      <c r="N2056" s="629" t="s">
        <v>3806</v>
      </c>
    </row>
    <row r="2057" spans="1:14" ht="15" hidden="1">
      <c r="A2057" s="276">
        <v>46167</v>
      </c>
      <c r="B2057" s="53" t="s">
        <v>3877</v>
      </c>
      <c r="C2057" s="625">
        <v>82717</v>
      </c>
      <c r="D2057" s="625" t="s">
        <v>3897</v>
      </c>
      <c r="E2057" s="625">
        <v>60</v>
      </c>
      <c r="F2057" s="625">
        <v>4010</v>
      </c>
      <c r="G2057" s="625" t="s">
        <v>3898</v>
      </c>
      <c r="H2057" s="625" t="s">
        <v>492</v>
      </c>
      <c r="J2057" s="625">
        <v>1</v>
      </c>
      <c r="K2057" s="625">
        <v>8.7100000000000009</v>
      </c>
      <c r="L2057" s="625">
        <v>8.7100000000000009</v>
      </c>
      <c r="M2057" s="53" t="s">
        <v>1317</v>
      </c>
      <c r="N2057" s="629" t="s">
        <v>3806</v>
      </c>
    </row>
    <row r="2058" spans="1:14" ht="15" hidden="1">
      <c r="A2058" s="276">
        <v>46167</v>
      </c>
      <c r="B2058" s="53" t="s">
        <v>3877</v>
      </c>
      <c r="C2058" s="627">
        <v>82718</v>
      </c>
      <c r="D2058" s="627" t="s">
        <v>2008</v>
      </c>
      <c r="E2058" s="627">
        <v>100</v>
      </c>
      <c r="F2058" s="627">
        <v>4010</v>
      </c>
      <c r="G2058" s="627" t="s">
        <v>3899</v>
      </c>
      <c r="H2058" s="627" t="s">
        <v>492</v>
      </c>
      <c r="J2058" s="627">
        <v>1</v>
      </c>
      <c r="K2058" s="627">
        <v>10.41</v>
      </c>
      <c r="L2058" s="627">
        <v>10.41</v>
      </c>
      <c r="M2058" s="53" t="s">
        <v>1317</v>
      </c>
      <c r="N2058" s="629" t="s">
        <v>3806</v>
      </c>
    </row>
    <row r="2059" spans="1:14" ht="15" hidden="1">
      <c r="A2059" s="276">
        <v>46167</v>
      </c>
      <c r="B2059" s="53" t="s">
        <v>3877</v>
      </c>
      <c r="C2059" s="625">
        <v>45346</v>
      </c>
      <c r="D2059" s="625" t="s">
        <v>1840</v>
      </c>
      <c r="E2059" s="625">
        <v>90</v>
      </c>
      <c r="F2059" s="625">
        <v>4010</v>
      </c>
      <c r="G2059" s="625" t="s">
        <v>3900</v>
      </c>
      <c r="H2059" s="625" t="s">
        <v>492</v>
      </c>
      <c r="J2059" s="625">
        <v>1</v>
      </c>
      <c r="K2059" s="625">
        <v>3.97</v>
      </c>
      <c r="L2059" s="625">
        <v>3.97</v>
      </c>
      <c r="M2059" s="53" t="s">
        <v>1317</v>
      </c>
      <c r="N2059" s="629" t="s">
        <v>3806</v>
      </c>
    </row>
    <row r="2060" spans="1:14" ht="15" hidden="1">
      <c r="A2060" s="276">
        <v>46167</v>
      </c>
      <c r="B2060" s="53" t="s">
        <v>3877</v>
      </c>
      <c r="C2060" s="627">
        <v>81316</v>
      </c>
      <c r="D2060" s="627" t="s">
        <v>3901</v>
      </c>
      <c r="E2060" s="627">
        <v>90</v>
      </c>
      <c r="F2060" s="627">
        <v>4010</v>
      </c>
      <c r="G2060" s="627" t="s">
        <v>3902</v>
      </c>
      <c r="H2060" s="627" t="s">
        <v>492</v>
      </c>
      <c r="J2060" s="627">
        <v>1</v>
      </c>
      <c r="K2060" s="627">
        <v>8.14</v>
      </c>
      <c r="L2060" s="627">
        <v>8.14</v>
      </c>
      <c r="M2060" s="53" t="s">
        <v>1317</v>
      </c>
      <c r="N2060" s="629" t="s">
        <v>3806</v>
      </c>
    </row>
    <row r="2061" spans="1:14" ht="15" hidden="1">
      <c r="A2061" s="276">
        <v>46167</v>
      </c>
      <c r="B2061" s="53" t="s">
        <v>3877</v>
      </c>
      <c r="C2061" s="625">
        <v>83059</v>
      </c>
      <c r="D2061" s="625" t="s">
        <v>2508</v>
      </c>
      <c r="E2061" s="625">
        <v>90</v>
      </c>
      <c r="F2061" s="625">
        <v>4010</v>
      </c>
      <c r="G2061" s="625" t="s">
        <v>3903</v>
      </c>
      <c r="H2061" s="625" t="s">
        <v>492</v>
      </c>
      <c r="J2061" s="625">
        <v>1</v>
      </c>
      <c r="K2061" s="625">
        <v>4.99</v>
      </c>
      <c r="L2061" s="625">
        <v>4.99</v>
      </c>
      <c r="M2061" s="53" t="s">
        <v>1317</v>
      </c>
      <c r="N2061" s="629" t="s">
        <v>3806</v>
      </c>
    </row>
    <row r="2062" spans="1:14" ht="15" hidden="1">
      <c r="A2062" s="276">
        <v>46167</v>
      </c>
      <c r="B2062" s="53" t="s">
        <v>3877</v>
      </c>
      <c r="C2062" s="627">
        <v>81718</v>
      </c>
      <c r="D2062" s="627" t="s">
        <v>3904</v>
      </c>
      <c r="E2062" s="627">
        <v>100</v>
      </c>
      <c r="F2062" s="627">
        <v>4010</v>
      </c>
      <c r="G2062" s="627" t="s">
        <v>3905</v>
      </c>
      <c r="H2062" s="627" t="s">
        <v>492</v>
      </c>
      <c r="J2062" s="627">
        <v>1</v>
      </c>
      <c r="K2062" s="627">
        <v>5.0199999999999996</v>
      </c>
      <c r="L2062" s="627">
        <v>5.0199999999999996</v>
      </c>
      <c r="M2062" s="53" t="s">
        <v>1317</v>
      </c>
      <c r="N2062" s="629" t="s">
        <v>3806</v>
      </c>
    </row>
    <row r="2063" spans="1:14" ht="15" hidden="1">
      <c r="A2063" s="276">
        <v>46167</v>
      </c>
      <c r="B2063" s="53" t="s">
        <v>3877</v>
      </c>
      <c r="C2063" s="625">
        <v>45346</v>
      </c>
      <c r="D2063" s="625">
        <v>15</v>
      </c>
      <c r="E2063" s="625">
        <v>90</v>
      </c>
      <c r="F2063" s="625">
        <v>4010</v>
      </c>
      <c r="G2063" s="625" t="s">
        <v>3906</v>
      </c>
      <c r="H2063" s="625" t="s">
        <v>492</v>
      </c>
      <c r="J2063" s="625">
        <v>1</v>
      </c>
      <c r="K2063" s="625">
        <v>3.97</v>
      </c>
      <c r="L2063" s="625">
        <v>3.97</v>
      </c>
      <c r="M2063" s="53" t="s">
        <v>1317</v>
      </c>
      <c r="N2063" s="629" t="s">
        <v>3806</v>
      </c>
    </row>
    <row r="2064" spans="1:14" ht="15" hidden="1">
      <c r="A2064" s="276">
        <v>46167</v>
      </c>
      <c r="B2064" s="53" t="s">
        <v>3877</v>
      </c>
      <c r="C2064" s="627">
        <v>84082</v>
      </c>
      <c r="D2064" s="627" t="s">
        <v>3907</v>
      </c>
      <c r="E2064" s="627">
        <v>110</v>
      </c>
      <c r="F2064" s="627">
        <v>4010</v>
      </c>
      <c r="G2064" s="627" t="s">
        <v>3908</v>
      </c>
      <c r="H2064" s="627" t="s">
        <v>492</v>
      </c>
      <c r="J2064" s="627">
        <v>2</v>
      </c>
      <c r="K2064" s="627">
        <v>6.36</v>
      </c>
      <c r="L2064" s="627">
        <v>12.72</v>
      </c>
      <c r="M2064" s="53" t="s">
        <v>1317</v>
      </c>
      <c r="N2064" s="629" t="s">
        <v>3806</v>
      </c>
    </row>
    <row r="2065" spans="1:14" ht="15" hidden="1">
      <c r="A2065" s="276">
        <v>46167</v>
      </c>
      <c r="B2065" s="53" t="s">
        <v>3877</v>
      </c>
      <c r="C2065" s="625">
        <v>84492</v>
      </c>
      <c r="D2065" s="625" t="s">
        <v>3878</v>
      </c>
      <c r="E2065" s="625">
        <v>90</v>
      </c>
      <c r="F2065" s="625">
        <v>4010</v>
      </c>
      <c r="G2065" s="625" t="s">
        <v>3909</v>
      </c>
      <c r="H2065" s="625" t="s">
        <v>492</v>
      </c>
      <c r="J2065" s="625">
        <v>1</v>
      </c>
      <c r="K2065" s="625">
        <v>8.8699999999999992</v>
      </c>
      <c r="L2065" s="625">
        <v>8.8699999999999992</v>
      </c>
      <c r="M2065" s="53" t="s">
        <v>1317</v>
      </c>
      <c r="N2065" s="629" t="s">
        <v>3806</v>
      </c>
    </row>
    <row r="2066" spans="1:14" ht="15" hidden="1">
      <c r="A2066" s="276">
        <v>46167</v>
      </c>
      <c r="B2066" s="53" t="s">
        <v>3877</v>
      </c>
      <c r="C2066" s="627">
        <v>84280</v>
      </c>
      <c r="D2066" s="627" t="s">
        <v>3197</v>
      </c>
      <c r="E2066" s="627">
        <v>100</v>
      </c>
      <c r="F2066" s="627">
        <v>4010</v>
      </c>
      <c r="G2066" s="627" t="s">
        <v>3910</v>
      </c>
      <c r="H2066" s="627" t="s">
        <v>492</v>
      </c>
      <c r="J2066" s="627">
        <v>1</v>
      </c>
      <c r="K2066" s="627">
        <v>22.55</v>
      </c>
      <c r="L2066" s="627">
        <v>22.55</v>
      </c>
      <c r="M2066" s="53" t="s">
        <v>1317</v>
      </c>
      <c r="N2066" s="629" t="s">
        <v>3806</v>
      </c>
    </row>
    <row r="2067" spans="1:14" ht="15" hidden="1">
      <c r="A2067" s="276">
        <v>46167</v>
      </c>
      <c r="B2067" s="53" t="s">
        <v>3877</v>
      </c>
      <c r="C2067" s="625">
        <v>80039</v>
      </c>
      <c r="D2067" s="625" t="s">
        <v>1603</v>
      </c>
      <c r="E2067" s="625" t="s">
        <v>399</v>
      </c>
      <c r="F2067" s="625">
        <v>4010</v>
      </c>
      <c r="G2067" s="625" t="s">
        <v>3911</v>
      </c>
      <c r="H2067" s="625" t="s">
        <v>492</v>
      </c>
      <c r="J2067" s="625">
        <v>1</v>
      </c>
      <c r="K2067" s="625">
        <v>13.49</v>
      </c>
      <c r="L2067" s="625">
        <v>13.49</v>
      </c>
      <c r="M2067" s="53" t="s">
        <v>1317</v>
      </c>
      <c r="N2067" s="629" t="s">
        <v>3806</v>
      </c>
    </row>
    <row r="2068" spans="1:14" ht="15" hidden="1">
      <c r="A2068" s="276">
        <v>46167</v>
      </c>
      <c r="B2068" s="53" t="s">
        <v>3877</v>
      </c>
      <c r="C2068" s="627">
        <v>82717</v>
      </c>
      <c r="D2068" s="627" t="s">
        <v>2237</v>
      </c>
      <c r="E2068" s="627">
        <v>75</v>
      </c>
      <c r="F2068" s="627">
        <v>4010</v>
      </c>
      <c r="G2068" s="627" t="s">
        <v>3912</v>
      </c>
      <c r="H2068" s="627" t="s">
        <v>492</v>
      </c>
      <c r="J2068" s="627">
        <v>1</v>
      </c>
      <c r="K2068" s="627">
        <v>8.7100000000000009</v>
      </c>
      <c r="L2068" s="627">
        <v>8.7100000000000009</v>
      </c>
      <c r="M2068" s="53" t="s">
        <v>1317</v>
      </c>
      <c r="N2068" s="629" t="s">
        <v>3806</v>
      </c>
    </row>
    <row r="2069" spans="1:14" ht="15" hidden="1">
      <c r="A2069" s="276">
        <v>46167</v>
      </c>
      <c r="B2069" s="53" t="s">
        <v>3877</v>
      </c>
      <c r="C2069" s="625">
        <v>84420</v>
      </c>
      <c r="D2069" s="625" t="s">
        <v>1760</v>
      </c>
      <c r="E2069" s="625">
        <v>60</v>
      </c>
      <c r="F2069" s="625">
        <v>4010</v>
      </c>
      <c r="G2069" s="625" t="s">
        <v>3913</v>
      </c>
      <c r="H2069" s="625" t="s">
        <v>492</v>
      </c>
      <c r="J2069" s="625">
        <v>1</v>
      </c>
      <c r="K2069" s="625">
        <v>9.6300000000000008</v>
      </c>
      <c r="L2069" s="625">
        <v>9.6300000000000008</v>
      </c>
      <c r="M2069" s="53" t="s">
        <v>1317</v>
      </c>
      <c r="N2069" s="629" t="s">
        <v>3806</v>
      </c>
    </row>
    <row r="2070" spans="1:14" ht="15" hidden="1">
      <c r="A2070" s="276">
        <v>46167</v>
      </c>
      <c r="B2070" s="53" t="s">
        <v>3877</v>
      </c>
      <c r="C2070" s="627">
        <v>84169</v>
      </c>
      <c r="D2070" s="627" t="s">
        <v>1900</v>
      </c>
      <c r="E2070" s="627">
        <v>110</v>
      </c>
      <c r="F2070" s="627">
        <v>4010</v>
      </c>
      <c r="G2070" s="627" t="s">
        <v>3914</v>
      </c>
      <c r="H2070" s="627" t="s">
        <v>492</v>
      </c>
      <c r="J2070" s="627">
        <v>1</v>
      </c>
      <c r="K2070" s="627">
        <v>13.47</v>
      </c>
      <c r="L2070" s="627">
        <v>13.47</v>
      </c>
      <c r="M2070" s="53" t="s">
        <v>1317</v>
      </c>
      <c r="N2070" s="629" t="s">
        <v>3806</v>
      </c>
    </row>
    <row r="2071" spans="1:14" ht="15" hidden="1">
      <c r="A2071" s="276">
        <v>46167</v>
      </c>
      <c r="B2071" s="53" t="s">
        <v>3877</v>
      </c>
      <c r="C2071" s="625">
        <v>67377</v>
      </c>
      <c r="D2071" s="625" t="s">
        <v>1367</v>
      </c>
      <c r="E2071" s="625">
        <v>140</v>
      </c>
      <c r="F2071" s="625">
        <v>4010</v>
      </c>
      <c r="G2071" s="625" t="s">
        <v>3915</v>
      </c>
      <c r="H2071" s="625" t="s">
        <v>492</v>
      </c>
      <c r="J2071" s="625">
        <v>1</v>
      </c>
      <c r="K2071" s="625">
        <v>3.56</v>
      </c>
      <c r="L2071" s="625">
        <v>3.56</v>
      </c>
      <c r="M2071" s="53" t="s">
        <v>1317</v>
      </c>
      <c r="N2071" s="629" t="s">
        <v>3806</v>
      </c>
    </row>
    <row r="2072" spans="1:14" ht="15" hidden="1">
      <c r="A2072" s="276">
        <v>46167</v>
      </c>
      <c r="B2072" s="53" t="s">
        <v>3877</v>
      </c>
      <c r="C2072" s="627">
        <v>82572</v>
      </c>
      <c r="D2072" s="627" t="s">
        <v>1596</v>
      </c>
      <c r="E2072" s="627">
        <v>110</v>
      </c>
      <c r="F2072" s="627">
        <v>4010</v>
      </c>
      <c r="G2072" s="627" t="s">
        <v>3916</v>
      </c>
      <c r="H2072" s="627" t="s">
        <v>492</v>
      </c>
      <c r="J2072" s="627">
        <v>1</v>
      </c>
      <c r="K2072" s="627">
        <v>9.4700000000000006</v>
      </c>
      <c r="L2072" s="627">
        <v>9.4700000000000006</v>
      </c>
      <c r="M2072" s="53" t="s">
        <v>1317</v>
      </c>
      <c r="N2072" s="629" t="s">
        <v>3806</v>
      </c>
    </row>
    <row r="2073" spans="1:14" ht="15" hidden="1">
      <c r="A2073" s="276">
        <v>46167</v>
      </c>
      <c r="B2073" s="53" t="s">
        <v>3877</v>
      </c>
      <c r="C2073" s="625">
        <v>83646</v>
      </c>
      <c r="D2073" s="625" t="s">
        <v>1753</v>
      </c>
      <c r="E2073" s="625">
        <v>60</v>
      </c>
      <c r="F2073" s="625">
        <v>4010</v>
      </c>
      <c r="G2073" s="625" t="s">
        <v>3917</v>
      </c>
      <c r="H2073" s="625" t="s">
        <v>492</v>
      </c>
      <c r="J2073" s="625">
        <v>1</v>
      </c>
      <c r="K2073" s="625">
        <v>9.31</v>
      </c>
      <c r="L2073" s="625">
        <v>9.31</v>
      </c>
      <c r="M2073" s="53" t="s">
        <v>1317</v>
      </c>
      <c r="N2073" s="629" t="s">
        <v>3806</v>
      </c>
    </row>
    <row r="2074" spans="1:14" ht="15" hidden="1">
      <c r="A2074" s="276">
        <v>46167</v>
      </c>
      <c r="B2074" s="53" t="s">
        <v>3877</v>
      </c>
      <c r="C2074" s="627">
        <v>50763</v>
      </c>
      <c r="D2074" s="627">
        <v>1</v>
      </c>
      <c r="E2074" s="627" t="s">
        <v>399</v>
      </c>
      <c r="F2074" s="627">
        <v>4010</v>
      </c>
      <c r="G2074" s="627" t="s">
        <v>3918</v>
      </c>
      <c r="H2074" s="627" t="s">
        <v>492</v>
      </c>
      <c r="J2074" s="627">
        <v>1</v>
      </c>
      <c r="K2074" s="627">
        <v>5.31</v>
      </c>
      <c r="L2074" s="627">
        <v>5.31</v>
      </c>
      <c r="M2074" s="53" t="s">
        <v>1317</v>
      </c>
      <c r="N2074" s="629" t="s">
        <v>3806</v>
      </c>
    </row>
    <row r="2075" spans="1:14" ht="15" hidden="1">
      <c r="A2075" s="276">
        <v>46167</v>
      </c>
      <c r="B2075" s="53" t="s">
        <v>3877</v>
      </c>
      <c r="C2075" s="625">
        <v>84372</v>
      </c>
      <c r="D2075" s="625" t="s">
        <v>3031</v>
      </c>
      <c r="E2075" s="625">
        <v>80</v>
      </c>
      <c r="F2075" s="625">
        <v>4010</v>
      </c>
      <c r="G2075" s="625" t="s">
        <v>3919</v>
      </c>
      <c r="H2075" s="625" t="s">
        <v>492</v>
      </c>
      <c r="J2075" s="625">
        <v>1</v>
      </c>
      <c r="K2075" s="625">
        <v>13.88</v>
      </c>
      <c r="L2075" s="625">
        <v>13.88</v>
      </c>
      <c r="M2075" s="53" t="s">
        <v>1317</v>
      </c>
      <c r="N2075" s="629" t="s">
        <v>3806</v>
      </c>
    </row>
    <row r="2076" spans="1:14" ht="15" hidden="1">
      <c r="A2076" s="276">
        <v>46167</v>
      </c>
      <c r="B2076" s="53" t="s">
        <v>3877</v>
      </c>
      <c r="C2076" s="627">
        <v>84600</v>
      </c>
      <c r="D2076" s="627" t="s">
        <v>3920</v>
      </c>
      <c r="E2076" s="627">
        <v>110</v>
      </c>
      <c r="F2076" s="627">
        <v>4010</v>
      </c>
      <c r="G2076" s="627" t="s">
        <v>3921</v>
      </c>
      <c r="H2076" s="627" t="s">
        <v>492</v>
      </c>
      <c r="J2076" s="627">
        <v>2</v>
      </c>
      <c r="K2076" s="627">
        <v>3.88</v>
      </c>
      <c r="L2076" s="627">
        <v>7.76</v>
      </c>
      <c r="M2076" s="53" t="s">
        <v>1317</v>
      </c>
      <c r="N2076" s="629" t="s">
        <v>3806</v>
      </c>
    </row>
    <row r="2077" spans="1:14" ht="15" hidden="1">
      <c r="A2077" s="276">
        <v>46167</v>
      </c>
      <c r="B2077" s="53" t="s">
        <v>3877</v>
      </c>
      <c r="C2077" s="625">
        <v>45346</v>
      </c>
      <c r="D2077" s="625" t="s">
        <v>1840</v>
      </c>
      <c r="E2077" s="625">
        <v>140</v>
      </c>
      <c r="F2077" s="625">
        <v>4010</v>
      </c>
      <c r="G2077" s="625" t="s">
        <v>3922</v>
      </c>
      <c r="H2077" s="625" t="s">
        <v>492</v>
      </c>
      <c r="J2077" s="625">
        <v>1</v>
      </c>
      <c r="K2077" s="625">
        <v>3.97</v>
      </c>
      <c r="L2077" s="625">
        <v>3.97</v>
      </c>
      <c r="M2077" s="53" t="s">
        <v>1317</v>
      </c>
      <c r="N2077" s="629" t="s">
        <v>3806</v>
      </c>
    </row>
    <row r="2078" spans="1:14" ht="15" hidden="1">
      <c r="A2078" s="276">
        <v>46167</v>
      </c>
      <c r="B2078" s="53" t="s">
        <v>3877</v>
      </c>
      <c r="C2078" s="627">
        <v>67377</v>
      </c>
      <c r="D2078" s="627">
        <v>15</v>
      </c>
      <c r="E2078" s="627">
        <v>130</v>
      </c>
      <c r="F2078" s="627">
        <v>4010</v>
      </c>
      <c r="G2078" s="627" t="s">
        <v>3923</v>
      </c>
      <c r="H2078" s="627" t="s">
        <v>492</v>
      </c>
      <c r="J2078" s="627">
        <v>1</v>
      </c>
      <c r="K2078" s="627">
        <v>3.56</v>
      </c>
      <c r="L2078" s="627">
        <v>3.56</v>
      </c>
      <c r="M2078" s="53" t="s">
        <v>1317</v>
      </c>
      <c r="N2078" s="629" t="s">
        <v>3806</v>
      </c>
    </row>
    <row r="2079" spans="1:14" ht="15" hidden="1">
      <c r="A2079" s="276">
        <v>46167</v>
      </c>
      <c r="B2079" s="53" t="s">
        <v>3877</v>
      </c>
      <c r="C2079" s="625">
        <v>81780</v>
      </c>
      <c r="D2079" s="1568">
        <v>40000</v>
      </c>
      <c r="E2079" s="625">
        <v>140</v>
      </c>
      <c r="F2079" s="625">
        <v>4010</v>
      </c>
      <c r="G2079" s="625" t="s">
        <v>3924</v>
      </c>
      <c r="H2079" s="625" t="s">
        <v>492</v>
      </c>
      <c r="J2079" s="625">
        <v>1</v>
      </c>
      <c r="K2079" s="625">
        <v>12.51</v>
      </c>
      <c r="L2079" s="625">
        <v>12.51</v>
      </c>
      <c r="M2079" s="53" t="s">
        <v>1317</v>
      </c>
      <c r="N2079" s="629" t="s">
        <v>3806</v>
      </c>
    </row>
    <row r="2080" spans="1:14" ht="15" hidden="1">
      <c r="A2080" s="276">
        <v>46167</v>
      </c>
      <c r="B2080" s="53" t="s">
        <v>3877</v>
      </c>
      <c r="C2080" s="627">
        <v>81551</v>
      </c>
      <c r="D2080" s="627" t="s">
        <v>3005</v>
      </c>
      <c r="E2080" s="627">
        <v>110</v>
      </c>
      <c r="F2080" s="627">
        <v>4010</v>
      </c>
      <c r="G2080" s="627" t="s">
        <v>3925</v>
      </c>
      <c r="H2080" s="627" t="s">
        <v>492</v>
      </c>
      <c r="J2080" s="627">
        <v>1</v>
      </c>
      <c r="K2080" s="627">
        <v>5.21</v>
      </c>
      <c r="L2080" s="627">
        <v>5.21</v>
      </c>
      <c r="M2080" s="53" t="s">
        <v>1317</v>
      </c>
      <c r="N2080" s="629" t="s">
        <v>3806</v>
      </c>
    </row>
    <row r="2081" spans="1:14" ht="15" hidden="1">
      <c r="A2081" s="276">
        <v>46167</v>
      </c>
      <c r="B2081" s="53" t="s">
        <v>3877</v>
      </c>
      <c r="C2081" s="625">
        <v>84505</v>
      </c>
      <c r="D2081" s="625" t="s">
        <v>3707</v>
      </c>
      <c r="E2081" s="625">
        <v>100</v>
      </c>
      <c r="F2081" s="625">
        <v>4010</v>
      </c>
      <c r="G2081" s="625" t="s">
        <v>3926</v>
      </c>
      <c r="H2081" s="625" t="s">
        <v>492</v>
      </c>
      <c r="J2081" s="625">
        <v>2</v>
      </c>
      <c r="K2081" s="625">
        <v>8</v>
      </c>
      <c r="L2081" s="625">
        <v>16</v>
      </c>
      <c r="M2081" s="53" t="s">
        <v>1317</v>
      </c>
      <c r="N2081" s="629" t="s">
        <v>3806</v>
      </c>
    </row>
    <row r="2082" spans="1:14" ht="15" hidden="1">
      <c r="A2082" s="276">
        <v>46167</v>
      </c>
      <c r="B2082" s="53" t="s">
        <v>3927</v>
      </c>
      <c r="C2082" s="625">
        <v>84095</v>
      </c>
      <c r="D2082" s="625" t="s">
        <v>1315</v>
      </c>
      <c r="E2082" s="625">
        <v>75</v>
      </c>
      <c r="F2082" s="625">
        <v>4010</v>
      </c>
      <c r="G2082" s="625" t="s">
        <v>3731</v>
      </c>
      <c r="H2082" s="625" t="s">
        <v>492</v>
      </c>
      <c r="J2082" s="625">
        <v>-1</v>
      </c>
      <c r="K2082" s="625">
        <v>7.61</v>
      </c>
      <c r="L2082" s="625">
        <v>-7.61</v>
      </c>
      <c r="M2082" s="53" t="s">
        <v>1823</v>
      </c>
    </row>
    <row r="2083" spans="1:14" ht="15" hidden="1">
      <c r="A2083" s="276">
        <v>46167</v>
      </c>
      <c r="B2083" s="53" t="s">
        <v>3927</v>
      </c>
      <c r="C2083" s="627">
        <v>84273</v>
      </c>
      <c r="D2083" s="627" t="s">
        <v>3074</v>
      </c>
      <c r="E2083" s="627">
        <v>60</v>
      </c>
      <c r="F2083" s="627">
        <v>4010</v>
      </c>
      <c r="G2083" s="627" t="s">
        <v>3928</v>
      </c>
      <c r="H2083" s="627" t="s">
        <v>492</v>
      </c>
      <c r="J2083" s="627">
        <v>-1</v>
      </c>
      <c r="K2083" s="627">
        <v>10.09</v>
      </c>
      <c r="L2083" s="627">
        <v>-10.09</v>
      </c>
      <c r="M2083" s="53" t="s">
        <v>1823</v>
      </c>
    </row>
    <row r="2084" spans="1:14" ht="15" hidden="1">
      <c r="A2084" s="276">
        <v>46167</v>
      </c>
      <c r="B2084" s="53" t="s">
        <v>3929</v>
      </c>
      <c r="C2084" s="625">
        <v>84174</v>
      </c>
      <c r="D2084" s="625" t="s">
        <v>3188</v>
      </c>
      <c r="E2084" s="625" t="s">
        <v>1509</v>
      </c>
      <c r="F2084" s="625">
        <v>4010</v>
      </c>
      <c r="G2084" s="625" t="s">
        <v>3930</v>
      </c>
      <c r="H2084" s="625" t="s">
        <v>492</v>
      </c>
      <c r="J2084" s="625">
        <v>-1</v>
      </c>
      <c r="K2084" s="625">
        <v>36.32</v>
      </c>
      <c r="L2084" s="625">
        <v>-36.32</v>
      </c>
      <c r="M2084" s="53" t="s">
        <v>1378</v>
      </c>
    </row>
    <row r="2085" spans="1:14" ht="15" hidden="1">
      <c r="A2085" s="276">
        <v>46167</v>
      </c>
      <c r="B2085" s="53" t="s">
        <v>3929</v>
      </c>
      <c r="C2085" s="627">
        <v>67377</v>
      </c>
      <c r="D2085" s="627" t="s">
        <v>3931</v>
      </c>
      <c r="E2085" s="627">
        <v>85</v>
      </c>
      <c r="F2085" s="627">
        <v>4010</v>
      </c>
      <c r="G2085" s="627" t="s">
        <v>3932</v>
      </c>
      <c r="H2085" s="627" t="s">
        <v>492</v>
      </c>
      <c r="J2085" s="627">
        <v>-1</v>
      </c>
      <c r="K2085" s="627">
        <v>4.2</v>
      </c>
      <c r="L2085" s="627">
        <v>-4.2</v>
      </c>
      <c r="M2085" s="53" t="s">
        <v>1378</v>
      </c>
    </row>
    <row r="2086" spans="1:14" ht="15" hidden="1">
      <c r="A2086" s="276">
        <v>46167</v>
      </c>
      <c r="B2086" s="53" t="s">
        <v>3929</v>
      </c>
      <c r="C2086" s="625">
        <v>50754</v>
      </c>
      <c r="D2086" s="625" t="s">
        <v>3933</v>
      </c>
      <c r="E2086" s="625" t="s">
        <v>1332</v>
      </c>
      <c r="F2086" s="625">
        <v>4010</v>
      </c>
      <c r="G2086" s="625" t="s">
        <v>3934</v>
      </c>
      <c r="H2086" s="625" t="s">
        <v>492</v>
      </c>
      <c r="J2086" s="625">
        <v>-1</v>
      </c>
      <c r="K2086" s="625">
        <v>4.9000000000000004</v>
      </c>
      <c r="L2086" s="625">
        <v>-4.9000000000000004</v>
      </c>
      <c r="M2086" s="53" t="s">
        <v>1378</v>
      </c>
    </row>
    <row r="2087" spans="1:14" ht="15" hidden="1">
      <c r="A2087" s="276">
        <v>46167</v>
      </c>
      <c r="B2087" s="53" t="s">
        <v>3929</v>
      </c>
      <c r="C2087" s="627">
        <v>83400</v>
      </c>
      <c r="D2087" s="627" t="s">
        <v>3935</v>
      </c>
      <c r="E2087" s="627">
        <v>85</v>
      </c>
      <c r="F2087" s="627">
        <v>4010</v>
      </c>
      <c r="G2087" s="627" t="s">
        <v>3936</v>
      </c>
      <c r="H2087" s="627" t="s">
        <v>492</v>
      </c>
      <c r="J2087" s="627">
        <v>-1</v>
      </c>
      <c r="K2087" s="627">
        <v>7.46</v>
      </c>
      <c r="L2087" s="627">
        <v>-7.46</v>
      </c>
      <c r="M2087" s="53" t="s">
        <v>1378</v>
      </c>
    </row>
    <row r="2088" spans="1:14" ht="15" hidden="1">
      <c r="A2088" s="276">
        <v>46167</v>
      </c>
      <c r="B2088" s="53" t="s">
        <v>3929</v>
      </c>
      <c r="C2088" s="625">
        <v>83000</v>
      </c>
      <c r="D2088" s="625" t="s">
        <v>3164</v>
      </c>
      <c r="E2088" s="625">
        <v>70</v>
      </c>
      <c r="F2088" s="625">
        <v>4010</v>
      </c>
      <c r="G2088" s="625" t="s">
        <v>3937</v>
      </c>
      <c r="H2088" s="625" t="s">
        <v>492</v>
      </c>
      <c r="J2088" s="625">
        <v>-1</v>
      </c>
      <c r="K2088" s="625">
        <v>4.08</v>
      </c>
      <c r="L2088" s="625">
        <v>-4.08</v>
      </c>
      <c r="M2088" s="53" t="s">
        <v>1378</v>
      </c>
    </row>
    <row r="2089" spans="1:14" ht="15" hidden="1">
      <c r="A2089" s="276">
        <v>46167</v>
      </c>
      <c r="B2089" s="53" t="s">
        <v>3929</v>
      </c>
      <c r="C2089" s="627">
        <v>58661</v>
      </c>
      <c r="D2089" s="627" t="s">
        <v>2111</v>
      </c>
      <c r="E2089" s="627" t="s">
        <v>246</v>
      </c>
      <c r="F2089" s="627">
        <v>4010</v>
      </c>
      <c r="G2089" s="627" t="s">
        <v>3938</v>
      </c>
      <c r="H2089" s="627" t="s">
        <v>492</v>
      </c>
      <c r="J2089" s="627">
        <v>-1</v>
      </c>
      <c r="K2089" s="627">
        <v>9.18</v>
      </c>
      <c r="L2089" s="627">
        <v>-9.18</v>
      </c>
      <c r="M2089" s="53" t="s">
        <v>1378</v>
      </c>
    </row>
    <row r="2090" spans="1:14" ht="15" hidden="1">
      <c r="A2090" s="276">
        <v>46167</v>
      </c>
      <c r="B2090" s="53" t="s">
        <v>3929</v>
      </c>
      <c r="C2090" s="625">
        <v>67567</v>
      </c>
      <c r="D2090" s="625">
        <v>179</v>
      </c>
      <c r="E2090" s="625">
        <v>130</v>
      </c>
      <c r="F2090" s="625">
        <v>4010</v>
      </c>
      <c r="G2090" s="625" t="s">
        <v>3939</v>
      </c>
      <c r="H2090" s="625" t="s">
        <v>492</v>
      </c>
      <c r="J2090" s="625">
        <v>-1</v>
      </c>
      <c r="K2090" s="625">
        <v>5.35</v>
      </c>
      <c r="L2090" s="625">
        <v>-5.35</v>
      </c>
      <c r="M2090" s="53" t="s">
        <v>1378</v>
      </c>
    </row>
    <row r="2091" spans="1:14" ht="15" hidden="1">
      <c r="A2091" s="276">
        <v>46167</v>
      </c>
      <c r="B2091" s="53" t="s">
        <v>3940</v>
      </c>
      <c r="C2091" s="625">
        <v>83339</v>
      </c>
      <c r="D2091" s="625" t="s">
        <v>2840</v>
      </c>
      <c r="E2091" s="625">
        <v>85</v>
      </c>
      <c r="F2091" s="625">
        <v>4010</v>
      </c>
      <c r="G2091" s="625" t="s">
        <v>3941</v>
      </c>
      <c r="H2091" s="625" t="s">
        <v>492</v>
      </c>
      <c r="J2091" s="627">
        <v>-1</v>
      </c>
      <c r="K2091" s="627">
        <v>9.39</v>
      </c>
      <c r="L2091" s="627">
        <v>-9.39</v>
      </c>
      <c r="M2091" s="53" t="s">
        <v>1700</v>
      </c>
    </row>
    <row r="2092" spans="1:14" ht="15" hidden="1">
      <c r="A2092" s="276">
        <v>46167</v>
      </c>
      <c r="B2092" s="53" t="s">
        <v>3940</v>
      </c>
      <c r="C2092" s="627">
        <v>81352</v>
      </c>
      <c r="D2092" s="627" t="s">
        <v>1799</v>
      </c>
      <c r="E2092" s="627">
        <v>120</v>
      </c>
      <c r="F2092" s="627">
        <v>4010</v>
      </c>
      <c r="G2092" s="627" t="s">
        <v>3709</v>
      </c>
      <c r="H2092" s="627" t="s">
        <v>492</v>
      </c>
      <c r="J2092" s="625">
        <v>-1</v>
      </c>
      <c r="K2092" s="625">
        <v>19.260000000000002</v>
      </c>
      <c r="L2092" s="625">
        <v>-19.260000000000002</v>
      </c>
      <c r="M2092" s="53" t="s">
        <v>1700</v>
      </c>
    </row>
    <row r="2093" spans="1:14" ht="15" hidden="1">
      <c r="A2093" s="276">
        <v>46167</v>
      </c>
      <c r="B2093" s="53" t="s">
        <v>3940</v>
      </c>
      <c r="C2093" s="625">
        <v>83095</v>
      </c>
      <c r="D2093" s="625">
        <v>178</v>
      </c>
      <c r="E2093" s="625">
        <v>85</v>
      </c>
      <c r="F2093" s="625">
        <v>4010</v>
      </c>
      <c r="G2093" s="625" t="s">
        <v>3410</v>
      </c>
      <c r="H2093" s="625" t="s">
        <v>492</v>
      </c>
      <c r="J2093" s="627">
        <v>-1</v>
      </c>
      <c r="K2093" s="627">
        <v>5.86</v>
      </c>
      <c r="L2093" s="627">
        <v>-5.86</v>
      </c>
      <c r="M2093" s="53" t="s">
        <v>1700</v>
      </c>
    </row>
    <row r="2094" spans="1:14" ht="15" hidden="1">
      <c r="A2094" s="276">
        <v>46167</v>
      </c>
      <c r="B2094" s="53" t="s">
        <v>3942</v>
      </c>
      <c r="C2094" s="625">
        <v>81504</v>
      </c>
      <c r="D2094" s="625" t="s">
        <v>3437</v>
      </c>
      <c r="E2094" s="705"/>
      <c r="F2094" s="625">
        <v>4010</v>
      </c>
      <c r="G2094" s="625" t="s">
        <v>2952</v>
      </c>
      <c r="H2094" s="625" t="s">
        <v>492</v>
      </c>
      <c r="I2094" s="638">
        <v>2</v>
      </c>
      <c r="J2094" s="625">
        <v>2</v>
      </c>
      <c r="K2094" s="625">
        <v>14.44</v>
      </c>
      <c r="L2094" s="625">
        <v>28.88</v>
      </c>
      <c r="M2094" s="53" t="s">
        <v>1317</v>
      </c>
      <c r="N2094" s="629" t="s">
        <v>3534</v>
      </c>
    </row>
    <row r="2095" spans="1:14" ht="15" hidden="1">
      <c r="A2095" s="276">
        <v>46167</v>
      </c>
      <c r="B2095" s="53" t="s">
        <v>3942</v>
      </c>
      <c r="C2095" s="627">
        <v>80114</v>
      </c>
      <c r="D2095" s="627">
        <v>14</v>
      </c>
      <c r="E2095" s="627" t="s">
        <v>1526</v>
      </c>
      <c r="F2095" s="627">
        <v>4010</v>
      </c>
      <c r="G2095" s="627" t="s">
        <v>2954</v>
      </c>
      <c r="H2095" s="627" t="s">
        <v>492</v>
      </c>
      <c r="I2095" s="639">
        <v>1</v>
      </c>
      <c r="J2095" s="627">
        <v>1</v>
      </c>
      <c r="K2095" s="627">
        <v>13.38</v>
      </c>
      <c r="L2095" s="627">
        <v>13.38</v>
      </c>
      <c r="M2095" s="53" t="s">
        <v>1317</v>
      </c>
      <c r="N2095" s="629" t="s">
        <v>3534</v>
      </c>
    </row>
    <row r="2096" spans="1:14" ht="15" hidden="1">
      <c r="A2096" s="276">
        <v>46167</v>
      </c>
      <c r="B2096" s="53" t="s">
        <v>3942</v>
      </c>
      <c r="C2096" s="625">
        <v>84090</v>
      </c>
      <c r="D2096" s="625" t="s">
        <v>3776</v>
      </c>
      <c r="E2096" s="625">
        <v>150</v>
      </c>
      <c r="F2096" s="625">
        <v>4010</v>
      </c>
      <c r="G2096" s="625" t="s">
        <v>2955</v>
      </c>
      <c r="H2096" s="625" t="s">
        <v>492</v>
      </c>
      <c r="I2096" s="638">
        <v>1</v>
      </c>
      <c r="J2096" s="625">
        <v>1</v>
      </c>
      <c r="K2096" s="625">
        <v>9.1300000000000008</v>
      </c>
      <c r="L2096" s="625">
        <v>9.1300000000000008</v>
      </c>
      <c r="M2096" s="53" t="s">
        <v>1317</v>
      </c>
      <c r="N2096" s="629" t="s">
        <v>3534</v>
      </c>
    </row>
    <row r="2097" spans="1:14" ht="15" hidden="1">
      <c r="A2097" s="276">
        <v>46167</v>
      </c>
      <c r="B2097" s="53" t="s">
        <v>3942</v>
      </c>
      <c r="C2097" s="627">
        <v>84561</v>
      </c>
      <c r="D2097" s="627" t="s">
        <v>3943</v>
      </c>
      <c r="E2097" s="627">
        <v>85</v>
      </c>
      <c r="F2097" s="627">
        <v>4010</v>
      </c>
      <c r="G2097" s="627" t="s">
        <v>3318</v>
      </c>
      <c r="H2097" s="627" t="s">
        <v>492</v>
      </c>
      <c r="I2097" s="639">
        <v>1</v>
      </c>
      <c r="J2097" s="627">
        <v>1</v>
      </c>
      <c r="K2097" s="627">
        <v>5.78</v>
      </c>
      <c r="L2097" s="627">
        <v>5.78</v>
      </c>
      <c r="M2097" s="53" t="s">
        <v>1317</v>
      </c>
      <c r="N2097" s="629" t="s">
        <v>3534</v>
      </c>
    </row>
    <row r="2098" spans="1:14" ht="15" hidden="1">
      <c r="A2098" s="276">
        <v>46167</v>
      </c>
      <c r="B2098" s="53" t="s">
        <v>3942</v>
      </c>
      <c r="C2098" s="625">
        <v>84503</v>
      </c>
      <c r="D2098" s="625" t="s">
        <v>3944</v>
      </c>
      <c r="E2098" s="625">
        <v>140</v>
      </c>
      <c r="F2098" s="625">
        <v>4010</v>
      </c>
      <c r="G2098" s="625" t="s">
        <v>3319</v>
      </c>
      <c r="H2098" s="625" t="s">
        <v>492</v>
      </c>
      <c r="I2098" s="638">
        <v>1</v>
      </c>
      <c r="J2098" s="625">
        <v>1</v>
      </c>
      <c r="K2098" s="625">
        <v>8.7899999999999991</v>
      </c>
      <c r="L2098" s="625">
        <v>8.7899999999999991</v>
      </c>
      <c r="M2098" s="53" t="s">
        <v>1317</v>
      </c>
      <c r="N2098" s="629" t="s">
        <v>3534</v>
      </c>
    </row>
    <row r="2099" spans="1:14" ht="15" hidden="1">
      <c r="A2099" s="276">
        <v>46167</v>
      </c>
      <c r="B2099" s="53" t="s">
        <v>3942</v>
      </c>
      <c r="C2099" s="627">
        <v>82605</v>
      </c>
      <c r="D2099" s="627" t="s">
        <v>1896</v>
      </c>
      <c r="E2099" s="627">
        <v>100</v>
      </c>
      <c r="F2099" s="627">
        <v>4010</v>
      </c>
      <c r="G2099" s="627" t="s">
        <v>3320</v>
      </c>
      <c r="H2099" s="627" t="s">
        <v>492</v>
      </c>
      <c r="I2099" s="639">
        <v>1</v>
      </c>
      <c r="J2099" s="627">
        <v>1</v>
      </c>
      <c r="K2099" s="627">
        <v>9.15</v>
      </c>
      <c r="L2099" s="627">
        <v>9.15</v>
      </c>
      <c r="M2099" s="53" t="s">
        <v>1317</v>
      </c>
      <c r="N2099" s="629" t="s">
        <v>3534</v>
      </c>
    </row>
    <row r="2100" spans="1:14" ht="15" hidden="1">
      <c r="A2100" s="276">
        <v>46167</v>
      </c>
      <c r="B2100" s="53" t="s">
        <v>3942</v>
      </c>
      <c r="C2100" s="625">
        <v>82605</v>
      </c>
      <c r="D2100" s="625" t="s">
        <v>1896</v>
      </c>
      <c r="E2100" s="625">
        <v>90</v>
      </c>
      <c r="F2100" s="625">
        <v>4010</v>
      </c>
      <c r="G2100" s="625" t="s">
        <v>3268</v>
      </c>
      <c r="H2100" s="625" t="s">
        <v>492</v>
      </c>
      <c r="I2100" s="638">
        <v>1</v>
      </c>
      <c r="J2100" s="625">
        <v>1</v>
      </c>
      <c r="K2100" s="625">
        <v>9.15</v>
      </c>
      <c r="L2100" s="625">
        <v>9.15</v>
      </c>
      <c r="M2100" s="53" t="s">
        <v>1317</v>
      </c>
      <c r="N2100" s="629" t="s">
        <v>3534</v>
      </c>
    </row>
    <row r="2101" spans="1:14" ht="15" hidden="1">
      <c r="A2101" s="276">
        <v>46167</v>
      </c>
      <c r="B2101" s="53" t="s">
        <v>3942</v>
      </c>
      <c r="C2101" s="627">
        <v>82605</v>
      </c>
      <c r="D2101" s="627" t="s">
        <v>1896</v>
      </c>
      <c r="E2101" s="627">
        <v>85</v>
      </c>
      <c r="F2101" s="627">
        <v>4010</v>
      </c>
      <c r="G2101" s="627" t="s">
        <v>3270</v>
      </c>
      <c r="H2101" s="627" t="s">
        <v>492</v>
      </c>
      <c r="I2101" s="639">
        <v>1</v>
      </c>
      <c r="J2101" s="627">
        <v>1</v>
      </c>
      <c r="K2101" s="627">
        <v>8.6199999999999992</v>
      </c>
      <c r="L2101" s="627">
        <v>8.6199999999999992</v>
      </c>
      <c r="M2101" s="53" t="s">
        <v>1317</v>
      </c>
      <c r="N2101" s="629" t="s">
        <v>3534</v>
      </c>
    </row>
    <row r="2102" spans="1:14" ht="15" hidden="1">
      <c r="A2102" s="276">
        <v>46167</v>
      </c>
      <c r="B2102" s="53" t="s">
        <v>3942</v>
      </c>
      <c r="C2102" s="625">
        <v>84422</v>
      </c>
      <c r="D2102" s="625" t="s">
        <v>3389</v>
      </c>
      <c r="E2102" s="625">
        <v>120</v>
      </c>
      <c r="F2102" s="625">
        <v>4010</v>
      </c>
      <c r="G2102" s="625" t="s">
        <v>3098</v>
      </c>
      <c r="H2102" s="625" t="s">
        <v>492</v>
      </c>
      <c r="I2102" s="638">
        <v>1</v>
      </c>
      <c r="J2102" s="625">
        <v>1</v>
      </c>
      <c r="K2102" s="625">
        <v>12.46</v>
      </c>
      <c r="L2102" s="625">
        <v>12.46</v>
      </c>
      <c r="M2102" s="53" t="s">
        <v>1317</v>
      </c>
      <c r="N2102" s="629" t="s">
        <v>3534</v>
      </c>
    </row>
    <row r="2103" spans="1:14" ht="15" hidden="1">
      <c r="A2103" s="276">
        <v>46167</v>
      </c>
      <c r="B2103" s="53" t="s">
        <v>3942</v>
      </c>
      <c r="C2103" s="627">
        <v>84428</v>
      </c>
      <c r="D2103" s="627" t="s">
        <v>3945</v>
      </c>
      <c r="E2103" s="627">
        <v>140</v>
      </c>
      <c r="F2103" s="627">
        <v>4010</v>
      </c>
      <c r="G2103" s="627" t="s">
        <v>3737</v>
      </c>
      <c r="H2103" s="627" t="s">
        <v>492</v>
      </c>
      <c r="I2103" s="639">
        <v>1</v>
      </c>
      <c r="J2103" s="627">
        <v>1</v>
      </c>
      <c r="K2103" s="627">
        <v>4.83</v>
      </c>
      <c r="L2103" s="627">
        <v>4.83</v>
      </c>
      <c r="M2103" s="53" t="s">
        <v>1317</v>
      </c>
      <c r="N2103" s="629" t="s">
        <v>3534</v>
      </c>
    </row>
    <row r="2104" spans="1:14" ht="15" hidden="1">
      <c r="A2104" s="276">
        <v>46167</v>
      </c>
      <c r="B2104" s="53" t="s">
        <v>3942</v>
      </c>
      <c r="C2104" s="625">
        <v>68119</v>
      </c>
      <c r="D2104" s="625" t="s">
        <v>1787</v>
      </c>
      <c r="E2104" s="625">
        <v>110</v>
      </c>
      <c r="F2104" s="625">
        <v>4010</v>
      </c>
      <c r="G2104" s="625" t="s">
        <v>2923</v>
      </c>
      <c r="H2104" s="625" t="s">
        <v>492</v>
      </c>
      <c r="I2104" s="638">
        <v>1</v>
      </c>
      <c r="J2104" s="625">
        <v>1</v>
      </c>
      <c r="K2104" s="625">
        <v>4.5</v>
      </c>
      <c r="L2104" s="625">
        <v>4.5</v>
      </c>
      <c r="M2104" s="53" t="s">
        <v>1317</v>
      </c>
      <c r="N2104" s="629" t="s">
        <v>3534</v>
      </c>
    </row>
    <row r="2105" spans="1:14" ht="15" hidden="1">
      <c r="A2105" s="276">
        <v>46167</v>
      </c>
      <c r="B2105" s="53" t="s">
        <v>3942</v>
      </c>
      <c r="C2105" s="627">
        <v>83000</v>
      </c>
      <c r="D2105" s="627" t="s">
        <v>3701</v>
      </c>
      <c r="E2105" s="627">
        <v>60</v>
      </c>
      <c r="F2105" s="627">
        <v>4010</v>
      </c>
      <c r="G2105" s="627" t="s">
        <v>2924</v>
      </c>
      <c r="H2105" s="627" t="s">
        <v>492</v>
      </c>
      <c r="I2105" s="639">
        <v>1</v>
      </c>
      <c r="J2105" s="627">
        <v>1</v>
      </c>
      <c r="K2105" s="627">
        <v>3.88</v>
      </c>
      <c r="L2105" s="627">
        <v>3.88</v>
      </c>
      <c r="M2105" s="53" t="s">
        <v>1317</v>
      </c>
      <c r="N2105" s="629" t="s">
        <v>3534</v>
      </c>
    </row>
    <row r="2106" spans="1:14" ht="15" hidden="1">
      <c r="A2106" s="276">
        <v>46167</v>
      </c>
      <c r="B2106" s="53" t="s">
        <v>3942</v>
      </c>
      <c r="C2106" s="625">
        <v>83287</v>
      </c>
      <c r="D2106" s="625" t="s">
        <v>3688</v>
      </c>
      <c r="E2106" s="625">
        <v>100</v>
      </c>
      <c r="F2106" s="625">
        <v>4010</v>
      </c>
      <c r="G2106" s="625" t="s">
        <v>2932</v>
      </c>
      <c r="H2106" s="625" t="s">
        <v>492</v>
      </c>
      <c r="I2106" s="638">
        <v>1</v>
      </c>
      <c r="J2106" s="625">
        <v>1</v>
      </c>
      <c r="K2106" s="625">
        <v>18.37</v>
      </c>
      <c r="L2106" s="625">
        <v>18.37</v>
      </c>
      <c r="M2106" s="53" t="s">
        <v>1317</v>
      </c>
      <c r="N2106" s="629" t="s">
        <v>3534</v>
      </c>
    </row>
    <row r="2107" spans="1:14" ht="15" hidden="1">
      <c r="A2107" s="276">
        <v>46167</v>
      </c>
      <c r="B2107" s="53" t="s">
        <v>3942</v>
      </c>
      <c r="C2107" s="627">
        <v>59956</v>
      </c>
      <c r="D2107" s="627" t="s">
        <v>1870</v>
      </c>
      <c r="E2107" s="627">
        <v>90</v>
      </c>
      <c r="F2107" s="627">
        <v>4010</v>
      </c>
      <c r="G2107" s="627" t="s">
        <v>3100</v>
      </c>
      <c r="H2107" s="627" t="s">
        <v>492</v>
      </c>
      <c r="I2107" s="639">
        <v>1</v>
      </c>
      <c r="J2107" s="627">
        <v>1</v>
      </c>
      <c r="K2107" s="627">
        <v>10.96</v>
      </c>
      <c r="L2107" s="627">
        <v>10.96</v>
      </c>
      <c r="M2107" s="53" t="s">
        <v>1317</v>
      </c>
      <c r="N2107" s="629" t="s">
        <v>3534</v>
      </c>
    </row>
    <row r="2108" spans="1:14" ht="15" hidden="1">
      <c r="A2108" s="276">
        <v>46167</v>
      </c>
      <c r="B2108" s="53" t="s">
        <v>3942</v>
      </c>
      <c r="C2108" s="625">
        <v>65642</v>
      </c>
      <c r="D2108" s="625" t="s">
        <v>1315</v>
      </c>
      <c r="E2108" s="625">
        <v>110</v>
      </c>
      <c r="F2108" s="625">
        <v>4010</v>
      </c>
      <c r="G2108" s="625" t="s">
        <v>2933</v>
      </c>
      <c r="H2108" s="625" t="s">
        <v>492</v>
      </c>
      <c r="I2108" s="638">
        <v>2</v>
      </c>
      <c r="J2108" s="625">
        <v>2</v>
      </c>
      <c r="K2108" s="625">
        <v>7.37</v>
      </c>
      <c r="L2108" s="625">
        <v>14.74</v>
      </c>
      <c r="M2108" s="53" t="s">
        <v>1317</v>
      </c>
      <c r="N2108" s="629" t="s">
        <v>3534</v>
      </c>
    </row>
    <row r="2109" spans="1:14" ht="15" hidden="1">
      <c r="A2109" s="276">
        <v>46167</v>
      </c>
      <c r="B2109" s="53" t="s">
        <v>3942</v>
      </c>
      <c r="C2109" s="627">
        <v>80681</v>
      </c>
      <c r="D2109" s="627" t="s">
        <v>2756</v>
      </c>
      <c r="E2109" s="627">
        <v>110</v>
      </c>
      <c r="F2109" s="627">
        <v>4010</v>
      </c>
      <c r="G2109" s="627" t="s">
        <v>2936</v>
      </c>
      <c r="H2109" s="627" t="s">
        <v>492</v>
      </c>
      <c r="I2109" s="639">
        <v>2</v>
      </c>
      <c r="J2109" s="627">
        <v>2</v>
      </c>
      <c r="K2109" s="627">
        <v>10.29</v>
      </c>
      <c r="L2109" s="627">
        <v>20.58</v>
      </c>
      <c r="M2109" s="53" t="s">
        <v>1317</v>
      </c>
      <c r="N2109" s="629" t="s">
        <v>3534</v>
      </c>
    </row>
    <row r="2110" spans="1:14" ht="15" hidden="1">
      <c r="A2110" s="276">
        <v>46167</v>
      </c>
      <c r="B2110" s="53" t="s">
        <v>3942</v>
      </c>
      <c r="C2110" s="625">
        <v>84460</v>
      </c>
      <c r="D2110" s="625" t="s">
        <v>3362</v>
      </c>
      <c r="E2110" s="625">
        <v>100</v>
      </c>
      <c r="F2110" s="625">
        <v>4010</v>
      </c>
      <c r="G2110" s="625" t="s">
        <v>3946</v>
      </c>
      <c r="H2110" s="625" t="s">
        <v>492</v>
      </c>
      <c r="I2110" s="638">
        <v>3</v>
      </c>
      <c r="J2110" s="625">
        <v>3</v>
      </c>
      <c r="K2110" s="625">
        <v>5.87</v>
      </c>
      <c r="L2110" s="625">
        <v>17.61</v>
      </c>
      <c r="M2110" s="53" t="s">
        <v>1317</v>
      </c>
      <c r="N2110" s="629" t="s">
        <v>3534</v>
      </c>
    </row>
    <row r="2111" spans="1:14" ht="15" hidden="1">
      <c r="A2111" s="276">
        <v>46167</v>
      </c>
      <c r="B2111" s="53" t="s">
        <v>3942</v>
      </c>
      <c r="C2111" s="627">
        <v>84473</v>
      </c>
      <c r="D2111" s="627" t="s">
        <v>3799</v>
      </c>
      <c r="E2111" s="627">
        <v>150</v>
      </c>
      <c r="F2111" s="627">
        <v>4010</v>
      </c>
      <c r="G2111" s="627" t="s">
        <v>2938</v>
      </c>
      <c r="H2111" s="627" t="s">
        <v>492</v>
      </c>
      <c r="I2111" s="639">
        <v>2</v>
      </c>
      <c r="J2111" s="627">
        <v>2</v>
      </c>
      <c r="K2111" s="627">
        <v>9.11</v>
      </c>
      <c r="L2111" s="627">
        <v>18.22</v>
      </c>
      <c r="M2111" s="53" t="s">
        <v>1317</v>
      </c>
      <c r="N2111" s="629" t="s">
        <v>3534</v>
      </c>
    </row>
    <row r="2112" spans="1:14" ht="15" hidden="1">
      <c r="A2112" s="276">
        <v>46167</v>
      </c>
      <c r="B2112" s="53" t="s">
        <v>3942</v>
      </c>
      <c r="C2112" s="625">
        <v>82453</v>
      </c>
      <c r="D2112" s="625" t="s">
        <v>2345</v>
      </c>
      <c r="E2112" s="625">
        <v>90</v>
      </c>
      <c r="F2112" s="625">
        <v>4010</v>
      </c>
      <c r="G2112" s="625" t="s">
        <v>2214</v>
      </c>
      <c r="H2112" s="625" t="s">
        <v>492</v>
      </c>
      <c r="I2112" s="638">
        <v>5</v>
      </c>
      <c r="J2112" s="625">
        <v>5</v>
      </c>
      <c r="K2112" s="625">
        <v>7.3</v>
      </c>
      <c r="L2112" s="625">
        <v>36.5</v>
      </c>
      <c r="M2112" s="53" t="s">
        <v>1317</v>
      </c>
      <c r="N2112" s="629" t="s">
        <v>3534</v>
      </c>
    </row>
    <row r="2113" spans="1:14" ht="15" hidden="1">
      <c r="A2113" s="276">
        <v>46167</v>
      </c>
      <c r="B2113" s="53" t="s">
        <v>3942</v>
      </c>
      <c r="C2113" s="627">
        <v>43205</v>
      </c>
      <c r="D2113" s="627">
        <v>15</v>
      </c>
      <c r="E2113" s="627">
        <v>140</v>
      </c>
      <c r="F2113" s="627">
        <v>4010</v>
      </c>
      <c r="G2113" s="627" t="s">
        <v>3947</v>
      </c>
      <c r="H2113" s="627" t="s">
        <v>492</v>
      </c>
      <c r="I2113" s="639">
        <v>4</v>
      </c>
      <c r="J2113" s="627">
        <v>4</v>
      </c>
      <c r="K2113" s="627">
        <v>3.41</v>
      </c>
      <c r="L2113" s="627">
        <v>13.64</v>
      </c>
      <c r="M2113" s="53" t="s">
        <v>1317</v>
      </c>
      <c r="N2113" s="629" t="s">
        <v>3534</v>
      </c>
    </row>
    <row r="2114" spans="1:14" ht="15" hidden="1">
      <c r="A2114" s="276">
        <v>46167</v>
      </c>
      <c r="B2114" s="53" t="s">
        <v>3942</v>
      </c>
      <c r="C2114" s="625">
        <v>51218</v>
      </c>
      <c r="D2114" s="625" t="s">
        <v>3948</v>
      </c>
      <c r="E2114" s="625" t="s">
        <v>399</v>
      </c>
      <c r="F2114" s="625">
        <v>4010</v>
      </c>
      <c r="G2114" s="625" t="s">
        <v>3949</v>
      </c>
      <c r="H2114" s="625" t="s">
        <v>492</v>
      </c>
      <c r="I2114" s="638">
        <v>2</v>
      </c>
      <c r="J2114" s="625">
        <v>2</v>
      </c>
      <c r="K2114" s="625">
        <v>16.16</v>
      </c>
      <c r="L2114" s="625">
        <v>32.32</v>
      </c>
      <c r="M2114" s="53" t="s">
        <v>1317</v>
      </c>
      <c r="N2114" s="629" t="s">
        <v>3534</v>
      </c>
    </row>
    <row r="2115" spans="1:14" ht="15" hidden="1">
      <c r="A2115" s="276">
        <v>46167</v>
      </c>
      <c r="B2115" s="53" t="s">
        <v>3942</v>
      </c>
      <c r="C2115" s="627">
        <v>84450</v>
      </c>
      <c r="D2115" s="627" t="s">
        <v>3950</v>
      </c>
      <c r="E2115" s="627">
        <v>110</v>
      </c>
      <c r="F2115" s="627">
        <v>4010</v>
      </c>
      <c r="G2115" s="627" t="s">
        <v>3951</v>
      </c>
      <c r="H2115" s="627" t="s">
        <v>492</v>
      </c>
      <c r="I2115" s="639">
        <v>1</v>
      </c>
      <c r="J2115" s="627">
        <v>1</v>
      </c>
      <c r="K2115" s="627">
        <v>6.05</v>
      </c>
      <c r="L2115" s="627">
        <v>6.05</v>
      </c>
      <c r="M2115" s="53" t="s">
        <v>1317</v>
      </c>
      <c r="N2115" s="629" t="s">
        <v>3534</v>
      </c>
    </row>
    <row r="2116" spans="1:14" ht="15" hidden="1">
      <c r="A2116" s="276">
        <v>46167</v>
      </c>
      <c r="B2116" s="53" t="s">
        <v>3942</v>
      </c>
      <c r="C2116" s="625">
        <v>51218</v>
      </c>
      <c r="D2116" s="625" t="s">
        <v>3948</v>
      </c>
      <c r="E2116" s="625" t="s">
        <v>1526</v>
      </c>
      <c r="F2116" s="625">
        <v>4010</v>
      </c>
      <c r="G2116" s="625" t="s">
        <v>3952</v>
      </c>
      <c r="H2116" s="625" t="s">
        <v>492</v>
      </c>
      <c r="I2116" s="638">
        <v>1</v>
      </c>
      <c r="J2116" s="625">
        <v>1</v>
      </c>
      <c r="K2116" s="625">
        <v>16.16</v>
      </c>
      <c r="L2116" s="625">
        <v>16.16</v>
      </c>
      <c r="M2116" s="53" t="s">
        <v>1317</v>
      </c>
      <c r="N2116" s="629" t="s">
        <v>3534</v>
      </c>
    </row>
    <row r="2117" spans="1:14" ht="15" hidden="1">
      <c r="A2117" s="276">
        <v>46167</v>
      </c>
      <c r="B2117" s="53" t="s">
        <v>3942</v>
      </c>
      <c r="C2117" s="627">
        <v>84433</v>
      </c>
      <c r="D2117" s="627" t="s">
        <v>3164</v>
      </c>
      <c r="E2117" s="627">
        <v>110</v>
      </c>
      <c r="F2117" s="627">
        <v>4010</v>
      </c>
      <c r="G2117" s="627" t="s">
        <v>3953</v>
      </c>
      <c r="H2117" s="627" t="s">
        <v>492</v>
      </c>
      <c r="I2117" s="639">
        <v>2</v>
      </c>
      <c r="J2117" s="627">
        <v>2</v>
      </c>
      <c r="K2117" s="627">
        <v>5.9</v>
      </c>
      <c r="L2117" s="627">
        <v>11.8</v>
      </c>
      <c r="M2117" s="53" t="s">
        <v>1317</v>
      </c>
      <c r="N2117" s="629" t="s">
        <v>3534</v>
      </c>
    </row>
    <row r="2118" spans="1:14" ht="15" hidden="1">
      <c r="A2118" s="276">
        <v>46167</v>
      </c>
      <c r="B2118" s="53" t="s">
        <v>3942</v>
      </c>
      <c r="C2118" s="625">
        <v>81346</v>
      </c>
      <c r="D2118" s="625">
        <v>15</v>
      </c>
      <c r="E2118" s="625">
        <v>150</v>
      </c>
      <c r="F2118" s="625">
        <v>4010</v>
      </c>
      <c r="G2118" s="625" t="s">
        <v>3954</v>
      </c>
      <c r="H2118" s="625" t="s">
        <v>492</v>
      </c>
      <c r="I2118" s="638">
        <v>3</v>
      </c>
      <c r="J2118" s="625">
        <v>3</v>
      </c>
      <c r="K2118" s="625">
        <v>6.03</v>
      </c>
      <c r="L2118" s="625">
        <v>18.09</v>
      </c>
      <c r="M2118" s="53" t="s">
        <v>1317</v>
      </c>
      <c r="N2118" s="629" t="s">
        <v>3534</v>
      </c>
    </row>
    <row r="2119" spans="1:14" ht="15" hidden="1">
      <c r="A2119" s="626">
        <v>46168</v>
      </c>
      <c r="B2119" s="627" t="s">
        <v>3955</v>
      </c>
      <c r="C2119" s="625">
        <v>84130</v>
      </c>
      <c r="D2119" s="625">
        <v>461</v>
      </c>
      <c r="E2119" s="625">
        <v>120</v>
      </c>
      <c r="F2119" s="625">
        <v>4010</v>
      </c>
      <c r="G2119" s="625" t="s">
        <v>3956</v>
      </c>
      <c r="H2119" s="625" t="s">
        <v>492</v>
      </c>
      <c r="I2119" s="639"/>
      <c r="J2119" s="627">
        <v>-1</v>
      </c>
      <c r="K2119" s="627">
        <v>8.36</v>
      </c>
      <c r="L2119" s="637">
        <v>-8.36</v>
      </c>
      <c r="M2119" s="53" t="s">
        <v>1700</v>
      </c>
    </row>
    <row r="2120" spans="1:14" ht="15" hidden="1">
      <c r="A2120" s="624">
        <v>46168</v>
      </c>
      <c r="B2120" s="625" t="s">
        <v>3957</v>
      </c>
      <c r="C2120" s="625">
        <v>65642</v>
      </c>
      <c r="D2120" s="625" t="s">
        <v>1315</v>
      </c>
      <c r="E2120" s="625">
        <v>110</v>
      </c>
      <c r="F2120" s="625">
        <v>4010</v>
      </c>
      <c r="G2120" s="625" t="s">
        <v>2933</v>
      </c>
      <c r="H2120" s="625" t="s">
        <v>492</v>
      </c>
      <c r="I2120" s="638"/>
      <c r="J2120" s="625">
        <v>1</v>
      </c>
      <c r="K2120" s="625">
        <v>7.37</v>
      </c>
      <c r="L2120" s="625">
        <v>7.37</v>
      </c>
      <c r="M2120" s="53" t="s">
        <v>1317</v>
      </c>
      <c r="N2120" s="629" t="s">
        <v>1475</v>
      </c>
    </row>
    <row r="2121" spans="1:14" ht="15" hidden="1">
      <c r="A2121" s="624">
        <v>46168</v>
      </c>
      <c r="B2121" s="625" t="s">
        <v>3957</v>
      </c>
      <c r="C2121" s="627">
        <v>64956</v>
      </c>
      <c r="D2121" s="627" t="s">
        <v>3958</v>
      </c>
      <c r="E2121" s="627">
        <v>140</v>
      </c>
      <c r="F2121" s="627">
        <v>4010</v>
      </c>
      <c r="G2121" s="627" t="s">
        <v>3959</v>
      </c>
      <c r="H2121" s="627" t="s">
        <v>492</v>
      </c>
      <c r="I2121" s="639"/>
      <c r="J2121" s="627">
        <v>1</v>
      </c>
      <c r="K2121" s="627">
        <v>5.87</v>
      </c>
      <c r="L2121" s="627">
        <v>5.87</v>
      </c>
      <c r="M2121" s="53" t="s">
        <v>1317</v>
      </c>
      <c r="N2121" s="629" t="s">
        <v>1475</v>
      </c>
    </row>
    <row r="2122" spans="1:14" ht="15" hidden="1">
      <c r="A2122" s="624">
        <v>46168</v>
      </c>
      <c r="B2122" s="625" t="s">
        <v>3957</v>
      </c>
      <c r="C2122" s="625">
        <v>83000</v>
      </c>
      <c r="D2122" s="625" t="s">
        <v>3701</v>
      </c>
      <c r="E2122" s="625">
        <v>70</v>
      </c>
      <c r="F2122" s="625">
        <v>4010</v>
      </c>
      <c r="G2122" s="625" t="s">
        <v>3960</v>
      </c>
      <c r="H2122" s="625" t="s">
        <v>492</v>
      </c>
      <c r="I2122" s="638"/>
      <c r="J2122" s="625">
        <v>2</v>
      </c>
      <c r="K2122" s="625">
        <v>3.88</v>
      </c>
      <c r="L2122" s="625">
        <v>7.76</v>
      </c>
      <c r="M2122" s="53" t="s">
        <v>1317</v>
      </c>
      <c r="N2122" s="629" t="s">
        <v>1475</v>
      </c>
    </row>
    <row r="2123" spans="1:14" ht="15" hidden="1">
      <c r="A2123" s="624">
        <v>46168</v>
      </c>
      <c r="B2123" s="625" t="s">
        <v>3957</v>
      </c>
      <c r="C2123" s="627">
        <v>84564</v>
      </c>
      <c r="D2123" s="627" t="s">
        <v>2837</v>
      </c>
      <c r="E2123" s="627">
        <v>60</v>
      </c>
      <c r="F2123" s="627">
        <v>4010</v>
      </c>
      <c r="G2123" s="627" t="s">
        <v>3961</v>
      </c>
      <c r="H2123" s="627" t="s">
        <v>492</v>
      </c>
      <c r="I2123" s="639"/>
      <c r="J2123" s="627">
        <v>1</v>
      </c>
      <c r="K2123" s="627">
        <v>21.24</v>
      </c>
      <c r="L2123" s="627">
        <v>21.24</v>
      </c>
      <c r="M2123" s="53" t="s">
        <v>1317</v>
      </c>
      <c r="N2123" s="629" t="s">
        <v>1475</v>
      </c>
    </row>
    <row r="2124" spans="1:14" ht="15" hidden="1">
      <c r="A2124" s="624">
        <v>46168</v>
      </c>
      <c r="B2124" s="625" t="s">
        <v>3957</v>
      </c>
      <c r="C2124" s="625">
        <v>58662</v>
      </c>
      <c r="D2124" s="625" t="s">
        <v>2524</v>
      </c>
      <c r="E2124" s="625" t="s">
        <v>246</v>
      </c>
      <c r="F2124" s="625">
        <v>4010</v>
      </c>
      <c r="G2124" s="625" t="s">
        <v>3962</v>
      </c>
      <c r="H2124" s="625" t="s">
        <v>492</v>
      </c>
      <c r="I2124" s="638"/>
      <c r="J2124" s="625">
        <v>1</v>
      </c>
      <c r="K2124" s="625">
        <v>13.23</v>
      </c>
      <c r="L2124" s="625">
        <v>13.23</v>
      </c>
      <c r="M2124" s="53" t="s">
        <v>1317</v>
      </c>
      <c r="N2124" s="629" t="s">
        <v>1475</v>
      </c>
    </row>
    <row r="2125" spans="1:14" ht="15" hidden="1">
      <c r="A2125" s="624">
        <v>46168</v>
      </c>
      <c r="B2125" s="625" t="s">
        <v>3957</v>
      </c>
      <c r="C2125" s="627">
        <v>83245</v>
      </c>
      <c r="D2125" s="627" t="s">
        <v>2547</v>
      </c>
      <c r="E2125" s="627">
        <v>85</v>
      </c>
      <c r="F2125" s="627">
        <v>4010</v>
      </c>
      <c r="G2125" s="627" t="s">
        <v>3963</v>
      </c>
      <c r="H2125" s="627" t="s">
        <v>492</v>
      </c>
      <c r="I2125" s="639"/>
      <c r="J2125" s="627">
        <v>1</v>
      </c>
      <c r="K2125" s="627">
        <v>14.22</v>
      </c>
      <c r="L2125" s="627">
        <v>14.22</v>
      </c>
      <c r="M2125" s="53" t="s">
        <v>1317</v>
      </c>
      <c r="N2125" s="629" t="s">
        <v>1475</v>
      </c>
    </row>
    <row r="2126" spans="1:14" ht="15" hidden="1">
      <c r="A2126" s="624">
        <v>46168</v>
      </c>
      <c r="B2126" s="625" t="s">
        <v>3957</v>
      </c>
      <c r="C2126" s="625">
        <v>84447</v>
      </c>
      <c r="D2126" s="625" t="s">
        <v>3675</v>
      </c>
      <c r="E2126" s="625">
        <v>120</v>
      </c>
      <c r="F2126" s="625">
        <v>4010</v>
      </c>
      <c r="G2126" s="625" t="s">
        <v>3964</v>
      </c>
      <c r="H2126" s="625" t="s">
        <v>492</v>
      </c>
      <c r="I2126" s="638"/>
      <c r="J2126" s="625">
        <v>1</v>
      </c>
      <c r="K2126" s="625">
        <v>24.76</v>
      </c>
      <c r="L2126" s="625">
        <v>24.76</v>
      </c>
      <c r="M2126" s="53" t="s">
        <v>1317</v>
      </c>
      <c r="N2126" s="629" t="s">
        <v>1475</v>
      </c>
    </row>
    <row r="2127" spans="1:14" ht="15" hidden="1">
      <c r="A2127" s="624">
        <v>46168</v>
      </c>
      <c r="B2127" s="625" t="s">
        <v>3957</v>
      </c>
      <c r="C2127" s="627">
        <v>83402</v>
      </c>
      <c r="D2127" s="627" t="s">
        <v>3965</v>
      </c>
      <c r="E2127" s="627">
        <v>50</v>
      </c>
      <c r="F2127" s="627">
        <v>4010</v>
      </c>
      <c r="G2127" s="627" t="s">
        <v>3966</v>
      </c>
      <c r="H2127" s="627" t="s">
        <v>492</v>
      </c>
      <c r="I2127" s="638">
        <v>173930000008254</v>
      </c>
      <c r="J2127" s="627">
        <v>1</v>
      </c>
      <c r="K2127" s="627">
        <v>6.09</v>
      </c>
      <c r="L2127" s="627">
        <v>6.09</v>
      </c>
      <c r="M2127" s="53" t="s">
        <v>1317</v>
      </c>
      <c r="N2127" s="629" t="s">
        <v>1475</v>
      </c>
    </row>
    <row r="2128" spans="1:14" ht="15" hidden="1">
      <c r="A2128" s="624">
        <v>46168</v>
      </c>
      <c r="B2128" s="625" t="s">
        <v>3957</v>
      </c>
      <c r="C2128" s="625">
        <v>66826</v>
      </c>
      <c r="D2128" s="625" t="s">
        <v>3243</v>
      </c>
      <c r="E2128" s="625">
        <v>90</v>
      </c>
      <c r="F2128" s="625">
        <v>4010</v>
      </c>
      <c r="G2128" s="625" t="s">
        <v>3967</v>
      </c>
      <c r="H2128" s="625" t="s">
        <v>492</v>
      </c>
      <c r="I2128" s="639">
        <v>173930000008247</v>
      </c>
      <c r="J2128" s="625">
        <v>1</v>
      </c>
      <c r="K2128" s="625">
        <v>16.7</v>
      </c>
      <c r="L2128" s="625">
        <v>16.7</v>
      </c>
      <c r="M2128" s="53" t="s">
        <v>1317</v>
      </c>
      <c r="N2128" s="629" t="s">
        <v>1475</v>
      </c>
    </row>
    <row r="2129" spans="1:14" ht="15" hidden="1">
      <c r="A2129" s="624">
        <v>46168</v>
      </c>
      <c r="B2129" s="625" t="s">
        <v>3957</v>
      </c>
      <c r="C2129" s="627">
        <v>84217</v>
      </c>
      <c r="D2129" s="627" t="s">
        <v>2818</v>
      </c>
      <c r="E2129" s="627">
        <v>130</v>
      </c>
      <c r="F2129" s="627">
        <v>4010</v>
      </c>
      <c r="G2129" s="627" t="s">
        <v>3968</v>
      </c>
      <c r="H2129" s="627" t="s">
        <v>492</v>
      </c>
      <c r="I2129" s="638">
        <v>173930000008254</v>
      </c>
      <c r="J2129" s="627">
        <v>1</v>
      </c>
      <c r="K2129" s="627">
        <v>7.94</v>
      </c>
      <c r="L2129" s="627">
        <v>7.94</v>
      </c>
      <c r="M2129" s="53" t="s">
        <v>1317</v>
      </c>
      <c r="N2129" s="629" t="s">
        <v>1475</v>
      </c>
    </row>
    <row r="2130" spans="1:14" ht="15" hidden="1">
      <c r="A2130" s="624">
        <v>46168</v>
      </c>
      <c r="B2130" s="625" t="s">
        <v>3957</v>
      </c>
      <c r="C2130" s="625">
        <v>84490</v>
      </c>
      <c r="D2130" s="625" t="s">
        <v>3350</v>
      </c>
      <c r="E2130" s="625">
        <v>85</v>
      </c>
      <c r="F2130" s="625">
        <v>4010</v>
      </c>
      <c r="G2130" s="625" t="s">
        <v>3969</v>
      </c>
      <c r="H2130" s="625" t="s">
        <v>492</v>
      </c>
      <c r="I2130" s="639">
        <v>173930000008247</v>
      </c>
      <c r="J2130" s="625">
        <v>1</v>
      </c>
      <c r="K2130" s="625">
        <v>5.56</v>
      </c>
      <c r="L2130" s="625">
        <v>5.56</v>
      </c>
      <c r="M2130" s="53" t="s">
        <v>1317</v>
      </c>
      <c r="N2130" s="629" t="s">
        <v>1475</v>
      </c>
    </row>
    <row r="2131" spans="1:14" ht="15" hidden="1">
      <c r="A2131" s="624">
        <v>46168</v>
      </c>
      <c r="B2131" s="625" t="s">
        <v>3957</v>
      </c>
      <c r="C2131" s="627">
        <v>83646</v>
      </c>
      <c r="D2131" s="627" t="s">
        <v>2213</v>
      </c>
      <c r="E2131" s="627">
        <v>60</v>
      </c>
      <c r="F2131" s="627">
        <v>4010</v>
      </c>
      <c r="G2131" s="627" t="s">
        <v>3970</v>
      </c>
      <c r="H2131" s="627" t="s">
        <v>492</v>
      </c>
      <c r="I2131" s="24"/>
      <c r="J2131" s="627">
        <v>1</v>
      </c>
      <c r="K2131" s="627">
        <v>9.09</v>
      </c>
      <c r="L2131" s="627">
        <v>9.09</v>
      </c>
      <c r="M2131" s="53" t="s">
        <v>1317</v>
      </c>
      <c r="N2131" s="629" t="s">
        <v>1475</v>
      </c>
    </row>
    <row r="2132" spans="1:14" ht="15" hidden="1">
      <c r="A2132" s="624">
        <v>46168</v>
      </c>
      <c r="B2132" s="625" t="s">
        <v>3957</v>
      </c>
      <c r="C2132" s="625">
        <v>65642</v>
      </c>
      <c r="D2132" s="625" t="s">
        <v>2508</v>
      </c>
      <c r="E2132" s="625">
        <v>110</v>
      </c>
      <c r="F2132" s="625">
        <v>4010</v>
      </c>
      <c r="G2132" s="625" t="s">
        <v>3971</v>
      </c>
      <c r="H2132" s="625" t="s">
        <v>492</v>
      </c>
      <c r="I2132" s="1446"/>
      <c r="J2132" s="625">
        <v>1</v>
      </c>
      <c r="K2132" s="625">
        <v>7.37</v>
      </c>
      <c r="L2132" s="625">
        <v>7.37</v>
      </c>
      <c r="M2132" s="53" t="s">
        <v>1317</v>
      </c>
      <c r="N2132" s="629" t="s">
        <v>1475</v>
      </c>
    </row>
    <row r="2133" spans="1:14" ht="15" hidden="1">
      <c r="A2133" s="624">
        <v>46168</v>
      </c>
      <c r="B2133" s="625" t="s">
        <v>3957</v>
      </c>
      <c r="C2133" s="627">
        <v>83404</v>
      </c>
      <c r="D2133" s="627" t="s">
        <v>1567</v>
      </c>
      <c r="E2133" s="627" t="s">
        <v>1705</v>
      </c>
      <c r="F2133" s="627">
        <v>4010</v>
      </c>
      <c r="G2133" s="627" t="s">
        <v>3972</v>
      </c>
      <c r="H2133" s="627" t="s">
        <v>492</v>
      </c>
      <c r="I2133" s="638">
        <v>-5</v>
      </c>
      <c r="J2133" s="627">
        <v>1</v>
      </c>
      <c r="K2133" s="627">
        <v>9.32</v>
      </c>
      <c r="L2133" s="627">
        <v>9.32</v>
      </c>
      <c r="M2133" s="53" t="s">
        <v>1317</v>
      </c>
      <c r="N2133" s="629" t="s">
        <v>1475</v>
      </c>
    </row>
    <row r="2134" spans="1:14" ht="15" hidden="1">
      <c r="A2134" s="624">
        <v>46168</v>
      </c>
      <c r="B2134" s="53" t="s">
        <v>3973</v>
      </c>
      <c r="C2134" s="625">
        <v>82985</v>
      </c>
      <c r="D2134" s="625" t="s">
        <v>2116</v>
      </c>
      <c r="E2134" s="625">
        <v>50</v>
      </c>
      <c r="F2134" s="625">
        <v>4010</v>
      </c>
      <c r="G2134" s="625" t="s">
        <v>3974</v>
      </c>
      <c r="H2134" s="625" t="s">
        <v>492</v>
      </c>
      <c r="I2134" s="639">
        <v>1</v>
      </c>
      <c r="J2134" s="625">
        <v>1</v>
      </c>
      <c r="K2134" s="625">
        <v>5.08</v>
      </c>
      <c r="L2134" s="625">
        <v>5.08</v>
      </c>
      <c r="M2134" s="53" t="s">
        <v>1317</v>
      </c>
      <c r="N2134" s="629" t="s">
        <v>3806</v>
      </c>
    </row>
    <row r="2135" spans="1:14" ht="15" hidden="1">
      <c r="A2135" s="624">
        <v>46168</v>
      </c>
      <c r="B2135" s="53" t="s">
        <v>3973</v>
      </c>
      <c r="C2135" s="627">
        <v>82721</v>
      </c>
      <c r="D2135" s="627" t="s">
        <v>3975</v>
      </c>
      <c r="E2135" s="627">
        <v>150</v>
      </c>
      <c r="F2135" s="627">
        <v>4010</v>
      </c>
      <c r="G2135" s="627" t="s">
        <v>3976</v>
      </c>
      <c r="H2135" s="627" t="s">
        <v>492</v>
      </c>
      <c r="I2135" s="24">
        <v>-1</v>
      </c>
      <c r="J2135" s="627">
        <v>1</v>
      </c>
      <c r="K2135" s="627">
        <v>8.16</v>
      </c>
      <c r="L2135" s="627">
        <v>8.16</v>
      </c>
      <c r="M2135" s="53" t="s">
        <v>1317</v>
      </c>
      <c r="N2135" s="629" t="s">
        <v>3806</v>
      </c>
    </row>
    <row r="2136" spans="1:14" ht="15" hidden="1">
      <c r="A2136" s="624">
        <v>46168</v>
      </c>
      <c r="B2136" s="53" t="s">
        <v>3973</v>
      </c>
      <c r="C2136" s="625">
        <v>81710</v>
      </c>
      <c r="D2136" s="625" t="s">
        <v>3389</v>
      </c>
      <c r="E2136" s="625">
        <v>80</v>
      </c>
      <c r="F2136" s="625">
        <v>4010</v>
      </c>
      <c r="G2136" s="625" t="s">
        <v>3390</v>
      </c>
      <c r="H2136" s="625" t="s">
        <v>492</v>
      </c>
      <c r="J2136" s="625">
        <v>1</v>
      </c>
      <c r="K2136" s="625">
        <v>6.15</v>
      </c>
      <c r="L2136" s="625">
        <v>6.15</v>
      </c>
      <c r="M2136" s="53" t="s">
        <v>1317</v>
      </c>
      <c r="N2136" s="629" t="s">
        <v>3806</v>
      </c>
    </row>
    <row r="2137" spans="1:14" ht="15" hidden="1">
      <c r="A2137" s="624">
        <v>46168</v>
      </c>
      <c r="B2137" s="53" t="s">
        <v>3973</v>
      </c>
      <c r="C2137" s="627">
        <v>84055</v>
      </c>
      <c r="D2137" s="627" t="s">
        <v>3408</v>
      </c>
      <c r="E2137" s="627" t="s">
        <v>246</v>
      </c>
      <c r="F2137" s="627">
        <v>4010</v>
      </c>
      <c r="G2137" s="627" t="s">
        <v>3977</v>
      </c>
      <c r="H2137" s="627" t="s">
        <v>492</v>
      </c>
      <c r="J2137" s="627">
        <v>1</v>
      </c>
      <c r="K2137" s="627">
        <v>29.84</v>
      </c>
      <c r="L2137" s="627">
        <v>29.84</v>
      </c>
      <c r="M2137" s="53" t="s">
        <v>1317</v>
      </c>
      <c r="N2137" s="629" t="s">
        <v>3806</v>
      </c>
    </row>
    <row r="2138" spans="1:14" ht="15" hidden="1">
      <c r="A2138" s="624">
        <v>46168</v>
      </c>
      <c r="B2138" s="53" t="s">
        <v>3973</v>
      </c>
      <c r="C2138" s="625">
        <v>82614</v>
      </c>
      <c r="D2138" s="625" t="s">
        <v>3978</v>
      </c>
      <c r="E2138" s="625">
        <v>110</v>
      </c>
      <c r="F2138" s="625">
        <v>4010</v>
      </c>
      <c r="G2138" s="625" t="s">
        <v>3979</v>
      </c>
      <c r="H2138" s="625" t="s">
        <v>492</v>
      </c>
      <c r="J2138" s="625">
        <v>1</v>
      </c>
      <c r="K2138" s="625">
        <v>7.29</v>
      </c>
      <c r="L2138" s="625">
        <v>7.29</v>
      </c>
      <c r="M2138" s="53" t="s">
        <v>1317</v>
      </c>
      <c r="N2138" s="629" t="s">
        <v>3806</v>
      </c>
    </row>
    <row r="2139" spans="1:14" ht="15" hidden="1">
      <c r="A2139" s="624">
        <v>46168</v>
      </c>
      <c r="B2139" s="53" t="s">
        <v>3973</v>
      </c>
      <c r="C2139" s="627">
        <v>84608</v>
      </c>
      <c r="D2139" s="627" t="s">
        <v>3980</v>
      </c>
      <c r="E2139" s="627">
        <v>100</v>
      </c>
      <c r="F2139" s="627">
        <v>4010</v>
      </c>
      <c r="G2139" s="627" t="s">
        <v>3981</v>
      </c>
      <c r="H2139" s="627" t="s">
        <v>492</v>
      </c>
      <c r="J2139" s="627">
        <v>1</v>
      </c>
      <c r="K2139" s="627">
        <v>4.84</v>
      </c>
      <c r="L2139" s="627">
        <v>4.84</v>
      </c>
      <c r="M2139" s="53" t="s">
        <v>1317</v>
      </c>
      <c r="N2139" s="629" t="s">
        <v>3806</v>
      </c>
    </row>
    <row r="2140" spans="1:14" ht="15" hidden="1">
      <c r="A2140" s="624">
        <v>46168</v>
      </c>
      <c r="B2140" s="53" t="s">
        <v>3973</v>
      </c>
      <c r="C2140" s="625">
        <v>82646</v>
      </c>
      <c r="D2140" s="625" t="s">
        <v>2840</v>
      </c>
      <c r="E2140" s="625">
        <v>130</v>
      </c>
      <c r="F2140" s="625">
        <v>4010</v>
      </c>
      <c r="G2140" s="625" t="s">
        <v>3831</v>
      </c>
      <c r="H2140" s="625" t="s">
        <v>492</v>
      </c>
      <c r="J2140" s="625">
        <v>1</v>
      </c>
      <c r="K2140" s="625">
        <v>5.05</v>
      </c>
      <c r="L2140" s="625">
        <v>5.05</v>
      </c>
      <c r="M2140" s="53" t="s">
        <v>1317</v>
      </c>
      <c r="N2140" s="629" t="s">
        <v>3806</v>
      </c>
    </row>
    <row r="2141" spans="1:14" ht="15" hidden="1">
      <c r="A2141" s="624">
        <v>46168</v>
      </c>
      <c r="B2141" s="53" t="s">
        <v>3973</v>
      </c>
      <c r="C2141" s="627">
        <v>82721</v>
      </c>
      <c r="D2141" s="627" t="s">
        <v>3459</v>
      </c>
      <c r="E2141" s="627">
        <v>90</v>
      </c>
      <c r="F2141" s="627">
        <v>4010</v>
      </c>
      <c r="G2141" s="627" t="s">
        <v>3982</v>
      </c>
      <c r="H2141" s="627" t="s">
        <v>492</v>
      </c>
      <c r="J2141" s="627">
        <v>1</v>
      </c>
      <c r="K2141" s="627">
        <v>6.48</v>
      </c>
      <c r="L2141" s="627">
        <v>6.48</v>
      </c>
      <c r="M2141" s="53" t="s">
        <v>1317</v>
      </c>
      <c r="N2141" s="629" t="s">
        <v>3806</v>
      </c>
    </row>
    <row r="2142" spans="1:14" ht="15" hidden="1">
      <c r="A2142" s="624">
        <v>46168</v>
      </c>
      <c r="B2142" s="53" t="s">
        <v>3973</v>
      </c>
      <c r="C2142" s="625">
        <v>81379</v>
      </c>
      <c r="D2142" s="625" t="s">
        <v>2840</v>
      </c>
      <c r="E2142" s="625">
        <v>120</v>
      </c>
      <c r="F2142" s="625">
        <v>4010</v>
      </c>
      <c r="G2142" s="625" t="s">
        <v>3983</v>
      </c>
      <c r="H2142" s="625" t="s">
        <v>492</v>
      </c>
      <c r="J2142" s="625">
        <v>1</v>
      </c>
      <c r="K2142" s="625">
        <v>16.920000000000002</v>
      </c>
      <c r="L2142" s="625">
        <v>16.920000000000002</v>
      </c>
      <c r="M2142" s="53" t="s">
        <v>1317</v>
      </c>
      <c r="N2142" s="629" t="s">
        <v>3806</v>
      </c>
    </row>
    <row r="2143" spans="1:14" ht="15" hidden="1">
      <c r="A2143" s="624">
        <v>46168</v>
      </c>
      <c r="B2143" s="53" t="s">
        <v>3973</v>
      </c>
      <c r="C2143" s="627">
        <v>82154</v>
      </c>
      <c r="D2143" s="627" t="s">
        <v>3984</v>
      </c>
      <c r="E2143" s="627" t="s">
        <v>246</v>
      </c>
      <c r="F2143" s="627">
        <v>4010</v>
      </c>
      <c r="G2143" s="627" t="s">
        <v>3985</v>
      </c>
      <c r="H2143" s="627" t="s">
        <v>492</v>
      </c>
      <c r="J2143" s="627">
        <v>1</v>
      </c>
      <c r="K2143" s="627">
        <v>7.33</v>
      </c>
      <c r="L2143" s="627">
        <v>7.33</v>
      </c>
      <c r="M2143" s="53" t="s">
        <v>1317</v>
      </c>
      <c r="N2143" s="629" t="s">
        <v>3806</v>
      </c>
    </row>
    <row r="2144" spans="1:14" ht="15" hidden="1">
      <c r="A2144" s="624">
        <v>46168</v>
      </c>
      <c r="B2144" s="53" t="s">
        <v>3973</v>
      </c>
      <c r="C2144" s="625">
        <v>60363</v>
      </c>
      <c r="D2144" s="625" t="s">
        <v>3986</v>
      </c>
      <c r="E2144" s="625">
        <v>100</v>
      </c>
      <c r="F2144" s="625">
        <v>4010</v>
      </c>
      <c r="G2144" s="625" t="s">
        <v>3987</v>
      </c>
      <c r="H2144" s="625" t="s">
        <v>492</v>
      </c>
      <c r="J2144" s="625">
        <v>1</v>
      </c>
      <c r="K2144" s="625">
        <v>9.67</v>
      </c>
      <c r="L2144" s="625">
        <v>9.67</v>
      </c>
      <c r="M2144" s="53" t="s">
        <v>1317</v>
      </c>
      <c r="N2144" s="629" t="s">
        <v>3806</v>
      </c>
    </row>
    <row r="2145" spans="1:14" ht="15" hidden="1">
      <c r="A2145" s="624">
        <v>46168</v>
      </c>
      <c r="B2145" s="53" t="s">
        <v>3973</v>
      </c>
      <c r="C2145" s="627">
        <v>84114</v>
      </c>
      <c r="D2145" s="627" t="s">
        <v>3031</v>
      </c>
      <c r="E2145" s="627">
        <v>130</v>
      </c>
      <c r="F2145" s="627">
        <v>4010</v>
      </c>
      <c r="G2145" s="627" t="s">
        <v>3988</v>
      </c>
      <c r="H2145" s="627" t="s">
        <v>492</v>
      </c>
      <c r="J2145" s="627">
        <v>1</v>
      </c>
      <c r="K2145" s="627">
        <v>13.89</v>
      </c>
      <c r="L2145" s="627">
        <v>13.89</v>
      </c>
      <c r="M2145" s="53" t="s">
        <v>1317</v>
      </c>
      <c r="N2145" s="629" t="s">
        <v>3806</v>
      </c>
    </row>
    <row r="2146" spans="1:14" ht="15" hidden="1">
      <c r="A2146" s="624">
        <v>46168</v>
      </c>
      <c r="B2146" s="53" t="s">
        <v>3973</v>
      </c>
      <c r="C2146" s="625">
        <v>81467</v>
      </c>
      <c r="D2146" s="625" t="s">
        <v>1578</v>
      </c>
      <c r="E2146" s="625">
        <v>130</v>
      </c>
      <c r="F2146" s="625">
        <v>4010</v>
      </c>
      <c r="G2146" s="625" t="s">
        <v>3013</v>
      </c>
      <c r="H2146" s="625" t="s">
        <v>492</v>
      </c>
      <c r="J2146" s="625">
        <v>1</v>
      </c>
      <c r="K2146" s="625">
        <v>14.19</v>
      </c>
      <c r="L2146" s="625">
        <v>14.19</v>
      </c>
      <c r="M2146" s="53" t="s">
        <v>1317</v>
      </c>
      <c r="N2146" s="629" t="s">
        <v>3806</v>
      </c>
    </row>
    <row r="2147" spans="1:14" ht="15" hidden="1">
      <c r="A2147" s="624">
        <v>46168</v>
      </c>
      <c r="B2147" s="53" t="s">
        <v>3973</v>
      </c>
      <c r="C2147" s="627">
        <v>82721</v>
      </c>
      <c r="D2147" s="627" t="s">
        <v>2823</v>
      </c>
      <c r="E2147" s="627">
        <v>140</v>
      </c>
      <c r="F2147" s="627">
        <v>4010</v>
      </c>
      <c r="G2147" s="627" t="s">
        <v>3989</v>
      </c>
      <c r="H2147" s="627" t="s">
        <v>492</v>
      </c>
      <c r="J2147" s="627">
        <v>1</v>
      </c>
      <c r="K2147" s="627">
        <v>8.16</v>
      </c>
      <c r="L2147" s="627">
        <v>8.16</v>
      </c>
      <c r="M2147" s="53" t="s">
        <v>1317</v>
      </c>
      <c r="N2147" s="629" t="s">
        <v>3806</v>
      </c>
    </row>
    <row r="2148" spans="1:14" ht="15" hidden="1">
      <c r="A2148" s="624">
        <v>46168</v>
      </c>
      <c r="B2148" s="53" t="s">
        <v>3973</v>
      </c>
      <c r="C2148" s="625">
        <v>84422</v>
      </c>
      <c r="D2148" s="625" t="s">
        <v>3389</v>
      </c>
      <c r="E2148" s="625">
        <v>140</v>
      </c>
      <c r="F2148" s="625">
        <v>4010</v>
      </c>
      <c r="G2148" s="625" t="s">
        <v>3990</v>
      </c>
      <c r="H2148" s="625" t="s">
        <v>492</v>
      </c>
      <c r="J2148" s="625">
        <v>1</v>
      </c>
      <c r="K2148" s="625">
        <v>12.46</v>
      </c>
      <c r="L2148" s="625">
        <v>12.46</v>
      </c>
      <c r="M2148" s="53" t="s">
        <v>1317</v>
      </c>
      <c r="N2148" s="629" t="s">
        <v>3806</v>
      </c>
    </row>
    <row r="2149" spans="1:14" ht="15" hidden="1">
      <c r="A2149" s="624">
        <v>46168</v>
      </c>
      <c r="B2149" s="53" t="s">
        <v>3973</v>
      </c>
      <c r="C2149" s="627">
        <v>58663</v>
      </c>
      <c r="D2149" s="627" t="s">
        <v>1695</v>
      </c>
      <c r="E2149" s="627" t="s">
        <v>246</v>
      </c>
      <c r="F2149" s="627">
        <v>4010</v>
      </c>
      <c r="G2149" s="627" t="s">
        <v>3251</v>
      </c>
      <c r="H2149" s="627" t="s">
        <v>492</v>
      </c>
      <c r="J2149" s="627">
        <v>1</v>
      </c>
      <c r="K2149" s="627">
        <v>11.92</v>
      </c>
      <c r="L2149" s="627">
        <v>11.92</v>
      </c>
      <c r="M2149" s="53" t="s">
        <v>1317</v>
      </c>
      <c r="N2149" s="629" t="s">
        <v>3806</v>
      </c>
    </row>
    <row r="2150" spans="1:14" ht="15" hidden="1">
      <c r="A2150" s="624">
        <v>46168</v>
      </c>
      <c r="B2150" s="53" t="s">
        <v>3973</v>
      </c>
      <c r="C2150" s="625">
        <v>65642</v>
      </c>
      <c r="D2150" s="625" t="s">
        <v>2508</v>
      </c>
      <c r="E2150" s="625">
        <v>120</v>
      </c>
      <c r="F2150" s="625">
        <v>4010</v>
      </c>
      <c r="G2150" s="625" t="s">
        <v>3807</v>
      </c>
      <c r="H2150" s="625" t="s">
        <v>492</v>
      </c>
      <c r="J2150" s="625">
        <v>1</v>
      </c>
      <c r="K2150" s="625">
        <v>7.37</v>
      </c>
      <c r="L2150" s="625">
        <v>7.37</v>
      </c>
      <c r="M2150" s="53" t="s">
        <v>1317</v>
      </c>
      <c r="N2150" s="629" t="s">
        <v>3806</v>
      </c>
    </row>
    <row r="2151" spans="1:14" ht="15" hidden="1">
      <c r="A2151" s="624">
        <v>46168</v>
      </c>
      <c r="B2151" s="53" t="s">
        <v>3973</v>
      </c>
      <c r="C2151" s="627">
        <v>82788</v>
      </c>
      <c r="D2151" s="627" t="s">
        <v>2249</v>
      </c>
      <c r="E2151" s="627">
        <v>130</v>
      </c>
      <c r="F2151" s="627">
        <v>4010</v>
      </c>
      <c r="G2151" s="627" t="s">
        <v>3991</v>
      </c>
      <c r="H2151" s="627" t="s">
        <v>492</v>
      </c>
      <c r="J2151" s="627">
        <v>1</v>
      </c>
      <c r="K2151" s="627">
        <v>8.48</v>
      </c>
      <c r="L2151" s="627">
        <v>8.48</v>
      </c>
      <c r="M2151" s="53" t="s">
        <v>1317</v>
      </c>
      <c r="N2151" s="629" t="s">
        <v>3806</v>
      </c>
    </row>
    <row r="2152" spans="1:14" ht="15" hidden="1">
      <c r="A2152" s="624">
        <v>46168</v>
      </c>
      <c r="B2152" s="53" t="s">
        <v>3973</v>
      </c>
      <c r="C2152" s="625">
        <v>67377</v>
      </c>
      <c r="D2152" s="625" t="s">
        <v>1459</v>
      </c>
      <c r="E2152" s="625">
        <v>120</v>
      </c>
      <c r="F2152" s="625">
        <v>4010</v>
      </c>
      <c r="G2152" s="625" t="s">
        <v>3992</v>
      </c>
      <c r="H2152" s="625" t="s">
        <v>492</v>
      </c>
      <c r="J2152" s="625">
        <v>1</v>
      </c>
      <c r="K2152" s="625">
        <v>4.13</v>
      </c>
      <c r="L2152" s="625">
        <v>4.13</v>
      </c>
      <c r="M2152" s="53" t="s">
        <v>1317</v>
      </c>
      <c r="N2152" s="629" t="s">
        <v>3806</v>
      </c>
    </row>
    <row r="2153" spans="1:14" ht="15" hidden="1">
      <c r="A2153" s="624">
        <v>46168</v>
      </c>
      <c r="B2153" s="53" t="s">
        <v>3973</v>
      </c>
      <c r="C2153" s="627">
        <v>58663</v>
      </c>
      <c r="D2153" s="627">
        <v>11</v>
      </c>
      <c r="E2153" s="627" t="s">
        <v>246</v>
      </c>
      <c r="F2153" s="627">
        <v>4010</v>
      </c>
      <c r="G2153" s="627" t="s">
        <v>3993</v>
      </c>
      <c r="H2153" s="627" t="s">
        <v>492</v>
      </c>
      <c r="J2153" s="627">
        <v>1</v>
      </c>
      <c r="K2153" s="627">
        <v>11.16</v>
      </c>
      <c r="L2153" s="627">
        <v>11.16</v>
      </c>
      <c r="M2153" s="53" t="s">
        <v>1317</v>
      </c>
      <c r="N2153" s="629" t="s">
        <v>3806</v>
      </c>
    </row>
    <row r="2154" spans="1:14" ht="15" hidden="1">
      <c r="A2154" s="624">
        <v>46168</v>
      </c>
      <c r="B2154" s="53" t="s">
        <v>3973</v>
      </c>
      <c r="C2154" s="625">
        <v>82599</v>
      </c>
      <c r="D2154" s="625" t="s">
        <v>3994</v>
      </c>
      <c r="E2154" s="625">
        <v>110</v>
      </c>
      <c r="F2154" s="625">
        <v>4010</v>
      </c>
      <c r="G2154" s="625" t="s">
        <v>3995</v>
      </c>
      <c r="H2154" s="625" t="s">
        <v>492</v>
      </c>
      <c r="J2154" s="625">
        <v>1</v>
      </c>
      <c r="K2154" s="625">
        <v>11.67</v>
      </c>
      <c r="L2154" s="625">
        <v>11.67</v>
      </c>
      <c r="M2154" s="53" t="s">
        <v>1317</v>
      </c>
      <c r="N2154" s="629" t="s">
        <v>3806</v>
      </c>
    </row>
    <row r="2155" spans="1:14" ht="15" hidden="1">
      <c r="A2155" s="624">
        <v>46168</v>
      </c>
      <c r="B2155" s="53" t="s">
        <v>3973</v>
      </c>
      <c r="C2155" s="627">
        <v>84505</v>
      </c>
      <c r="D2155" s="627" t="s">
        <v>3996</v>
      </c>
      <c r="E2155" s="627">
        <v>120</v>
      </c>
      <c r="F2155" s="627">
        <v>4010</v>
      </c>
      <c r="G2155" s="627" t="s">
        <v>3997</v>
      </c>
      <c r="H2155" s="627" t="s">
        <v>492</v>
      </c>
      <c r="J2155" s="627">
        <v>1</v>
      </c>
      <c r="K2155" s="627">
        <v>8</v>
      </c>
      <c r="L2155" s="627">
        <v>8</v>
      </c>
      <c r="M2155" s="53" t="s">
        <v>1317</v>
      </c>
      <c r="N2155" s="629" t="s">
        <v>3806</v>
      </c>
    </row>
    <row r="2156" spans="1:14" ht="15" hidden="1">
      <c r="A2156" s="624">
        <v>46168</v>
      </c>
      <c r="B2156" s="53" t="s">
        <v>3973</v>
      </c>
      <c r="C2156" s="625">
        <v>84634</v>
      </c>
      <c r="D2156" s="625" t="s">
        <v>3217</v>
      </c>
      <c r="E2156" s="625">
        <v>80</v>
      </c>
      <c r="F2156" s="625">
        <v>4010</v>
      </c>
      <c r="G2156" s="625" t="s">
        <v>3998</v>
      </c>
      <c r="H2156" s="625" t="s">
        <v>492</v>
      </c>
      <c r="J2156" s="625">
        <v>1</v>
      </c>
      <c r="K2156" s="625">
        <v>6.57</v>
      </c>
      <c r="L2156" s="625">
        <v>6.57</v>
      </c>
      <c r="M2156" s="53" t="s">
        <v>1317</v>
      </c>
      <c r="N2156" s="629" t="s">
        <v>3806</v>
      </c>
    </row>
    <row r="2157" spans="1:14" ht="15" hidden="1">
      <c r="A2157" s="624">
        <v>46168</v>
      </c>
      <c r="B2157" s="53" t="s">
        <v>3973</v>
      </c>
      <c r="C2157" s="627">
        <v>50764</v>
      </c>
      <c r="D2157" s="627">
        <v>11</v>
      </c>
      <c r="E2157" s="627" t="s">
        <v>1368</v>
      </c>
      <c r="F2157" s="627">
        <v>4010</v>
      </c>
      <c r="G2157" s="627" t="s">
        <v>3999</v>
      </c>
      <c r="H2157" s="627" t="s">
        <v>492</v>
      </c>
      <c r="J2157" s="627">
        <v>1</v>
      </c>
      <c r="K2157" s="627">
        <v>6.76</v>
      </c>
      <c r="L2157" s="627">
        <v>6.76</v>
      </c>
      <c r="M2157" s="53" t="s">
        <v>1317</v>
      </c>
      <c r="N2157" s="629" t="s">
        <v>3806</v>
      </c>
    </row>
    <row r="2158" spans="1:14" ht="15" hidden="1">
      <c r="A2158" s="624">
        <v>46168</v>
      </c>
      <c r="B2158" s="53" t="s">
        <v>3973</v>
      </c>
      <c r="C2158" s="625">
        <v>84412</v>
      </c>
      <c r="D2158" s="625" t="s">
        <v>1578</v>
      </c>
      <c r="E2158" s="625">
        <v>60</v>
      </c>
      <c r="F2158" s="625">
        <v>4010</v>
      </c>
      <c r="G2158" s="625" t="s">
        <v>4000</v>
      </c>
      <c r="H2158" s="625" t="s">
        <v>492</v>
      </c>
      <c r="J2158" s="625">
        <v>1</v>
      </c>
      <c r="K2158" s="625">
        <v>7.9</v>
      </c>
      <c r="L2158" s="625">
        <v>7.9</v>
      </c>
      <c r="M2158" s="53" t="s">
        <v>1317</v>
      </c>
      <c r="N2158" s="629" t="s">
        <v>3806</v>
      </c>
    </row>
    <row r="2159" spans="1:14" ht="15" hidden="1">
      <c r="A2159" s="624">
        <v>46168</v>
      </c>
      <c r="B2159" s="53" t="s">
        <v>3973</v>
      </c>
      <c r="C2159" s="627">
        <v>84107</v>
      </c>
      <c r="D2159" s="627" t="s">
        <v>1367</v>
      </c>
      <c r="E2159" s="627">
        <v>110</v>
      </c>
      <c r="F2159" s="627">
        <v>4010</v>
      </c>
      <c r="G2159" s="627" t="s">
        <v>4001</v>
      </c>
      <c r="H2159" s="627" t="s">
        <v>492</v>
      </c>
      <c r="J2159" s="627">
        <v>1</v>
      </c>
      <c r="K2159" s="627">
        <v>8.82</v>
      </c>
      <c r="L2159" s="627">
        <v>8.82</v>
      </c>
      <c r="M2159" s="53" t="s">
        <v>1317</v>
      </c>
      <c r="N2159" s="629" t="s">
        <v>3806</v>
      </c>
    </row>
    <row r="2160" spans="1:14" ht="15" hidden="1">
      <c r="A2160" s="624">
        <v>46168</v>
      </c>
      <c r="B2160" s="53" t="s">
        <v>3973</v>
      </c>
      <c r="C2160" s="625">
        <v>84551</v>
      </c>
      <c r="D2160" s="625" t="s">
        <v>3364</v>
      </c>
      <c r="E2160" s="625">
        <v>85</v>
      </c>
      <c r="F2160" s="625">
        <v>4010</v>
      </c>
      <c r="G2160" s="625" t="s">
        <v>4002</v>
      </c>
      <c r="H2160" s="625" t="s">
        <v>492</v>
      </c>
      <c r="J2160" s="625">
        <v>1</v>
      </c>
      <c r="K2160" s="625">
        <v>4.7</v>
      </c>
      <c r="L2160" s="625">
        <v>4.7</v>
      </c>
      <c r="M2160" s="53" t="s">
        <v>1317</v>
      </c>
      <c r="N2160" s="629" t="s">
        <v>3806</v>
      </c>
    </row>
    <row r="2161" spans="1:14" ht="15" hidden="1">
      <c r="A2161" s="624">
        <v>46168</v>
      </c>
      <c r="B2161" s="53" t="s">
        <v>3973</v>
      </c>
      <c r="C2161" s="627">
        <v>58663</v>
      </c>
      <c r="D2161" s="627" t="s">
        <v>3493</v>
      </c>
      <c r="E2161" s="627" t="s">
        <v>399</v>
      </c>
      <c r="F2161" s="627">
        <v>4010</v>
      </c>
      <c r="G2161" s="627" t="s">
        <v>4003</v>
      </c>
      <c r="H2161" s="627" t="s">
        <v>492</v>
      </c>
      <c r="J2161" s="627">
        <v>1</v>
      </c>
      <c r="K2161" s="627">
        <v>11.31</v>
      </c>
      <c r="L2161" s="627">
        <v>11.31</v>
      </c>
      <c r="M2161" s="53" t="s">
        <v>1317</v>
      </c>
      <c r="N2161" s="629" t="s">
        <v>3806</v>
      </c>
    </row>
    <row r="2162" spans="1:14" ht="15" hidden="1">
      <c r="A2162" s="624">
        <v>46168</v>
      </c>
      <c r="B2162" s="53" t="s">
        <v>3973</v>
      </c>
      <c r="C2162" s="625">
        <v>82778</v>
      </c>
      <c r="D2162" s="625" t="s">
        <v>2421</v>
      </c>
      <c r="E2162" s="625">
        <v>110</v>
      </c>
      <c r="F2162" s="625">
        <v>4010</v>
      </c>
      <c r="G2162" s="625" t="s">
        <v>4004</v>
      </c>
      <c r="H2162" s="625" t="s">
        <v>492</v>
      </c>
      <c r="J2162" s="625">
        <v>1</v>
      </c>
      <c r="K2162" s="625">
        <v>6.06</v>
      </c>
      <c r="L2162" s="625">
        <v>6.06</v>
      </c>
      <c r="M2162" s="53" t="s">
        <v>1317</v>
      </c>
      <c r="N2162" s="629" t="s">
        <v>3806</v>
      </c>
    </row>
    <row r="2163" spans="1:14" ht="15" hidden="1">
      <c r="A2163" s="624">
        <v>46168</v>
      </c>
      <c r="B2163" s="53" t="s">
        <v>3973</v>
      </c>
      <c r="C2163" s="627">
        <v>82721</v>
      </c>
      <c r="D2163" s="627" t="s">
        <v>2536</v>
      </c>
      <c r="E2163" s="627">
        <v>120</v>
      </c>
      <c r="F2163" s="627">
        <v>4010</v>
      </c>
      <c r="G2163" s="627" t="s">
        <v>4005</v>
      </c>
      <c r="H2163" s="627" t="s">
        <v>492</v>
      </c>
      <c r="J2163" s="627">
        <v>1</v>
      </c>
      <c r="K2163" s="627">
        <v>6.48</v>
      </c>
      <c r="L2163" s="627">
        <v>6.48</v>
      </c>
      <c r="M2163" s="53" t="s">
        <v>1317</v>
      </c>
      <c r="N2163" s="629" t="s">
        <v>3806</v>
      </c>
    </row>
    <row r="2164" spans="1:14" ht="15" hidden="1">
      <c r="A2164" s="624">
        <v>46168</v>
      </c>
      <c r="B2164" s="53" t="s">
        <v>3973</v>
      </c>
      <c r="C2164" s="625">
        <v>83154</v>
      </c>
      <c r="D2164" s="625" t="s">
        <v>4006</v>
      </c>
      <c r="E2164" s="625">
        <v>130</v>
      </c>
      <c r="F2164" s="625">
        <v>4010</v>
      </c>
      <c r="G2164" s="625" t="s">
        <v>4007</v>
      </c>
      <c r="H2164" s="625" t="s">
        <v>492</v>
      </c>
      <c r="J2164" s="625">
        <v>1</v>
      </c>
      <c r="K2164" s="625">
        <v>12.63</v>
      </c>
      <c r="L2164" s="625">
        <v>12.63</v>
      </c>
      <c r="M2164" s="53" t="s">
        <v>1317</v>
      </c>
      <c r="N2164" s="629" t="s">
        <v>3806</v>
      </c>
    </row>
    <row r="2165" spans="1:14" ht="15" hidden="1">
      <c r="A2165" s="624">
        <v>46168</v>
      </c>
      <c r="B2165" s="53" t="s">
        <v>3973</v>
      </c>
      <c r="C2165" s="627">
        <v>84551</v>
      </c>
      <c r="D2165" s="627" t="s">
        <v>2913</v>
      </c>
      <c r="E2165" s="627">
        <v>85</v>
      </c>
      <c r="F2165" s="627">
        <v>4010</v>
      </c>
      <c r="G2165" s="627" t="s">
        <v>4008</v>
      </c>
      <c r="H2165" s="627" t="s">
        <v>492</v>
      </c>
      <c r="J2165" s="627">
        <v>1</v>
      </c>
      <c r="K2165" s="627">
        <v>3.95</v>
      </c>
      <c r="L2165" s="627">
        <v>3.95</v>
      </c>
      <c r="M2165" s="53" t="s">
        <v>1317</v>
      </c>
      <c r="N2165" s="629" t="s">
        <v>3806</v>
      </c>
    </row>
    <row r="2166" spans="1:14" ht="15" hidden="1">
      <c r="A2166" s="624">
        <v>46168</v>
      </c>
      <c r="B2166" s="53" t="s">
        <v>3973</v>
      </c>
      <c r="C2166" s="625">
        <v>82681</v>
      </c>
      <c r="D2166" s="625" t="s">
        <v>1932</v>
      </c>
      <c r="E2166" s="625">
        <v>75</v>
      </c>
      <c r="F2166" s="625">
        <v>4010</v>
      </c>
      <c r="G2166" s="625" t="s">
        <v>2673</v>
      </c>
      <c r="H2166" s="625" t="s">
        <v>492</v>
      </c>
      <c r="J2166" s="625">
        <v>1</v>
      </c>
      <c r="K2166" s="625">
        <v>9.89</v>
      </c>
      <c r="L2166" s="625">
        <v>9.89</v>
      </c>
      <c r="M2166" s="53" t="s">
        <v>1317</v>
      </c>
      <c r="N2166" s="629" t="s">
        <v>3806</v>
      </c>
    </row>
    <row r="2167" spans="1:14" ht="15" hidden="1">
      <c r="A2167" s="624">
        <v>46168</v>
      </c>
      <c r="B2167" s="53" t="s">
        <v>3973</v>
      </c>
      <c r="C2167" s="627">
        <v>81461</v>
      </c>
      <c r="D2167" s="627" t="s">
        <v>4009</v>
      </c>
      <c r="E2167" s="627">
        <v>100</v>
      </c>
      <c r="F2167" s="627">
        <v>4010</v>
      </c>
      <c r="G2167" s="627" t="s">
        <v>4010</v>
      </c>
      <c r="H2167" s="627" t="s">
        <v>492</v>
      </c>
      <c r="J2167" s="627">
        <v>1</v>
      </c>
      <c r="K2167" s="627">
        <v>19.77</v>
      </c>
      <c r="L2167" s="627">
        <v>19.77</v>
      </c>
      <c r="M2167" s="53" t="s">
        <v>1317</v>
      </c>
      <c r="N2167" s="629" t="s">
        <v>3806</v>
      </c>
    </row>
    <row r="2168" spans="1:14" ht="15" hidden="1">
      <c r="A2168" s="624">
        <v>46168</v>
      </c>
      <c r="B2168" s="53" t="s">
        <v>3973</v>
      </c>
      <c r="C2168" s="625">
        <v>81766</v>
      </c>
      <c r="D2168" s="625" t="s">
        <v>4011</v>
      </c>
      <c r="E2168" s="625">
        <v>100</v>
      </c>
      <c r="F2168" s="625">
        <v>4010</v>
      </c>
      <c r="G2168" s="625" t="s">
        <v>4012</v>
      </c>
      <c r="H2168" s="625" t="s">
        <v>492</v>
      </c>
      <c r="J2168" s="625">
        <v>1</v>
      </c>
      <c r="K2168" s="625">
        <v>3.68</v>
      </c>
      <c r="L2168" s="625">
        <v>3.68</v>
      </c>
      <c r="M2168" s="53" t="s">
        <v>1317</v>
      </c>
      <c r="N2168" s="629" t="s">
        <v>3806</v>
      </c>
    </row>
    <row r="2169" spans="1:14" ht="15" hidden="1">
      <c r="A2169" s="624">
        <v>46168</v>
      </c>
      <c r="B2169" s="53" t="s">
        <v>3973</v>
      </c>
      <c r="C2169" s="627">
        <v>81347</v>
      </c>
      <c r="D2169" s="627" t="s">
        <v>4013</v>
      </c>
      <c r="E2169" s="627">
        <v>130</v>
      </c>
      <c r="F2169" s="627">
        <v>4010</v>
      </c>
      <c r="G2169" s="627" t="s">
        <v>4014</v>
      </c>
      <c r="H2169" s="627" t="s">
        <v>492</v>
      </c>
      <c r="J2169" s="627">
        <v>1</v>
      </c>
      <c r="K2169" s="627">
        <v>9.9600000000000009</v>
      </c>
      <c r="L2169" s="627">
        <v>9.9600000000000009</v>
      </c>
      <c r="M2169" s="53" t="s">
        <v>1317</v>
      </c>
      <c r="N2169" s="629" t="s">
        <v>3806</v>
      </c>
    </row>
    <row r="2170" spans="1:14" ht="15" hidden="1">
      <c r="A2170" s="624">
        <v>46168</v>
      </c>
      <c r="B2170" s="53" t="s">
        <v>3973</v>
      </c>
      <c r="C2170" s="625">
        <v>84460</v>
      </c>
      <c r="D2170" s="625" t="s">
        <v>3362</v>
      </c>
      <c r="E2170" s="625">
        <v>100</v>
      </c>
      <c r="F2170" s="625">
        <v>4010</v>
      </c>
      <c r="G2170" s="625" t="s">
        <v>3946</v>
      </c>
      <c r="H2170" s="625" t="s">
        <v>492</v>
      </c>
      <c r="J2170" s="625">
        <v>1</v>
      </c>
      <c r="K2170" s="625">
        <v>5.87</v>
      </c>
      <c r="L2170" s="625">
        <v>5.87</v>
      </c>
      <c r="M2170" s="53" t="s">
        <v>1317</v>
      </c>
      <c r="N2170" s="629" t="s">
        <v>3806</v>
      </c>
    </row>
    <row r="2171" spans="1:14" ht="15" hidden="1">
      <c r="A2171" s="624">
        <v>46168</v>
      </c>
      <c r="B2171" s="53" t="s">
        <v>3973</v>
      </c>
      <c r="C2171" s="627">
        <v>84460</v>
      </c>
      <c r="D2171" s="627" t="s">
        <v>3185</v>
      </c>
      <c r="E2171" s="627">
        <v>120</v>
      </c>
      <c r="F2171" s="627">
        <v>4010</v>
      </c>
      <c r="G2171" s="627" t="s">
        <v>3815</v>
      </c>
      <c r="H2171" s="627" t="s">
        <v>492</v>
      </c>
      <c r="J2171" s="627">
        <v>1</v>
      </c>
      <c r="K2171" s="627">
        <v>5.09</v>
      </c>
      <c r="L2171" s="627">
        <v>5.09</v>
      </c>
      <c r="M2171" s="53" t="s">
        <v>1317</v>
      </c>
      <c r="N2171" s="629" t="s">
        <v>3806</v>
      </c>
    </row>
    <row r="2172" spans="1:14" ht="15" hidden="1">
      <c r="A2172" s="624">
        <v>46168</v>
      </c>
      <c r="B2172" s="53" t="s">
        <v>3973</v>
      </c>
      <c r="C2172" s="625">
        <v>82578</v>
      </c>
      <c r="D2172" s="625" t="s">
        <v>2735</v>
      </c>
      <c r="E2172" s="625">
        <v>130</v>
      </c>
      <c r="F2172" s="625">
        <v>4010</v>
      </c>
      <c r="G2172" s="625" t="s">
        <v>4015</v>
      </c>
      <c r="H2172" s="625" t="s">
        <v>492</v>
      </c>
      <c r="I2172" s="1446"/>
      <c r="J2172" s="625">
        <v>1</v>
      </c>
      <c r="K2172" s="625">
        <v>12.13</v>
      </c>
      <c r="L2172" s="625">
        <v>12.13</v>
      </c>
      <c r="M2172" s="53" t="s">
        <v>1317</v>
      </c>
      <c r="N2172" s="629" t="s">
        <v>3806</v>
      </c>
    </row>
    <row r="2173" spans="1:14" ht="15" hidden="1">
      <c r="A2173" s="624">
        <v>46168</v>
      </c>
      <c r="B2173" s="53" t="s">
        <v>3973</v>
      </c>
      <c r="C2173" s="627">
        <v>83589</v>
      </c>
      <c r="D2173" s="627" t="s">
        <v>1890</v>
      </c>
      <c r="E2173" s="627" t="s">
        <v>399</v>
      </c>
      <c r="F2173" s="627">
        <v>4010</v>
      </c>
      <c r="G2173" s="627" t="s">
        <v>4016</v>
      </c>
      <c r="H2173" s="627" t="s">
        <v>492</v>
      </c>
      <c r="I2173" s="638"/>
      <c r="J2173" s="627">
        <v>1</v>
      </c>
      <c r="K2173" s="627">
        <v>19.47</v>
      </c>
      <c r="L2173" s="627">
        <v>19.47</v>
      </c>
      <c r="M2173" s="53" t="s">
        <v>1317</v>
      </c>
      <c r="N2173" s="629" t="s">
        <v>3806</v>
      </c>
    </row>
    <row r="2174" spans="1:14" ht="15" hidden="1">
      <c r="A2174" s="624">
        <v>46168</v>
      </c>
      <c r="B2174" s="53" t="s">
        <v>3973</v>
      </c>
      <c r="C2174" s="625">
        <v>84334</v>
      </c>
      <c r="D2174" s="625" t="s">
        <v>2754</v>
      </c>
      <c r="E2174" s="625">
        <v>85</v>
      </c>
      <c r="F2174" s="625">
        <v>4010</v>
      </c>
      <c r="G2174" s="625" t="s">
        <v>4017</v>
      </c>
      <c r="H2174" s="625" t="s">
        <v>492</v>
      </c>
      <c r="I2174" s="639">
        <v>158730425389799</v>
      </c>
      <c r="J2174" s="625">
        <v>1</v>
      </c>
      <c r="K2174" s="625">
        <v>12.19</v>
      </c>
      <c r="L2174" s="625">
        <v>12.19</v>
      </c>
      <c r="M2174" s="53" t="s">
        <v>1317</v>
      </c>
      <c r="N2174" s="629" t="s">
        <v>3806</v>
      </c>
    </row>
    <row r="2175" spans="1:14" ht="15" hidden="1">
      <c r="A2175" s="624">
        <v>46168</v>
      </c>
      <c r="B2175" s="53" t="s">
        <v>3973</v>
      </c>
      <c r="C2175" s="627">
        <v>67522</v>
      </c>
      <c r="D2175" s="627" t="s">
        <v>2577</v>
      </c>
      <c r="E2175" s="627">
        <v>140</v>
      </c>
      <c r="F2175" s="627">
        <v>4010</v>
      </c>
      <c r="G2175" s="627" t="s">
        <v>4018</v>
      </c>
      <c r="H2175" s="627" t="s">
        <v>492</v>
      </c>
      <c r="I2175" s="638">
        <v>158730425389997</v>
      </c>
      <c r="J2175" s="627">
        <v>1</v>
      </c>
      <c r="K2175" s="627">
        <v>6.88</v>
      </c>
      <c r="L2175" s="627">
        <v>6.88</v>
      </c>
      <c r="M2175" s="53" t="s">
        <v>1317</v>
      </c>
      <c r="N2175" s="629" t="s">
        <v>3806</v>
      </c>
    </row>
    <row r="2176" spans="1:14" ht="15" hidden="1">
      <c r="A2176" s="624">
        <v>46168</v>
      </c>
      <c r="B2176" s="53" t="s">
        <v>3973</v>
      </c>
      <c r="C2176" s="625">
        <v>82622</v>
      </c>
      <c r="D2176" s="625" t="s">
        <v>1755</v>
      </c>
      <c r="E2176" s="625">
        <v>150</v>
      </c>
      <c r="F2176" s="625">
        <v>4010</v>
      </c>
      <c r="G2176" s="625" t="s">
        <v>4019</v>
      </c>
      <c r="H2176" s="625" t="s">
        <v>492</v>
      </c>
      <c r="I2176" s="23">
        <v>8246290095059500</v>
      </c>
      <c r="J2176" s="625">
        <v>1</v>
      </c>
      <c r="K2176" s="625">
        <v>20.74</v>
      </c>
      <c r="L2176" s="625">
        <v>20.74</v>
      </c>
      <c r="M2176" s="53" t="s">
        <v>1317</v>
      </c>
      <c r="N2176" s="629" t="s">
        <v>3806</v>
      </c>
    </row>
    <row r="2177" spans="1:14" ht="15" hidden="1">
      <c r="A2177" s="624">
        <v>46168</v>
      </c>
      <c r="B2177" s="53" t="s">
        <v>3973</v>
      </c>
      <c r="C2177" s="627">
        <v>84627</v>
      </c>
      <c r="D2177" s="627" t="s">
        <v>4020</v>
      </c>
      <c r="E2177" s="627">
        <v>150</v>
      </c>
      <c r="F2177" s="627">
        <v>4010</v>
      </c>
      <c r="G2177" s="627" t="s">
        <v>4021</v>
      </c>
      <c r="H2177" s="627" t="s">
        <v>492</v>
      </c>
      <c r="J2177" s="627">
        <v>1</v>
      </c>
      <c r="K2177" s="627">
        <v>14.4</v>
      </c>
      <c r="L2177" s="627">
        <v>14.4</v>
      </c>
      <c r="M2177" s="53" t="s">
        <v>1317</v>
      </c>
      <c r="N2177" s="629" t="s">
        <v>3806</v>
      </c>
    </row>
    <row r="2178" spans="1:14" ht="15" hidden="1">
      <c r="A2178" s="624">
        <v>46168</v>
      </c>
      <c r="B2178" s="53" t="s">
        <v>3973</v>
      </c>
      <c r="C2178" s="625">
        <v>82799</v>
      </c>
      <c r="D2178" s="625" t="s">
        <v>4022</v>
      </c>
      <c r="E2178" s="625">
        <v>130</v>
      </c>
      <c r="F2178" s="625">
        <v>4010</v>
      </c>
      <c r="G2178" s="625" t="s">
        <v>4023</v>
      </c>
      <c r="H2178" s="625" t="s">
        <v>492</v>
      </c>
      <c r="J2178" s="625">
        <v>1</v>
      </c>
      <c r="K2178" s="625">
        <v>12.15</v>
      </c>
      <c r="L2178" s="625">
        <v>12.15</v>
      </c>
      <c r="M2178" s="53" t="s">
        <v>1317</v>
      </c>
      <c r="N2178" s="629" t="s">
        <v>3806</v>
      </c>
    </row>
    <row r="2179" spans="1:14" ht="15" hidden="1">
      <c r="A2179" s="624">
        <v>46168</v>
      </c>
      <c r="B2179" s="53" t="s">
        <v>3973</v>
      </c>
      <c r="C2179" s="627">
        <v>84171</v>
      </c>
      <c r="D2179" s="627" t="s">
        <v>1365</v>
      </c>
      <c r="E2179" s="627">
        <v>50</v>
      </c>
      <c r="F2179" s="627">
        <v>4010</v>
      </c>
      <c r="G2179" s="627" t="s">
        <v>4024</v>
      </c>
      <c r="H2179" s="627" t="s">
        <v>492</v>
      </c>
      <c r="J2179" s="627">
        <v>1</v>
      </c>
      <c r="K2179" s="627">
        <v>9</v>
      </c>
      <c r="L2179" s="627">
        <v>9</v>
      </c>
      <c r="M2179" s="53" t="s">
        <v>1317</v>
      </c>
      <c r="N2179" s="629" t="s">
        <v>3806</v>
      </c>
    </row>
    <row r="2180" spans="1:14" ht="15" hidden="1">
      <c r="A2180" s="624">
        <v>46168</v>
      </c>
      <c r="B2180" s="53" t="s">
        <v>3973</v>
      </c>
      <c r="C2180" s="625">
        <v>82718</v>
      </c>
      <c r="D2180" s="625" t="s">
        <v>3344</v>
      </c>
      <c r="E2180" s="625">
        <v>120</v>
      </c>
      <c r="F2180" s="625">
        <v>4010</v>
      </c>
      <c r="G2180" s="625" t="s">
        <v>4025</v>
      </c>
      <c r="H2180" s="625" t="s">
        <v>492</v>
      </c>
      <c r="J2180" s="625">
        <v>1</v>
      </c>
      <c r="K2180" s="625">
        <v>13.47</v>
      </c>
      <c r="L2180" s="625">
        <v>13.47</v>
      </c>
      <c r="M2180" s="53" t="s">
        <v>1317</v>
      </c>
      <c r="N2180" s="629" t="s">
        <v>3806</v>
      </c>
    </row>
    <row r="2181" spans="1:14" ht="15" hidden="1">
      <c r="A2181" s="624">
        <v>46168</v>
      </c>
      <c r="B2181" s="53" t="s">
        <v>3973</v>
      </c>
      <c r="C2181" s="627">
        <v>84422</v>
      </c>
      <c r="D2181" s="627" t="s">
        <v>3389</v>
      </c>
      <c r="E2181" s="627">
        <v>130</v>
      </c>
      <c r="F2181" s="627">
        <v>4010</v>
      </c>
      <c r="G2181" s="627" t="s">
        <v>2910</v>
      </c>
      <c r="H2181" s="627" t="s">
        <v>492</v>
      </c>
      <c r="J2181" s="627">
        <v>1</v>
      </c>
      <c r="K2181" s="627">
        <v>12.46</v>
      </c>
      <c r="L2181" s="627">
        <v>12.46</v>
      </c>
      <c r="M2181" s="53" t="s">
        <v>1317</v>
      </c>
      <c r="N2181" s="629" t="s">
        <v>3806</v>
      </c>
    </row>
    <row r="2182" spans="1:14" ht="15" hidden="1">
      <c r="A2182" s="624">
        <v>46168</v>
      </c>
      <c r="B2182" s="53" t="s">
        <v>3973</v>
      </c>
      <c r="C2182" s="625">
        <v>84473</v>
      </c>
      <c r="D2182" s="625" t="s">
        <v>3799</v>
      </c>
      <c r="E2182" s="625">
        <v>120</v>
      </c>
      <c r="F2182" s="625">
        <v>4010</v>
      </c>
      <c r="G2182" s="625" t="s">
        <v>4026</v>
      </c>
      <c r="H2182" s="625" t="s">
        <v>492</v>
      </c>
      <c r="J2182" s="625">
        <v>1</v>
      </c>
      <c r="K2182" s="625">
        <v>9.11</v>
      </c>
      <c r="L2182" s="625">
        <v>9.11</v>
      </c>
      <c r="M2182" s="53" t="s">
        <v>1317</v>
      </c>
      <c r="N2182" s="629" t="s">
        <v>3806</v>
      </c>
    </row>
    <row r="2183" spans="1:14" ht="15" hidden="1">
      <c r="A2183" s="624">
        <v>46168</v>
      </c>
      <c r="B2183" s="53" t="s">
        <v>3973</v>
      </c>
      <c r="C2183" s="627">
        <v>82655</v>
      </c>
      <c r="D2183" s="627" t="s">
        <v>1365</v>
      </c>
      <c r="E2183" s="627">
        <v>130</v>
      </c>
      <c r="F2183" s="627">
        <v>4010</v>
      </c>
      <c r="G2183" s="627" t="s">
        <v>4027</v>
      </c>
      <c r="H2183" s="627" t="s">
        <v>492</v>
      </c>
      <c r="J2183" s="627">
        <v>1</v>
      </c>
      <c r="K2183" s="627">
        <v>23.94</v>
      </c>
      <c r="L2183" s="627">
        <v>23.94</v>
      </c>
      <c r="M2183" s="53" t="s">
        <v>1317</v>
      </c>
      <c r="N2183" s="629" t="s">
        <v>3806</v>
      </c>
    </row>
    <row r="2184" spans="1:14" ht="15" hidden="1">
      <c r="A2184" s="624">
        <v>46168</v>
      </c>
      <c r="B2184" s="53" t="s">
        <v>3973</v>
      </c>
      <c r="C2184" s="625">
        <v>84514</v>
      </c>
      <c r="D2184" s="625" t="s">
        <v>2941</v>
      </c>
      <c r="E2184" s="625">
        <v>120</v>
      </c>
      <c r="F2184" s="625">
        <v>4010</v>
      </c>
      <c r="G2184" s="625" t="s">
        <v>4028</v>
      </c>
      <c r="H2184" s="625" t="s">
        <v>492</v>
      </c>
      <c r="J2184" s="625">
        <v>1</v>
      </c>
      <c r="K2184" s="625">
        <v>14.97</v>
      </c>
      <c r="L2184" s="625">
        <v>14.97</v>
      </c>
      <c r="M2184" s="53" t="s">
        <v>1317</v>
      </c>
      <c r="N2184" s="629" t="s">
        <v>3806</v>
      </c>
    </row>
    <row r="2185" spans="1:14" ht="15" hidden="1">
      <c r="A2185" s="624">
        <v>46168</v>
      </c>
      <c r="B2185" s="53" t="s">
        <v>3973</v>
      </c>
      <c r="C2185" s="627">
        <v>84420</v>
      </c>
      <c r="D2185" s="627" t="s">
        <v>3802</v>
      </c>
      <c r="E2185" s="627">
        <v>50</v>
      </c>
      <c r="F2185" s="627">
        <v>4010</v>
      </c>
      <c r="G2185" s="627" t="s">
        <v>4029</v>
      </c>
      <c r="H2185" s="627" t="s">
        <v>492</v>
      </c>
      <c r="J2185" s="627">
        <v>1</v>
      </c>
      <c r="K2185" s="627">
        <v>9.6300000000000008</v>
      </c>
      <c r="L2185" s="627">
        <v>9.6300000000000008</v>
      </c>
      <c r="M2185" s="53" t="s">
        <v>1317</v>
      </c>
      <c r="N2185" s="629" t="s">
        <v>3806</v>
      </c>
    </row>
    <row r="2186" spans="1:14" ht="15" hidden="1">
      <c r="A2186" s="624">
        <v>46168</v>
      </c>
      <c r="B2186" s="53" t="s">
        <v>3973</v>
      </c>
      <c r="C2186" s="625">
        <v>67377</v>
      </c>
      <c r="D2186" s="625">
        <v>15</v>
      </c>
      <c r="E2186" s="625">
        <v>140</v>
      </c>
      <c r="F2186" s="625">
        <v>4010</v>
      </c>
      <c r="G2186" s="625" t="s">
        <v>4030</v>
      </c>
      <c r="H2186" s="625" t="s">
        <v>492</v>
      </c>
      <c r="J2186" s="625">
        <v>1</v>
      </c>
      <c r="K2186" s="625">
        <v>3.56</v>
      </c>
      <c r="L2186" s="625">
        <v>3.56</v>
      </c>
      <c r="M2186" s="53" t="s">
        <v>1317</v>
      </c>
      <c r="N2186" s="629" t="s">
        <v>3806</v>
      </c>
    </row>
    <row r="2187" spans="1:14" ht="15" hidden="1">
      <c r="A2187" s="624">
        <v>46168</v>
      </c>
      <c r="B2187" s="53" t="s">
        <v>3973</v>
      </c>
      <c r="C2187" s="627">
        <v>82578</v>
      </c>
      <c r="D2187" s="627" t="s">
        <v>2735</v>
      </c>
      <c r="E2187" s="627">
        <v>120</v>
      </c>
      <c r="F2187" s="627">
        <v>4010</v>
      </c>
      <c r="G2187" s="627" t="s">
        <v>4031</v>
      </c>
      <c r="H2187" s="627" t="s">
        <v>492</v>
      </c>
      <c r="J2187" s="627">
        <v>1</v>
      </c>
      <c r="K2187" s="627">
        <v>12.13</v>
      </c>
      <c r="L2187" s="627">
        <v>12.13</v>
      </c>
      <c r="M2187" s="53" t="s">
        <v>1317</v>
      </c>
      <c r="N2187" s="629" t="s">
        <v>3806</v>
      </c>
    </row>
    <row r="2188" spans="1:14" ht="15" hidden="1">
      <c r="A2188" s="624">
        <v>46168</v>
      </c>
      <c r="B2188" s="53" t="s">
        <v>3973</v>
      </c>
      <c r="C2188" s="625">
        <v>45346</v>
      </c>
      <c r="D2188" s="625" t="s">
        <v>1367</v>
      </c>
      <c r="E2188" s="625">
        <v>140</v>
      </c>
      <c r="F2188" s="625">
        <v>4010</v>
      </c>
      <c r="G2188" s="625" t="s">
        <v>4032</v>
      </c>
      <c r="H2188" s="625" t="s">
        <v>492</v>
      </c>
      <c r="J2188" s="625">
        <v>1</v>
      </c>
      <c r="K2188" s="625">
        <v>3.97</v>
      </c>
      <c r="L2188" s="625">
        <v>3.97</v>
      </c>
      <c r="M2188" s="53" t="s">
        <v>1317</v>
      </c>
      <c r="N2188" s="629" t="s">
        <v>3806</v>
      </c>
    </row>
    <row r="2189" spans="1:14" ht="15" hidden="1">
      <c r="A2189" s="624">
        <v>46168</v>
      </c>
      <c r="B2189" s="53" t="s">
        <v>3973</v>
      </c>
      <c r="C2189" s="627">
        <v>45346</v>
      </c>
      <c r="D2189" s="627" t="s">
        <v>2818</v>
      </c>
      <c r="E2189" s="627">
        <v>140</v>
      </c>
      <c r="F2189" s="627">
        <v>4010</v>
      </c>
      <c r="G2189" s="627" t="s">
        <v>1690</v>
      </c>
      <c r="H2189" s="627" t="s">
        <v>492</v>
      </c>
      <c r="J2189" s="627">
        <v>1</v>
      </c>
      <c r="K2189" s="627">
        <v>3.97</v>
      </c>
      <c r="L2189" s="627">
        <v>3.97</v>
      </c>
      <c r="M2189" s="53" t="s">
        <v>1317</v>
      </c>
      <c r="N2189" s="629" t="s">
        <v>3806</v>
      </c>
    </row>
    <row r="2190" spans="1:14" ht="15" hidden="1">
      <c r="A2190" s="624">
        <v>46168</v>
      </c>
      <c r="B2190" s="53" t="s">
        <v>3973</v>
      </c>
      <c r="C2190" s="625">
        <v>84426</v>
      </c>
      <c r="D2190" s="625" t="s">
        <v>4033</v>
      </c>
      <c r="E2190" s="625">
        <v>75</v>
      </c>
      <c r="F2190" s="625">
        <v>4010</v>
      </c>
      <c r="G2190" s="625" t="s">
        <v>4034</v>
      </c>
      <c r="H2190" s="625" t="s">
        <v>492</v>
      </c>
      <c r="J2190" s="625">
        <v>1</v>
      </c>
      <c r="K2190" s="625">
        <v>4.62</v>
      </c>
      <c r="L2190" s="625">
        <v>4.62</v>
      </c>
      <c r="M2190" s="53" t="s">
        <v>1317</v>
      </c>
      <c r="N2190" s="629" t="s">
        <v>3806</v>
      </c>
    </row>
    <row r="2191" spans="1:14" ht="15" hidden="1">
      <c r="A2191" s="624">
        <v>46168</v>
      </c>
      <c r="B2191" s="53" t="s">
        <v>3973</v>
      </c>
      <c r="C2191" s="627">
        <v>84171</v>
      </c>
      <c r="D2191" s="627" t="s">
        <v>2693</v>
      </c>
      <c r="E2191" s="627">
        <v>60</v>
      </c>
      <c r="F2191" s="627">
        <v>4010</v>
      </c>
      <c r="G2191" s="627" t="s">
        <v>4035</v>
      </c>
      <c r="H2191" s="627" t="s">
        <v>492</v>
      </c>
      <c r="J2191" s="627">
        <v>1</v>
      </c>
      <c r="K2191" s="627">
        <v>9.6300000000000008</v>
      </c>
      <c r="L2191" s="627">
        <v>9.6300000000000008</v>
      </c>
      <c r="M2191" s="53" t="s">
        <v>1317</v>
      </c>
      <c r="N2191" s="629" t="s">
        <v>3806</v>
      </c>
    </row>
    <row r="2192" spans="1:14" ht="15" hidden="1">
      <c r="A2192" s="624">
        <v>46168</v>
      </c>
      <c r="B2192" s="53" t="s">
        <v>3973</v>
      </c>
      <c r="C2192" s="625">
        <v>83311</v>
      </c>
      <c r="D2192" s="625" t="s">
        <v>4036</v>
      </c>
      <c r="E2192" s="625">
        <v>120</v>
      </c>
      <c r="F2192" s="625">
        <v>4010</v>
      </c>
      <c r="G2192" s="625" t="s">
        <v>4037</v>
      </c>
      <c r="H2192" s="625" t="s">
        <v>492</v>
      </c>
      <c r="J2192" s="625">
        <v>1</v>
      </c>
      <c r="K2192" s="625">
        <v>8.99</v>
      </c>
      <c r="L2192" s="625">
        <v>8.99</v>
      </c>
      <c r="M2192" s="53" t="s">
        <v>1317</v>
      </c>
      <c r="N2192" s="629" t="s">
        <v>3806</v>
      </c>
    </row>
    <row r="2193" spans="1:14" ht="15" hidden="1">
      <c r="A2193" s="624">
        <v>46168</v>
      </c>
      <c r="B2193" s="53" t="s">
        <v>3973</v>
      </c>
      <c r="C2193" s="627">
        <v>83256</v>
      </c>
      <c r="D2193" s="627" t="s">
        <v>4038</v>
      </c>
      <c r="E2193" s="627">
        <v>120</v>
      </c>
      <c r="F2193" s="627">
        <v>4010</v>
      </c>
      <c r="G2193" s="627" t="s">
        <v>4039</v>
      </c>
      <c r="H2193" s="627" t="s">
        <v>492</v>
      </c>
      <c r="J2193" s="627">
        <v>1</v>
      </c>
      <c r="K2193" s="627">
        <v>4.93</v>
      </c>
      <c r="L2193" s="627">
        <v>4.93</v>
      </c>
      <c r="M2193" s="53" t="s">
        <v>1317</v>
      </c>
      <c r="N2193" s="629" t="s">
        <v>3806</v>
      </c>
    </row>
    <row r="2194" spans="1:14" ht="15" hidden="1">
      <c r="A2194" s="624">
        <v>46168</v>
      </c>
      <c r="B2194" s="53" t="s">
        <v>3973</v>
      </c>
      <c r="C2194" s="625">
        <v>83258</v>
      </c>
      <c r="D2194" s="625" t="s">
        <v>4040</v>
      </c>
      <c r="E2194" s="625">
        <v>85</v>
      </c>
      <c r="F2194" s="625">
        <v>4010</v>
      </c>
      <c r="G2194" s="625" t="s">
        <v>4041</v>
      </c>
      <c r="H2194" s="625" t="s">
        <v>492</v>
      </c>
      <c r="J2194" s="625">
        <v>1</v>
      </c>
      <c r="K2194" s="625">
        <v>4.03</v>
      </c>
      <c r="L2194" s="625">
        <v>4.03</v>
      </c>
      <c r="M2194" s="53" t="s">
        <v>1317</v>
      </c>
      <c r="N2194" s="629" t="s">
        <v>3806</v>
      </c>
    </row>
    <row r="2195" spans="1:14" ht="15" hidden="1">
      <c r="A2195" s="624">
        <v>46168</v>
      </c>
      <c r="B2195" s="53" t="s">
        <v>3973</v>
      </c>
      <c r="C2195" s="627">
        <v>81551</v>
      </c>
      <c r="D2195" s="627" t="s">
        <v>4042</v>
      </c>
      <c r="E2195" s="627">
        <v>90</v>
      </c>
      <c r="F2195" s="627">
        <v>4010</v>
      </c>
      <c r="G2195" s="627" t="s">
        <v>4043</v>
      </c>
      <c r="H2195" s="627" t="s">
        <v>492</v>
      </c>
      <c r="J2195" s="627">
        <v>1</v>
      </c>
      <c r="K2195" s="627">
        <v>4.28</v>
      </c>
      <c r="L2195" s="627">
        <v>4.28</v>
      </c>
      <c r="M2195" s="53" t="s">
        <v>1317</v>
      </c>
      <c r="N2195" s="629" t="s">
        <v>3806</v>
      </c>
    </row>
    <row r="2196" spans="1:14" ht="15" hidden="1">
      <c r="A2196" s="624">
        <v>46168</v>
      </c>
      <c r="B2196" s="53" t="s">
        <v>4044</v>
      </c>
      <c r="C2196" s="625">
        <v>81551</v>
      </c>
      <c r="D2196" s="625" t="s">
        <v>1367</v>
      </c>
      <c r="E2196" s="625">
        <v>110</v>
      </c>
      <c r="F2196" s="625">
        <v>4010</v>
      </c>
      <c r="G2196" s="625" t="s">
        <v>3051</v>
      </c>
      <c r="H2196" s="625" t="s">
        <v>492</v>
      </c>
      <c r="J2196" s="625">
        <v>1</v>
      </c>
      <c r="K2196" s="625">
        <v>4.28</v>
      </c>
      <c r="L2196" s="625">
        <v>4.28</v>
      </c>
      <c r="M2196" s="53" t="s">
        <v>1317</v>
      </c>
      <c r="N2196" s="629" t="s">
        <v>1318</v>
      </c>
    </row>
    <row r="2197" spans="1:14" ht="15" hidden="1">
      <c r="A2197" s="624">
        <v>46168</v>
      </c>
      <c r="B2197" s="53" t="s">
        <v>4044</v>
      </c>
      <c r="C2197" s="627">
        <v>84185</v>
      </c>
      <c r="D2197" s="627" t="s">
        <v>3400</v>
      </c>
      <c r="E2197" s="627">
        <v>140</v>
      </c>
      <c r="F2197" s="627">
        <v>4010</v>
      </c>
      <c r="G2197" s="627" t="s">
        <v>4045</v>
      </c>
      <c r="H2197" s="627" t="s">
        <v>492</v>
      </c>
      <c r="J2197" s="627">
        <v>1</v>
      </c>
      <c r="K2197" s="627">
        <v>14.29</v>
      </c>
      <c r="L2197" s="627">
        <v>14.29</v>
      </c>
      <c r="M2197" s="53" t="s">
        <v>1317</v>
      </c>
      <c r="N2197" s="629" t="s">
        <v>1318</v>
      </c>
    </row>
    <row r="2198" spans="1:14" ht="15" hidden="1">
      <c r="A2198" s="624">
        <v>46168</v>
      </c>
      <c r="B2198" s="53" t="s">
        <v>4044</v>
      </c>
      <c r="C2198" s="625">
        <v>83992</v>
      </c>
      <c r="D2198" s="625" t="s">
        <v>2364</v>
      </c>
      <c r="E2198" s="625">
        <v>70</v>
      </c>
      <c r="F2198" s="625">
        <v>4010</v>
      </c>
      <c r="G2198" s="625" t="s">
        <v>4046</v>
      </c>
      <c r="H2198" s="625" t="s">
        <v>492</v>
      </c>
      <c r="J2198" s="625">
        <v>1</v>
      </c>
      <c r="K2198" s="625">
        <v>10.11</v>
      </c>
      <c r="L2198" s="625">
        <v>10.11</v>
      </c>
      <c r="M2198" s="53" t="s">
        <v>1317</v>
      </c>
      <c r="N2198" s="629" t="s">
        <v>1318</v>
      </c>
    </row>
    <row r="2199" spans="1:14" ht="15" hidden="1">
      <c r="A2199" s="624">
        <v>46168</v>
      </c>
      <c r="B2199" s="53" t="s">
        <v>4044</v>
      </c>
      <c r="C2199" s="627">
        <v>82766</v>
      </c>
      <c r="D2199" s="627" t="s">
        <v>3048</v>
      </c>
      <c r="E2199" s="627">
        <v>85</v>
      </c>
      <c r="F2199" s="627">
        <v>4010</v>
      </c>
      <c r="G2199" s="627" t="s">
        <v>4047</v>
      </c>
      <c r="H2199" s="627" t="s">
        <v>492</v>
      </c>
      <c r="J2199" s="627">
        <v>1</v>
      </c>
      <c r="K2199" s="627">
        <v>23.6</v>
      </c>
      <c r="L2199" s="627">
        <v>23.6</v>
      </c>
      <c r="M2199" s="53" t="s">
        <v>1317</v>
      </c>
      <c r="N2199" s="629" t="s">
        <v>1318</v>
      </c>
    </row>
    <row r="2200" spans="1:14" ht="15" hidden="1">
      <c r="A2200" s="624">
        <v>46168</v>
      </c>
      <c r="B2200" s="53" t="s">
        <v>4044</v>
      </c>
      <c r="C2200" s="625">
        <v>80681</v>
      </c>
      <c r="D2200" s="625" t="s">
        <v>2756</v>
      </c>
      <c r="E2200" s="625">
        <v>140</v>
      </c>
      <c r="F2200" s="625">
        <v>4010</v>
      </c>
      <c r="G2200" s="625" t="s">
        <v>4048</v>
      </c>
      <c r="H2200" s="625" t="s">
        <v>492</v>
      </c>
      <c r="J2200" s="625">
        <v>1</v>
      </c>
      <c r="K2200" s="625">
        <v>10.29</v>
      </c>
      <c r="L2200" s="625">
        <v>10.29</v>
      </c>
      <c r="M2200" s="53" t="s">
        <v>1317</v>
      </c>
      <c r="N2200" s="629" t="s">
        <v>1318</v>
      </c>
    </row>
    <row r="2201" spans="1:14" ht="15" hidden="1">
      <c r="A2201" s="624">
        <v>46168</v>
      </c>
      <c r="B2201" s="53" t="s">
        <v>4044</v>
      </c>
      <c r="C2201" s="627">
        <v>82718</v>
      </c>
      <c r="D2201" s="627" t="s">
        <v>2823</v>
      </c>
      <c r="E2201" s="627">
        <v>120</v>
      </c>
      <c r="F2201" s="627">
        <v>4010</v>
      </c>
      <c r="G2201" s="627" t="s">
        <v>4049</v>
      </c>
      <c r="H2201" s="627" t="s">
        <v>492</v>
      </c>
      <c r="J2201" s="627">
        <v>1</v>
      </c>
      <c r="K2201" s="627">
        <v>13.47</v>
      </c>
      <c r="L2201" s="627">
        <v>13.47</v>
      </c>
      <c r="M2201" s="53" t="s">
        <v>1317</v>
      </c>
      <c r="N2201" s="629" t="s">
        <v>1318</v>
      </c>
    </row>
    <row r="2202" spans="1:14" ht="15" hidden="1">
      <c r="A2202" s="624">
        <v>46168</v>
      </c>
      <c r="B2202" s="53" t="s">
        <v>4044</v>
      </c>
      <c r="C2202" s="625">
        <v>84261</v>
      </c>
      <c r="D2202" s="625" t="s">
        <v>1554</v>
      </c>
      <c r="E2202" s="625">
        <v>80</v>
      </c>
      <c r="F2202" s="625">
        <v>4010</v>
      </c>
      <c r="G2202" s="625" t="s">
        <v>4050</v>
      </c>
      <c r="H2202" s="625" t="s">
        <v>492</v>
      </c>
      <c r="J2202" s="625">
        <v>2</v>
      </c>
      <c r="K2202" s="625">
        <v>22.54</v>
      </c>
      <c r="L2202" s="625">
        <v>45.08</v>
      </c>
      <c r="M2202" s="53" t="s">
        <v>1317</v>
      </c>
      <c r="N2202" s="629" t="s">
        <v>1318</v>
      </c>
    </row>
    <row r="2203" spans="1:14" ht="15" hidden="1">
      <c r="A2203" s="624">
        <v>46168</v>
      </c>
      <c r="B2203" s="53" t="s">
        <v>4044</v>
      </c>
      <c r="C2203" s="627">
        <v>45346</v>
      </c>
      <c r="D2203" s="627" t="s">
        <v>1519</v>
      </c>
      <c r="E2203" s="627">
        <v>90</v>
      </c>
      <c r="F2203" s="627">
        <v>4010</v>
      </c>
      <c r="G2203" s="627" t="s">
        <v>4051</v>
      </c>
      <c r="H2203" s="627" t="s">
        <v>492</v>
      </c>
      <c r="J2203" s="627">
        <v>1</v>
      </c>
      <c r="K2203" s="627">
        <v>4.04</v>
      </c>
      <c r="L2203" s="627">
        <v>4.04</v>
      </c>
      <c r="M2203" s="53" t="s">
        <v>1317</v>
      </c>
      <c r="N2203" s="629" t="s">
        <v>1318</v>
      </c>
    </row>
    <row r="2204" spans="1:14" ht="15" hidden="1">
      <c r="A2204" s="624">
        <v>46168</v>
      </c>
      <c r="B2204" s="53" t="s">
        <v>4044</v>
      </c>
      <c r="C2204" s="625">
        <v>84577</v>
      </c>
      <c r="D2204" s="625" t="s">
        <v>1430</v>
      </c>
      <c r="E2204" s="625">
        <v>60</v>
      </c>
      <c r="F2204" s="625">
        <v>4010</v>
      </c>
      <c r="G2204" s="625" t="s">
        <v>1763</v>
      </c>
      <c r="H2204" s="625" t="s">
        <v>492</v>
      </c>
      <c r="J2204" s="625">
        <v>1</v>
      </c>
      <c r="K2204" s="625">
        <v>11.15</v>
      </c>
      <c r="L2204" s="625">
        <v>11.15</v>
      </c>
      <c r="M2204" s="53" t="s">
        <v>1317</v>
      </c>
      <c r="N2204" s="629" t="s">
        <v>1318</v>
      </c>
    </row>
    <row r="2205" spans="1:14" ht="15" hidden="1">
      <c r="A2205" s="624">
        <v>46168</v>
      </c>
      <c r="B2205" s="53" t="s">
        <v>4044</v>
      </c>
      <c r="C2205" s="627">
        <v>84181</v>
      </c>
      <c r="D2205" s="627" t="s">
        <v>1578</v>
      </c>
      <c r="E2205" s="627">
        <v>130</v>
      </c>
      <c r="F2205" s="627">
        <v>4010</v>
      </c>
      <c r="G2205" s="627" t="s">
        <v>4052</v>
      </c>
      <c r="H2205" s="627" t="s">
        <v>492</v>
      </c>
      <c r="J2205" s="627">
        <v>5</v>
      </c>
      <c r="K2205" s="627">
        <v>11.24</v>
      </c>
      <c r="L2205" s="627">
        <v>56.2</v>
      </c>
      <c r="M2205" s="53" t="s">
        <v>1317</v>
      </c>
      <c r="N2205" s="629" t="s">
        <v>1318</v>
      </c>
    </row>
    <row r="2206" spans="1:14" ht="15" hidden="1">
      <c r="A2206" s="624">
        <v>46168</v>
      </c>
      <c r="B2206" s="53" t="s">
        <v>4044</v>
      </c>
      <c r="C2206" s="625">
        <v>83195</v>
      </c>
      <c r="D2206" s="625" t="s">
        <v>3189</v>
      </c>
      <c r="E2206" s="625">
        <v>110</v>
      </c>
      <c r="F2206" s="625">
        <v>4010</v>
      </c>
      <c r="G2206" s="625" t="s">
        <v>4053</v>
      </c>
      <c r="H2206" s="625" t="s">
        <v>492</v>
      </c>
      <c r="J2206" s="625">
        <v>1</v>
      </c>
      <c r="K2206" s="625">
        <v>9.6</v>
      </c>
      <c r="L2206" s="625">
        <v>9.6</v>
      </c>
      <c r="M2206" s="53" t="s">
        <v>1317</v>
      </c>
      <c r="N2206" s="629" t="s">
        <v>1318</v>
      </c>
    </row>
    <row r="2207" spans="1:14" ht="15" hidden="1">
      <c r="A2207" s="624">
        <v>46168</v>
      </c>
      <c r="B2207" s="53" t="s">
        <v>4044</v>
      </c>
      <c r="C2207" s="627">
        <v>84295</v>
      </c>
      <c r="D2207" s="627" t="s">
        <v>2442</v>
      </c>
      <c r="E2207" s="627">
        <v>85</v>
      </c>
      <c r="F2207" s="627">
        <v>4010</v>
      </c>
      <c r="G2207" s="627" t="s">
        <v>4054</v>
      </c>
      <c r="H2207" s="627" t="s">
        <v>492</v>
      </c>
      <c r="J2207" s="627">
        <v>1</v>
      </c>
      <c r="K2207" s="627">
        <v>5.72</v>
      </c>
      <c r="L2207" s="627">
        <v>5.72</v>
      </c>
      <c r="M2207" s="53" t="s">
        <v>1317</v>
      </c>
      <c r="N2207" s="629" t="s">
        <v>1318</v>
      </c>
    </row>
    <row r="2208" spans="1:14" ht="15" hidden="1">
      <c r="A2208" s="624">
        <v>46168</v>
      </c>
      <c r="B2208" s="53" t="s">
        <v>4044</v>
      </c>
      <c r="C2208" s="625">
        <v>83646</v>
      </c>
      <c r="D2208" s="625" t="s">
        <v>2213</v>
      </c>
      <c r="E2208" s="625">
        <v>60</v>
      </c>
      <c r="F2208" s="625">
        <v>4010</v>
      </c>
      <c r="G2208" s="625" t="s">
        <v>4055</v>
      </c>
      <c r="H2208" s="625" t="s">
        <v>492</v>
      </c>
      <c r="J2208" s="625">
        <v>1</v>
      </c>
      <c r="K2208" s="625">
        <v>9.09</v>
      </c>
      <c r="L2208" s="625">
        <v>9.09</v>
      </c>
      <c r="M2208" s="53" t="s">
        <v>1317</v>
      </c>
      <c r="N2208" s="629" t="s">
        <v>1318</v>
      </c>
    </row>
    <row r="2209" spans="1:14" ht="15" hidden="1">
      <c r="A2209" s="624">
        <v>46168</v>
      </c>
      <c r="B2209" s="53" t="s">
        <v>4044</v>
      </c>
      <c r="C2209" s="627">
        <v>81766</v>
      </c>
      <c r="D2209" s="627" t="s">
        <v>3701</v>
      </c>
      <c r="E2209" s="627">
        <v>120</v>
      </c>
      <c r="F2209" s="627">
        <v>4010</v>
      </c>
      <c r="G2209" s="627" t="s">
        <v>4056</v>
      </c>
      <c r="H2209" s="627" t="s">
        <v>492</v>
      </c>
      <c r="J2209" s="627">
        <v>2</v>
      </c>
      <c r="K2209" s="627">
        <v>3.68</v>
      </c>
      <c r="L2209" s="627">
        <v>7.36</v>
      </c>
      <c r="M2209" s="53" t="s">
        <v>1317</v>
      </c>
      <c r="N2209" s="629" t="s">
        <v>1318</v>
      </c>
    </row>
    <row r="2210" spans="1:14" ht="15" hidden="1">
      <c r="A2210" s="624">
        <v>46168</v>
      </c>
      <c r="B2210" s="53" t="s">
        <v>4044</v>
      </c>
      <c r="C2210" s="625">
        <v>82108</v>
      </c>
      <c r="D2210" s="625" t="s">
        <v>2975</v>
      </c>
      <c r="E2210" s="625" t="s">
        <v>1368</v>
      </c>
      <c r="F2210" s="625">
        <v>4010</v>
      </c>
      <c r="G2210" s="625" t="s">
        <v>4057</v>
      </c>
      <c r="H2210" s="625" t="s">
        <v>492</v>
      </c>
      <c r="J2210" s="625">
        <v>1</v>
      </c>
      <c r="K2210" s="625">
        <v>9.0399999999999991</v>
      </c>
      <c r="L2210" s="625">
        <v>9.0399999999999991</v>
      </c>
      <c r="M2210" s="53" t="s">
        <v>1317</v>
      </c>
      <c r="N2210" s="629" t="s">
        <v>1318</v>
      </c>
    </row>
    <row r="2211" spans="1:14" ht="15" hidden="1">
      <c r="A2211" s="624">
        <v>46168</v>
      </c>
      <c r="B2211" s="53" t="s">
        <v>4044</v>
      </c>
      <c r="C2211" s="627">
        <v>84082</v>
      </c>
      <c r="D2211" s="627" t="s">
        <v>2085</v>
      </c>
      <c r="E2211" s="627">
        <v>100</v>
      </c>
      <c r="F2211" s="627">
        <v>4010</v>
      </c>
      <c r="G2211" s="627" t="s">
        <v>4058</v>
      </c>
      <c r="H2211" s="627" t="s">
        <v>492</v>
      </c>
      <c r="J2211" s="627">
        <v>3</v>
      </c>
      <c r="K2211" s="627">
        <v>8.8000000000000007</v>
      </c>
      <c r="L2211" s="627">
        <v>26.4</v>
      </c>
      <c r="M2211" s="53" t="s">
        <v>1317</v>
      </c>
      <c r="N2211" s="629" t="s">
        <v>1318</v>
      </c>
    </row>
    <row r="2212" spans="1:14" ht="15" hidden="1">
      <c r="A2212" s="624">
        <v>46168</v>
      </c>
      <c r="B2212" s="53" t="s">
        <v>4044</v>
      </c>
      <c r="C2212" s="625">
        <v>83617</v>
      </c>
      <c r="D2212" s="625" t="s">
        <v>1765</v>
      </c>
      <c r="E2212" s="625">
        <v>120</v>
      </c>
      <c r="F2212" s="625">
        <v>4010</v>
      </c>
      <c r="G2212" s="625" t="s">
        <v>4059</v>
      </c>
      <c r="H2212" s="625" t="s">
        <v>492</v>
      </c>
      <c r="J2212" s="625">
        <v>2</v>
      </c>
      <c r="K2212" s="625">
        <v>20.18</v>
      </c>
      <c r="L2212" s="625">
        <v>40.36</v>
      </c>
      <c r="M2212" s="53" t="s">
        <v>1317</v>
      </c>
      <c r="N2212" s="629" t="s">
        <v>1318</v>
      </c>
    </row>
    <row r="2213" spans="1:14" ht="15" hidden="1">
      <c r="A2213" s="624">
        <v>46168</v>
      </c>
      <c r="B2213" s="53" t="s">
        <v>4044</v>
      </c>
      <c r="C2213" s="627">
        <v>83287</v>
      </c>
      <c r="D2213" s="627" t="s">
        <v>4060</v>
      </c>
      <c r="E2213" s="627">
        <v>120</v>
      </c>
      <c r="F2213" s="627">
        <v>4010</v>
      </c>
      <c r="G2213" s="627" t="s">
        <v>4061</v>
      </c>
      <c r="H2213" s="627" t="s">
        <v>492</v>
      </c>
      <c r="J2213" s="627">
        <v>1</v>
      </c>
      <c r="K2213" s="627">
        <v>18.37</v>
      </c>
      <c r="L2213" s="627">
        <v>18.37</v>
      </c>
      <c r="M2213" s="53" t="s">
        <v>1317</v>
      </c>
      <c r="N2213" s="629" t="s">
        <v>1318</v>
      </c>
    </row>
    <row r="2214" spans="1:14" ht="15" hidden="1">
      <c r="A2214" s="624">
        <v>46168</v>
      </c>
      <c r="B2214" s="53" t="s">
        <v>4044</v>
      </c>
      <c r="C2214" s="625">
        <v>84217</v>
      </c>
      <c r="D2214" s="625" t="s">
        <v>2818</v>
      </c>
      <c r="E2214" s="625">
        <v>120</v>
      </c>
      <c r="F2214" s="625">
        <v>4010</v>
      </c>
      <c r="G2214" s="625" t="s">
        <v>4062</v>
      </c>
      <c r="H2214" s="625" t="s">
        <v>492</v>
      </c>
      <c r="J2214" s="625">
        <v>1</v>
      </c>
      <c r="K2214" s="625">
        <v>7.94</v>
      </c>
      <c r="L2214" s="625">
        <v>7.94</v>
      </c>
      <c r="M2214" s="53" t="s">
        <v>1317</v>
      </c>
      <c r="N2214" s="629" t="s">
        <v>1318</v>
      </c>
    </row>
    <row r="2215" spans="1:14" ht="15" hidden="1">
      <c r="A2215" s="624">
        <v>46168</v>
      </c>
      <c r="B2215" s="53" t="s">
        <v>4044</v>
      </c>
      <c r="C2215" s="627">
        <v>80046</v>
      </c>
      <c r="D2215" s="627">
        <v>714</v>
      </c>
      <c r="E2215" s="627" t="s">
        <v>1368</v>
      </c>
      <c r="F2215" s="627">
        <v>4010</v>
      </c>
      <c r="G2215" s="627" t="s">
        <v>4063</v>
      </c>
      <c r="H2215" s="627" t="s">
        <v>492</v>
      </c>
      <c r="J2215" s="627">
        <v>1</v>
      </c>
      <c r="K2215" s="627">
        <v>14.71</v>
      </c>
      <c r="L2215" s="627">
        <v>14.71</v>
      </c>
      <c r="M2215" s="53" t="s">
        <v>1317</v>
      </c>
      <c r="N2215" s="629" t="s">
        <v>1318</v>
      </c>
    </row>
    <row r="2216" spans="1:14" ht="15" hidden="1">
      <c r="A2216" s="624">
        <v>46168</v>
      </c>
      <c r="B2216" s="53" t="s">
        <v>4044</v>
      </c>
      <c r="C2216" s="625">
        <v>83289</v>
      </c>
      <c r="D2216" s="625" t="s">
        <v>1457</v>
      </c>
      <c r="E2216" s="625">
        <v>120</v>
      </c>
      <c r="F2216" s="625">
        <v>4010</v>
      </c>
      <c r="G2216" s="625" t="s">
        <v>4064</v>
      </c>
      <c r="H2216" s="625" t="s">
        <v>492</v>
      </c>
      <c r="J2216" s="625">
        <v>1</v>
      </c>
      <c r="K2216" s="625">
        <v>11.88</v>
      </c>
      <c r="L2216" s="625">
        <v>11.88</v>
      </c>
      <c r="M2216" s="53" t="s">
        <v>1317</v>
      </c>
      <c r="N2216" s="629" t="s">
        <v>1318</v>
      </c>
    </row>
    <row r="2217" spans="1:14" ht="15" hidden="1">
      <c r="A2217" s="624">
        <v>46168</v>
      </c>
      <c r="B2217" s="53" t="s">
        <v>4044</v>
      </c>
      <c r="C2217" s="627">
        <v>84471</v>
      </c>
      <c r="D2217" s="627" t="s">
        <v>3721</v>
      </c>
      <c r="E2217" s="627">
        <v>120</v>
      </c>
      <c r="F2217" s="627">
        <v>4010</v>
      </c>
      <c r="G2217" s="627" t="s">
        <v>4065</v>
      </c>
      <c r="H2217" s="627" t="s">
        <v>492</v>
      </c>
      <c r="J2217" s="627">
        <v>1</v>
      </c>
      <c r="K2217" s="627">
        <v>11.53</v>
      </c>
      <c r="L2217" s="627">
        <v>11.53</v>
      </c>
      <c r="M2217" s="53" t="s">
        <v>1317</v>
      </c>
      <c r="N2217" s="629" t="s">
        <v>1318</v>
      </c>
    </row>
    <row r="2218" spans="1:14" ht="15" hidden="1">
      <c r="A2218" s="624">
        <v>46168</v>
      </c>
      <c r="B2218" s="53" t="s">
        <v>4044</v>
      </c>
      <c r="C2218" s="625">
        <v>82184</v>
      </c>
      <c r="D2218" s="625">
        <v>15</v>
      </c>
      <c r="E2218" s="625">
        <v>120</v>
      </c>
      <c r="F2218" s="625">
        <v>4010</v>
      </c>
      <c r="G2218" s="625" t="s">
        <v>4066</v>
      </c>
      <c r="H2218" s="625" t="s">
        <v>492</v>
      </c>
      <c r="J2218" s="625">
        <v>1</v>
      </c>
      <c r="K2218" s="625">
        <v>11.41</v>
      </c>
      <c r="L2218" s="625">
        <v>11.41</v>
      </c>
      <c r="M2218" s="53" t="s">
        <v>1317</v>
      </c>
      <c r="N2218" s="629" t="s">
        <v>1318</v>
      </c>
    </row>
    <row r="2219" spans="1:14" ht="15" hidden="1">
      <c r="A2219" s="624">
        <v>46168</v>
      </c>
      <c r="B2219" s="53" t="s">
        <v>4044</v>
      </c>
      <c r="C2219" s="627">
        <v>82407</v>
      </c>
      <c r="D2219" s="627" t="s">
        <v>1585</v>
      </c>
      <c r="E2219" s="627">
        <v>110</v>
      </c>
      <c r="F2219" s="627">
        <v>4010</v>
      </c>
      <c r="G2219" s="627" t="s">
        <v>3627</v>
      </c>
      <c r="H2219" s="627" t="s">
        <v>492</v>
      </c>
      <c r="J2219" s="627">
        <v>1</v>
      </c>
      <c r="K2219" s="627">
        <v>6.38</v>
      </c>
      <c r="L2219" s="627">
        <v>6.38</v>
      </c>
      <c r="M2219" s="53" t="s">
        <v>1317</v>
      </c>
      <c r="N2219" s="629" t="s">
        <v>1318</v>
      </c>
    </row>
    <row r="2220" spans="1:14" ht="15" hidden="1">
      <c r="A2220" s="624">
        <v>46168</v>
      </c>
      <c r="B2220" s="53" t="s">
        <v>4044</v>
      </c>
      <c r="C2220" s="625">
        <v>81552</v>
      </c>
      <c r="D2220" s="625" t="s">
        <v>4067</v>
      </c>
      <c r="E2220" s="625">
        <v>100</v>
      </c>
      <c r="F2220" s="625">
        <v>4010</v>
      </c>
      <c r="G2220" s="625" t="s">
        <v>4068</v>
      </c>
      <c r="H2220" s="625" t="s">
        <v>492</v>
      </c>
      <c r="J2220" s="625">
        <v>1</v>
      </c>
      <c r="K2220" s="625">
        <v>4.4000000000000004</v>
      </c>
      <c r="L2220" s="625">
        <v>4.4000000000000004</v>
      </c>
      <c r="M2220" s="53" t="s">
        <v>1317</v>
      </c>
      <c r="N2220" s="629" t="s">
        <v>1318</v>
      </c>
    </row>
    <row r="2221" spans="1:14" ht="15" hidden="1">
      <c r="A2221" s="624">
        <v>46168</v>
      </c>
      <c r="B2221" s="53" t="s">
        <v>4044</v>
      </c>
      <c r="C2221" s="627">
        <v>83975</v>
      </c>
      <c r="D2221" s="627" t="s">
        <v>1466</v>
      </c>
      <c r="E2221" s="627">
        <v>110</v>
      </c>
      <c r="F2221" s="627">
        <v>4010</v>
      </c>
      <c r="G2221" s="627" t="s">
        <v>4069</v>
      </c>
      <c r="H2221" s="627" t="s">
        <v>492</v>
      </c>
      <c r="J2221" s="627">
        <v>3</v>
      </c>
      <c r="K2221" s="627">
        <v>9.6999999999999993</v>
      </c>
      <c r="L2221" s="627">
        <v>29.1</v>
      </c>
      <c r="M2221" s="53" t="s">
        <v>1317</v>
      </c>
      <c r="N2221" s="629" t="s">
        <v>1318</v>
      </c>
    </row>
    <row r="2222" spans="1:14" ht="15" hidden="1">
      <c r="A2222" s="624">
        <v>46168</v>
      </c>
      <c r="B2222" s="53" t="s">
        <v>4070</v>
      </c>
      <c r="C2222" s="625">
        <v>82788</v>
      </c>
      <c r="D2222" s="625" t="s">
        <v>2008</v>
      </c>
      <c r="E2222" s="625">
        <v>110</v>
      </c>
      <c r="F2222" s="625">
        <v>4010</v>
      </c>
      <c r="G2222" s="625" t="s">
        <v>3795</v>
      </c>
      <c r="H2222" s="625" t="s">
        <v>492</v>
      </c>
      <c r="J2222" s="625">
        <v>-1</v>
      </c>
      <c r="K2222" s="625">
        <v>8.18</v>
      </c>
      <c r="L2222" s="625">
        <v>-8.18</v>
      </c>
      <c r="M2222" s="53" t="s">
        <v>1378</v>
      </c>
    </row>
    <row r="2223" spans="1:14" ht="15" hidden="1">
      <c r="A2223" s="624">
        <v>46168</v>
      </c>
      <c r="B2223" s="53" t="s">
        <v>4070</v>
      </c>
      <c r="C2223" s="627">
        <v>82551</v>
      </c>
      <c r="D2223" s="627" t="s">
        <v>4071</v>
      </c>
      <c r="E2223" s="627">
        <v>140</v>
      </c>
      <c r="F2223" s="627">
        <v>4010</v>
      </c>
      <c r="G2223" s="627" t="s">
        <v>4072</v>
      </c>
      <c r="H2223" s="627" t="s">
        <v>492</v>
      </c>
      <c r="J2223" s="627">
        <v>-1</v>
      </c>
      <c r="K2223" s="627">
        <v>11.66</v>
      </c>
      <c r="L2223" s="627">
        <v>-11.66</v>
      </c>
      <c r="M2223" s="53" t="s">
        <v>1378</v>
      </c>
    </row>
    <row r="2224" spans="1:14" ht="15" hidden="1">
      <c r="A2224" s="624">
        <v>46168</v>
      </c>
      <c r="B2224" s="53" t="s">
        <v>4070</v>
      </c>
      <c r="C2224" s="625">
        <v>84082</v>
      </c>
      <c r="D2224" s="625" t="s">
        <v>3894</v>
      </c>
      <c r="E2224" s="625">
        <v>150</v>
      </c>
      <c r="F2224" s="625">
        <v>4010</v>
      </c>
      <c r="G2224" s="625" t="s">
        <v>4073</v>
      </c>
      <c r="H2224" s="625" t="s">
        <v>492</v>
      </c>
      <c r="J2224" s="625">
        <v>-1</v>
      </c>
      <c r="K2224" s="625">
        <v>4.8499999999999996</v>
      </c>
      <c r="L2224" s="625">
        <v>-4.8499999999999996</v>
      </c>
      <c r="M2224" s="53" t="s">
        <v>1378</v>
      </c>
    </row>
    <row r="2225" spans="1:14" ht="15" hidden="1">
      <c r="A2225" s="624">
        <v>46168</v>
      </c>
      <c r="B2225" s="53" t="s">
        <v>4070</v>
      </c>
      <c r="C2225" s="627">
        <v>67515</v>
      </c>
      <c r="D2225" s="627" t="s">
        <v>1954</v>
      </c>
      <c r="E2225" s="627" t="s">
        <v>1526</v>
      </c>
      <c r="F2225" s="627">
        <v>4010</v>
      </c>
      <c r="G2225" s="627" t="s">
        <v>4074</v>
      </c>
      <c r="H2225" s="627" t="s">
        <v>492</v>
      </c>
      <c r="J2225" s="625">
        <v>-1</v>
      </c>
      <c r="K2225" s="625">
        <v>10.97</v>
      </c>
      <c r="L2225" s="625">
        <v>-10.97</v>
      </c>
      <c r="M2225" s="53" t="s">
        <v>1378</v>
      </c>
    </row>
    <row r="2226" spans="1:14" ht="15" hidden="1">
      <c r="A2226" s="624">
        <v>46168</v>
      </c>
      <c r="B2226" s="53" t="s">
        <v>4070</v>
      </c>
      <c r="C2226" s="625">
        <v>58660</v>
      </c>
      <c r="D2226" s="625" t="s">
        <v>1956</v>
      </c>
      <c r="E2226" s="625" t="s">
        <v>246</v>
      </c>
      <c r="F2226" s="625">
        <v>4010</v>
      </c>
      <c r="G2226" s="625" t="s">
        <v>4075</v>
      </c>
      <c r="H2226" s="625" t="s">
        <v>492</v>
      </c>
      <c r="J2226" s="627">
        <v>-1</v>
      </c>
      <c r="K2226" s="627">
        <v>11.46</v>
      </c>
      <c r="L2226" s="627">
        <v>-11.46</v>
      </c>
      <c r="M2226" s="53" t="s">
        <v>1378</v>
      </c>
    </row>
    <row r="2227" spans="1:14" ht="15" hidden="1">
      <c r="A2227" s="624">
        <v>46168</v>
      </c>
      <c r="B2227" s="53" t="s">
        <v>4070</v>
      </c>
      <c r="C2227" s="627">
        <v>58661</v>
      </c>
      <c r="D2227" s="627" t="s">
        <v>1382</v>
      </c>
      <c r="E2227" s="627" t="s">
        <v>246</v>
      </c>
      <c r="F2227" s="627">
        <v>4010</v>
      </c>
      <c r="G2227" s="627" t="s">
        <v>4076</v>
      </c>
      <c r="H2227" s="627" t="s">
        <v>492</v>
      </c>
      <c r="J2227" s="625">
        <v>-1</v>
      </c>
      <c r="K2227" s="625">
        <v>9.92</v>
      </c>
      <c r="L2227" s="625">
        <v>-9.92</v>
      </c>
      <c r="M2227" s="53" t="s">
        <v>1378</v>
      </c>
    </row>
    <row r="2228" spans="1:14" ht="15" hidden="1">
      <c r="A2228" s="624">
        <v>46168</v>
      </c>
      <c r="B2228" s="53" t="s">
        <v>4077</v>
      </c>
      <c r="C2228" s="625">
        <v>84460</v>
      </c>
      <c r="D2228" s="625" t="s">
        <v>3185</v>
      </c>
      <c r="E2228" s="625">
        <v>90</v>
      </c>
      <c r="F2228" s="625">
        <v>4010</v>
      </c>
      <c r="G2228" s="642" t="s">
        <v>4078</v>
      </c>
      <c r="H2228" s="642" t="s">
        <v>492</v>
      </c>
      <c r="J2228" s="627">
        <v>-1</v>
      </c>
      <c r="K2228" s="627">
        <v>5.09</v>
      </c>
      <c r="L2228" s="627">
        <v>-5.09</v>
      </c>
      <c r="M2228" s="53" t="s">
        <v>1700</v>
      </c>
    </row>
    <row r="2229" spans="1:14" ht="15" hidden="1">
      <c r="A2229" s="624">
        <v>46168</v>
      </c>
      <c r="B2229" s="53" t="s">
        <v>4077</v>
      </c>
      <c r="C2229" s="627">
        <v>84460</v>
      </c>
      <c r="D2229" s="627" t="s">
        <v>3389</v>
      </c>
      <c r="E2229" s="627">
        <v>90</v>
      </c>
      <c r="F2229" s="627">
        <v>4010</v>
      </c>
      <c r="G2229" s="701" t="s">
        <v>4079</v>
      </c>
      <c r="H2229" s="701" t="s">
        <v>492</v>
      </c>
      <c r="J2229" s="625">
        <v>-1</v>
      </c>
      <c r="K2229" s="625">
        <v>5.08</v>
      </c>
      <c r="L2229" s="625">
        <v>-5.08</v>
      </c>
      <c r="M2229" s="53" t="s">
        <v>1700</v>
      </c>
    </row>
    <row r="2230" spans="1:14" ht="15" hidden="1">
      <c r="A2230" s="624">
        <v>46168</v>
      </c>
      <c r="B2230" s="53" t="s">
        <v>4077</v>
      </c>
      <c r="C2230" s="625">
        <v>84422</v>
      </c>
      <c r="D2230" s="625" t="s">
        <v>4080</v>
      </c>
      <c r="E2230" s="625">
        <v>130</v>
      </c>
      <c r="F2230" s="625">
        <v>4010</v>
      </c>
      <c r="G2230" s="642" t="s">
        <v>4081</v>
      </c>
      <c r="H2230" s="642" t="s">
        <v>492</v>
      </c>
      <c r="J2230" s="627">
        <v>-1</v>
      </c>
      <c r="K2230" s="627">
        <v>12.46</v>
      </c>
      <c r="L2230" s="627">
        <v>-12.46</v>
      </c>
      <c r="M2230" s="53" t="s">
        <v>1700</v>
      </c>
    </row>
    <row r="2231" spans="1:14" ht="15" hidden="1">
      <c r="A2231" s="624">
        <v>46168</v>
      </c>
      <c r="B2231" s="53" t="s">
        <v>4077</v>
      </c>
      <c r="C2231" s="627">
        <v>84655</v>
      </c>
      <c r="D2231" s="627" t="s">
        <v>4082</v>
      </c>
      <c r="E2231" s="627">
        <v>120</v>
      </c>
      <c r="F2231" s="627">
        <v>4010</v>
      </c>
      <c r="G2231" s="701" t="s">
        <v>4083</v>
      </c>
      <c r="H2231" s="701" t="s">
        <v>492</v>
      </c>
      <c r="J2231" s="625">
        <v>-1</v>
      </c>
      <c r="K2231" s="625">
        <v>6.55</v>
      </c>
      <c r="L2231" s="625">
        <v>-6.55</v>
      </c>
      <c r="M2231" s="53" t="s">
        <v>1700</v>
      </c>
    </row>
    <row r="2232" spans="1:14" ht="15" hidden="1">
      <c r="A2232" s="624">
        <v>46168</v>
      </c>
      <c r="B2232" s="53" t="s">
        <v>4084</v>
      </c>
      <c r="C2232" s="625">
        <v>33175</v>
      </c>
      <c r="D2232" s="625">
        <v>145</v>
      </c>
      <c r="E2232" s="625">
        <v>140</v>
      </c>
      <c r="F2232" s="625">
        <v>4010</v>
      </c>
      <c r="G2232" s="625" t="s">
        <v>4085</v>
      </c>
      <c r="H2232" s="625" t="s">
        <v>492</v>
      </c>
      <c r="I2232" s="638">
        <v>47</v>
      </c>
      <c r="J2232" s="625">
        <v>47</v>
      </c>
      <c r="K2232" s="625">
        <v>8.06</v>
      </c>
      <c r="L2232" s="625">
        <v>378.82</v>
      </c>
      <c r="M2232" s="53" t="s">
        <v>1502</v>
      </c>
    </row>
    <row r="2233" spans="1:14" ht="15" hidden="1">
      <c r="A2233" s="624">
        <v>46168</v>
      </c>
      <c r="B2233" s="53" t="s">
        <v>4084</v>
      </c>
      <c r="C2233" s="627">
        <v>33175</v>
      </c>
      <c r="D2233" s="627">
        <v>145</v>
      </c>
      <c r="E2233" s="627">
        <v>120</v>
      </c>
      <c r="F2233" s="627">
        <v>4010</v>
      </c>
      <c r="G2233" s="627" t="s">
        <v>4086</v>
      </c>
      <c r="H2233" s="627" t="s">
        <v>492</v>
      </c>
      <c r="I2233" s="639">
        <v>-29</v>
      </c>
      <c r="J2233" s="627">
        <v>-29</v>
      </c>
      <c r="K2233" s="627">
        <v>8.06</v>
      </c>
      <c r="L2233" s="627">
        <v>-233.74</v>
      </c>
      <c r="M2233" s="53" t="s">
        <v>1502</v>
      </c>
      <c r="N2233" s="629" t="s">
        <v>4087</v>
      </c>
    </row>
    <row r="2234" spans="1:14" ht="15" hidden="1">
      <c r="A2234" s="624">
        <v>46168</v>
      </c>
      <c r="B2234" s="53" t="s">
        <v>4088</v>
      </c>
      <c r="C2234" s="625">
        <v>83160</v>
      </c>
      <c r="D2234" s="625" t="s">
        <v>4006</v>
      </c>
      <c r="E2234" s="625">
        <v>85</v>
      </c>
      <c r="F2234" s="625">
        <v>4010</v>
      </c>
      <c r="G2234" s="625" t="s">
        <v>4089</v>
      </c>
      <c r="H2234" s="625" t="s">
        <v>492</v>
      </c>
      <c r="I2234" s="638">
        <v>2</v>
      </c>
      <c r="J2234" s="625">
        <v>2</v>
      </c>
      <c r="K2234" s="625">
        <v>11.71</v>
      </c>
      <c r="L2234" s="625">
        <v>23.42</v>
      </c>
      <c r="M2234" s="53" t="s">
        <v>1317</v>
      </c>
      <c r="N2234" s="629" t="s">
        <v>1475</v>
      </c>
    </row>
    <row r="2235" spans="1:14" ht="15" hidden="1">
      <c r="A2235" s="276" t="s">
        <v>407</v>
      </c>
      <c r="B2235" s="53" t="s">
        <v>4090</v>
      </c>
      <c r="C2235" s="625">
        <v>83592</v>
      </c>
      <c r="D2235" s="625" t="s">
        <v>2981</v>
      </c>
      <c r="E2235" s="625">
        <v>85</v>
      </c>
      <c r="F2235" s="625">
        <v>4010</v>
      </c>
      <c r="G2235" s="625" t="s">
        <v>4091</v>
      </c>
      <c r="H2235" s="625" t="s">
        <v>492</v>
      </c>
      <c r="J2235" s="625">
        <v>83</v>
      </c>
      <c r="K2235" s="625">
        <v>13.66</v>
      </c>
      <c r="L2235" s="878">
        <v>1133.78</v>
      </c>
      <c r="M2235" s="53" t="s">
        <v>1502</v>
      </c>
    </row>
    <row r="2236" spans="1:14" ht="15" hidden="1">
      <c r="A2236" s="276">
        <v>46169</v>
      </c>
      <c r="B2236" s="53" t="s">
        <v>4092</v>
      </c>
      <c r="C2236" s="625">
        <v>58660</v>
      </c>
      <c r="D2236" s="625" t="s">
        <v>1956</v>
      </c>
      <c r="E2236" s="625" t="s">
        <v>1526</v>
      </c>
      <c r="F2236" s="625">
        <v>4010</v>
      </c>
      <c r="G2236" s="625" t="s">
        <v>4093</v>
      </c>
      <c r="H2236" s="625" t="s">
        <v>492</v>
      </c>
      <c r="J2236" s="627">
        <v>-1</v>
      </c>
      <c r="K2236" s="627">
        <v>11.46</v>
      </c>
      <c r="L2236" s="627">
        <v>-11.46</v>
      </c>
      <c r="M2236" s="53" t="s">
        <v>1378</v>
      </c>
    </row>
    <row r="2237" spans="1:14" ht="15" hidden="1">
      <c r="A2237" s="276">
        <v>46169</v>
      </c>
      <c r="B2237" s="53" t="s">
        <v>4092</v>
      </c>
      <c r="C2237" s="627">
        <v>84090</v>
      </c>
      <c r="D2237" s="627" t="s">
        <v>3064</v>
      </c>
      <c r="E2237" s="627">
        <v>140</v>
      </c>
      <c r="F2237" s="627">
        <v>4010</v>
      </c>
      <c r="G2237" s="627" t="s">
        <v>4094</v>
      </c>
      <c r="H2237" s="627" t="s">
        <v>492</v>
      </c>
      <c r="J2237" s="625">
        <v>-1</v>
      </c>
      <c r="K2237" s="625">
        <v>6.49</v>
      </c>
      <c r="L2237" s="625">
        <v>-6.49</v>
      </c>
      <c r="M2237" s="53" t="s">
        <v>1378</v>
      </c>
    </row>
    <row r="2238" spans="1:14" ht="15" hidden="1">
      <c r="A2238" s="276">
        <v>46169</v>
      </c>
      <c r="B2238" s="53" t="s">
        <v>4095</v>
      </c>
      <c r="C2238" s="625">
        <v>83059</v>
      </c>
      <c r="D2238" s="625" t="s">
        <v>3348</v>
      </c>
      <c r="E2238" s="625">
        <v>130</v>
      </c>
      <c r="F2238" s="625">
        <v>4010</v>
      </c>
      <c r="G2238" s="625" t="s">
        <v>4096</v>
      </c>
      <c r="H2238" s="625" t="s">
        <v>492</v>
      </c>
      <c r="J2238" s="627">
        <v>-1</v>
      </c>
      <c r="K2238" s="627">
        <v>4.99</v>
      </c>
      <c r="L2238" s="627">
        <v>-4.99</v>
      </c>
      <c r="M2238" s="53" t="s">
        <v>1700</v>
      </c>
    </row>
    <row r="2239" spans="1:14" ht="15" hidden="1">
      <c r="A2239" s="276">
        <v>46169</v>
      </c>
      <c r="B2239" s="53" t="s">
        <v>4097</v>
      </c>
      <c r="C2239" s="625">
        <v>43205</v>
      </c>
      <c r="D2239" s="625" t="s">
        <v>1367</v>
      </c>
      <c r="E2239" s="625">
        <v>120</v>
      </c>
      <c r="F2239" s="625">
        <v>4010</v>
      </c>
      <c r="G2239" s="625" t="s">
        <v>4098</v>
      </c>
      <c r="H2239" s="625" t="s">
        <v>492</v>
      </c>
      <c r="J2239" s="625">
        <v>-165</v>
      </c>
      <c r="K2239" s="625">
        <v>3.41</v>
      </c>
      <c r="L2239" s="625">
        <v>-562.65</v>
      </c>
      <c r="M2239" s="53" t="s">
        <v>1502</v>
      </c>
    </row>
    <row r="2240" spans="1:14" ht="15" hidden="1">
      <c r="A2240" s="276">
        <v>46169</v>
      </c>
      <c r="B2240" s="53" t="s">
        <v>4099</v>
      </c>
      <c r="C2240" s="625">
        <v>84285</v>
      </c>
      <c r="D2240" s="625" t="s">
        <v>4100</v>
      </c>
      <c r="E2240" s="625">
        <v>90</v>
      </c>
      <c r="F2240" s="625">
        <v>4010</v>
      </c>
      <c r="G2240" s="625" t="s">
        <v>4101</v>
      </c>
      <c r="H2240" s="625" t="s">
        <v>492</v>
      </c>
      <c r="J2240" s="625">
        <v>6</v>
      </c>
      <c r="K2240" s="625">
        <v>4.1399999999999997</v>
      </c>
      <c r="L2240" s="625">
        <v>24.84</v>
      </c>
      <c r="M2240" s="53" t="s">
        <v>1317</v>
      </c>
      <c r="N2240" s="629" t="s">
        <v>1318</v>
      </c>
    </row>
    <row r="2241" spans="1:14" ht="15" hidden="1">
      <c r="A2241" s="276">
        <v>46169</v>
      </c>
      <c r="B2241" s="53" t="s">
        <v>4099</v>
      </c>
      <c r="C2241" s="627">
        <v>84281</v>
      </c>
      <c r="D2241" s="627" t="s">
        <v>3640</v>
      </c>
      <c r="E2241" s="627">
        <v>110</v>
      </c>
      <c r="F2241" s="627">
        <v>4010</v>
      </c>
      <c r="G2241" s="627" t="s">
        <v>4102</v>
      </c>
      <c r="H2241" s="627" t="s">
        <v>492</v>
      </c>
      <c r="J2241" s="627">
        <v>7</v>
      </c>
      <c r="K2241" s="627">
        <v>15.45</v>
      </c>
      <c r="L2241" s="627">
        <v>108.15</v>
      </c>
      <c r="M2241" s="53" t="s">
        <v>1317</v>
      </c>
      <c r="N2241" s="629" t="s">
        <v>1318</v>
      </c>
    </row>
    <row r="2242" spans="1:14" ht="15" hidden="1">
      <c r="A2242" s="276">
        <v>46169</v>
      </c>
      <c r="B2242" s="53" t="s">
        <v>4099</v>
      </c>
      <c r="C2242" s="625">
        <v>82182</v>
      </c>
      <c r="D2242" s="625" t="s">
        <v>4103</v>
      </c>
      <c r="E2242" s="625">
        <v>110</v>
      </c>
      <c r="F2242" s="625">
        <v>4010</v>
      </c>
      <c r="G2242" s="625" t="s">
        <v>4104</v>
      </c>
      <c r="H2242" s="625" t="s">
        <v>492</v>
      </c>
      <c r="J2242" s="625">
        <v>6</v>
      </c>
      <c r="K2242" s="625">
        <v>9.81</v>
      </c>
      <c r="L2242" s="625">
        <v>58.86</v>
      </c>
      <c r="M2242" s="53" t="s">
        <v>1317</v>
      </c>
      <c r="N2242" s="629" t="s">
        <v>1318</v>
      </c>
    </row>
    <row r="2243" spans="1:14" ht="15" hidden="1">
      <c r="A2243" s="276">
        <v>46169</v>
      </c>
      <c r="B2243" s="53" t="s">
        <v>4105</v>
      </c>
      <c r="C2243" s="625">
        <v>68141</v>
      </c>
      <c r="D2243" s="625" t="s">
        <v>2840</v>
      </c>
      <c r="E2243" s="625">
        <v>70</v>
      </c>
      <c r="F2243" s="625">
        <v>4010</v>
      </c>
      <c r="G2243" s="625" t="s">
        <v>4106</v>
      </c>
      <c r="H2243" s="625" t="s">
        <v>492</v>
      </c>
      <c r="J2243" s="625">
        <v>10</v>
      </c>
      <c r="K2243" s="625">
        <v>8.43</v>
      </c>
      <c r="L2243" s="625">
        <v>84.3</v>
      </c>
      <c r="M2243" s="53" t="s">
        <v>1485</v>
      </c>
      <c r="N2243" s="629" t="s">
        <v>4107</v>
      </c>
    </row>
    <row r="2244" spans="1:14" ht="15" hidden="1">
      <c r="A2244" s="276">
        <v>46169</v>
      </c>
      <c r="B2244" s="53" t="s">
        <v>4108</v>
      </c>
      <c r="C2244" s="625">
        <v>67515</v>
      </c>
      <c r="D2244" s="625" t="s">
        <v>1954</v>
      </c>
      <c r="E2244" s="625" t="s">
        <v>399</v>
      </c>
      <c r="F2244" s="625">
        <v>4010</v>
      </c>
      <c r="G2244" s="625" t="s">
        <v>4109</v>
      </c>
      <c r="H2244" s="625" t="s">
        <v>492</v>
      </c>
      <c r="J2244" s="625">
        <v>1</v>
      </c>
      <c r="K2244" s="625">
        <v>10.97</v>
      </c>
      <c r="L2244" s="625">
        <v>10.97</v>
      </c>
      <c r="M2244" s="53" t="s">
        <v>1378</v>
      </c>
    </row>
    <row r="2245" spans="1:14" ht="15" hidden="1">
      <c r="A2245" s="276">
        <v>46170</v>
      </c>
      <c r="B2245" s="53" t="s">
        <v>4110</v>
      </c>
      <c r="C2245" s="625">
        <v>84132</v>
      </c>
      <c r="D2245" s="625" t="s">
        <v>2621</v>
      </c>
      <c r="E2245" s="625">
        <v>130</v>
      </c>
      <c r="F2245" s="625">
        <v>4010</v>
      </c>
      <c r="G2245" s="625" t="s">
        <v>4111</v>
      </c>
      <c r="H2245" s="625" t="s">
        <v>492</v>
      </c>
      <c r="J2245" s="625">
        <v>1</v>
      </c>
      <c r="K2245" s="625">
        <v>15.15</v>
      </c>
      <c r="L2245" s="625">
        <v>15.15</v>
      </c>
      <c r="M2245" s="53" t="s">
        <v>1317</v>
      </c>
      <c r="N2245" s="629" t="s">
        <v>1475</v>
      </c>
    </row>
    <row r="2246" spans="1:14" ht="15" hidden="1">
      <c r="A2246" s="276">
        <v>46170</v>
      </c>
      <c r="B2246" s="53" t="s">
        <v>4110</v>
      </c>
      <c r="C2246" s="627">
        <v>82677</v>
      </c>
      <c r="D2246" s="627" t="s">
        <v>1628</v>
      </c>
      <c r="E2246" s="627">
        <v>130</v>
      </c>
      <c r="F2246" s="627">
        <v>4010</v>
      </c>
      <c r="G2246" s="627" t="s">
        <v>4112</v>
      </c>
      <c r="H2246" s="627" t="s">
        <v>492</v>
      </c>
      <c r="J2246" s="627">
        <v>1</v>
      </c>
      <c r="K2246" s="627">
        <v>4.2300000000000004</v>
      </c>
      <c r="L2246" s="627">
        <v>4.2300000000000004</v>
      </c>
      <c r="M2246" s="53" t="s">
        <v>1317</v>
      </c>
      <c r="N2246" s="629" t="s">
        <v>1475</v>
      </c>
    </row>
    <row r="2247" spans="1:14" ht="15" hidden="1">
      <c r="A2247" s="276">
        <v>46170</v>
      </c>
      <c r="B2247" s="53" t="s">
        <v>4110</v>
      </c>
      <c r="C2247" s="625">
        <v>82921</v>
      </c>
      <c r="D2247" s="625" t="s">
        <v>1596</v>
      </c>
      <c r="E2247" s="625">
        <v>130</v>
      </c>
      <c r="F2247" s="625">
        <v>4010</v>
      </c>
      <c r="G2247" s="625" t="s">
        <v>4113</v>
      </c>
      <c r="H2247" s="625" t="s">
        <v>492</v>
      </c>
      <c r="J2247" s="625">
        <v>1</v>
      </c>
      <c r="K2247" s="625">
        <v>7.73</v>
      </c>
      <c r="L2247" s="625">
        <v>7.73</v>
      </c>
      <c r="M2247" s="53" t="s">
        <v>1317</v>
      </c>
      <c r="N2247" s="629" t="s">
        <v>1475</v>
      </c>
    </row>
    <row r="2248" spans="1:14" ht="15" hidden="1">
      <c r="A2248" s="276">
        <v>46170</v>
      </c>
      <c r="B2248" s="53" t="s">
        <v>4110</v>
      </c>
      <c r="C2248" s="627">
        <v>83121</v>
      </c>
      <c r="D2248" s="627" t="s">
        <v>1476</v>
      </c>
      <c r="E2248" s="627">
        <v>80</v>
      </c>
      <c r="F2248" s="627">
        <v>4010</v>
      </c>
      <c r="G2248" s="627" t="s">
        <v>1456</v>
      </c>
      <c r="H2248" s="627" t="s">
        <v>492</v>
      </c>
      <c r="J2248" s="627">
        <v>1</v>
      </c>
      <c r="K2248" s="627">
        <v>8.6300000000000008</v>
      </c>
      <c r="L2248" s="627">
        <v>8.6300000000000008</v>
      </c>
      <c r="M2248" s="53" t="s">
        <v>1317</v>
      </c>
      <c r="N2248" s="629" t="s">
        <v>1475</v>
      </c>
    </row>
    <row r="2249" spans="1:14" ht="15" hidden="1">
      <c r="A2249" s="276">
        <v>46170</v>
      </c>
      <c r="B2249" s="53" t="s">
        <v>4110</v>
      </c>
      <c r="C2249" s="625">
        <v>84141</v>
      </c>
      <c r="D2249" s="625" t="s">
        <v>2840</v>
      </c>
      <c r="E2249" s="625">
        <v>130</v>
      </c>
      <c r="F2249" s="625">
        <v>4010</v>
      </c>
      <c r="G2249" s="625" t="s">
        <v>4114</v>
      </c>
      <c r="H2249" s="625" t="s">
        <v>492</v>
      </c>
      <c r="J2249" s="625">
        <v>1</v>
      </c>
      <c r="K2249" s="625">
        <v>21.96</v>
      </c>
      <c r="L2249" s="625">
        <v>21.96</v>
      </c>
      <c r="M2249" s="53" t="s">
        <v>1317</v>
      </c>
      <c r="N2249" s="629" t="s">
        <v>1475</v>
      </c>
    </row>
    <row r="2250" spans="1:14" ht="15" hidden="1">
      <c r="A2250" s="276">
        <v>46170</v>
      </c>
      <c r="B2250" s="53" t="s">
        <v>4110</v>
      </c>
      <c r="C2250" s="627">
        <v>83646</v>
      </c>
      <c r="D2250" s="627" t="s">
        <v>1850</v>
      </c>
      <c r="E2250" s="627">
        <v>50</v>
      </c>
      <c r="F2250" s="627">
        <v>4010</v>
      </c>
      <c r="G2250" s="627" t="s">
        <v>4115</v>
      </c>
      <c r="H2250" s="627" t="s">
        <v>492</v>
      </c>
      <c r="J2250" s="627">
        <v>1</v>
      </c>
      <c r="K2250" s="627">
        <v>9.31</v>
      </c>
      <c r="L2250" s="627">
        <v>9.31</v>
      </c>
      <c r="M2250" s="53" t="s">
        <v>1317</v>
      </c>
      <c r="N2250" s="629" t="s">
        <v>1475</v>
      </c>
    </row>
    <row r="2251" spans="1:14" ht="15" hidden="1">
      <c r="A2251" s="276">
        <v>46170</v>
      </c>
      <c r="B2251" s="53" t="s">
        <v>4110</v>
      </c>
      <c r="C2251" s="625">
        <v>84637</v>
      </c>
      <c r="D2251" s="625" t="s">
        <v>2543</v>
      </c>
      <c r="E2251" s="625">
        <v>85</v>
      </c>
      <c r="F2251" s="625">
        <v>4010</v>
      </c>
      <c r="G2251" s="625" t="s">
        <v>3007</v>
      </c>
      <c r="H2251" s="625" t="s">
        <v>492</v>
      </c>
      <c r="J2251" s="625">
        <v>2</v>
      </c>
      <c r="K2251" s="625">
        <v>3.31</v>
      </c>
      <c r="L2251" s="625">
        <v>6.62</v>
      </c>
      <c r="M2251" s="53" t="s">
        <v>1317</v>
      </c>
      <c r="N2251" s="629" t="s">
        <v>1475</v>
      </c>
    </row>
    <row r="2252" spans="1:14" ht="15" hidden="1">
      <c r="A2252" s="276">
        <v>46170</v>
      </c>
      <c r="B2252" s="53" t="s">
        <v>4116</v>
      </c>
      <c r="C2252" s="625">
        <v>83981</v>
      </c>
      <c r="D2252" s="625" t="s">
        <v>1325</v>
      </c>
      <c r="E2252" s="625">
        <v>120</v>
      </c>
      <c r="F2252" s="625">
        <v>4010</v>
      </c>
      <c r="G2252" s="625" t="s">
        <v>4117</v>
      </c>
      <c r="H2252" s="625" t="s">
        <v>492</v>
      </c>
      <c r="J2252" s="625">
        <v>5</v>
      </c>
      <c r="K2252" s="625">
        <v>10.71</v>
      </c>
      <c r="L2252" s="625">
        <v>53.55</v>
      </c>
      <c r="M2252" s="53" t="s">
        <v>1485</v>
      </c>
      <c r="N2252" s="629" t="s">
        <v>4118</v>
      </c>
    </row>
    <row r="2253" spans="1:14" ht="15" hidden="1">
      <c r="A2253" s="276">
        <v>46170</v>
      </c>
      <c r="B2253" s="53" t="s">
        <v>4119</v>
      </c>
      <c r="C2253" s="625">
        <v>84558</v>
      </c>
      <c r="D2253" s="625" t="s">
        <v>3719</v>
      </c>
      <c r="E2253" s="625">
        <v>85</v>
      </c>
      <c r="F2253" s="625">
        <v>4010</v>
      </c>
      <c r="G2253" s="625" t="s">
        <v>3880</v>
      </c>
      <c r="H2253" s="625" t="s">
        <v>492</v>
      </c>
      <c r="J2253" s="625">
        <v>1</v>
      </c>
      <c r="K2253" s="625">
        <v>3.52</v>
      </c>
      <c r="L2253" s="625">
        <v>3.52</v>
      </c>
      <c r="M2253" s="53" t="s">
        <v>1317</v>
      </c>
      <c r="N2253" s="629" t="s">
        <v>4120</v>
      </c>
    </row>
    <row r="2254" spans="1:14" ht="15" hidden="1">
      <c r="A2254" s="276">
        <v>46170</v>
      </c>
      <c r="B2254" s="53" t="s">
        <v>4119</v>
      </c>
      <c r="C2254" s="627">
        <v>84414</v>
      </c>
      <c r="D2254" s="627" t="s">
        <v>4121</v>
      </c>
      <c r="E2254" s="627">
        <v>85</v>
      </c>
      <c r="F2254" s="627">
        <v>4010</v>
      </c>
      <c r="G2254" s="627" t="s">
        <v>3816</v>
      </c>
      <c r="H2254" s="627" t="s">
        <v>492</v>
      </c>
      <c r="J2254" s="627">
        <v>1</v>
      </c>
      <c r="K2254" s="627">
        <v>7.1</v>
      </c>
      <c r="L2254" s="627">
        <v>7.1</v>
      </c>
      <c r="M2254" s="53" t="s">
        <v>1317</v>
      </c>
      <c r="N2254" s="629" t="s">
        <v>4120</v>
      </c>
    </row>
    <row r="2255" spans="1:14" ht="15" hidden="1">
      <c r="A2255" s="276">
        <v>46170</v>
      </c>
      <c r="B2255" s="53" t="s">
        <v>4119</v>
      </c>
      <c r="C2255" s="625">
        <v>84394</v>
      </c>
      <c r="D2255" s="625" t="s">
        <v>4122</v>
      </c>
      <c r="E2255" s="625" t="s">
        <v>1705</v>
      </c>
      <c r="F2255" s="625">
        <v>4010</v>
      </c>
      <c r="G2255" s="625" t="s">
        <v>4123</v>
      </c>
      <c r="H2255" s="625" t="s">
        <v>1652</v>
      </c>
      <c r="J2255" s="625">
        <v>1</v>
      </c>
      <c r="K2255" s="625">
        <v>11.97</v>
      </c>
      <c r="L2255" s="625">
        <v>11.97</v>
      </c>
      <c r="M2255" s="53" t="s">
        <v>1317</v>
      </c>
      <c r="N2255" s="629" t="s">
        <v>4120</v>
      </c>
    </row>
    <row r="2256" spans="1:14" ht="15" hidden="1">
      <c r="A2256" s="276">
        <v>46170</v>
      </c>
      <c r="B2256" s="53" t="s">
        <v>4119</v>
      </c>
      <c r="C2256" s="627">
        <v>84636</v>
      </c>
      <c r="D2256" s="627" t="s">
        <v>3701</v>
      </c>
      <c r="E2256" s="627">
        <v>50</v>
      </c>
      <c r="F2256" s="627">
        <v>4010</v>
      </c>
      <c r="G2256" s="627" t="s">
        <v>2850</v>
      </c>
      <c r="H2256" s="627" t="s">
        <v>492</v>
      </c>
      <c r="J2256" s="627">
        <v>1</v>
      </c>
      <c r="K2256" s="627">
        <v>3.11</v>
      </c>
      <c r="L2256" s="627">
        <v>3.11</v>
      </c>
      <c r="M2256" s="53" t="s">
        <v>1317</v>
      </c>
      <c r="N2256" s="629" t="s">
        <v>4120</v>
      </c>
    </row>
    <row r="2257" spans="1:14" ht="15" hidden="1">
      <c r="A2257" s="276">
        <v>46170</v>
      </c>
      <c r="B2257" s="53" t="s">
        <v>4119</v>
      </c>
      <c r="C2257" s="625">
        <v>84402</v>
      </c>
      <c r="D2257" s="625" t="s">
        <v>4124</v>
      </c>
      <c r="E2257" s="625">
        <v>60</v>
      </c>
      <c r="F2257" s="625">
        <v>4010</v>
      </c>
      <c r="G2257" s="625" t="s">
        <v>4125</v>
      </c>
      <c r="H2257" s="625" t="s">
        <v>1652</v>
      </c>
      <c r="J2257" s="625">
        <v>2</v>
      </c>
      <c r="K2257" s="625">
        <v>17.87</v>
      </c>
      <c r="L2257" s="625">
        <v>35.74</v>
      </c>
      <c r="M2257" s="53" t="s">
        <v>1317</v>
      </c>
      <c r="N2257" s="629" t="s">
        <v>4120</v>
      </c>
    </row>
    <row r="2258" spans="1:14" ht="15" hidden="1">
      <c r="A2258" s="276">
        <v>46170</v>
      </c>
      <c r="B2258" s="53" t="s">
        <v>4119</v>
      </c>
      <c r="C2258" s="627">
        <v>83059</v>
      </c>
      <c r="D2258" s="627" t="s">
        <v>3735</v>
      </c>
      <c r="E2258" s="627">
        <v>100</v>
      </c>
      <c r="F2258" s="627">
        <v>4010</v>
      </c>
      <c r="G2258" s="627" t="s">
        <v>4126</v>
      </c>
      <c r="H2258" s="627" t="s">
        <v>492</v>
      </c>
      <c r="J2258" s="627">
        <v>1</v>
      </c>
      <c r="K2258" s="627">
        <v>4.99</v>
      </c>
      <c r="L2258" s="627">
        <v>4.99</v>
      </c>
      <c r="M2258" s="53" t="s">
        <v>1317</v>
      </c>
      <c r="N2258" s="629" t="s">
        <v>4120</v>
      </c>
    </row>
    <row r="2259" spans="1:14" ht="15" hidden="1">
      <c r="A2259" s="276">
        <v>46170</v>
      </c>
      <c r="B2259" s="53" t="s">
        <v>4119</v>
      </c>
      <c r="C2259" s="625">
        <v>67044</v>
      </c>
      <c r="D2259" s="625" t="s">
        <v>1985</v>
      </c>
      <c r="E2259" s="625">
        <v>120</v>
      </c>
      <c r="F2259" s="625">
        <v>4010</v>
      </c>
      <c r="G2259" s="625" t="s">
        <v>4127</v>
      </c>
      <c r="H2259" s="625" t="s">
        <v>492</v>
      </c>
      <c r="J2259" s="625">
        <v>1</v>
      </c>
      <c r="K2259" s="625">
        <v>5.98</v>
      </c>
      <c r="L2259" s="625">
        <v>5.98</v>
      </c>
      <c r="M2259" s="53" t="s">
        <v>1317</v>
      </c>
      <c r="N2259" s="629" t="s">
        <v>4120</v>
      </c>
    </row>
    <row r="2260" spans="1:14" ht="15" hidden="1">
      <c r="A2260" s="276">
        <v>46170</v>
      </c>
      <c r="B2260" s="53" t="s">
        <v>4119</v>
      </c>
      <c r="C2260" s="627">
        <v>84367</v>
      </c>
      <c r="D2260" s="627" t="s">
        <v>4128</v>
      </c>
      <c r="E2260" s="627">
        <v>120</v>
      </c>
      <c r="F2260" s="627">
        <v>4010</v>
      </c>
      <c r="G2260" s="627" t="s">
        <v>4129</v>
      </c>
      <c r="H2260" s="627" t="s">
        <v>492</v>
      </c>
      <c r="J2260" s="627">
        <v>1</v>
      </c>
      <c r="K2260" s="627">
        <v>6.29</v>
      </c>
      <c r="L2260" s="627">
        <v>6.29</v>
      </c>
      <c r="M2260" s="53" t="s">
        <v>1317</v>
      </c>
      <c r="N2260" s="629" t="s">
        <v>4120</v>
      </c>
    </row>
    <row r="2261" spans="1:14" ht="15" hidden="1">
      <c r="A2261" s="276">
        <v>46170</v>
      </c>
      <c r="B2261" s="53" t="s">
        <v>4119</v>
      </c>
      <c r="C2261" s="625">
        <v>60325</v>
      </c>
      <c r="D2261" s="625" t="s">
        <v>1881</v>
      </c>
      <c r="E2261" s="625" t="s">
        <v>1368</v>
      </c>
      <c r="F2261" s="625">
        <v>4010</v>
      </c>
      <c r="G2261" s="625" t="s">
        <v>4130</v>
      </c>
      <c r="H2261" s="625" t="s">
        <v>492</v>
      </c>
      <c r="J2261" s="625">
        <v>1</v>
      </c>
      <c r="K2261" s="625">
        <v>8.2100000000000009</v>
      </c>
      <c r="L2261" s="625">
        <v>8.2100000000000009</v>
      </c>
      <c r="M2261" s="53" t="s">
        <v>1317</v>
      </c>
      <c r="N2261" s="629" t="s">
        <v>4120</v>
      </c>
    </row>
    <row r="2262" spans="1:14" ht="15" hidden="1">
      <c r="A2262" s="276">
        <v>46170</v>
      </c>
      <c r="B2262" s="53" t="s">
        <v>4119</v>
      </c>
      <c r="C2262" s="627">
        <v>65593</v>
      </c>
      <c r="D2262" s="627" t="s">
        <v>2523</v>
      </c>
      <c r="E2262" s="627">
        <v>75</v>
      </c>
      <c r="F2262" s="627">
        <v>4010</v>
      </c>
      <c r="G2262" s="627" t="s">
        <v>2229</v>
      </c>
      <c r="H2262" s="627" t="s">
        <v>492</v>
      </c>
      <c r="J2262" s="627">
        <v>1</v>
      </c>
      <c r="K2262" s="627">
        <v>3.82</v>
      </c>
      <c r="L2262" s="627">
        <v>3.82</v>
      </c>
      <c r="M2262" s="53" t="s">
        <v>1317</v>
      </c>
      <c r="N2262" s="629" t="s">
        <v>4120</v>
      </c>
    </row>
    <row r="2263" spans="1:14" ht="15" hidden="1">
      <c r="A2263" s="276">
        <v>46170</v>
      </c>
      <c r="B2263" s="53" t="s">
        <v>4119</v>
      </c>
      <c r="C2263" s="625">
        <v>47684</v>
      </c>
      <c r="D2263" s="625" t="s">
        <v>2657</v>
      </c>
      <c r="E2263" s="625">
        <v>90</v>
      </c>
      <c r="F2263" s="625">
        <v>4010</v>
      </c>
      <c r="G2263" s="625" t="s">
        <v>4131</v>
      </c>
      <c r="H2263" s="625" t="s">
        <v>492</v>
      </c>
      <c r="J2263" s="625">
        <v>1</v>
      </c>
      <c r="K2263" s="625">
        <v>9.1300000000000008</v>
      </c>
      <c r="L2263" s="625">
        <v>9.1300000000000008</v>
      </c>
      <c r="M2263" s="53" t="s">
        <v>1317</v>
      </c>
      <c r="N2263" s="629" t="s">
        <v>4120</v>
      </c>
    </row>
    <row r="2264" spans="1:14" ht="15" hidden="1">
      <c r="A2264" s="276">
        <v>46170</v>
      </c>
      <c r="B2264" s="53" t="s">
        <v>4119</v>
      </c>
      <c r="C2264" s="627">
        <v>82239</v>
      </c>
      <c r="D2264" s="627" t="s">
        <v>2655</v>
      </c>
      <c r="E2264" s="627">
        <v>100</v>
      </c>
      <c r="F2264" s="627">
        <v>4010</v>
      </c>
      <c r="G2264" s="627" t="s">
        <v>4132</v>
      </c>
      <c r="H2264" s="627" t="s">
        <v>492</v>
      </c>
      <c r="J2264" s="627">
        <v>1</v>
      </c>
      <c r="K2264" s="627">
        <v>13.35</v>
      </c>
      <c r="L2264" s="627">
        <v>13.35</v>
      </c>
      <c r="M2264" s="53" t="s">
        <v>1317</v>
      </c>
      <c r="N2264" s="629" t="s">
        <v>4120</v>
      </c>
    </row>
    <row r="2265" spans="1:14" ht="15" hidden="1">
      <c r="A2265" s="276">
        <v>46170</v>
      </c>
      <c r="B2265" s="53" t="s">
        <v>4119</v>
      </c>
      <c r="C2265" s="625">
        <v>81316</v>
      </c>
      <c r="D2265" s="625" t="s">
        <v>2307</v>
      </c>
      <c r="E2265" s="625">
        <v>85</v>
      </c>
      <c r="F2265" s="625">
        <v>4010</v>
      </c>
      <c r="G2265" s="625" t="s">
        <v>4133</v>
      </c>
      <c r="H2265" s="625" t="s">
        <v>492</v>
      </c>
      <c r="J2265" s="625">
        <v>1</v>
      </c>
      <c r="K2265" s="625">
        <v>10.75</v>
      </c>
      <c r="L2265" s="625">
        <v>10.75</v>
      </c>
      <c r="M2265" s="53" t="s">
        <v>1317</v>
      </c>
      <c r="N2265" s="629" t="s">
        <v>4120</v>
      </c>
    </row>
    <row r="2266" spans="1:14" ht="15" hidden="1">
      <c r="A2266" s="276">
        <v>46170</v>
      </c>
      <c r="B2266" s="53" t="s">
        <v>4119</v>
      </c>
      <c r="C2266" s="627">
        <v>50265</v>
      </c>
      <c r="D2266" s="627" t="s">
        <v>1603</v>
      </c>
      <c r="E2266" s="627" t="s">
        <v>1526</v>
      </c>
      <c r="F2266" s="627">
        <v>4010</v>
      </c>
      <c r="G2266" s="627" t="s">
        <v>4134</v>
      </c>
      <c r="H2266" s="627" t="s">
        <v>492</v>
      </c>
      <c r="J2266" s="627">
        <v>1</v>
      </c>
      <c r="K2266" s="627">
        <v>4.03</v>
      </c>
      <c r="L2266" s="627">
        <v>4.03</v>
      </c>
      <c r="M2266" s="53" t="s">
        <v>1317</v>
      </c>
      <c r="N2266" s="629" t="s">
        <v>4120</v>
      </c>
    </row>
    <row r="2267" spans="1:14" ht="15" hidden="1">
      <c r="A2267" s="276">
        <v>46170</v>
      </c>
      <c r="B2267" s="53" t="s">
        <v>4119</v>
      </c>
      <c r="C2267" s="625">
        <v>83259</v>
      </c>
      <c r="D2267" s="625" t="s">
        <v>1865</v>
      </c>
      <c r="E2267" s="625">
        <v>130</v>
      </c>
      <c r="F2267" s="625">
        <v>4010</v>
      </c>
      <c r="G2267" s="625" t="s">
        <v>4135</v>
      </c>
      <c r="H2267" s="625" t="s">
        <v>492</v>
      </c>
      <c r="J2267" s="625">
        <v>1</v>
      </c>
      <c r="K2267" s="625">
        <v>6.17</v>
      </c>
      <c r="L2267" s="625">
        <v>6.17</v>
      </c>
      <c r="M2267" s="53" t="s">
        <v>1317</v>
      </c>
      <c r="N2267" s="629" t="s">
        <v>4120</v>
      </c>
    </row>
    <row r="2268" spans="1:14" ht="15" hidden="1">
      <c r="A2268" s="276">
        <v>46170</v>
      </c>
      <c r="B2268" s="53" t="s">
        <v>4119</v>
      </c>
      <c r="C2268" s="627">
        <v>83059</v>
      </c>
      <c r="D2268" s="627" t="s">
        <v>2210</v>
      </c>
      <c r="E2268" s="627">
        <v>130</v>
      </c>
      <c r="F2268" s="627">
        <v>4010</v>
      </c>
      <c r="G2268" s="627" t="s">
        <v>4136</v>
      </c>
      <c r="H2268" s="627" t="s">
        <v>492</v>
      </c>
      <c r="J2268" s="627">
        <v>1</v>
      </c>
      <c r="K2268" s="627">
        <v>4.99</v>
      </c>
      <c r="L2268" s="627">
        <v>4.99</v>
      </c>
      <c r="M2268" s="53" t="s">
        <v>1317</v>
      </c>
      <c r="N2268" s="629" t="s">
        <v>4120</v>
      </c>
    </row>
    <row r="2269" spans="1:14" ht="15" hidden="1">
      <c r="A2269" s="276">
        <v>46170</v>
      </c>
      <c r="B2269" s="53" t="s">
        <v>4119</v>
      </c>
      <c r="C2269" s="625">
        <v>33175</v>
      </c>
      <c r="D2269" s="625" t="s">
        <v>4137</v>
      </c>
      <c r="E2269" s="625">
        <v>90</v>
      </c>
      <c r="F2269" s="625">
        <v>4010</v>
      </c>
      <c r="G2269" s="625" t="s">
        <v>4138</v>
      </c>
      <c r="H2269" s="625" t="s">
        <v>492</v>
      </c>
      <c r="J2269" s="625">
        <v>2</v>
      </c>
      <c r="K2269" s="625">
        <v>8.06</v>
      </c>
      <c r="L2269" s="625">
        <v>16.12</v>
      </c>
      <c r="M2269" s="53" t="s">
        <v>1317</v>
      </c>
      <c r="N2269" s="629" t="s">
        <v>4120</v>
      </c>
    </row>
    <row r="2270" spans="1:14" ht="15" hidden="1">
      <c r="A2270" s="276">
        <v>46170</v>
      </c>
      <c r="B2270" s="53" t="s">
        <v>4119</v>
      </c>
      <c r="C2270" s="627">
        <v>83274</v>
      </c>
      <c r="D2270" s="627" t="s">
        <v>4139</v>
      </c>
      <c r="E2270" s="627" t="s">
        <v>2435</v>
      </c>
      <c r="F2270" s="627">
        <v>4010</v>
      </c>
      <c r="G2270" s="627" t="s">
        <v>4140</v>
      </c>
      <c r="H2270" s="627" t="s">
        <v>492</v>
      </c>
      <c r="J2270" s="627">
        <v>1</v>
      </c>
      <c r="K2270" s="627">
        <v>29.38</v>
      </c>
      <c r="L2270" s="627">
        <v>29.38</v>
      </c>
      <c r="M2270" s="53" t="s">
        <v>1317</v>
      </c>
      <c r="N2270" s="629" t="s">
        <v>4120</v>
      </c>
    </row>
    <row r="2271" spans="1:14" ht="15" hidden="1">
      <c r="A2271" s="276">
        <v>46170</v>
      </c>
      <c r="B2271" s="53" t="s">
        <v>4119</v>
      </c>
      <c r="C2271" s="625">
        <v>84371</v>
      </c>
      <c r="D2271" s="625" t="s">
        <v>1628</v>
      </c>
      <c r="E2271" s="625">
        <v>85</v>
      </c>
      <c r="F2271" s="625">
        <v>4010</v>
      </c>
      <c r="G2271" s="625" t="s">
        <v>4141</v>
      </c>
      <c r="H2271" s="625" t="s">
        <v>492</v>
      </c>
      <c r="J2271" s="625">
        <v>1</v>
      </c>
      <c r="K2271" s="625">
        <v>10.15</v>
      </c>
      <c r="L2271" s="625">
        <v>10.15</v>
      </c>
      <c r="M2271" s="53" t="s">
        <v>1317</v>
      </c>
      <c r="N2271" s="629" t="s">
        <v>4120</v>
      </c>
    </row>
    <row r="2272" spans="1:14" ht="15" hidden="1">
      <c r="A2272" s="276">
        <v>46170</v>
      </c>
      <c r="B2272" s="53" t="s">
        <v>4119</v>
      </c>
      <c r="C2272" s="627">
        <v>82834</v>
      </c>
      <c r="D2272" s="627" t="s">
        <v>2131</v>
      </c>
      <c r="E2272" s="627" t="s">
        <v>1368</v>
      </c>
      <c r="F2272" s="627">
        <v>4010</v>
      </c>
      <c r="G2272" s="627" t="s">
        <v>4142</v>
      </c>
      <c r="H2272" s="627" t="s">
        <v>492</v>
      </c>
      <c r="J2272" s="627">
        <v>1</v>
      </c>
      <c r="K2272" s="627">
        <v>32.33</v>
      </c>
      <c r="L2272" s="627">
        <v>32.33</v>
      </c>
      <c r="M2272" s="53" t="s">
        <v>1317</v>
      </c>
      <c r="N2272" s="629" t="s">
        <v>4120</v>
      </c>
    </row>
    <row r="2273" spans="1:14" ht="15" hidden="1">
      <c r="A2273" s="276">
        <v>46170</v>
      </c>
      <c r="B2273" s="53" t="s">
        <v>4119</v>
      </c>
      <c r="C2273" s="625">
        <v>67501</v>
      </c>
      <c r="D2273" s="625">
        <v>15</v>
      </c>
      <c r="E2273" s="625">
        <v>130</v>
      </c>
      <c r="F2273" s="625">
        <v>4010</v>
      </c>
      <c r="G2273" s="625" t="s">
        <v>4143</v>
      </c>
      <c r="H2273" s="625" t="s">
        <v>492</v>
      </c>
      <c r="J2273" s="625">
        <v>2</v>
      </c>
      <c r="K2273" s="625">
        <v>10.28</v>
      </c>
      <c r="L2273" s="625">
        <v>20.56</v>
      </c>
      <c r="M2273" s="53" t="s">
        <v>1317</v>
      </c>
      <c r="N2273" s="629" t="s">
        <v>4120</v>
      </c>
    </row>
    <row r="2274" spans="1:14" ht="15" hidden="1">
      <c r="A2274" s="276">
        <v>46170</v>
      </c>
      <c r="B2274" s="53" t="s">
        <v>4119</v>
      </c>
      <c r="C2274" s="627">
        <v>83714</v>
      </c>
      <c r="D2274" s="627" t="s">
        <v>1452</v>
      </c>
      <c r="E2274" s="627">
        <v>90</v>
      </c>
      <c r="F2274" s="627">
        <v>4010</v>
      </c>
      <c r="G2274" s="627" t="s">
        <v>4144</v>
      </c>
      <c r="H2274" s="627" t="s">
        <v>492</v>
      </c>
      <c r="J2274" s="627">
        <v>1</v>
      </c>
      <c r="K2274" s="627">
        <v>32.619999999999997</v>
      </c>
      <c r="L2274" s="627">
        <v>32.619999999999997</v>
      </c>
      <c r="M2274" s="53" t="s">
        <v>1317</v>
      </c>
      <c r="N2274" s="629" t="s">
        <v>4120</v>
      </c>
    </row>
    <row r="2275" spans="1:14" ht="15" hidden="1">
      <c r="A2275" s="276">
        <v>46170</v>
      </c>
      <c r="B2275" s="53" t="s">
        <v>4119</v>
      </c>
      <c r="C2275" s="625">
        <v>84115</v>
      </c>
      <c r="D2275" s="625" t="s">
        <v>4145</v>
      </c>
      <c r="E2275" s="625">
        <v>120</v>
      </c>
      <c r="F2275" s="625">
        <v>4010</v>
      </c>
      <c r="G2275" s="625" t="s">
        <v>4146</v>
      </c>
      <c r="H2275" s="625" t="s">
        <v>492</v>
      </c>
      <c r="J2275" s="625">
        <v>1</v>
      </c>
      <c r="K2275" s="625">
        <v>15.48</v>
      </c>
      <c r="L2275" s="625">
        <v>15.48</v>
      </c>
      <c r="M2275" s="53" t="s">
        <v>1317</v>
      </c>
      <c r="N2275" s="629" t="s">
        <v>4120</v>
      </c>
    </row>
    <row r="2276" spans="1:14" ht="15" hidden="1">
      <c r="A2276" s="276">
        <v>46170</v>
      </c>
      <c r="B2276" s="53" t="s">
        <v>4119</v>
      </c>
      <c r="C2276" s="627">
        <v>65642</v>
      </c>
      <c r="D2276" s="627" t="s">
        <v>2519</v>
      </c>
      <c r="E2276" s="627">
        <v>110</v>
      </c>
      <c r="F2276" s="627">
        <v>4010</v>
      </c>
      <c r="G2276" s="627" t="s">
        <v>4147</v>
      </c>
      <c r="H2276" s="627" t="s">
        <v>492</v>
      </c>
      <c r="J2276" s="627">
        <v>3</v>
      </c>
      <c r="K2276" s="627">
        <v>7.37</v>
      </c>
      <c r="L2276" s="627">
        <v>22.11</v>
      </c>
      <c r="M2276" s="53" t="s">
        <v>1317</v>
      </c>
      <c r="N2276" s="629" t="s">
        <v>4120</v>
      </c>
    </row>
    <row r="2277" spans="1:14" ht="15" hidden="1">
      <c r="A2277" s="276">
        <v>46170</v>
      </c>
      <c r="B2277" s="53" t="s">
        <v>4119</v>
      </c>
      <c r="C2277" s="625">
        <v>84402</v>
      </c>
      <c r="D2277" s="625" t="s">
        <v>4124</v>
      </c>
      <c r="E2277" s="625">
        <v>90</v>
      </c>
      <c r="F2277" s="625">
        <v>4010</v>
      </c>
      <c r="G2277" s="625" t="s">
        <v>4148</v>
      </c>
      <c r="H2277" s="625" t="s">
        <v>1652</v>
      </c>
      <c r="J2277" s="625">
        <v>1</v>
      </c>
      <c r="K2277" s="625">
        <v>17.739999999999998</v>
      </c>
      <c r="L2277" s="625">
        <v>17.739999999999998</v>
      </c>
      <c r="M2277" s="53" t="s">
        <v>1317</v>
      </c>
      <c r="N2277" s="629" t="s">
        <v>4120</v>
      </c>
    </row>
    <row r="2278" spans="1:14" ht="15" hidden="1">
      <c r="A2278" s="276">
        <v>46170</v>
      </c>
      <c r="B2278" s="53" t="s">
        <v>4119</v>
      </c>
      <c r="C2278" s="627">
        <v>84422</v>
      </c>
      <c r="D2278" s="627" t="s">
        <v>4080</v>
      </c>
      <c r="E2278" s="627">
        <v>90</v>
      </c>
      <c r="F2278" s="627">
        <v>4010</v>
      </c>
      <c r="G2278" s="627" t="s">
        <v>4149</v>
      </c>
      <c r="H2278" s="627" t="s">
        <v>492</v>
      </c>
      <c r="J2278" s="627">
        <v>1</v>
      </c>
      <c r="K2278" s="627">
        <v>12.46</v>
      </c>
      <c r="L2278" s="627">
        <v>12.46</v>
      </c>
      <c r="M2278" s="53" t="s">
        <v>1317</v>
      </c>
      <c r="N2278" s="629" t="s">
        <v>4120</v>
      </c>
    </row>
    <row r="2279" spans="1:14" ht="15" hidden="1">
      <c r="A2279" s="276">
        <v>46170</v>
      </c>
      <c r="B2279" s="53" t="s">
        <v>4119</v>
      </c>
      <c r="C2279" s="625">
        <v>66994</v>
      </c>
      <c r="D2279" s="625" t="s">
        <v>1407</v>
      </c>
      <c r="E2279" s="625" t="s">
        <v>246</v>
      </c>
      <c r="F2279" s="625">
        <v>4010</v>
      </c>
      <c r="G2279" s="625" t="s">
        <v>4150</v>
      </c>
      <c r="H2279" s="625" t="s">
        <v>492</v>
      </c>
      <c r="J2279" s="625">
        <v>1</v>
      </c>
      <c r="K2279" s="625">
        <v>6.99</v>
      </c>
      <c r="L2279" s="625">
        <v>6.99</v>
      </c>
      <c r="M2279" s="53" t="s">
        <v>1317</v>
      </c>
      <c r="N2279" s="629" t="s">
        <v>4120</v>
      </c>
    </row>
    <row r="2280" spans="1:14" ht="15" hidden="1">
      <c r="A2280" s="276">
        <v>46170</v>
      </c>
      <c r="B2280" s="53" t="s">
        <v>4119</v>
      </c>
      <c r="C2280" s="627">
        <v>80468</v>
      </c>
      <c r="D2280" s="627" t="s">
        <v>2857</v>
      </c>
      <c r="E2280" s="627">
        <v>85</v>
      </c>
      <c r="F2280" s="627">
        <v>4010</v>
      </c>
      <c r="G2280" s="627" t="s">
        <v>4151</v>
      </c>
      <c r="H2280" s="627" t="s">
        <v>492</v>
      </c>
      <c r="J2280" s="627">
        <v>1</v>
      </c>
      <c r="K2280" s="627">
        <v>16.84</v>
      </c>
      <c r="L2280" s="627">
        <v>16.84</v>
      </c>
      <c r="M2280" s="53" t="s">
        <v>1317</v>
      </c>
      <c r="N2280" s="629" t="s">
        <v>4120</v>
      </c>
    </row>
    <row r="2281" spans="1:14" ht="15" hidden="1">
      <c r="A2281" s="276">
        <v>46170</v>
      </c>
      <c r="B2281" s="53" t="s">
        <v>4119</v>
      </c>
      <c r="C2281" s="625">
        <v>83268</v>
      </c>
      <c r="D2281" s="625" t="s">
        <v>3865</v>
      </c>
      <c r="E2281" s="625">
        <v>50</v>
      </c>
      <c r="F2281" s="625">
        <v>4010</v>
      </c>
      <c r="G2281" s="625" t="s">
        <v>4152</v>
      </c>
      <c r="H2281" s="625" t="s">
        <v>492</v>
      </c>
      <c r="J2281" s="625">
        <v>2</v>
      </c>
      <c r="K2281" s="625">
        <v>25.45</v>
      </c>
      <c r="L2281" s="625">
        <v>50.9</v>
      </c>
      <c r="M2281" s="53" t="s">
        <v>1317</v>
      </c>
      <c r="N2281" s="629" t="s">
        <v>4120</v>
      </c>
    </row>
    <row r="2282" spans="1:14" ht="15" hidden="1">
      <c r="A2282" s="276">
        <v>46170</v>
      </c>
      <c r="B2282" s="53" t="s">
        <v>4153</v>
      </c>
      <c r="C2282" s="625">
        <v>83962</v>
      </c>
      <c r="D2282" s="625" t="s">
        <v>4154</v>
      </c>
      <c r="E2282" s="625">
        <v>120</v>
      </c>
      <c r="F2282" s="625">
        <v>4010</v>
      </c>
      <c r="G2282" s="625" t="s">
        <v>4155</v>
      </c>
      <c r="H2282" s="625" t="s">
        <v>492</v>
      </c>
      <c r="J2282" s="625">
        <v>1</v>
      </c>
      <c r="K2282" s="625">
        <v>7.01</v>
      </c>
      <c r="L2282" s="625">
        <v>7.01</v>
      </c>
      <c r="M2282" s="53" t="s">
        <v>1317</v>
      </c>
      <c r="N2282" s="629" t="s">
        <v>1318</v>
      </c>
    </row>
    <row r="2283" spans="1:14" ht="15" hidden="1">
      <c r="A2283" s="276">
        <v>46170</v>
      </c>
      <c r="B2283" s="53" t="s">
        <v>4153</v>
      </c>
      <c r="C2283" s="627">
        <v>84082</v>
      </c>
      <c r="D2283" s="627" t="s">
        <v>2087</v>
      </c>
      <c r="E2283" s="627">
        <v>90</v>
      </c>
      <c r="F2283" s="627">
        <v>4010</v>
      </c>
      <c r="G2283" s="627" t="s">
        <v>4156</v>
      </c>
      <c r="H2283" s="627" t="s">
        <v>492</v>
      </c>
      <c r="J2283" s="627">
        <v>1</v>
      </c>
      <c r="K2283" s="627">
        <v>7.55</v>
      </c>
      <c r="L2283" s="627">
        <v>7.55</v>
      </c>
      <c r="M2283" s="53" t="s">
        <v>1317</v>
      </c>
      <c r="N2283" s="629" t="s">
        <v>1318</v>
      </c>
    </row>
    <row r="2284" spans="1:14" ht="15" hidden="1">
      <c r="A2284" s="276">
        <v>46170</v>
      </c>
      <c r="B2284" s="53" t="s">
        <v>4153</v>
      </c>
      <c r="C2284" s="625">
        <v>84621</v>
      </c>
      <c r="D2284" s="625" t="s">
        <v>3764</v>
      </c>
      <c r="E2284" s="625">
        <v>140</v>
      </c>
      <c r="F2284" s="625">
        <v>4010</v>
      </c>
      <c r="G2284" s="625" t="s">
        <v>4157</v>
      </c>
      <c r="H2284" s="625" t="s">
        <v>492</v>
      </c>
      <c r="J2284" s="625">
        <v>1</v>
      </c>
      <c r="K2284" s="625">
        <v>12.18</v>
      </c>
      <c r="L2284" s="625">
        <v>12.18</v>
      </c>
      <c r="M2284" s="53" t="s">
        <v>1317</v>
      </c>
      <c r="N2284" s="629" t="s">
        <v>1318</v>
      </c>
    </row>
    <row r="2285" spans="1:14" ht="15" hidden="1">
      <c r="A2285" s="276">
        <v>46170</v>
      </c>
      <c r="B2285" s="53" t="s">
        <v>4153</v>
      </c>
      <c r="C2285" s="627">
        <v>83153</v>
      </c>
      <c r="D2285" s="627" t="s">
        <v>3295</v>
      </c>
      <c r="E2285" s="627">
        <v>100</v>
      </c>
      <c r="F2285" s="627">
        <v>4010</v>
      </c>
      <c r="G2285" s="627" t="s">
        <v>4158</v>
      </c>
      <c r="H2285" s="627" t="s">
        <v>492</v>
      </c>
      <c r="J2285" s="627">
        <v>1</v>
      </c>
      <c r="K2285" s="627">
        <v>11.88</v>
      </c>
      <c r="L2285" s="627">
        <v>11.88</v>
      </c>
      <c r="M2285" s="53" t="s">
        <v>1317</v>
      </c>
      <c r="N2285" s="629" t="s">
        <v>1318</v>
      </c>
    </row>
    <row r="2286" spans="1:14" ht="15" hidden="1">
      <c r="A2286" s="276">
        <v>46170</v>
      </c>
      <c r="B2286" s="53" t="s">
        <v>4153</v>
      </c>
      <c r="C2286" s="625">
        <v>84082</v>
      </c>
      <c r="D2286" s="625" t="s">
        <v>3348</v>
      </c>
      <c r="E2286" s="625">
        <v>140</v>
      </c>
      <c r="F2286" s="625">
        <v>4010</v>
      </c>
      <c r="G2286" s="625" t="s">
        <v>4159</v>
      </c>
      <c r="H2286" s="625" t="s">
        <v>492</v>
      </c>
      <c r="J2286" s="625">
        <v>2</v>
      </c>
      <c r="K2286" s="625">
        <v>7.47</v>
      </c>
      <c r="L2286" s="625">
        <v>14.94</v>
      </c>
      <c r="M2286" s="53" t="s">
        <v>1317</v>
      </c>
      <c r="N2286" s="629" t="s">
        <v>1318</v>
      </c>
    </row>
    <row r="2287" spans="1:14" ht="15" hidden="1">
      <c r="A2287" s="276">
        <v>46170</v>
      </c>
      <c r="B2287" s="53" t="s">
        <v>4153</v>
      </c>
      <c r="C2287" s="627">
        <v>81569</v>
      </c>
      <c r="D2287" s="627">
        <v>11</v>
      </c>
      <c r="E2287" s="627">
        <v>120</v>
      </c>
      <c r="F2287" s="627">
        <v>4010</v>
      </c>
      <c r="G2287" s="627" t="s">
        <v>4160</v>
      </c>
      <c r="H2287" s="627" t="s">
        <v>492</v>
      </c>
      <c r="J2287" s="627">
        <v>1</v>
      </c>
      <c r="K2287" s="627">
        <v>8.6999999999999993</v>
      </c>
      <c r="L2287" s="627">
        <v>8.6999999999999993</v>
      </c>
      <c r="M2287" s="53" t="s">
        <v>1317</v>
      </c>
      <c r="N2287" s="629" t="s">
        <v>1318</v>
      </c>
    </row>
    <row r="2288" spans="1:14" ht="15" hidden="1">
      <c r="A2288" s="276">
        <v>46170</v>
      </c>
      <c r="B2288" s="53" t="s">
        <v>4153</v>
      </c>
      <c r="C2288" s="625">
        <v>83646</v>
      </c>
      <c r="D2288" s="625" t="s">
        <v>2279</v>
      </c>
      <c r="E2288" s="625">
        <v>80</v>
      </c>
      <c r="F2288" s="625">
        <v>4010</v>
      </c>
      <c r="G2288" s="625" t="s">
        <v>4161</v>
      </c>
      <c r="H2288" s="625" t="s">
        <v>492</v>
      </c>
      <c r="J2288" s="625">
        <v>1</v>
      </c>
      <c r="K2288" s="625">
        <v>9.74</v>
      </c>
      <c r="L2288" s="625">
        <v>9.74</v>
      </c>
      <c r="M2288" s="53" t="s">
        <v>1317</v>
      </c>
      <c r="N2288" s="629" t="s">
        <v>1318</v>
      </c>
    </row>
    <row r="2289" spans="1:14" ht="15" hidden="1">
      <c r="A2289" s="276">
        <v>46170</v>
      </c>
      <c r="B2289" s="53" t="s">
        <v>4153</v>
      </c>
      <c r="C2289" s="627">
        <v>67226</v>
      </c>
      <c r="D2289" s="627" t="s">
        <v>1321</v>
      </c>
      <c r="E2289" s="627">
        <v>60</v>
      </c>
      <c r="F2289" s="627">
        <v>4010</v>
      </c>
      <c r="G2289" s="627" t="s">
        <v>4162</v>
      </c>
      <c r="H2289" s="627" t="s">
        <v>492</v>
      </c>
      <c r="J2289" s="627">
        <v>1</v>
      </c>
      <c r="K2289" s="627">
        <v>15.06</v>
      </c>
      <c r="L2289" s="627">
        <v>15.06</v>
      </c>
      <c r="M2289" s="53" t="s">
        <v>1317</v>
      </c>
      <c r="N2289" s="629" t="s">
        <v>1318</v>
      </c>
    </row>
    <row r="2290" spans="1:14" ht="15" hidden="1">
      <c r="A2290" s="276">
        <v>46170</v>
      </c>
      <c r="B2290" s="53" t="s">
        <v>4153</v>
      </c>
      <c r="C2290" s="625">
        <v>67567</v>
      </c>
      <c r="D2290" s="625" t="s">
        <v>2818</v>
      </c>
      <c r="E2290" s="625">
        <v>130</v>
      </c>
      <c r="F2290" s="625">
        <v>4010</v>
      </c>
      <c r="G2290" s="625" t="s">
        <v>4163</v>
      </c>
      <c r="H2290" s="625" t="s">
        <v>492</v>
      </c>
      <c r="J2290" s="625">
        <v>1</v>
      </c>
      <c r="K2290" s="625">
        <v>5.63</v>
      </c>
      <c r="L2290" s="625">
        <v>5.63</v>
      </c>
      <c r="M2290" s="53" t="s">
        <v>1317</v>
      </c>
      <c r="N2290" s="629" t="s">
        <v>1318</v>
      </c>
    </row>
    <row r="2291" spans="1:14" ht="15" hidden="1">
      <c r="A2291" s="276">
        <v>46170</v>
      </c>
      <c r="B2291" s="53" t="s">
        <v>4153</v>
      </c>
      <c r="C2291" s="627">
        <v>84577</v>
      </c>
      <c r="D2291" s="627" t="s">
        <v>4164</v>
      </c>
      <c r="E2291" s="627">
        <v>60</v>
      </c>
      <c r="F2291" s="627">
        <v>4010</v>
      </c>
      <c r="G2291" s="627" t="s">
        <v>4165</v>
      </c>
      <c r="H2291" s="627" t="s">
        <v>492</v>
      </c>
      <c r="J2291" s="627">
        <v>1</v>
      </c>
      <c r="K2291" s="627">
        <v>11.15</v>
      </c>
      <c r="L2291" s="627">
        <v>11.15</v>
      </c>
      <c r="M2291" s="53" t="s">
        <v>1317</v>
      </c>
      <c r="N2291" s="629" t="s">
        <v>1318</v>
      </c>
    </row>
    <row r="2292" spans="1:14" ht="15" hidden="1">
      <c r="A2292" s="276">
        <v>46170</v>
      </c>
      <c r="B2292" s="53" t="s">
        <v>4153</v>
      </c>
      <c r="C2292" s="625">
        <v>80117</v>
      </c>
      <c r="D2292" s="625">
        <v>14</v>
      </c>
      <c r="E2292" s="625" t="s">
        <v>246</v>
      </c>
      <c r="F2292" s="625">
        <v>4010</v>
      </c>
      <c r="G2292" s="625" t="s">
        <v>4166</v>
      </c>
      <c r="H2292" s="625" t="s">
        <v>492</v>
      </c>
      <c r="J2292" s="625">
        <v>3</v>
      </c>
      <c r="K2292" s="625">
        <v>11.75</v>
      </c>
      <c r="L2292" s="625">
        <v>35.25</v>
      </c>
      <c r="M2292" s="53" t="s">
        <v>1317</v>
      </c>
      <c r="N2292" s="629" t="s">
        <v>1318</v>
      </c>
    </row>
    <row r="2293" spans="1:14" ht="15" hidden="1">
      <c r="A2293" s="276">
        <v>46170</v>
      </c>
      <c r="B2293" s="53" t="s">
        <v>4153</v>
      </c>
      <c r="C2293" s="627">
        <v>84445</v>
      </c>
      <c r="D2293" s="627" t="s">
        <v>4167</v>
      </c>
      <c r="E2293" s="627">
        <v>90</v>
      </c>
      <c r="F2293" s="627">
        <v>4010</v>
      </c>
      <c r="G2293" s="627" t="s">
        <v>4168</v>
      </c>
      <c r="H2293" s="627" t="s">
        <v>492</v>
      </c>
      <c r="J2293" s="627">
        <v>1</v>
      </c>
      <c r="K2293" s="627">
        <v>10.16</v>
      </c>
      <c r="L2293" s="627">
        <v>10.16</v>
      </c>
      <c r="M2293" s="53" t="s">
        <v>1317</v>
      </c>
      <c r="N2293" s="629" t="s">
        <v>1318</v>
      </c>
    </row>
    <row r="2294" spans="1:14" ht="15" hidden="1">
      <c r="A2294" s="276">
        <v>46170</v>
      </c>
      <c r="B2294" s="53" t="s">
        <v>4153</v>
      </c>
      <c r="C2294" s="625">
        <v>83072</v>
      </c>
      <c r="D2294" s="625" t="s">
        <v>4169</v>
      </c>
      <c r="E2294" s="625">
        <v>85</v>
      </c>
      <c r="F2294" s="625">
        <v>4010</v>
      </c>
      <c r="G2294" s="625" t="s">
        <v>4170</v>
      </c>
      <c r="H2294" s="625" t="s">
        <v>492</v>
      </c>
      <c r="J2294" s="625">
        <v>1</v>
      </c>
      <c r="K2294" s="625">
        <v>8.85</v>
      </c>
      <c r="L2294" s="625">
        <v>8.85</v>
      </c>
      <c r="M2294" s="53" t="s">
        <v>1317</v>
      </c>
      <c r="N2294" s="629" t="s">
        <v>1318</v>
      </c>
    </row>
    <row r="2295" spans="1:14" ht="15" hidden="1">
      <c r="A2295" s="276">
        <v>46170</v>
      </c>
      <c r="B2295" s="53" t="s">
        <v>4153</v>
      </c>
      <c r="C2295" s="627">
        <v>81569</v>
      </c>
      <c r="D2295" s="627" t="s">
        <v>1367</v>
      </c>
      <c r="E2295" s="627">
        <v>110</v>
      </c>
      <c r="F2295" s="627">
        <v>4010</v>
      </c>
      <c r="G2295" s="627" t="s">
        <v>4171</v>
      </c>
      <c r="H2295" s="627" t="s">
        <v>492</v>
      </c>
      <c r="J2295" s="627">
        <v>1</v>
      </c>
      <c r="K2295" s="627">
        <v>8.3699999999999992</v>
      </c>
      <c r="L2295" s="627">
        <v>8.3699999999999992</v>
      </c>
      <c r="M2295" s="53" t="s">
        <v>1317</v>
      </c>
      <c r="N2295" s="629" t="s">
        <v>1318</v>
      </c>
    </row>
    <row r="2296" spans="1:14" ht="15" hidden="1">
      <c r="A2296" s="276">
        <v>46170</v>
      </c>
      <c r="B2296" s="53" t="s">
        <v>4153</v>
      </c>
      <c r="C2296" s="625">
        <v>84558</v>
      </c>
      <c r="D2296" s="625" t="s">
        <v>4172</v>
      </c>
      <c r="E2296" s="625">
        <v>70</v>
      </c>
      <c r="F2296" s="625">
        <v>4010</v>
      </c>
      <c r="G2296" s="625" t="s">
        <v>4173</v>
      </c>
      <c r="H2296" s="625" t="s">
        <v>492</v>
      </c>
      <c r="J2296" s="625">
        <v>1</v>
      </c>
      <c r="K2296" s="625">
        <v>3.52</v>
      </c>
      <c r="L2296" s="625">
        <v>3.52</v>
      </c>
      <c r="M2296" s="53" t="s">
        <v>1317</v>
      </c>
      <c r="N2296" s="629" t="s">
        <v>1318</v>
      </c>
    </row>
    <row r="2297" spans="1:14" ht="15" hidden="1">
      <c r="A2297" s="276">
        <v>46170</v>
      </c>
      <c r="B2297" s="53" t="s">
        <v>4153</v>
      </c>
      <c r="C2297" s="627">
        <v>83160</v>
      </c>
      <c r="D2297" s="627" t="s">
        <v>4006</v>
      </c>
      <c r="E2297" s="627">
        <v>110</v>
      </c>
      <c r="F2297" s="627">
        <v>4010</v>
      </c>
      <c r="G2297" s="627" t="s">
        <v>4174</v>
      </c>
      <c r="H2297" s="627" t="s">
        <v>492</v>
      </c>
      <c r="J2297" s="627">
        <v>2</v>
      </c>
      <c r="K2297" s="627">
        <v>11.81</v>
      </c>
      <c r="L2297" s="627">
        <v>23.62</v>
      </c>
      <c r="M2297" s="53" t="s">
        <v>1317</v>
      </c>
      <c r="N2297" s="629" t="s">
        <v>1318</v>
      </c>
    </row>
    <row r="2298" spans="1:14" ht="15" hidden="1">
      <c r="A2298" s="276">
        <v>46170</v>
      </c>
      <c r="B2298" s="53" t="s">
        <v>4153</v>
      </c>
      <c r="C2298" s="625">
        <v>80067</v>
      </c>
      <c r="D2298" s="625">
        <v>70</v>
      </c>
      <c r="E2298" s="625" t="s">
        <v>1526</v>
      </c>
      <c r="F2298" s="625">
        <v>4010</v>
      </c>
      <c r="G2298" s="625" t="s">
        <v>4175</v>
      </c>
      <c r="H2298" s="625" t="s">
        <v>492</v>
      </c>
      <c r="J2298" s="625">
        <v>1</v>
      </c>
      <c r="K2298" s="625">
        <v>13.27</v>
      </c>
      <c r="L2298" s="625">
        <v>13.27</v>
      </c>
      <c r="M2298" s="53" t="s">
        <v>1317</v>
      </c>
      <c r="N2298" s="629" t="s">
        <v>1318</v>
      </c>
    </row>
    <row r="2299" spans="1:14" ht="15" hidden="1">
      <c r="A2299" s="276">
        <v>46170</v>
      </c>
      <c r="B2299" s="53" t="s">
        <v>4153</v>
      </c>
      <c r="C2299" s="627">
        <v>83311</v>
      </c>
      <c r="D2299" s="627" t="s">
        <v>4036</v>
      </c>
      <c r="E2299" s="627">
        <v>120</v>
      </c>
      <c r="F2299" s="627">
        <v>4010</v>
      </c>
      <c r="G2299" s="627" t="s">
        <v>4037</v>
      </c>
      <c r="H2299" s="627" t="s">
        <v>492</v>
      </c>
      <c r="J2299" s="627">
        <v>1</v>
      </c>
      <c r="K2299" s="627">
        <v>8.99</v>
      </c>
      <c r="L2299" s="627">
        <v>8.99</v>
      </c>
      <c r="M2299" s="53" t="s">
        <v>1317</v>
      </c>
      <c r="N2299" s="629" t="s">
        <v>1318</v>
      </c>
    </row>
    <row r="2300" spans="1:14" ht="15" hidden="1">
      <c r="A2300" s="276">
        <v>46170</v>
      </c>
      <c r="B2300" s="53" t="s">
        <v>4153</v>
      </c>
      <c r="C2300" s="625">
        <v>82105</v>
      </c>
      <c r="D2300" s="625" t="s">
        <v>2975</v>
      </c>
      <c r="E2300" s="625" t="s">
        <v>1526</v>
      </c>
      <c r="F2300" s="625">
        <v>4010</v>
      </c>
      <c r="G2300" s="625" t="s">
        <v>4176</v>
      </c>
      <c r="H2300" s="625" t="s">
        <v>492</v>
      </c>
      <c r="J2300" s="625">
        <v>1</v>
      </c>
      <c r="K2300" s="625">
        <v>10.16</v>
      </c>
      <c r="L2300" s="625">
        <v>10.16</v>
      </c>
      <c r="M2300" s="53" t="s">
        <v>1317</v>
      </c>
      <c r="N2300" s="629" t="s">
        <v>1318</v>
      </c>
    </row>
    <row r="2301" spans="1:14" ht="15" hidden="1">
      <c r="A2301" s="276">
        <v>46170</v>
      </c>
      <c r="B2301" s="53" t="s">
        <v>4153</v>
      </c>
      <c r="C2301" s="627">
        <v>84551</v>
      </c>
      <c r="D2301" s="627" t="s">
        <v>2913</v>
      </c>
      <c r="E2301" s="627">
        <v>60</v>
      </c>
      <c r="F2301" s="627">
        <v>4010</v>
      </c>
      <c r="G2301" s="627" t="s">
        <v>4177</v>
      </c>
      <c r="H2301" s="627" t="s">
        <v>492</v>
      </c>
      <c r="J2301" s="627">
        <v>1</v>
      </c>
      <c r="K2301" s="627">
        <v>3.95</v>
      </c>
      <c r="L2301" s="627">
        <v>3.95</v>
      </c>
      <c r="M2301" s="53" t="s">
        <v>1317</v>
      </c>
      <c r="N2301" s="629" t="s">
        <v>1318</v>
      </c>
    </row>
    <row r="2302" spans="1:14" ht="15" hidden="1">
      <c r="A2302" s="276">
        <v>46170</v>
      </c>
      <c r="B2302" s="53" t="s">
        <v>4153</v>
      </c>
      <c r="C2302" s="625">
        <v>82677</v>
      </c>
      <c r="D2302" s="625" t="s">
        <v>2840</v>
      </c>
      <c r="E2302" s="625">
        <v>120</v>
      </c>
      <c r="F2302" s="625">
        <v>4010</v>
      </c>
      <c r="G2302" s="625" t="s">
        <v>4178</v>
      </c>
      <c r="H2302" s="625" t="s">
        <v>492</v>
      </c>
      <c r="J2302" s="625">
        <v>1</v>
      </c>
      <c r="K2302" s="625">
        <v>4.2300000000000004</v>
      </c>
      <c r="L2302" s="625">
        <v>4.2300000000000004</v>
      </c>
      <c r="M2302" s="53" t="s">
        <v>1317</v>
      </c>
      <c r="N2302" s="629" t="s">
        <v>1318</v>
      </c>
    </row>
    <row r="2303" spans="1:14" ht="15" hidden="1">
      <c r="A2303" s="276">
        <v>46170</v>
      </c>
      <c r="B2303" s="53" t="s">
        <v>4153</v>
      </c>
      <c r="C2303" s="627">
        <v>84595</v>
      </c>
      <c r="D2303" s="627" t="s">
        <v>2717</v>
      </c>
      <c r="E2303" s="627">
        <v>110</v>
      </c>
      <c r="F2303" s="627">
        <v>4010</v>
      </c>
      <c r="G2303" s="627" t="s">
        <v>4179</v>
      </c>
      <c r="H2303" s="627" t="s">
        <v>492</v>
      </c>
      <c r="J2303" s="627">
        <v>1</v>
      </c>
      <c r="K2303" s="627">
        <v>8.91</v>
      </c>
      <c r="L2303" s="627">
        <v>8.91</v>
      </c>
      <c r="M2303" s="53" t="s">
        <v>1317</v>
      </c>
      <c r="N2303" s="629" t="s">
        <v>1318</v>
      </c>
    </row>
    <row r="2304" spans="1:14" ht="15" hidden="1">
      <c r="A2304" s="276">
        <v>46170</v>
      </c>
      <c r="B2304" s="53" t="s">
        <v>4153</v>
      </c>
      <c r="C2304" s="625">
        <v>81338</v>
      </c>
      <c r="D2304" s="625" t="s">
        <v>4180</v>
      </c>
      <c r="E2304" s="625">
        <v>120</v>
      </c>
      <c r="F2304" s="625">
        <v>4010</v>
      </c>
      <c r="G2304" s="625" t="s">
        <v>4181</v>
      </c>
      <c r="H2304" s="625" t="s">
        <v>492</v>
      </c>
      <c r="J2304" s="625">
        <v>1</v>
      </c>
      <c r="K2304" s="625">
        <v>9.9</v>
      </c>
      <c r="L2304" s="625">
        <v>9.9</v>
      </c>
      <c r="M2304" s="53" t="s">
        <v>1317</v>
      </c>
      <c r="N2304" s="629" t="s">
        <v>1318</v>
      </c>
    </row>
    <row r="2305" spans="1:14" ht="15" hidden="1">
      <c r="A2305" s="276">
        <v>46170</v>
      </c>
      <c r="B2305" s="53" t="s">
        <v>4153</v>
      </c>
      <c r="C2305" s="627">
        <v>84360</v>
      </c>
      <c r="D2305" s="627" t="s">
        <v>2754</v>
      </c>
      <c r="E2305" s="627">
        <v>150</v>
      </c>
      <c r="F2305" s="627">
        <v>4010</v>
      </c>
      <c r="G2305" s="627" t="s">
        <v>4182</v>
      </c>
      <c r="H2305" s="627" t="s">
        <v>492</v>
      </c>
      <c r="J2305" s="627">
        <v>1</v>
      </c>
      <c r="K2305" s="627">
        <v>9.1999999999999993</v>
      </c>
      <c r="L2305" s="627">
        <v>9.1999999999999993</v>
      </c>
      <c r="M2305" s="53" t="s">
        <v>1317</v>
      </c>
      <c r="N2305" s="629" t="s">
        <v>1318</v>
      </c>
    </row>
    <row r="2306" spans="1:14" ht="15" hidden="1">
      <c r="A2306" s="276">
        <v>46170</v>
      </c>
      <c r="B2306" s="53" t="s">
        <v>4153</v>
      </c>
      <c r="C2306" s="625">
        <v>83154</v>
      </c>
      <c r="D2306" s="625" t="s">
        <v>2048</v>
      </c>
      <c r="E2306" s="625">
        <v>120</v>
      </c>
      <c r="F2306" s="625">
        <v>4010</v>
      </c>
      <c r="G2306" s="625" t="s">
        <v>4183</v>
      </c>
      <c r="H2306" s="625" t="s">
        <v>492</v>
      </c>
      <c r="J2306" s="625">
        <v>1</v>
      </c>
      <c r="K2306" s="625">
        <v>12.63</v>
      </c>
      <c r="L2306" s="625">
        <v>12.63</v>
      </c>
      <c r="M2306" s="53" t="s">
        <v>1317</v>
      </c>
      <c r="N2306" s="629" t="s">
        <v>1318</v>
      </c>
    </row>
    <row r="2307" spans="1:14" ht="15" hidden="1">
      <c r="A2307" s="276">
        <v>46170</v>
      </c>
      <c r="B2307" s="53" t="s">
        <v>4153</v>
      </c>
      <c r="C2307" s="627">
        <v>47681</v>
      </c>
      <c r="D2307" s="627" t="s">
        <v>1569</v>
      </c>
      <c r="E2307" s="627">
        <v>110</v>
      </c>
      <c r="F2307" s="627">
        <v>4010</v>
      </c>
      <c r="G2307" s="627" t="s">
        <v>4184</v>
      </c>
      <c r="H2307" s="627" t="s">
        <v>492</v>
      </c>
      <c r="J2307" s="627">
        <v>2</v>
      </c>
      <c r="K2307" s="627">
        <v>8.86</v>
      </c>
      <c r="L2307" s="627">
        <v>17.72</v>
      </c>
      <c r="M2307" s="53" t="s">
        <v>1317</v>
      </c>
      <c r="N2307" s="629" t="s">
        <v>1318</v>
      </c>
    </row>
    <row r="2308" spans="1:14" ht="15" hidden="1">
      <c r="A2308" s="276">
        <v>46170</v>
      </c>
      <c r="B2308" s="53" t="s">
        <v>4153</v>
      </c>
      <c r="C2308" s="625">
        <v>36754</v>
      </c>
      <c r="D2308" s="625" t="s">
        <v>4185</v>
      </c>
      <c r="E2308" s="625">
        <v>70</v>
      </c>
      <c r="F2308" s="625">
        <v>4010</v>
      </c>
      <c r="G2308" s="625" t="s">
        <v>4186</v>
      </c>
      <c r="H2308" s="625" t="s">
        <v>492</v>
      </c>
      <c r="J2308" s="625">
        <v>1</v>
      </c>
      <c r="K2308" s="625">
        <v>4.33</v>
      </c>
      <c r="L2308" s="625">
        <v>4.33</v>
      </c>
      <c r="M2308" s="53" t="s">
        <v>1317</v>
      </c>
      <c r="N2308" s="629" t="s">
        <v>1318</v>
      </c>
    </row>
    <row r="2309" spans="1:14" ht="15" hidden="1">
      <c r="A2309" s="276">
        <v>46170</v>
      </c>
      <c r="B2309" s="53" t="s">
        <v>4153</v>
      </c>
      <c r="C2309" s="627">
        <v>80067</v>
      </c>
      <c r="D2309" s="627">
        <v>70</v>
      </c>
      <c r="E2309" s="627" t="s">
        <v>1687</v>
      </c>
      <c r="F2309" s="627">
        <v>4010</v>
      </c>
      <c r="G2309" s="627" t="s">
        <v>4187</v>
      </c>
      <c r="H2309" s="627" t="s">
        <v>492</v>
      </c>
      <c r="J2309" s="627">
        <v>4</v>
      </c>
      <c r="K2309" s="627">
        <v>13.27</v>
      </c>
      <c r="L2309" s="627">
        <v>53.08</v>
      </c>
      <c r="M2309" s="53" t="s">
        <v>1317</v>
      </c>
      <c r="N2309" s="629" t="s">
        <v>1318</v>
      </c>
    </row>
    <row r="2310" spans="1:14" ht="15" hidden="1">
      <c r="A2310" s="276">
        <v>46170</v>
      </c>
      <c r="B2310" s="53" t="s">
        <v>4153</v>
      </c>
      <c r="C2310" s="625">
        <v>80114</v>
      </c>
      <c r="D2310" s="625">
        <v>14</v>
      </c>
      <c r="E2310" s="625" t="s">
        <v>246</v>
      </c>
      <c r="F2310" s="625">
        <v>4010</v>
      </c>
      <c r="G2310" s="625" t="s">
        <v>4188</v>
      </c>
      <c r="H2310" s="625" t="s">
        <v>492</v>
      </c>
      <c r="J2310" s="625">
        <v>6</v>
      </c>
      <c r="K2310" s="625">
        <v>13.38</v>
      </c>
      <c r="L2310" s="625">
        <v>80.28</v>
      </c>
      <c r="M2310" s="53" t="s">
        <v>1317</v>
      </c>
      <c r="N2310" s="629" t="s">
        <v>1318</v>
      </c>
    </row>
    <row r="2311" spans="1:14" ht="15" hidden="1">
      <c r="A2311" s="276">
        <v>46170</v>
      </c>
      <c r="B2311" s="53" t="s">
        <v>4153</v>
      </c>
      <c r="C2311" s="627">
        <v>84460</v>
      </c>
      <c r="D2311" s="627" t="s">
        <v>3364</v>
      </c>
      <c r="E2311" s="627">
        <v>130</v>
      </c>
      <c r="F2311" s="627">
        <v>4010</v>
      </c>
      <c r="G2311" s="627" t="s">
        <v>4189</v>
      </c>
      <c r="H2311" s="627" t="s">
        <v>492</v>
      </c>
      <c r="J2311" s="627">
        <v>5</v>
      </c>
      <c r="K2311" s="627">
        <v>5.09</v>
      </c>
      <c r="L2311" s="627">
        <v>25.45</v>
      </c>
      <c r="M2311" s="53" t="s">
        <v>1317</v>
      </c>
      <c r="N2311" s="629" t="s">
        <v>1318</v>
      </c>
    </row>
    <row r="2312" spans="1:14" ht="15" hidden="1">
      <c r="A2312" s="276">
        <v>46170</v>
      </c>
      <c r="B2312" s="53" t="s">
        <v>4153</v>
      </c>
      <c r="C2312" s="625">
        <v>81211</v>
      </c>
      <c r="D2312" s="625" t="s">
        <v>3475</v>
      </c>
      <c r="E2312" s="625">
        <v>90</v>
      </c>
      <c r="F2312" s="625">
        <v>4010</v>
      </c>
      <c r="G2312" s="625" t="s">
        <v>4190</v>
      </c>
      <c r="H2312" s="625" t="s">
        <v>492</v>
      </c>
      <c r="J2312" s="625">
        <v>7</v>
      </c>
      <c r="K2312" s="625">
        <v>16.98</v>
      </c>
      <c r="L2312" s="625">
        <v>118.86</v>
      </c>
      <c r="M2312" s="53" t="s">
        <v>1317</v>
      </c>
      <c r="N2312" s="629" t="s">
        <v>1318</v>
      </c>
    </row>
    <row r="2313" spans="1:14" ht="15" hidden="1">
      <c r="A2313" s="276">
        <v>46170</v>
      </c>
      <c r="B2313" s="53" t="s">
        <v>4191</v>
      </c>
      <c r="C2313" s="625">
        <v>83100</v>
      </c>
      <c r="D2313" s="625" t="s">
        <v>2717</v>
      </c>
      <c r="E2313" s="625">
        <v>110</v>
      </c>
      <c r="F2313" s="625">
        <v>4010</v>
      </c>
      <c r="G2313" s="625" t="s">
        <v>4192</v>
      </c>
      <c r="H2313" s="625" t="s">
        <v>492</v>
      </c>
      <c r="J2313" s="625">
        <v>-1</v>
      </c>
      <c r="K2313" s="625">
        <v>9.31</v>
      </c>
      <c r="L2313" s="625">
        <v>-9.31</v>
      </c>
      <c r="M2313" s="53" t="s">
        <v>1378</v>
      </c>
    </row>
    <row r="2314" spans="1:14" ht="15" hidden="1">
      <c r="A2314" s="276">
        <v>46170</v>
      </c>
      <c r="B2314" s="53" t="s">
        <v>4191</v>
      </c>
      <c r="C2314" s="627">
        <v>83767</v>
      </c>
      <c r="D2314" s="627" t="s">
        <v>4193</v>
      </c>
      <c r="E2314" s="627">
        <v>75</v>
      </c>
      <c r="F2314" s="627">
        <v>4010</v>
      </c>
      <c r="G2314" s="627" t="s">
        <v>4194</v>
      </c>
      <c r="H2314" s="627" t="s">
        <v>492</v>
      </c>
      <c r="J2314" s="627">
        <v>-1</v>
      </c>
      <c r="K2314" s="627">
        <v>12.42</v>
      </c>
      <c r="L2314" s="627">
        <v>-12.42</v>
      </c>
      <c r="M2314" s="53" t="s">
        <v>1378</v>
      </c>
    </row>
    <row r="2315" spans="1:14" ht="15" hidden="1">
      <c r="A2315" s="276">
        <v>46170</v>
      </c>
      <c r="B2315" s="53" t="s">
        <v>4191</v>
      </c>
      <c r="C2315" s="625">
        <v>82778</v>
      </c>
      <c r="D2315" s="625" t="s">
        <v>3246</v>
      </c>
      <c r="E2315" s="625">
        <v>150</v>
      </c>
      <c r="F2315" s="625">
        <v>4010</v>
      </c>
      <c r="G2315" s="625" t="s">
        <v>4195</v>
      </c>
      <c r="H2315" s="625" t="s">
        <v>492</v>
      </c>
      <c r="J2315" s="625">
        <v>-1</v>
      </c>
      <c r="K2315" s="625">
        <v>6.63</v>
      </c>
      <c r="L2315" s="625">
        <v>-6.63</v>
      </c>
      <c r="M2315" s="53" t="s">
        <v>1378</v>
      </c>
    </row>
    <row r="2316" spans="1:14" ht="15" hidden="1">
      <c r="A2316" s="276">
        <v>46170</v>
      </c>
      <c r="B2316" s="53" t="s">
        <v>4191</v>
      </c>
      <c r="C2316" s="627">
        <v>83618</v>
      </c>
      <c r="D2316" s="627">
        <v>15</v>
      </c>
      <c r="E2316" s="627" t="s">
        <v>1526</v>
      </c>
      <c r="F2316" s="627">
        <v>4010</v>
      </c>
      <c r="G2316" s="627" t="s">
        <v>4196</v>
      </c>
      <c r="H2316" s="627" t="s">
        <v>492</v>
      </c>
      <c r="J2316" s="627">
        <v>-1</v>
      </c>
      <c r="K2316" s="627">
        <v>27.39</v>
      </c>
      <c r="L2316" s="627">
        <v>-27.39</v>
      </c>
      <c r="M2316" s="53" t="s">
        <v>1378</v>
      </c>
    </row>
    <row r="2317" spans="1:14" ht="15" hidden="1">
      <c r="A2317" s="276">
        <v>46170</v>
      </c>
      <c r="B2317" s="53" t="s">
        <v>4191</v>
      </c>
      <c r="C2317" s="625">
        <v>84298</v>
      </c>
      <c r="D2317" s="625" t="s">
        <v>1578</v>
      </c>
      <c r="E2317" s="625">
        <v>90</v>
      </c>
      <c r="F2317" s="625">
        <v>4010</v>
      </c>
      <c r="G2317" s="625" t="s">
        <v>4197</v>
      </c>
      <c r="H2317" s="625" t="s">
        <v>492</v>
      </c>
      <c r="J2317" s="625">
        <v>-1</v>
      </c>
      <c r="K2317" s="625">
        <v>8.18</v>
      </c>
      <c r="L2317" s="625">
        <v>-8.18</v>
      </c>
      <c r="M2317" s="53" t="s">
        <v>1378</v>
      </c>
    </row>
    <row r="2318" spans="1:14" ht="15" hidden="1">
      <c r="A2318" s="276">
        <v>46170</v>
      </c>
      <c r="B2318" s="53" t="s">
        <v>4198</v>
      </c>
      <c r="C2318" s="625">
        <v>83778</v>
      </c>
      <c r="D2318" s="625" t="s">
        <v>1367</v>
      </c>
      <c r="E2318" s="625">
        <v>80</v>
      </c>
      <c r="F2318" s="625">
        <v>4010</v>
      </c>
      <c r="G2318" s="625" t="s">
        <v>4199</v>
      </c>
      <c r="H2318" s="625" t="s">
        <v>492</v>
      </c>
      <c r="J2318" s="627">
        <v>-1</v>
      </c>
      <c r="K2318" s="627">
        <v>19.89</v>
      </c>
      <c r="L2318" s="627">
        <v>-19.89</v>
      </c>
      <c r="M2318" s="53" t="s">
        <v>1823</v>
      </c>
    </row>
    <row r="2319" spans="1:14" ht="15" hidden="1">
      <c r="A2319" s="276">
        <v>46170</v>
      </c>
      <c r="C2319" s="627">
        <v>84527</v>
      </c>
      <c r="D2319" s="627" t="s">
        <v>4167</v>
      </c>
      <c r="E2319" s="627">
        <v>100</v>
      </c>
      <c r="F2319" s="627">
        <v>4010</v>
      </c>
      <c r="G2319" s="627" t="s">
        <v>4200</v>
      </c>
      <c r="H2319" s="627" t="s">
        <v>492</v>
      </c>
      <c r="J2319" s="625">
        <v>-1</v>
      </c>
      <c r="K2319" s="625">
        <v>17.95</v>
      </c>
      <c r="L2319" s="625">
        <v>-17.95</v>
      </c>
      <c r="M2319" s="53" t="s">
        <v>1823</v>
      </c>
    </row>
    <row r="2320" spans="1:14" ht="26.25" hidden="1">
      <c r="A2320" s="624">
        <v>46171</v>
      </c>
      <c r="B2320" s="625" t="s">
        <v>4201</v>
      </c>
      <c r="C2320" s="625">
        <v>83066</v>
      </c>
      <c r="D2320" s="625" t="s">
        <v>4202</v>
      </c>
      <c r="E2320" s="625" t="s">
        <v>1687</v>
      </c>
      <c r="F2320" s="625">
        <v>4010</v>
      </c>
      <c r="G2320" s="625" t="s">
        <v>2026</v>
      </c>
      <c r="H2320" s="625" t="s">
        <v>492</v>
      </c>
      <c r="I2320" s="638"/>
      <c r="J2320" s="625">
        <v>-1</v>
      </c>
      <c r="K2320" s="625">
        <v>20.21</v>
      </c>
      <c r="L2320" s="634">
        <v>-20.21</v>
      </c>
      <c r="M2320" s="53" t="s">
        <v>2220</v>
      </c>
      <c r="N2320" s="629" t="s">
        <v>4203</v>
      </c>
    </row>
    <row r="2321" spans="1:14" ht="26.25" hidden="1">
      <c r="A2321" s="626">
        <v>46171</v>
      </c>
      <c r="B2321" s="627" t="s">
        <v>4201</v>
      </c>
      <c r="C2321" s="627">
        <v>83066</v>
      </c>
      <c r="D2321" s="627" t="s">
        <v>4202</v>
      </c>
      <c r="E2321" s="627" t="s">
        <v>1368</v>
      </c>
      <c r="F2321" s="627">
        <v>4010</v>
      </c>
      <c r="G2321" s="627" t="s">
        <v>2026</v>
      </c>
      <c r="H2321" s="627" t="s">
        <v>492</v>
      </c>
      <c r="I2321" s="639"/>
      <c r="J2321" s="627">
        <v>-2</v>
      </c>
      <c r="K2321" s="627">
        <v>20.21</v>
      </c>
      <c r="L2321" s="637">
        <v>-40.42</v>
      </c>
      <c r="M2321" s="53" t="s">
        <v>2220</v>
      </c>
      <c r="N2321" s="629" t="s">
        <v>4203</v>
      </c>
    </row>
    <row r="2322" spans="1:14" ht="26.25" hidden="1">
      <c r="A2322" s="624">
        <v>46171</v>
      </c>
      <c r="B2322" s="625" t="s">
        <v>4201</v>
      </c>
      <c r="C2322" s="625">
        <v>83066</v>
      </c>
      <c r="D2322" s="625" t="s">
        <v>4202</v>
      </c>
      <c r="E2322" s="625" t="s">
        <v>1526</v>
      </c>
      <c r="F2322" s="625">
        <v>4010</v>
      </c>
      <c r="G2322" s="625" t="s">
        <v>2026</v>
      </c>
      <c r="H2322" s="625" t="s">
        <v>492</v>
      </c>
      <c r="I2322" s="638"/>
      <c r="J2322" s="625">
        <v>-2</v>
      </c>
      <c r="K2322" s="625">
        <v>20.21</v>
      </c>
      <c r="L2322" s="634">
        <v>-40.42</v>
      </c>
      <c r="M2322" s="53" t="s">
        <v>2220</v>
      </c>
      <c r="N2322" s="629" t="s">
        <v>4203</v>
      </c>
    </row>
    <row r="2323" spans="1:14" ht="26.25" hidden="1">
      <c r="A2323" s="626">
        <v>46171</v>
      </c>
      <c r="B2323" s="627" t="s">
        <v>4201</v>
      </c>
      <c r="C2323" s="627">
        <v>82622</v>
      </c>
      <c r="D2323" s="627" t="s">
        <v>1755</v>
      </c>
      <c r="E2323" s="627">
        <v>150</v>
      </c>
      <c r="F2323" s="627">
        <v>4010</v>
      </c>
      <c r="G2323" s="627" t="s">
        <v>2026</v>
      </c>
      <c r="H2323" s="627" t="s">
        <v>492</v>
      </c>
      <c r="I2323" s="639"/>
      <c r="J2323" s="627">
        <v>-1</v>
      </c>
      <c r="K2323" s="627">
        <v>20.74</v>
      </c>
      <c r="L2323" s="637">
        <v>-20.74</v>
      </c>
      <c r="M2323" s="53" t="s">
        <v>2220</v>
      </c>
      <c r="N2323" s="629" t="s">
        <v>4203</v>
      </c>
    </row>
    <row r="2324" spans="1:14" ht="26.25" hidden="1">
      <c r="A2324" s="624">
        <v>46171</v>
      </c>
      <c r="B2324" s="625" t="s">
        <v>4201</v>
      </c>
      <c r="C2324" s="625">
        <v>82332</v>
      </c>
      <c r="D2324" s="625" t="s">
        <v>1440</v>
      </c>
      <c r="E2324" s="625" t="s">
        <v>1332</v>
      </c>
      <c r="F2324" s="625">
        <v>4010</v>
      </c>
      <c r="G2324" s="625" t="s">
        <v>2026</v>
      </c>
      <c r="H2324" s="625" t="s">
        <v>492</v>
      </c>
      <c r="I2324" s="638"/>
      <c r="J2324" s="625">
        <v>-9</v>
      </c>
      <c r="K2324" s="625">
        <v>24.14</v>
      </c>
      <c r="L2324" s="634">
        <v>-217.26</v>
      </c>
      <c r="M2324" s="53" t="s">
        <v>2220</v>
      </c>
      <c r="N2324" s="629" t="s">
        <v>4203</v>
      </c>
    </row>
    <row r="2325" spans="1:14" ht="26.25" hidden="1">
      <c r="A2325" s="626">
        <v>46171</v>
      </c>
      <c r="B2325" s="627" t="s">
        <v>4201</v>
      </c>
      <c r="C2325" s="627">
        <v>82332</v>
      </c>
      <c r="D2325" s="627" t="s">
        <v>1440</v>
      </c>
      <c r="E2325" s="627" t="s">
        <v>1368</v>
      </c>
      <c r="F2325" s="627">
        <v>4010</v>
      </c>
      <c r="G2325" s="627" t="s">
        <v>2026</v>
      </c>
      <c r="H2325" s="627" t="s">
        <v>492</v>
      </c>
      <c r="I2325" s="639"/>
      <c r="J2325" s="627">
        <v>-1</v>
      </c>
      <c r="K2325" s="627">
        <v>24.14</v>
      </c>
      <c r="L2325" s="637">
        <v>-24.14</v>
      </c>
      <c r="M2325" s="53" t="s">
        <v>2220</v>
      </c>
      <c r="N2325" s="629" t="s">
        <v>4203</v>
      </c>
    </row>
    <row r="2326" spans="1:14" ht="26.25" hidden="1">
      <c r="A2326" s="624">
        <v>46171</v>
      </c>
      <c r="B2326" s="625" t="s">
        <v>4201</v>
      </c>
      <c r="C2326" s="625">
        <v>82332</v>
      </c>
      <c r="D2326" s="625" t="s">
        <v>1440</v>
      </c>
      <c r="E2326" s="625" t="s">
        <v>246</v>
      </c>
      <c r="F2326" s="625">
        <v>4010</v>
      </c>
      <c r="G2326" s="625" t="s">
        <v>2026</v>
      </c>
      <c r="H2326" s="625" t="s">
        <v>492</v>
      </c>
      <c r="I2326" s="638"/>
      <c r="J2326" s="625">
        <v>-1</v>
      </c>
      <c r="K2326" s="625">
        <v>24.14</v>
      </c>
      <c r="L2326" s="634">
        <v>-24.14</v>
      </c>
      <c r="M2326" s="53" t="s">
        <v>2220</v>
      </c>
      <c r="N2326" s="629" t="s">
        <v>4203</v>
      </c>
    </row>
    <row r="2327" spans="1:14" ht="26.25" hidden="1">
      <c r="A2327" s="626">
        <v>46171</v>
      </c>
      <c r="B2327" s="627" t="s">
        <v>4201</v>
      </c>
      <c r="C2327" s="627">
        <v>82199</v>
      </c>
      <c r="D2327" s="627" t="s">
        <v>2987</v>
      </c>
      <c r="E2327" s="627">
        <v>60</v>
      </c>
      <c r="F2327" s="627">
        <v>4010</v>
      </c>
      <c r="G2327" s="627" t="s">
        <v>2026</v>
      </c>
      <c r="H2327" s="627" t="s">
        <v>492</v>
      </c>
      <c r="I2327" s="639"/>
      <c r="J2327" s="627">
        <v>-2</v>
      </c>
      <c r="K2327" s="627">
        <v>9.11</v>
      </c>
      <c r="L2327" s="637">
        <v>-18.22</v>
      </c>
      <c r="M2327" s="53" t="s">
        <v>2220</v>
      </c>
      <c r="N2327" s="629" t="s">
        <v>4203</v>
      </c>
    </row>
    <row r="2328" spans="1:14" ht="26.25" hidden="1">
      <c r="A2328" s="624">
        <v>46171</v>
      </c>
      <c r="B2328" s="625" t="s">
        <v>4201</v>
      </c>
      <c r="C2328" s="625">
        <v>82105</v>
      </c>
      <c r="D2328" s="625" t="s">
        <v>2975</v>
      </c>
      <c r="E2328" s="625" t="s">
        <v>1368</v>
      </c>
      <c r="F2328" s="625">
        <v>4010</v>
      </c>
      <c r="G2328" s="625" t="s">
        <v>2026</v>
      </c>
      <c r="H2328" s="625" t="s">
        <v>492</v>
      </c>
      <c r="I2328" s="638"/>
      <c r="J2328" s="625">
        <v>-1</v>
      </c>
      <c r="K2328" s="625">
        <v>10.16</v>
      </c>
      <c r="L2328" s="634">
        <v>-10.16</v>
      </c>
      <c r="M2328" s="53" t="s">
        <v>2220</v>
      </c>
      <c r="N2328" s="629" t="s">
        <v>4203</v>
      </c>
    </row>
    <row r="2329" spans="1:14" ht="26.25" hidden="1">
      <c r="A2329" s="626">
        <v>46171</v>
      </c>
      <c r="B2329" s="627" t="s">
        <v>4201</v>
      </c>
      <c r="C2329" s="627">
        <v>81032</v>
      </c>
      <c r="D2329" s="627">
        <v>545</v>
      </c>
      <c r="E2329" s="627" t="s">
        <v>246</v>
      </c>
      <c r="F2329" s="627">
        <v>4010</v>
      </c>
      <c r="G2329" s="627" t="s">
        <v>2026</v>
      </c>
      <c r="H2329" s="627" t="s">
        <v>492</v>
      </c>
      <c r="I2329" s="639"/>
      <c r="J2329" s="627">
        <v>-1</v>
      </c>
      <c r="K2329" s="627">
        <v>8.6</v>
      </c>
      <c r="L2329" s="637">
        <v>-8.6</v>
      </c>
      <c r="M2329" s="53" t="s">
        <v>2220</v>
      </c>
      <c r="N2329" s="629" t="s">
        <v>4203</v>
      </c>
    </row>
    <row r="2330" spans="1:14" ht="26.25" hidden="1">
      <c r="A2330" s="624">
        <v>46171</v>
      </c>
      <c r="B2330" s="625" t="s">
        <v>4201</v>
      </c>
      <c r="C2330" s="625">
        <v>81028</v>
      </c>
      <c r="D2330" s="625">
        <v>545</v>
      </c>
      <c r="E2330" s="625" t="s">
        <v>1368</v>
      </c>
      <c r="F2330" s="625">
        <v>4010</v>
      </c>
      <c r="G2330" s="625" t="s">
        <v>2026</v>
      </c>
      <c r="H2330" s="625" t="s">
        <v>492</v>
      </c>
      <c r="I2330" s="638"/>
      <c r="J2330" s="625">
        <v>-1</v>
      </c>
      <c r="K2330" s="625">
        <v>9.7100000000000009</v>
      </c>
      <c r="L2330" s="634">
        <v>-9.7100000000000009</v>
      </c>
      <c r="M2330" s="53" t="s">
        <v>2220</v>
      </c>
      <c r="N2330" s="629" t="s">
        <v>4203</v>
      </c>
    </row>
    <row r="2331" spans="1:14" ht="26.25" hidden="1">
      <c r="A2331" s="626">
        <v>46171</v>
      </c>
      <c r="B2331" s="627" t="s">
        <v>4201</v>
      </c>
      <c r="C2331" s="627">
        <v>81028</v>
      </c>
      <c r="D2331" s="627">
        <v>545</v>
      </c>
      <c r="E2331" s="627" t="s">
        <v>399</v>
      </c>
      <c r="F2331" s="627">
        <v>4010</v>
      </c>
      <c r="G2331" s="627" t="s">
        <v>2026</v>
      </c>
      <c r="H2331" s="627" t="s">
        <v>492</v>
      </c>
      <c r="I2331" s="639"/>
      <c r="J2331" s="627">
        <v>-7</v>
      </c>
      <c r="K2331" s="627">
        <v>9.7100000000000009</v>
      </c>
      <c r="L2331" s="637">
        <v>-67.97</v>
      </c>
      <c r="M2331" s="53" t="s">
        <v>2220</v>
      </c>
      <c r="N2331" s="629" t="s">
        <v>4203</v>
      </c>
    </row>
    <row r="2332" spans="1:14" ht="26.25" hidden="1">
      <c r="A2332" s="624">
        <v>46171</v>
      </c>
      <c r="B2332" s="625" t="s">
        <v>4201</v>
      </c>
      <c r="C2332" s="625">
        <v>80117</v>
      </c>
      <c r="D2332" s="625">
        <v>14</v>
      </c>
      <c r="E2332" s="625" t="s">
        <v>246</v>
      </c>
      <c r="F2332" s="625">
        <v>4010</v>
      </c>
      <c r="G2332" s="625" t="s">
        <v>2026</v>
      </c>
      <c r="H2332" s="625" t="s">
        <v>492</v>
      </c>
      <c r="I2332" s="638"/>
      <c r="J2332" s="625">
        <v>-2</v>
      </c>
      <c r="K2332" s="625">
        <v>11.75</v>
      </c>
      <c r="L2332" s="634">
        <v>-23.5</v>
      </c>
      <c r="M2332" s="53" t="s">
        <v>2220</v>
      </c>
      <c r="N2332" s="629" t="s">
        <v>4203</v>
      </c>
    </row>
    <row r="2333" spans="1:14" ht="26.25" hidden="1">
      <c r="A2333" s="626">
        <v>46171</v>
      </c>
      <c r="B2333" s="627" t="s">
        <v>4201</v>
      </c>
      <c r="C2333" s="627">
        <v>80046</v>
      </c>
      <c r="D2333" s="627">
        <v>714</v>
      </c>
      <c r="E2333" s="627" t="s">
        <v>1368</v>
      </c>
      <c r="F2333" s="627">
        <v>4010</v>
      </c>
      <c r="G2333" s="627" t="s">
        <v>2026</v>
      </c>
      <c r="H2333" s="627" t="s">
        <v>492</v>
      </c>
      <c r="I2333" s="639"/>
      <c r="J2333" s="627">
        <v>-2</v>
      </c>
      <c r="K2333" s="627">
        <v>14.71</v>
      </c>
      <c r="L2333" s="637">
        <v>-29.42</v>
      </c>
      <c r="M2333" s="53" t="s">
        <v>2220</v>
      </c>
      <c r="N2333" s="629" t="s">
        <v>4203</v>
      </c>
    </row>
    <row r="2334" spans="1:14" ht="26.25" hidden="1">
      <c r="A2334" s="624">
        <v>46171</v>
      </c>
      <c r="B2334" s="625" t="s">
        <v>4201</v>
      </c>
      <c r="C2334" s="625">
        <v>80046</v>
      </c>
      <c r="D2334" s="625">
        <v>714</v>
      </c>
      <c r="E2334" s="625" t="s">
        <v>246</v>
      </c>
      <c r="F2334" s="625">
        <v>4010</v>
      </c>
      <c r="G2334" s="625" t="s">
        <v>2026</v>
      </c>
      <c r="H2334" s="625" t="s">
        <v>492</v>
      </c>
      <c r="I2334" s="638"/>
      <c r="J2334" s="625">
        <v>-5</v>
      </c>
      <c r="K2334" s="625">
        <v>14.71</v>
      </c>
      <c r="L2334" s="634">
        <v>-73.55</v>
      </c>
      <c r="M2334" s="53" t="s">
        <v>2220</v>
      </c>
      <c r="N2334" s="629" t="s">
        <v>4203</v>
      </c>
    </row>
    <row r="2335" spans="1:14" ht="26.25" hidden="1">
      <c r="A2335" s="626">
        <v>46171</v>
      </c>
      <c r="B2335" s="627" t="s">
        <v>4201</v>
      </c>
      <c r="C2335" s="627">
        <v>80046</v>
      </c>
      <c r="D2335" s="627">
        <v>714</v>
      </c>
      <c r="E2335" s="627" t="s">
        <v>1526</v>
      </c>
      <c r="F2335" s="627">
        <v>4010</v>
      </c>
      <c r="G2335" s="627" t="s">
        <v>2026</v>
      </c>
      <c r="H2335" s="627" t="s">
        <v>492</v>
      </c>
      <c r="I2335" s="639"/>
      <c r="J2335" s="627">
        <v>-2</v>
      </c>
      <c r="K2335" s="627">
        <v>14.71</v>
      </c>
      <c r="L2335" s="637">
        <v>-29.42</v>
      </c>
      <c r="M2335" s="53" t="s">
        <v>2220</v>
      </c>
      <c r="N2335" s="629" t="s">
        <v>4203</v>
      </c>
    </row>
    <row r="2336" spans="1:14" ht="26.25" hidden="1">
      <c r="A2336" s="624">
        <v>46171</v>
      </c>
      <c r="B2336" s="625" t="s">
        <v>4201</v>
      </c>
      <c r="C2336" s="625">
        <v>80046</v>
      </c>
      <c r="D2336" s="625">
        <v>714</v>
      </c>
      <c r="E2336" s="625" t="s">
        <v>399</v>
      </c>
      <c r="F2336" s="625">
        <v>4010</v>
      </c>
      <c r="G2336" s="625" t="s">
        <v>2026</v>
      </c>
      <c r="H2336" s="625" t="s">
        <v>492</v>
      </c>
      <c r="I2336" s="638"/>
      <c r="J2336" s="625">
        <v>-1</v>
      </c>
      <c r="K2336" s="625">
        <v>14.71</v>
      </c>
      <c r="L2336" s="634">
        <v>-14.71</v>
      </c>
      <c r="M2336" s="53" t="s">
        <v>2220</v>
      </c>
      <c r="N2336" s="629" t="s">
        <v>4203</v>
      </c>
    </row>
    <row r="2337" spans="1:14" ht="26.25" hidden="1">
      <c r="A2337" s="626">
        <v>46171</v>
      </c>
      <c r="B2337" s="627" t="s">
        <v>4201</v>
      </c>
      <c r="C2337" s="627">
        <v>68125</v>
      </c>
      <c r="D2337" s="627" t="s">
        <v>3306</v>
      </c>
      <c r="E2337" s="627">
        <v>110</v>
      </c>
      <c r="F2337" s="627">
        <v>4010</v>
      </c>
      <c r="G2337" s="627" t="s">
        <v>2026</v>
      </c>
      <c r="H2337" s="627" t="s">
        <v>492</v>
      </c>
      <c r="I2337" s="639"/>
      <c r="J2337" s="627">
        <v>-1</v>
      </c>
      <c r="K2337" s="627">
        <v>8.92</v>
      </c>
      <c r="L2337" s="637">
        <v>-8.92</v>
      </c>
      <c r="M2337" s="53" t="s">
        <v>2220</v>
      </c>
      <c r="N2337" s="629" t="s">
        <v>4203</v>
      </c>
    </row>
    <row r="2338" spans="1:14" ht="26.25" hidden="1">
      <c r="A2338" s="624">
        <v>46171</v>
      </c>
      <c r="B2338" s="625" t="s">
        <v>4201</v>
      </c>
      <c r="C2338" s="625">
        <v>59852</v>
      </c>
      <c r="D2338" s="625" t="s">
        <v>4204</v>
      </c>
      <c r="E2338" s="625">
        <v>120</v>
      </c>
      <c r="F2338" s="625">
        <v>4010</v>
      </c>
      <c r="G2338" s="625" t="s">
        <v>2026</v>
      </c>
      <c r="H2338" s="625" t="s">
        <v>492</v>
      </c>
      <c r="I2338" s="638"/>
      <c r="J2338" s="625">
        <v>-1</v>
      </c>
      <c r="K2338" s="625">
        <v>6.49</v>
      </c>
      <c r="L2338" s="634">
        <v>-6.49</v>
      </c>
      <c r="M2338" s="53" t="s">
        <v>2220</v>
      </c>
      <c r="N2338" s="629" t="s">
        <v>4203</v>
      </c>
    </row>
    <row r="2339" spans="1:14" ht="26.25" hidden="1">
      <c r="A2339" s="626">
        <v>46171</v>
      </c>
      <c r="B2339" s="627" t="s">
        <v>4201</v>
      </c>
      <c r="C2339" s="627">
        <v>52399</v>
      </c>
      <c r="D2339" s="627">
        <v>11</v>
      </c>
      <c r="E2339" s="627" t="s">
        <v>399</v>
      </c>
      <c r="F2339" s="627">
        <v>4010</v>
      </c>
      <c r="G2339" s="627" t="s">
        <v>2026</v>
      </c>
      <c r="H2339" s="627" t="s">
        <v>492</v>
      </c>
      <c r="I2339" s="639"/>
      <c r="J2339" s="627">
        <v>-3</v>
      </c>
      <c r="K2339" s="627">
        <v>8.4600000000000009</v>
      </c>
      <c r="L2339" s="637">
        <v>-25.38</v>
      </c>
      <c r="M2339" s="53" t="s">
        <v>2220</v>
      </c>
      <c r="N2339" s="629" t="s">
        <v>4203</v>
      </c>
    </row>
    <row r="2340" spans="1:14" ht="26.25" hidden="1">
      <c r="A2340" s="624">
        <v>46171</v>
      </c>
      <c r="B2340" s="625" t="s">
        <v>4205</v>
      </c>
      <c r="C2340" s="625">
        <v>82606</v>
      </c>
      <c r="D2340" s="625" t="s">
        <v>3028</v>
      </c>
      <c r="E2340" s="625">
        <v>140</v>
      </c>
      <c r="F2340" s="625">
        <v>4010</v>
      </c>
      <c r="G2340" s="625" t="s">
        <v>2026</v>
      </c>
      <c r="H2340" s="625" t="s">
        <v>492</v>
      </c>
      <c r="I2340" s="638"/>
      <c r="J2340" s="625">
        <v>-1</v>
      </c>
      <c r="K2340" s="625">
        <v>8.92</v>
      </c>
      <c r="L2340" s="634">
        <v>-8.92</v>
      </c>
      <c r="M2340" s="53" t="s">
        <v>2220</v>
      </c>
      <c r="N2340" s="629" t="s">
        <v>4203</v>
      </c>
    </row>
    <row r="2341" spans="1:14" ht="26.25" hidden="1">
      <c r="A2341" s="626">
        <v>46171</v>
      </c>
      <c r="B2341" s="627" t="s">
        <v>4205</v>
      </c>
      <c r="C2341" s="627">
        <v>82049</v>
      </c>
      <c r="D2341" s="627" t="s">
        <v>1440</v>
      </c>
      <c r="E2341" s="627" t="s">
        <v>1687</v>
      </c>
      <c r="F2341" s="627">
        <v>4010</v>
      </c>
      <c r="G2341" s="627" t="s">
        <v>2026</v>
      </c>
      <c r="H2341" s="627" t="s">
        <v>492</v>
      </c>
      <c r="I2341" s="639"/>
      <c r="J2341" s="627">
        <v>-2</v>
      </c>
      <c r="K2341" s="627">
        <v>9.7100000000000009</v>
      </c>
      <c r="L2341" s="637">
        <v>-19.420000000000002</v>
      </c>
      <c r="M2341" s="53" t="s">
        <v>2220</v>
      </c>
      <c r="N2341" s="629" t="s">
        <v>4203</v>
      </c>
    </row>
    <row r="2342" spans="1:14" ht="26.25" hidden="1">
      <c r="A2342" s="624">
        <v>46171</v>
      </c>
      <c r="B2342" s="625" t="s">
        <v>4205</v>
      </c>
      <c r="C2342" s="625">
        <v>82049</v>
      </c>
      <c r="D2342" s="625" t="s">
        <v>1440</v>
      </c>
      <c r="E2342" s="625" t="s">
        <v>246</v>
      </c>
      <c r="F2342" s="625">
        <v>4010</v>
      </c>
      <c r="G2342" s="625" t="s">
        <v>2026</v>
      </c>
      <c r="H2342" s="625" t="s">
        <v>492</v>
      </c>
      <c r="I2342" s="638"/>
      <c r="J2342" s="625">
        <v>-1</v>
      </c>
      <c r="K2342" s="625">
        <v>9.7100000000000009</v>
      </c>
      <c r="L2342" s="634">
        <v>-9.7100000000000009</v>
      </c>
      <c r="M2342" s="53" t="s">
        <v>2220</v>
      </c>
      <c r="N2342" s="629" t="s">
        <v>4203</v>
      </c>
    </row>
    <row r="2343" spans="1:14" ht="26.25" hidden="1">
      <c r="A2343" s="626">
        <v>46171</v>
      </c>
      <c r="B2343" s="627" t="s">
        <v>4205</v>
      </c>
      <c r="C2343" s="627">
        <v>81987</v>
      </c>
      <c r="D2343" s="627" t="s">
        <v>2681</v>
      </c>
      <c r="E2343" s="627">
        <v>100</v>
      </c>
      <c r="F2343" s="627">
        <v>4010</v>
      </c>
      <c r="G2343" s="627" t="s">
        <v>2026</v>
      </c>
      <c r="H2343" s="627" t="s">
        <v>492</v>
      </c>
      <c r="I2343" s="639"/>
      <c r="J2343" s="627">
        <v>-1</v>
      </c>
      <c r="K2343" s="627">
        <v>9.6</v>
      </c>
      <c r="L2343" s="637">
        <v>-9.6</v>
      </c>
      <c r="M2343" s="53" t="s">
        <v>2220</v>
      </c>
      <c r="N2343" s="629" t="s">
        <v>4203</v>
      </c>
    </row>
    <row r="2344" spans="1:14" ht="26.25" hidden="1">
      <c r="A2344" s="624">
        <v>46171</v>
      </c>
      <c r="B2344" s="625" t="s">
        <v>4205</v>
      </c>
      <c r="C2344" s="625">
        <v>81969</v>
      </c>
      <c r="D2344" s="625" t="s">
        <v>4206</v>
      </c>
      <c r="E2344" s="625">
        <v>50</v>
      </c>
      <c r="F2344" s="625">
        <v>4010</v>
      </c>
      <c r="G2344" s="625" t="s">
        <v>2026</v>
      </c>
      <c r="H2344" s="625" t="s">
        <v>492</v>
      </c>
      <c r="I2344" s="638"/>
      <c r="J2344" s="625">
        <v>-2</v>
      </c>
      <c r="K2344" s="625">
        <v>10.82</v>
      </c>
      <c r="L2344" s="634">
        <v>-21.64</v>
      </c>
      <c r="M2344" s="53" t="s">
        <v>2220</v>
      </c>
      <c r="N2344" s="629" t="s">
        <v>4203</v>
      </c>
    </row>
    <row r="2345" spans="1:14" ht="26.25" hidden="1">
      <c r="A2345" s="626">
        <v>46171</v>
      </c>
      <c r="B2345" s="627" t="s">
        <v>4205</v>
      </c>
      <c r="C2345" s="627">
        <v>81819</v>
      </c>
      <c r="D2345" s="627" t="s">
        <v>4207</v>
      </c>
      <c r="E2345" s="700">
        <v>46149</v>
      </c>
      <c r="F2345" s="627">
        <v>4010</v>
      </c>
      <c r="G2345" s="627" t="s">
        <v>2026</v>
      </c>
      <c r="H2345" s="627" t="s">
        <v>492</v>
      </c>
      <c r="I2345" s="639"/>
      <c r="J2345" s="627">
        <v>-2</v>
      </c>
      <c r="K2345" s="627">
        <v>4.18</v>
      </c>
      <c r="L2345" s="637">
        <v>-8.36</v>
      </c>
      <c r="M2345" s="53" t="s">
        <v>2220</v>
      </c>
      <c r="N2345" s="629" t="s">
        <v>4203</v>
      </c>
    </row>
    <row r="2346" spans="1:14" ht="26.25" hidden="1">
      <c r="A2346" s="624">
        <v>46171</v>
      </c>
      <c r="B2346" s="625" t="s">
        <v>4205</v>
      </c>
      <c r="C2346" s="625">
        <v>80737</v>
      </c>
      <c r="D2346" s="625" t="s">
        <v>4208</v>
      </c>
      <c r="E2346" s="625">
        <v>60</v>
      </c>
      <c r="F2346" s="625">
        <v>4010</v>
      </c>
      <c r="G2346" s="625" t="s">
        <v>2026</v>
      </c>
      <c r="H2346" s="625" t="s">
        <v>492</v>
      </c>
      <c r="I2346" s="638"/>
      <c r="J2346" s="625">
        <v>-1</v>
      </c>
      <c r="K2346" s="625">
        <v>6.06</v>
      </c>
      <c r="L2346" s="634">
        <v>-6.06</v>
      </c>
      <c r="M2346" s="53" t="s">
        <v>2220</v>
      </c>
      <c r="N2346" s="629" t="s">
        <v>4203</v>
      </c>
    </row>
    <row r="2347" spans="1:14" ht="26.25" hidden="1">
      <c r="A2347" s="626">
        <v>46171</v>
      </c>
      <c r="B2347" s="627" t="s">
        <v>4205</v>
      </c>
      <c r="C2347" s="627">
        <v>80114</v>
      </c>
      <c r="D2347" s="627">
        <v>14</v>
      </c>
      <c r="E2347" s="627" t="s">
        <v>246</v>
      </c>
      <c r="F2347" s="627">
        <v>4010</v>
      </c>
      <c r="G2347" s="627" t="s">
        <v>2026</v>
      </c>
      <c r="H2347" s="627" t="s">
        <v>492</v>
      </c>
      <c r="I2347" s="639"/>
      <c r="J2347" s="627">
        <v>-20</v>
      </c>
      <c r="K2347" s="627">
        <v>13.38</v>
      </c>
      <c r="L2347" s="637">
        <v>-267.60000000000002</v>
      </c>
      <c r="M2347" s="53" t="s">
        <v>2220</v>
      </c>
      <c r="N2347" s="629" t="s">
        <v>4203</v>
      </c>
    </row>
    <row r="2348" spans="1:14" ht="26.25" hidden="1">
      <c r="A2348" s="624">
        <v>46171</v>
      </c>
      <c r="B2348" s="625" t="s">
        <v>4205</v>
      </c>
      <c r="C2348" s="625">
        <v>47149</v>
      </c>
      <c r="D2348" s="625" t="s">
        <v>1344</v>
      </c>
      <c r="E2348" s="625">
        <v>50</v>
      </c>
      <c r="F2348" s="625">
        <v>4010</v>
      </c>
      <c r="G2348" s="625" t="s">
        <v>2026</v>
      </c>
      <c r="H2348" s="625" t="s">
        <v>492</v>
      </c>
      <c r="I2348" s="638"/>
      <c r="J2348" s="625">
        <v>-2</v>
      </c>
      <c r="K2348" s="625">
        <v>5.53</v>
      </c>
      <c r="L2348" s="634">
        <v>-11.06</v>
      </c>
      <c r="M2348" s="53" t="s">
        <v>2220</v>
      </c>
      <c r="N2348" s="629" t="s">
        <v>4203</v>
      </c>
    </row>
    <row r="2349" spans="1:14" ht="26.25" hidden="1">
      <c r="A2349" s="626">
        <v>46171</v>
      </c>
      <c r="B2349" s="627" t="s">
        <v>4205</v>
      </c>
      <c r="C2349" s="627">
        <v>47058</v>
      </c>
      <c r="D2349" s="627" t="s">
        <v>1344</v>
      </c>
      <c r="E2349" s="627">
        <v>85</v>
      </c>
      <c r="F2349" s="627">
        <v>4010</v>
      </c>
      <c r="G2349" s="627" t="s">
        <v>2026</v>
      </c>
      <c r="H2349" s="627" t="s">
        <v>492</v>
      </c>
      <c r="I2349" s="639"/>
      <c r="J2349" s="627">
        <v>-3</v>
      </c>
      <c r="K2349" s="627">
        <v>7.79</v>
      </c>
      <c r="L2349" s="637">
        <v>-23.37</v>
      </c>
      <c r="M2349" s="53" t="s">
        <v>2220</v>
      </c>
      <c r="N2349" s="629" t="s">
        <v>4203</v>
      </c>
    </row>
    <row r="2350" spans="1:14" ht="26.25" hidden="1">
      <c r="A2350" s="624">
        <v>46171</v>
      </c>
      <c r="B2350" s="625" t="s">
        <v>4209</v>
      </c>
      <c r="C2350" s="625">
        <v>80117</v>
      </c>
      <c r="D2350" s="625">
        <v>14</v>
      </c>
      <c r="E2350" s="625" t="s">
        <v>1368</v>
      </c>
      <c r="F2350" s="625">
        <v>4010</v>
      </c>
      <c r="G2350" s="625" t="s">
        <v>2026</v>
      </c>
      <c r="H2350" s="625" t="s">
        <v>492</v>
      </c>
      <c r="I2350" s="638"/>
      <c r="J2350" s="625">
        <v>-1</v>
      </c>
      <c r="K2350" s="625">
        <v>11.75</v>
      </c>
      <c r="L2350" s="634">
        <v>-11.75</v>
      </c>
      <c r="M2350" s="53" t="s">
        <v>2220</v>
      </c>
      <c r="N2350" s="629" t="s">
        <v>4203</v>
      </c>
    </row>
    <row r="2351" spans="1:14" ht="26.25" hidden="1">
      <c r="A2351" s="626">
        <v>46171</v>
      </c>
      <c r="B2351" s="627" t="s">
        <v>4209</v>
      </c>
      <c r="C2351" s="627">
        <v>80046</v>
      </c>
      <c r="D2351" s="627">
        <v>714</v>
      </c>
      <c r="E2351" s="627" t="s">
        <v>1687</v>
      </c>
      <c r="F2351" s="627">
        <v>4010</v>
      </c>
      <c r="G2351" s="627" t="s">
        <v>2026</v>
      </c>
      <c r="H2351" s="627" t="s">
        <v>492</v>
      </c>
      <c r="I2351" s="639"/>
      <c r="J2351" s="627">
        <v>-1</v>
      </c>
      <c r="K2351" s="627">
        <v>14.71</v>
      </c>
      <c r="L2351" s="637">
        <v>-14.71</v>
      </c>
      <c r="M2351" s="53" t="s">
        <v>2220</v>
      </c>
      <c r="N2351" s="629" t="s">
        <v>4203</v>
      </c>
    </row>
    <row r="2352" spans="1:14" ht="26.25" hidden="1">
      <c r="A2352" s="624">
        <v>46171</v>
      </c>
      <c r="B2352" s="625" t="s">
        <v>4210</v>
      </c>
      <c r="C2352" s="625">
        <v>84001</v>
      </c>
      <c r="D2352" s="625" t="s">
        <v>1440</v>
      </c>
      <c r="E2352" s="625" t="s">
        <v>1526</v>
      </c>
      <c r="F2352" s="625">
        <v>4010</v>
      </c>
      <c r="G2352" s="625" t="s">
        <v>1962</v>
      </c>
      <c r="H2352" s="625" t="s">
        <v>2017</v>
      </c>
      <c r="I2352" s="638">
        <v>8281303004656830</v>
      </c>
      <c r="J2352" s="625">
        <v>-14</v>
      </c>
      <c r="K2352" s="625">
        <v>25.11</v>
      </c>
      <c r="L2352" s="634">
        <v>-351.54</v>
      </c>
      <c r="M2352" s="53" t="s">
        <v>2018</v>
      </c>
      <c r="N2352" s="629" t="s">
        <v>4211</v>
      </c>
    </row>
    <row r="2353" spans="1:14" ht="26.25" hidden="1">
      <c r="A2353" s="626">
        <v>46171</v>
      </c>
      <c r="B2353" s="627" t="s">
        <v>4210</v>
      </c>
      <c r="C2353" s="627">
        <v>84001</v>
      </c>
      <c r="D2353" s="627" t="s">
        <v>1440</v>
      </c>
      <c r="E2353" s="627" t="s">
        <v>1526</v>
      </c>
      <c r="F2353" s="627">
        <v>4010</v>
      </c>
      <c r="G2353" s="627" t="s">
        <v>1962</v>
      </c>
      <c r="H2353" s="627" t="s">
        <v>2017</v>
      </c>
      <c r="I2353" s="639">
        <v>8281303004656820</v>
      </c>
      <c r="J2353" s="627">
        <v>-13</v>
      </c>
      <c r="K2353" s="627">
        <v>25.11</v>
      </c>
      <c r="L2353" s="637">
        <v>-326.43</v>
      </c>
      <c r="M2353" s="53" t="s">
        <v>2018</v>
      </c>
      <c r="N2353" s="629" t="s">
        <v>4211</v>
      </c>
    </row>
    <row r="2354" spans="1:14" ht="15" hidden="1">
      <c r="A2354" s="624">
        <v>46171</v>
      </c>
      <c r="B2354" s="625" t="s">
        <v>4212</v>
      </c>
      <c r="C2354" s="625">
        <v>81346</v>
      </c>
      <c r="D2354" s="625">
        <v>11</v>
      </c>
      <c r="E2354" s="625">
        <v>120</v>
      </c>
      <c r="F2354" s="625">
        <v>4010</v>
      </c>
      <c r="G2354" s="625" t="s">
        <v>1962</v>
      </c>
      <c r="H2354" s="625" t="s">
        <v>2017</v>
      </c>
      <c r="I2354" s="638">
        <v>8281303040120640</v>
      </c>
      <c r="J2354" s="625">
        <v>-120</v>
      </c>
      <c r="K2354" s="625">
        <v>6.03</v>
      </c>
      <c r="L2354" s="634">
        <v>-723.6</v>
      </c>
      <c r="M2354" s="53" t="s">
        <v>1485</v>
      </c>
      <c r="N2354" s="629" t="s">
        <v>4213</v>
      </c>
    </row>
    <row r="2355" spans="1:14" ht="26.25" hidden="1">
      <c r="A2355" s="624">
        <v>46171</v>
      </c>
      <c r="B2355" s="625" t="s">
        <v>4214</v>
      </c>
      <c r="C2355" s="625">
        <v>83592</v>
      </c>
      <c r="D2355" s="625" t="s">
        <v>2981</v>
      </c>
      <c r="E2355" s="625">
        <v>85</v>
      </c>
      <c r="F2355" s="625">
        <v>4010</v>
      </c>
      <c r="G2355" s="625" t="s">
        <v>4091</v>
      </c>
      <c r="H2355" s="625" t="s">
        <v>492</v>
      </c>
      <c r="I2355" s="638"/>
      <c r="J2355" s="625">
        <v>-83</v>
      </c>
      <c r="K2355" s="625">
        <v>13.66</v>
      </c>
      <c r="L2355" s="635">
        <v>-1133.78</v>
      </c>
      <c r="M2355" s="53" t="s">
        <v>1485</v>
      </c>
      <c r="N2355" s="629" t="s">
        <v>4215</v>
      </c>
    </row>
    <row r="2356" spans="1:14" ht="15" hidden="1">
      <c r="A2356" s="1277">
        <v>46173</v>
      </c>
      <c r="B2356" s="53" t="s">
        <v>4216</v>
      </c>
      <c r="C2356" s="625">
        <v>84171</v>
      </c>
      <c r="D2356" s="625" t="s">
        <v>2693</v>
      </c>
      <c r="E2356" s="625">
        <v>60</v>
      </c>
      <c r="F2356" s="625">
        <v>4010</v>
      </c>
      <c r="G2356" s="625" t="s">
        <v>4217</v>
      </c>
      <c r="H2356" s="625" t="s">
        <v>492</v>
      </c>
      <c r="J2356" s="625">
        <v>1</v>
      </c>
      <c r="K2356" s="625">
        <v>9.6300000000000008</v>
      </c>
      <c r="L2356" s="634">
        <v>9.6300000000000008</v>
      </c>
      <c r="M2356" s="53" t="s">
        <v>1317</v>
      </c>
      <c r="N2356" s="629" t="s">
        <v>4218</v>
      </c>
    </row>
    <row r="2357" spans="1:14" ht="15" hidden="1">
      <c r="A2357" s="1277">
        <v>46173</v>
      </c>
      <c r="B2357" s="53" t="s">
        <v>4216</v>
      </c>
      <c r="C2357" s="627">
        <v>82768</v>
      </c>
      <c r="D2357" s="627" t="s">
        <v>3794</v>
      </c>
      <c r="E2357" s="627">
        <v>140</v>
      </c>
      <c r="F2357" s="627">
        <v>4010</v>
      </c>
      <c r="G2357" s="627" t="s">
        <v>4219</v>
      </c>
      <c r="H2357" s="627" t="s">
        <v>492</v>
      </c>
      <c r="J2357" s="627">
        <v>1</v>
      </c>
      <c r="K2357" s="627">
        <v>13.75</v>
      </c>
      <c r="L2357" s="637">
        <v>13.75</v>
      </c>
      <c r="M2357" s="53" t="s">
        <v>1317</v>
      </c>
      <c r="N2357" s="629" t="s">
        <v>4218</v>
      </c>
    </row>
    <row r="2358" spans="1:14" ht="15" hidden="1">
      <c r="A2358" s="1277">
        <v>46173</v>
      </c>
      <c r="B2358" s="53" t="s">
        <v>4216</v>
      </c>
      <c r="C2358" s="625">
        <v>83059</v>
      </c>
      <c r="D2358" s="625" t="s">
        <v>2210</v>
      </c>
      <c r="E2358" s="625">
        <v>120</v>
      </c>
      <c r="F2358" s="625">
        <v>4010</v>
      </c>
      <c r="G2358" s="625" t="s">
        <v>3118</v>
      </c>
      <c r="H2358" s="625" t="s">
        <v>492</v>
      </c>
      <c r="J2358" s="625">
        <v>1</v>
      </c>
      <c r="K2358" s="625">
        <v>4.99</v>
      </c>
      <c r="L2358" s="634">
        <v>4.99</v>
      </c>
      <c r="M2358" s="53" t="s">
        <v>1317</v>
      </c>
      <c r="N2358" s="629" t="s">
        <v>4218</v>
      </c>
    </row>
    <row r="2359" spans="1:14" ht="15" hidden="1">
      <c r="A2359" s="1277">
        <v>46173</v>
      </c>
      <c r="B2359" s="53" t="s">
        <v>4216</v>
      </c>
      <c r="C2359" s="627">
        <v>84178</v>
      </c>
      <c r="D2359" s="627" t="s">
        <v>4220</v>
      </c>
      <c r="E2359" s="627">
        <v>120</v>
      </c>
      <c r="F2359" s="627">
        <v>4010</v>
      </c>
      <c r="G2359" s="627" t="s">
        <v>4221</v>
      </c>
      <c r="H2359" s="627" t="s">
        <v>492</v>
      </c>
      <c r="J2359" s="627">
        <v>1</v>
      </c>
      <c r="K2359" s="627">
        <v>10.09</v>
      </c>
      <c r="L2359" s="637">
        <v>10.09</v>
      </c>
      <c r="M2359" s="53" t="s">
        <v>1317</v>
      </c>
      <c r="N2359" s="629" t="s">
        <v>4218</v>
      </c>
    </row>
    <row r="2360" spans="1:14" ht="15" hidden="1">
      <c r="A2360" s="1277">
        <v>46173</v>
      </c>
      <c r="B2360" s="53" t="s">
        <v>4216</v>
      </c>
      <c r="C2360" s="625">
        <v>67377</v>
      </c>
      <c r="D2360" s="625" t="s">
        <v>1840</v>
      </c>
      <c r="E2360" s="625">
        <v>130</v>
      </c>
      <c r="F2360" s="625">
        <v>4010</v>
      </c>
      <c r="G2360" s="625" t="s">
        <v>3120</v>
      </c>
      <c r="H2360" s="625" t="s">
        <v>492</v>
      </c>
      <c r="J2360" s="625">
        <v>1</v>
      </c>
      <c r="K2360" s="625">
        <v>3.56</v>
      </c>
      <c r="L2360" s="634">
        <v>3.56</v>
      </c>
      <c r="M2360" s="53" t="s">
        <v>1317</v>
      </c>
      <c r="N2360" s="629" t="s">
        <v>4218</v>
      </c>
    </row>
    <row r="2361" spans="1:14" ht="15" hidden="1">
      <c r="A2361" s="1277">
        <v>46173</v>
      </c>
      <c r="B2361" s="53" t="s">
        <v>4216</v>
      </c>
      <c r="C2361" s="627">
        <v>65642</v>
      </c>
      <c r="D2361" s="627" t="s">
        <v>3467</v>
      </c>
      <c r="E2361" s="627">
        <v>130</v>
      </c>
      <c r="F2361" s="627">
        <v>4010</v>
      </c>
      <c r="G2361" s="627" t="s">
        <v>4222</v>
      </c>
      <c r="H2361" s="627" t="s">
        <v>492</v>
      </c>
      <c r="J2361" s="627">
        <v>1</v>
      </c>
      <c r="K2361" s="627">
        <v>7.14</v>
      </c>
      <c r="L2361" s="637">
        <v>7.14</v>
      </c>
      <c r="M2361" s="53" t="s">
        <v>1317</v>
      </c>
      <c r="N2361" s="629" t="s">
        <v>4218</v>
      </c>
    </row>
    <row r="2362" spans="1:14" ht="15" hidden="1">
      <c r="A2362" s="1277">
        <v>46173</v>
      </c>
      <c r="B2362" s="53" t="s">
        <v>4216</v>
      </c>
      <c r="C2362" s="625">
        <v>84180</v>
      </c>
      <c r="D2362" s="625" t="s">
        <v>1961</v>
      </c>
      <c r="E2362" s="625">
        <v>130</v>
      </c>
      <c r="F2362" s="625">
        <v>4010</v>
      </c>
      <c r="G2362" s="625" t="s">
        <v>3122</v>
      </c>
      <c r="H2362" s="625" t="s">
        <v>492</v>
      </c>
      <c r="J2362" s="625">
        <v>1</v>
      </c>
      <c r="K2362" s="625">
        <v>26.51</v>
      </c>
      <c r="L2362" s="634">
        <v>26.51</v>
      </c>
      <c r="M2362" s="53" t="s">
        <v>1317</v>
      </c>
      <c r="N2362" s="629" t="s">
        <v>4218</v>
      </c>
    </row>
    <row r="2363" spans="1:14" ht="15" hidden="1">
      <c r="A2363" s="1277">
        <v>46173</v>
      </c>
      <c r="B2363" s="53" t="s">
        <v>4216</v>
      </c>
      <c r="C2363" s="627">
        <v>84634</v>
      </c>
      <c r="D2363" s="627" t="s">
        <v>3217</v>
      </c>
      <c r="E2363" s="627">
        <v>80</v>
      </c>
      <c r="F2363" s="627">
        <v>4010</v>
      </c>
      <c r="G2363" s="627" t="s">
        <v>4223</v>
      </c>
      <c r="H2363" s="627" t="s">
        <v>492</v>
      </c>
      <c r="J2363" s="627">
        <v>1</v>
      </c>
      <c r="K2363" s="627">
        <v>6.57</v>
      </c>
      <c r="L2363" s="637">
        <v>6.57</v>
      </c>
      <c r="M2363" s="53" t="s">
        <v>1317</v>
      </c>
      <c r="N2363" s="629" t="s">
        <v>4218</v>
      </c>
    </row>
    <row r="2364" spans="1:14" ht="15" hidden="1">
      <c r="A2364" s="1277">
        <v>46173</v>
      </c>
      <c r="B2364" s="53" t="s">
        <v>4216</v>
      </c>
      <c r="C2364" s="625">
        <v>81380</v>
      </c>
      <c r="D2364" s="625" t="s">
        <v>2055</v>
      </c>
      <c r="E2364" s="625">
        <v>120</v>
      </c>
      <c r="F2364" s="625">
        <v>4010</v>
      </c>
      <c r="G2364" s="625" t="s">
        <v>3125</v>
      </c>
      <c r="H2364" s="625" t="s">
        <v>492</v>
      </c>
      <c r="J2364" s="625">
        <v>1</v>
      </c>
      <c r="K2364" s="625">
        <v>4.67</v>
      </c>
      <c r="L2364" s="634">
        <v>4.67</v>
      </c>
      <c r="M2364" s="53" t="s">
        <v>1317</v>
      </c>
      <c r="N2364" s="629" t="s">
        <v>4218</v>
      </c>
    </row>
    <row r="2365" spans="1:14" ht="15" hidden="1">
      <c r="A2365" s="1277">
        <v>46173</v>
      </c>
      <c r="B2365" s="53" t="s">
        <v>4216</v>
      </c>
      <c r="C2365" s="627">
        <v>58662</v>
      </c>
      <c r="D2365" s="627" t="s">
        <v>2524</v>
      </c>
      <c r="E2365" s="627" t="s">
        <v>1526</v>
      </c>
      <c r="F2365" s="627">
        <v>4010</v>
      </c>
      <c r="G2365" s="627" t="s">
        <v>3128</v>
      </c>
      <c r="H2365" s="627" t="s">
        <v>492</v>
      </c>
      <c r="J2365" s="627">
        <v>1</v>
      </c>
      <c r="K2365" s="627">
        <v>13.23</v>
      </c>
      <c r="L2365" s="637">
        <v>13.23</v>
      </c>
      <c r="M2365" s="53" t="s">
        <v>1317</v>
      </c>
      <c r="N2365" s="629" t="s">
        <v>4218</v>
      </c>
    </row>
    <row r="2366" spans="1:14" ht="15" hidden="1">
      <c r="A2366" s="1277">
        <v>46173</v>
      </c>
      <c r="B2366" s="53" t="s">
        <v>4216</v>
      </c>
      <c r="C2366" s="625">
        <v>82778</v>
      </c>
      <c r="D2366" s="625" t="s">
        <v>3400</v>
      </c>
      <c r="E2366" s="625">
        <v>110</v>
      </c>
      <c r="F2366" s="625">
        <v>4010</v>
      </c>
      <c r="G2366" s="625" t="s">
        <v>3129</v>
      </c>
      <c r="H2366" s="625" t="s">
        <v>492</v>
      </c>
      <c r="J2366" s="625">
        <v>1</v>
      </c>
      <c r="K2366" s="625">
        <v>6.63</v>
      </c>
      <c r="L2366" s="634">
        <v>6.63</v>
      </c>
      <c r="M2366" s="53" t="s">
        <v>1317</v>
      </c>
      <c r="N2366" s="629" t="s">
        <v>4218</v>
      </c>
    </row>
    <row r="2367" spans="1:14" ht="15" hidden="1">
      <c r="A2367" s="1277">
        <v>46173</v>
      </c>
      <c r="B2367" s="53" t="s">
        <v>4216</v>
      </c>
      <c r="C2367" s="627">
        <v>84172</v>
      </c>
      <c r="D2367" s="627" t="s">
        <v>1900</v>
      </c>
      <c r="E2367" s="627">
        <v>75</v>
      </c>
      <c r="F2367" s="627">
        <v>4010</v>
      </c>
      <c r="G2367" s="627" t="s">
        <v>3130</v>
      </c>
      <c r="H2367" s="627" t="s">
        <v>492</v>
      </c>
      <c r="J2367" s="627">
        <v>1</v>
      </c>
      <c r="K2367" s="627">
        <v>9</v>
      </c>
      <c r="L2367" s="637">
        <v>9</v>
      </c>
      <c r="M2367" s="53" t="s">
        <v>1317</v>
      </c>
      <c r="N2367" s="629" t="s">
        <v>4218</v>
      </c>
    </row>
    <row r="2368" spans="1:14" ht="15" hidden="1">
      <c r="A2368" s="1277">
        <v>46173</v>
      </c>
      <c r="B2368" s="53" t="s">
        <v>4216</v>
      </c>
      <c r="C2368" s="625">
        <v>83897</v>
      </c>
      <c r="D2368" s="625" t="s">
        <v>4224</v>
      </c>
      <c r="E2368" s="625">
        <v>80</v>
      </c>
      <c r="F2368" s="625">
        <v>4010</v>
      </c>
      <c r="G2368" s="625" t="s">
        <v>3322</v>
      </c>
      <c r="H2368" s="625" t="s">
        <v>492</v>
      </c>
      <c r="J2368" s="625">
        <v>1</v>
      </c>
      <c r="K2368" s="625">
        <v>11.88</v>
      </c>
      <c r="L2368" s="634">
        <v>11.88</v>
      </c>
      <c r="M2368" s="53" t="s">
        <v>1317</v>
      </c>
      <c r="N2368" s="629" t="s">
        <v>4218</v>
      </c>
    </row>
    <row r="2369" spans="1:14" ht="15" hidden="1">
      <c r="A2369" s="1277">
        <v>46173</v>
      </c>
      <c r="B2369" s="53" t="s">
        <v>4216</v>
      </c>
      <c r="C2369" s="627">
        <v>84296</v>
      </c>
      <c r="D2369" s="627" t="s">
        <v>1413</v>
      </c>
      <c r="E2369" s="627">
        <v>120</v>
      </c>
      <c r="F2369" s="627">
        <v>4010</v>
      </c>
      <c r="G2369" s="627" t="s">
        <v>3133</v>
      </c>
      <c r="H2369" s="627" t="s">
        <v>492</v>
      </c>
      <c r="J2369" s="627">
        <v>1</v>
      </c>
      <c r="K2369" s="627">
        <v>8.3699999999999992</v>
      </c>
      <c r="L2369" s="637">
        <v>8.3699999999999992</v>
      </c>
      <c r="M2369" s="53" t="s">
        <v>1317</v>
      </c>
      <c r="N2369" s="629" t="s">
        <v>4218</v>
      </c>
    </row>
    <row r="2370" spans="1:14" ht="15" hidden="1">
      <c r="A2370" s="1277">
        <v>46173</v>
      </c>
      <c r="B2370" s="53" t="s">
        <v>4216</v>
      </c>
      <c r="C2370" s="625">
        <v>81423</v>
      </c>
      <c r="D2370" s="625">
        <v>766</v>
      </c>
      <c r="E2370" s="625">
        <v>70</v>
      </c>
      <c r="F2370" s="625">
        <v>4010</v>
      </c>
      <c r="G2370" s="625" t="s">
        <v>3135</v>
      </c>
      <c r="H2370" s="625" t="s">
        <v>492</v>
      </c>
      <c r="J2370" s="625">
        <v>1</v>
      </c>
      <c r="K2370" s="625">
        <v>6.66</v>
      </c>
      <c r="L2370" s="634">
        <v>6.66</v>
      </c>
      <c r="M2370" s="53" t="s">
        <v>1317</v>
      </c>
      <c r="N2370" s="629" t="s">
        <v>4218</v>
      </c>
    </row>
    <row r="2371" spans="1:14" ht="15" hidden="1">
      <c r="A2371" s="1277">
        <v>46173</v>
      </c>
      <c r="B2371" s="53" t="s">
        <v>4216</v>
      </c>
      <c r="C2371" s="627">
        <v>84082</v>
      </c>
      <c r="D2371" s="627" t="s">
        <v>2085</v>
      </c>
      <c r="E2371" s="627">
        <v>100</v>
      </c>
      <c r="F2371" s="627">
        <v>4010</v>
      </c>
      <c r="G2371" s="627" t="s">
        <v>4225</v>
      </c>
      <c r="H2371" s="627" t="s">
        <v>492</v>
      </c>
      <c r="J2371" s="627">
        <v>1</v>
      </c>
      <c r="K2371" s="627">
        <v>8.8000000000000007</v>
      </c>
      <c r="L2371" s="637">
        <v>8.8000000000000007</v>
      </c>
      <c r="M2371" s="53" t="s">
        <v>1317</v>
      </c>
      <c r="N2371" s="629" t="s">
        <v>4218</v>
      </c>
    </row>
    <row r="2372" spans="1:14" ht="15" hidden="1">
      <c r="A2372" s="1277">
        <v>46173</v>
      </c>
      <c r="B2372" s="53" t="s">
        <v>4216</v>
      </c>
      <c r="C2372" s="625">
        <v>84551</v>
      </c>
      <c r="D2372" s="625" t="s">
        <v>3391</v>
      </c>
      <c r="E2372" s="625">
        <v>80</v>
      </c>
      <c r="F2372" s="625">
        <v>4010</v>
      </c>
      <c r="G2372" s="625" t="s">
        <v>3137</v>
      </c>
      <c r="H2372" s="625" t="s">
        <v>492</v>
      </c>
      <c r="J2372" s="625">
        <v>1</v>
      </c>
      <c r="K2372" s="625">
        <v>3.95</v>
      </c>
      <c r="L2372" s="634">
        <v>3.95</v>
      </c>
      <c r="M2372" s="53" t="s">
        <v>1317</v>
      </c>
      <c r="N2372" s="629" t="s">
        <v>4218</v>
      </c>
    </row>
    <row r="2373" spans="1:14" ht="15" hidden="1">
      <c r="A2373" s="1277">
        <v>46173</v>
      </c>
      <c r="B2373" s="53" t="s">
        <v>4216</v>
      </c>
      <c r="C2373" s="627">
        <v>84172</v>
      </c>
      <c r="D2373" s="627" t="s">
        <v>1900</v>
      </c>
      <c r="E2373" s="627">
        <v>75</v>
      </c>
      <c r="F2373" s="627">
        <v>4010</v>
      </c>
      <c r="G2373" s="627" t="s">
        <v>3325</v>
      </c>
      <c r="H2373" s="627" t="s">
        <v>492</v>
      </c>
      <c r="J2373" s="627">
        <v>1</v>
      </c>
      <c r="K2373" s="627">
        <v>9</v>
      </c>
      <c r="L2373" s="637">
        <v>9</v>
      </c>
      <c r="M2373" s="53" t="s">
        <v>1317</v>
      </c>
      <c r="N2373" s="629" t="s">
        <v>4218</v>
      </c>
    </row>
    <row r="2374" spans="1:14" ht="15" hidden="1">
      <c r="A2374" s="1277">
        <v>46173</v>
      </c>
      <c r="B2374" s="53" t="s">
        <v>4216</v>
      </c>
      <c r="C2374" s="625">
        <v>84115</v>
      </c>
      <c r="D2374" s="625" t="s">
        <v>1757</v>
      </c>
      <c r="E2374" s="625">
        <v>150</v>
      </c>
      <c r="F2374" s="625">
        <v>4010</v>
      </c>
      <c r="G2374" s="625" t="s">
        <v>4226</v>
      </c>
      <c r="H2374" s="625" t="s">
        <v>492</v>
      </c>
      <c r="J2374" s="625">
        <v>1</v>
      </c>
      <c r="K2374" s="625">
        <v>15.48</v>
      </c>
      <c r="L2374" s="634">
        <v>15.48</v>
      </c>
      <c r="M2374" s="53" t="s">
        <v>1317</v>
      </c>
      <c r="N2374" s="629" t="s">
        <v>4218</v>
      </c>
    </row>
    <row r="2375" spans="1:14" ht="15" hidden="1">
      <c r="A2375" s="1277">
        <v>46173</v>
      </c>
      <c r="B2375" s="53" t="s">
        <v>4216</v>
      </c>
      <c r="C2375" s="627">
        <v>84654</v>
      </c>
      <c r="D2375" s="627" t="s">
        <v>3468</v>
      </c>
      <c r="E2375" s="627">
        <v>75</v>
      </c>
      <c r="F2375" s="627">
        <v>4010</v>
      </c>
      <c r="G2375" s="627" t="s">
        <v>3326</v>
      </c>
      <c r="H2375" s="627" t="s">
        <v>492</v>
      </c>
      <c r="J2375" s="627">
        <v>1</v>
      </c>
      <c r="K2375" s="627">
        <v>5.84</v>
      </c>
      <c r="L2375" s="637">
        <v>5.84</v>
      </c>
      <c r="M2375" s="53" t="s">
        <v>1317</v>
      </c>
      <c r="N2375" s="629" t="s">
        <v>4218</v>
      </c>
    </row>
    <row r="2376" spans="1:14" ht="15" hidden="1">
      <c r="A2376" s="1277">
        <v>46173</v>
      </c>
      <c r="B2376" s="53" t="s">
        <v>4216</v>
      </c>
      <c r="C2376" s="625">
        <v>81351</v>
      </c>
      <c r="D2376" s="625" t="s">
        <v>1367</v>
      </c>
      <c r="E2376" s="625">
        <v>140</v>
      </c>
      <c r="F2376" s="625">
        <v>4010</v>
      </c>
      <c r="G2376" s="625" t="s">
        <v>3140</v>
      </c>
      <c r="H2376" s="625" t="s">
        <v>492</v>
      </c>
      <c r="J2376" s="625">
        <v>3</v>
      </c>
      <c r="K2376" s="625">
        <v>12.39</v>
      </c>
      <c r="L2376" s="634">
        <v>37.17</v>
      </c>
      <c r="M2376" s="53" t="s">
        <v>1317</v>
      </c>
      <c r="N2376" s="629" t="s">
        <v>4218</v>
      </c>
    </row>
    <row r="2377" spans="1:14" ht="15" hidden="1">
      <c r="A2377" s="1277">
        <v>46173</v>
      </c>
      <c r="B2377" s="53" t="s">
        <v>4216</v>
      </c>
      <c r="C2377" s="627">
        <v>82717</v>
      </c>
      <c r="D2377" s="627" t="s">
        <v>2823</v>
      </c>
      <c r="E2377" s="627">
        <v>80</v>
      </c>
      <c r="F2377" s="627">
        <v>4010</v>
      </c>
      <c r="G2377" s="627" t="s">
        <v>3142</v>
      </c>
      <c r="H2377" s="627" t="s">
        <v>492</v>
      </c>
      <c r="J2377" s="627">
        <v>1</v>
      </c>
      <c r="K2377" s="627">
        <v>9.7100000000000009</v>
      </c>
      <c r="L2377" s="637">
        <v>9.7100000000000009</v>
      </c>
      <c r="M2377" s="53" t="s">
        <v>1317</v>
      </c>
      <c r="N2377" s="629" t="s">
        <v>4218</v>
      </c>
    </row>
    <row r="2378" spans="1:14" ht="15" hidden="1">
      <c r="A2378" s="1277">
        <v>46173</v>
      </c>
      <c r="B2378" s="53" t="s">
        <v>4216</v>
      </c>
      <c r="C2378" s="625">
        <v>65593</v>
      </c>
      <c r="D2378" s="625">
        <v>11</v>
      </c>
      <c r="E2378" s="625">
        <v>75</v>
      </c>
      <c r="F2378" s="625">
        <v>4010</v>
      </c>
      <c r="G2378" s="625" t="s">
        <v>3144</v>
      </c>
      <c r="H2378" s="625" t="s">
        <v>492</v>
      </c>
      <c r="J2378" s="625">
        <v>1</v>
      </c>
      <c r="K2378" s="625">
        <v>3.82</v>
      </c>
      <c r="L2378" s="634">
        <v>3.82</v>
      </c>
      <c r="M2378" s="53" t="s">
        <v>1317</v>
      </c>
      <c r="N2378" s="629" t="s">
        <v>4218</v>
      </c>
    </row>
    <row r="2379" spans="1:14" ht="15" hidden="1">
      <c r="A2379" s="1277">
        <v>46173</v>
      </c>
      <c r="B2379" s="53" t="s">
        <v>4216</v>
      </c>
      <c r="C2379" s="627">
        <v>84330</v>
      </c>
      <c r="D2379" s="627" t="s">
        <v>1790</v>
      </c>
      <c r="E2379" s="627">
        <v>80</v>
      </c>
      <c r="F2379" s="627">
        <v>4010</v>
      </c>
      <c r="G2379" s="627" t="s">
        <v>4227</v>
      </c>
      <c r="H2379" s="627" t="s">
        <v>492</v>
      </c>
      <c r="J2379" s="627">
        <v>1</v>
      </c>
      <c r="K2379" s="627">
        <v>24.98</v>
      </c>
      <c r="L2379" s="637">
        <v>24.98</v>
      </c>
      <c r="M2379" s="53" t="s">
        <v>1317</v>
      </c>
      <c r="N2379" s="629" t="s">
        <v>4218</v>
      </c>
    </row>
    <row r="2380" spans="1:14" ht="15" hidden="1">
      <c r="A2380" s="1277">
        <v>46173</v>
      </c>
      <c r="B2380" s="53" t="s">
        <v>4216</v>
      </c>
      <c r="C2380" s="625">
        <v>84141</v>
      </c>
      <c r="D2380" s="625" t="s">
        <v>2840</v>
      </c>
      <c r="E2380" s="625">
        <v>90</v>
      </c>
      <c r="F2380" s="625">
        <v>4010</v>
      </c>
      <c r="G2380" s="625" t="s">
        <v>3145</v>
      </c>
      <c r="H2380" s="625" t="s">
        <v>492</v>
      </c>
      <c r="J2380" s="625">
        <v>2</v>
      </c>
      <c r="K2380" s="625">
        <v>21.96</v>
      </c>
      <c r="L2380" s="634">
        <v>43.92</v>
      </c>
      <c r="M2380" s="53" t="s">
        <v>1317</v>
      </c>
      <c r="N2380" s="629" t="s">
        <v>4218</v>
      </c>
    </row>
    <row r="2381" spans="1:14" ht="15" hidden="1">
      <c r="A2381" s="1277">
        <v>46173</v>
      </c>
      <c r="B2381" s="53" t="s">
        <v>4216</v>
      </c>
      <c r="C2381" s="627">
        <v>82777</v>
      </c>
      <c r="D2381" s="627" t="s">
        <v>3246</v>
      </c>
      <c r="E2381" s="627">
        <v>150</v>
      </c>
      <c r="F2381" s="627">
        <v>4010</v>
      </c>
      <c r="G2381" s="627" t="s">
        <v>3329</v>
      </c>
      <c r="H2381" s="627" t="s">
        <v>492</v>
      </c>
      <c r="J2381" s="627">
        <v>1</v>
      </c>
      <c r="K2381" s="627">
        <v>10.76</v>
      </c>
      <c r="L2381" s="637">
        <v>10.76</v>
      </c>
      <c r="M2381" s="53" t="s">
        <v>1317</v>
      </c>
      <c r="N2381" s="629" t="s">
        <v>4218</v>
      </c>
    </row>
    <row r="2382" spans="1:14" ht="15" hidden="1">
      <c r="A2382" s="1277">
        <v>46173</v>
      </c>
      <c r="B2382" s="53" t="s">
        <v>4216</v>
      </c>
      <c r="C2382" s="625">
        <v>81318</v>
      </c>
      <c r="D2382" s="625" t="s">
        <v>2307</v>
      </c>
      <c r="E2382" s="625">
        <v>160</v>
      </c>
      <c r="F2382" s="625">
        <v>4010</v>
      </c>
      <c r="G2382" s="625" t="s">
        <v>3331</v>
      </c>
      <c r="H2382" s="625" t="s">
        <v>492</v>
      </c>
      <c r="J2382" s="625">
        <v>1</v>
      </c>
      <c r="K2382" s="625">
        <v>8.92</v>
      </c>
      <c r="L2382" s="634">
        <v>8.92</v>
      </c>
      <c r="M2382" s="53" t="s">
        <v>1317</v>
      </c>
      <c r="N2382" s="629" t="s">
        <v>4218</v>
      </c>
    </row>
    <row r="2383" spans="1:14" ht="15" hidden="1">
      <c r="A2383" s="1277">
        <v>46173</v>
      </c>
      <c r="B2383" s="53" t="s">
        <v>4216</v>
      </c>
      <c r="C2383" s="627">
        <v>82332</v>
      </c>
      <c r="D2383" s="627" t="s">
        <v>1440</v>
      </c>
      <c r="E2383" s="627" t="s">
        <v>1368</v>
      </c>
      <c r="F2383" s="627">
        <v>4010</v>
      </c>
      <c r="G2383" s="627" t="s">
        <v>3332</v>
      </c>
      <c r="H2383" s="627" t="s">
        <v>492</v>
      </c>
      <c r="J2383" s="627">
        <v>1</v>
      </c>
      <c r="K2383" s="627">
        <v>24.14</v>
      </c>
      <c r="L2383" s="637">
        <v>24.14</v>
      </c>
      <c r="M2383" s="53" t="s">
        <v>1317</v>
      </c>
      <c r="N2383" s="629" t="s">
        <v>4218</v>
      </c>
    </row>
    <row r="2384" spans="1:14" ht="15" hidden="1">
      <c r="A2384" s="1277">
        <v>46173</v>
      </c>
      <c r="B2384" s="53" t="s">
        <v>4216</v>
      </c>
      <c r="C2384" s="625">
        <v>82646</v>
      </c>
      <c r="D2384" s="625" t="s">
        <v>2659</v>
      </c>
      <c r="E2384" s="625">
        <v>140</v>
      </c>
      <c r="F2384" s="625">
        <v>4010</v>
      </c>
      <c r="G2384" s="625" t="s">
        <v>3150</v>
      </c>
      <c r="H2384" s="625" t="s">
        <v>492</v>
      </c>
      <c r="J2384" s="625">
        <v>1</v>
      </c>
      <c r="K2384" s="625">
        <v>5.05</v>
      </c>
      <c r="L2384" s="634">
        <v>5.05</v>
      </c>
      <c r="M2384" s="53" t="s">
        <v>1317</v>
      </c>
      <c r="N2384" s="629" t="s">
        <v>4218</v>
      </c>
    </row>
    <row r="2385" spans="1:14" ht="15" hidden="1">
      <c r="A2385" s="1277">
        <v>46173</v>
      </c>
      <c r="B2385" s="53" t="s">
        <v>4216</v>
      </c>
      <c r="C2385" s="627">
        <v>68177</v>
      </c>
      <c r="D2385" s="627" t="s">
        <v>1367</v>
      </c>
      <c r="E2385" s="627">
        <v>50</v>
      </c>
      <c r="F2385" s="627">
        <v>4010</v>
      </c>
      <c r="G2385" s="627" t="s">
        <v>3152</v>
      </c>
      <c r="H2385" s="627" t="s">
        <v>492</v>
      </c>
      <c r="J2385" s="627">
        <v>1</v>
      </c>
      <c r="K2385" s="627">
        <v>3.4</v>
      </c>
      <c r="L2385" s="637">
        <v>3.4</v>
      </c>
      <c r="M2385" s="53" t="s">
        <v>1317</v>
      </c>
      <c r="N2385" s="629" t="s">
        <v>4218</v>
      </c>
    </row>
    <row r="2386" spans="1:14" ht="15" hidden="1">
      <c r="A2386" s="1277">
        <v>46173</v>
      </c>
      <c r="B2386" s="53" t="s">
        <v>4216</v>
      </c>
      <c r="C2386" s="625">
        <v>84516</v>
      </c>
      <c r="D2386" s="625" t="s">
        <v>4228</v>
      </c>
      <c r="E2386" s="625">
        <v>100</v>
      </c>
      <c r="F2386" s="625">
        <v>4010</v>
      </c>
      <c r="G2386" s="625" t="s">
        <v>3335</v>
      </c>
      <c r="H2386" s="625" t="s">
        <v>492</v>
      </c>
      <c r="J2386" s="625">
        <v>1</v>
      </c>
      <c r="K2386" s="625">
        <v>12.72</v>
      </c>
      <c r="L2386" s="634">
        <v>12.72</v>
      </c>
      <c r="M2386" s="53" t="s">
        <v>1317</v>
      </c>
      <c r="N2386" s="629" t="s">
        <v>4218</v>
      </c>
    </row>
    <row r="2387" spans="1:14" ht="15" hidden="1">
      <c r="A2387" s="1277">
        <v>46173</v>
      </c>
      <c r="B2387" s="53" t="s">
        <v>4216</v>
      </c>
      <c r="C2387" s="627">
        <v>84171</v>
      </c>
      <c r="D2387" s="627" t="s">
        <v>2519</v>
      </c>
      <c r="E2387" s="627">
        <v>75</v>
      </c>
      <c r="F2387" s="627">
        <v>4010</v>
      </c>
      <c r="G2387" s="627" t="s">
        <v>3334</v>
      </c>
      <c r="H2387" s="627" t="s">
        <v>492</v>
      </c>
      <c r="J2387" s="627">
        <v>2</v>
      </c>
      <c r="K2387" s="627">
        <v>10.93</v>
      </c>
      <c r="L2387" s="637">
        <v>21.86</v>
      </c>
      <c r="M2387" s="53" t="s">
        <v>1317</v>
      </c>
      <c r="N2387" s="629" t="s">
        <v>4218</v>
      </c>
    </row>
    <row r="2388" spans="1:14" ht="15" hidden="1">
      <c r="A2388" s="1277">
        <v>46173</v>
      </c>
      <c r="B2388" s="53" t="s">
        <v>4216</v>
      </c>
      <c r="C2388" s="625">
        <v>80467</v>
      </c>
      <c r="D2388" s="625" t="s">
        <v>1900</v>
      </c>
      <c r="E2388" s="625">
        <v>120</v>
      </c>
      <c r="F2388" s="625">
        <v>4010</v>
      </c>
      <c r="G2388" s="625" t="s">
        <v>4229</v>
      </c>
      <c r="H2388" s="625" t="s">
        <v>492</v>
      </c>
      <c r="J2388" s="625">
        <v>1</v>
      </c>
      <c r="K2388" s="625">
        <v>7.37</v>
      </c>
      <c r="L2388" s="634">
        <v>7.37</v>
      </c>
      <c r="M2388" s="53" t="s">
        <v>1317</v>
      </c>
      <c r="N2388" s="629" t="s">
        <v>4218</v>
      </c>
    </row>
    <row r="2389" spans="1:14" ht="15" hidden="1">
      <c r="A2389" s="1277">
        <v>46173</v>
      </c>
      <c r="B2389" s="53" t="s">
        <v>4216</v>
      </c>
      <c r="C2389" s="627">
        <v>81470</v>
      </c>
      <c r="D2389" s="627" t="s">
        <v>4230</v>
      </c>
      <c r="E2389" s="627">
        <v>90</v>
      </c>
      <c r="F2389" s="627">
        <v>4010</v>
      </c>
      <c r="G2389" s="627" t="s">
        <v>3336</v>
      </c>
      <c r="H2389" s="627" t="s">
        <v>492</v>
      </c>
      <c r="J2389" s="627">
        <v>1</v>
      </c>
      <c r="K2389" s="627">
        <v>3.94</v>
      </c>
      <c r="L2389" s="637">
        <v>3.94</v>
      </c>
      <c r="M2389" s="53" t="s">
        <v>1317</v>
      </c>
      <c r="N2389" s="629" t="s">
        <v>4218</v>
      </c>
    </row>
    <row r="2390" spans="1:14" ht="15" hidden="1">
      <c r="A2390" s="1277">
        <v>46173</v>
      </c>
      <c r="B2390" s="53" t="s">
        <v>4216</v>
      </c>
      <c r="C2390" s="625">
        <v>82723</v>
      </c>
      <c r="D2390" s="625" t="s">
        <v>4231</v>
      </c>
      <c r="E2390" s="625">
        <v>90</v>
      </c>
      <c r="F2390" s="625">
        <v>4010</v>
      </c>
      <c r="G2390" s="625" t="s">
        <v>3223</v>
      </c>
      <c r="H2390" s="625" t="s">
        <v>492</v>
      </c>
      <c r="J2390" s="625">
        <v>1</v>
      </c>
      <c r="K2390" s="625">
        <v>9.01</v>
      </c>
      <c r="L2390" s="634">
        <v>9.01</v>
      </c>
      <c r="M2390" s="53" t="s">
        <v>1317</v>
      </c>
      <c r="N2390" s="629" t="s">
        <v>4218</v>
      </c>
    </row>
    <row r="2391" spans="1:14" ht="15" hidden="1">
      <c r="A2391" s="1277">
        <v>46173</v>
      </c>
      <c r="B2391" s="53" t="s">
        <v>4216</v>
      </c>
      <c r="C2391" s="627">
        <v>84494</v>
      </c>
      <c r="D2391" s="627" t="s">
        <v>4232</v>
      </c>
      <c r="E2391" s="627">
        <v>90</v>
      </c>
      <c r="F2391" s="627">
        <v>4010</v>
      </c>
      <c r="G2391" s="627" t="s">
        <v>3337</v>
      </c>
      <c r="H2391" s="627" t="s">
        <v>492</v>
      </c>
      <c r="J2391" s="627">
        <v>1</v>
      </c>
      <c r="K2391" s="627">
        <v>3.75</v>
      </c>
      <c r="L2391" s="637">
        <v>3.75</v>
      </c>
      <c r="M2391" s="53" t="s">
        <v>1317</v>
      </c>
      <c r="N2391" s="629" t="s">
        <v>4218</v>
      </c>
    </row>
    <row r="2392" spans="1:14" ht="15" hidden="1">
      <c r="A2392" s="1277">
        <v>46173</v>
      </c>
      <c r="B2392" s="53" t="s">
        <v>4216</v>
      </c>
      <c r="C2392" s="625">
        <v>84317</v>
      </c>
      <c r="D2392" s="625" t="s">
        <v>1900</v>
      </c>
      <c r="E2392" s="625" t="s">
        <v>399</v>
      </c>
      <c r="F2392" s="625">
        <v>4010</v>
      </c>
      <c r="G2392" s="625" t="s">
        <v>4233</v>
      </c>
      <c r="H2392" s="625" t="s">
        <v>492</v>
      </c>
      <c r="J2392" s="625">
        <v>1</v>
      </c>
      <c r="K2392" s="625">
        <v>36.25</v>
      </c>
      <c r="L2392" s="634">
        <v>36.25</v>
      </c>
      <c r="M2392" s="53" t="s">
        <v>1317</v>
      </c>
      <c r="N2392" s="629" t="s">
        <v>4218</v>
      </c>
    </row>
    <row r="2393" spans="1:14" ht="15" hidden="1">
      <c r="A2393" s="1277">
        <v>46173</v>
      </c>
      <c r="B2393" s="53" t="s">
        <v>4216</v>
      </c>
      <c r="C2393" s="627">
        <v>83957</v>
      </c>
      <c r="D2393" s="627" t="s">
        <v>4234</v>
      </c>
      <c r="E2393" s="627">
        <v>130</v>
      </c>
      <c r="F2393" s="627">
        <v>4010</v>
      </c>
      <c r="G2393" s="627" t="s">
        <v>3338</v>
      </c>
      <c r="H2393" s="627" t="s">
        <v>492</v>
      </c>
      <c r="J2393" s="627">
        <v>1</v>
      </c>
      <c r="K2393" s="627">
        <v>18.399999999999999</v>
      </c>
      <c r="L2393" s="637">
        <v>18.399999999999999</v>
      </c>
      <c r="M2393" s="53" t="s">
        <v>1317</v>
      </c>
      <c r="N2393" s="629" t="s">
        <v>4218</v>
      </c>
    </row>
    <row r="2394" spans="1:14" ht="15" hidden="1">
      <c r="A2394" s="1277">
        <v>46173</v>
      </c>
      <c r="B2394" s="53" t="s">
        <v>4216</v>
      </c>
      <c r="C2394" s="625">
        <v>84295</v>
      </c>
      <c r="D2394" s="625" t="s">
        <v>2442</v>
      </c>
      <c r="E2394" s="625">
        <v>85</v>
      </c>
      <c r="F2394" s="625">
        <v>4010</v>
      </c>
      <c r="G2394" s="625" t="s">
        <v>2856</v>
      </c>
      <c r="H2394" s="625" t="s">
        <v>492</v>
      </c>
      <c r="J2394" s="625">
        <v>1</v>
      </c>
      <c r="K2394" s="625">
        <v>5.72</v>
      </c>
      <c r="L2394" s="634">
        <v>5.72</v>
      </c>
      <c r="M2394" s="53" t="s">
        <v>1317</v>
      </c>
      <c r="N2394" s="629" t="s">
        <v>4218</v>
      </c>
    </row>
    <row r="2395" spans="1:14" ht="15" hidden="1">
      <c r="A2395" s="1277">
        <v>46173</v>
      </c>
      <c r="B2395" s="53" t="s">
        <v>4216</v>
      </c>
      <c r="C2395" s="627">
        <v>84181</v>
      </c>
      <c r="D2395" s="627" t="s">
        <v>1578</v>
      </c>
      <c r="E2395" s="627">
        <v>130</v>
      </c>
      <c r="F2395" s="627">
        <v>4010</v>
      </c>
      <c r="G2395" s="627" t="s">
        <v>3339</v>
      </c>
      <c r="H2395" s="627" t="s">
        <v>492</v>
      </c>
      <c r="J2395" s="627">
        <v>5</v>
      </c>
      <c r="K2395" s="627">
        <v>11.24</v>
      </c>
      <c r="L2395" s="637">
        <v>56.2</v>
      </c>
      <c r="M2395" s="53" t="s">
        <v>1317</v>
      </c>
      <c r="N2395" s="629" t="s">
        <v>4218</v>
      </c>
    </row>
    <row r="2396" spans="1:14" ht="15" hidden="1">
      <c r="A2396" s="1277">
        <v>46173</v>
      </c>
      <c r="B2396" s="53" t="s">
        <v>4235</v>
      </c>
      <c r="C2396" s="625">
        <v>82723</v>
      </c>
      <c r="D2396" s="625" t="s">
        <v>2823</v>
      </c>
      <c r="E2396" s="625">
        <v>110</v>
      </c>
      <c r="F2396" s="625">
        <v>4010</v>
      </c>
      <c r="G2396" s="625" t="s">
        <v>2875</v>
      </c>
      <c r="H2396" s="625" t="s">
        <v>492</v>
      </c>
      <c r="J2396" s="625">
        <v>-1</v>
      </c>
      <c r="K2396" s="625">
        <v>9.57</v>
      </c>
      <c r="L2396" s="634">
        <v>-9.57</v>
      </c>
      <c r="M2396" s="53" t="s">
        <v>1378</v>
      </c>
    </row>
    <row r="2397" spans="1:14" ht="15" hidden="1">
      <c r="A2397" s="1277">
        <v>46174</v>
      </c>
      <c r="B2397" s="53" t="s">
        <v>4236</v>
      </c>
      <c r="C2397" s="625">
        <v>58661</v>
      </c>
      <c r="D2397" s="625" t="s">
        <v>2111</v>
      </c>
      <c r="E2397" s="625" t="s">
        <v>1526</v>
      </c>
      <c r="F2397" s="625">
        <v>4010</v>
      </c>
      <c r="G2397" s="625" t="s">
        <v>4237</v>
      </c>
      <c r="H2397" s="625" t="s">
        <v>492</v>
      </c>
      <c r="J2397" s="625">
        <v>-1</v>
      </c>
      <c r="K2397" s="625">
        <v>9.18</v>
      </c>
      <c r="L2397" s="634">
        <v>-9.18</v>
      </c>
      <c r="M2397" s="53" t="s">
        <v>1378</v>
      </c>
    </row>
    <row r="2398" spans="1:14" ht="15" hidden="1">
      <c r="A2398" s="1277">
        <v>46174</v>
      </c>
      <c r="B2398" s="53" t="s">
        <v>4236</v>
      </c>
      <c r="C2398" s="627">
        <v>58663</v>
      </c>
      <c r="D2398" s="627" t="s">
        <v>1695</v>
      </c>
      <c r="E2398" s="627" t="s">
        <v>246</v>
      </c>
      <c r="F2398" s="627">
        <v>4010</v>
      </c>
      <c r="G2398" s="627" t="s">
        <v>3251</v>
      </c>
      <c r="H2398" s="627" t="s">
        <v>492</v>
      </c>
      <c r="J2398" s="627">
        <v>-1</v>
      </c>
      <c r="K2398" s="627">
        <v>11.92</v>
      </c>
      <c r="L2398" s="637">
        <v>-11.92</v>
      </c>
      <c r="M2398" s="53" t="s">
        <v>1378</v>
      </c>
    </row>
    <row r="2399" spans="1:14" ht="15" hidden="1">
      <c r="A2399" s="1277">
        <v>46174</v>
      </c>
      <c r="B2399" s="53" t="s">
        <v>4236</v>
      </c>
      <c r="C2399" s="625">
        <v>58665</v>
      </c>
      <c r="D2399" s="625" t="s">
        <v>4238</v>
      </c>
      <c r="E2399" s="625" t="s">
        <v>1332</v>
      </c>
      <c r="F2399" s="625">
        <v>4010</v>
      </c>
      <c r="G2399" s="625" t="s">
        <v>4239</v>
      </c>
      <c r="H2399" s="625" t="s">
        <v>492</v>
      </c>
      <c r="J2399" s="625">
        <v>-2</v>
      </c>
      <c r="K2399" s="625">
        <v>12.61</v>
      </c>
      <c r="L2399" s="634">
        <v>-25.22</v>
      </c>
      <c r="M2399" s="53" t="s">
        <v>1378</v>
      </c>
    </row>
    <row r="2400" spans="1:14" ht="15" hidden="1">
      <c r="A2400" s="276">
        <v>46174</v>
      </c>
      <c r="B2400" s="53" t="s">
        <v>4240</v>
      </c>
      <c r="C2400" s="625">
        <v>84620</v>
      </c>
      <c r="D2400" s="625" t="s">
        <v>2756</v>
      </c>
      <c r="E2400" s="625">
        <v>120</v>
      </c>
      <c r="F2400" s="625">
        <v>4010</v>
      </c>
      <c r="G2400" s="625" t="s">
        <v>4241</v>
      </c>
      <c r="H2400" s="625" t="s">
        <v>492</v>
      </c>
      <c r="J2400" s="625">
        <v>1</v>
      </c>
      <c r="K2400" s="625">
        <v>6.63</v>
      </c>
      <c r="L2400" s="625">
        <v>6.63</v>
      </c>
      <c r="M2400" s="53" t="s">
        <v>1317</v>
      </c>
      <c r="N2400" s="629" t="s">
        <v>1318</v>
      </c>
    </row>
    <row r="2401" spans="1:14" ht="15" hidden="1">
      <c r="A2401" s="276">
        <v>46174</v>
      </c>
      <c r="B2401" s="53" t="s">
        <v>4240</v>
      </c>
      <c r="C2401" s="627">
        <v>84322</v>
      </c>
      <c r="D2401" s="627" t="s">
        <v>3577</v>
      </c>
      <c r="E2401" s="627">
        <v>75</v>
      </c>
      <c r="F2401" s="627">
        <v>4010</v>
      </c>
      <c r="G2401" s="627" t="s">
        <v>4242</v>
      </c>
      <c r="H2401" s="627" t="s">
        <v>492</v>
      </c>
      <c r="J2401" s="627">
        <v>1</v>
      </c>
      <c r="K2401" s="627">
        <v>26.2</v>
      </c>
      <c r="L2401" s="627">
        <v>26.2</v>
      </c>
      <c r="M2401" s="53" t="s">
        <v>1317</v>
      </c>
      <c r="N2401" s="629" t="s">
        <v>1318</v>
      </c>
    </row>
    <row r="2402" spans="1:14" ht="15" hidden="1">
      <c r="A2402" s="276">
        <v>46174</v>
      </c>
      <c r="B2402" s="53" t="s">
        <v>4240</v>
      </c>
      <c r="C2402" s="625">
        <v>83646</v>
      </c>
      <c r="D2402" s="625" t="s">
        <v>1850</v>
      </c>
      <c r="E2402" s="625">
        <v>60</v>
      </c>
      <c r="F2402" s="625">
        <v>4010</v>
      </c>
      <c r="G2402" s="625" t="s">
        <v>4243</v>
      </c>
      <c r="H2402" s="625" t="s">
        <v>492</v>
      </c>
      <c r="J2402" s="625">
        <v>2</v>
      </c>
      <c r="K2402" s="625">
        <v>9.31</v>
      </c>
      <c r="L2402" s="625">
        <v>18.62</v>
      </c>
      <c r="M2402" s="53" t="s">
        <v>1317</v>
      </c>
      <c r="N2402" s="629" t="s">
        <v>1318</v>
      </c>
    </row>
    <row r="2403" spans="1:14" ht="15" hidden="1">
      <c r="A2403" s="276">
        <v>46174</v>
      </c>
      <c r="B2403" s="53" t="s">
        <v>4240</v>
      </c>
      <c r="C2403" s="627">
        <v>83404</v>
      </c>
      <c r="D2403" s="627" t="s">
        <v>3327</v>
      </c>
      <c r="E2403" s="627">
        <v>80</v>
      </c>
      <c r="F2403" s="627">
        <v>4010</v>
      </c>
      <c r="G2403" s="627" t="s">
        <v>4244</v>
      </c>
      <c r="H2403" s="627" t="s">
        <v>492</v>
      </c>
      <c r="J2403" s="627">
        <v>1</v>
      </c>
      <c r="K2403" s="627">
        <v>10.62</v>
      </c>
      <c r="L2403" s="627">
        <v>10.62</v>
      </c>
      <c r="M2403" s="53" t="s">
        <v>1317</v>
      </c>
      <c r="N2403" s="629" t="s">
        <v>1318</v>
      </c>
    </row>
    <row r="2404" spans="1:14" ht="15" hidden="1">
      <c r="A2404" s="276">
        <v>46174</v>
      </c>
      <c r="B2404" s="53" t="s">
        <v>4240</v>
      </c>
      <c r="C2404" s="625">
        <v>84515</v>
      </c>
      <c r="D2404" s="625" t="s">
        <v>2941</v>
      </c>
      <c r="E2404" s="625">
        <v>90</v>
      </c>
      <c r="F2404" s="625">
        <v>4010</v>
      </c>
      <c r="G2404" s="625" t="s">
        <v>1525</v>
      </c>
      <c r="H2404" s="625" t="s">
        <v>492</v>
      </c>
      <c r="J2404" s="625">
        <v>1</v>
      </c>
      <c r="K2404" s="625">
        <v>19.16</v>
      </c>
      <c r="L2404" s="625">
        <v>19.16</v>
      </c>
      <c r="M2404" s="53" t="s">
        <v>1317</v>
      </c>
      <c r="N2404" s="629" t="s">
        <v>1318</v>
      </c>
    </row>
    <row r="2405" spans="1:14" ht="15" hidden="1">
      <c r="A2405" s="276">
        <v>46174</v>
      </c>
      <c r="B2405" s="53" t="s">
        <v>4240</v>
      </c>
      <c r="C2405" s="627">
        <v>84608</v>
      </c>
      <c r="D2405" s="627" t="s">
        <v>4245</v>
      </c>
      <c r="E2405" s="627">
        <v>120</v>
      </c>
      <c r="F2405" s="627">
        <v>4010</v>
      </c>
      <c r="G2405" s="627" t="s">
        <v>4246</v>
      </c>
      <c r="H2405" s="627" t="s">
        <v>492</v>
      </c>
      <c r="J2405" s="627">
        <v>1</v>
      </c>
      <c r="K2405" s="627">
        <v>6.26</v>
      </c>
      <c r="L2405" s="627">
        <v>6.26</v>
      </c>
      <c r="M2405" s="53" t="s">
        <v>1317</v>
      </c>
      <c r="N2405" s="629" t="s">
        <v>1318</v>
      </c>
    </row>
    <row r="2406" spans="1:14" ht="15" hidden="1">
      <c r="A2406" s="276">
        <v>46174</v>
      </c>
      <c r="B2406" s="53" t="s">
        <v>4247</v>
      </c>
      <c r="C2406" s="625">
        <v>84082</v>
      </c>
      <c r="D2406" s="625" t="s">
        <v>1701</v>
      </c>
      <c r="E2406" s="625">
        <v>85</v>
      </c>
      <c r="F2406" s="625">
        <v>4010</v>
      </c>
      <c r="G2406" s="625" t="s">
        <v>4248</v>
      </c>
      <c r="H2406" s="625" t="s">
        <v>492</v>
      </c>
      <c r="J2406" s="625">
        <v>22</v>
      </c>
      <c r="K2406" s="625">
        <v>8.7799999999999994</v>
      </c>
      <c r="L2406" s="625">
        <v>193.16</v>
      </c>
      <c r="M2406" s="53" t="s">
        <v>1317</v>
      </c>
      <c r="N2406" s="629" t="s">
        <v>1318</v>
      </c>
    </row>
    <row r="2407" spans="1:14" ht="15" hidden="1">
      <c r="A2407" s="276">
        <v>46174</v>
      </c>
      <c r="B2407" s="53" t="s">
        <v>4247</v>
      </c>
      <c r="C2407" s="627">
        <v>81495</v>
      </c>
      <c r="D2407" s="627">
        <v>11</v>
      </c>
      <c r="E2407" s="627">
        <v>120</v>
      </c>
      <c r="F2407" s="627">
        <v>4010</v>
      </c>
      <c r="G2407" s="627" t="s">
        <v>4249</v>
      </c>
      <c r="H2407" s="627" t="s">
        <v>492</v>
      </c>
      <c r="J2407" s="627">
        <v>17</v>
      </c>
      <c r="K2407" s="627">
        <v>13.1</v>
      </c>
      <c r="L2407" s="627">
        <v>222.7</v>
      </c>
      <c r="M2407" s="53" t="s">
        <v>1317</v>
      </c>
      <c r="N2407" s="629" t="s">
        <v>1318</v>
      </c>
    </row>
    <row r="2408" spans="1:14" ht="15" hidden="1">
      <c r="A2408" s="276">
        <v>46174</v>
      </c>
      <c r="B2408" s="53" t="s">
        <v>4250</v>
      </c>
      <c r="C2408" s="625">
        <v>82410</v>
      </c>
      <c r="D2408" s="625" t="s">
        <v>1986</v>
      </c>
      <c r="E2408" s="625">
        <v>60</v>
      </c>
      <c r="F2408" s="625">
        <v>4010</v>
      </c>
      <c r="G2408" s="625" t="s">
        <v>4251</v>
      </c>
      <c r="H2408" s="625" t="s">
        <v>492</v>
      </c>
      <c r="J2408" s="625">
        <v>2</v>
      </c>
      <c r="K2408" s="625">
        <v>9.31</v>
      </c>
      <c r="L2408" s="625">
        <v>18.62</v>
      </c>
      <c r="M2408" s="53" t="s">
        <v>1317</v>
      </c>
      <c r="N2408" s="629" t="s">
        <v>1475</v>
      </c>
    </row>
    <row r="2409" spans="1:14" ht="15" hidden="1">
      <c r="A2409" s="276">
        <v>46174</v>
      </c>
      <c r="B2409" s="53" t="s">
        <v>4250</v>
      </c>
      <c r="C2409" s="627">
        <v>83685</v>
      </c>
      <c r="D2409" s="627" t="s">
        <v>1440</v>
      </c>
      <c r="E2409" s="627" t="s">
        <v>1368</v>
      </c>
      <c r="F2409" s="627">
        <v>4010</v>
      </c>
      <c r="G2409" s="627" t="s">
        <v>3880</v>
      </c>
      <c r="H2409" s="627" t="s">
        <v>492</v>
      </c>
      <c r="J2409" s="627">
        <v>1</v>
      </c>
      <c r="K2409" s="627">
        <v>27.49</v>
      </c>
      <c r="L2409" s="627">
        <v>27.49</v>
      </c>
      <c r="M2409" s="53" t="s">
        <v>1317</v>
      </c>
      <c r="N2409" s="629" t="s">
        <v>1475</v>
      </c>
    </row>
    <row r="2410" spans="1:14" ht="15" hidden="1">
      <c r="A2410" s="276">
        <v>46174</v>
      </c>
      <c r="B2410" s="53" t="s">
        <v>4250</v>
      </c>
      <c r="C2410" s="625">
        <v>81351</v>
      </c>
      <c r="D2410" s="625" t="s">
        <v>1757</v>
      </c>
      <c r="E2410" s="625">
        <v>110</v>
      </c>
      <c r="F2410" s="625">
        <v>4010</v>
      </c>
      <c r="G2410" s="625" t="s">
        <v>4252</v>
      </c>
      <c r="H2410" s="625" t="s">
        <v>492</v>
      </c>
      <c r="J2410" s="625">
        <v>1</v>
      </c>
      <c r="K2410" s="625">
        <v>12.39</v>
      </c>
      <c r="L2410" s="625">
        <v>12.39</v>
      </c>
      <c r="M2410" s="53" t="s">
        <v>1317</v>
      </c>
      <c r="N2410" s="629" t="s">
        <v>1475</v>
      </c>
    </row>
    <row r="2411" spans="1:14" ht="15" hidden="1">
      <c r="A2411" s="276">
        <v>46174</v>
      </c>
      <c r="B2411" s="53" t="s">
        <v>4250</v>
      </c>
      <c r="C2411" s="627">
        <v>84290</v>
      </c>
      <c r="D2411" s="627" t="s">
        <v>3036</v>
      </c>
      <c r="E2411" s="627">
        <v>140</v>
      </c>
      <c r="F2411" s="627">
        <v>4010</v>
      </c>
      <c r="G2411" s="627" t="s">
        <v>3567</v>
      </c>
      <c r="H2411" s="627" t="s">
        <v>492</v>
      </c>
      <c r="J2411" s="627">
        <v>1</v>
      </c>
      <c r="K2411" s="627">
        <v>9.08</v>
      </c>
      <c r="L2411" s="627">
        <v>9.08</v>
      </c>
      <c r="M2411" s="53" t="s">
        <v>1317</v>
      </c>
      <c r="N2411" s="629" t="s">
        <v>1475</v>
      </c>
    </row>
    <row r="2412" spans="1:14" ht="15" hidden="1">
      <c r="A2412" s="276">
        <v>46174</v>
      </c>
      <c r="B2412" s="53" t="s">
        <v>4250</v>
      </c>
      <c r="C2412" s="625">
        <v>80468</v>
      </c>
      <c r="D2412" s="625" t="s">
        <v>2857</v>
      </c>
      <c r="E2412" s="625">
        <v>120</v>
      </c>
      <c r="F2412" s="625">
        <v>4010</v>
      </c>
      <c r="G2412" s="625" t="s">
        <v>2850</v>
      </c>
      <c r="H2412" s="625" t="s">
        <v>492</v>
      </c>
      <c r="J2412" s="625">
        <v>1</v>
      </c>
      <c r="K2412" s="625">
        <v>16.489999999999998</v>
      </c>
      <c r="L2412" s="625">
        <v>16.489999999999998</v>
      </c>
      <c r="M2412" s="53" t="s">
        <v>1317</v>
      </c>
      <c r="N2412" s="629" t="s">
        <v>1475</v>
      </c>
    </row>
    <row r="2413" spans="1:14" ht="15" hidden="1">
      <c r="A2413" s="276">
        <v>46174</v>
      </c>
      <c r="B2413" s="53" t="s">
        <v>4250</v>
      </c>
      <c r="C2413" s="627">
        <v>84428</v>
      </c>
      <c r="D2413" s="627" t="s">
        <v>3600</v>
      </c>
      <c r="E2413" s="627">
        <v>120</v>
      </c>
      <c r="F2413" s="627">
        <v>4010</v>
      </c>
      <c r="G2413" s="627" t="s">
        <v>4253</v>
      </c>
      <c r="H2413" s="627" t="s">
        <v>492</v>
      </c>
      <c r="J2413" s="627">
        <v>1</v>
      </c>
      <c r="K2413" s="627">
        <v>4.83</v>
      </c>
      <c r="L2413" s="627">
        <v>4.83</v>
      </c>
      <c r="M2413" s="53" t="s">
        <v>1317</v>
      </c>
      <c r="N2413" s="629" t="s">
        <v>1475</v>
      </c>
    </row>
    <row r="2414" spans="1:14" ht="15" hidden="1">
      <c r="A2414" s="276">
        <v>46174</v>
      </c>
      <c r="B2414" s="53" t="s">
        <v>4250</v>
      </c>
      <c r="C2414" s="625">
        <v>82592</v>
      </c>
      <c r="D2414" s="625" t="s">
        <v>1500</v>
      </c>
      <c r="E2414" s="625">
        <v>110</v>
      </c>
      <c r="F2414" s="625">
        <v>4010</v>
      </c>
      <c r="G2414" s="625" t="s">
        <v>4254</v>
      </c>
      <c r="H2414" s="625" t="s">
        <v>492</v>
      </c>
      <c r="J2414" s="625">
        <v>1</v>
      </c>
      <c r="K2414" s="625">
        <v>13.6</v>
      </c>
      <c r="L2414" s="625">
        <v>13.6</v>
      </c>
      <c r="M2414" s="53" t="s">
        <v>1317</v>
      </c>
      <c r="N2414" s="629" t="s">
        <v>1475</v>
      </c>
    </row>
    <row r="2415" spans="1:14" ht="15" hidden="1">
      <c r="A2415" s="276">
        <v>46174</v>
      </c>
      <c r="B2415" s="53" t="s">
        <v>4250</v>
      </c>
      <c r="C2415" s="627">
        <v>81318</v>
      </c>
      <c r="D2415" s="627" t="s">
        <v>2951</v>
      </c>
      <c r="E2415" s="627">
        <v>160</v>
      </c>
      <c r="F2415" s="627">
        <v>4010</v>
      </c>
      <c r="G2415" s="627" t="s">
        <v>4255</v>
      </c>
      <c r="H2415" s="627" t="s">
        <v>492</v>
      </c>
      <c r="J2415" s="627">
        <v>1</v>
      </c>
      <c r="K2415" s="627">
        <v>7.96</v>
      </c>
      <c r="L2415" s="627">
        <v>7.96</v>
      </c>
      <c r="M2415" s="53" t="s">
        <v>1317</v>
      </c>
      <c r="N2415" s="629" t="s">
        <v>1475</v>
      </c>
    </row>
    <row r="2416" spans="1:14" ht="15" hidden="1">
      <c r="A2416" s="276">
        <v>46174</v>
      </c>
      <c r="B2416" s="53" t="s">
        <v>4250</v>
      </c>
      <c r="C2416" s="625">
        <v>82645</v>
      </c>
      <c r="D2416" s="625" t="s">
        <v>3215</v>
      </c>
      <c r="E2416" s="625">
        <v>140</v>
      </c>
      <c r="F2416" s="625">
        <v>4010</v>
      </c>
      <c r="G2416" s="625" t="s">
        <v>4256</v>
      </c>
      <c r="H2416" s="625" t="s">
        <v>492</v>
      </c>
      <c r="J2416" s="625">
        <v>1</v>
      </c>
      <c r="K2416" s="625">
        <v>6.3</v>
      </c>
      <c r="L2416" s="625">
        <v>6.3</v>
      </c>
      <c r="M2416" s="53" t="s">
        <v>1317</v>
      </c>
      <c r="N2416" s="629" t="s">
        <v>1475</v>
      </c>
    </row>
    <row r="2417" spans="1:14" ht="15" hidden="1">
      <c r="A2417" s="276">
        <v>46174</v>
      </c>
      <c r="B2417" s="53" t="s">
        <v>4250</v>
      </c>
      <c r="C2417" s="627">
        <v>84090</v>
      </c>
      <c r="D2417" s="627" t="s">
        <v>1821</v>
      </c>
      <c r="E2417" s="627">
        <v>140</v>
      </c>
      <c r="F2417" s="627">
        <v>4010</v>
      </c>
      <c r="G2417" s="627" t="s">
        <v>4257</v>
      </c>
      <c r="H2417" s="627" t="s">
        <v>492</v>
      </c>
      <c r="J2417" s="627">
        <v>1</v>
      </c>
      <c r="K2417" s="627">
        <v>7.55</v>
      </c>
      <c r="L2417" s="627">
        <v>7.55</v>
      </c>
      <c r="M2417" s="53" t="s">
        <v>1317</v>
      </c>
      <c r="N2417" s="629" t="s">
        <v>1475</v>
      </c>
    </row>
    <row r="2418" spans="1:14" ht="15" hidden="1">
      <c r="A2418" s="276">
        <v>46174</v>
      </c>
      <c r="B2418" s="53" t="s">
        <v>4250</v>
      </c>
      <c r="C2418" s="625">
        <v>84252</v>
      </c>
      <c r="D2418" s="625" t="s">
        <v>4258</v>
      </c>
      <c r="E2418" s="625">
        <v>60</v>
      </c>
      <c r="F2418" s="625">
        <v>4010</v>
      </c>
      <c r="G2418" s="625" t="s">
        <v>4259</v>
      </c>
      <c r="H2418" s="625" t="s">
        <v>492</v>
      </c>
      <c r="J2418" s="625">
        <v>1</v>
      </c>
      <c r="K2418" s="625">
        <v>5.96</v>
      </c>
      <c r="L2418" s="625">
        <v>5.96</v>
      </c>
      <c r="M2418" s="53" t="s">
        <v>1317</v>
      </c>
      <c r="N2418" s="629" t="s">
        <v>1475</v>
      </c>
    </row>
    <row r="2419" spans="1:14" ht="15" hidden="1">
      <c r="A2419" s="276">
        <v>46174</v>
      </c>
      <c r="B2419" s="53" t="s">
        <v>4250</v>
      </c>
      <c r="C2419" s="627">
        <v>82406</v>
      </c>
      <c r="D2419" s="627" t="s">
        <v>1986</v>
      </c>
      <c r="E2419" s="627">
        <v>100</v>
      </c>
      <c r="F2419" s="627">
        <v>4010</v>
      </c>
      <c r="G2419" s="627" t="s">
        <v>4260</v>
      </c>
      <c r="H2419" s="627" t="s">
        <v>492</v>
      </c>
      <c r="J2419" s="627">
        <v>4</v>
      </c>
      <c r="K2419" s="627">
        <v>8.1300000000000008</v>
      </c>
      <c r="L2419" s="627">
        <v>32.520000000000003</v>
      </c>
      <c r="M2419" s="53" t="s">
        <v>1317</v>
      </c>
      <c r="N2419" s="629" t="s">
        <v>1475</v>
      </c>
    </row>
    <row r="2420" spans="1:14" ht="15" hidden="1">
      <c r="A2420" s="276">
        <v>46174</v>
      </c>
      <c r="B2420" s="53" t="s">
        <v>4250</v>
      </c>
      <c r="C2420" s="625">
        <v>83900</v>
      </c>
      <c r="D2420" s="625" t="s">
        <v>4261</v>
      </c>
      <c r="E2420" s="625">
        <v>70</v>
      </c>
      <c r="F2420" s="625">
        <v>4010</v>
      </c>
      <c r="G2420" s="625" t="s">
        <v>3384</v>
      </c>
      <c r="H2420" s="625" t="s">
        <v>492</v>
      </c>
      <c r="J2420" s="625">
        <v>1</v>
      </c>
      <c r="K2420" s="625">
        <v>21.27</v>
      </c>
      <c r="L2420" s="625">
        <v>21.27</v>
      </c>
      <c r="M2420" s="53" t="s">
        <v>1317</v>
      </c>
      <c r="N2420" s="629" t="s">
        <v>1475</v>
      </c>
    </row>
    <row r="2421" spans="1:14" ht="15" hidden="1">
      <c r="A2421" s="276">
        <v>46174</v>
      </c>
      <c r="B2421" s="53" t="s">
        <v>4250</v>
      </c>
      <c r="C2421" s="627">
        <v>65642</v>
      </c>
      <c r="D2421" s="627" t="s">
        <v>2508</v>
      </c>
      <c r="E2421" s="627">
        <v>90</v>
      </c>
      <c r="F2421" s="627">
        <v>4010</v>
      </c>
      <c r="G2421" s="627" t="s">
        <v>2871</v>
      </c>
      <c r="H2421" s="627" t="s">
        <v>492</v>
      </c>
      <c r="J2421" s="627">
        <v>1</v>
      </c>
      <c r="K2421" s="627">
        <v>7.37</v>
      </c>
      <c r="L2421" s="627">
        <v>7.37</v>
      </c>
      <c r="M2421" s="53" t="s">
        <v>1317</v>
      </c>
      <c r="N2421" s="629" t="s">
        <v>1475</v>
      </c>
    </row>
    <row r="2422" spans="1:14" ht="15" hidden="1">
      <c r="A2422" s="276">
        <v>46174</v>
      </c>
      <c r="B2422" s="53" t="s">
        <v>4250</v>
      </c>
      <c r="C2422" s="625">
        <v>84295</v>
      </c>
      <c r="D2422" s="625" t="s">
        <v>3103</v>
      </c>
      <c r="E2422" s="625">
        <v>130</v>
      </c>
      <c r="F2422" s="625">
        <v>4010</v>
      </c>
      <c r="G2422" s="625" t="s">
        <v>4262</v>
      </c>
      <c r="H2422" s="625" t="s">
        <v>492</v>
      </c>
      <c r="J2422" s="625">
        <v>1</v>
      </c>
      <c r="K2422" s="625">
        <v>6.08</v>
      </c>
      <c r="L2422" s="625">
        <v>6.08</v>
      </c>
      <c r="M2422" s="53" t="s">
        <v>1317</v>
      </c>
      <c r="N2422" s="629" t="s">
        <v>1475</v>
      </c>
    </row>
    <row r="2423" spans="1:14" ht="15" hidden="1">
      <c r="A2423" s="276">
        <v>46174</v>
      </c>
      <c r="B2423" s="53" t="s">
        <v>4250</v>
      </c>
      <c r="C2423" s="627">
        <v>84551</v>
      </c>
      <c r="D2423" s="627" t="s">
        <v>3391</v>
      </c>
      <c r="E2423" s="627">
        <v>70</v>
      </c>
      <c r="F2423" s="627">
        <v>4010</v>
      </c>
      <c r="G2423" s="627" t="s">
        <v>4135</v>
      </c>
      <c r="H2423" s="627" t="s">
        <v>492</v>
      </c>
      <c r="J2423" s="627">
        <v>1</v>
      </c>
      <c r="K2423" s="627">
        <v>3.95</v>
      </c>
      <c r="L2423" s="627">
        <v>3.95</v>
      </c>
      <c r="M2423" s="53" t="s">
        <v>1317</v>
      </c>
      <c r="N2423" s="629" t="s">
        <v>1475</v>
      </c>
    </row>
    <row r="2424" spans="1:14" ht="15" hidden="1">
      <c r="A2424" s="276">
        <v>46174</v>
      </c>
      <c r="B2424" s="53" t="s">
        <v>4250</v>
      </c>
      <c r="C2424" s="625">
        <v>42067</v>
      </c>
      <c r="D2424" s="625" t="s">
        <v>1336</v>
      </c>
      <c r="E2424" s="625">
        <v>110</v>
      </c>
      <c r="F2424" s="625">
        <v>4010</v>
      </c>
      <c r="G2424" s="625" t="s">
        <v>4263</v>
      </c>
      <c r="H2424" s="625" t="s">
        <v>492</v>
      </c>
      <c r="J2424" s="625">
        <v>1</v>
      </c>
      <c r="K2424" s="625">
        <v>8.9</v>
      </c>
      <c r="L2424" s="625">
        <v>8.9</v>
      </c>
      <c r="M2424" s="53" t="s">
        <v>1317</v>
      </c>
      <c r="N2424" s="629" t="s">
        <v>1475</v>
      </c>
    </row>
    <row r="2425" spans="1:14" ht="15" hidden="1">
      <c r="A2425" s="276">
        <v>46174</v>
      </c>
      <c r="B2425" s="53" t="s">
        <v>4250</v>
      </c>
      <c r="C2425" s="627">
        <v>84512</v>
      </c>
      <c r="D2425" s="627" t="s">
        <v>3246</v>
      </c>
      <c r="E2425" s="627">
        <v>150</v>
      </c>
      <c r="F2425" s="627">
        <v>4010</v>
      </c>
      <c r="G2425" s="627" t="s">
        <v>4264</v>
      </c>
      <c r="H2425" s="627" t="s">
        <v>492</v>
      </c>
      <c r="J2425" s="627">
        <v>1</v>
      </c>
      <c r="K2425" s="627">
        <v>17.73</v>
      </c>
      <c r="L2425" s="627">
        <v>17.73</v>
      </c>
      <c r="M2425" s="53" t="s">
        <v>1317</v>
      </c>
      <c r="N2425" s="629" t="s">
        <v>1475</v>
      </c>
    </row>
    <row r="2426" spans="1:14" ht="15" hidden="1">
      <c r="A2426" s="276">
        <v>46174</v>
      </c>
      <c r="B2426" s="53" t="s">
        <v>4250</v>
      </c>
      <c r="C2426" s="625">
        <v>83402</v>
      </c>
      <c r="D2426" s="625" t="s">
        <v>4265</v>
      </c>
      <c r="E2426" s="625">
        <v>50</v>
      </c>
      <c r="F2426" s="625">
        <v>4010</v>
      </c>
      <c r="G2426" s="625" t="s">
        <v>4266</v>
      </c>
      <c r="H2426" s="625" t="s">
        <v>492</v>
      </c>
      <c r="J2426" s="625">
        <v>1</v>
      </c>
      <c r="K2426" s="625">
        <v>5.48</v>
      </c>
      <c r="L2426" s="625">
        <v>5.48</v>
      </c>
      <c r="M2426" s="53" t="s">
        <v>1317</v>
      </c>
      <c r="N2426" s="629" t="s">
        <v>1475</v>
      </c>
    </row>
    <row r="2427" spans="1:14" ht="15" hidden="1">
      <c r="A2427" s="276">
        <v>46174</v>
      </c>
      <c r="B2427" s="53" t="s">
        <v>4250</v>
      </c>
      <c r="C2427" s="627">
        <v>84291</v>
      </c>
      <c r="D2427" s="627" t="s">
        <v>1500</v>
      </c>
      <c r="E2427" s="627">
        <v>60</v>
      </c>
      <c r="F2427" s="627">
        <v>4010</v>
      </c>
      <c r="G2427" s="627" t="s">
        <v>4267</v>
      </c>
      <c r="H2427" s="627" t="s">
        <v>492</v>
      </c>
      <c r="J2427" s="627">
        <v>1</v>
      </c>
      <c r="K2427" s="627">
        <v>14.72</v>
      </c>
      <c r="L2427" s="627">
        <v>14.72</v>
      </c>
      <c r="M2427" s="53" t="s">
        <v>1317</v>
      </c>
      <c r="N2427" s="629" t="s">
        <v>1475</v>
      </c>
    </row>
    <row r="2428" spans="1:14" ht="15" hidden="1">
      <c r="A2428" s="276">
        <v>46174</v>
      </c>
      <c r="B2428" s="53" t="s">
        <v>4250</v>
      </c>
      <c r="C2428" s="625">
        <v>84038</v>
      </c>
      <c r="D2428" s="625" t="s">
        <v>1804</v>
      </c>
      <c r="E2428" s="625" t="s">
        <v>246</v>
      </c>
      <c r="F2428" s="625">
        <v>4010</v>
      </c>
      <c r="G2428" s="625" t="s">
        <v>4268</v>
      </c>
      <c r="H2428" s="625" t="s">
        <v>492</v>
      </c>
      <c r="J2428" s="625">
        <v>1</v>
      </c>
      <c r="K2428" s="625">
        <v>6.38</v>
      </c>
      <c r="L2428" s="625">
        <v>6.38</v>
      </c>
      <c r="M2428" s="53" t="s">
        <v>1317</v>
      </c>
      <c r="N2428" s="629" t="s">
        <v>1475</v>
      </c>
    </row>
    <row r="2429" spans="1:14" ht="15" hidden="1">
      <c r="A2429" s="276">
        <v>46174</v>
      </c>
      <c r="B2429" s="53" t="s">
        <v>4250</v>
      </c>
      <c r="C2429" s="627">
        <v>64336</v>
      </c>
      <c r="D2429" s="627" t="s">
        <v>1635</v>
      </c>
      <c r="E2429" s="627" t="s">
        <v>3323</v>
      </c>
      <c r="F2429" s="627">
        <v>4010</v>
      </c>
      <c r="G2429" s="627" t="s">
        <v>4269</v>
      </c>
      <c r="H2429" s="627" t="s">
        <v>492</v>
      </c>
      <c r="J2429" s="627">
        <v>1</v>
      </c>
      <c r="K2429" s="627">
        <v>9.83</v>
      </c>
      <c r="L2429" s="627">
        <v>9.83</v>
      </c>
      <c r="M2429" s="53" t="s">
        <v>1317</v>
      </c>
      <c r="N2429" s="629" t="s">
        <v>1475</v>
      </c>
    </row>
    <row r="2430" spans="1:14" ht="15" hidden="1">
      <c r="A2430" s="276">
        <v>46174</v>
      </c>
      <c r="B2430" s="53" t="s">
        <v>4250</v>
      </c>
      <c r="C2430" s="625">
        <v>84038</v>
      </c>
      <c r="D2430" s="625" t="s">
        <v>1804</v>
      </c>
      <c r="E2430" s="625" t="s">
        <v>1332</v>
      </c>
      <c r="F2430" s="625">
        <v>4010</v>
      </c>
      <c r="G2430" s="625" t="s">
        <v>4144</v>
      </c>
      <c r="H2430" s="625" t="s">
        <v>492</v>
      </c>
      <c r="J2430" s="625">
        <v>1</v>
      </c>
      <c r="K2430" s="625">
        <v>6.38</v>
      </c>
      <c r="L2430" s="625">
        <v>6.38</v>
      </c>
      <c r="M2430" s="53" t="s">
        <v>1317</v>
      </c>
      <c r="N2430" s="629" t="s">
        <v>1475</v>
      </c>
    </row>
    <row r="2431" spans="1:14" ht="15" hidden="1">
      <c r="A2431" s="276">
        <v>46174</v>
      </c>
      <c r="B2431" s="53" t="s">
        <v>4270</v>
      </c>
      <c r="C2431" s="625">
        <v>81496</v>
      </c>
      <c r="D2431" s="625" t="s">
        <v>1367</v>
      </c>
      <c r="E2431" s="625">
        <v>130</v>
      </c>
      <c r="F2431" s="625">
        <v>4010</v>
      </c>
      <c r="G2431" s="625" t="s">
        <v>3022</v>
      </c>
      <c r="H2431" s="625" t="s">
        <v>492</v>
      </c>
      <c r="J2431" s="627">
        <v>-1</v>
      </c>
      <c r="K2431" s="627">
        <v>7.89</v>
      </c>
      <c r="L2431" s="627">
        <v>-7.89</v>
      </c>
      <c r="M2431" s="53" t="s">
        <v>1378</v>
      </c>
    </row>
    <row r="2432" spans="1:14" ht="15" hidden="1">
      <c r="A2432" s="276">
        <v>46174</v>
      </c>
      <c r="B2432" s="53" t="s">
        <v>4270</v>
      </c>
      <c r="C2432" s="627">
        <v>60363</v>
      </c>
      <c r="D2432" s="627" t="s">
        <v>3802</v>
      </c>
      <c r="E2432" s="627">
        <v>150</v>
      </c>
      <c r="F2432" s="627">
        <v>4010</v>
      </c>
      <c r="G2432" s="627" t="s">
        <v>4271</v>
      </c>
      <c r="H2432" s="627" t="s">
        <v>492</v>
      </c>
      <c r="J2432" s="625">
        <v>-1</v>
      </c>
      <c r="K2432" s="625">
        <v>8.2200000000000006</v>
      </c>
      <c r="L2432" s="625">
        <v>-8.2200000000000006</v>
      </c>
      <c r="M2432" s="53" t="s">
        <v>1378</v>
      </c>
    </row>
    <row r="2433" spans="1:13" ht="15" hidden="1">
      <c r="A2433" s="276">
        <v>46174</v>
      </c>
      <c r="B2433" s="53" t="s">
        <v>4272</v>
      </c>
      <c r="C2433" s="625">
        <v>82718</v>
      </c>
      <c r="D2433" s="625" t="s">
        <v>3364</v>
      </c>
      <c r="E2433" s="625">
        <v>120</v>
      </c>
      <c r="F2433" s="625">
        <v>4010</v>
      </c>
      <c r="G2433" s="625" t="s">
        <v>4273</v>
      </c>
      <c r="H2433" s="625" t="s">
        <v>492</v>
      </c>
      <c r="J2433" s="627">
        <v>-1</v>
      </c>
      <c r="K2433" s="627">
        <v>11.48</v>
      </c>
      <c r="L2433" s="627">
        <v>-11.48</v>
      </c>
      <c r="M2433" s="53" t="s">
        <v>1823</v>
      </c>
    </row>
    <row r="2434" spans="1:13" ht="15" hidden="1">
      <c r="A2434" s="276">
        <v>46174</v>
      </c>
      <c r="B2434" s="53" t="s">
        <v>4272</v>
      </c>
      <c r="C2434" s="627">
        <v>82776</v>
      </c>
      <c r="D2434" s="627" t="s">
        <v>2717</v>
      </c>
      <c r="E2434" s="627">
        <v>120</v>
      </c>
      <c r="F2434" s="627">
        <v>4010</v>
      </c>
      <c r="G2434" s="627" t="s">
        <v>4274</v>
      </c>
      <c r="H2434" s="627" t="s">
        <v>492</v>
      </c>
      <c r="J2434" s="625">
        <v>-1</v>
      </c>
      <c r="K2434" s="625">
        <v>15.42</v>
      </c>
      <c r="L2434" s="625">
        <v>-15.42</v>
      </c>
      <c r="M2434" s="53" t="s">
        <v>1823</v>
      </c>
    </row>
    <row r="2435" spans="1:13" ht="15" hidden="1">
      <c r="A2435" s="276">
        <v>46174</v>
      </c>
      <c r="B2435" s="53" t="s">
        <v>4272</v>
      </c>
      <c r="C2435" s="625">
        <v>82606</v>
      </c>
      <c r="D2435" s="625" t="s">
        <v>4275</v>
      </c>
      <c r="E2435" s="625">
        <v>110</v>
      </c>
      <c r="F2435" s="625">
        <v>4010</v>
      </c>
      <c r="G2435" s="625" t="s">
        <v>4276</v>
      </c>
      <c r="H2435" s="625" t="s">
        <v>492</v>
      </c>
      <c r="J2435" s="627">
        <v>-1</v>
      </c>
      <c r="K2435" s="627">
        <v>8.92</v>
      </c>
      <c r="L2435" s="627">
        <v>-8.92</v>
      </c>
      <c r="M2435" s="53" t="s">
        <v>1823</v>
      </c>
    </row>
    <row r="2436" spans="1:13" ht="15" hidden="1">
      <c r="A2436" s="276">
        <v>46174</v>
      </c>
      <c r="B2436" s="53" t="s">
        <v>4277</v>
      </c>
      <c r="C2436" s="625">
        <v>84505</v>
      </c>
      <c r="D2436" s="625" t="s">
        <v>3185</v>
      </c>
      <c r="E2436" s="625">
        <v>110</v>
      </c>
      <c r="F2436" s="625">
        <v>4010</v>
      </c>
      <c r="G2436" s="625" t="s">
        <v>4278</v>
      </c>
      <c r="H2436" s="625" t="s">
        <v>492</v>
      </c>
      <c r="J2436" s="625">
        <v>-1</v>
      </c>
      <c r="K2436" s="625">
        <v>8</v>
      </c>
      <c r="L2436" s="625">
        <v>-8</v>
      </c>
      <c r="M2436" s="53" t="s">
        <v>1700</v>
      </c>
    </row>
    <row r="2437" spans="1:13" ht="15" hidden="1">
      <c r="A2437" s="276">
        <v>46174</v>
      </c>
      <c r="B2437" s="53" t="s">
        <v>4277</v>
      </c>
      <c r="C2437" s="627">
        <v>84505</v>
      </c>
      <c r="D2437" s="627" t="s">
        <v>3707</v>
      </c>
      <c r="E2437" s="627">
        <v>110</v>
      </c>
      <c r="F2437" s="627">
        <v>4010</v>
      </c>
      <c r="G2437" s="627" t="s">
        <v>4279</v>
      </c>
      <c r="H2437" s="627" t="s">
        <v>492</v>
      </c>
      <c r="J2437" s="627">
        <v>-1</v>
      </c>
      <c r="K2437" s="627">
        <v>8</v>
      </c>
      <c r="L2437" s="627">
        <v>-8</v>
      </c>
      <c r="M2437" s="53" t="s">
        <v>1700</v>
      </c>
    </row>
    <row r="2438" spans="1:13" ht="15" hidden="1">
      <c r="A2438" s="276">
        <v>46174</v>
      </c>
      <c r="B2438" s="53" t="s">
        <v>4277</v>
      </c>
      <c r="C2438" s="625">
        <v>82606</v>
      </c>
      <c r="D2438" s="625" t="s">
        <v>3028</v>
      </c>
      <c r="E2438" s="625">
        <v>110</v>
      </c>
      <c r="F2438" s="625">
        <v>4010</v>
      </c>
      <c r="G2438" s="625" t="s">
        <v>4280</v>
      </c>
      <c r="H2438" s="625" t="s">
        <v>492</v>
      </c>
      <c r="J2438" s="625">
        <v>-1</v>
      </c>
      <c r="K2438" s="625">
        <v>8.92</v>
      </c>
      <c r="L2438" s="625">
        <v>-8.92</v>
      </c>
      <c r="M2438" s="53" t="s">
        <v>1700</v>
      </c>
    </row>
    <row r="2439" spans="1:13" ht="15" hidden="1">
      <c r="A2439" s="276">
        <v>46174</v>
      </c>
      <c r="B2439" s="53" t="s">
        <v>4277</v>
      </c>
      <c r="C2439" s="627">
        <v>81380</v>
      </c>
      <c r="D2439" s="627" t="s">
        <v>3400</v>
      </c>
      <c r="E2439" s="627">
        <v>90</v>
      </c>
      <c r="F2439" s="627">
        <v>4010</v>
      </c>
      <c r="G2439" s="627" t="s">
        <v>4281</v>
      </c>
      <c r="H2439" s="627" t="s">
        <v>492</v>
      </c>
      <c r="J2439" s="627">
        <v>-1</v>
      </c>
      <c r="K2439" s="627">
        <v>4.67</v>
      </c>
      <c r="L2439" s="627">
        <v>-4.67</v>
      </c>
      <c r="M2439" s="53" t="s">
        <v>1700</v>
      </c>
    </row>
    <row r="2440" spans="1:13" ht="15" hidden="1">
      <c r="A2440" s="276">
        <v>46174</v>
      </c>
      <c r="B2440" s="53" t="s">
        <v>4282</v>
      </c>
      <c r="C2440" s="625">
        <v>58662</v>
      </c>
      <c r="D2440" s="625" t="s">
        <v>4283</v>
      </c>
      <c r="E2440" s="625" t="s">
        <v>4284</v>
      </c>
      <c r="F2440" s="625">
        <v>4010</v>
      </c>
      <c r="G2440" s="625" t="s">
        <v>4285</v>
      </c>
      <c r="H2440" s="625" t="s">
        <v>492</v>
      </c>
      <c r="J2440" s="625">
        <v>-1</v>
      </c>
      <c r="K2440" s="625">
        <v>12.87</v>
      </c>
      <c r="L2440" s="625">
        <v>-12.87</v>
      </c>
      <c r="M2440" s="53" t="s">
        <v>1384</v>
      </c>
    </row>
    <row r="2441" spans="1:13" ht="15" hidden="1">
      <c r="A2441" s="276">
        <v>46175</v>
      </c>
      <c r="B2441" s="53" t="s">
        <v>4286</v>
      </c>
      <c r="C2441" s="625">
        <v>84407</v>
      </c>
      <c r="D2441" s="625" t="s">
        <v>4287</v>
      </c>
      <c r="E2441" s="625">
        <v>80</v>
      </c>
      <c r="F2441" s="625">
        <v>4010</v>
      </c>
      <c r="G2441" s="625" t="s">
        <v>4288</v>
      </c>
      <c r="H2441" s="625" t="s">
        <v>1652</v>
      </c>
      <c r="J2441" s="627">
        <v>-1</v>
      </c>
      <c r="K2441" s="627">
        <v>20.13</v>
      </c>
      <c r="L2441" s="1027">
        <v>-20.13</v>
      </c>
      <c r="M2441" s="53" t="s">
        <v>1378</v>
      </c>
    </row>
    <row r="2442" spans="1:13" ht="15" hidden="1">
      <c r="A2442" s="276">
        <v>46175</v>
      </c>
      <c r="B2442" s="53" t="s">
        <v>4286</v>
      </c>
      <c r="C2442" s="627">
        <v>82572</v>
      </c>
      <c r="D2442" s="627" t="s">
        <v>3389</v>
      </c>
      <c r="E2442" s="627">
        <v>110</v>
      </c>
      <c r="F2442" s="627">
        <v>4010</v>
      </c>
      <c r="G2442" s="627" t="s">
        <v>4289</v>
      </c>
      <c r="H2442" s="627" t="s">
        <v>492</v>
      </c>
      <c r="J2442" s="625">
        <v>-1</v>
      </c>
      <c r="K2442" s="625">
        <v>10.97</v>
      </c>
      <c r="L2442" s="625">
        <v>-10.97</v>
      </c>
      <c r="M2442" s="53" t="s">
        <v>1378</v>
      </c>
    </row>
    <row r="2443" spans="1:13" ht="15" hidden="1">
      <c r="A2443" s="276">
        <v>46175</v>
      </c>
      <c r="B2443" s="53" t="s">
        <v>4286</v>
      </c>
      <c r="C2443" s="625">
        <v>84185</v>
      </c>
      <c r="D2443" s="625" t="s">
        <v>3400</v>
      </c>
      <c r="E2443" s="625">
        <v>140</v>
      </c>
      <c r="F2443" s="625">
        <v>4010</v>
      </c>
      <c r="G2443" s="625" t="s">
        <v>4290</v>
      </c>
      <c r="H2443" s="625" t="s">
        <v>492</v>
      </c>
      <c r="J2443" s="627">
        <v>-1</v>
      </c>
      <c r="K2443" s="627">
        <v>14.29</v>
      </c>
      <c r="L2443" s="627">
        <v>-14.29</v>
      </c>
      <c r="M2443" s="53" t="s">
        <v>1378</v>
      </c>
    </row>
    <row r="2444" spans="1:13" ht="15" hidden="1">
      <c r="A2444" s="276">
        <v>46175</v>
      </c>
      <c r="B2444" s="53" t="s">
        <v>4291</v>
      </c>
      <c r="C2444" s="625">
        <v>84552</v>
      </c>
      <c r="D2444" s="625" t="s">
        <v>4292</v>
      </c>
      <c r="E2444" s="625">
        <v>75</v>
      </c>
      <c r="F2444" s="625">
        <v>4010</v>
      </c>
      <c r="G2444" s="625" t="s">
        <v>4293</v>
      </c>
      <c r="H2444" s="625" t="s">
        <v>492</v>
      </c>
      <c r="J2444" s="625">
        <v>-1</v>
      </c>
      <c r="K2444" s="625">
        <v>5.64</v>
      </c>
      <c r="L2444" s="625">
        <v>-5.64</v>
      </c>
      <c r="M2444" s="53" t="s">
        <v>1700</v>
      </c>
    </row>
    <row r="2445" spans="1:13" ht="15" hidden="1">
      <c r="A2445" s="276">
        <v>46175</v>
      </c>
      <c r="B2445" s="53" t="s">
        <v>4291</v>
      </c>
      <c r="C2445" s="627">
        <v>67271</v>
      </c>
      <c r="D2445" s="627" t="s">
        <v>4294</v>
      </c>
      <c r="E2445" s="627">
        <v>90</v>
      </c>
      <c r="F2445" s="627">
        <v>4010</v>
      </c>
      <c r="G2445" s="627" t="s">
        <v>1462</v>
      </c>
      <c r="H2445" s="627" t="s">
        <v>492</v>
      </c>
      <c r="J2445" s="627">
        <v>-1</v>
      </c>
      <c r="K2445" s="627">
        <v>10.11</v>
      </c>
      <c r="L2445" s="627">
        <v>-10.11</v>
      </c>
      <c r="M2445" s="53" t="s">
        <v>1700</v>
      </c>
    </row>
    <row r="2446" spans="1:13" ht="15" hidden="1">
      <c r="A2446" s="276">
        <v>46175</v>
      </c>
      <c r="B2446" s="53" t="s">
        <v>4291</v>
      </c>
      <c r="C2446" s="625">
        <v>82453</v>
      </c>
      <c r="D2446" s="625" t="s">
        <v>4295</v>
      </c>
      <c r="E2446" s="625">
        <v>130</v>
      </c>
      <c r="F2446" s="625">
        <v>4010</v>
      </c>
      <c r="G2446" s="625" t="s">
        <v>4296</v>
      </c>
      <c r="H2446" s="625" t="s">
        <v>492</v>
      </c>
      <c r="J2446" s="625">
        <v>-1</v>
      </c>
      <c r="K2446" s="625">
        <v>7.3</v>
      </c>
      <c r="L2446" s="625">
        <v>-7.3</v>
      </c>
      <c r="M2446" s="53" t="s">
        <v>1700</v>
      </c>
    </row>
    <row r="2447" spans="1:13" ht="15" hidden="1">
      <c r="A2447" s="276">
        <v>46175</v>
      </c>
      <c r="B2447" s="53" t="s">
        <v>4291</v>
      </c>
      <c r="C2447" s="627">
        <v>44223</v>
      </c>
      <c r="D2447" s="627" t="s">
        <v>1538</v>
      </c>
      <c r="E2447" s="627">
        <v>130</v>
      </c>
      <c r="F2447" s="627">
        <v>4010</v>
      </c>
      <c r="G2447" s="627" t="s">
        <v>4297</v>
      </c>
      <c r="H2447" s="627" t="s">
        <v>492</v>
      </c>
      <c r="J2447" s="627">
        <v>-1</v>
      </c>
      <c r="K2447" s="627">
        <v>11.77</v>
      </c>
      <c r="L2447" s="627">
        <v>-11.77</v>
      </c>
      <c r="M2447" s="53" t="s">
        <v>1700</v>
      </c>
    </row>
    <row r="2448" spans="1:13" ht="15" hidden="1">
      <c r="A2448" s="276">
        <v>46175</v>
      </c>
      <c r="B2448" s="53" t="s">
        <v>4291</v>
      </c>
      <c r="C2448" s="625">
        <v>84469</v>
      </c>
      <c r="D2448" s="625" t="s">
        <v>3721</v>
      </c>
      <c r="E2448" s="625">
        <v>100</v>
      </c>
      <c r="F2448" s="625">
        <v>4010</v>
      </c>
      <c r="G2448" s="625" t="s">
        <v>4298</v>
      </c>
      <c r="H2448" s="625" t="s">
        <v>492</v>
      </c>
      <c r="J2448" s="625">
        <v>-1</v>
      </c>
      <c r="K2448" s="625">
        <v>11.48</v>
      </c>
      <c r="L2448" s="625">
        <v>-11.48</v>
      </c>
      <c r="M2448" s="53" t="s">
        <v>1700</v>
      </c>
    </row>
    <row r="2449" spans="1:14" ht="15" hidden="1">
      <c r="A2449" s="276">
        <v>46175</v>
      </c>
      <c r="B2449" s="53" t="s">
        <v>4291</v>
      </c>
      <c r="C2449" s="627">
        <v>58663</v>
      </c>
      <c r="D2449" s="627" t="s">
        <v>2666</v>
      </c>
      <c r="E2449" s="627" t="s">
        <v>1332</v>
      </c>
      <c r="F2449" s="627">
        <v>4010</v>
      </c>
      <c r="G2449" s="627" t="s">
        <v>4299</v>
      </c>
      <c r="H2449" s="627" t="s">
        <v>492</v>
      </c>
      <c r="J2449" s="627">
        <v>-1</v>
      </c>
      <c r="K2449" s="627">
        <v>10.77</v>
      </c>
      <c r="L2449" s="627">
        <v>-10.77</v>
      </c>
      <c r="M2449" s="53" t="s">
        <v>1700</v>
      </c>
    </row>
    <row r="2450" spans="1:14" ht="15" hidden="1">
      <c r="A2450" s="276">
        <v>46175</v>
      </c>
      <c r="B2450" s="53" t="s">
        <v>4300</v>
      </c>
      <c r="C2450" s="625">
        <v>84316</v>
      </c>
      <c r="D2450" s="625" t="s">
        <v>4301</v>
      </c>
      <c r="E2450" s="625">
        <v>90</v>
      </c>
      <c r="F2450" s="625">
        <v>4010</v>
      </c>
      <c r="G2450" s="625" t="s">
        <v>4302</v>
      </c>
      <c r="H2450" s="625" t="s">
        <v>492</v>
      </c>
      <c r="I2450" s="638">
        <v>3</v>
      </c>
      <c r="J2450" s="625">
        <v>3</v>
      </c>
      <c r="K2450" s="625">
        <v>7.14</v>
      </c>
      <c r="L2450" s="625">
        <v>21.42</v>
      </c>
      <c r="M2450" s="53" t="s">
        <v>1317</v>
      </c>
      <c r="N2450" s="629" t="s">
        <v>1475</v>
      </c>
    </row>
    <row r="2451" spans="1:14" ht="15" hidden="1">
      <c r="A2451" s="276">
        <v>46175</v>
      </c>
      <c r="B2451" s="53" t="s">
        <v>4300</v>
      </c>
      <c r="C2451" s="627">
        <v>82021</v>
      </c>
      <c r="D2451" s="627" t="s">
        <v>2816</v>
      </c>
      <c r="E2451" s="627">
        <v>90</v>
      </c>
      <c r="F2451" s="627">
        <v>4010</v>
      </c>
      <c r="G2451" s="627" t="s">
        <v>3966</v>
      </c>
      <c r="H2451" s="627" t="s">
        <v>492</v>
      </c>
      <c r="I2451" s="639">
        <v>3</v>
      </c>
      <c r="J2451" s="627">
        <v>3</v>
      </c>
      <c r="K2451" s="627">
        <v>5.09</v>
      </c>
      <c r="L2451" s="627">
        <v>15.27</v>
      </c>
      <c r="M2451" s="53" t="s">
        <v>1317</v>
      </c>
      <c r="N2451" s="629" t="s">
        <v>1475</v>
      </c>
    </row>
    <row r="2452" spans="1:14" ht="15" hidden="1">
      <c r="A2452" s="276">
        <v>46175</v>
      </c>
      <c r="B2452" s="53" t="s">
        <v>4300</v>
      </c>
      <c r="C2452" s="625">
        <v>82102</v>
      </c>
      <c r="D2452" s="625" t="s">
        <v>2256</v>
      </c>
      <c r="E2452" s="625">
        <v>110</v>
      </c>
      <c r="F2452" s="625">
        <v>4010</v>
      </c>
      <c r="G2452" s="625" t="s">
        <v>3967</v>
      </c>
      <c r="H2452" s="625" t="s">
        <v>492</v>
      </c>
      <c r="I2452" s="638">
        <v>1</v>
      </c>
      <c r="J2452" s="625">
        <v>1</v>
      </c>
      <c r="K2452" s="625">
        <v>16.28</v>
      </c>
      <c r="L2452" s="625">
        <v>16.28</v>
      </c>
      <c r="M2452" s="53" t="s">
        <v>1317</v>
      </c>
      <c r="N2452" s="629" t="s">
        <v>1475</v>
      </c>
    </row>
    <row r="2453" spans="1:14" ht="15" hidden="1">
      <c r="A2453" s="276">
        <v>46175</v>
      </c>
      <c r="B2453" s="53" t="s">
        <v>4300</v>
      </c>
      <c r="C2453" s="627">
        <v>83962</v>
      </c>
      <c r="D2453" s="627" t="s">
        <v>4303</v>
      </c>
      <c r="E2453" s="627">
        <v>85</v>
      </c>
      <c r="F2453" s="627">
        <v>4010</v>
      </c>
      <c r="G2453" s="627" t="s">
        <v>4304</v>
      </c>
      <c r="H2453" s="627" t="s">
        <v>492</v>
      </c>
      <c r="I2453" s="639">
        <v>1</v>
      </c>
      <c r="J2453" s="627">
        <v>1</v>
      </c>
      <c r="K2453" s="627">
        <v>6.95</v>
      </c>
      <c r="L2453" s="627">
        <v>6.95</v>
      </c>
      <c r="M2453" s="53" t="s">
        <v>1317</v>
      </c>
      <c r="N2453" s="629" t="s">
        <v>1475</v>
      </c>
    </row>
    <row r="2454" spans="1:14" ht="15" hidden="1">
      <c r="A2454" s="276">
        <v>46175</v>
      </c>
      <c r="B2454" s="53" t="s">
        <v>4300</v>
      </c>
      <c r="C2454" s="625">
        <v>84551</v>
      </c>
      <c r="D2454" s="625" t="s">
        <v>3391</v>
      </c>
      <c r="E2454" s="625">
        <v>90</v>
      </c>
      <c r="F2454" s="625">
        <v>4010</v>
      </c>
      <c r="G2454" s="625" t="s">
        <v>3989</v>
      </c>
      <c r="H2454" s="625" t="s">
        <v>492</v>
      </c>
      <c r="I2454" s="638">
        <v>1</v>
      </c>
      <c r="J2454" s="625">
        <v>1</v>
      </c>
      <c r="K2454" s="625">
        <v>4.18</v>
      </c>
      <c r="L2454" s="625">
        <v>4.18</v>
      </c>
      <c r="M2454" s="53" t="s">
        <v>1317</v>
      </c>
      <c r="N2454" s="629" t="s">
        <v>1475</v>
      </c>
    </row>
    <row r="2455" spans="1:14" ht="15" hidden="1">
      <c r="A2455" s="276">
        <v>46175</v>
      </c>
      <c r="B2455" s="53" t="s">
        <v>4300</v>
      </c>
      <c r="C2455" s="627">
        <v>82721</v>
      </c>
      <c r="D2455" s="627" t="s">
        <v>4067</v>
      </c>
      <c r="E2455" s="627">
        <v>140</v>
      </c>
      <c r="F2455" s="627">
        <v>4010</v>
      </c>
      <c r="G2455" s="627" t="s">
        <v>3968</v>
      </c>
      <c r="H2455" s="627" t="s">
        <v>492</v>
      </c>
      <c r="I2455" s="639">
        <v>1</v>
      </c>
      <c r="J2455" s="627">
        <v>1</v>
      </c>
      <c r="K2455" s="627">
        <v>7.45</v>
      </c>
      <c r="L2455" s="627">
        <v>7.45</v>
      </c>
      <c r="M2455" s="53" t="s">
        <v>1317</v>
      </c>
      <c r="N2455" s="629" t="s">
        <v>1475</v>
      </c>
    </row>
    <row r="2456" spans="1:14" ht="15" hidden="1">
      <c r="A2456" s="276">
        <v>46175</v>
      </c>
      <c r="B2456" s="53" t="s">
        <v>4300</v>
      </c>
      <c r="C2456" s="625">
        <v>67683</v>
      </c>
      <c r="D2456" s="625" t="s">
        <v>3594</v>
      </c>
      <c r="E2456" s="625">
        <v>100</v>
      </c>
      <c r="F2456" s="625">
        <v>4010</v>
      </c>
      <c r="G2456" s="625" t="s">
        <v>3970</v>
      </c>
      <c r="H2456" s="625" t="s">
        <v>492</v>
      </c>
      <c r="I2456" s="638">
        <v>1</v>
      </c>
      <c r="J2456" s="625">
        <v>1</v>
      </c>
      <c r="K2456" s="625">
        <v>7.64</v>
      </c>
      <c r="L2456" s="625">
        <v>7.64</v>
      </c>
      <c r="M2456" s="53" t="s">
        <v>1317</v>
      </c>
      <c r="N2456" s="629" t="s">
        <v>1475</v>
      </c>
    </row>
    <row r="2457" spans="1:14" ht="15" hidden="1">
      <c r="A2457" s="276">
        <v>46177</v>
      </c>
      <c r="B2457" s="53" t="s">
        <v>4305</v>
      </c>
      <c r="C2457" s="625">
        <v>83635</v>
      </c>
      <c r="D2457" s="625" t="s">
        <v>1731</v>
      </c>
      <c r="E2457" s="625">
        <v>130</v>
      </c>
      <c r="F2457" s="625">
        <v>4010</v>
      </c>
      <c r="G2457" s="625" t="s">
        <v>4306</v>
      </c>
      <c r="H2457" s="625" t="s">
        <v>492</v>
      </c>
      <c r="J2457" s="625">
        <v>1</v>
      </c>
      <c r="K2457" s="625">
        <v>14.21</v>
      </c>
      <c r="L2457" s="625">
        <v>14.21</v>
      </c>
      <c r="M2457" s="53" t="s">
        <v>1317</v>
      </c>
      <c r="N2457" s="629" t="s">
        <v>4307</v>
      </c>
    </row>
    <row r="2458" spans="1:14" ht="15" hidden="1">
      <c r="A2458" s="276">
        <v>46177</v>
      </c>
      <c r="B2458" s="53" t="s">
        <v>4305</v>
      </c>
      <c r="C2458" s="627">
        <v>83091</v>
      </c>
      <c r="D2458" s="627" t="s">
        <v>1631</v>
      </c>
      <c r="E2458" s="627">
        <v>85</v>
      </c>
      <c r="F2458" s="627">
        <v>4010</v>
      </c>
      <c r="G2458" s="627" t="s">
        <v>4308</v>
      </c>
      <c r="H2458" s="627" t="s">
        <v>492</v>
      </c>
      <c r="J2458" s="627">
        <v>1</v>
      </c>
      <c r="K2458" s="627">
        <v>6.47</v>
      </c>
      <c r="L2458" s="627">
        <v>6.47</v>
      </c>
      <c r="M2458" s="53" t="s">
        <v>1317</v>
      </c>
      <c r="N2458" s="629" t="s">
        <v>4307</v>
      </c>
    </row>
    <row r="2459" spans="1:14" ht="15" hidden="1">
      <c r="A2459" s="276">
        <v>46177</v>
      </c>
      <c r="B2459" s="53" t="s">
        <v>4305</v>
      </c>
      <c r="C2459" s="625">
        <v>83400</v>
      </c>
      <c r="D2459" s="625" t="s">
        <v>3935</v>
      </c>
      <c r="E2459" s="625">
        <v>70</v>
      </c>
      <c r="F2459" s="625">
        <v>4010</v>
      </c>
      <c r="G2459" s="625" t="s">
        <v>4309</v>
      </c>
      <c r="H2459" s="625" t="s">
        <v>492</v>
      </c>
      <c r="J2459" s="625">
        <v>1</v>
      </c>
      <c r="K2459" s="625">
        <v>7.46</v>
      </c>
      <c r="L2459" s="625">
        <v>7.46</v>
      </c>
      <c r="M2459" s="53" t="s">
        <v>1317</v>
      </c>
      <c r="N2459" s="629" t="s">
        <v>4307</v>
      </c>
    </row>
    <row r="2460" spans="1:14" ht="15" hidden="1">
      <c r="A2460" s="276">
        <v>46177</v>
      </c>
      <c r="B2460" s="53" t="s">
        <v>4305</v>
      </c>
      <c r="C2460" s="627">
        <v>82777</v>
      </c>
      <c r="D2460" s="627" t="s">
        <v>3246</v>
      </c>
      <c r="E2460" s="627">
        <v>130</v>
      </c>
      <c r="F2460" s="627">
        <v>4010</v>
      </c>
      <c r="G2460" s="627" t="s">
        <v>4310</v>
      </c>
      <c r="H2460" s="627" t="s">
        <v>492</v>
      </c>
      <c r="J2460" s="627">
        <v>1</v>
      </c>
      <c r="K2460" s="627">
        <v>10.76</v>
      </c>
      <c r="L2460" s="627">
        <v>10.76</v>
      </c>
      <c r="M2460" s="53" t="s">
        <v>1317</v>
      </c>
      <c r="N2460" s="629" t="s">
        <v>4307</v>
      </c>
    </row>
    <row r="2461" spans="1:14" ht="15" hidden="1">
      <c r="A2461" s="276">
        <v>46177</v>
      </c>
      <c r="B2461" s="53" t="s">
        <v>4305</v>
      </c>
      <c r="C2461" s="625">
        <v>81318</v>
      </c>
      <c r="D2461" s="625" t="s">
        <v>4311</v>
      </c>
      <c r="E2461" s="625">
        <v>120</v>
      </c>
      <c r="F2461" s="625">
        <v>4010</v>
      </c>
      <c r="G2461" s="625" t="s">
        <v>4312</v>
      </c>
      <c r="H2461" s="625" t="s">
        <v>492</v>
      </c>
      <c r="J2461" s="625">
        <v>1</v>
      </c>
      <c r="K2461" s="625">
        <v>6.15</v>
      </c>
      <c r="L2461" s="625">
        <v>6.15</v>
      </c>
      <c r="M2461" s="53" t="s">
        <v>1317</v>
      </c>
      <c r="N2461" s="629" t="s">
        <v>4307</v>
      </c>
    </row>
    <row r="2462" spans="1:14" ht="15" hidden="1">
      <c r="A2462" s="276">
        <v>46177</v>
      </c>
      <c r="B2462" s="53" t="s">
        <v>4305</v>
      </c>
      <c r="C2462" s="627">
        <v>84558</v>
      </c>
      <c r="D2462" s="627" t="s">
        <v>4172</v>
      </c>
      <c r="E2462" s="627">
        <v>80</v>
      </c>
      <c r="F2462" s="627">
        <v>4010</v>
      </c>
      <c r="G2462" s="627" t="s">
        <v>4313</v>
      </c>
      <c r="H2462" s="627" t="s">
        <v>492</v>
      </c>
      <c r="J2462" s="627">
        <v>1</v>
      </c>
      <c r="K2462" s="627">
        <v>3.52</v>
      </c>
      <c r="L2462" s="627">
        <v>3.52</v>
      </c>
      <c r="M2462" s="53" t="s">
        <v>1317</v>
      </c>
      <c r="N2462" s="629" t="s">
        <v>4307</v>
      </c>
    </row>
    <row r="2463" spans="1:14" ht="15" hidden="1">
      <c r="A2463" s="276">
        <v>46177</v>
      </c>
      <c r="B2463" s="53" t="s">
        <v>4305</v>
      </c>
      <c r="C2463" s="625">
        <v>84460</v>
      </c>
      <c r="D2463" s="625" t="s">
        <v>3389</v>
      </c>
      <c r="E2463" s="625">
        <v>110</v>
      </c>
      <c r="F2463" s="625">
        <v>4010</v>
      </c>
      <c r="G2463" s="625" t="s">
        <v>3751</v>
      </c>
      <c r="H2463" s="625" t="s">
        <v>492</v>
      </c>
      <c r="J2463" s="625">
        <v>2</v>
      </c>
      <c r="K2463" s="625">
        <v>5.08</v>
      </c>
      <c r="L2463" s="625">
        <v>10.16</v>
      </c>
      <c r="M2463" s="53" t="s">
        <v>1317</v>
      </c>
      <c r="N2463" s="629" t="s">
        <v>4307</v>
      </c>
    </row>
    <row r="2464" spans="1:14" ht="15" hidden="1">
      <c r="A2464" s="276">
        <v>46177</v>
      </c>
      <c r="B2464" s="53" t="s">
        <v>4305</v>
      </c>
      <c r="C2464" s="627">
        <v>84123</v>
      </c>
      <c r="D2464" s="627" t="s">
        <v>3038</v>
      </c>
      <c r="E2464" s="627">
        <v>120</v>
      </c>
      <c r="F2464" s="627">
        <v>4010</v>
      </c>
      <c r="G2464" s="627" t="s">
        <v>4314</v>
      </c>
      <c r="H2464" s="627" t="s">
        <v>492</v>
      </c>
      <c r="J2464" s="627">
        <v>1</v>
      </c>
      <c r="K2464" s="627">
        <v>9.34</v>
      </c>
      <c r="L2464" s="627">
        <v>9.34</v>
      </c>
      <c r="M2464" s="53" t="s">
        <v>1317</v>
      </c>
      <c r="N2464" s="629" t="s">
        <v>4307</v>
      </c>
    </row>
    <row r="2465" spans="1:14" ht="15" hidden="1">
      <c r="A2465" s="276">
        <v>46177</v>
      </c>
      <c r="B2465" s="53" t="s">
        <v>4305</v>
      </c>
      <c r="C2465" s="625">
        <v>84015</v>
      </c>
      <c r="D2465" s="625" t="s">
        <v>4315</v>
      </c>
      <c r="E2465" s="625">
        <v>90</v>
      </c>
      <c r="F2465" s="625">
        <v>4010</v>
      </c>
      <c r="G2465" s="625" t="s">
        <v>4316</v>
      </c>
      <c r="H2465" s="625" t="s">
        <v>492</v>
      </c>
      <c r="J2465" s="625">
        <v>1</v>
      </c>
      <c r="K2465" s="625">
        <v>9.07</v>
      </c>
      <c r="L2465" s="625">
        <v>9.07</v>
      </c>
      <c r="M2465" s="53" t="s">
        <v>1317</v>
      </c>
      <c r="N2465" s="629" t="s">
        <v>4307</v>
      </c>
    </row>
    <row r="2466" spans="1:14" ht="15" hidden="1">
      <c r="A2466" s="276">
        <v>46177</v>
      </c>
      <c r="B2466" s="53" t="s">
        <v>4305</v>
      </c>
      <c r="C2466" s="627">
        <v>84629</v>
      </c>
      <c r="D2466" s="627" t="s">
        <v>2740</v>
      </c>
      <c r="E2466" s="627">
        <v>120</v>
      </c>
      <c r="F2466" s="627">
        <v>4010</v>
      </c>
      <c r="G2466" s="627" t="s">
        <v>4317</v>
      </c>
      <c r="H2466" s="627" t="s">
        <v>492</v>
      </c>
      <c r="J2466" s="627">
        <v>1</v>
      </c>
      <c r="K2466" s="627">
        <v>26.41</v>
      </c>
      <c r="L2466" s="627">
        <v>26.41</v>
      </c>
      <c r="M2466" s="53" t="s">
        <v>1317</v>
      </c>
      <c r="N2466" s="629" t="s">
        <v>4307</v>
      </c>
    </row>
    <row r="2467" spans="1:14" ht="15" hidden="1">
      <c r="A2467" s="276">
        <v>46177</v>
      </c>
      <c r="B2467" s="53" t="s">
        <v>4305</v>
      </c>
      <c r="C2467" s="625">
        <v>83916</v>
      </c>
      <c r="D2467" s="625" t="s">
        <v>3810</v>
      </c>
      <c r="E2467" s="625">
        <v>130</v>
      </c>
      <c r="F2467" s="625">
        <v>4010</v>
      </c>
      <c r="G2467" s="625" t="s">
        <v>4318</v>
      </c>
      <c r="H2467" s="625" t="s">
        <v>492</v>
      </c>
      <c r="J2467" s="625">
        <v>1</v>
      </c>
      <c r="K2467" s="625">
        <v>7.95</v>
      </c>
      <c r="L2467" s="625">
        <v>7.95</v>
      </c>
      <c r="M2467" s="53" t="s">
        <v>1317</v>
      </c>
      <c r="N2467" s="629" t="s">
        <v>4307</v>
      </c>
    </row>
    <row r="2468" spans="1:14" ht="15" hidden="1">
      <c r="A2468" s="276">
        <v>46177</v>
      </c>
      <c r="B2468" s="53" t="s">
        <v>4305</v>
      </c>
      <c r="C2468" s="627">
        <v>84349</v>
      </c>
      <c r="D2468" s="627" t="s">
        <v>4319</v>
      </c>
      <c r="E2468" s="627">
        <v>90</v>
      </c>
      <c r="F2468" s="627">
        <v>4010</v>
      </c>
      <c r="G2468" s="627" t="s">
        <v>4320</v>
      </c>
      <c r="H2468" s="627" t="s">
        <v>492</v>
      </c>
      <c r="J2468" s="627">
        <v>1</v>
      </c>
      <c r="K2468" s="627">
        <v>7.68</v>
      </c>
      <c r="L2468" s="627">
        <v>7.68</v>
      </c>
      <c r="M2468" s="53" t="s">
        <v>1317</v>
      </c>
      <c r="N2468" s="629" t="s">
        <v>4307</v>
      </c>
    </row>
    <row r="2469" spans="1:14" ht="15" hidden="1">
      <c r="A2469" s="276">
        <v>46177</v>
      </c>
      <c r="B2469" s="53" t="s">
        <v>4305</v>
      </c>
      <c r="C2469" s="625">
        <v>82572</v>
      </c>
      <c r="D2469" s="625" t="s">
        <v>3389</v>
      </c>
      <c r="E2469" s="625">
        <v>120</v>
      </c>
      <c r="F2469" s="625">
        <v>4010</v>
      </c>
      <c r="G2469" s="625" t="s">
        <v>4321</v>
      </c>
      <c r="H2469" s="625" t="s">
        <v>492</v>
      </c>
      <c r="J2469" s="625">
        <v>1</v>
      </c>
      <c r="K2469" s="625">
        <v>10.97</v>
      </c>
      <c r="L2469" s="625">
        <v>10.97</v>
      </c>
      <c r="M2469" s="53" t="s">
        <v>1317</v>
      </c>
      <c r="N2469" s="629" t="s">
        <v>4307</v>
      </c>
    </row>
    <row r="2470" spans="1:14" ht="15" hidden="1">
      <c r="A2470" s="276">
        <v>46177</v>
      </c>
      <c r="B2470" s="53" t="s">
        <v>4305</v>
      </c>
      <c r="C2470" s="627">
        <v>84363</v>
      </c>
      <c r="D2470" s="627" t="s">
        <v>2863</v>
      </c>
      <c r="E2470" s="627">
        <v>80</v>
      </c>
      <c r="F2470" s="627">
        <v>4010</v>
      </c>
      <c r="G2470" s="627" t="s">
        <v>4322</v>
      </c>
      <c r="H2470" s="627" t="s">
        <v>492</v>
      </c>
      <c r="J2470" s="627">
        <v>1</v>
      </c>
      <c r="K2470" s="627">
        <v>8.8800000000000008</v>
      </c>
      <c r="L2470" s="627">
        <v>8.8800000000000008</v>
      </c>
      <c r="M2470" s="53" t="s">
        <v>1317</v>
      </c>
      <c r="N2470" s="629" t="s">
        <v>4307</v>
      </c>
    </row>
    <row r="2471" spans="1:14" ht="15" hidden="1">
      <c r="A2471" s="276">
        <v>46177</v>
      </c>
      <c r="B2471" s="53" t="s">
        <v>4305</v>
      </c>
      <c r="C2471" s="625">
        <v>50754</v>
      </c>
      <c r="D2471" s="625">
        <v>1</v>
      </c>
      <c r="E2471" s="625" t="s">
        <v>246</v>
      </c>
      <c r="F2471" s="625">
        <v>4010</v>
      </c>
      <c r="G2471" s="625" t="s">
        <v>4323</v>
      </c>
      <c r="H2471" s="625" t="s">
        <v>492</v>
      </c>
      <c r="J2471" s="625">
        <v>1</v>
      </c>
      <c r="K2471" s="625">
        <v>3.06</v>
      </c>
      <c r="L2471" s="625">
        <v>3.06</v>
      </c>
      <c r="M2471" s="53" t="s">
        <v>1317</v>
      </c>
      <c r="N2471" s="629" t="s">
        <v>4307</v>
      </c>
    </row>
    <row r="2472" spans="1:14" ht="15" hidden="1">
      <c r="A2472" s="276">
        <v>46177</v>
      </c>
      <c r="B2472" s="53" t="s">
        <v>4305</v>
      </c>
      <c r="C2472" s="627">
        <v>50265</v>
      </c>
      <c r="D2472" s="627" t="s">
        <v>1676</v>
      </c>
      <c r="E2472" s="627" t="s">
        <v>1526</v>
      </c>
      <c r="F2472" s="627">
        <v>4010</v>
      </c>
      <c r="G2472" s="627" t="s">
        <v>4324</v>
      </c>
      <c r="H2472" s="627" t="s">
        <v>492</v>
      </c>
      <c r="J2472" s="627">
        <v>1</v>
      </c>
      <c r="K2472" s="627">
        <v>3.65</v>
      </c>
      <c r="L2472" s="627">
        <v>3.65</v>
      </c>
      <c r="M2472" s="53" t="s">
        <v>1317</v>
      </c>
      <c r="N2472" s="629" t="s">
        <v>4307</v>
      </c>
    </row>
    <row r="2473" spans="1:14" ht="15" hidden="1">
      <c r="A2473" s="276">
        <v>46177</v>
      </c>
      <c r="B2473" s="53" t="s">
        <v>4305</v>
      </c>
      <c r="C2473" s="625">
        <v>81338</v>
      </c>
      <c r="D2473" s="625" t="s">
        <v>3537</v>
      </c>
      <c r="E2473" s="625">
        <v>90</v>
      </c>
      <c r="F2473" s="625">
        <v>4010</v>
      </c>
      <c r="G2473" s="625" t="s">
        <v>4325</v>
      </c>
      <c r="H2473" s="625" t="s">
        <v>492</v>
      </c>
      <c r="J2473" s="625">
        <v>1</v>
      </c>
      <c r="K2473" s="625">
        <v>9.1300000000000008</v>
      </c>
      <c r="L2473" s="625">
        <v>9.1300000000000008</v>
      </c>
      <c r="M2473" s="53" t="s">
        <v>1317</v>
      </c>
      <c r="N2473" s="629" t="s">
        <v>4307</v>
      </c>
    </row>
    <row r="2474" spans="1:14" ht="15" hidden="1">
      <c r="A2474" s="276">
        <v>46177</v>
      </c>
      <c r="B2474" s="53" t="s">
        <v>4305</v>
      </c>
      <c r="C2474" s="627">
        <v>67447</v>
      </c>
      <c r="D2474" s="627" t="s">
        <v>3602</v>
      </c>
      <c r="E2474" s="627">
        <v>80</v>
      </c>
      <c r="F2474" s="627">
        <v>4010</v>
      </c>
      <c r="G2474" s="627" t="s">
        <v>2032</v>
      </c>
      <c r="H2474" s="627" t="s">
        <v>492</v>
      </c>
      <c r="J2474" s="627">
        <v>1</v>
      </c>
      <c r="K2474" s="627">
        <v>9.89</v>
      </c>
      <c r="L2474" s="627">
        <v>9.89</v>
      </c>
      <c r="M2474" s="53" t="s">
        <v>1317</v>
      </c>
      <c r="N2474" s="629" t="s">
        <v>4307</v>
      </c>
    </row>
    <row r="2475" spans="1:14" ht="15" hidden="1">
      <c r="A2475" s="276">
        <v>46177</v>
      </c>
      <c r="B2475" s="53" t="s">
        <v>4305</v>
      </c>
      <c r="C2475" s="625">
        <v>84505</v>
      </c>
      <c r="D2475" s="625" t="s">
        <v>3185</v>
      </c>
      <c r="E2475" s="625">
        <v>120</v>
      </c>
      <c r="F2475" s="625">
        <v>4010</v>
      </c>
      <c r="G2475" s="625" t="s">
        <v>4326</v>
      </c>
      <c r="H2475" s="625" t="s">
        <v>492</v>
      </c>
      <c r="J2475" s="625">
        <v>1</v>
      </c>
      <c r="K2475" s="625">
        <v>8</v>
      </c>
      <c r="L2475" s="625">
        <v>8</v>
      </c>
      <c r="M2475" s="53" t="s">
        <v>1317</v>
      </c>
      <c r="N2475" s="629" t="s">
        <v>4307</v>
      </c>
    </row>
    <row r="2476" spans="1:14" ht="15" hidden="1">
      <c r="A2476" s="276">
        <v>46177</v>
      </c>
      <c r="B2476" s="53" t="s">
        <v>4305</v>
      </c>
      <c r="C2476" s="627">
        <v>81551</v>
      </c>
      <c r="D2476" s="627" t="s">
        <v>1367</v>
      </c>
      <c r="E2476" s="627">
        <v>130</v>
      </c>
      <c r="F2476" s="627">
        <v>4010</v>
      </c>
      <c r="G2476" s="627" t="s">
        <v>4327</v>
      </c>
      <c r="H2476" s="627" t="s">
        <v>492</v>
      </c>
      <c r="J2476" s="627">
        <v>1</v>
      </c>
      <c r="K2476" s="627">
        <v>4.28</v>
      </c>
      <c r="L2476" s="627">
        <v>4.28</v>
      </c>
      <c r="M2476" s="53" t="s">
        <v>1317</v>
      </c>
      <c r="N2476" s="629" t="s">
        <v>4307</v>
      </c>
    </row>
    <row r="2477" spans="1:14" ht="15" hidden="1">
      <c r="A2477" s="276">
        <v>46177</v>
      </c>
      <c r="B2477" s="53" t="s">
        <v>4305</v>
      </c>
      <c r="C2477" s="625">
        <v>82723</v>
      </c>
      <c r="D2477" s="625" t="s">
        <v>2536</v>
      </c>
      <c r="E2477" s="625">
        <v>130</v>
      </c>
      <c r="F2477" s="625">
        <v>4010</v>
      </c>
      <c r="G2477" s="625" t="s">
        <v>4328</v>
      </c>
      <c r="H2477" s="625" t="s">
        <v>492</v>
      </c>
      <c r="J2477" s="625">
        <v>1</v>
      </c>
      <c r="K2477" s="625">
        <v>7.43</v>
      </c>
      <c r="L2477" s="625">
        <v>7.43</v>
      </c>
      <c r="M2477" s="53" t="s">
        <v>1317</v>
      </c>
      <c r="N2477" s="629" t="s">
        <v>4307</v>
      </c>
    </row>
    <row r="2478" spans="1:14" ht="15" hidden="1">
      <c r="A2478" s="276">
        <v>46177</v>
      </c>
      <c r="B2478" s="53" t="s">
        <v>4305</v>
      </c>
      <c r="C2478" s="627">
        <v>52558</v>
      </c>
      <c r="D2478" s="627">
        <v>519</v>
      </c>
      <c r="E2478" s="627" t="s">
        <v>1368</v>
      </c>
      <c r="F2478" s="627">
        <v>4010</v>
      </c>
      <c r="G2478" s="627" t="s">
        <v>4329</v>
      </c>
      <c r="H2478" s="627" t="s">
        <v>492</v>
      </c>
      <c r="J2478" s="627">
        <v>1</v>
      </c>
      <c r="K2478" s="627">
        <v>14.79</v>
      </c>
      <c r="L2478" s="627">
        <v>14.79</v>
      </c>
      <c r="M2478" s="53" t="s">
        <v>1317</v>
      </c>
      <c r="N2478" s="629" t="s">
        <v>4307</v>
      </c>
    </row>
    <row r="2479" spans="1:14" ht="15" hidden="1">
      <c r="A2479" s="276">
        <v>46177</v>
      </c>
      <c r="B2479" s="53" t="s">
        <v>4305</v>
      </c>
      <c r="C2479" s="625">
        <v>81339</v>
      </c>
      <c r="D2479" s="625" t="s">
        <v>4330</v>
      </c>
      <c r="E2479" s="625">
        <v>140</v>
      </c>
      <c r="F2479" s="625">
        <v>4010</v>
      </c>
      <c r="G2479" s="625" t="s">
        <v>4331</v>
      </c>
      <c r="H2479" s="625" t="s">
        <v>492</v>
      </c>
      <c r="J2479" s="625">
        <v>1</v>
      </c>
      <c r="K2479" s="625">
        <v>9.49</v>
      </c>
      <c r="L2479" s="625">
        <v>9.49</v>
      </c>
      <c r="M2479" s="53" t="s">
        <v>1317</v>
      </c>
      <c r="N2479" s="629" t="s">
        <v>4307</v>
      </c>
    </row>
    <row r="2480" spans="1:14" ht="15" hidden="1">
      <c r="A2480" s="276">
        <v>46177</v>
      </c>
      <c r="B2480" s="53" t="s">
        <v>4305</v>
      </c>
      <c r="C2480" s="627">
        <v>80376</v>
      </c>
      <c r="D2480" s="627">
        <v>609</v>
      </c>
      <c r="E2480" s="700">
        <v>46149</v>
      </c>
      <c r="F2480" s="627">
        <v>4010</v>
      </c>
      <c r="G2480" s="627" t="s">
        <v>2288</v>
      </c>
      <c r="H2480" s="627" t="s">
        <v>492</v>
      </c>
      <c r="J2480" s="627">
        <v>1</v>
      </c>
      <c r="K2480" s="627">
        <v>6.63</v>
      </c>
      <c r="L2480" s="627">
        <v>6.63</v>
      </c>
      <c r="M2480" s="53" t="s">
        <v>1317</v>
      </c>
      <c r="N2480" s="629" t="s">
        <v>4307</v>
      </c>
    </row>
    <row r="2481" spans="1:14" ht="15" hidden="1">
      <c r="A2481" s="276">
        <v>46177</v>
      </c>
      <c r="B2481" s="53" t="s">
        <v>4305</v>
      </c>
      <c r="C2481" s="625">
        <v>67515</v>
      </c>
      <c r="D2481" s="625" t="s">
        <v>3168</v>
      </c>
      <c r="E2481" s="625" t="s">
        <v>246</v>
      </c>
      <c r="F2481" s="625">
        <v>4010</v>
      </c>
      <c r="G2481" s="625" t="s">
        <v>4332</v>
      </c>
      <c r="H2481" s="625" t="s">
        <v>492</v>
      </c>
      <c r="J2481" s="625">
        <v>4</v>
      </c>
      <c r="K2481" s="625">
        <v>8.33</v>
      </c>
      <c r="L2481" s="625">
        <v>33.32</v>
      </c>
      <c r="M2481" s="53" t="s">
        <v>1317</v>
      </c>
      <c r="N2481" s="629" t="s">
        <v>4307</v>
      </c>
    </row>
    <row r="2482" spans="1:14" ht="15" hidden="1">
      <c r="A2482" s="276">
        <v>46177</v>
      </c>
      <c r="B2482" s="53" t="s">
        <v>4305</v>
      </c>
      <c r="C2482" s="627">
        <v>82606</v>
      </c>
      <c r="D2482" s="627" t="s">
        <v>3579</v>
      </c>
      <c r="E2482" s="627">
        <v>120</v>
      </c>
      <c r="F2482" s="627">
        <v>4010</v>
      </c>
      <c r="G2482" s="627" t="s">
        <v>4333</v>
      </c>
      <c r="H2482" s="627" t="s">
        <v>492</v>
      </c>
      <c r="J2482" s="627">
        <v>1</v>
      </c>
      <c r="K2482" s="627">
        <v>8.92</v>
      </c>
      <c r="L2482" s="627">
        <v>8.92</v>
      </c>
      <c r="M2482" s="53" t="s">
        <v>1317</v>
      </c>
      <c r="N2482" s="629" t="s">
        <v>4307</v>
      </c>
    </row>
    <row r="2483" spans="1:14" ht="15" hidden="1">
      <c r="A2483" s="276">
        <v>46177</v>
      </c>
      <c r="B2483" s="53" t="s">
        <v>4334</v>
      </c>
      <c r="C2483" s="625">
        <v>84484</v>
      </c>
      <c r="D2483" s="625" t="s">
        <v>4335</v>
      </c>
      <c r="E2483" s="625">
        <v>85</v>
      </c>
      <c r="F2483" s="625">
        <v>4010</v>
      </c>
      <c r="G2483" s="625" t="s">
        <v>4336</v>
      </c>
      <c r="H2483" s="625" t="s">
        <v>492</v>
      </c>
      <c r="J2483" s="625">
        <v>1</v>
      </c>
      <c r="K2483" s="625">
        <v>4.3600000000000003</v>
      </c>
      <c r="L2483" s="625">
        <v>4.3600000000000003</v>
      </c>
      <c r="M2483" s="53" t="s">
        <v>1317</v>
      </c>
      <c r="N2483" s="629" t="s">
        <v>1475</v>
      </c>
    </row>
    <row r="2484" spans="1:14" ht="15" hidden="1">
      <c r="A2484" s="276">
        <v>46177</v>
      </c>
      <c r="B2484" s="53" t="s">
        <v>4334</v>
      </c>
      <c r="C2484" s="627">
        <v>84370</v>
      </c>
      <c r="D2484" s="627" t="s">
        <v>3775</v>
      </c>
      <c r="E2484" s="627">
        <v>70</v>
      </c>
      <c r="F2484" s="627">
        <v>4010</v>
      </c>
      <c r="G2484" s="627" t="s">
        <v>4337</v>
      </c>
      <c r="H2484" s="627" t="s">
        <v>492</v>
      </c>
      <c r="J2484" s="627">
        <v>1</v>
      </c>
      <c r="K2484" s="627">
        <v>30.06</v>
      </c>
      <c r="L2484" s="627">
        <v>30.06</v>
      </c>
      <c r="M2484" s="53" t="s">
        <v>1317</v>
      </c>
      <c r="N2484" s="629" t="s">
        <v>1475</v>
      </c>
    </row>
    <row r="2485" spans="1:14" ht="15" hidden="1">
      <c r="A2485" s="276">
        <v>46177</v>
      </c>
      <c r="B2485" s="53" t="s">
        <v>4334</v>
      </c>
      <c r="C2485" s="625">
        <v>84422</v>
      </c>
      <c r="D2485" s="625" t="s">
        <v>4080</v>
      </c>
      <c r="E2485" s="625">
        <v>110</v>
      </c>
      <c r="F2485" s="625">
        <v>4010</v>
      </c>
      <c r="G2485" s="625" t="s">
        <v>4338</v>
      </c>
      <c r="H2485" s="625" t="s">
        <v>492</v>
      </c>
      <c r="J2485" s="625">
        <v>3</v>
      </c>
      <c r="K2485" s="625">
        <v>12.46</v>
      </c>
      <c r="L2485" s="625">
        <v>37.380000000000003</v>
      </c>
      <c r="M2485" s="53" t="s">
        <v>1317</v>
      </c>
      <c r="N2485" s="629" t="s">
        <v>1475</v>
      </c>
    </row>
    <row r="2486" spans="1:14" ht="15" hidden="1">
      <c r="A2486" s="276">
        <v>46177</v>
      </c>
      <c r="B2486" s="53" t="s">
        <v>4334</v>
      </c>
      <c r="C2486" s="627">
        <v>82453</v>
      </c>
      <c r="D2486" s="627" t="s">
        <v>2345</v>
      </c>
      <c r="E2486" s="627">
        <v>120</v>
      </c>
      <c r="F2486" s="627">
        <v>4010</v>
      </c>
      <c r="G2486" s="627" t="s">
        <v>4339</v>
      </c>
      <c r="H2486" s="627" t="s">
        <v>492</v>
      </c>
      <c r="J2486" s="627">
        <v>1</v>
      </c>
      <c r="K2486" s="627">
        <v>7.3</v>
      </c>
      <c r="L2486" s="627">
        <v>7.3</v>
      </c>
      <c r="M2486" s="53" t="s">
        <v>1317</v>
      </c>
      <c r="N2486" s="629" t="s">
        <v>1475</v>
      </c>
    </row>
    <row r="2487" spans="1:14" ht="15" hidden="1">
      <c r="A2487" s="276">
        <v>46177</v>
      </c>
      <c r="B2487" s="53" t="s">
        <v>4334</v>
      </c>
      <c r="C2487" s="625">
        <v>82824</v>
      </c>
      <c r="D2487" s="625" t="s">
        <v>1723</v>
      </c>
      <c r="E2487" s="625">
        <v>120</v>
      </c>
      <c r="F2487" s="625">
        <v>4010</v>
      </c>
      <c r="G2487" s="625" t="s">
        <v>4340</v>
      </c>
      <c r="H2487" s="625" t="s">
        <v>492</v>
      </c>
      <c r="J2487" s="625">
        <v>1</v>
      </c>
      <c r="K2487" s="625">
        <v>8.5</v>
      </c>
      <c r="L2487" s="625">
        <v>8.5</v>
      </c>
      <c r="M2487" s="53" t="s">
        <v>1317</v>
      </c>
      <c r="N2487" s="629" t="s">
        <v>1475</v>
      </c>
    </row>
    <row r="2488" spans="1:14" ht="15" hidden="1">
      <c r="A2488" s="276">
        <v>46177</v>
      </c>
      <c r="B2488" s="53" t="s">
        <v>4334</v>
      </c>
      <c r="C2488" s="627">
        <v>82615</v>
      </c>
      <c r="D2488" s="627" t="s">
        <v>1698</v>
      </c>
      <c r="E2488" s="627">
        <v>140</v>
      </c>
      <c r="F2488" s="627">
        <v>4010</v>
      </c>
      <c r="G2488" s="627" t="s">
        <v>3674</v>
      </c>
      <c r="H2488" s="627" t="s">
        <v>492</v>
      </c>
      <c r="J2488" s="627">
        <v>1</v>
      </c>
      <c r="K2488" s="627">
        <v>8.15</v>
      </c>
      <c r="L2488" s="627">
        <v>8.15</v>
      </c>
      <c r="M2488" s="53" t="s">
        <v>1317</v>
      </c>
      <c r="N2488" s="629" t="s">
        <v>1475</v>
      </c>
    </row>
    <row r="2489" spans="1:14" ht="15" hidden="1">
      <c r="A2489" s="276">
        <v>46177</v>
      </c>
      <c r="B2489" s="53" t="s">
        <v>4334</v>
      </c>
      <c r="C2489" s="625">
        <v>84130</v>
      </c>
      <c r="D2489" s="625">
        <v>461</v>
      </c>
      <c r="E2489" s="625">
        <v>110</v>
      </c>
      <c r="F2489" s="625">
        <v>4010</v>
      </c>
      <c r="G2489" s="625" t="s">
        <v>4037</v>
      </c>
      <c r="H2489" s="625" t="s">
        <v>492</v>
      </c>
      <c r="J2489" s="625">
        <v>1</v>
      </c>
      <c r="K2489" s="625">
        <v>8.36</v>
      </c>
      <c r="L2489" s="625">
        <v>8.36</v>
      </c>
      <c r="M2489" s="53" t="s">
        <v>1317</v>
      </c>
      <c r="N2489" s="629" t="s">
        <v>1475</v>
      </c>
    </row>
    <row r="2490" spans="1:14" ht="15" hidden="1">
      <c r="A2490" s="276">
        <v>46177</v>
      </c>
      <c r="B2490" s="53" t="s">
        <v>4334</v>
      </c>
      <c r="C2490" s="627">
        <v>83059</v>
      </c>
      <c r="D2490" s="627" t="s">
        <v>2508</v>
      </c>
      <c r="E2490" s="627">
        <v>140</v>
      </c>
      <c r="F2490" s="627">
        <v>4010</v>
      </c>
      <c r="G2490" s="627" t="s">
        <v>4015</v>
      </c>
      <c r="H2490" s="627" t="s">
        <v>492</v>
      </c>
      <c r="J2490" s="627">
        <v>1</v>
      </c>
      <c r="K2490" s="627">
        <v>4.99</v>
      </c>
      <c r="L2490" s="627">
        <v>4.99</v>
      </c>
      <c r="M2490" s="53" t="s">
        <v>1317</v>
      </c>
      <c r="N2490" s="629" t="s">
        <v>1475</v>
      </c>
    </row>
    <row r="2491" spans="1:14" ht="15" hidden="1">
      <c r="A2491" s="276">
        <v>46177</v>
      </c>
      <c r="B2491" s="53" t="s">
        <v>4334</v>
      </c>
      <c r="C2491" s="625">
        <v>82786</v>
      </c>
      <c r="D2491" s="625" t="s">
        <v>4341</v>
      </c>
      <c r="E2491" s="625">
        <v>150</v>
      </c>
      <c r="F2491" s="625">
        <v>4010</v>
      </c>
      <c r="G2491" s="625" t="s">
        <v>2673</v>
      </c>
      <c r="H2491" s="625" t="s">
        <v>492</v>
      </c>
      <c r="J2491" s="625">
        <v>1</v>
      </c>
      <c r="K2491" s="625">
        <v>9.58</v>
      </c>
      <c r="L2491" s="625">
        <v>9.58</v>
      </c>
      <c r="M2491" s="53" t="s">
        <v>1317</v>
      </c>
      <c r="N2491" s="629" t="s">
        <v>1475</v>
      </c>
    </row>
    <row r="2492" spans="1:14" ht="15" hidden="1">
      <c r="A2492" s="276">
        <v>46177</v>
      </c>
      <c r="B2492" s="53" t="s">
        <v>4334</v>
      </c>
      <c r="C2492" s="627">
        <v>83279</v>
      </c>
      <c r="D2492" s="627" t="s">
        <v>1342</v>
      </c>
      <c r="E2492" s="627">
        <v>130</v>
      </c>
      <c r="F2492" s="627">
        <v>4010</v>
      </c>
      <c r="G2492" s="627" t="s">
        <v>3985</v>
      </c>
      <c r="H2492" s="627" t="s">
        <v>492</v>
      </c>
      <c r="J2492" s="627">
        <v>1</v>
      </c>
      <c r="K2492" s="627">
        <v>12.47</v>
      </c>
      <c r="L2492" s="627">
        <v>12.47</v>
      </c>
      <c r="M2492" s="53" t="s">
        <v>1317</v>
      </c>
      <c r="N2492" s="629" t="s">
        <v>1475</v>
      </c>
    </row>
    <row r="2493" spans="1:14" ht="15" hidden="1">
      <c r="A2493" s="276">
        <v>46177</v>
      </c>
      <c r="B2493" s="53" t="s">
        <v>4334</v>
      </c>
      <c r="C2493" s="625">
        <v>50754</v>
      </c>
      <c r="D2493" s="625">
        <v>1</v>
      </c>
      <c r="E2493" s="625" t="s">
        <v>1526</v>
      </c>
      <c r="F2493" s="625">
        <v>4010</v>
      </c>
      <c r="G2493" s="625" t="s">
        <v>4342</v>
      </c>
      <c r="H2493" s="625" t="s">
        <v>492</v>
      </c>
      <c r="J2493" s="625">
        <v>1</v>
      </c>
      <c r="K2493" s="625">
        <v>3.06</v>
      </c>
      <c r="L2493" s="625">
        <v>3.06</v>
      </c>
      <c r="M2493" s="53" t="s">
        <v>1317</v>
      </c>
      <c r="N2493" s="629" t="s">
        <v>1475</v>
      </c>
    </row>
    <row r="2494" spans="1:14" ht="15" hidden="1">
      <c r="A2494" s="276">
        <v>46177</v>
      </c>
      <c r="B2494" s="53" t="s">
        <v>4334</v>
      </c>
      <c r="C2494" s="627">
        <v>58660</v>
      </c>
      <c r="D2494" s="627" t="s">
        <v>1956</v>
      </c>
      <c r="E2494" s="627" t="s">
        <v>399</v>
      </c>
      <c r="F2494" s="627">
        <v>4010</v>
      </c>
      <c r="G2494" s="627" t="s">
        <v>4343</v>
      </c>
      <c r="H2494" s="627" t="s">
        <v>492</v>
      </c>
      <c r="J2494" s="627">
        <v>1</v>
      </c>
      <c r="K2494" s="627">
        <v>8.35</v>
      </c>
      <c r="L2494" s="627">
        <v>8.35</v>
      </c>
      <c r="M2494" s="53" t="s">
        <v>1317</v>
      </c>
      <c r="N2494" s="629" t="s">
        <v>1475</v>
      </c>
    </row>
    <row r="2495" spans="1:14" ht="15" hidden="1">
      <c r="A2495" s="276">
        <v>46177</v>
      </c>
      <c r="B2495" s="53" t="s">
        <v>4334</v>
      </c>
      <c r="C2495" s="625">
        <v>83646</v>
      </c>
      <c r="D2495" s="625" t="s">
        <v>2213</v>
      </c>
      <c r="E2495" s="625">
        <v>60</v>
      </c>
      <c r="F2495" s="625">
        <v>4010</v>
      </c>
      <c r="G2495" s="625" t="s">
        <v>4344</v>
      </c>
      <c r="H2495" s="625" t="s">
        <v>492</v>
      </c>
      <c r="J2495" s="625">
        <v>1</v>
      </c>
      <c r="K2495" s="625">
        <v>9.09</v>
      </c>
      <c r="L2495" s="625">
        <v>9.09</v>
      </c>
      <c r="M2495" s="53" t="s">
        <v>1317</v>
      </c>
      <c r="N2495" s="629" t="s">
        <v>1475</v>
      </c>
    </row>
    <row r="2496" spans="1:14" ht="15" hidden="1">
      <c r="A2496" s="276">
        <v>46177</v>
      </c>
      <c r="B2496" s="53" t="s">
        <v>4345</v>
      </c>
      <c r="C2496" s="625">
        <v>83241</v>
      </c>
      <c r="D2496" s="625" t="s">
        <v>3865</v>
      </c>
      <c r="E2496" s="625">
        <v>50</v>
      </c>
      <c r="F2496" s="625">
        <v>4010</v>
      </c>
      <c r="G2496" s="625" t="s">
        <v>4346</v>
      </c>
      <c r="H2496" s="625" t="s">
        <v>492</v>
      </c>
      <c r="J2496" s="625">
        <v>1</v>
      </c>
      <c r="K2496" s="625">
        <v>25.01</v>
      </c>
      <c r="L2496" s="625">
        <v>25.01</v>
      </c>
      <c r="M2496" s="53" t="s">
        <v>1317</v>
      </c>
      <c r="N2496" s="629" t="s">
        <v>1318</v>
      </c>
    </row>
    <row r="2497" spans="1:14" ht="15" hidden="1">
      <c r="A2497" s="276">
        <v>46177</v>
      </c>
      <c r="B2497" s="53" t="s">
        <v>4345</v>
      </c>
      <c r="C2497" s="627">
        <v>67683</v>
      </c>
      <c r="D2497" s="627" t="s">
        <v>3594</v>
      </c>
      <c r="E2497" s="627">
        <v>110</v>
      </c>
      <c r="F2497" s="627">
        <v>4010</v>
      </c>
      <c r="G2497" s="627" t="s">
        <v>4347</v>
      </c>
      <c r="H2497" s="627" t="s">
        <v>492</v>
      </c>
      <c r="J2497" s="627">
        <v>1</v>
      </c>
      <c r="K2497" s="627">
        <v>7.64</v>
      </c>
      <c r="L2497" s="627">
        <v>7.64</v>
      </c>
      <c r="M2497" s="53" t="s">
        <v>1317</v>
      </c>
      <c r="N2497" s="629" t="s">
        <v>1318</v>
      </c>
    </row>
    <row r="2498" spans="1:14" ht="15" hidden="1">
      <c r="A2498" s="276">
        <v>46177</v>
      </c>
      <c r="B2498" s="53" t="s">
        <v>4345</v>
      </c>
      <c r="C2498" s="625">
        <v>68177</v>
      </c>
      <c r="D2498" s="625" t="s">
        <v>1437</v>
      </c>
      <c r="E2498" s="625">
        <v>80</v>
      </c>
      <c r="F2498" s="625">
        <v>4010</v>
      </c>
      <c r="G2498" s="625" t="s">
        <v>4348</v>
      </c>
      <c r="H2498" s="625" t="s">
        <v>492</v>
      </c>
      <c r="J2498" s="625">
        <v>1</v>
      </c>
      <c r="K2498" s="625">
        <v>3.24</v>
      </c>
      <c r="L2498" s="625">
        <v>3.24</v>
      </c>
      <c r="M2498" s="53" t="s">
        <v>1317</v>
      </c>
      <c r="N2498" s="629" t="s">
        <v>1318</v>
      </c>
    </row>
    <row r="2499" spans="1:14" ht="15" hidden="1">
      <c r="A2499" s="276">
        <v>46177</v>
      </c>
      <c r="B2499" s="53" t="s">
        <v>4345</v>
      </c>
      <c r="C2499" s="627">
        <v>66826</v>
      </c>
      <c r="D2499" s="627" t="s">
        <v>3243</v>
      </c>
      <c r="E2499" s="627">
        <v>120</v>
      </c>
      <c r="F2499" s="627">
        <v>4010</v>
      </c>
      <c r="G2499" s="627" t="s">
        <v>3952</v>
      </c>
      <c r="H2499" s="627" t="s">
        <v>492</v>
      </c>
      <c r="J2499" s="627">
        <v>1</v>
      </c>
      <c r="K2499" s="627">
        <v>20</v>
      </c>
      <c r="L2499" s="627">
        <v>20</v>
      </c>
      <c r="M2499" s="53" t="s">
        <v>1317</v>
      </c>
      <c r="N2499" s="629" t="s">
        <v>1318</v>
      </c>
    </row>
    <row r="2500" spans="1:14" ht="15" hidden="1">
      <c r="A2500" s="276">
        <v>46177</v>
      </c>
      <c r="B2500" s="53" t="s">
        <v>4345</v>
      </c>
      <c r="C2500" s="625">
        <v>83640</v>
      </c>
      <c r="D2500" s="625" t="s">
        <v>1603</v>
      </c>
      <c r="E2500" s="625">
        <v>120</v>
      </c>
      <c r="F2500" s="625">
        <v>4010</v>
      </c>
      <c r="G2500" s="625" t="s">
        <v>4349</v>
      </c>
      <c r="H2500" s="625" t="s">
        <v>492</v>
      </c>
      <c r="J2500" s="625">
        <v>1</v>
      </c>
      <c r="K2500" s="625">
        <v>11.25</v>
      </c>
      <c r="L2500" s="625">
        <v>11.25</v>
      </c>
      <c r="M2500" s="53" t="s">
        <v>1317</v>
      </c>
      <c r="N2500" s="629" t="s">
        <v>1318</v>
      </c>
    </row>
    <row r="2501" spans="1:14" ht="15" hidden="1">
      <c r="A2501" s="276">
        <v>46177</v>
      </c>
      <c r="B2501" s="53" t="s">
        <v>4345</v>
      </c>
      <c r="C2501" s="627">
        <v>84035</v>
      </c>
      <c r="D2501" s="627" t="s">
        <v>4350</v>
      </c>
      <c r="E2501" s="627">
        <v>100</v>
      </c>
      <c r="F2501" s="627">
        <v>4010</v>
      </c>
      <c r="G2501" s="627" t="s">
        <v>4351</v>
      </c>
      <c r="H2501" s="627" t="s">
        <v>492</v>
      </c>
      <c r="J2501" s="627">
        <v>4</v>
      </c>
      <c r="K2501" s="627">
        <v>20.36</v>
      </c>
      <c r="L2501" s="627">
        <v>81.44</v>
      </c>
      <c r="M2501" s="53" t="s">
        <v>1317</v>
      </c>
      <c r="N2501" s="629" t="s">
        <v>1318</v>
      </c>
    </row>
    <row r="2502" spans="1:14" ht="15" hidden="1">
      <c r="A2502" s="276">
        <v>46177</v>
      </c>
      <c r="B2502" s="53" t="s">
        <v>4345</v>
      </c>
      <c r="C2502" s="625">
        <v>80472</v>
      </c>
      <c r="D2502" s="625">
        <v>461</v>
      </c>
      <c r="E2502" s="625">
        <v>90</v>
      </c>
      <c r="F2502" s="625">
        <v>4010</v>
      </c>
      <c r="G2502" s="625" t="s">
        <v>4352</v>
      </c>
      <c r="H2502" s="625" t="s">
        <v>492</v>
      </c>
      <c r="J2502" s="625">
        <v>1</v>
      </c>
      <c r="K2502" s="625">
        <v>11.28</v>
      </c>
      <c r="L2502" s="625">
        <v>11.28</v>
      </c>
      <c r="M2502" s="53" t="s">
        <v>1317</v>
      </c>
      <c r="N2502" s="629" t="s">
        <v>1318</v>
      </c>
    </row>
    <row r="2503" spans="1:14" ht="15" hidden="1">
      <c r="A2503" s="276">
        <v>46177</v>
      </c>
      <c r="B2503" s="53" t="s">
        <v>4345</v>
      </c>
      <c r="C2503" s="627">
        <v>82721</v>
      </c>
      <c r="D2503" s="627" t="s">
        <v>2008</v>
      </c>
      <c r="E2503" s="627">
        <v>130</v>
      </c>
      <c r="F2503" s="627">
        <v>4010</v>
      </c>
      <c r="G2503" s="627" t="s">
        <v>4353</v>
      </c>
      <c r="H2503" s="627" t="s">
        <v>492</v>
      </c>
      <c r="J2503" s="627">
        <v>1</v>
      </c>
      <c r="K2503" s="627">
        <v>6.48</v>
      </c>
      <c r="L2503" s="627">
        <v>6.48</v>
      </c>
      <c r="M2503" s="53" t="s">
        <v>1317</v>
      </c>
      <c r="N2503" s="629" t="s">
        <v>1318</v>
      </c>
    </row>
    <row r="2504" spans="1:14" ht="15" hidden="1">
      <c r="A2504" s="276">
        <v>46177</v>
      </c>
      <c r="B2504" s="53" t="s">
        <v>4345</v>
      </c>
      <c r="C2504" s="625">
        <v>84473</v>
      </c>
      <c r="D2504" s="625" t="s">
        <v>4167</v>
      </c>
      <c r="E2504" s="625">
        <v>150</v>
      </c>
      <c r="F2504" s="625">
        <v>4010</v>
      </c>
      <c r="G2504" s="625" t="s">
        <v>4354</v>
      </c>
      <c r="H2504" s="625" t="s">
        <v>492</v>
      </c>
      <c r="J2504" s="625">
        <v>1</v>
      </c>
      <c r="K2504" s="625">
        <v>9.11</v>
      </c>
      <c r="L2504" s="625">
        <v>9.11</v>
      </c>
      <c r="M2504" s="53" t="s">
        <v>1317</v>
      </c>
      <c r="N2504" s="629" t="s">
        <v>1318</v>
      </c>
    </row>
    <row r="2505" spans="1:14" ht="15" hidden="1">
      <c r="A2505" s="276">
        <v>46177</v>
      </c>
      <c r="B2505" s="53" t="s">
        <v>4345</v>
      </c>
      <c r="C2505" s="627">
        <v>84515</v>
      </c>
      <c r="D2505" s="627" t="s">
        <v>2941</v>
      </c>
      <c r="E2505" s="627">
        <v>120</v>
      </c>
      <c r="F2505" s="627">
        <v>4010</v>
      </c>
      <c r="G2505" s="627" t="s">
        <v>4355</v>
      </c>
      <c r="H2505" s="627" t="s">
        <v>492</v>
      </c>
      <c r="J2505" s="627">
        <v>1</v>
      </c>
      <c r="K2505" s="627">
        <v>19.16</v>
      </c>
      <c r="L2505" s="627">
        <v>19.16</v>
      </c>
      <c r="M2505" s="53" t="s">
        <v>1317</v>
      </c>
      <c r="N2505" s="629" t="s">
        <v>1318</v>
      </c>
    </row>
    <row r="2506" spans="1:14" ht="15" hidden="1">
      <c r="A2506" s="276">
        <v>46177</v>
      </c>
      <c r="B2506" s="53" t="s">
        <v>4345</v>
      </c>
      <c r="C2506" s="625">
        <v>84349</v>
      </c>
      <c r="D2506" s="625" t="s">
        <v>4319</v>
      </c>
      <c r="E2506" s="625">
        <v>160</v>
      </c>
      <c r="F2506" s="625">
        <v>4010</v>
      </c>
      <c r="G2506" s="625" t="s">
        <v>4356</v>
      </c>
      <c r="H2506" s="625" t="s">
        <v>492</v>
      </c>
      <c r="J2506" s="625">
        <v>1</v>
      </c>
      <c r="K2506" s="625">
        <v>7.99</v>
      </c>
      <c r="L2506" s="625">
        <v>7.99</v>
      </c>
      <c r="M2506" s="53" t="s">
        <v>1317</v>
      </c>
      <c r="N2506" s="629" t="s">
        <v>1318</v>
      </c>
    </row>
    <row r="2507" spans="1:14" ht="15" hidden="1">
      <c r="A2507" s="276">
        <v>46177</v>
      </c>
      <c r="B2507" s="53" t="s">
        <v>4345</v>
      </c>
      <c r="C2507" s="627">
        <v>84553</v>
      </c>
      <c r="D2507" s="627" t="s">
        <v>3362</v>
      </c>
      <c r="E2507" s="627">
        <v>60</v>
      </c>
      <c r="F2507" s="627">
        <v>4010</v>
      </c>
      <c r="G2507" s="627" t="s">
        <v>4357</v>
      </c>
      <c r="H2507" s="627" t="s">
        <v>492</v>
      </c>
      <c r="J2507" s="627">
        <v>1</v>
      </c>
      <c r="K2507" s="627">
        <v>4.33</v>
      </c>
      <c r="L2507" s="627">
        <v>4.33</v>
      </c>
      <c r="M2507" s="53" t="s">
        <v>1317</v>
      </c>
      <c r="N2507" s="629" t="s">
        <v>1318</v>
      </c>
    </row>
    <row r="2508" spans="1:14" ht="15" hidden="1">
      <c r="A2508" s="276">
        <v>46177</v>
      </c>
      <c r="B2508" s="53" t="s">
        <v>4345</v>
      </c>
      <c r="C2508" s="625">
        <v>58663</v>
      </c>
      <c r="D2508" s="625" t="s">
        <v>2666</v>
      </c>
      <c r="E2508" s="625" t="s">
        <v>399</v>
      </c>
      <c r="F2508" s="625">
        <v>4010</v>
      </c>
      <c r="G2508" s="625" t="s">
        <v>4358</v>
      </c>
      <c r="H2508" s="625" t="s">
        <v>492</v>
      </c>
      <c r="J2508" s="625">
        <v>1</v>
      </c>
      <c r="K2508" s="625">
        <v>10.77</v>
      </c>
      <c r="L2508" s="625">
        <v>10.77</v>
      </c>
      <c r="M2508" s="53" t="s">
        <v>1317</v>
      </c>
      <c r="N2508" s="629" t="s">
        <v>1318</v>
      </c>
    </row>
    <row r="2509" spans="1:14" ht="15" hidden="1">
      <c r="A2509" s="276">
        <v>46177</v>
      </c>
      <c r="B2509" s="53" t="s">
        <v>4345</v>
      </c>
      <c r="C2509" s="627">
        <v>83922</v>
      </c>
      <c r="D2509" s="627" t="s">
        <v>1925</v>
      </c>
      <c r="E2509" s="627">
        <v>75</v>
      </c>
      <c r="F2509" s="627">
        <v>4010</v>
      </c>
      <c r="G2509" s="627" t="s">
        <v>4359</v>
      </c>
      <c r="H2509" s="627" t="s">
        <v>492</v>
      </c>
      <c r="J2509" s="627">
        <v>1</v>
      </c>
      <c r="K2509" s="627">
        <v>9.08</v>
      </c>
      <c r="L2509" s="627">
        <v>9.08</v>
      </c>
      <c r="M2509" s="53" t="s">
        <v>1317</v>
      </c>
      <c r="N2509" s="629" t="s">
        <v>1318</v>
      </c>
    </row>
    <row r="2510" spans="1:14" ht="15" hidden="1">
      <c r="A2510" s="276">
        <v>46177</v>
      </c>
      <c r="B2510" s="53" t="s">
        <v>4345</v>
      </c>
      <c r="C2510" s="625">
        <v>80376</v>
      </c>
      <c r="D2510" s="625">
        <v>767</v>
      </c>
      <c r="E2510" s="625" t="s">
        <v>1705</v>
      </c>
      <c r="F2510" s="625">
        <v>4010</v>
      </c>
      <c r="G2510" s="625" t="s">
        <v>4360</v>
      </c>
      <c r="H2510" s="625" t="s">
        <v>492</v>
      </c>
      <c r="J2510" s="625">
        <v>1</v>
      </c>
      <c r="K2510" s="625">
        <v>6.63</v>
      </c>
      <c r="L2510" s="625">
        <v>6.63</v>
      </c>
      <c r="M2510" s="53" t="s">
        <v>1317</v>
      </c>
      <c r="N2510" s="629" t="s">
        <v>1318</v>
      </c>
    </row>
    <row r="2511" spans="1:14" ht="15" hidden="1">
      <c r="A2511" s="276">
        <v>46177</v>
      </c>
      <c r="B2511" s="53" t="s">
        <v>4345</v>
      </c>
      <c r="C2511" s="627">
        <v>57388</v>
      </c>
      <c r="D2511" s="627">
        <v>520</v>
      </c>
      <c r="E2511" s="627" t="s">
        <v>246</v>
      </c>
      <c r="F2511" s="627">
        <v>4010</v>
      </c>
      <c r="G2511" s="627" t="s">
        <v>4361</v>
      </c>
      <c r="H2511" s="627" t="s">
        <v>492</v>
      </c>
      <c r="J2511" s="627">
        <v>3</v>
      </c>
      <c r="K2511" s="627">
        <v>12.64</v>
      </c>
      <c r="L2511" s="627">
        <v>37.92</v>
      </c>
      <c r="M2511" s="53" t="s">
        <v>1317</v>
      </c>
      <c r="N2511" s="629" t="s">
        <v>1318</v>
      </c>
    </row>
    <row r="2512" spans="1:14" ht="15" hidden="1">
      <c r="A2512" s="276">
        <v>46177</v>
      </c>
      <c r="B2512" s="53" t="s">
        <v>4345</v>
      </c>
      <c r="C2512" s="625">
        <v>58663</v>
      </c>
      <c r="D2512" s="625">
        <v>11</v>
      </c>
      <c r="E2512" s="625" t="s">
        <v>1368</v>
      </c>
      <c r="F2512" s="625">
        <v>4010</v>
      </c>
      <c r="G2512" s="625" t="s">
        <v>4362</v>
      </c>
      <c r="H2512" s="625" t="s">
        <v>492</v>
      </c>
      <c r="J2512" s="625">
        <v>1</v>
      </c>
      <c r="K2512" s="625">
        <v>8.2100000000000009</v>
      </c>
      <c r="L2512" s="625">
        <v>8.2100000000000009</v>
      </c>
      <c r="M2512" s="53" t="s">
        <v>1317</v>
      </c>
      <c r="N2512" s="629" t="s">
        <v>1318</v>
      </c>
    </row>
    <row r="2513" spans="1:14" ht="15" hidden="1">
      <c r="A2513" s="276">
        <v>46177</v>
      </c>
      <c r="B2513" s="53" t="s">
        <v>4363</v>
      </c>
      <c r="C2513" s="625">
        <v>84295</v>
      </c>
      <c r="D2513" s="625" t="s">
        <v>2869</v>
      </c>
      <c r="E2513" s="625">
        <v>110</v>
      </c>
      <c r="F2513" s="625">
        <v>4010</v>
      </c>
      <c r="G2513" s="625" t="s">
        <v>4364</v>
      </c>
      <c r="H2513" s="625" t="s">
        <v>492</v>
      </c>
      <c r="J2513" s="625">
        <v>2</v>
      </c>
      <c r="K2513" s="625">
        <v>5.74</v>
      </c>
      <c r="L2513" s="625">
        <v>11.48</v>
      </c>
      <c r="M2513" s="53" t="s">
        <v>1317</v>
      </c>
      <c r="N2513" s="629" t="s">
        <v>4307</v>
      </c>
    </row>
    <row r="2514" spans="1:14" ht="15" hidden="1">
      <c r="A2514" s="276">
        <v>46177</v>
      </c>
      <c r="B2514" s="53" t="s">
        <v>4363</v>
      </c>
      <c r="C2514" s="627">
        <v>59852</v>
      </c>
      <c r="D2514" s="627" t="s">
        <v>1623</v>
      </c>
      <c r="E2514" s="627">
        <v>100</v>
      </c>
      <c r="F2514" s="627">
        <v>4010</v>
      </c>
      <c r="G2514" s="627" t="s">
        <v>4365</v>
      </c>
      <c r="H2514" s="627" t="s">
        <v>492</v>
      </c>
      <c r="J2514" s="627">
        <v>2</v>
      </c>
      <c r="K2514" s="627">
        <v>8.25</v>
      </c>
      <c r="L2514" s="627">
        <v>16.5</v>
      </c>
      <c r="M2514" s="53" t="s">
        <v>1317</v>
      </c>
      <c r="N2514" s="629" t="s">
        <v>4307</v>
      </c>
    </row>
    <row r="2515" spans="1:14" ht="15" hidden="1">
      <c r="A2515" s="276">
        <v>46177</v>
      </c>
      <c r="B2515" s="53" t="s">
        <v>4363</v>
      </c>
      <c r="C2515" s="625">
        <v>82622</v>
      </c>
      <c r="D2515" s="625" t="s">
        <v>1755</v>
      </c>
      <c r="E2515" s="625">
        <v>120</v>
      </c>
      <c r="F2515" s="625">
        <v>4010</v>
      </c>
      <c r="G2515" s="625" t="s">
        <v>4366</v>
      </c>
      <c r="H2515" s="625" t="s">
        <v>492</v>
      </c>
      <c r="J2515" s="625">
        <v>1</v>
      </c>
      <c r="K2515" s="625">
        <v>20.74</v>
      </c>
      <c r="L2515" s="625">
        <v>20.74</v>
      </c>
      <c r="M2515" s="53" t="s">
        <v>1317</v>
      </c>
      <c r="N2515" s="629" t="s">
        <v>4307</v>
      </c>
    </row>
    <row r="2516" spans="1:14" ht="15" hidden="1">
      <c r="A2516" s="276">
        <v>46177</v>
      </c>
      <c r="B2516" s="53" t="s">
        <v>4363</v>
      </c>
      <c r="C2516" s="627">
        <v>83959</v>
      </c>
      <c r="D2516" s="627" t="s">
        <v>4367</v>
      </c>
      <c r="E2516" s="627" t="s">
        <v>1526</v>
      </c>
      <c r="F2516" s="627">
        <v>4010</v>
      </c>
      <c r="G2516" s="627" t="s">
        <v>4368</v>
      </c>
      <c r="H2516" s="627" t="s">
        <v>492</v>
      </c>
      <c r="J2516" s="627">
        <v>2</v>
      </c>
      <c r="K2516" s="627">
        <v>25.68</v>
      </c>
      <c r="L2516" s="627">
        <v>51.36</v>
      </c>
      <c r="M2516" s="53" t="s">
        <v>1317</v>
      </c>
      <c r="N2516" s="629" t="s">
        <v>4307</v>
      </c>
    </row>
    <row r="2517" spans="1:14" ht="15" hidden="1">
      <c r="A2517" s="276">
        <v>46177</v>
      </c>
      <c r="B2517" s="53" t="s">
        <v>4363</v>
      </c>
      <c r="C2517" s="625">
        <v>84608</v>
      </c>
      <c r="D2517" s="625" t="s">
        <v>4245</v>
      </c>
      <c r="E2517" s="625">
        <v>140</v>
      </c>
      <c r="F2517" s="625">
        <v>4010</v>
      </c>
      <c r="G2517" s="625" t="s">
        <v>4369</v>
      </c>
      <c r="H2517" s="625" t="s">
        <v>492</v>
      </c>
      <c r="J2517" s="625">
        <v>1</v>
      </c>
      <c r="K2517" s="625">
        <v>6.26</v>
      </c>
      <c r="L2517" s="625">
        <v>6.26</v>
      </c>
      <c r="M2517" s="53" t="s">
        <v>1317</v>
      </c>
      <c r="N2517" s="629" t="s">
        <v>4307</v>
      </c>
    </row>
    <row r="2518" spans="1:14" ht="15" hidden="1">
      <c r="A2518" s="276">
        <v>46177</v>
      </c>
      <c r="B2518" s="53" t="s">
        <v>4363</v>
      </c>
      <c r="C2518" s="627">
        <v>83697</v>
      </c>
      <c r="D2518" s="627" t="s">
        <v>1367</v>
      </c>
      <c r="E2518" s="627">
        <v>130</v>
      </c>
      <c r="F2518" s="627">
        <v>4010</v>
      </c>
      <c r="G2518" s="627" t="s">
        <v>4370</v>
      </c>
      <c r="H2518" s="627" t="s">
        <v>492</v>
      </c>
      <c r="J2518" s="627">
        <v>1</v>
      </c>
      <c r="K2518" s="627">
        <v>24.06</v>
      </c>
      <c r="L2518" s="627">
        <v>24.06</v>
      </c>
      <c r="M2518" s="53" t="s">
        <v>1317</v>
      </c>
      <c r="N2518" s="629" t="s">
        <v>4307</v>
      </c>
    </row>
    <row r="2519" spans="1:14" ht="15" hidden="1">
      <c r="A2519" s="276">
        <v>46177</v>
      </c>
      <c r="B2519" s="53" t="s">
        <v>4363</v>
      </c>
      <c r="C2519" s="625">
        <v>68010</v>
      </c>
      <c r="D2519" s="625" t="s">
        <v>2083</v>
      </c>
      <c r="E2519" s="625">
        <v>110</v>
      </c>
      <c r="F2519" s="625">
        <v>4010</v>
      </c>
      <c r="G2519" s="625" t="s">
        <v>4371</v>
      </c>
      <c r="H2519" s="625" t="s">
        <v>492</v>
      </c>
      <c r="J2519" s="625">
        <v>2</v>
      </c>
      <c r="K2519" s="625">
        <v>7.31</v>
      </c>
      <c r="L2519" s="625">
        <v>14.62</v>
      </c>
      <c r="M2519" s="53" t="s">
        <v>1317</v>
      </c>
      <c r="N2519" s="629" t="s">
        <v>4307</v>
      </c>
    </row>
    <row r="2520" spans="1:14" ht="15" hidden="1">
      <c r="A2520" s="276">
        <v>46177</v>
      </c>
      <c r="B2520" s="53" t="s">
        <v>4363</v>
      </c>
      <c r="C2520" s="627">
        <v>82721</v>
      </c>
      <c r="D2520" s="627" t="s">
        <v>3344</v>
      </c>
      <c r="E2520" s="627">
        <v>140</v>
      </c>
      <c r="F2520" s="627">
        <v>4010</v>
      </c>
      <c r="G2520" s="627" t="s">
        <v>4372</v>
      </c>
      <c r="H2520" s="627" t="s">
        <v>492</v>
      </c>
      <c r="J2520" s="627">
        <v>1</v>
      </c>
      <c r="K2520" s="627">
        <v>8.16</v>
      </c>
      <c r="L2520" s="627">
        <v>8.16</v>
      </c>
      <c r="M2520" s="53" t="s">
        <v>1317</v>
      </c>
      <c r="N2520" s="629" t="s">
        <v>4307</v>
      </c>
    </row>
    <row r="2521" spans="1:14" ht="15" hidden="1">
      <c r="A2521" s="276">
        <v>46177</v>
      </c>
      <c r="B2521" s="53" t="s">
        <v>4363</v>
      </c>
      <c r="C2521" s="625">
        <v>81338</v>
      </c>
      <c r="D2521" s="625" t="s">
        <v>3772</v>
      </c>
      <c r="E2521" s="625">
        <v>150</v>
      </c>
      <c r="F2521" s="625">
        <v>4010</v>
      </c>
      <c r="G2521" s="625" t="s">
        <v>4373</v>
      </c>
      <c r="H2521" s="625" t="s">
        <v>492</v>
      </c>
      <c r="J2521" s="625">
        <v>1</v>
      </c>
      <c r="K2521" s="625">
        <v>9.4</v>
      </c>
      <c r="L2521" s="625">
        <v>9.4</v>
      </c>
      <c r="M2521" s="53" t="s">
        <v>1317</v>
      </c>
      <c r="N2521" s="629" t="s">
        <v>4307</v>
      </c>
    </row>
    <row r="2522" spans="1:14" ht="15" hidden="1">
      <c r="A2522" s="276">
        <v>46177</v>
      </c>
      <c r="B2522" s="53" t="s">
        <v>4363</v>
      </c>
      <c r="C2522" s="627">
        <v>82912</v>
      </c>
      <c r="D2522" s="627" t="s">
        <v>3261</v>
      </c>
      <c r="E2522" s="627">
        <v>85</v>
      </c>
      <c r="F2522" s="627">
        <v>4010</v>
      </c>
      <c r="G2522" s="627" t="s">
        <v>4374</v>
      </c>
      <c r="H2522" s="627" t="s">
        <v>492</v>
      </c>
      <c r="J2522" s="627">
        <v>2</v>
      </c>
      <c r="K2522" s="627">
        <v>8.83</v>
      </c>
      <c r="L2522" s="627">
        <v>17.66</v>
      </c>
      <c r="M2522" s="53" t="s">
        <v>1317</v>
      </c>
      <c r="N2522" s="629" t="s">
        <v>4307</v>
      </c>
    </row>
    <row r="2523" spans="1:14" ht="15" hidden="1">
      <c r="A2523" s="276">
        <v>46177</v>
      </c>
      <c r="B2523" s="53" t="s">
        <v>4363</v>
      </c>
      <c r="C2523" s="625">
        <v>82715</v>
      </c>
      <c r="D2523" s="625" t="s">
        <v>4375</v>
      </c>
      <c r="E2523" s="625">
        <v>85</v>
      </c>
      <c r="F2523" s="625">
        <v>4010</v>
      </c>
      <c r="G2523" s="625" t="s">
        <v>4376</v>
      </c>
      <c r="H2523" s="625" t="s">
        <v>492</v>
      </c>
      <c r="J2523" s="625">
        <v>1</v>
      </c>
      <c r="K2523" s="625">
        <v>8.0399999999999991</v>
      </c>
      <c r="L2523" s="625">
        <v>8.0399999999999991</v>
      </c>
      <c r="M2523" s="53" t="s">
        <v>1317</v>
      </c>
      <c r="N2523" s="629" t="s">
        <v>4307</v>
      </c>
    </row>
    <row r="2524" spans="1:14" ht="15" hidden="1">
      <c r="A2524" s="276">
        <v>46177</v>
      </c>
      <c r="B2524" s="53" t="s">
        <v>4363</v>
      </c>
      <c r="C2524" s="627">
        <v>84146</v>
      </c>
      <c r="D2524" s="627" t="s">
        <v>2671</v>
      </c>
      <c r="E2524" s="627">
        <v>100</v>
      </c>
      <c r="F2524" s="627">
        <v>4010</v>
      </c>
      <c r="G2524" s="627" t="s">
        <v>4377</v>
      </c>
      <c r="H2524" s="627" t="s">
        <v>492</v>
      </c>
      <c r="J2524" s="627">
        <v>1</v>
      </c>
      <c r="K2524" s="627">
        <v>20.07</v>
      </c>
      <c r="L2524" s="627">
        <v>20.07</v>
      </c>
      <c r="M2524" s="53" t="s">
        <v>1317</v>
      </c>
      <c r="N2524" s="629" t="s">
        <v>4307</v>
      </c>
    </row>
    <row r="2525" spans="1:14" ht="15" hidden="1">
      <c r="A2525" s="276">
        <v>46177</v>
      </c>
      <c r="B2525" s="53" t="s">
        <v>4363</v>
      </c>
      <c r="C2525" s="625">
        <v>83979</v>
      </c>
      <c r="D2525" s="625" t="s">
        <v>2558</v>
      </c>
      <c r="E2525" s="625">
        <v>110</v>
      </c>
      <c r="F2525" s="625">
        <v>4010</v>
      </c>
      <c r="G2525" s="625" t="s">
        <v>4378</v>
      </c>
      <c r="H2525" s="625" t="s">
        <v>492</v>
      </c>
      <c r="I2525" s="1446"/>
      <c r="J2525" s="625">
        <v>2</v>
      </c>
      <c r="K2525" s="625">
        <v>5.74</v>
      </c>
      <c r="L2525" s="625">
        <v>11.48</v>
      </c>
      <c r="M2525" s="53" t="s">
        <v>1317</v>
      </c>
      <c r="N2525" s="629" t="s">
        <v>4307</v>
      </c>
    </row>
    <row r="2526" spans="1:14" ht="15" hidden="1">
      <c r="A2526" s="276">
        <v>46177</v>
      </c>
      <c r="B2526" s="53" t="s">
        <v>4363</v>
      </c>
      <c r="C2526" s="627">
        <v>84114</v>
      </c>
      <c r="D2526" s="627" t="s">
        <v>1590</v>
      </c>
      <c r="E2526" s="627">
        <v>110</v>
      </c>
      <c r="F2526" s="627">
        <v>4010</v>
      </c>
      <c r="G2526" s="627" t="s">
        <v>3609</v>
      </c>
      <c r="H2526" s="627" t="s">
        <v>492</v>
      </c>
      <c r="I2526" s="638">
        <v>5</v>
      </c>
      <c r="J2526" s="627">
        <v>1</v>
      </c>
      <c r="K2526" s="627">
        <v>13.89</v>
      </c>
      <c r="L2526" s="627">
        <v>13.89</v>
      </c>
      <c r="M2526" s="53" t="s">
        <v>1317</v>
      </c>
      <c r="N2526" s="629" t="s">
        <v>4307</v>
      </c>
    </row>
    <row r="2527" spans="1:14" ht="15" hidden="1">
      <c r="A2527" s="276">
        <v>46177</v>
      </c>
      <c r="B2527" s="53" t="s">
        <v>4363</v>
      </c>
      <c r="C2527" s="625">
        <v>83154</v>
      </c>
      <c r="D2527" s="625" t="s">
        <v>1639</v>
      </c>
      <c r="E2527" s="625">
        <v>130</v>
      </c>
      <c r="F2527" s="625">
        <v>4010</v>
      </c>
      <c r="G2527" s="625" t="s">
        <v>4379</v>
      </c>
      <c r="H2527" s="625" t="s">
        <v>492</v>
      </c>
      <c r="I2527" s="639">
        <v>1</v>
      </c>
      <c r="J2527" s="625">
        <v>1</v>
      </c>
      <c r="K2527" s="625">
        <v>12.63</v>
      </c>
      <c r="L2527" s="625">
        <v>12.63</v>
      </c>
      <c r="M2527" s="53" t="s">
        <v>1317</v>
      </c>
      <c r="N2527" s="629" t="s">
        <v>4307</v>
      </c>
    </row>
    <row r="2528" spans="1:14" ht="15" hidden="1">
      <c r="A2528" s="276">
        <v>46177</v>
      </c>
      <c r="B2528" s="53" t="s">
        <v>4363</v>
      </c>
      <c r="C2528" s="627">
        <v>81339</v>
      </c>
      <c r="D2528" s="627" t="s">
        <v>2940</v>
      </c>
      <c r="E2528" s="627">
        <v>160</v>
      </c>
      <c r="F2528" s="627">
        <v>4010</v>
      </c>
      <c r="G2528" s="627" t="s">
        <v>4380</v>
      </c>
      <c r="H2528" s="627" t="s">
        <v>492</v>
      </c>
      <c r="I2528" s="638">
        <v>1</v>
      </c>
      <c r="J2528" s="627">
        <v>2</v>
      </c>
      <c r="K2528" s="627">
        <v>9.49</v>
      </c>
      <c r="L2528" s="627">
        <v>18.98</v>
      </c>
      <c r="M2528" s="53" t="s">
        <v>1317</v>
      </c>
      <c r="N2528" s="629" t="s">
        <v>4307</v>
      </c>
    </row>
    <row r="2529" spans="1:14" ht="15" hidden="1">
      <c r="A2529" s="276">
        <v>46177</v>
      </c>
      <c r="B2529" s="53" t="s">
        <v>4363</v>
      </c>
      <c r="C2529" s="625">
        <v>84174</v>
      </c>
      <c r="D2529" s="625" t="s">
        <v>3215</v>
      </c>
      <c r="E2529" s="625" t="s">
        <v>1526</v>
      </c>
      <c r="F2529" s="625">
        <v>4010</v>
      </c>
      <c r="G2529" s="625" t="s">
        <v>4381</v>
      </c>
      <c r="H2529" s="625" t="s">
        <v>492</v>
      </c>
      <c r="I2529" s="638">
        <v>3</v>
      </c>
      <c r="J2529" s="625">
        <v>1</v>
      </c>
      <c r="K2529" s="625">
        <v>32.69</v>
      </c>
      <c r="L2529" s="625">
        <v>32.69</v>
      </c>
      <c r="M2529" s="53" t="s">
        <v>1317</v>
      </c>
      <c r="N2529" s="629" t="s">
        <v>4307</v>
      </c>
    </row>
    <row r="2530" spans="1:14" ht="15" hidden="1">
      <c r="A2530" s="276">
        <v>46177</v>
      </c>
      <c r="B2530" s="53" t="s">
        <v>4363</v>
      </c>
      <c r="C2530" s="627">
        <v>82775</v>
      </c>
      <c r="D2530" s="627" t="s">
        <v>3400</v>
      </c>
      <c r="E2530" s="627">
        <v>140</v>
      </c>
      <c r="F2530" s="627">
        <v>4010</v>
      </c>
      <c r="G2530" s="627" t="s">
        <v>4382</v>
      </c>
      <c r="H2530" s="627" t="s">
        <v>492</v>
      </c>
      <c r="I2530" s="639">
        <v>1</v>
      </c>
      <c r="J2530" s="627">
        <v>1</v>
      </c>
      <c r="K2530" s="627">
        <v>5.65</v>
      </c>
      <c r="L2530" s="627">
        <v>5.65</v>
      </c>
      <c r="M2530" s="53" t="s">
        <v>1317</v>
      </c>
      <c r="N2530" s="629" t="s">
        <v>4307</v>
      </c>
    </row>
    <row r="2531" spans="1:14" ht="15" hidden="1">
      <c r="A2531" s="276">
        <v>46177</v>
      </c>
      <c r="B2531" s="53" t="s">
        <v>4363</v>
      </c>
      <c r="C2531" s="625">
        <v>81338</v>
      </c>
      <c r="D2531" s="625" t="s">
        <v>2519</v>
      </c>
      <c r="E2531" s="625">
        <v>130</v>
      </c>
      <c r="F2531" s="625">
        <v>4010</v>
      </c>
      <c r="G2531" s="625" t="s">
        <v>4383</v>
      </c>
      <c r="H2531" s="625" t="s">
        <v>492</v>
      </c>
      <c r="I2531" s="638">
        <v>1</v>
      </c>
      <c r="J2531" s="625">
        <v>1</v>
      </c>
      <c r="K2531" s="625">
        <v>10.78</v>
      </c>
      <c r="L2531" s="625">
        <v>10.78</v>
      </c>
      <c r="M2531" s="53" t="s">
        <v>1317</v>
      </c>
      <c r="N2531" s="629" t="s">
        <v>4307</v>
      </c>
    </row>
    <row r="2532" spans="1:14" ht="15" hidden="1">
      <c r="A2532" s="276">
        <v>46177</v>
      </c>
      <c r="B2532" s="53" t="s">
        <v>4363</v>
      </c>
      <c r="C2532" s="627">
        <v>84141</v>
      </c>
      <c r="D2532" s="627" t="s">
        <v>1376</v>
      </c>
      <c r="E2532" s="627">
        <v>120</v>
      </c>
      <c r="F2532" s="627">
        <v>4010</v>
      </c>
      <c r="G2532" s="627" t="s">
        <v>4384</v>
      </c>
      <c r="H2532" s="627" t="s">
        <v>492</v>
      </c>
      <c r="I2532" s="639">
        <v>1</v>
      </c>
      <c r="J2532" s="627">
        <v>1</v>
      </c>
      <c r="K2532" s="627">
        <v>21.96</v>
      </c>
      <c r="L2532" s="627">
        <v>21.96</v>
      </c>
      <c r="M2532" s="53" t="s">
        <v>1317</v>
      </c>
      <c r="N2532" s="629" t="s">
        <v>4307</v>
      </c>
    </row>
    <row r="2533" spans="1:14" ht="15" hidden="1">
      <c r="A2533" s="276">
        <v>46177</v>
      </c>
      <c r="B2533" s="53" t="s">
        <v>4363</v>
      </c>
      <c r="C2533" s="625">
        <v>65593</v>
      </c>
      <c r="D2533" s="625" t="s">
        <v>1951</v>
      </c>
      <c r="E2533" s="625">
        <v>85</v>
      </c>
      <c r="F2533" s="625">
        <v>4010</v>
      </c>
      <c r="G2533" s="625" t="s">
        <v>4385</v>
      </c>
      <c r="H2533" s="625" t="s">
        <v>492</v>
      </c>
      <c r="I2533" s="638">
        <v>1</v>
      </c>
      <c r="J2533" s="625">
        <v>1</v>
      </c>
      <c r="K2533" s="625">
        <v>3.82</v>
      </c>
      <c r="L2533" s="625">
        <v>3.82</v>
      </c>
      <c r="M2533" s="53" t="s">
        <v>1317</v>
      </c>
      <c r="N2533" s="629" t="s">
        <v>4307</v>
      </c>
    </row>
    <row r="2534" spans="1:14" ht="15" hidden="1">
      <c r="A2534" s="276">
        <v>46177</v>
      </c>
      <c r="B2534" s="53" t="s">
        <v>4363</v>
      </c>
      <c r="C2534" s="627">
        <v>83303</v>
      </c>
      <c r="D2534" s="627" t="s">
        <v>4386</v>
      </c>
      <c r="E2534" s="627">
        <v>100</v>
      </c>
      <c r="F2534" s="627">
        <v>4010</v>
      </c>
      <c r="G2534" s="627" t="s">
        <v>4387</v>
      </c>
      <c r="H2534" s="627" t="s">
        <v>492</v>
      </c>
      <c r="I2534" s="23">
        <v>1</v>
      </c>
      <c r="J2534" s="627">
        <v>1</v>
      </c>
      <c r="K2534" s="627">
        <v>19.82</v>
      </c>
      <c r="L2534" s="627">
        <v>19.82</v>
      </c>
      <c r="M2534" s="53" t="s">
        <v>1317</v>
      </c>
      <c r="N2534" s="629" t="s">
        <v>4307</v>
      </c>
    </row>
    <row r="2535" spans="1:14" ht="15" hidden="1">
      <c r="A2535" s="276">
        <v>46177</v>
      </c>
      <c r="B2535" s="53" t="s">
        <v>4363</v>
      </c>
      <c r="C2535" s="625">
        <v>84448</v>
      </c>
      <c r="D2535" s="625" t="s">
        <v>3389</v>
      </c>
      <c r="E2535" s="625">
        <v>130</v>
      </c>
      <c r="F2535" s="625">
        <v>4010</v>
      </c>
      <c r="G2535" s="625" t="s">
        <v>4388</v>
      </c>
      <c r="H2535" s="625" t="s">
        <v>492</v>
      </c>
      <c r="J2535" s="625">
        <v>1</v>
      </c>
      <c r="K2535" s="625">
        <v>10.210000000000001</v>
      </c>
      <c r="L2535" s="625">
        <v>10.210000000000001</v>
      </c>
      <c r="M2535" s="53" t="s">
        <v>1317</v>
      </c>
      <c r="N2535" s="629" t="s">
        <v>4307</v>
      </c>
    </row>
    <row r="2536" spans="1:14" ht="15" hidden="1">
      <c r="A2536" s="276">
        <v>46177</v>
      </c>
      <c r="B2536" s="53" t="s">
        <v>4363</v>
      </c>
      <c r="C2536" s="627">
        <v>82912</v>
      </c>
      <c r="D2536" s="627" t="s">
        <v>3261</v>
      </c>
      <c r="E2536" s="627">
        <v>110</v>
      </c>
      <c r="F2536" s="627">
        <v>4010</v>
      </c>
      <c r="G2536" s="627" t="s">
        <v>4389</v>
      </c>
      <c r="H2536" s="627" t="s">
        <v>492</v>
      </c>
      <c r="J2536" s="627">
        <v>1</v>
      </c>
      <c r="K2536" s="627">
        <v>8.83</v>
      </c>
      <c r="L2536" s="627">
        <v>8.83</v>
      </c>
      <c r="M2536" s="53" t="s">
        <v>1317</v>
      </c>
      <c r="N2536" s="629" t="s">
        <v>4307</v>
      </c>
    </row>
    <row r="2537" spans="1:14" ht="15" hidden="1">
      <c r="A2537" s="276">
        <v>46177</v>
      </c>
      <c r="B2537" s="53" t="s">
        <v>4363</v>
      </c>
      <c r="C2537" s="625">
        <v>80468</v>
      </c>
      <c r="D2537" s="625" t="s">
        <v>2857</v>
      </c>
      <c r="E2537" s="625">
        <v>90</v>
      </c>
      <c r="F2537" s="625">
        <v>4010</v>
      </c>
      <c r="G2537" s="625" t="s">
        <v>4390</v>
      </c>
      <c r="H2537" s="625" t="s">
        <v>492</v>
      </c>
      <c r="J2537" s="625">
        <v>1</v>
      </c>
      <c r="K2537" s="625">
        <v>16.489999999999998</v>
      </c>
      <c r="L2537" s="625">
        <v>16.489999999999998</v>
      </c>
      <c r="M2537" s="53" t="s">
        <v>1317</v>
      </c>
      <c r="N2537" s="629" t="s">
        <v>4307</v>
      </c>
    </row>
    <row r="2538" spans="1:14" ht="15" hidden="1">
      <c r="A2538" s="276">
        <v>46177</v>
      </c>
      <c r="B2538" s="53" t="s">
        <v>4363</v>
      </c>
      <c r="C2538" s="627">
        <v>80468</v>
      </c>
      <c r="D2538" s="627" t="s">
        <v>2859</v>
      </c>
      <c r="E2538" s="627">
        <v>130</v>
      </c>
      <c r="F2538" s="627">
        <v>4010</v>
      </c>
      <c r="G2538" s="627" t="s">
        <v>4391</v>
      </c>
      <c r="H2538" s="627" t="s">
        <v>492</v>
      </c>
      <c r="I2538" s="1446"/>
      <c r="J2538" s="627">
        <v>1</v>
      </c>
      <c r="K2538" s="627">
        <v>16.489999999999998</v>
      </c>
      <c r="L2538" s="627">
        <v>16.489999999999998</v>
      </c>
      <c r="M2538" s="53" t="s">
        <v>1317</v>
      </c>
      <c r="N2538" s="629" t="s">
        <v>4307</v>
      </c>
    </row>
    <row r="2539" spans="1:14" ht="15" hidden="1">
      <c r="A2539" s="276">
        <v>46177</v>
      </c>
      <c r="B2539" s="53" t="s">
        <v>4363</v>
      </c>
      <c r="C2539" s="625">
        <v>83622</v>
      </c>
      <c r="D2539" s="625" t="s">
        <v>1623</v>
      </c>
      <c r="E2539" s="625">
        <v>80</v>
      </c>
      <c r="F2539" s="625">
        <v>4010</v>
      </c>
      <c r="G2539" s="625" t="s">
        <v>4392</v>
      </c>
      <c r="H2539" s="625" t="s">
        <v>492</v>
      </c>
      <c r="I2539" s="638">
        <v>-1</v>
      </c>
      <c r="J2539" s="625">
        <v>2</v>
      </c>
      <c r="K2539" s="625">
        <v>6.24</v>
      </c>
      <c r="L2539" s="625">
        <v>12.48</v>
      </c>
      <c r="M2539" s="53" t="s">
        <v>1317</v>
      </c>
      <c r="N2539" s="629" t="s">
        <v>4307</v>
      </c>
    </row>
    <row r="2540" spans="1:14" ht="15" hidden="1">
      <c r="A2540" s="276">
        <v>46177</v>
      </c>
      <c r="B2540" s="53" t="s">
        <v>4363</v>
      </c>
      <c r="C2540" s="627">
        <v>82658</v>
      </c>
      <c r="D2540" s="627" t="s">
        <v>1796</v>
      </c>
      <c r="E2540" s="627">
        <v>70</v>
      </c>
      <c r="F2540" s="627">
        <v>4010</v>
      </c>
      <c r="G2540" s="627" t="s">
        <v>4393</v>
      </c>
      <c r="H2540" s="627" t="s">
        <v>492</v>
      </c>
      <c r="I2540" s="638">
        <v>-6</v>
      </c>
      <c r="J2540" s="627">
        <v>1</v>
      </c>
      <c r="K2540" s="627">
        <v>12.74</v>
      </c>
      <c r="L2540" s="627">
        <v>12.74</v>
      </c>
      <c r="M2540" s="53" t="s">
        <v>1317</v>
      </c>
      <c r="N2540" s="629" t="s">
        <v>4307</v>
      </c>
    </row>
    <row r="2541" spans="1:14" ht="15" hidden="1">
      <c r="A2541" s="276">
        <v>46177</v>
      </c>
      <c r="B2541" s="53" t="s">
        <v>4363</v>
      </c>
      <c r="C2541" s="625">
        <v>83992</v>
      </c>
      <c r="D2541" s="625" t="s">
        <v>2364</v>
      </c>
      <c r="E2541" s="625">
        <v>60</v>
      </c>
      <c r="F2541" s="625">
        <v>4010</v>
      </c>
      <c r="G2541" s="625" t="s">
        <v>4394</v>
      </c>
      <c r="H2541" s="625" t="s">
        <v>492</v>
      </c>
      <c r="I2541" s="638">
        <v>1</v>
      </c>
      <c r="J2541" s="625">
        <v>1</v>
      </c>
      <c r="K2541" s="625">
        <v>10.11</v>
      </c>
      <c r="L2541" s="625">
        <v>10.11</v>
      </c>
      <c r="M2541" s="53" t="s">
        <v>1317</v>
      </c>
      <c r="N2541" s="629" t="s">
        <v>4307</v>
      </c>
    </row>
    <row r="2542" spans="1:14" ht="15" hidden="1">
      <c r="A2542" s="276">
        <v>46177</v>
      </c>
      <c r="B2542" s="53" t="s">
        <v>4363</v>
      </c>
      <c r="C2542" s="627">
        <v>50763</v>
      </c>
      <c r="D2542" s="627">
        <v>11</v>
      </c>
      <c r="E2542" s="627" t="s">
        <v>1526</v>
      </c>
      <c r="F2542" s="627">
        <v>4010</v>
      </c>
      <c r="G2542" s="627" t="s">
        <v>4395</v>
      </c>
      <c r="H2542" s="627" t="s">
        <v>492</v>
      </c>
      <c r="I2542" s="639">
        <v>1</v>
      </c>
      <c r="J2542" s="627">
        <v>4</v>
      </c>
      <c r="K2542" s="627">
        <v>4.7300000000000004</v>
      </c>
      <c r="L2542" s="627">
        <v>18.920000000000002</v>
      </c>
      <c r="M2542" s="53" t="s">
        <v>1317</v>
      </c>
      <c r="N2542" s="629" t="s">
        <v>4307</v>
      </c>
    </row>
    <row r="2543" spans="1:14" ht="15" hidden="1">
      <c r="A2543" s="276">
        <v>46177</v>
      </c>
      <c r="B2543" s="53" t="s">
        <v>4363</v>
      </c>
      <c r="C2543" s="625">
        <v>80908</v>
      </c>
      <c r="D2543" s="625">
        <v>763</v>
      </c>
      <c r="E2543" s="625" t="s">
        <v>1509</v>
      </c>
      <c r="F2543" s="625">
        <v>4010</v>
      </c>
      <c r="G2543" s="625" t="s">
        <v>4396</v>
      </c>
      <c r="H2543" s="625" t="s">
        <v>492</v>
      </c>
      <c r="I2543" s="638">
        <v>1</v>
      </c>
      <c r="J2543" s="625">
        <v>1</v>
      </c>
      <c r="K2543" s="625">
        <v>2.2999999999999998</v>
      </c>
      <c r="L2543" s="625">
        <v>2.2999999999999998</v>
      </c>
      <c r="M2543" s="53" t="s">
        <v>1317</v>
      </c>
      <c r="N2543" s="629" t="s">
        <v>4307</v>
      </c>
    </row>
    <row r="2544" spans="1:14" ht="15" hidden="1">
      <c r="A2544" s="276">
        <v>46177</v>
      </c>
      <c r="B2544" s="53" t="s">
        <v>4397</v>
      </c>
      <c r="C2544" s="625">
        <v>67521</v>
      </c>
      <c r="D2544" s="625" t="s">
        <v>4398</v>
      </c>
      <c r="E2544" s="625">
        <v>150</v>
      </c>
      <c r="F2544" s="625">
        <v>4010</v>
      </c>
      <c r="G2544" s="625" t="s">
        <v>4399</v>
      </c>
      <c r="H2544" s="625" t="s">
        <v>492</v>
      </c>
      <c r="I2544" s="639">
        <v>1</v>
      </c>
      <c r="J2544" s="625">
        <v>1</v>
      </c>
      <c r="K2544" s="625">
        <v>7.11</v>
      </c>
      <c r="L2544" s="625">
        <v>7.11</v>
      </c>
      <c r="M2544" s="53" t="s">
        <v>1317</v>
      </c>
      <c r="N2544" s="629" t="s">
        <v>3806</v>
      </c>
    </row>
    <row r="2545" spans="1:14" ht="15" hidden="1">
      <c r="A2545" s="276">
        <v>46177</v>
      </c>
      <c r="B2545" s="53" t="s">
        <v>4397</v>
      </c>
      <c r="C2545" s="627">
        <v>84551</v>
      </c>
      <c r="D2545" s="627" t="s">
        <v>3364</v>
      </c>
      <c r="E2545" s="627">
        <v>75</v>
      </c>
      <c r="F2545" s="627">
        <v>4010</v>
      </c>
      <c r="G2545" s="627" t="s">
        <v>4400</v>
      </c>
      <c r="H2545" s="627" t="s">
        <v>492</v>
      </c>
      <c r="I2545" s="638">
        <v>1</v>
      </c>
      <c r="J2545" s="627">
        <v>1</v>
      </c>
      <c r="K2545" s="627">
        <v>4.7</v>
      </c>
      <c r="L2545" s="627">
        <v>4.7</v>
      </c>
      <c r="M2545" s="53" t="s">
        <v>1317</v>
      </c>
      <c r="N2545" s="629" t="s">
        <v>3806</v>
      </c>
    </row>
    <row r="2546" spans="1:14" ht="15" hidden="1">
      <c r="A2546" s="276">
        <v>46177</v>
      </c>
      <c r="B2546" s="53" t="s">
        <v>4397</v>
      </c>
      <c r="C2546" s="625">
        <v>82623</v>
      </c>
      <c r="D2546" s="625" t="s">
        <v>3143</v>
      </c>
      <c r="E2546" s="625">
        <v>110</v>
      </c>
      <c r="F2546" s="625">
        <v>4010</v>
      </c>
      <c r="G2546" s="625" t="s">
        <v>4401</v>
      </c>
      <c r="H2546" s="625" t="s">
        <v>492</v>
      </c>
      <c r="I2546" s="639">
        <v>3</v>
      </c>
      <c r="J2546" s="625">
        <v>1</v>
      </c>
      <c r="K2546" s="625">
        <v>12.13</v>
      </c>
      <c r="L2546" s="625">
        <v>12.13</v>
      </c>
      <c r="M2546" s="53" t="s">
        <v>1317</v>
      </c>
      <c r="N2546" s="629" t="s">
        <v>3806</v>
      </c>
    </row>
    <row r="2547" spans="1:14" ht="15" hidden="1">
      <c r="A2547" s="276">
        <v>46177</v>
      </c>
      <c r="B2547" s="53" t="s">
        <v>4397</v>
      </c>
      <c r="C2547" s="627">
        <v>80441</v>
      </c>
      <c r="D2547" s="627" t="s">
        <v>3043</v>
      </c>
      <c r="E2547" s="627">
        <v>150</v>
      </c>
      <c r="F2547" s="627">
        <v>4010</v>
      </c>
      <c r="G2547" s="627" t="s">
        <v>3044</v>
      </c>
      <c r="H2547" s="627" t="s">
        <v>492</v>
      </c>
      <c r="I2547" s="638">
        <v>1</v>
      </c>
      <c r="J2547" s="627">
        <v>1</v>
      </c>
      <c r="K2547" s="627">
        <v>8.94</v>
      </c>
      <c r="L2547" s="627">
        <v>8.94</v>
      </c>
      <c r="M2547" s="53" t="s">
        <v>1317</v>
      </c>
      <c r="N2547" s="629" t="s">
        <v>3806</v>
      </c>
    </row>
    <row r="2548" spans="1:14" ht="15" hidden="1">
      <c r="A2548" s="276">
        <v>46177</v>
      </c>
      <c r="B2548" s="53" t="s">
        <v>4397</v>
      </c>
      <c r="C2548" s="625">
        <v>80046</v>
      </c>
      <c r="D2548" s="625" t="s">
        <v>1603</v>
      </c>
      <c r="E2548" s="625" t="s">
        <v>1526</v>
      </c>
      <c r="F2548" s="625">
        <v>4010</v>
      </c>
      <c r="G2548" s="625" t="s">
        <v>4402</v>
      </c>
      <c r="H2548" s="625" t="s">
        <v>492</v>
      </c>
      <c r="I2548" s="639">
        <v>3</v>
      </c>
      <c r="J2548" s="625">
        <v>1</v>
      </c>
      <c r="K2548" s="625">
        <v>12.6</v>
      </c>
      <c r="L2548" s="625">
        <v>12.6</v>
      </c>
      <c r="M2548" s="53" t="s">
        <v>1317</v>
      </c>
      <c r="N2548" s="629" t="s">
        <v>3806</v>
      </c>
    </row>
    <row r="2549" spans="1:14" ht="15" hidden="1">
      <c r="A2549" s="276">
        <v>46177</v>
      </c>
      <c r="B2549" s="53" t="s">
        <v>4397</v>
      </c>
      <c r="C2549" s="627">
        <v>82988</v>
      </c>
      <c r="D2549" s="627" t="s">
        <v>4403</v>
      </c>
      <c r="E2549" s="627">
        <v>75</v>
      </c>
      <c r="F2549" s="627">
        <v>4010</v>
      </c>
      <c r="G2549" s="627" t="s">
        <v>2570</v>
      </c>
      <c r="H2549" s="627" t="s">
        <v>492</v>
      </c>
      <c r="I2549" s="638">
        <v>11</v>
      </c>
      <c r="J2549" s="627">
        <v>1</v>
      </c>
      <c r="K2549" s="627">
        <v>6.29</v>
      </c>
      <c r="L2549" s="627">
        <v>6.29</v>
      </c>
      <c r="M2549" s="53" t="s">
        <v>1317</v>
      </c>
      <c r="N2549" s="629" t="s">
        <v>3806</v>
      </c>
    </row>
    <row r="2550" spans="1:14" ht="15" hidden="1">
      <c r="A2550" s="276">
        <v>46177</v>
      </c>
      <c r="B2550" s="53" t="s">
        <v>4397</v>
      </c>
      <c r="C2550" s="625">
        <v>83059</v>
      </c>
      <c r="D2550" s="625" t="s">
        <v>2196</v>
      </c>
      <c r="E2550" s="625">
        <v>90</v>
      </c>
      <c r="F2550" s="625">
        <v>4010</v>
      </c>
      <c r="G2550" s="625" t="s">
        <v>4404</v>
      </c>
      <c r="H2550" s="625" t="s">
        <v>492</v>
      </c>
      <c r="I2550" s="639">
        <v>10</v>
      </c>
      <c r="J2550" s="625">
        <v>1</v>
      </c>
      <c r="K2550" s="625">
        <v>4.99</v>
      </c>
      <c r="L2550" s="625">
        <v>4.99</v>
      </c>
      <c r="M2550" s="53" t="s">
        <v>1317</v>
      </c>
      <c r="N2550" s="629" t="s">
        <v>3806</v>
      </c>
    </row>
    <row r="2551" spans="1:14" ht="15" hidden="1">
      <c r="A2551" s="276">
        <v>46177</v>
      </c>
      <c r="B2551" s="53" t="s">
        <v>4397</v>
      </c>
      <c r="C2551" s="627">
        <v>84206</v>
      </c>
      <c r="D2551" s="627" t="s">
        <v>4341</v>
      </c>
      <c r="E2551" s="627">
        <v>90</v>
      </c>
      <c r="F2551" s="627">
        <v>4010</v>
      </c>
      <c r="G2551" s="627" t="s">
        <v>4405</v>
      </c>
      <c r="H2551" s="627" t="s">
        <v>492</v>
      </c>
      <c r="I2551" s="638">
        <v>7</v>
      </c>
      <c r="J2551" s="627">
        <v>1</v>
      </c>
      <c r="K2551" s="627">
        <v>9.2799999999999994</v>
      </c>
      <c r="L2551" s="627">
        <v>9.2799999999999994</v>
      </c>
      <c r="M2551" s="53" t="s">
        <v>1317</v>
      </c>
      <c r="N2551" s="629" t="s">
        <v>3806</v>
      </c>
    </row>
    <row r="2552" spans="1:14" ht="15" hidden="1">
      <c r="A2552" s="276">
        <v>46177</v>
      </c>
      <c r="B2552" s="53" t="s">
        <v>4397</v>
      </c>
      <c r="C2552" s="625">
        <v>84485</v>
      </c>
      <c r="D2552" s="625" t="s">
        <v>4406</v>
      </c>
      <c r="E2552" s="625">
        <v>90</v>
      </c>
      <c r="F2552" s="625">
        <v>4010</v>
      </c>
      <c r="G2552" s="625" t="s">
        <v>4407</v>
      </c>
      <c r="H2552" s="625" t="s">
        <v>492</v>
      </c>
      <c r="I2552" s="638">
        <v>18</v>
      </c>
      <c r="J2552" s="625">
        <v>1</v>
      </c>
      <c r="K2552" s="625">
        <v>4.41</v>
      </c>
      <c r="L2552" s="625">
        <v>4.41</v>
      </c>
      <c r="M2552" s="53" t="s">
        <v>1317</v>
      </c>
      <c r="N2552" s="629" t="s">
        <v>3806</v>
      </c>
    </row>
    <row r="2553" spans="1:14" ht="15" hidden="1">
      <c r="A2553" s="276">
        <v>46177</v>
      </c>
      <c r="B2553" s="53" t="s">
        <v>4397</v>
      </c>
      <c r="C2553" s="627">
        <v>84082</v>
      </c>
      <c r="D2553" s="627" t="s">
        <v>3894</v>
      </c>
      <c r="E2553" s="627">
        <v>120</v>
      </c>
      <c r="F2553" s="627">
        <v>4010</v>
      </c>
      <c r="G2553" s="627" t="s">
        <v>4408</v>
      </c>
      <c r="H2553" s="627" t="s">
        <v>492</v>
      </c>
      <c r="I2553" s="23">
        <v>-18</v>
      </c>
      <c r="J2553" s="627">
        <v>1</v>
      </c>
      <c r="K2553" s="627">
        <v>4.8499999999999996</v>
      </c>
      <c r="L2553" s="627">
        <v>4.8499999999999996</v>
      </c>
      <c r="M2553" s="53" t="s">
        <v>1317</v>
      </c>
      <c r="N2553" s="629" t="s">
        <v>3806</v>
      </c>
    </row>
    <row r="2554" spans="1:14" ht="15" hidden="1">
      <c r="A2554" s="276">
        <v>46177</v>
      </c>
      <c r="B2554" s="53" t="s">
        <v>4397</v>
      </c>
      <c r="C2554" s="625">
        <v>84341</v>
      </c>
      <c r="D2554" s="625" t="s">
        <v>2573</v>
      </c>
      <c r="E2554" s="625">
        <v>90</v>
      </c>
      <c r="F2554" s="625">
        <v>4010</v>
      </c>
      <c r="G2554" s="625" t="s">
        <v>4409</v>
      </c>
      <c r="H2554" s="625" t="s">
        <v>492</v>
      </c>
      <c r="J2554" s="625">
        <v>1</v>
      </c>
      <c r="K2554" s="625">
        <v>6.42</v>
      </c>
      <c r="L2554" s="625">
        <v>6.42</v>
      </c>
      <c r="M2554" s="53" t="s">
        <v>1317</v>
      </c>
      <c r="N2554" s="629" t="s">
        <v>3806</v>
      </c>
    </row>
    <row r="2555" spans="1:14" ht="15" hidden="1">
      <c r="A2555" s="276">
        <v>46177</v>
      </c>
      <c r="B2555" s="53" t="s">
        <v>4397</v>
      </c>
      <c r="C2555" s="627">
        <v>84525</v>
      </c>
      <c r="D2555" s="627" t="s">
        <v>3721</v>
      </c>
      <c r="E2555" s="627" t="s">
        <v>246</v>
      </c>
      <c r="F2555" s="627">
        <v>4010</v>
      </c>
      <c r="G2555" s="627" t="s">
        <v>4410</v>
      </c>
      <c r="H2555" s="627" t="s">
        <v>492</v>
      </c>
      <c r="J2555" s="627">
        <v>1</v>
      </c>
      <c r="K2555" s="627">
        <v>15.98</v>
      </c>
      <c r="L2555" s="627">
        <v>15.98</v>
      </c>
      <c r="M2555" s="53" t="s">
        <v>1317</v>
      </c>
      <c r="N2555" s="629" t="s">
        <v>3806</v>
      </c>
    </row>
    <row r="2556" spans="1:14" ht="15" hidden="1">
      <c r="A2556" s="276">
        <v>46177</v>
      </c>
      <c r="B2556" s="53" t="s">
        <v>4397</v>
      </c>
      <c r="C2556" s="625">
        <v>81766</v>
      </c>
      <c r="D2556" s="625" t="s">
        <v>3701</v>
      </c>
      <c r="E2556" s="625">
        <v>90</v>
      </c>
      <c r="F2556" s="625">
        <v>4010</v>
      </c>
      <c r="G2556" s="625" t="s">
        <v>4411</v>
      </c>
      <c r="H2556" s="625" t="s">
        <v>492</v>
      </c>
      <c r="J2556" s="625">
        <v>1</v>
      </c>
      <c r="K2556" s="625">
        <v>3.68</v>
      </c>
      <c r="L2556" s="625">
        <v>3.68</v>
      </c>
      <c r="M2556" s="53" t="s">
        <v>1317</v>
      </c>
      <c r="N2556" s="629" t="s">
        <v>3806</v>
      </c>
    </row>
    <row r="2557" spans="1:14" ht="15" hidden="1">
      <c r="A2557" s="276">
        <v>46177</v>
      </c>
      <c r="B2557" s="53" t="s">
        <v>4397</v>
      </c>
      <c r="C2557" s="627">
        <v>84111</v>
      </c>
      <c r="D2557" s="627" t="s">
        <v>4412</v>
      </c>
      <c r="E2557" s="627">
        <v>90</v>
      </c>
      <c r="F2557" s="627">
        <v>4010</v>
      </c>
      <c r="G2557" s="627" t="s">
        <v>4413</v>
      </c>
      <c r="H2557" s="627" t="s">
        <v>492</v>
      </c>
      <c r="J2557" s="627">
        <v>1</v>
      </c>
      <c r="K2557" s="627">
        <v>6.18</v>
      </c>
      <c r="L2557" s="627">
        <v>6.18</v>
      </c>
      <c r="M2557" s="53" t="s">
        <v>1317</v>
      </c>
      <c r="N2557" s="629" t="s">
        <v>3806</v>
      </c>
    </row>
    <row r="2558" spans="1:14" ht="15" hidden="1">
      <c r="A2558" s="276">
        <v>46177</v>
      </c>
      <c r="B2558" s="53" t="s">
        <v>4397</v>
      </c>
      <c r="C2558" s="625">
        <v>84111</v>
      </c>
      <c r="D2558" s="625" t="s">
        <v>4414</v>
      </c>
      <c r="E2558" s="625">
        <v>90</v>
      </c>
      <c r="F2558" s="625">
        <v>4010</v>
      </c>
      <c r="G2558" s="625" t="s">
        <v>4415</v>
      </c>
      <c r="H2558" s="625" t="s">
        <v>492</v>
      </c>
      <c r="J2558" s="625">
        <v>1</v>
      </c>
      <c r="K2558" s="625">
        <v>6.18</v>
      </c>
      <c r="L2558" s="625">
        <v>6.18</v>
      </c>
      <c r="M2558" s="53" t="s">
        <v>1317</v>
      </c>
      <c r="N2558" s="629" t="s">
        <v>3806</v>
      </c>
    </row>
    <row r="2559" spans="1:14" ht="15" hidden="1">
      <c r="A2559" s="276">
        <v>46177</v>
      </c>
      <c r="B2559" s="53" t="s">
        <v>4397</v>
      </c>
      <c r="C2559" s="627">
        <v>82768</v>
      </c>
      <c r="D2559" s="627" t="s">
        <v>3794</v>
      </c>
      <c r="E2559" s="627">
        <v>110</v>
      </c>
      <c r="F2559" s="627">
        <v>4010</v>
      </c>
      <c r="G2559" s="627" t="s">
        <v>4416</v>
      </c>
      <c r="H2559" s="627" t="s">
        <v>492</v>
      </c>
      <c r="J2559" s="627">
        <v>1</v>
      </c>
      <c r="K2559" s="627">
        <v>13.75</v>
      </c>
      <c r="L2559" s="627">
        <v>13.75</v>
      </c>
      <c r="M2559" s="53" t="s">
        <v>1317</v>
      </c>
      <c r="N2559" s="629" t="s">
        <v>3806</v>
      </c>
    </row>
    <row r="2560" spans="1:14" ht="15" hidden="1">
      <c r="A2560" s="276">
        <v>46177</v>
      </c>
      <c r="B2560" s="53" t="s">
        <v>4397</v>
      </c>
      <c r="C2560" s="625">
        <v>81868</v>
      </c>
      <c r="D2560" s="625" t="s">
        <v>1698</v>
      </c>
      <c r="E2560" s="625">
        <v>90</v>
      </c>
      <c r="F2560" s="625">
        <v>4010</v>
      </c>
      <c r="G2560" s="625" t="s">
        <v>4417</v>
      </c>
      <c r="H2560" s="625" t="s">
        <v>492</v>
      </c>
      <c r="J2560" s="625">
        <v>1</v>
      </c>
      <c r="K2560" s="625">
        <v>5.63</v>
      </c>
      <c r="L2560" s="625">
        <v>5.63</v>
      </c>
      <c r="M2560" s="53" t="s">
        <v>1317</v>
      </c>
      <c r="N2560" s="629" t="s">
        <v>3806</v>
      </c>
    </row>
    <row r="2561" spans="1:14" ht="15" hidden="1">
      <c r="A2561" s="276">
        <v>46177</v>
      </c>
      <c r="B2561" s="53" t="s">
        <v>4397</v>
      </c>
      <c r="C2561" s="627">
        <v>83059</v>
      </c>
      <c r="D2561" s="627" t="s">
        <v>2210</v>
      </c>
      <c r="E2561" s="627">
        <v>90</v>
      </c>
      <c r="F2561" s="627">
        <v>4010</v>
      </c>
      <c r="G2561" s="627" t="s">
        <v>4418</v>
      </c>
      <c r="H2561" s="627" t="s">
        <v>492</v>
      </c>
      <c r="J2561" s="627">
        <v>1</v>
      </c>
      <c r="K2561" s="627">
        <v>4.99</v>
      </c>
      <c r="L2561" s="627">
        <v>4.99</v>
      </c>
      <c r="M2561" s="53" t="s">
        <v>1317</v>
      </c>
      <c r="N2561" s="629" t="s">
        <v>3806</v>
      </c>
    </row>
    <row r="2562" spans="1:14" ht="15" hidden="1">
      <c r="A2562" s="276">
        <v>46177</v>
      </c>
      <c r="B2562" s="53" t="s">
        <v>4397</v>
      </c>
      <c r="C2562" s="625">
        <v>59845</v>
      </c>
      <c r="D2562" s="625" t="s">
        <v>1826</v>
      </c>
      <c r="E2562" s="625" t="s">
        <v>1687</v>
      </c>
      <c r="F2562" s="625">
        <v>4010</v>
      </c>
      <c r="G2562" s="625" t="s">
        <v>4419</v>
      </c>
      <c r="H2562" s="625" t="s">
        <v>492</v>
      </c>
      <c r="J2562" s="625">
        <v>1</v>
      </c>
      <c r="K2562" s="625">
        <v>8.98</v>
      </c>
      <c r="L2562" s="625">
        <v>8.98</v>
      </c>
      <c r="M2562" s="53" t="s">
        <v>1317</v>
      </c>
      <c r="N2562" s="629" t="s">
        <v>3806</v>
      </c>
    </row>
    <row r="2563" spans="1:14" ht="15" hidden="1">
      <c r="A2563" s="276">
        <v>46177</v>
      </c>
      <c r="B2563" s="53" t="s">
        <v>4397</v>
      </c>
      <c r="C2563" s="627">
        <v>65642</v>
      </c>
      <c r="D2563" s="627" t="s">
        <v>2510</v>
      </c>
      <c r="E2563" s="627">
        <v>85</v>
      </c>
      <c r="F2563" s="627">
        <v>4010</v>
      </c>
      <c r="G2563" s="627" t="s">
        <v>3047</v>
      </c>
      <c r="H2563" s="627" t="s">
        <v>492</v>
      </c>
      <c r="J2563" s="627">
        <v>1</v>
      </c>
      <c r="K2563" s="627">
        <v>7.14</v>
      </c>
      <c r="L2563" s="627">
        <v>7.14</v>
      </c>
      <c r="M2563" s="53" t="s">
        <v>1317</v>
      </c>
      <c r="N2563" s="629" t="s">
        <v>3806</v>
      </c>
    </row>
    <row r="2564" spans="1:14" ht="15" hidden="1">
      <c r="A2564" s="276">
        <v>46177</v>
      </c>
      <c r="B2564" s="53" t="s">
        <v>4397</v>
      </c>
      <c r="C2564" s="625">
        <v>84485</v>
      </c>
      <c r="D2564" s="625" t="s">
        <v>4420</v>
      </c>
      <c r="E2564" s="625">
        <v>90</v>
      </c>
      <c r="F2564" s="625">
        <v>4010</v>
      </c>
      <c r="G2564" s="625" t="s">
        <v>4421</v>
      </c>
      <c r="H2564" s="625" t="s">
        <v>492</v>
      </c>
      <c r="J2564" s="625">
        <v>1</v>
      </c>
      <c r="K2564" s="625">
        <v>4.41</v>
      </c>
      <c r="L2564" s="625">
        <v>4.41</v>
      </c>
      <c r="M2564" s="53" t="s">
        <v>1317</v>
      </c>
      <c r="N2564" s="629" t="s">
        <v>3806</v>
      </c>
    </row>
    <row r="2565" spans="1:14" ht="15" hidden="1">
      <c r="A2565" s="276">
        <v>46177</v>
      </c>
      <c r="B2565" s="53" t="s">
        <v>4397</v>
      </c>
      <c r="C2565" s="627">
        <v>84082</v>
      </c>
      <c r="D2565" s="627" t="s">
        <v>2104</v>
      </c>
      <c r="E2565" s="627">
        <v>120</v>
      </c>
      <c r="F2565" s="627">
        <v>4010</v>
      </c>
      <c r="G2565" s="627" t="s">
        <v>4422</v>
      </c>
      <c r="H2565" s="627" t="s">
        <v>492</v>
      </c>
      <c r="J2565" s="627">
        <v>1</v>
      </c>
      <c r="K2565" s="627">
        <v>7.47</v>
      </c>
      <c r="L2565" s="627">
        <v>7.47</v>
      </c>
      <c r="M2565" s="53" t="s">
        <v>1317</v>
      </c>
      <c r="N2565" s="629" t="s">
        <v>3806</v>
      </c>
    </row>
    <row r="2566" spans="1:14" ht="15" hidden="1">
      <c r="A2566" s="276">
        <v>46177</v>
      </c>
      <c r="B2566" s="53" t="s">
        <v>4397</v>
      </c>
      <c r="C2566" s="625">
        <v>81339</v>
      </c>
      <c r="D2566" s="625" t="s">
        <v>4423</v>
      </c>
      <c r="E2566" s="625">
        <v>90</v>
      </c>
      <c r="F2566" s="625">
        <v>4010</v>
      </c>
      <c r="G2566" s="625" t="s">
        <v>4424</v>
      </c>
      <c r="H2566" s="625" t="s">
        <v>492</v>
      </c>
      <c r="J2566" s="625">
        <v>1</v>
      </c>
      <c r="K2566" s="625">
        <v>8.74</v>
      </c>
      <c r="L2566" s="625">
        <v>8.74</v>
      </c>
      <c r="M2566" s="53" t="s">
        <v>1317</v>
      </c>
      <c r="N2566" s="629" t="s">
        <v>3806</v>
      </c>
    </row>
    <row r="2567" spans="1:14" ht="15" hidden="1">
      <c r="A2567" s="276">
        <v>46177</v>
      </c>
      <c r="B2567" s="53" t="s">
        <v>4397</v>
      </c>
      <c r="C2567" s="627">
        <v>82603</v>
      </c>
      <c r="D2567" s="627" t="s">
        <v>4425</v>
      </c>
      <c r="E2567" s="627">
        <v>90</v>
      </c>
      <c r="F2567" s="627">
        <v>4010</v>
      </c>
      <c r="G2567" s="627" t="s">
        <v>4426</v>
      </c>
      <c r="H2567" s="627" t="s">
        <v>492</v>
      </c>
      <c r="J2567" s="627">
        <v>1</v>
      </c>
      <c r="K2567" s="627">
        <v>3.95</v>
      </c>
      <c r="L2567" s="627">
        <v>3.95</v>
      </c>
      <c r="M2567" s="53" t="s">
        <v>1317</v>
      </c>
      <c r="N2567" s="629" t="s">
        <v>3806</v>
      </c>
    </row>
    <row r="2568" spans="1:14" ht="15" hidden="1">
      <c r="A2568" s="276">
        <v>46177</v>
      </c>
      <c r="B2568" s="53" t="s">
        <v>4397</v>
      </c>
      <c r="C2568" s="625">
        <v>84087</v>
      </c>
      <c r="D2568" s="625" t="s">
        <v>1796</v>
      </c>
      <c r="E2568" s="625">
        <v>80</v>
      </c>
      <c r="F2568" s="625">
        <v>4010</v>
      </c>
      <c r="G2568" s="625" t="s">
        <v>4427</v>
      </c>
      <c r="H2568" s="625" t="s">
        <v>492</v>
      </c>
      <c r="J2568" s="625">
        <v>1</v>
      </c>
      <c r="K2568" s="625">
        <v>7.37</v>
      </c>
      <c r="L2568" s="625">
        <v>7.37</v>
      </c>
      <c r="M2568" s="53" t="s">
        <v>1317</v>
      </c>
      <c r="N2568" s="629" t="s">
        <v>3806</v>
      </c>
    </row>
    <row r="2569" spans="1:14" ht="15" hidden="1">
      <c r="A2569" s="276">
        <v>46177</v>
      </c>
      <c r="B2569" s="53" t="s">
        <v>4397</v>
      </c>
      <c r="C2569" s="627">
        <v>84016</v>
      </c>
      <c r="D2569" s="627" t="s">
        <v>4428</v>
      </c>
      <c r="E2569" s="627">
        <v>120</v>
      </c>
      <c r="F2569" s="627">
        <v>4010</v>
      </c>
      <c r="G2569" s="627" t="s">
        <v>4429</v>
      </c>
      <c r="H2569" s="627" t="s">
        <v>492</v>
      </c>
      <c r="J2569" s="627">
        <v>1</v>
      </c>
      <c r="K2569" s="627">
        <v>6.1</v>
      </c>
      <c r="L2569" s="627">
        <v>6.1</v>
      </c>
      <c r="M2569" s="53" t="s">
        <v>1317</v>
      </c>
      <c r="N2569" s="629" t="s">
        <v>3806</v>
      </c>
    </row>
    <row r="2570" spans="1:14" ht="15" hidden="1">
      <c r="A2570" s="276">
        <v>46177</v>
      </c>
      <c r="B2570" s="53" t="s">
        <v>4397</v>
      </c>
      <c r="C2570" s="625">
        <v>84608</v>
      </c>
      <c r="D2570" s="625" t="s">
        <v>4430</v>
      </c>
      <c r="E2570" s="625">
        <v>140</v>
      </c>
      <c r="F2570" s="625">
        <v>4010</v>
      </c>
      <c r="G2570" s="625" t="s">
        <v>4431</v>
      </c>
      <c r="H2570" s="625" t="s">
        <v>492</v>
      </c>
      <c r="J2570" s="625">
        <v>1</v>
      </c>
      <c r="K2570" s="625">
        <v>5.09</v>
      </c>
      <c r="L2570" s="625">
        <v>5.09</v>
      </c>
      <c r="M2570" s="53" t="s">
        <v>1317</v>
      </c>
      <c r="N2570" s="629" t="s">
        <v>3806</v>
      </c>
    </row>
    <row r="2571" spans="1:14" ht="15" hidden="1">
      <c r="A2571" s="276">
        <v>46177</v>
      </c>
      <c r="B2571" s="53" t="s">
        <v>4397</v>
      </c>
      <c r="C2571" s="627">
        <v>83095</v>
      </c>
      <c r="D2571" s="627">
        <v>461</v>
      </c>
      <c r="E2571" s="627">
        <v>75</v>
      </c>
      <c r="F2571" s="627">
        <v>4010</v>
      </c>
      <c r="G2571" s="627" t="s">
        <v>4432</v>
      </c>
      <c r="H2571" s="627" t="s">
        <v>492</v>
      </c>
      <c r="J2571" s="627">
        <v>1</v>
      </c>
      <c r="K2571" s="627">
        <v>5.86</v>
      </c>
      <c r="L2571" s="627">
        <v>5.86</v>
      </c>
      <c r="M2571" s="53" t="s">
        <v>1317</v>
      </c>
      <c r="N2571" s="629" t="s">
        <v>3806</v>
      </c>
    </row>
    <row r="2572" spans="1:14" ht="15" hidden="1">
      <c r="A2572" s="276">
        <v>46177</v>
      </c>
      <c r="B2572" s="53" t="s">
        <v>4397</v>
      </c>
      <c r="C2572" s="625">
        <v>82788</v>
      </c>
      <c r="D2572" s="625" t="s">
        <v>3772</v>
      </c>
      <c r="E2572" s="625">
        <v>90</v>
      </c>
      <c r="F2572" s="625">
        <v>4010</v>
      </c>
      <c r="G2572" s="625" t="s">
        <v>4433</v>
      </c>
      <c r="H2572" s="625" t="s">
        <v>492</v>
      </c>
      <c r="J2572" s="625">
        <v>1</v>
      </c>
      <c r="K2572" s="625">
        <v>8.69</v>
      </c>
      <c r="L2572" s="625">
        <v>8.69</v>
      </c>
      <c r="M2572" s="53" t="s">
        <v>1317</v>
      </c>
      <c r="N2572" s="629" t="s">
        <v>3806</v>
      </c>
    </row>
    <row r="2573" spans="1:14" ht="15" hidden="1">
      <c r="A2573" s="276">
        <v>46177</v>
      </c>
      <c r="B2573" s="53" t="s">
        <v>4397</v>
      </c>
      <c r="C2573" s="627">
        <v>33175</v>
      </c>
      <c r="D2573" s="627" t="s">
        <v>2330</v>
      </c>
      <c r="E2573" s="627">
        <v>90</v>
      </c>
      <c r="F2573" s="627">
        <v>4010</v>
      </c>
      <c r="G2573" s="627" t="s">
        <v>4434</v>
      </c>
      <c r="H2573" s="627" t="s">
        <v>492</v>
      </c>
      <c r="J2573" s="627">
        <v>1</v>
      </c>
      <c r="K2573" s="627">
        <v>8.85</v>
      </c>
      <c r="L2573" s="627">
        <v>8.85</v>
      </c>
      <c r="M2573" s="53" t="s">
        <v>1317</v>
      </c>
      <c r="N2573" s="629" t="s">
        <v>3806</v>
      </c>
    </row>
    <row r="2574" spans="1:14" ht="15" hidden="1">
      <c r="A2574" s="276">
        <v>46177</v>
      </c>
      <c r="B2574" s="53" t="s">
        <v>4397</v>
      </c>
      <c r="C2574" s="625">
        <v>84141</v>
      </c>
      <c r="D2574" s="625" t="s">
        <v>1376</v>
      </c>
      <c r="E2574" s="625">
        <v>120</v>
      </c>
      <c r="F2574" s="625">
        <v>4010</v>
      </c>
      <c r="G2574" s="625" t="s">
        <v>4384</v>
      </c>
      <c r="H2574" s="625" t="s">
        <v>492</v>
      </c>
      <c r="J2574" s="625">
        <v>1</v>
      </c>
      <c r="K2574" s="625">
        <v>21.96</v>
      </c>
      <c r="L2574" s="625">
        <v>21.96</v>
      </c>
      <c r="M2574" s="53" t="s">
        <v>1317</v>
      </c>
      <c r="N2574" s="629" t="s">
        <v>3806</v>
      </c>
    </row>
    <row r="2575" spans="1:14" ht="15" hidden="1">
      <c r="A2575" s="276">
        <v>46177</v>
      </c>
      <c r="B2575" s="53" t="s">
        <v>4397</v>
      </c>
      <c r="C2575" s="627">
        <v>81718</v>
      </c>
      <c r="D2575" s="627" t="s">
        <v>3191</v>
      </c>
      <c r="E2575" s="627">
        <v>90</v>
      </c>
      <c r="F2575" s="627">
        <v>4010</v>
      </c>
      <c r="G2575" s="627" t="s">
        <v>4435</v>
      </c>
      <c r="H2575" s="627" t="s">
        <v>492</v>
      </c>
      <c r="J2575" s="627">
        <v>1</v>
      </c>
      <c r="K2575" s="627">
        <v>5.0199999999999996</v>
      </c>
      <c r="L2575" s="627">
        <v>5.0199999999999996</v>
      </c>
      <c r="M2575" s="53" t="s">
        <v>1317</v>
      </c>
      <c r="N2575" s="629" t="s">
        <v>3806</v>
      </c>
    </row>
    <row r="2576" spans="1:14" ht="15" hidden="1">
      <c r="A2576" s="276">
        <v>46177</v>
      </c>
      <c r="B2576" s="53" t="s">
        <v>4397</v>
      </c>
      <c r="C2576" s="625">
        <v>84171</v>
      </c>
      <c r="D2576" s="625" t="s">
        <v>1365</v>
      </c>
      <c r="E2576" s="625">
        <v>80</v>
      </c>
      <c r="F2576" s="625">
        <v>4010</v>
      </c>
      <c r="G2576" s="625" t="s">
        <v>4436</v>
      </c>
      <c r="H2576" s="625" t="s">
        <v>492</v>
      </c>
      <c r="J2576" s="625">
        <v>1</v>
      </c>
      <c r="K2576" s="625">
        <v>9</v>
      </c>
      <c r="L2576" s="625">
        <v>9</v>
      </c>
      <c r="M2576" s="53" t="s">
        <v>1317</v>
      </c>
      <c r="N2576" s="629" t="s">
        <v>3806</v>
      </c>
    </row>
    <row r="2577" spans="1:14" ht="15" hidden="1">
      <c r="A2577" s="276">
        <v>46177</v>
      </c>
      <c r="B2577" s="53" t="s">
        <v>4397</v>
      </c>
      <c r="C2577" s="627">
        <v>82778</v>
      </c>
      <c r="D2577" s="627" t="s">
        <v>2818</v>
      </c>
      <c r="E2577" s="627">
        <v>90</v>
      </c>
      <c r="F2577" s="627">
        <v>4010</v>
      </c>
      <c r="G2577" s="627" t="s">
        <v>4437</v>
      </c>
      <c r="H2577" s="627" t="s">
        <v>492</v>
      </c>
      <c r="J2577" s="627">
        <v>1</v>
      </c>
      <c r="K2577" s="627">
        <v>6.63</v>
      </c>
      <c r="L2577" s="627">
        <v>6.63</v>
      </c>
      <c r="M2577" s="53" t="s">
        <v>1317</v>
      </c>
      <c r="N2577" s="629" t="s">
        <v>3806</v>
      </c>
    </row>
    <row r="2578" spans="1:14" ht="15" hidden="1">
      <c r="A2578" s="276">
        <v>46177</v>
      </c>
      <c r="B2578" s="53" t="s">
        <v>4397</v>
      </c>
      <c r="C2578" s="625">
        <v>82677</v>
      </c>
      <c r="D2578" s="625" t="s">
        <v>2840</v>
      </c>
      <c r="E2578" s="625">
        <v>130</v>
      </c>
      <c r="F2578" s="625">
        <v>4010</v>
      </c>
      <c r="G2578" s="625" t="s">
        <v>4438</v>
      </c>
      <c r="H2578" s="625" t="s">
        <v>492</v>
      </c>
      <c r="J2578" s="625">
        <v>1</v>
      </c>
      <c r="K2578" s="625">
        <v>4.2300000000000004</v>
      </c>
      <c r="L2578" s="625">
        <v>4.2300000000000004</v>
      </c>
      <c r="M2578" s="53" t="s">
        <v>1317</v>
      </c>
      <c r="N2578" s="629" t="s">
        <v>3806</v>
      </c>
    </row>
    <row r="2579" spans="1:14" ht="15" hidden="1">
      <c r="A2579" s="276">
        <v>46177</v>
      </c>
      <c r="B2579" s="53" t="s">
        <v>4397</v>
      </c>
      <c r="C2579" s="627">
        <v>84641</v>
      </c>
      <c r="D2579" s="627" t="s">
        <v>3468</v>
      </c>
      <c r="E2579" s="627">
        <v>90</v>
      </c>
      <c r="F2579" s="627">
        <v>4010</v>
      </c>
      <c r="G2579" s="627" t="s">
        <v>4134</v>
      </c>
      <c r="H2579" s="627" t="s">
        <v>492</v>
      </c>
      <c r="J2579" s="627">
        <v>1</v>
      </c>
      <c r="K2579" s="627">
        <v>8.17</v>
      </c>
      <c r="L2579" s="627">
        <v>8.17</v>
      </c>
      <c r="M2579" s="53" t="s">
        <v>1317</v>
      </c>
      <c r="N2579" s="629" t="s">
        <v>3806</v>
      </c>
    </row>
    <row r="2580" spans="1:14" ht="15" hidden="1">
      <c r="A2580" s="276">
        <v>46177</v>
      </c>
      <c r="B2580" s="53" t="s">
        <v>4397</v>
      </c>
      <c r="C2580" s="625">
        <v>84553</v>
      </c>
      <c r="D2580" s="625" t="s">
        <v>3362</v>
      </c>
      <c r="E2580" s="625">
        <v>80</v>
      </c>
      <c r="F2580" s="625">
        <v>4010</v>
      </c>
      <c r="G2580" s="625" t="s">
        <v>4439</v>
      </c>
      <c r="H2580" s="625" t="s">
        <v>492</v>
      </c>
      <c r="J2580" s="625">
        <v>1</v>
      </c>
      <c r="K2580" s="625">
        <v>4.33</v>
      </c>
      <c r="L2580" s="625">
        <v>4.33</v>
      </c>
      <c r="M2580" s="53" t="s">
        <v>1317</v>
      </c>
      <c r="N2580" s="629" t="s">
        <v>3806</v>
      </c>
    </row>
    <row r="2581" spans="1:14" ht="15" hidden="1">
      <c r="A2581" s="276">
        <v>46177</v>
      </c>
      <c r="B2581" s="53" t="s">
        <v>4397</v>
      </c>
      <c r="C2581" s="627">
        <v>65593</v>
      </c>
      <c r="D2581" s="627" t="s">
        <v>3093</v>
      </c>
      <c r="E2581" s="627">
        <v>80</v>
      </c>
      <c r="F2581" s="627">
        <v>4010</v>
      </c>
      <c r="G2581" s="627" t="s">
        <v>4440</v>
      </c>
      <c r="H2581" s="627" t="s">
        <v>492</v>
      </c>
      <c r="J2581" s="627">
        <v>1</v>
      </c>
      <c r="K2581" s="627">
        <v>3.82</v>
      </c>
      <c r="L2581" s="627">
        <v>3.82</v>
      </c>
      <c r="M2581" s="53" t="s">
        <v>1317</v>
      </c>
      <c r="N2581" s="629" t="s">
        <v>3806</v>
      </c>
    </row>
    <row r="2582" spans="1:14" ht="15" hidden="1">
      <c r="A2582" s="276">
        <v>46177</v>
      </c>
      <c r="B2582" s="53" t="s">
        <v>4397</v>
      </c>
      <c r="C2582" s="625">
        <v>82578</v>
      </c>
      <c r="D2582" s="625" t="s">
        <v>2735</v>
      </c>
      <c r="E2582" s="625">
        <v>100</v>
      </c>
      <c r="F2582" s="625">
        <v>4010</v>
      </c>
      <c r="G2582" s="625" t="s">
        <v>4441</v>
      </c>
      <c r="H2582" s="625" t="s">
        <v>492</v>
      </c>
      <c r="J2582" s="625">
        <v>1</v>
      </c>
      <c r="K2582" s="625">
        <v>12.13</v>
      </c>
      <c r="L2582" s="625">
        <v>12.13</v>
      </c>
      <c r="M2582" s="53" t="s">
        <v>1317</v>
      </c>
      <c r="N2582" s="629" t="s">
        <v>3806</v>
      </c>
    </row>
    <row r="2583" spans="1:14" ht="15" hidden="1">
      <c r="A2583" s="276">
        <v>46177</v>
      </c>
      <c r="B2583" s="53" t="s">
        <v>4397</v>
      </c>
      <c r="C2583" s="627">
        <v>83976</v>
      </c>
      <c r="D2583" s="627" t="s">
        <v>4442</v>
      </c>
      <c r="E2583" s="627">
        <v>90</v>
      </c>
      <c r="F2583" s="627">
        <v>4010</v>
      </c>
      <c r="G2583" s="627" t="s">
        <v>4443</v>
      </c>
      <c r="H2583" s="627" t="s">
        <v>492</v>
      </c>
      <c r="J2583" s="627">
        <v>1</v>
      </c>
      <c r="K2583" s="627">
        <v>20.02</v>
      </c>
      <c r="L2583" s="627">
        <v>20.02</v>
      </c>
      <c r="M2583" s="53" t="s">
        <v>1317</v>
      </c>
      <c r="N2583" s="629" t="s">
        <v>3806</v>
      </c>
    </row>
    <row r="2584" spans="1:14" ht="15" hidden="1">
      <c r="A2584" s="276">
        <v>46177</v>
      </c>
      <c r="B2584" s="53" t="s">
        <v>4397</v>
      </c>
      <c r="C2584" s="625">
        <v>82718</v>
      </c>
      <c r="D2584" s="625" t="s">
        <v>4231</v>
      </c>
      <c r="E2584" s="625">
        <v>110</v>
      </c>
      <c r="F2584" s="625">
        <v>4010</v>
      </c>
      <c r="G2584" s="625" t="s">
        <v>4444</v>
      </c>
      <c r="H2584" s="625" t="s">
        <v>492</v>
      </c>
      <c r="J2584" s="625">
        <v>1</v>
      </c>
      <c r="K2584" s="625">
        <v>11.48</v>
      </c>
      <c r="L2584" s="625">
        <v>11.48</v>
      </c>
      <c r="M2584" s="53" t="s">
        <v>1317</v>
      </c>
      <c r="N2584" s="629" t="s">
        <v>3806</v>
      </c>
    </row>
    <row r="2585" spans="1:14" ht="15" hidden="1">
      <c r="A2585" s="276">
        <v>46177</v>
      </c>
      <c r="B2585" s="53" t="s">
        <v>4397</v>
      </c>
      <c r="C2585" s="627">
        <v>83113</v>
      </c>
      <c r="D2585" s="627" t="s">
        <v>4445</v>
      </c>
      <c r="E2585" s="627">
        <v>90</v>
      </c>
      <c r="F2585" s="627">
        <v>4010</v>
      </c>
      <c r="G2585" s="627" t="s">
        <v>4446</v>
      </c>
      <c r="H2585" s="627" t="s">
        <v>492</v>
      </c>
      <c r="J2585" s="627">
        <v>1</v>
      </c>
      <c r="K2585" s="627">
        <v>9.7899999999999991</v>
      </c>
      <c r="L2585" s="627">
        <v>9.7899999999999991</v>
      </c>
      <c r="M2585" s="53" t="s">
        <v>1317</v>
      </c>
      <c r="N2585" s="629" t="s">
        <v>3806</v>
      </c>
    </row>
    <row r="2586" spans="1:14" ht="15" hidden="1">
      <c r="A2586" s="276">
        <v>46177</v>
      </c>
      <c r="B2586" s="53" t="s">
        <v>4397</v>
      </c>
      <c r="C2586" s="625">
        <v>82717</v>
      </c>
      <c r="D2586" s="625" t="s">
        <v>3894</v>
      </c>
      <c r="E2586" s="625">
        <v>85</v>
      </c>
      <c r="F2586" s="625">
        <v>4010</v>
      </c>
      <c r="G2586" s="625" t="s">
        <v>4447</v>
      </c>
      <c r="H2586" s="625" t="s">
        <v>492</v>
      </c>
      <c r="J2586" s="625">
        <v>1</v>
      </c>
      <c r="K2586" s="625">
        <v>9.44</v>
      </c>
      <c r="L2586" s="625">
        <v>9.44</v>
      </c>
      <c r="M2586" s="53" t="s">
        <v>1317</v>
      </c>
      <c r="N2586" s="629" t="s">
        <v>3806</v>
      </c>
    </row>
    <row r="2587" spans="1:14" ht="15" hidden="1">
      <c r="A2587" s="276">
        <v>46177</v>
      </c>
      <c r="B2587" s="53" t="s">
        <v>4397</v>
      </c>
      <c r="C2587" s="627">
        <v>82787</v>
      </c>
      <c r="D2587" s="627" t="s">
        <v>1840</v>
      </c>
      <c r="E2587" s="627">
        <v>120</v>
      </c>
      <c r="F2587" s="627">
        <v>4010</v>
      </c>
      <c r="G2587" s="627" t="s">
        <v>4448</v>
      </c>
      <c r="H2587" s="627" t="s">
        <v>492</v>
      </c>
      <c r="J2587" s="627">
        <v>1</v>
      </c>
      <c r="K2587" s="627">
        <v>13.34</v>
      </c>
      <c r="L2587" s="627">
        <v>13.34</v>
      </c>
      <c r="M2587" s="53" t="s">
        <v>1317</v>
      </c>
      <c r="N2587" s="629" t="s">
        <v>3806</v>
      </c>
    </row>
    <row r="2588" spans="1:14" ht="15" hidden="1">
      <c r="A2588" s="276">
        <v>46177</v>
      </c>
      <c r="B2588" s="53" t="s">
        <v>4397</v>
      </c>
      <c r="C2588" s="625">
        <v>84334</v>
      </c>
      <c r="D2588" s="625" t="s">
        <v>2754</v>
      </c>
      <c r="E2588" s="625">
        <v>100</v>
      </c>
      <c r="F2588" s="625">
        <v>4010</v>
      </c>
      <c r="G2588" s="625" t="s">
        <v>3612</v>
      </c>
      <c r="H2588" s="625" t="s">
        <v>492</v>
      </c>
      <c r="J2588" s="625">
        <v>1</v>
      </c>
      <c r="K2588" s="625">
        <v>12.92</v>
      </c>
      <c r="L2588" s="625">
        <v>12.92</v>
      </c>
      <c r="M2588" s="53" t="s">
        <v>1317</v>
      </c>
      <c r="N2588" s="629" t="s">
        <v>3806</v>
      </c>
    </row>
    <row r="2589" spans="1:14" ht="15" hidden="1">
      <c r="A2589" s="276">
        <v>46177</v>
      </c>
      <c r="B2589" s="53" t="s">
        <v>4397</v>
      </c>
      <c r="C2589" s="627">
        <v>65642</v>
      </c>
      <c r="D2589" s="627" t="s">
        <v>2508</v>
      </c>
      <c r="E2589" s="627">
        <v>90</v>
      </c>
      <c r="F2589" s="627">
        <v>4010</v>
      </c>
      <c r="G2589" s="627" t="s">
        <v>4449</v>
      </c>
      <c r="H2589" s="627" t="s">
        <v>492</v>
      </c>
      <c r="J2589" s="627">
        <v>1</v>
      </c>
      <c r="K2589" s="627">
        <v>7.37</v>
      </c>
      <c r="L2589" s="627">
        <v>7.37</v>
      </c>
      <c r="M2589" s="53" t="s">
        <v>1317</v>
      </c>
      <c r="N2589" s="629" t="s">
        <v>3806</v>
      </c>
    </row>
    <row r="2590" spans="1:14" ht="15" hidden="1">
      <c r="A2590" s="276">
        <v>46177</v>
      </c>
      <c r="B2590" s="53" t="s">
        <v>4397</v>
      </c>
      <c r="C2590" s="625">
        <v>82712</v>
      </c>
      <c r="D2590" s="625" t="s">
        <v>4450</v>
      </c>
      <c r="E2590" s="625">
        <v>140</v>
      </c>
      <c r="F2590" s="625">
        <v>4010</v>
      </c>
      <c r="G2590" s="625" t="s">
        <v>4451</v>
      </c>
      <c r="H2590" s="625" t="s">
        <v>492</v>
      </c>
      <c r="J2590" s="625">
        <v>1</v>
      </c>
      <c r="K2590" s="625">
        <v>7.2</v>
      </c>
      <c r="L2590" s="625">
        <v>7.2</v>
      </c>
      <c r="M2590" s="53" t="s">
        <v>1317</v>
      </c>
      <c r="N2590" s="629" t="s">
        <v>3806</v>
      </c>
    </row>
    <row r="2591" spans="1:14" ht="15" hidden="1">
      <c r="A2591" s="276">
        <v>46177</v>
      </c>
      <c r="B2591" s="53" t="s">
        <v>4397</v>
      </c>
      <c r="C2591" s="627">
        <v>83404</v>
      </c>
      <c r="D2591" s="627" t="s">
        <v>1567</v>
      </c>
      <c r="E2591" s="627" t="s">
        <v>1705</v>
      </c>
      <c r="F2591" s="627">
        <v>4010</v>
      </c>
      <c r="G2591" s="627" t="s">
        <v>4452</v>
      </c>
      <c r="H2591" s="627" t="s">
        <v>492</v>
      </c>
      <c r="J2591" s="627">
        <v>1</v>
      </c>
      <c r="K2591" s="627">
        <v>9.32</v>
      </c>
      <c r="L2591" s="627">
        <v>9.32</v>
      </c>
      <c r="M2591" s="53" t="s">
        <v>1317</v>
      </c>
      <c r="N2591" s="629" t="s">
        <v>3806</v>
      </c>
    </row>
    <row r="2592" spans="1:14" ht="15" hidden="1">
      <c r="A2592" s="276">
        <v>46177</v>
      </c>
      <c r="B2592" s="53" t="s">
        <v>4397</v>
      </c>
      <c r="C2592" s="625">
        <v>82836</v>
      </c>
      <c r="D2592" s="625" t="s">
        <v>1578</v>
      </c>
      <c r="E2592" s="625" t="s">
        <v>1526</v>
      </c>
      <c r="F2592" s="625">
        <v>4010</v>
      </c>
      <c r="G2592" s="625" t="s">
        <v>4453</v>
      </c>
      <c r="H2592" s="625" t="s">
        <v>492</v>
      </c>
      <c r="J2592" s="625">
        <v>1</v>
      </c>
      <c r="K2592" s="625">
        <v>14.05</v>
      </c>
      <c r="L2592" s="625">
        <v>14.05</v>
      </c>
      <c r="M2592" s="53" t="s">
        <v>1317</v>
      </c>
      <c r="N2592" s="629" t="s">
        <v>3806</v>
      </c>
    </row>
    <row r="2593" spans="1:14" ht="15" hidden="1">
      <c r="A2593" s="276">
        <v>46177</v>
      </c>
      <c r="B2593" s="53" t="s">
        <v>4397</v>
      </c>
      <c r="C2593" s="627">
        <v>84372</v>
      </c>
      <c r="D2593" s="627" t="s">
        <v>1590</v>
      </c>
      <c r="E2593" s="627">
        <v>70</v>
      </c>
      <c r="F2593" s="627">
        <v>4010</v>
      </c>
      <c r="G2593" s="627" t="s">
        <v>4454</v>
      </c>
      <c r="H2593" s="627" t="s">
        <v>492</v>
      </c>
      <c r="J2593" s="627">
        <v>1</v>
      </c>
      <c r="K2593" s="627">
        <v>13.88</v>
      </c>
      <c r="L2593" s="627">
        <v>13.88</v>
      </c>
      <c r="M2593" s="53" t="s">
        <v>1317</v>
      </c>
      <c r="N2593" s="629" t="s">
        <v>3806</v>
      </c>
    </row>
    <row r="2594" spans="1:14" ht="15" hidden="1">
      <c r="A2594" s="276">
        <v>46177</v>
      </c>
      <c r="B2594" s="53" t="s">
        <v>4397</v>
      </c>
      <c r="C2594" s="625">
        <v>83204</v>
      </c>
      <c r="D2594" s="625" t="s">
        <v>2541</v>
      </c>
      <c r="E2594" s="625">
        <v>90</v>
      </c>
      <c r="F2594" s="625">
        <v>4010</v>
      </c>
      <c r="G2594" s="625" t="s">
        <v>4455</v>
      </c>
      <c r="H2594" s="625" t="s">
        <v>492</v>
      </c>
      <c r="J2594" s="625">
        <v>1</v>
      </c>
      <c r="K2594" s="625">
        <v>9.07</v>
      </c>
      <c r="L2594" s="625">
        <v>9.07</v>
      </c>
      <c r="M2594" s="53" t="s">
        <v>1317</v>
      </c>
      <c r="N2594" s="629" t="s">
        <v>3806</v>
      </c>
    </row>
    <row r="2595" spans="1:14" ht="15" hidden="1">
      <c r="A2595" s="276">
        <v>46177</v>
      </c>
      <c r="B2595" s="53" t="s">
        <v>4397</v>
      </c>
      <c r="C2595" s="627">
        <v>84285</v>
      </c>
      <c r="D2595" s="627" t="s">
        <v>4456</v>
      </c>
      <c r="E2595" s="627">
        <v>90</v>
      </c>
      <c r="F2595" s="627">
        <v>4010</v>
      </c>
      <c r="G2595" s="627" t="s">
        <v>4457</v>
      </c>
      <c r="H2595" s="627" t="s">
        <v>492</v>
      </c>
      <c r="J2595" s="627">
        <v>1</v>
      </c>
      <c r="K2595" s="627">
        <v>4.1399999999999997</v>
      </c>
      <c r="L2595" s="627">
        <v>4.1399999999999997</v>
      </c>
      <c r="M2595" s="53" t="s">
        <v>1317</v>
      </c>
      <c r="N2595" s="629" t="s">
        <v>3806</v>
      </c>
    </row>
    <row r="2596" spans="1:14" ht="15" hidden="1">
      <c r="A2596" s="276">
        <v>46177</v>
      </c>
      <c r="B2596" s="53" t="s">
        <v>4397</v>
      </c>
      <c r="C2596" s="625">
        <v>82718</v>
      </c>
      <c r="D2596" s="625" t="s">
        <v>4231</v>
      </c>
      <c r="E2596" s="625">
        <v>90</v>
      </c>
      <c r="F2596" s="625">
        <v>4010</v>
      </c>
      <c r="G2596" s="625" t="s">
        <v>4458</v>
      </c>
      <c r="H2596" s="625" t="s">
        <v>492</v>
      </c>
      <c r="J2596" s="625">
        <v>1</v>
      </c>
      <c r="K2596" s="625">
        <v>11.48</v>
      </c>
      <c r="L2596" s="625">
        <v>11.48</v>
      </c>
      <c r="M2596" s="53" t="s">
        <v>1317</v>
      </c>
      <c r="N2596" s="629" t="s">
        <v>3806</v>
      </c>
    </row>
    <row r="2597" spans="1:14" ht="15" hidden="1">
      <c r="A2597" s="276">
        <v>46177</v>
      </c>
      <c r="B2597" s="53" t="s">
        <v>4397</v>
      </c>
      <c r="C2597" s="627">
        <v>84082</v>
      </c>
      <c r="D2597" s="627" t="s">
        <v>3537</v>
      </c>
      <c r="E2597" s="627">
        <v>130</v>
      </c>
      <c r="F2597" s="627">
        <v>4010</v>
      </c>
      <c r="G2597" s="627" t="s">
        <v>4459</v>
      </c>
      <c r="H2597" s="627" t="s">
        <v>492</v>
      </c>
      <c r="J2597" s="627">
        <v>1</v>
      </c>
      <c r="K2597" s="627">
        <v>7.47</v>
      </c>
      <c r="L2597" s="627">
        <v>7.47</v>
      </c>
      <c r="M2597" s="53" t="s">
        <v>1317</v>
      </c>
      <c r="N2597" s="629" t="s">
        <v>3806</v>
      </c>
    </row>
    <row r="2598" spans="1:14" ht="15" hidden="1">
      <c r="A2598" s="276">
        <v>46177</v>
      </c>
      <c r="B2598" s="53" t="s">
        <v>4397</v>
      </c>
      <c r="C2598" s="625">
        <v>84428</v>
      </c>
      <c r="D2598" s="625" t="s">
        <v>4460</v>
      </c>
      <c r="E2598" s="625">
        <v>110</v>
      </c>
      <c r="F2598" s="625">
        <v>4010</v>
      </c>
      <c r="G2598" s="625" t="s">
        <v>4461</v>
      </c>
      <c r="H2598" s="625" t="s">
        <v>492</v>
      </c>
      <c r="J2598" s="625">
        <v>1</v>
      </c>
      <c r="K2598" s="625">
        <v>6.5</v>
      </c>
      <c r="L2598" s="625">
        <v>6.5</v>
      </c>
      <c r="M2598" s="53" t="s">
        <v>1317</v>
      </c>
      <c r="N2598" s="629" t="s">
        <v>3806</v>
      </c>
    </row>
    <row r="2599" spans="1:14" ht="15" hidden="1">
      <c r="A2599" s="276">
        <v>46177</v>
      </c>
      <c r="B2599" s="53" t="s">
        <v>4397</v>
      </c>
      <c r="C2599" s="627">
        <v>65642</v>
      </c>
      <c r="D2599" s="627" t="s">
        <v>1315</v>
      </c>
      <c r="E2599" s="627">
        <v>110</v>
      </c>
      <c r="F2599" s="627">
        <v>4010</v>
      </c>
      <c r="G2599" s="627" t="s">
        <v>4462</v>
      </c>
      <c r="H2599" s="627" t="s">
        <v>492</v>
      </c>
      <c r="J2599" s="627">
        <v>1</v>
      </c>
      <c r="K2599" s="627">
        <v>7.37</v>
      </c>
      <c r="L2599" s="627">
        <v>7.37</v>
      </c>
      <c r="M2599" s="53" t="s">
        <v>1317</v>
      </c>
      <c r="N2599" s="629" t="s">
        <v>3806</v>
      </c>
    </row>
    <row r="2600" spans="1:14" ht="15" hidden="1">
      <c r="A2600" s="276">
        <v>46177</v>
      </c>
      <c r="B2600" s="53" t="s">
        <v>4397</v>
      </c>
      <c r="C2600" s="625">
        <v>83403</v>
      </c>
      <c r="D2600" s="625" t="s">
        <v>2602</v>
      </c>
      <c r="E2600" s="625" t="s">
        <v>1705</v>
      </c>
      <c r="F2600" s="625">
        <v>4010</v>
      </c>
      <c r="G2600" s="625" t="s">
        <v>4463</v>
      </c>
      <c r="H2600" s="625" t="s">
        <v>492</v>
      </c>
      <c r="J2600" s="625">
        <v>1</v>
      </c>
      <c r="K2600" s="625">
        <v>9.6300000000000008</v>
      </c>
      <c r="L2600" s="625">
        <v>9.6300000000000008</v>
      </c>
      <c r="M2600" s="53" t="s">
        <v>1317</v>
      </c>
      <c r="N2600" s="629" t="s">
        <v>3806</v>
      </c>
    </row>
    <row r="2601" spans="1:14" ht="15" hidden="1">
      <c r="A2601" s="276">
        <v>46177</v>
      </c>
      <c r="B2601" s="53" t="s">
        <v>4397</v>
      </c>
      <c r="C2601" s="627">
        <v>84553</v>
      </c>
      <c r="D2601" s="627" t="s">
        <v>2913</v>
      </c>
      <c r="E2601" s="627">
        <v>70</v>
      </c>
      <c r="F2601" s="627">
        <v>4010</v>
      </c>
      <c r="G2601" s="627" t="s">
        <v>4464</v>
      </c>
      <c r="H2601" s="627" t="s">
        <v>492</v>
      </c>
      <c r="J2601" s="627">
        <v>1</v>
      </c>
      <c r="K2601" s="627">
        <v>4.0199999999999996</v>
      </c>
      <c r="L2601" s="627">
        <v>4.0199999999999996</v>
      </c>
      <c r="M2601" s="53" t="s">
        <v>1317</v>
      </c>
      <c r="N2601" s="629" t="s">
        <v>3806</v>
      </c>
    </row>
    <row r="2602" spans="1:14" ht="15" hidden="1">
      <c r="A2602" s="276">
        <v>46177</v>
      </c>
      <c r="B2602" s="53" t="s">
        <v>4397</v>
      </c>
      <c r="C2602" s="625">
        <v>83097</v>
      </c>
      <c r="D2602" s="625" t="s">
        <v>4465</v>
      </c>
      <c r="E2602" s="625">
        <v>130</v>
      </c>
      <c r="F2602" s="625">
        <v>4010</v>
      </c>
      <c r="G2602" s="625" t="s">
        <v>4466</v>
      </c>
      <c r="H2602" s="625" t="s">
        <v>492</v>
      </c>
      <c r="J2602" s="625">
        <v>1</v>
      </c>
      <c r="K2602" s="625">
        <v>5.08</v>
      </c>
      <c r="L2602" s="625">
        <v>5.08</v>
      </c>
      <c r="M2602" s="53" t="s">
        <v>1317</v>
      </c>
      <c r="N2602" s="629" t="s">
        <v>3806</v>
      </c>
    </row>
    <row r="2603" spans="1:14" ht="15" hidden="1">
      <c r="A2603" s="276">
        <v>46177</v>
      </c>
      <c r="B2603" s="53" t="s">
        <v>4397</v>
      </c>
      <c r="C2603" s="627">
        <v>65642</v>
      </c>
      <c r="D2603" s="627" t="s">
        <v>3467</v>
      </c>
      <c r="E2603" s="627">
        <v>110</v>
      </c>
      <c r="F2603" s="627">
        <v>4010</v>
      </c>
      <c r="G2603" s="627" t="s">
        <v>4467</v>
      </c>
      <c r="H2603" s="627" t="s">
        <v>492</v>
      </c>
      <c r="J2603" s="627">
        <v>2</v>
      </c>
      <c r="K2603" s="627">
        <v>7.14</v>
      </c>
      <c r="L2603" s="627">
        <v>14.28</v>
      </c>
      <c r="M2603" s="53" t="s">
        <v>1317</v>
      </c>
      <c r="N2603" s="629" t="s">
        <v>3806</v>
      </c>
    </row>
    <row r="2604" spans="1:14" ht="15" hidden="1">
      <c r="A2604" s="276">
        <v>46177</v>
      </c>
      <c r="B2604" s="53" t="s">
        <v>4397</v>
      </c>
      <c r="C2604" s="625">
        <v>84097</v>
      </c>
      <c r="D2604" s="625" t="s">
        <v>4468</v>
      </c>
      <c r="E2604" s="625">
        <v>140</v>
      </c>
      <c r="F2604" s="625">
        <v>4010</v>
      </c>
      <c r="G2604" s="625" t="s">
        <v>4469</v>
      </c>
      <c r="H2604" s="625" t="s">
        <v>492</v>
      </c>
      <c r="J2604" s="625">
        <v>1</v>
      </c>
      <c r="K2604" s="625">
        <v>5.7</v>
      </c>
      <c r="L2604" s="625">
        <v>5.7</v>
      </c>
      <c r="M2604" s="53" t="s">
        <v>1317</v>
      </c>
      <c r="N2604" s="629" t="s">
        <v>3806</v>
      </c>
    </row>
    <row r="2605" spans="1:14" ht="15" hidden="1">
      <c r="A2605" s="276">
        <v>46177</v>
      </c>
      <c r="B2605" s="53" t="s">
        <v>4397</v>
      </c>
      <c r="C2605" s="627">
        <v>82368</v>
      </c>
      <c r="D2605" s="627" t="s">
        <v>2260</v>
      </c>
      <c r="E2605" s="627">
        <v>75</v>
      </c>
      <c r="F2605" s="627">
        <v>4010</v>
      </c>
      <c r="G2605" s="627" t="s">
        <v>4470</v>
      </c>
      <c r="H2605" s="627" t="s">
        <v>492</v>
      </c>
      <c r="J2605" s="627">
        <v>1</v>
      </c>
      <c r="K2605" s="627">
        <v>11.3</v>
      </c>
      <c r="L2605" s="627">
        <v>11.3</v>
      </c>
      <c r="M2605" s="53" t="s">
        <v>1317</v>
      </c>
      <c r="N2605" s="629" t="s">
        <v>3806</v>
      </c>
    </row>
    <row r="2606" spans="1:14" ht="15" hidden="1">
      <c r="A2606" s="276">
        <v>46177</v>
      </c>
      <c r="B2606" s="53" t="s">
        <v>4397</v>
      </c>
      <c r="C2606" s="625">
        <v>83403</v>
      </c>
      <c r="D2606" s="625" t="s">
        <v>3770</v>
      </c>
      <c r="E2606" s="625">
        <v>75</v>
      </c>
      <c r="F2606" s="625">
        <v>4010</v>
      </c>
      <c r="G2606" s="625" t="s">
        <v>4471</v>
      </c>
      <c r="H2606" s="625" t="s">
        <v>492</v>
      </c>
      <c r="J2606" s="625">
        <v>1</v>
      </c>
      <c r="K2606" s="625">
        <v>8.1199999999999992</v>
      </c>
      <c r="L2606" s="625">
        <v>8.1199999999999992</v>
      </c>
      <c r="M2606" s="53" t="s">
        <v>1317</v>
      </c>
      <c r="N2606" s="629" t="s">
        <v>3806</v>
      </c>
    </row>
    <row r="2607" spans="1:14" ht="15" hidden="1">
      <c r="A2607" s="276">
        <v>46177</v>
      </c>
      <c r="B2607" s="53" t="s">
        <v>4397</v>
      </c>
      <c r="C2607" s="627">
        <v>84492</v>
      </c>
      <c r="D2607" s="627" t="s">
        <v>3878</v>
      </c>
      <c r="E2607" s="627">
        <v>90</v>
      </c>
      <c r="F2607" s="627">
        <v>4010</v>
      </c>
      <c r="G2607" s="627" t="s">
        <v>4472</v>
      </c>
      <c r="H2607" s="627" t="s">
        <v>492</v>
      </c>
      <c r="J2607" s="627">
        <v>1</v>
      </c>
      <c r="K2607" s="627">
        <v>8.8699999999999992</v>
      </c>
      <c r="L2607" s="627">
        <v>8.8699999999999992</v>
      </c>
      <c r="M2607" s="53" t="s">
        <v>1317</v>
      </c>
      <c r="N2607" s="629" t="s">
        <v>3806</v>
      </c>
    </row>
    <row r="2608" spans="1:14" ht="15" hidden="1">
      <c r="A2608" s="276">
        <v>46177</v>
      </c>
      <c r="B2608" s="53" t="s">
        <v>4397</v>
      </c>
      <c r="C2608" s="625">
        <v>82788</v>
      </c>
      <c r="D2608" s="625" t="s">
        <v>3074</v>
      </c>
      <c r="E2608" s="625">
        <v>90</v>
      </c>
      <c r="F2608" s="625">
        <v>4010</v>
      </c>
      <c r="G2608" s="625" t="s">
        <v>4473</v>
      </c>
      <c r="H2608" s="625" t="s">
        <v>492</v>
      </c>
      <c r="J2608" s="625">
        <v>1</v>
      </c>
      <c r="K2608" s="625">
        <v>8.18</v>
      </c>
      <c r="L2608" s="625">
        <v>8.18</v>
      </c>
      <c r="M2608" s="53" t="s">
        <v>1317</v>
      </c>
      <c r="N2608" s="629" t="s">
        <v>3806</v>
      </c>
    </row>
    <row r="2609" spans="1:14" ht="15" hidden="1">
      <c r="A2609" s="276">
        <v>46177</v>
      </c>
      <c r="B2609" s="53" t="s">
        <v>4397</v>
      </c>
      <c r="C2609" s="627">
        <v>84460</v>
      </c>
      <c r="D2609" s="627" t="s">
        <v>3362</v>
      </c>
      <c r="E2609" s="627">
        <v>150</v>
      </c>
      <c r="F2609" s="627">
        <v>4010</v>
      </c>
      <c r="G2609" s="627" t="s">
        <v>4474</v>
      </c>
      <c r="H2609" s="627" t="s">
        <v>492</v>
      </c>
      <c r="J2609" s="627">
        <v>1</v>
      </c>
      <c r="K2609" s="627">
        <v>5.87</v>
      </c>
      <c r="L2609" s="627">
        <v>5.87</v>
      </c>
      <c r="M2609" s="53" t="s">
        <v>1317</v>
      </c>
      <c r="N2609" s="629" t="s">
        <v>3806</v>
      </c>
    </row>
    <row r="2610" spans="1:14" ht="15" hidden="1">
      <c r="A2610" s="276">
        <v>46177</v>
      </c>
      <c r="B2610" s="53" t="s">
        <v>4397</v>
      </c>
      <c r="C2610" s="625">
        <v>84306</v>
      </c>
      <c r="D2610" s="625" t="s">
        <v>3364</v>
      </c>
      <c r="E2610" s="625">
        <v>70</v>
      </c>
      <c r="F2610" s="625">
        <v>4010</v>
      </c>
      <c r="G2610" s="625" t="s">
        <v>4475</v>
      </c>
      <c r="H2610" s="625" t="s">
        <v>492</v>
      </c>
      <c r="J2610" s="625">
        <v>1</v>
      </c>
      <c r="K2610" s="625">
        <v>4.74</v>
      </c>
      <c r="L2610" s="625">
        <v>4.74</v>
      </c>
      <c r="M2610" s="53" t="s">
        <v>1317</v>
      </c>
      <c r="N2610" s="629" t="s">
        <v>3806</v>
      </c>
    </row>
    <row r="2611" spans="1:14" ht="15" hidden="1">
      <c r="A2611" s="276">
        <v>46177</v>
      </c>
      <c r="B2611" s="53" t="s">
        <v>4397</v>
      </c>
      <c r="C2611" s="627">
        <v>58660</v>
      </c>
      <c r="D2611" s="627" t="s">
        <v>1956</v>
      </c>
      <c r="E2611" s="627" t="s">
        <v>399</v>
      </c>
      <c r="F2611" s="627">
        <v>4010</v>
      </c>
      <c r="G2611" s="627" t="s">
        <v>4343</v>
      </c>
      <c r="H2611" s="627" t="s">
        <v>492</v>
      </c>
      <c r="J2611" s="627">
        <v>1</v>
      </c>
      <c r="K2611" s="627">
        <v>8.35</v>
      </c>
      <c r="L2611" s="627">
        <v>8.35</v>
      </c>
      <c r="M2611" s="53" t="s">
        <v>1317</v>
      </c>
      <c r="N2611" s="629" t="s">
        <v>3806</v>
      </c>
    </row>
    <row r="2612" spans="1:14" ht="15" hidden="1">
      <c r="A2612" s="276">
        <v>46177</v>
      </c>
      <c r="B2612" s="53" t="s">
        <v>4476</v>
      </c>
      <c r="C2612" s="1581">
        <v>82718</v>
      </c>
      <c r="D2612" s="1581" t="s">
        <v>4477</v>
      </c>
      <c r="E2612" s="1581">
        <v>130</v>
      </c>
      <c r="F2612" s="1581">
        <v>4010</v>
      </c>
      <c r="G2612" s="625" t="s">
        <v>4478</v>
      </c>
      <c r="H2612" s="625" t="s">
        <v>492</v>
      </c>
      <c r="J2612" s="625">
        <v>1</v>
      </c>
      <c r="K2612" s="625">
        <v>12.14</v>
      </c>
      <c r="L2612" s="625">
        <v>12.14</v>
      </c>
      <c r="M2612" s="53" t="s">
        <v>1317</v>
      </c>
      <c r="N2612" s="629" t="s">
        <v>3806</v>
      </c>
    </row>
    <row r="2613" spans="1:14" ht="15" hidden="1">
      <c r="A2613" s="276">
        <v>46177</v>
      </c>
      <c r="B2613" s="53" t="s">
        <v>4476</v>
      </c>
      <c r="C2613" s="1582">
        <v>83946</v>
      </c>
      <c r="D2613" s="1582" t="s">
        <v>4367</v>
      </c>
      <c r="E2613" s="1582">
        <v>130</v>
      </c>
      <c r="F2613" s="1582">
        <v>4010</v>
      </c>
      <c r="G2613" s="627" t="s">
        <v>4479</v>
      </c>
      <c r="H2613" s="627" t="s">
        <v>492</v>
      </c>
      <c r="J2613" s="627">
        <v>1</v>
      </c>
      <c r="K2613" s="627">
        <v>9.84</v>
      </c>
      <c r="L2613" s="627">
        <v>9.84</v>
      </c>
      <c r="M2613" s="53" t="s">
        <v>1317</v>
      </c>
      <c r="N2613" s="629" t="s">
        <v>3806</v>
      </c>
    </row>
    <row r="2614" spans="1:14" ht="15" hidden="1">
      <c r="A2614" s="276">
        <v>46177</v>
      </c>
      <c r="B2614" s="53" t="s">
        <v>4476</v>
      </c>
      <c r="C2614" s="1581">
        <v>84090</v>
      </c>
      <c r="D2614" s="1581" t="s">
        <v>2759</v>
      </c>
      <c r="E2614" s="1581">
        <v>120</v>
      </c>
      <c r="F2614" s="1581">
        <v>4010</v>
      </c>
      <c r="G2614" s="625" t="s">
        <v>2880</v>
      </c>
      <c r="H2614" s="625" t="s">
        <v>492</v>
      </c>
      <c r="J2614" s="625">
        <v>1</v>
      </c>
      <c r="K2614" s="625">
        <v>6.93</v>
      </c>
      <c r="L2614" s="625">
        <v>6.93</v>
      </c>
      <c r="M2614" s="53" t="s">
        <v>1317</v>
      </c>
      <c r="N2614" s="629" t="s">
        <v>3806</v>
      </c>
    </row>
    <row r="2615" spans="1:14" ht="15" hidden="1">
      <c r="A2615" s="276">
        <v>46177</v>
      </c>
      <c r="B2615" s="53" t="s">
        <v>4476</v>
      </c>
      <c r="C2615" s="1582">
        <v>84460</v>
      </c>
      <c r="D2615" s="1582" t="s">
        <v>3185</v>
      </c>
      <c r="E2615" s="1582">
        <v>110</v>
      </c>
      <c r="F2615" s="1582">
        <v>4010</v>
      </c>
      <c r="G2615" s="627" t="s">
        <v>4480</v>
      </c>
      <c r="H2615" s="627" t="s">
        <v>492</v>
      </c>
      <c r="J2615" s="627">
        <v>1</v>
      </c>
      <c r="K2615" s="627">
        <v>5.09</v>
      </c>
      <c r="L2615" s="627">
        <v>5.09</v>
      </c>
      <c r="M2615" s="53" t="s">
        <v>1317</v>
      </c>
      <c r="N2615" s="629" t="s">
        <v>3806</v>
      </c>
    </row>
    <row r="2616" spans="1:14" ht="15" hidden="1">
      <c r="A2616" s="276">
        <v>46177</v>
      </c>
      <c r="B2616" s="53" t="s">
        <v>4476</v>
      </c>
      <c r="C2616" s="1581">
        <v>83470</v>
      </c>
      <c r="D2616" s="1581" t="s">
        <v>4481</v>
      </c>
      <c r="E2616" s="1581">
        <v>130</v>
      </c>
      <c r="F2616" s="1581">
        <v>4010</v>
      </c>
      <c r="G2616" s="625" t="s">
        <v>4482</v>
      </c>
      <c r="H2616" s="625" t="s">
        <v>492</v>
      </c>
      <c r="J2616" s="625">
        <v>1</v>
      </c>
      <c r="K2616" s="625">
        <v>6.38</v>
      </c>
      <c r="L2616" s="625">
        <v>6.38</v>
      </c>
      <c r="M2616" s="53" t="s">
        <v>1317</v>
      </c>
      <c r="N2616" s="629" t="s">
        <v>3806</v>
      </c>
    </row>
    <row r="2617" spans="1:14" ht="15" hidden="1">
      <c r="A2617" s="276">
        <v>46177</v>
      </c>
      <c r="B2617" s="53" t="s">
        <v>4476</v>
      </c>
      <c r="C2617" s="1582">
        <v>83091</v>
      </c>
      <c r="D2617" s="1582" t="s">
        <v>1631</v>
      </c>
      <c r="E2617" s="1582">
        <v>150</v>
      </c>
      <c r="F2617" s="1582">
        <v>4010</v>
      </c>
      <c r="G2617" s="627" t="s">
        <v>4483</v>
      </c>
      <c r="H2617" s="627" t="s">
        <v>492</v>
      </c>
      <c r="J2617" s="627">
        <v>1</v>
      </c>
      <c r="K2617" s="627">
        <v>6.49</v>
      </c>
      <c r="L2617" s="627">
        <v>6.49</v>
      </c>
      <c r="M2617" s="53" t="s">
        <v>1317</v>
      </c>
      <c r="N2617" s="629" t="s">
        <v>3806</v>
      </c>
    </row>
    <row r="2618" spans="1:14" ht="15" hidden="1">
      <c r="A2618" s="276">
        <v>46177</v>
      </c>
      <c r="B2618" s="53" t="s">
        <v>4476</v>
      </c>
      <c r="C2618" s="1581">
        <v>67377</v>
      </c>
      <c r="D2618" s="1581">
        <v>15</v>
      </c>
      <c r="E2618" s="1581">
        <v>130</v>
      </c>
      <c r="F2618" s="1581">
        <v>4010</v>
      </c>
      <c r="G2618" s="625" t="s">
        <v>4484</v>
      </c>
      <c r="H2618" s="625" t="s">
        <v>492</v>
      </c>
      <c r="J2618" s="625">
        <v>1</v>
      </c>
      <c r="K2618" s="625">
        <v>3.18</v>
      </c>
      <c r="L2618" s="625">
        <v>3.18</v>
      </c>
      <c r="M2618" s="53" t="s">
        <v>1317</v>
      </c>
      <c r="N2618" s="629" t="s">
        <v>3806</v>
      </c>
    </row>
    <row r="2619" spans="1:14" ht="15" hidden="1">
      <c r="A2619" s="276">
        <v>46177</v>
      </c>
      <c r="B2619" s="53" t="s">
        <v>4476</v>
      </c>
      <c r="C2619" s="1582">
        <v>84551</v>
      </c>
      <c r="D2619" s="1582" t="s">
        <v>4485</v>
      </c>
      <c r="E2619" s="1582">
        <v>90</v>
      </c>
      <c r="F2619" s="1582">
        <v>4010</v>
      </c>
      <c r="G2619" s="627" t="s">
        <v>4486</v>
      </c>
      <c r="H2619" s="627" t="s">
        <v>492</v>
      </c>
      <c r="J2619" s="627">
        <v>1</v>
      </c>
      <c r="K2619" s="627">
        <v>4.9800000000000004</v>
      </c>
      <c r="L2619" s="627">
        <v>4.9800000000000004</v>
      </c>
      <c r="M2619" s="53" t="s">
        <v>1317</v>
      </c>
      <c r="N2619" s="629" t="s">
        <v>3806</v>
      </c>
    </row>
    <row r="2620" spans="1:14" ht="15" hidden="1">
      <c r="A2620" s="276">
        <v>46177</v>
      </c>
      <c r="B2620" s="53" t="s">
        <v>4476</v>
      </c>
      <c r="C2620" s="1581">
        <v>67501</v>
      </c>
      <c r="D2620" s="1581" t="s">
        <v>1400</v>
      </c>
      <c r="E2620" s="1581">
        <v>100</v>
      </c>
      <c r="F2620" s="1581">
        <v>4010</v>
      </c>
      <c r="G2620" s="625" t="s">
        <v>4487</v>
      </c>
      <c r="H2620" s="625" t="s">
        <v>492</v>
      </c>
      <c r="J2620" s="625">
        <v>1</v>
      </c>
      <c r="K2620" s="625">
        <v>8.2200000000000006</v>
      </c>
      <c r="L2620" s="625">
        <v>8.2200000000000006</v>
      </c>
      <c r="M2620" s="53" t="s">
        <v>1317</v>
      </c>
      <c r="N2620" s="629" t="s">
        <v>3806</v>
      </c>
    </row>
    <row r="2621" spans="1:14" ht="15" hidden="1">
      <c r="A2621" s="276">
        <v>46177</v>
      </c>
      <c r="B2621" s="53" t="s">
        <v>4476</v>
      </c>
      <c r="C2621" s="1582">
        <v>84171</v>
      </c>
      <c r="D2621" s="1582" t="s">
        <v>2599</v>
      </c>
      <c r="E2621" s="1582">
        <v>70</v>
      </c>
      <c r="F2621" s="1582">
        <v>4010</v>
      </c>
      <c r="G2621" s="627" t="s">
        <v>4488</v>
      </c>
      <c r="H2621" s="627" t="s">
        <v>492</v>
      </c>
      <c r="J2621" s="627">
        <v>1</v>
      </c>
      <c r="K2621" s="627">
        <v>9</v>
      </c>
      <c r="L2621" s="627">
        <v>9</v>
      </c>
      <c r="M2621" s="53" t="s">
        <v>1317</v>
      </c>
      <c r="N2621" s="629" t="s">
        <v>3806</v>
      </c>
    </row>
    <row r="2622" spans="1:14" ht="15" hidden="1">
      <c r="A2622" s="276">
        <v>46177</v>
      </c>
      <c r="B2622" s="53" t="s">
        <v>4476</v>
      </c>
      <c r="C2622" s="1581">
        <v>84638</v>
      </c>
      <c r="D2622" s="1581" t="s">
        <v>3164</v>
      </c>
      <c r="E2622" s="1581">
        <v>100</v>
      </c>
      <c r="F2622" s="1581">
        <v>4010</v>
      </c>
      <c r="G2622" s="625" t="s">
        <v>4489</v>
      </c>
      <c r="H2622" s="625" t="s">
        <v>492</v>
      </c>
      <c r="J2622" s="625">
        <v>1</v>
      </c>
      <c r="K2622" s="625">
        <v>4.21</v>
      </c>
      <c r="L2622" s="625">
        <v>4.21</v>
      </c>
      <c r="M2622" s="53" t="s">
        <v>1317</v>
      </c>
      <c r="N2622" s="629" t="s">
        <v>3806</v>
      </c>
    </row>
    <row r="2623" spans="1:14" ht="15" hidden="1">
      <c r="A2623" s="276">
        <v>46177</v>
      </c>
      <c r="B2623" s="53" t="s">
        <v>4476</v>
      </c>
      <c r="C2623" s="1582">
        <v>84620</v>
      </c>
      <c r="D2623" s="1582" t="s">
        <v>3185</v>
      </c>
      <c r="E2623" s="1582">
        <v>110</v>
      </c>
      <c r="F2623" s="1582">
        <v>4010</v>
      </c>
      <c r="G2623" s="627" t="s">
        <v>4490</v>
      </c>
      <c r="H2623" s="627" t="s">
        <v>492</v>
      </c>
      <c r="J2623" s="627">
        <v>1</v>
      </c>
      <c r="K2623" s="627">
        <v>6.63</v>
      </c>
      <c r="L2623" s="627">
        <v>6.63</v>
      </c>
      <c r="M2623" s="53" t="s">
        <v>1317</v>
      </c>
      <c r="N2623" s="629" t="s">
        <v>3806</v>
      </c>
    </row>
    <row r="2624" spans="1:14" ht="15" hidden="1">
      <c r="A2624" s="276">
        <v>46177</v>
      </c>
      <c r="B2624" s="53" t="s">
        <v>4476</v>
      </c>
      <c r="C2624" s="1581">
        <v>84479</v>
      </c>
      <c r="D2624" s="1581" t="s">
        <v>4491</v>
      </c>
      <c r="E2624" s="1581">
        <v>120</v>
      </c>
      <c r="F2624" s="1581">
        <v>4010</v>
      </c>
      <c r="G2624" s="625" t="s">
        <v>4492</v>
      </c>
      <c r="H2624" s="625" t="s">
        <v>492</v>
      </c>
      <c r="J2624" s="625">
        <v>1</v>
      </c>
      <c r="K2624" s="625">
        <v>4.68</v>
      </c>
      <c r="L2624" s="625">
        <v>4.68</v>
      </c>
      <c r="M2624" s="53" t="s">
        <v>1317</v>
      </c>
      <c r="N2624" s="629" t="s">
        <v>3806</v>
      </c>
    </row>
    <row r="2625" spans="1:14" ht="15" hidden="1">
      <c r="A2625" s="276">
        <v>46177</v>
      </c>
      <c r="B2625" s="53" t="s">
        <v>4476</v>
      </c>
      <c r="C2625" s="1582">
        <v>83212</v>
      </c>
      <c r="D2625" s="1582" t="s">
        <v>3131</v>
      </c>
      <c r="E2625" s="1582">
        <v>100</v>
      </c>
      <c r="F2625" s="1582">
        <v>4010</v>
      </c>
      <c r="G2625" s="627" t="s">
        <v>2892</v>
      </c>
      <c r="H2625" s="627" t="s">
        <v>492</v>
      </c>
      <c r="J2625" s="627">
        <v>1</v>
      </c>
      <c r="K2625" s="627">
        <v>11.83</v>
      </c>
      <c r="L2625" s="627">
        <v>11.83</v>
      </c>
      <c r="M2625" s="53" t="s">
        <v>1317</v>
      </c>
      <c r="N2625" s="629" t="s">
        <v>3806</v>
      </c>
    </row>
    <row r="2626" spans="1:14" ht="15" hidden="1">
      <c r="A2626" s="276">
        <v>46177</v>
      </c>
      <c r="B2626" s="53" t="s">
        <v>4476</v>
      </c>
      <c r="C2626" s="1581">
        <v>82731</v>
      </c>
      <c r="D2626" s="1581" t="s">
        <v>3364</v>
      </c>
      <c r="E2626" s="1581">
        <v>80</v>
      </c>
      <c r="F2626" s="1581">
        <v>4010</v>
      </c>
      <c r="G2626" s="625" t="s">
        <v>4493</v>
      </c>
      <c r="H2626" s="625" t="s">
        <v>492</v>
      </c>
      <c r="J2626" s="625">
        <v>1</v>
      </c>
      <c r="K2626" s="625">
        <v>12.33</v>
      </c>
      <c r="L2626" s="625">
        <v>12.33</v>
      </c>
      <c r="M2626" s="53" t="s">
        <v>1317</v>
      </c>
      <c r="N2626" s="629" t="s">
        <v>3806</v>
      </c>
    </row>
    <row r="2627" spans="1:14" ht="15" hidden="1">
      <c r="A2627" s="276">
        <v>46177</v>
      </c>
      <c r="B2627" s="53" t="s">
        <v>4476</v>
      </c>
      <c r="C2627" s="1582">
        <v>83000</v>
      </c>
      <c r="D2627" s="1582" t="s">
        <v>3701</v>
      </c>
      <c r="E2627" s="1582">
        <v>75</v>
      </c>
      <c r="F2627" s="1582">
        <v>4010</v>
      </c>
      <c r="G2627" s="627" t="s">
        <v>4494</v>
      </c>
      <c r="H2627" s="627" t="s">
        <v>492</v>
      </c>
      <c r="J2627" s="627">
        <v>1</v>
      </c>
      <c r="K2627" s="627">
        <v>3.88</v>
      </c>
      <c r="L2627" s="627">
        <v>3.88</v>
      </c>
      <c r="M2627" s="53" t="s">
        <v>1317</v>
      </c>
      <c r="N2627" s="629" t="s">
        <v>3806</v>
      </c>
    </row>
    <row r="2628" spans="1:14" ht="15" hidden="1">
      <c r="A2628" s="276">
        <v>46177</v>
      </c>
      <c r="B2628" s="53" t="s">
        <v>4476</v>
      </c>
      <c r="C2628" s="1581">
        <v>81495</v>
      </c>
      <c r="D2628" s="1581" t="s">
        <v>1367</v>
      </c>
      <c r="E2628" s="1581">
        <v>100</v>
      </c>
      <c r="F2628" s="1581">
        <v>4010</v>
      </c>
      <c r="G2628" s="625" t="s">
        <v>4495</v>
      </c>
      <c r="H2628" s="625" t="s">
        <v>492</v>
      </c>
      <c r="J2628" s="625">
        <v>1</v>
      </c>
      <c r="K2628" s="625">
        <v>12.77</v>
      </c>
      <c r="L2628" s="625">
        <v>12.77</v>
      </c>
      <c r="M2628" s="53" t="s">
        <v>1317</v>
      </c>
      <c r="N2628" s="629" t="s">
        <v>3806</v>
      </c>
    </row>
    <row r="2629" spans="1:14" ht="15" hidden="1">
      <c r="A2629" s="276">
        <v>46177</v>
      </c>
      <c r="B2629" s="53" t="s">
        <v>4476</v>
      </c>
      <c r="C2629" s="1582">
        <v>80039</v>
      </c>
      <c r="D2629" s="1582" t="s">
        <v>1731</v>
      </c>
      <c r="E2629" s="1582" t="s">
        <v>399</v>
      </c>
      <c r="F2629" s="1582">
        <v>4010</v>
      </c>
      <c r="G2629" s="627" t="s">
        <v>4496</v>
      </c>
      <c r="H2629" s="627" t="s">
        <v>492</v>
      </c>
      <c r="J2629" s="627">
        <v>1</v>
      </c>
      <c r="K2629" s="627">
        <v>8.73</v>
      </c>
      <c r="L2629" s="627">
        <v>8.73</v>
      </c>
      <c r="M2629" s="53" t="s">
        <v>1317</v>
      </c>
      <c r="N2629" s="629" t="s">
        <v>3806</v>
      </c>
    </row>
    <row r="2630" spans="1:14" ht="15" hidden="1">
      <c r="A2630" s="276">
        <v>46177</v>
      </c>
      <c r="B2630" s="53" t="s">
        <v>4476</v>
      </c>
      <c r="C2630" s="1581">
        <v>84291</v>
      </c>
      <c r="D2630" s="1581" t="s">
        <v>1500</v>
      </c>
      <c r="E2630" s="1581">
        <v>60</v>
      </c>
      <c r="F2630" s="1581">
        <v>4010</v>
      </c>
      <c r="G2630" s="625" t="s">
        <v>4497</v>
      </c>
      <c r="H2630" s="625" t="s">
        <v>492</v>
      </c>
      <c r="I2630" s="1446"/>
      <c r="J2630" s="625">
        <v>1</v>
      </c>
      <c r="K2630" s="625">
        <v>14.72</v>
      </c>
      <c r="L2630" s="625">
        <v>14.72</v>
      </c>
      <c r="M2630" s="53" t="s">
        <v>1317</v>
      </c>
      <c r="N2630" s="629" t="s">
        <v>3806</v>
      </c>
    </row>
    <row r="2631" spans="1:14" ht="15" hidden="1">
      <c r="A2631" s="276">
        <v>46177</v>
      </c>
      <c r="B2631" s="53" t="s">
        <v>4476</v>
      </c>
      <c r="C2631" s="1582">
        <v>81347</v>
      </c>
      <c r="D2631" s="1582" t="s">
        <v>4013</v>
      </c>
      <c r="E2631" s="1582">
        <v>150</v>
      </c>
      <c r="F2631" s="1582">
        <v>4010</v>
      </c>
      <c r="G2631" s="627" t="s">
        <v>4498</v>
      </c>
      <c r="H2631" s="627" t="s">
        <v>492</v>
      </c>
      <c r="I2631" s="638">
        <v>4.89710901012394E+16</v>
      </c>
      <c r="J2631" s="627">
        <v>1</v>
      </c>
      <c r="K2631" s="627">
        <v>9.9600000000000009</v>
      </c>
      <c r="L2631" s="627">
        <v>9.9600000000000009</v>
      </c>
      <c r="M2631" s="53" t="s">
        <v>1317</v>
      </c>
      <c r="N2631" s="629" t="s">
        <v>3806</v>
      </c>
    </row>
    <row r="2632" spans="1:14" ht="15" hidden="1">
      <c r="A2632" s="276">
        <v>46177</v>
      </c>
      <c r="B2632" s="53" t="s">
        <v>4476</v>
      </c>
      <c r="C2632" s="1581">
        <v>83059</v>
      </c>
      <c r="D2632" s="1581" t="s">
        <v>3802</v>
      </c>
      <c r="E2632" s="1581">
        <v>120</v>
      </c>
      <c r="F2632" s="1581">
        <v>4010</v>
      </c>
      <c r="G2632" s="625" t="s">
        <v>4499</v>
      </c>
      <c r="H2632" s="625" t="s">
        <v>492</v>
      </c>
      <c r="I2632" s="638">
        <v>8246290054071930</v>
      </c>
      <c r="J2632" s="625">
        <v>1</v>
      </c>
      <c r="K2632" s="625">
        <v>4.99</v>
      </c>
      <c r="L2632" s="625">
        <v>4.99</v>
      </c>
      <c r="M2632" s="53" t="s">
        <v>1317</v>
      </c>
      <c r="N2632" s="629" t="s">
        <v>3806</v>
      </c>
    </row>
    <row r="2633" spans="1:14" ht="15" hidden="1">
      <c r="A2633" s="276">
        <v>46177</v>
      </c>
      <c r="B2633" s="53" t="s">
        <v>4476</v>
      </c>
      <c r="C2633" s="1582">
        <v>82778</v>
      </c>
      <c r="D2633" s="1582" t="s">
        <v>2818</v>
      </c>
      <c r="E2633" s="1582">
        <v>110</v>
      </c>
      <c r="F2633" s="1582">
        <v>4010</v>
      </c>
      <c r="G2633" s="627" t="s">
        <v>4500</v>
      </c>
      <c r="H2633" s="627" t="s">
        <v>492</v>
      </c>
      <c r="I2633" s="638"/>
      <c r="J2633" s="627">
        <v>1</v>
      </c>
      <c r="K2633" s="627">
        <v>6.63</v>
      </c>
      <c r="L2633" s="627">
        <v>6.63</v>
      </c>
      <c r="M2633" s="53" t="s">
        <v>1317</v>
      </c>
      <c r="N2633" s="629" t="s">
        <v>3806</v>
      </c>
    </row>
    <row r="2634" spans="1:14" ht="15" hidden="1">
      <c r="A2634" s="276">
        <v>46177</v>
      </c>
      <c r="B2634" s="53" t="s">
        <v>4476</v>
      </c>
      <c r="C2634" s="1581">
        <v>80617</v>
      </c>
      <c r="D2634" s="1581" t="s">
        <v>3364</v>
      </c>
      <c r="E2634" s="1581">
        <v>70</v>
      </c>
      <c r="F2634" s="1581">
        <v>4010</v>
      </c>
      <c r="G2634" s="625" t="s">
        <v>4501</v>
      </c>
      <c r="H2634" s="625" t="s">
        <v>492</v>
      </c>
      <c r="I2634" s="638" t="s">
        <v>4502</v>
      </c>
      <c r="J2634" s="625">
        <v>1</v>
      </c>
      <c r="K2634" s="625">
        <v>6.23</v>
      </c>
      <c r="L2634" s="625">
        <v>6.23</v>
      </c>
      <c r="M2634" s="53" t="s">
        <v>1317</v>
      </c>
      <c r="N2634" s="629" t="s">
        <v>3806</v>
      </c>
    </row>
    <row r="2635" spans="1:14" ht="15" hidden="1">
      <c r="A2635" s="276">
        <v>46177</v>
      </c>
      <c r="B2635" s="53" t="s">
        <v>4476</v>
      </c>
      <c r="C2635" s="1582">
        <v>84460</v>
      </c>
      <c r="D2635" s="1582" t="s">
        <v>3389</v>
      </c>
      <c r="E2635" s="1582">
        <v>110</v>
      </c>
      <c r="F2635" s="1582">
        <v>4010</v>
      </c>
      <c r="G2635" s="627" t="s">
        <v>3751</v>
      </c>
      <c r="H2635" s="627" t="s">
        <v>492</v>
      </c>
      <c r="I2635" s="638">
        <v>-1</v>
      </c>
      <c r="J2635" s="627">
        <v>1</v>
      </c>
      <c r="K2635" s="627">
        <v>5.08</v>
      </c>
      <c r="L2635" s="627">
        <v>5.08</v>
      </c>
      <c r="M2635" s="53" t="s">
        <v>1317</v>
      </c>
      <c r="N2635" s="629" t="s">
        <v>3806</v>
      </c>
    </row>
    <row r="2636" spans="1:14" ht="15" hidden="1">
      <c r="A2636" s="276">
        <v>46177</v>
      </c>
      <c r="B2636" s="53" t="s">
        <v>4476</v>
      </c>
      <c r="C2636" s="1581">
        <v>84090</v>
      </c>
      <c r="D2636" s="1581" t="s">
        <v>3776</v>
      </c>
      <c r="E2636" s="1581">
        <v>110</v>
      </c>
      <c r="F2636" s="1581">
        <v>4010</v>
      </c>
      <c r="G2636" s="625" t="s">
        <v>4503</v>
      </c>
      <c r="H2636" s="625" t="s">
        <v>492</v>
      </c>
      <c r="I2636" s="639">
        <v>-1</v>
      </c>
      <c r="J2636" s="625">
        <v>1</v>
      </c>
      <c r="K2636" s="625">
        <v>9.1300000000000008</v>
      </c>
      <c r="L2636" s="625">
        <v>9.1300000000000008</v>
      </c>
      <c r="M2636" s="53" t="s">
        <v>1317</v>
      </c>
      <c r="N2636" s="629" t="s">
        <v>3806</v>
      </c>
    </row>
    <row r="2637" spans="1:14" ht="15" hidden="1">
      <c r="A2637" s="276">
        <v>46177</v>
      </c>
      <c r="B2637" s="53" t="s">
        <v>4476</v>
      </c>
      <c r="C2637" s="1582">
        <v>81718</v>
      </c>
      <c r="D2637" s="1582" t="s">
        <v>3164</v>
      </c>
      <c r="E2637" s="1582">
        <v>100</v>
      </c>
      <c r="F2637" s="1582">
        <v>4010</v>
      </c>
      <c r="G2637" s="627" t="s">
        <v>4504</v>
      </c>
      <c r="H2637" s="627" t="s">
        <v>492</v>
      </c>
      <c r="I2637" s="638">
        <v>-1</v>
      </c>
      <c r="J2637" s="627">
        <v>1</v>
      </c>
      <c r="K2637" s="627">
        <v>5.48</v>
      </c>
      <c r="L2637" s="627">
        <v>5.48</v>
      </c>
      <c r="M2637" s="53" t="s">
        <v>1317</v>
      </c>
      <c r="N2637" s="629" t="s">
        <v>3806</v>
      </c>
    </row>
    <row r="2638" spans="1:14" ht="15" hidden="1">
      <c r="A2638" s="276">
        <v>46177</v>
      </c>
      <c r="B2638" s="53" t="s">
        <v>4476</v>
      </c>
      <c r="C2638" s="1581">
        <v>84552</v>
      </c>
      <c r="D2638" s="1581">
        <v>973</v>
      </c>
      <c r="E2638" s="1581">
        <v>75</v>
      </c>
      <c r="F2638" s="1581">
        <v>4010</v>
      </c>
      <c r="G2638" s="625" t="s">
        <v>3445</v>
      </c>
      <c r="H2638" s="625" t="s">
        <v>492</v>
      </c>
      <c r="I2638" s="639">
        <v>-1</v>
      </c>
      <c r="J2638" s="625">
        <v>1</v>
      </c>
      <c r="K2638" s="625">
        <v>5.64</v>
      </c>
      <c r="L2638" s="625">
        <v>5.64</v>
      </c>
      <c r="M2638" s="53" t="s">
        <v>1317</v>
      </c>
      <c r="N2638" s="629" t="s">
        <v>3806</v>
      </c>
    </row>
    <row r="2639" spans="1:14" ht="15" hidden="1">
      <c r="A2639" s="276">
        <v>46177</v>
      </c>
      <c r="B2639" s="53" t="s">
        <v>4476</v>
      </c>
      <c r="C2639" s="1582">
        <v>84428</v>
      </c>
      <c r="D2639" s="1582" t="s">
        <v>3600</v>
      </c>
      <c r="E2639" s="1582">
        <v>130</v>
      </c>
      <c r="F2639" s="1582">
        <v>4010</v>
      </c>
      <c r="G2639" s="627" t="s">
        <v>4505</v>
      </c>
      <c r="H2639" s="627" t="s">
        <v>492</v>
      </c>
      <c r="I2639" s="638">
        <v>-1</v>
      </c>
      <c r="J2639" s="627">
        <v>1</v>
      </c>
      <c r="K2639" s="627">
        <v>4.83</v>
      </c>
      <c r="L2639" s="627">
        <v>4.83</v>
      </c>
      <c r="M2639" s="53" t="s">
        <v>1317</v>
      </c>
      <c r="N2639" s="629" t="s">
        <v>3806</v>
      </c>
    </row>
    <row r="2640" spans="1:14" ht="15" hidden="1">
      <c r="A2640" s="276">
        <v>46177</v>
      </c>
      <c r="B2640" s="53" t="s">
        <v>4476</v>
      </c>
      <c r="C2640" s="1581">
        <v>81666</v>
      </c>
      <c r="D2640" s="1581" t="s">
        <v>4506</v>
      </c>
      <c r="E2640" s="1581">
        <v>70</v>
      </c>
      <c r="F2640" s="1581">
        <v>4010</v>
      </c>
      <c r="G2640" s="625" t="s">
        <v>4507</v>
      </c>
      <c r="H2640" s="625" t="s">
        <v>492</v>
      </c>
      <c r="I2640" s="639">
        <v>-1</v>
      </c>
      <c r="J2640" s="625">
        <v>1</v>
      </c>
      <c r="K2640" s="625">
        <v>5.63</v>
      </c>
      <c r="L2640" s="625">
        <v>5.63</v>
      </c>
      <c r="M2640" s="53" t="s">
        <v>1317</v>
      </c>
      <c r="N2640" s="629" t="s">
        <v>3806</v>
      </c>
    </row>
    <row r="2641" spans="1:14" ht="15" hidden="1">
      <c r="A2641" s="276">
        <v>46177</v>
      </c>
      <c r="B2641" s="53" t="s">
        <v>4476</v>
      </c>
      <c r="C2641" s="1582">
        <v>84510</v>
      </c>
      <c r="D2641" s="1582" t="s">
        <v>3454</v>
      </c>
      <c r="E2641" s="1582">
        <v>140</v>
      </c>
      <c r="F2641" s="1582">
        <v>4010</v>
      </c>
      <c r="G2641" s="627" t="s">
        <v>4508</v>
      </c>
      <c r="H2641" s="627" t="s">
        <v>492</v>
      </c>
      <c r="I2641" s="24">
        <v>-1</v>
      </c>
      <c r="J2641" s="627">
        <v>1</v>
      </c>
      <c r="K2641" s="627">
        <v>8.9499999999999993</v>
      </c>
      <c r="L2641" s="627">
        <v>8.9499999999999993</v>
      </c>
      <c r="M2641" s="53" t="s">
        <v>1317</v>
      </c>
      <c r="N2641" s="629" t="s">
        <v>3806</v>
      </c>
    </row>
    <row r="2642" spans="1:14" ht="15" hidden="1">
      <c r="A2642" s="276">
        <v>46177</v>
      </c>
      <c r="B2642" s="53" t="s">
        <v>4476</v>
      </c>
      <c r="C2642" s="1581">
        <v>84328</v>
      </c>
      <c r="D2642" s="1581" t="s">
        <v>4509</v>
      </c>
      <c r="E2642" s="1581">
        <v>130</v>
      </c>
      <c r="F2642" s="1581">
        <v>4010</v>
      </c>
      <c r="G2642" s="625" t="s">
        <v>2811</v>
      </c>
      <c r="H2642" s="625" t="s">
        <v>492</v>
      </c>
      <c r="J2642" s="625">
        <v>1</v>
      </c>
      <c r="K2642" s="625">
        <v>11.23</v>
      </c>
      <c r="L2642" s="625">
        <v>11.23</v>
      </c>
      <c r="M2642" s="53" t="s">
        <v>1317</v>
      </c>
      <c r="N2642" s="629" t="s">
        <v>3806</v>
      </c>
    </row>
    <row r="2643" spans="1:14" ht="15" hidden="1">
      <c r="A2643" s="276">
        <v>46177</v>
      </c>
      <c r="B2643" s="53" t="s">
        <v>4476</v>
      </c>
      <c r="C2643" s="1582">
        <v>81346</v>
      </c>
      <c r="D2643" s="1582" t="s">
        <v>1367</v>
      </c>
      <c r="E2643" s="1582">
        <v>120</v>
      </c>
      <c r="F2643" s="1582">
        <v>4010</v>
      </c>
      <c r="G2643" s="627" t="s">
        <v>4510</v>
      </c>
      <c r="H2643" s="627" t="s">
        <v>492</v>
      </c>
      <c r="J2643" s="627">
        <v>1</v>
      </c>
      <c r="K2643" s="627">
        <v>4.32</v>
      </c>
      <c r="L2643" s="627">
        <v>4.32</v>
      </c>
      <c r="M2643" s="53" t="s">
        <v>1317</v>
      </c>
      <c r="N2643" s="629" t="s">
        <v>3806</v>
      </c>
    </row>
    <row r="2644" spans="1:14" ht="15" hidden="1">
      <c r="A2644" s="276">
        <v>46177</v>
      </c>
      <c r="B2644" s="53" t="s">
        <v>4476</v>
      </c>
      <c r="C2644" s="1581">
        <v>84306</v>
      </c>
      <c r="D2644" s="1581" t="s">
        <v>4485</v>
      </c>
      <c r="E2644" s="1581">
        <v>70</v>
      </c>
      <c r="F2644" s="1581">
        <v>4010</v>
      </c>
      <c r="G2644" s="625" t="s">
        <v>4511</v>
      </c>
      <c r="H2644" s="625" t="s">
        <v>492</v>
      </c>
      <c r="J2644" s="625">
        <v>1</v>
      </c>
      <c r="K2644" s="625">
        <v>4.96</v>
      </c>
      <c r="L2644" s="625">
        <v>4.96</v>
      </c>
      <c r="M2644" s="53" t="s">
        <v>1317</v>
      </c>
      <c r="N2644" s="629" t="s">
        <v>3806</v>
      </c>
    </row>
    <row r="2645" spans="1:14" ht="15" hidden="1">
      <c r="A2645" s="276">
        <v>46177</v>
      </c>
      <c r="B2645" s="53" t="s">
        <v>4476</v>
      </c>
      <c r="C2645" s="1582">
        <v>82723</v>
      </c>
      <c r="D2645" s="1582" t="s">
        <v>2823</v>
      </c>
      <c r="E2645" s="1582">
        <v>100</v>
      </c>
      <c r="F2645" s="1582">
        <v>4010</v>
      </c>
      <c r="G2645" s="627" t="s">
        <v>4512</v>
      </c>
      <c r="H2645" s="627" t="s">
        <v>492</v>
      </c>
      <c r="J2645" s="627">
        <v>1</v>
      </c>
      <c r="K2645" s="627">
        <v>9.57</v>
      </c>
      <c r="L2645" s="627">
        <v>9.57</v>
      </c>
      <c r="M2645" s="53" t="s">
        <v>1317</v>
      </c>
      <c r="N2645" s="629" t="s">
        <v>3806</v>
      </c>
    </row>
    <row r="2646" spans="1:14" ht="15" hidden="1">
      <c r="A2646" s="276">
        <v>46177</v>
      </c>
      <c r="B2646" s="53" t="s">
        <v>4476</v>
      </c>
      <c r="C2646" s="1581">
        <v>65642</v>
      </c>
      <c r="D2646" s="1581" t="s">
        <v>4513</v>
      </c>
      <c r="E2646" s="1581">
        <v>85</v>
      </c>
      <c r="F2646" s="1581">
        <v>4010</v>
      </c>
      <c r="G2646" s="625" t="s">
        <v>4514</v>
      </c>
      <c r="H2646" s="625" t="s">
        <v>492</v>
      </c>
      <c r="J2646" s="625">
        <v>1</v>
      </c>
      <c r="K2646" s="625">
        <v>7.14</v>
      </c>
      <c r="L2646" s="625">
        <v>7.14</v>
      </c>
      <c r="M2646" s="53" t="s">
        <v>1317</v>
      </c>
      <c r="N2646" s="629" t="s">
        <v>3806</v>
      </c>
    </row>
    <row r="2647" spans="1:14" ht="15" hidden="1">
      <c r="A2647" s="276">
        <v>46177</v>
      </c>
      <c r="B2647" s="53" t="s">
        <v>4476</v>
      </c>
      <c r="C2647" s="1582">
        <v>84595</v>
      </c>
      <c r="D2647" s="1582" t="s">
        <v>2717</v>
      </c>
      <c r="E2647" s="1582">
        <v>110</v>
      </c>
      <c r="F2647" s="1582">
        <v>4010</v>
      </c>
      <c r="G2647" s="627" t="s">
        <v>4515</v>
      </c>
      <c r="H2647" s="627" t="s">
        <v>492</v>
      </c>
      <c r="J2647" s="627">
        <v>1</v>
      </c>
      <c r="K2647" s="627">
        <v>8.91</v>
      </c>
      <c r="L2647" s="627">
        <v>8.91</v>
      </c>
      <c r="M2647" s="53" t="s">
        <v>1317</v>
      </c>
      <c r="N2647" s="629" t="s">
        <v>3806</v>
      </c>
    </row>
    <row r="2648" spans="1:14" ht="15" hidden="1">
      <c r="A2648" s="276">
        <v>46177</v>
      </c>
      <c r="B2648" s="53" t="s">
        <v>4476</v>
      </c>
      <c r="C2648" s="1581">
        <v>84606</v>
      </c>
      <c r="D2648" s="1581" t="s">
        <v>4516</v>
      </c>
      <c r="E2648" s="1581">
        <v>130</v>
      </c>
      <c r="F2648" s="1581">
        <v>4010</v>
      </c>
      <c r="G2648" s="625" t="s">
        <v>4517</v>
      </c>
      <c r="H2648" s="625" t="s">
        <v>492</v>
      </c>
      <c r="J2648" s="625">
        <v>1</v>
      </c>
      <c r="K2648" s="625">
        <v>5.62</v>
      </c>
      <c r="L2648" s="625">
        <v>5.62</v>
      </c>
      <c r="M2648" s="53" t="s">
        <v>1317</v>
      </c>
      <c r="N2648" s="629" t="s">
        <v>3806</v>
      </c>
    </row>
    <row r="2649" spans="1:14" ht="15" hidden="1">
      <c r="A2649" s="276">
        <v>46177</v>
      </c>
      <c r="B2649" s="53" t="s">
        <v>4476</v>
      </c>
      <c r="C2649" s="1582">
        <v>84606</v>
      </c>
      <c r="D2649" s="1582" t="s">
        <v>4518</v>
      </c>
      <c r="E2649" s="1582">
        <v>140</v>
      </c>
      <c r="F2649" s="1582">
        <v>4010</v>
      </c>
      <c r="G2649" s="627" t="s">
        <v>4519</v>
      </c>
      <c r="H2649" s="627" t="s">
        <v>492</v>
      </c>
      <c r="J2649" s="627">
        <v>1</v>
      </c>
      <c r="K2649" s="627">
        <v>5.09</v>
      </c>
      <c r="L2649" s="627">
        <v>5.09</v>
      </c>
      <c r="M2649" s="53" t="s">
        <v>1317</v>
      </c>
      <c r="N2649" s="629" t="s">
        <v>3806</v>
      </c>
    </row>
    <row r="2650" spans="1:14" ht="15" hidden="1">
      <c r="A2650" s="276">
        <v>46177</v>
      </c>
      <c r="B2650" s="53" t="s">
        <v>4476</v>
      </c>
      <c r="C2650" s="1581">
        <v>84460</v>
      </c>
      <c r="D2650" s="1581" t="s">
        <v>4080</v>
      </c>
      <c r="E2650" s="1581">
        <v>110</v>
      </c>
      <c r="F2650" s="1581">
        <v>4010</v>
      </c>
      <c r="G2650" s="625" t="s">
        <v>4520</v>
      </c>
      <c r="H2650" s="625" t="s">
        <v>492</v>
      </c>
      <c r="J2650" s="625">
        <v>1</v>
      </c>
      <c r="K2650" s="625">
        <v>5.09</v>
      </c>
      <c r="L2650" s="625">
        <v>5.09</v>
      </c>
      <c r="M2650" s="53" t="s">
        <v>1317</v>
      </c>
      <c r="N2650" s="629" t="s">
        <v>3806</v>
      </c>
    </row>
    <row r="2651" spans="1:14" ht="15" hidden="1">
      <c r="A2651" s="276">
        <v>46177</v>
      </c>
      <c r="B2651" s="53" t="s">
        <v>4476</v>
      </c>
      <c r="C2651" s="1582">
        <v>82592</v>
      </c>
      <c r="D2651" s="1582" t="s">
        <v>2116</v>
      </c>
      <c r="E2651" s="1582">
        <v>100</v>
      </c>
      <c r="F2651" s="1582">
        <v>4010</v>
      </c>
      <c r="G2651" s="627" t="s">
        <v>4521</v>
      </c>
      <c r="H2651" s="627" t="s">
        <v>492</v>
      </c>
      <c r="J2651" s="627">
        <v>1</v>
      </c>
      <c r="K2651" s="627">
        <v>13.6</v>
      </c>
      <c r="L2651" s="627">
        <v>13.6</v>
      </c>
      <c r="M2651" s="53" t="s">
        <v>1317</v>
      </c>
      <c r="N2651" s="629" t="s">
        <v>3806</v>
      </c>
    </row>
    <row r="2652" spans="1:14" ht="15" hidden="1">
      <c r="A2652" s="276">
        <v>46177</v>
      </c>
      <c r="B2652" s="53" t="s">
        <v>4476</v>
      </c>
      <c r="C2652" s="1581">
        <v>82615</v>
      </c>
      <c r="D2652" s="1581" t="s">
        <v>4522</v>
      </c>
      <c r="E2652" s="1581">
        <v>90</v>
      </c>
      <c r="F2652" s="1581">
        <v>4010</v>
      </c>
      <c r="G2652" s="625" t="s">
        <v>4523</v>
      </c>
      <c r="H2652" s="625" t="s">
        <v>492</v>
      </c>
      <c r="J2652" s="625">
        <v>1</v>
      </c>
      <c r="K2652" s="625">
        <v>7.8</v>
      </c>
      <c r="L2652" s="625">
        <v>7.8</v>
      </c>
      <c r="M2652" s="53" t="s">
        <v>1317</v>
      </c>
      <c r="N2652" s="629" t="s">
        <v>3806</v>
      </c>
    </row>
    <row r="2653" spans="1:14" ht="15" hidden="1">
      <c r="A2653" s="276">
        <v>46177</v>
      </c>
      <c r="B2653" s="53" t="s">
        <v>4476</v>
      </c>
      <c r="C2653" s="1582">
        <v>81346</v>
      </c>
      <c r="D2653" s="1582" t="s">
        <v>4524</v>
      </c>
      <c r="E2653" s="1582">
        <v>130</v>
      </c>
      <c r="F2653" s="1582">
        <v>4010</v>
      </c>
      <c r="G2653" s="627" t="s">
        <v>4525</v>
      </c>
      <c r="H2653" s="627" t="s">
        <v>492</v>
      </c>
      <c r="J2653" s="627">
        <v>1</v>
      </c>
      <c r="K2653" s="627">
        <v>4.93</v>
      </c>
      <c r="L2653" s="627">
        <v>4.93</v>
      </c>
      <c r="M2653" s="53" t="s">
        <v>1317</v>
      </c>
      <c r="N2653" s="629" t="s">
        <v>3806</v>
      </c>
    </row>
    <row r="2654" spans="1:14" ht="15" hidden="1">
      <c r="A2654" s="276">
        <v>46177</v>
      </c>
      <c r="B2654" s="53" t="s">
        <v>4476</v>
      </c>
      <c r="C2654" s="1581">
        <v>84617</v>
      </c>
      <c r="D2654" s="1581">
        <v>542</v>
      </c>
      <c r="E2654" s="1581">
        <v>110</v>
      </c>
      <c r="F2654" s="1581">
        <v>4010</v>
      </c>
      <c r="G2654" s="625" t="s">
        <v>4526</v>
      </c>
      <c r="H2654" s="625" t="s">
        <v>492</v>
      </c>
      <c r="I2654" s="1446"/>
      <c r="J2654" s="625">
        <v>1</v>
      </c>
      <c r="K2654" s="625">
        <v>22.92</v>
      </c>
      <c r="L2654" s="625">
        <v>22.92</v>
      </c>
      <c r="M2654" s="53" t="s">
        <v>1317</v>
      </c>
      <c r="N2654" s="629" t="s">
        <v>3806</v>
      </c>
    </row>
    <row r="2655" spans="1:14" ht="15" hidden="1">
      <c r="A2655" s="276">
        <v>46177</v>
      </c>
      <c r="B2655" s="53" t="s">
        <v>4476</v>
      </c>
      <c r="C2655" s="1582">
        <v>82600</v>
      </c>
      <c r="D2655" s="1582" t="s">
        <v>4527</v>
      </c>
      <c r="E2655" s="1582">
        <v>130</v>
      </c>
      <c r="F2655" s="1582">
        <v>4010</v>
      </c>
      <c r="G2655" s="627" t="s">
        <v>4528</v>
      </c>
      <c r="H2655" s="627" t="s">
        <v>492</v>
      </c>
      <c r="I2655" s="638">
        <v>35</v>
      </c>
      <c r="J2655" s="627">
        <v>1</v>
      </c>
      <c r="K2655" s="627">
        <v>9.48</v>
      </c>
      <c r="L2655" s="627">
        <v>9.48</v>
      </c>
      <c r="M2655" s="53" t="s">
        <v>1317</v>
      </c>
      <c r="N2655" s="629" t="s">
        <v>3806</v>
      </c>
    </row>
    <row r="2656" spans="1:14" ht="15" hidden="1">
      <c r="A2656" s="276">
        <v>46177</v>
      </c>
      <c r="B2656" s="53" t="s">
        <v>4476</v>
      </c>
      <c r="C2656" s="1581">
        <v>80605</v>
      </c>
      <c r="D2656" s="1581" t="s">
        <v>2756</v>
      </c>
      <c r="E2656" s="1581">
        <v>60</v>
      </c>
      <c r="F2656" s="1581">
        <v>4010</v>
      </c>
      <c r="G2656" s="625" t="s">
        <v>4529</v>
      </c>
      <c r="H2656" s="625" t="s">
        <v>492</v>
      </c>
      <c r="I2656" s="639">
        <v>-21</v>
      </c>
      <c r="J2656" s="625">
        <v>1</v>
      </c>
      <c r="K2656" s="625">
        <v>8.9700000000000006</v>
      </c>
      <c r="L2656" s="625">
        <v>8.9700000000000006</v>
      </c>
      <c r="M2656" s="53" t="s">
        <v>1317</v>
      </c>
      <c r="N2656" s="629" t="s">
        <v>3806</v>
      </c>
    </row>
    <row r="2657" spans="1:14" ht="15" hidden="1">
      <c r="A2657" s="276">
        <v>46177</v>
      </c>
      <c r="B2657" s="53" t="s">
        <v>4476</v>
      </c>
      <c r="C2657" s="1582">
        <v>84127</v>
      </c>
      <c r="D2657" s="1582" t="s">
        <v>2731</v>
      </c>
      <c r="E2657" s="1582">
        <v>100</v>
      </c>
      <c r="F2657" s="1582">
        <v>4010</v>
      </c>
      <c r="G2657" s="627" t="s">
        <v>4530</v>
      </c>
      <c r="H2657" s="627" t="s">
        <v>492</v>
      </c>
      <c r="I2657" s="638">
        <v>10</v>
      </c>
      <c r="J2657" s="627">
        <v>1</v>
      </c>
      <c r="K2657" s="627">
        <v>9.93</v>
      </c>
      <c r="L2657" s="627">
        <v>9.93</v>
      </c>
      <c r="M2657" s="53" t="s">
        <v>1317</v>
      </c>
      <c r="N2657" s="629" t="s">
        <v>3806</v>
      </c>
    </row>
    <row r="2658" spans="1:14" ht="15" hidden="1">
      <c r="A2658" s="276">
        <v>46177</v>
      </c>
      <c r="B2658" s="53" t="s">
        <v>4476</v>
      </c>
      <c r="C2658" s="1581">
        <v>84628</v>
      </c>
      <c r="D2658" s="1581" t="s">
        <v>3185</v>
      </c>
      <c r="E2658" s="1581">
        <v>110</v>
      </c>
      <c r="F2658" s="1581">
        <v>4010</v>
      </c>
      <c r="G2658" s="625" t="s">
        <v>4531</v>
      </c>
      <c r="H2658" s="625" t="s">
        <v>492</v>
      </c>
      <c r="I2658" s="639">
        <v>-6</v>
      </c>
      <c r="J2658" s="625">
        <v>1</v>
      </c>
      <c r="K2658" s="625">
        <v>6.07</v>
      </c>
      <c r="L2658" s="625">
        <v>6.07</v>
      </c>
      <c r="M2658" s="53" t="s">
        <v>1317</v>
      </c>
      <c r="N2658" s="629" t="s">
        <v>3806</v>
      </c>
    </row>
    <row r="2659" spans="1:14" ht="15" hidden="1">
      <c r="A2659" s="276">
        <v>46177</v>
      </c>
      <c r="B2659" s="53" t="s">
        <v>4476</v>
      </c>
      <c r="C2659" s="1582">
        <v>84596</v>
      </c>
      <c r="D2659" s="1582" t="s">
        <v>3640</v>
      </c>
      <c r="E2659" s="1582">
        <v>85</v>
      </c>
      <c r="F2659" s="1582">
        <v>4010</v>
      </c>
      <c r="G2659" s="627" t="s">
        <v>4532</v>
      </c>
      <c r="H2659" s="627" t="s">
        <v>492</v>
      </c>
      <c r="I2659" s="638">
        <v>33</v>
      </c>
      <c r="J2659" s="627">
        <v>1</v>
      </c>
      <c r="K2659" s="627">
        <v>9.7100000000000009</v>
      </c>
      <c r="L2659" s="627">
        <v>9.7100000000000009</v>
      </c>
      <c r="M2659" s="53" t="s">
        <v>1317</v>
      </c>
      <c r="N2659" s="629" t="s">
        <v>3806</v>
      </c>
    </row>
    <row r="2660" spans="1:14" ht="15" hidden="1">
      <c r="A2660" s="276">
        <v>46177</v>
      </c>
      <c r="B2660" s="53" t="s">
        <v>4476</v>
      </c>
      <c r="C2660" s="1581">
        <v>84106</v>
      </c>
      <c r="D2660" s="1581" t="s">
        <v>2818</v>
      </c>
      <c r="E2660" s="1581">
        <v>90</v>
      </c>
      <c r="F2660" s="1581">
        <v>4010</v>
      </c>
      <c r="G2660" s="625" t="s">
        <v>4533</v>
      </c>
      <c r="H2660" s="625" t="s">
        <v>492</v>
      </c>
      <c r="I2660" s="639">
        <v>-33</v>
      </c>
      <c r="J2660" s="625">
        <v>1</v>
      </c>
      <c r="K2660" s="625">
        <v>6.87</v>
      </c>
      <c r="L2660" s="625">
        <v>6.87</v>
      </c>
      <c r="M2660" s="53" t="s">
        <v>1317</v>
      </c>
      <c r="N2660" s="629" t="s">
        <v>3806</v>
      </c>
    </row>
    <row r="2661" spans="1:14" ht="15" hidden="1">
      <c r="A2661" s="276">
        <v>46177</v>
      </c>
      <c r="B2661" s="53" t="s">
        <v>4476</v>
      </c>
      <c r="C2661" s="1582">
        <v>81495</v>
      </c>
      <c r="D2661" s="1582">
        <v>11</v>
      </c>
      <c r="E2661" s="1582">
        <v>100</v>
      </c>
      <c r="F2661" s="1582">
        <v>4010</v>
      </c>
      <c r="G2661" s="627" t="s">
        <v>4534</v>
      </c>
      <c r="H2661" s="627" t="s">
        <v>492</v>
      </c>
      <c r="I2661" s="638">
        <v>1</v>
      </c>
      <c r="J2661" s="627">
        <v>1</v>
      </c>
      <c r="K2661" s="627">
        <v>13.1</v>
      </c>
      <c r="L2661" s="627">
        <v>13.1</v>
      </c>
      <c r="M2661" s="53" t="s">
        <v>1317</v>
      </c>
      <c r="N2661" s="629" t="s">
        <v>3806</v>
      </c>
    </row>
    <row r="2662" spans="1:14" ht="15" hidden="1">
      <c r="A2662" s="276">
        <v>46177</v>
      </c>
      <c r="B2662" s="53" t="s">
        <v>4476</v>
      </c>
      <c r="C2662" s="1581">
        <v>82912</v>
      </c>
      <c r="D2662" s="1581" t="s">
        <v>3261</v>
      </c>
      <c r="E2662" s="1581">
        <v>110</v>
      </c>
      <c r="F2662" s="1581">
        <v>4010</v>
      </c>
      <c r="G2662" s="625" t="s">
        <v>4389</v>
      </c>
      <c r="H2662" s="625" t="s">
        <v>492</v>
      </c>
      <c r="I2662" s="639">
        <v>1</v>
      </c>
      <c r="J2662" s="625">
        <v>1</v>
      </c>
      <c r="K2662" s="625">
        <v>8.83</v>
      </c>
      <c r="L2662" s="625">
        <v>8.83</v>
      </c>
      <c r="M2662" s="53" t="s">
        <v>1317</v>
      </c>
      <c r="N2662" s="629" t="s">
        <v>3806</v>
      </c>
    </row>
    <row r="2663" spans="1:14" ht="15" hidden="1">
      <c r="A2663" s="276">
        <v>46177</v>
      </c>
      <c r="B2663" s="53" t="s">
        <v>4476</v>
      </c>
      <c r="C2663" s="1582">
        <v>58665</v>
      </c>
      <c r="D2663" s="1582" t="s">
        <v>4535</v>
      </c>
      <c r="E2663" s="1582" t="s">
        <v>246</v>
      </c>
      <c r="F2663" s="1582">
        <v>4010</v>
      </c>
      <c r="G2663" s="627" t="s">
        <v>4075</v>
      </c>
      <c r="H2663" s="627" t="s">
        <v>492</v>
      </c>
      <c r="I2663" s="638">
        <v>1</v>
      </c>
      <c r="J2663" s="627">
        <v>1</v>
      </c>
      <c r="K2663" s="627">
        <v>11.94</v>
      </c>
      <c r="L2663" s="627">
        <v>11.94</v>
      </c>
      <c r="M2663" s="53" t="s">
        <v>1317</v>
      </c>
      <c r="N2663" s="629" t="s">
        <v>3806</v>
      </c>
    </row>
    <row r="2664" spans="1:14" ht="15" hidden="1">
      <c r="A2664" s="276">
        <v>46177</v>
      </c>
      <c r="B2664" s="53" t="s">
        <v>4476</v>
      </c>
      <c r="C2664" s="1581">
        <v>58662</v>
      </c>
      <c r="D2664" s="1581" t="s">
        <v>4536</v>
      </c>
      <c r="E2664" s="1581" t="s">
        <v>399</v>
      </c>
      <c r="F2664" s="1581">
        <v>4010</v>
      </c>
      <c r="G2664" s="625" t="s">
        <v>4537</v>
      </c>
      <c r="H2664" s="625" t="s">
        <v>492</v>
      </c>
      <c r="I2664" s="639">
        <v>1</v>
      </c>
      <c r="J2664" s="625">
        <v>1</v>
      </c>
      <c r="K2664" s="625">
        <v>12.87</v>
      </c>
      <c r="L2664" s="625">
        <v>12.87</v>
      </c>
      <c r="M2664" s="53" t="s">
        <v>1317</v>
      </c>
      <c r="N2664" s="629" t="s">
        <v>3806</v>
      </c>
    </row>
    <row r="2665" spans="1:14" ht="15" hidden="1">
      <c r="A2665" s="276">
        <v>46177</v>
      </c>
      <c r="B2665" s="53" t="s">
        <v>4476</v>
      </c>
      <c r="C2665" s="1582">
        <v>67501</v>
      </c>
      <c r="D2665" s="1582" t="s">
        <v>1454</v>
      </c>
      <c r="E2665" s="1582">
        <v>120</v>
      </c>
      <c r="F2665" s="1582">
        <v>4010</v>
      </c>
      <c r="G2665" s="627" t="s">
        <v>4538</v>
      </c>
      <c r="H2665" s="627" t="s">
        <v>492</v>
      </c>
      <c r="I2665" s="638">
        <v>1</v>
      </c>
      <c r="J2665" s="627">
        <v>1</v>
      </c>
      <c r="K2665" s="627">
        <v>8.73</v>
      </c>
      <c r="L2665" s="627">
        <v>8.73</v>
      </c>
      <c r="M2665" s="53" t="s">
        <v>1317</v>
      </c>
      <c r="N2665" s="629" t="s">
        <v>3806</v>
      </c>
    </row>
    <row r="2666" spans="1:14" ht="15" hidden="1">
      <c r="A2666" s="276">
        <v>46177</v>
      </c>
      <c r="B2666" s="53" t="s">
        <v>4476</v>
      </c>
      <c r="C2666" s="1581">
        <v>84082</v>
      </c>
      <c r="D2666" s="1581" t="s">
        <v>2104</v>
      </c>
      <c r="E2666" s="1581">
        <v>120</v>
      </c>
      <c r="F2666" s="1581">
        <v>4010</v>
      </c>
      <c r="G2666" s="625" t="s">
        <v>4422</v>
      </c>
      <c r="H2666" s="625" t="s">
        <v>492</v>
      </c>
      <c r="I2666" s="639">
        <v>1</v>
      </c>
      <c r="J2666" s="625">
        <v>1</v>
      </c>
      <c r="K2666" s="625">
        <v>7.47</v>
      </c>
      <c r="L2666" s="625">
        <v>7.47</v>
      </c>
      <c r="M2666" s="53" t="s">
        <v>1317</v>
      </c>
      <c r="N2666" s="629" t="s">
        <v>3806</v>
      </c>
    </row>
    <row r="2667" spans="1:14" ht="15" hidden="1">
      <c r="A2667" s="276">
        <v>46177</v>
      </c>
      <c r="B2667" s="53" t="s">
        <v>4476</v>
      </c>
      <c r="C2667" s="1582">
        <v>84638</v>
      </c>
      <c r="D2667" s="1582" t="s">
        <v>3164</v>
      </c>
      <c r="E2667" s="1582">
        <v>90</v>
      </c>
      <c r="F2667" s="1582">
        <v>4010</v>
      </c>
      <c r="G2667" s="627" t="s">
        <v>4539</v>
      </c>
      <c r="H2667" s="627" t="s">
        <v>492</v>
      </c>
      <c r="I2667" s="638">
        <v>1</v>
      </c>
      <c r="J2667" s="627">
        <v>1</v>
      </c>
      <c r="K2667" s="627">
        <v>4.21</v>
      </c>
      <c r="L2667" s="627">
        <v>4.21</v>
      </c>
      <c r="M2667" s="53" t="s">
        <v>1317</v>
      </c>
      <c r="N2667" s="629" t="s">
        <v>3806</v>
      </c>
    </row>
    <row r="2668" spans="1:14" ht="15" hidden="1">
      <c r="A2668" s="276">
        <v>46177</v>
      </c>
      <c r="B2668" s="53" t="s">
        <v>4476</v>
      </c>
      <c r="C2668" s="1581">
        <v>83000</v>
      </c>
      <c r="D2668" s="1581" t="s">
        <v>2543</v>
      </c>
      <c r="E2668" s="1581">
        <v>60</v>
      </c>
      <c r="F2668" s="1581">
        <v>4010</v>
      </c>
      <c r="G2668" s="625" t="s">
        <v>4540</v>
      </c>
      <c r="H2668" s="625" t="s">
        <v>492</v>
      </c>
      <c r="I2668" s="639">
        <v>1</v>
      </c>
      <c r="J2668" s="625">
        <v>1</v>
      </c>
      <c r="K2668" s="625">
        <v>3.83</v>
      </c>
      <c r="L2668" s="625">
        <v>3.83</v>
      </c>
      <c r="M2668" s="53" t="s">
        <v>1317</v>
      </c>
      <c r="N2668" s="629" t="s">
        <v>3806</v>
      </c>
    </row>
    <row r="2669" spans="1:14" ht="15" hidden="1">
      <c r="A2669" s="276">
        <v>46177</v>
      </c>
      <c r="B2669" s="53" t="s">
        <v>4476</v>
      </c>
      <c r="C2669" s="1582">
        <v>37028</v>
      </c>
      <c r="D2669" s="1582" t="s">
        <v>4541</v>
      </c>
      <c r="E2669" s="1582">
        <v>130</v>
      </c>
      <c r="F2669" s="1582">
        <v>4010</v>
      </c>
      <c r="G2669" s="627" t="s">
        <v>4542</v>
      </c>
      <c r="H2669" s="627" t="s">
        <v>492</v>
      </c>
      <c r="I2669" s="638">
        <v>1</v>
      </c>
      <c r="J2669" s="627">
        <v>1</v>
      </c>
      <c r="K2669" s="627">
        <v>7.43</v>
      </c>
      <c r="L2669" s="627">
        <v>7.43</v>
      </c>
      <c r="M2669" s="53" t="s">
        <v>1317</v>
      </c>
      <c r="N2669" s="629" t="s">
        <v>3806</v>
      </c>
    </row>
    <row r="2670" spans="1:14" ht="15" hidden="1">
      <c r="A2670" s="276">
        <v>46177</v>
      </c>
      <c r="B2670" s="53" t="s">
        <v>4476</v>
      </c>
      <c r="C2670" s="1581">
        <v>84130</v>
      </c>
      <c r="D2670" s="1581" t="s">
        <v>1367</v>
      </c>
      <c r="E2670" s="1581">
        <v>120</v>
      </c>
      <c r="F2670" s="1581">
        <v>4010</v>
      </c>
      <c r="G2670" s="625" t="s">
        <v>4543</v>
      </c>
      <c r="H2670" s="625" t="s">
        <v>492</v>
      </c>
      <c r="I2670" s="639">
        <v>1</v>
      </c>
      <c r="J2670" s="625">
        <v>1</v>
      </c>
      <c r="K2670" s="625">
        <v>8.36</v>
      </c>
      <c r="L2670" s="625">
        <v>8.36</v>
      </c>
      <c r="M2670" s="53" t="s">
        <v>1317</v>
      </c>
      <c r="N2670" s="629" t="s">
        <v>3806</v>
      </c>
    </row>
    <row r="2671" spans="1:14" ht="15" hidden="1">
      <c r="A2671" s="276">
        <v>46177</v>
      </c>
      <c r="B2671" s="53" t="s">
        <v>4476</v>
      </c>
      <c r="C2671" s="1582">
        <v>84606</v>
      </c>
      <c r="D2671" s="1582" t="s">
        <v>4518</v>
      </c>
      <c r="E2671" s="1582">
        <v>130</v>
      </c>
      <c r="F2671" s="1582">
        <v>4010</v>
      </c>
      <c r="G2671" s="627" t="s">
        <v>4544</v>
      </c>
      <c r="H2671" s="627" t="s">
        <v>492</v>
      </c>
      <c r="I2671" s="638">
        <v>2</v>
      </c>
      <c r="J2671" s="627">
        <v>1</v>
      </c>
      <c r="K2671" s="627">
        <v>5.09</v>
      </c>
      <c r="L2671" s="627">
        <v>5.09</v>
      </c>
      <c r="M2671" s="53" t="s">
        <v>1317</v>
      </c>
      <c r="N2671" s="629" t="s">
        <v>3806</v>
      </c>
    </row>
    <row r="2672" spans="1:14" ht="15" hidden="1">
      <c r="A2672" s="276">
        <v>46177</v>
      </c>
      <c r="B2672" s="53" t="s">
        <v>4476</v>
      </c>
      <c r="C2672" s="1581">
        <v>84306</v>
      </c>
      <c r="D2672" s="1581" t="s">
        <v>4545</v>
      </c>
      <c r="E2672" s="1581">
        <v>70</v>
      </c>
      <c r="F2672" s="1581">
        <v>4010</v>
      </c>
      <c r="G2672" s="625" t="s">
        <v>4546</v>
      </c>
      <c r="H2672" s="625" t="s">
        <v>492</v>
      </c>
      <c r="I2672" s="639">
        <v>2</v>
      </c>
      <c r="J2672" s="625">
        <v>1</v>
      </c>
      <c r="K2672" s="625">
        <v>4.96</v>
      </c>
      <c r="L2672" s="625">
        <v>4.96</v>
      </c>
      <c r="M2672" s="53" t="s">
        <v>1317</v>
      </c>
      <c r="N2672" s="629" t="s">
        <v>3806</v>
      </c>
    </row>
    <row r="2673" spans="1:14" ht="15" hidden="1">
      <c r="A2673" s="276">
        <v>46177</v>
      </c>
      <c r="B2673" s="53" t="s">
        <v>4476</v>
      </c>
      <c r="C2673" s="1582">
        <v>50763</v>
      </c>
      <c r="D2673" s="1582">
        <v>1</v>
      </c>
      <c r="E2673" s="1582" t="s">
        <v>1526</v>
      </c>
      <c r="F2673" s="1582">
        <v>4010</v>
      </c>
      <c r="G2673" s="627" t="s">
        <v>4547</v>
      </c>
      <c r="H2673" s="627" t="s">
        <v>492</v>
      </c>
      <c r="I2673" s="24">
        <v>10</v>
      </c>
      <c r="J2673" s="627">
        <v>1</v>
      </c>
      <c r="K2673" s="627">
        <v>5.31</v>
      </c>
      <c r="L2673" s="627">
        <v>5.31</v>
      </c>
      <c r="M2673" s="53" t="s">
        <v>1317</v>
      </c>
      <c r="N2673" s="629" t="s">
        <v>3806</v>
      </c>
    </row>
    <row r="2674" spans="1:14" ht="15" hidden="1">
      <c r="A2674" s="276">
        <v>46177</v>
      </c>
      <c r="B2674" s="53" t="s">
        <v>4476</v>
      </c>
      <c r="C2674" s="1581">
        <v>67683</v>
      </c>
      <c r="D2674" s="1581" t="s">
        <v>3594</v>
      </c>
      <c r="E2674" s="1581">
        <v>110</v>
      </c>
      <c r="F2674" s="1581">
        <v>4010</v>
      </c>
      <c r="G2674" s="625" t="s">
        <v>4347</v>
      </c>
      <c r="H2674" s="625" t="s">
        <v>492</v>
      </c>
      <c r="J2674" s="625">
        <v>1</v>
      </c>
      <c r="K2674" s="625">
        <v>7.64</v>
      </c>
      <c r="L2674" s="625">
        <v>7.64</v>
      </c>
      <c r="M2674" s="53" t="s">
        <v>1317</v>
      </c>
      <c r="N2674" s="629" t="s">
        <v>3806</v>
      </c>
    </row>
    <row r="2675" spans="1:14" ht="15" hidden="1">
      <c r="A2675" s="276">
        <v>46177</v>
      </c>
      <c r="B2675" s="53" t="s">
        <v>4476</v>
      </c>
      <c r="C2675" s="1582">
        <v>84181</v>
      </c>
      <c r="D2675" s="1582" t="s">
        <v>1500</v>
      </c>
      <c r="E2675" s="1582">
        <v>140</v>
      </c>
      <c r="F2675" s="1582">
        <v>4010</v>
      </c>
      <c r="G2675" s="627" t="s">
        <v>4548</v>
      </c>
      <c r="H2675" s="627" t="s">
        <v>492</v>
      </c>
      <c r="J2675" s="627">
        <v>2</v>
      </c>
      <c r="K2675" s="627">
        <v>11.24</v>
      </c>
      <c r="L2675" s="627">
        <v>22.48</v>
      </c>
      <c r="M2675" s="53" t="s">
        <v>1317</v>
      </c>
      <c r="N2675" s="629" t="s">
        <v>3806</v>
      </c>
    </row>
    <row r="2676" spans="1:14" ht="15" hidden="1">
      <c r="A2676" s="276">
        <v>46177</v>
      </c>
      <c r="B2676" s="53" t="s">
        <v>4476</v>
      </c>
      <c r="C2676" s="1581">
        <v>84180</v>
      </c>
      <c r="D2676" s="1581" t="s">
        <v>1961</v>
      </c>
      <c r="E2676" s="1581">
        <v>100</v>
      </c>
      <c r="F2676" s="1581">
        <v>4010</v>
      </c>
      <c r="G2676" s="625" t="s">
        <v>4549</v>
      </c>
      <c r="H2676" s="625" t="s">
        <v>492</v>
      </c>
      <c r="J2676" s="625">
        <v>1</v>
      </c>
      <c r="K2676" s="625">
        <v>26.51</v>
      </c>
      <c r="L2676" s="625">
        <v>26.51</v>
      </c>
      <c r="M2676" s="53" t="s">
        <v>1317</v>
      </c>
      <c r="N2676" s="629" t="s">
        <v>3806</v>
      </c>
    </row>
    <row r="2677" spans="1:14" ht="15" hidden="1">
      <c r="A2677" s="276">
        <v>46177</v>
      </c>
      <c r="B2677" s="53" t="s">
        <v>4476</v>
      </c>
      <c r="C2677" s="1582">
        <v>83839</v>
      </c>
      <c r="D2677" s="1582" t="s">
        <v>4550</v>
      </c>
      <c r="E2677" s="1582">
        <v>90</v>
      </c>
      <c r="F2677" s="1582">
        <v>4010</v>
      </c>
      <c r="G2677" s="627" t="s">
        <v>4051</v>
      </c>
      <c r="H2677" s="627" t="s">
        <v>492</v>
      </c>
      <c r="J2677" s="627">
        <v>1</v>
      </c>
      <c r="K2677" s="627">
        <v>4.13</v>
      </c>
      <c r="L2677" s="627">
        <v>4.13</v>
      </c>
      <c r="M2677" s="53" t="s">
        <v>1317</v>
      </c>
      <c r="N2677" s="629" t="s">
        <v>3806</v>
      </c>
    </row>
    <row r="2678" spans="1:14" ht="15" hidden="1">
      <c r="A2678" s="276">
        <v>46177</v>
      </c>
      <c r="B2678" s="53" t="s">
        <v>4476</v>
      </c>
      <c r="C2678" s="1581">
        <v>81700</v>
      </c>
      <c r="D2678" s="1581" t="s">
        <v>2685</v>
      </c>
      <c r="E2678" s="1581">
        <v>90</v>
      </c>
      <c r="F2678" s="1581">
        <v>4010</v>
      </c>
      <c r="G2678" s="625" t="s">
        <v>4551</v>
      </c>
      <c r="H2678" s="625" t="s">
        <v>492</v>
      </c>
      <c r="J2678" s="625">
        <v>1</v>
      </c>
      <c r="K2678" s="625">
        <v>4.43</v>
      </c>
      <c r="L2678" s="625">
        <v>4.43</v>
      </c>
      <c r="M2678" s="53" t="s">
        <v>1317</v>
      </c>
      <c r="N2678" s="629" t="s">
        <v>3806</v>
      </c>
    </row>
    <row r="2679" spans="1:14" ht="15" hidden="1">
      <c r="A2679" s="276">
        <v>46177</v>
      </c>
      <c r="B2679" s="53" t="s">
        <v>4476</v>
      </c>
      <c r="C2679" s="1582">
        <v>82721</v>
      </c>
      <c r="D2679" s="1582" t="s">
        <v>3459</v>
      </c>
      <c r="E2679" s="1582">
        <v>100</v>
      </c>
      <c r="F2679" s="1582">
        <v>4010</v>
      </c>
      <c r="G2679" s="627" t="s">
        <v>4552</v>
      </c>
      <c r="H2679" s="627" t="s">
        <v>492</v>
      </c>
      <c r="J2679" s="627">
        <v>1</v>
      </c>
      <c r="K2679" s="627">
        <v>6.48</v>
      </c>
      <c r="L2679" s="627">
        <v>6.48</v>
      </c>
      <c r="M2679" s="53" t="s">
        <v>1317</v>
      </c>
      <c r="N2679" s="629" t="s">
        <v>3806</v>
      </c>
    </row>
    <row r="2680" spans="1:14" ht="15" hidden="1">
      <c r="A2680" s="276">
        <v>46177</v>
      </c>
      <c r="B2680" s="53" t="s">
        <v>4476</v>
      </c>
      <c r="C2680" s="1581">
        <v>82775</v>
      </c>
      <c r="D2680" s="1581" t="s">
        <v>2818</v>
      </c>
      <c r="E2680" s="1581">
        <v>90</v>
      </c>
      <c r="F2680" s="1581">
        <v>4010</v>
      </c>
      <c r="G2680" s="625" t="s">
        <v>4553</v>
      </c>
      <c r="H2680" s="625" t="s">
        <v>492</v>
      </c>
      <c r="J2680" s="625">
        <v>1</v>
      </c>
      <c r="K2680" s="625">
        <v>5.65</v>
      </c>
      <c r="L2680" s="625">
        <v>5.65</v>
      </c>
      <c r="M2680" s="53" t="s">
        <v>1317</v>
      </c>
      <c r="N2680" s="629" t="s">
        <v>3806</v>
      </c>
    </row>
    <row r="2681" spans="1:14" ht="15" hidden="1">
      <c r="A2681" s="276">
        <v>46177</v>
      </c>
      <c r="B2681" s="53" t="s">
        <v>4476</v>
      </c>
      <c r="C2681" s="1582">
        <v>83468</v>
      </c>
      <c r="D2681" s="1582" t="s">
        <v>4554</v>
      </c>
      <c r="E2681" s="1582">
        <v>130</v>
      </c>
      <c r="F2681" s="1582">
        <v>4010</v>
      </c>
      <c r="G2681" s="627" t="s">
        <v>4555</v>
      </c>
      <c r="H2681" s="627" t="s">
        <v>492</v>
      </c>
      <c r="J2681" s="627">
        <v>1</v>
      </c>
      <c r="K2681" s="627">
        <v>6.93</v>
      </c>
      <c r="L2681" s="627">
        <v>6.93</v>
      </c>
      <c r="M2681" s="53" t="s">
        <v>1317</v>
      </c>
      <c r="N2681" s="629" t="s">
        <v>3806</v>
      </c>
    </row>
    <row r="2682" spans="1:14" ht="15" hidden="1">
      <c r="A2682" s="276">
        <v>46177</v>
      </c>
      <c r="B2682" s="53" t="s">
        <v>4476</v>
      </c>
      <c r="C2682" s="1581">
        <v>84082</v>
      </c>
      <c r="D2682" s="1581" t="s">
        <v>4080</v>
      </c>
      <c r="E2682" s="1581">
        <v>130</v>
      </c>
      <c r="F2682" s="1581">
        <v>4010</v>
      </c>
      <c r="G2682" s="625" t="s">
        <v>4556</v>
      </c>
      <c r="H2682" s="625" t="s">
        <v>492</v>
      </c>
      <c r="J2682" s="625">
        <v>1</v>
      </c>
      <c r="K2682" s="625">
        <v>5.5</v>
      </c>
      <c r="L2682" s="625">
        <v>5.5</v>
      </c>
      <c r="M2682" s="53" t="s">
        <v>1317</v>
      </c>
      <c r="N2682" s="629" t="s">
        <v>3806</v>
      </c>
    </row>
    <row r="2683" spans="1:14" ht="15" hidden="1">
      <c r="A2683" s="276">
        <v>46177</v>
      </c>
      <c r="B2683" s="53" t="s">
        <v>4476</v>
      </c>
      <c r="C2683" s="1582">
        <v>81338</v>
      </c>
      <c r="D2683" s="1582" t="s">
        <v>3235</v>
      </c>
      <c r="E2683" s="1582">
        <v>85</v>
      </c>
      <c r="F2683" s="1582">
        <v>4010</v>
      </c>
      <c r="G2683" s="627" t="s">
        <v>4557</v>
      </c>
      <c r="H2683" s="627" t="s">
        <v>492</v>
      </c>
      <c r="J2683" s="627">
        <v>1</v>
      </c>
      <c r="K2683" s="627">
        <v>7.95</v>
      </c>
      <c r="L2683" s="627">
        <v>7.95</v>
      </c>
      <c r="M2683" s="53" t="s">
        <v>1317</v>
      </c>
      <c r="N2683" s="629" t="s">
        <v>3806</v>
      </c>
    </row>
    <row r="2684" spans="1:14" ht="15" hidden="1">
      <c r="A2684" s="276">
        <v>46177</v>
      </c>
      <c r="B2684" s="53" t="s">
        <v>4476</v>
      </c>
      <c r="C2684" s="1581">
        <v>43205</v>
      </c>
      <c r="D2684" s="1581">
        <v>15</v>
      </c>
      <c r="E2684" s="1581">
        <v>120</v>
      </c>
      <c r="F2684" s="1581">
        <v>4010</v>
      </c>
      <c r="G2684" s="625" t="s">
        <v>4558</v>
      </c>
      <c r="H2684" s="625" t="s">
        <v>492</v>
      </c>
      <c r="J2684" s="625">
        <v>1</v>
      </c>
      <c r="K2684" s="625">
        <v>3.41</v>
      </c>
      <c r="L2684" s="625">
        <v>3.41</v>
      </c>
      <c r="M2684" s="53" t="s">
        <v>1317</v>
      </c>
      <c r="N2684" s="629" t="s">
        <v>3806</v>
      </c>
    </row>
    <row r="2685" spans="1:14" ht="15" hidden="1">
      <c r="A2685" s="276">
        <v>46177</v>
      </c>
      <c r="B2685" s="53" t="s">
        <v>4476</v>
      </c>
      <c r="C2685" s="1582">
        <v>37028</v>
      </c>
      <c r="D2685" s="1582" t="s">
        <v>4559</v>
      </c>
      <c r="E2685" s="1582">
        <v>130</v>
      </c>
      <c r="F2685" s="1582">
        <v>4010</v>
      </c>
      <c r="G2685" s="627" t="s">
        <v>1906</v>
      </c>
      <c r="H2685" s="627" t="s">
        <v>492</v>
      </c>
      <c r="J2685" s="627">
        <v>1</v>
      </c>
      <c r="K2685" s="627">
        <v>8.58</v>
      </c>
      <c r="L2685" s="627">
        <v>8.58</v>
      </c>
      <c r="M2685" s="53" t="s">
        <v>1317</v>
      </c>
      <c r="N2685" s="629" t="s">
        <v>3806</v>
      </c>
    </row>
    <row r="2686" spans="1:14" ht="15" hidden="1">
      <c r="A2686" s="276">
        <v>46177</v>
      </c>
      <c r="B2686" s="53" t="s">
        <v>4476</v>
      </c>
      <c r="C2686" s="1581">
        <v>58660</v>
      </c>
      <c r="D2686" s="1581" t="s">
        <v>1956</v>
      </c>
      <c r="E2686" s="1581" t="s">
        <v>246</v>
      </c>
      <c r="F2686" s="1581">
        <v>4010</v>
      </c>
      <c r="G2686" s="625" t="s">
        <v>4560</v>
      </c>
      <c r="H2686" s="625" t="s">
        <v>492</v>
      </c>
      <c r="J2686" s="625">
        <v>1</v>
      </c>
      <c r="K2686" s="625">
        <v>8.35</v>
      </c>
      <c r="L2686" s="625">
        <v>8.35</v>
      </c>
      <c r="M2686" s="53" t="s">
        <v>1317</v>
      </c>
      <c r="N2686" s="629" t="s">
        <v>3806</v>
      </c>
    </row>
    <row r="2687" spans="1:14" ht="15" hidden="1">
      <c r="A2687" s="276">
        <v>46177</v>
      </c>
      <c r="B2687" s="53" t="s">
        <v>4476</v>
      </c>
      <c r="C2687" s="1582">
        <v>82721</v>
      </c>
      <c r="D2687" s="1582" t="s">
        <v>3459</v>
      </c>
      <c r="E2687" s="1582">
        <v>110</v>
      </c>
      <c r="F2687" s="1582">
        <v>4010</v>
      </c>
      <c r="G2687" s="627" t="s">
        <v>4561</v>
      </c>
      <c r="H2687" s="627" t="s">
        <v>492</v>
      </c>
      <c r="J2687" s="627">
        <v>1</v>
      </c>
      <c r="K2687" s="627">
        <v>6.48</v>
      </c>
      <c r="L2687" s="627">
        <v>6.48</v>
      </c>
      <c r="M2687" s="53" t="s">
        <v>1317</v>
      </c>
      <c r="N2687" s="629" t="s">
        <v>3806</v>
      </c>
    </row>
    <row r="2688" spans="1:14" ht="15" hidden="1">
      <c r="A2688" s="276">
        <v>46177</v>
      </c>
      <c r="B2688" s="53" t="s">
        <v>4476</v>
      </c>
      <c r="C2688" s="1581">
        <v>58661</v>
      </c>
      <c r="D2688" s="1581" t="s">
        <v>1956</v>
      </c>
      <c r="E2688" s="1581" t="s">
        <v>246</v>
      </c>
      <c r="F2688" s="1581">
        <v>4010</v>
      </c>
      <c r="G2688" s="625" t="s">
        <v>4562</v>
      </c>
      <c r="H2688" s="625" t="s">
        <v>492</v>
      </c>
      <c r="J2688" s="625">
        <v>1</v>
      </c>
      <c r="K2688" s="625">
        <v>7.01</v>
      </c>
      <c r="L2688" s="625">
        <v>7.01</v>
      </c>
      <c r="M2688" s="53" t="s">
        <v>1317</v>
      </c>
      <c r="N2688" s="629" t="s">
        <v>3806</v>
      </c>
    </row>
    <row r="2689" spans="1:14" ht="15" hidden="1">
      <c r="A2689" s="276">
        <v>46177</v>
      </c>
      <c r="B2689" s="53" t="s">
        <v>4476</v>
      </c>
      <c r="C2689" s="1582">
        <v>57826</v>
      </c>
      <c r="D2689" s="1582" t="s">
        <v>1419</v>
      </c>
      <c r="E2689" s="1582">
        <v>130</v>
      </c>
      <c r="F2689" s="1582">
        <v>4010</v>
      </c>
      <c r="G2689" s="627" t="s">
        <v>4563</v>
      </c>
      <c r="H2689" s="627" t="s">
        <v>492</v>
      </c>
      <c r="J2689" s="627">
        <v>1</v>
      </c>
      <c r="K2689" s="627">
        <v>12.39</v>
      </c>
      <c r="L2689" s="627">
        <v>12.39</v>
      </c>
      <c r="M2689" s="53" t="s">
        <v>1317</v>
      </c>
      <c r="N2689" s="629" t="s">
        <v>3806</v>
      </c>
    </row>
    <row r="2690" spans="1:14" ht="15" hidden="1">
      <c r="A2690" s="276">
        <v>46177</v>
      </c>
      <c r="B2690" s="53" t="s">
        <v>4476</v>
      </c>
      <c r="C2690" s="1581">
        <v>84037</v>
      </c>
      <c r="D2690" s="1581" t="s">
        <v>1804</v>
      </c>
      <c r="E2690" s="1581" t="s">
        <v>1332</v>
      </c>
      <c r="F2690" s="1581">
        <v>4010</v>
      </c>
      <c r="G2690" s="625" t="s">
        <v>4564</v>
      </c>
      <c r="H2690" s="625" t="s">
        <v>492</v>
      </c>
      <c r="J2690" s="625">
        <v>1</v>
      </c>
      <c r="K2690" s="625">
        <v>9.5</v>
      </c>
      <c r="L2690" s="625">
        <v>9.5</v>
      </c>
      <c r="M2690" s="53" t="s">
        <v>1317</v>
      </c>
      <c r="N2690" s="629" t="s">
        <v>3806</v>
      </c>
    </row>
    <row r="2691" spans="1:14" ht="15" hidden="1">
      <c r="A2691" s="276">
        <v>46177</v>
      </c>
      <c r="B2691" s="53" t="s">
        <v>4476</v>
      </c>
      <c r="C2691" s="1582">
        <v>84516</v>
      </c>
      <c r="D2691" s="1582" t="s">
        <v>4228</v>
      </c>
      <c r="E2691" s="1582">
        <v>110</v>
      </c>
      <c r="F2691" s="1582">
        <v>4010</v>
      </c>
      <c r="G2691" s="627" t="s">
        <v>4565</v>
      </c>
      <c r="H2691" s="627" t="s">
        <v>492</v>
      </c>
      <c r="J2691" s="627">
        <v>1</v>
      </c>
      <c r="K2691" s="627">
        <v>12.72</v>
      </c>
      <c r="L2691" s="627">
        <v>12.72</v>
      </c>
      <c r="M2691" s="53" t="s">
        <v>1317</v>
      </c>
      <c r="N2691" s="629" t="s">
        <v>3806</v>
      </c>
    </row>
    <row r="2692" spans="1:14" ht="15" hidden="1">
      <c r="A2692" s="276">
        <v>46177</v>
      </c>
      <c r="B2692" s="53" t="s">
        <v>4476</v>
      </c>
      <c r="C2692" s="1581">
        <v>84509</v>
      </c>
      <c r="D2692" s="1581" t="s">
        <v>3197</v>
      </c>
      <c r="E2692" s="1581">
        <v>140</v>
      </c>
      <c r="F2692" s="1581">
        <v>4010</v>
      </c>
      <c r="G2692" s="625" t="s">
        <v>4566</v>
      </c>
      <c r="H2692" s="625" t="s">
        <v>492</v>
      </c>
      <c r="J2692" s="625">
        <v>1</v>
      </c>
      <c r="K2692" s="625">
        <v>10.33</v>
      </c>
      <c r="L2692" s="625">
        <v>10.33</v>
      </c>
      <c r="M2692" s="53" t="s">
        <v>1317</v>
      </c>
      <c r="N2692" s="629" t="s">
        <v>3806</v>
      </c>
    </row>
    <row r="2693" spans="1:14" ht="15" hidden="1">
      <c r="A2693" s="276">
        <v>46177</v>
      </c>
      <c r="B2693" s="53" t="s">
        <v>4476</v>
      </c>
      <c r="C2693" s="1582">
        <v>84199</v>
      </c>
      <c r="D2693" s="1582" t="s">
        <v>2840</v>
      </c>
      <c r="E2693" s="1582">
        <v>130</v>
      </c>
      <c r="F2693" s="1582">
        <v>4010</v>
      </c>
      <c r="G2693" s="627" t="s">
        <v>4567</v>
      </c>
      <c r="H2693" s="627" t="s">
        <v>492</v>
      </c>
      <c r="J2693" s="627">
        <v>1</v>
      </c>
      <c r="K2693" s="627">
        <v>12.63</v>
      </c>
      <c r="L2693" s="627">
        <v>12.63</v>
      </c>
      <c r="M2693" s="53" t="s">
        <v>1317</v>
      </c>
      <c r="N2693" s="629" t="s">
        <v>3806</v>
      </c>
    </row>
    <row r="2694" spans="1:14" ht="15" hidden="1">
      <c r="A2694" s="276">
        <v>46177</v>
      </c>
      <c r="B2694" s="53" t="s">
        <v>4476</v>
      </c>
      <c r="C2694" s="1581">
        <v>65593</v>
      </c>
      <c r="D2694" s="1581" t="s">
        <v>1419</v>
      </c>
      <c r="E2694" s="1581">
        <v>70</v>
      </c>
      <c r="F2694" s="1581">
        <v>4010</v>
      </c>
      <c r="G2694" s="625" t="s">
        <v>4568</v>
      </c>
      <c r="H2694" s="625" t="s">
        <v>492</v>
      </c>
      <c r="J2694" s="625">
        <v>1</v>
      </c>
      <c r="K2694" s="625">
        <v>3.69</v>
      </c>
      <c r="L2694" s="625">
        <v>3.69</v>
      </c>
      <c r="M2694" s="53" t="s">
        <v>1317</v>
      </c>
      <c r="N2694" s="629" t="s">
        <v>3806</v>
      </c>
    </row>
    <row r="2695" spans="1:14" ht="15" hidden="1">
      <c r="A2695" s="276">
        <v>46177</v>
      </c>
      <c r="B2695" s="53" t="s">
        <v>4476</v>
      </c>
      <c r="C2695" s="1582">
        <v>45346</v>
      </c>
      <c r="D2695" s="1582" t="s">
        <v>1707</v>
      </c>
      <c r="E2695" s="1582">
        <v>85</v>
      </c>
      <c r="F2695" s="1582">
        <v>4010</v>
      </c>
      <c r="G2695" s="627" t="s">
        <v>4048</v>
      </c>
      <c r="H2695" s="627" t="s">
        <v>492</v>
      </c>
      <c r="J2695" s="627">
        <v>1</v>
      </c>
      <c r="K2695" s="627">
        <v>3.52</v>
      </c>
      <c r="L2695" s="627">
        <v>3.52</v>
      </c>
      <c r="M2695" s="53" t="s">
        <v>1317</v>
      </c>
      <c r="N2695" s="629" t="s">
        <v>3806</v>
      </c>
    </row>
    <row r="2696" spans="1:14" ht="15" hidden="1">
      <c r="A2696" s="276">
        <v>46177</v>
      </c>
      <c r="B2696" s="53" t="s">
        <v>4476</v>
      </c>
      <c r="C2696" s="1581">
        <v>84451</v>
      </c>
      <c r="D2696" s="1581" t="s">
        <v>2837</v>
      </c>
      <c r="E2696" s="1581">
        <v>110</v>
      </c>
      <c r="F2696" s="1581">
        <v>4010</v>
      </c>
      <c r="G2696" s="625" t="s">
        <v>4569</v>
      </c>
      <c r="H2696" s="625" t="s">
        <v>492</v>
      </c>
      <c r="J2696" s="625">
        <v>2</v>
      </c>
      <c r="K2696" s="625">
        <v>25.4</v>
      </c>
      <c r="L2696" s="625">
        <v>50.8</v>
      </c>
      <c r="M2696" s="53" t="s">
        <v>1317</v>
      </c>
      <c r="N2696" s="629" t="s">
        <v>3806</v>
      </c>
    </row>
    <row r="2697" spans="1:14" ht="15" hidden="1">
      <c r="A2697" s="276">
        <v>46177</v>
      </c>
      <c r="B2697" s="53" t="s">
        <v>4476</v>
      </c>
      <c r="C2697" s="1582">
        <v>82837</v>
      </c>
      <c r="D2697" s="1582" t="s">
        <v>1578</v>
      </c>
      <c r="E2697" s="1582" t="s">
        <v>246</v>
      </c>
      <c r="F2697" s="1582">
        <v>4010</v>
      </c>
      <c r="G2697" s="627" t="s">
        <v>4570</v>
      </c>
      <c r="H2697" s="627" t="s">
        <v>492</v>
      </c>
      <c r="J2697" s="627">
        <v>1</v>
      </c>
      <c r="K2697" s="627">
        <v>8.98</v>
      </c>
      <c r="L2697" s="627">
        <v>8.98</v>
      </c>
      <c r="M2697" s="53" t="s">
        <v>1317</v>
      </c>
      <c r="N2697" s="629" t="s">
        <v>3806</v>
      </c>
    </row>
    <row r="2698" spans="1:14" ht="15" hidden="1">
      <c r="A2698" s="276">
        <v>46177</v>
      </c>
      <c r="B2698" s="53" t="s">
        <v>4476</v>
      </c>
      <c r="C2698" s="1581">
        <v>58665</v>
      </c>
      <c r="D2698" s="1581">
        <v>11</v>
      </c>
      <c r="E2698" s="1581" t="s">
        <v>1332</v>
      </c>
      <c r="F2698" s="1581">
        <v>4010</v>
      </c>
      <c r="G2698" s="625" t="s">
        <v>4571</v>
      </c>
      <c r="H2698" s="625" t="s">
        <v>492</v>
      </c>
      <c r="J2698" s="625">
        <v>1</v>
      </c>
      <c r="K2698" s="625">
        <v>8.91</v>
      </c>
      <c r="L2698" s="625">
        <v>8.91</v>
      </c>
      <c r="M2698" s="53" t="s">
        <v>1317</v>
      </c>
      <c r="N2698" s="629" t="s">
        <v>3806</v>
      </c>
    </row>
    <row r="2699" spans="1:14" ht="15" hidden="1">
      <c r="A2699" s="276">
        <v>46177</v>
      </c>
      <c r="B2699" s="53" t="s">
        <v>4572</v>
      </c>
      <c r="C2699" s="625">
        <v>82509</v>
      </c>
      <c r="D2699" s="625" t="s">
        <v>3271</v>
      </c>
      <c r="E2699" s="625">
        <v>150</v>
      </c>
      <c r="F2699" s="625">
        <v>4010</v>
      </c>
      <c r="G2699" s="625" t="s">
        <v>4573</v>
      </c>
      <c r="H2699" s="625" t="s">
        <v>492</v>
      </c>
      <c r="J2699" s="627">
        <v>-1</v>
      </c>
      <c r="K2699" s="627">
        <v>14.29</v>
      </c>
      <c r="L2699" s="627">
        <v>-14.29</v>
      </c>
      <c r="M2699" s="53" t="s">
        <v>1823</v>
      </c>
    </row>
    <row r="2700" spans="1:14" ht="15" hidden="1">
      <c r="A2700" s="276">
        <v>46177</v>
      </c>
      <c r="B2700" s="53" t="s">
        <v>4574</v>
      </c>
      <c r="C2700" s="625">
        <v>84552</v>
      </c>
      <c r="D2700" s="625">
        <v>973</v>
      </c>
      <c r="E2700" s="625">
        <v>60</v>
      </c>
      <c r="F2700" s="625">
        <v>4010</v>
      </c>
      <c r="G2700" s="625" t="s">
        <v>4575</v>
      </c>
      <c r="H2700" s="625" t="s">
        <v>492</v>
      </c>
      <c r="J2700" s="625">
        <v>-1</v>
      </c>
      <c r="K2700" s="625">
        <v>5.64</v>
      </c>
      <c r="L2700" s="625">
        <v>-5.64</v>
      </c>
      <c r="M2700" s="53" t="s">
        <v>1700</v>
      </c>
    </row>
    <row r="2701" spans="1:14" ht="15" hidden="1">
      <c r="A2701" s="276">
        <v>46177</v>
      </c>
      <c r="B2701" s="53" t="s">
        <v>4574</v>
      </c>
      <c r="C2701" s="627">
        <v>84630</v>
      </c>
      <c r="D2701" s="627" t="s">
        <v>3721</v>
      </c>
      <c r="E2701" s="627">
        <v>80</v>
      </c>
      <c r="F2701" s="627">
        <v>4010</v>
      </c>
      <c r="G2701" s="627" t="s">
        <v>4576</v>
      </c>
      <c r="H2701" s="627" t="s">
        <v>492</v>
      </c>
      <c r="J2701" s="627">
        <v>-1</v>
      </c>
      <c r="K2701" s="627">
        <v>6.3</v>
      </c>
      <c r="L2701" s="627">
        <v>-6.3</v>
      </c>
      <c r="M2701" s="53" t="s">
        <v>1700</v>
      </c>
    </row>
    <row r="2702" spans="1:14" ht="15" hidden="1">
      <c r="A2702" s="276">
        <v>46177</v>
      </c>
      <c r="B2702" s="53" t="s">
        <v>4574</v>
      </c>
      <c r="C2702" s="625">
        <v>81496</v>
      </c>
      <c r="D2702" s="625" t="s">
        <v>2659</v>
      </c>
      <c r="E2702" s="625">
        <v>100</v>
      </c>
      <c r="F2702" s="625">
        <v>4010</v>
      </c>
      <c r="G2702" s="625" t="s">
        <v>4577</v>
      </c>
      <c r="H2702" s="625" t="s">
        <v>492</v>
      </c>
      <c r="J2702" s="625">
        <v>-1</v>
      </c>
      <c r="K2702" s="625">
        <v>7.89</v>
      </c>
      <c r="L2702" s="625">
        <v>-7.89</v>
      </c>
      <c r="M2702" s="53" t="s">
        <v>1700</v>
      </c>
    </row>
    <row r="2703" spans="1:14" ht="15" hidden="1">
      <c r="A2703" s="276">
        <v>46177</v>
      </c>
      <c r="B2703" s="53" t="s">
        <v>4574</v>
      </c>
      <c r="C2703" s="627">
        <v>84662</v>
      </c>
      <c r="D2703" s="627" t="s">
        <v>3889</v>
      </c>
      <c r="E2703" s="627">
        <v>90</v>
      </c>
      <c r="F2703" s="627">
        <v>4010</v>
      </c>
      <c r="G2703" s="627" t="s">
        <v>4578</v>
      </c>
      <c r="H2703" s="627" t="s">
        <v>492</v>
      </c>
      <c r="J2703" s="627">
        <v>-1</v>
      </c>
      <c r="K2703" s="627">
        <v>6.67</v>
      </c>
      <c r="L2703" s="627">
        <v>-6.67</v>
      </c>
      <c r="M2703" s="53" t="s">
        <v>1700</v>
      </c>
    </row>
    <row r="2704" spans="1:14" ht="15" hidden="1">
      <c r="A2704" s="276">
        <v>46177</v>
      </c>
      <c r="B2704" s="53" t="s">
        <v>4574</v>
      </c>
      <c r="C2704" s="625">
        <v>84608</v>
      </c>
      <c r="D2704" s="625" t="s">
        <v>4245</v>
      </c>
      <c r="E2704" s="625">
        <v>130</v>
      </c>
      <c r="F2704" s="625">
        <v>4010</v>
      </c>
      <c r="G2704" s="625" t="s">
        <v>4579</v>
      </c>
      <c r="H2704" s="625" t="s">
        <v>492</v>
      </c>
      <c r="J2704" s="625">
        <v>-1</v>
      </c>
      <c r="K2704" s="625">
        <v>6.26</v>
      </c>
      <c r="L2704" s="625">
        <v>-6.26</v>
      </c>
      <c r="M2704" s="53" t="s">
        <v>1700</v>
      </c>
    </row>
    <row r="2705" spans="1:14" ht="15" hidden="1">
      <c r="A2705" s="276">
        <v>46177</v>
      </c>
      <c r="B2705" s="53" t="s">
        <v>4574</v>
      </c>
      <c r="C2705" s="627">
        <v>82717</v>
      </c>
      <c r="D2705" s="627" t="s">
        <v>2237</v>
      </c>
      <c r="E2705" s="627">
        <v>60</v>
      </c>
      <c r="F2705" s="627">
        <v>4010</v>
      </c>
      <c r="G2705" s="627" t="s">
        <v>4580</v>
      </c>
      <c r="H2705" s="627" t="s">
        <v>492</v>
      </c>
      <c r="J2705" s="627">
        <v>-1</v>
      </c>
      <c r="K2705" s="627">
        <v>8.7100000000000009</v>
      </c>
      <c r="L2705" s="627">
        <v>-8.7100000000000009</v>
      </c>
      <c r="M2705" s="53" t="s">
        <v>1700</v>
      </c>
    </row>
    <row r="2706" spans="1:14" ht="15" hidden="1">
      <c r="A2706" s="276">
        <v>46177</v>
      </c>
      <c r="B2706" s="53" t="s">
        <v>4574</v>
      </c>
      <c r="C2706" s="625">
        <v>84090</v>
      </c>
      <c r="D2706" s="625" t="s">
        <v>4581</v>
      </c>
      <c r="E2706" s="625">
        <v>90</v>
      </c>
      <c r="F2706" s="625">
        <v>4010</v>
      </c>
      <c r="G2706" s="625" t="s">
        <v>4582</v>
      </c>
      <c r="H2706" s="625" t="s">
        <v>492</v>
      </c>
      <c r="J2706" s="625">
        <v>-1</v>
      </c>
      <c r="K2706" s="625">
        <v>7.47</v>
      </c>
      <c r="L2706" s="625">
        <v>-7.47</v>
      </c>
      <c r="M2706" s="53" t="s">
        <v>1700</v>
      </c>
    </row>
    <row r="2707" spans="1:14" ht="15" hidden="1">
      <c r="A2707" s="276">
        <v>46177</v>
      </c>
      <c r="B2707" s="53" t="s">
        <v>4574</v>
      </c>
      <c r="C2707" s="627">
        <v>82778</v>
      </c>
      <c r="D2707" s="627" t="s">
        <v>3400</v>
      </c>
      <c r="E2707" s="627">
        <v>120</v>
      </c>
      <c r="F2707" s="627">
        <v>4010</v>
      </c>
      <c r="G2707" s="627" t="s">
        <v>4583</v>
      </c>
      <c r="H2707" s="627" t="s">
        <v>492</v>
      </c>
      <c r="J2707" s="627">
        <v>-1</v>
      </c>
      <c r="K2707" s="627">
        <v>6.63</v>
      </c>
      <c r="L2707" s="627">
        <v>-6.63</v>
      </c>
      <c r="M2707" s="53" t="s">
        <v>1700</v>
      </c>
    </row>
    <row r="2708" spans="1:14" ht="15" hidden="1">
      <c r="A2708" s="276">
        <v>46177</v>
      </c>
      <c r="B2708" s="53" t="s">
        <v>4574</v>
      </c>
      <c r="C2708" s="625">
        <v>82897</v>
      </c>
      <c r="D2708" s="625" t="s">
        <v>2543</v>
      </c>
      <c r="E2708" s="625">
        <v>120</v>
      </c>
      <c r="F2708" s="625">
        <v>4010</v>
      </c>
      <c r="G2708" s="625" t="s">
        <v>4584</v>
      </c>
      <c r="H2708" s="625" t="s">
        <v>492</v>
      </c>
      <c r="J2708" s="625">
        <v>-1</v>
      </c>
      <c r="K2708" s="625">
        <v>11.66</v>
      </c>
      <c r="L2708" s="625">
        <v>-11.66</v>
      </c>
      <c r="M2708" s="53" t="s">
        <v>1700</v>
      </c>
    </row>
    <row r="2709" spans="1:14" ht="15" hidden="1">
      <c r="A2709" s="276">
        <v>46177</v>
      </c>
      <c r="B2709" s="53" t="s">
        <v>4574</v>
      </c>
      <c r="C2709" s="627">
        <v>84090</v>
      </c>
      <c r="D2709" s="627" t="s">
        <v>4581</v>
      </c>
      <c r="E2709" s="627">
        <v>120</v>
      </c>
      <c r="F2709" s="627">
        <v>4010</v>
      </c>
      <c r="G2709" s="627" t="s">
        <v>4585</v>
      </c>
      <c r="H2709" s="627" t="s">
        <v>492</v>
      </c>
      <c r="J2709" s="627">
        <v>-1</v>
      </c>
      <c r="K2709" s="627">
        <v>7.47</v>
      </c>
      <c r="L2709" s="627">
        <v>-7.47</v>
      </c>
      <c r="M2709" s="53" t="s">
        <v>1700</v>
      </c>
    </row>
    <row r="2710" spans="1:14" ht="15" hidden="1">
      <c r="A2710" s="276">
        <v>46177</v>
      </c>
      <c r="B2710" s="53" t="s">
        <v>4574</v>
      </c>
      <c r="C2710" s="625">
        <v>81718</v>
      </c>
      <c r="D2710" s="625" t="s">
        <v>3164</v>
      </c>
      <c r="E2710" s="625">
        <v>110</v>
      </c>
      <c r="F2710" s="625">
        <v>4010</v>
      </c>
      <c r="G2710" s="625" t="s">
        <v>4586</v>
      </c>
      <c r="H2710" s="625" t="s">
        <v>492</v>
      </c>
      <c r="J2710" s="625">
        <v>-1</v>
      </c>
      <c r="K2710" s="625">
        <v>5.48</v>
      </c>
      <c r="L2710" s="625">
        <v>-5.48</v>
      </c>
      <c r="M2710" s="53" t="s">
        <v>1700</v>
      </c>
    </row>
    <row r="2711" spans="1:14" ht="26.25" hidden="1">
      <c r="A2711" s="624">
        <v>46178</v>
      </c>
      <c r="B2711" s="625" t="s">
        <v>4587</v>
      </c>
      <c r="C2711" s="625">
        <v>84486</v>
      </c>
      <c r="D2711" s="625" t="s">
        <v>4588</v>
      </c>
      <c r="E2711" s="625">
        <v>130</v>
      </c>
      <c r="F2711" s="625">
        <v>4010</v>
      </c>
      <c r="G2711" s="625" t="s">
        <v>2026</v>
      </c>
      <c r="H2711" s="625" t="s">
        <v>2017</v>
      </c>
      <c r="I2711" s="638"/>
      <c r="J2711" s="625">
        <v>-17</v>
      </c>
      <c r="K2711" s="625">
        <v>4.4800000000000004</v>
      </c>
      <c r="L2711" s="634">
        <v>-76.16</v>
      </c>
      <c r="M2711" s="53" t="s">
        <v>1502</v>
      </c>
      <c r="N2711" s="629" t="s">
        <v>4589</v>
      </c>
    </row>
    <row r="2712" spans="1:14" ht="15" hidden="1">
      <c r="A2712" s="1277">
        <v>46178</v>
      </c>
      <c r="B2712" s="53" t="s">
        <v>4590</v>
      </c>
      <c r="C2712" s="625">
        <v>84090</v>
      </c>
      <c r="D2712" s="625" t="s">
        <v>2759</v>
      </c>
      <c r="E2712" s="625">
        <v>130</v>
      </c>
      <c r="F2712" s="625">
        <v>4010</v>
      </c>
      <c r="G2712" s="625" t="s">
        <v>3303</v>
      </c>
      <c r="H2712" s="625" t="s">
        <v>492</v>
      </c>
      <c r="J2712" s="625">
        <v>5</v>
      </c>
      <c r="K2712" s="625">
        <v>6.93</v>
      </c>
      <c r="L2712" s="634">
        <v>34.65</v>
      </c>
      <c r="M2712" s="53" t="s">
        <v>1317</v>
      </c>
      <c r="N2712" s="629" t="s">
        <v>1318</v>
      </c>
    </row>
    <row r="2713" spans="1:14" ht="15" hidden="1">
      <c r="A2713" s="1277">
        <v>46178</v>
      </c>
      <c r="B2713" s="53" t="s">
        <v>4590</v>
      </c>
      <c r="C2713" s="627">
        <v>81928</v>
      </c>
      <c r="D2713" s="627" t="s">
        <v>1698</v>
      </c>
      <c r="E2713" s="627">
        <v>90</v>
      </c>
      <c r="F2713" s="627">
        <v>4010</v>
      </c>
      <c r="G2713" s="627" t="s">
        <v>4591</v>
      </c>
      <c r="H2713" s="627" t="s">
        <v>492</v>
      </c>
      <c r="J2713" s="627">
        <v>1</v>
      </c>
      <c r="K2713" s="627">
        <v>4.93</v>
      </c>
      <c r="L2713" s="637">
        <v>4.93</v>
      </c>
      <c r="M2713" s="53" t="s">
        <v>1317</v>
      </c>
      <c r="N2713" s="629" t="s">
        <v>1318</v>
      </c>
    </row>
    <row r="2714" spans="1:14" ht="15" hidden="1">
      <c r="A2714" s="1277">
        <v>46178</v>
      </c>
      <c r="B2714" s="53" t="s">
        <v>4590</v>
      </c>
      <c r="C2714" s="625">
        <v>81551</v>
      </c>
      <c r="D2714" s="625" t="s">
        <v>4042</v>
      </c>
      <c r="E2714" s="625">
        <v>100</v>
      </c>
      <c r="F2714" s="625">
        <v>4010</v>
      </c>
      <c r="G2714" s="625" t="s">
        <v>4592</v>
      </c>
      <c r="H2714" s="625" t="s">
        <v>492</v>
      </c>
      <c r="J2714" s="625">
        <v>2</v>
      </c>
      <c r="K2714" s="625">
        <v>4.28</v>
      </c>
      <c r="L2714" s="634">
        <v>8.56</v>
      </c>
      <c r="M2714" s="53" t="s">
        <v>1317</v>
      </c>
      <c r="N2714" s="629" t="s">
        <v>1318</v>
      </c>
    </row>
    <row r="2715" spans="1:14" ht="15" hidden="1">
      <c r="A2715" s="1277">
        <v>46178</v>
      </c>
      <c r="B2715" s="53" t="s">
        <v>4590</v>
      </c>
      <c r="C2715" s="627">
        <v>84329</v>
      </c>
      <c r="D2715" s="627" t="s">
        <v>4009</v>
      </c>
      <c r="E2715" s="627">
        <v>120</v>
      </c>
      <c r="F2715" s="627">
        <v>4010</v>
      </c>
      <c r="G2715" s="627" t="s">
        <v>4593</v>
      </c>
      <c r="H2715" s="627" t="s">
        <v>492</v>
      </c>
      <c r="J2715" s="627">
        <v>1</v>
      </c>
      <c r="K2715" s="627">
        <v>16.66</v>
      </c>
      <c r="L2715" s="637">
        <v>16.66</v>
      </c>
      <c r="M2715" s="53" t="s">
        <v>1317</v>
      </c>
      <c r="N2715" s="629" t="s">
        <v>1318</v>
      </c>
    </row>
    <row r="2716" spans="1:14" ht="15" hidden="1">
      <c r="A2716" s="1277">
        <v>46178</v>
      </c>
      <c r="B2716" s="53" t="s">
        <v>4590</v>
      </c>
      <c r="C2716" s="625">
        <v>84157</v>
      </c>
      <c r="D2716" s="625" t="s">
        <v>3328</v>
      </c>
      <c r="E2716" s="625">
        <v>70</v>
      </c>
      <c r="F2716" s="625">
        <v>4010</v>
      </c>
      <c r="G2716" s="625" t="s">
        <v>4594</v>
      </c>
      <c r="H2716" s="625" t="s">
        <v>492</v>
      </c>
      <c r="J2716" s="625">
        <v>1</v>
      </c>
      <c r="K2716" s="625">
        <v>10.039999999999999</v>
      </c>
      <c r="L2716" s="634">
        <v>10.039999999999999</v>
      </c>
      <c r="M2716" s="53" t="s">
        <v>1317</v>
      </c>
      <c r="N2716" s="629" t="s">
        <v>1318</v>
      </c>
    </row>
    <row r="2717" spans="1:14" ht="15" hidden="1">
      <c r="A2717" s="1277">
        <v>46180</v>
      </c>
      <c r="B2717" s="53" t="s">
        <v>4595</v>
      </c>
      <c r="C2717" s="625">
        <v>52621</v>
      </c>
      <c r="D2717" s="625" t="s">
        <v>1336</v>
      </c>
      <c r="E2717" s="705">
        <v>46024</v>
      </c>
      <c r="F2717" s="625">
        <v>4010</v>
      </c>
      <c r="G2717" s="625" t="s">
        <v>3104</v>
      </c>
      <c r="H2717" s="625" t="s">
        <v>492</v>
      </c>
      <c r="J2717" s="625">
        <v>1</v>
      </c>
      <c r="K2717" s="625">
        <v>4.13</v>
      </c>
      <c r="L2717" s="634">
        <v>4.13</v>
      </c>
      <c r="M2717" s="53" t="s">
        <v>1317</v>
      </c>
      <c r="N2717" s="629" t="s">
        <v>1475</v>
      </c>
    </row>
    <row r="2718" spans="1:14" ht="15" hidden="1">
      <c r="A2718" s="1277">
        <v>46180</v>
      </c>
      <c r="B2718" s="53" t="s">
        <v>4595</v>
      </c>
      <c r="C2718" s="627">
        <v>84038</v>
      </c>
      <c r="D2718" s="627" t="s">
        <v>1804</v>
      </c>
      <c r="E2718" s="627" t="s">
        <v>246</v>
      </c>
      <c r="F2718" s="627">
        <v>4010</v>
      </c>
      <c r="G2718" s="627" t="s">
        <v>4596</v>
      </c>
      <c r="H2718" s="627" t="s">
        <v>492</v>
      </c>
      <c r="J2718" s="627">
        <v>1</v>
      </c>
      <c r="K2718" s="627">
        <v>6.38</v>
      </c>
      <c r="L2718" s="637">
        <v>6.38</v>
      </c>
      <c r="M2718" s="53" t="s">
        <v>1317</v>
      </c>
      <c r="N2718" s="629" t="s">
        <v>1475</v>
      </c>
    </row>
    <row r="2719" spans="1:14" ht="15" hidden="1">
      <c r="A2719" s="1277">
        <v>46180</v>
      </c>
      <c r="B2719" s="53" t="s">
        <v>4595</v>
      </c>
      <c r="C2719" s="625">
        <v>84414</v>
      </c>
      <c r="D2719" s="625" t="s">
        <v>4121</v>
      </c>
      <c r="E2719" s="625">
        <v>80</v>
      </c>
      <c r="F2719" s="625">
        <v>4010</v>
      </c>
      <c r="G2719" s="625" t="s">
        <v>4597</v>
      </c>
      <c r="H2719" s="625" t="s">
        <v>492</v>
      </c>
      <c r="J2719" s="625">
        <v>1</v>
      </c>
      <c r="K2719" s="625">
        <v>7.1</v>
      </c>
      <c r="L2719" s="634">
        <v>7.1</v>
      </c>
      <c r="M2719" s="53" t="s">
        <v>1317</v>
      </c>
      <c r="N2719" s="629" t="s">
        <v>1475</v>
      </c>
    </row>
    <row r="2720" spans="1:14" s="53" customFormat="1" ht="15" hidden="1">
      <c r="A2720" s="1277">
        <v>46180</v>
      </c>
      <c r="B2720" s="53" t="s">
        <v>4595</v>
      </c>
      <c r="C2720" s="627">
        <v>84082</v>
      </c>
      <c r="D2720" s="627" t="s">
        <v>2087</v>
      </c>
      <c r="E2720" s="627">
        <v>90</v>
      </c>
      <c r="F2720" s="627">
        <v>4010</v>
      </c>
      <c r="G2720" s="627" t="s">
        <v>3524</v>
      </c>
      <c r="H2720" s="627" t="s">
        <v>492</v>
      </c>
      <c r="J2720" s="627">
        <v>1</v>
      </c>
      <c r="K2720" s="627">
        <v>7.55</v>
      </c>
      <c r="L2720" s="637">
        <v>7.55</v>
      </c>
      <c r="M2720" s="53" t="s">
        <v>1317</v>
      </c>
      <c r="N2720" s="629" t="s">
        <v>1475</v>
      </c>
    </row>
    <row r="2721" spans="1:14" ht="15" hidden="1">
      <c r="A2721" s="1277">
        <v>46180</v>
      </c>
      <c r="B2721" s="53" t="s">
        <v>4595</v>
      </c>
      <c r="C2721" s="625">
        <v>84329</v>
      </c>
      <c r="D2721" s="625" t="s">
        <v>1961</v>
      </c>
      <c r="E2721" s="625">
        <v>120</v>
      </c>
      <c r="F2721" s="625">
        <v>4010</v>
      </c>
      <c r="G2721" s="625" t="s">
        <v>1536</v>
      </c>
      <c r="H2721" s="625" t="s">
        <v>492</v>
      </c>
      <c r="J2721" s="625">
        <v>1</v>
      </c>
      <c r="K2721" s="625">
        <v>16.66</v>
      </c>
      <c r="L2721" s="634">
        <v>16.66</v>
      </c>
      <c r="M2721" s="53" t="s">
        <v>1317</v>
      </c>
      <c r="N2721" s="629" t="s">
        <v>1475</v>
      </c>
    </row>
    <row r="2722" spans="1:14" ht="15" hidden="1">
      <c r="A2722" s="1277">
        <v>46180</v>
      </c>
      <c r="B2722" s="53" t="s">
        <v>4595</v>
      </c>
      <c r="C2722" s="627">
        <v>65642</v>
      </c>
      <c r="D2722" s="627" t="s">
        <v>2508</v>
      </c>
      <c r="E2722" s="627">
        <v>90</v>
      </c>
      <c r="F2722" s="627">
        <v>4010</v>
      </c>
      <c r="G2722" s="627" t="s">
        <v>4598</v>
      </c>
      <c r="H2722" s="627" t="s">
        <v>492</v>
      </c>
      <c r="J2722" s="627">
        <v>1</v>
      </c>
      <c r="K2722" s="627">
        <v>7.37</v>
      </c>
      <c r="L2722" s="637">
        <v>7.37</v>
      </c>
      <c r="M2722" s="53" t="s">
        <v>1317</v>
      </c>
      <c r="N2722" s="629" t="s">
        <v>1475</v>
      </c>
    </row>
    <row r="2723" spans="1:14" ht="15" hidden="1">
      <c r="A2723" s="1277">
        <v>46180</v>
      </c>
      <c r="B2723" s="53" t="s">
        <v>4595</v>
      </c>
      <c r="C2723" s="625">
        <v>84252</v>
      </c>
      <c r="D2723" s="625" t="s">
        <v>3114</v>
      </c>
      <c r="E2723" s="625">
        <v>75</v>
      </c>
      <c r="F2723" s="625">
        <v>4010</v>
      </c>
      <c r="G2723" s="625" t="s">
        <v>3106</v>
      </c>
      <c r="H2723" s="625" t="s">
        <v>492</v>
      </c>
      <c r="J2723" s="625">
        <v>1</v>
      </c>
      <c r="K2723" s="625">
        <v>5.96</v>
      </c>
      <c r="L2723" s="634">
        <v>5.96</v>
      </c>
      <c r="M2723" s="53" t="s">
        <v>1317</v>
      </c>
      <c r="N2723" s="629" t="s">
        <v>1475</v>
      </c>
    </row>
    <row r="2724" spans="1:14" ht="15" hidden="1">
      <c r="A2724" s="1277">
        <v>46180</v>
      </c>
      <c r="B2724" s="53" t="s">
        <v>4595</v>
      </c>
      <c r="C2724" s="627">
        <v>83531</v>
      </c>
      <c r="D2724" s="627" t="s">
        <v>1444</v>
      </c>
      <c r="E2724" s="627">
        <v>70</v>
      </c>
      <c r="F2724" s="627">
        <v>4010</v>
      </c>
      <c r="G2724" s="627" t="s">
        <v>4599</v>
      </c>
      <c r="H2724" s="627" t="s">
        <v>492</v>
      </c>
      <c r="J2724" s="627">
        <v>1</v>
      </c>
      <c r="K2724" s="627">
        <v>11.31</v>
      </c>
      <c r="L2724" s="637">
        <v>11.31</v>
      </c>
      <c r="M2724" s="53" t="s">
        <v>1317</v>
      </c>
      <c r="N2724" s="629" t="s">
        <v>1475</v>
      </c>
    </row>
    <row r="2725" spans="1:14" ht="15" hidden="1">
      <c r="A2725" s="1277">
        <v>46180</v>
      </c>
      <c r="B2725" s="53" t="s">
        <v>4595</v>
      </c>
      <c r="C2725" s="625">
        <v>82645</v>
      </c>
      <c r="D2725" s="625" t="s">
        <v>3215</v>
      </c>
      <c r="E2725" s="625">
        <v>140</v>
      </c>
      <c r="F2725" s="625">
        <v>4010</v>
      </c>
      <c r="G2725" s="625" t="s">
        <v>3523</v>
      </c>
      <c r="H2725" s="625" t="s">
        <v>492</v>
      </c>
      <c r="J2725" s="625">
        <v>1</v>
      </c>
      <c r="K2725" s="625">
        <v>6.3</v>
      </c>
      <c r="L2725" s="634">
        <v>6.3</v>
      </c>
      <c r="M2725" s="53" t="s">
        <v>1317</v>
      </c>
      <c r="N2725" s="629" t="s">
        <v>1475</v>
      </c>
    </row>
    <row r="2726" spans="1:14" ht="15" hidden="1">
      <c r="A2726" s="1277">
        <v>46180</v>
      </c>
      <c r="B2726" s="53" t="s">
        <v>4595</v>
      </c>
      <c r="C2726" s="627">
        <v>83059</v>
      </c>
      <c r="D2726" s="627" t="s">
        <v>2196</v>
      </c>
      <c r="E2726" s="627">
        <v>100</v>
      </c>
      <c r="F2726" s="627">
        <v>4010</v>
      </c>
      <c r="G2726" s="627" t="s">
        <v>4600</v>
      </c>
      <c r="H2726" s="627" t="s">
        <v>492</v>
      </c>
      <c r="J2726" s="627">
        <v>1</v>
      </c>
      <c r="K2726" s="627">
        <v>4.99</v>
      </c>
      <c r="L2726" s="637">
        <v>4.99</v>
      </c>
      <c r="M2726" s="53" t="s">
        <v>1317</v>
      </c>
      <c r="N2726" s="629" t="s">
        <v>1475</v>
      </c>
    </row>
    <row r="2727" spans="1:14" ht="15" hidden="1">
      <c r="A2727" s="1277">
        <v>46180</v>
      </c>
      <c r="B2727" s="53" t="s">
        <v>4595</v>
      </c>
      <c r="C2727" s="625">
        <v>84323</v>
      </c>
      <c r="D2727" s="625" t="s">
        <v>3577</v>
      </c>
      <c r="E2727" s="625">
        <v>70</v>
      </c>
      <c r="F2727" s="625">
        <v>4010</v>
      </c>
      <c r="G2727" s="625" t="s">
        <v>4601</v>
      </c>
      <c r="H2727" s="625" t="s">
        <v>492</v>
      </c>
      <c r="J2727" s="625">
        <v>1</v>
      </c>
      <c r="K2727" s="625">
        <v>10.32</v>
      </c>
      <c r="L2727" s="634">
        <v>10.32</v>
      </c>
      <c r="M2727" s="53" t="s">
        <v>1317</v>
      </c>
      <c r="N2727" s="629" t="s">
        <v>1475</v>
      </c>
    </row>
    <row r="2728" spans="1:14" ht="15" hidden="1">
      <c r="A2728" s="1277">
        <v>46180</v>
      </c>
      <c r="B2728" s="53" t="s">
        <v>4595</v>
      </c>
      <c r="C2728" s="627">
        <v>81718</v>
      </c>
      <c r="D2728" s="627" t="s">
        <v>3164</v>
      </c>
      <c r="E2728" s="627">
        <v>100</v>
      </c>
      <c r="F2728" s="627">
        <v>4010</v>
      </c>
      <c r="G2728" s="627" t="s">
        <v>3520</v>
      </c>
      <c r="H2728" s="627" t="s">
        <v>492</v>
      </c>
      <c r="J2728" s="627">
        <v>1</v>
      </c>
      <c r="K2728" s="627">
        <v>5.48</v>
      </c>
      <c r="L2728" s="637">
        <v>5.48</v>
      </c>
      <c r="M2728" s="53" t="s">
        <v>1317</v>
      </c>
      <c r="N2728" s="629" t="s">
        <v>4602</v>
      </c>
    </row>
    <row r="2729" spans="1:14" ht="15" hidden="1">
      <c r="A2729" s="1277">
        <v>46180</v>
      </c>
      <c r="B2729" s="53" t="s">
        <v>4595</v>
      </c>
      <c r="C2729" s="625">
        <v>84469</v>
      </c>
      <c r="D2729" s="625" t="s">
        <v>3721</v>
      </c>
      <c r="E2729" s="625">
        <v>85</v>
      </c>
      <c r="F2729" s="625">
        <v>4010</v>
      </c>
      <c r="G2729" s="625" t="s">
        <v>3107</v>
      </c>
      <c r="H2729" s="625" t="s">
        <v>492</v>
      </c>
      <c r="J2729" s="625">
        <v>1</v>
      </c>
      <c r="K2729" s="625">
        <v>11.59</v>
      </c>
      <c r="L2729" s="634">
        <v>11.59</v>
      </c>
      <c r="M2729" s="53" t="s">
        <v>1317</v>
      </c>
      <c r="N2729" s="629" t="s">
        <v>4602</v>
      </c>
    </row>
    <row r="2730" spans="1:14" ht="15" hidden="1">
      <c r="A2730" s="1277">
        <v>46180</v>
      </c>
      <c r="B2730" s="53" t="s">
        <v>4595</v>
      </c>
      <c r="C2730" s="627">
        <v>84624</v>
      </c>
      <c r="D2730" s="627" t="s">
        <v>4603</v>
      </c>
      <c r="E2730" s="627">
        <v>110</v>
      </c>
      <c r="F2730" s="627">
        <v>4010</v>
      </c>
      <c r="G2730" s="627" t="s">
        <v>4604</v>
      </c>
      <c r="H2730" s="627" t="s">
        <v>492</v>
      </c>
      <c r="J2730" s="627">
        <v>1</v>
      </c>
      <c r="K2730" s="627">
        <v>7</v>
      </c>
      <c r="L2730" s="637">
        <v>7</v>
      </c>
      <c r="M2730" s="53" t="s">
        <v>1317</v>
      </c>
      <c r="N2730" s="629" t="s">
        <v>4602</v>
      </c>
    </row>
    <row r="2731" spans="1:14" ht="15" hidden="1">
      <c r="A2731" s="1277">
        <v>46180</v>
      </c>
      <c r="B2731" s="53" t="s">
        <v>4595</v>
      </c>
      <c r="C2731" s="625">
        <v>65642</v>
      </c>
      <c r="D2731" s="625" t="s">
        <v>1315</v>
      </c>
      <c r="E2731" s="625">
        <v>110</v>
      </c>
      <c r="F2731" s="625">
        <v>4010</v>
      </c>
      <c r="G2731" s="625" t="s">
        <v>3518</v>
      </c>
      <c r="H2731" s="625" t="s">
        <v>492</v>
      </c>
      <c r="J2731" s="625">
        <v>1</v>
      </c>
      <c r="K2731" s="625">
        <v>7.37</v>
      </c>
      <c r="L2731" s="634">
        <v>7.37</v>
      </c>
      <c r="M2731" s="53" t="s">
        <v>1317</v>
      </c>
      <c r="N2731" s="629" t="s">
        <v>4602</v>
      </c>
    </row>
    <row r="2732" spans="1:14" ht="15" hidden="1">
      <c r="A2732" s="1277">
        <v>46180</v>
      </c>
      <c r="B2732" s="53" t="s">
        <v>4595</v>
      </c>
      <c r="C2732" s="627">
        <v>83959</v>
      </c>
      <c r="D2732" s="627" t="s">
        <v>4367</v>
      </c>
      <c r="E2732" s="627" t="s">
        <v>1368</v>
      </c>
      <c r="F2732" s="627">
        <v>4010</v>
      </c>
      <c r="G2732" s="627" t="s">
        <v>4605</v>
      </c>
      <c r="H2732" s="627" t="s">
        <v>492</v>
      </c>
      <c r="J2732" s="627">
        <v>1</v>
      </c>
      <c r="K2732" s="627">
        <v>25.68</v>
      </c>
      <c r="L2732" s="637">
        <v>25.68</v>
      </c>
      <c r="M2732" s="53" t="s">
        <v>1317</v>
      </c>
      <c r="N2732" s="629" t="s">
        <v>4602</v>
      </c>
    </row>
    <row r="2733" spans="1:14" ht="15" hidden="1">
      <c r="A2733" s="1277">
        <v>46180</v>
      </c>
      <c r="B2733" s="53" t="s">
        <v>4595</v>
      </c>
      <c r="C2733" s="625">
        <v>82239</v>
      </c>
      <c r="D2733" s="625" t="s">
        <v>2655</v>
      </c>
      <c r="E2733" s="625">
        <v>130</v>
      </c>
      <c r="F2733" s="625">
        <v>4010</v>
      </c>
      <c r="G2733" s="625" t="s">
        <v>4606</v>
      </c>
      <c r="H2733" s="625" t="s">
        <v>492</v>
      </c>
      <c r="J2733" s="625">
        <v>1</v>
      </c>
      <c r="K2733" s="625">
        <v>13.35</v>
      </c>
      <c r="L2733" s="634">
        <v>13.35</v>
      </c>
      <c r="M2733" s="53" t="s">
        <v>1317</v>
      </c>
      <c r="N2733" s="629" t="s">
        <v>4602</v>
      </c>
    </row>
    <row r="2734" spans="1:14" ht="15" hidden="1">
      <c r="A2734" s="1277">
        <v>46180</v>
      </c>
      <c r="B2734" s="53" t="s">
        <v>4595</v>
      </c>
      <c r="C2734" s="627">
        <v>82552</v>
      </c>
      <c r="D2734" s="627" t="s">
        <v>4071</v>
      </c>
      <c r="E2734" s="627">
        <v>90</v>
      </c>
      <c r="F2734" s="627">
        <v>4010</v>
      </c>
      <c r="G2734" s="627" t="s">
        <v>4607</v>
      </c>
      <c r="H2734" s="627" t="s">
        <v>492</v>
      </c>
      <c r="J2734" s="627">
        <v>1</v>
      </c>
      <c r="K2734" s="627">
        <v>8.92</v>
      </c>
      <c r="L2734" s="637">
        <v>8.92</v>
      </c>
      <c r="M2734" s="53" t="s">
        <v>1317</v>
      </c>
      <c r="N2734" s="629" t="s">
        <v>4602</v>
      </c>
    </row>
    <row r="2735" spans="1:14" ht="15" hidden="1">
      <c r="A2735" s="1277">
        <v>46180</v>
      </c>
      <c r="B2735" s="53" t="s">
        <v>4595</v>
      </c>
      <c r="C2735" s="625">
        <v>67563</v>
      </c>
      <c r="D2735" s="625" t="s">
        <v>1628</v>
      </c>
      <c r="E2735" s="625">
        <v>100</v>
      </c>
      <c r="F2735" s="625">
        <v>4010</v>
      </c>
      <c r="G2735" s="625" t="s">
        <v>4608</v>
      </c>
      <c r="H2735" s="625" t="s">
        <v>492</v>
      </c>
      <c r="J2735" s="625">
        <v>2</v>
      </c>
      <c r="K2735" s="625">
        <v>9.89</v>
      </c>
      <c r="L2735" s="634">
        <v>19.78</v>
      </c>
      <c r="M2735" s="53" t="s">
        <v>1317</v>
      </c>
      <c r="N2735" s="629" t="s">
        <v>4602</v>
      </c>
    </row>
    <row r="2736" spans="1:14" ht="15" hidden="1">
      <c r="A2736" s="1277">
        <v>46180</v>
      </c>
      <c r="B2736" s="53" t="s">
        <v>4595</v>
      </c>
      <c r="C2736" s="627">
        <v>84307</v>
      </c>
      <c r="D2736" s="627" t="s">
        <v>4491</v>
      </c>
      <c r="E2736" s="627" t="s">
        <v>1526</v>
      </c>
      <c r="F2736" s="627">
        <v>4010</v>
      </c>
      <c r="G2736" s="627" t="s">
        <v>3109</v>
      </c>
      <c r="H2736" s="627" t="s">
        <v>492</v>
      </c>
      <c r="J2736" s="627">
        <v>3</v>
      </c>
      <c r="K2736" s="627">
        <v>22.84</v>
      </c>
      <c r="L2736" s="637">
        <v>68.52</v>
      </c>
      <c r="M2736" s="53" t="s">
        <v>1317</v>
      </c>
      <c r="N2736" s="629" t="s">
        <v>4602</v>
      </c>
    </row>
    <row r="2737" spans="1:14" ht="15" hidden="1">
      <c r="A2737" s="1277">
        <v>46180</v>
      </c>
      <c r="B2737" s="53" t="s">
        <v>4595</v>
      </c>
      <c r="C2737" s="625">
        <v>84295</v>
      </c>
      <c r="D2737" s="625" t="s">
        <v>3103</v>
      </c>
      <c r="E2737" s="625">
        <v>130</v>
      </c>
      <c r="F2737" s="625">
        <v>4010</v>
      </c>
      <c r="G2737" s="625" t="s">
        <v>4609</v>
      </c>
      <c r="H2737" s="625" t="s">
        <v>492</v>
      </c>
      <c r="J2737" s="625">
        <v>1</v>
      </c>
      <c r="K2737" s="625">
        <v>6.08</v>
      </c>
      <c r="L2737" s="634">
        <v>6.08</v>
      </c>
      <c r="M2737" s="53" t="s">
        <v>1317</v>
      </c>
      <c r="N2737" s="629" t="s">
        <v>4602</v>
      </c>
    </row>
    <row r="2738" spans="1:14" ht="15" hidden="1">
      <c r="A2738" s="1277">
        <v>46180</v>
      </c>
      <c r="B2738" s="53" t="s">
        <v>4595</v>
      </c>
      <c r="C2738" s="627">
        <v>81318</v>
      </c>
      <c r="D2738" s="627" t="s">
        <v>2951</v>
      </c>
      <c r="E2738" s="627">
        <v>160</v>
      </c>
      <c r="F2738" s="627">
        <v>4010</v>
      </c>
      <c r="G2738" s="627" t="s">
        <v>4610</v>
      </c>
      <c r="H2738" s="627" t="s">
        <v>492</v>
      </c>
      <c r="J2738" s="627">
        <v>2</v>
      </c>
      <c r="K2738" s="627">
        <v>7.96</v>
      </c>
      <c r="L2738" s="637">
        <v>15.92</v>
      </c>
      <c r="M2738" s="53" t="s">
        <v>1317</v>
      </c>
      <c r="N2738" s="629" t="s">
        <v>4602</v>
      </c>
    </row>
    <row r="2739" spans="1:14" ht="15" hidden="1">
      <c r="A2739" s="1277">
        <v>46180</v>
      </c>
      <c r="B2739" s="53" t="s">
        <v>4611</v>
      </c>
      <c r="C2739" s="625">
        <v>82897</v>
      </c>
      <c r="D2739" s="625" t="s">
        <v>2543</v>
      </c>
      <c r="E2739" s="625">
        <v>120</v>
      </c>
      <c r="F2739" s="625">
        <v>4010</v>
      </c>
      <c r="G2739" s="625" t="s">
        <v>4612</v>
      </c>
      <c r="H2739" s="625" t="s">
        <v>492</v>
      </c>
      <c r="I2739" s="638">
        <v>1</v>
      </c>
      <c r="J2739" s="625">
        <v>1</v>
      </c>
      <c r="K2739" s="625">
        <v>11.66</v>
      </c>
      <c r="L2739" s="625">
        <v>11.66</v>
      </c>
      <c r="M2739" s="53" t="s">
        <v>1317</v>
      </c>
      <c r="N2739" s="629" t="s">
        <v>1475</v>
      </c>
    </row>
    <row r="2740" spans="1:14" ht="15" hidden="1">
      <c r="A2740" s="1277">
        <v>46180</v>
      </c>
      <c r="B2740" s="53" t="s">
        <v>4611</v>
      </c>
      <c r="C2740" s="627">
        <v>81346</v>
      </c>
      <c r="D2740" s="627" t="s">
        <v>2659</v>
      </c>
      <c r="E2740" s="627">
        <v>120</v>
      </c>
      <c r="F2740" s="627">
        <v>4010</v>
      </c>
      <c r="G2740" s="627" t="s">
        <v>2127</v>
      </c>
      <c r="H2740" s="627" t="s">
        <v>492</v>
      </c>
      <c r="I2740" s="639">
        <v>3</v>
      </c>
      <c r="J2740" s="627">
        <v>3</v>
      </c>
      <c r="K2740" s="627">
        <v>6.03</v>
      </c>
      <c r="L2740" s="627">
        <v>18.09</v>
      </c>
      <c r="M2740" s="53" t="s">
        <v>1317</v>
      </c>
      <c r="N2740" s="629" t="s">
        <v>1475</v>
      </c>
    </row>
    <row r="2741" spans="1:14" ht="15" hidden="1">
      <c r="A2741" s="1277">
        <v>46180</v>
      </c>
      <c r="B2741" s="53" t="s">
        <v>4611</v>
      </c>
      <c r="C2741" s="625">
        <v>83635</v>
      </c>
      <c r="D2741" s="625" t="s">
        <v>1934</v>
      </c>
      <c r="E2741" s="625">
        <v>120</v>
      </c>
      <c r="F2741" s="625">
        <v>4010</v>
      </c>
      <c r="G2741" s="625" t="s">
        <v>3718</v>
      </c>
      <c r="H2741" s="625" t="s">
        <v>492</v>
      </c>
      <c r="I2741" s="638">
        <v>1</v>
      </c>
      <c r="J2741" s="625">
        <v>1</v>
      </c>
      <c r="K2741" s="625">
        <v>14.34</v>
      </c>
      <c r="L2741" s="625">
        <v>14.34</v>
      </c>
      <c r="M2741" s="53" t="s">
        <v>1317</v>
      </c>
      <c r="N2741" s="629" t="s">
        <v>1475</v>
      </c>
    </row>
    <row r="2742" spans="1:14" ht="15" hidden="1">
      <c r="A2742" s="1277">
        <v>46180</v>
      </c>
      <c r="B2742" s="53" t="s">
        <v>4611</v>
      </c>
      <c r="C2742" s="627">
        <v>65642</v>
      </c>
      <c r="D2742" s="627" t="s">
        <v>3064</v>
      </c>
      <c r="E2742" s="627">
        <v>85</v>
      </c>
      <c r="F2742" s="627">
        <v>4010</v>
      </c>
      <c r="G2742" s="627" t="s">
        <v>2126</v>
      </c>
      <c r="H2742" s="627" t="s">
        <v>492</v>
      </c>
      <c r="I2742" s="639">
        <v>1</v>
      </c>
      <c r="J2742" s="627">
        <v>1</v>
      </c>
      <c r="K2742" s="627">
        <v>7.14</v>
      </c>
      <c r="L2742" s="627">
        <v>7.14</v>
      </c>
      <c r="M2742" s="53" t="s">
        <v>1317</v>
      </c>
      <c r="N2742" s="629" t="s">
        <v>1475</v>
      </c>
    </row>
    <row r="2743" spans="1:14" ht="15" hidden="1">
      <c r="A2743" s="1277">
        <v>46180</v>
      </c>
      <c r="B2743" s="53" t="s">
        <v>4611</v>
      </c>
      <c r="C2743" s="625">
        <v>84535</v>
      </c>
      <c r="D2743" s="625" t="s">
        <v>4613</v>
      </c>
      <c r="E2743" s="625">
        <v>120</v>
      </c>
      <c r="F2743" s="625">
        <v>4010</v>
      </c>
      <c r="G2743" s="625" t="s">
        <v>3717</v>
      </c>
      <c r="H2743" s="625" t="s">
        <v>492</v>
      </c>
      <c r="I2743" s="638">
        <v>1</v>
      </c>
      <c r="J2743" s="625">
        <v>1</v>
      </c>
      <c r="K2743" s="625">
        <v>13.45</v>
      </c>
      <c r="L2743" s="625">
        <v>13.45</v>
      </c>
      <c r="M2743" s="53" t="s">
        <v>1317</v>
      </c>
      <c r="N2743" s="629" t="s">
        <v>1475</v>
      </c>
    </row>
    <row r="2744" spans="1:14" ht="15" hidden="1">
      <c r="A2744" s="1277">
        <v>46180</v>
      </c>
      <c r="B2744" s="53" t="s">
        <v>4611</v>
      </c>
      <c r="C2744" s="627">
        <v>83581</v>
      </c>
      <c r="D2744" s="627" t="s">
        <v>1473</v>
      </c>
      <c r="E2744" s="627">
        <v>85</v>
      </c>
      <c r="F2744" s="627">
        <v>4010</v>
      </c>
      <c r="G2744" s="627" t="s">
        <v>2125</v>
      </c>
      <c r="H2744" s="627" t="s">
        <v>492</v>
      </c>
      <c r="I2744" s="639">
        <v>1</v>
      </c>
      <c r="J2744" s="627">
        <v>1</v>
      </c>
      <c r="K2744" s="627">
        <v>8.86</v>
      </c>
      <c r="L2744" s="627">
        <v>8.86</v>
      </c>
      <c r="M2744" s="53" t="s">
        <v>1317</v>
      </c>
      <c r="N2744" s="629" t="s">
        <v>1475</v>
      </c>
    </row>
    <row r="2745" spans="1:14" ht="15" hidden="1">
      <c r="A2745" s="1277">
        <v>46181</v>
      </c>
      <c r="B2745" s="53" t="s">
        <v>4614</v>
      </c>
      <c r="C2745" s="625">
        <v>65642</v>
      </c>
      <c r="D2745" s="625" t="s">
        <v>2508</v>
      </c>
      <c r="E2745" s="625">
        <v>140</v>
      </c>
      <c r="F2745" s="625">
        <v>4010</v>
      </c>
      <c r="G2745" s="625" t="s">
        <v>4615</v>
      </c>
      <c r="H2745" s="625" t="s">
        <v>492</v>
      </c>
      <c r="J2745" s="625">
        <v>2</v>
      </c>
      <c r="K2745" s="625">
        <v>7.37</v>
      </c>
      <c r="L2745" s="634">
        <v>14.74</v>
      </c>
      <c r="M2745" s="53" t="s">
        <v>1317</v>
      </c>
      <c r="N2745" s="629" t="s">
        <v>1475</v>
      </c>
    </row>
    <row r="2746" spans="1:14" ht="15" hidden="1">
      <c r="A2746" s="1277">
        <v>46181</v>
      </c>
      <c r="B2746" s="53" t="s">
        <v>4614</v>
      </c>
      <c r="C2746" s="627">
        <v>84366</v>
      </c>
      <c r="D2746" s="627" t="s">
        <v>1449</v>
      </c>
      <c r="E2746" s="627">
        <v>80</v>
      </c>
      <c r="F2746" s="627">
        <v>4010</v>
      </c>
      <c r="G2746" s="627" t="s">
        <v>4616</v>
      </c>
      <c r="H2746" s="627" t="s">
        <v>492</v>
      </c>
      <c r="J2746" s="627">
        <v>1</v>
      </c>
      <c r="K2746" s="627">
        <v>18.68</v>
      </c>
      <c r="L2746" s="637">
        <v>18.68</v>
      </c>
      <c r="M2746" s="53" t="s">
        <v>1317</v>
      </c>
      <c r="N2746" s="629" t="s">
        <v>1475</v>
      </c>
    </row>
    <row r="2747" spans="1:14" ht="15" hidden="1">
      <c r="A2747" s="1277">
        <v>46181</v>
      </c>
      <c r="B2747" s="53" t="s">
        <v>4614</v>
      </c>
      <c r="C2747" s="625">
        <v>67223</v>
      </c>
      <c r="D2747" s="625" t="s">
        <v>2165</v>
      </c>
      <c r="E2747" s="625">
        <v>110</v>
      </c>
      <c r="F2747" s="625">
        <v>4010</v>
      </c>
      <c r="G2747" s="625" t="s">
        <v>4617</v>
      </c>
      <c r="H2747" s="625" t="s">
        <v>492</v>
      </c>
      <c r="J2747" s="625">
        <v>1</v>
      </c>
      <c r="K2747" s="625">
        <v>11.79</v>
      </c>
      <c r="L2747" s="634">
        <v>11.79</v>
      </c>
      <c r="M2747" s="53" t="s">
        <v>1317</v>
      </c>
      <c r="N2747" s="629" t="s">
        <v>1475</v>
      </c>
    </row>
    <row r="2748" spans="1:14" ht="15" hidden="1">
      <c r="A2748" s="1277">
        <v>46181</v>
      </c>
      <c r="B2748" s="53" t="s">
        <v>4614</v>
      </c>
      <c r="C2748" s="627">
        <v>67447</v>
      </c>
      <c r="D2748" s="627" t="s">
        <v>1932</v>
      </c>
      <c r="E2748" s="627">
        <v>75</v>
      </c>
      <c r="F2748" s="627">
        <v>4010</v>
      </c>
      <c r="G2748" s="627" t="s">
        <v>4618</v>
      </c>
      <c r="H2748" s="627" t="s">
        <v>492</v>
      </c>
      <c r="J2748" s="627">
        <v>1</v>
      </c>
      <c r="K2748" s="627">
        <v>9.51</v>
      </c>
      <c r="L2748" s="637">
        <v>9.51</v>
      </c>
      <c r="M2748" s="53" t="s">
        <v>1317</v>
      </c>
      <c r="N2748" s="629" t="s">
        <v>1475</v>
      </c>
    </row>
    <row r="2749" spans="1:14" ht="15" hidden="1">
      <c r="A2749" s="1277">
        <v>46181</v>
      </c>
      <c r="B2749" s="53" t="s">
        <v>4614</v>
      </c>
      <c r="C2749" s="625">
        <v>84370</v>
      </c>
      <c r="D2749" s="625" t="s">
        <v>3775</v>
      </c>
      <c r="E2749" s="625">
        <v>60</v>
      </c>
      <c r="F2749" s="625">
        <v>4010</v>
      </c>
      <c r="G2749" s="625" t="s">
        <v>4619</v>
      </c>
      <c r="H2749" s="625" t="s">
        <v>492</v>
      </c>
      <c r="J2749" s="625">
        <v>1</v>
      </c>
      <c r="K2749" s="625">
        <v>30.06</v>
      </c>
      <c r="L2749" s="634">
        <v>30.06</v>
      </c>
      <c r="M2749" s="53" t="s">
        <v>1317</v>
      </c>
      <c r="N2749" s="629" t="s">
        <v>1475</v>
      </c>
    </row>
    <row r="2750" spans="1:14" ht="15" hidden="1">
      <c r="A2750" s="1277">
        <v>46181</v>
      </c>
      <c r="B2750" s="53" t="s">
        <v>4614</v>
      </c>
      <c r="C2750" s="627">
        <v>82787</v>
      </c>
      <c r="D2750" s="627" t="s">
        <v>4620</v>
      </c>
      <c r="E2750" s="627">
        <v>100</v>
      </c>
      <c r="F2750" s="627">
        <v>4010</v>
      </c>
      <c r="G2750" s="627" t="s">
        <v>4621</v>
      </c>
      <c r="H2750" s="627" t="s">
        <v>492</v>
      </c>
      <c r="J2750" s="627">
        <v>1</v>
      </c>
      <c r="K2750" s="627">
        <v>14.23</v>
      </c>
      <c r="L2750" s="637">
        <v>14.23</v>
      </c>
      <c r="M2750" s="53" t="s">
        <v>1317</v>
      </c>
      <c r="N2750" s="629" t="s">
        <v>1475</v>
      </c>
    </row>
    <row r="2751" spans="1:14" ht="15" hidden="1">
      <c r="A2751" s="1277">
        <v>46181</v>
      </c>
      <c r="B2751" s="53" t="s">
        <v>4614</v>
      </c>
      <c r="C2751" s="625">
        <v>84659</v>
      </c>
      <c r="D2751" s="625" t="s">
        <v>3240</v>
      </c>
      <c r="E2751" s="625" t="s">
        <v>1526</v>
      </c>
      <c r="F2751" s="625">
        <v>4010</v>
      </c>
      <c r="G2751" s="625" t="s">
        <v>4622</v>
      </c>
      <c r="H2751" s="625" t="s">
        <v>492</v>
      </c>
      <c r="J2751" s="625">
        <v>1</v>
      </c>
      <c r="K2751" s="625">
        <v>9.99</v>
      </c>
      <c r="L2751" s="634">
        <v>9.99</v>
      </c>
      <c r="M2751" s="53" t="s">
        <v>1317</v>
      </c>
      <c r="N2751" s="629" t="s">
        <v>1475</v>
      </c>
    </row>
    <row r="2752" spans="1:14" ht="15" hidden="1">
      <c r="A2752" s="1277">
        <v>46181</v>
      </c>
      <c r="B2752" s="53" t="s">
        <v>4614</v>
      </c>
      <c r="C2752" s="627">
        <v>66936</v>
      </c>
      <c r="D2752" s="627" t="s">
        <v>1379</v>
      </c>
      <c r="E2752" s="627">
        <v>90</v>
      </c>
      <c r="F2752" s="627">
        <v>4010</v>
      </c>
      <c r="G2752" s="627" t="s">
        <v>4623</v>
      </c>
      <c r="H2752" s="627" t="s">
        <v>492</v>
      </c>
      <c r="J2752" s="627">
        <v>1</v>
      </c>
      <c r="K2752" s="627">
        <v>9.2100000000000009</v>
      </c>
      <c r="L2752" s="637">
        <v>9.2100000000000009</v>
      </c>
      <c r="M2752" s="53" t="s">
        <v>1317</v>
      </c>
      <c r="N2752" s="629" t="s">
        <v>1475</v>
      </c>
    </row>
    <row r="2753" spans="1:14" ht="15" hidden="1">
      <c r="A2753" s="1277">
        <v>46181</v>
      </c>
      <c r="B2753" s="53" t="s">
        <v>4614</v>
      </c>
      <c r="C2753" s="625">
        <v>84629</v>
      </c>
      <c r="D2753" s="625" t="s">
        <v>4624</v>
      </c>
      <c r="E2753" s="625">
        <v>130</v>
      </c>
      <c r="F2753" s="625">
        <v>4010</v>
      </c>
      <c r="G2753" s="625" t="s">
        <v>3992</v>
      </c>
      <c r="H2753" s="625" t="s">
        <v>492</v>
      </c>
      <c r="J2753" s="625">
        <v>1</v>
      </c>
      <c r="K2753" s="625">
        <v>26.41</v>
      </c>
      <c r="L2753" s="634">
        <v>26.41</v>
      </c>
      <c r="M2753" s="53" t="s">
        <v>1317</v>
      </c>
      <c r="N2753" s="629" t="s">
        <v>1475</v>
      </c>
    </row>
    <row r="2754" spans="1:14" ht="15" hidden="1">
      <c r="A2754" s="1277">
        <v>46181</v>
      </c>
      <c r="B2754" s="53" t="s">
        <v>4625</v>
      </c>
      <c r="C2754" s="625">
        <v>83097</v>
      </c>
      <c r="D2754" s="625" t="s">
        <v>4465</v>
      </c>
      <c r="E2754" s="625">
        <v>130</v>
      </c>
      <c r="F2754" s="625">
        <v>4010</v>
      </c>
      <c r="G2754" s="625" t="s">
        <v>4466</v>
      </c>
      <c r="H2754" s="625" t="s">
        <v>492</v>
      </c>
      <c r="I2754" s="638">
        <v>86</v>
      </c>
      <c r="J2754" s="625">
        <v>86</v>
      </c>
      <c r="K2754" s="625">
        <v>5.08</v>
      </c>
      <c r="L2754" s="625">
        <v>436.88</v>
      </c>
      <c r="M2754" s="53" t="s">
        <v>1502</v>
      </c>
    </row>
    <row r="2755" spans="1:14" ht="15" hidden="1">
      <c r="A2755" s="1277">
        <v>46181</v>
      </c>
      <c r="B2755" s="53" t="s">
        <v>4625</v>
      </c>
      <c r="C2755" s="627">
        <v>83097</v>
      </c>
      <c r="D2755" s="627" t="s">
        <v>3246</v>
      </c>
      <c r="E2755" s="627">
        <v>130</v>
      </c>
      <c r="F2755" s="627">
        <v>4010</v>
      </c>
      <c r="G2755" s="627" t="s">
        <v>4241</v>
      </c>
      <c r="H2755" s="627" t="s">
        <v>492</v>
      </c>
      <c r="I2755" s="639">
        <v>-86</v>
      </c>
      <c r="J2755" s="627">
        <v>-86</v>
      </c>
      <c r="K2755" s="627">
        <v>5.08</v>
      </c>
      <c r="L2755" s="627">
        <v>-436.88</v>
      </c>
      <c r="M2755" s="53" t="s">
        <v>1502</v>
      </c>
      <c r="N2755" s="629" t="s">
        <v>4626</v>
      </c>
    </row>
    <row r="2756" spans="1:14" ht="15" hidden="1">
      <c r="A2756" s="1277">
        <v>46181</v>
      </c>
      <c r="B2756" s="53" t="s">
        <v>4627</v>
      </c>
      <c r="C2756" s="625">
        <v>82606</v>
      </c>
      <c r="D2756" s="625" t="s">
        <v>3028</v>
      </c>
      <c r="E2756" s="625">
        <v>150</v>
      </c>
      <c r="F2756" s="625">
        <v>4010</v>
      </c>
      <c r="G2756" s="625" t="s">
        <v>4628</v>
      </c>
      <c r="H2756" s="625" t="s">
        <v>492</v>
      </c>
      <c r="I2756" s="638">
        <v>1</v>
      </c>
      <c r="J2756" s="625">
        <v>1</v>
      </c>
      <c r="K2756" s="625">
        <v>8.92</v>
      </c>
      <c r="L2756" s="625">
        <v>8.92</v>
      </c>
      <c r="M2756" s="53" t="s">
        <v>1317</v>
      </c>
      <c r="N2756" s="629" t="s">
        <v>1475</v>
      </c>
    </row>
    <row r="2757" spans="1:14" ht="15" hidden="1">
      <c r="A2757" s="1277">
        <v>46181</v>
      </c>
      <c r="B2757" s="53" t="s">
        <v>4627</v>
      </c>
      <c r="C2757" s="627">
        <v>83489</v>
      </c>
      <c r="D2757" s="627" t="s">
        <v>1844</v>
      </c>
      <c r="E2757" s="627">
        <v>100</v>
      </c>
      <c r="F2757" s="627">
        <v>4010</v>
      </c>
      <c r="G2757" s="627" t="s">
        <v>4629</v>
      </c>
      <c r="H2757" s="627" t="s">
        <v>492</v>
      </c>
      <c r="I2757" s="639">
        <v>1</v>
      </c>
      <c r="J2757" s="627">
        <v>1</v>
      </c>
      <c r="K2757" s="627">
        <v>8.2200000000000006</v>
      </c>
      <c r="L2757" s="627">
        <v>8.2200000000000006</v>
      </c>
      <c r="M2757" s="53" t="s">
        <v>1317</v>
      </c>
      <c r="N2757" s="629" t="s">
        <v>1475</v>
      </c>
    </row>
    <row r="2758" spans="1:14" ht="15" hidden="1">
      <c r="A2758" s="1277">
        <v>46181</v>
      </c>
      <c r="B2758" s="53" t="s">
        <v>4627</v>
      </c>
      <c r="C2758" s="625">
        <v>82677</v>
      </c>
      <c r="D2758" s="625" t="s">
        <v>1635</v>
      </c>
      <c r="E2758" s="625">
        <v>110</v>
      </c>
      <c r="F2758" s="625">
        <v>4010</v>
      </c>
      <c r="G2758" s="625" t="s">
        <v>4630</v>
      </c>
      <c r="H2758" s="625" t="s">
        <v>492</v>
      </c>
      <c r="I2758" s="638">
        <v>1</v>
      </c>
      <c r="J2758" s="625">
        <v>1</v>
      </c>
      <c r="K2758" s="625">
        <v>4.2300000000000004</v>
      </c>
      <c r="L2758" s="625">
        <v>4.2300000000000004</v>
      </c>
      <c r="M2758" s="53" t="s">
        <v>1317</v>
      </c>
      <c r="N2758" s="629" t="s">
        <v>1475</v>
      </c>
    </row>
    <row r="2759" spans="1:14" ht="15" hidden="1">
      <c r="A2759" s="1277">
        <v>46181</v>
      </c>
      <c r="B2759" s="53" t="s">
        <v>4627</v>
      </c>
      <c r="C2759" s="627">
        <v>58660</v>
      </c>
      <c r="D2759" s="627" t="s">
        <v>1956</v>
      </c>
      <c r="E2759" s="627" t="s">
        <v>246</v>
      </c>
      <c r="F2759" s="627">
        <v>4010</v>
      </c>
      <c r="G2759" s="627" t="s">
        <v>4631</v>
      </c>
      <c r="H2759" s="627" t="s">
        <v>492</v>
      </c>
      <c r="I2759" s="639">
        <v>1</v>
      </c>
      <c r="J2759" s="627">
        <v>1</v>
      </c>
      <c r="K2759" s="627">
        <v>8.35</v>
      </c>
      <c r="L2759" s="627">
        <v>8.35</v>
      </c>
      <c r="M2759" s="53" t="s">
        <v>1317</v>
      </c>
      <c r="N2759" s="629" t="s">
        <v>1475</v>
      </c>
    </row>
    <row r="2760" spans="1:14" ht="15" hidden="1">
      <c r="A2760" s="1277">
        <v>46181</v>
      </c>
      <c r="B2760" s="53" t="s">
        <v>4627</v>
      </c>
      <c r="C2760" s="625">
        <v>82406</v>
      </c>
      <c r="D2760" s="625" t="s">
        <v>1986</v>
      </c>
      <c r="E2760" s="625">
        <v>120</v>
      </c>
      <c r="F2760" s="625">
        <v>4010</v>
      </c>
      <c r="G2760" s="625" t="s">
        <v>3067</v>
      </c>
      <c r="H2760" s="625" t="s">
        <v>492</v>
      </c>
      <c r="I2760" s="638">
        <v>4</v>
      </c>
      <c r="J2760" s="625">
        <v>4</v>
      </c>
      <c r="K2760" s="625">
        <v>32.520000000000003</v>
      </c>
      <c r="L2760" s="625">
        <v>32.520000000000003</v>
      </c>
      <c r="M2760" s="53" t="s">
        <v>1317</v>
      </c>
      <c r="N2760" s="629" t="s">
        <v>1475</v>
      </c>
    </row>
    <row r="2761" spans="1:14" ht="15" hidden="1">
      <c r="A2761" s="276">
        <v>46182</v>
      </c>
      <c r="B2761" s="53" t="s">
        <v>4632</v>
      </c>
      <c r="C2761" s="625">
        <v>81339</v>
      </c>
      <c r="D2761" s="625" t="s">
        <v>1596</v>
      </c>
      <c r="E2761" s="625">
        <v>85</v>
      </c>
      <c r="F2761" s="625">
        <v>4010</v>
      </c>
      <c r="G2761" s="625" t="s">
        <v>4062</v>
      </c>
      <c r="H2761" s="625" t="s">
        <v>492</v>
      </c>
      <c r="J2761" s="625">
        <v>1</v>
      </c>
      <c r="K2761" s="625">
        <v>5.72</v>
      </c>
      <c r="L2761" s="625">
        <v>5.72</v>
      </c>
      <c r="M2761" s="53" t="s">
        <v>1317</v>
      </c>
      <c r="N2761" s="629" t="s">
        <v>1475</v>
      </c>
    </row>
    <row r="2762" spans="1:14" ht="15" hidden="1">
      <c r="A2762" s="276">
        <v>46182</v>
      </c>
      <c r="B2762" s="53" t="s">
        <v>4632</v>
      </c>
      <c r="C2762" s="627">
        <v>84628</v>
      </c>
      <c r="D2762" s="627" t="s">
        <v>4491</v>
      </c>
      <c r="E2762" s="627">
        <v>140</v>
      </c>
      <c r="F2762" s="627">
        <v>4010</v>
      </c>
      <c r="G2762" s="627" t="s">
        <v>4059</v>
      </c>
      <c r="H2762" s="627" t="s">
        <v>492</v>
      </c>
      <c r="J2762" s="627">
        <v>1</v>
      </c>
      <c r="K2762" s="627">
        <v>6.07</v>
      </c>
      <c r="L2762" s="627">
        <v>6.07</v>
      </c>
      <c r="M2762" s="53" t="s">
        <v>1317</v>
      </c>
      <c r="N2762" s="629" t="s">
        <v>1475</v>
      </c>
    </row>
    <row r="2763" spans="1:14" ht="15" hidden="1">
      <c r="A2763" s="276">
        <v>46182</v>
      </c>
      <c r="B2763" s="53" t="s">
        <v>4632</v>
      </c>
      <c r="C2763" s="625">
        <v>45358</v>
      </c>
      <c r="D2763" s="625" t="s">
        <v>1538</v>
      </c>
      <c r="E2763" s="625">
        <v>110</v>
      </c>
      <c r="F2763" s="625">
        <v>4010</v>
      </c>
      <c r="G2763" s="625" t="s">
        <v>4058</v>
      </c>
      <c r="H2763" s="625" t="s">
        <v>492</v>
      </c>
      <c r="J2763" s="625">
        <v>1</v>
      </c>
      <c r="K2763" s="625">
        <v>9.5299999999999994</v>
      </c>
      <c r="L2763" s="625">
        <v>9.5299999999999994</v>
      </c>
      <c r="M2763" s="53" t="s">
        <v>1317</v>
      </c>
      <c r="N2763" s="629" t="s">
        <v>1475</v>
      </c>
    </row>
    <row r="2764" spans="1:14" ht="15" hidden="1">
      <c r="A2764" s="276">
        <v>46182</v>
      </c>
      <c r="B2764" s="53" t="s">
        <v>4632</v>
      </c>
      <c r="C2764" s="627">
        <v>50265</v>
      </c>
      <c r="D2764" s="627" t="s">
        <v>1881</v>
      </c>
      <c r="E2764" s="627" t="s">
        <v>1526</v>
      </c>
      <c r="F2764" s="627">
        <v>4010</v>
      </c>
      <c r="G2764" s="627" t="s">
        <v>4057</v>
      </c>
      <c r="H2764" s="627" t="s">
        <v>492</v>
      </c>
      <c r="J2764" s="627">
        <v>1</v>
      </c>
      <c r="K2764" s="627">
        <v>3.8</v>
      </c>
      <c r="L2764" s="627">
        <v>3.8</v>
      </c>
      <c r="M2764" s="53" t="s">
        <v>1317</v>
      </c>
      <c r="N2764" s="629" t="s">
        <v>1475</v>
      </c>
    </row>
    <row r="2765" spans="1:14" ht="15" hidden="1">
      <c r="A2765" s="276">
        <v>46182</v>
      </c>
      <c r="B2765" s="53" t="s">
        <v>4632</v>
      </c>
      <c r="C2765" s="625">
        <v>82622</v>
      </c>
      <c r="D2765" s="625" t="s">
        <v>1578</v>
      </c>
      <c r="E2765" s="625">
        <v>140</v>
      </c>
      <c r="F2765" s="625">
        <v>4010</v>
      </c>
      <c r="G2765" s="625" t="s">
        <v>4056</v>
      </c>
      <c r="H2765" s="625" t="s">
        <v>492</v>
      </c>
      <c r="J2765" s="625">
        <v>3</v>
      </c>
      <c r="K2765" s="625">
        <v>20.74</v>
      </c>
      <c r="L2765" s="625">
        <v>62.22</v>
      </c>
      <c r="M2765" s="53" t="s">
        <v>1317</v>
      </c>
      <c r="N2765" s="629" t="s">
        <v>1475</v>
      </c>
    </row>
    <row r="2766" spans="1:14" ht="15" hidden="1">
      <c r="A2766" s="276">
        <v>46182</v>
      </c>
      <c r="B2766" s="53" t="s">
        <v>4632</v>
      </c>
      <c r="C2766" s="627">
        <v>82897</v>
      </c>
      <c r="D2766" s="627" t="s">
        <v>2543</v>
      </c>
      <c r="E2766" s="627">
        <v>130</v>
      </c>
      <c r="F2766" s="627">
        <v>4010</v>
      </c>
      <c r="G2766" s="627" t="s">
        <v>4054</v>
      </c>
      <c r="H2766" s="627" t="s">
        <v>492</v>
      </c>
      <c r="J2766" s="627">
        <v>1</v>
      </c>
      <c r="K2766" s="627">
        <v>11.66</v>
      </c>
      <c r="L2766" s="627">
        <v>11.66</v>
      </c>
      <c r="M2766" s="53" t="s">
        <v>1317</v>
      </c>
      <c r="N2766" s="629" t="s">
        <v>1475</v>
      </c>
    </row>
    <row r="2767" spans="1:14" ht="15" hidden="1">
      <c r="A2767" s="276">
        <v>46182</v>
      </c>
      <c r="B2767" s="53" t="s">
        <v>4632</v>
      </c>
      <c r="C2767" s="625">
        <v>82788</v>
      </c>
      <c r="D2767" s="625" t="s">
        <v>3191</v>
      </c>
      <c r="E2767" s="625">
        <v>130</v>
      </c>
      <c r="F2767" s="625">
        <v>4010</v>
      </c>
      <c r="G2767" s="625" t="s">
        <v>4052</v>
      </c>
      <c r="H2767" s="625" t="s">
        <v>492</v>
      </c>
      <c r="J2767" s="625">
        <v>1</v>
      </c>
      <c r="K2767" s="625">
        <v>8.69</v>
      </c>
      <c r="L2767" s="625">
        <v>8.69</v>
      </c>
      <c r="M2767" s="53" t="s">
        <v>1317</v>
      </c>
      <c r="N2767" s="629" t="s">
        <v>1475</v>
      </c>
    </row>
    <row r="2768" spans="1:14" ht="15" hidden="1">
      <c r="A2768" s="276">
        <v>46182</v>
      </c>
      <c r="B2768" s="53" t="s">
        <v>4632</v>
      </c>
      <c r="C2768" s="627">
        <v>82731</v>
      </c>
      <c r="D2768" s="627" t="s">
        <v>1961</v>
      </c>
      <c r="E2768" s="627">
        <v>75</v>
      </c>
      <c r="F2768" s="627">
        <v>4010</v>
      </c>
      <c r="G2768" s="627" t="s">
        <v>1763</v>
      </c>
      <c r="H2768" s="627" t="s">
        <v>492</v>
      </c>
      <c r="J2768" s="627">
        <v>1</v>
      </c>
      <c r="K2768" s="627">
        <v>12.33</v>
      </c>
      <c r="L2768" s="627">
        <v>12.33</v>
      </c>
      <c r="M2768" s="53" t="s">
        <v>1317</v>
      </c>
      <c r="N2768" s="629" t="s">
        <v>1475</v>
      </c>
    </row>
    <row r="2769" spans="1:14" ht="15" hidden="1">
      <c r="A2769" s="624">
        <v>46182</v>
      </c>
      <c r="B2769" s="625" t="s">
        <v>4633</v>
      </c>
      <c r="C2769" s="625">
        <v>84096</v>
      </c>
      <c r="D2769" s="625" t="s">
        <v>4634</v>
      </c>
      <c r="E2769" s="625">
        <v>120</v>
      </c>
      <c r="F2769" s="625">
        <v>4010</v>
      </c>
      <c r="G2769" s="625" t="s">
        <v>4635</v>
      </c>
      <c r="H2769" s="627" t="s">
        <v>492</v>
      </c>
      <c r="J2769" s="625">
        <v>1</v>
      </c>
      <c r="K2769" s="625">
        <v>13.55</v>
      </c>
      <c r="L2769" s="625">
        <v>13.55</v>
      </c>
      <c r="M2769" s="53" t="s">
        <v>1317</v>
      </c>
      <c r="N2769" s="629" t="s">
        <v>4602</v>
      </c>
    </row>
    <row r="2770" spans="1:14" ht="15" hidden="1">
      <c r="A2770" s="626">
        <v>46182</v>
      </c>
      <c r="B2770" s="625" t="s">
        <v>4633</v>
      </c>
      <c r="C2770" s="627">
        <v>84620</v>
      </c>
      <c r="D2770" s="627" t="s">
        <v>3594</v>
      </c>
      <c r="E2770" s="627">
        <v>140</v>
      </c>
      <c r="F2770" s="627">
        <v>4010</v>
      </c>
      <c r="G2770" s="627" t="s">
        <v>4264</v>
      </c>
      <c r="H2770" s="627" t="s">
        <v>492</v>
      </c>
      <c r="J2770" s="627">
        <v>1</v>
      </c>
      <c r="K2770" s="627">
        <v>6.63</v>
      </c>
      <c r="L2770" s="627">
        <v>6.63</v>
      </c>
      <c r="M2770" s="53" t="s">
        <v>1317</v>
      </c>
      <c r="N2770" s="629" t="s">
        <v>4602</v>
      </c>
    </row>
    <row r="2771" spans="1:14" ht="15" hidden="1">
      <c r="A2771" s="624">
        <v>46182</v>
      </c>
      <c r="B2771" s="625" t="s">
        <v>4633</v>
      </c>
      <c r="C2771" s="625">
        <v>82718</v>
      </c>
      <c r="D2771" s="625" t="s">
        <v>2823</v>
      </c>
      <c r="E2771" s="625">
        <v>90</v>
      </c>
      <c r="F2771" s="625">
        <v>4010</v>
      </c>
      <c r="G2771" s="625" t="s">
        <v>4134</v>
      </c>
      <c r="H2771" s="627" t="s">
        <v>492</v>
      </c>
      <c r="J2771" s="625">
        <v>1</v>
      </c>
      <c r="K2771" s="625">
        <v>13.47</v>
      </c>
      <c r="L2771" s="625">
        <v>13.47</v>
      </c>
      <c r="M2771" s="53" t="s">
        <v>1317</v>
      </c>
      <c r="N2771" s="629" t="s">
        <v>4602</v>
      </c>
    </row>
    <row r="2772" spans="1:14" ht="15" hidden="1">
      <c r="A2772" s="626">
        <v>46182</v>
      </c>
      <c r="B2772" s="625" t="s">
        <v>4633</v>
      </c>
      <c r="C2772" s="627">
        <v>82824</v>
      </c>
      <c r="D2772" s="627" t="s">
        <v>1354</v>
      </c>
      <c r="E2772" s="627">
        <v>130</v>
      </c>
      <c r="F2772" s="627">
        <v>4010</v>
      </c>
      <c r="G2772" s="627" t="s">
        <v>4636</v>
      </c>
      <c r="H2772" s="627" t="s">
        <v>492</v>
      </c>
      <c r="J2772" s="627">
        <v>1</v>
      </c>
      <c r="K2772" s="627">
        <v>8.82</v>
      </c>
      <c r="L2772" s="627">
        <v>8.82</v>
      </c>
      <c r="M2772" s="53" t="s">
        <v>1317</v>
      </c>
      <c r="N2772" s="629" t="s">
        <v>4602</v>
      </c>
    </row>
    <row r="2773" spans="1:14" ht="15" hidden="1">
      <c r="A2773" s="624">
        <v>46182</v>
      </c>
      <c r="B2773" s="625" t="s">
        <v>4633</v>
      </c>
      <c r="C2773" s="625">
        <v>84341</v>
      </c>
      <c r="D2773" s="625" t="s">
        <v>2573</v>
      </c>
      <c r="E2773" s="625">
        <v>100</v>
      </c>
      <c r="F2773" s="625">
        <v>4010</v>
      </c>
      <c r="G2773" s="625" t="s">
        <v>4637</v>
      </c>
      <c r="H2773" s="627" t="s">
        <v>492</v>
      </c>
      <c r="J2773" s="625">
        <v>1</v>
      </c>
      <c r="K2773" s="625">
        <v>6.42</v>
      </c>
      <c r="L2773" s="625">
        <v>6.42</v>
      </c>
      <c r="M2773" s="53" t="s">
        <v>1317</v>
      </c>
      <c r="N2773" s="629" t="s">
        <v>4602</v>
      </c>
    </row>
    <row r="2774" spans="1:14" ht="15" hidden="1">
      <c r="A2774" s="626">
        <v>46182</v>
      </c>
      <c r="B2774" s="625" t="s">
        <v>4633</v>
      </c>
      <c r="C2774" s="627">
        <v>83059</v>
      </c>
      <c r="D2774" s="627" t="s">
        <v>2508</v>
      </c>
      <c r="E2774" s="627">
        <v>150</v>
      </c>
      <c r="F2774" s="627">
        <v>4010</v>
      </c>
      <c r="G2774" s="627" t="s">
        <v>4114</v>
      </c>
      <c r="H2774" s="627" t="s">
        <v>492</v>
      </c>
      <c r="J2774" s="627">
        <v>2</v>
      </c>
      <c r="K2774" s="627">
        <v>4.99</v>
      </c>
      <c r="L2774" s="627">
        <v>9.98</v>
      </c>
      <c r="M2774" s="53" t="s">
        <v>1317</v>
      </c>
      <c r="N2774" s="629" t="s">
        <v>4602</v>
      </c>
    </row>
    <row r="2775" spans="1:14" ht="15" hidden="1">
      <c r="A2775" s="624">
        <v>46182</v>
      </c>
      <c r="B2775" s="625" t="s">
        <v>4633</v>
      </c>
      <c r="C2775" s="625">
        <v>80617</v>
      </c>
      <c r="D2775" s="625" t="s">
        <v>3855</v>
      </c>
      <c r="E2775" s="625">
        <v>60</v>
      </c>
      <c r="F2775" s="625">
        <v>4010</v>
      </c>
      <c r="G2775" s="625" t="s">
        <v>4113</v>
      </c>
      <c r="H2775" s="627" t="s">
        <v>492</v>
      </c>
      <c r="J2775" s="625">
        <v>1</v>
      </c>
      <c r="K2775" s="625">
        <v>6.23</v>
      </c>
      <c r="L2775" s="625">
        <v>6.23</v>
      </c>
      <c r="M2775" s="53" t="s">
        <v>1317</v>
      </c>
      <c r="N2775" s="629" t="s">
        <v>4602</v>
      </c>
    </row>
    <row r="2776" spans="1:14" ht="15" hidden="1">
      <c r="A2776" s="626">
        <v>46182</v>
      </c>
      <c r="B2776" s="625" t="s">
        <v>4633</v>
      </c>
      <c r="C2776" s="627">
        <v>81423</v>
      </c>
      <c r="D2776" s="627">
        <v>746</v>
      </c>
      <c r="E2776" s="627">
        <v>60</v>
      </c>
      <c r="F2776" s="627">
        <v>4010</v>
      </c>
      <c r="G2776" s="627" t="s">
        <v>4638</v>
      </c>
      <c r="H2776" s="627" t="s">
        <v>492</v>
      </c>
      <c r="J2776" s="627">
        <v>1</v>
      </c>
      <c r="K2776" s="627">
        <v>6.66</v>
      </c>
      <c r="L2776" s="627">
        <v>6.66</v>
      </c>
      <c r="M2776" s="53" t="s">
        <v>1317</v>
      </c>
      <c r="N2776" s="629" t="s">
        <v>4602</v>
      </c>
    </row>
    <row r="2777" spans="1:14" ht="15" hidden="1">
      <c r="A2777" s="624">
        <v>46182</v>
      </c>
      <c r="B2777" s="625" t="s">
        <v>4633</v>
      </c>
      <c r="C2777" s="625">
        <v>83643</v>
      </c>
      <c r="D2777" s="625" t="s">
        <v>2285</v>
      </c>
      <c r="E2777" s="625" t="s">
        <v>1526</v>
      </c>
      <c r="F2777" s="625">
        <v>4010</v>
      </c>
      <c r="G2777" s="625" t="s">
        <v>4639</v>
      </c>
      <c r="H2777" s="627" t="s">
        <v>492</v>
      </c>
      <c r="J2777" s="625">
        <v>2</v>
      </c>
      <c r="K2777" s="625">
        <v>27.49</v>
      </c>
      <c r="L2777" s="625">
        <v>54.98</v>
      </c>
      <c r="M2777" s="53" t="s">
        <v>1317</v>
      </c>
      <c r="N2777" s="629" t="s">
        <v>4602</v>
      </c>
    </row>
    <row r="2778" spans="1:14" ht="15" hidden="1">
      <c r="A2778" s="276">
        <v>46182</v>
      </c>
      <c r="B2778" s="53" t="s">
        <v>4640</v>
      </c>
      <c r="C2778" s="625">
        <v>52733</v>
      </c>
      <c r="D2778" s="625" t="s">
        <v>1663</v>
      </c>
      <c r="E2778" s="705">
        <v>46057</v>
      </c>
      <c r="F2778" s="625">
        <v>4010</v>
      </c>
      <c r="G2778" s="625" t="s">
        <v>4641</v>
      </c>
      <c r="H2778" s="625" t="s">
        <v>492</v>
      </c>
      <c r="J2778" s="625">
        <v>4</v>
      </c>
      <c r="K2778" s="625">
        <v>8.14</v>
      </c>
      <c r="L2778" s="625">
        <v>32.56</v>
      </c>
      <c r="M2778" s="53" t="s">
        <v>1317</v>
      </c>
      <c r="N2778" s="629" t="s">
        <v>4642</v>
      </c>
    </row>
    <row r="2779" spans="1:14" ht="15" hidden="1">
      <c r="A2779" s="276">
        <v>46182</v>
      </c>
      <c r="B2779" s="53" t="s">
        <v>4640</v>
      </c>
      <c r="C2779" s="627">
        <v>80376</v>
      </c>
      <c r="D2779" s="627">
        <v>767</v>
      </c>
      <c r="E2779" s="700">
        <v>46149</v>
      </c>
      <c r="F2779" s="627">
        <v>4010</v>
      </c>
      <c r="G2779" s="627" t="s">
        <v>2289</v>
      </c>
      <c r="H2779" s="627" t="s">
        <v>492</v>
      </c>
      <c r="J2779" s="627">
        <v>2</v>
      </c>
      <c r="K2779" s="627">
        <v>6.63</v>
      </c>
      <c r="L2779" s="627">
        <v>13.26</v>
      </c>
      <c r="M2779" s="53" t="s">
        <v>1317</v>
      </c>
      <c r="N2779" s="629" t="s">
        <v>4642</v>
      </c>
    </row>
    <row r="2780" spans="1:14" ht="15" hidden="1">
      <c r="A2780" s="276">
        <v>46182</v>
      </c>
      <c r="B2780" s="53" t="s">
        <v>4640</v>
      </c>
      <c r="C2780" s="625">
        <v>52733</v>
      </c>
      <c r="D2780" s="625">
        <v>461</v>
      </c>
      <c r="E2780" s="625" t="s">
        <v>1705</v>
      </c>
      <c r="F2780" s="625">
        <v>4010</v>
      </c>
      <c r="G2780" s="625" t="s">
        <v>4643</v>
      </c>
      <c r="H2780" s="625" t="s">
        <v>492</v>
      </c>
      <c r="J2780" s="625">
        <v>3</v>
      </c>
      <c r="K2780" s="625">
        <v>8.14</v>
      </c>
      <c r="L2780" s="625">
        <v>24.42</v>
      </c>
      <c r="M2780" s="53" t="s">
        <v>1317</v>
      </c>
      <c r="N2780" s="629" t="s">
        <v>4642</v>
      </c>
    </row>
    <row r="2781" spans="1:14" ht="15" hidden="1">
      <c r="A2781" s="276">
        <v>46182</v>
      </c>
      <c r="B2781" s="53" t="s">
        <v>4640</v>
      </c>
      <c r="C2781" s="627">
        <v>80376</v>
      </c>
      <c r="D2781" s="627">
        <v>607</v>
      </c>
      <c r="E2781" s="700">
        <v>46024</v>
      </c>
      <c r="F2781" s="627">
        <v>4010</v>
      </c>
      <c r="G2781" s="627" t="s">
        <v>4014</v>
      </c>
      <c r="H2781" s="627" t="s">
        <v>492</v>
      </c>
      <c r="J2781" s="627">
        <v>6</v>
      </c>
      <c r="K2781" s="627">
        <v>6.63</v>
      </c>
      <c r="L2781" s="627">
        <v>39.78</v>
      </c>
      <c r="M2781" s="53" t="s">
        <v>1317</v>
      </c>
      <c r="N2781" s="629" t="s">
        <v>4642</v>
      </c>
    </row>
    <row r="2782" spans="1:14" ht="15" hidden="1">
      <c r="A2782" s="276">
        <v>46182</v>
      </c>
      <c r="B2782" s="53" t="s">
        <v>4640</v>
      </c>
      <c r="C2782" s="625">
        <v>80376</v>
      </c>
      <c r="D2782" s="625">
        <v>767</v>
      </c>
      <c r="E2782" s="705">
        <v>46024</v>
      </c>
      <c r="F2782" s="625">
        <v>4010</v>
      </c>
      <c r="G2782" s="625" t="s">
        <v>3991</v>
      </c>
      <c r="H2782" s="625" t="s">
        <v>492</v>
      </c>
      <c r="J2782" s="625">
        <v>6</v>
      </c>
      <c r="K2782" s="625">
        <v>6.63</v>
      </c>
      <c r="L2782" s="625">
        <v>39.78</v>
      </c>
      <c r="M2782" s="53" t="s">
        <v>1317</v>
      </c>
      <c r="N2782" s="629" t="s">
        <v>4642</v>
      </c>
    </row>
    <row r="2783" spans="1:14" ht="15" hidden="1">
      <c r="A2783" s="276">
        <v>46182</v>
      </c>
      <c r="B2783" s="53" t="s">
        <v>4640</v>
      </c>
      <c r="C2783" s="627">
        <v>80906</v>
      </c>
      <c r="D2783" s="627">
        <v>746</v>
      </c>
      <c r="E2783" s="627" t="s">
        <v>1705</v>
      </c>
      <c r="F2783" s="627">
        <v>4010</v>
      </c>
      <c r="G2783" s="627" t="s">
        <v>3013</v>
      </c>
      <c r="H2783" s="627" t="s">
        <v>492</v>
      </c>
      <c r="J2783" s="627">
        <v>1</v>
      </c>
      <c r="K2783" s="627">
        <v>12.25</v>
      </c>
      <c r="L2783" s="627">
        <v>12.25</v>
      </c>
      <c r="M2783" s="53" t="s">
        <v>1317</v>
      </c>
      <c r="N2783" s="629" t="s">
        <v>4642</v>
      </c>
    </row>
    <row r="2784" spans="1:14" ht="15" hidden="1">
      <c r="A2784" s="276">
        <v>46182</v>
      </c>
      <c r="B2784" s="53" t="s">
        <v>4640</v>
      </c>
      <c r="C2784" s="625">
        <v>80376</v>
      </c>
      <c r="D2784" s="625">
        <v>767</v>
      </c>
      <c r="E2784" s="705">
        <v>46057</v>
      </c>
      <c r="F2784" s="625">
        <v>4010</v>
      </c>
      <c r="G2784" s="625" t="s">
        <v>3988</v>
      </c>
      <c r="H2784" s="625" t="s">
        <v>492</v>
      </c>
      <c r="J2784" s="625">
        <v>1</v>
      </c>
      <c r="K2784" s="625">
        <v>6.63</v>
      </c>
      <c r="L2784" s="625">
        <v>6.63</v>
      </c>
      <c r="M2784" s="53" t="s">
        <v>1317</v>
      </c>
      <c r="N2784" s="629" t="s">
        <v>4642</v>
      </c>
    </row>
    <row r="2785" spans="1:14" ht="15" hidden="1">
      <c r="A2785" s="276">
        <v>46182</v>
      </c>
      <c r="B2785" s="53" t="s">
        <v>4640</v>
      </c>
      <c r="C2785" s="627">
        <v>52733</v>
      </c>
      <c r="D2785" s="627" t="s">
        <v>1663</v>
      </c>
      <c r="E2785" s="700">
        <v>46024</v>
      </c>
      <c r="F2785" s="627">
        <v>4010</v>
      </c>
      <c r="G2785" s="627" t="s">
        <v>4644</v>
      </c>
      <c r="H2785" s="627" t="s">
        <v>492</v>
      </c>
      <c r="J2785" s="627">
        <v>4</v>
      </c>
      <c r="K2785" s="627">
        <v>8.14</v>
      </c>
      <c r="L2785" s="627">
        <v>32.56</v>
      </c>
      <c r="M2785" s="53" t="s">
        <v>1317</v>
      </c>
      <c r="N2785" s="629" t="s">
        <v>4642</v>
      </c>
    </row>
    <row r="2786" spans="1:14" ht="15" hidden="1">
      <c r="A2786" s="276">
        <v>46182</v>
      </c>
      <c r="B2786" s="53" t="s">
        <v>4640</v>
      </c>
      <c r="C2786" s="625">
        <v>80376</v>
      </c>
      <c r="D2786" s="625" t="s">
        <v>4645</v>
      </c>
      <c r="E2786" s="705">
        <v>46024</v>
      </c>
      <c r="F2786" s="625">
        <v>4010</v>
      </c>
      <c r="G2786" s="625" t="s">
        <v>3977</v>
      </c>
      <c r="H2786" s="625" t="s">
        <v>492</v>
      </c>
      <c r="J2786" s="625">
        <v>3</v>
      </c>
      <c r="K2786" s="625">
        <v>6.63</v>
      </c>
      <c r="L2786" s="625">
        <v>19.89</v>
      </c>
      <c r="M2786" s="53" t="s">
        <v>1317</v>
      </c>
      <c r="N2786" s="629" t="s">
        <v>4642</v>
      </c>
    </row>
    <row r="2787" spans="1:14" ht="15" hidden="1">
      <c r="A2787" s="276">
        <v>46182</v>
      </c>
      <c r="B2787" s="53" t="s">
        <v>4640</v>
      </c>
      <c r="C2787" s="627">
        <v>52733</v>
      </c>
      <c r="D2787" s="627">
        <v>461</v>
      </c>
      <c r="E2787" s="700">
        <v>46057</v>
      </c>
      <c r="F2787" s="627">
        <v>4010</v>
      </c>
      <c r="G2787" s="627" t="s">
        <v>4646</v>
      </c>
      <c r="H2787" s="627" t="s">
        <v>492</v>
      </c>
      <c r="J2787" s="627">
        <v>4</v>
      </c>
      <c r="K2787" s="627">
        <v>8.14</v>
      </c>
      <c r="L2787" s="627">
        <v>32.56</v>
      </c>
      <c r="M2787" s="53" t="s">
        <v>1317</v>
      </c>
      <c r="N2787" s="629" t="s">
        <v>4642</v>
      </c>
    </row>
    <row r="2788" spans="1:14" ht="15" hidden="1">
      <c r="A2788" s="276">
        <v>46182</v>
      </c>
      <c r="B2788" s="53" t="s">
        <v>4640</v>
      </c>
      <c r="C2788" s="625">
        <v>80906</v>
      </c>
      <c r="D2788" s="625">
        <v>746</v>
      </c>
      <c r="E2788" s="625">
        <v>50</v>
      </c>
      <c r="F2788" s="625">
        <v>4010</v>
      </c>
      <c r="G2788" s="625" t="s">
        <v>3976</v>
      </c>
      <c r="H2788" s="625" t="s">
        <v>492</v>
      </c>
      <c r="J2788" s="625">
        <v>2</v>
      </c>
      <c r="K2788" s="625">
        <v>12.25</v>
      </c>
      <c r="L2788" s="625">
        <v>24.5</v>
      </c>
      <c r="M2788" s="53" t="s">
        <v>1317</v>
      </c>
      <c r="N2788" s="629" t="s">
        <v>4642</v>
      </c>
    </row>
    <row r="2789" spans="1:14" ht="15" hidden="1">
      <c r="A2789" s="276">
        <v>46182</v>
      </c>
      <c r="B2789" s="53" t="s">
        <v>4640</v>
      </c>
      <c r="C2789" s="627">
        <v>80376</v>
      </c>
      <c r="D2789" s="627">
        <v>767</v>
      </c>
      <c r="E2789" s="627" t="s">
        <v>1705</v>
      </c>
      <c r="F2789" s="627">
        <v>4010</v>
      </c>
      <c r="G2789" s="627" t="s">
        <v>4069</v>
      </c>
      <c r="H2789" s="627" t="s">
        <v>492</v>
      </c>
      <c r="J2789" s="627">
        <v>5</v>
      </c>
      <c r="K2789" s="627">
        <v>6.63</v>
      </c>
      <c r="L2789" s="627">
        <v>33.15</v>
      </c>
      <c r="M2789" s="53" t="s">
        <v>1317</v>
      </c>
      <c r="N2789" s="629" t="s">
        <v>4642</v>
      </c>
    </row>
    <row r="2790" spans="1:14" ht="15" hidden="1">
      <c r="A2790" s="276">
        <v>46182</v>
      </c>
      <c r="B2790" s="53" t="s">
        <v>4640</v>
      </c>
      <c r="C2790" s="625">
        <v>80376</v>
      </c>
      <c r="D2790" s="625">
        <v>607</v>
      </c>
      <c r="E2790" s="625" t="s">
        <v>1705</v>
      </c>
      <c r="F2790" s="625">
        <v>4010</v>
      </c>
      <c r="G2790" s="625" t="s">
        <v>4068</v>
      </c>
      <c r="H2790" s="625" t="s">
        <v>492</v>
      </c>
      <c r="J2790" s="625">
        <v>2</v>
      </c>
      <c r="K2790" s="625">
        <v>6.63</v>
      </c>
      <c r="L2790" s="625">
        <v>13.26</v>
      </c>
      <c r="M2790" s="53" t="s">
        <v>1317</v>
      </c>
      <c r="N2790" s="629" t="s">
        <v>4642</v>
      </c>
    </row>
    <row r="2791" spans="1:14" ht="15" hidden="1">
      <c r="A2791" s="276">
        <v>46182</v>
      </c>
      <c r="B2791" s="53" t="s">
        <v>4640</v>
      </c>
      <c r="C2791" s="627">
        <v>80906</v>
      </c>
      <c r="D2791" s="627">
        <v>766</v>
      </c>
      <c r="E2791" s="627">
        <v>50</v>
      </c>
      <c r="F2791" s="627">
        <v>4010</v>
      </c>
      <c r="G2791" s="627" t="s">
        <v>4647</v>
      </c>
      <c r="H2791" s="627" t="s">
        <v>492</v>
      </c>
      <c r="J2791" s="627">
        <v>2</v>
      </c>
      <c r="K2791" s="627">
        <v>12.25</v>
      </c>
      <c r="L2791" s="627">
        <v>24.5</v>
      </c>
      <c r="M2791" s="53" t="s">
        <v>1317</v>
      </c>
      <c r="N2791" s="629" t="s">
        <v>4642</v>
      </c>
    </row>
    <row r="2792" spans="1:14" ht="15" hidden="1">
      <c r="A2792" s="276">
        <v>46182</v>
      </c>
      <c r="B2792" s="53" t="s">
        <v>4640</v>
      </c>
      <c r="C2792" s="625">
        <v>52733</v>
      </c>
      <c r="D2792" s="625" t="s">
        <v>1663</v>
      </c>
      <c r="E2792" s="625" t="s">
        <v>1705</v>
      </c>
      <c r="F2792" s="625">
        <v>4010</v>
      </c>
      <c r="G2792" s="625" t="s">
        <v>4648</v>
      </c>
      <c r="H2792" s="625" t="s">
        <v>492</v>
      </c>
      <c r="J2792" s="625">
        <v>6</v>
      </c>
      <c r="K2792" s="625">
        <v>8.14</v>
      </c>
      <c r="L2792" s="625">
        <v>48.84</v>
      </c>
      <c r="M2792" s="53" t="s">
        <v>1317</v>
      </c>
      <c r="N2792" s="629" t="s">
        <v>4642</v>
      </c>
    </row>
    <row r="2793" spans="1:14" ht="15" hidden="1">
      <c r="A2793" s="276">
        <v>46182</v>
      </c>
      <c r="B2793" s="53" t="s">
        <v>4649</v>
      </c>
      <c r="C2793" s="625">
        <v>84428</v>
      </c>
      <c r="D2793" s="625" t="s">
        <v>4650</v>
      </c>
      <c r="E2793" s="625">
        <v>100</v>
      </c>
      <c r="F2793" s="625">
        <v>4010</v>
      </c>
      <c r="G2793" s="625" t="s">
        <v>4651</v>
      </c>
      <c r="H2793" s="625" t="s">
        <v>492</v>
      </c>
      <c r="J2793" s="625">
        <v>-1</v>
      </c>
      <c r="K2793" s="625">
        <v>5.5</v>
      </c>
      <c r="L2793" s="625">
        <v>-5.5</v>
      </c>
      <c r="M2793" s="53" t="s">
        <v>1700</v>
      </c>
    </row>
    <row r="2794" spans="1:14" ht="15" hidden="1">
      <c r="A2794" s="276">
        <v>46182</v>
      </c>
      <c r="B2794" s="53" t="s">
        <v>4652</v>
      </c>
      <c r="C2794" s="625">
        <v>82788</v>
      </c>
      <c r="D2794" s="625" t="s">
        <v>4588</v>
      </c>
      <c r="E2794" s="625">
        <v>110</v>
      </c>
      <c r="F2794" s="625">
        <v>4010</v>
      </c>
      <c r="G2794" s="625" t="s">
        <v>4653</v>
      </c>
      <c r="H2794" s="625" t="s">
        <v>492</v>
      </c>
      <c r="J2794" s="627">
        <v>-1</v>
      </c>
      <c r="K2794" s="627">
        <v>8.69</v>
      </c>
      <c r="L2794" s="627">
        <v>-8.69</v>
      </c>
      <c r="M2794" s="53" t="s">
        <v>1823</v>
      </c>
    </row>
    <row r="2795" spans="1:14" ht="15" hidden="1">
      <c r="A2795" s="276">
        <v>46182</v>
      </c>
      <c r="B2795" s="53" t="s">
        <v>4652</v>
      </c>
      <c r="C2795" s="627">
        <v>84095</v>
      </c>
      <c r="D2795" s="627" t="s">
        <v>1315</v>
      </c>
      <c r="E2795" s="627">
        <v>75</v>
      </c>
      <c r="F2795" s="627">
        <v>4010</v>
      </c>
      <c r="G2795" s="627" t="s">
        <v>3731</v>
      </c>
      <c r="H2795" s="627" t="s">
        <v>492</v>
      </c>
      <c r="J2795" s="625">
        <v>-1</v>
      </c>
      <c r="K2795" s="625">
        <v>7.61</v>
      </c>
      <c r="L2795" s="625">
        <v>-7.61</v>
      </c>
      <c r="M2795" s="53" t="s">
        <v>1823</v>
      </c>
    </row>
    <row r="2796" spans="1:14" ht="15" hidden="1">
      <c r="A2796" s="276">
        <v>46183</v>
      </c>
      <c r="B2796" s="53" t="s">
        <v>4654</v>
      </c>
      <c r="C2796" s="625">
        <v>84552</v>
      </c>
      <c r="D2796" s="625" t="s">
        <v>4292</v>
      </c>
      <c r="E2796" s="625">
        <v>90</v>
      </c>
      <c r="F2796" s="625">
        <v>4010</v>
      </c>
      <c r="G2796" s="625" t="s">
        <v>2673</v>
      </c>
      <c r="H2796" s="625" t="s">
        <v>492</v>
      </c>
      <c r="J2796" s="625">
        <v>4</v>
      </c>
      <c r="K2796" s="625">
        <v>5.99</v>
      </c>
      <c r="L2796" s="625">
        <v>23.96</v>
      </c>
      <c r="M2796" s="53" t="s">
        <v>1317</v>
      </c>
      <c r="N2796" s="629" t="s">
        <v>1475</v>
      </c>
    </row>
    <row r="2797" spans="1:14" ht="15" hidden="1">
      <c r="A2797" s="276">
        <v>46183</v>
      </c>
      <c r="B2797" s="53" t="s">
        <v>4654</v>
      </c>
      <c r="C2797" s="627">
        <v>67379</v>
      </c>
      <c r="D2797" s="627" t="s">
        <v>1932</v>
      </c>
      <c r="E2797" s="627">
        <v>90</v>
      </c>
      <c r="F2797" s="627">
        <v>4010</v>
      </c>
      <c r="G2797" s="627" t="s">
        <v>4008</v>
      </c>
      <c r="H2797" s="627" t="s">
        <v>492</v>
      </c>
      <c r="J2797" s="627">
        <v>1</v>
      </c>
      <c r="K2797" s="627">
        <v>4.71</v>
      </c>
      <c r="L2797" s="627">
        <v>4.71</v>
      </c>
      <c r="M2797" s="53" t="s">
        <v>1317</v>
      </c>
      <c r="N2797" s="629" t="s">
        <v>1475</v>
      </c>
    </row>
    <row r="2798" spans="1:14" ht="15" hidden="1">
      <c r="A2798" s="276">
        <v>46183</v>
      </c>
      <c r="B2798" s="53" t="s">
        <v>4654</v>
      </c>
      <c r="C2798" s="625">
        <v>82645</v>
      </c>
      <c r="D2798" s="625" t="s">
        <v>2510</v>
      </c>
      <c r="E2798" s="625">
        <v>150</v>
      </c>
      <c r="F2798" s="625">
        <v>4010</v>
      </c>
      <c r="G2798" s="625" t="s">
        <v>4655</v>
      </c>
      <c r="H2798" s="625" t="s">
        <v>492</v>
      </c>
      <c r="J2798" s="625">
        <v>1</v>
      </c>
      <c r="K2798" s="625">
        <v>6.3</v>
      </c>
      <c r="L2798" s="625">
        <v>6.3</v>
      </c>
      <c r="M2798" s="53" t="s">
        <v>1317</v>
      </c>
      <c r="N2798" s="629" t="s">
        <v>1475</v>
      </c>
    </row>
    <row r="2799" spans="1:14" ht="15" hidden="1">
      <c r="A2799" s="276">
        <v>46183</v>
      </c>
      <c r="B2799" s="53" t="s">
        <v>4654</v>
      </c>
      <c r="C2799" s="627">
        <v>82776</v>
      </c>
      <c r="D2799" s="627" t="s">
        <v>2536</v>
      </c>
      <c r="E2799" s="627">
        <v>90</v>
      </c>
      <c r="F2799" s="627">
        <v>4010</v>
      </c>
      <c r="G2799" s="627" t="s">
        <v>4656</v>
      </c>
      <c r="H2799" s="627" t="s">
        <v>492</v>
      </c>
      <c r="J2799" s="627">
        <v>1</v>
      </c>
      <c r="K2799" s="627">
        <v>15.42</v>
      </c>
      <c r="L2799" s="627">
        <v>15.42</v>
      </c>
      <c r="M2799" s="53" t="s">
        <v>1317</v>
      </c>
      <c r="N2799" s="629" t="s">
        <v>1475</v>
      </c>
    </row>
    <row r="2800" spans="1:14" ht="15" hidden="1">
      <c r="A2800" s="276">
        <v>46183</v>
      </c>
      <c r="B2800" s="53" t="s">
        <v>4654</v>
      </c>
      <c r="C2800" s="625">
        <v>84290</v>
      </c>
      <c r="D2800" s="625" t="s">
        <v>3036</v>
      </c>
      <c r="E2800" s="625">
        <v>130</v>
      </c>
      <c r="F2800" s="625">
        <v>4010</v>
      </c>
      <c r="G2800" s="625" t="s">
        <v>4657</v>
      </c>
      <c r="H2800" s="625" t="s">
        <v>492</v>
      </c>
      <c r="J2800" s="625">
        <v>1</v>
      </c>
      <c r="K2800" s="625">
        <v>9.08</v>
      </c>
      <c r="L2800" s="625">
        <v>9.08</v>
      </c>
      <c r="M2800" s="53" t="s">
        <v>1317</v>
      </c>
      <c r="N2800" s="629" t="s">
        <v>1475</v>
      </c>
    </row>
    <row r="2801" spans="1:14" ht="15" hidden="1">
      <c r="A2801" s="276">
        <v>46183</v>
      </c>
      <c r="B2801" s="53" t="s">
        <v>4654</v>
      </c>
      <c r="C2801" s="627">
        <v>58660</v>
      </c>
      <c r="D2801" s="627" t="s">
        <v>1956</v>
      </c>
      <c r="E2801" s="627" t="s">
        <v>246</v>
      </c>
      <c r="F2801" s="627">
        <v>4010</v>
      </c>
      <c r="G2801" s="627" t="s">
        <v>3989</v>
      </c>
      <c r="H2801" s="627" t="s">
        <v>492</v>
      </c>
      <c r="J2801" s="627">
        <v>1</v>
      </c>
      <c r="K2801" s="627">
        <v>8.35</v>
      </c>
      <c r="L2801" s="627">
        <v>8.35</v>
      </c>
      <c r="M2801" s="53" t="s">
        <v>1317</v>
      </c>
      <c r="N2801" s="629" t="s">
        <v>1475</v>
      </c>
    </row>
    <row r="2802" spans="1:14" ht="15" hidden="1">
      <c r="A2802" s="276">
        <v>46183</v>
      </c>
      <c r="B2802" s="53" t="s">
        <v>4658</v>
      </c>
      <c r="C2802" s="625">
        <v>82303</v>
      </c>
      <c r="D2802" s="625">
        <v>461</v>
      </c>
      <c r="E2802" s="625" t="s">
        <v>1705</v>
      </c>
      <c r="F2802" s="625">
        <v>4010</v>
      </c>
      <c r="G2802" s="625" t="s">
        <v>4659</v>
      </c>
      <c r="H2802" s="625" t="s">
        <v>492</v>
      </c>
      <c r="J2802" s="625">
        <v>2</v>
      </c>
      <c r="K2802" s="625">
        <v>28.13</v>
      </c>
      <c r="L2802" s="625">
        <v>56.26</v>
      </c>
      <c r="M2802" s="53" t="s">
        <v>1317</v>
      </c>
      <c r="N2802" s="629" t="s">
        <v>4660</v>
      </c>
    </row>
    <row r="2803" spans="1:14" ht="15" hidden="1">
      <c r="A2803" s="276">
        <v>46183</v>
      </c>
      <c r="B2803" s="53" t="s">
        <v>4658</v>
      </c>
      <c r="C2803" s="627">
        <v>83664</v>
      </c>
      <c r="D2803" s="627" t="s">
        <v>3865</v>
      </c>
      <c r="E2803" s="627" t="s">
        <v>1705</v>
      </c>
      <c r="F2803" s="627">
        <v>4010</v>
      </c>
      <c r="G2803" s="627" t="s">
        <v>4661</v>
      </c>
      <c r="H2803" s="627" t="s">
        <v>492</v>
      </c>
      <c r="J2803" s="627">
        <v>2</v>
      </c>
      <c r="K2803" s="627">
        <v>20.14</v>
      </c>
      <c r="L2803" s="627">
        <v>40.28</v>
      </c>
      <c r="M2803" s="53" t="s">
        <v>1317</v>
      </c>
      <c r="N2803" s="629" t="s">
        <v>4660</v>
      </c>
    </row>
    <row r="2804" spans="1:14" ht="15" hidden="1">
      <c r="A2804" s="276">
        <v>46183</v>
      </c>
      <c r="B2804" s="53" t="s">
        <v>4658</v>
      </c>
      <c r="C2804" s="625">
        <v>83665</v>
      </c>
      <c r="D2804" s="625" t="s">
        <v>3775</v>
      </c>
      <c r="E2804" s="625" t="s">
        <v>1705</v>
      </c>
      <c r="F2804" s="625">
        <v>4010</v>
      </c>
      <c r="G2804" s="625" t="s">
        <v>4662</v>
      </c>
      <c r="H2804" s="625" t="s">
        <v>492</v>
      </c>
      <c r="J2804" s="625">
        <v>1</v>
      </c>
      <c r="K2804" s="625">
        <v>27.86</v>
      </c>
      <c r="L2804" s="625">
        <v>27.86</v>
      </c>
      <c r="M2804" s="53" t="s">
        <v>1317</v>
      </c>
      <c r="N2804" s="629" t="s">
        <v>4660</v>
      </c>
    </row>
    <row r="2805" spans="1:14" ht="15" hidden="1">
      <c r="A2805" s="276">
        <v>46183</v>
      </c>
      <c r="B2805" s="53" t="s">
        <v>4658</v>
      </c>
      <c r="C2805" s="627">
        <v>83843</v>
      </c>
      <c r="D2805" s="627" t="s">
        <v>4663</v>
      </c>
      <c r="E2805" s="627">
        <v>100</v>
      </c>
      <c r="F2805" s="627">
        <v>4010</v>
      </c>
      <c r="G2805" s="627" t="s">
        <v>4664</v>
      </c>
      <c r="H2805" s="627" t="s">
        <v>492</v>
      </c>
      <c r="J2805" s="627">
        <v>2</v>
      </c>
      <c r="K2805" s="627">
        <v>17.739999999999998</v>
      </c>
      <c r="L2805" s="627">
        <v>35.479999999999997</v>
      </c>
      <c r="M2805" s="53" t="s">
        <v>1317</v>
      </c>
      <c r="N2805" s="629" t="s">
        <v>4660</v>
      </c>
    </row>
    <row r="2806" spans="1:14" ht="15" hidden="1">
      <c r="A2806" s="276">
        <v>46183</v>
      </c>
      <c r="B2806" s="53" t="s">
        <v>4658</v>
      </c>
      <c r="C2806" s="625">
        <v>83664</v>
      </c>
      <c r="D2806" s="625" t="s">
        <v>3775</v>
      </c>
      <c r="E2806" s="625" t="s">
        <v>1705</v>
      </c>
      <c r="F2806" s="625">
        <v>4010</v>
      </c>
      <c r="G2806" s="625" t="s">
        <v>4665</v>
      </c>
      <c r="H2806" s="625" t="s">
        <v>492</v>
      </c>
      <c r="J2806" s="625">
        <v>1</v>
      </c>
      <c r="K2806" s="625">
        <v>20.14</v>
      </c>
      <c r="L2806" s="625">
        <v>20.14</v>
      </c>
      <c r="M2806" s="53" t="s">
        <v>1317</v>
      </c>
      <c r="N2806" s="629" t="s">
        <v>4660</v>
      </c>
    </row>
    <row r="2807" spans="1:14" ht="15" hidden="1">
      <c r="A2807" s="276">
        <v>46183</v>
      </c>
      <c r="B2807" s="53" t="s">
        <v>4658</v>
      </c>
      <c r="C2807" s="627">
        <v>83270</v>
      </c>
      <c r="D2807" s="627" t="s">
        <v>3865</v>
      </c>
      <c r="E2807" s="627">
        <v>60</v>
      </c>
      <c r="F2807" s="627">
        <v>4010</v>
      </c>
      <c r="G2807" s="627" t="s">
        <v>4666</v>
      </c>
      <c r="H2807" s="627" t="s">
        <v>492</v>
      </c>
      <c r="J2807" s="627">
        <v>1</v>
      </c>
      <c r="K2807" s="627">
        <v>26</v>
      </c>
      <c r="L2807" s="627">
        <v>26</v>
      </c>
      <c r="M2807" s="53" t="s">
        <v>1317</v>
      </c>
      <c r="N2807" s="629" t="s">
        <v>4660</v>
      </c>
    </row>
    <row r="2808" spans="1:14" ht="15" hidden="1">
      <c r="A2808" s="276">
        <v>46183</v>
      </c>
      <c r="B2808" s="53" t="s">
        <v>4658</v>
      </c>
      <c r="C2808" s="625">
        <v>83843</v>
      </c>
      <c r="D2808" s="625" t="s">
        <v>4667</v>
      </c>
      <c r="E2808" s="625">
        <v>90</v>
      </c>
      <c r="F2808" s="625">
        <v>4010</v>
      </c>
      <c r="G2808" s="625" t="s">
        <v>1883</v>
      </c>
      <c r="H2808" s="625" t="s">
        <v>492</v>
      </c>
      <c r="J2808" s="625">
        <v>1</v>
      </c>
      <c r="K2808" s="625">
        <v>17.739999999999998</v>
      </c>
      <c r="L2808" s="625">
        <v>17.739999999999998</v>
      </c>
      <c r="M2808" s="53" t="s">
        <v>1317</v>
      </c>
      <c r="N2808" s="629" t="s">
        <v>4660</v>
      </c>
    </row>
    <row r="2809" spans="1:14" ht="15" hidden="1">
      <c r="A2809" s="276">
        <v>46183</v>
      </c>
      <c r="B2809" s="53" t="s">
        <v>4658</v>
      </c>
      <c r="C2809" s="627">
        <v>82303</v>
      </c>
      <c r="D2809" s="627">
        <v>461</v>
      </c>
      <c r="E2809" s="627">
        <v>60</v>
      </c>
      <c r="F2809" s="627">
        <v>4010</v>
      </c>
      <c r="G2809" s="627" t="s">
        <v>4336</v>
      </c>
      <c r="H2809" s="627" t="s">
        <v>492</v>
      </c>
      <c r="J2809" s="627">
        <v>2</v>
      </c>
      <c r="K2809" s="627">
        <v>28.13</v>
      </c>
      <c r="L2809" s="627">
        <v>56.26</v>
      </c>
      <c r="M2809" s="53" t="s">
        <v>1317</v>
      </c>
      <c r="N2809" s="629" t="s">
        <v>4660</v>
      </c>
    </row>
    <row r="2810" spans="1:14" ht="15" hidden="1">
      <c r="A2810" s="276">
        <v>46183</v>
      </c>
      <c r="B2810" s="53" t="s">
        <v>4658</v>
      </c>
      <c r="C2810" s="625">
        <v>83663</v>
      </c>
      <c r="D2810" s="625" t="s">
        <v>3775</v>
      </c>
      <c r="E2810" s="625">
        <v>50</v>
      </c>
      <c r="F2810" s="625">
        <v>4010</v>
      </c>
      <c r="G2810" s="625" t="s">
        <v>4337</v>
      </c>
      <c r="H2810" s="625" t="s">
        <v>492</v>
      </c>
      <c r="J2810" s="625">
        <v>1</v>
      </c>
      <c r="K2810" s="625">
        <v>12.24</v>
      </c>
      <c r="L2810" s="625">
        <v>12.24</v>
      </c>
      <c r="M2810" s="53" t="s">
        <v>1317</v>
      </c>
      <c r="N2810" s="629" t="s">
        <v>4660</v>
      </c>
    </row>
    <row r="2811" spans="1:14" ht="15" hidden="1">
      <c r="A2811" s="276">
        <v>46183</v>
      </c>
      <c r="B2811" s="53" t="s">
        <v>4658</v>
      </c>
      <c r="C2811" s="627">
        <v>83843</v>
      </c>
      <c r="D2811" s="627" t="s">
        <v>4667</v>
      </c>
      <c r="E2811" s="627">
        <v>130</v>
      </c>
      <c r="F2811" s="627">
        <v>4010</v>
      </c>
      <c r="G2811" s="627" t="s">
        <v>4668</v>
      </c>
      <c r="H2811" s="627" t="s">
        <v>492</v>
      </c>
      <c r="J2811" s="627">
        <v>1</v>
      </c>
      <c r="K2811" s="627">
        <v>17.739999999999998</v>
      </c>
      <c r="L2811" s="627">
        <v>17.739999999999998</v>
      </c>
      <c r="M2811" s="53" t="s">
        <v>1317</v>
      </c>
      <c r="N2811" s="629" t="s">
        <v>4660</v>
      </c>
    </row>
    <row r="2812" spans="1:14" ht="15" hidden="1">
      <c r="A2812" s="276">
        <v>46183</v>
      </c>
      <c r="B2812" s="53" t="s">
        <v>4658</v>
      </c>
      <c r="C2812" s="625">
        <v>81996</v>
      </c>
      <c r="D2812" s="625" t="s">
        <v>4669</v>
      </c>
      <c r="E2812" s="625">
        <v>110</v>
      </c>
      <c r="F2812" s="625">
        <v>4010</v>
      </c>
      <c r="G2812" s="625" t="s">
        <v>4339</v>
      </c>
      <c r="H2812" s="625" t="s">
        <v>492</v>
      </c>
      <c r="J2812" s="625">
        <v>1</v>
      </c>
      <c r="K2812" s="625">
        <v>7.5</v>
      </c>
      <c r="L2812" s="625">
        <v>7.5</v>
      </c>
      <c r="M2812" s="53" t="s">
        <v>1317</v>
      </c>
      <c r="N2812" s="629" t="s">
        <v>4660</v>
      </c>
    </row>
    <row r="2813" spans="1:14" ht="15" hidden="1">
      <c r="A2813" s="276">
        <v>46183</v>
      </c>
      <c r="B2813" s="53" t="s">
        <v>4658</v>
      </c>
      <c r="C2813" s="627">
        <v>82816</v>
      </c>
      <c r="D2813" s="627" t="s">
        <v>2681</v>
      </c>
      <c r="E2813" s="627">
        <v>100</v>
      </c>
      <c r="F2813" s="627">
        <v>4010</v>
      </c>
      <c r="G2813" s="627" t="s">
        <v>4670</v>
      </c>
      <c r="H2813" s="627" t="s">
        <v>492</v>
      </c>
      <c r="J2813" s="627">
        <v>1</v>
      </c>
      <c r="K2813" s="627">
        <v>11.08</v>
      </c>
      <c r="L2813" s="627">
        <v>11.08</v>
      </c>
      <c r="M2813" s="53" t="s">
        <v>1317</v>
      </c>
      <c r="N2813" s="629" t="s">
        <v>4660</v>
      </c>
    </row>
    <row r="2814" spans="1:14" ht="15" hidden="1">
      <c r="A2814" s="276">
        <v>46183</v>
      </c>
      <c r="B2814" s="53" t="s">
        <v>4658</v>
      </c>
      <c r="C2814" s="625">
        <v>83843</v>
      </c>
      <c r="D2814" s="625" t="s">
        <v>4671</v>
      </c>
      <c r="E2814" s="625">
        <v>140</v>
      </c>
      <c r="F2814" s="625">
        <v>4010</v>
      </c>
      <c r="G2814" s="625" t="s">
        <v>4672</v>
      </c>
      <c r="H2814" s="625" t="s">
        <v>492</v>
      </c>
      <c r="J2814" s="625">
        <v>1</v>
      </c>
      <c r="K2814" s="625">
        <v>17.739999999999998</v>
      </c>
      <c r="L2814" s="625">
        <v>17.739999999999998</v>
      </c>
      <c r="M2814" s="53" t="s">
        <v>1317</v>
      </c>
      <c r="N2814" s="629" t="s">
        <v>4660</v>
      </c>
    </row>
    <row r="2815" spans="1:14" ht="15" hidden="1">
      <c r="A2815" s="276">
        <v>46183</v>
      </c>
      <c r="B2815" s="53" t="s">
        <v>4658</v>
      </c>
      <c r="C2815" s="627">
        <v>83664</v>
      </c>
      <c r="D2815" s="627" t="s">
        <v>3775</v>
      </c>
      <c r="E2815" s="627">
        <v>50</v>
      </c>
      <c r="F2815" s="627">
        <v>4010</v>
      </c>
      <c r="G2815" s="627" t="s">
        <v>4673</v>
      </c>
      <c r="H2815" s="627" t="s">
        <v>492</v>
      </c>
      <c r="J2815" s="627">
        <v>3</v>
      </c>
      <c r="K2815" s="627">
        <v>20.14</v>
      </c>
      <c r="L2815" s="627">
        <v>60.42</v>
      </c>
      <c r="M2815" s="53" t="s">
        <v>1317</v>
      </c>
      <c r="N2815" s="629" t="s">
        <v>4660</v>
      </c>
    </row>
    <row r="2816" spans="1:14" ht="15" hidden="1">
      <c r="A2816" s="276">
        <v>46183</v>
      </c>
      <c r="B2816" s="53" t="s">
        <v>4658</v>
      </c>
      <c r="C2816" s="625">
        <v>83842</v>
      </c>
      <c r="D2816" s="625" t="s">
        <v>4663</v>
      </c>
      <c r="E2816" s="625" t="s">
        <v>1687</v>
      </c>
      <c r="F2816" s="625">
        <v>4010</v>
      </c>
      <c r="G2816" s="625" t="s">
        <v>4340</v>
      </c>
      <c r="H2816" s="625" t="s">
        <v>492</v>
      </c>
      <c r="J2816" s="625">
        <v>1</v>
      </c>
      <c r="K2816" s="625">
        <v>28.84</v>
      </c>
      <c r="L2816" s="625">
        <v>28.84</v>
      </c>
      <c r="M2816" s="53" t="s">
        <v>1317</v>
      </c>
      <c r="N2816" s="629" t="s">
        <v>4660</v>
      </c>
    </row>
    <row r="2817" spans="1:14" ht="15" hidden="1">
      <c r="A2817" s="276">
        <v>46183</v>
      </c>
      <c r="B2817" s="53" t="s">
        <v>4658</v>
      </c>
      <c r="C2817" s="627">
        <v>83843</v>
      </c>
      <c r="D2817" s="627" t="s">
        <v>4671</v>
      </c>
      <c r="E2817" s="627">
        <v>100</v>
      </c>
      <c r="F2817" s="627">
        <v>4010</v>
      </c>
      <c r="G2817" s="627" t="s">
        <v>2368</v>
      </c>
      <c r="H2817" s="627" t="s">
        <v>492</v>
      </c>
      <c r="J2817" s="627">
        <v>1</v>
      </c>
      <c r="K2817" s="627">
        <v>17.739999999999998</v>
      </c>
      <c r="L2817" s="627">
        <v>17.739999999999998</v>
      </c>
      <c r="M2817" s="53" t="s">
        <v>1317</v>
      </c>
      <c r="N2817" s="629" t="s">
        <v>4660</v>
      </c>
    </row>
    <row r="2818" spans="1:14" ht="15" hidden="1">
      <c r="A2818" s="276">
        <v>46183</v>
      </c>
      <c r="B2818" s="53" t="s">
        <v>4658</v>
      </c>
      <c r="C2818" s="625">
        <v>82049</v>
      </c>
      <c r="D2818" s="625" t="s">
        <v>1440</v>
      </c>
      <c r="E2818" s="625" t="s">
        <v>399</v>
      </c>
      <c r="F2818" s="625">
        <v>4010</v>
      </c>
      <c r="G2818" s="625" t="s">
        <v>4674</v>
      </c>
      <c r="H2818" s="625" t="s">
        <v>492</v>
      </c>
      <c r="J2818" s="625">
        <v>5</v>
      </c>
      <c r="K2818" s="625">
        <v>9.7100000000000009</v>
      </c>
      <c r="L2818" s="625">
        <v>48.55</v>
      </c>
      <c r="M2818" s="53" t="s">
        <v>1317</v>
      </c>
      <c r="N2818" s="629" t="s">
        <v>4660</v>
      </c>
    </row>
    <row r="2819" spans="1:14" ht="15" hidden="1">
      <c r="A2819" s="276">
        <v>46183</v>
      </c>
      <c r="B2819" s="53" t="s">
        <v>4658</v>
      </c>
      <c r="C2819" s="627">
        <v>81553</v>
      </c>
      <c r="D2819" s="627" t="s">
        <v>1663</v>
      </c>
      <c r="E2819" s="627">
        <v>60</v>
      </c>
      <c r="F2819" s="627">
        <v>4010</v>
      </c>
      <c r="G2819" s="627" t="s">
        <v>4675</v>
      </c>
      <c r="H2819" s="627" t="s">
        <v>492</v>
      </c>
      <c r="J2819" s="627">
        <v>1</v>
      </c>
      <c r="K2819" s="627">
        <v>34.49</v>
      </c>
      <c r="L2819" s="627">
        <v>34.49</v>
      </c>
      <c r="M2819" s="53" t="s">
        <v>1317</v>
      </c>
      <c r="N2819" s="629" t="s">
        <v>4660</v>
      </c>
    </row>
    <row r="2820" spans="1:14" ht="15" hidden="1">
      <c r="A2820" s="276">
        <v>46183</v>
      </c>
      <c r="B2820" s="53" t="s">
        <v>4658</v>
      </c>
      <c r="C2820" s="625">
        <v>80906</v>
      </c>
      <c r="D2820" s="625">
        <v>746</v>
      </c>
      <c r="E2820" s="625" t="s">
        <v>1705</v>
      </c>
      <c r="F2820" s="625">
        <v>4010</v>
      </c>
      <c r="G2820" s="625" t="s">
        <v>3013</v>
      </c>
      <c r="H2820" s="625" t="s">
        <v>492</v>
      </c>
      <c r="J2820" s="625">
        <v>2</v>
      </c>
      <c r="K2820" s="625">
        <v>12.25</v>
      </c>
      <c r="L2820" s="625">
        <v>24.5</v>
      </c>
      <c r="M2820" s="53" t="s">
        <v>1317</v>
      </c>
      <c r="N2820" s="629" t="s">
        <v>4660</v>
      </c>
    </row>
    <row r="2821" spans="1:14" ht="15" hidden="1">
      <c r="A2821" s="276">
        <v>46183</v>
      </c>
      <c r="B2821" s="53" t="s">
        <v>4658</v>
      </c>
      <c r="C2821" s="627">
        <v>82303</v>
      </c>
      <c r="D2821" s="627" t="s">
        <v>1663</v>
      </c>
      <c r="E2821" s="627" t="s">
        <v>1705</v>
      </c>
      <c r="F2821" s="627">
        <v>4010</v>
      </c>
      <c r="G2821" s="627" t="s">
        <v>2808</v>
      </c>
      <c r="H2821" s="627" t="s">
        <v>492</v>
      </c>
      <c r="J2821" s="627">
        <v>2</v>
      </c>
      <c r="K2821" s="627">
        <v>28.13</v>
      </c>
      <c r="L2821" s="627">
        <v>56.26</v>
      </c>
      <c r="M2821" s="53" t="s">
        <v>1317</v>
      </c>
      <c r="N2821" s="629" t="s">
        <v>4660</v>
      </c>
    </row>
    <row r="2822" spans="1:14" ht="15" hidden="1">
      <c r="A2822" s="276">
        <v>46183</v>
      </c>
      <c r="B2822" s="53" t="s">
        <v>4658</v>
      </c>
      <c r="C2822" s="625">
        <v>82483</v>
      </c>
      <c r="D2822" s="625" t="s">
        <v>4676</v>
      </c>
      <c r="E2822" s="625">
        <v>100</v>
      </c>
      <c r="F2822" s="625">
        <v>4010</v>
      </c>
      <c r="G2822" s="625" t="s">
        <v>4677</v>
      </c>
      <c r="H2822" s="625" t="s">
        <v>492</v>
      </c>
      <c r="J2822" s="625">
        <v>1</v>
      </c>
      <c r="K2822" s="625">
        <v>7.46</v>
      </c>
      <c r="L2822" s="625">
        <v>7.46</v>
      </c>
      <c r="M2822" s="53" t="s">
        <v>1317</v>
      </c>
      <c r="N2822" s="629" t="s">
        <v>4660</v>
      </c>
    </row>
    <row r="2823" spans="1:14" ht="15" hidden="1">
      <c r="A2823" s="276">
        <v>46183</v>
      </c>
      <c r="B2823" s="53" t="s">
        <v>4658</v>
      </c>
      <c r="C2823" s="627">
        <v>82049</v>
      </c>
      <c r="D2823" s="627" t="s">
        <v>1440</v>
      </c>
      <c r="E2823" s="627" t="s">
        <v>1687</v>
      </c>
      <c r="F2823" s="627">
        <v>4010</v>
      </c>
      <c r="G2823" s="627" t="s">
        <v>4678</v>
      </c>
      <c r="H2823" s="627" t="s">
        <v>492</v>
      </c>
      <c r="J2823" s="627">
        <v>2</v>
      </c>
      <c r="K2823" s="627">
        <v>9.7100000000000009</v>
      </c>
      <c r="L2823" s="627">
        <v>19.420000000000002</v>
      </c>
      <c r="M2823" s="53" t="s">
        <v>1317</v>
      </c>
      <c r="N2823" s="629" t="s">
        <v>4660</v>
      </c>
    </row>
    <row r="2824" spans="1:14" ht="15" hidden="1">
      <c r="A2824" s="276">
        <v>46183</v>
      </c>
      <c r="B2824" s="53" t="s">
        <v>4658</v>
      </c>
      <c r="C2824" s="625">
        <v>83465</v>
      </c>
      <c r="D2824" s="625" t="s">
        <v>4667</v>
      </c>
      <c r="E2824" s="625">
        <v>120</v>
      </c>
      <c r="F2824" s="625">
        <v>4010</v>
      </c>
      <c r="G2824" s="625" t="s">
        <v>4679</v>
      </c>
      <c r="H2824" s="625" t="s">
        <v>492</v>
      </c>
      <c r="J2824" s="625">
        <v>1</v>
      </c>
      <c r="K2824" s="625">
        <v>12.29</v>
      </c>
      <c r="L2824" s="625">
        <v>12.29</v>
      </c>
      <c r="M2824" s="53" t="s">
        <v>1317</v>
      </c>
      <c r="N2824" s="629" t="s">
        <v>4660</v>
      </c>
    </row>
    <row r="2825" spans="1:14" ht="15" hidden="1">
      <c r="A2825" s="276">
        <v>46183</v>
      </c>
      <c r="B2825" s="53" t="s">
        <v>4658</v>
      </c>
      <c r="C2825" s="627">
        <v>82483</v>
      </c>
      <c r="D2825" s="627" t="s">
        <v>4680</v>
      </c>
      <c r="E2825" s="627">
        <v>110</v>
      </c>
      <c r="F2825" s="627">
        <v>4010</v>
      </c>
      <c r="G2825" s="627" t="s">
        <v>4681</v>
      </c>
      <c r="H2825" s="627" t="s">
        <v>492</v>
      </c>
      <c r="J2825" s="627">
        <v>2</v>
      </c>
      <c r="K2825" s="627">
        <v>6.79</v>
      </c>
      <c r="L2825" s="627">
        <v>13.58</v>
      </c>
      <c r="M2825" s="53" t="s">
        <v>1317</v>
      </c>
      <c r="N2825" s="629" t="s">
        <v>4660</v>
      </c>
    </row>
    <row r="2826" spans="1:14" ht="15" hidden="1">
      <c r="A2826" s="276">
        <v>46183</v>
      </c>
      <c r="B2826" s="53" t="s">
        <v>4658</v>
      </c>
      <c r="C2826" s="625">
        <v>82483</v>
      </c>
      <c r="D2826" s="625" t="s">
        <v>4682</v>
      </c>
      <c r="E2826" s="625">
        <v>120</v>
      </c>
      <c r="F2826" s="625">
        <v>4010</v>
      </c>
      <c r="G2826" s="625" t="s">
        <v>4037</v>
      </c>
      <c r="H2826" s="625" t="s">
        <v>492</v>
      </c>
      <c r="J2826" s="625">
        <v>1</v>
      </c>
      <c r="K2826" s="625">
        <v>6.79</v>
      </c>
      <c r="L2826" s="625">
        <v>6.79</v>
      </c>
      <c r="M2826" s="53" t="s">
        <v>1317</v>
      </c>
      <c r="N2826" s="629" t="s">
        <v>4660</v>
      </c>
    </row>
    <row r="2827" spans="1:14" ht="15" hidden="1">
      <c r="A2827" s="276">
        <v>46183</v>
      </c>
      <c r="B2827" s="53" t="s">
        <v>4658</v>
      </c>
      <c r="C2827" s="627">
        <v>84002</v>
      </c>
      <c r="D2827" s="627" t="s">
        <v>1440</v>
      </c>
      <c r="E2827" s="627" t="s">
        <v>246</v>
      </c>
      <c r="F2827" s="627">
        <v>4010</v>
      </c>
      <c r="G2827" s="627" t="s">
        <v>4683</v>
      </c>
      <c r="H2827" s="627" t="s">
        <v>492</v>
      </c>
      <c r="J2827" s="627">
        <v>1</v>
      </c>
      <c r="K2827" s="627">
        <v>9.3000000000000007</v>
      </c>
      <c r="L2827" s="627">
        <v>9.3000000000000007</v>
      </c>
      <c r="M2827" s="53" t="s">
        <v>1317</v>
      </c>
      <c r="N2827" s="629" t="s">
        <v>4660</v>
      </c>
    </row>
    <row r="2828" spans="1:14" ht="15" hidden="1">
      <c r="A2828" s="276">
        <v>46183</v>
      </c>
      <c r="B2828" s="53" t="s">
        <v>4658</v>
      </c>
      <c r="C2828" s="625">
        <v>82049</v>
      </c>
      <c r="D2828" s="625" t="s">
        <v>1440</v>
      </c>
      <c r="E2828" s="625" t="s">
        <v>1368</v>
      </c>
      <c r="F2828" s="625">
        <v>4010</v>
      </c>
      <c r="G2828" s="625" t="s">
        <v>2910</v>
      </c>
      <c r="H2828" s="625" t="s">
        <v>492</v>
      </c>
      <c r="J2828" s="625">
        <v>1</v>
      </c>
      <c r="K2828" s="625">
        <v>9.7100000000000009</v>
      </c>
      <c r="L2828" s="625">
        <v>9.7100000000000009</v>
      </c>
      <c r="M2828" s="53" t="s">
        <v>1317</v>
      </c>
      <c r="N2828" s="629" t="s">
        <v>4660</v>
      </c>
    </row>
    <row r="2829" spans="1:14" ht="15" hidden="1">
      <c r="A2829" s="276">
        <v>46183</v>
      </c>
      <c r="B2829" s="53" t="s">
        <v>4658</v>
      </c>
      <c r="C2829" s="627">
        <v>82487</v>
      </c>
      <c r="D2829" s="627" t="s">
        <v>3506</v>
      </c>
      <c r="E2829" s="627">
        <v>85</v>
      </c>
      <c r="F2829" s="627">
        <v>4010</v>
      </c>
      <c r="G2829" s="627" t="s">
        <v>4015</v>
      </c>
      <c r="H2829" s="627" t="s">
        <v>492</v>
      </c>
      <c r="J2829" s="627">
        <v>1</v>
      </c>
      <c r="K2829" s="627">
        <v>8.07</v>
      </c>
      <c r="L2829" s="627">
        <v>8.07</v>
      </c>
      <c r="M2829" s="53" t="s">
        <v>1317</v>
      </c>
      <c r="N2829" s="629" t="s">
        <v>4660</v>
      </c>
    </row>
    <row r="2830" spans="1:14" ht="15" hidden="1">
      <c r="A2830" s="276">
        <v>46183</v>
      </c>
      <c r="B2830" s="53" t="s">
        <v>4658</v>
      </c>
      <c r="C2830" s="625">
        <v>83241</v>
      </c>
      <c r="D2830" s="625" t="s">
        <v>3865</v>
      </c>
      <c r="E2830" s="625">
        <v>60</v>
      </c>
      <c r="F2830" s="625">
        <v>4010</v>
      </c>
      <c r="G2830" s="625" t="s">
        <v>4684</v>
      </c>
      <c r="H2830" s="625" t="s">
        <v>492</v>
      </c>
      <c r="J2830" s="625">
        <v>1</v>
      </c>
      <c r="K2830" s="625">
        <v>25.01</v>
      </c>
      <c r="L2830" s="625">
        <v>25.01</v>
      </c>
      <c r="M2830" s="53" t="s">
        <v>1317</v>
      </c>
      <c r="N2830" s="629" t="s">
        <v>4660</v>
      </c>
    </row>
    <row r="2831" spans="1:14" ht="15" hidden="1">
      <c r="A2831" s="276">
        <v>46183</v>
      </c>
      <c r="B2831" s="53" t="s">
        <v>4658</v>
      </c>
      <c r="C2831" s="627">
        <v>83241</v>
      </c>
      <c r="D2831" s="627" t="s">
        <v>3865</v>
      </c>
      <c r="E2831" s="627">
        <v>50</v>
      </c>
      <c r="F2831" s="627">
        <v>4010</v>
      </c>
      <c r="G2831" s="627" t="s">
        <v>4346</v>
      </c>
      <c r="H2831" s="627" t="s">
        <v>492</v>
      </c>
      <c r="J2831" s="627">
        <v>1</v>
      </c>
      <c r="K2831" s="627">
        <v>25.01</v>
      </c>
      <c r="L2831" s="627">
        <v>25.01</v>
      </c>
      <c r="M2831" s="53" t="s">
        <v>1317</v>
      </c>
      <c r="N2831" s="629" t="s">
        <v>4660</v>
      </c>
    </row>
    <row r="2832" spans="1:14" ht="15" hidden="1">
      <c r="A2832" s="276">
        <v>46183</v>
      </c>
      <c r="B2832" s="53" t="s">
        <v>4685</v>
      </c>
      <c r="C2832" s="625">
        <v>84206</v>
      </c>
      <c r="D2832" s="625" t="s">
        <v>4341</v>
      </c>
      <c r="E2832" s="625">
        <v>100</v>
      </c>
      <c r="F2832" s="625">
        <v>4010</v>
      </c>
      <c r="G2832" s="625" t="s">
        <v>4686</v>
      </c>
      <c r="H2832" s="625" t="s">
        <v>492</v>
      </c>
      <c r="J2832" s="627">
        <v>-1</v>
      </c>
      <c r="K2832" s="627">
        <v>9.2799999999999994</v>
      </c>
      <c r="L2832" s="627">
        <v>-9.2799999999999994</v>
      </c>
      <c r="M2832" s="53" t="s">
        <v>1378</v>
      </c>
    </row>
    <row r="2833" spans="1:14" ht="15" hidden="1">
      <c r="A2833" s="276">
        <v>46183</v>
      </c>
      <c r="B2833" s="53" t="s">
        <v>4687</v>
      </c>
      <c r="C2833" s="625">
        <v>82788</v>
      </c>
      <c r="D2833" s="625" t="s">
        <v>3721</v>
      </c>
      <c r="E2833" s="625">
        <v>100</v>
      </c>
      <c r="F2833" s="625">
        <v>4010</v>
      </c>
      <c r="G2833" s="625" t="s">
        <v>4688</v>
      </c>
      <c r="H2833" s="625" t="s">
        <v>492</v>
      </c>
      <c r="J2833" s="625">
        <v>-1</v>
      </c>
      <c r="K2833" s="625">
        <v>8.69</v>
      </c>
      <c r="L2833" s="625">
        <v>-8.69</v>
      </c>
      <c r="M2833" s="53" t="s">
        <v>1700</v>
      </c>
    </row>
    <row r="2834" spans="1:14" ht="15" hidden="1">
      <c r="A2834" s="624">
        <v>46183</v>
      </c>
      <c r="B2834" s="53" t="s">
        <v>4689</v>
      </c>
      <c r="C2834" s="625">
        <v>80039</v>
      </c>
      <c r="D2834" s="625" t="s">
        <v>1524</v>
      </c>
      <c r="E2834" s="625" t="s">
        <v>399</v>
      </c>
      <c r="F2834" s="625">
        <v>4010</v>
      </c>
      <c r="G2834" s="625" t="s">
        <v>2831</v>
      </c>
      <c r="H2834" s="625" t="s">
        <v>492</v>
      </c>
      <c r="J2834" s="625">
        <v>1</v>
      </c>
      <c r="K2834" s="625">
        <v>8.75</v>
      </c>
      <c r="L2834" s="625">
        <v>8.75</v>
      </c>
      <c r="M2834" s="53" t="s">
        <v>1317</v>
      </c>
      <c r="N2834" s="629" t="s">
        <v>4602</v>
      </c>
    </row>
    <row r="2835" spans="1:14" ht="15" hidden="1">
      <c r="A2835" s="626">
        <v>46183</v>
      </c>
      <c r="B2835" s="53" t="s">
        <v>4689</v>
      </c>
      <c r="C2835" s="627">
        <v>84460</v>
      </c>
      <c r="D2835" s="627" t="s">
        <v>3362</v>
      </c>
      <c r="E2835" s="627">
        <v>150</v>
      </c>
      <c r="F2835" s="627">
        <v>4010</v>
      </c>
      <c r="G2835" s="627" t="s">
        <v>3384</v>
      </c>
      <c r="H2835" s="625" t="s">
        <v>492</v>
      </c>
      <c r="J2835" s="627">
        <v>2</v>
      </c>
      <c r="K2835" s="627">
        <v>5.87</v>
      </c>
      <c r="L2835" s="627">
        <v>11.74</v>
      </c>
      <c r="M2835" s="53" t="s">
        <v>1317</v>
      </c>
      <c r="N2835" s="629" t="s">
        <v>4602</v>
      </c>
    </row>
    <row r="2836" spans="1:14" ht="15" hidden="1">
      <c r="A2836" s="626">
        <v>46183</v>
      </c>
      <c r="B2836" s="53" t="s">
        <v>4690</v>
      </c>
      <c r="C2836" s="625">
        <v>84298</v>
      </c>
      <c r="D2836" s="625" t="s">
        <v>1500</v>
      </c>
      <c r="E2836" s="625">
        <v>90</v>
      </c>
      <c r="F2836" s="625">
        <v>4010</v>
      </c>
      <c r="G2836" s="625" t="s">
        <v>4691</v>
      </c>
      <c r="H2836" s="625" t="s">
        <v>492</v>
      </c>
      <c r="I2836" s="638">
        <v>-60</v>
      </c>
      <c r="J2836" s="625">
        <v>-60</v>
      </c>
      <c r="K2836" s="625">
        <v>8.18</v>
      </c>
      <c r="L2836" s="625">
        <v>-490.8</v>
      </c>
      <c r="M2836" s="53" t="s">
        <v>1502</v>
      </c>
      <c r="N2836" s="629" t="s">
        <v>4692</v>
      </c>
    </row>
    <row r="2837" spans="1:14" ht="15" hidden="1">
      <c r="A2837" s="626">
        <v>46183</v>
      </c>
      <c r="B2837" s="53" t="s">
        <v>4690</v>
      </c>
      <c r="C2837" s="627">
        <v>84298</v>
      </c>
      <c r="D2837" s="627" t="s">
        <v>1500</v>
      </c>
      <c r="E2837" s="627">
        <v>150</v>
      </c>
      <c r="F2837" s="627">
        <v>4010</v>
      </c>
      <c r="G2837" s="627" t="s">
        <v>3004</v>
      </c>
      <c r="H2837" s="627" t="s">
        <v>492</v>
      </c>
      <c r="I2837" s="639">
        <v>60</v>
      </c>
      <c r="J2837" s="627">
        <v>60</v>
      </c>
      <c r="K2837" s="627">
        <v>8.18</v>
      </c>
      <c r="L2837" s="627">
        <v>490.8</v>
      </c>
      <c r="M2837" s="53" t="s">
        <v>1502</v>
      </c>
    </row>
    <row r="2838" spans="1:14" ht="15" hidden="1">
      <c r="A2838" s="626">
        <v>46183</v>
      </c>
      <c r="B2838" s="53" t="s">
        <v>4693</v>
      </c>
      <c r="C2838" s="625">
        <v>84110</v>
      </c>
      <c r="D2838" s="625" t="s">
        <v>1721</v>
      </c>
      <c r="E2838" s="625">
        <v>140</v>
      </c>
      <c r="F2838" s="625">
        <v>4010</v>
      </c>
      <c r="G2838" s="625" t="s">
        <v>4694</v>
      </c>
      <c r="H2838" s="625" t="s">
        <v>492</v>
      </c>
      <c r="I2838" s="638">
        <v>8</v>
      </c>
      <c r="J2838" s="625">
        <v>8</v>
      </c>
      <c r="K2838" s="625">
        <v>5.37</v>
      </c>
      <c r="L2838" s="625">
        <v>42.96</v>
      </c>
      <c r="M2838" s="53" t="s">
        <v>1485</v>
      </c>
      <c r="N2838" s="629" t="s">
        <v>4695</v>
      </c>
    </row>
    <row r="2839" spans="1:14" ht="15" hidden="1">
      <c r="A2839" s="626">
        <v>46183</v>
      </c>
      <c r="B2839" s="53" t="s">
        <v>4696</v>
      </c>
      <c r="C2839" s="625">
        <v>84434</v>
      </c>
      <c r="D2839" s="625" t="s">
        <v>3362</v>
      </c>
      <c r="E2839" s="625">
        <v>120</v>
      </c>
      <c r="F2839" s="625">
        <v>4010</v>
      </c>
      <c r="G2839" s="625" t="s">
        <v>4697</v>
      </c>
      <c r="H2839" s="625" t="s">
        <v>492</v>
      </c>
      <c r="I2839" s="638">
        <v>2</v>
      </c>
      <c r="J2839" s="625">
        <v>2</v>
      </c>
      <c r="K2839" s="625">
        <v>6.11</v>
      </c>
      <c r="L2839" s="625">
        <v>12.22</v>
      </c>
      <c r="M2839" s="53" t="s">
        <v>1317</v>
      </c>
      <c r="N2839" s="629" t="s">
        <v>1475</v>
      </c>
    </row>
    <row r="2840" spans="1:14" ht="15" hidden="1">
      <c r="A2840" s="626">
        <v>46183</v>
      </c>
      <c r="B2840" s="53" t="s">
        <v>4696</v>
      </c>
      <c r="C2840" s="627">
        <v>82776</v>
      </c>
      <c r="D2840" s="627" t="s">
        <v>2237</v>
      </c>
      <c r="E2840" s="627">
        <v>110</v>
      </c>
      <c r="F2840" s="627">
        <v>4010</v>
      </c>
      <c r="G2840" s="627" t="s">
        <v>4698</v>
      </c>
      <c r="H2840" s="627" t="s">
        <v>492</v>
      </c>
      <c r="I2840" s="639">
        <v>6</v>
      </c>
      <c r="J2840" s="627">
        <v>6</v>
      </c>
      <c r="K2840" s="627">
        <v>14.11</v>
      </c>
      <c r="L2840" s="627">
        <v>84.66</v>
      </c>
      <c r="M2840" s="53" t="s">
        <v>1317</v>
      </c>
      <c r="N2840" s="629" t="s">
        <v>1475</v>
      </c>
    </row>
    <row r="2841" spans="1:14" ht="15" hidden="1">
      <c r="A2841" s="276">
        <v>46184</v>
      </c>
      <c r="B2841" s="53" t="s">
        <v>4699</v>
      </c>
      <c r="C2841" s="625">
        <v>84354</v>
      </c>
      <c r="D2841" s="625" t="s">
        <v>3579</v>
      </c>
      <c r="E2841" s="625">
        <v>90</v>
      </c>
      <c r="F2841" s="625">
        <v>4010</v>
      </c>
      <c r="G2841" s="625" t="s">
        <v>1328</v>
      </c>
      <c r="H2841" s="625" t="s">
        <v>492</v>
      </c>
      <c r="J2841" s="625">
        <v>9</v>
      </c>
      <c r="K2841" s="625">
        <v>8.3800000000000008</v>
      </c>
      <c r="L2841" s="625">
        <v>75.42</v>
      </c>
      <c r="M2841" s="53" t="s">
        <v>1485</v>
      </c>
      <c r="N2841" s="629" t="s">
        <v>4700</v>
      </c>
    </row>
    <row r="2842" spans="1:14" ht="15" hidden="1">
      <c r="A2842" s="276">
        <v>46184</v>
      </c>
      <c r="B2842" s="53" t="s">
        <v>4699</v>
      </c>
      <c r="C2842" s="627">
        <v>67377</v>
      </c>
      <c r="D2842" s="627" t="s">
        <v>1459</v>
      </c>
      <c r="E2842" s="627">
        <v>130</v>
      </c>
      <c r="F2842" s="627">
        <v>4010</v>
      </c>
      <c r="G2842" s="627" t="s">
        <v>4701</v>
      </c>
      <c r="H2842" s="627" t="s">
        <v>492</v>
      </c>
      <c r="J2842" s="627">
        <v>9</v>
      </c>
      <c r="K2842" s="627">
        <v>4.1100000000000003</v>
      </c>
      <c r="L2842" s="627">
        <v>36.99</v>
      </c>
      <c r="M2842" s="53" t="s">
        <v>1485</v>
      </c>
      <c r="N2842" s="629" t="s">
        <v>4702</v>
      </c>
    </row>
    <row r="2843" spans="1:14" ht="15" hidden="1">
      <c r="A2843" s="276">
        <v>46184</v>
      </c>
      <c r="B2843" s="53" t="s">
        <v>4699</v>
      </c>
      <c r="C2843" s="625">
        <v>50754</v>
      </c>
      <c r="D2843" s="625">
        <v>1</v>
      </c>
      <c r="E2843" s="625" t="s">
        <v>1526</v>
      </c>
      <c r="F2843" s="625">
        <v>4010</v>
      </c>
      <c r="G2843" s="625" t="s">
        <v>4703</v>
      </c>
      <c r="H2843" s="625" t="s">
        <v>492</v>
      </c>
      <c r="J2843" s="625">
        <v>6</v>
      </c>
      <c r="K2843" s="625">
        <v>3.06</v>
      </c>
      <c r="L2843" s="625">
        <v>18.36</v>
      </c>
      <c r="M2843" s="53" t="s">
        <v>1485</v>
      </c>
      <c r="N2843" s="629" t="s">
        <v>4704</v>
      </c>
    </row>
    <row r="2844" spans="1:14" ht="15" hidden="1">
      <c r="A2844" s="276">
        <v>46184</v>
      </c>
      <c r="B2844" s="53" t="s">
        <v>4699</v>
      </c>
      <c r="C2844" s="627">
        <v>83558</v>
      </c>
      <c r="D2844" s="627" t="s">
        <v>2260</v>
      </c>
      <c r="E2844" s="627">
        <v>70</v>
      </c>
      <c r="F2844" s="627">
        <v>4010</v>
      </c>
      <c r="G2844" s="627" t="s">
        <v>4705</v>
      </c>
      <c r="H2844" s="627" t="s">
        <v>492</v>
      </c>
      <c r="J2844" s="627">
        <v>6</v>
      </c>
      <c r="K2844" s="627">
        <v>9.08</v>
      </c>
      <c r="L2844" s="627">
        <v>54.48</v>
      </c>
      <c r="M2844" s="53" t="s">
        <v>1485</v>
      </c>
      <c r="N2844" s="629" t="s">
        <v>4706</v>
      </c>
    </row>
    <row r="2845" spans="1:14" ht="15" hidden="1">
      <c r="A2845" s="276">
        <v>46184</v>
      </c>
      <c r="B2845" s="53" t="s">
        <v>4707</v>
      </c>
      <c r="C2845" s="625">
        <v>67379</v>
      </c>
      <c r="D2845" s="625" t="s">
        <v>1932</v>
      </c>
      <c r="E2845" s="625">
        <v>90</v>
      </c>
      <c r="F2845" s="625">
        <v>4010</v>
      </c>
      <c r="G2845" s="625" t="s">
        <v>4708</v>
      </c>
      <c r="H2845" s="625" t="s">
        <v>492</v>
      </c>
      <c r="J2845" s="625">
        <v>1</v>
      </c>
      <c r="K2845" s="625">
        <v>4.71</v>
      </c>
      <c r="L2845" s="625">
        <v>4.71</v>
      </c>
      <c r="M2845" s="53" t="s">
        <v>1317</v>
      </c>
      <c r="N2845" s="629" t="s">
        <v>1318</v>
      </c>
    </row>
    <row r="2846" spans="1:14" ht="15" hidden="1">
      <c r="A2846" s="276">
        <v>46184</v>
      </c>
      <c r="B2846" s="53" t="s">
        <v>4707</v>
      </c>
      <c r="C2846" s="627">
        <v>84201</v>
      </c>
      <c r="D2846" s="627" t="s">
        <v>1633</v>
      </c>
      <c r="E2846" s="627">
        <v>110</v>
      </c>
      <c r="F2846" s="627">
        <v>4010</v>
      </c>
      <c r="G2846" s="627" t="s">
        <v>4709</v>
      </c>
      <c r="H2846" s="627" t="s">
        <v>492</v>
      </c>
      <c r="I2846" s="1446"/>
      <c r="J2846" s="627">
        <v>1</v>
      </c>
      <c r="K2846" s="627">
        <v>13.63</v>
      </c>
      <c r="L2846" s="627">
        <v>13.63</v>
      </c>
      <c r="M2846" s="53" t="s">
        <v>1317</v>
      </c>
      <c r="N2846" s="629" t="s">
        <v>1318</v>
      </c>
    </row>
    <row r="2847" spans="1:14" ht="15" hidden="1">
      <c r="A2847" s="276">
        <v>46184</v>
      </c>
      <c r="B2847" s="53" t="s">
        <v>4707</v>
      </c>
      <c r="C2847" s="625">
        <v>83345</v>
      </c>
      <c r="D2847" s="625" t="s">
        <v>4710</v>
      </c>
      <c r="E2847" s="625">
        <v>90</v>
      </c>
      <c r="F2847" s="625">
        <v>4010</v>
      </c>
      <c r="G2847" s="625" t="s">
        <v>4711</v>
      </c>
      <c r="H2847" s="625" t="s">
        <v>492</v>
      </c>
      <c r="I2847" s="638">
        <v>4.89710901022882E+16</v>
      </c>
      <c r="J2847" s="625">
        <v>1</v>
      </c>
      <c r="K2847" s="625">
        <v>9.94</v>
      </c>
      <c r="L2847" s="625">
        <v>9.94</v>
      </c>
      <c r="M2847" s="53" t="s">
        <v>1317</v>
      </c>
      <c r="N2847" s="629" t="s">
        <v>1318</v>
      </c>
    </row>
    <row r="2848" spans="1:14" ht="15" hidden="1">
      <c r="A2848" s="276">
        <v>46184</v>
      </c>
      <c r="B2848" s="53" t="s">
        <v>4707</v>
      </c>
      <c r="C2848" s="627">
        <v>58663</v>
      </c>
      <c r="D2848" s="627">
        <v>11</v>
      </c>
      <c r="E2848" s="627" t="s">
        <v>1526</v>
      </c>
      <c r="F2848" s="627">
        <v>4010</v>
      </c>
      <c r="G2848" s="627" t="s">
        <v>4712</v>
      </c>
      <c r="H2848" s="627" t="s">
        <v>492</v>
      </c>
      <c r="I2848" s="638">
        <v>8246290095227830</v>
      </c>
      <c r="J2848" s="627">
        <v>1</v>
      </c>
      <c r="K2848" s="627">
        <v>8.2100000000000009</v>
      </c>
      <c r="L2848" s="627">
        <v>8.2100000000000009</v>
      </c>
      <c r="M2848" s="53" t="s">
        <v>1317</v>
      </c>
      <c r="N2848" s="629" t="s">
        <v>1318</v>
      </c>
    </row>
    <row r="2849" spans="1:14" ht="15" hidden="1">
      <c r="A2849" s="276">
        <v>46184</v>
      </c>
      <c r="B2849" s="53" t="s">
        <v>4707</v>
      </c>
      <c r="C2849" s="625">
        <v>65642</v>
      </c>
      <c r="D2849" s="625" t="s">
        <v>2510</v>
      </c>
      <c r="E2849" s="625">
        <v>120</v>
      </c>
      <c r="F2849" s="625">
        <v>4010</v>
      </c>
      <c r="G2849" s="625" t="s">
        <v>4713</v>
      </c>
      <c r="H2849" s="625" t="s">
        <v>492</v>
      </c>
      <c r="I2849" s="638">
        <v>7.7527890170064192E+16</v>
      </c>
      <c r="J2849" s="625">
        <v>2</v>
      </c>
      <c r="K2849" s="625">
        <v>7.14</v>
      </c>
      <c r="L2849" s="625">
        <v>14.28</v>
      </c>
      <c r="M2849" s="53" t="s">
        <v>1317</v>
      </c>
      <c r="N2849" s="629" t="s">
        <v>1318</v>
      </c>
    </row>
    <row r="2850" spans="1:14" ht="15" hidden="1">
      <c r="A2850" s="276">
        <v>46184</v>
      </c>
      <c r="B2850" s="53" t="s">
        <v>4707</v>
      </c>
      <c r="C2850" s="627">
        <v>81452</v>
      </c>
      <c r="D2850" s="627" t="s">
        <v>1500</v>
      </c>
      <c r="E2850" s="627">
        <v>80</v>
      </c>
      <c r="F2850" s="627">
        <v>4010</v>
      </c>
      <c r="G2850" s="627" t="s">
        <v>4714</v>
      </c>
      <c r="H2850" s="627" t="s">
        <v>492</v>
      </c>
      <c r="I2850" s="639">
        <v>2</v>
      </c>
      <c r="J2850" s="627">
        <v>1</v>
      </c>
      <c r="K2850" s="627">
        <v>16.260000000000002</v>
      </c>
      <c r="L2850" s="627">
        <v>16.260000000000002</v>
      </c>
      <c r="M2850" s="53" t="s">
        <v>1317</v>
      </c>
      <c r="N2850" s="629" t="s">
        <v>1318</v>
      </c>
    </row>
    <row r="2851" spans="1:14" ht="15" hidden="1">
      <c r="A2851" s="276">
        <v>46184</v>
      </c>
      <c r="B2851" s="53" t="s">
        <v>4707</v>
      </c>
      <c r="C2851" s="625">
        <v>83591</v>
      </c>
      <c r="D2851" s="625" t="s">
        <v>2981</v>
      </c>
      <c r="E2851" s="625">
        <v>75</v>
      </c>
      <c r="F2851" s="625">
        <v>4010</v>
      </c>
      <c r="G2851" s="625" t="s">
        <v>4715</v>
      </c>
      <c r="H2851" s="625" t="s">
        <v>492</v>
      </c>
      <c r="I2851" s="638" t="s">
        <v>4716</v>
      </c>
      <c r="J2851" s="625">
        <v>1</v>
      </c>
      <c r="K2851" s="625">
        <v>9.7799999999999994</v>
      </c>
      <c r="L2851" s="625">
        <v>9.7799999999999994</v>
      </c>
      <c r="M2851" s="53" t="s">
        <v>1317</v>
      </c>
      <c r="N2851" s="629" t="s">
        <v>1318</v>
      </c>
    </row>
    <row r="2852" spans="1:14" ht="15" hidden="1">
      <c r="A2852" s="276">
        <v>46184</v>
      </c>
      <c r="B2852" s="53" t="s">
        <v>4707</v>
      </c>
      <c r="C2852" s="627">
        <v>83983</v>
      </c>
      <c r="D2852" s="627" t="s">
        <v>1802</v>
      </c>
      <c r="E2852" s="627">
        <v>80</v>
      </c>
      <c r="F2852" s="627">
        <v>4010</v>
      </c>
      <c r="G2852" s="627" t="s">
        <v>4717</v>
      </c>
      <c r="H2852" s="627" t="s">
        <v>492</v>
      </c>
      <c r="I2852" s="638"/>
      <c r="J2852" s="627">
        <v>1</v>
      </c>
      <c r="K2852" s="627">
        <v>8.82</v>
      </c>
      <c r="L2852" s="627">
        <v>8.82</v>
      </c>
      <c r="M2852" s="53" t="s">
        <v>1317</v>
      </c>
      <c r="N2852" s="629" t="s">
        <v>1318</v>
      </c>
    </row>
    <row r="2853" spans="1:14" ht="15" hidden="1">
      <c r="A2853" s="276">
        <v>46184</v>
      </c>
      <c r="B2853" s="53" t="s">
        <v>4707</v>
      </c>
      <c r="C2853" s="625">
        <v>83465</v>
      </c>
      <c r="D2853" s="625" t="s">
        <v>4671</v>
      </c>
      <c r="E2853" s="625">
        <v>130</v>
      </c>
      <c r="F2853" s="625">
        <v>4010</v>
      </c>
      <c r="G2853" s="625" t="s">
        <v>4718</v>
      </c>
      <c r="H2853" s="625" t="s">
        <v>492</v>
      </c>
      <c r="I2853" s="638">
        <v>1</v>
      </c>
      <c r="J2853" s="625">
        <v>2</v>
      </c>
      <c r="K2853" s="625">
        <v>12.29</v>
      </c>
      <c r="L2853" s="625">
        <v>24.58</v>
      </c>
      <c r="M2853" s="53" t="s">
        <v>1317</v>
      </c>
      <c r="N2853" s="629" t="s">
        <v>1318</v>
      </c>
    </row>
    <row r="2854" spans="1:14" ht="15" hidden="1">
      <c r="A2854" s="276">
        <v>46184</v>
      </c>
      <c r="B2854" s="53" t="s">
        <v>4707</v>
      </c>
      <c r="C2854" s="627">
        <v>83779</v>
      </c>
      <c r="D2854" s="627" t="s">
        <v>1340</v>
      </c>
      <c r="E2854" s="627">
        <v>110</v>
      </c>
      <c r="F2854" s="627">
        <v>4010</v>
      </c>
      <c r="G2854" s="627" t="s">
        <v>4719</v>
      </c>
      <c r="H2854" s="627" t="s">
        <v>492</v>
      </c>
      <c r="I2854" s="639">
        <v>1</v>
      </c>
      <c r="J2854" s="627">
        <v>3</v>
      </c>
      <c r="K2854" s="627">
        <v>8.9499999999999993</v>
      </c>
      <c r="L2854" s="627">
        <v>26.85</v>
      </c>
      <c r="M2854" s="53" t="s">
        <v>1317</v>
      </c>
      <c r="N2854" s="629" t="s">
        <v>1318</v>
      </c>
    </row>
    <row r="2855" spans="1:14" ht="15" hidden="1">
      <c r="A2855" s="276">
        <v>46184</v>
      </c>
      <c r="B2855" s="53" t="s">
        <v>4707</v>
      </c>
      <c r="C2855" s="625">
        <v>67567</v>
      </c>
      <c r="D2855" s="625" t="s">
        <v>2818</v>
      </c>
      <c r="E2855" s="625">
        <v>110</v>
      </c>
      <c r="F2855" s="625">
        <v>4010</v>
      </c>
      <c r="G2855" s="625" t="s">
        <v>4720</v>
      </c>
      <c r="H2855" s="625" t="s">
        <v>492</v>
      </c>
      <c r="I2855" s="638">
        <v>1</v>
      </c>
      <c r="J2855" s="625">
        <v>1</v>
      </c>
      <c r="K2855" s="625">
        <v>5.63</v>
      </c>
      <c r="L2855" s="625">
        <v>5.63</v>
      </c>
      <c r="M2855" s="53" t="s">
        <v>1317</v>
      </c>
      <c r="N2855" s="629" t="s">
        <v>1318</v>
      </c>
    </row>
    <row r="2856" spans="1:14" ht="15" hidden="1">
      <c r="A2856" s="276">
        <v>46184</v>
      </c>
      <c r="B2856" s="53" t="s">
        <v>4707</v>
      </c>
      <c r="C2856" s="627">
        <v>81338</v>
      </c>
      <c r="D2856" s="627" t="s">
        <v>2508</v>
      </c>
      <c r="E2856" s="627">
        <v>130</v>
      </c>
      <c r="F2856" s="627">
        <v>4010</v>
      </c>
      <c r="G2856" s="627" t="s">
        <v>4571</v>
      </c>
      <c r="H2856" s="627" t="s">
        <v>492</v>
      </c>
      <c r="I2856" s="639">
        <v>1</v>
      </c>
      <c r="J2856" s="627">
        <v>1</v>
      </c>
      <c r="K2856" s="627">
        <v>9.52</v>
      </c>
      <c r="L2856" s="627">
        <v>9.52</v>
      </c>
      <c r="M2856" s="53" t="s">
        <v>1317</v>
      </c>
      <c r="N2856" s="629" t="s">
        <v>1318</v>
      </c>
    </row>
    <row r="2857" spans="1:14" ht="15" hidden="1">
      <c r="A2857" s="276">
        <v>46184</v>
      </c>
      <c r="B2857" s="53" t="s">
        <v>4707</v>
      </c>
      <c r="C2857" s="625">
        <v>83403</v>
      </c>
      <c r="D2857" s="625" t="s">
        <v>4721</v>
      </c>
      <c r="E2857" s="625" t="s">
        <v>1705</v>
      </c>
      <c r="F2857" s="625">
        <v>4010</v>
      </c>
      <c r="G2857" s="625" t="s">
        <v>4722</v>
      </c>
      <c r="H2857" s="625" t="s">
        <v>492</v>
      </c>
      <c r="I2857" s="638">
        <v>1</v>
      </c>
      <c r="J2857" s="625">
        <v>1</v>
      </c>
      <c r="K2857" s="625">
        <v>8.14</v>
      </c>
      <c r="L2857" s="625">
        <v>8.14</v>
      </c>
      <c r="M2857" s="53" t="s">
        <v>1317</v>
      </c>
      <c r="N2857" s="629" t="s">
        <v>1318</v>
      </c>
    </row>
    <row r="2858" spans="1:14" ht="15" hidden="1">
      <c r="A2858" s="276">
        <v>46184</v>
      </c>
      <c r="B2858" s="53" t="s">
        <v>4707</v>
      </c>
      <c r="C2858" s="627">
        <v>81346</v>
      </c>
      <c r="D2858" s="627" t="s">
        <v>1367</v>
      </c>
      <c r="E2858" s="627">
        <v>130</v>
      </c>
      <c r="F2858" s="627">
        <v>4010</v>
      </c>
      <c r="G2858" s="627" t="s">
        <v>4723</v>
      </c>
      <c r="H2858" s="627" t="s">
        <v>492</v>
      </c>
      <c r="I2858" s="639">
        <v>1</v>
      </c>
      <c r="J2858" s="627">
        <v>2</v>
      </c>
      <c r="K2858" s="627">
        <v>4.32</v>
      </c>
      <c r="L2858" s="627">
        <v>8.64</v>
      </c>
      <c r="M2858" s="53" t="s">
        <v>1317</v>
      </c>
      <c r="N2858" s="629" t="s">
        <v>1318</v>
      </c>
    </row>
    <row r="2859" spans="1:14" ht="15" hidden="1">
      <c r="A2859" s="276">
        <v>46184</v>
      </c>
      <c r="B2859" s="53" t="s">
        <v>4707</v>
      </c>
      <c r="C2859" s="625">
        <v>82645</v>
      </c>
      <c r="D2859" s="625" t="s">
        <v>2966</v>
      </c>
      <c r="E2859" s="625">
        <v>130</v>
      </c>
      <c r="F2859" s="625">
        <v>4010</v>
      </c>
      <c r="G2859" s="625" t="s">
        <v>4724</v>
      </c>
      <c r="H2859" s="625" t="s">
        <v>492</v>
      </c>
      <c r="I2859" s="638">
        <v>1</v>
      </c>
      <c r="J2859" s="625">
        <v>2</v>
      </c>
      <c r="K2859" s="625">
        <v>6.69</v>
      </c>
      <c r="L2859" s="625">
        <v>13.38</v>
      </c>
      <c r="M2859" s="53" t="s">
        <v>1317</v>
      </c>
      <c r="N2859" s="629" t="s">
        <v>1318</v>
      </c>
    </row>
    <row r="2860" spans="1:14" ht="15" hidden="1">
      <c r="A2860" s="276">
        <v>46184</v>
      </c>
      <c r="B2860" s="53" t="s">
        <v>4707</v>
      </c>
      <c r="C2860" s="627">
        <v>83754</v>
      </c>
      <c r="D2860" s="627" t="s">
        <v>2036</v>
      </c>
      <c r="E2860" s="627">
        <v>75</v>
      </c>
      <c r="F2860" s="627">
        <v>4010</v>
      </c>
      <c r="G2860" s="627" t="s">
        <v>3816</v>
      </c>
      <c r="H2860" s="627" t="s">
        <v>492</v>
      </c>
      <c r="I2860" s="639">
        <v>1</v>
      </c>
      <c r="J2860" s="627">
        <v>1</v>
      </c>
      <c r="K2860" s="627">
        <v>8.5299999999999994</v>
      </c>
      <c r="L2860" s="627">
        <v>8.5299999999999994</v>
      </c>
      <c r="M2860" s="53" t="s">
        <v>1317</v>
      </c>
      <c r="N2860" s="629" t="s">
        <v>1318</v>
      </c>
    </row>
    <row r="2861" spans="1:14" ht="15" hidden="1">
      <c r="A2861" s="276">
        <v>46184</v>
      </c>
      <c r="B2861" s="53" t="s">
        <v>4707</v>
      </c>
      <c r="C2861" s="625">
        <v>83015</v>
      </c>
      <c r="D2861" s="625" t="s">
        <v>3241</v>
      </c>
      <c r="E2861" s="625">
        <v>130</v>
      </c>
      <c r="F2861" s="625">
        <v>4010</v>
      </c>
      <c r="G2861" s="625" t="s">
        <v>4725</v>
      </c>
      <c r="H2861" s="625" t="s">
        <v>492</v>
      </c>
      <c r="I2861" s="638">
        <v>1</v>
      </c>
      <c r="J2861" s="625">
        <v>1</v>
      </c>
      <c r="K2861" s="625">
        <v>7.58</v>
      </c>
      <c r="L2861" s="625">
        <v>7.58</v>
      </c>
      <c r="M2861" s="53" t="s">
        <v>1317</v>
      </c>
      <c r="N2861" s="629" t="s">
        <v>1318</v>
      </c>
    </row>
    <row r="2862" spans="1:14" ht="15" hidden="1">
      <c r="A2862" s="276">
        <v>46184</v>
      </c>
      <c r="B2862" s="53" t="s">
        <v>4707</v>
      </c>
      <c r="C2862" s="627">
        <v>82677</v>
      </c>
      <c r="D2862" s="627" t="s">
        <v>1635</v>
      </c>
      <c r="E2862" s="627">
        <v>85</v>
      </c>
      <c r="F2862" s="627">
        <v>4010</v>
      </c>
      <c r="G2862" s="627" t="s">
        <v>4726</v>
      </c>
      <c r="H2862" s="627" t="s">
        <v>492</v>
      </c>
      <c r="I2862" s="639">
        <v>2</v>
      </c>
      <c r="J2862" s="627">
        <v>2</v>
      </c>
      <c r="K2862" s="627">
        <v>4.1900000000000004</v>
      </c>
      <c r="L2862" s="627">
        <v>8.3800000000000008</v>
      </c>
      <c r="M2862" s="53" t="s">
        <v>1317</v>
      </c>
      <c r="N2862" s="629" t="s">
        <v>1318</v>
      </c>
    </row>
    <row r="2863" spans="1:14" ht="15" hidden="1">
      <c r="A2863" s="276">
        <v>46184</v>
      </c>
      <c r="B2863" s="53" t="s">
        <v>4707</v>
      </c>
      <c r="C2863" s="625">
        <v>84434</v>
      </c>
      <c r="D2863" s="625" t="s">
        <v>4727</v>
      </c>
      <c r="E2863" s="625">
        <v>110</v>
      </c>
      <c r="F2863" s="625">
        <v>4010</v>
      </c>
      <c r="G2863" s="625" t="s">
        <v>4728</v>
      </c>
      <c r="H2863" s="625" t="s">
        <v>492</v>
      </c>
      <c r="I2863" s="638">
        <v>2</v>
      </c>
      <c r="J2863" s="625">
        <v>1</v>
      </c>
      <c r="K2863" s="625">
        <v>4.8499999999999996</v>
      </c>
      <c r="L2863" s="625">
        <v>4.8499999999999996</v>
      </c>
      <c r="M2863" s="53" t="s">
        <v>1317</v>
      </c>
      <c r="N2863" s="629" t="s">
        <v>1318</v>
      </c>
    </row>
    <row r="2864" spans="1:14" ht="15" hidden="1">
      <c r="A2864" s="276">
        <v>46184</v>
      </c>
      <c r="B2864" s="53" t="s">
        <v>4707</v>
      </c>
      <c r="C2864" s="627">
        <v>84283</v>
      </c>
      <c r="D2864" s="627" t="s">
        <v>2621</v>
      </c>
      <c r="E2864" s="627">
        <v>140</v>
      </c>
      <c r="F2864" s="627">
        <v>4010</v>
      </c>
      <c r="G2864" s="627" t="s">
        <v>4729</v>
      </c>
      <c r="H2864" s="627" t="s">
        <v>492</v>
      </c>
      <c r="I2864" s="639">
        <v>2</v>
      </c>
      <c r="J2864" s="627">
        <v>1</v>
      </c>
      <c r="K2864" s="627">
        <v>24.16</v>
      </c>
      <c r="L2864" s="627">
        <v>24.16</v>
      </c>
      <c r="M2864" s="53" t="s">
        <v>1317</v>
      </c>
      <c r="N2864" s="629" t="s">
        <v>1318</v>
      </c>
    </row>
    <row r="2865" spans="1:14" ht="15" hidden="1">
      <c r="A2865" s="276">
        <v>46184</v>
      </c>
      <c r="B2865" s="53" t="s">
        <v>4707</v>
      </c>
      <c r="C2865" s="625">
        <v>84120</v>
      </c>
      <c r="D2865" s="625" t="s">
        <v>2646</v>
      </c>
      <c r="E2865" s="625">
        <v>100</v>
      </c>
      <c r="F2865" s="625">
        <v>4010</v>
      </c>
      <c r="G2865" s="625" t="s">
        <v>2850</v>
      </c>
      <c r="H2865" s="625" t="s">
        <v>492</v>
      </c>
      <c r="I2865" s="638">
        <v>2</v>
      </c>
      <c r="J2865" s="625">
        <v>1</v>
      </c>
      <c r="K2865" s="625">
        <v>14.16</v>
      </c>
      <c r="L2865" s="625">
        <v>14.16</v>
      </c>
      <c r="M2865" s="53" t="s">
        <v>1317</v>
      </c>
      <c r="N2865" s="629" t="s">
        <v>1318</v>
      </c>
    </row>
    <row r="2866" spans="1:14" ht="15" hidden="1">
      <c r="A2866" s="276">
        <v>46184</v>
      </c>
      <c r="B2866" s="53" t="s">
        <v>4707</v>
      </c>
      <c r="C2866" s="627">
        <v>84422</v>
      </c>
      <c r="D2866" s="627" t="s">
        <v>3389</v>
      </c>
      <c r="E2866" s="627">
        <v>90</v>
      </c>
      <c r="F2866" s="627">
        <v>4010</v>
      </c>
      <c r="G2866" s="627" t="s">
        <v>4730</v>
      </c>
      <c r="H2866" s="627" t="s">
        <v>492</v>
      </c>
      <c r="I2866" s="639">
        <v>2</v>
      </c>
      <c r="J2866" s="627">
        <v>1</v>
      </c>
      <c r="K2866" s="627">
        <v>12.46</v>
      </c>
      <c r="L2866" s="627">
        <v>12.46</v>
      </c>
      <c r="M2866" s="53" t="s">
        <v>1317</v>
      </c>
      <c r="N2866" s="629" t="s">
        <v>1318</v>
      </c>
    </row>
    <row r="2867" spans="1:14" ht="15" hidden="1">
      <c r="A2867" s="276">
        <v>46184</v>
      </c>
      <c r="B2867" s="53" t="s">
        <v>4707</v>
      </c>
      <c r="C2867" s="625">
        <v>67223</v>
      </c>
      <c r="D2867" s="625" t="s">
        <v>4731</v>
      </c>
      <c r="E2867" s="625">
        <v>90</v>
      </c>
      <c r="F2867" s="625">
        <v>4010</v>
      </c>
      <c r="G2867" s="625" t="s">
        <v>4637</v>
      </c>
      <c r="H2867" s="625" t="s">
        <v>492</v>
      </c>
      <c r="I2867" s="638">
        <v>3</v>
      </c>
      <c r="J2867" s="625">
        <v>1</v>
      </c>
      <c r="K2867" s="625">
        <v>12.57</v>
      </c>
      <c r="L2867" s="625">
        <v>12.57</v>
      </c>
      <c r="M2867" s="53" t="s">
        <v>1317</v>
      </c>
      <c r="N2867" s="629" t="s">
        <v>1318</v>
      </c>
    </row>
    <row r="2868" spans="1:14" ht="15" hidden="1">
      <c r="A2868" s="276">
        <v>46184</v>
      </c>
      <c r="B2868" s="53" t="s">
        <v>4707</v>
      </c>
      <c r="C2868" s="627">
        <v>81339</v>
      </c>
      <c r="D2868" s="627" t="s">
        <v>4732</v>
      </c>
      <c r="E2868" s="627">
        <v>100</v>
      </c>
      <c r="F2868" s="627">
        <v>4010</v>
      </c>
      <c r="G2868" s="627" t="s">
        <v>4733</v>
      </c>
      <c r="H2868" s="627" t="s">
        <v>492</v>
      </c>
      <c r="I2868" s="639">
        <v>1</v>
      </c>
      <c r="J2868" s="627">
        <v>1</v>
      </c>
      <c r="K2868" s="627">
        <v>5.6</v>
      </c>
      <c r="L2868" s="627">
        <v>5.6</v>
      </c>
      <c r="M2868" s="53" t="s">
        <v>1317</v>
      </c>
      <c r="N2868" s="629" t="s">
        <v>1318</v>
      </c>
    </row>
    <row r="2869" spans="1:14" ht="15" hidden="1">
      <c r="A2869" s="276">
        <v>46184</v>
      </c>
      <c r="B2869" s="53" t="s">
        <v>4707</v>
      </c>
      <c r="C2869" s="625">
        <v>81612</v>
      </c>
      <c r="D2869" s="625" t="s">
        <v>3345</v>
      </c>
      <c r="E2869" s="625">
        <v>140</v>
      </c>
      <c r="F2869" s="625">
        <v>4010</v>
      </c>
      <c r="G2869" s="625" t="s">
        <v>4734</v>
      </c>
      <c r="H2869" s="625" t="s">
        <v>492</v>
      </c>
      <c r="I2869" s="638">
        <v>2</v>
      </c>
      <c r="J2869" s="625">
        <v>1</v>
      </c>
      <c r="K2869" s="625">
        <v>10.61</v>
      </c>
      <c r="L2869" s="625">
        <v>10.61</v>
      </c>
      <c r="M2869" s="53" t="s">
        <v>1317</v>
      </c>
      <c r="N2869" s="629" t="s">
        <v>1318</v>
      </c>
    </row>
    <row r="2870" spans="1:14" ht="15" hidden="1">
      <c r="A2870" s="276">
        <v>46184</v>
      </c>
      <c r="B2870" s="53" t="s">
        <v>4707</v>
      </c>
      <c r="C2870" s="627">
        <v>47681</v>
      </c>
      <c r="D2870" s="627" t="s">
        <v>1714</v>
      </c>
      <c r="E2870" s="627">
        <v>140</v>
      </c>
      <c r="F2870" s="627">
        <v>4010</v>
      </c>
      <c r="G2870" s="627" t="s">
        <v>4635</v>
      </c>
      <c r="H2870" s="627" t="s">
        <v>492</v>
      </c>
      <c r="I2870" s="639">
        <v>10</v>
      </c>
      <c r="J2870" s="627">
        <v>1</v>
      </c>
      <c r="K2870" s="627">
        <v>8.86</v>
      </c>
      <c r="L2870" s="627">
        <v>8.86</v>
      </c>
      <c r="M2870" s="53" t="s">
        <v>1317</v>
      </c>
      <c r="N2870" s="629" t="s">
        <v>1318</v>
      </c>
    </row>
    <row r="2871" spans="1:14" ht="15" hidden="1">
      <c r="A2871" s="276">
        <v>46184</v>
      </c>
      <c r="B2871" s="53" t="s">
        <v>4707</v>
      </c>
      <c r="C2871" s="625">
        <v>83868</v>
      </c>
      <c r="D2871" s="625" t="s">
        <v>1473</v>
      </c>
      <c r="E2871" s="625" t="s">
        <v>399</v>
      </c>
      <c r="F2871" s="625">
        <v>4010</v>
      </c>
      <c r="G2871" s="625" t="s">
        <v>3674</v>
      </c>
      <c r="H2871" s="625" t="s">
        <v>492</v>
      </c>
      <c r="I2871" s="638">
        <v>1</v>
      </c>
      <c r="J2871" s="625">
        <v>1</v>
      </c>
      <c r="K2871" s="625">
        <v>7.54</v>
      </c>
      <c r="L2871" s="625">
        <v>7.54</v>
      </c>
      <c r="M2871" s="53" t="s">
        <v>1317</v>
      </c>
      <c r="N2871" s="629" t="s">
        <v>1318</v>
      </c>
    </row>
    <row r="2872" spans="1:14" ht="15" hidden="1">
      <c r="A2872" s="276">
        <v>46184</v>
      </c>
      <c r="B2872" s="53" t="s">
        <v>4707</v>
      </c>
      <c r="C2872" s="627">
        <v>81461</v>
      </c>
      <c r="D2872" s="627" t="s">
        <v>1961</v>
      </c>
      <c r="E2872" s="627">
        <v>120</v>
      </c>
      <c r="F2872" s="627">
        <v>4010</v>
      </c>
      <c r="G2872" s="627" t="s">
        <v>4735</v>
      </c>
      <c r="H2872" s="627" t="s">
        <v>492</v>
      </c>
      <c r="I2872" s="639">
        <v>1</v>
      </c>
      <c r="J2872" s="627">
        <v>2</v>
      </c>
      <c r="K2872" s="627">
        <v>21.7</v>
      </c>
      <c r="L2872" s="627">
        <v>43.4</v>
      </c>
      <c r="M2872" s="53" t="s">
        <v>1317</v>
      </c>
      <c r="N2872" s="629" t="s">
        <v>1318</v>
      </c>
    </row>
    <row r="2873" spans="1:14" ht="15" hidden="1">
      <c r="A2873" s="276">
        <v>46184</v>
      </c>
      <c r="B2873" s="53" t="s">
        <v>4707</v>
      </c>
      <c r="C2873" s="625">
        <v>84045</v>
      </c>
      <c r="D2873" s="625" t="s">
        <v>3099</v>
      </c>
      <c r="E2873" s="625">
        <v>85</v>
      </c>
      <c r="F2873" s="625">
        <v>4010</v>
      </c>
      <c r="G2873" s="625" t="s">
        <v>4736</v>
      </c>
      <c r="H2873" s="625" t="s">
        <v>492</v>
      </c>
      <c r="I2873" s="638">
        <v>1</v>
      </c>
      <c r="J2873" s="625">
        <v>1</v>
      </c>
      <c r="K2873" s="625">
        <v>8.02</v>
      </c>
      <c r="L2873" s="625">
        <v>8.02</v>
      </c>
      <c r="M2873" s="53" t="s">
        <v>1317</v>
      </c>
      <c r="N2873" s="629" t="s">
        <v>1318</v>
      </c>
    </row>
    <row r="2874" spans="1:14" ht="15" hidden="1">
      <c r="A2874" s="276">
        <v>46184</v>
      </c>
      <c r="B2874" s="53" t="s">
        <v>4707</v>
      </c>
      <c r="C2874" s="627">
        <v>82599</v>
      </c>
      <c r="D2874" s="627" t="s">
        <v>3994</v>
      </c>
      <c r="E2874" s="627">
        <v>90</v>
      </c>
      <c r="F2874" s="627">
        <v>4010</v>
      </c>
      <c r="G2874" s="627" t="s">
        <v>4737</v>
      </c>
      <c r="H2874" s="627" t="s">
        <v>492</v>
      </c>
      <c r="I2874" s="639">
        <v>1</v>
      </c>
      <c r="J2874" s="627">
        <v>1</v>
      </c>
      <c r="K2874" s="627">
        <v>11.67</v>
      </c>
      <c r="L2874" s="627">
        <v>11.67</v>
      </c>
      <c r="M2874" s="53" t="s">
        <v>1317</v>
      </c>
      <c r="N2874" s="629" t="s">
        <v>1318</v>
      </c>
    </row>
    <row r="2875" spans="1:14" ht="15" hidden="1">
      <c r="A2875" s="276">
        <v>46184</v>
      </c>
      <c r="B2875" s="53" t="s">
        <v>4707</v>
      </c>
      <c r="C2875" s="625">
        <v>82614</v>
      </c>
      <c r="D2875" s="625" t="s">
        <v>3978</v>
      </c>
      <c r="E2875" s="625">
        <v>130</v>
      </c>
      <c r="F2875" s="625">
        <v>4010</v>
      </c>
      <c r="G2875" s="625" t="s">
        <v>4738</v>
      </c>
      <c r="H2875" s="625" t="s">
        <v>492</v>
      </c>
      <c r="I2875" s="638">
        <v>1</v>
      </c>
      <c r="J2875" s="625">
        <v>1</v>
      </c>
      <c r="K2875" s="625">
        <v>7.29</v>
      </c>
      <c r="L2875" s="625">
        <v>7.29</v>
      </c>
      <c r="M2875" s="53" t="s">
        <v>1317</v>
      </c>
      <c r="N2875" s="629" t="s">
        <v>1318</v>
      </c>
    </row>
    <row r="2876" spans="1:14" ht="15" hidden="1">
      <c r="A2876" s="276">
        <v>46184</v>
      </c>
      <c r="B2876" s="53" t="s">
        <v>4707</v>
      </c>
      <c r="C2876" s="627">
        <v>65593</v>
      </c>
      <c r="D2876" s="627" t="s">
        <v>1870</v>
      </c>
      <c r="E2876" s="627">
        <v>50</v>
      </c>
      <c r="F2876" s="627">
        <v>4010</v>
      </c>
      <c r="G2876" s="627" t="s">
        <v>4739</v>
      </c>
      <c r="H2876" s="627" t="s">
        <v>492</v>
      </c>
      <c r="I2876" s="639">
        <v>1</v>
      </c>
      <c r="J2876" s="627">
        <v>1</v>
      </c>
      <c r="K2876" s="627">
        <v>4.28</v>
      </c>
      <c r="L2876" s="627">
        <v>4.28</v>
      </c>
      <c r="M2876" s="53" t="s">
        <v>1317</v>
      </c>
      <c r="N2876" s="629" t="s">
        <v>1318</v>
      </c>
    </row>
    <row r="2877" spans="1:14" ht="15" hidden="1">
      <c r="A2877" s="276">
        <v>46184</v>
      </c>
      <c r="B2877" s="53" t="s">
        <v>4707</v>
      </c>
      <c r="C2877" s="625">
        <v>61956</v>
      </c>
      <c r="D2877" s="625" t="s">
        <v>4740</v>
      </c>
      <c r="E2877" s="625">
        <v>100</v>
      </c>
      <c r="F2877" s="625">
        <v>4010</v>
      </c>
      <c r="G2877" s="625" t="s">
        <v>4636</v>
      </c>
      <c r="H2877" s="625" t="s">
        <v>492</v>
      </c>
      <c r="I2877" s="638">
        <v>1</v>
      </c>
      <c r="J2877" s="625">
        <v>1</v>
      </c>
      <c r="K2877" s="625">
        <v>6.54</v>
      </c>
      <c r="L2877" s="625">
        <v>6.54</v>
      </c>
      <c r="M2877" s="53" t="s">
        <v>1317</v>
      </c>
      <c r="N2877" s="629" t="s">
        <v>1318</v>
      </c>
    </row>
    <row r="2878" spans="1:14" ht="15" hidden="1">
      <c r="A2878" s="276">
        <v>46184</v>
      </c>
      <c r="B2878" s="53" t="s">
        <v>4707</v>
      </c>
      <c r="C2878" s="627">
        <v>84082</v>
      </c>
      <c r="D2878" s="627" t="s">
        <v>2508</v>
      </c>
      <c r="E2878" s="627">
        <v>85</v>
      </c>
      <c r="F2878" s="627">
        <v>4010</v>
      </c>
      <c r="G2878" s="627" t="s">
        <v>3007</v>
      </c>
      <c r="H2878" s="627" t="s">
        <v>492</v>
      </c>
      <c r="I2878" s="639">
        <v>1</v>
      </c>
      <c r="J2878" s="627">
        <v>5</v>
      </c>
      <c r="K2878" s="627">
        <v>6.5</v>
      </c>
      <c r="L2878" s="627">
        <v>32.5</v>
      </c>
      <c r="M2878" s="53" t="s">
        <v>1317</v>
      </c>
      <c r="N2878" s="629" t="s">
        <v>1318</v>
      </c>
    </row>
    <row r="2879" spans="1:14" ht="15" hidden="1">
      <c r="A2879" s="276">
        <v>46184</v>
      </c>
      <c r="B2879" s="53" t="s">
        <v>4741</v>
      </c>
      <c r="C2879" s="625">
        <v>82718</v>
      </c>
      <c r="D2879" s="625" t="s">
        <v>3459</v>
      </c>
      <c r="E2879" s="625">
        <v>140</v>
      </c>
      <c r="F2879" s="625">
        <v>4010</v>
      </c>
      <c r="G2879" s="625" t="s">
        <v>4742</v>
      </c>
      <c r="H2879" s="625" t="s">
        <v>492</v>
      </c>
      <c r="I2879" s="638">
        <v>1</v>
      </c>
      <c r="J2879" s="625">
        <v>-1</v>
      </c>
      <c r="K2879" s="625">
        <v>10.41</v>
      </c>
      <c r="L2879" s="634">
        <v>-10.41</v>
      </c>
      <c r="M2879" s="53" t="s">
        <v>1378</v>
      </c>
    </row>
    <row r="2880" spans="1:14" ht="15" hidden="1">
      <c r="A2880" s="276">
        <v>46184</v>
      </c>
      <c r="B2880" s="53" t="s">
        <v>4741</v>
      </c>
      <c r="C2880" s="627">
        <v>84528</v>
      </c>
      <c r="D2880" s="627" t="s">
        <v>2543</v>
      </c>
      <c r="E2880" s="627">
        <v>110</v>
      </c>
      <c r="F2880" s="627">
        <v>4010</v>
      </c>
      <c r="G2880" s="627" t="s">
        <v>4743</v>
      </c>
      <c r="H2880" s="627" t="s">
        <v>492</v>
      </c>
      <c r="I2880" s="639">
        <v>2</v>
      </c>
      <c r="J2880" s="627">
        <v>-1</v>
      </c>
      <c r="K2880" s="627">
        <v>9.41</v>
      </c>
      <c r="L2880" s="637">
        <v>-9.41</v>
      </c>
      <c r="M2880" s="53" t="s">
        <v>1378</v>
      </c>
    </row>
    <row r="2881" spans="1:14" ht="15" hidden="1">
      <c r="A2881" s="276">
        <v>46184</v>
      </c>
      <c r="B2881" s="53" t="s">
        <v>4744</v>
      </c>
      <c r="C2881" s="625">
        <v>84306</v>
      </c>
      <c r="D2881" s="625" t="s">
        <v>3389</v>
      </c>
      <c r="E2881" s="625">
        <v>80</v>
      </c>
      <c r="F2881" s="625">
        <v>4010</v>
      </c>
      <c r="G2881" s="625" t="s">
        <v>4745</v>
      </c>
      <c r="H2881" s="625" t="s">
        <v>492</v>
      </c>
      <c r="I2881" s="638">
        <v>5</v>
      </c>
      <c r="J2881" s="625">
        <v>-1</v>
      </c>
      <c r="K2881" s="625">
        <v>4.74</v>
      </c>
      <c r="L2881" s="634">
        <v>-4.74</v>
      </c>
      <c r="M2881" s="53" t="s">
        <v>1700</v>
      </c>
    </row>
    <row r="2882" spans="1:14" ht="15" hidden="1">
      <c r="A2882" s="276">
        <v>46184</v>
      </c>
      <c r="B2882" s="53" t="s">
        <v>4744</v>
      </c>
      <c r="C2882" s="627">
        <v>84295</v>
      </c>
      <c r="D2882" s="627" t="s">
        <v>1596</v>
      </c>
      <c r="E2882" s="627">
        <v>110</v>
      </c>
      <c r="F2882" s="627">
        <v>4010</v>
      </c>
      <c r="G2882" s="627" t="s">
        <v>4746</v>
      </c>
      <c r="H2882" s="627" t="s">
        <v>492</v>
      </c>
      <c r="I2882" s="24">
        <v>-7</v>
      </c>
      <c r="J2882" s="625">
        <v>-1</v>
      </c>
      <c r="K2882" s="625">
        <v>5.74</v>
      </c>
      <c r="L2882" s="625">
        <v>-5.74</v>
      </c>
      <c r="M2882" s="53" t="s">
        <v>1700</v>
      </c>
    </row>
    <row r="2883" spans="1:14" ht="15" hidden="1">
      <c r="A2883" s="276">
        <v>46184</v>
      </c>
      <c r="B2883" s="53" t="s">
        <v>4744</v>
      </c>
      <c r="C2883" s="625">
        <v>84328</v>
      </c>
      <c r="D2883" s="625" t="s">
        <v>1961</v>
      </c>
      <c r="E2883" s="625">
        <v>140</v>
      </c>
      <c r="F2883" s="625">
        <v>4010</v>
      </c>
      <c r="G2883" s="625" t="s">
        <v>4747</v>
      </c>
      <c r="H2883" s="625" t="s">
        <v>492</v>
      </c>
      <c r="J2883" s="625">
        <v>-1</v>
      </c>
      <c r="K2883" s="625">
        <v>11.23</v>
      </c>
      <c r="L2883" s="625">
        <v>-11.23</v>
      </c>
      <c r="M2883" s="53" t="s">
        <v>1700</v>
      </c>
    </row>
    <row r="2884" spans="1:14" ht="15" hidden="1">
      <c r="A2884" s="276">
        <v>46184</v>
      </c>
      <c r="B2884" s="53" t="s">
        <v>4744</v>
      </c>
      <c r="C2884" s="627">
        <v>68141</v>
      </c>
      <c r="D2884" s="627" t="s">
        <v>2818</v>
      </c>
      <c r="E2884" s="627">
        <v>60</v>
      </c>
      <c r="F2884" s="627">
        <v>4010</v>
      </c>
      <c r="G2884" s="627" t="s">
        <v>2626</v>
      </c>
      <c r="H2884" s="627" t="s">
        <v>492</v>
      </c>
      <c r="J2884" s="627">
        <v>-1</v>
      </c>
      <c r="K2884" s="627">
        <v>8.43</v>
      </c>
      <c r="L2884" s="627">
        <v>-8.43</v>
      </c>
      <c r="M2884" s="53" t="s">
        <v>1700</v>
      </c>
    </row>
    <row r="2885" spans="1:14" ht="15" hidden="1">
      <c r="A2885" s="276">
        <v>46184</v>
      </c>
      <c r="B2885" s="53" t="s">
        <v>4744</v>
      </c>
      <c r="C2885" s="625">
        <v>84124</v>
      </c>
      <c r="D2885" s="625" t="s">
        <v>1840</v>
      </c>
      <c r="E2885" s="625">
        <v>130</v>
      </c>
      <c r="F2885" s="625">
        <v>4010</v>
      </c>
      <c r="G2885" s="625" t="s">
        <v>4748</v>
      </c>
      <c r="H2885" s="625" t="s">
        <v>492</v>
      </c>
      <c r="J2885" s="625">
        <v>-1</v>
      </c>
      <c r="K2885" s="625">
        <v>13.9</v>
      </c>
      <c r="L2885" s="625">
        <v>-13.9</v>
      </c>
      <c r="M2885" s="53" t="s">
        <v>1700</v>
      </c>
    </row>
    <row r="2886" spans="1:14" ht="15" hidden="1">
      <c r="A2886" s="276">
        <v>46184</v>
      </c>
      <c r="B2886" s="53" t="s">
        <v>4744</v>
      </c>
      <c r="C2886" s="627">
        <v>84177</v>
      </c>
      <c r="D2886" s="627" t="s">
        <v>2208</v>
      </c>
      <c r="E2886" s="627">
        <v>90</v>
      </c>
      <c r="F2886" s="627">
        <v>4010</v>
      </c>
      <c r="G2886" s="627" t="s">
        <v>4749</v>
      </c>
      <c r="H2886" s="627" t="s">
        <v>492</v>
      </c>
      <c r="J2886" s="627">
        <v>-1</v>
      </c>
      <c r="K2886" s="627">
        <v>9.15</v>
      </c>
      <c r="L2886" s="627">
        <v>-9.15</v>
      </c>
      <c r="M2886" s="53" t="s">
        <v>1700</v>
      </c>
    </row>
    <row r="2887" spans="1:14" ht="15" hidden="1">
      <c r="A2887" s="276">
        <v>46184</v>
      </c>
      <c r="B2887" s="53" t="s">
        <v>4744</v>
      </c>
      <c r="C2887" s="625">
        <v>84460</v>
      </c>
      <c r="D2887" s="625" t="s">
        <v>3389</v>
      </c>
      <c r="E2887" s="625">
        <v>90</v>
      </c>
      <c r="F2887" s="625">
        <v>4010</v>
      </c>
      <c r="G2887" s="625" t="s">
        <v>4079</v>
      </c>
      <c r="H2887" s="625" t="s">
        <v>492</v>
      </c>
      <c r="J2887" s="1441">
        <v>-1</v>
      </c>
      <c r="K2887" s="1441">
        <v>5.08</v>
      </c>
      <c r="L2887" s="1441">
        <v>-5.08</v>
      </c>
      <c r="M2887" s="53" t="s">
        <v>1700</v>
      </c>
    </row>
    <row r="2888" spans="1:14" ht="15" hidden="1">
      <c r="A2888" s="276">
        <v>46184</v>
      </c>
      <c r="B2888" s="53" t="s">
        <v>4750</v>
      </c>
      <c r="C2888" s="625">
        <v>58660</v>
      </c>
      <c r="D2888" s="625" t="s">
        <v>2111</v>
      </c>
      <c r="E2888" s="625" t="s">
        <v>399</v>
      </c>
      <c r="F2888" s="625">
        <v>4010</v>
      </c>
      <c r="G2888" s="625" t="s">
        <v>4751</v>
      </c>
      <c r="H2888" s="625" t="s">
        <v>492</v>
      </c>
      <c r="J2888" s="53">
        <v>-1</v>
      </c>
      <c r="K2888" s="632">
        <v>10.56</v>
      </c>
      <c r="L2888" s="632">
        <v>-10.56</v>
      </c>
      <c r="M2888" s="53" t="s">
        <v>1384</v>
      </c>
    </row>
    <row r="2889" spans="1:14" ht="15" hidden="1">
      <c r="A2889" s="276">
        <v>46184</v>
      </c>
      <c r="B2889" s="53" t="s">
        <v>4752</v>
      </c>
      <c r="C2889" s="625">
        <v>58661</v>
      </c>
      <c r="D2889" s="625" t="s">
        <v>1956</v>
      </c>
      <c r="E2889" s="625" t="s">
        <v>1368</v>
      </c>
      <c r="F2889" s="625">
        <v>4010</v>
      </c>
      <c r="G2889" s="625" t="s">
        <v>4753</v>
      </c>
      <c r="H2889" s="625" t="s">
        <v>492</v>
      </c>
      <c r="I2889" s="638">
        <v>1</v>
      </c>
      <c r="J2889" s="625">
        <v>1</v>
      </c>
      <c r="K2889" s="625">
        <v>7.01</v>
      </c>
      <c r="L2889" s="625">
        <v>7.01</v>
      </c>
      <c r="M2889" s="53" t="s">
        <v>1317</v>
      </c>
      <c r="N2889" s="629" t="s">
        <v>1475</v>
      </c>
    </row>
    <row r="2890" spans="1:14" ht="15" hidden="1">
      <c r="A2890" s="276">
        <v>46184</v>
      </c>
      <c r="B2890" s="53" t="s">
        <v>4752</v>
      </c>
      <c r="C2890" s="627">
        <v>82816</v>
      </c>
      <c r="D2890" s="627" t="s">
        <v>4669</v>
      </c>
      <c r="E2890" s="627">
        <v>120</v>
      </c>
      <c r="F2890" s="627">
        <v>4010</v>
      </c>
      <c r="G2890" s="627" t="s">
        <v>2608</v>
      </c>
      <c r="H2890" s="627" t="s">
        <v>492</v>
      </c>
      <c r="I2890" s="639">
        <v>1</v>
      </c>
      <c r="J2890" s="627">
        <v>1</v>
      </c>
      <c r="K2890" s="627">
        <v>11.08</v>
      </c>
      <c r="L2890" s="627">
        <v>11.08</v>
      </c>
      <c r="M2890" s="53" t="s">
        <v>1317</v>
      </c>
      <c r="N2890" s="629" t="s">
        <v>1475</v>
      </c>
    </row>
    <row r="2891" spans="1:14" ht="15" hidden="1">
      <c r="A2891" s="276">
        <v>46184</v>
      </c>
      <c r="B2891" s="53" t="s">
        <v>4752</v>
      </c>
      <c r="C2891" s="625">
        <v>82788</v>
      </c>
      <c r="D2891" s="625" t="s">
        <v>3008</v>
      </c>
      <c r="E2891" s="625">
        <v>150</v>
      </c>
      <c r="F2891" s="625">
        <v>4010</v>
      </c>
      <c r="G2891" s="625" t="s">
        <v>4754</v>
      </c>
      <c r="H2891" s="625" t="s">
        <v>492</v>
      </c>
      <c r="I2891" s="638">
        <v>1</v>
      </c>
      <c r="J2891" s="625">
        <v>1</v>
      </c>
      <c r="K2891" s="625">
        <v>8.18</v>
      </c>
      <c r="L2891" s="625">
        <v>8.18</v>
      </c>
      <c r="M2891" s="53" t="s">
        <v>1317</v>
      </c>
      <c r="N2891" s="629" t="s">
        <v>1475</v>
      </c>
    </row>
    <row r="2892" spans="1:14" ht="15" hidden="1">
      <c r="A2892" s="276">
        <v>46184</v>
      </c>
      <c r="B2892" s="53" t="s">
        <v>4752</v>
      </c>
      <c r="C2892" s="627">
        <v>84646</v>
      </c>
      <c r="D2892" s="627" t="s">
        <v>3855</v>
      </c>
      <c r="E2892" s="627">
        <v>60</v>
      </c>
      <c r="F2892" s="627">
        <v>4010</v>
      </c>
      <c r="G2892" s="627" t="s">
        <v>3211</v>
      </c>
      <c r="H2892" s="627" t="s">
        <v>492</v>
      </c>
      <c r="I2892" s="639">
        <v>1</v>
      </c>
      <c r="J2892" s="627">
        <v>1</v>
      </c>
      <c r="K2892" s="627">
        <v>7.44</v>
      </c>
      <c r="L2892" s="627">
        <v>7.44</v>
      </c>
      <c r="M2892" s="53" t="s">
        <v>1317</v>
      </c>
      <c r="N2892" s="629" t="s">
        <v>1475</v>
      </c>
    </row>
    <row r="2893" spans="1:14" ht="15" hidden="1">
      <c r="A2893" s="276">
        <v>46184</v>
      </c>
      <c r="B2893" s="53" t="s">
        <v>4752</v>
      </c>
      <c r="C2893" s="625">
        <v>84328</v>
      </c>
      <c r="D2893" s="625" t="s">
        <v>1961</v>
      </c>
      <c r="E2893" s="625">
        <v>85</v>
      </c>
      <c r="F2893" s="625">
        <v>4010</v>
      </c>
      <c r="G2893" s="625" t="s">
        <v>4755</v>
      </c>
      <c r="H2893" s="625" t="s">
        <v>492</v>
      </c>
      <c r="I2893" s="638">
        <v>1</v>
      </c>
      <c r="J2893" s="625">
        <v>1</v>
      </c>
      <c r="K2893" s="625">
        <v>10.56</v>
      </c>
      <c r="L2893" s="625">
        <v>10.56</v>
      </c>
      <c r="M2893" s="53" t="s">
        <v>1317</v>
      </c>
      <c r="N2893" s="629" t="s">
        <v>1475</v>
      </c>
    </row>
    <row r="2894" spans="1:14" ht="15" hidden="1">
      <c r="A2894" s="276">
        <v>46184</v>
      </c>
      <c r="B2894" s="53" t="s">
        <v>4752</v>
      </c>
      <c r="C2894" s="627">
        <v>84082</v>
      </c>
      <c r="D2894" s="627" t="s">
        <v>3537</v>
      </c>
      <c r="E2894" s="627">
        <v>100</v>
      </c>
      <c r="F2894" s="627">
        <v>4010</v>
      </c>
      <c r="G2894" s="627" t="s">
        <v>4756</v>
      </c>
      <c r="H2894" s="627" t="s">
        <v>492</v>
      </c>
      <c r="I2894" s="639">
        <v>1</v>
      </c>
      <c r="J2894" s="627">
        <v>1</v>
      </c>
      <c r="K2894" s="627">
        <v>7.47</v>
      </c>
      <c r="L2894" s="627">
        <v>7.47</v>
      </c>
      <c r="M2894" s="53" t="s">
        <v>1317</v>
      </c>
      <c r="N2894" s="629" t="s">
        <v>1475</v>
      </c>
    </row>
    <row r="2895" spans="1:14" ht="15" hidden="1">
      <c r="A2895" s="276">
        <v>46184</v>
      </c>
      <c r="B2895" s="53" t="s">
        <v>4752</v>
      </c>
      <c r="C2895" s="625">
        <v>83580</v>
      </c>
      <c r="D2895" s="625" t="s">
        <v>1473</v>
      </c>
      <c r="E2895" s="625">
        <v>100</v>
      </c>
      <c r="F2895" s="625">
        <v>4010</v>
      </c>
      <c r="G2895" s="625" t="s">
        <v>1814</v>
      </c>
      <c r="H2895" s="625" t="s">
        <v>492</v>
      </c>
      <c r="I2895" s="638">
        <v>1</v>
      </c>
      <c r="J2895" s="625">
        <v>1</v>
      </c>
      <c r="K2895" s="625">
        <v>11.55</v>
      </c>
      <c r="L2895" s="625">
        <v>11.55</v>
      </c>
      <c r="M2895" s="53" t="s">
        <v>1317</v>
      </c>
      <c r="N2895" s="629" t="s">
        <v>1475</v>
      </c>
    </row>
    <row r="2896" spans="1:14" ht="15" hidden="1">
      <c r="A2896" s="276">
        <v>46184</v>
      </c>
      <c r="B2896" s="53" t="s">
        <v>4752</v>
      </c>
      <c r="C2896" s="627">
        <v>67377</v>
      </c>
      <c r="D2896" s="627" t="s">
        <v>1338</v>
      </c>
      <c r="E2896" s="627">
        <v>100</v>
      </c>
      <c r="F2896" s="627">
        <v>4010</v>
      </c>
      <c r="G2896" s="627" t="s">
        <v>4757</v>
      </c>
      <c r="H2896" s="627" t="s">
        <v>492</v>
      </c>
      <c r="I2896" s="639">
        <v>1</v>
      </c>
      <c r="J2896" s="627">
        <v>1</v>
      </c>
      <c r="K2896" s="627">
        <v>4.2</v>
      </c>
      <c r="L2896" s="627">
        <v>4.2</v>
      </c>
      <c r="M2896" s="53" t="s">
        <v>1317</v>
      </c>
      <c r="N2896" s="629" t="s">
        <v>1475</v>
      </c>
    </row>
    <row r="2897" spans="1:14" ht="15" hidden="1">
      <c r="A2897" s="276">
        <v>46184</v>
      </c>
      <c r="B2897" s="53" t="s">
        <v>4752</v>
      </c>
      <c r="C2897" s="625">
        <v>82658</v>
      </c>
      <c r="D2897" s="625" t="s">
        <v>1796</v>
      </c>
      <c r="E2897" s="625">
        <v>70</v>
      </c>
      <c r="F2897" s="625">
        <v>4010</v>
      </c>
      <c r="G2897" s="625" t="s">
        <v>2229</v>
      </c>
      <c r="H2897" s="625" t="s">
        <v>492</v>
      </c>
      <c r="I2897" s="638">
        <v>4</v>
      </c>
      <c r="J2897" s="625">
        <v>4</v>
      </c>
      <c r="K2897" s="625">
        <v>12.74</v>
      </c>
      <c r="L2897" s="625">
        <v>50.96</v>
      </c>
      <c r="M2897" s="53" t="s">
        <v>1317</v>
      </c>
      <c r="N2897" s="629" t="s">
        <v>1475</v>
      </c>
    </row>
    <row r="2898" spans="1:14" ht="15" hidden="1">
      <c r="A2898" s="276">
        <v>46184</v>
      </c>
      <c r="B2898" s="53" t="s">
        <v>4752</v>
      </c>
      <c r="C2898" s="627">
        <v>82768</v>
      </c>
      <c r="D2898" s="627" t="s">
        <v>3794</v>
      </c>
      <c r="E2898" s="627">
        <v>100</v>
      </c>
      <c r="F2898" s="627">
        <v>4010</v>
      </c>
      <c r="G2898" s="627" t="s">
        <v>4758</v>
      </c>
      <c r="H2898" s="627" t="s">
        <v>492</v>
      </c>
      <c r="I2898" s="639">
        <v>2</v>
      </c>
      <c r="J2898" s="627">
        <v>2</v>
      </c>
      <c r="K2898" s="627">
        <v>13.75</v>
      </c>
      <c r="L2898" s="627">
        <v>27.5</v>
      </c>
      <c r="M2898" s="53" t="s">
        <v>1317</v>
      </c>
      <c r="N2898" s="629" t="s">
        <v>1475</v>
      </c>
    </row>
    <row r="2899" spans="1:14" ht="15" hidden="1">
      <c r="A2899" s="276">
        <v>46184</v>
      </c>
      <c r="B2899" s="53" t="s">
        <v>4759</v>
      </c>
      <c r="C2899" s="625">
        <v>65642</v>
      </c>
      <c r="D2899" s="625" t="s">
        <v>2076</v>
      </c>
      <c r="E2899" s="625">
        <v>90</v>
      </c>
      <c r="F2899" s="625">
        <v>4010</v>
      </c>
      <c r="G2899" s="625" t="s">
        <v>4760</v>
      </c>
      <c r="H2899" s="625" t="s">
        <v>492</v>
      </c>
      <c r="I2899" s="638">
        <v>1</v>
      </c>
      <c r="J2899" s="625">
        <v>1</v>
      </c>
      <c r="K2899" s="625">
        <v>7.14</v>
      </c>
      <c r="L2899" s="625">
        <v>7.14</v>
      </c>
      <c r="M2899" s="53" t="s">
        <v>1317</v>
      </c>
      <c r="N2899" s="629" t="s">
        <v>1475</v>
      </c>
    </row>
    <row r="2900" spans="1:14" ht="15" hidden="1">
      <c r="A2900" s="276">
        <v>46184</v>
      </c>
      <c r="B2900" s="53" t="s">
        <v>4759</v>
      </c>
      <c r="C2900" s="627">
        <v>84113</v>
      </c>
      <c r="D2900" s="627" t="s">
        <v>3017</v>
      </c>
      <c r="E2900" s="627">
        <v>100</v>
      </c>
      <c r="F2900" s="627">
        <v>4010</v>
      </c>
      <c r="G2900" s="627" t="s">
        <v>4761</v>
      </c>
      <c r="H2900" s="627" t="s">
        <v>492</v>
      </c>
      <c r="I2900" s="639">
        <v>1</v>
      </c>
      <c r="J2900" s="627">
        <v>1</v>
      </c>
      <c r="K2900" s="627">
        <v>11.51</v>
      </c>
      <c r="L2900" s="627">
        <v>11.51</v>
      </c>
      <c r="M2900" s="53" t="s">
        <v>1317</v>
      </c>
      <c r="N2900" s="629" t="s">
        <v>1475</v>
      </c>
    </row>
    <row r="2901" spans="1:14" ht="15" hidden="1">
      <c r="A2901" s="1277">
        <v>46185</v>
      </c>
      <c r="B2901" s="53" t="s">
        <v>4762</v>
      </c>
      <c r="C2901" s="625">
        <v>84307</v>
      </c>
      <c r="D2901" s="625" t="s">
        <v>1858</v>
      </c>
      <c r="E2901" s="625" t="s">
        <v>246</v>
      </c>
      <c r="F2901" s="625">
        <v>4010</v>
      </c>
      <c r="G2901" s="625" t="s">
        <v>4763</v>
      </c>
      <c r="H2901" s="625" t="s">
        <v>492</v>
      </c>
      <c r="J2901" s="625">
        <v>-1</v>
      </c>
      <c r="K2901" s="625">
        <v>26.24</v>
      </c>
      <c r="L2901" s="634">
        <v>-26.24</v>
      </c>
      <c r="M2901" s="53" t="s">
        <v>1700</v>
      </c>
    </row>
    <row r="2902" spans="1:14" ht="15" hidden="1">
      <c r="A2902" s="1277">
        <v>46185</v>
      </c>
      <c r="B2902" s="53" t="s">
        <v>4762</v>
      </c>
      <c r="C2902" s="627">
        <v>84447</v>
      </c>
      <c r="D2902" s="627" t="s">
        <v>3675</v>
      </c>
      <c r="E2902" s="627">
        <v>150</v>
      </c>
      <c r="F2902" s="627">
        <v>4010</v>
      </c>
      <c r="G2902" s="627" t="s">
        <v>3748</v>
      </c>
      <c r="H2902" s="627" t="s">
        <v>492</v>
      </c>
      <c r="J2902" s="627">
        <v>-1</v>
      </c>
      <c r="K2902" s="627">
        <v>24.76</v>
      </c>
      <c r="L2902" s="637">
        <v>-24.76</v>
      </c>
      <c r="M2902" s="53" t="s">
        <v>1700</v>
      </c>
    </row>
    <row r="2903" spans="1:14" ht="15" hidden="1">
      <c r="A2903" s="1277">
        <v>46185</v>
      </c>
      <c r="B2903" s="53" t="s">
        <v>4762</v>
      </c>
      <c r="C2903" s="625">
        <v>84268</v>
      </c>
      <c r="D2903" s="625" t="s">
        <v>1631</v>
      </c>
      <c r="E2903" s="625">
        <v>80</v>
      </c>
      <c r="F2903" s="625">
        <v>4010</v>
      </c>
      <c r="G2903" s="625" t="s">
        <v>4764</v>
      </c>
      <c r="H2903" s="625" t="s">
        <v>492</v>
      </c>
      <c r="J2903" s="625">
        <v>-1</v>
      </c>
      <c r="K2903" s="625">
        <v>15.99</v>
      </c>
      <c r="L2903" s="634">
        <v>-15.99</v>
      </c>
      <c r="M2903" s="53" t="s">
        <v>1700</v>
      </c>
    </row>
    <row r="2904" spans="1:14" ht="15">
      <c r="A2904" s="1277">
        <v>46186</v>
      </c>
      <c r="B2904" s="53" t="s">
        <v>4765</v>
      </c>
      <c r="C2904" s="625">
        <v>81718</v>
      </c>
      <c r="D2904" s="625" t="s">
        <v>3904</v>
      </c>
      <c r="E2904" s="625">
        <v>100</v>
      </c>
      <c r="F2904" s="625">
        <v>4010</v>
      </c>
      <c r="G2904" s="625" t="s">
        <v>2234</v>
      </c>
      <c r="H2904" s="625" t="s">
        <v>492</v>
      </c>
      <c r="J2904" s="625">
        <v>-1</v>
      </c>
      <c r="K2904" s="625">
        <v>5.0199999999999996</v>
      </c>
      <c r="L2904" s="634">
        <v>-5.0199999999999996</v>
      </c>
      <c r="M2904" s="53" t="s">
        <v>1700</v>
      </c>
    </row>
    <row r="2905" spans="1:14" ht="15">
      <c r="A2905" s="1277">
        <v>46186</v>
      </c>
      <c r="B2905" s="53" t="s">
        <v>4765</v>
      </c>
      <c r="C2905" s="627">
        <v>84307</v>
      </c>
      <c r="D2905" s="627" t="s">
        <v>1567</v>
      </c>
      <c r="E2905" s="627" t="s">
        <v>1526</v>
      </c>
      <c r="F2905" s="627">
        <v>4010</v>
      </c>
      <c r="G2905" s="627" t="s">
        <v>4766</v>
      </c>
      <c r="H2905" s="627" t="s">
        <v>492</v>
      </c>
      <c r="J2905" s="627">
        <v>-1</v>
      </c>
      <c r="K2905" s="627">
        <v>28.42</v>
      </c>
      <c r="L2905" s="637">
        <v>-28.42</v>
      </c>
      <c r="M2905" s="53" t="s">
        <v>1700</v>
      </c>
    </row>
    <row r="2906" spans="1:14" ht="15">
      <c r="A2906" s="1277">
        <v>46186</v>
      </c>
      <c r="B2906" s="53" t="s">
        <v>4765</v>
      </c>
      <c r="C2906" s="625">
        <v>84329</v>
      </c>
      <c r="D2906" s="625" t="s">
        <v>4509</v>
      </c>
      <c r="E2906" s="625">
        <v>120</v>
      </c>
      <c r="F2906" s="625">
        <v>4010</v>
      </c>
      <c r="G2906" s="625" t="s">
        <v>4767</v>
      </c>
      <c r="H2906" s="625" t="s">
        <v>492</v>
      </c>
      <c r="J2906" s="625">
        <v>-1</v>
      </c>
      <c r="K2906" s="625">
        <v>16.66</v>
      </c>
      <c r="L2906" s="634">
        <v>-16.66</v>
      </c>
      <c r="M2906" s="53" t="s">
        <v>1700</v>
      </c>
    </row>
    <row r="2907" spans="1:14" ht="15">
      <c r="A2907" s="1277">
        <v>46186</v>
      </c>
      <c r="B2907" s="53" t="s">
        <v>4765</v>
      </c>
      <c r="C2907" s="627">
        <v>83648</v>
      </c>
      <c r="D2907" s="627" t="s">
        <v>4768</v>
      </c>
      <c r="E2907" s="627">
        <v>110</v>
      </c>
      <c r="F2907" s="627">
        <v>4010</v>
      </c>
      <c r="G2907" s="627" t="s">
        <v>4769</v>
      </c>
      <c r="H2907" s="627" t="s">
        <v>492</v>
      </c>
      <c r="J2907" s="627">
        <v>-1</v>
      </c>
      <c r="K2907" s="627">
        <v>9.01</v>
      </c>
      <c r="L2907" s="637">
        <v>-9.01</v>
      </c>
      <c r="M2907" s="53" t="s">
        <v>1700</v>
      </c>
    </row>
    <row r="2908" spans="1:14" ht="15">
      <c r="A2908" s="1277">
        <v>46186</v>
      </c>
      <c r="B2908" s="53" t="s">
        <v>4770</v>
      </c>
      <c r="C2908" s="625">
        <v>82645</v>
      </c>
      <c r="D2908" s="625" t="s">
        <v>2966</v>
      </c>
      <c r="E2908" s="625">
        <v>150</v>
      </c>
      <c r="F2908" s="625">
        <v>4010</v>
      </c>
      <c r="G2908" s="625" t="s">
        <v>4771</v>
      </c>
      <c r="H2908" s="625" t="s">
        <v>492</v>
      </c>
      <c r="J2908" s="625">
        <v>1</v>
      </c>
      <c r="K2908" s="625">
        <v>6.69</v>
      </c>
      <c r="L2908" s="634">
        <v>6.69</v>
      </c>
      <c r="M2908" s="53" t="s">
        <v>1317</v>
      </c>
      <c r="N2908" s="629" t="s">
        <v>1475</v>
      </c>
    </row>
    <row r="2909" spans="1:14" ht="15">
      <c r="A2909" s="1277">
        <v>46186</v>
      </c>
      <c r="B2909" s="53" t="s">
        <v>4770</v>
      </c>
      <c r="C2909" s="627">
        <v>67567</v>
      </c>
      <c r="D2909" s="627" t="s">
        <v>2818</v>
      </c>
      <c r="E2909" s="627">
        <v>110</v>
      </c>
      <c r="F2909" s="627">
        <v>4010</v>
      </c>
      <c r="G2909" s="627" t="s">
        <v>4772</v>
      </c>
      <c r="H2909" s="627" t="s">
        <v>492</v>
      </c>
      <c r="J2909" s="627">
        <v>1</v>
      </c>
      <c r="K2909" s="627">
        <v>5.63</v>
      </c>
      <c r="L2909" s="637">
        <v>5.63</v>
      </c>
      <c r="M2909" s="53" t="s">
        <v>1317</v>
      </c>
      <c r="N2909" s="629" t="s">
        <v>1475</v>
      </c>
    </row>
    <row r="2910" spans="1:14" ht="15">
      <c r="A2910" s="1277">
        <v>46186</v>
      </c>
      <c r="B2910" s="53" t="s">
        <v>4770</v>
      </c>
      <c r="C2910" s="625">
        <v>61956</v>
      </c>
      <c r="D2910" s="625" t="s">
        <v>4740</v>
      </c>
      <c r="E2910" s="625">
        <v>100</v>
      </c>
      <c r="F2910" s="625">
        <v>4010</v>
      </c>
      <c r="G2910" s="625" t="s">
        <v>4773</v>
      </c>
      <c r="H2910" s="625" t="s">
        <v>492</v>
      </c>
      <c r="J2910" s="625">
        <v>1</v>
      </c>
      <c r="K2910" s="625">
        <v>6.54</v>
      </c>
      <c r="L2910" s="634">
        <v>6.54</v>
      </c>
      <c r="M2910" s="53" t="s">
        <v>1317</v>
      </c>
      <c r="N2910" s="629" t="s">
        <v>1475</v>
      </c>
    </row>
    <row r="2911" spans="1:14" ht="15">
      <c r="A2911" s="1277">
        <v>46186</v>
      </c>
      <c r="B2911" s="53" t="s">
        <v>4770</v>
      </c>
      <c r="C2911" s="627">
        <v>80906</v>
      </c>
      <c r="D2911" s="627">
        <v>746</v>
      </c>
      <c r="E2911" s="627" t="s">
        <v>1705</v>
      </c>
      <c r="F2911" s="627">
        <v>4010</v>
      </c>
      <c r="G2911" s="627" t="s">
        <v>4774</v>
      </c>
      <c r="H2911" s="627" t="s">
        <v>492</v>
      </c>
      <c r="J2911" s="627">
        <v>1</v>
      </c>
      <c r="K2911" s="627">
        <v>12.25</v>
      </c>
      <c r="L2911" s="637">
        <v>12.25</v>
      </c>
      <c r="M2911" s="53" t="s">
        <v>1317</v>
      </c>
      <c r="N2911" s="629" t="s">
        <v>1475</v>
      </c>
    </row>
    <row r="2912" spans="1:14" ht="15">
      <c r="A2912" s="1277">
        <v>46186</v>
      </c>
      <c r="B2912" s="53" t="s">
        <v>4770</v>
      </c>
      <c r="C2912" s="625">
        <v>80605</v>
      </c>
      <c r="D2912" s="625" t="s">
        <v>2756</v>
      </c>
      <c r="E2912" s="625">
        <v>70</v>
      </c>
      <c r="F2912" s="625">
        <v>4010</v>
      </c>
      <c r="G2912" s="625" t="s">
        <v>4775</v>
      </c>
      <c r="H2912" s="625" t="s">
        <v>492</v>
      </c>
      <c r="J2912" s="625">
        <v>1</v>
      </c>
      <c r="K2912" s="625">
        <v>8.9700000000000006</v>
      </c>
      <c r="L2912" s="634">
        <v>8.9700000000000006</v>
      </c>
      <c r="M2912" s="53" t="s">
        <v>1317</v>
      </c>
      <c r="N2912" s="629" t="s">
        <v>1475</v>
      </c>
    </row>
    <row r="2913" spans="1:14" ht="15">
      <c r="A2913" s="1277">
        <v>46186</v>
      </c>
      <c r="B2913" s="53" t="s">
        <v>4770</v>
      </c>
      <c r="C2913" s="627">
        <v>84273</v>
      </c>
      <c r="D2913" s="627" t="s">
        <v>1578</v>
      </c>
      <c r="E2913" s="627">
        <v>85</v>
      </c>
      <c r="F2913" s="627">
        <v>4010</v>
      </c>
      <c r="G2913" s="627" t="s">
        <v>4776</v>
      </c>
      <c r="H2913" s="627" t="s">
        <v>492</v>
      </c>
      <c r="J2913" s="627">
        <v>1</v>
      </c>
      <c r="K2913" s="627">
        <v>10.09</v>
      </c>
      <c r="L2913" s="637">
        <v>10.09</v>
      </c>
      <c r="M2913" s="53" t="s">
        <v>1317</v>
      </c>
      <c r="N2913" s="629" t="s">
        <v>1475</v>
      </c>
    </row>
    <row r="2914" spans="1:14" ht="15">
      <c r="A2914" s="1277">
        <v>46186</v>
      </c>
      <c r="B2914" s="53" t="s">
        <v>4770</v>
      </c>
      <c r="C2914" s="625">
        <v>84090</v>
      </c>
      <c r="D2914" s="625" t="s">
        <v>3519</v>
      </c>
      <c r="E2914" s="625">
        <v>120</v>
      </c>
      <c r="F2914" s="625">
        <v>4010</v>
      </c>
      <c r="G2914" s="625" t="s">
        <v>4777</v>
      </c>
      <c r="H2914" s="625" t="s">
        <v>492</v>
      </c>
      <c r="J2914" s="625">
        <v>2</v>
      </c>
      <c r="K2914" s="625">
        <v>7.55</v>
      </c>
      <c r="L2914" s="634">
        <v>15.1</v>
      </c>
      <c r="M2914" s="53" t="s">
        <v>1317</v>
      </c>
      <c r="N2914" s="629" t="s">
        <v>1475</v>
      </c>
    </row>
    <row r="2915" spans="1:14" ht="15">
      <c r="A2915" s="1277">
        <v>46186</v>
      </c>
      <c r="B2915" s="53" t="s">
        <v>4770</v>
      </c>
      <c r="C2915" s="627">
        <v>84636</v>
      </c>
      <c r="D2915" s="627" t="s">
        <v>3701</v>
      </c>
      <c r="E2915" s="627">
        <v>60</v>
      </c>
      <c r="F2915" s="627">
        <v>4010</v>
      </c>
      <c r="G2915" s="627" t="s">
        <v>4618</v>
      </c>
      <c r="H2915" s="627" t="s">
        <v>492</v>
      </c>
      <c r="J2915" s="627">
        <v>1</v>
      </c>
      <c r="K2915" s="627">
        <v>3.11</v>
      </c>
      <c r="L2915" s="637">
        <v>3.11</v>
      </c>
      <c r="M2915" s="53" t="s">
        <v>1317</v>
      </c>
      <c r="N2915" s="629" t="s">
        <v>1475</v>
      </c>
    </row>
    <row r="2916" spans="1:14" ht="15">
      <c r="A2916" s="1277">
        <v>46186</v>
      </c>
      <c r="B2916" s="53" t="s">
        <v>4770</v>
      </c>
      <c r="C2916" s="625">
        <v>58663</v>
      </c>
      <c r="D2916" s="625" t="s">
        <v>2666</v>
      </c>
      <c r="E2916" s="625" t="s">
        <v>1368</v>
      </c>
      <c r="F2916" s="625">
        <v>4010</v>
      </c>
      <c r="G2916" s="625" t="s">
        <v>4778</v>
      </c>
      <c r="H2916" s="625" t="s">
        <v>492</v>
      </c>
      <c r="J2916" s="625">
        <v>1</v>
      </c>
      <c r="K2916" s="625">
        <v>10.77</v>
      </c>
      <c r="L2916" s="634">
        <v>10.77</v>
      </c>
      <c r="M2916" s="53" t="s">
        <v>1317</v>
      </c>
      <c r="N2916" s="629" t="s">
        <v>1475</v>
      </c>
    </row>
    <row r="2917" spans="1:14" ht="15">
      <c r="A2917" s="1277">
        <v>46186</v>
      </c>
      <c r="B2917" s="53" t="s">
        <v>4779</v>
      </c>
      <c r="C2917" s="625">
        <v>83974</v>
      </c>
      <c r="D2917" s="625" t="s">
        <v>4780</v>
      </c>
      <c r="E2917" s="625" t="s">
        <v>1332</v>
      </c>
      <c r="F2917" s="625">
        <v>4010</v>
      </c>
      <c r="G2917" s="625" t="s">
        <v>4781</v>
      </c>
      <c r="H2917" s="625" t="s">
        <v>492</v>
      </c>
      <c r="J2917" s="625">
        <v>1</v>
      </c>
      <c r="K2917" s="625">
        <v>32.92</v>
      </c>
      <c r="L2917" s="634">
        <v>32.92</v>
      </c>
      <c r="M2917" s="53" t="s">
        <v>1317</v>
      </c>
      <c r="N2917" s="629" t="s">
        <v>1475</v>
      </c>
    </row>
    <row r="2918" spans="1:14" ht="15">
      <c r="A2918" s="1277">
        <v>46186</v>
      </c>
      <c r="B2918" s="53" t="s">
        <v>4779</v>
      </c>
      <c r="C2918" s="627">
        <v>82778</v>
      </c>
      <c r="D2918" s="627" t="s">
        <v>4782</v>
      </c>
      <c r="E2918" s="627">
        <v>140</v>
      </c>
      <c r="F2918" s="627">
        <v>4010</v>
      </c>
      <c r="G2918" s="627" t="s">
        <v>4754</v>
      </c>
      <c r="H2918" s="627" t="s">
        <v>492</v>
      </c>
      <c r="J2918" s="627">
        <v>1</v>
      </c>
      <c r="K2918" s="627">
        <v>6.63</v>
      </c>
      <c r="L2918" s="637">
        <v>6.63</v>
      </c>
      <c r="M2918" s="53" t="s">
        <v>1317</v>
      </c>
      <c r="N2918" s="629" t="s">
        <v>1475</v>
      </c>
    </row>
    <row r="2919" spans="1:14" ht="15">
      <c r="A2919" s="1277">
        <v>46186</v>
      </c>
      <c r="B2919" s="53" t="s">
        <v>4779</v>
      </c>
      <c r="C2919" s="625">
        <v>84297</v>
      </c>
      <c r="D2919" s="625" t="s">
        <v>1452</v>
      </c>
      <c r="E2919" s="625">
        <v>140</v>
      </c>
      <c r="F2919" s="625">
        <v>4010</v>
      </c>
      <c r="G2919" s="625" t="s">
        <v>4783</v>
      </c>
      <c r="H2919" s="625" t="s">
        <v>492</v>
      </c>
      <c r="J2919" s="625">
        <v>1</v>
      </c>
      <c r="K2919" s="625">
        <v>7.91</v>
      </c>
      <c r="L2919" s="634">
        <v>7.91</v>
      </c>
      <c r="M2919" s="53" t="s">
        <v>1317</v>
      </c>
      <c r="N2919" s="629" t="s">
        <v>1475</v>
      </c>
    </row>
    <row r="2920" spans="1:14" ht="15">
      <c r="A2920" s="1277">
        <v>46186</v>
      </c>
      <c r="B2920" s="53" t="s">
        <v>4779</v>
      </c>
      <c r="C2920" s="627">
        <v>82023</v>
      </c>
      <c r="D2920" s="627" t="s">
        <v>4784</v>
      </c>
      <c r="E2920" s="627">
        <v>110</v>
      </c>
      <c r="F2920" s="627">
        <v>4010</v>
      </c>
      <c r="G2920" s="627" t="s">
        <v>4785</v>
      </c>
      <c r="H2920" s="627" t="s">
        <v>492</v>
      </c>
      <c r="J2920" s="627">
        <v>1</v>
      </c>
      <c r="K2920" s="627">
        <v>11.36</v>
      </c>
      <c r="L2920" s="637">
        <v>11.36</v>
      </c>
      <c r="M2920" s="53" t="s">
        <v>1317</v>
      </c>
      <c r="N2920" s="629" t="s">
        <v>1475</v>
      </c>
    </row>
    <row r="2921" spans="1:14" ht="15">
      <c r="A2921" s="1277">
        <v>46186</v>
      </c>
      <c r="B2921" s="53" t="s">
        <v>4779</v>
      </c>
      <c r="C2921" s="625">
        <v>58661</v>
      </c>
      <c r="D2921" s="625" t="s">
        <v>1382</v>
      </c>
      <c r="E2921" s="625" t="s">
        <v>399</v>
      </c>
      <c r="F2921" s="625">
        <v>4010</v>
      </c>
      <c r="G2921" s="625" t="s">
        <v>4562</v>
      </c>
      <c r="H2921" s="625" t="s">
        <v>492</v>
      </c>
      <c r="J2921" s="625">
        <v>3</v>
      </c>
      <c r="K2921" s="625">
        <v>6.82</v>
      </c>
      <c r="L2921" s="634">
        <v>20.46</v>
      </c>
      <c r="M2921" s="53" t="s">
        <v>1317</v>
      </c>
      <c r="N2921" s="629" t="s">
        <v>1475</v>
      </c>
    </row>
    <row r="2922" spans="1:14" ht="15">
      <c r="A2922" s="1277">
        <v>46187</v>
      </c>
      <c r="B2922" s="53" t="s">
        <v>4786</v>
      </c>
      <c r="C2922" s="625">
        <v>81338</v>
      </c>
      <c r="D2922" s="625" t="s">
        <v>2845</v>
      </c>
      <c r="E2922" s="625">
        <v>90</v>
      </c>
      <c r="F2922" s="625">
        <v>4010</v>
      </c>
      <c r="G2922" s="625" t="s">
        <v>4787</v>
      </c>
      <c r="H2922" s="625" t="s">
        <v>492</v>
      </c>
      <c r="J2922" s="625">
        <v>1</v>
      </c>
      <c r="K2922" s="625">
        <v>7.2</v>
      </c>
      <c r="L2922" s="634">
        <v>7.2</v>
      </c>
      <c r="M2922" s="53" t="s">
        <v>1317</v>
      </c>
      <c r="N2922" s="629" t="s">
        <v>1475</v>
      </c>
    </row>
    <row r="2923" spans="1:14" ht="15">
      <c r="A2923" s="1277">
        <v>46187</v>
      </c>
      <c r="B2923" s="53" t="s">
        <v>4786</v>
      </c>
      <c r="C2923" s="627">
        <v>84637</v>
      </c>
      <c r="D2923" s="627" t="s">
        <v>2543</v>
      </c>
      <c r="E2923" s="627">
        <v>50</v>
      </c>
      <c r="F2923" s="627">
        <v>4010</v>
      </c>
      <c r="G2923" s="627" t="s">
        <v>4788</v>
      </c>
      <c r="H2923" s="627" t="s">
        <v>492</v>
      </c>
      <c r="J2923" s="627">
        <v>3</v>
      </c>
      <c r="K2923" s="627">
        <v>3.31</v>
      </c>
      <c r="L2923" s="637">
        <v>9.93</v>
      </c>
      <c r="M2923" s="53" t="s">
        <v>1317</v>
      </c>
      <c r="N2923" s="629" t="s">
        <v>1475</v>
      </c>
    </row>
    <row r="2924" spans="1:14" ht="15">
      <c r="A2924" s="1277">
        <v>46187</v>
      </c>
      <c r="B2924" s="53" t="s">
        <v>4786</v>
      </c>
      <c r="C2924" s="625">
        <v>84413</v>
      </c>
      <c r="D2924" s="625" t="s">
        <v>1961</v>
      </c>
      <c r="E2924" s="625" t="s">
        <v>399</v>
      </c>
      <c r="F2924" s="625">
        <v>4010</v>
      </c>
      <c r="G2924" s="625" t="s">
        <v>4789</v>
      </c>
      <c r="H2924" s="625" t="s">
        <v>492</v>
      </c>
      <c r="J2924" s="625">
        <v>2</v>
      </c>
      <c r="K2924" s="625">
        <v>32.57</v>
      </c>
      <c r="L2924" s="634">
        <v>65.14</v>
      </c>
      <c r="M2924" s="53" t="s">
        <v>1317</v>
      </c>
      <c r="N2924" s="629" t="s">
        <v>1475</v>
      </c>
    </row>
    <row r="2925" spans="1:14" ht="15">
      <c r="A2925" s="624">
        <v>46187</v>
      </c>
      <c r="B2925" s="625" t="s">
        <v>4790</v>
      </c>
      <c r="C2925" s="625">
        <v>84460</v>
      </c>
      <c r="D2925" s="625" t="s">
        <v>3381</v>
      </c>
      <c r="E2925" s="625">
        <v>100</v>
      </c>
      <c r="F2925" s="625">
        <v>4010</v>
      </c>
      <c r="G2925" s="625" t="s">
        <v>4791</v>
      </c>
      <c r="H2925" s="625" t="s">
        <v>492</v>
      </c>
      <c r="I2925" s="638"/>
      <c r="J2925" s="625">
        <v>-99</v>
      </c>
      <c r="K2925" s="625">
        <v>5.09</v>
      </c>
      <c r="L2925" s="634">
        <v>-503.91</v>
      </c>
      <c r="M2925" s="53" t="s">
        <v>1485</v>
      </c>
      <c r="N2925" s="629" t="s">
        <v>4792</v>
      </c>
    </row>
    <row r="2926" spans="1:14" ht="15">
      <c r="A2926" s="624">
        <v>46187</v>
      </c>
      <c r="B2926" s="53" t="s">
        <v>4793</v>
      </c>
      <c r="C2926" s="625">
        <v>84495</v>
      </c>
      <c r="D2926" s="625" t="s">
        <v>4794</v>
      </c>
      <c r="E2926" s="625">
        <v>100</v>
      </c>
      <c r="F2926" s="625">
        <v>4010</v>
      </c>
      <c r="G2926" s="625" t="s">
        <v>4795</v>
      </c>
      <c r="H2926" s="625" t="s">
        <v>492</v>
      </c>
      <c r="I2926" s="638">
        <v>-1</v>
      </c>
      <c r="J2926" s="625">
        <v>-1</v>
      </c>
      <c r="K2926" s="625">
        <v>6.52</v>
      </c>
      <c r="L2926" s="625">
        <v>-6.52</v>
      </c>
      <c r="M2926" s="53" t="s">
        <v>1700</v>
      </c>
      <c r="N2926" s="629" t="s">
        <v>4796</v>
      </c>
    </row>
    <row r="2927" spans="1:14" ht="15">
      <c r="A2927" s="624">
        <v>46187</v>
      </c>
      <c r="B2927" s="53" t="s">
        <v>4793</v>
      </c>
      <c r="C2927" s="627">
        <v>84495</v>
      </c>
      <c r="D2927" s="627" t="s">
        <v>4797</v>
      </c>
      <c r="E2927" s="627">
        <v>120</v>
      </c>
      <c r="F2927" s="627">
        <v>4010</v>
      </c>
      <c r="G2927" s="627" t="s">
        <v>4798</v>
      </c>
      <c r="H2927" s="627" t="s">
        <v>492</v>
      </c>
      <c r="I2927" s="639">
        <v>-1</v>
      </c>
      <c r="J2927" s="627">
        <v>-1</v>
      </c>
      <c r="K2927" s="627">
        <v>6.52</v>
      </c>
      <c r="L2927" s="627">
        <v>-6.52</v>
      </c>
      <c r="M2927" s="53" t="s">
        <v>1700</v>
      </c>
      <c r="N2927" s="629" t="s">
        <v>4796</v>
      </c>
    </row>
    <row r="2928" spans="1:14" ht="15">
      <c r="A2928" s="624">
        <v>46187</v>
      </c>
      <c r="B2928" s="53" t="s">
        <v>4793</v>
      </c>
      <c r="C2928" s="625">
        <v>84596</v>
      </c>
      <c r="D2928" s="625" t="s">
        <v>3640</v>
      </c>
      <c r="E2928" s="625">
        <v>80</v>
      </c>
      <c r="F2928" s="625">
        <v>4010</v>
      </c>
      <c r="G2928" s="625" t="s">
        <v>4799</v>
      </c>
      <c r="H2928" s="625" t="s">
        <v>492</v>
      </c>
      <c r="I2928" s="638">
        <v>-1</v>
      </c>
      <c r="J2928" s="625">
        <v>-1</v>
      </c>
      <c r="K2928" s="625">
        <v>9.7100000000000009</v>
      </c>
      <c r="L2928" s="625">
        <v>-9.7100000000000009</v>
      </c>
      <c r="M2928" s="53" t="s">
        <v>1700</v>
      </c>
      <c r="N2928" s="629" t="s">
        <v>4796</v>
      </c>
    </row>
    <row r="2929" spans="1:14" ht="15">
      <c r="A2929" s="624">
        <v>46187</v>
      </c>
      <c r="B2929" s="53" t="s">
        <v>4793</v>
      </c>
      <c r="C2929" s="627">
        <v>84477</v>
      </c>
      <c r="D2929" s="627" t="s">
        <v>4620</v>
      </c>
      <c r="E2929" s="627">
        <v>100</v>
      </c>
      <c r="F2929" s="627">
        <v>4010</v>
      </c>
      <c r="G2929" s="627" t="s">
        <v>4800</v>
      </c>
      <c r="H2929" s="627" t="s">
        <v>492</v>
      </c>
      <c r="I2929" s="639">
        <v>-1</v>
      </c>
      <c r="J2929" s="627">
        <v>-1</v>
      </c>
      <c r="K2929" s="627">
        <v>11.73</v>
      </c>
      <c r="L2929" s="627">
        <v>-11.73</v>
      </c>
      <c r="M2929" s="53" t="s">
        <v>1700</v>
      </c>
      <c r="N2929" s="629" t="s">
        <v>4796</v>
      </c>
    </row>
    <row r="2930" spans="1:14" ht="15">
      <c r="A2930" s="624">
        <v>46187</v>
      </c>
      <c r="B2930" s="53" t="s">
        <v>4793</v>
      </c>
      <c r="C2930" s="625">
        <v>82823</v>
      </c>
      <c r="D2930" s="625" t="s">
        <v>3317</v>
      </c>
      <c r="E2930" s="625">
        <v>130</v>
      </c>
      <c r="F2930" s="625">
        <v>4010</v>
      </c>
      <c r="G2930" s="625" t="s">
        <v>4801</v>
      </c>
      <c r="H2930" s="625" t="s">
        <v>492</v>
      </c>
      <c r="I2930" s="638">
        <v>-1</v>
      </c>
      <c r="J2930" s="625">
        <v>-1</v>
      </c>
      <c r="K2930" s="625">
        <v>8.66</v>
      </c>
      <c r="L2930" s="625">
        <v>-8.66</v>
      </c>
      <c r="M2930" s="53" t="s">
        <v>1700</v>
      </c>
      <c r="N2930" s="629" t="s">
        <v>4796</v>
      </c>
    </row>
    <row r="2931" spans="1:14" ht="15">
      <c r="A2931" s="624">
        <v>46187</v>
      </c>
      <c r="B2931" s="53" t="s">
        <v>4793</v>
      </c>
      <c r="C2931" s="627">
        <v>67521</v>
      </c>
      <c r="D2931" s="627" t="s">
        <v>1821</v>
      </c>
      <c r="E2931" s="627">
        <v>100</v>
      </c>
      <c r="F2931" s="627">
        <v>4010</v>
      </c>
      <c r="G2931" s="627" t="s">
        <v>4802</v>
      </c>
      <c r="H2931" s="627" t="s">
        <v>492</v>
      </c>
      <c r="I2931" s="639">
        <v>-1</v>
      </c>
      <c r="J2931" s="627">
        <v>-1</v>
      </c>
      <c r="K2931" s="627">
        <v>7.11</v>
      </c>
      <c r="L2931" s="627">
        <v>-7.11</v>
      </c>
      <c r="M2931" s="53" t="s">
        <v>1700</v>
      </c>
      <c r="N2931" s="629" t="s">
        <v>4796</v>
      </c>
    </row>
    <row r="2932" spans="1:14" ht="15">
      <c r="A2932" s="624">
        <v>46187</v>
      </c>
      <c r="B2932" s="53" t="s">
        <v>4793</v>
      </c>
      <c r="C2932" s="625">
        <v>82101</v>
      </c>
      <c r="D2932" s="625" t="s">
        <v>3271</v>
      </c>
      <c r="E2932" s="625">
        <v>90</v>
      </c>
      <c r="F2932" s="625">
        <v>4010</v>
      </c>
      <c r="G2932" s="625" t="s">
        <v>4803</v>
      </c>
      <c r="H2932" s="625" t="s">
        <v>492</v>
      </c>
      <c r="I2932" s="638">
        <v>-1</v>
      </c>
      <c r="J2932" s="625">
        <v>-1</v>
      </c>
      <c r="K2932" s="625">
        <v>14.81</v>
      </c>
      <c r="L2932" s="625">
        <v>-14.81</v>
      </c>
      <c r="M2932" s="53" t="s">
        <v>1700</v>
      </c>
      <c r="N2932" s="629" t="s">
        <v>4796</v>
      </c>
    </row>
    <row r="2933" spans="1:14" ht="15">
      <c r="A2933" s="624">
        <v>46187</v>
      </c>
      <c r="B2933" s="53" t="s">
        <v>4793</v>
      </c>
      <c r="C2933" s="627">
        <v>84285</v>
      </c>
      <c r="D2933" s="627" t="s">
        <v>4456</v>
      </c>
      <c r="E2933" s="627">
        <v>80</v>
      </c>
      <c r="F2933" s="627">
        <v>4010</v>
      </c>
      <c r="G2933" s="627" t="s">
        <v>4804</v>
      </c>
      <c r="H2933" s="627" t="s">
        <v>492</v>
      </c>
      <c r="I2933" s="639">
        <v>-1</v>
      </c>
      <c r="J2933" s="627">
        <v>-1</v>
      </c>
      <c r="K2933" s="627">
        <v>4.1100000000000003</v>
      </c>
      <c r="L2933" s="627">
        <v>-4.1100000000000003</v>
      </c>
      <c r="M2933" s="53" t="s">
        <v>1700</v>
      </c>
      <c r="N2933" s="629" t="s">
        <v>4796</v>
      </c>
    </row>
    <row r="2934" spans="1:14" ht="15">
      <c r="A2934" s="624">
        <v>46187</v>
      </c>
      <c r="B2934" s="53" t="s">
        <v>4793</v>
      </c>
      <c r="C2934" s="625">
        <v>82615</v>
      </c>
      <c r="D2934" s="625" t="s">
        <v>1698</v>
      </c>
      <c r="E2934" s="625">
        <v>110</v>
      </c>
      <c r="F2934" s="625">
        <v>4010</v>
      </c>
      <c r="G2934" s="625" t="s">
        <v>4805</v>
      </c>
      <c r="H2934" s="625" t="s">
        <v>492</v>
      </c>
      <c r="I2934" s="638">
        <v>-1</v>
      </c>
      <c r="J2934" s="625">
        <v>-1</v>
      </c>
      <c r="K2934" s="625">
        <v>8.15</v>
      </c>
      <c r="L2934" s="625">
        <v>-8.15</v>
      </c>
      <c r="M2934" s="53" t="s">
        <v>1700</v>
      </c>
      <c r="N2934" s="629" t="s">
        <v>4796</v>
      </c>
    </row>
    <row r="2935" spans="1:14" ht="15">
      <c r="A2935" s="624">
        <v>46187</v>
      </c>
      <c r="B2935" s="53" t="s">
        <v>4793</v>
      </c>
      <c r="C2935" s="627">
        <v>84363</v>
      </c>
      <c r="D2935" s="627" t="s">
        <v>2863</v>
      </c>
      <c r="E2935" s="627">
        <v>60</v>
      </c>
      <c r="F2935" s="627">
        <v>4010</v>
      </c>
      <c r="G2935" s="627" t="s">
        <v>4806</v>
      </c>
      <c r="H2935" s="627" t="s">
        <v>492</v>
      </c>
      <c r="I2935" s="639">
        <v>-1</v>
      </c>
      <c r="J2935" s="627">
        <v>-1</v>
      </c>
      <c r="K2935" s="627">
        <v>8.8800000000000008</v>
      </c>
      <c r="L2935" s="627">
        <v>-8.8800000000000008</v>
      </c>
      <c r="M2935" s="53" t="s">
        <v>1700</v>
      </c>
      <c r="N2935" s="629" t="s">
        <v>4796</v>
      </c>
    </row>
    <row r="2936" spans="1:14" ht="15">
      <c r="A2936" s="624">
        <v>46187</v>
      </c>
      <c r="B2936" s="53" t="s">
        <v>4793</v>
      </c>
      <c r="C2936" s="625">
        <v>84460</v>
      </c>
      <c r="D2936" s="625" t="s">
        <v>3389</v>
      </c>
      <c r="E2936" s="625">
        <v>130</v>
      </c>
      <c r="F2936" s="625">
        <v>4010</v>
      </c>
      <c r="G2936" s="625" t="s">
        <v>4807</v>
      </c>
      <c r="H2936" s="625" t="s">
        <v>492</v>
      </c>
      <c r="I2936" s="638">
        <v>-1</v>
      </c>
      <c r="J2936" s="625">
        <v>-1</v>
      </c>
      <c r="K2936" s="625">
        <v>5.08</v>
      </c>
      <c r="L2936" s="625">
        <v>-5.08</v>
      </c>
      <c r="M2936" s="53" t="s">
        <v>1700</v>
      </c>
      <c r="N2936" s="629" t="s">
        <v>4796</v>
      </c>
    </row>
    <row r="2937" spans="1:14" ht="15">
      <c r="A2937" s="624">
        <v>46187</v>
      </c>
      <c r="B2937" s="53" t="s">
        <v>4793</v>
      </c>
      <c r="C2937" s="627">
        <v>82891</v>
      </c>
      <c r="D2937" s="627" t="s">
        <v>2543</v>
      </c>
      <c r="E2937" s="627">
        <v>140</v>
      </c>
      <c r="F2937" s="627">
        <v>4010</v>
      </c>
      <c r="G2937" s="627" t="s">
        <v>4808</v>
      </c>
      <c r="H2937" s="627" t="s">
        <v>492</v>
      </c>
      <c r="I2937" s="639">
        <v>-1</v>
      </c>
      <c r="J2937" s="627">
        <v>-1</v>
      </c>
      <c r="K2937" s="627">
        <v>15.85</v>
      </c>
      <c r="L2937" s="627">
        <v>-15.85</v>
      </c>
      <c r="M2937" s="53" t="s">
        <v>1700</v>
      </c>
      <c r="N2937" s="629" t="s">
        <v>4796</v>
      </c>
    </row>
    <row r="2938" spans="1:14" ht="15">
      <c r="A2938" s="624">
        <v>46187</v>
      </c>
      <c r="B2938" s="53" t="s">
        <v>4793</v>
      </c>
      <c r="C2938" s="625">
        <v>84479</v>
      </c>
      <c r="D2938" s="625" t="s">
        <v>2543</v>
      </c>
      <c r="E2938" s="625">
        <v>90</v>
      </c>
      <c r="F2938" s="625">
        <v>4010</v>
      </c>
      <c r="G2938" s="625" t="s">
        <v>4809</v>
      </c>
      <c r="H2938" s="625" t="s">
        <v>492</v>
      </c>
      <c r="I2938" s="638">
        <v>-1</v>
      </c>
      <c r="J2938" s="625">
        <v>-1</v>
      </c>
      <c r="K2938" s="625">
        <v>4.8099999999999996</v>
      </c>
      <c r="L2938" s="625">
        <v>-4.8099999999999996</v>
      </c>
      <c r="M2938" s="53" t="s">
        <v>1700</v>
      </c>
      <c r="N2938" s="629" t="s">
        <v>4796</v>
      </c>
    </row>
    <row r="2939" spans="1:14" ht="15">
      <c r="A2939" s="624">
        <v>46187</v>
      </c>
      <c r="B2939" s="53" t="s">
        <v>4793</v>
      </c>
      <c r="C2939" s="627">
        <v>55355</v>
      </c>
      <c r="D2939" s="627" t="s">
        <v>2658</v>
      </c>
      <c r="E2939" s="627">
        <v>110</v>
      </c>
      <c r="F2939" s="627">
        <v>4010</v>
      </c>
      <c r="G2939" s="627" t="s">
        <v>4810</v>
      </c>
      <c r="H2939" s="627" t="s">
        <v>492</v>
      </c>
      <c r="I2939" s="639">
        <v>-1</v>
      </c>
      <c r="J2939" s="627">
        <v>-1</v>
      </c>
      <c r="K2939" s="627">
        <v>10.57</v>
      </c>
      <c r="L2939" s="627">
        <v>-10.57</v>
      </c>
      <c r="M2939" s="53" t="s">
        <v>1700</v>
      </c>
      <c r="N2939" s="629" t="s">
        <v>4796</v>
      </c>
    </row>
    <row r="2940" spans="1:14" ht="15">
      <c r="A2940" s="624">
        <v>46187</v>
      </c>
      <c r="B2940" s="53" t="s">
        <v>4793</v>
      </c>
      <c r="C2940" s="625">
        <v>80441</v>
      </c>
      <c r="D2940" s="625" t="s">
        <v>4185</v>
      </c>
      <c r="E2940" s="625">
        <v>130</v>
      </c>
      <c r="F2940" s="625">
        <v>4010</v>
      </c>
      <c r="G2940" s="625" t="s">
        <v>3557</v>
      </c>
      <c r="H2940" s="625" t="s">
        <v>492</v>
      </c>
      <c r="I2940" s="638">
        <v>-1</v>
      </c>
      <c r="J2940" s="625">
        <v>-1</v>
      </c>
      <c r="K2940" s="625">
        <v>11.01</v>
      </c>
      <c r="L2940" s="625">
        <v>-11.01</v>
      </c>
      <c r="M2940" s="53" t="s">
        <v>1700</v>
      </c>
      <c r="N2940" s="629" t="s">
        <v>4796</v>
      </c>
    </row>
    <row r="2941" spans="1:14" ht="15">
      <c r="A2941" s="624">
        <v>46187</v>
      </c>
      <c r="B2941" s="53" t="s">
        <v>4793</v>
      </c>
      <c r="C2941" s="627">
        <v>81569</v>
      </c>
      <c r="D2941" s="627" t="s">
        <v>2818</v>
      </c>
      <c r="E2941" s="627">
        <v>140</v>
      </c>
      <c r="F2941" s="627">
        <v>4010</v>
      </c>
      <c r="G2941" s="627" t="s">
        <v>4811</v>
      </c>
      <c r="H2941" s="627" t="s">
        <v>492</v>
      </c>
      <c r="I2941" s="639">
        <v>-1</v>
      </c>
      <c r="J2941" s="627">
        <v>-1</v>
      </c>
      <c r="K2941" s="627">
        <v>8.3699999999999992</v>
      </c>
      <c r="L2941" s="627">
        <v>-8.3699999999999992</v>
      </c>
      <c r="M2941" s="53" t="s">
        <v>1700</v>
      </c>
      <c r="N2941" s="629" t="s">
        <v>4796</v>
      </c>
    </row>
    <row r="2942" spans="1:14" ht="15">
      <c r="A2942" s="624">
        <v>46187</v>
      </c>
      <c r="B2942" s="53" t="s">
        <v>4793</v>
      </c>
      <c r="C2942" s="625">
        <v>84096</v>
      </c>
      <c r="D2942" s="625" t="s">
        <v>2863</v>
      </c>
      <c r="E2942" s="625">
        <v>100</v>
      </c>
      <c r="F2942" s="625">
        <v>4010</v>
      </c>
      <c r="G2942" s="625" t="s">
        <v>4812</v>
      </c>
      <c r="H2942" s="625" t="s">
        <v>492</v>
      </c>
      <c r="I2942" s="638">
        <v>-1</v>
      </c>
      <c r="J2942" s="625">
        <v>-1</v>
      </c>
      <c r="K2942" s="625">
        <v>13.55</v>
      </c>
      <c r="L2942" s="625">
        <v>-13.55</v>
      </c>
      <c r="M2942" s="53" t="s">
        <v>1700</v>
      </c>
      <c r="N2942" s="629" t="s">
        <v>4796</v>
      </c>
    </row>
    <row r="2943" spans="1:14" ht="15">
      <c r="A2943" s="624">
        <v>46187</v>
      </c>
      <c r="B2943" s="53" t="s">
        <v>4793</v>
      </c>
      <c r="C2943" s="627">
        <v>67447</v>
      </c>
      <c r="D2943" s="627" t="s">
        <v>3602</v>
      </c>
      <c r="E2943" s="627">
        <v>75</v>
      </c>
      <c r="F2943" s="627">
        <v>4010</v>
      </c>
      <c r="G2943" s="627" t="s">
        <v>4813</v>
      </c>
      <c r="H2943" s="627" t="s">
        <v>492</v>
      </c>
      <c r="I2943" s="639">
        <v>-1</v>
      </c>
      <c r="J2943" s="627">
        <v>-1</v>
      </c>
      <c r="K2943" s="627">
        <v>9.89</v>
      </c>
      <c r="L2943" s="627">
        <v>-9.89</v>
      </c>
      <c r="M2943" s="53" t="s">
        <v>1700</v>
      </c>
      <c r="N2943" s="629" t="s">
        <v>4796</v>
      </c>
    </row>
    <row r="2944" spans="1:14" ht="15">
      <c r="A2944" s="624">
        <v>46187</v>
      </c>
      <c r="B2944" s="53" t="s">
        <v>4793</v>
      </c>
      <c r="C2944" s="625">
        <v>81052</v>
      </c>
      <c r="D2944" s="625" t="s">
        <v>2262</v>
      </c>
      <c r="E2944" s="625">
        <v>110</v>
      </c>
      <c r="F2944" s="625">
        <v>4010</v>
      </c>
      <c r="G2944" s="625" t="s">
        <v>4814</v>
      </c>
      <c r="H2944" s="625" t="s">
        <v>492</v>
      </c>
      <c r="I2944" s="638">
        <v>-1</v>
      </c>
      <c r="J2944" s="625">
        <v>-1</v>
      </c>
      <c r="K2944" s="625">
        <v>15.97</v>
      </c>
      <c r="L2944" s="625">
        <v>-15.97</v>
      </c>
      <c r="M2944" s="53" t="s">
        <v>1700</v>
      </c>
      <c r="N2944" s="629" t="s">
        <v>4796</v>
      </c>
    </row>
    <row r="2945" spans="1:14" ht="15">
      <c r="A2945" s="624">
        <v>46187</v>
      </c>
      <c r="B2945" s="53" t="s">
        <v>4793</v>
      </c>
      <c r="C2945" s="627">
        <v>84495</v>
      </c>
      <c r="D2945" s="627" t="s">
        <v>4797</v>
      </c>
      <c r="E2945" s="627">
        <v>110</v>
      </c>
      <c r="F2945" s="627">
        <v>4010</v>
      </c>
      <c r="G2945" s="627" t="s">
        <v>4815</v>
      </c>
      <c r="H2945" s="627" t="s">
        <v>492</v>
      </c>
      <c r="I2945" s="639">
        <v>-1</v>
      </c>
      <c r="J2945" s="627">
        <v>-1</v>
      </c>
      <c r="K2945" s="627">
        <v>6.52</v>
      </c>
      <c r="L2945" s="627">
        <v>-6.52</v>
      </c>
      <c r="M2945" s="53" t="s">
        <v>1700</v>
      </c>
      <c r="N2945" s="629" t="s">
        <v>4796</v>
      </c>
    </row>
    <row r="2946" spans="1:14" ht="15">
      <c r="A2946" s="624">
        <v>46187</v>
      </c>
      <c r="B2946" s="53" t="s">
        <v>4793</v>
      </c>
      <c r="C2946" s="625">
        <v>84433</v>
      </c>
      <c r="D2946" s="625" t="s">
        <v>4033</v>
      </c>
      <c r="E2946" s="625">
        <v>90</v>
      </c>
      <c r="F2946" s="625">
        <v>4010</v>
      </c>
      <c r="G2946" s="625" t="s">
        <v>4816</v>
      </c>
      <c r="H2946" s="625" t="s">
        <v>492</v>
      </c>
      <c r="I2946" s="638">
        <v>-1</v>
      </c>
      <c r="J2946" s="625">
        <v>-1</v>
      </c>
      <c r="K2946" s="625">
        <v>5.9</v>
      </c>
      <c r="L2946" s="625">
        <v>-5.9</v>
      </c>
      <c r="M2946" s="53" t="s">
        <v>1700</v>
      </c>
      <c r="N2946" s="629" t="s">
        <v>4796</v>
      </c>
    </row>
    <row r="2947" spans="1:14" ht="15">
      <c r="A2947" s="624">
        <v>46187</v>
      </c>
      <c r="B2947" s="53" t="s">
        <v>4793</v>
      </c>
      <c r="C2947" s="627">
        <v>83653</v>
      </c>
      <c r="D2947" s="627" t="s">
        <v>4817</v>
      </c>
      <c r="E2947" s="627">
        <v>75</v>
      </c>
      <c r="F2947" s="627">
        <v>4010</v>
      </c>
      <c r="G2947" s="627" t="s">
        <v>4818</v>
      </c>
      <c r="H2947" s="627" t="s">
        <v>492</v>
      </c>
      <c r="I2947" s="639">
        <v>-1</v>
      </c>
      <c r="J2947" s="627">
        <v>-1</v>
      </c>
      <c r="K2947" s="627">
        <v>7.35</v>
      </c>
      <c r="L2947" s="627">
        <v>-7.35</v>
      </c>
      <c r="M2947" s="53" t="s">
        <v>1700</v>
      </c>
      <c r="N2947" s="629" t="s">
        <v>4796</v>
      </c>
    </row>
    <row r="2948" spans="1:14" ht="15">
      <c r="A2948" s="624">
        <v>46187</v>
      </c>
      <c r="B2948" s="53" t="s">
        <v>4819</v>
      </c>
      <c r="C2948" s="625">
        <v>84447</v>
      </c>
      <c r="D2948" s="625" t="s">
        <v>3675</v>
      </c>
      <c r="E2948" s="625">
        <v>150</v>
      </c>
      <c r="F2948" s="625">
        <v>4010</v>
      </c>
      <c r="G2948" s="625" t="s">
        <v>4820</v>
      </c>
      <c r="H2948" s="625" t="s">
        <v>492</v>
      </c>
      <c r="I2948" s="638">
        <v>-1</v>
      </c>
      <c r="J2948" s="625">
        <v>-1</v>
      </c>
      <c r="K2948" s="625">
        <v>24.76</v>
      </c>
      <c r="L2948" s="625">
        <v>-24.76</v>
      </c>
      <c r="M2948" s="53" t="s">
        <v>1700</v>
      </c>
      <c r="N2948" s="629" t="s">
        <v>4796</v>
      </c>
    </row>
    <row r="2949" spans="1:14" ht="15">
      <c r="A2949" s="624">
        <v>46187</v>
      </c>
      <c r="B2949" s="53" t="s">
        <v>4821</v>
      </c>
      <c r="C2949" s="625">
        <v>83990</v>
      </c>
      <c r="D2949" s="625" t="s">
        <v>1691</v>
      </c>
      <c r="E2949" s="625">
        <v>75</v>
      </c>
      <c r="F2949" s="625">
        <v>4010</v>
      </c>
      <c r="G2949" s="625" t="s">
        <v>4822</v>
      </c>
      <c r="H2949" s="625" t="s">
        <v>492</v>
      </c>
      <c r="I2949" s="638">
        <v>-1</v>
      </c>
      <c r="J2949" s="625">
        <v>-1</v>
      </c>
      <c r="K2949" s="625">
        <v>13.41</v>
      </c>
      <c r="L2949" s="625">
        <v>-13.41</v>
      </c>
      <c r="M2949" s="53" t="s">
        <v>1700</v>
      </c>
      <c r="N2949" s="629" t="s">
        <v>4823</v>
      </c>
    </row>
    <row r="2950" spans="1:14" ht="15">
      <c r="A2950" s="624">
        <v>46187</v>
      </c>
      <c r="B2950" s="53" t="s">
        <v>4821</v>
      </c>
      <c r="C2950" s="627">
        <v>84651</v>
      </c>
      <c r="D2950" s="627" t="s">
        <v>3364</v>
      </c>
      <c r="E2950" s="627">
        <v>70</v>
      </c>
      <c r="F2950" s="627">
        <v>4010</v>
      </c>
      <c r="G2950" s="627" t="s">
        <v>4824</v>
      </c>
      <c r="H2950" s="627" t="s">
        <v>492</v>
      </c>
      <c r="I2950" s="639">
        <v>-1</v>
      </c>
      <c r="J2950" s="625">
        <v>-1</v>
      </c>
      <c r="K2950" s="627">
        <v>23.15</v>
      </c>
      <c r="L2950" s="627">
        <v>-23.15</v>
      </c>
      <c r="M2950" s="53" t="s">
        <v>1700</v>
      </c>
      <c r="N2950" s="629" t="s">
        <v>4823</v>
      </c>
    </row>
    <row r="2951" spans="1:14" ht="15">
      <c r="A2951" s="624">
        <v>46187</v>
      </c>
      <c r="B2951" s="53" t="s">
        <v>4821</v>
      </c>
      <c r="C2951" s="625">
        <v>84011</v>
      </c>
      <c r="D2951" s="625" t="s">
        <v>1500</v>
      </c>
      <c r="E2951" s="625">
        <v>150</v>
      </c>
      <c r="F2951" s="625">
        <v>4010</v>
      </c>
      <c r="G2951" s="625" t="s">
        <v>4825</v>
      </c>
      <c r="H2951" s="625" t="s">
        <v>492</v>
      </c>
      <c r="I2951" s="638">
        <v>-1</v>
      </c>
      <c r="J2951" s="625">
        <v>-1</v>
      </c>
      <c r="K2951" s="625">
        <v>13.89</v>
      </c>
      <c r="L2951" s="625">
        <v>-13.89</v>
      </c>
      <c r="M2951" s="53" t="s">
        <v>1700</v>
      </c>
      <c r="N2951" s="629" t="s">
        <v>4823</v>
      </c>
    </row>
    <row r="2952" spans="1:14" ht="15">
      <c r="A2952" s="624">
        <v>46187</v>
      </c>
      <c r="B2952" s="53" t="s">
        <v>4826</v>
      </c>
      <c r="C2952" s="625">
        <v>84095</v>
      </c>
      <c r="D2952" s="625" t="s">
        <v>1315</v>
      </c>
      <c r="E2952" s="625">
        <v>50</v>
      </c>
      <c r="F2952" s="625">
        <v>4010</v>
      </c>
      <c r="G2952" s="625" t="s">
        <v>4827</v>
      </c>
      <c r="H2952" s="625" t="s">
        <v>492</v>
      </c>
      <c r="I2952" s="638">
        <v>-1</v>
      </c>
      <c r="J2952" s="625">
        <v>-1</v>
      </c>
      <c r="K2952" s="625">
        <v>7.61</v>
      </c>
      <c r="L2952" s="625">
        <v>-7.61</v>
      </c>
      <c r="M2952" s="53" t="s">
        <v>1378</v>
      </c>
    </row>
    <row r="2953" spans="1:14" ht="15">
      <c r="A2953" s="624">
        <v>46187</v>
      </c>
      <c r="B2953" s="53" t="s">
        <v>4826</v>
      </c>
      <c r="C2953" s="627">
        <v>84354</v>
      </c>
      <c r="D2953" s="627" t="s">
        <v>3579</v>
      </c>
      <c r="E2953" s="627">
        <v>85</v>
      </c>
      <c r="F2953" s="627">
        <v>4010</v>
      </c>
      <c r="G2953" s="627" t="s">
        <v>4828</v>
      </c>
      <c r="H2953" s="627" t="s">
        <v>492</v>
      </c>
      <c r="I2953" s="639">
        <v>-1</v>
      </c>
      <c r="J2953" s="625">
        <v>-1</v>
      </c>
      <c r="K2953" s="627">
        <v>8.3800000000000008</v>
      </c>
      <c r="L2953" s="627">
        <v>-8.3800000000000008</v>
      </c>
      <c r="M2953" s="53" t="s">
        <v>1378</v>
      </c>
    </row>
    <row r="2954" spans="1:14" ht="15">
      <c r="A2954" s="624">
        <v>46187</v>
      </c>
      <c r="B2954" s="53" t="s">
        <v>4829</v>
      </c>
      <c r="C2954" s="625">
        <v>83900</v>
      </c>
      <c r="D2954" s="625" t="s">
        <v>4261</v>
      </c>
      <c r="E2954" s="625">
        <v>50</v>
      </c>
      <c r="F2954" s="625">
        <v>4010</v>
      </c>
      <c r="G2954" s="625" t="s">
        <v>4830</v>
      </c>
      <c r="H2954" s="625" t="s">
        <v>492</v>
      </c>
      <c r="I2954" s="638">
        <v>-1</v>
      </c>
      <c r="J2954" s="625">
        <v>-1</v>
      </c>
      <c r="K2954" s="625">
        <v>21.27</v>
      </c>
      <c r="L2954" s="625">
        <v>-21.27</v>
      </c>
      <c r="M2954" s="53" t="s">
        <v>1378</v>
      </c>
    </row>
    <row r="2955" spans="1:14" ht="15">
      <c r="A2955" s="624">
        <v>46187</v>
      </c>
      <c r="B2955" s="53" t="s">
        <v>4831</v>
      </c>
      <c r="C2955" s="625">
        <v>82677</v>
      </c>
      <c r="D2955" s="625" t="s">
        <v>1635</v>
      </c>
      <c r="E2955" s="625">
        <v>110</v>
      </c>
      <c r="F2955" s="625">
        <v>4010</v>
      </c>
      <c r="G2955" s="625" t="s">
        <v>4757</v>
      </c>
      <c r="H2955" s="625" t="s">
        <v>492</v>
      </c>
      <c r="I2955" s="638">
        <v>-10</v>
      </c>
      <c r="J2955" s="625">
        <v>-10</v>
      </c>
      <c r="K2955" s="625">
        <v>4.2300000000000004</v>
      </c>
      <c r="L2955" s="625">
        <v>-42.3</v>
      </c>
      <c r="M2955" s="53" t="s">
        <v>1502</v>
      </c>
      <c r="N2955" s="629" t="s">
        <v>4087</v>
      </c>
    </row>
    <row r="2956" spans="1:14" ht="15">
      <c r="A2956" s="624">
        <v>46187</v>
      </c>
      <c r="B2956" s="53" t="s">
        <v>4831</v>
      </c>
      <c r="C2956" s="627">
        <v>82677</v>
      </c>
      <c r="D2956" s="627" t="s">
        <v>1635</v>
      </c>
      <c r="E2956" s="627">
        <v>120</v>
      </c>
      <c r="F2956" s="627">
        <v>4010</v>
      </c>
      <c r="G2956" s="627" t="s">
        <v>4832</v>
      </c>
      <c r="H2956" s="627" t="s">
        <v>492</v>
      </c>
      <c r="I2956" s="639">
        <v>10</v>
      </c>
      <c r="J2956" s="627">
        <v>10</v>
      </c>
      <c r="K2956" s="627">
        <v>4.2300000000000004</v>
      </c>
      <c r="L2956" s="627">
        <v>42.3</v>
      </c>
      <c r="M2956" s="53" t="s">
        <v>1502</v>
      </c>
    </row>
    <row r="2957" spans="1:14" ht="15">
      <c r="A2957" s="276">
        <v>46188</v>
      </c>
      <c r="B2957" s="53" t="s">
        <v>4833</v>
      </c>
      <c r="C2957" s="625">
        <v>84280</v>
      </c>
      <c r="D2957" s="625" t="s">
        <v>1430</v>
      </c>
      <c r="E2957" s="625">
        <v>150</v>
      </c>
      <c r="F2957" s="625">
        <v>4010</v>
      </c>
      <c r="G2957" s="625" t="s">
        <v>4834</v>
      </c>
      <c r="H2957" s="625" t="s">
        <v>492</v>
      </c>
      <c r="J2957" s="625">
        <v>1</v>
      </c>
      <c r="K2957" s="625">
        <v>18.059999999999999</v>
      </c>
      <c r="L2957" s="625">
        <v>18.059999999999999</v>
      </c>
      <c r="M2957" s="53" t="s">
        <v>1317</v>
      </c>
      <c r="N2957" s="629" t="s">
        <v>3806</v>
      </c>
    </row>
    <row r="2958" spans="1:14" ht="15">
      <c r="A2958" s="276">
        <v>46188</v>
      </c>
      <c r="B2958" s="53" t="s">
        <v>4835</v>
      </c>
      <c r="C2958" s="625">
        <v>84158</v>
      </c>
      <c r="D2958" s="625" t="s">
        <v>3789</v>
      </c>
      <c r="E2958" s="625">
        <v>75</v>
      </c>
      <c r="F2958" s="625">
        <v>4010</v>
      </c>
      <c r="G2958" s="625" t="s">
        <v>4836</v>
      </c>
      <c r="H2958" s="625" t="s">
        <v>492</v>
      </c>
      <c r="J2958" s="625">
        <v>1</v>
      </c>
      <c r="K2958" s="625">
        <v>18.66</v>
      </c>
      <c r="L2958" s="625">
        <v>18.66</v>
      </c>
      <c r="M2958" s="53" t="s">
        <v>1317</v>
      </c>
      <c r="N2958" s="629" t="s">
        <v>1475</v>
      </c>
    </row>
    <row r="2959" spans="1:14" ht="15">
      <c r="A2959" s="276">
        <v>46188</v>
      </c>
      <c r="B2959" s="53" t="s">
        <v>4835</v>
      </c>
      <c r="C2959" s="627">
        <v>84619</v>
      </c>
      <c r="D2959" s="627" t="s">
        <v>3600</v>
      </c>
      <c r="E2959" s="627">
        <v>150</v>
      </c>
      <c r="F2959" s="627">
        <v>4010</v>
      </c>
      <c r="G2959" s="627" t="s">
        <v>4837</v>
      </c>
      <c r="H2959" s="627" t="s">
        <v>492</v>
      </c>
      <c r="J2959" s="627">
        <v>1</v>
      </c>
      <c r="K2959" s="627">
        <v>7.63</v>
      </c>
      <c r="L2959" s="627">
        <v>7.63</v>
      </c>
      <c r="M2959" s="53" t="s">
        <v>1317</v>
      </c>
      <c r="N2959" s="629" t="s">
        <v>1475</v>
      </c>
    </row>
    <row r="2960" spans="1:14" ht="15">
      <c r="A2960" s="276">
        <v>46188</v>
      </c>
      <c r="B2960" s="53" t="s">
        <v>4835</v>
      </c>
      <c r="C2960" s="625">
        <v>83779</v>
      </c>
      <c r="D2960" s="625" t="s">
        <v>1340</v>
      </c>
      <c r="E2960" s="625">
        <v>110</v>
      </c>
      <c r="F2960" s="625">
        <v>4010</v>
      </c>
      <c r="G2960" s="625" t="s">
        <v>4392</v>
      </c>
      <c r="H2960" s="625" t="s">
        <v>492</v>
      </c>
      <c r="J2960" s="625">
        <v>1</v>
      </c>
      <c r="K2960" s="625">
        <v>8.9499999999999993</v>
      </c>
      <c r="L2960" s="625">
        <v>8.9499999999999993</v>
      </c>
      <c r="M2960" s="53" t="s">
        <v>1317</v>
      </c>
      <c r="N2960" s="629" t="s">
        <v>1475</v>
      </c>
    </row>
    <row r="2961" spans="1:14" ht="15">
      <c r="A2961" s="276">
        <v>46188</v>
      </c>
      <c r="B2961" s="53" t="s">
        <v>4835</v>
      </c>
      <c r="C2961" s="627">
        <v>82788</v>
      </c>
      <c r="D2961" s="627" t="s">
        <v>3008</v>
      </c>
      <c r="E2961" s="627">
        <v>130</v>
      </c>
      <c r="F2961" s="627">
        <v>4010</v>
      </c>
      <c r="G2961" s="627" t="s">
        <v>4838</v>
      </c>
      <c r="H2961" s="627" t="s">
        <v>492</v>
      </c>
      <c r="J2961" s="627">
        <v>1</v>
      </c>
      <c r="K2961" s="627">
        <v>8.18</v>
      </c>
      <c r="L2961" s="627">
        <v>8.18</v>
      </c>
      <c r="M2961" s="53" t="s">
        <v>1317</v>
      </c>
      <c r="N2961" s="629" t="s">
        <v>1475</v>
      </c>
    </row>
    <row r="2962" spans="1:14" ht="15">
      <c r="A2962" s="276">
        <v>46188</v>
      </c>
      <c r="B2962" s="53" t="s">
        <v>4835</v>
      </c>
      <c r="C2962" s="625">
        <v>84298</v>
      </c>
      <c r="D2962" s="625" t="s">
        <v>2237</v>
      </c>
      <c r="E2962" s="625">
        <v>110</v>
      </c>
      <c r="F2962" s="625">
        <v>4010</v>
      </c>
      <c r="G2962" s="625" t="s">
        <v>4839</v>
      </c>
      <c r="H2962" s="625" t="s">
        <v>492</v>
      </c>
      <c r="J2962" s="625">
        <v>1</v>
      </c>
      <c r="K2962" s="625">
        <v>8.18</v>
      </c>
      <c r="L2962" s="625">
        <v>8.18</v>
      </c>
      <c r="M2962" s="53" t="s">
        <v>1317</v>
      </c>
      <c r="N2962" s="629" t="s">
        <v>1475</v>
      </c>
    </row>
    <row r="2963" spans="1:14" ht="15">
      <c r="A2963" s="276">
        <v>46188</v>
      </c>
      <c r="B2963" s="53" t="s">
        <v>4835</v>
      </c>
      <c r="C2963" s="627">
        <v>83404</v>
      </c>
      <c r="D2963" s="627" t="s">
        <v>1567</v>
      </c>
      <c r="E2963" s="627">
        <v>80</v>
      </c>
      <c r="F2963" s="627">
        <v>4010</v>
      </c>
      <c r="G2963" s="627" t="s">
        <v>4355</v>
      </c>
      <c r="H2963" s="627" t="s">
        <v>492</v>
      </c>
      <c r="J2963" s="627">
        <v>1</v>
      </c>
      <c r="K2963" s="627">
        <v>9.4600000000000009</v>
      </c>
      <c r="L2963" s="627">
        <v>9.4600000000000009</v>
      </c>
      <c r="M2963" s="53" t="s">
        <v>1317</v>
      </c>
      <c r="N2963" s="629" t="s">
        <v>1475</v>
      </c>
    </row>
    <row r="2964" spans="1:14" ht="15">
      <c r="A2964" s="276">
        <v>46188</v>
      </c>
      <c r="B2964" s="53" t="s">
        <v>4835</v>
      </c>
      <c r="C2964" s="625">
        <v>80376</v>
      </c>
      <c r="D2964" s="625">
        <v>607</v>
      </c>
      <c r="E2964" s="625" t="s">
        <v>1705</v>
      </c>
      <c r="F2964" s="625">
        <v>4010</v>
      </c>
      <c r="G2964" s="625" t="s">
        <v>4840</v>
      </c>
      <c r="H2964" s="625" t="s">
        <v>492</v>
      </c>
      <c r="J2964" s="625">
        <v>1</v>
      </c>
      <c r="K2964" s="625">
        <v>6.63</v>
      </c>
      <c r="L2964" s="625">
        <v>6.63</v>
      </c>
      <c r="M2964" s="53" t="s">
        <v>1317</v>
      </c>
      <c r="N2964" s="629" t="s">
        <v>1475</v>
      </c>
    </row>
    <row r="2965" spans="1:14" ht="15">
      <c r="A2965" s="276">
        <v>46188</v>
      </c>
      <c r="B2965" s="53" t="s">
        <v>4835</v>
      </c>
      <c r="C2965" s="627">
        <v>81318</v>
      </c>
      <c r="D2965" s="627" t="s">
        <v>2307</v>
      </c>
      <c r="E2965" s="627">
        <v>140</v>
      </c>
      <c r="F2965" s="627">
        <v>4010</v>
      </c>
      <c r="G2965" s="627" t="s">
        <v>4841</v>
      </c>
      <c r="H2965" s="627" t="s">
        <v>492</v>
      </c>
      <c r="J2965" s="627">
        <v>1</v>
      </c>
      <c r="K2965" s="627">
        <v>8.92</v>
      </c>
      <c r="L2965" s="627">
        <v>8.92</v>
      </c>
      <c r="M2965" s="53" t="s">
        <v>1317</v>
      </c>
      <c r="N2965" s="629" t="s">
        <v>1475</v>
      </c>
    </row>
    <row r="2966" spans="1:14" ht="15">
      <c r="A2966" s="276">
        <v>46188</v>
      </c>
      <c r="B2966" s="53" t="s">
        <v>4842</v>
      </c>
      <c r="C2966" s="625">
        <v>68119</v>
      </c>
      <c r="D2966" s="625" t="s">
        <v>1787</v>
      </c>
      <c r="E2966" s="625">
        <v>140</v>
      </c>
      <c r="F2966" s="625">
        <v>4010</v>
      </c>
      <c r="G2966" s="625" t="s">
        <v>4160</v>
      </c>
      <c r="H2966" s="625" t="s">
        <v>492</v>
      </c>
      <c r="J2966" s="625">
        <v>1</v>
      </c>
      <c r="K2966" s="625">
        <v>4.5</v>
      </c>
      <c r="L2966" s="625">
        <v>4.5</v>
      </c>
      <c r="M2966" s="53" t="s">
        <v>1317</v>
      </c>
      <c r="N2966" s="629" t="s">
        <v>1318</v>
      </c>
    </row>
    <row r="2967" spans="1:14" ht="15">
      <c r="A2967" s="276">
        <v>46188</v>
      </c>
      <c r="B2967" s="53" t="s">
        <v>4842</v>
      </c>
      <c r="C2967" s="627">
        <v>84082</v>
      </c>
      <c r="D2967" s="627" t="s">
        <v>2087</v>
      </c>
      <c r="E2967" s="627">
        <v>130</v>
      </c>
      <c r="F2967" s="627">
        <v>4010</v>
      </c>
      <c r="G2967" s="627" t="s">
        <v>4843</v>
      </c>
      <c r="H2967" s="627" t="s">
        <v>492</v>
      </c>
      <c r="J2967" s="627">
        <v>2</v>
      </c>
      <c r="K2967" s="627">
        <v>7.55</v>
      </c>
      <c r="L2967" s="627">
        <v>15.1</v>
      </c>
      <c r="M2967" s="53" t="s">
        <v>1317</v>
      </c>
      <c r="N2967" s="629" t="s">
        <v>1318</v>
      </c>
    </row>
    <row r="2968" spans="1:14" ht="15">
      <c r="A2968" s="276">
        <v>46188</v>
      </c>
      <c r="B2968" s="53" t="s">
        <v>4842</v>
      </c>
      <c r="C2968" s="625">
        <v>83000</v>
      </c>
      <c r="D2968" s="625" t="s">
        <v>3701</v>
      </c>
      <c r="E2968" s="625">
        <v>75</v>
      </c>
      <c r="F2968" s="625">
        <v>4010</v>
      </c>
      <c r="G2968" s="625" t="s">
        <v>4844</v>
      </c>
      <c r="H2968" s="625" t="s">
        <v>492</v>
      </c>
      <c r="J2968" s="625">
        <v>1</v>
      </c>
      <c r="K2968" s="625">
        <v>3.88</v>
      </c>
      <c r="L2968" s="625">
        <v>3.88</v>
      </c>
      <c r="M2968" s="53" t="s">
        <v>1317</v>
      </c>
      <c r="N2968" s="629" t="s">
        <v>1318</v>
      </c>
    </row>
    <row r="2969" spans="1:14" ht="15">
      <c r="A2969" s="276">
        <v>46188</v>
      </c>
      <c r="B2969" s="53" t="s">
        <v>4842</v>
      </c>
      <c r="C2969" s="627">
        <v>84460</v>
      </c>
      <c r="D2969" s="627" t="s">
        <v>4845</v>
      </c>
      <c r="E2969" s="627">
        <v>100</v>
      </c>
      <c r="F2969" s="627">
        <v>4010</v>
      </c>
      <c r="G2969" s="627" t="s">
        <v>4846</v>
      </c>
      <c r="H2969" s="627" t="s">
        <v>492</v>
      </c>
      <c r="J2969" s="627">
        <v>1</v>
      </c>
      <c r="K2969" s="627">
        <v>5.09</v>
      </c>
      <c r="L2969" s="627">
        <v>5.09</v>
      </c>
      <c r="M2969" s="53" t="s">
        <v>1317</v>
      </c>
      <c r="N2969" s="629" t="s">
        <v>1318</v>
      </c>
    </row>
    <row r="2970" spans="1:14" ht="15">
      <c r="A2970" s="276">
        <v>46188</v>
      </c>
      <c r="B2970" s="53" t="s">
        <v>4842</v>
      </c>
      <c r="C2970" s="625">
        <v>84415</v>
      </c>
      <c r="D2970" s="625" t="s">
        <v>2210</v>
      </c>
      <c r="E2970" s="625">
        <v>85</v>
      </c>
      <c r="F2970" s="625">
        <v>4010</v>
      </c>
      <c r="G2970" s="625" t="s">
        <v>4847</v>
      </c>
      <c r="H2970" s="625" t="s">
        <v>492</v>
      </c>
      <c r="J2970" s="625">
        <v>3</v>
      </c>
      <c r="K2970" s="625">
        <v>13.54</v>
      </c>
      <c r="L2970" s="625">
        <v>40.619999999999997</v>
      </c>
      <c r="M2970" s="53" t="s">
        <v>1317</v>
      </c>
      <c r="N2970" s="629" t="s">
        <v>1318</v>
      </c>
    </row>
    <row r="2971" spans="1:14" ht="15">
      <c r="A2971" s="276">
        <v>46188</v>
      </c>
      <c r="B2971" s="53" t="s">
        <v>4842</v>
      </c>
      <c r="C2971" s="627">
        <v>82824</v>
      </c>
      <c r="D2971" s="627" t="s">
        <v>3467</v>
      </c>
      <c r="E2971" s="627">
        <v>90</v>
      </c>
      <c r="F2971" s="627">
        <v>4010</v>
      </c>
      <c r="G2971" s="627" t="s">
        <v>4848</v>
      </c>
      <c r="H2971" s="627" t="s">
        <v>492</v>
      </c>
      <c r="J2971" s="627">
        <v>1</v>
      </c>
      <c r="K2971" s="627">
        <v>8.5</v>
      </c>
      <c r="L2971" s="627">
        <v>8.5</v>
      </c>
      <c r="M2971" s="53" t="s">
        <v>1317</v>
      </c>
      <c r="N2971" s="629" t="s">
        <v>1318</v>
      </c>
    </row>
    <row r="2972" spans="1:14" ht="15">
      <c r="A2972" s="276">
        <v>46188</v>
      </c>
      <c r="B2972" s="53" t="s">
        <v>4842</v>
      </c>
      <c r="C2972" s="625">
        <v>82788</v>
      </c>
      <c r="D2972" s="625" t="s">
        <v>3033</v>
      </c>
      <c r="E2972" s="625">
        <v>120</v>
      </c>
      <c r="F2972" s="625">
        <v>4010</v>
      </c>
      <c r="G2972" s="625" t="s">
        <v>4849</v>
      </c>
      <c r="H2972" s="625" t="s">
        <v>492</v>
      </c>
      <c r="J2972" s="625">
        <v>1</v>
      </c>
      <c r="K2972" s="625">
        <v>8.18</v>
      </c>
      <c r="L2972" s="625">
        <v>8.18</v>
      </c>
      <c r="M2972" s="53" t="s">
        <v>1317</v>
      </c>
      <c r="N2972" s="629" t="s">
        <v>1318</v>
      </c>
    </row>
    <row r="2973" spans="1:14" ht="15">
      <c r="A2973" s="276">
        <v>46188</v>
      </c>
      <c r="B2973" s="53" t="s">
        <v>4842</v>
      </c>
      <c r="C2973" s="627">
        <v>81461</v>
      </c>
      <c r="D2973" s="627" t="s">
        <v>4009</v>
      </c>
      <c r="E2973" s="627">
        <v>120</v>
      </c>
      <c r="F2973" s="627">
        <v>4010</v>
      </c>
      <c r="G2973" s="627" t="s">
        <v>4850</v>
      </c>
      <c r="H2973" s="627" t="s">
        <v>492</v>
      </c>
      <c r="J2973" s="627">
        <v>1</v>
      </c>
      <c r="K2973" s="627">
        <v>19.77</v>
      </c>
      <c r="L2973" s="627">
        <v>19.77</v>
      </c>
      <c r="M2973" s="53" t="s">
        <v>1317</v>
      </c>
      <c r="N2973" s="629" t="s">
        <v>1318</v>
      </c>
    </row>
    <row r="2974" spans="1:14" ht="15">
      <c r="A2974" s="276">
        <v>46188</v>
      </c>
      <c r="B2974" s="53" t="s">
        <v>4842</v>
      </c>
      <c r="C2974" s="625">
        <v>67447</v>
      </c>
      <c r="D2974" s="625" t="s">
        <v>2210</v>
      </c>
      <c r="E2974" s="625">
        <v>80</v>
      </c>
      <c r="F2974" s="625">
        <v>4010</v>
      </c>
      <c r="G2974" s="625" t="s">
        <v>4851</v>
      </c>
      <c r="H2974" s="625" t="s">
        <v>492</v>
      </c>
      <c r="J2974" s="625">
        <v>1</v>
      </c>
      <c r="K2974" s="625">
        <v>10.47</v>
      </c>
      <c r="L2974" s="625">
        <v>10.47</v>
      </c>
      <c r="M2974" s="53" t="s">
        <v>1317</v>
      </c>
      <c r="N2974" s="629" t="s">
        <v>1318</v>
      </c>
    </row>
    <row r="2975" spans="1:14" ht="15">
      <c r="A2975" s="276">
        <v>46188</v>
      </c>
      <c r="B2975" s="53" t="s">
        <v>4842</v>
      </c>
      <c r="C2975" s="627">
        <v>83405</v>
      </c>
      <c r="D2975" s="627" t="s">
        <v>4006</v>
      </c>
      <c r="E2975" s="627">
        <v>60</v>
      </c>
      <c r="F2975" s="627">
        <v>4010</v>
      </c>
      <c r="G2975" s="627" t="s">
        <v>4852</v>
      </c>
      <c r="H2975" s="627" t="s">
        <v>492</v>
      </c>
      <c r="J2975" s="627">
        <v>1</v>
      </c>
      <c r="K2975" s="627">
        <v>7.69</v>
      </c>
      <c r="L2975" s="627">
        <v>7.69</v>
      </c>
      <c r="M2975" s="53" t="s">
        <v>1317</v>
      </c>
      <c r="N2975" s="629" t="s">
        <v>1318</v>
      </c>
    </row>
    <row r="2976" spans="1:14" ht="15">
      <c r="A2976" s="276">
        <v>46188</v>
      </c>
      <c r="B2976" s="53" t="s">
        <v>4842</v>
      </c>
      <c r="C2976" s="625">
        <v>82776</v>
      </c>
      <c r="D2976" s="625" t="s">
        <v>2717</v>
      </c>
      <c r="E2976" s="625">
        <v>85</v>
      </c>
      <c r="F2976" s="625">
        <v>4010</v>
      </c>
      <c r="G2976" s="625" t="s">
        <v>4853</v>
      </c>
      <c r="H2976" s="625" t="s">
        <v>492</v>
      </c>
      <c r="J2976" s="625">
        <v>1</v>
      </c>
      <c r="K2976" s="625">
        <v>14.6</v>
      </c>
      <c r="L2976" s="625">
        <v>14.6</v>
      </c>
      <c r="M2976" s="53" t="s">
        <v>1317</v>
      </c>
      <c r="N2976" s="629" t="s">
        <v>1318</v>
      </c>
    </row>
    <row r="2977" spans="1:14" ht="15">
      <c r="A2977" s="276">
        <v>46188</v>
      </c>
      <c r="B2977" s="53" t="s">
        <v>4842</v>
      </c>
      <c r="C2977" s="627">
        <v>68119</v>
      </c>
      <c r="D2977" s="627" t="s">
        <v>1787</v>
      </c>
      <c r="E2977" s="627">
        <v>120</v>
      </c>
      <c r="F2977" s="627">
        <v>4010</v>
      </c>
      <c r="G2977" s="627" t="s">
        <v>4380</v>
      </c>
      <c r="H2977" s="627" t="s">
        <v>492</v>
      </c>
      <c r="J2977" s="627">
        <v>1</v>
      </c>
      <c r="K2977" s="627">
        <v>4.5</v>
      </c>
      <c r="L2977" s="627">
        <v>4.5</v>
      </c>
      <c r="M2977" s="53" t="s">
        <v>1317</v>
      </c>
      <c r="N2977" s="629" t="s">
        <v>1318</v>
      </c>
    </row>
    <row r="2978" spans="1:14" ht="15">
      <c r="A2978" s="276">
        <v>46188</v>
      </c>
      <c r="B2978" s="53" t="s">
        <v>4842</v>
      </c>
      <c r="C2978" s="625">
        <v>81495</v>
      </c>
      <c r="D2978" s="625" t="s">
        <v>1367</v>
      </c>
      <c r="E2978" s="625">
        <v>110</v>
      </c>
      <c r="F2978" s="625">
        <v>4010</v>
      </c>
      <c r="G2978" s="625" t="s">
        <v>4854</v>
      </c>
      <c r="H2978" s="625" t="s">
        <v>492</v>
      </c>
      <c r="J2978" s="625">
        <v>6</v>
      </c>
      <c r="K2978" s="625">
        <v>12.77</v>
      </c>
      <c r="L2978" s="625">
        <v>76.62</v>
      </c>
      <c r="M2978" s="53" t="s">
        <v>1317</v>
      </c>
      <c r="N2978" s="629" t="s">
        <v>1318</v>
      </c>
    </row>
    <row r="2979" spans="1:14" ht="15">
      <c r="A2979" s="276">
        <v>46188</v>
      </c>
      <c r="B2979" s="53" t="s">
        <v>4855</v>
      </c>
      <c r="C2979" s="625">
        <v>84306</v>
      </c>
      <c r="D2979" s="625" t="s">
        <v>4485</v>
      </c>
      <c r="E2979" s="625">
        <v>75</v>
      </c>
      <c r="F2979" s="625">
        <v>4010</v>
      </c>
      <c r="G2979" s="625" t="s">
        <v>4856</v>
      </c>
      <c r="H2979" s="625" t="s">
        <v>492</v>
      </c>
      <c r="J2979" s="625">
        <v>1</v>
      </c>
      <c r="K2979" s="625">
        <v>4.96</v>
      </c>
      <c r="L2979" s="625">
        <v>4.96</v>
      </c>
      <c r="M2979" s="53" t="s">
        <v>1317</v>
      </c>
      <c r="N2979" s="629" t="s">
        <v>3806</v>
      </c>
    </row>
    <row r="2980" spans="1:14" ht="15">
      <c r="A2980" s="276">
        <v>46188</v>
      </c>
      <c r="B2980" s="53" t="s">
        <v>4855</v>
      </c>
      <c r="C2980" s="627">
        <v>82717</v>
      </c>
      <c r="D2980" s="627" t="s">
        <v>2536</v>
      </c>
      <c r="E2980" s="627">
        <v>85</v>
      </c>
      <c r="F2980" s="627">
        <v>4010</v>
      </c>
      <c r="G2980" s="627" t="s">
        <v>4776</v>
      </c>
      <c r="H2980" s="627" t="s">
        <v>492</v>
      </c>
      <c r="J2980" s="627">
        <v>1</v>
      </c>
      <c r="K2980" s="627">
        <v>8.7100000000000009</v>
      </c>
      <c r="L2980" s="627">
        <v>8.7100000000000009</v>
      </c>
      <c r="M2980" s="53" t="s">
        <v>1317</v>
      </c>
      <c r="N2980" s="629" t="s">
        <v>3806</v>
      </c>
    </row>
    <row r="2981" spans="1:14" ht="15">
      <c r="A2981" s="276">
        <v>46188</v>
      </c>
      <c r="B2981" s="53" t="s">
        <v>4855</v>
      </c>
      <c r="C2981" s="625">
        <v>84458</v>
      </c>
      <c r="D2981" s="625" t="s">
        <v>3381</v>
      </c>
      <c r="E2981" s="625">
        <v>120</v>
      </c>
      <c r="F2981" s="625">
        <v>4010</v>
      </c>
      <c r="G2981" s="625" t="s">
        <v>4857</v>
      </c>
      <c r="H2981" s="625" t="s">
        <v>492</v>
      </c>
      <c r="J2981" s="625">
        <v>1</v>
      </c>
      <c r="K2981" s="625">
        <v>7.54</v>
      </c>
      <c r="L2981" s="625">
        <v>7.54</v>
      </c>
      <c r="M2981" s="53" t="s">
        <v>1317</v>
      </c>
      <c r="N2981" s="629" t="s">
        <v>3806</v>
      </c>
    </row>
    <row r="2982" spans="1:14" ht="15">
      <c r="A2982" s="276">
        <v>46188</v>
      </c>
      <c r="B2982" s="53" t="s">
        <v>4855</v>
      </c>
      <c r="C2982" s="627">
        <v>65642</v>
      </c>
      <c r="D2982" s="627" t="s">
        <v>2076</v>
      </c>
      <c r="E2982" s="627">
        <v>110</v>
      </c>
      <c r="F2982" s="627">
        <v>4010</v>
      </c>
      <c r="G2982" s="627" t="s">
        <v>4858</v>
      </c>
      <c r="H2982" s="627" t="s">
        <v>492</v>
      </c>
      <c r="J2982" s="627">
        <v>1</v>
      </c>
      <c r="K2982" s="627">
        <v>7.14</v>
      </c>
      <c r="L2982" s="627">
        <v>7.14</v>
      </c>
      <c r="M2982" s="53" t="s">
        <v>1317</v>
      </c>
      <c r="N2982" s="629" t="s">
        <v>3806</v>
      </c>
    </row>
    <row r="2983" spans="1:14" ht="15">
      <c r="A2983" s="276">
        <v>46188</v>
      </c>
      <c r="B2983" s="53" t="s">
        <v>4855</v>
      </c>
      <c r="C2983" s="625">
        <v>84226</v>
      </c>
      <c r="D2983" s="625" t="s">
        <v>2674</v>
      </c>
      <c r="E2983" s="625">
        <v>75</v>
      </c>
      <c r="F2983" s="625">
        <v>4010</v>
      </c>
      <c r="G2983" s="625" t="s">
        <v>4859</v>
      </c>
      <c r="H2983" s="625" t="s">
        <v>492</v>
      </c>
      <c r="J2983" s="625">
        <v>1</v>
      </c>
      <c r="K2983" s="625">
        <v>10.42</v>
      </c>
      <c r="L2983" s="625">
        <v>10.42</v>
      </c>
      <c r="M2983" s="53" t="s">
        <v>1317</v>
      </c>
      <c r="N2983" s="629" t="s">
        <v>3806</v>
      </c>
    </row>
    <row r="2984" spans="1:14" ht="15">
      <c r="A2984" s="276">
        <v>46188</v>
      </c>
      <c r="B2984" s="53" t="s">
        <v>4855</v>
      </c>
      <c r="C2984" s="627">
        <v>84595</v>
      </c>
      <c r="D2984" s="627" t="s">
        <v>3640</v>
      </c>
      <c r="E2984" s="627">
        <v>140</v>
      </c>
      <c r="F2984" s="627">
        <v>4010</v>
      </c>
      <c r="G2984" s="627" t="s">
        <v>4860</v>
      </c>
      <c r="H2984" s="627" t="s">
        <v>492</v>
      </c>
      <c r="J2984" s="627">
        <v>1</v>
      </c>
      <c r="K2984" s="627">
        <v>8.91</v>
      </c>
      <c r="L2984" s="627">
        <v>8.91</v>
      </c>
      <c r="M2984" s="53" t="s">
        <v>1317</v>
      </c>
      <c r="N2984" s="629" t="s">
        <v>3806</v>
      </c>
    </row>
    <row r="2985" spans="1:14" ht="15">
      <c r="A2985" s="276">
        <v>46188</v>
      </c>
      <c r="B2985" s="53" t="s">
        <v>4855</v>
      </c>
      <c r="C2985" s="625">
        <v>84479</v>
      </c>
      <c r="D2985" s="625" t="s">
        <v>4491</v>
      </c>
      <c r="E2985" s="625">
        <v>120</v>
      </c>
      <c r="F2985" s="625">
        <v>4010</v>
      </c>
      <c r="G2985" s="625" t="s">
        <v>4492</v>
      </c>
      <c r="H2985" s="625" t="s">
        <v>492</v>
      </c>
      <c r="J2985" s="625">
        <v>1</v>
      </c>
      <c r="K2985" s="625">
        <v>4.68</v>
      </c>
      <c r="L2985" s="625">
        <v>4.68</v>
      </c>
      <c r="M2985" s="53" t="s">
        <v>1317</v>
      </c>
      <c r="N2985" s="629" t="s">
        <v>3806</v>
      </c>
    </row>
    <row r="2986" spans="1:14" ht="15">
      <c r="A2986" s="276">
        <v>46188</v>
      </c>
      <c r="B2986" s="53" t="s">
        <v>4855</v>
      </c>
      <c r="C2986" s="627">
        <v>84141</v>
      </c>
      <c r="D2986" s="627" t="s">
        <v>1376</v>
      </c>
      <c r="E2986" s="627">
        <v>130</v>
      </c>
      <c r="F2986" s="627">
        <v>4010</v>
      </c>
      <c r="G2986" s="627" t="s">
        <v>4861</v>
      </c>
      <c r="H2986" s="627" t="s">
        <v>492</v>
      </c>
      <c r="J2986" s="627">
        <v>1</v>
      </c>
      <c r="K2986" s="627">
        <v>21.96</v>
      </c>
      <c r="L2986" s="627">
        <v>21.96</v>
      </c>
      <c r="M2986" s="53" t="s">
        <v>1317</v>
      </c>
      <c r="N2986" s="629" t="s">
        <v>3806</v>
      </c>
    </row>
    <row r="2987" spans="1:14" ht="15">
      <c r="A2987" s="276">
        <v>46188</v>
      </c>
      <c r="B2987" s="53" t="s">
        <v>4855</v>
      </c>
      <c r="C2987" s="625">
        <v>81346</v>
      </c>
      <c r="D2987" s="625" t="s">
        <v>2659</v>
      </c>
      <c r="E2987" s="625">
        <v>110</v>
      </c>
      <c r="F2987" s="625">
        <v>4010</v>
      </c>
      <c r="G2987" s="625" t="s">
        <v>4862</v>
      </c>
      <c r="H2987" s="625" t="s">
        <v>492</v>
      </c>
      <c r="J2987" s="625">
        <v>1</v>
      </c>
      <c r="K2987" s="625">
        <v>6.03</v>
      </c>
      <c r="L2987" s="625">
        <v>6.03</v>
      </c>
      <c r="M2987" s="53" t="s">
        <v>1317</v>
      </c>
      <c r="N2987" s="629" t="s">
        <v>3806</v>
      </c>
    </row>
    <row r="2988" spans="1:14" ht="15">
      <c r="A2988" s="276">
        <v>46188</v>
      </c>
      <c r="B2988" s="53" t="s">
        <v>4855</v>
      </c>
      <c r="C2988" s="627">
        <v>84471</v>
      </c>
      <c r="D2988" s="627" t="s">
        <v>4845</v>
      </c>
      <c r="E2988" s="627">
        <v>120</v>
      </c>
      <c r="F2988" s="627">
        <v>4010</v>
      </c>
      <c r="G2988" s="627" t="s">
        <v>4130</v>
      </c>
      <c r="H2988" s="627" t="s">
        <v>492</v>
      </c>
      <c r="J2988" s="627">
        <v>1</v>
      </c>
      <c r="K2988" s="627">
        <v>11.53</v>
      </c>
      <c r="L2988" s="627">
        <v>11.53</v>
      </c>
      <c r="M2988" s="53" t="s">
        <v>1317</v>
      </c>
      <c r="N2988" s="629" t="s">
        <v>3806</v>
      </c>
    </row>
    <row r="2989" spans="1:14" ht="15">
      <c r="A2989" s="276">
        <v>46188</v>
      </c>
      <c r="B2989" s="53" t="s">
        <v>4855</v>
      </c>
      <c r="C2989" s="625">
        <v>58662</v>
      </c>
      <c r="D2989" s="625" t="s">
        <v>1488</v>
      </c>
      <c r="E2989" s="625" t="s">
        <v>246</v>
      </c>
      <c r="F2989" s="625">
        <v>4010</v>
      </c>
      <c r="G2989" s="625" t="s">
        <v>4863</v>
      </c>
      <c r="H2989" s="625" t="s">
        <v>492</v>
      </c>
      <c r="J2989" s="625">
        <v>1</v>
      </c>
      <c r="K2989" s="625">
        <v>8.06</v>
      </c>
      <c r="L2989" s="625">
        <v>8.06</v>
      </c>
      <c r="M2989" s="53" t="s">
        <v>1317</v>
      </c>
      <c r="N2989" s="629" t="s">
        <v>3806</v>
      </c>
    </row>
    <row r="2990" spans="1:14" ht="15">
      <c r="A2990" s="276">
        <v>46188</v>
      </c>
      <c r="B2990" s="53" t="s">
        <v>4855</v>
      </c>
      <c r="C2990" s="627">
        <v>67683</v>
      </c>
      <c r="D2990" s="627" t="s">
        <v>3878</v>
      </c>
      <c r="E2990" s="627">
        <v>120</v>
      </c>
      <c r="F2990" s="627">
        <v>4010</v>
      </c>
      <c r="G2990" s="627" t="s">
        <v>4864</v>
      </c>
      <c r="H2990" s="627" t="s">
        <v>492</v>
      </c>
      <c r="J2990" s="627">
        <v>1</v>
      </c>
      <c r="K2990" s="627">
        <v>7.64</v>
      </c>
      <c r="L2990" s="627">
        <v>7.64</v>
      </c>
      <c r="M2990" s="53" t="s">
        <v>1317</v>
      </c>
      <c r="N2990" s="629" t="s">
        <v>3806</v>
      </c>
    </row>
    <row r="2991" spans="1:14" ht="15">
      <c r="A2991" s="276">
        <v>46188</v>
      </c>
      <c r="B2991" s="53" t="s">
        <v>4855</v>
      </c>
      <c r="C2991" s="625">
        <v>65642</v>
      </c>
      <c r="D2991" s="625" t="s">
        <v>2508</v>
      </c>
      <c r="E2991" s="625">
        <v>120</v>
      </c>
      <c r="F2991" s="625">
        <v>4010</v>
      </c>
      <c r="G2991" s="625" t="s">
        <v>4865</v>
      </c>
      <c r="H2991" s="625" t="s">
        <v>492</v>
      </c>
      <c r="J2991" s="625">
        <v>1</v>
      </c>
      <c r="K2991" s="625">
        <v>7.37</v>
      </c>
      <c r="L2991" s="625">
        <v>7.37</v>
      </c>
      <c r="M2991" s="53" t="s">
        <v>1317</v>
      </c>
      <c r="N2991" s="629" t="s">
        <v>3806</v>
      </c>
    </row>
    <row r="2992" spans="1:14" ht="15">
      <c r="A2992" s="276">
        <v>46188</v>
      </c>
      <c r="B2992" s="53" t="s">
        <v>4855</v>
      </c>
      <c r="C2992" s="627">
        <v>82718</v>
      </c>
      <c r="D2992" s="627" t="s">
        <v>3975</v>
      </c>
      <c r="E2992" s="627">
        <v>130</v>
      </c>
      <c r="F2992" s="627">
        <v>4010</v>
      </c>
      <c r="G2992" s="627" t="s">
        <v>4358</v>
      </c>
      <c r="H2992" s="627" t="s">
        <v>492</v>
      </c>
      <c r="J2992" s="627">
        <v>1</v>
      </c>
      <c r="K2992" s="627">
        <v>13.47</v>
      </c>
      <c r="L2992" s="627">
        <v>13.47</v>
      </c>
      <c r="M2992" s="53" t="s">
        <v>1317</v>
      </c>
      <c r="N2992" s="629" t="s">
        <v>3806</v>
      </c>
    </row>
    <row r="2993" spans="1:14" ht="15">
      <c r="A2993" s="276">
        <v>46188</v>
      </c>
      <c r="B2993" s="53" t="s">
        <v>4855</v>
      </c>
      <c r="C2993" s="625">
        <v>84421</v>
      </c>
      <c r="D2993" s="625" t="s">
        <v>3164</v>
      </c>
      <c r="E2993" s="625" t="s">
        <v>399</v>
      </c>
      <c r="F2993" s="625">
        <v>4010</v>
      </c>
      <c r="G2993" s="625" t="s">
        <v>4866</v>
      </c>
      <c r="H2993" s="625" t="s">
        <v>492</v>
      </c>
      <c r="J2993" s="625">
        <v>1</v>
      </c>
      <c r="K2993" s="625">
        <v>10.77</v>
      </c>
      <c r="L2993" s="625">
        <v>10.77</v>
      </c>
      <c r="M2993" s="53" t="s">
        <v>1317</v>
      </c>
      <c r="N2993" s="629" t="s">
        <v>3806</v>
      </c>
    </row>
    <row r="2994" spans="1:14" ht="15">
      <c r="A2994" s="276">
        <v>46188</v>
      </c>
      <c r="B2994" s="53" t="s">
        <v>4855</v>
      </c>
      <c r="C2994" s="627">
        <v>82788</v>
      </c>
      <c r="D2994" s="627" t="s">
        <v>2249</v>
      </c>
      <c r="E2994" s="627">
        <v>100</v>
      </c>
      <c r="F2994" s="627">
        <v>4010</v>
      </c>
      <c r="G2994" s="627" t="s">
        <v>4867</v>
      </c>
      <c r="H2994" s="627" t="s">
        <v>492</v>
      </c>
      <c r="J2994" s="627">
        <v>1</v>
      </c>
      <c r="K2994" s="627">
        <v>8.48</v>
      </c>
      <c r="L2994" s="627">
        <v>8.48</v>
      </c>
      <c r="M2994" s="53" t="s">
        <v>1317</v>
      </c>
      <c r="N2994" s="629" t="s">
        <v>3806</v>
      </c>
    </row>
    <row r="2995" spans="1:14" ht="15">
      <c r="A2995" s="276">
        <v>46188</v>
      </c>
      <c r="B2995" s="53" t="s">
        <v>4855</v>
      </c>
      <c r="C2995" s="625">
        <v>82778</v>
      </c>
      <c r="D2995" s="625" t="s">
        <v>3246</v>
      </c>
      <c r="E2995" s="625">
        <v>150</v>
      </c>
      <c r="F2995" s="625">
        <v>4010</v>
      </c>
      <c r="G2995" s="625" t="s">
        <v>4195</v>
      </c>
      <c r="H2995" s="625" t="s">
        <v>492</v>
      </c>
      <c r="J2995" s="625">
        <v>1</v>
      </c>
      <c r="K2995" s="625">
        <v>6.63</v>
      </c>
      <c r="L2995" s="625">
        <v>6.63</v>
      </c>
      <c r="M2995" s="53" t="s">
        <v>1317</v>
      </c>
      <c r="N2995" s="629" t="s">
        <v>3806</v>
      </c>
    </row>
    <row r="2996" spans="1:14" ht="15">
      <c r="A2996" s="276">
        <v>46188</v>
      </c>
      <c r="B2996" s="53" t="s">
        <v>4855</v>
      </c>
      <c r="C2996" s="627">
        <v>81766</v>
      </c>
      <c r="D2996" s="627" t="s">
        <v>4868</v>
      </c>
      <c r="E2996" s="627">
        <v>110</v>
      </c>
      <c r="F2996" s="627">
        <v>4010</v>
      </c>
      <c r="G2996" s="627" t="s">
        <v>4869</v>
      </c>
      <c r="H2996" s="627" t="s">
        <v>492</v>
      </c>
      <c r="J2996" s="627">
        <v>1</v>
      </c>
      <c r="K2996" s="627">
        <v>3.98</v>
      </c>
      <c r="L2996" s="627">
        <v>3.98</v>
      </c>
      <c r="M2996" s="53" t="s">
        <v>1317</v>
      </c>
      <c r="N2996" s="629" t="s">
        <v>3806</v>
      </c>
    </row>
    <row r="2997" spans="1:14" ht="15">
      <c r="A2997" s="276">
        <v>46188</v>
      </c>
      <c r="B2997" s="53" t="s">
        <v>4855</v>
      </c>
      <c r="C2997" s="625">
        <v>84460</v>
      </c>
      <c r="D2997" s="625" t="s">
        <v>4080</v>
      </c>
      <c r="E2997" s="625">
        <v>100</v>
      </c>
      <c r="F2997" s="625">
        <v>4010</v>
      </c>
      <c r="G2997" s="625" t="s">
        <v>4870</v>
      </c>
      <c r="H2997" s="625" t="s">
        <v>492</v>
      </c>
      <c r="J2997" s="625">
        <v>1</v>
      </c>
      <c r="K2997" s="625">
        <v>5.09</v>
      </c>
      <c r="L2997" s="625">
        <v>5.09</v>
      </c>
      <c r="M2997" s="53" t="s">
        <v>1317</v>
      </c>
      <c r="N2997" s="629" t="s">
        <v>3806</v>
      </c>
    </row>
    <row r="2998" spans="1:14" ht="15">
      <c r="A2998" s="276">
        <v>46188</v>
      </c>
      <c r="B2998" s="53" t="s">
        <v>4855</v>
      </c>
      <c r="C2998" s="627">
        <v>65642</v>
      </c>
      <c r="D2998" s="627" t="s">
        <v>2519</v>
      </c>
      <c r="E2998" s="627">
        <v>130</v>
      </c>
      <c r="F2998" s="627">
        <v>4010</v>
      </c>
      <c r="G2998" s="627" t="s">
        <v>4871</v>
      </c>
      <c r="H2998" s="627" t="s">
        <v>492</v>
      </c>
      <c r="J2998" s="627">
        <v>1</v>
      </c>
      <c r="K2998" s="627">
        <v>7.37</v>
      </c>
      <c r="L2998" s="627">
        <v>7.37</v>
      </c>
      <c r="M2998" s="53" t="s">
        <v>1317</v>
      </c>
      <c r="N2998" s="629" t="s">
        <v>3806</v>
      </c>
    </row>
    <row r="2999" spans="1:14" ht="15">
      <c r="A2999" s="276">
        <v>46188</v>
      </c>
      <c r="B2999" s="53" t="s">
        <v>4855</v>
      </c>
      <c r="C2999" s="625">
        <v>82008</v>
      </c>
      <c r="D2999" s="625" t="s">
        <v>1674</v>
      </c>
      <c r="E2999" s="625">
        <v>110</v>
      </c>
      <c r="F2999" s="625">
        <v>4010</v>
      </c>
      <c r="G2999" s="625" t="s">
        <v>4872</v>
      </c>
      <c r="H2999" s="625" t="s">
        <v>492</v>
      </c>
      <c r="J2999" s="625">
        <v>1</v>
      </c>
      <c r="K2999" s="625">
        <v>9.01</v>
      </c>
      <c r="L2999" s="625">
        <v>9.01</v>
      </c>
      <c r="M2999" s="53" t="s">
        <v>1317</v>
      </c>
      <c r="N2999" s="629" t="s">
        <v>3806</v>
      </c>
    </row>
    <row r="3000" spans="1:14" ht="15">
      <c r="A3000" s="276">
        <v>46188</v>
      </c>
      <c r="B3000" s="53" t="s">
        <v>4855</v>
      </c>
      <c r="C3000" s="627">
        <v>84537</v>
      </c>
      <c r="D3000" s="627" t="s">
        <v>4613</v>
      </c>
      <c r="E3000" s="627">
        <v>110</v>
      </c>
      <c r="F3000" s="627">
        <v>4010</v>
      </c>
      <c r="G3000" s="627" t="s">
        <v>4873</v>
      </c>
      <c r="H3000" s="627" t="s">
        <v>492</v>
      </c>
      <c r="J3000" s="627">
        <v>1</v>
      </c>
      <c r="K3000" s="627">
        <v>12.91</v>
      </c>
      <c r="L3000" s="627">
        <v>12.91</v>
      </c>
      <c r="M3000" s="53" t="s">
        <v>1317</v>
      </c>
      <c r="N3000" s="629" t="s">
        <v>3806</v>
      </c>
    </row>
    <row r="3001" spans="1:14" ht="15">
      <c r="A3001" s="276">
        <v>46188</v>
      </c>
      <c r="B3001" s="53" t="s">
        <v>4855</v>
      </c>
      <c r="C3001" s="625">
        <v>84658</v>
      </c>
      <c r="D3001" s="625" t="s">
        <v>3594</v>
      </c>
      <c r="E3001" s="625">
        <v>70</v>
      </c>
      <c r="F3001" s="625">
        <v>4010</v>
      </c>
      <c r="G3001" s="625" t="s">
        <v>4874</v>
      </c>
      <c r="H3001" s="625" t="s">
        <v>492</v>
      </c>
      <c r="J3001" s="625">
        <v>1</v>
      </c>
      <c r="K3001" s="625">
        <v>8.1999999999999993</v>
      </c>
      <c r="L3001" s="625">
        <v>8.1999999999999993</v>
      </c>
      <c r="M3001" s="53" t="s">
        <v>1317</v>
      </c>
      <c r="N3001" s="629" t="s">
        <v>3806</v>
      </c>
    </row>
    <row r="3002" spans="1:14" ht="15">
      <c r="A3002" s="276">
        <v>46188</v>
      </c>
      <c r="B3002" s="53" t="s">
        <v>4855</v>
      </c>
      <c r="C3002" s="627">
        <v>84082</v>
      </c>
      <c r="D3002" s="627" t="s">
        <v>4875</v>
      </c>
      <c r="E3002" s="627">
        <v>140</v>
      </c>
      <c r="F3002" s="627">
        <v>4010</v>
      </c>
      <c r="G3002" s="627" t="s">
        <v>4876</v>
      </c>
      <c r="H3002" s="627" t="s">
        <v>492</v>
      </c>
      <c r="J3002" s="627">
        <v>1</v>
      </c>
      <c r="K3002" s="627">
        <v>5.5</v>
      </c>
      <c r="L3002" s="627">
        <v>5.5</v>
      </c>
      <c r="M3002" s="53" t="s">
        <v>1317</v>
      </c>
      <c r="N3002" s="629" t="s">
        <v>3806</v>
      </c>
    </row>
    <row r="3003" spans="1:14" ht="15">
      <c r="A3003" s="276">
        <v>46188</v>
      </c>
      <c r="B3003" s="53" t="s">
        <v>4855</v>
      </c>
      <c r="C3003" s="625">
        <v>82912</v>
      </c>
      <c r="D3003" s="625" t="s">
        <v>3261</v>
      </c>
      <c r="E3003" s="625">
        <v>120</v>
      </c>
      <c r="F3003" s="625">
        <v>4010</v>
      </c>
      <c r="G3003" s="625" t="s">
        <v>4877</v>
      </c>
      <c r="H3003" s="625" t="s">
        <v>492</v>
      </c>
      <c r="J3003" s="625">
        <v>1</v>
      </c>
      <c r="K3003" s="625">
        <v>8.83</v>
      </c>
      <c r="L3003" s="625">
        <v>8.83</v>
      </c>
      <c r="M3003" s="53" t="s">
        <v>1317</v>
      </c>
      <c r="N3003" s="629" t="s">
        <v>3806</v>
      </c>
    </row>
    <row r="3004" spans="1:14" ht="15">
      <c r="A3004" s="276">
        <v>46188</v>
      </c>
      <c r="B3004" s="53" t="s">
        <v>4855</v>
      </c>
      <c r="C3004" s="627">
        <v>84473</v>
      </c>
      <c r="D3004" s="627" t="s">
        <v>3799</v>
      </c>
      <c r="E3004" s="627">
        <v>90</v>
      </c>
      <c r="F3004" s="627">
        <v>4010</v>
      </c>
      <c r="G3004" s="627" t="s">
        <v>4878</v>
      </c>
      <c r="H3004" s="627" t="s">
        <v>492</v>
      </c>
      <c r="J3004" s="627">
        <v>1</v>
      </c>
      <c r="K3004" s="627">
        <v>9.11</v>
      </c>
      <c r="L3004" s="627">
        <v>9.11</v>
      </c>
      <c r="M3004" s="53" t="s">
        <v>1317</v>
      </c>
      <c r="N3004" s="629" t="s">
        <v>3806</v>
      </c>
    </row>
    <row r="3005" spans="1:14" ht="15">
      <c r="A3005" s="276">
        <v>46188</v>
      </c>
      <c r="B3005" s="53" t="s">
        <v>4855</v>
      </c>
      <c r="C3005" s="625">
        <v>82645</v>
      </c>
      <c r="D3005" s="625" t="s">
        <v>2966</v>
      </c>
      <c r="E3005" s="625">
        <v>150</v>
      </c>
      <c r="F3005" s="625">
        <v>4010</v>
      </c>
      <c r="G3005" s="625" t="s">
        <v>4879</v>
      </c>
      <c r="H3005" s="625" t="s">
        <v>492</v>
      </c>
      <c r="J3005" s="625">
        <v>1</v>
      </c>
      <c r="K3005" s="625">
        <v>6.69</v>
      </c>
      <c r="L3005" s="625">
        <v>6.69</v>
      </c>
      <c r="M3005" s="53" t="s">
        <v>1317</v>
      </c>
      <c r="N3005" s="629" t="s">
        <v>3806</v>
      </c>
    </row>
    <row r="3006" spans="1:14" ht="15">
      <c r="A3006" s="276">
        <v>46188</v>
      </c>
      <c r="B3006" s="53" t="s">
        <v>4855</v>
      </c>
      <c r="C3006" s="627">
        <v>84213</v>
      </c>
      <c r="D3006" s="627" t="s">
        <v>2863</v>
      </c>
      <c r="E3006" s="627">
        <v>150</v>
      </c>
      <c r="F3006" s="627">
        <v>4010</v>
      </c>
      <c r="G3006" s="627" t="s">
        <v>4655</v>
      </c>
      <c r="H3006" s="627" t="s">
        <v>492</v>
      </c>
      <c r="J3006" s="627">
        <v>1</v>
      </c>
      <c r="K3006" s="627">
        <v>28.51</v>
      </c>
      <c r="L3006" s="627">
        <v>28.51</v>
      </c>
      <c r="M3006" s="53" t="s">
        <v>1317</v>
      </c>
      <c r="N3006" s="629" t="s">
        <v>3806</v>
      </c>
    </row>
    <row r="3007" spans="1:14" ht="15">
      <c r="A3007" s="276">
        <v>46188</v>
      </c>
      <c r="B3007" s="53" t="s">
        <v>4855</v>
      </c>
      <c r="C3007" s="625">
        <v>81338</v>
      </c>
      <c r="D3007" s="625" t="s">
        <v>3907</v>
      </c>
      <c r="E3007" s="625">
        <v>100</v>
      </c>
      <c r="F3007" s="625">
        <v>4010</v>
      </c>
      <c r="G3007" s="625" t="s">
        <v>4880</v>
      </c>
      <c r="H3007" s="625" t="s">
        <v>492</v>
      </c>
      <c r="J3007" s="625">
        <v>1</v>
      </c>
      <c r="K3007" s="625">
        <v>9.5299999999999994</v>
      </c>
      <c r="L3007" s="625">
        <v>9.5299999999999994</v>
      </c>
      <c r="M3007" s="53" t="s">
        <v>1317</v>
      </c>
      <c r="N3007" s="629" t="s">
        <v>3806</v>
      </c>
    </row>
    <row r="3008" spans="1:14" ht="15">
      <c r="A3008" s="276">
        <v>46188</v>
      </c>
      <c r="B3008" s="53" t="s">
        <v>4855</v>
      </c>
      <c r="C3008" s="627">
        <v>84115</v>
      </c>
      <c r="D3008" s="627" t="s">
        <v>1757</v>
      </c>
      <c r="E3008" s="627">
        <v>110</v>
      </c>
      <c r="F3008" s="627">
        <v>4010</v>
      </c>
      <c r="G3008" s="627" t="s">
        <v>4881</v>
      </c>
      <c r="H3008" s="627" t="s">
        <v>492</v>
      </c>
      <c r="J3008" s="627">
        <v>1</v>
      </c>
      <c r="K3008" s="627">
        <v>13</v>
      </c>
      <c r="L3008" s="627">
        <v>13</v>
      </c>
      <c r="M3008" s="53" t="s">
        <v>1317</v>
      </c>
      <c r="N3008" s="629" t="s">
        <v>3806</v>
      </c>
    </row>
    <row r="3009" spans="1:14" ht="15">
      <c r="A3009" s="276">
        <v>46188</v>
      </c>
      <c r="B3009" s="53" t="s">
        <v>4855</v>
      </c>
      <c r="C3009" s="625">
        <v>82788</v>
      </c>
      <c r="D3009" s="625" t="s">
        <v>3008</v>
      </c>
      <c r="E3009" s="625">
        <v>130</v>
      </c>
      <c r="F3009" s="625">
        <v>4010</v>
      </c>
      <c r="G3009" s="625" t="s">
        <v>4838</v>
      </c>
      <c r="H3009" s="625" t="s">
        <v>492</v>
      </c>
      <c r="J3009" s="625">
        <v>1</v>
      </c>
      <c r="K3009" s="625">
        <v>8.18</v>
      </c>
      <c r="L3009" s="625">
        <v>8.18</v>
      </c>
      <c r="M3009" s="53" t="s">
        <v>1317</v>
      </c>
      <c r="N3009" s="629" t="s">
        <v>3806</v>
      </c>
    </row>
    <row r="3010" spans="1:14" ht="15">
      <c r="A3010" s="276">
        <v>46188</v>
      </c>
      <c r="B3010" s="53" t="s">
        <v>4855</v>
      </c>
      <c r="C3010" s="627">
        <v>84447</v>
      </c>
      <c r="D3010" s="627" t="s">
        <v>3675</v>
      </c>
      <c r="E3010" s="627">
        <v>100</v>
      </c>
      <c r="F3010" s="627">
        <v>4010</v>
      </c>
      <c r="G3010" s="627" t="s">
        <v>4882</v>
      </c>
      <c r="H3010" s="627" t="s">
        <v>492</v>
      </c>
      <c r="J3010" s="627">
        <v>1</v>
      </c>
      <c r="K3010" s="627">
        <v>24.76</v>
      </c>
      <c r="L3010" s="627">
        <v>24.76</v>
      </c>
      <c r="M3010" s="53" t="s">
        <v>1317</v>
      </c>
      <c r="N3010" s="629" t="s">
        <v>3806</v>
      </c>
    </row>
    <row r="3011" spans="1:14" ht="15">
      <c r="A3011" s="276">
        <v>46188</v>
      </c>
      <c r="B3011" s="53" t="s">
        <v>4855</v>
      </c>
      <c r="C3011" s="625">
        <v>84428</v>
      </c>
      <c r="D3011" s="625" t="s">
        <v>3945</v>
      </c>
      <c r="E3011" s="625">
        <v>130</v>
      </c>
      <c r="F3011" s="625">
        <v>4010</v>
      </c>
      <c r="G3011" s="625" t="s">
        <v>4883</v>
      </c>
      <c r="H3011" s="625" t="s">
        <v>492</v>
      </c>
      <c r="J3011" s="625">
        <v>1</v>
      </c>
      <c r="K3011" s="625">
        <v>4.83</v>
      </c>
      <c r="L3011" s="625">
        <v>4.83</v>
      </c>
      <c r="M3011" s="53" t="s">
        <v>1317</v>
      </c>
      <c r="N3011" s="629" t="s">
        <v>3806</v>
      </c>
    </row>
    <row r="3012" spans="1:14" ht="15">
      <c r="A3012" s="276">
        <v>46188</v>
      </c>
      <c r="B3012" s="53" t="s">
        <v>4855</v>
      </c>
      <c r="C3012" s="627">
        <v>84108</v>
      </c>
      <c r="D3012" s="627" t="s">
        <v>2659</v>
      </c>
      <c r="E3012" s="627">
        <v>100</v>
      </c>
      <c r="F3012" s="627">
        <v>4010</v>
      </c>
      <c r="G3012" s="627" t="s">
        <v>4884</v>
      </c>
      <c r="H3012" s="627" t="s">
        <v>492</v>
      </c>
      <c r="J3012" s="627">
        <v>1</v>
      </c>
      <c r="K3012" s="627">
        <v>6.9</v>
      </c>
      <c r="L3012" s="627">
        <v>6.9</v>
      </c>
      <c r="M3012" s="53" t="s">
        <v>1317</v>
      </c>
      <c r="N3012" s="629" t="s">
        <v>3806</v>
      </c>
    </row>
    <row r="3013" spans="1:14" ht="15">
      <c r="A3013" s="276">
        <v>46188</v>
      </c>
      <c r="B3013" s="53" t="s">
        <v>4855</v>
      </c>
      <c r="C3013" s="625">
        <v>82775</v>
      </c>
      <c r="D3013" s="625" t="s">
        <v>3246</v>
      </c>
      <c r="E3013" s="625">
        <v>110</v>
      </c>
      <c r="F3013" s="625">
        <v>4010</v>
      </c>
      <c r="G3013" s="625" t="s">
        <v>4885</v>
      </c>
      <c r="H3013" s="625" t="s">
        <v>492</v>
      </c>
      <c r="J3013" s="625">
        <v>1</v>
      </c>
      <c r="K3013" s="625">
        <v>5.65</v>
      </c>
      <c r="L3013" s="625">
        <v>5.65</v>
      </c>
      <c r="M3013" s="53" t="s">
        <v>1317</v>
      </c>
      <c r="N3013" s="629" t="s">
        <v>3806</v>
      </c>
    </row>
    <row r="3014" spans="1:14" ht="15">
      <c r="A3014" s="276">
        <v>46188</v>
      </c>
      <c r="B3014" s="53" t="s">
        <v>4855</v>
      </c>
      <c r="C3014" s="627">
        <v>84082</v>
      </c>
      <c r="D3014" s="627" t="s">
        <v>4875</v>
      </c>
      <c r="E3014" s="627">
        <v>130</v>
      </c>
      <c r="F3014" s="627">
        <v>4010</v>
      </c>
      <c r="G3014" s="627" t="s">
        <v>4886</v>
      </c>
      <c r="H3014" s="627" t="s">
        <v>492</v>
      </c>
      <c r="J3014" s="627">
        <v>1</v>
      </c>
      <c r="K3014" s="627">
        <v>5.5</v>
      </c>
      <c r="L3014" s="627">
        <v>5.5</v>
      </c>
      <c r="M3014" s="53" t="s">
        <v>1317</v>
      </c>
      <c r="N3014" s="629" t="s">
        <v>3806</v>
      </c>
    </row>
    <row r="3015" spans="1:14" ht="15">
      <c r="A3015" s="276">
        <v>46188</v>
      </c>
      <c r="B3015" s="53" t="s">
        <v>4855</v>
      </c>
      <c r="C3015" s="625">
        <v>80617</v>
      </c>
      <c r="D3015" s="625" t="s">
        <v>3364</v>
      </c>
      <c r="E3015" s="625">
        <v>75</v>
      </c>
      <c r="F3015" s="625">
        <v>4010</v>
      </c>
      <c r="G3015" s="625" t="s">
        <v>4887</v>
      </c>
      <c r="H3015" s="625" t="s">
        <v>492</v>
      </c>
      <c r="J3015" s="625">
        <v>1</v>
      </c>
      <c r="K3015" s="625">
        <v>6.23</v>
      </c>
      <c r="L3015" s="625">
        <v>6.23</v>
      </c>
      <c r="M3015" s="53" t="s">
        <v>1317</v>
      </c>
      <c r="N3015" s="629" t="s">
        <v>3806</v>
      </c>
    </row>
    <row r="3016" spans="1:14" ht="15">
      <c r="A3016" s="276">
        <v>46188</v>
      </c>
      <c r="B3016" s="53" t="s">
        <v>4855</v>
      </c>
      <c r="C3016" s="627">
        <v>48080</v>
      </c>
      <c r="D3016" s="627" t="s">
        <v>1367</v>
      </c>
      <c r="E3016" s="627">
        <v>120</v>
      </c>
      <c r="F3016" s="627">
        <v>4010</v>
      </c>
      <c r="G3016" s="627" t="s">
        <v>4888</v>
      </c>
      <c r="H3016" s="627" t="s">
        <v>492</v>
      </c>
      <c r="J3016" s="627">
        <v>1</v>
      </c>
      <c r="K3016" s="627">
        <v>9.16</v>
      </c>
      <c r="L3016" s="627">
        <v>9.16</v>
      </c>
      <c r="M3016" s="53" t="s">
        <v>1317</v>
      </c>
      <c r="N3016" s="629" t="s">
        <v>3806</v>
      </c>
    </row>
    <row r="3017" spans="1:14" ht="15">
      <c r="A3017" s="276">
        <v>46188</v>
      </c>
      <c r="B3017" s="53" t="s">
        <v>4855</v>
      </c>
      <c r="C3017" s="625">
        <v>82999</v>
      </c>
      <c r="D3017" s="625" t="s">
        <v>3594</v>
      </c>
      <c r="E3017" s="625">
        <v>70</v>
      </c>
      <c r="F3017" s="625">
        <v>4010</v>
      </c>
      <c r="G3017" s="625" t="s">
        <v>4889</v>
      </c>
      <c r="H3017" s="625" t="s">
        <v>492</v>
      </c>
      <c r="J3017" s="625">
        <v>1</v>
      </c>
      <c r="K3017" s="625">
        <v>9.43</v>
      </c>
      <c r="L3017" s="625">
        <v>9.43</v>
      </c>
      <c r="M3017" s="53" t="s">
        <v>1317</v>
      </c>
      <c r="N3017" s="629" t="s">
        <v>3806</v>
      </c>
    </row>
    <row r="3018" spans="1:14" ht="15">
      <c r="A3018" s="276">
        <v>46188</v>
      </c>
      <c r="B3018" s="53" t="s">
        <v>4855</v>
      </c>
      <c r="C3018" s="627">
        <v>84082</v>
      </c>
      <c r="D3018" s="627" t="s">
        <v>2835</v>
      </c>
      <c r="E3018" s="627">
        <v>130</v>
      </c>
      <c r="F3018" s="627">
        <v>4010</v>
      </c>
      <c r="G3018" s="627" t="s">
        <v>4890</v>
      </c>
      <c r="H3018" s="627" t="s">
        <v>492</v>
      </c>
      <c r="J3018" s="627">
        <v>1</v>
      </c>
      <c r="K3018" s="627">
        <v>7.47</v>
      </c>
      <c r="L3018" s="627">
        <v>7.47</v>
      </c>
      <c r="M3018" s="53" t="s">
        <v>1317</v>
      </c>
      <c r="N3018" s="629" t="s">
        <v>3806</v>
      </c>
    </row>
    <row r="3019" spans="1:14" ht="15">
      <c r="A3019" s="276">
        <v>46188</v>
      </c>
      <c r="B3019" s="53" t="s">
        <v>4855</v>
      </c>
      <c r="C3019" s="625">
        <v>84460</v>
      </c>
      <c r="D3019" s="625" t="s">
        <v>3389</v>
      </c>
      <c r="E3019" s="625">
        <v>140</v>
      </c>
      <c r="F3019" s="625">
        <v>4010</v>
      </c>
      <c r="G3019" s="625" t="s">
        <v>4891</v>
      </c>
      <c r="H3019" s="625" t="s">
        <v>492</v>
      </c>
      <c r="J3019" s="625">
        <v>1</v>
      </c>
      <c r="K3019" s="625">
        <v>5.08</v>
      </c>
      <c r="L3019" s="625">
        <v>5.08</v>
      </c>
      <c r="M3019" s="53" t="s">
        <v>1317</v>
      </c>
      <c r="N3019" s="629" t="s">
        <v>3806</v>
      </c>
    </row>
    <row r="3020" spans="1:14" ht="15">
      <c r="A3020" s="276">
        <v>46188</v>
      </c>
      <c r="B3020" s="53" t="s">
        <v>4855</v>
      </c>
      <c r="C3020" s="627">
        <v>80617</v>
      </c>
      <c r="D3020" s="627" t="s">
        <v>4892</v>
      </c>
      <c r="E3020" s="627">
        <v>80</v>
      </c>
      <c r="F3020" s="627">
        <v>4010</v>
      </c>
      <c r="G3020" s="627" t="s">
        <v>4893</v>
      </c>
      <c r="H3020" s="627" t="s">
        <v>492</v>
      </c>
      <c r="J3020" s="627">
        <v>1</v>
      </c>
      <c r="K3020" s="627">
        <v>6.13</v>
      </c>
      <c r="L3020" s="627">
        <v>6.13</v>
      </c>
      <c r="M3020" s="53" t="s">
        <v>1317</v>
      </c>
      <c r="N3020" s="629" t="s">
        <v>3806</v>
      </c>
    </row>
    <row r="3021" spans="1:14" ht="15">
      <c r="A3021" s="276">
        <v>46188</v>
      </c>
      <c r="B3021" s="53" t="s">
        <v>4855</v>
      </c>
      <c r="C3021" s="625">
        <v>81338</v>
      </c>
      <c r="D3021" s="625" t="s">
        <v>3537</v>
      </c>
      <c r="E3021" s="625">
        <v>85</v>
      </c>
      <c r="F3021" s="625">
        <v>4010</v>
      </c>
      <c r="G3021" s="625" t="s">
        <v>4894</v>
      </c>
      <c r="H3021" s="625" t="s">
        <v>492</v>
      </c>
      <c r="J3021" s="625">
        <v>1</v>
      </c>
      <c r="K3021" s="625">
        <v>9.11</v>
      </c>
      <c r="L3021" s="625">
        <v>9.11</v>
      </c>
      <c r="M3021" s="53" t="s">
        <v>1317</v>
      </c>
      <c r="N3021" s="629" t="s">
        <v>3806</v>
      </c>
    </row>
    <row r="3022" spans="1:14" ht="15">
      <c r="A3022" s="276">
        <v>46188</v>
      </c>
      <c r="B3022" s="53" t="s">
        <v>4855</v>
      </c>
      <c r="C3022" s="627">
        <v>84433</v>
      </c>
      <c r="D3022" s="627" t="s">
        <v>3164</v>
      </c>
      <c r="E3022" s="627">
        <v>130</v>
      </c>
      <c r="F3022" s="627">
        <v>4010</v>
      </c>
      <c r="G3022" s="627" t="s">
        <v>4895</v>
      </c>
      <c r="H3022" s="627" t="s">
        <v>492</v>
      </c>
      <c r="J3022" s="627">
        <v>1</v>
      </c>
      <c r="K3022" s="627">
        <v>5.9</v>
      </c>
      <c r="L3022" s="627">
        <v>5.9</v>
      </c>
      <c r="M3022" s="53" t="s">
        <v>1317</v>
      </c>
      <c r="N3022" s="629" t="s">
        <v>3806</v>
      </c>
    </row>
    <row r="3023" spans="1:14" ht="15">
      <c r="A3023" s="276">
        <v>46188</v>
      </c>
      <c r="B3023" s="53" t="s">
        <v>4855</v>
      </c>
      <c r="C3023" s="625">
        <v>84319</v>
      </c>
      <c r="D3023" s="625" t="s">
        <v>1894</v>
      </c>
      <c r="E3023" s="625">
        <v>140</v>
      </c>
      <c r="F3023" s="625">
        <v>4010</v>
      </c>
      <c r="G3023" s="625" t="s">
        <v>4896</v>
      </c>
      <c r="H3023" s="625" t="s">
        <v>492</v>
      </c>
      <c r="J3023" s="625">
        <v>1</v>
      </c>
      <c r="K3023" s="625">
        <v>20.309999999999999</v>
      </c>
      <c r="L3023" s="625">
        <v>20.309999999999999</v>
      </c>
      <c r="M3023" s="53" t="s">
        <v>1317</v>
      </c>
      <c r="N3023" s="629" t="s">
        <v>3806</v>
      </c>
    </row>
    <row r="3024" spans="1:14" ht="15">
      <c r="A3024" s="276">
        <v>46188</v>
      </c>
      <c r="B3024" s="53" t="s">
        <v>4855</v>
      </c>
      <c r="C3024" s="627">
        <v>83903</v>
      </c>
      <c r="D3024" s="627" t="s">
        <v>1975</v>
      </c>
      <c r="E3024" s="627">
        <v>100</v>
      </c>
      <c r="F3024" s="627">
        <v>4010</v>
      </c>
      <c r="G3024" s="627" t="s">
        <v>4897</v>
      </c>
      <c r="H3024" s="627" t="s">
        <v>492</v>
      </c>
      <c r="J3024" s="627">
        <v>1</v>
      </c>
      <c r="K3024" s="627">
        <v>15.69</v>
      </c>
      <c r="L3024" s="627">
        <v>15.69</v>
      </c>
      <c r="M3024" s="53" t="s">
        <v>1317</v>
      </c>
      <c r="N3024" s="629" t="s">
        <v>3806</v>
      </c>
    </row>
    <row r="3025" spans="1:14" ht="15">
      <c r="A3025" s="276">
        <v>46188</v>
      </c>
      <c r="B3025" s="53" t="s">
        <v>4855</v>
      </c>
      <c r="C3025" s="625">
        <v>82404</v>
      </c>
      <c r="D3025" s="625" t="s">
        <v>4898</v>
      </c>
      <c r="E3025" s="625">
        <v>150</v>
      </c>
      <c r="F3025" s="625">
        <v>4010</v>
      </c>
      <c r="G3025" s="625" t="s">
        <v>4899</v>
      </c>
      <c r="H3025" s="625" t="s">
        <v>492</v>
      </c>
      <c r="J3025" s="625">
        <v>1</v>
      </c>
      <c r="K3025" s="625">
        <v>19.05</v>
      </c>
      <c r="L3025" s="625">
        <v>19.05</v>
      </c>
      <c r="M3025" s="53" t="s">
        <v>1317</v>
      </c>
      <c r="N3025" s="629" t="s">
        <v>3806</v>
      </c>
    </row>
    <row r="3026" spans="1:14" ht="15">
      <c r="A3026" s="276">
        <v>46188</v>
      </c>
      <c r="B3026" s="53" t="s">
        <v>4855</v>
      </c>
      <c r="C3026" s="627">
        <v>82787</v>
      </c>
      <c r="D3026" s="627" t="s">
        <v>2595</v>
      </c>
      <c r="E3026" s="627">
        <v>90</v>
      </c>
      <c r="F3026" s="627">
        <v>4010</v>
      </c>
      <c r="G3026" s="627" t="s">
        <v>4900</v>
      </c>
      <c r="H3026" s="627" t="s">
        <v>492</v>
      </c>
      <c r="J3026" s="627">
        <v>1</v>
      </c>
      <c r="K3026" s="627">
        <v>13.34</v>
      </c>
      <c r="L3026" s="627">
        <v>13.34</v>
      </c>
      <c r="M3026" s="53" t="s">
        <v>1317</v>
      </c>
      <c r="N3026" s="629" t="s">
        <v>3806</v>
      </c>
    </row>
    <row r="3027" spans="1:14" ht="15">
      <c r="A3027" s="276">
        <v>46188</v>
      </c>
      <c r="B3027" s="53" t="s">
        <v>4855</v>
      </c>
      <c r="C3027" s="625">
        <v>84495</v>
      </c>
      <c r="D3027" s="625" t="s">
        <v>4797</v>
      </c>
      <c r="E3027" s="625">
        <v>90</v>
      </c>
      <c r="F3027" s="625">
        <v>4010</v>
      </c>
      <c r="G3027" s="625" t="s">
        <v>4901</v>
      </c>
      <c r="H3027" s="625" t="s">
        <v>492</v>
      </c>
      <c r="J3027" s="625">
        <v>1</v>
      </c>
      <c r="K3027" s="625">
        <v>6.52</v>
      </c>
      <c r="L3027" s="625">
        <v>6.52</v>
      </c>
      <c r="M3027" s="53" t="s">
        <v>1317</v>
      </c>
      <c r="N3027" s="629" t="s">
        <v>3806</v>
      </c>
    </row>
    <row r="3028" spans="1:14" ht="15">
      <c r="A3028" s="276">
        <v>46188</v>
      </c>
      <c r="B3028" s="53" t="s">
        <v>4855</v>
      </c>
      <c r="C3028" s="627">
        <v>60363</v>
      </c>
      <c r="D3028" s="627" t="s">
        <v>1537</v>
      </c>
      <c r="E3028" s="627">
        <v>110</v>
      </c>
      <c r="F3028" s="627">
        <v>4010</v>
      </c>
      <c r="G3028" s="627" t="s">
        <v>4902</v>
      </c>
      <c r="H3028" s="627" t="s">
        <v>492</v>
      </c>
      <c r="J3028" s="627">
        <v>1</v>
      </c>
      <c r="K3028" s="627">
        <v>8.36</v>
      </c>
      <c r="L3028" s="627">
        <v>8.36</v>
      </c>
      <c r="M3028" s="53" t="s">
        <v>1317</v>
      </c>
      <c r="N3028" s="629" t="s">
        <v>3806</v>
      </c>
    </row>
    <row r="3029" spans="1:14" ht="15">
      <c r="A3029" s="276">
        <v>46188</v>
      </c>
      <c r="B3029" s="53" t="s">
        <v>4855</v>
      </c>
      <c r="C3029" s="625">
        <v>67563</v>
      </c>
      <c r="D3029" s="625" t="s">
        <v>3043</v>
      </c>
      <c r="E3029" s="625">
        <v>100</v>
      </c>
      <c r="F3029" s="625">
        <v>4010</v>
      </c>
      <c r="G3029" s="625" t="s">
        <v>4903</v>
      </c>
      <c r="H3029" s="625" t="s">
        <v>492</v>
      </c>
      <c r="J3029" s="625">
        <v>1</v>
      </c>
      <c r="K3029" s="625">
        <v>9.89</v>
      </c>
      <c r="L3029" s="625">
        <v>9.89</v>
      </c>
      <c r="M3029" s="53" t="s">
        <v>1317</v>
      </c>
      <c r="N3029" s="629" t="s">
        <v>3806</v>
      </c>
    </row>
    <row r="3030" spans="1:14" ht="15">
      <c r="A3030" s="276">
        <v>46188</v>
      </c>
      <c r="B3030" s="53" t="s">
        <v>4855</v>
      </c>
      <c r="C3030" s="627">
        <v>82788</v>
      </c>
      <c r="D3030" s="627" t="s">
        <v>2008</v>
      </c>
      <c r="E3030" s="627">
        <v>130</v>
      </c>
      <c r="F3030" s="627">
        <v>4010</v>
      </c>
      <c r="G3030" s="627" t="s">
        <v>4904</v>
      </c>
      <c r="H3030" s="627" t="s">
        <v>492</v>
      </c>
      <c r="J3030" s="627">
        <v>1</v>
      </c>
      <c r="K3030" s="627">
        <v>8.18</v>
      </c>
      <c r="L3030" s="627">
        <v>8.18</v>
      </c>
      <c r="M3030" s="53" t="s">
        <v>1317</v>
      </c>
      <c r="N3030" s="629" t="s">
        <v>3806</v>
      </c>
    </row>
    <row r="3031" spans="1:14" ht="15">
      <c r="A3031" s="276">
        <v>46188</v>
      </c>
      <c r="B3031" s="53" t="s">
        <v>4855</v>
      </c>
      <c r="C3031" s="625">
        <v>82788</v>
      </c>
      <c r="D3031" s="625" t="s">
        <v>2113</v>
      </c>
      <c r="E3031" s="625">
        <v>140</v>
      </c>
      <c r="F3031" s="625">
        <v>4010</v>
      </c>
      <c r="G3031" s="625" t="s">
        <v>4905</v>
      </c>
      <c r="H3031" s="625" t="s">
        <v>492</v>
      </c>
      <c r="J3031" s="625">
        <v>1</v>
      </c>
      <c r="K3031" s="625">
        <v>8.18</v>
      </c>
      <c r="L3031" s="625">
        <v>8.18</v>
      </c>
      <c r="M3031" s="53" t="s">
        <v>1317</v>
      </c>
      <c r="N3031" s="629" t="s">
        <v>3806</v>
      </c>
    </row>
    <row r="3032" spans="1:14" ht="15">
      <c r="A3032" s="276">
        <v>46188</v>
      </c>
      <c r="B3032" s="53" t="s">
        <v>4855</v>
      </c>
      <c r="C3032" s="627">
        <v>82723</v>
      </c>
      <c r="D3032" s="627" t="s">
        <v>2536</v>
      </c>
      <c r="E3032" s="627">
        <v>130</v>
      </c>
      <c r="F3032" s="627">
        <v>4010</v>
      </c>
      <c r="G3032" s="627" t="s">
        <v>4328</v>
      </c>
      <c r="H3032" s="627" t="s">
        <v>492</v>
      </c>
      <c r="J3032" s="627">
        <v>1</v>
      </c>
      <c r="K3032" s="627">
        <v>7.43</v>
      </c>
      <c r="L3032" s="627">
        <v>7.43</v>
      </c>
      <c r="M3032" s="53" t="s">
        <v>1317</v>
      </c>
      <c r="N3032" s="629" t="s">
        <v>3806</v>
      </c>
    </row>
    <row r="3033" spans="1:14" ht="15">
      <c r="A3033" s="276">
        <v>46188</v>
      </c>
      <c r="B3033" s="53" t="s">
        <v>4855</v>
      </c>
      <c r="C3033" s="625">
        <v>83993</v>
      </c>
      <c r="D3033" s="625" t="s">
        <v>1419</v>
      </c>
      <c r="E3033" s="625">
        <v>100</v>
      </c>
      <c r="F3033" s="625">
        <v>4010</v>
      </c>
      <c r="G3033" s="625" t="s">
        <v>4906</v>
      </c>
      <c r="H3033" s="625" t="s">
        <v>492</v>
      </c>
      <c r="J3033" s="625">
        <v>1</v>
      </c>
      <c r="K3033" s="625">
        <v>6.59</v>
      </c>
      <c r="L3033" s="625">
        <v>6.59</v>
      </c>
      <c r="M3033" s="53" t="s">
        <v>1317</v>
      </c>
      <c r="N3033" s="629" t="s">
        <v>3806</v>
      </c>
    </row>
    <row r="3034" spans="1:14" ht="15">
      <c r="A3034" s="276">
        <v>46188</v>
      </c>
      <c r="B3034" s="53" t="s">
        <v>4855</v>
      </c>
      <c r="C3034" s="627">
        <v>80617</v>
      </c>
      <c r="D3034" s="627" t="s">
        <v>2983</v>
      </c>
      <c r="E3034" s="627">
        <v>90</v>
      </c>
      <c r="F3034" s="627">
        <v>4010</v>
      </c>
      <c r="G3034" s="627" t="s">
        <v>4907</v>
      </c>
      <c r="H3034" s="627" t="s">
        <v>492</v>
      </c>
      <c r="J3034" s="627">
        <v>1</v>
      </c>
      <c r="K3034" s="627">
        <v>6.47</v>
      </c>
      <c r="L3034" s="627">
        <v>6.47</v>
      </c>
      <c r="M3034" s="53" t="s">
        <v>1317</v>
      </c>
      <c r="N3034" s="629" t="s">
        <v>3806</v>
      </c>
    </row>
    <row r="3035" spans="1:14" ht="15">
      <c r="A3035" s="276">
        <v>46188</v>
      </c>
      <c r="B3035" s="53" t="s">
        <v>4855</v>
      </c>
      <c r="C3035" s="625">
        <v>84460</v>
      </c>
      <c r="D3035" s="625" t="s">
        <v>3389</v>
      </c>
      <c r="E3035" s="625">
        <v>90</v>
      </c>
      <c r="F3035" s="625">
        <v>4010</v>
      </c>
      <c r="G3035" s="625" t="s">
        <v>4079</v>
      </c>
      <c r="H3035" s="625" t="s">
        <v>492</v>
      </c>
      <c r="J3035" s="625">
        <v>1</v>
      </c>
      <c r="K3035" s="625">
        <v>5.08</v>
      </c>
      <c r="L3035" s="625">
        <v>5.08</v>
      </c>
      <c r="M3035" s="53" t="s">
        <v>1317</v>
      </c>
      <c r="N3035" s="629" t="s">
        <v>3806</v>
      </c>
    </row>
    <row r="3036" spans="1:14" ht="15">
      <c r="A3036" s="276">
        <v>46188</v>
      </c>
      <c r="B3036" s="53" t="s">
        <v>4855</v>
      </c>
      <c r="C3036" s="627">
        <v>82891</v>
      </c>
      <c r="D3036" s="627" t="s">
        <v>2543</v>
      </c>
      <c r="E3036" s="627">
        <v>120</v>
      </c>
      <c r="F3036" s="627">
        <v>4010</v>
      </c>
      <c r="G3036" s="627" t="s">
        <v>4908</v>
      </c>
      <c r="H3036" s="627" t="s">
        <v>492</v>
      </c>
      <c r="J3036" s="627">
        <v>1</v>
      </c>
      <c r="K3036" s="627">
        <v>15.85</v>
      </c>
      <c r="L3036" s="627">
        <v>15.85</v>
      </c>
      <c r="M3036" s="53" t="s">
        <v>1317</v>
      </c>
      <c r="N3036" s="629" t="s">
        <v>3806</v>
      </c>
    </row>
    <row r="3037" spans="1:14" ht="15">
      <c r="A3037" s="276">
        <v>46188</v>
      </c>
      <c r="B3037" s="53" t="s">
        <v>4855</v>
      </c>
      <c r="C3037" s="625">
        <v>83249</v>
      </c>
      <c r="D3037" s="625" t="s">
        <v>2547</v>
      </c>
      <c r="E3037" s="625">
        <v>120</v>
      </c>
      <c r="F3037" s="625">
        <v>4010</v>
      </c>
      <c r="G3037" s="625" t="s">
        <v>4155</v>
      </c>
      <c r="H3037" s="625" t="s">
        <v>492</v>
      </c>
      <c r="J3037" s="625">
        <v>1</v>
      </c>
      <c r="K3037" s="625">
        <v>10.18</v>
      </c>
      <c r="L3037" s="625">
        <v>10.18</v>
      </c>
      <c r="M3037" s="53" t="s">
        <v>1317</v>
      </c>
      <c r="N3037" s="629" t="s">
        <v>3806</v>
      </c>
    </row>
    <row r="3038" spans="1:14" ht="15">
      <c r="A3038" s="276">
        <v>46188</v>
      </c>
      <c r="B3038" s="53" t="s">
        <v>4855</v>
      </c>
      <c r="C3038" s="627">
        <v>82778</v>
      </c>
      <c r="D3038" s="627" t="s">
        <v>2818</v>
      </c>
      <c r="E3038" s="627">
        <v>140</v>
      </c>
      <c r="F3038" s="627">
        <v>4010</v>
      </c>
      <c r="G3038" s="627" t="s">
        <v>4909</v>
      </c>
      <c r="H3038" s="627" t="s">
        <v>492</v>
      </c>
      <c r="J3038" s="627">
        <v>1</v>
      </c>
      <c r="K3038" s="627">
        <v>6.63</v>
      </c>
      <c r="L3038" s="627">
        <v>6.63</v>
      </c>
      <c r="M3038" s="53" t="s">
        <v>1317</v>
      </c>
      <c r="N3038" s="629" t="s">
        <v>3806</v>
      </c>
    </row>
    <row r="3039" spans="1:14" ht="15">
      <c r="A3039" s="276">
        <v>46188</v>
      </c>
      <c r="B3039" s="53" t="s">
        <v>4855</v>
      </c>
      <c r="C3039" s="625">
        <v>81452</v>
      </c>
      <c r="D3039" s="625" t="s">
        <v>1755</v>
      </c>
      <c r="E3039" s="625">
        <v>70</v>
      </c>
      <c r="F3039" s="625">
        <v>4010</v>
      </c>
      <c r="G3039" s="625" t="s">
        <v>4910</v>
      </c>
      <c r="H3039" s="625" t="s">
        <v>492</v>
      </c>
      <c r="J3039" s="625">
        <v>1</v>
      </c>
      <c r="K3039" s="625">
        <v>16.260000000000002</v>
      </c>
      <c r="L3039" s="625">
        <v>16.260000000000002</v>
      </c>
      <c r="M3039" s="53" t="s">
        <v>1317</v>
      </c>
      <c r="N3039" s="629" t="s">
        <v>3806</v>
      </c>
    </row>
    <row r="3040" spans="1:14" ht="15">
      <c r="A3040" s="276">
        <v>46188</v>
      </c>
      <c r="B3040" s="53" t="s">
        <v>4911</v>
      </c>
      <c r="C3040" s="625">
        <v>80504</v>
      </c>
      <c r="D3040" s="625" t="s">
        <v>2429</v>
      </c>
      <c r="E3040" s="705">
        <v>46307</v>
      </c>
      <c r="F3040" s="625">
        <v>4010</v>
      </c>
      <c r="G3040" s="625" t="s">
        <v>4912</v>
      </c>
      <c r="H3040" s="625" t="s">
        <v>492</v>
      </c>
      <c r="J3040" s="627">
        <v>-1</v>
      </c>
      <c r="K3040" s="627">
        <v>15.21</v>
      </c>
      <c r="L3040" s="627">
        <v>-15.21</v>
      </c>
      <c r="M3040" s="53" t="s">
        <v>1378</v>
      </c>
    </row>
    <row r="3041" spans="1:13" ht="15">
      <c r="A3041" s="276">
        <v>46188</v>
      </c>
      <c r="B3041" s="53" t="s">
        <v>4911</v>
      </c>
      <c r="C3041" s="627">
        <v>84273</v>
      </c>
      <c r="D3041" s="627" t="s">
        <v>3074</v>
      </c>
      <c r="E3041" s="627">
        <v>60</v>
      </c>
      <c r="F3041" s="627">
        <v>4010</v>
      </c>
      <c r="G3041" s="627" t="s">
        <v>3928</v>
      </c>
      <c r="H3041" s="627" t="s">
        <v>492</v>
      </c>
      <c r="J3041" s="625">
        <v>-1</v>
      </c>
      <c r="K3041" s="625">
        <v>10.09</v>
      </c>
      <c r="L3041" s="625">
        <v>-10.09</v>
      </c>
      <c r="M3041" s="53" t="s">
        <v>1378</v>
      </c>
    </row>
    <row r="3042" spans="1:13" ht="15">
      <c r="A3042" s="276">
        <v>46188</v>
      </c>
      <c r="B3042" s="53" t="s">
        <v>4911</v>
      </c>
      <c r="C3042" s="625">
        <v>67515</v>
      </c>
      <c r="D3042" s="625" t="s">
        <v>2944</v>
      </c>
      <c r="E3042" s="625" t="s">
        <v>1526</v>
      </c>
      <c r="F3042" s="625">
        <v>4010</v>
      </c>
      <c r="G3042" s="625" t="s">
        <v>4913</v>
      </c>
      <c r="H3042" s="625" t="s">
        <v>492</v>
      </c>
      <c r="J3042" s="627">
        <v>-1</v>
      </c>
      <c r="K3042" s="627">
        <v>8.82</v>
      </c>
      <c r="L3042" s="627">
        <v>-8.82</v>
      </c>
      <c r="M3042" s="53" t="s">
        <v>1378</v>
      </c>
    </row>
    <row r="3043" spans="1:13" ht="15">
      <c r="A3043" s="276">
        <v>46188</v>
      </c>
      <c r="B3043" s="53" t="s">
        <v>4914</v>
      </c>
      <c r="C3043" s="625">
        <v>82788</v>
      </c>
      <c r="D3043" s="625" t="s">
        <v>3074</v>
      </c>
      <c r="E3043" s="625">
        <v>120</v>
      </c>
      <c r="F3043" s="625">
        <v>4010</v>
      </c>
      <c r="G3043" s="625" t="s">
        <v>4915</v>
      </c>
      <c r="H3043" s="625" t="s">
        <v>492</v>
      </c>
      <c r="J3043" s="625">
        <v>-1</v>
      </c>
      <c r="K3043" s="625">
        <v>8.18</v>
      </c>
      <c r="L3043" s="625">
        <v>-8.18</v>
      </c>
      <c r="M3043" s="53" t="s">
        <v>1823</v>
      </c>
    </row>
    <row r="3044" spans="1:13" ht="15">
      <c r="A3044" s="276"/>
      <c r="C3044" s="627"/>
      <c r="D3044" s="627"/>
      <c r="E3044" s="627"/>
      <c r="F3044" s="627"/>
      <c r="G3044" s="627"/>
      <c r="H3044" s="627"/>
      <c r="J3044" s="627"/>
      <c r="K3044" s="627"/>
      <c r="L3044" s="1027"/>
    </row>
    <row r="3045" spans="1:13" ht="15">
      <c r="A3045" s="276"/>
      <c r="C3045" s="625"/>
      <c r="D3045" s="625"/>
      <c r="E3045" s="625"/>
      <c r="F3045" s="625"/>
      <c r="G3045" s="625"/>
      <c r="H3045" s="625"/>
      <c r="J3045" s="625"/>
      <c r="K3045" s="625"/>
      <c r="L3045" s="625"/>
    </row>
    <row r="3046" spans="1:13" ht="15">
      <c r="A3046" s="276"/>
      <c r="C3046" s="627"/>
      <c r="D3046" s="627"/>
      <c r="E3046" s="627"/>
      <c r="F3046" s="627"/>
      <c r="G3046" s="627"/>
      <c r="H3046" s="627"/>
      <c r="J3046" s="627"/>
      <c r="K3046" s="627"/>
      <c r="L3046" s="627"/>
    </row>
    <row r="3047" spans="1:13" ht="15">
      <c r="A3047" s="276"/>
      <c r="C3047" s="625"/>
      <c r="D3047" s="625"/>
      <c r="E3047" s="625"/>
      <c r="F3047" s="625"/>
      <c r="G3047" s="625"/>
      <c r="H3047" s="625"/>
      <c r="J3047" s="625"/>
      <c r="K3047" s="625"/>
      <c r="L3047" s="625"/>
    </row>
    <row r="3048" spans="1:13" ht="15">
      <c r="A3048" s="276"/>
      <c r="C3048" s="627"/>
      <c r="D3048" s="627"/>
      <c r="E3048" s="627"/>
      <c r="F3048" s="627"/>
      <c r="G3048" s="627"/>
      <c r="H3048" s="627"/>
      <c r="J3048" s="627"/>
      <c r="K3048" s="627"/>
      <c r="L3048" s="627"/>
    </row>
    <row r="3049" spans="1:13" ht="15">
      <c r="A3049" s="276"/>
      <c r="C3049" s="625"/>
      <c r="D3049" s="625"/>
      <c r="E3049" s="625"/>
      <c r="F3049" s="625"/>
      <c r="G3049" s="625"/>
      <c r="H3049" s="625"/>
      <c r="J3049" s="625"/>
      <c r="K3049" s="625"/>
      <c r="L3049" s="625"/>
    </row>
    <row r="3050" spans="1:13" ht="15">
      <c r="A3050" s="276"/>
      <c r="C3050" s="627"/>
      <c r="D3050" s="627"/>
      <c r="E3050" s="627"/>
      <c r="F3050" s="627"/>
      <c r="G3050" s="627"/>
      <c r="H3050" s="627"/>
      <c r="J3050" s="627"/>
      <c r="K3050" s="627"/>
      <c r="L3050" s="627"/>
    </row>
    <row r="3051" spans="1:13" ht="15">
      <c r="A3051" s="276"/>
      <c r="C3051" s="625"/>
      <c r="D3051" s="625"/>
      <c r="E3051" s="625"/>
      <c r="F3051" s="625"/>
      <c r="G3051" s="625"/>
      <c r="H3051" s="625"/>
      <c r="J3051" s="625"/>
      <c r="K3051" s="625"/>
      <c r="L3051" s="625"/>
    </row>
    <row r="3052" spans="1:13" ht="15">
      <c r="A3052" s="276"/>
      <c r="C3052" s="627"/>
      <c r="D3052" s="627"/>
      <c r="E3052" s="627"/>
      <c r="F3052" s="627"/>
      <c r="G3052" s="627"/>
      <c r="H3052" s="627"/>
      <c r="J3052" s="627"/>
      <c r="K3052" s="627"/>
      <c r="L3052" s="627"/>
    </row>
    <row r="3053" spans="1:13" ht="15">
      <c r="A3053" s="276"/>
      <c r="C3053" s="625"/>
      <c r="D3053" s="625"/>
      <c r="E3053" s="625"/>
      <c r="F3053" s="625"/>
      <c r="G3053" s="625"/>
      <c r="H3053" s="625"/>
      <c r="J3053" s="625"/>
      <c r="K3053" s="625"/>
      <c r="L3053" s="625"/>
    </row>
    <row r="3054" spans="1:13" ht="15">
      <c r="A3054" s="276"/>
      <c r="C3054" s="627"/>
      <c r="D3054" s="627"/>
      <c r="E3054" s="627"/>
      <c r="F3054" s="627"/>
      <c r="G3054" s="627"/>
      <c r="H3054" s="627"/>
      <c r="J3054" s="627"/>
      <c r="K3054" s="627"/>
      <c r="L3054" s="627"/>
    </row>
    <row r="3055" spans="1:13" ht="15">
      <c r="A3055" s="276"/>
      <c r="C3055" s="625"/>
      <c r="D3055" s="625"/>
      <c r="E3055" s="625"/>
      <c r="F3055" s="625"/>
      <c r="G3055" s="625"/>
      <c r="H3055" s="625"/>
      <c r="J3055" s="625"/>
      <c r="K3055" s="625"/>
      <c r="L3055" s="625"/>
    </row>
    <row r="3056" spans="1:13" ht="15">
      <c r="A3056" s="276"/>
      <c r="C3056" s="627"/>
      <c r="D3056" s="627"/>
      <c r="E3056" s="627"/>
      <c r="F3056" s="627"/>
      <c r="G3056" s="627"/>
      <c r="H3056" s="627"/>
      <c r="J3056" s="627"/>
      <c r="K3056" s="627"/>
      <c r="L3056" s="627"/>
    </row>
    <row r="3057" spans="1:12" ht="15">
      <c r="A3057" s="276"/>
      <c r="C3057" s="625"/>
      <c r="D3057" s="625"/>
      <c r="E3057" s="625"/>
      <c r="F3057" s="625"/>
      <c r="G3057" s="625"/>
      <c r="H3057" s="625"/>
      <c r="J3057" s="625"/>
      <c r="K3057" s="625"/>
      <c r="L3057" s="625"/>
    </row>
    <row r="3058" spans="1:12" ht="15">
      <c r="A3058" s="276"/>
      <c r="C3058" s="627"/>
      <c r="D3058" s="627"/>
      <c r="E3058" s="627"/>
      <c r="F3058" s="627"/>
      <c r="G3058" s="627"/>
      <c r="H3058" s="627"/>
      <c r="J3058" s="627"/>
      <c r="K3058" s="627"/>
      <c r="L3058" s="627"/>
    </row>
    <row r="3059" spans="1:12" ht="15">
      <c r="A3059" s="276"/>
      <c r="C3059" s="625"/>
      <c r="D3059" s="625"/>
      <c r="E3059" s="625"/>
      <c r="F3059" s="625"/>
      <c r="G3059" s="625"/>
      <c r="H3059" s="625"/>
      <c r="J3059" s="625"/>
      <c r="K3059" s="625"/>
      <c r="L3059" s="625"/>
    </row>
    <row r="3060" spans="1:12" ht="15">
      <c r="A3060" s="276"/>
      <c r="C3060" s="627"/>
      <c r="D3060" s="627"/>
      <c r="E3060" s="627"/>
      <c r="F3060" s="627"/>
      <c r="G3060" s="627"/>
      <c r="H3060" s="627"/>
      <c r="J3060" s="627"/>
      <c r="K3060" s="627"/>
      <c r="L3060" s="627"/>
    </row>
    <row r="3061" spans="1:12" ht="15">
      <c r="A3061" s="276"/>
      <c r="C3061" s="625"/>
      <c r="D3061" s="625"/>
      <c r="E3061" s="625"/>
      <c r="F3061" s="625"/>
      <c r="G3061" s="625"/>
      <c r="H3061" s="625"/>
      <c r="J3061" s="625"/>
      <c r="K3061" s="625"/>
      <c r="L3061" s="625"/>
    </row>
    <row r="3062" spans="1:12" ht="15">
      <c r="A3062" s="276"/>
      <c r="C3062" s="627"/>
      <c r="D3062" s="627"/>
      <c r="E3062" s="627"/>
      <c r="F3062" s="627"/>
      <c r="G3062" s="627"/>
      <c r="H3062" s="627"/>
      <c r="J3062" s="627"/>
      <c r="K3062" s="627"/>
      <c r="L3062" s="627"/>
    </row>
    <row r="3063" spans="1:12" ht="15">
      <c r="A3063" s="276"/>
      <c r="C3063" s="625"/>
      <c r="D3063" s="625"/>
      <c r="E3063" s="625"/>
      <c r="F3063" s="625"/>
      <c r="G3063" s="625"/>
      <c r="H3063" s="625"/>
      <c r="J3063" s="625"/>
      <c r="K3063" s="625"/>
      <c r="L3063" s="625"/>
    </row>
    <row r="3064" spans="1:12" ht="15">
      <c r="A3064" s="276"/>
      <c r="C3064" s="627"/>
      <c r="D3064" s="627"/>
      <c r="E3064" s="627"/>
      <c r="F3064" s="627"/>
      <c r="G3064" s="627"/>
      <c r="H3064" s="627"/>
      <c r="J3064" s="627"/>
      <c r="K3064" s="627"/>
      <c r="L3064" s="627"/>
    </row>
    <row r="3065" spans="1:12" ht="15">
      <c r="A3065" s="276"/>
      <c r="C3065" s="625"/>
      <c r="D3065" s="625"/>
      <c r="E3065" s="625"/>
      <c r="F3065" s="625"/>
      <c r="G3065" s="625"/>
      <c r="H3065" s="625"/>
      <c r="J3065" s="625"/>
      <c r="K3065" s="625"/>
      <c r="L3065" s="625"/>
    </row>
    <row r="3066" spans="1:12" ht="15">
      <c r="A3066" s="276"/>
      <c r="C3066" s="627"/>
      <c r="D3066" s="627"/>
      <c r="E3066" s="627"/>
      <c r="F3066" s="627"/>
      <c r="G3066" s="627"/>
      <c r="H3066" s="627"/>
      <c r="J3066" s="627"/>
      <c r="K3066" s="627"/>
      <c r="L3066" s="627"/>
    </row>
    <row r="3067" spans="1:12" ht="15">
      <c r="A3067" s="276"/>
      <c r="C3067" s="625"/>
      <c r="D3067" s="625"/>
      <c r="E3067" s="625"/>
      <c r="F3067" s="625"/>
      <c r="G3067" s="625"/>
      <c r="H3067" s="625"/>
      <c r="J3067" s="625"/>
      <c r="K3067" s="625"/>
      <c r="L3067" s="625"/>
    </row>
    <row r="3068" spans="1:12" ht="15">
      <c r="A3068" s="276"/>
      <c r="C3068" s="627"/>
      <c r="D3068" s="627"/>
      <c r="E3068" s="627"/>
      <c r="F3068" s="627"/>
      <c r="G3068" s="627"/>
      <c r="H3068" s="627"/>
      <c r="J3068" s="627"/>
      <c r="K3068" s="627"/>
      <c r="L3068" s="627"/>
    </row>
    <row r="3069" spans="1:12" ht="15">
      <c r="A3069" s="276"/>
      <c r="C3069" s="625"/>
      <c r="D3069" s="625"/>
      <c r="E3069" s="625"/>
      <c r="F3069" s="625"/>
      <c r="G3069" s="625"/>
      <c r="H3069" s="625"/>
      <c r="J3069" s="625"/>
      <c r="K3069" s="625"/>
      <c r="L3069" s="625"/>
    </row>
    <row r="3070" spans="1:12" ht="15">
      <c r="A3070" s="276"/>
      <c r="C3070" s="627"/>
      <c r="D3070" s="627"/>
      <c r="E3070" s="627"/>
      <c r="F3070" s="627"/>
      <c r="G3070" s="627"/>
      <c r="H3070" s="627"/>
      <c r="J3070" s="627"/>
      <c r="K3070" s="627"/>
      <c r="L3070" s="627"/>
    </row>
    <row r="3071" spans="1:12" ht="15">
      <c r="A3071" s="276"/>
      <c r="C3071" s="625"/>
      <c r="D3071" s="625"/>
      <c r="E3071" s="625"/>
      <c r="F3071" s="625"/>
      <c r="G3071" s="625"/>
      <c r="H3071" s="625"/>
      <c r="J3071" s="625"/>
      <c r="K3071" s="625"/>
      <c r="L3071" s="625"/>
    </row>
    <row r="3072" spans="1:12" ht="15">
      <c r="A3072" s="276"/>
      <c r="C3072" s="627"/>
      <c r="D3072" s="627"/>
      <c r="E3072" s="627"/>
      <c r="F3072" s="627"/>
      <c r="G3072" s="627"/>
      <c r="H3072" s="627"/>
      <c r="J3072" s="627"/>
      <c r="K3072" s="627"/>
      <c r="L3072" s="627"/>
    </row>
    <row r="3073" spans="1:12" ht="15">
      <c r="A3073" s="276"/>
      <c r="C3073" s="625"/>
      <c r="D3073" s="625"/>
      <c r="E3073" s="625"/>
      <c r="F3073" s="625"/>
      <c r="G3073" s="625"/>
      <c r="H3073" s="625"/>
      <c r="J3073" s="625"/>
      <c r="K3073" s="625"/>
      <c r="L3073" s="625"/>
    </row>
    <row r="3074" spans="1:12" ht="15">
      <c r="A3074" s="276"/>
      <c r="C3074" s="627"/>
      <c r="D3074" s="627"/>
      <c r="E3074" s="627"/>
      <c r="F3074" s="627"/>
      <c r="G3074" s="627"/>
      <c r="H3074" s="627"/>
      <c r="J3074" s="627"/>
      <c r="K3074" s="627"/>
      <c r="L3074" s="627"/>
    </row>
    <row r="3075" spans="1:12" ht="15">
      <c r="A3075" s="276"/>
      <c r="C3075" s="625"/>
      <c r="D3075" s="625"/>
      <c r="E3075" s="625"/>
      <c r="F3075" s="625"/>
      <c r="G3075" s="625"/>
      <c r="H3075" s="625"/>
      <c r="J3075" s="625"/>
      <c r="K3075" s="625"/>
      <c r="L3075" s="625"/>
    </row>
    <row r="3076" spans="1:12" ht="15">
      <c r="A3076" s="276"/>
      <c r="C3076" s="627"/>
      <c r="D3076" s="627"/>
      <c r="E3076" s="627"/>
      <c r="F3076" s="627"/>
      <c r="G3076" s="627"/>
      <c r="H3076" s="627"/>
      <c r="J3076" s="627"/>
      <c r="K3076" s="627"/>
      <c r="L3076" s="627"/>
    </row>
    <row r="3077" spans="1:12" ht="15">
      <c r="A3077" s="276"/>
      <c r="C3077" s="625"/>
      <c r="D3077" s="625"/>
      <c r="E3077" s="625"/>
      <c r="F3077" s="625"/>
      <c r="G3077" s="625"/>
      <c r="H3077" s="625"/>
      <c r="J3077" s="625"/>
      <c r="K3077" s="625"/>
      <c r="L3077" s="625"/>
    </row>
    <row r="3078" spans="1:12" ht="15">
      <c r="A3078" s="276"/>
      <c r="C3078" s="627"/>
      <c r="D3078" s="627"/>
      <c r="E3078" s="627"/>
      <c r="F3078" s="627"/>
      <c r="G3078" s="627"/>
      <c r="H3078" s="627"/>
      <c r="J3078" s="627"/>
      <c r="K3078" s="627"/>
      <c r="L3078" s="627"/>
    </row>
    <row r="3079" spans="1:12" ht="15">
      <c r="A3079" s="276"/>
      <c r="C3079" s="625"/>
      <c r="D3079" s="625"/>
      <c r="E3079" s="625"/>
      <c r="F3079" s="625"/>
      <c r="G3079" s="625"/>
      <c r="H3079" s="625"/>
      <c r="J3079" s="625"/>
      <c r="K3079" s="625"/>
      <c r="L3079" s="625"/>
    </row>
    <row r="3080" spans="1:12" ht="15">
      <c r="A3080" s="276"/>
      <c r="C3080" s="627"/>
      <c r="D3080" s="627"/>
      <c r="E3080" s="627"/>
      <c r="F3080" s="627"/>
      <c r="G3080" s="627"/>
      <c r="H3080" s="627"/>
      <c r="J3080" s="627"/>
      <c r="K3080" s="627"/>
      <c r="L3080" s="627"/>
    </row>
    <row r="3081" spans="1:12" ht="15">
      <c r="A3081" s="276"/>
      <c r="C3081" s="625"/>
      <c r="D3081" s="625"/>
      <c r="E3081" s="625"/>
      <c r="F3081" s="625"/>
      <c r="G3081" s="625"/>
      <c r="H3081" s="625"/>
      <c r="J3081" s="625"/>
      <c r="K3081" s="625"/>
      <c r="L3081" s="625"/>
    </row>
    <row r="3082" spans="1:12" ht="15">
      <c r="A3082" s="276"/>
      <c r="C3082" s="627"/>
      <c r="D3082" s="627"/>
      <c r="E3082" s="627"/>
      <c r="F3082" s="627"/>
      <c r="G3082" s="627"/>
      <c r="H3082" s="627"/>
      <c r="J3082" s="627"/>
      <c r="K3082" s="627"/>
      <c r="L3082" s="627"/>
    </row>
    <row r="3083" spans="1:12" ht="15">
      <c r="A3083" s="276"/>
      <c r="C3083" s="625"/>
      <c r="D3083" s="625"/>
      <c r="E3083" s="625"/>
      <c r="F3083" s="625"/>
      <c r="G3083" s="625"/>
      <c r="H3083" s="625"/>
      <c r="J3083" s="625"/>
      <c r="K3083" s="625"/>
      <c r="L3083" s="625"/>
    </row>
    <row r="3084" spans="1:12" ht="15">
      <c r="A3084" s="276"/>
      <c r="C3084" s="627"/>
      <c r="D3084" s="627"/>
      <c r="E3084" s="627"/>
      <c r="F3084" s="627"/>
      <c r="G3084" s="627"/>
      <c r="H3084" s="627"/>
      <c r="J3084" s="627"/>
      <c r="K3084" s="627"/>
      <c r="L3084" s="627"/>
    </row>
    <row r="3085" spans="1:12" ht="15">
      <c r="A3085" s="276"/>
      <c r="C3085" s="625"/>
      <c r="D3085" s="625"/>
      <c r="E3085" s="625"/>
      <c r="F3085" s="625"/>
      <c r="G3085" s="625"/>
      <c r="H3085" s="625"/>
      <c r="J3085" s="625"/>
      <c r="K3085" s="625"/>
      <c r="L3085" s="625"/>
    </row>
    <row r="3086" spans="1:12" ht="15">
      <c r="A3086" s="276"/>
      <c r="C3086" s="627"/>
      <c r="D3086" s="627"/>
      <c r="E3086" s="627"/>
      <c r="F3086" s="627"/>
      <c r="G3086" s="627"/>
      <c r="H3086" s="627"/>
      <c r="J3086" s="627"/>
      <c r="K3086" s="627"/>
      <c r="L3086" s="627"/>
    </row>
    <row r="3087" spans="1:12" ht="15">
      <c r="A3087" s="276"/>
      <c r="C3087" s="625"/>
      <c r="D3087" s="625"/>
      <c r="E3087" s="625"/>
      <c r="F3087" s="625"/>
      <c r="G3087" s="625"/>
      <c r="H3087" s="625"/>
      <c r="J3087" s="625"/>
      <c r="K3087" s="625"/>
      <c r="L3087" s="625"/>
    </row>
    <row r="3088" spans="1:12" ht="15">
      <c r="A3088" s="276"/>
      <c r="C3088" s="627"/>
      <c r="D3088" s="627"/>
      <c r="E3088" s="627"/>
      <c r="F3088" s="627"/>
      <c r="G3088" s="627"/>
      <c r="H3088" s="627"/>
      <c r="J3088" s="627"/>
      <c r="K3088" s="627"/>
      <c r="L3088" s="627"/>
    </row>
    <row r="3089" spans="1:20" ht="15">
      <c r="A3089" s="276"/>
      <c r="C3089" s="625"/>
      <c r="D3089" s="625"/>
      <c r="E3089" s="625"/>
      <c r="F3089" s="625"/>
      <c r="G3089" s="625"/>
      <c r="H3089" s="625"/>
      <c r="J3089" s="625"/>
      <c r="K3089" s="625"/>
      <c r="L3089" s="625"/>
    </row>
    <row r="3090" spans="1:20" ht="15">
      <c r="A3090" s="276"/>
      <c r="C3090" s="627"/>
      <c r="D3090" s="627"/>
      <c r="E3090" s="627"/>
      <c r="F3090" s="627"/>
      <c r="G3090" s="627"/>
      <c r="H3090" s="627"/>
      <c r="J3090" s="627"/>
      <c r="K3090" s="627"/>
      <c r="L3090" s="627"/>
    </row>
    <row r="3091" spans="1:20" ht="15">
      <c r="A3091" s="276"/>
      <c r="C3091" s="625"/>
      <c r="D3091" s="625"/>
      <c r="E3091" s="625"/>
      <c r="F3091" s="625"/>
      <c r="G3091" s="625"/>
      <c r="H3091" s="625"/>
      <c r="J3091" s="625"/>
      <c r="K3091" s="625"/>
      <c r="L3091" s="625"/>
    </row>
    <row r="3092" spans="1:20" ht="15">
      <c r="A3092" s="276"/>
      <c r="C3092" s="627"/>
      <c r="D3092" s="627"/>
      <c r="E3092" s="627"/>
      <c r="F3092" s="627"/>
      <c r="G3092" s="627"/>
      <c r="H3092" s="627"/>
      <c r="J3092" s="627"/>
      <c r="K3092" s="627"/>
      <c r="L3092" s="627"/>
    </row>
    <row r="3093" spans="1:20" ht="15">
      <c r="A3093" s="276"/>
      <c r="C3093" s="625"/>
      <c r="D3093" s="625"/>
      <c r="E3093" s="625"/>
      <c r="F3093" s="625"/>
      <c r="G3093" s="625"/>
      <c r="H3093" s="625"/>
      <c r="J3093" s="625"/>
      <c r="K3093" s="625"/>
      <c r="L3093" s="625"/>
    </row>
    <row r="3094" spans="1:20" ht="15">
      <c r="A3094" s="276"/>
      <c r="C3094" s="627"/>
      <c r="D3094" s="627"/>
      <c r="E3094" s="627"/>
      <c r="F3094" s="627"/>
      <c r="G3094" s="627"/>
      <c r="H3094" s="627"/>
      <c r="J3094" s="627"/>
      <c r="K3094" s="627"/>
      <c r="L3094" s="627"/>
    </row>
    <row r="3095" spans="1:20" ht="15">
      <c r="A3095" s="276"/>
      <c r="C3095" s="1441"/>
      <c r="D3095" s="1441"/>
      <c r="E3095" s="1441"/>
      <c r="F3095" s="1441"/>
      <c r="G3095" s="1441"/>
      <c r="H3095" s="625"/>
      <c r="J3095" s="1441"/>
      <c r="K3095" s="625"/>
      <c r="L3095" s="1441"/>
    </row>
    <row r="3096" spans="1:20" ht="15">
      <c r="A3096" s="1288"/>
      <c r="C3096" s="1444"/>
      <c r="D3096" s="1444"/>
      <c r="E3096" s="1444"/>
      <c r="F3096" s="1445"/>
      <c r="G3096" s="1444"/>
      <c r="H3096" s="625"/>
      <c r="I3096" s="959">
        <v>-262.08</v>
      </c>
      <c r="J3096" s="960"/>
      <c r="K3096" s="628"/>
      <c r="L3096" s="277"/>
    </row>
    <row r="3097" spans="1:20" ht="15">
      <c r="A3097" s="276"/>
      <c r="C3097" s="625"/>
      <c r="D3097" s="625"/>
      <c r="E3097" s="625"/>
      <c r="F3097" s="625"/>
      <c r="G3097" s="625"/>
      <c r="H3097" s="625"/>
    </row>
    <row r="3098" spans="1:20" ht="15">
      <c r="A3098" s="276"/>
      <c r="C3098" s="625"/>
      <c r="D3098" s="625"/>
      <c r="E3098" s="625"/>
      <c r="F3098" s="625"/>
      <c r="G3098" s="625"/>
      <c r="H3098" s="625"/>
    </row>
    <row r="3099" spans="1:20" ht="15">
      <c r="A3099" s="276"/>
      <c r="C3099" s="627"/>
      <c r="D3099" s="627"/>
      <c r="E3099" s="627"/>
      <c r="F3099" s="627"/>
      <c r="G3099" s="627"/>
      <c r="H3099" s="627"/>
    </row>
    <row r="3100" spans="1:20" ht="15">
      <c r="A3100" s="276"/>
      <c r="C3100" s="625"/>
      <c r="D3100" s="625"/>
      <c r="E3100" s="625"/>
      <c r="F3100" s="625"/>
      <c r="G3100" s="625"/>
      <c r="H3100" s="625"/>
    </row>
    <row r="3101" spans="1:20" ht="15">
      <c r="A3101" s="276"/>
      <c r="C3101" s="627"/>
      <c r="D3101" s="627"/>
      <c r="E3101" s="627"/>
      <c r="F3101" s="627"/>
      <c r="G3101" s="627"/>
      <c r="H3101" s="627"/>
      <c r="I3101" s="1446"/>
      <c r="J3101" s="1442"/>
      <c r="K3101" s="1448"/>
      <c r="L3101" s="1451"/>
    </row>
    <row r="3102" spans="1:20" ht="15">
      <c r="A3102" s="276"/>
      <c r="C3102" s="625"/>
      <c r="D3102" s="625"/>
      <c r="E3102" s="625"/>
      <c r="F3102" s="625"/>
      <c r="G3102" s="625"/>
      <c r="H3102" s="625"/>
      <c r="I3102" s="638">
        <v>38</v>
      </c>
      <c r="J3102" s="625"/>
      <c r="K3102" s="625"/>
      <c r="L3102" s="634"/>
    </row>
    <row r="3103" spans="1:20" ht="15">
      <c r="A3103" s="276"/>
      <c r="C3103" s="627"/>
      <c r="D3103" s="627"/>
      <c r="E3103" s="627"/>
      <c r="F3103" s="627"/>
      <c r="G3103" s="627"/>
      <c r="H3103" s="627"/>
      <c r="I3103" s="639">
        <v>-32</v>
      </c>
      <c r="J3103" s="627"/>
      <c r="K3103" s="627"/>
      <c r="L3103" s="637"/>
      <c r="O3103" s="629"/>
    </row>
    <row r="3104" spans="1:20" ht="15">
      <c r="A3104" s="276"/>
      <c r="C3104" s="625"/>
      <c r="D3104" s="625"/>
      <c r="E3104" s="625"/>
      <c r="F3104" s="625"/>
      <c r="G3104" s="625"/>
      <c r="H3104" s="625"/>
      <c r="I3104" s="638">
        <v>20</v>
      </c>
      <c r="J3104" s="625"/>
      <c r="K3104" s="625"/>
      <c r="L3104" s="634"/>
      <c r="O3104" s="638"/>
      <c r="P3104" s="638"/>
      <c r="Q3104" s="638"/>
      <c r="R3104" s="638"/>
      <c r="S3104" s="638"/>
      <c r="T3104" s="643"/>
    </row>
    <row r="3105" spans="1:12" ht="15">
      <c r="A3105" s="1439"/>
      <c r="B3105" s="1442"/>
      <c r="C3105" s="625"/>
      <c r="D3105" s="625"/>
      <c r="E3105" s="625"/>
      <c r="F3105" s="625"/>
      <c r="G3105" s="625"/>
      <c r="H3105" s="625"/>
      <c r="I3105" s="638">
        <v>5</v>
      </c>
      <c r="J3105" s="625"/>
      <c r="K3105" s="625"/>
      <c r="L3105" s="634"/>
    </row>
    <row r="3106" spans="1:12" ht="15">
      <c r="A3106" s="624"/>
      <c r="B3106" s="625"/>
      <c r="C3106" s="625"/>
      <c r="D3106" s="625"/>
      <c r="E3106" s="625"/>
      <c r="F3106" s="625"/>
      <c r="G3106" s="625"/>
      <c r="H3106" s="625"/>
      <c r="I3106" s="638">
        <v>8281302971109700</v>
      </c>
      <c r="J3106" s="625"/>
      <c r="K3106" s="625"/>
      <c r="L3106" s="634"/>
    </row>
    <row r="3107" spans="1:12" ht="15">
      <c r="A3107" s="626"/>
      <c r="B3107" s="627"/>
      <c r="C3107" s="627"/>
      <c r="D3107" s="627"/>
      <c r="E3107" s="627"/>
      <c r="F3107" s="627"/>
      <c r="G3107" s="627"/>
      <c r="H3107" s="627"/>
      <c r="I3107" s="639">
        <v>8281302971109820</v>
      </c>
      <c r="J3107" s="627"/>
      <c r="K3107" s="627"/>
      <c r="L3107" s="637"/>
    </row>
    <row r="3108" spans="1:12" ht="15">
      <c r="A3108" s="624"/>
      <c r="B3108" s="625"/>
      <c r="C3108" s="625"/>
      <c r="D3108" s="625"/>
      <c r="E3108" s="625"/>
      <c r="F3108" s="625"/>
      <c r="G3108" s="625"/>
      <c r="H3108" s="625"/>
      <c r="I3108" s="638">
        <v>8246290094697100</v>
      </c>
      <c r="J3108" s="625"/>
      <c r="K3108" s="625"/>
      <c r="L3108" s="634"/>
    </row>
    <row r="3109" spans="1:12" ht="15">
      <c r="A3109" s="624"/>
      <c r="B3109" s="625"/>
      <c r="C3109" s="625"/>
      <c r="D3109" s="625"/>
      <c r="E3109" s="625"/>
      <c r="F3109" s="625"/>
      <c r="G3109" s="625"/>
      <c r="H3109" s="625"/>
      <c r="I3109" s="638"/>
      <c r="J3109" s="625"/>
      <c r="K3109" s="625"/>
      <c r="L3109" s="634"/>
    </row>
    <row r="3110" spans="1:12" ht="15">
      <c r="A3110" s="624"/>
      <c r="B3110" s="625"/>
      <c r="C3110" s="625"/>
      <c r="D3110" s="625"/>
      <c r="E3110" s="625"/>
      <c r="F3110" s="625"/>
      <c r="G3110" s="625"/>
      <c r="H3110" s="625"/>
      <c r="I3110" s="638">
        <v>8246290095015700</v>
      </c>
      <c r="J3110" s="625"/>
      <c r="K3110" s="625"/>
      <c r="L3110" s="634"/>
    </row>
    <row r="3111" spans="1:12" ht="15">
      <c r="A3111" s="624"/>
      <c r="B3111" s="625"/>
      <c r="C3111" s="625"/>
      <c r="D3111" s="625"/>
      <c r="E3111" s="625"/>
      <c r="F3111" s="625"/>
      <c r="G3111" s="625"/>
      <c r="H3111" s="625"/>
      <c r="I3111" s="638">
        <v>8246290095017000</v>
      </c>
      <c r="J3111" s="625"/>
      <c r="K3111" s="625"/>
      <c r="L3111" s="634"/>
    </row>
    <row r="3112" spans="1:12" ht="15">
      <c r="A3112" s="46"/>
      <c r="B3112" s="1441"/>
      <c r="C3112" s="625"/>
      <c r="D3112" s="625"/>
      <c r="E3112" s="625"/>
      <c r="F3112" s="625"/>
      <c r="G3112" s="625"/>
      <c r="H3112" s="625"/>
      <c r="I3112" s="24">
        <v>8246290077316090</v>
      </c>
      <c r="J3112" s="625"/>
      <c r="K3112" s="625"/>
      <c r="L3112" s="625"/>
    </row>
    <row r="3113" spans="1:12" ht="15">
      <c r="A3113" s="276"/>
      <c r="C3113" s="625"/>
      <c r="D3113" s="625"/>
      <c r="E3113" s="625"/>
      <c r="F3113" s="625"/>
      <c r="G3113" s="625"/>
      <c r="H3113" s="625"/>
      <c r="J3113" s="625"/>
      <c r="K3113" s="625"/>
      <c r="L3113" s="625"/>
    </row>
    <row r="3114" spans="1:12" ht="15">
      <c r="A3114" s="276"/>
      <c r="C3114" s="627"/>
      <c r="D3114" s="627"/>
      <c r="E3114" s="627"/>
      <c r="F3114" s="627"/>
      <c r="G3114" s="627"/>
      <c r="H3114" s="627"/>
      <c r="J3114" s="627"/>
      <c r="K3114" s="627"/>
      <c r="L3114" s="627"/>
    </row>
    <row r="3115" spans="1:12" ht="15">
      <c r="A3115" s="276"/>
      <c r="C3115" s="625"/>
      <c r="D3115" s="625"/>
      <c r="E3115" s="625"/>
      <c r="F3115" s="625"/>
      <c r="G3115" s="625"/>
      <c r="H3115" s="625"/>
      <c r="J3115" s="625"/>
      <c r="K3115" s="625"/>
      <c r="L3115" s="625"/>
    </row>
    <row r="3116" spans="1:12" ht="15">
      <c r="A3116" s="276"/>
      <c r="C3116" s="627"/>
      <c r="D3116" s="627"/>
      <c r="E3116" s="627"/>
      <c r="F3116" s="627"/>
      <c r="G3116" s="627"/>
      <c r="H3116" s="627"/>
      <c r="J3116" s="627"/>
      <c r="K3116" s="627"/>
      <c r="L3116" s="627"/>
    </row>
    <row r="3117" spans="1:12" ht="15">
      <c r="A3117" s="276"/>
      <c r="C3117" s="625"/>
      <c r="D3117" s="625"/>
      <c r="E3117" s="625"/>
      <c r="F3117" s="625"/>
      <c r="G3117" s="625"/>
      <c r="H3117" s="625"/>
      <c r="J3117" s="625"/>
      <c r="K3117" s="625"/>
      <c r="L3117" s="625"/>
    </row>
    <row r="3118" spans="1:12" ht="15">
      <c r="A3118" s="276"/>
      <c r="C3118" s="627"/>
      <c r="D3118" s="627"/>
      <c r="E3118" s="627"/>
      <c r="F3118" s="627"/>
      <c r="G3118" s="627"/>
      <c r="H3118" s="627"/>
      <c r="J3118" s="627"/>
      <c r="K3118" s="627"/>
      <c r="L3118" s="627"/>
    </row>
    <row r="3119" spans="1:12" ht="15">
      <c r="A3119" s="276"/>
      <c r="C3119" s="625"/>
      <c r="D3119" s="625"/>
      <c r="E3119" s="625"/>
      <c r="F3119" s="625"/>
      <c r="G3119" s="625"/>
      <c r="H3119" s="625"/>
      <c r="J3119" s="625"/>
      <c r="K3119" s="625"/>
      <c r="L3119" s="625"/>
    </row>
    <row r="3120" spans="1:12" ht="15">
      <c r="A3120" s="276"/>
      <c r="C3120" s="627"/>
      <c r="D3120" s="627"/>
      <c r="E3120" s="627"/>
      <c r="F3120" s="627"/>
      <c r="G3120" s="627"/>
      <c r="H3120" s="627"/>
      <c r="J3120" s="627"/>
      <c r="K3120" s="627"/>
      <c r="L3120" s="627"/>
    </row>
    <row r="3121" spans="1:12" ht="15">
      <c r="A3121" s="276"/>
      <c r="C3121" s="625"/>
      <c r="D3121" s="625"/>
      <c r="E3121" s="625"/>
      <c r="F3121" s="625"/>
      <c r="G3121" s="625"/>
      <c r="H3121" s="625"/>
      <c r="J3121" s="625"/>
      <c r="K3121" s="625"/>
      <c r="L3121" s="625"/>
    </row>
    <row r="3122" spans="1:12" ht="15">
      <c r="A3122" s="276"/>
      <c r="C3122" s="625"/>
      <c r="D3122" s="625"/>
      <c r="E3122" s="625"/>
      <c r="F3122" s="625"/>
      <c r="G3122" s="625"/>
      <c r="H3122" s="625"/>
      <c r="J3122" s="625"/>
      <c r="K3122" s="625"/>
      <c r="L3122" s="625"/>
    </row>
    <row r="3123" spans="1:12" ht="15">
      <c r="A3123" s="276"/>
      <c r="C3123" s="627"/>
      <c r="D3123" s="627"/>
      <c r="E3123" s="627"/>
      <c r="F3123" s="627"/>
      <c r="G3123" s="627"/>
      <c r="H3123" s="627"/>
      <c r="J3123" s="627"/>
      <c r="K3123" s="627"/>
      <c r="L3123" s="627"/>
    </row>
    <row r="3124" spans="1:12" ht="15">
      <c r="A3124" s="276"/>
      <c r="C3124" s="625"/>
      <c r="D3124" s="625"/>
      <c r="E3124" s="625"/>
      <c r="F3124" s="625"/>
      <c r="G3124" s="625"/>
      <c r="H3124" s="625"/>
      <c r="J3124" s="625"/>
      <c r="K3124" s="625"/>
      <c r="L3124" s="625"/>
    </row>
    <row r="3125" spans="1:12" ht="15">
      <c r="A3125" s="276"/>
      <c r="C3125" s="625"/>
      <c r="D3125" s="625"/>
      <c r="E3125" s="625"/>
      <c r="F3125" s="625"/>
      <c r="G3125" s="625"/>
      <c r="H3125" s="625"/>
      <c r="J3125" s="625"/>
      <c r="K3125" s="625"/>
      <c r="L3125" s="625"/>
    </row>
    <row r="3126" spans="1:12" ht="15">
      <c r="A3126" s="276"/>
      <c r="C3126" s="625"/>
      <c r="D3126" s="625"/>
      <c r="E3126" s="625"/>
      <c r="F3126" s="625"/>
      <c r="G3126" s="625"/>
      <c r="H3126" s="625"/>
      <c r="J3126" s="625"/>
      <c r="K3126" s="625"/>
      <c r="L3126" s="625"/>
    </row>
    <row r="3127" spans="1:12" ht="15">
      <c r="A3127" s="276"/>
      <c r="C3127" s="625"/>
      <c r="D3127" s="625"/>
      <c r="E3127" s="625"/>
      <c r="F3127" s="625"/>
      <c r="G3127" s="625"/>
      <c r="H3127" s="625"/>
      <c r="J3127" s="1441"/>
      <c r="K3127" s="1441"/>
      <c r="L3127" s="1441"/>
    </row>
    <row r="3128" spans="1:12" ht="15">
      <c r="A3128" s="276"/>
      <c r="C3128" s="625"/>
      <c r="D3128" s="625"/>
      <c r="E3128" s="625"/>
      <c r="F3128" s="625"/>
      <c r="G3128" s="625"/>
      <c r="H3128" s="625"/>
    </row>
    <row r="3129" spans="1:12" ht="15">
      <c r="A3129" s="276"/>
      <c r="C3129" s="627"/>
      <c r="D3129" s="627"/>
      <c r="E3129" s="627"/>
      <c r="F3129" s="627"/>
      <c r="G3129" s="627"/>
      <c r="H3129" s="627"/>
    </row>
    <row r="3130" spans="1:12" ht="15">
      <c r="A3130" s="276"/>
      <c r="C3130" s="625"/>
      <c r="D3130" s="625"/>
      <c r="E3130" s="625"/>
      <c r="F3130" s="625"/>
      <c r="G3130" s="625"/>
      <c r="H3130" s="625"/>
    </row>
    <row r="3131" spans="1:12" ht="15">
      <c r="A3131" s="276"/>
      <c r="C3131" s="627"/>
      <c r="D3131" s="627"/>
      <c r="E3131" s="627"/>
      <c r="F3131" s="627"/>
      <c r="G3131" s="627"/>
      <c r="H3131" s="627"/>
    </row>
    <row r="3132" spans="1:12" ht="15">
      <c r="A3132" s="276"/>
      <c r="C3132" s="625"/>
      <c r="D3132" s="625"/>
      <c r="E3132" s="625"/>
      <c r="F3132" s="625"/>
      <c r="G3132" s="625"/>
      <c r="H3132" s="625"/>
    </row>
    <row r="3133" spans="1:12" ht="15">
      <c r="A3133" s="276"/>
      <c r="C3133" s="627"/>
      <c r="D3133" s="627"/>
      <c r="E3133" s="627"/>
      <c r="F3133" s="627"/>
      <c r="G3133" s="627"/>
      <c r="H3133" s="627"/>
    </row>
    <row r="3134" spans="1:12" ht="15">
      <c r="A3134" s="1439"/>
      <c r="C3134" s="625"/>
      <c r="D3134" s="625"/>
      <c r="E3134" s="625"/>
      <c r="F3134" s="625"/>
      <c r="G3134" s="625"/>
      <c r="H3134" s="1441"/>
      <c r="I3134" s="1446"/>
      <c r="J3134" s="1442"/>
      <c r="K3134" s="1448"/>
      <c r="L3134" s="1448"/>
    </row>
    <row r="3135" spans="1:12" ht="15">
      <c r="A3135" s="972"/>
      <c r="B3135" s="1443"/>
      <c r="C3135" s="967"/>
      <c r="D3135" s="967"/>
      <c r="E3135" s="967"/>
      <c r="F3135" s="967"/>
      <c r="G3135" s="967"/>
      <c r="H3135" s="968"/>
      <c r="I3135" s="966">
        <v>3.52</v>
      </c>
      <c r="J3135" s="967"/>
      <c r="K3135" s="967"/>
      <c r="L3135" s="967"/>
    </row>
    <row r="3136" spans="1:12" ht="15">
      <c r="A3136" s="624"/>
      <c r="B3136" s="625"/>
      <c r="C3136" s="625"/>
      <c r="D3136" s="625"/>
      <c r="E3136" s="625"/>
      <c r="F3136" s="625"/>
      <c r="G3136" s="625"/>
      <c r="H3136" s="1442"/>
      <c r="I3136" s="638">
        <v>3.52</v>
      </c>
      <c r="J3136" s="625"/>
      <c r="K3136" s="625"/>
      <c r="L3136" s="634"/>
    </row>
    <row r="3137" spans="1:20" ht="15">
      <c r="A3137" s="624"/>
      <c r="B3137" s="625"/>
      <c r="C3137" s="625"/>
      <c r="D3137" s="625"/>
      <c r="E3137" s="625"/>
      <c r="F3137" s="625"/>
      <c r="G3137" s="625"/>
      <c r="H3137" s="625"/>
      <c r="I3137" s="638">
        <v>8246290094370930</v>
      </c>
      <c r="J3137" s="625"/>
      <c r="K3137" s="625"/>
      <c r="L3137" s="634"/>
    </row>
    <row r="3138" spans="1:20" ht="15">
      <c r="A3138" s="624"/>
      <c r="B3138" s="625"/>
      <c r="C3138" s="625"/>
      <c r="D3138" s="625"/>
      <c r="E3138" s="625"/>
      <c r="F3138" s="625"/>
      <c r="G3138" s="625"/>
      <c r="H3138" s="625"/>
      <c r="I3138" s="638"/>
      <c r="J3138" s="625"/>
      <c r="K3138" s="625"/>
      <c r="L3138" s="634"/>
    </row>
    <row r="3139" spans="1:20" ht="15">
      <c r="A3139" s="624"/>
      <c r="B3139" s="625"/>
      <c r="C3139" s="625"/>
      <c r="D3139" s="625"/>
      <c r="E3139" s="625"/>
      <c r="F3139" s="625"/>
      <c r="G3139" s="625"/>
      <c r="H3139" s="625"/>
      <c r="I3139" s="638">
        <v>8281302971089650</v>
      </c>
      <c r="J3139" s="625"/>
      <c r="K3139" s="625"/>
      <c r="L3139" s="634"/>
    </row>
    <row r="3140" spans="1:20" ht="15">
      <c r="A3140" s="624"/>
      <c r="B3140" s="1441"/>
      <c r="C3140" s="625"/>
      <c r="D3140" s="625"/>
      <c r="E3140" s="625"/>
      <c r="F3140" s="625"/>
      <c r="G3140" s="625"/>
      <c r="H3140" s="625"/>
      <c r="I3140" s="638">
        <v>4.8971090101353504E+16</v>
      </c>
      <c r="J3140" s="1441"/>
      <c r="K3140" s="625"/>
      <c r="L3140" s="625"/>
    </row>
    <row r="3141" spans="1:20" ht="15">
      <c r="A3141" s="1440"/>
      <c r="B3141" s="968"/>
      <c r="C3141" s="967"/>
      <c r="D3141" s="967"/>
      <c r="E3141" s="967"/>
      <c r="F3141" s="967"/>
      <c r="G3141" s="967"/>
      <c r="H3141" s="967"/>
      <c r="I3141" s="1447">
        <v>28.51</v>
      </c>
      <c r="J3141" s="1442"/>
      <c r="K3141" s="967"/>
      <c r="L3141" s="967"/>
    </row>
    <row r="3142" spans="1:20" ht="15">
      <c r="A3142" s="276"/>
      <c r="C3142" s="625"/>
      <c r="D3142" s="625"/>
      <c r="E3142" s="625"/>
      <c r="F3142" s="625"/>
      <c r="G3142" s="625"/>
      <c r="H3142" s="625"/>
      <c r="J3142" s="625"/>
      <c r="K3142" s="625"/>
      <c r="L3142" s="625"/>
    </row>
    <row r="3143" spans="1:20" ht="15">
      <c r="A3143" s="1439"/>
      <c r="B3143" s="1442"/>
      <c r="C3143" s="627"/>
      <c r="D3143" s="627"/>
      <c r="E3143" s="627"/>
      <c r="F3143" s="627"/>
      <c r="G3143" s="627"/>
      <c r="H3143" s="627"/>
      <c r="I3143" s="1446"/>
      <c r="J3143" s="627"/>
      <c r="K3143" s="627"/>
      <c r="L3143" s="637"/>
    </row>
    <row r="3144" spans="1:20" ht="15">
      <c r="A3144" s="624"/>
      <c r="B3144" s="625"/>
      <c r="C3144" s="625"/>
      <c r="D3144" s="625"/>
      <c r="E3144" s="625"/>
      <c r="F3144" s="625"/>
      <c r="G3144" s="625"/>
      <c r="H3144" s="625"/>
      <c r="I3144" s="638"/>
      <c r="J3144" s="625"/>
      <c r="K3144" s="625"/>
      <c r="L3144" s="634"/>
    </row>
    <row r="3145" spans="1:20" ht="15">
      <c r="A3145" s="624"/>
      <c r="B3145" s="625"/>
      <c r="C3145" s="625"/>
      <c r="D3145" s="625"/>
      <c r="E3145" s="625"/>
      <c r="F3145" s="625"/>
      <c r="G3145" s="625"/>
      <c r="H3145" s="625"/>
      <c r="I3145" s="638">
        <v>157580028306973</v>
      </c>
      <c r="J3145" s="625"/>
      <c r="K3145" s="625"/>
      <c r="L3145" s="634"/>
    </row>
    <row r="3146" spans="1:20" ht="15">
      <c r="A3146" s="46"/>
      <c r="B3146" s="1441"/>
      <c r="C3146" s="625"/>
      <c r="D3146" s="625"/>
      <c r="E3146" s="625"/>
      <c r="F3146" s="625"/>
      <c r="G3146" s="625"/>
      <c r="H3146" s="625"/>
      <c r="I3146" s="24">
        <v>4.89710901012512E+16</v>
      </c>
      <c r="J3146" s="1441"/>
      <c r="K3146" s="1441"/>
      <c r="L3146" s="1441"/>
    </row>
    <row r="3147" spans="1:20" ht="15">
      <c r="A3147" s="276"/>
      <c r="C3147" s="625"/>
      <c r="D3147" s="625"/>
      <c r="E3147" s="625"/>
      <c r="F3147" s="625"/>
      <c r="G3147" s="625"/>
      <c r="H3147" s="625"/>
    </row>
    <row r="3148" spans="1:20" ht="15">
      <c r="A3148" s="276"/>
      <c r="C3148" s="627"/>
      <c r="D3148" s="627"/>
      <c r="E3148" s="627"/>
      <c r="F3148" s="627"/>
      <c r="G3148" s="627"/>
      <c r="H3148" s="627"/>
      <c r="I3148" s="1446"/>
      <c r="J3148" s="1442"/>
      <c r="K3148" s="1448"/>
      <c r="L3148" s="1451"/>
    </row>
    <row r="3149" spans="1:20" ht="15">
      <c r="A3149" s="276"/>
      <c r="C3149" s="625"/>
      <c r="D3149" s="625"/>
      <c r="E3149" s="625"/>
      <c r="F3149" s="625"/>
      <c r="G3149" s="625"/>
      <c r="H3149" s="625"/>
      <c r="I3149" s="638">
        <v>31</v>
      </c>
      <c r="J3149" s="625"/>
      <c r="K3149" s="625"/>
      <c r="L3149" s="634"/>
    </row>
    <row r="3150" spans="1:20" ht="15">
      <c r="A3150" s="276"/>
      <c r="C3150" s="627"/>
      <c r="D3150" s="627"/>
      <c r="E3150" s="627"/>
      <c r="F3150" s="627"/>
      <c r="G3150" s="627"/>
      <c r="H3150" s="627"/>
      <c r="I3150" s="639">
        <v>45</v>
      </c>
      <c r="J3150" s="627"/>
      <c r="K3150" s="627"/>
      <c r="L3150" s="637"/>
      <c r="O3150" s="638"/>
      <c r="P3150" s="638"/>
      <c r="Q3150" s="638"/>
      <c r="R3150" s="638"/>
      <c r="S3150" s="638"/>
      <c r="T3150" s="643"/>
    </row>
    <row r="3151" spans="1:20" ht="15">
      <c r="A3151" s="276"/>
      <c r="C3151" s="625"/>
      <c r="D3151" s="625"/>
      <c r="E3151" s="625"/>
      <c r="F3151" s="625"/>
      <c r="G3151" s="625"/>
      <c r="H3151" s="625"/>
      <c r="I3151" s="638">
        <v>9</v>
      </c>
      <c r="J3151" s="625"/>
      <c r="K3151" s="625"/>
      <c r="L3151" s="634"/>
      <c r="O3151" s="638"/>
      <c r="P3151" s="638"/>
      <c r="Q3151" s="638"/>
      <c r="R3151" s="638"/>
      <c r="S3151" s="638"/>
      <c r="T3151" s="643"/>
    </row>
    <row r="3152" spans="1:20" ht="15">
      <c r="A3152" s="276"/>
      <c r="C3152" s="625"/>
      <c r="D3152" s="625"/>
      <c r="E3152" s="625"/>
      <c r="F3152" s="625"/>
      <c r="G3152" s="625"/>
      <c r="H3152" s="625"/>
      <c r="I3152" s="24">
        <v>3</v>
      </c>
      <c r="J3152" s="625"/>
      <c r="K3152" s="625"/>
      <c r="L3152" s="625"/>
    </row>
    <row r="3153" spans="1:20" ht="15">
      <c r="A3153" s="276"/>
      <c r="C3153" s="625"/>
      <c r="D3153" s="625"/>
      <c r="E3153" s="625"/>
      <c r="F3153" s="625"/>
      <c r="G3153" s="625"/>
      <c r="H3153" s="625"/>
      <c r="J3153" s="625"/>
      <c r="K3153" s="625"/>
      <c r="L3153" s="625"/>
    </row>
    <row r="3154" spans="1:20" ht="15">
      <c r="A3154" s="276"/>
      <c r="C3154" s="627"/>
      <c r="D3154" s="627"/>
      <c r="E3154" s="627"/>
      <c r="F3154" s="627"/>
      <c r="G3154" s="627"/>
      <c r="H3154" s="627"/>
      <c r="J3154" s="628"/>
      <c r="K3154" s="628"/>
      <c r="L3154" s="628"/>
    </row>
    <row r="3155" spans="1:20" ht="15">
      <c r="A3155" s="276"/>
      <c r="C3155" s="625"/>
      <c r="D3155" s="625"/>
      <c r="E3155" s="625"/>
      <c r="F3155" s="625"/>
      <c r="G3155" s="625"/>
      <c r="H3155" s="625"/>
    </row>
    <row r="3156" spans="1:20" ht="15">
      <c r="A3156" s="276"/>
      <c r="C3156" s="627"/>
      <c r="D3156" s="627"/>
      <c r="E3156" s="627"/>
      <c r="F3156" s="627"/>
      <c r="G3156" s="627"/>
      <c r="H3156" s="627"/>
    </row>
    <row r="3157" spans="1:20" ht="15">
      <c r="A3157" s="276"/>
      <c r="C3157" s="625"/>
      <c r="D3157" s="625"/>
      <c r="E3157" s="625"/>
      <c r="F3157" s="625"/>
      <c r="G3157" s="625"/>
      <c r="H3157" s="625"/>
    </row>
    <row r="3158" spans="1:20" ht="15">
      <c r="A3158" s="276"/>
      <c r="C3158" s="627"/>
      <c r="D3158" s="627"/>
      <c r="E3158" s="627"/>
      <c r="F3158" s="627"/>
      <c r="G3158" s="627"/>
      <c r="H3158" s="627"/>
      <c r="J3158" s="1442"/>
      <c r="K3158" s="1448"/>
      <c r="L3158" s="1448"/>
    </row>
    <row r="3159" spans="1:20" ht="15">
      <c r="A3159" s="276"/>
      <c r="C3159" s="625"/>
      <c r="D3159" s="625"/>
      <c r="E3159" s="625"/>
      <c r="F3159" s="625"/>
      <c r="G3159" s="625"/>
      <c r="H3159" s="625"/>
      <c r="J3159" s="625"/>
      <c r="K3159" s="625"/>
      <c r="L3159" s="625"/>
    </row>
    <row r="3160" spans="1:20" ht="15">
      <c r="A3160" s="276"/>
      <c r="C3160" s="627"/>
      <c r="D3160" s="627"/>
      <c r="E3160" s="627"/>
      <c r="F3160" s="627"/>
      <c r="G3160" s="627"/>
      <c r="H3160" s="627"/>
      <c r="J3160" s="628"/>
      <c r="K3160" s="628"/>
      <c r="L3160" s="628"/>
    </row>
    <row r="3161" spans="1:20" ht="15">
      <c r="A3161" s="276"/>
      <c r="C3161" s="625"/>
      <c r="D3161" s="625"/>
      <c r="E3161" s="625"/>
      <c r="F3161" s="625"/>
      <c r="G3161" s="625"/>
      <c r="H3161" s="625"/>
    </row>
    <row r="3162" spans="1:20" ht="15">
      <c r="A3162" s="276"/>
      <c r="C3162" s="627"/>
      <c r="D3162" s="627"/>
      <c r="E3162" s="627"/>
      <c r="F3162" s="627"/>
      <c r="G3162" s="627"/>
      <c r="H3162" s="627"/>
    </row>
    <row r="3163" spans="1:20" ht="15">
      <c r="A3163" s="276"/>
      <c r="C3163" s="625"/>
      <c r="D3163" s="625"/>
      <c r="E3163" s="625"/>
      <c r="F3163" s="625"/>
      <c r="G3163" s="625"/>
      <c r="H3163" s="625"/>
    </row>
    <row r="3164" spans="1:20" ht="15">
      <c r="A3164" s="276"/>
      <c r="C3164" s="627"/>
      <c r="D3164" s="627"/>
      <c r="E3164" s="627"/>
      <c r="F3164" s="627"/>
      <c r="G3164" s="627"/>
      <c r="H3164" s="627"/>
    </row>
    <row r="3165" spans="1:20" ht="15">
      <c r="A3165" s="276"/>
      <c r="C3165" s="625"/>
      <c r="D3165" s="625"/>
      <c r="E3165" s="625"/>
      <c r="F3165" s="625"/>
      <c r="G3165" s="625"/>
      <c r="H3165" s="625"/>
      <c r="I3165" s="1446"/>
      <c r="J3165" s="1442"/>
      <c r="K3165" s="1448"/>
      <c r="L3165" s="1451"/>
      <c r="O3165" s="638"/>
      <c r="P3165" s="638"/>
      <c r="Q3165" s="638"/>
      <c r="R3165" s="638"/>
      <c r="S3165" s="638"/>
      <c r="T3165" s="643"/>
    </row>
    <row r="3166" spans="1:20" ht="15">
      <c r="A3166" s="276"/>
      <c r="C3166" s="625"/>
      <c r="D3166" s="625"/>
      <c r="E3166" s="625"/>
      <c r="F3166" s="625"/>
      <c r="G3166" s="625"/>
      <c r="H3166" s="625"/>
      <c r="I3166" s="638">
        <v>25</v>
      </c>
      <c r="J3166" s="625"/>
      <c r="K3166" s="625"/>
      <c r="L3166" s="634"/>
    </row>
    <row r="3167" spans="1:20" ht="15">
      <c r="A3167" s="276"/>
      <c r="C3167" s="625"/>
      <c r="D3167" s="625"/>
      <c r="E3167" s="625"/>
      <c r="F3167" s="625"/>
      <c r="G3167" s="625"/>
      <c r="H3167" s="625"/>
      <c r="I3167" s="638">
        <v>7</v>
      </c>
      <c r="J3167" s="625"/>
      <c r="K3167" s="625"/>
      <c r="L3167" s="634"/>
    </row>
    <row r="3168" spans="1:20" ht="15">
      <c r="A3168" s="276"/>
      <c r="C3168" s="625"/>
      <c r="D3168" s="625"/>
      <c r="E3168" s="625"/>
      <c r="F3168" s="625"/>
      <c r="G3168" s="625"/>
      <c r="H3168" s="625"/>
      <c r="I3168" s="24">
        <v>-7</v>
      </c>
      <c r="J3168" s="625"/>
      <c r="K3168" s="625"/>
      <c r="L3168" s="625"/>
      <c r="O3168" s="638"/>
      <c r="P3168" s="638"/>
      <c r="Q3168" s="638"/>
      <c r="R3168" s="638"/>
      <c r="S3168" s="643"/>
    </row>
    <row r="3169" spans="1:12" ht="15">
      <c r="A3169" s="276"/>
      <c r="C3169" s="625"/>
      <c r="D3169" s="625"/>
      <c r="E3169" s="625"/>
      <c r="F3169" s="625"/>
      <c r="G3169" s="625"/>
      <c r="H3169" s="625"/>
      <c r="J3169" s="625"/>
      <c r="K3169" s="625"/>
      <c r="L3169" s="625"/>
    </row>
    <row r="3170" spans="1:12" ht="15">
      <c r="A3170" s="276"/>
      <c r="C3170" s="627"/>
      <c r="D3170" s="627"/>
      <c r="E3170" s="627"/>
      <c r="F3170" s="627"/>
      <c r="G3170" s="627"/>
      <c r="H3170" s="627"/>
      <c r="J3170" s="627"/>
      <c r="K3170" s="627"/>
      <c r="L3170" s="627"/>
    </row>
    <row r="3171" spans="1:12" ht="15">
      <c r="A3171" s="276"/>
      <c r="C3171" s="625"/>
      <c r="D3171" s="625"/>
      <c r="E3171" s="625"/>
      <c r="F3171" s="625"/>
      <c r="G3171" s="625"/>
      <c r="H3171" s="625"/>
      <c r="J3171" s="625"/>
      <c r="K3171" s="625"/>
      <c r="L3171" s="625"/>
    </row>
    <row r="3172" spans="1:12" ht="15">
      <c r="A3172" s="276"/>
      <c r="C3172" s="627"/>
      <c r="D3172" s="627"/>
      <c r="E3172" s="627"/>
      <c r="F3172" s="627"/>
      <c r="G3172" s="627"/>
      <c r="H3172" s="627"/>
      <c r="J3172" s="627"/>
      <c r="K3172" s="627"/>
      <c r="L3172" s="627"/>
    </row>
    <row r="3173" spans="1:12" ht="15">
      <c r="A3173" s="276"/>
      <c r="C3173" s="625"/>
      <c r="D3173" s="625"/>
      <c r="E3173" s="625"/>
      <c r="F3173" s="625"/>
      <c r="G3173" s="625"/>
      <c r="H3173" s="625"/>
      <c r="J3173" s="625"/>
      <c r="K3173" s="625"/>
      <c r="L3173" s="625"/>
    </row>
    <row r="3174" spans="1:12" ht="15">
      <c r="A3174" s="276"/>
      <c r="C3174" s="627"/>
      <c r="D3174" s="627"/>
      <c r="E3174" s="627"/>
      <c r="F3174" s="627"/>
      <c r="G3174" s="627"/>
      <c r="H3174" s="627"/>
      <c r="J3174" s="627"/>
      <c r="K3174" s="627"/>
      <c r="L3174" s="627"/>
    </row>
    <row r="3175" spans="1:12" ht="15">
      <c r="A3175" s="276"/>
      <c r="C3175" s="625"/>
      <c r="D3175" s="625"/>
      <c r="E3175" s="705"/>
      <c r="F3175" s="625"/>
      <c r="G3175" s="625"/>
      <c r="H3175" s="625"/>
      <c r="J3175" s="625"/>
      <c r="K3175" s="625"/>
      <c r="L3175" s="625"/>
    </row>
    <row r="3176" spans="1:12" ht="15">
      <c r="A3176" s="276"/>
      <c r="C3176" s="627"/>
      <c r="D3176" s="627"/>
      <c r="E3176" s="627"/>
      <c r="F3176" s="627"/>
      <c r="G3176" s="627"/>
      <c r="H3176" s="627"/>
      <c r="J3176" s="627"/>
      <c r="K3176" s="627"/>
      <c r="L3176" s="627"/>
    </row>
    <row r="3177" spans="1:12" ht="15">
      <c r="A3177" s="276"/>
      <c r="C3177" s="625"/>
      <c r="D3177" s="625"/>
      <c r="E3177" s="625"/>
      <c r="F3177" s="625"/>
      <c r="G3177" s="625"/>
      <c r="H3177" s="625"/>
      <c r="J3177" s="625"/>
      <c r="K3177" s="625"/>
      <c r="L3177" s="625"/>
    </row>
    <row r="3178" spans="1:12" ht="15">
      <c r="A3178" s="276"/>
      <c r="C3178" s="627"/>
      <c r="D3178" s="627"/>
      <c r="E3178" s="627"/>
      <c r="F3178" s="627"/>
      <c r="G3178" s="627"/>
      <c r="H3178" s="627"/>
      <c r="J3178" s="627"/>
      <c r="K3178" s="627"/>
      <c r="L3178" s="627"/>
    </row>
    <row r="3179" spans="1:12" ht="15">
      <c r="A3179" s="276"/>
      <c r="C3179" s="625"/>
      <c r="D3179" s="625"/>
      <c r="E3179" s="625"/>
      <c r="F3179" s="625"/>
      <c r="G3179" s="625"/>
      <c r="H3179" s="625"/>
      <c r="J3179" s="625"/>
      <c r="K3179" s="625"/>
      <c r="L3179" s="625"/>
    </row>
    <row r="3180" spans="1:12" ht="15">
      <c r="A3180" s="276"/>
      <c r="C3180" s="627"/>
      <c r="D3180" s="627"/>
      <c r="E3180" s="627"/>
      <c r="F3180" s="627"/>
      <c r="G3180" s="627"/>
      <c r="H3180" s="627"/>
      <c r="J3180" s="627"/>
      <c r="K3180" s="627"/>
      <c r="L3180" s="627"/>
    </row>
    <row r="3181" spans="1:12" ht="15">
      <c r="A3181" s="276"/>
      <c r="C3181" s="625"/>
      <c r="D3181" s="625"/>
      <c r="E3181" s="625"/>
      <c r="F3181" s="625"/>
      <c r="G3181" s="625"/>
      <c r="H3181" s="625"/>
      <c r="J3181" s="625"/>
      <c r="K3181" s="625"/>
      <c r="L3181" s="625"/>
    </row>
    <row r="3182" spans="1:12" ht="15">
      <c r="A3182" s="276"/>
      <c r="C3182" s="627"/>
      <c r="D3182" s="627"/>
      <c r="E3182" s="627"/>
      <c r="F3182" s="627"/>
      <c r="G3182" s="627"/>
      <c r="H3182" s="627"/>
      <c r="J3182" s="627"/>
      <c r="K3182" s="627"/>
      <c r="L3182" s="627"/>
    </row>
    <row r="3183" spans="1:12" ht="15">
      <c r="A3183" s="276"/>
      <c r="C3183" s="625"/>
      <c r="D3183" s="625"/>
      <c r="E3183" s="625"/>
      <c r="F3183" s="625"/>
      <c r="G3183" s="625"/>
      <c r="H3183" s="625"/>
      <c r="J3183" s="625"/>
      <c r="K3183" s="625"/>
      <c r="L3183" s="625"/>
    </row>
    <row r="3184" spans="1:12" ht="15">
      <c r="A3184" s="276"/>
      <c r="C3184" s="627"/>
      <c r="D3184" s="627"/>
      <c r="E3184" s="627"/>
      <c r="F3184" s="627"/>
      <c r="G3184" s="627"/>
      <c r="H3184" s="627"/>
      <c r="J3184" s="627"/>
      <c r="K3184" s="627"/>
      <c r="L3184" s="627"/>
    </row>
    <row r="3185" spans="1:12" ht="15">
      <c r="A3185" s="276"/>
      <c r="C3185" s="625"/>
      <c r="D3185" s="625"/>
      <c r="E3185" s="625"/>
      <c r="F3185" s="625"/>
      <c r="G3185" s="625"/>
      <c r="H3185" s="625"/>
      <c r="J3185" s="625"/>
      <c r="K3185" s="625"/>
      <c r="L3185" s="625"/>
    </row>
    <row r="3186" spans="1:12" ht="15">
      <c r="A3186" s="276"/>
      <c r="C3186" s="627"/>
      <c r="D3186" s="627"/>
      <c r="E3186" s="627"/>
      <c r="F3186" s="627"/>
      <c r="G3186" s="627"/>
      <c r="H3186" s="627"/>
      <c r="J3186" s="627"/>
      <c r="K3186" s="627"/>
      <c r="L3186" s="627"/>
    </row>
    <row r="3187" spans="1:12" ht="15">
      <c r="A3187" s="276"/>
      <c r="C3187" s="625"/>
      <c r="D3187" s="625"/>
      <c r="E3187" s="625"/>
      <c r="F3187" s="625"/>
      <c r="G3187" s="625"/>
      <c r="H3187" s="625"/>
      <c r="J3187" s="625"/>
      <c r="K3187" s="625"/>
      <c r="L3187" s="625"/>
    </row>
    <row r="3188" spans="1:12" ht="15">
      <c r="A3188" s="276"/>
      <c r="C3188" s="627"/>
      <c r="D3188" s="627"/>
      <c r="E3188" s="627"/>
      <c r="F3188" s="627"/>
      <c r="G3188" s="627"/>
      <c r="H3188" s="627"/>
      <c r="J3188" s="627"/>
      <c r="K3188" s="627"/>
      <c r="L3188" s="627"/>
    </row>
    <row r="3189" spans="1:12" ht="15">
      <c r="A3189" s="276"/>
      <c r="C3189" s="625"/>
      <c r="D3189" s="625"/>
      <c r="E3189" s="625"/>
      <c r="F3189" s="625"/>
      <c r="G3189" s="625"/>
      <c r="H3189" s="625"/>
      <c r="J3189" s="625"/>
      <c r="K3189" s="625"/>
      <c r="L3189" s="625"/>
    </row>
    <row r="3190" spans="1:12" ht="15">
      <c r="A3190" s="276"/>
      <c r="C3190" s="627"/>
      <c r="D3190" s="627"/>
      <c r="E3190" s="627"/>
      <c r="F3190" s="627"/>
      <c r="G3190" s="627"/>
      <c r="H3190" s="627"/>
      <c r="J3190" s="627"/>
      <c r="K3190" s="627"/>
      <c r="L3190" s="627"/>
    </row>
    <row r="3191" spans="1:12" ht="15">
      <c r="A3191" s="276"/>
      <c r="C3191" s="625"/>
      <c r="D3191" s="625"/>
      <c r="E3191" s="625"/>
      <c r="F3191" s="625"/>
      <c r="G3191" s="625"/>
      <c r="H3191" s="625"/>
      <c r="J3191" s="625"/>
      <c r="K3191" s="625"/>
      <c r="L3191" s="625"/>
    </row>
    <row r="3192" spans="1:12" ht="15">
      <c r="A3192" s="276"/>
      <c r="C3192" s="627"/>
      <c r="D3192" s="627"/>
      <c r="E3192" s="627"/>
      <c r="F3192" s="627"/>
      <c r="G3192" s="627"/>
      <c r="H3192" s="627"/>
      <c r="J3192" s="627"/>
      <c r="K3192" s="627"/>
      <c r="L3192" s="627"/>
    </row>
    <row r="3193" spans="1:12" ht="15">
      <c r="A3193" s="276"/>
      <c r="C3193" s="625"/>
      <c r="D3193" s="625"/>
      <c r="E3193" s="625"/>
      <c r="F3193" s="625"/>
      <c r="G3193" s="625"/>
      <c r="H3193" s="625"/>
      <c r="J3193" s="625"/>
      <c r="K3193" s="625"/>
      <c r="L3193" s="625"/>
    </row>
    <row r="3194" spans="1:12" ht="15">
      <c r="A3194" s="276"/>
      <c r="C3194" s="627"/>
      <c r="D3194" s="627"/>
      <c r="E3194" s="627"/>
      <c r="F3194" s="627"/>
      <c r="G3194" s="627"/>
      <c r="H3194" s="627"/>
      <c r="J3194" s="627"/>
      <c r="K3194" s="627"/>
      <c r="L3194" s="627"/>
    </row>
    <row r="3195" spans="1:12" ht="15">
      <c r="A3195" s="276"/>
      <c r="C3195" s="625"/>
      <c r="D3195" s="625"/>
      <c r="E3195" s="625"/>
      <c r="F3195" s="625"/>
      <c r="G3195" s="625"/>
      <c r="H3195" s="625"/>
      <c r="J3195" s="625"/>
      <c r="K3195" s="625"/>
      <c r="L3195" s="625"/>
    </row>
    <row r="3196" spans="1:12" ht="15">
      <c r="A3196" s="276"/>
      <c r="C3196" s="627"/>
      <c r="D3196" s="627"/>
      <c r="E3196" s="627"/>
      <c r="F3196" s="627"/>
      <c r="G3196" s="627"/>
      <c r="H3196" s="627"/>
      <c r="J3196" s="627"/>
      <c r="K3196" s="627"/>
      <c r="L3196" s="627"/>
    </row>
    <row r="3197" spans="1:12" ht="15">
      <c r="A3197" s="276"/>
      <c r="C3197" s="625"/>
      <c r="D3197" s="625"/>
      <c r="E3197" s="625"/>
      <c r="F3197" s="625"/>
      <c r="G3197" s="625"/>
      <c r="H3197" s="625"/>
      <c r="J3197" s="625"/>
      <c r="K3197" s="625"/>
      <c r="L3197" s="625"/>
    </row>
    <row r="3198" spans="1:12" ht="15">
      <c r="A3198" s="276"/>
      <c r="C3198" s="627"/>
      <c r="D3198" s="627"/>
      <c r="E3198" s="627"/>
      <c r="F3198" s="627"/>
      <c r="G3198" s="627"/>
      <c r="H3198" s="627"/>
      <c r="J3198" s="627"/>
      <c r="K3198" s="627"/>
      <c r="L3198" s="627"/>
    </row>
    <row r="3199" spans="1:12" ht="15">
      <c r="A3199" s="276"/>
      <c r="C3199" s="625"/>
      <c r="D3199" s="625"/>
      <c r="E3199" s="625"/>
      <c r="F3199" s="625"/>
      <c r="G3199" s="625"/>
      <c r="H3199" s="625"/>
      <c r="J3199" s="625"/>
      <c r="K3199" s="625"/>
      <c r="L3199" s="625"/>
    </row>
    <row r="3200" spans="1:12" ht="15">
      <c r="A3200" s="276"/>
      <c r="C3200" s="627"/>
      <c r="D3200" s="627"/>
      <c r="E3200" s="627"/>
      <c r="F3200" s="627"/>
      <c r="G3200" s="627"/>
      <c r="H3200" s="627"/>
      <c r="J3200" s="627"/>
      <c r="K3200" s="627"/>
      <c r="L3200" s="627"/>
    </row>
    <row r="3201" spans="1:12" ht="15">
      <c r="A3201" s="276"/>
      <c r="C3201" s="625"/>
      <c r="D3201" s="625"/>
      <c r="E3201" s="625"/>
      <c r="F3201" s="625"/>
      <c r="G3201" s="625"/>
      <c r="H3201" s="625"/>
      <c r="J3201" s="625"/>
      <c r="K3201" s="625"/>
      <c r="L3201" s="625"/>
    </row>
    <row r="3202" spans="1:12" ht="15">
      <c r="A3202" s="276"/>
      <c r="C3202" s="627"/>
      <c r="D3202" s="627"/>
      <c r="E3202" s="627"/>
      <c r="F3202" s="627"/>
      <c r="G3202" s="627"/>
      <c r="H3202" s="627"/>
      <c r="J3202" s="627"/>
      <c r="K3202" s="627"/>
      <c r="L3202" s="627"/>
    </row>
    <row r="3203" spans="1:12" ht="15">
      <c r="A3203" s="276"/>
      <c r="C3203" s="625"/>
      <c r="D3203" s="625"/>
      <c r="E3203" s="625"/>
      <c r="F3203" s="625"/>
      <c r="G3203" s="625"/>
      <c r="H3203" s="625"/>
      <c r="J3203" s="625"/>
      <c r="K3203" s="625"/>
      <c r="L3203" s="625"/>
    </row>
    <row r="3204" spans="1:12" ht="15">
      <c r="A3204" s="276"/>
      <c r="C3204" s="627"/>
      <c r="D3204" s="627"/>
      <c r="E3204" s="627"/>
      <c r="F3204" s="627"/>
      <c r="G3204" s="627"/>
      <c r="H3204" s="627"/>
      <c r="J3204" s="627"/>
      <c r="K3204" s="627"/>
      <c r="L3204" s="627"/>
    </row>
    <row r="3205" spans="1:12" ht="15">
      <c r="A3205" s="276"/>
      <c r="C3205" s="625"/>
      <c r="D3205" s="625"/>
      <c r="E3205" s="625"/>
      <c r="F3205" s="625"/>
      <c r="G3205" s="625"/>
      <c r="H3205" s="625"/>
      <c r="J3205" s="625"/>
      <c r="K3205" s="625"/>
      <c r="L3205" s="625"/>
    </row>
    <row r="3206" spans="1:12" ht="15">
      <c r="A3206" s="276"/>
      <c r="C3206" s="627"/>
      <c r="D3206" s="627"/>
      <c r="E3206" s="627"/>
      <c r="F3206" s="627"/>
      <c r="G3206" s="627"/>
      <c r="H3206" s="627"/>
      <c r="J3206" s="627"/>
      <c r="K3206" s="627"/>
      <c r="L3206" s="627"/>
    </row>
    <row r="3207" spans="1:12" ht="15">
      <c r="A3207" s="276"/>
      <c r="C3207" s="625"/>
      <c r="D3207" s="625"/>
      <c r="E3207" s="625"/>
      <c r="F3207" s="625"/>
      <c r="G3207" s="625"/>
      <c r="H3207" s="625"/>
      <c r="J3207" s="625"/>
      <c r="K3207" s="625"/>
      <c r="L3207" s="625"/>
    </row>
    <row r="3208" spans="1:12" ht="15">
      <c r="A3208" s="276"/>
      <c r="C3208" s="627"/>
      <c r="D3208" s="627"/>
      <c r="E3208" s="627"/>
      <c r="F3208" s="627"/>
      <c r="G3208" s="627"/>
      <c r="H3208" s="627"/>
      <c r="J3208" s="627"/>
      <c r="K3208" s="627"/>
      <c r="L3208" s="627"/>
    </row>
    <row r="3209" spans="1:12" ht="15">
      <c r="A3209" s="276"/>
      <c r="C3209" s="625"/>
      <c r="D3209" s="625"/>
      <c r="E3209" s="625"/>
      <c r="F3209" s="625"/>
      <c r="G3209" s="625"/>
      <c r="H3209" s="625"/>
      <c r="J3209" s="625"/>
      <c r="K3209" s="625"/>
      <c r="L3209" s="625"/>
    </row>
    <row r="3210" spans="1:12" ht="15">
      <c r="A3210" s="276"/>
      <c r="C3210" s="627"/>
      <c r="D3210" s="627"/>
      <c r="E3210" s="627"/>
      <c r="F3210" s="627"/>
      <c r="G3210" s="627"/>
      <c r="H3210" s="627"/>
      <c r="J3210" s="627"/>
      <c r="K3210" s="627"/>
      <c r="L3210" s="627"/>
    </row>
    <row r="3211" spans="1:12" ht="15">
      <c r="A3211" s="276"/>
      <c r="C3211" s="625"/>
      <c r="D3211" s="625"/>
      <c r="E3211" s="625"/>
      <c r="F3211" s="625"/>
      <c r="G3211" s="625"/>
      <c r="H3211" s="625"/>
      <c r="J3211" s="625"/>
      <c r="K3211" s="625"/>
      <c r="L3211" s="625"/>
    </row>
    <row r="3212" spans="1:12" ht="15">
      <c r="A3212" s="276"/>
      <c r="C3212" s="627"/>
      <c r="D3212" s="627"/>
      <c r="E3212" s="627"/>
      <c r="F3212" s="627"/>
      <c r="G3212" s="627"/>
      <c r="H3212" s="627"/>
      <c r="J3212" s="627"/>
      <c r="K3212" s="627"/>
      <c r="L3212" s="627"/>
    </row>
    <row r="3213" spans="1:12" ht="15">
      <c r="A3213" s="276"/>
      <c r="C3213" s="625"/>
      <c r="D3213" s="625"/>
      <c r="E3213" s="625"/>
      <c r="F3213" s="625"/>
      <c r="G3213" s="625"/>
      <c r="H3213" s="625"/>
      <c r="J3213" s="625"/>
      <c r="K3213" s="625"/>
      <c r="L3213" s="625"/>
    </row>
    <row r="3214" spans="1:12" ht="15">
      <c r="A3214" s="276"/>
      <c r="C3214" s="627"/>
      <c r="D3214" s="627"/>
      <c r="E3214" s="627"/>
      <c r="F3214" s="627"/>
      <c r="G3214" s="627"/>
      <c r="H3214" s="627"/>
      <c r="J3214" s="627"/>
      <c r="K3214" s="627"/>
      <c r="L3214" s="627"/>
    </row>
    <row r="3215" spans="1:12" ht="15">
      <c r="A3215" s="276"/>
      <c r="C3215" s="625"/>
      <c r="D3215" s="625"/>
      <c r="E3215" s="625"/>
      <c r="F3215" s="625"/>
      <c r="G3215" s="625"/>
      <c r="H3215" s="625"/>
      <c r="J3215" s="625"/>
      <c r="K3215" s="625"/>
      <c r="L3215" s="625"/>
    </row>
    <row r="3216" spans="1:12" ht="15">
      <c r="A3216" s="276"/>
      <c r="C3216" s="627"/>
      <c r="D3216" s="627"/>
      <c r="E3216" s="627"/>
      <c r="F3216" s="627"/>
      <c r="G3216" s="627"/>
      <c r="H3216" s="627"/>
      <c r="J3216" s="627"/>
      <c r="K3216" s="627"/>
      <c r="L3216" s="627"/>
    </row>
    <row r="3217" spans="1:12" ht="15">
      <c r="A3217" s="276"/>
      <c r="C3217" s="625"/>
      <c r="D3217" s="625"/>
      <c r="E3217" s="625"/>
      <c r="F3217" s="625"/>
      <c r="G3217" s="625"/>
      <c r="H3217" s="625"/>
      <c r="J3217" s="625"/>
      <c r="K3217" s="625"/>
      <c r="L3217" s="625"/>
    </row>
    <row r="3218" spans="1:12" ht="15">
      <c r="A3218" s="276"/>
      <c r="C3218" s="627"/>
      <c r="D3218" s="627"/>
      <c r="E3218" s="627"/>
      <c r="F3218" s="627"/>
      <c r="G3218" s="627"/>
      <c r="H3218" s="627"/>
      <c r="J3218" s="627"/>
      <c r="K3218" s="627"/>
      <c r="L3218" s="627"/>
    </row>
    <row r="3219" spans="1:12" ht="15">
      <c r="A3219" s="276"/>
      <c r="C3219" s="625"/>
      <c r="D3219" s="625"/>
      <c r="E3219" s="625"/>
      <c r="F3219" s="625"/>
      <c r="G3219" s="625"/>
      <c r="H3219" s="625"/>
      <c r="J3219" s="625"/>
      <c r="K3219" s="625"/>
      <c r="L3219" s="625"/>
    </row>
    <row r="3220" spans="1:12" ht="15">
      <c r="A3220" s="276"/>
      <c r="C3220" s="627"/>
      <c r="D3220" s="627"/>
      <c r="E3220" s="627"/>
      <c r="F3220" s="627"/>
      <c r="G3220" s="627"/>
      <c r="H3220" s="627"/>
      <c r="J3220" s="627"/>
      <c r="K3220" s="627"/>
      <c r="L3220" s="627"/>
    </row>
    <row r="3221" spans="1:12" ht="15">
      <c r="A3221" s="276"/>
      <c r="C3221" s="625"/>
      <c r="D3221" s="625"/>
      <c r="E3221" s="625"/>
      <c r="F3221" s="625"/>
      <c r="G3221" s="625"/>
      <c r="H3221" s="625"/>
      <c r="J3221" s="625"/>
      <c r="K3221" s="625"/>
      <c r="L3221" s="625"/>
    </row>
    <row r="3222" spans="1:12" ht="15">
      <c r="A3222" s="276"/>
      <c r="C3222" s="627"/>
      <c r="D3222" s="627"/>
      <c r="E3222" s="627"/>
      <c r="F3222" s="627"/>
      <c r="G3222" s="627"/>
      <c r="H3222" s="627"/>
      <c r="J3222" s="627"/>
      <c r="K3222" s="627"/>
      <c r="L3222" s="627"/>
    </row>
    <row r="3223" spans="1:12" ht="15">
      <c r="A3223" s="276"/>
      <c r="C3223" s="625"/>
      <c r="D3223" s="625"/>
      <c r="E3223" s="625"/>
      <c r="F3223" s="625"/>
      <c r="G3223" s="625"/>
      <c r="H3223" s="625"/>
      <c r="J3223" s="625"/>
      <c r="K3223" s="625"/>
      <c r="L3223" s="625"/>
    </row>
    <row r="3224" spans="1:12" ht="15">
      <c r="A3224" s="276"/>
      <c r="C3224" s="627"/>
      <c r="D3224" s="627"/>
      <c r="E3224" s="627"/>
      <c r="F3224" s="627"/>
      <c r="G3224" s="627"/>
      <c r="H3224" s="627"/>
      <c r="J3224" s="627"/>
      <c r="K3224" s="627"/>
      <c r="L3224" s="627"/>
    </row>
    <row r="3225" spans="1:12" ht="15">
      <c r="A3225" s="276"/>
      <c r="C3225" s="625"/>
      <c r="D3225" s="625"/>
      <c r="E3225" s="625"/>
      <c r="F3225" s="625"/>
      <c r="G3225" s="625"/>
      <c r="H3225" s="625"/>
      <c r="J3225" s="1441"/>
      <c r="K3225" s="1441"/>
      <c r="L3225" s="1441"/>
    </row>
    <row r="3226" spans="1:12" ht="15">
      <c r="A3226" s="276"/>
      <c r="C3226" s="625"/>
      <c r="D3226" s="625"/>
      <c r="E3226" s="625"/>
      <c r="F3226" s="625"/>
      <c r="G3226" s="625"/>
      <c r="H3226" s="625"/>
      <c r="I3226" s="1446"/>
      <c r="J3226" s="1442"/>
      <c r="K3226" s="1448"/>
      <c r="L3226" s="1451"/>
    </row>
    <row r="3227" spans="1:12" ht="15">
      <c r="A3227" s="276"/>
      <c r="C3227" s="625"/>
      <c r="D3227" s="625"/>
      <c r="E3227" s="625"/>
      <c r="F3227" s="625"/>
      <c r="G3227" s="625"/>
      <c r="H3227" s="625"/>
      <c r="I3227" s="638">
        <v>1</v>
      </c>
      <c r="J3227" s="625"/>
      <c r="K3227" s="625"/>
      <c r="L3227" s="634"/>
    </row>
    <row r="3228" spans="1:12" ht="15">
      <c r="A3228" s="276"/>
      <c r="C3228" s="627"/>
      <c r="D3228" s="627"/>
      <c r="E3228" s="627"/>
      <c r="F3228" s="627"/>
      <c r="G3228" s="627"/>
      <c r="H3228" s="627"/>
      <c r="I3228" s="639">
        <v>1</v>
      </c>
      <c r="J3228" s="627"/>
      <c r="K3228" s="627"/>
      <c r="L3228" s="637"/>
    </row>
    <row r="3229" spans="1:12" ht="15">
      <c r="A3229" s="276"/>
      <c r="C3229" s="625"/>
      <c r="D3229" s="625"/>
      <c r="E3229" s="625"/>
      <c r="F3229" s="625"/>
      <c r="G3229" s="625"/>
      <c r="H3229" s="625"/>
      <c r="I3229" s="638">
        <v>1</v>
      </c>
      <c r="J3229" s="625"/>
      <c r="K3229" s="625"/>
      <c r="L3229" s="634"/>
    </row>
    <row r="3230" spans="1:12" ht="15">
      <c r="A3230" s="276"/>
      <c r="C3230" s="627"/>
      <c r="D3230" s="627"/>
      <c r="E3230" s="627"/>
      <c r="F3230" s="627"/>
      <c r="G3230" s="627"/>
      <c r="H3230" s="627"/>
      <c r="I3230" s="639">
        <v>1</v>
      </c>
      <c r="J3230" s="627"/>
      <c r="K3230" s="627"/>
      <c r="L3230" s="637"/>
    </row>
    <row r="3231" spans="1:12" ht="15">
      <c r="A3231" s="276"/>
      <c r="C3231" s="625"/>
      <c r="D3231" s="625"/>
      <c r="E3231" s="625"/>
      <c r="F3231" s="625"/>
      <c r="G3231" s="625"/>
      <c r="H3231" s="625"/>
      <c r="I3231" s="638">
        <v>1</v>
      </c>
      <c r="J3231" s="625"/>
      <c r="K3231" s="625"/>
      <c r="L3231" s="634"/>
    </row>
    <row r="3232" spans="1:12" ht="15">
      <c r="A3232" s="276"/>
      <c r="C3232" s="627"/>
      <c r="D3232" s="627"/>
      <c r="E3232" s="627"/>
      <c r="F3232" s="627"/>
      <c r="G3232" s="627"/>
      <c r="H3232" s="627"/>
      <c r="I3232" s="639">
        <v>1</v>
      </c>
      <c r="J3232" s="627"/>
      <c r="K3232" s="627"/>
      <c r="L3232" s="637"/>
    </row>
    <row r="3233" spans="1:12" ht="15">
      <c r="A3233" s="276"/>
      <c r="C3233" s="625"/>
      <c r="D3233" s="625"/>
      <c r="E3233" s="625"/>
      <c r="F3233" s="625"/>
      <c r="G3233" s="625"/>
      <c r="H3233" s="625"/>
      <c r="I3233" s="638">
        <v>1</v>
      </c>
      <c r="J3233" s="625"/>
      <c r="K3233" s="625"/>
      <c r="L3233" s="634"/>
    </row>
    <row r="3234" spans="1:12" ht="15">
      <c r="A3234" s="276"/>
      <c r="C3234" s="627"/>
      <c r="D3234" s="627"/>
      <c r="E3234" s="627"/>
      <c r="F3234" s="627"/>
      <c r="G3234" s="627"/>
      <c r="H3234" s="627"/>
      <c r="I3234" s="639">
        <v>1</v>
      </c>
      <c r="J3234" s="627"/>
      <c r="K3234" s="627"/>
      <c r="L3234" s="637"/>
    </row>
    <row r="3235" spans="1:12" ht="15">
      <c r="A3235" s="276"/>
      <c r="C3235" s="625"/>
      <c r="D3235" s="625"/>
      <c r="E3235" s="625"/>
      <c r="F3235" s="625"/>
      <c r="G3235" s="625"/>
      <c r="H3235" s="625"/>
      <c r="I3235" s="638">
        <v>3</v>
      </c>
      <c r="J3235" s="625"/>
      <c r="K3235" s="625"/>
      <c r="L3235" s="634"/>
    </row>
    <row r="3236" spans="1:12" ht="15">
      <c r="A3236" s="276"/>
      <c r="C3236" s="627"/>
      <c r="D3236" s="627"/>
      <c r="E3236" s="627"/>
      <c r="F3236" s="627"/>
      <c r="G3236" s="627"/>
      <c r="H3236" s="627"/>
      <c r="I3236" s="639">
        <v>2</v>
      </c>
      <c r="J3236" s="627"/>
      <c r="K3236" s="627"/>
      <c r="L3236" s="637"/>
    </row>
    <row r="3237" spans="1:12" ht="15">
      <c r="A3237" s="276"/>
      <c r="C3237" s="625"/>
      <c r="D3237" s="625"/>
      <c r="E3237" s="625"/>
      <c r="F3237" s="625"/>
      <c r="G3237" s="625"/>
      <c r="H3237" s="625"/>
      <c r="I3237" s="638">
        <v>4</v>
      </c>
      <c r="J3237" s="625"/>
      <c r="K3237" s="625"/>
      <c r="L3237" s="634"/>
    </row>
    <row r="3238" spans="1:12" ht="15">
      <c r="A3238" s="276"/>
      <c r="C3238" s="627"/>
      <c r="D3238" s="627"/>
      <c r="E3238" s="627"/>
      <c r="F3238" s="627"/>
      <c r="G3238" s="627"/>
      <c r="H3238" s="627"/>
      <c r="I3238" s="639">
        <v>2</v>
      </c>
      <c r="J3238" s="627"/>
      <c r="K3238" s="627"/>
      <c r="L3238" s="637"/>
    </row>
    <row r="3239" spans="1:12" ht="15">
      <c r="A3239" s="276"/>
      <c r="C3239" s="625"/>
      <c r="D3239" s="625"/>
      <c r="E3239" s="625"/>
      <c r="F3239" s="625"/>
      <c r="G3239" s="625"/>
      <c r="H3239" s="625"/>
      <c r="I3239" s="638">
        <v>1</v>
      </c>
      <c r="J3239" s="625"/>
      <c r="K3239" s="625"/>
      <c r="L3239" s="634"/>
    </row>
    <row r="3240" spans="1:12" ht="15">
      <c r="A3240" s="276"/>
      <c r="C3240" s="625"/>
      <c r="D3240" s="625"/>
      <c r="E3240" s="625"/>
      <c r="F3240" s="625"/>
      <c r="G3240" s="625"/>
      <c r="H3240" s="625"/>
      <c r="I3240" s="24">
        <v>-1</v>
      </c>
      <c r="J3240" s="625"/>
      <c r="K3240" s="625"/>
      <c r="L3240" s="625"/>
    </row>
    <row r="3241" spans="1:12" ht="15">
      <c r="A3241" s="276"/>
      <c r="C3241" s="625"/>
      <c r="D3241" s="625"/>
      <c r="E3241" s="625"/>
      <c r="F3241" s="625"/>
      <c r="G3241" s="625"/>
      <c r="H3241" s="625"/>
      <c r="J3241" s="625"/>
      <c r="K3241" s="625"/>
      <c r="L3241" s="625"/>
    </row>
    <row r="3242" spans="1:12" ht="15">
      <c r="A3242" s="276"/>
      <c r="C3242" s="627"/>
      <c r="D3242" s="627"/>
      <c r="E3242" s="627"/>
      <c r="F3242" s="627"/>
      <c r="G3242" s="627"/>
      <c r="H3242" s="627"/>
      <c r="J3242" s="627"/>
      <c r="K3242" s="627"/>
      <c r="L3242" s="627"/>
    </row>
    <row r="3243" spans="1:12" ht="15">
      <c r="A3243" s="276"/>
      <c r="C3243" s="625"/>
      <c r="D3243" s="625"/>
      <c r="E3243" s="625"/>
      <c r="F3243" s="625"/>
      <c r="G3243" s="625"/>
      <c r="H3243" s="625"/>
      <c r="J3243" s="625"/>
      <c r="K3243" s="625"/>
      <c r="L3243" s="625"/>
    </row>
    <row r="3244" spans="1:12" ht="15">
      <c r="A3244" s="276"/>
      <c r="C3244" s="627"/>
      <c r="D3244" s="627"/>
      <c r="E3244" s="627"/>
      <c r="F3244" s="627"/>
      <c r="G3244" s="627"/>
      <c r="H3244" s="627"/>
      <c r="J3244" s="627"/>
      <c r="K3244" s="627"/>
      <c r="L3244" s="627"/>
    </row>
    <row r="3245" spans="1:12" ht="15">
      <c r="A3245" s="276"/>
      <c r="C3245" s="625"/>
      <c r="D3245" s="625"/>
      <c r="E3245" s="625"/>
      <c r="F3245" s="625"/>
      <c r="G3245" s="625"/>
      <c r="H3245" s="625"/>
      <c r="J3245" s="625"/>
      <c r="K3245" s="625"/>
      <c r="L3245" s="625"/>
    </row>
    <row r="3246" spans="1:12" ht="15">
      <c r="A3246" s="276"/>
      <c r="C3246" s="627"/>
      <c r="D3246" s="627"/>
      <c r="E3246" s="627"/>
      <c r="F3246" s="627"/>
      <c r="G3246" s="627"/>
      <c r="H3246" s="627"/>
      <c r="J3246" s="627"/>
      <c r="K3246" s="627"/>
      <c r="L3246" s="627"/>
    </row>
    <row r="3247" spans="1:12" ht="15">
      <c r="A3247" s="276"/>
      <c r="C3247" s="625"/>
      <c r="D3247" s="625"/>
      <c r="E3247" s="625"/>
      <c r="F3247" s="625"/>
      <c r="G3247" s="625"/>
      <c r="H3247" s="625"/>
      <c r="J3247" s="625"/>
      <c r="K3247" s="625"/>
      <c r="L3247" s="625"/>
    </row>
    <row r="3248" spans="1:12" ht="15">
      <c r="A3248" s="276"/>
      <c r="C3248" s="627"/>
      <c r="D3248" s="627"/>
      <c r="E3248" s="627"/>
      <c r="F3248" s="627"/>
      <c r="G3248" s="627"/>
      <c r="H3248" s="627"/>
      <c r="J3248" s="627"/>
      <c r="K3248" s="627"/>
      <c r="L3248" s="627"/>
    </row>
    <row r="3249" spans="1:12" ht="15">
      <c r="A3249" s="276"/>
      <c r="C3249" s="625"/>
      <c r="D3249" s="625"/>
      <c r="E3249" s="625"/>
      <c r="F3249" s="625"/>
      <c r="G3249" s="625"/>
      <c r="H3249" s="625"/>
      <c r="J3249" s="625"/>
      <c r="K3249" s="625"/>
      <c r="L3249" s="625"/>
    </row>
    <row r="3250" spans="1:12" ht="15">
      <c r="A3250" s="276"/>
      <c r="C3250" s="627"/>
      <c r="D3250" s="627"/>
      <c r="E3250" s="627"/>
      <c r="F3250" s="627"/>
      <c r="G3250" s="627"/>
      <c r="H3250" s="627"/>
      <c r="J3250" s="627"/>
      <c r="K3250" s="627"/>
      <c r="L3250" s="627"/>
    </row>
    <row r="3251" spans="1:12" ht="15">
      <c r="A3251" s="276"/>
      <c r="C3251" s="625"/>
      <c r="D3251" s="625"/>
      <c r="E3251" s="625"/>
      <c r="F3251" s="625"/>
      <c r="G3251" s="625"/>
      <c r="H3251" s="625"/>
      <c r="J3251" s="625"/>
      <c r="K3251" s="625"/>
      <c r="L3251" s="625"/>
    </row>
    <row r="3252" spans="1:12" ht="15">
      <c r="A3252" s="276"/>
      <c r="C3252" s="627"/>
      <c r="D3252" s="627"/>
      <c r="E3252" s="627"/>
      <c r="F3252" s="627"/>
      <c r="G3252" s="627"/>
      <c r="H3252" s="627"/>
      <c r="J3252" s="627"/>
      <c r="K3252" s="627"/>
      <c r="L3252" s="627"/>
    </row>
    <row r="3253" spans="1:12" ht="15">
      <c r="A3253" s="276"/>
      <c r="C3253" s="625"/>
      <c r="D3253" s="625"/>
      <c r="E3253" s="625"/>
      <c r="F3253" s="625"/>
      <c r="G3253" s="625"/>
      <c r="H3253" s="625"/>
      <c r="J3253" s="625"/>
      <c r="K3253" s="625"/>
      <c r="L3253" s="625"/>
    </row>
    <row r="3254" spans="1:12" ht="15">
      <c r="A3254" s="276"/>
      <c r="C3254" s="627"/>
      <c r="D3254" s="627"/>
      <c r="E3254" s="627"/>
      <c r="F3254" s="627"/>
      <c r="G3254" s="627"/>
      <c r="H3254" s="627"/>
      <c r="J3254" s="627"/>
      <c r="K3254" s="627"/>
      <c r="L3254" s="627"/>
    </row>
    <row r="3255" spans="1:12" ht="15">
      <c r="A3255" s="276"/>
      <c r="C3255" s="625"/>
      <c r="D3255" s="625"/>
      <c r="E3255" s="625"/>
      <c r="F3255" s="625"/>
      <c r="G3255" s="625"/>
      <c r="H3255" s="625"/>
      <c r="J3255" s="625"/>
      <c r="K3255" s="625"/>
      <c r="L3255" s="625"/>
    </row>
    <row r="3256" spans="1:12" ht="15">
      <c r="A3256" s="276"/>
      <c r="C3256" s="627"/>
      <c r="D3256" s="627"/>
      <c r="E3256" s="627"/>
      <c r="F3256" s="627"/>
      <c r="G3256" s="627"/>
      <c r="H3256" s="627"/>
      <c r="J3256" s="627"/>
      <c r="K3256" s="627"/>
      <c r="L3256" s="627"/>
    </row>
    <row r="3257" spans="1:12" ht="15">
      <c r="A3257" s="276"/>
      <c r="C3257" s="625"/>
      <c r="D3257" s="625"/>
      <c r="E3257" s="625"/>
      <c r="F3257" s="625"/>
      <c r="G3257" s="625"/>
      <c r="H3257" s="625"/>
      <c r="J3257" s="625"/>
      <c r="K3257" s="625"/>
      <c r="L3257" s="625"/>
    </row>
    <row r="3258" spans="1:12" ht="15">
      <c r="A3258" s="276"/>
      <c r="C3258" s="627"/>
      <c r="D3258" s="627"/>
      <c r="E3258" s="627"/>
      <c r="F3258" s="627"/>
      <c r="G3258" s="627"/>
      <c r="H3258" s="627"/>
      <c r="J3258" s="627"/>
      <c r="K3258" s="627"/>
      <c r="L3258" s="627"/>
    </row>
    <row r="3259" spans="1:12" ht="15">
      <c r="A3259" s="276"/>
      <c r="C3259" s="625"/>
      <c r="D3259" s="625"/>
      <c r="E3259" s="625"/>
      <c r="F3259" s="625"/>
      <c r="G3259" s="625"/>
      <c r="H3259" s="625"/>
      <c r="J3259" s="625"/>
      <c r="K3259" s="625"/>
      <c r="L3259" s="625"/>
    </row>
    <row r="3260" spans="1:12" ht="15">
      <c r="A3260" s="276"/>
      <c r="C3260" s="627"/>
      <c r="D3260" s="627"/>
      <c r="E3260" s="627"/>
      <c r="F3260" s="627"/>
      <c r="G3260" s="627"/>
      <c r="H3260" s="627"/>
      <c r="J3260" s="627"/>
      <c r="K3260" s="627"/>
      <c r="L3260" s="627"/>
    </row>
    <row r="3261" spans="1:12" ht="15">
      <c r="A3261" s="276"/>
      <c r="C3261" s="625"/>
      <c r="D3261" s="625"/>
      <c r="E3261" s="625"/>
      <c r="F3261" s="625"/>
      <c r="G3261" s="625"/>
      <c r="H3261" s="625"/>
      <c r="J3261" s="625"/>
      <c r="K3261" s="625"/>
      <c r="L3261" s="625"/>
    </row>
    <row r="3262" spans="1:12" ht="15">
      <c r="A3262" s="276"/>
      <c r="C3262" s="627"/>
      <c r="D3262" s="627"/>
      <c r="E3262" s="700"/>
      <c r="F3262" s="627"/>
      <c r="G3262" s="627"/>
      <c r="H3262" s="627"/>
      <c r="J3262" s="627"/>
      <c r="K3262" s="627"/>
      <c r="L3262" s="627"/>
    </row>
    <row r="3263" spans="1:12" ht="15">
      <c r="A3263" s="276"/>
      <c r="C3263" s="625"/>
      <c r="D3263" s="625"/>
      <c r="E3263" s="625"/>
      <c r="F3263" s="625"/>
      <c r="G3263" s="625"/>
      <c r="H3263" s="625"/>
      <c r="J3263" s="625"/>
      <c r="K3263" s="625"/>
      <c r="L3263" s="625"/>
    </row>
    <row r="3264" spans="1:12" ht="15">
      <c r="A3264" s="276"/>
      <c r="C3264" s="627"/>
      <c r="D3264" s="627"/>
      <c r="E3264" s="627"/>
      <c r="F3264" s="627"/>
      <c r="G3264" s="627"/>
      <c r="H3264" s="627"/>
      <c r="J3264" s="627"/>
      <c r="K3264" s="627"/>
      <c r="L3264" s="627"/>
    </row>
    <row r="3265" spans="1:12" ht="15">
      <c r="A3265" s="276"/>
      <c r="C3265" s="625"/>
      <c r="D3265" s="625"/>
      <c r="E3265" s="625"/>
      <c r="F3265" s="625"/>
      <c r="G3265" s="625"/>
      <c r="H3265" s="625"/>
      <c r="J3265" s="625"/>
      <c r="K3265" s="625"/>
      <c r="L3265" s="625"/>
    </row>
    <row r="3266" spans="1:12" ht="15">
      <c r="A3266" s="276"/>
      <c r="C3266" s="627"/>
      <c r="D3266" s="627"/>
      <c r="E3266" s="627"/>
      <c r="F3266" s="627"/>
      <c r="G3266" s="627"/>
      <c r="H3266" s="627"/>
      <c r="J3266" s="627"/>
      <c r="K3266" s="627"/>
      <c r="L3266" s="627"/>
    </row>
    <row r="3267" spans="1:12" ht="15">
      <c r="A3267" s="276"/>
      <c r="C3267" s="625"/>
      <c r="D3267" s="625"/>
      <c r="E3267" s="625"/>
      <c r="F3267" s="625"/>
      <c r="G3267" s="625"/>
      <c r="H3267" s="625"/>
      <c r="J3267" s="625"/>
      <c r="K3267" s="625"/>
      <c r="L3267" s="625"/>
    </row>
    <row r="3268" spans="1:12" ht="15">
      <c r="A3268" s="276"/>
      <c r="C3268" s="627"/>
      <c r="D3268" s="627"/>
      <c r="E3268" s="627"/>
      <c r="F3268" s="627"/>
      <c r="G3268" s="627"/>
      <c r="H3268" s="627"/>
      <c r="J3268" s="627"/>
      <c r="K3268" s="627"/>
      <c r="L3268" s="627"/>
    </row>
    <row r="3269" spans="1:12" ht="15">
      <c r="A3269" s="276"/>
      <c r="C3269" s="625"/>
      <c r="D3269" s="625"/>
      <c r="E3269" s="625"/>
      <c r="F3269" s="625"/>
      <c r="G3269" s="625"/>
      <c r="H3269" s="625"/>
      <c r="J3269" s="625"/>
      <c r="K3269" s="625"/>
      <c r="L3269" s="625"/>
    </row>
    <row r="3270" spans="1:12" ht="15">
      <c r="A3270" s="276"/>
      <c r="C3270" s="627"/>
      <c r="D3270" s="627"/>
      <c r="E3270" s="627"/>
      <c r="F3270" s="627"/>
      <c r="G3270" s="627"/>
      <c r="H3270" s="627"/>
      <c r="J3270" s="627"/>
      <c r="K3270" s="627"/>
      <c r="L3270" s="627"/>
    </row>
    <row r="3271" spans="1:12" ht="15">
      <c r="A3271" s="276"/>
      <c r="C3271" s="625"/>
      <c r="D3271" s="625"/>
      <c r="E3271" s="625"/>
      <c r="F3271" s="625"/>
      <c r="G3271" s="625"/>
      <c r="H3271" s="625"/>
      <c r="J3271" s="625"/>
      <c r="K3271" s="625"/>
      <c r="L3271" s="625"/>
    </row>
    <row r="3272" spans="1:12" ht="15">
      <c r="A3272" s="276"/>
      <c r="C3272" s="627"/>
      <c r="D3272" s="627"/>
      <c r="E3272" s="627"/>
      <c r="F3272" s="627"/>
      <c r="G3272" s="627"/>
      <c r="H3272" s="627"/>
      <c r="J3272" s="627"/>
      <c r="K3272" s="627"/>
      <c r="L3272" s="627"/>
    </row>
    <row r="3273" spans="1:12" ht="15">
      <c r="A3273" s="276"/>
      <c r="C3273" s="625"/>
      <c r="D3273" s="625"/>
      <c r="E3273" s="625"/>
      <c r="F3273" s="625"/>
      <c r="G3273" s="625"/>
      <c r="H3273" s="625"/>
      <c r="J3273" s="625"/>
      <c r="K3273" s="625"/>
      <c r="L3273" s="625"/>
    </row>
    <row r="3274" spans="1:12" ht="15">
      <c r="A3274" s="276"/>
      <c r="C3274" s="627"/>
      <c r="D3274" s="627"/>
      <c r="E3274" s="627"/>
      <c r="F3274" s="627"/>
      <c r="G3274" s="627"/>
      <c r="H3274" s="627"/>
      <c r="J3274" s="627"/>
      <c r="K3274" s="627"/>
      <c r="L3274" s="627"/>
    </row>
    <row r="3275" spans="1:12" ht="15">
      <c r="A3275" s="276"/>
      <c r="C3275" s="625"/>
      <c r="D3275" s="625"/>
      <c r="E3275" s="625"/>
      <c r="F3275" s="625"/>
      <c r="G3275" s="625"/>
      <c r="H3275" s="625"/>
      <c r="J3275" s="625"/>
      <c r="K3275" s="625"/>
      <c r="L3275" s="625"/>
    </row>
    <row r="3276" spans="1:12" ht="15">
      <c r="A3276" s="276"/>
      <c r="C3276" s="627"/>
      <c r="D3276" s="627"/>
      <c r="E3276" s="627"/>
      <c r="F3276" s="627"/>
      <c r="G3276" s="627"/>
      <c r="H3276" s="627"/>
      <c r="J3276" s="627"/>
      <c r="K3276" s="627"/>
      <c r="L3276" s="627"/>
    </row>
    <row r="3277" spans="1:12" ht="15">
      <c r="A3277" s="276"/>
      <c r="C3277" s="625"/>
      <c r="D3277" s="625"/>
      <c r="E3277" s="625"/>
      <c r="F3277" s="625"/>
      <c r="G3277" s="625"/>
      <c r="H3277" s="625"/>
      <c r="J3277" s="625"/>
      <c r="K3277" s="625"/>
      <c r="L3277" s="625"/>
    </row>
    <row r="3278" spans="1:12" ht="15">
      <c r="A3278" s="276"/>
      <c r="C3278" s="627"/>
      <c r="D3278" s="627"/>
      <c r="E3278" s="627"/>
      <c r="F3278" s="627"/>
      <c r="G3278" s="627"/>
      <c r="H3278" s="627"/>
      <c r="J3278" s="627"/>
      <c r="K3278" s="627"/>
      <c r="L3278" s="627"/>
    </row>
    <row r="3279" spans="1:12" ht="15">
      <c r="A3279" s="276"/>
      <c r="C3279" s="625"/>
      <c r="D3279" s="625"/>
      <c r="E3279" s="625"/>
      <c r="F3279" s="625"/>
      <c r="G3279" s="625"/>
      <c r="H3279" s="625"/>
      <c r="J3279" s="625"/>
      <c r="K3279" s="625"/>
      <c r="L3279" s="625"/>
    </row>
    <row r="3280" spans="1:12" ht="15">
      <c r="A3280" s="276"/>
      <c r="C3280" s="627"/>
      <c r="D3280" s="627"/>
      <c r="E3280" s="627"/>
      <c r="F3280" s="627"/>
      <c r="G3280" s="627"/>
      <c r="H3280" s="627"/>
      <c r="J3280" s="627"/>
      <c r="K3280" s="627"/>
      <c r="L3280" s="627"/>
    </row>
    <row r="3281" spans="1:12" ht="15">
      <c r="A3281" s="276"/>
      <c r="C3281" s="625"/>
      <c r="D3281" s="625"/>
      <c r="E3281" s="625"/>
      <c r="F3281" s="625"/>
      <c r="G3281" s="625"/>
      <c r="H3281" s="625"/>
      <c r="J3281" s="625"/>
      <c r="K3281" s="625"/>
      <c r="L3281" s="625"/>
    </row>
    <row r="3282" spans="1:12" ht="15">
      <c r="A3282" s="276"/>
      <c r="C3282" s="627"/>
      <c r="D3282" s="627"/>
      <c r="E3282" s="627"/>
      <c r="F3282" s="627"/>
      <c r="G3282" s="627"/>
      <c r="H3282" s="627"/>
      <c r="J3282" s="627"/>
      <c r="K3282" s="627"/>
      <c r="L3282" s="627"/>
    </row>
    <row r="3283" spans="1:12" ht="15">
      <c r="A3283" s="276"/>
      <c r="C3283" s="625"/>
      <c r="D3283" s="625"/>
      <c r="E3283" s="625"/>
      <c r="F3283" s="625"/>
      <c r="G3283" s="625"/>
      <c r="H3283" s="625"/>
      <c r="J3283" s="625"/>
      <c r="K3283" s="625"/>
      <c r="L3283" s="625"/>
    </row>
    <row r="3284" spans="1:12" ht="15">
      <c r="A3284" s="276"/>
      <c r="C3284" s="627"/>
      <c r="D3284" s="627"/>
      <c r="E3284" s="627"/>
      <c r="F3284" s="627"/>
      <c r="G3284" s="627"/>
      <c r="H3284" s="627"/>
      <c r="J3284" s="627"/>
      <c r="K3284" s="627"/>
      <c r="L3284" s="627"/>
    </row>
    <row r="3285" spans="1:12" ht="15">
      <c r="A3285" s="276"/>
      <c r="C3285" s="625"/>
      <c r="D3285" s="625"/>
      <c r="E3285" s="625"/>
      <c r="F3285" s="625"/>
      <c r="G3285" s="625"/>
      <c r="H3285" s="625"/>
      <c r="J3285" s="625"/>
      <c r="K3285" s="625"/>
      <c r="L3285" s="625"/>
    </row>
    <row r="3286" spans="1:12" ht="15">
      <c r="A3286" s="276"/>
      <c r="C3286" s="627"/>
      <c r="D3286" s="627"/>
      <c r="E3286" s="627"/>
      <c r="F3286" s="627"/>
      <c r="G3286" s="627"/>
      <c r="H3286" s="627"/>
      <c r="J3286" s="627"/>
      <c r="K3286" s="627"/>
      <c r="L3286" s="627"/>
    </row>
    <row r="3287" spans="1:12" ht="15">
      <c r="A3287" s="276"/>
      <c r="C3287" s="625"/>
      <c r="D3287" s="625"/>
      <c r="E3287" s="625"/>
      <c r="F3287" s="625"/>
      <c r="G3287" s="625"/>
      <c r="H3287" s="625"/>
      <c r="J3287" s="625"/>
      <c r="K3287" s="625"/>
      <c r="L3287" s="625"/>
    </row>
    <row r="3288" spans="1:12" ht="15">
      <c r="A3288" s="276"/>
      <c r="C3288" s="627"/>
      <c r="D3288" s="627"/>
      <c r="E3288" s="627"/>
      <c r="F3288" s="627"/>
      <c r="G3288" s="627"/>
      <c r="H3288" s="627"/>
      <c r="J3288" s="627"/>
      <c r="K3288" s="627"/>
      <c r="L3288" s="627"/>
    </row>
    <row r="3289" spans="1:12" ht="15">
      <c r="A3289" s="276"/>
      <c r="C3289" s="625"/>
      <c r="D3289" s="625"/>
      <c r="E3289" s="625"/>
      <c r="F3289" s="625"/>
      <c r="G3289" s="625"/>
      <c r="H3289" s="625"/>
      <c r="J3289" s="625"/>
      <c r="K3289" s="625"/>
      <c r="L3289" s="625"/>
    </row>
    <row r="3290" spans="1:12" ht="15">
      <c r="A3290" s="276"/>
      <c r="C3290" s="627"/>
      <c r="D3290" s="627"/>
      <c r="E3290" s="627"/>
      <c r="F3290" s="627"/>
      <c r="G3290" s="627"/>
      <c r="H3290" s="627"/>
      <c r="J3290" s="627"/>
      <c r="K3290" s="627"/>
      <c r="L3290" s="627"/>
    </row>
    <row r="3291" spans="1:12" ht="15">
      <c r="A3291" s="276"/>
      <c r="C3291" s="625"/>
      <c r="D3291" s="625"/>
      <c r="E3291" s="625"/>
      <c r="F3291" s="625"/>
      <c r="G3291" s="625"/>
      <c r="H3291" s="625"/>
      <c r="J3291" s="625"/>
      <c r="K3291" s="625"/>
      <c r="L3291" s="625"/>
    </row>
    <row r="3292" spans="1:12" ht="15">
      <c r="A3292" s="276"/>
      <c r="C3292" s="627"/>
      <c r="D3292" s="627"/>
      <c r="E3292" s="627"/>
      <c r="F3292" s="627"/>
      <c r="G3292" s="627"/>
      <c r="H3292" s="627"/>
      <c r="J3292" s="627"/>
      <c r="K3292" s="627"/>
      <c r="L3292" s="627"/>
    </row>
    <row r="3293" spans="1:12" ht="15">
      <c r="A3293" s="276"/>
      <c r="C3293" s="625"/>
      <c r="D3293" s="625"/>
      <c r="E3293" s="625"/>
      <c r="F3293" s="625"/>
      <c r="G3293" s="625"/>
      <c r="H3293" s="625"/>
      <c r="J3293" s="625"/>
      <c r="K3293" s="625"/>
      <c r="L3293" s="625"/>
    </row>
    <row r="3294" spans="1:12" ht="15">
      <c r="A3294" s="276"/>
      <c r="C3294" s="627"/>
      <c r="D3294" s="627"/>
      <c r="E3294" s="627"/>
      <c r="F3294" s="627"/>
      <c r="G3294" s="627"/>
      <c r="H3294" s="627"/>
      <c r="J3294" s="627"/>
      <c r="K3294" s="627"/>
      <c r="L3294" s="627"/>
    </row>
    <row r="3295" spans="1:12" ht="15">
      <c r="A3295" s="276"/>
      <c r="C3295" s="625"/>
      <c r="D3295" s="625"/>
      <c r="E3295" s="625"/>
      <c r="F3295" s="625"/>
      <c r="G3295" s="625"/>
      <c r="H3295" s="625"/>
      <c r="J3295" s="625"/>
      <c r="K3295" s="625"/>
      <c r="L3295" s="625"/>
    </row>
    <row r="3296" spans="1:12" ht="15">
      <c r="A3296" s="276"/>
      <c r="C3296" s="627"/>
      <c r="D3296" s="627"/>
      <c r="E3296" s="627"/>
      <c r="F3296" s="627"/>
      <c r="G3296" s="627"/>
      <c r="H3296" s="627"/>
      <c r="J3296" s="627"/>
      <c r="K3296" s="627"/>
      <c r="L3296" s="627"/>
    </row>
    <row r="3297" spans="1:12" ht="15">
      <c r="A3297" s="276"/>
      <c r="C3297" s="625"/>
      <c r="D3297" s="625"/>
      <c r="E3297" s="625"/>
      <c r="F3297" s="625"/>
      <c r="G3297" s="625"/>
      <c r="H3297" s="625"/>
      <c r="J3297" s="625"/>
      <c r="K3297" s="625"/>
      <c r="L3297" s="625"/>
    </row>
    <row r="3298" spans="1:12" ht="15">
      <c r="A3298" s="276"/>
      <c r="C3298" s="627"/>
      <c r="D3298" s="627"/>
      <c r="E3298" s="627"/>
      <c r="F3298" s="627"/>
      <c r="G3298" s="627"/>
      <c r="H3298" s="627"/>
      <c r="J3298" s="627"/>
      <c r="K3298" s="627"/>
      <c r="L3298" s="627"/>
    </row>
    <row r="3299" spans="1:12" ht="15">
      <c r="A3299" s="276"/>
      <c r="C3299" s="625"/>
      <c r="D3299" s="625"/>
      <c r="E3299" s="625"/>
      <c r="F3299" s="625"/>
      <c r="G3299" s="625"/>
      <c r="H3299" s="625"/>
      <c r="J3299" s="625"/>
      <c r="K3299" s="625"/>
      <c r="L3299" s="625"/>
    </row>
    <row r="3300" spans="1:12" ht="15">
      <c r="A3300" s="276"/>
      <c r="C3300" s="627"/>
      <c r="D3300" s="627"/>
      <c r="E3300" s="627"/>
      <c r="F3300" s="627"/>
      <c r="G3300" s="627"/>
      <c r="H3300" s="627"/>
      <c r="J3300" s="627"/>
      <c r="K3300" s="627"/>
      <c r="L3300" s="627"/>
    </row>
    <row r="3301" spans="1:12" ht="15">
      <c r="A3301" s="276"/>
      <c r="C3301" s="625"/>
      <c r="D3301" s="625"/>
      <c r="E3301" s="625"/>
      <c r="F3301" s="625"/>
      <c r="G3301" s="625"/>
      <c r="H3301" s="625"/>
      <c r="J3301" s="625"/>
      <c r="K3301" s="625"/>
      <c r="L3301" s="625"/>
    </row>
    <row r="3302" spans="1:12" ht="15">
      <c r="A3302" s="276"/>
      <c r="C3302" s="627"/>
      <c r="D3302" s="627"/>
      <c r="E3302" s="627"/>
      <c r="F3302" s="627"/>
      <c r="G3302" s="627"/>
      <c r="H3302" s="627"/>
      <c r="J3302" s="627"/>
      <c r="K3302" s="627"/>
      <c r="L3302" s="627"/>
    </row>
    <row r="3303" spans="1:12" ht="15">
      <c r="A3303" s="276"/>
      <c r="C3303" s="625"/>
      <c r="D3303" s="625"/>
      <c r="E3303" s="625"/>
      <c r="F3303" s="625"/>
      <c r="G3303" s="625"/>
      <c r="H3303" s="625"/>
      <c r="J3303" s="625"/>
      <c r="K3303" s="625"/>
      <c r="L3303" s="625"/>
    </row>
    <row r="3304" spans="1:12" ht="15">
      <c r="A3304" s="276"/>
      <c r="C3304" s="627"/>
      <c r="D3304" s="627"/>
      <c r="E3304" s="627"/>
      <c r="F3304" s="627"/>
      <c r="G3304" s="627"/>
      <c r="H3304" s="627"/>
      <c r="J3304" s="627"/>
      <c r="K3304" s="627"/>
      <c r="L3304" s="627"/>
    </row>
    <row r="3305" spans="1:12" ht="15">
      <c r="A3305" s="276"/>
      <c r="C3305" s="625"/>
      <c r="D3305" s="625"/>
      <c r="E3305" s="625"/>
      <c r="F3305" s="625"/>
      <c r="G3305" s="625"/>
      <c r="H3305" s="625"/>
      <c r="J3305" s="625"/>
      <c r="K3305" s="625"/>
      <c r="L3305" s="625"/>
    </row>
    <row r="3306" spans="1:12" ht="15">
      <c r="A3306" s="276"/>
      <c r="C3306" s="627"/>
      <c r="D3306" s="627"/>
      <c r="E3306" s="700"/>
      <c r="F3306" s="627"/>
      <c r="G3306" s="627"/>
      <c r="H3306" s="627"/>
      <c r="J3306" s="627"/>
      <c r="K3306" s="627"/>
      <c r="L3306" s="627"/>
    </row>
    <row r="3307" spans="1:12" ht="15">
      <c r="A3307" s="276"/>
      <c r="C3307" s="625"/>
      <c r="D3307" s="625"/>
      <c r="E3307" s="705"/>
      <c r="F3307" s="625"/>
      <c r="G3307" s="625"/>
      <c r="H3307" s="625"/>
      <c r="J3307" s="625"/>
      <c r="K3307" s="625"/>
      <c r="L3307" s="625"/>
    </row>
    <row r="3308" spans="1:12" ht="15">
      <c r="A3308" s="276"/>
      <c r="C3308" s="627"/>
      <c r="D3308" s="627"/>
      <c r="E3308" s="627"/>
      <c r="F3308" s="627"/>
      <c r="G3308" s="627"/>
      <c r="H3308" s="627"/>
      <c r="J3308" s="627"/>
      <c r="K3308" s="627"/>
      <c r="L3308" s="627"/>
    </row>
    <row r="3309" spans="1:12" ht="15">
      <c r="A3309" s="276"/>
      <c r="C3309" s="625"/>
      <c r="D3309" s="625"/>
      <c r="E3309" s="625"/>
      <c r="F3309" s="625"/>
      <c r="G3309" s="625"/>
      <c r="H3309" s="625"/>
      <c r="J3309" s="625"/>
      <c r="K3309" s="625"/>
      <c r="L3309" s="625"/>
    </row>
    <row r="3310" spans="1:12" ht="15">
      <c r="A3310" s="276"/>
      <c r="C3310" s="627"/>
      <c r="D3310" s="627"/>
      <c r="E3310" s="627"/>
      <c r="F3310" s="627"/>
      <c r="G3310" s="627"/>
      <c r="H3310" s="627"/>
      <c r="J3310" s="628"/>
      <c r="K3310" s="628"/>
      <c r="L3310" s="628"/>
    </row>
    <row r="3311" spans="1:12" ht="15">
      <c r="A3311" s="276"/>
      <c r="C3311" s="625"/>
      <c r="D3311" s="625"/>
      <c r="E3311" s="625"/>
      <c r="F3311" s="625"/>
      <c r="G3311" s="625"/>
      <c r="H3311" s="625"/>
    </row>
    <row r="3312" spans="1:12" ht="15">
      <c r="A3312" s="276"/>
      <c r="C3312" s="625"/>
      <c r="D3312" s="625"/>
      <c r="E3312" s="625"/>
      <c r="F3312" s="625"/>
      <c r="G3312" s="625"/>
      <c r="H3312" s="625"/>
    </row>
    <row r="3313" spans="1:12" ht="15">
      <c r="A3313" s="276"/>
      <c r="C3313" s="627"/>
      <c r="D3313" s="627"/>
      <c r="E3313" s="627"/>
      <c r="F3313" s="627"/>
      <c r="G3313" s="627"/>
      <c r="H3313" s="627"/>
    </row>
    <row r="3314" spans="1:12" ht="15">
      <c r="A3314" s="276"/>
      <c r="C3314" s="625"/>
      <c r="D3314" s="625"/>
      <c r="E3314" s="625"/>
      <c r="F3314" s="625"/>
      <c r="G3314" s="625"/>
      <c r="H3314" s="625"/>
    </row>
    <row r="3315" spans="1:12" ht="15">
      <c r="A3315" s="276"/>
      <c r="C3315" s="627"/>
      <c r="D3315" s="627"/>
      <c r="E3315" s="627"/>
      <c r="F3315" s="627"/>
      <c r="G3315" s="627"/>
      <c r="H3315" s="627"/>
    </row>
    <row r="3316" spans="1:12" ht="15">
      <c r="A3316" s="276"/>
      <c r="C3316" s="625"/>
      <c r="D3316" s="625"/>
      <c r="E3316" s="625"/>
      <c r="F3316" s="625"/>
      <c r="G3316" s="625"/>
      <c r="H3316" s="625"/>
    </row>
    <row r="3317" spans="1:12" ht="15">
      <c r="A3317" s="276"/>
      <c r="C3317" s="627"/>
      <c r="D3317" s="627"/>
      <c r="E3317" s="627"/>
      <c r="F3317" s="627"/>
      <c r="G3317" s="627"/>
      <c r="H3317" s="627"/>
      <c r="I3317" s="1446"/>
      <c r="J3317" s="1442"/>
      <c r="K3317" s="1448"/>
      <c r="L3317" s="1451"/>
    </row>
    <row r="3318" spans="1:12" ht="15">
      <c r="A3318" s="276"/>
      <c r="C3318" s="625"/>
      <c r="D3318" s="625"/>
      <c r="E3318" s="625"/>
      <c r="F3318" s="625"/>
      <c r="G3318" s="625"/>
      <c r="H3318" s="625"/>
      <c r="I3318" s="24">
        <v>36</v>
      </c>
      <c r="J3318" s="1441"/>
      <c r="K3318" s="1441"/>
      <c r="L3318" s="1441"/>
    </row>
    <row r="3319" spans="1:12" ht="15">
      <c r="A3319" s="276"/>
      <c r="C3319" s="625"/>
      <c r="D3319" s="625"/>
      <c r="E3319" s="625"/>
      <c r="F3319" s="625"/>
      <c r="G3319" s="625"/>
      <c r="H3319" s="625"/>
    </row>
    <row r="3320" spans="1:12" ht="15">
      <c r="A3320" s="276"/>
      <c r="C3320" s="627"/>
      <c r="D3320" s="627"/>
      <c r="E3320" s="627"/>
      <c r="F3320" s="627"/>
      <c r="G3320" s="627"/>
      <c r="H3320" s="627"/>
    </row>
    <row r="3321" spans="1:12" ht="15">
      <c r="A3321" s="276"/>
      <c r="C3321" s="625"/>
      <c r="D3321" s="625"/>
      <c r="E3321" s="625"/>
      <c r="F3321" s="625"/>
      <c r="G3321" s="625"/>
      <c r="H3321" s="625"/>
    </row>
    <row r="3322" spans="1:12" ht="15">
      <c r="A3322" s="1439"/>
      <c r="B3322" s="1442"/>
      <c r="C3322" s="625"/>
      <c r="D3322" s="625"/>
      <c r="E3322" s="625"/>
      <c r="F3322" s="625"/>
      <c r="G3322" s="625"/>
      <c r="H3322" s="625"/>
      <c r="I3322" s="1446"/>
      <c r="J3322" s="1442"/>
      <c r="K3322" s="1448"/>
      <c r="L3322" s="1451"/>
    </row>
    <row r="3323" spans="1:12" ht="15">
      <c r="A3323" s="624"/>
      <c r="B3323" s="625"/>
      <c r="C3323" s="625"/>
      <c r="D3323" s="625"/>
      <c r="E3323" s="625"/>
      <c r="F3323" s="625"/>
      <c r="G3323" s="625"/>
      <c r="H3323" s="625"/>
      <c r="I3323" s="638"/>
      <c r="J3323" s="625"/>
      <c r="K3323" s="625"/>
      <c r="L3323" s="634"/>
    </row>
    <row r="3324" spans="1:12" ht="15">
      <c r="A3324" s="895"/>
      <c r="B3324" s="628"/>
      <c r="C3324" s="627"/>
      <c r="D3324" s="627"/>
      <c r="E3324" s="627"/>
      <c r="F3324" s="627"/>
      <c r="G3324" s="627"/>
      <c r="H3324" s="627"/>
      <c r="I3324" s="23"/>
      <c r="J3324" s="627"/>
      <c r="K3324" s="627"/>
      <c r="L3324" s="627"/>
    </row>
    <row r="3325" spans="1:12" ht="15">
      <c r="A3325" s="276"/>
      <c r="C3325" s="625"/>
      <c r="D3325" s="625"/>
      <c r="E3325" s="625"/>
      <c r="F3325" s="625"/>
      <c r="G3325" s="625"/>
      <c r="H3325" s="625"/>
      <c r="J3325" s="625"/>
      <c r="K3325" s="625"/>
      <c r="L3325" s="625"/>
    </row>
    <row r="3326" spans="1:12" ht="15">
      <c r="A3326" s="276"/>
      <c r="C3326" s="627"/>
      <c r="D3326" s="627"/>
      <c r="E3326" s="627"/>
      <c r="F3326" s="627"/>
      <c r="G3326" s="627"/>
      <c r="H3326" s="627"/>
      <c r="J3326" s="627"/>
      <c r="K3326" s="627"/>
      <c r="L3326" s="627"/>
    </row>
    <row r="3327" spans="1:12" ht="15">
      <c r="A3327" s="276"/>
      <c r="C3327" s="625"/>
      <c r="D3327" s="625"/>
      <c r="E3327" s="625"/>
      <c r="F3327" s="625"/>
      <c r="G3327" s="625"/>
      <c r="H3327" s="625"/>
      <c r="J3327" s="625"/>
      <c r="K3327" s="625"/>
      <c r="L3327" s="625"/>
    </row>
    <row r="3328" spans="1:12" ht="15">
      <c r="A3328" s="276"/>
      <c r="C3328" s="627"/>
      <c r="D3328" s="627"/>
      <c r="E3328" s="627"/>
      <c r="F3328" s="627"/>
      <c r="G3328" s="627"/>
      <c r="H3328" s="627"/>
      <c r="J3328" s="627"/>
      <c r="K3328" s="627"/>
      <c r="L3328" s="627"/>
    </row>
    <row r="3329" spans="1:12" ht="15">
      <c r="A3329" s="276"/>
      <c r="C3329" s="625"/>
      <c r="D3329" s="625"/>
      <c r="E3329" s="625"/>
      <c r="F3329" s="625"/>
      <c r="G3329" s="625"/>
      <c r="H3329" s="625"/>
      <c r="J3329" s="625"/>
      <c r="K3329" s="625"/>
      <c r="L3329" s="625"/>
    </row>
    <row r="3330" spans="1:12" ht="15">
      <c r="A3330" s="276"/>
      <c r="C3330" s="627"/>
      <c r="D3330" s="627"/>
      <c r="E3330" s="627"/>
      <c r="F3330" s="627"/>
      <c r="G3330" s="627"/>
      <c r="H3330" s="627"/>
      <c r="J3330" s="627"/>
      <c r="K3330" s="627"/>
      <c r="L3330" s="627"/>
    </row>
    <row r="3331" spans="1:12" ht="15">
      <c r="A3331" s="276"/>
      <c r="C3331" s="625"/>
      <c r="D3331" s="625"/>
      <c r="E3331" s="625"/>
      <c r="F3331" s="625"/>
      <c r="G3331" s="625"/>
      <c r="H3331" s="625"/>
      <c r="J3331" s="625"/>
      <c r="K3331" s="625"/>
      <c r="L3331" s="625"/>
    </row>
    <row r="3332" spans="1:12" ht="15">
      <c r="A3332" s="276"/>
      <c r="C3332" s="627"/>
      <c r="D3332" s="627"/>
      <c r="E3332" s="627"/>
      <c r="F3332" s="627"/>
      <c r="G3332" s="627"/>
      <c r="H3332" s="627"/>
      <c r="J3332" s="627"/>
      <c r="K3332" s="627"/>
      <c r="L3332" s="627"/>
    </row>
    <row r="3333" spans="1:12" ht="15">
      <c r="A3333" s="276"/>
      <c r="C3333" s="625"/>
      <c r="D3333" s="625"/>
      <c r="E3333" s="625"/>
      <c r="F3333" s="625"/>
      <c r="G3333" s="625"/>
      <c r="H3333" s="625"/>
      <c r="J3333" s="625"/>
      <c r="K3333" s="625"/>
      <c r="L3333" s="625"/>
    </row>
    <row r="3334" spans="1:12" ht="15">
      <c r="A3334" s="276"/>
      <c r="C3334" s="627"/>
      <c r="D3334" s="627"/>
      <c r="E3334" s="627"/>
      <c r="F3334" s="627"/>
      <c r="G3334" s="627"/>
      <c r="H3334" s="627"/>
      <c r="J3334" s="627"/>
      <c r="K3334" s="627"/>
      <c r="L3334" s="627"/>
    </row>
    <row r="3335" spans="1:12" ht="15">
      <c r="A3335" s="276"/>
      <c r="C3335" s="625"/>
      <c r="D3335" s="625"/>
      <c r="E3335" s="625"/>
      <c r="F3335" s="625"/>
      <c r="G3335" s="625"/>
      <c r="H3335" s="625"/>
      <c r="J3335" s="625"/>
      <c r="K3335" s="625"/>
      <c r="L3335" s="625"/>
    </row>
    <row r="3336" spans="1:12" ht="15">
      <c r="A3336" s="276"/>
      <c r="C3336" s="627"/>
      <c r="D3336" s="627"/>
      <c r="E3336" s="627"/>
      <c r="F3336" s="627"/>
      <c r="G3336" s="627"/>
      <c r="H3336" s="627"/>
      <c r="J3336" s="627"/>
      <c r="K3336" s="627"/>
      <c r="L3336" s="627"/>
    </row>
    <row r="3337" spans="1:12" ht="15">
      <c r="A3337" s="276"/>
      <c r="C3337" s="625"/>
      <c r="D3337" s="625"/>
      <c r="E3337" s="625"/>
      <c r="F3337" s="625"/>
      <c r="G3337" s="625"/>
      <c r="H3337" s="625"/>
      <c r="J3337" s="625"/>
      <c r="K3337" s="625"/>
      <c r="L3337" s="625"/>
    </row>
    <row r="3338" spans="1:12" ht="15">
      <c r="A3338" s="276"/>
      <c r="C3338" s="627"/>
      <c r="D3338" s="627"/>
      <c r="E3338" s="627"/>
      <c r="F3338" s="627"/>
      <c r="G3338" s="627"/>
      <c r="H3338" s="627"/>
      <c r="J3338" s="627"/>
      <c r="K3338" s="627"/>
      <c r="L3338" s="627"/>
    </row>
    <row r="3339" spans="1:12" ht="15">
      <c r="A3339" s="276"/>
      <c r="C3339" s="625"/>
      <c r="D3339" s="625"/>
      <c r="E3339" s="625"/>
      <c r="F3339" s="625"/>
      <c r="G3339" s="625"/>
      <c r="H3339" s="625"/>
      <c r="J3339" s="625"/>
      <c r="K3339" s="625"/>
      <c r="L3339" s="625"/>
    </row>
    <row r="3340" spans="1:12" ht="15">
      <c r="A3340" s="276"/>
      <c r="C3340" s="627"/>
      <c r="D3340" s="627"/>
      <c r="E3340" s="627"/>
      <c r="F3340" s="627"/>
      <c r="G3340" s="627"/>
      <c r="H3340" s="627"/>
      <c r="J3340" s="627"/>
      <c r="K3340" s="627"/>
      <c r="L3340" s="627"/>
    </row>
    <row r="3341" spans="1:12" ht="15">
      <c r="A3341" s="276"/>
      <c r="C3341" s="625"/>
      <c r="D3341" s="625"/>
      <c r="E3341" s="625"/>
      <c r="F3341" s="625"/>
      <c r="G3341" s="625"/>
      <c r="H3341" s="625"/>
      <c r="J3341" s="625"/>
      <c r="K3341" s="625"/>
      <c r="L3341" s="625"/>
    </row>
    <row r="3342" spans="1:12" ht="15">
      <c r="A3342" s="276"/>
      <c r="C3342" s="627"/>
      <c r="D3342" s="627"/>
      <c r="E3342" s="627"/>
      <c r="F3342" s="627"/>
      <c r="G3342" s="627"/>
      <c r="H3342" s="627"/>
      <c r="J3342" s="627"/>
      <c r="K3342" s="627"/>
      <c r="L3342" s="627"/>
    </row>
    <row r="3343" spans="1:12" ht="15">
      <c r="A3343" s="276"/>
      <c r="C3343" s="625"/>
      <c r="D3343" s="625"/>
      <c r="E3343" s="625"/>
      <c r="F3343" s="625"/>
      <c r="G3343" s="625"/>
      <c r="H3343" s="625"/>
      <c r="J3343" s="625"/>
      <c r="K3343" s="625"/>
      <c r="L3343" s="625"/>
    </row>
    <row r="3344" spans="1:12" ht="15">
      <c r="A3344" s="276"/>
      <c r="C3344" s="627"/>
      <c r="D3344" s="627"/>
      <c r="E3344" s="627"/>
      <c r="F3344" s="627"/>
      <c r="G3344" s="627"/>
      <c r="H3344" s="627"/>
      <c r="J3344" s="627"/>
      <c r="K3344" s="627"/>
      <c r="L3344" s="627"/>
    </row>
    <row r="3345" spans="1:12" ht="15">
      <c r="A3345" s="276"/>
      <c r="C3345" s="625"/>
      <c r="D3345" s="625"/>
      <c r="E3345" s="625"/>
      <c r="F3345" s="625"/>
      <c r="G3345" s="625"/>
      <c r="H3345" s="625"/>
      <c r="J3345" s="625"/>
      <c r="K3345" s="625"/>
      <c r="L3345" s="625"/>
    </row>
    <row r="3346" spans="1:12" ht="15">
      <c r="A3346" s="276"/>
      <c r="C3346" s="627"/>
      <c r="D3346" s="627"/>
      <c r="E3346" s="627"/>
      <c r="F3346" s="627"/>
      <c r="G3346" s="627"/>
      <c r="H3346" s="627"/>
      <c r="J3346" s="627"/>
      <c r="K3346" s="627"/>
      <c r="L3346" s="627"/>
    </row>
    <row r="3347" spans="1:12" ht="15">
      <c r="A3347" s="276"/>
      <c r="C3347" s="625"/>
      <c r="D3347" s="625"/>
      <c r="E3347" s="625"/>
      <c r="F3347" s="625"/>
      <c r="G3347" s="625"/>
      <c r="H3347" s="625"/>
      <c r="J3347" s="625"/>
      <c r="K3347" s="625"/>
      <c r="L3347" s="625"/>
    </row>
    <row r="3348" spans="1:12" ht="15">
      <c r="A3348" s="276"/>
      <c r="C3348" s="627"/>
      <c r="D3348" s="627"/>
      <c r="E3348" s="627"/>
      <c r="F3348" s="627"/>
      <c r="G3348" s="627"/>
      <c r="H3348" s="627"/>
      <c r="J3348" s="627"/>
      <c r="K3348" s="627"/>
      <c r="L3348" s="627"/>
    </row>
    <row r="3349" spans="1:12" ht="15">
      <c r="A3349" s="276"/>
      <c r="C3349" s="625"/>
      <c r="D3349" s="625"/>
      <c r="E3349" s="625"/>
      <c r="F3349" s="625"/>
      <c r="G3349" s="625"/>
      <c r="H3349" s="625"/>
      <c r="J3349" s="625"/>
      <c r="K3349" s="625"/>
      <c r="L3349" s="625"/>
    </row>
    <row r="3350" spans="1:12" ht="15">
      <c r="A3350" s="276"/>
      <c r="C3350" s="627"/>
      <c r="D3350" s="627"/>
      <c r="E3350" s="627"/>
      <c r="F3350" s="627"/>
      <c r="G3350" s="627"/>
      <c r="H3350" s="627"/>
      <c r="J3350" s="627"/>
      <c r="K3350" s="627"/>
      <c r="L3350" s="627"/>
    </row>
    <row r="3351" spans="1:12" ht="15">
      <c r="A3351" s="276"/>
      <c r="C3351" s="625"/>
      <c r="D3351" s="625"/>
      <c r="E3351" s="625"/>
      <c r="F3351" s="625"/>
      <c r="G3351" s="625"/>
      <c r="H3351" s="625"/>
      <c r="J3351" s="625"/>
      <c r="K3351" s="625"/>
      <c r="L3351" s="625"/>
    </row>
    <row r="3352" spans="1:12" ht="15">
      <c r="A3352" s="276"/>
      <c r="C3352" s="627"/>
      <c r="D3352" s="627"/>
      <c r="E3352" s="627"/>
      <c r="F3352" s="627"/>
      <c r="G3352" s="627"/>
      <c r="H3352" s="627"/>
      <c r="J3352" s="627"/>
      <c r="K3352" s="627"/>
      <c r="L3352" s="627"/>
    </row>
    <row r="3353" spans="1:12" ht="15">
      <c r="A3353" s="1439"/>
      <c r="B3353" s="1442"/>
      <c r="C3353" s="625"/>
      <c r="D3353" s="625"/>
      <c r="E3353" s="625"/>
      <c r="F3353" s="625"/>
      <c r="G3353" s="625"/>
      <c r="H3353" s="625"/>
      <c r="I3353" s="1446"/>
      <c r="J3353" s="625"/>
      <c r="K3353" s="625"/>
      <c r="L3353" s="634"/>
    </row>
    <row r="3354" spans="1:12" ht="15">
      <c r="A3354" s="46"/>
      <c r="B3354" s="1441"/>
      <c r="C3354" s="625"/>
      <c r="D3354" s="625"/>
      <c r="E3354" s="625"/>
      <c r="F3354" s="625"/>
      <c r="G3354" s="625"/>
      <c r="H3354" s="625"/>
      <c r="I3354" s="24"/>
      <c r="J3354" s="625"/>
      <c r="K3354" s="625"/>
      <c r="L3354" s="625"/>
    </row>
    <row r="3355" spans="1:12" ht="15">
      <c r="A3355" s="276"/>
      <c r="C3355" s="625"/>
      <c r="D3355" s="625"/>
      <c r="E3355" s="625"/>
      <c r="F3355" s="625"/>
      <c r="G3355" s="625"/>
      <c r="H3355" s="625"/>
      <c r="J3355" s="625"/>
      <c r="K3355" s="625"/>
      <c r="L3355" s="625"/>
    </row>
    <row r="3356" spans="1:12" ht="15">
      <c r="A3356" s="276"/>
      <c r="C3356" s="627"/>
      <c r="D3356" s="627"/>
      <c r="E3356" s="627"/>
      <c r="F3356" s="627"/>
      <c r="G3356" s="627"/>
      <c r="H3356" s="627"/>
      <c r="J3356" s="627"/>
      <c r="K3356" s="627"/>
      <c r="L3356" s="627"/>
    </row>
    <row r="3357" spans="1:12" ht="15">
      <c r="A3357" s="276"/>
      <c r="C3357" s="625"/>
      <c r="D3357" s="625"/>
      <c r="E3357" s="625"/>
      <c r="F3357" s="625"/>
      <c r="G3357" s="625"/>
      <c r="H3357" s="625"/>
      <c r="J3357" s="625"/>
      <c r="K3357" s="625"/>
      <c r="L3357" s="625"/>
    </row>
    <row r="3358" spans="1:12" ht="15">
      <c r="A3358" s="276"/>
      <c r="C3358" s="627"/>
      <c r="D3358" s="627"/>
      <c r="E3358" s="627"/>
      <c r="F3358" s="627"/>
      <c r="G3358" s="627"/>
      <c r="H3358" s="627"/>
      <c r="J3358" s="627"/>
      <c r="K3358" s="627"/>
      <c r="L3358" s="627"/>
    </row>
    <row r="3359" spans="1:12" ht="15">
      <c r="A3359" s="276"/>
      <c r="C3359" s="625"/>
      <c r="D3359" s="625"/>
      <c r="E3359" s="625"/>
      <c r="F3359" s="625"/>
      <c r="G3359" s="625"/>
      <c r="H3359" s="625"/>
      <c r="J3359" s="625"/>
      <c r="K3359" s="625"/>
      <c r="L3359" s="625"/>
    </row>
    <row r="3360" spans="1:12" ht="15">
      <c r="A3360" s="276"/>
      <c r="C3360" s="627"/>
      <c r="D3360" s="627"/>
      <c r="E3360" s="627"/>
      <c r="F3360" s="627"/>
      <c r="G3360" s="627"/>
      <c r="H3360" s="627"/>
      <c r="J3360" s="627"/>
      <c r="K3360" s="627"/>
      <c r="L3360" s="627"/>
    </row>
    <row r="3361" spans="1:12" ht="15">
      <c r="A3361" s="276"/>
      <c r="C3361" s="625"/>
      <c r="D3361" s="625"/>
      <c r="E3361" s="625"/>
      <c r="F3361" s="625"/>
      <c r="G3361" s="625"/>
      <c r="H3361" s="625"/>
      <c r="J3361" s="625"/>
      <c r="K3361" s="625"/>
      <c r="L3361" s="625"/>
    </row>
    <row r="3362" spans="1:12" ht="15">
      <c r="A3362" s="276"/>
      <c r="C3362" s="627"/>
      <c r="D3362" s="627"/>
      <c r="E3362" s="627"/>
      <c r="F3362" s="627"/>
      <c r="G3362" s="627"/>
      <c r="H3362" s="627"/>
      <c r="J3362" s="627"/>
      <c r="K3362" s="627"/>
      <c r="L3362" s="627"/>
    </row>
    <row r="3363" spans="1:12" ht="15">
      <c r="A3363" s="276"/>
      <c r="C3363" s="625"/>
      <c r="D3363" s="625"/>
      <c r="E3363" s="625"/>
      <c r="F3363" s="625"/>
      <c r="G3363" s="625"/>
      <c r="H3363" s="625"/>
      <c r="J3363" s="625"/>
      <c r="K3363" s="625"/>
      <c r="L3363" s="625"/>
    </row>
    <row r="3364" spans="1:12" ht="15">
      <c r="A3364" s="276"/>
      <c r="C3364" s="627"/>
      <c r="D3364" s="627"/>
      <c r="E3364" s="627"/>
      <c r="F3364" s="627"/>
      <c r="G3364" s="627"/>
      <c r="H3364" s="627"/>
      <c r="J3364" s="627"/>
      <c r="K3364" s="627"/>
      <c r="L3364" s="627"/>
    </row>
    <row r="3365" spans="1:12" ht="15">
      <c r="A3365" s="276"/>
      <c r="C3365" s="625"/>
      <c r="D3365" s="625"/>
      <c r="E3365" s="625"/>
      <c r="F3365" s="625"/>
      <c r="G3365" s="625"/>
      <c r="H3365" s="625"/>
      <c r="J3365" s="625"/>
      <c r="K3365" s="625"/>
      <c r="L3365" s="625"/>
    </row>
    <row r="3366" spans="1:12" ht="15">
      <c r="A3366" s="276"/>
      <c r="C3366" s="627"/>
      <c r="D3366" s="627"/>
      <c r="E3366" s="627"/>
      <c r="F3366" s="627"/>
      <c r="G3366" s="627"/>
      <c r="H3366" s="627"/>
      <c r="J3366" s="627"/>
      <c r="K3366" s="627"/>
      <c r="L3366" s="627"/>
    </row>
    <row r="3367" spans="1:12" ht="15">
      <c r="A3367" s="276"/>
      <c r="C3367" s="625"/>
      <c r="D3367" s="625"/>
      <c r="E3367" s="625"/>
      <c r="F3367" s="625"/>
      <c r="G3367" s="625"/>
      <c r="H3367" s="625"/>
      <c r="J3367" s="625"/>
      <c r="K3367" s="625"/>
      <c r="L3367" s="625"/>
    </row>
    <row r="3368" spans="1:12" ht="15">
      <c r="A3368" s="276"/>
      <c r="C3368" s="627"/>
      <c r="D3368" s="627"/>
      <c r="E3368" s="627"/>
      <c r="F3368" s="627"/>
      <c r="G3368" s="627"/>
      <c r="H3368" s="627"/>
      <c r="J3368" s="627"/>
      <c r="K3368" s="627"/>
      <c r="L3368" s="627"/>
    </row>
    <row r="3369" spans="1:12" ht="15">
      <c r="A3369" s="276"/>
      <c r="C3369" s="625"/>
      <c r="D3369" s="625"/>
      <c r="E3369" s="625"/>
      <c r="F3369" s="625"/>
      <c r="G3369" s="625"/>
      <c r="H3369" s="625"/>
      <c r="J3369" s="625"/>
      <c r="K3369" s="625"/>
      <c r="L3369" s="625"/>
    </row>
    <row r="3370" spans="1:12" ht="15">
      <c r="A3370" s="276"/>
      <c r="C3370" s="627"/>
      <c r="D3370" s="627"/>
      <c r="E3370" s="627"/>
      <c r="F3370" s="627"/>
      <c r="G3370" s="627"/>
      <c r="H3370" s="627"/>
      <c r="J3370" s="627"/>
      <c r="K3370" s="627"/>
      <c r="L3370" s="627"/>
    </row>
    <row r="3371" spans="1:12" ht="15">
      <c r="A3371" s="276"/>
      <c r="C3371" s="625"/>
      <c r="D3371" s="625"/>
      <c r="E3371" s="625"/>
      <c r="F3371" s="625"/>
      <c r="G3371" s="625"/>
      <c r="H3371" s="625"/>
      <c r="J3371" s="625"/>
      <c r="K3371" s="625"/>
      <c r="L3371" s="625"/>
    </row>
    <row r="3372" spans="1:12" ht="15">
      <c r="A3372" s="276"/>
      <c r="C3372" s="627"/>
      <c r="D3372" s="627"/>
      <c r="E3372" s="627"/>
      <c r="F3372" s="627"/>
      <c r="G3372" s="627"/>
      <c r="H3372" s="627"/>
      <c r="J3372" s="627"/>
      <c r="K3372" s="627"/>
      <c r="L3372" s="627"/>
    </row>
    <row r="3373" spans="1:12" ht="15">
      <c r="A3373" s="276"/>
      <c r="C3373" s="625"/>
      <c r="D3373" s="625"/>
      <c r="E3373" s="625"/>
      <c r="F3373" s="625"/>
      <c r="G3373" s="625"/>
      <c r="H3373" s="625"/>
      <c r="J3373" s="625"/>
      <c r="K3373" s="625"/>
      <c r="L3373" s="625"/>
    </row>
    <row r="3374" spans="1:12" ht="15">
      <c r="A3374" s="276"/>
      <c r="C3374" s="627"/>
      <c r="D3374" s="627"/>
      <c r="E3374" s="627"/>
      <c r="F3374" s="627"/>
      <c r="G3374" s="627"/>
      <c r="H3374" s="627"/>
      <c r="J3374" s="627"/>
      <c r="K3374" s="627"/>
      <c r="L3374" s="627"/>
    </row>
    <row r="3375" spans="1:12" ht="15">
      <c r="A3375" s="276"/>
      <c r="C3375" s="625"/>
      <c r="D3375" s="625"/>
      <c r="E3375" s="625"/>
      <c r="F3375" s="625"/>
      <c r="G3375" s="625"/>
      <c r="H3375" s="625"/>
      <c r="J3375" s="625"/>
      <c r="K3375" s="625"/>
      <c r="L3375" s="625"/>
    </row>
    <row r="3376" spans="1:12" ht="15">
      <c r="A3376" s="276"/>
      <c r="C3376" s="627"/>
      <c r="D3376" s="627"/>
      <c r="E3376" s="627"/>
      <c r="F3376" s="627"/>
      <c r="G3376" s="627"/>
      <c r="H3376" s="627"/>
      <c r="J3376" s="627"/>
      <c r="K3376" s="627"/>
      <c r="L3376" s="627"/>
    </row>
    <row r="3377" spans="1:12" ht="15">
      <c r="A3377" s="276"/>
      <c r="C3377" s="625"/>
      <c r="D3377" s="625"/>
      <c r="E3377" s="625"/>
      <c r="F3377" s="625"/>
      <c r="G3377" s="625"/>
      <c r="H3377" s="625"/>
      <c r="J3377" s="625"/>
      <c r="K3377" s="625"/>
      <c r="L3377" s="625"/>
    </row>
    <row r="3378" spans="1:12" ht="15">
      <c r="A3378" s="276"/>
      <c r="C3378" s="627"/>
      <c r="D3378" s="627"/>
      <c r="E3378" s="627"/>
      <c r="F3378" s="627"/>
      <c r="G3378" s="627"/>
      <c r="H3378" s="627"/>
      <c r="J3378" s="627"/>
      <c r="K3378" s="627"/>
      <c r="L3378" s="627"/>
    </row>
    <row r="3379" spans="1:12" ht="15">
      <c r="A3379" s="276"/>
      <c r="C3379" s="625"/>
      <c r="D3379" s="625"/>
      <c r="E3379" s="625"/>
      <c r="F3379" s="625"/>
      <c r="G3379" s="625"/>
      <c r="H3379" s="625"/>
      <c r="J3379" s="625"/>
      <c r="K3379" s="625"/>
      <c r="L3379" s="625"/>
    </row>
    <row r="3380" spans="1:12" ht="15">
      <c r="A3380" s="276"/>
      <c r="C3380" s="627"/>
      <c r="D3380" s="627"/>
      <c r="E3380" s="627"/>
      <c r="F3380" s="627"/>
      <c r="G3380" s="627"/>
      <c r="H3380" s="627"/>
      <c r="J3380" s="627"/>
      <c r="K3380" s="627"/>
      <c r="L3380" s="627"/>
    </row>
    <row r="3381" spans="1:12" ht="15">
      <c r="A3381" s="276"/>
      <c r="C3381" s="625"/>
      <c r="D3381" s="625"/>
      <c r="E3381" s="625"/>
      <c r="F3381" s="625"/>
      <c r="G3381" s="625"/>
      <c r="H3381" s="625"/>
      <c r="J3381" s="625"/>
      <c r="K3381" s="625"/>
      <c r="L3381" s="625"/>
    </row>
    <row r="3382" spans="1:12" ht="15">
      <c r="A3382" s="276"/>
      <c r="C3382" s="627"/>
      <c r="D3382" s="627"/>
      <c r="E3382" s="627"/>
      <c r="F3382" s="627"/>
      <c r="G3382" s="627"/>
      <c r="H3382" s="627"/>
      <c r="J3382" s="627"/>
      <c r="K3382" s="627"/>
      <c r="L3382" s="627"/>
    </row>
    <row r="3383" spans="1:12" ht="15">
      <c r="A3383" s="276"/>
      <c r="C3383" s="625"/>
      <c r="D3383" s="625"/>
      <c r="E3383" s="625"/>
      <c r="F3383" s="625"/>
      <c r="G3383" s="625"/>
      <c r="H3383" s="625"/>
      <c r="J3383" s="625"/>
      <c r="K3383" s="625"/>
      <c r="L3383" s="625"/>
    </row>
    <row r="3384" spans="1:12" ht="15">
      <c r="A3384" s="276"/>
      <c r="C3384" s="627"/>
      <c r="D3384" s="627"/>
      <c r="E3384" s="627"/>
      <c r="F3384" s="627"/>
      <c r="G3384" s="627"/>
      <c r="H3384" s="627"/>
      <c r="J3384" s="627"/>
      <c r="K3384" s="627"/>
      <c r="L3384" s="627"/>
    </row>
    <row r="3385" spans="1:12" ht="15">
      <c r="A3385" s="276"/>
      <c r="C3385" s="625"/>
      <c r="D3385" s="625"/>
      <c r="E3385" s="625"/>
      <c r="F3385" s="625"/>
      <c r="G3385" s="625"/>
      <c r="H3385" s="625"/>
      <c r="J3385" s="625"/>
      <c r="K3385" s="625"/>
      <c r="L3385" s="625"/>
    </row>
    <row r="3386" spans="1:12" ht="15">
      <c r="A3386" s="276"/>
      <c r="C3386" s="627"/>
      <c r="D3386" s="627"/>
      <c r="E3386" s="627"/>
      <c r="F3386" s="627"/>
      <c r="G3386" s="627"/>
      <c r="H3386" s="627"/>
      <c r="J3386" s="627"/>
      <c r="K3386" s="627"/>
      <c r="L3386" s="627"/>
    </row>
    <row r="3387" spans="1:12" ht="15">
      <c r="A3387" s="276"/>
      <c r="C3387" s="625"/>
      <c r="D3387" s="625"/>
      <c r="E3387" s="625"/>
      <c r="F3387" s="625"/>
      <c r="G3387" s="625"/>
      <c r="H3387" s="625"/>
      <c r="J3387" s="625"/>
      <c r="K3387" s="625"/>
      <c r="L3387" s="625"/>
    </row>
    <row r="3388" spans="1:12" ht="15">
      <c r="A3388" s="276"/>
      <c r="C3388" s="627"/>
      <c r="D3388" s="627"/>
      <c r="E3388" s="627"/>
      <c r="F3388" s="627"/>
      <c r="G3388" s="627"/>
      <c r="H3388" s="627"/>
      <c r="J3388" s="627"/>
      <c r="K3388" s="627"/>
      <c r="L3388" s="627"/>
    </row>
    <row r="3389" spans="1:12" ht="15">
      <c r="A3389" s="276"/>
      <c r="C3389" s="625"/>
      <c r="D3389" s="625"/>
      <c r="E3389" s="625"/>
      <c r="F3389" s="625"/>
      <c r="G3389" s="625"/>
      <c r="H3389" s="625"/>
      <c r="J3389" s="625"/>
      <c r="K3389" s="625"/>
      <c r="L3389" s="625"/>
    </row>
    <row r="3390" spans="1:12" ht="15">
      <c r="A3390" s="276"/>
      <c r="C3390" s="627"/>
      <c r="D3390" s="627"/>
      <c r="E3390" s="627"/>
      <c r="F3390" s="627"/>
      <c r="G3390" s="627"/>
      <c r="H3390" s="627"/>
      <c r="J3390" s="627"/>
      <c r="K3390" s="627"/>
      <c r="L3390" s="627"/>
    </row>
    <row r="3391" spans="1:12" ht="15">
      <c r="A3391" s="276"/>
      <c r="C3391" s="625"/>
      <c r="D3391" s="625"/>
      <c r="E3391" s="625"/>
      <c r="F3391" s="625"/>
      <c r="G3391" s="625"/>
      <c r="H3391" s="625"/>
      <c r="J3391" s="625"/>
      <c r="K3391" s="625"/>
      <c r="L3391" s="625"/>
    </row>
    <row r="3392" spans="1:12" ht="15">
      <c r="A3392" s="276"/>
      <c r="C3392" s="627"/>
      <c r="D3392" s="627"/>
      <c r="E3392" s="627"/>
      <c r="F3392" s="627"/>
      <c r="G3392" s="627"/>
      <c r="H3392" s="627"/>
      <c r="J3392" s="627"/>
      <c r="K3392" s="627"/>
      <c r="L3392" s="627"/>
    </row>
    <row r="3393" spans="1:12" ht="15">
      <c r="A3393" s="276"/>
      <c r="C3393" s="625"/>
      <c r="D3393" s="625"/>
      <c r="E3393" s="625"/>
      <c r="F3393" s="625"/>
      <c r="G3393" s="625"/>
      <c r="H3393" s="625"/>
      <c r="J3393" s="625"/>
      <c r="K3393" s="625"/>
      <c r="L3393" s="625"/>
    </row>
    <row r="3394" spans="1:12" ht="15">
      <c r="A3394" s="276"/>
      <c r="C3394" s="627"/>
      <c r="D3394" s="627"/>
      <c r="E3394" s="627"/>
      <c r="F3394" s="627"/>
      <c r="G3394" s="627"/>
      <c r="H3394" s="627"/>
      <c r="J3394" s="627"/>
      <c r="K3394" s="627"/>
      <c r="L3394" s="627"/>
    </row>
    <row r="3395" spans="1:12" ht="15">
      <c r="A3395" s="276"/>
      <c r="C3395" s="625"/>
      <c r="D3395" s="625"/>
      <c r="E3395" s="625"/>
      <c r="F3395" s="625"/>
      <c r="G3395" s="625"/>
      <c r="H3395" s="625"/>
      <c r="J3395" s="625"/>
      <c r="K3395" s="625"/>
      <c r="L3395" s="625"/>
    </row>
    <row r="3396" spans="1:12" ht="15">
      <c r="A3396" s="276"/>
      <c r="C3396" s="627"/>
      <c r="D3396" s="627"/>
      <c r="E3396" s="627"/>
      <c r="F3396" s="627"/>
      <c r="G3396" s="627"/>
      <c r="H3396" s="627"/>
      <c r="J3396" s="627"/>
      <c r="K3396" s="627"/>
      <c r="L3396" s="627"/>
    </row>
    <row r="3397" spans="1:12" ht="15">
      <c r="A3397" s="276"/>
      <c r="C3397" s="625"/>
      <c r="D3397" s="625"/>
      <c r="E3397" s="625"/>
      <c r="F3397" s="625"/>
      <c r="G3397" s="625"/>
      <c r="H3397" s="625"/>
      <c r="J3397" s="625"/>
      <c r="K3397" s="625"/>
      <c r="L3397" s="625"/>
    </row>
    <row r="3398" spans="1:12" ht="15">
      <c r="A3398" s="276"/>
      <c r="C3398" s="627"/>
      <c r="D3398" s="627"/>
      <c r="E3398" s="627"/>
      <c r="F3398" s="627"/>
      <c r="G3398" s="627"/>
      <c r="H3398" s="627"/>
      <c r="J3398" s="627"/>
      <c r="K3398" s="627"/>
      <c r="L3398" s="627"/>
    </row>
    <row r="3399" spans="1:12" ht="15">
      <c r="A3399" s="276"/>
      <c r="C3399" s="625"/>
      <c r="D3399" s="625"/>
      <c r="E3399" s="625"/>
      <c r="F3399" s="625"/>
      <c r="G3399" s="625"/>
      <c r="H3399" s="625"/>
      <c r="J3399" s="625"/>
      <c r="K3399" s="625"/>
      <c r="L3399" s="625"/>
    </row>
    <row r="3400" spans="1:12" ht="15">
      <c r="A3400" s="276"/>
      <c r="C3400" s="627"/>
      <c r="D3400" s="627"/>
      <c r="E3400" s="627"/>
      <c r="F3400" s="627"/>
      <c r="G3400" s="627"/>
      <c r="H3400" s="627"/>
      <c r="J3400" s="627"/>
      <c r="K3400" s="627"/>
      <c r="L3400" s="627"/>
    </row>
    <row r="3401" spans="1:12" ht="15">
      <c r="A3401" s="276"/>
      <c r="C3401" s="625"/>
      <c r="D3401" s="625"/>
      <c r="E3401" s="625"/>
      <c r="F3401" s="625"/>
      <c r="G3401" s="625"/>
      <c r="H3401" s="625"/>
      <c r="J3401" s="625"/>
      <c r="K3401" s="625"/>
      <c r="L3401" s="625"/>
    </row>
    <row r="3402" spans="1:12" ht="15">
      <c r="A3402" s="276"/>
      <c r="C3402" s="627"/>
      <c r="D3402" s="627"/>
      <c r="E3402" s="627"/>
      <c r="F3402" s="627"/>
      <c r="G3402" s="627"/>
      <c r="H3402" s="627"/>
      <c r="J3402" s="627"/>
      <c r="K3402" s="627"/>
      <c r="L3402" s="627"/>
    </row>
    <row r="3403" spans="1:12" ht="15">
      <c r="A3403" s="276"/>
      <c r="C3403" s="625"/>
      <c r="D3403" s="625"/>
      <c r="E3403" s="625"/>
      <c r="F3403" s="625"/>
      <c r="G3403" s="625"/>
      <c r="H3403" s="625"/>
      <c r="J3403" s="625"/>
      <c r="K3403" s="625"/>
      <c r="L3403" s="625"/>
    </row>
    <row r="3404" spans="1:12" ht="15">
      <c r="A3404" s="276"/>
      <c r="C3404" s="627"/>
      <c r="D3404" s="627"/>
      <c r="E3404" s="627"/>
      <c r="F3404" s="627"/>
      <c r="G3404" s="627"/>
      <c r="H3404" s="627"/>
      <c r="J3404" s="627"/>
      <c r="K3404" s="627"/>
      <c r="L3404" s="627"/>
    </row>
    <row r="3405" spans="1:12" ht="15">
      <c r="A3405" s="276"/>
      <c r="C3405" s="625"/>
      <c r="D3405" s="625"/>
      <c r="E3405" s="625"/>
      <c r="F3405" s="625"/>
      <c r="G3405" s="625"/>
      <c r="H3405" s="625"/>
      <c r="J3405" s="625"/>
      <c r="K3405" s="625"/>
      <c r="L3405" s="625"/>
    </row>
    <row r="3406" spans="1:12" ht="15">
      <c r="A3406" s="276"/>
      <c r="C3406" s="627"/>
      <c r="D3406" s="627"/>
      <c r="E3406" s="627"/>
      <c r="F3406" s="627"/>
      <c r="G3406" s="627"/>
      <c r="H3406" s="627"/>
      <c r="J3406" s="627"/>
      <c r="K3406" s="627"/>
      <c r="L3406" s="627"/>
    </row>
    <row r="3407" spans="1:12" ht="15">
      <c r="A3407" s="276"/>
      <c r="C3407" s="625"/>
      <c r="D3407" s="625"/>
      <c r="E3407" s="625"/>
      <c r="F3407" s="625"/>
      <c r="G3407" s="625"/>
      <c r="H3407" s="625"/>
      <c r="J3407" s="625"/>
      <c r="K3407" s="625"/>
      <c r="L3407" s="625"/>
    </row>
    <row r="3408" spans="1:12" ht="15">
      <c r="A3408" s="276"/>
      <c r="C3408" s="627"/>
      <c r="D3408" s="627"/>
      <c r="E3408" s="627"/>
      <c r="F3408" s="627"/>
      <c r="G3408" s="627"/>
      <c r="H3408" s="627"/>
      <c r="J3408" s="627"/>
      <c r="K3408" s="627"/>
      <c r="L3408" s="627"/>
    </row>
    <row r="3409" spans="1:12" ht="15">
      <c r="A3409" s="276"/>
      <c r="C3409" s="625"/>
      <c r="D3409" s="625"/>
      <c r="E3409" s="625"/>
      <c r="F3409" s="625"/>
      <c r="G3409" s="625"/>
      <c r="H3409" s="625"/>
      <c r="J3409" s="625"/>
      <c r="K3409" s="625"/>
      <c r="L3409" s="625"/>
    </row>
    <row r="3410" spans="1:12" ht="15">
      <c r="A3410" s="276"/>
      <c r="C3410" s="627"/>
      <c r="D3410" s="627"/>
      <c r="E3410" s="627"/>
      <c r="F3410" s="627"/>
      <c r="G3410" s="627"/>
      <c r="H3410" s="627"/>
      <c r="J3410" s="627"/>
      <c r="K3410" s="627"/>
      <c r="L3410" s="627"/>
    </row>
    <row r="3411" spans="1:12" ht="15">
      <c r="A3411" s="276"/>
      <c r="C3411" s="625"/>
      <c r="D3411" s="625"/>
      <c r="E3411" s="625"/>
      <c r="F3411" s="625"/>
      <c r="G3411" s="625"/>
      <c r="H3411" s="625"/>
      <c r="J3411" s="625"/>
      <c r="K3411" s="625"/>
      <c r="L3411" s="625"/>
    </row>
    <row r="3412" spans="1:12" ht="15">
      <c r="A3412" s="276"/>
      <c r="C3412" s="627"/>
      <c r="D3412" s="627"/>
      <c r="E3412" s="627"/>
      <c r="F3412" s="627"/>
      <c r="G3412" s="627"/>
      <c r="H3412" s="627"/>
      <c r="J3412" s="627"/>
      <c r="K3412" s="627"/>
      <c r="L3412" s="627"/>
    </row>
    <row r="3413" spans="1:12" ht="15">
      <c r="A3413" s="276"/>
      <c r="C3413" s="625"/>
      <c r="D3413" s="625"/>
      <c r="E3413" s="625"/>
      <c r="F3413" s="625"/>
      <c r="G3413" s="625"/>
      <c r="H3413" s="625"/>
      <c r="J3413" s="625"/>
      <c r="K3413" s="625"/>
      <c r="L3413" s="625"/>
    </row>
    <row r="3414" spans="1:12" ht="15">
      <c r="A3414" s="276"/>
      <c r="C3414" s="627"/>
      <c r="D3414" s="627"/>
      <c r="E3414" s="627"/>
      <c r="F3414" s="627"/>
      <c r="G3414" s="627"/>
      <c r="H3414" s="627"/>
      <c r="J3414" s="627"/>
      <c r="K3414" s="627"/>
      <c r="L3414" s="627"/>
    </row>
    <row r="3415" spans="1:12" ht="15">
      <c r="A3415" s="276"/>
      <c r="C3415" s="625"/>
      <c r="D3415" s="625"/>
      <c r="E3415" s="625"/>
      <c r="F3415" s="625"/>
      <c r="G3415" s="625"/>
      <c r="H3415" s="625"/>
      <c r="J3415" s="625"/>
      <c r="K3415" s="625"/>
      <c r="L3415" s="625"/>
    </row>
    <row r="3416" spans="1:12" ht="15">
      <c r="A3416" s="276"/>
      <c r="C3416" s="627"/>
      <c r="D3416" s="627"/>
      <c r="E3416" s="627"/>
      <c r="F3416" s="627"/>
      <c r="G3416" s="627"/>
      <c r="H3416" s="627"/>
      <c r="J3416" s="627"/>
      <c r="K3416" s="627"/>
      <c r="L3416" s="627"/>
    </row>
    <row r="3417" spans="1:12" ht="15">
      <c r="A3417" s="276"/>
      <c r="C3417" s="625"/>
      <c r="D3417" s="625"/>
      <c r="E3417" s="625"/>
      <c r="F3417" s="625"/>
      <c r="G3417" s="625"/>
      <c r="H3417" s="625"/>
      <c r="J3417" s="625"/>
      <c r="K3417" s="625"/>
      <c r="L3417" s="625"/>
    </row>
    <row r="3418" spans="1:12" ht="15">
      <c r="A3418" s="276"/>
      <c r="C3418" s="627"/>
      <c r="D3418" s="627"/>
      <c r="E3418" s="627"/>
      <c r="F3418" s="627"/>
      <c r="G3418" s="627"/>
      <c r="H3418" s="627"/>
      <c r="J3418" s="627"/>
      <c r="K3418" s="627"/>
      <c r="L3418" s="627"/>
    </row>
    <row r="3419" spans="1:12" ht="15">
      <c r="A3419" s="276"/>
      <c r="C3419" s="625"/>
      <c r="D3419" s="625"/>
      <c r="E3419" s="625"/>
      <c r="F3419" s="625"/>
      <c r="G3419" s="625"/>
      <c r="H3419" s="625"/>
      <c r="J3419" s="625"/>
      <c r="K3419" s="625"/>
      <c r="L3419" s="625"/>
    </row>
    <row r="3420" spans="1:12" ht="15">
      <c r="A3420" s="276"/>
      <c r="C3420" s="627"/>
      <c r="D3420" s="627"/>
      <c r="E3420" s="627"/>
      <c r="F3420" s="627"/>
      <c r="G3420" s="627"/>
      <c r="H3420" s="627"/>
      <c r="J3420" s="627"/>
      <c r="K3420" s="627"/>
      <c r="L3420" s="627"/>
    </row>
    <row r="3421" spans="1:12" ht="15">
      <c r="A3421" s="276"/>
      <c r="C3421" s="625"/>
      <c r="D3421" s="625"/>
      <c r="E3421" s="625"/>
      <c r="F3421" s="625"/>
      <c r="G3421" s="625"/>
      <c r="H3421" s="625"/>
      <c r="J3421" s="625"/>
      <c r="K3421" s="625"/>
      <c r="L3421" s="625"/>
    </row>
    <row r="3422" spans="1:12" ht="15">
      <c r="A3422" s="276"/>
      <c r="C3422" s="627"/>
      <c r="D3422" s="627"/>
      <c r="E3422" s="627"/>
      <c r="F3422" s="627"/>
      <c r="G3422" s="627"/>
      <c r="H3422" s="627"/>
      <c r="J3422" s="627"/>
      <c r="K3422" s="627"/>
      <c r="L3422" s="627"/>
    </row>
    <row r="3423" spans="1:12" ht="15">
      <c r="A3423" s="276"/>
      <c r="C3423" s="625"/>
      <c r="D3423" s="625"/>
      <c r="E3423" s="625"/>
      <c r="F3423" s="625"/>
      <c r="G3423" s="625"/>
      <c r="H3423" s="625"/>
      <c r="J3423" s="625"/>
      <c r="K3423" s="625"/>
      <c r="L3423" s="625"/>
    </row>
    <row r="3424" spans="1:12" ht="15">
      <c r="A3424" s="276"/>
      <c r="C3424" s="627"/>
      <c r="D3424" s="627"/>
      <c r="E3424" s="627"/>
      <c r="F3424" s="627"/>
      <c r="G3424" s="627"/>
      <c r="H3424" s="627"/>
      <c r="J3424" s="627"/>
      <c r="K3424" s="627"/>
      <c r="L3424" s="627"/>
    </row>
    <row r="3425" spans="1:12" ht="15">
      <c r="A3425" s="276"/>
      <c r="C3425" s="625"/>
      <c r="D3425" s="625"/>
      <c r="E3425" s="625"/>
      <c r="F3425" s="625"/>
      <c r="G3425" s="625"/>
      <c r="H3425" s="625"/>
      <c r="J3425" s="625"/>
      <c r="K3425" s="625"/>
      <c r="L3425" s="625"/>
    </row>
    <row r="3426" spans="1:12" ht="15">
      <c r="A3426" s="276"/>
      <c r="C3426" s="627"/>
      <c r="D3426" s="627"/>
      <c r="E3426" s="627"/>
      <c r="F3426" s="627"/>
      <c r="G3426" s="627"/>
      <c r="H3426" s="627"/>
      <c r="J3426" s="627"/>
      <c r="K3426" s="627"/>
      <c r="L3426" s="627"/>
    </row>
    <row r="3427" spans="1:12" ht="15">
      <c r="A3427" s="276"/>
      <c r="C3427" s="625"/>
      <c r="D3427" s="625"/>
      <c r="E3427" s="625"/>
      <c r="F3427" s="625"/>
      <c r="G3427" s="625"/>
      <c r="H3427" s="625"/>
      <c r="J3427" s="625"/>
      <c r="K3427" s="625"/>
      <c r="L3427" s="625"/>
    </row>
    <row r="3428" spans="1:12" ht="15">
      <c r="A3428" s="276"/>
      <c r="C3428" s="627"/>
      <c r="D3428" s="627"/>
      <c r="E3428" s="627"/>
      <c r="F3428" s="627"/>
      <c r="G3428" s="627"/>
      <c r="H3428" s="627"/>
      <c r="J3428" s="627"/>
      <c r="K3428" s="627"/>
      <c r="L3428" s="627"/>
    </row>
    <row r="3429" spans="1:12" ht="15">
      <c r="A3429" s="276"/>
      <c r="C3429" s="625"/>
      <c r="D3429" s="625"/>
      <c r="E3429" s="625"/>
      <c r="F3429" s="625"/>
      <c r="G3429" s="625"/>
      <c r="H3429" s="625"/>
      <c r="J3429" s="625"/>
      <c r="K3429" s="625"/>
      <c r="L3429" s="625"/>
    </row>
    <row r="3430" spans="1:12" ht="15">
      <c r="A3430" s="276"/>
      <c r="C3430" s="627"/>
      <c r="D3430" s="627"/>
      <c r="E3430" s="627"/>
      <c r="F3430" s="627"/>
      <c r="G3430" s="627"/>
      <c r="H3430" s="627"/>
      <c r="J3430" s="627"/>
      <c r="K3430" s="627"/>
      <c r="L3430" s="627"/>
    </row>
    <row r="3431" spans="1:12" ht="15">
      <c r="A3431" s="276"/>
      <c r="C3431" s="625"/>
      <c r="D3431" s="625"/>
      <c r="E3431" s="625"/>
      <c r="F3431" s="625"/>
      <c r="G3431" s="625"/>
      <c r="H3431" s="625"/>
      <c r="J3431" s="625"/>
      <c r="K3431" s="625"/>
      <c r="L3431" s="625"/>
    </row>
    <row r="3432" spans="1:12" ht="15">
      <c r="A3432" s="276"/>
      <c r="C3432" s="627"/>
      <c r="D3432" s="627"/>
      <c r="E3432" s="627"/>
      <c r="F3432" s="627"/>
      <c r="G3432" s="627"/>
      <c r="H3432" s="627"/>
      <c r="J3432" s="627"/>
      <c r="K3432" s="627"/>
      <c r="L3432" s="627"/>
    </row>
    <row r="3433" spans="1:12" ht="15">
      <c r="A3433" s="276"/>
      <c r="C3433" s="625"/>
      <c r="D3433" s="625"/>
      <c r="E3433" s="625"/>
      <c r="F3433" s="625"/>
      <c r="G3433" s="625"/>
      <c r="H3433" s="625"/>
      <c r="J3433" s="625"/>
      <c r="K3433" s="625"/>
      <c r="L3433" s="625"/>
    </row>
    <row r="3434" spans="1:12" ht="15">
      <c r="A3434" s="276"/>
      <c r="C3434" s="627"/>
      <c r="D3434" s="627"/>
      <c r="E3434" s="627"/>
      <c r="F3434" s="627"/>
      <c r="G3434" s="627"/>
      <c r="H3434" s="627"/>
      <c r="J3434" s="627"/>
      <c r="K3434" s="627"/>
      <c r="L3434" s="627"/>
    </row>
    <row r="3435" spans="1:12" ht="15">
      <c r="A3435" s="276"/>
      <c r="C3435" s="625"/>
      <c r="D3435" s="625"/>
      <c r="E3435" s="625"/>
      <c r="F3435" s="625"/>
      <c r="G3435" s="625"/>
      <c r="H3435" s="625"/>
      <c r="J3435" s="625"/>
      <c r="K3435" s="625"/>
      <c r="L3435" s="625"/>
    </row>
    <row r="3436" spans="1:12" ht="15">
      <c r="A3436" s="276"/>
      <c r="C3436" s="627"/>
      <c r="D3436" s="627"/>
      <c r="E3436" s="627"/>
      <c r="F3436" s="627"/>
      <c r="G3436" s="627"/>
      <c r="H3436" s="627"/>
      <c r="J3436" s="627"/>
      <c r="K3436" s="627"/>
      <c r="L3436" s="627"/>
    </row>
    <row r="3437" spans="1:12" ht="15">
      <c r="A3437" s="276"/>
      <c r="C3437" s="625"/>
      <c r="D3437" s="625"/>
      <c r="E3437" s="625"/>
      <c r="F3437" s="625"/>
      <c r="G3437" s="625"/>
      <c r="H3437" s="625"/>
      <c r="J3437" s="625"/>
      <c r="K3437" s="625"/>
      <c r="L3437" s="625"/>
    </row>
    <row r="3438" spans="1:12" ht="15">
      <c r="A3438" s="276"/>
      <c r="C3438" s="627"/>
      <c r="D3438" s="627"/>
      <c r="E3438" s="627"/>
      <c r="F3438" s="627"/>
      <c r="G3438" s="627"/>
      <c r="H3438" s="627"/>
      <c r="J3438" s="627"/>
      <c r="K3438" s="627"/>
      <c r="L3438" s="627"/>
    </row>
    <row r="3439" spans="1:12" ht="15">
      <c r="A3439" s="276"/>
      <c r="C3439" s="625"/>
      <c r="D3439" s="625"/>
      <c r="E3439" s="625"/>
      <c r="F3439" s="625"/>
      <c r="G3439" s="625"/>
      <c r="H3439" s="625"/>
      <c r="J3439" s="625"/>
      <c r="K3439" s="625"/>
      <c r="L3439" s="625"/>
    </row>
    <row r="3440" spans="1:12" ht="15">
      <c r="A3440" s="276"/>
      <c r="C3440" s="627"/>
      <c r="D3440" s="627"/>
      <c r="E3440" s="627"/>
      <c r="F3440" s="627"/>
      <c r="G3440" s="627"/>
      <c r="H3440" s="627"/>
      <c r="J3440" s="627"/>
      <c r="K3440" s="627"/>
      <c r="L3440" s="627"/>
    </row>
    <row r="3441" spans="1:12" ht="15">
      <c r="A3441" s="276"/>
      <c r="C3441" s="625"/>
      <c r="D3441" s="625"/>
      <c r="E3441" s="625"/>
      <c r="F3441" s="625"/>
      <c r="G3441" s="625"/>
      <c r="H3441" s="625"/>
      <c r="J3441" s="625"/>
      <c r="K3441" s="625"/>
      <c r="L3441" s="625"/>
    </row>
    <row r="3442" spans="1:12" ht="15">
      <c r="A3442" s="276"/>
      <c r="C3442" s="627"/>
      <c r="D3442" s="627"/>
      <c r="E3442" s="627"/>
      <c r="F3442" s="627"/>
      <c r="G3442" s="627"/>
      <c r="H3442" s="627"/>
      <c r="J3442" s="627"/>
      <c r="K3442" s="627"/>
      <c r="L3442" s="627"/>
    </row>
    <row r="3443" spans="1:12" ht="15">
      <c r="A3443" s="276"/>
      <c r="C3443" s="625"/>
      <c r="D3443" s="625"/>
      <c r="E3443" s="625"/>
      <c r="F3443" s="625"/>
      <c r="G3443" s="625"/>
      <c r="H3443" s="625"/>
      <c r="J3443" s="625"/>
      <c r="K3443" s="625"/>
      <c r="L3443" s="625"/>
    </row>
    <row r="3444" spans="1:12" ht="15">
      <c r="A3444" s="276"/>
      <c r="C3444" s="627"/>
      <c r="D3444" s="627"/>
      <c r="E3444" s="627"/>
      <c r="F3444" s="627"/>
      <c r="G3444" s="627"/>
      <c r="H3444" s="627"/>
      <c r="J3444" s="627"/>
      <c r="K3444" s="627"/>
      <c r="L3444" s="627"/>
    </row>
    <row r="3445" spans="1:12" ht="15">
      <c r="A3445" s="276"/>
      <c r="C3445" s="625"/>
      <c r="D3445" s="625"/>
      <c r="E3445" s="625"/>
      <c r="F3445" s="625"/>
      <c r="G3445" s="625"/>
      <c r="H3445" s="625"/>
      <c r="J3445" s="625"/>
      <c r="K3445" s="625"/>
      <c r="L3445" s="625"/>
    </row>
    <row r="3446" spans="1:12" ht="15">
      <c r="A3446" s="276"/>
      <c r="C3446" s="627"/>
      <c r="D3446" s="627"/>
      <c r="E3446" s="627"/>
      <c r="F3446" s="627"/>
      <c r="G3446" s="627"/>
      <c r="H3446" s="627"/>
      <c r="J3446" s="627"/>
      <c r="K3446" s="627"/>
      <c r="L3446" s="627"/>
    </row>
    <row r="3447" spans="1:12" ht="15">
      <c r="A3447" s="276"/>
      <c r="C3447" s="625"/>
      <c r="D3447" s="625"/>
      <c r="E3447" s="625"/>
      <c r="F3447" s="625"/>
      <c r="G3447" s="625"/>
      <c r="H3447" s="625"/>
      <c r="J3447" s="625"/>
      <c r="K3447" s="625"/>
      <c r="L3447" s="625"/>
    </row>
    <row r="3448" spans="1:12" ht="15">
      <c r="A3448" s="276"/>
      <c r="C3448" s="627"/>
      <c r="D3448" s="627"/>
      <c r="E3448" s="627"/>
      <c r="F3448" s="627"/>
      <c r="G3448" s="627"/>
      <c r="H3448" s="627"/>
      <c r="J3448" s="627"/>
      <c r="K3448" s="627"/>
      <c r="L3448" s="627"/>
    </row>
    <row r="3449" spans="1:12" ht="15">
      <c r="A3449" s="276"/>
      <c r="C3449" s="625"/>
      <c r="D3449" s="625"/>
      <c r="E3449" s="625"/>
      <c r="F3449" s="625"/>
      <c r="G3449" s="625"/>
      <c r="H3449" s="625"/>
      <c r="J3449" s="625"/>
      <c r="K3449" s="625"/>
      <c r="L3449" s="625"/>
    </row>
    <row r="3450" spans="1:12" ht="15">
      <c r="A3450" s="276"/>
      <c r="C3450" s="627"/>
      <c r="D3450" s="627"/>
      <c r="E3450" s="627"/>
      <c r="F3450" s="627"/>
      <c r="G3450" s="627"/>
      <c r="H3450" s="627"/>
      <c r="J3450" s="627"/>
      <c r="K3450" s="627"/>
      <c r="L3450" s="627"/>
    </row>
    <row r="3451" spans="1:12" ht="15">
      <c r="A3451" s="276"/>
      <c r="C3451" s="625"/>
      <c r="D3451" s="625"/>
      <c r="E3451" s="625"/>
      <c r="F3451" s="625"/>
      <c r="G3451" s="625"/>
      <c r="H3451" s="625"/>
      <c r="J3451" s="625"/>
      <c r="K3451" s="625"/>
      <c r="L3451" s="625"/>
    </row>
    <row r="3452" spans="1:12" ht="15">
      <c r="A3452" s="276"/>
      <c r="C3452" s="627"/>
      <c r="D3452" s="627"/>
      <c r="E3452" s="627"/>
      <c r="F3452" s="627"/>
      <c r="G3452" s="627"/>
      <c r="H3452" s="627"/>
      <c r="J3452" s="627"/>
      <c r="K3452" s="627"/>
      <c r="L3452" s="627"/>
    </row>
    <row r="3453" spans="1:12" ht="15">
      <c r="A3453" s="276"/>
      <c r="C3453" s="625"/>
      <c r="D3453" s="625"/>
      <c r="E3453" s="625"/>
      <c r="F3453" s="625"/>
      <c r="G3453" s="625"/>
      <c r="H3453" s="625"/>
      <c r="J3453" s="625"/>
      <c r="K3453" s="625"/>
      <c r="L3453" s="625"/>
    </row>
    <row r="3454" spans="1:12" ht="15">
      <c r="A3454" s="276"/>
      <c r="C3454" s="627"/>
      <c r="D3454" s="627"/>
      <c r="E3454" s="627"/>
      <c r="F3454" s="627"/>
      <c r="G3454" s="627"/>
      <c r="H3454" s="627"/>
      <c r="J3454" s="627"/>
      <c r="K3454" s="627"/>
      <c r="L3454" s="627"/>
    </row>
    <row r="3455" spans="1:12" ht="15">
      <c r="A3455" s="276"/>
      <c r="C3455" s="625"/>
      <c r="D3455" s="625"/>
      <c r="E3455" s="625"/>
      <c r="F3455" s="625"/>
      <c r="G3455" s="625"/>
      <c r="H3455" s="625"/>
      <c r="J3455" s="625"/>
      <c r="K3455" s="625"/>
      <c r="L3455" s="625"/>
    </row>
    <row r="3456" spans="1:12" ht="15">
      <c r="A3456" s="276"/>
      <c r="C3456" s="627"/>
      <c r="D3456" s="627"/>
      <c r="E3456" s="627"/>
      <c r="F3456" s="627"/>
      <c r="G3456" s="627"/>
      <c r="H3456" s="627"/>
      <c r="J3456" s="627"/>
      <c r="K3456" s="627"/>
      <c r="L3456" s="627"/>
    </row>
    <row r="3457" spans="1:12" ht="15">
      <c r="A3457" s="276"/>
      <c r="C3457" s="625"/>
      <c r="D3457" s="625"/>
      <c r="E3457" s="625"/>
      <c r="F3457" s="625"/>
      <c r="G3457" s="625"/>
      <c r="H3457" s="625"/>
      <c r="J3457" s="625"/>
      <c r="K3457" s="625"/>
      <c r="L3457" s="625"/>
    </row>
    <row r="3458" spans="1:12" ht="15">
      <c r="A3458" s="276"/>
      <c r="C3458" s="627"/>
      <c r="D3458" s="627"/>
      <c r="E3458" s="627"/>
      <c r="F3458" s="627"/>
      <c r="G3458" s="627"/>
      <c r="H3458" s="627"/>
      <c r="J3458" s="627"/>
      <c r="K3458" s="627"/>
      <c r="L3458" s="627"/>
    </row>
    <row r="3459" spans="1:12" ht="15">
      <c r="A3459" s="276"/>
      <c r="C3459" s="625"/>
      <c r="D3459" s="625"/>
      <c r="E3459" s="625"/>
      <c r="F3459" s="625"/>
      <c r="G3459" s="625"/>
      <c r="H3459" s="625"/>
      <c r="J3459" s="625"/>
      <c r="K3459" s="625"/>
      <c r="L3459" s="625"/>
    </row>
    <row r="3460" spans="1:12" ht="15">
      <c r="A3460" s="276"/>
      <c r="C3460" s="627"/>
      <c r="D3460" s="627"/>
      <c r="E3460" s="627"/>
      <c r="F3460" s="627"/>
      <c r="G3460" s="627"/>
      <c r="H3460" s="627"/>
      <c r="J3460" s="627"/>
      <c r="K3460" s="627"/>
      <c r="L3460" s="627"/>
    </row>
    <row r="3461" spans="1:12" ht="15">
      <c r="A3461" s="276"/>
      <c r="C3461" s="625"/>
      <c r="D3461" s="625"/>
      <c r="E3461" s="625"/>
      <c r="F3461" s="625"/>
      <c r="G3461" s="625"/>
      <c r="H3461" s="625"/>
      <c r="J3461" s="625"/>
      <c r="K3461" s="625"/>
      <c r="L3461" s="625"/>
    </row>
    <row r="3462" spans="1:12" ht="15">
      <c r="A3462" s="1439"/>
      <c r="B3462" s="1442"/>
      <c r="C3462" s="627"/>
      <c r="D3462" s="627"/>
      <c r="E3462" s="627"/>
      <c r="F3462" s="627"/>
      <c r="G3462" s="627"/>
      <c r="H3462" s="627"/>
      <c r="I3462" s="1446"/>
      <c r="J3462" s="627"/>
      <c r="K3462" s="627"/>
      <c r="L3462" s="637"/>
    </row>
    <row r="3463" spans="1:12" ht="15">
      <c r="A3463" s="46"/>
      <c r="B3463" s="1441"/>
      <c r="C3463" s="625"/>
      <c r="D3463" s="625"/>
      <c r="E3463" s="625"/>
      <c r="F3463" s="625"/>
      <c r="G3463" s="625"/>
      <c r="H3463" s="625"/>
      <c r="I3463" s="24">
        <v>8246290095195980</v>
      </c>
      <c r="J3463" s="625"/>
      <c r="K3463" s="625"/>
      <c r="L3463" s="625"/>
    </row>
    <row r="3464" spans="1:12" ht="15">
      <c r="A3464" s="276"/>
      <c r="C3464" s="625"/>
      <c r="D3464" s="625"/>
      <c r="E3464" s="625"/>
      <c r="F3464" s="625"/>
      <c r="G3464" s="625"/>
      <c r="H3464" s="625"/>
      <c r="J3464" s="625"/>
      <c r="K3464" s="625"/>
      <c r="L3464" s="625"/>
    </row>
    <row r="3465" spans="1:12" ht="15">
      <c r="A3465" s="276"/>
      <c r="C3465" s="625"/>
      <c r="D3465" s="625"/>
      <c r="E3465" s="625"/>
      <c r="F3465" s="625"/>
      <c r="G3465" s="625"/>
      <c r="H3465" s="625"/>
      <c r="J3465" s="625"/>
      <c r="K3465" s="625"/>
      <c r="L3465" s="625"/>
    </row>
    <row r="3466" spans="1:12" ht="15">
      <c r="A3466" s="276"/>
      <c r="C3466" s="627"/>
      <c r="D3466" s="627"/>
      <c r="E3466" s="627"/>
      <c r="F3466" s="627"/>
      <c r="G3466" s="627"/>
      <c r="H3466" s="627"/>
      <c r="J3466" s="627"/>
      <c r="K3466" s="627"/>
      <c r="L3466" s="627"/>
    </row>
    <row r="3467" spans="1:12" ht="15">
      <c r="A3467" s="276"/>
      <c r="C3467" s="625"/>
      <c r="D3467" s="625"/>
      <c r="E3467" s="625"/>
      <c r="F3467" s="625"/>
      <c r="G3467" s="625"/>
      <c r="H3467" s="625"/>
      <c r="J3467" s="625"/>
      <c r="K3467" s="625"/>
      <c r="L3467" s="625"/>
    </row>
    <row r="3468" spans="1:12" ht="15">
      <c r="A3468" s="276"/>
      <c r="C3468" s="627"/>
      <c r="D3468" s="627"/>
      <c r="E3468" s="627"/>
      <c r="F3468" s="627"/>
      <c r="G3468" s="627"/>
      <c r="H3468" s="627"/>
      <c r="J3468" s="627"/>
      <c r="K3468" s="627"/>
      <c r="L3468" s="627"/>
    </row>
    <row r="3469" spans="1:12" ht="15">
      <c r="A3469" s="276"/>
      <c r="C3469" s="625"/>
      <c r="D3469" s="625"/>
      <c r="E3469" s="625"/>
      <c r="F3469" s="625"/>
      <c r="G3469" s="625"/>
      <c r="H3469" s="625"/>
      <c r="J3469" s="625"/>
      <c r="K3469" s="625"/>
      <c r="L3469" s="625"/>
    </row>
    <row r="3470" spans="1:12" ht="15">
      <c r="A3470" s="276"/>
      <c r="C3470" s="627"/>
      <c r="D3470" s="627"/>
      <c r="E3470" s="627"/>
      <c r="F3470" s="627"/>
      <c r="G3470" s="627"/>
      <c r="H3470" s="627"/>
      <c r="J3470" s="627"/>
      <c r="K3470" s="627"/>
      <c r="L3470" s="627"/>
    </row>
    <row r="3471" spans="1:12" ht="15">
      <c r="A3471" s="276"/>
      <c r="C3471" s="625"/>
      <c r="D3471" s="625"/>
      <c r="E3471" s="625"/>
      <c r="F3471" s="625"/>
      <c r="G3471" s="625"/>
      <c r="H3471" s="625"/>
      <c r="J3471" s="625"/>
      <c r="K3471" s="625"/>
      <c r="L3471" s="625"/>
    </row>
    <row r="3472" spans="1:12" ht="15">
      <c r="A3472" s="276"/>
      <c r="C3472" s="627"/>
      <c r="D3472" s="627"/>
      <c r="E3472" s="627"/>
      <c r="F3472" s="627"/>
      <c r="G3472" s="627"/>
      <c r="H3472" s="627"/>
      <c r="J3472" s="627"/>
      <c r="K3472" s="627"/>
      <c r="L3472" s="627"/>
    </row>
    <row r="3473" spans="1:12" ht="15">
      <c r="A3473" s="276"/>
      <c r="C3473" s="625"/>
      <c r="D3473" s="625"/>
      <c r="E3473" s="625"/>
      <c r="F3473" s="625"/>
      <c r="G3473" s="625"/>
      <c r="H3473" s="625"/>
      <c r="J3473" s="625"/>
      <c r="K3473" s="625"/>
      <c r="L3473" s="625"/>
    </row>
    <row r="3474" spans="1:12" ht="15">
      <c r="A3474" s="276"/>
      <c r="C3474" s="627"/>
      <c r="D3474" s="627"/>
      <c r="E3474" s="627"/>
      <c r="F3474" s="627"/>
      <c r="G3474" s="627"/>
      <c r="H3474" s="627"/>
      <c r="J3474" s="627"/>
      <c r="K3474" s="627"/>
      <c r="L3474" s="627"/>
    </row>
    <row r="3475" spans="1:12" ht="15">
      <c r="A3475" s="276"/>
      <c r="C3475" s="625"/>
      <c r="D3475" s="625"/>
      <c r="E3475" s="625"/>
      <c r="F3475" s="625"/>
      <c r="G3475" s="625"/>
      <c r="H3475" s="625"/>
      <c r="J3475" s="625"/>
      <c r="K3475" s="625"/>
      <c r="L3475" s="625"/>
    </row>
    <row r="3476" spans="1:12" ht="15">
      <c r="A3476" s="276"/>
      <c r="C3476" s="627"/>
      <c r="D3476" s="627"/>
      <c r="E3476" s="627"/>
      <c r="F3476" s="627"/>
      <c r="G3476" s="627"/>
      <c r="H3476" s="627"/>
      <c r="J3476" s="627"/>
      <c r="K3476" s="627"/>
      <c r="L3476" s="627"/>
    </row>
    <row r="3477" spans="1:12" ht="15">
      <c r="A3477" s="276"/>
      <c r="C3477" s="625"/>
      <c r="D3477" s="625"/>
      <c r="E3477" s="625"/>
      <c r="F3477" s="625"/>
      <c r="G3477" s="625"/>
      <c r="H3477" s="625"/>
      <c r="J3477" s="625"/>
      <c r="K3477" s="625"/>
      <c r="L3477" s="625"/>
    </row>
    <row r="3478" spans="1:12" ht="15">
      <c r="A3478" s="276"/>
      <c r="C3478" s="627"/>
      <c r="D3478" s="627"/>
      <c r="E3478" s="627"/>
      <c r="F3478" s="627"/>
      <c r="G3478" s="627"/>
      <c r="H3478" s="627"/>
      <c r="J3478" s="627"/>
      <c r="K3478" s="627"/>
      <c r="L3478" s="627"/>
    </row>
    <row r="3479" spans="1:12" ht="15">
      <c r="A3479" s="276"/>
      <c r="C3479" s="625"/>
      <c r="D3479" s="625"/>
      <c r="E3479" s="625"/>
      <c r="F3479" s="625"/>
      <c r="G3479" s="625"/>
      <c r="H3479" s="625"/>
      <c r="J3479" s="625"/>
      <c r="K3479" s="625"/>
      <c r="L3479" s="625"/>
    </row>
    <row r="3480" spans="1:12" ht="15">
      <c r="A3480" s="276"/>
      <c r="C3480" s="627"/>
      <c r="D3480" s="627"/>
      <c r="E3480" s="627"/>
      <c r="F3480" s="627"/>
      <c r="G3480" s="627"/>
      <c r="H3480" s="627"/>
      <c r="J3480" s="627"/>
      <c r="K3480" s="627"/>
      <c r="L3480" s="627"/>
    </row>
    <row r="3481" spans="1:12" ht="15">
      <c r="A3481" s="276"/>
      <c r="C3481" s="625"/>
      <c r="D3481" s="625"/>
      <c r="E3481" s="625"/>
      <c r="F3481" s="625"/>
      <c r="G3481" s="625"/>
      <c r="H3481" s="625"/>
      <c r="J3481" s="625"/>
      <c r="K3481" s="625"/>
      <c r="L3481" s="625"/>
    </row>
    <row r="3482" spans="1:12" ht="15">
      <c r="A3482" s="276"/>
      <c r="C3482" s="627"/>
      <c r="D3482" s="627"/>
      <c r="E3482" s="627"/>
      <c r="F3482" s="627"/>
      <c r="G3482" s="627"/>
      <c r="H3482" s="627"/>
      <c r="J3482" s="627"/>
      <c r="K3482" s="627"/>
      <c r="L3482" s="627"/>
    </row>
    <row r="3483" spans="1:12" ht="15">
      <c r="A3483" s="276"/>
      <c r="C3483" s="625"/>
      <c r="D3483" s="625"/>
      <c r="E3483" s="625"/>
      <c r="F3483" s="625"/>
      <c r="G3483" s="625"/>
      <c r="H3483" s="625"/>
      <c r="J3483" s="625"/>
      <c r="K3483" s="625"/>
      <c r="L3483" s="625"/>
    </row>
    <row r="3484" spans="1:12" ht="15">
      <c r="A3484" s="276"/>
      <c r="C3484" s="627"/>
      <c r="D3484" s="627"/>
      <c r="E3484" s="627"/>
      <c r="F3484" s="627"/>
      <c r="G3484" s="627"/>
      <c r="H3484" s="627"/>
      <c r="J3484" s="627"/>
      <c r="K3484" s="627"/>
      <c r="L3484" s="627"/>
    </row>
    <row r="3485" spans="1:12" ht="15">
      <c r="A3485" s="276"/>
      <c r="C3485" s="625"/>
      <c r="D3485" s="625"/>
      <c r="E3485" s="625"/>
      <c r="F3485" s="625"/>
      <c r="G3485" s="625"/>
      <c r="H3485" s="625"/>
      <c r="J3485" s="625"/>
      <c r="K3485" s="625"/>
      <c r="L3485" s="625"/>
    </row>
    <row r="3486" spans="1:12" ht="15">
      <c r="A3486" s="276"/>
      <c r="C3486" s="627"/>
      <c r="D3486" s="627"/>
      <c r="E3486" s="627"/>
      <c r="F3486" s="627"/>
      <c r="G3486" s="627"/>
      <c r="H3486" s="627"/>
      <c r="J3486" s="627"/>
      <c r="K3486" s="627"/>
      <c r="L3486" s="627"/>
    </row>
    <row r="3487" spans="1:12" ht="15">
      <c r="A3487" s="276"/>
      <c r="C3487" s="625"/>
      <c r="D3487" s="625"/>
      <c r="E3487" s="625"/>
      <c r="F3487" s="625"/>
      <c r="G3487" s="625"/>
      <c r="H3487" s="625"/>
      <c r="J3487" s="625"/>
      <c r="K3487" s="625"/>
      <c r="L3487" s="625"/>
    </row>
    <row r="3488" spans="1:12" ht="15">
      <c r="A3488" s="276"/>
      <c r="C3488" s="627"/>
      <c r="D3488" s="627"/>
      <c r="E3488" s="627"/>
      <c r="F3488" s="627"/>
      <c r="G3488" s="627"/>
      <c r="H3488" s="627"/>
      <c r="J3488" s="627"/>
      <c r="K3488" s="627"/>
      <c r="L3488" s="627"/>
    </row>
    <row r="3489" spans="1:12" ht="15">
      <c r="A3489" s="276"/>
      <c r="C3489" s="625"/>
      <c r="D3489" s="625"/>
      <c r="E3489" s="625"/>
      <c r="F3489" s="625"/>
      <c r="G3489" s="625"/>
      <c r="H3489" s="625"/>
      <c r="J3489" s="625"/>
      <c r="K3489" s="625"/>
      <c r="L3489" s="625"/>
    </row>
    <row r="3490" spans="1:12" ht="15">
      <c r="A3490" s="276"/>
      <c r="C3490" s="627"/>
      <c r="D3490" s="627"/>
      <c r="E3490" s="627"/>
      <c r="F3490" s="627"/>
      <c r="G3490" s="627"/>
      <c r="H3490" s="627"/>
      <c r="J3490" s="627"/>
      <c r="K3490" s="627"/>
      <c r="L3490" s="627"/>
    </row>
    <row r="3491" spans="1:12" ht="15">
      <c r="A3491" s="276"/>
      <c r="C3491" s="625"/>
      <c r="D3491" s="625"/>
      <c r="E3491" s="625"/>
      <c r="F3491" s="625"/>
      <c r="G3491" s="625"/>
      <c r="H3491" s="625"/>
      <c r="J3491" s="625"/>
      <c r="K3491" s="625"/>
      <c r="L3491" s="625"/>
    </row>
    <row r="3492" spans="1:12" ht="15">
      <c r="A3492" s="276"/>
      <c r="C3492" s="627"/>
      <c r="D3492" s="627"/>
      <c r="E3492" s="627"/>
      <c r="F3492" s="627"/>
      <c r="G3492" s="627"/>
      <c r="H3492" s="627"/>
      <c r="J3492" s="627"/>
      <c r="K3492" s="627"/>
      <c r="L3492" s="627"/>
    </row>
    <row r="3493" spans="1:12" ht="15">
      <c r="A3493" s="276"/>
      <c r="C3493" s="625"/>
      <c r="D3493" s="625"/>
      <c r="E3493" s="625"/>
      <c r="F3493" s="625"/>
      <c r="G3493" s="625"/>
      <c r="H3493" s="625"/>
      <c r="J3493" s="625"/>
      <c r="K3493" s="625"/>
      <c r="L3493" s="625"/>
    </row>
    <row r="3494" spans="1:12" ht="15">
      <c r="A3494" s="276"/>
      <c r="C3494" s="627"/>
      <c r="D3494" s="627"/>
      <c r="E3494" s="627"/>
      <c r="F3494" s="627"/>
      <c r="G3494" s="627"/>
      <c r="H3494" s="627"/>
      <c r="J3494" s="627"/>
      <c r="K3494" s="627"/>
      <c r="L3494" s="627"/>
    </row>
    <row r="3495" spans="1:12" ht="15">
      <c r="A3495" s="276"/>
      <c r="C3495" s="625"/>
      <c r="D3495" s="625"/>
      <c r="E3495" s="625"/>
      <c r="F3495" s="625"/>
      <c r="G3495" s="625"/>
      <c r="H3495" s="625"/>
      <c r="J3495" s="625"/>
      <c r="K3495" s="625"/>
      <c r="L3495" s="625"/>
    </row>
    <row r="3496" spans="1:12" ht="15">
      <c r="A3496" s="276"/>
      <c r="C3496" s="627"/>
      <c r="D3496" s="627"/>
      <c r="E3496" s="627"/>
      <c r="F3496" s="627"/>
      <c r="G3496" s="627"/>
      <c r="H3496" s="627"/>
      <c r="J3496" s="627"/>
      <c r="K3496" s="627"/>
      <c r="L3496" s="627"/>
    </row>
    <row r="3497" spans="1:12" ht="15">
      <c r="A3497" s="276"/>
      <c r="C3497" s="625"/>
      <c r="D3497" s="625"/>
      <c r="E3497" s="625"/>
      <c r="F3497" s="625"/>
      <c r="G3497" s="625"/>
      <c r="H3497" s="625"/>
      <c r="J3497" s="625"/>
      <c r="K3497" s="625"/>
      <c r="L3497" s="625"/>
    </row>
    <row r="3498" spans="1:12" ht="15">
      <c r="A3498" s="276"/>
      <c r="C3498" s="627"/>
      <c r="D3498" s="627"/>
      <c r="E3498" s="627"/>
      <c r="F3498" s="627"/>
      <c r="G3498" s="627"/>
      <c r="H3498" s="627"/>
      <c r="J3498" s="627"/>
      <c r="K3498" s="627"/>
      <c r="L3498" s="627"/>
    </row>
    <row r="3499" spans="1:12" ht="15">
      <c r="A3499" s="276"/>
      <c r="C3499" s="625"/>
      <c r="D3499" s="625"/>
      <c r="E3499" s="625"/>
      <c r="F3499" s="625"/>
      <c r="G3499" s="625"/>
      <c r="H3499" s="625"/>
      <c r="J3499" s="625"/>
      <c r="K3499" s="625"/>
      <c r="L3499" s="625"/>
    </row>
    <row r="3500" spans="1:12" ht="15">
      <c r="A3500" s="276"/>
      <c r="C3500" s="627"/>
      <c r="D3500" s="627"/>
      <c r="E3500" s="627"/>
      <c r="F3500" s="627"/>
      <c r="G3500" s="627"/>
      <c r="H3500" s="627"/>
      <c r="J3500" s="627"/>
      <c r="K3500" s="627"/>
      <c r="L3500" s="627"/>
    </row>
    <row r="3501" spans="1:12" ht="15">
      <c r="A3501" s="276"/>
      <c r="C3501" s="625"/>
      <c r="D3501" s="625"/>
      <c r="E3501" s="625"/>
      <c r="F3501" s="625"/>
      <c r="G3501" s="625"/>
      <c r="H3501" s="625"/>
      <c r="J3501" s="625"/>
      <c r="K3501" s="625"/>
      <c r="L3501" s="625"/>
    </row>
    <row r="3502" spans="1:12" ht="15">
      <c r="A3502" s="276"/>
      <c r="C3502" s="627"/>
      <c r="D3502" s="627"/>
      <c r="E3502" s="627"/>
      <c r="F3502" s="627"/>
      <c r="G3502" s="627"/>
      <c r="H3502" s="627"/>
      <c r="J3502" s="627"/>
      <c r="K3502" s="627"/>
      <c r="L3502" s="627"/>
    </row>
    <row r="3503" spans="1:12" ht="15">
      <c r="A3503" s="276"/>
      <c r="C3503" s="625"/>
      <c r="D3503" s="625"/>
      <c r="E3503" s="625"/>
      <c r="F3503" s="625"/>
      <c r="G3503" s="625"/>
      <c r="H3503" s="625"/>
      <c r="J3503" s="625"/>
      <c r="K3503" s="625"/>
      <c r="L3503" s="625"/>
    </row>
    <row r="3504" spans="1:12" ht="15">
      <c r="A3504" s="276"/>
      <c r="C3504" s="627"/>
      <c r="D3504" s="627"/>
      <c r="E3504" s="627"/>
      <c r="F3504" s="627"/>
      <c r="G3504" s="627"/>
      <c r="H3504" s="627"/>
      <c r="J3504" s="627"/>
      <c r="K3504" s="627"/>
      <c r="L3504" s="627"/>
    </row>
    <row r="3505" spans="1:12" ht="15">
      <c r="A3505" s="276"/>
      <c r="C3505" s="625"/>
      <c r="D3505" s="625"/>
      <c r="E3505" s="625"/>
      <c r="F3505" s="625"/>
      <c r="G3505" s="625"/>
      <c r="H3505" s="625"/>
      <c r="J3505" s="625"/>
      <c r="K3505" s="625"/>
      <c r="L3505" s="625"/>
    </row>
    <row r="3506" spans="1:12" ht="15">
      <c r="A3506" s="276"/>
      <c r="C3506" s="627"/>
      <c r="D3506" s="627"/>
      <c r="E3506" s="627"/>
      <c r="F3506" s="627"/>
      <c r="G3506" s="627"/>
      <c r="H3506" s="627"/>
      <c r="J3506" s="627"/>
      <c r="K3506" s="627"/>
      <c r="L3506" s="627"/>
    </row>
    <row r="3507" spans="1:12" ht="15">
      <c r="A3507" s="276"/>
      <c r="C3507" s="625"/>
      <c r="D3507" s="625"/>
      <c r="E3507" s="625"/>
      <c r="F3507" s="625"/>
      <c r="G3507" s="625"/>
      <c r="H3507" s="625"/>
      <c r="J3507" s="625"/>
      <c r="K3507" s="625"/>
      <c r="L3507" s="625"/>
    </row>
    <row r="3508" spans="1:12" ht="15">
      <c r="A3508" s="276"/>
      <c r="C3508" s="627"/>
      <c r="D3508" s="627"/>
      <c r="E3508" s="627"/>
      <c r="F3508" s="627"/>
      <c r="G3508" s="627"/>
      <c r="H3508" s="627"/>
      <c r="J3508" s="627"/>
      <c r="K3508" s="627"/>
      <c r="L3508" s="627"/>
    </row>
    <row r="3509" spans="1:12" ht="15">
      <c r="A3509" s="276"/>
      <c r="C3509" s="625"/>
      <c r="D3509" s="625"/>
      <c r="E3509" s="625"/>
      <c r="F3509" s="625"/>
      <c r="G3509" s="625"/>
      <c r="H3509" s="625"/>
      <c r="J3509" s="625"/>
      <c r="K3509" s="625"/>
      <c r="L3509" s="625"/>
    </row>
    <row r="3510" spans="1:12" ht="15">
      <c r="A3510" s="276"/>
      <c r="C3510" s="627"/>
      <c r="D3510" s="627"/>
      <c r="E3510" s="627"/>
      <c r="F3510" s="627"/>
      <c r="G3510" s="627"/>
      <c r="H3510" s="627"/>
      <c r="J3510" s="627"/>
      <c r="K3510" s="627"/>
      <c r="L3510" s="627"/>
    </row>
    <row r="3511" spans="1:12" ht="15">
      <c r="A3511" s="276"/>
      <c r="C3511" s="625"/>
      <c r="D3511" s="625"/>
      <c r="E3511" s="625"/>
      <c r="F3511" s="625"/>
      <c r="G3511" s="625"/>
      <c r="H3511" s="625"/>
      <c r="J3511" s="625"/>
      <c r="K3511" s="625"/>
      <c r="L3511" s="625"/>
    </row>
    <row r="3512" spans="1:12" ht="15">
      <c r="A3512" s="276"/>
      <c r="C3512" s="627"/>
      <c r="D3512" s="627"/>
      <c r="E3512" s="627"/>
      <c r="F3512" s="627"/>
      <c r="G3512" s="627"/>
      <c r="H3512" s="627"/>
      <c r="J3512" s="627"/>
      <c r="K3512" s="627"/>
      <c r="L3512" s="627"/>
    </row>
    <row r="3513" spans="1:12" ht="15">
      <c r="A3513" s="276"/>
      <c r="C3513" s="625"/>
      <c r="D3513" s="625"/>
      <c r="E3513" s="625"/>
      <c r="F3513" s="625"/>
      <c r="G3513" s="625"/>
      <c r="H3513" s="625"/>
      <c r="J3513" s="625"/>
      <c r="K3513" s="625"/>
      <c r="L3513" s="625"/>
    </row>
    <row r="3514" spans="1:12" ht="15">
      <c r="A3514" s="276"/>
      <c r="C3514" s="627"/>
      <c r="D3514" s="627"/>
      <c r="E3514" s="627"/>
      <c r="F3514" s="627"/>
      <c r="G3514" s="627"/>
      <c r="H3514" s="627"/>
      <c r="J3514" s="627"/>
      <c r="K3514" s="627"/>
      <c r="L3514" s="627"/>
    </row>
    <row r="3515" spans="1:12" ht="15">
      <c r="A3515" s="276"/>
      <c r="C3515" s="625"/>
      <c r="D3515" s="625"/>
      <c r="E3515" s="625"/>
      <c r="F3515" s="625"/>
      <c r="G3515" s="625"/>
      <c r="H3515" s="625"/>
      <c r="J3515" s="625"/>
      <c r="K3515" s="625"/>
      <c r="L3515" s="625"/>
    </row>
    <row r="3516" spans="1:12" ht="15">
      <c r="A3516" s="276"/>
      <c r="C3516" s="627"/>
      <c r="D3516" s="627"/>
      <c r="E3516" s="627"/>
      <c r="F3516" s="627"/>
      <c r="G3516" s="627"/>
      <c r="H3516" s="627"/>
      <c r="J3516" s="627"/>
      <c r="K3516" s="627"/>
      <c r="L3516" s="627"/>
    </row>
    <row r="3517" spans="1:12" ht="15">
      <c r="A3517" s="276"/>
      <c r="C3517" s="625"/>
      <c r="D3517" s="625"/>
      <c r="E3517" s="625"/>
      <c r="F3517" s="625"/>
      <c r="G3517" s="625"/>
      <c r="H3517" s="625"/>
      <c r="J3517" s="625"/>
      <c r="K3517" s="625"/>
      <c r="L3517" s="625"/>
    </row>
    <row r="3518" spans="1:12" ht="15">
      <c r="A3518" s="276"/>
      <c r="C3518" s="627"/>
      <c r="D3518" s="627"/>
      <c r="E3518" s="627"/>
      <c r="F3518" s="627"/>
      <c r="G3518" s="627"/>
      <c r="H3518" s="627"/>
      <c r="J3518" s="627"/>
      <c r="K3518" s="627"/>
      <c r="L3518" s="627"/>
    </row>
    <row r="3519" spans="1:12" ht="15">
      <c r="A3519" s="276"/>
      <c r="C3519" s="625"/>
      <c r="D3519" s="625"/>
      <c r="E3519" s="625"/>
      <c r="F3519" s="625"/>
      <c r="G3519" s="625"/>
      <c r="H3519" s="625"/>
      <c r="J3519" s="625"/>
      <c r="K3519" s="625"/>
      <c r="L3519" s="625"/>
    </row>
    <row r="3520" spans="1:12" ht="15">
      <c r="A3520" s="276"/>
      <c r="C3520" s="627"/>
      <c r="D3520" s="627"/>
      <c r="E3520" s="627"/>
      <c r="F3520" s="627"/>
      <c r="G3520" s="627"/>
      <c r="H3520" s="627"/>
      <c r="J3520" s="627"/>
      <c r="K3520" s="627"/>
      <c r="L3520" s="627"/>
    </row>
    <row r="3521" spans="1:12" ht="15">
      <c r="A3521" s="276"/>
      <c r="C3521" s="625"/>
      <c r="D3521" s="625"/>
      <c r="E3521" s="625"/>
      <c r="F3521" s="625"/>
      <c r="G3521" s="625"/>
      <c r="H3521" s="625"/>
      <c r="J3521" s="625"/>
      <c r="K3521" s="625"/>
      <c r="L3521" s="625"/>
    </row>
    <row r="3522" spans="1:12" ht="15">
      <c r="A3522" s="276"/>
      <c r="C3522" s="627"/>
      <c r="D3522" s="627"/>
      <c r="E3522" s="627"/>
      <c r="F3522" s="627"/>
      <c r="G3522" s="627"/>
      <c r="H3522" s="627"/>
      <c r="J3522" s="627"/>
      <c r="K3522" s="627"/>
      <c r="L3522" s="627"/>
    </row>
    <row r="3523" spans="1:12" ht="15">
      <c r="A3523" s="276"/>
      <c r="C3523" s="625"/>
      <c r="D3523" s="625"/>
      <c r="E3523" s="625"/>
      <c r="F3523" s="625"/>
      <c r="G3523" s="625"/>
      <c r="H3523" s="625"/>
      <c r="J3523" s="625"/>
      <c r="K3523" s="625"/>
      <c r="L3523" s="625"/>
    </row>
    <row r="3524" spans="1:12" ht="15">
      <c r="A3524" s="276"/>
      <c r="C3524" s="627"/>
      <c r="D3524" s="627"/>
      <c r="E3524" s="627"/>
      <c r="F3524" s="627"/>
      <c r="G3524" s="627"/>
      <c r="H3524" s="627"/>
      <c r="J3524" s="627"/>
      <c r="K3524" s="627"/>
      <c r="L3524" s="627"/>
    </row>
    <row r="3525" spans="1:12" ht="15">
      <c r="A3525" s="276"/>
      <c r="C3525" s="625"/>
      <c r="D3525" s="625"/>
      <c r="E3525" s="625"/>
      <c r="F3525" s="625"/>
      <c r="G3525" s="625"/>
      <c r="H3525" s="625"/>
      <c r="J3525" s="625"/>
      <c r="K3525" s="625"/>
      <c r="L3525" s="625"/>
    </row>
    <row r="3526" spans="1:12" ht="15">
      <c r="A3526" s="276"/>
      <c r="C3526" s="627"/>
      <c r="D3526" s="627"/>
      <c r="E3526" s="627"/>
      <c r="F3526" s="627"/>
      <c r="G3526" s="627"/>
      <c r="H3526" s="627"/>
      <c r="J3526" s="627"/>
      <c r="K3526" s="627"/>
      <c r="L3526" s="627"/>
    </row>
    <row r="3527" spans="1:12" ht="15">
      <c r="A3527" s="276"/>
      <c r="C3527" s="625"/>
      <c r="D3527" s="625"/>
      <c r="E3527" s="625"/>
      <c r="F3527" s="625"/>
      <c r="G3527" s="625"/>
      <c r="H3527" s="625"/>
      <c r="J3527" s="625"/>
      <c r="K3527" s="625"/>
      <c r="L3527" s="625"/>
    </row>
    <row r="3528" spans="1:12" ht="15">
      <c r="A3528" s="276"/>
      <c r="C3528" s="627"/>
      <c r="D3528" s="627"/>
      <c r="E3528" s="627"/>
      <c r="F3528" s="627"/>
      <c r="G3528" s="627"/>
      <c r="H3528" s="627"/>
      <c r="J3528" s="627"/>
      <c r="K3528" s="627"/>
      <c r="L3528" s="627"/>
    </row>
    <row r="3529" spans="1:12" ht="15">
      <c r="A3529" s="276"/>
      <c r="C3529" s="625"/>
      <c r="D3529" s="625"/>
      <c r="E3529" s="625"/>
      <c r="F3529" s="625"/>
      <c r="G3529" s="625"/>
      <c r="H3529" s="625"/>
      <c r="J3529" s="625"/>
      <c r="K3529" s="625"/>
      <c r="L3529" s="625"/>
    </row>
    <row r="3530" spans="1:12" ht="15">
      <c r="A3530" s="276"/>
      <c r="C3530" s="627"/>
      <c r="D3530" s="627"/>
      <c r="E3530" s="627"/>
      <c r="F3530" s="627"/>
      <c r="G3530" s="627"/>
      <c r="H3530" s="627"/>
      <c r="J3530" s="627"/>
      <c r="K3530" s="627"/>
      <c r="L3530" s="627"/>
    </row>
    <row r="3531" spans="1:12" ht="15">
      <c r="A3531" s="276"/>
      <c r="C3531" s="625"/>
      <c r="D3531" s="625"/>
      <c r="E3531" s="625"/>
      <c r="F3531" s="625"/>
      <c r="G3531" s="625"/>
      <c r="H3531" s="625"/>
      <c r="J3531" s="625"/>
      <c r="K3531" s="625"/>
      <c r="L3531" s="625"/>
    </row>
    <row r="3532" spans="1:12" ht="15">
      <c r="A3532" s="276"/>
      <c r="C3532" s="627"/>
      <c r="D3532" s="627"/>
      <c r="E3532" s="627"/>
      <c r="F3532" s="627"/>
      <c r="G3532" s="627"/>
      <c r="H3532" s="627"/>
      <c r="J3532" s="627"/>
      <c r="K3532" s="627"/>
      <c r="L3532" s="627"/>
    </row>
    <row r="3533" spans="1:12" ht="15">
      <c r="A3533" s="276"/>
      <c r="C3533" s="625"/>
      <c r="D3533" s="625"/>
      <c r="E3533" s="625"/>
      <c r="F3533" s="625"/>
      <c r="G3533" s="625"/>
      <c r="H3533" s="625"/>
      <c r="J3533" s="625"/>
      <c r="K3533" s="625"/>
      <c r="L3533" s="625"/>
    </row>
    <row r="3534" spans="1:12" ht="15">
      <c r="A3534" s="276"/>
      <c r="C3534" s="627"/>
      <c r="D3534" s="627"/>
      <c r="E3534" s="627"/>
      <c r="F3534" s="627"/>
      <c r="G3534" s="627"/>
      <c r="H3534" s="627"/>
      <c r="J3534" s="627"/>
      <c r="K3534" s="627"/>
      <c r="L3534" s="627"/>
    </row>
    <row r="3535" spans="1:12" ht="15">
      <c r="A3535" s="276"/>
      <c r="C3535" s="625"/>
      <c r="D3535" s="625"/>
      <c r="E3535" s="625"/>
      <c r="F3535" s="625"/>
      <c r="G3535" s="625"/>
      <c r="H3535" s="625"/>
      <c r="J3535" s="625"/>
      <c r="K3535" s="625"/>
      <c r="L3535" s="625"/>
    </row>
    <row r="3536" spans="1:12" ht="15">
      <c r="A3536" s="276"/>
      <c r="C3536" s="627"/>
      <c r="D3536" s="627"/>
      <c r="E3536" s="627"/>
      <c r="F3536" s="627"/>
      <c r="G3536" s="627"/>
      <c r="H3536" s="627"/>
      <c r="J3536" s="627"/>
      <c r="K3536" s="627"/>
      <c r="L3536" s="627"/>
    </row>
    <row r="3537" spans="1:12" ht="15">
      <c r="A3537" s="276"/>
      <c r="C3537" s="625"/>
      <c r="D3537" s="625"/>
      <c r="E3537" s="625"/>
      <c r="F3537" s="625"/>
      <c r="G3537" s="625"/>
      <c r="H3537" s="625"/>
      <c r="J3537" s="625"/>
      <c r="K3537" s="625"/>
      <c r="L3537" s="625"/>
    </row>
    <row r="3538" spans="1:12" ht="15">
      <c r="A3538" s="276"/>
      <c r="C3538" s="627"/>
      <c r="D3538" s="627"/>
      <c r="E3538" s="627"/>
      <c r="F3538" s="627"/>
      <c r="G3538" s="627"/>
      <c r="H3538" s="627"/>
      <c r="J3538" s="627"/>
      <c r="K3538" s="627"/>
      <c r="L3538" s="627"/>
    </row>
    <row r="3539" spans="1:12" ht="15">
      <c r="A3539" s="276"/>
      <c r="C3539" s="625"/>
      <c r="D3539" s="625"/>
      <c r="E3539" s="625"/>
      <c r="F3539" s="625"/>
      <c r="G3539" s="625"/>
      <c r="H3539" s="625"/>
      <c r="J3539" s="625"/>
      <c r="K3539" s="625"/>
      <c r="L3539" s="625"/>
    </row>
    <row r="3540" spans="1:12" ht="15">
      <c r="A3540" s="276"/>
      <c r="C3540" s="627"/>
      <c r="D3540" s="627"/>
      <c r="E3540" s="627"/>
      <c r="F3540" s="627"/>
      <c r="G3540" s="627"/>
      <c r="H3540" s="627"/>
      <c r="J3540" s="627"/>
      <c r="K3540" s="627"/>
      <c r="L3540" s="627"/>
    </row>
    <row r="3541" spans="1:12" ht="15">
      <c r="A3541" s="276"/>
      <c r="C3541" s="625"/>
      <c r="D3541" s="625"/>
      <c r="E3541" s="625"/>
      <c r="F3541" s="625"/>
      <c r="G3541" s="625"/>
      <c r="H3541" s="625"/>
      <c r="J3541" s="625"/>
      <c r="K3541" s="625"/>
      <c r="L3541" s="625"/>
    </row>
    <row r="3542" spans="1:12" ht="15">
      <c r="A3542" s="276"/>
      <c r="C3542" s="627"/>
      <c r="D3542" s="627"/>
      <c r="E3542" s="627"/>
      <c r="F3542" s="627"/>
      <c r="G3542" s="627"/>
      <c r="H3542" s="627"/>
      <c r="J3542" s="627"/>
      <c r="K3542" s="627"/>
      <c r="L3542" s="627"/>
    </row>
    <row r="3543" spans="1:12" ht="15">
      <c r="A3543" s="276"/>
      <c r="C3543" s="625"/>
      <c r="D3543" s="625"/>
      <c r="E3543" s="625"/>
      <c r="F3543" s="625"/>
      <c r="G3543" s="625"/>
      <c r="H3543" s="625"/>
      <c r="J3543" s="625"/>
      <c r="K3543" s="625"/>
      <c r="L3543" s="625"/>
    </row>
    <row r="3544" spans="1:12" ht="15">
      <c r="A3544" s="276"/>
      <c r="C3544" s="627"/>
      <c r="D3544" s="627"/>
      <c r="E3544" s="627"/>
      <c r="F3544" s="627"/>
      <c r="G3544" s="627"/>
      <c r="H3544" s="627"/>
      <c r="J3544" s="627"/>
      <c r="K3544" s="627"/>
      <c r="L3544" s="627"/>
    </row>
    <row r="3545" spans="1:12" ht="15">
      <c r="A3545" s="276"/>
      <c r="C3545" s="625"/>
      <c r="D3545" s="625"/>
      <c r="E3545" s="625"/>
      <c r="F3545" s="625"/>
      <c r="G3545" s="625"/>
      <c r="H3545" s="625"/>
      <c r="J3545" s="625"/>
      <c r="K3545" s="625"/>
      <c r="L3545" s="625"/>
    </row>
    <row r="3546" spans="1:12" ht="15">
      <c r="A3546" s="276"/>
      <c r="C3546" s="627"/>
      <c r="D3546" s="627"/>
      <c r="E3546" s="627"/>
      <c r="F3546" s="627"/>
      <c r="G3546" s="627"/>
      <c r="H3546" s="627"/>
      <c r="J3546" s="627"/>
      <c r="K3546" s="627"/>
      <c r="L3546" s="627"/>
    </row>
    <row r="3547" spans="1:12" ht="15">
      <c r="A3547" s="276"/>
      <c r="C3547" s="625"/>
      <c r="D3547" s="625"/>
      <c r="E3547" s="625"/>
      <c r="F3547" s="625"/>
      <c r="G3547" s="625"/>
      <c r="H3547" s="625"/>
      <c r="J3547" s="625"/>
      <c r="K3547" s="625"/>
      <c r="L3547" s="625"/>
    </row>
    <row r="3548" spans="1:12" ht="15">
      <c r="A3548" s="276"/>
      <c r="C3548" s="627"/>
      <c r="D3548" s="627"/>
      <c r="E3548" s="627"/>
      <c r="F3548" s="627"/>
      <c r="G3548" s="627"/>
      <c r="H3548" s="627"/>
      <c r="J3548" s="627"/>
      <c r="K3548" s="627"/>
      <c r="L3548" s="627"/>
    </row>
    <row r="3549" spans="1:12" ht="15">
      <c r="A3549" s="276"/>
      <c r="C3549" s="625"/>
      <c r="D3549" s="625"/>
      <c r="E3549" s="625"/>
      <c r="F3549" s="625"/>
      <c r="G3549" s="625"/>
      <c r="H3549" s="625"/>
      <c r="J3549" s="625"/>
      <c r="K3549" s="625"/>
      <c r="L3549" s="625"/>
    </row>
    <row r="3550" spans="1:12" ht="15">
      <c r="A3550" s="276"/>
      <c r="C3550" s="627"/>
      <c r="D3550" s="627"/>
      <c r="E3550" s="627"/>
      <c r="F3550" s="627"/>
      <c r="G3550" s="627"/>
      <c r="H3550" s="627"/>
      <c r="J3550" s="627"/>
      <c r="K3550" s="627"/>
      <c r="L3550" s="627"/>
    </row>
    <row r="3551" spans="1:12" ht="15">
      <c r="A3551" s="276"/>
      <c r="C3551" s="625"/>
      <c r="D3551" s="625"/>
      <c r="E3551" s="625"/>
      <c r="F3551" s="625"/>
      <c r="G3551" s="625"/>
      <c r="H3551" s="625"/>
      <c r="J3551" s="625"/>
      <c r="K3551" s="625"/>
      <c r="L3551" s="625"/>
    </row>
    <row r="3552" spans="1:12" ht="15">
      <c r="A3552" s="276"/>
      <c r="C3552" s="627"/>
      <c r="D3552" s="627"/>
      <c r="E3552" s="627"/>
      <c r="F3552" s="627"/>
      <c r="G3552" s="627"/>
      <c r="H3552" s="627"/>
      <c r="J3552" s="627"/>
      <c r="K3552" s="627"/>
      <c r="L3552" s="627"/>
    </row>
    <row r="3553" spans="1:12" ht="15">
      <c r="A3553" s="276"/>
      <c r="C3553" s="625"/>
      <c r="D3553" s="625"/>
      <c r="E3553" s="625"/>
      <c r="F3553" s="625"/>
      <c r="G3553" s="625"/>
      <c r="H3553" s="625"/>
      <c r="J3553" s="625"/>
      <c r="K3553" s="625"/>
      <c r="L3553" s="625"/>
    </row>
    <row r="3554" spans="1:12" ht="15">
      <c r="A3554" s="276"/>
      <c r="C3554" s="627"/>
      <c r="D3554" s="627"/>
      <c r="E3554" s="627"/>
      <c r="F3554" s="627"/>
      <c r="G3554" s="627"/>
      <c r="H3554" s="627"/>
      <c r="J3554" s="627"/>
      <c r="K3554" s="627"/>
      <c r="L3554" s="627"/>
    </row>
    <row r="3555" spans="1:12" ht="15">
      <c r="A3555" s="276"/>
      <c r="C3555" s="625"/>
      <c r="D3555" s="625"/>
      <c r="E3555" s="625"/>
      <c r="F3555" s="625"/>
      <c r="G3555" s="625"/>
      <c r="H3555" s="625"/>
      <c r="J3555" s="625"/>
      <c r="K3555" s="625"/>
      <c r="L3555" s="625"/>
    </row>
    <row r="3556" spans="1:12" ht="15">
      <c r="A3556" s="276"/>
      <c r="C3556" s="627"/>
      <c r="D3556" s="627"/>
      <c r="E3556" s="627"/>
      <c r="F3556" s="627"/>
      <c r="G3556" s="627"/>
      <c r="H3556" s="627"/>
      <c r="J3556" s="627"/>
      <c r="K3556" s="627"/>
      <c r="L3556" s="627"/>
    </row>
    <row r="3557" spans="1:12" ht="15">
      <c r="A3557" s="276"/>
      <c r="C3557" s="625"/>
      <c r="D3557" s="625"/>
      <c r="E3557" s="625"/>
      <c r="F3557" s="625"/>
      <c r="G3557" s="625"/>
      <c r="H3557" s="625"/>
      <c r="J3557" s="625"/>
      <c r="K3557" s="625"/>
      <c r="L3557" s="625"/>
    </row>
    <row r="3558" spans="1:12" ht="15">
      <c r="A3558" s="276"/>
      <c r="C3558" s="627"/>
      <c r="D3558" s="627"/>
      <c r="E3558" s="627"/>
      <c r="F3558" s="627"/>
      <c r="G3558" s="627"/>
      <c r="H3558" s="627"/>
      <c r="I3558" s="1446"/>
      <c r="J3558" s="627"/>
      <c r="K3558" s="627"/>
      <c r="L3558" s="637"/>
    </row>
    <row r="3559" spans="1:12" ht="15">
      <c r="A3559" s="276"/>
      <c r="C3559" s="625"/>
      <c r="D3559" s="625"/>
      <c r="E3559" s="625"/>
      <c r="F3559" s="625"/>
      <c r="G3559" s="625"/>
      <c r="H3559" s="625"/>
      <c r="I3559" s="638">
        <v>5</v>
      </c>
      <c r="J3559" s="625"/>
      <c r="K3559" s="625"/>
      <c r="L3559" s="634"/>
    </row>
    <row r="3560" spans="1:12" ht="15">
      <c r="A3560" s="276"/>
      <c r="C3560" s="627"/>
      <c r="D3560" s="627"/>
      <c r="E3560" s="627"/>
      <c r="F3560" s="627"/>
      <c r="G3560" s="627"/>
      <c r="H3560" s="627"/>
      <c r="I3560" s="639">
        <v>-5</v>
      </c>
      <c r="J3560" s="627"/>
      <c r="K3560" s="627"/>
      <c r="L3560" s="637"/>
    </row>
    <row r="3561" spans="1:12" ht="15">
      <c r="A3561" s="276"/>
      <c r="C3561" s="625"/>
      <c r="D3561" s="625"/>
      <c r="E3561" s="625"/>
      <c r="F3561" s="625"/>
      <c r="G3561" s="625"/>
      <c r="H3561" s="625"/>
      <c r="I3561" s="638">
        <v>45</v>
      </c>
      <c r="J3561" s="625"/>
      <c r="K3561" s="625"/>
      <c r="L3561" s="634"/>
    </row>
    <row r="3562" spans="1:12" ht="15">
      <c r="A3562" s="1439"/>
      <c r="B3562" s="1442"/>
      <c r="C3562" s="627"/>
      <c r="D3562" s="627"/>
      <c r="E3562" s="627"/>
      <c r="F3562" s="627"/>
      <c r="G3562" s="627"/>
      <c r="H3562" s="627"/>
      <c r="I3562" s="639">
        <v>-45</v>
      </c>
      <c r="J3562" s="627"/>
      <c r="K3562" s="627"/>
      <c r="L3562" s="637"/>
    </row>
    <row r="3563" spans="1:12" ht="15">
      <c r="A3563" s="624"/>
      <c r="B3563" s="625"/>
      <c r="C3563" s="625"/>
      <c r="D3563" s="625"/>
      <c r="E3563" s="625"/>
      <c r="F3563" s="625"/>
      <c r="G3563" s="625"/>
      <c r="H3563" s="625"/>
      <c r="I3563" s="638">
        <v>8281302971109820</v>
      </c>
      <c r="J3563" s="625"/>
      <c r="K3563" s="625"/>
      <c r="L3563" s="634"/>
    </row>
    <row r="3564" spans="1:12" ht="15">
      <c r="A3564" s="624"/>
      <c r="B3564" s="625"/>
      <c r="C3564" s="625"/>
      <c r="D3564" s="625"/>
      <c r="E3564" s="625"/>
      <c r="F3564" s="625"/>
      <c r="G3564" s="625"/>
      <c r="H3564" s="625"/>
      <c r="I3564" s="638"/>
      <c r="J3564" s="625"/>
      <c r="K3564" s="625"/>
      <c r="L3564" s="634"/>
    </row>
    <row r="3565" spans="1:12" ht="15">
      <c r="A3565" s="626"/>
      <c r="B3565" s="627"/>
      <c r="C3565" s="627"/>
      <c r="D3565" s="627"/>
      <c r="E3565" s="627"/>
      <c r="F3565" s="627"/>
      <c r="G3565" s="627"/>
      <c r="H3565" s="627"/>
      <c r="I3565" s="639"/>
      <c r="J3565" s="627"/>
      <c r="K3565" s="627"/>
      <c r="L3565" s="637"/>
    </row>
    <row r="3566" spans="1:12" ht="15">
      <c r="A3566" s="624"/>
      <c r="B3566" s="625"/>
      <c r="C3566" s="625"/>
      <c r="D3566" s="625"/>
      <c r="E3566" s="625"/>
      <c r="F3566" s="625"/>
      <c r="G3566" s="625"/>
      <c r="H3566" s="625"/>
      <c r="I3566" s="638">
        <v>4.89710901013614E+16</v>
      </c>
      <c r="J3566" s="625"/>
      <c r="K3566" s="625"/>
      <c r="L3566" s="634"/>
    </row>
    <row r="3567" spans="1:12" ht="15">
      <c r="A3567" s="626"/>
      <c r="B3567" s="627"/>
      <c r="C3567" s="627"/>
      <c r="D3567" s="627"/>
      <c r="E3567" s="627"/>
      <c r="F3567" s="627"/>
      <c r="G3567" s="627"/>
      <c r="H3567" s="627"/>
      <c r="I3567" s="639"/>
      <c r="J3567" s="627"/>
      <c r="K3567" s="627"/>
      <c r="L3567" s="637"/>
    </row>
    <row r="3568" spans="1:12" ht="15">
      <c r="A3568" s="624"/>
      <c r="B3568" s="625"/>
      <c r="C3568" s="625"/>
      <c r="D3568" s="625"/>
      <c r="E3568" s="625"/>
      <c r="F3568" s="625"/>
      <c r="G3568" s="625"/>
      <c r="H3568" s="625"/>
      <c r="I3568" s="638"/>
      <c r="J3568" s="625"/>
      <c r="K3568" s="625"/>
      <c r="L3568" s="634"/>
    </row>
    <row r="3569" spans="1:12" ht="15">
      <c r="A3569" s="46"/>
      <c r="B3569" s="1441"/>
      <c r="C3569" s="1441"/>
      <c r="D3569" s="1441"/>
      <c r="E3569" s="1441"/>
      <c r="F3569" s="1441"/>
      <c r="G3569" s="1441"/>
      <c r="H3569" s="1441"/>
      <c r="I3569" s="24" t="s">
        <v>4716</v>
      </c>
      <c r="J3569" s="1441"/>
      <c r="K3569" s="1441"/>
      <c r="L3569" s="1441"/>
    </row>
    <row r="3570" spans="1:12">
      <c r="A3570" s="1439"/>
      <c r="B3570" s="1442"/>
      <c r="C3570" s="1442"/>
      <c r="D3570" s="1442"/>
      <c r="E3570" s="1442"/>
      <c r="F3570" s="1442"/>
      <c r="G3570" s="1442"/>
      <c r="H3570" s="1442"/>
      <c r="I3570" s="1446">
        <v>155400061669175</v>
      </c>
      <c r="J3570" s="1442"/>
      <c r="K3570" s="1448"/>
      <c r="L3570" s="1451"/>
    </row>
    <row r="3571" spans="1:12" ht="15">
      <c r="A3571" s="624"/>
      <c r="B3571" s="625"/>
      <c r="C3571" s="625"/>
      <c r="D3571" s="625"/>
      <c r="E3571" s="625"/>
      <c r="F3571" s="625"/>
      <c r="G3571" s="625"/>
      <c r="H3571" s="625"/>
      <c r="I3571" s="638"/>
      <c r="J3571" s="625"/>
      <c r="K3571" s="625"/>
      <c r="L3571" s="634"/>
    </row>
    <row r="3572" spans="1:12" ht="15">
      <c r="A3572" s="624"/>
      <c r="B3572" s="625"/>
      <c r="C3572" s="625"/>
      <c r="D3572" s="625"/>
      <c r="E3572" s="625"/>
      <c r="F3572" s="625"/>
      <c r="G3572" s="625"/>
      <c r="H3572" s="625"/>
      <c r="I3572" s="638"/>
      <c r="J3572" s="625"/>
      <c r="K3572" s="625"/>
      <c r="L3572" s="634"/>
    </row>
    <row r="3573" spans="1:12" ht="15">
      <c r="A3573" s="624"/>
      <c r="B3573" s="1441"/>
      <c r="C3573" s="625"/>
      <c r="D3573" s="625"/>
      <c r="E3573" s="625"/>
      <c r="F3573" s="625"/>
      <c r="G3573" s="625"/>
      <c r="H3573" s="625"/>
      <c r="I3573" s="24">
        <v>8281302998555300</v>
      </c>
      <c r="J3573" s="1441"/>
      <c r="K3573" s="1441"/>
      <c r="L3573" s="1441"/>
    </row>
    <row r="3574" spans="1:12" ht="15">
      <c r="A3574" s="624"/>
      <c r="C3574" s="625"/>
      <c r="D3574" s="625"/>
      <c r="E3574" s="625"/>
      <c r="F3574" s="625"/>
      <c r="G3574" s="625"/>
      <c r="H3574" s="625"/>
    </row>
    <row r="3575" spans="1:12" ht="15">
      <c r="A3575" s="624"/>
      <c r="C3575" s="627"/>
      <c r="D3575" s="627"/>
      <c r="E3575" s="627"/>
      <c r="F3575" s="627"/>
      <c r="G3575" s="627"/>
      <c r="H3575" s="627"/>
    </row>
    <row r="3576" spans="1:12" ht="15">
      <c r="A3576" s="624"/>
      <c r="C3576" s="625"/>
      <c r="D3576" s="625"/>
      <c r="E3576" s="625"/>
      <c r="F3576" s="625"/>
      <c r="G3576" s="625"/>
      <c r="H3576" s="625"/>
    </row>
    <row r="3577" spans="1:12" ht="15">
      <c r="A3577" s="624"/>
      <c r="C3577" s="627"/>
      <c r="D3577" s="627"/>
      <c r="E3577" s="627"/>
      <c r="F3577" s="627"/>
      <c r="G3577" s="627"/>
      <c r="H3577" s="627"/>
    </row>
    <row r="3578" spans="1:12" ht="15">
      <c r="A3578" s="624"/>
      <c r="C3578" s="625"/>
      <c r="D3578" s="625"/>
      <c r="E3578" s="625"/>
      <c r="F3578" s="625"/>
      <c r="G3578" s="625"/>
      <c r="H3578" s="625"/>
    </row>
    <row r="3579" spans="1:12" ht="15">
      <c r="A3579" s="624"/>
      <c r="C3579" s="627"/>
      <c r="D3579" s="627"/>
      <c r="E3579" s="627"/>
      <c r="F3579" s="627"/>
      <c r="G3579" s="627"/>
      <c r="H3579" s="627"/>
    </row>
    <row r="3580" spans="1:12" ht="15">
      <c r="A3580" s="624"/>
      <c r="C3580" s="625"/>
      <c r="D3580" s="625"/>
      <c r="E3580" s="625"/>
      <c r="F3580" s="625"/>
      <c r="G3580" s="625"/>
      <c r="H3580" s="625"/>
    </row>
    <row r="3581" spans="1:12" ht="15">
      <c r="A3581" s="624"/>
      <c r="C3581" s="627"/>
      <c r="D3581" s="627"/>
      <c r="E3581" s="627"/>
      <c r="F3581" s="627"/>
      <c r="G3581" s="627"/>
      <c r="H3581" s="627"/>
    </row>
    <row r="3582" spans="1:12" ht="15">
      <c r="A3582" s="624"/>
      <c r="C3582" s="625"/>
      <c r="D3582" s="625"/>
      <c r="E3582" s="625"/>
      <c r="F3582" s="625"/>
      <c r="G3582" s="625"/>
      <c r="H3582" s="625"/>
    </row>
    <row r="3583" spans="1:12" ht="15">
      <c r="A3583" s="624"/>
      <c r="C3583" s="625"/>
      <c r="D3583" s="625"/>
      <c r="E3583" s="625"/>
      <c r="F3583" s="625"/>
      <c r="G3583" s="625"/>
      <c r="H3583" s="625"/>
    </row>
    <row r="3584" spans="1:12" ht="15">
      <c r="A3584" s="624"/>
      <c r="C3584" s="627"/>
      <c r="D3584" s="627"/>
      <c r="E3584" s="627"/>
      <c r="F3584" s="627"/>
      <c r="G3584" s="627"/>
      <c r="H3584" s="627"/>
    </row>
    <row r="3585" spans="1:12" ht="15">
      <c r="A3585" s="624"/>
      <c r="C3585" s="625"/>
      <c r="D3585" s="625"/>
      <c r="E3585" s="625"/>
      <c r="F3585" s="625"/>
      <c r="G3585" s="625"/>
      <c r="H3585" s="625"/>
    </row>
    <row r="3586" spans="1:12" ht="15">
      <c r="A3586" s="624"/>
      <c r="C3586" s="625"/>
      <c r="D3586" s="625"/>
      <c r="E3586" s="625"/>
      <c r="F3586" s="625"/>
      <c r="G3586" s="625"/>
      <c r="H3586" s="625"/>
    </row>
    <row r="3587" spans="1:12" ht="15">
      <c r="A3587" s="624"/>
      <c r="C3587" s="627"/>
      <c r="D3587" s="627"/>
      <c r="E3587" s="627"/>
      <c r="F3587" s="627"/>
      <c r="G3587" s="627"/>
      <c r="H3587" s="627"/>
      <c r="I3587" s="1446"/>
      <c r="J3587" s="1442"/>
      <c r="K3587" s="1448"/>
      <c r="L3587" s="1451"/>
    </row>
    <row r="3588" spans="1:12" ht="15">
      <c r="A3588" s="624"/>
      <c r="C3588" s="625"/>
      <c r="D3588" s="625"/>
      <c r="E3588" s="625"/>
      <c r="F3588" s="625"/>
      <c r="G3588" s="625"/>
      <c r="H3588" s="625"/>
      <c r="I3588" s="638">
        <v>3</v>
      </c>
      <c r="J3588" s="625"/>
      <c r="K3588" s="625"/>
      <c r="L3588" s="634"/>
    </row>
    <row r="3589" spans="1:12" ht="15">
      <c r="A3589" s="624"/>
      <c r="C3589" s="627"/>
      <c r="D3589" s="627"/>
      <c r="E3589" s="627"/>
      <c r="F3589" s="627"/>
      <c r="G3589" s="627"/>
      <c r="H3589" s="627"/>
      <c r="I3589" s="639">
        <v>1</v>
      </c>
      <c r="J3589" s="627"/>
      <c r="K3589" s="627"/>
      <c r="L3589" s="637"/>
    </row>
    <row r="3590" spans="1:12" ht="15">
      <c r="A3590" s="624"/>
      <c r="C3590" s="625"/>
      <c r="D3590" s="625"/>
      <c r="E3590" s="625"/>
      <c r="F3590" s="625"/>
      <c r="G3590" s="625"/>
      <c r="H3590" s="625"/>
      <c r="I3590" s="638">
        <v>2</v>
      </c>
      <c r="J3590" s="625"/>
      <c r="K3590" s="625"/>
      <c r="L3590" s="634"/>
    </row>
    <row r="3591" spans="1:12" ht="15">
      <c r="A3591" s="624"/>
      <c r="C3591" s="627"/>
      <c r="D3591" s="627"/>
      <c r="E3591" s="627"/>
      <c r="F3591" s="627"/>
      <c r="G3591" s="627"/>
      <c r="H3591" s="627"/>
      <c r="I3591" s="639">
        <v>5</v>
      </c>
      <c r="J3591" s="627"/>
      <c r="K3591" s="627"/>
      <c r="L3591" s="637"/>
    </row>
    <row r="3592" spans="1:12" ht="15">
      <c r="A3592" s="624"/>
      <c r="C3592" s="625"/>
      <c r="D3592" s="625"/>
      <c r="E3592" s="625"/>
      <c r="F3592" s="625"/>
      <c r="G3592" s="625"/>
      <c r="H3592" s="625"/>
      <c r="I3592" s="638">
        <v>5</v>
      </c>
      <c r="J3592" s="625"/>
      <c r="K3592" s="625"/>
      <c r="L3592" s="634"/>
    </row>
    <row r="3593" spans="1:12" ht="15">
      <c r="A3593" s="624"/>
      <c r="C3593" s="627"/>
      <c r="D3593" s="627"/>
      <c r="E3593" s="627"/>
      <c r="F3593" s="627"/>
      <c r="G3593" s="627"/>
      <c r="H3593" s="627"/>
      <c r="I3593" s="639">
        <v>5</v>
      </c>
      <c r="J3593" s="627"/>
      <c r="K3593" s="627"/>
      <c r="L3593" s="637"/>
    </row>
    <row r="3594" spans="1:12" ht="15">
      <c r="A3594" s="624"/>
      <c r="C3594" s="625"/>
      <c r="D3594" s="625"/>
      <c r="E3594" s="625"/>
      <c r="F3594" s="625"/>
      <c r="G3594" s="625"/>
      <c r="H3594" s="625"/>
      <c r="I3594" s="638">
        <v>7</v>
      </c>
      <c r="J3594" s="625"/>
      <c r="K3594" s="625"/>
      <c r="L3594" s="634"/>
    </row>
    <row r="3595" spans="1:12" ht="15">
      <c r="A3595" s="624"/>
      <c r="C3595" s="627"/>
      <c r="D3595" s="627"/>
      <c r="E3595" s="627"/>
      <c r="F3595" s="627"/>
      <c r="G3595" s="627"/>
      <c r="H3595" s="627"/>
      <c r="I3595" s="639">
        <v>6</v>
      </c>
      <c r="J3595" s="627"/>
      <c r="K3595" s="627"/>
      <c r="L3595" s="637"/>
    </row>
    <row r="3596" spans="1:12" ht="15">
      <c r="A3596" s="624"/>
      <c r="C3596" s="625"/>
      <c r="D3596" s="625"/>
      <c r="E3596" s="625"/>
      <c r="F3596" s="625"/>
      <c r="G3596" s="625"/>
      <c r="H3596" s="625"/>
      <c r="I3596" s="638">
        <v>2</v>
      </c>
      <c r="J3596" s="625"/>
      <c r="K3596" s="625"/>
      <c r="L3596" s="634"/>
    </row>
    <row r="3597" spans="1:12" ht="15">
      <c r="A3597" s="624"/>
      <c r="C3597" s="627"/>
      <c r="D3597" s="627"/>
      <c r="E3597" s="627"/>
      <c r="F3597" s="627"/>
      <c r="G3597" s="627"/>
      <c r="H3597" s="627"/>
      <c r="I3597" s="639">
        <v>4</v>
      </c>
      <c r="J3597" s="627"/>
      <c r="K3597" s="627"/>
      <c r="L3597" s="637"/>
    </row>
    <row r="3598" spans="1:12" ht="15">
      <c r="A3598" s="624"/>
      <c r="C3598" s="625"/>
      <c r="D3598" s="625"/>
      <c r="E3598" s="625"/>
      <c r="F3598" s="625"/>
      <c r="G3598" s="625"/>
      <c r="H3598" s="625"/>
      <c r="I3598" s="638">
        <v>3</v>
      </c>
      <c r="J3598" s="625"/>
      <c r="K3598" s="625"/>
      <c r="L3598" s="634"/>
    </row>
    <row r="3599" spans="1:12" ht="15">
      <c r="A3599" s="624"/>
      <c r="C3599" s="625"/>
      <c r="D3599" s="625"/>
      <c r="E3599" s="625"/>
      <c r="F3599" s="625"/>
      <c r="G3599" s="625"/>
      <c r="H3599" s="625"/>
      <c r="I3599" s="638">
        <v>10</v>
      </c>
      <c r="J3599" s="625"/>
      <c r="K3599" s="625"/>
      <c r="L3599" s="634"/>
    </row>
    <row r="3600" spans="1:12" ht="15">
      <c r="A3600" s="624"/>
      <c r="C3600" s="627"/>
      <c r="D3600" s="627"/>
      <c r="E3600" s="627"/>
      <c r="F3600" s="627"/>
      <c r="G3600" s="627"/>
      <c r="H3600" s="627"/>
      <c r="I3600" s="639">
        <v>7</v>
      </c>
      <c r="J3600" s="627"/>
      <c r="K3600" s="627"/>
      <c r="L3600" s="637"/>
    </row>
    <row r="3601" spans="1:12" ht="15">
      <c r="A3601" s="624"/>
      <c r="C3601" s="625"/>
      <c r="D3601" s="625"/>
      <c r="E3601" s="625"/>
      <c r="F3601" s="625"/>
      <c r="G3601" s="625"/>
      <c r="H3601" s="625"/>
      <c r="I3601" s="638">
        <v>2</v>
      </c>
      <c r="J3601" s="625"/>
      <c r="K3601" s="625"/>
      <c r="L3601" s="634"/>
    </row>
    <row r="3602" spans="1:12" ht="15">
      <c r="A3602" s="624"/>
      <c r="C3602" s="625"/>
      <c r="D3602" s="625"/>
      <c r="E3602" s="625"/>
      <c r="F3602" s="625"/>
      <c r="G3602" s="625"/>
      <c r="H3602" s="625"/>
      <c r="I3602" s="638">
        <v>1</v>
      </c>
      <c r="J3602" s="625"/>
      <c r="K3602" s="625"/>
      <c r="L3602" s="634"/>
    </row>
    <row r="3603" spans="1:12" ht="15">
      <c r="A3603" s="624"/>
      <c r="C3603" s="627"/>
      <c r="D3603" s="627"/>
      <c r="E3603" s="627"/>
      <c r="F3603" s="627"/>
      <c r="G3603" s="627"/>
      <c r="H3603" s="627"/>
      <c r="I3603" s="639">
        <v>1</v>
      </c>
      <c r="J3603" s="627"/>
      <c r="K3603" s="627"/>
      <c r="L3603" s="637"/>
    </row>
    <row r="3604" spans="1:12" ht="15">
      <c r="A3604" s="624"/>
      <c r="C3604" s="625"/>
      <c r="D3604" s="625"/>
      <c r="E3604" s="625"/>
      <c r="F3604" s="625"/>
      <c r="G3604" s="625"/>
      <c r="H3604" s="625"/>
      <c r="I3604" s="638">
        <v>1</v>
      </c>
      <c r="J3604" s="625"/>
      <c r="K3604" s="625"/>
      <c r="L3604" s="634"/>
    </row>
    <row r="3605" spans="1:12" ht="15">
      <c r="A3605" s="624"/>
      <c r="C3605" s="627"/>
      <c r="D3605" s="627"/>
      <c r="E3605" s="627"/>
      <c r="F3605" s="627"/>
      <c r="G3605" s="627"/>
      <c r="H3605" s="627"/>
      <c r="I3605" s="639">
        <v>1</v>
      </c>
      <c r="J3605" s="627"/>
      <c r="K3605" s="627"/>
      <c r="L3605" s="637"/>
    </row>
    <row r="3606" spans="1:12" ht="15">
      <c r="A3606" s="624"/>
      <c r="C3606" s="625"/>
      <c r="D3606" s="625"/>
      <c r="E3606" s="625"/>
      <c r="F3606" s="625"/>
      <c r="G3606" s="625"/>
      <c r="H3606" s="625"/>
      <c r="I3606" s="638">
        <v>1</v>
      </c>
      <c r="J3606" s="625"/>
      <c r="K3606" s="625"/>
      <c r="L3606" s="634"/>
    </row>
    <row r="3607" spans="1:12" ht="15">
      <c r="A3607" s="624"/>
      <c r="C3607" s="627"/>
      <c r="D3607" s="627"/>
      <c r="E3607" s="627"/>
      <c r="F3607" s="627"/>
      <c r="G3607" s="627"/>
      <c r="H3607" s="627"/>
      <c r="I3607" s="639">
        <v>1</v>
      </c>
      <c r="J3607" s="627"/>
      <c r="K3607" s="627"/>
      <c r="L3607" s="637"/>
    </row>
    <row r="3608" spans="1:12" ht="15">
      <c r="A3608" s="624"/>
      <c r="C3608" s="625"/>
      <c r="D3608" s="625"/>
      <c r="E3608" s="625"/>
      <c r="F3608" s="625"/>
      <c r="G3608" s="625"/>
      <c r="H3608" s="625"/>
      <c r="I3608" s="638">
        <v>1</v>
      </c>
      <c r="J3608" s="625"/>
      <c r="K3608" s="625"/>
      <c r="L3608" s="634"/>
    </row>
    <row r="3609" spans="1:12" ht="15">
      <c r="A3609" s="624"/>
      <c r="C3609" s="627"/>
      <c r="D3609" s="627"/>
      <c r="E3609" s="627"/>
      <c r="F3609" s="627"/>
      <c r="G3609" s="627"/>
      <c r="H3609" s="627"/>
      <c r="I3609" s="639">
        <v>2</v>
      </c>
      <c r="J3609" s="627"/>
      <c r="K3609" s="627"/>
      <c r="L3609" s="637"/>
    </row>
    <row r="3610" spans="1:12" ht="15">
      <c r="A3610" s="624"/>
      <c r="C3610" s="625"/>
      <c r="D3610" s="625"/>
      <c r="E3610" s="625"/>
      <c r="F3610" s="625"/>
      <c r="G3610" s="625"/>
      <c r="H3610" s="625"/>
      <c r="I3610" s="638">
        <v>5</v>
      </c>
      <c r="J3610" s="625"/>
      <c r="K3610" s="625"/>
      <c r="L3610" s="634"/>
    </row>
    <row r="3611" spans="1:12" ht="15">
      <c r="A3611" s="624"/>
      <c r="C3611" s="627"/>
      <c r="D3611" s="627"/>
      <c r="E3611" s="627"/>
      <c r="F3611" s="627"/>
      <c r="G3611" s="627"/>
      <c r="H3611" s="627"/>
      <c r="I3611" s="639">
        <v>2</v>
      </c>
      <c r="J3611" s="627"/>
      <c r="K3611" s="627"/>
      <c r="L3611" s="637"/>
    </row>
    <row r="3612" spans="1:12" ht="15">
      <c r="A3612" s="624"/>
      <c r="C3612" s="625"/>
      <c r="D3612" s="625"/>
      <c r="E3612" s="625"/>
      <c r="F3612" s="625"/>
      <c r="G3612" s="625"/>
      <c r="H3612" s="625"/>
      <c r="I3612" s="638">
        <v>7</v>
      </c>
      <c r="J3612" s="625"/>
      <c r="K3612" s="634"/>
      <c r="L3612" s="634"/>
    </row>
    <row r="3613" spans="1:12" ht="15">
      <c r="A3613" s="46"/>
      <c r="C3613" s="627"/>
      <c r="D3613" s="627"/>
      <c r="E3613" s="627"/>
      <c r="F3613" s="627"/>
      <c r="G3613" s="627"/>
      <c r="H3613" s="627"/>
      <c r="I3613" s="23">
        <v>10</v>
      </c>
      <c r="J3613" s="627"/>
      <c r="K3613" s="627"/>
      <c r="L3613" s="627"/>
    </row>
    <row r="3614" spans="1:12" ht="15">
      <c r="A3614" s="276"/>
      <c r="C3614" s="625"/>
      <c r="D3614" s="625"/>
      <c r="E3614" s="625"/>
      <c r="F3614" s="625"/>
      <c r="G3614" s="625"/>
      <c r="H3614" s="625"/>
      <c r="J3614" s="625"/>
      <c r="K3614" s="625"/>
      <c r="L3614" s="625"/>
    </row>
    <row r="3615" spans="1:12" ht="15">
      <c r="A3615" s="276"/>
      <c r="C3615" s="627"/>
      <c r="D3615" s="627"/>
      <c r="E3615" s="627"/>
      <c r="F3615" s="627"/>
      <c r="G3615" s="627"/>
      <c r="H3615" s="627"/>
      <c r="J3615" s="627"/>
      <c r="K3615" s="627"/>
      <c r="L3615" s="627"/>
    </row>
    <row r="3616" spans="1:12" ht="15">
      <c r="A3616" s="276"/>
      <c r="C3616" s="625"/>
      <c r="D3616" s="625"/>
      <c r="E3616" s="625"/>
      <c r="F3616" s="625"/>
      <c r="G3616" s="625"/>
      <c r="H3616" s="625"/>
      <c r="J3616" s="625"/>
      <c r="K3616" s="625"/>
      <c r="L3616" s="625"/>
    </row>
    <row r="3617" spans="1:12" ht="15">
      <c r="A3617" s="276"/>
      <c r="C3617" s="627"/>
      <c r="D3617" s="627"/>
      <c r="E3617" s="627"/>
      <c r="F3617" s="627"/>
      <c r="G3617" s="627"/>
      <c r="H3617" s="627"/>
      <c r="J3617" s="627"/>
      <c r="K3617" s="627"/>
      <c r="L3617" s="627"/>
    </row>
    <row r="3618" spans="1:12" ht="15">
      <c r="A3618" s="276"/>
      <c r="C3618" s="625"/>
      <c r="D3618" s="625"/>
      <c r="E3618" s="625"/>
      <c r="F3618" s="625"/>
      <c r="G3618" s="625"/>
      <c r="H3618" s="625"/>
      <c r="J3618" s="625"/>
      <c r="K3618" s="625"/>
      <c r="L3618" s="625"/>
    </row>
    <row r="3619" spans="1:12" ht="15">
      <c r="A3619" s="276"/>
      <c r="C3619" s="627"/>
      <c r="D3619" s="627"/>
      <c r="E3619" s="627"/>
      <c r="F3619" s="627"/>
      <c r="G3619" s="627"/>
      <c r="H3619" s="627"/>
      <c r="J3619" s="627"/>
      <c r="K3619" s="627"/>
      <c r="L3619" s="627"/>
    </row>
    <row r="3620" spans="1:12" ht="15">
      <c r="A3620" s="276"/>
      <c r="C3620" s="625"/>
      <c r="D3620" s="625"/>
      <c r="E3620" s="625"/>
      <c r="F3620" s="625"/>
      <c r="G3620" s="625"/>
      <c r="H3620" s="625"/>
      <c r="J3620" s="625"/>
      <c r="K3620" s="625"/>
      <c r="L3620" s="625"/>
    </row>
    <row r="3621" spans="1:12" ht="15">
      <c r="A3621" s="276"/>
      <c r="C3621" s="627"/>
      <c r="D3621" s="627"/>
      <c r="E3621" s="627"/>
      <c r="F3621" s="627"/>
      <c r="G3621" s="627"/>
      <c r="H3621" s="627"/>
      <c r="J3621" s="627"/>
      <c r="K3621" s="627"/>
      <c r="L3621" s="627"/>
    </row>
    <row r="3622" spans="1:12" ht="15">
      <c r="A3622" s="276"/>
      <c r="C3622" s="625"/>
      <c r="D3622" s="625"/>
      <c r="E3622" s="625"/>
      <c r="F3622" s="625"/>
      <c r="G3622" s="625"/>
      <c r="H3622" s="625"/>
      <c r="J3622" s="625"/>
      <c r="K3622" s="625"/>
      <c r="L3622" s="625"/>
    </row>
    <row r="3623" spans="1:12" ht="15">
      <c r="A3623" s="276"/>
      <c r="C3623" s="627"/>
      <c r="D3623" s="627"/>
      <c r="E3623" s="627"/>
      <c r="F3623" s="627"/>
      <c r="G3623" s="627"/>
      <c r="H3623" s="627"/>
      <c r="J3623" s="627"/>
      <c r="K3623" s="627"/>
      <c r="L3623" s="627"/>
    </row>
    <row r="3624" spans="1:12" ht="15">
      <c r="A3624" s="276"/>
      <c r="C3624" s="625"/>
      <c r="D3624" s="625"/>
      <c r="E3624" s="625"/>
      <c r="F3624" s="625"/>
      <c r="G3624" s="625"/>
      <c r="H3624" s="625"/>
      <c r="J3624" s="625"/>
      <c r="K3624" s="625"/>
      <c r="L3624" s="625"/>
    </row>
    <row r="3625" spans="1:12" ht="15">
      <c r="A3625" s="276"/>
      <c r="C3625" s="627"/>
      <c r="D3625" s="627"/>
      <c r="E3625" s="627"/>
      <c r="F3625" s="627"/>
      <c r="G3625" s="627"/>
      <c r="H3625" s="627"/>
      <c r="J3625" s="627"/>
      <c r="K3625" s="627"/>
      <c r="L3625" s="627"/>
    </row>
    <row r="3626" spans="1:12" ht="15">
      <c r="A3626" s="276"/>
      <c r="C3626" s="625"/>
      <c r="D3626" s="625"/>
      <c r="E3626" s="625"/>
      <c r="F3626" s="625"/>
      <c r="G3626" s="625"/>
      <c r="H3626" s="625"/>
      <c r="J3626" s="625"/>
      <c r="K3626" s="625"/>
      <c r="L3626" s="625"/>
    </row>
    <row r="3627" spans="1:12" ht="15">
      <c r="A3627" s="276"/>
      <c r="C3627" s="627"/>
      <c r="D3627" s="627"/>
      <c r="E3627" s="627"/>
      <c r="F3627" s="627"/>
      <c r="G3627" s="627"/>
      <c r="H3627" s="627"/>
      <c r="J3627" s="627"/>
      <c r="K3627" s="627"/>
      <c r="L3627" s="627"/>
    </row>
    <row r="3628" spans="1:12" ht="15">
      <c r="A3628" s="276"/>
      <c r="C3628" s="625"/>
      <c r="D3628" s="625"/>
      <c r="E3628" s="625"/>
      <c r="F3628" s="625"/>
      <c r="G3628" s="625"/>
      <c r="H3628" s="625"/>
      <c r="J3628" s="625"/>
      <c r="K3628" s="625"/>
      <c r="L3628" s="625"/>
    </row>
    <row r="3629" spans="1:12" ht="15">
      <c r="A3629" s="276"/>
      <c r="C3629" s="627"/>
      <c r="D3629" s="627"/>
      <c r="E3629" s="627"/>
      <c r="F3629" s="627"/>
      <c r="G3629" s="627"/>
      <c r="H3629" s="627"/>
      <c r="J3629" s="627"/>
      <c r="K3629" s="627"/>
      <c r="L3629" s="627"/>
    </row>
    <row r="3630" spans="1:12" ht="15">
      <c r="A3630" s="276"/>
      <c r="C3630" s="625"/>
      <c r="D3630" s="625"/>
      <c r="E3630" s="625"/>
      <c r="F3630" s="625"/>
      <c r="G3630" s="625"/>
      <c r="H3630" s="625"/>
      <c r="J3630" s="625"/>
      <c r="K3630" s="625"/>
      <c r="L3630" s="625"/>
    </row>
    <row r="3631" spans="1:12" ht="15">
      <c r="A3631" s="276"/>
      <c r="C3631" s="627"/>
      <c r="D3631" s="627"/>
      <c r="E3631" s="627"/>
      <c r="F3631" s="627"/>
      <c r="G3631" s="627"/>
      <c r="H3631" s="627"/>
      <c r="J3631" s="627"/>
      <c r="K3631" s="627"/>
      <c r="L3631" s="627"/>
    </row>
    <row r="3632" spans="1:12" ht="15">
      <c r="A3632" s="276"/>
      <c r="C3632" s="625"/>
      <c r="D3632" s="625"/>
      <c r="E3632" s="625"/>
      <c r="F3632" s="625"/>
      <c r="G3632" s="625"/>
      <c r="H3632" s="625"/>
      <c r="J3632" s="625"/>
      <c r="K3632" s="625"/>
      <c r="L3632" s="625"/>
    </row>
    <row r="3633" spans="1:12" ht="15">
      <c r="A3633" s="276"/>
      <c r="C3633" s="627"/>
      <c r="D3633" s="627"/>
      <c r="E3633" s="627"/>
      <c r="F3633" s="627"/>
      <c r="G3633" s="627"/>
      <c r="H3633" s="627"/>
      <c r="J3633" s="627"/>
      <c r="K3633" s="627"/>
      <c r="L3633" s="627"/>
    </row>
    <row r="3634" spans="1:12" ht="15">
      <c r="A3634" s="276"/>
      <c r="C3634" s="625"/>
      <c r="D3634" s="625"/>
      <c r="E3634" s="625"/>
      <c r="F3634" s="625"/>
      <c r="G3634" s="625"/>
      <c r="H3634" s="625"/>
      <c r="J3634" s="625"/>
      <c r="K3634" s="625"/>
      <c r="L3634" s="625"/>
    </row>
    <row r="3635" spans="1:12" ht="15">
      <c r="A3635" s="276"/>
      <c r="C3635" s="627"/>
      <c r="D3635" s="627"/>
      <c r="E3635" s="627"/>
      <c r="F3635" s="627"/>
      <c r="G3635" s="627"/>
      <c r="H3635" s="627"/>
      <c r="J3635" s="627"/>
      <c r="K3635" s="627"/>
      <c r="L3635" s="627"/>
    </row>
    <row r="3636" spans="1:12" ht="15">
      <c r="A3636" s="276"/>
      <c r="C3636" s="625"/>
      <c r="D3636" s="625"/>
      <c r="E3636" s="625"/>
      <c r="F3636" s="625"/>
      <c r="G3636" s="625"/>
      <c r="H3636" s="625"/>
      <c r="J3636" s="625"/>
      <c r="K3636" s="625"/>
      <c r="L3636" s="625"/>
    </row>
    <row r="3637" spans="1:12" ht="15">
      <c r="A3637" s="276"/>
      <c r="C3637" s="627"/>
      <c r="D3637" s="627"/>
      <c r="E3637" s="627"/>
      <c r="F3637" s="627"/>
      <c r="G3637" s="627"/>
      <c r="H3637" s="627"/>
      <c r="J3637" s="627"/>
      <c r="K3637" s="627"/>
      <c r="L3637" s="627"/>
    </row>
    <row r="3638" spans="1:12" ht="15">
      <c r="A3638" s="276"/>
      <c r="C3638" s="625"/>
      <c r="D3638" s="625"/>
      <c r="E3638" s="625"/>
      <c r="F3638" s="625"/>
      <c r="G3638" s="625"/>
      <c r="H3638" s="625"/>
      <c r="J3638" s="625"/>
      <c r="K3638" s="625"/>
      <c r="L3638" s="625"/>
    </row>
    <row r="3639" spans="1:12" ht="15">
      <c r="A3639" s="276"/>
      <c r="C3639" s="627"/>
      <c r="D3639" s="627"/>
      <c r="E3639" s="627"/>
      <c r="F3639" s="627"/>
      <c r="G3639" s="627"/>
      <c r="H3639" s="627"/>
      <c r="J3639" s="627"/>
      <c r="K3639" s="627"/>
      <c r="L3639" s="627"/>
    </row>
    <row r="3640" spans="1:12" ht="15">
      <c r="A3640" s="276"/>
      <c r="C3640" s="625"/>
      <c r="D3640" s="625"/>
      <c r="E3640" s="625"/>
      <c r="F3640" s="625"/>
      <c r="G3640" s="625"/>
      <c r="H3640" s="625"/>
      <c r="J3640" s="625"/>
      <c r="K3640" s="625"/>
      <c r="L3640" s="625"/>
    </row>
    <row r="3641" spans="1:12" ht="15">
      <c r="A3641" s="276"/>
      <c r="C3641" s="627"/>
      <c r="D3641" s="627"/>
      <c r="E3641" s="627"/>
      <c r="F3641" s="627"/>
      <c r="G3641" s="627"/>
      <c r="H3641" s="627"/>
      <c r="J3641" s="627"/>
      <c r="K3641" s="627"/>
      <c r="L3641" s="627"/>
    </row>
    <row r="3642" spans="1:12" ht="15">
      <c r="A3642" s="276"/>
      <c r="C3642" s="625"/>
      <c r="D3642" s="625"/>
      <c r="E3642" s="625"/>
      <c r="F3642" s="625"/>
      <c r="G3642" s="625"/>
      <c r="H3642" s="625"/>
      <c r="J3642" s="625"/>
      <c r="K3642" s="625"/>
      <c r="L3642" s="625"/>
    </row>
    <row r="3643" spans="1:12" ht="15">
      <c r="A3643" s="276"/>
      <c r="C3643" s="627"/>
      <c r="D3643" s="627"/>
      <c r="E3643" s="627"/>
      <c r="F3643" s="627"/>
      <c r="G3643" s="627"/>
      <c r="H3643" s="627"/>
      <c r="J3643" s="627"/>
      <c r="K3643" s="627"/>
      <c r="L3643" s="627"/>
    </row>
    <row r="3644" spans="1:12" ht="15">
      <c r="A3644" s="276"/>
      <c r="C3644" s="625"/>
      <c r="D3644" s="625"/>
      <c r="E3644" s="625"/>
      <c r="F3644" s="625"/>
      <c r="G3644" s="625"/>
      <c r="H3644" s="625"/>
      <c r="J3644" s="625"/>
      <c r="K3644" s="625"/>
      <c r="L3644" s="625"/>
    </row>
    <row r="3645" spans="1:12" ht="15">
      <c r="A3645" s="276"/>
      <c r="C3645" s="627"/>
      <c r="D3645" s="627"/>
      <c r="E3645" s="627"/>
      <c r="F3645" s="627"/>
      <c r="G3645" s="627"/>
      <c r="H3645" s="627"/>
      <c r="J3645" s="627"/>
      <c r="K3645" s="627"/>
      <c r="L3645" s="627"/>
    </row>
    <row r="3646" spans="1:12" ht="15">
      <c r="A3646" s="276"/>
      <c r="C3646" s="625"/>
      <c r="D3646" s="625"/>
      <c r="E3646" s="625"/>
      <c r="F3646" s="625"/>
      <c r="G3646" s="625"/>
      <c r="H3646" s="625"/>
      <c r="J3646" s="625"/>
      <c r="K3646" s="625"/>
      <c r="L3646" s="625"/>
    </row>
    <row r="3647" spans="1:12" ht="15">
      <c r="A3647" s="276"/>
      <c r="C3647" s="627"/>
      <c r="D3647" s="627"/>
      <c r="E3647" s="627"/>
      <c r="F3647" s="627"/>
      <c r="G3647" s="627"/>
      <c r="H3647" s="627"/>
      <c r="J3647" s="627"/>
      <c r="K3647" s="627"/>
      <c r="L3647" s="627"/>
    </row>
    <row r="3648" spans="1:12" ht="15">
      <c r="A3648" s="276"/>
      <c r="C3648" s="625"/>
      <c r="D3648" s="625"/>
      <c r="E3648" s="625"/>
      <c r="F3648" s="625"/>
      <c r="G3648" s="625"/>
      <c r="H3648" s="625"/>
      <c r="J3648" s="625"/>
      <c r="K3648" s="625"/>
      <c r="L3648" s="625"/>
    </row>
    <row r="3649" spans="1:12" ht="15">
      <c r="A3649" s="276"/>
      <c r="C3649" s="627"/>
      <c r="D3649" s="627"/>
      <c r="E3649" s="627"/>
      <c r="F3649" s="627"/>
      <c r="G3649" s="627"/>
      <c r="H3649" s="627"/>
      <c r="J3649" s="627"/>
      <c r="K3649" s="627"/>
      <c r="L3649" s="627"/>
    </row>
    <row r="3650" spans="1:12" ht="15">
      <c r="A3650" s="276"/>
      <c r="C3650" s="625"/>
      <c r="D3650" s="625"/>
      <c r="E3650" s="625"/>
      <c r="F3650" s="625"/>
      <c r="G3650" s="625"/>
      <c r="H3650" s="625"/>
      <c r="J3650" s="625"/>
      <c r="K3650" s="625"/>
      <c r="L3650" s="625"/>
    </row>
    <row r="3651" spans="1:12" ht="15">
      <c r="A3651" s="276"/>
      <c r="C3651" s="627"/>
      <c r="D3651" s="627"/>
      <c r="E3651" s="627"/>
      <c r="F3651" s="627"/>
      <c r="G3651" s="627"/>
      <c r="H3651" s="627"/>
      <c r="J3651" s="627"/>
      <c r="K3651" s="627"/>
      <c r="L3651" s="627"/>
    </row>
    <row r="3652" spans="1:12" ht="15">
      <c r="A3652" s="276"/>
      <c r="C3652" s="625"/>
      <c r="D3652" s="625"/>
      <c r="E3652" s="625"/>
      <c r="F3652" s="625"/>
      <c r="G3652" s="625"/>
      <c r="H3652" s="625"/>
      <c r="J3652" s="625"/>
      <c r="K3652" s="625"/>
      <c r="L3652" s="625"/>
    </row>
    <row r="3653" spans="1:12" ht="15">
      <c r="A3653" s="276"/>
      <c r="C3653" s="627"/>
      <c r="D3653" s="627"/>
      <c r="E3653" s="627"/>
      <c r="F3653" s="627"/>
      <c r="G3653" s="627"/>
      <c r="H3653" s="627"/>
      <c r="J3653" s="627"/>
      <c r="K3653" s="627"/>
      <c r="L3653" s="627"/>
    </row>
    <row r="3654" spans="1:12" ht="15">
      <c r="A3654" s="276"/>
      <c r="C3654" s="625"/>
      <c r="D3654" s="625"/>
      <c r="E3654" s="625"/>
      <c r="F3654" s="625"/>
      <c r="G3654" s="625"/>
      <c r="H3654" s="625"/>
      <c r="J3654" s="625"/>
      <c r="K3654" s="625"/>
      <c r="L3654" s="625"/>
    </row>
    <row r="3655" spans="1:12" ht="15">
      <c r="A3655" s="276"/>
      <c r="C3655" s="627"/>
      <c r="D3655" s="627"/>
      <c r="E3655" s="700"/>
      <c r="F3655" s="627"/>
      <c r="G3655" s="627"/>
      <c r="H3655" s="627"/>
      <c r="J3655" s="627"/>
      <c r="K3655" s="627"/>
      <c r="L3655" s="627"/>
    </row>
    <row r="3656" spans="1:12" ht="15">
      <c r="A3656" s="276"/>
      <c r="C3656" s="625"/>
      <c r="D3656" s="625"/>
      <c r="E3656" s="625"/>
      <c r="F3656" s="625"/>
      <c r="G3656" s="625"/>
      <c r="H3656" s="625"/>
      <c r="J3656" s="625"/>
      <c r="K3656" s="625"/>
      <c r="L3656" s="625"/>
    </row>
    <row r="3657" spans="1:12" ht="15">
      <c r="A3657" s="276"/>
      <c r="C3657" s="627"/>
      <c r="D3657" s="627"/>
      <c r="E3657" s="627"/>
      <c r="F3657" s="627"/>
      <c r="G3657" s="627"/>
      <c r="H3657" s="627"/>
      <c r="J3657" s="627"/>
      <c r="K3657" s="627"/>
      <c r="L3657" s="627"/>
    </row>
    <row r="3658" spans="1:12" ht="15">
      <c r="A3658" s="276"/>
      <c r="C3658" s="625"/>
      <c r="D3658" s="625"/>
      <c r="E3658" s="625"/>
      <c r="F3658" s="625"/>
      <c r="G3658" s="625"/>
      <c r="H3658" s="625"/>
      <c r="J3658" s="625"/>
      <c r="K3658" s="625"/>
      <c r="L3658" s="625"/>
    </row>
    <row r="3659" spans="1:12" ht="15">
      <c r="A3659" s="276"/>
      <c r="C3659" s="627"/>
      <c r="D3659" s="627"/>
      <c r="E3659" s="627"/>
      <c r="F3659" s="627"/>
      <c r="G3659" s="627"/>
      <c r="H3659" s="627"/>
      <c r="J3659" s="627"/>
      <c r="K3659" s="627"/>
      <c r="L3659" s="627"/>
    </row>
    <row r="3660" spans="1:12" ht="15">
      <c r="A3660" s="276"/>
      <c r="C3660" s="625"/>
      <c r="D3660" s="625"/>
      <c r="E3660" s="625"/>
      <c r="F3660" s="625"/>
      <c r="G3660" s="625"/>
      <c r="H3660" s="625"/>
      <c r="J3660" s="625"/>
      <c r="K3660" s="625"/>
      <c r="L3660" s="625"/>
    </row>
    <row r="3661" spans="1:12" ht="15">
      <c r="A3661" s="276"/>
      <c r="C3661" s="627"/>
      <c r="D3661" s="627"/>
      <c r="E3661" s="627"/>
      <c r="F3661" s="627"/>
      <c r="G3661" s="627"/>
      <c r="H3661" s="627"/>
      <c r="J3661" s="627"/>
      <c r="K3661" s="627"/>
      <c r="L3661" s="627"/>
    </row>
    <row r="3662" spans="1:12" ht="15">
      <c r="A3662" s="276"/>
      <c r="C3662" s="625"/>
      <c r="D3662" s="625"/>
      <c r="E3662" s="625"/>
      <c r="F3662" s="625"/>
      <c r="G3662" s="625"/>
      <c r="H3662" s="625"/>
      <c r="J3662" s="625"/>
      <c r="K3662" s="625"/>
      <c r="L3662" s="625"/>
    </row>
    <row r="3663" spans="1:12" ht="15">
      <c r="A3663" s="276"/>
      <c r="C3663" s="627"/>
      <c r="D3663" s="627"/>
      <c r="E3663" s="627"/>
      <c r="F3663" s="627"/>
      <c r="G3663" s="627"/>
      <c r="H3663" s="627"/>
      <c r="J3663" s="627"/>
      <c r="K3663" s="627"/>
      <c r="L3663" s="627"/>
    </row>
    <row r="3664" spans="1:12" ht="15">
      <c r="A3664" s="276"/>
      <c r="C3664" s="625"/>
      <c r="D3664" s="625"/>
      <c r="E3664" s="625"/>
      <c r="F3664" s="625"/>
      <c r="G3664" s="625"/>
      <c r="H3664" s="625"/>
      <c r="J3664" s="1441"/>
      <c r="K3664" s="1441"/>
      <c r="L3664" s="1441"/>
    </row>
    <row r="3665" spans="1:12" ht="15">
      <c r="A3665" s="276"/>
      <c r="C3665" s="625"/>
      <c r="D3665" s="625"/>
      <c r="E3665" s="625"/>
      <c r="F3665" s="625"/>
      <c r="G3665" s="827"/>
      <c r="H3665" s="827"/>
      <c r="J3665" s="1442"/>
      <c r="K3665" s="1448"/>
      <c r="L3665" s="1448"/>
    </row>
    <row r="3666" spans="1:12" ht="15">
      <c r="A3666" s="276"/>
      <c r="C3666" s="625"/>
      <c r="D3666" s="625"/>
      <c r="E3666" s="625"/>
      <c r="F3666" s="625"/>
      <c r="G3666" s="625"/>
      <c r="H3666" s="625"/>
      <c r="J3666" s="1441"/>
      <c r="K3666" s="1441"/>
      <c r="L3666" s="1441"/>
    </row>
    <row r="3667" spans="1:12" ht="15">
      <c r="A3667" s="276"/>
      <c r="C3667" s="625"/>
      <c r="D3667" s="625"/>
      <c r="E3667" s="625"/>
      <c r="F3667" s="625"/>
      <c r="G3667" s="625"/>
      <c r="H3667" s="625"/>
      <c r="I3667" s="1446">
        <v>-182.04</v>
      </c>
      <c r="J3667" s="1442"/>
      <c r="K3667" s="1448"/>
      <c r="L3667" s="1448"/>
    </row>
    <row r="3668" spans="1:12" ht="15">
      <c r="A3668" s="276"/>
      <c r="C3668" s="625"/>
      <c r="D3668" s="625"/>
      <c r="E3668" s="625"/>
      <c r="F3668" s="625"/>
      <c r="G3668" s="625"/>
      <c r="H3668" s="625"/>
      <c r="I3668" s="638">
        <v>3</v>
      </c>
      <c r="J3668" s="625"/>
      <c r="K3668" s="625"/>
      <c r="L3668" s="625"/>
    </row>
    <row r="3669" spans="1:12" ht="15">
      <c r="A3669" s="276"/>
      <c r="C3669" s="627"/>
      <c r="D3669" s="627"/>
      <c r="E3669" s="627"/>
      <c r="F3669" s="627"/>
      <c r="G3669" s="627"/>
      <c r="H3669" s="627"/>
      <c r="I3669" s="639">
        <v>1</v>
      </c>
      <c r="J3669" s="627"/>
      <c r="K3669" s="627"/>
      <c r="L3669" s="627"/>
    </row>
    <row r="3670" spans="1:12" ht="15">
      <c r="A3670" s="276"/>
      <c r="C3670" s="625"/>
      <c r="D3670" s="625"/>
      <c r="E3670" s="625"/>
      <c r="F3670" s="625"/>
      <c r="G3670" s="625"/>
      <c r="H3670" s="625"/>
      <c r="I3670" s="638">
        <v>1</v>
      </c>
      <c r="J3670" s="625"/>
      <c r="K3670" s="625"/>
      <c r="L3670" s="625"/>
    </row>
    <row r="3671" spans="1:12" ht="15">
      <c r="A3671" s="276"/>
      <c r="C3671" s="627"/>
      <c r="D3671" s="627"/>
      <c r="E3671" s="627"/>
      <c r="F3671" s="627"/>
      <c r="G3671" s="627"/>
      <c r="H3671" s="627"/>
      <c r="I3671" s="639">
        <v>1</v>
      </c>
      <c r="J3671" s="627"/>
      <c r="K3671" s="627"/>
      <c r="L3671" s="627"/>
    </row>
    <row r="3672" spans="1:12" ht="15">
      <c r="A3672" s="276"/>
      <c r="C3672" s="625"/>
      <c r="D3672" s="625"/>
      <c r="E3672" s="625"/>
      <c r="F3672" s="625"/>
      <c r="G3672" s="625"/>
      <c r="H3672" s="625"/>
      <c r="I3672" s="638">
        <v>1</v>
      </c>
      <c r="J3672" s="625"/>
      <c r="K3672" s="625"/>
      <c r="L3672" s="625"/>
    </row>
    <row r="3673" spans="1:12" ht="15">
      <c r="A3673" s="276"/>
      <c r="C3673" s="627"/>
      <c r="D3673" s="627"/>
      <c r="E3673" s="627"/>
      <c r="F3673" s="627"/>
      <c r="G3673" s="627"/>
      <c r="H3673" s="627"/>
      <c r="I3673" s="639">
        <v>1</v>
      </c>
      <c r="J3673" s="627"/>
      <c r="K3673" s="627"/>
      <c r="L3673" s="627"/>
    </row>
    <row r="3674" spans="1:12" ht="15">
      <c r="A3674" s="276"/>
      <c r="C3674" s="625"/>
      <c r="D3674" s="625"/>
      <c r="E3674" s="625"/>
      <c r="F3674" s="625"/>
      <c r="G3674" s="625"/>
      <c r="H3674" s="625"/>
      <c r="I3674" s="638">
        <v>1</v>
      </c>
      <c r="J3674" s="625"/>
      <c r="K3674" s="625"/>
      <c r="L3674" s="625"/>
    </row>
    <row r="3675" spans="1:12" ht="15">
      <c r="A3675" s="276"/>
      <c r="C3675" s="627"/>
      <c r="D3675" s="627"/>
      <c r="E3675" s="627"/>
      <c r="F3675" s="627"/>
      <c r="G3675" s="627"/>
      <c r="H3675" s="627"/>
      <c r="I3675" s="639">
        <v>2</v>
      </c>
      <c r="J3675" s="627"/>
      <c r="K3675" s="627"/>
      <c r="L3675" s="627"/>
    </row>
    <row r="3676" spans="1:12" ht="15">
      <c r="A3676" s="276"/>
      <c r="C3676" s="625"/>
      <c r="D3676" s="625"/>
      <c r="E3676" s="625"/>
      <c r="F3676" s="625"/>
      <c r="G3676" s="625"/>
      <c r="H3676" s="625"/>
      <c r="I3676" s="638">
        <v>1</v>
      </c>
      <c r="J3676" s="625"/>
      <c r="K3676" s="625"/>
      <c r="L3676" s="625"/>
    </row>
    <row r="3677" spans="1:12" ht="15">
      <c r="A3677" s="276"/>
      <c r="C3677" s="627"/>
      <c r="D3677" s="627"/>
      <c r="E3677" s="627"/>
      <c r="F3677" s="627"/>
      <c r="G3677" s="627"/>
      <c r="H3677" s="627"/>
      <c r="I3677" s="639">
        <v>1</v>
      </c>
      <c r="J3677" s="627"/>
      <c r="K3677" s="627"/>
      <c r="L3677" s="627"/>
    </row>
    <row r="3678" spans="1:12" ht="15">
      <c r="A3678" s="276"/>
      <c r="C3678" s="625"/>
      <c r="D3678" s="625"/>
      <c r="E3678" s="625"/>
      <c r="F3678" s="625"/>
      <c r="G3678" s="625"/>
      <c r="H3678" s="625"/>
      <c r="I3678" s="638">
        <v>1</v>
      </c>
      <c r="J3678" s="625"/>
      <c r="K3678" s="625"/>
      <c r="L3678" s="625"/>
    </row>
    <row r="3679" spans="1:12" ht="15">
      <c r="A3679" s="276"/>
      <c r="C3679" s="627"/>
      <c r="D3679" s="627"/>
      <c r="E3679" s="627"/>
      <c r="F3679" s="627"/>
      <c r="G3679" s="627"/>
      <c r="H3679" s="627"/>
      <c r="I3679" s="639">
        <v>1</v>
      </c>
      <c r="J3679" s="627"/>
      <c r="K3679" s="627"/>
      <c r="L3679" s="627"/>
    </row>
    <row r="3680" spans="1:12" ht="15">
      <c r="A3680" s="276"/>
      <c r="C3680" s="625"/>
      <c r="D3680" s="625"/>
      <c r="E3680" s="625"/>
      <c r="F3680" s="625"/>
      <c r="G3680" s="625"/>
      <c r="H3680" s="625"/>
      <c r="I3680" s="638">
        <v>1</v>
      </c>
      <c r="J3680" s="625"/>
      <c r="K3680" s="625"/>
      <c r="L3680" s="625"/>
    </row>
    <row r="3681" spans="1:12" ht="15">
      <c r="A3681" s="276"/>
      <c r="C3681" s="627"/>
      <c r="D3681" s="627"/>
      <c r="E3681" s="627"/>
      <c r="F3681" s="627"/>
      <c r="G3681" s="627"/>
      <c r="H3681" s="627"/>
      <c r="I3681" s="639">
        <v>1</v>
      </c>
      <c r="J3681" s="627"/>
      <c r="K3681" s="627"/>
      <c r="L3681" s="627"/>
    </row>
    <row r="3682" spans="1:12" ht="15">
      <c r="A3682" s="276"/>
      <c r="C3682" s="625"/>
      <c r="D3682" s="625"/>
      <c r="E3682" s="625"/>
      <c r="F3682" s="625"/>
      <c r="G3682" s="625"/>
      <c r="H3682" s="625"/>
      <c r="I3682" s="638">
        <v>2</v>
      </c>
      <c r="J3682" s="625"/>
      <c r="K3682" s="625"/>
      <c r="L3682" s="625"/>
    </row>
    <row r="3683" spans="1:12" ht="15">
      <c r="A3683" s="276"/>
      <c r="C3683" s="627"/>
      <c r="D3683" s="627"/>
      <c r="E3683" s="627"/>
      <c r="F3683" s="627"/>
      <c r="G3683" s="627"/>
      <c r="H3683" s="627"/>
      <c r="I3683" s="639">
        <v>2</v>
      </c>
      <c r="J3683" s="627"/>
      <c r="K3683" s="627"/>
      <c r="L3683" s="627"/>
    </row>
    <row r="3684" spans="1:12" ht="15">
      <c r="A3684" s="276"/>
      <c r="C3684" s="625"/>
      <c r="D3684" s="625"/>
      <c r="E3684" s="625"/>
      <c r="F3684" s="625"/>
      <c r="G3684" s="625"/>
      <c r="H3684" s="625"/>
      <c r="I3684" s="638">
        <v>1</v>
      </c>
      <c r="J3684" s="625"/>
      <c r="K3684" s="625"/>
      <c r="L3684" s="625"/>
    </row>
    <row r="3685" spans="1:12" ht="15">
      <c r="A3685" s="276"/>
      <c r="C3685" s="627"/>
      <c r="D3685" s="627"/>
      <c r="E3685" s="627"/>
      <c r="F3685" s="627"/>
      <c r="G3685" s="627"/>
      <c r="H3685" s="627"/>
      <c r="I3685" s="639">
        <v>1</v>
      </c>
      <c r="J3685" s="627"/>
      <c r="K3685" s="627"/>
      <c r="L3685" s="627"/>
    </row>
    <row r="3686" spans="1:12" ht="15">
      <c r="A3686" s="276"/>
      <c r="C3686" s="625"/>
      <c r="D3686" s="625"/>
      <c r="E3686" s="625"/>
      <c r="F3686" s="625"/>
      <c r="G3686" s="625"/>
      <c r="H3686" s="625"/>
      <c r="I3686" s="638">
        <v>1</v>
      </c>
      <c r="J3686" s="625"/>
      <c r="K3686" s="625"/>
      <c r="L3686" s="625"/>
    </row>
    <row r="3687" spans="1:12" ht="15">
      <c r="A3687" s="276"/>
      <c r="C3687" s="627"/>
      <c r="D3687" s="627"/>
      <c r="E3687" s="627"/>
      <c r="F3687" s="627"/>
      <c r="G3687" s="627"/>
      <c r="H3687" s="627"/>
      <c r="I3687" s="639">
        <v>1</v>
      </c>
      <c r="J3687" s="627"/>
      <c r="K3687" s="627"/>
      <c r="L3687" s="627"/>
    </row>
    <row r="3688" spans="1:12" ht="15">
      <c r="A3688" s="276"/>
      <c r="C3688" s="625"/>
      <c r="D3688" s="625"/>
      <c r="E3688" s="625"/>
      <c r="F3688" s="625"/>
      <c r="G3688" s="625"/>
      <c r="H3688" s="625"/>
      <c r="I3688" s="638">
        <v>1</v>
      </c>
      <c r="J3688" s="625"/>
      <c r="K3688" s="625"/>
      <c r="L3688" s="625"/>
    </row>
    <row r="3689" spans="1:12" ht="15">
      <c r="A3689" s="276"/>
      <c r="C3689" s="627"/>
      <c r="D3689" s="627"/>
      <c r="E3689" s="627"/>
      <c r="F3689" s="627"/>
      <c r="G3689" s="627"/>
      <c r="H3689" s="627"/>
      <c r="I3689" s="639">
        <v>1</v>
      </c>
      <c r="J3689" s="627"/>
      <c r="K3689" s="627"/>
      <c r="L3689" s="627"/>
    </row>
    <row r="3690" spans="1:12" ht="15">
      <c r="A3690" s="276"/>
      <c r="C3690" s="625"/>
      <c r="D3690" s="625"/>
      <c r="E3690" s="625"/>
      <c r="F3690" s="625"/>
      <c r="G3690" s="625"/>
      <c r="H3690" s="625"/>
      <c r="I3690" s="638">
        <v>1</v>
      </c>
      <c r="J3690" s="625"/>
      <c r="K3690" s="625"/>
      <c r="L3690" s="625"/>
    </row>
    <row r="3691" spans="1:12" ht="15">
      <c r="A3691" s="276"/>
      <c r="C3691" s="627"/>
      <c r="D3691" s="627"/>
      <c r="E3691" s="627"/>
      <c r="F3691" s="627"/>
      <c r="G3691" s="627"/>
      <c r="H3691" s="627"/>
      <c r="I3691" s="639">
        <v>1</v>
      </c>
      <c r="J3691" s="627"/>
      <c r="K3691" s="627"/>
      <c r="L3691" s="627"/>
    </row>
    <row r="3692" spans="1:12" ht="15">
      <c r="A3692" s="276"/>
      <c r="C3692" s="625"/>
      <c r="D3692" s="625"/>
      <c r="E3692" s="625"/>
      <c r="F3692" s="625"/>
      <c r="G3692" s="625"/>
      <c r="H3692" s="625"/>
      <c r="I3692" s="638">
        <v>1</v>
      </c>
      <c r="J3692" s="625"/>
      <c r="K3692" s="625"/>
      <c r="L3692" s="625"/>
    </row>
    <row r="3693" spans="1:12" ht="15">
      <c r="A3693" s="276"/>
      <c r="C3693" s="627"/>
      <c r="D3693" s="627"/>
      <c r="E3693" s="627"/>
      <c r="F3693" s="627"/>
      <c r="G3693" s="627"/>
      <c r="H3693" s="627"/>
      <c r="I3693" s="639">
        <v>1</v>
      </c>
      <c r="J3693" s="627"/>
      <c r="K3693" s="627"/>
      <c r="L3693" s="627"/>
    </row>
    <row r="3694" spans="1:12" ht="15">
      <c r="A3694" s="276"/>
      <c r="C3694" s="625"/>
      <c r="D3694" s="625"/>
      <c r="E3694" s="625"/>
      <c r="F3694" s="625"/>
      <c r="G3694" s="625"/>
      <c r="H3694" s="625"/>
      <c r="I3694" s="638">
        <v>1</v>
      </c>
      <c r="J3694" s="625"/>
      <c r="K3694" s="625"/>
      <c r="L3694" s="625"/>
    </row>
    <row r="3695" spans="1:12" ht="15">
      <c r="A3695" s="276"/>
      <c r="C3695" s="627"/>
      <c r="D3695" s="627"/>
      <c r="E3695" s="627"/>
      <c r="F3695" s="627"/>
      <c r="G3695" s="627"/>
      <c r="H3695" s="627"/>
      <c r="I3695" s="639">
        <v>2</v>
      </c>
      <c r="J3695" s="627"/>
      <c r="K3695" s="627"/>
      <c r="L3695" s="627"/>
    </row>
    <row r="3696" spans="1:12" ht="15">
      <c r="A3696" s="276"/>
      <c r="C3696" s="625"/>
      <c r="D3696" s="625"/>
      <c r="E3696" s="625"/>
      <c r="F3696" s="625"/>
      <c r="G3696" s="625"/>
      <c r="H3696" s="625"/>
      <c r="I3696" s="638">
        <v>1</v>
      </c>
      <c r="J3696" s="625"/>
      <c r="K3696" s="625"/>
      <c r="L3696" s="625"/>
    </row>
    <row r="3697" spans="1:12" ht="15">
      <c r="A3697" s="276"/>
      <c r="C3697" s="627"/>
      <c r="D3697" s="627"/>
      <c r="E3697" s="627"/>
      <c r="F3697" s="627"/>
      <c r="G3697" s="627"/>
      <c r="H3697" s="627"/>
      <c r="I3697" s="639">
        <v>2</v>
      </c>
      <c r="J3697" s="627"/>
      <c r="K3697" s="627"/>
      <c r="L3697" s="627"/>
    </row>
    <row r="3698" spans="1:12" ht="15">
      <c r="A3698" s="276"/>
      <c r="C3698" s="625"/>
      <c r="D3698" s="625"/>
      <c r="E3698" s="625"/>
      <c r="F3698" s="625"/>
      <c r="G3698" s="625"/>
      <c r="H3698" s="625"/>
      <c r="I3698" s="638">
        <v>2</v>
      </c>
      <c r="J3698" s="625"/>
      <c r="K3698" s="625"/>
      <c r="L3698" s="625"/>
    </row>
    <row r="3699" spans="1:12" ht="15">
      <c r="A3699" s="276"/>
      <c r="C3699" s="627"/>
      <c r="D3699" s="627"/>
      <c r="E3699" s="627"/>
      <c r="F3699" s="627"/>
      <c r="G3699" s="627"/>
      <c r="H3699" s="627"/>
      <c r="I3699" s="639">
        <v>1</v>
      </c>
      <c r="J3699" s="627"/>
      <c r="K3699" s="627"/>
      <c r="L3699" s="627"/>
    </row>
    <row r="3700" spans="1:12" ht="15">
      <c r="A3700" s="276"/>
      <c r="C3700" s="625"/>
      <c r="D3700" s="625"/>
      <c r="E3700" s="625"/>
      <c r="F3700" s="625"/>
      <c r="G3700" s="625"/>
      <c r="H3700" s="625"/>
      <c r="I3700" s="638">
        <v>1</v>
      </c>
      <c r="J3700" s="625"/>
      <c r="K3700" s="625"/>
      <c r="L3700" s="625"/>
    </row>
    <row r="3701" spans="1:12" ht="15">
      <c r="A3701" s="276"/>
      <c r="C3701" s="627"/>
      <c r="D3701" s="627"/>
      <c r="E3701" s="627"/>
      <c r="F3701" s="627"/>
      <c r="G3701" s="627"/>
      <c r="H3701" s="627"/>
      <c r="I3701" s="639">
        <v>1</v>
      </c>
      <c r="J3701" s="627"/>
      <c r="K3701" s="627"/>
      <c r="L3701" s="627"/>
    </row>
    <row r="3702" spans="1:12" ht="15">
      <c r="A3702" s="276"/>
      <c r="C3702" s="625"/>
      <c r="D3702" s="625"/>
      <c r="E3702" s="625"/>
      <c r="F3702" s="625"/>
      <c r="G3702" s="625"/>
      <c r="H3702" s="625"/>
      <c r="I3702" s="638">
        <v>1</v>
      </c>
      <c r="J3702" s="625"/>
      <c r="K3702" s="625"/>
      <c r="L3702" s="625"/>
    </row>
    <row r="3703" spans="1:12" ht="15">
      <c r="A3703" s="276"/>
      <c r="C3703" s="627"/>
      <c r="D3703" s="627"/>
      <c r="E3703" s="627"/>
      <c r="F3703" s="627"/>
      <c r="G3703" s="627"/>
      <c r="H3703" s="627"/>
      <c r="I3703" s="639">
        <v>1</v>
      </c>
      <c r="J3703" s="627"/>
      <c r="K3703" s="627"/>
      <c r="L3703" s="627"/>
    </row>
    <row r="3704" spans="1:12" ht="15">
      <c r="A3704" s="276"/>
      <c r="C3704" s="625"/>
      <c r="D3704" s="625"/>
      <c r="E3704" s="625"/>
      <c r="F3704" s="625"/>
      <c r="G3704" s="625"/>
      <c r="H3704" s="625"/>
      <c r="I3704" s="638">
        <v>1</v>
      </c>
      <c r="J3704" s="625"/>
      <c r="K3704" s="625"/>
      <c r="L3704" s="625"/>
    </row>
    <row r="3705" spans="1:12" ht="15">
      <c r="A3705" s="276"/>
      <c r="C3705" s="627"/>
      <c r="D3705" s="627"/>
      <c r="E3705" s="627"/>
      <c r="F3705" s="627"/>
      <c r="G3705" s="627"/>
      <c r="H3705" s="627"/>
      <c r="I3705" s="639">
        <v>1</v>
      </c>
      <c r="J3705" s="627"/>
      <c r="K3705" s="627"/>
      <c r="L3705" s="627"/>
    </row>
    <row r="3706" spans="1:12" ht="15">
      <c r="A3706" s="276"/>
      <c r="C3706" s="625"/>
      <c r="D3706" s="625"/>
      <c r="E3706" s="625"/>
      <c r="F3706" s="625"/>
      <c r="G3706" s="625"/>
      <c r="H3706" s="625"/>
      <c r="I3706" s="24">
        <v>1</v>
      </c>
      <c r="J3706" s="1441"/>
      <c r="K3706" s="1441"/>
      <c r="L3706" s="1441"/>
    </row>
    <row r="3707" spans="1:12" ht="15">
      <c r="A3707" s="276"/>
      <c r="C3707" s="625"/>
      <c r="D3707" s="625"/>
      <c r="E3707" s="625"/>
      <c r="F3707" s="625"/>
      <c r="G3707" s="625"/>
      <c r="H3707" s="625"/>
    </row>
    <row r="3708" spans="1:12" ht="15">
      <c r="A3708" s="276"/>
      <c r="C3708" s="625"/>
      <c r="D3708" s="625"/>
      <c r="E3708" s="625"/>
      <c r="F3708" s="625"/>
      <c r="G3708" s="625"/>
      <c r="H3708" s="625"/>
      <c r="I3708" s="1446"/>
      <c r="J3708" s="1442"/>
      <c r="K3708" s="1448"/>
      <c r="L3708" s="1451"/>
    </row>
    <row r="3709" spans="1:12" ht="15">
      <c r="A3709" s="276"/>
      <c r="C3709" s="625"/>
      <c r="D3709" s="625"/>
      <c r="E3709" s="625"/>
      <c r="F3709" s="625"/>
      <c r="G3709" s="625"/>
      <c r="H3709" s="625"/>
      <c r="I3709" s="638">
        <v>13</v>
      </c>
      <c r="J3709" s="625"/>
      <c r="K3709" s="625"/>
      <c r="L3709" s="634"/>
    </row>
    <row r="3710" spans="1:12" ht="15">
      <c r="A3710" s="276"/>
      <c r="C3710" s="627"/>
      <c r="D3710" s="627"/>
      <c r="E3710" s="627"/>
      <c r="F3710" s="627"/>
      <c r="G3710" s="627"/>
      <c r="H3710" s="627"/>
      <c r="I3710" s="639">
        <v>26</v>
      </c>
      <c r="J3710" s="627"/>
      <c r="K3710" s="627"/>
      <c r="L3710" s="637"/>
    </row>
    <row r="3711" spans="1:12" ht="15">
      <c r="A3711" s="276"/>
      <c r="C3711" s="625"/>
      <c r="D3711" s="625"/>
      <c r="E3711" s="625"/>
      <c r="F3711" s="625"/>
      <c r="G3711" s="625"/>
      <c r="H3711" s="625"/>
      <c r="I3711" s="638">
        <v>57</v>
      </c>
      <c r="J3711" s="625"/>
      <c r="K3711" s="625"/>
      <c r="L3711" s="634"/>
    </row>
    <row r="3712" spans="1:12" ht="15">
      <c r="A3712" s="276"/>
      <c r="C3712" s="625"/>
      <c r="D3712" s="625"/>
      <c r="E3712" s="625"/>
      <c r="F3712" s="625"/>
      <c r="G3712" s="625"/>
      <c r="H3712" s="625"/>
      <c r="I3712" s="638">
        <v>18</v>
      </c>
      <c r="J3712" s="625"/>
      <c r="K3712" s="625"/>
      <c r="L3712" s="634"/>
    </row>
    <row r="3713" spans="1:12" ht="15">
      <c r="A3713" s="276"/>
      <c r="C3713" s="627"/>
      <c r="D3713" s="627"/>
      <c r="E3713" s="627"/>
      <c r="F3713" s="627"/>
      <c r="G3713" s="627"/>
      <c r="H3713" s="627"/>
      <c r="I3713" s="639">
        <v>3</v>
      </c>
      <c r="J3713" s="627"/>
      <c r="K3713" s="627"/>
      <c r="L3713" s="637"/>
    </row>
    <row r="3714" spans="1:12" ht="15">
      <c r="A3714" s="276"/>
      <c r="C3714" s="625"/>
      <c r="D3714" s="625"/>
      <c r="E3714" s="625"/>
      <c r="F3714" s="625"/>
      <c r="G3714" s="625"/>
      <c r="H3714" s="625"/>
      <c r="I3714" s="638">
        <v>5</v>
      </c>
      <c r="J3714" s="625"/>
      <c r="K3714" s="625"/>
      <c r="L3714" s="634"/>
    </row>
    <row r="3715" spans="1:12" ht="15">
      <c r="A3715" s="276"/>
      <c r="C3715" s="627"/>
      <c r="D3715" s="627"/>
      <c r="E3715" s="627"/>
      <c r="F3715" s="627"/>
      <c r="G3715" s="627"/>
      <c r="H3715" s="627"/>
      <c r="I3715" s="639">
        <v>6</v>
      </c>
      <c r="J3715" s="627"/>
      <c r="K3715" s="627"/>
      <c r="L3715" s="637"/>
    </row>
    <row r="3716" spans="1:12" ht="15">
      <c r="A3716" s="276"/>
      <c r="C3716" s="625"/>
      <c r="D3716" s="625"/>
      <c r="E3716" s="625"/>
      <c r="F3716" s="625"/>
      <c r="G3716" s="625"/>
      <c r="H3716" s="625"/>
      <c r="I3716" s="638">
        <v>8</v>
      </c>
      <c r="J3716" s="625"/>
      <c r="K3716" s="625"/>
      <c r="L3716" s="634"/>
    </row>
    <row r="3717" spans="1:12" ht="15">
      <c r="A3717" s="276"/>
      <c r="C3717" s="625"/>
      <c r="D3717" s="625"/>
      <c r="E3717" s="625"/>
      <c r="F3717" s="625"/>
      <c r="G3717" s="625"/>
      <c r="H3717" s="625"/>
      <c r="I3717" s="638">
        <v>10</v>
      </c>
      <c r="J3717" s="625"/>
      <c r="K3717" s="625"/>
      <c r="L3717" s="634"/>
    </row>
    <row r="3718" spans="1:12" ht="15">
      <c r="A3718" s="276"/>
      <c r="C3718" s="627"/>
      <c r="D3718" s="627"/>
      <c r="E3718" s="627"/>
      <c r="F3718" s="627"/>
      <c r="G3718" s="627"/>
      <c r="H3718" s="627"/>
      <c r="I3718" s="639">
        <v>12</v>
      </c>
      <c r="J3718" s="627"/>
      <c r="K3718" s="627"/>
      <c r="L3718" s="637"/>
    </row>
    <row r="3719" spans="1:12" ht="15">
      <c r="A3719" s="276"/>
      <c r="C3719" s="625"/>
      <c r="D3719" s="625"/>
      <c r="E3719" s="625"/>
      <c r="F3719" s="625"/>
      <c r="G3719" s="625"/>
      <c r="H3719" s="625"/>
      <c r="I3719" s="638">
        <v>10</v>
      </c>
      <c r="J3719" s="625"/>
      <c r="K3719" s="625"/>
      <c r="L3719" s="634"/>
    </row>
    <row r="3720" spans="1:12" ht="15">
      <c r="A3720" s="276"/>
      <c r="C3720" s="627"/>
      <c r="D3720" s="627"/>
      <c r="E3720" s="627"/>
      <c r="F3720" s="627"/>
      <c r="G3720" s="627"/>
      <c r="H3720" s="627"/>
      <c r="I3720" s="639">
        <v>6</v>
      </c>
      <c r="J3720" s="627"/>
      <c r="K3720" s="627"/>
      <c r="L3720" s="637"/>
    </row>
    <row r="3721" spans="1:12" ht="15">
      <c r="A3721" s="276"/>
      <c r="C3721" s="625"/>
      <c r="D3721" s="625"/>
      <c r="E3721" s="625"/>
      <c r="F3721" s="625"/>
      <c r="G3721" s="625"/>
      <c r="H3721" s="625"/>
      <c r="I3721" s="638">
        <v>13</v>
      </c>
      <c r="J3721" s="625"/>
      <c r="K3721" s="625"/>
      <c r="L3721" s="634"/>
    </row>
    <row r="3722" spans="1:12" ht="15">
      <c r="A3722" s="276"/>
      <c r="C3722" s="625"/>
      <c r="D3722" s="625"/>
      <c r="E3722" s="625"/>
      <c r="F3722" s="625"/>
      <c r="G3722" s="625"/>
      <c r="H3722" s="625"/>
      <c r="I3722" s="638">
        <v>2</v>
      </c>
      <c r="J3722" s="625"/>
      <c r="K3722" s="625"/>
      <c r="L3722" s="634"/>
    </row>
    <row r="3723" spans="1:12" ht="15">
      <c r="A3723" s="276"/>
      <c r="C3723" s="627"/>
      <c r="D3723" s="627"/>
      <c r="E3723" s="627"/>
      <c r="F3723" s="627"/>
      <c r="G3723" s="627"/>
      <c r="H3723" s="627"/>
      <c r="I3723" s="639">
        <v>3</v>
      </c>
      <c r="J3723" s="627"/>
      <c r="K3723" s="627"/>
      <c r="L3723" s="637"/>
    </row>
    <row r="3724" spans="1:12" ht="15">
      <c r="A3724" s="276"/>
      <c r="C3724" s="625"/>
      <c r="D3724" s="625"/>
      <c r="E3724" s="625"/>
      <c r="F3724" s="625"/>
      <c r="G3724" s="625"/>
      <c r="H3724" s="625"/>
      <c r="I3724" s="638">
        <v>3</v>
      </c>
      <c r="J3724" s="625"/>
      <c r="K3724" s="625"/>
      <c r="L3724" s="634"/>
    </row>
    <row r="3725" spans="1:12" ht="15">
      <c r="A3725" s="276"/>
      <c r="C3725" s="627"/>
      <c r="D3725" s="627"/>
      <c r="E3725" s="627"/>
      <c r="F3725" s="627"/>
      <c r="G3725" s="627"/>
      <c r="H3725" s="627"/>
      <c r="I3725" s="639">
        <v>3</v>
      </c>
      <c r="J3725" s="627"/>
      <c r="K3725" s="627"/>
      <c r="L3725" s="637"/>
    </row>
    <row r="3726" spans="1:12" ht="15">
      <c r="A3726" s="276"/>
      <c r="C3726" s="625"/>
      <c r="D3726" s="625"/>
      <c r="E3726" s="625"/>
      <c r="F3726" s="625"/>
      <c r="G3726" s="625"/>
      <c r="H3726" s="625"/>
      <c r="I3726" s="638">
        <v>2</v>
      </c>
      <c r="J3726" s="625"/>
      <c r="K3726" s="625"/>
      <c r="L3726" s="634"/>
    </row>
    <row r="3727" spans="1:12" ht="15">
      <c r="A3727" s="276"/>
      <c r="C3727" s="627"/>
      <c r="D3727" s="627"/>
      <c r="E3727" s="627"/>
      <c r="F3727" s="627"/>
      <c r="G3727" s="627"/>
      <c r="H3727" s="627"/>
      <c r="I3727" s="23">
        <v>2</v>
      </c>
      <c r="J3727" s="627"/>
      <c r="K3727" s="627"/>
      <c r="L3727" s="627"/>
    </row>
    <row r="3728" spans="1:12" ht="15">
      <c r="A3728" s="276"/>
      <c r="C3728" s="625"/>
      <c r="D3728" s="625"/>
      <c r="E3728" s="625"/>
      <c r="F3728" s="625"/>
      <c r="G3728" s="625"/>
      <c r="H3728" s="625"/>
      <c r="J3728" s="625"/>
      <c r="K3728" s="625"/>
      <c r="L3728" s="625"/>
    </row>
    <row r="3729" spans="1:12" ht="15">
      <c r="A3729" s="276"/>
      <c r="C3729" s="627"/>
      <c r="D3729" s="627"/>
      <c r="E3729" s="627"/>
      <c r="F3729" s="627"/>
      <c r="G3729" s="627"/>
      <c r="H3729" s="627"/>
      <c r="J3729" s="627"/>
      <c r="K3729" s="627"/>
      <c r="L3729" s="627"/>
    </row>
    <row r="3730" spans="1:12" ht="15">
      <c r="A3730" s="276"/>
      <c r="C3730" s="625"/>
      <c r="D3730" s="625"/>
      <c r="E3730" s="625"/>
      <c r="F3730" s="625"/>
      <c r="G3730" s="625"/>
      <c r="H3730" s="625"/>
      <c r="J3730" s="625"/>
      <c r="K3730" s="625"/>
      <c r="L3730" s="625"/>
    </row>
    <row r="3731" spans="1:12" ht="15">
      <c r="A3731" s="276"/>
      <c r="C3731" s="627"/>
      <c r="D3731" s="627"/>
      <c r="E3731" s="627"/>
      <c r="F3731" s="627"/>
      <c r="G3731" s="627"/>
      <c r="H3731" s="627"/>
      <c r="J3731" s="627"/>
      <c r="K3731" s="627"/>
      <c r="L3731" s="627"/>
    </row>
    <row r="3732" spans="1:12" ht="15">
      <c r="A3732" s="276"/>
      <c r="C3732" s="625"/>
      <c r="D3732" s="625"/>
      <c r="E3732" s="625"/>
      <c r="F3732" s="625"/>
      <c r="G3732" s="625"/>
      <c r="H3732" s="625"/>
      <c r="J3732" s="625"/>
      <c r="K3732" s="625"/>
      <c r="L3732" s="625"/>
    </row>
    <row r="3733" spans="1:12" ht="15">
      <c r="A3733" s="276"/>
      <c r="C3733" s="627"/>
      <c r="D3733" s="627"/>
      <c r="E3733" s="627"/>
      <c r="F3733" s="627"/>
      <c r="G3733" s="627"/>
      <c r="H3733" s="627"/>
      <c r="J3733" s="627"/>
      <c r="K3733" s="627"/>
      <c r="L3733" s="627"/>
    </row>
    <row r="3734" spans="1:12" ht="15">
      <c r="A3734" s="276"/>
      <c r="C3734" s="625"/>
      <c r="D3734" s="625"/>
      <c r="E3734" s="625"/>
      <c r="F3734" s="625"/>
      <c r="G3734" s="625"/>
      <c r="H3734" s="625"/>
      <c r="J3734" s="625"/>
      <c r="K3734" s="625"/>
      <c r="L3734" s="625"/>
    </row>
    <row r="3735" spans="1:12" ht="15">
      <c r="A3735" s="276"/>
      <c r="C3735" s="627"/>
      <c r="D3735" s="627"/>
      <c r="E3735" s="627"/>
      <c r="F3735" s="627"/>
      <c r="G3735" s="627"/>
      <c r="H3735" s="627"/>
      <c r="J3735" s="627"/>
      <c r="K3735" s="627"/>
      <c r="L3735" s="627"/>
    </row>
    <row r="3736" spans="1:12" ht="15">
      <c r="A3736" s="276"/>
      <c r="C3736" s="625"/>
      <c r="D3736" s="625"/>
      <c r="E3736" s="625"/>
      <c r="F3736" s="625"/>
      <c r="G3736" s="625"/>
      <c r="H3736" s="625"/>
      <c r="J3736" s="625"/>
      <c r="K3736" s="625"/>
      <c r="L3736" s="625"/>
    </row>
    <row r="3737" spans="1:12" ht="15">
      <c r="A3737" s="276"/>
      <c r="C3737" s="627"/>
      <c r="D3737" s="627"/>
      <c r="E3737" s="627"/>
      <c r="F3737" s="627"/>
      <c r="G3737" s="627"/>
      <c r="H3737" s="627"/>
      <c r="J3737" s="627"/>
      <c r="K3737" s="627"/>
      <c r="L3737" s="627"/>
    </row>
    <row r="3738" spans="1:12" ht="15">
      <c r="A3738" s="276"/>
      <c r="C3738" s="625"/>
      <c r="D3738" s="625"/>
      <c r="E3738" s="625"/>
      <c r="F3738" s="625"/>
      <c r="G3738" s="625"/>
      <c r="H3738" s="625"/>
      <c r="J3738" s="625"/>
      <c r="K3738" s="625"/>
      <c r="L3738" s="625"/>
    </row>
    <row r="3739" spans="1:12" ht="15">
      <c r="A3739" s="276"/>
      <c r="C3739" s="627"/>
      <c r="D3739" s="627"/>
      <c r="E3739" s="627"/>
      <c r="F3739" s="627"/>
      <c r="G3739" s="627"/>
      <c r="H3739" s="627"/>
      <c r="J3739" s="627"/>
      <c r="K3739" s="627"/>
      <c r="L3739" s="627"/>
    </row>
    <row r="3740" spans="1:12" ht="15">
      <c r="A3740" s="276"/>
      <c r="C3740" s="625"/>
      <c r="D3740" s="625"/>
      <c r="E3740" s="625"/>
      <c r="F3740" s="625"/>
      <c r="G3740" s="625"/>
      <c r="H3740" s="625"/>
      <c r="J3740" s="625"/>
      <c r="K3740" s="625"/>
      <c r="L3740" s="625"/>
    </row>
    <row r="3741" spans="1:12" ht="15">
      <c r="A3741" s="276"/>
      <c r="C3741" s="627"/>
      <c r="D3741" s="627"/>
      <c r="E3741" s="627"/>
      <c r="F3741" s="627"/>
      <c r="G3741" s="627"/>
      <c r="H3741" s="627"/>
      <c r="J3741" s="627"/>
      <c r="K3741" s="627"/>
      <c r="L3741" s="627"/>
    </row>
    <row r="3742" spans="1:12" ht="15">
      <c r="A3742" s="276"/>
      <c r="C3742" s="625"/>
      <c r="D3742" s="625"/>
      <c r="E3742" s="625"/>
      <c r="F3742" s="625"/>
      <c r="G3742" s="625"/>
      <c r="H3742" s="625"/>
      <c r="J3742" s="625"/>
      <c r="K3742" s="625"/>
      <c r="L3742" s="625"/>
    </row>
    <row r="3743" spans="1:12" ht="15">
      <c r="A3743" s="276"/>
      <c r="C3743" s="627"/>
      <c r="D3743" s="627"/>
      <c r="E3743" s="627"/>
      <c r="F3743" s="627"/>
      <c r="G3743" s="627"/>
      <c r="H3743" s="627"/>
      <c r="J3743" s="627"/>
      <c r="K3743" s="627"/>
      <c r="L3743" s="627"/>
    </row>
    <row r="3744" spans="1:12" ht="15">
      <c r="A3744" s="276"/>
      <c r="C3744" s="625"/>
      <c r="D3744" s="625"/>
      <c r="E3744" s="625"/>
      <c r="F3744" s="625"/>
      <c r="G3744" s="625"/>
      <c r="H3744" s="625"/>
      <c r="J3744" s="625"/>
      <c r="K3744" s="625"/>
      <c r="L3744" s="625"/>
    </row>
    <row r="3745" spans="1:12" ht="15">
      <c r="A3745" s="276"/>
      <c r="C3745" s="627"/>
      <c r="D3745" s="627"/>
      <c r="E3745" s="627"/>
      <c r="F3745" s="627"/>
      <c r="G3745" s="627"/>
      <c r="H3745" s="627"/>
      <c r="J3745" s="627"/>
      <c r="K3745" s="627"/>
      <c r="L3745" s="627"/>
    </row>
    <row r="3746" spans="1:12" ht="15">
      <c r="A3746" s="276"/>
      <c r="C3746" s="625"/>
      <c r="D3746" s="625"/>
      <c r="E3746" s="625"/>
      <c r="F3746" s="625"/>
      <c r="G3746" s="625"/>
      <c r="H3746" s="625"/>
      <c r="J3746" s="625"/>
      <c r="K3746" s="625"/>
      <c r="L3746" s="625"/>
    </row>
    <row r="3747" spans="1:12" ht="15">
      <c r="A3747" s="276"/>
      <c r="C3747" s="627"/>
      <c r="D3747" s="627"/>
      <c r="E3747" s="627"/>
      <c r="F3747" s="627"/>
      <c r="G3747" s="627"/>
      <c r="H3747" s="627"/>
      <c r="J3747" s="627"/>
      <c r="K3747" s="627"/>
      <c r="L3747" s="627"/>
    </row>
    <row r="3748" spans="1:12" ht="15">
      <c r="A3748" s="276"/>
      <c r="C3748" s="625"/>
      <c r="D3748" s="625"/>
      <c r="E3748" s="625"/>
      <c r="F3748" s="625"/>
      <c r="G3748" s="625"/>
      <c r="H3748" s="625"/>
      <c r="J3748" s="625"/>
      <c r="K3748" s="625"/>
      <c r="L3748" s="625"/>
    </row>
    <row r="3749" spans="1:12" ht="15">
      <c r="A3749" s="276"/>
      <c r="C3749" s="627"/>
      <c r="D3749" s="627"/>
      <c r="E3749" s="627"/>
      <c r="F3749" s="627"/>
      <c r="G3749" s="627"/>
      <c r="H3749" s="627"/>
      <c r="J3749" s="627"/>
      <c r="K3749" s="627"/>
      <c r="L3749" s="627"/>
    </row>
    <row r="3750" spans="1:12" ht="15">
      <c r="A3750" s="276"/>
      <c r="C3750" s="625"/>
      <c r="D3750" s="625"/>
      <c r="E3750" s="625"/>
      <c r="F3750" s="625"/>
      <c r="G3750" s="625"/>
      <c r="H3750" s="625"/>
      <c r="J3750" s="625"/>
      <c r="K3750" s="625"/>
      <c r="L3750" s="625"/>
    </row>
    <row r="3751" spans="1:12" ht="15">
      <c r="A3751" s="276"/>
      <c r="C3751" s="627"/>
      <c r="D3751" s="627"/>
      <c r="E3751" s="627"/>
      <c r="F3751" s="627"/>
      <c r="G3751" s="627"/>
      <c r="H3751" s="627"/>
      <c r="J3751" s="627"/>
      <c r="K3751" s="627"/>
      <c r="L3751" s="627"/>
    </row>
    <row r="3752" spans="1:12" ht="15">
      <c r="A3752" s="276"/>
      <c r="C3752" s="625"/>
      <c r="D3752" s="625"/>
      <c r="E3752" s="625"/>
      <c r="F3752" s="625"/>
      <c r="G3752" s="625"/>
      <c r="H3752" s="625"/>
      <c r="J3752" s="625"/>
      <c r="K3752" s="625"/>
      <c r="L3752" s="625"/>
    </row>
    <row r="3753" spans="1:12" ht="15">
      <c r="A3753" s="276"/>
      <c r="C3753" s="627"/>
      <c r="D3753" s="627"/>
      <c r="E3753" s="627"/>
      <c r="F3753" s="627"/>
      <c r="G3753" s="627"/>
      <c r="H3753" s="627"/>
      <c r="J3753" s="627"/>
      <c r="K3753" s="627"/>
      <c r="L3753" s="627"/>
    </row>
    <row r="3754" spans="1:12" ht="15">
      <c r="A3754" s="276"/>
      <c r="C3754" s="625"/>
      <c r="D3754" s="625"/>
      <c r="E3754" s="625"/>
      <c r="F3754" s="625"/>
      <c r="G3754" s="625"/>
      <c r="H3754" s="625"/>
      <c r="J3754" s="625"/>
      <c r="K3754" s="625"/>
      <c r="L3754" s="625"/>
    </row>
    <row r="3755" spans="1:12" ht="15">
      <c r="A3755" s="276"/>
      <c r="C3755" s="627"/>
      <c r="D3755" s="627"/>
      <c r="E3755" s="627"/>
      <c r="F3755" s="627"/>
      <c r="G3755" s="627"/>
      <c r="H3755" s="627"/>
      <c r="J3755" s="627"/>
      <c r="K3755" s="627"/>
      <c r="L3755" s="627"/>
    </row>
    <row r="3756" spans="1:12" ht="15">
      <c r="A3756" s="276"/>
      <c r="C3756" s="625"/>
      <c r="D3756" s="625"/>
      <c r="E3756" s="625"/>
      <c r="F3756" s="625"/>
      <c r="G3756" s="625"/>
      <c r="H3756" s="625"/>
      <c r="J3756" s="625"/>
      <c r="K3756" s="625"/>
      <c r="L3756" s="625"/>
    </row>
    <row r="3757" spans="1:12" ht="15">
      <c r="A3757" s="276"/>
      <c r="C3757" s="627"/>
      <c r="D3757" s="627"/>
      <c r="E3757" s="627"/>
      <c r="F3757" s="627"/>
      <c r="G3757" s="627"/>
      <c r="H3757" s="627"/>
      <c r="J3757" s="627"/>
      <c r="K3757" s="627"/>
      <c r="L3757" s="627"/>
    </row>
    <row r="3758" spans="1:12" ht="15">
      <c r="A3758" s="276"/>
      <c r="C3758" s="625"/>
      <c r="D3758" s="625"/>
      <c r="E3758" s="625"/>
      <c r="F3758" s="625"/>
      <c r="G3758" s="625"/>
      <c r="H3758" s="625"/>
      <c r="J3758" s="625"/>
      <c r="K3758" s="625"/>
      <c r="L3758" s="625"/>
    </row>
    <row r="3759" spans="1:12" ht="15">
      <c r="A3759" s="276"/>
      <c r="C3759" s="627"/>
      <c r="D3759" s="627"/>
      <c r="E3759" s="627"/>
      <c r="F3759" s="627"/>
      <c r="G3759" s="627"/>
      <c r="H3759" s="627"/>
      <c r="J3759" s="627"/>
      <c r="K3759" s="627"/>
      <c r="L3759" s="627"/>
    </row>
    <row r="3760" spans="1:12" ht="15">
      <c r="A3760" s="276"/>
      <c r="C3760" s="625"/>
      <c r="D3760" s="625"/>
      <c r="E3760" s="625"/>
      <c r="F3760" s="625"/>
      <c r="G3760" s="625"/>
      <c r="H3760" s="625"/>
      <c r="J3760" s="625"/>
      <c r="K3760" s="625"/>
      <c r="L3760" s="625"/>
    </row>
    <row r="3761" spans="1:12" ht="15">
      <c r="A3761" s="276"/>
      <c r="C3761" s="627"/>
      <c r="D3761" s="627"/>
      <c r="E3761" s="627"/>
      <c r="F3761" s="627"/>
      <c r="G3761" s="627"/>
      <c r="H3761" s="627"/>
      <c r="J3761" s="627"/>
      <c r="K3761" s="627"/>
      <c r="L3761" s="627"/>
    </row>
    <row r="3762" spans="1:12" ht="15">
      <c r="A3762" s="276"/>
      <c r="C3762" s="625"/>
      <c r="D3762" s="625"/>
      <c r="E3762" s="625"/>
      <c r="F3762" s="625"/>
      <c r="G3762" s="625"/>
      <c r="H3762" s="625"/>
      <c r="J3762" s="625"/>
      <c r="K3762" s="625"/>
      <c r="L3762" s="625"/>
    </row>
    <row r="3763" spans="1:12" ht="15">
      <c r="A3763" s="276"/>
      <c r="C3763" s="627"/>
      <c r="D3763" s="627"/>
      <c r="E3763" s="627"/>
      <c r="F3763" s="627"/>
      <c r="G3763" s="627"/>
      <c r="H3763" s="627"/>
      <c r="J3763" s="627"/>
      <c r="K3763" s="627"/>
      <c r="L3763" s="627"/>
    </row>
    <row r="3764" spans="1:12" ht="15">
      <c r="A3764" s="276"/>
      <c r="C3764" s="625"/>
      <c r="D3764" s="625"/>
      <c r="E3764" s="625"/>
      <c r="F3764" s="625"/>
      <c r="G3764" s="625"/>
      <c r="H3764" s="625"/>
      <c r="J3764" s="625"/>
      <c r="K3764" s="625"/>
      <c r="L3764" s="625"/>
    </row>
    <row r="3765" spans="1:12" ht="15">
      <c r="A3765" s="276"/>
      <c r="C3765" s="627"/>
      <c r="D3765" s="627"/>
      <c r="E3765" s="627"/>
      <c r="F3765" s="627"/>
      <c r="G3765" s="627"/>
      <c r="H3765" s="627"/>
      <c r="J3765" s="627"/>
      <c r="K3765" s="627"/>
      <c r="L3765" s="627"/>
    </row>
    <row r="3766" spans="1:12" ht="15">
      <c r="A3766" s="276"/>
      <c r="C3766" s="625"/>
      <c r="D3766" s="625"/>
      <c r="E3766" s="625"/>
      <c r="F3766" s="625"/>
      <c r="G3766" s="625"/>
      <c r="H3766" s="625"/>
      <c r="J3766" s="625"/>
      <c r="K3766" s="625"/>
      <c r="L3766" s="625"/>
    </row>
    <row r="3767" spans="1:12" ht="15">
      <c r="A3767" s="276"/>
      <c r="C3767" s="627"/>
      <c r="D3767" s="627"/>
      <c r="E3767" s="627"/>
      <c r="F3767" s="627"/>
      <c r="G3767" s="627"/>
      <c r="H3767" s="627"/>
      <c r="J3767" s="627"/>
      <c r="K3767" s="627"/>
      <c r="L3767" s="627"/>
    </row>
    <row r="3768" spans="1:12" ht="15">
      <c r="A3768" s="276"/>
      <c r="C3768" s="625"/>
      <c r="D3768" s="625"/>
      <c r="E3768" s="625"/>
      <c r="F3768" s="625"/>
      <c r="G3768" s="625"/>
      <c r="H3768" s="625"/>
      <c r="J3768" s="625"/>
      <c r="K3768" s="625"/>
      <c r="L3768" s="625"/>
    </row>
    <row r="3769" spans="1:12" ht="15">
      <c r="A3769" s="276"/>
      <c r="C3769" s="627"/>
      <c r="D3769" s="627"/>
      <c r="E3769" s="627"/>
      <c r="F3769" s="627"/>
      <c r="G3769" s="627"/>
      <c r="H3769" s="627"/>
      <c r="J3769" s="627"/>
      <c r="K3769" s="627"/>
      <c r="L3769" s="627"/>
    </row>
    <row r="3770" spans="1:12" ht="15">
      <c r="A3770" s="276"/>
      <c r="C3770" s="625"/>
      <c r="D3770" s="625"/>
      <c r="E3770" s="625"/>
      <c r="F3770" s="625"/>
      <c r="G3770" s="625"/>
      <c r="H3770" s="625"/>
      <c r="J3770" s="625"/>
      <c r="K3770" s="625"/>
      <c r="L3770" s="625"/>
    </row>
    <row r="3771" spans="1:12" ht="15">
      <c r="A3771" s="276"/>
      <c r="C3771" s="627"/>
      <c r="D3771" s="627"/>
      <c r="E3771" s="627"/>
      <c r="F3771" s="627"/>
      <c r="G3771" s="627"/>
      <c r="H3771" s="627"/>
      <c r="J3771" s="627"/>
      <c r="K3771" s="627"/>
      <c r="L3771" s="627"/>
    </row>
    <row r="3772" spans="1:12" ht="15">
      <c r="A3772" s="276"/>
      <c r="C3772" s="625"/>
      <c r="D3772" s="625"/>
      <c r="E3772" s="625"/>
      <c r="F3772" s="625"/>
      <c r="G3772" s="625"/>
      <c r="H3772" s="625"/>
      <c r="J3772" s="625"/>
      <c r="K3772" s="625"/>
      <c r="L3772" s="625"/>
    </row>
    <row r="3773" spans="1:12" ht="15">
      <c r="A3773" s="276"/>
      <c r="C3773" s="627"/>
      <c r="D3773" s="627"/>
      <c r="E3773" s="627"/>
      <c r="F3773" s="627"/>
      <c r="G3773" s="627"/>
      <c r="H3773" s="627"/>
      <c r="J3773" s="627"/>
      <c r="K3773" s="627"/>
      <c r="L3773" s="627"/>
    </row>
    <row r="3774" spans="1:12" ht="15">
      <c r="A3774" s="276"/>
      <c r="C3774" s="625"/>
      <c r="D3774" s="625"/>
      <c r="E3774" s="625"/>
      <c r="F3774" s="625"/>
      <c r="G3774" s="625"/>
      <c r="H3774" s="625"/>
      <c r="J3774" s="625"/>
      <c r="K3774" s="625"/>
      <c r="L3774" s="625"/>
    </row>
    <row r="3775" spans="1:12" ht="15">
      <c r="A3775" s="276"/>
      <c r="C3775" s="627"/>
      <c r="D3775" s="627"/>
      <c r="E3775" s="627"/>
      <c r="F3775" s="627"/>
      <c r="G3775" s="627"/>
      <c r="H3775" s="627"/>
      <c r="J3775" s="627"/>
      <c r="K3775" s="627"/>
      <c r="L3775" s="627"/>
    </row>
    <row r="3776" spans="1:12" ht="15">
      <c r="A3776" s="276"/>
      <c r="C3776" s="625"/>
      <c r="D3776" s="625"/>
      <c r="E3776" s="625"/>
      <c r="F3776" s="625"/>
      <c r="G3776" s="625"/>
      <c r="H3776" s="625"/>
      <c r="J3776" s="625"/>
      <c r="K3776" s="625"/>
      <c r="L3776" s="625"/>
    </row>
    <row r="3777" spans="1:12" ht="15">
      <c r="A3777" s="276"/>
      <c r="C3777" s="627"/>
      <c r="D3777" s="627"/>
      <c r="E3777" s="627"/>
      <c r="F3777" s="627"/>
      <c r="G3777" s="627"/>
      <c r="H3777" s="627"/>
      <c r="J3777" s="627"/>
      <c r="K3777" s="627"/>
      <c r="L3777" s="627"/>
    </row>
    <row r="3778" spans="1:12" ht="15">
      <c r="A3778" s="276"/>
      <c r="C3778" s="625"/>
      <c r="D3778" s="625"/>
      <c r="E3778" s="625"/>
      <c r="F3778" s="625"/>
      <c r="G3778" s="625"/>
      <c r="H3778" s="625"/>
      <c r="J3778" s="625"/>
      <c r="K3778" s="625"/>
      <c r="L3778" s="625"/>
    </row>
    <row r="3779" spans="1:12" ht="15">
      <c r="A3779" s="276"/>
      <c r="C3779" s="627"/>
      <c r="D3779" s="627"/>
      <c r="E3779" s="627"/>
      <c r="F3779" s="627"/>
      <c r="G3779" s="627"/>
      <c r="H3779" s="627"/>
      <c r="J3779" s="627"/>
      <c r="K3779" s="627"/>
      <c r="L3779" s="627"/>
    </row>
    <row r="3780" spans="1:12" ht="15">
      <c r="A3780" s="276"/>
      <c r="C3780" s="625"/>
      <c r="D3780" s="625"/>
      <c r="E3780" s="625"/>
      <c r="F3780" s="625"/>
      <c r="G3780" s="625"/>
      <c r="H3780" s="625"/>
      <c r="J3780" s="625"/>
      <c r="K3780" s="625"/>
      <c r="L3780" s="625"/>
    </row>
    <row r="3781" spans="1:12" ht="15">
      <c r="A3781" s="276"/>
      <c r="C3781" s="627"/>
      <c r="D3781" s="627"/>
      <c r="E3781" s="627"/>
      <c r="F3781" s="627"/>
      <c r="G3781" s="627"/>
      <c r="H3781" s="627"/>
      <c r="J3781" s="627"/>
      <c r="K3781" s="627"/>
      <c r="L3781" s="627"/>
    </row>
    <row r="3782" spans="1:12" ht="15">
      <c r="A3782" s="276"/>
      <c r="C3782" s="625"/>
      <c r="D3782" s="625"/>
      <c r="E3782" s="625"/>
      <c r="F3782" s="625"/>
      <c r="G3782" s="625"/>
      <c r="H3782" s="625"/>
      <c r="J3782" s="625"/>
      <c r="K3782" s="625"/>
      <c r="L3782" s="625"/>
    </row>
    <row r="3783" spans="1:12" ht="15">
      <c r="A3783" s="276"/>
      <c r="C3783" s="625"/>
      <c r="D3783" s="625"/>
      <c r="E3783" s="625"/>
      <c r="F3783" s="625"/>
      <c r="G3783" s="625"/>
      <c r="H3783" s="625"/>
      <c r="J3783" s="625"/>
      <c r="K3783" s="625"/>
      <c r="L3783" s="625"/>
    </row>
    <row r="3784" spans="1:12" ht="15">
      <c r="A3784" s="276"/>
      <c r="C3784" s="627"/>
      <c r="D3784" s="627"/>
      <c r="E3784" s="627"/>
      <c r="F3784" s="627"/>
      <c r="G3784" s="627"/>
      <c r="H3784" s="627"/>
      <c r="J3784" s="627"/>
      <c r="K3784" s="627"/>
      <c r="L3784" s="627"/>
    </row>
    <row r="3785" spans="1:12" ht="15">
      <c r="A3785" s="276"/>
      <c r="C3785" s="625"/>
      <c r="D3785" s="625"/>
      <c r="E3785" s="625"/>
      <c r="F3785" s="625"/>
      <c r="G3785" s="625"/>
      <c r="H3785" s="625"/>
      <c r="J3785" s="625"/>
      <c r="K3785" s="625"/>
      <c r="L3785" s="625"/>
    </row>
    <row r="3786" spans="1:12" ht="15">
      <c r="A3786" s="276"/>
      <c r="C3786" s="627"/>
      <c r="D3786" s="627"/>
      <c r="E3786" s="627"/>
      <c r="F3786" s="627"/>
      <c r="G3786" s="627"/>
      <c r="H3786" s="627"/>
      <c r="J3786" s="627"/>
      <c r="K3786" s="627"/>
      <c r="L3786" s="627"/>
    </row>
    <row r="3787" spans="1:12" ht="15">
      <c r="A3787" s="276"/>
      <c r="C3787" s="625"/>
      <c r="D3787" s="625"/>
      <c r="E3787" s="625"/>
      <c r="F3787" s="625"/>
      <c r="G3787" s="625"/>
      <c r="H3787" s="625"/>
      <c r="J3787" s="625"/>
      <c r="K3787" s="625"/>
      <c r="L3787" s="625"/>
    </row>
    <row r="3788" spans="1:12" ht="15">
      <c r="A3788" s="276"/>
      <c r="C3788" s="627"/>
      <c r="D3788" s="627"/>
      <c r="E3788" s="627"/>
      <c r="F3788" s="627"/>
      <c r="G3788" s="627"/>
      <c r="H3788" s="627"/>
      <c r="J3788" s="627"/>
      <c r="K3788" s="627"/>
      <c r="L3788" s="627"/>
    </row>
    <row r="3789" spans="1:12" ht="15">
      <c r="A3789" s="276"/>
      <c r="C3789" s="625"/>
      <c r="D3789" s="625"/>
      <c r="E3789" s="625"/>
      <c r="F3789" s="625"/>
      <c r="G3789" s="625"/>
      <c r="H3789" s="625"/>
      <c r="J3789" s="625"/>
      <c r="K3789" s="625"/>
      <c r="L3789" s="625"/>
    </row>
    <row r="3790" spans="1:12" ht="15">
      <c r="A3790" s="276"/>
      <c r="C3790" s="627"/>
      <c r="D3790" s="627"/>
      <c r="E3790" s="627"/>
      <c r="F3790" s="627"/>
      <c r="G3790" s="627"/>
      <c r="H3790" s="627"/>
      <c r="J3790" s="627"/>
      <c r="K3790" s="627"/>
      <c r="L3790" s="627"/>
    </row>
    <row r="3791" spans="1:12" ht="15">
      <c r="A3791" s="276"/>
      <c r="C3791" s="625"/>
      <c r="D3791" s="625"/>
      <c r="E3791" s="625"/>
      <c r="F3791" s="625"/>
      <c r="G3791" s="625"/>
      <c r="H3791" s="625"/>
      <c r="J3791" s="625"/>
      <c r="K3791" s="625"/>
      <c r="L3791" s="625"/>
    </row>
    <row r="3792" spans="1:12" ht="15">
      <c r="A3792" s="276"/>
      <c r="C3792" s="627"/>
      <c r="D3792" s="627"/>
      <c r="E3792" s="627"/>
      <c r="F3792" s="627"/>
      <c r="G3792" s="627"/>
      <c r="H3792" s="627"/>
      <c r="J3792" s="627"/>
      <c r="K3792" s="627"/>
      <c r="L3792" s="627"/>
    </row>
    <row r="3793" spans="1:12" ht="15">
      <c r="A3793" s="276"/>
      <c r="C3793" s="625"/>
      <c r="D3793" s="625"/>
      <c r="E3793" s="625"/>
      <c r="F3793" s="625"/>
      <c r="G3793" s="625"/>
      <c r="H3793" s="625"/>
      <c r="J3793" s="625"/>
      <c r="K3793" s="625"/>
      <c r="L3793" s="625"/>
    </row>
    <row r="3794" spans="1:12" ht="15">
      <c r="A3794" s="276"/>
      <c r="C3794" s="627"/>
      <c r="D3794" s="627"/>
      <c r="E3794" s="627"/>
      <c r="F3794" s="627"/>
      <c r="G3794" s="627"/>
      <c r="H3794" s="627"/>
      <c r="J3794" s="627"/>
      <c r="K3794" s="627"/>
      <c r="L3794" s="627"/>
    </row>
    <row r="3795" spans="1:12" ht="15">
      <c r="A3795" s="276"/>
      <c r="C3795" s="625"/>
      <c r="D3795" s="625"/>
      <c r="E3795" s="625"/>
      <c r="F3795" s="625"/>
      <c r="G3795" s="625"/>
      <c r="H3795" s="625"/>
      <c r="J3795" s="625"/>
      <c r="K3795" s="625"/>
      <c r="L3795" s="625"/>
    </row>
    <row r="3796" spans="1:12" ht="15">
      <c r="A3796" s="276"/>
      <c r="C3796" s="627"/>
      <c r="D3796" s="627"/>
      <c r="E3796" s="627"/>
      <c r="F3796" s="627"/>
      <c r="G3796" s="627"/>
      <c r="H3796" s="627"/>
      <c r="J3796" s="627"/>
      <c r="K3796" s="627"/>
      <c r="L3796" s="627"/>
    </row>
    <row r="3797" spans="1:12" ht="15">
      <c r="A3797" s="276"/>
      <c r="C3797" s="625"/>
      <c r="D3797" s="625"/>
      <c r="E3797" s="625"/>
      <c r="F3797" s="625"/>
      <c r="G3797" s="625"/>
      <c r="H3797" s="625"/>
      <c r="J3797" s="625"/>
      <c r="K3797" s="625"/>
      <c r="L3797" s="625"/>
    </row>
    <row r="3798" spans="1:12" ht="15">
      <c r="A3798" s="276"/>
      <c r="C3798" s="627"/>
      <c r="D3798" s="627"/>
      <c r="E3798" s="627"/>
      <c r="F3798" s="627"/>
      <c r="G3798" s="627"/>
      <c r="H3798" s="627"/>
      <c r="J3798" s="627"/>
      <c r="K3798" s="627"/>
      <c r="L3798" s="627"/>
    </row>
    <row r="3799" spans="1:12" ht="15">
      <c r="A3799" s="276"/>
      <c r="C3799" s="625"/>
      <c r="D3799" s="625"/>
      <c r="E3799" s="625"/>
      <c r="F3799" s="625"/>
      <c r="G3799" s="625"/>
      <c r="H3799" s="625"/>
      <c r="J3799" s="625"/>
      <c r="K3799" s="625"/>
      <c r="L3799" s="625"/>
    </row>
    <row r="3800" spans="1:12" ht="15">
      <c r="A3800" s="276"/>
      <c r="C3800" s="627"/>
      <c r="D3800" s="627"/>
      <c r="E3800" s="627"/>
      <c r="F3800" s="627"/>
      <c r="G3800" s="627"/>
      <c r="H3800" s="627"/>
      <c r="J3800" s="627"/>
      <c r="K3800" s="627"/>
      <c r="L3800" s="627"/>
    </row>
    <row r="3801" spans="1:12" ht="15">
      <c r="A3801" s="276"/>
      <c r="C3801" s="625"/>
      <c r="D3801" s="625"/>
      <c r="E3801" s="625"/>
      <c r="F3801" s="625"/>
      <c r="G3801" s="625"/>
      <c r="H3801" s="625"/>
      <c r="J3801" s="625"/>
      <c r="K3801" s="625"/>
      <c r="L3801" s="625"/>
    </row>
    <row r="3802" spans="1:12" ht="15">
      <c r="A3802" s="276"/>
      <c r="C3802" s="627"/>
      <c r="D3802" s="627"/>
      <c r="E3802" s="627"/>
      <c r="F3802" s="627"/>
      <c r="G3802" s="627"/>
      <c r="H3802" s="627"/>
      <c r="J3802" s="627"/>
      <c r="K3802" s="627"/>
      <c r="L3802" s="627"/>
    </row>
    <row r="3803" spans="1:12" ht="15">
      <c r="A3803" s="276"/>
      <c r="C3803" s="625"/>
      <c r="D3803" s="625"/>
      <c r="E3803" s="625"/>
      <c r="F3803" s="625"/>
      <c r="G3803" s="625"/>
      <c r="H3803" s="625"/>
      <c r="J3803" s="625"/>
      <c r="K3803" s="625"/>
      <c r="L3803" s="625"/>
    </row>
    <row r="3804" spans="1:12" ht="15">
      <c r="A3804" s="276"/>
      <c r="C3804" s="627"/>
      <c r="D3804" s="627"/>
      <c r="E3804" s="627"/>
      <c r="F3804" s="627"/>
      <c r="G3804" s="627"/>
      <c r="H3804" s="627"/>
      <c r="J3804" s="627"/>
      <c r="K3804" s="627"/>
      <c r="L3804" s="627"/>
    </row>
    <row r="3805" spans="1:12" ht="15">
      <c r="A3805" s="276"/>
      <c r="C3805" s="625"/>
      <c r="D3805" s="625"/>
      <c r="E3805" s="625"/>
      <c r="F3805" s="625"/>
      <c r="G3805" s="625"/>
      <c r="H3805" s="625"/>
      <c r="J3805" s="625"/>
      <c r="K3805" s="625"/>
      <c r="L3805" s="625"/>
    </row>
    <row r="3806" spans="1:12" ht="15">
      <c r="A3806" s="276"/>
      <c r="C3806" s="627"/>
      <c r="D3806" s="627"/>
      <c r="E3806" s="627"/>
      <c r="F3806" s="627"/>
      <c r="G3806" s="627"/>
      <c r="H3806" s="627"/>
      <c r="J3806" s="627"/>
      <c r="K3806" s="627"/>
      <c r="L3806" s="627"/>
    </row>
    <row r="3807" spans="1:12" ht="15">
      <c r="A3807" s="276"/>
      <c r="C3807" s="625"/>
      <c r="D3807" s="625"/>
      <c r="E3807" s="625"/>
      <c r="F3807" s="625"/>
      <c r="G3807" s="625"/>
      <c r="H3807" s="625"/>
      <c r="J3807" s="625"/>
      <c r="K3807" s="625"/>
      <c r="L3807" s="625"/>
    </row>
    <row r="3808" spans="1:12" ht="15">
      <c r="A3808" s="276"/>
      <c r="C3808" s="627"/>
      <c r="D3808" s="627"/>
      <c r="E3808" s="627"/>
      <c r="F3808" s="627"/>
      <c r="G3808" s="627"/>
      <c r="H3808" s="627"/>
      <c r="J3808" s="627"/>
      <c r="K3808" s="627"/>
      <c r="L3808" s="627"/>
    </row>
    <row r="3809" spans="1:12" ht="15">
      <c r="A3809" s="276"/>
      <c r="C3809" s="625"/>
      <c r="D3809" s="625"/>
      <c r="E3809" s="625"/>
      <c r="F3809" s="625"/>
      <c r="G3809" s="625"/>
      <c r="H3809" s="625"/>
      <c r="J3809" s="625"/>
      <c r="K3809" s="625"/>
      <c r="L3809" s="625"/>
    </row>
    <row r="3810" spans="1:12" ht="15">
      <c r="A3810" s="276"/>
      <c r="C3810" s="627"/>
      <c r="D3810" s="627"/>
      <c r="E3810" s="627"/>
      <c r="F3810" s="627"/>
      <c r="G3810" s="627"/>
      <c r="H3810" s="627"/>
      <c r="J3810" s="627"/>
      <c r="K3810" s="627"/>
      <c r="L3810" s="627"/>
    </row>
    <row r="3811" spans="1:12" ht="15">
      <c r="A3811" s="276"/>
      <c r="C3811" s="625"/>
      <c r="D3811" s="625"/>
      <c r="E3811" s="625"/>
      <c r="F3811" s="625"/>
      <c r="G3811" s="625"/>
      <c r="H3811" s="625"/>
      <c r="J3811" s="625"/>
      <c r="K3811" s="625"/>
      <c r="L3811" s="625"/>
    </row>
    <row r="3812" spans="1:12" ht="15">
      <c r="A3812" s="276"/>
      <c r="C3812" s="627"/>
      <c r="D3812" s="627"/>
      <c r="E3812" s="627"/>
      <c r="F3812" s="627"/>
      <c r="G3812" s="627"/>
      <c r="H3812" s="627"/>
      <c r="J3812" s="627"/>
      <c r="K3812" s="627"/>
      <c r="L3812" s="627"/>
    </row>
    <row r="3813" spans="1:12" ht="15">
      <c r="A3813" s="276"/>
      <c r="C3813" s="625"/>
      <c r="D3813" s="625"/>
      <c r="E3813" s="625"/>
      <c r="F3813" s="625"/>
      <c r="G3813" s="625"/>
      <c r="H3813" s="625"/>
      <c r="J3813" s="625"/>
      <c r="K3813" s="625"/>
      <c r="L3813" s="625"/>
    </row>
    <row r="3814" spans="1:12" ht="15">
      <c r="A3814" s="276"/>
      <c r="C3814" s="627"/>
      <c r="D3814" s="627"/>
      <c r="E3814" s="627"/>
      <c r="F3814" s="627"/>
      <c r="G3814" s="627"/>
      <c r="H3814" s="627"/>
      <c r="J3814" s="627"/>
      <c r="K3814" s="627"/>
      <c r="L3814" s="627"/>
    </row>
    <row r="3815" spans="1:12" ht="15">
      <c r="A3815" s="276"/>
      <c r="C3815" s="625"/>
      <c r="D3815" s="625"/>
      <c r="E3815" s="625"/>
      <c r="F3815" s="625"/>
      <c r="G3815" s="625"/>
      <c r="H3815" s="625"/>
      <c r="J3815" s="625"/>
      <c r="K3815" s="625"/>
      <c r="L3815" s="625"/>
    </row>
    <row r="3816" spans="1:12" ht="15">
      <c r="A3816" s="276"/>
      <c r="C3816" s="627"/>
      <c r="D3816" s="627"/>
      <c r="E3816" s="627"/>
      <c r="F3816" s="627"/>
      <c r="G3816" s="627"/>
      <c r="H3816" s="627"/>
      <c r="J3816" s="627"/>
      <c r="K3816" s="627"/>
      <c r="L3816" s="627"/>
    </row>
    <row r="3817" spans="1:12" ht="15">
      <c r="A3817" s="276"/>
      <c r="C3817" s="625"/>
      <c r="D3817" s="625"/>
      <c r="E3817" s="625"/>
      <c r="F3817" s="625"/>
      <c r="G3817" s="625"/>
      <c r="H3817" s="625"/>
      <c r="J3817" s="625"/>
      <c r="K3817" s="625"/>
      <c r="L3817" s="625"/>
    </row>
    <row r="3818" spans="1:12" ht="15">
      <c r="A3818" s="276"/>
      <c r="C3818" s="627"/>
      <c r="D3818" s="627"/>
      <c r="E3818" s="627"/>
      <c r="F3818" s="627"/>
      <c r="G3818" s="627"/>
      <c r="H3818" s="627"/>
      <c r="J3818" s="627"/>
      <c r="K3818" s="627"/>
      <c r="L3818" s="627"/>
    </row>
    <row r="3819" spans="1:12" ht="15">
      <c r="A3819" s="276"/>
      <c r="C3819" s="625"/>
      <c r="D3819" s="625"/>
      <c r="E3819" s="625"/>
      <c r="F3819" s="625"/>
      <c r="G3819" s="625"/>
      <c r="H3819" s="625"/>
      <c r="J3819" s="625"/>
      <c r="K3819" s="625"/>
      <c r="L3819" s="625"/>
    </row>
    <row r="3820" spans="1:12" ht="15">
      <c r="A3820" s="276"/>
      <c r="C3820" s="627"/>
      <c r="D3820" s="627"/>
      <c r="E3820" s="627"/>
      <c r="F3820" s="627"/>
      <c r="G3820" s="627"/>
      <c r="H3820" s="627"/>
      <c r="J3820" s="627"/>
      <c r="K3820" s="627"/>
      <c r="L3820" s="627"/>
    </row>
    <row r="3821" spans="1:12" ht="15">
      <c r="A3821" s="276"/>
      <c r="C3821" s="625"/>
      <c r="D3821" s="625"/>
      <c r="E3821" s="625"/>
      <c r="F3821" s="625"/>
      <c r="G3821" s="625"/>
      <c r="H3821" s="625"/>
      <c r="J3821" s="625"/>
      <c r="K3821" s="625"/>
      <c r="L3821" s="625"/>
    </row>
    <row r="3822" spans="1:12" ht="15">
      <c r="A3822" s="276"/>
      <c r="C3822" s="627"/>
      <c r="D3822" s="627"/>
      <c r="E3822" s="627"/>
      <c r="F3822" s="627"/>
      <c r="G3822" s="627"/>
      <c r="H3822" s="627"/>
      <c r="J3822" s="627"/>
      <c r="K3822" s="627"/>
      <c r="L3822" s="627"/>
    </row>
    <row r="3823" spans="1:12" ht="15">
      <c r="A3823" s="276"/>
      <c r="C3823" s="625"/>
      <c r="D3823" s="625"/>
      <c r="E3823" s="625"/>
      <c r="F3823" s="625"/>
      <c r="G3823" s="625"/>
      <c r="H3823" s="625"/>
      <c r="J3823" s="625"/>
      <c r="K3823" s="625"/>
      <c r="L3823" s="625"/>
    </row>
    <row r="3824" spans="1:12" ht="15">
      <c r="A3824" s="276"/>
      <c r="C3824" s="627"/>
      <c r="D3824" s="627"/>
      <c r="E3824" s="627"/>
      <c r="F3824" s="627"/>
      <c r="G3824" s="627"/>
      <c r="H3824" s="627"/>
      <c r="J3824" s="627"/>
      <c r="K3824" s="627"/>
      <c r="L3824" s="627"/>
    </row>
    <row r="3825" spans="1:12" ht="15">
      <c r="A3825" s="276"/>
      <c r="C3825" s="625"/>
      <c r="D3825" s="625"/>
      <c r="E3825" s="625"/>
      <c r="F3825" s="625"/>
      <c r="G3825" s="625"/>
      <c r="H3825" s="625"/>
      <c r="J3825" s="625"/>
      <c r="K3825" s="625"/>
      <c r="L3825" s="625"/>
    </row>
    <row r="3826" spans="1:12" ht="15">
      <c r="A3826" s="276"/>
      <c r="C3826" s="627"/>
      <c r="D3826" s="627"/>
      <c r="E3826" s="627"/>
      <c r="F3826" s="627"/>
      <c r="G3826" s="627"/>
      <c r="H3826" s="627"/>
      <c r="J3826" s="627"/>
      <c r="K3826" s="627"/>
      <c r="L3826" s="627"/>
    </row>
    <row r="3827" spans="1:12" ht="15">
      <c r="A3827" s="276"/>
      <c r="C3827" s="625"/>
      <c r="D3827" s="625"/>
      <c r="E3827" s="625"/>
      <c r="F3827" s="625"/>
      <c r="G3827" s="625"/>
      <c r="H3827" s="625"/>
      <c r="J3827" s="625"/>
      <c r="K3827" s="625"/>
      <c r="L3827" s="625"/>
    </row>
    <row r="3828" spans="1:12" ht="15">
      <c r="A3828" s="276"/>
      <c r="C3828" s="627"/>
      <c r="D3828" s="627"/>
      <c r="E3828" s="627"/>
      <c r="F3828" s="627"/>
      <c r="G3828" s="627"/>
      <c r="H3828" s="627"/>
      <c r="J3828" s="627"/>
      <c r="K3828" s="627"/>
      <c r="L3828" s="627"/>
    </row>
    <row r="3829" spans="1:12" ht="15">
      <c r="A3829" s="276"/>
      <c r="C3829" s="625"/>
      <c r="D3829" s="625"/>
      <c r="E3829" s="625"/>
      <c r="F3829" s="625"/>
      <c r="G3829" s="625"/>
      <c r="H3829" s="625"/>
      <c r="J3829" s="625"/>
      <c r="K3829" s="625"/>
      <c r="L3829" s="625"/>
    </row>
    <row r="3830" spans="1:12" ht="15">
      <c r="A3830" s="276"/>
      <c r="C3830" s="627"/>
      <c r="D3830" s="627"/>
      <c r="E3830" s="627"/>
      <c r="F3830" s="627"/>
      <c r="G3830" s="627"/>
      <c r="H3830" s="627"/>
      <c r="J3830" s="627"/>
      <c r="K3830" s="627"/>
      <c r="L3830" s="627"/>
    </row>
    <row r="3831" spans="1:12" ht="15">
      <c r="A3831" s="276"/>
      <c r="C3831" s="625"/>
      <c r="D3831" s="625"/>
      <c r="E3831" s="625"/>
      <c r="F3831" s="625"/>
      <c r="G3831" s="625"/>
      <c r="H3831" s="625"/>
      <c r="J3831" s="625"/>
      <c r="K3831" s="625"/>
      <c r="L3831" s="625"/>
    </row>
    <row r="3832" spans="1:12" ht="15">
      <c r="A3832" s="276"/>
      <c r="C3832" s="627"/>
      <c r="D3832" s="627"/>
      <c r="E3832" s="627"/>
      <c r="F3832" s="627"/>
      <c r="G3832" s="627"/>
      <c r="H3832" s="627"/>
      <c r="J3832" s="627"/>
      <c r="K3832" s="627"/>
      <c r="L3832" s="627"/>
    </row>
    <row r="3833" spans="1:12" ht="15">
      <c r="A3833" s="276"/>
      <c r="C3833" s="625"/>
      <c r="D3833" s="625"/>
      <c r="E3833" s="625"/>
      <c r="F3833" s="625"/>
      <c r="G3833" s="625"/>
      <c r="H3833" s="625"/>
      <c r="J3833" s="625"/>
      <c r="K3833" s="625"/>
      <c r="L3833" s="625"/>
    </row>
    <row r="3834" spans="1:12" ht="15">
      <c r="A3834" s="276"/>
      <c r="C3834" s="627"/>
      <c r="D3834" s="627"/>
      <c r="E3834" s="627"/>
      <c r="F3834" s="627"/>
      <c r="G3834" s="627"/>
      <c r="H3834" s="627"/>
      <c r="J3834" s="627"/>
      <c r="K3834" s="627"/>
      <c r="L3834" s="627"/>
    </row>
    <row r="3835" spans="1:12" ht="15">
      <c r="A3835" s="276"/>
      <c r="C3835" s="625"/>
      <c r="D3835" s="625"/>
      <c r="E3835" s="625"/>
      <c r="F3835" s="625"/>
      <c r="G3835" s="625"/>
      <c r="H3835" s="625"/>
      <c r="J3835" s="625"/>
      <c r="K3835" s="625"/>
      <c r="L3835" s="625"/>
    </row>
    <row r="3836" spans="1:12" ht="15">
      <c r="A3836" s="276"/>
      <c r="C3836" s="627"/>
      <c r="D3836" s="627"/>
      <c r="E3836" s="627"/>
      <c r="F3836" s="627"/>
      <c r="G3836" s="627"/>
      <c r="H3836" s="627"/>
      <c r="J3836" s="627"/>
      <c r="K3836" s="627"/>
      <c r="L3836" s="627"/>
    </row>
    <row r="3837" spans="1:12" ht="15">
      <c r="A3837" s="276"/>
      <c r="C3837" s="625"/>
      <c r="D3837" s="625"/>
      <c r="E3837" s="625"/>
      <c r="F3837" s="625"/>
      <c r="G3837" s="625"/>
      <c r="H3837" s="625"/>
      <c r="J3837" s="625"/>
      <c r="K3837" s="625"/>
      <c r="L3837" s="625"/>
    </row>
    <row r="3838" spans="1:12" ht="15">
      <c r="A3838" s="276"/>
      <c r="C3838" s="627"/>
      <c r="D3838" s="627"/>
      <c r="E3838" s="627"/>
      <c r="F3838" s="627"/>
      <c r="G3838" s="627"/>
      <c r="H3838" s="627"/>
      <c r="J3838" s="627"/>
      <c r="K3838" s="627"/>
      <c r="L3838" s="627"/>
    </row>
    <row r="3839" spans="1:12" ht="15">
      <c r="A3839" s="276"/>
      <c r="C3839" s="625"/>
      <c r="D3839" s="625"/>
      <c r="E3839" s="625"/>
      <c r="F3839" s="625"/>
      <c r="G3839" s="625"/>
      <c r="H3839" s="625"/>
      <c r="J3839" s="625"/>
      <c r="K3839" s="625"/>
      <c r="L3839" s="625"/>
    </row>
    <row r="3840" spans="1:12" ht="15">
      <c r="A3840" s="276"/>
      <c r="C3840" s="627"/>
      <c r="D3840" s="627"/>
      <c r="E3840" s="627"/>
      <c r="F3840" s="627"/>
      <c r="G3840" s="627"/>
      <c r="H3840" s="627"/>
      <c r="J3840" s="627"/>
      <c r="K3840" s="627"/>
      <c r="L3840" s="627"/>
    </row>
    <row r="3841" spans="1:12" ht="15">
      <c r="A3841" s="276"/>
      <c r="C3841" s="625"/>
      <c r="D3841" s="625"/>
      <c r="E3841" s="625"/>
      <c r="F3841" s="625"/>
      <c r="G3841" s="625"/>
      <c r="H3841" s="625"/>
      <c r="J3841" s="625"/>
      <c r="K3841" s="625"/>
      <c r="L3841" s="625"/>
    </row>
    <row r="3842" spans="1:12" ht="15">
      <c r="A3842" s="276"/>
      <c r="C3842" s="627"/>
      <c r="D3842" s="627"/>
      <c r="E3842" s="627"/>
      <c r="F3842" s="627"/>
      <c r="G3842" s="627"/>
      <c r="H3842" s="627"/>
      <c r="J3842" s="627"/>
      <c r="K3842" s="627"/>
      <c r="L3842" s="627"/>
    </row>
    <row r="3843" spans="1:12" ht="15">
      <c r="A3843" s="276"/>
      <c r="C3843" s="625"/>
      <c r="D3843" s="625"/>
      <c r="E3843" s="625"/>
      <c r="F3843" s="625"/>
      <c r="G3843" s="625"/>
      <c r="H3843" s="625"/>
      <c r="J3843" s="625"/>
      <c r="K3843" s="625"/>
      <c r="L3843" s="625"/>
    </row>
    <row r="3844" spans="1:12" ht="15">
      <c r="A3844" s="276"/>
      <c r="C3844" s="627"/>
      <c r="D3844" s="627"/>
      <c r="E3844" s="627"/>
      <c r="F3844" s="627"/>
      <c r="G3844" s="627"/>
      <c r="H3844" s="627"/>
      <c r="J3844" s="627"/>
      <c r="K3844" s="627"/>
      <c r="L3844" s="627"/>
    </row>
    <row r="3845" spans="1:12" ht="15">
      <c r="A3845" s="276"/>
      <c r="C3845" s="625"/>
      <c r="D3845" s="625"/>
      <c r="E3845" s="625"/>
      <c r="F3845" s="625"/>
      <c r="G3845" s="625"/>
      <c r="H3845" s="625"/>
      <c r="J3845" s="625"/>
      <c r="K3845" s="625"/>
      <c r="L3845" s="625"/>
    </row>
    <row r="3846" spans="1:12" ht="15">
      <c r="A3846" s="276"/>
      <c r="C3846" s="627"/>
      <c r="D3846" s="627"/>
      <c r="E3846" s="627"/>
      <c r="F3846" s="627"/>
      <c r="G3846" s="627"/>
      <c r="H3846" s="627"/>
      <c r="J3846" s="627"/>
      <c r="K3846" s="627"/>
      <c r="L3846" s="627"/>
    </row>
    <row r="3847" spans="1:12" ht="15">
      <c r="A3847" s="276"/>
      <c r="C3847" s="625"/>
      <c r="D3847" s="625"/>
      <c r="E3847" s="625"/>
      <c r="F3847" s="625"/>
      <c r="G3847" s="625"/>
      <c r="H3847" s="625"/>
      <c r="J3847" s="625"/>
      <c r="K3847" s="625"/>
      <c r="L3847" s="625"/>
    </row>
    <row r="3848" spans="1:12" ht="15">
      <c r="A3848" s="276"/>
      <c r="C3848" s="627"/>
      <c r="D3848" s="627"/>
      <c r="E3848" s="627"/>
      <c r="F3848" s="627"/>
      <c r="G3848" s="627"/>
      <c r="H3848" s="627"/>
      <c r="J3848" s="627"/>
      <c r="K3848" s="627"/>
      <c r="L3848" s="627"/>
    </row>
    <row r="3849" spans="1:12" ht="15">
      <c r="A3849" s="276"/>
      <c r="C3849" s="625"/>
      <c r="D3849" s="625"/>
      <c r="E3849" s="625"/>
      <c r="F3849" s="625"/>
      <c r="G3849" s="625"/>
      <c r="H3849" s="625"/>
      <c r="J3849" s="625"/>
      <c r="K3849" s="625"/>
      <c r="L3849" s="625"/>
    </row>
    <row r="3850" spans="1:12" ht="15">
      <c r="A3850" s="276"/>
      <c r="C3850" s="627"/>
      <c r="D3850" s="627"/>
      <c r="E3850" s="627"/>
      <c r="F3850" s="627"/>
      <c r="G3850" s="627"/>
      <c r="H3850" s="627"/>
      <c r="J3850" s="627"/>
      <c r="K3850" s="627"/>
      <c r="L3850" s="627"/>
    </row>
    <row r="3851" spans="1:12" ht="15">
      <c r="A3851" s="276"/>
      <c r="C3851" s="625"/>
      <c r="D3851" s="625"/>
      <c r="E3851" s="625"/>
      <c r="F3851" s="625"/>
      <c r="G3851" s="625"/>
      <c r="H3851" s="625"/>
      <c r="J3851" s="625"/>
      <c r="K3851" s="625"/>
      <c r="L3851" s="625"/>
    </row>
    <row r="3852" spans="1:12" ht="15">
      <c r="A3852" s="276"/>
      <c r="C3852" s="627"/>
      <c r="D3852" s="627"/>
      <c r="E3852" s="627"/>
      <c r="F3852" s="627"/>
      <c r="G3852" s="627"/>
      <c r="H3852" s="627"/>
      <c r="J3852" s="627"/>
      <c r="K3852" s="627"/>
      <c r="L3852" s="627"/>
    </row>
    <row r="3853" spans="1:12" ht="15">
      <c r="A3853" s="276"/>
      <c r="C3853" s="625"/>
      <c r="D3853" s="625"/>
      <c r="E3853" s="625"/>
      <c r="F3853" s="625"/>
      <c r="G3853" s="625"/>
      <c r="H3853" s="625"/>
      <c r="J3853" s="625"/>
      <c r="K3853" s="625"/>
      <c r="L3853" s="625"/>
    </row>
    <row r="3854" spans="1:12" ht="15">
      <c r="A3854" s="276"/>
      <c r="C3854" s="627"/>
      <c r="D3854" s="627"/>
      <c r="E3854" s="627"/>
      <c r="F3854" s="627"/>
      <c r="G3854" s="627"/>
      <c r="H3854" s="627"/>
      <c r="J3854" s="627"/>
      <c r="K3854" s="627"/>
      <c r="L3854" s="627"/>
    </row>
    <row r="3855" spans="1:12" ht="15">
      <c r="A3855" s="276"/>
      <c r="C3855" s="625"/>
      <c r="D3855" s="625"/>
      <c r="E3855" s="625"/>
      <c r="F3855" s="625"/>
      <c r="G3855" s="625"/>
      <c r="H3855" s="625"/>
      <c r="J3855" s="625"/>
      <c r="K3855" s="625"/>
      <c r="L3855" s="625"/>
    </row>
    <row r="3856" spans="1:12" ht="15">
      <c r="A3856" s="276"/>
      <c r="C3856" s="627"/>
      <c r="D3856" s="627"/>
      <c r="E3856" s="627"/>
      <c r="F3856" s="627"/>
      <c r="G3856" s="627"/>
      <c r="H3856" s="627"/>
      <c r="J3856" s="628"/>
      <c r="K3856" s="628"/>
      <c r="L3856" s="628"/>
    </row>
    <row r="3857" spans="1:12" ht="15">
      <c r="A3857" s="276"/>
      <c r="C3857" s="625"/>
      <c r="D3857" s="625"/>
      <c r="E3857" s="625"/>
      <c r="F3857" s="625"/>
      <c r="G3857" s="625"/>
      <c r="H3857" s="625"/>
    </row>
    <row r="3858" spans="1:12" ht="15">
      <c r="A3858" s="1439"/>
      <c r="B3858" s="1442"/>
      <c r="C3858" s="625"/>
      <c r="D3858" s="625"/>
      <c r="E3858" s="625"/>
      <c r="F3858" s="625"/>
      <c r="G3858" s="625"/>
      <c r="H3858" s="625"/>
      <c r="I3858" s="1446"/>
      <c r="J3858" s="1442"/>
      <c r="K3858" s="1448"/>
      <c r="L3858" s="1451"/>
    </row>
    <row r="3859" spans="1:12" ht="15">
      <c r="A3859" s="624"/>
      <c r="B3859" s="625"/>
      <c r="C3859" s="625"/>
      <c r="D3859" s="625"/>
      <c r="E3859" s="625"/>
      <c r="F3859" s="625"/>
      <c r="G3859" s="625"/>
      <c r="H3859" s="625"/>
      <c r="I3859" s="638">
        <v>8246290094806730</v>
      </c>
      <c r="J3859" s="625"/>
      <c r="K3859" s="625"/>
      <c r="L3859" s="634"/>
    </row>
    <row r="3860" spans="1:12" ht="15">
      <c r="A3860" s="624"/>
      <c r="B3860" s="625"/>
      <c r="C3860" s="625"/>
      <c r="D3860" s="625"/>
      <c r="E3860" s="625"/>
      <c r="F3860" s="625"/>
      <c r="G3860" s="625"/>
      <c r="H3860" s="625"/>
      <c r="I3860" s="638"/>
      <c r="J3860" s="625"/>
      <c r="K3860" s="625"/>
      <c r="L3860" s="634"/>
    </row>
    <row r="3861" spans="1:12" ht="15">
      <c r="A3861" s="624"/>
      <c r="B3861" s="625"/>
      <c r="C3861" s="625"/>
      <c r="D3861" s="625"/>
      <c r="E3861" s="625"/>
      <c r="F3861" s="625"/>
      <c r="G3861" s="625"/>
      <c r="H3861" s="625"/>
      <c r="I3861" s="638"/>
      <c r="J3861" s="625"/>
      <c r="K3861" s="625"/>
      <c r="L3861" s="634"/>
    </row>
    <row r="3862" spans="1:12" ht="15">
      <c r="A3862" s="624"/>
      <c r="B3862" s="625"/>
      <c r="C3862" s="625"/>
      <c r="D3862" s="625"/>
      <c r="E3862" s="625"/>
      <c r="F3862" s="625"/>
      <c r="G3862" s="625"/>
      <c r="H3862" s="625"/>
      <c r="I3862" s="638"/>
      <c r="J3862" s="625"/>
      <c r="K3862" s="625"/>
      <c r="L3862" s="634"/>
    </row>
    <row r="3863" spans="1:12" ht="15">
      <c r="A3863" s="624"/>
      <c r="B3863" s="625"/>
      <c r="C3863" s="625"/>
      <c r="D3863" s="625"/>
      <c r="E3863" s="625"/>
      <c r="F3863" s="625"/>
      <c r="G3863" s="625"/>
      <c r="H3863" s="625"/>
      <c r="I3863" s="638">
        <v>158730425322338</v>
      </c>
      <c r="J3863" s="625"/>
      <c r="K3863" s="625"/>
      <c r="L3863" s="634"/>
    </row>
    <row r="3864" spans="1:12" ht="15">
      <c r="A3864" s="624"/>
      <c r="B3864" s="625"/>
      <c r="C3864" s="625"/>
      <c r="D3864" s="625"/>
      <c r="E3864" s="625"/>
      <c r="F3864" s="625"/>
      <c r="G3864" s="625"/>
      <c r="H3864" s="625"/>
      <c r="I3864" s="638"/>
      <c r="J3864" s="625"/>
      <c r="K3864" s="625"/>
      <c r="L3864" s="634"/>
    </row>
    <row r="3865" spans="1:12" ht="15">
      <c r="A3865" s="624"/>
      <c r="B3865" s="625"/>
      <c r="C3865" s="625"/>
      <c r="D3865" s="625"/>
      <c r="E3865" s="625"/>
      <c r="F3865" s="625"/>
      <c r="G3865" s="625"/>
      <c r="H3865" s="625"/>
      <c r="I3865" s="638">
        <v>158730425142509</v>
      </c>
      <c r="J3865" s="625"/>
      <c r="K3865" s="625"/>
      <c r="L3865" s="634"/>
    </row>
    <row r="3866" spans="1:12" ht="15">
      <c r="A3866" s="624"/>
      <c r="B3866" s="625"/>
      <c r="C3866" s="625"/>
      <c r="D3866" s="625"/>
      <c r="E3866" s="625"/>
      <c r="F3866" s="625"/>
      <c r="G3866" s="625"/>
      <c r="H3866" s="625"/>
      <c r="I3866" s="638">
        <v>158730425142509</v>
      </c>
      <c r="J3866" s="625"/>
      <c r="K3866" s="625"/>
      <c r="L3866" s="634"/>
    </row>
    <row r="3867" spans="1:12" ht="15">
      <c r="A3867" s="624"/>
      <c r="B3867" s="625"/>
      <c r="C3867" s="625"/>
      <c r="D3867" s="625"/>
      <c r="E3867" s="625"/>
      <c r="F3867" s="625"/>
      <c r="G3867" s="625"/>
      <c r="H3867" s="625"/>
      <c r="I3867" s="638">
        <v>8281302951972450</v>
      </c>
      <c r="J3867" s="625"/>
      <c r="K3867" s="640"/>
      <c r="L3867" s="641"/>
    </row>
    <row r="3868" spans="1:12" ht="15">
      <c r="A3868" s="895"/>
      <c r="B3868" s="628"/>
      <c r="C3868" s="628"/>
      <c r="D3868" s="628"/>
      <c r="E3868" s="628"/>
      <c r="F3868" s="628"/>
      <c r="G3868" s="628"/>
      <c r="H3868" s="628"/>
      <c r="I3868" s="23">
        <v>8281302951972320</v>
      </c>
      <c r="J3868" s="628"/>
      <c r="K3868" s="1450"/>
      <c r="L3868" s="1450"/>
    </row>
    <row r="3869" spans="1:12">
      <c r="A3869" s="276"/>
      <c r="C3869" s="1442"/>
      <c r="D3869" s="1442"/>
      <c r="E3869" s="1442"/>
      <c r="F3869" s="1442"/>
      <c r="G3869" s="1442"/>
      <c r="H3869" s="1442"/>
      <c r="I3869" s="249">
        <v>8281303004671980</v>
      </c>
    </row>
    <row r="3870" spans="1:12" ht="15">
      <c r="A3870" s="276"/>
      <c r="C3870" s="625"/>
      <c r="D3870" s="625"/>
      <c r="E3870" s="625"/>
      <c r="F3870" s="625"/>
      <c r="G3870" s="625"/>
      <c r="H3870" s="625"/>
    </row>
    <row r="3871" spans="1:12" ht="15">
      <c r="A3871" s="276"/>
      <c r="C3871" s="627"/>
      <c r="D3871" s="627"/>
      <c r="E3871" s="627"/>
      <c r="F3871" s="627"/>
      <c r="G3871" s="627"/>
      <c r="H3871" s="627"/>
    </row>
    <row r="3872" spans="1:12" ht="15">
      <c r="A3872" s="276"/>
      <c r="C3872" s="625"/>
      <c r="D3872" s="625"/>
      <c r="E3872" s="625"/>
      <c r="F3872" s="625"/>
      <c r="G3872" s="625"/>
      <c r="H3872" s="625"/>
    </row>
    <row r="3873" spans="1:12" ht="15">
      <c r="A3873" s="276"/>
      <c r="C3873" s="625"/>
      <c r="D3873" s="625"/>
      <c r="E3873" s="625"/>
      <c r="F3873" s="625"/>
      <c r="G3873" s="625"/>
      <c r="H3873" s="625"/>
    </row>
    <row r="3874" spans="1:12" ht="15">
      <c r="A3874" s="276"/>
      <c r="C3874" s="627"/>
      <c r="D3874" s="627"/>
      <c r="E3874" s="627"/>
      <c r="F3874" s="627"/>
      <c r="G3874" s="627"/>
      <c r="H3874" s="627"/>
    </row>
    <row r="3875" spans="1:12" ht="15">
      <c r="A3875" s="276"/>
      <c r="C3875" s="625"/>
      <c r="D3875" s="625"/>
      <c r="E3875" s="625"/>
      <c r="F3875" s="625"/>
      <c r="G3875" s="625"/>
      <c r="H3875" s="625"/>
    </row>
    <row r="3876" spans="1:12" ht="15">
      <c r="A3876" s="276"/>
      <c r="C3876" s="627"/>
      <c r="D3876" s="627"/>
      <c r="E3876" s="627"/>
      <c r="F3876" s="627"/>
      <c r="G3876" s="627"/>
      <c r="H3876" s="627"/>
      <c r="I3876" s="1446"/>
      <c r="J3876" s="1442"/>
      <c r="K3876" s="1448"/>
      <c r="L3876" s="1451"/>
    </row>
    <row r="3877" spans="1:12" ht="15">
      <c r="A3877" s="276"/>
      <c r="C3877" s="625"/>
      <c r="D3877" s="625"/>
      <c r="E3877" s="625"/>
      <c r="F3877" s="625"/>
      <c r="G3877" s="625"/>
      <c r="H3877" s="625"/>
      <c r="I3877" s="638">
        <v>1</v>
      </c>
      <c r="J3877" s="625"/>
      <c r="K3877" s="625"/>
      <c r="L3877" s="634"/>
    </row>
    <row r="3878" spans="1:12" ht="15">
      <c r="A3878" s="276"/>
      <c r="C3878" s="627"/>
      <c r="D3878" s="627"/>
      <c r="E3878" s="627"/>
      <c r="F3878" s="627"/>
      <c r="G3878" s="627"/>
      <c r="H3878" s="627"/>
      <c r="I3878" s="639">
        <v>1</v>
      </c>
      <c r="J3878" s="627"/>
      <c r="K3878" s="627"/>
      <c r="L3878" s="637"/>
    </row>
    <row r="3879" spans="1:12" ht="15">
      <c r="A3879" s="276"/>
      <c r="C3879" s="625"/>
      <c r="D3879" s="625"/>
      <c r="E3879" s="625"/>
      <c r="F3879" s="625"/>
      <c r="G3879" s="625"/>
      <c r="H3879" s="625"/>
      <c r="I3879" s="638">
        <v>1</v>
      </c>
      <c r="J3879" s="625"/>
      <c r="K3879" s="625"/>
      <c r="L3879" s="634"/>
    </row>
    <row r="3880" spans="1:12" ht="15">
      <c r="A3880" s="276"/>
      <c r="C3880" s="627"/>
      <c r="D3880" s="627"/>
      <c r="E3880" s="627"/>
      <c r="F3880" s="627"/>
      <c r="G3880" s="627"/>
      <c r="H3880" s="627"/>
      <c r="I3880" s="639">
        <v>1</v>
      </c>
      <c r="J3880" s="627"/>
      <c r="K3880" s="627"/>
      <c r="L3880" s="637"/>
    </row>
    <row r="3881" spans="1:12" ht="15">
      <c r="A3881" s="276"/>
      <c r="C3881" s="625"/>
      <c r="D3881" s="625"/>
      <c r="E3881" s="625"/>
      <c r="F3881" s="625"/>
      <c r="G3881" s="625"/>
      <c r="H3881" s="625"/>
      <c r="I3881" s="638">
        <v>2</v>
      </c>
      <c r="J3881" s="625"/>
      <c r="K3881" s="625"/>
      <c r="L3881" s="634"/>
    </row>
    <row r="3882" spans="1:12" ht="15">
      <c r="A3882" s="276"/>
      <c r="C3882" s="627"/>
      <c r="D3882" s="627"/>
      <c r="E3882" s="627"/>
      <c r="F3882" s="627"/>
      <c r="G3882" s="627"/>
      <c r="H3882" s="627"/>
      <c r="I3882" s="639">
        <v>2</v>
      </c>
      <c r="J3882" s="627"/>
      <c r="K3882" s="627"/>
      <c r="L3882" s="637"/>
    </row>
    <row r="3883" spans="1:12" ht="15">
      <c r="A3883" s="276"/>
      <c r="C3883" s="625"/>
      <c r="D3883" s="625"/>
      <c r="E3883" s="625"/>
      <c r="F3883" s="625"/>
      <c r="G3883" s="625"/>
      <c r="H3883" s="625"/>
      <c r="I3883" s="638">
        <v>1</v>
      </c>
      <c r="J3883" s="625"/>
      <c r="K3883" s="625"/>
      <c r="L3883" s="634"/>
    </row>
    <row r="3884" spans="1:12" ht="15">
      <c r="A3884" s="276"/>
      <c r="C3884" s="627"/>
      <c r="D3884" s="627"/>
      <c r="E3884" s="627"/>
      <c r="F3884" s="627"/>
      <c r="G3884" s="627"/>
      <c r="H3884" s="627"/>
      <c r="I3884" s="639">
        <v>1</v>
      </c>
      <c r="J3884" s="627"/>
      <c r="K3884" s="627"/>
      <c r="L3884" s="637"/>
    </row>
    <row r="3885" spans="1:12" ht="15">
      <c r="A3885" s="276"/>
      <c r="C3885" s="625"/>
      <c r="D3885" s="625"/>
      <c r="E3885" s="625"/>
      <c r="F3885" s="625"/>
      <c r="G3885" s="625"/>
      <c r="H3885" s="625"/>
      <c r="I3885" s="638">
        <v>1</v>
      </c>
      <c r="J3885" s="625"/>
      <c r="K3885" s="625"/>
      <c r="L3885" s="634"/>
    </row>
    <row r="3886" spans="1:12" ht="15">
      <c r="A3886" s="276"/>
      <c r="C3886" s="625"/>
      <c r="D3886" s="625"/>
      <c r="E3886" s="625"/>
      <c r="F3886" s="625"/>
      <c r="G3886" s="625"/>
      <c r="H3886" s="625"/>
      <c r="I3886" s="638">
        <v>2</v>
      </c>
      <c r="J3886" s="625"/>
      <c r="K3886" s="625"/>
      <c r="L3886" s="634"/>
    </row>
    <row r="3887" spans="1:12" ht="15">
      <c r="A3887" s="276"/>
      <c r="C3887" s="627"/>
      <c r="D3887" s="627"/>
      <c r="E3887" s="627"/>
      <c r="F3887" s="627"/>
      <c r="G3887" s="627"/>
      <c r="H3887" s="627"/>
      <c r="I3887" s="23">
        <v>1</v>
      </c>
      <c r="J3887" s="627"/>
      <c r="K3887" s="627"/>
      <c r="L3887" s="627"/>
    </row>
    <row r="3888" spans="1:12" ht="15">
      <c r="A3888" s="276"/>
      <c r="C3888" s="625"/>
      <c r="D3888" s="625"/>
      <c r="E3888" s="625"/>
      <c r="F3888" s="625"/>
      <c r="G3888" s="625"/>
      <c r="H3888" s="625"/>
      <c r="J3888" s="625"/>
      <c r="K3888" s="625"/>
      <c r="L3888" s="625"/>
    </row>
    <row r="3889" spans="1:12" ht="15">
      <c r="A3889" s="276"/>
      <c r="C3889" s="627"/>
      <c r="D3889" s="627"/>
      <c r="E3889" s="627"/>
      <c r="F3889" s="627"/>
      <c r="G3889" s="627"/>
      <c r="H3889" s="627"/>
      <c r="J3889" s="627"/>
      <c r="K3889" s="627"/>
      <c r="L3889" s="627"/>
    </row>
    <row r="3890" spans="1:12" ht="15">
      <c r="A3890" s="276"/>
      <c r="C3890" s="625"/>
      <c r="D3890" s="625"/>
      <c r="E3890" s="625"/>
      <c r="F3890" s="625"/>
      <c r="G3890" s="625"/>
      <c r="H3890" s="625"/>
      <c r="J3890" s="625"/>
      <c r="K3890" s="625"/>
      <c r="L3890" s="625"/>
    </row>
    <row r="3891" spans="1:12" ht="15">
      <c r="A3891" s="276"/>
      <c r="C3891" s="625"/>
      <c r="D3891" s="625"/>
      <c r="E3891" s="625"/>
      <c r="F3891" s="625"/>
      <c r="G3891" s="642"/>
      <c r="H3891" s="642"/>
      <c r="J3891" s="625"/>
      <c r="K3891" s="625"/>
      <c r="L3891" s="625"/>
    </row>
    <row r="3892" spans="1:12" ht="15">
      <c r="A3892" s="276"/>
      <c r="C3892" s="625"/>
      <c r="D3892" s="625"/>
      <c r="E3892" s="625"/>
      <c r="F3892" s="625"/>
      <c r="G3892" s="625"/>
      <c r="H3892" s="625"/>
      <c r="J3892" s="625"/>
      <c r="K3892" s="625"/>
      <c r="L3892" s="625"/>
    </row>
    <row r="3893" spans="1:12" ht="15">
      <c r="A3893" s="276"/>
      <c r="C3893" s="627"/>
      <c r="D3893" s="627"/>
      <c r="E3893" s="627"/>
      <c r="F3893" s="627"/>
      <c r="G3893" s="627"/>
      <c r="H3893" s="627"/>
      <c r="J3893" s="627"/>
      <c r="K3893" s="627"/>
      <c r="L3893" s="627"/>
    </row>
    <row r="3894" spans="1:12" ht="15">
      <c r="A3894" s="276"/>
      <c r="C3894" s="625"/>
      <c r="D3894" s="625"/>
      <c r="E3894" s="625"/>
      <c r="F3894" s="625"/>
      <c r="G3894" s="625"/>
      <c r="H3894" s="625"/>
      <c r="J3894" s="625"/>
      <c r="K3894" s="625"/>
      <c r="L3894" s="625"/>
    </row>
    <row r="3895" spans="1:12" ht="15">
      <c r="A3895" s="276"/>
      <c r="C3895" s="627"/>
      <c r="D3895" s="627"/>
      <c r="E3895" s="627"/>
      <c r="F3895" s="627"/>
      <c r="G3895" s="627"/>
      <c r="H3895" s="627"/>
      <c r="J3895" s="627"/>
      <c r="K3895" s="627"/>
      <c r="L3895" s="627"/>
    </row>
    <row r="3896" spans="1:12" ht="15">
      <c r="A3896" s="276"/>
      <c r="C3896" s="625"/>
      <c r="D3896" s="625"/>
      <c r="E3896" s="625"/>
      <c r="F3896" s="625"/>
      <c r="G3896" s="625"/>
      <c r="H3896" s="625"/>
      <c r="J3896" s="625"/>
      <c r="K3896" s="625"/>
      <c r="L3896" s="625"/>
    </row>
    <row r="3897" spans="1:12" ht="15">
      <c r="A3897" s="276"/>
      <c r="C3897" s="627"/>
      <c r="D3897" s="627"/>
      <c r="E3897" s="627"/>
      <c r="F3897" s="627"/>
      <c r="G3897" s="627"/>
      <c r="H3897" s="627"/>
      <c r="J3897" s="627"/>
      <c r="K3897" s="627"/>
      <c r="L3897" s="627"/>
    </row>
    <row r="3898" spans="1:12" ht="15">
      <c r="A3898" s="276"/>
      <c r="C3898" s="625"/>
      <c r="D3898" s="625"/>
      <c r="E3898" s="625"/>
      <c r="F3898" s="625"/>
      <c r="G3898" s="625"/>
      <c r="H3898" s="625"/>
      <c r="J3898" s="625"/>
      <c r="K3898" s="625"/>
      <c r="L3898" s="625"/>
    </row>
    <row r="3899" spans="1:12" ht="15">
      <c r="A3899" s="276"/>
      <c r="C3899" s="627"/>
      <c r="D3899" s="627"/>
      <c r="E3899" s="627"/>
      <c r="F3899" s="627"/>
      <c r="G3899" s="627"/>
      <c r="H3899" s="627"/>
      <c r="J3899" s="627"/>
      <c r="K3899" s="627"/>
      <c r="L3899" s="627"/>
    </row>
    <row r="3900" spans="1:12" ht="15">
      <c r="A3900" s="276"/>
      <c r="C3900" s="625"/>
      <c r="D3900" s="625"/>
      <c r="E3900" s="625"/>
      <c r="F3900" s="625"/>
      <c r="G3900" s="625"/>
      <c r="H3900" s="625"/>
      <c r="J3900" s="625"/>
      <c r="K3900" s="625"/>
      <c r="L3900" s="625"/>
    </row>
    <row r="3901" spans="1:12" ht="15">
      <c r="A3901" s="276"/>
      <c r="C3901" s="627"/>
      <c r="D3901" s="627"/>
      <c r="E3901" s="627"/>
      <c r="F3901" s="627"/>
      <c r="G3901" s="627"/>
      <c r="H3901" s="627"/>
      <c r="J3901" s="627"/>
      <c r="K3901" s="627"/>
      <c r="L3901" s="627"/>
    </row>
    <row r="3902" spans="1:12" ht="15">
      <c r="A3902" s="276"/>
      <c r="C3902" s="625"/>
      <c r="D3902" s="625"/>
      <c r="E3902" s="625"/>
      <c r="F3902" s="625"/>
      <c r="G3902" s="625"/>
      <c r="H3902" s="625"/>
      <c r="J3902" s="625"/>
      <c r="K3902" s="625"/>
      <c r="L3902" s="625"/>
    </row>
    <row r="3903" spans="1:12" ht="15">
      <c r="A3903" s="276"/>
      <c r="C3903" s="627"/>
      <c r="D3903" s="627"/>
      <c r="E3903" s="627"/>
      <c r="F3903" s="627"/>
      <c r="G3903" s="627"/>
      <c r="H3903" s="627"/>
      <c r="J3903" s="627"/>
      <c r="K3903" s="627"/>
      <c r="L3903" s="627"/>
    </row>
    <row r="3904" spans="1:12" ht="15">
      <c r="A3904" s="276"/>
      <c r="C3904" s="625"/>
      <c r="D3904" s="625"/>
      <c r="E3904" s="625"/>
      <c r="F3904" s="625"/>
      <c r="G3904" s="625"/>
      <c r="H3904" s="625"/>
      <c r="J3904" s="625"/>
      <c r="K3904" s="625"/>
      <c r="L3904" s="625"/>
    </row>
    <row r="3905" spans="1:12" ht="15">
      <c r="A3905" s="276"/>
      <c r="C3905" s="627"/>
      <c r="D3905" s="627"/>
      <c r="E3905" s="627"/>
      <c r="F3905" s="627"/>
      <c r="G3905" s="627"/>
      <c r="H3905" s="627"/>
      <c r="J3905" s="627"/>
      <c r="K3905" s="627"/>
      <c r="L3905" s="627"/>
    </row>
    <row r="3906" spans="1:12" ht="15">
      <c r="A3906" s="276"/>
      <c r="C3906" s="625"/>
      <c r="D3906" s="625"/>
      <c r="E3906" s="625"/>
      <c r="F3906" s="625"/>
      <c r="G3906" s="625"/>
      <c r="H3906" s="625"/>
      <c r="J3906" s="625"/>
      <c r="K3906" s="625"/>
      <c r="L3906" s="625"/>
    </row>
    <row r="3907" spans="1:12" ht="15">
      <c r="A3907" s="276"/>
      <c r="C3907" s="627"/>
      <c r="D3907" s="627"/>
      <c r="E3907" s="627"/>
      <c r="F3907" s="627"/>
      <c r="G3907" s="627"/>
      <c r="H3907" s="627"/>
      <c r="J3907" s="627"/>
      <c r="K3907" s="627"/>
      <c r="L3907" s="627"/>
    </row>
    <row r="3908" spans="1:12" ht="15">
      <c r="A3908" s="276"/>
      <c r="C3908" s="625"/>
      <c r="D3908" s="625"/>
      <c r="E3908" s="625"/>
      <c r="F3908" s="625"/>
      <c r="G3908" s="625"/>
      <c r="H3908" s="625"/>
      <c r="J3908" s="625"/>
      <c r="K3908" s="625"/>
      <c r="L3908" s="625"/>
    </row>
    <row r="3909" spans="1:12" ht="15">
      <c r="A3909" s="276"/>
      <c r="C3909" s="627"/>
      <c r="D3909" s="627"/>
      <c r="E3909" s="627"/>
      <c r="F3909" s="627"/>
      <c r="G3909" s="627"/>
      <c r="H3909" s="627"/>
      <c r="J3909" s="627"/>
      <c r="K3909" s="627"/>
      <c r="L3909" s="627"/>
    </row>
    <row r="3910" spans="1:12" ht="15">
      <c r="A3910" s="276"/>
      <c r="C3910" s="625"/>
      <c r="D3910" s="625"/>
      <c r="E3910" s="625"/>
      <c r="F3910" s="625"/>
      <c r="G3910" s="625"/>
      <c r="H3910" s="625"/>
      <c r="J3910" s="625"/>
      <c r="K3910" s="625"/>
      <c r="L3910" s="625"/>
    </row>
    <row r="3911" spans="1:12" ht="15">
      <c r="A3911" s="276"/>
      <c r="C3911" s="627"/>
      <c r="D3911" s="627"/>
      <c r="E3911" s="627"/>
      <c r="F3911" s="627"/>
      <c r="G3911" s="627"/>
      <c r="H3911" s="627"/>
      <c r="J3911" s="627"/>
      <c r="K3911" s="627"/>
      <c r="L3911" s="627"/>
    </row>
    <row r="3912" spans="1:12" ht="15">
      <c r="A3912" s="276"/>
      <c r="C3912" s="625"/>
      <c r="D3912" s="625"/>
      <c r="E3912" s="625"/>
      <c r="F3912" s="625"/>
      <c r="G3912" s="625"/>
      <c r="H3912" s="625"/>
      <c r="J3912" s="625"/>
      <c r="K3912" s="625"/>
      <c r="L3912" s="625"/>
    </row>
    <row r="3913" spans="1:12" ht="15">
      <c r="A3913" s="276"/>
      <c r="C3913" s="627"/>
      <c r="D3913" s="627"/>
      <c r="E3913" s="627"/>
      <c r="F3913" s="627"/>
      <c r="G3913" s="627"/>
      <c r="H3913" s="627"/>
      <c r="J3913" s="627"/>
      <c r="K3913" s="627"/>
      <c r="L3913" s="627"/>
    </row>
    <row r="3914" spans="1:12" ht="15">
      <c r="A3914" s="276"/>
      <c r="C3914" s="625"/>
      <c r="D3914" s="625"/>
      <c r="E3914" s="625"/>
      <c r="F3914" s="625"/>
      <c r="G3914" s="625"/>
      <c r="H3914" s="625"/>
      <c r="J3914" s="625"/>
      <c r="K3914" s="625"/>
      <c r="L3914" s="625"/>
    </row>
    <row r="3915" spans="1:12" ht="15">
      <c r="A3915" s="276"/>
      <c r="C3915" s="627"/>
      <c r="D3915" s="627"/>
      <c r="E3915" s="627"/>
      <c r="F3915" s="627"/>
      <c r="G3915" s="627"/>
      <c r="H3915" s="627"/>
      <c r="J3915" s="627"/>
      <c r="K3915" s="627"/>
      <c r="L3915" s="627"/>
    </row>
    <row r="3916" spans="1:12" ht="15">
      <c r="A3916" s="276"/>
      <c r="C3916" s="625"/>
      <c r="D3916" s="625"/>
      <c r="E3916" s="625"/>
      <c r="F3916" s="625"/>
      <c r="G3916" s="625"/>
      <c r="H3916" s="625"/>
      <c r="J3916" s="625"/>
      <c r="K3916" s="625"/>
      <c r="L3916" s="625"/>
    </row>
    <row r="3917" spans="1:12" ht="15">
      <c r="A3917" s="276"/>
      <c r="C3917" s="627"/>
      <c r="D3917" s="627"/>
      <c r="E3917" s="627"/>
      <c r="F3917" s="627"/>
      <c r="G3917" s="627"/>
      <c r="H3917" s="627"/>
      <c r="J3917" s="627"/>
      <c r="K3917" s="627"/>
      <c r="L3917" s="627"/>
    </row>
    <row r="3918" spans="1:12" ht="15">
      <c r="A3918" s="276"/>
      <c r="C3918" s="625"/>
      <c r="D3918" s="625"/>
      <c r="E3918" s="625"/>
      <c r="F3918" s="625"/>
      <c r="G3918" s="625"/>
      <c r="H3918" s="625"/>
      <c r="J3918" s="625"/>
      <c r="K3918" s="625"/>
      <c r="L3918" s="625"/>
    </row>
    <row r="3919" spans="1:12" ht="15">
      <c r="A3919" s="276"/>
      <c r="C3919" s="627"/>
      <c r="D3919" s="627"/>
      <c r="E3919" s="627"/>
      <c r="F3919" s="627"/>
      <c r="G3919" s="627"/>
      <c r="H3919" s="627"/>
      <c r="J3919" s="627"/>
      <c r="K3919" s="627"/>
      <c r="L3919" s="627"/>
    </row>
    <row r="3920" spans="1:12" ht="15">
      <c r="A3920" s="276"/>
      <c r="C3920" s="625"/>
      <c r="D3920" s="625"/>
      <c r="E3920" s="625"/>
      <c r="F3920" s="625"/>
      <c r="G3920" s="625"/>
      <c r="H3920" s="625"/>
      <c r="J3920" s="625"/>
      <c r="K3920" s="625"/>
      <c r="L3920" s="625"/>
    </row>
    <row r="3921" spans="1:12" ht="15">
      <c r="A3921" s="276"/>
      <c r="C3921" s="627"/>
      <c r="D3921" s="627"/>
      <c r="E3921" s="627"/>
      <c r="F3921" s="627"/>
      <c r="G3921" s="627"/>
      <c r="H3921" s="627"/>
      <c r="J3921" s="627"/>
      <c r="K3921" s="627"/>
      <c r="L3921" s="627"/>
    </row>
    <row r="3922" spans="1:12" ht="15">
      <c r="A3922" s="276"/>
      <c r="C3922" s="625"/>
      <c r="D3922" s="625"/>
      <c r="E3922" s="625"/>
      <c r="F3922" s="625"/>
      <c r="G3922" s="625"/>
      <c r="H3922" s="625"/>
      <c r="J3922" s="625"/>
      <c r="K3922" s="625"/>
      <c r="L3922" s="625"/>
    </row>
    <row r="3923" spans="1:12" ht="15">
      <c r="A3923" s="276"/>
      <c r="C3923" s="627"/>
      <c r="D3923" s="627"/>
      <c r="E3923" s="627"/>
      <c r="F3923" s="627"/>
      <c r="G3923" s="627"/>
      <c r="H3923" s="627"/>
      <c r="J3923" s="627"/>
      <c r="K3923" s="627"/>
      <c r="L3923" s="627"/>
    </row>
    <row r="3924" spans="1:12" ht="15">
      <c r="A3924" s="276"/>
      <c r="C3924" s="625"/>
      <c r="D3924" s="625"/>
      <c r="E3924" s="625"/>
      <c r="F3924" s="625"/>
      <c r="G3924" s="625"/>
      <c r="H3924" s="625"/>
      <c r="J3924" s="625"/>
      <c r="K3924" s="625"/>
      <c r="L3924" s="625"/>
    </row>
    <row r="3925" spans="1:12" ht="15">
      <c r="A3925" s="276"/>
      <c r="C3925" s="627"/>
      <c r="D3925" s="627"/>
      <c r="E3925" s="627"/>
      <c r="F3925" s="627"/>
      <c r="G3925" s="627"/>
      <c r="H3925" s="627"/>
      <c r="J3925" s="627"/>
      <c r="K3925" s="627"/>
      <c r="L3925" s="627"/>
    </row>
    <row r="3926" spans="1:12" ht="15">
      <c r="A3926" s="276"/>
      <c r="C3926" s="625"/>
      <c r="D3926" s="625"/>
      <c r="E3926" s="625"/>
      <c r="F3926" s="625"/>
      <c r="G3926" s="625"/>
      <c r="H3926" s="625"/>
      <c r="J3926" s="625"/>
      <c r="K3926" s="625"/>
      <c r="L3926" s="625"/>
    </row>
    <row r="3927" spans="1:12" ht="15">
      <c r="A3927" s="276"/>
      <c r="C3927" s="627"/>
      <c r="D3927" s="627"/>
      <c r="E3927" s="627"/>
      <c r="F3927" s="627"/>
      <c r="G3927" s="627"/>
      <c r="H3927" s="627"/>
      <c r="J3927" s="627"/>
      <c r="K3927" s="627"/>
      <c r="L3927" s="627"/>
    </row>
    <row r="3928" spans="1:12" ht="15">
      <c r="A3928" s="276"/>
      <c r="C3928" s="625"/>
      <c r="D3928" s="625"/>
      <c r="E3928" s="625"/>
      <c r="F3928" s="625"/>
      <c r="G3928" s="625"/>
      <c r="H3928" s="625"/>
      <c r="J3928" s="625"/>
      <c r="K3928" s="625"/>
      <c r="L3928" s="625"/>
    </row>
    <row r="3929" spans="1:12" ht="15">
      <c r="A3929" s="276"/>
      <c r="C3929" s="627"/>
      <c r="D3929" s="627"/>
      <c r="E3929" s="627"/>
      <c r="F3929" s="627"/>
      <c r="G3929" s="627"/>
      <c r="H3929" s="627"/>
      <c r="J3929" s="627"/>
      <c r="K3929" s="627"/>
      <c r="L3929" s="627"/>
    </row>
    <row r="3930" spans="1:12" ht="15">
      <c r="A3930" s="276"/>
      <c r="C3930" s="625"/>
      <c r="D3930" s="625"/>
      <c r="E3930" s="625"/>
      <c r="F3930" s="625"/>
      <c r="G3930" s="625"/>
      <c r="H3930" s="625"/>
      <c r="J3930" s="625"/>
      <c r="K3930" s="625"/>
      <c r="L3930" s="625"/>
    </row>
    <row r="3931" spans="1:12" ht="15">
      <c r="A3931" s="276"/>
      <c r="C3931" s="627"/>
      <c r="D3931" s="627"/>
      <c r="E3931" s="627"/>
      <c r="F3931" s="627"/>
      <c r="G3931" s="627"/>
      <c r="H3931" s="627"/>
      <c r="J3931" s="627"/>
      <c r="K3931" s="627"/>
      <c r="L3931" s="627"/>
    </row>
    <row r="3932" spans="1:12" ht="15">
      <c r="A3932" s="276"/>
      <c r="C3932" s="625"/>
      <c r="D3932" s="625"/>
      <c r="E3932" s="625"/>
      <c r="F3932" s="625"/>
      <c r="G3932" s="625"/>
      <c r="H3932" s="625"/>
      <c r="J3932" s="625"/>
      <c r="K3932" s="625"/>
      <c r="L3932" s="625"/>
    </row>
    <row r="3933" spans="1:12" ht="15">
      <c r="A3933" s="276"/>
      <c r="C3933" s="627"/>
      <c r="D3933" s="627"/>
      <c r="E3933" s="627"/>
      <c r="F3933" s="627"/>
      <c r="G3933" s="627"/>
      <c r="H3933" s="627"/>
      <c r="J3933" s="627"/>
      <c r="K3933" s="627"/>
      <c r="L3933" s="627"/>
    </row>
    <row r="3934" spans="1:12" ht="15">
      <c r="A3934" s="276"/>
      <c r="C3934" s="625"/>
      <c r="D3934" s="625"/>
      <c r="E3934" s="625"/>
      <c r="F3934" s="625"/>
      <c r="G3934" s="625"/>
      <c r="H3934" s="625"/>
      <c r="J3934" s="625"/>
      <c r="K3934" s="625"/>
      <c r="L3934" s="625"/>
    </row>
    <row r="3935" spans="1:12" ht="15">
      <c r="A3935" s="276"/>
      <c r="C3935" s="627"/>
      <c r="D3935" s="627"/>
      <c r="E3935" s="627"/>
      <c r="F3935" s="627"/>
      <c r="G3935" s="627"/>
      <c r="H3935" s="627"/>
      <c r="J3935" s="627"/>
      <c r="K3935" s="627"/>
      <c r="L3935" s="627"/>
    </row>
    <row r="3936" spans="1:12" ht="15">
      <c r="A3936" s="276"/>
      <c r="C3936" s="625"/>
      <c r="D3936" s="625"/>
      <c r="E3936" s="625"/>
      <c r="F3936" s="625"/>
      <c r="G3936" s="625"/>
      <c r="H3936" s="625"/>
      <c r="J3936" s="625"/>
      <c r="K3936" s="625"/>
      <c r="L3936" s="625"/>
    </row>
    <row r="3937" spans="1:12" ht="15">
      <c r="A3937" s="276"/>
      <c r="C3937" s="627"/>
      <c r="D3937" s="627"/>
      <c r="E3937" s="627"/>
      <c r="F3937" s="627"/>
      <c r="G3937" s="627"/>
      <c r="H3937" s="627"/>
      <c r="J3937" s="627"/>
      <c r="K3937" s="627"/>
      <c r="L3937" s="627"/>
    </row>
    <row r="3938" spans="1:12" ht="15">
      <c r="A3938" s="276"/>
      <c r="C3938" s="625"/>
      <c r="D3938" s="625"/>
      <c r="E3938" s="625"/>
      <c r="F3938" s="625"/>
      <c r="G3938" s="625"/>
      <c r="H3938" s="625"/>
      <c r="J3938" s="625"/>
      <c r="K3938" s="625"/>
      <c r="L3938" s="625"/>
    </row>
    <row r="3939" spans="1:12" ht="15">
      <c r="A3939" s="276"/>
      <c r="C3939" s="627"/>
      <c r="D3939" s="627"/>
      <c r="E3939" s="627"/>
      <c r="F3939" s="627"/>
      <c r="G3939" s="627"/>
      <c r="H3939" s="627"/>
      <c r="J3939" s="627"/>
      <c r="K3939" s="627"/>
      <c r="L3939" s="627"/>
    </row>
    <row r="3940" spans="1:12" ht="15">
      <c r="A3940" s="276"/>
      <c r="C3940" s="625"/>
      <c r="D3940" s="625"/>
      <c r="E3940" s="625"/>
      <c r="F3940" s="625"/>
      <c r="G3940" s="625"/>
      <c r="H3940" s="625"/>
      <c r="J3940" s="625"/>
      <c r="K3940" s="625"/>
      <c r="L3940" s="625"/>
    </row>
    <row r="3941" spans="1:12" ht="15">
      <c r="A3941" s="276"/>
      <c r="C3941" s="627"/>
      <c r="D3941" s="627"/>
      <c r="E3941" s="627"/>
      <c r="F3941" s="627"/>
      <c r="G3941" s="627"/>
      <c r="H3941" s="627"/>
      <c r="J3941" s="627"/>
      <c r="K3941" s="627"/>
      <c r="L3941" s="627"/>
    </row>
    <row r="3942" spans="1:12" ht="15">
      <c r="A3942" s="276"/>
      <c r="C3942" s="625"/>
      <c r="D3942" s="625"/>
      <c r="E3942" s="625"/>
      <c r="F3942" s="625"/>
      <c r="G3942" s="625"/>
      <c r="H3942" s="625"/>
      <c r="J3942" s="625"/>
      <c r="K3942" s="625"/>
      <c r="L3942" s="625"/>
    </row>
    <row r="3943" spans="1:12" ht="15">
      <c r="A3943" s="276"/>
      <c r="C3943" s="627"/>
      <c r="D3943" s="627"/>
      <c r="E3943" s="627"/>
      <c r="F3943" s="627"/>
      <c r="G3943" s="627"/>
      <c r="H3943" s="627"/>
      <c r="J3943" s="627"/>
      <c r="K3943" s="627"/>
      <c r="L3943" s="627"/>
    </row>
    <row r="3944" spans="1:12" ht="15">
      <c r="A3944" s="276"/>
      <c r="C3944" s="625"/>
      <c r="D3944" s="625"/>
      <c r="E3944" s="625"/>
      <c r="F3944" s="625"/>
      <c r="G3944" s="625"/>
      <c r="H3944" s="625"/>
      <c r="J3944" s="625"/>
      <c r="K3944" s="625"/>
      <c r="L3944" s="625"/>
    </row>
    <row r="3945" spans="1:12" ht="15">
      <c r="A3945" s="276"/>
      <c r="C3945" s="627"/>
      <c r="D3945" s="627"/>
      <c r="E3945" s="627"/>
      <c r="F3945" s="627"/>
      <c r="G3945" s="627"/>
      <c r="H3945" s="627"/>
      <c r="J3945" s="627"/>
      <c r="K3945" s="627"/>
      <c r="L3945" s="627"/>
    </row>
    <row r="3946" spans="1:12" ht="15">
      <c r="A3946" s="276"/>
      <c r="C3946" s="625"/>
      <c r="D3946" s="625"/>
      <c r="E3946" s="625"/>
      <c r="F3946" s="625"/>
      <c r="G3946" s="625"/>
      <c r="H3946" s="625"/>
      <c r="J3946" s="625"/>
      <c r="K3946" s="625"/>
      <c r="L3946" s="625"/>
    </row>
    <row r="3947" spans="1:12" ht="15">
      <c r="A3947" s="276"/>
      <c r="C3947" s="627"/>
      <c r="D3947" s="627"/>
      <c r="E3947" s="627"/>
      <c r="F3947" s="627"/>
      <c r="G3947" s="627"/>
      <c r="H3947" s="627"/>
      <c r="J3947" s="627"/>
      <c r="K3947" s="627"/>
      <c r="L3947" s="627"/>
    </row>
    <row r="3948" spans="1:12" ht="15">
      <c r="A3948" s="276"/>
      <c r="C3948" s="625"/>
      <c r="D3948" s="625"/>
      <c r="E3948" s="625"/>
      <c r="F3948" s="625"/>
      <c r="G3948" s="625"/>
      <c r="H3948" s="625"/>
      <c r="J3948" s="625"/>
      <c r="K3948" s="625"/>
      <c r="L3948" s="625"/>
    </row>
    <row r="3949" spans="1:12" ht="15">
      <c r="A3949" s="276"/>
      <c r="C3949" s="627"/>
      <c r="D3949" s="627"/>
      <c r="E3949" s="627"/>
      <c r="F3949" s="627"/>
      <c r="G3949" s="627"/>
      <c r="H3949" s="627"/>
      <c r="J3949" s="627"/>
      <c r="K3949" s="627"/>
      <c r="L3949" s="627"/>
    </row>
    <row r="3950" spans="1:12" ht="15">
      <c r="A3950" s="276"/>
      <c r="C3950" s="625"/>
      <c r="D3950" s="625"/>
      <c r="E3950" s="625"/>
      <c r="F3950" s="625"/>
      <c r="G3950" s="625"/>
      <c r="H3950" s="625"/>
      <c r="J3950" s="625"/>
      <c r="K3950" s="625"/>
      <c r="L3950" s="625"/>
    </row>
    <row r="3951" spans="1:12" ht="15">
      <c r="A3951" s="276"/>
      <c r="C3951" s="627"/>
      <c r="D3951" s="627"/>
      <c r="E3951" s="627"/>
      <c r="F3951" s="627"/>
      <c r="G3951" s="627"/>
      <c r="H3951" s="627"/>
      <c r="J3951" s="627"/>
      <c r="K3951" s="627"/>
      <c r="L3951" s="627"/>
    </row>
    <row r="3952" spans="1:12" ht="15">
      <c r="A3952" s="276"/>
      <c r="C3952" s="625"/>
      <c r="D3952" s="625"/>
      <c r="E3952" s="625"/>
      <c r="F3952" s="625"/>
      <c r="G3952" s="625"/>
      <c r="H3952" s="625"/>
      <c r="J3952" s="625"/>
      <c r="K3952" s="625"/>
      <c r="L3952" s="625"/>
    </row>
    <row r="3953" spans="1:12" ht="15">
      <c r="A3953" s="276"/>
      <c r="C3953" s="627"/>
      <c r="D3953" s="627"/>
      <c r="E3953" s="627"/>
      <c r="F3953" s="627"/>
      <c r="G3953" s="627"/>
      <c r="H3953" s="627"/>
      <c r="J3953" s="627"/>
      <c r="K3953" s="627"/>
      <c r="L3953" s="627"/>
    </row>
    <row r="3954" spans="1:12" ht="15">
      <c r="A3954" s="276"/>
      <c r="C3954" s="625"/>
      <c r="D3954" s="625"/>
      <c r="E3954" s="625"/>
      <c r="F3954" s="625"/>
      <c r="G3954" s="625"/>
      <c r="H3954" s="625"/>
      <c r="J3954" s="625"/>
      <c r="K3954" s="625"/>
      <c r="L3954" s="625"/>
    </row>
    <row r="3955" spans="1:12" ht="15">
      <c r="A3955" s="276"/>
      <c r="C3955" s="627"/>
      <c r="D3955" s="627"/>
      <c r="E3955" s="627"/>
      <c r="F3955" s="627"/>
      <c r="G3955" s="627"/>
      <c r="H3955" s="627"/>
      <c r="J3955" s="627"/>
      <c r="K3955" s="627"/>
      <c r="L3955" s="627"/>
    </row>
    <row r="3956" spans="1:12" ht="15">
      <c r="A3956" s="276"/>
      <c r="C3956" s="625"/>
      <c r="D3956" s="625"/>
      <c r="E3956" s="625"/>
      <c r="F3956" s="625"/>
      <c r="G3956" s="625"/>
      <c r="H3956" s="625"/>
      <c r="J3956" s="625"/>
      <c r="K3956" s="625"/>
      <c r="L3956" s="625"/>
    </row>
    <row r="3957" spans="1:12" ht="15">
      <c r="A3957" s="276"/>
      <c r="C3957" s="627"/>
      <c r="D3957" s="627"/>
      <c r="E3957" s="627"/>
      <c r="F3957" s="627"/>
      <c r="G3957" s="627"/>
      <c r="H3957" s="627"/>
      <c r="J3957" s="627"/>
      <c r="K3957" s="627"/>
      <c r="L3957" s="627"/>
    </row>
    <row r="3958" spans="1:12" ht="15">
      <c r="A3958" s="276"/>
      <c r="C3958" s="625"/>
      <c r="D3958" s="625"/>
      <c r="E3958" s="625"/>
      <c r="F3958" s="625"/>
      <c r="G3958" s="625"/>
      <c r="H3958" s="625"/>
      <c r="J3958" s="625"/>
      <c r="K3958" s="625"/>
      <c r="L3958" s="625"/>
    </row>
    <row r="3959" spans="1:12" ht="15">
      <c r="A3959" s="276"/>
      <c r="C3959" s="627"/>
      <c r="D3959" s="627"/>
      <c r="E3959" s="627"/>
      <c r="F3959" s="627"/>
      <c r="G3959" s="627"/>
      <c r="H3959" s="627"/>
      <c r="J3959" s="627"/>
      <c r="K3959" s="627"/>
      <c r="L3959" s="627"/>
    </row>
    <row r="3960" spans="1:12" ht="15">
      <c r="A3960" s="276"/>
      <c r="C3960" s="625"/>
      <c r="D3960" s="625"/>
      <c r="E3960" s="625"/>
      <c r="F3960" s="625"/>
      <c r="G3960" s="625"/>
      <c r="H3960" s="625"/>
      <c r="J3960" s="625"/>
      <c r="K3960" s="625"/>
      <c r="L3960" s="625"/>
    </row>
    <row r="3961" spans="1:12" ht="15">
      <c r="A3961" s="276"/>
      <c r="C3961" s="627"/>
      <c r="D3961" s="627"/>
      <c r="E3961" s="627"/>
      <c r="F3961" s="627"/>
      <c r="G3961" s="627"/>
      <c r="H3961" s="627"/>
      <c r="J3961" s="627"/>
      <c r="K3961" s="627"/>
      <c r="L3961" s="627"/>
    </row>
    <row r="3962" spans="1:12" ht="15">
      <c r="A3962" s="276"/>
      <c r="C3962" s="625"/>
      <c r="D3962" s="625"/>
      <c r="E3962" s="625"/>
      <c r="F3962" s="625"/>
      <c r="G3962" s="625"/>
      <c r="H3962" s="625"/>
      <c r="J3962" s="625"/>
      <c r="K3962" s="625"/>
      <c r="L3962" s="625"/>
    </row>
    <row r="3963" spans="1:12" ht="15">
      <c r="A3963" s="276"/>
      <c r="C3963" s="627"/>
      <c r="D3963" s="627"/>
      <c r="E3963" s="627"/>
      <c r="F3963" s="627"/>
      <c r="G3963" s="627"/>
      <c r="H3963" s="627"/>
      <c r="J3963" s="627"/>
      <c r="K3963" s="627"/>
      <c r="L3963" s="627"/>
    </row>
    <row r="3964" spans="1:12" ht="15">
      <c r="A3964" s="276"/>
      <c r="C3964" s="625"/>
      <c r="D3964" s="625"/>
      <c r="E3964" s="625"/>
      <c r="F3964" s="625"/>
      <c r="G3964" s="625"/>
      <c r="H3964" s="625"/>
      <c r="J3964" s="625"/>
      <c r="K3964" s="625"/>
      <c r="L3964" s="625"/>
    </row>
    <row r="3965" spans="1:12" ht="15">
      <c r="A3965" s="276"/>
      <c r="C3965" s="627"/>
      <c r="D3965" s="627"/>
      <c r="E3965" s="627"/>
      <c r="F3965" s="627"/>
      <c r="G3965" s="627"/>
      <c r="H3965" s="627"/>
      <c r="J3965" s="627"/>
      <c r="K3965" s="627"/>
      <c r="L3965" s="627"/>
    </row>
    <row r="3966" spans="1:12" ht="15">
      <c r="A3966" s="276"/>
      <c r="C3966" s="625"/>
      <c r="D3966" s="625"/>
      <c r="E3966" s="625"/>
      <c r="F3966" s="625"/>
      <c r="G3966" s="625"/>
      <c r="H3966" s="625"/>
      <c r="J3966" s="625"/>
      <c r="K3966" s="625"/>
      <c r="L3966" s="625"/>
    </row>
    <row r="3967" spans="1:12" ht="15">
      <c r="A3967" s="276"/>
      <c r="C3967" s="627"/>
      <c r="D3967" s="627"/>
      <c r="E3967" s="627"/>
      <c r="F3967" s="627"/>
      <c r="G3967" s="627"/>
      <c r="H3967" s="627"/>
      <c r="J3967" s="627"/>
      <c r="K3967" s="627"/>
      <c r="L3967" s="627"/>
    </row>
    <row r="3968" spans="1:12" ht="15">
      <c r="A3968" s="276"/>
      <c r="C3968" s="625"/>
      <c r="D3968" s="625"/>
      <c r="E3968" s="625"/>
      <c r="F3968" s="625"/>
      <c r="G3968" s="625"/>
      <c r="H3968" s="625"/>
      <c r="J3968" s="625"/>
      <c r="K3968" s="625"/>
      <c r="L3968" s="625"/>
    </row>
    <row r="3969" spans="1:12" ht="15">
      <c r="A3969" s="276"/>
      <c r="C3969" s="627"/>
      <c r="D3969" s="627"/>
      <c r="E3969" s="627"/>
      <c r="F3969" s="627"/>
      <c r="G3969" s="627"/>
      <c r="H3969" s="627"/>
      <c r="J3969" s="627"/>
      <c r="K3969" s="627"/>
      <c r="L3969" s="627"/>
    </row>
    <row r="3970" spans="1:12" ht="15">
      <c r="A3970" s="276"/>
      <c r="C3970" s="625"/>
      <c r="D3970" s="625"/>
      <c r="E3970" s="625"/>
      <c r="F3970" s="625"/>
      <c r="G3970" s="625"/>
      <c r="H3970" s="625"/>
      <c r="J3970" s="625"/>
      <c r="K3970" s="625"/>
      <c r="L3970" s="625"/>
    </row>
    <row r="3971" spans="1:12" ht="15">
      <c r="A3971" s="276"/>
      <c r="C3971" s="627"/>
      <c r="D3971" s="627"/>
      <c r="E3971" s="627"/>
      <c r="F3971" s="627"/>
      <c r="G3971" s="627"/>
      <c r="H3971" s="627"/>
      <c r="J3971" s="627"/>
      <c r="K3971" s="627"/>
      <c r="L3971" s="627"/>
    </row>
    <row r="3972" spans="1:12" ht="15">
      <c r="A3972" s="276"/>
      <c r="C3972" s="625"/>
      <c r="D3972" s="625"/>
      <c r="E3972" s="625"/>
      <c r="F3972" s="625"/>
      <c r="G3972" s="625"/>
      <c r="H3972" s="625"/>
      <c r="J3972" s="625"/>
      <c r="K3972" s="625"/>
      <c r="L3972" s="625"/>
    </row>
    <row r="3973" spans="1:12" ht="15">
      <c r="A3973" s="276"/>
      <c r="C3973" s="627"/>
      <c r="D3973" s="627"/>
      <c r="E3973" s="627"/>
      <c r="F3973" s="627"/>
      <c r="G3973" s="627"/>
      <c r="H3973" s="627"/>
      <c r="J3973" s="627"/>
      <c r="K3973" s="627"/>
      <c r="L3973" s="627"/>
    </row>
    <row r="3974" spans="1:12" ht="15">
      <c r="A3974" s="276"/>
      <c r="C3974" s="625"/>
      <c r="D3974" s="625"/>
      <c r="E3974" s="625"/>
      <c r="F3974" s="625"/>
      <c r="G3974" s="625"/>
      <c r="H3974" s="625"/>
      <c r="J3974" s="625"/>
      <c r="K3974" s="625"/>
      <c r="L3974" s="625"/>
    </row>
    <row r="3975" spans="1:12" ht="15">
      <c r="A3975" s="276"/>
      <c r="C3975" s="627"/>
      <c r="D3975" s="627"/>
      <c r="E3975" s="627"/>
      <c r="F3975" s="627"/>
      <c r="G3975" s="627"/>
      <c r="H3975" s="627"/>
      <c r="J3975" s="627"/>
      <c r="K3975" s="627"/>
      <c r="L3975" s="627"/>
    </row>
    <row r="3976" spans="1:12" ht="15">
      <c r="A3976" s="276"/>
      <c r="C3976" s="625"/>
      <c r="D3976" s="625"/>
      <c r="E3976" s="625"/>
      <c r="F3976" s="625"/>
      <c r="G3976" s="625"/>
      <c r="H3976" s="625"/>
      <c r="J3976" s="625"/>
      <c r="K3976" s="625"/>
      <c r="L3976" s="625"/>
    </row>
    <row r="3977" spans="1:12" ht="15">
      <c r="A3977" s="276"/>
      <c r="C3977" s="627"/>
      <c r="D3977" s="627"/>
      <c r="E3977" s="627"/>
      <c r="F3977" s="627"/>
      <c r="G3977" s="627"/>
      <c r="H3977" s="627"/>
      <c r="J3977" s="627"/>
      <c r="K3977" s="627"/>
      <c r="L3977" s="627"/>
    </row>
    <row r="3978" spans="1:12" ht="15">
      <c r="A3978" s="276"/>
      <c r="C3978" s="625"/>
      <c r="D3978" s="625"/>
      <c r="E3978" s="625"/>
      <c r="F3978" s="625"/>
      <c r="G3978" s="625"/>
      <c r="H3978" s="625"/>
      <c r="J3978" s="625"/>
      <c r="K3978" s="625"/>
      <c r="L3978" s="625"/>
    </row>
    <row r="3979" spans="1:12" ht="15">
      <c r="A3979" s="276"/>
      <c r="C3979" s="627"/>
      <c r="D3979" s="627"/>
      <c r="E3979" s="627"/>
      <c r="F3979" s="627"/>
      <c r="G3979" s="627"/>
      <c r="H3979" s="627"/>
      <c r="J3979" s="627"/>
      <c r="K3979" s="627"/>
      <c r="L3979" s="627"/>
    </row>
    <row r="3980" spans="1:12" ht="15">
      <c r="A3980" s="276"/>
      <c r="C3980" s="625"/>
      <c r="D3980" s="625"/>
      <c r="E3980" s="625"/>
      <c r="F3980" s="625"/>
      <c r="G3980" s="625"/>
      <c r="H3980" s="625"/>
      <c r="J3980" s="625"/>
      <c r="K3980" s="625"/>
      <c r="L3980" s="625"/>
    </row>
    <row r="3981" spans="1:12" ht="15">
      <c r="A3981" s="276"/>
      <c r="C3981" s="627"/>
      <c r="D3981" s="627"/>
      <c r="E3981" s="627"/>
      <c r="F3981" s="627"/>
      <c r="G3981" s="627"/>
      <c r="H3981" s="627"/>
      <c r="J3981" s="627"/>
      <c r="K3981" s="627"/>
      <c r="L3981" s="627"/>
    </row>
    <row r="3982" spans="1:12" ht="15">
      <c r="A3982" s="276"/>
      <c r="C3982" s="625"/>
      <c r="D3982" s="625"/>
      <c r="E3982" s="625"/>
      <c r="F3982" s="625"/>
      <c r="G3982" s="625"/>
      <c r="H3982" s="625"/>
      <c r="J3982" s="625"/>
      <c r="K3982" s="625"/>
      <c r="L3982" s="625"/>
    </row>
    <row r="3983" spans="1:12" ht="15">
      <c r="A3983" s="276"/>
      <c r="C3983" s="627"/>
      <c r="D3983" s="627"/>
      <c r="E3983" s="627"/>
      <c r="F3983" s="627"/>
      <c r="G3983" s="627"/>
      <c r="H3983" s="627"/>
      <c r="J3983" s="627"/>
      <c r="K3983" s="627"/>
      <c r="L3983" s="627"/>
    </row>
    <row r="3984" spans="1:12" ht="15">
      <c r="A3984" s="276"/>
      <c r="C3984" s="625"/>
      <c r="D3984" s="625"/>
      <c r="E3984" s="625"/>
      <c r="F3984" s="625"/>
      <c r="G3984" s="625"/>
      <c r="H3984" s="625"/>
      <c r="J3984" s="625"/>
      <c r="K3984" s="625"/>
      <c r="L3984" s="625"/>
    </row>
    <row r="3985" spans="1:12" ht="15">
      <c r="A3985" s="276"/>
      <c r="C3985" s="627"/>
      <c r="D3985" s="627"/>
      <c r="E3985" s="627"/>
      <c r="F3985" s="627"/>
      <c r="G3985" s="627"/>
      <c r="H3985" s="627"/>
      <c r="J3985" s="627"/>
      <c r="K3985" s="627"/>
      <c r="L3985" s="627"/>
    </row>
    <row r="3986" spans="1:12" ht="15">
      <c r="A3986" s="276"/>
      <c r="C3986" s="625"/>
      <c r="D3986" s="625"/>
      <c r="E3986" s="625"/>
      <c r="F3986" s="625"/>
      <c r="G3986" s="625"/>
      <c r="H3986" s="625"/>
      <c r="J3986" s="625"/>
      <c r="K3986" s="625"/>
      <c r="L3986" s="625"/>
    </row>
    <row r="3987" spans="1:12" ht="15">
      <c r="A3987" s="276"/>
      <c r="C3987" s="627"/>
      <c r="D3987" s="627"/>
      <c r="E3987" s="627"/>
      <c r="F3987" s="627"/>
      <c r="G3987" s="627"/>
      <c r="H3987" s="627"/>
      <c r="J3987" s="627"/>
      <c r="K3987" s="627"/>
      <c r="L3987" s="627"/>
    </row>
    <row r="3988" spans="1:12" ht="15">
      <c r="A3988" s="276"/>
      <c r="C3988" s="625"/>
      <c r="D3988" s="625"/>
      <c r="E3988" s="625"/>
      <c r="F3988" s="625"/>
      <c r="G3988" s="625"/>
      <c r="H3988" s="625"/>
      <c r="J3988" s="625"/>
      <c r="K3988" s="625"/>
      <c r="L3988" s="625"/>
    </row>
    <row r="3989" spans="1:12" ht="15">
      <c r="A3989" s="276"/>
      <c r="C3989" s="627"/>
      <c r="D3989" s="627"/>
      <c r="E3989" s="627"/>
      <c r="F3989" s="627"/>
      <c r="G3989" s="627"/>
      <c r="H3989" s="627"/>
      <c r="J3989" s="627"/>
      <c r="K3989" s="627"/>
      <c r="L3989" s="627"/>
    </row>
    <row r="3990" spans="1:12" ht="15">
      <c r="A3990" s="276"/>
      <c r="C3990" s="625"/>
      <c r="D3990" s="625"/>
      <c r="E3990" s="625"/>
      <c r="F3990" s="625"/>
      <c r="G3990" s="625"/>
      <c r="H3990" s="625"/>
      <c r="J3990" s="625"/>
      <c r="K3990" s="625"/>
      <c r="L3990" s="625"/>
    </row>
    <row r="3991" spans="1:12" ht="15">
      <c r="A3991" s="276"/>
      <c r="C3991" s="627"/>
      <c r="D3991" s="627"/>
      <c r="E3991" s="627"/>
      <c r="F3991" s="627"/>
      <c r="G3991" s="627"/>
      <c r="H3991" s="627"/>
      <c r="J3991" s="627"/>
      <c r="K3991" s="627"/>
      <c r="L3991" s="627"/>
    </row>
    <row r="3992" spans="1:12" ht="15">
      <c r="A3992" s="276"/>
      <c r="C3992" s="625"/>
      <c r="D3992" s="625"/>
      <c r="E3992" s="625"/>
      <c r="F3992" s="625"/>
      <c r="G3992" s="625"/>
      <c r="H3992" s="625"/>
      <c r="J3992" s="625"/>
      <c r="K3992" s="625"/>
      <c r="L3992" s="625"/>
    </row>
    <row r="3993" spans="1:12" ht="15">
      <c r="A3993" s="276"/>
      <c r="C3993" s="627"/>
      <c r="D3993" s="627"/>
      <c r="E3993" s="627"/>
      <c r="F3993" s="627"/>
      <c r="G3993" s="627"/>
      <c r="H3993" s="627"/>
      <c r="J3993" s="627"/>
      <c r="K3993" s="627"/>
      <c r="L3993" s="627"/>
    </row>
    <row r="3994" spans="1:12" ht="15">
      <c r="A3994" s="276"/>
      <c r="C3994" s="625"/>
      <c r="D3994" s="625"/>
      <c r="E3994" s="625"/>
      <c r="F3994" s="625"/>
      <c r="G3994" s="625"/>
      <c r="H3994" s="625"/>
      <c r="J3994" s="625"/>
      <c r="K3994" s="625"/>
      <c r="L3994" s="625"/>
    </row>
    <row r="3995" spans="1:12" ht="15">
      <c r="A3995" s="276"/>
      <c r="C3995" s="627"/>
      <c r="D3995" s="627"/>
      <c r="E3995" s="627"/>
      <c r="F3995" s="627"/>
      <c r="G3995" s="627"/>
      <c r="H3995" s="627"/>
      <c r="J3995" s="627"/>
      <c r="K3995" s="627"/>
      <c r="L3995" s="627"/>
    </row>
    <row r="3996" spans="1:12" ht="15">
      <c r="A3996" s="276"/>
      <c r="C3996" s="625"/>
      <c r="D3996" s="625"/>
      <c r="E3996" s="625"/>
      <c r="F3996" s="625"/>
      <c r="G3996" s="625"/>
      <c r="H3996" s="625"/>
      <c r="J3996" s="625"/>
      <c r="K3996" s="625"/>
      <c r="L3996" s="625"/>
    </row>
    <row r="3997" spans="1:12" ht="15">
      <c r="A3997" s="276"/>
      <c r="C3997" s="627"/>
      <c r="D3997" s="627"/>
      <c r="E3997" s="627"/>
      <c r="F3997" s="627"/>
      <c r="G3997" s="627"/>
      <c r="H3997" s="627"/>
      <c r="J3997" s="627"/>
      <c r="K3997" s="627"/>
      <c r="L3997" s="627"/>
    </row>
    <row r="3998" spans="1:12" ht="15">
      <c r="A3998" s="276"/>
      <c r="C3998" s="625"/>
      <c r="D3998" s="625"/>
      <c r="E3998" s="625"/>
      <c r="F3998" s="625"/>
      <c r="G3998" s="625"/>
      <c r="H3998" s="625"/>
      <c r="J3998" s="625"/>
      <c r="K3998" s="625"/>
      <c r="L3998" s="625"/>
    </row>
    <row r="3999" spans="1:12" ht="15">
      <c r="A3999" s="276"/>
      <c r="C3999" s="627"/>
      <c r="D3999" s="627"/>
      <c r="E3999" s="627"/>
      <c r="F3999" s="627"/>
      <c r="G3999" s="627"/>
      <c r="H3999" s="627"/>
      <c r="J3999" s="627"/>
      <c r="K3999" s="627"/>
      <c r="L3999" s="627"/>
    </row>
    <row r="4000" spans="1:12" ht="15">
      <c r="A4000" s="276"/>
      <c r="C4000" s="625"/>
      <c r="D4000" s="625"/>
      <c r="E4000" s="625"/>
      <c r="F4000" s="625"/>
      <c r="G4000" s="625"/>
      <c r="H4000" s="625"/>
      <c r="J4000" s="625"/>
      <c r="K4000" s="625"/>
      <c r="L4000" s="625"/>
    </row>
    <row r="4001" spans="1:12" ht="15">
      <c r="A4001" s="276"/>
      <c r="C4001" s="627"/>
      <c r="D4001" s="627"/>
      <c r="E4001" s="627"/>
      <c r="F4001" s="627"/>
      <c r="G4001" s="627"/>
      <c r="H4001" s="627"/>
      <c r="J4001" s="627"/>
      <c r="K4001" s="627"/>
      <c r="L4001" s="627"/>
    </row>
    <row r="4002" spans="1:12" ht="15">
      <c r="A4002" s="276"/>
      <c r="C4002" s="625"/>
      <c r="D4002" s="625"/>
      <c r="E4002" s="625"/>
      <c r="F4002" s="625"/>
      <c r="G4002" s="625"/>
      <c r="H4002" s="625"/>
      <c r="J4002" s="625"/>
      <c r="K4002" s="625"/>
      <c r="L4002" s="625"/>
    </row>
    <row r="4003" spans="1:12" ht="15">
      <c r="A4003" s="276"/>
      <c r="C4003" s="627"/>
      <c r="D4003" s="627"/>
      <c r="E4003" s="627"/>
      <c r="F4003" s="627"/>
      <c r="G4003" s="627"/>
      <c r="H4003" s="627"/>
      <c r="J4003" s="627"/>
      <c r="K4003" s="627"/>
      <c r="L4003" s="627"/>
    </row>
    <row r="4004" spans="1:12" ht="15">
      <c r="A4004" s="276"/>
      <c r="C4004" s="625"/>
      <c r="D4004" s="625"/>
      <c r="E4004" s="625"/>
      <c r="F4004" s="625"/>
      <c r="G4004" s="625"/>
      <c r="H4004" s="625"/>
      <c r="J4004" s="625"/>
      <c r="K4004" s="625"/>
      <c r="L4004" s="625"/>
    </row>
    <row r="4005" spans="1:12" ht="15">
      <c r="A4005" s="276"/>
      <c r="C4005" s="627"/>
      <c r="D4005" s="627"/>
      <c r="E4005" s="627"/>
      <c r="F4005" s="627"/>
      <c r="G4005" s="627"/>
      <c r="H4005" s="627"/>
      <c r="J4005" s="627"/>
      <c r="K4005" s="627"/>
      <c r="L4005" s="627"/>
    </row>
    <row r="4006" spans="1:12" ht="15">
      <c r="A4006" s="276"/>
      <c r="C4006" s="625"/>
      <c r="D4006" s="625"/>
      <c r="E4006" s="625"/>
      <c r="F4006" s="625"/>
      <c r="G4006" s="625"/>
      <c r="H4006" s="625"/>
      <c r="J4006" s="625"/>
      <c r="K4006" s="625"/>
      <c r="L4006" s="625"/>
    </row>
    <row r="4007" spans="1:12" ht="15">
      <c r="A4007" s="276"/>
      <c r="C4007" s="627"/>
      <c r="D4007" s="627"/>
      <c r="E4007" s="627"/>
      <c r="F4007" s="627"/>
      <c r="G4007" s="627"/>
      <c r="H4007" s="627"/>
      <c r="J4007" s="627"/>
      <c r="K4007" s="627"/>
      <c r="L4007" s="627"/>
    </row>
    <row r="4008" spans="1:12" ht="15">
      <c r="A4008" s="276"/>
      <c r="C4008" s="625"/>
      <c r="D4008" s="625"/>
      <c r="E4008" s="625"/>
      <c r="F4008" s="625"/>
      <c r="G4008" s="625"/>
      <c r="H4008" s="625"/>
      <c r="J4008" s="625"/>
      <c r="K4008" s="625"/>
      <c r="L4008" s="625"/>
    </row>
    <row r="4009" spans="1:12" ht="15">
      <c r="A4009" s="276"/>
      <c r="C4009" s="627"/>
      <c r="D4009" s="627"/>
      <c r="E4009" s="627"/>
      <c r="F4009" s="627"/>
      <c r="G4009" s="627"/>
      <c r="H4009" s="627"/>
      <c r="J4009" s="627"/>
      <c r="K4009" s="627"/>
      <c r="L4009" s="627"/>
    </row>
    <row r="4010" spans="1:12" ht="15">
      <c r="A4010" s="276"/>
      <c r="C4010" s="625"/>
      <c r="D4010" s="625"/>
      <c r="E4010" s="625"/>
      <c r="F4010" s="625"/>
      <c r="G4010" s="625"/>
      <c r="H4010" s="625"/>
      <c r="J4010" s="625"/>
      <c r="K4010" s="625"/>
      <c r="L4010" s="625"/>
    </row>
    <row r="4011" spans="1:12" ht="15">
      <c r="A4011" s="276"/>
      <c r="C4011" s="627"/>
      <c r="D4011" s="627"/>
      <c r="E4011" s="627"/>
      <c r="F4011" s="627"/>
      <c r="G4011" s="627"/>
      <c r="H4011" s="627"/>
      <c r="J4011" s="627"/>
      <c r="K4011" s="627"/>
      <c r="L4011" s="627"/>
    </row>
    <row r="4012" spans="1:12" ht="15">
      <c r="A4012" s="276"/>
      <c r="C4012" s="625"/>
      <c r="D4012" s="625"/>
      <c r="E4012" s="625"/>
      <c r="F4012" s="625"/>
      <c r="G4012" s="625"/>
      <c r="H4012" s="625"/>
      <c r="J4012" s="625"/>
      <c r="K4012" s="625"/>
      <c r="L4012" s="625"/>
    </row>
    <row r="4013" spans="1:12" ht="15">
      <c r="A4013" s="276"/>
      <c r="C4013" s="627"/>
      <c r="D4013" s="627"/>
      <c r="E4013" s="627"/>
      <c r="F4013" s="627"/>
      <c r="G4013" s="627"/>
      <c r="H4013" s="627"/>
      <c r="J4013" s="627"/>
      <c r="K4013" s="627"/>
      <c r="L4013" s="627"/>
    </row>
    <row r="4014" spans="1:12" ht="15">
      <c r="A4014" s="276"/>
      <c r="C4014" s="625"/>
      <c r="D4014" s="625"/>
      <c r="E4014" s="625"/>
      <c r="F4014" s="625"/>
      <c r="G4014" s="625"/>
      <c r="H4014" s="625"/>
      <c r="J4014" s="625"/>
      <c r="K4014" s="625"/>
      <c r="L4014" s="625"/>
    </row>
    <row r="4015" spans="1:12" ht="15">
      <c r="A4015" s="276"/>
      <c r="C4015" s="627"/>
      <c r="D4015" s="627"/>
      <c r="E4015" s="627"/>
      <c r="F4015" s="627"/>
      <c r="G4015" s="627"/>
      <c r="H4015" s="627"/>
      <c r="J4015" s="627"/>
      <c r="K4015" s="627"/>
      <c r="L4015" s="627"/>
    </row>
    <row r="4016" spans="1:12" ht="15">
      <c r="A4016" s="276"/>
      <c r="C4016" s="625"/>
      <c r="D4016" s="625"/>
      <c r="E4016" s="625"/>
      <c r="F4016" s="625"/>
      <c r="G4016" s="625"/>
      <c r="H4016" s="625"/>
      <c r="J4016" s="625"/>
      <c r="K4016" s="625"/>
      <c r="L4016" s="625"/>
    </row>
    <row r="4017" spans="1:12" ht="15">
      <c r="A4017" s="276"/>
      <c r="C4017" s="627"/>
      <c r="D4017" s="627"/>
      <c r="E4017" s="627"/>
      <c r="F4017" s="627"/>
      <c r="G4017" s="627"/>
      <c r="H4017" s="627"/>
      <c r="J4017" s="627"/>
      <c r="K4017" s="627"/>
      <c r="L4017" s="627"/>
    </row>
    <row r="4018" spans="1:12" ht="15">
      <c r="A4018" s="276"/>
      <c r="C4018" s="625"/>
      <c r="D4018" s="625"/>
      <c r="E4018" s="625"/>
      <c r="F4018" s="625"/>
      <c r="G4018" s="625"/>
      <c r="H4018" s="625"/>
      <c r="J4018" s="1441"/>
      <c r="K4018" s="1441"/>
      <c r="L4018" s="1441"/>
    </row>
    <row r="4019" spans="1:12" ht="15">
      <c r="A4019" s="276"/>
      <c r="C4019" s="625"/>
      <c r="D4019" s="625"/>
      <c r="E4019" s="625"/>
      <c r="F4019" s="625"/>
      <c r="G4019" s="625"/>
      <c r="H4019" s="625"/>
      <c r="J4019" s="1442"/>
      <c r="K4019" s="1448"/>
      <c r="L4019" s="1448"/>
    </row>
    <row r="4020" spans="1:12" ht="15">
      <c r="A4020" s="276"/>
      <c r="C4020" s="625"/>
      <c r="D4020" s="625"/>
      <c r="E4020" s="625"/>
      <c r="F4020" s="625"/>
      <c r="G4020" s="625"/>
      <c r="H4020" s="625"/>
      <c r="J4020" s="625"/>
      <c r="K4020" s="625"/>
      <c r="L4020" s="625"/>
    </row>
    <row r="4021" spans="1:12" ht="15">
      <c r="A4021" s="276"/>
      <c r="C4021" s="627"/>
      <c r="D4021" s="627"/>
      <c r="E4021" s="627"/>
      <c r="F4021" s="627"/>
      <c r="G4021" s="627"/>
      <c r="H4021" s="627"/>
      <c r="J4021" s="627"/>
      <c r="K4021" s="627"/>
      <c r="L4021" s="627"/>
    </row>
    <row r="4022" spans="1:12" ht="15">
      <c r="A4022" s="276"/>
      <c r="C4022" s="625"/>
      <c r="D4022" s="625"/>
      <c r="E4022" s="625"/>
      <c r="F4022" s="625"/>
      <c r="G4022" s="625"/>
      <c r="H4022" s="625"/>
      <c r="J4022" s="625"/>
      <c r="K4022" s="625"/>
      <c r="L4022" s="625"/>
    </row>
    <row r="4023" spans="1:12" ht="15">
      <c r="A4023" s="276"/>
      <c r="C4023" s="627"/>
      <c r="D4023" s="627"/>
      <c r="E4023" s="627"/>
      <c r="F4023" s="627"/>
      <c r="G4023" s="627"/>
      <c r="H4023" s="627"/>
      <c r="J4023" s="627"/>
      <c r="K4023" s="627"/>
      <c r="L4023" s="627"/>
    </row>
    <row r="4024" spans="1:12" ht="15">
      <c r="A4024" s="276"/>
      <c r="C4024" s="625"/>
      <c r="D4024" s="625"/>
      <c r="E4024" s="625"/>
      <c r="F4024" s="625"/>
      <c r="G4024" s="625"/>
      <c r="H4024" s="625"/>
      <c r="J4024" s="625"/>
      <c r="K4024" s="625"/>
      <c r="L4024" s="625"/>
    </row>
    <row r="4025" spans="1:12" ht="15">
      <c r="A4025" s="276"/>
      <c r="C4025" s="627"/>
      <c r="D4025" s="627"/>
      <c r="E4025" s="627"/>
      <c r="F4025" s="627"/>
      <c r="G4025" s="627"/>
      <c r="H4025" s="627"/>
      <c r="J4025" s="627"/>
      <c r="K4025" s="627"/>
      <c r="L4025" s="627"/>
    </row>
    <row r="4026" spans="1:12" ht="15">
      <c r="A4026" s="276"/>
      <c r="C4026" s="625"/>
      <c r="D4026" s="625"/>
      <c r="E4026" s="625"/>
      <c r="F4026" s="625"/>
      <c r="G4026" s="625"/>
      <c r="H4026" s="625"/>
      <c r="J4026" s="625"/>
      <c r="K4026" s="625"/>
      <c r="L4026" s="625"/>
    </row>
    <row r="4027" spans="1:12" ht="15">
      <c r="A4027" s="276"/>
      <c r="C4027" s="627"/>
      <c r="D4027" s="627"/>
      <c r="E4027" s="627"/>
      <c r="F4027" s="627"/>
      <c r="G4027" s="627"/>
      <c r="H4027" s="627"/>
      <c r="J4027" s="627"/>
      <c r="K4027" s="627"/>
      <c r="L4027" s="627"/>
    </row>
    <row r="4028" spans="1:12" ht="15">
      <c r="A4028" s="276"/>
      <c r="C4028" s="625"/>
      <c r="D4028" s="625"/>
      <c r="E4028" s="625"/>
      <c r="F4028" s="625"/>
      <c r="G4028" s="625"/>
      <c r="H4028" s="625"/>
      <c r="J4028" s="625"/>
      <c r="K4028" s="625"/>
      <c r="L4028" s="625"/>
    </row>
    <row r="4029" spans="1:12" ht="15">
      <c r="A4029" s="276"/>
      <c r="C4029" s="627"/>
      <c r="D4029" s="627"/>
      <c r="E4029" s="627"/>
      <c r="F4029" s="627"/>
      <c r="G4029" s="627"/>
      <c r="H4029" s="627"/>
      <c r="J4029" s="627"/>
      <c r="K4029" s="627"/>
      <c r="L4029" s="627"/>
    </row>
    <row r="4030" spans="1:12" ht="15">
      <c r="A4030" s="276"/>
      <c r="C4030" s="625"/>
      <c r="D4030" s="625"/>
      <c r="E4030" s="625"/>
      <c r="F4030" s="625"/>
      <c r="G4030" s="625"/>
      <c r="H4030" s="625"/>
      <c r="J4030" s="625"/>
      <c r="K4030" s="625"/>
      <c r="L4030" s="625"/>
    </row>
    <row r="4031" spans="1:12" ht="15">
      <c r="A4031" s="276"/>
      <c r="C4031" s="627"/>
      <c r="D4031" s="627"/>
      <c r="E4031" s="627"/>
      <c r="F4031" s="627"/>
      <c r="G4031" s="627"/>
      <c r="H4031" s="627"/>
      <c r="J4031" s="627"/>
      <c r="K4031" s="627"/>
      <c r="L4031" s="627"/>
    </row>
    <row r="4032" spans="1:12" ht="15">
      <c r="A4032" s="276"/>
      <c r="C4032" s="625"/>
      <c r="D4032" s="625"/>
      <c r="E4032" s="625"/>
      <c r="F4032" s="625"/>
      <c r="G4032" s="625"/>
      <c r="H4032" s="625"/>
      <c r="J4032" s="625"/>
      <c r="K4032" s="625"/>
      <c r="L4032" s="625"/>
    </row>
    <row r="4033" spans="1:12" ht="15">
      <c r="A4033" s="276"/>
      <c r="C4033" s="627"/>
      <c r="D4033" s="627"/>
      <c r="E4033" s="627"/>
      <c r="F4033" s="627"/>
      <c r="G4033" s="627"/>
      <c r="H4033" s="627"/>
      <c r="J4033" s="627"/>
      <c r="K4033" s="627"/>
      <c r="L4033" s="627"/>
    </row>
    <row r="4034" spans="1:12" ht="15">
      <c r="A4034" s="276"/>
      <c r="C4034" s="625"/>
      <c r="D4034" s="625"/>
      <c r="E4034" s="625"/>
      <c r="F4034" s="625"/>
      <c r="G4034" s="625"/>
      <c r="H4034" s="625"/>
      <c r="J4034" s="625"/>
      <c r="K4034" s="625"/>
      <c r="L4034" s="625"/>
    </row>
    <row r="4035" spans="1:12" ht="15">
      <c r="A4035" s="276"/>
      <c r="C4035" s="627"/>
      <c r="D4035" s="627"/>
      <c r="E4035" s="627"/>
      <c r="F4035" s="627"/>
      <c r="G4035" s="627"/>
      <c r="H4035" s="627"/>
      <c r="J4035" s="627"/>
      <c r="K4035" s="627"/>
      <c r="L4035" s="627"/>
    </row>
    <row r="4036" spans="1:12" ht="15">
      <c r="A4036" s="276"/>
      <c r="C4036" s="625"/>
      <c r="D4036" s="625"/>
      <c r="E4036" s="625"/>
      <c r="F4036" s="625"/>
      <c r="G4036" s="625"/>
      <c r="H4036" s="625"/>
      <c r="J4036" s="625"/>
      <c r="K4036" s="625"/>
      <c r="L4036" s="625"/>
    </row>
    <row r="4037" spans="1:12" ht="15">
      <c r="A4037" s="276"/>
      <c r="C4037" s="627"/>
      <c r="D4037" s="627"/>
      <c r="E4037" s="627"/>
      <c r="F4037" s="627"/>
      <c r="G4037" s="627"/>
      <c r="H4037" s="627"/>
      <c r="J4037" s="627"/>
      <c r="K4037" s="627"/>
      <c r="L4037" s="627"/>
    </row>
    <row r="4038" spans="1:12" ht="15">
      <c r="A4038" s="276"/>
      <c r="C4038" s="625"/>
      <c r="D4038" s="625"/>
      <c r="E4038" s="625"/>
      <c r="F4038" s="625"/>
      <c r="G4038" s="625"/>
      <c r="H4038" s="625"/>
      <c r="J4038" s="625"/>
      <c r="K4038" s="625"/>
      <c r="L4038" s="625"/>
    </row>
    <row r="4039" spans="1:12" ht="15">
      <c r="A4039" s="276"/>
      <c r="C4039" s="627"/>
      <c r="D4039" s="627"/>
      <c r="E4039" s="627"/>
      <c r="F4039" s="627"/>
      <c r="G4039" s="627"/>
      <c r="H4039" s="627"/>
      <c r="J4039" s="627"/>
      <c r="K4039" s="627"/>
      <c r="L4039" s="627"/>
    </row>
    <row r="4040" spans="1:12" ht="15">
      <c r="A4040" s="276"/>
      <c r="C4040" s="625"/>
      <c r="D4040" s="625"/>
      <c r="E4040" s="625"/>
      <c r="F4040" s="625"/>
      <c r="G4040" s="625"/>
      <c r="H4040" s="625"/>
      <c r="J4040" s="625"/>
      <c r="K4040" s="625"/>
      <c r="L4040" s="625"/>
    </row>
    <row r="4041" spans="1:12" ht="15">
      <c r="A4041" s="276"/>
      <c r="C4041" s="627"/>
      <c r="D4041" s="627"/>
      <c r="E4041" s="627"/>
      <c r="F4041" s="627"/>
      <c r="G4041" s="627"/>
      <c r="H4041" s="627"/>
      <c r="J4041" s="627"/>
      <c r="K4041" s="627"/>
      <c r="L4041" s="627"/>
    </row>
    <row r="4042" spans="1:12" ht="15">
      <c r="A4042" s="276"/>
      <c r="C4042" s="625"/>
      <c r="D4042" s="625"/>
      <c r="E4042" s="625"/>
      <c r="F4042" s="625"/>
      <c r="G4042" s="625"/>
      <c r="H4042" s="625"/>
      <c r="J4042" s="625"/>
      <c r="K4042" s="625"/>
      <c r="L4042" s="625"/>
    </row>
    <row r="4043" spans="1:12" ht="15">
      <c r="A4043" s="276"/>
      <c r="C4043" s="627"/>
      <c r="D4043" s="627"/>
      <c r="E4043" s="627"/>
      <c r="F4043" s="627"/>
      <c r="G4043" s="627"/>
      <c r="H4043" s="627"/>
      <c r="J4043" s="627"/>
      <c r="K4043" s="627"/>
      <c r="L4043" s="627"/>
    </row>
    <row r="4044" spans="1:12" ht="15">
      <c r="A4044" s="276"/>
      <c r="C4044" s="625"/>
      <c r="D4044" s="625"/>
      <c r="E4044" s="625"/>
      <c r="F4044" s="625"/>
      <c r="G4044" s="625"/>
      <c r="H4044" s="625"/>
      <c r="J4044" s="625"/>
      <c r="K4044" s="625"/>
      <c r="L4044" s="625"/>
    </row>
    <row r="4045" spans="1:12" ht="15">
      <c r="A4045" s="276"/>
      <c r="C4045" s="627"/>
      <c r="D4045" s="627"/>
      <c r="E4045" s="627"/>
      <c r="F4045" s="627"/>
      <c r="G4045" s="627"/>
      <c r="H4045" s="627"/>
      <c r="J4045" s="627"/>
      <c r="K4045" s="627"/>
      <c r="L4045" s="627"/>
    </row>
    <row r="4046" spans="1:12" ht="15">
      <c r="A4046" s="276"/>
      <c r="C4046" s="625"/>
      <c r="D4046" s="625"/>
      <c r="E4046" s="625"/>
      <c r="F4046" s="625"/>
      <c r="G4046" s="625"/>
      <c r="H4046" s="625"/>
      <c r="J4046" s="625"/>
      <c r="K4046" s="625"/>
      <c r="L4046" s="625"/>
    </row>
    <row r="4047" spans="1:12" ht="15">
      <c r="A4047" s="276"/>
      <c r="C4047" s="627"/>
      <c r="D4047" s="627"/>
      <c r="E4047" s="627"/>
      <c r="F4047" s="627"/>
      <c r="G4047" s="627"/>
      <c r="H4047" s="627"/>
      <c r="J4047" s="627"/>
      <c r="K4047" s="627"/>
      <c r="L4047" s="627"/>
    </row>
    <row r="4048" spans="1:12" ht="15">
      <c r="A4048" s="276"/>
      <c r="C4048" s="625"/>
      <c r="D4048" s="625"/>
      <c r="E4048" s="625"/>
      <c r="F4048" s="625"/>
      <c r="G4048" s="625"/>
      <c r="H4048" s="625"/>
      <c r="J4048" s="625"/>
      <c r="K4048" s="625"/>
      <c r="L4048" s="625"/>
    </row>
    <row r="4049" spans="1:12" ht="15">
      <c r="A4049" s="276"/>
      <c r="C4049" s="627"/>
      <c r="D4049" s="627"/>
      <c r="E4049" s="627"/>
      <c r="F4049" s="627"/>
      <c r="G4049" s="627"/>
      <c r="H4049" s="627"/>
      <c r="J4049" s="627"/>
      <c r="K4049" s="627"/>
      <c r="L4049" s="627"/>
    </row>
    <row r="4050" spans="1:12" ht="15">
      <c r="A4050" s="276"/>
      <c r="C4050" s="625"/>
      <c r="D4050" s="625"/>
      <c r="E4050" s="625"/>
      <c r="F4050" s="625"/>
      <c r="G4050" s="625"/>
      <c r="H4050" s="625"/>
      <c r="J4050" s="625"/>
      <c r="K4050" s="625"/>
      <c r="L4050" s="625"/>
    </row>
    <row r="4051" spans="1:12" ht="15">
      <c r="A4051" s="276"/>
      <c r="C4051" s="627"/>
      <c r="D4051" s="627"/>
      <c r="E4051" s="627"/>
      <c r="F4051" s="627"/>
      <c r="G4051" s="627"/>
      <c r="H4051" s="627"/>
      <c r="J4051" s="628"/>
      <c r="K4051" s="628"/>
      <c r="L4051" s="628"/>
    </row>
    <row r="4052" spans="1:12" ht="15">
      <c r="A4052" s="276"/>
      <c r="C4052" s="625"/>
      <c r="D4052" s="625"/>
      <c r="E4052" s="625"/>
      <c r="F4052" s="625"/>
      <c r="G4052" s="625"/>
      <c r="H4052" s="625"/>
      <c r="J4052" s="1442"/>
      <c r="K4052" s="1448"/>
      <c r="L4052" s="1448"/>
    </row>
    <row r="4053" spans="1:12" ht="15">
      <c r="A4053" s="276"/>
      <c r="C4053" s="625"/>
      <c r="D4053" s="625"/>
      <c r="E4053" s="625"/>
      <c r="F4053" s="625"/>
      <c r="G4053" s="625"/>
      <c r="H4053" s="625"/>
      <c r="J4053" s="625"/>
      <c r="K4053" s="625"/>
      <c r="L4053" s="625"/>
    </row>
    <row r="4054" spans="1:12" ht="15">
      <c r="A4054" s="276"/>
      <c r="C4054" s="625"/>
      <c r="D4054" s="625"/>
      <c r="E4054" s="625"/>
      <c r="F4054" s="625"/>
      <c r="G4054" s="625"/>
      <c r="H4054" s="625"/>
      <c r="J4054" s="625"/>
      <c r="K4054" s="625"/>
      <c r="L4054" s="625"/>
    </row>
    <row r="4055" spans="1:12" ht="15">
      <c r="A4055" s="276"/>
      <c r="C4055" s="627"/>
      <c r="D4055" s="627"/>
      <c r="E4055" s="627"/>
      <c r="F4055" s="627"/>
      <c r="G4055" s="627"/>
      <c r="H4055" s="627"/>
      <c r="J4055" s="627"/>
      <c r="K4055" s="627"/>
      <c r="L4055" s="627"/>
    </row>
    <row r="4056" spans="1:12" ht="15">
      <c r="A4056" s="276"/>
      <c r="C4056" s="625"/>
      <c r="D4056" s="625"/>
      <c r="E4056" s="625"/>
      <c r="F4056" s="625"/>
      <c r="G4056" s="625"/>
      <c r="H4056" s="625"/>
      <c r="J4056" s="625"/>
      <c r="K4056" s="625"/>
      <c r="L4056" s="625"/>
    </row>
    <row r="4057" spans="1:12" ht="15">
      <c r="A4057" s="276"/>
      <c r="C4057" s="627"/>
      <c r="D4057" s="627"/>
      <c r="E4057" s="627"/>
      <c r="F4057" s="627"/>
      <c r="G4057" s="627"/>
      <c r="H4057" s="627"/>
      <c r="J4057" s="627"/>
      <c r="K4057" s="627"/>
      <c r="L4057" s="627"/>
    </row>
    <row r="4058" spans="1:12" ht="15">
      <c r="A4058" s="276"/>
      <c r="C4058" s="625"/>
      <c r="D4058" s="625"/>
      <c r="E4058" s="625"/>
      <c r="F4058" s="625"/>
      <c r="G4058" s="625"/>
      <c r="H4058" s="625"/>
      <c r="J4058" s="625"/>
      <c r="K4058" s="625"/>
      <c r="L4058" s="625"/>
    </row>
    <row r="4059" spans="1:12" ht="15">
      <c r="A4059" s="276"/>
      <c r="C4059" s="627"/>
      <c r="D4059" s="627"/>
      <c r="E4059" s="627"/>
      <c r="F4059" s="627"/>
      <c r="G4059" s="627"/>
      <c r="H4059" s="627"/>
      <c r="J4059" s="627"/>
      <c r="K4059" s="627"/>
      <c r="L4059" s="627"/>
    </row>
    <row r="4060" spans="1:12" ht="15">
      <c r="A4060" s="276"/>
      <c r="C4060" s="625"/>
      <c r="D4060" s="625"/>
      <c r="E4060" s="625"/>
      <c r="F4060" s="625"/>
      <c r="G4060" s="625"/>
      <c r="H4060" s="625"/>
      <c r="J4060" s="625"/>
      <c r="K4060" s="625"/>
      <c r="L4060" s="625"/>
    </row>
    <row r="4061" spans="1:12" ht="15">
      <c r="A4061" s="276"/>
      <c r="C4061" s="627"/>
      <c r="D4061" s="627"/>
      <c r="E4061" s="627"/>
      <c r="F4061" s="627"/>
      <c r="G4061" s="627"/>
      <c r="H4061" s="627"/>
      <c r="J4061" s="627"/>
      <c r="K4061" s="627"/>
      <c r="L4061" s="627"/>
    </row>
    <row r="4062" spans="1:12" ht="15">
      <c r="A4062" s="276"/>
      <c r="C4062" s="625"/>
      <c r="D4062" s="625"/>
      <c r="E4062" s="625"/>
      <c r="F4062" s="625"/>
      <c r="G4062" s="625"/>
      <c r="H4062" s="625"/>
      <c r="J4062" s="625"/>
      <c r="K4062" s="625"/>
      <c r="L4062" s="625"/>
    </row>
    <row r="4063" spans="1:12" ht="15">
      <c r="A4063" s="276"/>
      <c r="C4063" s="627"/>
      <c r="D4063" s="627"/>
      <c r="E4063" s="627"/>
      <c r="F4063" s="627"/>
      <c r="G4063" s="627"/>
      <c r="H4063" s="627"/>
      <c r="J4063" s="627"/>
      <c r="K4063" s="627"/>
      <c r="L4063" s="627"/>
    </row>
    <row r="4064" spans="1:12" ht="15">
      <c r="A4064" s="276"/>
      <c r="C4064" s="625"/>
      <c r="D4064" s="625"/>
      <c r="E4064" s="625"/>
      <c r="F4064" s="625"/>
      <c r="G4064" s="625"/>
      <c r="H4064" s="625"/>
      <c r="J4064" s="625"/>
      <c r="K4064" s="625"/>
      <c r="L4064" s="625"/>
    </row>
    <row r="4065" spans="1:12" ht="15">
      <c r="A4065" s="276"/>
      <c r="C4065" s="627"/>
      <c r="D4065" s="627"/>
      <c r="E4065" s="627"/>
      <c r="F4065" s="627"/>
      <c r="G4065" s="627"/>
      <c r="H4065" s="627"/>
      <c r="J4065" s="627"/>
      <c r="K4065" s="627"/>
      <c r="L4065" s="627"/>
    </row>
    <row r="4066" spans="1:12" ht="15">
      <c r="A4066" s="276"/>
      <c r="C4066" s="625"/>
      <c r="D4066" s="625"/>
      <c r="E4066" s="625"/>
      <c r="F4066" s="625"/>
      <c r="G4066" s="625"/>
      <c r="H4066" s="625"/>
      <c r="J4066" s="625"/>
      <c r="K4066" s="625"/>
      <c r="L4066" s="625"/>
    </row>
    <row r="4067" spans="1:12" ht="15">
      <c r="A4067" s="276"/>
      <c r="C4067" s="627"/>
      <c r="D4067" s="627"/>
      <c r="E4067" s="627"/>
      <c r="F4067" s="627"/>
      <c r="G4067" s="627"/>
      <c r="H4067" s="627"/>
      <c r="J4067" s="627"/>
      <c r="K4067" s="627"/>
      <c r="L4067" s="627"/>
    </row>
    <row r="4068" spans="1:12" ht="15">
      <c r="A4068" s="276"/>
      <c r="C4068" s="625"/>
      <c r="D4068" s="625"/>
      <c r="E4068" s="625"/>
      <c r="F4068" s="625"/>
      <c r="G4068" s="625"/>
      <c r="H4068" s="625"/>
      <c r="J4068" s="625"/>
      <c r="K4068" s="625"/>
      <c r="L4068" s="625"/>
    </row>
    <row r="4069" spans="1:12" ht="15">
      <c r="A4069" s="276"/>
      <c r="C4069" s="627"/>
      <c r="D4069" s="627"/>
      <c r="E4069" s="627"/>
      <c r="F4069" s="627"/>
      <c r="G4069" s="627"/>
      <c r="H4069" s="627"/>
      <c r="J4069" s="627"/>
      <c r="K4069" s="627"/>
      <c r="L4069" s="627"/>
    </row>
    <row r="4070" spans="1:12" ht="15">
      <c r="A4070" s="276"/>
      <c r="C4070" s="625"/>
      <c r="D4070" s="625"/>
      <c r="E4070" s="625"/>
      <c r="F4070" s="625"/>
      <c r="G4070" s="625"/>
      <c r="H4070" s="625"/>
      <c r="J4070" s="625"/>
      <c r="K4070" s="625"/>
      <c r="L4070" s="625"/>
    </row>
    <row r="4071" spans="1:12" ht="15">
      <c r="A4071" s="276"/>
      <c r="C4071" s="627"/>
      <c r="D4071" s="627"/>
      <c r="E4071" s="627"/>
      <c r="F4071" s="627"/>
      <c r="G4071" s="627"/>
      <c r="H4071" s="627"/>
      <c r="J4071" s="627"/>
      <c r="K4071" s="627"/>
      <c r="L4071" s="627"/>
    </row>
    <row r="4072" spans="1:12" ht="15">
      <c r="A4072" s="276"/>
      <c r="C4072" s="625"/>
      <c r="D4072" s="625"/>
      <c r="E4072" s="625"/>
      <c r="F4072" s="625"/>
      <c r="G4072" s="625"/>
      <c r="H4072" s="625"/>
      <c r="J4072" s="625"/>
      <c r="K4072" s="625"/>
      <c r="L4072" s="625"/>
    </row>
    <row r="4073" spans="1:12" ht="15">
      <c r="A4073" s="276"/>
      <c r="C4073" s="627"/>
      <c r="D4073" s="627"/>
      <c r="E4073" s="627"/>
      <c r="F4073" s="627"/>
      <c r="G4073" s="627"/>
      <c r="H4073" s="627"/>
      <c r="J4073" s="627"/>
      <c r="K4073" s="627"/>
      <c r="L4073" s="627"/>
    </row>
    <row r="4074" spans="1:12" ht="15">
      <c r="A4074" s="276"/>
      <c r="C4074" s="625"/>
      <c r="D4074" s="625"/>
      <c r="E4074" s="625"/>
      <c r="F4074" s="625"/>
      <c r="G4074" s="625"/>
      <c r="H4074" s="625"/>
      <c r="J4074" s="625"/>
      <c r="K4074" s="625"/>
      <c r="L4074" s="625"/>
    </row>
    <row r="4075" spans="1:12" ht="15">
      <c r="A4075" s="276"/>
      <c r="C4075" s="627"/>
      <c r="D4075" s="627"/>
      <c r="E4075" s="627"/>
      <c r="F4075" s="627"/>
      <c r="G4075" s="627"/>
      <c r="H4075" s="627"/>
      <c r="J4075" s="627"/>
      <c r="K4075" s="627"/>
      <c r="L4075" s="627"/>
    </row>
    <row r="4076" spans="1:12" ht="15">
      <c r="A4076" s="276"/>
      <c r="C4076" s="625"/>
      <c r="D4076" s="625"/>
      <c r="E4076" s="625"/>
      <c r="F4076" s="625"/>
      <c r="G4076" s="625"/>
      <c r="H4076" s="625"/>
      <c r="J4076" s="625"/>
      <c r="K4076" s="625"/>
      <c r="L4076" s="625"/>
    </row>
    <row r="4077" spans="1:12" ht="15">
      <c r="A4077" s="276"/>
      <c r="C4077" s="627"/>
      <c r="D4077" s="627"/>
      <c r="E4077" s="627"/>
      <c r="F4077" s="627"/>
      <c r="G4077" s="627"/>
      <c r="H4077" s="627"/>
      <c r="J4077" s="627"/>
      <c r="K4077" s="627"/>
      <c r="L4077" s="627"/>
    </row>
    <row r="4078" spans="1:12" ht="15">
      <c r="A4078" s="276"/>
      <c r="C4078" s="625"/>
      <c r="D4078" s="625"/>
      <c r="E4078" s="625"/>
      <c r="F4078" s="625"/>
      <c r="G4078" s="625"/>
      <c r="H4078" s="625"/>
      <c r="J4078" s="625"/>
      <c r="K4078" s="625"/>
      <c r="L4078" s="625"/>
    </row>
    <row r="4079" spans="1:12" ht="15">
      <c r="A4079" s="276"/>
      <c r="C4079" s="627"/>
      <c r="D4079" s="627"/>
      <c r="E4079" s="627"/>
      <c r="F4079" s="627"/>
      <c r="G4079" s="627"/>
      <c r="H4079" s="627"/>
      <c r="J4079" s="627"/>
      <c r="K4079" s="627"/>
      <c r="L4079" s="627"/>
    </row>
    <row r="4080" spans="1:12" ht="15">
      <c r="A4080" s="276"/>
      <c r="C4080" s="625"/>
      <c r="D4080" s="625"/>
      <c r="E4080" s="625"/>
      <c r="F4080" s="625"/>
      <c r="G4080" s="625"/>
      <c r="H4080" s="625"/>
      <c r="J4080" s="625"/>
      <c r="K4080" s="625"/>
      <c r="L4080" s="625"/>
    </row>
    <row r="4081" spans="1:12" ht="15">
      <c r="A4081" s="276"/>
      <c r="C4081" s="627"/>
      <c r="D4081" s="627"/>
      <c r="E4081" s="627"/>
      <c r="F4081" s="627"/>
      <c r="G4081" s="627"/>
      <c r="H4081" s="627"/>
      <c r="J4081" s="627"/>
      <c r="K4081" s="627"/>
      <c r="L4081" s="627"/>
    </row>
    <row r="4082" spans="1:12" ht="15">
      <c r="A4082" s="276"/>
      <c r="C4082" s="625"/>
      <c r="D4082" s="625"/>
      <c r="E4082" s="625"/>
      <c r="F4082" s="625"/>
      <c r="G4082" s="625"/>
      <c r="H4082" s="625"/>
      <c r="J4082" s="625"/>
      <c r="K4082" s="625"/>
      <c r="L4082" s="625"/>
    </row>
    <row r="4083" spans="1:12" ht="15">
      <c r="A4083" s="276"/>
      <c r="C4083" s="627"/>
      <c r="D4083" s="627"/>
      <c r="E4083" s="627"/>
      <c r="F4083" s="627"/>
      <c r="G4083" s="627"/>
      <c r="H4083" s="627"/>
      <c r="J4083" s="627"/>
      <c r="K4083" s="627"/>
      <c r="L4083" s="627"/>
    </row>
    <row r="4084" spans="1:12" ht="15">
      <c r="A4084" s="276"/>
      <c r="C4084" s="625"/>
      <c r="D4084" s="625"/>
      <c r="E4084" s="625"/>
      <c r="F4084" s="625"/>
      <c r="G4084" s="625"/>
      <c r="H4084" s="625"/>
      <c r="J4084" s="625"/>
      <c r="K4084" s="625"/>
      <c r="L4084" s="625"/>
    </row>
    <row r="4085" spans="1:12" ht="15">
      <c r="A4085" s="276"/>
      <c r="C4085" s="627"/>
      <c r="D4085" s="627"/>
      <c r="E4085" s="627"/>
      <c r="F4085" s="627"/>
      <c r="G4085" s="627"/>
      <c r="H4085" s="627"/>
      <c r="J4085" s="627"/>
      <c r="K4085" s="627"/>
      <c r="L4085" s="627"/>
    </row>
    <row r="4086" spans="1:12" ht="15">
      <c r="A4086" s="276"/>
      <c r="C4086" s="625"/>
      <c r="D4086" s="625"/>
      <c r="E4086" s="625"/>
      <c r="F4086" s="625"/>
      <c r="G4086" s="625"/>
      <c r="H4086" s="625"/>
      <c r="J4086" s="625"/>
      <c r="K4086" s="625"/>
      <c r="L4086" s="625"/>
    </row>
    <row r="4087" spans="1:12" ht="15">
      <c r="A4087" s="276"/>
      <c r="C4087" s="627"/>
      <c r="D4087" s="627"/>
      <c r="E4087" s="627"/>
      <c r="F4087" s="627"/>
      <c r="G4087" s="627"/>
      <c r="H4087" s="627"/>
      <c r="J4087" s="627"/>
      <c r="K4087" s="627"/>
      <c r="L4087" s="627"/>
    </row>
    <row r="4088" spans="1:12" ht="15">
      <c r="A4088" s="276"/>
      <c r="C4088" s="625"/>
      <c r="D4088" s="625"/>
      <c r="E4088" s="625"/>
      <c r="F4088" s="625"/>
      <c r="G4088" s="625"/>
      <c r="H4088" s="625"/>
      <c r="J4088" s="625"/>
      <c r="K4088" s="625"/>
      <c r="L4088" s="625"/>
    </row>
    <row r="4089" spans="1:12" ht="15">
      <c r="A4089" s="276"/>
      <c r="C4089" s="627"/>
      <c r="D4089" s="627"/>
      <c r="E4089" s="627"/>
      <c r="F4089" s="627"/>
      <c r="G4089" s="627"/>
      <c r="H4089" s="627"/>
      <c r="J4089" s="627"/>
      <c r="K4089" s="627"/>
      <c r="L4089" s="627"/>
    </row>
    <row r="4090" spans="1:12" ht="15">
      <c r="A4090" s="276"/>
      <c r="C4090" s="625"/>
      <c r="D4090" s="625"/>
      <c r="E4090" s="625"/>
      <c r="F4090" s="625"/>
      <c r="G4090" s="625"/>
      <c r="H4090" s="625"/>
      <c r="J4090" s="625"/>
      <c r="K4090" s="625"/>
      <c r="L4090" s="625"/>
    </row>
    <row r="4091" spans="1:12" ht="15">
      <c r="A4091" s="276"/>
      <c r="C4091" s="627"/>
      <c r="D4091" s="627"/>
      <c r="E4091" s="627"/>
      <c r="F4091" s="627"/>
      <c r="G4091" s="627"/>
      <c r="H4091" s="627"/>
      <c r="J4091" s="627"/>
      <c r="K4091" s="627"/>
      <c r="L4091" s="627"/>
    </row>
    <row r="4092" spans="1:12" ht="15">
      <c r="A4092" s="276"/>
      <c r="C4092" s="625"/>
      <c r="D4092" s="625"/>
      <c r="E4092" s="625"/>
      <c r="F4092" s="625"/>
      <c r="G4092" s="625"/>
      <c r="H4092" s="625"/>
      <c r="J4092" s="625"/>
      <c r="K4092" s="625"/>
      <c r="L4092" s="625"/>
    </row>
    <row r="4093" spans="1:12" ht="15">
      <c r="A4093" s="276"/>
      <c r="C4093" s="627"/>
      <c r="D4093" s="627"/>
      <c r="E4093" s="627"/>
      <c r="F4093" s="627"/>
      <c r="G4093" s="627"/>
      <c r="H4093" s="627"/>
      <c r="J4093" s="627"/>
      <c r="K4093" s="627"/>
      <c r="L4093" s="627"/>
    </row>
    <row r="4094" spans="1:12" ht="15">
      <c r="A4094" s="276"/>
      <c r="C4094" s="625"/>
      <c r="D4094" s="625"/>
      <c r="E4094" s="625"/>
      <c r="F4094" s="625"/>
      <c r="G4094" s="625"/>
      <c r="H4094" s="625"/>
      <c r="J4094" s="625"/>
      <c r="K4094" s="625"/>
      <c r="L4094" s="625"/>
    </row>
    <row r="4095" spans="1:12" ht="15">
      <c r="A4095" s="276"/>
      <c r="C4095" s="627"/>
      <c r="D4095" s="627"/>
      <c r="E4095" s="627"/>
      <c r="F4095" s="627"/>
      <c r="G4095" s="627"/>
      <c r="H4095" s="627"/>
      <c r="J4095" s="627"/>
      <c r="K4095" s="627"/>
      <c r="L4095" s="627"/>
    </row>
    <row r="4096" spans="1:12" ht="15">
      <c r="A4096" s="276"/>
      <c r="C4096" s="625"/>
      <c r="D4096" s="625"/>
      <c r="E4096" s="625"/>
      <c r="F4096" s="625"/>
      <c r="G4096" s="625"/>
      <c r="H4096" s="625"/>
      <c r="J4096" s="625"/>
      <c r="K4096" s="625"/>
      <c r="L4096" s="625"/>
    </row>
    <row r="4097" spans="1:14" ht="15">
      <c r="A4097" s="276"/>
      <c r="C4097" s="627"/>
      <c r="D4097" s="627"/>
      <c r="E4097" s="627"/>
      <c r="F4097" s="627"/>
      <c r="G4097" s="627"/>
      <c r="H4097" s="627"/>
      <c r="J4097" s="628"/>
      <c r="K4097" s="628"/>
      <c r="L4097" s="628"/>
    </row>
    <row r="4098" spans="1:14" ht="15">
      <c r="A4098" s="276"/>
      <c r="C4098" s="625"/>
      <c r="D4098" s="625"/>
      <c r="E4098" s="625"/>
      <c r="F4098" s="625"/>
      <c r="G4098" s="625"/>
      <c r="H4098" s="625"/>
    </row>
    <row r="4099" spans="1:14" ht="15">
      <c r="A4099" s="276"/>
      <c r="C4099" s="627"/>
      <c r="D4099" s="627"/>
      <c r="E4099" s="627"/>
      <c r="F4099" s="627"/>
      <c r="G4099" s="627"/>
      <c r="H4099" s="627"/>
    </row>
    <row r="4100" spans="1:14" ht="15">
      <c r="A4100" s="276"/>
      <c r="C4100" s="625"/>
      <c r="D4100" s="625"/>
      <c r="E4100" s="625"/>
      <c r="F4100" s="625"/>
      <c r="G4100" s="625"/>
      <c r="H4100" s="625"/>
    </row>
    <row r="4101" spans="1:14" ht="15">
      <c r="A4101" s="276"/>
      <c r="C4101" s="627"/>
      <c r="D4101" s="627"/>
      <c r="E4101" s="627"/>
      <c r="F4101" s="627"/>
      <c r="G4101" s="627"/>
      <c r="H4101" s="627"/>
    </row>
    <row r="4102" spans="1:14" ht="15">
      <c r="A4102" s="276"/>
      <c r="C4102" s="625"/>
      <c r="D4102" s="625"/>
      <c r="E4102" s="625"/>
      <c r="F4102" s="625"/>
      <c r="G4102" s="625"/>
      <c r="H4102" s="625"/>
      <c r="I4102" s="1446"/>
      <c r="J4102" s="1442"/>
      <c r="K4102" s="1448"/>
      <c r="L4102" s="1451"/>
    </row>
    <row r="4103" spans="1:14" ht="15">
      <c r="A4103" s="276"/>
      <c r="C4103" s="625"/>
      <c r="D4103" s="625"/>
      <c r="E4103" s="625"/>
      <c r="F4103" s="625"/>
      <c r="G4103" s="625"/>
      <c r="H4103" s="625"/>
      <c r="I4103" s="638">
        <v>40</v>
      </c>
      <c r="J4103" s="625"/>
      <c r="K4103" s="625"/>
      <c r="L4103" s="634"/>
    </row>
    <row r="4104" spans="1:14" ht="15">
      <c r="A4104" s="276"/>
      <c r="C4104" s="627"/>
      <c r="D4104" s="627"/>
      <c r="E4104" s="627"/>
      <c r="F4104" s="627"/>
      <c r="G4104" s="627"/>
      <c r="H4104" s="627"/>
      <c r="I4104" s="639">
        <v>-40</v>
      </c>
      <c r="J4104" s="627"/>
      <c r="K4104" s="627"/>
      <c r="L4104" s="637"/>
      <c r="N4104" s="53"/>
    </row>
    <row r="4105" spans="1:14" ht="15">
      <c r="A4105" s="276"/>
      <c r="C4105" s="625"/>
      <c r="D4105" s="625"/>
      <c r="E4105" s="625"/>
      <c r="F4105" s="625"/>
      <c r="G4105" s="625"/>
      <c r="H4105" s="625"/>
      <c r="I4105" s="638">
        <v>41</v>
      </c>
      <c r="J4105" s="625"/>
      <c r="K4105" s="625"/>
      <c r="L4105" s="634"/>
    </row>
    <row r="4106" spans="1:14" ht="15">
      <c r="A4106" s="1439"/>
      <c r="B4106" s="1442"/>
      <c r="C4106" s="627"/>
      <c r="D4106" s="627"/>
      <c r="E4106" s="627"/>
      <c r="F4106" s="627"/>
      <c r="G4106" s="627"/>
      <c r="H4106" s="627"/>
      <c r="I4106" s="639">
        <v>39</v>
      </c>
      <c r="J4106" s="627"/>
      <c r="K4106" s="627"/>
      <c r="L4106" s="637"/>
    </row>
    <row r="4107" spans="1:14" ht="15">
      <c r="A4107" s="624"/>
      <c r="B4107" s="625"/>
      <c r="C4107" s="625"/>
      <c r="D4107" s="625"/>
      <c r="E4107" s="625"/>
      <c r="F4107" s="625"/>
      <c r="G4107" s="625"/>
      <c r="H4107" s="625"/>
      <c r="I4107" s="638"/>
      <c r="J4107" s="625"/>
      <c r="K4107" s="625"/>
      <c r="L4107" s="634"/>
    </row>
    <row r="4108" spans="1:14" ht="15">
      <c r="A4108" s="624"/>
      <c r="B4108" s="1441"/>
      <c r="C4108" s="625"/>
      <c r="D4108" s="625"/>
      <c r="E4108" s="625"/>
      <c r="F4108" s="625"/>
      <c r="G4108" s="625"/>
      <c r="H4108" s="625"/>
      <c r="I4108" s="638"/>
      <c r="J4108" s="625"/>
      <c r="K4108" s="625"/>
      <c r="L4108" s="625"/>
    </row>
    <row r="4109" spans="1:14" ht="15">
      <c r="A4109" s="624"/>
      <c r="C4109" s="625"/>
      <c r="D4109" s="625"/>
      <c r="E4109" s="625"/>
      <c r="F4109" s="625"/>
      <c r="G4109" s="625"/>
      <c r="H4109" s="625"/>
      <c r="I4109" s="638">
        <v>4.2</v>
      </c>
      <c r="J4109" s="625"/>
      <c r="K4109" s="625"/>
      <c r="L4109" s="625"/>
    </row>
    <row r="4110" spans="1:14" ht="15">
      <c r="A4110" s="626"/>
      <c r="C4110" s="627"/>
      <c r="D4110" s="627"/>
      <c r="E4110" s="627"/>
      <c r="F4110" s="627"/>
      <c r="G4110" s="627"/>
      <c r="H4110" s="625"/>
      <c r="I4110" s="639">
        <v>3.59</v>
      </c>
      <c r="J4110" s="627"/>
      <c r="K4110" s="627"/>
      <c r="L4110" s="627"/>
    </row>
    <row r="4111" spans="1:14" ht="15">
      <c r="A4111" s="624"/>
      <c r="C4111" s="625"/>
      <c r="D4111" s="625"/>
      <c r="E4111" s="625"/>
      <c r="F4111" s="625"/>
      <c r="G4111" s="625"/>
      <c r="H4111" s="625"/>
      <c r="I4111" s="638">
        <v>4.63</v>
      </c>
      <c r="J4111" s="625"/>
      <c r="K4111" s="625"/>
      <c r="L4111" s="625"/>
    </row>
    <row r="4112" spans="1:14" ht="15">
      <c r="A4112" s="626"/>
      <c r="C4112" s="627"/>
      <c r="D4112" s="627"/>
      <c r="E4112" s="627"/>
      <c r="F4112" s="627"/>
      <c r="G4112" s="627"/>
      <c r="H4112" s="625"/>
      <c r="I4112" s="639">
        <v>4.2</v>
      </c>
      <c r="J4112" s="627"/>
      <c r="K4112" s="627"/>
      <c r="L4112" s="627"/>
    </row>
    <row r="4113" spans="1:12" ht="15">
      <c r="A4113" s="624"/>
      <c r="C4113" s="625"/>
      <c r="D4113" s="625"/>
      <c r="E4113" s="625"/>
      <c r="F4113" s="625"/>
      <c r="G4113" s="625"/>
      <c r="H4113" s="625"/>
      <c r="I4113" s="638">
        <v>19.14</v>
      </c>
      <c r="J4113" s="625"/>
      <c r="K4113" s="625"/>
      <c r="L4113" s="625"/>
    </row>
    <row r="4114" spans="1:12" ht="15">
      <c r="A4114" s="626"/>
      <c r="C4114" s="627"/>
      <c r="D4114" s="627"/>
      <c r="E4114" s="627"/>
      <c r="F4114" s="627"/>
      <c r="G4114" s="627"/>
      <c r="H4114" s="625"/>
      <c r="I4114" s="639">
        <v>18.77</v>
      </c>
      <c r="J4114" s="627"/>
      <c r="K4114" s="627"/>
      <c r="L4114" s="627"/>
    </row>
    <row r="4115" spans="1:12" ht="15">
      <c r="A4115" s="624"/>
      <c r="C4115" s="625"/>
      <c r="D4115" s="625"/>
      <c r="E4115" s="625"/>
      <c r="F4115" s="625"/>
      <c r="G4115" s="625"/>
      <c r="H4115" s="625"/>
      <c r="I4115" s="638">
        <v>10.17</v>
      </c>
      <c r="J4115" s="625"/>
      <c r="K4115" s="625"/>
      <c r="L4115" s="625"/>
    </row>
    <row r="4116" spans="1:12" ht="15">
      <c r="A4116" s="626"/>
      <c r="C4116" s="627"/>
      <c r="D4116" s="627"/>
      <c r="E4116" s="627"/>
      <c r="F4116" s="627"/>
      <c r="G4116" s="627"/>
      <c r="H4116" s="625"/>
      <c r="I4116" s="639">
        <v>18.77</v>
      </c>
      <c r="J4116" s="627"/>
      <c r="K4116" s="627"/>
      <c r="L4116" s="627"/>
    </row>
    <row r="4117" spans="1:12" ht="15">
      <c r="A4117" s="624"/>
      <c r="C4117" s="625"/>
      <c r="D4117" s="625"/>
      <c r="E4117" s="625"/>
      <c r="F4117" s="625"/>
      <c r="G4117" s="625"/>
      <c r="H4117" s="625"/>
      <c r="I4117" s="638">
        <v>9.94</v>
      </c>
      <c r="J4117" s="625"/>
      <c r="K4117" s="625"/>
      <c r="L4117" s="625"/>
    </row>
    <row r="4118" spans="1:12" ht="15">
      <c r="A4118" s="626"/>
      <c r="C4118" s="627"/>
      <c r="D4118" s="627"/>
      <c r="E4118" s="627"/>
      <c r="F4118" s="627"/>
      <c r="G4118" s="627"/>
      <c r="H4118" s="625"/>
      <c r="I4118" s="639">
        <v>4.58</v>
      </c>
      <c r="J4118" s="627"/>
      <c r="K4118" s="627"/>
      <c r="L4118" s="627"/>
    </row>
    <row r="4119" spans="1:12" ht="15">
      <c r="A4119" s="624"/>
      <c r="C4119" s="625"/>
      <c r="D4119" s="625"/>
      <c r="E4119" s="625"/>
      <c r="F4119" s="625"/>
      <c r="G4119" s="625"/>
      <c r="H4119" s="625"/>
      <c r="I4119" s="638">
        <v>6.04</v>
      </c>
      <c r="J4119" s="625"/>
      <c r="K4119" s="625"/>
      <c r="L4119" s="625"/>
    </row>
    <row r="4120" spans="1:12" ht="15">
      <c r="A4120" s="626"/>
      <c r="C4120" s="627"/>
      <c r="D4120" s="627"/>
      <c r="E4120" s="627"/>
      <c r="F4120" s="627"/>
      <c r="G4120" s="627"/>
      <c r="H4120" s="625"/>
      <c r="I4120" s="639">
        <v>5.54</v>
      </c>
      <c r="J4120" s="627"/>
      <c r="K4120" s="627"/>
      <c r="L4120" s="627"/>
    </row>
    <row r="4121" spans="1:12" ht="15">
      <c r="A4121" s="624"/>
      <c r="C4121" s="625"/>
      <c r="D4121" s="625"/>
      <c r="E4121" s="625"/>
      <c r="F4121" s="625"/>
      <c r="G4121" s="625"/>
      <c r="H4121" s="625"/>
      <c r="I4121" s="638">
        <v>5.63</v>
      </c>
      <c r="J4121" s="625"/>
      <c r="K4121" s="625"/>
      <c r="L4121" s="625"/>
    </row>
    <row r="4122" spans="1:12" ht="15">
      <c r="A4122" s="626"/>
      <c r="C4122" s="627"/>
      <c r="D4122" s="627"/>
      <c r="E4122" s="627"/>
      <c r="F4122" s="627"/>
      <c r="G4122" s="627"/>
      <c r="H4122" s="625"/>
      <c r="I4122" s="639">
        <v>3.99</v>
      </c>
      <c r="J4122" s="627"/>
      <c r="K4122" s="627"/>
      <c r="L4122" s="627"/>
    </row>
    <row r="4123" spans="1:12" ht="15">
      <c r="A4123" s="624"/>
      <c r="C4123" s="625"/>
      <c r="D4123" s="625"/>
      <c r="E4123" s="625"/>
      <c r="F4123" s="625"/>
      <c r="G4123" s="625"/>
      <c r="H4123" s="625"/>
      <c r="I4123" s="638">
        <v>6.93</v>
      </c>
      <c r="J4123" s="625"/>
      <c r="K4123" s="625"/>
      <c r="L4123" s="625"/>
    </row>
    <row r="4124" spans="1:12" ht="15">
      <c r="A4124" s="626"/>
      <c r="B4124" s="1442"/>
      <c r="C4124" s="627"/>
      <c r="D4124" s="627"/>
      <c r="E4124" s="627"/>
      <c r="F4124" s="627"/>
      <c r="G4124" s="627"/>
      <c r="H4124" s="625"/>
      <c r="I4124" s="639">
        <v>4.82</v>
      </c>
      <c r="J4124" s="627"/>
      <c r="K4124" s="627"/>
      <c r="L4124" s="637"/>
    </row>
    <row r="4125" spans="1:12" ht="15">
      <c r="A4125" s="624"/>
      <c r="B4125" s="1441"/>
      <c r="C4125" s="625"/>
      <c r="D4125" s="625"/>
      <c r="E4125" s="625"/>
      <c r="F4125" s="625"/>
      <c r="G4125" s="625"/>
      <c r="H4125" s="625"/>
      <c r="I4125" s="638"/>
      <c r="J4125" s="625"/>
      <c r="K4125" s="625"/>
      <c r="L4125" s="635"/>
    </row>
    <row r="4126" spans="1:12" ht="15">
      <c r="A4126" s="624"/>
      <c r="C4126" s="625"/>
      <c r="D4126" s="625"/>
      <c r="E4126" s="625"/>
      <c r="F4126" s="625"/>
      <c r="G4126" s="625"/>
      <c r="H4126" s="625"/>
      <c r="I4126" s="638">
        <v>4</v>
      </c>
      <c r="J4126" s="625"/>
      <c r="K4126" s="625"/>
      <c r="L4126" s="634"/>
    </row>
    <row r="4127" spans="1:12" ht="15">
      <c r="A4127" s="624"/>
      <c r="C4127" s="627"/>
      <c r="D4127" s="627"/>
      <c r="E4127" s="627"/>
      <c r="F4127" s="627"/>
      <c r="G4127" s="627"/>
      <c r="H4127" s="627"/>
      <c r="I4127" s="639">
        <v>-6</v>
      </c>
      <c r="J4127" s="627"/>
      <c r="K4127" s="627"/>
      <c r="L4127" s="637"/>
    </row>
    <row r="4128" spans="1:12" ht="15">
      <c r="A4128" s="624"/>
      <c r="C4128" s="625"/>
      <c r="D4128" s="625"/>
      <c r="E4128" s="625"/>
      <c r="F4128" s="625"/>
      <c r="G4128" s="625"/>
      <c r="H4128" s="625"/>
      <c r="I4128" s="638">
        <v>1</v>
      </c>
      <c r="J4128" s="625"/>
      <c r="K4128" s="625"/>
      <c r="L4128" s="634"/>
    </row>
    <row r="4129" spans="1:12" ht="15">
      <c r="A4129" s="624"/>
      <c r="C4129" s="627"/>
      <c r="D4129" s="627"/>
      <c r="E4129" s="627"/>
      <c r="F4129" s="627"/>
      <c r="G4129" s="627"/>
      <c r="H4129" s="627"/>
      <c r="I4129" s="639">
        <v>1</v>
      </c>
      <c r="J4129" s="627"/>
      <c r="K4129" s="627"/>
      <c r="L4129" s="637"/>
    </row>
    <row r="4130" spans="1:12" ht="15">
      <c r="A4130" s="624"/>
      <c r="C4130" s="625"/>
      <c r="D4130" s="625"/>
      <c r="E4130" s="625"/>
      <c r="F4130" s="625"/>
      <c r="G4130" s="625"/>
      <c r="H4130" s="625"/>
      <c r="I4130" s="638">
        <v>1</v>
      </c>
      <c r="J4130" s="625"/>
      <c r="K4130" s="625"/>
      <c r="L4130" s="634"/>
    </row>
    <row r="4131" spans="1:12" ht="15">
      <c r="A4131" s="624"/>
      <c r="C4131" s="627"/>
      <c r="D4131" s="627"/>
      <c r="E4131" s="627"/>
      <c r="F4131" s="627"/>
      <c r="G4131" s="627"/>
      <c r="H4131" s="627"/>
      <c r="I4131" s="639">
        <v>1</v>
      </c>
      <c r="J4131" s="627"/>
      <c r="K4131" s="627"/>
      <c r="L4131" s="637"/>
    </row>
    <row r="4132" spans="1:12" ht="15">
      <c r="A4132" s="624"/>
      <c r="C4132" s="625"/>
      <c r="D4132" s="625"/>
      <c r="E4132" s="625"/>
      <c r="F4132" s="625"/>
      <c r="G4132" s="625"/>
      <c r="H4132" s="625"/>
      <c r="I4132" s="638">
        <v>1</v>
      </c>
      <c r="J4132" s="625"/>
      <c r="K4132" s="625"/>
      <c r="L4132" s="634"/>
    </row>
    <row r="4133" spans="1:12" ht="15">
      <c r="A4133" s="624"/>
      <c r="C4133" s="627"/>
      <c r="D4133" s="627"/>
      <c r="E4133" s="627"/>
      <c r="F4133" s="627"/>
      <c r="G4133" s="627"/>
      <c r="H4133" s="627"/>
      <c r="I4133" s="639">
        <v>1</v>
      </c>
      <c r="J4133" s="627"/>
      <c r="K4133" s="627"/>
      <c r="L4133" s="637"/>
    </row>
    <row r="4134" spans="1:12" ht="15">
      <c r="A4134" s="624"/>
      <c r="C4134" s="625"/>
      <c r="D4134" s="625"/>
      <c r="E4134" s="625"/>
      <c r="F4134" s="625"/>
      <c r="G4134" s="625"/>
      <c r="H4134" s="625"/>
      <c r="I4134" s="638">
        <v>2</v>
      </c>
      <c r="J4134" s="625"/>
      <c r="K4134" s="625"/>
      <c r="L4134" s="634"/>
    </row>
    <row r="4135" spans="1:12" ht="15">
      <c r="A4135" s="624"/>
      <c r="C4135" s="627"/>
      <c r="D4135" s="627"/>
      <c r="E4135" s="627"/>
      <c r="F4135" s="627"/>
      <c r="G4135" s="627"/>
      <c r="H4135" s="627"/>
      <c r="I4135" s="639">
        <v>3</v>
      </c>
      <c r="J4135" s="627"/>
      <c r="K4135" s="627"/>
      <c r="L4135" s="637"/>
    </row>
    <row r="4136" spans="1:12" ht="15">
      <c r="A4136" s="624"/>
      <c r="C4136" s="625"/>
      <c r="D4136" s="625"/>
      <c r="E4136" s="625"/>
      <c r="F4136" s="625"/>
      <c r="G4136" s="625"/>
      <c r="H4136" s="625"/>
      <c r="I4136" s="638">
        <v>2</v>
      </c>
      <c r="J4136" s="625"/>
      <c r="K4136" s="625"/>
      <c r="L4136" s="634"/>
    </row>
    <row r="4137" spans="1:12" ht="15">
      <c r="A4137" s="624"/>
      <c r="C4137" s="627"/>
      <c r="D4137" s="627"/>
      <c r="E4137" s="627"/>
      <c r="F4137" s="627"/>
      <c r="G4137" s="627"/>
      <c r="H4137" s="627"/>
      <c r="I4137" s="639">
        <v>2</v>
      </c>
      <c r="J4137" s="627"/>
      <c r="K4137" s="627"/>
      <c r="L4137" s="637"/>
    </row>
    <row r="4138" spans="1:12" ht="15">
      <c r="A4138" s="624"/>
      <c r="C4138" s="625"/>
      <c r="D4138" s="625"/>
      <c r="E4138" s="625"/>
      <c r="F4138" s="625"/>
      <c r="G4138" s="625"/>
      <c r="H4138" s="625"/>
      <c r="I4138" s="638">
        <v>1</v>
      </c>
      <c r="J4138" s="625"/>
      <c r="K4138" s="625"/>
      <c r="L4138" s="634"/>
    </row>
    <row r="4139" spans="1:12" ht="15">
      <c r="A4139" s="624"/>
      <c r="C4139" s="627"/>
      <c r="D4139" s="627"/>
      <c r="E4139" s="627"/>
      <c r="F4139" s="627"/>
      <c r="G4139" s="627"/>
      <c r="H4139" s="627"/>
      <c r="I4139" s="639">
        <v>1</v>
      </c>
      <c r="J4139" s="627"/>
      <c r="K4139" s="627"/>
      <c r="L4139" s="637"/>
    </row>
    <row r="4140" spans="1:12" ht="15">
      <c r="A4140" s="624"/>
      <c r="C4140" s="625"/>
      <c r="D4140" s="625"/>
      <c r="E4140" s="625"/>
      <c r="F4140" s="625"/>
      <c r="G4140" s="625"/>
      <c r="H4140" s="625"/>
      <c r="I4140" s="638">
        <v>1</v>
      </c>
      <c r="J4140" s="625"/>
      <c r="K4140" s="625"/>
      <c r="L4140" s="634"/>
    </row>
    <row r="4141" spans="1:12" ht="15">
      <c r="A4141" s="624"/>
      <c r="B4141" s="1442"/>
      <c r="C4141" s="627"/>
      <c r="D4141" s="627"/>
      <c r="E4141" s="627"/>
      <c r="F4141" s="627"/>
      <c r="G4141" s="627"/>
      <c r="H4141" s="627"/>
      <c r="I4141" s="639">
        <v>1</v>
      </c>
      <c r="J4141" s="628"/>
      <c r="K4141" s="628"/>
      <c r="L4141" s="628"/>
    </row>
    <row r="4142" spans="1:12" ht="15.75">
      <c r="A4142" s="971"/>
      <c r="B4142" s="967"/>
      <c r="C4142" s="967"/>
      <c r="D4142" s="967"/>
      <c r="E4142" s="967"/>
      <c r="F4142" s="967"/>
      <c r="G4142" s="967"/>
      <c r="H4142" s="627"/>
      <c r="I4142" s="1032">
        <v>6.65</v>
      </c>
      <c r="J4142" s="1442"/>
      <c r="K4142" s="1449"/>
      <c r="L4142" s="1452"/>
    </row>
    <row r="4143" spans="1:12" ht="15">
      <c r="A4143" s="624"/>
      <c r="B4143" s="625"/>
      <c r="C4143" s="625"/>
      <c r="D4143" s="625"/>
      <c r="E4143" s="625"/>
      <c r="F4143" s="625"/>
      <c r="G4143" s="625"/>
      <c r="H4143" s="625"/>
      <c r="I4143" s="638">
        <v>173930000087860</v>
      </c>
      <c r="J4143" s="625"/>
      <c r="K4143" s="625"/>
      <c r="L4143" s="634"/>
    </row>
    <row r="4144" spans="1:12" ht="15">
      <c r="A4144" s="46"/>
      <c r="B4144" s="1441"/>
      <c r="C4144" s="625"/>
      <c r="D4144" s="625"/>
      <c r="E4144" s="625"/>
      <c r="F4144" s="625"/>
      <c r="G4144" s="625"/>
      <c r="H4144" s="625"/>
      <c r="I4144" s="24">
        <v>173930000087860</v>
      </c>
      <c r="J4144" s="1441"/>
      <c r="K4144" s="1441"/>
      <c r="L4144" s="1441"/>
    </row>
    <row r="4145" spans="1:12" ht="15">
      <c r="A4145" s="276"/>
      <c r="C4145" s="625"/>
      <c r="D4145" s="625"/>
      <c r="E4145" s="625"/>
      <c r="F4145" s="625"/>
      <c r="G4145" s="625"/>
      <c r="H4145" s="625"/>
    </row>
    <row r="4146" spans="1:12" ht="15">
      <c r="A4146" s="276"/>
      <c r="C4146" s="625"/>
      <c r="D4146" s="625"/>
      <c r="E4146" s="625"/>
      <c r="F4146" s="625"/>
      <c r="G4146" s="625"/>
      <c r="H4146" s="625"/>
      <c r="I4146" s="1446"/>
      <c r="J4146" s="1442"/>
      <c r="K4146" s="1448"/>
      <c r="L4146" s="1451"/>
    </row>
    <row r="4147" spans="1:12" ht="15">
      <c r="A4147" s="276"/>
      <c r="C4147" s="625"/>
      <c r="D4147" s="625"/>
      <c r="E4147" s="625"/>
      <c r="F4147" s="625"/>
      <c r="G4147" s="625"/>
      <c r="H4147" s="625"/>
      <c r="I4147" s="638">
        <v>2</v>
      </c>
      <c r="J4147" s="625"/>
      <c r="K4147" s="625"/>
      <c r="L4147" s="634"/>
    </row>
    <row r="4148" spans="1:12" ht="15">
      <c r="A4148" s="276"/>
      <c r="C4148" s="627"/>
      <c r="D4148" s="627"/>
      <c r="E4148" s="627"/>
      <c r="F4148" s="627"/>
      <c r="G4148" s="627"/>
      <c r="H4148" s="627"/>
      <c r="I4148" s="639">
        <v>1</v>
      </c>
      <c r="J4148" s="627"/>
      <c r="K4148" s="627"/>
      <c r="L4148" s="637"/>
    </row>
    <row r="4149" spans="1:12" ht="15">
      <c r="A4149" s="276"/>
      <c r="C4149" s="625"/>
      <c r="D4149" s="625"/>
      <c r="E4149" s="625"/>
      <c r="F4149" s="625"/>
      <c r="G4149" s="625"/>
      <c r="H4149" s="625"/>
      <c r="I4149" s="638">
        <v>3</v>
      </c>
      <c r="J4149" s="625"/>
      <c r="K4149" s="625"/>
      <c r="L4149" s="634"/>
    </row>
    <row r="4150" spans="1:12" ht="15">
      <c r="A4150" s="276"/>
      <c r="C4150" s="627"/>
      <c r="D4150" s="627"/>
      <c r="E4150" s="627"/>
      <c r="F4150" s="627"/>
      <c r="G4150" s="627"/>
      <c r="H4150" s="627"/>
      <c r="I4150" s="23">
        <v>1</v>
      </c>
      <c r="J4150" s="627"/>
      <c r="K4150" s="627"/>
      <c r="L4150" s="627"/>
    </row>
    <row r="4151" spans="1:12" ht="15">
      <c r="A4151" s="276"/>
      <c r="C4151" s="625"/>
      <c r="D4151" s="625"/>
      <c r="E4151" s="625"/>
      <c r="F4151" s="625"/>
      <c r="G4151" s="625"/>
      <c r="H4151" s="625"/>
      <c r="J4151" s="625"/>
      <c r="K4151" s="625"/>
      <c r="L4151" s="625"/>
    </row>
    <row r="4152" spans="1:12" ht="15">
      <c r="A4152" s="276"/>
      <c r="C4152" s="625"/>
      <c r="D4152" s="625"/>
      <c r="E4152" s="625"/>
      <c r="F4152" s="625"/>
      <c r="G4152" s="625"/>
      <c r="H4152" s="625"/>
      <c r="J4152" s="1441"/>
      <c r="K4152" s="1441"/>
      <c r="L4152" s="1441"/>
    </row>
    <row r="4153" spans="1:12" ht="15">
      <c r="A4153" s="276"/>
      <c r="C4153" s="625"/>
      <c r="D4153" s="625"/>
      <c r="E4153" s="625"/>
      <c r="F4153" s="625"/>
      <c r="G4153" s="625"/>
      <c r="H4153" s="625"/>
    </row>
    <row r="4154" spans="1:12" ht="15">
      <c r="A4154" s="276"/>
      <c r="C4154" s="627"/>
      <c r="D4154" s="627"/>
      <c r="E4154" s="627"/>
      <c r="F4154" s="627"/>
      <c r="G4154" s="627"/>
      <c r="H4154" s="627"/>
    </row>
    <row r="4155" spans="1:12" ht="15">
      <c r="A4155" s="276"/>
      <c r="C4155" s="625"/>
      <c r="D4155" s="625"/>
      <c r="E4155" s="625"/>
      <c r="F4155" s="625"/>
      <c r="G4155" s="625"/>
      <c r="H4155" s="625"/>
    </row>
    <row r="4156" spans="1:12" ht="15">
      <c r="A4156" s="276"/>
      <c r="C4156" s="627"/>
      <c r="D4156" s="627"/>
      <c r="E4156" s="627"/>
      <c r="F4156" s="627"/>
      <c r="G4156" s="627"/>
      <c r="H4156" s="627"/>
    </row>
    <row r="4157" spans="1:12" ht="15">
      <c r="A4157" s="276"/>
      <c r="C4157" s="625"/>
      <c r="D4157" s="625"/>
      <c r="E4157" s="625"/>
      <c r="F4157" s="625"/>
      <c r="G4157" s="625"/>
      <c r="H4157" s="625"/>
    </row>
    <row r="4158" spans="1:12" ht="15">
      <c r="A4158" s="276"/>
      <c r="C4158" s="627"/>
      <c r="D4158" s="627"/>
      <c r="E4158" s="627"/>
      <c r="F4158" s="627"/>
      <c r="G4158" s="627"/>
      <c r="H4158" s="627"/>
    </row>
    <row r="4159" spans="1:12" ht="15">
      <c r="A4159" s="276"/>
      <c r="C4159" s="625"/>
      <c r="D4159" s="625"/>
      <c r="E4159" s="625"/>
      <c r="F4159" s="625"/>
      <c r="G4159" s="625"/>
      <c r="H4159" s="625"/>
    </row>
    <row r="4160" spans="1:12" ht="15">
      <c r="A4160" s="276"/>
      <c r="C4160" s="627"/>
      <c r="D4160" s="627"/>
      <c r="E4160" s="627"/>
      <c r="F4160" s="627"/>
      <c r="G4160" s="627"/>
      <c r="H4160" s="627"/>
    </row>
    <row r="4161" spans="1:12" ht="15">
      <c r="A4161" s="276"/>
      <c r="C4161" s="625"/>
      <c r="D4161" s="625"/>
      <c r="E4161" s="625"/>
      <c r="F4161" s="625"/>
      <c r="G4161" s="625"/>
      <c r="H4161" s="625"/>
    </row>
    <row r="4162" spans="1:12" ht="15">
      <c r="A4162" s="276"/>
      <c r="C4162" s="627"/>
      <c r="D4162" s="627"/>
      <c r="E4162" s="627"/>
      <c r="F4162" s="627"/>
      <c r="G4162" s="627"/>
      <c r="H4162" s="627"/>
    </row>
    <row r="4163" spans="1:12" ht="15">
      <c r="A4163" s="276"/>
      <c r="C4163" s="625"/>
      <c r="D4163" s="625"/>
      <c r="E4163" s="625"/>
      <c r="F4163" s="625"/>
      <c r="G4163" s="625"/>
      <c r="H4163" s="625"/>
    </row>
    <row r="4164" spans="1:12" ht="15">
      <c r="A4164" s="276"/>
      <c r="C4164" s="627"/>
      <c r="D4164" s="627"/>
      <c r="E4164" s="627"/>
      <c r="F4164" s="627"/>
      <c r="G4164" s="627"/>
      <c r="H4164" s="627"/>
    </row>
    <row r="4165" spans="1:12" ht="15">
      <c r="A4165" s="276"/>
      <c r="C4165" s="625"/>
      <c r="D4165" s="625"/>
      <c r="E4165" s="625"/>
      <c r="F4165" s="625"/>
      <c r="G4165" s="625"/>
      <c r="H4165" s="625"/>
    </row>
    <row r="4166" spans="1:12" ht="15">
      <c r="A4166" s="276"/>
      <c r="C4166" s="627"/>
      <c r="D4166" s="627"/>
      <c r="E4166" s="627"/>
      <c r="F4166" s="627"/>
      <c r="G4166" s="627"/>
      <c r="H4166" s="627"/>
    </row>
    <row r="4167" spans="1:12" ht="15">
      <c r="A4167" s="276"/>
      <c r="C4167" s="625"/>
      <c r="D4167" s="625"/>
      <c r="E4167" s="625"/>
      <c r="F4167" s="625"/>
      <c r="G4167" s="625"/>
      <c r="H4167" s="625"/>
    </row>
    <row r="4168" spans="1:12" ht="15">
      <c r="A4168" s="276"/>
      <c r="C4168" s="627"/>
      <c r="D4168" s="627"/>
      <c r="E4168" s="627"/>
      <c r="F4168" s="627"/>
      <c r="G4168" s="627"/>
      <c r="H4168" s="627"/>
      <c r="I4168" s="1446"/>
      <c r="J4168" s="1442"/>
      <c r="K4168" s="1448"/>
      <c r="L4168" s="1451"/>
    </row>
    <row r="4169" spans="1:12" ht="15">
      <c r="A4169" s="276"/>
      <c r="C4169" s="625"/>
      <c r="D4169" s="625"/>
      <c r="E4169" s="625"/>
      <c r="F4169" s="625"/>
      <c r="G4169" s="625"/>
      <c r="H4169" s="625"/>
      <c r="I4169" s="638">
        <v>50</v>
      </c>
      <c r="J4169" s="625"/>
      <c r="K4169" s="625"/>
      <c r="L4169" s="634"/>
    </row>
    <row r="4170" spans="1:12" ht="15">
      <c r="A4170" s="276"/>
      <c r="C4170" s="627"/>
      <c r="D4170" s="627"/>
      <c r="E4170" s="627"/>
      <c r="F4170" s="627"/>
      <c r="G4170" s="627"/>
      <c r="H4170" s="627"/>
      <c r="I4170" s="639">
        <v>-50</v>
      </c>
      <c r="J4170" s="627"/>
      <c r="K4170" s="627"/>
      <c r="L4170" s="637"/>
    </row>
    <row r="4171" spans="1:12" ht="15">
      <c r="A4171" s="276"/>
      <c r="C4171" s="625"/>
      <c r="D4171" s="625"/>
      <c r="E4171" s="625"/>
      <c r="F4171" s="625"/>
      <c r="G4171" s="625"/>
      <c r="H4171" s="625"/>
      <c r="I4171" s="638">
        <v>1</v>
      </c>
      <c r="J4171" s="625"/>
      <c r="K4171" s="625"/>
      <c r="L4171" s="634"/>
    </row>
    <row r="4172" spans="1:12" ht="15">
      <c r="A4172" s="276"/>
      <c r="C4172" s="627"/>
      <c r="D4172" s="627"/>
      <c r="E4172" s="627"/>
      <c r="F4172" s="627"/>
      <c r="G4172" s="627"/>
      <c r="H4172" s="627"/>
      <c r="I4172" s="639">
        <v>1</v>
      </c>
      <c r="J4172" s="627"/>
      <c r="K4172" s="627"/>
      <c r="L4172" s="637"/>
    </row>
    <row r="4173" spans="1:12" ht="15">
      <c r="A4173" s="276"/>
      <c r="C4173" s="625"/>
      <c r="D4173" s="625"/>
      <c r="E4173" s="625"/>
      <c r="F4173" s="625"/>
      <c r="G4173" s="625"/>
      <c r="H4173" s="625"/>
      <c r="I4173" s="638">
        <v>1</v>
      </c>
      <c r="J4173" s="625"/>
      <c r="K4173" s="625"/>
      <c r="L4173" s="634"/>
    </row>
    <row r="4174" spans="1:12" ht="15">
      <c r="A4174" s="276"/>
      <c r="C4174" s="627"/>
      <c r="D4174" s="627"/>
      <c r="E4174" s="627"/>
      <c r="F4174" s="627"/>
      <c r="G4174" s="627"/>
      <c r="H4174" s="627"/>
      <c r="I4174" s="639">
        <v>1</v>
      </c>
      <c r="J4174" s="627"/>
      <c r="K4174" s="627"/>
      <c r="L4174" s="637"/>
    </row>
    <row r="4175" spans="1:12" ht="15">
      <c r="A4175" s="276"/>
      <c r="C4175" s="625"/>
      <c r="D4175" s="625"/>
      <c r="E4175" s="625"/>
      <c r="F4175" s="625"/>
      <c r="G4175" s="625"/>
      <c r="H4175" s="625"/>
      <c r="I4175" s="638">
        <v>1</v>
      </c>
      <c r="J4175" s="625"/>
      <c r="K4175" s="625"/>
      <c r="L4175" s="634"/>
    </row>
    <row r="4176" spans="1:12" ht="15">
      <c r="A4176" s="276"/>
      <c r="C4176" s="627"/>
      <c r="D4176" s="627"/>
      <c r="E4176" s="627"/>
      <c r="F4176" s="627"/>
      <c r="G4176" s="627"/>
      <c r="H4176" s="627"/>
      <c r="I4176" s="639">
        <v>1</v>
      </c>
      <c r="J4176" s="627"/>
      <c r="K4176" s="627"/>
      <c r="L4176" s="637"/>
    </row>
    <row r="4177" spans="1:12" ht="15">
      <c r="A4177" s="276"/>
      <c r="C4177" s="625"/>
      <c r="D4177" s="625"/>
      <c r="E4177" s="625"/>
      <c r="F4177" s="625"/>
      <c r="G4177" s="625"/>
      <c r="H4177" s="625"/>
      <c r="I4177" s="638">
        <v>1</v>
      </c>
      <c r="J4177" s="625"/>
      <c r="K4177" s="625"/>
      <c r="L4177" s="634"/>
    </row>
    <row r="4178" spans="1:12" ht="15">
      <c r="A4178" s="276"/>
      <c r="C4178" s="627"/>
      <c r="D4178" s="627"/>
      <c r="E4178" s="627"/>
      <c r="F4178" s="627"/>
      <c r="G4178" s="627"/>
      <c r="H4178" s="627"/>
      <c r="I4178" s="639">
        <v>1</v>
      </c>
      <c r="J4178" s="627"/>
      <c r="K4178" s="627"/>
      <c r="L4178" s="637"/>
    </row>
    <row r="4179" spans="1:12" ht="15">
      <c r="A4179" s="276"/>
      <c r="C4179" s="625"/>
      <c r="D4179" s="625"/>
      <c r="E4179" s="625"/>
      <c r="F4179" s="625"/>
      <c r="G4179" s="625"/>
      <c r="H4179" s="625"/>
      <c r="I4179" s="638">
        <v>1</v>
      </c>
      <c r="J4179" s="625"/>
      <c r="K4179" s="625"/>
      <c r="L4179" s="634"/>
    </row>
    <row r="4180" spans="1:12" ht="15">
      <c r="A4180" s="276"/>
      <c r="C4180" s="627"/>
      <c r="D4180" s="627"/>
      <c r="E4180" s="627"/>
      <c r="F4180" s="627"/>
      <c r="G4180" s="627"/>
      <c r="H4180" s="627"/>
      <c r="I4180" s="639">
        <v>1</v>
      </c>
      <c r="J4180" s="627"/>
      <c r="K4180" s="627"/>
      <c r="L4180" s="637"/>
    </row>
    <row r="4181" spans="1:12" ht="15">
      <c r="A4181" s="276"/>
      <c r="C4181" s="625"/>
      <c r="D4181" s="625"/>
      <c r="E4181" s="625"/>
      <c r="F4181" s="625"/>
      <c r="G4181" s="625"/>
      <c r="H4181" s="625"/>
      <c r="I4181" s="638">
        <v>1</v>
      </c>
      <c r="J4181" s="625"/>
      <c r="K4181" s="625"/>
      <c r="L4181" s="634"/>
    </row>
    <row r="4182" spans="1:12" ht="15">
      <c r="A4182" s="276"/>
      <c r="C4182" s="627"/>
      <c r="D4182" s="627"/>
      <c r="E4182" s="627"/>
      <c r="F4182" s="627"/>
      <c r="G4182" s="627"/>
      <c r="H4182" s="627"/>
      <c r="I4182" s="639">
        <v>1</v>
      </c>
      <c r="J4182" s="627"/>
      <c r="K4182" s="627"/>
      <c r="L4182" s="637"/>
    </row>
    <row r="4183" spans="1:12" ht="15">
      <c r="A4183" s="276"/>
      <c r="C4183" s="625"/>
      <c r="D4183" s="625"/>
      <c r="E4183" s="625"/>
      <c r="F4183" s="625"/>
      <c r="G4183" s="625"/>
      <c r="H4183" s="625"/>
      <c r="I4183" s="638">
        <v>9</v>
      </c>
      <c r="J4183" s="625"/>
      <c r="K4183" s="625"/>
      <c r="L4183" s="634"/>
    </row>
    <row r="4184" spans="1:12" ht="15">
      <c r="A4184" s="276"/>
      <c r="C4184" s="627"/>
      <c r="D4184" s="627"/>
      <c r="E4184" s="627"/>
      <c r="F4184" s="627"/>
      <c r="G4184" s="627"/>
      <c r="H4184" s="627"/>
      <c r="I4184" s="639">
        <v>1</v>
      </c>
      <c r="J4184" s="627"/>
      <c r="K4184" s="627"/>
      <c r="L4184" s="637"/>
    </row>
    <row r="4185" spans="1:12" ht="15">
      <c r="A4185" s="276"/>
      <c r="C4185" s="625"/>
      <c r="D4185" s="625"/>
      <c r="E4185" s="625"/>
      <c r="F4185" s="625"/>
      <c r="G4185" s="625"/>
      <c r="H4185" s="625"/>
      <c r="I4185" s="638">
        <v>1</v>
      </c>
      <c r="J4185" s="625"/>
      <c r="K4185" s="625"/>
      <c r="L4185" s="634"/>
    </row>
    <row r="4186" spans="1:12" ht="15">
      <c r="A4186" s="276"/>
      <c r="C4186" s="627"/>
      <c r="D4186" s="627"/>
      <c r="E4186" s="627"/>
      <c r="F4186" s="627"/>
      <c r="G4186" s="627"/>
      <c r="H4186" s="627"/>
      <c r="I4186" s="639">
        <v>5</v>
      </c>
      <c r="J4186" s="627"/>
      <c r="K4186" s="627"/>
      <c r="L4186" s="637"/>
    </row>
    <row r="4187" spans="1:12" ht="15">
      <c r="A4187" s="276"/>
      <c r="C4187" s="625"/>
      <c r="D4187" s="625"/>
      <c r="E4187" s="625"/>
      <c r="F4187" s="625"/>
      <c r="G4187" s="625"/>
      <c r="H4187" s="625"/>
      <c r="I4187" s="638">
        <v>1</v>
      </c>
      <c r="J4187" s="625"/>
      <c r="K4187" s="625"/>
      <c r="L4187" s="634"/>
    </row>
    <row r="4188" spans="1:12" ht="15">
      <c r="A4188" s="276"/>
      <c r="C4188" s="627"/>
      <c r="D4188" s="627"/>
      <c r="E4188" s="627"/>
      <c r="F4188" s="627"/>
      <c r="G4188" s="627"/>
      <c r="H4188" s="627"/>
      <c r="I4188" s="639">
        <v>5</v>
      </c>
      <c r="J4188" s="627"/>
      <c r="K4188" s="627"/>
      <c r="L4188" s="637"/>
    </row>
    <row r="4189" spans="1:12" ht="15">
      <c r="A4189" s="276"/>
      <c r="C4189" s="625"/>
      <c r="D4189" s="625"/>
      <c r="E4189" s="625"/>
      <c r="F4189" s="625"/>
      <c r="G4189" s="625"/>
      <c r="H4189" s="625"/>
      <c r="I4189" s="638">
        <v>2</v>
      </c>
      <c r="J4189" s="625"/>
      <c r="K4189" s="625"/>
      <c r="L4189" s="634"/>
    </row>
    <row r="4190" spans="1:12" ht="15">
      <c r="A4190" s="276"/>
      <c r="C4190" s="627"/>
      <c r="D4190" s="627"/>
      <c r="E4190" s="627"/>
      <c r="F4190" s="627"/>
      <c r="G4190" s="627"/>
      <c r="H4190" s="627"/>
      <c r="I4190" s="639">
        <v>1</v>
      </c>
      <c r="J4190" s="627"/>
      <c r="K4190" s="627"/>
      <c r="L4190" s="637"/>
    </row>
    <row r="4191" spans="1:12" ht="15">
      <c r="A4191" s="276"/>
      <c r="C4191" s="625"/>
      <c r="D4191" s="625"/>
      <c r="E4191" s="625"/>
      <c r="F4191" s="625"/>
      <c r="G4191" s="625"/>
      <c r="H4191" s="625"/>
      <c r="I4191" s="638">
        <v>1</v>
      </c>
      <c r="J4191" s="625"/>
      <c r="K4191" s="625"/>
      <c r="L4191" s="634"/>
    </row>
    <row r="4192" spans="1:12" ht="15">
      <c r="A4192" s="276"/>
      <c r="C4192" s="625"/>
      <c r="D4192" s="625"/>
      <c r="E4192" s="625"/>
      <c r="F4192" s="625"/>
      <c r="G4192" s="625"/>
      <c r="H4192" s="625"/>
      <c r="I4192" s="638">
        <v>4</v>
      </c>
      <c r="J4192" s="625"/>
      <c r="K4192" s="625"/>
      <c r="L4192" s="634"/>
    </row>
    <row r="4193" spans="1:12" ht="15">
      <c r="A4193" s="276"/>
      <c r="C4193" s="627"/>
      <c r="D4193" s="627"/>
      <c r="E4193" s="627"/>
      <c r="F4193" s="627"/>
      <c r="G4193" s="627"/>
      <c r="H4193" s="627"/>
      <c r="I4193" s="639">
        <v>2</v>
      </c>
      <c r="J4193" s="627"/>
      <c r="K4193" s="627"/>
      <c r="L4193" s="637"/>
    </row>
    <row r="4194" spans="1:12" ht="15">
      <c r="A4194" s="276"/>
      <c r="C4194" s="625"/>
      <c r="D4194" s="625"/>
      <c r="E4194" s="625"/>
      <c r="F4194" s="625"/>
      <c r="G4194" s="625"/>
      <c r="H4194" s="625"/>
      <c r="I4194" s="638">
        <v>2</v>
      </c>
      <c r="J4194" s="625"/>
      <c r="K4194" s="625"/>
      <c r="L4194" s="634"/>
    </row>
    <row r="4195" spans="1:12" ht="15">
      <c r="A4195" s="276"/>
      <c r="C4195" s="627"/>
      <c r="D4195" s="627"/>
      <c r="E4195" s="627"/>
      <c r="F4195" s="627"/>
      <c r="G4195" s="627"/>
      <c r="H4195" s="627"/>
      <c r="I4195" s="639">
        <v>1</v>
      </c>
      <c r="J4195" s="627"/>
      <c r="K4195" s="627"/>
      <c r="L4195" s="637"/>
    </row>
    <row r="4196" spans="1:12" ht="15">
      <c r="A4196" s="276"/>
      <c r="C4196" s="625"/>
      <c r="D4196" s="625"/>
      <c r="E4196" s="625"/>
      <c r="F4196" s="625"/>
      <c r="G4196" s="625"/>
      <c r="H4196" s="625"/>
      <c r="I4196" s="638">
        <v>1</v>
      </c>
      <c r="J4196" s="625"/>
      <c r="K4196" s="625"/>
      <c r="L4196" s="634"/>
    </row>
    <row r="4197" spans="1:12" ht="15">
      <c r="A4197" s="276"/>
      <c r="C4197" s="627"/>
      <c r="D4197" s="627"/>
      <c r="E4197" s="627"/>
      <c r="F4197" s="627"/>
      <c r="G4197" s="627"/>
      <c r="H4197" s="627"/>
      <c r="I4197" s="639">
        <v>1</v>
      </c>
      <c r="J4197" s="627"/>
      <c r="K4197" s="627"/>
      <c r="L4197" s="637"/>
    </row>
    <row r="4198" spans="1:12" ht="15">
      <c r="A4198" s="276"/>
      <c r="C4198" s="625"/>
      <c r="D4198" s="625"/>
      <c r="E4198" s="625"/>
      <c r="F4198" s="625"/>
      <c r="G4198" s="625"/>
      <c r="H4198" s="625"/>
      <c r="I4198" s="638">
        <v>1</v>
      </c>
      <c r="J4198" s="625"/>
      <c r="K4198" s="625"/>
      <c r="L4198" s="634"/>
    </row>
    <row r="4199" spans="1:12" ht="15">
      <c r="A4199" s="276"/>
      <c r="C4199" s="627"/>
      <c r="D4199" s="627"/>
      <c r="E4199" s="627"/>
      <c r="F4199" s="627"/>
      <c r="G4199" s="627"/>
      <c r="H4199" s="627"/>
      <c r="I4199" s="23">
        <v>3</v>
      </c>
      <c r="J4199" s="628"/>
      <c r="K4199" s="628"/>
      <c r="L4199" s="628"/>
    </row>
    <row r="4200" spans="1:12" ht="15">
      <c r="A4200" s="276"/>
      <c r="C4200" s="625"/>
      <c r="D4200" s="625"/>
      <c r="E4200" s="625"/>
      <c r="F4200" s="625"/>
      <c r="G4200" s="625"/>
      <c r="H4200" s="625"/>
    </row>
    <row r="4201" spans="1:12" ht="15">
      <c r="A4201" s="276"/>
      <c r="C4201" s="627"/>
      <c r="D4201" s="627"/>
      <c r="E4201" s="627"/>
      <c r="F4201" s="627"/>
      <c r="G4201" s="627"/>
      <c r="H4201" s="627"/>
    </row>
    <row r="4202" spans="1:12" ht="15">
      <c r="A4202" s="276"/>
      <c r="C4202" s="625"/>
      <c r="D4202" s="625"/>
      <c r="E4202" s="625"/>
      <c r="F4202" s="625"/>
      <c r="G4202" s="625"/>
      <c r="H4202" s="625"/>
      <c r="J4202" s="1442"/>
      <c r="K4202" s="1448"/>
      <c r="L4202" s="1448"/>
    </row>
    <row r="4203" spans="1:12" ht="15">
      <c r="A4203" s="276"/>
      <c r="C4203" s="625"/>
      <c r="D4203" s="625"/>
      <c r="E4203" s="625"/>
      <c r="F4203" s="625"/>
      <c r="G4203" s="625"/>
      <c r="H4203" s="625"/>
      <c r="J4203" s="625"/>
      <c r="K4203" s="625"/>
      <c r="L4203" s="625"/>
    </row>
    <row r="4204" spans="1:12" ht="15">
      <c r="A4204" s="276"/>
      <c r="C4204" s="627"/>
      <c r="D4204" s="627"/>
      <c r="E4204" s="627"/>
      <c r="F4204" s="627"/>
      <c r="G4204" s="627"/>
      <c r="H4204" s="627"/>
      <c r="J4204" s="627"/>
      <c r="K4204" s="627"/>
      <c r="L4204" s="627"/>
    </row>
    <row r="4205" spans="1:12" ht="15">
      <c r="A4205" s="276"/>
      <c r="C4205" s="625"/>
      <c r="D4205" s="625"/>
      <c r="E4205" s="625"/>
      <c r="F4205" s="625"/>
      <c r="G4205" s="625"/>
      <c r="H4205" s="625"/>
      <c r="J4205" s="625"/>
      <c r="K4205" s="625"/>
      <c r="L4205" s="625"/>
    </row>
    <row r="4206" spans="1:12" ht="15">
      <c r="A4206" s="276"/>
      <c r="C4206" s="627"/>
      <c r="D4206" s="627"/>
      <c r="E4206" s="627"/>
      <c r="F4206" s="627"/>
      <c r="G4206" s="627"/>
      <c r="H4206" s="627"/>
      <c r="J4206" s="627"/>
      <c r="K4206" s="627"/>
      <c r="L4206" s="627"/>
    </row>
    <row r="4207" spans="1:12" ht="15">
      <c r="A4207" s="276"/>
      <c r="C4207" s="625"/>
      <c r="D4207" s="625"/>
      <c r="E4207" s="625"/>
      <c r="F4207" s="625"/>
      <c r="G4207" s="625"/>
      <c r="H4207" s="625"/>
      <c r="J4207" s="625"/>
      <c r="K4207" s="625"/>
      <c r="L4207" s="625"/>
    </row>
    <row r="4208" spans="1:12" ht="15">
      <c r="A4208" s="276"/>
      <c r="C4208" s="627"/>
      <c r="D4208" s="627"/>
      <c r="E4208" s="627"/>
      <c r="F4208" s="627"/>
      <c r="G4208" s="627"/>
      <c r="H4208" s="627"/>
      <c r="J4208" s="627"/>
      <c r="K4208" s="627"/>
      <c r="L4208" s="627"/>
    </row>
    <row r="4209" spans="1:12" ht="15">
      <c r="A4209" s="276"/>
      <c r="C4209" s="625"/>
      <c r="D4209" s="625"/>
      <c r="E4209" s="625"/>
      <c r="F4209" s="625"/>
      <c r="G4209" s="625"/>
      <c r="H4209" s="625"/>
      <c r="J4209" s="625"/>
      <c r="K4209" s="625"/>
      <c r="L4209" s="625"/>
    </row>
    <row r="4210" spans="1:12" ht="15">
      <c r="A4210" s="276"/>
      <c r="C4210" s="627"/>
      <c r="D4210" s="627"/>
      <c r="E4210" s="627"/>
      <c r="F4210" s="627"/>
      <c r="G4210" s="627"/>
      <c r="H4210" s="627"/>
      <c r="J4210" s="627"/>
      <c r="K4210" s="627"/>
      <c r="L4210" s="627"/>
    </row>
    <row r="4211" spans="1:12" ht="15">
      <c r="A4211" s="276"/>
      <c r="C4211" s="625"/>
      <c r="D4211" s="625"/>
      <c r="E4211" s="625"/>
      <c r="F4211" s="625"/>
      <c r="G4211" s="625"/>
      <c r="H4211" s="625"/>
      <c r="J4211" s="625"/>
      <c r="K4211" s="625"/>
      <c r="L4211" s="625"/>
    </row>
    <row r="4212" spans="1:12" ht="15">
      <c r="A4212" s="276"/>
      <c r="C4212" s="627"/>
      <c r="D4212" s="627"/>
      <c r="E4212" s="627"/>
      <c r="F4212" s="627"/>
      <c r="G4212" s="627"/>
      <c r="H4212" s="627"/>
      <c r="J4212" s="627"/>
      <c r="K4212" s="627"/>
      <c r="L4212" s="627"/>
    </row>
    <row r="4213" spans="1:12" ht="15">
      <c r="A4213" s="276"/>
      <c r="C4213" s="625"/>
      <c r="D4213" s="625"/>
      <c r="E4213" s="625"/>
      <c r="F4213" s="625"/>
      <c r="G4213" s="625"/>
      <c r="H4213" s="625"/>
      <c r="J4213" s="625"/>
      <c r="K4213" s="625"/>
      <c r="L4213" s="625"/>
    </row>
    <row r="4214" spans="1:12" ht="15">
      <c r="A4214" s="276"/>
      <c r="C4214" s="627"/>
      <c r="D4214" s="627"/>
      <c r="E4214" s="627"/>
      <c r="F4214" s="627"/>
      <c r="G4214" s="627"/>
      <c r="H4214" s="627"/>
      <c r="J4214" s="627"/>
      <c r="K4214" s="627"/>
      <c r="L4214" s="627"/>
    </row>
    <row r="4215" spans="1:12" ht="15">
      <c r="A4215" s="276"/>
      <c r="C4215" s="625"/>
      <c r="D4215" s="625"/>
      <c r="E4215" s="625"/>
      <c r="F4215" s="625"/>
      <c r="G4215" s="625"/>
      <c r="H4215" s="625"/>
      <c r="J4215" s="625"/>
      <c r="K4215" s="625"/>
      <c r="L4215" s="625"/>
    </row>
    <row r="4216" spans="1:12" ht="15">
      <c r="A4216" s="276"/>
      <c r="C4216" s="627"/>
      <c r="D4216" s="627"/>
      <c r="E4216" s="627"/>
      <c r="F4216" s="627"/>
      <c r="G4216" s="627"/>
      <c r="H4216" s="627"/>
      <c r="J4216" s="627"/>
      <c r="K4216" s="627"/>
      <c r="L4216" s="627"/>
    </row>
    <row r="4217" spans="1:12" ht="15">
      <c r="A4217" s="276"/>
      <c r="C4217" s="625"/>
      <c r="D4217" s="625"/>
      <c r="E4217" s="625"/>
      <c r="F4217" s="625"/>
      <c r="G4217" s="625"/>
      <c r="H4217" s="625"/>
      <c r="J4217" s="625"/>
      <c r="K4217" s="625"/>
      <c r="L4217" s="625"/>
    </row>
    <row r="4218" spans="1:12" ht="15">
      <c r="A4218" s="276"/>
      <c r="C4218" s="627"/>
      <c r="D4218" s="627"/>
      <c r="E4218" s="627"/>
      <c r="F4218" s="627"/>
      <c r="G4218" s="627"/>
      <c r="H4218" s="627"/>
      <c r="J4218" s="627"/>
      <c r="K4218" s="627"/>
      <c r="L4218" s="627"/>
    </row>
    <row r="4219" spans="1:12" ht="15">
      <c r="A4219" s="276"/>
      <c r="C4219" s="625"/>
      <c r="D4219" s="625"/>
      <c r="E4219" s="625"/>
      <c r="F4219" s="625"/>
      <c r="G4219" s="625"/>
      <c r="H4219" s="625"/>
      <c r="J4219" s="625"/>
      <c r="K4219" s="625"/>
      <c r="L4219" s="625"/>
    </row>
    <row r="4220" spans="1:12" ht="15">
      <c r="A4220" s="276"/>
      <c r="C4220" s="627"/>
      <c r="D4220" s="627"/>
      <c r="E4220" s="627"/>
      <c r="F4220" s="627"/>
      <c r="G4220" s="627"/>
      <c r="H4220" s="627"/>
      <c r="J4220" s="627"/>
      <c r="K4220" s="627"/>
      <c r="L4220" s="627"/>
    </row>
    <row r="4221" spans="1:12" ht="15">
      <c r="A4221" s="276"/>
      <c r="C4221" s="625"/>
      <c r="D4221" s="625"/>
      <c r="E4221" s="625"/>
      <c r="F4221" s="625"/>
      <c r="G4221" s="625"/>
      <c r="H4221" s="625"/>
      <c r="J4221" s="625"/>
      <c r="K4221" s="625"/>
      <c r="L4221" s="625"/>
    </row>
    <row r="4222" spans="1:12" ht="15">
      <c r="A4222" s="276"/>
      <c r="C4222" s="627"/>
      <c r="D4222" s="627"/>
      <c r="E4222" s="627"/>
      <c r="F4222" s="627"/>
      <c r="G4222" s="627"/>
      <c r="H4222" s="627"/>
      <c r="J4222" s="627"/>
      <c r="K4222" s="627"/>
      <c r="L4222" s="627"/>
    </row>
    <row r="4223" spans="1:12" ht="15">
      <c r="A4223" s="276"/>
      <c r="C4223" s="625"/>
      <c r="D4223" s="625"/>
      <c r="E4223" s="625"/>
      <c r="F4223" s="625"/>
      <c r="G4223" s="625"/>
      <c r="H4223" s="625"/>
      <c r="J4223" s="625"/>
      <c r="K4223" s="625"/>
      <c r="L4223" s="625"/>
    </row>
    <row r="4224" spans="1:12" ht="15">
      <c r="A4224" s="276"/>
      <c r="C4224" s="627"/>
      <c r="D4224" s="627"/>
      <c r="E4224" s="627"/>
      <c r="F4224" s="627"/>
      <c r="G4224" s="627"/>
      <c r="H4224" s="627"/>
      <c r="J4224" s="627"/>
      <c r="K4224" s="627"/>
      <c r="L4224" s="627"/>
    </row>
    <row r="4225" spans="1:12" ht="15">
      <c r="A4225" s="276"/>
      <c r="C4225" s="625"/>
      <c r="D4225" s="625"/>
      <c r="E4225" s="625"/>
      <c r="F4225" s="625"/>
      <c r="G4225" s="625"/>
      <c r="H4225" s="625"/>
      <c r="J4225" s="625"/>
      <c r="K4225" s="625"/>
      <c r="L4225" s="625"/>
    </row>
    <row r="4226" spans="1:12" ht="15">
      <c r="A4226" s="276"/>
      <c r="C4226" s="627"/>
      <c r="D4226" s="627"/>
      <c r="E4226" s="627"/>
      <c r="F4226" s="627"/>
      <c r="G4226" s="627"/>
      <c r="H4226" s="627"/>
      <c r="J4226" s="627"/>
      <c r="K4226" s="627"/>
      <c r="L4226" s="627"/>
    </row>
    <row r="4227" spans="1:12" ht="15">
      <c r="A4227" s="276"/>
      <c r="C4227" s="625"/>
      <c r="D4227" s="625"/>
      <c r="E4227" s="625"/>
      <c r="F4227" s="625"/>
      <c r="G4227" s="625"/>
      <c r="H4227" s="625"/>
      <c r="J4227" s="625"/>
      <c r="K4227" s="625"/>
      <c r="L4227" s="625"/>
    </row>
    <row r="4228" spans="1:12" ht="15">
      <c r="A4228" s="276"/>
      <c r="C4228" s="627"/>
      <c r="D4228" s="627"/>
      <c r="E4228" s="627"/>
      <c r="F4228" s="627"/>
      <c r="G4228" s="627"/>
      <c r="H4228" s="627"/>
      <c r="J4228" s="627"/>
      <c r="K4228" s="627"/>
      <c r="L4228" s="627"/>
    </row>
    <row r="4229" spans="1:12" ht="15">
      <c r="A4229" s="276"/>
      <c r="C4229" s="625"/>
      <c r="D4229" s="625"/>
      <c r="E4229" s="625"/>
      <c r="F4229" s="625"/>
      <c r="G4229" s="625"/>
      <c r="H4229" s="625"/>
      <c r="J4229" s="625"/>
      <c r="K4229" s="625"/>
      <c r="L4229" s="625"/>
    </row>
    <row r="4230" spans="1:12" ht="15">
      <c r="A4230" s="276"/>
      <c r="C4230" s="627"/>
      <c r="D4230" s="627"/>
      <c r="E4230" s="627"/>
      <c r="F4230" s="627"/>
      <c r="G4230" s="627"/>
      <c r="H4230" s="627"/>
      <c r="J4230" s="627"/>
      <c r="K4230" s="627"/>
      <c r="L4230" s="627"/>
    </row>
    <row r="4231" spans="1:12" ht="15">
      <c r="A4231" s="276"/>
      <c r="C4231" s="625"/>
      <c r="D4231" s="625"/>
      <c r="E4231" s="625"/>
      <c r="F4231" s="625"/>
      <c r="G4231" s="625"/>
      <c r="H4231" s="625"/>
      <c r="J4231" s="625"/>
      <c r="K4231" s="625"/>
      <c r="L4231" s="625"/>
    </row>
    <row r="4232" spans="1:12" ht="15">
      <c r="A4232" s="276"/>
      <c r="C4232" s="627"/>
      <c r="D4232" s="627"/>
      <c r="E4232" s="627"/>
      <c r="F4232" s="627"/>
      <c r="G4232" s="627"/>
      <c r="H4232" s="627"/>
      <c r="J4232" s="627"/>
      <c r="K4232" s="627"/>
      <c r="L4232" s="627"/>
    </row>
    <row r="4233" spans="1:12" ht="15">
      <c r="A4233" s="276"/>
      <c r="C4233" s="625"/>
      <c r="D4233" s="625"/>
      <c r="E4233" s="625"/>
      <c r="F4233" s="625"/>
      <c r="G4233" s="625"/>
      <c r="H4233" s="625"/>
      <c r="J4233" s="625"/>
      <c r="K4233" s="625"/>
      <c r="L4233" s="625"/>
    </row>
    <row r="4234" spans="1:12" ht="15">
      <c r="A4234" s="276"/>
      <c r="C4234" s="627"/>
      <c r="D4234" s="627"/>
      <c r="E4234" s="627"/>
      <c r="F4234" s="627"/>
      <c r="G4234" s="627"/>
      <c r="H4234" s="627"/>
      <c r="J4234" s="627"/>
      <c r="K4234" s="627"/>
      <c r="L4234" s="627"/>
    </row>
    <row r="4235" spans="1:12" ht="15">
      <c r="A4235" s="276"/>
      <c r="C4235" s="625"/>
      <c r="D4235" s="625"/>
      <c r="E4235" s="625"/>
      <c r="F4235" s="625"/>
      <c r="G4235" s="625"/>
      <c r="H4235" s="625"/>
      <c r="J4235" s="625"/>
      <c r="K4235" s="625"/>
      <c r="L4235" s="625"/>
    </row>
    <row r="4236" spans="1:12" ht="15">
      <c r="A4236" s="276"/>
      <c r="C4236" s="627"/>
      <c r="D4236" s="627"/>
      <c r="E4236" s="627"/>
      <c r="F4236" s="627"/>
      <c r="G4236" s="627"/>
      <c r="H4236" s="627"/>
      <c r="J4236" s="627"/>
      <c r="K4236" s="627"/>
      <c r="L4236" s="627"/>
    </row>
    <row r="4237" spans="1:12" ht="15">
      <c r="A4237" s="276"/>
      <c r="C4237" s="625"/>
      <c r="D4237" s="625"/>
      <c r="E4237" s="625"/>
      <c r="F4237" s="625"/>
      <c r="G4237" s="625"/>
      <c r="H4237" s="625"/>
      <c r="J4237" s="625"/>
      <c r="K4237" s="625"/>
      <c r="L4237" s="625"/>
    </row>
    <row r="4238" spans="1:12" ht="15">
      <c r="A4238" s="276"/>
      <c r="C4238" s="627"/>
      <c r="D4238" s="627"/>
      <c r="E4238" s="627"/>
      <c r="F4238" s="627"/>
      <c r="G4238" s="627"/>
      <c r="H4238" s="627"/>
      <c r="J4238" s="627"/>
      <c r="K4238" s="627"/>
      <c r="L4238" s="627"/>
    </row>
    <row r="4239" spans="1:12" ht="15">
      <c r="A4239" s="276"/>
      <c r="C4239" s="625"/>
      <c r="D4239" s="625"/>
      <c r="E4239" s="625"/>
      <c r="F4239" s="625"/>
      <c r="G4239" s="625"/>
      <c r="H4239" s="625"/>
      <c r="J4239" s="625"/>
      <c r="K4239" s="625"/>
      <c r="L4239" s="625"/>
    </row>
    <row r="4240" spans="1:12" ht="15">
      <c r="A4240" s="276"/>
      <c r="C4240" s="627"/>
      <c r="D4240" s="627"/>
      <c r="E4240" s="627"/>
      <c r="F4240" s="627"/>
      <c r="G4240" s="627"/>
      <c r="H4240" s="627"/>
      <c r="J4240" s="627"/>
      <c r="K4240" s="627"/>
      <c r="L4240" s="627"/>
    </row>
    <row r="4241" spans="1:12" ht="15">
      <c r="A4241" s="276"/>
      <c r="C4241" s="625"/>
      <c r="D4241" s="625"/>
      <c r="E4241" s="625"/>
      <c r="F4241" s="625"/>
      <c r="G4241" s="625"/>
      <c r="H4241" s="625"/>
      <c r="J4241" s="625"/>
      <c r="K4241" s="625"/>
      <c r="L4241" s="625"/>
    </row>
    <row r="4242" spans="1:12" ht="15">
      <c r="A4242" s="276"/>
      <c r="C4242" s="627"/>
      <c r="D4242" s="627"/>
      <c r="E4242" s="627"/>
      <c r="F4242" s="627"/>
      <c r="G4242" s="627"/>
      <c r="H4242" s="627"/>
      <c r="J4242" s="627"/>
      <c r="K4242" s="627"/>
      <c r="L4242" s="627"/>
    </row>
    <row r="4243" spans="1:12" ht="15">
      <c r="A4243" s="276"/>
      <c r="C4243" s="625"/>
      <c r="D4243" s="625"/>
      <c r="E4243" s="625"/>
      <c r="F4243" s="625"/>
      <c r="G4243" s="625"/>
      <c r="H4243" s="625"/>
      <c r="J4243" s="625"/>
      <c r="K4243" s="625"/>
      <c r="L4243" s="625"/>
    </row>
    <row r="4244" spans="1:12" ht="15">
      <c r="A4244" s="276"/>
      <c r="C4244" s="627"/>
      <c r="D4244" s="627"/>
      <c r="E4244" s="627"/>
      <c r="F4244" s="627"/>
      <c r="G4244" s="627"/>
      <c r="H4244" s="627"/>
      <c r="J4244" s="627"/>
      <c r="K4244" s="627"/>
      <c r="L4244" s="627"/>
    </row>
    <row r="4245" spans="1:12" ht="15">
      <c r="A4245" s="276"/>
      <c r="C4245" s="625"/>
      <c r="D4245" s="625"/>
      <c r="E4245" s="625"/>
      <c r="F4245" s="625"/>
      <c r="G4245" s="625"/>
      <c r="H4245" s="625"/>
      <c r="J4245" s="625"/>
      <c r="K4245" s="625"/>
      <c r="L4245" s="625"/>
    </row>
    <row r="4246" spans="1:12" ht="15">
      <c r="A4246" s="276"/>
      <c r="C4246" s="625"/>
      <c r="D4246" s="625"/>
      <c r="E4246" s="625"/>
      <c r="F4246" s="625"/>
      <c r="G4246" s="625"/>
      <c r="H4246" s="625"/>
      <c r="J4246" s="625"/>
      <c r="K4246" s="625"/>
      <c r="L4246" s="625"/>
    </row>
    <row r="4247" spans="1:12" ht="15">
      <c r="A4247" s="276"/>
      <c r="C4247" s="627"/>
      <c r="D4247" s="627"/>
      <c r="E4247" s="627"/>
      <c r="F4247" s="627"/>
      <c r="G4247" s="627"/>
      <c r="H4247" s="627"/>
      <c r="J4247" s="627"/>
      <c r="K4247" s="627"/>
      <c r="L4247" s="627"/>
    </row>
    <row r="4248" spans="1:12" ht="15">
      <c r="A4248" s="276"/>
      <c r="C4248" s="625"/>
      <c r="D4248" s="625"/>
      <c r="E4248" s="625"/>
      <c r="F4248" s="625"/>
      <c r="G4248" s="625"/>
      <c r="H4248" s="625"/>
      <c r="J4248" s="625"/>
      <c r="K4248" s="625"/>
      <c r="L4248" s="625"/>
    </row>
    <row r="4249" spans="1:12" ht="15">
      <c r="A4249" s="276"/>
      <c r="C4249" s="627"/>
      <c r="D4249" s="627"/>
      <c r="E4249" s="627"/>
      <c r="F4249" s="627"/>
      <c r="G4249" s="627"/>
      <c r="H4249" s="627"/>
      <c r="J4249" s="627"/>
      <c r="K4249" s="627"/>
      <c r="L4249" s="627"/>
    </row>
    <row r="4250" spans="1:12" ht="15">
      <c r="A4250" s="276"/>
      <c r="C4250" s="625"/>
      <c r="D4250" s="625"/>
      <c r="E4250" s="625"/>
      <c r="F4250" s="625"/>
      <c r="G4250" s="625"/>
      <c r="H4250" s="625"/>
      <c r="J4250" s="625"/>
      <c r="K4250" s="625"/>
      <c r="L4250" s="625"/>
    </row>
    <row r="4251" spans="1:12" ht="15">
      <c r="A4251" s="276"/>
      <c r="C4251" s="627"/>
      <c r="D4251" s="627"/>
      <c r="E4251" s="627"/>
      <c r="F4251" s="627"/>
      <c r="G4251" s="627"/>
      <c r="H4251" s="627"/>
      <c r="J4251" s="627"/>
      <c r="K4251" s="627"/>
      <c r="L4251" s="627"/>
    </row>
    <row r="4252" spans="1:12" ht="15">
      <c r="A4252" s="276"/>
      <c r="C4252" s="625"/>
      <c r="D4252" s="625"/>
      <c r="E4252" s="625"/>
      <c r="F4252" s="625"/>
      <c r="G4252" s="625"/>
      <c r="H4252" s="625"/>
      <c r="J4252" s="625"/>
      <c r="K4252" s="625"/>
      <c r="L4252" s="625"/>
    </row>
    <row r="4253" spans="1:12" ht="15">
      <c r="A4253" s="276"/>
      <c r="C4253" s="627"/>
      <c r="D4253" s="627"/>
      <c r="E4253" s="627"/>
      <c r="F4253" s="627"/>
      <c r="G4253" s="627"/>
      <c r="H4253" s="627"/>
      <c r="J4253" s="627"/>
      <c r="K4253" s="627"/>
      <c r="L4253" s="627"/>
    </row>
    <row r="4254" spans="1:12" ht="15">
      <c r="A4254" s="276"/>
      <c r="C4254" s="625"/>
      <c r="D4254" s="625"/>
      <c r="E4254" s="625"/>
      <c r="F4254" s="625"/>
      <c r="G4254" s="625"/>
      <c r="H4254" s="625"/>
      <c r="J4254" s="625"/>
      <c r="K4254" s="625"/>
      <c r="L4254" s="625"/>
    </row>
    <row r="4255" spans="1:12" ht="15">
      <c r="A4255" s="276"/>
      <c r="C4255" s="627"/>
      <c r="D4255" s="627"/>
      <c r="E4255" s="627"/>
      <c r="F4255" s="627"/>
      <c r="G4255" s="627"/>
      <c r="H4255" s="627"/>
      <c r="J4255" s="627"/>
      <c r="K4255" s="627"/>
      <c r="L4255" s="627"/>
    </row>
    <row r="4256" spans="1:12" ht="15">
      <c r="A4256" s="276"/>
      <c r="C4256" s="625"/>
      <c r="D4256" s="625"/>
      <c r="E4256" s="625"/>
      <c r="F4256" s="625"/>
      <c r="G4256" s="625"/>
      <c r="H4256" s="625"/>
      <c r="J4256" s="625"/>
      <c r="K4256" s="625"/>
      <c r="L4256" s="625"/>
    </row>
    <row r="4257" spans="1:12" ht="15">
      <c r="A4257" s="276"/>
      <c r="C4257" s="627"/>
      <c r="D4257" s="627"/>
      <c r="E4257" s="627"/>
      <c r="F4257" s="627"/>
      <c r="G4257" s="627"/>
      <c r="H4257" s="627"/>
      <c r="J4257" s="627"/>
      <c r="K4257" s="627"/>
      <c r="L4257" s="627"/>
    </row>
    <row r="4258" spans="1:12" ht="15">
      <c r="A4258" s="276"/>
      <c r="C4258" s="625"/>
      <c r="D4258" s="625"/>
      <c r="E4258" s="625"/>
      <c r="F4258" s="625"/>
      <c r="G4258" s="625"/>
      <c r="H4258" s="625"/>
      <c r="J4258" s="625"/>
      <c r="K4258" s="625"/>
      <c r="L4258" s="625"/>
    </row>
    <row r="4259" spans="1:12" ht="15">
      <c r="A4259" s="276"/>
      <c r="C4259" s="627"/>
      <c r="D4259" s="627"/>
      <c r="E4259" s="627"/>
      <c r="F4259" s="627"/>
      <c r="G4259" s="627"/>
      <c r="H4259" s="627"/>
      <c r="J4259" s="627"/>
      <c r="K4259" s="627"/>
      <c r="L4259" s="627"/>
    </row>
    <row r="4260" spans="1:12" ht="15">
      <c r="A4260" s="276"/>
      <c r="C4260" s="625"/>
      <c r="D4260" s="625"/>
      <c r="E4260" s="625"/>
      <c r="F4260" s="625"/>
      <c r="G4260" s="625"/>
      <c r="H4260" s="625"/>
      <c r="J4260" s="625"/>
      <c r="K4260" s="625"/>
      <c r="L4260" s="625"/>
    </row>
    <row r="4261" spans="1:12" ht="15">
      <c r="A4261" s="276"/>
      <c r="C4261" s="627"/>
      <c r="D4261" s="627"/>
      <c r="E4261" s="627"/>
      <c r="F4261" s="627"/>
      <c r="G4261" s="627"/>
      <c r="H4261" s="627"/>
      <c r="J4261" s="627"/>
      <c r="K4261" s="627"/>
      <c r="L4261" s="627"/>
    </row>
    <row r="4262" spans="1:12" ht="15">
      <c r="A4262" s="276"/>
      <c r="C4262" s="625"/>
      <c r="D4262" s="625"/>
      <c r="E4262" s="625"/>
      <c r="F4262" s="625"/>
      <c r="G4262" s="625"/>
      <c r="H4262" s="625"/>
      <c r="J4262" s="625"/>
      <c r="K4262" s="625"/>
      <c r="L4262" s="625"/>
    </row>
    <row r="4263" spans="1:12" ht="15">
      <c r="A4263" s="276"/>
      <c r="C4263" s="627"/>
      <c r="D4263" s="627"/>
      <c r="E4263" s="627"/>
      <c r="F4263" s="627"/>
      <c r="G4263" s="627"/>
      <c r="H4263" s="627"/>
      <c r="J4263" s="627"/>
      <c r="K4263" s="627"/>
      <c r="L4263" s="627"/>
    </row>
    <row r="4264" spans="1:12" ht="15">
      <c r="A4264" s="276"/>
      <c r="C4264" s="625"/>
      <c r="D4264" s="625"/>
      <c r="E4264" s="625"/>
      <c r="F4264" s="625"/>
      <c r="G4264" s="625"/>
      <c r="H4264" s="625"/>
      <c r="J4264" s="625"/>
      <c r="K4264" s="625"/>
      <c r="L4264" s="625"/>
    </row>
    <row r="4265" spans="1:12" ht="15">
      <c r="A4265" s="276"/>
      <c r="C4265" s="627"/>
      <c r="D4265" s="627"/>
      <c r="E4265" s="627"/>
      <c r="F4265" s="627"/>
      <c r="G4265" s="627"/>
      <c r="H4265" s="627"/>
      <c r="J4265" s="627"/>
      <c r="K4265" s="627"/>
      <c r="L4265" s="627"/>
    </row>
    <row r="4266" spans="1:12" ht="15">
      <c r="A4266" s="276"/>
      <c r="C4266" s="625"/>
      <c r="D4266" s="625"/>
      <c r="E4266" s="625"/>
      <c r="F4266" s="625"/>
      <c r="G4266" s="625"/>
      <c r="H4266" s="625"/>
      <c r="J4266" s="625"/>
      <c r="K4266" s="625"/>
      <c r="L4266" s="625"/>
    </row>
    <row r="4267" spans="1:12" ht="15">
      <c r="A4267" s="276"/>
      <c r="C4267" s="627"/>
      <c r="D4267" s="627"/>
      <c r="E4267" s="627"/>
      <c r="F4267" s="627"/>
      <c r="G4267" s="627"/>
      <c r="H4267" s="627"/>
      <c r="J4267" s="627"/>
      <c r="K4267" s="627"/>
      <c r="L4267" s="627"/>
    </row>
    <row r="4268" spans="1:12" ht="15">
      <c r="A4268" s="276"/>
      <c r="C4268" s="625"/>
      <c r="D4268" s="625"/>
      <c r="E4268" s="625"/>
      <c r="F4268" s="625"/>
      <c r="G4268" s="625"/>
      <c r="H4268" s="625"/>
      <c r="J4268" s="625"/>
      <c r="K4268" s="625"/>
      <c r="L4268" s="625"/>
    </row>
    <row r="4269" spans="1:12" ht="15">
      <c r="A4269" s="276"/>
      <c r="C4269" s="627"/>
      <c r="D4269" s="627"/>
      <c r="E4269" s="627"/>
      <c r="F4269" s="627"/>
      <c r="G4269" s="627"/>
      <c r="H4269" s="627"/>
      <c r="J4269" s="627"/>
      <c r="K4269" s="627"/>
      <c r="L4269" s="627"/>
    </row>
    <row r="4270" spans="1:12" ht="15">
      <c r="A4270" s="276"/>
      <c r="C4270" s="625"/>
      <c r="D4270" s="625"/>
      <c r="E4270" s="625"/>
      <c r="F4270" s="625"/>
      <c r="G4270" s="625"/>
      <c r="H4270" s="625"/>
      <c r="J4270" s="625"/>
      <c r="K4270" s="625"/>
      <c r="L4270" s="625"/>
    </row>
    <row r="4271" spans="1:12" ht="15">
      <c r="A4271" s="276"/>
      <c r="C4271" s="627"/>
      <c r="D4271" s="627"/>
      <c r="E4271" s="627"/>
      <c r="F4271" s="627"/>
      <c r="G4271" s="627"/>
      <c r="H4271" s="627"/>
      <c r="J4271" s="627"/>
      <c r="K4271" s="627"/>
      <c r="L4271" s="627"/>
    </row>
    <row r="4272" spans="1:12" ht="15">
      <c r="A4272" s="276"/>
      <c r="C4272" s="625"/>
      <c r="D4272" s="625"/>
      <c r="E4272" s="625"/>
      <c r="F4272" s="625"/>
      <c r="G4272" s="625"/>
      <c r="H4272" s="625"/>
      <c r="J4272" s="625"/>
      <c r="K4272" s="625"/>
      <c r="L4272" s="625"/>
    </row>
    <row r="4273" spans="1:12" ht="15">
      <c r="A4273" s="276"/>
      <c r="C4273" s="627"/>
      <c r="D4273" s="627"/>
      <c r="E4273" s="627"/>
      <c r="F4273" s="627"/>
      <c r="G4273" s="627"/>
      <c r="H4273" s="627"/>
      <c r="J4273" s="627"/>
      <c r="K4273" s="627"/>
      <c r="L4273" s="627"/>
    </row>
    <row r="4274" spans="1:12" ht="15">
      <c r="A4274" s="276"/>
      <c r="C4274" s="625"/>
      <c r="D4274" s="625"/>
      <c r="E4274" s="625"/>
      <c r="F4274" s="625"/>
      <c r="G4274" s="625"/>
      <c r="H4274" s="625"/>
      <c r="J4274" s="625"/>
      <c r="K4274" s="625"/>
      <c r="L4274" s="625"/>
    </row>
    <row r="4275" spans="1:12" ht="15">
      <c r="A4275" s="276"/>
      <c r="C4275" s="627"/>
      <c r="D4275" s="627"/>
      <c r="E4275" s="627"/>
      <c r="F4275" s="627"/>
      <c r="G4275" s="627"/>
      <c r="H4275" s="627"/>
      <c r="J4275" s="627"/>
      <c r="K4275" s="627"/>
      <c r="L4275" s="627"/>
    </row>
    <row r="4276" spans="1:12" ht="15">
      <c r="A4276" s="276"/>
      <c r="C4276" s="625"/>
      <c r="D4276" s="625"/>
      <c r="E4276" s="625"/>
      <c r="F4276" s="625"/>
      <c r="G4276" s="625"/>
      <c r="H4276" s="625"/>
      <c r="J4276" s="625"/>
      <c r="K4276" s="625"/>
      <c r="L4276" s="625"/>
    </row>
    <row r="4277" spans="1:12" ht="15">
      <c r="A4277" s="276"/>
      <c r="C4277" s="627"/>
      <c r="D4277" s="627"/>
      <c r="E4277" s="627"/>
      <c r="F4277" s="627"/>
      <c r="G4277" s="627"/>
      <c r="H4277" s="627"/>
      <c r="J4277" s="627"/>
      <c r="K4277" s="627"/>
      <c r="L4277" s="627"/>
    </row>
    <row r="4278" spans="1:12" ht="15">
      <c r="A4278" s="276"/>
      <c r="C4278" s="625"/>
      <c r="D4278" s="625"/>
      <c r="E4278" s="625"/>
      <c r="F4278" s="625"/>
      <c r="G4278" s="625"/>
      <c r="H4278" s="625"/>
      <c r="J4278" s="625"/>
      <c r="K4278" s="625"/>
      <c r="L4278" s="625"/>
    </row>
    <row r="4279" spans="1:12" ht="15">
      <c r="A4279" s="276"/>
      <c r="C4279" s="627"/>
      <c r="D4279" s="627"/>
      <c r="E4279" s="627"/>
      <c r="F4279" s="627"/>
      <c r="G4279" s="627"/>
      <c r="H4279" s="627"/>
      <c r="J4279" s="627"/>
      <c r="K4279" s="627"/>
      <c r="L4279" s="627"/>
    </row>
    <row r="4280" spans="1:12" ht="15">
      <c r="A4280" s="276"/>
      <c r="C4280" s="625"/>
      <c r="D4280" s="625"/>
      <c r="E4280" s="625"/>
      <c r="F4280" s="625"/>
      <c r="G4280" s="625"/>
      <c r="H4280" s="625"/>
      <c r="J4280" s="625"/>
      <c r="K4280" s="625"/>
      <c r="L4280" s="625"/>
    </row>
    <row r="4281" spans="1:12" ht="15">
      <c r="A4281" s="276"/>
      <c r="C4281" s="627"/>
      <c r="D4281" s="627"/>
      <c r="E4281" s="627"/>
      <c r="F4281" s="627"/>
      <c r="G4281" s="627"/>
      <c r="H4281" s="627"/>
      <c r="J4281" s="627"/>
      <c r="K4281" s="627"/>
      <c r="L4281" s="627"/>
    </row>
    <row r="4282" spans="1:12" ht="15">
      <c r="A4282" s="276"/>
      <c r="C4282" s="625"/>
      <c r="D4282" s="625"/>
      <c r="E4282" s="625"/>
      <c r="F4282" s="625"/>
      <c r="G4282" s="625"/>
      <c r="H4282" s="625"/>
      <c r="J4282" s="625"/>
      <c r="K4282" s="625"/>
      <c r="L4282" s="625"/>
    </row>
    <row r="4283" spans="1:12" ht="15">
      <c r="A4283" s="276"/>
      <c r="C4283" s="627"/>
      <c r="D4283" s="627"/>
      <c r="E4283" s="627"/>
      <c r="F4283" s="627"/>
      <c r="G4283" s="627"/>
      <c r="H4283" s="627"/>
      <c r="J4283" s="627"/>
      <c r="K4283" s="627"/>
      <c r="L4283" s="627"/>
    </row>
    <row r="4284" spans="1:12" ht="15">
      <c r="A4284" s="276"/>
      <c r="C4284" s="625"/>
      <c r="D4284" s="625"/>
      <c r="E4284" s="625"/>
      <c r="F4284" s="625"/>
      <c r="G4284" s="625"/>
      <c r="H4284" s="625"/>
      <c r="J4284" s="625"/>
      <c r="K4284" s="625"/>
      <c r="L4284" s="625"/>
    </row>
    <row r="4285" spans="1:12" ht="15">
      <c r="A4285" s="276"/>
      <c r="C4285" s="627"/>
      <c r="D4285" s="627"/>
      <c r="E4285" s="627"/>
      <c r="F4285" s="627"/>
      <c r="G4285" s="627"/>
      <c r="H4285" s="627"/>
      <c r="J4285" s="627"/>
      <c r="K4285" s="627"/>
      <c r="L4285" s="627"/>
    </row>
    <row r="4286" spans="1:12" ht="15">
      <c r="A4286" s="276"/>
      <c r="C4286" s="625"/>
      <c r="D4286" s="625"/>
      <c r="E4286" s="625"/>
      <c r="F4286" s="625"/>
      <c r="G4286" s="625"/>
      <c r="H4286" s="625"/>
      <c r="J4286" s="625"/>
      <c r="K4286" s="625"/>
      <c r="L4286" s="625"/>
    </row>
    <row r="4287" spans="1:12" ht="15">
      <c r="A4287" s="276"/>
      <c r="C4287" s="627"/>
      <c r="D4287" s="627"/>
      <c r="E4287" s="627"/>
      <c r="F4287" s="627"/>
      <c r="G4287" s="627"/>
      <c r="H4287" s="627"/>
      <c r="J4287" s="627"/>
      <c r="K4287" s="627"/>
      <c r="L4287" s="627"/>
    </row>
    <row r="4288" spans="1:12" ht="15">
      <c r="A4288" s="276"/>
      <c r="C4288" s="625"/>
      <c r="D4288" s="625"/>
      <c r="E4288" s="625"/>
      <c r="F4288" s="625"/>
      <c r="G4288" s="625"/>
      <c r="H4288" s="625"/>
      <c r="J4288" s="625"/>
      <c r="K4288" s="625"/>
      <c r="L4288" s="625"/>
    </row>
    <row r="4289" spans="1:12" ht="15">
      <c r="A4289" s="276"/>
      <c r="C4289" s="627"/>
      <c r="D4289" s="627"/>
      <c r="E4289" s="627"/>
      <c r="F4289" s="627"/>
      <c r="G4289" s="627"/>
      <c r="H4289" s="627"/>
      <c r="J4289" s="627"/>
      <c r="K4289" s="627"/>
      <c r="L4289" s="627"/>
    </row>
    <row r="4290" spans="1:12" ht="15">
      <c r="A4290" s="276"/>
      <c r="C4290" s="625"/>
      <c r="D4290" s="625"/>
      <c r="E4290" s="625"/>
      <c r="F4290" s="625"/>
      <c r="G4290" s="625"/>
      <c r="H4290" s="625"/>
      <c r="J4290" s="625"/>
      <c r="K4290" s="625"/>
      <c r="L4290" s="625"/>
    </row>
    <row r="4291" spans="1:12" ht="15">
      <c r="A4291" s="276"/>
      <c r="C4291" s="627"/>
      <c r="D4291" s="627"/>
      <c r="E4291" s="627"/>
      <c r="F4291" s="627"/>
      <c r="G4291" s="627"/>
      <c r="H4291" s="627"/>
      <c r="J4291" s="627"/>
      <c r="K4291" s="627"/>
      <c r="L4291" s="627"/>
    </row>
    <row r="4292" spans="1:12" ht="15">
      <c r="A4292" s="276"/>
      <c r="C4292" s="625"/>
      <c r="D4292" s="625"/>
      <c r="E4292" s="625"/>
      <c r="F4292" s="625"/>
      <c r="G4292" s="625"/>
      <c r="H4292" s="625"/>
      <c r="J4292" s="625"/>
      <c r="K4292" s="625"/>
      <c r="L4292" s="625"/>
    </row>
    <row r="4293" spans="1:12" ht="15">
      <c r="A4293" s="276"/>
      <c r="C4293" s="627"/>
      <c r="D4293" s="627"/>
      <c r="E4293" s="627"/>
      <c r="F4293" s="627"/>
      <c r="G4293" s="627"/>
      <c r="H4293" s="627"/>
      <c r="J4293" s="627"/>
      <c r="K4293" s="627"/>
      <c r="L4293" s="627"/>
    </row>
    <row r="4294" spans="1:12" ht="15">
      <c r="A4294" s="276"/>
      <c r="C4294" s="625"/>
      <c r="D4294" s="625"/>
      <c r="E4294" s="625"/>
      <c r="F4294" s="625"/>
      <c r="G4294" s="625"/>
      <c r="H4294" s="625"/>
      <c r="J4294" s="625"/>
      <c r="K4294" s="625"/>
      <c r="L4294" s="625"/>
    </row>
    <row r="4295" spans="1:12" ht="15">
      <c r="A4295" s="276"/>
      <c r="C4295" s="627"/>
      <c r="D4295" s="627"/>
      <c r="E4295" s="627"/>
      <c r="F4295" s="627"/>
      <c r="G4295" s="627"/>
      <c r="H4295" s="627"/>
      <c r="J4295" s="627"/>
      <c r="K4295" s="627"/>
      <c r="L4295" s="627"/>
    </row>
    <row r="4296" spans="1:12" ht="15">
      <c r="A4296" s="276"/>
      <c r="C4296" s="625"/>
      <c r="D4296" s="625"/>
      <c r="E4296" s="625"/>
      <c r="F4296" s="625"/>
      <c r="G4296" s="625"/>
      <c r="H4296" s="625"/>
      <c r="J4296" s="625"/>
      <c r="K4296" s="625"/>
      <c r="L4296" s="625"/>
    </row>
    <row r="4297" spans="1:12" ht="15">
      <c r="A4297" s="276"/>
      <c r="C4297" s="627"/>
      <c r="D4297" s="627"/>
      <c r="E4297" s="627"/>
      <c r="F4297" s="627"/>
      <c r="G4297" s="627"/>
      <c r="H4297" s="627"/>
      <c r="J4297" s="627"/>
      <c r="K4297" s="627"/>
      <c r="L4297" s="627"/>
    </row>
    <row r="4298" spans="1:12" ht="15">
      <c r="A4298" s="276"/>
      <c r="C4298" s="625"/>
      <c r="D4298" s="625"/>
      <c r="E4298" s="625"/>
      <c r="F4298" s="625"/>
      <c r="G4298" s="625"/>
      <c r="H4298" s="625"/>
      <c r="J4298" s="625"/>
      <c r="K4298" s="625"/>
      <c r="L4298" s="625"/>
    </row>
    <row r="4299" spans="1:12" ht="15">
      <c r="A4299" s="276"/>
      <c r="C4299" s="627"/>
      <c r="D4299" s="627"/>
      <c r="E4299" s="627"/>
      <c r="F4299" s="627"/>
      <c r="G4299" s="627"/>
      <c r="H4299" s="627"/>
      <c r="J4299" s="627"/>
      <c r="K4299" s="627"/>
      <c r="L4299" s="627"/>
    </row>
    <row r="4300" spans="1:12" ht="15">
      <c r="A4300" s="276"/>
      <c r="C4300" s="625"/>
      <c r="D4300" s="625"/>
      <c r="E4300" s="625"/>
      <c r="F4300" s="625"/>
      <c r="G4300" s="625"/>
      <c r="H4300" s="625"/>
      <c r="J4300" s="625"/>
      <c r="K4300" s="625"/>
      <c r="L4300" s="625"/>
    </row>
    <row r="4301" spans="1:12" ht="15">
      <c r="A4301" s="276"/>
      <c r="C4301" s="627"/>
      <c r="D4301" s="627"/>
      <c r="E4301" s="627"/>
      <c r="F4301" s="627"/>
      <c r="G4301" s="627"/>
      <c r="H4301" s="627"/>
      <c r="J4301" s="627"/>
      <c r="K4301" s="627"/>
      <c r="L4301" s="627"/>
    </row>
    <row r="4302" spans="1:12" ht="15">
      <c r="A4302" s="276"/>
      <c r="C4302" s="625"/>
      <c r="D4302" s="625"/>
      <c r="E4302" s="625"/>
      <c r="F4302" s="625"/>
      <c r="G4302" s="625"/>
      <c r="H4302" s="625"/>
      <c r="J4302" s="625"/>
      <c r="K4302" s="625"/>
      <c r="L4302" s="625"/>
    </row>
    <row r="4303" spans="1:12" ht="15">
      <c r="A4303" s="276"/>
      <c r="C4303" s="627"/>
      <c r="D4303" s="627"/>
      <c r="E4303" s="627"/>
      <c r="F4303" s="627"/>
      <c r="G4303" s="627"/>
      <c r="H4303" s="627"/>
      <c r="J4303" s="627"/>
      <c r="K4303" s="627"/>
      <c r="L4303" s="627"/>
    </row>
    <row r="4304" spans="1:12" ht="15">
      <c r="A4304" s="276"/>
      <c r="C4304" s="625"/>
      <c r="D4304" s="625"/>
      <c r="E4304" s="625"/>
      <c r="F4304" s="625"/>
      <c r="G4304" s="625"/>
      <c r="H4304" s="625"/>
      <c r="J4304" s="625"/>
      <c r="K4304" s="625"/>
      <c r="L4304" s="625"/>
    </row>
    <row r="4305" spans="1:12" ht="15">
      <c r="A4305" s="276"/>
      <c r="C4305" s="627"/>
      <c r="D4305" s="627"/>
      <c r="E4305" s="627"/>
      <c r="F4305" s="627"/>
      <c r="G4305" s="627"/>
      <c r="H4305" s="627"/>
      <c r="J4305" s="627"/>
      <c r="K4305" s="627"/>
      <c r="L4305" s="627"/>
    </row>
    <row r="4306" spans="1:12" ht="15">
      <c r="A4306" s="276"/>
      <c r="C4306" s="625"/>
      <c r="D4306" s="625"/>
      <c r="E4306" s="625"/>
      <c r="F4306" s="625"/>
      <c r="G4306" s="625"/>
      <c r="H4306" s="625"/>
      <c r="J4306" s="625"/>
      <c r="K4306" s="625"/>
      <c r="L4306" s="625"/>
    </row>
    <row r="4307" spans="1:12" ht="15">
      <c r="A4307" s="276"/>
      <c r="C4307" s="627"/>
      <c r="D4307" s="627"/>
      <c r="E4307" s="627"/>
      <c r="F4307" s="627"/>
      <c r="G4307" s="627"/>
      <c r="H4307" s="627"/>
      <c r="J4307" s="627"/>
      <c r="K4307" s="627"/>
      <c r="L4307" s="627"/>
    </row>
    <row r="4308" spans="1:12" ht="15">
      <c r="A4308" s="276"/>
      <c r="C4308" s="625"/>
      <c r="D4308" s="625"/>
      <c r="E4308" s="625"/>
      <c r="F4308" s="625"/>
      <c r="G4308" s="625"/>
      <c r="H4308" s="625"/>
      <c r="J4308" s="625"/>
      <c r="K4308" s="625"/>
      <c r="L4308" s="625"/>
    </row>
    <row r="4309" spans="1:12" ht="15">
      <c r="A4309" s="276"/>
      <c r="C4309" s="627"/>
      <c r="D4309" s="627"/>
      <c r="E4309" s="627"/>
      <c r="F4309" s="627"/>
      <c r="G4309" s="627"/>
      <c r="H4309" s="627"/>
      <c r="J4309" s="627"/>
      <c r="K4309" s="627"/>
      <c r="L4309" s="627"/>
    </row>
    <row r="4310" spans="1:12" ht="15">
      <c r="A4310" s="276"/>
      <c r="C4310" s="625"/>
      <c r="D4310" s="625"/>
      <c r="E4310" s="625"/>
      <c r="F4310" s="625"/>
      <c r="G4310" s="625"/>
      <c r="H4310" s="625"/>
      <c r="J4310" s="625"/>
      <c r="K4310" s="625"/>
      <c r="L4310" s="625"/>
    </row>
    <row r="4311" spans="1:12" ht="15">
      <c r="A4311" s="276"/>
      <c r="C4311" s="627"/>
      <c r="D4311" s="627"/>
      <c r="E4311" s="627"/>
      <c r="F4311" s="627"/>
      <c r="G4311" s="627"/>
      <c r="H4311" s="627"/>
      <c r="J4311" s="627"/>
      <c r="K4311" s="627"/>
      <c r="L4311" s="627"/>
    </row>
    <row r="4312" spans="1:12" ht="15">
      <c r="A4312" s="276"/>
      <c r="C4312" s="625"/>
      <c r="D4312" s="625"/>
      <c r="E4312" s="625"/>
      <c r="F4312" s="625"/>
      <c r="G4312" s="625"/>
      <c r="H4312" s="625"/>
      <c r="J4312" s="625"/>
      <c r="K4312" s="625"/>
      <c r="L4312" s="625"/>
    </row>
    <row r="4313" spans="1:12" ht="15">
      <c r="A4313" s="276"/>
      <c r="C4313" s="627"/>
      <c r="D4313" s="627"/>
      <c r="E4313" s="700"/>
      <c r="F4313" s="627"/>
      <c r="G4313" s="627"/>
      <c r="H4313" s="627"/>
      <c r="J4313" s="627"/>
      <c r="K4313" s="627"/>
      <c r="L4313" s="627"/>
    </row>
    <row r="4314" spans="1:12" ht="15">
      <c r="A4314" s="276"/>
      <c r="C4314" s="625"/>
      <c r="D4314" s="625"/>
      <c r="E4314" s="625"/>
      <c r="F4314" s="625"/>
      <c r="G4314" s="625"/>
      <c r="H4314" s="625"/>
      <c r="J4314" s="625"/>
      <c r="K4314" s="625"/>
      <c r="L4314" s="625"/>
    </row>
    <row r="4315" spans="1:12" ht="15">
      <c r="A4315" s="276"/>
      <c r="C4315" s="627"/>
      <c r="D4315" s="627"/>
      <c r="E4315" s="627"/>
      <c r="F4315" s="627"/>
      <c r="G4315" s="627"/>
      <c r="H4315" s="627"/>
      <c r="J4315" s="627"/>
      <c r="K4315" s="627"/>
      <c r="L4315" s="627"/>
    </row>
    <row r="4316" spans="1:12" ht="15">
      <c r="A4316" s="276"/>
      <c r="C4316" s="625"/>
      <c r="D4316" s="625"/>
      <c r="E4316" s="625"/>
      <c r="F4316" s="625"/>
      <c r="G4316" s="625"/>
      <c r="H4316" s="625"/>
      <c r="J4316" s="625"/>
      <c r="K4316" s="625"/>
      <c r="L4316" s="625"/>
    </row>
    <row r="4317" spans="1:12" ht="15">
      <c r="A4317" s="276"/>
      <c r="C4317" s="627"/>
      <c r="D4317" s="627"/>
      <c r="E4317" s="627"/>
      <c r="F4317" s="627"/>
      <c r="G4317" s="627"/>
      <c r="H4317" s="627"/>
      <c r="J4317" s="627"/>
      <c r="K4317" s="627"/>
      <c r="L4317" s="627"/>
    </row>
    <row r="4318" spans="1:12" ht="15">
      <c r="A4318" s="276"/>
      <c r="C4318" s="625"/>
      <c r="D4318" s="625"/>
      <c r="E4318" s="625"/>
      <c r="F4318" s="625"/>
      <c r="G4318" s="625"/>
      <c r="H4318" s="625"/>
      <c r="J4318" s="625"/>
      <c r="K4318" s="625"/>
      <c r="L4318" s="625"/>
    </row>
    <row r="4319" spans="1:12" ht="15">
      <c r="A4319" s="276"/>
      <c r="C4319" s="627"/>
      <c r="D4319" s="627"/>
      <c r="E4319" s="627"/>
      <c r="F4319" s="627"/>
      <c r="G4319" s="627"/>
      <c r="H4319" s="627"/>
      <c r="J4319" s="627"/>
      <c r="K4319" s="627"/>
      <c r="L4319" s="627"/>
    </row>
    <row r="4320" spans="1:12" ht="15">
      <c r="A4320" s="276"/>
      <c r="C4320" s="625"/>
      <c r="D4320" s="625"/>
      <c r="E4320" s="625"/>
      <c r="F4320" s="625"/>
      <c r="G4320" s="625"/>
      <c r="H4320" s="625"/>
      <c r="J4320" s="1441"/>
      <c r="K4320" s="1441"/>
      <c r="L4320" s="1441"/>
    </row>
    <row r="4321" spans="1:12" ht="15">
      <c r="A4321" s="276"/>
      <c r="C4321" s="625"/>
      <c r="D4321" s="625"/>
      <c r="E4321" s="625"/>
      <c r="F4321" s="625"/>
      <c r="G4321" s="625"/>
      <c r="H4321" s="625"/>
      <c r="J4321" s="1442"/>
      <c r="K4321" s="1448"/>
      <c r="L4321" s="1448"/>
    </row>
    <row r="4322" spans="1:12" ht="15">
      <c r="A4322" s="276"/>
      <c r="C4322" s="625"/>
      <c r="D4322" s="625"/>
      <c r="E4322" s="625"/>
      <c r="F4322" s="625"/>
      <c r="G4322" s="625"/>
      <c r="H4322" s="625"/>
      <c r="J4322" s="625"/>
      <c r="K4322" s="625"/>
      <c r="L4322" s="625"/>
    </row>
    <row r="4323" spans="1:12" ht="15">
      <c r="A4323" s="276"/>
      <c r="C4323" s="625"/>
      <c r="D4323" s="625"/>
      <c r="E4323" s="625"/>
      <c r="F4323" s="625"/>
      <c r="G4323" s="625"/>
      <c r="H4323" s="625"/>
      <c r="J4323" s="625"/>
      <c r="K4323" s="625"/>
      <c r="L4323" s="625"/>
    </row>
    <row r="4324" spans="1:12" ht="15">
      <c r="A4324" s="276"/>
      <c r="C4324" s="627"/>
      <c r="D4324" s="627"/>
      <c r="E4324" s="627"/>
      <c r="F4324" s="627"/>
      <c r="G4324" s="627"/>
      <c r="H4324" s="627"/>
      <c r="J4324" s="627"/>
      <c r="K4324" s="627"/>
      <c r="L4324" s="627"/>
    </row>
    <row r="4325" spans="1:12" ht="15">
      <c r="A4325" s="276"/>
      <c r="C4325" s="625"/>
      <c r="D4325" s="625"/>
      <c r="E4325" s="625"/>
      <c r="F4325" s="625"/>
      <c r="G4325" s="625"/>
      <c r="H4325" s="625"/>
      <c r="J4325" s="625"/>
      <c r="K4325" s="625"/>
      <c r="L4325" s="625"/>
    </row>
    <row r="4326" spans="1:12" ht="15">
      <c r="A4326" s="276"/>
      <c r="C4326" s="627"/>
      <c r="D4326" s="627"/>
      <c r="E4326" s="627"/>
      <c r="F4326" s="627"/>
      <c r="G4326" s="627"/>
      <c r="H4326" s="627"/>
      <c r="J4326" s="627"/>
      <c r="K4326" s="627"/>
      <c r="L4326" s="627"/>
    </row>
    <row r="4327" spans="1:12" ht="15">
      <c r="A4327" s="276"/>
      <c r="C4327" s="625"/>
      <c r="D4327" s="625"/>
      <c r="E4327" s="625"/>
      <c r="F4327" s="625"/>
      <c r="G4327" s="625"/>
      <c r="H4327" s="625"/>
      <c r="J4327" s="625"/>
      <c r="K4327" s="625"/>
      <c r="L4327" s="625"/>
    </row>
    <row r="4328" spans="1:12" ht="15">
      <c r="A4328" s="276"/>
      <c r="C4328" s="627"/>
      <c r="D4328" s="627"/>
      <c r="E4328" s="627"/>
      <c r="F4328" s="627"/>
      <c r="G4328" s="627"/>
      <c r="H4328" s="627"/>
      <c r="J4328" s="627"/>
      <c r="K4328" s="627"/>
      <c r="L4328" s="627"/>
    </row>
    <row r="4329" spans="1:12" ht="15">
      <c r="A4329" s="276"/>
      <c r="C4329" s="625"/>
      <c r="D4329" s="625"/>
      <c r="E4329" s="625"/>
      <c r="F4329" s="625"/>
      <c r="G4329" s="625"/>
      <c r="H4329" s="625"/>
      <c r="J4329" s="625"/>
      <c r="K4329" s="625"/>
      <c r="L4329" s="625"/>
    </row>
    <row r="4330" spans="1:12" ht="15">
      <c r="A4330" s="276"/>
      <c r="C4330" s="627"/>
      <c r="D4330" s="627"/>
      <c r="E4330" s="627"/>
      <c r="F4330" s="627"/>
      <c r="G4330" s="627"/>
      <c r="H4330" s="627"/>
      <c r="J4330" s="627"/>
      <c r="K4330" s="627"/>
      <c r="L4330" s="627"/>
    </row>
    <row r="4331" spans="1:12" ht="15">
      <c r="A4331" s="276"/>
      <c r="C4331" s="625"/>
      <c r="D4331" s="625"/>
      <c r="E4331" s="625"/>
      <c r="F4331" s="625"/>
      <c r="G4331" s="625"/>
      <c r="H4331" s="625"/>
      <c r="J4331" s="625"/>
      <c r="K4331" s="625"/>
      <c r="L4331" s="625"/>
    </row>
    <row r="4332" spans="1:12" ht="15">
      <c r="A4332" s="276"/>
      <c r="C4332" s="627"/>
      <c r="D4332" s="627"/>
      <c r="E4332" s="627"/>
      <c r="F4332" s="627"/>
      <c r="G4332" s="627"/>
      <c r="H4332" s="627"/>
      <c r="J4332" s="627"/>
      <c r="K4332" s="627"/>
      <c r="L4332" s="627"/>
    </row>
    <row r="4333" spans="1:12" ht="15">
      <c r="A4333" s="276"/>
      <c r="C4333" s="625"/>
      <c r="D4333" s="625"/>
      <c r="E4333" s="625"/>
      <c r="F4333" s="625"/>
      <c r="G4333" s="625"/>
      <c r="H4333" s="625"/>
      <c r="J4333" s="625"/>
      <c r="K4333" s="625"/>
      <c r="L4333" s="625"/>
    </row>
    <row r="4334" spans="1:12" ht="15">
      <c r="A4334" s="276"/>
      <c r="C4334" s="627"/>
      <c r="D4334" s="627"/>
      <c r="E4334" s="700"/>
      <c r="F4334" s="627"/>
      <c r="G4334" s="627"/>
      <c r="H4334" s="627"/>
      <c r="J4334" s="627"/>
      <c r="K4334" s="627"/>
      <c r="L4334" s="627"/>
    </row>
    <row r="4335" spans="1:12" ht="15">
      <c r="A4335" s="276"/>
      <c r="C4335" s="625"/>
      <c r="D4335" s="625"/>
      <c r="E4335" s="625"/>
      <c r="F4335" s="625"/>
      <c r="G4335" s="625"/>
      <c r="H4335" s="625"/>
      <c r="J4335" s="625"/>
      <c r="K4335" s="625"/>
      <c r="L4335" s="625"/>
    </row>
    <row r="4336" spans="1:12" ht="15">
      <c r="A4336" s="276"/>
      <c r="C4336" s="627"/>
      <c r="D4336" s="627"/>
      <c r="E4336" s="627"/>
      <c r="F4336" s="627"/>
      <c r="G4336" s="627"/>
      <c r="H4336" s="627"/>
      <c r="J4336" s="627"/>
      <c r="K4336" s="627"/>
      <c r="L4336" s="627"/>
    </row>
    <row r="4337" spans="1:12" ht="15">
      <c r="A4337" s="276"/>
      <c r="C4337" s="625"/>
      <c r="D4337" s="625"/>
      <c r="E4337" s="625"/>
      <c r="F4337" s="625"/>
      <c r="G4337" s="625"/>
      <c r="H4337" s="625"/>
      <c r="J4337" s="625"/>
      <c r="K4337" s="625"/>
      <c r="L4337" s="625"/>
    </row>
    <row r="4338" spans="1:12" ht="15">
      <c r="A4338" s="276"/>
      <c r="C4338" s="627"/>
      <c r="D4338" s="627"/>
      <c r="E4338" s="627"/>
      <c r="F4338" s="627"/>
      <c r="G4338" s="627"/>
      <c r="H4338" s="627"/>
      <c r="J4338" s="627"/>
      <c r="K4338" s="627"/>
      <c r="L4338" s="627"/>
    </row>
    <row r="4339" spans="1:12" ht="15">
      <c r="A4339" s="276"/>
      <c r="C4339" s="625"/>
      <c r="D4339" s="625"/>
      <c r="E4339" s="625"/>
      <c r="F4339" s="625"/>
      <c r="G4339" s="625"/>
      <c r="H4339" s="625"/>
      <c r="J4339" s="625"/>
      <c r="K4339" s="625"/>
      <c r="L4339" s="625"/>
    </row>
    <row r="4340" spans="1:12" ht="15">
      <c r="A4340" s="276"/>
      <c r="C4340" s="627"/>
      <c r="D4340" s="627"/>
      <c r="E4340" s="627"/>
      <c r="F4340" s="627"/>
      <c r="G4340" s="627"/>
      <c r="H4340" s="627"/>
      <c r="J4340" s="627"/>
      <c r="K4340" s="627"/>
      <c r="L4340" s="627"/>
    </row>
    <row r="4341" spans="1:12" ht="15">
      <c r="A4341" s="276"/>
      <c r="C4341" s="625"/>
      <c r="D4341" s="625"/>
      <c r="E4341" s="625"/>
      <c r="F4341" s="625"/>
      <c r="G4341" s="625"/>
      <c r="H4341" s="625"/>
      <c r="J4341" s="625"/>
      <c r="K4341" s="625"/>
      <c r="L4341" s="625"/>
    </row>
    <row r="4342" spans="1:12" ht="15">
      <c r="A4342" s="276"/>
      <c r="C4342" s="627"/>
      <c r="D4342" s="627"/>
      <c r="E4342" s="627"/>
      <c r="F4342" s="627"/>
      <c r="G4342" s="627"/>
      <c r="H4342" s="627"/>
      <c r="J4342" s="627"/>
      <c r="K4342" s="627"/>
      <c r="L4342" s="627"/>
    </row>
    <row r="4343" spans="1:12" ht="15">
      <c r="A4343" s="276"/>
      <c r="C4343" s="625"/>
      <c r="D4343" s="625"/>
      <c r="E4343" s="625"/>
      <c r="F4343" s="625"/>
      <c r="G4343" s="625"/>
      <c r="H4343" s="625"/>
      <c r="J4343" s="625"/>
      <c r="K4343" s="625"/>
      <c r="L4343" s="625"/>
    </row>
    <row r="4344" spans="1:12" ht="15">
      <c r="A4344" s="276"/>
      <c r="C4344" s="627"/>
      <c r="D4344" s="627"/>
      <c r="E4344" s="627"/>
      <c r="F4344" s="627"/>
      <c r="G4344" s="627"/>
      <c r="H4344" s="627"/>
      <c r="J4344" s="627"/>
      <c r="K4344" s="627"/>
      <c r="L4344" s="627"/>
    </row>
    <row r="4345" spans="1:12" ht="15">
      <c r="A4345" s="276"/>
      <c r="C4345" s="625"/>
      <c r="D4345" s="625"/>
      <c r="E4345" s="625"/>
      <c r="F4345" s="625"/>
      <c r="G4345" s="625"/>
      <c r="H4345" s="625"/>
      <c r="J4345" s="625"/>
      <c r="K4345" s="625"/>
      <c r="L4345" s="625"/>
    </row>
    <row r="4346" spans="1:12" ht="15">
      <c r="A4346" s="276"/>
      <c r="C4346" s="627"/>
      <c r="D4346" s="627"/>
      <c r="E4346" s="627"/>
      <c r="F4346" s="627"/>
      <c r="G4346" s="627"/>
      <c r="H4346" s="627"/>
      <c r="J4346" s="628"/>
      <c r="K4346" s="628"/>
      <c r="L4346" s="628"/>
    </row>
    <row r="4347" spans="1:12" ht="15">
      <c r="A4347" s="276"/>
      <c r="C4347" s="625"/>
      <c r="D4347" s="625"/>
      <c r="E4347" s="625"/>
      <c r="F4347" s="625"/>
      <c r="G4347" s="625"/>
      <c r="H4347" s="625"/>
    </row>
    <row r="4348" spans="1:12" ht="15">
      <c r="A4348" s="276"/>
      <c r="C4348" s="627"/>
      <c r="D4348" s="627"/>
      <c r="E4348" s="627"/>
      <c r="F4348" s="627"/>
      <c r="G4348" s="627"/>
      <c r="H4348" s="627"/>
    </row>
    <row r="4349" spans="1:12" ht="15">
      <c r="A4349" s="276"/>
      <c r="C4349" s="625"/>
      <c r="D4349" s="625"/>
      <c r="E4349" s="625"/>
      <c r="F4349" s="625"/>
      <c r="G4349" s="625"/>
      <c r="H4349" s="625"/>
    </row>
    <row r="4350" spans="1:12" ht="15">
      <c r="A4350" s="276"/>
      <c r="C4350" s="627"/>
      <c r="D4350" s="627"/>
      <c r="E4350" s="627"/>
      <c r="F4350" s="627"/>
      <c r="G4350" s="627"/>
      <c r="H4350" s="627"/>
    </row>
    <row r="4351" spans="1:12" ht="15">
      <c r="A4351" s="276"/>
      <c r="C4351" s="625"/>
      <c r="D4351" s="625"/>
      <c r="E4351" s="625"/>
      <c r="F4351" s="625"/>
      <c r="G4351" s="625"/>
      <c r="H4351" s="625"/>
    </row>
    <row r="4352" spans="1:12" ht="15">
      <c r="A4352" s="276"/>
      <c r="C4352" s="627"/>
      <c r="D4352" s="627"/>
      <c r="E4352" s="627"/>
      <c r="F4352" s="627"/>
      <c r="G4352" s="627"/>
      <c r="H4352" s="627"/>
    </row>
    <row r="4353" spans="1:12" ht="15">
      <c r="A4353" s="276"/>
      <c r="C4353" s="625"/>
      <c r="D4353" s="625"/>
      <c r="E4353" s="625"/>
      <c r="F4353" s="625"/>
      <c r="G4353" s="625"/>
      <c r="H4353" s="625"/>
    </row>
    <row r="4354" spans="1:12" ht="15">
      <c r="A4354" s="276"/>
      <c r="C4354" s="627"/>
      <c r="D4354" s="627"/>
      <c r="E4354" s="627"/>
      <c r="F4354" s="627"/>
      <c r="G4354" s="627"/>
      <c r="H4354" s="627"/>
    </row>
    <row r="4355" spans="1:12" ht="15">
      <c r="A4355" s="276"/>
      <c r="C4355" s="625"/>
      <c r="D4355" s="625"/>
      <c r="E4355" s="625"/>
      <c r="F4355" s="625"/>
      <c r="G4355" s="625"/>
      <c r="H4355" s="625"/>
    </row>
    <row r="4356" spans="1:12" ht="15">
      <c r="A4356" s="276"/>
      <c r="C4356" s="627"/>
      <c r="D4356" s="627"/>
      <c r="E4356" s="627"/>
      <c r="F4356" s="627"/>
      <c r="G4356" s="627"/>
      <c r="H4356" s="627"/>
      <c r="J4356" s="1442"/>
      <c r="K4356" s="1448"/>
      <c r="L4356" s="1448"/>
    </row>
    <row r="4357" spans="1:12" ht="15">
      <c r="A4357" s="276"/>
      <c r="C4357" s="625"/>
      <c r="D4357" s="625"/>
      <c r="E4357" s="625"/>
      <c r="F4357" s="625"/>
      <c r="G4357" s="625"/>
      <c r="H4357" s="625"/>
      <c r="J4357" s="625"/>
      <c r="K4357" s="625"/>
      <c r="L4357" s="625"/>
    </row>
    <row r="4358" spans="1:12" ht="15">
      <c r="A4358" s="276"/>
      <c r="C4358" s="627"/>
      <c r="D4358" s="627"/>
      <c r="E4358" s="627"/>
      <c r="F4358" s="627"/>
      <c r="G4358" s="627"/>
      <c r="H4358" s="627"/>
      <c r="J4358" s="627"/>
      <c r="K4358" s="627"/>
      <c r="L4358" s="627"/>
    </row>
    <row r="4359" spans="1:12" ht="15">
      <c r="A4359" s="276"/>
      <c r="C4359" s="625"/>
      <c r="D4359" s="625"/>
      <c r="E4359" s="625"/>
      <c r="F4359" s="625"/>
      <c r="G4359" s="625"/>
      <c r="H4359" s="625"/>
      <c r="J4359" s="625"/>
      <c r="K4359" s="625"/>
      <c r="L4359" s="625"/>
    </row>
    <row r="4360" spans="1:12" ht="15">
      <c r="A4360" s="276"/>
      <c r="C4360" s="627"/>
      <c r="D4360" s="627"/>
      <c r="E4360" s="627"/>
      <c r="F4360" s="627"/>
      <c r="G4360" s="627"/>
      <c r="H4360" s="627"/>
      <c r="J4360" s="627"/>
      <c r="K4360" s="627"/>
      <c r="L4360" s="627"/>
    </row>
    <row r="4361" spans="1:12" ht="15">
      <c r="A4361" s="276"/>
      <c r="C4361" s="625"/>
      <c r="D4361" s="625"/>
      <c r="E4361" s="625"/>
      <c r="F4361" s="625"/>
      <c r="G4361" s="625"/>
      <c r="H4361" s="625"/>
      <c r="J4361" s="625"/>
      <c r="K4361" s="625"/>
      <c r="L4361" s="625"/>
    </row>
    <row r="4362" spans="1:12" ht="15">
      <c r="A4362" s="276"/>
      <c r="C4362" s="625"/>
      <c r="D4362" s="625"/>
      <c r="E4362" s="625"/>
      <c r="F4362" s="625"/>
      <c r="G4362" s="625"/>
      <c r="H4362" s="625"/>
      <c r="J4362" s="625"/>
      <c r="K4362" s="625"/>
      <c r="L4362" s="625"/>
    </row>
    <row r="4363" spans="1:12" ht="15">
      <c r="A4363" s="276"/>
      <c r="C4363" s="625"/>
      <c r="D4363" s="625"/>
      <c r="E4363" s="625"/>
      <c r="F4363" s="625"/>
      <c r="G4363" s="625"/>
      <c r="H4363" s="625"/>
      <c r="J4363" s="625"/>
      <c r="K4363" s="625"/>
      <c r="L4363" s="625"/>
    </row>
    <row r="4364" spans="1:12" ht="15">
      <c r="A4364" s="276"/>
      <c r="C4364" s="625"/>
      <c r="D4364" s="625"/>
      <c r="E4364" s="625"/>
      <c r="F4364" s="625"/>
      <c r="G4364" s="625"/>
      <c r="H4364" s="625"/>
      <c r="J4364" s="625"/>
      <c r="K4364" s="625"/>
      <c r="L4364" s="625"/>
    </row>
    <row r="4365" spans="1:12" ht="15">
      <c r="A4365" s="276"/>
      <c r="C4365" s="627"/>
      <c r="D4365" s="627"/>
      <c r="E4365" s="627"/>
      <c r="F4365" s="627"/>
      <c r="G4365" s="627"/>
      <c r="H4365" s="627"/>
      <c r="J4365" s="627"/>
      <c r="K4365" s="627"/>
      <c r="L4365" s="627"/>
    </row>
    <row r="4366" spans="1:12" ht="15">
      <c r="A4366" s="276"/>
      <c r="C4366" s="625"/>
      <c r="D4366" s="625"/>
      <c r="E4366" s="625"/>
      <c r="F4366" s="625"/>
      <c r="G4366" s="625"/>
      <c r="H4366" s="625"/>
      <c r="J4366" s="625"/>
      <c r="K4366" s="625"/>
      <c r="L4366" s="625"/>
    </row>
    <row r="4367" spans="1:12" ht="15">
      <c r="A4367" s="276"/>
      <c r="C4367" s="625"/>
      <c r="D4367" s="625"/>
      <c r="E4367" s="625"/>
      <c r="F4367" s="625"/>
      <c r="G4367" s="625"/>
      <c r="H4367" s="625"/>
      <c r="J4367" s="625"/>
      <c r="K4367" s="625"/>
      <c r="L4367" s="625"/>
    </row>
    <row r="4368" spans="1:12" ht="15">
      <c r="A4368" s="276"/>
      <c r="C4368" s="627"/>
      <c r="D4368" s="627"/>
      <c r="E4368" s="627"/>
      <c r="F4368" s="627"/>
      <c r="G4368" s="627"/>
      <c r="H4368" s="627"/>
      <c r="J4368" s="627"/>
      <c r="K4368" s="627"/>
      <c r="L4368" s="627"/>
    </row>
    <row r="4369" spans="1:12" ht="15">
      <c r="A4369" s="276"/>
      <c r="C4369" s="625"/>
      <c r="D4369" s="625"/>
      <c r="E4369" s="625"/>
      <c r="F4369" s="625"/>
      <c r="G4369" s="625"/>
      <c r="H4369" s="625"/>
      <c r="J4369" s="625"/>
      <c r="K4369" s="625"/>
      <c r="L4369" s="625"/>
    </row>
    <row r="4370" spans="1:12" ht="15">
      <c r="A4370" s="276"/>
      <c r="C4370" s="625"/>
      <c r="D4370" s="625"/>
      <c r="E4370" s="625"/>
      <c r="F4370" s="625"/>
      <c r="G4370" s="625"/>
      <c r="H4370" s="625"/>
      <c r="J4370" s="625"/>
      <c r="K4370" s="625"/>
      <c r="L4370" s="625"/>
    </row>
    <row r="4371" spans="1:12" ht="15">
      <c r="A4371" s="1439"/>
      <c r="B4371" s="1442"/>
      <c r="C4371" s="627"/>
      <c r="D4371" s="627"/>
      <c r="E4371" s="627"/>
      <c r="F4371" s="627"/>
      <c r="G4371" s="627"/>
      <c r="H4371" s="627"/>
      <c r="I4371" s="1446"/>
      <c r="J4371" s="627"/>
      <c r="K4371" s="627"/>
      <c r="L4371" s="637"/>
    </row>
    <row r="4372" spans="1:12" ht="15">
      <c r="A4372" s="624"/>
      <c r="B4372" s="625"/>
      <c r="C4372" s="625"/>
      <c r="D4372" s="625"/>
      <c r="E4372" s="625"/>
      <c r="F4372" s="625"/>
      <c r="G4372" s="625"/>
      <c r="H4372" s="625"/>
      <c r="I4372" s="638"/>
      <c r="J4372" s="625"/>
      <c r="K4372" s="625"/>
      <c r="L4372" s="634"/>
    </row>
    <row r="4373" spans="1:12" ht="15">
      <c r="A4373" s="624"/>
      <c r="B4373" s="625"/>
      <c r="C4373" s="625"/>
      <c r="D4373" s="625"/>
      <c r="E4373" s="625"/>
      <c r="F4373" s="625"/>
      <c r="G4373" s="625"/>
      <c r="H4373" s="625"/>
      <c r="I4373" s="638"/>
      <c r="J4373" s="625"/>
      <c r="K4373" s="625"/>
      <c r="L4373" s="634"/>
    </row>
    <row r="4374" spans="1:12" ht="15">
      <c r="A4374" s="626"/>
      <c r="B4374" s="627"/>
      <c r="C4374" s="627"/>
      <c r="D4374" s="627"/>
      <c r="E4374" s="627"/>
      <c r="F4374" s="627"/>
      <c r="G4374" s="627"/>
      <c r="H4374" s="627"/>
      <c r="I4374" s="639"/>
      <c r="J4374" s="627"/>
      <c r="K4374" s="627"/>
      <c r="L4374" s="637"/>
    </row>
    <row r="4375" spans="1:12" ht="15">
      <c r="A4375" s="624"/>
      <c r="B4375" s="625"/>
      <c r="C4375" s="625"/>
      <c r="D4375" s="625"/>
      <c r="E4375" s="625"/>
      <c r="F4375" s="625"/>
      <c r="G4375" s="625"/>
      <c r="H4375" s="625"/>
      <c r="I4375" s="638">
        <v>155400061671925</v>
      </c>
      <c r="J4375" s="625"/>
      <c r="K4375" s="625"/>
      <c r="L4375" s="634"/>
    </row>
    <row r="4376" spans="1:12" ht="15">
      <c r="A4376" s="624"/>
      <c r="B4376" s="625"/>
      <c r="C4376" s="625"/>
      <c r="D4376" s="625"/>
      <c r="E4376" s="625"/>
      <c r="F4376" s="625"/>
      <c r="G4376" s="625"/>
      <c r="H4376" s="625"/>
      <c r="I4376" s="638"/>
      <c r="J4376" s="625"/>
      <c r="K4376" s="625"/>
      <c r="L4376" s="634"/>
    </row>
    <row r="4377" spans="1:12" ht="15">
      <c r="A4377" s="624"/>
      <c r="B4377" s="625"/>
      <c r="C4377" s="625"/>
      <c r="D4377" s="625"/>
      <c r="E4377" s="625"/>
      <c r="F4377" s="625"/>
      <c r="G4377" s="625"/>
      <c r="H4377" s="625"/>
      <c r="I4377" s="638"/>
      <c r="J4377" s="625"/>
      <c r="K4377" s="625"/>
      <c r="L4377" s="634"/>
    </row>
    <row r="4378" spans="1:12" ht="15">
      <c r="A4378" s="624"/>
      <c r="B4378" s="1441"/>
      <c r="C4378" s="625"/>
      <c r="D4378" s="625"/>
      <c r="E4378" s="625"/>
      <c r="F4378" s="625"/>
      <c r="G4378" s="625"/>
      <c r="H4378" s="625"/>
      <c r="I4378" s="638"/>
      <c r="J4378" s="625"/>
      <c r="K4378" s="625"/>
      <c r="L4378" s="634"/>
    </row>
    <row r="4379" spans="1:12" ht="15">
      <c r="A4379" s="624"/>
      <c r="C4379" s="625"/>
      <c r="D4379" s="625"/>
      <c r="E4379" s="625"/>
      <c r="F4379" s="625"/>
      <c r="G4379" s="625"/>
      <c r="H4379" s="625"/>
      <c r="I4379" s="638">
        <v>1</v>
      </c>
      <c r="J4379" s="625"/>
      <c r="K4379" s="625"/>
      <c r="L4379" s="634"/>
    </row>
    <row r="4380" spans="1:12" ht="15">
      <c r="A4380" s="624"/>
      <c r="C4380" s="627"/>
      <c r="D4380" s="627"/>
      <c r="E4380" s="627"/>
      <c r="F4380" s="627"/>
      <c r="G4380" s="627"/>
      <c r="H4380" s="627"/>
      <c r="I4380" s="639">
        <v>1</v>
      </c>
      <c r="J4380" s="627"/>
      <c r="K4380" s="627"/>
      <c r="L4380" s="637"/>
    </row>
    <row r="4381" spans="1:12" ht="15">
      <c r="A4381" s="624"/>
      <c r="C4381" s="625"/>
      <c r="D4381" s="625"/>
      <c r="E4381" s="625"/>
      <c r="F4381" s="625"/>
      <c r="G4381" s="625"/>
      <c r="H4381" s="625"/>
      <c r="I4381" s="638">
        <v>1</v>
      </c>
      <c r="J4381" s="625"/>
      <c r="K4381" s="625"/>
      <c r="L4381" s="634"/>
    </row>
    <row r="4382" spans="1:12" ht="15">
      <c r="A4382" s="624"/>
      <c r="C4382" s="627"/>
      <c r="D4382" s="627"/>
      <c r="E4382" s="627"/>
      <c r="F4382" s="627"/>
      <c r="G4382" s="627"/>
      <c r="H4382" s="627"/>
      <c r="I4382" s="639">
        <v>1</v>
      </c>
      <c r="J4382" s="627"/>
      <c r="K4382" s="627"/>
      <c r="L4382" s="637"/>
    </row>
    <row r="4383" spans="1:12" ht="15">
      <c r="A4383" s="624"/>
      <c r="C4383" s="625"/>
      <c r="D4383" s="625"/>
      <c r="E4383" s="625"/>
      <c r="F4383" s="625"/>
      <c r="G4383" s="625"/>
      <c r="H4383" s="625"/>
      <c r="I4383" s="638">
        <v>1</v>
      </c>
      <c r="J4383" s="625"/>
      <c r="K4383" s="625"/>
      <c r="L4383" s="634"/>
    </row>
    <row r="4384" spans="1:12" ht="15">
      <c r="A4384" s="624"/>
      <c r="C4384" s="627"/>
      <c r="D4384" s="627"/>
      <c r="E4384" s="627"/>
      <c r="F4384" s="627"/>
      <c r="G4384" s="627"/>
      <c r="H4384" s="627"/>
      <c r="I4384" s="639">
        <v>1</v>
      </c>
      <c r="J4384" s="627"/>
      <c r="K4384" s="627"/>
      <c r="L4384" s="637"/>
    </row>
    <row r="4385" spans="1:12" ht="15">
      <c r="A4385" s="624"/>
      <c r="C4385" s="625"/>
      <c r="D4385" s="625"/>
      <c r="E4385" s="625"/>
      <c r="F4385" s="625"/>
      <c r="G4385" s="625"/>
      <c r="H4385" s="625"/>
      <c r="I4385" s="638">
        <v>1</v>
      </c>
      <c r="J4385" s="625"/>
      <c r="K4385" s="625"/>
      <c r="L4385" s="634"/>
    </row>
    <row r="4386" spans="1:12" ht="15">
      <c r="A4386" s="624"/>
      <c r="C4386" s="627"/>
      <c r="D4386" s="627"/>
      <c r="E4386" s="627"/>
      <c r="F4386" s="627"/>
      <c r="G4386" s="627"/>
      <c r="H4386" s="627"/>
      <c r="I4386" s="639">
        <v>1</v>
      </c>
      <c r="J4386" s="627"/>
      <c r="K4386" s="627"/>
      <c r="L4386" s="637"/>
    </row>
    <row r="4387" spans="1:12" ht="15">
      <c r="A4387" s="624"/>
      <c r="C4387" s="625"/>
      <c r="D4387" s="625"/>
      <c r="E4387" s="625"/>
      <c r="F4387" s="625"/>
      <c r="G4387" s="625"/>
      <c r="H4387" s="625"/>
      <c r="I4387" s="638">
        <v>1</v>
      </c>
      <c r="J4387" s="625"/>
      <c r="K4387" s="625"/>
      <c r="L4387" s="634"/>
    </row>
    <row r="4388" spans="1:12" ht="15">
      <c r="A4388" s="624"/>
      <c r="C4388" s="627"/>
      <c r="D4388" s="627"/>
      <c r="E4388" s="627"/>
      <c r="F4388" s="627"/>
      <c r="G4388" s="627"/>
      <c r="H4388" s="627"/>
      <c r="I4388" s="639">
        <v>1</v>
      </c>
      <c r="J4388" s="627"/>
      <c r="K4388" s="627"/>
      <c r="L4388" s="637"/>
    </row>
    <row r="4389" spans="1:12" ht="15">
      <c r="A4389" s="624"/>
      <c r="C4389" s="625"/>
      <c r="D4389" s="625"/>
      <c r="E4389" s="625"/>
      <c r="F4389" s="625"/>
      <c r="G4389" s="625"/>
      <c r="H4389" s="625"/>
      <c r="I4389" s="638">
        <v>1</v>
      </c>
      <c r="J4389" s="625"/>
      <c r="K4389" s="625"/>
      <c r="L4389" s="634"/>
    </row>
    <row r="4390" spans="1:12" ht="15">
      <c r="A4390" s="624"/>
      <c r="C4390" s="627"/>
      <c r="D4390" s="627"/>
      <c r="E4390" s="627"/>
      <c r="F4390" s="627"/>
      <c r="G4390" s="627"/>
      <c r="H4390" s="627"/>
      <c r="I4390" s="639">
        <v>1</v>
      </c>
      <c r="J4390" s="627"/>
      <c r="K4390" s="627"/>
      <c r="L4390" s="637"/>
    </row>
    <row r="4391" spans="1:12" ht="15">
      <c r="A4391" s="624"/>
      <c r="C4391" s="625"/>
      <c r="D4391" s="625"/>
      <c r="E4391" s="625"/>
      <c r="F4391" s="625"/>
      <c r="G4391" s="625"/>
      <c r="H4391" s="625"/>
      <c r="I4391" s="638">
        <v>1</v>
      </c>
      <c r="J4391" s="625"/>
      <c r="K4391" s="625"/>
      <c r="L4391" s="634"/>
    </row>
    <row r="4392" spans="1:12" ht="15">
      <c r="A4392" s="624"/>
      <c r="C4392" s="627"/>
      <c r="D4392" s="627"/>
      <c r="E4392" s="627"/>
      <c r="F4392" s="627"/>
      <c r="G4392" s="627"/>
      <c r="H4392" s="627"/>
      <c r="I4392" s="639">
        <v>1</v>
      </c>
      <c r="J4392" s="627"/>
      <c r="K4392" s="627"/>
      <c r="L4392" s="637"/>
    </row>
    <row r="4393" spans="1:12" ht="15">
      <c r="A4393" s="624"/>
      <c r="C4393" s="625"/>
      <c r="D4393" s="625"/>
      <c r="E4393" s="625"/>
      <c r="F4393" s="625"/>
      <c r="G4393" s="625"/>
      <c r="H4393" s="625"/>
      <c r="I4393" s="638">
        <v>1</v>
      </c>
      <c r="J4393" s="625"/>
      <c r="K4393" s="625"/>
      <c r="L4393" s="634"/>
    </row>
    <row r="4394" spans="1:12" ht="15">
      <c r="A4394" s="624"/>
      <c r="C4394" s="627"/>
      <c r="D4394" s="627"/>
      <c r="E4394" s="627"/>
      <c r="F4394" s="627"/>
      <c r="G4394" s="627"/>
      <c r="H4394" s="627"/>
      <c r="I4394" s="639">
        <v>1</v>
      </c>
      <c r="J4394" s="627"/>
      <c r="K4394" s="627"/>
      <c r="L4394" s="637"/>
    </row>
    <row r="4395" spans="1:12" ht="15">
      <c r="A4395" s="624"/>
      <c r="C4395" s="625"/>
      <c r="D4395" s="625"/>
      <c r="E4395" s="625"/>
      <c r="F4395" s="625"/>
      <c r="G4395" s="625"/>
      <c r="H4395" s="625"/>
      <c r="I4395" s="638">
        <v>2</v>
      </c>
      <c r="J4395" s="625"/>
      <c r="K4395" s="625"/>
      <c r="L4395" s="634"/>
    </row>
    <row r="4396" spans="1:12" ht="15">
      <c r="A4396" s="624"/>
      <c r="C4396" s="627"/>
      <c r="D4396" s="627"/>
      <c r="E4396" s="627"/>
      <c r="F4396" s="627"/>
      <c r="G4396" s="627"/>
      <c r="H4396" s="627"/>
      <c r="I4396" s="639">
        <v>2</v>
      </c>
      <c r="J4396" s="627"/>
      <c r="K4396" s="627"/>
      <c r="L4396" s="637"/>
    </row>
    <row r="4397" spans="1:12" ht="15">
      <c r="A4397" s="624"/>
      <c r="C4397" s="625"/>
      <c r="D4397" s="625"/>
      <c r="E4397" s="625"/>
      <c r="F4397" s="625"/>
      <c r="G4397" s="625"/>
      <c r="H4397" s="625"/>
      <c r="I4397" s="638">
        <v>2</v>
      </c>
      <c r="J4397" s="625"/>
      <c r="K4397" s="625"/>
      <c r="L4397" s="634"/>
    </row>
    <row r="4398" spans="1:12" ht="15">
      <c r="A4398" s="624"/>
      <c r="C4398" s="627"/>
      <c r="D4398" s="627"/>
      <c r="E4398" s="627"/>
      <c r="F4398" s="627"/>
      <c r="G4398" s="627"/>
      <c r="H4398" s="627"/>
      <c r="I4398" s="639">
        <v>2</v>
      </c>
      <c r="J4398" s="627"/>
      <c r="K4398" s="627"/>
      <c r="L4398" s="637"/>
    </row>
    <row r="4399" spans="1:12" ht="15">
      <c r="A4399" s="624"/>
      <c r="C4399" s="625"/>
      <c r="D4399" s="625"/>
      <c r="E4399" s="625"/>
      <c r="F4399" s="625"/>
      <c r="G4399" s="625"/>
      <c r="H4399" s="625"/>
      <c r="I4399" s="638">
        <v>5</v>
      </c>
      <c r="J4399" s="625"/>
      <c r="K4399" s="625"/>
      <c r="L4399" s="634"/>
    </row>
    <row r="4400" spans="1:12" ht="15">
      <c r="A4400" s="624"/>
      <c r="C4400" s="627"/>
      <c r="D4400" s="627"/>
      <c r="E4400" s="627"/>
      <c r="F4400" s="627"/>
      <c r="G4400" s="627"/>
      <c r="H4400" s="627"/>
      <c r="I4400" s="639">
        <v>4</v>
      </c>
      <c r="J4400" s="627"/>
      <c r="K4400" s="627"/>
      <c r="L4400" s="637"/>
    </row>
    <row r="4401" spans="1:12" ht="15">
      <c r="A4401" s="624"/>
      <c r="C4401" s="625"/>
      <c r="D4401" s="625"/>
      <c r="E4401" s="625"/>
      <c r="F4401" s="625"/>
      <c r="G4401" s="625"/>
      <c r="H4401" s="625"/>
      <c r="I4401" s="638">
        <v>2</v>
      </c>
      <c r="J4401" s="625"/>
      <c r="K4401" s="625"/>
      <c r="L4401" s="634"/>
    </row>
    <row r="4402" spans="1:12" ht="15">
      <c r="A4402" s="624"/>
      <c r="C4402" s="627"/>
      <c r="D4402" s="627"/>
      <c r="E4402" s="627"/>
      <c r="F4402" s="627"/>
      <c r="G4402" s="627"/>
      <c r="H4402" s="627"/>
      <c r="I4402" s="639">
        <v>1</v>
      </c>
      <c r="J4402" s="627"/>
      <c r="K4402" s="627"/>
      <c r="L4402" s="637"/>
    </row>
    <row r="4403" spans="1:12" ht="15">
      <c r="A4403" s="624"/>
      <c r="C4403" s="625"/>
      <c r="D4403" s="625"/>
      <c r="E4403" s="625"/>
      <c r="F4403" s="625"/>
      <c r="G4403" s="625"/>
      <c r="H4403" s="625"/>
      <c r="I4403" s="638">
        <v>1</v>
      </c>
      <c r="J4403" s="625"/>
      <c r="K4403" s="625"/>
      <c r="L4403" s="634"/>
    </row>
    <row r="4404" spans="1:12" ht="15">
      <c r="A4404" s="624"/>
      <c r="C4404" s="627"/>
      <c r="D4404" s="627"/>
      <c r="E4404" s="627"/>
      <c r="F4404" s="627"/>
      <c r="G4404" s="627"/>
      <c r="H4404" s="627"/>
      <c r="I4404" s="639">
        <v>1</v>
      </c>
      <c r="J4404" s="627"/>
      <c r="K4404" s="627"/>
      <c r="L4404" s="637"/>
    </row>
    <row r="4405" spans="1:12" ht="15">
      <c r="A4405" s="624"/>
      <c r="C4405" s="625"/>
      <c r="D4405" s="625"/>
      <c r="E4405" s="625"/>
      <c r="F4405" s="625"/>
      <c r="G4405" s="625"/>
      <c r="H4405" s="625"/>
      <c r="I4405" s="638">
        <v>1</v>
      </c>
      <c r="J4405" s="625"/>
      <c r="K4405" s="625"/>
      <c r="L4405" s="634"/>
    </row>
    <row r="4406" spans="1:12" ht="15">
      <c r="A4406" s="624"/>
      <c r="C4406" s="627"/>
      <c r="D4406" s="627"/>
      <c r="E4406" s="627"/>
      <c r="F4406" s="627"/>
      <c r="G4406" s="627"/>
      <c r="H4406" s="627"/>
      <c r="I4406" s="639">
        <v>1</v>
      </c>
      <c r="J4406" s="627"/>
      <c r="K4406" s="627"/>
      <c r="L4406" s="637"/>
    </row>
    <row r="4407" spans="1:12" ht="15">
      <c r="A4407" s="624"/>
      <c r="C4407" s="625"/>
      <c r="D4407" s="625"/>
      <c r="E4407" s="625"/>
      <c r="F4407" s="625"/>
      <c r="G4407" s="625"/>
      <c r="H4407" s="625"/>
      <c r="I4407" s="638">
        <v>1</v>
      </c>
      <c r="J4407" s="625"/>
      <c r="K4407" s="625"/>
      <c r="L4407" s="634"/>
    </row>
    <row r="4408" spans="1:12" ht="15">
      <c r="A4408" s="624"/>
      <c r="C4408" s="627"/>
      <c r="D4408" s="627"/>
      <c r="E4408" s="627"/>
      <c r="F4408" s="627"/>
      <c r="G4408" s="627"/>
      <c r="H4408" s="627"/>
      <c r="I4408" s="639">
        <v>1</v>
      </c>
      <c r="J4408" s="627"/>
      <c r="K4408" s="627"/>
      <c r="L4408" s="637"/>
    </row>
    <row r="4409" spans="1:12" ht="15">
      <c r="A4409" s="624"/>
      <c r="C4409" s="625"/>
      <c r="D4409" s="625"/>
      <c r="E4409" s="625"/>
      <c r="F4409" s="625"/>
      <c r="G4409" s="625"/>
      <c r="H4409" s="625"/>
      <c r="I4409" s="638">
        <v>1</v>
      </c>
      <c r="J4409" s="625"/>
      <c r="K4409" s="625"/>
      <c r="L4409" s="634"/>
    </row>
    <row r="4410" spans="1:12" ht="15">
      <c r="A4410" s="624"/>
      <c r="C4410" s="627"/>
      <c r="D4410" s="627"/>
      <c r="E4410" s="627"/>
      <c r="F4410" s="627"/>
      <c r="G4410" s="627"/>
      <c r="H4410" s="627"/>
      <c r="I4410" s="639">
        <v>1</v>
      </c>
      <c r="J4410" s="627"/>
      <c r="K4410" s="627"/>
      <c r="L4410" s="637"/>
    </row>
    <row r="4411" spans="1:12" ht="15">
      <c r="A4411" s="624"/>
      <c r="C4411" s="625"/>
      <c r="D4411" s="625"/>
      <c r="E4411" s="625"/>
      <c r="F4411" s="625"/>
      <c r="G4411" s="625"/>
      <c r="H4411" s="625"/>
      <c r="I4411" s="638">
        <v>1</v>
      </c>
      <c r="J4411" s="625"/>
      <c r="K4411" s="625"/>
      <c r="L4411" s="634"/>
    </row>
    <row r="4412" spans="1:12" ht="15">
      <c r="A4412" s="624"/>
      <c r="C4412" s="627"/>
      <c r="D4412" s="627"/>
      <c r="E4412" s="627"/>
      <c r="F4412" s="627"/>
      <c r="G4412" s="627"/>
      <c r="H4412" s="627"/>
      <c r="I4412" s="639">
        <v>1</v>
      </c>
      <c r="J4412" s="627"/>
      <c r="K4412" s="627"/>
      <c r="L4412" s="637"/>
    </row>
    <row r="4413" spans="1:12" ht="15">
      <c r="A4413" s="624"/>
      <c r="C4413" s="625"/>
      <c r="D4413" s="625"/>
      <c r="E4413" s="625"/>
      <c r="F4413" s="625"/>
      <c r="G4413" s="625"/>
      <c r="H4413" s="625"/>
      <c r="I4413" s="638">
        <v>1</v>
      </c>
      <c r="J4413" s="625"/>
      <c r="K4413" s="625"/>
      <c r="L4413" s="634"/>
    </row>
    <row r="4414" spans="1:12" ht="15">
      <c r="A4414" s="624"/>
      <c r="C4414" s="627"/>
      <c r="D4414" s="627"/>
      <c r="E4414" s="627"/>
      <c r="F4414" s="627"/>
      <c r="G4414" s="627"/>
      <c r="H4414" s="627"/>
      <c r="I4414" s="639">
        <v>1</v>
      </c>
      <c r="J4414" s="627"/>
      <c r="K4414" s="627"/>
      <c r="L4414" s="637"/>
    </row>
    <row r="4415" spans="1:12" ht="15">
      <c r="A4415" s="624"/>
      <c r="C4415" s="625"/>
      <c r="D4415" s="625"/>
      <c r="E4415" s="625"/>
      <c r="F4415" s="625"/>
      <c r="G4415" s="625"/>
      <c r="H4415" s="625"/>
      <c r="I4415" s="638">
        <v>1</v>
      </c>
      <c r="J4415" s="625"/>
      <c r="K4415" s="625"/>
      <c r="L4415" s="634"/>
    </row>
    <row r="4416" spans="1:12" ht="15">
      <c r="A4416" s="624"/>
      <c r="C4416" s="625"/>
      <c r="D4416" s="625"/>
      <c r="E4416" s="625"/>
      <c r="F4416" s="625"/>
      <c r="G4416" s="625"/>
      <c r="H4416" s="625"/>
      <c r="I4416" s="638">
        <v>2</v>
      </c>
      <c r="J4416" s="625"/>
      <c r="K4416" s="625"/>
      <c r="L4416" s="634"/>
    </row>
    <row r="4417" spans="1:12" ht="15">
      <c r="A4417" s="624"/>
      <c r="C4417" s="627"/>
      <c r="D4417" s="627"/>
      <c r="E4417" s="627"/>
      <c r="F4417" s="627"/>
      <c r="G4417" s="627"/>
      <c r="H4417" s="627"/>
      <c r="I4417" s="639">
        <v>1</v>
      </c>
      <c r="J4417" s="627"/>
      <c r="K4417" s="627"/>
      <c r="L4417" s="637"/>
    </row>
    <row r="4418" spans="1:12" ht="15">
      <c r="A4418" s="624"/>
      <c r="C4418" s="625"/>
      <c r="D4418" s="625"/>
      <c r="E4418" s="625"/>
      <c r="F4418" s="625"/>
      <c r="G4418" s="625"/>
      <c r="H4418" s="625"/>
      <c r="I4418" s="638">
        <v>1</v>
      </c>
      <c r="J4418" s="625"/>
      <c r="K4418" s="625"/>
      <c r="L4418" s="634"/>
    </row>
    <row r="4419" spans="1:12" ht="15">
      <c r="A4419" s="624"/>
      <c r="C4419" s="627"/>
      <c r="D4419" s="627"/>
      <c r="E4419" s="627"/>
      <c r="F4419" s="627"/>
      <c r="G4419" s="627"/>
      <c r="H4419" s="627"/>
      <c r="I4419" s="639">
        <v>1</v>
      </c>
      <c r="J4419" s="627"/>
      <c r="K4419" s="627"/>
      <c r="L4419" s="637"/>
    </row>
    <row r="4420" spans="1:12" ht="15">
      <c r="A4420" s="624"/>
      <c r="C4420" s="625"/>
      <c r="D4420" s="625"/>
      <c r="E4420" s="625"/>
      <c r="F4420" s="625"/>
      <c r="G4420" s="625"/>
      <c r="H4420" s="625"/>
      <c r="I4420" s="638">
        <v>1</v>
      </c>
      <c r="J4420" s="625"/>
      <c r="K4420" s="625"/>
      <c r="L4420" s="634"/>
    </row>
    <row r="4421" spans="1:12" ht="15">
      <c r="A4421" s="624"/>
      <c r="C4421" s="627"/>
      <c r="D4421" s="627"/>
      <c r="E4421" s="627"/>
      <c r="F4421" s="627"/>
      <c r="G4421" s="627"/>
      <c r="H4421" s="627"/>
      <c r="I4421" s="639">
        <v>1</v>
      </c>
      <c r="J4421" s="627"/>
      <c r="K4421" s="627"/>
      <c r="L4421" s="637"/>
    </row>
    <row r="4422" spans="1:12" ht="15">
      <c r="A4422" s="624"/>
      <c r="C4422" s="625"/>
      <c r="D4422" s="625"/>
      <c r="E4422" s="625"/>
      <c r="F4422" s="625"/>
      <c r="G4422" s="625"/>
      <c r="H4422" s="625"/>
      <c r="I4422" s="638">
        <v>1</v>
      </c>
      <c r="J4422" s="625"/>
      <c r="K4422" s="625"/>
      <c r="L4422" s="634"/>
    </row>
    <row r="4423" spans="1:12" ht="15">
      <c r="A4423" s="624"/>
      <c r="C4423" s="627"/>
      <c r="D4423" s="627"/>
      <c r="E4423" s="627"/>
      <c r="F4423" s="627"/>
      <c r="G4423" s="627"/>
      <c r="H4423" s="627"/>
      <c r="I4423" s="639">
        <v>1</v>
      </c>
      <c r="J4423" s="627"/>
      <c r="K4423" s="627"/>
      <c r="L4423" s="637"/>
    </row>
    <row r="4424" spans="1:12" ht="15">
      <c r="A4424" s="624"/>
      <c r="C4424" s="625"/>
      <c r="D4424" s="625"/>
      <c r="E4424" s="625"/>
      <c r="F4424" s="625"/>
      <c r="G4424" s="625"/>
      <c r="H4424" s="625"/>
      <c r="I4424" s="638">
        <v>1</v>
      </c>
      <c r="J4424" s="625"/>
      <c r="K4424" s="625"/>
      <c r="L4424" s="634"/>
    </row>
    <row r="4425" spans="1:12" ht="15">
      <c r="A4425" s="624"/>
      <c r="C4425" s="627"/>
      <c r="D4425" s="627"/>
      <c r="E4425" s="627"/>
      <c r="F4425" s="627"/>
      <c r="G4425" s="627"/>
      <c r="H4425" s="627"/>
      <c r="I4425" s="639">
        <v>1</v>
      </c>
      <c r="J4425" s="627"/>
      <c r="K4425" s="627"/>
      <c r="L4425" s="637"/>
    </row>
    <row r="4426" spans="1:12" ht="15">
      <c r="A4426" s="624"/>
      <c r="C4426" s="625"/>
      <c r="D4426" s="625"/>
      <c r="E4426" s="625"/>
      <c r="F4426" s="625"/>
      <c r="G4426" s="625"/>
      <c r="H4426" s="625"/>
      <c r="I4426" s="638">
        <v>1</v>
      </c>
      <c r="J4426" s="625"/>
      <c r="K4426" s="625"/>
      <c r="L4426" s="634"/>
    </row>
    <row r="4427" spans="1:12" ht="15">
      <c r="A4427" s="624"/>
      <c r="C4427" s="627"/>
      <c r="D4427" s="627"/>
      <c r="E4427" s="627"/>
      <c r="F4427" s="627"/>
      <c r="G4427" s="627"/>
      <c r="H4427" s="627"/>
      <c r="I4427" s="639">
        <v>1</v>
      </c>
      <c r="J4427" s="627"/>
      <c r="K4427" s="627"/>
      <c r="L4427" s="637"/>
    </row>
    <row r="4428" spans="1:12" ht="15">
      <c r="A4428" s="624"/>
      <c r="C4428" s="625"/>
      <c r="D4428" s="625"/>
      <c r="E4428" s="625"/>
      <c r="F4428" s="625"/>
      <c r="G4428" s="625"/>
      <c r="H4428" s="625"/>
      <c r="I4428" s="638">
        <v>1</v>
      </c>
      <c r="J4428" s="625"/>
      <c r="K4428" s="625"/>
      <c r="L4428" s="634"/>
    </row>
    <row r="4429" spans="1:12" ht="15">
      <c r="A4429" s="624"/>
      <c r="C4429" s="625"/>
      <c r="D4429" s="625"/>
      <c r="E4429" s="625"/>
      <c r="F4429" s="625"/>
      <c r="G4429" s="625"/>
      <c r="H4429" s="625"/>
      <c r="I4429" s="638">
        <v>2</v>
      </c>
      <c r="J4429" s="625"/>
      <c r="K4429" s="625"/>
      <c r="L4429" s="634"/>
    </row>
    <row r="4430" spans="1:12" ht="15">
      <c r="A4430" s="624"/>
      <c r="B4430" s="1442"/>
      <c r="C4430" s="627"/>
      <c r="D4430" s="627"/>
      <c r="E4430" s="627"/>
      <c r="F4430" s="627"/>
      <c r="G4430" s="627"/>
      <c r="H4430" s="627"/>
      <c r="I4430" s="639">
        <v>2</v>
      </c>
      <c r="J4430" s="627"/>
      <c r="K4430" s="627"/>
      <c r="L4430" s="637"/>
    </row>
    <row r="4431" spans="1:12" ht="15">
      <c r="A4431" s="624"/>
      <c r="B4431" s="625"/>
      <c r="C4431" s="625"/>
      <c r="D4431" s="625"/>
      <c r="E4431" s="625"/>
      <c r="F4431" s="625"/>
      <c r="G4431" s="625"/>
      <c r="H4431" s="625"/>
      <c r="I4431" s="638"/>
      <c r="J4431" s="625"/>
      <c r="K4431" s="625"/>
      <c r="L4431" s="634"/>
    </row>
    <row r="4432" spans="1:12" ht="15">
      <c r="A4432" s="46"/>
      <c r="B4432" s="1441"/>
      <c r="C4432" s="625"/>
      <c r="D4432" s="625"/>
      <c r="E4432" s="625"/>
      <c r="F4432" s="625"/>
      <c r="G4432" s="625"/>
      <c r="H4432" s="625"/>
      <c r="I4432" s="24"/>
      <c r="J4432" s="1441"/>
      <c r="K4432" s="1441"/>
      <c r="L4432" s="1441"/>
    </row>
    <row r="4433" spans="1:12" ht="15">
      <c r="A4433" s="276"/>
      <c r="C4433" s="625"/>
      <c r="D4433" s="625"/>
      <c r="E4433" s="625"/>
      <c r="F4433" s="625"/>
      <c r="G4433" s="625"/>
      <c r="H4433" s="625"/>
    </row>
    <row r="4434" spans="1:12" ht="15">
      <c r="A4434" s="276"/>
      <c r="C4434" s="627"/>
      <c r="D4434" s="627"/>
      <c r="E4434" s="627"/>
      <c r="F4434" s="627"/>
      <c r="G4434" s="627"/>
      <c r="H4434" s="627"/>
    </row>
    <row r="4435" spans="1:12" ht="15">
      <c r="A4435" s="276"/>
      <c r="C4435" s="625"/>
      <c r="D4435" s="625"/>
      <c r="E4435" s="625"/>
      <c r="F4435" s="625"/>
      <c r="G4435" s="625"/>
      <c r="H4435" s="625"/>
    </row>
    <row r="4436" spans="1:12" ht="15">
      <c r="A4436" s="276"/>
      <c r="C4436" s="627"/>
      <c r="D4436" s="627"/>
      <c r="E4436" s="627"/>
      <c r="F4436" s="627"/>
      <c r="G4436" s="627"/>
      <c r="H4436" s="627"/>
    </row>
    <row r="4437" spans="1:12" ht="15">
      <c r="A4437" s="276"/>
      <c r="C4437" s="625"/>
      <c r="D4437" s="625"/>
      <c r="E4437" s="625"/>
      <c r="F4437" s="625"/>
      <c r="G4437" s="625"/>
      <c r="H4437" s="625"/>
    </row>
    <row r="4438" spans="1:12" ht="15">
      <c r="A4438" s="276"/>
      <c r="C4438" s="627"/>
      <c r="D4438" s="627"/>
      <c r="E4438" s="627"/>
      <c r="F4438" s="627"/>
      <c r="G4438" s="627"/>
      <c r="H4438" s="627"/>
      <c r="J4438" s="1442"/>
      <c r="K4438" s="1448"/>
      <c r="L4438" s="1448"/>
    </row>
    <row r="4439" spans="1:12" ht="15">
      <c r="A4439" s="276"/>
      <c r="C4439" s="625"/>
      <c r="D4439" s="625"/>
      <c r="E4439" s="625"/>
      <c r="F4439" s="625"/>
      <c r="G4439" s="625"/>
      <c r="H4439" s="625"/>
      <c r="J4439" s="625"/>
      <c r="K4439" s="625"/>
      <c r="L4439" s="625"/>
    </row>
    <row r="4440" spans="1:12" ht="15">
      <c r="A4440" s="276"/>
      <c r="C4440" s="627"/>
      <c r="D4440" s="627"/>
      <c r="E4440" s="627"/>
      <c r="F4440" s="627"/>
      <c r="G4440" s="627"/>
      <c r="H4440" s="627"/>
      <c r="J4440" s="627"/>
      <c r="K4440" s="627"/>
      <c r="L4440" s="627"/>
    </row>
    <row r="4441" spans="1:12" ht="15">
      <c r="A4441" s="276"/>
      <c r="C4441" s="625"/>
      <c r="D4441" s="625"/>
      <c r="E4441" s="625"/>
      <c r="F4441" s="625"/>
      <c r="G4441" s="625"/>
      <c r="H4441" s="625"/>
      <c r="J4441" s="625"/>
      <c r="K4441" s="625"/>
      <c r="L4441" s="625"/>
    </row>
    <row r="4442" spans="1:12" ht="15">
      <c r="A4442" s="276"/>
      <c r="C4442" s="627"/>
      <c r="D4442" s="627"/>
      <c r="E4442" s="627"/>
      <c r="F4442" s="627"/>
      <c r="G4442" s="627"/>
      <c r="H4442" s="627"/>
      <c r="J4442" s="627"/>
      <c r="K4442" s="627"/>
      <c r="L4442" s="627"/>
    </row>
    <row r="4443" spans="1:12" ht="15">
      <c r="A4443" s="276"/>
      <c r="C4443" s="625"/>
      <c r="D4443" s="625"/>
      <c r="E4443" s="625"/>
      <c r="F4443" s="625"/>
      <c r="G4443" s="625"/>
      <c r="H4443" s="625"/>
      <c r="J4443" s="625"/>
      <c r="K4443" s="625"/>
      <c r="L4443" s="625"/>
    </row>
    <row r="4444" spans="1:12" ht="15">
      <c r="A4444" s="276"/>
      <c r="C4444" s="627"/>
      <c r="D4444" s="627"/>
      <c r="E4444" s="627"/>
      <c r="F4444" s="627"/>
      <c r="G4444" s="627"/>
      <c r="H4444" s="627"/>
      <c r="J4444" s="627"/>
      <c r="K4444" s="627"/>
      <c r="L4444" s="627"/>
    </row>
    <row r="4445" spans="1:12" ht="15">
      <c r="A4445" s="276"/>
      <c r="C4445" s="625"/>
      <c r="D4445" s="625"/>
      <c r="E4445" s="625"/>
      <c r="F4445" s="625"/>
      <c r="G4445" s="625"/>
      <c r="H4445" s="625"/>
      <c r="J4445" s="625"/>
      <c r="K4445" s="625"/>
      <c r="L4445" s="625"/>
    </row>
    <row r="4446" spans="1:12" ht="15">
      <c r="A4446" s="276"/>
      <c r="C4446" s="627"/>
      <c r="D4446" s="627"/>
      <c r="E4446" s="627"/>
      <c r="F4446" s="627"/>
      <c r="G4446" s="627"/>
      <c r="H4446" s="627"/>
      <c r="J4446" s="627"/>
      <c r="K4446" s="627"/>
      <c r="L4446" s="627"/>
    </row>
    <row r="4447" spans="1:12" ht="15">
      <c r="A4447" s="276"/>
      <c r="C4447" s="625"/>
      <c r="D4447" s="625"/>
      <c r="E4447" s="625"/>
      <c r="F4447" s="625"/>
      <c r="G4447" s="625"/>
      <c r="H4447" s="625"/>
      <c r="J4447" s="625"/>
      <c r="K4447" s="625"/>
      <c r="L4447" s="625"/>
    </row>
    <row r="4448" spans="1:12" ht="15">
      <c r="A4448" s="276"/>
      <c r="C4448" s="627"/>
      <c r="D4448" s="627"/>
      <c r="E4448" s="627"/>
      <c r="F4448" s="627"/>
      <c r="G4448" s="627"/>
      <c r="H4448" s="627"/>
      <c r="J4448" s="627"/>
      <c r="K4448" s="627"/>
      <c r="L4448" s="627"/>
    </row>
    <row r="4449" spans="1:12" ht="15">
      <c r="A4449" s="276"/>
      <c r="C4449" s="625"/>
      <c r="D4449" s="625"/>
      <c r="E4449" s="625"/>
      <c r="F4449" s="625"/>
      <c r="G4449" s="625"/>
      <c r="H4449" s="625"/>
      <c r="J4449" s="625"/>
      <c r="K4449" s="625"/>
      <c r="L4449" s="625"/>
    </row>
    <row r="4450" spans="1:12" ht="15">
      <c r="A4450" s="276"/>
      <c r="C4450" s="627"/>
      <c r="D4450" s="627"/>
      <c r="E4450" s="627"/>
      <c r="F4450" s="627"/>
      <c r="G4450" s="627"/>
      <c r="H4450" s="627"/>
      <c r="J4450" s="627"/>
      <c r="K4450" s="627"/>
      <c r="L4450" s="627"/>
    </row>
    <row r="4451" spans="1:12" ht="15">
      <c r="A4451" s="276"/>
      <c r="C4451" s="625"/>
      <c r="D4451" s="625"/>
      <c r="E4451" s="625"/>
      <c r="F4451" s="625"/>
      <c r="G4451" s="625"/>
      <c r="H4451" s="625"/>
      <c r="J4451" s="625"/>
      <c r="K4451" s="625"/>
      <c r="L4451" s="625"/>
    </row>
    <row r="4452" spans="1:12" ht="15">
      <c r="A4452" s="276"/>
      <c r="C4452" s="627"/>
      <c r="D4452" s="627"/>
      <c r="E4452" s="627"/>
      <c r="F4452" s="627"/>
      <c r="G4452" s="627"/>
      <c r="H4452" s="627"/>
      <c r="J4452" s="627"/>
      <c r="K4452" s="627"/>
      <c r="L4452" s="627"/>
    </row>
    <row r="4453" spans="1:12" ht="15">
      <c r="A4453" s="276"/>
      <c r="C4453" s="625"/>
      <c r="D4453" s="625"/>
      <c r="E4453" s="625"/>
      <c r="F4453" s="625"/>
      <c r="G4453" s="625"/>
      <c r="H4453" s="625"/>
      <c r="J4453" s="625"/>
      <c r="K4453" s="625"/>
      <c r="L4453" s="625"/>
    </row>
    <row r="4454" spans="1:12" ht="15">
      <c r="A4454" s="276"/>
      <c r="C4454" s="627"/>
      <c r="D4454" s="627"/>
      <c r="E4454" s="627"/>
      <c r="F4454" s="627"/>
      <c r="G4454" s="627"/>
      <c r="H4454" s="627"/>
      <c r="J4454" s="627"/>
      <c r="K4454" s="627"/>
      <c r="L4454" s="627"/>
    </row>
    <row r="4455" spans="1:12" ht="15">
      <c r="A4455" s="276"/>
      <c r="C4455" s="625"/>
      <c r="D4455" s="625"/>
      <c r="E4455" s="625"/>
      <c r="F4455" s="625"/>
      <c r="G4455" s="625"/>
      <c r="H4455" s="625"/>
      <c r="J4455" s="625"/>
      <c r="K4455" s="625"/>
      <c r="L4455" s="625"/>
    </row>
    <row r="4456" spans="1:12" ht="15">
      <c r="A4456" s="276"/>
      <c r="C4456" s="627"/>
      <c r="D4456" s="627"/>
      <c r="E4456" s="627"/>
      <c r="F4456" s="627"/>
      <c r="G4456" s="627"/>
      <c r="H4456" s="627"/>
      <c r="J4456" s="627"/>
      <c r="K4456" s="627"/>
      <c r="L4456" s="627"/>
    </row>
    <row r="4457" spans="1:12" ht="15">
      <c r="A4457" s="276"/>
      <c r="C4457" s="625"/>
      <c r="D4457" s="625"/>
      <c r="E4457" s="705"/>
      <c r="F4457" s="625"/>
      <c r="G4457" s="625"/>
      <c r="H4457" s="625"/>
      <c r="J4457" s="625"/>
      <c r="K4457" s="625"/>
      <c r="L4457" s="625"/>
    </row>
    <row r="4458" spans="1:12" ht="15">
      <c r="A4458" s="276"/>
      <c r="C4458" s="627"/>
      <c r="D4458" s="627"/>
      <c r="E4458" s="627"/>
      <c r="F4458" s="627"/>
      <c r="G4458" s="627"/>
      <c r="H4458" s="627"/>
      <c r="J4458" s="627"/>
      <c r="K4458" s="627"/>
      <c r="L4458" s="627"/>
    </row>
    <row r="4459" spans="1:12" ht="15">
      <c r="A4459" s="276"/>
      <c r="C4459" s="625"/>
      <c r="D4459" s="625"/>
      <c r="E4459" s="625"/>
      <c r="F4459" s="625"/>
      <c r="G4459" s="625"/>
      <c r="H4459" s="625"/>
      <c r="J4459" s="625"/>
      <c r="K4459" s="625"/>
      <c r="L4459" s="625"/>
    </row>
    <row r="4460" spans="1:12" ht="15">
      <c r="A4460" s="276"/>
      <c r="C4460" s="627"/>
      <c r="D4460" s="627"/>
      <c r="E4460" s="627"/>
      <c r="F4460" s="627"/>
      <c r="G4460" s="627"/>
      <c r="H4460" s="627"/>
      <c r="J4460" s="627"/>
      <c r="K4460" s="627"/>
      <c r="L4460" s="627"/>
    </row>
    <row r="4461" spans="1:12" ht="15">
      <c r="A4461" s="276"/>
      <c r="C4461" s="625"/>
      <c r="D4461" s="625"/>
      <c r="E4461" s="705"/>
      <c r="F4461" s="625"/>
      <c r="G4461" s="625"/>
      <c r="H4461" s="625"/>
      <c r="J4461" s="625"/>
      <c r="K4461" s="625"/>
      <c r="L4461" s="625"/>
    </row>
    <row r="4462" spans="1:12" ht="15">
      <c r="A4462" s="276"/>
      <c r="C4462" s="627"/>
      <c r="D4462" s="627"/>
      <c r="E4462" s="627"/>
      <c r="F4462" s="627"/>
      <c r="G4462" s="627"/>
      <c r="H4462" s="627"/>
      <c r="J4462" s="627"/>
      <c r="K4462" s="627"/>
      <c r="L4462" s="627"/>
    </row>
    <row r="4463" spans="1:12" ht="15">
      <c r="A4463" s="276"/>
      <c r="C4463" s="625"/>
      <c r="D4463" s="625"/>
      <c r="E4463" s="625"/>
      <c r="F4463" s="625"/>
      <c r="G4463" s="625"/>
      <c r="H4463" s="625"/>
      <c r="J4463" s="625"/>
      <c r="K4463" s="625"/>
      <c r="L4463" s="625"/>
    </row>
    <row r="4464" spans="1:12" ht="15">
      <c r="A4464" s="276"/>
      <c r="C4464" s="627"/>
      <c r="D4464" s="627"/>
      <c r="E4464" s="627"/>
      <c r="F4464" s="627"/>
      <c r="G4464" s="627"/>
      <c r="H4464" s="627"/>
      <c r="J4464" s="627"/>
      <c r="K4464" s="627"/>
      <c r="L4464" s="627"/>
    </row>
    <row r="4465" spans="1:12" ht="15">
      <c r="A4465" s="276"/>
      <c r="C4465" s="625"/>
      <c r="D4465" s="625"/>
      <c r="E4465" s="625"/>
      <c r="F4465" s="625"/>
      <c r="G4465" s="625"/>
      <c r="H4465" s="625"/>
      <c r="J4465" s="625"/>
      <c r="K4465" s="625"/>
      <c r="L4465" s="625"/>
    </row>
    <row r="4466" spans="1:12" ht="15">
      <c r="A4466" s="276"/>
      <c r="C4466" s="627"/>
      <c r="D4466" s="627"/>
      <c r="E4466" s="627"/>
      <c r="F4466" s="627"/>
      <c r="G4466" s="627"/>
      <c r="H4466" s="627"/>
      <c r="J4466" s="627"/>
      <c r="K4466" s="627"/>
      <c r="L4466" s="627"/>
    </row>
    <row r="4467" spans="1:12" ht="15">
      <c r="A4467" s="276"/>
      <c r="C4467" s="625"/>
      <c r="D4467" s="625"/>
      <c r="E4467" s="625"/>
      <c r="F4467" s="625"/>
      <c r="G4467" s="625"/>
      <c r="H4467" s="625"/>
      <c r="J4467" s="625"/>
      <c r="K4467" s="625"/>
      <c r="L4467" s="625"/>
    </row>
    <row r="4468" spans="1:12" ht="15">
      <c r="A4468" s="276"/>
      <c r="C4468" s="627"/>
      <c r="D4468" s="627"/>
      <c r="E4468" s="627"/>
      <c r="F4468" s="627"/>
      <c r="G4468" s="627"/>
      <c r="H4468" s="627"/>
      <c r="J4468" s="627"/>
      <c r="K4468" s="627"/>
      <c r="L4468" s="627"/>
    </row>
    <row r="4469" spans="1:12" ht="15">
      <c r="A4469" s="276"/>
      <c r="C4469" s="625"/>
      <c r="D4469" s="625"/>
      <c r="E4469" s="625"/>
      <c r="F4469" s="625"/>
      <c r="G4469" s="625"/>
      <c r="H4469" s="625"/>
      <c r="J4469" s="625"/>
      <c r="K4469" s="625"/>
      <c r="L4469" s="625"/>
    </row>
    <row r="4470" spans="1:12" ht="15">
      <c r="A4470" s="276"/>
      <c r="C4470" s="627"/>
      <c r="D4470" s="627"/>
      <c r="E4470" s="700"/>
      <c r="F4470" s="627"/>
      <c r="G4470" s="627"/>
      <c r="H4470" s="627"/>
      <c r="J4470" s="627"/>
      <c r="K4470" s="627"/>
      <c r="L4470" s="627"/>
    </row>
    <row r="4471" spans="1:12" ht="15">
      <c r="A4471" s="276"/>
      <c r="C4471" s="625"/>
      <c r="D4471" s="625"/>
      <c r="E4471" s="625"/>
      <c r="F4471" s="625"/>
      <c r="G4471" s="625"/>
      <c r="H4471" s="625"/>
      <c r="J4471" s="625"/>
      <c r="K4471" s="625"/>
      <c r="L4471" s="625"/>
    </row>
    <row r="4472" spans="1:12" ht="15">
      <c r="A4472" s="276"/>
      <c r="C4472" s="627"/>
      <c r="D4472" s="627"/>
      <c r="E4472" s="627"/>
      <c r="F4472" s="627"/>
      <c r="G4472" s="627"/>
      <c r="H4472" s="627"/>
      <c r="J4472" s="627"/>
      <c r="K4472" s="627"/>
      <c r="L4472" s="627"/>
    </row>
    <row r="4473" spans="1:12" ht="15">
      <c r="A4473" s="276"/>
      <c r="C4473" s="625"/>
      <c r="D4473" s="625"/>
      <c r="E4473" s="625"/>
      <c r="F4473" s="625"/>
      <c r="G4473" s="625"/>
      <c r="H4473" s="625"/>
      <c r="J4473" s="625"/>
      <c r="K4473" s="625"/>
      <c r="L4473" s="625"/>
    </row>
    <row r="4474" spans="1:12" ht="15">
      <c r="A4474" s="276"/>
      <c r="C4474" s="627"/>
      <c r="D4474" s="627"/>
      <c r="E4474" s="700"/>
      <c r="F4474" s="627"/>
      <c r="G4474" s="627"/>
      <c r="H4474" s="627"/>
      <c r="J4474" s="627"/>
      <c r="K4474" s="627"/>
      <c r="L4474" s="627"/>
    </row>
    <row r="4475" spans="1:12" ht="15">
      <c r="A4475" s="276"/>
      <c r="C4475" s="625"/>
      <c r="D4475" s="625"/>
      <c r="E4475" s="625"/>
      <c r="F4475" s="625"/>
      <c r="G4475" s="625"/>
      <c r="H4475" s="625"/>
      <c r="J4475" s="625"/>
      <c r="K4475" s="625"/>
      <c r="L4475" s="625"/>
    </row>
    <row r="4476" spans="1:12" ht="15">
      <c r="A4476" s="276"/>
      <c r="C4476" s="627"/>
      <c r="D4476" s="627"/>
      <c r="E4476" s="627"/>
      <c r="F4476" s="627"/>
      <c r="G4476" s="627"/>
      <c r="H4476" s="627"/>
      <c r="J4476" s="627"/>
      <c r="K4476" s="627"/>
      <c r="L4476" s="627"/>
    </row>
    <row r="4477" spans="1:12" ht="15">
      <c r="A4477" s="276"/>
      <c r="C4477" s="625"/>
      <c r="D4477" s="625"/>
      <c r="E4477" s="705"/>
      <c r="F4477" s="625"/>
      <c r="G4477" s="625"/>
      <c r="H4477" s="625"/>
      <c r="J4477" s="625"/>
      <c r="K4477" s="625"/>
      <c r="L4477" s="625"/>
    </row>
    <row r="4478" spans="1:12" ht="15">
      <c r="A4478" s="276"/>
      <c r="C4478" s="627"/>
      <c r="D4478" s="627"/>
      <c r="E4478" s="627"/>
      <c r="F4478" s="627"/>
      <c r="G4478" s="627"/>
      <c r="H4478" s="627"/>
      <c r="J4478" s="627"/>
      <c r="K4478" s="627"/>
      <c r="L4478" s="627"/>
    </row>
    <row r="4479" spans="1:12" ht="15">
      <c r="A4479" s="276"/>
      <c r="C4479" s="625"/>
      <c r="D4479" s="625"/>
      <c r="E4479" s="625"/>
      <c r="F4479" s="625"/>
      <c r="G4479" s="625"/>
      <c r="H4479" s="625"/>
      <c r="J4479" s="625"/>
      <c r="K4479" s="625"/>
      <c r="L4479" s="625"/>
    </row>
    <row r="4480" spans="1:12" ht="15">
      <c r="A4480" s="276"/>
      <c r="C4480" s="627"/>
      <c r="D4480" s="627"/>
      <c r="E4480" s="627"/>
      <c r="F4480" s="627"/>
      <c r="G4480" s="627"/>
      <c r="H4480" s="627"/>
      <c r="J4480" s="627"/>
      <c r="K4480" s="627"/>
      <c r="L4480" s="627"/>
    </row>
    <row r="4481" spans="1:12" ht="15">
      <c r="A4481" s="276"/>
      <c r="C4481" s="625"/>
      <c r="D4481" s="625"/>
      <c r="E4481" s="625"/>
      <c r="F4481" s="625"/>
      <c r="G4481" s="625"/>
      <c r="H4481" s="625"/>
      <c r="J4481" s="625"/>
      <c r="K4481" s="625"/>
      <c r="L4481" s="625"/>
    </row>
    <row r="4482" spans="1:12" ht="15">
      <c r="A4482" s="276"/>
      <c r="C4482" s="627"/>
      <c r="D4482" s="627"/>
      <c r="E4482" s="627"/>
      <c r="F4482" s="627"/>
      <c r="G4482" s="627"/>
      <c r="H4482" s="627"/>
      <c r="J4482" s="627"/>
      <c r="K4482" s="627"/>
      <c r="L4482" s="627"/>
    </row>
    <row r="4483" spans="1:12" ht="15">
      <c r="A4483" s="276"/>
      <c r="C4483" s="625"/>
      <c r="D4483" s="625"/>
      <c r="E4483" s="705"/>
      <c r="F4483" s="625"/>
      <c r="G4483" s="625"/>
      <c r="H4483" s="625"/>
      <c r="J4483" s="625"/>
      <c r="K4483" s="625"/>
      <c r="L4483" s="625"/>
    </row>
    <row r="4484" spans="1:12" ht="15">
      <c r="A4484" s="276"/>
      <c r="C4484" s="627"/>
      <c r="D4484" s="627"/>
      <c r="E4484" s="627"/>
      <c r="F4484" s="627"/>
      <c r="G4484" s="627"/>
      <c r="H4484" s="627"/>
      <c r="J4484" s="627"/>
      <c r="K4484" s="627"/>
      <c r="L4484" s="627"/>
    </row>
    <row r="4485" spans="1:12" ht="15">
      <c r="A4485" s="276"/>
      <c r="C4485" s="625"/>
      <c r="D4485" s="625"/>
      <c r="E4485" s="625"/>
      <c r="F4485" s="625"/>
      <c r="G4485" s="625"/>
      <c r="H4485" s="625"/>
      <c r="J4485" s="1441"/>
      <c r="K4485" s="1441"/>
      <c r="L4485" s="1441"/>
    </row>
    <row r="4486" spans="1:12" ht="15">
      <c r="A4486" s="276"/>
      <c r="C4486" s="625"/>
      <c r="D4486" s="625"/>
      <c r="E4486" s="625"/>
      <c r="F4486" s="625"/>
      <c r="G4486" s="625"/>
      <c r="H4486" s="625"/>
    </row>
    <row r="4487" spans="1:12" ht="15">
      <c r="A4487" s="276"/>
      <c r="C4487" s="627"/>
      <c r="D4487" s="627"/>
      <c r="E4487" s="627"/>
      <c r="F4487" s="627"/>
      <c r="G4487" s="627"/>
      <c r="H4487" s="627"/>
    </row>
    <row r="4488" spans="1:12" ht="15">
      <c r="A4488" s="276"/>
      <c r="C4488" s="625"/>
      <c r="D4488" s="625"/>
      <c r="E4488" s="625"/>
      <c r="F4488" s="625"/>
      <c r="G4488" s="625"/>
      <c r="H4488" s="625"/>
    </row>
    <row r="4489" spans="1:12" ht="15">
      <c r="A4489" s="276"/>
      <c r="C4489" s="627"/>
      <c r="D4489" s="627"/>
      <c r="E4489" s="627"/>
      <c r="F4489" s="627"/>
      <c r="G4489" s="627"/>
      <c r="H4489" s="627"/>
    </row>
    <row r="4490" spans="1:12" ht="15">
      <c r="A4490" s="276"/>
      <c r="C4490" s="625"/>
      <c r="D4490" s="625"/>
      <c r="E4490" s="625"/>
      <c r="F4490" s="625"/>
      <c r="G4490" s="625"/>
      <c r="H4490" s="625"/>
    </row>
    <row r="4491" spans="1:12" ht="15">
      <c r="A4491" s="276"/>
      <c r="C4491" s="625"/>
      <c r="D4491" s="625"/>
      <c r="E4491" s="625"/>
      <c r="F4491" s="625"/>
      <c r="G4491" s="625"/>
      <c r="H4491" s="625"/>
      <c r="I4491" s="1446"/>
      <c r="J4491" s="1442"/>
      <c r="K4491" s="1448"/>
      <c r="L4491" s="1451"/>
    </row>
    <row r="4492" spans="1:12" ht="15">
      <c r="A4492" s="276"/>
      <c r="C4492" s="625"/>
      <c r="D4492" s="625"/>
      <c r="E4492" s="625"/>
      <c r="F4492" s="625"/>
      <c r="G4492" s="625"/>
      <c r="H4492" s="625"/>
      <c r="I4492" s="638">
        <v>50</v>
      </c>
      <c r="J4492" s="625"/>
      <c r="K4492" s="625"/>
      <c r="L4492" s="634"/>
    </row>
    <row r="4493" spans="1:12" ht="15">
      <c r="A4493" s="276"/>
      <c r="C4493" s="627"/>
      <c r="D4493" s="627"/>
      <c r="E4493" s="627"/>
      <c r="F4493" s="627"/>
      <c r="G4493" s="627"/>
      <c r="H4493" s="627"/>
      <c r="I4493" s="23">
        <v>-58</v>
      </c>
      <c r="J4493" s="628"/>
      <c r="K4493" s="628"/>
      <c r="L4493" s="628"/>
    </row>
    <row r="4494" spans="1:12" ht="15">
      <c r="A4494" s="276"/>
      <c r="C4494" s="625"/>
      <c r="D4494" s="625"/>
      <c r="E4494" s="625"/>
      <c r="F4494" s="625"/>
      <c r="G4494" s="625"/>
      <c r="H4494" s="625"/>
    </row>
    <row r="4495" spans="1:12" ht="15">
      <c r="A4495" s="276"/>
      <c r="C4495" s="627"/>
      <c r="D4495" s="627"/>
      <c r="E4495" s="627"/>
      <c r="F4495" s="627"/>
      <c r="G4495" s="627"/>
      <c r="H4495" s="627"/>
      <c r="I4495" s="1446"/>
      <c r="J4495" s="1442"/>
      <c r="K4495" s="1448"/>
      <c r="L4495" s="1451"/>
    </row>
    <row r="4496" spans="1:12" ht="15">
      <c r="A4496" s="276"/>
      <c r="C4496" s="625"/>
      <c r="D4496" s="625"/>
      <c r="E4496" s="625"/>
      <c r="F4496" s="625"/>
      <c r="G4496" s="625"/>
      <c r="H4496" s="625"/>
      <c r="I4496" s="638">
        <v>30</v>
      </c>
      <c r="J4496" s="625"/>
      <c r="K4496" s="625"/>
      <c r="L4496" s="634"/>
    </row>
    <row r="4497" spans="1:12" ht="15">
      <c r="A4497" s="276"/>
      <c r="C4497" s="627"/>
      <c r="D4497" s="627"/>
      <c r="E4497" s="627"/>
      <c r="F4497" s="627"/>
      <c r="G4497" s="627"/>
      <c r="H4497" s="627"/>
      <c r="I4497" s="639">
        <v>-30</v>
      </c>
      <c r="J4497" s="627"/>
      <c r="K4497" s="627"/>
      <c r="L4497" s="637"/>
    </row>
    <row r="4498" spans="1:12" ht="15">
      <c r="A4498" s="276"/>
      <c r="C4498" s="625"/>
      <c r="D4498" s="625"/>
      <c r="E4498" s="625"/>
      <c r="F4498" s="625"/>
      <c r="G4498" s="625"/>
      <c r="H4498" s="625"/>
      <c r="I4498" s="638">
        <v>1</v>
      </c>
      <c r="J4498" s="625"/>
      <c r="K4498" s="625"/>
      <c r="L4498" s="634"/>
    </row>
    <row r="4499" spans="1:12" ht="15">
      <c r="A4499" s="276"/>
      <c r="C4499" s="627"/>
      <c r="D4499" s="627"/>
      <c r="E4499" s="627"/>
      <c r="F4499" s="627"/>
      <c r="G4499" s="627"/>
      <c r="H4499" s="627"/>
      <c r="I4499" s="639">
        <v>1</v>
      </c>
      <c r="J4499" s="627"/>
      <c r="K4499" s="627"/>
      <c r="L4499" s="637"/>
    </row>
    <row r="4500" spans="1:12" ht="15">
      <c r="A4500" s="276"/>
      <c r="C4500" s="625"/>
      <c r="D4500" s="625"/>
      <c r="E4500" s="625"/>
      <c r="F4500" s="625"/>
      <c r="G4500" s="625"/>
      <c r="H4500" s="625"/>
      <c r="I4500" s="638">
        <v>1</v>
      </c>
      <c r="J4500" s="625"/>
      <c r="K4500" s="625"/>
      <c r="L4500" s="634"/>
    </row>
    <row r="4501" spans="1:12" ht="15">
      <c r="A4501" s="276"/>
      <c r="C4501" s="627"/>
      <c r="D4501" s="627"/>
      <c r="E4501" s="627"/>
      <c r="F4501" s="627"/>
      <c r="G4501" s="627"/>
      <c r="H4501" s="627"/>
      <c r="I4501" s="639">
        <v>2</v>
      </c>
      <c r="J4501" s="627"/>
      <c r="K4501" s="627"/>
      <c r="L4501" s="637"/>
    </row>
    <row r="4502" spans="1:12" ht="15">
      <c r="A4502" s="276"/>
      <c r="C4502" s="625"/>
      <c r="D4502" s="625"/>
      <c r="E4502" s="625"/>
      <c r="F4502" s="625"/>
      <c r="G4502" s="625"/>
      <c r="H4502" s="625"/>
      <c r="I4502" s="638">
        <v>3</v>
      </c>
      <c r="J4502" s="625"/>
      <c r="K4502" s="625"/>
      <c r="L4502" s="634"/>
    </row>
    <row r="4503" spans="1:12" ht="15">
      <c r="A4503" s="276"/>
      <c r="C4503" s="627"/>
      <c r="D4503" s="627"/>
      <c r="E4503" s="627"/>
      <c r="F4503" s="627"/>
      <c r="G4503" s="627"/>
      <c r="H4503" s="627"/>
      <c r="I4503" s="639">
        <v>3</v>
      </c>
      <c r="J4503" s="627"/>
      <c r="K4503" s="627"/>
      <c r="L4503" s="637"/>
    </row>
    <row r="4504" spans="1:12" ht="15">
      <c r="A4504" s="276"/>
      <c r="C4504" s="625"/>
      <c r="D4504" s="625"/>
      <c r="E4504" s="625"/>
      <c r="F4504" s="625"/>
      <c r="G4504" s="625"/>
      <c r="H4504" s="625"/>
      <c r="I4504" s="638">
        <v>1</v>
      </c>
      <c r="J4504" s="625"/>
      <c r="K4504" s="625"/>
      <c r="L4504" s="634"/>
    </row>
    <row r="4505" spans="1:12" ht="15">
      <c r="A4505" s="276"/>
      <c r="C4505" s="627"/>
      <c r="D4505" s="627"/>
      <c r="E4505" s="627"/>
      <c r="F4505" s="627"/>
      <c r="G4505" s="627"/>
      <c r="H4505" s="627"/>
      <c r="I4505" s="639">
        <v>1</v>
      </c>
      <c r="J4505" s="627"/>
      <c r="K4505" s="627"/>
      <c r="L4505" s="637"/>
    </row>
    <row r="4506" spans="1:12" ht="15">
      <c r="A4506" s="276"/>
      <c r="C4506" s="625"/>
      <c r="D4506" s="625"/>
      <c r="E4506" s="625"/>
      <c r="F4506" s="625"/>
      <c r="G4506" s="625"/>
      <c r="H4506" s="625"/>
      <c r="I4506" s="638">
        <v>1</v>
      </c>
      <c r="J4506" s="625"/>
      <c r="K4506" s="625"/>
      <c r="L4506" s="634"/>
    </row>
    <row r="4507" spans="1:12" ht="15">
      <c r="A4507" s="276"/>
      <c r="C4507" s="627"/>
      <c r="D4507" s="627"/>
      <c r="E4507" s="627"/>
      <c r="F4507" s="627"/>
      <c r="G4507" s="627"/>
      <c r="H4507" s="627"/>
      <c r="I4507" s="639">
        <v>1</v>
      </c>
      <c r="J4507" s="627"/>
      <c r="K4507" s="627"/>
      <c r="L4507" s="637"/>
    </row>
    <row r="4508" spans="1:12" ht="15">
      <c r="A4508" s="276"/>
      <c r="C4508" s="625"/>
      <c r="D4508" s="625"/>
      <c r="E4508" s="625"/>
      <c r="F4508" s="625"/>
      <c r="G4508" s="625"/>
      <c r="H4508" s="625"/>
      <c r="I4508" s="638">
        <v>1</v>
      </c>
      <c r="J4508" s="625"/>
      <c r="K4508" s="625"/>
      <c r="L4508" s="634"/>
    </row>
    <row r="4509" spans="1:12" ht="15">
      <c r="A4509" s="276"/>
      <c r="C4509" s="627"/>
      <c r="D4509" s="627"/>
      <c r="E4509" s="627"/>
      <c r="F4509" s="627"/>
      <c r="G4509" s="627"/>
      <c r="H4509" s="627"/>
      <c r="I4509" s="639">
        <v>1</v>
      </c>
      <c r="J4509" s="627"/>
      <c r="K4509" s="627"/>
      <c r="L4509" s="637"/>
    </row>
    <row r="4510" spans="1:12" ht="15">
      <c r="A4510" s="276"/>
      <c r="C4510" s="625"/>
      <c r="D4510" s="625"/>
      <c r="E4510" s="625"/>
      <c r="F4510" s="625"/>
      <c r="G4510" s="625"/>
      <c r="H4510" s="625"/>
      <c r="I4510" s="638">
        <v>1</v>
      </c>
      <c r="J4510" s="625"/>
      <c r="K4510" s="625"/>
      <c r="L4510" s="634"/>
    </row>
    <row r="4511" spans="1:12" ht="15">
      <c r="A4511" s="276"/>
      <c r="C4511" s="627"/>
      <c r="D4511" s="627"/>
      <c r="E4511" s="627"/>
      <c r="F4511" s="627"/>
      <c r="G4511" s="627"/>
      <c r="H4511" s="627"/>
      <c r="I4511" s="639">
        <v>3</v>
      </c>
      <c r="J4511" s="627"/>
      <c r="K4511" s="627"/>
      <c r="L4511" s="637"/>
    </row>
    <row r="4512" spans="1:12" ht="15">
      <c r="A4512" s="276"/>
      <c r="C4512" s="625"/>
      <c r="D4512" s="625"/>
      <c r="E4512" s="625"/>
      <c r="F4512" s="625"/>
      <c r="G4512" s="625"/>
      <c r="H4512" s="625"/>
      <c r="I4512" s="638">
        <v>3</v>
      </c>
      <c r="J4512" s="625"/>
      <c r="K4512" s="625"/>
      <c r="L4512" s="634"/>
    </row>
    <row r="4513" spans="1:12" ht="15">
      <c r="A4513" s="276"/>
      <c r="C4513" s="627"/>
      <c r="D4513" s="627"/>
      <c r="E4513" s="627"/>
      <c r="F4513" s="627"/>
      <c r="G4513" s="627"/>
      <c r="H4513" s="627"/>
      <c r="I4513" s="639">
        <v>3</v>
      </c>
      <c r="J4513" s="627"/>
      <c r="K4513" s="627"/>
      <c r="L4513" s="637"/>
    </row>
    <row r="4514" spans="1:12" ht="15">
      <c r="A4514" s="276"/>
      <c r="C4514" s="625"/>
      <c r="D4514" s="625"/>
      <c r="E4514" s="625"/>
      <c r="F4514" s="625"/>
      <c r="G4514" s="625"/>
      <c r="H4514" s="625"/>
      <c r="I4514" s="638">
        <v>4</v>
      </c>
      <c r="J4514" s="625"/>
      <c r="K4514" s="625"/>
      <c r="L4514" s="634"/>
    </row>
    <row r="4515" spans="1:12" ht="15">
      <c r="A4515" s="276"/>
      <c r="C4515" s="627"/>
      <c r="D4515" s="627"/>
      <c r="E4515" s="627"/>
      <c r="F4515" s="627"/>
      <c r="G4515" s="627"/>
      <c r="H4515" s="627"/>
      <c r="I4515" s="639">
        <v>1</v>
      </c>
      <c r="J4515" s="627"/>
      <c r="K4515" s="627"/>
      <c r="L4515" s="637"/>
    </row>
    <row r="4516" spans="1:12" ht="15">
      <c r="A4516" s="276"/>
      <c r="C4516" s="625"/>
      <c r="D4516" s="625"/>
      <c r="E4516" s="625"/>
      <c r="F4516" s="625"/>
      <c r="G4516" s="625"/>
      <c r="H4516" s="625"/>
      <c r="I4516" s="638">
        <v>3</v>
      </c>
      <c r="J4516" s="625"/>
      <c r="K4516" s="634"/>
      <c r="L4516" s="634"/>
    </row>
    <row r="4517" spans="1:12" ht="15">
      <c r="A4517" s="276"/>
      <c r="C4517" s="627"/>
      <c r="D4517" s="627"/>
      <c r="E4517" s="627"/>
      <c r="F4517" s="627"/>
      <c r="G4517" s="627"/>
      <c r="H4517" s="627"/>
      <c r="I4517" s="639">
        <v>3</v>
      </c>
      <c r="J4517" s="627"/>
      <c r="K4517" s="627"/>
      <c r="L4517" s="637"/>
    </row>
    <row r="4518" spans="1:12" ht="15">
      <c r="A4518" s="276"/>
      <c r="C4518" s="625"/>
      <c r="D4518" s="625"/>
      <c r="E4518" s="625"/>
      <c r="F4518" s="625"/>
      <c r="G4518" s="625"/>
      <c r="H4518" s="625"/>
      <c r="I4518" s="638">
        <v>2</v>
      </c>
      <c r="J4518" s="625"/>
      <c r="K4518" s="625"/>
      <c r="L4518" s="634"/>
    </row>
    <row r="4519" spans="1:12" ht="15">
      <c r="A4519" s="276"/>
      <c r="C4519" s="627"/>
      <c r="D4519" s="627"/>
      <c r="E4519" s="627"/>
      <c r="F4519" s="627"/>
      <c r="G4519" s="627"/>
      <c r="H4519" s="627"/>
      <c r="I4519" s="639">
        <v>2</v>
      </c>
      <c r="J4519" s="627"/>
      <c r="K4519" s="627"/>
      <c r="L4519" s="637"/>
    </row>
    <row r="4520" spans="1:12" ht="15">
      <c r="A4520" s="276"/>
      <c r="C4520" s="625"/>
      <c r="D4520" s="625"/>
      <c r="E4520" s="625"/>
      <c r="F4520" s="625"/>
      <c r="G4520" s="625"/>
      <c r="H4520" s="625"/>
      <c r="I4520" s="638">
        <v>3</v>
      </c>
      <c r="J4520" s="625"/>
      <c r="K4520" s="625"/>
      <c r="L4520" s="634"/>
    </row>
    <row r="4521" spans="1:12" ht="15">
      <c r="A4521" s="276"/>
      <c r="C4521" s="627"/>
      <c r="D4521" s="627"/>
      <c r="E4521" s="627"/>
      <c r="F4521" s="627"/>
      <c r="G4521" s="627"/>
      <c r="H4521" s="627"/>
      <c r="I4521" s="23">
        <v>2</v>
      </c>
      <c r="J4521" s="627"/>
      <c r="K4521" s="627"/>
      <c r="L4521" s="627"/>
    </row>
    <row r="4522" spans="1:12" ht="15">
      <c r="A4522" s="276"/>
      <c r="C4522" s="625"/>
      <c r="D4522" s="625"/>
      <c r="E4522" s="625"/>
      <c r="F4522" s="625"/>
      <c r="G4522" s="625"/>
      <c r="H4522" s="625"/>
      <c r="J4522" s="625"/>
      <c r="K4522" s="625"/>
      <c r="L4522" s="625"/>
    </row>
    <row r="4523" spans="1:12" ht="15">
      <c r="A4523" s="276"/>
      <c r="C4523" s="627"/>
      <c r="D4523" s="627"/>
      <c r="E4523" s="627"/>
      <c r="F4523" s="627"/>
      <c r="G4523" s="627"/>
      <c r="H4523" s="627"/>
      <c r="J4523" s="627"/>
      <c r="K4523" s="627"/>
      <c r="L4523" s="627"/>
    </row>
    <row r="4524" spans="1:12" ht="15">
      <c r="A4524" s="276"/>
      <c r="C4524" s="625"/>
      <c r="D4524" s="625"/>
      <c r="E4524" s="625"/>
      <c r="F4524" s="625"/>
      <c r="G4524" s="625"/>
      <c r="H4524" s="625"/>
      <c r="J4524" s="625"/>
      <c r="K4524" s="625"/>
      <c r="L4524" s="625"/>
    </row>
    <row r="4525" spans="1:12" ht="15">
      <c r="A4525" s="276"/>
      <c r="C4525" s="627"/>
      <c r="D4525" s="627"/>
      <c r="E4525" s="627"/>
      <c r="F4525" s="627"/>
      <c r="G4525" s="627"/>
      <c r="H4525" s="627"/>
      <c r="J4525" s="627"/>
      <c r="K4525" s="627"/>
      <c r="L4525" s="627"/>
    </row>
    <row r="4526" spans="1:12" ht="15">
      <c r="A4526" s="276"/>
      <c r="C4526" s="625"/>
      <c r="D4526" s="625"/>
      <c r="E4526" s="625"/>
      <c r="F4526" s="625"/>
      <c r="G4526" s="625"/>
      <c r="H4526" s="625"/>
      <c r="J4526" s="625"/>
      <c r="K4526" s="625"/>
      <c r="L4526" s="625"/>
    </row>
    <row r="4527" spans="1:12" ht="15">
      <c r="A4527" s="276"/>
      <c r="C4527" s="627"/>
      <c r="D4527" s="627"/>
      <c r="E4527" s="627"/>
      <c r="F4527" s="627"/>
      <c r="G4527" s="627"/>
      <c r="H4527" s="627"/>
      <c r="J4527" s="627"/>
      <c r="K4527" s="627"/>
      <c r="L4527" s="627"/>
    </row>
    <row r="4528" spans="1:12" ht="15">
      <c r="A4528" s="276"/>
      <c r="C4528" s="625"/>
      <c r="D4528" s="625"/>
      <c r="E4528" s="625"/>
      <c r="F4528" s="625"/>
      <c r="G4528" s="625"/>
      <c r="H4528" s="625"/>
      <c r="J4528" s="625"/>
      <c r="K4528" s="625"/>
      <c r="L4528" s="625"/>
    </row>
    <row r="4529" spans="1:12" ht="15">
      <c r="A4529" s="276"/>
      <c r="C4529" s="627"/>
      <c r="D4529" s="627"/>
      <c r="E4529" s="627"/>
      <c r="F4529" s="627"/>
      <c r="G4529" s="627"/>
      <c r="H4529" s="627"/>
      <c r="J4529" s="627"/>
      <c r="K4529" s="627"/>
      <c r="L4529" s="627"/>
    </row>
    <row r="4530" spans="1:12" ht="15">
      <c r="A4530" s="276"/>
      <c r="C4530" s="625"/>
      <c r="D4530" s="625"/>
      <c r="E4530" s="625"/>
      <c r="F4530" s="625"/>
      <c r="G4530" s="625"/>
      <c r="H4530" s="625"/>
      <c r="J4530" s="625"/>
      <c r="K4530" s="625"/>
      <c r="L4530" s="625"/>
    </row>
    <row r="4531" spans="1:12" ht="15">
      <c r="A4531" s="276"/>
      <c r="C4531" s="627"/>
      <c r="D4531" s="627"/>
      <c r="E4531" s="627"/>
      <c r="F4531" s="627"/>
      <c r="G4531" s="627"/>
      <c r="H4531" s="627"/>
      <c r="J4531" s="627"/>
      <c r="K4531" s="627"/>
      <c r="L4531" s="627"/>
    </row>
    <row r="4532" spans="1:12" ht="15">
      <c r="A4532" s="276"/>
      <c r="C4532" s="625"/>
      <c r="D4532" s="625"/>
      <c r="E4532" s="625"/>
      <c r="F4532" s="625"/>
      <c r="G4532" s="625"/>
      <c r="H4532" s="625"/>
      <c r="J4532" s="625"/>
      <c r="K4532" s="625"/>
      <c r="L4532" s="625"/>
    </row>
    <row r="4533" spans="1:12" ht="15">
      <c r="A4533" s="276"/>
      <c r="C4533" s="627"/>
      <c r="D4533" s="627"/>
      <c r="E4533" s="627"/>
      <c r="F4533" s="627"/>
      <c r="G4533" s="627"/>
      <c r="H4533" s="627"/>
      <c r="J4533" s="627"/>
      <c r="K4533" s="627"/>
      <c r="L4533" s="627"/>
    </row>
    <row r="4534" spans="1:12" ht="15">
      <c r="A4534" s="276"/>
      <c r="C4534" s="625"/>
      <c r="D4534" s="625"/>
      <c r="E4534" s="625"/>
      <c r="F4534" s="625"/>
      <c r="G4534" s="625"/>
      <c r="H4534" s="625"/>
      <c r="J4534" s="625"/>
      <c r="K4534" s="625"/>
      <c r="L4534" s="625"/>
    </row>
    <row r="4535" spans="1:12" ht="15">
      <c r="A4535" s="276"/>
      <c r="C4535" s="627"/>
      <c r="D4535" s="627"/>
      <c r="E4535" s="627"/>
      <c r="F4535" s="627"/>
      <c r="G4535" s="627"/>
      <c r="H4535" s="627"/>
      <c r="J4535" s="627"/>
      <c r="K4535" s="627"/>
      <c r="L4535" s="627"/>
    </row>
    <row r="4536" spans="1:12" ht="15">
      <c r="A4536" s="276"/>
      <c r="C4536" s="625"/>
      <c r="D4536" s="625"/>
      <c r="E4536" s="625"/>
      <c r="F4536" s="625"/>
      <c r="G4536" s="625"/>
      <c r="H4536" s="625"/>
      <c r="J4536" s="625"/>
      <c r="K4536" s="625"/>
      <c r="L4536" s="625"/>
    </row>
    <row r="4537" spans="1:12" ht="15">
      <c r="A4537" s="276"/>
      <c r="C4537" s="627"/>
      <c r="D4537" s="627"/>
      <c r="E4537" s="627"/>
      <c r="F4537" s="627"/>
      <c r="G4537" s="627"/>
      <c r="H4537" s="627"/>
      <c r="J4537" s="627"/>
      <c r="K4537" s="627"/>
      <c r="L4537" s="627"/>
    </row>
    <row r="4538" spans="1:12" ht="15">
      <c r="A4538" s="276"/>
      <c r="C4538" s="625"/>
      <c r="D4538" s="625"/>
      <c r="E4538" s="625"/>
      <c r="F4538" s="625"/>
      <c r="G4538" s="625"/>
      <c r="H4538" s="625"/>
      <c r="J4538" s="625"/>
      <c r="K4538" s="625"/>
      <c r="L4538" s="625"/>
    </row>
    <row r="4539" spans="1:12" ht="15">
      <c r="A4539" s="276"/>
      <c r="C4539" s="627"/>
      <c r="D4539" s="627"/>
      <c r="E4539" s="627"/>
      <c r="F4539" s="627"/>
      <c r="G4539" s="627"/>
      <c r="H4539" s="627"/>
      <c r="J4539" s="627"/>
      <c r="K4539" s="627"/>
      <c r="L4539" s="627"/>
    </row>
    <row r="4540" spans="1:12" ht="15">
      <c r="A4540" s="276"/>
      <c r="C4540" s="625"/>
      <c r="D4540" s="625"/>
      <c r="E4540" s="625"/>
      <c r="F4540" s="625"/>
      <c r="G4540" s="625"/>
      <c r="H4540" s="625"/>
      <c r="J4540" s="625"/>
      <c r="K4540" s="625"/>
      <c r="L4540" s="625"/>
    </row>
    <row r="4541" spans="1:12" ht="15">
      <c r="A4541" s="276"/>
      <c r="C4541" s="627"/>
      <c r="D4541" s="627"/>
      <c r="E4541" s="627"/>
      <c r="F4541" s="627"/>
      <c r="G4541" s="627"/>
      <c r="H4541" s="627"/>
      <c r="J4541" s="627"/>
      <c r="K4541" s="627"/>
      <c r="L4541" s="627"/>
    </row>
    <row r="4542" spans="1:12" ht="15">
      <c r="A4542" s="276"/>
      <c r="C4542" s="625"/>
      <c r="D4542" s="625"/>
      <c r="E4542" s="625"/>
      <c r="F4542" s="625"/>
      <c r="G4542" s="625"/>
      <c r="H4542" s="625"/>
      <c r="J4542" s="625"/>
      <c r="K4542" s="625"/>
      <c r="L4542" s="625"/>
    </row>
    <row r="4543" spans="1:12" ht="15">
      <c r="A4543" s="276"/>
      <c r="C4543" s="627"/>
      <c r="D4543" s="627"/>
      <c r="E4543" s="627"/>
      <c r="F4543" s="627"/>
      <c r="G4543" s="627"/>
      <c r="H4543" s="627"/>
      <c r="J4543" s="627"/>
      <c r="K4543" s="627"/>
      <c r="L4543" s="627"/>
    </row>
    <row r="4544" spans="1:12" ht="15">
      <c r="A4544" s="276"/>
      <c r="C4544" s="625"/>
      <c r="D4544" s="625"/>
      <c r="E4544" s="625"/>
      <c r="F4544" s="625"/>
      <c r="G4544" s="625"/>
      <c r="H4544" s="625"/>
      <c r="J4544" s="625"/>
      <c r="K4544" s="625"/>
      <c r="L4544" s="625"/>
    </row>
    <row r="4545" spans="1:12" ht="15">
      <c r="A4545" s="276"/>
      <c r="C4545" s="627"/>
      <c r="D4545" s="627"/>
      <c r="E4545" s="627"/>
      <c r="F4545" s="627"/>
      <c r="G4545" s="627"/>
      <c r="H4545" s="627"/>
      <c r="J4545" s="627"/>
      <c r="K4545" s="627"/>
      <c r="L4545" s="627"/>
    </row>
    <row r="4546" spans="1:12" ht="15">
      <c r="A4546" s="276"/>
      <c r="C4546" s="625"/>
      <c r="D4546" s="625"/>
      <c r="E4546" s="625"/>
      <c r="F4546" s="625"/>
      <c r="G4546" s="625"/>
      <c r="H4546" s="625"/>
      <c r="J4546" s="625"/>
      <c r="K4546" s="625"/>
      <c r="L4546" s="625"/>
    </row>
    <row r="4547" spans="1:12" ht="15">
      <c r="A4547" s="276"/>
      <c r="C4547" s="627"/>
      <c r="D4547" s="627"/>
      <c r="E4547" s="627"/>
      <c r="F4547" s="627"/>
      <c r="G4547" s="627"/>
      <c r="H4547" s="627"/>
      <c r="J4547" s="627"/>
      <c r="K4547" s="627"/>
      <c r="L4547" s="627"/>
    </row>
    <row r="4548" spans="1:12" ht="15">
      <c r="A4548" s="276"/>
      <c r="C4548" s="625"/>
      <c r="D4548" s="625"/>
      <c r="E4548" s="625"/>
      <c r="F4548" s="625"/>
      <c r="G4548" s="625"/>
      <c r="H4548" s="625"/>
      <c r="J4548" s="625"/>
      <c r="K4548" s="625"/>
      <c r="L4548" s="625"/>
    </row>
    <row r="4549" spans="1:12" ht="15">
      <c r="A4549" s="276"/>
      <c r="C4549" s="627"/>
      <c r="D4549" s="627"/>
      <c r="E4549" s="627"/>
      <c r="F4549" s="627"/>
      <c r="G4549" s="627"/>
      <c r="H4549" s="627"/>
      <c r="J4549" s="627"/>
      <c r="K4549" s="627"/>
      <c r="L4549" s="627"/>
    </row>
    <row r="4550" spans="1:12" ht="15">
      <c r="A4550" s="276"/>
      <c r="C4550" s="625"/>
      <c r="D4550" s="625"/>
      <c r="E4550" s="625"/>
      <c r="F4550" s="625"/>
      <c r="G4550" s="625"/>
      <c r="H4550" s="625"/>
      <c r="J4550" s="625"/>
      <c r="K4550" s="625"/>
      <c r="L4550" s="625"/>
    </row>
    <row r="4551" spans="1:12" ht="15">
      <c r="A4551" s="276"/>
      <c r="C4551" s="627"/>
      <c r="D4551" s="627"/>
      <c r="E4551" s="627"/>
      <c r="F4551" s="627"/>
      <c r="G4551" s="627"/>
      <c r="H4551" s="627"/>
      <c r="J4551" s="627"/>
      <c r="K4551" s="627"/>
      <c r="L4551" s="627"/>
    </row>
    <row r="4552" spans="1:12" ht="15">
      <c r="A4552" s="276"/>
      <c r="C4552" s="625"/>
      <c r="D4552" s="625"/>
      <c r="E4552" s="625"/>
      <c r="F4552" s="625"/>
      <c r="G4552" s="625"/>
      <c r="H4552" s="625"/>
      <c r="J4552" s="625"/>
      <c r="K4552" s="625"/>
      <c r="L4552" s="625"/>
    </row>
    <row r="4553" spans="1:12" ht="15">
      <c r="A4553" s="276"/>
      <c r="C4553" s="627"/>
      <c r="D4553" s="627"/>
      <c r="E4553" s="627"/>
      <c r="F4553" s="627"/>
      <c r="G4553" s="627"/>
      <c r="H4553" s="627"/>
      <c r="J4553" s="627"/>
      <c r="K4553" s="627"/>
      <c r="L4553" s="627"/>
    </row>
    <row r="4554" spans="1:12" ht="15">
      <c r="A4554" s="276"/>
      <c r="C4554" s="625"/>
      <c r="D4554" s="625"/>
      <c r="E4554" s="625"/>
      <c r="F4554" s="625"/>
      <c r="G4554" s="625"/>
      <c r="H4554" s="625"/>
      <c r="J4554" s="625"/>
      <c r="K4554" s="625"/>
      <c r="L4554" s="625"/>
    </row>
    <row r="4555" spans="1:12" ht="15">
      <c r="A4555" s="276"/>
      <c r="C4555" s="627"/>
      <c r="D4555" s="627"/>
      <c r="E4555" s="627"/>
      <c r="F4555" s="627"/>
      <c r="G4555" s="627"/>
      <c r="H4555" s="627"/>
      <c r="J4555" s="627"/>
      <c r="K4555" s="627"/>
      <c r="L4555" s="627"/>
    </row>
    <row r="4556" spans="1:12" ht="15">
      <c r="A4556" s="276"/>
      <c r="C4556" s="625"/>
      <c r="D4556" s="625"/>
      <c r="E4556" s="625"/>
      <c r="F4556" s="625"/>
      <c r="G4556" s="625"/>
      <c r="H4556" s="625"/>
      <c r="J4556" s="625"/>
      <c r="K4556" s="625"/>
      <c r="L4556" s="625"/>
    </row>
    <row r="4557" spans="1:12" ht="15">
      <c r="A4557" s="276"/>
      <c r="C4557" s="627"/>
      <c r="D4557" s="627"/>
      <c r="E4557" s="627"/>
      <c r="F4557" s="627"/>
      <c r="G4557" s="627"/>
      <c r="H4557" s="627"/>
      <c r="J4557" s="627"/>
      <c r="K4557" s="627"/>
      <c r="L4557" s="627"/>
    </row>
    <row r="4558" spans="1:12" ht="15">
      <c r="A4558" s="276"/>
      <c r="C4558" s="625"/>
      <c r="D4558" s="625"/>
      <c r="E4558" s="625"/>
      <c r="F4558" s="625"/>
      <c r="G4558" s="625"/>
      <c r="H4558" s="625"/>
      <c r="J4558" s="625"/>
      <c r="K4558" s="625"/>
      <c r="L4558" s="625"/>
    </row>
    <row r="4559" spans="1:12" ht="15">
      <c r="A4559" s="276"/>
      <c r="C4559" s="627"/>
      <c r="D4559" s="627"/>
      <c r="E4559" s="627"/>
      <c r="F4559" s="627"/>
      <c r="G4559" s="627"/>
      <c r="H4559" s="627"/>
      <c r="J4559" s="627"/>
      <c r="K4559" s="627"/>
      <c r="L4559" s="627"/>
    </row>
    <row r="4560" spans="1:12" ht="15">
      <c r="A4560" s="276"/>
      <c r="C4560" s="625"/>
      <c r="D4560" s="625"/>
      <c r="E4560" s="625"/>
      <c r="F4560" s="625"/>
      <c r="G4560" s="625"/>
      <c r="H4560" s="625"/>
      <c r="J4560" s="625"/>
      <c r="K4560" s="625"/>
      <c r="L4560" s="625"/>
    </row>
    <row r="4561" spans="1:12" ht="15">
      <c r="A4561" s="276"/>
      <c r="C4561" s="627"/>
      <c r="D4561" s="627"/>
      <c r="E4561" s="627"/>
      <c r="F4561" s="627"/>
      <c r="G4561" s="627"/>
      <c r="H4561" s="627"/>
      <c r="J4561" s="627"/>
      <c r="K4561" s="627"/>
      <c r="L4561" s="627"/>
    </row>
    <row r="4562" spans="1:12" ht="15">
      <c r="A4562" s="276"/>
      <c r="C4562" s="625"/>
      <c r="D4562" s="625"/>
      <c r="E4562" s="625"/>
      <c r="F4562" s="625"/>
      <c r="G4562" s="625"/>
      <c r="H4562" s="625"/>
      <c r="J4562" s="625"/>
      <c r="K4562" s="625"/>
      <c r="L4562" s="625"/>
    </row>
    <row r="4563" spans="1:12" ht="15">
      <c r="A4563" s="276"/>
      <c r="C4563" s="627"/>
      <c r="D4563" s="627"/>
      <c r="E4563" s="627"/>
      <c r="F4563" s="627"/>
      <c r="G4563" s="627"/>
      <c r="H4563" s="627"/>
      <c r="J4563" s="627"/>
      <c r="K4563" s="627"/>
      <c r="L4563" s="627"/>
    </row>
    <row r="4564" spans="1:12" ht="15">
      <c r="A4564" s="276"/>
      <c r="C4564" s="625"/>
      <c r="D4564" s="625"/>
      <c r="E4564" s="625"/>
      <c r="F4564" s="625"/>
      <c r="G4564" s="625"/>
      <c r="H4564" s="625"/>
      <c r="J4564" s="625"/>
      <c r="K4564" s="625"/>
      <c r="L4564" s="625"/>
    </row>
    <row r="4565" spans="1:12" ht="15">
      <c r="A4565" s="276"/>
      <c r="C4565" s="627"/>
      <c r="D4565" s="627"/>
      <c r="E4565" s="627"/>
      <c r="F4565" s="627"/>
      <c r="G4565" s="627"/>
      <c r="H4565" s="627"/>
      <c r="J4565" s="627"/>
      <c r="K4565" s="627"/>
      <c r="L4565" s="627"/>
    </row>
    <row r="4566" spans="1:12" ht="15">
      <c r="A4566" s="276"/>
      <c r="C4566" s="625"/>
      <c r="D4566" s="625"/>
      <c r="E4566" s="625"/>
      <c r="F4566" s="625"/>
      <c r="G4566" s="625"/>
      <c r="H4566" s="625"/>
      <c r="J4566" s="625"/>
      <c r="K4566" s="625"/>
      <c r="L4566" s="625"/>
    </row>
    <row r="4567" spans="1:12" ht="15">
      <c r="A4567" s="276"/>
      <c r="C4567" s="627"/>
      <c r="D4567" s="627"/>
      <c r="E4567" s="627"/>
      <c r="F4567" s="627"/>
      <c r="G4567" s="627"/>
      <c r="H4567" s="627"/>
      <c r="J4567" s="627"/>
      <c r="K4567" s="627"/>
      <c r="L4567" s="627"/>
    </row>
    <row r="4568" spans="1:12" ht="15">
      <c r="A4568" s="276"/>
      <c r="C4568" s="625"/>
      <c r="D4568" s="625"/>
      <c r="E4568" s="625"/>
      <c r="F4568" s="625"/>
      <c r="G4568" s="625"/>
      <c r="H4568" s="625"/>
      <c r="J4568" s="625"/>
      <c r="K4568" s="625"/>
      <c r="L4568" s="625"/>
    </row>
    <row r="4569" spans="1:12" ht="15">
      <c r="A4569" s="276"/>
      <c r="C4569" s="627"/>
      <c r="D4569" s="627"/>
      <c r="E4569" s="627"/>
      <c r="F4569" s="627"/>
      <c r="G4569" s="627"/>
      <c r="H4569" s="627"/>
      <c r="J4569" s="627"/>
      <c r="K4569" s="627"/>
      <c r="L4569" s="627"/>
    </row>
    <row r="4570" spans="1:12" ht="15">
      <c r="A4570" s="276"/>
      <c r="C4570" s="625"/>
      <c r="D4570" s="625"/>
      <c r="E4570" s="625"/>
      <c r="F4570" s="625"/>
      <c r="G4570" s="625"/>
      <c r="H4570" s="625"/>
      <c r="J4570" s="625"/>
      <c r="K4570" s="625"/>
      <c r="L4570" s="625"/>
    </row>
    <row r="4571" spans="1:12" ht="15">
      <c r="A4571" s="276"/>
      <c r="C4571" s="627"/>
      <c r="D4571" s="627"/>
      <c r="E4571" s="627"/>
      <c r="F4571" s="627"/>
      <c r="G4571" s="627"/>
      <c r="H4571" s="627"/>
      <c r="J4571" s="627"/>
      <c r="K4571" s="627"/>
      <c r="L4571" s="627"/>
    </row>
    <row r="4572" spans="1:12" ht="15">
      <c r="A4572" s="276"/>
      <c r="C4572" s="625"/>
      <c r="D4572" s="625"/>
      <c r="E4572" s="625"/>
      <c r="F4572" s="625"/>
      <c r="G4572" s="625"/>
      <c r="H4572" s="625"/>
      <c r="J4572" s="625"/>
      <c r="K4572" s="625"/>
      <c r="L4572" s="625"/>
    </row>
    <row r="4573" spans="1:12" ht="15">
      <c r="A4573" s="276"/>
      <c r="C4573" s="627"/>
      <c r="D4573" s="627"/>
      <c r="E4573" s="627"/>
      <c r="F4573" s="627"/>
      <c r="G4573" s="627"/>
      <c r="H4573" s="627"/>
      <c r="J4573" s="627"/>
      <c r="K4573" s="627"/>
      <c r="L4573" s="627"/>
    </row>
    <row r="4574" spans="1:12" ht="15">
      <c r="A4574" s="276"/>
      <c r="C4574" s="625"/>
      <c r="D4574" s="625"/>
      <c r="E4574" s="625"/>
      <c r="F4574" s="625"/>
      <c r="G4574" s="625"/>
      <c r="H4574" s="625"/>
      <c r="J4574" s="625"/>
      <c r="K4574" s="625"/>
      <c r="L4574" s="625"/>
    </row>
    <row r="4575" spans="1:12" ht="15">
      <c r="A4575" s="276"/>
      <c r="C4575" s="627"/>
      <c r="D4575" s="627"/>
      <c r="E4575" s="627"/>
      <c r="F4575" s="627"/>
      <c r="G4575" s="627"/>
      <c r="H4575" s="627"/>
      <c r="J4575" s="627"/>
      <c r="K4575" s="627"/>
      <c r="L4575" s="627"/>
    </row>
    <row r="4576" spans="1:12" ht="15">
      <c r="A4576" s="276"/>
      <c r="C4576" s="625"/>
      <c r="D4576" s="625"/>
      <c r="E4576" s="625"/>
      <c r="F4576" s="625"/>
      <c r="G4576" s="625"/>
      <c r="H4576" s="625"/>
      <c r="J4576" s="625"/>
      <c r="K4576" s="625"/>
      <c r="L4576" s="625"/>
    </row>
    <row r="4577" spans="1:12" ht="15">
      <c r="A4577" s="276"/>
      <c r="C4577" s="627"/>
      <c r="D4577" s="627"/>
      <c r="E4577" s="627"/>
      <c r="F4577" s="627"/>
      <c r="G4577" s="627"/>
      <c r="H4577" s="627"/>
      <c r="J4577" s="627"/>
      <c r="K4577" s="627"/>
      <c r="L4577" s="627"/>
    </row>
    <row r="4578" spans="1:12" ht="15">
      <c r="A4578" s="276"/>
      <c r="C4578" s="625"/>
      <c r="D4578" s="625"/>
      <c r="E4578" s="625"/>
      <c r="F4578" s="625"/>
      <c r="G4578" s="625"/>
      <c r="H4578" s="625"/>
      <c r="J4578" s="625"/>
      <c r="K4578" s="625"/>
      <c r="L4578" s="625"/>
    </row>
    <row r="4579" spans="1:12" ht="15">
      <c r="A4579" s="276"/>
      <c r="C4579" s="627"/>
      <c r="D4579" s="627"/>
      <c r="E4579" s="627"/>
      <c r="F4579" s="627"/>
      <c r="G4579" s="627"/>
      <c r="H4579" s="627"/>
      <c r="J4579" s="627"/>
      <c r="K4579" s="627"/>
      <c r="L4579" s="627"/>
    </row>
    <row r="4580" spans="1:12" ht="15">
      <c r="A4580" s="276"/>
      <c r="C4580" s="625"/>
      <c r="D4580" s="625"/>
      <c r="E4580" s="625"/>
      <c r="F4580" s="625"/>
      <c r="G4580" s="625"/>
      <c r="H4580" s="625"/>
      <c r="J4580" s="625"/>
      <c r="K4580" s="625"/>
      <c r="L4580" s="625"/>
    </row>
    <row r="4581" spans="1:12" ht="15">
      <c r="A4581" s="276"/>
      <c r="C4581" s="627"/>
      <c r="D4581" s="627"/>
      <c r="E4581" s="700"/>
      <c r="F4581" s="627"/>
      <c r="G4581" s="627"/>
      <c r="H4581" s="627"/>
      <c r="J4581" s="627"/>
      <c r="K4581" s="627"/>
      <c r="L4581" s="627"/>
    </row>
    <row r="4582" spans="1:12" ht="15">
      <c r="A4582" s="276"/>
      <c r="C4582" s="625"/>
      <c r="D4582" s="625"/>
      <c r="E4582" s="625"/>
      <c r="F4582" s="625"/>
      <c r="G4582" s="625"/>
      <c r="H4582" s="625"/>
      <c r="J4582" s="625"/>
      <c r="K4582" s="625"/>
      <c r="L4582" s="625"/>
    </row>
    <row r="4583" spans="1:12" ht="15">
      <c r="A4583" s="276"/>
      <c r="C4583" s="627"/>
      <c r="D4583" s="627"/>
      <c r="E4583" s="627"/>
      <c r="F4583" s="627"/>
      <c r="G4583" s="627"/>
      <c r="H4583" s="627"/>
      <c r="J4583" s="627"/>
      <c r="K4583" s="627"/>
      <c r="L4583" s="627"/>
    </row>
    <row r="4584" spans="1:12" ht="15">
      <c r="A4584" s="276"/>
      <c r="C4584" s="625"/>
      <c r="D4584" s="625"/>
      <c r="E4584" s="625"/>
      <c r="F4584" s="625"/>
      <c r="G4584" s="625"/>
      <c r="H4584" s="625"/>
      <c r="J4584" s="625"/>
      <c r="K4584" s="625"/>
      <c r="L4584" s="625"/>
    </row>
    <row r="4585" spans="1:12" ht="15">
      <c r="A4585" s="276"/>
      <c r="C4585" s="627"/>
      <c r="D4585" s="627"/>
      <c r="E4585" s="627"/>
      <c r="F4585" s="627"/>
      <c r="G4585" s="627"/>
      <c r="H4585" s="627"/>
      <c r="J4585" s="627"/>
      <c r="K4585" s="627"/>
      <c r="L4585" s="627"/>
    </row>
    <row r="4586" spans="1:12" ht="15">
      <c r="A4586" s="276"/>
      <c r="C4586" s="625"/>
      <c r="D4586" s="625"/>
      <c r="E4586" s="625"/>
      <c r="F4586" s="625"/>
      <c r="G4586" s="625"/>
      <c r="H4586" s="625"/>
      <c r="J4586" s="625"/>
      <c r="K4586" s="625"/>
      <c r="L4586" s="625"/>
    </row>
    <row r="4587" spans="1:12" ht="15">
      <c r="A4587" s="276"/>
      <c r="C4587" s="627"/>
      <c r="D4587" s="627"/>
      <c r="E4587" s="627"/>
      <c r="F4587" s="627"/>
      <c r="G4587" s="627"/>
      <c r="H4587" s="627"/>
      <c r="J4587" s="627"/>
      <c r="K4587" s="627"/>
      <c r="L4587" s="627"/>
    </row>
    <row r="4588" spans="1:12" ht="15">
      <c r="A4588" s="276"/>
      <c r="C4588" s="625"/>
      <c r="D4588" s="625"/>
      <c r="E4588" s="625"/>
      <c r="F4588" s="625"/>
      <c r="G4588" s="625"/>
      <c r="H4588" s="625"/>
      <c r="J4588" s="625"/>
      <c r="K4588" s="625"/>
      <c r="L4588" s="625"/>
    </row>
    <row r="4589" spans="1:12" ht="15">
      <c r="A4589" s="276"/>
      <c r="C4589" s="627"/>
      <c r="D4589" s="627"/>
      <c r="E4589" s="627"/>
      <c r="F4589" s="627"/>
      <c r="G4589" s="627"/>
      <c r="H4589" s="627"/>
      <c r="J4589" s="627"/>
      <c r="K4589" s="627"/>
      <c r="L4589" s="627"/>
    </row>
    <row r="4590" spans="1:12" ht="15">
      <c r="A4590" s="276"/>
      <c r="C4590" s="625"/>
      <c r="D4590" s="625"/>
      <c r="E4590" s="625"/>
      <c r="F4590" s="625"/>
      <c r="G4590" s="625"/>
      <c r="H4590" s="625"/>
      <c r="J4590" s="625"/>
      <c r="K4590" s="625"/>
      <c r="L4590" s="625"/>
    </row>
    <row r="4591" spans="1:12" ht="15">
      <c r="A4591" s="276"/>
      <c r="C4591" s="627"/>
      <c r="D4591" s="627"/>
      <c r="E4591" s="627"/>
      <c r="F4591" s="627"/>
      <c r="G4591" s="627"/>
      <c r="H4591" s="627"/>
      <c r="J4591" s="627"/>
      <c r="K4591" s="627"/>
      <c r="L4591" s="627"/>
    </row>
    <row r="4592" spans="1:12" ht="15">
      <c r="A4592" s="276"/>
      <c r="C4592" s="625"/>
      <c r="D4592" s="625"/>
      <c r="E4592" s="625"/>
      <c r="F4592" s="625"/>
      <c r="G4592" s="625"/>
      <c r="H4592" s="625"/>
      <c r="J4592" s="625"/>
      <c r="K4592" s="625"/>
      <c r="L4592" s="625"/>
    </row>
    <row r="4593" spans="1:12" ht="15">
      <c r="A4593" s="276"/>
      <c r="C4593" s="627"/>
      <c r="D4593" s="627"/>
      <c r="E4593" s="627"/>
      <c r="F4593" s="627"/>
      <c r="G4593" s="627"/>
      <c r="H4593" s="627"/>
      <c r="J4593" s="627"/>
      <c r="K4593" s="627"/>
      <c r="L4593" s="627"/>
    </row>
    <row r="4594" spans="1:12" ht="15">
      <c r="A4594" s="276"/>
      <c r="C4594" s="625"/>
      <c r="D4594" s="625"/>
      <c r="E4594" s="625"/>
      <c r="F4594" s="625"/>
      <c r="G4594" s="625"/>
      <c r="H4594" s="625"/>
      <c r="J4594" s="625"/>
      <c r="K4594" s="625"/>
      <c r="L4594" s="625"/>
    </row>
    <row r="4595" spans="1:12" ht="15">
      <c r="A4595" s="276"/>
      <c r="C4595" s="627"/>
      <c r="D4595" s="627"/>
      <c r="E4595" s="627"/>
      <c r="F4595" s="627"/>
      <c r="G4595" s="627"/>
      <c r="H4595" s="627"/>
      <c r="J4595" s="627"/>
      <c r="K4595" s="627"/>
      <c r="L4595" s="627"/>
    </row>
    <row r="4596" spans="1:12" ht="15">
      <c r="A4596" s="276"/>
      <c r="C4596" s="625"/>
      <c r="D4596" s="625"/>
      <c r="E4596" s="625"/>
      <c r="F4596" s="625"/>
      <c r="G4596" s="625"/>
      <c r="H4596" s="625"/>
      <c r="J4596" s="625"/>
      <c r="K4596" s="625"/>
      <c r="L4596" s="625"/>
    </row>
    <row r="4597" spans="1:12" ht="15">
      <c r="A4597" s="1439"/>
      <c r="B4597" s="1442"/>
      <c r="C4597" s="627"/>
      <c r="D4597" s="627"/>
      <c r="E4597" s="627"/>
      <c r="F4597" s="627"/>
      <c r="G4597" s="627"/>
      <c r="H4597" s="627"/>
      <c r="I4597" s="1446"/>
      <c r="J4597" s="627"/>
      <c r="K4597" s="627"/>
      <c r="L4597" s="637"/>
    </row>
    <row r="4598" spans="1:12" ht="15">
      <c r="A4598" s="624"/>
      <c r="B4598" s="625"/>
      <c r="C4598" s="625"/>
      <c r="D4598" s="625"/>
      <c r="E4598" s="625"/>
      <c r="F4598" s="625"/>
      <c r="G4598" s="625"/>
      <c r="H4598" s="625"/>
      <c r="I4598" s="638">
        <v>8246290095059710</v>
      </c>
      <c r="J4598" s="625"/>
      <c r="K4598" s="625"/>
      <c r="L4598" s="634"/>
    </row>
    <row r="4599" spans="1:12" ht="15">
      <c r="A4599" s="626"/>
      <c r="B4599" s="627"/>
      <c r="C4599" s="627"/>
      <c r="D4599" s="627"/>
      <c r="E4599" s="627"/>
      <c r="F4599" s="627"/>
      <c r="G4599" s="627"/>
      <c r="H4599" s="627"/>
      <c r="I4599" s="639"/>
      <c r="J4599" s="627"/>
      <c r="K4599" s="627"/>
      <c r="L4599" s="637"/>
    </row>
    <row r="4600" spans="1:12" ht="15">
      <c r="A4600" s="624"/>
      <c r="B4600" s="1441"/>
      <c r="C4600" s="625"/>
      <c r="D4600" s="625"/>
      <c r="E4600" s="625"/>
      <c r="F4600" s="625"/>
      <c r="G4600" s="625"/>
      <c r="H4600" s="625"/>
      <c r="I4600" s="638">
        <v>8281302998535380</v>
      </c>
      <c r="J4600" s="625"/>
      <c r="K4600" s="625"/>
      <c r="L4600" s="634"/>
    </row>
    <row r="4601" spans="1:12" ht="15">
      <c r="A4601" s="624"/>
      <c r="C4601" s="625"/>
      <c r="D4601" s="625"/>
      <c r="E4601" s="625"/>
      <c r="F4601" s="625"/>
      <c r="G4601" s="625"/>
      <c r="H4601" s="625"/>
      <c r="I4601" s="638">
        <v>22</v>
      </c>
      <c r="J4601" s="625"/>
      <c r="K4601" s="625"/>
      <c r="L4601" s="634"/>
    </row>
    <row r="4602" spans="1:12" ht="15">
      <c r="A4602" s="624"/>
      <c r="C4602" s="627"/>
      <c r="D4602" s="627"/>
      <c r="E4602" s="627"/>
      <c r="F4602" s="627"/>
      <c r="G4602" s="627"/>
      <c r="H4602" s="627"/>
      <c r="I4602" s="639">
        <v>20</v>
      </c>
      <c r="J4602" s="627"/>
      <c r="K4602" s="627"/>
      <c r="L4602" s="637"/>
    </row>
    <row r="4603" spans="1:12" ht="15">
      <c r="A4603" s="624"/>
      <c r="C4603" s="625"/>
      <c r="D4603" s="625"/>
      <c r="E4603" s="625"/>
      <c r="F4603" s="625"/>
      <c r="G4603" s="625"/>
      <c r="H4603" s="625"/>
      <c r="I4603" s="638">
        <v>80</v>
      </c>
      <c r="J4603" s="625"/>
      <c r="K4603" s="625"/>
      <c r="L4603" s="634"/>
    </row>
    <row r="4604" spans="1:12" ht="15">
      <c r="A4604" s="624"/>
      <c r="C4604" s="625"/>
      <c r="D4604" s="625"/>
      <c r="E4604" s="625"/>
      <c r="F4604" s="625"/>
      <c r="G4604" s="625"/>
      <c r="H4604" s="625"/>
      <c r="I4604" s="638">
        <v>31</v>
      </c>
      <c r="J4604" s="625"/>
      <c r="K4604" s="625"/>
      <c r="L4604" s="634"/>
    </row>
    <row r="4605" spans="1:12" ht="15">
      <c r="A4605" s="624"/>
      <c r="C4605" s="625"/>
      <c r="D4605" s="625"/>
      <c r="E4605" s="625"/>
      <c r="F4605" s="625"/>
      <c r="G4605" s="625"/>
      <c r="H4605" s="625"/>
      <c r="I4605" s="638">
        <v>2</v>
      </c>
      <c r="J4605" s="625"/>
      <c r="K4605" s="625"/>
      <c r="L4605" s="634"/>
    </row>
    <row r="4606" spans="1:12" ht="15">
      <c r="A4606" s="624"/>
      <c r="C4606" s="627"/>
      <c r="D4606" s="627"/>
      <c r="E4606" s="627"/>
      <c r="F4606" s="627"/>
      <c r="G4606" s="627"/>
      <c r="H4606" s="627"/>
      <c r="I4606" s="639">
        <v>2</v>
      </c>
      <c r="J4606" s="627"/>
      <c r="K4606" s="627"/>
      <c r="L4606" s="637"/>
    </row>
    <row r="4607" spans="1:12" ht="15">
      <c r="A4607" s="624"/>
      <c r="C4607" s="625"/>
      <c r="D4607" s="625"/>
      <c r="E4607" s="625"/>
      <c r="F4607" s="625"/>
      <c r="G4607" s="625"/>
      <c r="H4607" s="625"/>
      <c r="I4607" s="638">
        <v>3</v>
      </c>
      <c r="J4607" s="625"/>
      <c r="K4607" s="625"/>
      <c r="L4607" s="634"/>
    </row>
    <row r="4608" spans="1:12" ht="15">
      <c r="A4608" s="624"/>
      <c r="C4608" s="627"/>
      <c r="D4608" s="627"/>
      <c r="E4608" s="627"/>
      <c r="F4608" s="627"/>
      <c r="G4608" s="627"/>
      <c r="H4608" s="627"/>
      <c r="I4608" s="639">
        <v>5</v>
      </c>
      <c r="J4608" s="627"/>
      <c r="K4608" s="627"/>
      <c r="L4608" s="637"/>
    </row>
    <row r="4609" spans="1:12" ht="15">
      <c r="A4609" s="624"/>
      <c r="C4609" s="625"/>
      <c r="D4609" s="625"/>
      <c r="E4609" s="625"/>
      <c r="F4609" s="625"/>
      <c r="G4609" s="625"/>
      <c r="H4609" s="625"/>
      <c r="I4609" s="638">
        <v>6</v>
      </c>
      <c r="J4609" s="625"/>
      <c r="K4609" s="625"/>
      <c r="L4609" s="634"/>
    </row>
    <row r="4610" spans="1:12" ht="15">
      <c r="A4610" s="624"/>
      <c r="C4610" s="627"/>
      <c r="D4610" s="627"/>
      <c r="E4610" s="627"/>
      <c r="F4610" s="627"/>
      <c r="G4610" s="627"/>
      <c r="H4610" s="627"/>
      <c r="I4610" s="639">
        <v>3</v>
      </c>
      <c r="J4610" s="627"/>
      <c r="K4610" s="627"/>
      <c r="L4610" s="637"/>
    </row>
    <row r="4611" spans="1:12" ht="15">
      <c r="A4611" s="624"/>
      <c r="C4611" s="625"/>
      <c r="D4611" s="625"/>
      <c r="E4611" s="625"/>
      <c r="F4611" s="625"/>
      <c r="G4611" s="625"/>
      <c r="H4611" s="625"/>
      <c r="I4611" s="638">
        <v>5</v>
      </c>
      <c r="J4611" s="625"/>
      <c r="K4611" s="625"/>
      <c r="L4611" s="634"/>
    </row>
    <row r="4612" spans="1:12" ht="15">
      <c r="A4612" s="624"/>
      <c r="C4612" s="625"/>
      <c r="D4612" s="625"/>
      <c r="E4612" s="625"/>
      <c r="F4612" s="625"/>
      <c r="G4612" s="625"/>
      <c r="H4612" s="625"/>
      <c r="I4612" s="638">
        <v>1</v>
      </c>
      <c r="J4612" s="625"/>
      <c r="K4612" s="625"/>
      <c r="L4612" s="634"/>
    </row>
    <row r="4613" spans="1:12" ht="15">
      <c r="A4613" s="624"/>
      <c r="C4613" s="627"/>
      <c r="D4613" s="627"/>
      <c r="E4613" s="627"/>
      <c r="F4613" s="627"/>
      <c r="G4613" s="627"/>
      <c r="H4613" s="627"/>
      <c r="I4613" s="639">
        <v>1</v>
      </c>
      <c r="J4613" s="627"/>
      <c r="K4613" s="627"/>
      <c r="L4613" s="637"/>
    </row>
    <row r="4614" spans="1:12" ht="15">
      <c r="A4614" s="624"/>
      <c r="C4614" s="625"/>
      <c r="D4614" s="625"/>
      <c r="E4614" s="625"/>
      <c r="F4614" s="625"/>
      <c r="G4614" s="625"/>
      <c r="H4614" s="625"/>
      <c r="I4614" s="638">
        <v>1</v>
      </c>
      <c r="J4614" s="625"/>
      <c r="K4614" s="625"/>
      <c r="L4614" s="634"/>
    </row>
    <row r="4615" spans="1:12" ht="15">
      <c r="A4615" s="624"/>
      <c r="C4615" s="627"/>
      <c r="D4615" s="627"/>
      <c r="E4615" s="627"/>
      <c r="F4615" s="627"/>
      <c r="G4615" s="627"/>
      <c r="H4615" s="627"/>
      <c r="I4615" s="639">
        <v>1</v>
      </c>
      <c r="J4615" s="627"/>
      <c r="K4615" s="627"/>
      <c r="L4615" s="637"/>
    </row>
    <row r="4616" spans="1:12" ht="15">
      <c r="A4616" s="624"/>
      <c r="C4616" s="625"/>
      <c r="D4616" s="625"/>
      <c r="E4616" s="625"/>
      <c r="F4616" s="625"/>
      <c r="G4616" s="625"/>
      <c r="H4616" s="625"/>
      <c r="I4616" s="638">
        <v>1</v>
      </c>
      <c r="J4616" s="625"/>
      <c r="K4616" s="625"/>
      <c r="L4616" s="634"/>
    </row>
    <row r="4617" spans="1:12" ht="15">
      <c r="A4617" s="624"/>
      <c r="C4617" s="627"/>
      <c r="D4617" s="627"/>
      <c r="E4617" s="627"/>
      <c r="F4617" s="627"/>
      <c r="G4617" s="627"/>
      <c r="H4617" s="627"/>
      <c r="I4617" s="639">
        <v>1</v>
      </c>
      <c r="J4617" s="627"/>
      <c r="K4617" s="627"/>
      <c r="L4617" s="637"/>
    </row>
    <row r="4618" spans="1:12" ht="15">
      <c r="A4618" s="624"/>
      <c r="C4618" s="625"/>
      <c r="D4618" s="625"/>
      <c r="E4618" s="625"/>
      <c r="F4618" s="625"/>
      <c r="G4618" s="625"/>
      <c r="H4618" s="625"/>
      <c r="I4618" s="638">
        <v>2</v>
      </c>
      <c r="J4618" s="625"/>
      <c r="K4618" s="625"/>
      <c r="L4618" s="634"/>
    </row>
    <row r="4619" spans="1:12" ht="15">
      <c r="A4619" s="624"/>
      <c r="C4619" s="627"/>
      <c r="D4619" s="627"/>
      <c r="E4619" s="627"/>
      <c r="F4619" s="627"/>
      <c r="G4619" s="627"/>
      <c r="H4619" s="627"/>
      <c r="I4619" s="639">
        <v>3</v>
      </c>
      <c r="J4619" s="627"/>
      <c r="K4619" s="627"/>
      <c r="L4619" s="637"/>
    </row>
    <row r="4620" spans="1:12" ht="15">
      <c r="A4620" s="624"/>
      <c r="C4620" s="625"/>
      <c r="D4620" s="625"/>
      <c r="E4620" s="625"/>
      <c r="F4620" s="625"/>
      <c r="G4620" s="625"/>
      <c r="H4620" s="625"/>
      <c r="I4620" s="638">
        <v>3</v>
      </c>
      <c r="J4620" s="625"/>
      <c r="K4620" s="625"/>
      <c r="L4620" s="634"/>
    </row>
    <row r="4621" spans="1:12" ht="15">
      <c r="A4621" s="624"/>
      <c r="C4621" s="627"/>
      <c r="D4621" s="627"/>
      <c r="E4621" s="627"/>
      <c r="F4621" s="627"/>
      <c r="G4621" s="627"/>
      <c r="H4621" s="627"/>
      <c r="I4621" s="639">
        <v>1</v>
      </c>
      <c r="J4621" s="627"/>
      <c r="K4621" s="627"/>
      <c r="L4621" s="637"/>
    </row>
    <row r="4622" spans="1:12" ht="15">
      <c r="A4622" s="624"/>
      <c r="C4622" s="625"/>
      <c r="D4622" s="625"/>
      <c r="E4622" s="625"/>
      <c r="F4622" s="625"/>
      <c r="G4622" s="625"/>
      <c r="H4622" s="625"/>
      <c r="I4622" s="638">
        <v>1</v>
      </c>
      <c r="J4622" s="625"/>
      <c r="K4622" s="625"/>
      <c r="L4622" s="634"/>
    </row>
    <row r="4623" spans="1:12" ht="15">
      <c r="A4623" s="624"/>
      <c r="C4623" s="627"/>
      <c r="D4623" s="627"/>
      <c r="E4623" s="627"/>
      <c r="F4623" s="627"/>
      <c r="G4623" s="627"/>
      <c r="H4623" s="627"/>
      <c r="I4623" s="639">
        <v>1</v>
      </c>
      <c r="J4623" s="627"/>
      <c r="K4623" s="627"/>
      <c r="L4623" s="637"/>
    </row>
    <row r="4624" spans="1:12" ht="15">
      <c r="A4624" s="624"/>
      <c r="C4624" s="625"/>
      <c r="D4624" s="625"/>
      <c r="E4624" s="625"/>
      <c r="F4624" s="625"/>
      <c r="G4624" s="625"/>
      <c r="H4624" s="625"/>
      <c r="I4624" s="638">
        <v>1</v>
      </c>
      <c r="J4624" s="625"/>
      <c r="K4624" s="625"/>
      <c r="L4624" s="634"/>
    </row>
    <row r="4625" spans="1:12" ht="15">
      <c r="A4625" s="624"/>
      <c r="C4625" s="627"/>
      <c r="D4625" s="627"/>
      <c r="E4625" s="627"/>
      <c r="F4625" s="627"/>
      <c r="G4625" s="627"/>
      <c r="H4625" s="627"/>
      <c r="I4625" s="639">
        <v>1</v>
      </c>
      <c r="J4625" s="627"/>
      <c r="K4625" s="627"/>
      <c r="L4625" s="637"/>
    </row>
    <row r="4626" spans="1:12" ht="15">
      <c r="A4626" s="624"/>
      <c r="C4626" s="625"/>
      <c r="D4626" s="625"/>
      <c r="E4626" s="625"/>
      <c r="F4626" s="625"/>
      <c r="G4626" s="625"/>
      <c r="H4626" s="625"/>
      <c r="I4626" s="638">
        <v>1</v>
      </c>
      <c r="J4626" s="625"/>
      <c r="K4626" s="625"/>
      <c r="L4626" s="634"/>
    </row>
    <row r="4627" spans="1:12" ht="15">
      <c r="A4627" s="624"/>
      <c r="C4627" s="627"/>
      <c r="D4627" s="627"/>
      <c r="E4627" s="627"/>
      <c r="F4627" s="627"/>
      <c r="G4627" s="627"/>
      <c r="H4627" s="627"/>
      <c r="I4627" s="639">
        <v>1</v>
      </c>
      <c r="J4627" s="627"/>
      <c r="K4627" s="627"/>
      <c r="L4627" s="637"/>
    </row>
    <row r="4628" spans="1:12" ht="15">
      <c r="A4628" s="624"/>
      <c r="C4628" s="625"/>
      <c r="D4628" s="625"/>
      <c r="E4628" s="625"/>
      <c r="F4628" s="625"/>
      <c r="G4628" s="625"/>
      <c r="H4628" s="625"/>
      <c r="I4628" s="638">
        <v>1</v>
      </c>
      <c r="J4628" s="625"/>
      <c r="K4628" s="625"/>
      <c r="L4628" s="634"/>
    </row>
    <row r="4629" spans="1:12" ht="15">
      <c r="A4629" s="624"/>
      <c r="C4629" s="627"/>
      <c r="D4629" s="627"/>
      <c r="E4629" s="627"/>
      <c r="F4629" s="627"/>
      <c r="G4629" s="627"/>
      <c r="H4629" s="627"/>
      <c r="I4629" s="639">
        <v>1</v>
      </c>
      <c r="J4629" s="627"/>
      <c r="K4629" s="627"/>
      <c r="L4629" s="637"/>
    </row>
    <row r="4630" spans="1:12" ht="15">
      <c r="A4630" s="624"/>
      <c r="C4630" s="625"/>
      <c r="D4630" s="625"/>
      <c r="E4630" s="625"/>
      <c r="F4630" s="625"/>
      <c r="G4630" s="625"/>
      <c r="H4630" s="625"/>
      <c r="I4630" s="638">
        <v>1</v>
      </c>
      <c r="J4630" s="625"/>
      <c r="K4630" s="625"/>
      <c r="L4630" s="634"/>
    </row>
    <row r="4631" spans="1:12" ht="15">
      <c r="A4631" s="624"/>
      <c r="C4631" s="627"/>
      <c r="D4631" s="627"/>
      <c r="E4631" s="627"/>
      <c r="F4631" s="627"/>
      <c r="G4631" s="627"/>
      <c r="H4631" s="627"/>
      <c r="I4631" s="639">
        <v>1</v>
      </c>
      <c r="J4631" s="627"/>
      <c r="K4631" s="627"/>
      <c r="L4631" s="637"/>
    </row>
    <row r="4632" spans="1:12" ht="15">
      <c r="A4632" s="624"/>
      <c r="C4632" s="625"/>
      <c r="D4632" s="625"/>
      <c r="E4632" s="625"/>
      <c r="F4632" s="625"/>
      <c r="G4632" s="625"/>
      <c r="H4632" s="625"/>
      <c r="I4632" s="638">
        <v>1</v>
      </c>
      <c r="J4632" s="625"/>
      <c r="K4632" s="625"/>
      <c r="L4632" s="634"/>
    </row>
    <row r="4633" spans="1:12" ht="15">
      <c r="A4633" s="624"/>
      <c r="C4633" s="627"/>
      <c r="D4633" s="627"/>
      <c r="E4633" s="627"/>
      <c r="F4633" s="627"/>
      <c r="G4633" s="627"/>
      <c r="H4633" s="627"/>
      <c r="I4633" s="639">
        <v>1</v>
      </c>
      <c r="J4633" s="627"/>
      <c r="K4633" s="627"/>
      <c r="L4633" s="637"/>
    </row>
    <row r="4634" spans="1:12" ht="15">
      <c r="A4634" s="624"/>
      <c r="C4634" s="625"/>
      <c r="D4634" s="625"/>
      <c r="E4634" s="625"/>
      <c r="F4634" s="625"/>
      <c r="G4634" s="625"/>
      <c r="H4634" s="625"/>
      <c r="I4634" s="638">
        <v>1</v>
      </c>
      <c r="J4634" s="625"/>
      <c r="K4634" s="625"/>
      <c r="L4634" s="634"/>
    </row>
    <row r="4635" spans="1:12" ht="15">
      <c r="A4635" s="624"/>
      <c r="B4635" s="1442"/>
      <c r="C4635" s="627"/>
      <c r="D4635" s="627"/>
      <c r="E4635" s="627"/>
      <c r="F4635" s="627"/>
      <c r="G4635" s="627"/>
      <c r="H4635" s="627"/>
      <c r="I4635" s="639">
        <v>2</v>
      </c>
      <c r="J4635" s="627"/>
      <c r="K4635" s="627"/>
      <c r="L4635" s="637"/>
    </row>
    <row r="4636" spans="1:12" ht="15">
      <c r="A4636" s="624"/>
      <c r="B4636" s="625"/>
      <c r="C4636" s="625"/>
      <c r="D4636" s="625"/>
      <c r="E4636" s="625"/>
      <c r="F4636" s="625"/>
      <c r="G4636" s="625"/>
      <c r="H4636" s="625"/>
      <c r="I4636" s="638">
        <v>7.7527890169282704E+16</v>
      </c>
      <c r="J4636" s="625"/>
      <c r="K4636" s="625"/>
      <c r="L4636" s="634"/>
    </row>
    <row r="4637" spans="1:12" ht="15">
      <c r="A4637" s="46"/>
      <c r="B4637" s="1441"/>
      <c r="C4637" s="625"/>
      <c r="D4637" s="625"/>
      <c r="E4637" s="625"/>
      <c r="F4637" s="625"/>
      <c r="G4637" s="625"/>
      <c r="H4637" s="625"/>
      <c r="I4637" s="24">
        <v>4.8971090100253296E+16</v>
      </c>
      <c r="J4637" s="1441"/>
      <c r="K4637" s="1441"/>
      <c r="L4637" s="1441"/>
    </row>
    <row r="4638" spans="1:12" ht="15">
      <c r="A4638" s="276"/>
      <c r="C4638" s="625"/>
      <c r="D4638" s="625"/>
      <c r="E4638" s="625"/>
      <c r="F4638" s="625"/>
      <c r="G4638" s="625"/>
      <c r="H4638" s="625"/>
    </row>
    <row r="4639" spans="1:12" ht="15">
      <c r="A4639" s="276"/>
      <c r="C4639" s="627"/>
      <c r="D4639" s="627"/>
      <c r="E4639" s="627"/>
      <c r="F4639" s="627"/>
      <c r="G4639" s="627"/>
      <c r="H4639" s="627"/>
    </row>
    <row r="4640" spans="1:12" ht="15">
      <c r="A4640" s="276"/>
      <c r="C4640" s="625"/>
      <c r="D4640" s="625"/>
      <c r="E4640" s="625"/>
      <c r="F4640" s="625"/>
      <c r="G4640" s="625"/>
      <c r="H4640" s="625"/>
    </row>
    <row r="4641" spans="1:12" ht="15">
      <c r="A4641" s="276"/>
      <c r="C4641" s="627"/>
      <c r="D4641" s="627"/>
      <c r="E4641" s="627"/>
      <c r="F4641" s="627"/>
      <c r="G4641" s="627"/>
      <c r="H4641" s="627"/>
    </row>
    <row r="4642" spans="1:12" ht="15">
      <c r="A4642" s="1439"/>
      <c r="B4642" s="1442"/>
      <c r="C4642" s="625"/>
      <c r="D4642" s="625"/>
      <c r="E4642" s="625"/>
      <c r="F4642" s="625"/>
      <c r="G4642" s="625"/>
      <c r="H4642" s="625"/>
      <c r="I4642" s="1446"/>
    </row>
    <row r="4643" spans="1:12" ht="15">
      <c r="A4643" s="624"/>
      <c r="B4643" s="625"/>
      <c r="C4643" s="625"/>
      <c r="D4643" s="625"/>
      <c r="E4643" s="625"/>
      <c r="F4643" s="625"/>
      <c r="G4643" s="625"/>
      <c r="H4643" s="625"/>
      <c r="I4643" s="638">
        <v>20.37</v>
      </c>
      <c r="J4643" s="1442"/>
      <c r="K4643" s="1448"/>
      <c r="L4643" s="1451"/>
    </row>
    <row r="4644" spans="1:12" ht="15">
      <c r="A4644" s="624"/>
      <c r="B4644" s="625"/>
      <c r="C4644" s="625"/>
      <c r="D4644" s="625"/>
      <c r="E4644" s="625"/>
      <c r="F4644" s="625"/>
      <c r="G4644" s="625"/>
      <c r="H4644" s="625"/>
      <c r="I4644" s="638">
        <v>8246290095137140</v>
      </c>
      <c r="J4644" s="625"/>
      <c r="K4644" s="625"/>
      <c r="L4644" s="634"/>
    </row>
    <row r="4645" spans="1:12" ht="15">
      <c r="A4645" s="626"/>
      <c r="B4645" s="628"/>
      <c r="C4645" s="627"/>
      <c r="D4645" s="627"/>
      <c r="E4645" s="627"/>
      <c r="F4645" s="627"/>
      <c r="G4645" s="627"/>
      <c r="H4645" s="627"/>
      <c r="I4645" s="639">
        <v>8246290095123360</v>
      </c>
      <c r="J4645" s="628"/>
      <c r="K4645" s="627"/>
      <c r="L4645" s="627"/>
    </row>
    <row r="4646" spans="1:12" ht="15">
      <c r="A4646" s="624"/>
      <c r="B4646" s="1442"/>
      <c r="C4646" s="625"/>
      <c r="D4646" s="625"/>
      <c r="E4646" s="625"/>
      <c r="F4646" s="625"/>
      <c r="G4646" s="625"/>
      <c r="H4646" s="627"/>
      <c r="I4646" s="638">
        <v>3.81</v>
      </c>
      <c r="J4646" s="1442"/>
      <c r="K4646" s="625"/>
      <c r="L4646" s="634"/>
    </row>
    <row r="4647" spans="1:12" ht="15">
      <c r="A4647" s="624"/>
      <c r="B4647" s="625"/>
      <c r="C4647" s="625"/>
      <c r="D4647" s="625"/>
      <c r="E4647" s="625"/>
      <c r="F4647" s="625"/>
      <c r="G4647" s="625"/>
      <c r="H4647" s="625"/>
      <c r="I4647" s="638"/>
      <c r="J4647" s="625"/>
      <c r="K4647" s="625"/>
      <c r="L4647" s="634"/>
    </row>
    <row r="4648" spans="1:12" ht="15">
      <c r="A4648" s="624"/>
      <c r="B4648" s="625"/>
      <c r="C4648" s="625"/>
      <c r="D4648" s="625"/>
      <c r="E4648" s="625"/>
      <c r="F4648" s="625"/>
      <c r="G4648" s="625"/>
      <c r="H4648" s="625"/>
      <c r="I4648" s="638">
        <v>8.9061281304467104E+16</v>
      </c>
      <c r="J4648" s="625"/>
      <c r="K4648" s="625"/>
      <c r="L4648" s="634"/>
    </row>
    <row r="4649" spans="1:12" ht="15">
      <c r="A4649" s="626"/>
      <c r="B4649" s="627"/>
      <c r="C4649" s="627"/>
      <c r="D4649" s="627"/>
      <c r="E4649" s="627"/>
      <c r="F4649" s="627"/>
      <c r="G4649" s="627"/>
      <c r="H4649" s="627"/>
      <c r="I4649" s="639">
        <v>8.9061281304467104E+16</v>
      </c>
      <c r="J4649" s="627"/>
      <c r="K4649" s="627"/>
      <c r="L4649" s="627"/>
    </row>
    <row r="4650" spans="1:12" ht="15">
      <c r="A4650" s="624"/>
      <c r="B4650" s="625"/>
      <c r="C4650" s="625"/>
      <c r="D4650" s="625"/>
      <c r="E4650" s="625"/>
      <c r="F4650" s="625"/>
      <c r="G4650" s="625"/>
      <c r="H4650" s="627"/>
      <c r="I4650" s="638">
        <v>11.89</v>
      </c>
      <c r="J4650" s="625"/>
      <c r="K4650" s="625"/>
      <c r="L4650" s="625"/>
    </row>
    <row r="4651" spans="1:12" ht="15">
      <c r="A4651" s="626"/>
      <c r="B4651" s="625"/>
      <c r="C4651" s="627"/>
      <c r="D4651" s="627"/>
      <c r="E4651" s="627"/>
      <c r="F4651" s="627"/>
      <c r="G4651" s="627"/>
      <c r="H4651" s="627"/>
      <c r="I4651" s="639">
        <v>20.62</v>
      </c>
      <c r="J4651" s="627"/>
      <c r="K4651" s="627"/>
      <c r="L4651" s="627"/>
    </row>
    <row r="4652" spans="1:12" ht="15">
      <c r="A4652" s="624"/>
      <c r="B4652" s="625"/>
      <c r="C4652" s="625"/>
      <c r="D4652" s="625"/>
      <c r="E4652" s="625"/>
      <c r="F4652" s="625"/>
      <c r="G4652" s="625"/>
      <c r="H4652" s="627"/>
      <c r="I4652" s="638">
        <v>15.96</v>
      </c>
      <c r="J4652" s="625"/>
      <c r="K4652" s="625"/>
      <c r="L4652" s="625"/>
    </row>
    <row r="4653" spans="1:12" ht="15">
      <c r="A4653" s="626"/>
      <c r="B4653" s="625"/>
      <c r="C4653" s="627"/>
      <c r="D4653" s="627"/>
      <c r="E4653" s="627"/>
      <c r="F4653" s="627"/>
      <c r="G4653" s="627"/>
      <c r="H4653" s="627"/>
      <c r="I4653" s="639">
        <v>27.05</v>
      </c>
      <c r="J4653" s="627"/>
      <c r="K4653" s="627"/>
      <c r="L4653" s="627"/>
    </row>
    <row r="4654" spans="1:12" ht="15">
      <c r="A4654" s="624"/>
      <c r="B4654" s="625"/>
      <c r="C4654" s="625"/>
      <c r="D4654" s="625"/>
      <c r="E4654" s="625"/>
      <c r="F4654" s="625"/>
      <c r="G4654" s="625"/>
      <c r="H4654" s="627"/>
      <c r="I4654" s="638">
        <v>27.28</v>
      </c>
      <c r="J4654" s="625"/>
      <c r="K4654" s="625"/>
      <c r="L4654" s="625"/>
    </row>
    <row r="4655" spans="1:12" ht="15">
      <c r="A4655" s="626"/>
      <c r="B4655" s="625"/>
      <c r="C4655" s="627"/>
      <c r="D4655" s="627"/>
      <c r="E4655" s="627"/>
      <c r="F4655" s="627"/>
      <c r="G4655" s="627"/>
      <c r="H4655" s="627"/>
      <c r="I4655" s="639">
        <v>5.33</v>
      </c>
      <c r="J4655" s="627"/>
      <c r="K4655" s="627"/>
      <c r="L4655" s="627"/>
    </row>
    <row r="4656" spans="1:12" ht="15">
      <c r="A4656" s="624"/>
      <c r="B4656" s="625"/>
      <c r="C4656" s="625"/>
      <c r="D4656" s="625"/>
      <c r="E4656" s="625"/>
      <c r="F4656" s="625"/>
      <c r="G4656" s="625"/>
      <c r="H4656" s="627"/>
      <c r="I4656" s="638">
        <v>4.24</v>
      </c>
      <c r="J4656" s="625"/>
      <c r="K4656" s="625"/>
      <c r="L4656" s="625"/>
    </row>
    <row r="4657" spans="1:12" ht="15">
      <c r="A4657" s="626"/>
      <c r="B4657" s="625"/>
      <c r="C4657" s="627"/>
      <c r="D4657" s="627"/>
      <c r="E4657" s="627"/>
      <c r="F4657" s="627"/>
      <c r="G4657" s="627"/>
      <c r="H4657" s="627"/>
      <c r="I4657" s="639">
        <v>4.2</v>
      </c>
      <c r="J4657" s="627"/>
      <c r="K4657" s="627"/>
      <c r="L4657" s="627"/>
    </row>
    <row r="4658" spans="1:12" ht="15">
      <c r="A4658" s="624"/>
      <c r="B4658" s="625"/>
      <c r="C4658" s="625"/>
      <c r="D4658" s="625"/>
      <c r="E4658" s="625"/>
      <c r="F4658" s="625"/>
      <c r="G4658" s="625"/>
      <c r="H4658" s="627"/>
      <c r="I4658" s="638">
        <v>12.64</v>
      </c>
      <c r="J4658" s="625"/>
      <c r="K4658" s="625"/>
      <c r="L4658" s="634"/>
    </row>
    <row r="4659" spans="1:12" ht="15">
      <c r="A4659" s="624"/>
      <c r="B4659" s="625"/>
      <c r="C4659" s="625"/>
      <c r="D4659" s="625"/>
      <c r="E4659" s="625"/>
      <c r="F4659" s="625"/>
      <c r="G4659" s="625"/>
      <c r="H4659" s="625"/>
      <c r="I4659" s="638"/>
      <c r="J4659" s="625"/>
      <c r="K4659" s="625"/>
      <c r="L4659" s="634"/>
    </row>
    <row r="4660" spans="1:12" ht="15">
      <c r="A4660" s="624"/>
      <c r="B4660" s="625"/>
      <c r="C4660" s="625"/>
      <c r="D4660" s="625"/>
      <c r="E4660" s="625"/>
      <c r="F4660" s="625"/>
      <c r="G4660" s="625"/>
      <c r="H4660" s="625"/>
      <c r="I4660" s="638">
        <v>8246290095227450</v>
      </c>
      <c r="J4660" s="625"/>
      <c r="K4660" s="625"/>
      <c r="L4660" s="634"/>
    </row>
    <row r="4661" spans="1:12" ht="15">
      <c r="A4661" s="624"/>
      <c r="B4661" s="625"/>
      <c r="C4661" s="625"/>
      <c r="D4661" s="625"/>
      <c r="E4661" s="625"/>
      <c r="F4661" s="625"/>
      <c r="G4661" s="625"/>
      <c r="H4661" s="625"/>
      <c r="I4661" s="638">
        <v>158730425279373</v>
      </c>
      <c r="J4661" s="625"/>
      <c r="K4661" s="625"/>
      <c r="L4661" s="634"/>
    </row>
    <row r="4662" spans="1:12" ht="15">
      <c r="A4662" s="46"/>
      <c r="B4662" s="1441"/>
      <c r="C4662" s="625"/>
      <c r="D4662" s="625"/>
      <c r="E4662" s="625"/>
      <c r="F4662" s="625"/>
      <c r="G4662" s="625"/>
      <c r="H4662" s="625"/>
      <c r="I4662" s="24"/>
      <c r="J4662" s="625"/>
      <c r="K4662" s="625"/>
      <c r="L4662" s="625"/>
    </row>
    <row r="4663" spans="1:12" ht="15">
      <c r="A4663" s="276"/>
      <c r="C4663" s="625"/>
      <c r="D4663" s="625"/>
      <c r="E4663" s="625"/>
      <c r="F4663" s="625"/>
      <c r="G4663" s="625"/>
      <c r="H4663" s="625"/>
      <c r="J4663" s="625"/>
      <c r="K4663" s="625"/>
      <c r="L4663" s="625"/>
    </row>
    <row r="4664" spans="1:12" ht="15">
      <c r="A4664" s="276"/>
      <c r="C4664" s="627"/>
      <c r="D4664" s="627"/>
      <c r="E4664" s="627"/>
      <c r="F4664" s="627"/>
      <c r="G4664" s="627"/>
      <c r="H4664" s="627"/>
      <c r="J4664" s="627"/>
      <c r="K4664" s="627"/>
      <c r="L4664" s="627"/>
    </row>
    <row r="4665" spans="1:12" ht="15">
      <c r="A4665" s="276"/>
      <c r="C4665" s="625"/>
      <c r="D4665" s="625"/>
      <c r="E4665" s="625"/>
      <c r="F4665" s="625"/>
      <c r="G4665" s="625"/>
      <c r="H4665" s="625"/>
      <c r="J4665" s="625"/>
      <c r="K4665" s="625"/>
      <c r="L4665" s="625"/>
    </row>
    <row r="4666" spans="1:12" ht="15">
      <c r="A4666" s="276"/>
      <c r="C4666" s="627"/>
      <c r="D4666" s="627"/>
      <c r="E4666" s="627"/>
      <c r="F4666" s="627"/>
      <c r="G4666" s="627"/>
      <c r="H4666" s="627"/>
      <c r="J4666" s="627"/>
      <c r="K4666" s="627"/>
      <c r="L4666" s="627"/>
    </row>
    <row r="4667" spans="1:12" ht="15">
      <c r="A4667" s="276"/>
      <c r="C4667" s="625"/>
      <c r="D4667" s="625"/>
      <c r="E4667" s="625"/>
      <c r="F4667" s="625"/>
      <c r="G4667" s="625"/>
      <c r="H4667" s="625"/>
      <c r="J4667" s="625"/>
      <c r="K4667" s="625"/>
      <c r="L4667" s="625"/>
    </row>
    <row r="4668" spans="1:12" ht="15">
      <c r="A4668" s="276"/>
      <c r="C4668" s="627"/>
      <c r="D4668" s="627"/>
      <c r="E4668" s="627"/>
      <c r="F4668" s="627"/>
      <c r="G4668" s="627"/>
      <c r="H4668" s="627"/>
      <c r="J4668" s="627"/>
      <c r="K4668" s="627"/>
      <c r="L4668" s="627"/>
    </row>
    <row r="4669" spans="1:12" ht="15">
      <c r="A4669" s="276"/>
      <c r="C4669" s="625"/>
      <c r="D4669" s="625"/>
      <c r="E4669" s="625"/>
      <c r="F4669" s="625"/>
      <c r="G4669" s="625"/>
      <c r="H4669" s="625"/>
      <c r="J4669" s="625"/>
      <c r="K4669" s="625"/>
      <c r="L4669" s="625"/>
    </row>
    <row r="4670" spans="1:12" ht="15">
      <c r="A4670" s="276"/>
      <c r="C4670" s="627"/>
      <c r="D4670" s="627"/>
      <c r="E4670" s="627"/>
      <c r="F4670" s="627"/>
      <c r="G4670" s="627"/>
      <c r="H4670" s="627"/>
      <c r="J4670" s="627"/>
      <c r="K4670" s="627"/>
      <c r="L4670" s="627"/>
    </row>
    <row r="4671" spans="1:12" ht="15">
      <c r="A4671" s="276"/>
      <c r="C4671" s="625"/>
      <c r="D4671" s="625"/>
      <c r="E4671" s="625"/>
      <c r="F4671" s="625"/>
      <c r="G4671" s="625"/>
      <c r="H4671" s="625"/>
      <c r="J4671" s="625"/>
      <c r="K4671" s="625"/>
      <c r="L4671" s="625"/>
    </row>
    <row r="4672" spans="1:12" ht="15">
      <c r="A4672" s="276"/>
      <c r="C4672" s="627"/>
      <c r="D4672" s="627"/>
      <c r="E4672" s="627"/>
      <c r="F4672" s="627"/>
      <c r="G4672" s="627"/>
      <c r="H4672" s="627"/>
      <c r="J4672" s="627"/>
      <c r="K4672" s="627"/>
      <c r="L4672" s="627"/>
    </row>
    <row r="4673" spans="1:12" ht="15">
      <c r="A4673" s="276"/>
      <c r="C4673" s="625"/>
      <c r="D4673" s="625"/>
      <c r="E4673" s="625"/>
      <c r="F4673" s="625"/>
      <c r="G4673" s="625"/>
      <c r="H4673" s="625"/>
      <c r="J4673" s="625"/>
      <c r="K4673" s="625"/>
      <c r="L4673" s="625"/>
    </row>
    <row r="4674" spans="1:12" ht="15">
      <c r="A4674" s="276"/>
      <c r="C4674" s="627"/>
      <c r="D4674" s="627"/>
      <c r="E4674" s="627"/>
      <c r="F4674" s="627"/>
      <c r="G4674" s="627"/>
      <c r="H4674" s="627"/>
      <c r="J4674" s="627"/>
      <c r="K4674" s="627"/>
      <c r="L4674" s="627"/>
    </row>
    <row r="4675" spans="1:12" ht="15">
      <c r="A4675" s="276"/>
      <c r="C4675" s="625"/>
      <c r="D4675" s="625"/>
      <c r="E4675" s="625"/>
      <c r="F4675" s="625"/>
      <c r="G4675" s="625"/>
      <c r="H4675" s="625"/>
      <c r="J4675" s="625"/>
      <c r="K4675" s="625"/>
      <c r="L4675" s="625"/>
    </row>
    <row r="4676" spans="1:12" ht="15">
      <c r="A4676" s="276"/>
      <c r="C4676" s="627"/>
      <c r="D4676" s="627"/>
      <c r="E4676" s="627"/>
      <c r="F4676" s="627"/>
      <c r="G4676" s="627"/>
      <c r="H4676" s="627"/>
      <c r="J4676" s="627"/>
      <c r="K4676" s="627"/>
      <c r="L4676" s="627"/>
    </row>
    <row r="4677" spans="1:12" ht="15">
      <c r="A4677" s="276"/>
      <c r="C4677" s="625"/>
      <c r="D4677" s="625"/>
      <c r="E4677" s="625"/>
      <c r="F4677" s="625"/>
      <c r="G4677" s="625"/>
      <c r="H4677" s="625"/>
      <c r="J4677" s="625"/>
      <c r="K4677" s="625"/>
      <c r="L4677" s="625"/>
    </row>
    <row r="4678" spans="1:12" ht="15">
      <c r="A4678" s="276"/>
      <c r="C4678" s="627"/>
      <c r="D4678" s="627"/>
      <c r="E4678" s="627"/>
      <c r="F4678" s="627"/>
      <c r="G4678" s="627"/>
      <c r="H4678" s="627"/>
      <c r="J4678" s="627"/>
      <c r="K4678" s="627"/>
      <c r="L4678" s="627"/>
    </row>
    <row r="4679" spans="1:12" ht="15">
      <c r="A4679" s="276"/>
      <c r="C4679" s="625"/>
      <c r="D4679" s="625"/>
      <c r="E4679" s="625"/>
      <c r="F4679" s="625"/>
      <c r="G4679" s="625"/>
      <c r="H4679" s="625"/>
      <c r="J4679" s="625"/>
      <c r="K4679" s="625"/>
      <c r="L4679" s="625"/>
    </row>
    <row r="4680" spans="1:12" ht="15">
      <c r="A4680" s="276"/>
      <c r="C4680" s="627"/>
      <c r="D4680" s="627"/>
      <c r="E4680" s="627"/>
      <c r="F4680" s="627"/>
      <c r="G4680" s="627"/>
      <c r="H4680" s="627"/>
      <c r="J4680" s="627"/>
      <c r="K4680" s="627"/>
      <c r="L4680" s="627"/>
    </row>
    <row r="4681" spans="1:12" ht="15">
      <c r="A4681" s="276"/>
      <c r="C4681" s="625"/>
      <c r="D4681" s="625"/>
      <c r="E4681" s="625"/>
      <c r="F4681" s="625"/>
      <c r="G4681" s="625"/>
      <c r="H4681" s="625"/>
      <c r="J4681" s="625"/>
      <c r="K4681" s="625"/>
      <c r="L4681" s="625"/>
    </row>
    <row r="4682" spans="1:12" ht="15">
      <c r="A4682" s="276"/>
      <c r="C4682" s="627"/>
      <c r="D4682" s="627"/>
      <c r="E4682" s="627"/>
      <c r="F4682" s="627"/>
      <c r="G4682" s="627"/>
      <c r="H4682" s="627"/>
      <c r="J4682" s="627"/>
      <c r="K4682" s="627"/>
      <c r="L4682" s="627"/>
    </row>
    <row r="4683" spans="1:12" ht="15">
      <c r="A4683" s="276"/>
      <c r="C4683" s="625"/>
      <c r="D4683" s="625"/>
      <c r="E4683" s="625"/>
      <c r="F4683" s="625"/>
      <c r="G4683" s="625"/>
      <c r="H4683" s="625"/>
      <c r="J4683" s="625"/>
      <c r="K4683" s="625"/>
      <c r="L4683" s="625"/>
    </row>
    <row r="4684" spans="1:12" ht="15">
      <c r="A4684" s="276"/>
      <c r="C4684" s="627"/>
      <c r="D4684" s="627"/>
      <c r="E4684" s="627"/>
      <c r="F4684" s="627"/>
      <c r="G4684" s="627"/>
      <c r="H4684" s="627"/>
      <c r="J4684" s="627"/>
      <c r="K4684" s="627"/>
      <c r="L4684" s="627"/>
    </row>
    <row r="4685" spans="1:12" ht="15">
      <c r="A4685" s="276"/>
      <c r="C4685" s="625"/>
      <c r="D4685" s="625"/>
      <c r="E4685" s="625"/>
      <c r="F4685" s="625"/>
      <c r="G4685" s="625"/>
      <c r="H4685" s="625"/>
      <c r="J4685" s="625"/>
      <c r="K4685" s="625"/>
      <c r="L4685" s="625"/>
    </row>
    <row r="4686" spans="1:12" ht="15">
      <c r="A4686" s="276"/>
      <c r="C4686" s="627"/>
      <c r="D4686" s="627"/>
      <c r="E4686" s="627"/>
      <c r="F4686" s="627"/>
      <c r="G4686" s="627"/>
      <c r="H4686" s="627"/>
      <c r="J4686" s="627"/>
      <c r="K4686" s="627"/>
      <c r="L4686" s="627"/>
    </row>
    <row r="4687" spans="1:12" ht="15">
      <c r="A4687" s="276"/>
      <c r="C4687" s="625"/>
      <c r="D4687" s="625"/>
      <c r="E4687" s="625"/>
      <c r="F4687" s="625"/>
      <c r="G4687" s="625"/>
      <c r="H4687" s="625"/>
      <c r="J4687" s="625"/>
      <c r="K4687" s="625"/>
      <c r="L4687" s="625"/>
    </row>
    <row r="4688" spans="1:12" ht="15">
      <c r="A4688" s="276"/>
      <c r="C4688" s="627"/>
      <c r="D4688" s="627"/>
      <c r="E4688" s="627"/>
      <c r="F4688" s="627"/>
      <c r="G4688" s="627"/>
      <c r="H4688" s="627"/>
      <c r="J4688" s="627"/>
      <c r="K4688" s="627"/>
      <c r="L4688" s="627"/>
    </row>
    <row r="4689" spans="1:12" ht="15">
      <c r="A4689" s="276"/>
      <c r="C4689" s="625"/>
      <c r="D4689" s="625"/>
      <c r="E4689" s="625"/>
      <c r="F4689" s="625"/>
      <c r="G4689" s="625"/>
      <c r="H4689" s="625"/>
      <c r="J4689" s="625"/>
      <c r="K4689" s="625"/>
      <c r="L4689" s="625"/>
    </row>
    <row r="4690" spans="1:12" ht="15">
      <c r="A4690" s="276"/>
      <c r="C4690" s="627"/>
      <c r="D4690" s="627"/>
      <c r="E4690" s="627"/>
      <c r="F4690" s="627"/>
      <c r="G4690" s="627"/>
      <c r="H4690" s="627"/>
      <c r="J4690" s="627"/>
      <c r="K4690" s="627"/>
      <c r="L4690" s="627"/>
    </row>
    <row r="4691" spans="1:12" ht="15">
      <c r="A4691" s="276"/>
      <c r="C4691" s="625"/>
      <c r="D4691" s="625"/>
      <c r="E4691" s="625"/>
      <c r="F4691" s="625"/>
      <c r="G4691" s="625"/>
      <c r="H4691" s="625"/>
      <c r="J4691" s="625"/>
      <c r="K4691" s="625"/>
      <c r="L4691" s="625"/>
    </row>
    <row r="4692" spans="1:12" ht="15">
      <c r="A4692" s="276"/>
      <c r="C4692" s="627"/>
      <c r="D4692" s="627"/>
      <c r="E4692" s="627"/>
      <c r="F4692" s="627"/>
      <c r="G4692" s="627"/>
      <c r="H4692" s="627"/>
      <c r="J4692" s="627"/>
      <c r="K4692" s="627"/>
      <c r="L4692" s="627"/>
    </row>
    <row r="4693" spans="1:12" ht="15">
      <c r="A4693" s="276"/>
      <c r="C4693" s="625"/>
      <c r="D4693" s="625"/>
      <c r="E4693" s="625"/>
      <c r="F4693" s="625"/>
      <c r="G4693" s="625"/>
      <c r="H4693" s="625"/>
      <c r="J4693" s="625"/>
      <c r="K4693" s="625"/>
      <c r="L4693" s="625"/>
    </row>
    <row r="4694" spans="1:12" ht="15">
      <c r="A4694" s="276"/>
      <c r="C4694" s="627"/>
      <c r="D4694" s="627"/>
      <c r="E4694" s="627"/>
      <c r="F4694" s="627"/>
      <c r="G4694" s="627"/>
      <c r="H4694" s="627"/>
      <c r="J4694" s="627"/>
      <c r="K4694" s="627"/>
      <c r="L4694" s="627"/>
    </row>
    <row r="4695" spans="1:12" ht="15">
      <c r="A4695" s="276"/>
      <c r="C4695" s="625"/>
      <c r="D4695" s="625"/>
      <c r="E4695" s="625"/>
      <c r="F4695" s="625"/>
      <c r="G4695" s="625"/>
      <c r="H4695" s="625"/>
      <c r="J4695" s="625"/>
      <c r="K4695" s="625"/>
      <c r="L4695" s="625"/>
    </row>
    <row r="4696" spans="1:12" ht="15">
      <c r="A4696" s="276"/>
      <c r="C4696" s="627"/>
      <c r="D4696" s="627"/>
      <c r="E4696" s="627"/>
      <c r="F4696" s="627"/>
      <c r="G4696" s="627"/>
      <c r="H4696" s="627"/>
      <c r="J4696" s="627"/>
      <c r="K4696" s="627"/>
      <c r="L4696" s="627"/>
    </row>
    <row r="4697" spans="1:12" ht="15">
      <c r="A4697" s="276"/>
      <c r="C4697" s="625"/>
      <c r="D4697" s="625"/>
      <c r="E4697" s="625"/>
      <c r="F4697" s="625"/>
      <c r="G4697" s="625"/>
      <c r="H4697" s="625"/>
      <c r="J4697" s="625"/>
      <c r="K4697" s="625"/>
      <c r="L4697" s="625"/>
    </row>
    <row r="4698" spans="1:12" ht="15">
      <c r="A4698" s="276"/>
      <c r="C4698" s="627"/>
      <c r="D4698" s="627"/>
      <c r="E4698" s="627"/>
      <c r="F4698" s="627"/>
      <c r="G4698" s="627"/>
      <c r="H4698" s="627"/>
      <c r="J4698" s="627"/>
      <c r="K4698" s="627"/>
      <c r="L4698" s="627"/>
    </row>
    <row r="4699" spans="1:12" ht="15">
      <c r="A4699" s="276"/>
      <c r="C4699" s="625"/>
      <c r="D4699" s="625"/>
      <c r="E4699" s="625"/>
      <c r="F4699" s="625"/>
      <c r="G4699" s="625"/>
      <c r="H4699" s="625"/>
      <c r="J4699" s="625"/>
      <c r="K4699" s="625"/>
      <c r="L4699" s="625"/>
    </row>
    <row r="4700" spans="1:12" ht="15">
      <c r="A4700" s="276"/>
      <c r="C4700" s="627"/>
      <c r="D4700" s="627"/>
      <c r="E4700" s="627"/>
      <c r="F4700" s="627"/>
      <c r="G4700" s="627"/>
      <c r="H4700" s="627"/>
      <c r="J4700" s="627"/>
      <c r="K4700" s="627"/>
      <c r="L4700" s="627"/>
    </row>
    <row r="4701" spans="1:12" ht="15">
      <c r="A4701" s="276"/>
      <c r="C4701" s="625"/>
      <c r="D4701" s="625"/>
      <c r="E4701" s="625"/>
      <c r="F4701" s="625"/>
      <c r="G4701" s="625"/>
      <c r="H4701" s="625"/>
      <c r="J4701" s="625"/>
      <c r="K4701" s="625"/>
      <c r="L4701" s="625"/>
    </row>
    <row r="4702" spans="1:12" ht="15">
      <c r="A4702" s="276"/>
      <c r="C4702" s="627"/>
      <c r="D4702" s="627"/>
      <c r="E4702" s="627"/>
      <c r="F4702" s="627"/>
      <c r="G4702" s="627"/>
      <c r="H4702" s="627"/>
      <c r="J4702" s="627"/>
      <c r="K4702" s="627"/>
      <c r="L4702" s="627"/>
    </row>
    <row r="4703" spans="1:12" ht="15">
      <c r="A4703" s="276"/>
      <c r="C4703" s="625"/>
      <c r="D4703" s="625"/>
      <c r="E4703" s="625"/>
      <c r="F4703" s="625"/>
      <c r="G4703" s="625"/>
      <c r="H4703" s="625"/>
      <c r="J4703" s="625"/>
      <c r="K4703" s="625"/>
      <c r="L4703" s="625"/>
    </row>
    <row r="4704" spans="1:12" ht="15">
      <c r="A4704" s="276"/>
      <c r="C4704" s="627"/>
      <c r="D4704" s="627"/>
      <c r="E4704" s="627"/>
      <c r="F4704" s="627"/>
      <c r="G4704" s="627"/>
      <c r="H4704" s="627"/>
      <c r="J4704" s="627"/>
      <c r="K4704" s="627"/>
      <c r="L4704" s="627"/>
    </row>
    <row r="4705" spans="1:12" ht="15">
      <c r="A4705" s="276"/>
      <c r="C4705" s="625"/>
      <c r="D4705" s="625"/>
      <c r="E4705" s="625"/>
      <c r="F4705" s="625"/>
      <c r="G4705" s="625"/>
      <c r="H4705" s="625"/>
      <c r="J4705" s="625"/>
      <c r="K4705" s="625"/>
      <c r="L4705" s="625"/>
    </row>
    <row r="4706" spans="1:12" ht="15">
      <c r="A4706" s="276"/>
      <c r="C4706" s="627"/>
      <c r="D4706" s="627"/>
      <c r="E4706" s="627"/>
      <c r="F4706" s="627"/>
      <c r="G4706" s="627"/>
      <c r="H4706" s="627"/>
      <c r="J4706" s="627"/>
      <c r="K4706" s="627"/>
      <c r="L4706" s="627"/>
    </row>
    <row r="4707" spans="1:12" ht="15">
      <c r="A4707" s="276"/>
      <c r="C4707" s="625"/>
      <c r="D4707" s="625"/>
      <c r="E4707" s="625"/>
      <c r="F4707" s="625"/>
      <c r="G4707" s="625"/>
      <c r="H4707" s="625"/>
      <c r="J4707" s="625"/>
      <c r="K4707" s="625"/>
      <c r="L4707" s="625"/>
    </row>
    <row r="4708" spans="1:12" ht="15">
      <c r="A4708" s="276"/>
      <c r="C4708" s="627"/>
      <c r="D4708" s="627"/>
      <c r="E4708" s="627"/>
      <c r="F4708" s="627"/>
      <c r="G4708" s="627"/>
      <c r="H4708" s="627"/>
      <c r="J4708" s="627"/>
      <c r="K4708" s="627"/>
      <c r="L4708" s="627"/>
    </row>
    <row r="4709" spans="1:12" ht="15">
      <c r="A4709" s="276"/>
      <c r="C4709" s="625"/>
      <c r="D4709" s="625"/>
      <c r="E4709" s="625"/>
      <c r="F4709" s="625"/>
      <c r="G4709" s="625"/>
      <c r="H4709" s="625"/>
      <c r="J4709" s="625"/>
      <c r="K4709" s="625"/>
      <c r="L4709" s="625"/>
    </row>
    <row r="4710" spans="1:12" ht="15">
      <c r="A4710" s="276"/>
      <c r="C4710" s="627"/>
      <c r="D4710" s="627"/>
      <c r="E4710" s="627"/>
      <c r="F4710" s="627"/>
      <c r="G4710" s="627"/>
      <c r="H4710" s="627"/>
      <c r="J4710" s="627"/>
      <c r="K4710" s="627"/>
      <c r="L4710" s="627"/>
    </row>
    <row r="4711" spans="1:12" ht="15">
      <c r="A4711" s="276"/>
      <c r="C4711" s="625"/>
      <c r="D4711" s="625"/>
      <c r="E4711" s="625"/>
      <c r="F4711" s="625"/>
      <c r="G4711" s="625"/>
      <c r="H4711" s="625"/>
      <c r="J4711" s="625"/>
      <c r="K4711" s="625"/>
      <c r="L4711" s="625"/>
    </row>
    <row r="4712" spans="1:12" ht="15">
      <c r="A4712" s="276"/>
      <c r="C4712" s="627"/>
      <c r="D4712" s="627"/>
      <c r="E4712" s="627"/>
      <c r="F4712" s="627"/>
      <c r="G4712" s="627"/>
      <c r="H4712" s="627"/>
      <c r="J4712" s="627"/>
      <c r="K4712" s="627"/>
      <c r="L4712" s="627"/>
    </row>
    <row r="4713" spans="1:12" ht="15">
      <c r="A4713" s="276"/>
      <c r="C4713" s="625"/>
      <c r="D4713" s="625"/>
      <c r="E4713" s="625"/>
      <c r="F4713" s="625"/>
      <c r="G4713" s="625"/>
      <c r="H4713" s="625"/>
      <c r="J4713" s="625"/>
      <c r="K4713" s="625"/>
      <c r="L4713" s="625"/>
    </row>
    <row r="4714" spans="1:12" ht="15">
      <c r="A4714" s="276"/>
      <c r="C4714" s="627"/>
      <c r="D4714" s="627"/>
      <c r="E4714" s="627"/>
      <c r="F4714" s="627"/>
      <c r="G4714" s="627"/>
      <c r="H4714" s="627"/>
      <c r="J4714" s="627"/>
      <c r="K4714" s="627"/>
      <c r="L4714" s="627"/>
    </row>
    <row r="4715" spans="1:12" ht="15">
      <c r="A4715" s="276"/>
      <c r="C4715" s="625"/>
      <c r="D4715" s="625"/>
      <c r="E4715" s="625"/>
      <c r="F4715" s="625"/>
      <c r="G4715" s="625"/>
      <c r="H4715" s="625"/>
      <c r="J4715" s="625"/>
      <c r="K4715" s="625"/>
      <c r="L4715" s="625"/>
    </row>
    <row r="4716" spans="1:12" ht="15">
      <c r="A4716" s="276"/>
      <c r="C4716" s="627"/>
      <c r="D4716" s="627"/>
      <c r="E4716" s="627"/>
      <c r="F4716" s="627"/>
      <c r="G4716" s="627"/>
      <c r="H4716" s="627"/>
      <c r="J4716" s="627"/>
      <c r="K4716" s="627"/>
      <c r="L4716" s="627"/>
    </row>
    <row r="4717" spans="1:12" ht="15">
      <c r="A4717" s="276"/>
      <c r="C4717" s="625"/>
      <c r="D4717" s="625"/>
      <c r="E4717" s="625"/>
      <c r="F4717" s="625"/>
      <c r="G4717" s="625"/>
      <c r="H4717" s="625"/>
      <c r="J4717" s="625"/>
      <c r="K4717" s="625"/>
      <c r="L4717" s="625"/>
    </row>
    <row r="4718" spans="1:12" ht="15">
      <c r="A4718" s="276"/>
      <c r="C4718" s="627"/>
      <c r="D4718" s="627"/>
      <c r="E4718" s="627"/>
      <c r="F4718" s="627"/>
      <c r="G4718" s="627"/>
      <c r="H4718" s="627"/>
      <c r="J4718" s="627"/>
      <c r="K4718" s="627"/>
      <c r="L4718" s="627"/>
    </row>
    <row r="4719" spans="1:12" ht="15">
      <c r="A4719" s="276"/>
      <c r="C4719" s="625"/>
      <c r="D4719" s="625"/>
      <c r="E4719" s="625"/>
      <c r="F4719" s="625"/>
      <c r="G4719" s="625"/>
      <c r="H4719" s="625"/>
      <c r="J4719" s="625"/>
      <c r="K4719" s="625"/>
      <c r="L4719" s="625"/>
    </row>
    <row r="4720" spans="1:12" ht="15">
      <c r="A4720" s="276"/>
      <c r="C4720" s="627"/>
      <c r="D4720" s="627"/>
      <c r="E4720" s="627"/>
      <c r="F4720" s="627"/>
      <c r="G4720" s="627"/>
      <c r="H4720" s="627"/>
      <c r="J4720" s="627"/>
      <c r="K4720" s="627"/>
      <c r="L4720" s="627"/>
    </row>
    <row r="4721" spans="1:12" ht="15">
      <c r="A4721" s="276"/>
      <c r="C4721" s="625"/>
      <c r="D4721" s="625"/>
      <c r="E4721" s="625"/>
      <c r="F4721" s="625"/>
      <c r="G4721" s="625"/>
      <c r="H4721" s="625"/>
      <c r="J4721" s="625"/>
      <c r="K4721" s="625"/>
      <c r="L4721" s="625"/>
    </row>
    <row r="4722" spans="1:12" ht="15">
      <c r="A4722" s="276"/>
      <c r="C4722" s="627"/>
      <c r="D4722" s="627"/>
      <c r="E4722" s="627"/>
      <c r="F4722" s="627"/>
      <c r="G4722" s="627"/>
      <c r="H4722" s="627"/>
      <c r="J4722" s="627"/>
      <c r="K4722" s="627"/>
      <c r="L4722" s="627"/>
    </row>
    <row r="4723" spans="1:12" ht="15">
      <c r="A4723" s="276"/>
      <c r="C4723" s="625"/>
      <c r="D4723" s="625"/>
      <c r="E4723" s="625"/>
      <c r="F4723" s="625"/>
      <c r="G4723" s="625"/>
      <c r="H4723" s="625"/>
      <c r="J4723" s="625"/>
      <c r="K4723" s="625"/>
      <c r="L4723" s="625"/>
    </row>
    <row r="4724" spans="1:12" ht="15">
      <c r="A4724" s="276"/>
      <c r="C4724" s="627"/>
      <c r="D4724" s="627"/>
      <c r="E4724" s="627"/>
      <c r="F4724" s="627"/>
      <c r="G4724" s="627"/>
      <c r="H4724" s="627"/>
      <c r="J4724" s="627"/>
      <c r="K4724" s="627"/>
      <c r="L4724" s="627"/>
    </row>
    <row r="4725" spans="1:12" ht="15">
      <c r="A4725" s="276"/>
      <c r="C4725" s="625"/>
      <c r="D4725" s="625"/>
      <c r="E4725" s="625"/>
      <c r="F4725" s="625"/>
      <c r="G4725" s="625"/>
      <c r="H4725" s="625"/>
      <c r="J4725" s="625"/>
      <c r="K4725" s="625"/>
      <c r="L4725" s="625"/>
    </row>
    <row r="4726" spans="1:12" ht="15">
      <c r="A4726" s="276"/>
      <c r="C4726" s="627"/>
      <c r="D4726" s="627"/>
      <c r="E4726" s="627"/>
      <c r="F4726" s="627"/>
      <c r="G4726" s="627"/>
      <c r="H4726" s="627"/>
      <c r="J4726" s="627"/>
      <c r="K4726" s="627"/>
      <c r="L4726" s="627"/>
    </row>
    <row r="4727" spans="1:12" ht="15">
      <c r="A4727" s="276"/>
      <c r="C4727" s="625"/>
      <c r="D4727" s="625"/>
      <c r="E4727" s="625"/>
      <c r="F4727" s="625"/>
      <c r="G4727" s="625"/>
      <c r="H4727" s="625"/>
      <c r="J4727" s="625"/>
      <c r="K4727" s="625"/>
      <c r="L4727" s="625"/>
    </row>
    <row r="4728" spans="1:12" ht="15">
      <c r="A4728" s="276"/>
      <c r="C4728" s="627"/>
      <c r="D4728" s="627"/>
      <c r="E4728" s="627"/>
      <c r="F4728" s="627"/>
      <c r="G4728" s="627"/>
      <c r="H4728" s="627"/>
      <c r="J4728" s="627"/>
      <c r="K4728" s="627"/>
      <c r="L4728" s="627"/>
    </row>
    <row r="4729" spans="1:12" ht="15">
      <c r="A4729" s="276"/>
      <c r="C4729" s="625"/>
      <c r="D4729" s="625"/>
      <c r="E4729" s="625"/>
      <c r="F4729" s="625"/>
      <c r="G4729" s="625"/>
      <c r="H4729" s="625"/>
      <c r="J4729" s="625"/>
      <c r="K4729" s="625"/>
      <c r="L4729" s="625"/>
    </row>
    <row r="4730" spans="1:12" ht="15">
      <c r="A4730" s="276"/>
      <c r="C4730" s="627"/>
      <c r="D4730" s="627"/>
      <c r="E4730" s="627"/>
      <c r="F4730" s="627"/>
      <c r="G4730" s="627"/>
      <c r="H4730" s="627"/>
      <c r="J4730" s="627"/>
      <c r="K4730" s="627"/>
      <c r="L4730" s="627"/>
    </row>
    <row r="4731" spans="1:12" ht="15">
      <c r="A4731" s="276"/>
      <c r="C4731" s="625"/>
      <c r="D4731" s="625"/>
      <c r="E4731" s="625"/>
      <c r="F4731" s="625"/>
      <c r="G4731" s="625"/>
      <c r="H4731" s="625"/>
      <c r="J4731" s="625"/>
      <c r="K4731" s="625"/>
      <c r="L4731" s="625"/>
    </row>
    <row r="4732" spans="1:12" ht="15">
      <c r="A4732" s="276"/>
      <c r="C4732" s="627"/>
      <c r="D4732" s="627"/>
      <c r="E4732" s="627"/>
      <c r="F4732" s="627"/>
      <c r="G4732" s="627"/>
      <c r="H4732" s="627"/>
      <c r="J4732" s="627"/>
      <c r="K4732" s="627"/>
      <c r="L4732" s="627"/>
    </row>
    <row r="4733" spans="1:12" ht="15">
      <c r="A4733" s="276"/>
      <c r="C4733" s="625"/>
      <c r="D4733" s="625"/>
      <c r="E4733" s="625"/>
      <c r="F4733" s="625"/>
      <c r="G4733" s="625"/>
      <c r="H4733" s="625"/>
      <c r="J4733" s="625"/>
      <c r="K4733" s="625"/>
      <c r="L4733" s="625"/>
    </row>
    <row r="4734" spans="1:12" ht="15">
      <c r="A4734" s="276"/>
      <c r="C4734" s="627"/>
      <c r="D4734" s="627"/>
      <c r="E4734" s="627"/>
      <c r="F4734" s="627"/>
      <c r="G4734" s="627"/>
      <c r="H4734" s="627"/>
      <c r="J4734" s="627"/>
      <c r="K4734" s="627"/>
      <c r="L4734" s="627"/>
    </row>
    <row r="4735" spans="1:12" ht="15">
      <c r="A4735" s="276"/>
      <c r="C4735" s="625"/>
      <c r="D4735" s="625"/>
      <c r="E4735" s="625"/>
      <c r="F4735" s="625"/>
      <c r="G4735" s="625"/>
      <c r="H4735" s="625"/>
      <c r="J4735" s="625"/>
      <c r="K4735" s="625"/>
      <c r="L4735" s="625"/>
    </row>
    <row r="4736" spans="1:12" ht="15">
      <c r="A4736" s="276"/>
      <c r="C4736" s="627"/>
      <c r="D4736" s="627"/>
      <c r="E4736" s="627"/>
      <c r="F4736" s="627"/>
      <c r="G4736" s="627"/>
      <c r="H4736" s="627"/>
      <c r="J4736" s="627"/>
      <c r="K4736" s="627"/>
      <c r="L4736" s="627"/>
    </row>
    <row r="4737" spans="1:12" ht="15">
      <c r="A4737" s="276"/>
      <c r="C4737" s="625"/>
      <c r="D4737" s="625"/>
      <c r="E4737" s="625"/>
      <c r="F4737" s="625"/>
      <c r="G4737" s="625"/>
      <c r="H4737" s="625"/>
      <c r="J4737" s="625"/>
      <c r="K4737" s="625"/>
      <c r="L4737" s="625"/>
    </row>
    <row r="4738" spans="1:12" ht="15">
      <c r="A4738" s="276"/>
      <c r="C4738" s="627"/>
      <c r="D4738" s="627"/>
      <c r="E4738" s="627"/>
      <c r="F4738" s="627"/>
      <c r="G4738" s="627"/>
      <c r="H4738" s="627"/>
      <c r="J4738" s="627"/>
      <c r="K4738" s="627"/>
      <c r="L4738" s="627"/>
    </row>
    <row r="4739" spans="1:12" ht="15">
      <c r="A4739" s="276"/>
      <c r="C4739" s="625"/>
      <c r="D4739" s="625"/>
      <c r="E4739" s="625"/>
      <c r="F4739" s="625"/>
      <c r="G4739" s="625"/>
      <c r="H4739" s="625"/>
      <c r="J4739" s="625"/>
      <c r="K4739" s="625"/>
      <c r="L4739" s="625"/>
    </row>
    <row r="4740" spans="1:12" ht="15">
      <c r="A4740" s="276"/>
      <c r="C4740" s="627"/>
      <c r="D4740" s="627"/>
      <c r="E4740" s="627"/>
      <c r="F4740" s="627"/>
      <c r="G4740" s="627"/>
      <c r="H4740" s="627"/>
      <c r="J4740" s="627"/>
      <c r="K4740" s="627"/>
      <c r="L4740" s="627"/>
    </row>
    <row r="4741" spans="1:12" ht="15">
      <c r="A4741" s="276"/>
      <c r="C4741" s="625"/>
      <c r="D4741" s="625"/>
      <c r="E4741" s="625"/>
      <c r="F4741" s="625"/>
      <c r="G4741" s="625"/>
      <c r="H4741" s="625"/>
      <c r="J4741" s="625"/>
      <c r="K4741" s="625"/>
      <c r="L4741" s="625"/>
    </row>
    <row r="4742" spans="1:12" ht="15">
      <c r="A4742" s="276"/>
      <c r="C4742" s="627"/>
      <c r="D4742" s="627"/>
      <c r="E4742" s="627"/>
      <c r="F4742" s="627"/>
      <c r="G4742" s="627"/>
      <c r="H4742" s="627"/>
      <c r="J4742" s="627"/>
      <c r="K4742" s="627"/>
      <c r="L4742" s="627"/>
    </row>
    <row r="4743" spans="1:12" ht="15">
      <c r="A4743" s="276"/>
      <c r="C4743" s="625"/>
      <c r="D4743" s="625"/>
      <c r="E4743" s="625"/>
      <c r="F4743" s="625"/>
      <c r="G4743" s="625"/>
      <c r="H4743" s="625"/>
      <c r="J4743" s="625"/>
      <c r="K4743" s="625"/>
      <c r="L4743" s="625"/>
    </row>
    <row r="4744" spans="1:12" ht="15">
      <c r="A4744" s="276"/>
      <c r="C4744" s="627"/>
      <c r="D4744" s="627"/>
      <c r="E4744" s="627"/>
      <c r="F4744" s="627"/>
      <c r="G4744" s="627"/>
      <c r="H4744" s="627"/>
      <c r="J4744" s="627"/>
      <c r="K4744" s="627"/>
      <c r="L4744" s="627"/>
    </row>
    <row r="4745" spans="1:12" ht="15">
      <c r="A4745" s="276"/>
      <c r="C4745" s="625"/>
      <c r="D4745" s="625"/>
      <c r="E4745" s="625"/>
      <c r="F4745" s="625"/>
      <c r="G4745" s="625"/>
      <c r="H4745" s="625"/>
      <c r="J4745" s="625"/>
      <c r="K4745" s="625"/>
      <c r="L4745" s="625"/>
    </row>
    <row r="4746" spans="1:12" ht="15">
      <c r="A4746" s="276"/>
      <c r="C4746" s="627"/>
      <c r="D4746" s="627"/>
      <c r="E4746" s="627"/>
      <c r="F4746" s="627"/>
      <c r="G4746" s="627"/>
      <c r="H4746" s="627"/>
      <c r="J4746" s="627"/>
      <c r="K4746" s="627"/>
      <c r="L4746" s="627"/>
    </row>
    <row r="4747" spans="1:12" ht="15">
      <c r="A4747" s="276"/>
      <c r="C4747" s="625"/>
      <c r="D4747" s="625"/>
      <c r="E4747" s="625"/>
      <c r="F4747" s="625"/>
      <c r="G4747" s="625"/>
      <c r="H4747" s="625"/>
      <c r="J4747" s="625"/>
      <c r="K4747" s="625"/>
      <c r="L4747" s="625"/>
    </row>
    <row r="4748" spans="1:12" ht="15">
      <c r="A4748" s="276"/>
      <c r="C4748" s="627"/>
      <c r="D4748" s="627"/>
      <c r="E4748" s="627"/>
      <c r="F4748" s="627"/>
      <c r="G4748" s="627"/>
      <c r="H4748" s="627"/>
      <c r="J4748" s="627"/>
      <c r="K4748" s="627"/>
      <c r="L4748" s="627"/>
    </row>
    <row r="4749" spans="1:12" ht="15">
      <c r="A4749" s="276"/>
      <c r="C4749" s="625"/>
      <c r="D4749" s="625"/>
      <c r="E4749" s="625"/>
      <c r="F4749" s="625"/>
      <c r="G4749" s="625"/>
      <c r="H4749" s="625"/>
      <c r="J4749" s="625"/>
      <c r="K4749" s="625"/>
      <c r="L4749" s="625"/>
    </row>
    <row r="4750" spans="1:12" ht="15">
      <c r="A4750" s="276"/>
      <c r="C4750" s="627"/>
      <c r="D4750" s="627"/>
      <c r="E4750" s="627"/>
      <c r="F4750" s="627"/>
      <c r="G4750" s="627"/>
      <c r="H4750" s="627"/>
      <c r="J4750" s="627"/>
      <c r="K4750" s="627"/>
      <c r="L4750" s="627"/>
    </row>
    <row r="4751" spans="1:12" ht="15">
      <c r="A4751" s="276"/>
      <c r="C4751" s="625"/>
      <c r="D4751" s="625"/>
      <c r="E4751" s="625"/>
      <c r="F4751" s="625"/>
      <c r="G4751" s="625"/>
      <c r="H4751" s="625"/>
      <c r="J4751" s="625"/>
      <c r="K4751" s="625"/>
      <c r="L4751" s="625"/>
    </row>
    <row r="4752" spans="1:12" ht="15">
      <c r="A4752" s="276"/>
      <c r="C4752" s="627"/>
      <c r="D4752" s="627"/>
      <c r="E4752" s="627"/>
      <c r="F4752" s="627"/>
      <c r="G4752" s="627"/>
      <c r="H4752" s="627"/>
      <c r="J4752" s="627"/>
      <c r="K4752" s="627"/>
      <c r="L4752" s="627"/>
    </row>
    <row r="4753" spans="1:12" ht="15">
      <c r="A4753" s="276"/>
      <c r="C4753" s="625"/>
      <c r="D4753" s="625"/>
      <c r="E4753" s="625"/>
      <c r="F4753" s="625"/>
      <c r="G4753" s="625"/>
      <c r="H4753" s="625"/>
      <c r="J4753" s="625"/>
      <c r="K4753" s="625"/>
      <c r="L4753" s="625"/>
    </row>
    <row r="4754" spans="1:12" ht="15">
      <c r="A4754" s="276"/>
      <c r="C4754" s="627"/>
      <c r="D4754" s="627"/>
      <c r="E4754" s="627"/>
      <c r="F4754" s="627"/>
      <c r="G4754" s="627"/>
      <c r="H4754" s="627"/>
      <c r="J4754" s="627"/>
      <c r="K4754" s="627"/>
      <c r="L4754" s="627"/>
    </row>
    <row r="4755" spans="1:12" ht="15">
      <c r="A4755" s="276"/>
      <c r="C4755" s="625"/>
      <c r="D4755" s="625"/>
      <c r="E4755" s="625"/>
      <c r="F4755" s="625"/>
      <c r="G4755" s="625"/>
      <c r="H4755" s="625"/>
      <c r="J4755" s="625"/>
      <c r="K4755" s="625"/>
      <c r="L4755" s="625"/>
    </row>
    <row r="4756" spans="1:12" ht="15">
      <c r="A4756" s="276"/>
      <c r="C4756" s="627"/>
      <c r="D4756" s="627"/>
      <c r="E4756" s="627"/>
      <c r="F4756" s="627"/>
      <c r="G4756" s="627"/>
      <c r="H4756" s="627"/>
      <c r="J4756" s="627"/>
      <c r="K4756" s="627"/>
      <c r="L4756" s="627"/>
    </row>
    <row r="4757" spans="1:12" ht="15">
      <c r="A4757" s="276"/>
      <c r="C4757" s="625"/>
      <c r="D4757" s="625"/>
      <c r="E4757" s="625"/>
      <c r="F4757" s="625"/>
      <c r="G4757" s="625"/>
      <c r="H4757" s="625"/>
      <c r="J4757" s="625"/>
      <c r="K4757" s="625"/>
      <c r="L4757" s="625"/>
    </row>
    <row r="4758" spans="1:12" ht="15">
      <c r="A4758" s="276"/>
      <c r="C4758" s="627"/>
      <c r="D4758" s="627"/>
      <c r="E4758" s="627"/>
      <c r="F4758" s="627"/>
      <c r="G4758" s="627"/>
      <c r="H4758" s="627"/>
      <c r="J4758" s="627"/>
      <c r="K4758" s="627"/>
      <c r="L4758" s="627"/>
    </row>
    <row r="4759" spans="1:12" ht="15">
      <c r="A4759" s="276"/>
      <c r="C4759" s="625"/>
      <c r="D4759" s="625"/>
      <c r="E4759" s="625"/>
      <c r="F4759" s="625"/>
      <c r="G4759" s="625"/>
      <c r="H4759" s="625"/>
      <c r="J4759" s="625"/>
      <c r="K4759" s="625"/>
      <c r="L4759" s="625"/>
    </row>
    <row r="4760" spans="1:12" ht="15">
      <c r="A4760" s="276"/>
      <c r="C4760" s="627"/>
      <c r="D4760" s="627"/>
      <c r="E4760" s="627"/>
      <c r="F4760" s="627"/>
      <c r="G4760" s="627"/>
      <c r="H4760" s="627"/>
      <c r="J4760" s="627"/>
      <c r="K4760" s="627"/>
      <c r="L4760" s="627"/>
    </row>
    <row r="4761" spans="1:12" ht="15">
      <c r="A4761" s="276"/>
      <c r="C4761" s="625"/>
      <c r="D4761" s="625"/>
      <c r="E4761" s="625"/>
      <c r="F4761" s="625"/>
      <c r="G4761" s="625"/>
      <c r="H4761" s="625"/>
      <c r="J4761" s="625"/>
      <c r="K4761" s="625"/>
      <c r="L4761" s="625"/>
    </row>
    <row r="4762" spans="1:12" ht="15">
      <c r="A4762" s="276"/>
      <c r="C4762" s="627"/>
      <c r="D4762" s="627"/>
      <c r="E4762" s="627"/>
      <c r="F4762" s="627"/>
      <c r="G4762" s="627"/>
      <c r="H4762" s="627"/>
      <c r="J4762" s="627"/>
      <c r="K4762" s="627"/>
      <c r="L4762" s="627"/>
    </row>
    <row r="4763" spans="1:12" ht="15">
      <c r="A4763" s="276"/>
      <c r="C4763" s="625"/>
      <c r="D4763" s="625"/>
      <c r="E4763" s="625"/>
      <c r="F4763" s="625"/>
      <c r="G4763" s="625"/>
      <c r="H4763" s="625"/>
      <c r="J4763" s="625"/>
      <c r="K4763" s="625"/>
      <c r="L4763" s="625"/>
    </row>
    <row r="4764" spans="1:12" ht="15">
      <c r="A4764" s="276"/>
      <c r="C4764" s="627"/>
      <c r="D4764" s="627"/>
      <c r="E4764" s="627"/>
      <c r="F4764" s="627"/>
      <c r="G4764" s="627"/>
      <c r="H4764" s="627"/>
      <c r="J4764" s="627"/>
      <c r="K4764" s="627"/>
      <c r="L4764" s="627"/>
    </row>
    <row r="4765" spans="1:12" ht="15">
      <c r="A4765" s="276"/>
      <c r="C4765" s="625"/>
      <c r="D4765" s="625"/>
      <c r="E4765" s="625"/>
      <c r="F4765" s="625"/>
      <c r="G4765" s="625"/>
      <c r="H4765" s="625"/>
      <c r="J4765" s="625"/>
      <c r="K4765" s="625"/>
      <c r="L4765" s="625"/>
    </row>
    <row r="4766" spans="1:12" ht="15">
      <c r="A4766" s="276"/>
      <c r="C4766" s="627"/>
      <c r="D4766" s="627"/>
      <c r="E4766" s="627"/>
      <c r="F4766" s="627"/>
      <c r="G4766" s="627"/>
      <c r="H4766" s="627"/>
      <c r="J4766" s="627"/>
      <c r="K4766" s="627"/>
      <c r="L4766" s="627"/>
    </row>
    <row r="4767" spans="1:12" ht="15">
      <c r="A4767" s="276"/>
      <c r="C4767" s="625"/>
      <c r="D4767" s="625"/>
      <c r="E4767" s="625"/>
      <c r="F4767" s="625"/>
      <c r="G4767" s="625"/>
      <c r="H4767" s="625"/>
      <c r="J4767" s="625"/>
      <c r="K4767" s="625"/>
      <c r="L4767" s="625"/>
    </row>
    <row r="4768" spans="1:12" ht="15">
      <c r="A4768" s="276"/>
      <c r="C4768" s="627"/>
      <c r="D4768" s="627"/>
      <c r="E4768" s="627"/>
      <c r="F4768" s="627"/>
      <c r="G4768" s="627"/>
      <c r="H4768" s="627"/>
      <c r="J4768" s="627"/>
      <c r="K4768" s="627"/>
      <c r="L4768" s="627"/>
    </row>
    <row r="4769" spans="1:12" ht="15">
      <c r="A4769" s="276"/>
      <c r="C4769" s="625"/>
      <c r="D4769" s="625"/>
      <c r="E4769" s="625"/>
      <c r="F4769" s="625"/>
      <c r="G4769" s="625"/>
      <c r="H4769" s="625"/>
      <c r="J4769" s="625"/>
      <c r="K4769" s="625"/>
      <c r="L4769" s="625"/>
    </row>
    <row r="4770" spans="1:12" ht="15">
      <c r="A4770" s="276"/>
      <c r="C4770" s="627"/>
      <c r="D4770" s="627"/>
      <c r="E4770" s="627"/>
      <c r="F4770" s="627"/>
      <c r="G4770" s="627"/>
      <c r="H4770" s="627"/>
      <c r="J4770" s="627"/>
      <c r="K4770" s="627"/>
      <c r="L4770" s="627"/>
    </row>
    <row r="4771" spans="1:12" ht="15">
      <c r="A4771" s="276"/>
      <c r="C4771" s="625"/>
      <c r="D4771" s="625"/>
      <c r="E4771" s="625"/>
      <c r="F4771" s="625"/>
      <c r="G4771" s="625"/>
      <c r="H4771" s="625"/>
      <c r="J4771" s="625"/>
      <c r="K4771" s="625"/>
      <c r="L4771" s="625"/>
    </row>
    <row r="4772" spans="1:12" ht="15">
      <c r="A4772" s="276"/>
      <c r="C4772" s="627"/>
      <c r="D4772" s="627"/>
      <c r="E4772" s="627"/>
      <c r="F4772" s="627"/>
      <c r="G4772" s="627"/>
      <c r="H4772" s="627"/>
      <c r="J4772" s="627"/>
      <c r="K4772" s="627"/>
      <c r="L4772" s="627"/>
    </row>
    <row r="4773" spans="1:12" ht="15">
      <c r="A4773" s="276"/>
      <c r="C4773" s="625"/>
      <c r="D4773" s="625"/>
      <c r="E4773" s="625"/>
      <c r="F4773" s="625"/>
      <c r="G4773" s="625"/>
      <c r="H4773" s="625"/>
      <c r="J4773" s="625"/>
      <c r="K4773" s="625"/>
      <c r="L4773" s="625"/>
    </row>
    <row r="4774" spans="1:12" ht="15">
      <c r="A4774" s="276"/>
      <c r="C4774" s="627"/>
      <c r="D4774" s="627"/>
      <c r="E4774" s="627"/>
      <c r="F4774" s="627"/>
      <c r="G4774" s="627"/>
      <c r="H4774" s="627"/>
      <c r="J4774" s="627"/>
      <c r="K4774" s="627"/>
      <c r="L4774" s="627"/>
    </row>
    <row r="4775" spans="1:12" ht="15">
      <c r="A4775" s="276"/>
      <c r="C4775" s="625"/>
      <c r="D4775" s="625"/>
      <c r="E4775" s="625"/>
      <c r="F4775" s="625"/>
      <c r="G4775" s="625"/>
      <c r="H4775" s="625"/>
      <c r="J4775" s="625"/>
      <c r="K4775" s="625"/>
      <c r="L4775" s="625"/>
    </row>
    <row r="4776" spans="1:12" ht="15">
      <c r="A4776" s="276"/>
      <c r="C4776" s="627"/>
      <c r="D4776" s="627"/>
      <c r="E4776" s="627"/>
      <c r="F4776" s="627"/>
      <c r="G4776" s="627"/>
      <c r="H4776" s="627"/>
      <c r="J4776" s="627"/>
      <c r="K4776" s="627"/>
      <c r="L4776" s="627"/>
    </row>
    <row r="4777" spans="1:12" ht="15">
      <c r="A4777" s="276"/>
      <c r="C4777" s="625"/>
      <c r="D4777" s="625"/>
      <c r="E4777" s="625"/>
      <c r="F4777" s="625"/>
      <c r="G4777" s="625"/>
      <c r="H4777" s="625"/>
      <c r="J4777" s="625"/>
      <c r="K4777" s="625"/>
      <c r="L4777" s="625"/>
    </row>
    <row r="4778" spans="1:12" ht="15">
      <c r="A4778" s="276"/>
      <c r="C4778" s="627"/>
      <c r="D4778" s="627"/>
      <c r="E4778" s="627"/>
      <c r="F4778" s="627"/>
      <c r="G4778" s="627"/>
      <c r="H4778" s="627"/>
      <c r="J4778" s="627"/>
      <c r="K4778" s="627"/>
      <c r="L4778" s="627"/>
    </row>
    <row r="4779" spans="1:12" ht="15">
      <c r="A4779" s="276"/>
      <c r="C4779" s="625"/>
      <c r="D4779" s="625"/>
      <c r="E4779" s="625"/>
      <c r="F4779" s="625"/>
      <c r="G4779" s="625"/>
      <c r="H4779" s="625"/>
      <c r="J4779" s="625"/>
      <c r="K4779" s="625"/>
      <c r="L4779" s="625"/>
    </row>
    <row r="4780" spans="1:12" ht="15">
      <c r="A4780" s="276"/>
      <c r="C4780" s="627"/>
      <c r="D4780" s="627"/>
      <c r="E4780" s="627"/>
      <c r="F4780" s="627"/>
      <c r="G4780" s="627"/>
      <c r="H4780" s="627"/>
      <c r="J4780" s="627"/>
      <c r="K4780" s="627"/>
      <c r="L4780" s="627"/>
    </row>
    <row r="4781" spans="1:12" ht="15">
      <c r="A4781" s="276"/>
      <c r="C4781" s="625"/>
      <c r="D4781" s="625"/>
      <c r="E4781" s="625"/>
      <c r="F4781" s="625"/>
      <c r="G4781" s="625"/>
      <c r="H4781" s="625"/>
      <c r="J4781" s="625"/>
      <c r="K4781" s="625"/>
      <c r="L4781" s="625"/>
    </row>
    <row r="4782" spans="1:12" ht="15">
      <c r="A4782" s="276"/>
      <c r="C4782" s="627"/>
      <c r="D4782" s="627"/>
      <c r="E4782" s="627"/>
      <c r="F4782" s="627"/>
      <c r="G4782" s="627"/>
      <c r="H4782" s="627"/>
      <c r="J4782" s="627"/>
      <c r="K4782" s="627"/>
      <c r="L4782" s="627"/>
    </row>
    <row r="4783" spans="1:12" ht="15">
      <c r="A4783" s="276"/>
      <c r="C4783" s="625"/>
      <c r="D4783" s="625"/>
      <c r="E4783" s="625"/>
      <c r="F4783" s="625"/>
      <c r="G4783" s="625"/>
      <c r="H4783" s="625"/>
      <c r="J4783" s="625"/>
      <c r="K4783" s="625"/>
      <c r="L4783" s="625"/>
    </row>
    <row r="4784" spans="1:12" ht="15">
      <c r="A4784" s="276"/>
      <c r="C4784" s="627"/>
      <c r="D4784" s="627"/>
      <c r="E4784" s="627"/>
      <c r="F4784" s="627"/>
      <c r="G4784" s="627"/>
      <c r="H4784" s="627"/>
      <c r="J4784" s="627"/>
      <c r="K4784" s="627"/>
      <c r="L4784" s="627"/>
    </row>
    <row r="4785" spans="1:12" ht="15">
      <c r="A4785" s="276"/>
      <c r="C4785" s="625"/>
      <c r="D4785" s="625"/>
      <c r="E4785" s="625"/>
      <c r="F4785" s="625"/>
      <c r="G4785" s="625"/>
      <c r="H4785" s="625"/>
      <c r="J4785" s="625"/>
      <c r="K4785" s="625"/>
      <c r="L4785" s="625"/>
    </row>
    <row r="4786" spans="1:12" ht="15">
      <c r="A4786" s="276"/>
      <c r="C4786" s="627"/>
      <c r="D4786" s="627"/>
      <c r="E4786" s="627"/>
      <c r="F4786" s="627"/>
      <c r="G4786" s="627"/>
      <c r="H4786" s="627"/>
      <c r="J4786" s="627"/>
      <c r="K4786" s="627"/>
      <c r="L4786" s="627"/>
    </row>
    <row r="4787" spans="1:12" ht="15">
      <c r="A4787" s="276"/>
      <c r="C4787" s="625"/>
      <c r="D4787" s="625"/>
      <c r="E4787" s="625"/>
      <c r="F4787" s="625"/>
      <c r="G4787" s="625"/>
      <c r="H4787" s="625"/>
      <c r="J4787" s="625"/>
      <c r="K4787" s="625"/>
      <c r="L4787" s="625"/>
    </row>
    <row r="4788" spans="1:12" ht="15">
      <c r="A4788" s="276"/>
      <c r="C4788" s="627"/>
      <c r="D4788" s="627"/>
      <c r="E4788" s="627"/>
      <c r="F4788" s="627"/>
      <c r="G4788" s="627"/>
      <c r="H4788" s="627"/>
      <c r="J4788" s="627"/>
      <c r="K4788" s="627"/>
      <c r="L4788" s="627"/>
    </row>
    <row r="4789" spans="1:12" ht="15">
      <c r="A4789" s="276"/>
      <c r="C4789" s="625"/>
      <c r="D4789" s="625"/>
      <c r="E4789" s="625"/>
      <c r="F4789" s="625"/>
      <c r="G4789" s="625"/>
      <c r="H4789" s="625"/>
      <c r="J4789" s="625"/>
      <c r="K4789" s="625"/>
      <c r="L4789" s="625"/>
    </row>
    <row r="4790" spans="1:12" ht="15">
      <c r="A4790" s="276"/>
      <c r="C4790" s="627"/>
      <c r="D4790" s="627"/>
      <c r="E4790" s="627"/>
      <c r="F4790" s="627"/>
      <c r="G4790" s="627"/>
      <c r="H4790" s="627"/>
      <c r="J4790" s="627"/>
      <c r="K4790" s="627"/>
      <c r="L4790" s="627"/>
    </row>
    <row r="4791" spans="1:12" ht="15">
      <c r="A4791" s="276"/>
      <c r="C4791" s="625"/>
      <c r="D4791" s="625"/>
      <c r="E4791" s="625"/>
      <c r="F4791" s="625"/>
      <c r="G4791" s="625"/>
      <c r="H4791" s="625"/>
      <c r="J4791" s="625"/>
      <c r="K4791" s="625"/>
      <c r="L4791" s="625"/>
    </row>
    <row r="4792" spans="1:12" ht="15">
      <c r="A4792" s="276"/>
      <c r="C4792" s="627"/>
      <c r="D4792" s="627"/>
      <c r="E4792" s="627"/>
      <c r="F4792" s="627"/>
      <c r="G4792" s="627"/>
      <c r="H4792" s="627"/>
      <c r="J4792" s="627"/>
      <c r="K4792" s="627"/>
      <c r="L4792" s="627"/>
    </row>
    <row r="4793" spans="1:12" ht="15">
      <c r="A4793" s="276"/>
      <c r="C4793" s="625"/>
      <c r="D4793" s="625"/>
      <c r="E4793" s="625"/>
      <c r="F4793" s="625"/>
      <c r="G4793" s="625"/>
      <c r="H4793" s="625"/>
      <c r="J4793" s="625"/>
      <c r="K4793" s="625"/>
      <c r="L4793" s="625"/>
    </row>
    <row r="4794" spans="1:12" ht="15">
      <c r="A4794" s="276"/>
      <c r="C4794" s="627"/>
      <c r="D4794" s="627"/>
      <c r="E4794" s="627"/>
      <c r="F4794" s="627"/>
      <c r="G4794" s="627"/>
      <c r="H4794" s="627"/>
      <c r="J4794" s="627"/>
      <c r="K4794" s="627"/>
      <c r="L4794" s="627"/>
    </row>
    <row r="4795" spans="1:12" ht="15">
      <c r="A4795" s="276"/>
      <c r="C4795" s="625"/>
      <c r="D4795" s="625"/>
      <c r="E4795" s="625"/>
      <c r="F4795" s="625"/>
      <c r="G4795" s="625"/>
      <c r="H4795" s="625"/>
      <c r="J4795" s="625"/>
      <c r="K4795" s="625"/>
      <c r="L4795" s="625"/>
    </row>
    <row r="4796" spans="1:12" ht="15">
      <c r="A4796" s="276"/>
      <c r="C4796" s="627"/>
      <c r="D4796" s="627"/>
      <c r="E4796" s="627"/>
      <c r="F4796" s="627"/>
      <c r="G4796" s="627"/>
      <c r="H4796" s="627"/>
      <c r="J4796" s="627"/>
      <c r="K4796" s="627"/>
      <c r="L4796" s="627"/>
    </row>
    <row r="4797" spans="1:12" ht="15">
      <c r="A4797" s="276"/>
      <c r="C4797" s="625"/>
      <c r="D4797" s="625"/>
      <c r="E4797" s="625"/>
      <c r="F4797" s="625"/>
      <c r="G4797" s="625"/>
      <c r="H4797" s="625"/>
      <c r="J4797" s="625"/>
      <c r="K4797" s="625"/>
      <c r="L4797" s="625"/>
    </row>
    <row r="4798" spans="1:12" ht="15">
      <c r="A4798" s="276"/>
      <c r="C4798" s="627"/>
      <c r="D4798" s="627"/>
      <c r="E4798" s="627"/>
      <c r="F4798" s="627"/>
      <c r="G4798" s="627"/>
      <c r="H4798" s="627"/>
      <c r="J4798" s="627"/>
      <c r="K4798" s="627"/>
      <c r="L4798" s="627"/>
    </row>
    <row r="4799" spans="1:12" ht="15">
      <c r="A4799" s="276"/>
      <c r="C4799" s="625"/>
      <c r="D4799" s="625"/>
      <c r="E4799" s="625"/>
      <c r="F4799" s="625"/>
      <c r="G4799" s="625"/>
      <c r="H4799" s="625"/>
      <c r="J4799" s="625"/>
      <c r="K4799" s="625"/>
      <c r="L4799" s="625"/>
    </row>
    <row r="4800" spans="1:12" ht="15">
      <c r="A4800" s="276"/>
      <c r="C4800" s="627"/>
      <c r="D4800" s="627"/>
      <c r="E4800" s="627"/>
      <c r="F4800" s="627"/>
      <c r="G4800" s="627"/>
      <c r="H4800" s="627"/>
      <c r="J4800" s="627"/>
      <c r="K4800" s="627"/>
      <c r="L4800" s="627"/>
    </row>
    <row r="4801" spans="1:12" ht="15">
      <c r="A4801" s="276"/>
      <c r="C4801" s="625"/>
      <c r="D4801" s="625"/>
      <c r="E4801" s="625"/>
      <c r="F4801" s="625"/>
      <c r="G4801" s="625"/>
      <c r="H4801" s="625"/>
      <c r="J4801" s="625"/>
      <c r="K4801" s="625"/>
      <c r="L4801" s="625"/>
    </row>
    <row r="4802" spans="1:12" ht="15">
      <c r="A4802" s="276"/>
      <c r="C4802" s="627"/>
      <c r="D4802" s="627"/>
      <c r="E4802" s="627"/>
      <c r="F4802" s="627"/>
      <c r="G4802" s="627"/>
      <c r="H4802" s="627"/>
      <c r="J4802" s="627"/>
      <c r="K4802" s="627"/>
      <c r="L4802" s="627"/>
    </row>
    <row r="4803" spans="1:12" ht="15">
      <c r="A4803" s="276"/>
      <c r="C4803" s="625"/>
      <c r="D4803" s="625"/>
      <c r="E4803" s="625"/>
      <c r="F4803" s="625"/>
      <c r="G4803" s="625"/>
      <c r="H4803" s="625"/>
      <c r="J4803" s="625"/>
      <c r="K4803" s="625"/>
      <c r="L4803" s="625"/>
    </row>
    <row r="4804" spans="1:12" ht="15">
      <c r="A4804" s="276"/>
      <c r="C4804" s="627"/>
      <c r="D4804" s="627"/>
      <c r="E4804" s="627"/>
      <c r="F4804" s="627"/>
      <c r="G4804" s="627"/>
      <c r="H4804" s="627"/>
      <c r="J4804" s="627"/>
      <c r="K4804" s="627"/>
      <c r="L4804" s="627"/>
    </row>
    <row r="4805" spans="1:12" ht="15">
      <c r="A4805" s="276"/>
      <c r="C4805" s="625"/>
      <c r="D4805" s="625"/>
      <c r="E4805" s="625"/>
      <c r="F4805" s="625"/>
      <c r="G4805" s="625"/>
      <c r="H4805" s="625"/>
      <c r="J4805" s="625"/>
      <c r="K4805" s="625"/>
      <c r="L4805" s="625"/>
    </row>
    <row r="4806" spans="1:12" ht="15">
      <c r="A4806" s="276"/>
      <c r="C4806" s="627"/>
      <c r="D4806" s="627"/>
      <c r="E4806" s="627"/>
      <c r="F4806" s="627"/>
      <c r="G4806" s="627"/>
      <c r="H4806" s="627"/>
      <c r="J4806" s="627"/>
      <c r="K4806" s="627"/>
      <c r="L4806" s="627"/>
    </row>
    <row r="4807" spans="1:12" ht="15">
      <c r="A4807" s="276"/>
      <c r="C4807" s="625"/>
      <c r="D4807" s="625"/>
      <c r="E4807" s="625"/>
      <c r="F4807" s="625"/>
      <c r="G4807" s="625"/>
      <c r="H4807" s="625"/>
      <c r="J4807" s="625"/>
      <c r="K4807" s="625"/>
      <c r="L4807" s="625"/>
    </row>
    <row r="4808" spans="1:12" ht="15">
      <c r="A4808" s="276"/>
      <c r="C4808" s="625"/>
      <c r="D4808" s="625"/>
      <c r="E4808" s="625"/>
      <c r="F4808" s="625"/>
      <c r="G4808" s="625"/>
      <c r="H4808" s="625"/>
      <c r="J4808" s="625"/>
      <c r="K4808" s="625"/>
      <c r="L4808" s="625"/>
    </row>
    <row r="4809" spans="1:12" ht="15">
      <c r="A4809" s="276"/>
      <c r="C4809" s="627"/>
      <c r="D4809" s="627"/>
      <c r="E4809" s="627"/>
      <c r="F4809" s="627"/>
      <c r="G4809" s="627"/>
      <c r="H4809" s="627"/>
      <c r="J4809" s="627"/>
      <c r="K4809" s="627"/>
      <c r="L4809" s="627"/>
    </row>
    <row r="4810" spans="1:12" ht="15">
      <c r="A4810" s="276"/>
      <c r="C4810" s="625"/>
      <c r="D4810" s="625"/>
      <c r="E4810" s="625"/>
      <c r="F4810" s="625"/>
      <c r="G4810" s="625"/>
      <c r="H4810" s="625"/>
      <c r="J4810" s="625"/>
      <c r="K4810" s="625"/>
      <c r="L4810" s="625"/>
    </row>
    <row r="4811" spans="1:12" ht="15">
      <c r="A4811" s="276"/>
      <c r="C4811" s="627"/>
      <c r="D4811" s="627"/>
      <c r="E4811" s="627"/>
      <c r="F4811" s="627"/>
      <c r="G4811" s="627"/>
      <c r="H4811" s="627"/>
      <c r="J4811" s="627"/>
      <c r="K4811" s="627"/>
      <c r="L4811" s="627"/>
    </row>
    <row r="4812" spans="1:12" ht="15">
      <c r="A4812" s="276"/>
      <c r="C4812" s="625"/>
      <c r="D4812" s="625"/>
      <c r="E4812" s="625"/>
      <c r="F4812" s="625"/>
      <c r="G4812" s="625"/>
      <c r="H4812" s="625"/>
      <c r="J4812" s="625"/>
      <c r="K4812" s="625"/>
      <c r="L4812" s="625"/>
    </row>
    <row r="4813" spans="1:12" ht="15">
      <c r="A4813" s="276"/>
      <c r="C4813" s="627"/>
      <c r="D4813" s="627"/>
      <c r="E4813" s="627"/>
      <c r="F4813" s="627"/>
      <c r="G4813" s="627"/>
      <c r="H4813" s="627"/>
      <c r="J4813" s="627"/>
      <c r="K4813" s="627"/>
      <c r="L4813" s="627"/>
    </row>
    <row r="4814" spans="1:12" ht="15">
      <c r="A4814" s="276"/>
      <c r="C4814" s="625"/>
      <c r="D4814" s="625"/>
      <c r="E4814" s="625"/>
      <c r="F4814" s="625"/>
      <c r="G4814" s="625"/>
      <c r="H4814" s="625"/>
      <c r="J4814" s="625"/>
      <c r="K4814" s="625"/>
      <c r="L4814" s="625"/>
    </row>
    <row r="4815" spans="1:12" ht="15">
      <c r="A4815" s="276"/>
      <c r="C4815" s="627"/>
      <c r="D4815" s="627"/>
      <c r="E4815" s="627"/>
      <c r="F4815" s="627"/>
      <c r="G4815" s="627"/>
      <c r="H4815" s="627"/>
      <c r="J4815" s="627"/>
      <c r="K4815" s="627"/>
      <c r="L4815" s="627"/>
    </row>
    <row r="4816" spans="1:12" ht="15">
      <c r="A4816" s="276"/>
      <c r="C4816" s="625"/>
      <c r="D4816" s="625"/>
      <c r="E4816" s="625"/>
      <c r="F4816" s="625"/>
      <c r="G4816" s="625"/>
      <c r="H4816" s="625"/>
      <c r="J4816" s="625"/>
      <c r="K4816" s="625"/>
      <c r="L4816" s="625"/>
    </row>
    <row r="4817" spans="1:12" ht="15">
      <c r="A4817" s="276"/>
      <c r="C4817" s="627"/>
      <c r="D4817" s="627"/>
      <c r="E4817" s="627"/>
      <c r="F4817" s="627"/>
      <c r="G4817" s="627"/>
      <c r="H4817" s="627"/>
      <c r="J4817" s="627"/>
      <c r="K4817" s="627"/>
      <c r="L4817" s="627"/>
    </row>
    <row r="4818" spans="1:12" ht="15">
      <c r="A4818" s="276"/>
      <c r="C4818" s="625"/>
      <c r="D4818" s="625"/>
      <c r="E4818" s="625"/>
      <c r="F4818" s="625"/>
      <c r="G4818" s="625"/>
      <c r="H4818" s="625"/>
      <c r="J4818" s="625"/>
      <c r="K4818" s="625"/>
      <c r="L4818" s="625"/>
    </row>
    <row r="4819" spans="1:12" ht="15">
      <c r="A4819" s="276"/>
      <c r="C4819" s="627"/>
      <c r="D4819" s="627"/>
      <c r="E4819" s="627"/>
      <c r="F4819" s="627"/>
      <c r="G4819" s="627"/>
      <c r="H4819" s="627"/>
      <c r="J4819" s="627"/>
      <c r="K4819" s="627"/>
      <c r="L4819" s="627"/>
    </row>
    <row r="4820" spans="1:12" ht="15">
      <c r="A4820" s="276"/>
      <c r="C4820" s="625"/>
      <c r="D4820" s="625"/>
      <c r="E4820" s="625"/>
      <c r="F4820" s="625"/>
      <c r="G4820" s="625"/>
      <c r="H4820" s="625"/>
      <c r="J4820" s="625"/>
      <c r="K4820" s="625"/>
      <c r="L4820" s="625"/>
    </row>
    <row r="4821" spans="1:12" ht="15">
      <c r="A4821" s="276"/>
      <c r="C4821" s="627"/>
      <c r="D4821" s="627"/>
      <c r="E4821" s="627"/>
      <c r="F4821" s="627"/>
      <c r="G4821" s="627"/>
      <c r="H4821" s="627"/>
      <c r="J4821" s="627"/>
      <c r="K4821" s="627"/>
      <c r="L4821" s="627"/>
    </row>
    <row r="4822" spans="1:12" ht="15">
      <c r="A4822" s="276"/>
      <c r="C4822" s="625"/>
      <c r="D4822" s="625"/>
      <c r="E4822" s="625"/>
      <c r="F4822" s="625"/>
      <c r="G4822" s="625"/>
      <c r="H4822" s="625"/>
      <c r="J4822" s="625"/>
      <c r="K4822" s="625"/>
      <c r="L4822" s="625"/>
    </row>
    <row r="4823" spans="1:12" ht="15">
      <c r="A4823" s="276"/>
      <c r="C4823" s="627"/>
      <c r="D4823" s="627"/>
      <c r="E4823" s="627"/>
      <c r="F4823" s="627"/>
      <c r="G4823" s="627"/>
      <c r="H4823" s="627"/>
      <c r="J4823" s="627"/>
      <c r="K4823" s="627"/>
      <c r="L4823" s="627"/>
    </row>
    <row r="4824" spans="1:12" ht="15">
      <c r="A4824" s="276"/>
      <c r="C4824" s="625"/>
      <c r="D4824" s="625"/>
      <c r="E4824" s="625"/>
      <c r="F4824" s="625"/>
      <c r="G4824" s="625"/>
      <c r="H4824" s="625"/>
      <c r="J4824" s="625"/>
      <c r="K4824" s="625"/>
      <c r="L4824" s="625"/>
    </row>
    <row r="4825" spans="1:12" ht="15">
      <c r="A4825" s="276"/>
      <c r="C4825" s="627"/>
      <c r="D4825" s="627"/>
      <c r="E4825" s="627"/>
      <c r="F4825" s="627"/>
      <c r="G4825" s="627"/>
      <c r="H4825" s="627"/>
      <c r="J4825" s="627"/>
      <c r="K4825" s="627"/>
      <c r="L4825" s="627"/>
    </row>
    <row r="4826" spans="1:12" ht="15">
      <c r="A4826" s="276"/>
      <c r="C4826" s="625"/>
      <c r="D4826" s="625"/>
      <c r="E4826" s="625"/>
      <c r="F4826" s="625"/>
      <c r="G4826" s="625"/>
      <c r="H4826" s="625"/>
      <c r="J4826" s="625"/>
      <c r="K4826" s="625"/>
      <c r="L4826" s="625"/>
    </row>
    <row r="4827" spans="1:12" ht="15">
      <c r="A4827" s="276"/>
      <c r="C4827" s="627"/>
      <c r="D4827" s="627"/>
      <c r="E4827" s="627"/>
      <c r="F4827" s="627"/>
      <c r="G4827" s="627"/>
      <c r="H4827" s="627"/>
      <c r="J4827" s="627"/>
      <c r="K4827" s="627"/>
      <c r="L4827" s="627"/>
    </row>
    <row r="4828" spans="1:12" ht="15">
      <c r="A4828" s="276"/>
      <c r="C4828" s="625"/>
      <c r="D4828" s="625"/>
      <c r="E4828" s="625"/>
      <c r="F4828" s="625"/>
      <c r="G4828" s="625"/>
      <c r="H4828" s="625"/>
      <c r="J4828" s="625"/>
      <c r="K4828" s="625"/>
      <c r="L4828" s="625"/>
    </row>
    <row r="4829" spans="1:12" ht="15">
      <c r="A4829" s="276"/>
      <c r="C4829" s="627"/>
      <c r="D4829" s="627"/>
      <c r="E4829" s="627"/>
      <c r="F4829" s="627"/>
      <c r="G4829" s="627"/>
      <c r="H4829" s="627"/>
      <c r="J4829" s="627"/>
      <c r="K4829" s="627"/>
      <c r="L4829" s="627"/>
    </row>
    <row r="4830" spans="1:12" ht="15">
      <c r="A4830" s="276"/>
      <c r="C4830" s="625"/>
      <c r="D4830" s="625"/>
      <c r="E4830" s="625"/>
      <c r="F4830" s="625"/>
      <c r="G4830" s="625"/>
      <c r="H4830" s="625"/>
      <c r="J4830" s="625"/>
      <c r="K4830" s="625"/>
      <c r="L4830" s="625"/>
    </row>
    <row r="4831" spans="1:12" ht="15">
      <c r="A4831" s="276"/>
      <c r="C4831" s="627"/>
      <c r="D4831" s="627"/>
      <c r="E4831" s="627"/>
      <c r="F4831" s="627"/>
      <c r="G4831" s="627"/>
      <c r="H4831" s="627"/>
      <c r="J4831" s="627"/>
      <c r="K4831" s="627"/>
      <c r="L4831" s="627"/>
    </row>
    <row r="4832" spans="1:12" ht="15">
      <c r="A4832" s="276"/>
      <c r="C4832" s="625"/>
      <c r="D4832" s="625"/>
      <c r="E4832" s="625"/>
      <c r="F4832" s="625"/>
      <c r="G4832" s="625"/>
      <c r="H4832" s="625"/>
      <c r="J4832" s="625"/>
      <c r="K4832" s="625"/>
      <c r="L4832" s="625"/>
    </row>
    <row r="4833" spans="1:12" ht="15">
      <c r="A4833" s="276"/>
      <c r="C4833" s="627"/>
      <c r="D4833" s="627"/>
      <c r="E4833" s="627"/>
      <c r="F4833" s="627"/>
      <c r="G4833" s="627"/>
      <c r="H4833" s="627"/>
      <c r="J4833" s="627"/>
      <c r="K4833" s="627"/>
      <c r="L4833" s="627"/>
    </row>
    <row r="4834" spans="1:12" ht="15">
      <c r="A4834" s="276"/>
      <c r="C4834" s="625"/>
      <c r="D4834" s="625"/>
      <c r="E4834" s="625"/>
      <c r="F4834" s="625"/>
      <c r="G4834" s="625"/>
      <c r="H4834" s="625"/>
      <c r="J4834" s="625"/>
      <c r="K4834" s="625"/>
      <c r="L4834" s="625"/>
    </row>
    <row r="4835" spans="1:12" ht="15">
      <c r="A4835" s="276"/>
      <c r="C4835" s="627"/>
      <c r="D4835" s="627"/>
      <c r="E4835" s="627"/>
      <c r="F4835" s="627"/>
      <c r="G4835" s="627"/>
      <c r="H4835" s="627"/>
      <c r="J4835" s="627"/>
      <c r="K4835" s="627"/>
      <c r="L4835" s="627"/>
    </row>
    <row r="4836" spans="1:12" ht="15">
      <c r="A4836" s="276"/>
      <c r="C4836" s="625"/>
      <c r="D4836" s="625"/>
      <c r="E4836" s="625"/>
      <c r="F4836" s="625"/>
      <c r="G4836" s="625"/>
      <c r="H4836" s="625"/>
      <c r="J4836" s="625"/>
      <c r="K4836" s="625"/>
      <c r="L4836" s="625"/>
    </row>
    <row r="4837" spans="1:12" ht="15">
      <c r="A4837" s="276"/>
      <c r="C4837" s="627"/>
      <c r="D4837" s="627"/>
      <c r="E4837" s="627"/>
      <c r="F4837" s="627"/>
      <c r="G4837" s="627"/>
      <c r="H4837" s="627"/>
      <c r="J4837" s="627"/>
      <c r="K4837" s="627"/>
      <c r="L4837" s="627"/>
    </row>
    <row r="4838" spans="1:12" ht="15">
      <c r="A4838" s="276"/>
      <c r="C4838" s="625"/>
      <c r="D4838" s="625"/>
      <c r="E4838" s="625"/>
      <c r="F4838" s="625"/>
      <c r="G4838" s="625"/>
      <c r="H4838" s="625"/>
      <c r="J4838" s="625"/>
      <c r="K4838" s="625"/>
      <c r="L4838" s="625"/>
    </row>
    <row r="4839" spans="1:12" ht="15">
      <c r="A4839" s="276"/>
      <c r="C4839" s="627"/>
      <c r="D4839" s="627"/>
      <c r="E4839" s="627"/>
      <c r="F4839" s="627"/>
      <c r="G4839" s="627"/>
      <c r="H4839" s="627"/>
      <c r="J4839" s="627"/>
      <c r="K4839" s="627"/>
      <c r="L4839" s="627"/>
    </row>
    <row r="4840" spans="1:12" ht="15">
      <c r="A4840" s="276"/>
      <c r="C4840" s="625"/>
      <c r="D4840" s="625"/>
      <c r="E4840" s="625"/>
      <c r="F4840" s="625"/>
      <c r="G4840" s="625"/>
      <c r="H4840" s="625"/>
      <c r="J4840" s="625"/>
      <c r="K4840" s="625"/>
      <c r="L4840" s="625"/>
    </row>
    <row r="4841" spans="1:12" ht="15">
      <c r="A4841" s="276"/>
      <c r="C4841" s="627"/>
      <c r="D4841" s="627"/>
      <c r="E4841" s="627"/>
      <c r="F4841" s="627"/>
      <c r="G4841" s="627"/>
      <c r="H4841" s="627"/>
      <c r="J4841" s="627"/>
      <c r="K4841" s="627"/>
      <c r="L4841" s="627"/>
    </row>
    <row r="4842" spans="1:12" ht="15">
      <c r="A4842" s="276"/>
      <c r="C4842" s="625"/>
      <c r="D4842" s="625"/>
      <c r="E4842" s="625"/>
      <c r="F4842" s="625"/>
      <c r="G4842" s="625"/>
      <c r="H4842" s="625"/>
      <c r="J4842" s="625"/>
      <c r="K4842" s="625"/>
      <c r="L4842" s="625"/>
    </row>
    <row r="4843" spans="1:12" ht="15">
      <c r="A4843" s="276"/>
      <c r="C4843" s="627"/>
      <c r="D4843" s="627"/>
      <c r="E4843" s="627"/>
      <c r="F4843" s="627"/>
      <c r="G4843" s="627"/>
      <c r="H4843" s="627"/>
      <c r="J4843" s="627"/>
      <c r="K4843" s="627"/>
      <c r="L4843" s="627"/>
    </row>
    <row r="4844" spans="1:12" ht="15">
      <c r="A4844" s="276"/>
      <c r="C4844" s="625"/>
      <c r="D4844" s="625"/>
      <c r="E4844" s="625"/>
      <c r="F4844" s="625"/>
      <c r="G4844" s="625"/>
      <c r="H4844" s="625"/>
      <c r="J4844" s="625"/>
      <c r="K4844" s="625"/>
      <c r="L4844" s="625"/>
    </row>
    <row r="4845" spans="1:12" ht="15">
      <c r="A4845" s="276"/>
      <c r="C4845" s="627"/>
      <c r="D4845" s="627"/>
      <c r="E4845" s="627"/>
      <c r="F4845" s="627"/>
      <c r="G4845" s="627"/>
      <c r="H4845" s="627"/>
      <c r="J4845" s="627"/>
      <c r="K4845" s="627"/>
      <c r="L4845" s="627"/>
    </row>
    <row r="4846" spans="1:12" ht="15">
      <c r="A4846" s="276"/>
      <c r="C4846" s="625"/>
      <c r="D4846" s="625"/>
      <c r="E4846" s="625"/>
      <c r="F4846" s="625"/>
      <c r="G4846" s="625"/>
      <c r="H4846" s="625"/>
      <c r="J4846" s="625"/>
      <c r="K4846" s="625"/>
      <c r="L4846" s="625"/>
    </row>
    <row r="4847" spans="1:12" ht="15">
      <c r="A4847" s="276"/>
      <c r="C4847" s="627"/>
      <c r="D4847" s="627"/>
      <c r="E4847" s="627"/>
      <c r="F4847" s="627"/>
      <c r="G4847" s="627"/>
      <c r="H4847" s="627"/>
      <c r="J4847" s="627"/>
      <c r="K4847" s="627"/>
      <c r="L4847" s="627"/>
    </row>
    <row r="4848" spans="1:12" ht="15">
      <c r="A4848" s="276"/>
      <c r="C4848" s="625"/>
      <c r="D4848" s="625"/>
      <c r="E4848" s="625"/>
      <c r="F4848" s="625"/>
      <c r="G4848" s="625"/>
      <c r="H4848" s="625"/>
      <c r="J4848" s="625"/>
      <c r="K4848" s="625"/>
      <c r="L4848" s="625"/>
    </row>
    <row r="4849" spans="1:12" ht="15">
      <c r="A4849" s="276"/>
      <c r="C4849" s="627"/>
      <c r="D4849" s="627"/>
      <c r="E4849" s="627"/>
      <c r="F4849" s="627"/>
      <c r="G4849" s="627"/>
      <c r="H4849" s="627"/>
      <c r="J4849" s="627"/>
      <c r="K4849" s="627"/>
      <c r="L4849" s="627"/>
    </row>
    <row r="4850" spans="1:12" ht="15">
      <c r="A4850" s="276"/>
      <c r="C4850" s="625"/>
      <c r="D4850" s="625"/>
      <c r="E4850" s="625"/>
      <c r="F4850" s="625"/>
      <c r="G4850" s="625"/>
      <c r="H4850" s="625"/>
      <c r="J4850" s="625"/>
      <c r="K4850" s="625"/>
      <c r="L4850" s="625"/>
    </row>
    <row r="4851" spans="1:12" ht="15">
      <c r="A4851" s="276"/>
      <c r="C4851" s="627"/>
      <c r="D4851" s="627"/>
      <c r="E4851" s="627"/>
      <c r="F4851" s="627"/>
      <c r="G4851" s="627"/>
      <c r="H4851" s="627"/>
      <c r="J4851" s="627"/>
      <c r="K4851" s="627"/>
      <c r="L4851" s="627"/>
    </row>
    <row r="4852" spans="1:12" ht="15">
      <c r="A4852" s="276"/>
      <c r="C4852" s="625"/>
      <c r="D4852" s="625"/>
      <c r="E4852" s="625"/>
      <c r="F4852" s="625"/>
      <c r="G4852" s="625"/>
      <c r="H4852" s="625"/>
      <c r="J4852" s="625"/>
      <c r="K4852" s="625"/>
      <c r="L4852" s="625"/>
    </row>
    <row r="4853" spans="1:12" ht="15">
      <c r="A4853" s="276"/>
      <c r="C4853" s="627"/>
      <c r="D4853" s="627"/>
      <c r="E4853" s="627"/>
      <c r="F4853" s="627"/>
      <c r="G4853" s="627"/>
      <c r="H4853" s="627"/>
      <c r="J4853" s="627"/>
      <c r="K4853" s="627"/>
      <c r="L4853" s="627"/>
    </row>
    <row r="4854" spans="1:12" ht="15">
      <c r="A4854" s="276"/>
      <c r="C4854" s="625"/>
      <c r="D4854" s="625"/>
      <c r="E4854" s="625"/>
      <c r="F4854" s="625"/>
      <c r="G4854" s="625"/>
      <c r="H4854" s="625"/>
      <c r="J4854" s="625"/>
      <c r="K4854" s="625"/>
      <c r="L4854" s="625"/>
    </row>
    <row r="4855" spans="1:12" ht="15">
      <c r="A4855" s="276"/>
      <c r="C4855" s="627"/>
      <c r="D4855" s="627"/>
      <c r="E4855" s="627"/>
      <c r="F4855" s="627"/>
      <c r="G4855" s="627"/>
      <c r="H4855" s="627"/>
      <c r="J4855" s="627"/>
      <c r="K4855" s="627"/>
      <c r="L4855" s="627"/>
    </row>
    <row r="4856" spans="1:12" ht="15">
      <c r="A4856" s="276"/>
      <c r="C4856" s="625"/>
      <c r="D4856" s="625"/>
      <c r="E4856" s="625"/>
      <c r="F4856" s="625"/>
      <c r="G4856" s="625"/>
      <c r="H4856" s="625"/>
      <c r="J4856" s="625"/>
      <c r="K4856" s="625"/>
      <c r="L4856" s="625"/>
    </row>
    <row r="4857" spans="1:12" ht="15">
      <c r="A4857" s="276"/>
      <c r="C4857" s="627"/>
      <c r="D4857" s="627"/>
      <c r="E4857" s="627"/>
      <c r="F4857" s="627"/>
      <c r="G4857" s="627"/>
      <c r="H4857" s="627"/>
      <c r="J4857" s="627"/>
      <c r="K4857" s="627"/>
      <c r="L4857" s="627"/>
    </row>
    <row r="4858" spans="1:12" ht="15">
      <c r="A4858" s="276"/>
      <c r="C4858" s="625"/>
      <c r="D4858" s="625"/>
      <c r="E4858" s="625"/>
      <c r="F4858" s="625"/>
      <c r="G4858" s="625"/>
      <c r="H4858" s="625"/>
      <c r="J4858" s="625"/>
      <c r="K4858" s="625"/>
      <c r="L4858" s="625"/>
    </row>
    <row r="4859" spans="1:12" ht="15">
      <c r="A4859" s="276"/>
      <c r="C4859" s="627"/>
      <c r="D4859" s="627"/>
      <c r="E4859" s="627"/>
      <c r="F4859" s="627"/>
      <c r="G4859" s="627"/>
      <c r="H4859" s="627"/>
      <c r="J4859" s="627"/>
      <c r="K4859" s="627"/>
      <c r="L4859" s="627"/>
    </row>
    <row r="4860" spans="1:12" ht="15">
      <c r="A4860" s="276"/>
      <c r="C4860" s="625"/>
      <c r="D4860" s="625"/>
      <c r="E4860" s="625"/>
      <c r="F4860" s="625"/>
      <c r="G4860" s="625"/>
      <c r="H4860" s="625"/>
      <c r="J4860" s="625"/>
      <c r="K4860" s="625"/>
      <c r="L4860" s="625"/>
    </row>
    <row r="4861" spans="1:12" ht="15">
      <c r="A4861" s="276"/>
      <c r="C4861" s="627"/>
      <c r="D4861" s="627"/>
      <c r="E4861" s="627"/>
      <c r="F4861" s="627"/>
      <c r="G4861" s="627"/>
      <c r="H4861" s="627"/>
      <c r="J4861" s="627"/>
      <c r="K4861" s="627"/>
      <c r="L4861" s="627"/>
    </row>
    <row r="4862" spans="1:12" ht="15">
      <c r="A4862" s="276"/>
      <c r="C4862" s="625"/>
      <c r="D4862" s="625"/>
      <c r="E4862" s="625"/>
      <c r="F4862" s="625"/>
      <c r="G4862" s="625"/>
      <c r="H4862" s="625"/>
      <c r="J4862" s="625"/>
      <c r="K4862" s="625"/>
      <c r="L4862" s="625"/>
    </row>
    <row r="4863" spans="1:12" ht="15">
      <c r="A4863" s="276"/>
      <c r="C4863" s="627"/>
      <c r="D4863" s="627"/>
      <c r="E4863" s="627"/>
      <c r="F4863" s="627"/>
      <c r="G4863" s="627"/>
      <c r="H4863" s="627"/>
      <c r="J4863" s="627"/>
      <c r="K4863" s="627"/>
      <c r="L4863" s="627"/>
    </row>
    <row r="4864" spans="1:12" ht="15">
      <c r="A4864" s="276"/>
      <c r="C4864" s="625"/>
      <c r="D4864" s="625"/>
      <c r="E4864" s="625"/>
      <c r="F4864" s="625"/>
      <c r="G4864" s="625"/>
      <c r="H4864" s="625"/>
      <c r="J4864" s="625"/>
      <c r="K4864" s="625"/>
      <c r="L4864" s="625"/>
    </row>
    <row r="4865" spans="1:12" ht="15">
      <c r="A4865" s="276"/>
      <c r="C4865" s="627"/>
      <c r="D4865" s="627"/>
      <c r="E4865" s="627"/>
      <c r="F4865" s="627"/>
      <c r="G4865" s="627"/>
      <c r="H4865" s="627"/>
      <c r="J4865" s="627"/>
      <c r="K4865" s="627"/>
      <c r="L4865" s="627"/>
    </row>
    <row r="4866" spans="1:12" ht="15">
      <c r="A4866" s="276"/>
      <c r="C4866" s="625"/>
      <c r="D4866" s="625"/>
      <c r="E4866" s="625"/>
      <c r="F4866" s="625"/>
      <c r="G4866" s="625"/>
      <c r="H4866" s="625"/>
      <c r="J4866" s="625"/>
      <c r="K4866" s="625"/>
      <c r="L4866" s="625"/>
    </row>
    <row r="4867" spans="1:12" ht="15">
      <c r="A4867" s="276"/>
      <c r="C4867" s="627"/>
      <c r="D4867" s="627"/>
      <c r="E4867" s="627"/>
      <c r="F4867" s="627"/>
      <c r="G4867" s="627"/>
      <c r="H4867" s="627"/>
      <c r="J4867" s="627"/>
      <c r="K4867" s="627"/>
      <c r="L4867" s="627"/>
    </row>
    <row r="4868" spans="1:12" ht="15">
      <c r="A4868" s="276"/>
      <c r="C4868" s="625"/>
      <c r="D4868" s="625"/>
      <c r="E4868" s="625"/>
      <c r="F4868" s="625"/>
      <c r="G4868" s="625"/>
      <c r="H4868" s="625"/>
      <c r="J4868" s="625"/>
      <c r="K4868" s="625"/>
      <c r="L4868" s="625"/>
    </row>
    <row r="4869" spans="1:12" ht="15">
      <c r="A4869" s="276"/>
      <c r="C4869" s="627"/>
      <c r="D4869" s="627"/>
      <c r="E4869" s="627"/>
      <c r="F4869" s="627"/>
      <c r="G4869" s="627"/>
      <c r="H4869" s="627"/>
      <c r="J4869" s="627"/>
      <c r="K4869" s="627"/>
      <c r="L4869" s="627"/>
    </row>
    <row r="4870" spans="1:12" ht="15">
      <c r="A4870" s="276"/>
      <c r="C4870" s="625"/>
      <c r="D4870" s="625"/>
      <c r="E4870" s="625"/>
      <c r="F4870" s="625"/>
      <c r="G4870" s="625"/>
      <c r="H4870" s="625"/>
      <c r="J4870" s="625"/>
      <c r="K4870" s="625"/>
      <c r="L4870" s="625"/>
    </row>
    <row r="4871" spans="1:12" ht="15">
      <c r="A4871" s="276"/>
      <c r="C4871" s="627"/>
      <c r="D4871" s="627"/>
      <c r="E4871" s="627"/>
      <c r="F4871" s="627"/>
      <c r="G4871" s="627"/>
      <c r="H4871" s="627"/>
      <c r="J4871" s="627"/>
      <c r="K4871" s="627"/>
      <c r="L4871" s="627"/>
    </row>
    <row r="4872" spans="1:12" ht="15">
      <c r="A4872" s="276"/>
      <c r="C4872" s="625"/>
      <c r="D4872" s="625"/>
      <c r="E4872" s="625"/>
      <c r="F4872" s="625"/>
      <c r="G4872" s="625"/>
      <c r="H4872" s="625"/>
      <c r="J4872" s="625"/>
      <c r="K4872" s="625"/>
      <c r="L4872" s="625"/>
    </row>
    <row r="4873" spans="1:12" ht="15">
      <c r="A4873" s="276"/>
      <c r="C4873" s="627"/>
      <c r="D4873" s="627"/>
      <c r="E4873" s="627"/>
      <c r="F4873" s="627"/>
      <c r="G4873" s="627"/>
      <c r="H4873" s="627"/>
      <c r="J4873" s="627"/>
      <c r="K4873" s="627"/>
      <c r="L4873" s="627"/>
    </row>
    <row r="4874" spans="1:12" ht="15">
      <c r="A4874" s="276"/>
      <c r="C4874" s="625"/>
      <c r="D4874" s="625"/>
      <c r="E4874" s="625"/>
      <c r="F4874" s="625"/>
      <c r="G4874" s="625"/>
      <c r="H4874" s="625"/>
      <c r="J4874" s="625"/>
      <c r="K4874" s="625"/>
      <c r="L4874" s="625"/>
    </row>
    <row r="4875" spans="1:12" ht="15">
      <c r="A4875" s="276"/>
      <c r="C4875" s="627"/>
      <c r="D4875" s="627"/>
      <c r="E4875" s="627"/>
      <c r="F4875" s="627"/>
      <c r="G4875" s="627"/>
      <c r="H4875" s="627"/>
      <c r="J4875" s="627"/>
      <c r="K4875" s="627"/>
      <c r="L4875" s="627"/>
    </row>
    <row r="4876" spans="1:12" ht="15">
      <c r="A4876" s="276"/>
      <c r="C4876" s="625"/>
      <c r="D4876" s="625"/>
      <c r="E4876" s="625"/>
      <c r="F4876" s="625"/>
      <c r="G4876" s="625"/>
      <c r="H4876" s="625"/>
      <c r="J4876" s="625"/>
      <c r="K4876" s="625"/>
      <c r="L4876" s="625"/>
    </row>
    <row r="4877" spans="1:12" ht="15">
      <c r="A4877" s="276"/>
      <c r="C4877" s="627"/>
      <c r="D4877" s="627"/>
      <c r="E4877" s="627"/>
      <c r="F4877" s="627"/>
      <c r="G4877" s="627"/>
      <c r="H4877" s="627"/>
      <c r="J4877" s="627"/>
      <c r="K4877" s="627"/>
      <c r="L4877" s="627"/>
    </row>
    <row r="4878" spans="1:12" ht="15">
      <c r="A4878" s="276"/>
      <c r="C4878" s="625"/>
      <c r="D4878" s="625"/>
      <c r="E4878" s="625"/>
      <c r="F4878" s="625"/>
      <c r="G4878" s="625"/>
      <c r="H4878" s="625"/>
      <c r="J4878" s="625"/>
      <c r="K4878" s="625"/>
      <c r="L4878" s="625"/>
    </row>
    <row r="4879" spans="1:12" ht="15">
      <c r="A4879" s="276"/>
      <c r="C4879" s="627"/>
      <c r="D4879" s="627"/>
      <c r="E4879" s="627"/>
      <c r="F4879" s="627"/>
      <c r="G4879" s="627"/>
      <c r="H4879" s="627"/>
      <c r="J4879" s="627"/>
      <c r="K4879" s="627"/>
      <c r="L4879" s="627"/>
    </row>
    <row r="4880" spans="1:12" ht="15">
      <c r="A4880" s="276"/>
      <c r="C4880" s="625"/>
      <c r="D4880" s="625"/>
      <c r="E4880" s="625"/>
      <c r="F4880" s="625"/>
      <c r="G4880" s="625"/>
      <c r="H4880" s="625"/>
      <c r="J4880" s="625"/>
      <c r="K4880" s="625"/>
      <c r="L4880" s="625"/>
    </row>
    <row r="4881" spans="1:12" ht="15">
      <c r="A4881" s="276"/>
      <c r="C4881" s="627"/>
      <c r="D4881" s="627"/>
      <c r="E4881" s="627"/>
      <c r="F4881" s="627"/>
      <c r="G4881" s="627"/>
      <c r="H4881" s="627"/>
      <c r="J4881" s="627"/>
      <c r="K4881" s="627"/>
      <c r="L4881" s="627"/>
    </row>
    <row r="4882" spans="1:12" ht="15">
      <c r="A4882" s="276"/>
      <c r="C4882" s="625"/>
      <c r="D4882" s="625"/>
      <c r="E4882" s="625"/>
      <c r="F4882" s="625"/>
      <c r="G4882" s="625"/>
      <c r="H4882" s="625"/>
      <c r="J4882" s="1441"/>
      <c r="K4882" s="1441"/>
      <c r="L4882" s="1441"/>
    </row>
    <row r="4883" spans="1:12" ht="15">
      <c r="A4883" s="276"/>
      <c r="C4883" s="625"/>
      <c r="D4883" s="625"/>
      <c r="E4883" s="625"/>
      <c r="F4883" s="625"/>
      <c r="G4883" s="625"/>
      <c r="H4883" s="625"/>
    </row>
    <row r="4884" spans="1:12" ht="15">
      <c r="A4884" s="276"/>
      <c r="C4884" s="627"/>
      <c r="D4884" s="627"/>
      <c r="E4884" s="627"/>
      <c r="F4884" s="627"/>
      <c r="G4884" s="627"/>
      <c r="H4884" s="627"/>
    </row>
    <row r="4885" spans="1:12" ht="15">
      <c r="A4885" s="276"/>
      <c r="C4885" s="625"/>
      <c r="D4885" s="625"/>
      <c r="E4885" s="625"/>
      <c r="F4885" s="625"/>
      <c r="G4885" s="625"/>
      <c r="H4885" s="625"/>
      <c r="I4885" s="1446"/>
      <c r="J4885" s="1442"/>
      <c r="K4885" s="1448"/>
      <c r="L4885" s="1451"/>
    </row>
    <row r="4886" spans="1:12" ht="15">
      <c r="A4886" s="276"/>
      <c r="C4886" s="625"/>
      <c r="D4886" s="625"/>
      <c r="E4886" s="625"/>
      <c r="F4886" s="625"/>
      <c r="G4886" s="625"/>
      <c r="H4886" s="625"/>
      <c r="I4886" s="638">
        <v>25</v>
      </c>
      <c r="J4886" s="625"/>
      <c r="K4886" s="625"/>
      <c r="L4886" s="634"/>
    </row>
    <row r="4887" spans="1:12" ht="15">
      <c r="A4887" s="276"/>
      <c r="C4887" s="627"/>
      <c r="D4887" s="627"/>
      <c r="E4887" s="627"/>
      <c r="F4887" s="627"/>
      <c r="G4887" s="627"/>
      <c r="H4887" s="625"/>
      <c r="I4887" s="639">
        <v>-29</v>
      </c>
      <c r="J4887" s="627"/>
      <c r="K4887" s="627"/>
      <c r="L4887" s="637"/>
    </row>
    <row r="4888" spans="1:12" ht="15">
      <c r="A4888" s="276"/>
      <c r="C4888" s="625"/>
      <c r="D4888" s="625"/>
      <c r="E4888" s="625"/>
      <c r="F4888" s="625"/>
      <c r="G4888" s="625"/>
      <c r="H4888" s="625"/>
      <c r="I4888" s="638">
        <v>3</v>
      </c>
      <c r="J4888" s="625"/>
      <c r="K4888" s="625"/>
      <c r="L4888" s="634"/>
    </row>
    <row r="4889" spans="1:12" ht="15">
      <c r="A4889" s="276"/>
      <c r="C4889" s="627"/>
      <c r="D4889" s="627"/>
      <c r="E4889" s="700"/>
      <c r="F4889" s="627"/>
      <c r="G4889" s="627"/>
      <c r="H4889" s="627"/>
      <c r="I4889" s="639">
        <v>2</v>
      </c>
      <c r="J4889" s="627"/>
      <c r="K4889" s="627"/>
      <c r="L4889" s="637"/>
    </row>
    <row r="4890" spans="1:12" ht="15">
      <c r="A4890" s="276"/>
      <c r="C4890" s="625"/>
      <c r="D4890" s="625"/>
      <c r="E4890" s="625"/>
      <c r="F4890" s="625"/>
      <c r="G4890" s="625"/>
      <c r="H4890" s="625"/>
      <c r="I4890" s="638">
        <v>1</v>
      </c>
      <c r="J4890" s="625"/>
      <c r="K4890" s="625"/>
      <c r="L4890" s="634"/>
    </row>
    <row r="4891" spans="1:12" ht="15">
      <c r="A4891" s="276"/>
      <c r="C4891" s="627"/>
      <c r="D4891" s="627"/>
      <c r="E4891" s="627"/>
      <c r="F4891" s="627"/>
      <c r="G4891" s="627"/>
      <c r="H4891" s="627"/>
      <c r="I4891" s="639">
        <v>1</v>
      </c>
      <c r="J4891" s="627"/>
      <c r="K4891" s="627"/>
      <c r="L4891" s="637"/>
    </row>
    <row r="4892" spans="1:12" ht="15">
      <c r="A4892" s="276"/>
      <c r="C4892" s="625"/>
      <c r="D4892" s="625"/>
      <c r="E4892" s="625"/>
      <c r="F4892" s="625"/>
      <c r="G4892" s="625"/>
      <c r="H4892" s="625"/>
      <c r="I4892" s="638">
        <v>1</v>
      </c>
      <c r="J4892" s="625"/>
      <c r="K4892" s="625"/>
      <c r="L4892" s="634"/>
    </row>
    <row r="4893" spans="1:12" ht="15">
      <c r="A4893" s="276"/>
      <c r="C4893" s="627"/>
      <c r="D4893" s="627"/>
      <c r="E4893" s="627"/>
      <c r="F4893" s="627"/>
      <c r="G4893" s="627"/>
      <c r="H4893" s="627"/>
      <c r="I4893" s="639">
        <v>1</v>
      </c>
      <c r="J4893" s="627"/>
      <c r="K4893" s="627"/>
      <c r="L4893" s="637"/>
    </row>
    <row r="4894" spans="1:12" ht="15">
      <c r="A4894" s="276"/>
      <c r="C4894" s="625"/>
      <c r="D4894" s="625"/>
      <c r="E4894" s="625"/>
      <c r="F4894" s="625"/>
      <c r="G4894" s="625"/>
      <c r="H4894" s="625"/>
      <c r="I4894" s="638">
        <v>1</v>
      </c>
      <c r="J4894" s="625"/>
      <c r="K4894" s="625"/>
      <c r="L4894" s="634"/>
    </row>
    <row r="4895" spans="1:12" ht="15">
      <c r="A4895" s="276"/>
      <c r="C4895" s="627"/>
      <c r="D4895" s="627"/>
      <c r="E4895" s="627"/>
      <c r="F4895" s="627"/>
      <c r="G4895" s="627"/>
      <c r="H4895" s="627"/>
      <c r="I4895" s="639">
        <v>1</v>
      </c>
      <c r="J4895" s="627"/>
      <c r="K4895" s="627"/>
      <c r="L4895" s="637"/>
    </row>
    <row r="4896" spans="1:12" ht="15">
      <c r="A4896" s="276"/>
      <c r="C4896" s="625"/>
      <c r="D4896" s="625"/>
      <c r="E4896" s="625"/>
      <c r="F4896" s="625"/>
      <c r="G4896" s="625"/>
      <c r="H4896" s="625"/>
      <c r="I4896" s="638">
        <v>1</v>
      </c>
      <c r="J4896" s="625"/>
      <c r="K4896" s="625"/>
      <c r="L4896" s="634"/>
    </row>
    <row r="4897" spans="1:12" ht="15">
      <c r="A4897" s="276"/>
      <c r="C4897" s="627"/>
      <c r="D4897" s="627"/>
      <c r="E4897" s="627"/>
      <c r="F4897" s="627"/>
      <c r="G4897" s="627"/>
      <c r="H4897" s="627"/>
      <c r="I4897" s="639">
        <v>1</v>
      </c>
      <c r="J4897" s="627"/>
      <c r="K4897" s="627"/>
      <c r="L4897" s="637"/>
    </row>
    <row r="4898" spans="1:12" ht="15">
      <c r="A4898" s="276"/>
      <c r="C4898" s="625"/>
      <c r="D4898" s="625"/>
      <c r="E4898" s="625"/>
      <c r="F4898" s="625"/>
      <c r="G4898" s="625"/>
      <c r="H4898" s="625"/>
      <c r="I4898" s="638">
        <v>1</v>
      </c>
      <c r="J4898" s="625"/>
      <c r="K4898" s="625"/>
      <c r="L4898" s="634"/>
    </row>
    <row r="4899" spans="1:12" ht="15">
      <c r="A4899" s="276"/>
      <c r="C4899" s="627"/>
      <c r="D4899" s="627"/>
      <c r="E4899" s="627"/>
      <c r="F4899" s="627"/>
      <c r="G4899" s="627"/>
      <c r="H4899" s="627"/>
      <c r="I4899" s="639">
        <v>1</v>
      </c>
      <c r="J4899" s="627"/>
      <c r="K4899" s="627"/>
      <c r="L4899" s="637"/>
    </row>
    <row r="4900" spans="1:12" ht="15">
      <c r="A4900" s="276"/>
      <c r="C4900" s="625"/>
      <c r="D4900" s="625"/>
      <c r="E4900" s="625"/>
      <c r="F4900" s="625"/>
      <c r="G4900" s="625"/>
      <c r="H4900" s="625"/>
      <c r="I4900" s="638">
        <v>1</v>
      </c>
      <c r="J4900" s="625"/>
      <c r="K4900" s="625"/>
      <c r="L4900" s="634"/>
    </row>
    <row r="4901" spans="1:12" ht="15">
      <c r="A4901" s="276"/>
      <c r="C4901" s="627"/>
      <c r="D4901" s="627"/>
      <c r="E4901" s="627"/>
      <c r="F4901" s="627"/>
      <c r="G4901" s="627"/>
      <c r="H4901" s="627"/>
      <c r="I4901" s="639">
        <v>1</v>
      </c>
      <c r="J4901" s="627"/>
      <c r="K4901" s="627"/>
      <c r="L4901" s="637"/>
    </row>
    <row r="4902" spans="1:12" ht="15">
      <c r="A4902" s="276"/>
      <c r="C4902" s="625"/>
      <c r="D4902" s="625"/>
      <c r="E4902" s="625"/>
      <c r="F4902" s="625"/>
      <c r="G4902" s="625"/>
      <c r="H4902" s="625"/>
      <c r="I4902" s="638">
        <v>4</v>
      </c>
      <c r="J4902" s="625"/>
      <c r="K4902" s="625"/>
      <c r="L4902" s="634"/>
    </row>
    <row r="4903" spans="1:12" ht="15">
      <c r="A4903" s="276"/>
      <c r="C4903" s="627"/>
      <c r="D4903" s="627"/>
      <c r="E4903" s="627"/>
      <c r="F4903" s="627"/>
      <c r="G4903" s="627"/>
      <c r="H4903" s="627"/>
      <c r="I4903" s="639">
        <v>7</v>
      </c>
      <c r="J4903" s="627"/>
      <c r="K4903" s="627"/>
      <c r="L4903" s="637"/>
    </row>
    <row r="4904" spans="1:12" ht="15">
      <c r="A4904" s="276"/>
      <c r="C4904" s="625"/>
      <c r="D4904" s="625"/>
      <c r="E4904" s="625"/>
      <c r="F4904" s="625"/>
      <c r="G4904" s="625"/>
      <c r="H4904" s="625"/>
      <c r="I4904" s="638">
        <v>1</v>
      </c>
      <c r="J4904" s="625"/>
      <c r="K4904" s="625"/>
      <c r="L4904" s="634"/>
    </row>
    <row r="4905" spans="1:12" ht="15">
      <c r="A4905" s="276"/>
      <c r="C4905" s="627"/>
      <c r="D4905" s="627"/>
      <c r="E4905" s="627"/>
      <c r="F4905" s="627"/>
      <c r="G4905" s="627"/>
      <c r="H4905" s="627"/>
      <c r="I4905" s="639">
        <v>1</v>
      </c>
      <c r="J4905" s="627"/>
      <c r="K4905" s="627"/>
      <c r="L4905" s="637"/>
    </row>
    <row r="4906" spans="1:12" ht="15">
      <c r="A4906" s="276"/>
      <c r="C4906" s="625"/>
      <c r="D4906" s="625"/>
      <c r="E4906" s="625"/>
      <c r="F4906" s="625"/>
      <c r="G4906" s="625"/>
      <c r="H4906" s="625"/>
      <c r="I4906" s="638">
        <v>1</v>
      </c>
      <c r="J4906" s="625"/>
      <c r="K4906" s="625"/>
      <c r="L4906" s="634"/>
    </row>
    <row r="4907" spans="1:12" ht="24.75" customHeight="1">
      <c r="A4907" s="1439"/>
      <c r="B4907" s="1442"/>
      <c r="C4907" s="627"/>
      <c r="D4907" s="627"/>
      <c r="E4907" s="627"/>
      <c r="F4907" s="627"/>
      <c r="G4907" s="627"/>
      <c r="H4907" s="627"/>
      <c r="I4907" s="639">
        <v>2</v>
      </c>
      <c r="J4907" s="627"/>
      <c r="K4907" s="627"/>
      <c r="L4907" s="637"/>
    </row>
    <row r="4908" spans="1:12" ht="15">
      <c r="A4908" s="624"/>
      <c r="B4908" s="625"/>
      <c r="C4908" s="625"/>
      <c r="D4908" s="625"/>
      <c r="E4908" s="625"/>
      <c r="F4908" s="625"/>
      <c r="G4908" s="625"/>
      <c r="H4908" s="625"/>
      <c r="I4908" s="638"/>
      <c r="J4908" s="625"/>
      <c r="K4908" s="625"/>
      <c r="L4908" s="634"/>
    </row>
    <row r="4909" spans="1:12" ht="15">
      <c r="A4909" s="624"/>
      <c r="B4909" s="625"/>
      <c r="C4909" s="625"/>
      <c r="D4909" s="625"/>
      <c r="E4909" s="625"/>
      <c r="F4909" s="625"/>
      <c r="G4909" s="625"/>
      <c r="H4909" s="625"/>
      <c r="I4909" s="638"/>
      <c r="J4909" s="625"/>
      <c r="K4909" s="625"/>
      <c r="L4909" s="634"/>
    </row>
    <row r="4910" spans="1:12" ht="15">
      <c r="A4910" s="626"/>
      <c r="B4910" s="627"/>
      <c r="C4910" s="627"/>
      <c r="D4910" s="627"/>
      <c r="E4910" s="627"/>
      <c r="F4910" s="627"/>
      <c r="G4910" s="627"/>
      <c r="H4910" s="627"/>
      <c r="I4910" s="639"/>
      <c r="J4910" s="627"/>
      <c r="K4910" s="627"/>
      <c r="L4910" s="637"/>
    </row>
    <row r="4911" spans="1:12" ht="15">
      <c r="A4911" s="624"/>
      <c r="B4911" s="625"/>
      <c r="C4911" s="625"/>
      <c r="D4911" s="625"/>
      <c r="E4911" s="625"/>
      <c r="F4911" s="625"/>
      <c r="G4911" s="625"/>
      <c r="H4911" s="625"/>
      <c r="I4911" s="638"/>
      <c r="J4911" s="625"/>
      <c r="K4911" s="625"/>
      <c r="L4911" s="634"/>
    </row>
    <row r="4912" spans="1:12" ht="15">
      <c r="A4912" s="626"/>
      <c r="B4912" s="627"/>
      <c r="C4912" s="627"/>
      <c r="D4912" s="627"/>
      <c r="E4912" s="627"/>
      <c r="F4912" s="627"/>
      <c r="G4912" s="627"/>
      <c r="H4912" s="627"/>
      <c r="I4912" s="639"/>
      <c r="J4912" s="627"/>
      <c r="K4912" s="627"/>
      <c r="L4912" s="637"/>
    </row>
    <row r="4913" spans="1:12" ht="15">
      <c r="A4913" s="624"/>
      <c r="B4913" s="625"/>
      <c r="C4913" s="625"/>
      <c r="D4913" s="625"/>
      <c r="E4913" s="625"/>
      <c r="F4913" s="625"/>
      <c r="G4913" s="625"/>
      <c r="H4913" s="625"/>
      <c r="I4913" s="638"/>
      <c r="J4913" s="625"/>
      <c r="K4913" s="625"/>
      <c r="L4913" s="634"/>
    </row>
    <row r="4914" spans="1:12" ht="15">
      <c r="A4914" s="626"/>
      <c r="B4914" s="627"/>
      <c r="C4914" s="627"/>
      <c r="D4914" s="627"/>
      <c r="E4914" s="627"/>
      <c r="F4914" s="627"/>
      <c r="G4914" s="627"/>
      <c r="H4914" s="627"/>
      <c r="I4914" s="639"/>
      <c r="J4914" s="627"/>
      <c r="K4914" s="627"/>
      <c r="L4914" s="637"/>
    </row>
    <row r="4915" spans="1:12" ht="15">
      <c r="A4915" s="624"/>
      <c r="B4915" s="625"/>
      <c r="C4915" s="625"/>
      <c r="D4915" s="625"/>
      <c r="E4915" s="625"/>
      <c r="F4915" s="625"/>
      <c r="G4915" s="625"/>
      <c r="H4915" s="625"/>
      <c r="I4915" s="638"/>
      <c r="J4915" s="625"/>
      <c r="K4915" s="625"/>
      <c r="L4915" s="634"/>
    </row>
    <row r="4916" spans="1:12" ht="15">
      <c r="A4916" s="626"/>
      <c r="B4916" s="627"/>
      <c r="C4916" s="627"/>
      <c r="D4916" s="627"/>
      <c r="E4916" s="627"/>
      <c r="F4916" s="627"/>
      <c r="G4916" s="627"/>
      <c r="H4916" s="627"/>
      <c r="I4916" s="639"/>
      <c r="J4916" s="627"/>
      <c r="K4916" s="627"/>
      <c r="L4916" s="637"/>
    </row>
    <row r="4917" spans="1:12" ht="15">
      <c r="A4917" s="624"/>
      <c r="B4917" s="625"/>
      <c r="C4917" s="625"/>
      <c r="D4917" s="625"/>
      <c r="E4917" s="625"/>
      <c r="F4917" s="625"/>
      <c r="G4917" s="625"/>
      <c r="H4917" s="625"/>
      <c r="I4917" s="638"/>
      <c r="J4917" s="625"/>
      <c r="K4917" s="625"/>
      <c r="L4917" s="634"/>
    </row>
    <row r="4918" spans="1:12" ht="15">
      <c r="A4918" s="626"/>
      <c r="B4918" s="627"/>
      <c r="C4918" s="627"/>
      <c r="D4918" s="627"/>
      <c r="E4918" s="627"/>
      <c r="F4918" s="627"/>
      <c r="G4918" s="627"/>
      <c r="H4918" s="627"/>
      <c r="I4918" s="639"/>
      <c r="J4918" s="627"/>
      <c r="K4918" s="627"/>
      <c r="L4918" s="637"/>
    </row>
    <row r="4919" spans="1:12" ht="15">
      <c r="A4919" s="624"/>
      <c r="B4919" s="625"/>
      <c r="C4919" s="625"/>
      <c r="D4919" s="625"/>
      <c r="E4919" s="625"/>
      <c r="F4919" s="625"/>
      <c r="G4919" s="625"/>
      <c r="H4919" s="625"/>
      <c r="I4919" s="638"/>
      <c r="J4919" s="625"/>
      <c r="K4919" s="625"/>
      <c r="L4919" s="634"/>
    </row>
    <row r="4920" spans="1:12" ht="15">
      <c r="A4920" s="626"/>
      <c r="B4920" s="627"/>
      <c r="C4920" s="627"/>
      <c r="D4920" s="627"/>
      <c r="E4920" s="627"/>
      <c r="F4920" s="627"/>
      <c r="G4920" s="627"/>
      <c r="H4920" s="627"/>
      <c r="I4920" s="639"/>
      <c r="J4920" s="627"/>
      <c r="K4920" s="627"/>
      <c r="L4920" s="637"/>
    </row>
    <row r="4921" spans="1:12" ht="15">
      <c r="A4921" s="624"/>
      <c r="B4921" s="625"/>
      <c r="C4921" s="625"/>
      <c r="D4921" s="625"/>
      <c r="E4921" s="625"/>
      <c r="F4921" s="625"/>
      <c r="G4921" s="625"/>
      <c r="H4921" s="625"/>
      <c r="I4921" s="638"/>
      <c r="J4921" s="625"/>
      <c r="K4921" s="625"/>
      <c r="L4921" s="634"/>
    </row>
    <row r="4922" spans="1:12" ht="15">
      <c r="A4922" s="895"/>
      <c r="B4922" s="628"/>
      <c r="C4922" s="627"/>
      <c r="D4922" s="627"/>
      <c r="E4922" s="627"/>
      <c r="F4922" s="627"/>
      <c r="G4922" s="627"/>
      <c r="H4922" s="627"/>
      <c r="I4922" s="23"/>
      <c r="J4922" s="628"/>
      <c r="K4922" s="628"/>
      <c r="L4922" s="628"/>
    </row>
    <row r="4923" spans="1:12" ht="15">
      <c r="A4923" s="276"/>
      <c r="C4923" s="625"/>
      <c r="D4923" s="625"/>
      <c r="E4923" s="625"/>
      <c r="F4923" s="625"/>
      <c r="G4923" s="625"/>
      <c r="H4923" s="625"/>
    </row>
    <row r="4924" spans="1:12" ht="15">
      <c r="A4924" s="276"/>
      <c r="C4924" s="627"/>
      <c r="D4924" s="627"/>
      <c r="E4924" s="627"/>
      <c r="F4924" s="627"/>
      <c r="G4924" s="627"/>
      <c r="H4924" s="627"/>
    </row>
    <row r="4925" spans="1:12" ht="15">
      <c r="A4925" s="276"/>
      <c r="C4925" s="625"/>
      <c r="D4925" s="625"/>
      <c r="E4925" s="625"/>
      <c r="F4925" s="625"/>
      <c r="G4925" s="625"/>
      <c r="H4925" s="625"/>
    </row>
    <row r="4926" spans="1:12" ht="15">
      <c r="A4926" s="276"/>
      <c r="C4926" s="627"/>
      <c r="D4926" s="627"/>
      <c r="E4926" s="627"/>
      <c r="F4926" s="627"/>
      <c r="G4926" s="627"/>
      <c r="H4926" s="627"/>
    </row>
    <row r="4927" spans="1:12" ht="15">
      <c r="A4927" s="276"/>
      <c r="C4927" s="625"/>
      <c r="D4927" s="625"/>
      <c r="E4927" s="625"/>
      <c r="F4927" s="625"/>
      <c r="G4927" s="625"/>
      <c r="H4927" s="625"/>
    </row>
    <row r="4928" spans="1:12" ht="15">
      <c r="A4928" s="276"/>
      <c r="C4928" s="627"/>
      <c r="D4928" s="627"/>
      <c r="E4928" s="627"/>
      <c r="F4928" s="627"/>
      <c r="G4928" s="627"/>
      <c r="H4928" s="627"/>
    </row>
    <row r="4929" spans="1:12" ht="15">
      <c r="A4929" s="276"/>
      <c r="C4929" s="1441"/>
      <c r="D4929" s="1441"/>
      <c r="E4929" s="1441"/>
      <c r="F4929" s="1441"/>
      <c r="G4929" s="1441"/>
      <c r="H4929" s="1441"/>
    </row>
    <row r="4930" spans="1:12">
      <c r="A4930" s="276"/>
      <c r="C4930" s="1442"/>
      <c r="D4930" s="1442"/>
      <c r="E4930" s="1442"/>
      <c r="F4930" s="1442"/>
      <c r="G4930" s="1442"/>
      <c r="H4930" s="1442"/>
      <c r="I4930" s="1446"/>
      <c r="J4930" s="1442"/>
      <c r="K4930" s="1448"/>
      <c r="L4930" s="1451"/>
    </row>
    <row r="4931" spans="1:12" ht="15">
      <c r="A4931" s="276"/>
      <c r="C4931" s="625"/>
      <c r="D4931" s="625"/>
      <c r="E4931" s="625"/>
      <c r="F4931" s="625"/>
      <c r="G4931" s="625"/>
      <c r="H4931" s="625"/>
      <c r="I4931" s="638">
        <v>50</v>
      </c>
      <c r="J4931" s="625"/>
      <c r="K4931" s="625"/>
      <c r="L4931" s="634"/>
    </row>
    <row r="4932" spans="1:12" ht="15">
      <c r="A4932" s="276"/>
      <c r="C4932" s="627"/>
      <c r="D4932" s="627"/>
      <c r="E4932" s="627"/>
      <c r="F4932" s="627"/>
      <c r="G4932" s="627"/>
      <c r="H4932" s="627"/>
      <c r="I4932" s="639">
        <v>-50</v>
      </c>
      <c r="J4932" s="627"/>
      <c r="K4932" s="627"/>
      <c r="L4932" s="637"/>
    </row>
    <row r="4933" spans="1:12" ht="15">
      <c r="A4933" s="276"/>
      <c r="C4933" s="625"/>
      <c r="D4933" s="625"/>
      <c r="E4933" s="625"/>
      <c r="F4933" s="625"/>
      <c r="G4933" s="625"/>
      <c r="H4933" s="625"/>
      <c r="I4933" s="638">
        <v>1</v>
      </c>
      <c r="J4933" s="625"/>
      <c r="K4933" s="625"/>
      <c r="L4933" s="634"/>
    </row>
    <row r="4934" spans="1:12" ht="15">
      <c r="A4934" s="276"/>
      <c r="C4934" s="627"/>
      <c r="D4934" s="627"/>
      <c r="E4934" s="627"/>
      <c r="F4934" s="627"/>
      <c r="G4934" s="627"/>
      <c r="H4934" s="627"/>
      <c r="I4934" s="639">
        <v>2</v>
      </c>
      <c r="J4934" s="627"/>
      <c r="K4934" s="627"/>
      <c r="L4934" s="637"/>
    </row>
    <row r="4935" spans="1:12" ht="15">
      <c r="A4935" s="276"/>
      <c r="C4935" s="625"/>
      <c r="D4935" s="625"/>
      <c r="E4935" s="625"/>
      <c r="F4935" s="625"/>
      <c r="G4935" s="625"/>
      <c r="H4935" s="625"/>
      <c r="I4935" s="638">
        <v>10</v>
      </c>
      <c r="J4935" s="625"/>
      <c r="K4935" s="625"/>
      <c r="L4935" s="634"/>
    </row>
    <row r="4936" spans="1:12" ht="15">
      <c r="A4936" s="276"/>
      <c r="C4936" s="625"/>
      <c r="D4936" s="625"/>
      <c r="E4936" s="705"/>
      <c r="F4936" s="625"/>
      <c r="G4936" s="625"/>
      <c r="H4936" s="625"/>
      <c r="I4936" s="638">
        <v>1</v>
      </c>
      <c r="J4936" s="625"/>
      <c r="K4936" s="625"/>
      <c r="L4936" s="634"/>
    </row>
    <row r="4937" spans="1:12" ht="15">
      <c r="A4937" s="276"/>
      <c r="C4937" s="627"/>
      <c r="D4937" s="627"/>
      <c r="E4937" s="627"/>
      <c r="F4937" s="627"/>
      <c r="G4937" s="627"/>
      <c r="H4937" s="627"/>
      <c r="I4937" s="639">
        <v>1</v>
      </c>
      <c r="J4937" s="627"/>
      <c r="K4937" s="627"/>
      <c r="L4937" s="637"/>
    </row>
    <row r="4938" spans="1:12" ht="15">
      <c r="A4938" s="276"/>
      <c r="C4938" s="625"/>
      <c r="D4938" s="625"/>
      <c r="E4938" s="625"/>
      <c r="F4938" s="625"/>
      <c r="G4938" s="625"/>
      <c r="H4938" s="625"/>
      <c r="I4938" s="638">
        <v>1</v>
      </c>
      <c r="J4938" s="625"/>
      <c r="K4938" s="625"/>
      <c r="L4938" s="634"/>
    </row>
    <row r="4939" spans="1:12" ht="15">
      <c r="A4939" s="276"/>
      <c r="C4939" s="627"/>
      <c r="D4939" s="627"/>
      <c r="E4939" s="627"/>
      <c r="F4939" s="627"/>
      <c r="G4939" s="627"/>
      <c r="H4939" s="627"/>
      <c r="I4939" s="639">
        <v>1</v>
      </c>
      <c r="J4939" s="627"/>
      <c r="K4939" s="627"/>
      <c r="L4939" s="637"/>
    </row>
    <row r="4940" spans="1:12" ht="15">
      <c r="A4940" s="276"/>
      <c r="C4940" s="625"/>
      <c r="D4940" s="625"/>
      <c r="E4940" s="625"/>
      <c r="F4940" s="625"/>
      <c r="G4940" s="625"/>
      <c r="H4940" s="625"/>
      <c r="I4940" s="638">
        <v>1</v>
      </c>
      <c r="J4940" s="625"/>
      <c r="K4940" s="625"/>
      <c r="L4940" s="634"/>
    </row>
    <row r="4941" spans="1:12" ht="15">
      <c r="A4941" s="276"/>
      <c r="C4941" s="627"/>
      <c r="D4941" s="627"/>
      <c r="E4941" s="627"/>
      <c r="F4941" s="627"/>
      <c r="G4941" s="627"/>
      <c r="H4941" s="627"/>
      <c r="I4941" s="639">
        <v>2</v>
      </c>
      <c r="J4941" s="627"/>
      <c r="K4941" s="627"/>
      <c r="L4941" s="637"/>
    </row>
    <row r="4942" spans="1:12" ht="15">
      <c r="A4942" s="276"/>
      <c r="C4942" s="625"/>
      <c r="D4942" s="625"/>
      <c r="E4942" s="625"/>
      <c r="F4942" s="625"/>
      <c r="G4942" s="625"/>
      <c r="H4942" s="625"/>
      <c r="I4942" s="638">
        <v>2</v>
      </c>
      <c r="J4942" s="625"/>
      <c r="K4942" s="625"/>
      <c r="L4942" s="634"/>
    </row>
    <row r="4943" spans="1:12" ht="15">
      <c r="A4943" s="276"/>
      <c r="C4943" s="627"/>
      <c r="D4943" s="627"/>
      <c r="E4943" s="627"/>
      <c r="F4943" s="627"/>
      <c r="G4943" s="627"/>
      <c r="H4943" s="627"/>
      <c r="I4943" s="639">
        <v>1</v>
      </c>
      <c r="J4943" s="627"/>
      <c r="K4943" s="627"/>
      <c r="L4943" s="637"/>
    </row>
    <row r="4944" spans="1:12" ht="15">
      <c r="A4944" s="276"/>
      <c r="C4944" s="625"/>
      <c r="D4944" s="625"/>
      <c r="E4944" s="625"/>
      <c r="F4944" s="625"/>
      <c r="G4944" s="625"/>
      <c r="H4944" s="625"/>
      <c r="I4944" s="638">
        <v>1</v>
      </c>
      <c r="J4944" s="625"/>
      <c r="K4944" s="625"/>
      <c r="L4944" s="634"/>
    </row>
    <row r="4945" spans="1:12" ht="15">
      <c r="A4945" s="276"/>
      <c r="C4945" s="627"/>
      <c r="D4945" s="627"/>
      <c r="E4945" s="627"/>
      <c r="F4945" s="627"/>
      <c r="G4945" s="627"/>
      <c r="H4945" s="627"/>
      <c r="I4945" s="639">
        <v>1</v>
      </c>
      <c r="J4945" s="627"/>
      <c r="K4945" s="627"/>
      <c r="L4945" s="637"/>
    </row>
    <row r="4946" spans="1:12" ht="15">
      <c r="A4946" s="276"/>
      <c r="C4946" s="625"/>
      <c r="D4946" s="625"/>
      <c r="E4946" s="625"/>
      <c r="F4946" s="625"/>
      <c r="G4946" s="625"/>
      <c r="H4946" s="625"/>
      <c r="I4946" s="638">
        <v>1</v>
      </c>
      <c r="J4946" s="625"/>
      <c r="K4946" s="625"/>
      <c r="L4946" s="634"/>
    </row>
    <row r="4947" spans="1:12" ht="15">
      <c r="A4947" s="276"/>
      <c r="C4947" s="627"/>
      <c r="D4947" s="627"/>
      <c r="E4947" s="627"/>
      <c r="F4947" s="627"/>
      <c r="G4947" s="627"/>
      <c r="H4947" s="627"/>
      <c r="I4947" s="639">
        <v>1</v>
      </c>
      <c r="J4947" s="627"/>
      <c r="K4947" s="627"/>
      <c r="L4947" s="637"/>
    </row>
    <row r="4948" spans="1:12" ht="15">
      <c r="A4948" s="276"/>
      <c r="C4948" s="625"/>
      <c r="D4948" s="625"/>
      <c r="E4948" s="625"/>
      <c r="F4948" s="625"/>
      <c r="G4948" s="625"/>
      <c r="H4948" s="625"/>
      <c r="I4948" s="638">
        <v>1</v>
      </c>
      <c r="J4948" s="625"/>
      <c r="K4948" s="625"/>
      <c r="L4948" s="634"/>
    </row>
    <row r="4949" spans="1:12" ht="15">
      <c r="A4949" s="1439"/>
      <c r="B4949" s="1442"/>
      <c r="C4949" s="627"/>
      <c r="D4949" s="627"/>
      <c r="E4949" s="627"/>
      <c r="F4949" s="627"/>
      <c r="G4949" s="627"/>
      <c r="H4949" s="627"/>
      <c r="I4949" s="639">
        <v>7</v>
      </c>
      <c r="J4949" s="627"/>
      <c r="K4949" s="627"/>
      <c r="L4949" s="637"/>
    </row>
    <row r="4950" spans="1:12" ht="15">
      <c r="A4950" s="624"/>
      <c r="B4950" s="625"/>
      <c r="C4950" s="625"/>
      <c r="D4950" s="625"/>
      <c r="E4950" s="625"/>
      <c r="F4950" s="625"/>
      <c r="G4950" s="625"/>
      <c r="H4950" s="625"/>
      <c r="I4950" s="638">
        <v>157580026218483</v>
      </c>
      <c r="J4950" s="625"/>
      <c r="K4950" s="625"/>
      <c r="L4950" s="634"/>
    </row>
    <row r="4951" spans="1:12" ht="15">
      <c r="A4951" s="624"/>
      <c r="B4951" s="625"/>
      <c r="C4951" s="625"/>
      <c r="D4951" s="625"/>
      <c r="E4951" s="625"/>
      <c r="F4951" s="625"/>
      <c r="G4951" s="625"/>
      <c r="H4951" s="625"/>
      <c r="I4951" s="638"/>
      <c r="J4951" s="625"/>
      <c r="K4951" s="625"/>
      <c r="L4951" s="634"/>
    </row>
    <row r="4952" spans="1:12" ht="15">
      <c r="A4952" s="624"/>
      <c r="B4952" s="625"/>
      <c r="C4952" s="625"/>
      <c r="D4952" s="625"/>
      <c r="E4952" s="625"/>
      <c r="F4952" s="625"/>
      <c r="G4952" s="625"/>
      <c r="H4952" s="625"/>
      <c r="I4952" s="638"/>
      <c r="J4952" s="625"/>
      <c r="K4952" s="625"/>
      <c r="L4952" s="634"/>
    </row>
    <row r="4953" spans="1:12" ht="15">
      <c r="A4953" s="624"/>
      <c r="B4953" s="625"/>
      <c r="C4953" s="625"/>
      <c r="D4953" s="625"/>
      <c r="E4953" s="625"/>
      <c r="F4953" s="625"/>
      <c r="G4953" s="625"/>
      <c r="H4953" s="625"/>
      <c r="I4953" s="638"/>
      <c r="J4953" s="625"/>
      <c r="K4953" s="625"/>
      <c r="L4953" s="634"/>
    </row>
    <row r="4954" spans="1:12" ht="15">
      <c r="A4954" s="624"/>
      <c r="B4954" s="625"/>
      <c r="C4954" s="625"/>
      <c r="D4954" s="625"/>
      <c r="E4954" s="625"/>
      <c r="F4954" s="625"/>
      <c r="G4954" s="625"/>
      <c r="H4954" s="625"/>
      <c r="I4954" s="638">
        <v>8246290095299190</v>
      </c>
      <c r="J4954" s="625"/>
      <c r="K4954" s="625"/>
      <c r="L4954" s="635"/>
    </row>
    <row r="4955" spans="1:12" ht="15">
      <c r="A4955" s="46"/>
      <c r="B4955" s="1441"/>
      <c r="C4955" s="625"/>
      <c r="D4955" s="625"/>
      <c r="E4955" s="625"/>
      <c r="F4955" s="625"/>
      <c r="G4955" s="625"/>
      <c r="H4955" s="625"/>
      <c r="I4955" s="24">
        <v>8281303004807750</v>
      </c>
      <c r="J4955" s="625"/>
      <c r="K4955" s="625"/>
      <c r="L4955" s="878"/>
    </row>
    <row r="4956" spans="1:12" ht="15">
      <c r="A4956" s="276"/>
      <c r="C4956" s="625"/>
      <c r="D4956" s="625"/>
      <c r="E4956" s="625"/>
      <c r="F4956" s="625"/>
      <c r="G4956" s="625"/>
      <c r="H4956" s="625"/>
      <c r="J4956" s="625"/>
      <c r="K4956" s="625"/>
      <c r="L4956" s="625"/>
    </row>
    <row r="4957" spans="1:12" ht="15">
      <c r="A4957" s="276"/>
      <c r="C4957" s="627"/>
      <c r="D4957" s="627"/>
      <c r="E4957" s="627"/>
      <c r="F4957" s="627"/>
      <c r="G4957" s="627"/>
      <c r="H4957" s="627"/>
      <c r="J4957" s="627"/>
      <c r="K4957" s="627"/>
      <c r="L4957" s="627"/>
    </row>
    <row r="4958" spans="1:12" ht="15">
      <c r="A4958" s="276"/>
      <c r="C4958" s="625"/>
      <c r="D4958" s="625"/>
      <c r="E4958" s="625"/>
      <c r="F4958" s="625"/>
      <c r="G4958" s="625"/>
      <c r="H4958" s="625"/>
      <c r="J4958" s="625"/>
      <c r="K4958" s="625"/>
      <c r="L4958" s="625"/>
    </row>
    <row r="4959" spans="1:12" ht="15">
      <c r="A4959" s="276"/>
      <c r="C4959" s="627"/>
      <c r="D4959" s="627"/>
      <c r="E4959" s="627"/>
      <c r="F4959" s="627"/>
      <c r="G4959" s="627"/>
      <c r="H4959" s="627"/>
      <c r="J4959" s="627"/>
      <c r="K4959" s="627"/>
      <c r="L4959" s="627"/>
    </row>
    <row r="4960" spans="1:12" ht="15">
      <c r="A4960" s="276"/>
      <c r="C4960" s="625"/>
      <c r="D4960" s="625"/>
      <c r="E4960" s="625"/>
      <c r="F4960" s="625"/>
      <c r="G4960" s="625"/>
      <c r="H4960" s="625"/>
      <c r="J4960" s="625"/>
      <c r="K4960" s="625"/>
      <c r="L4960" s="625"/>
    </row>
    <row r="4961" spans="1:12" ht="15">
      <c r="A4961" s="276"/>
      <c r="C4961" s="627"/>
      <c r="D4961" s="627"/>
      <c r="E4961" s="627"/>
      <c r="F4961" s="627"/>
      <c r="G4961" s="627"/>
      <c r="H4961" s="627"/>
      <c r="J4961" s="627"/>
      <c r="K4961" s="627"/>
      <c r="L4961" s="627"/>
    </row>
    <row r="4962" spans="1:12" ht="15">
      <c r="A4962" s="276"/>
      <c r="C4962" s="625"/>
      <c r="D4962" s="625"/>
      <c r="E4962" s="625"/>
      <c r="F4962" s="625"/>
      <c r="G4962" s="625"/>
      <c r="H4962" s="625"/>
      <c r="J4962" s="625"/>
      <c r="K4962" s="625"/>
      <c r="L4962" s="625"/>
    </row>
    <row r="4963" spans="1:12" ht="15">
      <c r="A4963" s="276"/>
      <c r="C4963" s="627"/>
      <c r="D4963" s="627"/>
      <c r="E4963" s="627"/>
      <c r="F4963" s="627"/>
      <c r="G4963" s="627"/>
      <c r="H4963" s="627"/>
      <c r="J4963" s="627"/>
      <c r="K4963" s="627"/>
      <c r="L4963" s="627"/>
    </row>
    <row r="4964" spans="1:12" ht="15">
      <c r="A4964" s="276"/>
      <c r="C4964" s="625"/>
      <c r="D4964" s="625"/>
      <c r="E4964" s="625"/>
      <c r="F4964" s="625"/>
      <c r="G4964" s="625"/>
      <c r="H4964" s="625"/>
      <c r="J4964" s="625"/>
      <c r="K4964" s="625"/>
      <c r="L4964" s="625"/>
    </row>
    <row r="4965" spans="1:12" ht="15">
      <c r="A4965" s="276"/>
      <c r="C4965" s="627"/>
      <c r="D4965" s="627"/>
      <c r="E4965" s="627"/>
      <c r="F4965" s="627"/>
      <c r="G4965" s="627"/>
      <c r="H4965" s="627"/>
      <c r="J4965" s="627"/>
      <c r="K4965" s="627"/>
      <c r="L4965" s="627"/>
    </row>
    <row r="4966" spans="1:12" ht="15">
      <c r="A4966" s="276"/>
      <c r="C4966" s="625"/>
      <c r="D4966" s="625"/>
      <c r="E4966" s="625"/>
      <c r="F4966" s="625"/>
      <c r="G4966" s="625"/>
      <c r="H4966" s="625"/>
      <c r="J4966" s="625"/>
      <c r="K4966" s="625"/>
      <c r="L4966" s="625"/>
    </row>
    <row r="4967" spans="1:12" ht="15">
      <c r="A4967" s="276"/>
      <c r="C4967" s="627"/>
      <c r="D4967" s="627"/>
      <c r="E4967" s="627"/>
      <c r="F4967" s="627"/>
      <c r="G4967" s="627"/>
      <c r="H4967" s="627"/>
      <c r="J4967" s="627"/>
      <c r="K4967" s="627"/>
      <c r="L4967" s="627"/>
    </row>
    <row r="4968" spans="1:12" ht="15">
      <c r="A4968" s="276"/>
      <c r="C4968" s="625"/>
      <c r="D4968" s="625"/>
      <c r="E4968" s="625"/>
      <c r="F4968" s="625"/>
      <c r="G4968" s="625"/>
      <c r="H4968" s="625"/>
      <c r="J4968" s="625"/>
      <c r="K4968" s="625"/>
      <c r="L4968" s="625"/>
    </row>
    <row r="4969" spans="1:12" ht="15">
      <c r="A4969" s="276"/>
      <c r="C4969" s="627"/>
      <c r="D4969" s="627"/>
      <c r="E4969" s="627"/>
      <c r="F4969" s="627"/>
      <c r="G4969" s="627"/>
      <c r="H4969" s="627"/>
      <c r="J4969" s="627"/>
      <c r="K4969" s="627"/>
      <c r="L4969" s="627"/>
    </row>
    <row r="4970" spans="1:12" ht="15">
      <c r="A4970" s="276"/>
      <c r="C4970" s="625"/>
      <c r="D4970" s="625"/>
      <c r="E4970" s="625"/>
      <c r="F4970" s="625"/>
      <c r="G4970" s="625"/>
      <c r="H4970" s="625"/>
      <c r="J4970" s="625"/>
      <c r="K4970" s="625"/>
      <c r="L4970" s="625"/>
    </row>
    <row r="4971" spans="1:12" ht="15">
      <c r="A4971" s="276"/>
      <c r="C4971" s="627"/>
      <c r="D4971" s="627"/>
      <c r="E4971" s="627"/>
      <c r="F4971" s="627"/>
      <c r="G4971" s="627"/>
      <c r="H4971" s="627"/>
      <c r="J4971" s="627"/>
      <c r="K4971" s="627"/>
      <c r="L4971" s="627"/>
    </row>
    <row r="4972" spans="1:12" ht="15">
      <c r="A4972" s="276"/>
      <c r="C4972" s="625"/>
      <c r="D4972" s="625"/>
      <c r="E4972" s="625"/>
      <c r="F4972" s="625"/>
      <c r="G4972" s="625"/>
      <c r="H4972" s="625"/>
      <c r="J4972" s="625"/>
      <c r="K4972" s="625"/>
      <c r="L4972" s="625"/>
    </row>
    <row r="4973" spans="1:12" ht="15">
      <c r="A4973" s="276"/>
      <c r="C4973" s="627"/>
      <c r="D4973" s="627"/>
      <c r="E4973" s="627"/>
      <c r="F4973" s="627"/>
      <c r="G4973" s="627"/>
      <c r="H4973" s="627"/>
      <c r="J4973" s="627"/>
      <c r="K4973" s="627"/>
      <c r="L4973" s="627"/>
    </row>
    <row r="4974" spans="1:12" ht="15">
      <c r="A4974" s="276"/>
      <c r="C4974" s="625"/>
      <c r="D4974" s="625"/>
      <c r="E4974" s="625"/>
      <c r="F4974" s="625"/>
      <c r="G4974" s="625"/>
      <c r="H4974" s="625"/>
      <c r="J4974" s="625"/>
      <c r="K4974" s="625"/>
      <c r="L4974" s="625"/>
    </row>
    <row r="4975" spans="1:12" ht="15">
      <c r="A4975" s="276"/>
      <c r="C4975" s="627"/>
      <c r="D4975" s="627"/>
      <c r="E4975" s="627"/>
      <c r="F4975" s="627"/>
      <c r="G4975" s="627"/>
      <c r="H4975" s="627"/>
      <c r="J4975" s="627"/>
      <c r="K4975" s="627"/>
      <c r="L4975" s="627"/>
    </row>
    <row r="4976" spans="1:12" ht="15">
      <c r="A4976" s="276"/>
      <c r="C4976" s="625"/>
      <c r="D4976" s="625"/>
      <c r="E4976" s="625"/>
      <c r="F4976" s="625"/>
      <c r="G4976" s="625"/>
      <c r="H4976" s="625"/>
      <c r="J4976" s="625"/>
      <c r="K4976" s="625"/>
      <c r="L4976" s="625"/>
    </row>
    <row r="4977" spans="1:12" ht="15">
      <c r="A4977" s="276"/>
      <c r="C4977" s="627"/>
      <c r="D4977" s="627"/>
      <c r="E4977" s="627"/>
      <c r="F4977" s="627"/>
      <c r="G4977" s="627"/>
      <c r="H4977" s="627"/>
      <c r="J4977" s="627"/>
      <c r="K4977" s="627"/>
      <c r="L4977" s="627"/>
    </row>
    <row r="4978" spans="1:12" ht="15">
      <c r="A4978" s="276"/>
      <c r="C4978" s="625"/>
      <c r="D4978" s="625"/>
      <c r="E4978" s="625"/>
      <c r="F4978" s="625"/>
      <c r="G4978" s="625"/>
      <c r="H4978" s="625"/>
      <c r="J4978" s="625"/>
      <c r="K4978" s="625"/>
      <c r="L4978" s="625"/>
    </row>
    <row r="4979" spans="1:12" ht="15">
      <c r="A4979" s="276"/>
      <c r="C4979" s="627"/>
      <c r="D4979" s="627"/>
      <c r="E4979" s="627"/>
      <c r="F4979" s="627"/>
      <c r="G4979" s="627"/>
      <c r="H4979" s="627"/>
      <c r="J4979" s="627"/>
      <c r="K4979" s="627"/>
      <c r="L4979" s="627"/>
    </row>
    <row r="4980" spans="1:12" ht="15">
      <c r="A4980" s="276"/>
      <c r="C4980" s="625"/>
      <c r="D4980" s="625"/>
      <c r="E4980" s="625"/>
      <c r="F4980" s="625"/>
      <c r="G4980" s="625"/>
      <c r="H4980" s="625"/>
      <c r="J4980" s="625"/>
      <c r="K4980" s="625"/>
      <c r="L4980" s="625"/>
    </row>
    <row r="4981" spans="1:12" ht="15">
      <c r="A4981" s="276"/>
      <c r="C4981" s="627"/>
      <c r="D4981" s="627"/>
      <c r="E4981" s="627"/>
      <c r="F4981" s="627"/>
      <c r="G4981" s="627"/>
      <c r="H4981" s="627"/>
      <c r="J4981" s="627"/>
      <c r="K4981" s="627"/>
      <c r="L4981" s="627"/>
    </row>
    <row r="4982" spans="1:12" ht="15">
      <c r="A4982" s="276"/>
      <c r="C4982" s="625"/>
      <c r="D4982" s="625"/>
      <c r="E4982" s="625"/>
      <c r="F4982" s="625"/>
      <c r="G4982" s="625"/>
      <c r="H4982" s="625"/>
      <c r="J4982" s="625"/>
      <c r="K4982" s="625"/>
      <c r="L4982" s="625"/>
    </row>
    <row r="4983" spans="1:12" ht="15">
      <c r="A4983" s="276"/>
      <c r="C4983" s="627"/>
      <c r="D4983" s="627"/>
      <c r="E4983" s="627"/>
      <c r="F4983" s="627"/>
      <c r="G4983" s="627"/>
      <c r="H4983" s="627"/>
      <c r="J4983" s="627"/>
      <c r="K4983" s="627"/>
      <c r="L4983" s="627"/>
    </row>
    <row r="4984" spans="1:12" ht="15">
      <c r="A4984" s="276"/>
      <c r="C4984" s="625"/>
      <c r="D4984" s="625"/>
      <c r="E4984" s="625"/>
      <c r="F4984" s="625"/>
      <c r="G4984" s="625"/>
      <c r="H4984" s="625"/>
      <c r="J4984" s="625"/>
      <c r="K4984" s="625"/>
      <c r="L4984" s="625"/>
    </row>
    <row r="4985" spans="1:12" ht="15">
      <c r="A4985" s="276"/>
      <c r="C4985" s="627"/>
      <c r="D4985" s="627"/>
      <c r="E4985" s="627"/>
      <c r="F4985" s="627"/>
      <c r="G4985" s="627"/>
      <c r="H4985" s="627"/>
      <c r="J4985" s="627"/>
      <c r="K4985" s="627"/>
      <c r="L4985" s="627"/>
    </row>
    <row r="4986" spans="1:12" ht="15">
      <c r="A4986" s="276"/>
      <c r="C4986" s="625"/>
      <c r="D4986" s="625"/>
      <c r="E4986" s="625"/>
      <c r="F4986" s="625"/>
      <c r="G4986" s="625"/>
      <c r="H4986" s="625"/>
      <c r="J4986" s="625"/>
      <c r="K4986" s="625"/>
      <c r="L4986" s="625"/>
    </row>
    <row r="4987" spans="1:12" ht="15">
      <c r="A4987" s="276"/>
      <c r="C4987" s="627"/>
      <c r="D4987" s="627"/>
      <c r="E4987" s="627"/>
      <c r="F4987" s="627"/>
      <c r="G4987" s="627"/>
      <c r="H4987" s="627"/>
      <c r="J4987" s="627"/>
      <c r="K4987" s="627"/>
      <c r="L4987" s="627"/>
    </row>
    <row r="4988" spans="1:12" ht="15">
      <c r="A4988" s="276"/>
      <c r="C4988" s="625"/>
      <c r="D4988" s="625"/>
      <c r="E4988" s="625"/>
      <c r="F4988" s="625"/>
      <c r="G4988" s="625"/>
      <c r="H4988" s="625"/>
      <c r="J4988" s="625"/>
      <c r="K4988" s="625"/>
      <c r="L4988" s="625"/>
    </row>
    <row r="4989" spans="1:12" ht="15">
      <c r="A4989" s="276"/>
      <c r="C4989" s="627"/>
      <c r="D4989" s="627"/>
      <c r="E4989" s="627"/>
      <c r="F4989" s="627"/>
      <c r="G4989" s="627"/>
      <c r="H4989" s="627"/>
      <c r="J4989" s="627"/>
      <c r="K4989" s="627"/>
      <c r="L4989" s="627"/>
    </row>
    <row r="4990" spans="1:12" ht="15">
      <c r="A4990" s="276"/>
      <c r="C4990" s="625"/>
      <c r="D4990" s="625"/>
      <c r="E4990" s="625"/>
      <c r="F4990" s="625"/>
      <c r="G4990" s="625"/>
      <c r="H4990" s="625"/>
      <c r="J4990" s="625"/>
      <c r="K4990" s="625"/>
      <c r="L4990" s="625"/>
    </row>
    <row r="4991" spans="1:12" ht="15">
      <c r="A4991" s="276"/>
      <c r="C4991" s="627"/>
      <c r="D4991" s="627"/>
      <c r="E4991" s="627"/>
      <c r="F4991" s="627"/>
      <c r="G4991" s="627"/>
      <c r="H4991" s="627"/>
      <c r="J4991" s="627"/>
      <c r="K4991" s="627"/>
      <c r="L4991" s="627"/>
    </row>
    <row r="4992" spans="1:12" ht="15">
      <c r="A4992" s="276"/>
      <c r="C4992" s="625"/>
      <c r="D4992" s="625"/>
      <c r="E4992" s="625"/>
      <c r="F4992" s="625"/>
      <c r="G4992" s="625"/>
      <c r="H4992" s="625"/>
      <c r="J4992" s="625"/>
      <c r="K4992" s="625"/>
      <c r="L4992" s="625"/>
    </row>
    <row r="4993" spans="1:12" ht="15">
      <c r="A4993" s="276"/>
      <c r="C4993" s="627"/>
      <c r="D4993" s="627"/>
      <c r="E4993" s="627"/>
      <c r="F4993" s="627"/>
      <c r="G4993" s="627"/>
      <c r="H4993" s="627"/>
      <c r="J4993" s="627"/>
      <c r="K4993" s="627"/>
      <c r="L4993" s="627"/>
    </row>
    <row r="4994" spans="1:12" ht="15">
      <c r="A4994" s="276"/>
      <c r="C4994" s="625"/>
      <c r="D4994" s="625"/>
      <c r="E4994" s="625"/>
      <c r="F4994" s="625"/>
      <c r="G4994" s="625"/>
      <c r="H4994" s="625"/>
      <c r="J4994" s="625"/>
      <c r="K4994" s="625"/>
      <c r="L4994" s="625"/>
    </row>
    <row r="4995" spans="1:12" ht="15">
      <c r="A4995" s="276"/>
      <c r="C4995" s="627"/>
      <c r="D4995" s="627"/>
      <c r="E4995" s="627"/>
      <c r="F4995" s="627"/>
      <c r="G4995" s="627"/>
      <c r="H4995" s="627"/>
      <c r="J4995" s="627"/>
      <c r="K4995" s="627"/>
      <c r="L4995" s="627"/>
    </row>
    <row r="4996" spans="1:12" ht="15">
      <c r="A4996" s="276"/>
      <c r="C4996" s="625"/>
      <c r="D4996" s="625"/>
      <c r="E4996" s="625"/>
      <c r="F4996" s="625"/>
      <c r="G4996" s="625"/>
      <c r="H4996" s="625"/>
      <c r="J4996" s="625"/>
      <c r="K4996" s="625"/>
      <c r="L4996" s="625"/>
    </row>
    <row r="4997" spans="1:12" ht="15">
      <c r="A4997" s="276"/>
      <c r="C4997" s="627"/>
      <c r="D4997" s="627"/>
      <c r="E4997" s="627"/>
      <c r="F4997" s="627"/>
      <c r="G4997" s="627"/>
      <c r="H4997" s="627"/>
      <c r="J4997" s="627"/>
      <c r="K4997" s="627"/>
      <c r="L4997" s="627"/>
    </row>
    <row r="4998" spans="1:12" ht="15">
      <c r="A4998" s="276"/>
      <c r="C4998" s="625"/>
      <c r="D4998" s="625"/>
      <c r="E4998" s="625"/>
      <c r="F4998" s="625"/>
      <c r="G4998" s="625"/>
      <c r="H4998" s="625"/>
      <c r="J4998" s="625"/>
      <c r="K4998" s="625"/>
      <c r="L4998" s="625"/>
    </row>
    <row r="4999" spans="1:12" ht="15">
      <c r="A4999" s="276"/>
      <c r="C4999" s="627"/>
      <c r="D4999" s="627"/>
      <c r="E4999" s="627"/>
      <c r="F4999" s="627"/>
      <c r="G4999" s="627"/>
      <c r="H4999" s="627"/>
      <c r="J4999" s="627"/>
      <c r="K4999" s="627"/>
      <c r="L4999" s="627"/>
    </row>
    <row r="5000" spans="1:12" ht="15">
      <c r="A5000" s="276"/>
      <c r="C5000" s="625"/>
      <c r="D5000" s="625"/>
      <c r="E5000" s="625"/>
      <c r="F5000" s="625"/>
      <c r="G5000" s="625"/>
      <c r="H5000" s="625"/>
      <c r="J5000" s="625"/>
      <c r="K5000" s="625"/>
      <c r="L5000" s="625"/>
    </row>
    <row r="5001" spans="1:12" ht="15">
      <c r="A5001" s="276"/>
      <c r="C5001" s="627"/>
      <c r="D5001" s="627"/>
      <c r="E5001" s="627"/>
      <c r="F5001" s="627"/>
      <c r="G5001" s="627"/>
      <c r="H5001" s="627"/>
      <c r="J5001" s="627"/>
      <c r="K5001" s="627"/>
      <c r="L5001" s="627"/>
    </row>
    <row r="5002" spans="1:12" ht="15">
      <c r="A5002" s="276"/>
      <c r="C5002" s="625"/>
      <c r="D5002" s="625"/>
      <c r="E5002" s="625"/>
      <c r="F5002" s="625"/>
      <c r="G5002" s="625"/>
      <c r="H5002" s="625"/>
      <c r="J5002" s="625"/>
      <c r="K5002" s="625"/>
      <c r="L5002" s="625"/>
    </row>
    <row r="5003" spans="1:12" ht="15">
      <c r="A5003" s="276"/>
      <c r="C5003" s="627"/>
      <c r="D5003" s="627"/>
      <c r="E5003" s="627"/>
      <c r="F5003" s="627"/>
      <c r="G5003" s="627"/>
      <c r="H5003" s="627"/>
      <c r="J5003" s="627"/>
      <c r="K5003" s="627"/>
      <c r="L5003" s="627"/>
    </row>
    <row r="5004" spans="1:12" ht="15">
      <c r="A5004" s="276"/>
      <c r="C5004" s="625"/>
      <c r="D5004" s="625"/>
      <c r="E5004" s="625"/>
      <c r="F5004" s="625"/>
      <c r="G5004" s="625"/>
      <c r="H5004" s="625"/>
      <c r="J5004" s="625"/>
      <c r="K5004" s="625"/>
      <c r="L5004" s="625"/>
    </row>
    <row r="5005" spans="1:12" ht="15">
      <c r="A5005" s="276"/>
      <c r="C5005" s="627"/>
      <c r="D5005" s="627"/>
      <c r="E5005" s="627"/>
      <c r="F5005" s="627"/>
      <c r="G5005" s="627"/>
      <c r="H5005" s="627"/>
      <c r="J5005" s="627"/>
      <c r="K5005" s="627"/>
      <c r="L5005" s="627"/>
    </row>
    <row r="5006" spans="1:12" ht="15">
      <c r="A5006" s="276"/>
      <c r="C5006" s="625"/>
      <c r="D5006" s="625"/>
      <c r="E5006" s="625"/>
      <c r="F5006" s="625"/>
      <c r="G5006" s="625"/>
      <c r="H5006" s="625"/>
      <c r="J5006" s="625"/>
      <c r="K5006" s="625"/>
      <c r="L5006" s="625"/>
    </row>
    <row r="5007" spans="1:12" ht="15">
      <c r="A5007" s="276"/>
      <c r="C5007" s="627"/>
      <c r="D5007" s="627"/>
      <c r="E5007" s="627"/>
      <c r="F5007" s="627"/>
      <c r="G5007" s="627"/>
      <c r="H5007" s="627"/>
      <c r="J5007" s="627"/>
      <c r="K5007" s="627"/>
      <c r="L5007" s="627"/>
    </row>
    <row r="5008" spans="1:12" ht="15">
      <c r="A5008" s="276"/>
      <c r="C5008" s="625"/>
      <c r="D5008" s="625"/>
      <c r="E5008" s="625"/>
      <c r="F5008" s="625"/>
      <c r="G5008" s="625"/>
      <c r="H5008" s="625"/>
      <c r="J5008" s="625"/>
      <c r="K5008" s="625"/>
      <c r="L5008" s="625"/>
    </row>
    <row r="5009" spans="1:12" ht="15">
      <c r="A5009" s="276"/>
      <c r="C5009" s="627"/>
      <c r="D5009" s="627"/>
      <c r="E5009" s="627"/>
      <c r="F5009" s="627"/>
      <c r="G5009" s="627"/>
      <c r="H5009" s="627"/>
      <c r="J5009" s="627"/>
      <c r="K5009" s="627"/>
      <c r="L5009" s="627"/>
    </row>
    <row r="5010" spans="1:12" ht="15">
      <c r="A5010" s="276"/>
      <c r="C5010" s="625"/>
      <c r="D5010" s="625"/>
      <c r="E5010" s="625"/>
      <c r="F5010" s="625"/>
      <c r="G5010" s="625"/>
      <c r="H5010" s="625"/>
      <c r="J5010" s="625"/>
      <c r="K5010" s="625"/>
      <c r="L5010" s="625"/>
    </row>
    <row r="5011" spans="1:12" ht="15">
      <c r="A5011" s="276"/>
      <c r="C5011" s="627"/>
      <c r="D5011" s="627"/>
      <c r="E5011" s="627"/>
      <c r="F5011" s="627"/>
      <c r="G5011" s="627"/>
      <c r="H5011" s="627"/>
      <c r="J5011" s="627"/>
      <c r="K5011" s="627"/>
      <c r="L5011" s="627"/>
    </row>
    <row r="5012" spans="1:12" ht="15">
      <c r="A5012" s="276"/>
      <c r="C5012" s="625"/>
      <c r="D5012" s="625"/>
      <c r="E5012" s="625"/>
      <c r="F5012" s="625"/>
      <c r="G5012" s="625"/>
      <c r="H5012" s="625"/>
      <c r="J5012" s="625"/>
      <c r="K5012" s="625"/>
      <c r="L5012" s="625"/>
    </row>
    <row r="5013" spans="1:12" ht="15">
      <c r="A5013" s="276"/>
      <c r="C5013" s="627"/>
      <c r="D5013" s="627"/>
      <c r="E5013" s="627"/>
      <c r="F5013" s="627"/>
      <c r="G5013" s="627"/>
      <c r="H5013" s="627"/>
      <c r="J5013" s="627"/>
      <c r="K5013" s="627"/>
      <c r="L5013" s="627"/>
    </row>
    <row r="5014" spans="1:12" ht="15">
      <c r="A5014" s="276"/>
      <c r="C5014" s="625"/>
      <c r="D5014" s="625"/>
      <c r="E5014" s="625"/>
      <c r="F5014" s="625"/>
      <c r="G5014" s="625"/>
      <c r="H5014" s="625"/>
      <c r="J5014" s="625"/>
      <c r="K5014" s="625"/>
      <c r="L5014" s="625"/>
    </row>
    <row r="5015" spans="1:12" ht="15">
      <c r="A5015" s="276"/>
      <c r="C5015" s="627"/>
      <c r="D5015" s="627"/>
      <c r="E5015" s="627"/>
      <c r="F5015" s="627"/>
      <c r="G5015" s="627"/>
      <c r="H5015" s="627"/>
      <c r="J5015" s="627"/>
      <c r="K5015" s="627"/>
      <c r="L5015" s="627"/>
    </row>
    <row r="5016" spans="1:12" ht="15">
      <c r="A5016" s="276"/>
      <c r="C5016" s="625"/>
      <c r="D5016" s="625"/>
      <c r="E5016" s="625"/>
      <c r="F5016" s="625"/>
      <c r="G5016" s="625"/>
      <c r="H5016" s="625"/>
      <c r="J5016" s="625"/>
      <c r="K5016" s="625"/>
      <c r="L5016" s="625"/>
    </row>
    <row r="5017" spans="1:12" ht="15">
      <c r="A5017" s="276"/>
      <c r="C5017" s="627"/>
      <c r="D5017" s="627"/>
      <c r="E5017" s="627"/>
      <c r="F5017" s="627"/>
      <c r="G5017" s="627"/>
      <c r="H5017" s="627"/>
      <c r="J5017" s="627"/>
      <c r="K5017" s="627"/>
      <c r="L5017" s="627"/>
    </row>
    <row r="5018" spans="1:12" ht="15">
      <c r="A5018" s="276"/>
      <c r="C5018" s="625"/>
      <c r="D5018" s="625"/>
      <c r="E5018" s="625"/>
      <c r="F5018" s="625"/>
      <c r="G5018" s="625"/>
      <c r="H5018" s="625"/>
      <c r="J5018" s="625"/>
      <c r="K5018" s="625"/>
      <c r="L5018" s="625"/>
    </row>
    <row r="5019" spans="1:12" ht="15">
      <c r="A5019" s="276"/>
      <c r="C5019" s="627"/>
      <c r="D5019" s="627"/>
      <c r="E5019" s="627"/>
      <c r="F5019" s="627"/>
      <c r="G5019" s="627"/>
      <c r="H5019" s="627"/>
      <c r="J5019" s="627"/>
      <c r="K5019" s="627"/>
      <c r="L5019" s="627"/>
    </row>
    <row r="5020" spans="1:12" ht="15">
      <c r="A5020" s="276"/>
      <c r="C5020" s="625"/>
      <c r="D5020" s="625"/>
      <c r="E5020" s="625"/>
      <c r="F5020" s="625"/>
      <c r="G5020" s="625"/>
      <c r="H5020" s="625"/>
      <c r="J5020" s="625"/>
      <c r="K5020" s="625"/>
      <c r="L5020" s="625"/>
    </row>
    <row r="5021" spans="1:12" ht="15">
      <c r="A5021" s="276"/>
      <c r="C5021" s="627"/>
      <c r="D5021" s="627"/>
      <c r="E5021" s="627"/>
      <c r="F5021" s="627"/>
      <c r="G5021" s="627"/>
      <c r="H5021" s="627"/>
      <c r="J5021" s="627"/>
      <c r="K5021" s="627"/>
      <c r="L5021" s="627"/>
    </row>
    <row r="5022" spans="1:12" ht="15">
      <c r="A5022" s="276"/>
      <c r="C5022" s="625"/>
      <c r="D5022" s="625"/>
      <c r="E5022" s="705"/>
      <c r="F5022" s="625"/>
      <c r="G5022" s="625"/>
      <c r="H5022" s="625"/>
      <c r="J5022" s="625"/>
      <c r="K5022" s="625"/>
      <c r="L5022" s="625"/>
    </row>
    <row r="5023" spans="1:12" ht="15">
      <c r="A5023" s="276"/>
      <c r="C5023" s="627"/>
      <c r="D5023" s="627"/>
      <c r="E5023" s="627"/>
      <c r="F5023" s="627"/>
      <c r="G5023" s="627"/>
      <c r="H5023" s="627"/>
      <c r="J5023" s="627"/>
      <c r="K5023" s="627"/>
      <c r="L5023" s="627"/>
    </row>
    <row r="5024" spans="1:12" ht="15">
      <c r="A5024" s="276"/>
      <c r="C5024" s="625"/>
      <c r="D5024" s="625"/>
      <c r="E5024" s="705"/>
      <c r="F5024" s="625"/>
      <c r="G5024" s="625"/>
      <c r="H5024" s="625"/>
      <c r="J5024" s="625"/>
      <c r="K5024" s="625"/>
      <c r="L5024" s="625"/>
    </row>
    <row r="5025" spans="1:12" ht="15">
      <c r="A5025" s="276"/>
      <c r="C5025" s="627"/>
      <c r="D5025" s="627"/>
      <c r="E5025" s="627"/>
      <c r="F5025" s="627"/>
      <c r="G5025" s="627"/>
      <c r="H5025" s="627"/>
      <c r="J5025" s="627"/>
      <c r="K5025" s="627"/>
      <c r="L5025" s="627"/>
    </row>
    <row r="5026" spans="1:12" ht="15">
      <c r="A5026" s="276"/>
      <c r="C5026" s="625"/>
      <c r="D5026" s="625"/>
      <c r="E5026" s="625"/>
      <c r="F5026" s="625"/>
      <c r="G5026" s="625"/>
      <c r="H5026" s="625"/>
      <c r="J5026" s="1441"/>
      <c r="K5026" s="1441"/>
      <c r="L5026" s="1441"/>
    </row>
    <row r="5027" spans="1:12" ht="15">
      <c r="A5027" s="276"/>
      <c r="C5027" s="625"/>
      <c r="D5027" s="625"/>
      <c r="E5027" s="625"/>
      <c r="F5027" s="625"/>
      <c r="G5027" s="625"/>
      <c r="H5027" s="625"/>
    </row>
    <row r="5028" spans="1:12" ht="15">
      <c r="A5028" s="276"/>
      <c r="C5028" s="627"/>
      <c r="D5028" s="627"/>
      <c r="E5028" s="627"/>
      <c r="F5028" s="627"/>
      <c r="G5028" s="627"/>
      <c r="H5028" s="627"/>
    </row>
    <row r="5029" spans="1:12" ht="15">
      <c r="A5029" s="276"/>
      <c r="C5029" s="625"/>
      <c r="D5029" s="625"/>
      <c r="E5029" s="625"/>
      <c r="F5029" s="625"/>
      <c r="G5029" s="625"/>
      <c r="H5029" s="625"/>
    </row>
    <row r="5030" spans="1:12" ht="15">
      <c r="A5030" s="276"/>
      <c r="C5030" s="625"/>
      <c r="D5030" s="625"/>
      <c r="E5030" s="625"/>
      <c r="F5030" s="625"/>
      <c r="G5030" s="625"/>
      <c r="H5030" s="625"/>
    </row>
    <row r="5031" spans="1:12" ht="15">
      <c r="A5031" s="276"/>
      <c r="C5031" s="625"/>
      <c r="D5031" s="625"/>
      <c r="E5031" s="625"/>
      <c r="F5031" s="625"/>
      <c r="G5031" s="625"/>
      <c r="H5031" s="625"/>
    </row>
    <row r="5032" spans="1:12" ht="15">
      <c r="A5032" s="276"/>
      <c r="C5032" s="627"/>
      <c r="D5032" s="627"/>
      <c r="E5032" s="627"/>
      <c r="F5032" s="627"/>
      <c r="G5032" s="627"/>
      <c r="H5032" s="627"/>
      <c r="I5032" s="1446"/>
      <c r="J5032" s="1442"/>
      <c r="K5032" s="1448"/>
      <c r="L5032" s="1451"/>
    </row>
    <row r="5033" spans="1:12" ht="15">
      <c r="A5033" s="276"/>
      <c r="C5033" s="625"/>
      <c r="D5033" s="625"/>
      <c r="E5033" s="625"/>
      <c r="F5033" s="625"/>
      <c r="G5033" s="625"/>
      <c r="H5033" s="625"/>
      <c r="I5033" s="638">
        <v>8</v>
      </c>
      <c r="J5033" s="625"/>
      <c r="K5033" s="625"/>
      <c r="L5033" s="634"/>
    </row>
    <row r="5034" spans="1:12" ht="15">
      <c r="A5034" s="276"/>
      <c r="C5034" s="627"/>
      <c r="D5034" s="627"/>
      <c r="E5034" s="627"/>
      <c r="F5034" s="627"/>
      <c r="G5034" s="627"/>
      <c r="H5034" s="627"/>
      <c r="I5034" s="639">
        <v>8</v>
      </c>
      <c r="J5034" s="627"/>
      <c r="K5034" s="627"/>
      <c r="L5034" s="637"/>
    </row>
    <row r="5035" spans="1:12" ht="15">
      <c r="A5035" s="276"/>
      <c r="C5035" s="625"/>
      <c r="D5035" s="625"/>
      <c r="E5035" s="625"/>
      <c r="F5035" s="625"/>
      <c r="G5035" s="625"/>
      <c r="H5035" s="625"/>
      <c r="I5035" s="638">
        <v>5</v>
      </c>
      <c r="J5035" s="625"/>
      <c r="K5035" s="625"/>
      <c r="L5035" s="634"/>
    </row>
    <row r="5036" spans="1:12" ht="15">
      <c r="A5036" s="276"/>
      <c r="C5036" s="627"/>
      <c r="D5036" s="627"/>
      <c r="E5036" s="627"/>
      <c r="F5036" s="627"/>
      <c r="G5036" s="627"/>
      <c r="H5036" s="627"/>
      <c r="I5036" s="639">
        <v>5</v>
      </c>
      <c r="J5036" s="627"/>
      <c r="K5036" s="627"/>
      <c r="L5036" s="637"/>
    </row>
    <row r="5037" spans="1:12" ht="15">
      <c r="A5037" s="276"/>
      <c r="C5037" s="625"/>
      <c r="D5037" s="625"/>
      <c r="E5037" s="625"/>
      <c r="F5037" s="625"/>
      <c r="G5037" s="625"/>
      <c r="H5037" s="625"/>
      <c r="I5037" s="638">
        <v>6</v>
      </c>
      <c r="J5037" s="625"/>
      <c r="K5037" s="625"/>
      <c r="L5037" s="634"/>
    </row>
    <row r="5038" spans="1:12" ht="15">
      <c r="A5038" s="276"/>
      <c r="C5038" s="627"/>
      <c r="D5038" s="627"/>
      <c r="E5038" s="627"/>
      <c r="F5038" s="627"/>
      <c r="G5038" s="627"/>
      <c r="H5038" s="627"/>
      <c r="I5038" s="639">
        <v>3</v>
      </c>
      <c r="J5038" s="627"/>
      <c r="K5038" s="627"/>
      <c r="L5038" s="637"/>
    </row>
    <row r="5039" spans="1:12" ht="15">
      <c r="A5039" s="276"/>
      <c r="C5039" s="625"/>
      <c r="D5039" s="625"/>
      <c r="E5039" s="625"/>
      <c r="F5039" s="625"/>
      <c r="G5039" s="625"/>
      <c r="H5039" s="625"/>
      <c r="I5039" s="638">
        <v>3</v>
      </c>
      <c r="J5039" s="625"/>
      <c r="K5039" s="625"/>
      <c r="L5039" s="634"/>
    </row>
    <row r="5040" spans="1:12" ht="15">
      <c r="A5040" s="276"/>
      <c r="C5040" s="627"/>
      <c r="D5040" s="627"/>
      <c r="E5040" s="627"/>
      <c r="F5040" s="627"/>
      <c r="G5040" s="627"/>
      <c r="H5040" s="627"/>
      <c r="I5040" s="639">
        <v>2</v>
      </c>
      <c r="J5040" s="627"/>
      <c r="K5040" s="627"/>
      <c r="L5040" s="637"/>
    </row>
    <row r="5041" spans="1:12" ht="15">
      <c r="A5041" s="276"/>
      <c r="C5041" s="625"/>
      <c r="D5041" s="625"/>
      <c r="E5041" s="625"/>
      <c r="F5041" s="625"/>
      <c r="G5041" s="625"/>
      <c r="H5041" s="625"/>
      <c r="I5041" s="638">
        <v>1</v>
      </c>
      <c r="J5041" s="625"/>
      <c r="K5041" s="625"/>
      <c r="L5041" s="634"/>
    </row>
    <row r="5042" spans="1:12" ht="15">
      <c r="A5042" s="276"/>
      <c r="C5042" s="627"/>
      <c r="D5042" s="627"/>
      <c r="E5042" s="627"/>
      <c r="F5042" s="627"/>
      <c r="G5042" s="627"/>
      <c r="H5042" s="627"/>
      <c r="I5042" s="639">
        <v>3</v>
      </c>
      <c r="J5042" s="627"/>
      <c r="K5042" s="627"/>
      <c r="L5042" s="637"/>
    </row>
    <row r="5043" spans="1:12" ht="15">
      <c r="A5043" s="276"/>
      <c r="C5043" s="625"/>
      <c r="D5043" s="625"/>
      <c r="E5043" s="625"/>
      <c r="F5043" s="625"/>
      <c r="G5043" s="625"/>
      <c r="H5043" s="625"/>
      <c r="I5043" s="638">
        <v>2</v>
      </c>
      <c r="J5043" s="625"/>
      <c r="K5043" s="625"/>
      <c r="L5043" s="634"/>
    </row>
    <row r="5044" spans="1:12" ht="15">
      <c r="A5044" s="276"/>
      <c r="C5044" s="627"/>
      <c r="D5044" s="627"/>
      <c r="E5044" s="627"/>
      <c r="F5044" s="627"/>
      <c r="G5044" s="627"/>
      <c r="H5044" s="627"/>
      <c r="I5044" s="639">
        <v>3</v>
      </c>
      <c r="J5044" s="627"/>
      <c r="K5044" s="627"/>
      <c r="L5044" s="637"/>
    </row>
    <row r="5045" spans="1:12" ht="15">
      <c r="A5045" s="276"/>
      <c r="C5045" s="625"/>
      <c r="D5045" s="625"/>
      <c r="E5045" s="625"/>
      <c r="F5045" s="625"/>
      <c r="G5045" s="625"/>
      <c r="H5045" s="625"/>
      <c r="I5045" s="638">
        <v>2</v>
      </c>
      <c r="J5045" s="625"/>
      <c r="K5045" s="625"/>
      <c r="L5045" s="634"/>
    </row>
    <row r="5046" spans="1:12" ht="15">
      <c r="A5046" s="276"/>
      <c r="C5046" s="627"/>
      <c r="D5046" s="627"/>
      <c r="E5046" s="627"/>
      <c r="F5046" s="627"/>
      <c r="G5046" s="627"/>
      <c r="H5046" s="627"/>
      <c r="I5046" s="639">
        <v>3</v>
      </c>
      <c r="J5046" s="627"/>
      <c r="K5046" s="627"/>
      <c r="L5046" s="637"/>
    </row>
    <row r="5047" spans="1:12" ht="15">
      <c r="A5047" s="276"/>
      <c r="C5047" s="625"/>
      <c r="D5047" s="625"/>
      <c r="E5047" s="625"/>
      <c r="F5047" s="625"/>
      <c r="G5047" s="625"/>
      <c r="H5047" s="625"/>
      <c r="I5047" s="638">
        <v>2</v>
      </c>
      <c r="J5047" s="625"/>
      <c r="K5047" s="625"/>
      <c r="L5047" s="634"/>
    </row>
    <row r="5048" spans="1:12" ht="15">
      <c r="A5048" s="276"/>
      <c r="C5048" s="627"/>
      <c r="D5048" s="627"/>
      <c r="E5048" s="627"/>
      <c r="F5048" s="627"/>
      <c r="G5048" s="627"/>
      <c r="H5048" s="627"/>
      <c r="I5048" s="639">
        <v>3</v>
      </c>
      <c r="J5048" s="627"/>
      <c r="K5048" s="627"/>
      <c r="L5048" s="637"/>
    </row>
    <row r="5049" spans="1:12" ht="15">
      <c r="A5049" s="276"/>
      <c r="C5049" s="625"/>
      <c r="D5049" s="625"/>
      <c r="E5049" s="625"/>
      <c r="F5049" s="625"/>
      <c r="G5049" s="625"/>
      <c r="H5049" s="625"/>
      <c r="I5049" s="638">
        <v>4</v>
      </c>
      <c r="J5049" s="625"/>
      <c r="K5049" s="625"/>
      <c r="L5049" s="634"/>
    </row>
    <row r="5050" spans="1:12" ht="15">
      <c r="A5050" s="276"/>
      <c r="C5050" s="627"/>
      <c r="D5050" s="627"/>
      <c r="E5050" s="627"/>
      <c r="F5050" s="627"/>
      <c r="G5050" s="627"/>
      <c r="H5050" s="627"/>
      <c r="I5050" s="639">
        <v>3</v>
      </c>
      <c r="J5050" s="627"/>
      <c r="K5050" s="627"/>
      <c r="L5050" s="637"/>
    </row>
    <row r="5051" spans="1:12" ht="15">
      <c r="A5051" s="276"/>
      <c r="C5051" s="625"/>
      <c r="D5051" s="625"/>
      <c r="E5051" s="625"/>
      <c r="F5051" s="625"/>
      <c r="G5051" s="625"/>
      <c r="H5051" s="625"/>
      <c r="I5051" s="638">
        <v>2</v>
      </c>
      <c r="J5051" s="625"/>
      <c r="K5051" s="634"/>
      <c r="L5051" s="634"/>
    </row>
    <row r="5052" spans="1:12" ht="15">
      <c r="A5052" s="276"/>
      <c r="C5052" s="627"/>
      <c r="D5052" s="627"/>
      <c r="E5052" s="627"/>
      <c r="F5052" s="627"/>
      <c r="G5052" s="627"/>
      <c r="H5052" s="627"/>
      <c r="I5052" s="639">
        <v>5</v>
      </c>
      <c r="J5052" s="627"/>
      <c r="K5052" s="627"/>
      <c r="L5052" s="637"/>
    </row>
    <row r="5053" spans="1:12" ht="15">
      <c r="A5053" s="276"/>
      <c r="C5053" s="625"/>
      <c r="D5053" s="625"/>
      <c r="E5053" s="625"/>
      <c r="F5053" s="625"/>
      <c r="G5053" s="625"/>
      <c r="H5053" s="625"/>
      <c r="I5053" s="638">
        <v>15</v>
      </c>
      <c r="J5053" s="625"/>
      <c r="K5053" s="625"/>
      <c r="L5053" s="634"/>
    </row>
    <row r="5054" spans="1:12" ht="15">
      <c r="A5054" s="276"/>
      <c r="C5054" s="627"/>
      <c r="D5054" s="627"/>
      <c r="E5054" s="627"/>
      <c r="F5054" s="627"/>
      <c r="G5054" s="627"/>
      <c r="H5054" s="627"/>
      <c r="I5054" s="639">
        <v>-20</v>
      </c>
      <c r="J5054" s="627"/>
      <c r="K5054" s="627"/>
      <c r="L5054" s="637"/>
    </row>
    <row r="5055" spans="1:12" ht="15">
      <c r="A5055" s="276"/>
      <c r="C5055" s="625"/>
      <c r="D5055" s="625"/>
      <c r="E5055" s="625"/>
      <c r="F5055" s="625"/>
      <c r="G5055" s="625"/>
      <c r="H5055" s="625"/>
      <c r="I5055" s="638">
        <v>1</v>
      </c>
      <c r="J5055" s="625"/>
      <c r="K5055" s="625"/>
      <c r="L5055" s="634"/>
    </row>
    <row r="5056" spans="1:12" ht="15">
      <c r="A5056" s="276"/>
      <c r="C5056" s="627"/>
      <c r="D5056" s="627"/>
      <c r="E5056" s="627"/>
      <c r="F5056" s="627"/>
      <c r="G5056" s="627"/>
      <c r="H5056" s="627"/>
      <c r="I5056" s="639">
        <v>1</v>
      </c>
      <c r="J5056" s="627"/>
      <c r="K5056" s="627"/>
      <c r="L5056" s="637"/>
    </row>
    <row r="5057" spans="1:12" ht="15">
      <c r="A5057" s="276"/>
      <c r="C5057" s="625"/>
      <c r="D5057" s="625"/>
      <c r="E5057" s="625"/>
      <c r="F5057" s="625"/>
      <c r="G5057" s="625"/>
      <c r="H5057" s="625"/>
      <c r="I5057" s="638">
        <v>1</v>
      </c>
      <c r="J5057" s="625"/>
      <c r="K5057" s="625"/>
      <c r="L5057" s="634"/>
    </row>
    <row r="5058" spans="1:12" ht="15">
      <c r="A5058" s="276"/>
      <c r="C5058" s="627"/>
      <c r="D5058" s="627"/>
      <c r="E5058" s="627"/>
      <c r="F5058" s="627"/>
      <c r="G5058" s="627"/>
      <c r="H5058" s="627"/>
      <c r="I5058" s="639">
        <v>1</v>
      </c>
      <c r="J5058" s="627"/>
      <c r="K5058" s="627"/>
      <c r="L5058" s="637"/>
    </row>
    <row r="5059" spans="1:12" ht="15">
      <c r="A5059" s="276"/>
      <c r="C5059" s="625"/>
      <c r="D5059" s="625"/>
      <c r="E5059" s="625"/>
      <c r="F5059" s="625"/>
      <c r="G5059" s="625"/>
      <c r="H5059" s="625"/>
      <c r="I5059" s="638">
        <v>1</v>
      </c>
      <c r="J5059" s="625"/>
      <c r="K5059" s="625"/>
      <c r="L5059" s="634"/>
    </row>
    <row r="5060" spans="1:12" ht="15">
      <c r="A5060" s="276"/>
      <c r="C5060" s="627"/>
      <c r="D5060" s="627"/>
      <c r="E5060" s="627"/>
      <c r="F5060" s="627"/>
      <c r="G5060" s="627"/>
      <c r="H5060" s="627"/>
      <c r="I5060" s="639">
        <v>1</v>
      </c>
      <c r="J5060" s="627"/>
      <c r="K5060" s="627"/>
      <c r="L5060" s="637"/>
    </row>
    <row r="5061" spans="1:12" ht="15">
      <c r="A5061" s="276"/>
      <c r="C5061" s="625"/>
      <c r="D5061" s="625"/>
      <c r="E5061" s="625"/>
      <c r="F5061" s="625"/>
      <c r="G5061" s="625"/>
      <c r="H5061" s="625"/>
      <c r="I5061" s="638">
        <v>1</v>
      </c>
      <c r="J5061" s="625"/>
      <c r="K5061" s="625"/>
      <c r="L5061" s="634"/>
    </row>
    <row r="5062" spans="1:12" ht="15">
      <c r="A5062" s="276"/>
      <c r="C5062" s="627"/>
      <c r="D5062" s="627"/>
      <c r="E5062" s="627"/>
      <c r="F5062" s="627"/>
      <c r="G5062" s="627"/>
      <c r="H5062" s="627"/>
      <c r="I5062" s="639">
        <v>1</v>
      </c>
      <c r="J5062" s="627"/>
      <c r="K5062" s="627"/>
      <c r="L5062" s="637"/>
    </row>
    <row r="5063" spans="1:12" ht="15">
      <c r="A5063" s="276"/>
      <c r="C5063" s="625"/>
      <c r="D5063" s="625"/>
      <c r="E5063" s="625"/>
      <c r="F5063" s="625"/>
      <c r="G5063" s="625"/>
      <c r="H5063" s="625"/>
      <c r="I5063" s="638">
        <v>1</v>
      </c>
      <c r="J5063" s="625"/>
      <c r="K5063" s="625"/>
      <c r="L5063" s="634"/>
    </row>
    <row r="5064" spans="1:12" ht="15">
      <c r="A5064" s="276"/>
      <c r="C5064" s="627"/>
      <c r="D5064" s="627"/>
      <c r="E5064" s="627"/>
      <c r="F5064" s="627"/>
      <c r="G5064" s="627"/>
      <c r="H5064" s="627"/>
      <c r="I5064" s="639">
        <v>1</v>
      </c>
      <c r="J5064" s="627"/>
      <c r="K5064" s="627"/>
      <c r="L5064" s="637"/>
    </row>
    <row r="5065" spans="1:12" ht="15">
      <c r="A5065" s="276"/>
      <c r="C5065" s="625"/>
      <c r="D5065" s="625"/>
      <c r="E5065" s="625"/>
      <c r="F5065" s="625"/>
      <c r="G5065" s="625"/>
      <c r="H5065" s="625"/>
      <c r="I5065" s="638">
        <v>5</v>
      </c>
      <c r="J5065" s="625"/>
      <c r="K5065" s="625"/>
      <c r="L5065" s="634"/>
    </row>
    <row r="5066" spans="1:12" ht="15">
      <c r="A5066" s="276"/>
      <c r="C5066" s="627"/>
      <c r="D5066" s="627"/>
      <c r="E5066" s="627"/>
      <c r="F5066" s="627"/>
      <c r="G5066" s="627"/>
      <c r="H5066" s="627"/>
      <c r="I5066" s="639">
        <v>3</v>
      </c>
      <c r="J5066" s="627"/>
      <c r="K5066" s="627"/>
      <c r="L5066" s="637"/>
    </row>
    <row r="5067" spans="1:12" ht="15">
      <c r="A5067" s="276"/>
      <c r="C5067" s="625"/>
      <c r="D5067" s="625"/>
      <c r="E5067" s="625"/>
      <c r="F5067" s="625"/>
      <c r="G5067" s="625"/>
      <c r="H5067" s="625"/>
      <c r="I5067" s="638">
        <v>1</v>
      </c>
      <c r="J5067" s="625"/>
      <c r="K5067" s="625"/>
      <c r="L5067" s="634"/>
    </row>
    <row r="5068" spans="1:12" ht="15">
      <c r="A5068" s="276"/>
      <c r="C5068" s="627"/>
      <c r="D5068" s="627"/>
      <c r="E5068" s="627"/>
      <c r="F5068" s="627"/>
      <c r="G5068" s="627"/>
      <c r="H5068" s="627"/>
      <c r="I5068" s="639">
        <v>1</v>
      </c>
      <c r="J5068" s="627"/>
      <c r="K5068" s="627"/>
      <c r="L5068" s="637"/>
    </row>
    <row r="5069" spans="1:12" ht="15">
      <c r="A5069" s="276"/>
      <c r="C5069" s="625"/>
      <c r="D5069" s="625"/>
      <c r="E5069" s="625"/>
      <c r="F5069" s="625"/>
      <c r="G5069" s="625"/>
      <c r="H5069" s="625"/>
      <c r="I5069" s="638">
        <v>2</v>
      </c>
      <c r="J5069" s="625"/>
      <c r="K5069" s="625"/>
      <c r="L5069" s="634"/>
    </row>
    <row r="5070" spans="1:12" ht="15">
      <c r="A5070" s="276"/>
      <c r="C5070" s="627"/>
      <c r="D5070" s="627"/>
      <c r="E5070" s="627"/>
      <c r="F5070" s="627"/>
      <c r="G5070" s="627"/>
      <c r="H5070" s="627"/>
      <c r="I5070" s="639">
        <v>1</v>
      </c>
      <c r="J5070" s="627"/>
      <c r="K5070" s="627"/>
      <c r="L5070" s="637"/>
    </row>
    <row r="5071" spans="1:12" ht="15">
      <c r="A5071" s="276"/>
      <c r="C5071" s="625"/>
      <c r="D5071" s="625"/>
      <c r="E5071" s="625"/>
      <c r="F5071" s="625"/>
      <c r="G5071" s="625"/>
      <c r="H5071" s="625"/>
      <c r="I5071" s="638">
        <v>1</v>
      </c>
      <c r="J5071" s="625"/>
      <c r="K5071" s="625"/>
      <c r="L5071" s="634"/>
    </row>
    <row r="5072" spans="1:12" ht="15">
      <c r="A5072" s="276"/>
      <c r="C5072" s="627"/>
      <c r="D5072" s="627"/>
      <c r="E5072" s="627"/>
      <c r="F5072" s="627"/>
      <c r="G5072" s="627"/>
      <c r="H5072" s="627"/>
      <c r="I5072" s="639">
        <v>1</v>
      </c>
      <c r="J5072" s="627"/>
      <c r="K5072" s="627"/>
      <c r="L5072" s="637"/>
    </row>
    <row r="5073" spans="1:12" ht="15">
      <c r="A5073" s="276"/>
      <c r="C5073" s="625"/>
      <c r="D5073" s="625"/>
      <c r="E5073" s="625"/>
      <c r="F5073" s="625"/>
      <c r="G5073" s="625"/>
      <c r="H5073" s="625"/>
      <c r="I5073" s="638">
        <v>1</v>
      </c>
      <c r="J5073" s="625"/>
      <c r="K5073" s="625"/>
      <c r="L5073" s="634"/>
    </row>
    <row r="5074" spans="1:12" ht="15">
      <c r="A5074" s="276"/>
      <c r="C5074" s="627"/>
      <c r="D5074" s="627"/>
      <c r="E5074" s="627"/>
      <c r="F5074" s="627"/>
      <c r="G5074" s="627"/>
      <c r="H5074" s="627"/>
      <c r="I5074" s="639">
        <v>3</v>
      </c>
      <c r="J5074" s="627"/>
      <c r="K5074" s="627"/>
      <c r="L5074" s="637"/>
    </row>
    <row r="5075" spans="1:12" ht="15">
      <c r="A5075" s="276"/>
      <c r="C5075" s="625"/>
      <c r="D5075" s="625"/>
      <c r="E5075" s="625"/>
      <c r="F5075" s="625"/>
      <c r="G5075" s="625"/>
      <c r="H5075" s="625"/>
      <c r="I5075" s="638">
        <v>1</v>
      </c>
      <c r="J5075" s="625"/>
      <c r="K5075" s="625"/>
      <c r="L5075" s="634"/>
    </row>
    <row r="5076" spans="1:12" ht="15">
      <c r="A5076" s="276"/>
      <c r="C5076" s="627"/>
      <c r="D5076" s="627"/>
      <c r="E5076" s="627"/>
      <c r="F5076" s="627"/>
      <c r="G5076" s="627"/>
      <c r="H5076" s="627"/>
      <c r="I5076" s="639">
        <v>3</v>
      </c>
      <c r="J5076" s="627"/>
      <c r="K5076" s="627"/>
      <c r="L5076" s="637"/>
    </row>
    <row r="5077" spans="1:12" ht="15">
      <c r="A5077" s="276"/>
      <c r="C5077" s="625"/>
      <c r="D5077" s="625"/>
      <c r="E5077" s="625"/>
      <c r="F5077" s="625"/>
      <c r="G5077" s="625"/>
      <c r="H5077" s="625"/>
      <c r="I5077" s="638">
        <v>2</v>
      </c>
      <c r="J5077" s="625"/>
      <c r="K5077" s="625"/>
      <c r="L5077" s="634"/>
    </row>
    <row r="5078" spans="1:12" ht="15">
      <c r="A5078" s="276"/>
      <c r="C5078" s="625"/>
      <c r="D5078" s="625"/>
      <c r="E5078" s="625"/>
      <c r="F5078" s="625"/>
      <c r="G5078" s="625"/>
      <c r="H5078" s="625"/>
      <c r="I5078" s="638">
        <v>1</v>
      </c>
      <c r="J5078" s="625"/>
      <c r="K5078" s="625"/>
      <c r="L5078" s="634"/>
    </row>
    <row r="5079" spans="1:12" ht="15">
      <c r="A5079" s="276"/>
      <c r="C5079" s="627"/>
      <c r="D5079" s="627"/>
      <c r="E5079" s="627"/>
      <c r="F5079" s="627"/>
      <c r="G5079" s="627"/>
      <c r="H5079" s="627"/>
      <c r="I5079" s="639">
        <v>2</v>
      </c>
      <c r="J5079" s="627"/>
      <c r="K5079" s="627"/>
      <c r="L5079" s="637"/>
    </row>
    <row r="5080" spans="1:12" ht="15">
      <c r="A5080" s="276"/>
      <c r="C5080" s="625"/>
      <c r="D5080" s="625"/>
      <c r="E5080" s="625"/>
      <c r="F5080" s="625"/>
      <c r="G5080" s="625"/>
      <c r="H5080" s="625"/>
      <c r="I5080" s="638">
        <v>1</v>
      </c>
      <c r="J5080" s="625"/>
      <c r="K5080" s="625"/>
      <c r="L5080" s="634"/>
    </row>
    <row r="5081" spans="1:12" ht="15">
      <c r="A5081" s="276"/>
      <c r="C5081" s="627"/>
      <c r="D5081" s="627"/>
      <c r="E5081" s="627"/>
      <c r="F5081" s="627"/>
      <c r="G5081" s="627"/>
      <c r="H5081" s="627"/>
      <c r="I5081" s="639">
        <v>1</v>
      </c>
      <c r="J5081" s="627"/>
      <c r="K5081" s="627"/>
      <c r="L5081" s="637"/>
    </row>
    <row r="5082" spans="1:12" ht="15">
      <c r="A5082" s="276"/>
      <c r="C5082" s="625"/>
      <c r="D5082" s="625"/>
      <c r="E5082" s="625"/>
      <c r="F5082" s="625"/>
      <c r="G5082" s="625"/>
      <c r="H5082" s="625"/>
      <c r="I5082" s="638">
        <v>2</v>
      </c>
      <c r="J5082" s="625"/>
      <c r="K5082" s="625"/>
      <c r="L5082" s="634"/>
    </row>
    <row r="5083" spans="1:12" ht="15">
      <c r="A5083" s="276"/>
      <c r="C5083" s="627"/>
      <c r="D5083" s="627"/>
      <c r="E5083" s="627"/>
      <c r="F5083" s="627"/>
      <c r="G5083" s="627"/>
      <c r="H5083" s="627"/>
      <c r="I5083" s="639">
        <v>1</v>
      </c>
      <c r="J5083" s="627"/>
      <c r="K5083" s="627"/>
      <c r="L5083" s="637"/>
    </row>
    <row r="5084" spans="1:12" ht="15">
      <c r="A5084" s="276"/>
      <c r="C5084" s="625"/>
      <c r="D5084" s="625"/>
      <c r="E5084" s="625"/>
      <c r="F5084" s="625"/>
      <c r="G5084" s="625"/>
      <c r="H5084" s="625"/>
      <c r="I5084" s="638">
        <v>1</v>
      </c>
      <c r="J5084" s="625"/>
      <c r="K5084" s="625"/>
      <c r="L5084" s="634"/>
    </row>
    <row r="5085" spans="1:12" ht="15">
      <c r="A5085" s="276"/>
      <c r="C5085" s="627"/>
      <c r="D5085" s="627"/>
      <c r="E5085" s="627"/>
      <c r="F5085" s="627"/>
      <c r="G5085" s="627"/>
      <c r="H5085" s="627"/>
      <c r="I5085" s="639">
        <v>1</v>
      </c>
      <c r="J5085" s="627"/>
      <c r="K5085" s="627"/>
      <c r="L5085" s="637"/>
    </row>
    <row r="5086" spans="1:12" ht="15">
      <c r="A5086" s="276"/>
      <c r="C5086" s="625"/>
      <c r="D5086" s="625"/>
      <c r="E5086" s="625"/>
      <c r="F5086" s="625"/>
      <c r="G5086" s="625"/>
      <c r="H5086" s="625"/>
      <c r="I5086" s="638">
        <v>1</v>
      </c>
      <c r="J5086" s="625"/>
      <c r="K5086" s="625"/>
      <c r="L5086" s="634"/>
    </row>
    <row r="5087" spans="1:12" ht="15">
      <c r="A5087" s="276"/>
      <c r="C5087" s="627"/>
      <c r="D5087" s="627"/>
      <c r="E5087" s="627"/>
      <c r="F5087" s="627"/>
      <c r="G5087" s="627"/>
      <c r="H5087" s="627"/>
      <c r="I5087" s="639">
        <v>2</v>
      </c>
      <c r="J5087" s="627"/>
      <c r="K5087" s="627"/>
      <c r="L5087" s="637"/>
    </row>
    <row r="5088" spans="1:12" ht="15">
      <c r="A5088" s="276"/>
      <c r="C5088" s="625"/>
      <c r="D5088" s="625"/>
      <c r="E5088" s="625"/>
      <c r="F5088" s="625"/>
      <c r="G5088" s="625"/>
      <c r="H5088" s="625"/>
      <c r="I5088" s="638">
        <v>2</v>
      </c>
      <c r="J5088" s="625"/>
      <c r="K5088" s="625"/>
      <c r="L5088" s="634"/>
    </row>
    <row r="5089" spans="1:12" ht="15">
      <c r="A5089" s="1439"/>
      <c r="B5089" s="1442"/>
      <c r="C5089" s="627"/>
      <c r="D5089" s="627"/>
      <c r="E5089" s="627"/>
      <c r="F5089" s="627"/>
      <c r="G5089" s="627"/>
      <c r="H5089" s="627"/>
      <c r="I5089" s="639">
        <v>1</v>
      </c>
      <c r="J5089" s="627"/>
      <c r="K5089" s="627"/>
      <c r="L5089" s="637"/>
    </row>
    <row r="5090" spans="1:12" ht="15">
      <c r="A5090" s="46"/>
      <c r="B5090" s="1441"/>
      <c r="C5090" s="625"/>
      <c r="D5090" s="625"/>
      <c r="E5090" s="625"/>
      <c r="F5090" s="625"/>
      <c r="G5090" s="625"/>
      <c r="H5090" s="625"/>
      <c r="I5090" s="24"/>
      <c r="J5090" s="625"/>
      <c r="K5090" s="625"/>
      <c r="L5090" s="625"/>
    </row>
    <row r="5091" spans="1:12" ht="15">
      <c r="A5091" s="276"/>
      <c r="C5091" s="625"/>
      <c r="D5091" s="625"/>
      <c r="E5091" s="625"/>
      <c r="F5091" s="625"/>
      <c r="G5091" s="625"/>
      <c r="H5091" s="625"/>
      <c r="J5091" s="625"/>
      <c r="K5091" s="625"/>
      <c r="L5091" s="625"/>
    </row>
    <row r="5092" spans="1:12" ht="15">
      <c r="A5092" s="276"/>
      <c r="C5092" s="627"/>
      <c r="D5092" s="627"/>
      <c r="E5092" s="627"/>
      <c r="F5092" s="627"/>
      <c r="G5092" s="627"/>
      <c r="H5092" s="627"/>
      <c r="J5092" s="627"/>
      <c r="K5092" s="627"/>
      <c r="L5092" s="627"/>
    </row>
    <row r="5093" spans="1:12" ht="15">
      <c r="A5093" s="276"/>
      <c r="C5093" s="625"/>
      <c r="D5093" s="625"/>
      <c r="E5093" s="625"/>
      <c r="F5093" s="625"/>
      <c r="G5093" s="625"/>
      <c r="H5093" s="625"/>
      <c r="J5093" s="625"/>
      <c r="K5093" s="625"/>
      <c r="L5093" s="625"/>
    </row>
    <row r="5094" spans="1:12" ht="15">
      <c r="A5094" s="276"/>
      <c r="C5094" s="627"/>
      <c r="D5094" s="627"/>
      <c r="E5094" s="627"/>
      <c r="F5094" s="627"/>
      <c r="G5094" s="627"/>
      <c r="H5094" s="627"/>
      <c r="J5094" s="627"/>
      <c r="K5094" s="627"/>
      <c r="L5094" s="627"/>
    </row>
    <row r="5095" spans="1:12" ht="15">
      <c r="A5095" s="276"/>
      <c r="C5095" s="625"/>
      <c r="D5095" s="625"/>
      <c r="E5095" s="625"/>
      <c r="F5095" s="625"/>
      <c r="G5095" s="625"/>
      <c r="H5095" s="625"/>
      <c r="J5095" s="625"/>
      <c r="K5095" s="625"/>
      <c r="L5095" s="625"/>
    </row>
    <row r="5096" spans="1:12" ht="15">
      <c r="A5096" s="276"/>
      <c r="C5096" s="627"/>
      <c r="D5096" s="627"/>
      <c r="E5096" s="627"/>
      <c r="F5096" s="627"/>
      <c r="G5096" s="627"/>
      <c r="H5096" s="627"/>
      <c r="J5096" s="627"/>
      <c r="K5096" s="627"/>
      <c r="L5096" s="627"/>
    </row>
    <row r="5097" spans="1:12" ht="15">
      <c r="A5097" s="276"/>
      <c r="C5097" s="625"/>
      <c r="D5097" s="625"/>
      <c r="E5097" s="625"/>
      <c r="F5097" s="625"/>
      <c r="G5097" s="625"/>
      <c r="H5097" s="625"/>
      <c r="J5097" s="625"/>
      <c r="K5097" s="625"/>
      <c r="L5097" s="625"/>
    </row>
    <row r="5098" spans="1:12" ht="15">
      <c r="A5098" s="276"/>
      <c r="C5098" s="627"/>
      <c r="D5098" s="627"/>
      <c r="E5098" s="627"/>
      <c r="F5098" s="627"/>
      <c r="G5098" s="627"/>
      <c r="H5098" s="627"/>
      <c r="J5098" s="627"/>
      <c r="K5098" s="627"/>
      <c r="L5098" s="627"/>
    </row>
    <row r="5099" spans="1:12" ht="15">
      <c r="A5099" s="276"/>
      <c r="C5099" s="625"/>
      <c r="D5099" s="625"/>
      <c r="E5099" s="625"/>
      <c r="F5099" s="625"/>
      <c r="G5099" s="625"/>
      <c r="H5099" s="625"/>
      <c r="J5099" s="625"/>
      <c r="K5099" s="625"/>
      <c r="L5099" s="625"/>
    </row>
    <row r="5100" spans="1:12" ht="15">
      <c r="A5100" s="276"/>
      <c r="C5100" s="627"/>
      <c r="D5100" s="627"/>
      <c r="E5100" s="627"/>
      <c r="F5100" s="627"/>
      <c r="G5100" s="627"/>
      <c r="H5100" s="627"/>
      <c r="J5100" s="627"/>
      <c r="K5100" s="627"/>
      <c r="L5100" s="627"/>
    </row>
    <row r="5101" spans="1:12" ht="15">
      <c r="A5101" s="276"/>
      <c r="C5101" s="625"/>
      <c r="D5101" s="625"/>
      <c r="E5101" s="625"/>
      <c r="F5101" s="625"/>
      <c r="G5101" s="625"/>
      <c r="H5101" s="625"/>
      <c r="J5101" s="625"/>
      <c r="K5101" s="625"/>
      <c r="L5101" s="625"/>
    </row>
    <row r="5102" spans="1:12" ht="15">
      <c r="A5102" s="276"/>
      <c r="C5102" s="627"/>
      <c r="D5102" s="627"/>
      <c r="E5102" s="627"/>
      <c r="F5102" s="627"/>
      <c r="G5102" s="627"/>
      <c r="H5102" s="627"/>
      <c r="J5102" s="627"/>
      <c r="K5102" s="627"/>
      <c r="L5102" s="627"/>
    </row>
    <row r="5103" spans="1:12" ht="15">
      <c r="A5103" s="276"/>
      <c r="C5103" s="625"/>
      <c r="D5103" s="625"/>
      <c r="E5103" s="625"/>
      <c r="F5103" s="625"/>
      <c r="G5103" s="625"/>
      <c r="H5103" s="625"/>
      <c r="J5103" s="625"/>
      <c r="K5103" s="625"/>
      <c r="L5103" s="625"/>
    </row>
    <row r="5104" spans="1:12" ht="15">
      <c r="A5104" s="276"/>
      <c r="C5104" s="627"/>
      <c r="D5104" s="627"/>
      <c r="E5104" s="627"/>
      <c r="F5104" s="627"/>
      <c r="G5104" s="627"/>
      <c r="H5104" s="627"/>
      <c r="J5104" s="627"/>
      <c r="K5104" s="627"/>
      <c r="L5104" s="627"/>
    </row>
    <row r="5105" spans="1:12" ht="15">
      <c r="A5105" s="276"/>
      <c r="C5105" s="625"/>
      <c r="D5105" s="625"/>
      <c r="E5105" s="625"/>
      <c r="F5105" s="625"/>
      <c r="G5105" s="625"/>
      <c r="H5105" s="625"/>
      <c r="J5105" s="625"/>
      <c r="K5105" s="625"/>
      <c r="L5105" s="625"/>
    </row>
    <row r="5106" spans="1:12" ht="15">
      <c r="A5106" s="276"/>
      <c r="C5106" s="627"/>
      <c r="D5106" s="627"/>
      <c r="E5106" s="627"/>
      <c r="F5106" s="627"/>
      <c r="G5106" s="627"/>
      <c r="H5106" s="627"/>
      <c r="J5106" s="627"/>
      <c r="K5106" s="627"/>
      <c r="L5106" s="627"/>
    </row>
    <row r="5107" spans="1:12" ht="15">
      <c r="A5107" s="276"/>
      <c r="C5107" s="625"/>
      <c r="D5107" s="625"/>
      <c r="E5107" s="625"/>
      <c r="F5107" s="625"/>
      <c r="G5107" s="625"/>
      <c r="H5107" s="625"/>
      <c r="J5107" s="625"/>
      <c r="K5107" s="625"/>
      <c r="L5107" s="625"/>
    </row>
    <row r="5108" spans="1:12" ht="15">
      <c r="A5108" s="276"/>
      <c r="C5108" s="627"/>
      <c r="D5108" s="627"/>
      <c r="E5108" s="627"/>
      <c r="F5108" s="627"/>
      <c r="G5108" s="627"/>
      <c r="H5108" s="627"/>
      <c r="J5108" s="627"/>
      <c r="K5108" s="627"/>
      <c r="L5108" s="627"/>
    </row>
    <row r="5109" spans="1:12" ht="15">
      <c r="A5109" s="276"/>
      <c r="C5109" s="625"/>
      <c r="D5109" s="625"/>
      <c r="E5109" s="625"/>
      <c r="F5109" s="625"/>
      <c r="G5109" s="625"/>
      <c r="H5109" s="625"/>
      <c r="J5109" s="625"/>
      <c r="K5109" s="625"/>
      <c r="L5109" s="625"/>
    </row>
    <row r="5110" spans="1:12" ht="15">
      <c r="A5110" s="276"/>
      <c r="C5110" s="627"/>
      <c r="D5110" s="627"/>
      <c r="E5110" s="627"/>
      <c r="F5110" s="627"/>
      <c r="G5110" s="627"/>
      <c r="H5110" s="627"/>
      <c r="J5110" s="627"/>
      <c r="K5110" s="627"/>
      <c r="L5110" s="627"/>
    </row>
    <row r="5111" spans="1:12" ht="15">
      <c r="A5111" s="276"/>
      <c r="C5111" s="625"/>
      <c r="D5111" s="625"/>
      <c r="E5111" s="625"/>
      <c r="F5111" s="625"/>
      <c r="G5111" s="625"/>
      <c r="H5111" s="625"/>
      <c r="J5111" s="625"/>
      <c r="K5111" s="625"/>
      <c r="L5111" s="625"/>
    </row>
    <row r="5112" spans="1:12" ht="15">
      <c r="A5112" s="276"/>
      <c r="C5112" s="627"/>
      <c r="D5112" s="627"/>
      <c r="E5112" s="627"/>
      <c r="F5112" s="627"/>
      <c r="G5112" s="627"/>
      <c r="H5112" s="627"/>
      <c r="J5112" s="627"/>
      <c r="K5112" s="627"/>
      <c r="L5112" s="627"/>
    </row>
    <row r="5113" spans="1:12" ht="15">
      <c r="A5113" s="276"/>
      <c r="C5113" s="625"/>
      <c r="D5113" s="625"/>
      <c r="E5113" s="625"/>
      <c r="F5113" s="625"/>
      <c r="G5113" s="625"/>
      <c r="H5113" s="625"/>
      <c r="J5113" s="625"/>
      <c r="K5113" s="625"/>
      <c r="L5113" s="625"/>
    </row>
    <row r="5114" spans="1:12" ht="15">
      <c r="A5114" s="276"/>
      <c r="C5114" s="627"/>
      <c r="D5114" s="627"/>
      <c r="E5114" s="627"/>
      <c r="F5114" s="627"/>
      <c r="G5114" s="627"/>
      <c r="H5114" s="627"/>
      <c r="J5114" s="627"/>
      <c r="K5114" s="627"/>
      <c r="L5114" s="627"/>
    </row>
    <row r="5115" spans="1:12" ht="15">
      <c r="A5115" s="276"/>
      <c r="C5115" s="625"/>
      <c r="D5115" s="625"/>
      <c r="E5115" s="625"/>
      <c r="F5115" s="625"/>
      <c r="G5115" s="625"/>
      <c r="H5115" s="625"/>
      <c r="J5115" s="625"/>
      <c r="K5115" s="625"/>
      <c r="L5115" s="625"/>
    </row>
    <row r="5116" spans="1:12" ht="15">
      <c r="A5116" s="276"/>
      <c r="C5116" s="627"/>
      <c r="D5116" s="627"/>
      <c r="E5116" s="627"/>
      <c r="F5116" s="627"/>
      <c r="G5116" s="627"/>
      <c r="H5116" s="627"/>
      <c r="J5116" s="627"/>
      <c r="K5116" s="627"/>
      <c r="L5116" s="627"/>
    </row>
    <row r="5117" spans="1:12" ht="15">
      <c r="A5117" s="276"/>
      <c r="C5117" s="625"/>
      <c r="D5117" s="625"/>
      <c r="E5117" s="625"/>
      <c r="F5117" s="625"/>
      <c r="G5117" s="625"/>
      <c r="H5117" s="625"/>
      <c r="J5117" s="625"/>
      <c r="K5117" s="625"/>
      <c r="L5117" s="625"/>
    </row>
    <row r="5118" spans="1:12" ht="15">
      <c r="A5118" s="276"/>
      <c r="C5118" s="627"/>
      <c r="D5118" s="627"/>
      <c r="E5118" s="627"/>
      <c r="F5118" s="627"/>
      <c r="G5118" s="627"/>
      <c r="H5118" s="627"/>
      <c r="J5118" s="627"/>
      <c r="K5118" s="627"/>
      <c r="L5118" s="627"/>
    </row>
    <row r="5119" spans="1:12" ht="15">
      <c r="A5119" s="276"/>
      <c r="C5119" s="625"/>
      <c r="D5119" s="625"/>
      <c r="E5119" s="625"/>
      <c r="F5119" s="625"/>
      <c r="G5119" s="625"/>
      <c r="H5119" s="625"/>
      <c r="J5119" s="625"/>
      <c r="K5119" s="625"/>
      <c r="L5119" s="625"/>
    </row>
    <row r="5120" spans="1:12" ht="15">
      <c r="A5120" s="276"/>
      <c r="C5120" s="627"/>
      <c r="D5120" s="627"/>
      <c r="E5120" s="627"/>
      <c r="F5120" s="627"/>
      <c r="G5120" s="627"/>
      <c r="H5120" s="627"/>
      <c r="J5120" s="627"/>
      <c r="K5120" s="627"/>
      <c r="L5120" s="627"/>
    </row>
    <row r="5121" spans="1:12" ht="15">
      <c r="A5121" s="276"/>
      <c r="C5121" s="625"/>
      <c r="D5121" s="625"/>
      <c r="E5121" s="625"/>
      <c r="F5121" s="625"/>
      <c r="G5121" s="625"/>
      <c r="H5121" s="625"/>
      <c r="J5121" s="625"/>
      <c r="K5121" s="625"/>
      <c r="L5121" s="625"/>
    </row>
    <row r="5122" spans="1:12" ht="15">
      <c r="A5122" s="276"/>
      <c r="C5122" s="627"/>
      <c r="D5122" s="627"/>
      <c r="E5122" s="627"/>
      <c r="F5122" s="627"/>
      <c r="G5122" s="627"/>
      <c r="H5122" s="627"/>
      <c r="J5122" s="627"/>
      <c r="K5122" s="627"/>
      <c r="L5122" s="627"/>
    </row>
    <row r="5123" spans="1:12" ht="15">
      <c r="A5123" s="276"/>
      <c r="C5123" s="625"/>
      <c r="D5123" s="625"/>
      <c r="E5123" s="625"/>
      <c r="F5123" s="625"/>
      <c r="G5123" s="625"/>
      <c r="H5123" s="625"/>
      <c r="J5123" s="625"/>
      <c r="K5123" s="625"/>
      <c r="L5123" s="625"/>
    </row>
    <row r="5124" spans="1:12" ht="15">
      <c r="A5124" s="276"/>
      <c r="C5124" s="627"/>
      <c r="D5124" s="627"/>
      <c r="E5124" s="627"/>
      <c r="F5124" s="627"/>
      <c r="G5124" s="627"/>
      <c r="H5124" s="627"/>
      <c r="J5124" s="627"/>
      <c r="K5124" s="627"/>
      <c r="L5124" s="627"/>
    </row>
    <row r="5125" spans="1:12" ht="15">
      <c r="A5125" s="276"/>
      <c r="C5125" s="625"/>
      <c r="D5125" s="625"/>
      <c r="E5125" s="625"/>
      <c r="F5125" s="625"/>
      <c r="G5125" s="625"/>
      <c r="H5125" s="625"/>
      <c r="J5125" s="625"/>
      <c r="K5125" s="625"/>
      <c r="L5125" s="625"/>
    </row>
    <row r="5126" spans="1:12" ht="15">
      <c r="A5126" s="276"/>
      <c r="C5126" s="627"/>
      <c r="D5126" s="627"/>
      <c r="E5126" s="627"/>
      <c r="F5126" s="627"/>
      <c r="G5126" s="627"/>
      <c r="H5126" s="627"/>
      <c r="J5126" s="627"/>
      <c r="K5126" s="627"/>
      <c r="L5126" s="627"/>
    </row>
    <row r="5127" spans="1:12" ht="15">
      <c r="A5127" s="276"/>
      <c r="C5127" s="625"/>
      <c r="D5127" s="625"/>
      <c r="E5127" s="625"/>
      <c r="F5127" s="625"/>
      <c r="G5127" s="625"/>
      <c r="H5127" s="625"/>
      <c r="J5127" s="625"/>
      <c r="K5127" s="625"/>
      <c r="L5127" s="625"/>
    </row>
    <row r="5128" spans="1:12" ht="15">
      <c r="A5128" s="276"/>
      <c r="C5128" s="627"/>
      <c r="D5128" s="627"/>
      <c r="E5128" s="627"/>
      <c r="F5128" s="627"/>
      <c r="G5128" s="627"/>
      <c r="H5128" s="627"/>
      <c r="J5128" s="627"/>
      <c r="K5128" s="627"/>
      <c r="L5128" s="627"/>
    </row>
    <row r="5129" spans="1:12" ht="15">
      <c r="A5129" s="276"/>
      <c r="C5129" s="625"/>
      <c r="D5129" s="625"/>
      <c r="E5129" s="625"/>
      <c r="F5129" s="625"/>
      <c r="G5129" s="625"/>
      <c r="H5129" s="625"/>
      <c r="J5129" s="625"/>
      <c r="K5129" s="625"/>
      <c r="L5129" s="625"/>
    </row>
    <row r="5130" spans="1:12" ht="15">
      <c r="A5130" s="276"/>
      <c r="C5130" s="627"/>
      <c r="D5130" s="627"/>
      <c r="E5130" s="627"/>
      <c r="F5130" s="627"/>
      <c r="G5130" s="627"/>
      <c r="H5130" s="627"/>
      <c r="J5130" s="627"/>
      <c r="K5130" s="627"/>
      <c r="L5130" s="627"/>
    </row>
    <row r="5131" spans="1:12" ht="15">
      <c r="A5131" s="276"/>
      <c r="C5131" s="625"/>
      <c r="D5131" s="625"/>
      <c r="E5131" s="625"/>
      <c r="F5131" s="625"/>
      <c r="G5131" s="625"/>
      <c r="H5131" s="625"/>
      <c r="J5131" s="625"/>
      <c r="K5131" s="625"/>
      <c r="L5131" s="625"/>
    </row>
    <row r="5132" spans="1:12" ht="15">
      <c r="A5132" s="276"/>
      <c r="C5132" s="627"/>
      <c r="D5132" s="627"/>
      <c r="E5132" s="627"/>
      <c r="F5132" s="627"/>
      <c r="G5132" s="627"/>
      <c r="H5132" s="627"/>
      <c r="J5132" s="627"/>
      <c r="K5132" s="627"/>
      <c r="L5132" s="627"/>
    </row>
    <row r="5133" spans="1:12" ht="15">
      <c r="A5133" s="276"/>
      <c r="C5133" s="625"/>
      <c r="D5133" s="625"/>
      <c r="E5133" s="625"/>
      <c r="F5133" s="625"/>
      <c r="G5133" s="625"/>
      <c r="H5133" s="625"/>
      <c r="J5133" s="625"/>
      <c r="K5133" s="625"/>
      <c r="L5133" s="625"/>
    </row>
    <row r="5134" spans="1:12" ht="15">
      <c r="A5134" s="276"/>
      <c r="C5134" s="627"/>
      <c r="D5134" s="627"/>
      <c r="E5134" s="627"/>
      <c r="F5134" s="627"/>
      <c r="G5134" s="627"/>
      <c r="H5134" s="627"/>
      <c r="J5134" s="627"/>
      <c r="K5134" s="627"/>
      <c r="L5134" s="627"/>
    </row>
    <row r="5135" spans="1:12" ht="15">
      <c r="A5135" s="276"/>
      <c r="C5135" s="625"/>
      <c r="D5135" s="625"/>
      <c r="E5135" s="625"/>
      <c r="F5135" s="625"/>
      <c r="G5135" s="625"/>
      <c r="H5135" s="625"/>
      <c r="J5135" s="625"/>
      <c r="K5135" s="625"/>
      <c r="L5135" s="625"/>
    </row>
    <row r="5136" spans="1:12" ht="15">
      <c r="A5136" s="276"/>
      <c r="C5136" s="627"/>
      <c r="D5136" s="627"/>
      <c r="E5136" s="627"/>
      <c r="F5136" s="627"/>
      <c r="G5136" s="627"/>
      <c r="H5136" s="627"/>
      <c r="J5136" s="627"/>
      <c r="K5136" s="627"/>
      <c r="L5136" s="627"/>
    </row>
    <row r="5137" spans="1:12" ht="15">
      <c r="A5137" s="276"/>
      <c r="C5137" s="625"/>
      <c r="D5137" s="625"/>
      <c r="E5137" s="625"/>
      <c r="F5137" s="625"/>
      <c r="G5137" s="625"/>
      <c r="H5137" s="625"/>
      <c r="J5137" s="625"/>
      <c r="K5137" s="625"/>
      <c r="L5137" s="625"/>
    </row>
    <row r="5138" spans="1:12" ht="15">
      <c r="A5138" s="276"/>
      <c r="C5138" s="627"/>
      <c r="D5138" s="627"/>
      <c r="E5138" s="627"/>
      <c r="F5138" s="627"/>
      <c r="G5138" s="627"/>
      <c r="H5138" s="627"/>
      <c r="J5138" s="627"/>
      <c r="K5138" s="627"/>
      <c r="L5138" s="627"/>
    </row>
    <row r="5139" spans="1:12" ht="15">
      <c r="A5139" s="276"/>
      <c r="C5139" s="625"/>
      <c r="D5139" s="625"/>
      <c r="E5139" s="625"/>
      <c r="F5139" s="625"/>
      <c r="G5139" s="625"/>
      <c r="H5139" s="625"/>
      <c r="J5139" s="625"/>
      <c r="K5139" s="625"/>
      <c r="L5139" s="625"/>
    </row>
    <row r="5140" spans="1:12" ht="15">
      <c r="A5140" s="276"/>
      <c r="C5140" s="627"/>
      <c r="D5140" s="627"/>
      <c r="E5140" s="627"/>
      <c r="F5140" s="627"/>
      <c r="G5140" s="627"/>
      <c r="H5140" s="627"/>
      <c r="J5140" s="627"/>
      <c r="K5140" s="627"/>
      <c r="L5140" s="627"/>
    </row>
    <row r="5141" spans="1:12" ht="15">
      <c r="A5141" s="276"/>
      <c r="C5141" s="625"/>
      <c r="D5141" s="625"/>
      <c r="E5141" s="625"/>
      <c r="F5141" s="625"/>
      <c r="G5141" s="625"/>
      <c r="H5141" s="625"/>
      <c r="J5141" s="625"/>
      <c r="K5141" s="625"/>
      <c r="L5141" s="625"/>
    </row>
    <row r="5142" spans="1:12" ht="15">
      <c r="A5142" s="276"/>
      <c r="C5142" s="627"/>
      <c r="D5142" s="627"/>
      <c r="E5142" s="627"/>
      <c r="F5142" s="627"/>
      <c r="G5142" s="627"/>
      <c r="H5142" s="627"/>
      <c r="J5142" s="627"/>
      <c r="K5142" s="627"/>
      <c r="L5142" s="627"/>
    </row>
    <row r="5143" spans="1:12" ht="15">
      <c r="A5143" s="276"/>
      <c r="C5143" s="625"/>
      <c r="D5143" s="625"/>
      <c r="E5143" s="625"/>
      <c r="F5143" s="625"/>
      <c r="G5143" s="625"/>
      <c r="H5143" s="625"/>
      <c r="J5143" s="625"/>
      <c r="K5143" s="625"/>
      <c r="L5143" s="625"/>
    </row>
    <row r="5144" spans="1:12" ht="15">
      <c r="A5144" s="276"/>
      <c r="C5144" s="627"/>
      <c r="D5144" s="627"/>
      <c r="E5144" s="627"/>
      <c r="F5144" s="627"/>
      <c r="G5144" s="627"/>
      <c r="H5144" s="627"/>
      <c r="J5144" s="627"/>
      <c r="K5144" s="627"/>
      <c r="L5144" s="627"/>
    </row>
    <row r="5145" spans="1:12" ht="15">
      <c r="A5145" s="276"/>
      <c r="C5145" s="625"/>
      <c r="D5145" s="625"/>
      <c r="E5145" s="625"/>
      <c r="F5145" s="625"/>
      <c r="G5145" s="625"/>
      <c r="H5145" s="625"/>
      <c r="J5145" s="625"/>
      <c r="K5145" s="625"/>
      <c r="L5145" s="625"/>
    </row>
    <row r="5146" spans="1:12" ht="15">
      <c r="A5146" s="276"/>
      <c r="C5146" s="627"/>
      <c r="D5146" s="627"/>
      <c r="E5146" s="627"/>
      <c r="F5146" s="627"/>
      <c r="G5146" s="627"/>
      <c r="H5146" s="627"/>
      <c r="J5146" s="627"/>
      <c r="K5146" s="627"/>
      <c r="L5146" s="627"/>
    </row>
    <row r="5147" spans="1:12" ht="15">
      <c r="A5147" s="276"/>
      <c r="C5147" s="625"/>
      <c r="D5147" s="625"/>
      <c r="E5147" s="625"/>
      <c r="F5147" s="625"/>
      <c r="G5147" s="625"/>
      <c r="H5147" s="625"/>
      <c r="J5147" s="625"/>
      <c r="K5147" s="625"/>
      <c r="L5147" s="625"/>
    </row>
    <row r="5148" spans="1:12" ht="15">
      <c r="A5148" s="276"/>
      <c r="C5148" s="627"/>
      <c r="D5148" s="627"/>
      <c r="E5148" s="627"/>
      <c r="F5148" s="627"/>
      <c r="G5148" s="627"/>
      <c r="H5148" s="627"/>
      <c r="J5148" s="627"/>
      <c r="K5148" s="627"/>
      <c r="L5148" s="627"/>
    </row>
    <row r="5149" spans="1:12" ht="15">
      <c r="A5149" s="276"/>
      <c r="C5149" s="625"/>
      <c r="D5149" s="625"/>
      <c r="E5149" s="625"/>
      <c r="F5149" s="625"/>
      <c r="G5149" s="625"/>
      <c r="H5149" s="625"/>
      <c r="J5149" s="625"/>
      <c r="K5149" s="625"/>
      <c r="L5149" s="625"/>
    </row>
    <row r="5150" spans="1:12" ht="15">
      <c r="A5150" s="276"/>
      <c r="C5150" s="627"/>
      <c r="D5150" s="627"/>
      <c r="E5150" s="627"/>
      <c r="F5150" s="627"/>
      <c r="G5150" s="627"/>
      <c r="H5150" s="627"/>
      <c r="J5150" s="627"/>
      <c r="K5150" s="627"/>
      <c r="L5150" s="627"/>
    </row>
    <row r="5151" spans="1:12" ht="15">
      <c r="A5151" s="276"/>
      <c r="C5151" s="625"/>
      <c r="D5151" s="625"/>
      <c r="E5151" s="625"/>
      <c r="F5151" s="625"/>
      <c r="G5151" s="625"/>
      <c r="H5151" s="625"/>
      <c r="J5151" s="625"/>
      <c r="K5151" s="625"/>
      <c r="L5151" s="625"/>
    </row>
    <row r="5152" spans="1:12" ht="15">
      <c r="A5152" s="276"/>
      <c r="C5152" s="627"/>
      <c r="D5152" s="627"/>
      <c r="E5152" s="627"/>
      <c r="F5152" s="627"/>
      <c r="G5152" s="627"/>
      <c r="H5152" s="627"/>
      <c r="J5152" s="627"/>
      <c r="K5152" s="627"/>
      <c r="L5152" s="627"/>
    </row>
    <row r="5153" spans="1:12" ht="15">
      <c r="A5153" s="276"/>
      <c r="C5153" s="625"/>
      <c r="D5153" s="625"/>
      <c r="E5153" s="625"/>
      <c r="F5153" s="625"/>
      <c r="G5153" s="625"/>
      <c r="H5153" s="625"/>
      <c r="J5153" s="625"/>
      <c r="K5153" s="625"/>
      <c r="L5153" s="625"/>
    </row>
    <row r="5154" spans="1:12" ht="15">
      <c r="A5154" s="276"/>
      <c r="C5154" s="627"/>
      <c r="D5154" s="627"/>
      <c r="E5154" s="627"/>
      <c r="F5154" s="627"/>
      <c r="G5154" s="627"/>
      <c r="H5154" s="627"/>
      <c r="J5154" s="627"/>
      <c r="K5154" s="627"/>
      <c r="L5154" s="627"/>
    </row>
    <row r="5155" spans="1:12" ht="15">
      <c r="A5155" s="276"/>
      <c r="C5155" s="625"/>
      <c r="D5155" s="625"/>
      <c r="E5155" s="625"/>
      <c r="F5155" s="625"/>
      <c r="G5155" s="625"/>
      <c r="H5155" s="625"/>
      <c r="J5155" s="625"/>
      <c r="K5155" s="625"/>
      <c r="L5155" s="625"/>
    </row>
    <row r="5156" spans="1:12" ht="15">
      <c r="A5156" s="276"/>
      <c r="C5156" s="627"/>
      <c r="D5156" s="627"/>
      <c r="E5156" s="627"/>
      <c r="F5156" s="627"/>
      <c r="G5156" s="627"/>
      <c r="H5156" s="627"/>
      <c r="J5156" s="627"/>
      <c r="K5156" s="627"/>
      <c r="L5156" s="627"/>
    </row>
    <row r="5157" spans="1:12" ht="15">
      <c r="A5157" s="276"/>
      <c r="C5157" s="625"/>
      <c r="D5157" s="625"/>
      <c r="E5157" s="625"/>
      <c r="F5157" s="625"/>
      <c r="G5157" s="625"/>
      <c r="H5157" s="625"/>
      <c r="J5157" s="625"/>
      <c r="K5157" s="625"/>
      <c r="L5157" s="625"/>
    </row>
    <row r="5158" spans="1:12" ht="15">
      <c r="A5158" s="276"/>
      <c r="C5158" s="627"/>
      <c r="D5158" s="627"/>
      <c r="E5158" s="627"/>
      <c r="F5158" s="627"/>
      <c r="G5158" s="627"/>
      <c r="H5158" s="627"/>
      <c r="J5158" s="627"/>
      <c r="K5158" s="627"/>
      <c r="L5158" s="627"/>
    </row>
    <row r="5159" spans="1:12" ht="15">
      <c r="A5159" s="276"/>
      <c r="C5159" s="625"/>
      <c r="D5159" s="625"/>
      <c r="E5159" s="625"/>
      <c r="F5159" s="625"/>
      <c r="G5159" s="625"/>
      <c r="H5159" s="625"/>
      <c r="J5159" s="625"/>
      <c r="K5159" s="625"/>
      <c r="L5159" s="625"/>
    </row>
    <row r="5160" spans="1:12" ht="15">
      <c r="A5160" s="276"/>
      <c r="C5160" s="627"/>
      <c r="D5160" s="627"/>
      <c r="E5160" s="627"/>
      <c r="F5160" s="627"/>
      <c r="G5160" s="627"/>
      <c r="H5160" s="627"/>
      <c r="J5160" s="627"/>
      <c r="K5160" s="627"/>
      <c r="L5160" s="627"/>
    </row>
    <row r="5161" spans="1:12" ht="15">
      <c r="A5161" s="276"/>
      <c r="C5161" s="625"/>
      <c r="D5161" s="625"/>
      <c r="E5161" s="625"/>
      <c r="F5161" s="625"/>
      <c r="G5161" s="625"/>
      <c r="H5161" s="625"/>
      <c r="J5161" s="625"/>
      <c r="K5161" s="625"/>
      <c r="L5161" s="625"/>
    </row>
    <row r="5162" spans="1:12" ht="15">
      <c r="A5162" s="276"/>
      <c r="C5162" s="627"/>
      <c r="D5162" s="627"/>
      <c r="E5162" s="627"/>
      <c r="F5162" s="627"/>
      <c r="G5162" s="627"/>
      <c r="H5162" s="627"/>
      <c r="J5162" s="627"/>
      <c r="K5162" s="627"/>
      <c r="L5162" s="627"/>
    </row>
    <row r="5163" spans="1:12" ht="15">
      <c r="A5163" s="276"/>
      <c r="C5163" s="625"/>
      <c r="D5163" s="625"/>
      <c r="E5163" s="625"/>
      <c r="F5163" s="625"/>
      <c r="G5163" s="625"/>
      <c r="H5163" s="625"/>
      <c r="J5163" s="625"/>
      <c r="K5163" s="625"/>
      <c r="L5163" s="625"/>
    </row>
    <row r="5164" spans="1:12" ht="15">
      <c r="A5164" s="276"/>
      <c r="C5164" s="627"/>
      <c r="D5164" s="627"/>
      <c r="E5164" s="627"/>
      <c r="F5164" s="627"/>
      <c r="G5164" s="627"/>
      <c r="H5164" s="627"/>
      <c r="J5164" s="627"/>
      <c r="K5164" s="627"/>
      <c r="L5164" s="627"/>
    </row>
    <row r="5165" spans="1:12" ht="15">
      <c r="A5165" s="276"/>
      <c r="C5165" s="625"/>
      <c r="D5165" s="625"/>
      <c r="E5165" s="625"/>
      <c r="F5165" s="625"/>
      <c r="G5165" s="625"/>
      <c r="H5165" s="625"/>
      <c r="J5165" s="625"/>
      <c r="K5165" s="625"/>
      <c r="L5165" s="625"/>
    </row>
    <row r="5166" spans="1:12" ht="15">
      <c r="A5166" s="276"/>
      <c r="C5166" s="627"/>
      <c r="D5166" s="627"/>
      <c r="E5166" s="627"/>
      <c r="F5166" s="627"/>
      <c r="G5166" s="627"/>
      <c r="H5166" s="627"/>
      <c r="J5166" s="627"/>
      <c r="K5166" s="627"/>
      <c r="L5166" s="627"/>
    </row>
    <row r="5167" spans="1:12" ht="15">
      <c r="A5167" s="276"/>
      <c r="C5167" s="625"/>
      <c r="D5167" s="625"/>
      <c r="E5167" s="625"/>
      <c r="F5167" s="625"/>
      <c r="G5167" s="625"/>
      <c r="H5167" s="625"/>
      <c r="J5167" s="625"/>
      <c r="K5167" s="625"/>
      <c r="L5167" s="625"/>
    </row>
    <row r="5168" spans="1:12" ht="15">
      <c r="A5168" s="276"/>
      <c r="C5168" s="627"/>
      <c r="D5168" s="627"/>
      <c r="E5168" s="627"/>
      <c r="F5168" s="627"/>
      <c r="G5168" s="627"/>
      <c r="H5168" s="627"/>
      <c r="J5168" s="627"/>
      <c r="K5168" s="627"/>
      <c r="L5168" s="627"/>
    </row>
    <row r="5169" spans="1:12" ht="15">
      <c r="A5169" s="276"/>
      <c r="C5169" s="625"/>
      <c r="D5169" s="625"/>
      <c r="E5169" s="625"/>
      <c r="F5169" s="625"/>
      <c r="G5169" s="625"/>
      <c r="H5169" s="625"/>
      <c r="J5169" s="625"/>
      <c r="K5169" s="625"/>
      <c r="L5169" s="625"/>
    </row>
    <row r="5170" spans="1:12" ht="15">
      <c r="A5170" s="276"/>
      <c r="C5170" s="627"/>
      <c r="D5170" s="627"/>
      <c r="E5170" s="627"/>
      <c r="F5170" s="627"/>
      <c r="G5170" s="627"/>
      <c r="H5170" s="627"/>
      <c r="J5170" s="627"/>
      <c r="K5170" s="627"/>
      <c r="L5170" s="627"/>
    </row>
    <row r="5171" spans="1:12" ht="15">
      <c r="A5171" s="276"/>
      <c r="C5171" s="625"/>
      <c r="D5171" s="625"/>
      <c r="E5171" s="625"/>
      <c r="F5171" s="625"/>
      <c r="G5171" s="625"/>
      <c r="H5171" s="625"/>
      <c r="J5171" s="625"/>
      <c r="K5171" s="625"/>
      <c r="L5171" s="625"/>
    </row>
    <row r="5172" spans="1:12" ht="15">
      <c r="A5172" s="276"/>
      <c r="C5172" s="627"/>
      <c r="D5172" s="627"/>
      <c r="E5172" s="627"/>
      <c r="F5172" s="627"/>
      <c r="G5172" s="627"/>
      <c r="H5172" s="627"/>
      <c r="J5172" s="627"/>
      <c r="K5172" s="627"/>
      <c r="L5172" s="627"/>
    </row>
    <row r="5173" spans="1:12" ht="15">
      <c r="A5173" s="276"/>
      <c r="C5173" s="625"/>
      <c r="D5173" s="625"/>
      <c r="E5173" s="625"/>
      <c r="F5173" s="625"/>
      <c r="G5173" s="625"/>
      <c r="H5173" s="625"/>
      <c r="J5173" s="625"/>
      <c r="K5173" s="625"/>
      <c r="L5173" s="625"/>
    </row>
    <row r="5174" spans="1:12" ht="15">
      <c r="A5174" s="276"/>
      <c r="C5174" s="627"/>
      <c r="D5174" s="627"/>
      <c r="E5174" s="627"/>
      <c r="F5174" s="627"/>
      <c r="G5174" s="627"/>
      <c r="H5174" s="627"/>
      <c r="J5174" s="627"/>
      <c r="K5174" s="627"/>
      <c r="L5174" s="627"/>
    </row>
    <row r="5175" spans="1:12" ht="15">
      <c r="A5175" s="276"/>
      <c r="C5175" s="625"/>
      <c r="D5175" s="625"/>
      <c r="E5175" s="625"/>
      <c r="F5175" s="625"/>
      <c r="G5175" s="625"/>
      <c r="H5175" s="625"/>
      <c r="J5175" s="625"/>
      <c r="K5175" s="625"/>
      <c r="L5175" s="625"/>
    </row>
    <row r="5176" spans="1:12" ht="15">
      <c r="A5176" s="276"/>
      <c r="C5176" s="627"/>
      <c r="D5176" s="627"/>
      <c r="E5176" s="627"/>
      <c r="F5176" s="627"/>
      <c r="G5176" s="627"/>
      <c r="H5176" s="627"/>
      <c r="J5176" s="627"/>
      <c r="K5176" s="627"/>
      <c r="L5176" s="627"/>
    </row>
    <row r="5177" spans="1:12" ht="15">
      <c r="A5177" s="276"/>
      <c r="C5177" s="625"/>
      <c r="D5177" s="625"/>
      <c r="E5177" s="625"/>
      <c r="F5177" s="625"/>
      <c r="G5177" s="625"/>
      <c r="H5177" s="625"/>
      <c r="J5177" s="625"/>
      <c r="K5177" s="625"/>
      <c r="L5177" s="625"/>
    </row>
    <row r="5178" spans="1:12" ht="15">
      <c r="A5178" s="276"/>
      <c r="C5178" s="627"/>
      <c r="D5178" s="627"/>
      <c r="E5178" s="627"/>
      <c r="F5178" s="627"/>
      <c r="G5178" s="627"/>
      <c r="H5178" s="627"/>
      <c r="J5178" s="627"/>
      <c r="K5178" s="627"/>
      <c r="L5178" s="627"/>
    </row>
    <row r="5179" spans="1:12" ht="15">
      <c r="A5179" s="276"/>
      <c r="C5179" s="625"/>
      <c r="D5179" s="625"/>
      <c r="E5179" s="625"/>
      <c r="F5179" s="625"/>
      <c r="G5179" s="625"/>
      <c r="H5179" s="625"/>
      <c r="J5179" s="625"/>
      <c r="K5179" s="625"/>
      <c r="L5179" s="625"/>
    </row>
    <row r="5180" spans="1:12" ht="15">
      <c r="A5180" s="276"/>
      <c r="C5180" s="627"/>
      <c r="D5180" s="627"/>
      <c r="E5180" s="627"/>
      <c r="F5180" s="627"/>
      <c r="G5180" s="627"/>
      <c r="H5180" s="627"/>
      <c r="J5180" s="627"/>
      <c r="K5180" s="627"/>
      <c r="L5180" s="627"/>
    </row>
    <row r="5181" spans="1:12" ht="15">
      <c r="A5181" s="276"/>
      <c r="C5181" s="625"/>
      <c r="D5181" s="625"/>
      <c r="E5181" s="625"/>
      <c r="F5181" s="625"/>
      <c r="G5181" s="625"/>
      <c r="H5181" s="625"/>
      <c r="J5181" s="625"/>
      <c r="K5181" s="625"/>
      <c r="L5181" s="625"/>
    </row>
    <row r="5182" spans="1:12" ht="15">
      <c r="A5182" s="276"/>
      <c r="C5182" s="627"/>
      <c r="D5182" s="627"/>
      <c r="E5182" s="700"/>
      <c r="F5182" s="627"/>
      <c r="G5182" s="627"/>
      <c r="H5182" s="627"/>
      <c r="J5182" s="627"/>
      <c r="K5182" s="627"/>
      <c r="L5182" s="627"/>
    </row>
    <row r="5183" spans="1:12" ht="15">
      <c r="A5183" s="276"/>
      <c r="C5183" s="625"/>
      <c r="D5183" s="625"/>
      <c r="E5183" s="625"/>
      <c r="F5183" s="625"/>
      <c r="G5183" s="625"/>
      <c r="H5183" s="625"/>
      <c r="J5183" s="625"/>
      <c r="K5183" s="625"/>
      <c r="L5183" s="625"/>
    </row>
    <row r="5184" spans="1:12" ht="15">
      <c r="A5184" s="276"/>
      <c r="C5184" s="627"/>
      <c r="D5184" s="627"/>
      <c r="E5184" s="627"/>
      <c r="F5184" s="627"/>
      <c r="G5184" s="627"/>
      <c r="H5184" s="627"/>
      <c r="J5184" s="627"/>
      <c r="K5184" s="627"/>
      <c r="L5184" s="627"/>
    </row>
    <row r="5185" spans="1:12" ht="15">
      <c r="A5185" s="276"/>
      <c r="C5185" s="625"/>
      <c r="D5185" s="625"/>
      <c r="E5185" s="625"/>
      <c r="F5185" s="625"/>
      <c r="G5185" s="625"/>
      <c r="H5185" s="625"/>
      <c r="J5185" s="625"/>
      <c r="K5185" s="625"/>
      <c r="L5185" s="625"/>
    </row>
    <row r="5186" spans="1:12" ht="15">
      <c r="A5186" s="1439"/>
      <c r="B5186" s="1442"/>
      <c r="C5186" s="627"/>
      <c r="D5186" s="627"/>
      <c r="E5186" s="627"/>
      <c r="F5186" s="627"/>
      <c r="G5186" s="627"/>
      <c r="H5186" s="627"/>
      <c r="I5186" s="1446"/>
      <c r="J5186" s="627"/>
      <c r="K5186" s="627"/>
      <c r="L5186" s="637"/>
    </row>
    <row r="5187" spans="1:12" ht="15">
      <c r="A5187" s="624"/>
      <c r="B5187" s="625"/>
      <c r="C5187" s="625"/>
      <c r="D5187" s="625"/>
      <c r="E5187" s="625"/>
      <c r="F5187" s="625"/>
      <c r="G5187" s="625"/>
      <c r="H5187" s="625"/>
      <c r="I5187" s="638">
        <v>8246290094644270</v>
      </c>
      <c r="J5187" s="625"/>
      <c r="K5187" s="625"/>
      <c r="L5187" s="634"/>
    </row>
    <row r="5188" spans="1:12" ht="15">
      <c r="A5188" s="624"/>
      <c r="B5188" s="625"/>
      <c r="C5188" s="625"/>
      <c r="D5188" s="625"/>
      <c r="E5188" s="625"/>
      <c r="F5188" s="625"/>
      <c r="G5188" s="625"/>
      <c r="H5188" s="625"/>
      <c r="I5188" s="638">
        <v>8246290095187460</v>
      </c>
      <c r="J5188" s="625"/>
      <c r="K5188" s="625"/>
      <c r="L5188" s="634"/>
    </row>
    <row r="5189" spans="1:12" ht="15">
      <c r="A5189" s="624"/>
      <c r="B5189" s="625"/>
      <c r="C5189" s="625"/>
      <c r="D5189" s="625"/>
      <c r="E5189" s="625"/>
      <c r="F5189" s="625"/>
      <c r="G5189" s="625"/>
      <c r="H5189" s="625"/>
      <c r="I5189" s="638">
        <v>8246290095056480</v>
      </c>
      <c r="J5189" s="625"/>
      <c r="K5189" s="625"/>
      <c r="L5189" s="634"/>
    </row>
    <row r="5190" spans="1:12" ht="15">
      <c r="A5190" s="624"/>
      <c r="B5190" s="1441"/>
      <c r="C5190" s="625"/>
      <c r="D5190" s="625"/>
      <c r="E5190" s="625"/>
      <c r="F5190" s="625"/>
      <c r="G5190" s="625"/>
      <c r="H5190" s="625"/>
      <c r="I5190" s="638">
        <v>8246290094842940</v>
      </c>
      <c r="J5190" s="625"/>
      <c r="K5190" s="625"/>
      <c r="L5190" s="625"/>
    </row>
    <row r="5191" spans="1:12" ht="15">
      <c r="A5191" s="624"/>
      <c r="C5191" s="625"/>
      <c r="D5191" s="625"/>
      <c r="E5191" s="625"/>
      <c r="F5191" s="625"/>
      <c r="G5191" s="625"/>
      <c r="H5191" s="625"/>
      <c r="I5191" s="638">
        <v>5.96</v>
      </c>
      <c r="J5191" s="625"/>
      <c r="K5191" s="625"/>
      <c r="L5191" s="625"/>
    </row>
    <row r="5192" spans="1:12" ht="15">
      <c r="A5192" s="626"/>
      <c r="C5192" s="627"/>
      <c r="D5192" s="627"/>
      <c r="E5192" s="627"/>
      <c r="F5192" s="627"/>
      <c r="G5192" s="627"/>
      <c r="H5192" s="625"/>
      <c r="I5192" s="639">
        <v>31.47</v>
      </c>
      <c r="J5192" s="627"/>
      <c r="K5192" s="627"/>
      <c r="L5192" s="627"/>
    </row>
    <row r="5193" spans="1:12" ht="15">
      <c r="A5193" s="624"/>
      <c r="C5193" s="625"/>
      <c r="D5193" s="625"/>
      <c r="E5193" s="625"/>
      <c r="F5193" s="625"/>
      <c r="G5193" s="625"/>
      <c r="H5193" s="625"/>
      <c r="I5193" s="638">
        <v>7.53</v>
      </c>
      <c r="J5193" s="625"/>
      <c r="K5193" s="625"/>
      <c r="L5193" s="625"/>
    </row>
    <row r="5194" spans="1:12" ht="15">
      <c r="A5194" s="626"/>
      <c r="C5194" s="627"/>
      <c r="D5194" s="627"/>
      <c r="E5194" s="627"/>
      <c r="F5194" s="627"/>
      <c r="G5194" s="627"/>
      <c r="H5194" s="625"/>
      <c r="I5194" s="639">
        <v>15.43</v>
      </c>
      <c r="J5194" s="627"/>
      <c r="K5194" s="627"/>
      <c r="L5194" s="627"/>
    </row>
    <row r="5195" spans="1:12" ht="15">
      <c r="A5195" s="624"/>
      <c r="C5195" s="625"/>
      <c r="D5195" s="625"/>
      <c r="E5195" s="625"/>
      <c r="F5195" s="625"/>
      <c r="G5195" s="625"/>
      <c r="H5195" s="625"/>
      <c r="I5195" s="638">
        <v>11.02</v>
      </c>
      <c r="J5195" s="625"/>
      <c r="K5195" s="625"/>
      <c r="L5195" s="625"/>
    </row>
    <row r="5196" spans="1:12" ht="15">
      <c r="A5196" s="626"/>
      <c r="C5196" s="627"/>
      <c r="D5196" s="627"/>
      <c r="E5196" s="627"/>
      <c r="F5196" s="627"/>
      <c r="G5196" s="627"/>
      <c r="H5196" s="625"/>
      <c r="I5196" s="639">
        <v>9.0500000000000007</v>
      </c>
      <c r="J5196" s="627"/>
      <c r="K5196" s="627"/>
      <c r="L5196" s="627"/>
    </row>
    <row r="5197" spans="1:12" ht="15">
      <c r="A5197" s="624"/>
      <c r="C5197" s="625"/>
      <c r="D5197" s="625"/>
      <c r="E5197" s="625"/>
      <c r="F5197" s="625"/>
      <c r="G5197" s="625"/>
      <c r="H5197" s="625"/>
      <c r="I5197" s="638">
        <v>8.2200000000000006</v>
      </c>
      <c r="J5197" s="625"/>
      <c r="K5197" s="625"/>
      <c r="L5197" s="625"/>
    </row>
    <row r="5198" spans="1:12" ht="15">
      <c r="A5198" s="626"/>
      <c r="C5198" s="627"/>
      <c r="D5198" s="627"/>
      <c r="E5198" s="627"/>
      <c r="F5198" s="627"/>
      <c r="G5198" s="627"/>
      <c r="H5198" s="625"/>
      <c r="I5198" s="639">
        <v>11.67</v>
      </c>
      <c r="J5198" s="627"/>
      <c r="K5198" s="627"/>
      <c r="L5198" s="627"/>
    </row>
    <row r="5199" spans="1:12" ht="15">
      <c r="A5199" s="46"/>
      <c r="C5199" s="625"/>
      <c r="D5199" s="625"/>
      <c r="E5199" s="625"/>
      <c r="F5199" s="625"/>
      <c r="G5199" s="625"/>
      <c r="H5199" s="625"/>
      <c r="I5199" s="24">
        <v>3.82</v>
      </c>
      <c r="J5199" s="625"/>
      <c r="K5199" s="625"/>
      <c r="L5199" s="625"/>
    </row>
    <row r="5200" spans="1:12" ht="15">
      <c r="A5200" s="276"/>
      <c r="C5200" s="625"/>
      <c r="D5200" s="625"/>
      <c r="E5200" s="625"/>
      <c r="F5200" s="625"/>
      <c r="G5200" s="625"/>
      <c r="H5200" s="625"/>
      <c r="J5200" s="625"/>
      <c r="K5200" s="625"/>
      <c r="L5200" s="625"/>
    </row>
    <row r="5201" spans="1:12" ht="15">
      <c r="A5201" s="276"/>
      <c r="C5201" s="627"/>
      <c r="D5201" s="627"/>
      <c r="E5201" s="627"/>
      <c r="F5201" s="627"/>
      <c r="G5201" s="627"/>
      <c r="H5201" s="627"/>
      <c r="J5201" s="627"/>
      <c r="K5201" s="627"/>
      <c r="L5201" s="627"/>
    </row>
    <row r="5202" spans="1:12" ht="15">
      <c r="A5202" s="276"/>
      <c r="C5202" s="625"/>
      <c r="D5202" s="625"/>
      <c r="E5202" s="625"/>
      <c r="F5202" s="625"/>
      <c r="G5202" s="625"/>
      <c r="H5202" s="625"/>
      <c r="J5202" s="625"/>
      <c r="K5202" s="625"/>
      <c r="L5202" s="625"/>
    </row>
    <row r="5203" spans="1:12" ht="15">
      <c r="A5203" s="276"/>
      <c r="C5203" s="627"/>
      <c r="D5203" s="627"/>
      <c r="E5203" s="627"/>
      <c r="F5203" s="627"/>
      <c r="G5203" s="627"/>
      <c r="H5203" s="627"/>
      <c r="J5203" s="627"/>
      <c r="K5203" s="627"/>
      <c r="L5203" s="627"/>
    </row>
    <row r="5204" spans="1:12" ht="15">
      <c r="A5204" s="276"/>
      <c r="C5204" s="625"/>
      <c r="D5204" s="625"/>
      <c r="E5204" s="625"/>
      <c r="F5204" s="625"/>
      <c r="G5204" s="625"/>
      <c r="H5204" s="625"/>
      <c r="J5204" s="625"/>
      <c r="K5204" s="625"/>
      <c r="L5204" s="625"/>
    </row>
    <row r="5205" spans="1:12" ht="15">
      <c r="A5205" s="276"/>
      <c r="C5205" s="627"/>
      <c r="D5205" s="627"/>
      <c r="E5205" s="627"/>
      <c r="F5205" s="627"/>
      <c r="G5205" s="627"/>
      <c r="H5205" s="627"/>
      <c r="J5205" s="627"/>
      <c r="K5205" s="627"/>
      <c r="L5205" s="627"/>
    </row>
    <row r="5206" spans="1:12" ht="15">
      <c r="A5206" s="276"/>
      <c r="C5206" s="625"/>
      <c r="D5206" s="625"/>
      <c r="E5206" s="625"/>
      <c r="F5206" s="625"/>
      <c r="G5206" s="625"/>
      <c r="H5206" s="625"/>
      <c r="J5206" s="625"/>
      <c r="K5206" s="625"/>
      <c r="L5206" s="625"/>
    </row>
    <row r="5207" spans="1:12" ht="15">
      <c r="A5207" s="276"/>
      <c r="C5207" s="627"/>
      <c r="D5207" s="627"/>
      <c r="E5207" s="627"/>
      <c r="F5207" s="627"/>
      <c r="G5207" s="627"/>
      <c r="H5207" s="627"/>
      <c r="J5207" s="627"/>
      <c r="K5207" s="627"/>
      <c r="L5207" s="627"/>
    </row>
    <row r="5208" spans="1:12" ht="15">
      <c r="A5208" s="276"/>
      <c r="C5208" s="625"/>
      <c r="D5208" s="625"/>
      <c r="E5208" s="625"/>
      <c r="F5208" s="625"/>
      <c r="G5208" s="625"/>
      <c r="H5208" s="625"/>
      <c r="J5208" s="625"/>
      <c r="K5208" s="625"/>
      <c r="L5208" s="625"/>
    </row>
    <row r="5209" spans="1:12" ht="15">
      <c r="A5209" s="276"/>
      <c r="C5209" s="627"/>
      <c r="D5209" s="627"/>
      <c r="E5209" s="627"/>
      <c r="F5209" s="627"/>
      <c r="G5209" s="627"/>
      <c r="H5209" s="627"/>
      <c r="J5209" s="627"/>
      <c r="K5209" s="627"/>
      <c r="L5209" s="627"/>
    </row>
    <row r="5210" spans="1:12" ht="15">
      <c r="A5210" s="276"/>
      <c r="C5210" s="625"/>
      <c r="D5210" s="625"/>
      <c r="E5210" s="625"/>
      <c r="F5210" s="625"/>
      <c r="G5210" s="625"/>
      <c r="H5210" s="625"/>
      <c r="J5210" s="625"/>
      <c r="K5210" s="625"/>
      <c r="L5210" s="625"/>
    </row>
    <row r="5211" spans="1:12" ht="15">
      <c r="A5211" s="276"/>
      <c r="C5211" s="627"/>
      <c r="D5211" s="627"/>
      <c r="E5211" s="627"/>
      <c r="F5211" s="627"/>
      <c r="G5211" s="627"/>
      <c r="H5211" s="627"/>
      <c r="J5211" s="627"/>
      <c r="K5211" s="627"/>
      <c r="L5211" s="627"/>
    </row>
    <row r="5212" spans="1:12" ht="15">
      <c r="A5212" s="276"/>
      <c r="C5212" s="625"/>
      <c r="D5212" s="625"/>
      <c r="E5212" s="625"/>
      <c r="F5212" s="625"/>
      <c r="G5212" s="625"/>
      <c r="H5212" s="625"/>
      <c r="J5212" s="625"/>
      <c r="K5212" s="625"/>
      <c r="L5212" s="625"/>
    </row>
    <row r="5213" spans="1:12" ht="15">
      <c r="A5213" s="276"/>
      <c r="C5213" s="627"/>
      <c r="D5213" s="627"/>
      <c r="E5213" s="627"/>
      <c r="F5213" s="627"/>
      <c r="G5213" s="627"/>
      <c r="H5213" s="627"/>
      <c r="J5213" s="627"/>
      <c r="K5213" s="627"/>
      <c r="L5213" s="627"/>
    </row>
    <row r="5214" spans="1:12" ht="15">
      <c r="A5214" s="276"/>
      <c r="C5214" s="625"/>
      <c r="D5214" s="625"/>
      <c r="E5214" s="625"/>
      <c r="F5214" s="625"/>
      <c r="G5214" s="625"/>
      <c r="H5214" s="625"/>
      <c r="J5214" s="625"/>
      <c r="K5214" s="625"/>
      <c r="L5214" s="625"/>
    </row>
    <row r="5215" spans="1:12" ht="15">
      <c r="A5215" s="276"/>
      <c r="C5215" s="627"/>
      <c r="D5215" s="627"/>
      <c r="E5215" s="627"/>
      <c r="F5215" s="627"/>
      <c r="G5215" s="627"/>
      <c r="H5215" s="627"/>
      <c r="J5215" s="627"/>
      <c r="K5215" s="627"/>
      <c r="L5215" s="627"/>
    </row>
    <row r="5216" spans="1:12" ht="15">
      <c r="A5216" s="276"/>
      <c r="C5216" s="625"/>
      <c r="D5216" s="625"/>
      <c r="E5216" s="625"/>
      <c r="F5216" s="625"/>
      <c r="G5216" s="625"/>
      <c r="H5216" s="625"/>
      <c r="J5216" s="625"/>
      <c r="K5216" s="625"/>
      <c r="L5216" s="625"/>
    </row>
    <row r="5217" spans="1:12" ht="15">
      <c r="A5217" s="276"/>
      <c r="C5217" s="627"/>
      <c r="D5217" s="627"/>
      <c r="E5217" s="627"/>
      <c r="F5217" s="627"/>
      <c r="G5217" s="627"/>
      <c r="H5217" s="627"/>
      <c r="J5217" s="627"/>
      <c r="K5217" s="627"/>
      <c r="L5217" s="627"/>
    </row>
    <row r="5218" spans="1:12" ht="15">
      <c r="A5218" s="276"/>
      <c r="C5218" s="625"/>
      <c r="D5218" s="625"/>
      <c r="E5218" s="625"/>
      <c r="F5218" s="625"/>
      <c r="G5218" s="625"/>
      <c r="H5218" s="625"/>
      <c r="J5218" s="625"/>
      <c r="K5218" s="625"/>
      <c r="L5218" s="625"/>
    </row>
    <row r="5219" spans="1:12" ht="15">
      <c r="A5219" s="276"/>
      <c r="C5219" s="627"/>
      <c r="D5219" s="627"/>
      <c r="E5219" s="627"/>
      <c r="F5219" s="627"/>
      <c r="G5219" s="627"/>
      <c r="H5219" s="627"/>
      <c r="J5219" s="627"/>
      <c r="K5219" s="627"/>
      <c r="L5219" s="627"/>
    </row>
    <row r="5220" spans="1:12" ht="15">
      <c r="A5220" s="276"/>
      <c r="C5220" s="625"/>
      <c r="D5220" s="625"/>
      <c r="E5220" s="625"/>
      <c r="F5220" s="625"/>
      <c r="G5220" s="625"/>
      <c r="H5220" s="625"/>
      <c r="J5220" s="625"/>
      <c r="K5220" s="625"/>
      <c r="L5220" s="625"/>
    </row>
    <row r="5221" spans="1:12" ht="15">
      <c r="A5221" s="276"/>
      <c r="C5221" s="627"/>
      <c r="D5221" s="627"/>
      <c r="E5221" s="627"/>
      <c r="F5221" s="627"/>
      <c r="G5221" s="627"/>
      <c r="H5221" s="627"/>
      <c r="J5221" s="627"/>
      <c r="K5221" s="627"/>
      <c r="L5221" s="627"/>
    </row>
    <row r="5222" spans="1:12" ht="15">
      <c r="A5222" s="276"/>
      <c r="C5222" s="625"/>
      <c r="D5222" s="625"/>
      <c r="E5222" s="625"/>
      <c r="F5222" s="625"/>
      <c r="G5222" s="625"/>
      <c r="H5222" s="625"/>
      <c r="J5222" s="625"/>
      <c r="K5222" s="625"/>
      <c r="L5222" s="625"/>
    </row>
    <row r="5223" spans="1:12" ht="15">
      <c r="A5223" s="276"/>
      <c r="C5223" s="627"/>
      <c r="D5223" s="627"/>
      <c r="E5223" s="627"/>
      <c r="F5223" s="627"/>
      <c r="G5223" s="627"/>
      <c r="H5223" s="627"/>
      <c r="J5223" s="627"/>
      <c r="K5223" s="627"/>
      <c r="L5223" s="627"/>
    </row>
    <row r="5224" spans="1:12" ht="15">
      <c r="A5224" s="276"/>
      <c r="C5224" s="625"/>
      <c r="D5224" s="625"/>
      <c r="E5224" s="625"/>
      <c r="F5224" s="625"/>
      <c r="G5224" s="625"/>
      <c r="H5224" s="625"/>
      <c r="J5224" s="625"/>
      <c r="K5224" s="625"/>
      <c r="L5224" s="625"/>
    </row>
    <row r="5225" spans="1:12" ht="15">
      <c r="A5225" s="276"/>
      <c r="C5225" s="627"/>
      <c r="D5225" s="627"/>
      <c r="E5225" s="627"/>
      <c r="F5225" s="627"/>
      <c r="G5225" s="627"/>
      <c r="H5225" s="627"/>
      <c r="J5225" s="627"/>
      <c r="K5225" s="627"/>
      <c r="L5225" s="627"/>
    </row>
    <row r="5226" spans="1:12" ht="15">
      <c r="A5226" s="276"/>
      <c r="C5226" s="625"/>
      <c r="D5226" s="625"/>
      <c r="E5226" s="625"/>
      <c r="F5226" s="625"/>
      <c r="G5226" s="625"/>
      <c r="H5226" s="625"/>
      <c r="J5226" s="625"/>
      <c r="K5226" s="625"/>
      <c r="L5226" s="625"/>
    </row>
    <row r="5227" spans="1:12" ht="15">
      <c r="A5227" s="276"/>
      <c r="C5227" s="627"/>
      <c r="D5227" s="627"/>
      <c r="E5227" s="627"/>
      <c r="F5227" s="627"/>
      <c r="G5227" s="627"/>
      <c r="H5227" s="627"/>
      <c r="J5227" s="627"/>
      <c r="K5227" s="627"/>
      <c r="L5227" s="627"/>
    </row>
    <row r="5228" spans="1:12" ht="15">
      <c r="A5228" s="276"/>
      <c r="C5228" s="625"/>
      <c r="D5228" s="625"/>
      <c r="E5228" s="625"/>
      <c r="F5228" s="625"/>
      <c r="G5228" s="625"/>
      <c r="H5228" s="625"/>
      <c r="J5228" s="625"/>
      <c r="K5228" s="625"/>
      <c r="L5228" s="625"/>
    </row>
    <row r="5229" spans="1:12" ht="15">
      <c r="A5229" s="276"/>
      <c r="C5229" s="627"/>
      <c r="D5229" s="627"/>
      <c r="E5229" s="627"/>
      <c r="F5229" s="627"/>
      <c r="G5229" s="627"/>
      <c r="H5229" s="627"/>
      <c r="J5229" s="627"/>
      <c r="K5229" s="627"/>
      <c r="L5229" s="627"/>
    </row>
    <row r="5230" spans="1:12" ht="15">
      <c r="A5230" s="276"/>
      <c r="C5230" s="625"/>
      <c r="D5230" s="625"/>
      <c r="E5230" s="625"/>
      <c r="F5230" s="625"/>
      <c r="G5230" s="625"/>
      <c r="H5230" s="625"/>
      <c r="J5230" s="625"/>
      <c r="K5230" s="625"/>
      <c r="L5230" s="625"/>
    </row>
    <row r="5231" spans="1:12" ht="15">
      <c r="A5231" s="276"/>
      <c r="C5231" s="627"/>
      <c r="D5231" s="627"/>
      <c r="E5231" s="627"/>
      <c r="F5231" s="627"/>
      <c r="G5231" s="627"/>
      <c r="H5231" s="627"/>
      <c r="J5231" s="627"/>
      <c r="K5231" s="627"/>
      <c r="L5231" s="627"/>
    </row>
    <row r="5232" spans="1:12" ht="15">
      <c r="A5232" s="276"/>
      <c r="C5232" s="625"/>
      <c r="D5232" s="625"/>
      <c r="E5232" s="625"/>
      <c r="F5232" s="625"/>
      <c r="G5232" s="625"/>
      <c r="H5232" s="625"/>
      <c r="J5232" s="625"/>
      <c r="K5232" s="625"/>
      <c r="L5232" s="625"/>
    </row>
    <row r="5233" spans="1:12" ht="15">
      <c r="A5233" s="276"/>
      <c r="C5233" s="627"/>
      <c r="D5233" s="627"/>
      <c r="E5233" s="627"/>
      <c r="F5233" s="627"/>
      <c r="G5233" s="627"/>
      <c r="H5233" s="627"/>
      <c r="J5233" s="627"/>
      <c r="K5233" s="627"/>
      <c r="L5233" s="627"/>
    </row>
    <row r="5234" spans="1:12" ht="15">
      <c r="A5234" s="276"/>
      <c r="C5234" s="625"/>
      <c r="D5234" s="625"/>
      <c r="E5234" s="625"/>
      <c r="F5234" s="625"/>
      <c r="G5234" s="625"/>
      <c r="H5234" s="625"/>
      <c r="J5234" s="625"/>
      <c r="K5234" s="625"/>
      <c r="L5234" s="625"/>
    </row>
    <row r="5235" spans="1:12" ht="15">
      <c r="A5235" s="276"/>
      <c r="C5235" s="627"/>
      <c r="D5235" s="627"/>
      <c r="E5235" s="627"/>
      <c r="F5235" s="627"/>
      <c r="G5235" s="627"/>
      <c r="H5235" s="627"/>
      <c r="J5235" s="627"/>
      <c r="K5235" s="627"/>
      <c r="L5235" s="627"/>
    </row>
    <row r="5236" spans="1:12" ht="15">
      <c r="A5236" s="276"/>
      <c r="C5236" s="625"/>
      <c r="D5236" s="625"/>
      <c r="E5236" s="625"/>
      <c r="F5236" s="625"/>
      <c r="G5236" s="625"/>
      <c r="H5236" s="625"/>
      <c r="J5236" s="625"/>
      <c r="K5236" s="625"/>
      <c r="L5236" s="625"/>
    </row>
    <row r="5237" spans="1:12" ht="15">
      <c r="A5237" s="276"/>
      <c r="C5237" s="627"/>
      <c r="D5237" s="627"/>
      <c r="E5237" s="627"/>
      <c r="F5237" s="627"/>
      <c r="G5237" s="627"/>
      <c r="H5237" s="627"/>
      <c r="J5237" s="627"/>
      <c r="K5237" s="627"/>
      <c r="L5237" s="627"/>
    </row>
    <row r="5238" spans="1:12" ht="15">
      <c r="A5238" s="276"/>
      <c r="C5238" s="625"/>
      <c r="D5238" s="625"/>
      <c r="E5238" s="625"/>
      <c r="F5238" s="625"/>
      <c r="G5238" s="625"/>
      <c r="H5238" s="625"/>
      <c r="J5238" s="625"/>
      <c r="K5238" s="625"/>
      <c r="L5238" s="625"/>
    </row>
    <row r="5239" spans="1:12" ht="15">
      <c r="A5239" s="276"/>
      <c r="C5239" s="627"/>
      <c r="D5239" s="627"/>
      <c r="E5239" s="627"/>
      <c r="F5239" s="627"/>
      <c r="G5239" s="627"/>
      <c r="H5239" s="627"/>
      <c r="J5239" s="627"/>
      <c r="K5239" s="627"/>
      <c r="L5239" s="627"/>
    </row>
    <row r="5240" spans="1:12" ht="15">
      <c r="A5240" s="276"/>
      <c r="C5240" s="625"/>
      <c r="D5240" s="625"/>
      <c r="E5240" s="625"/>
      <c r="F5240" s="625"/>
      <c r="G5240" s="625"/>
      <c r="H5240" s="625"/>
      <c r="J5240" s="625"/>
      <c r="K5240" s="625"/>
      <c r="L5240" s="625"/>
    </row>
    <row r="5241" spans="1:12" ht="15">
      <c r="A5241" s="276"/>
      <c r="C5241" s="627"/>
      <c r="D5241" s="627"/>
      <c r="E5241" s="627"/>
      <c r="F5241" s="627"/>
      <c r="G5241" s="627"/>
      <c r="H5241" s="627"/>
      <c r="J5241" s="627"/>
      <c r="K5241" s="627"/>
      <c r="L5241" s="627"/>
    </row>
    <row r="5242" spans="1:12" ht="15">
      <c r="A5242" s="276"/>
      <c r="C5242" s="625"/>
      <c r="D5242" s="625"/>
      <c r="E5242" s="625"/>
      <c r="F5242" s="625"/>
      <c r="G5242" s="625"/>
      <c r="H5242" s="625"/>
      <c r="J5242" s="1441"/>
      <c r="K5242" s="1441"/>
      <c r="L5242" s="1441"/>
    </row>
    <row r="5243" spans="1:12" ht="15">
      <c r="A5243" s="276"/>
      <c r="C5243" s="625"/>
      <c r="D5243" s="625"/>
      <c r="E5243" s="705"/>
      <c r="F5243" s="625"/>
      <c r="G5243" s="625"/>
      <c r="H5243" s="625"/>
    </row>
    <row r="5244" spans="1:12" ht="15">
      <c r="A5244" s="276"/>
      <c r="C5244" s="627"/>
      <c r="D5244" s="627"/>
      <c r="E5244" s="627"/>
      <c r="F5244" s="627"/>
      <c r="G5244" s="627"/>
      <c r="H5244" s="627"/>
    </row>
    <row r="5245" spans="1:12" ht="15">
      <c r="A5245" s="276"/>
      <c r="C5245" s="625"/>
      <c r="D5245" s="625"/>
      <c r="E5245" s="625"/>
      <c r="F5245" s="625"/>
      <c r="G5245" s="625"/>
      <c r="H5245" s="625"/>
    </row>
    <row r="5246" spans="1:12" ht="15">
      <c r="A5246" s="276"/>
      <c r="C5246" s="627"/>
      <c r="D5246" s="627"/>
      <c r="E5246" s="627"/>
      <c r="F5246" s="627"/>
      <c r="G5246" s="627"/>
      <c r="H5246" s="627"/>
      <c r="I5246" s="1446"/>
      <c r="J5246" s="1442"/>
      <c r="K5246" s="1448"/>
      <c r="L5246" s="1451"/>
    </row>
    <row r="5247" spans="1:12" ht="15">
      <c r="A5247" s="276"/>
      <c r="C5247" s="625"/>
      <c r="D5247" s="625"/>
      <c r="E5247" s="625"/>
      <c r="F5247" s="625"/>
      <c r="G5247" s="625"/>
      <c r="H5247" s="625"/>
      <c r="I5247" s="638">
        <v>1</v>
      </c>
      <c r="J5247" s="625"/>
      <c r="K5247" s="625"/>
      <c r="L5247" s="634"/>
    </row>
    <row r="5248" spans="1:12" ht="15">
      <c r="A5248" s="276"/>
      <c r="C5248" s="627"/>
      <c r="D5248" s="627"/>
      <c r="E5248" s="627"/>
      <c r="F5248" s="627"/>
      <c r="G5248" s="627"/>
      <c r="H5248" s="627"/>
      <c r="I5248" s="639">
        <v>1</v>
      </c>
      <c r="J5248" s="627"/>
      <c r="K5248" s="627"/>
      <c r="L5248" s="637"/>
    </row>
    <row r="5249" spans="1:12" ht="15">
      <c r="A5249" s="276"/>
      <c r="C5249" s="625"/>
      <c r="D5249" s="625"/>
      <c r="E5249" s="625"/>
      <c r="F5249" s="625"/>
      <c r="G5249" s="625"/>
      <c r="H5249" s="625"/>
      <c r="I5249" s="638">
        <v>1</v>
      </c>
      <c r="J5249" s="625"/>
      <c r="K5249" s="625"/>
      <c r="L5249" s="634"/>
    </row>
    <row r="5250" spans="1:12" ht="15">
      <c r="A5250" s="276"/>
      <c r="C5250" s="627"/>
      <c r="D5250" s="627"/>
      <c r="E5250" s="627"/>
      <c r="F5250" s="627"/>
      <c r="G5250" s="627"/>
      <c r="H5250" s="627"/>
      <c r="I5250" s="639">
        <v>1</v>
      </c>
      <c r="J5250" s="627"/>
      <c r="K5250" s="627"/>
      <c r="L5250" s="637"/>
    </row>
    <row r="5251" spans="1:12" ht="15">
      <c r="A5251" s="276"/>
      <c r="C5251" s="625"/>
      <c r="D5251" s="625"/>
      <c r="E5251" s="625"/>
      <c r="F5251" s="625"/>
      <c r="G5251" s="625"/>
      <c r="H5251" s="625"/>
      <c r="I5251" s="638">
        <v>1</v>
      </c>
      <c r="J5251" s="625"/>
      <c r="K5251" s="625"/>
      <c r="L5251" s="634"/>
    </row>
    <row r="5252" spans="1:12" ht="15">
      <c r="A5252" s="276"/>
      <c r="C5252" s="627"/>
      <c r="D5252" s="627"/>
      <c r="E5252" s="627"/>
      <c r="F5252" s="627"/>
      <c r="G5252" s="627"/>
      <c r="H5252" s="627"/>
      <c r="I5252" s="639">
        <v>1</v>
      </c>
      <c r="J5252" s="627"/>
      <c r="K5252" s="627"/>
      <c r="L5252" s="637"/>
    </row>
    <row r="5253" spans="1:12" ht="15">
      <c r="A5253" s="276"/>
      <c r="C5253" s="625"/>
      <c r="D5253" s="625"/>
      <c r="E5253" s="625"/>
      <c r="F5253" s="625"/>
      <c r="G5253" s="625"/>
      <c r="H5253" s="625"/>
      <c r="I5253" s="638">
        <v>1</v>
      </c>
      <c r="J5253" s="625"/>
      <c r="K5253" s="625"/>
      <c r="L5253" s="634"/>
    </row>
    <row r="5254" spans="1:12" ht="15">
      <c r="A5254" s="276"/>
      <c r="C5254" s="627"/>
      <c r="D5254" s="627"/>
      <c r="E5254" s="627"/>
      <c r="F5254" s="627"/>
      <c r="G5254" s="627"/>
      <c r="H5254" s="627"/>
      <c r="I5254" s="639">
        <v>1</v>
      </c>
      <c r="J5254" s="627"/>
      <c r="K5254" s="627"/>
      <c r="L5254" s="637"/>
    </row>
    <row r="5255" spans="1:12" ht="15">
      <c r="A5255" s="276"/>
      <c r="C5255" s="625"/>
      <c r="D5255" s="625"/>
      <c r="E5255" s="625"/>
      <c r="F5255" s="625"/>
      <c r="G5255" s="625"/>
      <c r="H5255" s="625"/>
      <c r="I5255" s="638">
        <v>1</v>
      </c>
      <c r="J5255" s="625"/>
      <c r="K5255" s="625"/>
      <c r="L5255" s="634"/>
    </row>
    <row r="5256" spans="1:12" ht="15">
      <c r="A5256" s="276"/>
      <c r="C5256" s="627"/>
      <c r="D5256" s="627"/>
      <c r="E5256" s="627"/>
      <c r="F5256" s="627"/>
      <c r="G5256" s="627"/>
      <c r="H5256" s="627"/>
      <c r="I5256" s="639">
        <v>1</v>
      </c>
      <c r="J5256" s="627"/>
      <c r="K5256" s="627"/>
      <c r="L5256" s="637"/>
    </row>
    <row r="5257" spans="1:12" ht="15">
      <c r="A5257" s="276"/>
      <c r="C5257" s="625"/>
      <c r="D5257" s="625"/>
      <c r="E5257" s="625"/>
      <c r="F5257" s="625"/>
      <c r="G5257" s="625"/>
      <c r="H5257" s="625"/>
      <c r="I5257" s="638">
        <v>1</v>
      </c>
      <c r="J5257" s="625"/>
      <c r="K5257" s="625"/>
      <c r="L5257" s="634"/>
    </row>
    <row r="5258" spans="1:12" ht="15">
      <c r="A5258" s="276"/>
      <c r="C5258" s="627"/>
      <c r="D5258" s="627"/>
      <c r="E5258" s="627"/>
      <c r="F5258" s="627"/>
      <c r="G5258" s="627"/>
      <c r="H5258" s="627"/>
      <c r="I5258" s="639">
        <v>1</v>
      </c>
      <c r="J5258" s="627"/>
      <c r="K5258" s="627"/>
      <c r="L5258" s="637"/>
    </row>
    <row r="5259" spans="1:12" ht="15">
      <c r="A5259" s="276"/>
      <c r="C5259" s="625"/>
      <c r="D5259" s="625"/>
      <c r="E5259" s="625"/>
      <c r="F5259" s="625"/>
      <c r="G5259" s="625"/>
      <c r="H5259" s="625"/>
      <c r="I5259" s="638">
        <v>1</v>
      </c>
      <c r="J5259" s="625"/>
      <c r="K5259" s="625"/>
      <c r="L5259" s="634"/>
    </row>
    <row r="5260" spans="1:12" ht="15">
      <c r="A5260" s="276"/>
      <c r="C5260" s="627"/>
      <c r="D5260" s="627"/>
      <c r="E5260" s="627"/>
      <c r="F5260" s="627"/>
      <c r="G5260" s="627"/>
      <c r="H5260" s="627"/>
      <c r="I5260" s="639">
        <v>1</v>
      </c>
      <c r="J5260" s="627"/>
      <c r="K5260" s="627"/>
      <c r="L5260" s="637"/>
    </row>
    <row r="5261" spans="1:12" ht="15">
      <c r="A5261" s="276"/>
      <c r="C5261" s="625"/>
      <c r="D5261" s="625"/>
      <c r="E5261" s="625"/>
      <c r="F5261" s="625"/>
      <c r="G5261" s="625"/>
      <c r="H5261" s="625"/>
      <c r="I5261" s="638">
        <v>3</v>
      </c>
      <c r="J5261" s="625"/>
      <c r="K5261" s="625"/>
      <c r="L5261" s="634"/>
    </row>
    <row r="5262" spans="1:12" ht="15">
      <c r="A5262" s="276"/>
      <c r="C5262" s="627"/>
      <c r="D5262" s="627"/>
      <c r="E5262" s="627"/>
      <c r="F5262" s="627"/>
      <c r="G5262" s="627"/>
      <c r="H5262" s="627"/>
      <c r="I5262" s="639">
        <v>2</v>
      </c>
      <c r="J5262" s="627"/>
      <c r="K5262" s="627"/>
      <c r="L5262" s="637"/>
    </row>
    <row r="5263" spans="1:12" ht="15">
      <c r="A5263" s="276"/>
      <c r="C5263" s="625"/>
      <c r="D5263" s="625"/>
      <c r="E5263" s="625"/>
      <c r="F5263" s="625"/>
      <c r="G5263" s="625"/>
      <c r="H5263" s="625"/>
      <c r="I5263" s="638">
        <v>2</v>
      </c>
      <c r="J5263" s="625"/>
      <c r="K5263" s="625"/>
      <c r="L5263" s="634"/>
    </row>
    <row r="5264" spans="1:12" ht="15">
      <c r="A5264" s="276"/>
      <c r="C5264" s="627"/>
      <c r="D5264" s="627"/>
      <c r="E5264" s="627"/>
      <c r="F5264" s="627"/>
      <c r="G5264" s="627"/>
      <c r="H5264" s="627"/>
      <c r="I5264" s="639">
        <v>2</v>
      </c>
      <c r="J5264" s="627"/>
      <c r="K5264" s="627"/>
      <c r="L5264" s="637"/>
    </row>
    <row r="5265" spans="1:12" ht="15">
      <c r="A5265" s="276"/>
      <c r="C5265" s="625"/>
      <c r="D5265" s="625"/>
      <c r="E5265" s="625"/>
      <c r="F5265" s="625"/>
      <c r="G5265" s="625"/>
      <c r="H5265" s="625"/>
      <c r="I5265" s="638">
        <v>4</v>
      </c>
      <c r="J5265" s="625"/>
      <c r="K5265" s="625"/>
      <c r="L5265" s="634"/>
    </row>
    <row r="5266" spans="1:12" ht="15">
      <c r="A5266" s="276"/>
      <c r="C5266" s="627"/>
      <c r="D5266" s="627"/>
      <c r="E5266" s="627"/>
      <c r="F5266" s="627"/>
      <c r="G5266" s="627"/>
      <c r="H5266" s="627"/>
      <c r="I5266" s="639">
        <v>2</v>
      </c>
      <c r="J5266" s="627"/>
      <c r="K5266" s="627"/>
      <c r="L5266" s="637"/>
    </row>
    <row r="5267" spans="1:12" ht="15">
      <c r="A5267" s="276"/>
      <c r="C5267" s="625"/>
      <c r="D5267" s="625"/>
      <c r="E5267" s="625"/>
      <c r="F5267" s="625"/>
      <c r="G5267" s="625"/>
      <c r="H5267" s="625"/>
      <c r="I5267" s="638">
        <v>2</v>
      </c>
      <c r="J5267" s="625"/>
      <c r="K5267" s="625"/>
      <c r="L5267" s="634"/>
    </row>
    <row r="5268" spans="1:12" ht="15">
      <c r="A5268" s="276"/>
      <c r="C5268" s="627"/>
      <c r="D5268" s="627"/>
      <c r="E5268" s="627"/>
      <c r="F5268" s="627"/>
      <c r="G5268" s="627"/>
      <c r="H5268" s="627"/>
      <c r="I5268" s="639">
        <v>3</v>
      </c>
      <c r="J5268" s="627"/>
      <c r="K5268" s="627"/>
      <c r="L5268" s="637"/>
    </row>
    <row r="5269" spans="1:12" ht="15">
      <c r="A5269" s="276"/>
      <c r="C5269" s="625"/>
      <c r="D5269" s="625"/>
      <c r="E5269" s="625"/>
      <c r="F5269" s="625"/>
      <c r="G5269" s="625"/>
      <c r="H5269" s="625"/>
      <c r="I5269" s="638">
        <v>2</v>
      </c>
      <c r="J5269" s="625"/>
      <c r="K5269" s="625"/>
      <c r="L5269" s="634"/>
    </row>
    <row r="5270" spans="1:12" ht="15">
      <c r="A5270" s="276"/>
      <c r="C5270" s="627"/>
      <c r="D5270" s="627"/>
      <c r="E5270" s="627"/>
      <c r="F5270" s="627"/>
      <c r="G5270" s="627"/>
      <c r="H5270" s="627"/>
      <c r="I5270" s="639">
        <v>6</v>
      </c>
      <c r="J5270" s="627"/>
      <c r="K5270" s="627"/>
      <c r="L5270" s="637"/>
    </row>
    <row r="5271" spans="1:12" ht="15">
      <c r="A5271" s="276"/>
      <c r="C5271" s="625"/>
      <c r="D5271" s="625"/>
      <c r="E5271" s="625"/>
      <c r="F5271" s="625"/>
      <c r="G5271" s="625"/>
      <c r="H5271" s="625"/>
      <c r="I5271" s="638">
        <v>8</v>
      </c>
      <c r="J5271" s="625"/>
      <c r="K5271" s="625"/>
      <c r="L5271" s="634"/>
    </row>
    <row r="5272" spans="1:12" ht="15">
      <c r="A5272" s="276"/>
      <c r="C5272" s="627"/>
      <c r="D5272" s="627"/>
      <c r="E5272" s="627"/>
      <c r="F5272" s="627"/>
      <c r="G5272" s="627"/>
      <c r="H5272" s="627"/>
      <c r="I5272" s="639">
        <v>2</v>
      </c>
      <c r="J5272" s="627"/>
      <c r="K5272" s="627"/>
      <c r="L5272" s="637"/>
    </row>
    <row r="5273" spans="1:12" ht="15">
      <c r="A5273" s="276"/>
      <c r="C5273" s="625"/>
      <c r="D5273" s="625"/>
      <c r="E5273" s="625"/>
      <c r="F5273" s="625"/>
      <c r="G5273" s="625"/>
      <c r="H5273" s="625"/>
      <c r="I5273" s="638">
        <v>2</v>
      </c>
      <c r="J5273" s="625"/>
      <c r="K5273" s="625"/>
      <c r="L5273" s="634"/>
    </row>
    <row r="5274" spans="1:12" ht="15">
      <c r="A5274" s="276"/>
      <c r="C5274" s="627"/>
      <c r="D5274" s="627"/>
      <c r="E5274" s="627"/>
      <c r="F5274" s="627"/>
      <c r="G5274" s="627"/>
      <c r="H5274" s="627"/>
      <c r="I5274" s="639">
        <v>8</v>
      </c>
      <c r="J5274" s="627"/>
      <c r="K5274" s="627"/>
      <c r="L5274" s="637"/>
    </row>
    <row r="5275" spans="1:12" ht="15">
      <c r="A5275" s="276"/>
      <c r="C5275" s="625"/>
      <c r="D5275" s="625"/>
      <c r="E5275" s="625"/>
      <c r="F5275" s="625"/>
      <c r="G5275" s="625"/>
      <c r="H5275" s="625"/>
      <c r="I5275" s="638">
        <v>11</v>
      </c>
      <c r="J5275" s="625"/>
      <c r="K5275" s="625"/>
      <c r="L5275" s="634"/>
    </row>
    <row r="5276" spans="1:12" ht="15">
      <c r="A5276" s="276"/>
      <c r="C5276" s="625"/>
      <c r="D5276" s="625"/>
      <c r="E5276" s="625"/>
      <c r="F5276" s="625"/>
      <c r="G5276" s="625"/>
      <c r="H5276" s="625"/>
      <c r="I5276" s="638">
        <v>15</v>
      </c>
      <c r="J5276" s="625"/>
      <c r="K5276" s="625"/>
      <c r="L5276" s="634"/>
    </row>
    <row r="5277" spans="1:12" ht="15">
      <c r="A5277" s="276"/>
      <c r="C5277" s="627"/>
      <c r="D5277" s="627"/>
      <c r="E5277" s="627"/>
      <c r="F5277" s="627"/>
      <c r="G5277" s="627"/>
      <c r="H5277" s="627"/>
      <c r="I5277" s="639">
        <v>21</v>
      </c>
      <c r="J5277" s="627"/>
      <c r="K5277" s="627"/>
      <c r="L5277" s="637"/>
    </row>
    <row r="5278" spans="1:12" ht="15">
      <c r="A5278" s="276"/>
      <c r="C5278" s="625"/>
      <c r="D5278" s="625"/>
      <c r="E5278" s="625"/>
      <c r="F5278" s="625"/>
      <c r="G5278" s="625"/>
      <c r="H5278" s="625"/>
      <c r="I5278" s="638">
        <v>3</v>
      </c>
      <c r="J5278" s="625"/>
      <c r="K5278" s="625"/>
      <c r="L5278" s="634"/>
    </row>
    <row r="5279" spans="1:12" ht="15">
      <c r="A5279" s="276"/>
      <c r="C5279" s="627"/>
      <c r="D5279" s="627"/>
      <c r="E5279" s="627"/>
      <c r="F5279" s="627"/>
      <c r="G5279" s="627"/>
      <c r="H5279" s="627"/>
      <c r="I5279" s="639">
        <v>3</v>
      </c>
      <c r="J5279" s="627"/>
      <c r="K5279" s="627"/>
      <c r="L5279" s="637"/>
    </row>
    <row r="5280" spans="1:12" ht="15">
      <c r="A5280" s="276"/>
      <c r="C5280" s="625"/>
      <c r="D5280" s="625"/>
      <c r="E5280" s="625"/>
      <c r="F5280" s="625"/>
      <c r="G5280" s="625"/>
      <c r="H5280" s="625"/>
      <c r="I5280" s="638">
        <v>6</v>
      </c>
      <c r="J5280" s="625"/>
      <c r="K5280" s="625"/>
      <c r="L5280" s="634"/>
    </row>
    <row r="5281" spans="1:12" ht="15">
      <c r="A5281" s="276"/>
      <c r="C5281" s="625"/>
      <c r="D5281" s="625"/>
      <c r="E5281" s="625"/>
      <c r="F5281" s="625"/>
      <c r="G5281" s="625"/>
      <c r="H5281" s="625"/>
      <c r="I5281" s="638">
        <v>1</v>
      </c>
      <c r="J5281" s="625"/>
      <c r="K5281" s="625"/>
      <c r="L5281" s="634"/>
    </row>
    <row r="5282" spans="1:12" ht="15">
      <c r="A5282" s="276"/>
      <c r="C5282" s="627"/>
      <c r="D5282" s="627"/>
      <c r="E5282" s="627"/>
      <c r="F5282" s="627"/>
      <c r="G5282" s="627"/>
      <c r="H5282" s="627"/>
      <c r="I5282" s="639">
        <v>1</v>
      </c>
      <c r="J5282" s="627"/>
      <c r="K5282" s="627"/>
      <c r="L5282" s="637"/>
    </row>
    <row r="5283" spans="1:12" ht="15">
      <c r="A5283" s="276"/>
      <c r="C5283" s="625"/>
      <c r="D5283" s="625"/>
      <c r="E5283" s="625"/>
      <c r="F5283" s="625"/>
      <c r="G5283" s="625"/>
      <c r="H5283" s="625"/>
      <c r="I5283" s="638">
        <v>1</v>
      </c>
      <c r="J5283" s="625"/>
      <c r="K5283" s="625"/>
      <c r="L5283" s="634"/>
    </row>
    <row r="5284" spans="1:12" ht="15">
      <c r="A5284" s="276"/>
      <c r="C5284" s="627"/>
      <c r="D5284" s="627"/>
      <c r="E5284" s="627"/>
      <c r="F5284" s="627"/>
      <c r="G5284" s="627"/>
      <c r="H5284" s="627"/>
      <c r="I5284" s="639">
        <v>1</v>
      </c>
      <c r="J5284" s="627"/>
      <c r="K5284" s="627"/>
      <c r="L5284" s="637"/>
    </row>
    <row r="5285" spans="1:12" ht="15">
      <c r="A5285" s="276"/>
      <c r="C5285" s="625"/>
      <c r="D5285" s="625"/>
      <c r="E5285" s="625"/>
      <c r="F5285" s="625"/>
      <c r="G5285" s="625"/>
      <c r="H5285" s="625"/>
      <c r="I5285" s="638">
        <v>1</v>
      </c>
      <c r="J5285" s="625"/>
      <c r="K5285" s="625"/>
      <c r="L5285" s="634"/>
    </row>
    <row r="5286" spans="1:12" ht="15">
      <c r="A5286" s="276"/>
      <c r="C5286" s="627"/>
      <c r="D5286" s="627"/>
      <c r="E5286" s="627"/>
      <c r="F5286" s="627"/>
      <c r="G5286" s="627"/>
      <c r="H5286" s="627"/>
      <c r="I5286" s="639">
        <v>1</v>
      </c>
      <c r="J5286" s="627"/>
      <c r="K5286" s="627"/>
      <c r="L5286" s="637"/>
    </row>
    <row r="5287" spans="1:12" ht="15">
      <c r="A5287" s="276"/>
      <c r="C5287" s="625"/>
      <c r="D5287" s="625"/>
      <c r="E5287" s="625"/>
      <c r="F5287" s="625"/>
      <c r="G5287" s="625"/>
      <c r="H5287" s="625"/>
      <c r="I5287" s="638">
        <v>1</v>
      </c>
      <c r="J5287" s="625"/>
      <c r="K5287" s="625"/>
      <c r="L5287" s="634"/>
    </row>
    <row r="5288" spans="1:12" ht="15">
      <c r="A5288" s="276"/>
      <c r="C5288" s="627"/>
      <c r="D5288" s="627"/>
      <c r="E5288" s="627"/>
      <c r="F5288" s="627"/>
      <c r="G5288" s="627"/>
      <c r="H5288" s="627"/>
      <c r="I5288" s="639">
        <v>1</v>
      </c>
      <c r="J5288" s="627"/>
      <c r="K5288" s="627"/>
      <c r="L5288" s="637"/>
    </row>
    <row r="5289" spans="1:12" ht="15">
      <c r="A5289" s="276"/>
      <c r="C5289" s="625"/>
      <c r="D5289" s="625"/>
      <c r="E5289" s="625"/>
      <c r="F5289" s="625"/>
      <c r="G5289" s="625"/>
      <c r="H5289" s="625"/>
      <c r="I5289" s="638">
        <v>1</v>
      </c>
      <c r="J5289" s="625"/>
      <c r="K5289" s="625"/>
      <c r="L5289" s="634"/>
    </row>
    <row r="5290" spans="1:12" ht="15">
      <c r="A5290" s="276"/>
      <c r="C5290" s="627"/>
      <c r="D5290" s="627"/>
      <c r="E5290" s="627"/>
      <c r="F5290" s="627"/>
      <c r="G5290" s="627"/>
      <c r="H5290" s="627"/>
      <c r="I5290" s="639">
        <v>1</v>
      </c>
      <c r="J5290" s="627"/>
      <c r="K5290" s="627"/>
      <c r="L5290" s="637"/>
    </row>
    <row r="5291" spans="1:12" ht="15">
      <c r="A5291" s="276"/>
      <c r="C5291" s="625"/>
      <c r="D5291" s="625"/>
      <c r="E5291" s="625"/>
      <c r="F5291" s="625"/>
      <c r="G5291" s="625"/>
      <c r="H5291" s="625"/>
      <c r="I5291" s="638">
        <v>1</v>
      </c>
      <c r="J5291" s="625"/>
      <c r="K5291" s="625"/>
      <c r="L5291" s="634"/>
    </row>
    <row r="5292" spans="1:12" ht="15">
      <c r="A5292" s="276"/>
      <c r="C5292" s="627"/>
      <c r="D5292" s="627"/>
      <c r="E5292" s="627"/>
      <c r="F5292" s="627"/>
      <c r="G5292" s="627"/>
      <c r="H5292" s="627"/>
      <c r="I5292" s="639">
        <v>1</v>
      </c>
      <c r="J5292" s="627"/>
      <c r="K5292" s="627"/>
      <c r="L5292" s="637"/>
    </row>
    <row r="5293" spans="1:12" ht="15">
      <c r="A5293" s="276"/>
      <c r="C5293" s="625"/>
      <c r="D5293" s="625"/>
      <c r="E5293" s="625"/>
      <c r="F5293" s="625"/>
      <c r="G5293" s="625"/>
      <c r="H5293" s="625"/>
      <c r="I5293" s="638">
        <v>1</v>
      </c>
      <c r="J5293" s="625"/>
      <c r="K5293" s="625"/>
      <c r="L5293" s="634"/>
    </row>
    <row r="5294" spans="1:12" ht="15">
      <c r="A5294" s="276"/>
      <c r="C5294" s="627"/>
      <c r="D5294" s="627"/>
      <c r="E5294" s="627"/>
      <c r="F5294" s="627"/>
      <c r="G5294" s="627"/>
      <c r="H5294" s="627"/>
      <c r="I5294" s="639">
        <v>1</v>
      </c>
      <c r="J5294" s="627"/>
      <c r="K5294" s="627"/>
      <c r="L5294" s="637"/>
    </row>
    <row r="5295" spans="1:12" ht="15">
      <c r="A5295" s="276"/>
      <c r="C5295" s="625"/>
      <c r="D5295" s="625"/>
      <c r="E5295" s="625"/>
      <c r="F5295" s="625"/>
      <c r="G5295" s="625"/>
      <c r="H5295" s="625"/>
      <c r="I5295" s="638">
        <v>1</v>
      </c>
      <c r="J5295" s="625"/>
      <c r="K5295" s="625"/>
      <c r="L5295" s="634"/>
    </row>
    <row r="5296" spans="1:12" ht="15">
      <c r="A5296" s="276"/>
      <c r="C5296" s="627"/>
      <c r="D5296" s="627"/>
      <c r="E5296" s="627"/>
      <c r="F5296" s="627"/>
      <c r="G5296" s="627"/>
      <c r="H5296" s="627"/>
      <c r="I5296" s="639">
        <v>1</v>
      </c>
      <c r="J5296" s="627"/>
      <c r="K5296" s="627"/>
      <c r="L5296" s="637"/>
    </row>
    <row r="5297" spans="1:12" ht="15">
      <c r="A5297" s="276"/>
      <c r="C5297" s="625"/>
      <c r="D5297" s="625"/>
      <c r="E5297" s="625"/>
      <c r="F5297" s="625"/>
      <c r="G5297" s="625"/>
      <c r="H5297" s="625"/>
      <c r="I5297" s="638">
        <v>1</v>
      </c>
      <c r="J5297" s="625"/>
      <c r="K5297" s="625"/>
      <c r="L5297" s="634"/>
    </row>
    <row r="5298" spans="1:12" ht="15">
      <c r="A5298" s="276"/>
      <c r="C5298" s="627"/>
      <c r="D5298" s="627"/>
      <c r="E5298" s="627"/>
      <c r="F5298" s="627"/>
      <c r="G5298" s="627"/>
      <c r="H5298" s="627"/>
      <c r="I5298" s="639">
        <v>1</v>
      </c>
      <c r="J5298" s="627"/>
      <c r="K5298" s="627"/>
      <c r="L5298" s="637"/>
    </row>
    <row r="5299" spans="1:12" ht="15">
      <c r="A5299" s="276"/>
      <c r="C5299" s="625"/>
      <c r="D5299" s="625"/>
      <c r="E5299" s="625"/>
      <c r="F5299" s="625"/>
      <c r="G5299" s="625"/>
      <c r="H5299" s="625"/>
      <c r="I5299" s="638">
        <v>1</v>
      </c>
      <c r="J5299" s="625"/>
      <c r="K5299" s="625"/>
      <c r="L5299" s="634"/>
    </row>
    <row r="5300" spans="1:12" ht="15">
      <c r="A5300" s="276"/>
      <c r="C5300" s="627"/>
      <c r="D5300" s="627"/>
      <c r="E5300" s="627"/>
      <c r="F5300" s="627"/>
      <c r="G5300" s="627"/>
      <c r="H5300" s="627"/>
      <c r="I5300" s="639">
        <v>1</v>
      </c>
      <c r="J5300" s="627"/>
      <c r="K5300" s="627"/>
      <c r="L5300" s="637"/>
    </row>
    <row r="5301" spans="1:12" ht="15">
      <c r="A5301" s="276"/>
      <c r="C5301" s="625"/>
      <c r="D5301" s="625"/>
      <c r="E5301" s="625"/>
      <c r="F5301" s="625"/>
      <c r="G5301" s="625"/>
      <c r="H5301" s="625"/>
      <c r="I5301" s="638">
        <v>1</v>
      </c>
      <c r="J5301" s="625"/>
      <c r="K5301" s="625"/>
      <c r="L5301" s="634"/>
    </row>
    <row r="5302" spans="1:12" ht="15">
      <c r="A5302" s="276"/>
      <c r="C5302" s="627"/>
      <c r="D5302" s="627"/>
      <c r="E5302" s="627"/>
      <c r="F5302" s="627"/>
      <c r="G5302" s="627"/>
      <c r="H5302" s="627"/>
      <c r="I5302" s="639">
        <v>1</v>
      </c>
      <c r="J5302" s="627"/>
      <c r="K5302" s="627"/>
      <c r="L5302" s="637"/>
    </row>
    <row r="5303" spans="1:12" ht="15">
      <c r="A5303" s="276"/>
      <c r="C5303" s="625"/>
      <c r="D5303" s="625"/>
      <c r="E5303" s="625"/>
      <c r="F5303" s="625"/>
      <c r="G5303" s="625"/>
      <c r="H5303" s="625"/>
      <c r="I5303" s="638">
        <v>3</v>
      </c>
      <c r="J5303" s="625"/>
      <c r="K5303" s="625"/>
      <c r="L5303" s="634"/>
    </row>
    <row r="5304" spans="1:12" ht="15">
      <c r="A5304" s="276"/>
      <c r="C5304" s="627"/>
      <c r="D5304" s="627"/>
      <c r="E5304" s="627"/>
      <c r="F5304" s="627"/>
      <c r="G5304" s="627"/>
      <c r="H5304" s="627"/>
      <c r="I5304" s="639">
        <v>3</v>
      </c>
      <c r="J5304" s="627"/>
      <c r="K5304" s="627"/>
      <c r="L5304" s="637"/>
    </row>
    <row r="5305" spans="1:12" ht="15">
      <c r="A5305" s="276"/>
      <c r="C5305" s="625"/>
      <c r="D5305" s="625"/>
      <c r="E5305" s="625"/>
      <c r="F5305" s="625"/>
      <c r="G5305" s="625"/>
      <c r="H5305" s="625"/>
      <c r="I5305" s="638">
        <v>2</v>
      </c>
      <c r="J5305" s="625"/>
      <c r="K5305" s="625"/>
      <c r="L5305" s="634"/>
    </row>
    <row r="5306" spans="1:12" ht="15">
      <c r="A5306" s="276"/>
      <c r="C5306" s="627"/>
      <c r="D5306" s="627"/>
      <c r="E5306" s="627"/>
      <c r="F5306" s="627"/>
      <c r="G5306" s="627"/>
      <c r="H5306" s="627"/>
      <c r="I5306" s="639">
        <v>2</v>
      </c>
      <c r="J5306" s="627"/>
      <c r="K5306" s="627"/>
      <c r="L5306" s="637"/>
    </row>
    <row r="5307" spans="1:12" ht="15">
      <c r="A5307" s="1439"/>
      <c r="B5307" s="1442"/>
      <c r="C5307" s="625"/>
      <c r="D5307" s="625"/>
      <c r="E5307" s="625"/>
      <c r="F5307" s="625"/>
      <c r="G5307" s="625"/>
      <c r="H5307" s="625"/>
      <c r="I5307" s="638">
        <v>1</v>
      </c>
      <c r="J5307" s="625"/>
      <c r="K5307" s="625"/>
      <c r="L5307" s="634"/>
    </row>
    <row r="5308" spans="1:12" ht="15">
      <c r="A5308" s="624"/>
      <c r="B5308" s="625"/>
      <c r="C5308" s="625"/>
      <c r="D5308" s="625"/>
      <c r="E5308" s="625"/>
      <c r="F5308" s="625"/>
      <c r="G5308" s="625"/>
      <c r="H5308" s="625"/>
      <c r="I5308" s="638"/>
      <c r="J5308" s="625"/>
      <c r="K5308" s="625"/>
      <c r="L5308" s="634"/>
    </row>
    <row r="5309" spans="1:12" ht="15">
      <c r="A5309" s="46"/>
      <c r="B5309" s="1441"/>
      <c r="C5309" s="625"/>
      <c r="D5309" s="625"/>
      <c r="E5309" s="625"/>
      <c r="F5309" s="625"/>
      <c r="G5309" s="625"/>
      <c r="H5309" s="625"/>
      <c r="I5309" s="24"/>
      <c r="J5309" s="625"/>
      <c r="K5309" s="625"/>
      <c r="L5309" s="625"/>
    </row>
    <row r="5310" spans="1:12" ht="15">
      <c r="A5310" s="276"/>
      <c r="C5310" s="625"/>
      <c r="D5310" s="625"/>
      <c r="E5310" s="625"/>
      <c r="F5310" s="625"/>
      <c r="G5310" s="625"/>
      <c r="H5310" s="625"/>
      <c r="J5310" s="625"/>
      <c r="K5310" s="625"/>
      <c r="L5310" s="625"/>
    </row>
    <row r="5311" spans="1:12" ht="15">
      <c r="A5311" s="276"/>
      <c r="C5311" s="627"/>
      <c r="D5311" s="627"/>
      <c r="E5311" s="627"/>
      <c r="F5311" s="627"/>
      <c r="G5311" s="627"/>
      <c r="H5311" s="627"/>
      <c r="J5311" s="627"/>
      <c r="K5311" s="627"/>
      <c r="L5311" s="627"/>
    </row>
    <row r="5312" spans="1:12" ht="15">
      <c r="A5312" s="276"/>
      <c r="C5312" s="625"/>
      <c r="D5312" s="625"/>
      <c r="E5312" s="625"/>
      <c r="F5312" s="625"/>
      <c r="G5312" s="625"/>
      <c r="H5312" s="625"/>
      <c r="J5312" s="625"/>
      <c r="K5312" s="625"/>
      <c r="L5312" s="625"/>
    </row>
    <row r="5313" spans="1:12" ht="15">
      <c r="A5313" s="276"/>
      <c r="C5313" s="627"/>
      <c r="D5313" s="627"/>
      <c r="E5313" s="627"/>
      <c r="F5313" s="627"/>
      <c r="G5313" s="627"/>
      <c r="H5313" s="627"/>
      <c r="J5313" s="627"/>
      <c r="K5313" s="627"/>
      <c r="L5313" s="627"/>
    </row>
    <row r="5314" spans="1:12" ht="15">
      <c r="A5314" s="276"/>
      <c r="C5314" s="625"/>
      <c r="D5314" s="625"/>
      <c r="E5314" s="625"/>
      <c r="F5314" s="625"/>
      <c r="G5314" s="625"/>
      <c r="H5314" s="625"/>
      <c r="J5314" s="625"/>
      <c r="K5314" s="625"/>
      <c r="L5314" s="625"/>
    </row>
    <row r="5315" spans="1:12" ht="15">
      <c r="A5315" s="276"/>
      <c r="C5315" s="627"/>
      <c r="D5315" s="627"/>
      <c r="E5315" s="627"/>
      <c r="F5315" s="627"/>
      <c r="G5315" s="627"/>
      <c r="H5315" s="627"/>
      <c r="J5315" s="627"/>
      <c r="K5315" s="627"/>
      <c r="L5315" s="627"/>
    </row>
    <row r="5316" spans="1:12" ht="15">
      <c r="A5316" s="276"/>
      <c r="C5316" s="625"/>
      <c r="D5316" s="625"/>
      <c r="E5316" s="625"/>
      <c r="F5316" s="625"/>
      <c r="G5316" s="625"/>
      <c r="H5316" s="625"/>
      <c r="J5316" s="625"/>
      <c r="K5316" s="625"/>
      <c r="L5316" s="625"/>
    </row>
    <row r="5317" spans="1:12" ht="15">
      <c r="A5317" s="276"/>
      <c r="C5317" s="627"/>
      <c r="D5317" s="627"/>
      <c r="E5317" s="627"/>
      <c r="F5317" s="627"/>
      <c r="G5317" s="627"/>
      <c r="H5317" s="627"/>
      <c r="J5317" s="627"/>
      <c r="K5317" s="627"/>
      <c r="L5317" s="627"/>
    </row>
    <row r="5318" spans="1:12" ht="15">
      <c r="A5318" s="276"/>
      <c r="C5318" s="625"/>
      <c r="D5318" s="625"/>
      <c r="E5318" s="625"/>
      <c r="F5318" s="625"/>
      <c r="G5318" s="625"/>
      <c r="H5318" s="625"/>
      <c r="J5318" s="625"/>
      <c r="K5318" s="625"/>
      <c r="L5318" s="625"/>
    </row>
    <row r="5319" spans="1:12" ht="15">
      <c r="A5319" s="276"/>
      <c r="C5319" s="627"/>
      <c r="D5319" s="627"/>
      <c r="E5319" s="627"/>
      <c r="F5319" s="627"/>
      <c r="G5319" s="627"/>
      <c r="H5319" s="627"/>
      <c r="J5319" s="627"/>
      <c r="K5319" s="627"/>
      <c r="L5319" s="627"/>
    </row>
    <row r="5320" spans="1:12" ht="15">
      <c r="A5320" s="276"/>
      <c r="C5320" s="625"/>
      <c r="D5320" s="625"/>
      <c r="E5320" s="625"/>
      <c r="F5320" s="625"/>
      <c r="G5320" s="625"/>
      <c r="H5320" s="625"/>
      <c r="J5320" s="625"/>
      <c r="K5320" s="625"/>
      <c r="L5320" s="625"/>
    </row>
    <row r="5321" spans="1:12" ht="15">
      <c r="A5321" s="276"/>
      <c r="C5321" s="627"/>
      <c r="D5321" s="627"/>
      <c r="E5321" s="627"/>
      <c r="F5321" s="627"/>
      <c r="G5321" s="627"/>
      <c r="H5321" s="627"/>
      <c r="J5321" s="627"/>
      <c r="K5321" s="627"/>
      <c r="L5321" s="627"/>
    </row>
    <row r="5322" spans="1:12" ht="15">
      <c r="A5322" s="276"/>
      <c r="C5322" s="625"/>
      <c r="D5322" s="625"/>
      <c r="E5322" s="625"/>
      <c r="F5322" s="625"/>
      <c r="G5322" s="625"/>
      <c r="H5322" s="625"/>
      <c r="J5322" s="625"/>
      <c r="K5322" s="625"/>
      <c r="L5322" s="625"/>
    </row>
    <row r="5323" spans="1:12" ht="15">
      <c r="A5323" s="276"/>
      <c r="C5323" s="627"/>
      <c r="D5323" s="627"/>
      <c r="E5323" s="627"/>
      <c r="F5323" s="627"/>
      <c r="G5323" s="627"/>
      <c r="H5323" s="627"/>
      <c r="J5323" s="627"/>
      <c r="K5323" s="627"/>
      <c r="L5323" s="627"/>
    </row>
    <row r="5324" spans="1:12" ht="15">
      <c r="A5324" s="276"/>
      <c r="C5324" s="625"/>
      <c r="D5324" s="625"/>
      <c r="E5324" s="625"/>
      <c r="F5324" s="625"/>
      <c r="G5324" s="625"/>
      <c r="H5324" s="625"/>
      <c r="J5324" s="625"/>
      <c r="K5324" s="625"/>
      <c r="L5324" s="625"/>
    </row>
    <row r="5325" spans="1:12" ht="15">
      <c r="A5325" s="276"/>
      <c r="C5325" s="627"/>
      <c r="D5325" s="627"/>
      <c r="E5325" s="627"/>
      <c r="F5325" s="627"/>
      <c r="G5325" s="627"/>
      <c r="H5325" s="627"/>
      <c r="J5325" s="627"/>
      <c r="K5325" s="627"/>
      <c r="L5325" s="627"/>
    </row>
    <row r="5326" spans="1:12" ht="15">
      <c r="A5326" s="276"/>
      <c r="C5326" s="625"/>
      <c r="D5326" s="625"/>
      <c r="E5326" s="625"/>
      <c r="F5326" s="625"/>
      <c r="G5326" s="625"/>
      <c r="H5326" s="625"/>
      <c r="J5326" s="625"/>
      <c r="K5326" s="625"/>
      <c r="L5326" s="625"/>
    </row>
    <row r="5327" spans="1:12" ht="15">
      <c r="A5327" s="276"/>
      <c r="C5327" s="627"/>
      <c r="D5327" s="627"/>
      <c r="E5327" s="627"/>
      <c r="F5327" s="627"/>
      <c r="G5327" s="627"/>
      <c r="H5327" s="627"/>
      <c r="J5327" s="627"/>
      <c r="K5327" s="627"/>
      <c r="L5327" s="627"/>
    </row>
    <row r="5328" spans="1:12" ht="15">
      <c r="A5328" s="276"/>
      <c r="C5328" s="625"/>
      <c r="D5328" s="625"/>
      <c r="E5328" s="625"/>
      <c r="F5328" s="625"/>
      <c r="G5328" s="625"/>
      <c r="H5328" s="625"/>
      <c r="J5328" s="625"/>
      <c r="K5328" s="625"/>
      <c r="L5328" s="625"/>
    </row>
    <row r="5329" spans="1:12" ht="15">
      <c r="A5329" s="276"/>
      <c r="C5329" s="627"/>
      <c r="D5329" s="627"/>
      <c r="E5329" s="627"/>
      <c r="F5329" s="627"/>
      <c r="G5329" s="627"/>
      <c r="H5329" s="627"/>
      <c r="J5329" s="627"/>
      <c r="K5329" s="627"/>
      <c r="L5329" s="627"/>
    </row>
    <row r="5330" spans="1:12" ht="15">
      <c r="A5330" s="276"/>
      <c r="C5330" s="625"/>
      <c r="D5330" s="625"/>
      <c r="E5330" s="625"/>
      <c r="F5330" s="625"/>
      <c r="G5330" s="625"/>
      <c r="H5330" s="625"/>
      <c r="J5330" s="625"/>
      <c r="K5330" s="625"/>
      <c r="L5330" s="625"/>
    </row>
    <row r="5331" spans="1:12" ht="15">
      <c r="A5331" s="276"/>
      <c r="C5331" s="627"/>
      <c r="D5331" s="627"/>
      <c r="E5331" s="627"/>
      <c r="F5331" s="627"/>
      <c r="G5331" s="627"/>
      <c r="H5331" s="627"/>
      <c r="J5331" s="627"/>
      <c r="K5331" s="627"/>
      <c r="L5331" s="627"/>
    </row>
    <row r="5332" spans="1:12" ht="15">
      <c r="A5332" s="276"/>
      <c r="C5332" s="625"/>
      <c r="D5332" s="625"/>
      <c r="E5332" s="625"/>
      <c r="F5332" s="625"/>
      <c r="G5332" s="625"/>
      <c r="H5332" s="625"/>
      <c r="J5332" s="625"/>
      <c r="K5332" s="625"/>
      <c r="L5332" s="625"/>
    </row>
    <row r="5333" spans="1:12" ht="15">
      <c r="A5333" s="276"/>
      <c r="C5333" s="627"/>
      <c r="D5333" s="627"/>
      <c r="E5333" s="627"/>
      <c r="F5333" s="627"/>
      <c r="G5333" s="627"/>
      <c r="H5333" s="627"/>
      <c r="J5333" s="627"/>
      <c r="K5333" s="627"/>
      <c r="L5333" s="627"/>
    </row>
    <row r="5334" spans="1:12" ht="15">
      <c r="A5334" s="276"/>
      <c r="C5334" s="625"/>
      <c r="D5334" s="625"/>
      <c r="E5334" s="625"/>
      <c r="F5334" s="625"/>
      <c r="G5334" s="625"/>
      <c r="H5334" s="625"/>
      <c r="J5334" s="625"/>
      <c r="K5334" s="625"/>
      <c r="L5334" s="625"/>
    </row>
    <row r="5335" spans="1:12" ht="15">
      <c r="A5335" s="276"/>
      <c r="C5335" s="627"/>
      <c r="D5335" s="627"/>
      <c r="E5335" s="627"/>
      <c r="F5335" s="627"/>
      <c r="G5335" s="627"/>
      <c r="H5335" s="627"/>
      <c r="J5335" s="627"/>
      <c r="K5335" s="627"/>
      <c r="L5335" s="627"/>
    </row>
    <row r="5336" spans="1:12" ht="15">
      <c r="A5336" s="276"/>
      <c r="C5336" s="625"/>
      <c r="D5336" s="625"/>
      <c r="E5336" s="625"/>
      <c r="F5336" s="625"/>
      <c r="G5336" s="625"/>
      <c r="H5336" s="625"/>
      <c r="J5336" s="625"/>
      <c r="K5336" s="625"/>
      <c r="L5336" s="625"/>
    </row>
    <row r="5337" spans="1:12" ht="15">
      <c r="A5337" s="276"/>
      <c r="C5337" s="627"/>
      <c r="D5337" s="627"/>
      <c r="E5337" s="627"/>
      <c r="F5337" s="627"/>
      <c r="G5337" s="627"/>
      <c r="H5337" s="627"/>
      <c r="J5337" s="627"/>
      <c r="K5337" s="627"/>
      <c r="L5337" s="627"/>
    </row>
    <row r="5338" spans="1:12" ht="15">
      <c r="A5338" s="276"/>
      <c r="C5338" s="625"/>
      <c r="D5338" s="625"/>
      <c r="E5338" s="625"/>
      <c r="F5338" s="625"/>
      <c r="G5338" s="625"/>
      <c r="H5338" s="625"/>
      <c r="J5338" s="625"/>
      <c r="K5338" s="625"/>
      <c r="L5338" s="625"/>
    </row>
    <row r="5339" spans="1:12" ht="15">
      <c r="A5339" s="276"/>
      <c r="C5339" s="627"/>
      <c r="D5339" s="627"/>
      <c r="E5339" s="627"/>
      <c r="F5339" s="627"/>
      <c r="G5339" s="627"/>
      <c r="H5339" s="627"/>
      <c r="J5339" s="627"/>
      <c r="K5339" s="627"/>
      <c r="L5339" s="627"/>
    </row>
    <row r="5340" spans="1:12" ht="15">
      <c r="A5340" s="276"/>
      <c r="C5340" s="625"/>
      <c r="D5340" s="625"/>
      <c r="E5340" s="625"/>
      <c r="F5340" s="625"/>
      <c r="G5340" s="625"/>
      <c r="H5340" s="625"/>
      <c r="J5340" s="625"/>
      <c r="K5340" s="625"/>
      <c r="L5340" s="625"/>
    </row>
    <row r="5341" spans="1:12" ht="15">
      <c r="A5341" s="276"/>
      <c r="C5341" s="627"/>
      <c r="D5341" s="627"/>
      <c r="E5341" s="627"/>
      <c r="F5341" s="627"/>
      <c r="G5341" s="627"/>
      <c r="H5341" s="627"/>
      <c r="J5341" s="627"/>
      <c r="K5341" s="627"/>
      <c r="L5341" s="627"/>
    </row>
    <row r="5342" spans="1:12" ht="15">
      <c r="A5342" s="276"/>
      <c r="C5342" s="625"/>
      <c r="D5342" s="625"/>
      <c r="E5342" s="625"/>
      <c r="F5342" s="625"/>
      <c r="G5342" s="625"/>
      <c r="H5342" s="625"/>
      <c r="J5342" s="625"/>
      <c r="K5342" s="625"/>
      <c r="L5342" s="625"/>
    </row>
    <row r="5343" spans="1:12" ht="15">
      <c r="A5343" s="276"/>
      <c r="C5343" s="627"/>
      <c r="D5343" s="627"/>
      <c r="E5343" s="627"/>
      <c r="F5343" s="627"/>
      <c r="G5343" s="627"/>
      <c r="H5343" s="627"/>
      <c r="J5343" s="627"/>
      <c r="K5343" s="627"/>
      <c r="L5343" s="627"/>
    </row>
    <row r="5344" spans="1:12" ht="15">
      <c r="A5344" s="276"/>
      <c r="C5344" s="625"/>
      <c r="D5344" s="625"/>
      <c r="E5344" s="625"/>
      <c r="F5344" s="625"/>
      <c r="G5344" s="625"/>
      <c r="H5344" s="625"/>
      <c r="J5344" s="625"/>
      <c r="K5344" s="625"/>
      <c r="L5344" s="625"/>
    </row>
    <row r="5345" spans="1:12" ht="15">
      <c r="A5345" s="276"/>
      <c r="C5345" s="627"/>
      <c r="D5345" s="627"/>
      <c r="E5345" s="627"/>
      <c r="F5345" s="627"/>
      <c r="G5345" s="627"/>
      <c r="H5345" s="627"/>
      <c r="J5345" s="627"/>
      <c r="K5345" s="627"/>
      <c r="L5345" s="627"/>
    </row>
    <row r="5346" spans="1:12" ht="15">
      <c r="A5346" s="276"/>
      <c r="C5346" s="625"/>
      <c r="D5346" s="625"/>
      <c r="E5346" s="625"/>
      <c r="F5346" s="625"/>
      <c r="G5346" s="625"/>
      <c r="H5346" s="625"/>
      <c r="J5346" s="625"/>
      <c r="K5346" s="625"/>
      <c r="L5346" s="625"/>
    </row>
    <row r="5347" spans="1:12" ht="15">
      <c r="A5347" s="276"/>
      <c r="C5347" s="627"/>
      <c r="D5347" s="627"/>
      <c r="E5347" s="627"/>
      <c r="F5347" s="627"/>
      <c r="G5347" s="627"/>
      <c r="H5347" s="627"/>
      <c r="J5347" s="627"/>
      <c r="K5347" s="627"/>
      <c r="L5347" s="627"/>
    </row>
    <row r="5348" spans="1:12" ht="15">
      <c r="A5348" s="276"/>
      <c r="C5348" s="625"/>
      <c r="D5348" s="625"/>
      <c r="E5348" s="625"/>
      <c r="F5348" s="625"/>
      <c r="G5348" s="625"/>
      <c r="H5348" s="625"/>
      <c r="J5348" s="625"/>
      <c r="K5348" s="625"/>
      <c r="L5348" s="625"/>
    </row>
    <row r="5349" spans="1:12" ht="15">
      <c r="A5349" s="276"/>
      <c r="C5349" s="627"/>
      <c r="D5349" s="627"/>
      <c r="E5349" s="627"/>
      <c r="F5349" s="627"/>
      <c r="G5349" s="627"/>
      <c r="H5349" s="627"/>
      <c r="J5349" s="627"/>
      <c r="K5349" s="627"/>
      <c r="L5349" s="627"/>
    </row>
    <row r="5350" spans="1:12" ht="15">
      <c r="A5350" s="276"/>
      <c r="C5350" s="625"/>
      <c r="D5350" s="625"/>
      <c r="E5350" s="625"/>
      <c r="F5350" s="625"/>
      <c r="G5350" s="625"/>
      <c r="H5350" s="625"/>
      <c r="J5350" s="625"/>
      <c r="K5350" s="625"/>
      <c r="L5350" s="625"/>
    </row>
    <row r="5351" spans="1:12" ht="15">
      <c r="A5351" s="276"/>
      <c r="C5351" s="627"/>
      <c r="D5351" s="627"/>
      <c r="E5351" s="627"/>
      <c r="F5351" s="627"/>
      <c r="G5351" s="627"/>
      <c r="H5351" s="627"/>
      <c r="J5351" s="627"/>
      <c r="K5351" s="627"/>
      <c r="L5351" s="627"/>
    </row>
    <row r="5352" spans="1:12" ht="15">
      <c r="A5352" s="276"/>
      <c r="C5352" s="625"/>
      <c r="D5352" s="625"/>
      <c r="E5352" s="625"/>
      <c r="F5352" s="625"/>
      <c r="G5352" s="625"/>
      <c r="H5352" s="625"/>
      <c r="J5352" s="625"/>
      <c r="K5352" s="625"/>
      <c r="L5352" s="625"/>
    </row>
    <row r="5353" spans="1:12" ht="15">
      <c r="A5353" s="276"/>
      <c r="C5353" s="627"/>
      <c r="D5353" s="627"/>
      <c r="E5353" s="627"/>
      <c r="F5353" s="627"/>
      <c r="G5353" s="627"/>
      <c r="H5353" s="627"/>
      <c r="J5353" s="627"/>
      <c r="K5353" s="627"/>
      <c r="L5353" s="627"/>
    </row>
    <row r="5354" spans="1:12" ht="15">
      <c r="A5354" s="276"/>
      <c r="C5354" s="625"/>
      <c r="D5354" s="625"/>
      <c r="E5354" s="625"/>
      <c r="F5354" s="625"/>
      <c r="G5354" s="625"/>
      <c r="H5354" s="625"/>
      <c r="J5354" s="625"/>
      <c r="K5354" s="625"/>
      <c r="L5354" s="625"/>
    </row>
    <row r="5355" spans="1:12" ht="15">
      <c r="A5355" s="276"/>
      <c r="C5355" s="627"/>
      <c r="D5355" s="627"/>
      <c r="E5355" s="627"/>
      <c r="F5355" s="627"/>
      <c r="G5355" s="627"/>
      <c r="H5355" s="627"/>
      <c r="J5355" s="627"/>
      <c r="K5355" s="627"/>
      <c r="L5355" s="627"/>
    </row>
    <row r="5356" spans="1:12" ht="15">
      <c r="A5356" s="276"/>
      <c r="C5356" s="625"/>
      <c r="D5356" s="625"/>
      <c r="E5356" s="625"/>
      <c r="F5356" s="625"/>
      <c r="G5356" s="625"/>
      <c r="H5356" s="625"/>
      <c r="J5356" s="625"/>
      <c r="K5356" s="625"/>
      <c r="L5356" s="625"/>
    </row>
    <row r="5357" spans="1:12" ht="15">
      <c r="A5357" s="276"/>
      <c r="C5357" s="627"/>
      <c r="D5357" s="627"/>
      <c r="E5357" s="627"/>
      <c r="F5357" s="627"/>
      <c r="G5357" s="627"/>
      <c r="H5357" s="627"/>
      <c r="J5357" s="627"/>
      <c r="K5357" s="627"/>
      <c r="L5357" s="627"/>
    </row>
    <row r="5358" spans="1:12" ht="15">
      <c r="A5358" s="276"/>
      <c r="C5358" s="625"/>
      <c r="D5358" s="625"/>
      <c r="E5358" s="625"/>
      <c r="F5358" s="625"/>
      <c r="G5358" s="625"/>
      <c r="H5358" s="625"/>
      <c r="J5358" s="625"/>
      <c r="K5358" s="625"/>
      <c r="L5358" s="625"/>
    </row>
    <row r="5359" spans="1:12" ht="15">
      <c r="A5359" s="276"/>
      <c r="C5359" s="627"/>
      <c r="D5359" s="627"/>
      <c r="E5359" s="627"/>
      <c r="F5359" s="627"/>
      <c r="G5359" s="627"/>
      <c r="H5359" s="627"/>
      <c r="J5359" s="627"/>
      <c r="K5359" s="627"/>
      <c r="L5359" s="627"/>
    </row>
    <row r="5360" spans="1:12" ht="15">
      <c r="A5360" s="276"/>
      <c r="C5360" s="625"/>
      <c r="D5360" s="625"/>
      <c r="E5360" s="625"/>
      <c r="F5360" s="625"/>
      <c r="G5360" s="625"/>
      <c r="H5360" s="625"/>
      <c r="J5360" s="625"/>
      <c r="K5360" s="625"/>
      <c r="L5360" s="625"/>
    </row>
    <row r="5361" spans="1:12" ht="15">
      <c r="A5361" s="276"/>
      <c r="C5361" s="627"/>
      <c r="D5361" s="627"/>
      <c r="E5361" s="627"/>
      <c r="F5361" s="627"/>
      <c r="G5361" s="627"/>
      <c r="H5361" s="627"/>
      <c r="J5361" s="627"/>
      <c r="K5361" s="627"/>
      <c r="L5361" s="627"/>
    </row>
    <row r="5362" spans="1:12" ht="15">
      <c r="A5362" s="276"/>
      <c r="C5362" s="625"/>
      <c r="D5362" s="625"/>
      <c r="E5362" s="625"/>
      <c r="F5362" s="625"/>
      <c r="G5362" s="625"/>
      <c r="H5362" s="625"/>
      <c r="J5362" s="625"/>
      <c r="K5362" s="625"/>
      <c r="L5362" s="625"/>
    </row>
    <row r="5363" spans="1:12" ht="15">
      <c r="A5363" s="276"/>
      <c r="C5363" s="627"/>
      <c r="D5363" s="627"/>
      <c r="E5363" s="627"/>
      <c r="F5363" s="627"/>
      <c r="G5363" s="627"/>
      <c r="H5363" s="627"/>
      <c r="J5363" s="627"/>
      <c r="K5363" s="627"/>
      <c r="L5363" s="627"/>
    </row>
    <row r="5364" spans="1:12" ht="15">
      <c r="A5364" s="276"/>
      <c r="C5364" s="625"/>
      <c r="D5364" s="625"/>
      <c r="E5364" s="625"/>
      <c r="F5364" s="625"/>
      <c r="G5364" s="625"/>
      <c r="H5364" s="625"/>
      <c r="J5364" s="625"/>
      <c r="K5364" s="625"/>
      <c r="L5364" s="625"/>
    </row>
    <row r="5365" spans="1:12" ht="15">
      <c r="A5365" s="276"/>
      <c r="C5365" s="627"/>
      <c r="D5365" s="627"/>
      <c r="E5365" s="627"/>
      <c r="F5365" s="627"/>
      <c r="G5365" s="627"/>
      <c r="H5365" s="627"/>
      <c r="J5365" s="627"/>
      <c r="K5365" s="627"/>
      <c r="L5365" s="627"/>
    </row>
    <row r="5366" spans="1:12" ht="15">
      <c r="A5366" s="276"/>
      <c r="C5366" s="625"/>
      <c r="D5366" s="625"/>
      <c r="E5366" s="625"/>
      <c r="F5366" s="625"/>
      <c r="G5366" s="625"/>
      <c r="H5366" s="625"/>
      <c r="J5366" s="625"/>
      <c r="K5366" s="625"/>
      <c r="L5366" s="625"/>
    </row>
    <row r="5367" spans="1:12" ht="15">
      <c r="A5367" s="1439"/>
      <c r="B5367" s="1442"/>
      <c r="C5367" s="627"/>
      <c r="D5367" s="627"/>
      <c r="E5367" s="627"/>
      <c r="F5367" s="627"/>
      <c r="G5367" s="627"/>
      <c r="H5367" s="627"/>
      <c r="I5367" s="1446"/>
      <c r="J5367" s="627"/>
      <c r="K5367" s="627"/>
      <c r="L5367" s="637"/>
    </row>
    <row r="5368" spans="1:12" ht="15">
      <c r="A5368" s="624"/>
      <c r="B5368" s="625"/>
      <c r="C5368" s="625"/>
      <c r="D5368" s="625"/>
      <c r="E5368" s="625"/>
      <c r="F5368" s="625"/>
      <c r="G5368" s="625"/>
      <c r="H5368" s="625"/>
      <c r="I5368" s="638"/>
      <c r="J5368" s="625"/>
      <c r="K5368" s="625"/>
      <c r="L5368" s="634"/>
    </row>
    <row r="5369" spans="1:12" ht="15">
      <c r="A5369" s="895"/>
      <c r="B5369" s="628"/>
      <c r="C5369" s="627"/>
      <c r="D5369" s="627"/>
      <c r="E5369" s="627"/>
      <c r="F5369" s="627"/>
      <c r="G5369" s="627"/>
      <c r="H5369" s="627"/>
      <c r="I5369" s="23"/>
      <c r="J5369" s="627"/>
      <c r="K5369" s="627"/>
      <c r="L5369" s="627"/>
    </row>
    <row r="5370" spans="1:12" ht="15">
      <c r="A5370" s="276"/>
      <c r="C5370" s="625"/>
      <c r="D5370" s="625"/>
      <c r="E5370" s="625"/>
      <c r="F5370" s="625"/>
      <c r="G5370" s="625"/>
      <c r="H5370" s="625"/>
      <c r="J5370" s="625"/>
      <c r="K5370" s="625"/>
      <c r="L5370" s="625"/>
    </row>
    <row r="5371" spans="1:12" ht="15">
      <c r="A5371" s="276"/>
      <c r="C5371" s="625"/>
      <c r="D5371" s="625"/>
      <c r="E5371" s="625"/>
      <c r="F5371" s="625"/>
      <c r="G5371" s="625"/>
      <c r="H5371" s="625"/>
      <c r="J5371" s="625"/>
      <c r="K5371" s="625"/>
      <c r="L5371" s="625"/>
    </row>
    <row r="5372" spans="1:12" ht="15">
      <c r="A5372" s="276"/>
      <c r="C5372" s="627"/>
      <c r="D5372" s="627"/>
      <c r="E5372" s="627"/>
      <c r="F5372" s="627"/>
      <c r="G5372" s="627"/>
      <c r="H5372" s="627"/>
      <c r="J5372" s="627"/>
      <c r="K5372" s="627"/>
      <c r="L5372" s="627"/>
    </row>
    <row r="5373" spans="1:12" ht="15">
      <c r="A5373" s="276"/>
      <c r="C5373" s="625"/>
      <c r="D5373" s="625"/>
      <c r="E5373" s="625"/>
      <c r="F5373" s="625"/>
      <c r="G5373" s="625"/>
      <c r="H5373" s="625"/>
      <c r="J5373" s="625"/>
      <c r="K5373" s="625"/>
      <c r="L5373" s="625"/>
    </row>
    <row r="5374" spans="1:12" ht="15">
      <c r="A5374" s="276"/>
      <c r="C5374" s="627"/>
      <c r="D5374" s="627"/>
      <c r="E5374" s="627"/>
      <c r="F5374" s="627"/>
      <c r="G5374" s="627"/>
      <c r="H5374" s="627"/>
      <c r="J5374" s="627"/>
      <c r="K5374" s="627"/>
      <c r="L5374" s="627"/>
    </row>
    <row r="5375" spans="1:12" ht="15">
      <c r="A5375" s="276"/>
      <c r="C5375" s="625"/>
      <c r="D5375" s="625"/>
      <c r="E5375" s="625"/>
      <c r="F5375" s="625"/>
      <c r="G5375" s="625"/>
      <c r="H5375" s="625"/>
      <c r="J5375" s="625"/>
      <c r="K5375" s="625"/>
      <c r="L5375" s="625"/>
    </row>
    <row r="5376" spans="1:12" ht="15">
      <c r="A5376" s="276"/>
      <c r="C5376" s="627"/>
      <c r="D5376" s="627"/>
      <c r="E5376" s="627"/>
      <c r="F5376" s="627"/>
      <c r="G5376" s="627"/>
      <c r="H5376" s="627"/>
      <c r="J5376" s="627"/>
      <c r="K5376" s="627"/>
      <c r="L5376" s="627"/>
    </row>
    <row r="5377" spans="1:12" ht="15">
      <c r="A5377" s="276"/>
      <c r="C5377" s="625"/>
      <c r="D5377" s="625"/>
      <c r="E5377" s="625"/>
      <c r="F5377" s="625"/>
      <c r="G5377" s="625"/>
      <c r="H5377" s="625"/>
      <c r="J5377" s="625"/>
      <c r="K5377" s="625"/>
      <c r="L5377" s="625"/>
    </row>
    <row r="5378" spans="1:12" ht="15">
      <c r="A5378" s="276"/>
      <c r="C5378" s="627"/>
      <c r="D5378" s="627"/>
      <c r="E5378" s="627"/>
      <c r="F5378" s="627"/>
      <c r="G5378" s="627"/>
      <c r="H5378" s="627"/>
      <c r="J5378" s="627"/>
      <c r="K5378" s="627"/>
      <c r="L5378" s="627"/>
    </row>
    <row r="5379" spans="1:12" ht="15">
      <c r="A5379" s="276"/>
      <c r="C5379" s="625"/>
      <c r="D5379" s="625"/>
      <c r="E5379" s="625"/>
      <c r="F5379" s="625"/>
      <c r="G5379" s="625"/>
      <c r="H5379" s="625"/>
      <c r="J5379" s="625"/>
      <c r="K5379" s="625"/>
      <c r="L5379" s="625"/>
    </row>
    <row r="5380" spans="1:12" ht="15">
      <c r="A5380" s="276"/>
      <c r="C5380" s="627"/>
      <c r="D5380" s="627"/>
      <c r="E5380" s="627"/>
      <c r="F5380" s="627"/>
      <c r="G5380" s="627"/>
      <c r="H5380" s="627"/>
      <c r="J5380" s="627"/>
      <c r="K5380" s="627"/>
      <c r="L5380" s="627"/>
    </row>
    <row r="5381" spans="1:12" ht="15">
      <c r="A5381" s="276"/>
      <c r="C5381" s="625"/>
      <c r="D5381" s="625"/>
      <c r="E5381" s="625"/>
      <c r="F5381" s="625"/>
      <c r="G5381" s="625"/>
      <c r="H5381" s="625"/>
      <c r="J5381" s="625"/>
      <c r="K5381" s="625"/>
      <c r="L5381" s="625"/>
    </row>
    <row r="5382" spans="1:12" ht="15">
      <c r="A5382" s="276"/>
      <c r="C5382" s="625"/>
      <c r="D5382" s="625"/>
      <c r="E5382" s="625"/>
      <c r="F5382" s="625"/>
      <c r="G5382" s="625"/>
      <c r="H5382" s="625"/>
      <c r="J5382" s="625"/>
      <c r="K5382" s="625"/>
      <c r="L5382" s="625"/>
    </row>
    <row r="5383" spans="1:12" ht="15">
      <c r="A5383" s="276"/>
      <c r="C5383" s="627"/>
      <c r="D5383" s="627"/>
      <c r="E5383" s="627"/>
      <c r="F5383" s="627"/>
      <c r="G5383" s="627"/>
      <c r="H5383" s="627"/>
      <c r="J5383" s="627"/>
      <c r="K5383" s="627"/>
      <c r="L5383" s="627"/>
    </row>
    <row r="5384" spans="1:12" ht="15">
      <c r="A5384" s="276"/>
      <c r="C5384" s="625"/>
      <c r="D5384" s="625"/>
      <c r="E5384" s="625"/>
      <c r="F5384" s="625"/>
      <c r="G5384" s="625"/>
      <c r="H5384" s="625"/>
      <c r="J5384" s="625"/>
      <c r="K5384" s="625"/>
      <c r="L5384" s="625"/>
    </row>
    <row r="5385" spans="1:12" ht="15">
      <c r="A5385" s="276"/>
      <c r="C5385" s="627"/>
      <c r="D5385" s="627"/>
      <c r="E5385" s="627"/>
      <c r="F5385" s="627"/>
      <c r="G5385" s="627"/>
      <c r="H5385" s="627"/>
      <c r="J5385" s="627"/>
      <c r="K5385" s="627"/>
      <c r="L5385" s="627"/>
    </row>
    <row r="5386" spans="1:12" ht="15">
      <c r="A5386" s="276"/>
      <c r="C5386" s="625"/>
      <c r="D5386" s="625"/>
      <c r="E5386" s="625"/>
      <c r="F5386" s="625"/>
      <c r="G5386" s="625"/>
      <c r="H5386" s="625"/>
      <c r="J5386" s="625"/>
      <c r="K5386" s="625"/>
      <c r="L5386" s="625"/>
    </row>
    <row r="5387" spans="1:12" ht="15">
      <c r="A5387" s="276"/>
      <c r="C5387" s="625"/>
      <c r="D5387" s="625"/>
      <c r="E5387" s="625"/>
      <c r="F5387" s="625"/>
      <c r="G5387" s="625"/>
      <c r="H5387" s="625"/>
      <c r="J5387" s="625"/>
      <c r="K5387" s="625"/>
      <c r="L5387" s="625"/>
    </row>
    <row r="5388" spans="1:12" ht="15">
      <c r="A5388" s="276"/>
      <c r="C5388" s="627"/>
      <c r="D5388" s="627"/>
      <c r="E5388" s="627"/>
      <c r="F5388" s="627"/>
      <c r="G5388" s="627"/>
      <c r="H5388" s="627"/>
      <c r="J5388" s="628"/>
      <c r="K5388" s="628"/>
      <c r="L5388" s="628"/>
    </row>
    <row r="5389" spans="1:12" ht="15">
      <c r="A5389" s="276"/>
      <c r="C5389" s="625"/>
      <c r="D5389" s="625"/>
      <c r="E5389" s="625"/>
      <c r="F5389" s="625"/>
      <c r="G5389" s="625"/>
      <c r="H5389" s="625"/>
    </row>
    <row r="5390" spans="1:12" ht="15">
      <c r="A5390" s="276"/>
      <c r="C5390" s="627"/>
      <c r="D5390" s="627"/>
      <c r="E5390" s="627"/>
      <c r="F5390" s="627"/>
      <c r="G5390" s="627"/>
      <c r="H5390" s="627"/>
    </row>
    <row r="5391" spans="1:12" ht="15">
      <c r="A5391" s="276"/>
      <c r="C5391" s="625"/>
      <c r="D5391" s="625"/>
      <c r="E5391" s="625"/>
      <c r="F5391" s="625"/>
      <c r="G5391" s="625"/>
      <c r="H5391" s="625"/>
    </row>
    <row r="5392" spans="1:12" ht="15">
      <c r="A5392" s="276"/>
      <c r="C5392" s="627"/>
      <c r="D5392" s="627"/>
      <c r="E5392" s="627"/>
      <c r="F5392" s="627"/>
      <c r="G5392" s="627"/>
      <c r="H5392" s="627"/>
    </row>
    <row r="5393" spans="1:12" ht="15">
      <c r="A5393" s="276"/>
      <c r="C5393" s="625"/>
      <c r="D5393" s="625"/>
      <c r="E5393" s="625"/>
      <c r="F5393" s="625"/>
      <c r="G5393" s="625"/>
      <c r="H5393" s="625"/>
    </row>
    <row r="5394" spans="1:12" ht="15">
      <c r="A5394" s="276"/>
      <c r="C5394" s="627"/>
      <c r="D5394" s="627"/>
      <c r="E5394" s="627"/>
      <c r="F5394" s="627"/>
      <c r="G5394" s="627"/>
      <c r="H5394" s="627"/>
    </row>
    <row r="5395" spans="1:12" ht="15">
      <c r="A5395" s="276"/>
      <c r="C5395" s="625"/>
      <c r="D5395" s="625"/>
      <c r="E5395" s="625"/>
      <c r="F5395" s="625"/>
      <c r="G5395" s="625"/>
      <c r="H5395" s="625"/>
    </row>
    <row r="5396" spans="1:12" ht="15">
      <c r="A5396" s="276"/>
      <c r="C5396" s="627"/>
      <c r="D5396" s="627"/>
      <c r="E5396" s="627"/>
      <c r="F5396" s="627"/>
      <c r="G5396" s="627"/>
      <c r="H5396" s="627"/>
    </row>
    <row r="5397" spans="1:12" ht="15">
      <c r="A5397" s="276"/>
      <c r="C5397" s="625"/>
      <c r="D5397" s="625"/>
      <c r="E5397" s="625"/>
      <c r="F5397" s="625"/>
      <c r="G5397" s="625"/>
      <c r="H5397" s="625"/>
    </row>
    <row r="5398" spans="1:12" ht="15">
      <c r="A5398" s="276"/>
      <c r="C5398" s="627"/>
      <c r="D5398" s="627"/>
      <c r="E5398" s="627"/>
      <c r="F5398" s="627"/>
      <c r="G5398" s="627"/>
      <c r="H5398" s="627"/>
    </row>
    <row r="5399" spans="1:12" ht="15">
      <c r="A5399" s="276"/>
      <c r="C5399" s="625"/>
      <c r="D5399" s="625"/>
      <c r="E5399" s="625"/>
      <c r="F5399" s="625"/>
      <c r="G5399" s="625"/>
      <c r="H5399" s="625"/>
    </row>
    <row r="5400" spans="1:12" ht="15">
      <c r="A5400" s="276"/>
      <c r="C5400" s="627"/>
      <c r="D5400" s="627"/>
      <c r="E5400" s="627"/>
      <c r="F5400" s="627"/>
      <c r="G5400" s="627"/>
      <c r="H5400" s="627"/>
    </row>
    <row r="5401" spans="1:12" ht="15">
      <c r="A5401" s="276"/>
      <c r="C5401" s="625"/>
      <c r="D5401" s="625"/>
      <c r="E5401" s="625"/>
      <c r="F5401" s="625"/>
      <c r="G5401" s="625"/>
      <c r="H5401" s="625"/>
    </row>
    <row r="5402" spans="1:12" ht="15">
      <c r="A5402" s="276"/>
      <c r="C5402" s="627"/>
      <c r="D5402" s="627"/>
      <c r="E5402" s="627"/>
      <c r="F5402" s="627"/>
      <c r="G5402" s="627"/>
      <c r="H5402" s="627"/>
    </row>
    <row r="5403" spans="1:12" ht="15">
      <c r="A5403" s="276"/>
      <c r="C5403" s="625"/>
      <c r="D5403" s="625"/>
      <c r="E5403" s="625"/>
      <c r="F5403" s="625"/>
      <c r="G5403" s="625"/>
      <c r="H5403" s="625"/>
    </row>
    <row r="5404" spans="1:12" ht="15">
      <c r="A5404" s="1439"/>
      <c r="B5404" s="1442"/>
      <c r="C5404" s="627"/>
      <c r="D5404" s="627"/>
      <c r="E5404" s="627"/>
      <c r="F5404" s="627"/>
      <c r="G5404" s="627"/>
      <c r="H5404" s="627"/>
      <c r="I5404" s="1446"/>
      <c r="J5404" s="1442"/>
      <c r="K5404" s="1448"/>
      <c r="L5404" s="1451"/>
    </row>
    <row r="5405" spans="1:12" ht="15">
      <c r="A5405" s="624"/>
      <c r="B5405" s="625"/>
      <c r="C5405" s="625"/>
      <c r="D5405" s="625"/>
      <c r="E5405" s="625"/>
      <c r="F5405" s="625"/>
      <c r="G5405" s="625"/>
      <c r="H5405" s="625"/>
      <c r="I5405" s="638">
        <v>8246290073891520</v>
      </c>
      <c r="J5405" s="625"/>
      <c r="K5405" s="640"/>
      <c r="L5405" s="641"/>
    </row>
    <row r="5406" spans="1:12" ht="15">
      <c r="A5406" s="626"/>
      <c r="B5406" s="627"/>
      <c r="C5406" s="627"/>
      <c r="D5406" s="627"/>
      <c r="E5406" s="627"/>
      <c r="F5406" s="627"/>
      <c r="G5406" s="627"/>
      <c r="H5406" s="627"/>
      <c r="I5406" s="639"/>
      <c r="J5406" s="627"/>
      <c r="K5406" s="1027"/>
      <c r="L5406" s="1026"/>
    </row>
    <row r="5407" spans="1:12" ht="15">
      <c r="A5407" s="624"/>
      <c r="B5407" s="625"/>
      <c r="C5407" s="625"/>
      <c r="D5407" s="625"/>
      <c r="E5407" s="625"/>
      <c r="F5407" s="625"/>
      <c r="G5407" s="625"/>
      <c r="H5407" s="625"/>
      <c r="I5407" s="638"/>
      <c r="J5407" s="625"/>
      <c r="K5407" s="640"/>
      <c r="L5407" s="641"/>
    </row>
    <row r="5408" spans="1:12" ht="15">
      <c r="A5408" s="624"/>
      <c r="B5408" s="1441"/>
      <c r="C5408" s="625"/>
      <c r="D5408" s="625"/>
      <c r="E5408" s="625"/>
      <c r="F5408" s="625"/>
      <c r="G5408" s="625"/>
      <c r="H5408" s="625"/>
      <c r="I5408" s="638">
        <v>8.90612813044624E+16</v>
      </c>
      <c r="J5408" s="625"/>
      <c r="K5408" s="640"/>
      <c r="L5408" s="640"/>
    </row>
    <row r="5409" spans="1:20" ht="15">
      <c r="A5409" s="624"/>
      <c r="B5409" s="968"/>
      <c r="C5409" s="625"/>
      <c r="D5409" s="625"/>
      <c r="E5409" s="625"/>
      <c r="F5409" s="625"/>
      <c r="G5409" s="625"/>
      <c r="H5409" s="625"/>
      <c r="I5409" s="638">
        <v>13.5</v>
      </c>
      <c r="J5409" s="625"/>
      <c r="K5409" s="625"/>
      <c r="L5409" s="625"/>
    </row>
    <row r="5410" spans="1:20" ht="15">
      <c r="A5410" s="626"/>
      <c r="B5410" s="968"/>
      <c r="C5410" s="627"/>
      <c r="D5410" s="627"/>
      <c r="E5410" s="627"/>
      <c r="F5410" s="627"/>
      <c r="G5410" s="627"/>
      <c r="H5410" s="625"/>
      <c r="I5410" s="639">
        <v>4.28</v>
      </c>
      <c r="J5410" s="627"/>
      <c r="K5410" s="627"/>
      <c r="L5410" s="627"/>
    </row>
    <row r="5411" spans="1:20" ht="15">
      <c r="A5411" s="624"/>
      <c r="B5411" s="968"/>
      <c r="C5411" s="625"/>
      <c r="D5411" s="625"/>
      <c r="E5411" s="625"/>
      <c r="F5411" s="625"/>
      <c r="G5411" s="625"/>
      <c r="H5411" s="625"/>
      <c r="I5411" s="638">
        <v>11.79</v>
      </c>
      <c r="J5411" s="625"/>
      <c r="K5411" s="625"/>
      <c r="L5411" s="625"/>
    </row>
    <row r="5412" spans="1:20" ht="15">
      <c r="A5412" s="626"/>
      <c r="B5412" s="968"/>
      <c r="C5412" s="627"/>
      <c r="D5412" s="627"/>
      <c r="E5412" s="627"/>
      <c r="F5412" s="627"/>
      <c r="G5412" s="627"/>
      <c r="H5412" s="625"/>
      <c r="I5412" s="639">
        <v>4.04</v>
      </c>
      <c r="J5412" s="627"/>
      <c r="K5412" s="627"/>
      <c r="L5412" s="627"/>
    </row>
    <row r="5413" spans="1:20" ht="15">
      <c r="A5413" s="624"/>
      <c r="B5413" s="968"/>
      <c r="C5413" s="625"/>
      <c r="D5413" s="625"/>
      <c r="E5413" s="625"/>
      <c r="F5413" s="625"/>
      <c r="G5413" s="625"/>
      <c r="H5413" s="625"/>
      <c r="I5413" s="638">
        <v>4.42</v>
      </c>
      <c r="J5413" s="625"/>
      <c r="K5413" s="625"/>
      <c r="L5413" s="625"/>
    </row>
    <row r="5414" spans="1:20" ht="15">
      <c r="A5414" s="626"/>
      <c r="B5414" s="968"/>
      <c r="C5414" s="627"/>
      <c r="D5414" s="627"/>
      <c r="E5414" s="627"/>
      <c r="F5414" s="627"/>
      <c r="G5414" s="627"/>
      <c r="H5414" s="625"/>
      <c r="I5414" s="639">
        <v>8.2200000000000006</v>
      </c>
      <c r="J5414" s="627"/>
      <c r="K5414" s="627"/>
      <c r="L5414" s="627"/>
    </row>
    <row r="5415" spans="1:20" ht="15">
      <c r="A5415" s="624"/>
      <c r="B5415" s="968"/>
      <c r="C5415" s="625"/>
      <c r="D5415" s="625"/>
      <c r="E5415" s="625"/>
      <c r="F5415" s="625"/>
      <c r="G5415" s="625"/>
      <c r="H5415" s="625"/>
      <c r="I5415" s="638">
        <v>19.95</v>
      </c>
      <c r="J5415" s="625"/>
      <c r="K5415" s="625"/>
      <c r="L5415" s="625"/>
    </row>
    <row r="5416" spans="1:20" ht="15">
      <c r="A5416" s="895"/>
      <c r="B5416" s="968"/>
      <c r="C5416" s="627"/>
      <c r="D5416" s="627"/>
      <c r="E5416" s="627"/>
      <c r="F5416" s="627"/>
      <c r="G5416" s="627"/>
      <c r="H5416" s="625"/>
      <c r="I5416" s="23">
        <v>4.04</v>
      </c>
      <c r="J5416" s="628"/>
      <c r="K5416" s="628"/>
      <c r="L5416" s="628"/>
    </row>
    <row r="5417" spans="1:20" ht="15">
      <c r="A5417" s="276"/>
      <c r="C5417" s="625"/>
      <c r="D5417" s="625"/>
      <c r="E5417" s="625"/>
      <c r="F5417" s="625"/>
      <c r="G5417" s="625"/>
      <c r="H5417" s="625"/>
      <c r="I5417" s="1446"/>
      <c r="J5417" s="1442"/>
      <c r="K5417" s="1448"/>
      <c r="L5417" s="1451"/>
      <c r="N5417" s="53"/>
      <c r="O5417" s="638"/>
      <c r="P5417" s="638"/>
      <c r="Q5417" s="638"/>
      <c r="R5417" s="638"/>
      <c r="S5417" s="638"/>
      <c r="T5417" s="643"/>
    </row>
    <row r="5418" spans="1:20" ht="15">
      <c r="A5418" s="276"/>
      <c r="C5418" s="625"/>
      <c r="D5418" s="625"/>
      <c r="E5418" s="625"/>
      <c r="F5418" s="625"/>
      <c r="G5418" s="625"/>
      <c r="H5418" s="625"/>
      <c r="I5418" s="638">
        <v>-12</v>
      </c>
      <c r="J5418" s="625"/>
      <c r="K5418" s="625"/>
      <c r="L5418" s="634"/>
    </row>
    <row r="5419" spans="1:20" ht="15">
      <c r="A5419" s="1439"/>
      <c r="B5419" s="1442"/>
      <c r="C5419" s="625"/>
      <c r="D5419" s="625"/>
      <c r="E5419" s="625"/>
      <c r="F5419" s="625"/>
      <c r="G5419" s="625"/>
      <c r="H5419" s="625"/>
      <c r="I5419" s="638">
        <v>27</v>
      </c>
      <c r="J5419" s="625"/>
      <c r="K5419" s="625"/>
      <c r="L5419" s="634"/>
    </row>
    <row r="5420" spans="1:20" ht="15">
      <c r="A5420" s="624"/>
      <c r="B5420" s="625"/>
      <c r="C5420" s="625"/>
      <c r="D5420" s="625"/>
      <c r="E5420" s="625"/>
      <c r="F5420" s="625"/>
      <c r="G5420" s="625"/>
      <c r="H5420" s="625"/>
      <c r="I5420" s="638">
        <v>4.89710901030138E+16</v>
      </c>
      <c r="J5420" s="625"/>
      <c r="K5420" s="625"/>
      <c r="L5420" s="634"/>
    </row>
    <row r="5421" spans="1:20" ht="15">
      <c r="A5421" s="624"/>
      <c r="B5421" s="625"/>
      <c r="C5421" s="625"/>
      <c r="D5421" s="625"/>
      <c r="E5421" s="625"/>
      <c r="F5421" s="625"/>
      <c r="G5421" s="625"/>
      <c r="H5421" s="625"/>
      <c r="I5421" s="638"/>
      <c r="J5421" s="625"/>
      <c r="K5421" s="625"/>
      <c r="L5421" s="634"/>
    </row>
    <row r="5422" spans="1:20" ht="15">
      <c r="A5422" s="46"/>
      <c r="B5422" s="1441"/>
      <c r="C5422" s="625"/>
      <c r="D5422" s="625"/>
      <c r="E5422" s="625"/>
      <c r="F5422" s="625"/>
      <c r="G5422" s="625"/>
      <c r="H5422" s="625"/>
      <c r="I5422" s="24">
        <v>8246290095227450</v>
      </c>
      <c r="J5422" s="625"/>
      <c r="K5422" s="625"/>
      <c r="L5422" s="625"/>
    </row>
    <row r="5423" spans="1:20" ht="15">
      <c r="A5423" s="276"/>
      <c r="C5423" s="625"/>
      <c r="D5423" s="625"/>
      <c r="E5423" s="625"/>
      <c r="F5423" s="625"/>
      <c r="G5423" s="625"/>
      <c r="H5423" s="625"/>
      <c r="J5423" s="625"/>
      <c r="K5423" s="625"/>
      <c r="L5423" s="625"/>
    </row>
    <row r="5424" spans="1:20" ht="15">
      <c r="A5424" s="276"/>
      <c r="C5424" s="625"/>
      <c r="D5424" s="625"/>
      <c r="E5424" s="625"/>
      <c r="F5424" s="625"/>
      <c r="G5424" s="625"/>
      <c r="H5424" s="625"/>
      <c r="J5424" s="625"/>
      <c r="K5424" s="625"/>
      <c r="L5424" s="625"/>
    </row>
    <row r="5425" spans="1:12" ht="15">
      <c r="A5425" s="276"/>
      <c r="C5425" s="627"/>
      <c r="D5425" s="627"/>
      <c r="E5425" s="627"/>
      <c r="F5425" s="627"/>
      <c r="G5425" s="627"/>
      <c r="H5425" s="627"/>
      <c r="J5425" s="627"/>
      <c r="K5425" s="627"/>
      <c r="L5425" s="627"/>
    </row>
    <row r="5426" spans="1:12" ht="15">
      <c r="A5426" s="276"/>
      <c r="C5426" s="625"/>
      <c r="D5426" s="625"/>
      <c r="E5426" s="625"/>
      <c r="F5426" s="625"/>
      <c r="G5426" s="625"/>
      <c r="H5426" s="625"/>
      <c r="J5426" s="625"/>
      <c r="K5426" s="625"/>
      <c r="L5426" s="625"/>
    </row>
    <row r="5427" spans="1:12" ht="15">
      <c r="A5427" s="276"/>
      <c r="C5427" s="627"/>
      <c r="D5427" s="627"/>
      <c r="E5427" s="627"/>
      <c r="F5427" s="627"/>
      <c r="G5427" s="627"/>
      <c r="H5427" s="627"/>
      <c r="J5427" s="627"/>
      <c r="K5427" s="627"/>
      <c r="L5427" s="627"/>
    </row>
    <row r="5428" spans="1:12" ht="15">
      <c r="A5428" s="276"/>
      <c r="C5428" s="625"/>
      <c r="D5428" s="625"/>
      <c r="E5428" s="625"/>
      <c r="F5428" s="625"/>
      <c r="G5428" s="625"/>
      <c r="H5428" s="625"/>
      <c r="J5428" s="625"/>
      <c r="K5428" s="625"/>
      <c r="L5428" s="625"/>
    </row>
    <row r="5429" spans="1:12" ht="15">
      <c r="A5429" s="276"/>
      <c r="C5429" s="627"/>
      <c r="D5429" s="627"/>
      <c r="E5429" s="627"/>
      <c r="F5429" s="627"/>
      <c r="G5429" s="627"/>
      <c r="H5429" s="627"/>
      <c r="J5429" s="627"/>
      <c r="K5429" s="627"/>
      <c r="L5429" s="627"/>
    </row>
    <row r="5430" spans="1:12" ht="15">
      <c r="A5430" s="276"/>
      <c r="C5430" s="625"/>
      <c r="D5430" s="625"/>
      <c r="E5430" s="625"/>
      <c r="F5430" s="625"/>
      <c r="G5430" s="625"/>
      <c r="H5430" s="625"/>
      <c r="J5430" s="625"/>
      <c r="K5430" s="625"/>
      <c r="L5430" s="625"/>
    </row>
    <row r="5431" spans="1:12" ht="15">
      <c r="A5431" s="276"/>
      <c r="C5431" s="627"/>
      <c r="D5431" s="627"/>
      <c r="E5431" s="627"/>
      <c r="F5431" s="627"/>
      <c r="G5431" s="627"/>
      <c r="H5431" s="627"/>
      <c r="J5431" s="627"/>
      <c r="K5431" s="627"/>
      <c r="L5431" s="627"/>
    </row>
    <row r="5432" spans="1:12" ht="15">
      <c r="A5432" s="276"/>
      <c r="C5432" s="625"/>
      <c r="D5432" s="625"/>
      <c r="E5432" s="625"/>
      <c r="F5432" s="625"/>
      <c r="G5432" s="625"/>
      <c r="H5432" s="625"/>
      <c r="J5432" s="625"/>
      <c r="K5432" s="625"/>
      <c r="L5432" s="625"/>
    </row>
    <row r="5433" spans="1:12" ht="15">
      <c r="A5433" s="276"/>
      <c r="C5433" s="627"/>
      <c r="D5433" s="627"/>
      <c r="E5433" s="627"/>
      <c r="F5433" s="627"/>
      <c r="G5433" s="627"/>
      <c r="H5433" s="627"/>
      <c r="J5433" s="627"/>
      <c r="K5433" s="627"/>
      <c r="L5433" s="627"/>
    </row>
    <row r="5434" spans="1:12" ht="15">
      <c r="A5434" s="276"/>
      <c r="C5434" s="625"/>
      <c r="D5434" s="625"/>
      <c r="E5434" s="625"/>
      <c r="F5434" s="625"/>
      <c r="G5434" s="625"/>
      <c r="H5434" s="625"/>
      <c r="J5434" s="625"/>
      <c r="K5434" s="625"/>
      <c r="L5434" s="625"/>
    </row>
    <row r="5435" spans="1:12" ht="15">
      <c r="A5435" s="276"/>
      <c r="C5435" s="627"/>
      <c r="D5435" s="627"/>
      <c r="E5435" s="627"/>
      <c r="F5435" s="627"/>
      <c r="G5435" s="627"/>
      <c r="H5435" s="627"/>
      <c r="J5435" s="627"/>
      <c r="K5435" s="627"/>
      <c r="L5435" s="627"/>
    </row>
    <row r="5436" spans="1:12" ht="15">
      <c r="A5436" s="276"/>
      <c r="C5436" s="625"/>
      <c r="D5436" s="625"/>
      <c r="E5436" s="625"/>
      <c r="F5436" s="625"/>
      <c r="G5436" s="625"/>
      <c r="H5436" s="625"/>
      <c r="J5436" s="625"/>
      <c r="K5436" s="625"/>
      <c r="L5436" s="625"/>
    </row>
    <row r="5437" spans="1:12" ht="15">
      <c r="A5437" s="276"/>
      <c r="C5437" s="627"/>
      <c r="D5437" s="627"/>
      <c r="E5437" s="627"/>
      <c r="F5437" s="627"/>
      <c r="G5437" s="627"/>
      <c r="H5437" s="627"/>
      <c r="J5437" s="627"/>
      <c r="K5437" s="627"/>
      <c r="L5437" s="627"/>
    </row>
    <row r="5438" spans="1:12" ht="15">
      <c r="A5438" s="276"/>
      <c r="C5438" s="625"/>
      <c r="D5438" s="625"/>
      <c r="E5438" s="625"/>
      <c r="F5438" s="625"/>
      <c r="G5438" s="625"/>
      <c r="H5438" s="625"/>
      <c r="J5438" s="625"/>
      <c r="K5438" s="625"/>
      <c r="L5438" s="625"/>
    </row>
    <row r="5439" spans="1:12" ht="15">
      <c r="A5439" s="276"/>
      <c r="C5439" s="627"/>
      <c r="D5439" s="627"/>
      <c r="E5439" s="627"/>
      <c r="F5439" s="627"/>
      <c r="G5439" s="627"/>
      <c r="H5439" s="627"/>
      <c r="J5439" s="627"/>
      <c r="K5439" s="627"/>
      <c r="L5439" s="627"/>
    </row>
    <row r="5440" spans="1:12" ht="15">
      <c r="A5440" s="276"/>
      <c r="C5440" s="625"/>
      <c r="D5440" s="625"/>
      <c r="E5440" s="625"/>
      <c r="F5440" s="625"/>
      <c r="G5440" s="625"/>
      <c r="H5440" s="625"/>
      <c r="J5440" s="625"/>
      <c r="K5440" s="625"/>
      <c r="L5440" s="625"/>
    </row>
    <row r="5441" spans="1:12" ht="15">
      <c r="A5441" s="276"/>
      <c r="C5441" s="627"/>
      <c r="D5441" s="627"/>
      <c r="E5441" s="627"/>
      <c r="F5441" s="627"/>
      <c r="G5441" s="627"/>
      <c r="H5441" s="627"/>
      <c r="J5441" s="627"/>
      <c r="K5441" s="627"/>
      <c r="L5441" s="627"/>
    </row>
    <row r="5442" spans="1:12" ht="15">
      <c r="A5442" s="276"/>
      <c r="C5442" s="625"/>
      <c r="D5442" s="625"/>
      <c r="E5442" s="625"/>
      <c r="F5442" s="625"/>
      <c r="G5442" s="625"/>
      <c r="H5442" s="625"/>
      <c r="J5442" s="625"/>
      <c r="K5442" s="625"/>
      <c r="L5442" s="625"/>
    </row>
    <row r="5443" spans="1:12" ht="15">
      <c r="A5443" s="276"/>
      <c r="C5443" s="627"/>
      <c r="D5443" s="627"/>
      <c r="E5443" s="627"/>
      <c r="F5443" s="627"/>
      <c r="G5443" s="627"/>
      <c r="H5443" s="627"/>
      <c r="J5443" s="627"/>
      <c r="K5443" s="627"/>
      <c r="L5443" s="627"/>
    </row>
    <row r="5444" spans="1:12" ht="15">
      <c r="A5444" s="276"/>
      <c r="C5444" s="625"/>
      <c r="D5444" s="625"/>
      <c r="E5444" s="625"/>
      <c r="F5444" s="625"/>
      <c r="G5444" s="625"/>
      <c r="H5444" s="625"/>
      <c r="J5444" s="625"/>
      <c r="K5444" s="625"/>
      <c r="L5444" s="625"/>
    </row>
    <row r="5445" spans="1:12" ht="15">
      <c r="A5445" s="276"/>
      <c r="C5445" s="627"/>
      <c r="D5445" s="627"/>
      <c r="E5445" s="627"/>
      <c r="F5445" s="627"/>
      <c r="G5445" s="627"/>
      <c r="H5445" s="627"/>
      <c r="J5445" s="627"/>
      <c r="K5445" s="627"/>
      <c r="L5445" s="627"/>
    </row>
    <row r="5446" spans="1:12" ht="15">
      <c r="A5446" s="276"/>
      <c r="C5446" s="625"/>
      <c r="D5446" s="625"/>
      <c r="E5446" s="625"/>
      <c r="F5446" s="625"/>
      <c r="G5446" s="625"/>
      <c r="H5446" s="625"/>
      <c r="J5446" s="625"/>
      <c r="K5446" s="625"/>
      <c r="L5446" s="625"/>
    </row>
    <row r="5447" spans="1:12" ht="15">
      <c r="A5447" s="276"/>
      <c r="C5447" s="627"/>
      <c r="D5447" s="627"/>
      <c r="E5447" s="700"/>
      <c r="F5447" s="627"/>
      <c r="G5447" s="627"/>
      <c r="H5447" s="627"/>
      <c r="J5447" s="627"/>
      <c r="K5447" s="627"/>
      <c r="L5447" s="627"/>
    </row>
    <row r="5448" spans="1:12" ht="15">
      <c r="A5448" s="276"/>
      <c r="C5448" s="625"/>
      <c r="D5448" s="625"/>
      <c r="E5448" s="625"/>
      <c r="F5448" s="625"/>
      <c r="G5448" s="625"/>
      <c r="H5448" s="625"/>
      <c r="J5448" s="625"/>
      <c r="K5448" s="625"/>
      <c r="L5448" s="625"/>
    </row>
    <row r="5449" spans="1:12" ht="15">
      <c r="A5449" s="276"/>
      <c r="C5449" s="627"/>
      <c r="D5449" s="627"/>
      <c r="E5449" s="627"/>
      <c r="F5449" s="627"/>
      <c r="G5449" s="627"/>
      <c r="H5449" s="627"/>
      <c r="J5449" s="627"/>
      <c r="K5449" s="627"/>
      <c r="L5449" s="627"/>
    </row>
    <row r="5450" spans="1:12" ht="15">
      <c r="A5450" s="276"/>
      <c r="C5450" s="625"/>
      <c r="D5450" s="625"/>
      <c r="E5450" s="625"/>
      <c r="F5450" s="625"/>
      <c r="G5450" s="625"/>
      <c r="H5450" s="625"/>
      <c r="J5450" s="625"/>
      <c r="K5450" s="625"/>
      <c r="L5450" s="625"/>
    </row>
    <row r="5451" spans="1:12" ht="15">
      <c r="A5451" s="276"/>
      <c r="C5451" s="627"/>
      <c r="D5451" s="627"/>
      <c r="E5451" s="627"/>
      <c r="F5451" s="627"/>
      <c r="G5451" s="627"/>
      <c r="H5451" s="627"/>
      <c r="J5451" s="627"/>
      <c r="K5451" s="627"/>
      <c r="L5451" s="627"/>
    </row>
    <row r="5452" spans="1:12" ht="15">
      <c r="A5452" s="276"/>
      <c r="C5452" s="625"/>
      <c r="D5452" s="625"/>
      <c r="E5452" s="625"/>
      <c r="F5452" s="625"/>
      <c r="G5452" s="625"/>
      <c r="H5452" s="625"/>
      <c r="J5452" s="625"/>
      <c r="K5452" s="625"/>
      <c r="L5452" s="625"/>
    </row>
    <row r="5453" spans="1:12" ht="15">
      <c r="A5453" s="276"/>
      <c r="C5453" s="627"/>
      <c r="D5453" s="627"/>
      <c r="E5453" s="627"/>
      <c r="F5453" s="627"/>
      <c r="G5453" s="627"/>
      <c r="H5453" s="627"/>
      <c r="J5453" s="627"/>
      <c r="K5453" s="627"/>
      <c r="L5453" s="627"/>
    </row>
    <row r="5454" spans="1:12" ht="15">
      <c r="A5454" s="276"/>
      <c r="C5454" s="625"/>
      <c r="D5454" s="625"/>
      <c r="E5454" s="625"/>
      <c r="F5454" s="625"/>
      <c r="G5454" s="625"/>
      <c r="H5454" s="625"/>
      <c r="J5454" s="625"/>
      <c r="K5454" s="625"/>
      <c r="L5454" s="625"/>
    </row>
    <row r="5455" spans="1:12" ht="15">
      <c r="A5455" s="276"/>
      <c r="C5455" s="627"/>
      <c r="D5455" s="627"/>
      <c r="E5455" s="627"/>
      <c r="F5455" s="627"/>
      <c r="G5455" s="627"/>
      <c r="H5455" s="627"/>
      <c r="J5455" s="627"/>
      <c r="K5455" s="627"/>
      <c r="L5455" s="627"/>
    </row>
    <row r="5456" spans="1:12" ht="15">
      <c r="A5456" s="276"/>
      <c r="C5456" s="625"/>
      <c r="D5456" s="625"/>
      <c r="E5456" s="625"/>
      <c r="F5456" s="625"/>
      <c r="G5456" s="625"/>
      <c r="H5456" s="625"/>
      <c r="J5456" s="625"/>
      <c r="K5456" s="625"/>
      <c r="L5456" s="625"/>
    </row>
    <row r="5457" spans="1:12" ht="15">
      <c r="A5457" s="276"/>
      <c r="C5457" s="627"/>
      <c r="D5457" s="627"/>
      <c r="E5457" s="627"/>
      <c r="F5457" s="627"/>
      <c r="G5457" s="627"/>
      <c r="H5457" s="627"/>
      <c r="J5457" s="627"/>
      <c r="K5457" s="627"/>
      <c r="L5457" s="627"/>
    </row>
    <row r="5458" spans="1:12" ht="15">
      <c r="A5458" s="276"/>
      <c r="C5458" s="625"/>
      <c r="D5458" s="625"/>
      <c r="E5458" s="625"/>
      <c r="F5458" s="625"/>
      <c r="G5458" s="625"/>
      <c r="H5458" s="625"/>
      <c r="J5458" s="625"/>
      <c r="K5458" s="625"/>
      <c r="L5458" s="625"/>
    </row>
    <row r="5459" spans="1:12" ht="15">
      <c r="A5459" s="276"/>
      <c r="C5459" s="627"/>
      <c r="D5459" s="627"/>
      <c r="E5459" s="627"/>
      <c r="F5459" s="627"/>
      <c r="G5459" s="627"/>
      <c r="H5459" s="627"/>
      <c r="J5459" s="627"/>
      <c r="K5459" s="627"/>
      <c r="L5459" s="627"/>
    </row>
    <row r="5460" spans="1:12" ht="15">
      <c r="A5460" s="276"/>
      <c r="C5460" s="625"/>
      <c r="D5460" s="625"/>
      <c r="E5460" s="625"/>
      <c r="F5460" s="625"/>
      <c r="G5460" s="625"/>
      <c r="H5460" s="625"/>
      <c r="J5460" s="625"/>
      <c r="K5460" s="625"/>
      <c r="L5460" s="625"/>
    </row>
    <row r="5461" spans="1:12" ht="15">
      <c r="A5461" s="276"/>
      <c r="C5461" s="627"/>
      <c r="D5461" s="627"/>
      <c r="E5461" s="627"/>
      <c r="F5461" s="627"/>
      <c r="G5461" s="627"/>
      <c r="H5461" s="627"/>
      <c r="J5461" s="627"/>
      <c r="K5461" s="627"/>
      <c r="L5461" s="627"/>
    </row>
    <row r="5462" spans="1:12" ht="15">
      <c r="A5462" s="276"/>
      <c r="C5462" s="625"/>
      <c r="D5462" s="625"/>
      <c r="E5462" s="625"/>
      <c r="F5462" s="625"/>
      <c r="G5462" s="625"/>
      <c r="H5462" s="625"/>
      <c r="J5462" s="625"/>
      <c r="K5462" s="625"/>
      <c r="L5462" s="625"/>
    </row>
    <row r="5463" spans="1:12" ht="15">
      <c r="A5463" s="276"/>
      <c r="C5463" s="627"/>
      <c r="D5463" s="627"/>
      <c r="E5463" s="627"/>
      <c r="F5463" s="627"/>
      <c r="G5463" s="627"/>
      <c r="H5463" s="627"/>
      <c r="J5463" s="627"/>
      <c r="K5463" s="627"/>
      <c r="L5463" s="627"/>
    </row>
    <row r="5464" spans="1:12" ht="15">
      <c r="A5464" s="276"/>
      <c r="C5464" s="625"/>
      <c r="D5464" s="625"/>
      <c r="E5464" s="625"/>
      <c r="F5464" s="625"/>
      <c r="G5464" s="625"/>
      <c r="H5464" s="625"/>
      <c r="J5464" s="625"/>
      <c r="K5464" s="625"/>
      <c r="L5464" s="625"/>
    </row>
    <row r="5465" spans="1:12" ht="15">
      <c r="A5465" s="276"/>
      <c r="C5465" s="627"/>
      <c r="D5465" s="627"/>
      <c r="E5465" s="627"/>
      <c r="F5465" s="627"/>
      <c r="G5465" s="627"/>
      <c r="H5465" s="627"/>
      <c r="J5465" s="627"/>
      <c r="K5465" s="627"/>
      <c r="L5465" s="627"/>
    </row>
    <row r="5466" spans="1:12" ht="15">
      <c r="A5466" s="276"/>
      <c r="C5466" s="625"/>
      <c r="D5466" s="625"/>
      <c r="E5466" s="625"/>
      <c r="F5466" s="625"/>
      <c r="G5466" s="625"/>
      <c r="H5466" s="625"/>
      <c r="J5466" s="625"/>
      <c r="K5466" s="625"/>
      <c r="L5466" s="625"/>
    </row>
    <row r="5467" spans="1:12" ht="15">
      <c r="A5467" s="276"/>
      <c r="C5467" s="627"/>
      <c r="D5467" s="627"/>
      <c r="E5467" s="627"/>
      <c r="F5467" s="627"/>
      <c r="G5467" s="627"/>
      <c r="H5467" s="627"/>
      <c r="J5467" s="627"/>
      <c r="K5467" s="627"/>
      <c r="L5467" s="627"/>
    </row>
    <row r="5468" spans="1:12" ht="15">
      <c r="A5468" s="276"/>
      <c r="C5468" s="625"/>
      <c r="D5468" s="625"/>
      <c r="E5468" s="625"/>
      <c r="F5468" s="625"/>
      <c r="G5468" s="625"/>
      <c r="H5468" s="625"/>
      <c r="J5468" s="625"/>
      <c r="K5468" s="625"/>
      <c r="L5468" s="625"/>
    </row>
    <row r="5469" spans="1:12" ht="15">
      <c r="A5469" s="276"/>
      <c r="C5469" s="627"/>
      <c r="D5469" s="627"/>
      <c r="E5469" s="627"/>
      <c r="F5469" s="627"/>
      <c r="G5469" s="627"/>
      <c r="H5469" s="627"/>
      <c r="J5469" s="627"/>
      <c r="K5469" s="627"/>
      <c r="L5469" s="627"/>
    </row>
    <row r="5470" spans="1:12" ht="15">
      <c r="A5470" s="276"/>
      <c r="C5470" s="625"/>
      <c r="D5470" s="625"/>
      <c r="E5470" s="625"/>
      <c r="F5470" s="625"/>
      <c r="G5470" s="625"/>
      <c r="H5470" s="625"/>
      <c r="J5470" s="625"/>
      <c r="K5470" s="625"/>
      <c r="L5470" s="625"/>
    </row>
    <row r="5471" spans="1:12" ht="15">
      <c r="A5471" s="276"/>
      <c r="C5471" s="627"/>
      <c r="D5471" s="627"/>
      <c r="E5471" s="627"/>
      <c r="F5471" s="627"/>
      <c r="G5471" s="627"/>
      <c r="H5471" s="627"/>
      <c r="J5471" s="627"/>
      <c r="K5471" s="627"/>
      <c r="L5471" s="627"/>
    </row>
    <row r="5472" spans="1:12" ht="15">
      <c r="A5472" s="276"/>
      <c r="C5472" s="625"/>
      <c r="D5472" s="625"/>
      <c r="E5472" s="625"/>
      <c r="F5472" s="625"/>
      <c r="G5472" s="625"/>
      <c r="H5472" s="625"/>
      <c r="J5472" s="625"/>
      <c r="K5472" s="625"/>
      <c r="L5472" s="625"/>
    </row>
    <row r="5473" spans="1:12" ht="15">
      <c r="A5473" s="276"/>
      <c r="C5473" s="627"/>
      <c r="D5473" s="627"/>
      <c r="E5473" s="627"/>
      <c r="F5473" s="627"/>
      <c r="G5473" s="627"/>
      <c r="H5473" s="627"/>
      <c r="J5473" s="627"/>
      <c r="K5473" s="627"/>
      <c r="L5473" s="627"/>
    </row>
    <row r="5474" spans="1:12" ht="15">
      <c r="A5474" s="276"/>
      <c r="C5474" s="625"/>
      <c r="D5474" s="625"/>
      <c r="E5474" s="625"/>
      <c r="F5474" s="625"/>
      <c r="G5474" s="625"/>
      <c r="H5474" s="625"/>
      <c r="J5474" s="625"/>
      <c r="K5474" s="625"/>
      <c r="L5474" s="625"/>
    </row>
    <row r="5475" spans="1:12" ht="15">
      <c r="A5475" s="276"/>
      <c r="C5475" s="627"/>
      <c r="D5475" s="627"/>
      <c r="E5475" s="627"/>
      <c r="F5475" s="627"/>
      <c r="G5475" s="627"/>
      <c r="H5475" s="627"/>
      <c r="J5475" s="627"/>
      <c r="K5475" s="627"/>
      <c r="L5475" s="627"/>
    </row>
    <row r="5476" spans="1:12" ht="15">
      <c r="A5476" s="276"/>
      <c r="C5476" s="625"/>
      <c r="D5476" s="625"/>
      <c r="E5476" s="625"/>
      <c r="F5476" s="625"/>
      <c r="G5476" s="625"/>
      <c r="H5476" s="625"/>
      <c r="J5476" s="625"/>
      <c r="K5476" s="625"/>
      <c r="L5476" s="625"/>
    </row>
    <row r="5477" spans="1:12" ht="15">
      <c r="A5477" s="276"/>
      <c r="C5477" s="627"/>
      <c r="D5477" s="627"/>
      <c r="E5477" s="627"/>
      <c r="F5477" s="627"/>
      <c r="G5477" s="627"/>
      <c r="H5477" s="627"/>
      <c r="J5477" s="627"/>
      <c r="K5477" s="627"/>
      <c r="L5477" s="627"/>
    </row>
    <row r="5478" spans="1:12" ht="15">
      <c r="A5478" s="276"/>
      <c r="C5478" s="625"/>
      <c r="D5478" s="625"/>
      <c r="E5478" s="625"/>
      <c r="F5478" s="625"/>
      <c r="G5478" s="625"/>
      <c r="H5478" s="625"/>
      <c r="J5478" s="625"/>
      <c r="K5478" s="625"/>
      <c r="L5478" s="625"/>
    </row>
    <row r="5479" spans="1:12" ht="15">
      <c r="A5479" s="276"/>
      <c r="C5479" s="627"/>
      <c r="D5479" s="627"/>
      <c r="E5479" s="627"/>
      <c r="F5479" s="627"/>
      <c r="G5479" s="627"/>
      <c r="H5479" s="627"/>
      <c r="J5479" s="627"/>
      <c r="K5479" s="627"/>
      <c r="L5479" s="627"/>
    </row>
    <row r="5480" spans="1:12" ht="15">
      <c r="A5480" s="276"/>
      <c r="C5480" s="625"/>
      <c r="D5480" s="625"/>
      <c r="E5480" s="625"/>
      <c r="F5480" s="625"/>
      <c r="G5480" s="625"/>
      <c r="H5480" s="625"/>
      <c r="J5480" s="625"/>
      <c r="K5480" s="625"/>
      <c r="L5480" s="625"/>
    </row>
    <row r="5481" spans="1:12" ht="15">
      <c r="A5481" s="276"/>
      <c r="C5481" s="627"/>
      <c r="D5481" s="627"/>
      <c r="E5481" s="627"/>
      <c r="F5481" s="627"/>
      <c r="G5481" s="627"/>
      <c r="H5481" s="627"/>
      <c r="J5481" s="627"/>
      <c r="K5481" s="627"/>
      <c r="L5481" s="627"/>
    </row>
    <row r="5482" spans="1:12" ht="15">
      <c r="A5482" s="276"/>
      <c r="C5482" s="625"/>
      <c r="D5482" s="625"/>
      <c r="E5482" s="625"/>
      <c r="F5482" s="625"/>
      <c r="G5482" s="625"/>
      <c r="H5482" s="625"/>
      <c r="J5482" s="625"/>
      <c r="K5482" s="625"/>
      <c r="L5482" s="625"/>
    </row>
    <row r="5483" spans="1:12" ht="15">
      <c r="A5483" s="276"/>
      <c r="C5483" s="627"/>
      <c r="D5483" s="627"/>
      <c r="E5483" s="627"/>
      <c r="F5483" s="627"/>
      <c r="G5483" s="627"/>
      <c r="H5483" s="627"/>
      <c r="J5483" s="627"/>
      <c r="K5483" s="627"/>
      <c r="L5483" s="627"/>
    </row>
    <row r="5484" spans="1:12" ht="15">
      <c r="A5484" s="276"/>
      <c r="C5484" s="625"/>
      <c r="D5484" s="625"/>
      <c r="E5484" s="625"/>
      <c r="F5484" s="625"/>
      <c r="G5484" s="625"/>
      <c r="H5484" s="625"/>
      <c r="J5484" s="625"/>
      <c r="K5484" s="625"/>
      <c r="L5484" s="625"/>
    </row>
    <row r="5485" spans="1:12" ht="15">
      <c r="A5485" s="276"/>
      <c r="C5485" s="627"/>
      <c r="D5485" s="627"/>
      <c r="E5485" s="627"/>
      <c r="F5485" s="627"/>
      <c r="G5485" s="627"/>
      <c r="H5485" s="627"/>
      <c r="J5485" s="627"/>
      <c r="K5485" s="627"/>
      <c r="L5485" s="627"/>
    </row>
    <row r="5486" spans="1:12" ht="15">
      <c r="A5486" s="276"/>
      <c r="C5486" s="625"/>
      <c r="D5486" s="625"/>
      <c r="E5486" s="625"/>
      <c r="F5486" s="625"/>
      <c r="G5486" s="625"/>
      <c r="H5486" s="625"/>
      <c r="J5486" s="625"/>
      <c r="K5486" s="625"/>
      <c r="L5486" s="625"/>
    </row>
    <row r="5487" spans="1:12" ht="15">
      <c r="A5487" s="276"/>
      <c r="C5487" s="627"/>
      <c r="D5487" s="627"/>
      <c r="E5487" s="627"/>
      <c r="F5487" s="627"/>
      <c r="G5487" s="627"/>
      <c r="H5487" s="627"/>
      <c r="J5487" s="627"/>
      <c r="K5487" s="627"/>
      <c r="L5487" s="627"/>
    </row>
    <row r="5488" spans="1:12" ht="15">
      <c r="A5488" s="276"/>
      <c r="C5488" s="625"/>
      <c r="D5488" s="625"/>
      <c r="E5488" s="625"/>
      <c r="F5488" s="625"/>
      <c r="G5488" s="625"/>
      <c r="H5488" s="625"/>
      <c r="J5488" s="625"/>
      <c r="K5488" s="625"/>
      <c r="L5488" s="625"/>
    </row>
    <row r="5489" spans="1:12" ht="15">
      <c r="A5489" s="276"/>
      <c r="C5489" s="627"/>
      <c r="D5489" s="627"/>
      <c r="E5489" s="627"/>
      <c r="F5489" s="627"/>
      <c r="G5489" s="627"/>
      <c r="H5489" s="627"/>
      <c r="J5489" s="627"/>
      <c r="K5489" s="627"/>
      <c r="L5489" s="627"/>
    </row>
    <row r="5490" spans="1:12" ht="15">
      <c r="A5490" s="276"/>
      <c r="C5490" s="625"/>
      <c r="D5490" s="625"/>
      <c r="E5490" s="625"/>
      <c r="F5490" s="625"/>
      <c r="G5490" s="625"/>
      <c r="H5490" s="625"/>
      <c r="J5490" s="625"/>
      <c r="K5490" s="625"/>
      <c r="L5490" s="625"/>
    </row>
    <row r="5491" spans="1:12" ht="15">
      <c r="A5491" s="276"/>
      <c r="C5491" s="627"/>
      <c r="D5491" s="627"/>
      <c r="E5491" s="627"/>
      <c r="F5491" s="627"/>
      <c r="G5491" s="627"/>
      <c r="H5491" s="627"/>
      <c r="J5491" s="627"/>
      <c r="K5491" s="627"/>
      <c r="L5491" s="627"/>
    </row>
    <row r="5492" spans="1:12" ht="15">
      <c r="A5492" s="276"/>
      <c r="C5492" s="625"/>
      <c r="D5492" s="625"/>
      <c r="E5492" s="625"/>
      <c r="F5492" s="625"/>
      <c r="G5492" s="625"/>
      <c r="H5492" s="625"/>
      <c r="J5492" s="625"/>
      <c r="K5492" s="625"/>
      <c r="L5492" s="625"/>
    </row>
    <row r="5493" spans="1:12" ht="15">
      <c r="A5493" s="276"/>
      <c r="C5493" s="627"/>
      <c r="D5493" s="627"/>
      <c r="E5493" s="627"/>
      <c r="F5493" s="627"/>
      <c r="G5493" s="627"/>
      <c r="H5493" s="627"/>
      <c r="J5493" s="627"/>
      <c r="K5493" s="627"/>
      <c r="L5493" s="627"/>
    </row>
    <row r="5494" spans="1:12" ht="15">
      <c r="A5494" s="276"/>
      <c r="C5494" s="625"/>
      <c r="D5494" s="625"/>
      <c r="E5494" s="625"/>
      <c r="F5494" s="625"/>
      <c r="G5494" s="625"/>
      <c r="H5494" s="625"/>
      <c r="J5494" s="625"/>
      <c r="K5494" s="625"/>
      <c r="L5494" s="625"/>
    </row>
    <row r="5495" spans="1:12" ht="15">
      <c r="A5495" s="276"/>
      <c r="C5495" s="627"/>
      <c r="D5495" s="627"/>
      <c r="E5495" s="627"/>
      <c r="F5495" s="627"/>
      <c r="G5495" s="627"/>
      <c r="H5495" s="627"/>
      <c r="J5495" s="627"/>
      <c r="K5495" s="627"/>
      <c r="L5495" s="627"/>
    </row>
    <row r="5496" spans="1:12" ht="15">
      <c r="A5496" s="276"/>
      <c r="C5496" s="625"/>
      <c r="D5496" s="625"/>
      <c r="E5496" s="625"/>
      <c r="F5496" s="625"/>
      <c r="G5496" s="625"/>
      <c r="H5496" s="625"/>
      <c r="J5496" s="625"/>
      <c r="K5496" s="625"/>
      <c r="L5496" s="625"/>
    </row>
    <row r="5497" spans="1:12" ht="15">
      <c r="A5497" s="276"/>
      <c r="C5497" s="627"/>
      <c r="D5497" s="627"/>
      <c r="E5497" s="700"/>
      <c r="F5497" s="627"/>
      <c r="G5497" s="627"/>
      <c r="H5497" s="627"/>
      <c r="J5497" s="627"/>
      <c r="K5497" s="627"/>
      <c r="L5497" s="627"/>
    </row>
    <row r="5498" spans="1:12" ht="15">
      <c r="A5498" s="276"/>
      <c r="C5498" s="625"/>
      <c r="D5498" s="625"/>
      <c r="E5498" s="625"/>
      <c r="F5498" s="625"/>
      <c r="G5498" s="625"/>
      <c r="H5498" s="625"/>
      <c r="J5498" s="625"/>
      <c r="K5498" s="625"/>
      <c r="L5498" s="625"/>
    </row>
    <row r="5499" spans="1:12" ht="15">
      <c r="A5499" s="276"/>
      <c r="C5499" s="627"/>
      <c r="D5499" s="627"/>
      <c r="E5499" s="627"/>
      <c r="F5499" s="627"/>
      <c r="G5499" s="627"/>
      <c r="H5499" s="627"/>
      <c r="J5499" s="627"/>
      <c r="K5499" s="627"/>
      <c r="L5499" s="627"/>
    </row>
    <row r="5500" spans="1:12" ht="15">
      <c r="A5500" s="276"/>
      <c r="C5500" s="625"/>
      <c r="D5500" s="625"/>
      <c r="E5500" s="625"/>
      <c r="F5500" s="625"/>
      <c r="G5500" s="625"/>
      <c r="H5500" s="625"/>
      <c r="J5500" s="625"/>
      <c r="K5500" s="625"/>
      <c r="L5500" s="625"/>
    </row>
    <row r="5501" spans="1:12" ht="15">
      <c r="A5501" s="276"/>
      <c r="C5501" s="627"/>
      <c r="D5501" s="627"/>
      <c r="E5501" s="627"/>
      <c r="F5501" s="627"/>
      <c r="G5501" s="627"/>
      <c r="H5501" s="627"/>
      <c r="J5501" s="627"/>
      <c r="K5501" s="627"/>
      <c r="L5501" s="627"/>
    </row>
    <row r="5502" spans="1:12" ht="15">
      <c r="A5502" s="276"/>
      <c r="C5502" s="625"/>
      <c r="D5502" s="625"/>
      <c r="E5502" s="625"/>
      <c r="F5502" s="625"/>
      <c r="G5502" s="625"/>
      <c r="H5502" s="625"/>
      <c r="J5502" s="625"/>
      <c r="K5502" s="625"/>
      <c r="L5502" s="625"/>
    </row>
    <row r="5503" spans="1:12" ht="15">
      <c r="A5503" s="276"/>
      <c r="C5503" s="627"/>
      <c r="D5503" s="627"/>
      <c r="E5503" s="627"/>
      <c r="F5503" s="627"/>
      <c r="G5503" s="627"/>
      <c r="H5503" s="627"/>
      <c r="J5503" s="627"/>
      <c r="K5503" s="627"/>
      <c r="L5503" s="627"/>
    </row>
    <row r="5504" spans="1:12" ht="15">
      <c r="A5504" s="276"/>
      <c r="C5504" s="625"/>
      <c r="D5504" s="625"/>
      <c r="E5504" s="625"/>
      <c r="F5504" s="625"/>
      <c r="G5504" s="625"/>
      <c r="H5504" s="625"/>
      <c r="J5504" s="625"/>
      <c r="K5504" s="625"/>
      <c r="L5504" s="625"/>
    </row>
    <row r="5505" spans="1:12" ht="15">
      <c r="A5505" s="276"/>
      <c r="C5505" s="627"/>
      <c r="D5505" s="627"/>
      <c r="E5505" s="627"/>
      <c r="F5505" s="627"/>
      <c r="G5505" s="627"/>
      <c r="H5505" s="627"/>
      <c r="J5505" s="627"/>
      <c r="K5505" s="627"/>
      <c r="L5505" s="627"/>
    </row>
    <row r="5506" spans="1:12" ht="15">
      <c r="A5506" s="276"/>
      <c r="C5506" s="625"/>
      <c r="D5506" s="625"/>
      <c r="E5506" s="625"/>
      <c r="F5506" s="625"/>
      <c r="G5506" s="625"/>
      <c r="H5506" s="625"/>
      <c r="J5506" s="625"/>
      <c r="K5506" s="625"/>
      <c r="L5506" s="625"/>
    </row>
    <row r="5507" spans="1:12" ht="15">
      <c r="A5507" s="276"/>
      <c r="C5507" s="627"/>
      <c r="D5507" s="627"/>
      <c r="E5507" s="627"/>
      <c r="F5507" s="627"/>
      <c r="G5507" s="627"/>
      <c r="H5507" s="627"/>
      <c r="J5507" s="627"/>
      <c r="K5507" s="627"/>
      <c r="L5507" s="627"/>
    </row>
    <row r="5508" spans="1:12" ht="15">
      <c r="A5508" s="276"/>
      <c r="C5508" s="625"/>
      <c r="D5508" s="625"/>
      <c r="E5508" s="625"/>
      <c r="F5508" s="625"/>
      <c r="G5508" s="625"/>
      <c r="H5508" s="625"/>
      <c r="J5508" s="625"/>
      <c r="K5508" s="625"/>
      <c r="L5508" s="625"/>
    </row>
    <row r="5509" spans="1:12" ht="15">
      <c r="A5509" s="276"/>
      <c r="C5509" s="627"/>
      <c r="D5509" s="627"/>
      <c r="E5509" s="627"/>
      <c r="F5509" s="627"/>
      <c r="G5509" s="627"/>
      <c r="H5509" s="627"/>
      <c r="J5509" s="627"/>
      <c r="K5509" s="627"/>
      <c r="L5509" s="627"/>
    </row>
    <row r="5510" spans="1:12" ht="15">
      <c r="A5510" s="276"/>
      <c r="C5510" s="625"/>
      <c r="D5510" s="625"/>
      <c r="E5510" s="625"/>
      <c r="F5510" s="625"/>
      <c r="G5510" s="625"/>
      <c r="H5510" s="625"/>
      <c r="J5510" s="625"/>
      <c r="K5510" s="625"/>
      <c r="L5510" s="625"/>
    </row>
    <row r="5511" spans="1:12" ht="15">
      <c r="A5511" s="276"/>
      <c r="C5511" s="627"/>
      <c r="D5511" s="627"/>
      <c r="E5511" s="627"/>
      <c r="F5511" s="627"/>
      <c r="G5511" s="627"/>
      <c r="H5511" s="627"/>
      <c r="J5511" s="627"/>
      <c r="K5511" s="627"/>
      <c r="L5511" s="627"/>
    </row>
    <row r="5512" spans="1:12" ht="15">
      <c r="A5512" s="276"/>
      <c r="C5512" s="625"/>
      <c r="D5512" s="625"/>
      <c r="E5512" s="625"/>
      <c r="F5512" s="625"/>
      <c r="G5512" s="625"/>
      <c r="H5512" s="625"/>
      <c r="J5512" s="625"/>
      <c r="K5512" s="625"/>
      <c r="L5512" s="625"/>
    </row>
    <row r="5513" spans="1:12" ht="15">
      <c r="A5513" s="276"/>
      <c r="C5513" s="627"/>
      <c r="D5513" s="627"/>
      <c r="E5513" s="627"/>
      <c r="F5513" s="627"/>
      <c r="G5513" s="627"/>
      <c r="H5513" s="627"/>
      <c r="J5513" s="628"/>
      <c r="K5513" s="628"/>
      <c r="L5513" s="628"/>
    </row>
    <row r="5514" spans="1:12" ht="15">
      <c r="A5514" s="276"/>
      <c r="C5514" s="625"/>
      <c r="D5514" s="625"/>
      <c r="E5514" s="625"/>
      <c r="F5514" s="625"/>
      <c r="G5514" s="625"/>
      <c r="H5514" s="625"/>
    </row>
    <row r="5515" spans="1:12" ht="15">
      <c r="A5515" s="276"/>
      <c r="C5515" s="627"/>
      <c r="D5515" s="627"/>
      <c r="E5515" s="627"/>
      <c r="F5515" s="627"/>
      <c r="G5515" s="627"/>
      <c r="H5515" s="627"/>
    </row>
    <row r="5516" spans="1:12" ht="15">
      <c r="A5516" s="276"/>
      <c r="C5516" s="625"/>
      <c r="D5516" s="625"/>
      <c r="E5516" s="625"/>
      <c r="F5516" s="625"/>
      <c r="G5516" s="625"/>
      <c r="H5516" s="625"/>
      <c r="I5516" s="1446"/>
      <c r="J5516" s="1442"/>
      <c r="K5516" s="1448"/>
      <c r="L5516" s="1451"/>
    </row>
    <row r="5517" spans="1:12" ht="15">
      <c r="A5517" s="276"/>
      <c r="C5517" s="625"/>
      <c r="D5517" s="625"/>
      <c r="E5517" s="625"/>
      <c r="F5517" s="625"/>
      <c r="G5517" s="625"/>
      <c r="H5517" s="625"/>
      <c r="I5517" s="638">
        <v>6</v>
      </c>
      <c r="J5517" s="625"/>
      <c r="K5517" s="625"/>
      <c r="L5517" s="634"/>
    </row>
    <row r="5518" spans="1:12" ht="15">
      <c r="A5518" s="276"/>
      <c r="C5518" s="627"/>
      <c r="D5518" s="627"/>
      <c r="E5518" s="627"/>
      <c r="F5518" s="627"/>
      <c r="G5518" s="627"/>
      <c r="H5518" s="627"/>
      <c r="I5518" s="639">
        <v>24</v>
      </c>
      <c r="J5518" s="627"/>
      <c r="K5518" s="627"/>
      <c r="L5518" s="637"/>
    </row>
    <row r="5519" spans="1:12" ht="15">
      <c r="A5519" s="276"/>
      <c r="C5519" s="625"/>
      <c r="D5519" s="625"/>
      <c r="E5519" s="625"/>
      <c r="F5519" s="625"/>
      <c r="G5519" s="625"/>
      <c r="H5519" s="625"/>
      <c r="I5519" s="638">
        <v>-25</v>
      </c>
      <c r="J5519" s="625"/>
      <c r="K5519" s="625"/>
      <c r="L5519" s="634"/>
    </row>
    <row r="5520" spans="1:12" ht="15">
      <c r="A5520" s="276"/>
      <c r="C5520" s="625"/>
      <c r="D5520" s="625"/>
      <c r="E5520" s="625"/>
      <c r="F5520" s="625"/>
      <c r="G5520" s="625"/>
      <c r="H5520" s="625"/>
      <c r="I5520" s="638">
        <v>-6</v>
      </c>
      <c r="J5520" s="625"/>
      <c r="K5520" s="625"/>
      <c r="L5520" s="634"/>
    </row>
    <row r="5521" spans="1:12" ht="15">
      <c r="A5521" s="1439"/>
      <c r="C5521" s="625"/>
      <c r="D5521" s="625"/>
      <c r="E5521" s="625"/>
      <c r="F5521" s="625"/>
      <c r="G5521" s="625"/>
      <c r="H5521" s="625"/>
      <c r="I5521" s="638">
        <v>6</v>
      </c>
      <c r="J5521" s="1441"/>
      <c r="K5521" s="625"/>
      <c r="L5521" s="625"/>
    </row>
    <row r="5522" spans="1:12" ht="15">
      <c r="A5522" s="624"/>
      <c r="B5522" s="1442"/>
      <c r="C5522" s="625"/>
      <c r="D5522" s="625"/>
      <c r="E5522" s="625"/>
      <c r="F5522" s="625"/>
      <c r="G5522" s="625"/>
      <c r="H5522" s="625"/>
      <c r="I5522" s="638">
        <v>9.9</v>
      </c>
      <c r="J5522" s="1442"/>
      <c r="K5522" s="625"/>
      <c r="L5522" s="634"/>
    </row>
    <row r="5523" spans="1:12" ht="15">
      <c r="A5523" s="624"/>
      <c r="B5523" s="625"/>
      <c r="C5523" s="625"/>
      <c r="D5523" s="625"/>
      <c r="E5523" s="625"/>
      <c r="F5523" s="625"/>
      <c r="G5523" s="625"/>
      <c r="H5523" s="625"/>
      <c r="I5523" s="638"/>
      <c r="J5523" s="625"/>
      <c r="K5523" s="625"/>
      <c r="L5523" s="634"/>
    </row>
    <row r="5524" spans="1:12" ht="15">
      <c r="A5524" s="624"/>
      <c r="B5524" s="1441"/>
      <c r="C5524" s="1441"/>
      <c r="D5524" s="1441"/>
      <c r="E5524" s="1441"/>
      <c r="F5524" s="1441"/>
      <c r="G5524" s="1441"/>
      <c r="H5524" s="1441"/>
      <c r="I5524" s="24">
        <v>8246290095169140</v>
      </c>
      <c r="J5524" s="1441"/>
      <c r="K5524" s="1441"/>
      <c r="L5524" s="1441"/>
    </row>
    <row r="5525" spans="1:12" ht="15">
      <c r="A5525" s="624"/>
      <c r="C5525" s="1442"/>
      <c r="D5525" s="1442"/>
      <c r="E5525" s="1442"/>
      <c r="F5525" s="1442"/>
      <c r="G5525" s="1442"/>
      <c r="H5525" s="1442"/>
      <c r="I5525" s="1446"/>
      <c r="J5525" s="1442"/>
      <c r="K5525" s="1448"/>
      <c r="L5525" s="1451"/>
    </row>
    <row r="5526" spans="1:12" ht="15">
      <c r="A5526" s="624"/>
      <c r="C5526" s="625"/>
      <c r="D5526" s="625"/>
      <c r="E5526" s="625"/>
      <c r="F5526" s="625"/>
      <c r="G5526" s="625"/>
      <c r="H5526" s="625"/>
      <c r="I5526" s="638">
        <v>1</v>
      </c>
      <c r="J5526" s="625"/>
      <c r="K5526" s="625"/>
      <c r="L5526" s="634"/>
    </row>
    <row r="5527" spans="1:12" ht="15">
      <c r="A5527" s="624"/>
      <c r="C5527" s="627"/>
      <c r="D5527" s="627"/>
      <c r="E5527" s="627"/>
      <c r="F5527" s="627"/>
      <c r="G5527" s="627"/>
      <c r="H5527" s="627"/>
      <c r="I5527" s="639">
        <v>1</v>
      </c>
      <c r="J5527" s="627"/>
      <c r="K5527" s="627"/>
      <c r="L5527" s="637"/>
    </row>
    <row r="5528" spans="1:12" ht="15">
      <c r="A5528" s="624"/>
      <c r="C5528" s="625"/>
      <c r="D5528" s="625"/>
      <c r="E5528" s="625"/>
      <c r="F5528" s="625"/>
      <c r="G5528" s="625"/>
      <c r="H5528" s="625"/>
      <c r="I5528" s="638">
        <v>1</v>
      </c>
      <c r="J5528" s="625"/>
      <c r="K5528" s="625"/>
      <c r="L5528" s="634"/>
    </row>
    <row r="5529" spans="1:12" ht="15">
      <c r="A5529" s="624"/>
      <c r="C5529" s="627"/>
      <c r="D5529" s="627"/>
      <c r="E5529" s="627"/>
      <c r="F5529" s="627"/>
      <c r="G5529" s="627"/>
      <c r="H5529" s="627"/>
      <c r="I5529" s="639">
        <v>1</v>
      </c>
      <c r="J5529" s="627"/>
      <c r="K5529" s="627"/>
      <c r="L5529" s="637"/>
    </row>
    <row r="5530" spans="1:12" ht="15">
      <c r="A5530" s="624"/>
      <c r="C5530" s="625"/>
      <c r="D5530" s="625"/>
      <c r="E5530" s="625"/>
      <c r="F5530" s="625"/>
      <c r="G5530" s="625"/>
      <c r="H5530" s="625"/>
      <c r="I5530" s="638">
        <v>1</v>
      </c>
      <c r="J5530" s="625"/>
      <c r="K5530" s="625"/>
      <c r="L5530" s="634"/>
    </row>
    <row r="5531" spans="1:12" ht="15">
      <c r="A5531" s="624"/>
      <c r="C5531" s="627"/>
      <c r="D5531" s="627"/>
      <c r="E5531" s="627"/>
      <c r="F5531" s="627"/>
      <c r="G5531" s="627"/>
      <c r="H5531" s="627"/>
      <c r="I5531" s="639">
        <v>1</v>
      </c>
      <c r="J5531" s="627"/>
      <c r="K5531" s="627"/>
      <c r="L5531" s="637"/>
    </row>
    <row r="5532" spans="1:12" ht="15">
      <c r="A5532" s="624"/>
      <c r="C5532" s="625"/>
      <c r="D5532" s="625"/>
      <c r="E5532" s="625"/>
      <c r="F5532" s="625"/>
      <c r="G5532" s="625"/>
      <c r="H5532" s="625"/>
      <c r="I5532" s="638">
        <v>1</v>
      </c>
      <c r="J5532" s="625"/>
      <c r="K5532" s="625"/>
      <c r="L5532" s="634"/>
    </row>
    <row r="5533" spans="1:12" ht="15">
      <c r="A5533" s="624"/>
      <c r="C5533" s="627"/>
      <c r="D5533" s="627"/>
      <c r="E5533" s="627"/>
      <c r="F5533" s="627"/>
      <c r="G5533" s="627"/>
      <c r="H5533" s="627"/>
      <c r="I5533" s="639">
        <v>1</v>
      </c>
      <c r="J5533" s="627"/>
      <c r="K5533" s="627"/>
      <c r="L5533" s="637"/>
    </row>
    <row r="5534" spans="1:12" ht="15">
      <c r="A5534" s="624"/>
      <c r="C5534" s="625"/>
      <c r="D5534" s="625"/>
      <c r="E5534" s="625"/>
      <c r="F5534" s="625"/>
      <c r="G5534" s="625"/>
      <c r="H5534" s="625"/>
      <c r="I5534" s="638">
        <v>2</v>
      </c>
      <c r="J5534" s="625"/>
      <c r="K5534" s="625"/>
      <c r="L5534" s="634"/>
    </row>
    <row r="5535" spans="1:12" ht="15">
      <c r="A5535" s="624"/>
      <c r="C5535" s="627"/>
      <c r="D5535" s="627"/>
      <c r="E5535" s="627"/>
      <c r="F5535" s="627"/>
      <c r="G5535" s="627"/>
      <c r="H5535" s="627"/>
      <c r="I5535" s="639">
        <v>3</v>
      </c>
      <c r="J5535" s="627"/>
      <c r="K5535" s="627"/>
      <c r="L5535" s="637"/>
    </row>
    <row r="5536" spans="1:12" ht="15">
      <c r="A5536" s="624"/>
      <c r="C5536" s="625"/>
      <c r="D5536" s="625"/>
      <c r="E5536" s="625"/>
      <c r="F5536" s="625"/>
      <c r="G5536" s="625"/>
      <c r="H5536" s="625"/>
      <c r="I5536" s="638">
        <v>2</v>
      </c>
      <c r="J5536" s="625"/>
      <c r="K5536" s="625"/>
      <c r="L5536" s="634"/>
    </row>
    <row r="5537" spans="1:12" ht="15">
      <c r="A5537" s="624"/>
      <c r="C5537" s="627"/>
      <c r="D5537" s="627"/>
      <c r="E5537" s="627"/>
      <c r="F5537" s="627"/>
      <c r="G5537" s="627"/>
      <c r="H5537" s="627"/>
      <c r="I5537" s="639">
        <v>4</v>
      </c>
      <c r="J5537" s="627"/>
      <c r="K5537" s="627"/>
      <c r="L5537" s="637"/>
    </row>
    <row r="5538" spans="1:12" ht="15">
      <c r="A5538" s="624"/>
      <c r="C5538" s="625"/>
      <c r="D5538" s="625"/>
      <c r="E5538" s="625"/>
      <c r="F5538" s="625"/>
      <c r="G5538" s="625"/>
      <c r="H5538" s="625"/>
      <c r="I5538" s="638">
        <v>1</v>
      </c>
      <c r="J5538" s="625"/>
      <c r="K5538" s="625"/>
      <c r="L5538" s="634"/>
    </row>
    <row r="5539" spans="1:12" ht="15">
      <c r="A5539" s="624"/>
      <c r="C5539" s="627"/>
      <c r="D5539" s="627"/>
      <c r="E5539" s="627"/>
      <c r="F5539" s="627"/>
      <c r="G5539" s="627"/>
      <c r="H5539" s="627"/>
      <c r="I5539" s="639">
        <v>1</v>
      </c>
      <c r="J5539" s="627"/>
      <c r="K5539" s="627"/>
      <c r="L5539" s="637"/>
    </row>
    <row r="5540" spans="1:12" ht="15">
      <c r="A5540" s="624"/>
      <c r="C5540" s="625"/>
      <c r="D5540" s="625"/>
      <c r="E5540" s="625"/>
      <c r="F5540" s="625"/>
      <c r="G5540" s="625"/>
      <c r="H5540" s="625"/>
      <c r="I5540" s="638">
        <v>4</v>
      </c>
      <c r="J5540" s="625"/>
      <c r="K5540" s="625"/>
      <c r="L5540" s="634"/>
    </row>
    <row r="5541" spans="1:12" ht="15">
      <c r="A5541" s="624"/>
      <c r="C5541" s="627"/>
      <c r="D5541" s="627"/>
      <c r="E5541" s="627"/>
      <c r="F5541" s="627"/>
      <c r="G5541" s="627"/>
      <c r="H5541" s="627"/>
      <c r="I5541" s="639">
        <v>2</v>
      </c>
      <c r="J5541" s="627"/>
      <c r="K5541" s="627"/>
      <c r="L5541" s="637"/>
    </row>
    <row r="5542" spans="1:12" ht="15">
      <c r="A5542" s="624"/>
      <c r="C5542" s="625"/>
      <c r="D5542" s="625"/>
      <c r="E5542" s="625"/>
      <c r="F5542" s="625"/>
      <c r="G5542" s="625"/>
      <c r="H5542" s="625"/>
      <c r="I5542" s="638">
        <v>2</v>
      </c>
      <c r="J5542" s="625"/>
      <c r="K5542" s="625"/>
      <c r="L5542" s="634"/>
    </row>
    <row r="5543" spans="1:12" ht="15">
      <c r="A5543" s="624"/>
      <c r="C5543" s="627"/>
      <c r="D5543" s="627"/>
      <c r="E5543" s="627"/>
      <c r="F5543" s="627"/>
      <c r="G5543" s="627"/>
      <c r="H5543" s="627"/>
      <c r="I5543" s="639">
        <v>3</v>
      </c>
      <c r="J5543" s="627"/>
      <c r="K5543" s="627"/>
      <c r="L5543" s="637"/>
    </row>
    <row r="5544" spans="1:12" ht="15">
      <c r="A5544" s="624"/>
      <c r="C5544" s="625"/>
      <c r="D5544" s="625"/>
      <c r="E5544" s="625"/>
      <c r="F5544" s="625"/>
      <c r="G5544" s="625"/>
      <c r="H5544" s="625"/>
      <c r="I5544" s="638">
        <v>1</v>
      </c>
      <c r="J5544" s="625"/>
      <c r="K5544" s="625"/>
      <c r="L5544" s="634"/>
    </row>
    <row r="5545" spans="1:12" ht="15">
      <c r="A5545" s="624"/>
      <c r="C5545" s="627"/>
      <c r="D5545" s="627"/>
      <c r="E5545" s="627"/>
      <c r="F5545" s="627"/>
      <c r="G5545" s="627"/>
      <c r="H5545" s="627"/>
      <c r="I5545" s="639">
        <v>5</v>
      </c>
      <c r="J5545" s="627"/>
      <c r="K5545" s="627"/>
      <c r="L5545" s="627"/>
    </row>
    <row r="5546" spans="1:12" ht="15">
      <c r="A5546" s="624"/>
      <c r="C5546" s="625"/>
      <c r="D5546" s="625"/>
      <c r="E5546" s="625"/>
      <c r="F5546" s="625"/>
      <c r="G5546" s="625"/>
      <c r="H5546" s="627"/>
      <c r="I5546" s="638">
        <v>4.04</v>
      </c>
      <c r="J5546" s="625"/>
      <c r="K5546" s="625"/>
      <c r="L5546" s="625"/>
    </row>
    <row r="5547" spans="1:12" ht="15">
      <c r="A5547" s="626"/>
      <c r="C5547" s="627"/>
      <c r="D5547" s="627"/>
      <c r="E5547" s="627"/>
      <c r="F5547" s="627"/>
      <c r="G5547" s="627"/>
      <c r="H5547" s="627"/>
      <c r="I5547" s="639">
        <v>8.5500000000000007</v>
      </c>
      <c r="J5547" s="627"/>
      <c r="K5547" s="627"/>
      <c r="L5547" s="627"/>
    </row>
    <row r="5548" spans="1:12" ht="15">
      <c r="A5548" s="624"/>
      <c r="C5548" s="625"/>
      <c r="D5548" s="625"/>
      <c r="E5548" s="625"/>
      <c r="F5548" s="625"/>
      <c r="G5548" s="625"/>
      <c r="H5548" s="627"/>
      <c r="I5548" s="638">
        <v>9.69</v>
      </c>
      <c r="J5548" s="625"/>
      <c r="K5548" s="625"/>
      <c r="L5548" s="625"/>
    </row>
    <row r="5549" spans="1:12" ht="15">
      <c r="A5549" s="626"/>
      <c r="C5549" s="627"/>
      <c r="D5549" s="627"/>
      <c r="E5549" s="627"/>
      <c r="F5549" s="627"/>
      <c r="G5549" s="627"/>
      <c r="H5549" s="627"/>
      <c r="I5549" s="639">
        <v>16.02</v>
      </c>
      <c r="J5549" s="627"/>
      <c r="K5549" s="627"/>
      <c r="L5549" s="627"/>
    </row>
    <row r="5550" spans="1:12" ht="15">
      <c r="A5550" s="624"/>
      <c r="C5550" s="625"/>
      <c r="D5550" s="625"/>
      <c r="E5550" s="625"/>
      <c r="F5550" s="625"/>
      <c r="G5550" s="625"/>
      <c r="H5550" s="627"/>
      <c r="I5550" s="638">
        <v>6.53</v>
      </c>
      <c r="J5550" s="625"/>
      <c r="K5550" s="625"/>
      <c r="L5550" s="625"/>
    </row>
    <row r="5551" spans="1:12" ht="15">
      <c r="A5551" s="626"/>
      <c r="C5551" s="627"/>
      <c r="D5551" s="627"/>
      <c r="E5551" s="627"/>
      <c r="F5551" s="627"/>
      <c r="G5551" s="627"/>
      <c r="H5551" s="627"/>
      <c r="I5551" s="639">
        <v>9.35</v>
      </c>
      <c r="J5551" s="627"/>
      <c r="K5551" s="627"/>
      <c r="L5551" s="627"/>
    </row>
    <row r="5552" spans="1:12" ht="15">
      <c r="A5552" s="624"/>
      <c r="C5552" s="625"/>
      <c r="D5552" s="625"/>
      <c r="E5552" s="625"/>
      <c r="F5552" s="625"/>
      <c r="G5552" s="625"/>
      <c r="H5552" s="627"/>
      <c r="I5552" s="638">
        <v>6.21</v>
      </c>
      <c r="J5552" s="625"/>
      <c r="K5552" s="625"/>
      <c r="L5552" s="625"/>
    </row>
    <row r="5553" spans="1:12" ht="15">
      <c r="A5553" s="626"/>
      <c r="C5553" s="627"/>
      <c r="D5553" s="627"/>
      <c r="E5553" s="627"/>
      <c r="F5553" s="627"/>
      <c r="G5553" s="627"/>
      <c r="H5553" s="627"/>
      <c r="I5553" s="639">
        <v>13.27</v>
      </c>
      <c r="J5553" s="627"/>
      <c r="K5553" s="627"/>
      <c r="L5553" s="627"/>
    </row>
    <row r="5554" spans="1:12" ht="15">
      <c r="A5554" s="624"/>
      <c r="C5554" s="625"/>
      <c r="D5554" s="625"/>
      <c r="E5554" s="625"/>
      <c r="F5554" s="625"/>
      <c r="G5554" s="625"/>
      <c r="H5554" s="627"/>
      <c r="I5554" s="638">
        <v>21.13</v>
      </c>
      <c r="J5554" s="625"/>
      <c r="K5554" s="625"/>
      <c r="L5554" s="625"/>
    </row>
    <row r="5555" spans="1:12" ht="15">
      <c r="A5555" s="626"/>
      <c r="C5555" s="627"/>
      <c r="D5555" s="627"/>
      <c r="E5555" s="627"/>
      <c r="F5555" s="627"/>
      <c r="G5555" s="627"/>
      <c r="H5555" s="627"/>
      <c r="I5555" s="639">
        <v>4.49</v>
      </c>
      <c r="J5555" s="627"/>
      <c r="K5555" s="627"/>
      <c r="L5555" s="627"/>
    </row>
    <row r="5556" spans="1:12" ht="15">
      <c r="A5556" s="624"/>
      <c r="C5556" s="625"/>
      <c r="D5556" s="625"/>
      <c r="E5556" s="625"/>
      <c r="F5556" s="625"/>
      <c r="G5556" s="625"/>
      <c r="H5556" s="627"/>
      <c r="I5556" s="638">
        <v>4.04</v>
      </c>
      <c r="J5556" s="625"/>
      <c r="K5556" s="625"/>
      <c r="L5556" s="625"/>
    </row>
    <row r="5557" spans="1:12" ht="15">
      <c r="A5557" s="626"/>
      <c r="C5557" s="627"/>
      <c r="D5557" s="627"/>
      <c r="E5557" s="627"/>
      <c r="F5557" s="627"/>
      <c r="G5557" s="627"/>
      <c r="H5557" s="627"/>
      <c r="I5557" s="639">
        <v>6.96</v>
      </c>
      <c r="J5557" s="627"/>
      <c r="K5557" s="627"/>
      <c r="L5557" s="627"/>
    </row>
    <row r="5558" spans="1:12" ht="15">
      <c r="A5558" s="624"/>
      <c r="B5558" s="1442"/>
      <c r="C5558" s="625"/>
      <c r="D5558" s="625"/>
      <c r="E5558" s="625"/>
      <c r="F5558" s="625"/>
      <c r="G5558" s="625"/>
      <c r="H5558" s="627"/>
      <c r="I5558" s="638">
        <v>7.18</v>
      </c>
      <c r="J5558" s="625"/>
      <c r="K5558" s="625"/>
      <c r="L5558" s="634"/>
    </row>
    <row r="5559" spans="1:12" ht="15">
      <c r="A5559" s="624"/>
      <c r="B5559" s="625"/>
      <c r="C5559" s="625"/>
      <c r="D5559" s="625"/>
      <c r="E5559" s="625"/>
      <c r="F5559" s="625"/>
      <c r="G5559" s="625"/>
      <c r="H5559" s="625"/>
      <c r="I5559" s="638"/>
      <c r="J5559" s="625"/>
      <c r="K5559" s="625"/>
      <c r="L5559" s="634"/>
    </row>
    <row r="5560" spans="1:12" ht="15">
      <c r="A5560" s="895"/>
      <c r="B5560" s="628"/>
      <c r="C5560" s="627"/>
      <c r="D5560" s="627"/>
      <c r="E5560" s="627"/>
      <c r="F5560" s="627"/>
      <c r="G5560" s="627"/>
      <c r="H5560" s="627"/>
      <c r="I5560" s="23"/>
      <c r="J5560" s="627"/>
      <c r="K5560" s="627"/>
      <c r="L5560" s="627"/>
    </row>
    <row r="5561" spans="1:12" ht="15">
      <c r="A5561" s="276"/>
      <c r="C5561" s="625"/>
      <c r="D5561" s="625"/>
      <c r="E5561" s="625"/>
      <c r="F5561" s="625"/>
      <c r="G5561" s="625"/>
      <c r="H5561" s="625"/>
      <c r="J5561" s="625"/>
      <c r="K5561" s="625"/>
      <c r="L5561" s="625"/>
    </row>
    <row r="5562" spans="1:12" ht="15">
      <c r="A5562" s="276"/>
      <c r="C5562" s="627"/>
      <c r="D5562" s="627"/>
      <c r="E5562" s="627"/>
      <c r="F5562" s="627"/>
      <c r="G5562" s="627"/>
      <c r="H5562" s="627"/>
      <c r="J5562" s="627"/>
      <c r="K5562" s="627"/>
      <c r="L5562" s="627"/>
    </row>
    <row r="5563" spans="1:12" ht="15">
      <c r="A5563" s="276"/>
      <c r="C5563" s="625"/>
      <c r="D5563" s="625"/>
      <c r="E5563" s="625"/>
      <c r="F5563" s="625"/>
      <c r="G5563" s="625"/>
      <c r="H5563" s="625"/>
      <c r="J5563" s="625"/>
      <c r="K5563" s="625"/>
      <c r="L5563" s="625"/>
    </row>
    <row r="5564" spans="1:12" ht="15">
      <c r="A5564" s="276"/>
      <c r="C5564" s="627"/>
      <c r="D5564" s="627"/>
      <c r="E5564" s="627"/>
      <c r="F5564" s="627"/>
      <c r="G5564" s="627"/>
      <c r="H5564" s="627"/>
      <c r="J5564" s="627"/>
      <c r="K5564" s="627"/>
      <c r="L5564" s="627"/>
    </row>
    <row r="5565" spans="1:12" ht="15">
      <c r="A5565" s="276"/>
      <c r="C5565" s="625"/>
      <c r="D5565" s="625"/>
      <c r="E5565" s="625"/>
      <c r="F5565" s="625"/>
      <c r="G5565" s="625"/>
      <c r="H5565" s="625"/>
      <c r="J5565" s="625"/>
      <c r="K5565" s="625"/>
      <c r="L5565" s="625"/>
    </row>
    <row r="5566" spans="1:12" ht="15">
      <c r="A5566" s="276"/>
      <c r="C5566" s="627"/>
      <c r="D5566" s="627"/>
      <c r="E5566" s="627"/>
      <c r="F5566" s="627"/>
      <c r="G5566" s="627"/>
      <c r="H5566" s="627"/>
      <c r="J5566" s="627"/>
      <c r="K5566" s="627"/>
      <c r="L5566" s="627"/>
    </row>
    <row r="5567" spans="1:12" ht="15">
      <c r="A5567" s="276"/>
      <c r="C5567" s="625"/>
      <c r="D5567" s="625"/>
      <c r="E5567" s="625"/>
      <c r="F5567" s="625"/>
      <c r="G5567" s="625"/>
      <c r="H5567" s="625"/>
      <c r="J5567" s="625"/>
      <c r="K5567" s="625"/>
      <c r="L5567" s="625"/>
    </row>
    <row r="5568" spans="1:12" ht="15">
      <c r="A5568" s="276"/>
      <c r="C5568" s="627"/>
      <c r="D5568" s="627"/>
      <c r="E5568" s="627"/>
      <c r="F5568" s="627"/>
      <c r="G5568" s="627"/>
      <c r="H5568" s="627"/>
      <c r="J5568" s="627"/>
      <c r="K5568" s="627"/>
      <c r="L5568" s="627"/>
    </row>
    <row r="5569" spans="1:12" ht="15">
      <c r="A5569" s="276"/>
      <c r="C5569" s="625"/>
      <c r="D5569" s="625"/>
      <c r="E5569" s="625"/>
      <c r="F5569" s="625"/>
      <c r="G5569" s="625"/>
      <c r="H5569" s="625"/>
      <c r="J5569" s="625"/>
      <c r="K5569" s="625"/>
      <c r="L5569" s="625"/>
    </row>
    <row r="5570" spans="1:12" ht="15">
      <c r="A5570" s="276"/>
      <c r="C5570" s="627"/>
      <c r="D5570" s="627"/>
      <c r="E5570" s="627"/>
      <c r="F5570" s="627"/>
      <c r="G5570" s="627"/>
      <c r="H5570" s="627"/>
      <c r="J5570" s="627"/>
      <c r="K5570" s="627"/>
      <c r="L5570" s="627"/>
    </row>
    <row r="5571" spans="1:12" ht="15">
      <c r="A5571" s="276"/>
      <c r="C5571" s="625"/>
      <c r="D5571" s="625"/>
      <c r="E5571" s="625"/>
      <c r="F5571" s="625"/>
      <c r="G5571" s="625"/>
      <c r="H5571" s="625"/>
      <c r="J5571" s="625"/>
      <c r="K5571" s="625"/>
      <c r="L5571" s="625"/>
    </row>
    <row r="5572" spans="1:12" ht="15">
      <c r="A5572" s="276"/>
      <c r="C5572" s="627"/>
      <c r="D5572" s="627"/>
      <c r="E5572" s="627"/>
      <c r="F5572" s="627"/>
      <c r="G5572" s="627"/>
      <c r="H5572" s="627"/>
      <c r="J5572" s="627"/>
      <c r="K5572" s="627"/>
      <c r="L5572" s="627"/>
    </row>
    <row r="5573" spans="1:12" ht="15">
      <c r="A5573" s="276"/>
      <c r="C5573" s="625"/>
      <c r="D5573" s="625"/>
      <c r="E5573" s="625"/>
      <c r="F5573" s="625"/>
      <c r="G5573" s="625"/>
      <c r="H5573" s="625"/>
      <c r="J5573" s="625"/>
      <c r="K5573" s="625"/>
      <c r="L5573" s="625"/>
    </row>
    <row r="5574" spans="1:12" ht="15">
      <c r="A5574" s="276"/>
      <c r="C5574" s="627"/>
      <c r="D5574" s="627"/>
      <c r="E5574" s="627"/>
      <c r="F5574" s="627"/>
      <c r="G5574" s="627"/>
      <c r="H5574" s="627"/>
      <c r="J5574" s="627"/>
      <c r="K5574" s="627"/>
      <c r="L5574" s="627"/>
    </row>
    <row r="5575" spans="1:12" ht="15">
      <c r="A5575" s="276"/>
      <c r="C5575" s="625"/>
      <c r="D5575" s="625"/>
      <c r="E5575" s="625"/>
      <c r="F5575" s="625"/>
      <c r="G5575" s="625"/>
      <c r="H5575" s="625"/>
      <c r="J5575" s="625"/>
      <c r="K5575" s="625"/>
      <c r="L5575" s="625"/>
    </row>
    <row r="5576" spans="1:12" ht="15">
      <c r="A5576" s="276"/>
      <c r="C5576" s="627"/>
      <c r="D5576" s="627"/>
      <c r="E5576" s="627"/>
      <c r="F5576" s="627"/>
      <c r="G5576" s="627"/>
      <c r="H5576" s="627"/>
      <c r="J5576" s="627"/>
      <c r="K5576" s="627"/>
      <c r="L5576" s="627"/>
    </row>
    <row r="5577" spans="1:12" ht="15">
      <c r="A5577" s="276"/>
      <c r="C5577" s="625"/>
      <c r="D5577" s="625"/>
      <c r="E5577" s="625"/>
      <c r="F5577" s="625"/>
      <c r="G5577" s="625"/>
      <c r="H5577" s="625"/>
      <c r="J5577" s="625"/>
      <c r="K5577" s="625"/>
      <c r="L5577" s="625"/>
    </row>
    <row r="5578" spans="1:12" ht="15">
      <c r="A5578" s="276"/>
      <c r="C5578" s="627"/>
      <c r="D5578" s="627"/>
      <c r="E5578" s="627"/>
      <c r="F5578" s="627"/>
      <c r="G5578" s="627"/>
      <c r="H5578" s="627"/>
      <c r="J5578" s="627"/>
      <c r="K5578" s="627"/>
      <c r="L5578" s="627"/>
    </row>
    <row r="5579" spans="1:12" ht="15">
      <c r="A5579" s="276"/>
      <c r="C5579" s="625"/>
      <c r="D5579" s="625"/>
      <c r="E5579" s="625"/>
      <c r="F5579" s="625"/>
      <c r="G5579" s="625"/>
      <c r="H5579" s="625"/>
      <c r="J5579" s="625"/>
      <c r="K5579" s="625"/>
      <c r="L5579" s="625"/>
    </row>
    <row r="5580" spans="1:12" ht="15">
      <c r="A5580" s="276"/>
      <c r="C5580" s="627"/>
      <c r="D5580" s="627"/>
      <c r="E5580" s="627"/>
      <c r="F5580" s="627"/>
      <c r="G5580" s="627"/>
      <c r="H5580" s="627"/>
      <c r="J5580" s="627"/>
      <c r="K5580" s="627"/>
      <c r="L5580" s="627"/>
    </row>
    <row r="5581" spans="1:12" ht="15">
      <c r="A5581" s="276"/>
      <c r="C5581" s="625"/>
      <c r="D5581" s="625"/>
      <c r="E5581" s="625"/>
      <c r="F5581" s="625"/>
      <c r="G5581" s="625"/>
      <c r="H5581" s="625"/>
      <c r="J5581" s="625"/>
      <c r="K5581" s="625"/>
      <c r="L5581" s="625"/>
    </row>
    <row r="5582" spans="1:12" ht="15">
      <c r="A5582" s="276"/>
      <c r="C5582" s="627"/>
      <c r="D5582" s="627"/>
      <c r="E5582" s="627"/>
      <c r="F5582" s="627"/>
      <c r="G5582" s="627"/>
      <c r="H5582" s="627"/>
      <c r="J5582" s="627"/>
      <c r="K5582" s="627"/>
      <c r="L5582" s="627"/>
    </row>
    <row r="5583" spans="1:12" ht="15">
      <c r="A5583" s="276"/>
      <c r="C5583" s="625"/>
      <c r="D5583" s="625"/>
      <c r="E5583" s="625"/>
      <c r="F5583" s="625"/>
      <c r="G5583" s="625"/>
      <c r="H5583" s="625"/>
      <c r="J5583" s="625"/>
      <c r="K5583" s="625"/>
      <c r="L5583" s="625"/>
    </row>
    <row r="5584" spans="1:12" ht="15">
      <c r="A5584" s="276"/>
      <c r="C5584" s="627"/>
      <c r="D5584" s="627"/>
      <c r="E5584" s="627"/>
      <c r="F5584" s="627"/>
      <c r="G5584" s="627"/>
      <c r="H5584" s="627"/>
      <c r="J5584" s="627"/>
      <c r="K5584" s="627"/>
      <c r="L5584" s="627"/>
    </row>
    <row r="5585" spans="1:12" ht="15">
      <c r="A5585" s="276"/>
      <c r="C5585" s="625"/>
      <c r="D5585" s="625"/>
      <c r="E5585" s="625"/>
      <c r="F5585" s="625"/>
      <c r="G5585" s="625"/>
      <c r="H5585" s="625"/>
      <c r="J5585" s="625"/>
      <c r="K5585" s="625"/>
      <c r="L5585" s="625"/>
    </row>
    <row r="5586" spans="1:12" ht="15">
      <c r="A5586" s="276"/>
      <c r="C5586" s="627"/>
      <c r="D5586" s="627"/>
      <c r="E5586" s="627"/>
      <c r="F5586" s="627"/>
      <c r="G5586" s="627"/>
      <c r="H5586" s="627"/>
      <c r="J5586" s="627"/>
      <c r="K5586" s="627"/>
      <c r="L5586" s="627"/>
    </row>
    <row r="5587" spans="1:12" ht="15">
      <c r="A5587" s="276"/>
      <c r="C5587" s="625"/>
      <c r="D5587" s="625"/>
      <c r="E5587" s="625"/>
      <c r="F5587" s="625"/>
      <c r="G5587" s="625"/>
      <c r="H5587" s="625"/>
      <c r="J5587" s="625"/>
      <c r="K5587" s="625"/>
      <c r="L5587" s="625"/>
    </row>
    <row r="5588" spans="1:12" ht="15">
      <c r="A5588" s="276"/>
      <c r="C5588" s="627"/>
      <c r="D5588" s="627"/>
      <c r="E5588" s="700"/>
      <c r="F5588" s="627"/>
      <c r="G5588" s="627"/>
      <c r="H5588" s="627"/>
      <c r="J5588" s="627"/>
      <c r="K5588" s="627"/>
      <c r="L5588" s="627"/>
    </row>
    <row r="5589" spans="1:12" ht="15">
      <c r="A5589" s="276"/>
      <c r="C5589" s="625"/>
      <c r="D5589" s="625"/>
      <c r="E5589" s="625"/>
      <c r="F5589" s="625"/>
      <c r="G5589" s="625"/>
      <c r="H5589" s="625"/>
      <c r="J5589" s="625"/>
      <c r="K5589" s="625"/>
      <c r="L5589" s="625"/>
    </row>
    <row r="5590" spans="1:12" ht="15">
      <c r="A5590" s="276"/>
      <c r="C5590" s="627"/>
      <c r="D5590" s="627"/>
      <c r="E5590" s="627"/>
      <c r="F5590" s="627"/>
      <c r="G5590" s="627"/>
      <c r="H5590" s="627"/>
      <c r="J5590" s="627"/>
      <c r="K5590" s="627"/>
      <c r="L5590" s="627"/>
    </row>
    <row r="5591" spans="1:12" ht="15">
      <c r="A5591" s="276"/>
      <c r="C5591" s="625"/>
      <c r="D5591" s="625"/>
      <c r="E5591" s="625"/>
      <c r="F5591" s="625"/>
      <c r="G5591" s="625"/>
      <c r="H5591" s="625"/>
      <c r="J5591" s="625"/>
      <c r="K5591" s="625"/>
      <c r="L5591" s="625"/>
    </row>
    <row r="5592" spans="1:12" ht="15">
      <c r="A5592" s="276"/>
      <c r="C5592" s="627"/>
      <c r="D5592" s="627"/>
      <c r="E5592" s="627"/>
      <c r="F5592" s="627"/>
      <c r="G5592" s="627"/>
      <c r="H5592" s="627"/>
      <c r="J5592" s="627"/>
      <c r="K5592" s="627"/>
      <c r="L5592" s="627"/>
    </row>
    <row r="5593" spans="1:12" ht="15">
      <c r="A5593" s="276"/>
      <c r="C5593" s="625"/>
      <c r="D5593" s="625"/>
      <c r="E5593" s="625"/>
      <c r="F5593" s="625"/>
      <c r="G5593" s="625"/>
      <c r="H5593" s="625"/>
      <c r="J5593" s="625"/>
      <c r="K5593" s="625"/>
      <c r="L5593" s="625"/>
    </row>
    <row r="5594" spans="1:12" ht="15">
      <c r="A5594" s="276"/>
      <c r="C5594" s="627"/>
      <c r="D5594" s="627"/>
      <c r="E5594" s="627"/>
      <c r="F5594" s="627"/>
      <c r="G5594" s="627"/>
      <c r="H5594" s="627"/>
      <c r="J5594" s="627"/>
      <c r="K5594" s="627"/>
      <c r="L5594" s="627"/>
    </row>
    <row r="5595" spans="1:12" ht="15">
      <c r="A5595" s="276"/>
      <c r="C5595" s="625"/>
      <c r="D5595" s="625"/>
      <c r="E5595" s="625"/>
      <c r="F5595" s="625"/>
      <c r="G5595" s="625"/>
      <c r="H5595" s="625"/>
      <c r="J5595" s="625"/>
      <c r="K5595" s="625"/>
      <c r="L5595" s="625"/>
    </row>
    <row r="5596" spans="1:12" ht="15">
      <c r="A5596" s="276"/>
      <c r="C5596" s="627"/>
      <c r="D5596" s="627"/>
      <c r="E5596" s="627"/>
      <c r="F5596" s="627"/>
      <c r="G5596" s="627"/>
      <c r="H5596" s="627"/>
      <c r="J5596" s="627"/>
      <c r="K5596" s="627"/>
      <c r="L5596" s="627"/>
    </row>
    <row r="5597" spans="1:12" ht="15">
      <c r="A5597" s="276"/>
      <c r="C5597" s="625"/>
      <c r="D5597" s="625"/>
      <c r="E5597" s="625"/>
      <c r="F5597" s="625"/>
      <c r="G5597" s="625"/>
      <c r="H5597" s="625"/>
      <c r="J5597" s="625"/>
      <c r="K5597" s="625"/>
      <c r="L5597" s="625"/>
    </row>
    <row r="5598" spans="1:12" ht="15">
      <c r="A5598" s="276"/>
      <c r="C5598" s="627"/>
      <c r="D5598" s="627"/>
      <c r="E5598" s="627"/>
      <c r="F5598" s="627"/>
      <c r="G5598" s="627"/>
      <c r="H5598" s="627"/>
      <c r="J5598" s="627"/>
      <c r="K5598" s="627"/>
      <c r="L5598" s="627"/>
    </row>
    <row r="5599" spans="1:12" ht="15">
      <c r="A5599" s="276"/>
      <c r="C5599" s="625"/>
      <c r="D5599" s="625"/>
      <c r="E5599" s="625"/>
      <c r="F5599" s="625"/>
      <c r="G5599" s="625"/>
      <c r="H5599" s="625"/>
      <c r="J5599" s="625"/>
      <c r="K5599" s="625"/>
      <c r="L5599" s="625"/>
    </row>
    <row r="5600" spans="1:12" ht="15">
      <c r="A5600" s="276"/>
      <c r="C5600" s="627"/>
      <c r="D5600" s="627"/>
      <c r="E5600" s="627"/>
      <c r="F5600" s="627"/>
      <c r="G5600" s="627"/>
      <c r="H5600" s="627"/>
      <c r="J5600" s="627"/>
      <c r="K5600" s="627"/>
      <c r="L5600" s="627"/>
    </row>
    <row r="5601" spans="1:12" ht="15">
      <c r="A5601" s="276"/>
      <c r="C5601" s="625"/>
      <c r="D5601" s="625"/>
      <c r="E5601" s="625"/>
      <c r="F5601" s="625"/>
      <c r="G5601" s="625"/>
      <c r="H5601" s="625"/>
      <c r="J5601" s="625"/>
      <c r="K5601" s="625"/>
      <c r="L5601" s="625"/>
    </row>
    <row r="5602" spans="1:12" ht="15">
      <c r="A5602" s="276"/>
      <c r="C5602" s="627"/>
      <c r="D5602" s="627"/>
      <c r="E5602" s="627"/>
      <c r="F5602" s="627"/>
      <c r="G5602" s="627"/>
      <c r="H5602" s="627"/>
      <c r="J5602" s="627"/>
      <c r="K5602" s="627"/>
      <c r="L5602" s="627"/>
    </row>
    <row r="5603" spans="1:12" ht="15">
      <c r="A5603" s="276"/>
      <c r="C5603" s="625"/>
      <c r="D5603" s="625"/>
      <c r="E5603" s="625"/>
      <c r="F5603" s="625"/>
      <c r="G5603" s="625"/>
      <c r="H5603" s="625"/>
      <c r="J5603" s="625"/>
      <c r="K5603" s="625"/>
      <c r="L5603" s="625"/>
    </row>
    <row r="5604" spans="1:12" ht="15">
      <c r="A5604" s="276"/>
      <c r="C5604" s="627"/>
      <c r="D5604" s="627"/>
      <c r="E5604" s="627"/>
      <c r="F5604" s="627"/>
      <c r="G5604" s="627"/>
      <c r="H5604" s="627"/>
      <c r="J5604" s="627"/>
      <c r="K5604" s="627"/>
      <c r="L5604" s="627"/>
    </row>
    <row r="5605" spans="1:12" ht="15">
      <c r="A5605" s="276"/>
      <c r="C5605" s="625"/>
      <c r="D5605" s="625"/>
      <c r="E5605" s="625"/>
      <c r="F5605" s="625"/>
      <c r="G5605" s="625"/>
      <c r="H5605" s="625"/>
      <c r="J5605" s="625"/>
      <c r="K5605" s="625"/>
      <c r="L5605" s="625"/>
    </row>
    <row r="5606" spans="1:12" ht="15">
      <c r="A5606" s="276"/>
      <c r="C5606" s="627"/>
      <c r="D5606" s="627"/>
      <c r="E5606" s="627"/>
      <c r="F5606" s="627"/>
      <c r="G5606" s="627"/>
      <c r="H5606" s="627"/>
      <c r="J5606" s="627"/>
      <c r="K5606" s="627"/>
      <c r="L5606" s="627"/>
    </row>
    <row r="5607" spans="1:12" ht="15">
      <c r="A5607" s="276"/>
      <c r="C5607" s="625"/>
      <c r="D5607" s="625"/>
      <c r="E5607" s="625"/>
      <c r="F5607" s="625"/>
      <c r="G5607" s="625"/>
      <c r="H5607" s="625"/>
      <c r="J5607" s="625"/>
      <c r="K5607" s="625"/>
      <c r="L5607" s="625"/>
    </row>
    <row r="5608" spans="1:12" ht="15">
      <c r="A5608" s="276"/>
      <c r="C5608" s="627"/>
      <c r="D5608" s="627"/>
      <c r="E5608" s="627"/>
      <c r="F5608" s="627"/>
      <c r="G5608" s="627"/>
      <c r="H5608" s="627"/>
      <c r="J5608" s="627"/>
      <c r="K5608" s="627"/>
      <c r="L5608" s="627"/>
    </row>
    <row r="5609" spans="1:12" ht="15">
      <c r="A5609" s="276"/>
      <c r="C5609" s="625"/>
      <c r="D5609" s="625"/>
      <c r="E5609" s="625"/>
      <c r="F5609" s="625"/>
      <c r="G5609" s="625"/>
      <c r="H5609" s="625"/>
      <c r="J5609" s="625"/>
      <c r="K5609" s="625"/>
      <c r="L5609" s="625"/>
    </row>
    <row r="5610" spans="1:12" ht="15">
      <c r="A5610" s="276"/>
      <c r="C5610" s="627"/>
      <c r="D5610" s="627"/>
      <c r="E5610" s="627"/>
      <c r="F5610" s="627"/>
      <c r="G5610" s="627"/>
      <c r="H5610" s="627"/>
      <c r="J5610" s="627"/>
      <c r="K5610" s="627"/>
      <c r="L5610" s="627"/>
    </row>
    <row r="5611" spans="1:12" ht="15">
      <c r="A5611" s="276"/>
      <c r="C5611" s="625"/>
      <c r="D5611" s="625"/>
      <c r="E5611" s="625"/>
      <c r="F5611" s="625"/>
      <c r="G5611" s="625"/>
      <c r="H5611" s="625"/>
      <c r="J5611" s="625"/>
      <c r="K5611" s="625"/>
      <c r="L5611" s="625"/>
    </row>
    <row r="5612" spans="1:12" ht="15">
      <c r="A5612" s="276"/>
      <c r="C5612" s="627"/>
      <c r="D5612" s="627"/>
      <c r="E5612" s="627"/>
      <c r="F5612" s="627"/>
      <c r="G5612" s="627"/>
      <c r="H5612" s="627"/>
      <c r="J5612" s="627"/>
      <c r="K5612" s="627"/>
      <c r="L5612" s="627"/>
    </row>
    <row r="5613" spans="1:12" ht="15">
      <c r="A5613" s="276"/>
      <c r="C5613" s="625"/>
      <c r="D5613" s="625"/>
      <c r="E5613" s="625"/>
      <c r="F5613" s="625"/>
      <c r="G5613" s="625"/>
      <c r="H5613" s="625"/>
      <c r="J5613" s="625"/>
      <c r="K5613" s="625"/>
      <c r="L5613" s="625"/>
    </row>
    <row r="5614" spans="1:12" ht="15">
      <c r="A5614" s="276"/>
      <c r="C5614" s="627"/>
      <c r="D5614" s="627"/>
      <c r="E5614" s="627"/>
      <c r="F5614" s="627"/>
      <c r="G5614" s="627"/>
      <c r="H5614" s="627"/>
      <c r="J5614" s="627"/>
      <c r="K5614" s="627"/>
      <c r="L5614" s="627"/>
    </row>
    <row r="5615" spans="1:12" ht="15">
      <c r="A5615" s="276"/>
      <c r="C5615" s="625"/>
      <c r="D5615" s="625"/>
      <c r="E5615" s="625"/>
      <c r="F5615" s="625"/>
      <c r="G5615" s="625"/>
      <c r="H5615" s="625"/>
      <c r="J5615" s="625"/>
      <c r="K5615" s="625"/>
      <c r="L5615" s="625"/>
    </row>
    <row r="5616" spans="1:12" ht="15">
      <c r="A5616" s="276"/>
      <c r="C5616" s="627"/>
      <c r="D5616" s="627"/>
      <c r="E5616" s="627"/>
      <c r="F5616" s="627"/>
      <c r="G5616" s="627"/>
      <c r="H5616" s="627"/>
      <c r="J5616" s="627"/>
      <c r="K5616" s="627"/>
      <c r="L5616" s="627"/>
    </row>
    <row r="5617" spans="1:12" ht="15">
      <c r="A5617" s="276"/>
      <c r="C5617" s="625"/>
      <c r="D5617" s="625"/>
      <c r="E5617" s="625"/>
      <c r="F5617" s="625"/>
      <c r="G5617" s="625"/>
      <c r="H5617" s="625"/>
      <c r="J5617" s="625"/>
      <c r="K5617" s="625"/>
      <c r="L5617" s="625"/>
    </row>
    <row r="5618" spans="1:12" ht="15">
      <c r="A5618" s="276"/>
      <c r="C5618" s="627"/>
      <c r="D5618" s="627"/>
      <c r="E5618" s="627"/>
      <c r="F5618" s="627"/>
      <c r="G5618" s="627"/>
      <c r="H5618" s="627"/>
      <c r="J5618" s="627"/>
      <c r="K5618" s="627"/>
      <c r="L5618" s="627"/>
    </row>
    <row r="5619" spans="1:12" ht="15">
      <c r="A5619" s="276"/>
      <c r="C5619" s="625"/>
      <c r="D5619" s="625"/>
      <c r="E5619" s="625"/>
      <c r="F5619" s="625"/>
      <c r="G5619" s="625"/>
      <c r="H5619" s="625"/>
      <c r="J5619" s="625"/>
      <c r="K5619" s="625"/>
      <c r="L5619" s="625"/>
    </row>
    <row r="5620" spans="1:12" ht="15">
      <c r="A5620" s="276"/>
      <c r="C5620" s="627"/>
      <c r="D5620" s="627"/>
      <c r="E5620" s="627"/>
      <c r="F5620" s="627"/>
      <c r="G5620" s="627"/>
      <c r="H5620" s="627"/>
      <c r="J5620" s="627"/>
      <c r="K5620" s="627"/>
      <c r="L5620" s="627"/>
    </row>
    <row r="5621" spans="1:12" ht="15">
      <c r="A5621" s="276"/>
      <c r="C5621" s="625"/>
      <c r="D5621" s="625"/>
      <c r="E5621" s="625"/>
      <c r="F5621" s="625"/>
      <c r="G5621" s="625"/>
      <c r="H5621" s="625"/>
      <c r="J5621" s="625"/>
      <c r="K5621" s="625"/>
      <c r="L5621" s="625"/>
    </row>
    <row r="5622" spans="1:12" ht="15">
      <c r="A5622" s="276"/>
      <c r="C5622" s="627"/>
      <c r="D5622" s="627"/>
      <c r="E5622" s="627"/>
      <c r="F5622" s="627"/>
      <c r="G5622" s="627"/>
      <c r="H5622" s="627"/>
      <c r="J5622" s="627"/>
      <c r="K5622" s="627"/>
      <c r="L5622" s="627"/>
    </row>
    <row r="5623" spans="1:12" ht="15">
      <c r="A5623" s="276"/>
      <c r="C5623" s="625"/>
      <c r="D5623" s="625"/>
      <c r="E5623" s="625"/>
      <c r="F5623" s="625"/>
      <c r="G5623" s="625"/>
      <c r="H5623" s="625"/>
      <c r="J5623" s="625"/>
      <c r="K5623" s="625"/>
      <c r="L5623" s="625"/>
    </row>
    <row r="5624" spans="1:12" ht="15">
      <c r="A5624" s="276"/>
      <c r="C5624" s="627"/>
      <c r="D5624" s="627"/>
      <c r="E5624" s="627"/>
      <c r="F5624" s="627"/>
      <c r="G5624" s="627"/>
      <c r="H5624" s="627"/>
      <c r="J5624" s="627"/>
      <c r="K5624" s="627"/>
      <c r="L5624" s="627"/>
    </row>
    <row r="5625" spans="1:12" ht="15">
      <c r="A5625" s="276"/>
      <c r="C5625" s="625"/>
      <c r="D5625" s="625"/>
      <c r="E5625" s="625"/>
      <c r="F5625" s="625"/>
      <c r="G5625" s="625"/>
      <c r="H5625" s="625"/>
      <c r="J5625" s="625"/>
      <c r="K5625" s="625"/>
      <c r="L5625" s="625"/>
    </row>
    <row r="5626" spans="1:12" ht="15">
      <c r="A5626" s="276"/>
      <c r="C5626" s="627"/>
      <c r="D5626" s="627"/>
      <c r="E5626" s="627"/>
      <c r="F5626" s="627"/>
      <c r="G5626" s="627"/>
      <c r="H5626" s="627"/>
      <c r="J5626" s="627"/>
      <c r="K5626" s="627"/>
      <c r="L5626" s="627"/>
    </row>
    <row r="5627" spans="1:12" ht="15">
      <c r="A5627" s="276"/>
      <c r="C5627" s="625"/>
      <c r="D5627" s="625"/>
      <c r="E5627" s="625"/>
      <c r="F5627" s="625"/>
      <c r="G5627" s="625"/>
      <c r="H5627" s="625"/>
      <c r="J5627" s="625"/>
      <c r="K5627" s="625"/>
      <c r="L5627" s="625"/>
    </row>
    <row r="5628" spans="1:12" ht="15">
      <c r="A5628" s="276"/>
      <c r="C5628" s="627"/>
      <c r="D5628" s="627"/>
      <c r="E5628" s="627"/>
      <c r="F5628" s="627"/>
      <c r="G5628" s="627"/>
      <c r="H5628" s="627"/>
      <c r="J5628" s="627"/>
      <c r="K5628" s="627"/>
      <c r="L5628" s="627"/>
    </row>
    <row r="5629" spans="1:12" ht="15">
      <c r="A5629" s="276"/>
      <c r="C5629" s="625"/>
      <c r="D5629" s="625"/>
      <c r="E5629" s="625"/>
      <c r="F5629" s="625"/>
      <c r="G5629" s="625"/>
      <c r="H5629" s="625"/>
      <c r="J5629" s="625"/>
      <c r="K5629" s="625"/>
      <c r="L5629" s="625"/>
    </row>
    <row r="5630" spans="1:12" ht="15">
      <c r="A5630" s="276"/>
      <c r="C5630" s="627"/>
      <c r="D5630" s="627"/>
      <c r="E5630" s="627"/>
      <c r="F5630" s="627"/>
      <c r="G5630" s="627"/>
      <c r="H5630" s="627"/>
      <c r="J5630" s="627"/>
      <c r="K5630" s="627"/>
      <c r="L5630" s="627"/>
    </row>
    <row r="5631" spans="1:12" ht="15">
      <c r="A5631" s="276"/>
      <c r="C5631" s="625"/>
      <c r="D5631" s="625"/>
      <c r="E5631" s="625"/>
      <c r="F5631" s="625"/>
      <c r="G5631" s="625"/>
      <c r="H5631" s="625"/>
      <c r="J5631" s="625"/>
      <c r="K5631" s="625"/>
      <c r="L5631" s="625"/>
    </row>
    <row r="5632" spans="1:12" ht="15">
      <c r="A5632" s="276"/>
      <c r="C5632" s="627"/>
      <c r="D5632" s="627"/>
      <c r="E5632" s="627"/>
      <c r="F5632" s="627"/>
      <c r="G5632" s="627"/>
      <c r="H5632" s="627"/>
      <c r="J5632" s="627"/>
      <c r="K5632" s="627"/>
      <c r="L5632" s="627"/>
    </row>
    <row r="5633" spans="1:12" ht="15">
      <c r="A5633" s="276"/>
      <c r="C5633" s="625"/>
      <c r="D5633" s="625"/>
      <c r="E5633" s="625"/>
      <c r="F5633" s="625"/>
      <c r="G5633" s="625"/>
      <c r="H5633" s="625"/>
      <c r="J5633" s="625"/>
      <c r="K5633" s="625"/>
      <c r="L5633" s="625"/>
    </row>
    <row r="5634" spans="1:12" ht="15">
      <c r="A5634" s="276"/>
      <c r="C5634" s="627"/>
      <c r="D5634" s="627"/>
      <c r="E5634" s="627"/>
      <c r="F5634" s="627"/>
      <c r="G5634" s="627"/>
      <c r="H5634" s="627"/>
      <c r="J5634" s="627"/>
      <c r="K5634" s="627"/>
      <c r="L5634" s="627"/>
    </row>
    <row r="5635" spans="1:12" ht="15">
      <c r="A5635" s="276"/>
      <c r="C5635" s="625"/>
      <c r="D5635" s="625"/>
      <c r="E5635" s="625"/>
      <c r="F5635" s="625"/>
      <c r="G5635" s="625"/>
      <c r="H5635" s="625"/>
      <c r="J5635" s="625"/>
      <c r="K5635" s="625"/>
      <c r="L5635" s="625"/>
    </row>
    <row r="5636" spans="1:12" ht="15">
      <c r="A5636" s="276"/>
      <c r="C5636" s="627"/>
      <c r="D5636" s="627"/>
      <c r="E5636" s="627"/>
      <c r="F5636" s="627"/>
      <c r="G5636" s="627"/>
      <c r="H5636" s="627"/>
      <c r="J5636" s="627"/>
      <c r="K5636" s="627"/>
      <c r="L5636" s="627"/>
    </row>
    <row r="5637" spans="1:12" ht="15">
      <c r="A5637" s="276"/>
      <c r="C5637" s="625"/>
      <c r="D5637" s="625"/>
      <c r="E5637" s="625"/>
      <c r="F5637" s="625"/>
      <c r="G5637" s="625"/>
      <c r="H5637" s="625"/>
      <c r="J5637" s="625"/>
      <c r="K5637" s="625"/>
      <c r="L5637" s="625"/>
    </row>
    <row r="5638" spans="1:12" ht="15">
      <c r="A5638" s="276"/>
      <c r="C5638" s="627"/>
      <c r="D5638" s="627"/>
      <c r="E5638" s="627"/>
      <c r="F5638" s="627"/>
      <c r="G5638" s="627"/>
      <c r="H5638" s="627"/>
      <c r="J5638" s="627"/>
      <c r="K5638" s="627"/>
      <c r="L5638" s="627"/>
    </row>
    <row r="5639" spans="1:12" ht="15">
      <c r="A5639" s="276"/>
      <c r="C5639" s="625"/>
      <c r="D5639" s="625"/>
      <c r="E5639" s="625"/>
      <c r="F5639" s="625"/>
      <c r="G5639" s="625"/>
      <c r="H5639" s="625"/>
      <c r="J5639" s="625"/>
      <c r="K5639" s="625"/>
      <c r="L5639" s="625"/>
    </row>
    <row r="5640" spans="1:12" ht="15">
      <c r="A5640" s="276"/>
      <c r="C5640" s="627"/>
      <c r="D5640" s="627"/>
      <c r="E5640" s="627"/>
      <c r="F5640" s="627"/>
      <c r="G5640" s="627"/>
      <c r="H5640" s="627"/>
      <c r="J5640" s="627"/>
      <c r="K5640" s="627"/>
      <c r="L5640" s="627"/>
    </row>
    <row r="5641" spans="1:12" ht="15">
      <c r="A5641" s="276"/>
      <c r="C5641" s="625"/>
      <c r="D5641" s="625"/>
      <c r="E5641" s="625"/>
      <c r="F5641" s="625"/>
      <c r="G5641" s="625"/>
      <c r="H5641" s="625"/>
      <c r="J5641" s="625"/>
      <c r="K5641" s="625"/>
      <c r="L5641" s="625"/>
    </row>
    <row r="5642" spans="1:12" ht="15">
      <c r="A5642" s="276"/>
      <c r="C5642" s="627"/>
      <c r="D5642" s="627"/>
      <c r="E5642" s="627"/>
      <c r="F5642" s="627"/>
      <c r="G5642" s="627"/>
      <c r="H5642" s="627"/>
      <c r="J5642" s="627"/>
      <c r="K5642" s="627"/>
      <c r="L5642" s="627"/>
    </row>
    <row r="5643" spans="1:12" ht="15">
      <c r="A5643" s="276"/>
      <c r="C5643" s="625"/>
      <c r="D5643" s="625"/>
      <c r="E5643" s="625"/>
      <c r="F5643" s="625"/>
      <c r="G5643" s="625"/>
      <c r="H5643" s="625"/>
      <c r="J5643" s="625"/>
      <c r="K5643" s="625"/>
      <c r="L5643" s="625"/>
    </row>
    <row r="5644" spans="1:12" ht="15">
      <c r="A5644" s="276"/>
      <c r="C5644" s="627"/>
      <c r="D5644" s="627"/>
      <c r="E5644" s="627"/>
      <c r="F5644" s="627"/>
      <c r="G5644" s="627"/>
      <c r="H5644" s="627"/>
      <c r="J5644" s="627"/>
      <c r="K5644" s="627"/>
      <c r="L5644" s="627"/>
    </row>
    <row r="5645" spans="1:12" ht="15">
      <c r="A5645" s="276"/>
      <c r="C5645" s="625"/>
      <c r="D5645" s="625"/>
      <c r="E5645" s="625"/>
      <c r="F5645" s="625"/>
      <c r="G5645" s="625"/>
      <c r="H5645" s="625"/>
      <c r="J5645" s="625"/>
      <c r="K5645" s="625"/>
      <c r="L5645" s="625"/>
    </row>
    <row r="5646" spans="1:12" ht="15">
      <c r="A5646" s="276"/>
      <c r="C5646" s="625"/>
      <c r="D5646" s="625"/>
      <c r="E5646" s="625"/>
      <c r="F5646" s="625"/>
      <c r="G5646" s="625"/>
      <c r="H5646" s="625"/>
      <c r="J5646" s="625"/>
      <c r="K5646" s="625"/>
      <c r="L5646" s="625"/>
    </row>
    <row r="5647" spans="1:12" ht="15">
      <c r="A5647" s="276"/>
      <c r="C5647" s="627"/>
      <c r="D5647" s="627"/>
      <c r="E5647" s="627"/>
      <c r="F5647" s="627"/>
      <c r="G5647" s="627"/>
      <c r="H5647" s="627"/>
      <c r="J5647" s="627"/>
      <c r="K5647" s="627"/>
      <c r="L5647" s="627"/>
    </row>
    <row r="5648" spans="1:12" ht="15">
      <c r="A5648" s="276"/>
      <c r="C5648" s="625"/>
      <c r="D5648" s="625"/>
      <c r="E5648" s="625"/>
      <c r="F5648" s="625"/>
      <c r="G5648" s="625"/>
      <c r="H5648" s="625"/>
      <c r="J5648" s="625"/>
      <c r="K5648" s="625"/>
      <c r="L5648" s="625"/>
    </row>
    <row r="5649" spans="1:12" ht="15">
      <c r="A5649" s="276"/>
      <c r="C5649" s="627"/>
      <c r="D5649" s="627"/>
      <c r="E5649" s="627"/>
      <c r="F5649" s="627"/>
      <c r="G5649" s="627"/>
      <c r="H5649" s="627"/>
      <c r="J5649" s="627"/>
      <c r="K5649" s="627"/>
      <c r="L5649" s="627"/>
    </row>
    <row r="5650" spans="1:12" ht="15">
      <c r="A5650" s="276"/>
      <c r="C5650" s="625"/>
      <c r="D5650" s="625"/>
      <c r="E5650" s="625"/>
      <c r="F5650" s="625"/>
      <c r="G5650" s="625"/>
      <c r="H5650" s="625"/>
      <c r="J5650" s="625"/>
      <c r="K5650" s="625"/>
      <c r="L5650" s="625"/>
    </row>
    <row r="5651" spans="1:12" ht="15">
      <c r="A5651" s="276"/>
      <c r="C5651" s="627"/>
      <c r="D5651" s="627"/>
      <c r="E5651" s="627"/>
      <c r="F5651" s="627"/>
      <c r="G5651" s="627"/>
      <c r="H5651" s="627"/>
      <c r="J5651" s="627"/>
      <c r="K5651" s="627"/>
      <c r="L5651" s="627"/>
    </row>
    <row r="5652" spans="1:12" ht="15">
      <c r="A5652" s="276"/>
      <c r="C5652" s="625"/>
      <c r="D5652" s="625"/>
      <c r="E5652" s="625"/>
      <c r="F5652" s="625"/>
      <c r="G5652" s="625"/>
      <c r="H5652" s="625"/>
      <c r="J5652" s="625"/>
      <c r="K5652" s="625"/>
      <c r="L5652" s="625"/>
    </row>
    <row r="5653" spans="1:12" ht="15">
      <c r="A5653" s="276"/>
      <c r="C5653" s="627"/>
      <c r="D5653" s="627"/>
      <c r="E5653" s="627"/>
      <c r="F5653" s="627"/>
      <c r="G5653" s="627"/>
      <c r="H5653" s="627"/>
      <c r="J5653" s="627"/>
      <c r="K5653" s="627"/>
      <c r="L5653" s="627"/>
    </row>
    <row r="5654" spans="1:12" ht="15">
      <c r="A5654" s="276"/>
      <c r="C5654" s="625"/>
      <c r="D5654" s="625"/>
      <c r="E5654" s="625"/>
      <c r="F5654" s="625"/>
      <c r="G5654" s="625"/>
      <c r="H5654" s="625"/>
      <c r="J5654" s="625"/>
      <c r="K5654" s="625"/>
      <c r="L5654" s="625"/>
    </row>
    <row r="5655" spans="1:12" ht="15">
      <c r="A5655" s="276"/>
      <c r="C5655" s="627"/>
      <c r="D5655" s="627"/>
      <c r="E5655" s="627"/>
      <c r="F5655" s="627"/>
      <c r="G5655" s="627"/>
      <c r="H5655" s="627"/>
      <c r="J5655" s="627"/>
      <c r="K5655" s="627"/>
      <c r="L5655" s="627"/>
    </row>
    <row r="5656" spans="1:12" ht="15">
      <c r="A5656" s="276"/>
      <c r="C5656" s="625"/>
      <c r="D5656" s="625"/>
      <c r="E5656" s="625"/>
      <c r="F5656" s="625"/>
      <c r="G5656" s="625"/>
      <c r="H5656" s="625"/>
      <c r="J5656" s="625"/>
      <c r="K5656" s="625"/>
      <c r="L5656" s="625"/>
    </row>
    <row r="5657" spans="1:12" ht="15">
      <c r="A5657" s="276"/>
      <c r="C5657" s="627"/>
      <c r="D5657" s="627"/>
      <c r="E5657" s="627"/>
      <c r="F5657" s="627"/>
      <c r="G5657" s="627"/>
      <c r="H5657" s="627"/>
      <c r="J5657" s="627"/>
      <c r="K5657" s="627"/>
      <c r="L5657" s="627"/>
    </row>
    <row r="5658" spans="1:12" ht="15">
      <c r="A5658" s="276"/>
      <c r="C5658" s="625"/>
      <c r="D5658" s="625"/>
      <c r="E5658" s="625"/>
      <c r="F5658" s="625"/>
      <c r="G5658" s="625"/>
      <c r="H5658" s="625"/>
      <c r="J5658" s="625"/>
      <c r="K5658" s="625"/>
      <c r="L5658" s="625"/>
    </row>
    <row r="5659" spans="1:12" ht="15">
      <c r="A5659" s="276"/>
      <c r="C5659" s="627"/>
      <c r="D5659" s="627"/>
      <c r="E5659" s="627"/>
      <c r="F5659" s="627"/>
      <c r="G5659" s="627"/>
      <c r="H5659" s="627"/>
      <c r="J5659" s="627"/>
      <c r="K5659" s="627"/>
      <c r="L5659" s="627"/>
    </row>
    <row r="5660" spans="1:12" ht="15">
      <c r="A5660" s="276"/>
      <c r="C5660" s="625"/>
      <c r="D5660" s="625"/>
      <c r="E5660" s="625"/>
      <c r="F5660" s="625"/>
      <c r="G5660" s="625"/>
      <c r="H5660" s="625"/>
      <c r="J5660" s="625"/>
      <c r="K5660" s="625"/>
      <c r="L5660" s="625"/>
    </row>
    <row r="5661" spans="1:12" ht="15">
      <c r="A5661" s="276"/>
      <c r="C5661" s="627"/>
      <c r="D5661" s="627"/>
      <c r="E5661" s="627"/>
      <c r="F5661" s="627"/>
      <c r="G5661" s="627"/>
      <c r="H5661" s="627"/>
      <c r="J5661" s="627"/>
      <c r="K5661" s="627"/>
      <c r="L5661" s="627"/>
    </row>
    <row r="5662" spans="1:12" ht="15">
      <c r="A5662" s="276"/>
      <c r="C5662" s="625"/>
      <c r="D5662" s="625"/>
      <c r="E5662" s="625"/>
      <c r="F5662" s="625"/>
      <c r="G5662" s="625"/>
      <c r="H5662" s="625"/>
      <c r="J5662" s="625"/>
      <c r="K5662" s="625"/>
      <c r="L5662" s="625"/>
    </row>
    <row r="5663" spans="1:12" ht="15">
      <c r="A5663" s="276"/>
      <c r="C5663" s="627"/>
      <c r="D5663" s="627"/>
      <c r="E5663" s="627"/>
      <c r="F5663" s="627"/>
      <c r="G5663" s="627"/>
      <c r="H5663" s="627"/>
      <c r="J5663" s="627"/>
      <c r="K5663" s="627"/>
      <c r="L5663" s="627"/>
    </row>
    <row r="5664" spans="1:12" ht="15">
      <c r="A5664" s="276"/>
      <c r="C5664" s="625"/>
      <c r="D5664" s="625"/>
      <c r="E5664" s="625"/>
      <c r="F5664" s="625"/>
      <c r="G5664" s="625"/>
      <c r="H5664" s="625"/>
      <c r="J5664" s="625"/>
      <c r="K5664" s="625"/>
      <c r="L5664" s="625"/>
    </row>
    <row r="5665" spans="1:12" ht="15">
      <c r="A5665" s="276"/>
      <c r="C5665" s="627"/>
      <c r="D5665" s="627"/>
      <c r="E5665" s="627"/>
      <c r="F5665" s="627"/>
      <c r="G5665" s="627"/>
      <c r="H5665" s="627"/>
      <c r="J5665" s="627"/>
      <c r="K5665" s="627"/>
      <c r="L5665" s="627"/>
    </row>
    <row r="5666" spans="1:12" ht="15">
      <c r="A5666" s="276"/>
      <c r="C5666" s="625"/>
      <c r="D5666" s="625"/>
      <c r="E5666" s="625"/>
      <c r="F5666" s="625"/>
      <c r="G5666" s="625"/>
      <c r="H5666" s="625"/>
      <c r="J5666" s="625"/>
      <c r="K5666" s="625"/>
      <c r="L5666" s="625"/>
    </row>
    <row r="5667" spans="1:12" ht="15">
      <c r="A5667" s="276"/>
      <c r="C5667" s="627"/>
      <c r="D5667" s="627"/>
      <c r="E5667" s="627"/>
      <c r="F5667" s="627"/>
      <c r="G5667" s="627"/>
      <c r="H5667" s="627"/>
      <c r="J5667" s="627"/>
      <c r="K5667" s="627"/>
      <c r="L5667" s="627"/>
    </row>
    <row r="5668" spans="1:12" ht="15">
      <c r="A5668" s="276"/>
      <c r="C5668" s="625"/>
      <c r="D5668" s="625"/>
      <c r="E5668" s="625"/>
      <c r="F5668" s="625"/>
      <c r="G5668" s="625"/>
      <c r="H5668" s="625"/>
      <c r="J5668" s="625"/>
      <c r="K5668" s="625"/>
      <c r="L5668" s="625"/>
    </row>
    <row r="5669" spans="1:12" ht="15">
      <c r="A5669" s="276"/>
      <c r="C5669" s="627"/>
      <c r="D5669" s="627"/>
      <c r="E5669" s="627"/>
      <c r="F5669" s="627"/>
      <c r="G5669" s="627"/>
      <c r="H5669" s="627"/>
      <c r="J5669" s="627"/>
      <c r="K5669" s="627"/>
      <c r="L5669" s="627"/>
    </row>
    <row r="5670" spans="1:12" ht="15">
      <c r="A5670" s="276"/>
      <c r="C5670" s="625"/>
      <c r="D5670" s="625"/>
      <c r="E5670" s="625"/>
      <c r="F5670" s="625"/>
      <c r="G5670" s="625"/>
      <c r="H5670" s="625"/>
      <c r="J5670" s="625"/>
      <c r="K5670" s="625"/>
      <c r="L5670" s="625"/>
    </row>
    <row r="5671" spans="1:12" ht="15">
      <c r="A5671" s="276"/>
      <c r="C5671" s="627"/>
      <c r="D5671" s="627"/>
      <c r="E5671" s="627"/>
      <c r="F5671" s="627"/>
      <c r="G5671" s="627"/>
      <c r="H5671" s="627"/>
      <c r="J5671" s="627"/>
      <c r="K5671" s="627"/>
      <c r="L5671" s="627"/>
    </row>
    <row r="5672" spans="1:12" ht="15">
      <c r="A5672" s="276"/>
      <c r="C5672" s="625"/>
      <c r="D5672" s="625"/>
      <c r="E5672" s="625"/>
      <c r="F5672" s="625"/>
      <c r="G5672" s="625"/>
      <c r="H5672" s="625"/>
      <c r="J5672" s="625"/>
      <c r="K5672" s="625"/>
      <c r="L5672" s="625"/>
    </row>
    <row r="5673" spans="1:12" ht="15">
      <c r="A5673" s="276"/>
      <c r="C5673" s="627"/>
      <c r="D5673" s="627"/>
      <c r="E5673" s="627"/>
      <c r="F5673" s="627"/>
      <c r="G5673" s="627"/>
      <c r="H5673" s="627"/>
      <c r="J5673" s="627"/>
      <c r="K5673" s="627"/>
      <c r="L5673" s="627"/>
    </row>
    <row r="5674" spans="1:12" ht="15">
      <c r="A5674" s="276"/>
      <c r="C5674" s="625"/>
      <c r="D5674" s="625"/>
      <c r="E5674" s="625"/>
      <c r="F5674" s="625"/>
      <c r="G5674" s="625"/>
      <c r="H5674" s="625"/>
      <c r="J5674" s="625"/>
      <c r="K5674" s="625"/>
      <c r="L5674" s="625"/>
    </row>
    <row r="5675" spans="1:12" ht="15">
      <c r="A5675" s="276"/>
      <c r="C5675" s="627"/>
      <c r="D5675" s="627"/>
      <c r="E5675" s="627"/>
      <c r="F5675" s="627"/>
      <c r="G5675" s="627"/>
      <c r="H5675" s="627"/>
      <c r="J5675" s="627"/>
      <c r="K5675" s="627"/>
      <c r="L5675" s="627"/>
    </row>
    <row r="5676" spans="1:12" ht="15">
      <c r="A5676" s="276"/>
      <c r="C5676" s="625"/>
      <c r="D5676" s="625"/>
      <c r="E5676" s="625"/>
      <c r="F5676" s="625"/>
      <c r="G5676" s="625"/>
      <c r="H5676" s="625"/>
      <c r="J5676" s="625"/>
      <c r="K5676" s="625"/>
      <c r="L5676" s="625"/>
    </row>
    <row r="5677" spans="1:12" ht="15">
      <c r="A5677" s="276"/>
      <c r="C5677" s="627"/>
      <c r="D5677" s="627"/>
      <c r="E5677" s="700"/>
      <c r="F5677" s="627"/>
      <c r="G5677" s="627"/>
      <c r="H5677" s="627"/>
      <c r="J5677" s="627"/>
      <c r="K5677" s="627"/>
      <c r="L5677" s="627"/>
    </row>
    <row r="5678" spans="1:12" ht="15">
      <c r="A5678" s="276"/>
      <c r="C5678" s="625"/>
      <c r="D5678" s="625"/>
      <c r="E5678" s="625"/>
      <c r="F5678" s="625"/>
      <c r="G5678" s="625"/>
      <c r="H5678" s="625"/>
      <c r="J5678" s="625"/>
      <c r="K5678" s="625"/>
      <c r="L5678" s="625"/>
    </row>
    <row r="5679" spans="1:12" ht="15">
      <c r="A5679" s="276"/>
      <c r="C5679" s="627"/>
      <c r="D5679" s="627"/>
      <c r="E5679" s="627"/>
      <c r="F5679" s="627"/>
      <c r="G5679" s="627"/>
      <c r="H5679" s="627"/>
      <c r="J5679" s="627"/>
      <c r="K5679" s="627"/>
      <c r="L5679" s="627"/>
    </row>
    <row r="5680" spans="1:12" ht="15">
      <c r="A5680" s="276"/>
      <c r="C5680" s="625"/>
      <c r="D5680" s="625"/>
      <c r="E5680" s="625"/>
      <c r="F5680" s="625"/>
      <c r="G5680" s="625"/>
      <c r="H5680" s="625"/>
      <c r="J5680" s="625"/>
      <c r="K5680" s="625"/>
      <c r="L5680" s="625"/>
    </row>
    <row r="5681" spans="1:12" ht="15">
      <c r="A5681" s="276"/>
      <c r="C5681" s="627"/>
      <c r="D5681" s="627"/>
      <c r="E5681" s="627"/>
      <c r="F5681" s="627"/>
      <c r="G5681" s="627"/>
      <c r="H5681" s="627"/>
      <c r="J5681" s="627"/>
      <c r="K5681" s="627"/>
      <c r="L5681" s="627"/>
    </row>
    <row r="5682" spans="1:12" ht="15">
      <c r="A5682" s="276"/>
      <c r="C5682" s="625"/>
      <c r="D5682" s="625"/>
      <c r="E5682" s="625"/>
      <c r="F5682" s="625"/>
      <c r="G5682" s="625"/>
      <c r="H5682" s="625"/>
      <c r="J5682" s="625"/>
      <c r="K5682" s="625"/>
      <c r="L5682" s="625"/>
    </row>
    <row r="5683" spans="1:12" ht="15">
      <c r="A5683" s="276"/>
      <c r="C5683" s="627"/>
      <c r="D5683" s="627"/>
      <c r="E5683" s="627"/>
      <c r="F5683" s="627"/>
      <c r="G5683" s="627"/>
      <c r="H5683" s="627"/>
      <c r="J5683" s="627"/>
      <c r="K5683" s="627"/>
      <c r="L5683" s="627"/>
    </row>
    <row r="5684" spans="1:12" ht="15">
      <c r="A5684" s="276"/>
      <c r="C5684" s="625"/>
      <c r="D5684" s="625"/>
      <c r="E5684" s="705"/>
      <c r="F5684" s="625"/>
      <c r="G5684" s="625"/>
      <c r="H5684" s="625"/>
      <c r="J5684" s="625"/>
      <c r="K5684" s="625"/>
      <c r="L5684" s="625"/>
    </row>
    <row r="5685" spans="1:12" ht="15">
      <c r="A5685" s="276"/>
      <c r="C5685" s="627"/>
      <c r="D5685" s="627"/>
      <c r="E5685" s="627"/>
      <c r="F5685" s="627"/>
      <c r="G5685" s="627"/>
      <c r="H5685" s="627"/>
      <c r="J5685" s="627"/>
      <c r="K5685" s="627"/>
      <c r="L5685" s="627"/>
    </row>
    <row r="5686" spans="1:12" ht="15">
      <c r="A5686" s="276"/>
      <c r="C5686" s="625"/>
      <c r="D5686" s="625"/>
      <c r="E5686" s="625"/>
      <c r="F5686" s="625"/>
      <c r="G5686" s="625"/>
      <c r="H5686" s="625"/>
      <c r="J5686" s="625"/>
      <c r="K5686" s="625"/>
      <c r="L5686" s="625"/>
    </row>
    <row r="5687" spans="1:12" ht="15">
      <c r="A5687" s="276"/>
      <c r="C5687" s="627"/>
      <c r="D5687" s="627"/>
      <c r="E5687" s="627"/>
      <c r="F5687" s="627"/>
      <c r="G5687" s="627"/>
      <c r="H5687" s="627"/>
      <c r="J5687" s="627"/>
      <c r="K5687" s="627"/>
      <c r="L5687" s="627"/>
    </row>
    <row r="5688" spans="1:12" ht="15">
      <c r="A5688" s="276"/>
      <c r="C5688" s="625"/>
      <c r="D5688" s="625"/>
      <c r="E5688" s="625"/>
      <c r="F5688" s="625"/>
      <c r="G5688" s="625"/>
      <c r="H5688" s="625"/>
      <c r="J5688" s="625"/>
      <c r="K5688" s="625"/>
      <c r="L5688" s="625"/>
    </row>
    <row r="5689" spans="1:12" ht="15">
      <c r="A5689" s="276"/>
      <c r="C5689" s="627"/>
      <c r="D5689" s="627"/>
      <c r="E5689" s="627"/>
      <c r="F5689" s="627"/>
      <c r="G5689" s="627"/>
      <c r="H5689" s="627"/>
      <c r="J5689" s="627"/>
      <c r="K5689" s="627"/>
      <c r="L5689" s="627"/>
    </row>
    <row r="5690" spans="1:12" ht="15">
      <c r="A5690" s="276"/>
      <c r="C5690" s="625"/>
      <c r="D5690" s="625"/>
      <c r="E5690" s="625"/>
      <c r="F5690" s="625"/>
      <c r="G5690" s="625"/>
      <c r="H5690" s="625"/>
      <c r="J5690" s="625"/>
      <c r="K5690" s="625"/>
      <c r="L5690" s="625"/>
    </row>
    <row r="5691" spans="1:12" ht="15">
      <c r="A5691" s="276"/>
      <c r="C5691" s="627"/>
      <c r="D5691" s="627"/>
      <c r="E5691" s="627"/>
      <c r="F5691" s="627"/>
      <c r="G5691" s="627"/>
      <c r="H5691" s="627"/>
      <c r="J5691" s="627"/>
      <c r="K5691" s="627"/>
      <c r="L5691" s="627"/>
    </row>
    <row r="5692" spans="1:12" ht="15">
      <c r="A5692" s="276"/>
      <c r="C5692" s="625"/>
      <c r="D5692" s="625"/>
      <c r="E5692" s="705"/>
      <c r="F5692" s="625"/>
      <c r="G5692" s="625"/>
      <c r="H5692" s="625"/>
      <c r="J5692" s="625"/>
      <c r="K5692" s="625"/>
      <c r="L5692" s="625"/>
    </row>
    <row r="5693" spans="1:12" ht="15">
      <c r="A5693" s="276"/>
      <c r="C5693" s="627"/>
      <c r="D5693" s="627"/>
      <c r="E5693" s="627"/>
      <c r="F5693" s="627"/>
      <c r="G5693" s="627"/>
      <c r="H5693" s="627"/>
      <c r="J5693" s="627"/>
      <c r="K5693" s="627"/>
      <c r="L5693" s="627"/>
    </row>
    <row r="5694" spans="1:12" ht="15">
      <c r="A5694" s="276"/>
      <c r="C5694" s="625"/>
      <c r="D5694" s="625"/>
      <c r="E5694" s="625"/>
      <c r="F5694" s="625"/>
      <c r="G5694" s="625"/>
      <c r="H5694" s="625"/>
      <c r="J5694" s="625"/>
      <c r="K5694" s="625"/>
      <c r="L5694" s="625"/>
    </row>
    <row r="5695" spans="1:12" ht="15">
      <c r="A5695" s="276"/>
      <c r="C5695" s="627"/>
      <c r="D5695" s="627"/>
      <c r="E5695" s="627"/>
      <c r="F5695" s="627"/>
      <c r="G5695" s="627"/>
      <c r="H5695" s="627"/>
      <c r="J5695" s="627"/>
      <c r="K5695" s="627"/>
      <c r="L5695" s="627"/>
    </row>
    <row r="5696" spans="1:12" ht="15">
      <c r="A5696" s="276"/>
      <c r="C5696" s="625"/>
      <c r="D5696" s="625"/>
      <c r="E5696" s="625"/>
      <c r="F5696" s="625"/>
      <c r="G5696" s="625"/>
      <c r="H5696" s="625"/>
      <c r="J5696" s="1441"/>
      <c r="K5696" s="1441"/>
      <c r="L5696" s="1441"/>
    </row>
    <row r="5697" spans="1:12" ht="15">
      <c r="A5697" s="276"/>
      <c r="C5697" s="625"/>
      <c r="D5697" s="625"/>
      <c r="E5697" s="625"/>
      <c r="F5697" s="625"/>
      <c r="G5697" s="625"/>
      <c r="H5697" s="625"/>
    </row>
    <row r="5698" spans="1:12" ht="15">
      <c r="A5698" s="276"/>
      <c r="C5698" s="627"/>
      <c r="D5698" s="627"/>
      <c r="E5698" s="627"/>
      <c r="F5698" s="627"/>
      <c r="G5698" s="627"/>
      <c r="H5698" s="627"/>
    </row>
    <row r="5699" spans="1:12" ht="15">
      <c r="A5699" s="276"/>
      <c r="C5699" s="625"/>
      <c r="D5699" s="625"/>
      <c r="E5699" s="625"/>
      <c r="F5699" s="625"/>
      <c r="G5699" s="625"/>
      <c r="H5699" s="625"/>
    </row>
    <row r="5700" spans="1:12" ht="15">
      <c r="A5700" s="276"/>
      <c r="C5700" s="627"/>
      <c r="D5700" s="627"/>
      <c r="E5700" s="627"/>
      <c r="F5700" s="627"/>
      <c r="G5700" s="627"/>
      <c r="H5700" s="627"/>
    </row>
    <row r="5701" spans="1:12" ht="15">
      <c r="A5701" s="276"/>
      <c r="C5701" s="625"/>
      <c r="D5701" s="625"/>
      <c r="E5701" s="625"/>
      <c r="F5701" s="625"/>
      <c r="G5701" s="625"/>
      <c r="H5701" s="625"/>
    </row>
    <row r="5702" spans="1:12" ht="15">
      <c r="A5702" s="276"/>
      <c r="C5702" s="627"/>
      <c r="D5702" s="627"/>
      <c r="E5702" s="627"/>
      <c r="F5702" s="627"/>
      <c r="G5702" s="627"/>
      <c r="H5702" s="627"/>
    </row>
    <row r="5703" spans="1:12" ht="15">
      <c r="A5703" s="276"/>
      <c r="C5703" s="625"/>
      <c r="D5703" s="625"/>
      <c r="E5703" s="625"/>
      <c r="F5703" s="625"/>
      <c r="G5703" s="625"/>
      <c r="H5703" s="625"/>
    </row>
    <row r="5704" spans="1:12" ht="15">
      <c r="A5704" s="276"/>
      <c r="C5704" s="627"/>
      <c r="D5704" s="627"/>
      <c r="E5704" s="627"/>
      <c r="F5704" s="627"/>
      <c r="G5704" s="627"/>
      <c r="H5704" s="627"/>
    </row>
    <row r="5705" spans="1:12" ht="15">
      <c r="A5705" s="276"/>
      <c r="C5705" s="625"/>
      <c r="D5705" s="625"/>
      <c r="E5705" s="625"/>
      <c r="F5705" s="625"/>
      <c r="G5705" s="625"/>
      <c r="H5705" s="625"/>
    </row>
    <row r="5706" spans="1:12" ht="15">
      <c r="A5706" s="276"/>
      <c r="C5706" s="625"/>
      <c r="D5706" s="625"/>
      <c r="E5706" s="625"/>
      <c r="F5706" s="625"/>
      <c r="G5706" s="625"/>
      <c r="H5706" s="625"/>
    </row>
    <row r="5707" spans="1:12" ht="15">
      <c r="A5707" s="276"/>
      <c r="C5707" s="627"/>
      <c r="D5707" s="627"/>
      <c r="E5707" s="627"/>
      <c r="F5707" s="627"/>
      <c r="G5707" s="627"/>
      <c r="H5707" s="627"/>
    </row>
    <row r="5708" spans="1:12" ht="15">
      <c r="A5708" s="276"/>
      <c r="C5708" s="625"/>
      <c r="D5708" s="625"/>
      <c r="E5708" s="625"/>
      <c r="F5708" s="625"/>
      <c r="G5708" s="625"/>
      <c r="H5708" s="625"/>
    </row>
    <row r="5709" spans="1:12" ht="15">
      <c r="A5709" s="276"/>
      <c r="C5709" s="627"/>
      <c r="D5709" s="627"/>
      <c r="E5709" s="627"/>
      <c r="F5709" s="627"/>
      <c r="G5709" s="627"/>
      <c r="H5709" s="627"/>
    </row>
    <row r="5710" spans="1:12" ht="15">
      <c r="A5710" s="276"/>
      <c r="C5710" s="625"/>
      <c r="D5710" s="625"/>
      <c r="E5710" s="625"/>
      <c r="F5710" s="625"/>
      <c r="G5710" s="625"/>
      <c r="H5710" s="625"/>
      <c r="I5710" s="1446"/>
      <c r="J5710" s="1442"/>
      <c r="K5710" s="1448"/>
      <c r="L5710" s="1451"/>
    </row>
    <row r="5711" spans="1:12" ht="15">
      <c r="A5711" s="276"/>
      <c r="C5711" s="625"/>
      <c r="D5711" s="625"/>
      <c r="E5711" s="625"/>
      <c r="F5711" s="625"/>
      <c r="G5711" s="625"/>
      <c r="H5711" s="625"/>
      <c r="I5711" s="638">
        <v>51</v>
      </c>
      <c r="J5711" s="625"/>
      <c r="K5711" s="625"/>
      <c r="L5711" s="634"/>
    </row>
    <row r="5712" spans="1:12" ht="15">
      <c r="A5712" s="276"/>
      <c r="C5712" s="627"/>
      <c r="D5712" s="627"/>
      <c r="E5712" s="627"/>
      <c r="F5712" s="627"/>
      <c r="G5712" s="627"/>
      <c r="H5712" s="627"/>
      <c r="I5712" s="639">
        <v>-45</v>
      </c>
      <c r="J5712" s="627"/>
      <c r="K5712" s="627"/>
      <c r="L5712" s="637"/>
    </row>
    <row r="5713" spans="1:12" ht="15">
      <c r="A5713" s="276"/>
      <c r="C5713" s="625"/>
      <c r="D5713" s="625"/>
      <c r="E5713" s="625"/>
      <c r="F5713" s="625"/>
      <c r="G5713" s="625"/>
      <c r="H5713" s="625"/>
      <c r="I5713" s="638">
        <v>2</v>
      </c>
      <c r="J5713" s="625"/>
      <c r="K5713" s="625"/>
      <c r="L5713" s="634"/>
    </row>
    <row r="5714" spans="1:12" ht="15">
      <c r="A5714" s="276"/>
      <c r="C5714" s="627"/>
      <c r="D5714" s="627"/>
      <c r="E5714" s="627"/>
      <c r="F5714" s="627"/>
      <c r="G5714" s="627"/>
      <c r="H5714" s="627"/>
      <c r="I5714" s="639">
        <v>1</v>
      </c>
      <c r="J5714" s="627"/>
      <c r="K5714" s="627"/>
      <c r="L5714" s="637"/>
    </row>
    <row r="5715" spans="1:12" ht="15">
      <c r="A5715" s="276"/>
      <c r="C5715" s="625"/>
      <c r="D5715" s="625"/>
      <c r="E5715" s="625"/>
      <c r="F5715" s="625"/>
      <c r="G5715" s="625"/>
      <c r="H5715" s="625"/>
      <c r="I5715" s="638">
        <v>1</v>
      </c>
      <c r="J5715" s="625"/>
      <c r="K5715" s="625"/>
      <c r="L5715" s="634"/>
    </row>
    <row r="5716" spans="1:12" ht="15">
      <c r="A5716" s="276"/>
      <c r="C5716" s="627"/>
      <c r="D5716" s="627"/>
      <c r="E5716" s="627"/>
      <c r="F5716" s="627"/>
      <c r="G5716" s="627"/>
      <c r="H5716" s="627"/>
      <c r="I5716" s="639">
        <v>1</v>
      </c>
      <c r="J5716" s="627"/>
      <c r="K5716" s="627"/>
      <c r="L5716" s="637"/>
    </row>
    <row r="5717" spans="1:12" ht="15">
      <c r="A5717" s="276"/>
      <c r="C5717" s="625"/>
      <c r="D5717" s="625"/>
      <c r="E5717" s="625"/>
      <c r="F5717" s="625"/>
      <c r="G5717" s="625"/>
      <c r="H5717" s="625"/>
      <c r="I5717" s="638">
        <v>1</v>
      </c>
      <c r="J5717" s="625"/>
      <c r="K5717" s="625"/>
      <c r="L5717" s="634"/>
    </row>
    <row r="5718" spans="1:12" ht="15">
      <c r="A5718" s="276"/>
      <c r="C5718" s="627"/>
      <c r="D5718" s="627"/>
      <c r="E5718" s="627"/>
      <c r="F5718" s="627"/>
      <c r="G5718" s="627"/>
      <c r="H5718" s="627"/>
      <c r="I5718" s="639">
        <v>1</v>
      </c>
      <c r="J5718" s="627"/>
      <c r="K5718" s="627"/>
      <c r="L5718" s="637"/>
    </row>
    <row r="5719" spans="1:12" ht="15">
      <c r="A5719" s="276"/>
      <c r="C5719" s="625"/>
      <c r="D5719" s="625"/>
      <c r="E5719" s="625"/>
      <c r="F5719" s="625"/>
      <c r="G5719" s="625"/>
      <c r="H5719" s="625"/>
      <c r="I5719" s="638">
        <v>1</v>
      </c>
      <c r="J5719" s="625"/>
      <c r="K5719" s="625"/>
      <c r="L5719" s="634"/>
    </row>
    <row r="5720" spans="1:12" ht="15">
      <c r="A5720" s="276"/>
      <c r="C5720" s="627"/>
      <c r="D5720" s="627"/>
      <c r="E5720" s="627"/>
      <c r="F5720" s="627"/>
      <c r="G5720" s="627"/>
      <c r="H5720" s="627"/>
      <c r="I5720" s="639">
        <v>1</v>
      </c>
      <c r="J5720" s="627"/>
      <c r="K5720" s="627"/>
      <c r="L5720" s="637"/>
    </row>
    <row r="5721" spans="1:12" ht="15">
      <c r="A5721" s="276"/>
      <c r="C5721" s="625"/>
      <c r="D5721" s="625"/>
      <c r="E5721" s="625"/>
      <c r="F5721" s="625"/>
      <c r="G5721" s="625"/>
      <c r="H5721" s="625"/>
      <c r="I5721" s="638">
        <v>1</v>
      </c>
      <c r="J5721" s="625"/>
      <c r="K5721" s="625"/>
      <c r="L5721" s="634"/>
    </row>
    <row r="5722" spans="1:12" ht="15">
      <c r="A5722" s="276"/>
      <c r="C5722" s="627"/>
      <c r="D5722" s="627"/>
      <c r="E5722" s="627"/>
      <c r="F5722" s="627"/>
      <c r="G5722" s="627"/>
      <c r="H5722" s="627"/>
      <c r="I5722" s="639">
        <v>1</v>
      </c>
      <c r="J5722" s="627"/>
      <c r="K5722" s="627"/>
      <c r="L5722" s="637"/>
    </row>
    <row r="5723" spans="1:12" ht="15">
      <c r="A5723" s="276"/>
      <c r="C5723" s="625"/>
      <c r="D5723" s="625"/>
      <c r="E5723" s="625"/>
      <c r="F5723" s="625"/>
      <c r="G5723" s="625"/>
      <c r="H5723" s="625"/>
      <c r="I5723" s="638">
        <v>2</v>
      </c>
      <c r="J5723" s="625"/>
      <c r="K5723" s="625"/>
      <c r="L5723" s="634"/>
    </row>
    <row r="5724" spans="1:12" ht="15">
      <c r="A5724" s="276"/>
      <c r="C5724" s="627"/>
      <c r="D5724" s="627"/>
      <c r="E5724" s="627"/>
      <c r="F5724" s="627"/>
      <c r="G5724" s="627"/>
      <c r="H5724" s="627"/>
      <c r="I5724" s="639">
        <v>2</v>
      </c>
      <c r="J5724" s="627"/>
      <c r="K5724" s="627"/>
      <c r="L5724" s="637"/>
    </row>
    <row r="5725" spans="1:12" ht="15">
      <c r="A5725" s="276"/>
      <c r="C5725" s="625"/>
      <c r="D5725" s="625"/>
      <c r="E5725" s="625"/>
      <c r="F5725" s="625"/>
      <c r="G5725" s="625"/>
      <c r="H5725" s="625"/>
      <c r="I5725" s="638">
        <v>2</v>
      </c>
      <c r="J5725" s="625"/>
      <c r="K5725" s="625"/>
      <c r="L5725" s="634"/>
    </row>
    <row r="5726" spans="1:12" ht="15">
      <c r="A5726" s="276"/>
      <c r="C5726" s="627"/>
      <c r="D5726" s="627"/>
      <c r="E5726" s="627"/>
      <c r="F5726" s="627"/>
      <c r="G5726" s="627"/>
      <c r="H5726" s="627"/>
      <c r="I5726" s="639">
        <v>2</v>
      </c>
      <c r="J5726" s="627"/>
      <c r="K5726" s="627"/>
      <c r="L5726" s="637"/>
    </row>
    <row r="5727" spans="1:12" ht="15">
      <c r="A5727" s="276"/>
      <c r="C5727" s="625"/>
      <c r="D5727" s="625"/>
      <c r="E5727" s="625"/>
      <c r="F5727" s="625"/>
      <c r="G5727" s="625"/>
      <c r="H5727" s="625"/>
      <c r="I5727" s="638">
        <v>2</v>
      </c>
      <c r="J5727" s="625"/>
      <c r="K5727" s="625"/>
      <c r="L5727" s="634"/>
    </row>
    <row r="5728" spans="1:12" ht="15">
      <c r="A5728" s="276"/>
      <c r="C5728" s="627"/>
      <c r="D5728" s="627"/>
      <c r="E5728" s="627"/>
      <c r="F5728" s="627"/>
      <c r="G5728" s="627"/>
      <c r="H5728" s="627"/>
      <c r="I5728" s="639">
        <v>2</v>
      </c>
      <c r="J5728" s="627"/>
      <c r="K5728" s="627"/>
      <c r="L5728" s="637"/>
    </row>
    <row r="5729" spans="1:12" ht="15">
      <c r="A5729" s="276"/>
      <c r="C5729" s="625"/>
      <c r="D5729" s="625"/>
      <c r="E5729" s="625"/>
      <c r="F5729" s="625"/>
      <c r="G5729" s="625"/>
      <c r="H5729" s="625"/>
      <c r="I5729" s="638">
        <v>1</v>
      </c>
      <c r="J5729" s="625"/>
      <c r="K5729" s="625"/>
      <c r="L5729" s="634"/>
    </row>
    <row r="5730" spans="1:12" ht="15">
      <c r="A5730" s="1439"/>
      <c r="B5730" s="1442"/>
      <c r="C5730" s="627"/>
      <c r="D5730" s="627"/>
      <c r="E5730" s="627"/>
      <c r="F5730" s="627"/>
      <c r="G5730" s="627"/>
      <c r="H5730" s="627"/>
      <c r="I5730" s="639">
        <v>1</v>
      </c>
      <c r="J5730" s="627"/>
      <c r="K5730" s="627"/>
      <c r="L5730" s="637"/>
    </row>
    <row r="5731" spans="1:12" ht="15">
      <c r="A5731" s="46"/>
      <c r="B5731" s="1441"/>
      <c r="C5731" s="625"/>
      <c r="D5731" s="625"/>
      <c r="E5731" s="625"/>
      <c r="F5731" s="625"/>
      <c r="G5731" s="625"/>
      <c r="H5731" s="625"/>
      <c r="I5731" s="24">
        <v>8281303005584240</v>
      </c>
      <c r="J5731" s="625"/>
      <c r="K5731" s="625"/>
      <c r="L5731" s="625"/>
    </row>
    <row r="5732" spans="1:12" ht="15">
      <c r="A5732" s="276"/>
      <c r="C5732" s="625"/>
      <c r="D5732" s="625"/>
      <c r="E5732" s="625"/>
      <c r="F5732" s="625"/>
      <c r="G5732" s="625"/>
      <c r="H5732" s="625"/>
      <c r="J5732" s="625"/>
      <c r="K5732" s="625"/>
      <c r="L5732" s="625"/>
    </row>
    <row r="5733" spans="1:12" ht="15">
      <c r="A5733" s="276"/>
      <c r="C5733" s="627"/>
      <c r="D5733" s="627"/>
      <c r="E5733" s="627"/>
      <c r="F5733" s="627"/>
      <c r="G5733" s="627"/>
      <c r="H5733" s="627"/>
      <c r="J5733" s="627"/>
      <c r="K5733" s="627"/>
      <c r="L5733" s="627"/>
    </row>
    <row r="5734" spans="1:12" ht="15">
      <c r="A5734" s="276"/>
      <c r="C5734" s="625"/>
      <c r="D5734" s="625"/>
      <c r="E5734" s="625"/>
      <c r="F5734" s="625"/>
      <c r="G5734" s="625"/>
      <c r="H5734" s="625"/>
      <c r="J5734" s="625"/>
      <c r="K5734" s="625"/>
      <c r="L5734" s="625"/>
    </row>
    <row r="5735" spans="1:12" ht="15">
      <c r="A5735" s="276"/>
      <c r="C5735" s="627"/>
      <c r="D5735" s="627"/>
      <c r="E5735" s="627"/>
      <c r="F5735" s="627"/>
      <c r="G5735" s="627"/>
      <c r="H5735" s="627"/>
      <c r="J5735" s="627"/>
      <c r="K5735" s="627"/>
      <c r="L5735" s="627"/>
    </row>
    <row r="5736" spans="1:12" ht="15">
      <c r="A5736" s="276"/>
      <c r="C5736" s="625"/>
      <c r="D5736" s="625"/>
      <c r="E5736" s="625"/>
      <c r="F5736" s="625"/>
      <c r="G5736" s="625"/>
      <c r="H5736" s="625"/>
      <c r="J5736" s="625"/>
      <c r="K5736" s="625"/>
      <c r="L5736" s="625"/>
    </row>
    <row r="5737" spans="1:12" ht="15">
      <c r="A5737" s="276"/>
      <c r="C5737" s="627"/>
      <c r="D5737" s="627"/>
      <c r="E5737" s="627"/>
      <c r="F5737" s="627"/>
      <c r="G5737" s="627"/>
      <c r="H5737" s="627"/>
      <c r="J5737" s="627"/>
      <c r="K5737" s="627"/>
      <c r="L5737" s="627"/>
    </row>
    <row r="5738" spans="1:12" ht="15">
      <c r="A5738" s="276"/>
      <c r="C5738" s="625"/>
      <c r="D5738" s="625"/>
      <c r="E5738" s="625"/>
      <c r="F5738" s="625"/>
      <c r="G5738" s="625"/>
      <c r="H5738" s="625"/>
      <c r="J5738" s="625"/>
      <c r="K5738" s="625"/>
      <c r="L5738" s="625"/>
    </row>
    <row r="5739" spans="1:12" ht="15">
      <c r="A5739" s="276"/>
      <c r="C5739" s="627"/>
      <c r="D5739" s="627"/>
      <c r="E5739" s="627"/>
      <c r="F5739" s="627"/>
      <c r="G5739" s="627"/>
      <c r="H5739" s="627"/>
      <c r="J5739" s="627"/>
      <c r="K5739" s="627"/>
      <c r="L5739" s="627"/>
    </row>
    <row r="5740" spans="1:12" ht="15">
      <c r="A5740" s="276"/>
      <c r="C5740" s="625"/>
      <c r="D5740" s="625"/>
      <c r="E5740" s="625"/>
      <c r="F5740" s="625"/>
      <c r="G5740" s="625"/>
      <c r="H5740" s="625"/>
      <c r="J5740" s="625"/>
      <c r="K5740" s="625"/>
      <c r="L5740" s="625"/>
    </row>
    <row r="5741" spans="1:12" ht="15">
      <c r="A5741" s="276"/>
      <c r="C5741" s="627"/>
      <c r="D5741" s="627"/>
      <c r="E5741" s="627"/>
      <c r="F5741" s="627"/>
      <c r="G5741" s="627"/>
      <c r="H5741" s="627"/>
      <c r="J5741" s="627"/>
      <c r="K5741" s="627"/>
      <c r="L5741" s="627"/>
    </row>
    <row r="5742" spans="1:12" ht="15">
      <c r="A5742" s="276"/>
      <c r="C5742" s="625"/>
      <c r="D5742" s="625"/>
      <c r="E5742" s="625"/>
      <c r="F5742" s="625"/>
      <c r="G5742" s="625"/>
      <c r="H5742" s="625"/>
      <c r="J5742" s="625"/>
      <c r="K5742" s="625"/>
      <c r="L5742" s="625"/>
    </row>
    <row r="5743" spans="1:12" ht="15">
      <c r="A5743" s="276"/>
      <c r="C5743" s="627"/>
      <c r="D5743" s="627"/>
      <c r="E5743" s="627"/>
      <c r="F5743" s="627"/>
      <c r="G5743" s="627"/>
      <c r="H5743" s="627"/>
      <c r="J5743" s="627"/>
      <c r="K5743" s="627"/>
      <c r="L5743" s="627"/>
    </row>
    <row r="5744" spans="1:12" ht="15">
      <c r="A5744" s="276"/>
      <c r="C5744" s="625"/>
      <c r="D5744" s="625"/>
      <c r="E5744" s="625"/>
      <c r="F5744" s="625"/>
      <c r="G5744" s="625"/>
      <c r="H5744" s="625"/>
      <c r="J5744" s="625"/>
      <c r="K5744" s="625"/>
      <c r="L5744" s="625"/>
    </row>
    <row r="5745" spans="1:12" ht="15">
      <c r="A5745" s="276"/>
      <c r="C5745" s="627"/>
      <c r="D5745" s="627"/>
      <c r="E5745" s="627"/>
      <c r="F5745" s="627"/>
      <c r="G5745" s="627"/>
      <c r="H5745" s="627"/>
      <c r="J5745" s="627"/>
      <c r="K5745" s="627"/>
      <c r="L5745" s="627"/>
    </row>
    <row r="5746" spans="1:12" ht="15">
      <c r="A5746" s="276"/>
      <c r="C5746" s="625"/>
      <c r="D5746" s="625"/>
      <c r="E5746" s="625"/>
      <c r="F5746" s="625"/>
      <c r="G5746" s="625"/>
      <c r="H5746" s="625"/>
      <c r="J5746" s="625"/>
      <c r="K5746" s="625"/>
      <c r="L5746" s="625"/>
    </row>
    <row r="5747" spans="1:12" ht="15">
      <c r="A5747" s="276"/>
      <c r="C5747" s="627"/>
      <c r="D5747" s="627"/>
      <c r="E5747" s="627"/>
      <c r="F5747" s="627"/>
      <c r="G5747" s="627"/>
      <c r="H5747" s="627"/>
      <c r="J5747" s="627"/>
      <c r="K5747" s="627"/>
      <c r="L5747" s="627"/>
    </row>
    <row r="5748" spans="1:12" ht="15">
      <c r="A5748" s="276"/>
      <c r="C5748" s="625"/>
      <c r="D5748" s="625"/>
      <c r="E5748" s="625"/>
      <c r="F5748" s="625"/>
      <c r="G5748" s="625"/>
      <c r="H5748" s="625"/>
      <c r="J5748" s="625"/>
      <c r="K5748" s="625"/>
      <c r="L5748" s="625"/>
    </row>
    <row r="5749" spans="1:12" ht="15">
      <c r="A5749" s="276"/>
      <c r="C5749" s="627"/>
      <c r="D5749" s="627"/>
      <c r="E5749" s="627"/>
      <c r="F5749" s="627"/>
      <c r="G5749" s="627"/>
      <c r="H5749" s="627"/>
      <c r="J5749" s="627"/>
      <c r="K5749" s="627"/>
      <c r="L5749" s="627"/>
    </row>
    <row r="5750" spans="1:12" ht="15">
      <c r="A5750" s="276"/>
      <c r="C5750" s="625"/>
      <c r="D5750" s="625"/>
      <c r="E5750" s="625"/>
      <c r="F5750" s="625"/>
      <c r="G5750" s="625"/>
      <c r="H5750" s="625"/>
      <c r="J5750" s="625"/>
      <c r="K5750" s="625"/>
      <c r="L5750" s="625"/>
    </row>
    <row r="5751" spans="1:12" ht="15">
      <c r="A5751" s="276"/>
      <c r="C5751" s="627"/>
      <c r="D5751" s="627"/>
      <c r="E5751" s="627"/>
      <c r="F5751" s="627"/>
      <c r="G5751" s="627"/>
      <c r="H5751" s="627"/>
      <c r="J5751" s="627"/>
      <c r="K5751" s="627"/>
      <c r="L5751" s="627"/>
    </row>
    <row r="5752" spans="1:12" ht="15">
      <c r="A5752" s="276"/>
      <c r="C5752" s="625"/>
      <c r="D5752" s="625"/>
      <c r="E5752" s="625"/>
      <c r="F5752" s="625"/>
      <c r="G5752" s="625"/>
      <c r="H5752" s="625"/>
      <c r="J5752" s="625"/>
      <c r="K5752" s="625"/>
      <c r="L5752" s="625"/>
    </row>
    <row r="5753" spans="1:12" ht="15">
      <c r="A5753" s="276"/>
      <c r="C5753" s="627"/>
      <c r="D5753" s="627"/>
      <c r="E5753" s="627"/>
      <c r="F5753" s="627"/>
      <c r="G5753" s="627"/>
      <c r="H5753" s="627"/>
      <c r="J5753" s="627"/>
      <c r="K5753" s="627"/>
      <c r="L5753" s="627"/>
    </row>
    <row r="5754" spans="1:12" ht="15">
      <c r="A5754" s="276"/>
      <c r="C5754" s="625"/>
      <c r="D5754" s="625"/>
      <c r="E5754" s="625"/>
      <c r="F5754" s="625"/>
      <c r="G5754" s="625"/>
      <c r="H5754" s="625"/>
      <c r="J5754" s="625"/>
      <c r="K5754" s="625"/>
      <c r="L5754" s="625"/>
    </row>
    <row r="5755" spans="1:12" ht="15">
      <c r="A5755" s="276"/>
      <c r="C5755" s="627"/>
      <c r="D5755" s="627"/>
      <c r="E5755" s="627"/>
      <c r="F5755" s="627"/>
      <c r="G5755" s="627"/>
      <c r="H5755" s="627"/>
      <c r="J5755" s="627"/>
      <c r="K5755" s="627"/>
      <c r="L5755" s="627"/>
    </row>
    <row r="5756" spans="1:12" ht="15">
      <c r="A5756" s="276"/>
      <c r="C5756" s="625"/>
      <c r="D5756" s="625"/>
      <c r="E5756" s="625"/>
      <c r="F5756" s="625"/>
      <c r="G5756" s="625"/>
      <c r="H5756" s="625"/>
      <c r="J5756" s="625"/>
      <c r="K5756" s="625"/>
      <c r="L5756" s="625"/>
    </row>
    <row r="5757" spans="1:12" ht="15">
      <c r="A5757" s="276"/>
      <c r="C5757" s="627"/>
      <c r="D5757" s="627"/>
      <c r="E5757" s="627"/>
      <c r="F5757" s="627"/>
      <c r="G5757" s="627"/>
      <c r="H5757" s="627"/>
      <c r="J5757" s="627"/>
      <c r="K5757" s="627"/>
      <c r="L5757" s="627"/>
    </row>
    <row r="5758" spans="1:12" ht="15">
      <c r="A5758" s="276"/>
      <c r="C5758" s="625"/>
      <c r="D5758" s="625"/>
      <c r="E5758" s="625"/>
      <c r="F5758" s="625"/>
      <c r="G5758" s="625"/>
      <c r="H5758" s="625"/>
      <c r="J5758" s="625"/>
      <c r="K5758" s="625"/>
      <c r="L5758" s="625"/>
    </row>
    <row r="5759" spans="1:12" ht="15">
      <c r="A5759" s="276"/>
      <c r="C5759" s="627"/>
      <c r="D5759" s="627"/>
      <c r="E5759" s="627"/>
      <c r="F5759" s="627"/>
      <c r="G5759" s="627"/>
      <c r="H5759" s="627"/>
      <c r="J5759" s="627"/>
      <c r="K5759" s="627"/>
      <c r="L5759" s="627"/>
    </row>
    <row r="5760" spans="1:12" ht="15">
      <c r="A5760" s="276"/>
      <c r="C5760" s="625"/>
      <c r="D5760" s="625"/>
      <c r="E5760" s="625"/>
      <c r="F5760" s="625"/>
      <c r="G5760" s="625"/>
      <c r="H5760" s="625"/>
      <c r="J5760" s="625"/>
      <c r="K5760" s="625"/>
      <c r="L5760" s="625"/>
    </row>
    <row r="5761" spans="1:12" ht="15">
      <c r="A5761" s="276"/>
      <c r="C5761" s="627"/>
      <c r="D5761" s="627"/>
      <c r="E5761" s="627"/>
      <c r="F5761" s="627"/>
      <c r="G5761" s="627"/>
      <c r="H5761" s="627"/>
      <c r="J5761" s="627"/>
      <c r="K5761" s="627"/>
      <c r="L5761" s="627"/>
    </row>
    <row r="5762" spans="1:12" ht="15">
      <c r="A5762" s="276"/>
      <c r="C5762" s="625"/>
      <c r="D5762" s="625"/>
      <c r="E5762" s="625"/>
      <c r="F5762" s="625"/>
      <c r="G5762" s="625"/>
      <c r="H5762" s="625"/>
      <c r="J5762" s="625"/>
      <c r="K5762" s="625"/>
      <c r="L5762" s="625"/>
    </row>
    <row r="5763" spans="1:12" ht="15">
      <c r="A5763" s="276"/>
      <c r="C5763" s="627"/>
      <c r="D5763" s="627"/>
      <c r="E5763" s="627"/>
      <c r="F5763" s="627"/>
      <c r="G5763" s="627"/>
      <c r="H5763" s="627"/>
      <c r="J5763" s="627"/>
      <c r="K5763" s="627"/>
      <c r="L5763" s="627"/>
    </row>
    <row r="5764" spans="1:12" ht="15">
      <c r="A5764" s="276"/>
      <c r="C5764" s="625"/>
      <c r="D5764" s="625"/>
      <c r="E5764" s="625"/>
      <c r="F5764" s="625"/>
      <c r="G5764" s="625"/>
      <c r="H5764" s="625"/>
      <c r="J5764" s="625"/>
      <c r="K5764" s="625"/>
      <c r="L5764" s="625"/>
    </row>
    <row r="5765" spans="1:12" ht="15">
      <c r="A5765" s="276"/>
      <c r="C5765" s="627"/>
      <c r="D5765" s="627"/>
      <c r="E5765" s="627"/>
      <c r="F5765" s="627"/>
      <c r="G5765" s="627"/>
      <c r="H5765" s="627"/>
      <c r="J5765" s="627"/>
      <c r="K5765" s="627"/>
      <c r="L5765" s="627"/>
    </row>
    <row r="5766" spans="1:12" ht="15">
      <c r="A5766" s="276"/>
      <c r="C5766" s="625"/>
      <c r="D5766" s="625"/>
      <c r="E5766" s="625"/>
      <c r="F5766" s="625"/>
      <c r="G5766" s="625"/>
      <c r="H5766" s="625"/>
      <c r="J5766" s="625"/>
      <c r="K5766" s="625"/>
      <c r="L5766" s="625"/>
    </row>
    <row r="5767" spans="1:12" ht="15">
      <c r="A5767" s="276"/>
      <c r="C5767" s="627"/>
      <c r="D5767" s="627"/>
      <c r="E5767" s="627"/>
      <c r="F5767" s="627"/>
      <c r="G5767" s="627"/>
      <c r="H5767" s="627"/>
      <c r="J5767" s="627"/>
      <c r="K5767" s="627"/>
      <c r="L5767" s="627"/>
    </row>
    <row r="5768" spans="1:12" ht="15">
      <c r="A5768" s="276"/>
      <c r="C5768" s="625"/>
      <c r="D5768" s="625"/>
      <c r="E5768" s="625"/>
      <c r="F5768" s="625"/>
      <c r="G5768" s="625"/>
      <c r="H5768" s="625"/>
      <c r="J5768" s="625"/>
      <c r="K5768" s="625"/>
      <c r="L5768" s="625"/>
    </row>
    <row r="5769" spans="1:12" ht="15">
      <c r="A5769" s="276"/>
      <c r="C5769" s="627"/>
      <c r="D5769" s="627"/>
      <c r="E5769" s="627"/>
      <c r="F5769" s="627"/>
      <c r="G5769" s="627"/>
      <c r="H5769" s="627"/>
      <c r="J5769" s="627"/>
      <c r="K5769" s="627"/>
      <c r="L5769" s="627"/>
    </row>
    <row r="5770" spans="1:12" ht="15">
      <c r="A5770" s="276"/>
      <c r="C5770" s="625"/>
      <c r="D5770" s="625"/>
      <c r="E5770" s="625"/>
      <c r="F5770" s="625"/>
      <c r="G5770" s="625"/>
      <c r="H5770" s="625"/>
      <c r="J5770" s="625"/>
      <c r="K5770" s="625"/>
      <c r="L5770" s="625"/>
    </row>
    <row r="5771" spans="1:12" ht="15">
      <c r="A5771" s="276"/>
      <c r="C5771" s="627"/>
      <c r="D5771" s="627"/>
      <c r="E5771" s="627"/>
      <c r="F5771" s="627"/>
      <c r="G5771" s="627"/>
      <c r="H5771" s="627"/>
      <c r="J5771" s="627"/>
      <c r="K5771" s="627"/>
      <c r="L5771" s="627"/>
    </row>
    <row r="5772" spans="1:12" ht="15">
      <c r="A5772" s="276"/>
      <c r="C5772" s="625"/>
      <c r="D5772" s="625"/>
      <c r="E5772" s="625"/>
      <c r="F5772" s="625"/>
      <c r="G5772" s="625"/>
      <c r="H5772" s="625"/>
      <c r="J5772" s="625"/>
      <c r="K5772" s="625"/>
      <c r="L5772" s="625"/>
    </row>
    <row r="5773" spans="1:12" ht="15">
      <c r="A5773" s="276"/>
      <c r="C5773" s="627"/>
      <c r="D5773" s="627"/>
      <c r="E5773" s="627"/>
      <c r="F5773" s="627"/>
      <c r="G5773" s="627"/>
      <c r="H5773" s="627"/>
      <c r="J5773" s="627"/>
      <c r="K5773" s="627"/>
      <c r="L5773" s="627"/>
    </row>
    <row r="5774" spans="1:12" ht="15">
      <c r="A5774" s="276"/>
      <c r="C5774" s="625"/>
      <c r="D5774" s="625"/>
      <c r="E5774" s="625"/>
      <c r="F5774" s="625"/>
      <c r="G5774" s="625"/>
      <c r="H5774" s="625"/>
      <c r="J5774" s="625"/>
      <c r="K5774" s="625"/>
      <c r="L5774" s="625"/>
    </row>
    <row r="5775" spans="1:12" ht="15">
      <c r="A5775" s="276"/>
      <c r="C5775" s="627"/>
      <c r="D5775" s="627"/>
      <c r="E5775" s="627"/>
      <c r="F5775" s="627"/>
      <c r="G5775" s="627"/>
      <c r="H5775" s="627"/>
      <c r="J5775" s="627"/>
      <c r="K5775" s="627"/>
      <c r="L5775" s="627"/>
    </row>
    <row r="5776" spans="1:12" ht="15">
      <c r="A5776" s="276"/>
      <c r="C5776" s="625"/>
      <c r="D5776" s="625"/>
      <c r="E5776" s="625"/>
      <c r="F5776" s="625"/>
      <c r="G5776" s="625"/>
      <c r="H5776" s="625"/>
      <c r="J5776" s="625"/>
      <c r="K5776" s="625"/>
      <c r="L5776" s="625"/>
    </row>
    <row r="5777" spans="1:12" ht="15">
      <c r="A5777" s="276"/>
      <c r="C5777" s="627"/>
      <c r="D5777" s="627"/>
      <c r="E5777" s="627"/>
      <c r="F5777" s="627"/>
      <c r="G5777" s="627"/>
      <c r="H5777" s="627"/>
      <c r="J5777" s="627"/>
      <c r="K5777" s="627"/>
      <c r="L5777" s="627"/>
    </row>
    <row r="5778" spans="1:12" ht="15">
      <c r="A5778" s="276"/>
      <c r="C5778" s="625"/>
      <c r="D5778" s="625"/>
      <c r="E5778" s="625"/>
      <c r="F5778" s="625"/>
      <c r="G5778" s="625"/>
      <c r="H5778" s="625"/>
      <c r="J5778" s="625"/>
      <c r="K5778" s="625"/>
      <c r="L5778" s="625"/>
    </row>
    <row r="5779" spans="1:12" ht="15">
      <c r="A5779" s="276"/>
      <c r="C5779" s="627"/>
      <c r="D5779" s="627"/>
      <c r="E5779" s="627"/>
      <c r="F5779" s="627"/>
      <c r="G5779" s="627"/>
      <c r="H5779" s="627"/>
      <c r="J5779" s="627"/>
      <c r="K5779" s="627"/>
      <c r="L5779" s="627"/>
    </row>
    <row r="5780" spans="1:12" ht="15">
      <c r="A5780" s="276"/>
      <c r="C5780" s="625"/>
      <c r="D5780" s="625"/>
      <c r="E5780" s="625"/>
      <c r="F5780" s="625"/>
      <c r="G5780" s="625"/>
      <c r="H5780" s="625"/>
      <c r="J5780" s="625"/>
      <c r="K5780" s="625"/>
      <c r="L5780" s="625"/>
    </row>
    <row r="5781" spans="1:12" ht="15">
      <c r="A5781" s="276"/>
      <c r="C5781" s="627"/>
      <c r="D5781" s="627"/>
      <c r="E5781" s="627"/>
      <c r="F5781" s="627"/>
      <c r="G5781" s="627"/>
      <c r="H5781" s="627"/>
      <c r="J5781" s="627"/>
      <c r="K5781" s="627"/>
      <c r="L5781" s="627"/>
    </row>
    <row r="5782" spans="1:12" ht="15">
      <c r="A5782" s="276"/>
      <c r="C5782" s="625"/>
      <c r="D5782" s="625"/>
      <c r="E5782" s="625"/>
      <c r="F5782" s="625"/>
      <c r="G5782" s="625"/>
      <c r="H5782" s="625"/>
      <c r="J5782" s="625"/>
      <c r="K5782" s="625"/>
      <c r="L5782" s="625"/>
    </row>
    <row r="5783" spans="1:12" ht="15">
      <c r="A5783" s="276"/>
      <c r="C5783" s="627"/>
      <c r="D5783" s="627"/>
      <c r="E5783" s="627"/>
      <c r="F5783" s="627"/>
      <c r="G5783" s="627"/>
      <c r="H5783" s="627"/>
      <c r="J5783" s="627"/>
      <c r="K5783" s="627"/>
      <c r="L5783" s="627"/>
    </row>
    <row r="5784" spans="1:12" ht="15">
      <c r="A5784" s="276"/>
      <c r="C5784" s="625"/>
      <c r="D5784" s="625"/>
      <c r="E5784" s="625"/>
      <c r="F5784" s="625"/>
      <c r="G5784" s="625"/>
      <c r="H5784" s="625"/>
      <c r="J5784" s="625"/>
      <c r="K5784" s="625"/>
      <c r="L5784" s="625"/>
    </row>
    <row r="5785" spans="1:12" ht="15">
      <c r="A5785" s="276"/>
      <c r="C5785" s="627"/>
      <c r="D5785" s="627"/>
      <c r="E5785" s="627"/>
      <c r="F5785" s="627"/>
      <c r="G5785" s="627"/>
      <c r="H5785" s="627"/>
      <c r="J5785" s="627"/>
      <c r="K5785" s="627"/>
      <c r="L5785" s="627"/>
    </row>
    <row r="5786" spans="1:12" ht="15">
      <c r="A5786" s="276"/>
      <c r="C5786" s="625"/>
      <c r="D5786" s="625"/>
      <c r="E5786" s="625"/>
      <c r="F5786" s="625"/>
      <c r="G5786" s="625"/>
      <c r="H5786" s="625"/>
      <c r="J5786" s="625"/>
      <c r="K5786" s="625"/>
      <c r="L5786" s="625"/>
    </row>
    <row r="5787" spans="1:12" ht="15">
      <c r="A5787" s="276"/>
      <c r="C5787" s="627"/>
      <c r="D5787" s="627"/>
      <c r="E5787" s="627"/>
      <c r="F5787" s="627"/>
      <c r="G5787" s="627"/>
      <c r="H5787" s="627"/>
      <c r="J5787" s="627"/>
      <c r="K5787" s="627"/>
      <c r="L5787" s="627"/>
    </row>
    <row r="5788" spans="1:12" ht="15">
      <c r="A5788" s="276"/>
      <c r="C5788" s="625"/>
      <c r="D5788" s="625"/>
      <c r="E5788" s="625"/>
      <c r="F5788" s="625"/>
      <c r="G5788" s="625"/>
      <c r="H5788" s="625"/>
      <c r="J5788" s="625"/>
      <c r="K5788" s="625"/>
      <c r="L5788" s="625"/>
    </row>
    <row r="5789" spans="1:12" ht="15">
      <c r="A5789" s="276"/>
      <c r="C5789" s="627"/>
      <c r="D5789" s="627"/>
      <c r="E5789" s="627"/>
      <c r="F5789" s="627"/>
      <c r="G5789" s="627"/>
      <c r="H5789" s="627"/>
      <c r="J5789" s="627"/>
      <c r="K5789" s="627"/>
      <c r="L5789" s="627"/>
    </row>
    <row r="5790" spans="1:12" ht="15">
      <c r="A5790" s="276"/>
      <c r="C5790" s="625"/>
      <c r="D5790" s="625"/>
      <c r="E5790" s="625"/>
      <c r="F5790" s="625"/>
      <c r="G5790" s="625"/>
      <c r="H5790" s="625"/>
      <c r="J5790" s="625"/>
      <c r="K5790" s="625"/>
      <c r="L5790" s="625"/>
    </row>
    <row r="5791" spans="1:12" ht="15">
      <c r="A5791" s="276"/>
      <c r="C5791" s="627"/>
      <c r="D5791" s="627"/>
      <c r="E5791" s="627"/>
      <c r="F5791" s="627"/>
      <c r="G5791" s="627"/>
      <c r="H5791" s="627"/>
      <c r="J5791" s="627"/>
      <c r="K5791" s="627"/>
      <c r="L5791" s="627"/>
    </row>
    <row r="5792" spans="1:12" ht="15">
      <c r="A5792" s="276"/>
      <c r="C5792" s="625"/>
      <c r="D5792" s="625"/>
      <c r="E5792" s="625"/>
      <c r="F5792" s="625"/>
      <c r="G5792" s="625"/>
      <c r="H5792" s="625"/>
      <c r="J5792" s="625"/>
      <c r="K5792" s="625"/>
      <c r="L5792" s="625"/>
    </row>
    <row r="5793" spans="1:12" ht="15">
      <c r="A5793" s="276"/>
      <c r="C5793" s="627"/>
      <c r="D5793" s="627"/>
      <c r="E5793" s="627"/>
      <c r="F5793" s="627"/>
      <c r="G5793" s="627"/>
      <c r="H5793" s="627"/>
      <c r="J5793" s="627"/>
      <c r="K5793" s="627"/>
      <c r="L5793" s="627"/>
    </row>
    <row r="5794" spans="1:12" ht="15">
      <c r="A5794" s="276"/>
      <c r="C5794" s="625"/>
      <c r="D5794" s="625"/>
      <c r="E5794" s="625"/>
      <c r="F5794" s="625"/>
      <c r="G5794" s="625"/>
      <c r="H5794" s="625"/>
      <c r="J5794" s="625"/>
      <c r="K5794" s="625"/>
      <c r="L5794" s="625"/>
    </row>
    <row r="5795" spans="1:12" ht="15">
      <c r="A5795" s="276"/>
      <c r="C5795" s="627"/>
      <c r="D5795" s="627"/>
      <c r="E5795" s="627"/>
      <c r="F5795" s="627"/>
      <c r="G5795" s="627"/>
      <c r="H5795" s="627"/>
      <c r="J5795" s="627"/>
      <c r="K5795" s="627"/>
      <c r="L5795" s="627"/>
    </row>
    <row r="5796" spans="1:12" ht="15">
      <c r="A5796" s="276"/>
      <c r="C5796" s="625"/>
      <c r="D5796" s="625"/>
      <c r="E5796" s="625"/>
      <c r="F5796" s="625"/>
      <c r="G5796" s="625"/>
      <c r="H5796" s="625"/>
      <c r="J5796" s="625"/>
      <c r="K5796" s="625"/>
      <c r="L5796" s="625"/>
    </row>
    <row r="5797" spans="1:12" ht="15">
      <c r="A5797" s="276"/>
      <c r="C5797" s="627"/>
      <c r="D5797" s="627"/>
      <c r="E5797" s="627"/>
      <c r="F5797" s="627"/>
      <c r="G5797" s="627"/>
      <c r="H5797" s="627"/>
      <c r="J5797" s="627"/>
      <c r="K5797" s="627"/>
      <c r="L5797" s="627"/>
    </row>
    <row r="5798" spans="1:12" ht="15">
      <c r="A5798" s="276"/>
      <c r="C5798" s="625"/>
      <c r="D5798" s="625"/>
      <c r="E5798" s="625"/>
      <c r="F5798" s="625"/>
      <c r="G5798" s="625"/>
      <c r="H5798" s="625"/>
      <c r="J5798" s="625"/>
      <c r="K5798" s="625"/>
      <c r="L5798" s="625"/>
    </row>
    <row r="5799" spans="1:12" ht="15">
      <c r="A5799" s="276"/>
      <c r="C5799" s="627"/>
      <c r="D5799" s="627"/>
      <c r="E5799" s="627"/>
      <c r="F5799" s="627"/>
      <c r="G5799" s="627"/>
      <c r="H5799" s="627"/>
      <c r="J5799" s="627"/>
      <c r="K5799" s="627"/>
      <c r="L5799" s="627"/>
    </row>
    <row r="5800" spans="1:12" ht="15">
      <c r="A5800" s="276"/>
      <c r="C5800" s="625"/>
      <c r="D5800" s="625"/>
      <c r="E5800" s="625"/>
      <c r="F5800" s="625"/>
      <c r="G5800" s="625"/>
      <c r="H5800" s="625"/>
      <c r="J5800" s="625"/>
      <c r="K5800" s="625"/>
      <c r="L5800" s="625"/>
    </row>
    <row r="5801" spans="1:12" ht="15">
      <c r="A5801" s="276"/>
      <c r="C5801" s="627"/>
      <c r="D5801" s="627"/>
      <c r="E5801" s="627"/>
      <c r="F5801" s="627"/>
      <c r="G5801" s="627"/>
      <c r="H5801" s="627"/>
      <c r="J5801" s="627"/>
      <c r="K5801" s="627"/>
      <c r="L5801" s="627"/>
    </row>
    <row r="5802" spans="1:12" ht="15">
      <c r="A5802" s="276"/>
      <c r="C5802" s="625"/>
      <c r="D5802" s="625"/>
      <c r="E5802" s="625"/>
      <c r="F5802" s="625"/>
      <c r="G5802" s="625"/>
      <c r="H5802" s="625"/>
      <c r="J5802" s="625"/>
      <c r="K5802" s="625"/>
      <c r="L5802" s="625"/>
    </row>
    <row r="5803" spans="1:12" ht="15">
      <c r="A5803" s="276"/>
      <c r="C5803" s="627"/>
      <c r="D5803" s="627"/>
      <c r="E5803" s="627"/>
      <c r="F5803" s="627"/>
      <c r="G5803" s="627"/>
      <c r="H5803" s="627"/>
      <c r="J5803" s="627"/>
      <c r="K5803" s="627"/>
      <c r="L5803" s="627"/>
    </row>
    <row r="5804" spans="1:12" ht="15">
      <c r="A5804" s="276"/>
      <c r="C5804" s="625"/>
      <c r="D5804" s="625"/>
      <c r="E5804" s="625"/>
      <c r="F5804" s="625"/>
      <c r="G5804" s="625"/>
      <c r="H5804" s="625"/>
      <c r="J5804" s="625"/>
      <c r="K5804" s="625"/>
      <c r="L5804" s="625"/>
    </row>
    <row r="5805" spans="1:12" ht="15">
      <c r="A5805" s="276"/>
      <c r="C5805" s="627"/>
      <c r="D5805" s="627"/>
      <c r="E5805" s="627"/>
      <c r="F5805" s="627"/>
      <c r="G5805" s="627"/>
      <c r="H5805" s="627"/>
      <c r="J5805" s="627"/>
      <c r="K5805" s="627"/>
      <c r="L5805" s="627"/>
    </row>
    <row r="5806" spans="1:12" ht="15">
      <c r="A5806" s="276"/>
      <c r="C5806" s="625"/>
      <c r="D5806" s="625"/>
      <c r="E5806" s="625"/>
      <c r="F5806" s="625"/>
      <c r="G5806" s="625"/>
      <c r="H5806" s="625"/>
      <c r="J5806" s="625"/>
      <c r="K5806" s="625"/>
      <c r="L5806" s="625"/>
    </row>
    <row r="5807" spans="1:12" ht="15">
      <c r="A5807" s="276"/>
      <c r="C5807" s="627"/>
      <c r="D5807" s="627"/>
      <c r="E5807" s="627"/>
      <c r="F5807" s="627"/>
      <c r="G5807" s="627"/>
      <c r="H5807" s="627"/>
      <c r="J5807" s="627"/>
      <c r="K5807" s="627"/>
      <c r="L5807" s="627"/>
    </row>
    <row r="5808" spans="1:12" ht="15">
      <c r="A5808" s="276"/>
      <c r="C5808" s="625"/>
      <c r="D5808" s="625"/>
      <c r="E5808" s="625"/>
      <c r="F5808" s="625"/>
      <c r="G5808" s="625"/>
      <c r="H5808" s="625"/>
      <c r="J5808" s="625"/>
      <c r="K5808" s="625"/>
      <c r="L5808" s="625"/>
    </row>
    <row r="5809" spans="1:12" ht="15">
      <c r="A5809" s="276"/>
      <c r="C5809" s="627"/>
      <c r="D5809" s="627"/>
      <c r="E5809" s="627"/>
      <c r="F5809" s="627"/>
      <c r="G5809" s="627"/>
      <c r="H5809" s="627"/>
      <c r="J5809" s="627"/>
      <c r="K5809" s="627"/>
      <c r="L5809" s="627"/>
    </row>
    <row r="5810" spans="1:12" ht="15">
      <c r="A5810" s="276"/>
      <c r="C5810" s="625"/>
      <c r="D5810" s="625"/>
      <c r="E5810" s="625"/>
      <c r="F5810" s="625"/>
      <c r="G5810" s="625"/>
      <c r="H5810" s="625"/>
      <c r="J5810" s="625"/>
      <c r="K5810" s="625"/>
      <c r="L5810" s="625"/>
    </row>
    <row r="5811" spans="1:12" ht="15">
      <c r="A5811" s="276"/>
      <c r="C5811" s="627"/>
      <c r="D5811" s="627"/>
      <c r="E5811" s="627"/>
      <c r="F5811" s="627"/>
      <c r="G5811" s="627"/>
      <c r="H5811" s="627"/>
      <c r="J5811" s="627"/>
      <c r="K5811" s="627"/>
      <c r="L5811" s="627"/>
    </row>
    <row r="5812" spans="1:12" ht="15">
      <c r="A5812" s="276"/>
      <c r="C5812" s="625"/>
      <c r="D5812" s="625"/>
      <c r="E5812" s="625"/>
      <c r="F5812" s="625"/>
      <c r="G5812" s="625"/>
      <c r="H5812" s="625"/>
      <c r="J5812" s="625"/>
      <c r="K5812" s="625"/>
      <c r="L5812" s="625"/>
    </row>
    <row r="5813" spans="1:12" ht="15">
      <c r="A5813" s="276"/>
      <c r="C5813" s="627"/>
      <c r="D5813" s="627"/>
      <c r="E5813" s="700"/>
      <c r="F5813" s="627"/>
      <c r="G5813" s="627"/>
      <c r="H5813" s="627"/>
      <c r="J5813" s="627"/>
      <c r="K5813" s="627"/>
      <c r="L5813" s="627"/>
    </row>
    <row r="5814" spans="1:12" ht="15">
      <c r="A5814" s="276"/>
      <c r="C5814" s="625"/>
      <c r="D5814" s="625"/>
      <c r="E5814" s="705"/>
      <c r="F5814" s="625"/>
      <c r="G5814" s="625"/>
      <c r="H5814" s="625"/>
      <c r="J5814" s="625"/>
      <c r="K5814" s="625"/>
      <c r="L5814" s="625"/>
    </row>
    <row r="5815" spans="1:12" ht="15">
      <c r="A5815" s="276"/>
      <c r="C5815" s="627"/>
      <c r="D5815" s="627"/>
      <c r="E5815" s="700"/>
      <c r="F5815" s="627"/>
      <c r="G5815" s="627"/>
      <c r="H5815" s="627"/>
      <c r="J5815" s="627"/>
      <c r="K5815" s="627"/>
      <c r="L5815" s="627"/>
    </row>
    <row r="5816" spans="1:12" ht="15">
      <c r="A5816" s="276"/>
      <c r="C5816" s="625"/>
      <c r="D5816" s="625"/>
      <c r="E5816" s="705"/>
      <c r="F5816" s="625"/>
      <c r="G5816" s="625"/>
      <c r="H5816" s="625"/>
      <c r="J5816" s="625"/>
      <c r="K5816" s="625"/>
      <c r="L5816" s="625"/>
    </row>
    <row r="5817" spans="1:12" ht="15">
      <c r="A5817" s="276"/>
      <c r="C5817" s="627"/>
      <c r="D5817" s="627"/>
      <c r="E5817" s="700"/>
      <c r="F5817" s="627"/>
      <c r="G5817" s="627"/>
      <c r="H5817" s="627"/>
      <c r="J5817" s="627"/>
      <c r="K5817" s="627"/>
      <c r="L5817" s="627"/>
    </row>
    <row r="5818" spans="1:12" ht="15">
      <c r="A5818" s="276"/>
      <c r="C5818" s="625"/>
      <c r="D5818" s="625"/>
      <c r="E5818" s="705"/>
      <c r="F5818" s="625"/>
      <c r="G5818" s="625"/>
      <c r="H5818" s="625"/>
      <c r="J5818" s="625"/>
      <c r="K5818" s="625"/>
      <c r="L5818" s="625"/>
    </row>
    <row r="5819" spans="1:12" ht="15">
      <c r="A5819" s="276"/>
      <c r="C5819" s="627"/>
      <c r="D5819" s="627"/>
      <c r="E5819" s="700"/>
      <c r="F5819" s="627"/>
      <c r="G5819" s="627"/>
      <c r="H5819" s="627"/>
      <c r="J5819" s="627"/>
      <c r="K5819" s="627"/>
      <c r="L5819" s="627"/>
    </row>
    <row r="5820" spans="1:12" ht="15">
      <c r="A5820" s="276"/>
      <c r="C5820" s="625"/>
      <c r="D5820" s="625"/>
      <c r="E5820" s="705"/>
      <c r="F5820" s="625"/>
      <c r="G5820" s="625"/>
      <c r="H5820" s="625"/>
      <c r="J5820" s="625"/>
      <c r="K5820" s="625"/>
      <c r="L5820" s="625"/>
    </row>
    <row r="5821" spans="1:12" ht="15">
      <c r="A5821" s="276"/>
      <c r="C5821" s="627"/>
      <c r="D5821" s="627"/>
      <c r="E5821" s="627"/>
      <c r="F5821" s="627"/>
      <c r="G5821" s="627"/>
      <c r="H5821" s="627"/>
      <c r="J5821" s="627"/>
      <c r="K5821" s="627"/>
      <c r="L5821" s="627"/>
    </row>
    <row r="5822" spans="1:12" ht="15">
      <c r="A5822" s="276"/>
      <c r="C5822" s="625"/>
      <c r="D5822" s="625"/>
      <c r="E5822" s="625"/>
      <c r="F5822" s="625"/>
      <c r="G5822" s="625"/>
      <c r="H5822" s="625"/>
      <c r="J5822" s="625"/>
      <c r="K5822" s="625"/>
      <c r="L5822" s="625"/>
    </row>
    <row r="5823" spans="1:12" ht="15">
      <c r="A5823" s="276"/>
      <c r="C5823" s="627"/>
      <c r="D5823" s="627"/>
      <c r="E5823" s="627"/>
      <c r="F5823" s="627"/>
      <c r="G5823" s="627"/>
      <c r="H5823" s="627"/>
      <c r="J5823" s="627"/>
      <c r="K5823" s="627"/>
      <c r="L5823" s="627"/>
    </row>
    <row r="5824" spans="1:12" ht="15">
      <c r="A5824" s="276"/>
      <c r="C5824" s="625"/>
      <c r="D5824" s="625"/>
      <c r="E5824" s="625"/>
      <c r="F5824" s="625"/>
      <c r="G5824" s="625"/>
      <c r="H5824" s="625"/>
      <c r="J5824" s="625"/>
      <c r="K5824" s="625"/>
      <c r="L5824" s="625"/>
    </row>
    <row r="5825" spans="1:12" ht="15">
      <c r="A5825" s="276"/>
      <c r="C5825" s="627"/>
      <c r="D5825" s="627"/>
      <c r="E5825" s="627"/>
      <c r="F5825" s="627"/>
      <c r="G5825" s="627"/>
      <c r="H5825" s="627"/>
      <c r="J5825" s="628"/>
      <c r="K5825" s="628"/>
      <c r="L5825" s="628"/>
    </row>
    <row r="5826" spans="1:12" ht="15">
      <c r="A5826" s="276"/>
      <c r="C5826" s="625"/>
      <c r="D5826" s="625"/>
      <c r="E5826" s="625"/>
      <c r="F5826" s="625"/>
      <c r="G5826" s="625"/>
      <c r="H5826" s="625"/>
    </row>
    <row r="5827" spans="1:12" ht="15">
      <c r="A5827" s="276"/>
      <c r="C5827" s="627"/>
      <c r="D5827" s="627"/>
      <c r="E5827" s="627"/>
      <c r="F5827" s="627"/>
      <c r="G5827" s="627"/>
      <c r="H5827" s="627"/>
    </row>
    <row r="5828" spans="1:12" ht="15">
      <c r="A5828" s="276"/>
      <c r="C5828" s="625"/>
      <c r="D5828" s="625"/>
      <c r="E5828" s="625"/>
      <c r="F5828" s="625"/>
      <c r="G5828" s="625"/>
      <c r="H5828" s="625"/>
    </row>
    <row r="5829" spans="1:12" ht="15">
      <c r="A5829" s="1439"/>
      <c r="B5829" s="1442"/>
      <c r="C5829" s="627"/>
      <c r="D5829" s="627"/>
      <c r="E5829" s="627"/>
      <c r="F5829" s="627"/>
      <c r="G5829" s="627"/>
      <c r="H5829" s="627"/>
      <c r="I5829" s="1446"/>
      <c r="J5829" s="1442"/>
      <c r="K5829" s="1448"/>
      <c r="L5829" s="1451"/>
    </row>
    <row r="5830" spans="1:12" ht="15">
      <c r="A5830" s="624"/>
      <c r="B5830" s="1441"/>
      <c r="C5830" s="625"/>
      <c r="D5830" s="625"/>
      <c r="E5830" s="625"/>
      <c r="F5830" s="625"/>
      <c r="G5830" s="625"/>
      <c r="H5830" s="625"/>
      <c r="I5830" s="638">
        <v>173930000072439</v>
      </c>
      <c r="J5830" s="625"/>
      <c r="K5830" s="625"/>
      <c r="L5830" s="634"/>
    </row>
    <row r="5831" spans="1:12" ht="15">
      <c r="A5831" s="624"/>
      <c r="C5831" s="625"/>
      <c r="D5831" s="625"/>
      <c r="E5831" s="625"/>
      <c r="F5831" s="625"/>
      <c r="G5831" s="625"/>
      <c r="H5831" s="625"/>
      <c r="I5831" s="638">
        <v>30</v>
      </c>
      <c r="J5831" s="625"/>
      <c r="K5831" s="625"/>
      <c r="L5831" s="634"/>
    </row>
    <row r="5832" spans="1:12" ht="15">
      <c r="A5832" s="624"/>
      <c r="C5832" s="627"/>
      <c r="D5832" s="627"/>
      <c r="E5832" s="627"/>
      <c r="F5832" s="627"/>
      <c r="G5832" s="627"/>
      <c r="H5832" s="627"/>
      <c r="I5832" s="639">
        <v>-30</v>
      </c>
      <c r="J5832" s="627"/>
      <c r="K5832" s="627"/>
      <c r="L5832" s="637"/>
    </row>
    <row r="5833" spans="1:12" ht="15">
      <c r="A5833" s="624"/>
      <c r="C5833" s="625"/>
      <c r="D5833" s="625"/>
      <c r="E5833" s="625"/>
      <c r="F5833" s="625"/>
      <c r="G5833" s="625"/>
      <c r="H5833" s="625"/>
      <c r="I5833" s="638">
        <v>2</v>
      </c>
      <c r="J5833" s="625"/>
      <c r="K5833" s="625"/>
      <c r="L5833" s="634"/>
    </row>
    <row r="5834" spans="1:12" ht="15">
      <c r="A5834" s="624"/>
      <c r="C5834" s="627"/>
      <c r="D5834" s="627"/>
      <c r="E5834" s="627"/>
      <c r="F5834" s="627"/>
      <c r="G5834" s="627"/>
      <c r="H5834" s="627"/>
      <c r="I5834" s="639">
        <v>3</v>
      </c>
      <c r="J5834" s="627"/>
      <c r="K5834" s="627"/>
      <c r="L5834" s="637"/>
    </row>
    <row r="5835" spans="1:12" ht="15">
      <c r="A5835" s="624"/>
      <c r="C5835" s="625"/>
      <c r="D5835" s="625"/>
      <c r="E5835" s="625"/>
      <c r="F5835" s="625"/>
      <c r="G5835" s="625"/>
      <c r="H5835" s="625"/>
      <c r="I5835" s="638">
        <v>7</v>
      </c>
      <c r="J5835" s="625"/>
      <c r="K5835" s="625"/>
      <c r="L5835" s="634"/>
    </row>
    <row r="5836" spans="1:12" ht="15">
      <c r="A5836" s="624"/>
      <c r="C5836" s="627"/>
      <c r="D5836" s="627"/>
      <c r="E5836" s="627"/>
      <c r="F5836" s="627"/>
      <c r="G5836" s="627"/>
      <c r="H5836" s="627"/>
      <c r="I5836" s="639">
        <v>4</v>
      </c>
      <c r="J5836" s="627"/>
      <c r="K5836" s="627"/>
      <c r="L5836" s="637"/>
    </row>
    <row r="5837" spans="1:12" ht="15">
      <c r="A5837" s="46"/>
      <c r="C5837" s="625"/>
      <c r="D5837" s="625"/>
      <c r="E5837" s="625"/>
      <c r="F5837" s="625"/>
      <c r="G5837" s="625"/>
      <c r="H5837" s="625"/>
      <c r="I5837" s="24">
        <v>2</v>
      </c>
      <c r="J5837" s="625"/>
      <c r="K5837" s="625"/>
      <c r="L5837" s="625"/>
    </row>
    <row r="5838" spans="1:12" ht="15">
      <c r="A5838" s="276"/>
      <c r="C5838" s="625"/>
      <c r="D5838" s="625"/>
      <c r="E5838" s="625"/>
      <c r="F5838" s="625"/>
      <c r="G5838" s="625"/>
      <c r="H5838" s="625"/>
      <c r="J5838" s="625"/>
      <c r="K5838" s="625"/>
      <c r="L5838" s="625"/>
    </row>
    <row r="5839" spans="1:12" ht="15">
      <c r="A5839" s="276"/>
      <c r="C5839" s="627"/>
      <c r="D5839" s="627"/>
      <c r="E5839" s="627"/>
      <c r="F5839" s="627"/>
      <c r="G5839" s="627"/>
      <c r="H5839" s="627"/>
      <c r="J5839" s="627"/>
      <c r="K5839" s="627"/>
      <c r="L5839" s="627"/>
    </row>
    <row r="5840" spans="1:12" ht="15">
      <c r="A5840" s="1439"/>
      <c r="B5840" s="1442"/>
      <c r="C5840" s="625"/>
      <c r="D5840" s="625"/>
      <c r="E5840" s="625"/>
      <c r="F5840" s="625"/>
      <c r="G5840" s="625"/>
      <c r="H5840" s="625"/>
      <c r="I5840" s="1446"/>
      <c r="J5840" s="625"/>
      <c r="K5840" s="625"/>
      <c r="L5840" s="634"/>
    </row>
    <row r="5841" spans="1:12" ht="15">
      <c r="A5841" s="624"/>
      <c r="B5841" s="1441"/>
      <c r="C5841" s="625"/>
      <c r="D5841" s="625"/>
      <c r="E5841" s="625"/>
      <c r="F5841" s="625"/>
      <c r="G5841" s="625"/>
      <c r="H5841" s="625"/>
      <c r="I5841" s="638">
        <v>8281303005595230</v>
      </c>
      <c r="J5841" s="625"/>
      <c r="K5841" s="625"/>
      <c r="L5841" s="625"/>
    </row>
    <row r="5842" spans="1:12" ht="15">
      <c r="A5842" s="624"/>
      <c r="C5842" s="625"/>
      <c r="D5842" s="625"/>
      <c r="E5842" s="625"/>
      <c r="F5842" s="625"/>
      <c r="G5842" s="625"/>
      <c r="H5842" s="625"/>
      <c r="I5842" s="638">
        <v>8.6999999999999993</v>
      </c>
      <c r="J5842" s="625"/>
      <c r="K5842" s="625"/>
      <c r="L5842" s="625"/>
    </row>
    <row r="5843" spans="1:12" ht="15">
      <c r="A5843" s="626"/>
      <c r="C5843" s="627"/>
      <c r="D5843" s="627"/>
      <c r="E5843" s="627"/>
      <c r="F5843" s="627"/>
      <c r="G5843" s="627"/>
      <c r="H5843" s="625"/>
      <c r="I5843" s="639">
        <v>6.68</v>
      </c>
      <c r="J5843" s="627"/>
      <c r="K5843" s="627"/>
      <c r="L5843" s="627"/>
    </row>
    <row r="5844" spans="1:12" ht="15">
      <c r="A5844" s="624"/>
      <c r="C5844" s="625"/>
      <c r="D5844" s="625"/>
      <c r="E5844" s="625"/>
      <c r="F5844" s="625"/>
      <c r="G5844" s="625"/>
      <c r="H5844" s="625"/>
      <c r="I5844" s="638">
        <v>6.96</v>
      </c>
      <c r="J5844" s="625"/>
      <c r="K5844" s="625"/>
      <c r="L5844" s="625"/>
    </row>
    <row r="5845" spans="1:12" ht="15">
      <c r="A5845" s="626"/>
      <c r="C5845" s="627"/>
      <c r="D5845" s="627"/>
      <c r="E5845" s="627"/>
      <c r="F5845" s="627"/>
      <c r="G5845" s="627"/>
      <c r="H5845" s="625"/>
      <c r="I5845" s="639">
        <v>5.96</v>
      </c>
      <c r="J5845" s="627"/>
      <c r="K5845" s="627"/>
      <c r="L5845" s="627"/>
    </row>
    <row r="5846" spans="1:12" ht="15">
      <c r="A5846" s="624"/>
      <c r="C5846" s="625"/>
      <c r="D5846" s="625"/>
      <c r="E5846" s="625"/>
      <c r="F5846" s="625"/>
      <c r="G5846" s="625"/>
      <c r="H5846" s="625"/>
      <c r="I5846" s="638">
        <v>9.4700000000000006</v>
      </c>
      <c r="J5846" s="625"/>
      <c r="K5846" s="625"/>
      <c r="L5846" s="625"/>
    </row>
    <row r="5847" spans="1:12" ht="15">
      <c r="A5847" s="626"/>
      <c r="C5847" s="627"/>
      <c r="D5847" s="627"/>
      <c r="E5847" s="627"/>
      <c r="F5847" s="627"/>
      <c r="G5847" s="627"/>
      <c r="H5847" s="625"/>
      <c r="I5847" s="639">
        <v>6.06</v>
      </c>
      <c r="J5847" s="627"/>
      <c r="K5847" s="627"/>
      <c r="L5847" s="627"/>
    </row>
    <row r="5848" spans="1:12" ht="15">
      <c r="A5848" s="624"/>
      <c r="C5848" s="625"/>
      <c r="D5848" s="625"/>
      <c r="E5848" s="625"/>
      <c r="F5848" s="625"/>
      <c r="G5848" s="625"/>
      <c r="H5848" s="625"/>
      <c r="I5848" s="638">
        <v>7.52</v>
      </c>
      <c r="J5848" s="625"/>
      <c r="K5848" s="625"/>
      <c r="L5848" s="625"/>
    </row>
    <row r="5849" spans="1:12" ht="15">
      <c r="A5849" s="626"/>
      <c r="C5849" s="627"/>
      <c r="D5849" s="627"/>
      <c r="E5849" s="627"/>
      <c r="F5849" s="627"/>
      <c r="G5849" s="627"/>
      <c r="H5849" s="625"/>
      <c r="I5849" s="639">
        <v>13.22</v>
      </c>
      <c r="J5849" s="627"/>
      <c r="K5849" s="627"/>
      <c r="L5849" s="627"/>
    </row>
    <row r="5850" spans="1:12" ht="15">
      <c r="A5850" s="624"/>
      <c r="C5850" s="625"/>
      <c r="D5850" s="625"/>
      <c r="E5850" s="625"/>
      <c r="F5850" s="625"/>
      <c r="G5850" s="625"/>
      <c r="H5850" s="625"/>
      <c r="I5850" s="638">
        <v>26.57</v>
      </c>
      <c r="J5850" s="625"/>
      <c r="K5850" s="625"/>
      <c r="L5850" s="625"/>
    </row>
    <row r="5851" spans="1:12" ht="15">
      <c r="A5851" s="626"/>
      <c r="C5851" s="627"/>
      <c r="D5851" s="627"/>
      <c r="E5851" s="627"/>
      <c r="F5851" s="627"/>
      <c r="G5851" s="627"/>
      <c r="H5851" s="625"/>
      <c r="I5851" s="639">
        <v>26.17</v>
      </c>
      <c r="J5851" s="627"/>
      <c r="K5851" s="627"/>
      <c r="L5851" s="627"/>
    </row>
    <row r="5852" spans="1:12" ht="15">
      <c r="A5852" s="624"/>
      <c r="C5852" s="625"/>
      <c r="D5852" s="625"/>
      <c r="E5852" s="625"/>
      <c r="F5852" s="625"/>
      <c r="G5852" s="625"/>
      <c r="H5852" s="625"/>
      <c r="I5852" s="638">
        <v>9.2100000000000009</v>
      </c>
      <c r="J5852" s="625"/>
      <c r="K5852" s="625"/>
      <c r="L5852" s="625"/>
    </row>
    <row r="5853" spans="1:12" ht="15">
      <c r="A5853" s="626"/>
      <c r="C5853" s="627"/>
      <c r="D5853" s="627"/>
      <c r="E5853" s="627"/>
      <c r="F5853" s="627"/>
      <c r="G5853" s="627"/>
      <c r="H5853" s="625"/>
      <c r="I5853" s="639">
        <v>7.91</v>
      </c>
      <c r="J5853" s="627"/>
      <c r="K5853" s="627"/>
      <c r="L5853" s="627"/>
    </row>
    <row r="5854" spans="1:12" ht="15">
      <c r="A5854" s="624"/>
      <c r="C5854" s="625"/>
      <c r="D5854" s="625"/>
      <c r="E5854" s="625"/>
      <c r="F5854" s="625"/>
      <c r="G5854" s="625"/>
      <c r="H5854" s="625"/>
      <c r="I5854" s="638">
        <v>15.53</v>
      </c>
      <c r="J5854" s="625"/>
      <c r="K5854" s="625"/>
      <c r="L5854" s="625"/>
    </row>
    <row r="5855" spans="1:12" ht="15">
      <c r="A5855" s="626"/>
      <c r="B5855" s="1442"/>
      <c r="C5855" s="627"/>
      <c r="D5855" s="627"/>
      <c r="E5855" s="627"/>
      <c r="F5855" s="627"/>
      <c r="G5855" s="627"/>
      <c r="H5855" s="625"/>
      <c r="I5855" s="639">
        <v>9.98</v>
      </c>
      <c r="J5855" s="627"/>
      <c r="K5855" s="627"/>
      <c r="L5855" s="637"/>
    </row>
    <row r="5856" spans="1:12" ht="15">
      <c r="A5856" s="46"/>
      <c r="B5856" s="1441"/>
      <c r="C5856" s="625"/>
      <c r="D5856" s="625"/>
      <c r="E5856" s="625"/>
      <c r="F5856" s="625"/>
      <c r="G5856" s="625"/>
      <c r="H5856" s="625"/>
      <c r="I5856" s="24">
        <v>8281303005577380</v>
      </c>
      <c r="J5856" s="625"/>
      <c r="K5856" s="625"/>
      <c r="L5856" s="625"/>
    </row>
    <row r="5857" spans="1:12" ht="15">
      <c r="A5857" s="276"/>
      <c r="C5857" s="625"/>
      <c r="D5857" s="625"/>
      <c r="E5857" s="625"/>
      <c r="F5857" s="625"/>
      <c r="G5857" s="625"/>
      <c r="H5857" s="625"/>
      <c r="J5857" s="625"/>
      <c r="K5857" s="625"/>
      <c r="L5857" s="625"/>
    </row>
    <row r="5858" spans="1:12" ht="15">
      <c r="A5858" s="276"/>
      <c r="C5858" s="627"/>
      <c r="D5858" s="627"/>
      <c r="E5858" s="627"/>
      <c r="F5858" s="627"/>
      <c r="G5858" s="627"/>
      <c r="H5858" s="627"/>
      <c r="J5858" s="627"/>
      <c r="K5858" s="627"/>
      <c r="L5858" s="627"/>
    </row>
    <row r="5859" spans="1:12" ht="15">
      <c r="A5859" s="276"/>
      <c r="C5859" s="625"/>
      <c r="D5859" s="625"/>
      <c r="E5859" s="625"/>
      <c r="F5859" s="625"/>
      <c r="G5859" s="625"/>
      <c r="H5859" s="625"/>
      <c r="J5859" s="625"/>
      <c r="K5859" s="625"/>
      <c r="L5859" s="625"/>
    </row>
    <row r="5860" spans="1:12" ht="15">
      <c r="A5860" s="276"/>
      <c r="C5860" s="627"/>
      <c r="D5860" s="627"/>
      <c r="E5860" s="627"/>
      <c r="F5860" s="627"/>
      <c r="G5860" s="627"/>
      <c r="H5860" s="627"/>
      <c r="J5860" s="627"/>
      <c r="K5860" s="627"/>
      <c r="L5860" s="627"/>
    </row>
    <row r="5861" spans="1:12" ht="15">
      <c r="A5861" s="276"/>
      <c r="C5861" s="625"/>
      <c r="D5861" s="625"/>
      <c r="E5861" s="625"/>
      <c r="F5861" s="625"/>
      <c r="G5861" s="625"/>
      <c r="H5861" s="625"/>
      <c r="J5861" s="625"/>
      <c r="K5861" s="625"/>
      <c r="L5861" s="625"/>
    </row>
    <row r="5862" spans="1:12" ht="15">
      <c r="A5862" s="276"/>
      <c r="C5862" s="627"/>
      <c r="D5862" s="627"/>
      <c r="E5862" s="627"/>
      <c r="F5862" s="627"/>
      <c r="G5862" s="627"/>
      <c r="H5862" s="627"/>
      <c r="J5862" s="627"/>
      <c r="K5862" s="627"/>
      <c r="L5862" s="627"/>
    </row>
    <row r="5863" spans="1:12" ht="15">
      <c r="A5863" s="276"/>
      <c r="C5863" s="625"/>
      <c r="D5863" s="625"/>
      <c r="E5863" s="625"/>
      <c r="F5863" s="625"/>
      <c r="G5863" s="625"/>
      <c r="H5863" s="625"/>
      <c r="J5863" s="625"/>
      <c r="K5863" s="625"/>
      <c r="L5863" s="625"/>
    </row>
    <row r="5864" spans="1:12" ht="15">
      <c r="A5864" s="276"/>
      <c r="C5864" s="627"/>
      <c r="D5864" s="627"/>
      <c r="E5864" s="627"/>
      <c r="F5864" s="627"/>
      <c r="G5864" s="627"/>
      <c r="H5864" s="627"/>
      <c r="J5864" s="627"/>
      <c r="K5864" s="627"/>
      <c r="L5864" s="627"/>
    </row>
    <row r="5865" spans="1:12" ht="15">
      <c r="A5865" s="276"/>
      <c r="C5865" s="625"/>
      <c r="D5865" s="625"/>
      <c r="E5865" s="625"/>
      <c r="F5865" s="625"/>
      <c r="G5865" s="625"/>
      <c r="H5865" s="625"/>
      <c r="J5865" s="625"/>
      <c r="K5865" s="625"/>
      <c r="L5865" s="625"/>
    </row>
    <row r="5866" spans="1:12" ht="15">
      <c r="A5866" s="276"/>
      <c r="C5866" s="627"/>
      <c r="D5866" s="627"/>
      <c r="E5866" s="627"/>
      <c r="F5866" s="627"/>
      <c r="G5866" s="627"/>
      <c r="H5866" s="627"/>
      <c r="J5866" s="627"/>
      <c r="K5866" s="627"/>
      <c r="L5866" s="627"/>
    </row>
    <row r="5867" spans="1:12" ht="15">
      <c r="A5867" s="276"/>
      <c r="C5867" s="625"/>
      <c r="D5867" s="625"/>
      <c r="E5867" s="625"/>
      <c r="F5867" s="625"/>
      <c r="G5867" s="625"/>
      <c r="H5867" s="625"/>
      <c r="J5867" s="625"/>
      <c r="K5867" s="625"/>
      <c r="L5867" s="625"/>
    </row>
    <row r="5868" spans="1:12" ht="15">
      <c r="A5868" s="276"/>
      <c r="C5868" s="627"/>
      <c r="D5868" s="627"/>
      <c r="E5868" s="627"/>
      <c r="F5868" s="627"/>
      <c r="G5868" s="627"/>
      <c r="H5868" s="627"/>
      <c r="J5868" s="627"/>
      <c r="K5868" s="627"/>
      <c r="L5868" s="627"/>
    </row>
    <row r="5869" spans="1:12" ht="15">
      <c r="A5869" s="276"/>
      <c r="C5869" s="625"/>
      <c r="D5869" s="625"/>
      <c r="E5869" s="625"/>
      <c r="F5869" s="625"/>
      <c r="G5869" s="625"/>
      <c r="H5869" s="625"/>
      <c r="J5869" s="625"/>
      <c r="K5869" s="625"/>
      <c r="L5869" s="625"/>
    </row>
    <row r="5870" spans="1:12" ht="15">
      <c r="A5870" s="276"/>
      <c r="C5870" s="627"/>
      <c r="D5870" s="627"/>
      <c r="E5870" s="627"/>
      <c r="F5870" s="627"/>
      <c r="G5870" s="627"/>
      <c r="H5870" s="627"/>
      <c r="J5870" s="627"/>
      <c r="K5870" s="627"/>
      <c r="L5870" s="627"/>
    </row>
    <row r="5871" spans="1:12" ht="15">
      <c r="A5871" s="276"/>
      <c r="C5871" s="625"/>
      <c r="D5871" s="625"/>
      <c r="E5871" s="625"/>
      <c r="F5871" s="625"/>
      <c r="G5871" s="625"/>
      <c r="H5871" s="625"/>
      <c r="J5871" s="625"/>
      <c r="K5871" s="625"/>
      <c r="L5871" s="625"/>
    </row>
    <row r="5872" spans="1:12" ht="15">
      <c r="A5872" s="276"/>
      <c r="C5872" s="627"/>
      <c r="D5872" s="627"/>
      <c r="E5872" s="627"/>
      <c r="F5872" s="627"/>
      <c r="G5872" s="627"/>
      <c r="H5872" s="627"/>
      <c r="J5872" s="627"/>
      <c r="K5872" s="627"/>
      <c r="L5872" s="627"/>
    </row>
    <row r="5873" spans="1:12" ht="15">
      <c r="A5873" s="276"/>
      <c r="C5873" s="625"/>
      <c r="D5873" s="625"/>
      <c r="E5873" s="625"/>
      <c r="F5873" s="625"/>
      <c r="G5873" s="625"/>
      <c r="H5873" s="625"/>
      <c r="J5873" s="625"/>
      <c r="K5873" s="625"/>
      <c r="L5873" s="625"/>
    </row>
    <row r="5874" spans="1:12" ht="15">
      <c r="A5874" s="276"/>
      <c r="C5874" s="627"/>
      <c r="D5874" s="627"/>
      <c r="E5874" s="627"/>
      <c r="F5874" s="627"/>
      <c r="G5874" s="627"/>
      <c r="H5874" s="627"/>
      <c r="J5874" s="627"/>
      <c r="K5874" s="627"/>
      <c r="L5874" s="627"/>
    </row>
    <row r="5875" spans="1:12" ht="15">
      <c r="A5875" s="276"/>
      <c r="C5875" s="625"/>
      <c r="D5875" s="625"/>
      <c r="E5875" s="625"/>
      <c r="F5875" s="625"/>
      <c r="G5875" s="625"/>
      <c r="H5875" s="625"/>
      <c r="J5875" s="625"/>
      <c r="K5875" s="625"/>
      <c r="L5875" s="625"/>
    </row>
    <row r="5876" spans="1:12" ht="15">
      <c r="A5876" s="276"/>
      <c r="C5876" s="627"/>
      <c r="D5876" s="627"/>
      <c r="E5876" s="627"/>
      <c r="F5876" s="627"/>
      <c r="G5876" s="627"/>
      <c r="H5876" s="627"/>
      <c r="J5876" s="627"/>
      <c r="K5876" s="627"/>
      <c r="L5876" s="627"/>
    </row>
    <row r="5877" spans="1:12" ht="15">
      <c r="A5877" s="276"/>
      <c r="C5877" s="625"/>
      <c r="D5877" s="625"/>
      <c r="E5877" s="625"/>
      <c r="F5877" s="625"/>
      <c r="G5877" s="625"/>
      <c r="H5877" s="625"/>
      <c r="J5877" s="625"/>
      <c r="K5877" s="625"/>
      <c r="L5877" s="625"/>
    </row>
    <row r="5878" spans="1:12" ht="15">
      <c r="A5878" s="276"/>
      <c r="C5878" s="627"/>
      <c r="D5878" s="627"/>
      <c r="E5878" s="627"/>
      <c r="F5878" s="627"/>
      <c r="G5878" s="627"/>
      <c r="H5878" s="627"/>
      <c r="J5878" s="627"/>
      <c r="K5878" s="627"/>
      <c r="L5878" s="627"/>
    </row>
    <row r="5879" spans="1:12" ht="15">
      <c r="A5879" s="276"/>
      <c r="C5879" s="625"/>
      <c r="D5879" s="625"/>
      <c r="E5879" s="625"/>
      <c r="F5879" s="625"/>
      <c r="G5879" s="625"/>
      <c r="H5879" s="625"/>
      <c r="J5879" s="625"/>
      <c r="K5879" s="625"/>
      <c r="L5879" s="625"/>
    </row>
    <row r="5880" spans="1:12" ht="15">
      <c r="A5880" s="276"/>
      <c r="C5880" s="627"/>
      <c r="D5880" s="627"/>
      <c r="E5880" s="627"/>
      <c r="F5880" s="627"/>
      <c r="G5880" s="627"/>
      <c r="H5880" s="627"/>
      <c r="J5880" s="627"/>
      <c r="K5880" s="627"/>
      <c r="L5880" s="627"/>
    </row>
    <row r="5881" spans="1:12" ht="15">
      <c r="A5881" s="276"/>
      <c r="C5881" s="625"/>
      <c r="D5881" s="625"/>
      <c r="E5881" s="625"/>
      <c r="F5881" s="625"/>
      <c r="G5881" s="625"/>
      <c r="H5881" s="625"/>
      <c r="J5881" s="625"/>
      <c r="K5881" s="625"/>
      <c r="L5881" s="625"/>
    </row>
    <row r="5882" spans="1:12" ht="15">
      <c r="A5882" s="276"/>
      <c r="C5882" s="627"/>
      <c r="D5882" s="627"/>
      <c r="E5882" s="627"/>
      <c r="F5882" s="627"/>
      <c r="G5882" s="627"/>
      <c r="H5882" s="627"/>
      <c r="J5882" s="627"/>
      <c r="K5882" s="627"/>
      <c r="L5882" s="627"/>
    </row>
    <row r="5883" spans="1:12" ht="15">
      <c r="A5883" s="276"/>
      <c r="C5883" s="625"/>
      <c r="D5883" s="625"/>
      <c r="E5883" s="625"/>
      <c r="F5883" s="625"/>
      <c r="G5883" s="625"/>
      <c r="H5883" s="625"/>
      <c r="J5883" s="625"/>
      <c r="K5883" s="625"/>
      <c r="L5883" s="625"/>
    </row>
    <row r="5884" spans="1:12" ht="15">
      <c r="A5884" s="276"/>
      <c r="C5884" s="627"/>
      <c r="D5884" s="627"/>
      <c r="E5884" s="627"/>
      <c r="F5884" s="627"/>
      <c r="G5884" s="627"/>
      <c r="H5884" s="627"/>
      <c r="J5884" s="627"/>
      <c r="K5884" s="627"/>
      <c r="L5884" s="627"/>
    </row>
    <row r="5885" spans="1:12" ht="15">
      <c r="A5885" s="276"/>
      <c r="C5885" s="625"/>
      <c r="D5885" s="625"/>
      <c r="E5885" s="625"/>
      <c r="F5885" s="625"/>
      <c r="G5885" s="625"/>
      <c r="H5885" s="625"/>
      <c r="J5885" s="625"/>
      <c r="K5885" s="625"/>
      <c r="L5885" s="625"/>
    </row>
    <row r="5886" spans="1:12" ht="15">
      <c r="A5886" s="276"/>
      <c r="C5886" s="627"/>
      <c r="D5886" s="627"/>
      <c r="E5886" s="627"/>
      <c r="F5886" s="627"/>
      <c r="G5886" s="627"/>
      <c r="H5886" s="627"/>
      <c r="J5886" s="627"/>
      <c r="K5886" s="627"/>
      <c r="L5886" s="627"/>
    </row>
    <row r="5887" spans="1:12" ht="15">
      <c r="A5887" s="276"/>
      <c r="C5887" s="625"/>
      <c r="D5887" s="625"/>
      <c r="E5887" s="625"/>
      <c r="F5887" s="625"/>
      <c r="G5887" s="625"/>
      <c r="H5887" s="625"/>
      <c r="J5887" s="625"/>
      <c r="K5887" s="625"/>
      <c r="L5887" s="625"/>
    </row>
    <row r="5888" spans="1:12" ht="15">
      <c r="A5888" s="276"/>
      <c r="C5888" s="627"/>
      <c r="D5888" s="627"/>
      <c r="E5888" s="627"/>
      <c r="F5888" s="627"/>
      <c r="G5888" s="627"/>
      <c r="H5888" s="627"/>
      <c r="J5888" s="627"/>
      <c r="K5888" s="627"/>
      <c r="L5888" s="627"/>
    </row>
    <row r="5889" spans="1:12" ht="15">
      <c r="A5889" s="276"/>
      <c r="C5889" s="625"/>
      <c r="D5889" s="625"/>
      <c r="E5889" s="625"/>
      <c r="F5889" s="625"/>
      <c r="G5889" s="625"/>
      <c r="H5889" s="625"/>
      <c r="J5889" s="625"/>
      <c r="K5889" s="625"/>
      <c r="L5889" s="625"/>
    </row>
    <row r="5890" spans="1:12" ht="15">
      <c r="A5890" s="276"/>
      <c r="C5890" s="627"/>
      <c r="D5890" s="627"/>
      <c r="E5890" s="627"/>
      <c r="F5890" s="627"/>
      <c r="G5890" s="627"/>
      <c r="H5890" s="627"/>
      <c r="J5890" s="627"/>
      <c r="K5890" s="627"/>
      <c r="L5890" s="627"/>
    </row>
    <row r="5891" spans="1:12" ht="15">
      <c r="A5891" s="276"/>
      <c r="C5891" s="625"/>
      <c r="D5891" s="625"/>
      <c r="E5891" s="625"/>
      <c r="F5891" s="625"/>
      <c r="G5891" s="625"/>
      <c r="H5891" s="625"/>
      <c r="J5891" s="625"/>
      <c r="K5891" s="625"/>
      <c r="L5891" s="625"/>
    </row>
    <row r="5892" spans="1:12" ht="15">
      <c r="A5892" s="276"/>
      <c r="C5892" s="627"/>
      <c r="D5892" s="627"/>
      <c r="E5892" s="627"/>
      <c r="F5892" s="627"/>
      <c r="G5892" s="627"/>
      <c r="H5892" s="627"/>
      <c r="J5892" s="627"/>
      <c r="K5892" s="627"/>
      <c r="L5892" s="627"/>
    </row>
    <row r="5893" spans="1:12" ht="15">
      <c r="A5893" s="276"/>
      <c r="C5893" s="625"/>
      <c r="D5893" s="625"/>
      <c r="E5893" s="625"/>
      <c r="F5893" s="625"/>
      <c r="G5893" s="625"/>
      <c r="H5893" s="625"/>
      <c r="J5893" s="625"/>
      <c r="K5893" s="625"/>
      <c r="L5893" s="625"/>
    </row>
    <row r="5894" spans="1:12" ht="15">
      <c r="A5894" s="276"/>
      <c r="C5894" s="627"/>
      <c r="D5894" s="627"/>
      <c r="E5894" s="627"/>
      <c r="F5894" s="627"/>
      <c r="G5894" s="627"/>
      <c r="H5894" s="627"/>
      <c r="J5894" s="627"/>
      <c r="K5894" s="627"/>
      <c r="L5894" s="627"/>
    </row>
    <row r="5895" spans="1:12" ht="15">
      <c r="A5895" s="276"/>
      <c r="C5895" s="625"/>
      <c r="D5895" s="625"/>
      <c r="E5895" s="625"/>
      <c r="F5895" s="625"/>
      <c r="G5895" s="625"/>
      <c r="H5895" s="625"/>
      <c r="J5895" s="625"/>
      <c r="K5895" s="625"/>
      <c r="L5895" s="625"/>
    </row>
    <row r="5896" spans="1:12" ht="15">
      <c r="A5896" s="276"/>
      <c r="C5896" s="627"/>
      <c r="D5896" s="627"/>
      <c r="E5896" s="627"/>
      <c r="F5896" s="627"/>
      <c r="G5896" s="627"/>
      <c r="H5896" s="627"/>
      <c r="J5896" s="627"/>
      <c r="K5896" s="627"/>
      <c r="L5896" s="627"/>
    </row>
    <row r="5897" spans="1:12" ht="15">
      <c r="A5897" s="276"/>
      <c r="C5897" s="625"/>
      <c r="D5897" s="625"/>
      <c r="E5897" s="625"/>
      <c r="F5897" s="625"/>
      <c r="G5897" s="625"/>
      <c r="H5897" s="625"/>
      <c r="J5897" s="625"/>
      <c r="K5897" s="625"/>
      <c r="L5897" s="625"/>
    </row>
    <row r="5898" spans="1:12" ht="15">
      <c r="A5898" s="276"/>
      <c r="C5898" s="627"/>
      <c r="D5898" s="627"/>
      <c r="E5898" s="627"/>
      <c r="F5898" s="627"/>
      <c r="G5898" s="627"/>
      <c r="H5898" s="627"/>
      <c r="J5898" s="627"/>
      <c r="K5898" s="627"/>
      <c r="L5898" s="627"/>
    </row>
    <row r="5899" spans="1:12" ht="15">
      <c r="A5899" s="276"/>
      <c r="C5899" s="625"/>
      <c r="D5899" s="625"/>
      <c r="E5899" s="625"/>
      <c r="F5899" s="625"/>
      <c r="G5899" s="625"/>
      <c r="H5899" s="625"/>
      <c r="J5899" s="625"/>
      <c r="K5899" s="625"/>
      <c r="L5899" s="625"/>
    </row>
    <row r="5900" spans="1:12" ht="15">
      <c r="A5900" s="276"/>
      <c r="C5900" s="627"/>
      <c r="D5900" s="627"/>
      <c r="E5900" s="627"/>
      <c r="F5900" s="627"/>
      <c r="G5900" s="627"/>
      <c r="H5900" s="627"/>
      <c r="J5900" s="627"/>
      <c r="K5900" s="627"/>
      <c r="L5900" s="627"/>
    </row>
    <row r="5901" spans="1:12" ht="15">
      <c r="A5901" s="276"/>
      <c r="C5901" s="625"/>
      <c r="D5901" s="625"/>
      <c r="E5901" s="625"/>
      <c r="F5901" s="625"/>
      <c r="G5901" s="625"/>
      <c r="H5901" s="625"/>
      <c r="J5901" s="625"/>
      <c r="K5901" s="625"/>
      <c r="L5901" s="625"/>
    </row>
    <row r="5902" spans="1:12" ht="15">
      <c r="A5902" s="276"/>
      <c r="C5902" s="627"/>
      <c r="D5902" s="627"/>
      <c r="E5902" s="627"/>
      <c r="F5902" s="627"/>
      <c r="G5902" s="627"/>
      <c r="H5902" s="627"/>
      <c r="J5902" s="627"/>
      <c r="K5902" s="627"/>
      <c r="L5902" s="627"/>
    </row>
    <row r="5903" spans="1:12" ht="15">
      <c r="A5903" s="276"/>
      <c r="C5903" s="625"/>
      <c r="D5903" s="625"/>
      <c r="E5903" s="625"/>
      <c r="F5903" s="625"/>
      <c r="G5903" s="625"/>
      <c r="H5903" s="625"/>
      <c r="J5903" s="625"/>
      <c r="K5903" s="625"/>
      <c r="L5903" s="625"/>
    </row>
    <row r="5904" spans="1:12" ht="15">
      <c r="A5904" s="276"/>
      <c r="C5904" s="627"/>
      <c r="D5904" s="627"/>
      <c r="E5904" s="627"/>
      <c r="F5904" s="627"/>
      <c r="G5904" s="627"/>
      <c r="H5904" s="627"/>
      <c r="J5904" s="627"/>
      <c r="K5904" s="627"/>
      <c r="L5904" s="627"/>
    </row>
    <row r="5905" spans="1:12" ht="15">
      <c r="A5905" s="276"/>
      <c r="C5905" s="625"/>
      <c r="D5905" s="625"/>
      <c r="E5905" s="625"/>
      <c r="F5905" s="625"/>
      <c r="G5905" s="625"/>
      <c r="H5905" s="625"/>
      <c r="J5905" s="625"/>
      <c r="K5905" s="625"/>
      <c r="L5905" s="625"/>
    </row>
    <row r="5906" spans="1:12" ht="15">
      <c r="A5906" s="276"/>
      <c r="C5906" s="627"/>
      <c r="D5906" s="627"/>
      <c r="E5906" s="627"/>
      <c r="F5906" s="627"/>
      <c r="G5906" s="627"/>
      <c r="H5906" s="627"/>
      <c r="J5906" s="627"/>
      <c r="K5906" s="627"/>
      <c r="L5906" s="627"/>
    </row>
    <row r="5907" spans="1:12" ht="15">
      <c r="A5907" s="276"/>
      <c r="C5907" s="625"/>
      <c r="D5907" s="625"/>
      <c r="E5907" s="625"/>
      <c r="F5907" s="625"/>
      <c r="G5907" s="625"/>
      <c r="H5907" s="625"/>
      <c r="J5907" s="625"/>
      <c r="K5907" s="625"/>
      <c r="L5907" s="625"/>
    </row>
    <row r="5908" spans="1:12" ht="15">
      <c r="A5908" s="276"/>
      <c r="C5908" s="627"/>
      <c r="D5908" s="627"/>
      <c r="E5908" s="627"/>
      <c r="F5908" s="627"/>
      <c r="G5908" s="627"/>
      <c r="H5908" s="627"/>
      <c r="J5908" s="627"/>
      <c r="K5908" s="627"/>
      <c r="L5908" s="627"/>
    </row>
    <row r="5909" spans="1:12" ht="15">
      <c r="A5909" s="276"/>
      <c r="C5909" s="625"/>
      <c r="D5909" s="625"/>
      <c r="E5909" s="705"/>
      <c r="F5909" s="625"/>
      <c r="G5909" s="625"/>
      <c r="H5909" s="625"/>
      <c r="J5909" s="625"/>
      <c r="K5909" s="625"/>
      <c r="L5909" s="625"/>
    </row>
    <row r="5910" spans="1:12" ht="15">
      <c r="A5910" s="276"/>
      <c r="C5910" s="627"/>
      <c r="D5910" s="627"/>
      <c r="E5910" s="627"/>
      <c r="F5910" s="627"/>
      <c r="G5910" s="627"/>
      <c r="H5910" s="627"/>
      <c r="J5910" s="627"/>
      <c r="K5910" s="627"/>
      <c r="L5910" s="627"/>
    </row>
    <row r="5911" spans="1:12" ht="15">
      <c r="A5911" s="276"/>
      <c r="C5911" s="625"/>
      <c r="D5911" s="625"/>
      <c r="E5911" s="625"/>
      <c r="F5911" s="625"/>
      <c r="G5911" s="625"/>
      <c r="H5911" s="625"/>
      <c r="J5911" s="625"/>
      <c r="K5911" s="625"/>
      <c r="L5911" s="625"/>
    </row>
    <row r="5912" spans="1:12" ht="15">
      <c r="A5912" s="276"/>
      <c r="C5912" s="627"/>
      <c r="D5912" s="627"/>
      <c r="E5912" s="627"/>
      <c r="F5912" s="627"/>
      <c r="G5912" s="627"/>
      <c r="H5912" s="627"/>
      <c r="J5912" s="627"/>
      <c r="K5912" s="627"/>
      <c r="L5912" s="627"/>
    </row>
    <row r="5913" spans="1:12" ht="15">
      <c r="A5913" s="276"/>
      <c r="C5913" s="625"/>
      <c r="D5913" s="625"/>
      <c r="E5913" s="625"/>
      <c r="F5913" s="625"/>
      <c r="G5913" s="625"/>
      <c r="H5913" s="625"/>
      <c r="J5913" s="625"/>
      <c r="K5913" s="625"/>
      <c r="L5913" s="625"/>
    </row>
    <row r="5914" spans="1:12" ht="15">
      <c r="A5914" s="276"/>
      <c r="C5914" s="627"/>
      <c r="D5914" s="627"/>
      <c r="E5914" s="627"/>
      <c r="F5914" s="627"/>
      <c r="G5914" s="627"/>
      <c r="H5914" s="627"/>
      <c r="J5914" s="627"/>
      <c r="K5914" s="627"/>
      <c r="L5914" s="627"/>
    </row>
    <row r="5915" spans="1:12" ht="15">
      <c r="A5915" s="276"/>
      <c r="C5915" s="625"/>
      <c r="D5915" s="625"/>
      <c r="E5915" s="625"/>
      <c r="F5915" s="625"/>
      <c r="G5915" s="625"/>
      <c r="H5915" s="625"/>
      <c r="J5915" s="625"/>
      <c r="K5915" s="625"/>
      <c r="L5915" s="625"/>
    </row>
    <row r="5916" spans="1:12" ht="15">
      <c r="A5916" s="276"/>
      <c r="C5916" s="627"/>
      <c r="D5916" s="627"/>
      <c r="E5916" s="627"/>
      <c r="F5916" s="627"/>
      <c r="G5916" s="627"/>
      <c r="H5916" s="627"/>
      <c r="J5916" s="627"/>
      <c r="K5916" s="627"/>
      <c r="L5916" s="627"/>
    </row>
    <row r="5917" spans="1:12" ht="15">
      <c r="A5917" s="276"/>
      <c r="C5917" s="625"/>
      <c r="D5917" s="625"/>
      <c r="E5917" s="625"/>
      <c r="F5917" s="625"/>
      <c r="G5917" s="625"/>
      <c r="H5917" s="625"/>
      <c r="J5917" s="625"/>
      <c r="K5917" s="625"/>
      <c r="L5917" s="625"/>
    </row>
    <row r="5918" spans="1:12" ht="15">
      <c r="A5918" s="276"/>
      <c r="C5918" s="627"/>
      <c r="D5918" s="627"/>
      <c r="E5918" s="627"/>
      <c r="F5918" s="627"/>
      <c r="G5918" s="627"/>
      <c r="H5918" s="627"/>
      <c r="J5918" s="627"/>
      <c r="K5918" s="627"/>
      <c r="L5918" s="627"/>
    </row>
    <row r="5919" spans="1:12" ht="15">
      <c r="A5919" s="276"/>
      <c r="C5919" s="625"/>
      <c r="D5919" s="625"/>
      <c r="E5919" s="625"/>
      <c r="F5919" s="625"/>
      <c r="G5919" s="625"/>
      <c r="H5919" s="625"/>
      <c r="J5919" s="625"/>
      <c r="K5919" s="625"/>
      <c r="L5919" s="625"/>
    </row>
    <row r="5920" spans="1:12" ht="15">
      <c r="A5920" s="276"/>
      <c r="C5920" s="627"/>
      <c r="D5920" s="627"/>
      <c r="E5920" s="627"/>
      <c r="F5920" s="627"/>
      <c r="G5920" s="627"/>
      <c r="H5920" s="627"/>
      <c r="J5920" s="627"/>
      <c r="K5920" s="627"/>
      <c r="L5920" s="627"/>
    </row>
    <row r="5921" spans="1:12" ht="15">
      <c r="A5921" s="276"/>
      <c r="C5921" s="625"/>
      <c r="D5921" s="625"/>
      <c r="E5921" s="625"/>
      <c r="F5921" s="625"/>
      <c r="G5921" s="625"/>
      <c r="H5921" s="625"/>
      <c r="J5921" s="625"/>
      <c r="K5921" s="625"/>
      <c r="L5921" s="625"/>
    </row>
    <row r="5922" spans="1:12" ht="15">
      <c r="A5922" s="276"/>
      <c r="C5922" s="627"/>
      <c r="D5922" s="627"/>
      <c r="E5922" s="627"/>
      <c r="F5922" s="627"/>
      <c r="G5922" s="627"/>
      <c r="H5922" s="627"/>
      <c r="J5922" s="627"/>
      <c r="K5922" s="627"/>
      <c r="L5922" s="627"/>
    </row>
    <row r="5923" spans="1:12" ht="15">
      <c r="A5923" s="276"/>
      <c r="C5923" s="625"/>
      <c r="D5923" s="625"/>
      <c r="E5923" s="625"/>
      <c r="F5923" s="625"/>
      <c r="G5923" s="625"/>
      <c r="H5923" s="625"/>
      <c r="J5923" s="625"/>
      <c r="K5923" s="625"/>
      <c r="L5923" s="625"/>
    </row>
    <row r="5924" spans="1:12" ht="15">
      <c r="A5924" s="276"/>
      <c r="C5924" s="627"/>
      <c r="D5924" s="627"/>
      <c r="E5924" s="627"/>
      <c r="F5924" s="627"/>
      <c r="G5924" s="627"/>
      <c r="H5924" s="627"/>
      <c r="J5924" s="627"/>
      <c r="K5924" s="627"/>
      <c r="L5924" s="627"/>
    </row>
    <row r="5925" spans="1:12" ht="15">
      <c r="A5925" s="276"/>
      <c r="C5925" s="625"/>
      <c r="D5925" s="625"/>
      <c r="E5925" s="625"/>
      <c r="F5925" s="625"/>
      <c r="G5925" s="625"/>
      <c r="H5925" s="625"/>
      <c r="J5925" s="625"/>
      <c r="K5925" s="625"/>
      <c r="L5925" s="625"/>
    </row>
    <row r="5926" spans="1:12" ht="15">
      <c r="A5926" s="276"/>
      <c r="C5926" s="627"/>
      <c r="D5926" s="627"/>
      <c r="E5926" s="627"/>
      <c r="F5926" s="627"/>
      <c r="G5926" s="627"/>
      <c r="H5926" s="627"/>
      <c r="J5926" s="627"/>
      <c r="K5926" s="627"/>
      <c r="L5926" s="627"/>
    </row>
    <row r="5927" spans="1:12" ht="15">
      <c r="A5927" s="276"/>
      <c r="C5927" s="625"/>
      <c r="D5927" s="625"/>
      <c r="E5927" s="625"/>
      <c r="F5927" s="625"/>
      <c r="G5927" s="625"/>
      <c r="H5927" s="625"/>
      <c r="J5927" s="625"/>
      <c r="K5927" s="625"/>
      <c r="L5927" s="625"/>
    </row>
    <row r="5928" spans="1:12" ht="15">
      <c r="A5928" s="276"/>
      <c r="C5928" s="627"/>
      <c r="D5928" s="627"/>
      <c r="E5928" s="627"/>
      <c r="F5928" s="627"/>
      <c r="G5928" s="627"/>
      <c r="H5928" s="627"/>
      <c r="J5928" s="627"/>
      <c r="K5928" s="627"/>
      <c r="L5928" s="627"/>
    </row>
    <row r="5929" spans="1:12" ht="15">
      <c r="A5929" s="276"/>
      <c r="C5929" s="625"/>
      <c r="D5929" s="625"/>
      <c r="E5929" s="625"/>
      <c r="F5929" s="625"/>
      <c r="G5929" s="625"/>
      <c r="H5929" s="625"/>
      <c r="J5929" s="1441"/>
      <c r="K5929" s="1441"/>
      <c r="L5929" s="1441"/>
    </row>
    <row r="5930" spans="1:12" ht="15">
      <c r="A5930" s="276"/>
      <c r="C5930" s="625"/>
      <c r="D5930" s="625"/>
      <c r="E5930" s="625"/>
      <c r="F5930" s="625"/>
      <c r="G5930" s="625"/>
      <c r="H5930" s="625"/>
    </row>
    <row r="5931" spans="1:12" ht="15">
      <c r="A5931" s="276"/>
      <c r="C5931" s="627"/>
      <c r="D5931" s="627"/>
      <c r="E5931" s="627"/>
      <c r="F5931" s="627"/>
      <c r="G5931" s="627"/>
      <c r="H5931" s="627"/>
    </row>
    <row r="5932" spans="1:12" ht="15">
      <c r="A5932" s="276"/>
      <c r="C5932" s="625"/>
      <c r="D5932" s="625"/>
      <c r="E5932" s="625"/>
      <c r="F5932" s="625"/>
      <c r="G5932" s="625"/>
      <c r="H5932" s="625"/>
    </row>
    <row r="5933" spans="1:12" ht="15">
      <c r="A5933" s="276"/>
      <c r="C5933" s="625"/>
      <c r="D5933" s="625"/>
      <c r="E5933" s="625"/>
      <c r="F5933" s="625"/>
      <c r="G5933" s="625"/>
      <c r="H5933" s="625"/>
      <c r="J5933" s="1442"/>
      <c r="K5933" s="1448"/>
      <c r="L5933" s="1448"/>
    </row>
    <row r="5934" spans="1:12" ht="15">
      <c r="A5934" s="276"/>
      <c r="C5934" s="625"/>
      <c r="D5934" s="625"/>
      <c r="E5934" s="625"/>
      <c r="F5934" s="625"/>
      <c r="G5934" s="625"/>
      <c r="H5934" s="625"/>
      <c r="J5934" s="1441"/>
      <c r="K5934" s="1441"/>
      <c r="L5934" s="1441"/>
    </row>
    <row r="5935" spans="1:12" ht="15">
      <c r="A5935" s="276"/>
      <c r="C5935" s="625"/>
      <c r="D5935" s="625"/>
      <c r="E5935" s="625"/>
      <c r="F5935" s="625"/>
      <c r="G5935" s="625"/>
      <c r="H5935" s="625"/>
    </row>
    <row r="5936" spans="1:12" ht="15">
      <c r="A5936" s="276"/>
      <c r="C5936" s="627"/>
      <c r="D5936" s="627"/>
      <c r="E5936" s="627"/>
      <c r="F5936" s="627"/>
      <c r="G5936" s="627"/>
      <c r="H5936" s="627"/>
    </row>
    <row r="5937" spans="1:12" ht="15">
      <c r="A5937" s="276"/>
      <c r="C5937" s="625"/>
      <c r="D5937" s="625"/>
      <c r="E5937" s="625"/>
      <c r="F5937" s="625"/>
      <c r="G5937" s="625"/>
      <c r="H5937" s="625"/>
    </row>
    <row r="5938" spans="1:12" ht="15">
      <c r="A5938" s="1439"/>
      <c r="B5938" s="1442"/>
      <c r="C5938" s="625"/>
      <c r="D5938" s="625"/>
      <c r="E5938" s="625"/>
      <c r="F5938" s="625"/>
      <c r="G5938" s="625"/>
      <c r="H5938" s="625"/>
      <c r="I5938" s="1446"/>
      <c r="J5938" s="1442"/>
      <c r="K5938" s="1448"/>
      <c r="L5938" s="1448"/>
    </row>
    <row r="5939" spans="1:12" ht="15">
      <c r="A5939" s="1210"/>
      <c r="B5939" s="1211"/>
      <c r="C5939" s="625"/>
      <c r="D5939" s="625"/>
      <c r="E5939" s="625"/>
      <c r="F5939" s="625"/>
      <c r="G5939" s="625"/>
      <c r="H5939" s="625"/>
      <c r="I5939" s="638">
        <v>11.81</v>
      </c>
      <c r="J5939" s="625"/>
      <c r="K5939" s="625"/>
      <c r="L5939" s="625"/>
    </row>
    <row r="5940" spans="1:12" ht="15">
      <c r="A5940" s="1212"/>
      <c r="B5940" s="1211"/>
      <c r="C5940" s="627"/>
      <c r="D5940" s="627"/>
      <c r="E5940" s="627"/>
      <c r="F5940" s="627"/>
      <c r="G5940" s="627"/>
      <c r="H5940" s="625"/>
      <c r="I5940" s="639">
        <v>12.81</v>
      </c>
      <c r="J5940" s="627"/>
      <c r="K5940" s="627"/>
      <c r="L5940" s="627"/>
    </row>
    <row r="5941" spans="1:12" ht="15">
      <c r="A5941" s="1210"/>
      <c r="B5941" s="1211"/>
      <c r="C5941" s="625"/>
      <c r="D5941" s="625"/>
      <c r="E5941" s="625"/>
      <c r="F5941" s="625"/>
      <c r="G5941" s="625"/>
      <c r="H5941" s="625"/>
      <c r="I5941" s="638">
        <v>5.92</v>
      </c>
      <c r="J5941" s="625"/>
      <c r="K5941" s="625"/>
      <c r="L5941" s="625"/>
    </row>
    <row r="5942" spans="1:12" ht="15">
      <c r="A5942" s="1212"/>
      <c r="B5942" s="1211"/>
      <c r="C5942" s="627"/>
      <c r="D5942" s="627"/>
      <c r="E5942" s="627"/>
      <c r="F5942" s="627"/>
      <c r="G5942" s="627"/>
      <c r="H5942" s="625"/>
      <c r="I5942" s="639">
        <v>11.03</v>
      </c>
      <c r="J5942" s="627"/>
      <c r="K5942" s="627"/>
      <c r="L5942" s="627"/>
    </row>
    <row r="5943" spans="1:12" ht="15">
      <c r="A5943" s="1210"/>
      <c r="B5943" s="1211"/>
      <c r="C5943" s="625"/>
      <c r="D5943" s="625"/>
      <c r="E5943" s="625"/>
      <c r="F5943" s="625"/>
      <c r="G5943" s="625"/>
      <c r="H5943" s="625"/>
      <c r="I5943" s="638">
        <v>7.1</v>
      </c>
      <c r="J5943" s="625"/>
      <c r="K5943" s="625"/>
      <c r="L5943" s="625"/>
    </row>
    <row r="5944" spans="1:12" ht="15">
      <c r="A5944" s="1212"/>
      <c r="B5944" s="1211"/>
      <c r="C5944" s="627"/>
      <c r="D5944" s="627"/>
      <c r="E5944" s="627"/>
      <c r="F5944" s="627"/>
      <c r="G5944" s="627"/>
      <c r="H5944" s="625"/>
      <c r="I5944" s="639">
        <v>6.15</v>
      </c>
      <c r="J5944" s="627"/>
      <c r="K5944" s="627"/>
      <c r="L5944" s="627"/>
    </row>
    <row r="5945" spans="1:12" ht="15">
      <c r="A5945" s="1210"/>
      <c r="B5945" s="1211"/>
      <c r="C5945" s="625"/>
      <c r="D5945" s="625"/>
      <c r="E5945" s="625"/>
      <c r="F5945" s="625"/>
      <c r="G5945" s="625"/>
      <c r="H5945" s="625"/>
      <c r="I5945" s="638">
        <v>9.4499999999999993</v>
      </c>
      <c r="J5945" s="625"/>
      <c r="K5945" s="625"/>
      <c r="L5945" s="625"/>
    </row>
    <row r="5946" spans="1:12" ht="15">
      <c r="A5946" s="1212"/>
      <c r="B5946" s="1211"/>
      <c r="C5946" s="627"/>
      <c r="D5946" s="627"/>
      <c r="E5946" s="627"/>
      <c r="F5946" s="627"/>
      <c r="G5946" s="627"/>
      <c r="H5946" s="625"/>
      <c r="I5946" s="639">
        <v>11.93</v>
      </c>
      <c r="J5946" s="627"/>
      <c r="K5946" s="627"/>
      <c r="L5946" s="627"/>
    </row>
    <row r="5947" spans="1:12" ht="15">
      <c r="A5947" s="1210"/>
      <c r="B5947" s="1211"/>
      <c r="C5947" s="625"/>
      <c r="D5947" s="625"/>
      <c r="E5947" s="625"/>
      <c r="F5947" s="625"/>
      <c r="G5947" s="625"/>
      <c r="H5947" s="625"/>
      <c r="I5947" s="638">
        <v>11.83</v>
      </c>
      <c r="J5947" s="625"/>
      <c r="K5947" s="625"/>
      <c r="L5947" s="625"/>
    </row>
    <row r="5948" spans="1:12" ht="15">
      <c r="A5948" s="1212"/>
      <c r="B5948" s="1211"/>
      <c r="C5948" s="627"/>
      <c r="D5948" s="627"/>
      <c r="E5948" s="627"/>
      <c r="F5948" s="627"/>
      <c r="G5948" s="627"/>
      <c r="H5948" s="625"/>
      <c r="I5948" s="639">
        <v>24.55</v>
      </c>
      <c r="J5948" s="627"/>
      <c r="K5948" s="627"/>
      <c r="L5948" s="627"/>
    </row>
    <row r="5949" spans="1:12" ht="15">
      <c r="A5949" s="1210"/>
      <c r="B5949" s="1211"/>
      <c r="C5949" s="625"/>
      <c r="D5949" s="625"/>
      <c r="E5949" s="625"/>
      <c r="F5949" s="625"/>
      <c r="G5949" s="625"/>
      <c r="H5949" s="625"/>
      <c r="I5949" s="638">
        <v>20.91</v>
      </c>
      <c r="J5949" s="625"/>
      <c r="K5949" s="625"/>
      <c r="L5949" s="625"/>
    </row>
    <row r="5950" spans="1:12" ht="15">
      <c r="A5950" s="1212"/>
      <c r="B5950" s="1211"/>
      <c r="C5950" s="627"/>
      <c r="D5950" s="627"/>
      <c r="E5950" s="627"/>
      <c r="F5950" s="627"/>
      <c r="G5950" s="627"/>
      <c r="H5950" s="625"/>
      <c r="I5950" s="639">
        <v>6.96</v>
      </c>
      <c r="J5950" s="627"/>
      <c r="K5950" s="627"/>
      <c r="L5950" s="627"/>
    </row>
    <row r="5951" spans="1:12" ht="15">
      <c r="A5951" s="1210"/>
      <c r="B5951" s="1211"/>
      <c r="C5951" s="625"/>
      <c r="D5951" s="625"/>
      <c r="E5951" s="625"/>
      <c r="F5951" s="625"/>
      <c r="G5951" s="625"/>
      <c r="H5951" s="625"/>
      <c r="I5951" s="638">
        <v>10.81</v>
      </c>
      <c r="J5951" s="625"/>
      <c r="K5951" s="625"/>
      <c r="L5951" s="625"/>
    </row>
    <row r="5952" spans="1:12" ht="15">
      <c r="A5952" s="1212"/>
      <c r="B5952" s="1211"/>
      <c r="C5952" s="627"/>
      <c r="D5952" s="627"/>
      <c r="E5952" s="627"/>
      <c r="F5952" s="627"/>
      <c r="G5952" s="627"/>
      <c r="H5952" s="625"/>
      <c r="I5952" s="639">
        <v>3.09</v>
      </c>
      <c r="J5952" s="627"/>
      <c r="K5952" s="627"/>
      <c r="L5952" s="627"/>
    </row>
    <row r="5953" spans="1:14" ht="15">
      <c r="A5953" s="1210"/>
      <c r="B5953" s="1211"/>
      <c r="C5953" s="625"/>
      <c r="D5953" s="625"/>
      <c r="E5953" s="625"/>
      <c r="F5953" s="625"/>
      <c r="G5953" s="625"/>
      <c r="H5953" s="625"/>
      <c r="I5953" s="638">
        <v>5.41</v>
      </c>
      <c r="J5953" s="625"/>
      <c r="K5953" s="625"/>
      <c r="L5953" s="634"/>
      <c r="N5953" s="880"/>
    </row>
    <row r="5954" spans="1:14" ht="15">
      <c r="A5954" s="624"/>
      <c r="B5954" s="625"/>
      <c r="C5954" s="625"/>
      <c r="D5954" s="625"/>
      <c r="E5954" s="625"/>
      <c r="F5954" s="625"/>
      <c r="G5954" s="625"/>
      <c r="H5954" s="625"/>
      <c r="I5954" s="638"/>
      <c r="J5954" s="625"/>
      <c r="K5954" s="625"/>
      <c r="L5954" s="634"/>
    </row>
    <row r="5955" spans="1:14" ht="15">
      <c r="A5955" s="624"/>
      <c r="B5955" s="625"/>
      <c r="C5955" s="625"/>
      <c r="D5955" s="625"/>
      <c r="E5955" s="625"/>
      <c r="F5955" s="625"/>
      <c r="G5955" s="625"/>
      <c r="H5955" s="625"/>
      <c r="I5955" s="638"/>
      <c r="J5955" s="625"/>
      <c r="K5955" s="625"/>
      <c r="L5955" s="634"/>
    </row>
    <row r="5956" spans="1:14" ht="15">
      <c r="A5956" s="626"/>
      <c r="B5956" s="628"/>
      <c r="C5956" s="627"/>
      <c r="D5956" s="627"/>
      <c r="E5956" s="627"/>
      <c r="F5956" s="627"/>
      <c r="G5956" s="627"/>
      <c r="H5956" s="627"/>
      <c r="I5956" s="639"/>
      <c r="J5956" s="627"/>
      <c r="K5956" s="627"/>
      <c r="L5956" s="637"/>
    </row>
    <row r="5957" spans="1:14" ht="15">
      <c r="A5957" s="626"/>
      <c r="C5957" s="625"/>
      <c r="D5957" s="625"/>
      <c r="E5957" s="625"/>
      <c r="F5957" s="625"/>
      <c r="G5957" s="625"/>
      <c r="H5957" s="625"/>
      <c r="I5957" s="638">
        <v>2</v>
      </c>
      <c r="J5957" s="625"/>
      <c r="K5957" s="625"/>
      <c r="L5957" s="634"/>
    </row>
    <row r="5958" spans="1:14" ht="15">
      <c r="A5958" s="626"/>
      <c r="C5958" s="627"/>
      <c r="D5958" s="627"/>
      <c r="E5958" s="627"/>
      <c r="F5958" s="627"/>
      <c r="G5958" s="627"/>
      <c r="H5958" s="627"/>
      <c r="I5958" s="639">
        <v>2</v>
      </c>
      <c r="J5958" s="627"/>
      <c r="K5958" s="627"/>
      <c r="L5958" s="637"/>
    </row>
    <row r="5959" spans="1:14" ht="15">
      <c r="A5959" s="626"/>
      <c r="C5959" s="625"/>
      <c r="D5959" s="625"/>
      <c r="E5959" s="625"/>
      <c r="F5959" s="625"/>
      <c r="G5959" s="625"/>
      <c r="H5959" s="625"/>
      <c r="I5959" s="638">
        <v>5</v>
      </c>
      <c r="J5959" s="625"/>
      <c r="K5959" s="625"/>
      <c r="L5959" s="634"/>
    </row>
    <row r="5960" spans="1:14" ht="15">
      <c r="A5960" s="626"/>
      <c r="C5960" s="627"/>
      <c r="D5960" s="627"/>
      <c r="E5960" s="700"/>
      <c r="F5960" s="627"/>
      <c r="G5960" s="627"/>
      <c r="H5960" s="627"/>
      <c r="I5960" s="639">
        <v>1</v>
      </c>
      <c r="J5960" s="627"/>
      <c r="K5960" s="627"/>
      <c r="L5960" s="637"/>
    </row>
    <row r="5961" spans="1:14" ht="15">
      <c r="A5961" s="626"/>
      <c r="C5961" s="625"/>
      <c r="D5961" s="625"/>
      <c r="E5961" s="625"/>
      <c r="F5961" s="625"/>
      <c r="G5961" s="625"/>
      <c r="H5961" s="625"/>
      <c r="I5961" s="638">
        <v>3</v>
      </c>
      <c r="J5961" s="625"/>
      <c r="K5961" s="625"/>
      <c r="L5961" s="634"/>
    </row>
    <row r="5962" spans="1:14" ht="15">
      <c r="A5962" s="626"/>
      <c r="C5962" s="627"/>
      <c r="D5962" s="627"/>
      <c r="E5962" s="627"/>
      <c r="F5962" s="627"/>
      <c r="G5962" s="627"/>
      <c r="H5962" s="627"/>
      <c r="I5962" s="639">
        <v>4</v>
      </c>
      <c r="J5962" s="627"/>
      <c r="K5962" s="627"/>
      <c r="L5962" s="637"/>
    </row>
    <row r="5963" spans="1:14" ht="15">
      <c r="A5963" s="626"/>
      <c r="C5963" s="625"/>
      <c r="D5963" s="625"/>
      <c r="E5963" s="625"/>
      <c r="F5963" s="625"/>
      <c r="G5963" s="625"/>
      <c r="H5963" s="625"/>
      <c r="I5963" s="638">
        <v>2</v>
      </c>
      <c r="J5963" s="625"/>
      <c r="K5963" s="625"/>
      <c r="L5963" s="634"/>
    </row>
    <row r="5964" spans="1:14" ht="15">
      <c r="A5964" s="626"/>
      <c r="C5964" s="627"/>
      <c r="D5964" s="627"/>
      <c r="E5964" s="627"/>
      <c r="F5964" s="627"/>
      <c r="G5964" s="627"/>
      <c r="H5964" s="627"/>
      <c r="I5964" s="639">
        <v>2</v>
      </c>
      <c r="J5964" s="627"/>
      <c r="K5964" s="627"/>
      <c r="L5964" s="637"/>
    </row>
    <row r="5965" spans="1:14" ht="15">
      <c r="A5965" s="626"/>
      <c r="C5965" s="625"/>
      <c r="D5965" s="625"/>
      <c r="E5965" s="625"/>
      <c r="F5965" s="625"/>
      <c r="G5965" s="625"/>
      <c r="H5965" s="625"/>
      <c r="I5965" s="638">
        <v>2</v>
      </c>
      <c r="J5965" s="625"/>
      <c r="K5965" s="625"/>
      <c r="L5965" s="634"/>
    </row>
    <row r="5966" spans="1:14" ht="15">
      <c r="A5966" s="626"/>
      <c r="C5966" s="627"/>
      <c r="D5966" s="627"/>
      <c r="E5966" s="627"/>
      <c r="F5966" s="627"/>
      <c r="G5966" s="627"/>
      <c r="H5966" s="627"/>
      <c r="I5966" s="639">
        <v>4</v>
      </c>
      <c r="J5966" s="627"/>
      <c r="K5966" s="627"/>
      <c r="L5966" s="637"/>
    </row>
    <row r="5967" spans="1:14" ht="15">
      <c r="A5967" s="626"/>
      <c r="C5967" s="625"/>
      <c r="D5967" s="625"/>
      <c r="E5967" s="625"/>
      <c r="F5967" s="625"/>
      <c r="G5967" s="625"/>
      <c r="H5967" s="625"/>
      <c r="I5967" s="638">
        <v>2</v>
      </c>
      <c r="J5967" s="625"/>
      <c r="K5967" s="625"/>
      <c r="L5967" s="634"/>
    </row>
    <row r="5968" spans="1:14" ht="15">
      <c r="A5968" s="626"/>
      <c r="C5968" s="627"/>
      <c r="D5968" s="627"/>
      <c r="E5968" s="627"/>
      <c r="F5968" s="627"/>
      <c r="G5968" s="627"/>
      <c r="H5968" s="627"/>
      <c r="I5968" s="639">
        <v>1</v>
      </c>
      <c r="J5968" s="627"/>
      <c r="K5968" s="627"/>
      <c r="L5968" s="637"/>
    </row>
    <row r="5969" spans="1:12" ht="15">
      <c r="A5969" s="626"/>
      <c r="C5969" s="625"/>
      <c r="D5969" s="625"/>
      <c r="E5969" s="625"/>
      <c r="F5969" s="625"/>
      <c r="G5969" s="625"/>
      <c r="H5969" s="625"/>
      <c r="I5969" s="638">
        <v>1</v>
      </c>
      <c r="J5969" s="625"/>
      <c r="K5969" s="625"/>
      <c r="L5969" s="634"/>
    </row>
    <row r="5970" spans="1:12" ht="15">
      <c r="A5970" s="626"/>
      <c r="C5970" s="627"/>
      <c r="D5970" s="627"/>
      <c r="E5970" s="627"/>
      <c r="F5970" s="627"/>
      <c r="G5970" s="627"/>
      <c r="H5970" s="627"/>
      <c r="I5970" s="639">
        <v>1</v>
      </c>
      <c r="J5970" s="627"/>
      <c r="K5970" s="627"/>
      <c r="L5970" s="637"/>
    </row>
    <row r="5971" spans="1:12" ht="15">
      <c r="A5971" s="626"/>
      <c r="C5971" s="625"/>
      <c r="D5971" s="625"/>
      <c r="E5971" s="625"/>
      <c r="F5971" s="625"/>
      <c r="G5971" s="625"/>
      <c r="H5971" s="625"/>
      <c r="I5971" s="638">
        <v>1</v>
      </c>
      <c r="J5971" s="625"/>
      <c r="K5971" s="625"/>
      <c r="L5971" s="634"/>
    </row>
    <row r="5972" spans="1:12" ht="15">
      <c r="A5972" s="626"/>
      <c r="C5972" s="627"/>
      <c r="D5972" s="627"/>
      <c r="E5972" s="627"/>
      <c r="F5972" s="627"/>
      <c r="G5972" s="627"/>
      <c r="H5972" s="627"/>
      <c r="I5972" s="639">
        <v>1</v>
      </c>
      <c r="J5972" s="627"/>
      <c r="K5972" s="627"/>
      <c r="L5972" s="637"/>
    </row>
    <row r="5973" spans="1:12" ht="15">
      <c r="A5973" s="626"/>
      <c r="C5973" s="625"/>
      <c r="D5973" s="625"/>
      <c r="E5973" s="625"/>
      <c r="F5973" s="625"/>
      <c r="G5973" s="625"/>
      <c r="H5973" s="625"/>
      <c r="I5973" s="638">
        <v>1</v>
      </c>
      <c r="J5973" s="625"/>
      <c r="K5973" s="625"/>
      <c r="L5973" s="634"/>
    </row>
    <row r="5974" spans="1:12" ht="15">
      <c r="A5974" s="626"/>
      <c r="C5974" s="627"/>
      <c r="D5974" s="627"/>
      <c r="E5974" s="627"/>
      <c r="F5974" s="627"/>
      <c r="G5974" s="627"/>
      <c r="H5974" s="627"/>
      <c r="I5974" s="639">
        <v>1</v>
      </c>
      <c r="J5974" s="627"/>
      <c r="K5974" s="627"/>
      <c r="L5974" s="637"/>
    </row>
    <row r="5975" spans="1:12" ht="15">
      <c r="A5975" s="626"/>
      <c r="C5975" s="625"/>
      <c r="D5975" s="625"/>
      <c r="E5975" s="625"/>
      <c r="F5975" s="625"/>
      <c r="G5975" s="625"/>
      <c r="H5975" s="625"/>
      <c r="I5975" s="638">
        <v>1</v>
      </c>
      <c r="J5975" s="625"/>
      <c r="K5975" s="625"/>
      <c r="L5975" s="634"/>
    </row>
    <row r="5976" spans="1:12" ht="15">
      <c r="A5976" s="626"/>
      <c r="C5976" s="627"/>
      <c r="D5976" s="627"/>
      <c r="E5976" s="627"/>
      <c r="F5976" s="627"/>
      <c r="G5976" s="627"/>
      <c r="H5976" s="627"/>
      <c r="I5976" s="639">
        <v>1</v>
      </c>
      <c r="J5976" s="627"/>
      <c r="K5976" s="627"/>
      <c r="L5976" s="637"/>
    </row>
    <row r="5977" spans="1:12" ht="15">
      <c r="A5977" s="626"/>
      <c r="C5977" s="625"/>
      <c r="D5977" s="625"/>
      <c r="E5977" s="625"/>
      <c r="F5977" s="625"/>
      <c r="G5977" s="625"/>
      <c r="H5977" s="625"/>
      <c r="I5977" s="638">
        <v>1</v>
      </c>
      <c r="J5977" s="625"/>
      <c r="K5977" s="625"/>
      <c r="L5977" s="634"/>
    </row>
    <row r="5978" spans="1:12" ht="15">
      <c r="A5978" s="626"/>
      <c r="C5978" s="627"/>
      <c r="D5978" s="627"/>
      <c r="E5978" s="627"/>
      <c r="F5978" s="627"/>
      <c r="G5978" s="627"/>
      <c r="H5978" s="627"/>
      <c r="I5978" s="639">
        <v>1</v>
      </c>
      <c r="J5978" s="627"/>
      <c r="K5978" s="627"/>
      <c r="L5978" s="637"/>
    </row>
    <row r="5979" spans="1:12" ht="15">
      <c r="A5979" s="626"/>
      <c r="C5979" s="625"/>
      <c r="D5979" s="625"/>
      <c r="E5979" s="625"/>
      <c r="F5979" s="625"/>
      <c r="G5979" s="625"/>
      <c r="H5979" s="625"/>
      <c r="I5979" s="638">
        <v>3</v>
      </c>
      <c r="J5979" s="625"/>
      <c r="K5979" s="625"/>
      <c r="L5979" s="634"/>
    </row>
    <row r="5980" spans="1:12" ht="15">
      <c r="A5980" s="626"/>
      <c r="C5980" s="627"/>
      <c r="D5980" s="627"/>
      <c r="E5980" s="627"/>
      <c r="F5980" s="627"/>
      <c r="G5980" s="627"/>
      <c r="H5980" s="627"/>
      <c r="I5980" s="639">
        <v>6</v>
      </c>
      <c r="J5980" s="627"/>
      <c r="K5980" s="627"/>
      <c r="L5980" s="637"/>
    </row>
    <row r="5981" spans="1:12" ht="15">
      <c r="A5981" s="626"/>
      <c r="C5981" s="625"/>
      <c r="D5981" s="625"/>
      <c r="E5981" s="625"/>
      <c r="F5981" s="625"/>
      <c r="G5981" s="625"/>
      <c r="H5981" s="625"/>
      <c r="I5981" s="638">
        <v>2</v>
      </c>
      <c r="J5981" s="625"/>
      <c r="K5981" s="625"/>
      <c r="L5981" s="634"/>
    </row>
    <row r="5982" spans="1:12" ht="15">
      <c r="A5982" s="626"/>
      <c r="C5982" s="627"/>
      <c r="D5982" s="627"/>
      <c r="E5982" s="627"/>
      <c r="F5982" s="627"/>
      <c r="G5982" s="627"/>
      <c r="H5982" s="627"/>
      <c r="I5982" s="639">
        <v>6</v>
      </c>
      <c r="J5982" s="627"/>
      <c r="K5982" s="627"/>
      <c r="L5982" s="637"/>
    </row>
    <row r="5983" spans="1:12" ht="15">
      <c r="A5983" s="626"/>
      <c r="C5983" s="625"/>
      <c r="D5983" s="625"/>
      <c r="E5983" s="625"/>
      <c r="F5983" s="625"/>
      <c r="G5983" s="625"/>
      <c r="H5983" s="625"/>
      <c r="I5983" s="638">
        <v>1</v>
      </c>
      <c r="J5983" s="625"/>
      <c r="K5983" s="625"/>
      <c r="L5983" s="634"/>
    </row>
    <row r="5984" spans="1:12" ht="15">
      <c r="A5984" s="626"/>
      <c r="C5984" s="625"/>
      <c r="D5984" s="625"/>
      <c r="E5984" s="625"/>
      <c r="F5984" s="625"/>
      <c r="G5984" s="625"/>
      <c r="H5984" s="625"/>
      <c r="I5984" s="638">
        <v>2</v>
      </c>
      <c r="J5984" s="625"/>
      <c r="K5984" s="625"/>
      <c r="L5984" s="634"/>
    </row>
    <row r="5985" spans="1:12" ht="15">
      <c r="A5985" s="626"/>
      <c r="C5985" s="627"/>
      <c r="D5985" s="627"/>
      <c r="E5985" s="627"/>
      <c r="F5985" s="627"/>
      <c r="G5985" s="627"/>
      <c r="H5985" s="627"/>
      <c r="I5985" s="639">
        <v>2</v>
      </c>
      <c r="J5985" s="627"/>
      <c r="K5985" s="627"/>
      <c r="L5985" s="637"/>
    </row>
    <row r="5986" spans="1:12" ht="15">
      <c r="A5986" s="626"/>
      <c r="C5986" s="625"/>
      <c r="D5986" s="625"/>
      <c r="E5986" s="625"/>
      <c r="F5986" s="625"/>
      <c r="G5986" s="625"/>
      <c r="H5986" s="625"/>
      <c r="I5986" s="638">
        <v>2</v>
      </c>
      <c r="J5986" s="625"/>
      <c r="K5986" s="625"/>
      <c r="L5986" s="634"/>
    </row>
    <row r="5987" spans="1:12" ht="15">
      <c r="A5987" s="626"/>
      <c r="C5987" s="627"/>
      <c r="D5987" s="627"/>
      <c r="E5987" s="627"/>
      <c r="F5987" s="627"/>
      <c r="G5987" s="627"/>
      <c r="H5987" s="627"/>
      <c r="I5987" s="639">
        <v>1</v>
      </c>
      <c r="J5987" s="627"/>
      <c r="K5987" s="627"/>
      <c r="L5987" s="637"/>
    </row>
    <row r="5988" spans="1:12" ht="15">
      <c r="A5988" s="626"/>
      <c r="C5988" s="625"/>
      <c r="D5988" s="625"/>
      <c r="E5988" s="625"/>
      <c r="F5988" s="625"/>
      <c r="G5988" s="625"/>
      <c r="H5988" s="625"/>
      <c r="I5988" s="638">
        <v>2</v>
      </c>
      <c r="J5988" s="625"/>
      <c r="K5988" s="625"/>
      <c r="L5988" s="634"/>
    </row>
    <row r="5989" spans="1:12" ht="15">
      <c r="A5989" s="626"/>
      <c r="C5989" s="627"/>
      <c r="D5989" s="627"/>
      <c r="E5989" s="627"/>
      <c r="F5989" s="627"/>
      <c r="G5989" s="627"/>
      <c r="H5989" s="627"/>
      <c r="I5989" s="639">
        <v>1</v>
      </c>
      <c r="J5989" s="627"/>
      <c r="K5989" s="627"/>
      <c r="L5989" s="637"/>
    </row>
    <row r="5990" spans="1:12" ht="15">
      <c r="A5990" s="626"/>
      <c r="C5990" s="625"/>
      <c r="D5990" s="625"/>
      <c r="E5990" s="625"/>
      <c r="F5990" s="625"/>
      <c r="G5990" s="625"/>
      <c r="H5990" s="625"/>
      <c r="I5990" s="638">
        <v>1</v>
      </c>
      <c r="J5990" s="625"/>
      <c r="K5990" s="625"/>
      <c r="L5990" s="634"/>
    </row>
    <row r="5991" spans="1:12" ht="15">
      <c r="A5991" s="626"/>
      <c r="C5991" s="627"/>
      <c r="D5991" s="627"/>
      <c r="E5991" s="627"/>
      <c r="F5991" s="627"/>
      <c r="G5991" s="627"/>
      <c r="H5991" s="627"/>
      <c r="I5991" s="639">
        <v>2</v>
      </c>
      <c r="J5991" s="627"/>
      <c r="K5991" s="627"/>
      <c r="L5991" s="637"/>
    </row>
    <row r="5992" spans="1:12" ht="15">
      <c r="A5992" s="626"/>
      <c r="C5992" s="625"/>
      <c r="D5992" s="625"/>
      <c r="E5992" s="625"/>
      <c r="F5992" s="625"/>
      <c r="G5992" s="625"/>
      <c r="H5992" s="625"/>
      <c r="I5992" s="638">
        <v>1</v>
      </c>
      <c r="J5992" s="625"/>
      <c r="K5992" s="625"/>
      <c r="L5992" s="634"/>
    </row>
    <row r="5993" spans="1:12" ht="15">
      <c r="A5993" s="626"/>
      <c r="C5993" s="627"/>
      <c r="D5993" s="627"/>
      <c r="E5993" s="627"/>
      <c r="F5993" s="627"/>
      <c r="G5993" s="627"/>
      <c r="H5993" s="627"/>
      <c r="I5993" s="639">
        <v>1</v>
      </c>
      <c r="J5993" s="627"/>
      <c r="K5993" s="627"/>
      <c r="L5993" s="637"/>
    </row>
    <row r="5994" spans="1:12" ht="15">
      <c r="A5994" s="626"/>
      <c r="C5994" s="625"/>
      <c r="D5994" s="625"/>
      <c r="E5994" s="625"/>
      <c r="F5994" s="625"/>
      <c r="G5994" s="625"/>
      <c r="H5994" s="625"/>
      <c r="I5994" s="638">
        <v>1</v>
      </c>
      <c r="J5994" s="625"/>
      <c r="K5994" s="625"/>
      <c r="L5994" s="634"/>
    </row>
    <row r="5995" spans="1:12" ht="15">
      <c r="A5995" s="626"/>
      <c r="C5995" s="627"/>
      <c r="D5995" s="627"/>
      <c r="E5995" s="627"/>
      <c r="F5995" s="627"/>
      <c r="G5995" s="627"/>
      <c r="H5995" s="627"/>
      <c r="I5995" s="639">
        <v>1</v>
      </c>
      <c r="J5995" s="627"/>
      <c r="K5995" s="627"/>
      <c r="L5995" s="637"/>
    </row>
    <row r="5996" spans="1:12" ht="15">
      <c r="A5996" s="626"/>
      <c r="C5996" s="625"/>
      <c r="D5996" s="625"/>
      <c r="E5996" s="625"/>
      <c r="F5996" s="625"/>
      <c r="G5996" s="625"/>
      <c r="H5996" s="625"/>
      <c r="I5996" s="638">
        <v>1</v>
      </c>
      <c r="J5996" s="625"/>
      <c r="K5996" s="625"/>
      <c r="L5996" s="634"/>
    </row>
    <row r="5997" spans="1:12" ht="15">
      <c r="A5997" s="626"/>
      <c r="C5997" s="627"/>
      <c r="D5997" s="627"/>
      <c r="E5997" s="627"/>
      <c r="F5997" s="627"/>
      <c r="G5997" s="627"/>
      <c r="H5997" s="627"/>
      <c r="I5997" s="639">
        <v>1</v>
      </c>
      <c r="J5997" s="627"/>
      <c r="K5997" s="627"/>
      <c r="L5997" s="637"/>
    </row>
    <row r="5998" spans="1:12" ht="15">
      <c r="A5998" s="626"/>
      <c r="C5998" s="625"/>
      <c r="D5998" s="625"/>
      <c r="E5998" s="625"/>
      <c r="F5998" s="625"/>
      <c r="G5998" s="625"/>
      <c r="H5998" s="625"/>
      <c r="I5998" s="638">
        <v>1</v>
      </c>
      <c r="J5998" s="625"/>
      <c r="K5998" s="625"/>
      <c r="L5998" s="634"/>
    </row>
    <row r="5999" spans="1:12" ht="15">
      <c r="A5999" s="626"/>
      <c r="C5999" s="627"/>
      <c r="D5999" s="627"/>
      <c r="E5999" s="627"/>
      <c r="F5999" s="627"/>
      <c r="G5999" s="627"/>
      <c r="H5999" s="627"/>
      <c r="I5999" s="639">
        <v>1</v>
      </c>
      <c r="J5999" s="627"/>
      <c r="K5999" s="627"/>
      <c r="L5999" s="637"/>
    </row>
    <row r="6000" spans="1:12" ht="15">
      <c r="A6000" s="626"/>
      <c r="C6000" s="625"/>
      <c r="D6000" s="625"/>
      <c r="E6000" s="625"/>
      <c r="F6000" s="625"/>
      <c r="G6000" s="625"/>
      <c r="H6000" s="625"/>
      <c r="I6000" s="638">
        <v>8</v>
      </c>
      <c r="J6000" s="625"/>
      <c r="K6000" s="625"/>
      <c r="L6000" s="634"/>
    </row>
    <row r="6001" spans="1:12" ht="15">
      <c r="A6001" s="626"/>
      <c r="C6001" s="627"/>
      <c r="D6001" s="627"/>
      <c r="E6001" s="627"/>
      <c r="F6001" s="627"/>
      <c r="G6001" s="627"/>
      <c r="H6001" s="627"/>
      <c r="I6001" s="639">
        <v>2</v>
      </c>
      <c r="J6001" s="627"/>
      <c r="K6001" s="627"/>
      <c r="L6001" s="637"/>
    </row>
    <row r="6002" spans="1:12" ht="15">
      <c r="A6002" s="626"/>
      <c r="B6002" s="1442"/>
      <c r="C6002" s="625"/>
      <c r="D6002" s="625"/>
      <c r="E6002" s="625"/>
      <c r="F6002" s="625"/>
      <c r="G6002" s="625"/>
      <c r="H6002" s="625"/>
      <c r="I6002" s="638">
        <v>3</v>
      </c>
      <c r="J6002" s="625"/>
      <c r="K6002" s="625"/>
      <c r="L6002" s="634"/>
    </row>
    <row r="6003" spans="1:12" ht="15">
      <c r="A6003" s="624"/>
      <c r="B6003" s="625"/>
      <c r="C6003" s="625"/>
      <c r="D6003" s="625"/>
      <c r="E6003" s="625"/>
      <c r="F6003" s="625"/>
      <c r="G6003" s="625"/>
      <c r="H6003" s="625"/>
      <c r="I6003" s="638">
        <v>4.89710901013128E+16</v>
      </c>
      <c r="J6003" s="625"/>
      <c r="K6003" s="625"/>
      <c r="L6003" s="634"/>
    </row>
    <row r="6004" spans="1:12" ht="15">
      <c r="A6004" s="626"/>
      <c r="B6004" s="627"/>
      <c r="C6004" s="627"/>
      <c r="D6004" s="627"/>
      <c r="E6004" s="627"/>
      <c r="F6004" s="627"/>
      <c r="G6004" s="627"/>
      <c r="H6004" s="627"/>
      <c r="I6004" s="639"/>
      <c r="J6004" s="627"/>
      <c r="K6004" s="627"/>
      <c r="L6004" s="637"/>
    </row>
    <row r="6005" spans="1:12" ht="15">
      <c r="A6005" s="46"/>
      <c r="B6005" s="1441"/>
      <c r="C6005" s="625"/>
      <c r="D6005" s="625"/>
      <c r="E6005" s="625"/>
      <c r="F6005" s="625"/>
      <c r="G6005" s="625"/>
      <c r="H6005" s="625"/>
      <c r="I6005" s="24"/>
      <c r="J6005" s="625"/>
      <c r="K6005" s="625"/>
      <c r="L6005" s="625"/>
    </row>
    <row r="6006" spans="1:12" ht="15">
      <c r="A6006" s="276"/>
      <c r="C6006" s="625"/>
      <c r="D6006" s="625"/>
      <c r="E6006" s="625"/>
      <c r="F6006" s="625"/>
      <c r="G6006" s="625"/>
      <c r="H6006" s="625"/>
      <c r="J6006" s="625"/>
      <c r="K6006" s="625"/>
      <c r="L6006" s="625"/>
    </row>
    <row r="6007" spans="1:12" ht="15">
      <c r="A6007" s="276"/>
      <c r="C6007" s="627"/>
      <c r="D6007" s="627"/>
      <c r="E6007" s="627"/>
      <c r="F6007" s="627"/>
      <c r="G6007" s="627"/>
      <c r="H6007" s="627"/>
      <c r="J6007" s="627"/>
      <c r="K6007" s="627"/>
      <c r="L6007" s="627"/>
    </row>
    <row r="6008" spans="1:12" ht="15">
      <c r="A6008" s="276"/>
      <c r="C6008" s="625"/>
      <c r="D6008" s="625"/>
      <c r="E6008" s="625"/>
      <c r="F6008" s="625"/>
      <c r="G6008" s="625"/>
      <c r="H6008" s="625"/>
      <c r="J6008" s="625"/>
      <c r="K6008" s="625"/>
      <c r="L6008" s="625"/>
    </row>
    <row r="6009" spans="1:12" ht="15">
      <c r="A6009" s="276"/>
      <c r="C6009" s="627"/>
      <c r="D6009" s="627"/>
      <c r="E6009" s="627"/>
      <c r="F6009" s="627"/>
      <c r="G6009" s="627"/>
      <c r="H6009" s="627"/>
      <c r="J6009" s="627"/>
      <c r="K6009" s="627"/>
      <c r="L6009" s="627"/>
    </row>
    <row r="6010" spans="1:12" ht="15">
      <c r="A6010" s="276"/>
      <c r="C6010" s="625"/>
      <c r="D6010" s="625"/>
      <c r="E6010" s="625"/>
      <c r="F6010" s="625"/>
      <c r="G6010" s="625"/>
      <c r="H6010" s="625"/>
      <c r="J6010" s="625"/>
      <c r="K6010" s="625"/>
      <c r="L6010" s="625"/>
    </row>
    <row r="6011" spans="1:12" ht="15">
      <c r="A6011" s="276"/>
      <c r="C6011" s="627"/>
      <c r="D6011" s="627"/>
      <c r="E6011" s="627"/>
      <c r="F6011" s="627"/>
      <c r="G6011" s="627"/>
      <c r="H6011" s="627"/>
      <c r="J6011" s="627"/>
      <c r="K6011" s="627"/>
      <c r="L6011" s="627"/>
    </row>
    <row r="6012" spans="1:12" ht="15">
      <c r="A6012" s="276"/>
      <c r="C6012" s="625"/>
      <c r="D6012" s="625"/>
      <c r="E6012" s="625"/>
      <c r="F6012" s="625"/>
      <c r="G6012" s="625"/>
      <c r="H6012" s="625"/>
      <c r="J6012" s="625"/>
      <c r="K6012" s="625"/>
      <c r="L6012" s="625"/>
    </row>
    <row r="6013" spans="1:12" ht="15">
      <c r="A6013" s="276"/>
      <c r="C6013" s="627"/>
      <c r="D6013" s="627"/>
      <c r="E6013" s="627"/>
      <c r="F6013" s="627"/>
      <c r="G6013" s="627"/>
      <c r="H6013" s="627"/>
      <c r="J6013" s="627"/>
      <c r="K6013" s="627"/>
      <c r="L6013" s="627"/>
    </row>
    <row r="6014" spans="1:12" ht="15">
      <c r="A6014" s="276"/>
      <c r="C6014" s="625"/>
      <c r="D6014" s="625"/>
      <c r="E6014" s="625"/>
      <c r="F6014" s="625"/>
      <c r="G6014" s="625"/>
      <c r="H6014" s="625"/>
      <c r="J6014" s="625"/>
      <c r="K6014" s="625"/>
      <c r="L6014" s="625"/>
    </row>
    <row r="6015" spans="1:12" ht="15">
      <c r="A6015" s="276"/>
      <c r="C6015" s="627"/>
      <c r="D6015" s="627"/>
      <c r="E6015" s="627"/>
      <c r="F6015" s="627"/>
      <c r="G6015" s="627"/>
      <c r="H6015" s="627"/>
      <c r="J6015" s="627"/>
      <c r="K6015" s="627"/>
      <c r="L6015" s="627"/>
    </row>
    <row r="6016" spans="1:12" ht="15">
      <c r="A6016" s="276"/>
      <c r="C6016" s="625"/>
      <c r="D6016" s="625"/>
      <c r="E6016" s="625"/>
      <c r="F6016" s="625"/>
      <c r="G6016" s="625"/>
      <c r="H6016" s="625"/>
      <c r="J6016" s="625"/>
      <c r="K6016" s="625"/>
      <c r="L6016" s="625"/>
    </row>
    <row r="6017" spans="1:12" ht="15">
      <c r="A6017" s="276"/>
      <c r="C6017" s="627"/>
      <c r="D6017" s="627"/>
      <c r="E6017" s="627"/>
      <c r="F6017" s="627"/>
      <c r="G6017" s="627"/>
      <c r="H6017" s="627"/>
      <c r="J6017" s="627"/>
      <c r="K6017" s="627"/>
      <c r="L6017" s="627"/>
    </row>
    <row r="6018" spans="1:12" ht="15">
      <c r="A6018" s="276"/>
      <c r="C6018" s="625"/>
      <c r="D6018" s="625"/>
      <c r="E6018" s="625"/>
      <c r="F6018" s="625"/>
      <c r="G6018" s="625"/>
      <c r="H6018" s="625"/>
      <c r="J6018" s="625"/>
      <c r="K6018" s="625"/>
      <c r="L6018" s="625"/>
    </row>
    <row r="6019" spans="1:12" ht="15">
      <c r="A6019" s="276"/>
      <c r="C6019" s="627"/>
      <c r="D6019" s="627"/>
      <c r="E6019" s="627"/>
      <c r="F6019" s="627"/>
      <c r="G6019" s="627"/>
      <c r="H6019" s="627"/>
      <c r="J6019" s="627"/>
      <c r="K6019" s="627"/>
      <c r="L6019" s="627"/>
    </row>
    <row r="6020" spans="1:12" ht="15">
      <c r="A6020" s="276"/>
      <c r="C6020" s="625"/>
      <c r="D6020" s="625"/>
      <c r="E6020" s="625"/>
      <c r="F6020" s="625"/>
      <c r="G6020" s="625"/>
      <c r="H6020" s="625"/>
      <c r="J6020" s="625"/>
      <c r="K6020" s="625"/>
      <c r="L6020" s="625"/>
    </row>
    <row r="6021" spans="1:12" ht="15">
      <c r="A6021" s="276"/>
      <c r="C6021" s="627"/>
      <c r="D6021" s="627"/>
      <c r="E6021" s="627"/>
      <c r="F6021" s="627"/>
      <c r="G6021" s="627"/>
      <c r="H6021" s="627"/>
      <c r="J6021" s="627"/>
      <c r="K6021" s="627"/>
      <c r="L6021" s="627"/>
    </row>
    <row r="6022" spans="1:12" ht="15">
      <c r="A6022" s="276"/>
      <c r="C6022" s="625"/>
      <c r="D6022" s="625"/>
      <c r="E6022" s="625"/>
      <c r="F6022" s="625"/>
      <c r="G6022" s="625"/>
      <c r="H6022" s="625"/>
      <c r="J6022" s="625"/>
      <c r="K6022" s="625"/>
      <c r="L6022" s="625"/>
    </row>
    <row r="6023" spans="1:12" ht="15">
      <c r="A6023" s="276"/>
      <c r="C6023" s="627"/>
      <c r="D6023" s="627"/>
      <c r="E6023" s="627"/>
      <c r="F6023" s="627"/>
      <c r="G6023" s="627"/>
      <c r="H6023" s="627"/>
      <c r="J6023" s="627"/>
      <c r="K6023" s="627"/>
      <c r="L6023" s="627"/>
    </row>
    <row r="6024" spans="1:12" ht="15">
      <c r="A6024" s="276"/>
      <c r="C6024" s="625"/>
      <c r="D6024" s="625"/>
      <c r="E6024" s="625"/>
      <c r="F6024" s="625"/>
      <c r="G6024" s="625"/>
      <c r="H6024" s="625"/>
      <c r="J6024" s="625"/>
      <c r="K6024" s="625"/>
      <c r="L6024" s="625"/>
    </row>
    <row r="6025" spans="1:12" ht="15">
      <c r="A6025" s="276"/>
      <c r="C6025" s="627"/>
      <c r="D6025" s="627"/>
      <c r="E6025" s="627"/>
      <c r="F6025" s="627"/>
      <c r="G6025" s="627"/>
      <c r="H6025" s="627"/>
      <c r="J6025" s="627"/>
      <c r="K6025" s="627"/>
      <c r="L6025" s="627"/>
    </row>
    <row r="6026" spans="1:12" ht="15">
      <c r="A6026" s="276"/>
      <c r="C6026" s="625"/>
      <c r="D6026" s="625"/>
      <c r="E6026" s="625"/>
      <c r="F6026" s="625"/>
      <c r="G6026" s="625"/>
      <c r="H6026" s="625"/>
      <c r="J6026" s="625"/>
      <c r="K6026" s="625"/>
      <c r="L6026" s="625"/>
    </row>
    <row r="6027" spans="1:12" ht="15">
      <c r="A6027" s="276"/>
      <c r="C6027" s="627"/>
      <c r="D6027" s="627"/>
      <c r="E6027" s="627"/>
      <c r="F6027" s="627"/>
      <c r="G6027" s="627"/>
      <c r="H6027" s="627"/>
      <c r="J6027" s="627"/>
      <c r="K6027" s="627"/>
      <c r="L6027" s="627"/>
    </row>
    <row r="6028" spans="1:12" ht="15">
      <c r="A6028" s="276"/>
      <c r="C6028" s="625"/>
      <c r="D6028" s="625"/>
      <c r="E6028" s="625"/>
      <c r="F6028" s="625"/>
      <c r="G6028" s="625"/>
      <c r="H6028" s="625"/>
      <c r="J6028" s="625"/>
      <c r="K6028" s="625"/>
      <c r="L6028" s="625"/>
    </row>
    <row r="6029" spans="1:12" ht="15">
      <c r="A6029" s="276"/>
      <c r="C6029" s="627"/>
      <c r="D6029" s="627"/>
      <c r="E6029" s="627"/>
      <c r="F6029" s="627"/>
      <c r="G6029" s="627"/>
      <c r="H6029" s="627"/>
      <c r="J6029" s="627"/>
      <c r="K6029" s="627"/>
      <c r="L6029" s="627"/>
    </row>
    <row r="6030" spans="1:12" ht="15">
      <c r="A6030" s="276"/>
      <c r="C6030" s="625"/>
      <c r="D6030" s="625"/>
      <c r="E6030" s="625"/>
      <c r="F6030" s="625"/>
      <c r="G6030" s="625"/>
      <c r="H6030" s="625"/>
      <c r="J6030" s="625"/>
      <c r="K6030" s="625"/>
      <c r="L6030" s="625"/>
    </row>
    <row r="6031" spans="1:12" ht="15">
      <c r="A6031" s="276"/>
      <c r="C6031" s="627"/>
      <c r="D6031" s="627"/>
      <c r="E6031" s="627"/>
      <c r="F6031" s="627"/>
      <c r="G6031" s="627"/>
      <c r="H6031" s="627"/>
      <c r="J6031" s="627"/>
      <c r="K6031" s="627"/>
      <c r="L6031" s="627"/>
    </row>
    <row r="6032" spans="1:12" ht="15">
      <c r="A6032" s="276"/>
      <c r="C6032" s="625"/>
      <c r="D6032" s="625"/>
      <c r="E6032" s="625"/>
      <c r="F6032" s="625"/>
      <c r="G6032" s="625"/>
      <c r="H6032" s="625"/>
      <c r="J6032" s="625"/>
      <c r="K6032" s="625"/>
      <c r="L6032" s="625"/>
    </row>
    <row r="6033" spans="1:12" ht="15">
      <c r="A6033" s="276"/>
      <c r="C6033" s="627"/>
      <c r="D6033" s="627"/>
      <c r="E6033" s="627"/>
      <c r="F6033" s="627"/>
      <c r="G6033" s="627"/>
      <c r="H6033" s="627"/>
      <c r="J6033" s="627"/>
      <c r="K6033" s="627"/>
      <c r="L6033" s="627"/>
    </row>
    <row r="6034" spans="1:12" ht="15">
      <c r="A6034" s="276"/>
      <c r="C6034" s="625"/>
      <c r="D6034" s="625"/>
      <c r="E6034" s="625"/>
      <c r="F6034" s="625"/>
      <c r="G6034" s="625"/>
      <c r="H6034" s="625"/>
      <c r="J6034" s="625"/>
      <c r="K6034" s="625"/>
      <c r="L6034" s="625"/>
    </row>
    <row r="6035" spans="1:12" ht="15">
      <c r="A6035" s="276"/>
      <c r="C6035" s="627"/>
      <c r="D6035" s="627"/>
      <c r="E6035" s="627"/>
      <c r="F6035" s="627"/>
      <c r="G6035" s="627"/>
      <c r="H6035" s="627"/>
      <c r="J6035" s="627"/>
      <c r="K6035" s="627"/>
      <c r="L6035" s="627"/>
    </row>
    <row r="6036" spans="1:12" ht="15">
      <c r="A6036" s="276"/>
      <c r="C6036" s="625"/>
      <c r="D6036" s="625"/>
      <c r="E6036" s="625"/>
      <c r="F6036" s="625"/>
      <c r="G6036" s="625"/>
      <c r="H6036" s="625"/>
      <c r="J6036" s="625"/>
      <c r="K6036" s="625"/>
      <c r="L6036" s="625"/>
    </row>
    <row r="6037" spans="1:12" ht="15">
      <c r="A6037" s="276"/>
      <c r="C6037" s="627"/>
      <c r="D6037" s="627"/>
      <c r="E6037" s="627"/>
      <c r="F6037" s="627"/>
      <c r="G6037" s="627"/>
      <c r="H6037" s="627"/>
      <c r="J6037" s="627"/>
      <c r="K6037" s="627"/>
      <c r="L6037" s="627"/>
    </row>
    <row r="6038" spans="1:12" ht="15">
      <c r="A6038" s="276"/>
      <c r="C6038" s="625"/>
      <c r="D6038" s="625"/>
      <c r="E6038" s="625"/>
      <c r="F6038" s="625"/>
      <c r="G6038" s="625"/>
      <c r="H6038" s="625"/>
      <c r="J6038" s="625"/>
      <c r="K6038" s="625"/>
      <c r="L6038" s="625"/>
    </row>
    <row r="6039" spans="1:12" ht="15">
      <c r="A6039" s="276"/>
      <c r="C6039" s="627"/>
      <c r="D6039" s="627"/>
      <c r="E6039" s="627"/>
      <c r="F6039" s="627"/>
      <c r="G6039" s="627"/>
      <c r="H6039" s="627"/>
      <c r="J6039" s="627"/>
      <c r="K6039" s="627"/>
      <c r="L6039" s="627"/>
    </row>
    <row r="6040" spans="1:12" ht="15">
      <c r="A6040" s="276"/>
      <c r="C6040" s="625"/>
      <c r="D6040" s="625"/>
      <c r="E6040" s="625"/>
      <c r="F6040" s="625"/>
      <c r="G6040" s="625"/>
      <c r="H6040" s="625"/>
      <c r="J6040" s="625"/>
      <c r="K6040" s="625"/>
      <c r="L6040" s="625"/>
    </row>
    <row r="6041" spans="1:12" ht="15">
      <c r="A6041" s="276"/>
      <c r="C6041" s="627"/>
      <c r="D6041" s="627"/>
      <c r="E6041" s="627"/>
      <c r="F6041" s="627"/>
      <c r="G6041" s="627"/>
      <c r="H6041" s="627"/>
      <c r="J6041" s="627"/>
      <c r="K6041" s="627"/>
      <c r="L6041" s="627"/>
    </row>
    <row r="6042" spans="1:12" ht="15">
      <c r="A6042" s="276"/>
      <c r="C6042" s="625"/>
      <c r="D6042" s="625"/>
      <c r="E6042" s="625"/>
      <c r="F6042" s="625"/>
      <c r="G6042" s="625"/>
      <c r="H6042" s="625"/>
      <c r="J6042" s="625"/>
      <c r="K6042" s="625"/>
      <c r="L6042" s="625"/>
    </row>
    <row r="6043" spans="1:12" ht="15">
      <c r="A6043" s="276"/>
      <c r="C6043" s="627"/>
      <c r="D6043" s="627"/>
      <c r="E6043" s="627"/>
      <c r="F6043" s="627"/>
      <c r="G6043" s="627"/>
      <c r="H6043" s="627"/>
      <c r="J6043" s="627"/>
      <c r="K6043" s="627"/>
      <c r="L6043" s="627"/>
    </row>
    <row r="6044" spans="1:12" ht="15">
      <c r="A6044" s="276"/>
      <c r="C6044" s="625"/>
      <c r="D6044" s="625"/>
      <c r="E6044" s="625"/>
      <c r="F6044" s="625"/>
      <c r="G6044" s="625"/>
      <c r="H6044" s="625"/>
      <c r="J6044" s="625"/>
      <c r="K6044" s="625"/>
      <c r="L6044" s="625"/>
    </row>
    <row r="6045" spans="1:12" ht="15">
      <c r="A6045" s="276"/>
      <c r="C6045" s="627"/>
      <c r="D6045" s="627"/>
      <c r="E6045" s="627"/>
      <c r="F6045" s="627"/>
      <c r="G6045" s="627"/>
      <c r="H6045" s="627"/>
      <c r="J6045" s="627"/>
      <c r="K6045" s="627"/>
      <c r="L6045" s="627"/>
    </row>
    <row r="6046" spans="1:12" ht="15">
      <c r="A6046" s="276"/>
      <c r="C6046" s="625"/>
      <c r="D6046" s="625"/>
      <c r="E6046" s="625"/>
      <c r="F6046" s="625"/>
      <c r="G6046" s="625"/>
      <c r="H6046" s="625"/>
      <c r="J6046" s="625"/>
      <c r="K6046" s="625"/>
      <c r="L6046" s="625"/>
    </row>
    <row r="6047" spans="1:12" ht="15">
      <c r="A6047" s="276"/>
      <c r="C6047" s="627"/>
      <c r="D6047" s="627"/>
      <c r="E6047" s="627"/>
      <c r="F6047" s="627"/>
      <c r="G6047" s="627"/>
      <c r="H6047" s="627"/>
      <c r="J6047" s="627"/>
      <c r="K6047" s="627"/>
      <c r="L6047" s="627"/>
    </row>
    <row r="6048" spans="1:12" ht="15">
      <c r="A6048" s="276"/>
      <c r="C6048" s="625"/>
      <c r="D6048" s="625"/>
      <c r="E6048" s="625"/>
      <c r="F6048" s="625"/>
      <c r="G6048" s="625"/>
      <c r="H6048" s="625"/>
      <c r="J6048" s="625"/>
      <c r="K6048" s="625"/>
      <c r="L6048" s="625"/>
    </row>
    <row r="6049" spans="1:12" ht="15">
      <c r="A6049" s="276"/>
      <c r="C6049" s="627"/>
      <c r="D6049" s="627"/>
      <c r="E6049" s="627"/>
      <c r="F6049" s="627"/>
      <c r="G6049" s="627"/>
      <c r="H6049" s="627"/>
      <c r="J6049" s="627"/>
      <c r="K6049" s="627"/>
      <c r="L6049" s="627"/>
    </row>
    <row r="6050" spans="1:12" ht="15">
      <c r="A6050" s="276"/>
      <c r="C6050" s="625"/>
      <c r="D6050" s="625"/>
      <c r="E6050" s="625"/>
      <c r="F6050" s="625"/>
      <c r="G6050" s="625"/>
      <c r="H6050" s="625"/>
      <c r="J6050" s="625"/>
      <c r="K6050" s="625"/>
      <c r="L6050" s="625"/>
    </row>
    <row r="6051" spans="1:12" ht="15">
      <c r="A6051" s="276"/>
      <c r="C6051" s="627"/>
      <c r="D6051" s="627"/>
      <c r="E6051" s="627"/>
      <c r="F6051" s="627"/>
      <c r="G6051" s="627"/>
      <c r="H6051" s="627"/>
      <c r="J6051" s="627"/>
      <c r="K6051" s="627"/>
      <c r="L6051" s="627"/>
    </row>
    <row r="6052" spans="1:12" ht="15">
      <c r="A6052" s="276"/>
      <c r="C6052" s="625"/>
      <c r="D6052" s="625"/>
      <c r="E6052" s="625"/>
      <c r="F6052" s="625"/>
      <c r="G6052" s="625"/>
      <c r="H6052" s="625"/>
      <c r="J6052" s="625"/>
      <c r="K6052" s="625"/>
      <c r="L6052" s="625"/>
    </row>
    <row r="6053" spans="1:12" ht="15">
      <c r="A6053" s="276"/>
      <c r="C6053" s="627"/>
      <c r="D6053" s="627"/>
      <c r="E6053" s="627"/>
      <c r="F6053" s="627"/>
      <c r="G6053" s="627"/>
      <c r="H6053" s="627"/>
      <c r="J6053" s="627"/>
      <c r="K6053" s="627"/>
      <c r="L6053" s="627"/>
    </row>
    <row r="6054" spans="1:12" ht="15">
      <c r="A6054" s="276"/>
      <c r="C6054" s="625"/>
      <c r="D6054" s="625"/>
      <c r="E6054" s="625"/>
      <c r="F6054" s="625"/>
      <c r="G6054" s="625"/>
      <c r="H6054" s="625"/>
      <c r="J6054" s="625"/>
      <c r="K6054" s="625"/>
      <c r="L6054" s="625"/>
    </row>
    <row r="6055" spans="1:12" ht="15">
      <c r="A6055" s="276"/>
      <c r="C6055" s="627"/>
      <c r="D6055" s="627"/>
      <c r="E6055" s="627"/>
      <c r="F6055" s="627"/>
      <c r="G6055" s="627"/>
      <c r="H6055" s="627"/>
      <c r="J6055" s="627"/>
      <c r="K6055" s="627"/>
      <c r="L6055" s="627"/>
    </row>
    <row r="6056" spans="1:12" ht="15">
      <c r="A6056" s="276"/>
      <c r="C6056" s="625"/>
      <c r="D6056" s="625"/>
      <c r="E6056" s="625"/>
      <c r="F6056" s="625"/>
      <c r="G6056" s="625"/>
      <c r="H6056" s="625"/>
      <c r="J6056" s="625"/>
      <c r="K6056" s="625"/>
      <c r="L6056" s="625"/>
    </row>
    <row r="6057" spans="1:12" ht="15">
      <c r="A6057" s="276"/>
      <c r="C6057" s="627"/>
      <c r="D6057" s="627"/>
      <c r="E6057" s="627"/>
      <c r="F6057" s="627"/>
      <c r="G6057" s="627"/>
      <c r="H6057" s="627"/>
      <c r="J6057" s="627"/>
      <c r="K6057" s="627"/>
      <c r="L6057" s="627"/>
    </row>
    <row r="6058" spans="1:12" ht="15">
      <c r="A6058" s="276"/>
      <c r="C6058" s="625"/>
      <c r="D6058" s="625"/>
      <c r="E6058" s="625"/>
      <c r="F6058" s="625"/>
      <c r="G6058" s="625"/>
      <c r="H6058" s="625"/>
      <c r="J6058" s="625"/>
      <c r="K6058" s="625"/>
      <c r="L6058" s="625"/>
    </row>
    <row r="6059" spans="1:12" ht="15">
      <c r="A6059" s="276"/>
      <c r="C6059" s="627"/>
      <c r="D6059" s="627"/>
      <c r="E6059" s="627"/>
      <c r="F6059" s="627"/>
      <c r="G6059" s="627"/>
      <c r="H6059" s="627"/>
      <c r="J6059" s="627"/>
      <c r="K6059" s="627"/>
      <c r="L6059" s="627"/>
    </row>
    <row r="6060" spans="1:12" ht="15">
      <c r="A6060" s="276"/>
      <c r="C6060" s="625"/>
      <c r="D6060" s="625"/>
      <c r="E6060" s="625"/>
      <c r="F6060" s="625"/>
      <c r="G6060" s="625"/>
      <c r="H6060" s="625"/>
      <c r="J6060" s="625"/>
      <c r="K6060" s="625"/>
      <c r="L6060" s="625"/>
    </row>
    <row r="6061" spans="1:12" ht="15">
      <c r="A6061" s="276"/>
      <c r="C6061" s="627"/>
      <c r="D6061" s="627"/>
      <c r="E6061" s="627"/>
      <c r="F6061" s="627"/>
      <c r="G6061" s="627"/>
      <c r="H6061" s="627"/>
      <c r="J6061" s="627"/>
      <c r="K6061" s="627"/>
      <c r="L6061" s="627"/>
    </row>
    <row r="6062" spans="1:12" ht="15">
      <c r="A6062" s="276"/>
      <c r="C6062" s="625"/>
      <c r="D6062" s="625"/>
      <c r="E6062" s="625"/>
      <c r="F6062" s="625"/>
      <c r="G6062" s="625"/>
      <c r="H6062" s="625"/>
      <c r="J6062" s="625"/>
      <c r="K6062" s="625"/>
      <c r="L6062" s="625"/>
    </row>
    <row r="6063" spans="1:12" ht="15">
      <c r="A6063" s="276"/>
      <c r="C6063" s="627"/>
      <c r="D6063" s="627"/>
      <c r="E6063" s="627"/>
      <c r="F6063" s="627"/>
      <c r="G6063" s="627"/>
      <c r="H6063" s="627"/>
      <c r="J6063" s="627"/>
      <c r="K6063" s="627"/>
      <c r="L6063" s="627"/>
    </row>
    <row r="6064" spans="1:12" ht="15">
      <c r="A6064" s="276"/>
      <c r="C6064" s="625"/>
      <c r="D6064" s="625"/>
      <c r="E6064" s="625"/>
      <c r="F6064" s="625"/>
      <c r="G6064" s="625"/>
      <c r="H6064" s="625"/>
      <c r="J6064" s="625"/>
      <c r="K6064" s="625"/>
      <c r="L6064" s="625"/>
    </row>
    <row r="6065" spans="1:12" ht="15">
      <c r="A6065" s="276"/>
      <c r="C6065" s="627"/>
      <c r="D6065" s="627"/>
      <c r="E6065" s="627"/>
      <c r="F6065" s="627"/>
      <c r="G6065" s="627"/>
      <c r="H6065" s="627"/>
      <c r="J6065" s="627"/>
      <c r="K6065" s="627"/>
      <c r="L6065" s="627"/>
    </row>
    <row r="6066" spans="1:12" ht="15">
      <c r="A6066" s="276"/>
      <c r="C6066" s="625"/>
      <c r="D6066" s="625"/>
      <c r="E6066" s="625"/>
      <c r="F6066" s="625"/>
      <c r="G6066" s="625"/>
      <c r="H6066" s="625"/>
      <c r="J6066" s="625"/>
      <c r="K6066" s="625"/>
      <c r="L6066" s="625"/>
    </row>
    <row r="6067" spans="1:12" ht="15">
      <c r="A6067" s="276"/>
      <c r="C6067" s="627"/>
      <c r="D6067" s="627"/>
      <c r="E6067" s="627"/>
      <c r="F6067" s="627"/>
      <c r="G6067" s="627"/>
      <c r="H6067" s="627"/>
      <c r="J6067" s="627"/>
      <c r="K6067" s="627"/>
      <c r="L6067" s="627"/>
    </row>
    <row r="6068" spans="1:12" ht="15">
      <c r="A6068" s="276"/>
      <c r="C6068" s="625"/>
      <c r="D6068" s="625"/>
      <c r="E6068" s="625"/>
      <c r="F6068" s="625"/>
      <c r="G6068" s="625"/>
      <c r="H6068" s="625"/>
      <c r="J6068" s="625"/>
      <c r="K6068" s="625"/>
      <c r="L6068" s="625"/>
    </row>
    <row r="6069" spans="1:12" ht="15">
      <c r="A6069" s="276"/>
      <c r="C6069" s="627"/>
      <c r="D6069" s="627"/>
      <c r="E6069" s="627"/>
      <c r="F6069" s="627"/>
      <c r="G6069" s="627"/>
      <c r="H6069" s="627"/>
      <c r="J6069" s="627"/>
      <c r="K6069" s="627"/>
      <c r="L6069" s="627"/>
    </row>
    <row r="6070" spans="1:12" ht="15">
      <c r="A6070" s="276"/>
      <c r="C6070" s="625"/>
      <c r="D6070" s="625"/>
      <c r="E6070" s="625"/>
      <c r="F6070" s="625"/>
      <c r="G6070" s="625"/>
      <c r="H6070" s="625"/>
      <c r="J6070" s="625"/>
      <c r="K6070" s="625"/>
      <c r="L6070" s="625"/>
    </row>
    <row r="6071" spans="1:12" ht="15">
      <c r="A6071" s="276"/>
      <c r="C6071" s="627"/>
      <c r="D6071" s="627"/>
      <c r="E6071" s="627"/>
      <c r="F6071" s="627"/>
      <c r="G6071" s="627"/>
      <c r="H6071" s="627"/>
      <c r="J6071" s="627"/>
      <c r="K6071" s="627"/>
      <c r="L6071" s="627"/>
    </row>
    <row r="6072" spans="1:12" ht="15">
      <c r="A6072" s="276"/>
      <c r="C6072" s="625"/>
      <c r="D6072" s="625"/>
      <c r="E6072" s="625"/>
      <c r="F6072" s="625"/>
      <c r="G6072" s="625"/>
      <c r="H6072" s="625"/>
      <c r="J6072" s="625"/>
      <c r="K6072" s="625"/>
      <c r="L6072" s="625"/>
    </row>
    <row r="6073" spans="1:12" ht="15">
      <c r="A6073" s="1439"/>
      <c r="B6073" s="1442"/>
      <c r="C6073" s="627"/>
      <c r="D6073" s="627"/>
      <c r="E6073" s="627"/>
      <c r="F6073" s="627"/>
      <c r="G6073" s="627"/>
      <c r="H6073" s="627"/>
      <c r="I6073" s="1446"/>
      <c r="J6073" s="627"/>
      <c r="K6073" s="627"/>
      <c r="L6073" s="637"/>
    </row>
    <row r="6074" spans="1:12" ht="15">
      <c r="A6074" s="624"/>
      <c r="B6074" s="625"/>
      <c r="C6074" s="625"/>
      <c r="D6074" s="625"/>
      <c r="E6074" s="625"/>
      <c r="F6074" s="625"/>
      <c r="G6074" s="625"/>
      <c r="H6074" s="625"/>
      <c r="I6074" s="638"/>
      <c r="J6074" s="625"/>
      <c r="K6074" s="625"/>
      <c r="L6074" s="634"/>
    </row>
    <row r="6075" spans="1:12" ht="15">
      <c r="A6075" s="46"/>
      <c r="B6075" s="1441"/>
      <c r="C6075" s="625"/>
      <c r="D6075" s="625"/>
      <c r="E6075" s="625"/>
      <c r="F6075" s="625"/>
      <c r="G6075" s="625"/>
      <c r="H6075" s="625"/>
      <c r="I6075" s="24"/>
      <c r="J6075" s="625"/>
      <c r="K6075" s="625"/>
      <c r="L6075" s="625"/>
    </row>
    <row r="6076" spans="1:12" ht="15">
      <c r="A6076" s="276"/>
      <c r="C6076" s="625"/>
      <c r="D6076" s="625"/>
      <c r="E6076" s="625"/>
      <c r="F6076" s="625"/>
      <c r="G6076" s="625"/>
      <c r="H6076" s="625"/>
      <c r="J6076" s="625"/>
      <c r="K6076" s="625"/>
      <c r="L6076" s="625"/>
    </row>
    <row r="6077" spans="1:12" ht="15">
      <c r="A6077" s="276"/>
      <c r="C6077" s="627"/>
      <c r="D6077" s="627"/>
      <c r="E6077" s="627"/>
      <c r="F6077" s="627"/>
      <c r="G6077" s="627"/>
      <c r="H6077" s="627"/>
      <c r="J6077" s="627"/>
      <c r="K6077" s="627"/>
      <c r="L6077" s="627"/>
    </row>
    <row r="6078" spans="1:12" ht="15">
      <c r="A6078" s="276"/>
      <c r="C6078" s="625"/>
      <c r="D6078" s="625"/>
      <c r="E6078" s="625"/>
      <c r="F6078" s="625"/>
      <c r="G6078" s="625"/>
      <c r="H6078" s="625"/>
      <c r="J6078" s="625"/>
      <c r="K6078" s="625"/>
      <c r="L6078" s="625"/>
    </row>
    <row r="6079" spans="1:12" ht="15">
      <c r="A6079" s="276"/>
      <c r="C6079" s="627"/>
      <c r="D6079" s="627"/>
      <c r="E6079" s="627"/>
      <c r="F6079" s="627"/>
      <c r="G6079" s="627"/>
      <c r="H6079" s="627"/>
      <c r="J6079" s="627"/>
      <c r="K6079" s="627"/>
      <c r="L6079" s="627"/>
    </row>
    <row r="6080" spans="1:12" ht="15">
      <c r="A6080" s="276"/>
      <c r="C6080" s="625"/>
      <c r="D6080" s="625"/>
      <c r="E6080" s="625"/>
      <c r="F6080" s="625"/>
      <c r="G6080" s="625"/>
      <c r="H6080" s="625"/>
      <c r="J6080" s="625"/>
      <c r="K6080" s="625"/>
      <c r="L6080" s="625"/>
    </row>
    <row r="6081" spans="1:12" ht="15">
      <c r="A6081" s="276"/>
      <c r="C6081" s="627"/>
      <c r="D6081" s="627"/>
      <c r="E6081" s="627"/>
      <c r="F6081" s="627"/>
      <c r="G6081" s="627"/>
      <c r="H6081" s="627"/>
      <c r="J6081" s="627"/>
      <c r="K6081" s="627"/>
      <c r="L6081" s="627"/>
    </row>
    <row r="6082" spans="1:12" ht="15">
      <c r="A6082" s="276"/>
      <c r="C6082" s="625"/>
      <c r="D6082" s="625"/>
      <c r="E6082" s="625"/>
      <c r="F6082" s="625"/>
      <c r="G6082" s="625"/>
      <c r="H6082" s="625"/>
      <c r="J6082" s="625"/>
      <c r="K6082" s="625"/>
      <c r="L6082" s="625"/>
    </row>
    <row r="6083" spans="1:12" ht="15">
      <c r="A6083" s="276"/>
      <c r="C6083" s="627"/>
      <c r="D6083" s="627"/>
      <c r="E6083" s="627"/>
      <c r="F6083" s="627"/>
      <c r="G6083" s="627"/>
      <c r="H6083" s="627"/>
      <c r="J6083" s="627"/>
      <c r="K6083" s="627"/>
      <c r="L6083" s="627"/>
    </row>
    <row r="6084" spans="1:12" ht="15">
      <c r="A6084" s="276"/>
      <c r="C6084" s="625"/>
      <c r="D6084" s="625"/>
      <c r="E6084" s="625"/>
      <c r="F6084" s="625"/>
      <c r="G6084" s="625"/>
      <c r="H6084" s="625"/>
      <c r="J6084" s="625"/>
      <c r="K6084" s="625"/>
      <c r="L6084" s="625"/>
    </row>
    <row r="6085" spans="1:12" ht="15">
      <c r="A6085" s="276"/>
      <c r="C6085" s="627"/>
      <c r="D6085" s="627"/>
      <c r="E6085" s="627"/>
      <c r="F6085" s="627"/>
      <c r="G6085" s="627"/>
      <c r="H6085" s="627"/>
      <c r="J6085" s="627"/>
      <c r="K6085" s="627"/>
      <c r="L6085" s="627"/>
    </row>
    <row r="6086" spans="1:12" ht="15">
      <c r="A6086" s="276"/>
      <c r="C6086" s="625"/>
      <c r="D6086" s="625"/>
      <c r="E6086" s="625"/>
      <c r="F6086" s="625"/>
      <c r="G6086" s="625"/>
      <c r="H6086" s="625"/>
      <c r="J6086" s="625"/>
      <c r="K6086" s="625"/>
      <c r="L6086" s="625"/>
    </row>
    <row r="6087" spans="1:12" ht="15">
      <c r="A6087" s="276"/>
      <c r="C6087" s="627"/>
      <c r="D6087" s="627"/>
      <c r="E6087" s="627"/>
      <c r="F6087" s="627"/>
      <c r="G6087" s="627"/>
      <c r="H6087" s="627"/>
      <c r="J6087" s="627"/>
      <c r="K6087" s="627"/>
      <c r="L6087" s="627"/>
    </row>
    <row r="6088" spans="1:12" ht="15">
      <c r="A6088" s="276"/>
      <c r="C6088" s="625"/>
      <c r="D6088" s="625"/>
      <c r="E6088" s="625"/>
      <c r="F6088" s="625"/>
      <c r="G6088" s="625"/>
      <c r="H6088" s="625"/>
      <c r="J6088" s="625"/>
      <c r="K6088" s="625"/>
      <c r="L6088" s="625"/>
    </row>
    <row r="6089" spans="1:12" ht="15">
      <c r="A6089" s="276"/>
      <c r="C6089" s="627"/>
      <c r="D6089" s="627"/>
      <c r="E6089" s="627"/>
      <c r="F6089" s="627"/>
      <c r="G6089" s="627"/>
      <c r="H6089" s="627"/>
      <c r="J6089" s="627"/>
      <c r="K6089" s="627"/>
      <c r="L6089" s="627"/>
    </row>
    <row r="6090" spans="1:12" ht="15">
      <c r="A6090" s="276"/>
      <c r="C6090" s="625"/>
      <c r="D6090" s="625"/>
      <c r="E6090" s="625"/>
      <c r="F6090" s="625"/>
      <c r="G6090" s="625"/>
      <c r="H6090" s="625"/>
      <c r="J6090" s="625"/>
      <c r="K6090" s="625"/>
      <c r="L6090" s="625"/>
    </row>
    <row r="6091" spans="1:12" ht="15">
      <c r="A6091" s="276"/>
      <c r="C6091" s="627"/>
      <c r="D6091" s="627"/>
      <c r="E6091" s="627"/>
      <c r="F6091" s="627"/>
      <c r="G6091" s="627"/>
      <c r="H6091" s="627"/>
      <c r="J6091" s="627"/>
      <c r="K6091" s="627"/>
      <c r="L6091" s="627"/>
    </row>
    <row r="6092" spans="1:12" ht="15">
      <c r="A6092" s="276"/>
      <c r="C6092" s="625"/>
      <c r="D6092" s="625"/>
      <c r="E6092" s="625"/>
      <c r="F6092" s="625"/>
      <c r="G6092" s="625"/>
      <c r="H6092" s="625"/>
      <c r="J6092" s="625"/>
      <c r="K6092" s="625"/>
      <c r="L6092" s="625"/>
    </row>
    <row r="6093" spans="1:12" ht="15">
      <c r="A6093" s="276"/>
      <c r="C6093" s="627"/>
      <c r="D6093" s="627"/>
      <c r="E6093" s="627"/>
      <c r="F6093" s="627"/>
      <c r="G6093" s="627"/>
      <c r="H6093" s="627"/>
      <c r="J6093" s="627"/>
      <c r="K6093" s="627"/>
      <c r="L6093" s="627"/>
    </row>
    <row r="6094" spans="1:12" ht="15">
      <c r="A6094" s="276"/>
      <c r="C6094" s="625"/>
      <c r="D6094" s="625"/>
      <c r="E6094" s="625"/>
      <c r="F6094" s="625"/>
      <c r="G6094" s="625"/>
      <c r="H6094" s="625"/>
      <c r="J6094" s="625"/>
      <c r="K6094" s="625"/>
      <c r="L6094" s="625"/>
    </row>
    <row r="6095" spans="1:12" ht="15">
      <c r="A6095" s="276"/>
      <c r="C6095" s="627"/>
      <c r="D6095" s="627"/>
      <c r="E6095" s="627"/>
      <c r="F6095" s="627"/>
      <c r="G6095" s="627"/>
      <c r="H6095" s="627"/>
      <c r="J6095" s="627"/>
      <c r="K6095" s="627"/>
      <c r="L6095" s="627"/>
    </row>
    <row r="6096" spans="1:12" ht="15">
      <c r="A6096" s="276"/>
      <c r="C6096" s="625"/>
      <c r="D6096" s="625"/>
      <c r="E6096" s="625"/>
      <c r="F6096" s="625"/>
      <c r="G6096" s="625"/>
      <c r="H6096" s="625"/>
      <c r="J6096" s="625"/>
      <c r="K6096" s="625"/>
      <c r="L6096" s="625"/>
    </row>
    <row r="6097" spans="1:12" ht="15">
      <c r="A6097" s="276"/>
      <c r="C6097" s="627"/>
      <c r="D6097" s="627"/>
      <c r="E6097" s="627"/>
      <c r="F6097" s="627"/>
      <c r="G6097" s="627"/>
      <c r="H6097" s="627"/>
      <c r="J6097" s="627"/>
      <c r="K6097" s="627"/>
      <c r="L6097" s="627"/>
    </row>
    <row r="6098" spans="1:12" ht="15">
      <c r="A6098" s="276"/>
      <c r="C6098" s="625"/>
      <c r="D6098" s="625"/>
      <c r="E6098" s="705"/>
      <c r="F6098" s="625"/>
      <c r="G6098" s="625"/>
      <c r="H6098" s="625"/>
      <c r="J6098" s="625"/>
      <c r="K6098" s="625"/>
      <c r="L6098" s="625"/>
    </row>
    <row r="6099" spans="1:12" ht="15">
      <c r="A6099" s="276"/>
      <c r="C6099" s="627"/>
      <c r="D6099" s="627"/>
      <c r="E6099" s="627"/>
      <c r="F6099" s="627"/>
      <c r="G6099" s="627"/>
      <c r="H6099" s="627"/>
      <c r="J6099" s="627"/>
      <c r="K6099" s="627"/>
      <c r="L6099" s="627"/>
    </row>
    <row r="6100" spans="1:12" ht="15">
      <c r="A6100" s="276"/>
      <c r="C6100" s="625"/>
      <c r="D6100" s="625"/>
      <c r="E6100" s="625"/>
      <c r="F6100" s="625"/>
      <c r="G6100" s="625"/>
      <c r="H6100" s="625"/>
      <c r="J6100" s="625"/>
      <c r="K6100" s="625"/>
      <c r="L6100" s="625"/>
    </row>
    <row r="6101" spans="1:12" ht="15">
      <c r="A6101" s="276"/>
      <c r="C6101" s="627"/>
      <c r="D6101" s="627"/>
      <c r="E6101" s="627"/>
      <c r="F6101" s="627"/>
      <c r="G6101" s="627"/>
      <c r="H6101" s="627"/>
      <c r="J6101" s="627"/>
      <c r="K6101" s="627"/>
      <c r="L6101" s="627"/>
    </row>
    <row r="6102" spans="1:12" ht="15">
      <c r="A6102" s="276"/>
      <c r="C6102" s="625"/>
      <c r="D6102" s="625"/>
      <c r="E6102" s="705"/>
      <c r="F6102" s="625"/>
      <c r="G6102" s="625"/>
      <c r="H6102" s="625"/>
      <c r="J6102" s="625"/>
      <c r="K6102" s="625"/>
      <c r="L6102" s="625"/>
    </row>
    <row r="6103" spans="1:12" ht="15">
      <c r="A6103" s="276"/>
      <c r="C6103" s="627"/>
      <c r="D6103" s="627"/>
      <c r="E6103" s="627"/>
      <c r="F6103" s="627"/>
      <c r="G6103" s="627"/>
      <c r="H6103" s="627"/>
      <c r="J6103" s="627"/>
      <c r="K6103" s="627"/>
      <c r="L6103" s="627"/>
    </row>
    <row r="6104" spans="1:12" ht="15">
      <c r="A6104" s="276"/>
      <c r="C6104" s="625"/>
      <c r="D6104" s="625"/>
      <c r="E6104" s="625"/>
      <c r="F6104" s="625"/>
      <c r="G6104" s="625"/>
      <c r="H6104" s="625"/>
      <c r="J6104" s="625"/>
      <c r="K6104" s="625"/>
      <c r="L6104" s="625"/>
    </row>
    <row r="6105" spans="1:12" ht="15">
      <c r="A6105" s="276"/>
      <c r="C6105" s="627"/>
      <c r="D6105" s="627"/>
      <c r="E6105" s="627"/>
      <c r="F6105" s="627"/>
      <c r="G6105" s="627"/>
      <c r="H6105" s="627"/>
      <c r="J6105" s="627"/>
      <c r="K6105" s="627"/>
      <c r="L6105" s="627"/>
    </row>
    <row r="6106" spans="1:12" ht="15">
      <c r="A6106" s="276"/>
      <c r="C6106" s="625"/>
      <c r="D6106" s="625"/>
      <c r="E6106" s="625"/>
      <c r="F6106" s="625"/>
      <c r="G6106" s="625"/>
      <c r="H6106" s="625"/>
      <c r="J6106" s="625"/>
      <c r="K6106" s="625"/>
      <c r="L6106" s="625"/>
    </row>
    <row r="6107" spans="1:12" ht="15">
      <c r="A6107" s="276"/>
      <c r="C6107" s="627"/>
      <c r="D6107" s="627"/>
      <c r="E6107" s="627"/>
      <c r="F6107" s="627"/>
      <c r="G6107" s="627"/>
      <c r="H6107" s="627"/>
      <c r="J6107" s="627"/>
      <c r="K6107" s="627"/>
      <c r="L6107" s="627"/>
    </row>
    <row r="6108" spans="1:12" ht="15">
      <c r="A6108" s="276"/>
      <c r="C6108" s="625"/>
      <c r="D6108" s="625"/>
      <c r="E6108" s="625"/>
      <c r="F6108" s="625"/>
      <c r="G6108" s="625"/>
      <c r="H6108" s="625"/>
      <c r="J6108" s="625"/>
      <c r="K6108" s="625"/>
      <c r="L6108" s="625"/>
    </row>
    <row r="6109" spans="1:12" ht="15">
      <c r="A6109" s="276"/>
      <c r="C6109" s="627"/>
      <c r="D6109" s="627"/>
      <c r="E6109" s="627"/>
      <c r="F6109" s="627"/>
      <c r="G6109" s="627"/>
      <c r="H6109" s="627"/>
      <c r="J6109" s="627"/>
      <c r="K6109" s="627"/>
      <c r="L6109" s="627"/>
    </row>
    <row r="6110" spans="1:12" ht="15">
      <c r="A6110" s="276"/>
      <c r="C6110" s="625"/>
      <c r="D6110" s="625"/>
      <c r="E6110" s="625"/>
      <c r="F6110" s="625"/>
      <c r="G6110" s="625"/>
      <c r="H6110" s="625"/>
      <c r="J6110" s="625"/>
      <c r="K6110" s="625"/>
      <c r="L6110" s="625"/>
    </row>
    <row r="6111" spans="1:12" ht="15">
      <c r="A6111" s="276"/>
      <c r="C6111" s="627"/>
      <c r="D6111" s="627"/>
      <c r="E6111" s="627"/>
      <c r="F6111" s="627"/>
      <c r="G6111" s="627"/>
      <c r="H6111" s="627"/>
      <c r="J6111" s="627"/>
      <c r="K6111" s="627"/>
      <c r="L6111" s="627"/>
    </row>
    <row r="6112" spans="1:12" ht="15">
      <c r="A6112" s="276"/>
      <c r="C6112" s="625"/>
      <c r="D6112" s="625"/>
      <c r="E6112" s="625"/>
      <c r="F6112" s="625"/>
      <c r="G6112" s="625"/>
      <c r="H6112" s="625"/>
      <c r="J6112" s="625"/>
      <c r="K6112" s="625"/>
      <c r="L6112" s="625"/>
    </row>
    <row r="6113" spans="1:12" ht="15">
      <c r="A6113" s="276"/>
      <c r="C6113" s="627"/>
      <c r="D6113" s="627"/>
      <c r="E6113" s="627"/>
      <c r="F6113" s="627"/>
      <c r="G6113" s="627"/>
      <c r="H6113" s="627"/>
      <c r="J6113" s="627"/>
      <c r="K6113" s="627"/>
      <c r="L6113" s="627"/>
    </row>
    <row r="6114" spans="1:12" ht="15">
      <c r="A6114" s="276"/>
      <c r="C6114" s="625"/>
      <c r="D6114" s="625"/>
      <c r="E6114" s="625"/>
      <c r="F6114" s="625"/>
      <c r="G6114" s="625"/>
      <c r="H6114" s="625"/>
      <c r="J6114" s="625"/>
      <c r="K6114" s="625"/>
      <c r="L6114" s="625"/>
    </row>
    <row r="6115" spans="1:12" ht="15">
      <c r="A6115" s="276"/>
      <c r="C6115" s="627"/>
      <c r="D6115" s="627"/>
      <c r="E6115" s="627"/>
      <c r="F6115" s="627"/>
      <c r="G6115" s="627"/>
      <c r="H6115" s="627"/>
      <c r="J6115" s="627"/>
      <c r="K6115" s="627"/>
      <c r="L6115" s="627"/>
    </row>
    <row r="6116" spans="1:12" ht="15">
      <c r="A6116" s="276"/>
      <c r="C6116" s="625"/>
      <c r="D6116" s="625"/>
      <c r="E6116" s="625"/>
      <c r="F6116" s="625"/>
      <c r="G6116" s="625"/>
      <c r="H6116" s="625"/>
      <c r="J6116" s="625"/>
      <c r="K6116" s="625"/>
      <c r="L6116" s="625"/>
    </row>
    <row r="6117" spans="1:12" ht="15">
      <c r="A6117" s="276"/>
      <c r="C6117" s="627"/>
      <c r="D6117" s="627"/>
      <c r="E6117" s="627"/>
      <c r="F6117" s="627"/>
      <c r="G6117" s="627"/>
      <c r="H6117" s="627"/>
      <c r="J6117" s="627"/>
      <c r="K6117" s="627"/>
      <c r="L6117" s="627"/>
    </row>
    <row r="6118" spans="1:12" ht="15">
      <c r="A6118" s="276"/>
      <c r="C6118" s="625"/>
      <c r="D6118" s="625"/>
      <c r="E6118" s="625"/>
      <c r="F6118" s="625"/>
      <c r="G6118" s="625"/>
      <c r="H6118" s="625"/>
      <c r="J6118" s="625"/>
      <c r="K6118" s="625"/>
      <c r="L6118" s="625"/>
    </row>
    <row r="6119" spans="1:12" ht="15">
      <c r="A6119" s="276"/>
      <c r="C6119" s="627"/>
      <c r="D6119" s="627"/>
      <c r="E6119" s="627"/>
      <c r="F6119" s="627"/>
      <c r="G6119" s="627"/>
      <c r="H6119" s="627"/>
      <c r="J6119" s="627"/>
      <c r="K6119" s="627"/>
      <c r="L6119" s="627"/>
    </row>
    <row r="6120" spans="1:12" ht="15">
      <c r="A6120" s="276"/>
      <c r="C6120" s="625"/>
      <c r="D6120" s="625"/>
      <c r="E6120" s="625"/>
      <c r="F6120" s="625"/>
      <c r="G6120" s="625"/>
      <c r="H6120" s="625"/>
      <c r="J6120" s="625"/>
      <c r="K6120" s="625"/>
      <c r="L6120" s="625"/>
    </row>
    <row r="6121" spans="1:12" ht="15">
      <c r="A6121" s="276"/>
      <c r="C6121" s="627"/>
      <c r="D6121" s="627"/>
      <c r="E6121" s="627"/>
      <c r="F6121" s="627"/>
      <c r="G6121" s="627"/>
      <c r="H6121" s="627"/>
      <c r="J6121" s="627"/>
      <c r="K6121" s="627"/>
      <c r="L6121" s="627"/>
    </row>
    <row r="6122" spans="1:12" ht="15">
      <c r="A6122" s="276"/>
      <c r="C6122" s="625"/>
      <c r="D6122" s="625"/>
      <c r="E6122" s="625"/>
      <c r="F6122" s="625"/>
      <c r="G6122" s="625"/>
      <c r="H6122" s="625"/>
      <c r="J6122" s="625"/>
      <c r="K6122" s="625"/>
      <c r="L6122" s="625"/>
    </row>
    <row r="6123" spans="1:12" ht="15">
      <c r="A6123" s="276"/>
      <c r="C6123" s="627"/>
      <c r="D6123" s="627"/>
      <c r="E6123" s="627"/>
      <c r="F6123" s="627"/>
      <c r="G6123" s="627"/>
      <c r="H6123" s="627"/>
      <c r="J6123" s="627"/>
      <c r="K6123" s="627"/>
      <c r="L6123" s="627"/>
    </row>
    <row r="6124" spans="1:12" ht="15">
      <c r="A6124" s="276"/>
      <c r="C6124" s="625"/>
      <c r="D6124" s="625"/>
      <c r="E6124" s="625"/>
      <c r="F6124" s="625"/>
      <c r="G6124" s="625"/>
      <c r="H6124" s="625"/>
      <c r="J6124" s="625"/>
      <c r="K6124" s="625"/>
      <c r="L6124" s="625"/>
    </row>
    <row r="6125" spans="1:12" ht="15">
      <c r="A6125" s="276"/>
      <c r="C6125" s="627"/>
      <c r="D6125" s="627"/>
      <c r="E6125" s="627"/>
      <c r="F6125" s="627"/>
      <c r="G6125" s="627"/>
      <c r="H6125" s="627"/>
      <c r="J6125" s="627"/>
      <c r="K6125" s="627"/>
      <c r="L6125" s="627"/>
    </row>
    <row r="6126" spans="1:12" ht="15">
      <c r="A6126" s="276"/>
      <c r="C6126" s="625"/>
      <c r="D6126" s="625"/>
      <c r="E6126" s="625"/>
      <c r="F6126" s="625"/>
      <c r="G6126" s="625"/>
      <c r="H6126" s="625"/>
      <c r="J6126" s="625"/>
      <c r="K6126" s="625"/>
      <c r="L6126" s="625"/>
    </row>
    <row r="6127" spans="1:12" ht="15">
      <c r="A6127" s="276"/>
      <c r="C6127" s="627"/>
      <c r="D6127" s="627"/>
      <c r="E6127" s="627"/>
      <c r="F6127" s="627"/>
      <c r="G6127" s="627"/>
      <c r="H6127" s="627"/>
      <c r="J6127" s="627"/>
      <c r="K6127" s="627"/>
      <c r="L6127" s="627"/>
    </row>
    <row r="6128" spans="1:12" ht="15">
      <c r="A6128" s="276"/>
      <c r="C6128" s="625"/>
      <c r="D6128" s="625"/>
      <c r="E6128" s="625"/>
      <c r="F6128" s="625"/>
      <c r="G6128" s="625"/>
      <c r="H6128" s="625"/>
      <c r="J6128" s="625"/>
      <c r="K6128" s="625"/>
      <c r="L6128" s="625"/>
    </row>
    <row r="6129" spans="1:12" ht="15">
      <c r="A6129" s="276"/>
      <c r="C6129" s="627"/>
      <c r="D6129" s="627"/>
      <c r="E6129" s="627"/>
      <c r="F6129" s="627"/>
      <c r="G6129" s="627"/>
      <c r="H6129" s="627"/>
      <c r="J6129" s="627"/>
      <c r="K6129" s="627"/>
      <c r="L6129" s="627"/>
    </row>
    <row r="6130" spans="1:12" ht="15">
      <c r="A6130" s="276"/>
      <c r="C6130" s="625"/>
      <c r="D6130" s="625"/>
      <c r="E6130" s="625"/>
      <c r="F6130" s="625"/>
      <c r="G6130" s="625"/>
      <c r="H6130" s="625"/>
      <c r="J6130" s="625"/>
      <c r="K6130" s="625"/>
      <c r="L6130" s="625"/>
    </row>
    <row r="6131" spans="1:12" ht="15">
      <c r="A6131" s="276"/>
      <c r="C6131" s="627"/>
      <c r="D6131" s="627"/>
      <c r="E6131" s="627"/>
      <c r="F6131" s="627"/>
      <c r="G6131" s="627"/>
      <c r="H6131" s="627"/>
      <c r="J6131" s="627"/>
      <c r="K6131" s="627"/>
      <c r="L6131" s="627"/>
    </row>
    <row r="6132" spans="1:12" ht="15">
      <c r="A6132" s="276"/>
      <c r="C6132" s="625"/>
      <c r="D6132" s="625"/>
      <c r="E6132" s="625"/>
      <c r="F6132" s="625"/>
      <c r="G6132" s="625"/>
      <c r="H6132" s="625"/>
      <c r="J6132" s="625"/>
      <c r="K6132" s="625"/>
      <c r="L6132" s="625"/>
    </row>
    <row r="6133" spans="1:12" ht="15">
      <c r="A6133" s="276"/>
      <c r="C6133" s="627"/>
      <c r="D6133" s="627"/>
      <c r="E6133" s="627"/>
      <c r="F6133" s="627"/>
      <c r="G6133" s="627"/>
      <c r="H6133" s="627"/>
      <c r="J6133" s="627"/>
      <c r="K6133" s="627"/>
      <c r="L6133" s="627"/>
    </row>
    <row r="6134" spans="1:12" ht="15">
      <c r="A6134" s="276"/>
      <c r="C6134" s="625"/>
      <c r="D6134" s="625"/>
      <c r="E6134" s="625"/>
      <c r="F6134" s="625"/>
      <c r="G6134" s="625"/>
      <c r="H6134" s="625"/>
      <c r="J6134" s="625"/>
      <c r="K6134" s="625"/>
      <c r="L6134" s="625"/>
    </row>
    <row r="6135" spans="1:12" ht="15">
      <c r="A6135" s="276"/>
      <c r="C6135" s="627"/>
      <c r="D6135" s="627"/>
      <c r="E6135" s="627"/>
      <c r="F6135" s="627"/>
      <c r="G6135" s="627"/>
      <c r="H6135" s="627"/>
      <c r="J6135" s="627"/>
      <c r="K6135" s="627"/>
      <c r="L6135" s="627"/>
    </row>
    <row r="6136" spans="1:12" ht="15">
      <c r="A6136" s="276"/>
      <c r="C6136" s="625"/>
      <c r="D6136" s="625"/>
      <c r="E6136" s="625"/>
      <c r="F6136" s="625"/>
      <c r="G6136" s="625"/>
      <c r="H6136" s="625"/>
      <c r="J6136" s="625"/>
      <c r="K6136" s="625"/>
      <c r="L6136" s="625"/>
    </row>
    <row r="6137" spans="1:12" ht="15">
      <c r="A6137" s="276"/>
      <c r="C6137" s="627"/>
      <c r="D6137" s="627"/>
      <c r="E6137" s="627"/>
      <c r="F6137" s="627"/>
      <c r="G6137" s="627"/>
      <c r="H6137" s="627"/>
      <c r="J6137" s="628"/>
      <c r="K6137" s="628"/>
      <c r="L6137" s="628"/>
    </row>
    <row r="6138" spans="1:12" ht="15">
      <c r="A6138" s="276"/>
      <c r="C6138" s="625"/>
      <c r="D6138" s="625"/>
      <c r="E6138" s="625"/>
      <c r="F6138" s="625"/>
      <c r="G6138" s="625"/>
      <c r="H6138" s="625"/>
    </row>
    <row r="6139" spans="1:12" ht="15">
      <c r="A6139" s="276"/>
      <c r="C6139" s="627"/>
      <c r="D6139" s="627"/>
      <c r="E6139" s="627"/>
      <c r="F6139" s="627"/>
      <c r="G6139" s="627"/>
      <c r="H6139" s="627"/>
    </row>
    <row r="6140" spans="1:12" ht="15">
      <c r="A6140" s="276"/>
      <c r="C6140" s="625"/>
      <c r="D6140" s="625"/>
      <c r="E6140" s="625"/>
      <c r="F6140" s="625"/>
      <c r="G6140" s="625"/>
      <c r="H6140" s="625"/>
    </row>
    <row r="6141" spans="1:12" ht="15">
      <c r="A6141" s="1439"/>
      <c r="B6141" s="1442"/>
      <c r="C6141" s="625"/>
      <c r="D6141" s="625"/>
      <c r="E6141" s="625"/>
      <c r="F6141" s="625"/>
      <c r="G6141" s="625"/>
      <c r="H6141" s="625"/>
      <c r="I6141" s="1446"/>
      <c r="J6141" s="1442"/>
      <c r="K6141" s="1448"/>
      <c r="L6141" s="1451"/>
    </row>
    <row r="6142" spans="1:12" ht="15">
      <c r="A6142" s="624"/>
      <c r="B6142" s="625"/>
      <c r="C6142" s="625"/>
      <c r="D6142" s="625"/>
      <c r="E6142" s="625"/>
      <c r="F6142" s="625"/>
      <c r="G6142" s="625"/>
      <c r="H6142" s="625"/>
      <c r="I6142" s="638"/>
      <c r="J6142" s="625"/>
      <c r="K6142" s="625"/>
      <c r="L6142" s="634"/>
    </row>
    <row r="6143" spans="1:12" ht="15">
      <c r="A6143" s="626"/>
      <c r="B6143" s="627"/>
      <c r="C6143" s="627"/>
      <c r="D6143" s="627"/>
      <c r="E6143" s="627"/>
      <c r="F6143" s="627"/>
      <c r="G6143" s="627"/>
      <c r="H6143" s="627"/>
      <c r="I6143" s="639"/>
      <c r="J6143" s="627"/>
      <c r="K6143" s="627"/>
      <c r="L6143" s="627"/>
    </row>
    <row r="6144" spans="1:12" ht="15">
      <c r="A6144" s="624"/>
      <c r="B6144" s="625"/>
      <c r="C6144" s="625"/>
      <c r="D6144" s="625"/>
      <c r="E6144" s="625"/>
      <c r="F6144" s="625"/>
      <c r="G6144" s="625"/>
      <c r="H6144" s="627"/>
      <c r="I6144" s="638">
        <v>11.83</v>
      </c>
      <c r="J6144" s="625"/>
      <c r="K6144" s="625"/>
      <c r="L6144" s="625"/>
    </row>
    <row r="6145" spans="1:12" ht="15">
      <c r="A6145" s="626"/>
      <c r="B6145" s="625"/>
      <c r="C6145" s="627"/>
      <c r="D6145" s="627"/>
      <c r="E6145" s="627"/>
      <c r="F6145" s="627"/>
      <c r="G6145" s="627"/>
      <c r="H6145" s="627"/>
      <c r="I6145" s="639">
        <v>4.55</v>
      </c>
      <c r="J6145" s="627"/>
      <c r="K6145" s="627"/>
      <c r="L6145" s="627"/>
    </row>
    <row r="6146" spans="1:12" ht="15">
      <c r="A6146" s="624"/>
      <c r="B6146" s="625"/>
      <c r="C6146" s="625"/>
      <c r="D6146" s="625"/>
      <c r="E6146" s="625"/>
      <c r="F6146" s="625"/>
      <c r="G6146" s="625"/>
      <c r="H6146" s="627"/>
      <c r="I6146" s="638">
        <v>12.22</v>
      </c>
      <c r="J6146" s="625"/>
      <c r="K6146" s="625"/>
      <c r="L6146" s="625"/>
    </row>
    <row r="6147" spans="1:12" ht="15">
      <c r="A6147" s="626"/>
      <c r="B6147" s="625"/>
      <c r="C6147" s="627"/>
      <c r="D6147" s="627"/>
      <c r="E6147" s="627"/>
      <c r="F6147" s="627"/>
      <c r="G6147" s="627"/>
      <c r="H6147" s="627"/>
      <c r="I6147" s="639">
        <v>8.09</v>
      </c>
      <c r="J6147" s="627"/>
      <c r="K6147" s="627"/>
      <c r="L6147" s="627"/>
    </row>
    <row r="6148" spans="1:12" ht="15">
      <c r="A6148" s="624"/>
      <c r="B6148" s="625"/>
      <c r="C6148" s="625"/>
      <c r="D6148" s="625"/>
      <c r="E6148" s="625"/>
      <c r="F6148" s="625"/>
      <c r="G6148" s="625"/>
      <c r="H6148" s="627"/>
      <c r="I6148" s="638">
        <v>7.22</v>
      </c>
      <c r="J6148" s="625"/>
      <c r="K6148" s="625"/>
      <c r="L6148" s="625"/>
    </row>
    <row r="6149" spans="1:12" ht="15">
      <c r="A6149" s="626"/>
      <c r="B6149" s="625"/>
      <c r="C6149" s="627"/>
      <c r="D6149" s="627"/>
      <c r="E6149" s="627"/>
      <c r="F6149" s="627"/>
      <c r="G6149" s="627"/>
      <c r="H6149" s="627"/>
      <c r="I6149" s="639">
        <v>7.74</v>
      </c>
      <c r="J6149" s="627"/>
      <c r="K6149" s="627"/>
      <c r="L6149" s="627"/>
    </row>
    <row r="6150" spans="1:12" ht="15">
      <c r="A6150" s="624"/>
      <c r="B6150" s="625"/>
      <c r="C6150" s="625"/>
      <c r="D6150" s="625"/>
      <c r="E6150" s="625"/>
      <c r="F6150" s="625"/>
      <c r="G6150" s="625"/>
      <c r="H6150" s="627"/>
      <c r="I6150" s="638">
        <v>8.67</v>
      </c>
      <c r="J6150" s="625"/>
      <c r="K6150" s="625"/>
      <c r="L6150" s="625"/>
    </row>
    <row r="6151" spans="1:12" ht="15">
      <c r="A6151" s="626"/>
      <c r="B6151" s="625"/>
      <c r="C6151" s="627"/>
      <c r="D6151" s="627"/>
      <c r="E6151" s="627"/>
      <c r="F6151" s="627"/>
      <c r="G6151" s="627"/>
      <c r="H6151" s="627"/>
      <c r="I6151" s="639">
        <v>20.84</v>
      </c>
      <c r="J6151" s="627"/>
      <c r="K6151" s="627"/>
      <c r="L6151" s="627"/>
    </row>
    <row r="6152" spans="1:12" ht="15">
      <c r="A6152" s="624"/>
      <c r="B6152" s="625"/>
      <c r="C6152" s="625"/>
      <c r="D6152" s="625"/>
      <c r="E6152" s="625"/>
      <c r="F6152" s="625"/>
      <c r="G6152" s="625"/>
      <c r="H6152" s="627"/>
      <c r="I6152" s="638">
        <v>8.36</v>
      </c>
      <c r="J6152" s="625"/>
      <c r="K6152" s="625"/>
      <c r="L6152" s="625"/>
    </row>
    <row r="6153" spans="1:12" ht="15">
      <c r="A6153" s="626"/>
      <c r="B6153" s="625"/>
      <c r="C6153" s="627"/>
      <c r="D6153" s="627"/>
      <c r="E6153" s="627"/>
      <c r="F6153" s="627"/>
      <c r="G6153" s="627"/>
      <c r="H6153" s="627"/>
      <c r="I6153" s="639">
        <v>31.47</v>
      </c>
      <c r="J6153" s="627"/>
      <c r="K6153" s="627"/>
      <c r="L6153" s="627"/>
    </row>
    <row r="6154" spans="1:12" ht="15">
      <c r="A6154" s="624"/>
      <c r="B6154" s="625"/>
      <c r="C6154" s="625"/>
      <c r="D6154" s="625"/>
      <c r="E6154" s="625"/>
      <c r="F6154" s="625"/>
      <c r="G6154" s="625"/>
      <c r="H6154" s="627"/>
      <c r="I6154" s="638">
        <v>7.91</v>
      </c>
      <c r="J6154" s="625"/>
      <c r="K6154" s="625"/>
      <c r="L6154" s="625"/>
    </row>
    <row r="6155" spans="1:12" ht="15">
      <c r="A6155" s="626"/>
      <c r="B6155" s="625"/>
      <c r="C6155" s="627"/>
      <c r="D6155" s="627"/>
      <c r="E6155" s="627"/>
      <c r="F6155" s="627"/>
      <c r="G6155" s="627"/>
      <c r="H6155" s="627"/>
      <c r="I6155" s="639">
        <v>7.48</v>
      </c>
      <c r="J6155" s="627"/>
      <c r="K6155" s="627"/>
      <c r="L6155" s="627"/>
    </row>
    <row r="6156" spans="1:12" ht="15">
      <c r="A6156" s="624"/>
      <c r="B6156" s="625"/>
      <c r="C6156" s="625"/>
      <c r="D6156" s="625"/>
      <c r="E6156" s="625"/>
      <c r="F6156" s="625"/>
      <c r="G6156" s="625"/>
      <c r="H6156" s="627"/>
      <c r="I6156" s="638">
        <v>7.25</v>
      </c>
      <c r="J6156" s="625"/>
      <c r="K6156" s="625"/>
      <c r="L6156" s="625"/>
    </row>
    <row r="6157" spans="1:12" ht="15">
      <c r="A6157" s="626"/>
      <c r="B6157" s="1441"/>
      <c r="C6157" s="627"/>
      <c r="D6157" s="627"/>
      <c r="E6157" s="627"/>
      <c r="F6157" s="627"/>
      <c r="G6157" s="627"/>
      <c r="H6157" s="627"/>
      <c r="I6157" s="639">
        <v>8.4499999999999993</v>
      </c>
      <c r="J6157" s="627"/>
      <c r="K6157" s="627"/>
      <c r="L6157" s="637"/>
    </row>
    <row r="6158" spans="1:12" ht="15">
      <c r="A6158" s="626"/>
      <c r="C6158" s="625"/>
      <c r="D6158" s="625"/>
      <c r="E6158" s="625"/>
      <c r="F6158" s="625"/>
      <c r="G6158" s="625"/>
      <c r="H6158" s="625"/>
      <c r="I6158" s="638">
        <v>1</v>
      </c>
      <c r="J6158" s="625"/>
      <c r="K6158" s="625"/>
      <c r="L6158" s="634"/>
    </row>
    <row r="6159" spans="1:12" ht="15">
      <c r="A6159" s="626"/>
      <c r="C6159" s="627"/>
      <c r="D6159" s="627"/>
      <c r="E6159" s="627"/>
      <c r="F6159" s="627"/>
      <c r="G6159" s="627"/>
      <c r="H6159" s="627"/>
      <c r="I6159" s="639">
        <v>2</v>
      </c>
      <c r="J6159" s="627"/>
      <c r="K6159" s="627"/>
      <c r="L6159" s="637"/>
    </row>
    <row r="6160" spans="1:12" ht="15">
      <c r="A6160" s="626"/>
      <c r="C6160" s="625"/>
      <c r="D6160" s="625"/>
      <c r="E6160" s="625"/>
      <c r="F6160" s="625"/>
      <c r="G6160" s="625"/>
      <c r="H6160" s="625"/>
      <c r="I6160" s="638">
        <v>6</v>
      </c>
      <c r="J6160" s="625"/>
      <c r="K6160" s="625"/>
      <c r="L6160" s="634"/>
    </row>
    <row r="6161" spans="1:12" ht="15">
      <c r="A6161" s="626"/>
      <c r="C6161" s="627"/>
      <c r="D6161" s="627"/>
      <c r="E6161" s="627"/>
      <c r="F6161" s="627"/>
      <c r="G6161" s="627"/>
      <c r="H6161" s="627"/>
      <c r="I6161" s="639">
        <v>1</v>
      </c>
      <c r="J6161" s="627"/>
      <c r="K6161" s="627"/>
      <c r="L6161" s="637"/>
    </row>
    <row r="6162" spans="1:12" ht="15">
      <c r="A6162" s="895"/>
      <c r="C6162" s="625"/>
      <c r="D6162" s="625"/>
      <c r="E6162" s="625"/>
      <c r="F6162" s="625"/>
      <c r="G6162" s="625"/>
      <c r="H6162" s="625"/>
      <c r="I6162" s="24">
        <v>2</v>
      </c>
      <c r="J6162" s="625"/>
      <c r="K6162" s="625"/>
      <c r="L6162" s="625"/>
    </row>
    <row r="6163" spans="1:12" ht="15">
      <c r="A6163" s="276"/>
      <c r="C6163" s="625"/>
      <c r="D6163" s="625"/>
      <c r="E6163" s="625"/>
      <c r="F6163" s="625"/>
      <c r="G6163" s="625"/>
      <c r="H6163" s="625"/>
      <c r="J6163" s="625"/>
      <c r="K6163" s="625"/>
      <c r="L6163" s="625"/>
    </row>
    <row r="6164" spans="1:12" ht="15">
      <c r="A6164" s="276"/>
      <c r="C6164" s="627"/>
      <c r="D6164" s="627"/>
      <c r="E6164" s="627"/>
      <c r="F6164" s="627"/>
      <c r="G6164" s="627"/>
      <c r="H6164" s="627"/>
      <c r="J6164" s="627"/>
      <c r="K6164" s="627"/>
      <c r="L6164" s="627"/>
    </row>
    <row r="6165" spans="1:12" ht="15">
      <c r="A6165" s="276"/>
      <c r="C6165" s="625"/>
      <c r="D6165" s="625"/>
      <c r="E6165" s="625"/>
      <c r="F6165" s="625"/>
      <c r="G6165" s="625"/>
      <c r="H6165" s="625"/>
      <c r="J6165" s="625"/>
      <c r="K6165" s="625"/>
      <c r="L6165" s="625"/>
    </row>
    <row r="6166" spans="1:12" ht="15">
      <c r="A6166" s="276"/>
      <c r="C6166" s="627"/>
      <c r="D6166" s="627"/>
      <c r="E6166" s="627"/>
      <c r="F6166" s="627"/>
      <c r="G6166" s="627"/>
      <c r="H6166" s="627"/>
      <c r="J6166" s="627"/>
      <c r="K6166" s="627"/>
      <c r="L6166" s="627"/>
    </row>
    <row r="6167" spans="1:12" ht="15">
      <c r="A6167" s="276"/>
      <c r="C6167" s="625"/>
      <c r="D6167" s="625"/>
      <c r="E6167" s="625"/>
      <c r="F6167" s="625"/>
      <c r="G6167" s="625"/>
      <c r="H6167" s="625"/>
      <c r="J6167" s="625"/>
      <c r="K6167" s="625"/>
      <c r="L6167" s="625"/>
    </row>
    <row r="6168" spans="1:12" ht="15">
      <c r="A6168" s="276"/>
      <c r="C6168" s="627"/>
      <c r="D6168" s="627"/>
      <c r="E6168" s="627"/>
      <c r="F6168" s="627"/>
      <c r="G6168" s="627"/>
      <c r="H6168" s="627"/>
      <c r="J6168" s="627"/>
      <c r="K6168" s="627"/>
      <c r="L6168" s="627"/>
    </row>
    <row r="6169" spans="1:12" ht="15">
      <c r="A6169" s="276"/>
      <c r="C6169" s="625"/>
      <c r="D6169" s="625"/>
      <c r="E6169" s="625"/>
      <c r="F6169" s="625"/>
      <c r="G6169" s="625"/>
      <c r="H6169" s="625"/>
      <c r="J6169" s="625"/>
      <c r="K6169" s="625"/>
      <c r="L6169" s="625"/>
    </row>
    <row r="6170" spans="1:12" ht="15">
      <c r="A6170" s="276"/>
      <c r="C6170" s="627"/>
      <c r="D6170" s="627"/>
      <c r="E6170" s="627"/>
      <c r="F6170" s="627"/>
      <c r="G6170" s="627"/>
      <c r="H6170" s="627"/>
      <c r="J6170" s="627"/>
      <c r="K6170" s="627"/>
      <c r="L6170" s="627"/>
    </row>
    <row r="6171" spans="1:12" ht="15">
      <c r="A6171" s="276"/>
      <c r="C6171" s="625"/>
      <c r="D6171" s="625"/>
      <c r="E6171" s="625"/>
      <c r="F6171" s="625"/>
      <c r="G6171" s="625"/>
      <c r="H6171" s="625"/>
      <c r="J6171" s="625"/>
      <c r="K6171" s="625"/>
      <c r="L6171" s="625"/>
    </row>
    <row r="6172" spans="1:12" ht="15">
      <c r="A6172" s="276"/>
      <c r="C6172" s="627"/>
      <c r="D6172" s="627"/>
      <c r="E6172" s="627"/>
      <c r="F6172" s="627"/>
      <c r="G6172" s="627"/>
      <c r="H6172" s="627"/>
      <c r="J6172" s="627"/>
      <c r="K6172" s="627"/>
      <c r="L6172" s="627"/>
    </row>
    <row r="6173" spans="1:12" ht="15">
      <c r="A6173" s="276"/>
      <c r="C6173" s="625"/>
      <c r="D6173" s="625"/>
      <c r="E6173" s="625"/>
      <c r="F6173" s="625"/>
      <c r="G6173" s="625"/>
      <c r="H6173" s="625"/>
      <c r="J6173" s="625"/>
      <c r="K6173" s="625"/>
      <c r="L6173" s="625"/>
    </row>
    <row r="6174" spans="1:12" ht="15">
      <c r="A6174" s="276"/>
      <c r="C6174" s="627"/>
      <c r="D6174" s="627"/>
      <c r="E6174" s="627"/>
      <c r="F6174" s="627"/>
      <c r="G6174" s="627"/>
      <c r="H6174" s="627"/>
      <c r="J6174" s="627"/>
      <c r="K6174" s="627"/>
      <c r="L6174" s="627"/>
    </row>
    <row r="6175" spans="1:12" ht="15">
      <c r="A6175" s="276"/>
      <c r="C6175" s="625"/>
      <c r="D6175" s="625"/>
      <c r="E6175" s="625"/>
      <c r="F6175" s="625"/>
      <c r="G6175" s="625"/>
      <c r="H6175" s="625"/>
      <c r="J6175" s="625"/>
      <c r="K6175" s="625"/>
      <c r="L6175" s="625"/>
    </row>
    <row r="6176" spans="1:12" ht="15">
      <c r="A6176" s="276"/>
      <c r="C6176" s="627"/>
      <c r="D6176" s="627"/>
      <c r="E6176" s="627"/>
      <c r="F6176" s="627"/>
      <c r="G6176" s="627"/>
      <c r="H6176" s="627"/>
      <c r="J6176" s="627"/>
      <c r="K6176" s="627"/>
      <c r="L6176" s="627"/>
    </row>
    <row r="6177" spans="1:12" ht="15">
      <c r="A6177" s="276"/>
      <c r="C6177" s="625"/>
      <c r="D6177" s="625"/>
      <c r="E6177" s="625"/>
      <c r="F6177" s="625"/>
      <c r="G6177" s="625"/>
      <c r="H6177" s="625"/>
      <c r="J6177" s="625"/>
      <c r="K6177" s="625"/>
      <c r="L6177" s="625"/>
    </row>
    <row r="6178" spans="1:12" ht="15">
      <c r="A6178" s="276"/>
      <c r="C6178" s="627"/>
      <c r="D6178" s="627"/>
      <c r="E6178" s="627"/>
      <c r="F6178" s="627"/>
      <c r="G6178" s="627"/>
      <c r="H6178" s="627"/>
      <c r="J6178" s="627"/>
      <c r="K6178" s="627"/>
      <c r="L6178" s="627"/>
    </row>
    <row r="6179" spans="1:12" ht="15">
      <c r="A6179" s="276"/>
      <c r="C6179" s="625"/>
      <c r="D6179" s="625"/>
      <c r="E6179" s="625"/>
      <c r="F6179" s="625"/>
      <c r="G6179" s="625"/>
      <c r="H6179" s="625"/>
      <c r="J6179" s="625"/>
      <c r="K6179" s="625"/>
      <c r="L6179" s="625"/>
    </row>
    <row r="6180" spans="1:12" ht="15">
      <c r="A6180" s="276"/>
      <c r="C6180" s="627"/>
      <c r="D6180" s="627"/>
      <c r="E6180" s="627"/>
      <c r="F6180" s="627"/>
      <c r="G6180" s="627"/>
      <c r="H6180" s="627"/>
      <c r="J6180" s="627"/>
      <c r="K6180" s="627"/>
      <c r="L6180" s="627"/>
    </row>
    <row r="6181" spans="1:12" ht="15">
      <c r="A6181" s="276"/>
      <c r="C6181" s="625"/>
      <c r="D6181" s="625"/>
      <c r="E6181" s="625"/>
      <c r="F6181" s="625"/>
      <c r="G6181" s="625"/>
      <c r="H6181" s="625"/>
      <c r="J6181" s="625"/>
      <c r="K6181" s="625"/>
      <c r="L6181" s="625"/>
    </row>
    <row r="6182" spans="1:12" ht="15">
      <c r="A6182" s="276"/>
      <c r="C6182" s="627"/>
      <c r="D6182" s="627"/>
      <c r="E6182" s="627"/>
      <c r="F6182" s="627"/>
      <c r="G6182" s="627"/>
      <c r="H6182" s="627"/>
      <c r="J6182" s="627"/>
      <c r="K6182" s="627"/>
      <c r="L6182" s="627"/>
    </row>
    <row r="6183" spans="1:12" ht="15">
      <c r="A6183" s="276"/>
      <c r="C6183" s="625"/>
      <c r="D6183" s="625"/>
      <c r="E6183" s="625"/>
      <c r="F6183" s="625"/>
      <c r="G6183" s="625"/>
      <c r="H6183" s="625"/>
      <c r="J6183" s="625"/>
      <c r="K6183" s="625"/>
      <c r="L6183" s="625"/>
    </row>
    <row r="6184" spans="1:12" ht="15">
      <c r="A6184" s="276"/>
      <c r="C6184" s="627"/>
      <c r="D6184" s="627"/>
      <c r="E6184" s="627"/>
      <c r="F6184" s="627"/>
      <c r="G6184" s="627"/>
      <c r="H6184" s="627"/>
      <c r="J6184" s="627"/>
      <c r="K6184" s="627"/>
      <c r="L6184" s="627"/>
    </row>
    <row r="6185" spans="1:12" ht="15">
      <c r="A6185" s="276"/>
      <c r="C6185" s="625"/>
      <c r="D6185" s="625"/>
      <c r="E6185" s="625"/>
      <c r="F6185" s="625"/>
      <c r="G6185" s="625"/>
      <c r="H6185" s="625"/>
      <c r="J6185" s="625"/>
      <c r="K6185" s="625"/>
      <c r="L6185" s="625"/>
    </row>
    <row r="6186" spans="1:12" ht="15">
      <c r="A6186" s="276"/>
      <c r="C6186" s="627"/>
      <c r="D6186" s="627"/>
      <c r="E6186" s="627"/>
      <c r="F6186" s="627"/>
      <c r="G6186" s="627"/>
      <c r="H6186" s="627"/>
      <c r="J6186" s="627"/>
      <c r="K6186" s="627"/>
      <c r="L6186" s="627"/>
    </row>
    <row r="6187" spans="1:12" ht="15">
      <c r="A6187" s="276"/>
      <c r="C6187" s="625"/>
      <c r="D6187" s="625"/>
      <c r="E6187" s="625"/>
      <c r="F6187" s="625"/>
      <c r="G6187" s="625"/>
      <c r="H6187" s="625"/>
      <c r="J6187" s="625"/>
      <c r="K6187" s="625"/>
      <c r="L6187" s="625"/>
    </row>
    <row r="6188" spans="1:12" ht="15">
      <c r="A6188" s="276"/>
      <c r="C6188" s="627"/>
      <c r="D6188" s="627"/>
      <c r="E6188" s="627"/>
      <c r="F6188" s="627"/>
      <c r="G6188" s="627"/>
      <c r="H6188" s="627"/>
      <c r="J6188" s="627"/>
      <c r="K6188" s="627"/>
      <c r="L6188" s="627"/>
    </row>
    <row r="6189" spans="1:12" ht="15">
      <c r="A6189" s="276"/>
      <c r="C6189" s="625"/>
      <c r="D6189" s="625"/>
      <c r="E6189" s="625"/>
      <c r="F6189" s="625"/>
      <c r="G6189" s="625"/>
      <c r="H6189" s="625"/>
      <c r="J6189" s="625"/>
      <c r="K6189" s="625"/>
      <c r="L6189" s="625"/>
    </row>
    <row r="6190" spans="1:12" ht="15">
      <c r="A6190" s="276"/>
      <c r="C6190" s="625"/>
      <c r="D6190" s="625"/>
      <c r="E6190" s="625"/>
      <c r="F6190" s="625"/>
      <c r="G6190" s="625"/>
      <c r="H6190" s="625"/>
      <c r="J6190" s="625"/>
      <c r="K6190" s="625"/>
      <c r="L6190" s="625"/>
    </row>
    <row r="6191" spans="1:12" ht="15">
      <c r="A6191" s="276"/>
      <c r="C6191" s="627"/>
      <c r="D6191" s="627"/>
      <c r="E6191" s="627"/>
      <c r="F6191" s="627"/>
      <c r="G6191" s="627"/>
      <c r="H6191" s="627"/>
      <c r="J6191" s="627"/>
      <c r="K6191" s="627"/>
      <c r="L6191" s="627"/>
    </row>
    <row r="6192" spans="1:12" ht="15">
      <c r="A6192" s="276"/>
      <c r="C6192" s="625"/>
      <c r="D6192" s="625"/>
      <c r="E6192" s="625"/>
      <c r="F6192" s="625"/>
      <c r="G6192" s="625"/>
      <c r="H6192" s="625"/>
      <c r="J6192" s="625"/>
      <c r="K6192" s="625"/>
      <c r="L6192" s="625"/>
    </row>
    <row r="6193" spans="1:12" ht="15">
      <c r="A6193" s="276"/>
      <c r="C6193" s="625"/>
      <c r="D6193" s="625"/>
      <c r="E6193" s="625"/>
      <c r="F6193" s="625"/>
      <c r="G6193" s="625"/>
      <c r="H6193" s="625"/>
      <c r="J6193" s="625"/>
      <c r="K6193" s="625"/>
      <c r="L6193" s="625"/>
    </row>
    <row r="6194" spans="1:12" ht="15">
      <c r="A6194" s="276"/>
      <c r="C6194" s="627"/>
      <c r="D6194" s="627"/>
      <c r="E6194" s="627"/>
      <c r="F6194" s="627"/>
      <c r="G6194" s="627"/>
      <c r="H6194" s="627"/>
      <c r="J6194" s="627"/>
      <c r="K6194" s="627"/>
      <c r="L6194" s="627"/>
    </row>
    <row r="6195" spans="1:12" ht="15">
      <c r="A6195" s="276"/>
      <c r="C6195" s="625"/>
      <c r="D6195" s="625"/>
      <c r="E6195" s="625"/>
      <c r="F6195" s="625"/>
      <c r="G6195" s="625"/>
      <c r="H6195" s="625"/>
      <c r="J6195" s="625"/>
      <c r="K6195" s="625"/>
      <c r="L6195" s="625"/>
    </row>
    <row r="6196" spans="1:12" ht="15">
      <c r="A6196" s="276"/>
      <c r="C6196" s="627"/>
      <c r="D6196" s="627"/>
      <c r="E6196" s="627"/>
      <c r="F6196" s="627"/>
      <c r="G6196" s="627"/>
      <c r="H6196" s="627"/>
      <c r="J6196" s="627"/>
      <c r="K6196" s="627"/>
      <c r="L6196" s="627"/>
    </row>
    <row r="6197" spans="1:12" ht="15">
      <c r="A6197" s="276"/>
      <c r="C6197" s="625"/>
      <c r="D6197" s="625"/>
      <c r="E6197" s="625"/>
      <c r="F6197" s="625"/>
      <c r="G6197" s="625"/>
      <c r="H6197" s="625"/>
      <c r="J6197" s="625"/>
      <c r="K6197" s="625"/>
      <c r="L6197" s="625"/>
    </row>
    <row r="6198" spans="1:12" ht="15">
      <c r="A6198" s="276"/>
      <c r="C6198" s="627"/>
      <c r="D6198" s="627"/>
      <c r="E6198" s="627"/>
      <c r="F6198" s="627"/>
      <c r="G6198" s="627"/>
      <c r="H6198" s="627"/>
      <c r="J6198" s="627"/>
      <c r="K6198" s="627"/>
      <c r="L6198" s="627"/>
    </row>
    <row r="6199" spans="1:12" ht="15">
      <c r="A6199" s="276"/>
      <c r="C6199" s="625"/>
      <c r="D6199" s="625"/>
      <c r="E6199" s="625"/>
      <c r="F6199" s="625"/>
      <c r="G6199" s="625"/>
      <c r="H6199" s="625"/>
      <c r="J6199" s="625"/>
      <c r="K6199" s="625"/>
      <c r="L6199" s="625"/>
    </row>
    <row r="6200" spans="1:12" ht="15">
      <c r="A6200" s="276"/>
      <c r="C6200" s="627"/>
      <c r="D6200" s="627"/>
      <c r="E6200" s="627"/>
      <c r="F6200" s="627"/>
      <c r="G6200" s="627"/>
      <c r="H6200" s="627"/>
      <c r="J6200" s="627"/>
      <c r="K6200" s="627"/>
      <c r="L6200" s="627"/>
    </row>
    <row r="6201" spans="1:12" ht="15">
      <c r="A6201" s="276"/>
      <c r="C6201" s="625"/>
      <c r="D6201" s="625"/>
      <c r="E6201" s="625"/>
      <c r="F6201" s="625"/>
      <c r="G6201" s="625"/>
      <c r="H6201" s="625"/>
      <c r="J6201" s="625"/>
      <c r="K6201" s="625"/>
      <c r="L6201" s="625"/>
    </row>
    <row r="6202" spans="1:12" ht="15">
      <c r="A6202" s="276"/>
      <c r="C6202" s="627"/>
      <c r="D6202" s="627"/>
      <c r="E6202" s="627"/>
      <c r="F6202" s="627"/>
      <c r="G6202" s="627"/>
      <c r="H6202" s="627"/>
      <c r="J6202" s="627"/>
      <c r="K6202" s="627"/>
      <c r="L6202" s="627"/>
    </row>
    <row r="6203" spans="1:12" ht="15">
      <c r="A6203" s="276"/>
      <c r="C6203" s="625"/>
      <c r="D6203" s="625"/>
      <c r="E6203" s="625"/>
      <c r="F6203" s="625"/>
      <c r="G6203" s="625"/>
      <c r="H6203" s="625"/>
      <c r="J6203" s="625"/>
      <c r="K6203" s="625"/>
      <c r="L6203" s="625"/>
    </row>
    <row r="6204" spans="1:12" ht="15">
      <c r="A6204" s="276"/>
      <c r="C6204" s="627"/>
      <c r="D6204" s="627"/>
      <c r="E6204" s="627"/>
      <c r="F6204" s="627"/>
      <c r="G6204" s="627"/>
      <c r="H6204" s="627"/>
      <c r="J6204" s="627"/>
      <c r="K6204" s="627"/>
      <c r="L6204" s="627"/>
    </row>
    <row r="6205" spans="1:12" ht="15">
      <c r="A6205" s="276"/>
      <c r="C6205" s="625"/>
      <c r="D6205" s="625"/>
      <c r="E6205" s="625"/>
      <c r="F6205" s="625"/>
      <c r="G6205" s="625"/>
      <c r="H6205" s="625"/>
      <c r="J6205" s="625"/>
      <c r="K6205" s="625"/>
      <c r="L6205" s="625"/>
    </row>
    <row r="6206" spans="1:12" ht="15">
      <c r="A6206" s="276"/>
      <c r="C6206" s="627"/>
      <c r="D6206" s="627"/>
      <c r="E6206" s="627"/>
      <c r="F6206" s="627"/>
      <c r="G6206" s="627"/>
      <c r="H6206" s="627"/>
      <c r="J6206" s="627"/>
      <c r="K6206" s="627"/>
      <c r="L6206" s="627"/>
    </row>
    <row r="6207" spans="1:12" ht="15">
      <c r="A6207" s="276"/>
      <c r="C6207" s="625"/>
      <c r="D6207" s="625"/>
      <c r="E6207" s="625"/>
      <c r="F6207" s="625"/>
      <c r="G6207" s="625"/>
      <c r="H6207" s="625"/>
      <c r="J6207" s="625"/>
      <c r="K6207" s="625"/>
      <c r="L6207" s="625"/>
    </row>
    <row r="6208" spans="1:12" ht="15">
      <c r="A6208" s="276"/>
      <c r="C6208" s="627"/>
      <c r="D6208" s="627"/>
      <c r="E6208" s="627"/>
      <c r="F6208" s="627"/>
      <c r="G6208" s="627"/>
      <c r="H6208" s="627"/>
      <c r="J6208" s="628"/>
      <c r="K6208" s="628"/>
      <c r="L6208" s="628"/>
    </row>
    <row r="6209" spans="1:8" ht="15">
      <c r="A6209" s="276"/>
      <c r="C6209" s="625"/>
      <c r="D6209" s="625"/>
      <c r="E6209" s="625"/>
      <c r="F6209" s="625"/>
      <c r="G6209" s="625"/>
      <c r="H6209" s="625"/>
    </row>
    <row r="6210" spans="1:8" ht="15">
      <c r="A6210" s="276"/>
      <c r="C6210" s="627"/>
      <c r="D6210" s="627"/>
      <c r="E6210" s="627"/>
      <c r="F6210" s="627"/>
      <c r="G6210" s="627"/>
      <c r="H6210" s="627"/>
    </row>
    <row r="6211" spans="1:8" ht="15">
      <c r="A6211" s="276"/>
      <c r="C6211" s="625"/>
      <c r="D6211" s="625"/>
      <c r="E6211" s="625"/>
      <c r="F6211" s="625"/>
      <c r="G6211" s="625"/>
      <c r="H6211" s="625"/>
    </row>
    <row r="6212" spans="1:8" ht="15">
      <c r="A6212" s="276"/>
      <c r="C6212" s="627"/>
      <c r="D6212" s="627"/>
      <c r="E6212" s="627"/>
      <c r="F6212" s="627"/>
      <c r="G6212" s="627"/>
      <c r="H6212" s="627"/>
    </row>
    <row r="6213" spans="1:8" ht="15">
      <c r="A6213" s="276"/>
      <c r="C6213" s="625"/>
      <c r="D6213" s="625"/>
      <c r="E6213" s="625"/>
      <c r="F6213" s="625"/>
      <c r="G6213" s="625"/>
      <c r="H6213" s="625"/>
    </row>
    <row r="6214" spans="1:8" ht="15">
      <c r="A6214" s="276"/>
      <c r="C6214" s="627"/>
      <c r="D6214" s="627"/>
      <c r="E6214" s="627"/>
      <c r="F6214" s="627"/>
      <c r="G6214" s="627"/>
      <c r="H6214" s="627"/>
    </row>
    <row r="6215" spans="1:8" ht="15">
      <c r="A6215" s="276"/>
      <c r="C6215" s="625"/>
      <c r="D6215" s="625"/>
      <c r="E6215" s="625"/>
      <c r="F6215" s="625"/>
      <c r="G6215" s="625"/>
      <c r="H6215" s="625"/>
    </row>
    <row r="6216" spans="1:8" ht="15">
      <c r="A6216" s="276"/>
      <c r="C6216" s="627"/>
      <c r="D6216" s="627"/>
      <c r="E6216" s="627"/>
      <c r="F6216" s="627"/>
      <c r="G6216" s="627"/>
      <c r="H6216" s="627"/>
    </row>
    <row r="6217" spans="1:8" ht="15">
      <c r="A6217" s="276"/>
      <c r="C6217" s="625"/>
      <c r="D6217" s="625"/>
      <c r="E6217" s="625"/>
      <c r="F6217" s="625"/>
      <c r="G6217" s="625"/>
      <c r="H6217" s="625"/>
    </row>
    <row r="6218" spans="1:8" ht="15">
      <c r="A6218" s="276"/>
      <c r="C6218" s="627"/>
      <c r="D6218" s="627"/>
      <c r="E6218" s="627"/>
      <c r="F6218" s="627"/>
      <c r="G6218" s="627"/>
      <c r="H6218" s="627"/>
    </row>
    <row r="6219" spans="1:8" ht="15">
      <c r="A6219" s="276"/>
      <c r="C6219" s="625"/>
      <c r="D6219" s="625"/>
      <c r="E6219" s="625"/>
      <c r="F6219" s="625"/>
      <c r="G6219" s="625"/>
      <c r="H6219" s="625"/>
    </row>
    <row r="6220" spans="1:8" ht="15">
      <c r="A6220" s="276"/>
      <c r="C6220" s="627"/>
      <c r="D6220" s="627"/>
      <c r="E6220" s="627"/>
      <c r="F6220" s="627"/>
      <c r="G6220" s="627"/>
      <c r="H6220" s="627"/>
    </row>
    <row r="6221" spans="1:8" ht="15">
      <c r="A6221" s="276"/>
      <c r="C6221" s="625"/>
      <c r="D6221" s="625"/>
      <c r="E6221" s="625"/>
      <c r="F6221" s="625"/>
      <c r="G6221" s="625"/>
      <c r="H6221" s="625"/>
    </row>
    <row r="6222" spans="1:8" ht="15">
      <c r="A6222" s="276"/>
      <c r="C6222" s="627"/>
      <c r="D6222" s="627"/>
      <c r="E6222" s="627"/>
      <c r="F6222" s="627"/>
      <c r="G6222" s="627"/>
      <c r="H6222" s="627"/>
    </row>
    <row r="6223" spans="1:8" ht="15">
      <c r="A6223" s="276"/>
      <c r="C6223" s="625"/>
      <c r="D6223" s="625"/>
      <c r="E6223" s="625"/>
      <c r="F6223" s="625"/>
      <c r="G6223" s="625"/>
      <c r="H6223" s="625"/>
    </row>
    <row r="6224" spans="1:8" ht="15">
      <c r="A6224" s="276"/>
      <c r="C6224" s="627"/>
      <c r="D6224" s="627"/>
      <c r="E6224" s="627"/>
      <c r="F6224" s="627"/>
      <c r="G6224" s="627"/>
      <c r="H6224" s="627"/>
    </row>
    <row r="6225" spans="1:12" ht="15">
      <c r="A6225" s="276"/>
      <c r="C6225" s="625"/>
      <c r="D6225" s="625"/>
      <c r="E6225" s="625"/>
      <c r="F6225" s="625"/>
      <c r="G6225" s="625"/>
      <c r="H6225" s="625"/>
    </row>
    <row r="6226" spans="1:12" ht="15">
      <c r="A6226" s="276"/>
      <c r="C6226" s="627"/>
      <c r="D6226" s="627"/>
      <c r="E6226" s="627"/>
      <c r="F6226" s="627"/>
      <c r="G6226" s="627"/>
      <c r="H6226" s="627"/>
    </row>
    <row r="6227" spans="1:12" ht="15">
      <c r="A6227" s="276"/>
      <c r="C6227" s="625"/>
      <c r="D6227" s="625"/>
      <c r="E6227" s="625"/>
      <c r="F6227" s="625"/>
      <c r="G6227" s="625"/>
      <c r="H6227" s="625"/>
    </row>
    <row r="6228" spans="1:12" ht="15">
      <c r="A6228" s="276"/>
      <c r="C6228" s="627"/>
      <c r="D6228" s="627"/>
      <c r="E6228" s="627"/>
      <c r="F6228" s="627"/>
      <c r="G6228" s="627"/>
      <c r="H6228" s="627"/>
    </row>
    <row r="6229" spans="1:12" ht="15">
      <c r="A6229" s="276"/>
      <c r="C6229" s="625"/>
      <c r="D6229" s="625"/>
      <c r="E6229" s="625"/>
      <c r="F6229" s="625"/>
      <c r="G6229" s="625"/>
      <c r="H6229" s="625"/>
    </row>
    <row r="6230" spans="1:12" ht="15">
      <c r="A6230" s="1439"/>
      <c r="B6230" s="1442"/>
      <c r="C6230" s="627"/>
      <c r="D6230" s="627"/>
      <c r="E6230" s="627"/>
      <c r="F6230" s="627"/>
      <c r="G6230" s="627"/>
      <c r="H6230" s="627"/>
      <c r="I6230" s="1446"/>
      <c r="J6230" s="1442"/>
      <c r="K6230" s="1448"/>
      <c r="L6230" s="1451"/>
    </row>
    <row r="6231" spans="1:12" ht="15">
      <c r="A6231" s="46"/>
      <c r="B6231" s="1441"/>
      <c r="C6231" s="625"/>
      <c r="D6231" s="625"/>
      <c r="E6231" s="625"/>
      <c r="F6231" s="625"/>
      <c r="G6231" s="625"/>
      <c r="H6231" s="625"/>
      <c r="I6231" s="24"/>
      <c r="J6231" s="625"/>
      <c r="K6231" s="625"/>
      <c r="L6231" s="878"/>
    </row>
    <row r="6232" spans="1:12" ht="15">
      <c r="A6232" s="1439"/>
      <c r="B6232" s="1442"/>
      <c r="C6232" s="625"/>
      <c r="D6232" s="625"/>
      <c r="E6232" s="625"/>
      <c r="F6232" s="625"/>
      <c r="G6232" s="625"/>
      <c r="H6232" s="625"/>
      <c r="I6232" s="1446"/>
      <c r="J6232" s="625"/>
      <c r="K6232" s="625"/>
      <c r="L6232" s="634"/>
    </row>
    <row r="6233" spans="1:12" ht="15">
      <c r="A6233" s="624"/>
      <c r="B6233" s="625"/>
      <c r="C6233" s="625"/>
      <c r="D6233" s="625"/>
      <c r="E6233" s="625"/>
      <c r="F6233" s="625"/>
      <c r="G6233" s="625"/>
      <c r="H6233" s="625"/>
      <c r="I6233" s="638"/>
      <c r="J6233" s="625"/>
      <c r="K6233" s="625"/>
      <c r="L6233" s="634"/>
    </row>
    <row r="6234" spans="1:12" ht="15">
      <c r="A6234" s="895"/>
      <c r="B6234" s="628"/>
      <c r="C6234" s="627"/>
      <c r="D6234" s="627"/>
      <c r="E6234" s="627"/>
      <c r="F6234" s="627"/>
      <c r="G6234" s="627"/>
      <c r="H6234" s="627"/>
      <c r="I6234" s="23"/>
      <c r="J6234" s="627"/>
      <c r="K6234" s="627"/>
      <c r="L6234" s="627"/>
    </row>
    <row r="6235" spans="1:12" ht="15">
      <c r="A6235" s="276"/>
      <c r="C6235" s="625"/>
      <c r="D6235" s="625"/>
      <c r="E6235" s="625"/>
      <c r="F6235" s="625"/>
      <c r="G6235" s="625"/>
      <c r="H6235" s="625"/>
      <c r="J6235" s="625"/>
      <c r="K6235" s="625"/>
      <c r="L6235" s="625"/>
    </row>
    <row r="6236" spans="1:12" ht="15">
      <c r="A6236" s="276"/>
      <c r="C6236" s="627"/>
      <c r="D6236" s="627"/>
      <c r="E6236" s="627"/>
      <c r="F6236" s="627"/>
      <c r="G6236" s="627"/>
      <c r="H6236" s="627"/>
      <c r="J6236" s="627"/>
      <c r="K6236" s="627"/>
      <c r="L6236" s="627"/>
    </row>
    <row r="6237" spans="1:12" ht="15">
      <c r="A6237" s="276"/>
      <c r="C6237" s="625"/>
      <c r="D6237" s="625"/>
      <c r="E6237" s="625"/>
      <c r="F6237" s="625"/>
      <c r="G6237" s="625"/>
      <c r="H6237" s="625"/>
      <c r="J6237" s="625"/>
      <c r="K6237" s="625"/>
      <c r="L6237" s="625"/>
    </row>
    <row r="6238" spans="1:12" ht="15">
      <c r="A6238" s="276"/>
      <c r="C6238" s="627"/>
      <c r="D6238" s="627"/>
      <c r="E6238" s="627"/>
      <c r="F6238" s="627"/>
      <c r="G6238" s="627"/>
      <c r="H6238" s="627"/>
      <c r="J6238" s="627"/>
      <c r="K6238" s="627"/>
      <c r="L6238" s="627"/>
    </row>
    <row r="6239" spans="1:12" ht="15">
      <c r="A6239" s="276"/>
      <c r="C6239" s="625"/>
      <c r="D6239" s="625"/>
      <c r="E6239" s="625"/>
      <c r="F6239" s="625"/>
      <c r="G6239" s="625"/>
      <c r="H6239" s="625"/>
      <c r="J6239" s="625"/>
      <c r="K6239" s="625"/>
      <c r="L6239" s="625"/>
    </row>
    <row r="6240" spans="1:12" ht="15">
      <c r="A6240" s="276"/>
      <c r="C6240" s="627"/>
      <c r="D6240" s="627"/>
      <c r="E6240" s="627"/>
      <c r="F6240" s="627"/>
      <c r="G6240" s="627"/>
      <c r="H6240" s="627"/>
      <c r="J6240" s="627"/>
      <c r="K6240" s="627"/>
      <c r="L6240" s="627"/>
    </row>
    <row r="6241" spans="1:12" ht="15">
      <c r="A6241" s="276"/>
      <c r="C6241" s="625"/>
      <c r="D6241" s="625"/>
      <c r="E6241" s="625"/>
      <c r="F6241" s="625"/>
      <c r="G6241" s="625"/>
      <c r="H6241" s="625"/>
      <c r="J6241" s="625"/>
      <c r="K6241" s="625"/>
      <c r="L6241" s="625"/>
    </row>
    <row r="6242" spans="1:12" ht="15">
      <c r="A6242" s="276"/>
      <c r="C6242" s="627"/>
      <c r="D6242" s="627"/>
      <c r="E6242" s="627"/>
      <c r="F6242" s="627"/>
      <c r="G6242" s="627"/>
      <c r="H6242" s="627"/>
      <c r="J6242" s="627"/>
      <c r="K6242" s="627"/>
      <c r="L6242" s="627"/>
    </row>
    <row r="6243" spans="1:12" ht="15">
      <c r="A6243" s="276"/>
      <c r="C6243" s="625"/>
      <c r="D6243" s="625"/>
      <c r="E6243" s="625"/>
      <c r="F6243" s="625"/>
      <c r="G6243" s="625"/>
      <c r="H6243" s="625"/>
      <c r="J6243" s="625"/>
      <c r="K6243" s="625"/>
      <c r="L6243" s="625"/>
    </row>
    <row r="6244" spans="1:12" ht="15">
      <c r="A6244" s="276"/>
      <c r="C6244" s="627"/>
      <c r="D6244" s="627"/>
      <c r="E6244" s="627"/>
      <c r="F6244" s="627"/>
      <c r="G6244" s="627"/>
      <c r="H6244" s="627"/>
      <c r="J6244" s="627"/>
      <c r="K6244" s="627"/>
      <c r="L6244" s="627"/>
    </row>
    <row r="6245" spans="1:12" ht="15">
      <c r="A6245" s="276"/>
      <c r="C6245" s="625"/>
      <c r="D6245" s="625"/>
      <c r="E6245" s="625"/>
      <c r="F6245" s="625"/>
      <c r="G6245" s="625"/>
      <c r="H6245" s="625"/>
      <c r="J6245" s="625"/>
      <c r="K6245" s="625"/>
      <c r="L6245" s="625"/>
    </row>
    <row r="6246" spans="1:12" ht="15">
      <c r="A6246" s="276"/>
      <c r="C6246" s="627"/>
      <c r="D6246" s="627"/>
      <c r="E6246" s="627"/>
      <c r="F6246" s="627"/>
      <c r="G6246" s="627"/>
      <c r="H6246" s="627"/>
      <c r="J6246" s="627"/>
      <c r="K6246" s="627"/>
      <c r="L6246" s="627"/>
    </row>
    <row r="6247" spans="1:12" ht="15">
      <c r="A6247" s="276"/>
      <c r="C6247" s="625"/>
      <c r="D6247" s="625"/>
      <c r="E6247" s="625"/>
      <c r="F6247" s="625"/>
      <c r="G6247" s="625"/>
      <c r="H6247" s="625"/>
      <c r="J6247" s="625"/>
      <c r="K6247" s="625"/>
      <c r="L6247" s="625"/>
    </row>
    <row r="6248" spans="1:12" ht="15">
      <c r="A6248" s="276"/>
      <c r="C6248" s="627"/>
      <c r="D6248" s="627"/>
      <c r="E6248" s="627"/>
      <c r="F6248" s="627"/>
      <c r="G6248" s="627"/>
      <c r="H6248" s="627"/>
      <c r="J6248" s="627"/>
      <c r="K6248" s="627"/>
      <c r="L6248" s="627"/>
    </row>
    <row r="6249" spans="1:12" ht="15">
      <c r="A6249" s="276"/>
      <c r="C6249" s="625"/>
      <c r="D6249" s="625"/>
      <c r="E6249" s="625"/>
      <c r="F6249" s="625"/>
      <c r="G6249" s="625"/>
      <c r="H6249" s="625"/>
      <c r="J6249" s="625"/>
      <c r="K6249" s="625"/>
      <c r="L6249" s="625"/>
    </row>
    <row r="6250" spans="1:12" ht="15">
      <c r="A6250" s="276"/>
      <c r="C6250" s="627"/>
      <c r="D6250" s="627"/>
      <c r="E6250" s="627"/>
      <c r="F6250" s="627"/>
      <c r="G6250" s="627"/>
      <c r="H6250" s="627"/>
      <c r="J6250" s="627"/>
      <c r="K6250" s="627"/>
      <c r="L6250" s="627"/>
    </row>
    <row r="6251" spans="1:12" ht="15">
      <c r="A6251" s="276"/>
      <c r="C6251" s="625"/>
      <c r="D6251" s="625"/>
      <c r="E6251" s="625"/>
      <c r="F6251" s="625"/>
      <c r="G6251" s="625"/>
      <c r="H6251" s="625"/>
      <c r="J6251" s="625"/>
      <c r="K6251" s="625"/>
      <c r="L6251" s="625"/>
    </row>
    <row r="6252" spans="1:12" ht="15">
      <c r="A6252" s="276"/>
      <c r="C6252" s="627"/>
      <c r="D6252" s="627"/>
      <c r="E6252" s="627"/>
      <c r="F6252" s="627"/>
      <c r="G6252" s="627"/>
      <c r="H6252" s="627"/>
      <c r="J6252" s="627"/>
      <c r="K6252" s="627"/>
      <c r="L6252" s="627"/>
    </row>
    <row r="6253" spans="1:12" ht="15">
      <c r="A6253" s="276"/>
      <c r="C6253" s="625"/>
      <c r="D6253" s="625"/>
      <c r="E6253" s="625"/>
      <c r="F6253" s="625"/>
      <c r="G6253" s="625"/>
      <c r="H6253" s="625"/>
      <c r="J6253" s="625"/>
      <c r="K6253" s="625"/>
      <c r="L6253" s="625"/>
    </row>
    <row r="6254" spans="1:12" ht="15">
      <c r="A6254" s="276"/>
      <c r="C6254" s="627"/>
      <c r="D6254" s="627"/>
      <c r="E6254" s="627"/>
      <c r="F6254" s="627"/>
      <c r="G6254" s="627"/>
      <c r="H6254" s="627"/>
      <c r="J6254" s="627"/>
      <c r="K6254" s="627"/>
      <c r="L6254" s="627"/>
    </row>
    <row r="6255" spans="1:12" ht="15">
      <c r="A6255" s="276"/>
      <c r="C6255" s="625"/>
      <c r="D6255" s="625"/>
      <c r="E6255" s="625"/>
      <c r="F6255" s="625"/>
      <c r="G6255" s="625"/>
      <c r="H6255" s="625"/>
      <c r="J6255" s="625"/>
      <c r="K6255" s="625"/>
      <c r="L6255" s="625"/>
    </row>
    <row r="6256" spans="1:12" ht="15">
      <c r="A6256" s="276"/>
      <c r="C6256" s="627"/>
      <c r="D6256" s="627"/>
      <c r="E6256" s="627"/>
      <c r="F6256" s="627"/>
      <c r="G6256" s="627"/>
      <c r="H6256" s="627"/>
      <c r="J6256" s="627"/>
      <c r="K6256" s="627"/>
      <c r="L6256" s="627"/>
    </row>
    <row r="6257" spans="1:12" ht="15">
      <c r="A6257" s="276"/>
      <c r="C6257" s="625"/>
      <c r="D6257" s="625"/>
      <c r="E6257" s="625"/>
      <c r="F6257" s="625"/>
      <c r="G6257" s="625"/>
      <c r="H6257" s="625"/>
      <c r="J6257" s="625"/>
      <c r="K6257" s="625"/>
      <c r="L6257" s="625"/>
    </row>
    <row r="6258" spans="1:12" ht="15">
      <c r="A6258" s="276"/>
      <c r="C6258" s="627"/>
      <c r="D6258" s="627"/>
      <c r="E6258" s="627"/>
      <c r="F6258" s="627"/>
      <c r="G6258" s="627"/>
      <c r="H6258" s="627"/>
      <c r="I6258" s="1446"/>
      <c r="J6258" s="627"/>
      <c r="K6258" s="627"/>
      <c r="L6258" s="637"/>
    </row>
    <row r="6259" spans="1:12" ht="15">
      <c r="A6259" s="276"/>
      <c r="C6259" s="625"/>
      <c r="D6259" s="625"/>
      <c r="E6259" s="625"/>
      <c r="F6259" s="625"/>
      <c r="G6259" s="625"/>
      <c r="H6259" s="625"/>
      <c r="I6259" s="638">
        <v>3</v>
      </c>
      <c r="J6259" s="625"/>
      <c r="K6259" s="625"/>
      <c r="L6259" s="634"/>
    </row>
    <row r="6260" spans="1:12" ht="15">
      <c r="A6260" s="276"/>
      <c r="C6260" s="627"/>
      <c r="D6260" s="627"/>
      <c r="E6260" s="627"/>
      <c r="F6260" s="627"/>
      <c r="G6260" s="627"/>
      <c r="H6260" s="627"/>
      <c r="I6260" s="639">
        <v>1</v>
      </c>
      <c r="J6260" s="627"/>
      <c r="K6260" s="627"/>
      <c r="L6260" s="637"/>
    </row>
    <row r="6261" spans="1:12" ht="15">
      <c r="A6261" s="276"/>
      <c r="C6261" s="625"/>
      <c r="D6261" s="625"/>
      <c r="E6261" s="625"/>
      <c r="F6261" s="625"/>
      <c r="G6261" s="625"/>
      <c r="H6261" s="625"/>
      <c r="I6261" s="638">
        <v>1</v>
      </c>
      <c r="J6261" s="625"/>
      <c r="K6261" s="625"/>
      <c r="L6261" s="634"/>
    </row>
    <row r="6262" spans="1:12" ht="15">
      <c r="A6262" s="276"/>
      <c r="C6262" s="627"/>
      <c r="D6262" s="627"/>
      <c r="E6262" s="627"/>
      <c r="F6262" s="627"/>
      <c r="G6262" s="627"/>
      <c r="H6262" s="627"/>
      <c r="I6262" s="639">
        <v>1</v>
      </c>
      <c r="J6262" s="627"/>
      <c r="K6262" s="627"/>
      <c r="L6262" s="637"/>
    </row>
    <row r="6263" spans="1:12" ht="15">
      <c r="A6263" s="276"/>
      <c r="C6263" s="625"/>
      <c r="D6263" s="625"/>
      <c r="E6263" s="625"/>
      <c r="F6263" s="625"/>
      <c r="G6263" s="625"/>
      <c r="H6263" s="625"/>
      <c r="I6263" s="638">
        <v>1</v>
      </c>
      <c r="J6263" s="625"/>
      <c r="K6263" s="625"/>
      <c r="L6263" s="634"/>
    </row>
    <row r="6264" spans="1:12" ht="15">
      <c r="A6264" s="276"/>
      <c r="C6264" s="627"/>
      <c r="D6264" s="627"/>
      <c r="E6264" s="627"/>
      <c r="F6264" s="627"/>
      <c r="G6264" s="627"/>
      <c r="H6264" s="627"/>
      <c r="I6264" s="639">
        <v>1</v>
      </c>
      <c r="J6264" s="627"/>
      <c r="K6264" s="627"/>
      <c r="L6264" s="637"/>
    </row>
    <row r="6265" spans="1:12" ht="15">
      <c r="A6265" s="276"/>
      <c r="C6265" s="625"/>
      <c r="D6265" s="625"/>
      <c r="E6265" s="625"/>
      <c r="F6265" s="625"/>
      <c r="G6265" s="625"/>
      <c r="H6265" s="625"/>
      <c r="I6265" s="638">
        <v>2</v>
      </c>
      <c r="J6265" s="625"/>
      <c r="K6265" s="625"/>
      <c r="L6265" s="634"/>
    </row>
    <row r="6266" spans="1:12" ht="15">
      <c r="A6266" s="276"/>
      <c r="C6266" s="627"/>
      <c r="D6266" s="627"/>
      <c r="E6266" s="627"/>
      <c r="F6266" s="627"/>
      <c r="G6266" s="627"/>
      <c r="H6266" s="627"/>
      <c r="I6266" s="639">
        <v>2</v>
      </c>
      <c r="J6266" s="627"/>
      <c r="K6266" s="627"/>
      <c r="L6266" s="637"/>
    </row>
    <row r="6267" spans="1:12" ht="15">
      <c r="A6267" s="276"/>
      <c r="C6267" s="625"/>
      <c r="D6267" s="625"/>
      <c r="E6267" s="625"/>
      <c r="F6267" s="625"/>
      <c r="G6267" s="625"/>
      <c r="H6267" s="625"/>
      <c r="I6267" s="638">
        <v>1</v>
      </c>
      <c r="J6267" s="625"/>
      <c r="K6267" s="625"/>
      <c r="L6267" s="634"/>
    </row>
    <row r="6268" spans="1:12" ht="15">
      <c r="A6268" s="276"/>
      <c r="C6268" s="627"/>
      <c r="D6268" s="627"/>
      <c r="E6268" s="627"/>
      <c r="F6268" s="627"/>
      <c r="G6268" s="627"/>
      <c r="H6268" s="627"/>
      <c r="I6268" s="639">
        <v>1</v>
      </c>
      <c r="J6268" s="627"/>
      <c r="K6268" s="627"/>
      <c r="L6268" s="637"/>
    </row>
    <row r="6269" spans="1:12" ht="15">
      <c r="A6269" s="276"/>
      <c r="C6269" s="625"/>
      <c r="D6269" s="625"/>
      <c r="E6269" s="625"/>
      <c r="F6269" s="625"/>
      <c r="G6269" s="625"/>
      <c r="H6269" s="625"/>
      <c r="I6269" s="638">
        <v>1</v>
      </c>
      <c r="J6269" s="625"/>
      <c r="K6269" s="625"/>
      <c r="L6269" s="634"/>
    </row>
    <row r="6270" spans="1:12" ht="15">
      <c r="A6270" s="276"/>
      <c r="C6270" s="627"/>
      <c r="D6270" s="627"/>
      <c r="E6270" s="627"/>
      <c r="F6270" s="627"/>
      <c r="G6270" s="627"/>
      <c r="H6270" s="627"/>
      <c r="I6270" s="639">
        <v>1</v>
      </c>
      <c r="J6270" s="627"/>
      <c r="K6270" s="627"/>
      <c r="L6270" s="637"/>
    </row>
    <row r="6271" spans="1:12" ht="15">
      <c r="A6271" s="276"/>
      <c r="C6271" s="625"/>
      <c r="D6271" s="625"/>
      <c r="E6271" s="625"/>
      <c r="F6271" s="625"/>
      <c r="G6271" s="625"/>
      <c r="H6271" s="625"/>
      <c r="I6271" s="638">
        <v>1</v>
      </c>
      <c r="J6271" s="625"/>
      <c r="K6271" s="625"/>
      <c r="L6271" s="634"/>
    </row>
    <row r="6272" spans="1:12" ht="15">
      <c r="A6272" s="276"/>
      <c r="C6272" s="627"/>
      <c r="D6272" s="627"/>
      <c r="E6272" s="627"/>
      <c r="F6272" s="627"/>
      <c r="G6272" s="627"/>
      <c r="H6272" s="627"/>
      <c r="I6272" s="639">
        <v>1</v>
      </c>
      <c r="J6272" s="627"/>
      <c r="K6272" s="627"/>
      <c r="L6272" s="637"/>
    </row>
    <row r="6273" spans="1:12" ht="15">
      <c r="A6273" s="276"/>
      <c r="C6273" s="625"/>
      <c r="D6273" s="625"/>
      <c r="E6273" s="625"/>
      <c r="F6273" s="625"/>
      <c r="G6273" s="625"/>
      <c r="H6273" s="625"/>
      <c r="I6273" s="638">
        <v>1</v>
      </c>
      <c r="J6273" s="625"/>
      <c r="K6273" s="625"/>
      <c r="L6273" s="634"/>
    </row>
    <row r="6274" spans="1:12" ht="15">
      <c r="A6274" s="276"/>
      <c r="C6274" s="627"/>
      <c r="D6274" s="627"/>
      <c r="E6274" s="627"/>
      <c r="F6274" s="627"/>
      <c r="G6274" s="627"/>
      <c r="H6274" s="627"/>
      <c r="I6274" s="639">
        <v>1</v>
      </c>
      <c r="J6274" s="627"/>
      <c r="K6274" s="627"/>
      <c r="L6274" s="637"/>
    </row>
    <row r="6275" spans="1:12" ht="15">
      <c r="A6275" s="276"/>
      <c r="C6275" s="625"/>
      <c r="D6275" s="625"/>
      <c r="E6275" s="625"/>
      <c r="F6275" s="625"/>
      <c r="G6275" s="625"/>
      <c r="H6275" s="625"/>
      <c r="I6275" s="638">
        <v>2</v>
      </c>
      <c r="J6275" s="625"/>
      <c r="K6275" s="625"/>
      <c r="L6275" s="634"/>
    </row>
    <row r="6276" spans="1:12" ht="15">
      <c r="A6276" s="276"/>
      <c r="C6276" s="627"/>
      <c r="D6276" s="627"/>
      <c r="E6276" s="627"/>
      <c r="F6276" s="627"/>
      <c r="G6276" s="627"/>
      <c r="H6276" s="627"/>
      <c r="I6276" s="639">
        <v>1</v>
      </c>
      <c r="J6276" s="627"/>
      <c r="K6276" s="627"/>
      <c r="L6276" s="637"/>
    </row>
    <row r="6277" spans="1:12" ht="15">
      <c r="A6277" s="276"/>
      <c r="C6277" s="625"/>
      <c r="D6277" s="625"/>
      <c r="E6277" s="625"/>
      <c r="F6277" s="625"/>
      <c r="G6277" s="625"/>
      <c r="H6277" s="625"/>
      <c r="I6277" s="638">
        <v>1</v>
      </c>
      <c r="J6277" s="625"/>
      <c r="K6277" s="625"/>
      <c r="L6277" s="634"/>
    </row>
    <row r="6278" spans="1:12" ht="15">
      <c r="A6278" s="276"/>
      <c r="C6278" s="627"/>
      <c r="D6278" s="627"/>
      <c r="E6278" s="627"/>
      <c r="F6278" s="627"/>
      <c r="G6278" s="627"/>
      <c r="H6278" s="627"/>
      <c r="I6278" s="639">
        <v>5</v>
      </c>
      <c r="J6278" s="627"/>
      <c r="K6278" s="627"/>
      <c r="L6278" s="637"/>
    </row>
    <row r="6279" spans="1:12" ht="15">
      <c r="A6279" s="276"/>
      <c r="C6279" s="625"/>
      <c r="D6279" s="625"/>
      <c r="E6279" s="625"/>
      <c r="F6279" s="625"/>
      <c r="G6279" s="625"/>
      <c r="H6279" s="625"/>
      <c r="I6279" s="24">
        <v>4</v>
      </c>
      <c r="J6279" s="625"/>
      <c r="K6279" s="625"/>
      <c r="L6279" s="625"/>
    </row>
    <row r="6280" spans="1:12" ht="15">
      <c r="A6280" s="276"/>
      <c r="C6280" s="625"/>
      <c r="D6280" s="625"/>
      <c r="E6280" s="625"/>
      <c r="F6280" s="625"/>
      <c r="G6280" s="625"/>
      <c r="H6280" s="625"/>
      <c r="I6280" s="23"/>
      <c r="J6280" s="625"/>
      <c r="K6280" s="625"/>
      <c r="L6280" s="625"/>
    </row>
    <row r="6281" spans="1:12" ht="15">
      <c r="A6281" s="276"/>
      <c r="C6281" s="627"/>
      <c r="D6281" s="627"/>
      <c r="E6281" s="627"/>
      <c r="F6281" s="627"/>
      <c r="G6281" s="627"/>
      <c r="H6281" s="627"/>
      <c r="J6281" s="627"/>
      <c r="K6281" s="627"/>
      <c r="L6281" s="627"/>
    </row>
    <row r="6282" spans="1:12" ht="15">
      <c r="A6282" s="276"/>
      <c r="C6282" s="625"/>
      <c r="D6282" s="625"/>
      <c r="E6282" s="625"/>
      <c r="F6282" s="625"/>
      <c r="G6282" s="625"/>
      <c r="H6282" s="625"/>
      <c r="J6282" s="625"/>
      <c r="K6282" s="625"/>
      <c r="L6282" s="625"/>
    </row>
    <row r="6283" spans="1:12" ht="15">
      <c r="A6283" s="276"/>
      <c r="C6283" s="627"/>
      <c r="D6283" s="627"/>
      <c r="E6283" s="627"/>
      <c r="F6283" s="627"/>
      <c r="G6283" s="627"/>
      <c r="H6283" s="627"/>
      <c r="J6283" s="627"/>
      <c r="K6283" s="627"/>
      <c r="L6283" s="627"/>
    </row>
    <row r="6284" spans="1:12" ht="15">
      <c r="A6284" s="276"/>
      <c r="C6284" s="625"/>
      <c r="D6284" s="625"/>
      <c r="E6284" s="625"/>
      <c r="F6284" s="625"/>
      <c r="G6284" s="625"/>
      <c r="H6284" s="625"/>
      <c r="J6284" s="625"/>
      <c r="K6284" s="625"/>
      <c r="L6284" s="625"/>
    </row>
    <row r="6285" spans="1:12" ht="15">
      <c r="A6285" s="276"/>
      <c r="C6285" s="627"/>
      <c r="D6285" s="627"/>
      <c r="E6285" s="627"/>
      <c r="F6285" s="627"/>
      <c r="G6285" s="627"/>
      <c r="H6285" s="627"/>
      <c r="J6285" s="627"/>
      <c r="K6285" s="627"/>
      <c r="L6285" s="627"/>
    </row>
    <row r="6286" spans="1:12" ht="15">
      <c r="A6286" s="276"/>
      <c r="C6286" s="625"/>
      <c r="D6286" s="625"/>
      <c r="E6286" s="625"/>
      <c r="F6286" s="625"/>
      <c r="G6286" s="625"/>
      <c r="H6286" s="625"/>
      <c r="J6286" s="625"/>
      <c r="K6286" s="625"/>
      <c r="L6286" s="625"/>
    </row>
    <row r="6287" spans="1:12" ht="15">
      <c r="A6287" s="276"/>
      <c r="C6287" s="627"/>
      <c r="D6287" s="627"/>
      <c r="E6287" s="627"/>
      <c r="F6287" s="627"/>
      <c r="G6287" s="627"/>
      <c r="H6287" s="627"/>
      <c r="J6287" s="627"/>
      <c r="K6287" s="627"/>
      <c r="L6287" s="627"/>
    </row>
    <row r="6288" spans="1:12" ht="15">
      <c r="A6288" s="276"/>
      <c r="C6288" s="625"/>
      <c r="D6288" s="625"/>
      <c r="E6288" s="625"/>
      <c r="F6288" s="625"/>
      <c r="G6288" s="625"/>
      <c r="H6288" s="625"/>
      <c r="J6288" s="625"/>
      <c r="K6288" s="625"/>
      <c r="L6288" s="625"/>
    </row>
    <row r="6289" spans="1:12" ht="15">
      <c r="A6289" s="276"/>
      <c r="C6289" s="627"/>
      <c r="D6289" s="627"/>
      <c r="E6289" s="627"/>
      <c r="F6289" s="627"/>
      <c r="G6289" s="627"/>
      <c r="H6289" s="627"/>
      <c r="J6289" s="627"/>
      <c r="K6289" s="627"/>
      <c r="L6289" s="627"/>
    </row>
    <row r="6290" spans="1:12" ht="15">
      <c r="A6290" s="276"/>
      <c r="C6290" s="625"/>
      <c r="D6290" s="625"/>
      <c r="E6290" s="625"/>
      <c r="F6290" s="625"/>
      <c r="G6290" s="625"/>
      <c r="H6290" s="625"/>
      <c r="J6290" s="625"/>
      <c r="K6290" s="625"/>
      <c r="L6290" s="625"/>
    </row>
    <row r="6291" spans="1:12" ht="15">
      <c r="A6291" s="276"/>
      <c r="C6291" s="627"/>
      <c r="D6291" s="627"/>
      <c r="E6291" s="627"/>
      <c r="F6291" s="627"/>
      <c r="G6291" s="627"/>
      <c r="H6291" s="627"/>
      <c r="J6291" s="627"/>
      <c r="K6291" s="627"/>
      <c r="L6291" s="627"/>
    </row>
    <row r="6292" spans="1:12" ht="15">
      <c r="A6292" s="276"/>
      <c r="C6292" s="625"/>
      <c r="D6292" s="625"/>
      <c r="E6292" s="625"/>
      <c r="F6292" s="625"/>
      <c r="G6292" s="625"/>
      <c r="H6292" s="625"/>
      <c r="J6292" s="625"/>
      <c r="K6292" s="625"/>
      <c r="L6292" s="625"/>
    </row>
    <row r="6293" spans="1:12" ht="15">
      <c r="A6293" s="276"/>
      <c r="C6293" s="627"/>
      <c r="D6293" s="627"/>
      <c r="E6293" s="627"/>
      <c r="F6293" s="627"/>
      <c r="G6293" s="627"/>
      <c r="H6293" s="627"/>
      <c r="J6293" s="627"/>
      <c r="K6293" s="627"/>
      <c r="L6293" s="627"/>
    </row>
    <row r="6294" spans="1:12" ht="15">
      <c r="A6294" s="276"/>
      <c r="C6294" s="625"/>
      <c r="D6294" s="625"/>
      <c r="E6294" s="625"/>
      <c r="F6294" s="625"/>
      <c r="G6294" s="625"/>
      <c r="H6294" s="625"/>
      <c r="J6294" s="625"/>
      <c r="K6294" s="625"/>
      <c r="L6294" s="625"/>
    </row>
    <row r="6295" spans="1:12" ht="15">
      <c r="A6295" s="276"/>
      <c r="C6295" s="627"/>
      <c r="D6295" s="627"/>
      <c r="E6295" s="627"/>
      <c r="F6295" s="627"/>
      <c r="G6295" s="627"/>
      <c r="H6295" s="627"/>
      <c r="J6295" s="627"/>
      <c r="K6295" s="627"/>
      <c r="L6295" s="627"/>
    </row>
    <row r="6296" spans="1:12" ht="15">
      <c r="A6296" s="276"/>
      <c r="C6296" s="625"/>
      <c r="D6296" s="625"/>
      <c r="E6296" s="625"/>
      <c r="F6296" s="625"/>
      <c r="G6296" s="625"/>
      <c r="H6296" s="625"/>
      <c r="J6296" s="625"/>
      <c r="K6296" s="625"/>
      <c r="L6296" s="625"/>
    </row>
    <row r="6297" spans="1:12" ht="15">
      <c r="A6297" s="276"/>
      <c r="C6297" s="625"/>
      <c r="D6297" s="625"/>
      <c r="E6297" s="625"/>
      <c r="F6297" s="625"/>
      <c r="G6297" s="625"/>
      <c r="H6297" s="625"/>
      <c r="J6297" s="625"/>
      <c r="K6297" s="625"/>
      <c r="L6297" s="625"/>
    </row>
    <row r="6298" spans="1:12" ht="15">
      <c r="A6298" s="276"/>
      <c r="C6298" s="627"/>
      <c r="D6298" s="627"/>
      <c r="E6298" s="627"/>
      <c r="F6298" s="627"/>
      <c r="G6298" s="627"/>
      <c r="H6298" s="627"/>
      <c r="J6298" s="627"/>
      <c r="K6298" s="627"/>
      <c r="L6298" s="627"/>
    </row>
    <row r="6299" spans="1:12" ht="15">
      <c r="A6299" s="276"/>
      <c r="C6299" s="625"/>
      <c r="D6299" s="625"/>
      <c r="E6299" s="625"/>
      <c r="F6299" s="625"/>
      <c r="G6299" s="625"/>
      <c r="H6299" s="625"/>
      <c r="J6299" s="625"/>
      <c r="K6299" s="625"/>
      <c r="L6299" s="625"/>
    </row>
    <row r="6300" spans="1:12" ht="15">
      <c r="A6300" s="276"/>
      <c r="C6300" s="627"/>
      <c r="D6300" s="627"/>
      <c r="E6300" s="627"/>
      <c r="F6300" s="627"/>
      <c r="G6300" s="627"/>
      <c r="H6300" s="627"/>
      <c r="J6300" s="627"/>
      <c r="K6300" s="627"/>
      <c r="L6300" s="627"/>
    </row>
    <row r="6301" spans="1:12" ht="15">
      <c r="A6301" s="276"/>
      <c r="C6301" s="625"/>
      <c r="D6301" s="625"/>
      <c r="E6301" s="625"/>
      <c r="F6301" s="625"/>
      <c r="G6301" s="625"/>
      <c r="H6301" s="625"/>
      <c r="J6301" s="625"/>
      <c r="K6301" s="625"/>
      <c r="L6301" s="625"/>
    </row>
    <row r="6302" spans="1:12" ht="15">
      <c r="A6302" s="276"/>
      <c r="C6302" s="627"/>
      <c r="D6302" s="627"/>
      <c r="E6302" s="627"/>
      <c r="F6302" s="627"/>
      <c r="G6302" s="627"/>
      <c r="H6302" s="627"/>
      <c r="J6302" s="627"/>
      <c r="K6302" s="627"/>
      <c r="L6302" s="627"/>
    </row>
    <row r="6303" spans="1:12" ht="15">
      <c r="A6303" s="276"/>
      <c r="C6303" s="625"/>
      <c r="D6303" s="625"/>
      <c r="E6303" s="625"/>
      <c r="F6303" s="625"/>
      <c r="G6303" s="625"/>
      <c r="H6303" s="625"/>
      <c r="J6303" s="625"/>
      <c r="K6303" s="625"/>
      <c r="L6303" s="625"/>
    </row>
    <row r="6304" spans="1:12" ht="15">
      <c r="A6304" s="276"/>
      <c r="C6304" s="627"/>
      <c r="D6304" s="627"/>
      <c r="E6304" s="627"/>
      <c r="F6304" s="627"/>
      <c r="G6304" s="627"/>
      <c r="H6304" s="627"/>
      <c r="J6304" s="627"/>
      <c r="K6304" s="627"/>
      <c r="L6304" s="627"/>
    </row>
    <row r="6305" spans="1:12" ht="15">
      <c r="A6305" s="276"/>
      <c r="C6305" s="625"/>
      <c r="D6305" s="625"/>
      <c r="E6305" s="705"/>
      <c r="F6305" s="625"/>
      <c r="G6305" s="625"/>
      <c r="H6305" s="625"/>
      <c r="J6305" s="625"/>
      <c r="K6305" s="625"/>
      <c r="L6305" s="625"/>
    </row>
    <row r="6306" spans="1:12" ht="15">
      <c r="A6306" s="276"/>
      <c r="C6306" s="627"/>
      <c r="D6306" s="627"/>
      <c r="E6306" s="627"/>
      <c r="F6306" s="627"/>
      <c r="G6306" s="627"/>
      <c r="H6306" s="627"/>
      <c r="J6306" s="627"/>
      <c r="K6306" s="627"/>
      <c r="L6306" s="627"/>
    </row>
    <row r="6307" spans="1:12" ht="15">
      <c r="A6307" s="276"/>
      <c r="C6307" s="625"/>
      <c r="D6307" s="625"/>
      <c r="E6307" s="625"/>
      <c r="F6307" s="625"/>
      <c r="G6307" s="625"/>
      <c r="H6307" s="625"/>
      <c r="J6307" s="625"/>
      <c r="K6307" s="625"/>
      <c r="L6307" s="625"/>
    </row>
    <row r="6308" spans="1:12" ht="15">
      <c r="A6308" s="276"/>
      <c r="C6308" s="627"/>
      <c r="D6308" s="627"/>
      <c r="E6308" s="627"/>
      <c r="F6308" s="627"/>
      <c r="G6308" s="627"/>
      <c r="H6308" s="627"/>
      <c r="J6308" s="627"/>
      <c r="K6308" s="627"/>
      <c r="L6308" s="627"/>
    </row>
    <row r="6309" spans="1:12" ht="15">
      <c r="A6309" s="276"/>
      <c r="C6309" s="625"/>
      <c r="D6309" s="625"/>
      <c r="E6309" s="625"/>
      <c r="F6309" s="625"/>
      <c r="G6309" s="625"/>
      <c r="H6309" s="625"/>
      <c r="J6309" s="625"/>
      <c r="K6309" s="625"/>
      <c r="L6309" s="625"/>
    </row>
    <row r="6310" spans="1:12" ht="15">
      <c r="A6310" s="276"/>
      <c r="C6310" s="627"/>
      <c r="D6310" s="627"/>
      <c r="E6310" s="627"/>
      <c r="F6310" s="627"/>
      <c r="G6310" s="627"/>
      <c r="H6310" s="627"/>
      <c r="J6310" s="627"/>
      <c r="K6310" s="627"/>
      <c r="L6310" s="627"/>
    </row>
    <row r="6311" spans="1:12" ht="15">
      <c r="A6311" s="276"/>
      <c r="C6311" s="625"/>
      <c r="D6311" s="625"/>
      <c r="E6311" s="625"/>
      <c r="F6311" s="625"/>
      <c r="G6311" s="625"/>
      <c r="H6311" s="625"/>
      <c r="J6311" s="625"/>
      <c r="K6311" s="625"/>
      <c r="L6311" s="625"/>
    </row>
    <row r="6312" spans="1:12" ht="15">
      <c r="A6312" s="276"/>
      <c r="C6312" s="627"/>
      <c r="D6312" s="627"/>
      <c r="E6312" s="627"/>
      <c r="F6312" s="627"/>
      <c r="G6312" s="627"/>
      <c r="H6312" s="627"/>
      <c r="J6312" s="627"/>
      <c r="K6312" s="627"/>
      <c r="L6312" s="627"/>
    </row>
    <row r="6313" spans="1:12" ht="15">
      <c r="A6313" s="276"/>
      <c r="C6313" s="625"/>
      <c r="D6313" s="625"/>
      <c r="E6313" s="625"/>
      <c r="F6313" s="625"/>
      <c r="G6313" s="625"/>
      <c r="H6313" s="625"/>
      <c r="J6313" s="625"/>
      <c r="K6313" s="625"/>
      <c r="L6313" s="625"/>
    </row>
    <row r="6314" spans="1:12" ht="15">
      <c r="A6314" s="276"/>
      <c r="C6314" s="627"/>
      <c r="D6314" s="627"/>
      <c r="E6314" s="627"/>
      <c r="F6314" s="627"/>
      <c r="G6314" s="627"/>
      <c r="H6314" s="627"/>
      <c r="J6314" s="627"/>
      <c r="K6314" s="627"/>
      <c r="L6314" s="627"/>
    </row>
    <row r="6315" spans="1:12" ht="15">
      <c r="A6315" s="276"/>
      <c r="C6315" s="625"/>
      <c r="D6315" s="625"/>
      <c r="E6315" s="625"/>
      <c r="F6315" s="625"/>
      <c r="G6315" s="625"/>
      <c r="H6315" s="625"/>
      <c r="J6315" s="625"/>
      <c r="K6315" s="625"/>
      <c r="L6315" s="625"/>
    </row>
    <row r="6316" spans="1:12" ht="15">
      <c r="A6316" s="276"/>
      <c r="C6316" s="627"/>
      <c r="D6316" s="627"/>
      <c r="E6316" s="627"/>
      <c r="F6316" s="627"/>
      <c r="G6316" s="627"/>
      <c r="H6316" s="627"/>
      <c r="J6316" s="627"/>
      <c r="K6316" s="627"/>
      <c r="L6316" s="627"/>
    </row>
    <row r="6317" spans="1:12" ht="15">
      <c r="A6317" s="276"/>
      <c r="C6317" s="625"/>
      <c r="D6317" s="625"/>
      <c r="E6317" s="625"/>
      <c r="F6317" s="625"/>
      <c r="G6317" s="625"/>
      <c r="H6317" s="625"/>
      <c r="J6317" s="625"/>
      <c r="K6317" s="625"/>
      <c r="L6317" s="625"/>
    </row>
    <row r="6318" spans="1:12" ht="15">
      <c r="A6318" s="276"/>
      <c r="C6318" s="627"/>
      <c r="D6318" s="627"/>
      <c r="E6318" s="627"/>
      <c r="F6318" s="627"/>
      <c r="G6318" s="627"/>
      <c r="H6318" s="627"/>
      <c r="J6318" s="627"/>
      <c r="K6318" s="627"/>
      <c r="L6318" s="627"/>
    </row>
    <row r="6319" spans="1:12" ht="15">
      <c r="A6319" s="276"/>
      <c r="C6319" s="625"/>
      <c r="D6319" s="625"/>
      <c r="E6319" s="625"/>
      <c r="F6319" s="625"/>
      <c r="G6319" s="625"/>
      <c r="H6319" s="625"/>
      <c r="J6319" s="625"/>
      <c r="K6319" s="625"/>
      <c r="L6319" s="625"/>
    </row>
    <row r="6320" spans="1:12" ht="15">
      <c r="A6320" s="276"/>
      <c r="C6320" s="627"/>
      <c r="D6320" s="627"/>
      <c r="E6320" s="627"/>
      <c r="F6320" s="627"/>
      <c r="G6320" s="627"/>
      <c r="H6320" s="627"/>
      <c r="J6320" s="627"/>
      <c r="K6320" s="627"/>
      <c r="L6320" s="627"/>
    </row>
    <row r="6321" spans="1:12" ht="15">
      <c r="A6321" s="276"/>
      <c r="C6321" s="625"/>
      <c r="D6321" s="625"/>
      <c r="E6321" s="625"/>
      <c r="F6321" s="625"/>
      <c r="G6321" s="625"/>
      <c r="H6321" s="625"/>
      <c r="J6321" s="625"/>
      <c r="K6321" s="625"/>
      <c r="L6321" s="625"/>
    </row>
    <row r="6322" spans="1:12" ht="15">
      <c r="A6322" s="276"/>
      <c r="C6322" s="627"/>
      <c r="D6322" s="627"/>
      <c r="E6322" s="627"/>
      <c r="F6322" s="627"/>
      <c r="G6322" s="627"/>
      <c r="H6322" s="627"/>
      <c r="J6322" s="627"/>
      <c r="K6322" s="627"/>
      <c r="L6322" s="627"/>
    </row>
    <row r="6323" spans="1:12" ht="15">
      <c r="A6323" s="276"/>
      <c r="C6323" s="625"/>
      <c r="D6323" s="625"/>
      <c r="E6323" s="625"/>
      <c r="F6323" s="625"/>
      <c r="G6323" s="625"/>
      <c r="H6323" s="625"/>
      <c r="J6323" s="625"/>
      <c r="K6323" s="625"/>
      <c r="L6323" s="625"/>
    </row>
    <row r="6324" spans="1:12" ht="15">
      <c r="A6324" s="276"/>
      <c r="C6324" s="627"/>
      <c r="D6324" s="627"/>
      <c r="E6324" s="627"/>
      <c r="F6324" s="627"/>
      <c r="G6324" s="627"/>
      <c r="H6324" s="627"/>
      <c r="J6324" s="627"/>
      <c r="K6324" s="627"/>
      <c r="L6324" s="627"/>
    </row>
    <row r="6325" spans="1:12" ht="15">
      <c r="A6325" s="276"/>
      <c r="C6325" s="625"/>
      <c r="D6325" s="625"/>
      <c r="E6325" s="625"/>
      <c r="F6325" s="625"/>
      <c r="G6325" s="625"/>
      <c r="H6325" s="625"/>
      <c r="J6325" s="625"/>
      <c r="K6325" s="625"/>
      <c r="L6325" s="625"/>
    </row>
    <row r="6326" spans="1:12" ht="15">
      <c r="A6326" s="276"/>
      <c r="C6326" s="627"/>
      <c r="D6326" s="627"/>
      <c r="E6326" s="627"/>
      <c r="F6326" s="627"/>
      <c r="G6326" s="627"/>
      <c r="H6326" s="627"/>
      <c r="J6326" s="627"/>
      <c r="K6326" s="627"/>
      <c r="L6326" s="627"/>
    </row>
    <row r="6327" spans="1:12" ht="15">
      <c r="A6327" s="276"/>
      <c r="C6327" s="625"/>
      <c r="D6327" s="625"/>
      <c r="E6327" s="625"/>
      <c r="F6327" s="625"/>
      <c r="G6327" s="625"/>
      <c r="H6327" s="625"/>
      <c r="J6327" s="625"/>
      <c r="K6327" s="625"/>
      <c r="L6327" s="625"/>
    </row>
    <row r="6328" spans="1:12" ht="15">
      <c r="A6328" s="276"/>
      <c r="C6328" s="627"/>
      <c r="D6328" s="627"/>
      <c r="E6328" s="627"/>
      <c r="F6328" s="627"/>
      <c r="G6328" s="627"/>
      <c r="H6328" s="627"/>
      <c r="J6328" s="627"/>
      <c r="K6328" s="627"/>
      <c r="L6328" s="627"/>
    </row>
    <row r="6329" spans="1:12" ht="15">
      <c r="A6329" s="276"/>
      <c r="C6329" s="625"/>
      <c r="D6329" s="625"/>
      <c r="E6329" s="625"/>
      <c r="F6329" s="625"/>
      <c r="G6329" s="625"/>
      <c r="H6329" s="625"/>
      <c r="J6329" s="625"/>
      <c r="K6329" s="625"/>
      <c r="L6329" s="625"/>
    </row>
    <row r="6330" spans="1:12" ht="15">
      <c r="A6330" s="276"/>
      <c r="C6330" s="627"/>
      <c r="D6330" s="627"/>
      <c r="E6330" s="627"/>
      <c r="F6330" s="627"/>
      <c r="G6330" s="627"/>
      <c r="H6330" s="627"/>
      <c r="J6330" s="627"/>
      <c r="K6330" s="627"/>
      <c r="L6330" s="627"/>
    </row>
    <row r="6331" spans="1:12" ht="15">
      <c r="A6331" s="276"/>
      <c r="C6331" s="625"/>
      <c r="D6331" s="625"/>
      <c r="E6331" s="625"/>
      <c r="F6331" s="625"/>
      <c r="G6331" s="625"/>
      <c r="H6331" s="625"/>
      <c r="J6331" s="625"/>
      <c r="K6331" s="625"/>
      <c r="L6331" s="625"/>
    </row>
    <row r="6332" spans="1:12" ht="15">
      <c r="A6332" s="276"/>
      <c r="C6332" s="627"/>
      <c r="D6332" s="627"/>
      <c r="E6332" s="627"/>
      <c r="F6332" s="627"/>
      <c r="G6332" s="627"/>
      <c r="H6332" s="627"/>
      <c r="J6332" s="627"/>
      <c r="K6332" s="627"/>
      <c r="L6332" s="627"/>
    </row>
    <row r="6333" spans="1:12" ht="15">
      <c r="A6333" s="276"/>
      <c r="C6333" s="625"/>
      <c r="D6333" s="625"/>
      <c r="E6333" s="625"/>
      <c r="F6333" s="625"/>
      <c r="G6333" s="625"/>
      <c r="H6333" s="625"/>
      <c r="J6333" s="625"/>
      <c r="K6333" s="625"/>
      <c r="L6333" s="625"/>
    </row>
    <row r="6334" spans="1:12" ht="15">
      <c r="A6334" s="276"/>
      <c r="C6334" s="627"/>
      <c r="D6334" s="627"/>
      <c r="E6334" s="627"/>
      <c r="F6334" s="627"/>
      <c r="G6334" s="627"/>
      <c r="H6334" s="627"/>
      <c r="J6334" s="627"/>
      <c r="K6334" s="627"/>
      <c r="L6334" s="627"/>
    </row>
    <row r="6335" spans="1:12" ht="15">
      <c r="A6335" s="276"/>
      <c r="C6335" s="625"/>
      <c r="D6335" s="625"/>
      <c r="E6335" s="625"/>
      <c r="F6335" s="625"/>
      <c r="G6335" s="625"/>
      <c r="H6335" s="625"/>
      <c r="J6335" s="625"/>
      <c r="K6335" s="625"/>
      <c r="L6335" s="625"/>
    </row>
    <row r="6336" spans="1:12" ht="15">
      <c r="A6336" s="276"/>
      <c r="C6336" s="627"/>
      <c r="D6336" s="627"/>
      <c r="E6336" s="627"/>
      <c r="F6336" s="627"/>
      <c r="G6336" s="627"/>
      <c r="H6336" s="627"/>
      <c r="J6336" s="627"/>
      <c r="K6336" s="627"/>
      <c r="L6336" s="627"/>
    </row>
    <row r="6337" spans="1:12" ht="15">
      <c r="A6337" s="276"/>
      <c r="C6337" s="625"/>
      <c r="D6337" s="625"/>
      <c r="E6337" s="625"/>
      <c r="F6337" s="625"/>
      <c r="G6337" s="625"/>
      <c r="H6337" s="625"/>
      <c r="J6337" s="625"/>
      <c r="K6337" s="625"/>
      <c r="L6337" s="625"/>
    </row>
    <row r="6338" spans="1:12" ht="15">
      <c r="A6338" s="276"/>
      <c r="C6338" s="627"/>
      <c r="D6338" s="627"/>
      <c r="E6338" s="627"/>
      <c r="F6338" s="627"/>
      <c r="G6338" s="627"/>
      <c r="H6338" s="627"/>
      <c r="J6338" s="627"/>
      <c r="K6338" s="627"/>
      <c r="L6338" s="627"/>
    </row>
    <row r="6339" spans="1:12" ht="15">
      <c r="A6339" s="276"/>
      <c r="C6339" s="625"/>
      <c r="D6339" s="625"/>
      <c r="E6339" s="625"/>
      <c r="F6339" s="625"/>
      <c r="G6339" s="625"/>
      <c r="H6339" s="625"/>
      <c r="J6339" s="625"/>
      <c r="K6339" s="625"/>
      <c r="L6339" s="625"/>
    </row>
    <row r="6340" spans="1:12" ht="15">
      <c r="A6340" s="276"/>
      <c r="C6340" s="627"/>
      <c r="D6340" s="627"/>
      <c r="E6340" s="627"/>
      <c r="F6340" s="627"/>
      <c r="G6340" s="627"/>
      <c r="H6340" s="627"/>
      <c r="J6340" s="627"/>
      <c r="K6340" s="627"/>
      <c r="L6340" s="627"/>
    </row>
    <row r="6341" spans="1:12" ht="15">
      <c r="A6341" s="276"/>
      <c r="C6341" s="625"/>
      <c r="D6341" s="625"/>
      <c r="E6341" s="625"/>
      <c r="F6341" s="625"/>
      <c r="G6341" s="625"/>
      <c r="H6341" s="625"/>
      <c r="J6341" s="625"/>
      <c r="K6341" s="625"/>
      <c r="L6341" s="625"/>
    </row>
    <row r="6342" spans="1:12" ht="15">
      <c r="A6342" s="276"/>
      <c r="C6342" s="627"/>
      <c r="D6342" s="627"/>
      <c r="E6342" s="627"/>
      <c r="F6342" s="627"/>
      <c r="G6342" s="627"/>
      <c r="H6342" s="627"/>
      <c r="J6342" s="627"/>
      <c r="K6342" s="627"/>
      <c r="L6342" s="627"/>
    </row>
    <row r="6343" spans="1:12" ht="15">
      <c r="A6343" s="276"/>
      <c r="C6343" s="625"/>
      <c r="D6343" s="625"/>
      <c r="E6343" s="625"/>
      <c r="F6343" s="625"/>
      <c r="G6343" s="625"/>
      <c r="H6343" s="625"/>
      <c r="J6343" s="625"/>
      <c r="K6343" s="625"/>
      <c r="L6343" s="625"/>
    </row>
    <row r="6344" spans="1:12" ht="15">
      <c r="A6344" s="276"/>
      <c r="C6344" s="627"/>
      <c r="D6344" s="627"/>
      <c r="E6344" s="627"/>
      <c r="F6344" s="627"/>
      <c r="G6344" s="627"/>
      <c r="H6344" s="627"/>
      <c r="J6344" s="627"/>
      <c r="K6344" s="627"/>
      <c r="L6344" s="627"/>
    </row>
    <row r="6345" spans="1:12" ht="15">
      <c r="A6345" s="276"/>
      <c r="C6345" s="625"/>
      <c r="D6345" s="625"/>
      <c r="E6345" s="625"/>
      <c r="F6345" s="625"/>
      <c r="G6345" s="625"/>
      <c r="H6345" s="625"/>
      <c r="J6345" s="625"/>
      <c r="K6345" s="625"/>
      <c r="L6345" s="625"/>
    </row>
    <row r="6346" spans="1:12" ht="15">
      <c r="A6346" s="276"/>
      <c r="C6346" s="627"/>
      <c r="D6346" s="627"/>
      <c r="E6346" s="627"/>
      <c r="F6346" s="627"/>
      <c r="G6346" s="627"/>
      <c r="H6346" s="627"/>
      <c r="J6346" s="627"/>
      <c r="K6346" s="627"/>
      <c r="L6346" s="627"/>
    </row>
    <row r="6347" spans="1:12" ht="15">
      <c r="A6347" s="276"/>
      <c r="C6347" s="625"/>
      <c r="D6347" s="625"/>
      <c r="E6347" s="625"/>
      <c r="F6347" s="625"/>
      <c r="G6347" s="625"/>
      <c r="H6347" s="625"/>
      <c r="J6347" s="625"/>
      <c r="K6347" s="625"/>
      <c r="L6347" s="625"/>
    </row>
    <row r="6348" spans="1:12" ht="15">
      <c r="A6348" s="276"/>
      <c r="C6348" s="627"/>
      <c r="D6348" s="627"/>
      <c r="E6348" s="627"/>
      <c r="F6348" s="627"/>
      <c r="G6348" s="627"/>
      <c r="H6348" s="627"/>
      <c r="J6348" s="627"/>
      <c r="K6348" s="627"/>
      <c r="L6348" s="627"/>
    </row>
    <row r="6349" spans="1:12" ht="15">
      <c r="A6349" s="276"/>
      <c r="C6349" s="625"/>
      <c r="D6349" s="625"/>
      <c r="E6349" s="625"/>
      <c r="F6349" s="625"/>
      <c r="G6349" s="625"/>
      <c r="H6349" s="625"/>
      <c r="J6349" s="625"/>
      <c r="K6349" s="625"/>
      <c r="L6349" s="625"/>
    </row>
    <row r="6350" spans="1:12" ht="15">
      <c r="A6350" s="276"/>
      <c r="C6350" s="627"/>
      <c r="D6350" s="627"/>
      <c r="E6350" s="627"/>
      <c r="F6350" s="627"/>
      <c r="G6350" s="627"/>
      <c r="H6350" s="627"/>
      <c r="J6350" s="627"/>
      <c r="K6350" s="627"/>
      <c r="L6350" s="627"/>
    </row>
    <row r="6351" spans="1:12" ht="15">
      <c r="A6351" s="276"/>
      <c r="C6351" s="625"/>
      <c r="D6351" s="625"/>
      <c r="E6351" s="625"/>
      <c r="F6351" s="625"/>
      <c r="G6351" s="625"/>
      <c r="H6351" s="625"/>
      <c r="J6351" s="625"/>
      <c r="K6351" s="625"/>
      <c r="L6351" s="625"/>
    </row>
    <row r="6352" spans="1:12" ht="15">
      <c r="A6352" s="276"/>
      <c r="C6352" s="627"/>
      <c r="D6352" s="627"/>
      <c r="E6352" s="627"/>
      <c r="F6352" s="627"/>
      <c r="G6352" s="627"/>
      <c r="H6352" s="627"/>
      <c r="J6352" s="627"/>
      <c r="K6352" s="627"/>
      <c r="L6352" s="627"/>
    </row>
    <row r="6353" spans="1:12" ht="15">
      <c r="A6353" s="276"/>
      <c r="C6353" s="625"/>
      <c r="D6353" s="625"/>
      <c r="E6353" s="625"/>
      <c r="F6353" s="625"/>
      <c r="G6353" s="625"/>
      <c r="H6353" s="625"/>
      <c r="J6353" s="625"/>
      <c r="K6353" s="625"/>
      <c r="L6353" s="625"/>
    </row>
    <row r="6354" spans="1:12" ht="15">
      <c r="A6354" s="276"/>
      <c r="C6354" s="627"/>
      <c r="D6354" s="627"/>
      <c r="E6354" s="627"/>
      <c r="F6354" s="627"/>
      <c r="G6354" s="627"/>
      <c r="H6354" s="627"/>
      <c r="J6354" s="627"/>
      <c r="K6354" s="627"/>
      <c r="L6354" s="627"/>
    </row>
    <row r="6355" spans="1:12" ht="15">
      <c r="A6355" s="276"/>
      <c r="C6355" s="625"/>
      <c r="D6355" s="625"/>
      <c r="E6355" s="625"/>
      <c r="F6355" s="625"/>
      <c r="G6355" s="625"/>
      <c r="H6355" s="625"/>
      <c r="J6355" s="625"/>
      <c r="K6355" s="625"/>
      <c r="L6355" s="625"/>
    </row>
    <row r="6356" spans="1:12" ht="15">
      <c r="A6356" s="276"/>
      <c r="C6356" s="627"/>
      <c r="D6356" s="627"/>
      <c r="E6356" s="627"/>
      <c r="F6356" s="627"/>
      <c r="G6356" s="627"/>
      <c r="H6356" s="627"/>
      <c r="J6356" s="627"/>
      <c r="K6356" s="627"/>
      <c r="L6356" s="627"/>
    </row>
    <row r="6357" spans="1:12" ht="15">
      <c r="A6357" s="276"/>
      <c r="C6357" s="625"/>
      <c r="D6357" s="625"/>
      <c r="E6357" s="625"/>
      <c r="F6357" s="625"/>
      <c r="G6357" s="625"/>
      <c r="H6357" s="625"/>
      <c r="J6357" s="625"/>
      <c r="K6357" s="625"/>
      <c r="L6357" s="625"/>
    </row>
    <row r="6358" spans="1:12" ht="15">
      <c r="A6358" s="276"/>
      <c r="C6358" s="627"/>
      <c r="D6358" s="627"/>
      <c r="E6358" s="627"/>
      <c r="F6358" s="627"/>
      <c r="G6358" s="627"/>
      <c r="H6358" s="627"/>
      <c r="J6358" s="627"/>
      <c r="K6358" s="627"/>
      <c r="L6358" s="627"/>
    </row>
    <row r="6359" spans="1:12" ht="15">
      <c r="A6359" s="276"/>
      <c r="C6359" s="625"/>
      <c r="D6359" s="625"/>
      <c r="E6359" s="625"/>
      <c r="F6359" s="625"/>
      <c r="G6359" s="625"/>
      <c r="H6359" s="625"/>
      <c r="J6359" s="625"/>
      <c r="K6359" s="625"/>
      <c r="L6359" s="625"/>
    </row>
    <row r="6360" spans="1:12" ht="15">
      <c r="A6360" s="276"/>
      <c r="C6360" s="627"/>
      <c r="D6360" s="627"/>
      <c r="E6360" s="627"/>
      <c r="F6360" s="627"/>
      <c r="G6360" s="627"/>
      <c r="H6360" s="627"/>
      <c r="J6360" s="627"/>
      <c r="K6360" s="627"/>
      <c r="L6360" s="627"/>
    </row>
    <row r="6361" spans="1:12" ht="15">
      <c r="A6361" s="276"/>
      <c r="C6361" s="625"/>
      <c r="D6361" s="625"/>
      <c r="E6361" s="625"/>
      <c r="F6361" s="625"/>
      <c r="G6361" s="625"/>
      <c r="H6361" s="625"/>
      <c r="J6361" s="625"/>
      <c r="K6361" s="625"/>
      <c r="L6361" s="625"/>
    </row>
    <row r="6362" spans="1:12" ht="15">
      <c r="A6362" s="276"/>
      <c r="C6362" s="627"/>
      <c r="D6362" s="627"/>
      <c r="E6362" s="627"/>
      <c r="F6362" s="627"/>
      <c r="G6362" s="627"/>
      <c r="H6362" s="627"/>
      <c r="J6362" s="627"/>
      <c r="K6362" s="627"/>
      <c r="L6362" s="627"/>
    </row>
    <row r="6363" spans="1:12" ht="15">
      <c r="A6363" s="276"/>
      <c r="C6363" s="625"/>
      <c r="D6363" s="625"/>
      <c r="E6363" s="625"/>
      <c r="F6363" s="625"/>
      <c r="G6363" s="625"/>
      <c r="H6363" s="625"/>
      <c r="J6363" s="625"/>
      <c r="K6363" s="625"/>
      <c r="L6363" s="625"/>
    </row>
    <row r="6364" spans="1:12" ht="15">
      <c r="A6364" s="276"/>
      <c r="C6364" s="627"/>
      <c r="D6364" s="627"/>
      <c r="E6364" s="627"/>
      <c r="F6364" s="627"/>
      <c r="G6364" s="627"/>
      <c r="H6364" s="627"/>
      <c r="J6364" s="627"/>
      <c r="K6364" s="627"/>
      <c r="L6364" s="627"/>
    </row>
    <row r="6365" spans="1:12" ht="15">
      <c r="A6365" s="276"/>
      <c r="C6365" s="625"/>
      <c r="D6365" s="625"/>
      <c r="E6365" s="625"/>
      <c r="F6365" s="625"/>
      <c r="G6365" s="625"/>
      <c r="H6365" s="625"/>
      <c r="J6365" s="625"/>
      <c r="K6365" s="625"/>
      <c r="L6365" s="625"/>
    </row>
    <row r="6366" spans="1:12" ht="15">
      <c r="A6366" s="276"/>
      <c r="C6366" s="627"/>
      <c r="D6366" s="627"/>
      <c r="E6366" s="627"/>
      <c r="F6366" s="627"/>
      <c r="G6366" s="627"/>
      <c r="H6366" s="627"/>
      <c r="J6366" s="627"/>
      <c r="K6366" s="627"/>
      <c r="L6366" s="627"/>
    </row>
    <row r="6367" spans="1:12" ht="15">
      <c r="A6367" s="276"/>
      <c r="C6367" s="625"/>
      <c r="D6367" s="625"/>
      <c r="E6367" s="625"/>
      <c r="F6367" s="625"/>
      <c r="G6367" s="625"/>
      <c r="H6367" s="625"/>
      <c r="J6367" s="625"/>
      <c r="K6367" s="625"/>
      <c r="L6367" s="625"/>
    </row>
    <row r="6368" spans="1:12" ht="15">
      <c r="A6368" s="276"/>
      <c r="C6368" s="627"/>
      <c r="D6368" s="627"/>
      <c r="E6368" s="627"/>
      <c r="F6368" s="627"/>
      <c r="G6368" s="627"/>
      <c r="H6368" s="627"/>
      <c r="J6368" s="627"/>
      <c r="K6368" s="627"/>
      <c r="L6368" s="627"/>
    </row>
    <row r="6369" spans="1:12" ht="15">
      <c r="A6369" s="276"/>
      <c r="C6369" s="625"/>
      <c r="D6369" s="625"/>
      <c r="E6369" s="625"/>
      <c r="F6369" s="625"/>
      <c r="G6369" s="625"/>
      <c r="H6369" s="625"/>
      <c r="J6369" s="625"/>
      <c r="K6369" s="625"/>
      <c r="L6369" s="625"/>
    </row>
    <row r="6370" spans="1:12" ht="15">
      <c r="A6370" s="276"/>
      <c r="C6370" s="627"/>
      <c r="D6370" s="627"/>
      <c r="E6370" s="627"/>
      <c r="F6370" s="627"/>
      <c r="G6370" s="627"/>
      <c r="H6370" s="627"/>
      <c r="J6370" s="627"/>
      <c r="K6370" s="627"/>
      <c r="L6370" s="627"/>
    </row>
    <row r="6371" spans="1:12" ht="15">
      <c r="A6371" s="276"/>
      <c r="C6371" s="625"/>
      <c r="D6371" s="625"/>
      <c r="E6371" s="625"/>
      <c r="F6371" s="625"/>
      <c r="G6371" s="625"/>
      <c r="H6371" s="625"/>
      <c r="J6371" s="625"/>
      <c r="K6371" s="625"/>
      <c r="L6371" s="625"/>
    </row>
    <row r="6372" spans="1:12" ht="15">
      <c r="A6372" s="276"/>
      <c r="C6372" s="627"/>
      <c r="D6372" s="627"/>
      <c r="E6372" s="627"/>
      <c r="F6372" s="627"/>
      <c r="G6372" s="627"/>
      <c r="H6372" s="627"/>
      <c r="J6372" s="627"/>
      <c r="K6372" s="627"/>
      <c r="L6372" s="627"/>
    </row>
    <row r="6373" spans="1:12" ht="15">
      <c r="A6373" s="276"/>
      <c r="C6373" s="625"/>
      <c r="D6373" s="625"/>
      <c r="E6373" s="625"/>
      <c r="F6373" s="625"/>
      <c r="G6373" s="625"/>
      <c r="H6373" s="625"/>
      <c r="J6373" s="625"/>
      <c r="K6373" s="625"/>
      <c r="L6373" s="625"/>
    </row>
    <row r="6374" spans="1:12" ht="15">
      <c r="A6374" s="276"/>
      <c r="C6374" s="627"/>
      <c r="D6374" s="627"/>
      <c r="E6374" s="627"/>
      <c r="F6374" s="627"/>
      <c r="G6374" s="627"/>
      <c r="H6374" s="627"/>
      <c r="J6374" s="627"/>
      <c r="K6374" s="627"/>
      <c r="L6374" s="627"/>
    </row>
    <row r="6375" spans="1:12" ht="15">
      <c r="A6375" s="276"/>
      <c r="C6375" s="625"/>
      <c r="D6375" s="625"/>
      <c r="E6375" s="625"/>
      <c r="F6375" s="625"/>
      <c r="G6375" s="625"/>
      <c r="H6375" s="625"/>
      <c r="J6375" s="625"/>
      <c r="K6375" s="625"/>
      <c r="L6375" s="625"/>
    </row>
    <row r="6376" spans="1:12" ht="15">
      <c r="A6376" s="276"/>
      <c r="C6376" s="627"/>
      <c r="D6376" s="627"/>
      <c r="E6376" s="627"/>
      <c r="F6376" s="627"/>
      <c r="G6376" s="627"/>
      <c r="H6376" s="627"/>
      <c r="J6376" s="627"/>
      <c r="K6376" s="627"/>
      <c r="L6376" s="627"/>
    </row>
    <row r="6377" spans="1:12" ht="15">
      <c r="A6377" s="276"/>
      <c r="C6377" s="625"/>
      <c r="D6377" s="625"/>
      <c r="E6377" s="625"/>
      <c r="F6377" s="625"/>
      <c r="G6377" s="625"/>
      <c r="H6377" s="625"/>
      <c r="J6377" s="625"/>
      <c r="K6377" s="625"/>
      <c r="L6377" s="625"/>
    </row>
    <row r="6378" spans="1:12" ht="15">
      <c r="A6378" s="276"/>
      <c r="C6378" s="627"/>
      <c r="D6378" s="627"/>
      <c r="E6378" s="627"/>
      <c r="F6378" s="627"/>
      <c r="G6378" s="627"/>
      <c r="H6378" s="627"/>
      <c r="J6378" s="627"/>
      <c r="K6378" s="627"/>
      <c r="L6378" s="627"/>
    </row>
    <row r="6379" spans="1:12" ht="15">
      <c r="A6379" s="276"/>
      <c r="C6379" s="625"/>
      <c r="D6379" s="625"/>
      <c r="E6379" s="625"/>
      <c r="F6379" s="625"/>
      <c r="G6379" s="625"/>
      <c r="H6379" s="625"/>
      <c r="J6379" s="625"/>
      <c r="K6379" s="625"/>
      <c r="L6379" s="625"/>
    </row>
    <row r="6380" spans="1:12" ht="15">
      <c r="A6380" s="276"/>
      <c r="C6380" s="627"/>
      <c r="D6380" s="627"/>
      <c r="E6380" s="627"/>
      <c r="F6380" s="627"/>
      <c r="G6380" s="627"/>
      <c r="H6380" s="627"/>
      <c r="J6380" s="627"/>
      <c r="K6380" s="627"/>
      <c r="L6380" s="627"/>
    </row>
    <row r="6381" spans="1:12" ht="15">
      <c r="A6381" s="276"/>
      <c r="C6381" s="625"/>
      <c r="D6381" s="625"/>
      <c r="E6381" s="625"/>
      <c r="F6381" s="625"/>
      <c r="G6381" s="625"/>
      <c r="H6381" s="625"/>
      <c r="J6381" s="625"/>
      <c r="K6381" s="625"/>
      <c r="L6381" s="625"/>
    </row>
    <row r="6382" spans="1:12" ht="15">
      <c r="A6382" s="276"/>
      <c r="C6382" s="627"/>
      <c r="D6382" s="627"/>
      <c r="E6382" s="627"/>
      <c r="F6382" s="627"/>
      <c r="G6382" s="627"/>
      <c r="H6382" s="627"/>
      <c r="J6382" s="627"/>
      <c r="K6382" s="627"/>
      <c r="L6382" s="627"/>
    </row>
    <row r="6383" spans="1:12" ht="15">
      <c r="A6383" s="276"/>
      <c r="C6383" s="625"/>
      <c r="D6383" s="625"/>
      <c r="E6383" s="625"/>
      <c r="F6383" s="625"/>
      <c r="G6383" s="625"/>
      <c r="H6383" s="625"/>
      <c r="J6383" s="625"/>
      <c r="K6383" s="625"/>
      <c r="L6383" s="625"/>
    </row>
    <row r="6384" spans="1:12" ht="15">
      <c r="A6384" s="276"/>
      <c r="C6384" s="627"/>
      <c r="D6384" s="627"/>
      <c r="E6384" s="627"/>
      <c r="F6384" s="627"/>
      <c r="G6384" s="627"/>
      <c r="H6384" s="627"/>
      <c r="J6384" s="627"/>
      <c r="K6384" s="627"/>
      <c r="L6384" s="627"/>
    </row>
    <row r="6385" spans="1:12" ht="15">
      <c r="A6385" s="276"/>
      <c r="C6385" s="625"/>
      <c r="D6385" s="625"/>
      <c r="E6385" s="625"/>
      <c r="F6385" s="625"/>
      <c r="G6385" s="625"/>
      <c r="H6385" s="625"/>
      <c r="J6385" s="625"/>
      <c r="K6385" s="625"/>
      <c r="L6385" s="625"/>
    </row>
    <row r="6386" spans="1:12" ht="15">
      <c r="A6386" s="276"/>
      <c r="C6386" s="627"/>
      <c r="D6386" s="627"/>
      <c r="E6386" s="627"/>
      <c r="F6386" s="627"/>
      <c r="G6386" s="627"/>
      <c r="H6386" s="627"/>
      <c r="J6386" s="627"/>
      <c r="K6386" s="627"/>
      <c r="L6386" s="627"/>
    </row>
    <row r="6387" spans="1:12" ht="15">
      <c r="A6387" s="276"/>
      <c r="C6387" s="625"/>
      <c r="D6387" s="625"/>
      <c r="E6387" s="625"/>
      <c r="F6387" s="625"/>
      <c r="G6387" s="625"/>
      <c r="H6387" s="625"/>
      <c r="J6387" s="625"/>
      <c r="K6387" s="625"/>
      <c r="L6387" s="625"/>
    </row>
    <row r="6388" spans="1:12" ht="15">
      <c r="A6388" s="276"/>
      <c r="C6388" s="627"/>
      <c r="D6388" s="627"/>
      <c r="E6388" s="627"/>
      <c r="F6388" s="627"/>
      <c r="G6388" s="627"/>
      <c r="H6388" s="627"/>
      <c r="J6388" s="627"/>
      <c r="K6388" s="627"/>
      <c r="L6388" s="627"/>
    </row>
    <row r="6389" spans="1:12" ht="15">
      <c r="A6389" s="276"/>
      <c r="C6389" s="625"/>
      <c r="D6389" s="625"/>
      <c r="E6389" s="625"/>
      <c r="F6389" s="625"/>
      <c r="G6389" s="625"/>
      <c r="H6389" s="625"/>
      <c r="J6389" s="625"/>
      <c r="K6389" s="625"/>
      <c r="L6389" s="625"/>
    </row>
    <row r="6390" spans="1:12" ht="15">
      <c r="A6390" s="276"/>
      <c r="C6390" s="627"/>
      <c r="D6390" s="627"/>
      <c r="E6390" s="627"/>
      <c r="F6390" s="627"/>
      <c r="G6390" s="627"/>
      <c r="H6390" s="627"/>
      <c r="J6390" s="627"/>
      <c r="K6390" s="627"/>
      <c r="L6390" s="627"/>
    </row>
    <row r="6391" spans="1:12" ht="15">
      <c r="A6391" s="276"/>
      <c r="C6391" s="625"/>
      <c r="D6391" s="625"/>
      <c r="E6391" s="625"/>
      <c r="F6391" s="625"/>
      <c r="G6391" s="625"/>
      <c r="H6391" s="625"/>
      <c r="J6391" s="625"/>
      <c r="K6391" s="625"/>
      <c r="L6391" s="625"/>
    </row>
    <row r="6392" spans="1:12" ht="15">
      <c r="A6392" s="276"/>
      <c r="C6392" s="627"/>
      <c r="D6392" s="627"/>
      <c r="E6392" s="627"/>
      <c r="F6392" s="627"/>
      <c r="G6392" s="627"/>
      <c r="H6392" s="627"/>
      <c r="J6392" s="627"/>
      <c r="K6392" s="627"/>
      <c r="L6392" s="627"/>
    </row>
    <row r="6393" spans="1:12" ht="15">
      <c r="A6393" s="276"/>
      <c r="C6393" s="625"/>
      <c r="D6393" s="625"/>
      <c r="E6393" s="625"/>
      <c r="F6393" s="625"/>
      <c r="G6393" s="625"/>
      <c r="H6393" s="625"/>
      <c r="J6393" s="625"/>
      <c r="K6393" s="625"/>
      <c r="L6393" s="625"/>
    </row>
    <row r="6394" spans="1:12" ht="15">
      <c r="A6394" s="276"/>
      <c r="C6394" s="627"/>
      <c r="D6394" s="627"/>
      <c r="E6394" s="627"/>
      <c r="F6394" s="627"/>
      <c r="G6394" s="627"/>
      <c r="H6394" s="627"/>
      <c r="J6394" s="627"/>
      <c r="K6394" s="627"/>
      <c r="L6394" s="627"/>
    </row>
    <row r="6395" spans="1:12" ht="15">
      <c r="A6395" s="276"/>
      <c r="C6395" s="625"/>
      <c r="D6395" s="625"/>
      <c r="E6395" s="625"/>
      <c r="F6395" s="625"/>
      <c r="G6395" s="625"/>
      <c r="H6395" s="625"/>
      <c r="J6395" s="625"/>
      <c r="K6395" s="625"/>
      <c r="L6395" s="625"/>
    </row>
    <row r="6396" spans="1:12" ht="15">
      <c r="A6396" s="276"/>
      <c r="C6396" s="627"/>
      <c r="D6396" s="627"/>
      <c r="E6396" s="627"/>
      <c r="F6396" s="627"/>
      <c r="G6396" s="627"/>
      <c r="H6396" s="627"/>
      <c r="J6396" s="627"/>
      <c r="K6396" s="627"/>
      <c r="L6396" s="627"/>
    </row>
    <row r="6397" spans="1:12" ht="15">
      <c r="A6397" s="276"/>
      <c r="C6397" s="625"/>
      <c r="D6397" s="625"/>
      <c r="E6397" s="625"/>
      <c r="F6397" s="625"/>
      <c r="G6397" s="625"/>
      <c r="H6397" s="625"/>
      <c r="J6397" s="625"/>
      <c r="K6397" s="625"/>
      <c r="L6397" s="625"/>
    </row>
    <row r="6398" spans="1:12" ht="15">
      <c r="A6398" s="276"/>
      <c r="C6398" s="627"/>
      <c r="D6398" s="627"/>
      <c r="E6398" s="627"/>
      <c r="F6398" s="627"/>
      <c r="G6398" s="627"/>
      <c r="H6398" s="627"/>
      <c r="J6398" s="627"/>
      <c r="K6398" s="627"/>
      <c r="L6398" s="627"/>
    </row>
    <row r="6399" spans="1:12" ht="15">
      <c r="A6399" s="276"/>
      <c r="C6399" s="625"/>
      <c r="D6399" s="625"/>
      <c r="E6399" s="625"/>
      <c r="F6399" s="625"/>
      <c r="G6399" s="625"/>
      <c r="H6399" s="625"/>
      <c r="J6399" s="625"/>
      <c r="K6399" s="625"/>
      <c r="L6399" s="625"/>
    </row>
    <row r="6400" spans="1:12" ht="15">
      <c r="A6400" s="276"/>
      <c r="C6400" s="627"/>
      <c r="D6400" s="627"/>
      <c r="E6400" s="627"/>
      <c r="F6400" s="627"/>
      <c r="G6400" s="627"/>
      <c r="H6400" s="627"/>
      <c r="J6400" s="627"/>
      <c r="K6400" s="627"/>
      <c r="L6400" s="627"/>
    </row>
    <row r="6401" spans="1:12" ht="15">
      <c r="A6401" s="276"/>
      <c r="C6401" s="625"/>
      <c r="D6401" s="625"/>
      <c r="E6401" s="625"/>
      <c r="F6401" s="625"/>
      <c r="G6401" s="625"/>
      <c r="H6401" s="625"/>
      <c r="J6401" s="625"/>
      <c r="K6401" s="625"/>
      <c r="L6401" s="625"/>
    </row>
    <row r="6402" spans="1:12" ht="15">
      <c r="A6402" s="276"/>
      <c r="C6402" s="627"/>
      <c r="D6402" s="627"/>
      <c r="E6402" s="627"/>
      <c r="F6402" s="627"/>
      <c r="G6402" s="627"/>
      <c r="H6402" s="627"/>
      <c r="J6402" s="627"/>
      <c r="K6402" s="627"/>
      <c r="L6402" s="627"/>
    </row>
    <row r="6403" spans="1:12" ht="15">
      <c r="A6403" s="276"/>
      <c r="C6403" s="625"/>
      <c r="D6403" s="625"/>
      <c r="E6403" s="625"/>
      <c r="F6403" s="625"/>
      <c r="G6403" s="625"/>
      <c r="H6403" s="625"/>
      <c r="J6403" s="625"/>
      <c r="K6403" s="625"/>
      <c r="L6403" s="625"/>
    </row>
    <row r="6404" spans="1:12" ht="15">
      <c r="A6404" s="276"/>
      <c r="C6404" s="627"/>
      <c r="D6404" s="627"/>
      <c r="E6404" s="627"/>
      <c r="F6404" s="627"/>
      <c r="G6404" s="627"/>
      <c r="H6404" s="627"/>
      <c r="J6404" s="627"/>
      <c r="K6404" s="627"/>
      <c r="L6404" s="627"/>
    </row>
    <row r="6405" spans="1:12" ht="15">
      <c r="A6405" s="276"/>
      <c r="C6405" s="625"/>
      <c r="D6405" s="625"/>
      <c r="E6405" s="625"/>
      <c r="F6405" s="625"/>
      <c r="G6405" s="625"/>
      <c r="H6405" s="625"/>
      <c r="J6405" s="625"/>
      <c r="K6405" s="625"/>
      <c r="L6405" s="625"/>
    </row>
    <row r="6406" spans="1:12" ht="15">
      <c r="A6406" s="276"/>
      <c r="C6406" s="627"/>
      <c r="D6406" s="627"/>
      <c r="E6406" s="627"/>
      <c r="F6406" s="627"/>
      <c r="G6406" s="627"/>
      <c r="H6406" s="627"/>
      <c r="J6406" s="627"/>
      <c r="K6406" s="627"/>
      <c r="L6406" s="627"/>
    </row>
    <row r="6407" spans="1:12" ht="15">
      <c r="A6407" s="276"/>
      <c r="C6407" s="625"/>
      <c r="D6407" s="625"/>
      <c r="E6407" s="625"/>
      <c r="F6407" s="625"/>
      <c r="G6407" s="625"/>
      <c r="H6407" s="625"/>
      <c r="J6407" s="625"/>
      <c r="K6407" s="625"/>
      <c r="L6407" s="625"/>
    </row>
    <row r="6408" spans="1:12" ht="15">
      <c r="A6408" s="276"/>
      <c r="C6408" s="627"/>
      <c r="D6408" s="627"/>
      <c r="E6408" s="627"/>
      <c r="F6408" s="627"/>
      <c r="G6408" s="627"/>
      <c r="H6408" s="627"/>
      <c r="J6408" s="627"/>
      <c r="K6408" s="627"/>
      <c r="L6408" s="627"/>
    </row>
    <row r="6409" spans="1:12" ht="15">
      <c r="A6409" s="276"/>
      <c r="C6409" s="625"/>
      <c r="D6409" s="625"/>
      <c r="E6409" s="625"/>
      <c r="F6409" s="625"/>
      <c r="G6409" s="625"/>
      <c r="H6409" s="625"/>
      <c r="J6409" s="625"/>
      <c r="K6409" s="625"/>
      <c r="L6409" s="625"/>
    </row>
    <row r="6410" spans="1:12" ht="15">
      <c r="A6410" s="276"/>
      <c r="C6410" s="627"/>
      <c r="D6410" s="627"/>
      <c r="E6410" s="627"/>
      <c r="F6410" s="627"/>
      <c r="G6410" s="627"/>
      <c r="H6410" s="627"/>
      <c r="J6410" s="627"/>
      <c r="K6410" s="627"/>
      <c r="L6410" s="627"/>
    </row>
    <row r="6411" spans="1:12" ht="15">
      <c r="A6411" s="276"/>
      <c r="C6411" s="625"/>
      <c r="D6411" s="625"/>
      <c r="E6411" s="625"/>
      <c r="F6411" s="625"/>
      <c r="G6411" s="625"/>
      <c r="H6411" s="625"/>
      <c r="J6411" s="625"/>
      <c r="K6411" s="625"/>
      <c r="L6411" s="625"/>
    </row>
    <row r="6412" spans="1:12" ht="15">
      <c r="A6412" s="276"/>
      <c r="C6412" s="627"/>
      <c r="D6412" s="627"/>
      <c r="E6412" s="627"/>
      <c r="F6412" s="627"/>
      <c r="G6412" s="627"/>
      <c r="H6412" s="627"/>
      <c r="J6412" s="627"/>
      <c r="K6412" s="627"/>
      <c r="L6412" s="627"/>
    </row>
    <row r="6413" spans="1:12" ht="15">
      <c r="A6413" s="276"/>
      <c r="C6413" s="625"/>
      <c r="D6413" s="625"/>
      <c r="E6413" s="625"/>
      <c r="F6413" s="625"/>
      <c r="G6413" s="625"/>
      <c r="H6413" s="625"/>
      <c r="J6413" s="625"/>
      <c r="K6413" s="625"/>
      <c r="L6413" s="625"/>
    </row>
    <row r="6414" spans="1:12" ht="15">
      <c r="A6414" s="276"/>
      <c r="C6414" s="627"/>
      <c r="D6414" s="627"/>
      <c r="E6414" s="627"/>
      <c r="F6414" s="627"/>
      <c r="G6414" s="627"/>
      <c r="H6414" s="627"/>
      <c r="J6414" s="627"/>
      <c r="K6414" s="627"/>
      <c r="L6414" s="627"/>
    </row>
    <row r="6415" spans="1:12" ht="15">
      <c r="A6415" s="276"/>
      <c r="C6415" s="625"/>
      <c r="D6415" s="625"/>
      <c r="E6415" s="625"/>
      <c r="F6415" s="625"/>
      <c r="G6415" s="625"/>
      <c r="H6415" s="625"/>
      <c r="J6415" s="625"/>
      <c r="K6415" s="625"/>
      <c r="L6415" s="625"/>
    </row>
    <row r="6416" spans="1:12" ht="15">
      <c r="A6416" s="276"/>
      <c r="C6416" s="627"/>
      <c r="D6416" s="627"/>
      <c r="E6416" s="627"/>
      <c r="F6416" s="627"/>
      <c r="G6416" s="627"/>
      <c r="H6416" s="627"/>
      <c r="J6416" s="627"/>
      <c r="K6416" s="627"/>
      <c r="L6416" s="627"/>
    </row>
    <row r="6417" spans="1:12" ht="15">
      <c r="A6417" s="276"/>
      <c r="C6417" s="625"/>
      <c r="D6417" s="625"/>
      <c r="E6417" s="625"/>
      <c r="F6417" s="625"/>
      <c r="G6417" s="625"/>
      <c r="H6417" s="625"/>
      <c r="J6417" s="625"/>
      <c r="K6417" s="625"/>
      <c r="L6417" s="625"/>
    </row>
    <row r="6418" spans="1:12" ht="15">
      <c r="A6418" s="276"/>
      <c r="C6418" s="627"/>
      <c r="D6418" s="627"/>
      <c r="E6418" s="627"/>
      <c r="F6418" s="627"/>
      <c r="G6418" s="627"/>
      <c r="H6418" s="627"/>
      <c r="J6418" s="627"/>
      <c r="K6418" s="627"/>
      <c r="L6418" s="627"/>
    </row>
    <row r="6419" spans="1:12" ht="15">
      <c r="A6419" s="276"/>
      <c r="C6419" s="625"/>
      <c r="D6419" s="625"/>
      <c r="E6419" s="625"/>
      <c r="F6419" s="625"/>
      <c r="G6419" s="625"/>
      <c r="H6419" s="625"/>
      <c r="J6419" s="625"/>
      <c r="K6419" s="625"/>
      <c r="L6419" s="625"/>
    </row>
    <row r="6420" spans="1:12" ht="15">
      <c r="A6420" s="276"/>
      <c r="C6420" s="627"/>
      <c r="D6420" s="627"/>
      <c r="E6420" s="627"/>
      <c r="F6420" s="627"/>
      <c r="G6420" s="627"/>
      <c r="H6420" s="627"/>
      <c r="J6420" s="627"/>
      <c r="K6420" s="627"/>
      <c r="L6420" s="627"/>
    </row>
    <row r="6421" spans="1:12" ht="15">
      <c r="A6421" s="276"/>
      <c r="C6421" s="625"/>
      <c r="D6421" s="625"/>
      <c r="E6421" s="625"/>
      <c r="F6421" s="625"/>
      <c r="G6421" s="625"/>
      <c r="H6421" s="625"/>
      <c r="J6421" s="625"/>
      <c r="K6421" s="625"/>
      <c r="L6421" s="625"/>
    </row>
    <row r="6422" spans="1:12" ht="15">
      <c r="A6422" s="276"/>
      <c r="C6422" s="627"/>
      <c r="D6422" s="627"/>
      <c r="E6422" s="627"/>
      <c r="F6422" s="627"/>
      <c r="G6422" s="627"/>
      <c r="H6422" s="627"/>
      <c r="J6422" s="627"/>
      <c r="K6422" s="627"/>
      <c r="L6422" s="627"/>
    </row>
    <row r="6423" spans="1:12" ht="15">
      <c r="A6423" s="276"/>
      <c r="C6423" s="625"/>
      <c r="D6423" s="625"/>
      <c r="E6423" s="625"/>
      <c r="F6423" s="625"/>
      <c r="G6423" s="625"/>
      <c r="H6423" s="625"/>
      <c r="J6423" s="625"/>
      <c r="K6423" s="625"/>
      <c r="L6423" s="625"/>
    </row>
    <row r="6424" spans="1:12" ht="15">
      <c r="A6424" s="276"/>
      <c r="C6424" s="627"/>
      <c r="D6424" s="627"/>
      <c r="E6424" s="627"/>
      <c r="F6424" s="627"/>
      <c r="G6424" s="627"/>
      <c r="H6424" s="627"/>
      <c r="J6424" s="627"/>
      <c r="K6424" s="627"/>
      <c r="L6424" s="627"/>
    </row>
    <row r="6425" spans="1:12" ht="15">
      <c r="A6425" s="276"/>
      <c r="C6425" s="625"/>
      <c r="D6425" s="625"/>
      <c r="E6425" s="625"/>
      <c r="F6425" s="625"/>
      <c r="G6425" s="625"/>
      <c r="H6425" s="625"/>
      <c r="J6425" s="625"/>
      <c r="K6425" s="625"/>
      <c r="L6425" s="625"/>
    </row>
    <row r="6426" spans="1:12" ht="15">
      <c r="A6426" s="276"/>
      <c r="C6426" s="627"/>
      <c r="D6426" s="627"/>
      <c r="E6426" s="627"/>
      <c r="F6426" s="627"/>
      <c r="G6426" s="627"/>
      <c r="H6426" s="627"/>
      <c r="J6426" s="627"/>
      <c r="K6426" s="627"/>
      <c r="L6426" s="627"/>
    </row>
    <row r="6427" spans="1:12" ht="15">
      <c r="A6427" s="276"/>
      <c r="C6427" s="625"/>
      <c r="D6427" s="625"/>
      <c r="E6427" s="625"/>
      <c r="F6427" s="625"/>
      <c r="G6427" s="625"/>
      <c r="H6427" s="625"/>
      <c r="J6427" s="625"/>
      <c r="K6427" s="625"/>
      <c r="L6427" s="625"/>
    </row>
    <row r="6428" spans="1:12" ht="15">
      <c r="A6428" s="276"/>
      <c r="C6428" s="627"/>
      <c r="D6428" s="627"/>
      <c r="E6428" s="627"/>
      <c r="F6428" s="627"/>
      <c r="G6428" s="627"/>
      <c r="H6428" s="627"/>
      <c r="J6428" s="627"/>
      <c r="K6428" s="627"/>
      <c r="L6428" s="627"/>
    </row>
    <row r="6429" spans="1:12" ht="15">
      <c r="A6429" s="276"/>
      <c r="C6429" s="625"/>
      <c r="D6429" s="625"/>
      <c r="E6429" s="625"/>
      <c r="F6429" s="625"/>
      <c r="G6429" s="625"/>
      <c r="H6429" s="625"/>
      <c r="J6429" s="625"/>
      <c r="K6429" s="625"/>
      <c r="L6429" s="625"/>
    </row>
    <row r="6430" spans="1:12" ht="15">
      <c r="A6430" s="276"/>
      <c r="C6430" s="627"/>
      <c r="D6430" s="627"/>
      <c r="E6430" s="627"/>
      <c r="F6430" s="627"/>
      <c r="G6430" s="627"/>
      <c r="H6430" s="627"/>
      <c r="J6430" s="627"/>
      <c r="K6430" s="627"/>
      <c r="L6430" s="627"/>
    </row>
    <row r="6431" spans="1:12" ht="15">
      <c r="A6431" s="276"/>
      <c r="C6431" s="625"/>
      <c r="D6431" s="625"/>
      <c r="E6431" s="625"/>
      <c r="F6431" s="625"/>
      <c r="G6431" s="625"/>
      <c r="H6431" s="625"/>
      <c r="J6431" s="625"/>
      <c r="K6431" s="625"/>
      <c r="L6431" s="625"/>
    </row>
    <row r="6432" spans="1:12" ht="15">
      <c r="A6432" s="276"/>
      <c r="C6432" s="627"/>
      <c r="D6432" s="627"/>
      <c r="E6432" s="627"/>
      <c r="F6432" s="627"/>
      <c r="G6432" s="627"/>
      <c r="H6432" s="627"/>
      <c r="J6432" s="627"/>
      <c r="K6432" s="627"/>
      <c r="L6432" s="627"/>
    </row>
    <row r="6433" spans="1:12" ht="15">
      <c r="A6433" s="276"/>
      <c r="C6433" s="625"/>
      <c r="D6433" s="625"/>
      <c r="E6433" s="625"/>
      <c r="F6433" s="625"/>
      <c r="G6433" s="625"/>
      <c r="H6433" s="625"/>
      <c r="J6433" s="625"/>
      <c r="K6433" s="625"/>
      <c r="L6433" s="625"/>
    </row>
    <row r="6434" spans="1:12" ht="15">
      <c r="A6434" s="276"/>
      <c r="C6434" s="627"/>
      <c r="D6434" s="627"/>
      <c r="E6434" s="627"/>
      <c r="F6434" s="627"/>
      <c r="G6434" s="627"/>
      <c r="H6434" s="627"/>
      <c r="J6434" s="627"/>
      <c r="K6434" s="627"/>
      <c r="L6434" s="627"/>
    </row>
    <row r="6435" spans="1:12" ht="15">
      <c r="A6435" s="276"/>
      <c r="C6435" s="625"/>
      <c r="D6435" s="625"/>
      <c r="E6435" s="625"/>
      <c r="F6435" s="625"/>
      <c r="G6435" s="625"/>
      <c r="H6435" s="625"/>
      <c r="J6435" s="625"/>
      <c r="K6435" s="625"/>
      <c r="L6435" s="625"/>
    </row>
    <row r="6436" spans="1:12" ht="15">
      <c r="A6436" s="276"/>
      <c r="C6436" s="627"/>
      <c r="D6436" s="627"/>
      <c r="E6436" s="627"/>
      <c r="F6436" s="627"/>
      <c r="G6436" s="627"/>
      <c r="H6436" s="627"/>
      <c r="J6436" s="627"/>
      <c r="K6436" s="627"/>
      <c r="L6436" s="627"/>
    </row>
    <row r="6437" spans="1:12" ht="15">
      <c r="A6437" s="276"/>
      <c r="C6437" s="625"/>
      <c r="D6437" s="625"/>
      <c r="E6437" s="625"/>
      <c r="F6437" s="625"/>
      <c r="G6437" s="625"/>
      <c r="H6437" s="625"/>
      <c r="J6437" s="625"/>
      <c r="K6437" s="625"/>
      <c r="L6437" s="625"/>
    </row>
    <row r="6438" spans="1:12" ht="15">
      <c r="A6438" s="276"/>
      <c r="C6438" s="627"/>
      <c r="D6438" s="627"/>
      <c r="E6438" s="627"/>
      <c r="F6438" s="627"/>
      <c r="G6438" s="627"/>
      <c r="H6438" s="627"/>
      <c r="J6438" s="627"/>
      <c r="K6438" s="627"/>
      <c r="L6438" s="627"/>
    </row>
    <row r="6439" spans="1:12" ht="15">
      <c r="A6439" s="276"/>
      <c r="C6439" s="625"/>
      <c r="D6439" s="625"/>
      <c r="E6439" s="625"/>
      <c r="F6439" s="625"/>
      <c r="G6439" s="625"/>
      <c r="H6439" s="625"/>
      <c r="J6439" s="625"/>
      <c r="K6439" s="625"/>
      <c r="L6439" s="625"/>
    </row>
    <row r="6440" spans="1:12" ht="15">
      <c r="A6440" s="276"/>
      <c r="C6440" s="627"/>
      <c r="D6440" s="627"/>
      <c r="E6440" s="627"/>
      <c r="F6440" s="627"/>
      <c r="G6440" s="627"/>
      <c r="H6440" s="627"/>
      <c r="J6440" s="627"/>
      <c r="K6440" s="627"/>
      <c r="L6440" s="627"/>
    </row>
    <row r="6441" spans="1:12" ht="15">
      <c r="A6441" s="276"/>
      <c r="C6441" s="625"/>
      <c r="D6441" s="625"/>
      <c r="E6441" s="625"/>
      <c r="F6441" s="625"/>
      <c r="G6441" s="625"/>
      <c r="H6441" s="625"/>
      <c r="J6441" s="625"/>
      <c r="K6441" s="625"/>
      <c r="L6441" s="625"/>
    </row>
    <row r="6442" spans="1:12" ht="15">
      <c r="A6442" s="276"/>
      <c r="C6442" s="627"/>
      <c r="D6442" s="627"/>
      <c r="E6442" s="627"/>
      <c r="F6442" s="627"/>
      <c r="G6442" s="627"/>
      <c r="H6442" s="627"/>
      <c r="J6442" s="627"/>
      <c r="K6442" s="627"/>
      <c r="L6442" s="627"/>
    </row>
    <row r="6443" spans="1:12" ht="15">
      <c r="A6443" s="276"/>
      <c r="C6443" s="625"/>
      <c r="D6443" s="625"/>
      <c r="E6443" s="625"/>
      <c r="F6443" s="625"/>
      <c r="G6443" s="625"/>
      <c r="H6443" s="625"/>
      <c r="J6443" s="625"/>
      <c r="K6443" s="625"/>
      <c r="L6443" s="625"/>
    </row>
    <row r="6444" spans="1:12" ht="15">
      <c r="A6444" s="276"/>
      <c r="C6444" s="627"/>
      <c r="D6444" s="627"/>
      <c r="E6444" s="627"/>
      <c r="F6444" s="627"/>
      <c r="G6444" s="627"/>
      <c r="H6444" s="627"/>
      <c r="J6444" s="627"/>
      <c r="K6444" s="627"/>
      <c r="L6444" s="627"/>
    </row>
    <row r="6445" spans="1:12" ht="15">
      <c r="A6445" s="276"/>
      <c r="C6445" s="625"/>
      <c r="D6445" s="625"/>
      <c r="E6445" s="625"/>
      <c r="F6445" s="625"/>
      <c r="G6445" s="625"/>
      <c r="H6445" s="625"/>
      <c r="J6445" s="625"/>
      <c r="K6445" s="625"/>
      <c r="L6445" s="625"/>
    </row>
    <row r="6446" spans="1:12" ht="15">
      <c r="A6446" s="276"/>
      <c r="C6446" s="627"/>
      <c r="D6446" s="627"/>
      <c r="E6446" s="627"/>
      <c r="F6446" s="627"/>
      <c r="G6446" s="627"/>
      <c r="H6446" s="627"/>
      <c r="J6446" s="627"/>
      <c r="K6446" s="627"/>
      <c r="L6446" s="627"/>
    </row>
    <row r="6447" spans="1:12" ht="15">
      <c r="A6447" s="276"/>
      <c r="C6447" s="625"/>
      <c r="D6447" s="625"/>
      <c r="E6447" s="625"/>
      <c r="F6447" s="625"/>
      <c r="G6447" s="625"/>
      <c r="H6447" s="625"/>
      <c r="J6447" s="625"/>
      <c r="K6447" s="625"/>
      <c r="L6447" s="625"/>
    </row>
    <row r="6448" spans="1:12" ht="15">
      <c r="A6448" s="276"/>
      <c r="C6448" s="627"/>
      <c r="D6448" s="627"/>
      <c r="E6448" s="627"/>
      <c r="F6448" s="627"/>
      <c r="G6448" s="627"/>
      <c r="H6448" s="627"/>
      <c r="J6448" s="627"/>
      <c r="K6448" s="627"/>
      <c r="L6448" s="627"/>
    </row>
    <row r="6449" spans="1:12" ht="15">
      <c r="A6449" s="276"/>
      <c r="C6449" s="625"/>
      <c r="D6449" s="625"/>
      <c r="E6449" s="625"/>
      <c r="F6449" s="625"/>
      <c r="G6449" s="625"/>
      <c r="H6449" s="625"/>
      <c r="J6449" s="625"/>
      <c r="K6449" s="625"/>
      <c r="L6449" s="625"/>
    </row>
    <row r="6450" spans="1:12" ht="15">
      <c r="A6450" s="276"/>
      <c r="C6450" s="627"/>
      <c r="D6450" s="627"/>
      <c r="E6450" s="627"/>
      <c r="F6450" s="627"/>
      <c r="G6450" s="627"/>
      <c r="H6450" s="627"/>
      <c r="J6450" s="627"/>
      <c r="K6450" s="627"/>
      <c r="L6450" s="627"/>
    </row>
    <row r="6451" spans="1:12" ht="15">
      <c r="A6451" s="276"/>
      <c r="C6451" s="625"/>
      <c r="D6451" s="625"/>
      <c r="E6451" s="625"/>
      <c r="F6451" s="625"/>
      <c r="G6451" s="625"/>
      <c r="H6451" s="625"/>
      <c r="J6451" s="625"/>
      <c r="K6451" s="625"/>
      <c r="L6451" s="625"/>
    </row>
    <row r="6452" spans="1:12" ht="15">
      <c r="A6452" s="276"/>
      <c r="C6452" s="627"/>
      <c r="D6452" s="627"/>
      <c r="E6452" s="627"/>
      <c r="F6452" s="627"/>
      <c r="G6452" s="627"/>
      <c r="H6452" s="627"/>
      <c r="J6452" s="627"/>
      <c r="K6452" s="627"/>
      <c r="L6452" s="627"/>
    </row>
    <row r="6453" spans="1:12" ht="15">
      <c r="A6453" s="276"/>
      <c r="C6453" s="625"/>
      <c r="D6453" s="625"/>
      <c r="E6453" s="625"/>
      <c r="F6453" s="625"/>
      <c r="G6453" s="625"/>
      <c r="H6453" s="625"/>
      <c r="J6453" s="625"/>
      <c r="K6453" s="625"/>
      <c r="L6453" s="625"/>
    </row>
    <row r="6454" spans="1:12" ht="15">
      <c r="A6454" s="276"/>
      <c r="C6454" s="627"/>
      <c r="D6454" s="627"/>
      <c r="E6454" s="627"/>
      <c r="F6454" s="627"/>
      <c r="G6454" s="627"/>
      <c r="H6454" s="627"/>
      <c r="J6454" s="627"/>
      <c r="K6454" s="627"/>
      <c r="L6454" s="627"/>
    </row>
    <row r="6455" spans="1:12" ht="15">
      <c r="A6455" s="276"/>
      <c r="C6455" s="625"/>
      <c r="D6455" s="625"/>
      <c r="E6455" s="625"/>
      <c r="F6455" s="625"/>
      <c r="G6455" s="625"/>
      <c r="H6455" s="625"/>
      <c r="J6455" s="625"/>
      <c r="K6455" s="625"/>
      <c r="L6455" s="625"/>
    </row>
    <row r="6456" spans="1:12" ht="15">
      <c r="A6456" s="276"/>
      <c r="C6456" s="627"/>
      <c r="D6456" s="627"/>
      <c r="E6456" s="627"/>
      <c r="F6456" s="627"/>
      <c r="G6456" s="627"/>
      <c r="H6456" s="627"/>
      <c r="J6456" s="627"/>
      <c r="K6456" s="627"/>
      <c r="L6456" s="627"/>
    </row>
    <row r="6457" spans="1:12" ht="15">
      <c r="A6457" s="276"/>
      <c r="C6457" s="625"/>
      <c r="D6457" s="625"/>
      <c r="E6457" s="625"/>
      <c r="F6457" s="625"/>
      <c r="G6457" s="625"/>
      <c r="H6457" s="625"/>
      <c r="J6457" s="625"/>
      <c r="K6457" s="625"/>
      <c r="L6457" s="625"/>
    </row>
    <row r="6458" spans="1:12" ht="15">
      <c r="A6458" s="276"/>
      <c r="C6458" s="627"/>
      <c r="D6458" s="627"/>
      <c r="E6458" s="627"/>
      <c r="F6458" s="627"/>
      <c r="G6458" s="627"/>
      <c r="H6458" s="627"/>
      <c r="J6458" s="627"/>
      <c r="K6458" s="627"/>
      <c r="L6458" s="627"/>
    </row>
    <row r="6459" spans="1:12" ht="15">
      <c r="A6459" s="276"/>
      <c r="C6459" s="625"/>
      <c r="D6459" s="625"/>
      <c r="E6459" s="625"/>
      <c r="F6459" s="625"/>
      <c r="G6459" s="625"/>
      <c r="H6459" s="625"/>
      <c r="J6459" s="625"/>
      <c r="K6459" s="625"/>
      <c r="L6459" s="625"/>
    </row>
    <row r="6460" spans="1:12" ht="15">
      <c r="A6460" s="276"/>
      <c r="C6460" s="627"/>
      <c r="D6460" s="627"/>
      <c r="E6460" s="627"/>
      <c r="F6460" s="627"/>
      <c r="G6460" s="627"/>
      <c r="H6460" s="627"/>
      <c r="J6460" s="627"/>
      <c r="K6460" s="627"/>
      <c r="L6460" s="627"/>
    </row>
    <row r="6461" spans="1:12" ht="15">
      <c r="A6461" s="276"/>
      <c r="C6461" s="625"/>
      <c r="D6461" s="625"/>
      <c r="E6461" s="625"/>
      <c r="F6461" s="625"/>
      <c r="G6461" s="625"/>
      <c r="H6461" s="625"/>
      <c r="J6461" s="625"/>
      <c r="K6461" s="625"/>
      <c r="L6461" s="625"/>
    </row>
    <row r="6462" spans="1:12" ht="15">
      <c r="A6462" s="276"/>
      <c r="C6462" s="627"/>
      <c r="D6462" s="627"/>
      <c r="E6462" s="627"/>
      <c r="F6462" s="627"/>
      <c r="G6462" s="627"/>
      <c r="H6462" s="627"/>
      <c r="J6462" s="627"/>
      <c r="K6462" s="627"/>
      <c r="L6462" s="627"/>
    </row>
    <row r="6463" spans="1:12" ht="15">
      <c r="A6463" s="276"/>
      <c r="C6463" s="625"/>
      <c r="D6463" s="625"/>
      <c r="E6463" s="625"/>
      <c r="F6463" s="625"/>
      <c r="G6463" s="625"/>
      <c r="H6463" s="625"/>
      <c r="J6463" s="625"/>
      <c r="K6463" s="625"/>
      <c r="L6463" s="625"/>
    </row>
    <row r="6464" spans="1:12" ht="15">
      <c r="A6464" s="276"/>
      <c r="C6464" s="627"/>
      <c r="D6464" s="627"/>
      <c r="E6464" s="627"/>
      <c r="F6464" s="627"/>
      <c r="G6464" s="627"/>
      <c r="H6464" s="627"/>
      <c r="J6464" s="627"/>
      <c r="K6464" s="627"/>
      <c r="L6464" s="627"/>
    </row>
    <row r="6465" spans="1:20" ht="15">
      <c r="A6465" s="276"/>
      <c r="C6465" s="625"/>
      <c r="D6465" s="625"/>
      <c r="E6465" s="625"/>
      <c r="F6465" s="625"/>
      <c r="G6465" s="625"/>
      <c r="H6465" s="625"/>
      <c r="J6465" s="625"/>
      <c r="K6465" s="625"/>
      <c r="L6465" s="625"/>
    </row>
    <row r="6466" spans="1:20" ht="15">
      <c r="A6466" s="276"/>
      <c r="C6466" s="627"/>
      <c r="D6466" s="627"/>
      <c r="E6466" s="627"/>
      <c r="F6466" s="627"/>
      <c r="G6466" s="627"/>
      <c r="H6466" s="627"/>
      <c r="J6466" s="627"/>
      <c r="K6466" s="627"/>
      <c r="L6466" s="627"/>
    </row>
    <row r="6467" spans="1:20" ht="15">
      <c r="A6467" s="276"/>
      <c r="C6467" s="625"/>
      <c r="D6467" s="625"/>
      <c r="E6467" s="625"/>
      <c r="F6467" s="625"/>
      <c r="G6467" s="625"/>
      <c r="H6467" s="625"/>
      <c r="J6467" s="1441"/>
      <c r="K6467" s="1441"/>
      <c r="L6467" s="1441"/>
    </row>
    <row r="6468" spans="1:20" ht="15">
      <c r="A6468" s="276"/>
      <c r="C6468" s="625"/>
      <c r="D6468" s="625"/>
      <c r="E6468" s="625"/>
      <c r="F6468" s="625"/>
      <c r="G6468" s="625"/>
      <c r="H6468" s="625"/>
      <c r="I6468" s="1446"/>
      <c r="J6468" s="1442"/>
      <c r="K6468" s="1448"/>
      <c r="L6468" s="1451"/>
    </row>
    <row r="6469" spans="1:20" ht="15">
      <c r="A6469" s="276"/>
      <c r="C6469" s="625"/>
      <c r="D6469" s="625"/>
      <c r="E6469" s="625"/>
      <c r="F6469" s="625"/>
      <c r="G6469" s="625"/>
      <c r="H6469" s="625"/>
      <c r="I6469" s="638">
        <v>-16</v>
      </c>
      <c r="J6469" s="625"/>
      <c r="K6469" s="625"/>
      <c r="L6469" s="634"/>
      <c r="O6469" s="638"/>
      <c r="P6469" s="638"/>
      <c r="Q6469" s="638"/>
      <c r="R6469" s="638"/>
      <c r="S6469" s="638"/>
      <c r="T6469" s="643"/>
    </row>
    <row r="6470" spans="1:20" ht="15">
      <c r="A6470" s="276"/>
      <c r="C6470" s="625"/>
      <c r="D6470" s="625"/>
      <c r="E6470" s="625"/>
      <c r="F6470" s="625"/>
      <c r="G6470" s="625"/>
      <c r="H6470" s="625"/>
      <c r="I6470" s="638">
        <v>-3</v>
      </c>
      <c r="J6470" s="625"/>
      <c r="K6470" s="625"/>
      <c r="L6470" s="634"/>
    </row>
    <row r="6471" spans="1:20" ht="15">
      <c r="A6471" s="276"/>
      <c r="C6471" s="625"/>
      <c r="D6471" s="625"/>
      <c r="E6471" s="625"/>
      <c r="F6471" s="625"/>
      <c r="G6471" s="625"/>
      <c r="H6471" s="625"/>
      <c r="I6471" s="638">
        <v>-59</v>
      </c>
      <c r="J6471" s="625"/>
      <c r="K6471" s="625"/>
      <c r="L6471" s="634"/>
    </row>
    <row r="6472" spans="1:20" ht="15">
      <c r="A6472" s="276"/>
      <c r="C6472" s="625"/>
      <c r="D6472" s="625"/>
      <c r="E6472" s="625"/>
      <c r="F6472" s="625"/>
      <c r="G6472" s="625"/>
      <c r="H6472" s="625"/>
      <c r="I6472" s="638">
        <v>-29</v>
      </c>
      <c r="J6472" s="625"/>
      <c r="K6472" s="625"/>
      <c r="L6472" s="634"/>
    </row>
    <row r="6473" spans="1:20" ht="15">
      <c r="A6473" s="276"/>
      <c r="C6473" s="625"/>
      <c r="D6473" s="625"/>
      <c r="E6473" s="625"/>
      <c r="F6473" s="625"/>
      <c r="G6473" s="625"/>
      <c r="H6473" s="625"/>
      <c r="I6473" s="638">
        <v>6</v>
      </c>
      <c r="J6473" s="625"/>
      <c r="K6473" s="625"/>
      <c r="L6473" s="634"/>
    </row>
    <row r="6474" spans="1:20" ht="15">
      <c r="A6474" s="276"/>
      <c r="C6474" s="627"/>
      <c r="D6474" s="627"/>
      <c r="E6474" s="627"/>
      <c r="F6474" s="627"/>
      <c r="G6474" s="627"/>
      <c r="H6474" s="627"/>
      <c r="I6474" s="639">
        <v>2</v>
      </c>
      <c r="J6474" s="627"/>
      <c r="K6474" s="627"/>
      <c r="L6474" s="637"/>
    </row>
    <row r="6475" spans="1:20" ht="15">
      <c r="A6475" s="276"/>
      <c r="C6475" s="625"/>
      <c r="D6475" s="625"/>
      <c r="E6475" s="625"/>
      <c r="F6475" s="625"/>
      <c r="G6475" s="625"/>
      <c r="H6475" s="625"/>
      <c r="I6475" s="638">
        <v>1</v>
      </c>
      <c r="J6475" s="625"/>
      <c r="K6475" s="625"/>
      <c r="L6475" s="634"/>
    </row>
    <row r="6476" spans="1:20" ht="15">
      <c r="A6476" s="276"/>
      <c r="C6476" s="627"/>
      <c r="D6476" s="627"/>
      <c r="E6476" s="627"/>
      <c r="F6476" s="627"/>
      <c r="G6476" s="627"/>
      <c r="H6476" s="627"/>
      <c r="I6476" s="639">
        <v>1</v>
      </c>
      <c r="J6476" s="627"/>
      <c r="K6476" s="627"/>
      <c r="L6476" s="637"/>
    </row>
    <row r="6477" spans="1:20" ht="15">
      <c r="A6477" s="276"/>
      <c r="C6477" s="625"/>
      <c r="D6477" s="625"/>
      <c r="E6477" s="625"/>
      <c r="F6477" s="625"/>
      <c r="G6477" s="625"/>
      <c r="H6477" s="625"/>
      <c r="I6477" s="638">
        <v>1</v>
      </c>
      <c r="J6477" s="625"/>
      <c r="K6477" s="625"/>
      <c r="L6477" s="634"/>
    </row>
    <row r="6478" spans="1:20" ht="15">
      <c r="A6478" s="276"/>
      <c r="C6478" s="627"/>
      <c r="D6478" s="627"/>
      <c r="E6478" s="627"/>
      <c r="F6478" s="627"/>
      <c r="G6478" s="627"/>
      <c r="H6478" s="627"/>
      <c r="I6478" s="639">
        <v>1</v>
      </c>
      <c r="J6478" s="627"/>
      <c r="K6478" s="627"/>
      <c r="L6478" s="637"/>
    </row>
    <row r="6479" spans="1:20" ht="15">
      <c r="A6479" s="276"/>
      <c r="C6479" s="625"/>
      <c r="D6479" s="625"/>
      <c r="E6479" s="625"/>
      <c r="F6479" s="625"/>
      <c r="G6479" s="625"/>
      <c r="H6479" s="625"/>
      <c r="I6479" s="638">
        <v>1</v>
      </c>
      <c r="J6479" s="625"/>
      <c r="K6479" s="625"/>
      <c r="L6479" s="634"/>
    </row>
    <row r="6480" spans="1:20" ht="15">
      <c r="A6480" s="276"/>
      <c r="C6480" s="627"/>
      <c r="D6480" s="627"/>
      <c r="E6480" s="627"/>
      <c r="F6480" s="627"/>
      <c r="G6480" s="627"/>
      <c r="H6480" s="627"/>
      <c r="I6480" s="639">
        <v>1</v>
      </c>
      <c r="J6480" s="627"/>
      <c r="K6480" s="627"/>
      <c r="L6480" s="637"/>
    </row>
    <row r="6481" spans="1:20" ht="15">
      <c r="A6481" s="276"/>
      <c r="C6481" s="625"/>
      <c r="D6481" s="625"/>
      <c r="E6481" s="625"/>
      <c r="F6481" s="625"/>
      <c r="G6481" s="625"/>
      <c r="H6481" s="625"/>
      <c r="I6481" s="638">
        <v>1</v>
      </c>
      <c r="J6481" s="625"/>
      <c r="K6481" s="625"/>
      <c r="L6481" s="634"/>
    </row>
    <row r="6482" spans="1:20" ht="15">
      <c r="A6482" s="276"/>
      <c r="C6482" s="627"/>
      <c r="D6482" s="627"/>
      <c r="E6482" s="627"/>
      <c r="F6482" s="627"/>
      <c r="G6482" s="627"/>
      <c r="H6482" s="627"/>
      <c r="I6482" s="639">
        <v>1</v>
      </c>
      <c r="J6482" s="627"/>
      <c r="K6482" s="627"/>
      <c r="L6482" s="637"/>
    </row>
    <row r="6483" spans="1:20" ht="15">
      <c r="A6483" s="276"/>
      <c r="C6483" s="625"/>
      <c r="D6483" s="625"/>
      <c r="E6483" s="625"/>
      <c r="F6483" s="625"/>
      <c r="G6483" s="625"/>
      <c r="H6483" s="625"/>
      <c r="I6483" s="638">
        <v>2</v>
      </c>
      <c r="J6483" s="625"/>
      <c r="K6483" s="625"/>
      <c r="L6483" s="634"/>
    </row>
    <row r="6484" spans="1:20" ht="15">
      <c r="A6484" s="276"/>
      <c r="C6484" s="627"/>
      <c r="D6484" s="627"/>
      <c r="E6484" s="627"/>
      <c r="F6484" s="627"/>
      <c r="G6484" s="627"/>
      <c r="H6484" s="627"/>
      <c r="I6484" s="639">
        <v>1</v>
      </c>
      <c r="J6484" s="627"/>
      <c r="K6484" s="627"/>
      <c r="L6484" s="637"/>
    </row>
    <row r="6485" spans="1:20" ht="15">
      <c r="A6485" s="276"/>
      <c r="C6485" s="625"/>
      <c r="D6485" s="625"/>
      <c r="E6485" s="625"/>
      <c r="F6485" s="625"/>
      <c r="G6485" s="625"/>
      <c r="H6485" s="625"/>
      <c r="I6485" s="638">
        <v>1</v>
      </c>
      <c r="J6485" s="625"/>
      <c r="K6485" s="625"/>
      <c r="L6485" s="634"/>
    </row>
    <row r="6486" spans="1:20" ht="15">
      <c r="A6486" s="276"/>
      <c r="C6486" s="627"/>
      <c r="D6486" s="627"/>
      <c r="E6486" s="627"/>
      <c r="F6486" s="627"/>
      <c r="G6486" s="627"/>
      <c r="H6486" s="627"/>
      <c r="I6486" s="23">
        <v>1</v>
      </c>
      <c r="J6486" s="627"/>
      <c r="K6486" s="627"/>
      <c r="L6486" s="627"/>
    </row>
    <row r="6487" spans="1:20" ht="15">
      <c r="A6487" s="276"/>
      <c r="C6487" s="625"/>
      <c r="D6487" s="625"/>
      <c r="E6487" s="625"/>
      <c r="F6487" s="625"/>
      <c r="G6487" s="625"/>
      <c r="H6487" s="625"/>
      <c r="J6487" s="1441"/>
      <c r="K6487" s="1441"/>
      <c r="L6487" s="1441"/>
    </row>
    <row r="6488" spans="1:20" ht="15">
      <c r="A6488" s="276"/>
      <c r="C6488" s="625"/>
      <c r="D6488" s="625"/>
      <c r="E6488" s="625"/>
      <c r="F6488" s="625"/>
      <c r="G6488" s="625"/>
      <c r="H6488" s="625"/>
    </row>
    <row r="6489" spans="1:20" ht="15">
      <c r="A6489" s="276"/>
      <c r="C6489" s="627"/>
      <c r="D6489" s="627"/>
      <c r="E6489" s="627"/>
      <c r="F6489" s="627"/>
      <c r="G6489" s="627"/>
      <c r="H6489" s="627"/>
    </row>
    <row r="6490" spans="1:20" ht="15">
      <c r="A6490" s="276"/>
      <c r="C6490" s="625"/>
      <c r="D6490" s="625"/>
      <c r="E6490" s="625"/>
      <c r="F6490" s="625"/>
      <c r="G6490" s="625"/>
      <c r="H6490" s="625"/>
    </row>
    <row r="6491" spans="1:20" ht="15">
      <c r="A6491" s="276"/>
      <c r="C6491" s="627"/>
      <c r="D6491" s="627"/>
      <c r="E6491" s="627"/>
      <c r="F6491" s="627"/>
      <c r="G6491" s="627"/>
      <c r="H6491" s="627"/>
    </row>
    <row r="6492" spans="1:20" ht="15">
      <c r="A6492" s="276"/>
      <c r="C6492" s="625"/>
      <c r="D6492" s="625"/>
      <c r="E6492" s="625"/>
      <c r="F6492" s="625"/>
      <c r="G6492" s="625"/>
      <c r="H6492" s="625"/>
      <c r="I6492" s="1446"/>
      <c r="J6492" s="1442"/>
      <c r="K6492" s="1448"/>
      <c r="L6492" s="1451"/>
      <c r="O6492" s="638"/>
      <c r="P6492" s="638"/>
      <c r="Q6492" s="638"/>
      <c r="R6492" s="638"/>
      <c r="S6492" s="638"/>
      <c r="T6492" s="643"/>
    </row>
    <row r="6493" spans="1:20" ht="15">
      <c r="A6493" s="276"/>
      <c r="C6493" s="625"/>
      <c r="D6493" s="625"/>
      <c r="E6493" s="625"/>
      <c r="F6493" s="625"/>
      <c r="G6493" s="625"/>
      <c r="H6493" s="625"/>
      <c r="I6493" s="638">
        <v>-55</v>
      </c>
      <c r="J6493" s="625"/>
      <c r="K6493" s="625"/>
      <c r="L6493" s="634"/>
    </row>
    <row r="6494" spans="1:20" ht="15">
      <c r="A6494" s="276"/>
      <c r="C6494" s="625"/>
      <c r="D6494" s="625"/>
      <c r="E6494" s="625"/>
      <c r="F6494" s="625"/>
      <c r="G6494" s="625"/>
      <c r="H6494" s="625"/>
      <c r="I6494" s="638">
        <v>3</v>
      </c>
      <c r="J6494" s="625"/>
      <c r="K6494" s="625"/>
      <c r="L6494" s="634"/>
    </row>
    <row r="6495" spans="1:20" ht="15">
      <c r="A6495" s="276"/>
      <c r="C6495" s="627"/>
      <c r="D6495" s="627"/>
      <c r="E6495" s="627"/>
      <c r="F6495" s="627"/>
      <c r="G6495" s="627"/>
      <c r="H6495" s="627"/>
      <c r="I6495" s="639">
        <v>3</v>
      </c>
      <c r="J6495" s="627"/>
      <c r="K6495" s="627"/>
      <c r="L6495" s="637"/>
    </row>
    <row r="6496" spans="1:20" ht="15">
      <c r="A6496" s="276"/>
      <c r="C6496" s="625"/>
      <c r="D6496" s="625"/>
      <c r="E6496" s="625"/>
      <c r="F6496" s="625"/>
      <c r="G6496" s="625"/>
      <c r="H6496" s="625"/>
      <c r="I6496" s="638">
        <v>4</v>
      </c>
      <c r="J6496" s="625"/>
      <c r="K6496" s="625"/>
      <c r="L6496" s="634"/>
    </row>
    <row r="6497" spans="1:12" ht="15">
      <c r="A6497" s="276"/>
      <c r="C6497" s="627"/>
      <c r="D6497" s="627"/>
      <c r="E6497" s="627"/>
      <c r="F6497" s="627"/>
      <c r="G6497" s="627"/>
      <c r="H6497" s="627"/>
      <c r="I6497" s="639">
        <v>2</v>
      </c>
      <c r="J6497" s="627"/>
      <c r="K6497" s="627"/>
      <c r="L6497" s="637"/>
    </row>
    <row r="6498" spans="1:12" ht="15">
      <c r="A6498" s="276"/>
      <c r="C6498" s="625"/>
      <c r="D6498" s="625"/>
      <c r="E6498" s="625"/>
      <c r="F6498" s="625"/>
      <c r="G6498" s="625"/>
      <c r="H6498" s="625"/>
      <c r="I6498" s="638">
        <v>1</v>
      </c>
      <c r="J6498" s="625"/>
      <c r="K6498" s="625"/>
      <c r="L6498" s="634"/>
    </row>
    <row r="6499" spans="1:12" ht="15">
      <c r="A6499" s="276"/>
      <c r="C6499" s="627"/>
      <c r="D6499" s="627"/>
      <c r="E6499" s="627"/>
      <c r="F6499" s="627"/>
      <c r="G6499" s="627"/>
      <c r="H6499" s="627"/>
      <c r="I6499" s="639">
        <v>1</v>
      </c>
      <c r="J6499" s="627"/>
      <c r="K6499" s="627"/>
      <c r="L6499" s="637"/>
    </row>
    <row r="6500" spans="1:12" ht="15">
      <c r="A6500" s="276"/>
      <c r="C6500" s="625"/>
      <c r="D6500" s="625"/>
      <c r="E6500" s="625"/>
      <c r="F6500" s="625"/>
      <c r="G6500" s="625"/>
      <c r="H6500" s="625"/>
      <c r="I6500" s="638">
        <v>2</v>
      </c>
      <c r="J6500" s="625"/>
      <c r="K6500" s="625"/>
      <c r="L6500" s="634"/>
    </row>
    <row r="6501" spans="1:12" ht="15">
      <c r="A6501" s="276"/>
      <c r="C6501" s="627"/>
      <c r="D6501" s="627"/>
      <c r="E6501" s="627"/>
      <c r="F6501" s="627"/>
      <c r="G6501" s="627"/>
      <c r="H6501" s="627"/>
      <c r="I6501" s="639">
        <v>2</v>
      </c>
      <c r="J6501" s="627"/>
      <c r="K6501" s="627"/>
      <c r="L6501" s="637"/>
    </row>
    <row r="6502" spans="1:12" ht="15">
      <c r="A6502" s="276"/>
      <c r="C6502" s="625"/>
      <c r="D6502" s="625"/>
      <c r="E6502" s="625"/>
      <c r="F6502" s="625"/>
      <c r="G6502" s="625"/>
      <c r="H6502" s="625"/>
      <c r="I6502" s="638">
        <v>2</v>
      </c>
      <c r="J6502" s="625"/>
      <c r="K6502" s="625"/>
      <c r="L6502" s="634"/>
    </row>
    <row r="6503" spans="1:12" ht="15">
      <c r="A6503" s="276"/>
      <c r="C6503" s="627"/>
      <c r="D6503" s="627"/>
      <c r="E6503" s="627"/>
      <c r="F6503" s="627"/>
      <c r="G6503" s="627"/>
      <c r="H6503" s="627"/>
      <c r="I6503" s="639">
        <v>2</v>
      </c>
      <c r="J6503" s="627"/>
      <c r="K6503" s="627"/>
      <c r="L6503" s="637"/>
    </row>
    <row r="6504" spans="1:12" ht="15">
      <c r="A6504" s="276"/>
      <c r="C6504" s="625"/>
      <c r="D6504" s="625"/>
      <c r="E6504" s="625"/>
      <c r="F6504" s="625"/>
      <c r="G6504" s="625"/>
      <c r="H6504" s="625"/>
      <c r="I6504" s="638">
        <v>1</v>
      </c>
      <c r="J6504" s="625"/>
      <c r="K6504" s="625"/>
      <c r="L6504" s="634"/>
    </row>
    <row r="6505" spans="1:12" ht="15">
      <c r="A6505" s="276"/>
      <c r="C6505" s="627"/>
      <c r="D6505" s="627"/>
      <c r="E6505" s="627"/>
      <c r="F6505" s="627"/>
      <c r="G6505" s="627"/>
      <c r="H6505" s="627"/>
      <c r="I6505" s="639">
        <v>1</v>
      </c>
      <c r="J6505" s="627"/>
      <c r="K6505" s="627"/>
      <c r="L6505" s="637"/>
    </row>
    <row r="6506" spans="1:12" ht="15">
      <c r="A6506" s="276"/>
      <c r="C6506" s="625"/>
      <c r="D6506" s="625"/>
      <c r="E6506" s="625"/>
      <c r="F6506" s="625"/>
      <c r="G6506" s="625"/>
      <c r="H6506" s="625"/>
      <c r="I6506" s="638">
        <v>1</v>
      </c>
      <c r="J6506" s="625"/>
      <c r="K6506" s="625"/>
      <c r="L6506" s="634"/>
    </row>
    <row r="6507" spans="1:12" ht="15">
      <c r="A6507" s="276"/>
      <c r="C6507" s="627"/>
      <c r="D6507" s="627"/>
      <c r="E6507" s="627"/>
      <c r="F6507" s="627"/>
      <c r="G6507" s="627"/>
      <c r="H6507" s="627"/>
      <c r="I6507" s="639">
        <v>1</v>
      </c>
      <c r="J6507" s="627"/>
      <c r="K6507" s="627"/>
      <c r="L6507" s="637"/>
    </row>
    <row r="6508" spans="1:12" ht="15">
      <c r="A6508" s="276"/>
      <c r="C6508" s="625"/>
      <c r="D6508" s="625"/>
      <c r="E6508" s="625"/>
      <c r="F6508" s="625"/>
      <c r="G6508" s="625"/>
      <c r="H6508" s="625"/>
      <c r="I6508" s="638">
        <v>2</v>
      </c>
      <c r="J6508" s="625"/>
      <c r="K6508" s="625"/>
      <c r="L6508" s="634"/>
    </row>
    <row r="6509" spans="1:12" ht="15">
      <c r="A6509" s="276"/>
      <c r="C6509" s="627"/>
      <c r="D6509" s="627"/>
      <c r="E6509" s="627"/>
      <c r="F6509" s="627"/>
      <c r="G6509" s="627"/>
      <c r="H6509" s="627"/>
      <c r="I6509" s="639">
        <v>4</v>
      </c>
      <c r="J6509" s="627"/>
      <c r="K6509" s="627"/>
      <c r="L6509" s="637"/>
    </row>
    <row r="6510" spans="1:12" ht="15">
      <c r="A6510" s="276"/>
      <c r="C6510" s="625"/>
      <c r="D6510" s="625"/>
      <c r="E6510" s="625"/>
      <c r="F6510" s="625"/>
      <c r="G6510" s="625"/>
      <c r="H6510" s="625"/>
      <c r="I6510" s="638">
        <v>3</v>
      </c>
      <c r="J6510" s="625"/>
      <c r="K6510" s="625"/>
      <c r="L6510" s="634"/>
    </row>
    <row r="6511" spans="1:12" ht="15">
      <c r="A6511" s="276"/>
      <c r="C6511" s="627"/>
      <c r="D6511" s="627"/>
      <c r="E6511" s="627"/>
      <c r="F6511" s="627"/>
      <c r="G6511" s="627"/>
      <c r="H6511" s="627"/>
      <c r="I6511" s="639">
        <v>2</v>
      </c>
      <c r="J6511" s="627"/>
      <c r="K6511" s="627"/>
      <c r="L6511" s="637"/>
    </row>
    <row r="6512" spans="1:12" ht="15">
      <c r="A6512" s="276"/>
      <c r="C6512" s="625"/>
      <c r="D6512" s="625"/>
      <c r="E6512" s="625"/>
      <c r="F6512" s="625"/>
      <c r="G6512" s="625"/>
      <c r="H6512" s="625"/>
      <c r="I6512" s="638">
        <v>6</v>
      </c>
      <c r="J6512" s="625"/>
      <c r="K6512" s="625"/>
      <c r="L6512" s="634"/>
    </row>
    <row r="6513" spans="1:12" ht="15">
      <c r="A6513" s="276"/>
      <c r="C6513" s="627"/>
      <c r="D6513" s="627"/>
      <c r="E6513" s="627"/>
      <c r="F6513" s="627"/>
      <c r="G6513" s="627"/>
      <c r="H6513" s="627"/>
      <c r="I6513" s="639">
        <v>4</v>
      </c>
      <c r="J6513" s="627"/>
      <c r="K6513" s="627"/>
      <c r="L6513" s="637"/>
    </row>
    <row r="6514" spans="1:12" ht="15">
      <c r="A6514" s="276"/>
      <c r="C6514" s="625"/>
      <c r="D6514" s="625"/>
      <c r="E6514" s="625"/>
      <c r="F6514" s="625"/>
      <c r="G6514" s="625"/>
      <c r="H6514" s="625"/>
      <c r="I6514" s="638">
        <v>4</v>
      </c>
      <c r="J6514" s="625"/>
      <c r="K6514" s="625"/>
      <c r="L6514" s="634"/>
    </row>
    <row r="6515" spans="1:12" ht="15">
      <c r="A6515" s="276"/>
      <c r="C6515" s="627"/>
      <c r="D6515" s="627"/>
      <c r="E6515" s="627"/>
      <c r="F6515" s="627"/>
      <c r="G6515" s="627"/>
      <c r="H6515" s="627"/>
      <c r="I6515" s="639">
        <v>4</v>
      </c>
      <c r="J6515" s="627"/>
      <c r="K6515" s="627"/>
      <c r="L6515" s="637"/>
    </row>
    <row r="6516" spans="1:12" ht="15">
      <c r="A6516" s="276"/>
      <c r="C6516" s="625"/>
      <c r="D6516" s="625"/>
      <c r="E6516" s="625"/>
      <c r="F6516" s="625"/>
      <c r="G6516" s="625"/>
      <c r="H6516" s="625"/>
      <c r="I6516" s="638">
        <v>4</v>
      </c>
      <c r="J6516" s="625"/>
      <c r="K6516" s="625"/>
      <c r="L6516" s="634"/>
    </row>
    <row r="6517" spans="1:12" ht="15">
      <c r="A6517" s="276"/>
      <c r="C6517" s="627"/>
      <c r="D6517" s="627"/>
      <c r="E6517" s="627"/>
      <c r="F6517" s="627"/>
      <c r="G6517" s="627"/>
      <c r="H6517" s="627"/>
      <c r="I6517" s="639">
        <v>3</v>
      </c>
      <c r="J6517" s="627"/>
      <c r="K6517" s="627"/>
      <c r="L6517" s="637"/>
    </row>
    <row r="6518" spans="1:12" ht="15">
      <c r="A6518" s="276"/>
      <c r="C6518" s="625"/>
      <c r="D6518" s="625"/>
      <c r="E6518" s="625"/>
      <c r="F6518" s="625"/>
      <c r="G6518" s="625"/>
      <c r="H6518" s="625"/>
      <c r="I6518" s="638">
        <v>8</v>
      </c>
      <c r="J6518" s="625"/>
      <c r="K6518" s="625"/>
      <c r="L6518" s="634"/>
    </row>
    <row r="6519" spans="1:12" ht="15">
      <c r="A6519" s="276"/>
      <c r="C6519" s="627"/>
      <c r="D6519" s="627"/>
      <c r="E6519" s="627"/>
      <c r="F6519" s="627"/>
      <c r="G6519" s="627"/>
      <c r="H6519" s="627"/>
      <c r="I6519" s="639">
        <v>2</v>
      </c>
      <c r="J6519" s="627"/>
      <c r="K6519" s="627"/>
      <c r="L6519" s="637"/>
    </row>
    <row r="6520" spans="1:12" ht="15">
      <c r="A6520" s="276"/>
      <c r="C6520" s="625"/>
      <c r="D6520" s="625"/>
      <c r="E6520" s="625"/>
      <c r="F6520" s="625"/>
      <c r="G6520" s="625"/>
      <c r="H6520" s="625"/>
      <c r="I6520" s="638">
        <v>2</v>
      </c>
      <c r="J6520" s="625"/>
      <c r="K6520" s="625"/>
      <c r="L6520" s="634"/>
    </row>
    <row r="6521" spans="1:12" ht="15">
      <c r="A6521" s="276"/>
      <c r="C6521" s="627"/>
      <c r="D6521" s="627"/>
      <c r="E6521" s="627"/>
      <c r="F6521" s="627"/>
      <c r="G6521" s="627"/>
      <c r="H6521" s="627"/>
      <c r="I6521" s="639">
        <v>7</v>
      </c>
      <c r="J6521" s="627"/>
      <c r="K6521" s="627"/>
      <c r="L6521" s="637"/>
    </row>
    <row r="6522" spans="1:12" ht="15">
      <c r="A6522" s="276"/>
      <c r="C6522" s="625"/>
      <c r="D6522" s="625"/>
      <c r="E6522" s="625"/>
      <c r="F6522" s="625"/>
      <c r="G6522" s="625"/>
      <c r="H6522" s="625"/>
      <c r="I6522" s="638">
        <v>5</v>
      </c>
      <c r="J6522" s="625"/>
      <c r="K6522" s="625"/>
      <c r="L6522" s="634"/>
    </row>
    <row r="6523" spans="1:12" ht="15">
      <c r="A6523" s="276"/>
      <c r="C6523" s="627"/>
      <c r="D6523" s="627"/>
      <c r="E6523" s="627"/>
      <c r="F6523" s="627"/>
      <c r="G6523" s="627"/>
      <c r="H6523" s="627"/>
      <c r="I6523" s="639">
        <v>2</v>
      </c>
      <c r="J6523" s="627"/>
      <c r="K6523" s="627"/>
      <c r="L6523" s="637"/>
    </row>
    <row r="6524" spans="1:12" ht="15">
      <c r="A6524" s="276"/>
      <c r="C6524" s="625"/>
      <c r="D6524" s="625"/>
      <c r="E6524" s="625"/>
      <c r="F6524" s="625"/>
      <c r="G6524" s="625"/>
      <c r="H6524" s="625"/>
      <c r="I6524" s="638">
        <v>2</v>
      </c>
      <c r="J6524" s="625"/>
      <c r="K6524" s="625"/>
      <c r="L6524" s="634"/>
    </row>
    <row r="6525" spans="1:12" ht="15">
      <c r="A6525" s="276"/>
      <c r="C6525" s="627"/>
      <c r="D6525" s="627"/>
      <c r="E6525" s="627"/>
      <c r="F6525" s="627"/>
      <c r="G6525" s="627"/>
      <c r="H6525" s="627"/>
      <c r="I6525" s="639">
        <v>2</v>
      </c>
      <c r="J6525" s="627"/>
      <c r="K6525" s="627"/>
      <c r="L6525" s="637"/>
    </row>
    <row r="6526" spans="1:12" ht="15">
      <c r="A6526" s="276"/>
      <c r="C6526" s="625"/>
      <c r="D6526" s="625"/>
      <c r="E6526" s="625"/>
      <c r="F6526" s="625"/>
      <c r="G6526" s="625"/>
      <c r="H6526" s="625"/>
      <c r="I6526" s="638">
        <v>5</v>
      </c>
      <c r="J6526" s="625"/>
      <c r="K6526" s="625"/>
      <c r="L6526" s="634"/>
    </row>
    <row r="6527" spans="1:12" ht="15">
      <c r="A6527" s="276"/>
      <c r="C6527" s="627"/>
      <c r="D6527" s="627"/>
      <c r="E6527" s="627"/>
      <c r="F6527" s="627"/>
      <c r="G6527" s="627"/>
      <c r="H6527" s="627"/>
      <c r="I6527" s="639">
        <v>5</v>
      </c>
      <c r="J6527" s="627"/>
      <c r="K6527" s="627"/>
      <c r="L6527" s="637"/>
    </row>
    <row r="6528" spans="1:12" ht="15">
      <c r="A6528" s="276"/>
      <c r="C6528" s="625"/>
      <c r="D6528" s="625"/>
      <c r="E6528" s="625"/>
      <c r="F6528" s="625"/>
      <c r="G6528" s="625"/>
      <c r="H6528" s="625"/>
      <c r="I6528" s="638">
        <v>3</v>
      </c>
      <c r="J6528" s="625"/>
      <c r="K6528" s="625"/>
      <c r="L6528" s="634"/>
    </row>
    <row r="6529" spans="1:12" ht="15">
      <c r="A6529" s="276"/>
      <c r="C6529" s="627"/>
      <c r="D6529" s="627"/>
      <c r="E6529" s="627"/>
      <c r="F6529" s="627"/>
      <c r="G6529" s="627"/>
      <c r="H6529" s="627"/>
      <c r="I6529" s="639">
        <v>7</v>
      </c>
      <c r="J6529" s="627"/>
      <c r="K6529" s="627"/>
      <c r="L6529" s="637"/>
    </row>
    <row r="6530" spans="1:12" ht="15">
      <c r="A6530" s="276"/>
      <c r="C6530" s="625"/>
      <c r="D6530" s="625"/>
      <c r="E6530" s="625"/>
      <c r="F6530" s="625"/>
      <c r="G6530" s="625"/>
      <c r="H6530" s="625"/>
      <c r="I6530" s="638">
        <v>2</v>
      </c>
      <c r="J6530" s="625"/>
      <c r="K6530" s="625"/>
      <c r="L6530" s="634"/>
    </row>
    <row r="6531" spans="1:12" ht="15">
      <c r="A6531" s="276"/>
      <c r="C6531" s="627"/>
      <c r="D6531" s="627"/>
      <c r="E6531" s="627"/>
      <c r="F6531" s="627"/>
      <c r="G6531" s="627"/>
      <c r="H6531" s="627"/>
      <c r="I6531" s="639">
        <v>3</v>
      </c>
      <c r="J6531" s="627"/>
      <c r="K6531" s="627"/>
      <c r="L6531" s="637"/>
    </row>
    <row r="6532" spans="1:12" ht="15">
      <c r="A6532" s="276"/>
      <c r="C6532" s="625"/>
      <c r="D6532" s="625"/>
      <c r="E6532" s="625"/>
      <c r="F6532" s="625"/>
      <c r="G6532" s="625"/>
      <c r="H6532" s="625"/>
      <c r="I6532" s="638">
        <v>4</v>
      </c>
      <c r="J6532" s="625"/>
      <c r="K6532" s="625"/>
      <c r="L6532" s="634"/>
    </row>
    <row r="6533" spans="1:12" ht="15">
      <c r="A6533" s="276"/>
      <c r="C6533" s="627"/>
      <c r="D6533" s="627"/>
      <c r="E6533" s="627"/>
      <c r="F6533" s="627"/>
      <c r="G6533" s="627"/>
      <c r="H6533" s="627"/>
      <c r="I6533" s="639">
        <v>4</v>
      </c>
      <c r="J6533" s="627"/>
      <c r="K6533" s="627"/>
      <c r="L6533" s="637"/>
    </row>
    <row r="6534" spans="1:12" ht="15">
      <c r="A6534" s="276"/>
      <c r="C6534" s="625"/>
      <c r="D6534" s="625"/>
      <c r="E6534" s="625"/>
      <c r="F6534" s="625"/>
      <c r="G6534" s="625"/>
      <c r="H6534" s="625"/>
      <c r="I6534" s="638">
        <v>14</v>
      </c>
      <c r="J6534" s="625"/>
      <c r="K6534" s="625"/>
      <c r="L6534" s="634"/>
    </row>
    <row r="6535" spans="1:12" ht="15">
      <c r="A6535" s="276"/>
      <c r="C6535" s="627"/>
      <c r="D6535" s="627"/>
      <c r="E6535" s="627"/>
      <c r="F6535" s="627"/>
      <c r="G6535" s="627"/>
      <c r="H6535" s="627"/>
      <c r="I6535" s="639">
        <v>9</v>
      </c>
      <c r="J6535" s="627"/>
      <c r="K6535" s="627"/>
      <c r="L6535" s="637"/>
    </row>
    <row r="6536" spans="1:12" ht="15">
      <c r="A6536" s="276"/>
      <c r="C6536" s="625"/>
      <c r="D6536" s="625"/>
      <c r="E6536" s="625"/>
      <c r="F6536" s="625"/>
      <c r="G6536" s="625"/>
      <c r="H6536" s="625"/>
      <c r="I6536" s="24">
        <v>11</v>
      </c>
      <c r="J6536" s="625"/>
      <c r="K6536" s="625"/>
      <c r="L6536" s="625"/>
    </row>
    <row r="6537" spans="1:12" ht="15">
      <c r="A6537" s="276"/>
      <c r="C6537" s="625"/>
      <c r="D6537" s="625"/>
      <c r="E6537" s="625"/>
      <c r="F6537" s="625"/>
      <c r="G6537" s="625"/>
      <c r="H6537" s="625"/>
      <c r="J6537" s="625"/>
      <c r="K6537" s="625"/>
      <c r="L6537" s="625"/>
    </row>
    <row r="6538" spans="1:12" ht="15">
      <c r="A6538" s="276"/>
      <c r="C6538" s="627"/>
      <c r="D6538" s="627"/>
      <c r="E6538" s="627"/>
      <c r="F6538" s="627"/>
      <c r="G6538" s="627"/>
      <c r="H6538" s="627"/>
      <c r="J6538" s="628"/>
      <c r="K6538" s="628"/>
      <c r="L6538" s="628"/>
    </row>
    <row r="6539" spans="1:12" ht="15">
      <c r="A6539" s="276"/>
      <c r="C6539" s="625"/>
      <c r="D6539" s="625"/>
      <c r="E6539" s="625"/>
      <c r="F6539" s="625"/>
      <c r="G6539" s="625"/>
      <c r="H6539" s="625"/>
    </row>
    <row r="6540" spans="1:12" ht="15">
      <c r="A6540" s="276"/>
      <c r="C6540" s="627"/>
      <c r="D6540" s="627"/>
      <c r="E6540" s="627"/>
      <c r="F6540" s="627"/>
      <c r="G6540" s="627"/>
      <c r="H6540" s="627"/>
    </row>
    <row r="6541" spans="1:12" ht="15">
      <c r="A6541" s="276"/>
      <c r="C6541" s="625"/>
      <c r="D6541" s="625"/>
      <c r="E6541" s="625"/>
      <c r="F6541" s="625"/>
      <c r="G6541" s="625"/>
      <c r="H6541" s="625"/>
    </row>
    <row r="6542" spans="1:12" ht="15">
      <c r="A6542" s="276"/>
      <c r="C6542" s="627"/>
      <c r="D6542" s="627"/>
      <c r="E6542" s="627"/>
      <c r="F6542" s="627"/>
      <c r="G6542" s="627"/>
      <c r="H6542" s="627"/>
    </row>
    <row r="6543" spans="1:12" ht="15">
      <c r="A6543" s="276"/>
      <c r="C6543" s="625"/>
      <c r="D6543" s="625"/>
      <c r="E6543" s="625"/>
      <c r="F6543" s="625"/>
      <c r="G6543" s="625"/>
      <c r="H6543" s="625"/>
    </row>
    <row r="6544" spans="1:12" ht="15">
      <c r="A6544" s="276"/>
      <c r="C6544" s="627"/>
      <c r="D6544" s="627"/>
      <c r="E6544" s="627"/>
      <c r="F6544" s="627"/>
      <c r="G6544" s="627"/>
      <c r="H6544" s="627"/>
    </row>
    <row r="6545" spans="1:12" ht="15">
      <c r="A6545" s="276"/>
      <c r="C6545" s="625"/>
      <c r="D6545" s="625"/>
      <c r="E6545" s="625"/>
      <c r="F6545" s="625"/>
      <c r="G6545" s="625"/>
      <c r="H6545" s="625"/>
    </row>
    <row r="6546" spans="1:12" ht="15">
      <c r="A6546" s="276"/>
      <c r="C6546" s="627"/>
      <c r="D6546" s="627"/>
      <c r="E6546" s="627"/>
      <c r="F6546" s="627"/>
      <c r="G6546" s="627"/>
      <c r="H6546" s="627"/>
    </row>
    <row r="6547" spans="1:12" ht="15">
      <c r="A6547" s="276"/>
      <c r="C6547" s="625"/>
      <c r="D6547" s="625"/>
      <c r="E6547" s="625"/>
      <c r="F6547" s="625"/>
      <c r="G6547" s="625"/>
      <c r="H6547" s="625"/>
    </row>
    <row r="6548" spans="1:12" ht="15">
      <c r="A6548" s="276"/>
      <c r="C6548" s="627"/>
      <c r="D6548" s="627"/>
      <c r="E6548" s="627"/>
      <c r="F6548" s="627"/>
      <c r="G6548" s="627"/>
      <c r="H6548" s="627"/>
    </row>
    <row r="6549" spans="1:12" ht="15">
      <c r="A6549" s="276"/>
      <c r="C6549" s="625"/>
      <c r="D6549" s="625"/>
      <c r="E6549" s="625"/>
      <c r="F6549" s="625"/>
      <c r="G6549" s="625"/>
      <c r="H6549" s="625"/>
      <c r="J6549" s="1442"/>
      <c r="K6549" s="1448"/>
      <c r="L6549" s="1448"/>
    </row>
    <row r="6550" spans="1:12" ht="15">
      <c r="A6550" s="276"/>
      <c r="C6550" s="625"/>
      <c r="D6550" s="625"/>
      <c r="E6550" s="625"/>
      <c r="F6550" s="625"/>
      <c r="G6550" s="625"/>
      <c r="H6550" s="625"/>
      <c r="J6550" s="625"/>
      <c r="K6550" s="625"/>
      <c r="L6550" s="625"/>
    </row>
    <row r="6551" spans="1:12" ht="15">
      <c r="A6551" s="276"/>
      <c r="C6551" s="627"/>
      <c r="D6551" s="627"/>
      <c r="E6551" s="627"/>
      <c r="F6551" s="627"/>
      <c r="G6551" s="627"/>
      <c r="H6551" s="627"/>
      <c r="J6551" s="627"/>
      <c r="K6551" s="627"/>
      <c r="L6551" s="627"/>
    </row>
    <row r="6552" spans="1:12" ht="15">
      <c r="A6552" s="276"/>
      <c r="C6552" s="625"/>
      <c r="D6552" s="625"/>
      <c r="E6552" s="625"/>
      <c r="F6552" s="625"/>
      <c r="G6552" s="625"/>
      <c r="H6552" s="625"/>
      <c r="J6552" s="625"/>
      <c r="K6552" s="625"/>
      <c r="L6552" s="625"/>
    </row>
    <row r="6553" spans="1:12" ht="15">
      <c r="A6553" s="276"/>
      <c r="C6553" s="627"/>
      <c r="D6553" s="627"/>
      <c r="E6553" s="627"/>
      <c r="F6553" s="627"/>
      <c r="G6553" s="627"/>
      <c r="H6553" s="627"/>
      <c r="J6553" s="627"/>
      <c r="K6553" s="627"/>
      <c r="L6553" s="627"/>
    </row>
    <row r="6554" spans="1:12" ht="15">
      <c r="A6554" s="276"/>
      <c r="C6554" s="625"/>
      <c r="D6554" s="625"/>
      <c r="E6554" s="625"/>
      <c r="F6554" s="625"/>
      <c r="G6554" s="625"/>
      <c r="H6554" s="625"/>
      <c r="J6554" s="625"/>
      <c r="K6554" s="625"/>
      <c r="L6554" s="625"/>
    </row>
    <row r="6555" spans="1:12" ht="15">
      <c r="A6555" s="276"/>
      <c r="C6555" s="627"/>
      <c r="D6555" s="627"/>
      <c r="E6555" s="700"/>
      <c r="F6555" s="627"/>
      <c r="G6555" s="627"/>
      <c r="H6555" s="627"/>
      <c r="J6555" s="627"/>
      <c r="K6555" s="627"/>
      <c r="L6555" s="627"/>
    </row>
    <row r="6556" spans="1:12" ht="15">
      <c r="A6556" s="276"/>
      <c r="C6556" s="625"/>
      <c r="D6556" s="625"/>
      <c r="E6556" s="625"/>
      <c r="F6556" s="625"/>
      <c r="G6556" s="625"/>
      <c r="H6556" s="625"/>
      <c r="J6556" s="625"/>
      <c r="K6556" s="625"/>
      <c r="L6556" s="625"/>
    </row>
    <row r="6557" spans="1:12" ht="15">
      <c r="A6557" s="276"/>
      <c r="C6557" s="627"/>
      <c r="D6557" s="627"/>
      <c r="E6557" s="627"/>
      <c r="F6557" s="627"/>
      <c r="G6557" s="627"/>
      <c r="H6557" s="627"/>
      <c r="J6557" s="627"/>
      <c r="K6557" s="627"/>
      <c r="L6557" s="627"/>
    </row>
    <row r="6558" spans="1:12" ht="15">
      <c r="A6558" s="276"/>
      <c r="C6558" s="625"/>
      <c r="D6558" s="625"/>
      <c r="E6558" s="625"/>
      <c r="F6558" s="625"/>
      <c r="G6558" s="625"/>
      <c r="H6558" s="625"/>
      <c r="J6558" s="625"/>
      <c r="K6558" s="625"/>
      <c r="L6558" s="625"/>
    </row>
    <row r="6559" spans="1:12" ht="15">
      <c r="A6559" s="276"/>
      <c r="C6559" s="627"/>
      <c r="D6559" s="627"/>
      <c r="E6559" s="627"/>
      <c r="F6559" s="627"/>
      <c r="G6559" s="627"/>
      <c r="H6559" s="627"/>
      <c r="J6559" s="627"/>
      <c r="K6559" s="627"/>
      <c r="L6559" s="627"/>
    </row>
    <row r="6560" spans="1:12" ht="15">
      <c r="A6560" s="276"/>
      <c r="C6560" s="625"/>
      <c r="D6560" s="625"/>
      <c r="E6560" s="625"/>
      <c r="F6560" s="625"/>
      <c r="G6560" s="625"/>
      <c r="H6560" s="625"/>
      <c r="J6560" s="625"/>
      <c r="K6560" s="625"/>
      <c r="L6560" s="625"/>
    </row>
    <row r="6561" spans="1:12" ht="15">
      <c r="A6561" s="276"/>
      <c r="C6561" s="627"/>
      <c r="D6561" s="627"/>
      <c r="E6561" s="627"/>
      <c r="F6561" s="627"/>
      <c r="G6561" s="627"/>
      <c r="H6561" s="627"/>
      <c r="J6561" s="627"/>
      <c r="K6561" s="627"/>
      <c r="L6561" s="627"/>
    </row>
    <row r="6562" spans="1:12" ht="15">
      <c r="A6562" s="276"/>
      <c r="C6562" s="625"/>
      <c r="D6562" s="625"/>
      <c r="E6562" s="625"/>
      <c r="F6562" s="625"/>
      <c r="G6562" s="625"/>
      <c r="H6562" s="625"/>
      <c r="J6562" s="625"/>
      <c r="K6562" s="625"/>
      <c r="L6562" s="625"/>
    </row>
    <row r="6563" spans="1:12" ht="15">
      <c r="A6563" s="276"/>
      <c r="C6563" s="627"/>
      <c r="D6563" s="627"/>
      <c r="E6563" s="627"/>
      <c r="F6563" s="627"/>
      <c r="G6563" s="627"/>
      <c r="H6563" s="627"/>
      <c r="J6563" s="627"/>
      <c r="K6563" s="627"/>
      <c r="L6563" s="627"/>
    </row>
    <row r="6564" spans="1:12" ht="15">
      <c r="A6564" s="276"/>
      <c r="C6564" s="625"/>
      <c r="D6564" s="625"/>
      <c r="E6564" s="625"/>
      <c r="F6564" s="625"/>
      <c r="G6564" s="625"/>
      <c r="H6564" s="625"/>
      <c r="J6564" s="625"/>
      <c r="K6564" s="625"/>
      <c r="L6564" s="625"/>
    </row>
    <row r="6565" spans="1:12" ht="15">
      <c r="A6565" s="276"/>
      <c r="C6565" s="627"/>
      <c r="D6565" s="627"/>
      <c r="E6565" s="627"/>
      <c r="F6565" s="627"/>
      <c r="G6565" s="627"/>
      <c r="H6565" s="627"/>
      <c r="J6565" s="627"/>
      <c r="K6565" s="627"/>
      <c r="L6565" s="627"/>
    </row>
    <row r="6566" spans="1:12" ht="15">
      <c r="A6566" s="276"/>
      <c r="C6566" s="625"/>
      <c r="D6566" s="625"/>
      <c r="E6566" s="625"/>
      <c r="F6566" s="625"/>
      <c r="G6566" s="625"/>
      <c r="H6566" s="625"/>
      <c r="J6566" s="625"/>
      <c r="K6566" s="625"/>
      <c r="L6566" s="625"/>
    </row>
    <row r="6567" spans="1:12" ht="15">
      <c r="A6567" s="276"/>
      <c r="C6567" s="627"/>
      <c r="D6567" s="627"/>
      <c r="E6567" s="627"/>
      <c r="F6567" s="627"/>
      <c r="G6567" s="627"/>
      <c r="H6567" s="627"/>
      <c r="J6567" s="627"/>
      <c r="K6567" s="627"/>
      <c r="L6567" s="627"/>
    </row>
    <row r="6568" spans="1:12" ht="15">
      <c r="A6568" s="276"/>
      <c r="C6568" s="625"/>
      <c r="D6568" s="625"/>
      <c r="E6568" s="625"/>
      <c r="F6568" s="625"/>
      <c r="G6568" s="625"/>
      <c r="H6568" s="625"/>
      <c r="J6568" s="625"/>
      <c r="K6568" s="625"/>
      <c r="L6568" s="625"/>
    </row>
    <row r="6569" spans="1:12" ht="15">
      <c r="A6569" s="276"/>
      <c r="C6569" s="627"/>
      <c r="D6569" s="627"/>
      <c r="E6569" s="627"/>
      <c r="F6569" s="627"/>
      <c r="G6569" s="627"/>
      <c r="H6569" s="627"/>
      <c r="J6569" s="627"/>
      <c r="K6569" s="627"/>
      <c r="L6569" s="627"/>
    </row>
    <row r="6570" spans="1:12" ht="15">
      <c r="A6570" s="276"/>
      <c r="C6570" s="625"/>
      <c r="D6570" s="625"/>
      <c r="E6570" s="625"/>
      <c r="F6570" s="625"/>
      <c r="G6570" s="625"/>
      <c r="H6570" s="625"/>
      <c r="J6570" s="625"/>
      <c r="K6570" s="625"/>
      <c r="L6570" s="625"/>
    </row>
    <row r="6571" spans="1:12" ht="15">
      <c r="A6571" s="276"/>
      <c r="C6571" s="627"/>
      <c r="D6571" s="627"/>
      <c r="E6571" s="627"/>
      <c r="F6571" s="627"/>
      <c r="G6571" s="627"/>
      <c r="H6571" s="627"/>
      <c r="J6571" s="627"/>
      <c r="K6571" s="627"/>
      <c r="L6571" s="627"/>
    </row>
    <row r="6572" spans="1:12" ht="15">
      <c r="A6572" s="276"/>
      <c r="C6572" s="625"/>
      <c r="D6572" s="625"/>
      <c r="E6572" s="625"/>
      <c r="F6572" s="625"/>
      <c r="G6572" s="625"/>
      <c r="H6572" s="625"/>
      <c r="J6572" s="625"/>
      <c r="K6572" s="625"/>
      <c r="L6572" s="625"/>
    </row>
    <row r="6573" spans="1:12" ht="15">
      <c r="A6573" s="276"/>
      <c r="C6573" s="627"/>
      <c r="D6573" s="627"/>
      <c r="E6573" s="627"/>
      <c r="F6573" s="627"/>
      <c r="G6573" s="627"/>
      <c r="H6573" s="627"/>
      <c r="J6573" s="627"/>
      <c r="K6573" s="627"/>
      <c r="L6573" s="627"/>
    </row>
    <row r="6574" spans="1:12" ht="15">
      <c r="A6574" s="276"/>
      <c r="C6574" s="625"/>
      <c r="D6574" s="625"/>
      <c r="E6574" s="625"/>
      <c r="F6574" s="625"/>
      <c r="G6574" s="625"/>
      <c r="H6574" s="625"/>
      <c r="J6574" s="625"/>
      <c r="K6574" s="625"/>
      <c r="L6574" s="625"/>
    </row>
    <row r="6575" spans="1:12" ht="15">
      <c r="A6575" s="276"/>
      <c r="C6575" s="627"/>
      <c r="D6575" s="627"/>
      <c r="E6575" s="627"/>
      <c r="F6575" s="627"/>
      <c r="G6575" s="627"/>
      <c r="H6575" s="627"/>
      <c r="J6575" s="627"/>
      <c r="K6575" s="627"/>
      <c r="L6575" s="627"/>
    </row>
    <row r="6576" spans="1:12" ht="15">
      <c r="A6576" s="276"/>
      <c r="C6576" s="625"/>
      <c r="D6576" s="625"/>
      <c r="E6576" s="625"/>
      <c r="F6576" s="625"/>
      <c r="G6576" s="625"/>
      <c r="H6576" s="625"/>
      <c r="J6576" s="625"/>
      <c r="K6576" s="625"/>
      <c r="L6576" s="625"/>
    </row>
    <row r="6577" spans="1:12" ht="15">
      <c r="A6577" s="276"/>
      <c r="C6577" s="627"/>
      <c r="D6577" s="627"/>
      <c r="E6577" s="627"/>
      <c r="F6577" s="627"/>
      <c r="G6577" s="627"/>
      <c r="H6577" s="627"/>
      <c r="J6577" s="627"/>
      <c r="K6577" s="627"/>
      <c r="L6577" s="627"/>
    </row>
    <row r="6578" spans="1:12" ht="15">
      <c r="A6578" s="276"/>
      <c r="C6578" s="625"/>
      <c r="D6578" s="625"/>
      <c r="E6578" s="625"/>
      <c r="F6578" s="625"/>
      <c r="G6578" s="625"/>
      <c r="H6578" s="625"/>
      <c r="J6578" s="625"/>
      <c r="K6578" s="625"/>
      <c r="L6578" s="625"/>
    </row>
    <row r="6579" spans="1:12" ht="15">
      <c r="A6579" s="276"/>
      <c r="C6579" s="627"/>
      <c r="D6579" s="627"/>
      <c r="E6579" s="627"/>
      <c r="F6579" s="627"/>
      <c r="G6579" s="627"/>
      <c r="H6579" s="627"/>
      <c r="J6579" s="627"/>
      <c r="K6579" s="627"/>
      <c r="L6579" s="627"/>
    </row>
    <row r="6580" spans="1:12" ht="15">
      <c r="A6580" s="276"/>
      <c r="C6580" s="625"/>
      <c r="D6580" s="625"/>
      <c r="E6580" s="625"/>
      <c r="F6580" s="625"/>
      <c r="G6580" s="625"/>
      <c r="H6580" s="625"/>
      <c r="J6580" s="625"/>
      <c r="K6580" s="625"/>
      <c r="L6580" s="625"/>
    </row>
    <row r="6581" spans="1:12" ht="15">
      <c r="A6581" s="276"/>
      <c r="C6581" s="627"/>
      <c r="D6581" s="627"/>
      <c r="E6581" s="627"/>
      <c r="F6581" s="627"/>
      <c r="G6581" s="627"/>
      <c r="H6581" s="627"/>
      <c r="J6581" s="627"/>
      <c r="K6581" s="627"/>
      <c r="L6581" s="627"/>
    </row>
    <row r="6582" spans="1:12" ht="15">
      <c r="A6582" s="276"/>
      <c r="C6582" s="625"/>
      <c r="D6582" s="625"/>
      <c r="E6582" s="625"/>
      <c r="F6582" s="625"/>
      <c r="G6582" s="625"/>
      <c r="H6582" s="625"/>
      <c r="J6582" s="625"/>
      <c r="K6582" s="625"/>
      <c r="L6582" s="625"/>
    </row>
    <row r="6583" spans="1:12" ht="15">
      <c r="A6583" s="276"/>
      <c r="C6583" s="627"/>
      <c r="D6583" s="627"/>
      <c r="E6583" s="627"/>
      <c r="F6583" s="627"/>
      <c r="G6583" s="627"/>
      <c r="H6583" s="627"/>
      <c r="J6583" s="627"/>
      <c r="K6583" s="627"/>
      <c r="L6583" s="627"/>
    </row>
    <row r="6584" spans="1:12" ht="15">
      <c r="A6584" s="276"/>
      <c r="C6584" s="625"/>
      <c r="D6584" s="625"/>
      <c r="E6584" s="625"/>
      <c r="F6584" s="625"/>
      <c r="G6584" s="625"/>
      <c r="H6584" s="625"/>
      <c r="J6584" s="625"/>
      <c r="K6584" s="625"/>
      <c r="L6584" s="625"/>
    </row>
    <row r="6585" spans="1:12" ht="15">
      <c r="A6585" s="276"/>
      <c r="C6585" s="627"/>
      <c r="D6585" s="627"/>
      <c r="E6585" s="627"/>
      <c r="F6585" s="627"/>
      <c r="G6585" s="627"/>
      <c r="H6585" s="627"/>
      <c r="J6585" s="627"/>
      <c r="K6585" s="627"/>
      <c r="L6585" s="627"/>
    </row>
    <row r="6586" spans="1:12" ht="15">
      <c r="A6586" s="276"/>
      <c r="C6586" s="625"/>
      <c r="D6586" s="625"/>
      <c r="E6586" s="625"/>
      <c r="F6586" s="625"/>
      <c r="G6586" s="625"/>
      <c r="H6586" s="625"/>
      <c r="J6586" s="625"/>
      <c r="K6586" s="625"/>
      <c r="L6586" s="625"/>
    </row>
    <row r="6587" spans="1:12" ht="15">
      <c r="A6587" s="276"/>
      <c r="C6587" s="627"/>
      <c r="D6587" s="627"/>
      <c r="E6587" s="627"/>
      <c r="F6587" s="627"/>
      <c r="G6587" s="627"/>
      <c r="H6587" s="627"/>
      <c r="J6587" s="627"/>
      <c r="K6587" s="627"/>
      <c r="L6587" s="627"/>
    </row>
    <row r="6588" spans="1:12" ht="15">
      <c r="A6588" s="276"/>
      <c r="C6588" s="625"/>
      <c r="D6588" s="625"/>
      <c r="E6588" s="625"/>
      <c r="F6588" s="625"/>
      <c r="G6588" s="625"/>
      <c r="H6588" s="625"/>
      <c r="J6588" s="625"/>
      <c r="K6588" s="625"/>
      <c r="L6588" s="625"/>
    </row>
    <row r="6589" spans="1:12" ht="15">
      <c r="A6589" s="276"/>
      <c r="C6589" s="627"/>
      <c r="D6589" s="627"/>
      <c r="E6589" s="627"/>
      <c r="F6589" s="627"/>
      <c r="G6589" s="627"/>
      <c r="H6589" s="627"/>
      <c r="J6589" s="627"/>
      <c r="K6589" s="627"/>
      <c r="L6589" s="627"/>
    </row>
    <row r="6590" spans="1:12" ht="15">
      <c r="A6590" s="276"/>
      <c r="C6590" s="625"/>
      <c r="D6590" s="625"/>
      <c r="E6590" s="625"/>
      <c r="F6590" s="625"/>
      <c r="G6590" s="625"/>
      <c r="H6590" s="625"/>
      <c r="J6590" s="625"/>
      <c r="K6590" s="625"/>
      <c r="L6590" s="625"/>
    </row>
    <row r="6591" spans="1:12" ht="15">
      <c r="A6591" s="276"/>
      <c r="C6591" s="627"/>
      <c r="D6591" s="627"/>
      <c r="E6591" s="627"/>
      <c r="F6591" s="627"/>
      <c r="G6591" s="627"/>
      <c r="H6591" s="627"/>
      <c r="J6591" s="627"/>
      <c r="K6591" s="627"/>
      <c r="L6591" s="627"/>
    </row>
    <row r="6592" spans="1:12" ht="15">
      <c r="A6592" s="276"/>
      <c r="C6592" s="625"/>
      <c r="D6592" s="625"/>
      <c r="E6592" s="625"/>
      <c r="F6592" s="625"/>
      <c r="G6592" s="625"/>
      <c r="H6592" s="625"/>
      <c r="J6592" s="625"/>
      <c r="K6592" s="625"/>
      <c r="L6592" s="625"/>
    </row>
    <row r="6593" spans="1:12" ht="15">
      <c r="A6593" s="276"/>
      <c r="C6593" s="627"/>
      <c r="D6593" s="627"/>
      <c r="E6593" s="627"/>
      <c r="F6593" s="627"/>
      <c r="G6593" s="627"/>
      <c r="H6593" s="627"/>
      <c r="J6593" s="627"/>
      <c r="K6593" s="627"/>
      <c r="L6593" s="627"/>
    </row>
    <row r="6594" spans="1:12" ht="15">
      <c r="A6594" s="276"/>
      <c r="C6594" s="625"/>
      <c r="D6594" s="625"/>
      <c r="E6594" s="625"/>
      <c r="F6594" s="625"/>
      <c r="G6594" s="625"/>
      <c r="H6594" s="625"/>
      <c r="J6594" s="625"/>
      <c r="K6594" s="625"/>
      <c r="L6594" s="625"/>
    </row>
    <row r="6595" spans="1:12" ht="15">
      <c r="A6595" s="276"/>
      <c r="C6595" s="627"/>
      <c r="D6595" s="627"/>
      <c r="E6595" s="627"/>
      <c r="F6595" s="627"/>
      <c r="G6595" s="627"/>
      <c r="H6595" s="627"/>
      <c r="J6595" s="627"/>
      <c r="K6595" s="627"/>
      <c r="L6595" s="627"/>
    </row>
    <row r="6596" spans="1:12" ht="15">
      <c r="A6596" s="276"/>
      <c r="C6596" s="625"/>
      <c r="D6596" s="625"/>
      <c r="E6596" s="625"/>
      <c r="F6596" s="625"/>
      <c r="G6596" s="625"/>
      <c r="H6596" s="625"/>
      <c r="J6596" s="625"/>
      <c r="K6596" s="625"/>
      <c r="L6596" s="625"/>
    </row>
    <row r="6597" spans="1:12" ht="15">
      <c r="A6597" s="276"/>
      <c r="C6597" s="627"/>
      <c r="D6597" s="627"/>
      <c r="E6597" s="627"/>
      <c r="F6597" s="627"/>
      <c r="G6597" s="627"/>
      <c r="H6597" s="627"/>
      <c r="J6597" s="627"/>
      <c r="K6597" s="627"/>
      <c r="L6597" s="627"/>
    </row>
    <row r="6598" spans="1:12" ht="15">
      <c r="A6598" s="276"/>
      <c r="C6598" s="625"/>
      <c r="D6598" s="625"/>
      <c r="E6598" s="625"/>
      <c r="F6598" s="625"/>
      <c r="G6598" s="625"/>
      <c r="H6598" s="625"/>
      <c r="J6598" s="625"/>
      <c r="K6598" s="625"/>
      <c r="L6598" s="625"/>
    </row>
    <row r="6599" spans="1:12" ht="15">
      <c r="A6599" s="276"/>
      <c r="C6599" s="627"/>
      <c r="D6599" s="627"/>
      <c r="E6599" s="627"/>
      <c r="F6599" s="627"/>
      <c r="G6599" s="627"/>
      <c r="H6599" s="627"/>
      <c r="J6599" s="627"/>
      <c r="K6599" s="627"/>
      <c r="L6599" s="627"/>
    </row>
    <row r="6600" spans="1:12" ht="15">
      <c r="A6600" s="276"/>
      <c r="C6600" s="625"/>
      <c r="D6600" s="625"/>
      <c r="E6600" s="625"/>
      <c r="F6600" s="625"/>
      <c r="G6600" s="625"/>
      <c r="H6600" s="625"/>
      <c r="J6600" s="625"/>
      <c r="K6600" s="625"/>
      <c r="L6600" s="625"/>
    </row>
    <row r="6601" spans="1:12" ht="15">
      <c r="A6601" s="276"/>
      <c r="C6601" s="627"/>
      <c r="D6601" s="627"/>
      <c r="E6601" s="627"/>
      <c r="F6601" s="627"/>
      <c r="G6601" s="627"/>
      <c r="H6601" s="627"/>
      <c r="J6601" s="627"/>
      <c r="K6601" s="627"/>
      <c r="L6601" s="627"/>
    </row>
    <row r="6602" spans="1:12" ht="15">
      <c r="A6602" s="276"/>
      <c r="C6602" s="625"/>
      <c r="D6602" s="625"/>
      <c r="E6602" s="625"/>
      <c r="F6602" s="625"/>
      <c r="G6602" s="625"/>
      <c r="H6602" s="625"/>
      <c r="J6602" s="625"/>
      <c r="K6602" s="625"/>
      <c r="L6602" s="625"/>
    </row>
    <row r="6603" spans="1:12" ht="15">
      <c r="A6603" s="276"/>
      <c r="C6603" s="627"/>
      <c r="D6603" s="627"/>
      <c r="E6603" s="627"/>
      <c r="F6603" s="627"/>
      <c r="G6603" s="627"/>
      <c r="H6603" s="627"/>
      <c r="J6603" s="627"/>
      <c r="K6603" s="627"/>
      <c r="L6603" s="627"/>
    </row>
    <row r="6604" spans="1:12" ht="15">
      <c r="A6604" s="276"/>
      <c r="C6604" s="625"/>
      <c r="D6604" s="625"/>
      <c r="E6604" s="625"/>
      <c r="F6604" s="625"/>
      <c r="G6604" s="625"/>
      <c r="H6604" s="625"/>
      <c r="J6604" s="625"/>
      <c r="K6604" s="625"/>
      <c r="L6604" s="625"/>
    </row>
    <row r="6605" spans="1:12" ht="15">
      <c r="A6605" s="276"/>
      <c r="C6605" s="627"/>
      <c r="D6605" s="627"/>
      <c r="E6605" s="627"/>
      <c r="F6605" s="627"/>
      <c r="G6605" s="627"/>
      <c r="H6605" s="627"/>
      <c r="J6605" s="627"/>
      <c r="K6605" s="627"/>
      <c r="L6605" s="627"/>
    </row>
    <row r="6606" spans="1:12" ht="15">
      <c r="A6606" s="276"/>
      <c r="C6606" s="625"/>
      <c r="D6606" s="625"/>
      <c r="E6606" s="625"/>
      <c r="F6606" s="625"/>
      <c r="G6606" s="625"/>
      <c r="H6606" s="625"/>
      <c r="J6606" s="625"/>
      <c r="K6606" s="625"/>
      <c r="L6606" s="625"/>
    </row>
    <row r="6607" spans="1:12" ht="15">
      <c r="A6607" s="276"/>
      <c r="C6607" s="627"/>
      <c r="D6607" s="627"/>
      <c r="E6607" s="627"/>
      <c r="F6607" s="627"/>
      <c r="G6607" s="627"/>
      <c r="H6607" s="627"/>
      <c r="J6607" s="627"/>
      <c r="K6607" s="627"/>
      <c r="L6607" s="627"/>
    </row>
    <row r="6608" spans="1:12" ht="15">
      <c r="A6608" s="276"/>
      <c r="C6608" s="625"/>
      <c r="D6608" s="625"/>
      <c r="E6608" s="625"/>
      <c r="F6608" s="625"/>
      <c r="G6608" s="625"/>
      <c r="H6608" s="625"/>
      <c r="J6608" s="625"/>
      <c r="K6608" s="625"/>
      <c r="L6608" s="625"/>
    </row>
    <row r="6609" spans="1:12" ht="15">
      <c r="A6609" s="276"/>
      <c r="C6609" s="627"/>
      <c r="D6609" s="627"/>
      <c r="E6609" s="627"/>
      <c r="F6609" s="627"/>
      <c r="G6609" s="627"/>
      <c r="H6609" s="627"/>
      <c r="J6609" s="627"/>
      <c r="K6609" s="627"/>
      <c r="L6609" s="627"/>
    </row>
    <row r="6610" spans="1:12" ht="15">
      <c r="A6610" s="276"/>
      <c r="C6610" s="625"/>
      <c r="D6610" s="625"/>
      <c r="E6610" s="625"/>
      <c r="F6610" s="625"/>
      <c r="G6610" s="625"/>
      <c r="H6610" s="625"/>
      <c r="J6610" s="625"/>
      <c r="K6610" s="625"/>
      <c r="L6610" s="625"/>
    </row>
    <row r="6611" spans="1:12" ht="15">
      <c r="A6611" s="276"/>
      <c r="C6611" s="627"/>
      <c r="D6611" s="627"/>
      <c r="E6611" s="627"/>
      <c r="F6611" s="627"/>
      <c r="G6611" s="627"/>
      <c r="H6611" s="627"/>
      <c r="J6611" s="627"/>
      <c r="K6611" s="627"/>
      <c r="L6611" s="627"/>
    </row>
    <row r="6612" spans="1:12" ht="15">
      <c r="A6612" s="276"/>
      <c r="C6612" s="625"/>
      <c r="D6612" s="625"/>
      <c r="E6612" s="625"/>
      <c r="F6612" s="625"/>
      <c r="G6612" s="625"/>
      <c r="H6612" s="625"/>
      <c r="J6612" s="625"/>
      <c r="K6612" s="625"/>
      <c r="L6612" s="625"/>
    </row>
    <row r="6613" spans="1:12" ht="15">
      <c r="A6613" s="276"/>
      <c r="C6613" s="627"/>
      <c r="D6613" s="627"/>
      <c r="E6613" s="627"/>
      <c r="F6613" s="627"/>
      <c r="G6613" s="627"/>
      <c r="H6613" s="627"/>
      <c r="J6613" s="627"/>
      <c r="K6613" s="627"/>
      <c r="L6613" s="627"/>
    </row>
    <row r="6614" spans="1:12" ht="15">
      <c r="A6614" s="276"/>
      <c r="C6614" s="625"/>
      <c r="D6614" s="625"/>
      <c r="E6614" s="625"/>
      <c r="F6614" s="625"/>
      <c r="G6614" s="625"/>
      <c r="H6614" s="625"/>
      <c r="J6614" s="625"/>
      <c r="K6614" s="625"/>
      <c r="L6614" s="625"/>
    </row>
    <row r="6615" spans="1:12" ht="15">
      <c r="A6615" s="276"/>
      <c r="C6615" s="627"/>
      <c r="D6615" s="627"/>
      <c r="E6615" s="627"/>
      <c r="F6615" s="627"/>
      <c r="G6615" s="627"/>
      <c r="H6615" s="627"/>
      <c r="J6615" s="627"/>
      <c r="K6615" s="627"/>
      <c r="L6615" s="627"/>
    </row>
    <row r="6616" spans="1:12" ht="15">
      <c r="A6616" s="276"/>
      <c r="C6616" s="625"/>
      <c r="D6616" s="625"/>
      <c r="E6616" s="625"/>
      <c r="F6616" s="625"/>
      <c r="G6616" s="625"/>
      <c r="H6616" s="625"/>
      <c r="J6616" s="625"/>
      <c r="K6616" s="625"/>
      <c r="L6616" s="625"/>
    </row>
    <row r="6617" spans="1:12" ht="15">
      <c r="A6617" s="276"/>
      <c r="C6617" s="627"/>
      <c r="D6617" s="627"/>
      <c r="E6617" s="627"/>
      <c r="F6617" s="627"/>
      <c r="G6617" s="627"/>
      <c r="H6617" s="627"/>
      <c r="J6617" s="627"/>
      <c r="K6617" s="627"/>
      <c r="L6617" s="627"/>
    </row>
    <row r="6618" spans="1:12" ht="15">
      <c r="A6618" s="276"/>
      <c r="C6618" s="625"/>
      <c r="D6618" s="625"/>
      <c r="E6618" s="625"/>
      <c r="F6618" s="625"/>
      <c r="G6618" s="625"/>
      <c r="H6618" s="625"/>
      <c r="J6618" s="625"/>
      <c r="K6618" s="625"/>
      <c r="L6618" s="625"/>
    </row>
    <row r="6619" spans="1:12" ht="15">
      <c r="A6619" s="276"/>
      <c r="C6619" s="627"/>
      <c r="D6619" s="627"/>
      <c r="E6619" s="627"/>
      <c r="F6619" s="627"/>
      <c r="G6619" s="627"/>
      <c r="H6619" s="627"/>
      <c r="J6619" s="627"/>
      <c r="K6619" s="627"/>
      <c r="L6619" s="627"/>
    </row>
    <row r="6620" spans="1:12" ht="15">
      <c r="A6620" s="276"/>
      <c r="C6620" s="625"/>
      <c r="D6620" s="625"/>
      <c r="E6620" s="625"/>
      <c r="F6620" s="625"/>
      <c r="G6620" s="625"/>
      <c r="H6620" s="625"/>
      <c r="J6620" s="625"/>
      <c r="K6620" s="625"/>
      <c r="L6620" s="625"/>
    </row>
    <row r="6621" spans="1:12" ht="15">
      <c r="A6621" s="276"/>
      <c r="C6621" s="627"/>
      <c r="D6621" s="627"/>
      <c r="E6621" s="627"/>
      <c r="F6621" s="627"/>
      <c r="G6621" s="627"/>
      <c r="H6621" s="627"/>
      <c r="J6621" s="627"/>
      <c r="K6621" s="627"/>
      <c r="L6621" s="627"/>
    </row>
    <row r="6622" spans="1:12" ht="15">
      <c r="A6622" s="276"/>
      <c r="C6622" s="625"/>
      <c r="D6622" s="625"/>
      <c r="E6622" s="625"/>
      <c r="F6622" s="625"/>
      <c r="G6622" s="625"/>
      <c r="H6622" s="625"/>
      <c r="J6622" s="625"/>
      <c r="K6622" s="625"/>
      <c r="L6622" s="625"/>
    </row>
    <row r="6623" spans="1:12" ht="15">
      <c r="A6623" s="276"/>
      <c r="C6623" s="627"/>
      <c r="D6623" s="627"/>
      <c r="E6623" s="627"/>
      <c r="F6623" s="627"/>
      <c r="G6623" s="627"/>
      <c r="H6623" s="627"/>
      <c r="J6623" s="627"/>
      <c r="K6623" s="627"/>
      <c r="L6623" s="627"/>
    </row>
    <row r="6624" spans="1:12" ht="15">
      <c r="A6624" s="276"/>
      <c r="C6624" s="625"/>
      <c r="D6624" s="625"/>
      <c r="E6624" s="625"/>
      <c r="F6624" s="625"/>
      <c r="G6624" s="625"/>
      <c r="H6624" s="625"/>
      <c r="J6624" s="625"/>
      <c r="K6624" s="625"/>
      <c r="L6624" s="625"/>
    </row>
    <row r="6625" spans="1:12" ht="15">
      <c r="A6625" s="276"/>
      <c r="C6625" s="627"/>
      <c r="D6625" s="627"/>
      <c r="E6625" s="627"/>
      <c r="F6625" s="627"/>
      <c r="G6625" s="627"/>
      <c r="H6625" s="627"/>
      <c r="J6625" s="627"/>
      <c r="K6625" s="627"/>
      <c r="L6625" s="627"/>
    </row>
    <row r="6626" spans="1:12" ht="15">
      <c r="A6626" s="276"/>
      <c r="C6626" s="625"/>
      <c r="D6626" s="625"/>
      <c r="E6626" s="625"/>
      <c r="F6626" s="625"/>
      <c r="G6626" s="625"/>
      <c r="H6626" s="625"/>
      <c r="J6626" s="625"/>
      <c r="K6626" s="625"/>
      <c r="L6626" s="625"/>
    </row>
    <row r="6627" spans="1:12" ht="15">
      <c r="A6627" s="276"/>
      <c r="C6627" s="627"/>
      <c r="D6627" s="627"/>
      <c r="E6627" s="627"/>
      <c r="F6627" s="627"/>
      <c r="G6627" s="627"/>
      <c r="H6627" s="627"/>
      <c r="J6627" s="627"/>
      <c r="K6627" s="627"/>
      <c r="L6627" s="627"/>
    </row>
    <row r="6628" spans="1:12" ht="15">
      <c r="A6628" s="276"/>
      <c r="C6628" s="625"/>
      <c r="D6628" s="625"/>
      <c r="E6628" s="625"/>
      <c r="F6628" s="625"/>
      <c r="G6628" s="625"/>
      <c r="H6628" s="625"/>
      <c r="J6628" s="625"/>
      <c r="K6628" s="625"/>
      <c r="L6628" s="625"/>
    </row>
    <row r="6629" spans="1:12" ht="15">
      <c r="A6629" s="276"/>
      <c r="C6629" s="627"/>
      <c r="D6629" s="627"/>
      <c r="E6629" s="627"/>
      <c r="F6629" s="627"/>
      <c r="G6629" s="627"/>
      <c r="H6629" s="627"/>
      <c r="J6629" s="627"/>
      <c r="K6629" s="627"/>
      <c r="L6629" s="627"/>
    </row>
    <row r="6630" spans="1:12" ht="15">
      <c r="A6630" s="276"/>
      <c r="C6630" s="625"/>
      <c r="D6630" s="625"/>
      <c r="E6630" s="625"/>
      <c r="F6630" s="625"/>
      <c r="G6630" s="625"/>
      <c r="H6630" s="625"/>
      <c r="J6630" s="625"/>
      <c r="K6630" s="625"/>
      <c r="L6630" s="625"/>
    </row>
    <row r="6631" spans="1:12" ht="15">
      <c r="A6631" s="276"/>
      <c r="C6631" s="627"/>
      <c r="D6631" s="627"/>
      <c r="E6631" s="627"/>
      <c r="F6631" s="627"/>
      <c r="G6631" s="627"/>
      <c r="H6631" s="627"/>
      <c r="J6631" s="627"/>
      <c r="K6631" s="627"/>
      <c r="L6631" s="627"/>
    </row>
    <row r="6632" spans="1:12" ht="15">
      <c r="A6632" s="276"/>
      <c r="C6632" s="625"/>
      <c r="D6632" s="625"/>
      <c r="E6632" s="625"/>
      <c r="F6632" s="625"/>
      <c r="G6632" s="625"/>
      <c r="H6632" s="625"/>
      <c r="J6632" s="625"/>
      <c r="K6632" s="625"/>
      <c r="L6632" s="625"/>
    </row>
    <row r="6633" spans="1:12" ht="15">
      <c r="A6633" s="276"/>
      <c r="C6633" s="627"/>
      <c r="D6633" s="627"/>
      <c r="E6633" s="627"/>
      <c r="F6633" s="627"/>
      <c r="G6633" s="627"/>
      <c r="H6633" s="627"/>
      <c r="J6633" s="627"/>
      <c r="K6633" s="627"/>
      <c r="L6633" s="627"/>
    </row>
    <row r="6634" spans="1:12" ht="15">
      <c r="A6634" s="276"/>
      <c r="C6634" s="625"/>
      <c r="D6634" s="625"/>
      <c r="E6634" s="625"/>
      <c r="F6634" s="625"/>
      <c r="G6634" s="625"/>
      <c r="H6634" s="625"/>
      <c r="J6634" s="1441"/>
      <c r="K6634" s="1441"/>
      <c r="L6634" s="1441"/>
    </row>
    <row r="6635" spans="1:12" ht="15">
      <c r="A6635" s="276"/>
      <c r="C6635" s="625"/>
      <c r="D6635" s="625"/>
      <c r="E6635" s="625"/>
      <c r="F6635" s="625"/>
      <c r="G6635" s="625"/>
      <c r="H6635" s="625"/>
    </row>
    <row r="6636" spans="1:12" ht="15">
      <c r="A6636" s="276"/>
      <c r="C6636" s="627"/>
      <c r="D6636" s="627"/>
      <c r="E6636" s="627"/>
      <c r="F6636" s="627"/>
      <c r="G6636" s="627"/>
      <c r="H6636" s="627"/>
    </row>
    <row r="6637" spans="1:12" ht="15">
      <c r="A6637" s="276"/>
      <c r="C6637" s="625"/>
      <c r="D6637" s="625"/>
      <c r="E6637" s="625"/>
      <c r="F6637" s="625"/>
      <c r="G6637" s="625"/>
      <c r="H6637" s="625"/>
      <c r="I6637" s="1446"/>
      <c r="J6637" s="1442"/>
      <c r="K6637" s="1448"/>
      <c r="L6637" s="1451"/>
    </row>
    <row r="6638" spans="1:12" ht="15">
      <c r="A6638" s="1439"/>
      <c r="C6638" s="625"/>
      <c r="D6638" s="625"/>
      <c r="E6638" s="625"/>
      <c r="F6638" s="625"/>
      <c r="G6638" s="625"/>
      <c r="H6638" s="625"/>
      <c r="I6638" s="638">
        <v>-64</v>
      </c>
      <c r="J6638" s="1441"/>
      <c r="K6638" s="625"/>
      <c r="L6638" s="625"/>
    </row>
    <row r="6639" spans="1:12" ht="15">
      <c r="A6639" s="624"/>
      <c r="C6639" s="625"/>
      <c r="D6639" s="625"/>
      <c r="E6639" s="625"/>
      <c r="F6639" s="625"/>
      <c r="G6639" s="625"/>
      <c r="H6639" s="625"/>
      <c r="I6639" s="638">
        <v>4.9800000000000004</v>
      </c>
      <c r="K6639" s="625"/>
      <c r="L6639" s="625"/>
    </row>
    <row r="6640" spans="1:12" ht="15">
      <c r="A6640" s="624"/>
      <c r="B6640" s="1442"/>
      <c r="C6640" s="625"/>
      <c r="D6640" s="625"/>
      <c r="E6640" s="625"/>
      <c r="F6640" s="625"/>
      <c r="G6640" s="625"/>
      <c r="H6640" s="625"/>
      <c r="I6640" s="638">
        <v>4.9800000000000004</v>
      </c>
      <c r="J6640" s="1442"/>
      <c r="K6640" s="625"/>
      <c r="L6640" s="634"/>
    </row>
    <row r="6641" spans="1:12" ht="15">
      <c r="A6641" s="624"/>
      <c r="B6641" s="625"/>
      <c r="C6641" s="625"/>
      <c r="D6641" s="625"/>
      <c r="E6641" s="625"/>
      <c r="F6641" s="625"/>
      <c r="G6641" s="625"/>
      <c r="H6641" s="625"/>
      <c r="I6641" s="638"/>
      <c r="J6641" s="625"/>
      <c r="K6641" s="625"/>
      <c r="L6641" s="634"/>
    </row>
    <row r="6642" spans="1:12" ht="15">
      <c r="A6642" s="624"/>
      <c r="B6642" s="1441"/>
      <c r="C6642" s="625"/>
      <c r="D6642" s="625"/>
      <c r="E6642" s="625"/>
      <c r="F6642" s="625"/>
      <c r="G6642" s="625"/>
      <c r="H6642" s="625"/>
      <c r="I6642" s="24"/>
      <c r="J6642" s="1441"/>
      <c r="K6642" s="625"/>
      <c r="L6642" s="625"/>
    </row>
    <row r="6643" spans="1:12" ht="15">
      <c r="A6643" s="624"/>
      <c r="C6643" s="625"/>
      <c r="D6643" s="625"/>
      <c r="E6643" s="625"/>
      <c r="F6643" s="625"/>
      <c r="G6643" s="625"/>
      <c r="H6643" s="625"/>
      <c r="K6643" s="625"/>
      <c r="L6643" s="625"/>
    </row>
    <row r="6644" spans="1:12" ht="15">
      <c r="A6644" s="626"/>
      <c r="C6644" s="627"/>
      <c r="D6644" s="627"/>
      <c r="E6644" s="627"/>
      <c r="F6644" s="627"/>
      <c r="G6644" s="627"/>
      <c r="H6644" s="625"/>
      <c r="K6644" s="627"/>
      <c r="L6644" s="627"/>
    </row>
    <row r="6645" spans="1:12" ht="15">
      <c r="A6645" s="624"/>
      <c r="C6645" s="625"/>
      <c r="D6645" s="625"/>
      <c r="E6645" s="625"/>
      <c r="F6645" s="625"/>
      <c r="G6645" s="625"/>
      <c r="H6645" s="625"/>
      <c r="K6645" s="625"/>
      <c r="L6645" s="625"/>
    </row>
    <row r="6646" spans="1:12" ht="15">
      <c r="A6646" s="626"/>
      <c r="C6646" s="627"/>
      <c r="D6646" s="627"/>
      <c r="E6646" s="627"/>
      <c r="F6646" s="627"/>
      <c r="G6646" s="627"/>
      <c r="H6646" s="625"/>
      <c r="K6646" s="627"/>
      <c r="L6646" s="627"/>
    </row>
    <row r="6647" spans="1:12" ht="15">
      <c r="A6647" s="624"/>
      <c r="C6647" s="625"/>
      <c r="D6647" s="625"/>
      <c r="E6647" s="625"/>
      <c r="F6647" s="625"/>
      <c r="G6647" s="625"/>
      <c r="H6647" s="625"/>
      <c r="K6647" s="625"/>
      <c r="L6647" s="625"/>
    </row>
    <row r="6648" spans="1:12" ht="15">
      <c r="A6648" s="626"/>
      <c r="C6648" s="627"/>
      <c r="D6648" s="627"/>
      <c r="E6648" s="627"/>
      <c r="F6648" s="627"/>
      <c r="G6648" s="627"/>
      <c r="H6648" s="625"/>
      <c r="K6648" s="627"/>
      <c r="L6648" s="627"/>
    </row>
    <row r="6649" spans="1:12" ht="15">
      <c r="A6649" s="624"/>
      <c r="C6649" s="625"/>
      <c r="D6649" s="625"/>
      <c r="E6649" s="625"/>
      <c r="F6649" s="625"/>
      <c r="G6649" s="625"/>
      <c r="H6649" s="625"/>
      <c r="K6649" s="625"/>
      <c r="L6649" s="625"/>
    </row>
    <row r="6650" spans="1:12" ht="15">
      <c r="A6650" s="626"/>
      <c r="C6650" s="627"/>
      <c r="D6650" s="627"/>
      <c r="E6650" s="627"/>
      <c r="F6650" s="627"/>
      <c r="G6650" s="627"/>
      <c r="H6650" s="625"/>
      <c r="K6650" s="627"/>
      <c r="L6650" s="627"/>
    </row>
    <row r="6651" spans="1:12" ht="15">
      <c r="A6651" s="624"/>
      <c r="C6651" s="625"/>
      <c r="D6651" s="625"/>
      <c r="E6651" s="625"/>
      <c r="F6651" s="625"/>
      <c r="G6651" s="625"/>
      <c r="H6651" s="625"/>
      <c r="K6651" s="625"/>
      <c r="L6651" s="625"/>
    </row>
    <row r="6652" spans="1:12" ht="15">
      <c r="A6652" s="626"/>
      <c r="C6652" s="627"/>
      <c r="D6652" s="627"/>
      <c r="E6652" s="627"/>
      <c r="F6652" s="627"/>
      <c r="G6652" s="627"/>
      <c r="H6652" s="625"/>
      <c r="K6652" s="627"/>
      <c r="L6652" s="627"/>
    </row>
    <row r="6653" spans="1:12" ht="15">
      <c r="A6653" s="624"/>
      <c r="C6653" s="625"/>
      <c r="D6653" s="625"/>
      <c r="E6653" s="625"/>
      <c r="F6653" s="625"/>
      <c r="G6653" s="625"/>
      <c r="H6653" s="625"/>
      <c r="K6653" s="625"/>
      <c r="L6653" s="625"/>
    </row>
    <row r="6654" spans="1:12" ht="15">
      <c r="A6654" s="626"/>
      <c r="C6654" s="627"/>
      <c r="D6654" s="627"/>
      <c r="E6654" s="627"/>
      <c r="F6654" s="627"/>
      <c r="G6654" s="627"/>
      <c r="H6654" s="625"/>
      <c r="K6654" s="627"/>
      <c r="L6654" s="627"/>
    </row>
    <row r="6655" spans="1:12" ht="15">
      <c r="A6655" s="624"/>
      <c r="C6655" s="625"/>
      <c r="D6655" s="625"/>
      <c r="E6655" s="625"/>
      <c r="F6655" s="625"/>
      <c r="G6655" s="625"/>
      <c r="H6655" s="625"/>
      <c r="K6655" s="625"/>
      <c r="L6655" s="625"/>
    </row>
    <row r="6656" spans="1:12" ht="15">
      <c r="A6656" s="626"/>
      <c r="C6656" s="627"/>
      <c r="D6656" s="627"/>
      <c r="E6656" s="627"/>
      <c r="F6656" s="627"/>
      <c r="G6656" s="627"/>
      <c r="H6656" s="625"/>
      <c r="K6656" s="627"/>
      <c r="L6656" s="627"/>
    </row>
    <row r="6657" spans="1:12" ht="15">
      <c r="A6657" s="624"/>
      <c r="C6657" s="625"/>
      <c r="D6657" s="625"/>
      <c r="E6657" s="625"/>
      <c r="F6657" s="625"/>
      <c r="G6657" s="625"/>
      <c r="H6657" s="625"/>
      <c r="K6657" s="625"/>
      <c r="L6657" s="625"/>
    </row>
    <row r="6658" spans="1:12" ht="15">
      <c r="A6658" s="626"/>
      <c r="C6658" s="627"/>
      <c r="D6658" s="627"/>
      <c r="E6658" s="627"/>
      <c r="F6658" s="627"/>
      <c r="G6658" s="627"/>
      <c r="H6658" s="625"/>
      <c r="K6658" s="627"/>
      <c r="L6658" s="627"/>
    </row>
    <row r="6659" spans="1:12" ht="15">
      <c r="A6659" s="624"/>
      <c r="C6659" s="625"/>
      <c r="D6659" s="625"/>
      <c r="E6659" s="625"/>
      <c r="F6659" s="625"/>
      <c r="G6659" s="625"/>
      <c r="H6659" s="625"/>
      <c r="K6659" s="625"/>
      <c r="L6659" s="625"/>
    </row>
    <row r="6660" spans="1:12" ht="15">
      <c r="A6660" s="626"/>
      <c r="C6660" s="627"/>
      <c r="D6660" s="627"/>
      <c r="E6660" s="627"/>
      <c r="F6660" s="627"/>
      <c r="G6660" s="627"/>
      <c r="H6660" s="625"/>
      <c r="K6660" s="627"/>
      <c r="L6660" s="627"/>
    </row>
    <row r="6661" spans="1:12" ht="15">
      <c r="A6661" s="624"/>
      <c r="C6661" s="625"/>
      <c r="D6661" s="625"/>
      <c r="E6661" s="705"/>
      <c r="F6661" s="625"/>
      <c r="G6661" s="625"/>
      <c r="H6661" s="625"/>
      <c r="K6661" s="625"/>
      <c r="L6661" s="625"/>
    </row>
    <row r="6662" spans="1:12" ht="15">
      <c r="A6662" s="626"/>
      <c r="C6662" s="627"/>
      <c r="D6662" s="627"/>
      <c r="E6662" s="627"/>
      <c r="F6662" s="627"/>
      <c r="G6662" s="627"/>
      <c r="H6662" s="625"/>
      <c r="K6662" s="627"/>
      <c r="L6662" s="627"/>
    </row>
    <row r="6663" spans="1:12" ht="15">
      <c r="A6663" s="624"/>
      <c r="B6663" s="1442"/>
      <c r="C6663" s="625"/>
      <c r="D6663" s="625"/>
      <c r="E6663" s="625"/>
      <c r="F6663" s="625"/>
      <c r="G6663" s="625"/>
      <c r="H6663" s="625"/>
      <c r="I6663" s="1446"/>
      <c r="J6663" s="1442"/>
      <c r="K6663" s="625"/>
      <c r="L6663" s="634"/>
    </row>
    <row r="6664" spans="1:12" ht="15">
      <c r="A6664" s="624"/>
      <c r="B6664" s="625"/>
      <c r="C6664" s="625"/>
      <c r="D6664" s="625"/>
      <c r="E6664" s="625"/>
      <c r="F6664" s="625"/>
      <c r="G6664" s="625"/>
      <c r="H6664" s="625"/>
      <c r="I6664" s="638">
        <v>4.89710901002684E+16</v>
      </c>
      <c r="J6664" s="625"/>
      <c r="K6664" s="625"/>
      <c r="L6664" s="634"/>
    </row>
    <row r="6665" spans="1:12" ht="15">
      <c r="A6665" s="624"/>
      <c r="B6665" s="1441"/>
      <c r="C6665" s="625"/>
      <c r="D6665" s="625"/>
      <c r="E6665" s="625"/>
      <c r="F6665" s="625"/>
      <c r="G6665" s="625"/>
      <c r="H6665" s="625"/>
      <c r="I6665" s="638">
        <v>8281302952380860</v>
      </c>
      <c r="J6665" s="1441"/>
      <c r="K6665" s="625"/>
      <c r="L6665" s="625"/>
    </row>
    <row r="6666" spans="1:12" ht="15">
      <c r="A6666" s="624"/>
      <c r="B6666" s="1443"/>
      <c r="C6666" s="625"/>
      <c r="D6666" s="625"/>
      <c r="E6666" s="625"/>
      <c r="F6666" s="625"/>
      <c r="G6666" s="625"/>
      <c r="H6666" s="625"/>
      <c r="I6666" s="24">
        <v>33.15</v>
      </c>
      <c r="J6666" s="1443"/>
      <c r="K6666" s="625"/>
      <c r="L6666" s="625"/>
    </row>
    <row r="6667" spans="1:12" ht="15">
      <c r="A6667" s="624"/>
      <c r="B6667" s="1441"/>
      <c r="C6667" s="625"/>
      <c r="D6667" s="625"/>
      <c r="E6667" s="625"/>
      <c r="F6667" s="625"/>
      <c r="G6667" s="625"/>
      <c r="H6667" s="625"/>
      <c r="I6667" s="1446"/>
      <c r="J6667" s="1441"/>
      <c r="K6667" s="625"/>
      <c r="L6667" s="625"/>
    </row>
    <row r="6668" spans="1:12" ht="15">
      <c r="A6668" s="624"/>
      <c r="B6668" s="1443"/>
      <c r="C6668" s="625"/>
      <c r="D6668" s="625"/>
      <c r="E6668" s="625"/>
      <c r="F6668" s="625"/>
      <c r="G6668" s="625"/>
      <c r="H6668" s="625"/>
      <c r="I6668" s="638">
        <v>6.95</v>
      </c>
      <c r="J6668" s="1442"/>
      <c r="K6668" s="625"/>
      <c r="L6668" s="634"/>
    </row>
    <row r="6669" spans="1:12" ht="15">
      <c r="A6669" s="624"/>
      <c r="B6669" s="1441"/>
      <c r="C6669" s="625"/>
      <c r="D6669" s="625"/>
      <c r="E6669" s="625"/>
      <c r="F6669" s="625"/>
      <c r="G6669" s="625"/>
      <c r="H6669" s="625"/>
      <c r="I6669" s="638"/>
      <c r="J6669" s="1441"/>
      <c r="K6669" s="625"/>
      <c r="L6669" s="625"/>
    </row>
    <row r="6670" spans="1:12" ht="15">
      <c r="A6670" s="624"/>
      <c r="C6670" s="625"/>
      <c r="D6670" s="625"/>
      <c r="E6670" s="625"/>
      <c r="F6670" s="625"/>
      <c r="G6670" s="625"/>
      <c r="H6670" s="625"/>
      <c r="I6670" s="24">
        <v>12.07</v>
      </c>
      <c r="K6670" s="625"/>
      <c r="L6670" s="625"/>
    </row>
    <row r="6671" spans="1:12" ht="15">
      <c r="A6671" s="624"/>
      <c r="B6671" s="1442"/>
      <c r="C6671" s="625"/>
      <c r="D6671" s="625"/>
      <c r="E6671" s="625"/>
      <c r="F6671" s="625"/>
      <c r="G6671" s="625"/>
      <c r="H6671" s="625"/>
      <c r="I6671" s="1446"/>
      <c r="J6671" s="1442"/>
      <c r="K6671" s="625"/>
      <c r="L6671" s="634"/>
    </row>
    <row r="6672" spans="1:12" ht="15">
      <c r="A6672" s="624"/>
      <c r="B6672" s="625"/>
      <c r="C6672" s="625"/>
      <c r="D6672" s="625"/>
      <c r="E6672" s="625"/>
      <c r="F6672" s="625"/>
      <c r="G6672" s="625"/>
      <c r="H6672" s="625"/>
      <c r="I6672" s="638"/>
      <c r="J6672" s="625"/>
      <c r="K6672" s="625"/>
      <c r="L6672" s="634"/>
    </row>
    <row r="6673" spans="1:12" ht="15">
      <c r="A6673" s="626"/>
      <c r="B6673" s="628"/>
      <c r="C6673" s="627"/>
      <c r="D6673" s="627"/>
      <c r="E6673" s="627"/>
      <c r="F6673" s="627"/>
      <c r="G6673" s="627"/>
      <c r="H6673" s="627"/>
      <c r="I6673" s="23"/>
      <c r="J6673" s="628"/>
      <c r="K6673" s="627"/>
      <c r="L6673" s="627"/>
    </row>
    <row r="6674" spans="1:12" ht="15">
      <c r="A6674" s="46"/>
      <c r="C6674" s="625"/>
      <c r="D6674" s="625"/>
      <c r="E6674" s="625"/>
      <c r="F6674" s="625"/>
      <c r="G6674" s="625"/>
      <c r="H6674" s="627"/>
      <c r="J6674" s="1442"/>
      <c r="K6674" s="625"/>
      <c r="L6674" s="625"/>
    </row>
    <row r="6675" spans="1:12" ht="15">
      <c r="A6675" s="276"/>
      <c r="C6675" s="625"/>
      <c r="D6675" s="625"/>
      <c r="E6675" s="625"/>
      <c r="F6675" s="625"/>
      <c r="G6675" s="625"/>
      <c r="H6675" s="625"/>
      <c r="J6675" s="625"/>
      <c r="K6675" s="625"/>
      <c r="L6675" s="625"/>
    </row>
    <row r="6676" spans="1:12" ht="15">
      <c r="A6676" s="276"/>
      <c r="C6676" s="627"/>
      <c r="D6676" s="627"/>
      <c r="E6676" s="627"/>
      <c r="F6676" s="627"/>
      <c r="G6676" s="627"/>
      <c r="H6676" s="627"/>
      <c r="J6676" s="627"/>
      <c r="K6676" s="627"/>
      <c r="L6676" s="627"/>
    </row>
    <row r="6677" spans="1:12" ht="15">
      <c r="A6677" s="276"/>
      <c r="C6677" s="625"/>
      <c r="D6677" s="625"/>
      <c r="E6677" s="625"/>
      <c r="F6677" s="625"/>
      <c r="G6677" s="625"/>
      <c r="H6677" s="625"/>
      <c r="J6677" s="625"/>
      <c r="K6677" s="625"/>
      <c r="L6677" s="625"/>
    </row>
    <row r="6678" spans="1:12" ht="15">
      <c r="A6678" s="276"/>
      <c r="C6678" s="627"/>
      <c r="D6678" s="627"/>
      <c r="E6678" s="627"/>
      <c r="F6678" s="627"/>
      <c r="G6678" s="627"/>
      <c r="H6678" s="627"/>
      <c r="J6678" s="627"/>
      <c r="K6678" s="627"/>
      <c r="L6678" s="627"/>
    </row>
    <row r="6679" spans="1:12" ht="15">
      <c r="A6679" s="276"/>
      <c r="C6679" s="625"/>
      <c r="D6679" s="625"/>
      <c r="E6679" s="625"/>
      <c r="F6679" s="625"/>
      <c r="G6679" s="625"/>
      <c r="H6679" s="625"/>
      <c r="J6679" s="625"/>
      <c r="K6679" s="625"/>
      <c r="L6679" s="625"/>
    </row>
    <row r="6680" spans="1:12" ht="15">
      <c r="A6680" s="276"/>
      <c r="C6680" s="627"/>
      <c r="D6680" s="627"/>
      <c r="E6680" s="627"/>
      <c r="F6680" s="627"/>
      <c r="G6680" s="627"/>
      <c r="H6680" s="627"/>
      <c r="J6680" s="627"/>
      <c r="K6680" s="627"/>
      <c r="L6680" s="627"/>
    </row>
    <row r="6681" spans="1:12" ht="15">
      <c r="A6681" s="276"/>
      <c r="C6681" s="625"/>
      <c r="D6681" s="625"/>
      <c r="E6681" s="625"/>
      <c r="F6681" s="625"/>
      <c r="G6681" s="625"/>
      <c r="H6681" s="625"/>
      <c r="J6681" s="625"/>
      <c r="K6681" s="625"/>
      <c r="L6681" s="625"/>
    </row>
    <row r="6682" spans="1:12" ht="15">
      <c r="A6682" s="276"/>
      <c r="C6682" s="627"/>
      <c r="D6682" s="627"/>
      <c r="E6682" s="627"/>
      <c r="F6682" s="627"/>
      <c r="G6682" s="627"/>
      <c r="H6682" s="627"/>
      <c r="J6682" s="627"/>
      <c r="K6682" s="627"/>
      <c r="L6682" s="627"/>
    </row>
    <row r="6683" spans="1:12" ht="15">
      <c r="A6683" s="276"/>
      <c r="C6683" s="625"/>
      <c r="D6683" s="625"/>
      <c r="E6683" s="625"/>
      <c r="F6683" s="625"/>
      <c r="G6683" s="625"/>
      <c r="H6683" s="625"/>
      <c r="J6683" s="625"/>
      <c r="K6683" s="625"/>
      <c r="L6683" s="625"/>
    </row>
    <row r="6684" spans="1:12" ht="15">
      <c r="A6684" s="276"/>
      <c r="C6684" s="627"/>
      <c r="D6684" s="627"/>
      <c r="E6684" s="627"/>
      <c r="F6684" s="627"/>
      <c r="G6684" s="627"/>
      <c r="H6684" s="627"/>
      <c r="J6684" s="627"/>
      <c r="K6684" s="627"/>
      <c r="L6684" s="627"/>
    </row>
    <row r="6685" spans="1:12" ht="15">
      <c r="A6685" s="276"/>
      <c r="C6685" s="625"/>
      <c r="D6685" s="625"/>
      <c r="E6685" s="625"/>
      <c r="F6685" s="625"/>
      <c r="G6685" s="625"/>
      <c r="H6685" s="625"/>
      <c r="J6685" s="625"/>
      <c r="K6685" s="625"/>
      <c r="L6685" s="625"/>
    </row>
    <row r="6686" spans="1:12" ht="15">
      <c r="A6686" s="276"/>
      <c r="C6686" s="627"/>
      <c r="D6686" s="627"/>
      <c r="E6686" s="627"/>
      <c r="F6686" s="627"/>
      <c r="G6686" s="627"/>
      <c r="H6686" s="627"/>
      <c r="J6686" s="627"/>
      <c r="K6686" s="627"/>
      <c r="L6686" s="627"/>
    </row>
    <row r="6687" spans="1:12" ht="15">
      <c r="A6687" s="276"/>
      <c r="C6687" s="625"/>
      <c r="D6687" s="625"/>
      <c r="E6687" s="625"/>
      <c r="F6687" s="625"/>
      <c r="G6687" s="625"/>
      <c r="H6687" s="625"/>
      <c r="J6687" s="625"/>
      <c r="K6687" s="625"/>
      <c r="L6687" s="625"/>
    </row>
    <row r="6688" spans="1:12" ht="15">
      <c r="A6688" s="276"/>
      <c r="C6688" s="627"/>
      <c r="D6688" s="627"/>
      <c r="E6688" s="627"/>
      <c r="F6688" s="627"/>
      <c r="G6688" s="627"/>
      <c r="H6688" s="627"/>
      <c r="J6688" s="627"/>
      <c r="K6688" s="627"/>
      <c r="L6688" s="627"/>
    </row>
    <row r="6689" spans="1:12" ht="15">
      <c r="A6689" s="276"/>
      <c r="C6689" s="625"/>
      <c r="D6689" s="625"/>
      <c r="E6689" s="625"/>
      <c r="F6689" s="625"/>
      <c r="G6689" s="625"/>
      <c r="H6689" s="625"/>
      <c r="J6689" s="625"/>
      <c r="K6689" s="625"/>
      <c r="L6689" s="625"/>
    </row>
    <row r="6690" spans="1:12" ht="15">
      <c r="A6690" s="276"/>
      <c r="C6690" s="627"/>
      <c r="D6690" s="627"/>
      <c r="E6690" s="627"/>
      <c r="F6690" s="627"/>
      <c r="G6690" s="627"/>
      <c r="H6690" s="627"/>
      <c r="J6690" s="627"/>
      <c r="K6690" s="627"/>
      <c r="L6690" s="627"/>
    </row>
    <row r="6691" spans="1:12" ht="15">
      <c r="A6691" s="276"/>
      <c r="C6691" s="625"/>
      <c r="D6691" s="625"/>
      <c r="E6691" s="625"/>
      <c r="F6691" s="625"/>
      <c r="G6691" s="625"/>
      <c r="H6691" s="625"/>
      <c r="J6691" s="625"/>
      <c r="K6691" s="625"/>
      <c r="L6691" s="625"/>
    </row>
    <row r="6692" spans="1:12" ht="15">
      <c r="A6692" s="276"/>
      <c r="C6692" s="627"/>
      <c r="D6692" s="627"/>
      <c r="E6692" s="627"/>
      <c r="F6692" s="627"/>
      <c r="G6692" s="627"/>
      <c r="H6692" s="627"/>
      <c r="J6692" s="627"/>
      <c r="K6692" s="627"/>
      <c r="L6692" s="627"/>
    </row>
    <row r="6693" spans="1:12" ht="15">
      <c r="A6693" s="276"/>
      <c r="C6693" s="625"/>
      <c r="D6693" s="625"/>
      <c r="E6693" s="625"/>
      <c r="F6693" s="625"/>
      <c r="G6693" s="625"/>
      <c r="H6693" s="625"/>
      <c r="J6693" s="625"/>
      <c r="K6693" s="625"/>
      <c r="L6693" s="625"/>
    </row>
    <row r="6694" spans="1:12" ht="15">
      <c r="A6694" s="276"/>
      <c r="C6694" s="627"/>
      <c r="D6694" s="627"/>
      <c r="E6694" s="627"/>
      <c r="F6694" s="627"/>
      <c r="G6694" s="627"/>
      <c r="H6694" s="627"/>
      <c r="J6694" s="627"/>
      <c r="K6694" s="627"/>
      <c r="L6694" s="627"/>
    </row>
    <row r="6695" spans="1:12" ht="15">
      <c r="A6695" s="276"/>
      <c r="C6695" s="625"/>
      <c r="D6695" s="625"/>
      <c r="E6695" s="625"/>
      <c r="F6695" s="625"/>
      <c r="G6695" s="625"/>
      <c r="H6695" s="625"/>
      <c r="J6695" s="625"/>
      <c r="K6695" s="625"/>
      <c r="L6695" s="625"/>
    </row>
    <row r="6696" spans="1:12" ht="15">
      <c r="A6696" s="276"/>
      <c r="C6696" s="627"/>
      <c r="D6696" s="627"/>
      <c r="E6696" s="627"/>
      <c r="F6696" s="627"/>
      <c r="G6696" s="627"/>
      <c r="H6696" s="627"/>
      <c r="J6696" s="627"/>
      <c r="K6696" s="627"/>
      <c r="L6696" s="627"/>
    </row>
    <row r="6697" spans="1:12" ht="15">
      <c r="A6697" s="276"/>
      <c r="C6697" s="625"/>
      <c r="D6697" s="625"/>
      <c r="E6697" s="625"/>
      <c r="F6697" s="625"/>
      <c r="G6697" s="625"/>
      <c r="H6697" s="625"/>
      <c r="J6697" s="625"/>
      <c r="K6697" s="625"/>
      <c r="L6697" s="625"/>
    </row>
    <row r="6698" spans="1:12" ht="15">
      <c r="A6698" s="276"/>
      <c r="C6698" s="627"/>
      <c r="D6698" s="627"/>
      <c r="E6698" s="627"/>
      <c r="F6698" s="627"/>
      <c r="G6698" s="627"/>
      <c r="H6698" s="627"/>
      <c r="J6698" s="627"/>
      <c r="K6698" s="627"/>
      <c r="L6698" s="627"/>
    </row>
    <row r="6699" spans="1:12" ht="15">
      <c r="A6699" s="276"/>
      <c r="C6699" s="625"/>
      <c r="D6699" s="625"/>
      <c r="E6699" s="625"/>
      <c r="F6699" s="625"/>
      <c r="G6699" s="625"/>
      <c r="H6699" s="625"/>
      <c r="J6699" s="625"/>
      <c r="K6699" s="625"/>
      <c r="L6699" s="625"/>
    </row>
    <row r="6700" spans="1:12" ht="15">
      <c r="A6700" s="276"/>
      <c r="C6700" s="627"/>
      <c r="D6700" s="627"/>
      <c r="E6700" s="627"/>
      <c r="F6700" s="627"/>
      <c r="G6700" s="627"/>
      <c r="H6700" s="627"/>
      <c r="J6700" s="627"/>
      <c r="K6700" s="627"/>
      <c r="L6700" s="627"/>
    </row>
    <row r="6701" spans="1:12" ht="15">
      <c r="A6701" s="276"/>
      <c r="C6701" s="625"/>
      <c r="D6701" s="625"/>
      <c r="E6701" s="625"/>
      <c r="F6701" s="625"/>
      <c r="G6701" s="625"/>
      <c r="H6701" s="625"/>
      <c r="J6701" s="625"/>
      <c r="K6701" s="625"/>
      <c r="L6701" s="625"/>
    </row>
    <row r="6702" spans="1:12" ht="15">
      <c r="A6702" s="276"/>
      <c r="C6702" s="627"/>
      <c r="D6702" s="627"/>
      <c r="E6702" s="627"/>
      <c r="F6702" s="627"/>
      <c r="G6702" s="627"/>
      <c r="H6702" s="627"/>
      <c r="J6702" s="627"/>
      <c r="K6702" s="627"/>
      <c r="L6702" s="627"/>
    </row>
    <row r="6703" spans="1:12" ht="15">
      <c r="A6703" s="276"/>
      <c r="C6703" s="625"/>
      <c r="D6703" s="625"/>
      <c r="E6703" s="625"/>
      <c r="F6703" s="625"/>
      <c r="G6703" s="625"/>
      <c r="H6703" s="625"/>
      <c r="J6703" s="625"/>
      <c r="K6703" s="625"/>
      <c r="L6703" s="625"/>
    </row>
    <row r="6704" spans="1:12" ht="15">
      <c r="A6704" s="276"/>
      <c r="C6704" s="627"/>
      <c r="D6704" s="627"/>
      <c r="E6704" s="627"/>
      <c r="F6704" s="627"/>
      <c r="G6704" s="627"/>
      <c r="H6704" s="627"/>
      <c r="J6704" s="627"/>
      <c r="K6704" s="627"/>
      <c r="L6704" s="627"/>
    </row>
    <row r="6705" spans="1:12" ht="15">
      <c r="A6705" s="276"/>
      <c r="C6705" s="625"/>
      <c r="D6705" s="625"/>
      <c r="E6705" s="625"/>
      <c r="F6705" s="625"/>
      <c r="G6705" s="625"/>
      <c r="H6705" s="625"/>
      <c r="J6705" s="625"/>
      <c r="K6705" s="625"/>
      <c r="L6705" s="625"/>
    </row>
    <row r="6706" spans="1:12" ht="15">
      <c r="A6706" s="276"/>
      <c r="C6706" s="627"/>
      <c r="D6706" s="627"/>
      <c r="E6706" s="627"/>
      <c r="F6706" s="627"/>
      <c r="G6706" s="627"/>
      <c r="H6706" s="627"/>
      <c r="J6706" s="627"/>
      <c r="K6706" s="627"/>
      <c r="L6706" s="627"/>
    </row>
    <row r="6707" spans="1:12" ht="15">
      <c r="A6707" s="276"/>
      <c r="C6707" s="625"/>
      <c r="D6707" s="625"/>
      <c r="E6707" s="625"/>
      <c r="F6707" s="625"/>
      <c r="G6707" s="625"/>
      <c r="H6707" s="625"/>
      <c r="J6707" s="625"/>
      <c r="K6707" s="625"/>
      <c r="L6707" s="625"/>
    </row>
    <row r="6708" spans="1:12" ht="15">
      <c r="A6708" s="276"/>
      <c r="C6708" s="627"/>
      <c r="D6708" s="627"/>
      <c r="E6708" s="627"/>
      <c r="F6708" s="627"/>
      <c r="G6708" s="627"/>
      <c r="H6708" s="627"/>
      <c r="J6708" s="627"/>
      <c r="K6708" s="627"/>
      <c r="L6708" s="627"/>
    </row>
    <row r="6709" spans="1:12" ht="15">
      <c r="A6709" s="276"/>
      <c r="C6709" s="625"/>
      <c r="D6709" s="625"/>
      <c r="E6709" s="625"/>
      <c r="F6709" s="625"/>
      <c r="G6709" s="625"/>
      <c r="H6709" s="625"/>
      <c r="J6709" s="625"/>
      <c r="K6709" s="625"/>
      <c r="L6709" s="625"/>
    </row>
    <row r="6710" spans="1:12" ht="15">
      <c r="A6710" s="276"/>
      <c r="C6710" s="627"/>
      <c r="D6710" s="627"/>
      <c r="E6710" s="627"/>
      <c r="F6710" s="627"/>
      <c r="G6710" s="627"/>
      <c r="H6710" s="627"/>
      <c r="J6710" s="627"/>
      <c r="K6710" s="627"/>
      <c r="L6710" s="627"/>
    </row>
    <row r="6711" spans="1:12" ht="15">
      <c r="A6711" s="276"/>
      <c r="C6711" s="625"/>
      <c r="D6711" s="625"/>
      <c r="E6711" s="625"/>
      <c r="F6711" s="625"/>
      <c r="G6711" s="625"/>
      <c r="H6711" s="625"/>
      <c r="J6711" s="625"/>
      <c r="K6711" s="625"/>
      <c r="L6711" s="625"/>
    </row>
    <row r="6712" spans="1:12" ht="15">
      <c r="A6712" s="276"/>
      <c r="C6712" s="627"/>
      <c r="D6712" s="627"/>
      <c r="E6712" s="627"/>
      <c r="F6712" s="627"/>
      <c r="G6712" s="627"/>
      <c r="H6712" s="627"/>
      <c r="J6712" s="627"/>
      <c r="K6712" s="627"/>
      <c r="L6712" s="627"/>
    </row>
    <row r="6713" spans="1:12" ht="15">
      <c r="A6713" s="276"/>
      <c r="C6713" s="625"/>
      <c r="D6713" s="625"/>
      <c r="E6713" s="625"/>
      <c r="F6713" s="625"/>
      <c r="G6713" s="625"/>
      <c r="H6713" s="625"/>
      <c r="J6713" s="625"/>
      <c r="K6713" s="625"/>
      <c r="L6713" s="625"/>
    </row>
    <row r="6714" spans="1:12" ht="15">
      <c r="A6714" s="276"/>
      <c r="C6714" s="627"/>
      <c r="D6714" s="627"/>
      <c r="E6714" s="627"/>
      <c r="F6714" s="627"/>
      <c r="G6714" s="627"/>
      <c r="H6714" s="627"/>
      <c r="J6714" s="627"/>
      <c r="K6714" s="627"/>
      <c r="L6714" s="627"/>
    </row>
    <row r="6715" spans="1:12" ht="15">
      <c r="A6715" s="276"/>
      <c r="C6715" s="625"/>
      <c r="D6715" s="625"/>
      <c r="E6715" s="625"/>
      <c r="F6715" s="625"/>
      <c r="G6715" s="625"/>
      <c r="H6715" s="625"/>
      <c r="J6715" s="625"/>
      <c r="K6715" s="625"/>
      <c r="L6715" s="625"/>
    </row>
    <row r="6716" spans="1:12" ht="15">
      <c r="A6716" s="276"/>
      <c r="C6716" s="627"/>
      <c r="D6716" s="627"/>
      <c r="E6716" s="627"/>
      <c r="F6716" s="627"/>
      <c r="G6716" s="627"/>
      <c r="H6716" s="627"/>
      <c r="J6716" s="627"/>
      <c r="K6716" s="627"/>
      <c r="L6716" s="627"/>
    </row>
    <row r="6717" spans="1:12" ht="15">
      <c r="A6717" s="276"/>
      <c r="C6717" s="625"/>
      <c r="D6717" s="625"/>
      <c r="E6717" s="625"/>
      <c r="F6717" s="625"/>
      <c r="G6717" s="625"/>
      <c r="H6717" s="625"/>
      <c r="J6717" s="625"/>
      <c r="K6717" s="625"/>
      <c r="L6717" s="625"/>
    </row>
    <row r="6718" spans="1:12" ht="15">
      <c r="A6718" s="276"/>
      <c r="C6718" s="627"/>
      <c r="D6718" s="627"/>
      <c r="E6718" s="627"/>
      <c r="F6718" s="627"/>
      <c r="G6718" s="627"/>
      <c r="H6718" s="627"/>
      <c r="J6718" s="627"/>
      <c r="K6718" s="627"/>
      <c r="L6718" s="627"/>
    </row>
    <row r="6719" spans="1:12" ht="15">
      <c r="A6719" s="276"/>
      <c r="C6719" s="625"/>
      <c r="D6719" s="625"/>
      <c r="E6719" s="625"/>
      <c r="F6719" s="625"/>
      <c r="G6719" s="625"/>
      <c r="H6719" s="625"/>
      <c r="J6719" s="625"/>
      <c r="K6719" s="625"/>
      <c r="L6719" s="625"/>
    </row>
    <row r="6720" spans="1:12" ht="15">
      <c r="A6720" s="276"/>
      <c r="C6720" s="627"/>
      <c r="D6720" s="627"/>
      <c r="E6720" s="627"/>
      <c r="F6720" s="627"/>
      <c r="G6720" s="627"/>
      <c r="H6720" s="627"/>
      <c r="J6720" s="627"/>
      <c r="K6720" s="627"/>
      <c r="L6720" s="627"/>
    </row>
    <row r="6721" spans="1:12" ht="15">
      <c r="A6721" s="276"/>
      <c r="C6721" s="625"/>
      <c r="D6721" s="625"/>
      <c r="E6721" s="625"/>
      <c r="F6721" s="625"/>
      <c r="G6721" s="625"/>
      <c r="H6721" s="625"/>
      <c r="J6721" s="625"/>
      <c r="K6721" s="625"/>
      <c r="L6721" s="625"/>
    </row>
    <row r="6722" spans="1:12" ht="15">
      <c r="A6722" s="276"/>
      <c r="C6722" s="627"/>
      <c r="D6722" s="627"/>
      <c r="E6722" s="627"/>
      <c r="F6722" s="627"/>
      <c r="G6722" s="627"/>
      <c r="H6722" s="627"/>
      <c r="J6722" s="627"/>
      <c r="K6722" s="627"/>
      <c r="L6722" s="627"/>
    </row>
    <row r="6723" spans="1:12" ht="15">
      <c r="A6723" s="276"/>
      <c r="C6723" s="625"/>
      <c r="D6723" s="625"/>
      <c r="E6723" s="625"/>
      <c r="F6723" s="625"/>
      <c r="G6723" s="625"/>
      <c r="H6723" s="625"/>
      <c r="J6723" s="625"/>
      <c r="K6723" s="625"/>
      <c r="L6723" s="625"/>
    </row>
    <row r="6724" spans="1:12" ht="15">
      <c r="A6724" s="276"/>
      <c r="C6724" s="627"/>
      <c r="D6724" s="627"/>
      <c r="E6724" s="627"/>
      <c r="F6724" s="627"/>
      <c r="G6724" s="627"/>
      <c r="H6724" s="627"/>
      <c r="J6724" s="627"/>
      <c r="K6724" s="627"/>
      <c r="L6724" s="627"/>
    </row>
    <row r="6725" spans="1:12" ht="15">
      <c r="A6725" s="276"/>
      <c r="C6725" s="625"/>
      <c r="D6725" s="625"/>
      <c r="E6725" s="625"/>
      <c r="F6725" s="625"/>
      <c r="G6725" s="625"/>
      <c r="H6725" s="625"/>
      <c r="J6725" s="625"/>
      <c r="K6725" s="625"/>
      <c r="L6725" s="625"/>
    </row>
    <row r="6726" spans="1:12" ht="15">
      <c r="A6726" s="276"/>
      <c r="C6726" s="627"/>
      <c r="D6726" s="627"/>
      <c r="E6726" s="627"/>
      <c r="F6726" s="627"/>
      <c r="G6726" s="627"/>
      <c r="H6726" s="627"/>
      <c r="J6726" s="627"/>
      <c r="K6726" s="627"/>
      <c r="L6726" s="627"/>
    </row>
    <row r="6727" spans="1:12" ht="15">
      <c r="A6727" s="276"/>
      <c r="C6727" s="625"/>
      <c r="D6727" s="625"/>
      <c r="E6727" s="625"/>
      <c r="F6727" s="625"/>
      <c r="G6727" s="625"/>
      <c r="H6727" s="625"/>
      <c r="J6727" s="625"/>
      <c r="K6727" s="625"/>
      <c r="L6727" s="625"/>
    </row>
    <row r="6728" spans="1:12" ht="15">
      <c r="A6728" s="276"/>
      <c r="C6728" s="627"/>
      <c r="D6728" s="627"/>
      <c r="E6728" s="627"/>
      <c r="F6728" s="627"/>
      <c r="G6728" s="627"/>
      <c r="H6728" s="627"/>
      <c r="J6728" s="627"/>
      <c r="K6728" s="627"/>
      <c r="L6728" s="627"/>
    </row>
    <row r="6729" spans="1:12" ht="15">
      <c r="A6729" s="276"/>
      <c r="C6729" s="625"/>
      <c r="D6729" s="625"/>
      <c r="E6729" s="625"/>
      <c r="F6729" s="625"/>
      <c r="G6729" s="625"/>
      <c r="H6729" s="625"/>
      <c r="J6729" s="625"/>
      <c r="K6729" s="625"/>
      <c r="L6729" s="625"/>
    </row>
    <row r="6730" spans="1:12" ht="15">
      <c r="A6730" s="276"/>
      <c r="C6730" s="627"/>
      <c r="D6730" s="627"/>
      <c r="E6730" s="627"/>
      <c r="F6730" s="627"/>
      <c r="G6730" s="627"/>
      <c r="H6730" s="627"/>
      <c r="J6730" s="627"/>
      <c r="K6730" s="627"/>
      <c r="L6730" s="627"/>
    </row>
    <row r="6731" spans="1:12" ht="15">
      <c r="A6731" s="276"/>
      <c r="C6731" s="625"/>
      <c r="D6731" s="625"/>
      <c r="E6731" s="625"/>
      <c r="F6731" s="625"/>
      <c r="G6731" s="625"/>
      <c r="H6731" s="625"/>
      <c r="J6731" s="625"/>
      <c r="K6731" s="625"/>
      <c r="L6731" s="625"/>
    </row>
    <row r="6732" spans="1:12" ht="15">
      <c r="A6732" s="276"/>
      <c r="C6732" s="627"/>
      <c r="D6732" s="627"/>
      <c r="E6732" s="627"/>
      <c r="F6732" s="627"/>
      <c r="G6732" s="627"/>
      <c r="H6732" s="627"/>
      <c r="J6732" s="627"/>
      <c r="K6732" s="627"/>
      <c r="L6732" s="627"/>
    </row>
    <row r="6733" spans="1:12" ht="15">
      <c r="A6733" s="276"/>
      <c r="C6733" s="625"/>
      <c r="D6733" s="625"/>
      <c r="E6733" s="625"/>
      <c r="F6733" s="625"/>
      <c r="G6733" s="625"/>
      <c r="H6733" s="625"/>
      <c r="J6733" s="625"/>
      <c r="K6733" s="625"/>
      <c r="L6733" s="625"/>
    </row>
    <row r="6734" spans="1:12" ht="15">
      <c r="A6734" s="276"/>
      <c r="C6734" s="627"/>
      <c r="D6734" s="627"/>
      <c r="E6734" s="627"/>
      <c r="F6734" s="627"/>
      <c r="G6734" s="627"/>
      <c r="H6734" s="627"/>
      <c r="J6734" s="627"/>
      <c r="K6734" s="627"/>
      <c r="L6734" s="627"/>
    </row>
    <row r="6735" spans="1:12" ht="15">
      <c r="A6735" s="276"/>
      <c r="C6735" s="625"/>
      <c r="D6735" s="625"/>
      <c r="E6735" s="625"/>
      <c r="F6735" s="625"/>
      <c r="G6735" s="625"/>
      <c r="H6735" s="625"/>
      <c r="J6735" s="625"/>
      <c r="K6735" s="625"/>
      <c r="L6735" s="625"/>
    </row>
    <row r="6736" spans="1:12" ht="15">
      <c r="A6736" s="276"/>
      <c r="C6736" s="627"/>
      <c r="D6736" s="627"/>
      <c r="E6736" s="627"/>
      <c r="F6736" s="627"/>
      <c r="G6736" s="627"/>
      <c r="H6736" s="627"/>
      <c r="J6736" s="627"/>
      <c r="K6736" s="627"/>
      <c r="L6736" s="627"/>
    </row>
    <row r="6737" spans="1:12" ht="15">
      <c r="A6737" s="276"/>
      <c r="C6737" s="625"/>
      <c r="D6737" s="625"/>
      <c r="E6737" s="625"/>
      <c r="F6737" s="625"/>
      <c r="G6737" s="625"/>
      <c r="H6737" s="625"/>
      <c r="J6737" s="625"/>
      <c r="K6737" s="625"/>
      <c r="L6737" s="625"/>
    </row>
    <row r="6738" spans="1:12" ht="15">
      <c r="A6738" s="276"/>
      <c r="C6738" s="627"/>
      <c r="D6738" s="627"/>
      <c r="E6738" s="627"/>
      <c r="F6738" s="627"/>
      <c r="G6738" s="627"/>
      <c r="H6738" s="627"/>
      <c r="J6738" s="627"/>
      <c r="K6738" s="627"/>
      <c r="L6738" s="627"/>
    </row>
    <row r="6739" spans="1:12" ht="15">
      <c r="A6739" s="276"/>
      <c r="C6739" s="625"/>
      <c r="D6739" s="625"/>
      <c r="E6739" s="625"/>
      <c r="F6739" s="625"/>
      <c r="G6739" s="625"/>
      <c r="H6739" s="625"/>
      <c r="J6739" s="625"/>
      <c r="K6739" s="625"/>
      <c r="L6739" s="625"/>
    </row>
    <row r="6740" spans="1:12" ht="15">
      <c r="A6740" s="276"/>
      <c r="C6740" s="627"/>
      <c r="D6740" s="627"/>
      <c r="E6740" s="627"/>
      <c r="F6740" s="627"/>
      <c r="G6740" s="627"/>
      <c r="H6740" s="627"/>
      <c r="J6740" s="627"/>
      <c r="K6740" s="627"/>
      <c r="L6740" s="627"/>
    </row>
    <row r="6741" spans="1:12" ht="15">
      <c r="A6741" s="276"/>
      <c r="C6741" s="625"/>
      <c r="D6741" s="625"/>
      <c r="E6741" s="625"/>
      <c r="F6741" s="625"/>
      <c r="G6741" s="625"/>
      <c r="H6741" s="625"/>
      <c r="J6741" s="625"/>
      <c r="K6741" s="625"/>
      <c r="L6741" s="625"/>
    </row>
    <row r="6742" spans="1:12" ht="15">
      <c r="A6742" s="276"/>
      <c r="C6742" s="627"/>
      <c r="D6742" s="627"/>
      <c r="E6742" s="627"/>
      <c r="F6742" s="627"/>
      <c r="G6742" s="627"/>
      <c r="H6742" s="627"/>
      <c r="J6742" s="627"/>
      <c r="K6742" s="627"/>
      <c r="L6742" s="627"/>
    </row>
    <row r="6743" spans="1:12" ht="15">
      <c r="A6743" s="276"/>
      <c r="C6743" s="625"/>
      <c r="D6743" s="625"/>
      <c r="E6743" s="625"/>
      <c r="F6743" s="625"/>
      <c r="G6743" s="625"/>
      <c r="H6743" s="625"/>
      <c r="J6743" s="625"/>
      <c r="K6743" s="625"/>
      <c r="L6743" s="625"/>
    </row>
    <row r="6744" spans="1:12" ht="15">
      <c r="A6744" s="276"/>
      <c r="C6744" s="627"/>
      <c r="D6744" s="627"/>
      <c r="E6744" s="627"/>
      <c r="F6744" s="627"/>
      <c r="G6744" s="627"/>
      <c r="H6744" s="627"/>
      <c r="J6744" s="627"/>
      <c r="K6744" s="627"/>
      <c r="L6744" s="627"/>
    </row>
    <row r="6745" spans="1:12" ht="15">
      <c r="A6745" s="276"/>
      <c r="C6745" s="625"/>
      <c r="D6745" s="625"/>
      <c r="E6745" s="625"/>
      <c r="F6745" s="625"/>
      <c r="G6745" s="625"/>
      <c r="H6745" s="625"/>
      <c r="J6745" s="625"/>
      <c r="K6745" s="625"/>
      <c r="L6745" s="625"/>
    </row>
    <row r="6746" spans="1:12" ht="15">
      <c r="A6746" s="276"/>
      <c r="C6746" s="627"/>
      <c r="D6746" s="627"/>
      <c r="E6746" s="627"/>
      <c r="F6746" s="627"/>
      <c r="G6746" s="627"/>
      <c r="H6746" s="627"/>
      <c r="J6746" s="627"/>
      <c r="K6746" s="627"/>
      <c r="L6746" s="627"/>
    </row>
    <row r="6747" spans="1:12" ht="15">
      <c r="A6747" s="276"/>
      <c r="C6747" s="625"/>
      <c r="D6747" s="625"/>
      <c r="E6747" s="625"/>
      <c r="F6747" s="625"/>
      <c r="G6747" s="625"/>
      <c r="H6747" s="625"/>
      <c r="J6747" s="625"/>
      <c r="K6747" s="625"/>
      <c r="L6747" s="625"/>
    </row>
    <row r="6748" spans="1:12" ht="15">
      <c r="A6748" s="276"/>
      <c r="C6748" s="627"/>
      <c r="D6748" s="627"/>
      <c r="E6748" s="627"/>
      <c r="F6748" s="627"/>
      <c r="G6748" s="627"/>
      <c r="H6748" s="627"/>
      <c r="J6748" s="627"/>
      <c r="K6748" s="627"/>
      <c r="L6748" s="627"/>
    </row>
    <row r="6749" spans="1:12" ht="15">
      <c r="A6749" s="276"/>
      <c r="C6749" s="625"/>
      <c r="D6749" s="625"/>
      <c r="E6749" s="625"/>
      <c r="F6749" s="625"/>
      <c r="G6749" s="625"/>
      <c r="H6749" s="625"/>
      <c r="J6749" s="625"/>
      <c r="K6749" s="625"/>
      <c r="L6749" s="625"/>
    </row>
    <row r="6750" spans="1:12" ht="15">
      <c r="A6750" s="276"/>
      <c r="C6750" s="627"/>
      <c r="D6750" s="627"/>
      <c r="E6750" s="627"/>
      <c r="F6750" s="627"/>
      <c r="G6750" s="627"/>
      <c r="H6750" s="627"/>
      <c r="J6750" s="627"/>
      <c r="K6750" s="627"/>
      <c r="L6750" s="627"/>
    </row>
    <row r="6751" spans="1:12" ht="15">
      <c r="A6751" s="276"/>
      <c r="C6751" s="625"/>
      <c r="D6751" s="625"/>
      <c r="E6751" s="625"/>
      <c r="F6751" s="625"/>
      <c r="G6751" s="625"/>
      <c r="H6751" s="625"/>
      <c r="J6751" s="625"/>
      <c r="K6751" s="625"/>
      <c r="L6751" s="625"/>
    </row>
    <row r="6752" spans="1:12" ht="15">
      <c r="A6752" s="276"/>
      <c r="C6752" s="627"/>
      <c r="D6752" s="627"/>
      <c r="E6752" s="627"/>
      <c r="F6752" s="627"/>
      <c r="G6752" s="627"/>
      <c r="H6752" s="627"/>
      <c r="J6752" s="627"/>
      <c r="K6752" s="627"/>
      <c r="L6752" s="627"/>
    </row>
    <row r="6753" spans="1:12" ht="15">
      <c r="A6753" s="276"/>
      <c r="C6753" s="625"/>
      <c r="D6753" s="625"/>
      <c r="E6753" s="625"/>
      <c r="F6753" s="625"/>
      <c r="G6753" s="625"/>
      <c r="H6753" s="625"/>
      <c r="J6753" s="625"/>
      <c r="K6753" s="625"/>
      <c r="L6753" s="625"/>
    </row>
    <row r="6754" spans="1:12" ht="15">
      <c r="A6754" s="276"/>
      <c r="C6754" s="627"/>
      <c r="D6754" s="627"/>
      <c r="E6754" s="627"/>
      <c r="F6754" s="627"/>
      <c r="G6754" s="627"/>
      <c r="H6754" s="627"/>
      <c r="J6754" s="627"/>
      <c r="K6754" s="627"/>
      <c r="L6754" s="627"/>
    </row>
    <row r="6755" spans="1:12" ht="15">
      <c r="A6755" s="276"/>
      <c r="C6755" s="625"/>
      <c r="D6755" s="625"/>
      <c r="E6755" s="625"/>
      <c r="F6755" s="625"/>
      <c r="G6755" s="625"/>
      <c r="H6755" s="625"/>
      <c r="J6755" s="625"/>
      <c r="K6755" s="625"/>
      <c r="L6755" s="625"/>
    </row>
    <row r="6756" spans="1:12" ht="15">
      <c r="A6756" s="276"/>
      <c r="C6756" s="627"/>
      <c r="D6756" s="627"/>
      <c r="E6756" s="627"/>
      <c r="F6756" s="627"/>
      <c r="G6756" s="627"/>
      <c r="H6756" s="627"/>
      <c r="J6756" s="627"/>
      <c r="K6756" s="627"/>
      <c r="L6756" s="627"/>
    </row>
    <row r="6757" spans="1:12" ht="15">
      <c r="A6757" s="276"/>
      <c r="C6757" s="625"/>
      <c r="D6757" s="625"/>
      <c r="E6757" s="625"/>
      <c r="F6757" s="625"/>
      <c r="G6757" s="625"/>
      <c r="H6757" s="625"/>
      <c r="J6757" s="625"/>
      <c r="K6757" s="625"/>
      <c r="L6757" s="625"/>
    </row>
    <row r="6758" spans="1:12" ht="15">
      <c r="A6758" s="276"/>
      <c r="C6758" s="627"/>
      <c r="D6758" s="627"/>
      <c r="E6758" s="627"/>
      <c r="F6758" s="627"/>
      <c r="G6758" s="627"/>
      <c r="H6758" s="627"/>
      <c r="J6758" s="627"/>
      <c r="K6758" s="627"/>
      <c r="L6758" s="627"/>
    </row>
    <row r="6759" spans="1:12" ht="15">
      <c r="A6759" s="276"/>
      <c r="C6759" s="625"/>
      <c r="D6759" s="625"/>
      <c r="E6759" s="625"/>
      <c r="F6759" s="625"/>
      <c r="G6759" s="625"/>
      <c r="H6759" s="625"/>
      <c r="J6759" s="625"/>
      <c r="K6759" s="625"/>
      <c r="L6759" s="625"/>
    </row>
    <row r="6760" spans="1:12" ht="15">
      <c r="A6760" s="276"/>
      <c r="C6760" s="627"/>
      <c r="D6760" s="627"/>
      <c r="E6760" s="627"/>
      <c r="F6760" s="627"/>
      <c r="G6760" s="627"/>
      <c r="H6760" s="627"/>
      <c r="J6760" s="627"/>
      <c r="K6760" s="627"/>
      <c r="L6760" s="627"/>
    </row>
    <row r="6761" spans="1:12" ht="15">
      <c r="A6761" s="276"/>
      <c r="C6761" s="625"/>
      <c r="D6761" s="625"/>
      <c r="E6761" s="625"/>
      <c r="F6761" s="625"/>
      <c r="G6761" s="625"/>
      <c r="H6761" s="625"/>
      <c r="J6761" s="625"/>
      <c r="K6761" s="625"/>
      <c r="L6761" s="625"/>
    </row>
    <row r="6762" spans="1:12" ht="15">
      <c r="A6762" s="276"/>
      <c r="C6762" s="627"/>
      <c r="D6762" s="627"/>
      <c r="E6762" s="627"/>
      <c r="F6762" s="627"/>
      <c r="G6762" s="627"/>
      <c r="H6762" s="627"/>
      <c r="J6762" s="627"/>
      <c r="K6762" s="627"/>
      <c r="L6762" s="627"/>
    </row>
    <row r="6763" spans="1:12" ht="15">
      <c r="A6763" s="276"/>
      <c r="C6763" s="625"/>
      <c r="D6763" s="625"/>
      <c r="E6763" s="625"/>
      <c r="F6763" s="625"/>
      <c r="G6763" s="625"/>
      <c r="H6763" s="625"/>
      <c r="J6763" s="625"/>
      <c r="K6763" s="625"/>
      <c r="L6763" s="625"/>
    </row>
    <row r="6764" spans="1:12" ht="15">
      <c r="A6764" s="276"/>
      <c r="C6764" s="627"/>
      <c r="D6764" s="627"/>
      <c r="E6764" s="627"/>
      <c r="F6764" s="627"/>
      <c r="G6764" s="627"/>
      <c r="H6764" s="627"/>
      <c r="J6764" s="627"/>
      <c r="K6764" s="627"/>
      <c r="L6764" s="627"/>
    </row>
    <row r="6765" spans="1:12" ht="15">
      <c r="A6765" s="276"/>
      <c r="C6765" s="625"/>
      <c r="D6765" s="625"/>
      <c r="E6765" s="625"/>
      <c r="F6765" s="625"/>
      <c r="G6765" s="625"/>
      <c r="H6765" s="625"/>
      <c r="J6765" s="625"/>
      <c r="K6765" s="625"/>
      <c r="L6765" s="625"/>
    </row>
    <row r="6766" spans="1:12" ht="15">
      <c r="A6766" s="276"/>
      <c r="C6766" s="627"/>
      <c r="D6766" s="627"/>
      <c r="E6766" s="627"/>
      <c r="F6766" s="627"/>
      <c r="G6766" s="627"/>
      <c r="H6766" s="627"/>
      <c r="J6766" s="627"/>
      <c r="K6766" s="627"/>
      <c r="L6766" s="627"/>
    </row>
    <row r="6767" spans="1:12" ht="15">
      <c r="A6767" s="276"/>
      <c r="C6767" s="625"/>
      <c r="D6767" s="625"/>
      <c r="E6767" s="625"/>
      <c r="F6767" s="625"/>
      <c r="G6767" s="625"/>
      <c r="H6767" s="625"/>
      <c r="J6767" s="625"/>
      <c r="K6767" s="625"/>
      <c r="L6767" s="625"/>
    </row>
    <row r="6768" spans="1:12" ht="15">
      <c r="A6768" s="276"/>
      <c r="C6768" s="627"/>
      <c r="D6768" s="627"/>
      <c r="E6768" s="627"/>
      <c r="F6768" s="627"/>
      <c r="G6768" s="627"/>
      <c r="H6768" s="627"/>
      <c r="J6768" s="627"/>
      <c r="K6768" s="627"/>
      <c r="L6768" s="627"/>
    </row>
    <row r="6769" spans="1:12" ht="15">
      <c r="A6769" s="276"/>
      <c r="C6769" s="625"/>
      <c r="D6769" s="625"/>
      <c r="E6769" s="625"/>
      <c r="F6769" s="625"/>
      <c r="G6769" s="625"/>
      <c r="H6769" s="625"/>
      <c r="J6769" s="625"/>
      <c r="K6769" s="625"/>
      <c r="L6769" s="625"/>
    </row>
    <row r="6770" spans="1:12" ht="15">
      <c r="A6770" s="276"/>
      <c r="C6770" s="627"/>
      <c r="D6770" s="627"/>
      <c r="E6770" s="627"/>
      <c r="F6770" s="627"/>
      <c r="G6770" s="627"/>
      <c r="H6770" s="627"/>
      <c r="J6770" s="627"/>
      <c r="K6770" s="627"/>
      <c r="L6770" s="627"/>
    </row>
    <row r="6771" spans="1:12" ht="15">
      <c r="A6771" s="276"/>
      <c r="C6771" s="625"/>
      <c r="D6771" s="625"/>
      <c r="E6771" s="625"/>
      <c r="F6771" s="625"/>
      <c r="G6771" s="625"/>
      <c r="H6771" s="625"/>
      <c r="J6771" s="625"/>
      <c r="K6771" s="625"/>
      <c r="L6771" s="625"/>
    </row>
    <row r="6772" spans="1:12" ht="15">
      <c r="A6772" s="276"/>
      <c r="C6772" s="627"/>
      <c r="D6772" s="627"/>
      <c r="E6772" s="627"/>
      <c r="F6772" s="627"/>
      <c r="G6772" s="627"/>
      <c r="H6772" s="627"/>
      <c r="J6772" s="627"/>
      <c r="K6772" s="627"/>
      <c r="L6772" s="627"/>
    </row>
    <row r="6773" spans="1:12" ht="15">
      <c r="A6773" s="276"/>
      <c r="C6773" s="625"/>
      <c r="D6773" s="625"/>
      <c r="E6773" s="625"/>
      <c r="F6773" s="625"/>
      <c r="G6773" s="625"/>
      <c r="H6773" s="625"/>
      <c r="J6773" s="625"/>
      <c r="K6773" s="625"/>
      <c r="L6773" s="625"/>
    </row>
    <row r="6774" spans="1:12" ht="15">
      <c r="A6774" s="276"/>
      <c r="C6774" s="627"/>
      <c r="D6774" s="627"/>
      <c r="E6774" s="627"/>
      <c r="F6774" s="627"/>
      <c r="G6774" s="627"/>
      <c r="H6774" s="627"/>
      <c r="J6774" s="627"/>
      <c r="K6774" s="627"/>
      <c r="L6774" s="627"/>
    </row>
    <row r="6775" spans="1:12" ht="15">
      <c r="A6775" s="276"/>
      <c r="C6775" s="625"/>
      <c r="D6775" s="625"/>
      <c r="E6775" s="625"/>
      <c r="F6775" s="625"/>
      <c r="G6775" s="625"/>
      <c r="H6775" s="625"/>
      <c r="J6775" s="625"/>
      <c r="K6775" s="625"/>
      <c r="L6775" s="625"/>
    </row>
    <row r="6776" spans="1:12" ht="15">
      <c r="A6776" s="276"/>
      <c r="C6776" s="627"/>
      <c r="D6776" s="627"/>
      <c r="E6776" s="627"/>
      <c r="F6776" s="627"/>
      <c r="G6776" s="627"/>
      <c r="H6776" s="627"/>
      <c r="J6776" s="627"/>
      <c r="K6776" s="627"/>
      <c r="L6776" s="627"/>
    </row>
    <row r="6777" spans="1:12" ht="15">
      <c r="A6777" s="276"/>
      <c r="C6777" s="625"/>
      <c r="D6777" s="625"/>
      <c r="E6777" s="625"/>
      <c r="F6777" s="625"/>
      <c r="G6777" s="625"/>
      <c r="H6777" s="625"/>
      <c r="J6777" s="625"/>
      <c r="K6777" s="625"/>
      <c r="L6777" s="625"/>
    </row>
    <row r="6778" spans="1:12" ht="15">
      <c r="A6778" s="276"/>
      <c r="C6778" s="627"/>
      <c r="D6778" s="627"/>
      <c r="E6778" s="627"/>
      <c r="F6778" s="627"/>
      <c r="G6778" s="627"/>
      <c r="H6778" s="627"/>
      <c r="J6778" s="627"/>
      <c r="K6778" s="627"/>
      <c r="L6778" s="627"/>
    </row>
    <row r="6779" spans="1:12" ht="15">
      <c r="A6779" s="276"/>
      <c r="C6779" s="625"/>
      <c r="D6779" s="625"/>
      <c r="E6779" s="625"/>
      <c r="F6779" s="625"/>
      <c r="G6779" s="625"/>
      <c r="H6779" s="625"/>
      <c r="J6779" s="625"/>
      <c r="K6779" s="625"/>
      <c r="L6779" s="625"/>
    </row>
    <row r="6780" spans="1:12" ht="15">
      <c r="A6780" s="276"/>
      <c r="C6780" s="627"/>
      <c r="D6780" s="627"/>
      <c r="E6780" s="627"/>
      <c r="F6780" s="627"/>
      <c r="G6780" s="627"/>
      <c r="H6780" s="627"/>
      <c r="J6780" s="627"/>
      <c r="K6780" s="627"/>
      <c r="L6780" s="627"/>
    </row>
    <row r="6781" spans="1:12" ht="15">
      <c r="A6781" s="276"/>
      <c r="C6781" s="625"/>
      <c r="D6781" s="625"/>
      <c r="E6781" s="625"/>
      <c r="F6781" s="625"/>
      <c r="G6781" s="625"/>
      <c r="H6781" s="625"/>
      <c r="J6781" s="625"/>
      <c r="K6781" s="625"/>
      <c r="L6781" s="625"/>
    </row>
    <row r="6782" spans="1:12" ht="15">
      <c r="A6782" s="276"/>
      <c r="C6782" s="627"/>
      <c r="D6782" s="627"/>
      <c r="E6782" s="627"/>
      <c r="F6782" s="627"/>
      <c r="G6782" s="627"/>
      <c r="H6782" s="627"/>
      <c r="J6782" s="627"/>
      <c r="K6782" s="627"/>
      <c r="L6782" s="627"/>
    </row>
    <row r="6783" spans="1:12" ht="15">
      <c r="A6783" s="276"/>
      <c r="C6783" s="625"/>
      <c r="D6783" s="625"/>
      <c r="E6783" s="625"/>
      <c r="F6783" s="625"/>
      <c r="G6783" s="625"/>
      <c r="H6783" s="625"/>
      <c r="J6783" s="625"/>
      <c r="K6783" s="625"/>
      <c r="L6783" s="625"/>
    </row>
    <row r="6784" spans="1:12" ht="15">
      <c r="A6784" s="276"/>
      <c r="C6784" s="627"/>
      <c r="D6784" s="627"/>
      <c r="E6784" s="627"/>
      <c r="F6784" s="627"/>
      <c r="G6784" s="627"/>
      <c r="H6784" s="627"/>
      <c r="J6784" s="627"/>
      <c r="K6784" s="627"/>
      <c r="L6784" s="627"/>
    </row>
    <row r="6785" spans="1:12" ht="15">
      <c r="A6785" s="276"/>
      <c r="C6785" s="625"/>
      <c r="D6785" s="625"/>
      <c r="E6785" s="625"/>
      <c r="F6785" s="625"/>
      <c r="G6785" s="625"/>
      <c r="H6785" s="625"/>
      <c r="J6785" s="625"/>
      <c r="K6785" s="625"/>
      <c r="L6785" s="625"/>
    </row>
    <row r="6786" spans="1:12" ht="15">
      <c r="A6786" s="276"/>
      <c r="C6786" s="627"/>
      <c r="D6786" s="627"/>
      <c r="E6786" s="627"/>
      <c r="F6786" s="627"/>
      <c r="G6786" s="627"/>
      <c r="H6786" s="627"/>
      <c r="J6786" s="627"/>
      <c r="K6786" s="627"/>
      <c r="L6786" s="627"/>
    </row>
    <row r="6787" spans="1:12" ht="15">
      <c r="A6787" s="276"/>
      <c r="C6787" s="625"/>
      <c r="D6787" s="625"/>
      <c r="E6787" s="625"/>
      <c r="F6787" s="625"/>
      <c r="G6787" s="625"/>
      <c r="H6787" s="625"/>
      <c r="J6787" s="625"/>
      <c r="K6787" s="625"/>
      <c r="L6787" s="625"/>
    </row>
    <row r="6788" spans="1:12" ht="15">
      <c r="A6788" s="276"/>
      <c r="C6788" s="627"/>
      <c r="D6788" s="627"/>
      <c r="E6788" s="627"/>
      <c r="F6788" s="627"/>
      <c r="G6788" s="627"/>
      <c r="H6788" s="627"/>
      <c r="J6788" s="627"/>
      <c r="K6788" s="627"/>
      <c r="L6788" s="627"/>
    </row>
    <row r="6789" spans="1:12" ht="15">
      <c r="A6789" s="276"/>
      <c r="C6789" s="625"/>
      <c r="D6789" s="625"/>
      <c r="E6789" s="625"/>
      <c r="F6789" s="625"/>
      <c r="G6789" s="625"/>
      <c r="H6789" s="625"/>
      <c r="J6789" s="625"/>
      <c r="K6789" s="625"/>
      <c r="L6789" s="625"/>
    </row>
    <row r="6790" spans="1:12" ht="15">
      <c r="A6790" s="276"/>
      <c r="C6790" s="627"/>
      <c r="D6790" s="627"/>
      <c r="E6790" s="627"/>
      <c r="F6790" s="627"/>
      <c r="G6790" s="627"/>
      <c r="H6790" s="627"/>
      <c r="J6790" s="627"/>
      <c r="K6790" s="627"/>
      <c r="L6790" s="627"/>
    </row>
    <row r="6791" spans="1:12" ht="15">
      <c r="A6791" s="276"/>
      <c r="C6791" s="625"/>
      <c r="D6791" s="625"/>
      <c r="E6791" s="625"/>
      <c r="F6791" s="625"/>
      <c r="G6791" s="625"/>
      <c r="H6791" s="625"/>
      <c r="J6791" s="625"/>
      <c r="K6791" s="625"/>
      <c r="L6791" s="625"/>
    </row>
    <row r="6792" spans="1:12" ht="15">
      <c r="A6792" s="276"/>
      <c r="C6792" s="627"/>
      <c r="D6792" s="627"/>
      <c r="E6792" s="627"/>
      <c r="F6792" s="627"/>
      <c r="G6792" s="627"/>
      <c r="H6792" s="627"/>
      <c r="J6792" s="627"/>
      <c r="K6792" s="627"/>
      <c r="L6792" s="627"/>
    </row>
    <row r="6793" spans="1:12" ht="15">
      <c r="A6793" s="276"/>
      <c r="C6793" s="625"/>
      <c r="D6793" s="625"/>
      <c r="E6793" s="625"/>
      <c r="F6793" s="625"/>
      <c r="G6793" s="625"/>
      <c r="H6793" s="625"/>
      <c r="J6793" s="625"/>
      <c r="K6793" s="625"/>
      <c r="L6793" s="625"/>
    </row>
    <row r="6794" spans="1:12" ht="15">
      <c r="A6794" s="276"/>
      <c r="C6794" s="627"/>
      <c r="D6794" s="627"/>
      <c r="E6794" s="627"/>
      <c r="F6794" s="627"/>
      <c r="G6794" s="627"/>
      <c r="H6794" s="627"/>
      <c r="J6794" s="627"/>
      <c r="K6794" s="627"/>
      <c r="L6794" s="627"/>
    </row>
    <row r="6795" spans="1:12" ht="15">
      <c r="A6795" s="276"/>
      <c r="C6795" s="625"/>
      <c r="D6795" s="625"/>
      <c r="E6795" s="625"/>
      <c r="F6795" s="625"/>
      <c r="G6795" s="625"/>
      <c r="H6795" s="625"/>
      <c r="J6795" s="625"/>
      <c r="K6795" s="625"/>
      <c r="L6795" s="625"/>
    </row>
    <row r="6796" spans="1:12" ht="15">
      <c r="A6796" s="276"/>
      <c r="C6796" s="627"/>
      <c r="D6796" s="627"/>
      <c r="E6796" s="627"/>
      <c r="F6796" s="627"/>
      <c r="G6796" s="627"/>
      <c r="H6796" s="627"/>
      <c r="J6796" s="627"/>
      <c r="K6796" s="627"/>
      <c r="L6796" s="627"/>
    </row>
    <row r="6797" spans="1:12" ht="15">
      <c r="A6797" s="276"/>
      <c r="C6797" s="625"/>
      <c r="D6797" s="625"/>
      <c r="E6797" s="625"/>
      <c r="F6797" s="625"/>
      <c r="G6797" s="625"/>
      <c r="H6797" s="625"/>
      <c r="J6797" s="625"/>
      <c r="K6797" s="625"/>
      <c r="L6797" s="625"/>
    </row>
    <row r="6798" spans="1:12" ht="15">
      <c r="A6798" s="276"/>
      <c r="C6798" s="627"/>
      <c r="D6798" s="627"/>
      <c r="E6798" s="627"/>
      <c r="F6798" s="627"/>
      <c r="G6798" s="627"/>
      <c r="H6798" s="627"/>
      <c r="J6798" s="627"/>
      <c r="K6798" s="627"/>
      <c r="L6798" s="627"/>
    </row>
    <row r="6799" spans="1:12" ht="15">
      <c r="A6799" s="276"/>
      <c r="C6799" s="625"/>
      <c r="D6799" s="625"/>
      <c r="E6799" s="625"/>
      <c r="F6799" s="625"/>
      <c r="G6799" s="625"/>
      <c r="H6799" s="625"/>
      <c r="J6799" s="625"/>
      <c r="K6799" s="625"/>
      <c r="L6799" s="625"/>
    </row>
    <row r="6800" spans="1:12" ht="15">
      <c r="A6800" s="276"/>
      <c r="C6800" s="627"/>
      <c r="D6800" s="627"/>
      <c r="E6800" s="627"/>
      <c r="F6800" s="627"/>
      <c r="G6800" s="627"/>
      <c r="H6800" s="627"/>
      <c r="J6800" s="627"/>
      <c r="K6800" s="627"/>
      <c r="L6800" s="627"/>
    </row>
    <row r="6801" spans="1:12" ht="15">
      <c r="A6801" s="276"/>
      <c r="C6801" s="625"/>
      <c r="D6801" s="625"/>
      <c r="E6801" s="625"/>
      <c r="F6801" s="625"/>
      <c r="G6801" s="625"/>
      <c r="H6801" s="625"/>
      <c r="J6801" s="625"/>
      <c r="K6801" s="625"/>
      <c r="L6801" s="625"/>
    </row>
    <row r="6802" spans="1:12" ht="15">
      <c r="A6802" s="276"/>
      <c r="C6802" s="627"/>
      <c r="D6802" s="627"/>
      <c r="E6802" s="627"/>
      <c r="F6802" s="627"/>
      <c r="G6802" s="627"/>
      <c r="H6802" s="627"/>
      <c r="J6802" s="627"/>
      <c r="K6802" s="627"/>
      <c r="L6802" s="627"/>
    </row>
    <row r="6803" spans="1:12" ht="15">
      <c r="A6803" s="276"/>
      <c r="C6803" s="625"/>
      <c r="D6803" s="625"/>
      <c r="E6803" s="625"/>
      <c r="F6803" s="625"/>
      <c r="G6803" s="625"/>
      <c r="H6803" s="625"/>
      <c r="J6803" s="625"/>
      <c r="K6803" s="625"/>
      <c r="L6803" s="625"/>
    </row>
    <row r="6804" spans="1:12" ht="15">
      <c r="A6804" s="276"/>
      <c r="C6804" s="627"/>
      <c r="D6804" s="627"/>
      <c r="E6804" s="627"/>
      <c r="F6804" s="627"/>
      <c r="G6804" s="627"/>
      <c r="H6804" s="627"/>
      <c r="J6804" s="627"/>
      <c r="K6804" s="627"/>
      <c r="L6804" s="627"/>
    </row>
    <row r="6805" spans="1:12" ht="15">
      <c r="A6805" s="276"/>
      <c r="C6805" s="625"/>
      <c r="D6805" s="625"/>
      <c r="E6805" s="625"/>
      <c r="F6805" s="625"/>
      <c r="G6805" s="625"/>
      <c r="H6805" s="625"/>
      <c r="J6805" s="625"/>
      <c r="K6805" s="625"/>
      <c r="L6805" s="625"/>
    </row>
    <row r="6806" spans="1:12" ht="15">
      <c r="A6806" s="276"/>
      <c r="C6806" s="627"/>
      <c r="D6806" s="627"/>
      <c r="E6806" s="627"/>
      <c r="F6806" s="627"/>
      <c r="G6806" s="627"/>
      <c r="H6806" s="627"/>
      <c r="J6806" s="627"/>
      <c r="K6806" s="627"/>
      <c r="L6806" s="627"/>
    </row>
    <row r="6807" spans="1:12" ht="15">
      <c r="A6807" s="276"/>
      <c r="C6807" s="625"/>
      <c r="D6807" s="625"/>
      <c r="E6807" s="625"/>
      <c r="F6807" s="625"/>
      <c r="G6807" s="625"/>
      <c r="H6807" s="625"/>
      <c r="J6807" s="625"/>
      <c r="K6807" s="625"/>
      <c r="L6807" s="625"/>
    </row>
    <row r="6808" spans="1:12" ht="15">
      <c r="A6808" s="276"/>
      <c r="C6808" s="627"/>
      <c r="D6808" s="627"/>
      <c r="E6808" s="627"/>
      <c r="F6808" s="627"/>
      <c r="G6808" s="627"/>
      <c r="H6808" s="627"/>
      <c r="J6808" s="627"/>
      <c r="K6808" s="627"/>
      <c r="L6808" s="627"/>
    </row>
    <row r="6809" spans="1:12" ht="15">
      <c r="A6809" s="276"/>
      <c r="C6809" s="625"/>
      <c r="D6809" s="625"/>
      <c r="E6809" s="625"/>
      <c r="F6809" s="625"/>
      <c r="G6809" s="625"/>
      <c r="H6809" s="625"/>
      <c r="J6809" s="625"/>
      <c r="K6809" s="625"/>
      <c r="L6809" s="625"/>
    </row>
    <row r="6810" spans="1:12" ht="15">
      <c r="A6810" s="276"/>
      <c r="C6810" s="627"/>
      <c r="D6810" s="627"/>
      <c r="E6810" s="627"/>
      <c r="F6810" s="627"/>
      <c r="G6810" s="627"/>
      <c r="H6810" s="627"/>
      <c r="J6810" s="627"/>
      <c r="K6810" s="627"/>
      <c r="L6810" s="627"/>
    </row>
    <row r="6811" spans="1:12" ht="15">
      <c r="A6811" s="276"/>
      <c r="C6811" s="625"/>
      <c r="D6811" s="625"/>
      <c r="E6811" s="625"/>
      <c r="F6811" s="625"/>
      <c r="G6811" s="625"/>
      <c r="H6811" s="625"/>
      <c r="J6811" s="625"/>
      <c r="K6811" s="625"/>
      <c r="L6811" s="625"/>
    </row>
    <row r="6812" spans="1:12" ht="15">
      <c r="A6812" s="276"/>
      <c r="C6812" s="627"/>
      <c r="D6812" s="627"/>
      <c r="E6812" s="627"/>
      <c r="F6812" s="627"/>
      <c r="G6812" s="627"/>
      <c r="H6812" s="627"/>
      <c r="J6812" s="627"/>
      <c r="K6812" s="627"/>
      <c r="L6812" s="627"/>
    </row>
    <row r="6813" spans="1:12" ht="15">
      <c r="A6813" s="276"/>
      <c r="C6813" s="625"/>
      <c r="D6813" s="625"/>
      <c r="E6813" s="625"/>
      <c r="F6813" s="625"/>
      <c r="G6813" s="625"/>
      <c r="H6813" s="625"/>
      <c r="J6813" s="625"/>
      <c r="K6813" s="625"/>
      <c r="L6813" s="625"/>
    </row>
    <row r="6814" spans="1:12" ht="15">
      <c r="A6814" s="276"/>
      <c r="C6814" s="627"/>
      <c r="D6814" s="627"/>
      <c r="E6814" s="627"/>
      <c r="F6814" s="627"/>
      <c r="G6814" s="627"/>
      <c r="H6814" s="627"/>
      <c r="J6814" s="627"/>
      <c r="K6814" s="627"/>
      <c r="L6814" s="627"/>
    </row>
    <row r="6815" spans="1:12" ht="15">
      <c r="A6815" s="276"/>
      <c r="C6815" s="625"/>
      <c r="D6815" s="625"/>
      <c r="E6815" s="625"/>
      <c r="F6815" s="625"/>
      <c r="G6815" s="625"/>
      <c r="H6815" s="625"/>
      <c r="J6815" s="625"/>
      <c r="K6815" s="625"/>
      <c r="L6815" s="625"/>
    </row>
    <row r="6816" spans="1:12" ht="15">
      <c r="A6816" s="276"/>
      <c r="C6816" s="627"/>
      <c r="D6816" s="627"/>
      <c r="E6816" s="627"/>
      <c r="F6816" s="627"/>
      <c r="G6816" s="627"/>
      <c r="H6816" s="627"/>
      <c r="J6816" s="627"/>
      <c r="K6816" s="627"/>
      <c r="L6816" s="627"/>
    </row>
    <row r="6817" spans="1:12" ht="15">
      <c r="A6817" s="276"/>
      <c r="C6817" s="625"/>
      <c r="D6817" s="625"/>
      <c r="E6817" s="625"/>
      <c r="F6817" s="625"/>
      <c r="G6817" s="625"/>
      <c r="H6817" s="625"/>
      <c r="J6817" s="625"/>
      <c r="K6817" s="625"/>
      <c r="L6817" s="625"/>
    </row>
    <row r="6818" spans="1:12" ht="15">
      <c r="A6818" s="276"/>
      <c r="C6818" s="627"/>
      <c r="D6818" s="627"/>
      <c r="E6818" s="627"/>
      <c r="F6818" s="627"/>
      <c r="G6818" s="627"/>
      <c r="H6818" s="627"/>
      <c r="J6818" s="627"/>
      <c r="K6818" s="627"/>
      <c r="L6818" s="627"/>
    </row>
    <row r="6819" spans="1:12" ht="15">
      <c r="A6819" s="276"/>
      <c r="C6819" s="625"/>
      <c r="D6819" s="625"/>
      <c r="E6819" s="625"/>
      <c r="F6819" s="625"/>
      <c r="G6819" s="625"/>
      <c r="H6819" s="625"/>
      <c r="J6819" s="625"/>
      <c r="K6819" s="625"/>
      <c r="L6819" s="625"/>
    </row>
    <row r="6820" spans="1:12" ht="15">
      <c r="A6820" s="276"/>
      <c r="C6820" s="627"/>
      <c r="D6820" s="627"/>
      <c r="E6820" s="627"/>
      <c r="F6820" s="627"/>
      <c r="G6820" s="627"/>
      <c r="H6820" s="627"/>
      <c r="J6820" s="627"/>
      <c r="K6820" s="627"/>
      <c r="L6820" s="627"/>
    </row>
    <row r="6821" spans="1:12" ht="15">
      <c r="A6821" s="276"/>
      <c r="C6821" s="625"/>
      <c r="D6821" s="625"/>
      <c r="E6821" s="625"/>
      <c r="F6821" s="625"/>
      <c r="G6821" s="625"/>
      <c r="H6821" s="625"/>
      <c r="J6821" s="625"/>
      <c r="K6821" s="625"/>
      <c r="L6821" s="625"/>
    </row>
    <row r="6822" spans="1:12" ht="15">
      <c r="A6822" s="1439"/>
      <c r="B6822" s="1442"/>
      <c r="C6822" s="627"/>
      <c r="D6822" s="627"/>
      <c r="E6822" s="627"/>
      <c r="F6822" s="627"/>
      <c r="G6822" s="627"/>
      <c r="H6822" s="627"/>
      <c r="I6822" s="1446"/>
      <c r="J6822" s="627"/>
      <c r="K6822" s="627"/>
      <c r="L6822" s="637"/>
    </row>
    <row r="6823" spans="1:12" ht="15">
      <c r="A6823" s="46"/>
      <c r="B6823" s="1441"/>
      <c r="C6823" s="625"/>
      <c r="D6823" s="625"/>
      <c r="E6823" s="625"/>
      <c r="F6823" s="625"/>
      <c r="G6823" s="625"/>
      <c r="H6823" s="625"/>
      <c r="I6823" s="24">
        <v>8246290095137140</v>
      </c>
      <c r="J6823" s="625"/>
      <c r="K6823" s="625"/>
      <c r="L6823" s="625"/>
    </row>
    <row r="6824" spans="1:12" ht="15">
      <c r="A6824" s="276"/>
      <c r="C6824" s="625"/>
      <c r="D6824" s="625"/>
      <c r="E6824" s="625"/>
      <c r="F6824" s="625"/>
      <c r="G6824" s="625"/>
      <c r="H6824" s="625"/>
      <c r="J6824" s="625"/>
      <c r="K6824" s="625"/>
      <c r="L6824" s="625"/>
    </row>
    <row r="6825" spans="1:12" ht="15">
      <c r="A6825" s="276"/>
      <c r="C6825" s="627"/>
      <c r="D6825" s="627"/>
      <c r="E6825" s="627"/>
      <c r="F6825" s="627"/>
      <c r="G6825" s="627"/>
      <c r="H6825" s="627"/>
      <c r="J6825" s="627"/>
      <c r="K6825" s="627"/>
      <c r="L6825" s="627"/>
    </row>
    <row r="6826" spans="1:12" ht="15">
      <c r="A6826" s="276"/>
      <c r="C6826" s="625"/>
      <c r="D6826" s="625"/>
      <c r="E6826" s="625"/>
      <c r="F6826" s="625"/>
      <c r="G6826" s="625"/>
      <c r="H6826" s="625"/>
      <c r="J6826" s="625"/>
      <c r="K6826" s="625"/>
      <c r="L6826" s="625"/>
    </row>
    <row r="6827" spans="1:12" ht="15">
      <c r="A6827" s="276"/>
      <c r="C6827" s="627"/>
      <c r="D6827" s="627"/>
      <c r="E6827" s="627"/>
      <c r="F6827" s="627"/>
      <c r="G6827" s="627"/>
      <c r="H6827" s="627"/>
      <c r="J6827" s="627"/>
      <c r="K6827" s="627"/>
      <c r="L6827" s="627"/>
    </row>
    <row r="6828" spans="1:12" ht="15">
      <c r="A6828" s="276"/>
      <c r="C6828" s="625"/>
      <c r="D6828" s="625"/>
      <c r="E6828" s="625"/>
      <c r="F6828" s="625"/>
      <c r="G6828" s="625"/>
      <c r="H6828" s="625"/>
      <c r="J6828" s="625"/>
      <c r="K6828" s="625"/>
      <c r="L6828" s="625"/>
    </row>
    <row r="6829" spans="1:12" ht="15">
      <c r="A6829" s="276"/>
      <c r="C6829" s="627"/>
      <c r="D6829" s="627"/>
      <c r="E6829" s="627"/>
      <c r="F6829" s="627"/>
      <c r="G6829" s="627"/>
      <c r="H6829" s="627"/>
      <c r="J6829" s="627"/>
      <c r="K6829" s="627"/>
      <c r="L6829" s="627"/>
    </row>
    <row r="6830" spans="1:12" ht="15">
      <c r="A6830" s="276"/>
      <c r="C6830" s="625"/>
      <c r="D6830" s="625"/>
      <c r="E6830" s="625"/>
      <c r="F6830" s="625"/>
      <c r="G6830" s="625"/>
      <c r="H6830" s="625"/>
      <c r="J6830" s="625"/>
      <c r="K6830" s="625"/>
      <c r="L6830" s="625"/>
    </row>
    <row r="6831" spans="1:12" ht="15">
      <c r="A6831" s="276"/>
      <c r="C6831" s="627"/>
      <c r="D6831" s="627"/>
      <c r="E6831" s="627"/>
      <c r="F6831" s="627"/>
      <c r="G6831" s="627"/>
      <c r="H6831" s="627"/>
      <c r="J6831" s="627"/>
      <c r="K6831" s="627"/>
      <c r="L6831" s="627"/>
    </row>
    <row r="6832" spans="1:12" ht="15">
      <c r="A6832" s="276"/>
      <c r="C6832" s="625"/>
      <c r="D6832" s="625"/>
      <c r="E6832" s="625"/>
      <c r="F6832" s="625"/>
      <c r="G6832" s="625"/>
      <c r="H6832" s="625"/>
      <c r="J6832" s="625"/>
      <c r="K6832" s="625"/>
      <c r="L6832" s="625"/>
    </row>
    <row r="6833" spans="1:12" ht="15">
      <c r="A6833" s="276"/>
      <c r="C6833" s="627"/>
      <c r="D6833" s="627"/>
      <c r="E6833" s="627"/>
      <c r="F6833" s="627"/>
      <c r="G6833" s="627"/>
      <c r="H6833" s="627"/>
      <c r="J6833" s="627"/>
      <c r="K6833" s="627"/>
      <c r="L6833" s="627"/>
    </row>
    <row r="6834" spans="1:12" ht="15">
      <c r="A6834" s="276"/>
      <c r="C6834" s="625"/>
      <c r="D6834" s="625"/>
      <c r="E6834" s="625"/>
      <c r="F6834" s="625"/>
      <c r="G6834" s="625"/>
      <c r="H6834" s="625"/>
      <c r="J6834" s="625"/>
      <c r="K6834" s="625"/>
      <c r="L6834" s="625"/>
    </row>
    <row r="6835" spans="1:12" ht="15">
      <c r="A6835" s="276"/>
      <c r="C6835" s="627"/>
      <c r="D6835" s="627"/>
      <c r="E6835" s="627"/>
      <c r="F6835" s="627"/>
      <c r="G6835" s="627"/>
      <c r="H6835" s="627"/>
      <c r="J6835" s="627"/>
      <c r="K6835" s="627"/>
      <c r="L6835" s="627"/>
    </row>
    <row r="6836" spans="1:12" ht="15">
      <c r="A6836" s="276"/>
      <c r="C6836" s="625"/>
      <c r="D6836" s="625"/>
      <c r="E6836" s="625"/>
      <c r="F6836" s="625"/>
      <c r="G6836" s="625"/>
      <c r="H6836" s="625"/>
      <c r="J6836" s="625"/>
      <c r="K6836" s="625"/>
      <c r="L6836" s="625"/>
    </row>
    <row r="6837" spans="1:12" ht="15">
      <c r="A6837" s="276"/>
      <c r="C6837" s="627"/>
      <c r="D6837" s="627"/>
      <c r="E6837" s="627"/>
      <c r="F6837" s="627"/>
      <c r="G6837" s="627"/>
      <c r="H6837" s="627"/>
      <c r="J6837" s="627"/>
      <c r="K6837" s="627"/>
      <c r="L6837" s="627"/>
    </row>
    <row r="6838" spans="1:12" ht="15">
      <c r="A6838" s="276"/>
      <c r="C6838" s="625"/>
      <c r="D6838" s="625"/>
      <c r="E6838" s="625"/>
      <c r="F6838" s="625"/>
      <c r="G6838" s="625"/>
      <c r="H6838" s="625"/>
      <c r="J6838" s="625"/>
      <c r="K6838" s="625"/>
      <c r="L6838" s="625"/>
    </row>
    <row r="6839" spans="1:12" ht="15">
      <c r="A6839" s="276"/>
      <c r="C6839" s="627"/>
      <c r="D6839" s="627"/>
      <c r="E6839" s="627"/>
      <c r="F6839" s="627"/>
      <c r="G6839" s="627"/>
      <c r="H6839" s="627"/>
      <c r="J6839" s="627"/>
      <c r="K6839" s="627"/>
      <c r="L6839" s="627"/>
    </row>
    <row r="6840" spans="1:12" ht="15">
      <c r="A6840" s="276"/>
      <c r="C6840" s="625"/>
      <c r="D6840" s="625"/>
      <c r="E6840" s="625"/>
      <c r="F6840" s="625"/>
      <c r="G6840" s="625"/>
      <c r="H6840" s="625"/>
      <c r="J6840" s="625"/>
      <c r="K6840" s="625"/>
      <c r="L6840" s="625"/>
    </row>
    <row r="6841" spans="1:12" ht="15">
      <c r="A6841" s="276"/>
      <c r="C6841" s="627"/>
      <c r="D6841" s="627"/>
      <c r="E6841" s="627"/>
      <c r="F6841" s="627"/>
      <c r="G6841" s="627"/>
      <c r="H6841" s="627"/>
      <c r="J6841" s="627"/>
      <c r="K6841" s="627"/>
      <c r="L6841" s="627"/>
    </row>
    <row r="6842" spans="1:12" ht="15">
      <c r="A6842" s="276"/>
      <c r="C6842" s="625"/>
      <c r="D6842" s="625"/>
      <c r="E6842" s="625"/>
      <c r="F6842" s="625"/>
      <c r="G6842" s="625"/>
      <c r="H6842" s="625"/>
      <c r="J6842" s="625"/>
      <c r="K6842" s="625"/>
      <c r="L6842" s="625"/>
    </row>
    <row r="6843" spans="1:12" ht="15">
      <c r="A6843" s="276"/>
      <c r="C6843" s="627"/>
      <c r="D6843" s="627"/>
      <c r="E6843" s="627"/>
      <c r="F6843" s="627"/>
      <c r="G6843" s="627"/>
      <c r="H6843" s="627"/>
      <c r="J6843" s="627"/>
      <c r="K6843" s="627"/>
      <c r="L6843" s="627"/>
    </row>
    <row r="6844" spans="1:12" ht="15">
      <c r="A6844" s="276"/>
      <c r="C6844" s="625"/>
      <c r="D6844" s="625"/>
      <c r="E6844" s="625"/>
      <c r="F6844" s="625"/>
      <c r="G6844" s="625"/>
      <c r="H6844" s="625"/>
      <c r="J6844" s="625"/>
      <c r="K6844" s="625"/>
      <c r="L6844" s="625"/>
    </row>
    <row r="6845" spans="1:12" ht="15">
      <c r="A6845" s="276"/>
      <c r="C6845" s="627"/>
      <c r="D6845" s="627"/>
      <c r="E6845" s="627"/>
      <c r="F6845" s="627"/>
      <c r="G6845" s="627"/>
      <c r="H6845" s="627"/>
      <c r="J6845" s="627"/>
      <c r="K6845" s="627"/>
      <c r="L6845" s="627"/>
    </row>
    <row r="6846" spans="1:12" ht="15">
      <c r="A6846" s="276"/>
      <c r="C6846" s="625"/>
      <c r="D6846" s="625"/>
      <c r="E6846" s="625"/>
      <c r="F6846" s="625"/>
      <c r="G6846" s="625"/>
      <c r="H6846" s="625"/>
      <c r="J6846" s="625"/>
      <c r="K6846" s="625"/>
      <c r="L6846" s="625"/>
    </row>
    <row r="6847" spans="1:12" ht="15">
      <c r="A6847" s="276"/>
      <c r="C6847" s="627"/>
      <c r="D6847" s="627"/>
      <c r="E6847" s="627"/>
      <c r="F6847" s="627"/>
      <c r="G6847" s="627"/>
      <c r="H6847" s="627"/>
      <c r="J6847" s="627"/>
      <c r="K6847" s="627"/>
      <c r="L6847" s="627"/>
    </row>
    <row r="6848" spans="1:12" ht="15">
      <c r="A6848" s="276"/>
      <c r="C6848" s="625"/>
      <c r="D6848" s="625"/>
      <c r="E6848" s="625"/>
      <c r="F6848" s="625"/>
      <c r="G6848" s="625"/>
      <c r="H6848" s="625"/>
      <c r="J6848" s="625"/>
      <c r="K6848" s="625"/>
      <c r="L6848" s="625"/>
    </row>
    <row r="6849" spans="1:12" ht="15">
      <c r="A6849" s="276"/>
      <c r="C6849" s="627"/>
      <c r="D6849" s="627"/>
      <c r="E6849" s="627"/>
      <c r="F6849" s="627"/>
      <c r="G6849" s="627"/>
      <c r="H6849" s="627"/>
      <c r="J6849" s="627"/>
      <c r="K6849" s="627"/>
      <c r="L6849" s="627"/>
    </row>
    <row r="6850" spans="1:12" ht="15">
      <c r="A6850" s="276"/>
      <c r="C6850" s="625"/>
      <c r="D6850" s="625"/>
      <c r="E6850" s="625"/>
      <c r="F6850" s="625"/>
      <c r="G6850" s="625"/>
      <c r="H6850" s="625"/>
      <c r="J6850" s="625"/>
      <c r="K6850" s="625"/>
      <c r="L6850" s="625"/>
    </row>
    <row r="6851" spans="1:12" ht="15">
      <c r="A6851" s="276"/>
      <c r="C6851" s="627"/>
      <c r="D6851" s="627"/>
      <c r="E6851" s="627"/>
      <c r="F6851" s="627"/>
      <c r="G6851" s="627"/>
      <c r="H6851" s="627"/>
      <c r="J6851" s="627"/>
      <c r="K6851" s="627"/>
      <c r="L6851" s="627"/>
    </row>
    <row r="6852" spans="1:12" ht="15">
      <c r="A6852" s="276"/>
      <c r="C6852" s="625"/>
      <c r="D6852" s="625"/>
      <c r="E6852" s="625"/>
      <c r="F6852" s="625"/>
      <c r="G6852" s="625"/>
      <c r="H6852" s="625"/>
      <c r="J6852" s="625"/>
      <c r="K6852" s="625"/>
      <c r="L6852" s="625"/>
    </row>
    <row r="6853" spans="1:12" ht="15">
      <c r="A6853" s="276"/>
      <c r="C6853" s="627"/>
      <c r="D6853" s="627"/>
      <c r="E6853" s="627"/>
      <c r="F6853" s="627"/>
      <c r="G6853" s="627"/>
      <c r="H6853" s="627"/>
      <c r="J6853" s="627"/>
      <c r="K6853" s="627"/>
      <c r="L6853" s="627"/>
    </row>
    <row r="6854" spans="1:12" ht="15">
      <c r="A6854" s="276"/>
      <c r="C6854" s="625"/>
      <c r="D6854" s="625"/>
      <c r="E6854" s="625"/>
      <c r="F6854" s="625"/>
      <c r="G6854" s="625"/>
      <c r="H6854" s="625"/>
      <c r="J6854" s="625"/>
      <c r="K6854" s="625"/>
      <c r="L6854" s="625"/>
    </row>
    <row r="6855" spans="1:12" ht="15">
      <c r="A6855" s="276"/>
      <c r="C6855" s="627"/>
      <c r="D6855" s="627"/>
      <c r="E6855" s="627"/>
      <c r="F6855" s="627"/>
      <c r="G6855" s="627"/>
      <c r="H6855" s="627"/>
      <c r="J6855" s="627"/>
      <c r="K6855" s="627"/>
      <c r="L6855" s="627"/>
    </row>
    <row r="6856" spans="1:12" ht="15">
      <c r="A6856" s="276"/>
      <c r="C6856" s="625"/>
      <c r="D6856" s="625"/>
      <c r="E6856" s="625"/>
      <c r="F6856" s="625"/>
      <c r="G6856" s="625"/>
      <c r="H6856" s="625"/>
      <c r="J6856" s="625"/>
      <c r="K6856" s="625"/>
      <c r="L6856" s="625"/>
    </row>
    <row r="6857" spans="1:12" ht="15">
      <c r="A6857" s="276"/>
      <c r="C6857" s="627"/>
      <c r="D6857" s="627"/>
      <c r="E6857" s="627"/>
      <c r="F6857" s="627"/>
      <c r="G6857" s="627"/>
      <c r="H6857" s="627"/>
      <c r="J6857" s="627"/>
      <c r="K6857" s="627"/>
      <c r="L6857" s="627"/>
    </row>
    <row r="6858" spans="1:12" ht="15">
      <c r="A6858" s="276"/>
      <c r="C6858" s="625"/>
      <c r="D6858" s="625"/>
      <c r="E6858" s="625"/>
      <c r="F6858" s="625"/>
      <c r="G6858" s="625"/>
      <c r="H6858" s="625"/>
      <c r="J6858" s="625"/>
      <c r="K6858" s="625"/>
      <c r="L6858" s="625"/>
    </row>
    <row r="6859" spans="1:12" ht="15">
      <c r="A6859" s="276"/>
      <c r="C6859" s="627"/>
      <c r="D6859" s="627"/>
      <c r="E6859" s="627"/>
      <c r="F6859" s="627"/>
      <c r="G6859" s="627"/>
      <c r="H6859" s="627"/>
      <c r="J6859" s="627"/>
      <c r="K6859" s="627"/>
      <c r="L6859" s="627"/>
    </row>
    <row r="6860" spans="1:12" ht="15">
      <c r="A6860" s="276"/>
      <c r="C6860" s="625"/>
      <c r="D6860" s="625"/>
      <c r="E6860" s="625"/>
      <c r="F6860" s="625"/>
      <c r="G6860" s="625"/>
      <c r="H6860" s="625"/>
      <c r="J6860" s="625"/>
      <c r="K6860" s="625"/>
      <c r="L6860" s="625"/>
    </row>
    <row r="6861" spans="1:12" ht="15">
      <c r="A6861" s="276"/>
      <c r="C6861" s="627"/>
      <c r="D6861" s="627"/>
      <c r="E6861" s="627"/>
      <c r="F6861" s="627"/>
      <c r="G6861" s="627"/>
      <c r="H6861" s="627"/>
      <c r="J6861" s="627"/>
      <c r="K6861" s="627"/>
      <c r="L6861" s="627"/>
    </row>
    <row r="6862" spans="1:12" ht="15">
      <c r="A6862" s="276"/>
      <c r="C6862" s="625"/>
      <c r="D6862" s="625"/>
      <c r="E6862" s="625"/>
      <c r="F6862" s="625"/>
      <c r="G6862" s="625"/>
      <c r="H6862" s="625"/>
      <c r="J6862" s="625"/>
      <c r="K6862" s="625"/>
      <c r="L6862" s="625"/>
    </row>
    <row r="6863" spans="1:12" ht="15">
      <c r="A6863" s="276"/>
      <c r="C6863" s="627"/>
      <c r="D6863" s="627"/>
      <c r="E6863" s="627"/>
      <c r="F6863" s="627"/>
      <c r="G6863" s="627"/>
      <c r="H6863" s="627"/>
      <c r="J6863" s="627"/>
      <c r="K6863" s="627"/>
      <c r="L6863" s="627"/>
    </row>
    <row r="6864" spans="1:12" ht="15">
      <c r="A6864" s="276"/>
      <c r="C6864" s="625"/>
      <c r="D6864" s="625"/>
      <c r="E6864" s="625"/>
      <c r="F6864" s="625"/>
      <c r="G6864" s="625"/>
      <c r="H6864" s="625"/>
      <c r="J6864" s="625"/>
      <c r="K6864" s="625"/>
      <c r="L6864" s="625"/>
    </row>
    <row r="6865" spans="1:12" ht="15">
      <c r="A6865" s="276"/>
      <c r="C6865" s="627"/>
      <c r="D6865" s="627"/>
      <c r="E6865" s="627"/>
      <c r="F6865" s="627"/>
      <c r="G6865" s="627"/>
      <c r="H6865" s="627"/>
      <c r="J6865" s="627"/>
      <c r="K6865" s="627"/>
      <c r="L6865" s="627"/>
    </row>
    <row r="6866" spans="1:12" ht="15">
      <c r="A6866" s="276"/>
      <c r="C6866" s="625"/>
      <c r="D6866" s="625"/>
      <c r="E6866" s="625"/>
      <c r="F6866" s="625"/>
      <c r="G6866" s="625"/>
      <c r="H6866" s="625"/>
      <c r="J6866" s="625"/>
      <c r="K6866" s="625"/>
      <c r="L6866" s="625"/>
    </row>
    <row r="6867" spans="1:12" ht="15">
      <c r="A6867" s="276"/>
      <c r="C6867" s="627"/>
      <c r="D6867" s="627"/>
      <c r="E6867" s="627"/>
      <c r="F6867" s="627"/>
      <c r="G6867" s="627"/>
      <c r="H6867" s="627"/>
      <c r="J6867" s="627"/>
      <c r="K6867" s="627"/>
      <c r="L6867" s="627"/>
    </row>
    <row r="6868" spans="1:12" ht="15">
      <c r="A6868" s="276"/>
      <c r="C6868" s="625"/>
      <c r="D6868" s="625"/>
      <c r="E6868" s="625"/>
      <c r="F6868" s="625"/>
      <c r="G6868" s="625"/>
      <c r="H6868" s="625"/>
      <c r="J6868" s="625"/>
      <c r="K6868" s="625"/>
      <c r="L6868" s="625"/>
    </row>
    <row r="6869" spans="1:12" ht="15">
      <c r="A6869" s="276"/>
      <c r="C6869" s="627"/>
      <c r="D6869" s="627"/>
      <c r="E6869" s="627"/>
      <c r="F6869" s="627"/>
      <c r="G6869" s="627"/>
      <c r="H6869" s="627"/>
      <c r="J6869" s="627"/>
      <c r="K6869" s="627"/>
      <c r="L6869" s="627"/>
    </row>
    <row r="6870" spans="1:12" ht="15">
      <c r="A6870" s="276"/>
      <c r="C6870" s="625"/>
      <c r="D6870" s="625"/>
      <c r="E6870" s="625"/>
      <c r="F6870" s="625"/>
      <c r="G6870" s="625"/>
      <c r="H6870" s="625"/>
      <c r="J6870" s="625"/>
      <c r="K6870" s="625"/>
      <c r="L6870" s="625"/>
    </row>
    <row r="6871" spans="1:12" ht="15">
      <c r="A6871" s="276"/>
      <c r="C6871" s="627"/>
      <c r="D6871" s="627"/>
      <c r="E6871" s="627"/>
      <c r="F6871" s="627"/>
      <c r="G6871" s="627"/>
      <c r="H6871" s="627"/>
      <c r="J6871" s="627"/>
      <c r="K6871" s="627"/>
      <c r="L6871" s="627"/>
    </row>
    <row r="6872" spans="1:12" ht="15">
      <c r="A6872" s="276"/>
      <c r="C6872" s="625"/>
      <c r="D6872" s="625"/>
      <c r="E6872" s="625"/>
      <c r="F6872" s="625"/>
      <c r="G6872" s="625"/>
      <c r="H6872" s="625"/>
      <c r="J6872" s="625"/>
      <c r="K6872" s="625"/>
      <c r="L6872" s="625"/>
    </row>
    <row r="6873" spans="1:12" ht="15">
      <c r="A6873" s="276"/>
      <c r="C6873" s="627"/>
      <c r="D6873" s="627"/>
      <c r="E6873" s="627"/>
      <c r="F6873" s="627"/>
      <c r="G6873" s="627"/>
      <c r="H6873" s="627"/>
      <c r="J6873" s="627"/>
      <c r="K6873" s="627"/>
      <c r="L6873" s="627"/>
    </row>
    <row r="6874" spans="1:12" ht="15">
      <c r="A6874" s="276"/>
      <c r="C6874" s="625"/>
      <c r="D6874" s="625"/>
      <c r="E6874" s="625"/>
      <c r="F6874" s="625"/>
      <c r="G6874" s="625"/>
      <c r="H6874" s="625"/>
      <c r="J6874" s="625"/>
      <c r="K6874" s="625"/>
      <c r="L6874" s="625"/>
    </row>
    <row r="6875" spans="1:12" ht="15">
      <c r="A6875" s="276"/>
      <c r="C6875" s="627"/>
      <c r="D6875" s="627"/>
      <c r="E6875" s="627"/>
      <c r="F6875" s="627"/>
      <c r="G6875" s="627"/>
      <c r="H6875" s="627"/>
      <c r="J6875" s="627"/>
      <c r="K6875" s="627"/>
      <c r="L6875" s="627"/>
    </row>
    <row r="6876" spans="1:12" ht="15">
      <c r="A6876" s="276"/>
      <c r="C6876" s="625"/>
      <c r="D6876" s="625"/>
      <c r="E6876" s="625"/>
      <c r="F6876" s="625"/>
      <c r="G6876" s="625"/>
      <c r="H6876" s="625"/>
      <c r="J6876" s="625"/>
      <c r="K6876" s="625"/>
      <c r="L6876" s="625"/>
    </row>
    <row r="6877" spans="1:12" ht="15">
      <c r="A6877" s="276"/>
      <c r="C6877" s="627"/>
      <c r="D6877" s="627"/>
      <c r="E6877" s="627"/>
      <c r="F6877" s="627"/>
      <c r="G6877" s="627"/>
      <c r="H6877" s="627"/>
      <c r="J6877" s="627"/>
      <c r="K6877" s="627"/>
      <c r="L6877" s="627"/>
    </row>
    <row r="6878" spans="1:12" ht="15">
      <c r="A6878" s="276"/>
      <c r="C6878" s="625"/>
      <c r="D6878" s="625"/>
      <c r="E6878" s="625"/>
      <c r="F6878" s="625"/>
      <c r="G6878" s="625"/>
      <c r="H6878" s="625"/>
      <c r="J6878" s="625"/>
      <c r="K6878" s="625"/>
      <c r="L6878" s="625"/>
    </row>
    <row r="6879" spans="1:12" ht="15">
      <c r="A6879" s="276"/>
      <c r="C6879" s="627"/>
      <c r="D6879" s="627"/>
      <c r="E6879" s="627"/>
      <c r="F6879" s="627"/>
      <c r="G6879" s="627"/>
      <c r="H6879" s="627"/>
      <c r="J6879" s="627"/>
      <c r="K6879" s="627"/>
      <c r="L6879" s="627"/>
    </row>
    <row r="6880" spans="1:12" ht="15">
      <c r="A6880" s="276"/>
      <c r="C6880" s="625"/>
      <c r="D6880" s="625"/>
      <c r="E6880" s="625"/>
      <c r="F6880" s="625"/>
      <c r="G6880" s="625"/>
      <c r="H6880" s="625"/>
      <c r="J6880" s="625"/>
      <c r="K6880" s="625"/>
      <c r="L6880" s="625"/>
    </row>
    <row r="6881" spans="1:12" ht="15">
      <c r="A6881" s="276"/>
      <c r="C6881" s="627"/>
      <c r="D6881" s="627"/>
      <c r="E6881" s="627"/>
      <c r="F6881" s="627"/>
      <c r="G6881" s="627"/>
      <c r="H6881" s="627"/>
      <c r="J6881" s="627"/>
      <c r="K6881" s="627"/>
      <c r="L6881" s="627"/>
    </row>
    <row r="6882" spans="1:12" ht="15">
      <c r="A6882" s="276"/>
      <c r="C6882" s="625"/>
      <c r="D6882" s="625"/>
      <c r="E6882" s="625"/>
      <c r="F6882" s="625"/>
      <c r="G6882" s="625"/>
      <c r="H6882" s="625"/>
      <c r="J6882" s="625"/>
      <c r="K6882" s="625"/>
      <c r="L6882" s="625"/>
    </row>
    <row r="6883" spans="1:12" ht="15">
      <c r="A6883" s="276"/>
      <c r="C6883" s="627"/>
      <c r="D6883" s="627"/>
      <c r="E6883" s="627"/>
      <c r="F6883" s="627"/>
      <c r="G6883" s="627"/>
      <c r="H6883" s="627"/>
      <c r="J6883" s="627"/>
      <c r="K6883" s="627"/>
      <c r="L6883" s="627"/>
    </row>
    <row r="6884" spans="1:12" ht="15">
      <c r="A6884" s="276"/>
      <c r="C6884" s="625"/>
      <c r="D6884" s="625"/>
      <c r="E6884" s="625"/>
      <c r="F6884" s="625"/>
      <c r="G6884" s="625"/>
      <c r="H6884" s="625"/>
      <c r="J6884" s="625"/>
      <c r="K6884" s="625"/>
      <c r="L6884" s="625"/>
    </row>
    <row r="6885" spans="1:12" ht="15">
      <c r="A6885" s="276"/>
      <c r="C6885" s="627"/>
      <c r="D6885" s="627"/>
      <c r="E6885" s="627"/>
      <c r="F6885" s="627"/>
      <c r="G6885" s="627"/>
      <c r="H6885" s="627"/>
      <c r="J6885" s="627"/>
      <c r="K6885" s="627"/>
      <c r="L6885" s="627"/>
    </row>
    <row r="6886" spans="1:12" ht="15">
      <c r="A6886" s="276"/>
      <c r="C6886" s="625"/>
      <c r="D6886" s="625"/>
      <c r="E6886" s="625"/>
      <c r="F6886" s="625"/>
      <c r="G6886" s="625"/>
      <c r="H6886" s="625"/>
      <c r="J6886" s="625"/>
      <c r="K6886" s="625"/>
      <c r="L6886" s="625"/>
    </row>
    <row r="6887" spans="1:12" ht="15">
      <c r="A6887" s="276"/>
      <c r="C6887" s="627"/>
      <c r="D6887" s="627"/>
      <c r="E6887" s="627"/>
      <c r="F6887" s="627"/>
      <c r="G6887" s="627"/>
      <c r="H6887" s="627"/>
      <c r="J6887" s="627"/>
      <c r="K6887" s="627"/>
      <c r="L6887" s="627"/>
    </row>
    <row r="6888" spans="1:12" ht="15">
      <c r="A6888" s="276"/>
      <c r="C6888" s="625"/>
      <c r="D6888" s="625"/>
      <c r="E6888" s="625"/>
      <c r="F6888" s="625"/>
      <c r="G6888" s="625"/>
      <c r="H6888" s="625"/>
      <c r="J6888" s="625"/>
      <c r="K6888" s="625"/>
      <c r="L6888" s="625"/>
    </row>
    <row r="6889" spans="1:12" ht="15">
      <c r="A6889" s="276"/>
      <c r="C6889" s="627"/>
      <c r="D6889" s="627"/>
      <c r="E6889" s="627"/>
      <c r="F6889" s="627"/>
      <c r="G6889" s="627"/>
      <c r="H6889" s="627"/>
      <c r="J6889" s="627"/>
      <c r="K6889" s="627"/>
      <c r="L6889" s="627"/>
    </row>
    <row r="6890" spans="1:12" ht="15">
      <c r="A6890" s="276"/>
      <c r="C6890" s="625"/>
      <c r="D6890" s="625"/>
      <c r="E6890" s="625"/>
      <c r="F6890" s="625"/>
      <c r="G6890" s="625"/>
      <c r="H6890" s="625"/>
      <c r="J6890" s="625"/>
      <c r="K6890" s="625"/>
      <c r="L6890" s="625"/>
    </row>
    <row r="6891" spans="1:12" ht="15">
      <c r="A6891" s="276"/>
      <c r="C6891" s="627"/>
      <c r="D6891" s="627"/>
      <c r="E6891" s="627"/>
      <c r="F6891" s="627"/>
      <c r="G6891" s="627"/>
      <c r="H6891" s="627"/>
      <c r="J6891" s="627"/>
      <c r="K6891" s="627"/>
      <c r="L6891" s="627"/>
    </row>
    <row r="6892" spans="1:12" ht="15">
      <c r="A6892" s="276"/>
      <c r="C6892" s="625"/>
      <c r="D6892" s="625"/>
      <c r="E6892" s="625"/>
      <c r="F6892" s="625"/>
      <c r="G6892" s="625"/>
      <c r="H6892" s="625"/>
      <c r="J6892" s="625"/>
      <c r="K6892" s="625"/>
      <c r="L6892" s="625"/>
    </row>
    <row r="6893" spans="1:12" ht="15">
      <c r="A6893" s="276"/>
      <c r="C6893" s="627"/>
      <c r="D6893" s="627"/>
      <c r="E6893" s="627"/>
      <c r="F6893" s="627"/>
      <c r="G6893" s="627"/>
      <c r="H6893" s="627"/>
      <c r="J6893" s="627"/>
      <c r="K6893" s="627"/>
      <c r="L6893" s="627"/>
    </row>
    <row r="6894" spans="1:12" ht="15">
      <c r="A6894" s="276"/>
      <c r="C6894" s="625"/>
      <c r="D6894" s="625"/>
      <c r="E6894" s="625"/>
      <c r="F6894" s="625"/>
      <c r="G6894" s="625"/>
      <c r="H6894" s="625"/>
      <c r="J6894" s="625"/>
      <c r="K6894" s="625"/>
      <c r="L6894" s="625"/>
    </row>
    <row r="6895" spans="1:12" ht="15">
      <c r="A6895" s="276"/>
      <c r="C6895" s="627"/>
      <c r="D6895" s="627"/>
      <c r="E6895" s="627"/>
      <c r="F6895" s="627"/>
      <c r="G6895" s="627"/>
      <c r="H6895" s="627"/>
      <c r="J6895" s="627"/>
      <c r="K6895" s="627"/>
      <c r="L6895" s="627"/>
    </row>
    <row r="6896" spans="1:12" ht="15">
      <c r="A6896" s="276"/>
      <c r="C6896" s="625"/>
      <c r="D6896" s="625"/>
      <c r="E6896" s="625"/>
      <c r="F6896" s="625"/>
      <c r="G6896" s="625"/>
      <c r="H6896" s="625"/>
      <c r="J6896" s="625"/>
      <c r="K6896" s="625"/>
      <c r="L6896" s="625"/>
    </row>
    <row r="6897" spans="1:12" ht="15">
      <c r="A6897" s="276"/>
      <c r="C6897" s="627"/>
      <c r="D6897" s="627"/>
      <c r="E6897" s="627"/>
      <c r="F6897" s="627"/>
      <c r="G6897" s="627"/>
      <c r="H6897" s="627"/>
      <c r="J6897" s="627"/>
      <c r="K6897" s="627"/>
      <c r="L6897" s="627"/>
    </row>
    <row r="6898" spans="1:12" ht="15">
      <c r="A6898" s="276"/>
      <c r="C6898" s="625"/>
      <c r="D6898" s="625"/>
      <c r="E6898" s="625"/>
      <c r="F6898" s="625"/>
      <c r="G6898" s="625"/>
      <c r="H6898" s="625"/>
      <c r="J6898" s="625"/>
      <c r="K6898" s="625"/>
      <c r="L6898" s="625"/>
    </row>
    <row r="6899" spans="1:12" ht="15">
      <c r="A6899" s="276"/>
      <c r="C6899" s="627"/>
      <c r="D6899" s="627"/>
      <c r="E6899" s="627"/>
      <c r="F6899" s="627"/>
      <c r="G6899" s="627"/>
      <c r="H6899" s="627"/>
      <c r="J6899" s="627"/>
      <c r="K6899" s="627"/>
      <c r="L6899" s="627"/>
    </row>
    <row r="6900" spans="1:12" ht="15">
      <c r="A6900" s="276"/>
      <c r="C6900" s="625"/>
      <c r="D6900" s="625"/>
      <c r="E6900" s="625"/>
      <c r="F6900" s="625"/>
      <c r="G6900" s="625"/>
      <c r="H6900" s="625"/>
      <c r="J6900" s="625"/>
      <c r="K6900" s="625"/>
      <c r="L6900" s="625"/>
    </row>
    <row r="6901" spans="1:12" ht="15">
      <c r="A6901" s="276"/>
      <c r="C6901" s="627"/>
      <c r="D6901" s="627"/>
      <c r="E6901" s="627"/>
      <c r="F6901" s="627"/>
      <c r="G6901" s="627"/>
      <c r="H6901" s="627"/>
      <c r="J6901" s="627"/>
      <c r="K6901" s="627"/>
      <c r="L6901" s="627"/>
    </row>
    <row r="6902" spans="1:12" ht="15">
      <c r="A6902" s="276"/>
      <c r="C6902" s="625"/>
      <c r="D6902" s="625"/>
      <c r="E6902" s="625"/>
      <c r="F6902" s="625"/>
      <c r="G6902" s="625"/>
      <c r="H6902" s="625"/>
      <c r="J6902" s="625"/>
      <c r="K6902" s="625"/>
      <c r="L6902" s="625"/>
    </row>
    <row r="6903" spans="1:12" ht="15">
      <c r="A6903" s="276"/>
      <c r="C6903" s="627"/>
      <c r="D6903" s="627"/>
      <c r="E6903" s="627"/>
      <c r="F6903" s="627"/>
      <c r="G6903" s="627"/>
      <c r="H6903" s="627"/>
      <c r="J6903" s="627"/>
      <c r="K6903" s="627"/>
      <c r="L6903" s="627"/>
    </row>
    <row r="6904" spans="1:12" ht="15">
      <c r="A6904" s="276"/>
      <c r="C6904" s="625"/>
      <c r="D6904" s="625"/>
      <c r="E6904" s="625"/>
      <c r="F6904" s="625"/>
      <c r="G6904" s="625"/>
      <c r="H6904" s="625"/>
      <c r="J6904" s="625"/>
      <c r="K6904" s="625"/>
      <c r="L6904" s="625"/>
    </row>
    <row r="6905" spans="1:12" ht="15">
      <c r="A6905" s="276"/>
      <c r="C6905" s="627"/>
      <c r="D6905" s="627"/>
      <c r="E6905" s="627"/>
      <c r="F6905" s="627"/>
      <c r="G6905" s="627"/>
      <c r="H6905" s="627"/>
      <c r="J6905" s="627"/>
      <c r="K6905" s="627"/>
      <c r="L6905" s="627"/>
    </row>
    <row r="6906" spans="1:12" ht="15">
      <c r="A6906" s="276"/>
      <c r="C6906" s="625"/>
      <c r="D6906" s="625"/>
      <c r="E6906" s="625"/>
      <c r="F6906" s="625"/>
      <c r="G6906" s="625"/>
      <c r="H6906" s="625"/>
      <c r="J6906" s="625"/>
      <c r="K6906" s="625"/>
      <c r="L6906" s="625"/>
    </row>
    <row r="6907" spans="1:12" ht="15">
      <c r="A6907" s="276"/>
      <c r="C6907" s="627"/>
      <c r="D6907" s="627"/>
      <c r="E6907" s="627"/>
      <c r="F6907" s="627"/>
      <c r="G6907" s="627"/>
      <c r="H6907" s="627"/>
      <c r="J6907" s="627"/>
      <c r="K6907" s="627"/>
      <c r="L6907" s="627"/>
    </row>
    <row r="6908" spans="1:12" ht="15">
      <c r="A6908" s="276"/>
      <c r="C6908" s="625"/>
      <c r="D6908" s="625"/>
      <c r="E6908" s="625"/>
      <c r="F6908" s="625"/>
      <c r="G6908" s="625"/>
      <c r="H6908" s="625"/>
      <c r="J6908" s="625"/>
      <c r="K6908" s="625"/>
      <c r="L6908" s="625"/>
    </row>
    <row r="6909" spans="1:12" ht="15">
      <c r="A6909" s="276"/>
      <c r="C6909" s="627"/>
      <c r="D6909" s="627"/>
      <c r="E6909" s="627"/>
      <c r="F6909" s="627"/>
      <c r="G6909" s="627"/>
      <c r="H6909" s="627"/>
      <c r="J6909" s="627"/>
      <c r="K6909" s="627"/>
      <c r="L6909" s="627"/>
    </row>
    <row r="6910" spans="1:12" ht="15">
      <c r="A6910" s="276"/>
      <c r="C6910" s="625"/>
      <c r="D6910" s="625"/>
      <c r="E6910" s="625"/>
      <c r="F6910" s="625"/>
      <c r="G6910" s="625"/>
      <c r="H6910" s="625"/>
      <c r="J6910" s="625"/>
      <c r="K6910" s="625"/>
      <c r="L6910" s="625"/>
    </row>
    <row r="6911" spans="1:12" ht="15">
      <c r="A6911" s="276"/>
      <c r="C6911" s="627"/>
      <c r="D6911" s="627"/>
      <c r="E6911" s="627"/>
      <c r="F6911" s="627"/>
      <c r="G6911" s="627"/>
      <c r="H6911" s="627"/>
      <c r="J6911" s="627"/>
      <c r="K6911" s="627"/>
      <c r="L6911" s="627"/>
    </row>
    <row r="6912" spans="1:12" ht="15">
      <c r="A6912" s="276"/>
      <c r="C6912" s="625"/>
      <c r="D6912" s="625"/>
      <c r="E6912" s="625"/>
      <c r="F6912" s="625"/>
      <c r="G6912" s="625"/>
      <c r="H6912" s="625"/>
      <c r="J6912" s="625"/>
      <c r="K6912" s="625"/>
      <c r="L6912" s="625"/>
    </row>
    <row r="6913" spans="1:12" ht="15">
      <c r="A6913" s="276"/>
      <c r="C6913" s="627"/>
      <c r="D6913" s="627"/>
      <c r="E6913" s="627"/>
      <c r="F6913" s="627"/>
      <c r="G6913" s="627"/>
      <c r="H6913" s="627"/>
      <c r="J6913" s="627"/>
      <c r="K6913" s="627"/>
      <c r="L6913" s="627"/>
    </row>
    <row r="6914" spans="1:12" ht="15">
      <c r="A6914" s="276"/>
      <c r="C6914" s="625"/>
      <c r="D6914" s="625"/>
      <c r="E6914" s="625"/>
      <c r="F6914" s="625"/>
      <c r="G6914" s="625"/>
      <c r="H6914" s="625"/>
      <c r="J6914" s="625"/>
      <c r="K6914" s="625"/>
      <c r="L6914" s="625"/>
    </row>
    <row r="6915" spans="1:12" ht="15">
      <c r="A6915" s="276"/>
      <c r="C6915" s="627"/>
      <c r="D6915" s="627"/>
      <c r="E6915" s="627"/>
      <c r="F6915" s="627"/>
      <c r="G6915" s="627"/>
      <c r="H6915" s="627"/>
      <c r="J6915" s="627"/>
      <c r="K6915" s="627"/>
      <c r="L6915" s="627"/>
    </row>
    <row r="6916" spans="1:12" ht="15">
      <c r="A6916" s="276"/>
      <c r="C6916" s="625"/>
      <c r="D6916" s="625"/>
      <c r="E6916" s="625"/>
      <c r="F6916" s="625"/>
      <c r="G6916" s="625"/>
      <c r="H6916" s="625"/>
      <c r="J6916" s="625"/>
      <c r="K6916" s="625"/>
      <c r="L6916" s="625"/>
    </row>
    <row r="6917" spans="1:12" ht="15">
      <c r="A6917" s="276"/>
      <c r="C6917" s="627"/>
      <c r="D6917" s="627"/>
      <c r="E6917" s="627"/>
      <c r="F6917" s="627"/>
      <c r="G6917" s="627"/>
      <c r="H6917" s="627"/>
      <c r="J6917" s="627"/>
      <c r="K6917" s="627"/>
      <c r="L6917" s="627"/>
    </row>
    <row r="6918" spans="1:12" ht="15">
      <c r="A6918" s="276"/>
      <c r="C6918" s="625"/>
      <c r="D6918" s="625"/>
      <c r="E6918" s="625"/>
      <c r="F6918" s="625"/>
      <c r="G6918" s="625"/>
      <c r="H6918" s="625"/>
      <c r="J6918" s="625"/>
      <c r="K6918" s="625"/>
      <c r="L6918" s="625"/>
    </row>
    <row r="6919" spans="1:12" ht="15">
      <c r="A6919" s="276"/>
      <c r="C6919" s="627"/>
      <c r="D6919" s="627"/>
      <c r="E6919" s="627"/>
      <c r="F6919" s="627"/>
      <c r="G6919" s="627"/>
      <c r="H6919" s="627"/>
      <c r="J6919" s="627"/>
      <c r="K6919" s="627"/>
      <c r="L6919" s="627"/>
    </row>
    <row r="6920" spans="1:12" ht="15">
      <c r="A6920" s="276"/>
      <c r="C6920" s="625"/>
      <c r="D6920" s="625"/>
      <c r="E6920" s="625"/>
      <c r="F6920" s="625"/>
      <c r="G6920" s="625"/>
      <c r="H6920" s="625"/>
      <c r="J6920" s="625"/>
      <c r="K6920" s="625"/>
      <c r="L6920" s="625"/>
    </row>
    <row r="6921" spans="1:12" ht="15">
      <c r="A6921" s="276"/>
      <c r="C6921" s="627"/>
      <c r="D6921" s="627"/>
      <c r="E6921" s="627"/>
      <c r="F6921" s="627"/>
      <c r="G6921" s="627"/>
      <c r="H6921" s="627"/>
      <c r="J6921" s="627"/>
      <c r="K6921" s="627"/>
      <c r="L6921" s="627"/>
    </row>
    <row r="6922" spans="1:12" ht="15">
      <c r="A6922" s="276"/>
      <c r="C6922" s="625"/>
      <c r="D6922" s="625"/>
      <c r="E6922" s="625"/>
      <c r="F6922" s="625"/>
      <c r="G6922" s="625"/>
      <c r="H6922" s="625"/>
      <c r="J6922" s="625"/>
      <c r="K6922" s="625"/>
      <c r="L6922" s="625"/>
    </row>
    <row r="6923" spans="1:12" ht="15">
      <c r="A6923" s="276"/>
      <c r="C6923" s="627"/>
      <c r="D6923" s="627"/>
      <c r="E6923" s="627"/>
      <c r="F6923" s="627"/>
      <c r="G6923" s="627"/>
      <c r="H6923" s="627"/>
      <c r="J6923" s="627"/>
      <c r="K6923" s="627"/>
      <c r="L6923" s="627"/>
    </row>
    <row r="6924" spans="1:12" ht="15">
      <c r="A6924" s="276"/>
      <c r="C6924" s="625"/>
      <c r="D6924" s="625"/>
      <c r="E6924" s="625"/>
      <c r="F6924" s="625"/>
      <c r="G6924" s="625"/>
      <c r="H6924" s="625"/>
      <c r="J6924" s="625"/>
      <c r="K6924" s="625"/>
      <c r="L6924" s="625"/>
    </row>
    <row r="6925" spans="1:12" ht="15">
      <c r="A6925" s="276"/>
      <c r="C6925" s="627"/>
      <c r="D6925" s="627"/>
      <c r="E6925" s="627"/>
      <c r="F6925" s="627"/>
      <c r="G6925" s="627"/>
      <c r="H6925" s="627"/>
      <c r="J6925" s="627"/>
      <c r="K6925" s="627"/>
      <c r="L6925" s="627"/>
    </row>
    <row r="6926" spans="1:12" ht="15">
      <c r="A6926" s="276"/>
      <c r="C6926" s="625"/>
      <c r="D6926" s="625"/>
      <c r="E6926" s="705"/>
      <c r="F6926" s="625"/>
      <c r="G6926" s="625"/>
      <c r="H6926" s="625"/>
      <c r="J6926" s="625"/>
      <c r="K6926" s="625"/>
      <c r="L6926" s="625"/>
    </row>
    <row r="6927" spans="1:12" ht="15">
      <c r="A6927" s="276"/>
      <c r="C6927" s="627"/>
      <c r="D6927" s="627"/>
      <c r="E6927" s="627"/>
      <c r="F6927" s="627"/>
      <c r="G6927" s="627"/>
      <c r="H6927" s="627"/>
      <c r="J6927" s="627"/>
      <c r="K6927" s="627"/>
      <c r="L6927" s="627"/>
    </row>
    <row r="6928" spans="1:12" ht="15">
      <c r="A6928" s="276"/>
      <c r="C6928" s="625"/>
      <c r="D6928" s="625"/>
      <c r="E6928" s="625"/>
      <c r="F6928" s="625"/>
      <c r="G6928" s="625"/>
      <c r="H6928" s="625"/>
      <c r="J6928" s="625"/>
      <c r="K6928" s="625"/>
      <c r="L6928" s="625"/>
    </row>
    <row r="6929" spans="1:12" ht="15">
      <c r="A6929" s="276"/>
      <c r="C6929" s="627"/>
      <c r="D6929" s="627"/>
      <c r="E6929" s="627"/>
      <c r="F6929" s="627"/>
      <c r="G6929" s="627"/>
      <c r="H6929" s="627"/>
      <c r="J6929" s="628"/>
      <c r="K6929" s="628"/>
      <c r="L6929" s="628"/>
    </row>
    <row r="6930" spans="1:12" ht="15">
      <c r="A6930" s="276"/>
      <c r="C6930" s="625"/>
      <c r="D6930" s="625"/>
      <c r="E6930" s="625"/>
      <c r="F6930" s="625"/>
      <c r="G6930" s="625"/>
      <c r="H6930" s="625"/>
    </row>
    <row r="6931" spans="1:12" ht="15">
      <c r="A6931" s="276"/>
      <c r="C6931" s="627"/>
      <c r="D6931" s="627"/>
      <c r="E6931" s="627"/>
      <c r="F6931" s="627"/>
      <c r="G6931" s="627"/>
      <c r="H6931" s="627"/>
    </row>
    <row r="6932" spans="1:12" ht="15">
      <c r="A6932" s="276"/>
      <c r="C6932" s="625"/>
      <c r="D6932" s="625"/>
      <c r="E6932" s="625"/>
      <c r="F6932" s="625"/>
      <c r="G6932" s="625"/>
      <c r="H6932" s="625"/>
    </row>
    <row r="6933" spans="1:12" ht="15">
      <c r="A6933" s="276"/>
      <c r="C6933" s="627"/>
      <c r="D6933" s="627"/>
      <c r="E6933" s="627"/>
      <c r="F6933" s="627"/>
      <c r="G6933" s="627"/>
      <c r="H6933" s="627"/>
      <c r="I6933" s="1446"/>
      <c r="J6933" s="1442"/>
      <c r="K6933" s="1448"/>
      <c r="L6933" s="1451"/>
    </row>
    <row r="6934" spans="1:12" ht="15">
      <c r="A6934" s="276"/>
      <c r="C6934" s="625"/>
      <c r="D6934" s="625"/>
      <c r="E6934" s="625"/>
      <c r="F6934" s="625"/>
      <c r="G6934" s="625"/>
      <c r="H6934" s="625"/>
      <c r="I6934" s="638">
        <v>32</v>
      </c>
      <c r="J6934" s="625"/>
      <c r="K6934" s="625"/>
      <c r="L6934" s="634"/>
    </row>
    <row r="6935" spans="1:12" ht="15">
      <c r="A6935" s="276"/>
      <c r="C6935" s="625"/>
      <c r="D6935" s="625"/>
      <c r="E6935" s="625"/>
      <c r="F6935" s="625"/>
      <c r="G6935" s="625"/>
      <c r="H6935" s="625"/>
      <c r="I6935" s="638">
        <v>1</v>
      </c>
      <c r="J6935" s="625"/>
      <c r="K6935" s="625"/>
      <c r="L6935" s="634"/>
    </row>
    <row r="6936" spans="1:12" ht="15">
      <c r="A6936" s="276"/>
      <c r="C6936" s="627"/>
      <c r="D6936" s="627"/>
      <c r="E6936" s="627"/>
      <c r="F6936" s="627"/>
      <c r="G6936" s="627"/>
      <c r="H6936" s="627"/>
      <c r="I6936" s="639">
        <v>1</v>
      </c>
      <c r="J6936" s="627"/>
      <c r="K6936" s="627"/>
      <c r="L6936" s="637"/>
    </row>
    <row r="6937" spans="1:12" ht="15">
      <c r="A6937" s="276"/>
      <c r="C6937" s="625"/>
      <c r="D6937" s="625"/>
      <c r="E6937" s="625"/>
      <c r="F6937" s="625"/>
      <c r="G6937" s="625"/>
      <c r="H6937" s="625"/>
      <c r="I6937" s="638">
        <v>1</v>
      </c>
      <c r="J6937" s="625"/>
      <c r="K6937" s="625"/>
      <c r="L6937" s="634"/>
    </row>
    <row r="6938" spans="1:12" ht="15">
      <c r="A6938" s="276"/>
      <c r="C6938" s="627"/>
      <c r="D6938" s="627"/>
      <c r="E6938" s="627"/>
      <c r="F6938" s="627"/>
      <c r="G6938" s="627"/>
      <c r="H6938" s="627"/>
      <c r="I6938" s="639">
        <v>1</v>
      </c>
      <c r="J6938" s="627"/>
      <c r="K6938" s="627"/>
      <c r="L6938" s="637"/>
    </row>
    <row r="6939" spans="1:12" ht="15">
      <c r="A6939" s="276"/>
      <c r="C6939" s="625"/>
      <c r="D6939" s="625"/>
      <c r="E6939" s="625"/>
      <c r="F6939" s="625"/>
      <c r="G6939" s="625"/>
      <c r="H6939" s="625"/>
      <c r="I6939" s="638">
        <v>4</v>
      </c>
      <c r="J6939" s="625"/>
      <c r="K6939" s="625"/>
      <c r="L6939" s="634"/>
    </row>
    <row r="6940" spans="1:12" ht="15">
      <c r="A6940" s="276"/>
      <c r="C6940" s="627"/>
      <c r="D6940" s="627"/>
      <c r="E6940" s="627"/>
      <c r="F6940" s="627"/>
      <c r="G6940" s="627"/>
      <c r="H6940" s="627"/>
      <c r="I6940" s="639">
        <v>2</v>
      </c>
      <c r="J6940" s="627"/>
      <c r="K6940" s="627"/>
      <c r="L6940" s="637"/>
    </row>
    <row r="6941" spans="1:12" ht="15">
      <c r="A6941" s="276"/>
      <c r="C6941" s="625"/>
      <c r="D6941" s="625"/>
      <c r="E6941" s="625"/>
      <c r="F6941" s="625"/>
      <c r="G6941" s="625"/>
      <c r="H6941" s="625"/>
      <c r="I6941" s="638">
        <v>1</v>
      </c>
      <c r="J6941" s="625"/>
      <c r="K6941" s="625"/>
      <c r="L6941" s="634"/>
    </row>
    <row r="6942" spans="1:12" ht="15">
      <c r="A6942" s="276"/>
      <c r="C6942" s="627"/>
      <c r="D6942" s="627"/>
      <c r="E6942" s="627"/>
      <c r="F6942" s="627"/>
      <c r="G6942" s="627"/>
      <c r="H6942" s="627"/>
      <c r="I6942" s="639">
        <v>2</v>
      </c>
      <c r="J6942" s="627"/>
      <c r="K6942" s="627"/>
      <c r="L6942" s="637"/>
    </row>
    <row r="6943" spans="1:12" ht="15">
      <c r="A6943" s="276"/>
      <c r="C6943" s="625"/>
      <c r="D6943" s="625"/>
      <c r="E6943" s="625"/>
      <c r="F6943" s="625"/>
      <c r="G6943" s="625"/>
      <c r="H6943" s="625"/>
      <c r="I6943" s="638">
        <v>5</v>
      </c>
      <c r="J6943" s="625"/>
      <c r="K6943" s="625"/>
      <c r="L6943" s="634"/>
    </row>
    <row r="6944" spans="1:12" ht="15">
      <c r="A6944" s="276"/>
      <c r="C6944" s="625"/>
      <c r="D6944" s="625"/>
      <c r="E6944" s="625"/>
      <c r="F6944" s="625"/>
      <c r="G6944" s="625"/>
      <c r="H6944" s="625"/>
      <c r="I6944" s="638">
        <v>-15</v>
      </c>
      <c r="J6944" s="625"/>
      <c r="K6944" s="625"/>
      <c r="L6944" s="634"/>
    </row>
    <row r="6945" spans="1:12" ht="15">
      <c r="A6945" s="276"/>
      <c r="C6945" s="625"/>
      <c r="D6945" s="625"/>
      <c r="E6945" s="625"/>
      <c r="F6945" s="625"/>
      <c r="G6945" s="625"/>
      <c r="H6945" s="625"/>
      <c r="I6945" s="638">
        <v>1</v>
      </c>
      <c r="J6945" s="625"/>
      <c r="K6945" s="625"/>
      <c r="L6945" s="634"/>
    </row>
    <row r="6946" spans="1:12" ht="15">
      <c r="A6946" s="276"/>
      <c r="C6946" s="627"/>
      <c r="D6946" s="627"/>
      <c r="E6946" s="627"/>
      <c r="F6946" s="627"/>
      <c r="G6946" s="627"/>
      <c r="H6946" s="627"/>
      <c r="I6946" s="639">
        <v>2</v>
      </c>
      <c r="J6946" s="627"/>
      <c r="K6946" s="627"/>
      <c r="L6946" s="637"/>
    </row>
    <row r="6947" spans="1:12" ht="15">
      <c r="A6947" s="276"/>
      <c r="C6947" s="625"/>
      <c r="D6947" s="625"/>
      <c r="E6947" s="625"/>
      <c r="F6947" s="625"/>
      <c r="G6947" s="625"/>
      <c r="H6947" s="625"/>
      <c r="I6947" s="638">
        <v>3</v>
      </c>
      <c r="J6947" s="625"/>
      <c r="K6947" s="625"/>
      <c r="L6947" s="634"/>
    </row>
    <row r="6948" spans="1:12" ht="15">
      <c r="A6948" s="276"/>
      <c r="C6948" s="627"/>
      <c r="D6948" s="627"/>
      <c r="E6948" s="627"/>
      <c r="F6948" s="627"/>
      <c r="G6948" s="627"/>
      <c r="H6948" s="627"/>
      <c r="I6948" s="639">
        <v>1</v>
      </c>
      <c r="J6948" s="627"/>
      <c r="K6948" s="627"/>
      <c r="L6948" s="637"/>
    </row>
    <row r="6949" spans="1:12" ht="15">
      <c r="A6949" s="276"/>
      <c r="C6949" s="625"/>
      <c r="D6949" s="625"/>
      <c r="E6949" s="625"/>
      <c r="F6949" s="625"/>
      <c r="G6949" s="625"/>
      <c r="H6949" s="625"/>
      <c r="I6949" s="638">
        <v>1</v>
      </c>
      <c r="J6949" s="625"/>
      <c r="K6949" s="625"/>
      <c r="L6949" s="634"/>
    </row>
    <row r="6950" spans="1:12" ht="15">
      <c r="A6950" s="276"/>
      <c r="C6950" s="627"/>
      <c r="D6950" s="627"/>
      <c r="E6950" s="627"/>
      <c r="F6950" s="627"/>
      <c r="G6950" s="627"/>
      <c r="H6950" s="627"/>
      <c r="I6950" s="639">
        <v>2</v>
      </c>
      <c r="J6950" s="627"/>
      <c r="K6950" s="627"/>
      <c r="L6950" s="637"/>
    </row>
    <row r="6951" spans="1:12" ht="15">
      <c r="A6951" s="276"/>
      <c r="C6951" s="625"/>
      <c r="D6951" s="625"/>
      <c r="E6951" s="625"/>
      <c r="F6951" s="625"/>
      <c r="G6951" s="625"/>
      <c r="H6951" s="625"/>
      <c r="I6951" s="638">
        <v>1</v>
      </c>
      <c r="J6951" s="625"/>
      <c r="K6951" s="625"/>
      <c r="L6951" s="634"/>
    </row>
    <row r="6952" spans="1:12" ht="15">
      <c r="A6952" s="276"/>
      <c r="C6952" s="627"/>
      <c r="D6952" s="627"/>
      <c r="E6952" s="627"/>
      <c r="F6952" s="627"/>
      <c r="G6952" s="627"/>
      <c r="H6952" s="627"/>
      <c r="I6952" s="639">
        <v>1</v>
      </c>
      <c r="J6952" s="627"/>
      <c r="K6952" s="627"/>
      <c r="L6952" s="637"/>
    </row>
    <row r="6953" spans="1:12" ht="15">
      <c r="A6953" s="276"/>
      <c r="C6953" s="625"/>
      <c r="D6953" s="625"/>
      <c r="E6953" s="625"/>
      <c r="F6953" s="625"/>
      <c r="G6953" s="625"/>
      <c r="H6953" s="625"/>
      <c r="I6953" s="638">
        <v>1</v>
      </c>
      <c r="J6953" s="625"/>
      <c r="K6953" s="625"/>
      <c r="L6953" s="634"/>
    </row>
    <row r="6954" spans="1:12" ht="15">
      <c r="A6954" s="276"/>
      <c r="C6954" s="627"/>
      <c r="D6954" s="627"/>
      <c r="E6954" s="627"/>
      <c r="F6954" s="627"/>
      <c r="G6954" s="627"/>
      <c r="H6954" s="627"/>
      <c r="I6954" s="639">
        <v>1</v>
      </c>
      <c r="J6954" s="627"/>
      <c r="K6954" s="627"/>
      <c r="L6954" s="637"/>
    </row>
    <row r="6955" spans="1:12" ht="15">
      <c r="A6955" s="276"/>
      <c r="C6955" s="625"/>
      <c r="D6955" s="625"/>
      <c r="E6955" s="625"/>
      <c r="F6955" s="625"/>
      <c r="G6955" s="625"/>
      <c r="H6955" s="625"/>
      <c r="I6955" s="638">
        <v>1</v>
      </c>
      <c r="J6955" s="625"/>
      <c r="K6955" s="625"/>
      <c r="L6955" s="634"/>
    </row>
    <row r="6956" spans="1:12" ht="15">
      <c r="A6956" s="276"/>
      <c r="C6956" s="627"/>
      <c r="D6956" s="627"/>
      <c r="E6956" s="627"/>
      <c r="F6956" s="627"/>
      <c r="G6956" s="627"/>
      <c r="H6956" s="627"/>
      <c r="I6956" s="639">
        <v>1</v>
      </c>
      <c r="J6956" s="627"/>
      <c r="K6956" s="627"/>
      <c r="L6956" s="637"/>
    </row>
    <row r="6957" spans="1:12" ht="15">
      <c r="A6957" s="276"/>
      <c r="C6957" s="625"/>
      <c r="D6957" s="625"/>
      <c r="E6957" s="625"/>
      <c r="F6957" s="625"/>
      <c r="G6957" s="625"/>
      <c r="H6957" s="625"/>
      <c r="I6957" s="638">
        <v>1</v>
      </c>
      <c r="J6957" s="625"/>
      <c r="K6957" s="625"/>
      <c r="L6957" s="634"/>
    </row>
    <row r="6958" spans="1:12" ht="15">
      <c r="A6958" s="276"/>
      <c r="C6958" s="627"/>
      <c r="D6958" s="627"/>
      <c r="E6958" s="627"/>
      <c r="F6958" s="627"/>
      <c r="G6958" s="627"/>
      <c r="H6958" s="627"/>
      <c r="I6958" s="639">
        <v>5</v>
      </c>
      <c r="J6958" s="627"/>
      <c r="K6958" s="627"/>
      <c r="L6958" s="637"/>
    </row>
    <row r="6959" spans="1:12" ht="15">
      <c r="A6959" s="276"/>
      <c r="C6959" s="625"/>
      <c r="D6959" s="625"/>
      <c r="E6959" s="625"/>
      <c r="F6959" s="625"/>
      <c r="G6959" s="625"/>
      <c r="H6959" s="625"/>
      <c r="I6959" s="638">
        <v>3</v>
      </c>
      <c r="J6959" s="625"/>
      <c r="K6959" s="625"/>
      <c r="L6959" s="634"/>
    </row>
    <row r="6960" spans="1:12" ht="15">
      <c r="A6960" s="276"/>
      <c r="C6960" s="627"/>
      <c r="D6960" s="627"/>
      <c r="E6960" s="627"/>
      <c r="F6960" s="627"/>
      <c r="G6960" s="627"/>
      <c r="H6960" s="627"/>
      <c r="I6960" s="639">
        <v>1</v>
      </c>
      <c r="J6960" s="627"/>
      <c r="K6960" s="627"/>
      <c r="L6960" s="637"/>
    </row>
    <row r="6961" spans="1:12" ht="15">
      <c r="A6961" s="276"/>
      <c r="C6961" s="625"/>
      <c r="D6961" s="625"/>
      <c r="E6961" s="625"/>
      <c r="F6961" s="625"/>
      <c r="G6961" s="625"/>
      <c r="H6961" s="625"/>
      <c r="I6961" s="638">
        <v>2</v>
      </c>
      <c r="J6961" s="625"/>
      <c r="K6961" s="625"/>
      <c r="L6961" s="634"/>
    </row>
    <row r="6962" spans="1:12" ht="15">
      <c r="A6962" s="276"/>
      <c r="C6962" s="627"/>
      <c r="D6962" s="627"/>
      <c r="E6962" s="627"/>
      <c r="F6962" s="627"/>
      <c r="G6962" s="627"/>
      <c r="H6962" s="627"/>
      <c r="I6962" s="639">
        <v>1</v>
      </c>
      <c r="J6962" s="627"/>
      <c r="K6962" s="627"/>
      <c r="L6962" s="637"/>
    </row>
    <row r="6963" spans="1:12" ht="15">
      <c r="A6963" s="276"/>
      <c r="C6963" s="625"/>
      <c r="D6963" s="625"/>
      <c r="E6963" s="625"/>
      <c r="F6963" s="625"/>
      <c r="G6963" s="625"/>
      <c r="H6963" s="625"/>
      <c r="I6963" s="638">
        <v>14</v>
      </c>
      <c r="J6963" s="625"/>
      <c r="K6963" s="625"/>
      <c r="L6963" s="634"/>
    </row>
    <row r="6964" spans="1:12" ht="15">
      <c r="A6964" s="276"/>
      <c r="C6964" s="627"/>
      <c r="D6964" s="627"/>
      <c r="E6964" s="627"/>
      <c r="F6964" s="627"/>
      <c r="G6964" s="627"/>
      <c r="H6964" s="627"/>
      <c r="I6964" s="639">
        <v>9</v>
      </c>
      <c r="J6964" s="627"/>
      <c r="K6964" s="627"/>
      <c r="L6964" s="637"/>
    </row>
    <row r="6965" spans="1:12" ht="15">
      <c r="A6965" s="276"/>
      <c r="C6965" s="625"/>
      <c r="D6965" s="625"/>
      <c r="E6965" s="625"/>
      <c r="F6965" s="625"/>
      <c r="G6965" s="625"/>
      <c r="H6965" s="625"/>
      <c r="I6965" s="638">
        <v>5</v>
      </c>
      <c r="J6965" s="625"/>
      <c r="K6965" s="625"/>
      <c r="L6965" s="634"/>
    </row>
    <row r="6966" spans="1:12" ht="15">
      <c r="A6966" s="276"/>
      <c r="C6966" s="627"/>
      <c r="D6966" s="627"/>
      <c r="E6966" s="627"/>
      <c r="F6966" s="627"/>
      <c r="G6966" s="627"/>
      <c r="H6966" s="627"/>
      <c r="I6966" s="639">
        <v>6</v>
      </c>
      <c r="J6966" s="627"/>
      <c r="K6966" s="627"/>
      <c r="L6966" s="637"/>
    </row>
    <row r="6967" spans="1:12" ht="15">
      <c r="A6967" s="276"/>
      <c r="C6967" s="625"/>
      <c r="D6967" s="625"/>
      <c r="E6967" s="625"/>
      <c r="F6967" s="625"/>
      <c r="G6967" s="625"/>
      <c r="H6967" s="625"/>
      <c r="I6967" s="638">
        <v>2</v>
      </c>
      <c r="J6967" s="625"/>
      <c r="K6967" s="625"/>
      <c r="L6967" s="634"/>
    </row>
    <row r="6968" spans="1:12" ht="15">
      <c r="A6968" s="276"/>
      <c r="C6968" s="627"/>
      <c r="D6968" s="627"/>
      <c r="E6968" s="627"/>
      <c r="F6968" s="627"/>
      <c r="G6968" s="627"/>
      <c r="H6968" s="627"/>
      <c r="I6968" s="639">
        <v>1</v>
      </c>
      <c r="J6968" s="627"/>
      <c r="K6968" s="627"/>
      <c r="L6968" s="637"/>
    </row>
    <row r="6969" spans="1:12" ht="15">
      <c r="A6969" s="276"/>
      <c r="C6969" s="625"/>
      <c r="D6969" s="625"/>
      <c r="E6969" s="625"/>
      <c r="F6969" s="625"/>
      <c r="G6969" s="625"/>
      <c r="H6969" s="625"/>
      <c r="I6969" s="638">
        <v>1</v>
      </c>
      <c r="J6969" s="625"/>
      <c r="K6969" s="625"/>
      <c r="L6969" s="634"/>
    </row>
    <row r="6970" spans="1:12" ht="15">
      <c r="A6970" s="276"/>
      <c r="C6970" s="627"/>
      <c r="D6970" s="627"/>
      <c r="E6970" s="627"/>
      <c r="F6970" s="627"/>
      <c r="G6970" s="627"/>
      <c r="H6970" s="627"/>
      <c r="I6970" s="639">
        <v>5</v>
      </c>
      <c r="J6970" s="627"/>
      <c r="K6970" s="627"/>
      <c r="L6970" s="637"/>
    </row>
    <row r="6971" spans="1:12" ht="15">
      <c r="A6971" s="276"/>
      <c r="C6971" s="625"/>
      <c r="D6971" s="625"/>
      <c r="E6971" s="625"/>
      <c r="F6971" s="625"/>
      <c r="G6971" s="625"/>
      <c r="H6971" s="625"/>
      <c r="I6971" s="638">
        <v>1</v>
      </c>
      <c r="J6971" s="625"/>
      <c r="K6971" s="625"/>
      <c r="L6971" s="634"/>
    </row>
    <row r="6972" spans="1:12" ht="15">
      <c r="A6972" s="276"/>
      <c r="C6972" s="627"/>
      <c r="D6972" s="627"/>
      <c r="E6972" s="627"/>
      <c r="F6972" s="627"/>
      <c r="G6972" s="627"/>
      <c r="H6972" s="627"/>
      <c r="I6972" s="639">
        <v>1</v>
      </c>
      <c r="J6972" s="627"/>
      <c r="K6972" s="627"/>
      <c r="L6972" s="637"/>
    </row>
    <row r="6973" spans="1:12" ht="15">
      <c r="A6973" s="276"/>
      <c r="C6973" s="625"/>
      <c r="D6973" s="625"/>
      <c r="E6973" s="625"/>
      <c r="F6973" s="625"/>
      <c r="G6973" s="625"/>
      <c r="H6973" s="625"/>
      <c r="I6973" s="24">
        <v>8</v>
      </c>
      <c r="J6973" s="625"/>
      <c r="K6973" s="625"/>
      <c r="L6973" s="625"/>
    </row>
    <row r="6974" spans="1:12" ht="15">
      <c r="A6974" s="276"/>
      <c r="C6974" s="625"/>
      <c r="D6974" s="625"/>
      <c r="E6974" s="625"/>
      <c r="F6974" s="625"/>
      <c r="G6974" s="625"/>
      <c r="H6974" s="625"/>
      <c r="J6974" s="625"/>
      <c r="K6974" s="625"/>
      <c r="L6974" s="625"/>
    </row>
    <row r="6975" spans="1:12" ht="15">
      <c r="A6975" s="276"/>
      <c r="C6975" s="627"/>
      <c r="D6975" s="627"/>
      <c r="E6975" s="627"/>
      <c r="F6975" s="627"/>
      <c r="G6975" s="627"/>
      <c r="H6975" s="627"/>
      <c r="J6975" s="627"/>
      <c r="K6975" s="627"/>
      <c r="L6975" s="627"/>
    </row>
    <row r="6976" spans="1:12" ht="15">
      <c r="A6976" s="276"/>
      <c r="C6976" s="625"/>
      <c r="D6976" s="625"/>
      <c r="E6976" s="625"/>
      <c r="F6976" s="625"/>
      <c r="G6976" s="625"/>
      <c r="H6976" s="625"/>
      <c r="J6976" s="625"/>
      <c r="K6976" s="625"/>
      <c r="L6976" s="625"/>
    </row>
    <row r="6977" spans="1:12" ht="15">
      <c r="A6977" s="276"/>
      <c r="C6977" s="627"/>
      <c r="D6977" s="627"/>
      <c r="E6977" s="627"/>
      <c r="F6977" s="627"/>
      <c r="G6977" s="627"/>
      <c r="H6977" s="627"/>
      <c r="J6977" s="627"/>
      <c r="K6977" s="627"/>
      <c r="L6977" s="627"/>
    </row>
    <row r="6978" spans="1:12" ht="15">
      <c r="A6978" s="276"/>
      <c r="C6978" s="625"/>
      <c r="D6978" s="625"/>
      <c r="E6978" s="625"/>
      <c r="F6978" s="625"/>
      <c r="G6978" s="625"/>
      <c r="H6978" s="625"/>
      <c r="J6978" s="625"/>
      <c r="K6978" s="625"/>
      <c r="L6978" s="625"/>
    </row>
    <row r="6979" spans="1:12" ht="15">
      <c r="A6979" s="276"/>
      <c r="C6979" s="627"/>
      <c r="D6979" s="627"/>
      <c r="E6979" s="627"/>
      <c r="F6979" s="627"/>
      <c r="G6979" s="627"/>
      <c r="H6979" s="627"/>
      <c r="J6979" s="627"/>
      <c r="K6979" s="627"/>
      <c r="L6979" s="627"/>
    </row>
    <row r="6980" spans="1:12" ht="15">
      <c r="A6980" s="276"/>
      <c r="C6980" s="625"/>
      <c r="D6980" s="625"/>
      <c r="E6980" s="625"/>
      <c r="F6980" s="625"/>
      <c r="G6980" s="625"/>
      <c r="H6980" s="625"/>
      <c r="J6980" s="625"/>
      <c r="K6980" s="625"/>
      <c r="L6980" s="625"/>
    </row>
    <row r="6981" spans="1:12" ht="15">
      <c r="A6981" s="276"/>
      <c r="C6981" s="627"/>
      <c r="D6981" s="627"/>
      <c r="E6981" s="627"/>
      <c r="F6981" s="627"/>
      <c r="G6981" s="627"/>
      <c r="H6981" s="627"/>
      <c r="J6981" s="627"/>
      <c r="K6981" s="627"/>
      <c r="L6981" s="627"/>
    </row>
    <row r="6982" spans="1:12" ht="15">
      <c r="A6982" s="276"/>
      <c r="C6982" s="625"/>
      <c r="D6982" s="625"/>
      <c r="E6982" s="625"/>
      <c r="F6982" s="625"/>
      <c r="G6982" s="625"/>
      <c r="H6982" s="625"/>
      <c r="J6982" s="625"/>
      <c r="K6982" s="625"/>
      <c r="L6982" s="625"/>
    </row>
    <row r="6983" spans="1:12" ht="15">
      <c r="A6983" s="276"/>
      <c r="C6983" s="627"/>
      <c r="D6983" s="627"/>
      <c r="E6983" s="627"/>
      <c r="F6983" s="627"/>
      <c r="G6983" s="627"/>
      <c r="H6983" s="627"/>
      <c r="J6983" s="627"/>
      <c r="K6983" s="627"/>
      <c r="L6983" s="627"/>
    </row>
    <row r="6984" spans="1:12" ht="15">
      <c r="A6984" s="276"/>
      <c r="C6984" s="625"/>
      <c r="D6984" s="625"/>
      <c r="E6984" s="625"/>
      <c r="F6984" s="625"/>
      <c r="G6984" s="625"/>
      <c r="H6984" s="625"/>
      <c r="J6984" s="625"/>
      <c r="K6984" s="625"/>
      <c r="L6984" s="625"/>
    </row>
    <row r="6985" spans="1:12" ht="15">
      <c r="A6985" s="276"/>
      <c r="C6985" s="627"/>
      <c r="D6985" s="627"/>
      <c r="E6985" s="627"/>
      <c r="F6985" s="627"/>
      <c r="G6985" s="627"/>
      <c r="H6985" s="627"/>
      <c r="J6985" s="627"/>
      <c r="K6985" s="627"/>
      <c r="L6985" s="627"/>
    </row>
    <row r="6986" spans="1:12" ht="15">
      <c r="A6986" s="276"/>
      <c r="C6986" s="625"/>
      <c r="D6986" s="625"/>
      <c r="E6986" s="625"/>
      <c r="F6986" s="625"/>
      <c r="G6986" s="625"/>
      <c r="H6986" s="625"/>
      <c r="J6986" s="625"/>
      <c r="K6986" s="625"/>
      <c r="L6986" s="625"/>
    </row>
    <row r="6987" spans="1:12" ht="15">
      <c r="A6987" s="276"/>
      <c r="C6987" s="627"/>
      <c r="D6987" s="627"/>
      <c r="E6987" s="627"/>
      <c r="F6987" s="627"/>
      <c r="G6987" s="627"/>
      <c r="H6987" s="627"/>
      <c r="J6987" s="627"/>
      <c r="K6987" s="627"/>
      <c r="L6987" s="627"/>
    </row>
    <row r="6988" spans="1:12" ht="15">
      <c r="A6988" s="276"/>
      <c r="C6988" s="625"/>
      <c r="D6988" s="625"/>
      <c r="E6988" s="705"/>
      <c r="F6988" s="625"/>
      <c r="G6988" s="625"/>
      <c r="H6988" s="625"/>
      <c r="J6988" s="625"/>
      <c r="K6988" s="625"/>
      <c r="L6988" s="625"/>
    </row>
    <row r="6989" spans="1:12" ht="15">
      <c r="A6989" s="276"/>
      <c r="C6989" s="627"/>
      <c r="D6989" s="627"/>
      <c r="E6989" s="627"/>
      <c r="F6989" s="627"/>
      <c r="G6989" s="627"/>
      <c r="H6989" s="627"/>
      <c r="J6989" s="627"/>
      <c r="K6989" s="627"/>
      <c r="L6989" s="627"/>
    </row>
    <row r="6990" spans="1:12" ht="15">
      <c r="A6990" s="276"/>
      <c r="C6990" s="625"/>
      <c r="D6990" s="625"/>
      <c r="E6990" s="625"/>
      <c r="F6990" s="625"/>
      <c r="G6990" s="625"/>
      <c r="H6990" s="625"/>
      <c r="J6990" s="625"/>
      <c r="K6990" s="625"/>
      <c r="L6990" s="625"/>
    </row>
    <row r="6991" spans="1:12" ht="15">
      <c r="A6991" s="276"/>
      <c r="C6991" s="627"/>
      <c r="D6991" s="627"/>
      <c r="E6991" s="627"/>
      <c r="F6991" s="627"/>
      <c r="G6991" s="627"/>
      <c r="H6991" s="627"/>
      <c r="J6991" s="627"/>
      <c r="K6991" s="627"/>
      <c r="L6991" s="627"/>
    </row>
    <row r="6992" spans="1:12" ht="15">
      <c r="A6992" s="276"/>
      <c r="C6992" s="625"/>
      <c r="D6992" s="625"/>
      <c r="E6992" s="625"/>
      <c r="F6992" s="625"/>
      <c r="G6992" s="625"/>
      <c r="H6992" s="625"/>
      <c r="J6992" s="1441"/>
      <c r="K6992" s="1441"/>
      <c r="L6992" s="1441"/>
    </row>
    <row r="6993" spans="1:12" ht="15">
      <c r="A6993" s="276"/>
      <c r="C6993" s="625"/>
      <c r="D6993" s="625"/>
      <c r="E6993" s="625"/>
      <c r="F6993" s="625"/>
      <c r="G6993" s="625"/>
      <c r="H6993" s="625"/>
    </row>
    <row r="6994" spans="1:12" ht="15">
      <c r="A6994" s="276"/>
      <c r="C6994" s="627"/>
      <c r="D6994" s="627"/>
      <c r="E6994" s="627"/>
      <c r="F6994" s="627"/>
      <c r="G6994" s="627"/>
      <c r="H6994" s="627"/>
      <c r="I6994" s="1446"/>
      <c r="J6994" s="1442"/>
      <c r="K6994" s="1448"/>
      <c r="L6994" s="1451"/>
    </row>
    <row r="6995" spans="1:12" ht="15">
      <c r="A6995" s="276"/>
      <c r="C6995" s="625"/>
      <c r="D6995" s="625"/>
      <c r="E6995" s="625"/>
      <c r="F6995" s="625"/>
      <c r="G6995" s="625"/>
      <c r="H6995" s="625"/>
      <c r="I6995" s="638">
        <v>1</v>
      </c>
      <c r="J6995" s="625"/>
      <c r="K6995" s="625"/>
      <c r="L6995" s="634"/>
    </row>
    <row r="6996" spans="1:12" ht="15">
      <c r="A6996" s="276"/>
      <c r="C6996" s="627"/>
      <c r="D6996" s="627"/>
      <c r="E6996" s="627"/>
      <c r="F6996" s="627"/>
      <c r="G6996" s="627"/>
      <c r="H6996" s="627"/>
      <c r="I6996" s="639">
        <v>3</v>
      </c>
      <c r="J6996" s="627"/>
      <c r="K6996" s="627"/>
      <c r="L6996" s="637"/>
    </row>
    <row r="6997" spans="1:12" ht="15">
      <c r="A6997" s="276"/>
      <c r="C6997" s="625"/>
      <c r="D6997" s="625"/>
      <c r="E6997" s="625"/>
      <c r="F6997" s="625"/>
      <c r="G6997" s="625"/>
      <c r="H6997" s="625"/>
      <c r="I6997" s="638">
        <v>2</v>
      </c>
      <c r="J6997" s="625"/>
      <c r="K6997" s="625"/>
      <c r="L6997" s="634"/>
    </row>
    <row r="6998" spans="1:12" ht="15">
      <c r="A6998" s="276"/>
      <c r="C6998" s="627"/>
      <c r="D6998" s="627"/>
      <c r="E6998" s="700"/>
      <c r="F6998" s="627"/>
      <c r="G6998" s="627"/>
      <c r="H6998" s="627"/>
      <c r="I6998" s="639">
        <v>1</v>
      </c>
      <c r="J6998" s="627"/>
      <c r="K6998" s="627"/>
      <c r="L6998" s="637"/>
    </row>
    <row r="6999" spans="1:12" ht="15">
      <c r="A6999" s="276"/>
      <c r="C6999" s="625"/>
      <c r="D6999" s="625"/>
      <c r="E6999" s="625"/>
      <c r="F6999" s="625"/>
      <c r="G6999" s="625"/>
      <c r="H6999" s="625"/>
      <c r="I6999" s="638">
        <v>1</v>
      </c>
      <c r="J6999" s="625"/>
      <c r="K6999" s="625"/>
      <c r="L6999" s="634"/>
    </row>
    <row r="7000" spans="1:12" ht="15">
      <c r="A7000" s="276"/>
      <c r="C7000" s="627"/>
      <c r="D7000" s="627"/>
      <c r="E7000" s="627"/>
      <c r="F7000" s="627"/>
      <c r="G7000" s="627"/>
      <c r="H7000" s="627"/>
      <c r="I7000" s="639">
        <v>1</v>
      </c>
      <c r="J7000" s="627"/>
      <c r="K7000" s="627"/>
      <c r="L7000" s="637"/>
    </row>
    <row r="7001" spans="1:12" ht="15">
      <c r="A7001" s="276"/>
      <c r="C7001" s="625"/>
      <c r="D7001" s="625"/>
      <c r="E7001" s="625"/>
      <c r="F7001" s="625"/>
      <c r="G7001" s="625"/>
      <c r="H7001" s="625"/>
      <c r="I7001" s="638">
        <v>1</v>
      </c>
      <c r="J7001" s="625"/>
      <c r="K7001" s="625"/>
      <c r="L7001" s="634"/>
    </row>
    <row r="7002" spans="1:12" ht="15">
      <c r="A7002" s="276"/>
      <c r="C7002" s="627"/>
      <c r="D7002" s="627"/>
      <c r="E7002" s="627"/>
      <c r="F7002" s="627"/>
      <c r="G7002" s="627"/>
      <c r="H7002" s="627"/>
      <c r="I7002" s="639">
        <v>1</v>
      </c>
      <c r="J7002" s="627"/>
      <c r="K7002" s="627"/>
      <c r="L7002" s="637"/>
    </row>
    <row r="7003" spans="1:12" ht="15">
      <c r="A7003" s="276"/>
      <c r="C7003" s="625"/>
      <c r="D7003" s="625"/>
      <c r="E7003" s="625"/>
      <c r="F7003" s="625"/>
      <c r="G7003" s="625"/>
      <c r="H7003" s="625"/>
      <c r="I7003" s="638">
        <v>1</v>
      </c>
      <c r="J7003" s="625"/>
      <c r="K7003" s="625"/>
      <c r="L7003" s="634"/>
    </row>
    <row r="7004" spans="1:12" ht="15">
      <c r="A7004" s="276"/>
      <c r="C7004" s="627"/>
      <c r="D7004" s="627"/>
      <c r="E7004" s="627"/>
      <c r="F7004" s="627"/>
      <c r="G7004" s="627"/>
      <c r="H7004" s="627"/>
      <c r="I7004" s="639">
        <v>2</v>
      </c>
      <c r="J7004" s="627"/>
      <c r="K7004" s="627"/>
      <c r="L7004" s="637"/>
    </row>
    <row r="7005" spans="1:12" ht="15">
      <c r="A7005" s="276"/>
      <c r="C7005" s="625"/>
      <c r="D7005" s="625"/>
      <c r="E7005" s="625"/>
      <c r="F7005" s="625"/>
      <c r="G7005" s="625"/>
      <c r="H7005" s="625"/>
      <c r="I7005" s="638">
        <v>1</v>
      </c>
      <c r="J7005" s="625"/>
      <c r="K7005" s="625"/>
      <c r="L7005" s="634"/>
    </row>
    <row r="7006" spans="1:12" ht="15">
      <c r="A7006" s="276"/>
      <c r="C7006" s="627"/>
      <c r="D7006" s="627"/>
      <c r="E7006" s="627"/>
      <c r="F7006" s="627"/>
      <c r="G7006" s="627"/>
      <c r="H7006" s="627"/>
      <c r="I7006" s="639">
        <v>1</v>
      </c>
      <c r="J7006" s="627"/>
      <c r="K7006" s="627"/>
      <c r="L7006" s="637"/>
    </row>
    <row r="7007" spans="1:12" ht="15">
      <c r="A7007" s="276"/>
      <c r="C7007" s="625"/>
      <c r="D7007" s="625"/>
      <c r="E7007" s="625"/>
      <c r="F7007" s="625"/>
      <c r="G7007" s="625"/>
      <c r="H7007" s="625"/>
      <c r="I7007" s="638">
        <v>1</v>
      </c>
      <c r="J7007" s="625"/>
      <c r="K7007" s="625"/>
      <c r="L7007" s="634"/>
    </row>
    <row r="7008" spans="1:12" ht="15">
      <c r="A7008" s="276"/>
      <c r="C7008" s="627"/>
      <c r="D7008" s="627"/>
      <c r="E7008" s="627"/>
      <c r="F7008" s="627"/>
      <c r="G7008" s="627"/>
      <c r="H7008" s="627"/>
      <c r="I7008" s="639">
        <v>1</v>
      </c>
      <c r="J7008" s="627"/>
      <c r="K7008" s="627"/>
      <c r="L7008" s="637"/>
    </row>
    <row r="7009" spans="1:12" ht="15">
      <c r="A7009" s="276"/>
      <c r="C7009" s="625"/>
      <c r="D7009" s="625"/>
      <c r="E7009" s="625"/>
      <c r="F7009" s="625"/>
      <c r="G7009" s="625"/>
      <c r="H7009" s="625"/>
      <c r="I7009" s="638">
        <v>1</v>
      </c>
      <c r="J7009" s="625"/>
      <c r="K7009" s="625"/>
      <c r="L7009" s="634"/>
    </row>
    <row r="7010" spans="1:12" ht="15">
      <c r="A7010" s="276"/>
      <c r="C7010" s="627"/>
      <c r="D7010" s="627"/>
      <c r="E7010" s="627"/>
      <c r="F7010" s="627"/>
      <c r="G7010" s="627"/>
      <c r="H7010" s="627"/>
      <c r="I7010" s="639">
        <v>1</v>
      </c>
      <c r="J7010" s="627"/>
      <c r="K7010" s="627"/>
      <c r="L7010" s="637"/>
    </row>
    <row r="7011" spans="1:12" ht="15">
      <c r="A7011" s="276"/>
      <c r="C7011" s="625"/>
      <c r="D7011" s="625"/>
      <c r="E7011" s="625"/>
      <c r="F7011" s="625"/>
      <c r="G7011" s="625"/>
      <c r="H7011" s="625"/>
      <c r="I7011" s="638">
        <v>1</v>
      </c>
      <c r="J7011" s="625"/>
      <c r="K7011" s="625"/>
      <c r="L7011" s="634"/>
    </row>
    <row r="7012" spans="1:12" ht="15">
      <c r="A7012" s="276"/>
      <c r="C7012" s="627"/>
      <c r="D7012" s="627"/>
      <c r="E7012" s="627"/>
      <c r="F7012" s="627"/>
      <c r="G7012" s="627"/>
      <c r="H7012" s="627"/>
      <c r="I7012" s="639">
        <v>1</v>
      </c>
      <c r="J7012" s="627"/>
      <c r="K7012" s="627"/>
      <c r="L7012" s="637"/>
    </row>
    <row r="7013" spans="1:12" ht="15">
      <c r="A7013" s="276"/>
      <c r="C7013" s="625"/>
      <c r="D7013" s="625"/>
      <c r="E7013" s="625"/>
      <c r="F7013" s="625"/>
      <c r="G7013" s="625"/>
      <c r="H7013" s="625"/>
      <c r="I7013" s="638">
        <v>2</v>
      </c>
      <c r="J7013" s="625"/>
      <c r="K7013" s="625"/>
      <c r="L7013" s="634"/>
    </row>
    <row r="7014" spans="1:12" ht="15">
      <c r="A7014" s="276"/>
      <c r="C7014" s="627"/>
      <c r="D7014" s="627"/>
      <c r="E7014" s="627"/>
      <c r="F7014" s="627"/>
      <c r="G7014" s="627"/>
      <c r="H7014" s="627"/>
      <c r="I7014" s="639">
        <v>3</v>
      </c>
      <c r="J7014" s="627"/>
      <c r="K7014" s="627"/>
      <c r="L7014" s="637"/>
    </row>
    <row r="7015" spans="1:12" ht="15">
      <c r="A7015" s="276"/>
      <c r="C7015" s="625"/>
      <c r="D7015" s="625"/>
      <c r="E7015" s="625"/>
      <c r="F7015" s="625"/>
      <c r="G7015" s="625"/>
      <c r="H7015" s="625"/>
      <c r="I7015" s="638">
        <v>1</v>
      </c>
      <c r="J7015" s="625"/>
      <c r="K7015" s="625"/>
      <c r="L7015" s="634"/>
    </row>
    <row r="7016" spans="1:12" ht="15">
      <c r="A7016" s="276"/>
      <c r="C7016" s="627"/>
      <c r="D7016" s="627"/>
      <c r="E7016" s="627"/>
      <c r="F7016" s="627"/>
      <c r="G7016" s="627"/>
      <c r="H7016" s="627"/>
      <c r="I7016" s="639">
        <v>1</v>
      </c>
      <c r="J7016" s="627"/>
      <c r="K7016" s="627"/>
      <c r="L7016" s="637"/>
    </row>
    <row r="7017" spans="1:12" ht="15">
      <c r="A7017" s="276"/>
      <c r="C7017" s="625"/>
      <c r="D7017" s="625"/>
      <c r="E7017" s="625"/>
      <c r="F7017" s="625"/>
      <c r="G7017" s="625"/>
      <c r="H7017" s="625"/>
      <c r="I7017" s="638">
        <v>1</v>
      </c>
      <c r="J7017" s="625"/>
      <c r="K7017" s="625"/>
      <c r="L7017" s="634"/>
    </row>
    <row r="7018" spans="1:12" ht="15">
      <c r="A7018" s="276"/>
      <c r="C7018" s="627"/>
      <c r="D7018" s="627"/>
      <c r="E7018" s="627"/>
      <c r="F7018" s="627"/>
      <c r="G7018" s="627"/>
      <c r="H7018" s="627"/>
      <c r="I7018" s="639">
        <v>1</v>
      </c>
      <c r="J7018" s="627"/>
      <c r="K7018" s="627"/>
      <c r="L7018" s="637"/>
    </row>
    <row r="7019" spans="1:12" ht="15">
      <c r="A7019" s="276"/>
      <c r="C7019" s="625"/>
      <c r="D7019" s="625"/>
      <c r="E7019" s="625"/>
      <c r="F7019" s="625"/>
      <c r="G7019" s="625"/>
      <c r="H7019" s="625"/>
      <c r="I7019" s="638">
        <v>2</v>
      </c>
      <c r="J7019" s="625"/>
      <c r="K7019" s="625"/>
      <c r="L7019" s="634"/>
    </row>
    <row r="7020" spans="1:12" ht="15">
      <c r="A7020" s="276"/>
      <c r="C7020" s="627"/>
      <c r="D7020" s="627"/>
      <c r="E7020" s="627"/>
      <c r="F7020" s="627"/>
      <c r="G7020" s="627"/>
      <c r="H7020" s="627"/>
      <c r="I7020" s="639">
        <v>5</v>
      </c>
      <c r="J7020" s="627"/>
      <c r="K7020" s="627"/>
      <c r="L7020" s="637"/>
    </row>
    <row r="7021" spans="1:12" ht="15">
      <c r="A7021" s="276"/>
      <c r="C7021" s="625"/>
      <c r="D7021" s="625"/>
      <c r="E7021" s="625"/>
      <c r="F7021" s="625"/>
      <c r="G7021" s="625"/>
      <c r="H7021" s="625"/>
      <c r="I7021" s="638">
        <v>1</v>
      </c>
      <c r="J7021" s="625"/>
      <c r="K7021" s="625"/>
      <c r="L7021" s="634"/>
    </row>
    <row r="7022" spans="1:12" ht="15">
      <c r="A7022" s="276"/>
      <c r="C7022" s="627"/>
      <c r="D7022" s="627"/>
      <c r="E7022" s="627"/>
      <c r="F7022" s="627"/>
      <c r="G7022" s="627"/>
      <c r="H7022" s="627"/>
      <c r="I7022" s="639">
        <v>2</v>
      </c>
      <c r="J7022" s="627"/>
      <c r="K7022" s="627"/>
      <c r="L7022" s="637"/>
    </row>
    <row r="7023" spans="1:12" ht="15">
      <c r="A7023" s="276"/>
      <c r="C7023" s="625"/>
      <c r="D7023" s="625"/>
      <c r="E7023" s="625"/>
      <c r="F7023" s="625"/>
      <c r="G7023" s="625"/>
      <c r="H7023" s="625"/>
      <c r="I7023" s="638">
        <v>2</v>
      </c>
      <c r="J7023" s="625"/>
      <c r="K7023" s="625"/>
      <c r="L7023" s="634"/>
    </row>
    <row r="7024" spans="1:12" ht="15">
      <c r="A7024" s="276"/>
      <c r="C7024" s="627"/>
      <c r="D7024" s="627"/>
      <c r="E7024" s="627"/>
      <c r="F7024" s="627"/>
      <c r="G7024" s="627"/>
      <c r="H7024" s="627"/>
      <c r="I7024" s="639">
        <v>2</v>
      </c>
      <c r="J7024" s="627"/>
      <c r="K7024" s="627"/>
      <c r="L7024" s="637"/>
    </row>
    <row r="7025" spans="1:12" ht="15">
      <c r="A7025" s="276"/>
      <c r="C7025" s="625"/>
      <c r="D7025" s="625"/>
      <c r="E7025" s="625"/>
      <c r="F7025" s="625"/>
      <c r="G7025" s="625"/>
      <c r="H7025" s="625"/>
      <c r="I7025" s="638">
        <v>2</v>
      </c>
      <c r="J7025" s="625"/>
      <c r="K7025" s="625"/>
      <c r="L7025" s="634"/>
    </row>
    <row r="7026" spans="1:12" ht="15">
      <c r="A7026" s="276"/>
      <c r="C7026" s="627"/>
      <c r="D7026" s="627"/>
      <c r="E7026" s="627"/>
      <c r="F7026" s="627"/>
      <c r="G7026" s="627"/>
      <c r="H7026" s="627"/>
      <c r="I7026" s="639">
        <v>1</v>
      </c>
      <c r="J7026" s="627"/>
      <c r="K7026" s="627"/>
      <c r="L7026" s="637"/>
    </row>
    <row r="7027" spans="1:12" ht="15">
      <c r="A7027" s="276"/>
      <c r="C7027" s="625"/>
      <c r="D7027" s="625"/>
      <c r="E7027" s="625"/>
      <c r="F7027" s="625"/>
      <c r="G7027" s="625"/>
      <c r="H7027" s="625"/>
      <c r="I7027" s="638">
        <v>1</v>
      </c>
      <c r="J7027" s="625"/>
      <c r="K7027" s="625"/>
      <c r="L7027" s="634"/>
    </row>
    <row r="7028" spans="1:12" ht="15">
      <c r="A7028" s="276"/>
      <c r="C7028" s="627"/>
      <c r="D7028" s="627"/>
      <c r="E7028" s="627"/>
      <c r="F7028" s="627"/>
      <c r="G7028" s="627"/>
      <c r="H7028" s="627"/>
      <c r="I7028" s="639">
        <v>1</v>
      </c>
      <c r="J7028" s="627"/>
      <c r="K7028" s="627"/>
      <c r="L7028" s="637"/>
    </row>
    <row r="7029" spans="1:12" ht="15">
      <c r="A7029" s="276"/>
      <c r="C7029" s="625"/>
      <c r="D7029" s="625"/>
      <c r="E7029" s="625"/>
      <c r="F7029" s="625"/>
      <c r="G7029" s="625"/>
      <c r="H7029" s="625"/>
      <c r="I7029" s="638">
        <v>1</v>
      </c>
      <c r="J7029" s="625"/>
      <c r="K7029" s="625"/>
      <c r="L7029" s="634"/>
    </row>
    <row r="7030" spans="1:12" ht="15">
      <c r="A7030" s="276"/>
      <c r="C7030" s="627"/>
      <c r="D7030" s="627"/>
      <c r="E7030" s="627"/>
      <c r="F7030" s="627"/>
      <c r="G7030" s="627"/>
      <c r="H7030" s="627"/>
      <c r="I7030" s="639">
        <v>4</v>
      </c>
      <c r="J7030" s="627"/>
      <c r="K7030" s="627"/>
      <c r="L7030" s="637"/>
    </row>
    <row r="7031" spans="1:12" ht="15">
      <c r="A7031" s="276"/>
      <c r="C7031" s="625"/>
      <c r="D7031" s="625"/>
      <c r="E7031" s="625"/>
      <c r="F7031" s="625"/>
      <c r="G7031" s="625"/>
      <c r="H7031" s="625"/>
      <c r="I7031" s="638">
        <v>1</v>
      </c>
      <c r="J7031" s="625"/>
      <c r="K7031" s="625"/>
      <c r="L7031" s="625"/>
    </row>
    <row r="7032" spans="1:12" ht="15">
      <c r="A7032" s="276"/>
      <c r="C7032" s="625"/>
      <c r="D7032" s="625"/>
      <c r="E7032" s="625"/>
      <c r="F7032" s="625"/>
      <c r="G7032" s="625"/>
      <c r="H7032" s="625"/>
      <c r="I7032" s="24">
        <v>7</v>
      </c>
      <c r="J7032" s="1441"/>
      <c r="K7032" s="1441"/>
      <c r="L7032" s="1441"/>
    </row>
    <row r="7033" spans="1:12" ht="15">
      <c r="A7033" s="276"/>
      <c r="C7033" s="625"/>
      <c r="D7033" s="625"/>
      <c r="E7033" s="625"/>
      <c r="F7033" s="625"/>
      <c r="G7033" s="625"/>
      <c r="H7033" s="625"/>
    </row>
    <row r="7034" spans="1:12" ht="15">
      <c r="A7034" s="276"/>
      <c r="C7034" s="625"/>
      <c r="D7034" s="625"/>
      <c r="E7034" s="625"/>
      <c r="F7034" s="625"/>
      <c r="G7034" s="625"/>
      <c r="H7034" s="625"/>
    </row>
    <row r="7035" spans="1:12" ht="15">
      <c r="A7035" s="276"/>
      <c r="C7035" s="627"/>
      <c r="D7035" s="627"/>
      <c r="E7035" s="627"/>
      <c r="F7035" s="627"/>
      <c r="G7035" s="627"/>
      <c r="H7035" s="627"/>
    </row>
    <row r="7036" spans="1:12" ht="15">
      <c r="A7036" s="276"/>
      <c r="C7036" s="625"/>
      <c r="D7036" s="625"/>
      <c r="E7036" s="625"/>
      <c r="F7036" s="625"/>
      <c r="G7036" s="625"/>
      <c r="H7036" s="625"/>
    </row>
    <row r="7037" spans="1:12" ht="15">
      <c r="A7037" s="276"/>
      <c r="C7037" s="627"/>
      <c r="D7037" s="627"/>
      <c r="E7037" s="627"/>
      <c r="F7037" s="627"/>
      <c r="G7037" s="627"/>
      <c r="H7037" s="627"/>
      <c r="J7037" s="1442"/>
      <c r="K7037" s="1448"/>
      <c r="L7037" s="1448"/>
    </row>
    <row r="7038" spans="1:12" ht="15">
      <c r="A7038" s="276"/>
      <c r="C7038" s="625"/>
      <c r="D7038" s="625"/>
      <c r="E7038" s="625"/>
      <c r="F7038" s="625"/>
      <c r="G7038" s="625"/>
      <c r="H7038" s="625"/>
      <c r="J7038" s="625"/>
      <c r="K7038" s="625"/>
      <c r="L7038" s="625"/>
    </row>
    <row r="7039" spans="1:12" ht="15">
      <c r="A7039" s="276"/>
      <c r="C7039" s="627"/>
      <c r="D7039" s="627"/>
      <c r="E7039" s="627"/>
      <c r="F7039" s="627"/>
      <c r="G7039" s="627"/>
      <c r="H7039" s="627"/>
      <c r="J7039" s="627"/>
      <c r="K7039" s="627"/>
      <c r="L7039" s="627"/>
    </row>
    <row r="7040" spans="1:12" ht="15">
      <c r="A7040" s="276"/>
      <c r="C7040" s="625"/>
      <c r="D7040" s="625"/>
      <c r="E7040" s="625"/>
      <c r="F7040" s="625"/>
      <c r="G7040" s="625"/>
      <c r="H7040" s="625"/>
      <c r="J7040" s="625"/>
      <c r="K7040" s="625"/>
      <c r="L7040" s="625"/>
    </row>
    <row r="7041" spans="1:12" ht="15">
      <c r="A7041" s="276"/>
      <c r="C7041" s="627"/>
      <c r="D7041" s="627"/>
      <c r="E7041" s="627"/>
      <c r="F7041" s="627"/>
      <c r="G7041" s="627"/>
      <c r="H7041" s="627"/>
      <c r="J7041" s="627"/>
      <c r="K7041" s="627"/>
      <c r="L7041" s="627"/>
    </row>
    <row r="7042" spans="1:12" ht="15">
      <c r="A7042" s="276"/>
      <c r="C7042" s="625"/>
      <c r="D7042" s="625"/>
      <c r="E7042" s="625"/>
      <c r="F7042" s="625"/>
      <c r="G7042" s="625"/>
      <c r="H7042" s="625"/>
      <c r="J7042" s="625"/>
      <c r="K7042" s="625"/>
      <c r="L7042" s="625"/>
    </row>
    <row r="7043" spans="1:12" ht="15">
      <c r="A7043" s="276"/>
      <c r="C7043" s="627"/>
      <c r="D7043" s="627"/>
      <c r="E7043" s="627"/>
      <c r="F7043" s="627"/>
      <c r="G7043" s="627"/>
      <c r="H7043" s="627"/>
      <c r="J7043" s="627"/>
      <c r="K7043" s="627"/>
      <c r="L7043" s="627"/>
    </row>
    <row r="7044" spans="1:12" ht="15">
      <c r="A7044" s="276"/>
      <c r="C7044" s="625"/>
      <c r="D7044" s="625"/>
      <c r="E7044" s="625"/>
      <c r="F7044" s="625"/>
      <c r="G7044" s="625"/>
      <c r="H7044" s="625"/>
      <c r="J7044" s="625"/>
      <c r="K7044" s="625"/>
      <c r="L7044" s="625"/>
    </row>
    <row r="7045" spans="1:12" ht="15">
      <c r="A7045" s="276"/>
      <c r="C7045" s="627"/>
      <c r="D7045" s="627"/>
      <c r="E7045" s="627"/>
      <c r="F7045" s="627"/>
      <c r="G7045" s="627"/>
      <c r="H7045" s="627"/>
      <c r="J7045" s="627"/>
      <c r="K7045" s="627"/>
      <c r="L7045" s="627"/>
    </row>
    <row r="7046" spans="1:12" ht="15">
      <c r="A7046" s="276"/>
      <c r="C7046" s="625"/>
      <c r="D7046" s="625"/>
      <c r="E7046" s="625"/>
      <c r="F7046" s="625"/>
      <c r="G7046" s="625"/>
      <c r="H7046" s="625"/>
      <c r="J7046" s="625"/>
      <c r="K7046" s="625"/>
      <c r="L7046" s="625"/>
    </row>
    <row r="7047" spans="1:12" ht="15">
      <c r="A7047" s="276"/>
      <c r="C7047" s="627"/>
      <c r="D7047" s="627"/>
      <c r="E7047" s="627"/>
      <c r="F7047" s="627"/>
      <c r="G7047" s="627"/>
      <c r="H7047" s="627"/>
      <c r="J7047" s="627"/>
      <c r="K7047" s="627"/>
      <c r="L7047" s="627"/>
    </row>
    <row r="7048" spans="1:12" ht="15">
      <c r="A7048" s="276"/>
      <c r="C7048" s="625"/>
      <c r="D7048" s="625"/>
      <c r="E7048" s="625"/>
      <c r="F7048" s="625"/>
      <c r="G7048" s="625"/>
      <c r="H7048" s="625"/>
      <c r="J7048" s="625"/>
      <c r="K7048" s="625"/>
      <c r="L7048" s="625"/>
    </row>
    <row r="7049" spans="1:12" ht="15">
      <c r="A7049" s="276"/>
      <c r="C7049" s="627"/>
      <c r="D7049" s="627"/>
      <c r="E7049" s="627"/>
      <c r="F7049" s="627"/>
      <c r="G7049" s="627"/>
      <c r="H7049" s="627"/>
      <c r="J7049" s="627"/>
      <c r="K7049" s="627"/>
      <c r="L7049" s="627"/>
    </row>
    <row r="7050" spans="1:12" ht="15">
      <c r="A7050" s="276"/>
      <c r="C7050" s="625"/>
      <c r="D7050" s="625"/>
      <c r="E7050" s="625"/>
      <c r="F7050" s="625"/>
      <c r="G7050" s="625"/>
      <c r="H7050" s="625"/>
      <c r="J7050" s="625"/>
      <c r="K7050" s="625"/>
      <c r="L7050" s="625"/>
    </row>
    <row r="7051" spans="1:12" ht="15">
      <c r="A7051" s="276"/>
      <c r="C7051" s="627"/>
      <c r="D7051" s="627"/>
      <c r="E7051" s="627"/>
      <c r="F7051" s="627"/>
      <c r="G7051" s="627"/>
      <c r="H7051" s="627"/>
      <c r="J7051" s="627"/>
      <c r="K7051" s="627"/>
      <c r="L7051" s="627"/>
    </row>
    <row r="7052" spans="1:12" ht="15">
      <c r="A7052" s="276"/>
      <c r="C7052" s="625"/>
      <c r="D7052" s="625"/>
      <c r="E7052" s="625"/>
      <c r="F7052" s="625"/>
      <c r="G7052" s="625"/>
      <c r="H7052" s="625"/>
      <c r="J7052" s="625"/>
      <c r="K7052" s="625"/>
      <c r="L7052" s="625"/>
    </row>
    <row r="7053" spans="1:12" ht="15">
      <c r="A7053" s="276"/>
      <c r="C7053" s="627"/>
      <c r="D7053" s="627"/>
      <c r="E7053" s="627"/>
      <c r="F7053" s="627"/>
      <c r="G7053" s="627"/>
      <c r="H7053" s="627"/>
      <c r="J7053" s="627"/>
      <c r="K7053" s="627"/>
      <c r="L7053" s="627"/>
    </row>
    <row r="7054" spans="1:12" ht="15">
      <c r="A7054" s="276"/>
      <c r="C7054" s="625"/>
      <c r="D7054" s="625"/>
      <c r="E7054" s="705"/>
      <c r="F7054" s="625"/>
      <c r="G7054" s="625"/>
      <c r="H7054" s="625"/>
      <c r="J7054" s="625"/>
      <c r="K7054" s="625"/>
      <c r="L7054" s="625"/>
    </row>
    <row r="7055" spans="1:12" ht="15">
      <c r="A7055" s="276"/>
      <c r="C7055" s="627"/>
      <c r="D7055" s="627"/>
      <c r="E7055" s="627"/>
      <c r="F7055" s="627"/>
      <c r="G7055" s="627"/>
      <c r="H7055" s="627"/>
      <c r="J7055" s="627"/>
      <c r="K7055" s="627"/>
      <c r="L7055" s="627"/>
    </row>
    <row r="7056" spans="1:12" ht="15">
      <c r="A7056" s="276"/>
      <c r="C7056" s="625"/>
      <c r="D7056" s="625"/>
      <c r="E7056" s="625"/>
      <c r="F7056" s="625"/>
      <c r="G7056" s="625"/>
      <c r="H7056" s="625"/>
      <c r="J7056" s="625"/>
      <c r="K7056" s="625"/>
      <c r="L7056" s="625"/>
    </row>
    <row r="7057" spans="1:12" ht="15">
      <c r="A7057" s="276"/>
      <c r="C7057" s="627"/>
      <c r="D7057" s="627"/>
      <c r="E7057" s="627"/>
      <c r="F7057" s="627"/>
      <c r="G7057" s="627"/>
      <c r="H7057" s="627"/>
      <c r="J7057" s="627"/>
      <c r="K7057" s="627"/>
      <c r="L7057" s="627"/>
    </row>
    <row r="7058" spans="1:12" ht="15">
      <c r="A7058" s="276"/>
      <c r="C7058" s="625"/>
      <c r="D7058" s="625"/>
      <c r="E7058" s="625"/>
      <c r="F7058" s="625"/>
      <c r="G7058" s="625"/>
      <c r="H7058" s="625"/>
      <c r="J7058" s="625"/>
      <c r="K7058" s="625"/>
      <c r="L7058" s="625"/>
    </row>
    <row r="7059" spans="1:12" ht="15">
      <c r="A7059" s="276"/>
      <c r="C7059" s="627"/>
      <c r="D7059" s="627"/>
      <c r="E7059" s="627"/>
      <c r="F7059" s="627"/>
      <c r="G7059" s="627"/>
      <c r="H7059" s="627"/>
      <c r="J7059" s="627"/>
      <c r="K7059" s="627"/>
      <c r="L7059" s="627"/>
    </row>
    <row r="7060" spans="1:12" ht="15">
      <c r="A7060" s="276"/>
      <c r="C7060" s="625"/>
      <c r="D7060" s="625"/>
      <c r="E7060" s="625"/>
      <c r="F7060" s="625"/>
      <c r="G7060" s="625"/>
      <c r="H7060" s="625"/>
      <c r="J7060" s="625"/>
      <c r="K7060" s="625"/>
      <c r="L7060" s="625"/>
    </row>
    <row r="7061" spans="1:12" ht="15">
      <c r="A7061" s="276"/>
      <c r="C7061" s="627"/>
      <c r="D7061" s="627"/>
      <c r="E7061" s="627"/>
      <c r="F7061" s="627"/>
      <c r="G7061" s="627"/>
      <c r="H7061" s="627"/>
      <c r="J7061" s="627"/>
      <c r="K7061" s="627"/>
      <c r="L7061" s="627"/>
    </row>
    <row r="7062" spans="1:12" ht="15">
      <c r="A7062" s="276"/>
      <c r="C7062" s="625"/>
      <c r="D7062" s="625"/>
      <c r="E7062" s="625"/>
      <c r="F7062" s="625"/>
      <c r="G7062" s="625"/>
      <c r="H7062" s="625"/>
      <c r="J7062" s="625"/>
      <c r="K7062" s="625"/>
      <c r="L7062" s="625"/>
    </row>
    <row r="7063" spans="1:12" ht="15">
      <c r="A7063" s="276"/>
      <c r="C7063" s="627"/>
      <c r="D7063" s="627"/>
      <c r="E7063" s="627"/>
      <c r="F7063" s="627"/>
      <c r="G7063" s="627"/>
      <c r="H7063" s="627"/>
      <c r="J7063" s="627"/>
      <c r="K7063" s="627"/>
      <c r="L7063" s="627"/>
    </row>
    <row r="7064" spans="1:12" ht="15">
      <c r="A7064" s="276"/>
      <c r="C7064" s="625"/>
      <c r="D7064" s="625"/>
      <c r="E7064" s="625"/>
      <c r="F7064" s="625"/>
      <c r="G7064" s="625"/>
      <c r="H7064" s="625"/>
      <c r="J7064" s="625"/>
      <c r="K7064" s="625"/>
      <c r="L7064" s="625"/>
    </row>
    <row r="7065" spans="1:12" ht="15">
      <c r="A7065" s="276"/>
      <c r="C7065" s="627"/>
      <c r="D7065" s="627"/>
      <c r="E7065" s="627"/>
      <c r="F7065" s="627"/>
      <c r="G7065" s="627"/>
      <c r="H7065" s="627"/>
      <c r="J7065" s="627"/>
      <c r="K7065" s="627"/>
      <c r="L7065" s="627"/>
    </row>
    <row r="7066" spans="1:12" ht="15">
      <c r="A7066" s="276"/>
      <c r="C7066" s="625"/>
      <c r="D7066" s="625"/>
      <c r="E7066" s="625"/>
      <c r="F7066" s="625"/>
      <c r="G7066" s="625"/>
      <c r="H7066" s="625"/>
      <c r="J7066" s="625"/>
      <c r="K7066" s="625"/>
      <c r="L7066" s="625"/>
    </row>
    <row r="7067" spans="1:12" ht="15">
      <c r="A7067" s="276"/>
      <c r="C7067" s="627"/>
      <c r="D7067" s="627"/>
      <c r="E7067" s="627"/>
      <c r="F7067" s="627"/>
      <c r="G7067" s="627"/>
      <c r="H7067" s="627"/>
      <c r="J7067" s="627"/>
      <c r="K7067" s="627"/>
      <c r="L7067" s="627"/>
    </row>
    <row r="7068" spans="1:12" ht="15">
      <c r="A7068" s="276"/>
      <c r="C7068" s="625"/>
      <c r="D7068" s="625"/>
      <c r="E7068" s="625"/>
      <c r="F7068" s="625"/>
      <c r="G7068" s="625"/>
      <c r="H7068" s="625"/>
      <c r="J7068" s="625"/>
      <c r="K7068" s="625"/>
      <c r="L7068" s="625"/>
    </row>
    <row r="7069" spans="1:12" ht="15">
      <c r="A7069" s="276"/>
      <c r="C7069" s="627"/>
      <c r="D7069" s="627"/>
      <c r="E7069" s="627"/>
      <c r="F7069" s="627"/>
      <c r="G7069" s="627"/>
      <c r="H7069" s="627"/>
      <c r="J7069" s="627"/>
      <c r="K7069" s="627"/>
      <c r="L7069" s="627"/>
    </row>
    <row r="7070" spans="1:12" ht="15">
      <c r="A7070" s="276"/>
      <c r="C7070" s="625"/>
      <c r="D7070" s="625"/>
      <c r="E7070" s="625"/>
      <c r="F7070" s="625"/>
      <c r="G7070" s="625"/>
      <c r="H7070" s="625"/>
      <c r="J7070" s="625"/>
      <c r="K7070" s="625"/>
      <c r="L7070" s="625"/>
    </row>
    <row r="7071" spans="1:12" ht="15">
      <c r="A7071" s="276"/>
      <c r="C7071" s="627"/>
      <c r="D7071" s="627"/>
      <c r="E7071" s="627"/>
      <c r="F7071" s="627"/>
      <c r="G7071" s="627"/>
      <c r="H7071" s="627"/>
      <c r="J7071" s="627"/>
      <c r="K7071" s="627"/>
      <c r="L7071" s="627"/>
    </row>
    <row r="7072" spans="1:12" ht="15">
      <c r="A7072" s="276"/>
      <c r="C7072" s="625"/>
      <c r="D7072" s="625"/>
      <c r="E7072" s="625"/>
      <c r="F7072" s="625"/>
      <c r="G7072" s="625"/>
      <c r="H7072" s="625"/>
      <c r="J7072" s="625"/>
      <c r="K7072" s="625"/>
      <c r="L7072" s="625"/>
    </row>
    <row r="7073" spans="1:12" ht="15">
      <c r="A7073" s="276"/>
      <c r="C7073" s="627"/>
      <c r="D7073" s="627"/>
      <c r="E7073" s="627"/>
      <c r="F7073" s="627"/>
      <c r="G7073" s="627"/>
      <c r="H7073" s="627"/>
      <c r="J7073" s="627"/>
      <c r="K7073" s="627"/>
      <c r="L7073" s="627"/>
    </row>
    <row r="7074" spans="1:12" ht="15">
      <c r="A7074" s="276"/>
      <c r="C7074" s="625"/>
      <c r="D7074" s="625"/>
      <c r="E7074" s="625"/>
      <c r="F7074" s="625"/>
      <c r="G7074" s="625"/>
      <c r="H7074" s="625"/>
      <c r="J7074" s="625"/>
      <c r="K7074" s="625"/>
      <c r="L7074" s="625"/>
    </row>
    <row r="7075" spans="1:12" ht="15">
      <c r="A7075" s="276"/>
      <c r="C7075" s="627"/>
      <c r="D7075" s="627"/>
      <c r="E7075" s="627"/>
      <c r="F7075" s="627"/>
      <c r="G7075" s="627"/>
      <c r="H7075" s="627"/>
      <c r="J7075" s="627"/>
      <c r="K7075" s="627"/>
      <c r="L7075" s="627"/>
    </row>
    <row r="7076" spans="1:12" ht="15">
      <c r="A7076" s="276"/>
      <c r="C7076" s="625"/>
      <c r="D7076" s="625"/>
      <c r="E7076" s="625"/>
      <c r="F7076" s="625"/>
      <c r="G7076" s="625"/>
      <c r="H7076" s="625"/>
      <c r="J7076" s="625"/>
      <c r="K7076" s="625"/>
      <c r="L7076" s="625"/>
    </row>
    <row r="7077" spans="1:12" ht="15">
      <c r="A7077" s="276"/>
      <c r="C7077" s="627"/>
      <c r="D7077" s="627"/>
      <c r="E7077" s="627"/>
      <c r="F7077" s="627"/>
      <c r="G7077" s="627"/>
      <c r="H7077" s="627"/>
      <c r="J7077" s="627"/>
      <c r="K7077" s="627"/>
      <c r="L7077" s="627"/>
    </row>
    <row r="7078" spans="1:12" ht="15">
      <c r="A7078" s="276"/>
      <c r="C7078" s="625"/>
      <c r="D7078" s="625"/>
      <c r="E7078" s="625"/>
      <c r="F7078" s="625"/>
      <c r="G7078" s="625"/>
      <c r="H7078" s="625"/>
      <c r="J7078" s="625"/>
      <c r="K7078" s="625"/>
      <c r="L7078" s="625"/>
    </row>
    <row r="7079" spans="1:12" ht="15">
      <c r="A7079" s="276"/>
      <c r="C7079" s="627"/>
      <c r="D7079" s="627"/>
      <c r="E7079" s="627"/>
      <c r="F7079" s="627"/>
      <c r="G7079" s="627"/>
      <c r="H7079" s="627"/>
      <c r="J7079" s="627"/>
      <c r="K7079" s="627"/>
      <c r="L7079" s="627"/>
    </row>
    <row r="7080" spans="1:12" ht="15">
      <c r="A7080" s="276"/>
      <c r="C7080" s="625"/>
      <c r="D7080" s="625"/>
      <c r="E7080" s="625"/>
      <c r="F7080" s="625"/>
      <c r="G7080" s="625"/>
      <c r="H7080" s="625"/>
      <c r="J7080" s="625"/>
      <c r="K7080" s="625"/>
      <c r="L7080" s="625"/>
    </row>
    <row r="7081" spans="1:12" ht="15">
      <c r="A7081" s="276"/>
      <c r="C7081" s="627"/>
      <c r="D7081" s="627"/>
      <c r="E7081" s="627"/>
      <c r="F7081" s="627"/>
      <c r="G7081" s="627"/>
      <c r="H7081" s="627"/>
      <c r="J7081" s="627"/>
      <c r="K7081" s="627"/>
      <c r="L7081" s="627"/>
    </row>
    <row r="7082" spans="1:12" ht="15">
      <c r="A7082" s="276"/>
      <c r="C7082" s="625"/>
      <c r="D7082" s="625"/>
      <c r="E7082" s="625"/>
      <c r="F7082" s="625"/>
      <c r="G7082" s="625"/>
      <c r="H7082" s="625"/>
      <c r="J7082" s="625"/>
      <c r="K7082" s="625"/>
      <c r="L7082" s="625"/>
    </row>
    <row r="7083" spans="1:12" ht="15">
      <c r="A7083" s="276"/>
      <c r="C7083" s="627"/>
      <c r="D7083" s="627"/>
      <c r="E7083" s="627"/>
      <c r="F7083" s="627"/>
      <c r="G7083" s="627"/>
      <c r="H7083" s="627"/>
      <c r="J7083" s="627"/>
      <c r="K7083" s="627"/>
      <c r="L7083" s="627"/>
    </row>
    <row r="7084" spans="1:12" ht="15">
      <c r="A7084" s="276"/>
      <c r="C7084" s="625"/>
      <c r="D7084" s="625"/>
      <c r="E7084" s="625"/>
      <c r="F7084" s="625"/>
      <c r="G7084" s="625"/>
      <c r="H7084" s="625"/>
      <c r="J7084" s="625"/>
      <c r="K7084" s="625"/>
      <c r="L7084" s="625"/>
    </row>
    <row r="7085" spans="1:12" ht="15">
      <c r="A7085" s="276"/>
      <c r="C7085" s="627"/>
      <c r="D7085" s="627"/>
      <c r="E7085" s="627"/>
      <c r="F7085" s="627"/>
      <c r="G7085" s="627"/>
      <c r="H7085" s="627"/>
      <c r="J7085" s="627"/>
      <c r="K7085" s="627"/>
      <c r="L7085" s="627"/>
    </row>
    <row r="7086" spans="1:12" ht="15">
      <c r="A7086" s="276"/>
      <c r="C7086" s="625"/>
      <c r="D7086" s="625"/>
      <c r="E7086" s="625"/>
      <c r="F7086" s="625"/>
      <c r="G7086" s="625"/>
      <c r="H7086" s="625"/>
      <c r="J7086" s="625"/>
      <c r="K7086" s="625"/>
      <c r="L7086" s="625"/>
    </row>
    <row r="7087" spans="1:12" ht="15">
      <c r="A7087" s="276"/>
      <c r="C7087" s="627"/>
      <c r="D7087" s="627"/>
      <c r="E7087" s="627"/>
      <c r="F7087" s="627"/>
      <c r="G7087" s="627"/>
      <c r="H7087" s="627"/>
      <c r="J7087" s="627"/>
      <c r="K7087" s="627"/>
      <c r="L7087" s="627"/>
    </row>
    <row r="7088" spans="1:12" ht="15">
      <c r="A7088" s="276"/>
      <c r="C7088" s="625"/>
      <c r="D7088" s="625"/>
      <c r="E7088" s="625"/>
      <c r="F7088" s="625"/>
      <c r="G7088" s="625"/>
      <c r="H7088" s="625"/>
      <c r="J7088" s="625"/>
      <c r="K7088" s="625"/>
      <c r="L7088" s="625"/>
    </row>
    <row r="7089" spans="1:12" ht="15">
      <c r="A7089" s="276"/>
      <c r="C7089" s="627"/>
      <c r="D7089" s="627"/>
      <c r="E7089" s="627"/>
      <c r="F7089" s="627"/>
      <c r="G7089" s="627"/>
      <c r="H7089" s="627"/>
      <c r="J7089" s="627"/>
      <c r="K7089" s="627"/>
      <c r="L7089" s="627"/>
    </row>
    <row r="7090" spans="1:12" ht="15">
      <c r="A7090" s="276"/>
      <c r="C7090" s="625"/>
      <c r="D7090" s="625"/>
      <c r="E7090" s="625"/>
      <c r="F7090" s="625"/>
      <c r="G7090" s="625"/>
      <c r="H7090" s="625"/>
      <c r="J7090" s="625"/>
      <c r="K7090" s="625"/>
      <c r="L7090" s="625"/>
    </row>
    <row r="7091" spans="1:12" ht="15">
      <c r="A7091" s="276"/>
      <c r="C7091" s="627"/>
      <c r="D7091" s="627"/>
      <c r="E7091" s="627"/>
      <c r="F7091" s="627"/>
      <c r="G7091" s="627"/>
      <c r="H7091" s="627"/>
      <c r="J7091" s="627"/>
      <c r="K7091" s="627"/>
      <c r="L7091" s="627"/>
    </row>
    <row r="7092" spans="1:12" ht="15">
      <c r="A7092" s="276"/>
      <c r="C7092" s="625"/>
      <c r="D7092" s="625"/>
      <c r="E7092" s="625"/>
      <c r="F7092" s="625"/>
      <c r="G7092" s="625"/>
      <c r="H7092" s="625"/>
      <c r="J7092" s="625"/>
      <c r="K7092" s="625"/>
      <c r="L7092" s="625"/>
    </row>
    <row r="7093" spans="1:12" ht="15">
      <c r="A7093" s="276"/>
      <c r="C7093" s="627"/>
      <c r="D7093" s="627"/>
      <c r="E7093" s="627"/>
      <c r="F7093" s="627"/>
      <c r="G7093" s="627"/>
      <c r="H7093" s="627"/>
      <c r="J7093" s="627"/>
      <c r="K7093" s="627"/>
      <c r="L7093" s="627"/>
    </row>
    <row r="7094" spans="1:12" ht="15">
      <c r="A7094" s="276"/>
      <c r="C7094" s="625"/>
      <c r="D7094" s="625"/>
      <c r="E7094" s="625"/>
      <c r="F7094" s="625"/>
      <c r="G7094" s="625"/>
      <c r="H7094" s="625"/>
      <c r="J7094" s="625"/>
      <c r="K7094" s="625"/>
      <c r="L7094" s="625"/>
    </row>
    <row r="7095" spans="1:12" ht="15">
      <c r="A7095" s="276"/>
      <c r="C7095" s="627"/>
      <c r="D7095" s="627"/>
      <c r="E7095" s="627"/>
      <c r="F7095" s="627"/>
      <c r="G7095" s="627"/>
      <c r="H7095" s="627"/>
      <c r="J7095" s="627"/>
      <c r="K7095" s="627"/>
      <c r="L7095" s="627"/>
    </row>
    <row r="7096" spans="1:12" ht="15">
      <c r="A7096" s="276"/>
      <c r="C7096" s="625"/>
      <c r="D7096" s="625"/>
      <c r="E7096" s="625"/>
      <c r="F7096" s="625"/>
      <c r="G7096" s="625"/>
      <c r="H7096" s="625"/>
      <c r="J7096" s="625"/>
      <c r="K7096" s="625"/>
      <c r="L7096" s="625"/>
    </row>
    <row r="7097" spans="1:12" ht="15">
      <c r="A7097" s="276"/>
      <c r="C7097" s="627"/>
      <c r="D7097" s="627"/>
      <c r="E7097" s="627"/>
      <c r="F7097" s="627"/>
      <c r="G7097" s="627"/>
      <c r="H7097" s="627"/>
      <c r="J7097" s="627"/>
      <c r="K7097" s="627"/>
      <c r="L7097" s="627"/>
    </row>
    <row r="7098" spans="1:12" ht="15">
      <c r="A7098" s="276"/>
      <c r="C7098" s="625"/>
      <c r="D7098" s="625"/>
      <c r="E7098" s="625"/>
      <c r="F7098" s="625"/>
      <c r="G7098" s="625"/>
      <c r="H7098" s="625"/>
      <c r="J7098" s="625"/>
      <c r="K7098" s="625"/>
      <c r="L7098" s="625"/>
    </row>
    <row r="7099" spans="1:12" ht="15">
      <c r="A7099" s="276"/>
      <c r="C7099" s="627"/>
      <c r="D7099" s="627"/>
      <c r="E7099" s="627"/>
      <c r="F7099" s="627"/>
      <c r="G7099" s="627"/>
      <c r="H7099" s="627"/>
      <c r="J7099" s="627"/>
      <c r="K7099" s="627"/>
      <c r="L7099" s="627"/>
    </row>
    <row r="7100" spans="1:12" ht="15">
      <c r="A7100" s="276"/>
      <c r="C7100" s="625"/>
      <c r="D7100" s="625"/>
      <c r="E7100" s="625"/>
      <c r="F7100" s="625"/>
      <c r="G7100" s="625"/>
      <c r="H7100" s="625"/>
      <c r="J7100" s="625"/>
      <c r="K7100" s="625"/>
      <c r="L7100" s="625"/>
    </row>
    <row r="7101" spans="1:12" ht="15">
      <c r="A7101" s="276"/>
      <c r="C7101" s="627"/>
      <c r="D7101" s="627"/>
      <c r="E7101" s="627"/>
      <c r="F7101" s="627"/>
      <c r="G7101" s="627"/>
      <c r="H7101" s="627"/>
      <c r="J7101" s="627"/>
      <c r="K7101" s="627"/>
      <c r="L7101" s="627"/>
    </row>
    <row r="7102" spans="1:12" ht="15">
      <c r="A7102" s="276"/>
      <c r="C7102" s="625"/>
      <c r="D7102" s="625"/>
      <c r="E7102" s="625"/>
      <c r="F7102" s="625"/>
      <c r="G7102" s="625"/>
      <c r="H7102" s="625"/>
      <c r="J7102" s="625"/>
      <c r="K7102" s="625"/>
      <c r="L7102" s="625"/>
    </row>
    <row r="7103" spans="1:12" ht="15">
      <c r="A7103" s="276"/>
      <c r="C7103" s="627"/>
      <c r="D7103" s="627"/>
      <c r="E7103" s="627"/>
      <c r="F7103" s="627"/>
      <c r="G7103" s="627"/>
      <c r="H7103" s="627"/>
      <c r="J7103" s="628"/>
      <c r="K7103" s="628"/>
      <c r="L7103" s="628"/>
    </row>
    <row r="7104" spans="1:12" ht="15">
      <c r="A7104" s="276"/>
      <c r="C7104" s="625"/>
      <c r="D7104" s="625"/>
      <c r="E7104" s="625"/>
      <c r="F7104" s="625"/>
      <c r="G7104" s="625"/>
      <c r="H7104" s="625"/>
    </row>
    <row r="7105" spans="1:12" ht="15">
      <c r="A7105" s="276"/>
      <c r="C7105" s="627"/>
      <c r="D7105" s="627"/>
      <c r="E7105" s="627"/>
      <c r="F7105" s="627"/>
      <c r="G7105" s="627"/>
      <c r="H7105" s="627"/>
    </row>
    <row r="7106" spans="1:12" ht="15">
      <c r="A7106" s="276"/>
      <c r="C7106" s="625"/>
      <c r="D7106" s="625"/>
      <c r="E7106" s="625"/>
      <c r="F7106" s="625"/>
      <c r="G7106" s="625"/>
      <c r="H7106" s="625"/>
    </row>
    <row r="7107" spans="1:12" ht="15">
      <c r="A7107" s="276"/>
      <c r="C7107" s="627"/>
      <c r="D7107" s="627"/>
      <c r="E7107" s="627"/>
      <c r="F7107" s="627"/>
      <c r="G7107" s="627"/>
      <c r="H7107" s="627"/>
    </row>
    <row r="7108" spans="1:12" ht="15">
      <c r="A7108" s="276"/>
      <c r="C7108" s="625"/>
      <c r="D7108" s="625"/>
      <c r="E7108" s="625"/>
      <c r="F7108" s="625"/>
      <c r="G7108" s="625"/>
      <c r="H7108" s="625"/>
      <c r="I7108" s="1446"/>
      <c r="J7108" s="1442"/>
      <c r="K7108" s="1448"/>
      <c r="L7108" s="1451"/>
    </row>
    <row r="7109" spans="1:12" ht="15">
      <c r="A7109" s="276"/>
      <c r="C7109" s="625"/>
      <c r="D7109" s="625"/>
      <c r="E7109" s="625"/>
      <c r="F7109" s="625"/>
      <c r="G7109" s="625"/>
      <c r="H7109" s="625"/>
      <c r="I7109" s="638">
        <v>16</v>
      </c>
      <c r="J7109" s="625"/>
      <c r="K7109" s="625"/>
      <c r="L7109" s="634"/>
    </row>
    <row r="7110" spans="1:12" ht="15">
      <c r="A7110" s="276"/>
      <c r="C7110" s="625"/>
      <c r="D7110" s="625"/>
      <c r="E7110" s="625"/>
      <c r="F7110" s="625"/>
      <c r="G7110" s="625"/>
      <c r="H7110" s="625"/>
      <c r="I7110" s="638">
        <v>1</v>
      </c>
      <c r="J7110" s="625"/>
      <c r="K7110" s="625"/>
      <c r="L7110" s="634"/>
    </row>
    <row r="7111" spans="1:12" ht="15">
      <c r="A7111" s="276"/>
      <c r="C7111" s="627"/>
      <c r="D7111" s="627"/>
      <c r="E7111" s="627"/>
      <c r="F7111" s="627"/>
      <c r="G7111" s="627"/>
      <c r="H7111" s="627"/>
      <c r="I7111" s="639">
        <v>1</v>
      </c>
      <c r="J7111" s="627"/>
      <c r="K7111" s="627"/>
      <c r="L7111" s="637"/>
    </row>
    <row r="7112" spans="1:12" ht="15">
      <c r="A7112" s="276"/>
      <c r="C7112" s="625"/>
      <c r="D7112" s="625"/>
      <c r="E7112" s="625"/>
      <c r="F7112" s="625"/>
      <c r="G7112" s="625"/>
      <c r="H7112" s="625"/>
      <c r="I7112" s="638">
        <v>1</v>
      </c>
      <c r="J7112" s="625"/>
      <c r="K7112" s="625"/>
      <c r="L7112" s="634"/>
    </row>
    <row r="7113" spans="1:12" ht="15">
      <c r="A7113" s="276"/>
      <c r="C7113" s="627"/>
      <c r="D7113" s="627"/>
      <c r="E7113" s="627"/>
      <c r="F7113" s="627"/>
      <c r="G7113" s="627"/>
      <c r="H7113" s="627"/>
      <c r="I7113" s="639">
        <v>1</v>
      </c>
      <c r="J7113" s="627"/>
      <c r="K7113" s="627"/>
      <c r="L7113" s="637"/>
    </row>
    <row r="7114" spans="1:12" ht="15">
      <c r="A7114" s="276"/>
      <c r="C7114" s="625"/>
      <c r="D7114" s="625"/>
      <c r="E7114" s="625"/>
      <c r="F7114" s="625"/>
      <c r="G7114" s="625"/>
      <c r="H7114" s="625"/>
      <c r="I7114" s="638">
        <v>1</v>
      </c>
      <c r="J7114" s="625"/>
      <c r="K7114" s="625"/>
      <c r="L7114" s="634"/>
    </row>
    <row r="7115" spans="1:12" ht="15">
      <c r="A7115" s="276"/>
      <c r="C7115" s="627"/>
      <c r="D7115" s="627"/>
      <c r="E7115" s="627"/>
      <c r="F7115" s="627"/>
      <c r="G7115" s="627"/>
      <c r="H7115" s="627"/>
      <c r="I7115" s="639">
        <v>1</v>
      </c>
      <c r="J7115" s="627"/>
      <c r="K7115" s="627"/>
      <c r="L7115" s="637"/>
    </row>
    <row r="7116" spans="1:12" ht="15">
      <c r="A7116" s="276"/>
      <c r="C7116" s="625"/>
      <c r="D7116" s="625"/>
      <c r="E7116" s="625"/>
      <c r="F7116" s="625"/>
      <c r="G7116" s="625"/>
      <c r="H7116" s="625"/>
      <c r="I7116" s="638">
        <v>1</v>
      </c>
      <c r="J7116" s="625"/>
      <c r="K7116" s="625"/>
      <c r="L7116" s="634"/>
    </row>
    <row r="7117" spans="1:12" ht="15">
      <c r="A7117" s="276"/>
      <c r="C7117" s="627"/>
      <c r="D7117" s="627"/>
      <c r="E7117" s="627"/>
      <c r="F7117" s="627"/>
      <c r="G7117" s="627"/>
      <c r="H7117" s="627"/>
      <c r="I7117" s="639">
        <v>1</v>
      </c>
      <c r="J7117" s="627"/>
      <c r="K7117" s="627"/>
      <c r="L7117" s="637"/>
    </row>
    <row r="7118" spans="1:12" ht="15">
      <c r="A7118" s="276"/>
      <c r="C7118" s="625"/>
      <c r="D7118" s="625"/>
      <c r="E7118" s="625"/>
      <c r="F7118" s="625"/>
      <c r="G7118" s="625"/>
      <c r="H7118" s="625"/>
      <c r="I7118" s="638">
        <v>1</v>
      </c>
      <c r="J7118" s="625"/>
      <c r="K7118" s="625"/>
      <c r="L7118" s="634"/>
    </row>
    <row r="7119" spans="1:12" ht="15">
      <c r="A7119" s="276"/>
      <c r="C7119" s="627"/>
      <c r="D7119" s="627"/>
      <c r="E7119" s="627"/>
      <c r="F7119" s="627"/>
      <c r="G7119" s="627"/>
      <c r="H7119" s="627"/>
      <c r="I7119" s="639">
        <v>1</v>
      </c>
      <c r="J7119" s="627"/>
      <c r="K7119" s="627"/>
      <c r="L7119" s="637"/>
    </row>
    <row r="7120" spans="1:12" ht="15">
      <c r="A7120" s="276"/>
      <c r="C7120" s="625"/>
      <c r="D7120" s="625"/>
      <c r="E7120" s="625"/>
      <c r="F7120" s="625"/>
      <c r="G7120" s="625"/>
      <c r="H7120" s="625"/>
      <c r="I7120" s="638">
        <v>1</v>
      </c>
      <c r="J7120" s="625"/>
      <c r="K7120" s="625"/>
      <c r="L7120" s="634"/>
    </row>
    <row r="7121" spans="1:12" ht="15">
      <c r="A7121" s="276"/>
      <c r="C7121" s="627"/>
      <c r="D7121" s="627"/>
      <c r="E7121" s="627"/>
      <c r="F7121" s="627"/>
      <c r="G7121" s="627"/>
      <c r="H7121" s="627"/>
      <c r="I7121" s="639">
        <v>1</v>
      </c>
      <c r="J7121" s="627"/>
      <c r="K7121" s="627"/>
      <c r="L7121" s="637"/>
    </row>
    <row r="7122" spans="1:12" ht="15">
      <c r="A7122" s="276"/>
      <c r="C7122" s="625"/>
      <c r="D7122" s="625"/>
      <c r="E7122" s="625"/>
      <c r="F7122" s="625"/>
      <c r="G7122" s="625"/>
      <c r="H7122" s="625"/>
      <c r="I7122" s="638">
        <v>1</v>
      </c>
      <c r="J7122" s="625"/>
      <c r="K7122" s="625"/>
      <c r="L7122" s="634"/>
    </row>
    <row r="7123" spans="1:12" ht="15">
      <c r="A7123" s="276"/>
      <c r="C7123" s="627"/>
      <c r="D7123" s="627"/>
      <c r="E7123" s="627"/>
      <c r="F7123" s="627"/>
      <c r="G7123" s="627"/>
      <c r="H7123" s="627"/>
      <c r="I7123" s="639">
        <v>2</v>
      </c>
      <c r="J7123" s="627"/>
      <c r="K7123" s="627"/>
      <c r="L7123" s="637"/>
    </row>
    <row r="7124" spans="1:12" ht="15">
      <c r="A7124" s="276"/>
      <c r="C7124" s="625"/>
      <c r="D7124" s="625"/>
      <c r="E7124" s="625"/>
      <c r="F7124" s="625"/>
      <c r="G7124" s="625"/>
      <c r="H7124" s="625"/>
      <c r="I7124" s="638">
        <v>5</v>
      </c>
      <c r="J7124" s="625"/>
      <c r="K7124" s="625"/>
      <c r="L7124" s="634"/>
    </row>
    <row r="7125" spans="1:12" ht="15">
      <c r="A7125" s="276"/>
      <c r="C7125" s="627"/>
      <c r="D7125" s="627"/>
      <c r="E7125" s="627"/>
      <c r="F7125" s="627"/>
      <c r="G7125" s="627"/>
      <c r="H7125" s="627"/>
      <c r="I7125" s="639">
        <v>2</v>
      </c>
      <c r="J7125" s="627"/>
      <c r="K7125" s="627"/>
      <c r="L7125" s="637"/>
    </row>
    <row r="7126" spans="1:12" ht="15">
      <c r="A7126" s="276"/>
      <c r="C7126" s="625"/>
      <c r="D7126" s="625"/>
      <c r="E7126" s="625"/>
      <c r="F7126" s="625"/>
      <c r="G7126" s="625"/>
      <c r="H7126" s="625"/>
      <c r="I7126" s="638">
        <v>2</v>
      </c>
      <c r="J7126" s="625"/>
      <c r="K7126" s="625"/>
      <c r="L7126" s="634"/>
    </row>
    <row r="7127" spans="1:12" ht="15">
      <c r="A7127" s="276"/>
      <c r="C7127" s="627"/>
      <c r="D7127" s="627"/>
      <c r="E7127" s="627"/>
      <c r="F7127" s="627"/>
      <c r="G7127" s="627"/>
      <c r="H7127" s="627"/>
      <c r="I7127" s="639">
        <v>2</v>
      </c>
      <c r="J7127" s="627"/>
      <c r="K7127" s="627"/>
      <c r="L7127" s="637"/>
    </row>
    <row r="7128" spans="1:12" ht="15">
      <c r="A7128" s="276"/>
      <c r="C7128" s="625"/>
      <c r="D7128" s="625"/>
      <c r="E7128" s="625"/>
      <c r="F7128" s="625"/>
      <c r="G7128" s="625"/>
      <c r="H7128" s="625"/>
      <c r="I7128" s="638">
        <v>2</v>
      </c>
      <c r="J7128" s="625"/>
      <c r="K7128" s="625"/>
      <c r="L7128" s="634"/>
    </row>
    <row r="7129" spans="1:12" ht="15">
      <c r="A7129" s="276"/>
      <c r="C7129" s="627"/>
      <c r="D7129" s="627"/>
      <c r="E7129" s="627"/>
      <c r="F7129" s="627"/>
      <c r="G7129" s="627"/>
      <c r="H7129" s="627"/>
      <c r="I7129" s="639">
        <v>4</v>
      </c>
      <c r="J7129" s="627"/>
      <c r="K7129" s="627"/>
      <c r="L7129" s="637"/>
    </row>
    <row r="7130" spans="1:12" ht="15">
      <c r="A7130" s="276"/>
      <c r="C7130" s="625"/>
      <c r="D7130" s="625"/>
      <c r="E7130" s="625"/>
      <c r="F7130" s="625"/>
      <c r="G7130" s="625"/>
      <c r="H7130" s="625"/>
      <c r="I7130" s="638">
        <v>1</v>
      </c>
      <c r="J7130" s="625"/>
      <c r="K7130" s="625"/>
      <c r="L7130" s="634"/>
    </row>
    <row r="7131" spans="1:12" ht="15">
      <c r="A7131" s="276"/>
      <c r="C7131" s="627"/>
      <c r="D7131" s="627"/>
      <c r="E7131" s="627"/>
      <c r="F7131" s="627"/>
      <c r="G7131" s="627"/>
      <c r="H7131" s="627"/>
      <c r="I7131" s="639">
        <v>1</v>
      </c>
      <c r="J7131" s="627"/>
      <c r="K7131" s="627"/>
      <c r="L7131" s="637"/>
    </row>
    <row r="7132" spans="1:12" ht="15">
      <c r="A7132" s="276"/>
      <c r="C7132" s="625"/>
      <c r="D7132" s="625"/>
      <c r="E7132" s="625"/>
      <c r="F7132" s="625"/>
      <c r="G7132" s="625"/>
      <c r="H7132" s="625"/>
      <c r="I7132" s="638">
        <v>1</v>
      </c>
      <c r="J7132" s="625"/>
      <c r="K7132" s="625"/>
      <c r="L7132" s="634"/>
    </row>
    <row r="7133" spans="1:12" ht="15">
      <c r="A7133" s="276"/>
      <c r="C7133" s="627"/>
      <c r="D7133" s="627"/>
      <c r="E7133" s="627"/>
      <c r="F7133" s="627"/>
      <c r="G7133" s="627"/>
      <c r="H7133" s="627"/>
      <c r="I7133" s="639">
        <v>1</v>
      </c>
      <c r="J7133" s="627"/>
      <c r="K7133" s="627"/>
      <c r="L7133" s="637"/>
    </row>
    <row r="7134" spans="1:12" ht="15">
      <c r="A7134" s="276"/>
      <c r="C7134" s="625"/>
      <c r="D7134" s="625"/>
      <c r="E7134" s="625"/>
      <c r="F7134" s="625"/>
      <c r="G7134" s="625"/>
      <c r="H7134" s="625"/>
      <c r="I7134" s="638">
        <v>3</v>
      </c>
      <c r="J7134" s="625"/>
      <c r="K7134" s="625"/>
      <c r="L7134" s="634"/>
    </row>
    <row r="7135" spans="1:12" ht="15">
      <c r="A7135" s="276"/>
      <c r="C7135" s="627"/>
      <c r="D7135" s="627"/>
      <c r="E7135" s="627"/>
      <c r="F7135" s="627"/>
      <c r="G7135" s="627"/>
      <c r="H7135" s="627"/>
      <c r="I7135" s="639">
        <v>1</v>
      </c>
      <c r="J7135" s="627"/>
      <c r="K7135" s="627"/>
      <c r="L7135" s="637"/>
    </row>
    <row r="7136" spans="1:12" ht="15">
      <c r="A7136" s="276"/>
      <c r="C7136" s="625"/>
      <c r="D7136" s="625"/>
      <c r="E7136" s="625"/>
      <c r="F7136" s="625"/>
      <c r="G7136" s="625"/>
      <c r="H7136" s="625"/>
      <c r="I7136" s="638">
        <v>1</v>
      </c>
      <c r="J7136" s="625"/>
      <c r="K7136" s="625"/>
      <c r="L7136" s="634"/>
    </row>
    <row r="7137" spans="1:12" ht="15">
      <c r="A7137" s="276"/>
      <c r="C7137" s="627"/>
      <c r="D7137" s="627"/>
      <c r="E7137" s="627"/>
      <c r="F7137" s="627"/>
      <c r="G7137" s="627"/>
      <c r="H7137" s="627"/>
      <c r="I7137" s="639">
        <v>3</v>
      </c>
      <c r="J7137" s="627"/>
      <c r="K7137" s="627"/>
      <c r="L7137" s="637"/>
    </row>
    <row r="7138" spans="1:12" ht="15">
      <c r="A7138" s="276"/>
      <c r="C7138" s="625"/>
      <c r="D7138" s="625"/>
      <c r="E7138" s="625"/>
      <c r="F7138" s="625"/>
      <c r="G7138" s="625"/>
      <c r="H7138" s="625"/>
      <c r="I7138" s="638">
        <v>1</v>
      </c>
      <c r="J7138" s="625"/>
      <c r="K7138" s="625"/>
      <c r="L7138" s="634"/>
    </row>
    <row r="7139" spans="1:12" ht="15">
      <c r="A7139" s="276"/>
      <c r="C7139" s="627"/>
      <c r="D7139" s="627"/>
      <c r="E7139" s="627"/>
      <c r="F7139" s="627"/>
      <c r="G7139" s="627"/>
      <c r="H7139" s="627"/>
      <c r="I7139" s="639">
        <v>7</v>
      </c>
      <c r="J7139" s="627"/>
      <c r="K7139" s="627"/>
      <c r="L7139" s="637"/>
    </row>
    <row r="7140" spans="1:12" ht="15">
      <c r="A7140" s="276"/>
      <c r="C7140" s="625"/>
      <c r="D7140" s="625"/>
      <c r="E7140" s="625"/>
      <c r="F7140" s="625"/>
      <c r="G7140" s="625"/>
      <c r="H7140" s="625"/>
      <c r="I7140" s="638">
        <v>1</v>
      </c>
      <c r="J7140" s="625"/>
      <c r="K7140" s="625"/>
      <c r="L7140" s="634"/>
    </row>
    <row r="7141" spans="1:12" ht="15">
      <c r="A7141" s="276"/>
      <c r="C7141" s="627"/>
      <c r="D7141" s="627"/>
      <c r="E7141" s="627"/>
      <c r="F7141" s="627"/>
      <c r="G7141" s="627"/>
      <c r="H7141" s="627"/>
      <c r="I7141" s="639">
        <v>1</v>
      </c>
      <c r="J7141" s="627"/>
      <c r="K7141" s="627"/>
      <c r="L7141" s="637"/>
    </row>
    <row r="7142" spans="1:12" ht="15">
      <c r="A7142" s="276"/>
      <c r="C7142" s="625"/>
      <c r="D7142" s="625"/>
      <c r="E7142" s="625"/>
      <c r="F7142" s="625"/>
      <c r="G7142" s="625"/>
      <c r="H7142" s="625"/>
      <c r="I7142" s="638">
        <v>2</v>
      </c>
      <c r="J7142" s="625"/>
      <c r="K7142" s="625"/>
      <c r="L7142" s="634"/>
    </row>
    <row r="7143" spans="1:12" ht="15">
      <c r="A7143" s="276"/>
      <c r="C7143" s="627"/>
      <c r="D7143" s="627"/>
      <c r="E7143" s="627"/>
      <c r="F7143" s="627"/>
      <c r="G7143" s="627"/>
      <c r="H7143" s="627"/>
      <c r="I7143" s="639">
        <v>1</v>
      </c>
      <c r="J7143" s="627"/>
      <c r="K7143" s="627"/>
      <c r="L7143" s="637"/>
    </row>
    <row r="7144" spans="1:12" ht="15">
      <c r="A7144" s="276"/>
      <c r="C7144" s="625"/>
      <c r="D7144" s="625"/>
      <c r="E7144" s="625"/>
      <c r="F7144" s="625"/>
      <c r="G7144" s="625"/>
      <c r="H7144" s="625"/>
      <c r="I7144" s="638">
        <v>1</v>
      </c>
      <c r="J7144" s="625"/>
      <c r="K7144" s="625"/>
      <c r="L7144" s="634"/>
    </row>
    <row r="7145" spans="1:12" ht="15">
      <c r="A7145" s="276"/>
      <c r="C7145" s="627"/>
      <c r="D7145" s="627"/>
      <c r="E7145" s="627"/>
      <c r="F7145" s="627"/>
      <c r="G7145" s="627"/>
      <c r="H7145" s="627"/>
      <c r="I7145" s="639">
        <v>1</v>
      </c>
      <c r="J7145" s="627"/>
      <c r="K7145" s="627"/>
      <c r="L7145" s="637"/>
    </row>
    <row r="7146" spans="1:12" ht="15">
      <c r="A7146" s="276"/>
      <c r="C7146" s="625"/>
      <c r="D7146" s="625"/>
      <c r="E7146" s="625"/>
      <c r="F7146" s="625"/>
      <c r="G7146" s="625"/>
      <c r="H7146" s="625"/>
      <c r="I7146" s="638">
        <v>1</v>
      </c>
      <c r="J7146" s="625"/>
      <c r="K7146" s="625"/>
      <c r="L7146" s="634"/>
    </row>
    <row r="7147" spans="1:12" ht="15">
      <c r="A7147" s="276"/>
      <c r="C7147" s="627"/>
      <c r="D7147" s="627"/>
      <c r="E7147" s="627"/>
      <c r="F7147" s="627"/>
      <c r="G7147" s="627"/>
      <c r="H7147" s="627"/>
      <c r="I7147" s="639">
        <v>1</v>
      </c>
      <c r="J7147" s="627"/>
      <c r="K7147" s="627"/>
      <c r="L7147" s="637"/>
    </row>
    <row r="7148" spans="1:12" ht="15">
      <c r="A7148" s="276"/>
      <c r="C7148" s="625"/>
      <c r="D7148" s="625"/>
      <c r="E7148" s="625"/>
      <c r="F7148" s="625"/>
      <c r="G7148" s="625"/>
      <c r="H7148" s="625"/>
      <c r="I7148" s="638">
        <v>1</v>
      </c>
      <c r="J7148" s="625"/>
      <c r="K7148" s="625"/>
      <c r="L7148" s="634"/>
    </row>
    <row r="7149" spans="1:12" ht="15">
      <c r="A7149" s="276"/>
      <c r="C7149" s="627"/>
      <c r="D7149" s="627"/>
      <c r="E7149" s="627"/>
      <c r="F7149" s="627"/>
      <c r="G7149" s="627"/>
      <c r="H7149" s="627"/>
      <c r="I7149" s="639">
        <v>1</v>
      </c>
      <c r="J7149" s="627"/>
      <c r="K7149" s="627"/>
      <c r="L7149" s="637"/>
    </row>
    <row r="7150" spans="1:12" ht="15">
      <c r="A7150" s="276"/>
      <c r="C7150" s="625"/>
      <c r="D7150" s="625"/>
      <c r="E7150" s="625"/>
      <c r="F7150" s="625"/>
      <c r="G7150" s="625"/>
      <c r="H7150" s="625"/>
      <c r="I7150" s="638">
        <v>1</v>
      </c>
      <c r="J7150" s="625"/>
      <c r="K7150" s="625"/>
      <c r="L7150" s="634"/>
    </row>
    <row r="7151" spans="1:12" ht="15">
      <c r="A7151" s="276"/>
      <c r="C7151" s="627"/>
      <c r="D7151" s="627"/>
      <c r="E7151" s="627"/>
      <c r="F7151" s="627"/>
      <c r="G7151" s="627"/>
      <c r="H7151" s="627"/>
      <c r="I7151" s="639">
        <v>1</v>
      </c>
      <c r="J7151" s="627"/>
      <c r="K7151" s="627"/>
      <c r="L7151" s="637"/>
    </row>
    <row r="7152" spans="1:12" ht="15">
      <c r="A7152" s="276"/>
      <c r="C7152" s="625"/>
      <c r="D7152" s="625"/>
      <c r="E7152" s="625"/>
      <c r="F7152" s="625"/>
      <c r="G7152" s="625"/>
      <c r="H7152" s="625"/>
      <c r="I7152" s="638">
        <v>1</v>
      </c>
      <c r="J7152" s="625"/>
      <c r="K7152" s="625"/>
      <c r="L7152" s="634"/>
    </row>
    <row r="7153" spans="1:12" ht="15">
      <c r="A7153" s="276"/>
      <c r="C7153" s="627"/>
      <c r="D7153" s="627"/>
      <c r="E7153" s="627"/>
      <c r="F7153" s="627"/>
      <c r="G7153" s="627"/>
      <c r="H7153" s="627"/>
      <c r="I7153" s="639">
        <v>1</v>
      </c>
      <c r="J7153" s="627"/>
      <c r="K7153" s="627"/>
      <c r="L7153" s="637"/>
    </row>
    <row r="7154" spans="1:12" ht="15">
      <c r="A7154" s="276"/>
      <c r="C7154" s="625"/>
      <c r="D7154" s="625"/>
      <c r="E7154" s="625"/>
      <c r="F7154" s="625"/>
      <c r="G7154" s="625"/>
      <c r="H7154" s="625"/>
      <c r="I7154" s="638">
        <v>1</v>
      </c>
      <c r="J7154" s="625"/>
      <c r="K7154" s="625"/>
      <c r="L7154" s="634"/>
    </row>
    <row r="7155" spans="1:12" ht="15">
      <c r="A7155" s="276"/>
      <c r="C7155" s="627"/>
      <c r="D7155" s="627"/>
      <c r="E7155" s="627"/>
      <c r="F7155" s="627"/>
      <c r="G7155" s="627"/>
      <c r="H7155" s="627"/>
      <c r="I7155" s="639">
        <v>1</v>
      </c>
      <c r="J7155" s="627"/>
      <c r="K7155" s="627"/>
      <c r="L7155" s="637"/>
    </row>
    <row r="7156" spans="1:12" ht="15">
      <c r="A7156" s="276"/>
      <c r="C7156" s="625"/>
      <c r="D7156" s="625"/>
      <c r="E7156" s="625"/>
      <c r="F7156" s="625"/>
      <c r="G7156" s="625"/>
      <c r="H7156" s="625"/>
      <c r="I7156" s="638">
        <v>1</v>
      </c>
      <c r="J7156" s="625"/>
      <c r="K7156" s="625"/>
      <c r="L7156" s="634"/>
    </row>
    <row r="7157" spans="1:12" ht="15">
      <c r="A7157" s="276"/>
      <c r="C7157" s="627"/>
      <c r="D7157" s="627"/>
      <c r="E7157" s="627"/>
      <c r="F7157" s="627"/>
      <c r="G7157" s="627"/>
      <c r="H7157" s="627"/>
      <c r="I7157" s="639">
        <v>1</v>
      </c>
      <c r="J7157" s="627"/>
      <c r="K7157" s="627"/>
      <c r="L7157" s="637"/>
    </row>
    <row r="7158" spans="1:12" ht="15">
      <c r="A7158" s="276"/>
      <c r="C7158" s="625"/>
      <c r="D7158" s="625"/>
      <c r="E7158" s="625"/>
      <c r="F7158" s="625"/>
      <c r="G7158" s="625"/>
      <c r="H7158" s="625"/>
      <c r="I7158" s="638">
        <v>1</v>
      </c>
      <c r="J7158" s="625"/>
      <c r="K7158" s="625"/>
      <c r="L7158" s="634"/>
    </row>
    <row r="7159" spans="1:12" ht="15">
      <c r="A7159" s="276"/>
      <c r="C7159" s="627"/>
      <c r="D7159" s="627"/>
      <c r="E7159" s="627"/>
      <c r="F7159" s="627"/>
      <c r="G7159" s="627"/>
      <c r="H7159" s="627"/>
      <c r="I7159" s="639">
        <v>1</v>
      </c>
      <c r="J7159" s="627"/>
      <c r="K7159" s="627"/>
      <c r="L7159" s="637"/>
    </row>
    <row r="7160" spans="1:12" ht="15">
      <c r="A7160" s="276"/>
      <c r="C7160" s="625"/>
      <c r="D7160" s="625"/>
      <c r="E7160" s="625"/>
      <c r="F7160" s="625"/>
      <c r="G7160" s="625"/>
      <c r="H7160" s="625"/>
      <c r="I7160" s="638">
        <v>1</v>
      </c>
      <c r="J7160" s="625"/>
      <c r="K7160" s="625"/>
      <c r="L7160" s="634"/>
    </row>
    <row r="7161" spans="1:12" ht="15">
      <c r="A7161" s="276"/>
      <c r="C7161" s="627"/>
      <c r="D7161" s="627"/>
      <c r="E7161" s="627"/>
      <c r="F7161" s="627"/>
      <c r="G7161" s="627"/>
      <c r="H7161" s="627"/>
      <c r="I7161" s="639">
        <v>1</v>
      </c>
      <c r="J7161" s="627"/>
      <c r="K7161" s="627"/>
      <c r="L7161" s="637"/>
    </row>
    <row r="7162" spans="1:12" ht="15">
      <c r="A7162" s="276"/>
      <c r="C7162" s="625"/>
      <c r="D7162" s="625"/>
      <c r="E7162" s="625"/>
      <c r="F7162" s="625"/>
      <c r="G7162" s="625"/>
      <c r="H7162" s="625"/>
      <c r="I7162" s="638">
        <v>1</v>
      </c>
      <c r="J7162" s="625"/>
      <c r="K7162" s="625"/>
      <c r="L7162" s="634"/>
    </row>
    <row r="7163" spans="1:12" ht="15">
      <c r="A7163" s="276"/>
      <c r="C7163" s="627"/>
      <c r="D7163" s="627"/>
      <c r="E7163" s="627"/>
      <c r="F7163" s="627"/>
      <c r="G7163" s="627"/>
      <c r="H7163" s="627"/>
      <c r="I7163" s="639">
        <v>1</v>
      </c>
      <c r="J7163" s="627"/>
      <c r="K7163" s="627"/>
      <c r="L7163" s="637"/>
    </row>
    <row r="7164" spans="1:12" ht="15">
      <c r="A7164" s="276"/>
      <c r="C7164" s="625"/>
      <c r="D7164" s="625"/>
      <c r="E7164" s="625"/>
      <c r="F7164" s="625"/>
      <c r="G7164" s="625"/>
      <c r="H7164" s="625"/>
      <c r="I7164" s="638">
        <v>1</v>
      </c>
      <c r="J7164" s="625"/>
      <c r="K7164" s="625"/>
      <c r="L7164" s="634"/>
    </row>
    <row r="7165" spans="1:12" ht="15">
      <c r="A7165" s="276"/>
      <c r="C7165" s="627"/>
      <c r="D7165" s="627"/>
      <c r="E7165" s="627"/>
      <c r="F7165" s="627"/>
      <c r="G7165" s="627"/>
      <c r="H7165" s="627"/>
      <c r="I7165" s="639">
        <v>1</v>
      </c>
      <c r="J7165" s="627"/>
      <c r="K7165" s="627"/>
      <c r="L7165" s="637"/>
    </row>
    <row r="7166" spans="1:12" ht="15">
      <c r="A7166" s="276"/>
      <c r="C7166" s="625"/>
      <c r="D7166" s="625"/>
      <c r="E7166" s="625"/>
      <c r="F7166" s="625"/>
      <c r="G7166" s="625"/>
      <c r="H7166" s="625"/>
      <c r="I7166" s="638">
        <v>1</v>
      </c>
      <c r="J7166" s="625"/>
      <c r="K7166" s="625"/>
      <c r="L7166" s="634"/>
    </row>
    <row r="7167" spans="1:12" ht="15">
      <c r="A7167" s="276"/>
      <c r="C7167" s="627"/>
      <c r="D7167" s="627"/>
      <c r="E7167" s="627"/>
      <c r="F7167" s="627"/>
      <c r="G7167" s="627"/>
      <c r="H7167" s="627"/>
      <c r="I7167" s="639">
        <v>1</v>
      </c>
      <c r="J7167" s="627"/>
      <c r="K7167" s="627"/>
      <c r="L7167" s="637"/>
    </row>
    <row r="7168" spans="1:12" ht="15">
      <c r="A7168" s="276"/>
      <c r="C7168" s="625"/>
      <c r="D7168" s="625"/>
      <c r="E7168" s="625"/>
      <c r="F7168" s="625"/>
      <c r="G7168" s="625"/>
      <c r="H7168" s="625"/>
      <c r="I7168" s="638">
        <v>1</v>
      </c>
      <c r="J7168" s="625"/>
      <c r="K7168" s="625"/>
      <c r="L7168" s="634"/>
    </row>
    <row r="7169" spans="1:12" ht="15">
      <c r="A7169" s="276"/>
      <c r="C7169" s="627"/>
      <c r="D7169" s="627"/>
      <c r="E7169" s="627"/>
      <c r="F7169" s="627"/>
      <c r="G7169" s="627"/>
      <c r="H7169" s="627"/>
      <c r="I7169" s="639">
        <v>1</v>
      </c>
      <c r="J7169" s="627"/>
      <c r="K7169" s="627"/>
      <c r="L7169" s="637"/>
    </row>
    <row r="7170" spans="1:12" ht="15">
      <c r="A7170" s="1439"/>
      <c r="B7170" s="1442"/>
      <c r="C7170" s="625"/>
      <c r="D7170" s="625"/>
      <c r="E7170" s="625"/>
      <c r="F7170" s="625"/>
      <c r="G7170" s="625"/>
      <c r="H7170" s="625"/>
      <c r="I7170" s="638">
        <v>1</v>
      </c>
      <c r="J7170" s="625"/>
      <c r="K7170" s="625"/>
      <c r="L7170" s="634"/>
    </row>
    <row r="7171" spans="1:12" ht="15">
      <c r="A7171" s="624"/>
      <c r="B7171" s="625"/>
      <c r="C7171" s="625"/>
      <c r="D7171" s="625"/>
      <c r="E7171" s="625"/>
      <c r="F7171" s="625"/>
      <c r="G7171" s="625"/>
      <c r="H7171" s="625"/>
      <c r="I7171" s="638"/>
      <c r="J7171" s="625"/>
      <c r="K7171" s="625"/>
      <c r="L7171" s="625"/>
    </row>
    <row r="7172" spans="1:12" ht="15">
      <c r="A7172" s="624"/>
      <c r="B7172" s="625"/>
      <c r="C7172" s="625"/>
      <c r="D7172" s="625"/>
      <c r="E7172" s="625"/>
      <c r="F7172" s="625"/>
      <c r="G7172" s="625"/>
      <c r="H7172" s="625"/>
      <c r="I7172" s="638">
        <v>13.49</v>
      </c>
      <c r="J7172" s="625"/>
      <c r="K7172" s="625"/>
      <c r="L7172" s="625"/>
    </row>
    <row r="7173" spans="1:12" ht="15">
      <c r="A7173" s="626"/>
      <c r="B7173" s="625"/>
      <c r="C7173" s="627"/>
      <c r="D7173" s="627"/>
      <c r="E7173" s="627"/>
      <c r="F7173" s="627"/>
      <c r="G7173" s="627"/>
      <c r="H7173" s="625"/>
      <c r="I7173" s="639">
        <v>23.99</v>
      </c>
      <c r="J7173" s="627"/>
      <c r="K7173" s="627"/>
      <c r="L7173" s="627"/>
    </row>
    <row r="7174" spans="1:12" ht="15">
      <c r="A7174" s="624"/>
      <c r="B7174" s="625"/>
      <c r="C7174" s="625"/>
      <c r="D7174" s="625"/>
      <c r="E7174" s="625"/>
      <c r="F7174" s="625"/>
      <c r="G7174" s="625"/>
      <c r="H7174" s="625"/>
      <c r="I7174" s="638">
        <v>10.53</v>
      </c>
      <c r="J7174" s="625"/>
      <c r="K7174" s="625"/>
      <c r="L7174" s="625"/>
    </row>
    <row r="7175" spans="1:12" ht="15">
      <c r="A7175" s="626"/>
      <c r="B7175" s="625"/>
      <c r="C7175" s="627"/>
      <c r="D7175" s="627"/>
      <c r="E7175" s="627"/>
      <c r="F7175" s="627"/>
      <c r="G7175" s="627"/>
      <c r="H7175" s="625"/>
      <c r="I7175" s="639">
        <v>9.48</v>
      </c>
      <c r="J7175" s="627"/>
      <c r="K7175" s="627"/>
      <c r="L7175" s="637"/>
    </row>
    <row r="7176" spans="1:12" ht="15">
      <c r="A7176" s="624"/>
      <c r="B7176" s="625"/>
      <c r="C7176" s="625"/>
      <c r="D7176" s="625"/>
      <c r="E7176" s="625"/>
      <c r="F7176" s="625"/>
      <c r="G7176" s="625"/>
      <c r="H7176" s="625"/>
      <c r="I7176" s="24"/>
      <c r="J7176" s="1441"/>
      <c r="K7176" s="625"/>
      <c r="L7176" s="625"/>
    </row>
    <row r="7177" spans="1:12" ht="15">
      <c r="A7177" s="624"/>
      <c r="B7177" s="625"/>
      <c r="C7177" s="625"/>
      <c r="D7177" s="625"/>
      <c r="E7177" s="625"/>
      <c r="F7177" s="625"/>
      <c r="G7177" s="625"/>
      <c r="H7177" s="625"/>
      <c r="I7177" s="1446"/>
      <c r="J7177" s="1442"/>
      <c r="K7177" s="625"/>
      <c r="L7177" s="625"/>
    </row>
    <row r="7178" spans="1:12" ht="15">
      <c r="A7178" s="624"/>
      <c r="B7178" s="625"/>
      <c r="C7178" s="625"/>
      <c r="D7178" s="625"/>
      <c r="E7178" s="625"/>
      <c r="F7178" s="625"/>
      <c r="G7178" s="625"/>
      <c r="H7178" s="625"/>
      <c r="I7178" s="24">
        <v>13.49</v>
      </c>
      <c r="J7178" s="625"/>
      <c r="K7178" s="625"/>
      <c r="L7178" s="625"/>
    </row>
    <row r="7179" spans="1:12" ht="15">
      <c r="A7179" s="624"/>
      <c r="B7179" s="625"/>
      <c r="C7179" s="625"/>
      <c r="D7179" s="625"/>
      <c r="E7179" s="625"/>
      <c r="F7179" s="625"/>
      <c r="G7179" s="625"/>
      <c r="H7179" s="625"/>
      <c r="J7179" s="625"/>
      <c r="K7179" s="625"/>
      <c r="L7179" s="625"/>
    </row>
    <row r="7180" spans="1:12" ht="15">
      <c r="A7180" s="626"/>
      <c r="B7180" s="625"/>
      <c r="C7180" s="627"/>
      <c r="D7180" s="627"/>
      <c r="E7180" s="627"/>
      <c r="F7180" s="627"/>
      <c r="G7180" s="627"/>
      <c r="H7180" s="625"/>
      <c r="J7180" s="627"/>
      <c r="K7180" s="627"/>
      <c r="L7180" s="627"/>
    </row>
    <row r="7181" spans="1:12" ht="15">
      <c r="A7181" s="624"/>
      <c r="B7181" s="625"/>
      <c r="C7181" s="625"/>
      <c r="D7181" s="625"/>
      <c r="E7181" s="625"/>
      <c r="F7181" s="625"/>
      <c r="G7181" s="625"/>
      <c r="H7181" s="625"/>
      <c r="J7181" s="625"/>
      <c r="K7181" s="625"/>
      <c r="L7181" s="625"/>
    </row>
    <row r="7182" spans="1:12" ht="15">
      <c r="A7182" s="626"/>
      <c r="B7182" s="625"/>
      <c r="C7182" s="627"/>
      <c r="D7182" s="627"/>
      <c r="E7182" s="627"/>
      <c r="F7182" s="627"/>
      <c r="G7182" s="627"/>
      <c r="H7182" s="625"/>
      <c r="J7182" s="627"/>
      <c r="K7182" s="627"/>
      <c r="L7182" s="627"/>
    </row>
    <row r="7183" spans="1:12" ht="15">
      <c r="A7183" s="624"/>
      <c r="B7183" s="625"/>
      <c r="C7183" s="625"/>
      <c r="D7183" s="625"/>
      <c r="E7183" s="625"/>
      <c r="F7183" s="625"/>
      <c r="G7183" s="625"/>
      <c r="H7183" s="625"/>
      <c r="J7183" s="625"/>
      <c r="K7183" s="625"/>
      <c r="L7183" s="625"/>
    </row>
    <row r="7184" spans="1:12" ht="15">
      <c r="A7184" s="626"/>
      <c r="B7184" s="625"/>
      <c r="C7184" s="627"/>
      <c r="D7184" s="627"/>
      <c r="E7184" s="627"/>
      <c r="F7184" s="627"/>
      <c r="G7184" s="627"/>
      <c r="H7184" s="625"/>
      <c r="J7184" s="627"/>
      <c r="K7184" s="627"/>
      <c r="L7184" s="627"/>
    </row>
    <row r="7185" spans="1:12" ht="15">
      <c r="A7185" s="624"/>
      <c r="B7185" s="625"/>
      <c r="C7185" s="625"/>
      <c r="D7185" s="625"/>
      <c r="E7185" s="625"/>
      <c r="F7185" s="625"/>
      <c r="G7185" s="625"/>
      <c r="H7185" s="625"/>
      <c r="J7185" s="625"/>
      <c r="K7185" s="625"/>
      <c r="L7185" s="625"/>
    </row>
    <row r="7186" spans="1:12" ht="15">
      <c r="A7186" s="626"/>
      <c r="B7186" s="625"/>
      <c r="C7186" s="627"/>
      <c r="D7186" s="627"/>
      <c r="E7186" s="627"/>
      <c r="F7186" s="627"/>
      <c r="G7186" s="627"/>
      <c r="H7186" s="625"/>
      <c r="J7186" s="627"/>
      <c r="K7186" s="627"/>
      <c r="L7186" s="627"/>
    </row>
    <row r="7187" spans="1:12" ht="15">
      <c r="A7187" s="624"/>
      <c r="B7187" s="625"/>
      <c r="C7187" s="625"/>
      <c r="D7187" s="625"/>
      <c r="E7187" s="625"/>
      <c r="F7187" s="625"/>
      <c r="G7187" s="625"/>
      <c r="H7187" s="625"/>
      <c r="J7187" s="625"/>
      <c r="K7187" s="625"/>
      <c r="L7187" s="625"/>
    </row>
    <row r="7188" spans="1:12" ht="15">
      <c r="A7188" s="626"/>
      <c r="B7188" s="625"/>
      <c r="C7188" s="627"/>
      <c r="D7188" s="627"/>
      <c r="E7188" s="627"/>
      <c r="F7188" s="627"/>
      <c r="G7188" s="627"/>
      <c r="H7188" s="625"/>
      <c r="J7188" s="627"/>
      <c r="K7188" s="627"/>
      <c r="L7188" s="627"/>
    </row>
    <row r="7189" spans="1:12" ht="15">
      <c r="A7189" s="624"/>
      <c r="B7189" s="625"/>
      <c r="C7189" s="625"/>
      <c r="D7189" s="625"/>
      <c r="E7189" s="625"/>
      <c r="F7189" s="625"/>
      <c r="G7189" s="625"/>
      <c r="H7189" s="625"/>
      <c r="J7189" s="625"/>
      <c r="K7189" s="625"/>
      <c r="L7189" s="625"/>
    </row>
    <row r="7190" spans="1:12" ht="15">
      <c r="A7190" s="626"/>
      <c r="B7190" s="625"/>
      <c r="C7190" s="627"/>
      <c r="D7190" s="627"/>
      <c r="E7190" s="627"/>
      <c r="F7190" s="627"/>
      <c r="G7190" s="627"/>
      <c r="H7190" s="625"/>
      <c r="J7190" s="627"/>
      <c r="K7190" s="627"/>
      <c r="L7190" s="627"/>
    </row>
    <row r="7191" spans="1:12" ht="15">
      <c r="A7191" s="624"/>
      <c r="B7191" s="625"/>
      <c r="C7191" s="625"/>
      <c r="D7191" s="625"/>
      <c r="E7191" s="625"/>
      <c r="F7191" s="625"/>
      <c r="G7191" s="625"/>
      <c r="H7191" s="625"/>
      <c r="J7191" s="625"/>
      <c r="K7191" s="625"/>
      <c r="L7191" s="625"/>
    </row>
    <row r="7192" spans="1:12" ht="15">
      <c r="A7192" s="626"/>
      <c r="B7192" s="625"/>
      <c r="C7192" s="627"/>
      <c r="D7192" s="627"/>
      <c r="E7192" s="627"/>
      <c r="F7192" s="627"/>
      <c r="G7192" s="627"/>
      <c r="H7192" s="625"/>
      <c r="J7192" s="627"/>
      <c r="K7192" s="627"/>
      <c r="L7192" s="627"/>
    </row>
    <row r="7193" spans="1:12" ht="15">
      <c r="A7193" s="624"/>
      <c r="B7193" s="625"/>
      <c r="C7193" s="625"/>
      <c r="D7193" s="625"/>
      <c r="E7193" s="625"/>
      <c r="F7193" s="625"/>
      <c r="G7193" s="625"/>
      <c r="H7193" s="625"/>
      <c r="J7193" s="625"/>
      <c r="K7193" s="625"/>
      <c r="L7193" s="625"/>
    </row>
    <row r="7194" spans="1:12" ht="15">
      <c r="A7194" s="626"/>
      <c r="B7194" s="625"/>
      <c r="C7194" s="627"/>
      <c r="D7194" s="627"/>
      <c r="E7194" s="627"/>
      <c r="F7194" s="627"/>
      <c r="G7194" s="627"/>
      <c r="H7194" s="625"/>
      <c r="J7194" s="627"/>
      <c r="K7194" s="627"/>
      <c r="L7194" s="627"/>
    </row>
    <row r="7195" spans="1:12" ht="15">
      <c r="A7195" s="624"/>
      <c r="B7195" s="625"/>
      <c r="C7195" s="625"/>
      <c r="D7195" s="625"/>
      <c r="E7195" s="625"/>
      <c r="F7195" s="625"/>
      <c r="G7195" s="625"/>
      <c r="H7195" s="625"/>
      <c r="J7195" s="625"/>
      <c r="K7195" s="625"/>
      <c r="L7195" s="625"/>
    </row>
    <row r="7196" spans="1:12" ht="15">
      <c r="A7196" s="626"/>
      <c r="B7196" s="625"/>
      <c r="C7196" s="627"/>
      <c r="D7196" s="627"/>
      <c r="E7196" s="627"/>
      <c r="F7196" s="627"/>
      <c r="G7196" s="627"/>
      <c r="H7196" s="625"/>
      <c r="J7196" s="627"/>
      <c r="K7196" s="627"/>
      <c r="L7196" s="627"/>
    </row>
    <row r="7197" spans="1:12" ht="15">
      <c r="A7197" s="624"/>
      <c r="B7197" s="625"/>
      <c r="C7197" s="625"/>
      <c r="D7197" s="625"/>
      <c r="E7197" s="625"/>
      <c r="F7197" s="625"/>
      <c r="G7197" s="625"/>
      <c r="H7197" s="625"/>
      <c r="J7197" s="625"/>
      <c r="K7197" s="625"/>
      <c r="L7197" s="625"/>
    </row>
    <row r="7198" spans="1:12" ht="15">
      <c r="A7198" s="626"/>
      <c r="B7198" s="625"/>
      <c r="C7198" s="627"/>
      <c r="D7198" s="627"/>
      <c r="E7198" s="627"/>
      <c r="F7198" s="627"/>
      <c r="G7198" s="627"/>
      <c r="H7198" s="625"/>
      <c r="J7198" s="627"/>
      <c r="K7198" s="627"/>
      <c r="L7198" s="627"/>
    </row>
    <row r="7199" spans="1:12" ht="15">
      <c r="A7199" s="624"/>
      <c r="B7199" s="625"/>
      <c r="C7199" s="625"/>
      <c r="D7199" s="625"/>
      <c r="E7199" s="625"/>
      <c r="F7199" s="625"/>
      <c r="G7199" s="625"/>
      <c r="H7199" s="625"/>
      <c r="J7199" s="625"/>
      <c r="K7199" s="625"/>
      <c r="L7199" s="625"/>
    </row>
    <row r="7200" spans="1:12" ht="15">
      <c r="A7200" s="626"/>
      <c r="B7200" s="625"/>
      <c r="C7200" s="627"/>
      <c r="D7200" s="627"/>
      <c r="E7200" s="627"/>
      <c r="F7200" s="627"/>
      <c r="G7200" s="627"/>
      <c r="H7200" s="625"/>
      <c r="J7200" s="627"/>
      <c r="K7200" s="627"/>
      <c r="L7200" s="627"/>
    </row>
    <row r="7201" spans="1:12" ht="15">
      <c r="A7201" s="624"/>
      <c r="B7201" s="625"/>
      <c r="C7201" s="625"/>
      <c r="D7201" s="625"/>
      <c r="E7201" s="625"/>
      <c r="F7201" s="625"/>
      <c r="G7201" s="625"/>
      <c r="H7201" s="625"/>
      <c r="J7201" s="625"/>
      <c r="K7201" s="625"/>
      <c r="L7201" s="625"/>
    </row>
    <row r="7202" spans="1:12" ht="15">
      <c r="A7202" s="626"/>
      <c r="B7202" s="625"/>
      <c r="C7202" s="627"/>
      <c r="D7202" s="627"/>
      <c r="E7202" s="627"/>
      <c r="F7202" s="627"/>
      <c r="G7202" s="627"/>
      <c r="H7202" s="625"/>
      <c r="J7202" s="627"/>
      <c r="K7202" s="627"/>
      <c r="L7202" s="627"/>
    </row>
    <row r="7203" spans="1:12" ht="15">
      <c r="A7203" s="624"/>
      <c r="B7203" s="625"/>
      <c r="C7203" s="625"/>
      <c r="D7203" s="625"/>
      <c r="E7203" s="625"/>
      <c r="F7203" s="625"/>
      <c r="G7203" s="625"/>
      <c r="H7203" s="625"/>
      <c r="J7203" s="625"/>
      <c r="K7203" s="625"/>
      <c r="L7203" s="625"/>
    </row>
    <row r="7204" spans="1:12" ht="15">
      <c r="A7204" s="626"/>
      <c r="B7204" s="625"/>
      <c r="C7204" s="627"/>
      <c r="D7204" s="627"/>
      <c r="E7204" s="627"/>
      <c r="F7204" s="627"/>
      <c r="G7204" s="627"/>
      <c r="H7204" s="625"/>
      <c r="J7204" s="627"/>
      <c r="K7204" s="627"/>
      <c r="L7204" s="627"/>
    </row>
    <row r="7205" spans="1:12" ht="15">
      <c r="A7205" s="624"/>
      <c r="B7205" s="625"/>
      <c r="C7205" s="625"/>
      <c r="D7205" s="625"/>
      <c r="E7205" s="625"/>
      <c r="F7205" s="625"/>
      <c r="G7205" s="625"/>
      <c r="H7205" s="625"/>
      <c r="J7205" s="625"/>
      <c r="K7205" s="625"/>
      <c r="L7205" s="625"/>
    </row>
    <row r="7206" spans="1:12" ht="15">
      <c r="A7206" s="626"/>
      <c r="B7206" s="625"/>
      <c r="C7206" s="627"/>
      <c r="D7206" s="627"/>
      <c r="E7206" s="627"/>
      <c r="F7206" s="627"/>
      <c r="G7206" s="627"/>
      <c r="H7206" s="625"/>
      <c r="J7206" s="627"/>
      <c r="K7206" s="627"/>
      <c r="L7206" s="627"/>
    </row>
    <row r="7207" spans="1:12" ht="15">
      <c r="A7207" s="624"/>
      <c r="B7207" s="625"/>
      <c r="C7207" s="625"/>
      <c r="D7207" s="625"/>
      <c r="E7207" s="705"/>
      <c r="F7207" s="625"/>
      <c r="G7207" s="625"/>
      <c r="H7207" s="625"/>
      <c r="J7207" s="625"/>
      <c r="K7207" s="625"/>
      <c r="L7207" s="625"/>
    </row>
    <row r="7208" spans="1:12" ht="15">
      <c r="A7208" s="626"/>
      <c r="B7208" s="625"/>
      <c r="C7208" s="627"/>
      <c r="D7208" s="627"/>
      <c r="E7208" s="627"/>
      <c r="F7208" s="627"/>
      <c r="G7208" s="627"/>
      <c r="H7208" s="625"/>
      <c r="J7208" s="627"/>
      <c r="K7208" s="627"/>
      <c r="L7208" s="627"/>
    </row>
    <row r="7209" spans="1:12" ht="15">
      <c r="A7209" s="624"/>
      <c r="B7209" s="625"/>
      <c r="C7209" s="625"/>
      <c r="D7209" s="625"/>
      <c r="E7209" s="625"/>
      <c r="F7209" s="625"/>
      <c r="G7209" s="625"/>
      <c r="H7209" s="625"/>
      <c r="J7209" s="625"/>
      <c r="K7209" s="625"/>
      <c r="L7209" s="625"/>
    </row>
    <row r="7210" spans="1:12" ht="15">
      <c r="A7210" s="626"/>
      <c r="B7210" s="625"/>
      <c r="C7210" s="627"/>
      <c r="D7210" s="627"/>
      <c r="E7210" s="627"/>
      <c r="F7210" s="627"/>
      <c r="G7210" s="627"/>
      <c r="H7210" s="625"/>
      <c r="J7210" s="627"/>
      <c r="K7210" s="627"/>
      <c r="L7210" s="627"/>
    </row>
    <row r="7211" spans="1:12" ht="15">
      <c r="A7211" s="624"/>
      <c r="B7211" s="625"/>
      <c r="C7211" s="625"/>
      <c r="D7211" s="625"/>
      <c r="E7211" s="625"/>
      <c r="F7211" s="625"/>
      <c r="G7211" s="625"/>
      <c r="H7211" s="625"/>
      <c r="J7211" s="625"/>
      <c r="K7211" s="625"/>
      <c r="L7211" s="625"/>
    </row>
    <row r="7212" spans="1:12" ht="15">
      <c r="A7212" s="626"/>
      <c r="B7212" s="625"/>
      <c r="C7212" s="627"/>
      <c r="D7212" s="627"/>
      <c r="E7212" s="627"/>
      <c r="F7212" s="627"/>
      <c r="G7212" s="627"/>
      <c r="H7212" s="625"/>
      <c r="J7212" s="627"/>
      <c r="K7212" s="627"/>
      <c r="L7212" s="627"/>
    </row>
    <row r="7213" spans="1:12" ht="15">
      <c r="A7213" s="624"/>
      <c r="B7213" s="625"/>
      <c r="C7213" s="625"/>
      <c r="D7213" s="625"/>
      <c r="E7213" s="625"/>
      <c r="F7213" s="625"/>
      <c r="G7213" s="625"/>
      <c r="H7213" s="625"/>
      <c r="J7213" s="1441"/>
      <c r="K7213" s="625"/>
      <c r="L7213" s="625"/>
    </row>
    <row r="7214" spans="1:12" ht="15">
      <c r="A7214" s="624"/>
      <c r="B7214" s="625"/>
      <c r="C7214" s="625"/>
      <c r="D7214" s="625"/>
      <c r="E7214" s="625"/>
      <c r="F7214" s="625"/>
      <c r="G7214" s="625"/>
      <c r="H7214" s="625"/>
      <c r="J7214" s="1442"/>
      <c r="K7214" s="625"/>
      <c r="L7214" s="625"/>
    </row>
    <row r="7215" spans="1:12" ht="15">
      <c r="A7215" s="624"/>
      <c r="B7215" s="625"/>
      <c r="C7215" s="625"/>
      <c r="D7215" s="625"/>
      <c r="E7215" s="625"/>
      <c r="F7215" s="625"/>
      <c r="G7215" s="625"/>
      <c r="H7215" s="625"/>
      <c r="J7215" s="625"/>
      <c r="K7215" s="625"/>
      <c r="L7215" s="625"/>
    </row>
    <row r="7216" spans="1:12" ht="15">
      <c r="A7216" s="626"/>
      <c r="B7216" s="625"/>
      <c r="C7216" s="627"/>
      <c r="D7216" s="627"/>
      <c r="E7216" s="627"/>
      <c r="F7216" s="627"/>
      <c r="G7216" s="627"/>
      <c r="H7216" s="625"/>
      <c r="J7216" s="627"/>
      <c r="K7216" s="627"/>
      <c r="L7216" s="627"/>
    </row>
    <row r="7217" spans="1:12" ht="15">
      <c r="A7217" s="624"/>
      <c r="B7217" s="625"/>
      <c r="C7217" s="625"/>
      <c r="D7217" s="625"/>
      <c r="E7217" s="625"/>
      <c r="F7217" s="625"/>
      <c r="G7217" s="625"/>
      <c r="H7217" s="625"/>
      <c r="J7217" s="625"/>
      <c r="K7217" s="625"/>
      <c r="L7217" s="625"/>
    </row>
    <row r="7218" spans="1:12" ht="15">
      <c r="A7218" s="626"/>
      <c r="B7218" s="625"/>
      <c r="C7218" s="627"/>
      <c r="D7218" s="627"/>
      <c r="E7218" s="627"/>
      <c r="F7218" s="627"/>
      <c r="G7218" s="627"/>
      <c r="H7218" s="625"/>
      <c r="J7218" s="627"/>
      <c r="K7218" s="627"/>
      <c r="L7218" s="627"/>
    </row>
    <row r="7219" spans="1:12" ht="15">
      <c r="A7219" s="624"/>
      <c r="B7219" s="625"/>
      <c r="C7219" s="625"/>
      <c r="D7219" s="625"/>
      <c r="E7219" s="625"/>
      <c r="F7219" s="625"/>
      <c r="G7219" s="625"/>
      <c r="H7219" s="625"/>
      <c r="J7219" s="625"/>
      <c r="K7219" s="625"/>
      <c r="L7219" s="625"/>
    </row>
    <row r="7220" spans="1:12" ht="15">
      <c r="A7220" s="626"/>
      <c r="B7220" s="625"/>
      <c r="C7220" s="627"/>
      <c r="D7220" s="627"/>
      <c r="E7220" s="627"/>
      <c r="F7220" s="627"/>
      <c r="G7220" s="627"/>
      <c r="H7220" s="625"/>
      <c r="J7220" s="627"/>
      <c r="K7220" s="627"/>
      <c r="L7220" s="627"/>
    </row>
    <row r="7221" spans="1:12" ht="15">
      <c r="A7221" s="624"/>
      <c r="B7221" s="625"/>
      <c r="C7221" s="625"/>
      <c r="D7221" s="625"/>
      <c r="E7221" s="625"/>
      <c r="F7221" s="625"/>
      <c r="G7221" s="625"/>
      <c r="H7221" s="625"/>
      <c r="J7221" s="625"/>
      <c r="K7221" s="625"/>
      <c r="L7221" s="625"/>
    </row>
    <row r="7222" spans="1:12" ht="15">
      <c r="A7222" s="626"/>
      <c r="B7222" s="625"/>
      <c r="C7222" s="627"/>
      <c r="D7222" s="627"/>
      <c r="E7222" s="627"/>
      <c r="F7222" s="627"/>
      <c r="G7222" s="627"/>
      <c r="H7222" s="625"/>
      <c r="J7222" s="627"/>
      <c r="K7222" s="627"/>
      <c r="L7222" s="627"/>
    </row>
    <row r="7223" spans="1:12" ht="15">
      <c r="A7223" s="624"/>
      <c r="B7223" s="625"/>
      <c r="C7223" s="625"/>
      <c r="D7223" s="625"/>
      <c r="E7223" s="625"/>
      <c r="F7223" s="625"/>
      <c r="G7223" s="625"/>
      <c r="H7223" s="625"/>
      <c r="J7223" s="625"/>
      <c r="K7223" s="625"/>
      <c r="L7223" s="625"/>
    </row>
    <row r="7224" spans="1:12" ht="15">
      <c r="A7224" s="626"/>
      <c r="B7224" s="625"/>
      <c r="C7224" s="627"/>
      <c r="D7224" s="627"/>
      <c r="E7224" s="627"/>
      <c r="F7224" s="627"/>
      <c r="G7224" s="627"/>
      <c r="H7224" s="625"/>
      <c r="J7224" s="627"/>
      <c r="K7224" s="627"/>
      <c r="L7224" s="627"/>
    </row>
    <row r="7225" spans="1:12" ht="15">
      <c r="A7225" s="624"/>
      <c r="B7225" s="625"/>
      <c r="C7225" s="625"/>
      <c r="D7225" s="625"/>
      <c r="E7225" s="625"/>
      <c r="F7225" s="625"/>
      <c r="G7225" s="625"/>
      <c r="H7225" s="625"/>
      <c r="J7225" s="625"/>
      <c r="K7225" s="625"/>
      <c r="L7225" s="625"/>
    </row>
    <row r="7226" spans="1:12" ht="15">
      <c r="A7226" s="626"/>
      <c r="B7226" s="625"/>
      <c r="C7226" s="627"/>
      <c r="D7226" s="627"/>
      <c r="E7226" s="627"/>
      <c r="F7226" s="627"/>
      <c r="G7226" s="627"/>
      <c r="H7226" s="625"/>
      <c r="J7226" s="627"/>
      <c r="K7226" s="627"/>
      <c r="L7226" s="627"/>
    </row>
    <row r="7227" spans="1:12" ht="15">
      <c r="A7227" s="624"/>
      <c r="B7227" s="625"/>
      <c r="C7227" s="625"/>
      <c r="D7227" s="625"/>
      <c r="E7227" s="625"/>
      <c r="F7227" s="625"/>
      <c r="G7227" s="625"/>
      <c r="H7227" s="625"/>
      <c r="J7227" s="625"/>
      <c r="K7227" s="625"/>
      <c r="L7227" s="625"/>
    </row>
    <row r="7228" spans="1:12" ht="15">
      <c r="A7228" s="626"/>
      <c r="B7228" s="625"/>
      <c r="C7228" s="627"/>
      <c r="D7228" s="627"/>
      <c r="E7228" s="627"/>
      <c r="F7228" s="627"/>
      <c r="G7228" s="627"/>
      <c r="H7228" s="625"/>
      <c r="J7228" s="627"/>
      <c r="K7228" s="627"/>
      <c r="L7228" s="627"/>
    </row>
    <row r="7229" spans="1:12" ht="15">
      <c r="A7229" s="624"/>
      <c r="B7229" s="625"/>
      <c r="C7229" s="625"/>
      <c r="D7229" s="625"/>
      <c r="E7229" s="625"/>
      <c r="F7229" s="625"/>
      <c r="G7229" s="625"/>
      <c r="H7229" s="625"/>
      <c r="J7229" s="625"/>
      <c r="K7229" s="625"/>
      <c r="L7229" s="625"/>
    </row>
    <row r="7230" spans="1:12" ht="15">
      <c r="A7230" s="626"/>
      <c r="B7230" s="625"/>
      <c r="C7230" s="627"/>
      <c r="D7230" s="627"/>
      <c r="E7230" s="627"/>
      <c r="F7230" s="627"/>
      <c r="G7230" s="627"/>
      <c r="H7230" s="625"/>
      <c r="J7230" s="627"/>
      <c r="K7230" s="627"/>
      <c r="L7230" s="627"/>
    </row>
    <row r="7231" spans="1:12" ht="15">
      <c r="A7231" s="624"/>
      <c r="B7231" s="625"/>
      <c r="C7231" s="625"/>
      <c r="D7231" s="625"/>
      <c r="E7231" s="625"/>
      <c r="F7231" s="625"/>
      <c r="G7231" s="625"/>
      <c r="H7231" s="625"/>
      <c r="J7231" s="625"/>
      <c r="K7231" s="625"/>
      <c r="L7231" s="625"/>
    </row>
    <row r="7232" spans="1:12" ht="15">
      <c r="A7232" s="626"/>
      <c r="B7232" s="625"/>
      <c r="C7232" s="627"/>
      <c r="D7232" s="627"/>
      <c r="E7232" s="627"/>
      <c r="F7232" s="627"/>
      <c r="G7232" s="627"/>
      <c r="H7232" s="625"/>
      <c r="J7232" s="627"/>
      <c r="K7232" s="627"/>
      <c r="L7232" s="627"/>
    </row>
    <row r="7233" spans="1:12" ht="15">
      <c r="A7233" s="624"/>
      <c r="B7233" s="625"/>
      <c r="C7233" s="625"/>
      <c r="D7233" s="625"/>
      <c r="E7233" s="625"/>
      <c r="F7233" s="625"/>
      <c r="G7233" s="625"/>
      <c r="H7233" s="625"/>
      <c r="J7233" s="625"/>
      <c r="K7233" s="625"/>
      <c r="L7233" s="625"/>
    </row>
    <row r="7234" spans="1:12" ht="15">
      <c r="A7234" s="626"/>
      <c r="B7234" s="625"/>
      <c r="C7234" s="627"/>
      <c r="D7234" s="627"/>
      <c r="E7234" s="627"/>
      <c r="F7234" s="627"/>
      <c r="G7234" s="627"/>
      <c r="H7234" s="625"/>
      <c r="J7234" s="627"/>
      <c r="K7234" s="627"/>
      <c r="L7234" s="627"/>
    </row>
    <row r="7235" spans="1:12" ht="15">
      <c r="A7235" s="624"/>
      <c r="B7235" s="625"/>
      <c r="C7235" s="625"/>
      <c r="D7235" s="625"/>
      <c r="E7235" s="625"/>
      <c r="F7235" s="625"/>
      <c r="G7235" s="625"/>
      <c r="H7235" s="625"/>
      <c r="J7235" s="625"/>
      <c r="K7235" s="625"/>
      <c r="L7235" s="625"/>
    </row>
    <row r="7236" spans="1:12" ht="15">
      <c r="A7236" s="626"/>
      <c r="B7236" s="625"/>
      <c r="C7236" s="627"/>
      <c r="D7236" s="627"/>
      <c r="E7236" s="627"/>
      <c r="F7236" s="627"/>
      <c r="G7236" s="627"/>
      <c r="H7236" s="625"/>
      <c r="J7236" s="627"/>
      <c r="K7236" s="627"/>
      <c r="L7236" s="627"/>
    </row>
    <row r="7237" spans="1:12" ht="15">
      <c r="A7237" s="624"/>
      <c r="B7237" s="625"/>
      <c r="C7237" s="625"/>
      <c r="D7237" s="625"/>
      <c r="E7237" s="625"/>
      <c r="F7237" s="625"/>
      <c r="G7237" s="625"/>
      <c r="H7237" s="625"/>
      <c r="J7237" s="625"/>
      <c r="K7237" s="625"/>
      <c r="L7237" s="625"/>
    </row>
    <row r="7238" spans="1:12" ht="15">
      <c r="A7238" s="626"/>
      <c r="B7238" s="625"/>
      <c r="C7238" s="627"/>
      <c r="D7238" s="627"/>
      <c r="E7238" s="627"/>
      <c r="F7238" s="627"/>
      <c r="G7238" s="627"/>
      <c r="H7238" s="625"/>
      <c r="J7238" s="627"/>
      <c r="K7238" s="627"/>
      <c r="L7238" s="627"/>
    </row>
    <row r="7239" spans="1:12" ht="15">
      <c r="A7239" s="624"/>
      <c r="B7239" s="625"/>
      <c r="C7239" s="625"/>
      <c r="D7239" s="625"/>
      <c r="E7239" s="625"/>
      <c r="F7239" s="625"/>
      <c r="G7239" s="625"/>
      <c r="H7239" s="625"/>
      <c r="J7239" s="625"/>
      <c r="K7239" s="625"/>
      <c r="L7239" s="625"/>
    </row>
    <row r="7240" spans="1:12" ht="15">
      <c r="A7240" s="626"/>
      <c r="B7240" s="625"/>
      <c r="C7240" s="627"/>
      <c r="D7240" s="627"/>
      <c r="E7240" s="627"/>
      <c r="F7240" s="627"/>
      <c r="G7240" s="627"/>
      <c r="H7240" s="625"/>
      <c r="J7240" s="627"/>
      <c r="K7240" s="627"/>
      <c r="L7240" s="627"/>
    </row>
    <row r="7241" spans="1:12" ht="15">
      <c r="A7241" s="624"/>
      <c r="B7241" s="625"/>
      <c r="C7241" s="625"/>
      <c r="D7241" s="625"/>
      <c r="E7241" s="625"/>
      <c r="F7241" s="625"/>
      <c r="G7241" s="625"/>
      <c r="H7241" s="625"/>
      <c r="J7241" s="625"/>
      <c r="K7241" s="625"/>
      <c r="L7241" s="625"/>
    </row>
    <row r="7242" spans="1:12" ht="15">
      <c r="A7242" s="626"/>
      <c r="B7242" s="625"/>
      <c r="C7242" s="627"/>
      <c r="D7242" s="627"/>
      <c r="E7242" s="627"/>
      <c r="F7242" s="627"/>
      <c r="G7242" s="627"/>
      <c r="H7242" s="625"/>
      <c r="J7242" s="627"/>
      <c r="K7242" s="627"/>
      <c r="L7242" s="627"/>
    </row>
    <row r="7243" spans="1:12" ht="15">
      <c r="A7243" s="624"/>
      <c r="B7243" s="625"/>
      <c r="C7243" s="625"/>
      <c r="D7243" s="625"/>
      <c r="E7243" s="625"/>
      <c r="F7243" s="625"/>
      <c r="G7243" s="625"/>
      <c r="H7243" s="625"/>
      <c r="J7243" s="625"/>
      <c r="K7243" s="625"/>
      <c r="L7243" s="625"/>
    </row>
    <row r="7244" spans="1:12" ht="15">
      <c r="A7244" s="626"/>
      <c r="B7244" s="625"/>
      <c r="C7244" s="627"/>
      <c r="D7244" s="627"/>
      <c r="E7244" s="627"/>
      <c r="F7244" s="627"/>
      <c r="G7244" s="627"/>
      <c r="H7244" s="625"/>
      <c r="J7244" s="627"/>
      <c r="K7244" s="627"/>
      <c r="L7244" s="627"/>
    </row>
    <row r="7245" spans="1:12" ht="15">
      <c r="A7245" s="624"/>
      <c r="B7245" s="625"/>
      <c r="C7245" s="625"/>
      <c r="D7245" s="625"/>
      <c r="E7245" s="625"/>
      <c r="F7245" s="625"/>
      <c r="G7245" s="625"/>
      <c r="H7245" s="625"/>
      <c r="J7245" s="625"/>
      <c r="K7245" s="625"/>
      <c r="L7245" s="625"/>
    </row>
    <row r="7246" spans="1:12" ht="15">
      <c r="A7246" s="626"/>
      <c r="B7246" s="625"/>
      <c r="C7246" s="627"/>
      <c r="D7246" s="627"/>
      <c r="E7246" s="627"/>
      <c r="F7246" s="627"/>
      <c r="G7246" s="627"/>
      <c r="H7246" s="625"/>
      <c r="J7246" s="627"/>
      <c r="K7246" s="627"/>
      <c r="L7246" s="627"/>
    </row>
    <row r="7247" spans="1:12" ht="15">
      <c r="A7247" s="624"/>
      <c r="B7247" s="625"/>
      <c r="C7247" s="625"/>
      <c r="D7247" s="625"/>
      <c r="E7247" s="625"/>
      <c r="F7247" s="625"/>
      <c r="G7247" s="625"/>
      <c r="H7247" s="625"/>
      <c r="J7247" s="625"/>
      <c r="K7247" s="625"/>
      <c r="L7247" s="625"/>
    </row>
    <row r="7248" spans="1:12" ht="15">
      <c r="A7248" s="626"/>
      <c r="B7248" s="625"/>
      <c r="C7248" s="627"/>
      <c r="D7248" s="627"/>
      <c r="E7248" s="627"/>
      <c r="F7248" s="627"/>
      <c r="G7248" s="627"/>
      <c r="H7248" s="625"/>
      <c r="J7248" s="627"/>
      <c r="K7248" s="627"/>
      <c r="L7248" s="627"/>
    </row>
    <row r="7249" spans="1:12" ht="15">
      <c r="A7249" s="624"/>
      <c r="B7249" s="625"/>
      <c r="C7249" s="625"/>
      <c r="D7249" s="625"/>
      <c r="E7249" s="625"/>
      <c r="F7249" s="625"/>
      <c r="G7249" s="625"/>
      <c r="H7249" s="625"/>
      <c r="J7249" s="625"/>
      <c r="K7249" s="625"/>
      <c r="L7249" s="625"/>
    </row>
    <row r="7250" spans="1:12" ht="15">
      <c r="A7250" s="626"/>
      <c r="B7250" s="625"/>
      <c r="C7250" s="627"/>
      <c r="D7250" s="627"/>
      <c r="E7250" s="627"/>
      <c r="F7250" s="627"/>
      <c r="G7250" s="627"/>
      <c r="H7250" s="625"/>
      <c r="J7250" s="627"/>
      <c r="K7250" s="627"/>
      <c r="L7250" s="627"/>
    </row>
    <row r="7251" spans="1:12" ht="15">
      <c r="A7251" s="624"/>
      <c r="B7251" s="625"/>
      <c r="C7251" s="625"/>
      <c r="D7251" s="625"/>
      <c r="E7251" s="625"/>
      <c r="F7251" s="625"/>
      <c r="G7251" s="625"/>
      <c r="H7251" s="625"/>
      <c r="J7251" s="625"/>
      <c r="K7251" s="625"/>
      <c r="L7251" s="625"/>
    </row>
    <row r="7252" spans="1:12" ht="15">
      <c r="A7252" s="626"/>
      <c r="B7252" s="625"/>
      <c r="C7252" s="627"/>
      <c r="D7252" s="627"/>
      <c r="E7252" s="627"/>
      <c r="F7252" s="627"/>
      <c r="G7252" s="627"/>
      <c r="H7252" s="625"/>
      <c r="J7252" s="627"/>
      <c r="K7252" s="627"/>
      <c r="L7252" s="627"/>
    </row>
    <row r="7253" spans="1:12" ht="15">
      <c r="A7253" s="624"/>
      <c r="B7253" s="625"/>
      <c r="C7253" s="625"/>
      <c r="D7253" s="625"/>
      <c r="E7253" s="625"/>
      <c r="F7253" s="625"/>
      <c r="G7253" s="625"/>
      <c r="H7253" s="625"/>
      <c r="J7253" s="625"/>
      <c r="K7253" s="625"/>
      <c r="L7253" s="625"/>
    </row>
    <row r="7254" spans="1:12" ht="15">
      <c r="A7254" s="626"/>
      <c r="B7254" s="625"/>
      <c r="C7254" s="627"/>
      <c r="D7254" s="627"/>
      <c r="E7254" s="627"/>
      <c r="F7254" s="627"/>
      <c r="G7254" s="627"/>
      <c r="H7254" s="625"/>
      <c r="J7254" s="627"/>
      <c r="K7254" s="627"/>
      <c r="L7254" s="627"/>
    </row>
    <row r="7255" spans="1:12" ht="15">
      <c r="A7255" s="624"/>
      <c r="B7255" s="625"/>
      <c r="C7255" s="625"/>
      <c r="D7255" s="625"/>
      <c r="E7255" s="625"/>
      <c r="F7255" s="625"/>
      <c r="G7255" s="625"/>
      <c r="H7255" s="625"/>
      <c r="J7255" s="625"/>
      <c r="K7255" s="625"/>
      <c r="L7255" s="625"/>
    </row>
    <row r="7256" spans="1:12" ht="15">
      <c r="A7256" s="626"/>
      <c r="B7256" s="625"/>
      <c r="C7256" s="627"/>
      <c r="D7256" s="627"/>
      <c r="E7256" s="627"/>
      <c r="F7256" s="627"/>
      <c r="G7256" s="627"/>
      <c r="H7256" s="625"/>
      <c r="J7256" s="627"/>
      <c r="K7256" s="627"/>
      <c r="L7256" s="627"/>
    </row>
    <row r="7257" spans="1:12" ht="15">
      <c r="A7257" s="624"/>
      <c r="B7257" s="625"/>
      <c r="C7257" s="625"/>
      <c r="D7257" s="625"/>
      <c r="E7257" s="625"/>
      <c r="F7257" s="625"/>
      <c r="G7257" s="625"/>
      <c r="H7257" s="625"/>
      <c r="J7257" s="625"/>
      <c r="K7257" s="625"/>
      <c r="L7257" s="625"/>
    </row>
    <row r="7258" spans="1:12" ht="15">
      <c r="A7258" s="626"/>
      <c r="B7258" s="625"/>
      <c r="C7258" s="627"/>
      <c r="D7258" s="627"/>
      <c r="E7258" s="627"/>
      <c r="F7258" s="627"/>
      <c r="G7258" s="627"/>
      <c r="H7258" s="625"/>
      <c r="J7258" s="627"/>
      <c r="K7258" s="627"/>
      <c r="L7258" s="627"/>
    </row>
    <row r="7259" spans="1:12" ht="15">
      <c r="A7259" s="624"/>
      <c r="B7259" s="625"/>
      <c r="C7259" s="625"/>
      <c r="D7259" s="625"/>
      <c r="E7259" s="625"/>
      <c r="F7259" s="625"/>
      <c r="G7259" s="625"/>
      <c r="H7259" s="625"/>
      <c r="J7259" s="625"/>
      <c r="K7259" s="625"/>
      <c r="L7259" s="625"/>
    </row>
    <row r="7260" spans="1:12" ht="15">
      <c r="A7260" s="626"/>
      <c r="B7260" s="625"/>
      <c r="C7260" s="627"/>
      <c r="D7260" s="627"/>
      <c r="E7260" s="627"/>
      <c r="F7260" s="627"/>
      <c r="G7260" s="627"/>
      <c r="H7260" s="625"/>
      <c r="J7260" s="627"/>
      <c r="K7260" s="627"/>
      <c r="L7260" s="627"/>
    </row>
    <row r="7261" spans="1:12" ht="15">
      <c r="A7261" s="624"/>
      <c r="B7261" s="625"/>
      <c r="C7261" s="625"/>
      <c r="D7261" s="625"/>
      <c r="E7261" s="625"/>
      <c r="F7261" s="625"/>
      <c r="G7261" s="625"/>
      <c r="H7261" s="625"/>
      <c r="J7261" s="625"/>
      <c r="K7261" s="625"/>
      <c r="L7261" s="625"/>
    </row>
    <row r="7262" spans="1:12" ht="15">
      <c r="A7262" s="626"/>
      <c r="B7262" s="625"/>
      <c r="C7262" s="627"/>
      <c r="D7262" s="627"/>
      <c r="E7262" s="627"/>
      <c r="F7262" s="627"/>
      <c r="G7262" s="627"/>
      <c r="H7262" s="625"/>
      <c r="J7262" s="627"/>
      <c r="K7262" s="627"/>
      <c r="L7262" s="627"/>
    </row>
    <row r="7263" spans="1:12" ht="15">
      <c r="A7263" s="624"/>
      <c r="B7263" s="625"/>
      <c r="C7263" s="625"/>
      <c r="D7263" s="625"/>
      <c r="E7263" s="625"/>
      <c r="F7263" s="625"/>
      <c r="G7263" s="625"/>
      <c r="H7263" s="625"/>
      <c r="J7263" s="625"/>
      <c r="K7263" s="625"/>
      <c r="L7263" s="625"/>
    </row>
    <row r="7264" spans="1:12" ht="15">
      <c r="A7264" s="626"/>
      <c r="B7264" s="625"/>
      <c r="C7264" s="627"/>
      <c r="D7264" s="627"/>
      <c r="E7264" s="627"/>
      <c r="F7264" s="627"/>
      <c r="G7264" s="627"/>
      <c r="H7264" s="625"/>
      <c r="J7264" s="627"/>
      <c r="K7264" s="627"/>
      <c r="L7264" s="627"/>
    </row>
    <row r="7265" spans="1:12" ht="15">
      <c r="A7265" s="624"/>
      <c r="B7265" s="625"/>
      <c r="C7265" s="625"/>
      <c r="D7265" s="625"/>
      <c r="E7265" s="625"/>
      <c r="F7265" s="625"/>
      <c r="G7265" s="625"/>
      <c r="H7265" s="625"/>
      <c r="J7265" s="625"/>
      <c r="K7265" s="625"/>
      <c r="L7265" s="625"/>
    </row>
    <row r="7266" spans="1:12" ht="15">
      <c r="A7266" s="624"/>
      <c r="B7266" s="625"/>
      <c r="C7266" s="625"/>
      <c r="D7266" s="625"/>
      <c r="E7266" s="625"/>
      <c r="F7266" s="625"/>
      <c r="G7266" s="625"/>
      <c r="H7266" s="625"/>
      <c r="J7266" s="625"/>
      <c r="K7266" s="625"/>
      <c r="L7266" s="625"/>
    </row>
    <row r="7267" spans="1:12" ht="15">
      <c r="A7267" s="626"/>
      <c r="B7267" s="625"/>
      <c r="C7267" s="627"/>
      <c r="D7267" s="627"/>
      <c r="E7267" s="627"/>
      <c r="F7267" s="627"/>
      <c r="G7267" s="627"/>
      <c r="H7267" s="625"/>
      <c r="J7267" s="627"/>
      <c r="K7267" s="627"/>
      <c r="L7267" s="627"/>
    </row>
    <row r="7268" spans="1:12" ht="15">
      <c r="A7268" s="624"/>
      <c r="B7268" s="1441"/>
      <c r="C7268" s="625"/>
      <c r="D7268" s="625"/>
      <c r="E7268" s="625"/>
      <c r="F7268" s="625"/>
      <c r="G7268" s="625"/>
      <c r="H7268" s="625"/>
      <c r="I7268" s="1446"/>
      <c r="J7268" s="625"/>
      <c r="K7268" s="625"/>
      <c r="L7268" s="634"/>
    </row>
    <row r="7269" spans="1:12" ht="15">
      <c r="A7269" s="624"/>
      <c r="C7269" s="625"/>
      <c r="D7269" s="625"/>
      <c r="E7269" s="625"/>
      <c r="F7269" s="625"/>
      <c r="G7269" s="625"/>
      <c r="H7269" s="625"/>
      <c r="I7269" s="638">
        <v>1</v>
      </c>
      <c r="J7269" s="625"/>
      <c r="K7269" s="625"/>
      <c r="L7269" s="634"/>
    </row>
    <row r="7270" spans="1:12" ht="15">
      <c r="A7270" s="624"/>
      <c r="C7270" s="627"/>
      <c r="D7270" s="627"/>
      <c r="E7270" s="627"/>
      <c r="F7270" s="627"/>
      <c r="G7270" s="627"/>
      <c r="H7270" s="627"/>
      <c r="I7270" s="639">
        <v>2</v>
      </c>
      <c r="J7270" s="627"/>
      <c r="K7270" s="627"/>
      <c r="L7270" s="637"/>
    </row>
    <row r="7271" spans="1:12" ht="15">
      <c r="A7271" s="624"/>
      <c r="C7271" s="625"/>
      <c r="D7271" s="625"/>
      <c r="E7271" s="625"/>
      <c r="F7271" s="625"/>
      <c r="G7271" s="625"/>
      <c r="H7271" s="625"/>
      <c r="I7271" s="638">
        <v>1</v>
      </c>
      <c r="J7271" s="625"/>
      <c r="K7271" s="625"/>
      <c r="L7271" s="634"/>
    </row>
    <row r="7272" spans="1:12" ht="15">
      <c r="A7272" s="624"/>
      <c r="C7272" s="627"/>
      <c r="D7272" s="627"/>
      <c r="E7272" s="627"/>
      <c r="F7272" s="627"/>
      <c r="G7272" s="627"/>
      <c r="H7272" s="627"/>
      <c r="I7272" s="639">
        <v>2</v>
      </c>
      <c r="J7272" s="627"/>
      <c r="K7272" s="627"/>
      <c r="L7272" s="637"/>
    </row>
    <row r="7273" spans="1:12" ht="15">
      <c r="A7273" s="624"/>
      <c r="C7273" s="625"/>
      <c r="D7273" s="625"/>
      <c r="E7273" s="625"/>
      <c r="F7273" s="625"/>
      <c r="G7273" s="625"/>
      <c r="H7273" s="625"/>
      <c r="I7273" s="638">
        <v>1</v>
      </c>
      <c r="J7273" s="625"/>
      <c r="K7273" s="625"/>
      <c r="L7273" s="634"/>
    </row>
    <row r="7274" spans="1:12" ht="15">
      <c r="A7274" s="624"/>
      <c r="C7274" s="627"/>
      <c r="D7274" s="627"/>
      <c r="E7274" s="627"/>
      <c r="F7274" s="627"/>
      <c r="G7274" s="627"/>
      <c r="H7274" s="627"/>
      <c r="I7274" s="639">
        <v>1</v>
      </c>
      <c r="J7274" s="627"/>
      <c r="K7274" s="627"/>
      <c r="L7274" s="637"/>
    </row>
    <row r="7275" spans="1:12" ht="15">
      <c r="A7275" s="624"/>
      <c r="C7275" s="625"/>
      <c r="D7275" s="625"/>
      <c r="E7275" s="625"/>
      <c r="F7275" s="625"/>
      <c r="G7275" s="625"/>
      <c r="H7275" s="625"/>
      <c r="I7275" s="638">
        <v>1</v>
      </c>
      <c r="J7275" s="625"/>
      <c r="K7275" s="625"/>
      <c r="L7275" s="634"/>
    </row>
    <row r="7276" spans="1:12" ht="15">
      <c r="A7276" s="624"/>
      <c r="C7276" s="627"/>
      <c r="D7276" s="627"/>
      <c r="E7276" s="627"/>
      <c r="F7276" s="627"/>
      <c r="G7276" s="627"/>
      <c r="H7276" s="627"/>
      <c r="I7276" s="639">
        <v>1</v>
      </c>
      <c r="J7276" s="627"/>
      <c r="K7276" s="627"/>
      <c r="L7276" s="637"/>
    </row>
    <row r="7277" spans="1:12" ht="15">
      <c r="A7277" s="624"/>
      <c r="C7277" s="625"/>
      <c r="D7277" s="625"/>
      <c r="E7277" s="625"/>
      <c r="F7277" s="625"/>
      <c r="G7277" s="625"/>
      <c r="H7277" s="625"/>
      <c r="I7277" s="638">
        <v>12</v>
      </c>
      <c r="J7277" s="625"/>
      <c r="K7277" s="625"/>
      <c r="L7277" s="634"/>
    </row>
    <row r="7278" spans="1:12" ht="15">
      <c r="A7278" s="624"/>
      <c r="C7278" s="627"/>
      <c r="D7278" s="627"/>
      <c r="E7278" s="627"/>
      <c r="F7278" s="627"/>
      <c r="G7278" s="627"/>
      <c r="H7278" s="627"/>
      <c r="I7278" s="639">
        <v>6</v>
      </c>
      <c r="J7278" s="627"/>
      <c r="K7278" s="627"/>
      <c r="L7278" s="637"/>
    </row>
    <row r="7279" spans="1:12" ht="15">
      <c r="A7279" s="624"/>
      <c r="C7279" s="625"/>
      <c r="D7279" s="625"/>
      <c r="E7279" s="625"/>
      <c r="F7279" s="625"/>
      <c r="G7279" s="625"/>
      <c r="H7279" s="625"/>
      <c r="I7279" s="638">
        <v>6</v>
      </c>
      <c r="J7279" s="625"/>
      <c r="K7279" s="625"/>
      <c r="L7279" s="634"/>
    </row>
    <row r="7280" spans="1:12" ht="15">
      <c r="A7280" s="624"/>
      <c r="C7280" s="627"/>
      <c r="D7280" s="627"/>
      <c r="E7280" s="627"/>
      <c r="F7280" s="627"/>
      <c r="G7280" s="627"/>
      <c r="H7280" s="627"/>
      <c r="I7280" s="639">
        <v>5</v>
      </c>
      <c r="J7280" s="627"/>
      <c r="K7280" s="627"/>
      <c r="L7280" s="637"/>
    </row>
    <row r="7281" spans="1:12" ht="15">
      <c r="A7281" s="624"/>
      <c r="C7281" s="625"/>
      <c r="D7281" s="625"/>
      <c r="E7281" s="625"/>
      <c r="F7281" s="625"/>
      <c r="G7281" s="625"/>
      <c r="H7281" s="625"/>
      <c r="I7281" s="638">
        <v>3</v>
      </c>
      <c r="J7281" s="625"/>
      <c r="K7281" s="625"/>
      <c r="L7281" s="634"/>
    </row>
    <row r="7282" spans="1:12" ht="15">
      <c r="A7282" s="624"/>
      <c r="C7282" s="627"/>
      <c r="D7282" s="627"/>
      <c r="E7282" s="627"/>
      <c r="F7282" s="627"/>
      <c r="G7282" s="627"/>
      <c r="H7282" s="627"/>
      <c r="I7282" s="639">
        <v>3</v>
      </c>
      <c r="J7282" s="627"/>
      <c r="K7282" s="627"/>
      <c r="L7282" s="637"/>
    </row>
    <row r="7283" spans="1:12" ht="15">
      <c r="A7283" s="624"/>
      <c r="C7283" s="625"/>
      <c r="D7283" s="625"/>
      <c r="E7283" s="625"/>
      <c r="F7283" s="625"/>
      <c r="G7283" s="625"/>
      <c r="H7283" s="625"/>
      <c r="I7283" s="638">
        <v>2</v>
      </c>
      <c r="J7283" s="625"/>
      <c r="K7283" s="625"/>
      <c r="L7283" s="634"/>
    </row>
    <row r="7284" spans="1:12" ht="15">
      <c r="A7284" s="624"/>
      <c r="C7284" s="627"/>
      <c r="D7284" s="627"/>
      <c r="E7284" s="627"/>
      <c r="F7284" s="627"/>
      <c r="G7284" s="627"/>
      <c r="H7284" s="627"/>
      <c r="I7284" s="639">
        <v>2</v>
      </c>
      <c r="J7284" s="627"/>
      <c r="K7284" s="627"/>
      <c r="L7284" s="637"/>
    </row>
    <row r="7285" spans="1:12" ht="15">
      <c r="A7285" s="624"/>
      <c r="C7285" s="625"/>
      <c r="D7285" s="625"/>
      <c r="E7285" s="625"/>
      <c r="F7285" s="625"/>
      <c r="G7285" s="625"/>
      <c r="H7285" s="625"/>
      <c r="I7285" s="638">
        <v>3</v>
      </c>
      <c r="J7285" s="625"/>
      <c r="K7285" s="625"/>
      <c r="L7285" s="634"/>
    </row>
    <row r="7286" spans="1:12" ht="15">
      <c r="A7286" s="624"/>
      <c r="C7286" s="627"/>
      <c r="D7286" s="627"/>
      <c r="E7286" s="627"/>
      <c r="F7286" s="627"/>
      <c r="G7286" s="627"/>
      <c r="H7286" s="627"/>
      <c r="I7286" s="639">
        <v>3</v>
      </c>
      <c r="J7286" s="627"/>
      <c r="K7286" s="627"/>
      <c r="L7286" s="637"/>
    </row>
    <row r="7287" spans="1:12" ht="15">
      <c r="A7287" s="624"/>
      <c r="C7287" s="625"/>
      <c r="D7287" s="625"/>
      <c r="E7287" s="625"/>
      <c r="F7287" s="625"/>
      <c r="G7287" s="625"/>
      <c r="H7287" s="625"/>
      <c r="I7287" s="638">
        <v>4</v>
      </c>
      <c r="J7287" s="625"/>
      <c r="K7287" s="625"/>
      <c r="L7287" s="634"/>
    </row>
    <row r="7288" spans="1:12" ht="15">
      <c r="A7288" s="624"/>
      <c r="C7288" s="627"/>
      <c r="D7288" s="627"/>
      <c r="E7288" s="627"/>
      <c r="F7288" s="627"/>
      <c r="G7288" s="627"/>
      <c r="H7288" s="627"/>
      <c r="I7288" s="639">
        <v>4</v>
      </c>
      <c r="J7288" s="627"/>
      <c r="K7288" s="627"/>
      <c r="L7288" s="637"/>
    </row>
    <row r="7289" spans="1:12" ht="15">
      <c r="A7289" s="624"/>
      <c r="C7289" s="625"/>
      <c r="D7289" s="625"/>
      <c r="E7289" s="625"/>
      <c r="F7289" s="625"/>
      <c r="G7289" s="625"/>
      <c r="H7289" s="625"/>
      <c r="I7289" s="638">
        <v>12</v>
      </c>
      <c r="J7289" s="625"/>
      <c r="K7289" s="625"/>
      <c r="L7289" s="634"/>
    </row>
    <row r="7290" spans="1:12" ht="15">
      <c r="A7290" s="624"/>
      <c r="C7290" s="627"/>
      <c r="D7290" s="627"/>
      <c r="E7290" s="627"/>
      <c r="F7290" s="627"/>
      <c r="G7290" s="627"/>
      <c r="H7290" s="627"/>
      <c r="I7290" s="639">
        <v>-12</v>
      </c>
      <c r="J7290" s="627"/>
      <c r="K7290" s="627"/>
      <c r="L7290" s="637"/>
    </row>
    <row r="7291" spans="1:12" ht="15">
      <c r="A7291" s="624"/>
      <c r="C7291" s="625"/>
      <c r="D7291" s="625"/>
      <c r="E7291" s="625"/>
      <c r="F7291" s="625"/>
      <c r="G7291" s="625"/>
      <c r="H7291" s="625"/>
      <c r="I7291" s="638">
        <v>1</v>
      </c>
      <c r="J7291" s="625"/>
      <c r="K7291" s="625"/>
      <c r="L7291" s="634"/>
    </row>
    <row r="7292" spans="1:12" ht="15">
      <c r="A7292" s="624"/>
      <c r="C7292" s="627"/>
      <c r="D7292" s="627"/>
      <c r="E7292" s="627"/>
      <c r="F7292" s="627"/>
      <c r="G7292" s="627"/>
      <c r="H7292" s="627"/>
      <c r="I7292" s="639">
        <v>1</v>
      </c>
      <c r="J7292" s="627"/>
      <c r="K7292" s="627"/>
      <c r="L7292" s="637"/>
    </row>
    <row r="7293" spans="1:12" ht="15">
      <c r="A7293" s="624"/>
      <c r="C7293" s="625"/>
      <c r="D7293" s="625"/>
      <c r="E7293" s="625"/>
      <c r="F7293" s="625"/>
      <c r="G7293" s="625"/>
      <c r="H7293" s="625"/>
      <c r="I7293" s="638">
        <v>1</v>
      </c>
      <c r="J7293" s="625"/>
      <c r="K7293" s="625"/>
      <c r="L7293" s="634"/>
    </row>
    <row r="7294" spans="1:12" ht="15">
      <c r="A7294" s="624"/>
      <c r="C7294" s="627"/>
      <c r="D7294" s="627"/>
      <c r="E7294" s="627"/>
      <c r="F7294" s="627"/>
      <c r="G7294" s="627"/>
      <c r="H7294" s="627"/>
      <c r="I7294" s="639">
        <v>1</v>
      </c>
      <c r="J7294" s="627"/>
      <c r="K7294" s="627"/>
      <c r="L7294" s="637"/>
    </row>
    <row r="7295" spans="1:12" ht="15">
      <c r="A7295" s="624"/>
      <c r="C7295" s="625"/>
      <c r="D7295" s="625"/>
      <c r="E7295" s="625"/>
      <c r="F7295" s="625"/>
      <c r="G7295" s="625"/>
      <c r="H7295" s="625"/>
      <c r="I7295" s="638">
        <v>1</v>
      </c>
      <c r="J7295" s="625"/>
      <c r="K7295" s="625"/>
      <c r="L7295" s="634"/>
    </row>
    <row r="7296" spans="1:12" ht="15">
      <c r="A7296" s="624"/>
      <c r="C7296" s="627"/>
      <c r="D7296" s="627"/>
      <c r="E7296" s="627"/>
      <c r="F7296" s="627"/>
      <c r="G7296" s="627"/>
      <c r="H7296" s="627"/>
      <c r="I7296" s="639">
        <v>1</v>
      </c>
      <c r="J7296" s="627"/>
      <c r="K7296" s="627"/>
      <c r="L7296" s="637"/>
    </row>
    <row r="7297" spans="1:12" ht="15">
      <c r="A7297" s="624"/>
      <c r="C7297" s="625"/>
      <c r="D7297" s="625"/>
      <c r="E7297" s="625"/>
      <c r="F7297" s="625"/>
      <c r="G7297" s="625"/>
      <c r="H7297" s="625"/>
      <c r="I7297" s="638">
        <v>1</v>
      </c>
      <c r="J7297" s="625"/>
      <c r="K7297" s="625"/>
      <c r="L7297" s="634"/>
    </row>
    <row r="7298" spans="1:12" ht="15">
      <c r="A7298" s="624"/>
      <c r="C7298" s="627"/>
      <c r="D7298" s="627"/>
      <c r="E7298" s="627"/>
      <c r="F7298" s="627"/>
      <c r="G7298" s="627"/>
      <c r="H7298" s="627"/>
      <c r="I7298" s="639">
        <v>1</v>
      </c>
      <c r="J7298" s="627"/>
      <c r="K7298" s="627"/>
      <c r="L7298" s="637"/>
    </row>
    <row r="7299" spans="1:12" ht="15">
      <c r="A7299" s="624"/>
      <c r="C7299" s="625"/>
      <c r="D7299" s="625"/>
      <c r="E7299" s="625"/>
      <c r="F7299" s="625"/>
      <c r="G7299" s="625"/>
      <c r="H7299" s="625"/>
      <c r="I7299" s="638">
        <v>1</v>
      </c>
      <c r="J7299" s="625"/>
      <c r="K7299" s="625"/>
      <c r="L7299" s="634"/>
    </row>
    <row r="7300" spans="1:12" ht="15">
      <c r="A7300" s="624"/>
      <c r="C7300" s="627"/>
      <c r="D7300" s="627"/>
      <c r="E7300" s="627"/>
      <c r="F7300" s="627"/>
      <c r="G7300" s="627"/>
      <c r="H7300" s="627"/>
      <c r="I7300" s="639">
        <v>1</v>
      </c>
      <c r="J7300" s="627"/>
      <c r="K7300" s="627"/>
      <c r="L7300" s="637"/>
    </row>
    <row r="7301" spans="1:12" ht="15">
      <c r="A7301" s="624"/>
      <c r="C7301" s="625"/>
      <c r="D7301" s="625"/>
      <c r="E7301" s="625"/>
      <c r="F7301" s="625"/>
      <c r="G7301" s="625"/>
      <c r="H7301" s="625"/>
      <c r="I7301" s="638">
        <v>1</v>
      </c>
      <c r="J7301" s="625"/>
      <c r="K7301" s="625"/>
      <c r="L7301" s="634"/>
    </row>
    <row r="7302" spans="1:12" ht="15">
      <c r="A7302" s="624"/>
      <c r="C7302" s="627"/>
      <c r="D7302" s="627"/>
      <c r="E7302" s="627"/>
      <c r="F7302" s="627"/>
      <c r="G7302" s="627"/>
      <c r="H7302" s="627"/>
      <c r="I7302" s="639">
        <v>1</v>
      </c>
      <c r="J7302" s="627"/>
      <c r="K7302" s="627"/>
      <c r="L7302" s="637"/>
    </row>
    <row r="7303" spans="1:12" ht="15">
      <c r="A7303" s="624"/>
      <c r="C7303" s="625"/>
      <c r="D7303" s="625"/>
      <c r="E7303" s="625"/>
      <c r="F7303" s="625"/>
      <c r="G7303" s="625"/>
      <c r="H7303" s="625"/>
      <c r="I7303" s="638">
        <v>1</v>
      </c>
      <c r="J7303" s="625"/>
      <c r="K7303" s="625"/>
      <c r="L7303" s="634"/>
    </row>
    <row r="7304" spans="1:12" ht="15">
      <c r="A7304" s="624"/>
      <c r="C7304" s="627"/>
      <c r="D7304" s="627"/>
      <c r="E7304" s="627"/>
      <c r="F7304" s="627"/>
      <c r="G7304" s="627"/>
      <c r="H7304" s="627"/>
      <c r="I7304" s="639">
        <v>3</v>
      </c>
      <c r="J7304" s="627"/>
      <c r="K7304" s="627"/>
      <c r="L7304" s="637"/>
    </row>
    <row r="7305" spans="1:12" ht="15">
      <c r="A7305" s="624"/>
      <c r="C7305" s="625"/>
      <c r="D7305" s="625"/>
      <c r="E7305" s="625"/>
      <c r="F7305" s="625"/>
      <c r="G7305" s="625"/>
      <c r="H7305" s="625"/>
      <c r="I7305" s="638">
        <v>2</v>
      </c>
      <c r="J7305" s="625"/>
      <c r="K7305" s="625"/>
      <c r="L7305" s="634"/>
    </row>
    <row r="7306" spans="1:12" ht="15">
      <c r="A7306" s="624"/>
      <c r="C7306" s="627"/>
      <c r="D7306" s="627"/>
      <c r="E7306" s="627"/>
      <c r="F7306" s="627"/>
      <c r="G7306" s="627"/>
      <c r="H7306" s="627"/>
      <c r="I7306" s="639">
        <v>1</v>
      </c>
      <c r="J7306" s="627"/>
      <c r="K7306" s="627"/>
      <c r="L7306" s="637"/>
    </row>
    <row r="7307" spans="1:12" ht="15">
      <c r="A7307" s="624"/>
      <c r="C7307" s="625"/>
      <c r="D7307" s="625"/>
      <c r="E7307" s="625"/>
      <c r="F7307" s="625"/>
      <c r="G7307" s="625"/>
      <c r="H7307" s="625"/>
      <c r="I7307" s="638">
        <v>1</v>
      </c>
      <c r="J7307" s="625"/>
      <c r="K7307" s="625"/>
      <c r="L7307" s="634"/>
    </row>
    <row r="7308" spans="1:12" ht="15">
      <c r="A7308" s="624"/>
      <c r="C7308" s="627"/>
      <c r="D7308" s="627"/>
      <c r="E7308" s="627"/>
      <c r="F7308" s="627"/>
      <c r="G7308" s="627"/>
      <c r="H7308" s="627"/>
      <c r="I7308" s="639">
        <v>1</v>
      </c>
      <c r="J7308" s="627"/>
      <c r="K7308" s="627"/>
      <c r="L7308" s="637"/>
    </row>
    <row r="7309" spans="1:12" ht="15">
      <c r="A7309" s="624"/>
      <c r="C7309" s="625"/>
      <c r="D7309" s="625"/>
      <c r="E7309" s="625"/>
      <c r="F7309" s="625"/>
      <c r="G7309" s="625"/>
      <c r="H7309" s="625"/>
      <c r="I7309" s="638">
        <v>1</v>
      </c>
      <c r="J7309" s="625"/>
      <c r="K7309" s="625"/>
      <c r="L7309" s="634"/>
    </row>
    <row r="7310" spans="1:12" ht="15">
      <c r="A7310" s="624"/>
      <c r="C7310" s="627"/>
      <c r="D7310" s="627"/>
      <c r="E7310" s="627"/>
      <c r="F7310" s="627"/>
      <c r="G7310" s="627"/>
      <c r="H7310" s="627"/>
      <c r="I7310" s="639">
        <v>2</v>
      </c>
      <c r="J7310" s="627"/>
      <c r="K7310" s="627"/>
      <c r="L7310" s="637"/>
    </row>
    <row r="7311" spans="1:12" ht="15">
      <c r="A7311" s="624"/>
      <c r="C7311" s="625"/>
      <c r="D7311" s="625"/>
      <c r="E7311" s="625"/>
      <c r="F7311" s="625"/>
      <c r="G7311" s="625"/>
      <c r="H7311" s="625"/>
      <c r="I7311" s="638">
        <v>2</v>
      </c>
      <c r="J7311" s="625"/>
      <c r="K7311" s="625"/>
      <c r="L7311" s="634"/>
    </row>
    <row r="7312" spans="1:12" ht="15">
      <c r="A7312" s="624"/>
      <c r="C7312" s="627"/>
      <c r="D7312" s="627"/>
      <c r="E7312" s="627"/>
      <c r="F7312" s="627"/>
      <c r="G7312" s="627"/>
      <c r="H7312" s="627"/>
      <c r="I7312" s="639">
        <v>2</v>
      </c>
      <c r="J7312" s="627"/>
      <c r="K7312" s="627"/>
      <c r="L7312" s="637"/>
    </row>
    <row r="7313" spans="1:12" ht="15">
      <c r="A7313" s="624"/>
      <c r="C7313" s="625"/>
      <c r="D7313" s="625"/>
      <c r="E7313" s="705"/>
      <c r="F7313" s="625"/>
      <c r="G7313" s="625"/>
      <c r="H7313" s="625"/>
      <c r="I7313" s="638">
        <v>1</v>
      </c>
      <c r="J7313" s="625"/>
      <c r="K7313" s="625"/>
      <c r="L7313" s="634"/>
    </row>
    <row r="7314" spans="1:12" ht="15">
      <c r="A7314" s="624"/>
      <c r="C7314" s="627"/>
      <c r="D7314" s="627"/>
      <c r="E7314" s="700"/>
      <c r="F7314" s="627"/>
      <c r="G7314" s="627"/>
      <c r="H7314" s="627"/>
      <c r="I7314" s="639">
        <v>6</v>
      </c>
      <c r="J7314" s="627"/>
      <c r="K7314" s="627"/>
      <c r="L7314" s="637"/>
    </row>
    <row r="7315" spans="1:12" ht="15">
      <c r="A7315" s="624"/>
      <c r="C7315" s="625"/>
      <c r="D7315" s="625"/>
      <c r="E7315" s="625"/>
      <c r="F7315" s="625"/>
      <c r="G7315" s="625"/>
      <c r="H7315" s="625"/>
      <c r="I7315" s="638">
        <v>3</v>
      </c>
      <c r="J7315" s="625"/>
      <c r="K7315" s="625"/>
      <c r="L7315" s="634"/>
    </row>
    <row r="7316" spans="1:12" ht="15">
      <c r="A7316" s="624"/>
      <c r="C7316" s="627"/>
      <c r="D7316" s="627"/>
      <c r="E7316" s="627"/>
      <c r="F7316" s="627"/>
      <c r="G7316" s="627"/>
      <c r="H7316" s="627"/>
      <c r="I7316" s="639">
        <v>1</v>
      </c>
      <c r="J7316" s="627"/>
      <c r="K7316" s="627"/>
      <c r="L7316" s="637"/>
    </row>
    <row r="7317" spans="1:12" ht="15">
      <c r="A7317" s="624"/>
      <c r="C7317" s="625"/>
      <c r="D7317" s="625"/>
      <c r="E7317" s="625"/>
      <c r="F7317" s="625"/>
      <c r="G7317" s="625"/>
      <c r="H7317" s="625"/>
      <c r="I7317" s="638">
        <v>1</v>
      </c>
      <c r="J7317" s="625"/>
      <c r="K7317" s="625"/>
      <c r="L7317" s="634"/>
    </row>
    <row r="7318" spans="1:12" ht="15">
      <c r="A7318" s="624"/>
      <c r="C7318" s="627"/>
      <c r="D7318" s="627"/>
      <c r="E7318" s="627"/>
      <c r="F7318" s="627"/>
      <c r="G7318" s="627"/>
      <c r="H7318" s="627"/>
      <c r="I7318" s="639">
        <v>1</v>
      </c>
      <c r="J7318" s="627"/>
      <c r="K7318" s="627"/>
      <c r="L7318" s="637"/>
    </row>
    <row r="7319" spans="1:12" ht="15">
      <c r="A7319" s="624"/>
      <c r="C7319" s="625"/>
      <c r="D7319" s="625"/>
      <c r="E7319" s="625"/>
      <c r="F7319" s="625"/>
      <c r="G7319" s="625"/>
      <c r="H7319" s="625"/>
      <c r="I7319" s="638">
        <v>1</v>
      </c>
      <c r="J7319" s="625"/>
      <c r="K7319" s="625"/>
      <c r="L7319" s="634"/>
    </row>
    <row r="7320" spans="1:12" ht="15">
      <c r="A7320" s="624"/>
      <c r="C7320" s="627"/>
      <c r="D7320" s="627"/>
      <c r="E7320" s="627"/>
      <c r="F7320" s="627"/>
      <c r="G7320" s="627"/>
      <c r="H7320" s="627"/>
      <c r="I7320" s="639">
        <v>1</v>
      </c>
      <c r="J7320" s="627"/>
      <c r="K7320" s="627"/>
      <c r="L7320" s="637"/>
    </row>
    <row r="7321" spans="1:12" ht="15">
      <c r="A7321" s="624"/>
      <c r="C7321" s="625"/>
      <c r="D7321" s="625"/>
      <c r="E7321" s="625"/>
      <c r="F7321" s="625"/>
      <c r="G7321" s="625"/>
      <c r="H7321" s="625"/>
      <c r="I7321" s="638">
        <v>1</v>
      </c>
      <c r="J7321" s="625"/>
      <c r="K7321" s="625"/>
      <c r="L7321" s="634"/>
    </row>
    <row r="7322" spans="1:12" ht="15">
      <c r="A7322" s="624"/>
      <c r="C7322" s="627"/>
      <c r="D7322" s="627"/>
      <c r="E7322" s="627"/>
      <c r="F7322" s="627"/>
      <c r="G7322" s="627"/>
      <c r="H7322" s="627"/>
      <c r="I7322" s="639">
        <v>1</v>
      </c>
      <c r="J7322" s="627"/>
      <c r="K7322" s="627"/>
      <c r="L7322" s="637"/>
    </row>
    <row r="7323" spans="1:12" ht="15">
      <c r="A7323" s="624"/>
      <c r="C7323" s="625"/>
      <c r="D7323" s="625"/>
      <c r="E7323" s="625"/>
      <c r="F7323" s="625"/>
      <c r="G7323" s="625"/>
      <c r="H7323" s="625"/>
      <c r="I7323" s="638">
        <v>1</v>
      </c>
      <c r="J7323" s="625"/>
      <c r="K7323" s="625"/>
      <c r="L7323" s="634"/>
    </row>
    <row r="7324" spans="1:12" ht="15">
      <c r="A7324" s="624"/>
      <c r="C7324" s="627"/>
      <c r="D7324" s="627"/>
      <c r="E7324" s="627"/>
      <c r="F7324" s="627"/>
      <c r="G7324" s="627"/>
      <c r="H7324" s="627"/>
      <c r="I7324" s="639">
        <v>1</v>
      </c>
      <c r="J7324" s="627"/>
      <c r="K7324" s="627"/>
      <c r="L7324" s="637"/>
    </row>
    <row r="7325" spans="1:12" ht="15">
      <c r="A7325" s="624"/>
      <c r="C7325" s="625"/>
      <c r="D7325" s="625"/>
      <c r="E7325" s="625"/>
      <c r="F7325" s="625"/>
      <c r="G7325" s="625"/>
      <c r="H7325" s="625"/>
      <c r="I7325" s="638">
        <v>1</v>
      </c>
      <c r="J7325" s="625"/>
      <c r="K7325" s="625"/>
      <c r="L7325" s="634"/>
    </row>
    <row r="7326" spans="1:12" ht="15">
      <c r="A7326" s="624"/>
      <c r="C7326" s="627"/>
      <c r="D7326" s="627"/>
      <c r="E7326" s="627"/>
      <c r="F7326" s="627"/>
      <c r="G7326" s="627"/>
      <c r="H7326" s="627"/>
      <c r="I7326" s="639">
        <v>1</v>
      </c>
      <c r="J7326" s="627"/>
      <c r="K7326" s="627"/>
      <c r="L7326" s="637"/>
    </row>
    <row r="7327" spans="1:12" ht="15">
      <c r="A7327" s="624"/>
      <c r="C7327" s="625"/>
      <c r="D7327" s="625"/>
      <c r="E7327" s="625"/>
      <c r="F7327" s="625"/>
      <c r="G7327" s="625"/>
      <c r="H7327" s="625"/>
      <c r="I7327" s="638">
        <v>1</v>
      </c>
      <c r="J7327" s="625"/>
      <c r="K7327" s="625"/>
      <c r="L7327" s="634"/>
    </row>
    <row r="7328" spans="1:12" ht="15">
      <c r="A7328" s="624"/>
      <c r="C7328" s="627"/>
      <c r="D7328" s="627"/>
      <c r="E7328" s="627"/>
      <c r="F7328" s="627"/>
      <c r="G7328" s="627"/>
      <c r="H7328" s="627"/>
      <c r="I7328" s="639">
        <v>1</v>
      </c>
      <c r="J7328" s="627"/>
      <c r="K7328" s="627"/>
      <c r="L7328" s="637"/>
    </row>
    <row r="7329" spans="1:12" ht="15">
      <c r="A7329" s="624"/>
      <c r="C7329" s="625"/>
      <c r="D7329" s="625"/>
      <c r="E7329" s="625"/>
      <c r="F7329" s="625"/>
      <c r="G7329" s="625"/>
      <c r="H7329" s="625"/>
      <c r="I7329" s="638">
        <v>1</v>
      </c>
      <c r="J7329" s="625"/>
      <c r="K7329" s="625"/>
      <c r="L7329" s="634"/>
    </row>
    <row r="7330" spans="1:12" ht="15">
      <c r="A7330" s="624"/>
      <c r="C7330" s="627"/>
      <c r="D7330" s="627"/>
      <c r="E7330" s="627"/>
      <c r="F7330" s="627"/>
      <c r="G7330" s="627"/>
      <c r="H7330" s="627"/>
      <c r="I7330" s="639">
        <v>1</v>
      </c>
      <c r="J7330" s="627"/>
      <c r="K7330" s="627"/>
      <c r="L7330" s="637"/>
    </row>
    <row r="7331" spans="1:12" ht="15">
      <c r="A7331" s="624"/>
      <c r="C7331" s="625"/>
      <c r="D7331" s="625"/>
      <c r="E7331" s="625"/>
      <c r="F7331" s="625"/>
      <c r="G7331" s="625"/>
      <c r="H7331" s="625"/>
      <c r="I7331" s="638">
        <v>2</v>
      </c>
      <c r="J7331" s="625"/>
      <c r="K7331" s="625"/>
      <c r="L7331" s="634"/>
    </row>
    <row r="7332" spans="1:12" ht="15">
      <c r="A7332" s="624"/>
      <c r="C7332" s="627"/>
      <c r="D7332" s="627"/>
      <c r="E7332" s="627"/>
      <c r="F7332" s="627"/>
      <c r="G7332" s="627"/>
      <c r="H7332" s="627"/>
      <c r="I7332" s="639">
        <v>2</v>
      </c>
      <c r="J7332" s="627"/>
      <c r="K7332" s="627"/>
      <c r="L7332" s="637"/>
    </row>
    <row r="7333" spans="1:12" ht="15">
      <c r="A7333" s="624"/>
      <c r="C7333" s="625"/>
      <c r="D7333" s="625"/>
      <c r="E7333" s="625"/>
      <c r="F7333" s="625"/>
      <c r="G7333" s="625"/>
      <c r="H7333" s="625"/>
      <c r="I7333" s="638">
        <v>1</v>
      </c>
      <c r="J7333" s="625"/>
      <c r="K7333" s="625"/>
      <c r="L7333" s="634"/>
    </row>
    <row r="7334" spans="1:12" ht="15">
      <c r="A7334" s="624"/>
      <c r="C7334" s="627"/>
      <c r="D7334" s="627"/>
      <c r="E7334" s="627"/>
      <c r="F7334" s="627"/>
      <c r="G7334" s="627"/>
      <c r="H7334" s="627"/>
      <c r="I7334" s="639">
        <v>1</v>
      </c>
      <c r="J7334" s="627"/>
      <c r="K7334" s="627"/>
      <c r="L7334" s="637"/>
    </row>
    <row r="7335" spans="1:12" ht="15">
      <c r="A7335" s="624"/>
      <c r="C7335" s="625"/>
      <c r="D7335" s="625"/>
      <c r="E7335" s="625"/>
      <c r="F7335" s="625"/>
      <c r="G7335" s="625"/>
      <c r="H7335" s="625"/>
      <c r="I7335" s="638">
        <v>1</v>
      </c>
      <c r="J7335" s="625"/>
      <c r="K7335" s="625"/>
      <c r="L7335" s="634"/>
    </row>
    <row r="7336" spans="1:12" ht="15">
      <c r="A7336" s="624"/>
      <c r="C7336" s="627"/>
      <c r="D7336" s="627"/>
      <c r="E7336" s="627"/>
      <c r="F7336" s="627"/>
      <c r="G7336" s="627"/>
      <c r="H7336" s="627"/>
      <c r="I7336" s="639">
        <v>1</v>
      </c>
      <c r="J7336" s="627"/>
      <c r="K7336" s="627"/>
      <c r="L7336" s="637"/>
    </row>
    <row r="7337" spans="1:12" ht="15">
      <c r="A7337" s="624"/>
      <c r="C7337" s="625"/>
      <c r="D7337" s="625"/>
      <c r="E7337" s="625"/>
      <c r="F7337" s="625"/>
      <c r="G7337" s="625"/>
      <c r="H7337" s="625"/>
      <c r="I7337" s="638">
        <v>1</v>
      </c>
      <c r="J7337" s="625"/>
      <c r="K7337" s="625"/>
      <c r="L7337" s="634"/>
    </row>
    <row r="7338" spans="1:12" ht="15">
      <c r="A7338" s="624"/>
      <c r="C7338" s="627"/>
      <c r="D7338" s="627"/>
      <c r="E7338" s="627"/>
      <c r="F7338" s="627"/>
      <c r="G7338" s="627"/>
      <c r="H7338" s="627"/>
      <c r="I7338" s="639">
        <v>1</v>
      </c>
      <c r="J7338" s="627"/>
      <c r="K7338" s="627"/>
      <c r="L7338" s="637"/>
    </row>
    <row r="7339" spans="1:12" ht="15">
      <c r="A7339" s="624"/>
      <c r="C7339" s="625"/>
      <c r="D7339" s="625"/>
      <c r="E7339" s="625"/>
      <c r="F7339" s="625"/>
      <c r="G7339" s="625"/>
      <c r="H7339" s="625"/>
      <c r="I7339" s="638">
        <v>1</v>
      </c>
      <c r="J7339" s="625"/>
      <c r="K7339" s="625"/>
      <c r="L7339" s="634"/>
    </row>
    <row r="7340" spans="1:12" ht="15">
      <c r="A7340" s="624"/>
      <c r="C7340" s="627"/>
      <c r="D7340" s="627"/>
      <c r="E7340" s="627"/>
      <c r="F7340" s="627"/>
      <c r="G7340" s="627"/>
      <c r="H7340" s="627"/>
      <c r="I7340" s="639">
        <v>1</v>
      </c>
      <c r="J7340" s="627"/>
      <c r="K7340" s="627"/>
      <c r="L7340" s="637"/>
    </row>
    <row r="7341" spans="1:12" ht="15">
      <c r="A7341" s="624"/>
      <c r="C7341" s="625"/>
      <c r="D7341" s="625"/>
      <c r="E7341" s="625"/>
      <c r="F7341" s="625"/>
      <c r="G7341" s="625"/>
      <c r="H7341" s="625"/>
      <c r="I7341" s="638">
        <v>1</v>
      </c>
      <c r="J7341" s="625"/>
      <c r="K7341" s="625"/>
      <c r="L7341" s="634"/>
    </row>
    <row r="7342" spans="1:12" ht="15">
      <c r="A7342" s="624"/>
      <c r="C7342" s="627"/>
      <c r="D7342" s="627"/>
      <c r="E7342" s="627"/>
      <c r="F7342" s="627"/>
      <c r="G7342" s="627"/>
      <c r="H7342" s="627"/>
      <c r="I7342" s="639">
        <v>1</v>
      </c>
      <c r="J7342" s="627"/>
      <c r="K7342" s="627"/>
      <c r="L7342" s="637"/>
    </row>
    <row r="7343" spans="1:12" ht="15">
      <c r="A7343" s="624"/>
      <c r="C7343" s="625"/>
      <c r="D7343" s="625"/>
      <c r="E7343" s="625"/>
      <c r="F7343" s="625"/>
      <c r="G7343" s="625"/>
      <c r="H7343" s="625"/>
      <c r="I7343" s="638">
        <v>2</v>
      </c>
      <c r="J7343" s="625"/>
      <c r="K7343" s="625"/>
      <c r="L7343" s="634"/>
    </row>
    <row r="7344" spans="1:12" ht="15">
      <c r="A7344" s="624"/>
      <c r="C7344" s="627"/>
      <c r="D7344" s="627"/>
      <c r="E7344" s="627"/>
      <c r="F7344" s="627"/>
      <c r="G7344" s="627"/>
      <c r="H7344" s="627"/>
      <c r="I7344" s="639">
        <v>1</v>
      </c>
      <c r="J7344" s="627"/>
      <c r="K7344" s="627"/>
      <c r="L7344" s="637"/>
    </row>
    <row r="7345" spans="1:12" ht="15">
      <c r="A7345" s="624"/>
      <c r="C7345" s="625"/>
      <c r="D7345" s="625"/>
      <c r="E7345" s="625"/>
      <c r="F7345" s="625"/>
      <c r="G7345" s="625"/>
      <c r="H7345" s="625"/>
      <c r="I7345" s="638">
        <v>1</v>
      </c>
      <c r="J7345" s="625"/>
      <c r="K7345" s="625"/>
      <c r="L7345" s="634"/>
    </row>
    <row r="7346" spans="1:12" ht="15">
      <c r="A7346" s="624"/>
      <c r="C7346" s="627"/>
      <c r="D7346" s="627"/>
      <c r="E7346" s="627"/>
      <c r="F7346" s="627"/>
      <c r="G7346" s="627"/>
      <c r="H7346" s="627"/>
      <c r="I7346" s="639">
        <v>1</v>
      </c>
      <c r="J7346" s="627"/>
      <c r="K7346" s="627"/>
      <c r="L7346" s="637"/>
    </row>
    <row r="7347" spans="1:12" ht="15">
      <c r="A7347" s="624"/>
      <c r="C7347" s="625"/>
      <c r="D7347" s="625"/>
      <c r="E7347" s="625"/>
      <c r="F7347" s="625"/>
      <c r="G7347" s="625"/>
      <c r="H7347" s="625"/>
      <c r="I7347" s="638">
        <v>1</v>
      </c>
      <c r="J7347" s="625"/>
      <c r="K7347" s="625"/>
      <c r="L7347" s="634"/>
    </row>
    <row r="7348" spans="1:12" ht="15">
      <c r="A7348" s="624"/>
      <c r="C7348" s="627"/>
      <c r="D7348" s="627"/>
      <c r="E7348" s="627"/>
      <c r="F7348" s="627"/>
      <c r="G7348" s="627"/>
      <c r="H7348" s="627"/>
      <c r="I7348" s="639">
        <v>1</v>
      </c>
      <c r="J7348" s="627"/>
      <c r="K7348" s="627"/>
      <c r="L7348" s="637"/>
    </row>
    <row r="7349" spans="1:12" ht="15">
      <c r="A7349" s="624"/>
      <c r="C7349" s="625"/>
      <c r="D7349" s="625"/>
      <c r="E7349" s="625"/>
      <c r="F7349" s="625"/>
      <c r="G7349" s="625"/>
      <c r="H7349" s="625"/>
      <c r="I7349" s="638">
        <v>1</v>
      </c>
      <c r="J7349" s="625"/>
      <c r="K7349" s="625"/>
      <c r="L7349" s="634"/>
    </row>
    <row r="7350" spans="1:12" ht="15">
      <c r="A7350" s="624"/>
      <c r="C7350" s="627"/>
      <c r="D7350" s="627"/>
      <c r="E7350" s="627"/>
      <c r="F7350" s="627"/>
      <c r="G7350" s="627"/>
      <c r="H7350" s="627"/>
      <c r="I7350" s="639">
        <v>1</v>
      </c>
      <c r="J7350" s="627"/>
      <c r="K7350" s="627"/>
      <c r="L7350" s="637"/>
    </row>
    <row r="7351" spans="1:12" ht="15">
      <c r="A7351" s="624"/>
      <c r="C7351" s="625"/>
      <c r="D7351" s="625"/>
      <c r="E7351" s="625"/>
      <c r="F7351" s="625"/>
      <c r="G7351" s="625"/>
      <c r="H7351" s="625"/>
      <c r="I7351" s="638">
        <v>1</v>
      </c>
      <c r="J7351" s="625"/>
      <c r="K7351" s="625"/>
      <c r="L7351" s="634"/>
    </row>
    <row r="7352" spans="1:12" ht="15">
      <c r="A7352" s="624"/>
      <c r="C7352" s="627"/>
      <c r="D7352" s="627"/>
      <c r="E7352" s="627"/>
      <c r="F7352" s="627"/>
      <c r="G7352" s="627"/>
      <c r="H7352" s="627"/>
      <c r="I7352" s="639">
        <v>1</v>
      </c>
      <c r="J7352" s="627"/>
      <c r="K7352" s="627"/>
      <c r="L7352" s="637"/>
    </row>
    <row r="7353" spans="1:12" ht="15">
      <c r="A7353" s="624"/>
      <c r="C7353" s="625"/>
      <c r="D7353" s="625"/>
      <c r="E7353" s="625"/>
      <c r="F7353" s="625"/>
      <c r="G7353" s="625"/>
      <c r="H7353" s="625"/>
      <c r="I7353" s="638">
        <v>1</v>
      </c>
      <c r="J7353" s="625"/>
      <c r="K7353" s="625"/>
      <c r="L7353" s="634"/>
    </row>
    <row r="7354" spans="1:12" ht="15">
      <c r="A7354" s="624"/>
      <c r="C7354" s="627"/>
      <c r="D7354" s="627"/>
      <c r="E7354" s="627"/>
      <c r="F7354" s="627"/>
      <c r="G7354" s="627"/>
      <c r="H7354" s="627"/>
      <c r="I7354" s="639">
        <v>2</v>
      </c>
      <c r="J7354" s="627"/>
      <c r="K7354" s="627"/>
      <c r="L7354" s="637"/>
    </row>
    <row r="7355" spans="1:12" ht="15">
      <c r="A7355" s="624"/>
      <c r="C7355" s="625"/>
      <c r="D7355" s="625"/>
      <c r="E7355" s="625"/>
      <c r="F7355" s="625"/>
      <c r="G7355" s="625"/>
      <c r="H7355" s="625"/>
      <c r="I7355" s="638">
        <v>2</v>
      </c>
      <c r="J7355" s="625"/>
      <c r="K7355" s="625"/>
      <c r="L7355" s="634"/>
    </row>
    <row r="7356" spans="1:12" ht="15">
      <c r="A7356" s="624"/>
      <c r="C7356" s="627"/>
      <c r="D7356" s="627"/>
      <c r="E7356" s="627"/>
      <c r="F7356" s="627"/>
      <c r="G7356" s="627"/>
      <c r="H7356" s="627"/>
      <c r="I7356" s="639">
        <v>2</v>
      </c>
      <c r="J7356" s="627"/>
      <c r="K7356" s="627"/>
      <c r="L7356" s="637"/>
    </row>
    <row r="7357" spans="1:12" ht="15">
      <c r="A7357" s="624"/>
      <c r="C7357" s="625"/>
      <c r="D7357" s="625"/>
      <c r="E7357" s="625"/>
      <c r="F7357" s="625"/>
      <c r="G7357" s="625"/>
      <c r="H7357" s="625"/>
      <c r="I7357" s="638">
        <v>3</v>
      </c>
      <c r="J7357" s="625"/>
      <c r="K7357" s="625"/>
      <c r="L7357" s="634"/>
    </row>
    <row r="7358" spans="1:12" ht="15">
      <c r="A7358" s="624"/>
      <c r="B7358" s="1442"/>
      <c r="C7358" s="627"/>
      <c r="D7358" s="627"/>
      <c r="E7358" s="627"/>
      <c r="F7358" s="627"/>
      <c r="G7358" s="627"/>
      <c r="H7358" s="627"/>
      <c r="I7358" s="23">
        <v>2</v>
      </c>
      <c r="J7358" s="627"/>
      <c r="K7358" s="627"/>
      <c r="L7358" s="627"/>
    </row>
    <row r="7359" spans="1:12" ht="15">
      <c r="A7359" s="624"/>
      <c r="B7359" s="625"/>
      <c r="C7359" s="625"/>
      <c r="D7359" s="625"/>
      <c r="E7359" s="625"/>
      <c r="F7359" s="625"/>
      <c r="G7359" s="625"/>
      <c r="H7359" s="627"/>
      <c r="J7359" s="625"/>
      <c r="K7359" s="625"/>
      <c r="L7359" s="625"/>
    </row>
    <row r="7360" spans="1:12" ht="15">
      <c r="A7360" s="626"/>
      <c r="B7360" s="625"/>
      <c r="C7360" s="627"/>
      <c r="D7360" s="627"/>
      <c r="E7360" s="627"/>
      <c r="F7360" s="627"/>
      <c r="G7360" s="627"/>
      <c r="H7360" s="627"/>
      <c r="J7360" s="627"/>
      <c r="K7360" s="627"/>
      <c r="L7360" s="627"/>
    </row>
    <row r="7361" spans="1:12" ht="15">
      <c r="A7361" s="624"/>
      <c r="B7361" s="625"/>
      <c r="C7361" s="625"/>
      <c r="D7361" s="625"/>
      <c r="E7361" s="625"/>
      <c r="F7361" s="625"/>
      <c r="G7361" s="625"/>
      <c r="H7361" s="627"/>
      <c r="J7361" s="625"/>
      <c r="K7361" s="625"/>
      <c r="L7361" s="625"/>
    </row>
    <row r="7362" spans="1:12" ht="15">
      <c r="A7362" s="626"/>
      <c r="B7362" s="625"/>
      <c r="C7362" s="627"/>
      <c r="D7362" s="627"/>
      <c r="E7362" s="627"/>
      <c r="F7362" s="627"/>
      <c r="G7362" s="627"/>
      <c r="H7362" s="627"/>
      <c r="J7362" s="627"/>
      <c r="K7362" s="627"/>
      <c r="L7362" s="627"/>
    </row>
    <row r="7363" spans="1:12" ht="15">
      <c r="A7363" s="624"/>
      <c r="B7363" s="625"/>
      <c r="C7363" s="625"/>
      <c r="D7363" s="625"/>
      <c r="E7363" s="625"/>
      <c r="F7363" s="625"/>
      <c r="G7363" s="625"/>
      <c r="H7363" s="627"/>
      <c r="J7363" s="625"/>
      <c r="K7363" s="625"/>
      <c r="L7363" s="625"/>
    </row>
    <row r="7364" spans="1:12" ht="15">
      <c r="A7364" s="626"/>
      <c r="B7364" s="625"/>
      <c r="C7364" s="627"/>
      <c r="D7364" s="627"/>
      <c r="E7364" s="627"/>
      <c r="F7364" s="627"/>
      <c r="G7364" s="627"/>
      <c r="H7364" s="627"/>
      <c r="J7364" s="627"/>
      <c r="K7364" s="627"/>
      <c r="L7364" s="627"/>
    </row>
    <row r="7365" spans="1:12" ht="15">
      <c r="A7365" s="624"/>
      <c r="B7365" s="625"/>
      <c r="C7365" s="625"/>
      <c r="D7365" s="625"/>
      <c r="E7365" s="625"/>
      <c r="F7365" s="625"/>
      <c r="G7365" s="625"/>
      <c r="H7365" s="627"/>
      <c r="J7365" s="625"/>
      <c r="K7365" s="625"/>
      <c r="L7365" s="625"/>
    </row>
    <row r="7366" spans="1:12" ht="15">
      <c r="A7366" s="626"/>
      <c r="B7366" s="625"/>
      <c r="C7366" s="627"/>
      <c r="D7366" s="627"/>
      <c r="E7366" s="627"/>
      <c r="F7366" s="627"/>
      <c r="G7366" s="627"/>
      <c r="H7366" s="627"/>
      <c r="J7366" s="627"/>
      <c r="K7366" s="627"/>
      <c r="L7366" s="627"/>
    </row>
    <row r="7367" spans="1:12" ht="15">
      <c r="A7367" s="624"/>
      <c r="B7367" s="625"/>
      <c r="C7367" s="625"/>
      <c r="D7367" s="625"/>
      <c r="E7367" s="625"/>
      <c r="F7367" s="625"/>
      <c r="G7367" s="625"/>
      <c r="H7367" s="627"/>
      <c r="J7367" s="625"/>
      <c r="K7367" s="625"/>
      <c r="L7367" s="625"/>
    </row>
    <row r="7368" spans="1:12" ht="15">
      <c r="A7368" s="626"/>
      <c r="B7368" s="625"/>
      <c r="C7368" s="627"/>
      <c r="D7368" s="627"/>
      <c r="E7368" s="627"/>
      <c r="F7368" s="627"/>
      <c r="G7368" s="627"/>
      <c r="H7368" s="627"/>
      <c r="J7368" s="627"/>
      <c r="K7368" s="627"/>
      <c r="L7368" s="627"/>
    </row>
    <row r="7369" spans="1:12" ht="15">
      <c r="A7369" s="624"/>
      <c r="B7369" s="625"/>
      <c r="C7369" s="625"/>
      <c r="D7369" s="625"/>
      <c r="E7369" s="625"/>
      <c r="F7369" s="625"/>
      <c r="G7369" s="625"/>
      <c r="H7369" s="627"/>
      <c r="J7369" s="625"/>
      <c r="K7369" s="625"/>
      <c r="L7369" s="625"/>
    </row>
    <row r="7370" spans="1:12" ht="15">
      <c r="A7370" s="626"/>
      <c r="B7370" s="625"/>
      <c r="C7370" s="627"/>
      <c r="D7370" s="627"/>
      <c r="E7370" s="627"/>
      <c r="F7370" s="627"/>
      <c r="G7370" s="627"/>
      <c r="H7370" s="627"/>
      <c r="J7370" s="627"/>
      <c r="K7370" s="627"/>
      <c r="L7370" s="627"/>
    </row>
    <row r="7371" spans="1:12" ht="15">
      <c r="A7371" s="624"/>
      <c r="B7371" s="625"/>
      <c r="C7371" s="625"/>
      <c r="D7371" s="625"/>
      <c r="E7371" s="625"/>
      <c r="F7371" s="625"/>
      <c r="G7371" s="625"/>
      <c r="H7371" s="627"/>
      <c r="J7371" s="625"/>
      <c r="K7371" s="625"/>
      <c r="L7371" s="625"/>
    </row>
    <row r="7372" spans="1:12" ht="15">
      <c r="A7372" s="626"/>
      <c r="B7372" s="625"/>
      <c r="C7372" s="627"/>
      <c r="D7372" s="627"/>
      <c r="E7372" s="627"/>
      <c r="F7372" s="627"/>
      <c r="G7372" s="627"/>
      <c r="H7372" s="627"/>
      <c r="J7372" s="627"/>
      <c r="K7372" s="627"/>
      <c r="L7372" s="627"/>
    </row>
    <row r="7373" spans="1:12" ht="15">
      <c r="A7373" s="624"/>
      <c r="B7373" s="625"/>
      <c r="C7373" s="625"/>
      <c r="D7373" s="625"/>
      <c r="E7373" s="625"/>
      <c r="F7373" s="625"/>
      <c r="G7373" s="625"/>
      <c r="H7373" s="627"/>
      <c r="J7373" s="625"/>
      <c r="K7373" s="625"/>
      <c r="L7373" s="625"/>
    </row>
    <row r="7374" spans="1:12" ht="15">
      <c r="A7374" s="626"/>
      <c r="B7374" s="625"/>
      <c r="C7374" s="627"/>
      <c r="D7374" s="627"/>
      <c r="E7374" s="627"/>
      <c r="F7374" s="627"/>
      <c r="G7374" s="627"/>
      <c r="H7374" s="627"/>
      <c r="J7374" s="627"/>
      <c r="K7374" s="627"/>
      <c r="L7374" s="627"/>
    </row>
    <row r="7375" spans="1:12" ht="15">
      <c r="A7375" s="624"/>
      <c r="B7375" s="625"/>
      <c r="C7375" s="625"/>
      <c r="D7375" s="625"/>
      <c r="E7375" s="625"/>
      <c r="F7375" s="625"/>
      <c r="G7375" s="625"/>
      <c r="H7375" s="627"/>
      <c r="J7375" s="625"/>
      <c r="K7375" s="625"/>
      <c r="L7375" s="625"/>
    </row>
    <row r="7376" spans="1:12" ht="15">
      <c r="A7376" s="626"/>
      <c r="B7376" s="625"/>
      <c r="C7376" s="627"/>
      <c r="D7376" s="627"/>
      <c r="E7376" s="627"/>
      <c r="F7376" s="627"/>
      <c r="G7376" s="627"/>
      <c r="H7376" s="627"/>
      <c r="J7376" s="627"/>
      <c r="K7376" s="627"/>
      <c r="L7376" s="627"/>
    </row>
    <row r="7377" spans="1:12" ht="15">
      <c r="A7377" s="624"/>
      <c r="B7377" s="625"/>
      <c r="C7377" s="625"/>
      <c r="D7377" s="625"/>
      <c r="E7377" s="625"/>
      <c r="F7377" s="625"/>
      <c r="G7377" s="625"/>
      <c r="H7377" s="627"/>
      <c r="J7377" s="625"/>
      <c r="K7377" s="625"/>
      <c r="L7377" s="625"/>
    </row>
    <row r="7378" spans="1:12" ht="15">
      <c r="A7378" s="626"/>
      <c r="B7378" s="625"/>
      <c r="C7378" s="627"/>
      <c r="D7378" s="627"/>
      <c r="E7378" s="627"/>
      <c r="F7378" s="627"/>
      <c r="G7378" s="627"/>
      <c r="H7378" s="627"/>
      <c r="J7378" s="627"/>
      <c r="K7378" s="627"/>
      <c r="L7378" s="627"/>
    </row>
    <row r="7379" spans="1:12" ht="15">
      <c r="A7379" s="624"/>
      <c r="B7379" s="625"/>
      <c r="C7379" s="625"/>
      <c r="D7379" s="625"/>
      <c r="E7379" s="625"/>
      <c r="F7379" s="625"/>
      <c r="G7379" s="625"/>
      <c r="H7379" s="627"/>
      <c r="J7379" s="625"/>
      <c r="K7379" s="625"/>
      <c r="L7379" s="625"/>
    </row>
    <row r="7380" spans="1:12" ht="15">
      <c r="A7380" s="626"/>
      <c r="B7380" s="625"/>
      <c r="C7380" s="627"/>
      <c r="D7380" s="627"/>
      <c r="E7380" s="627"/>
      <c r="F7380" s="627"/>
      <c r="G7380" s="627"/>
      <c r="H7380" s="627"/>
      <c r="J7380" s="627"/>
      <c r="K7380" s="627"/>
      <c r="L7380" s="627"/>
    </row>
    <row r="7381" spans="1:12" ht="15">
      <c r="A7381" s="624"/>
      <c r="B7381" s="625"/>
      <c r="C7381" s="625"/>
      <c r="D7381" s="625"/>
      <c r="E7381" s="625"/>
      <c r="F7381" s="625"/>
      <c r="G7381" s="625"/>
      <c r="H7381" s="627"/>
      <c r="I7381" s="1446"/>
      <c r="J7381" s="625"/>
      <c r="K7381" s="625"/>
      <c r="L7381" s="634"/>
    </row>
    <row r="7382" spans="1:12" ht="15">
      <c r="A7382" s="624"/>
      <c r="B7382" s="625"/>
      <c r="C7382" s="625"/>
      <c r="D7382" s="625"/>
      <c r="E7382" s="625"/>
      <c r="F7382" s="625"/>
      <c r="G7382" s="625"/>
      <c r="H7382" s="625"/>
      <c r="I7382" s="24"/>
      <c r="J7382" s="625"/>
      <c r="K7382" s="625"/>
      <c r="L7382" s="625"/>
    </row>
    <row r="7383" spans="1:12" ht="15">
      <c r="A7383" s="624"/>
      <c r="B7383" s="625"/>
      <c r="C7383" s="625"/>
      <c r="D7383" s="625"/>
      <c r="E7383" s="625"/>
      <c r="F7383" s="625"/>
      <c r="G7383" s="625"/>
      <c r="H7383" s="625"/>
      <c r="J7383" s="625"/>
      <c r="K7383" s="625"/>
      <c r="L7383" s="625"/>
    </row>
    <row r="7384" spans="1:12" ht="15">
      <c r="A7384" s="895"/>
      <c r="B7384" s="1441"/>
      <c r="C7384" s="627"/>
      <c r="D7384" s="627"/>
      <c r="E7384" s="627"/>
      <c r="F7384" s="627"/>
      <c r="G7384" s="627"/>
      <c r="H7384" s="625"/>
      <c r="J7384" s="627"/>
      <c r="K7384" s="627"/>
      <c r="L7384" s="627"/>
    </row>
    <row r="7385" spans="1:12" ht="15">
      <c r="A7385" s="276"/>
      <c r="C7385" s="625"/>
      <c r="D7385" s="625"/>
      <c r="E7385" s="625"/>
      <c r="F7385" s="625"/>
      <c r="G7385" s="625"/>
      <c r="H7385" s="625"/>
      <c r="J7385" s="625"/>
      <c r="K7385" s="625"/>
      <c r="L7385" s="625"/>
    </row>
    <row r="7386" spans="1:12" ht="15">
      <c r="A7386" s="276"/>
      <c r="C7386" s="627"/>
      <c r="D7386" s="627"/>
      <c r="E7386" s="627"/>
      <c r="F7386" s="627"/>
      <c r="G7386" s="627"/>
      <c r="H7386" s="627"/>
      <c r="J7386" s="627"/>
      <c r="K7386" s="627"/>
      <c r="L7386" s="627"/>
    </row>
    <row r="7387" spans="1:12" ht="15">
      <c r="A7387" s="276"/>
      <c r="C7387" s="625"/>
      <c r="D7387" s="625"/>
      <c r="E7387" s="625"/>
      <c r="F7387" s="625"/>
      <c r="G7387" s="625"/>
      <c r="H7387" s="625"/>
      <c r="J7387" s="625"/>
      <c r="K7387" s="625"/>
      <c r="L7387" s="625"/>
    </row>
    <row r="7388" spans="1:12" ht="15">
      <c r="A7388" s="276"/>
      <c r="C7388" s="627"/>
      <c r="D7388" s="627"/>
      <c r="E7388" s="627"/>
      <c r="F7388" s="627"/>
      <c r="G7388" s="627"/>
      <c r="H7388" s="627"/>
      <c r="J7388" s="627"/>
      <c r="K7388" s="627"/>
      <c r="L7388" s="627"/>
    </row>
    <row r="7389" spans="1:12" ht="15">
      <c r="A7389" s="276"/>
      <c r="C7389" s="625"/>
      <c r="D7389" s="625"/>
      <c r="E7389" s="625"/>
      <c r="F7389" s="625"/>
      <c r="G7389" s="625"/>
      <c r="H7389" s="625"/>
      <c r="J7389" s="625"/>
      <c r="K7389" s="625"/>
      <c r="L7389" s="625"/>
    </row>
    <row r="7390" spans="1:12" ht="15">
      <c r="A7390" s="276"/>
      <c r="C7390" s="627"/>
      <c r="D7390" s="627"/>
      <c r="E7390" s="627"/>
      <c r="F7390" s="627"/>
      <c r="G7390" s="627"/>
      <c r="H7390" s="627"/>
      <c r="J7390" s="627"/>
      <c r="K7390" s="627"/>
      <c r="L7390" s="627"/>
    </row>
    <row r="7391" spans="1:12" ht="15">
      <c r="A7391" s="276"/>
      <c r="C7391" s="625"/>
      <c r="D7391" s="625"/>
      <c r="E7391" s="625"/>
      <c r="F7391" s="625"/>
      <c r="G7391" s="625"/>
      <c r="H7391" s="625"/>
      <c r="J7391" s="625"/>
      <c r="K7391" s="625"/>
      <c r="L7391" s="625"/>
    </row>
    <row r="7392" spans="1:12" ht="15">
      <c r="A7392" s="276"/>
      <c r="C7392" s="627"/>
      <c r="D7392" s="627"/>
      <c r="E7392" s="627"/>
      <c r="F7392" s="627"/>
      <c r="G7392" s="627"/>
      <c r="H7392" s="627"/>
      <c r="J7392" s="627"/>
      <c r="K7392" s="627"/>
      <c r="L7392" s="627"/>
    </row>
    <row r="7393" spans="1:12" ht="15">
      <c r="A7393" s="276"/>
      <c r="C7393" s="625"/>
      <c r="D7393" s="625"/>
      <c r="E7393" s="625"/>
      <c r="F7393" s="625"/>
      <c r="G7393" s="625"/>
      <c r="H7393" s="625"/>
      <c r="J7393" s="625"/>
      <c r="K7393" s="625"/>
      <c r="L7393" s="625"/>
    </row>
    <row r="7394" spans="1:12" ht="15">
      <c r="A7394" s="276"/>
      <c r="C7394" s="627"/>
      <c r="D7394" s="627"/>
      <c r="E7394" s="627"/>
      <c r="F7394" s="627"/>
      <c r="G7394" s="627"/>
      <c r="H7394" s="627"/>
      <c r="J7394" s="627"/>
      <c r="K7394" s="627"/>
      <c r="L7394" s="627"/>
    </row>
    <row r="7395" spans="1:12" ht="15">
      <c r="A7395" s="276"/>
      <c r="C7395" s="625"/>
      <c r="D7395" s="625"/>
      <c r="E7395" s="625"/>
      <c r="F7395" s="625"/>
      <c r="G7395" s="625"/>
      <c r="H7395" s="625"/>
      <c r="J7395" s="625"/>
      <c r="K7395" s="625"/>
      <c r="L7395" s="625"/>
    </row>
    <row r="7396" spans="1:12" ht="15">
      <c r="A7396" s="276"/>
      <c r="C7396" s="627"/>
      <c r="D7396" s="627"/>
      <c r="E7396" s="627"/>
      <c r="F7396" s="627"/>
      <c r="G7396" s="627"/>
      <c r="H7396" s="627"/>
      <c r="J7396" s="627"/>
      <c r="K7396" s="627"/>
      <c r="L7396" s="627"/>
    </row>
    <row r="7397" spans="1:12" ht="15">
      <c r="A7397" s="276"/>
      <c r="C7397" s="625"/>
      <c r="D7397" s="625"/>
      <c r="E7397" s="625"/>
      <c r="F7397" s="625"/>
      <c r="G7397" s="625"/>
      <c r="H7397" s="625"/>
      <c r="J7397" s="625"/>
      <c r="K7397" s="625"/>
      <c r="L7397" s="625"/>
    </row>
    <row r="7398" spans="1:12" ht="15">
      <c r="A7398" s="276"/>
      <c r="C7398" s="627"/>
      <c r="D7398" s="627"/>
      <c r="E7398" s="627"/>
      <c r="F7398" s="627"/>
      <c r="G7398" s="627"/>
      <c r="H7398" s="627"/>
      <c r="J7398" s="627"/>
      <c r="K7398" s="627"/>
      <c r="L7398" s="627"/>
    </row>
    <row r="7399" spans="1:12" ht="15">
      <c r="A7399" s="276"/>
      <c r="C7399" s="625"/>
      <c r="D7399" s="625"/>
      <c r="E7399" s="625"/>
      <c r="F7399" s="625"/>
      <c r="G7399" s="625"/>
      <c r="H7399" s="625"/>
      <c r="J7399" s="625"/>
      <c r="K7399" s="625"/>
      <c r="L7399" s="625"/>
    </row>
    <row r="7400" spans="1:12" ht="15">
      <c r="A7400" s="276"/>
      <c r="C7400" s="627"/>
      <c r="D7400" s="627"/>
      <c r="E7400" s="627"/>
      <c r="F7400" s="627"/>
      <c r="G7400" s="627"/>
      <c r="H7400" s="627"/>
      <c r="J7400" s="627"/>
      <c r="K7400" s="627"/>
      <c r="L7400" s="627"/>
    </row>
    <row r="7401" spans="1:12" ht="15">
      <c r="A7401" s="276"/>
      <c r="C7401" s="625"/>
      <c r="D7401" s="625"/>
      <c r="E7401" s="625"/>
      <c r="F7401" s="625"/>
      <c r="G7401" s="625"/>
      <c r="H7401" s="625"/>
      <c r="J7401" s="625"/>
      <c r="K7401" s="625"/>
      <c r="L7401" s="625"/>
    </row>
    <row r="7402" spans="1:12" ht="15">
      <c r="A7402" s="276"/>
      <c r="C7402" s="627"/>
      <c r="D7402" s="627"/>
      <c r="E7402" s="627"/>
      <c r="F7402" s="627"/>
      <c r="G7402" s="627"/>
      <c r="H7402" s="627"/>
      <c r="J7402" s="627"/>
      <c r="K7402" s="627"/>
      <c r="L7402" s="627"/>
    </row>
    <row r="7403" spans="1:12" ht="15">
      <c r="A7403" s="276"/>
      <c r="C7403" s="625"/>
      <c r="D7403" s="625"/>
      <c r="E7403" s="625"/>
      <c r="F7403" s="625"/>
      <c r="G7403" s="625"/>
      <c r="H7403" s="625"/>
      <c r="J7403" s="625"/>
      <c r="K7403" s="625"/>
      <c r="L7403" s="625"/>
    </row>
    <row r="7404" spans="1:12" ht="15">
      <c r="A7404" s="276"/>
      <c r="C7404" s="627"/>
      <c r="D7404" s="627"/>
      <c r="E7404" s="627"/>
      <c r="F7404" s="627"/>
      <c r="G7404" s="627"/>
      <c r="H7404" s="627"/>
      <c r="J7404" s="627"/>
      <c r="K7404" s="627"/>
      <c r="L7404" s="627"/>
    </row>
    <row r="7405" spans="1:12" ht="15">
      <c r="A7405" s="276"/>
      <c r="C7405" s="625"/>
      <c r="D7405" s="625"/>
      <c r="E7405" s="625"/>
      <c r="F7405" s="625"/>
      <c r="G7405" s="625"/>
      <c r="H7405" s="625"/>
      <c r="J7405" s="625"/>
      <c r="K7405" s="625"/>
      <c r="L7405" s="625"/>
    </row>
    <row r="7406" spans="1:12" ht="15">
      <c r="A7406" s="276"/>
      <c r="C7406" s="627"/>
      <c r="D7406" s="627"/>
      <c r="E7406" s="627"/>
      <c r="F7406" s="627"/>
      <c r="G7406" s="627"/>
      <c r="H7406" s="627"/>
      <c r="J7406" s="627"/>
      <c r="K7406" s="627"/>
      <c r="L7406" s="627"/>
    </row>
    <row r="7407" spans="1:12" ht="15">
      <c r="A7407" s="276"/>
      <c r="C7407" s="625"/>
      <c r="D7407" s="625"/>
      <c r="E7407" s="625"/>
      <c r="F7407" s="625"/>
      <c r="G7407" s="625"/>
      <c r="H7407" s="625"/>
      <c r="J7407" s="625"/>
      <c r="K7407" s="625"/>
      <c r="L7407" s="625"/>
    </row>
    <row r="7408" spans="1:12" ht="15">
      <c r="A7408" s="276"/>
      <c r="C7408" s="627"/>
      <c r="D7408" s="627"/>
      <c r="E7408" s="627"/>
      <c r="F7408" s="627"/>
      <c r="G7408" s="627"/>
      <c r="H7408" s="627"/>
      <c r="J7408" s="627"/>
      <c r="K7408" s="627"/>
      <c r="L7408" s="627"/>
    </row>
    <row r="7409" spans="1:12" ht="15">
      <c r="A7409" s="276"/>
      <c r="C7409" s="625"/>
      <c r="D7409" s="625"/>
      <c r="E7409" s="625"/>
      <c r="F7409" s="625"/>
      <c r="G7409" s="625"/>
      <c r="H7409" s="625"/>
      <c r="J7409" s="625"/>
      <c r="K7409" s="625"/>
      <c r="L7409" s="625"/>
    </row>
    <row r="7410" spans="1:12" ht="15">
      <c r="A7410" s="276"/>
      <c r="C7410" s="627"/>
      <c r="D7410" s="627"/>
      <c r="E7410" s="627"/>
      <c r="F7410" s="627"/>
      <c r="G7410" s="627"/>
      <c r="H7410" s="627"/>
      <c r="J7410" s="627"/>
      <c r="K7410" s="627"/>
      <c r="L7410" s="627"/>
    </row>
    <row r="7411" spans="1:12" ht="15">
      <c r="A7411" s="276"/>
      <c r="C7411" s="625"/>
      <c r="D7411" s="625"/>
      <c r="E7411" s="625"/>
      <c r="F7411" s="625"/>
      <c r="G7411" s="625"/>
      <c r="H7411" s="625"/>
      <c r="J7411" s="625"/>
      <c r="K7411" s="625"/>
      <c r="L7411" s="625"/>
    </row>
    <row r="7412" spans="1:12" ht="15">
      <c r="A7412" s="276"/>
      <c r="C7412" s="627"/>
      <c r="D7412" s="627"/>
      <c r="E7412" s="627"/>
      <c r="F7412" s="627"/>
      <c r="G7412" s="627"/>
      <c r="H7412" s="627"/>
      <c r="J7412" s="627"/>
      <c r="K7412" s="627"/>
      <c r="L7412" s="627"/>
    </row>
    <row r="7413" spans="1:12" ht="15">
      <c r="A7413" s="276"/>
      <c r="C7413" s="625"/>
      <c r="D7413" s="625"/>
      <c r="E7413" s="625"/>
      <c r="F7413" s="625"/>
      <c r="G7413" s="625"/>
      <c r="H7413" s="625"/>
      <c r="J7413" s="625"/>
      <c r="K7413" s="625"/>
      <c r="L7413" s="625"/>
    </row>
    <row r="7414" spans="1:12" ht="15">
      <c r="A7414" s="276"/>
      <c r="C7414" s="627"/>
      <c r="D7414" s="627"/>
      <c r="E7414" s="627"/>
      <c r="F7414" s="627"/>
      <c r="G7414" s="627"/>
      <c r="H7414" s="627"/>
      <c r="J7414" s="627"/>
      <c r="K7414" s="627"/>
      <c r="L7414" s="627"/>
    </row>
    <row r="7415" spans="1:12" ht="15">
      <c r="A7415" s="276"/>
      <c r="C7415" s="625"/>
      <c r="D7415" s="625"/>
      <c r="E7415" s="625"/>
      <c r="F7415" s="625"/>
      <c r="G7415" s="625"/>
      <c r="H7415" s="625"/>
      <c r="J7415" s="625"/>
      <c r="K7415" s="625"/>
      <c r="L7415" s="625"/>
    </row>
    <row r="7416" spans="1:12" ht="15">
      <c r="A7416" s="276"/>
      <c r="C7416" s="627"/>
      <c r="D7416" s="627"/>
      <c r="E7416" s="627"/>
      <c r="F7416" s="627"/>
      <c r="G7416" s="627"/>
      <c r="H7416" s="627"/>
      <c r="J7416" s="627"/>
      <c r="K7416" s="627"/>
      <c r="L7416" s="627"/>
    </row>
    <row r="7417" spans="1:12" ht="15">
      <c r="A7417" s="276"/>
      <c r="C7417" s="625"/>
      <c r="D7417" s="625"/>
      <c r="E7417" s="625"/>
      <c r="F7417" s="625"/>
      <c r="G7417" s="625"/>
      <c r="H7417" s="625"/>
      <c r="J7417" s="625"/>
      <c r="K7417" s="625"/>
      <c r="L7417" s="625"/>
    </row>
    <row r="7418" spans="1:12" ht="15">
      <c r="A7418" s="276"/>
      <c r="C7418" s="627"/>
      <c r="D7418" s="627"/>
      <c r="E7418" s="627"/>
      <c r="F7418" s="627"/>
      <c r="G7418" s="627"/>
      <c r="H7418" s="627"/>
      <c r="J7418" s="627"/>
      <c r="K7418" s="627"/>
      <c r="L7418" s="627"/>
    </row>
    <row r="7419" spans="1:12" ht="15">
      <c r="A7419" s="276"/>
      <c r="C7419" s="625"/>
      <c r="D7419" s="625"/>
      <c r="E7419" s="625"/>
      <c r="F7419" s="625"/>
      <c r="G7419" s="625"/>
      <c r="H7419" s="625"/>
      <c r="J7419" s="625"/>
      <c r="K7419" s="625"/>
      <c r="L7419" s="625"/>
    </row>
    <row r="7420" spans="1:12" ht="15">
      <c r="A7420" s="276"/>
      <c r="C7420" s="627"/>
      <c r="D7420" s="627"/>
      <c r="E7420" s="627"/>
      <c r="F7420" s="627"/>
      <c r="G7420" s="627"/>
      <c r="H7420" s="627"/>
      <c r="J7420" s="627"/>
      <c r="K7420" s="627"/>
      <c r="L7420" s="627"/>
    </row>
    <row r="7421" spans="1:12" ht="15">
      <c r="A7421" s="276"/>
      <c r="C7421" s="625"/>
      <c r="D7421" s="625"/>
      <c r="E7421" s="625"/>
      <c r="F7421" s="625"/>
      <c r="G7421" s="625"/>
      <c r="H7421" s="625"/>
      <c r="J7421" s="625"/>
      <c r="K7421" s="625"/>
      <c r="L7421" s="625"/>
    </row>
    <row r="7422" spans="1:12" ht="15">
      <c r="A7422" s="276"/>
      <c r="C7422" s="627"/>
      <c r="D7422" s="627"/>
      <c r="E7422" s="627"/>
      <c r="F7422" s="627"/>
      <c r="G7422" s="627"/>
      <c r="H7422" s="627"/>
      <c r="J7422" s="627"/>
      <c r="K7422" s="627"/>
      <c r="L7422" s="627"/>
    </row>
    <row r="7423" spans="1:12" ht="15">
      <c r="A7423" s="276"/>
      <c r="C7423" s="625"/>
      <c r="D7423" s="625"/>
      <c r="E7423" s="625"/>
      <c r="F7423" s="625"/>
      <c r="G7423" s="625"/>
      <c r="H7423" s="625"/>
      <c r="J7423" s="625"/>
      <c r="K7423" s="625"/>
      <c r="L7423" s="625"/>
    </row>
    <row r="7424" spans="1:12" ht="15">
      <c r="A7424" s="276"/>
      <c r="C7424" s="627"/>
      <c r="D7424" s="627"/>
      <c r="E7424" s="627"/>
      <c r="F7424" s="627"/>
      <c r="G7424" s="627"/>
      <c r="H7424" s="627"/>
      <c r="J7424" s="627"/>
      <c r="K7424" s="627"/>
      <c r="L7424" s="627"/>
    </row>
    <row r="7425" spans="1:12" ht="15">
      <c r="A7425" s="276"/>
      <c r="C7425" s="625"/>
      <c r="D7425" s="625"/>
      <c r="E7425" s="625"/>
      <c r="F7425" s="625"/>
      <c r="G7425" s="625"/>
      <c r="H7425" s="625"/>
      <c r="J7425" s="625"/>
      <c r="K7425" s="625"/>
      <c r="L7425" s="625"/>
    </row>
    <row r="7426" spans="1:12" ht="15">
      <c r="A7426" s="276"/>
      <c r="C7426" s="627"/>
      <c r="D7426" s="627"/>
      <c r="E7426" s="627"/>
      <c r="F7426" s="627"/>
      <c r="G7426" s="627"/>
      <c r="H7426" s="627"/>
      <c r="J7426" s="627"/>
      <c r="K7426" s="627"/>
      <c r="L7426" s="627"/>
    </row>
    <row r="7427" spans="1:12" ht="15">
      <c r="A7427" s="276"/>
      <c r="C7427" s="625"/>
      <c r="D7427" s="625"/>
      <c r="E7427" s="625"/>
      <c r="F7427" s="625"/>
      <c r="G7427" s="625"/>
      <c r="H7427" s="625"/>
      <c r="J7427" s="625"/>
      <c r="K7427" s="625"/>
      <c r="L7427" s="625"/>
    </row>
    <row r="7428" spans="1:12" ht="15">
      <c r="A7428" s="276"/>
      <c r="C7428" s="627"/>
      <c r="D7428" s="627"/>
      <c r="E7428" s="627"/>
      <c r="F7428" s="627"/>
      <c r="G7428" s="627"/>
      <c r="H7428" s="627"/>
      <c r="J7428" s="627"/>
      <c r="K7428" s="627"/>
      <c r="L7428" s="627"/>
    </row>
    <row r="7429" spans="1:12" ht="15">
      <c r="A7429" s="276"/>
      <c r="C7429" s="625"/>
      <c r="D7429" s="625"/>
      <c r="E7429" s="625"/>
      <c r="F7429" s="625"/>
      <c r="G7429" s="625"/>
      <c r="H7429" s="625"/>
      <c r="J7429" s="625"/>
      <c r="K7429" s="625"/>
      <c r="L7429" s="625"/>
    </row>
    <row r="7430" spans="1:12" ht="15">
      <c r="A7430" s="276"/>
      <c r="C7430" s="627"/>
      <c r="D7430" s="627"/>
      <c r="E7430" s="627"/>
      <c r="F7430" s="627"/>
      <c r="G7430" s="627"/>
      <c r="H7430" s="627"/>
      <c r="J7430" s="627"/>
      <c r="K7430" s="627"/>
      <c r="L7430" s="627"/>
    </row>
    <row r="7431" spans="1:12" ht="15">
      <c r="A7431" s="276"/>
      <c r="C7431" s="625"/>
      <c r="D7431" s="625"/>
      <c r="E7431" s="625"/>
      <c r="F7431" s="625"/>
      <c r="G7431" s="625"/>
      <c r="H7431" s="625"/>
      <c r="J7431" s="625"/>
      <c r="K7431" s="625"/>
      <c r="L7431" s="625"/>
    </row>
    <row r="7432" spans="1:12" ht="15">
      <c r="A7432" s="276"/>
      <c r="C7432" s="627"/>
      <c r="D7432" s="627"/>
      <c r="E7432" s="627"/>
      <c r="F7432" s="627"/>
      <c r="G7432" s="627"/>
      <c r="H7432" s="627"/>
      <c r="J7432" s="627"/>
      <c r="K7432" s="627"/>
      <c r="L7432" s="627"/>
    </row>
    <row r="7433" spans="1:12" ht="15">
      <c r="A7433" s="276"/>
      <c r="C7433" s="625"/>
      <c r="D7433" s="625"/>
      <c r="E7433" s="625"/>
      <c r="F7433" s="625"/>
      <c r="G7433" s="625"/>
      <c r="H7433" s="625"/>
      <c r="J7433" s="625"/>
      <c r="K7433" s="625"/>
      <c r="L7433" s="625"/>
    </row>
    <row r="7434" spans="1:12" ht="15">
      <c r="A7434" s="276"/>
      <c r="C7434" s="627"/>
      <c r="D7434" s="627"/>
      <c r="E7434" s="627"/>
      <c r="F7434" s="627"/>
      <c r="G7434" s="627"/>
      <c r="H7434" s="627"/>
      <c r="J7434" s="627"/>
      <c r="K7434" s="627"/>
      <c r="L7434" s="627"/>
    </row>
    <row r="7435" spans="1:12" ht="15">
      <c r="A7435" s="276"/>
      <c r="C7435" s="625"/>
      <c r="D7435" s="625"/>
      <c r="E7435" s="625"/>
      <c r="F7435" s="625"/>
      <c r="G7435" s="625"/>
      <c r="H7435" s="625"/>
      <c r="J7435" s="625"/>
      <c r="K7435" s="625"/>
      <c r="L7435" s="625"/>
    </row>
    <row r="7436" spans="1:12" ht="15">
      <c r="A7436" s="276"/>
      <c r="C7436" s="627"/>
      <c r="D7436" s="627"/>
      <c r="E7436" s="627"/>
      <c r="F7436" s="627"/>
      <c r="G7436" s="627"/>
      <c r="H7436" s="627"/>
      <c r="J7436" s="627"/>
      <c r="K7436" s="627"/>
      <c r="L7436" s="627"/>
    </row>
    <row r="7437" spans="1:12" ht="15">
      <c r="A7437" s="276"/>
      <c r="C7437" s="625"/>
      <c r="D7437" s="625"/>
      <c r="E7437" s="625"/>
      <c r="F7437" s="625"/>
      <c r="G7437" s="625"/>
      <c r="H7437" s="625"/>
      <c r="J7437" s="625"/>
      <c r="K7437" s="625"/>
      <c r="L7437" s="625"/>
    </row>
    <row r="7438" spans="1:12" ht="15">
      <c r="A7438" s="276"/>
      <c r="C7438" s="627"/>
      <c r="D7438" s="627"/>
      <c r="E7438" s="627"/>
      <c r="F7438" s="627"/>
      <c r="G7438" s="627"/>
      <c r="H7438" s="627"/>
      <c r="J7438" s="627"/>
      <c r="K7438" s="627"/>
      <c r="L7438" s="627"/>
    </row>
    <row r="7439" spans="1:12" ht="15">
      <c r="A7439" s="276"/>
      <c r="C7439" s="625"/>
      <c r="D7439" s="625"/>
      <c r="E7439" s="625"/>
      <c r="F7439" s="625"/>
      <c r="G7439" s="625"/>
      <c r="H7439" s="625"/>
      <c r="J7439" s="625"/>
      <c r="K7439" s="625"/>
      <c r="L7439" s="625"/>
    </row>
    <row r="7440" spans="1:12" ht="15">
      <c r="A7440" s="276"/>
      <c r="C7440" s="627"/>
      <c r="D7440" s="627"/>
      <c r="E7440" s="627"/>
      <c r="F7440" s="627"/>
      <c r="G7440" s="627"/>
      <c r="H7440" s="627"/>
      <c r="J7440" s="627"/>
      <c r="K7440" s="627"/>
      <c r="L7440" s="627"/>
    </row>
    <row r="7441" spans="1:12" ht="15">
      <c r="A7441" s="276"/>
      <c r="C7441" s="625"/>
      <c r="D7441" s="625"/>
      <c r="E7441" s="625"/>
      <c r="F7441" s="625"/>
      <c r="G7441" s="625"/>
      <c r="H7441" s="625"/>
      <c r="J7441" s="625"/>
      <c r="K7441" s="625"/>
      <c r="L7441" s="625"/>
    </row>
    <row r="7442" spans="1:12" ht="15">
      <c r="A7442" s="276"/>
      <c r="C7442" s="627"/>
      <c r="D7442" s="627"/>
      <c r="E7442" s="627"/>
      <c r="F7442" s="627"/>
      <c r="G7442" s="627"/>
      <c r="H7442" s="627"/>
      <c r="J7442" s="627"/>
      <c r="K7442" s="627"/>
      <c r="L7442" s="627"/>
    </row>
    <row r="7443" spans="1:12" ht="15">
      <c r="A7443" s="276"/>
      <c r="C7443" s="625"/>
      <c r="D7443" s="625"/>
      <c r="E7443" s="625"/>
      <c r="F7443" s="625"/>
      <c r="G7443" s="625"/>
      <c r="H7443" s="625"/>
      <c r="J7443" s="625"/>
      <c r="K7443" s="625"/>
      <c r="L7443" s="625"/>
    </row>
    <row r="7444" spans="1:12" ht="15">
      <c r="A7444" s="276"/>
      <c r="C7444" s="627"/>
      <c r="D7444" s="627"/>
      <c r="E7444" s="627"/>
      <c r="F7444" s="627"/>
      <c r="G7444" s="627"/>
      <c r="H7444" s="627"/>
      <c r="J7444" s="627"/>
      <c r="K7444" s="627"/>
      <c r="L7444" s="627"/>
    </row>
    <row r="7445" spans="1:12" ht="15">
      <c r="A7445" s="276"/>
      <c r="C7445" s="625"/>
      <c r="D7445" s="625"/>
      <c r="E7445" s="625"/>
      <c r="F7445" s="625"/>
      <c r="G7445" s="625"/>
      <c r="H7445" s="625"/>
      <c r="J7445" s="625"/>
      <c r="K7445" s="625"/>
      <c r="L7445" s="625"/>
    </row>
    <row r="7446" spans="1:12" ht="15">
      <c r="A7446" s="276"/>
      <c r="C7446" s="627"/>
      <c r="D7446" s="627"/>
      <c r="E7446" s="627"/>
      <c r="F7446" s="627"/>
      <c r="G7446" s="627"/>
      <c r="H7446" s="627"/>
      <c r="J7446" s="627"/>
      <c r="K7446" s="627"/>
      <c r="L7446" s="627"/>
    </row>
    <row r="7447" spans="1:12" ht="15">
      <c r="A7447" s="276"/>
      <c r="C7447" s="625"/>
      <c r="D7447" s="625"/>
      <c r="E7447" s="625"/>
      <c r="F7447" s="625"/>
      <c r="G7447" s="625"/>
      <c r="H7447" s="625"/>
      <c r="J7447" s="625"/>
      <c r="K7447" s="625"/>
      <c r="L7447" s="625"/>
    </row>
    <row r="7448" spans="1:12" ht="15">
      <c r="A7448" s="276"/>
      <c r="C7448" s="627"/>
      <c r="D7448" s="627"/>
      <c r="E7448" s="627"/>
      <c r="F7448" s="627"/>
      <c r="G7448" s="627"/>
      <c r="H7448" s="627"/>
      <c r="J7448" s="627"/>
      <c r="K7448" s="627"/>
      <c r="L7448" s="627"/>
    </row>
    <row r="7449" spans="1:12" ht="15">
      <c r="A7449" s="276"/>
      <c r="C7449" s="625"/>
      <c r="D7449" s="625"/>
      <c r="E7449" s="625"/>
      <c r="F7449" s="625"/>
      <c r="G7449" s="625"/>
      <c r="H7449" s="625"/>
      <c r="J7449" s="625"/>
      <c r="K7449" s="625"/>
      <c r="L7449" s="625"/>
    </row>
    <row r="7450" spans="1:12" ht="15">
      <c r="A7450" s="276"/>
      <c r="C7450" s="627"/>
      <c r="D7450" s="627"/>
      <c r="E7450" s="627"/>
      <c r="F7450" s="627"/>
      <c r="G7450" s="627"/>
      <c r="H7450" s="627"/>
      <c r="J7450" s="627"/>
      <c r="K7450" s="627"/>
      <c r="L7450" s="627"/>
    </row>
    <row r="7451" spans="1:12" ht="15">
      <c r="A7451" s="276"/>
      <c r="C7451" s="625"/>
      <c r="D7451" s="625"/>
      <c r="E7451" s="625"/>
      <c r="F7451" s="625"/>
      <c r="G7451" s="625"/>
      <c r="H7451" s="625"/>
      <c r="J7451" s="625"/>
      <c r="K7451" s="625"/>
      <c r="L7451" s="625"/>
    </row>
    <row r="7452" spans="1:12" ht="15">
      <c r="A7452" s="276"/>
      <c r="C7452" s="627"/>
      <c r="D7452" s="627"/>
      <c r="E7452" s="627"/>
      <c r="F7452" s="627"/>
      <c r="G7452" s="627"/>
      <c r="H7452" s="627"/>
      <c r="J7452" s="627"/>
      <c r="K7452" s="627"/>
      <c r="L7452" s="627"/>
    </row>
    <row r="7453" spans="1:12" ht="15">
      <c r="A7453" s="276"/>
      <c r="C7453" s="625"/>
      <c r="D7453" s="625"/>
      <c r="E7453" s="625"/>
      <c r="F7453" s="625"/>
      <c r="G7453" s="625"/>
      <c r="H7453" s="625"/>
      <c r="J7453" s="625"/>
      <c r="K7453" s="625"/>
      <c r="L7453" s="625"/>
    </row>
    <row r="7454" spans="1:12" ht="15">
      <c r="A7454" s="276"/>
      <c r="C7454" s="627"/>
      <c r="D7454" s="627"/>
      <c r="E7454" s="627"/>
      <c r="F7454" s="627"/>
      <c r="G7454" s="627"/>
      <c r="H7454" s="627"/>
      <c r="J7454" s="627"/>
      <c r="K7454" s="627"/>
      <c r="L7454" s="627"/>
    </row>
    <row r="7455" spans="1:12" ht="15">
      <c r="A7455" s="276"/>
      <c r="C7455" s="625"/>
      <c r="D7455" s="625"/>
      <c r="E7455" s="625"/>
      <c r="F7455" s="625"/>
      <c r="G7455" s="625"/>
      <c r="H7455" s="625"/>
      <c r="J7455" s="625"/>
      <c r="K7455" s="625"/>
      <c r="L7455" s="625"/>
    </row>
    <row r="7456" spans="1:12" ht="15">
      <c r="A7456" s="276"/>
      <c r="C7456" s="627"/>
      <c r="D7456" s="627"/>
      <c r="E7456" s="627"/>
      <c r="F7456" s="627"/>
      <c r="G7456" s="627"/>
      <c r="H7456" s="627"/>
      <c r="J7456" s="627"/>
      <c r="K7456" s="627"/>
      <c r="L7456" s="627"/>
    </row>
    <row r="7457" spans="1:12" ht="15">
      <c r="A7457" s="276"/>
      <c r="C7457" s="625"/>
      <c r="D7457" s="625"/>
      <c r="E7457" s="625"/>
      <c r="F7457" s="625"/>
      <c r="G7457" s="625"/>
      <c r="H7457" s="625"/>
      <c r="J7457" s="625"/>
      <c r="K7457" s="625"/>
      <c r="L7457" s="625"/>
    </row>
    <row r="7458" spans="1:12" ht="15">
      <c r="A7458" s="276"/>
      <c r="C7458" s="627"/>
      <c r="D7458" s="627"/>
      <c r="E7458" s="627"/>
      <c r="F7458" s="627"/>
      <c r="G7458" s="627"/>
      <c r="H7458" s="627"/>
      <c r="J7458" s="627"/>
      <c r="K7458" s="627"/>
      <c r="L7458" s="627"/>
    </row>
    <row r="7459" spans="1:12" ht="15">
      <c r="A7459" s="276"/>
      <c r="C7459" s="625"/>
      <c r="D7459" s="625"/>
      <c r="E7459" s="625"/>
      <c r="F7459" s="625"/>
      <c r="G7459" s="625"/>
      <c r="H7459" s="625"/>
      <c r="J7459" s="625"/>
      <c r="K7459" s="625"/>
      <c r="L7459" s="625"/>
    </row>
    <row r="7460" spans="1:12" ht="15">
      <c r="A7460" s="276"/>
      <c r="C7460" s="627"/>
      <c r="D7460" s="627"/>
      <c r="E7460" s="627"/>
      <c r="F7460" s="627"/>
      <c r="G7460" s="627"/>
      <c r="H7460" s="627"/>
      <c r="J7460" s="627"/>
      <c r="K7460" s="627"/>
      <c r="L7460" s="627"/>
    </row>
    <row r="7461" spans="1:12" ht="15">
      <c r="A7461" s="276"/>
      <c r="C7461" s="625"/>
      <c r="D7461" s="625"/>
      <c r="E7461" s="625"/>
      <c r="F7461" s="625"/>
      <c r="G7461" s="625"/>
      <c r="H7461" s="625"/>
      <c r="J7461" s="625"/>
      <c r="K7461" s="625"/>
      <c r="L7461" s="625"/>
    </row>
    <row r="7462" spans="1:12" ht="15">
      <c r="A7462" s="276"/>
      <c r="C7462" s="627"/>
      <c r="D7462" s="627"/>
      <c r="E7462" s="627"/>
      <c r="F7462" s="627"/>
      <c r="G7462" s="627"/>
      <c r="H7462" s="627"/>
      <c r="J7462" s="627"/>
      <c r="K7462" s="627"/>
      <c r="L7462" s="627"/>
    </row>
    <row r="7463" spans="1:12" ht="15">
      <c r="A7463" s="276"/>
      <c r="C7463" s="625"/>
      <c r="D7463" s="625"/>
      <c r="E7463" s="625"/>
      <c r="F7463" s="625"/>
      <c r="G7463" s="625"/>
      <c r="H7463" s="625"/>
      <c r="J7463" s="625"/>
      <c r="K7463" s="625"/>
      <c r="L7463" s="625"/>
    </row>
    <row r="7464" spans="1:12" ht="15">
      <c r="A7464" s="276"/>
      <c r="C7464" s="627"/>
      <c r="D7464" s="627"/>
      <c r="E7464" s="627"/>
      <c r="F7464" s="627"/>
      <c r="G7464" s="627"/>
      <c r="H7464" s="627"/>
      <c r="J7464" s="627"/>
      <c r="K7464" s="627"/>
      <c r="L7464" s="627"/>
    </row>
    <row r="7465" spans="1:12" ht="15">
      <c r="A7465" s="276"/>
      <c r="C7465" s="625"/>
      <c r="D7465" s="625"/>
      <c r="E7465" s="705"/>
      <c r="F7465" s="625"/>
      <c r="G7465" s="625"/>
      <c r="H7465" s="625"/>
      <c r="J7465" s="625"/>
      <c r="K7465" s="625"/>
      <c r="L7465" s="625"/>
    </row>
    <row r="7466" spans="1:12" ht="15">
      <c r="A7466" s="276"/>
      <c r="C7466" s="627"/>
      <c r="D7466" s="627"/>
      <c r="E7466" s="627"/>
      <c r="F7466" s="627"/>
      <c r="G7466" s="627"/>
      <c r="H7466" s="627"/>
      <c r="J7466" s="627"/>
      <c r="K7466" s="627"/>
      <c r="L7466" s="627"/>
    </row>
    <row r="7467" spans="1:12" ht="15">
      <c r="A7467" s="276"/>
      <c r="C7467" s="625"/>
      <c r="D7467" s="625"/>
      <c r="E7467" s="625"/>
      <c r="F7467" s="625"/>
      <c r="G7467" s="625"/>
      <c r="H7467" s="625"/>
      <c r="J7467" s="625"/>
      <c r="K7467" s="625"/>
      <c r="L7467" s="625"/>
    </row>
    <row r="7468" spans="1:12" ht="15">
      <c r="A7468" s="276"/>
      <c r="C7468" s="627"/>
      <c r="D7468" s="627"/>
      <c r="E7468" s="627"/>
      <c r="F7468" s="627"/>
      <c r="G7468" s="627"/>
      <c r="H7468" s="627"/>
      <c r="J7468" s="627"/>
      <c r="K7468" s="627"/>
      <c r="L7468" s="627"/>
    </row>
    <row r="7469" spans="1:12" ht="15">
      <c r="A7469" s="276"/>
      <c r="C7469" s="625"/>
      <c r="D7469" s="625"/>
      <c r="E7469" s="625"/>
      <c r="F7469" s="625"/>
      <c r="G7469" s="625"/>
      <c r="H7469" s="625"/>
      <c r="J7469" s="625"/>
      <c r="K7469" s="625"/>
      <c r="L7469" s="625"/>
    </row>
    <row r="7470" spans="1:12" ht="15">
      <c r="A7470" s="276"/>
      <c r="C7470" s="627"/>
      <c r="D7470" s="627"/>
      <c r="E7470" s="700"/>
      <c r="F7470" s="627"/>
      <c r="G7470" s="627"/>
      <c r="H7470" s="627"/>
      <c r="J7470" s="627"/>
      <c r="K7470" s="627"/>
      <c r="L7470" s="627"/>
    </row>
    <row r="7471" spans="1:12" ht="15">
      <c r="A7471" s="276"/>
      <c r="C7471" s="625"/>
      <c r="D7471" s="625"/>
      <c r="E7471" s="625"/>
      <c r="F7471" s="625"/>
      <c r="G7471" s="625"/>
      <c r="H7471" s="625"/>
      <c r="J7471" s="625"/>
      <c r="K7471" s="625"/>
      <c r="L7471" s="625"/>
    </row>
    <row r="7472" spans="1:12" ht="15">
      <c r="A7472" s="276"/>
      <c r="C7472" s="627"/>
      <c r="D7472" s="627"/>
      <c r="E7472" s="627"/>
      <c r="F7472" s="627"/>
      <c r="G7472" s="627"/>
      <c r="H7472" s="627"/>
      <c r="J7472" s="627"/>
      <c r="K7472" s="627"/>
      <c r="L7472" s="627"/>
    </row>
    <row r="7473" spans="1:12" ht="15">
      <c r="A7473" s="276"/>
      <c r="C7473" s="625"/>
      <c r="D7473" s="625"/>
      <c r="E7473" s="625"/>
      <c r="F7473" s="625"/>
      <c r="G7473" s="625"/>
      <c r="H7473" s="625"/>
      <c r="J7473" s="625"/>
      <c r="K7473" s="625"/>
      <c r="L7473" s="625"/>
    </row>
    <row r="7474" spans="1:12" ht="15">
      <c r="A7474" s="276"/>
      <c r="C7474" s="625"/>
      <c r="D7474" s="625"/>
      <c r="E7474" s="625"/>
      <c r="F7474" s="625"/>
      <c r="G7474" s="625"/>
      <c r="H7474" s="625"/>
      <c r="J7474" s="625"/>
      <c r="K7474" s="625"/>
      <c r="L7474" s="625"/>
    </row>
    <row r="7475" spans="1:12" ht="15">
      <c r="A7475" s="276"/>
      <c r="C7475" s="627"/>
      <c r="D7475" s="627"/>
      <c r="E7475" s="627"/>
      <c r="F7475" s="627"/>
      <c r="G7475" s="627"/>
      <c r="H7475" s="627"/>
      <c r="J7475" s="627"/>
      <c r="K7475" s="627"/>
      <c r="L7475" s="627"/>
    </row>
    <row r="7476" spans="1:12" ht="15">
      <c r="A7476" s="276"/>
      <c r="C7476" s="625"/>
      <c r="D7476" s="625"/>
      <c r="E7476" s="625"/>
      <c r="F7476" s="625"/>
      <c r="G7476" s="625"/>
      <c r="H7476" s="625"/>
      <c r="J7476" s="625"/>
      <c r="K7476" s="625"/>
      <c r="L7476" s="625"/>
    </row>
    <row r="7477" spans="1:12" ht="15">
      <c r="A7477" s="276"/>
      <c r="C7477" s="627"/>
      <c r="D7477" s="627"/>
      <c r="E7477" s="627"/>
      <c r="F7477" s="627"/>
      <c r="G7477" s="627"/>
      <c r="H7477" s="627"/>
      <c r="J7477" s="627"/>
      <c r="K7477" s="627"/>
      <c r="L7477" s="627"/>
    </row>
    <row r="7478" spans="1:12" ht="15">
      <c r="A7478" s="276"/>
      <c r="C7478" s="625"/>
      <c r="D7478" s="625"/>
      <c r="E7478" s="625"/>
      <c r="F7478" s="625"/>
      <c r="G7478" s="625"/>
      <c r="H7478" s="625"/>
      <c r="J7478" s="625"/>
      <c r="K7478" s="625"/>
      <c r="L7478" s="625"/>
    </row>
    <row r="7479" spans="1:12" ht="15">
      <c r="A7479" s="276"/>
      <c r="C7479" s="627"/>
      <c r="D7479" s="627"/>
      <c r="E7479" s="627"/>
      <c r="F7479" s="627"/>
      <c r="G7479" s="627"/>
      <c r="H7479" s="627"/>
      <c r="J7479" s="627"/>
      <c r="K7479" s="627"/>
      <c r="L7479" s="627"/>
    </row>
    <row r="7480" spans="1:12" ht="15">
      <c r="A7480" s="276"/>
      <c r="C7480" s="625"/>
      <c r="D7480" s="625"/>
      <c r="E7480" s="625"/>
      <c r="F7480" s="625"/>
      <c r="G7480" s="625"/>
      <c r="H7480" s="625"/>
      <c r="J7480" s="625"/>
      <c r="K7480" s="625"/>
      <c r="L7480" s="625"/>
    </row>
    <row r="7481" spans="1:12" ht="15">
      <c r="A7481" s="276"/>
      <c r="C7481" s="627"/>
      <c r="D7481" s="627"/>
      <c r="E7481" s="627"/>
      <c r="F7481" s="627"/>
      <c r="G7481" s="627"/>
      <c r="H7481" s="627"/>
      <c r="J7481" s="627"/>
      <c r="K7481" s="627"/>
      <c r="L7481" s="627"/>
    </row>
    <row r="7482" spans="1:12" ht="15">
      <c r="A7482" s="276"/>
      <c r="C7482" s="625"/>
      <c r="D7482" s="625"/>
      <c r="E7482" s="625"/>
      <c r="F7482" s="625"/>
      <c r="G7482" s="625"/>
      <c r="H7482" s="625"/>
      <c r="J7482" s="625"/>
      <c r="K7482" s="625"/>
      <c r="L7482" s="625"/>
    </row>
    <row r="7483" spans="1:12" ht="15">
      <c r="A7483" s="276"/>
      <c r="C7483" s="627"/>
      <c r="D7483" s="627"/>
      <c r="E7483" s="627"/>
      <c r="F7483" s="627"/>
      <c r="G7483" s="627"/>
      <c r="H7483" s="627"/>
      <c r="J7483" s="627"/>
      <c r="K7483" s="627"/>
      <c r="L7483" s="627"/>
    </row>
    <row r="7484" spans="1:12" ht="15">
      <c r="A7484" s="276"/>
      <c r="C7484" s="625"/>
      <c r="D7484" s="625"/>
      <c r="E7484" s="625"/>
      <c r="F7484" s="625"/>
      <c r="G7484" s="625"/>
      <c r="H7484" s="625"/>
      <c r="J7484" s="625"/>
      <c r="K7484" s="625"/>
      <c r="L7484" s="625"/>
    </row>
    <row r="7485" spans="1:12" ht="15">
      <c r="A7485" s="276"/>
      <c r="C7485" s="627"/>
      <c r="D7485" s="627"/>
      <c r="E7485" s="627"/>
      <c r="F7485" s="627"/>
      <c r="G7485" s="627"/>
      <c r="H7485" s="627"/>
      <c r="J7485" s="627"/>
      <c r="K7485" s="627"/>
      <c r="L7485" s="627"/>
    </row>
    <row r="7486" spans="1:12" ht="15">
      <c r="A7486" s="276"/>
      <c r="C7486" s="625"/>
      <c r="D7486" s="625"/>
      <c r="E7486" s="625"/>
      <c r="F7486" s="625"/>
      <c r="G7486" s="625"/>
      <c r="H7486" s="625"/>
      <c r="J7486" s="625"/>
      <c r="K7486" s="625"/>
      <c r="L7486" s="625"/>
    </row>
    <row r="7487" spans="1:12" ht="15">
      <c r="A7487" s="276"/>
      <c r="C7487" s="627"/>
      <c r="D7487" s="627"/>
      <c r="E7487" s="627"/>
      <c r="F7487" s="627"/>
      <c r="G7487" s="627"/>
      <c r="H7487" s="627"/>
      <c r="J7487" s="627"/>
      <c r="K7487" s="627"/>
      <c r="L7487" s="627"/>
    </row>
    <row r="7488" spans="1:12" ht="15">
      <c r="A7488" s="276"/>
      <c r="C7488" s="625"/>
      <c r="D7488" s="625"/>
      <c r="E7488" s="625"/>
      <c r="F7488" s="625"/>
      <c r="G7488" s="625"/>
      <c r="H7488" s="625"/>
      <c r="J7488" s="625"/>
      <c r="K7488" s="625"/>
      <c r="L7488" s="625"/>
    </row>
    <row r="7489" spans="1:12" ht="15">
      <c r="A7489" s="276"/>
      <c r="C7489" s="627"/>
      <c r="D7489" s="627"/>
      <c r="E7489" s="627"/>
      <c r="F7489" s="627"/>
      <c r="G7489" s="627"/>
      <c r="H7489" s="627"/>
      <c r="J7489" s="627"/>
      <c r="K7489" s="627"/>
      <c r="L7489" s="627"/>
    </row>
    <row r="7490" spans="1:12" ht="15">
      <c r="A7490" s="276"/>
      <c r="C7490" s="625"/>
      <c r="D7490" s="625"/>
      <c r="E7490" s="625"/>
      <c r="F7490" s="625"/>
      <c r="G7490" s="625"/>
      <c r="H7490" s="625"/>
      <c r="J7490" s="625"/>
      <c r="K7490" s="625"/>
      <c r="L7490" s="625"/>
    </row>
    <row r="7491" spans="1:12" ht="15">
      <c r="A7491" s="276"/>
      <c r="C7491" s="627"/>
      <c r="D7491" s="627"/>
      <c r="E7491" s="627"/>
      <c r="F7491" s="627"/>
      <c r="G7491" s="627"/>
      <c r="H7491" s="627"/>
      <c r="J7491" s="627"/>
      <c r="K7491" s="627"/>
      <c r="L7491" s="627"/>
    </row>
    <row r="7492" spans="1:12" ht="15">
      <c r="A7492" s="276"/>
      <c r="C7492" s="625"/>
      <c r="D7492" s="625"/>
      <c r="E7492" s="625"/>
      <c r="F7492" s="625"/>
      <c r="G7492" s="625"/>
      <c r="H7492" s="625"/>
      <c r="J7492" s="625"/>
      <c r="K7492" s="625"/>
      <c r="L7492" s="625"/>
    </row>
    <row r="7493" spans="1:12" ht="15">
      <c r="A7493" s="276"/>
      <c r="C7493" s="627"/>
      <c r="D7493" s="627"/>
      <c r="E7493" s="627"/>
      <c r="F7493" s="627"/>
      <c r="G7493" s="627"/>
      <c r="H7493" s="627"/>
      <c r="J7493" s="627"/>
      <c r="K7493" s="627"/>
      <c r="L7493" s="627"/>
    </row>
    <row r="7494" spans="1:12" ht="15">
      <c r="A7494" s="276"/>
      <c r="C7494" s="625"/>
      <c r="D7494" s="625"/>
      <c r="E7494" s="625"/>
      <c r="F7494" s="625"/>
      <c r="G7494" s="625"/>
      <c r="H7494" s="625"/>
      <c r="J7494" s="625"/>
      <c r="K7494" s="625"/>
      <c r="L7494" s="625"/>
    </row>
    <row r="7495" spans="1:12" ht="15">
      <c r="A7495" s="276"/>
      <c r="C7495" s="627"/>
      <c r="D7495" s="627"/>
      <c r="E7495" s="627"/>
      <c r="F7495" s="627"/>
      <c r="G7495" s="627"/>
      <c r="H7495" s="627"/>
      <c r="J7495" s="627"/>
      <c r="K7495" s="627"/>
      <c r="L7495" s="627"/>
    </row>
    <row r="7496" spans="1:12" ht="15">
      <c r="A7496" s="276"/>
      <c r="C7496" s="625"/>
      <c r="D7496" s="625"/>
      <c r="E7496" s="625"/>
      <c r="F7496" s="625"/>
      <c r="G7496" s="625"/>
      <c r="H7496" s="625"/>
      <c r="J7496" s="625"/>
      <c r="K7496" s="625"/>
      <c r="L7496" s="625"/>
    </row>
    <row r="7497" spans="1:12" ht="15">
      <c r="A7497" s="276"/>
      <c r="C7497" s="627"/>
      <c r="D7497" s="627"/>
      <c r="E7497" s="627"/>
      <c r="F7497" s="627"/>
      <c r="G7497" s="627"/>
      <c r="H7497" s="627"/>
      <c r="J7497" s="627"/>
      <c r="K7497" s="627"/>
      <c r="L7497" s="627"/>
    </row>
    <row r="7498" spans="1:12" ht="15">
      <c r="A7498" s="276"/>
      <c r="C7498" s="625"/>
      <c r="D7498" s="625"/>
      <c r="E7498" s="625"/>
      <c r="F7498" s="625"/>
      <c r="G7498" s="625"/>
      <c r="H7498" s="625"/>
      <c r="J7498" s="625"/>
      <c r="K7498" s="625"/>
      <c r="L7498" s="625"/>
    </row>
    <row r="7499" spans="1:12" ht="15">
      <c r="A7499" s="276"/>
      <c r="C7499" s="627"/>
      <c r="D7499" s="627"/>
      <c r="E7499" s="627"/>
      <c r="F7499" s="627"/>
      <c r="G7499" s="627"/>
      <c r="H7499" s="627"/>
      <c r="J7499" s="627"/>
      <c r="K7499" s="627"/>
      <c r="L7499" s="627"/>
    </row>
    <row r="7500" spans="1:12" ht="15">
      <c r="A7500" s="276"/>
      <c r="C7500" s="625"/>
      <c r="D7500" s="625"/>
      <c r="E7500" s="625"/>
      <c r="F7500" s="625"/>
      <c r="G7500" s="625"/>
      <c r="H7500" s="625"/>
      <c r="J7500" s="625"/>
      <c r="K7500" s="625"/>
      <c r="L7500" s="625"/>
    </row>
    <row r="7501" spans="1:12" ht="15">
      <c r="A7501" s="276"/>
      <c r="C7501" s="627"/>
      <c r="D7501" s="627"/>
      <c r="E7501" s="627"/>
      <c r="F7501" s="627"/>
      <c r="G7501" s="627"/>
      <c r="H7501" s="627"/>
      <c r="J7501" s="627"/>
      <c r="K7501" s="627"/>
      <c r="L7501" s="627"/>
    </row>
    <row r="7502" spans="1:12" ht="15">
      <c r="A7502" s="276"/>
      <c r="C7502" s="625"/>
      <c r="D7502" s="625"/>
      <c r="E7502" s="625"/>
      <c r="F7502" s="625"/>
      <c r="G7502" s="625"/>
      <c r="H7502" s="625"/>
      <c r="J7502" s="625"/>
      <c r="K7502" s="625"/>
      <c r="L7502" s="625"/>
    </row>
    <row r="7503" spans="1:12" ht="15">
      <c r="A7503" s="276"/>
      <c r="C7503" s="627"/>
      <c r="D7503" s="627"/>
      <c r="E7503" s="627"/>
      <c r="F7503" s="627"/>
      <c r="G7503" s="627"/>
      <c r="H7503" s="627"/>
      <c r="J7503" s="627"/>
      <c r="K7503" s="627"/>
      <c r="L7503" s="627"/>
    </row>
    <row r="7504" spans="1:12" ht="15">
      <c r="A7504" s="276"/>
      <c r="C7504" s="625"/>
      <c r="D7504" s="625"/>
      <c r="E7504" s="625"/>
      <c r="F7504" s="625"/>
      <c r="G7504" s="625"/>
      <c r="H7504" s="625"/>
      <c r="J7504" s="625"/>
      <c r="K7504" s="625"/>
      <c r="L7504" s="625"/>
    </row>
    <row r="7505" spans="1:12" ht="15">
      <c r="A7505" s="276"/>
      <c r="C7505" s="627"/>
      <c r="D7505" s="627"/>
      <c r="E7505" s="627"/>
      <c r="F7505" s="627"/>
      <c r="G7505" s="627"/>
      <c r="H7505" s="627"/>
      <c r="J7505" s="627"/>
      <c r="K7505" s="627"/>
      <c r="L7505" s="627"/>
    </row>
    <row r="7506" spans="1:12" ht="15">
      <c r="A7506" s="276"/>
      <c r="C7506" s="625"/>
      <c r="D7506" s="625"/>
      <c r="E7506" s="625"/>
      <c r="F7506" s="625"/>
      <c r="G7506" s="625"/>
      <c r="H7506" s="625"/>
      <c r="J7506" s="625"/>
      <c r="K7506" s="625"/>
      <c r="L7506" s="625"/>
    </row>
    <row r="7507" spans="1:12" ht="15">
      <c r="A7507" s="276"/>
      <c r="C7507" s="627"/>
      <c r="D7507" s="627"/>
      <c r="E7507" s="627"/>
      <c r="F7507" s="627"/>
      <c r="G7507" s="627"/>
      <c r="H7507" s="627"/>
      <c r="J7507" s="627"/>
      <c r="K7507" s="627"/>
      <c r="L7507" s="627"/>
    </row>
    <row r="7508" spans="1:12" ht="15">
      <c r="A7508" s="276"/>
      <c r="C7508" s="625"/>
      <c r="D7508" s="625"/>
      <c r="E7508" s="625"/>
      <c r="F7508" s="625"/>
      <c r="G7508" s="625"/>
      <c r="H7508" s="625"/>
      <c r="J7508" s="625"/>
      <c r="K7508" s="625"/>
      <c r="L7508" s="625"/>
    </row>
    <row r="7509" spans="1:12" ht="15">
      <c r="A7509" s="276"/>
      <c r="C7509" s="627"/>
      <c r="D7509" s="627"/>
      <c r="E7509" s="627"/>
      <c r="F7509" s="627"/>
      <c r="G7509" s="627"/>
      <c r="H7509" s="627"/>
      <c r="J7509" s="627"/>
      <c r="K7509" s="627"/>
      <c r="L7509" s="627"/>
    </row>
    <row r="7510" spans="1:12" ht="15">
      <c r="A7510" s="276"/>
      <c r="C7510" s="625"/>
      <c r="D7510" s="625"/>
      <c r="E7510" s="625"/>
      <c r="F7510" s="625"/>
      <c r="G7510" s="625"/>
      <c r="H7510" s="625"/>
      <c r="J7510" s="625"/>
      <c r="K7510" s="625"/>
      <c r="L7510" s="625"/>
    </row>
    <row r="7511" spans="1:12" ht="15">
      <c r="A7511" s="276"/>
      <c r="C7511" s="627"/>
      <c r="D7511" s="627"/>
      <c r="E7511" s="627"/>
      <c r="F7511" s="627"/>
      <c r="G7511" s="627"/>
      <c r="H7511" s="627"/>
      <c r="J7511" s="627"/>
      <c r="K7511" s="627"/>
      <c r="L7511" s="627"/>
    </row>
    <row r="7512" spans="1:12" ht="15">
      <c r="A7512" s="276"/>
      <c r="C7512" s="625"/>
      <c r="D7512" s="625"/>
      <c r="E7512" s="625"/>
      <c r="F7512" s="625"/>
      <c r="G7512" s="625"/>
      <c r="H7512" s="625"/>
      <c r="J7512" s="625"/>
      <c r="K7512" s="625"/>
      <c r="L7512" s="625"/>
    </row>
    <row r="7513" spans="1:12" ht="15">
      <c r="A7513" s="276"/>
      <c r="C7513" s="627"/>
      <c r="D7513" s="627"/>
      <c r="E7513" s="627"/>
      <c r="F7513" s="627"/>
      <c r="G7513" s="627"/>
      <c r="H7513" s="627"/>
      <c r="J7513" s="627"/>
      <c r="K7513" s="627"/>
      <c r="L7513" s="627"/>
    </row>
    <row r="7514" spans="1:12" ht="15">
      <c r="A7514" s="276"/>
      <c r="C7514" s="625"/>
      <c r="D7514" s="625"/>
      <c r="E7514" s="625"/>
      <c r="F7514" s="625"/>
      <c r="G7514" s="625"/>
      <c r="H7514" s="625"/>
      <c r="J7514" s="625"/>
      <c r="K7514" s="625"/>
      <c r="L7514" s="625"/>
    </row>
    <row r="7515" spans="1:12" ht="15">
      <c r="A7515" s="276"/>
      <c r="C7515" s="627"/>
      <c r="D7515" s="627"/>
      <c r="E7515" s="627"/>
      <c r="F7515" s="627"/>
      <c r="G7515" s="627"/>
      <c r="H7515" s="627"/>
      <c r="J7515" s="627"/>
      <c r="K7515" s="627"/>
      <c r="L7515" s="627"/>
    </row>
    <row r="7516" spans="1:12" ht="15">
      <c r="A7516" s="276"/>
      <c r="C7516" s="625"/>
      <c r="D7516" s="625"/>
      <c r="E7516" s="625"/>
      <c r="F7516" s="625"/>
      <c r="G7516" s="625"/>
      <c r="H7516" s="625"/>
      <c r="J7516" s="625"/>
      <c r="K7516" s="625"/>
      <c r="L7516" s="625"/>
    </row>
    <row r="7517" spans="1:12" ht="15">
      <c r="A7517" s="276"/>
      <c r="C7517" s="627"/>
      <c r="D7517" s="627"/>
      <c r="E7517" s="627"/>
      <c r="F7517" s="627"/>
      <c r="G7517" s="627"/>
      <c r="H7517" s="627"/>
      <c r="J7517" s="627"/>
      <c r="K7517" s="627"/>
      <c r="L7517" s="627"/>
    </row>
    <row r="7518" spans="1:12" ht="15">
      <c r="A7518" s="276"/>
      <c r="C7518" s="625"/>
      <c r="D7518" s="625"/>
      <c r="E7518" s="625"/>
      <c r="F7518" s="625"/>
      <c r="G7518" s="625"/>
      <c r="H7518" s="625"/>
      <c r="J7518" s="625"/>
      <c r="K7518" s="625"/>
      <c r="L7518" s="625"/>
    </row>
    <row r="7519" spans="1:12" ht="15">
      <c r="A7519" s="276"/>
      <c r="C7519" s="627"/>
      <c r="D7519" s="627"/>
      <c r="E7519" s="627"/>
      <c r="F7519" s="627"/>
      <c r="G7519" s="627"/>
      <c r="H7519" s="627"/>
      <c r="J7519" s="627"/>
      <c r="K7519" s="627"/>
      <c r="L7519" s="627"/>
    </row>
    <row r="7520" spans="1:12" ht="15">
      <c r="A7520" s="276"/>
      <c r="C7520" s="625"/>
      <c r="D7520" s="625"/>
      <c r="E7520" s="625"/>
      <c r="F7520" s="625"/>
      <c r="G7520" s="625"/>
      <c r="H7520" s="625"/>
      <c r="J7520" s="625"/>
      <c r="K7520" s="625"/>
      <c r="L7520" s="625"/>
    </row>
    <row r="7521" spans="1:12" ht="15">
      <c r="A7521" s="276"/>
      <c r="C7521" s="627"/>
      <c r="D7521" s="627"/>
      <c r="E7521" s="627"/>
      <c r="F7521" s="627"/>
      <c r="G7521" s="627"/>
      <c r="H7521" s="627"/>
      <c r="J7521" s="627"/>
      <c r="K7521" s="627"/>
      <c r="L7521" s="627"/>
    </row>
    <row r="7522" spans="1:12" ht="15">
      <c r="A7522" s="276"/>
      <c r="C7522" s="625"/>
      <c r="D7522" s="625"/>
      <c r="E7522" s="625"/>
      <c r="F7522" s="625"/>
      <c r="G7522" s="625"/>
      <c r="H7522" s="625"/>
      <c r="J7522" s="625"/>
      <c r="K7522" s="625"/>
      <c r="L7522" s="625"/>
    </row>
    <row r="7523" spans="1:12" ht="15">
      <c r="A7523" s="276"/>
      <c r="C7523" s="627"/>
      <c r="D7523" s="627"/>
      <c r="E7523" s="627"/>
      <c r="F7523" s="627"/>
      <c r="G7523" s="627"/>
      <c r="H7523" s="627"/>
      <c r="J7523" s="627"/>
      <c r="K7523" s="627"/>
      <c r="L7523" s="627"/>
    </row>
    <row r="7524" spans="1:12" ht="15">
      <c r="A7524" s="276"/>
      <c r="C7524" s="625"/>
      <c r="D7524" s="625"/>
      <c r="E7524" s="625"/>
      <c r="F7524" s="625"/>
      <c r="G7524" s="625"/>
      <c r="H7524" s="625"/>
      <c r="J7524" s="625"/>
      <c r="K7524" s="625"/>
      <c r="L7524" s="625"/>
    </row>
    <row r="7525" spans="1:12" ht="15">
      <c r="A7525" s="276"/>
      <c r="C7525" s="627"/>
      <c r="D7525" s="627"/>
      <c r="E7525" s="627"/>
      <c r="F7525" s="627"/>
      <c r="G7525" s="627"/>
      <c r="H7525" s="627"/>
      <c r="J7525" s="627"/>
      <c r="K7525" s="627"/>
      <c r="L7525" s="627"/>
    </row>
    <row r="7526" spans="1:12" ht="15">
      <c r="A7526" s="276"/>
      <c r="C7526" s="625"/>
      <c r="D7526" s="625"/>
      <c r="E7526" s="625"/>
      <c r="F7526" s="625"/>
      <c r="G7526" s="625"/>
      <c r="H7526" s="625"/>
      <c r="J7526" s="625"/>
      <c r="K7526" s="625"/>
      <c r="L7526" s="625"/>
    </row>
    <row r="7527" spans="1:12" ht="15">
      <c r="A7527" s="276"/>
      <c r="C7527" s="627"/>
      <c r="D7527" s="627"/>
      <c r="E7527" s="627"/>
      <c r="F7527" s="627"/>
      <c r="G7527" s="627"/>
      <c r="H7527" s="627"/>
      <c r="J7527" s="627"/>
      <c r="K7527" s="627"/>
      <c r="L7527" s="627"/>
    </row>
    <row r="7528" spans="1:12" ht="15">
      <c r="A7528" s="276"/>
      <c r="C7528" s="625"/>
      <c r="D7528" s="625"/>
      <c r="E7528" s="625"/>
      <c r="F7528" s="625"/>
      <c r="G7528" s="625"/>
      <c r="H7528" s="625"/>
      <c r="J7528" s="625"/>
      <c r="K7528" s="625"/>
      <c r="L7528" s="625"/>
    </row>
    <row r="7529" spans="1:12" ht="15">
      <c r="A7529" s="276"/>
      <c r="C7529" s="625"/>
      <c r="D7529" s="625"/>
      <c r="E7529" s="625"/>
      <c r="F7529" s="625"/>
      <c r="G7529" s="625"/>
      <c r="H7529" s="625"/>
      <c r="J7529" s="625"/>
      <c r="K7529" s="625"/>
      <c r="L7529" s="625"/>
    </row>
    <row r="7530" spans="1:12" ht="15">
      <c r="A7530" s="276"/>
      <c r="C7530" s="627"/>
      <c r="D7530" s="627"/>
      <c r="E7530" s="627"/>
      <c r="F7530" s="627"/>
      <c r="G7530" s="627"/>
      <c r="H7530" s="627"/>
      <c r="J7530" s="627"/>
      <c r="K7530" s="627"/>
      <c r="L7530" s="627"/>
    </row>
    <row r="7531" spans="1:12" ht="15">
      <c r="A7531" s="276"/>
      <c r="C7531" s="625"/>
      <c r="D7531" s="625"/>
      <c r="E7531" s="625"/>
      <c r="F7531" s="625"/>
      <c r="G7531" s="625"/>
      <c r="H7531" s="625"/>
      <c r="J7531" s="625"/>
      <c r="K7531" s="625"/>
      <c r="L7531" s="625"/>
    </row>
    <row r="7532" spans="1:12" ht="15">
      <c r="A7532" s="276"/>
      <c r="C7532" s="627"/>
      <c r="D7532" s="627"/>
      <c r="E7532" s="627"/>
      <c r="F7532" s="627"/>
      <c r="G7532" s="627"/>
      <c r="H7532" s="627"/>
      <c r="J7532" s="627"/>
      <c r="K7532" s="627"/>
      <c r="L7532" s="627"/>
    </row>
    <row r="7533" spans="1:12" ht="15">
      <c r="A7533" s="276"/>
      <c r="C7533" s="625"/>
      <c r="D7533" s="625"/>
      <c r="E7533" s="625"/>
      <c r="F7533" s="625"/>
      <c r="G7533" s="625"/>
      <c r="H7533" s="625"/>
      <c r="J7533" s="625"/>
      <c r="K7533" s="625"/>
      <c r="L7533" s="625"/>
    </row>
    <row r="7534" spans="1:12" ht="15">
      <c r="A7534" s="276"/>
      <c r="C7534" s="627"/>
      <c r="D7534" s="627"/>
      <c r="E7534" s="627"/>
      <c r="F7534" s="627"/>
      <c r="G7534" s="627"/>
      <c r="H7534" s="627"/>
      <c r="J7534" s="627"/>
      <c r="K7534" s="627"/>
      <c r="L7534" s="627"/>
    </row>
    <row r="7535" spans="1:12" ht="15">
      <c r="A7535" s="276"/>
      <c r="C7535" s="625"/>
      <c r="D7535" s="625"/>
      <c r="E7535" s="625"/>
      <c r="F7535" s="625"/>
      <c r="G7535" s="625"/>
      <c r="H7535" s="625"/>
      <c r="J7535" s="625"/>
      <c r="K7535" s="625"/>
      <c r="L7535" s="625"/>
    </row>
    <row r="7536" spans="1:12" ht="15">
      <c r="A7536" s="276"/>
      <c r="C7536" s="627"/>
      <c r="D7536" s="627"/>
      <c r="E7536" s="627"/>
      <c r="F7536" s="627"/>
      <c r="G7536" s="627"/>
      <c r="H7536" s="627"/>
      <c r="J7536" s="627"/>
      <c r="K7536" s="627"/>
      <c r="L7536" s="627"/>
    </row>
    <row r="7537" spans="1:12" ht="15">
      <c r="A7537" s="276"/>
      <c r="C7537" s="625"/>
      <c r="D7537" s="625"/>
      <c r="E7537" s="625"/>
      <c r="F7537" s="625"/>
      <c r="G7537" s="625"/>
      <c r="H7537" s="625"/>
      <c r="J7537" s="625"/>
      <c r="K7537" s="625"/>
      <c r="L7537" s="625"/>
    </row>
    <row r="7538" spans="1:12" ht="15">
      <c r="A7538" s="276"/>
      <c r="C7538" s="627"/>
      <c r="D7538" s="627"/>
      <c r="E7538" s="627"/>
      <c r="F7538" s="627"/>
      <c r="G7538" s="627"/>
      <c r="H7538" s="627"/>
      <c r="J7538" s="627"/>
      <c r="K7538" s="627"/>
      <c r="L7538" s="627"/>
    </row>
    <row r="7539" spans="1:12" ht="15">
      <c r="A7539" s="276"/>
      <c r="C7539" s="625"/>
      <c r="D7539" s="625"/>
      <c r="E7539" s="625"/>
      <c r="F7539" s="625"/>
      <c r="G7539" s="625"/>
      <c r="H7539" s="625"/>
      <c r="J7539" s="625"/>
      <c r="K7539" s="625"/>
      <c r="L7539" s="625"/>
    </row>
    <row r="7540" spans="1:12" ht="15">
      <c r="A7540" s="276"/>
      <c r="C7540" s="627"/>
      <c r="D7540" s="627"/>
      <c r="E7540" s="627"/>
      <c r="F7540" s="627"/>
      <c r="G7540" s="627"/>
      <c r="H7540" s="627"/>
      <c r="J7540" s="627"/>
      <c r="K7540" s="627"/>
      <c r="L7540" s="627"/>
    </row>
    <row r="7541" spans="1:12" ht="15">
      <c r="A7541" s="276"/>
      <c r="C7541" s="625"/>
      <c r="D7541" s="625"/>
      <c r="E7541" s="625"/>
      <c r="F7541" s="625"/>
      <c r="G7541" s="625"/>
      <c r="H7541" s="625"/>
      <c r="J7541" s="625"/>
      <c r="K7541" s="625"/>
      <c r="L7541" s="625"/>
    </row>
    <row r="7542" spans="1:12" ht="15">
      <c r="A7542" s="276"/>
      <c r="C7542" s="627"/>
      <c r="D7542" s="627"/>
      <c r="E7542" s="627"/>
      <c r="F7542" s="627"/>
      <c r="G7542" s="627"/>
      <c r="H7542" s="627"/>
      <c r="J7542" s="627"/>
      <c r="K7542" s="627"/>
      <c r="L7542" s="627"/>
    </row>
    <row r="7543" spans="1:12" ht="15">
      <c r="A7543" s="276"/>
      <c r="C7543" s="625"/>
      <c r="D7543" s="625"/>
      <c r="E7543" s="625"/>
      <c r="F7543" s="625"/>
      <c r="G7543" s="625"/>
      <c r="H7543" s="625"/>
      <c r="J7543" s="625"/>
      <c r="K7543" s="625"/>
      <c r="L7543" s="625"/>
    </row>
    <row r="7544" spans="1:12" ht="15">
      <c r="A7544" s="276"/>
      <c r="C7544" s="627"/>
      <c r="D7544" s="627"/>
      <c r="E7544" s="627"/>
      <c r="F7544" s="627"/>
      <c r="G7544" s="627"/>
      <c r="H7544" s="627"/>
      <c r="J7544" s="627"/>
      <c r="K7544" s="627"/>
      <c r="L7544" s="627"/>
    </row>
    <row r="7545" spans="1:12" ht="15">
      <c r="A7545" s="276"/>
      <c r="C7545" s="625"/>
      <c r="D7545" s="625"/>
      <c r="E7545" s="625"/>
      <c r="F7545" s="625"/>
      <c r="G7545" s="625"/>
      <c r="H7545" s="625"/>
      <c r="J7545" s="625"/>
      <c r="K7545" s="625"/>
      <c r="L7545" s="625"/>
    </row>
    <row r="7546" spans="1:12" ht="15">
      <c r="A7546" s="276"/>
      <c r="C7546" s="627"/>
      <c r="D7546" s="627"/>
      <c r="E7546" s="627"/>
      <c r="F7546" s="627"/>
      <c r="G7546" s="627"/>
      <c r="H7546" s="627"/>
      <c r="J7546" s="627"/>
      <c r="K7546" s="627"/>
      <c r="L7546" s="627"/>
    </row>
    <row r="7547" spans="1:12" ht="15">
      <c r="A7547" s="276"/>
      <c r="C7547" s="625"/>
      <c r="D7547" s="625"/>
      <c r="E7547" s="625"/>
      <c r="F7547" s="625"/>
      <c r="G7547" s="625"/>
      <c r="H7547" s="625"/>
      <c r="J7547" s="625"/>
      <c r="K7547" s="625"/>
      <c r="L7547" s="625"/>
    </row>
    <row r="7548" spans="1:12" ht="15">
      <c r="A7548" s="276"/>
      <c r="C7548" s="627"/>
      <c r="D7548" s="627"/>
      <c r="E7548" s="627"/>
      <c r="F7548" s="627"/>
      <c r="G7548" s="627"/>
      <c r="H7548" s="627"/>
      <c r="J7548" s="627"/>
      <c r="K7548" s="627"/>
      <c r="L7548" s="627"/>
    </row>
    <row r="7549" spans="1:12" ht="15">
      <c r="A7549" s="276"/>
      <c r="C7549" s="625"/>
      <c r="D7549" s="625"/>
      <c r="E7549" s="625"/>
      <c r="F7549" s="625"/>
      <c r="G7549" s="625"/>
      <c r="H7549" s="625"/>
      <c r="J7549" s="625"/>
      <c r="K7549" s="625"/>
      <c r="L7549" s="625"/>
    </row>
    <row r="7550" spans="1:12" ht="15">
      <c r="A7550" s="276"/>
      <c r="C7550" s="627"/>
      <c r="D7550" s="627"/>
      <c r="E7550" s="627"/>
      <c r="F7550" s="627"/>
      <c r="G7550" s="627"/>
      <c r="H7550" s="627"/>
      <c r="J7550" s="627"/>
      <c r="K7550" s="627"/>
      <c r="L7550" s="627"/>
    </row>
    <row r="7551" spans="1:12" ht="15">
      <c r="A7551" s="276"/>
      <c r="C7551" s="625"/>
      <c r="D7551" s="625"/>
      <c r="E7551" s="625"/>
      <c r="F7551" s="625"/>
      <c r="G7551" s="625"/>
      <c r="H7551" s="625"/>
      <c r="J7551" s="625"/>
      <c r="K7551" s="625"/>
      <c r="L7551" s="625"/>
    </row>
    <row r="7552" spans="1:12" ht="15">
      <c r="A7552" s="276"/>
      <c r="C7552" s="627"/>
      <c r="D7552" s="627"/>
      <c r="E7552" s="627"/>
      <c r="F7552" s="627"/>
      <c r="G7552" s="627"/>
      <c r="H7552" s="627"/>
      <c r="J7552" s="627"/>
      <c r="K7552" s="627"/>
      <c r="L7552" s="627"/>
    </row>
    <row r="7553" spans="1:12" ht="15">
      <c r="A7553" s="276"/>
      <c r="C7553" s="625"/>
      <c r="D7553" s="625"/>
      <c r="E7553" s="705"/>
      <c r="F7553" s="625"/>
      <c r="G7553" s="625"/>
      <c r="H7553" s="625"/>
      <c r="J7553" s="625"/>
      <c r="K7553" s="625"/>
      <c r="L7553" s="625"/>
    </row>
    <row r="7554" spans="1:12" ht="15">
      <c r="A7554" s="276"/>
      <c r="C7554" s="627"/>
      <c r="D7554" s="627"/>
      <c r="E7554" s="627"/>
      <c r="F7554" s="627"/>
      <c r="G7554" s="627"/>
      <c r="H7554" s="627"/>
      <c r="J7554" s="627"/>
      <c r="K7554" s="627"/>
      <c r="L7554" s="627"/>
    </row>
    <row r="7555" spans="1:12" ht="15">
      <c r="A7555" s="276"/>
      <c r="C7555" s="625"/>
      <c r="D7555" s="625"/>
      <c r="E7555" s="625"/>
      <c r="F7555" s="625"/>
      <c r="G7555" s="625"/>
      <c r="H7555" s="625"/>
      <c r="J7555" s="625"/>
      <c r="K7555" s="625"/>
      <c r="L7555" s="625"/>
    </row>
    <row r="7556" spans="1:12" ht="15">
      <c r="A7556" s="276"/>
      <c r="C7556" s="627"/>
      <c r="D7556" s="627"/>
      <c r="E7556" s="627"/>
      <c r="F7556" s="627"/>
      <c r="G7556" s="627"/>
      <c r="H7556" s="627"/>
      <c r="J7556" s="627"/>
      <c r="K7556" s="627"/>
      <c r="L7556" s="627"/>
    </row>
    <row r="7557" spans="1:12" ht="15">
      <c r="A7557" s="276"/>
      <c r="C7557" s="625"/>
      <c r="D7557" s="625"/>
      <c r="E7557" s="625"/>
      <c r="F7557" s="625"/>
      <c r="G7557" s="625"/>
      <c r="H7557" s="625"/>
      <c r="J7557" s="625"/>
      <c r="K7557" s="625"/>
      <c r="L7557" s="625"/>
    </row>
    <row r="7558" spans="1:12" ht="15">
      <c r="A7558" s="276"/>
      <c r="C7558" s="627"/>
      <c r="D7558" s="627"/>
      <c r="E7558" s="627"/>
      <c r="F7558" s="627"/>
      <c r="G7558" s="627"/>
      <c r="H7558" s="627"/>
      <c r="J7558" s="627"/>
      <c r="K7558" s="627"/>
      <c r="L7558" s="627"/>
    </row>
    <row r="7559" spans="1:12" ht="15">
      <c r="A7559" s="276"/>
      <c r="C7559" s="625"/>
      <c r="D7559" s="625"/>
      <c r="E7559" s="625"/>
      <c r="F7559" s="625"/>
      <c r="G7559" s="625"/>
      <c r="H7559" s="625"/>
      <c r="J7559" s="625"/>
      <c r="K7559" s="625"/>
      <c r="L7559" s="625"/>
    </row>
    <row r="7560" spans="1:12" ht="15">
      <c r="A7560" s="276"/>
      <c r="C7560" s="627"/>
      <c r="D7560" s="627"/>
      <c r="E7560" s="627"/>
      <c r="F7560" s="627"/>
      <c r="G7560" s="627"/>
      <c r="H7560" s="627"/>
      <c r="J7560" s="627"/>
      <c r="K7560" s="627"/>
      <c r="L7560" s="627"/>
    </row>
    <row r="7561" spans="1:12" ht="15">
      <c r="A7561" s="276"/>
      <c r="C7561" s="625"/>
      <c r="D7561" s="625"/>
      <c r="E7561" s="625"/>
      <c r="F7561" s="625"/>
      <c r="G7561" s="625"/>
      <c r="H7561" s="625"/>
      <c r="J7561" s="625"/>
      <c r="K7561" s="625"/>
      <c r="L7561" s="625"/>
    </row>
    <row r="7562" spans="1:12" ht="15">
      <c r="A7562" s="276"/>
      <c r="C7562" s="627"/>
      <c r="D7562" s="627"/>
      <c r="E7562" s="627"/>
      <c r="F7562" s="627"/>
      <c r="G7562" s="627"/>
      <c r="H7562" s="627"/>
      <c r="J7562" s="627"/>
      <c r="K7562" s="627"/>
      <c r="L7562" s="627"/>
    </row>
    <row r="7563" spans="1:12" ht="15">
      <c r="A7563" s="276"/>
      <c r="C7563" s="625"/>
      <c r="D7563" s="625"/>
      <c r="E7563" s="625"/>
      <c r="F7563" s="625"/>
      <c r="G7563" s="625"/>
      <c r="H7563" s="625"/>
      <c r="J7563" s="625"/>
      <c r="K7563" s="625"/>
      <c r="L7563" s="625"/>
    </row>
    <row r="7564" spans="1:12" ht="15">
      <c r="A7564" s="276"/>
      <c r="C7564" s="627"/>
      <c r="D7564" s="627"/>
      <c r="E7564" s="627"/>
      <c r="F7564" s="627"/>
      <c r="G7564" s="627"/>
      <c r="H7564" s="627"/>
      <c r="J7564" s="627"/>
      <c r="K7564" s="627"/>
      <c r="L7564" s="627"/>
    </row>
    <row r="7565" spans="1:12" ht="15">
      <c r="A7565" s="276"/>
      <c r="C7565" s="625"/>
      <c r="D7565" s="625"/>
      <c r="E7565" s="625"/>
      <c r="F7565" s="625"/>
      <c r="G7565" s="625"/>
      <c r="H7565" s="625"/>
      <c r="J7565" s="625"/>
      <c r="K7565" s="625"/>
      <c r="L7565" s="625"/>
    </row>
    <row r="7566" spans="1:12" ht="15">
      <c r="A7566" s="276"/>
      <c r="C7566" s="627"/>
      <c r="D7566" s="627"/>
      <c r="E7566" s="627"/>
      <c r="F7566" s="627"/>
      <c r="G7566" s="627"/>
      <c r="H7566" s="627"/>
      <c r="J7566" s="627"/>
      <c r="K7566" s="627"/>
      <c r="L7566" s="627"/>
    </row>
    <row r="7567" spans="1:12" ht="15">
      <c r="A7567" s="276"/>
      <c r="C7567" s="625"/>
      <c r="D7567" s="625"/>
      <c r="E7567" s="625"/>
      <c r="F7567" s="625"/>
      <c r="G7567" s="625"/>
      <c r="H7567" s="625"/>
      <c r="J7567" s="625"/>
      <c r="K7567" s="625"/>
      <c r="L7567" s="625"/>
    </row>
    <row r="7568" spans="1:12" ht="15">
      <c r="A7568" s="276"/>
      <c r="C7568" s="627"/>
      <c r="D7568" s="627"/>
      <c r="E7568" s="627"/>
      <c r="F7568" s="627"/>
      <c r="G7568" s="627"/>
      <c r="H7568" s="627"/>
      <c r="J7568" s="627"/>
      <c r="K7568" s="627"/>
      <c r="L7568" s="627"/>
    </row>
    <row r="7569" spans="1:14" ht="15">
      <c r="A7569" s="276"/>
      <c r="C7569" s="625"/>
      <c r="D7569" s="625"/>
      <c r="E7569" s="625"/>
      <c r="F7569" s="625"/>
      <c r="G7569" s="625"/>
      <c r="H7569" s="625"/>
      <c r="J7569" s="625"/>
      <c r="K7569" s="625"/>
      <c r="L7569" s="625"/>
    </row>
    <row r="7570" spans="1:14" ht="15">
      <c r="A7570" s="276"/>
      <c r="C7570" s="627"/>
      <c r="D7570" s="627"/>
      <c r="E7570" s="627"/>
      <c r="F7570" s="627"/>
      <c r="G7570" s="627"/>
      <c r="H7570" s="627"/>
      <c r="J7570" s="627"/>
      <c r="K7570" s="627"/>
      <c r="L7570" s="627"/>
    </row>
    <row r="7571" spans="1:14" ht="15">
      <c r="A7571" s="276"/>
      <c r="C7571" s="625"/>
      <c r="D7571" s="625"/>
      <c r="E7571" s="625"/>
      <c r="F7571" s="625"/>
      <c r="G7571" s="625"/>
      <c r="H7571" s="625"/>
      <c r="J7571" s="625"/>
      <c r="K7571" s="625"/>
      <c r="L7571" s="625"/>
    </row>
    <row r="7572" spans="1:14" ht="15">
      <c r="A7572" s="276"/>
      <c r="C7572" s="627"/>
      <c r="D7572" s="627"/>
      <c r="E7572" s="627"/>
      <c r="F7572" s="627"/>
      <c r="G7572" s="627"/>
      <c r="H7572" s="627"/>
      <c r="J7572" s="627"/>
      <c r="K7572" s="627"/>
      <c r="L7572" s="627"/>
    </row>
    <row r="7573" spans="1:14" ht="15">
      <c r="A7573" s="276"/>
      <c r="C7573" s="625"/>
      <c r="D7573" s="625"/>
      <c r="E7573" s="625"/>
      <c r="F7573" s="625"/>
      <c r="G7573" s="625"/>
      <c r="H7573" s="625"/>
      <c r="J7573" s="625"/>
      <c r="K7573" s="625"/>
      <c r="L7573" s="625"/>
    </row>
    <row r="7574" spans="1:14" ht="15">
      <c r="A7574" s="276"/>
      <c r="C7574" s="627"/>
      <c r="D7574" s="627"/>
      <c r="E7574" s="627"/>
      <c r="F7574" s="627"/>
      <c r="G7574" s="627"/>
      <c r="H7574" s="627"/>
      <c r="J7574" s="627"/>
      <c r="K7574" s="627"/>
      <c r="L7574" s="627"/>
    </row>
    <row r="7575" spans="1:14" ht="15">
      <c r="A7575" s="276"/>
      <c r="C7575" s="625"/>
      <c r="D7575" s="625"/>
      <c r="E7575" s="625"/>
      <c r="F7575" s="625"/>
      <c r="G7575" s="625"/>
      <c r="H7575" s="625"/>
      <c r="J7575" s="625"/>
      <c r="K7575" s="625"/>
      <c r="L7575" s="625"/>
    </row>
    <row r="7576" spans="1:14" ht="15">
      <c r="A7576" s="276"/>
      <c r="C7576" s="627"/>
      <c r="D7576" s="627"/>
      <c r="E7576" s="627"/>
      <c r="F7576" s="627"/>
      <c r="G7576" s="627"/>
      <c r="H7576" s="627"/>
      <c r="J7576" s="627"/>
      <c r="K7576" s="627"/>
      <c r="L7576" s="627"/>
    </row>
    <row r="7577" spans="1:14" ht="15">
      <c r="A7577" s="276"/>
      <c r="C7577" s="625"/>
      <c r="D7577" s="625"/>
      <c r="E7577" s="625"/>
      <c r="F7577" s="625"/>
      <c r="G7577" s="625"/>
      <c r="H7577" s="625"/>
      <c r="J7577" s="625"/>
      <c r="K7577" s="625"/>
      <c r="L7577" s="625"/>
    </row>
    <row r="7578" spans="1:14" ht="15">
      <c r="A7578" s="276"/>
      <c r="C7578" s="627"/>
      <c r="D7578" s="627"/>
      <c r="E7578" s="627"/>
      <c r="F7578" s="627"/>
      <c r="G7578" s="627"/>
      <c r="H7578" s="627"/>
      <c r="J7578" s="627"/>
      <c r="K7578" s="627"/>
      <c r="L7578" s="627"/>
    </row>
    <row r="7579" spans="1:14" ht="15">
      <c r="A7579" s="276"/>
      <c r="C7579" s="625"/>
      <c r="D7579" s="625"/>
      <c r="E7579" s="625"/>
      <c r="F7579" s="625"/>
      <c r="G7579" s="625"/>
      <c r="H7579" s="625"/>
      <c r="J7579" s="625"/>
      <c r="K7579" s="625"/>
      <c r="L7579" s="625"/>
    </row>
    <row r="7580" spans="1:14" ht="15">
      <c r="A7580" s="276"/>
      <c r="C7580" s="627"/>
      <c r="D7580" s="627"/>
      <c r="E7580" s="627"/>
      <c r="F7580" s="627"/>
      <c r="G7580" s="627"/>
      <c r="H7580" s="627"/>
      <c r="J7580" s="627"/>
      <c r="K7580" s="627"/>
      <c r="L7580" s="627"/>
    </row>
    <row r="7581" spans="1:14" ht="15">
      <c r="A7581" s="276"/>
      <c r="C7581" s="625"/>
      <c r="D7581" s="625"/>
      <c r="E7581" s="625"/>
      <c r="F7581" s="625"/>
      <c r="G7581" s="625"/>
      <c r="H7581" s="625"/>
      <c r="J7581" s="625"/>
      <c r="K7581" s="625"/>
      <c r="L7581" s="625"/>
      <c r="N7581" s="277"/>
    </row>
    <row r="7582" spans="1:14" ht="15">
      <c r="A7582" s="276"/>
      <c r="C7582" s="627"/>
      <c r="D7582" s="627"/>
      <c r="E7582" s="627"/>
      <c r="F7582" s="627"/>
      <c r="G7582" s="627"/>
      <c r="H7582" s="627"/>
      <c r="I7582" s="1446"/>
      <c r="J7582" s="627"/>
      <c r="K7582" s="627"/>
      <c r="L7582" s="637"/>
    </row>
    <row r="7583" spans="1:14" ht="15">
      <c r="A7583" s="276"/>
      <c r="C7583" s="625"/>
      <c r="D7583" s="625"/>
      <c r="E7583" s="625"/>
      <c r="F7583" s="625"/>
      <c r="G7583" s="625"/>
      <c r="H7583" s="625"/>
      <c r="I7583" s="638">
        <v>52</v>
      </c>
      <c r="J7583" s="625"/>
      <c r="K7583" s="625"/>
      <c r="L7583" s="634"/>
    </row>
    <row r="7584" spans="1:14" ht="15">
      <c r="A7584" s="276"/>
      <c r="C7584" s="627"/>
      <c r="D7584" s="627"/>
      <c r="E7584" s="627"/>
      <c r="F7584" s="627"/>
      <c r="G7584" s="627"/>
      <c r="H7584" s="627"/>
      <c r="I7584" s="639">
        <v>12</v>
      </c>
      <c r="J7584" s="627"/>
      <c r="K7584" s="627"/>
      <c r="L7584" s="637"/>
    </row>
    <row r="7585" spans="1:12" ht="15">
      <c r="A7585" s="276"/>
      <c r="C7585" s="625"/>
      <c r="D7585" s="625"/>
      <c r="E7585" s="625"/>
      <c r="F7585" s="625"/>
      <c r="G7585" s="625"/>
      <c r="H7585" s="625"/>
      <c r="I7585" s="638">
        <v>44</v>
      </c>
      <c r="J7585" s="625"/>
      <c r="K7585" s="625"/>
      <c r="L7585" s="634"/>
    </row>
    <row r="7586" spans="1:12" ht="15">
      <c r="A7586" s="276"/>
      <c r="C7586" s="625"/>
      <c r="D7586" s="625"/>
      <c r="E7586" s="625"/>
      <c r="F7586" s="625"/>
      <c r="G7586" s="625"/>
      <c r="H7586" s="625"/>
      <c r="I7586" s="638">
        <v>10</v>
      </c>
      <c r="J7586" s="625"/>
      <c r="K7586" s="625"/>
      <c r="L7586" s="634"/>
    </row>
    <row r="7587" spans="1:12" ht="15">
      <c r="A7587" s="276"/>
      <c r="C7587" s="627"/>
      <c r="D7587" s="627"/>
      <c r="E7587" s="627"/>
      <c r="F7587" s="627"/>
      <c r="G7587" s="627"/>
      <c r="H7587" s="627"/>
      <c r="I7587" s="639">
        <v>4</v>
      </c>
      <c r="J7587" s="627"/>
      <c r="K7587" s="627"/>
      <c r="L7587" s="637"/>
    </row>
    <row r="7588" spans="1:12" ht="15">
      <c r="A7588" s="276"/>
      <c r="C7588" s="625"/>
      <c r="D7588" s="625"/>
      <c r="E7588" s="625"/>
      <c r="F7588" s="625"/>
      <c r="G7588" s="625"/>
      <c r="H7588" s="625"/>
      <c r="I7588" s="638">
        <v>5</v>
      </c>
      <c r="J7588" s="625"/>
      <c r="K7588" s="625"/>
      <c r="L7588" s="634"/>
    </row>
    <row r="7589" spans="1:12" ht="15">
      <c r="A7589" s="276"/>
      <c r="C7589" s="627"/>
      <c r="D7589" s="627"/>
      <c r="E7589" s="627"/>
      <c r="F7589" s="627"/>
      <c r="G7589" s="627"/>
      <c r="H7589" s="627"/>
      <c r="I7589" s="639">
        <v>5</v>
      </c>
      <c r="J7589" s="627"/>
      <c r="K7589" s="627"/>
      <c r="L7589" s="637"/>
    </row>
    <row r="7590" spans="1:12" ht="15">
      <c r="A7590" s="276"/>
      <c r="C7590" s="625"/>
      <c r="D7590" s="625"/>
      <c r="E7590" s="625"/>
      <c r="F7590" s="625"/>
      <c r="G7590" s="625"/>
      <c r="H7590" s="625"/>
      <c r="I7590" s="638">
        <v>3</v>
      </c>
      <c r="J7590" s="625"/>
      <c r="K7590" s="625"/>
      <c r="L7590" s="634"/>
    </row>
    <row r="7591" spans="1:12" ht="15">
      <c r="A7591" s="276"/>
      <c r="C7591" s="627"/>
      <c r="D7591" s="627"/>
      <c r="E7591" s="627"/>
      <c r="F7591" s="627"/>
      <c r="G7591" s="627"/>
      <c r="H7591" s="627"/>
      <c r="I7591" s="639">
        <v>3</v>
      </c>
      <c r="J7591" s="627"/>
      <c r="K7591" s="627"/>
      <c r="L7591" s="637"/>
    </row>
    <row r="7592" spans="1:12" ht="15">
      <c r="A7592" s="276"/>
      <c r="C7592" s="625"/>
      <c r="D7592" s="625"/>
      <c r="E7592" s="625"/>
      <c r="F7592" s="625"/>
      <c r="G7592" s="625"/>
      <c r="H7592" s="625"/>
      <c r="I7592" s="638">
        <v>3</v>
      </c>
      <c r="J7592" s="625"/>
      <c r="K7592" s="625"/>
      <c r="L7592" s="634"/>
    </row>
    <row r="7593" spans="1:12" ht="15">
      <c r="A7593" s="276"/>
      <c r="C7593" s="627"/>
      <c r="D7593" s="627"/>
      <c r="E7593" s="627"/>
      <c r="F7593" s="627"/>
      <c r="G7593" s="627"/>
      <c r="H7593" s="627"/>
      <c r="I7593" s="639">
        <v>4</v>
      </c>
      <c r="J7593" s="627"/>
      <c r="K7593" s="627"/>
      <c r="L7593" s="637"/>
    </row>
    <row r="7594" spans="1:12" ht="15">
      <c r="A7594" s="276"/>
      <c r="C7594" s="625"/>
      <c r="D7594" s="625"/>
      <c r="E7594" s="625"/>
      <c r="F7594" s="625"/>
      <c r="G7594" s="625"/>
      <c r="H7594" s="625"/>
      <c r="I7594" s="638">
        <v>4</v>
      </c>
      <c r="J7594" s="625"/>
      <c r="K7594" s="625"/>
      <c r="L7594" s="634"/>
    </row>
    <row r="7595" spans="1:12" ht="15">
      <c r="A7595" s="276"/>
      <c r="C7595" s="627"/>
      <c r="D7595" s="627"/>
      <c r="E7595" s="627"/>
      <c r="F7595" s="627"/>
      <c r="G7595" s="627"/>
      <c r="H7595" s="627"/>
      <c r="I7595" s="639">
        <v>3</v>
      </c>
      <c r="J7595" s="627"/>
      <c r="K7595" s="627"/>
      <c r="L7595" s="637"/>
    </row>
    <row r="7596" spans="1:12" ht="15">
      <c r="A7596" s="276"/>
      <c r="C7596" s="625"/>
      <c r="D7596" s="625"/>
      <c r="E7596" s="625"/>
      <c r="F7596" s="625"/>
      <c r="G7596" s="625"/>
      <c r="H7596" s="625"/>
      <c r="I7596" s="638">
        <v>2</v>
      </c>
      <c r="J7596" s="625"/>
      <c r="K7596" s="625"/>
      <c r="L7596" s="634"/>
    </row>
    <row r="7597" spans="1:12" ht="15">
      <c r="A7597" s="276"/>
      <c r="C7597" s="627"/>
      <c r="D7597" s="627"/>
      <c r="E7597" s="627"/>
      <c r="F7597" s="627"/>
      <c r="G7597" s="627"/>
      <c r="H7597" s="627"/>
      <c r="I7597" s="639">
        <v>3</v>
      </c>
      <c r="J7597" s="627"/>
      <c r="K7597" s="627"/>
      <c r="L7597" s="637"/>
    </row>
    <row r="7598" spans="1:12" ht="15">
      <c r="A7598" s="276"/>
      <c r="C7598" s="625"/>
      <c r="D7598" s="625"/>
      <c r="E7598" s="625"/>
      <c r="F7598" s="625"/>
      <c r="G7598" s="625"/>
      <c r="H7598" s="625"/>
      <c r="I7598" s="638">
        <v>5</v>
      </c>
      <c r="J7598" s="625"/>
      <c r="K7598" s="625"/>
      <c r="L7598" s="634"/>
    </row>
    <row r="7599" spans="1:12" ht="15">
      <c r="A7599" s="276"/>
      <c r="C7599" s="627"/>
      <c r="D7599" s="627"/>
      <c r="E7599" s="627"/>
      <c r="F7599" s="627"/>
      <c r="G7599" s="627"/>
      <c r="H7599" s="627"/>
      <c r="I7599" s="639">
        <v>2</v>
      </c>
      <c r="J7599" s="627"/>
      <c r="K7599" s="627"/>
      <c r="L7599" s="637"/>
    </row>
    <row r="7600" spans="1:12" ht="15">
      <c r="A7600" s="276"/>
      <c r="C7600" s="625"/>
      <c r="D7600" s="625"/>
      <c r="E7600" s="625"/>
      <c r="F7600" s="625"/>
      <c r="G7600" s="625"/>
      <c r="H7600" s="625"/>
      <c r="I7600" s="638">
        <v>5</v>
      </c>
      <c r="J7600" s="625"/>
      <c r="K7600" s="625"/>
      <c r="L7600" s="634"/>
    </row>
    <row r="7601" spans="1:12" ht="15">
      <c r="A7601" s="276"/>
      <c r="C7601" s="627"/>
      <c r="D7601" s="627"/>
      <c r="E7601" s="627"/>
      <c r="F7601" s="627"/>
      <c r="G7601" s="627"/>
      <c r="H7601" s="627"/>
      <c r="I7601" s="639">
        <v>3</v>
      </c>
      <c r="J7601" s="627"/>
      <c r="K7601" s="627"/>
      <c r="L7601" s="637"/>
    </row>
    <row r="7602" spans="1:12" ht="15">
      <c r="A7602" s="276"/>
      <c r="C7602" s="625"/>
      <c r="D7602" s="625"/>
      <c r="E7602" s="625"/>
      <c r="F7602" s="625"/>
      <c r="G7602" s="625"/>
      <c r="H7602" s="625"/>
      <c r="I7602" s="638">
        <v>2</v>
      </c>
      <c r="J7602" s="625"/>
      <c r="K7602" s="625"/>
      <c r="L7602" s="634"/>
    </row>
    <row r="7603" spans="1:12" ht="15">
      <c r="A7603" s="276"/>
      <c r="C7603" s="627"/>
      <c r="D7603" s="627"/>
      <c r="E7603" s="627"/>
      <c r="F7603" s="627"/>
      <c r="G7603" s="627"/>
      <c r="H7603" s="627"/>
      <c r="I7603" s="639">
        <v>4</v>
      </c>
      <c r="J7603" s="627"/>
      <c r="K7603" s="627"/>
      <c r="L7603" s="637"/>
    </row>
    <row r="7604" spans="1:12" ht="15">
      <c r="A7604" s="276"/>
      <c r="C7604" s="625"/>
      <c r="D7604" s="625"/>
      <c r="E7604" s="625"/>
      <c r="F7604" s="625"/>
      <c r="G7604" s="625"/>
      <c r="H7604" s="625"/>
      <c r="I7604" s="638">
        <v>11</v>
      </c>
      <c r="J7604" s="625"/>
      <c r="K7604" s="625"/>
      <c r="L7604" s="634"/>
    </row>
    <row r="7605" spans="1:12" ht="15">
      <c r="A7605" s="276"/>
      <c r="C7605" s="627"/>
      <c r="D7605" s="627"/>
      <c r="E7605" s="627"/>
      <c r="F7605" s="627"/>
      <c r="G7605" s="627"/>
      <c r="H7605" s="627"/>
      <c r="I7605" s="639">
        <v>8</v>
      </c>
      <c r="J7605" s="627"/>
      <c r="K7605" s="627"/>
      <c r="L7605" s="637"/>
    </row>
    <row r="7606" spans="1:12" ht="15">
      <c r="A7606" s="276"/>
      <c r="C7606" s="625"/>
      <c r="D7606" s="625"/>
      <c r="E7606" s="625"/>
      <c r="F7606" s="625"/>
      <c r="G7606" s="625"/>
      <c r="H7606" s="625"/>
      <c r="I7606" s="638">
        <v>7</v>
      </c>
      <c r="J7606" s="625"/>
      <c r="K7606" s="625"/>
      <c r="L7606" s="634"/>
    </row>
    <row r="7607" spans="1:12" ht="15">
      <c r="A7607" s="276"/>
      <c r="C7607" s="627"/>
      <c r="D7607" s="627"/>
      <c r="E7607" s="627"/>
      <c r="F7607" s="627"/>
      <c r="G7607" s="627"/>
      <c r="H7607" s="627"/>
      <c r="I7607" s="639">
        <v>7</v>
      </c>
      <c r="J7607" s="627"/>
      <c r="K7607" s="627"/>
      <c r="L7607" s="637"/>
    </row>
    <row r="7608" spans="1:12" ht="15">
      <c r="A7608" s="276"/>
      <c r="C7608" s="625"/>
      <c r="D7608" s="625"/>
      <c r="E7608" s="625"/>
      <c r="F7608" s="625"/>
      <c r="G7608" s="625"/>
      <c r="H7608" s="625"/>
      <c r="I7608" s="638">
        <v>24</v>
      </c>
      <c r="J7608" s="625"/>
      <c r="K7608" s="625"/>
      <c r="L7608" s="634"/>
    </row>
    <row r="7609" spans="1:12" ht="15">
      <c r="A7609" s="276"/>
      <c r="C7609" s="625"/>
      <c r="D7609" s="625"/>
      <c r="E7609" s="625"/>
      <c r="F7609" s="625"/>
      <c r="G7609" s="625"/>
      <c r="H7609" s="625"/>
      <c r="I7609" s="638">
        <v>4</v>
      </c>
      <c r="J7609" s="625"/>
      <c r="K7609" s="625"/>
      <c r="L7609" s="634"/>
    </row>
    <row r="7610" spans="1:12" ht="15">
      <c r="A7610" s="276"/>
      <c r="C7610" s="627"/>
      <c r="D7610" s="627"/>
      <c r="E7610" s="627"/>
      <c r="F7610" s="627"/>
      <c r="G7610" s="627"/>
      <c r="H7610" s="627"/>
      <c r="I7610" s="639">
        <v>4</v>
      </c>
      <c r="J7610" s="627"/>
      <c r="K7610" s="627"/>
      <c r="L7610" s="637"/>
    </row>
    <row r="7611" spans="1:12" ht="15">
      <c r="A7611" s="276"/>
      <c r="C7611" s="625"/>
      <c r="D7611" s="625"/>
      <c r="E7611" s="625"/>
      <c r="F7611" s="625"/>
      <c r="G7611" s="625"/>
      <c r="H7611" s="625"/>
      <c r="I7611" s="638">
        <v>1</v>
      </c>
      <c r="J7611" s="625"/>
      <c r="K7611" s="625"/>
      <c r="L7611" s="634"/>
    </row>
    <row r="7612" spans="1:12" ht="15">
      <c r="A7612" s="276"/>
      <c r="C7612" s="627"/>
      <c r="D7612" s="627"/>
      <c r="E7612" s="627"/>
      <c r="F7612" s="627"/>
      <c r="G7612" s="627"/>
      <c r="H7612" s="627"/>
      <c r="I7612" s="639">
        <v>1</v>
      </c>
      <c r="J7612" s="627"/>
      <c r="K7612" s="627"/>
      <c r="L7612" s="637"/>
    </row>
    <row r="7613" spans="1:12" ht="15">
      <c r="A7613" s="276"/>
      <c r="C7613" s="625"/>
      <c r="D7613" s="625"/>
      <c r="E7613" s="625"/>
      <c r="F7613" s="625"/>
      <c r="G7613" s="625"/>
      <c r="H7613" s="625"/>
      <c r="I7613" s="638">
        <v>1</v>
      </c>
      <c r="J7613" s="625"/>
      <c r="K7613" s="625"/>
      <c r="L7613" s="634"/>
    </row>
    <row r="7614" spans="1:12" ht="15">
      <c r="A7614" s="276"/>
      <c r="C7614" s="627"/>
      <c r="D7614" s="627"/>
      <c r="E7614" s="627"/>
      <c r="F7614" s="627"/>
      <c r="G7614" s="627"/>
      <c r="H7614" s="627"/>
      <c r="I7614" s="639">
        <v>1</v>
      </c>
      <c r="J7614" s="627"/>
      <c r="K7614" s="627"/>
      <c r="L7614" s="637"/>
    </row>
    <row r="7615" spans="1:12" ht="15">
      <c r="A7615" s="276"/>
      <c r="C7615" s="625"/>
      <c r="D7615" s="625"/>
      <c r="E7615" s="625"/>
      <c r="F7615" s="625"/>
      <c r="G7615" s="625"/>
      <c r="H7615" s="625"/>
      <c r="I7615" s="638">
        <v>1</v>
      </c>
      <c r="J7615" s="625"/>
      <c r="K7615" s="625"/>
      <c r="L7615" s="634"/>
    </row>
    <row r="7616" spans="1:12" ht="15">
      <c r="A7616" s="276"/>
      <c r="C7616" s="627"/>
      <c r="D7616" s="627"/>
      <c r="E7616" s="627"/>
      <c r="F7616" s="627"/>
      <c r="G7616" s="627"/>
      <c r="H7616" s="627"/>
      <c r="I7616" s="639">
        <v>1</v>
      </c>
      <c r="J7616" s="627"/>
      <c r="K7616" s="627"/>
      <c r="L7616" s="637"/>
    </row>
    <row r="7617" spans="1:12" ht="15">
      <c r="A7617" s="276"/>
      <c r="C7617" s="625"/>
      <c r="D7617" s="625"/>
      <c r="E7617" s="625"/>
      <c r="F7617" s="625"/>
      <c r="G7617" s="625"/>
      <c r="H7617" s="625"/>
      <c r="I7617" s="638">
        <v>1</v>
      </c>
      <c r="J7617" s="625"/>
      <c r="K7617" s="625"/>
      <c r="L7617" s="634"/>
    </row>
    <row r="7618" spans="1:12" ht="15">
      <c r="A7618" s="276"/>
      <c r="C7618" s="627"/>
      <c r="D7618" s="627"/>
      <c r="E7618" s="627"/>
      <c r="F7618" s="627"/>
      <c r="G7618" s="627"/>
      <c r="H7618" s="627"/>
      <c r="I7618" s="639">
        <v>1</v>
      </c>
      <c r="J7618" s="627"/>
      <c r="K7618" s="627"/>
      <c r="L7618" s="637"/>
    </row>
    <row r="7619" spans="1:12" ht="15">
      <c r="A7619" s="276"/>
      <c r="C7619" s="625"/>
      <c r="D7619" s="625"/>
      <c r="E7619" s="625"/>
      <c r="F7619" s="625"/>
      <c r="G7619" s="625"/>
      <c r="H7619" s="625"/>
      <c r="I7619" s="638">
        <v>1</v>
      </c>
      <c r="J7619" s="625"/>
      <c r="K7619" s="625"/>
      <c r="L7619" s="634"/>
    </row>
    <row r="7620" spans="1:12" ht="15">
      <c r="A7620" s="276"/>
      <c r="C7620" s="627"/>
      <c r="D7620" s="627"/>
      <c r="E7620" s="627"/>
      <c r="F7620" s="627"/>
      <c r="G7620" s="627"/>
      <c r="H7620" s="627"/>
      <c r="I7620" s="639">
        <v>1</v>
      </c>
      <c r="J7620" s="627"/>
      <c r="K7620" s="627"/>
      <c r="L7620" s="637"/>
    </row>
    <row r="7621" spans="1:12" ht="15">
      <c r="A7621" s="276"/>
      <c r="C7621" s="625"/>
      <c r="D7621" s="625"/>
      <c r="E7621" s="625"/>
      <c r="F7621" s="625"/>
      <c r="G7621" s="625"/>
      <c r="H7621" s="625"/>
      <c r="I7621" s="638">
        <v>1</v>
      </c>
      <c r="J7621" s="625"/>
      <c r="K7621" s="625"/>
      <c r="L7621" s="634"/>
    </row>
    <row r="7622" spans="1:12" ht="15">
      <c r="A7622" s="276"/>
      <c r="C7622" s="627"/>
      <c r="D7622" s="627"/>
      <c r="E7622" s="627"/>
      <c r="F7622" s="627"/>
      <c r="G7622" s="627"/>
      <c r="H7622" s="627"/>
      <c r="I7622" s="639">
        <v>2</v>
      </c>
      <c r="J7622" s="627"/>
      <c r="K7622" s="627"/>
      <c r="L7622" s="637"/>
    </row>
    <row r="7623" spans="1:12" ht="15">
      <c r="A7623" s="276"/>
      <c r="C7623" s="625"/>
      <c r="D7623" s="625"/>
      <c r="E7623" s="625"/>
      <c r="F7623" s="625"/>
      <c r="G7623" s="625"/>
      <c r="H7623" s="625"/>
      <c r="I7623" s="638">
        <v>2</v>
      </c>
      <c r="J7623" s="625"/>
      <c r="K7623" s="625"/>
      <c r="L7623" s="634"/>
    </row>
    <row r="7624" spans="1:12" ht="15">
      <c r="A7624" s="276"/>
      <c r="C7624" s="627"/>
      <c r="D7624" s="627"/>
      <c r="E7624" s="627"/>
      <c r="F7624" s="627"/>
      <c r="G7624" s="627"/>
      <c r="H7624" s="627"/>
      <c r="I7624" s="639">
        <v>2</v>
      </c>
      <c r="J7624" s="627"/>
      <c r="K7624" s="627"/>
      <c r="L7624" s="637"/>
    </row>
    <row r="7625" spans="1:12" ht="15">
      <c r="A7625" s="276"/>
      <c r="C7625" s="625"/>
      <c r="D7625" s="625"/>
      <c r="E7625" s="625"/>
      <c r="F7625" s="625"/>
      <c r="G7625" s="625"/>
      <c r="H7625" s="625"/>
      <c r="I7625" s="638">
        <v>2</v>
      </c>
      <c r="J7625" s="625"/>
      <c r="K7625" s="625"/>
      <c r="L7625" s="634"/>
    </row>
    <row r="7626" spans="1:12" ht="15">
      <c r="A7626" s="276"/>
      <c r="C7626" s="627"/>
      <c r="D7626" s="627"/>
      <c r="E7626" s="627"/>
      <c r="F7626" s="627"/>
      <c r="G7626" s="627"/>
      <c r="H7626" s="627"/>
      <c r="I7626" s="639">
        <v>2</v>
      </c>
      <c r="J7626" s="627"/>
      <c r="K7626" s="627"/>
      <c r="L7626" s="637"/>
    </row>
    <row r="7627" spans="1:12" ht="15">
      <c r="A7627" s="276"/>
      <c r="C7627" s="625"/>
      <c r="D7627" s="625"/>
      <c r="E7627" s="625"/>
      <c r="F7627" s="625"/>
      <c r="G7627" s="625"/>
      <c r="H7627" s="625"/>
      <c r="I7627" s="638">
        <v>2</v>
      </c>
      <c r="J7627" s="625"/>
      <c r="K7627" s="625"/>
      <c r="L7627" s="634"/>
    </row>
    <row r="7628" spans="1:12" ht="15">
      <c r="A7628" s="276"/>
      <c r="C7628" s="627"/>
      <c r="D7628" s="627"/>
      <c r="E7628" s="627"/>
      <c r="F7628" s="627"/>
      <c r="G7628" s="627"/>
      <c r="H7628" s="627"/>
      <c r="I7628" s="639">
        <v>2</v>
      </c>
      <c r="J7628" s="627"/>
      <c r="K7628" s="627"/>
      <c r="L7628" s="637"/>
    </row>
    <row r="7629" spans="1:12" ht="15">
      <c r="A7629" s="276"/>
      <c r="C7629" s="625"/>
      <c r="D7629" s="625"/>
      <c r="E7629" s="625"/>
      <c r="F7629" s="625"/>
      <c r="G7629" s="625"/>
      <c r="H7629" s="625"/>
      <c r="I7629" s="24">
        <v>2</v>
      </c>
      <c r="J7629" s="625"/>
      <c r="K7629" s="625"/>
      <c r="L7629" s="625"/>
    </row>
    <row r="7630" spans="1:12" ht="15">
      <c r="A7630" s="276"/>
      <c r="C7630" s="625"/>
      <c r="D7630" s="625"/>
      <c r="E7630" s="625"/>
      <c r="F7630" s="625"/>
      <c r="G7630" s="625"/>
      <c r="H7630" s="625"/>
      <c r="J7630" s="1441"/>
      <c r="K7630" s="1441"/>
      <c r="L7630" s="1441"/>
    </row>
    <row r="7631" spans="1:12" ht="15">
      <c r="A7631" s="276"/>
      <c r="C7631" s="625"/>
      <c r="D7631" s="625"/>
      <c r="E7631" s="625"/>
      <c r="F7631" s="625"/>
      <c r="G7631" s="625"/>
      <c r="H7631" s="625"/>
    </row>
    <row r="7632" spans="1:12" ht="15">
      <c r="A7632" s="276"/>
      <c r="C7632" s="627"/>
      <c r="D7632" s="627"/>
      <c r="E7632" s="627"/>
      <c r="F7632" s="627"/>
      <c r="G7632" s="627"/>
      <c r="H7632" s="627"/>
    </row>
    <row r="7633" spans="1:12" ht="15">
      <c r="A7633" s="276"/>
      <c r="C7633" s="625"/>
      <c r="D7633" s="625"/>
      <c r="E7633" s="625"/>
      <c r="F7633" s="625"/>
      <c r="G7633" s="625"/>
      <c r="H7633" s="625"/>
      <c r="I7633" s="1446"/>
      <c r="J7633" s="1442"/>
      <c r="K7633" s="1448"/>
      <c r="L7633" s="1451"/>
    </row>
    <row r="7634" spans="1:12" ht="15">
      <c r="A7634" s="276"/>
      <c r="C7634" s="625"/>
      <c r="D7634" s="625"/>
      <c r="E7634" s="625"/>
      <c r="F7634" s="625"/>
      <c r="G7634" s="625"/>
      <c r="H7634" s="625"/>
      <c r="I7634" s="638">
        <v>8</v>
      </c>
      <c r="J7634" s="625"/>
      <c r="K7634" s="625"/>
      <c r="L7634" s="634"/>
    </row>
    <row r="7635" spans="1:12" ht="15">
      <c r="A7635" s="276"/>
      <c r="C7635" s="627"/>
      <c r="D7635" s="627"/>
      <c r="E7635" s="627"/>
      <c r="F7635" s="627"/>
      <c r="G7635" s="627"/>
      <c r="H7635" s="627"/>
      <c r="I7635" s="639">
        <v>30</v>
      </c>
      <c r="J7635" s="627"/>
      <c r="K7635" s="627"/>
      <c r="L7635" s="637"/>
    </row>
    <row r="7636" spans="1:12" ht="15">
      <c r="A7636" s="276"/>
      <c r="C7636" s="625"/>
      <c r="D7636" s="625"/>
      <c r="E7636" s="625"/>
      <c r="F7636" s="625"/>
      <c r="G7636" s="625"/>
      <c r="H7636" s="625"/>
      <c r="I7636" s="638">
        <v>26</v>
      </c>
      <c r="J7636" s="625"/>
      <c r="K7636" s="625"/>
      <c r="L7636" s="634"/>
    </row>
    <row r="7637" spans="1:12" ht="15">
      <c r="A7637" s="276"/>
      <c r="C7637" s="627"/>
      <c r="D7637" s="627"/>
      <c r="E7637" s="627"/>
      <c r="F7637" s="627"/>
      <c r="G7637" s="627"/>
      <c r="H7637" s="627"/>
      <c r="I7637" s="639">
        <v>44</v>
      </c>
      <c r="J7637" s="627"/>
      <c r="K7637" s="627"/>
      <c r="L7637" s="637"/>
    </row>
    <row r="7638" spans="1:12" ht="15">
      <c r="A7638" s="276"/>
      <c r="C7638" s="625"/>
      <c r="D7638" s="625"/>
      <c r="E7638" s="625"/>
      <c r="F7638" s="625"/>
      <c r="G7638" s="625"/>
      <c r="H7638" s="625"/>
      <c r="I7638" s="638">
        <v>17</v>
      </c>
      <c r="J7638" s="625"/>
      <c r="K7638" s="625"/>
      <c r="L7638" s="634"/>
    </row>
    <row r="7639" spans="1:12" ht="15">
      <c r="A7639" s="276"/>
      <c r="C7639" s="627"/>
      <c r="D7639" s="627"/>
      <c r="E7639" s="627"/>
      <c r="F7639" s="627"/>
      <c r="G7639" s="627"/>
      <c r="H7639" s="627"/>
      <c r="I7639" s="639">
        <v>70</v>
      </c>
      <c r="J7639" s="627"/>
      <c r="K7639" s="627"/>
      <c r="L7639" s="637"/>
    </row>
    <row r="7640" spans="1:12" ht="15">
      <c r="A7640" s="276"/>
      <c r="C7640" s="625"/>
      <c r="D7640" s="625"/>
      <c r="E7640" s="625"/>
      <c r="F7640" s="625"/>
      <c r="G7640" s="625"/>
      <c r="H7640" s="625"/>
      <c r="I7640" s="638">
        <v>3</v>
      </c>
      <c r="J7640" s="625"/>
      <c r="K7640" s="625"/>
      <c r="L7640" s="634"/>
    </row>
    <row r="7641" spans="1:12" ht="15">
      <c r="A7641" s="276"/>
      <c r="C7641" s="627"/>
      <c r="D7641" s="627"/>
      <c r="E7641" s="627"/>
      <c r="F7641" s="627"/>
      <c r="G7641" s="627"/>
      <c r="H7641" s="627"/>
      <c r="I7641" s="639">
        <v>2</v>
      </c>
      <c r="J7641" s="627"/>
      <c r="K7641" s="627"/>
      <c r="L7641" s="637"/>
    </row>
    <row r="7642" spans="1:12" ht="15">
      <c r="A7642" s="276"/>
      <c r="C7642" s="625"/>
      <c r="D7642" s="625"/>
      <c r="E7642" s="625"/>
      <c r="F7642" s="625"/>
      <c r="G7642" s="625"/>
      <c r="H7642" s="625"/>
      <c r="I7642" s="638">
        <v>10</v>
      </c>
      <c r="J7642" s="625"/>
      <c r="K7642" s="625"/>
      <c r="L7642" s="634"/>
    </row>
    <row r="7643" spans="1:12" ht="15">
      <c r="A7643" s="276"/>
      <c r="C7643" s="627"/>
      <c r="D7643" s="627"/>
      <c r="E7643" s="627"/>
      <c r="F7643" s="627"/>
      <c r="G7643" s="627"/>
      <c r="H7643" s="627"/>
      <c r="I7643" s="639">
        <v>4</v>
      </c>
      <c r="J7643" s="627"/>
      <c r="K7643" s="627"/>
      <c r="L7643" s="637"/>
    </row>
    <row r="7644" spans="1:12" ht="15">
      <c r="A7644" s="276"/>
      <c r="C7644" s="625"/>
      <c r="D7644" s="625"/>
      <c r="E7644" s="625"/>
      <c r="F7644" s="625"/>
      <c r="G7644" s="625"/>
      <c r="H7644" s="625"/>
      <c r="I7644" s="638">
        <v>4</v>
      </c>
      <c r="J7644" s="625"/>
      <c r="K7644" s="625"/>
      <c r="L7644" s="634"/>
    </row>
    <row r="7645" spans="1:12" ht="15">
      <c r="A7645" s="276"/>
      <c r="C7645" s="627"/>
      <c r="D7645" s="627"/>
      <c r="E7645" s="627"/>
      <c r="F7645" s="627"/>
      <c r="G7645" s="627"/>
      <c r="H7645" s="627"/>
      <c r="I7645" s="639">
        <v>4</v>
      </c>
      <c r="J7645" s="627"/>
      <c r="K7645" s="627"/>
      <c r="L7645" s="637"/>
    </row>
    <row r="7646" spans="1:12" ht="15">
      <c r="A7646" s="276"/>
      <c r="C7646" s="625"/>
      <c r="D7646" s="625"/>
      <c r="E7646" s="625"/>
      <c r="F7646" s="625"/>
      <c r="G7646" s="625"/>
      <c r="H7646" s="625"/>
      <c r="I7646" s="638">
        <v>1</v>
      </c>
      <c r="J7646" s="625"/>
      <c r="K7646" s="625"/>
      <c r="L7646" s="634"/>
    </row>
    <row r="7647" spans="1:12" ht="15">
      <c r="A7647" s="276"/>
      <c r="C7647" s="627"/>
      <c r="D7647" s="627"/>
      <c r="E7647" s="627"/>
      <c r="F7647" s="627"/>
      <c r="G7647" s="627"/>
      <c r="H7647" s="627"/>
      <c r="I7647" s="639">
        <v>2</v>
      </c>
      <c r="J7647" s="627"/>
      <c r="K7647" s="627"/>
      <c r="L7647" s="637"/>
    </row>
    <row r="7648" spans="1:12" ht="15">
      <c r="A7648" s="276"/>
      <c r="C7648" s="625"/>
      <c r="D7648" s="625"/>
      <c r="E7648" s="625"/>
      <c r="F7648" s="625"/>
      <c r="G7648" s="625"/>
      <c r="H7648" s="625"/>
      <c r="I7648" s="638">
        <v>3</v>
      </c>
      <c r="J7648" s="625"/>
      <c r="K7648" s="625"/>
      <c r="L7648" s="634"/>
    </row>
    <row r="7649" spans="1:12" ht="15">
      <c r="A7649" s="276"/>
      <c r="C7649" s="627"/>
      <c r="D7649" s="627"/>
      <c r="E7649" s="627"/>
      <c r="F7649" s="627"/>
      <c r="G7649" s="627"/>
      <c r="H7649" s="627"/>
      <c r="I7649" s="639">
        <v>3</v>
      </c>
      <c r="J7649" s="627"/>
      <c r="K7649" s="627"/>
      <c r="L7649" s="637"/>
    </row>
    <row r="7650" spans="1:12" ht="15">
      <c r="A7650" s="276"/>
      <c r="C7650" s="625"/>
      <c r="D7650" s="625"/>
      <c r="E7650" s="625"/>
      <c r="F7650" s="625"/>
      <c r="G7650" s="625"/>
      <c r="H7650" s="625"/>
      <c r="I7650" s="638">
        <v>3</v>
      </c>
      <c r="J7650" s="625"/>
      <c r="K7650" s="625"/>
      <c r="L7650" s="634"/>
    </row>
    <row r="7651" spans="1:12" ht="15">
      <c r="A7651" s="276"/>
      <c r="C7651" s="627"/>
      <c r="D7651" s="627"/>
      <c r="E7651" s="627"/>
      <c r="F7651" s="627"/>
      <c r="G7651" s="627"/>
      <c r="H7651" s="627"/>
      <c r="I7651" s="639">
        <v>5</v>
      </c>
      <c r="J7651" s="627"/>
      <c r="K7651" s="627"/>
      <c r="L7651" s="637"/>
    </row>
    <row r="7652" spans="1:12" ht="15">
      <c r="A7652" s="276"/>
      <c r="C7652" s="625"/>
      <c r="D7652" s="625"/>
      <c r="E7652" s="625"/>
      <c r="F7652" s="625"/>
      <c r="G7652" s="625"/>
      <c r="H7652" s="625"/>
      <c r="I7652" s="638">
        <v>5</v>
      </c>
      <c r="J7652" s="625"/>
      <c r="K7652" s="625"/>
      <c r="L7652" s="634"/>
    </row>
    <row r="7653" spans="1:12" ht="15">
      <c r="A7653" s="276"/>
      <c r="C7653" s="627"/>
      <c r="D7653" s="627"/>
      <c r="E7653" s="627"/>
      <c r="F7653" s="627"/>
      <c r="G7653" s="627"/>
      <c r="H7653" s="627"/>
      <c r="I7653" s="639">
        <v>2</v>
      </c>
      <c r="J7653" s="627"/>
      <c r="K7653" s="627"/>
      <c r="L7653" s="637"/>
    </row>
    <row r="7654" spans="1:12" ht="15">
      <c r="A7654" s="276"/>
      <c r="C7654" s="625"/>
      <c r="D7654" s="625"/>
      <c r="E7654" s="625"/>
      <c r="F7654" s="625"/>
      <c r="G7654" s="625"/>
      <c r="H7654" s="625"/>
      <c r="I7654" s="638">
        <v>7</v>
      </c>
      <c r="J7654" s="625"/>
      <c r="K7654" s="625"/>
      <c r="L7654" s="634"/>
    </row>
    <row r="7655" spans="1:12" ht="15">
      <c r="A7655" s="276"/>
      <c r="C7655" s="627"/>
      <c r="D7655" s="627"/>
      <c r="E7655" s="627"/>
      <c r="F7655" s="627"/>
      <c r="G7655" s="627"/>
      <c r="H7655" s="627"/>
      <c r="I7655" s="639">
        <v>2</v>
      </c>
      <c r="J7655" s="627"/>
      <c r="K7655" s="627"/>
      <c r="L7655" s="637"/>
    </row>
    <row r="7656" spans="1:12" ht="15">
      <c r="A7656" s="276"/>
      <c r="C7656" s="625"/>
      <c r="D7656" s="625"/>
      <c r="E7656" s="625"/>
      <c r="F7656" s="625"/>
      <c r="G7656" s="625"/>
      <c r="H7656" s="625"/>
      <c r="I7656" s="638">
        <v>2</v>
      </c>
      <c r="J7656" s="625"/>
      <c r="K7656" s="625"/>
      <c r="L7656" s="634"/>
    </row>
    <row r="7657" spans="1:12" ht="15">
      <c r="A7657" s="276"/>
      <c r="C7657" s="627"/>
      <c r="D7657" s="627"/>
      <c r="E7657" s="627"/>
      <c r="F7657" s="627"/>
      <c r="G7657" s="627"/>
      <c r="H7657" s="627"/>
      <c r="I7657" s="639">
        <v>5</v>
      </c>
      <c r="J7657" s="627"/>
      <c r="K7657" s="627"/>
      <c r="L7657" s="637"/>
    </row>
    <row r="7658" spans="1:12" ht="15">
      <c r="A7658" s="276"/>
      <c r="C7658" s="625"/>
      <c r="D7658" s="625"/>
      <c r="E7658" s="625"/>
      <c r="F7658" s="625"/>
      <c r="G7658" s="625"/>
      <c r="H7658" s="625"/>
      <c r="I7658" s="638">
        <v>5</v>
      </c>
      <c r="J7658" s="625"/>
      <c r="K7658" s="625"/>
      <c r="L7658" s="634"/>
    </row>
    <row r="7659" spans="1:12" ht="15">
      <c r="A7659" s="276"/>
      <c r="C7659" s="627"/>
      <c r="D7659" s="627"/>
      <c r="E7659" s="627"/>
      <c r="F7659" s="627"/>
      <c r="G7659" s="627"/>
      <c r="H7659" s="627"/>
      <c r="I7659" s="639">
        <v>6</v>
      </c>
      <c r="J7659" s="627"/>
      <c r="K7659" s="627"/>
      <c r="L7659" s="637"/>
    </row>
    <row r="7660" spans="1:12" ht="15">
      <c r="A7660" s="276"/>
      <c r="C7660" s="625"/>
      <c r="D7660" s="625"/>
      <c r="E7660" s="625"/>
      <c r="F7660" s="625"/>
      <c r="G7660" s="625"/>
      <c r="H7660" s="625"/>
      <c r="I7660" s="638">
        <v>4</v>
      </c>
      <c r="J7660" s="625"/>
      <c r="K7660" s="625"/>
      <c r="L7660" s="634"/>
    </row>
    <row r="7661" spans="1:12" ht="15">
      <c r="A7661" s="276"/>
      <c r="C7661" s="627"/>
      <c r="D7661" s="627"/>
      <c r="E7661" s="627"/>
      <c r="F7661" s="627"/>
      <c r="G7661" s="627"/>
      <c r="H7661" s="627"/>
      <c r="I7661" s="639">
        <v>4</v>
      </c>
      <c r="J7661" s="627"/>
      <c r="K7661" s="627"/>
      <c r="L7661" s="637"/>
    </row>
    <row r="7662" spans="1:12" ht="15">
      <c r="A7662" s="1439"/>
      <c r="C7662" s="625"/>
      <c r="D7662" s="625"/>
      <c r="E7662" s="625"/>
      <c r="F7662" s="625"/>
      <c r="G7662" s="625"/>
      <c r="H7662" s="625"/>
      <c r="I7662" s="24">
        <v>3</v>
      </c>
      <c r="J7662" s="625"/>
      <c r="K7662" s="625"/>
      <c r="L7662" s="625"/>
    </row>
    <row r="7663" spans="1:12" ht="15">
      <c r="A7663" s="624"/>
      <c r="C7663" s="625"/>
      <c r="D7663" s="625"/>
      <c r="E7663" s="625"/>
      <c r="F7663" s="625"/>
      <c r="G7663" s="625"/>
      <c r="H7663" s="625"/>
      <c r="J7663" s="625"/>
      <c r="K7663" s="625"/>
      <c r="L7663" s="625"/>
    </row>
    <row r="7664" spans="1:12" ht="15">
      <c r="A7664" s="626"/>
      <c r="C7664" s="627"/>
      <c r="D7664" s="627"/>
      <c r="E7664" s="627"/>
      <c r="F7664" s="627"/>
      <c r="G7664" s="627"/>
      <c r="H7664" s="625"/>
      <c r="J7664" s="627"/>
      <c r="K7664" s="627"/>
      <c r="L7664" s="627"/>
    </row>
    <row r="7665" spans="1:12" ht="15">
      <c r="A7665" s="624"/>
      <c r="C7665" s="625"/>
      <c r="D7665" s="625"/>
      <c r="E7665" s="625"/>
      <c r="F7665" s="625"/>
      <c r="G7665" s="625"/>
      <c r="H7665" s="625"/>
      <c r="J7665" s="625"/>
      <c r="K7665" s="625"/>
      <c r="L7665" s="625"/>
    </row>
    <row r="7666" spans="1:12" ht="15">
      <c r="A7666" s="626"/>
      <c r="C7666" s="627"/>
      <c r="D7666" s="627"/>
      <c r="E7666" s="627"/>
      <c r="F7666" s="627"/>
      <c r="G7666" s="627"/>
      <c r="H7666" s="625"/>
      <c r="J7666" s="627"/>
      <c r="K7666" s="627"/>
      <c r="L7666" s="627"/>
    </row>
    <row r="7667" spans="1:12" ht="15">
      <c r="A7667" s="624"/>
      <c r="C7667" s="625"/>
      <c r="D7667" s="625"/>
      <c r="E7667" s="625"/>
      <c r="F7667" s="625"/>
      <c r="G7667" s="625"/>
      <c r="H7667" s="625"/>
      <c r="J7667" s="625"/>
      <c r="K7667" s="625"/>
      <c r="L7667" s="625"/>
    </row>
    <row r="7668" spans="1:12" ht="15">
      <c r="A7668" s="626"/>
      <c r="C7668" s="627"/>
      <c r="D7668" s="627"/>
      <c r="E7668" s="627"/>
      <c r="F7668" s="627"/>
      <c r="G7668" s="627"/>
      <c r="H7668" s="625"/>
      <c r="J7668" s="627"/>
      <c r="K7668" s="627"/>
      <c r="L7668" s="627"/>
    </row>
    <row r="7669" spans="1:12" ht="15">
      <c r="A7669" s="624"/>
      <c r="C7669" s="625"/>
      <c r="D7669" s="625"/>
      <c r="E7669" s="625"/>
      <c r="F7669" s="625"/>
      <c r="G7669" s="625"/>
      <c r="H7669" s="625"/>
      <c r="J7669" s="625"/>
      <c r="K7669" s="625"/>
      <c r="L7669" s="625"/>
    </row>
    <row r="7670" spans="1:12" ht="15">
      <c r="A7670" s="626"/>
      <c r="C7670" s="627"/>
      <c r="D7670" s="627"/>
      <c r="E7670" s="627"/>
      <c r="F7670" s="627"/>
      <c r="G7670" s="627"/>
      <c r="H7670" s="625"/>
      <c r="J7670" s="627"/>
      <c r="K7670" s="627"/>
      <c r="L7670" s="627"/>
    </row>
    <row r="7671" spans="1:12" ht="15">
      <c r="A7671" s="624"/>
      <c r="C7671" s="625"/>
      <c r="D7671" s="625"/>
      <c r="E7671" s="625"/>
      <c r="F7671" s="625"/>
      <c r="G7671" s="625"/>
      <c r="H7671" s="625"/>
      <c r="J7671" s="625"/>
      <c r="K7671" s="625"/>
      <c r="L7671" s="625"/>
    </row>
    <row r="7672" spans="1:12" ht="15">
      <c r="A7672" s="626"/>
      <c r="C7672" s="627"/>
      <c r="D7672" s="627"/>
      <c r="E7672" s="627"/>
      <c r="F7672" s="627"/>
      <c r="G7672" s="627"/>
      <c r="H7672" s="625"/>
      <c r="J7672" s="627"/>
      <c r="K7672" s="627"/>
      <c r="L7672" s="627"/>
    </row>
    <row r="7673" spans="1:12" ht="15">
      <c r="A7673" s="46"/>
      <c r="C7673" s="625"/>
      <c r="D7673" s="625"/>
      <c r="E7673" s="625"/>
      <c r="F7673" s="625"/>
      <c r="G7673" s="625"/>
      <c r="H7673" s="625"/>
      <c r="J7673" s="625"/>
      <c r="K7673" s="625"/>
      <c r="L7673" s="625"/>
    </row>
    <row r="7674" spans="1:12" ht="15">
      <c r="A7674" s="276"/>
      <c r="C7674" s="625"/>
      <c r="D7674" s="625"/>
      <c r="E7674" s="625"/>
      <c r="F7674" s="625"/>
      <c r="G7674" s="625"/>
      <c r="H7674" s="625"/>
      <c r="J7674" s="625"/>
      <c r="K7674" s="625"/>
      <c r="L7674" s="625"/>
    </row>
    <row r="7675" spans="1:12" ht="15">
      <c r="A7675" s="276"/>
      <c r="C7675" s="627"/>
      <c r="D7675" s="627"/>
      <c r="E7675" s="627"/>
      <c r="F7675" s="627"/>
      <c r="G7675" s="627"/>
      <c r="H7675" s="627"/>
      <c r="J7675" s="627"/>
      <c r="K7675" s="627"/>
      <c r="L7675" s="627"/>
    </row>
    <row r="7676" spans="1:12" ht="15">
      <c r="A7676" s="276"/>
      <c r="C7676" s="625"/>
      <c r="D7676" s="625"/>
      <c r="E7676" s="625"/>
      <c r="F7676" s="625"/>
      <c r="G7676" s="625"/>
      <c r="H7676" s="625"/>
      <c r="J7676" s="625"/>
      <c r="K7676" s="625"/>
      <c r="L7676" s="625"/>
    </row>
    <row r="7677" spans="1:12" ht="15">
      <c r="A7677" s="276"/>
      <c r="C7677" s="627"/>
      <c r="D7677" s="627"/>
      <c r="E7677" s="627"/>
      <c r="F7677" s="627"/>
      <c r="G7677" s="627"/>
      <c r="H7677" s="627"/>
      <c r="J7677" s="627"/>
      <c r="K7677" s="627"/>
      <c r="L7677" s="627"/>
    </row>
    <row r="7678" spans="1:12" ht="15">
      <c r="A7678" s="276"/>
      <c r="C7678" s="625"/>
      <c r="D7678" s="625"/>
      <c r="E7678" s="625"/>
      <c r="F7678" s="625"/>
      <c r="G7678" s="625"/>
      <c r="H7678" s="625"/>
      <c r="J7678" s="625"/>
      <c r="K7678" s="625"/>
      <c r="L7678" s="625"/>
    </row>
    <row r="7679" spans="1:12" ht="15">
      <c r="A7679" s="276"/>
      <c r="C7679" s="627"/>
      <c r="D7679" s="627"/>
      <c r="E7679" s="627"/>
      <c r="F7679" s="627"/>
      <c r="G7679" s="627"/>
      <c r="H7679" s="627"/>
      <c r="J7679" s="627"/>
      <c r="K7679" s="627"/>
      <c r="L7679" s="627"/>
    </row>
    <row r="7680" spans="1:12" ht="15">
      <c r="A7680" s="276"/>
      <c r="C7680" s="625"/>
      <c r="D7680" s="625"/>
      <c r="E7680" s="625"/>
      <c r="F7680" s="625"/>
      <c r="G7680" s="625"/>
      <c r="H7680" s="625"/>
      <c r="J7680" s="625"/>
      <c r="K7680" s="625"/>
      <c r="L7680" s="625"/>
    </row>
    <row r="7681" spans="1:12" ht="15">
      <c r="A7681" s="276"/>
      <c r="C7681" s="627"/>
      <c r="D7681" s="627"/>
      <c r="E7681" s="627"/>
      <c r="F7681" s="627"/>
      <c r="G7681" s="627"/>
      <c r="H7681" s="627"/>
      <c r="J7681" s="627"/>
      <c r="K7681" s="627"/>
      <c r="L7681" s="627"/>
    </row>
    <row r="7682" spans="1:12" ht="15">
      <c r="A7682" s="276"/>
      <c r="C7682" s="625"/>
      <c r="D7682" s="625"/>
      <c r="E7682" s="625"/>
      <c r="F7682" s="625"/>
      <c r="G7682" s="625"/>
      <c r="H7682" s="625"/>
      <c r="J7682" s="625"/>
      <c r="K7682" s="625"/>
      <c r="L7682" s="625"/>
    </row>
    <row r="7683" spans="1:12" ht="15">
      <c r="A7683" s="276"/>
      <c r="C7683" s="627"/>
      <c r="D7683" s="627"/>
      <c r="E7683" s="627"/>
      <c r="F7683" s="627"/>
      <c r="G7683" s="627"/>
      <c r="H7683" s="627"/>
      <c r="J7683" s="627"/>
      <c r="K7683" s="627"/>
      <c r="L7683" s="627"/>
    </row>
    <row r="7684" spans="1:12" ht="15">
      <c r="A7684" s="276"/>
      <c r="C7684" s="625"/>
      <c r="D7684" s="625"/>
      <c r="E7684" s="625"/>
      <c r="F7684" s="625"/>
      <c r="G7684" s="625"/>
      <c r="H7684" s="625"/>
      <c r="J7684" s="625"/>
      <c r="K7684" s="625"/>
      <c r="L7684" s="625"/>
    </row>
    <row r="7685" spans="1:12" ht="15">
      <c r="A7685" s="276"/>
      <c r="C7685" s="627"/>
      <c r="D7685" s="627"/>
      <c r="E7685" s="627"/>
      <c r="F7685" s="627"/>
      <c r="G7685" s="627"/>
      <c r="H7685" s="627"/>
      <c r="J7685" s="627"/>
      <c r="K7685" s="627"/>
      <c r="L7685" s="627"/>
    </row>
    <row r="7686" spans="1:12" ht="15">
      <c r="A7686" s="276"/>
      <c r="C7686" s="625"/>
      <c r="D7686" s="625"/>
      <c r="E7686" s="625"/>
      <c r="F7686" s="625"/>
      <c r="G7686" s="625"/>
      <c r="H7686" s="625"/>
      <c r="J7686" s="625"/>
      <c r="K7686" s="625"/>
      <c r="L7686" s="625"/>
    </row>
    <row r="7687" spans="1:12" ht="15">
      <c r="A7687" s="276"/>
      <c r="C7687" s="627"/>
      <c r="D7687" s="627"/>
      <c r="E7687" s="627"/>
      <c r="F7687" s="627"/>
      <c r="G7687" s="627"/>
      <c r="H7687" s="627"/>
      <c r="J7687" s="627"/>
      <c r="K7687" s="627"/>
      <c r="L7687" s="627"/>
    </row>
    <row r="7688" spans="1:12" ht="15">
      <c r="A7688" s="276"/>
      <c r="C7688" s="625"/>
      <c r="D7688" s="625"/>
      <c r="E7688" s="625"/>
      <c r="F7688" s="625"/>
      <c r="G7688" s="625"/>
      <c r="H7688" s="625"/>
      <c r="J7688" s="625"/>
      <c r="K7688" s="625"/>
      <c r="L7688" s="625"/>
    </row>
    <row r="7689" spans="1:12" ht="15">
      <c r="A7689" s="276"/>
      <c r="C7689" s="627"/>
      <c r="D7689" s="627"/>
      <c r="E7689" s="627"/>
      <c r="F7689" s="627"/>
      <c r="G7689" s="627"/>
      <c r="H7689" s="627"/>
      <c r="J7689" s="627"/>
      <c r="K7689" s="627"/>
      <c r="L7689" s="627"/>
    </row>
    <row r="7690" spans="1:12" ht="15">
      <c r="A7690" s="276"/>
      <c r="C7690" s="625"/>
      <c r="D7690" s="625"/>
      <c r="E7690" s="625"/>
      <c r="F7690" s="625"/>
      <c r="G7690" s="625"/>
      <c r="H7690" s="625"/>
      <c r="J7690" s="625"/>
      <c r="K7690" s="625"/>
      <c r="L7690" s="625"/>
    </row>
    <row r="7691" spans="1:12" ht="15">
      <c r="A7691" s="276"/>
      <c r="C7691" s="627"/>
      <c r="D7691" s="627"/>
      <c r="E7691" s="627"/>
      <c r="F7691" s="627"/>
      <c r="G7691" s="627"/>
      <c r="H7691" s="627"/>
      <c r="J7691" s="627"/>
      <c r="K7691" s="627"/>
      <c r="L7691" s="627"/>
    </row>
    <row r="7692" spans="1:12" ht="15">
      <c r="A7692" s="276"/>
      <c r="C7692" s="625"/>
      <c r="D7692" s="625"/>
      <c r="E7692" s="625"/>
      <c r="F7692" s="625"/>
      <c r="G7692" s="625"/>
      <c r="H7692" s="625"/>
      <c r="J7692" s="625"/>
      <c r="K7692" s="625"/>
      <c r="L7692" s="625"/>
    </row>
    <row r="7693" spans="1:12" ht="15">
      <c r="A7693" s="276"/>
      <c r="C7693" s="627"/>
      <c r="D7693" s="627"/>
      <c r="E7693" s="627"/>
      <c r="F7693" s="627"/>
      <c r="G7693" s="627"/>
      <c r="H7693" s="627"/>
      <c r="J7693" s="627"/>
      <c r="K7693" s="627"/>
      <c r="L7693" s="627"/>
    </row>
    <row r="7694" spans="1:12" ht="15">
      <c r="A7694" s="276"/>
      <c r="C7694" s="625"/>
      <c r="D7694" s="625"/>
      <c r="E7694" s="625"/>
      <c r="F7694" s="625"/>
      <c r="G7694" s="625"/>
      <c r="H7694" s="625"/>
      <c r="J7694" s="625"/>
      <c r="K7694" s="625"/>
      <c r="L7694" s="625"/>
    </row>
    <row r="7695" spans="1:12" ht="15">
      <c r="A7695" s="276"/>
      <c r="C7695" s="627"/>
      <c r="D7695" s="627"/>
      <c r="E7695" s="627"/>
      <c r="F7695" s="627"/>
      <c r="G7695" s="627"/>
      <c r="H7695" s="627"/>
      <c r="J7695" s="627"/>
      <c r="K7695" s="627"/>
      <c r="L7695" s="627"/>
    </row>
    <row r="7696" spans="1:12" ht="15">
      <c r="A7696" s="276"/>
      <c r="C7696" s="625"/>
      <c r="D7696" s="625"/>
      <c r="E7696" s="625"/>
      <c r="F7696" s="625"/>
      <c r="G7696" s="625"/>
      <c r="H7696" s="625"/>
      <c r="J7696" s="625"/>
      <c r="K7696" s="625"/>
      <c r="L7696" s="625"/>
    </row>
    <row r="7697" spans="1:12" ht="15">
      <c r="A7697" s="276"/>
      <c r="C7697" s="627"/>
      <c r="D7697" s="627"/>
      <c r="E7697" s="627"/>
      <c r="F7697" s="627"/>
      <c r="G7697" s="627"/>
      <c r="H7697" s="627"/>
      <c r="J7697" s="627"/>
      <c r="K7697" s="627"/>
      <c r="L7697" s="627"/>
    </row>
    <row r="7698" spans="1:12" ht="15">
      <c r="A7698" s="276"/>
      <c r="C7698" s="625"/>
      <c r="D7698" s="625"/>
      <c r="E7698" s="625"/>
      <c r="F7698" s="625"/>
      <c r="G7698" s="625"/>
      <c r="H7698" s="625"/>
      <c r="J7698" s="625"/>
      <c r="K7698" s="625"/>
      <c r="L7698" s="625"/>
    </row>
    <row r="7699" spans="1:12" ht="15">
      <c r="A7699" s="276"/>
      <c r="C7699" s="627"/>
      <c r="D7699" s="627"/>
      <c r="E7699" s="627"/>
      <c r="F7699" s="627"/>
      <c r="G7699" s="627"/>
      <c r="H7699" s="627"/>
      <c r="J7699" s="627"/>
      <c r="K7699" s="627"/>
      <c r="L7699" s="627"/>
    </row>
    <row r="7700" spans="1:12" ht="15">
      <c r="A7700" s="276"/>
      <c r="C7700" s="625"/>
      <c r="D7700" s="625"/>
      <c r="E7700" s="625"/>
      <c r="F7700" s="625"/>
      <c r="G7700" s="625"/>
      <c r="H7700" s="625"/>
      <c r="J7700" s="625"/>
      <c r="K7700" s="625"/>
      <c r="L7700" s="625"/>
    </row>
    <row r="7701" spans="1:12" ht="15">
      <c r="A7701" s="276"/>
      <c r="C7701" s="627"/>
      <c r="D7701" s="627"/>
      <c r="E7701" s="627"/>
      <c r="F7701" s="627"/>
      <c r="G7701" s="627"/>
      <c r="H7701" s="627"/>
      <c r="J7701" s="627"/>
      <c r="K7701" s="627"/>
      <c r="L7701" s="627"/>
    </row>
    <row r="7702" spans="1:12" ht="15">
      <c r="A7702" s="276"/>
      <c r="C7702" s="625"/>
      <c r="D7702" s="625"/>
      <c r="E7702" s="625"/>
      <c r="F7702" s="625"/>
      <c r="G7702" s="625"/>
      <c r="H7702" s="625"/>
      <c r="J7702" s="625"/>
      <c r="K7702" s="625"/>
      <c r="L7702" s="625"/>
    </row>
    <row r="7703" spans="1:12" ht="15">
      <c r="A7703" s="276"/>
      <c r="C7703" s="627"/>
      <c r="D7703" s="627"/>
      <c r="E7703" s="627"/>
      <c r="F7703" s="627"/>
      <c r="G7703" s="627"/>
      <c r="H7703" s="627"/>
      <c r="J7703" s="627"/>
      <c r="K7703" s="627"/>
      <c r="L7703" s="627"/>
    </row>
    <row r="7704" spans="1:12" ht="15">
      <c r="A7704" s="276"/>
      <c r="C7704" s="625"/>
      <c r="D7704" s="625"/>
      <c r="E7704" s="625"/>
      <c r="F7704" s="625"/>
      <c r="G7704" s="625"/>
      <c r="H7704" s="625"/>
      <c r="J7704" s="625"/>
      <c r="K7704" s="625"/>
      <c r="L7704" s="625"/>
    </row>
    <row r="7705" spans="1:12" ht="15">
      <c r="A7705" s="276"/>
      <c r="C7705" s="627"/>
      <c r="D7705" s="627"/>
      <c r="E7705" s="627"/>
      <c r="F7705" s="627"/>
      <c r="G7705" s="627"/>
      <c r="H7705" s="627"/>
      <c r="J7705" s="627"/>
      <c r="K7705" s="627"/>
      <c r="L7705" s="627"/>
    </row>
    <row r="7706" spans="1:12" ht="15">
      <c r="A7706" s="276"/>
      <c r="C7706" s="625"/>
      <c r="D7706" s="625"/>
      <c r="E7706" s="625"/>
      <c r="F7706" s="625"/>
      <c r="G7706" s="625"/>
      <c r="H7706" s="625"/>
      <c r="J7706" s="625"/>
      <c r="K7706" s="625"/>
      <c r="L7706" s="625"/>
    </row>
    <row r="7707" spans="1:12" ht="15">
      <c r="A7707" s="276"/>
      <c r="C7707" s="627"/>
      <c r="D7707" s="627"/>
      <c r="E7707" s="627"/>
      <c r="F7707" s="627"/>
      <c r="G7707" s="627"/>
      <c r="H7707" s="627"/>
      <c r="J7707" s="627"/>
      <c r="K7707" s="627"/>
      <c r="L7707" s="627"/>
    </row>
    <row r="7708" spans="1:12" ht="15">
      <c r="A7708" s="276"/>
      <c r="C7708" s="625"/>
      <c r="D7708" s="625"/>
      <c r="E7708" s="625"/>
      <c r="F7708" s="625"/>
      <c r="G7708" s="625"/>
      <c r="H7708" s="625"/>
      <c r="J7708" s="625"/>
      <c r="K7708" s="625"/>
      <c r="L7708" s="625"/>
    </row>
    <row r="7709" spans="1:12" ht="15">
      <c r="A7709" s="276"/>
      <c r="C7709" s="627"/>
      <c r="D7709" s="627"/>
      <c r="E7709" s="627"/>
      <c r="F7709" s="627"/>
      <c r="G7709" s="627"/>
      <c r="H7709" s="627"/>
      <c r="J7709" s="627"/>
      <c r="K7709" s="627"/>
      <c r="L7709" s="627"/>
    </row>
    <row r="7710" spans="1:12" ht="15">
      <c r="A7710" s="276"/>
      <c r="C7710" s="625"/>
      <c r="D7710" s="625"/>
      <c r="E7710" s="625"/>
      <c r="F7710" s="625"/>
      <c r="G7710" s="625"/>
      <c r="H7710" s="625"/>
      <c r="J7710" s="625"/>
      <c r="K7710" s="625"/>
      <c r="L7710" s="625"/>
    </row>
    <row r="7711" spans="1:12" ht="15">
      <c r="A7711" s="276"/>
      <c r="C7711" s="627"/>
      <c r="D7711" s="627"/>
      <c r="E7711" s="627"/>
      <c r="F7711" s="627"/>
      <c r="G7711" s="627"/>
      <c r="H7711" s="627"/>
      <c r="J7711" s="627"/>
      <c r="K7711" s="627"/>
      <c r="L7711" s="627"/>
    </row>
    <row r="7712" spans="1:12" ht="15">
      <c r="A7712" s="276"/>
      <c r="C7712" s="625"/>
      <c r="D7712" s="625"/>
      <c r="E7712" s="625"/>
      <c r="F7712" s="625"/>
      <c r="G7712" s="625"/>
      <c r="H7712" s="625"/>
      <c r="J7712" s="625"/>
      <c r="K7712" s="625"/>
      <c r="L7712" s="625"/>
    </row>
    <row r="7713" spans="1:12" ht="15">
      <c r="A7713" s="276"/>
      <c r="C7713" s="627"/>
      <c r="D7713" s="627"/>
      <c r="E7713" s="627"/>
      <c r="F7713" s="627"/>
      <c r="G7713" s="627"/>
      <c r="H7713" s="627"/>
      <c r="J7713" s="627"/>
      <c r="K7713" s="627"/>
      <c r="L7713" s="627"/>
    </row>
    <row r="7714" spans="1:12" ht="15">
      <c r="A7714" s="276"/>
      <c r="C7714" s="625"/>
      <c r="D7714" s="625"/>
      <c r="E7714" s="625"/>
      <c r="F7714" s="625"/>
      <c r="G7714" s="625"/>
      <c r="H7714" s="625"/>
      <c r="J7714" s="625"/>
      <c r="K7714" s="625"/>
      <c r="L7714" s="625"/>
    </row>
    <row r="7715" spans="1:12" ht="15">
      <c r="A7715" s="276"/>
      <c r="C7715" s="627"/>
      <c r="D7715" s="627"/>
      <c r="E7715" s="627"/>
      <c r="F7715" s="627"/>
      <c r="G7715" s="627"/>
      <c r="H7715" s="627"/>
      <c r="J7715" s="627"/>
      <c r="K7715" s="627"/>
      <c r="L7715" s="627"/>
    </row>
    <row r="7716" spans="1:12" ht="15">
      <c r="A7716" s="276"/>
      <c r="C7716" s="625"/>
      <c r="D7716" s="625"/>
      <c r="E7716" s="625"/>
      <c r="F7716" s="625"/>
      <c r="G7716" s="625"/>
      <c r="H7716" s="625"/>
      <c r="J7716" s="625"/>
      <c r="K7716" s="625"/>
      <c r="L7716" s="625"/>
    </row>
    <row r="7717" spans="1:12" ht="15">
      <c r="A7717" s="276"/>
      <c r="C7717" s="627"/>
      <c r="D7717" s="627"/>
      <c r="E7717" s="627"/>
      <c r="F7717" s="627"/>
      <c r="G7717" s="627"/>
      <c r="H7717" s="627"/>
      <c r="J7717" s="627"/>
      <c r="K7717" s="627"/>
      <c r="L7717" s="627"/>
    </row>
    <row r="7718" spans="1:12" ht="15">
      <c r="A7718" s="276"/>
      <c r="C7718" s="625"/>
      <c r="D7718" s="625"/>
      <c r="E7718" s="625"/>
      <c r="F7718" s="625"/>
      <c r="G7718" s="625"/>
      <c r="H7718" s="625"/>
      <c r="J7718" s="625"/>
      <c r="K7718" s="625"/>
      <c r="L7718" s="625"/>
    </row>
    <row r="7719" spans="1:12" ht="15">
      <c r="A7719" s="276"/>
      <c r="C7719" s="627"/>
      <c r="D7719" s="627"/>
      <c r="E7719" s="627"/>
      <c r="F7719" s="627"/>
      <c r="G7719" s="627"/>
      <c r="H7719" s="627"/>
      <c r="J7719" s="627"/>
      <c r="K7719" s="627"/>
      <c r="L7719" s="627"/>
    </row>
    <row r="7720" spans="1:12" ht="15">
      <c r="A7720" s="276"/>
      <c r="C7720" s="625"/>
      <c r="D7720" s="625"/>
      <c r="E7720" s="625"/>
      <c r="F7720" s="625"/>
      <c r="G7720" s="625"/>
      <c r="H7720" s="625"/>
      <c r="J7720" s="625"/>
      <c r="K7720" s="625"/>
      <c r="L7720" s="625"/>
    </row>
    <row r="7721" spans="1:12" ht="15">
      <c r="A7721" s="276"/>
      <c r="C7721" s="627"/>
      <c r="D7721" s="627"/>
      <c r="E7721" s="627"/>
      <c r="F7721" s="627"/>
      <c r="G7721" s="627"/>
      <c r="H7721" s="627"/>
      <c r="J7721" s="627"/>
      <c r="K7721" s="627"/>
      <c r="L7721" s="627"/>
    </row>
    <row r="7722" spans="1:12" ht="15">
      <c r="A7722" s="276"/>
      <c r="C7722" s="625"/>
      <c r="D7722" s="625"/>
      <c r="E7722" s="625"/>
      <c r="F7722" s="625"/>
      <c r="G7722" s="625"/>
      <c r="H7722" s="625"/>
      <c r="J7722" s="625"/>
      <c r="K7722" s="625"/>
      <c r="L7722" s="625"/>
    </row>
    <row r="7723" spans="1:12" ht="15">
      <c r="A7723" s="276"/>
      <c r="C7723" s="627"/>
      <c r="D7723" s="627"/>
      <c r="E7723" s="627"/>
      <c r="F7723" s="627"/>
      <c r="G7723" s="627"/>
      <c r="H7723" s="627"/>
      <c r="J7723" s="627"/>
      <c r="K7723" s="627"/>
      <c r="L7723" s="627"/>
    </row>
    <row r="7724" spans="1:12" ht="15">
      <c r="A7724" s="276"/>
      <c r="C7724" s="625"/>
      <c r="D7724" s="625"/>
      <c r="E7724" s="625"/>
      <c r="F7724" s="625"/>
      <c r="G7724" s="625"/>
      <c r="H7724" s="625"/>
      <c r="J7724" s="625"/>
      <c r="K7724" s="625"/>
      <c r="L7724" s="625"/>
    </row>
    <row r="7725" spans="1:12" ht="15">
      <c r="A7725" s="276"/>
      <c r="C7725" s="627"/>
      <c r="D7725" s="627"/>
      <c r="E7725" s="627"/>
      <c r="F7725" s="627"/>
      <c r="G7725" s="627"/>
      <c r="H7725" s="627"/>
      <c r="J7725" s="627"/>
      <c r="K7725" s="627"/>
      <c r="L7725" s="627"/>
    </row>
    <row r="7726" spans="1:12" ht="15">
      <c r="A7726" s="276"/>
      <c r="C7726" s="625"/>
      <c r="D7726" s="625"/>
      <c r="E7726" s="625"/>
      <c r="F7726" s="625"/>
      <c r="G7726" s="625"/>
      <c r="H7726" s="625"/>
      <c r="J7726" s="625"/>
      <c r="K7726" s="625"/>
      <c r="L7726" s="625"/>
    </row>
    <row r="7727" spans="1:12" ht="15">
      <c r="A7727" s="276"/>
      <c r="C7727" s="627"/>
      <c r="D7727" s="627"/>
      <c r="E7727" s="627"/>
      <c r="F7727" s="627"/>
      <c r="G7727" s="627"/>
      <c r="H7727" s="627"/>
      <c r="J7727" s="627"/>
      <c r="K7727" s="627"/>
      <c r="L7727" s="627"/>
    </row>
    <row r="7728" spans="1:12" ht="15">
      <c r="A7728" s="276"/>
      <c r="C7728" s="625"/>
      <c r="D7728" s="625"/>
      <c r="E7728" s="625"/>
      <c r="F7728" s="625"/>
      <c r="G7728" s="625"/>
      <c r="H7728" s="625"/>
      <c r="J7728" s="625"/>
      <c r="K7728" s="625"/>
      <c r="L7728" s="625"/>
    </row>
    <row r="7729" spans="1:12" ht="15">
      <c r="A7729" s="276"/>
      <c r="C7729" s="627"/>
      <c r="D7729" s="627"/>
      <c r="E7729" s="627"/>
      <c r="F7729" s="627"/>
      <c r="G7729" s="627"/>
      <c r="H7729" s="627"/>
      <c r="J7729" s="627"/>
      <c r="K7729" s="627"/>
      <c r="L7729" s="627"/>
    </row>
    <row r="7730" spans="1:12" ht="15">
      <c r="A7730" s="276"/>
      <c r="C7730" s="625"/>
      <c r="D7730" s="625"/>
      <c r="E7730" s="625"/>
      <c r="F7730" s="625"/>
      <c r="G7730" s="625"/>
      <c r="H7730" s="625"/>
      <c r="J7730" s="625"/>
      <c r="K7730" s="625"/>
      <c r="L7730" s="625"/>
    </row>
    <row r="7731" spans="1:12" ht="15">
      <c r="A7731" s="276"/>
      <c r="C7731" s="627"/>
      <c r="D7731" s="627"/>
      <c r="E7731" s="627"/>
      <c r="F7731" s="627"/>
      <c r="G7731" s="627"/>
      <c r="H7731" s="627"/>
      <c r="J7731" s="627"/>
      <c r="K7731" s="627"/>
      <c r="L7731" s="627"/>
    </row>
    <row r="7732" spans="1:12" ht="15">
      <c r="A7732" s="276"/>
      <c r="C7732" s="625"/>
      <c r="D7732" s="625"/>
      <c r="E7732" s="625"/>
      <c r="F7732" s="625"/>
      <c r="G7732" s="625"/>
      <c r="H7732" s="625"/>
      <c r="J7732" s="625"/>
      <c r="K7732" s="625"/>
      <c r="L7732" s="625"/>
    </row>
    <row r="7733" spans="1:12" ht="15">
      <c r="A7733" s="276"/>
      <c r="C7733" s="627"/>
      <c r="D7733" s="627"/>
      <c r="E7733" s="627"/>
      <c r="F7733" s="627"/>
      <c r="G7733" s="627"/>
      <c r="H7733" s="627"/>
      <c r="J7733" s="627"/>
      <c r="K7733" s="627"/>
      <c r="L7733" s="627"/>
    </row>
    <row r="7734" spans="1:12" ht="15">
      <c r="A7734" s="276"/>
      <c r="C7734" s="625"/>
      <c r="D7734" s="625"/>
      <c r="E7734" s="625"/>
      <c r="F7734" s="625"/>
      <c r="G7734" s="625"/>
      <c r="H7734" s="625"/>
      <c r="J7734" s="625"/>
      <c r="K7734" s="625"/>
      <c r="L7734" s="625"/>
    </row>
    <row r="7735" spans="1:12" ht="15">
      <c r="A7735" s="276"/>
      <c r="C7735" s="627"/>
      <c r="D7735" s="627"/>
      <c r="E7735" s="627"/>
      <c r="F7735" s="627"/>
      <c r="G7735" s="627"/>
      <c r="H7735" s="627"/>
      <c r="J7735" s="627"/>
      <c r="K7735" s="627"/>
      <c r="L7735" s="627"/>
    </row>
    <row r="7736" spans="1:12" ht="15">
      <c r="A7736" s="276"/>
      <c r="C7736" s="625"/>
      <c r="D7736" s="625"/>
      <c r="E7736" s="625"/>
      <c r="F7736" s="625"/>
      <c r="G7736" s="625"/>
      <c r="H7736" s="625"/>
      <c r="J7736" s="625"/>
      <c r="K7736" s="625"/>
      <c r="L7736" s="625"/>
    </row>
    <row r="7737" spans="1:12" ht="15">
      <c r="A7737" s="276"/>
      <c r="C7737" s="627"/>
      <c r="D7737" s="627"/>
      <c r="E7737" s="627"/>
      <c r="F7737" s="627"/>
      <c r="G7737" s="627"/>
      <c r="H7737" s="627"/>
      <c r="J7737" s="627"/>
      <c r="K7737" s="627"/>
      <c r="L7737" s="627"/>
    </row>
    <row r="7738" spans="1:12" ht="15">
      <c r="A7738" s="276"/>
      <c r="C7738" s="625"/>
      <c r="D7738" s="625"/>
      <c r="E7738" s="625"/>
      <c r="F7738" s="625"/>
      <c r="G7738" s="625"/>
      <c r="H7738" s="625"/>
      <c r="J7738" s="625"/>
      <c r="K7738" s="625"/>
      <c r="L7738" s="625"/>
    </row>
    <row r="7739" spans="1:12" ht="15">
      <c r="A7739" s="276"/>
      <c r="C7739" s="627"/>
      <c r="D7739" s="627"/>
      <c r="E7739" s="627"/>
      <c r="F7739" s="627"/>
      <c r="G7739" s="627"/>
      <c r="H7739" s="627"/>
      <c r="J7739" s="627"/>
      <c r="K7739" s="627"/>
      <c r="L7739" s="627"/>
    </row>
    <row r="7740" spans="1:12" ht="15">
      <c r="A7740" s="276"/>
      <c r="C7740" s="625"/>
      <c r="D7740" s="625"/>
      <c r="E7740" s="625"/>
      <c r="F7740" s="625"/>
      <c r="G7740" s="625"/>
      <c r="H7740" s="625"/>
      <c r="J7740" s="625"/>
      <c r="K7740" s="625"/>
      <c r="L7740" s="625"/>
    </row>
    <row r="7741" spans="1:12" ht="15">
      <c r="A7741" s="276"/>
      <c r="C7741" s="627"/>
      <c r="D7741" s="627"/>
      <c r="E7741" s="627"/>
      <c r="F7741" s="627"/>
      <c r="G7741" s="627"/>
      <c r="H7741" s="627"/>
      <c r="J7741" s="627"/>
      <c r="K7741" s="627"/>
      <c r="L7741" s="627"/>
    </row>
    <row r="7742" spans="1:12" ht="15">
      <c r="A7742" s="276"/>
      <c r="C7742" s="625"/>
      <c r="D7742" s="625"/>
      <c r="E7742" s="625"/>
      <c r="F7742" s="625"/>
      <c r="G7742" s="625"/>
      <c r="H7742" s="625"/>
      <c r="J7742" s="625"/>
      <c r="K7742" s="625"/>
      <c r="L7742" s="625"/>
    </row>
    <row r="7743" spans="1:12" ht="15">
      <c r="A7743" s="276"/>
      <c r="C7743" s="627"/>
      <c r="D7743" s="627"/>
      <c r="E7743" s="627"/>
      <c r="F7743" s="627"/>
      <c r="G7743" s="627"/>
      <c r="H7743" s="627"/>
      <c r="J7743" s="627"/>
      <c r="K7743" s="627"/>
      <c r="L7743" s="627"/>
    </row>
    <row r="7744" spans="1:12" ht="15">
      <c r="A7744" s="276"/>
      <c r="C7744" s="625"/>
      <c r="D7744" s="625"/>
      <c r="E7744" s="625"/>
      <c r="F7744" s="625"/>
      <c r="G7744" s="625"/>
      <c r="H7744" s="625"/>
      <c r="J7744" s="625"/>
      <c r="K7744" s="625"/>
      <c r="L7744" s="625"/>
    </row>
    <row r="7745" spans="1:12" ht="15">
      <c r="A7745" s="276"/>
      <c r="C7745" s="627"/>
      <c r="D7745" s="627"/>
      <c r="E7745" s="627"/>
      <c r="F7745" s="627"/>
      <c r="G7745" s="627"/>
      <c r="H7745" s="627"/>
      <c r="J7745" s="627"/>
      <c r="K7745" s="627"/>
      <c r="L7745" s="627"/>
    </row>
    <row r="7746" spans="1:12" ht="15">
      <c r="A7746" s="276"/>
      <c r="C7746" s="625"/>
      <c r="D7746" s="625"/>
      <c r="E7746" s="625"/>
      <c r="F7746" s="625"/>
      <c r="G7746" s="625"/>
      <c r="H7746" s="625"/>
      <c r="J7746" s="625"/>
      <c r="K7746" s="625"/>
      <c r="L7746" s="625"/>
    </row>
    <row r="7747" spans="1:12" ht="15">
      <c r="A7747" s="276"/>
      <c r="C7747" s="625"/>
      <c r="D7747" s="625"/>
      <c r="E7747" s="625"/>
      <c r="F7747" s="625"/>
      <c r="G7747" s="625"/>
      <c r="H7747" s="625"/>
      <c r="J7747" s="625"/>
      <c r="K7747" s="625"/>
      <c r="L7747" s="625"/>
    </row>
    <row r="7748" spans="1:12" ht="15">
      <c r="A7748" s="276"/>
      <c r="C7748" s="627"/>
      <c r="D7748" s="627"/>
      <c r="E7748" s="627"/>
      <c r="F7748" s="627"/>
      <c r="G7748" s="627"/>
      <c r="H7748" s="627"/>
      <c r="J7748" s="627"/>
      <c r="K7748" s="627"/>
      <c r="L7748" s="627"/>
    </row>
    <row r="7749" spans="1:12" ht="15">
      <c r="A7749" s="276"/>
      <c r="C7749" s="625"/>
      <c r="D7749" s="625"/>
      <c r="E7749" s="625"/>
      <c r="F7749" s="625"/>
      <c r="G7749" s="625"/>
      <c r="H7749" s="625"/>
      <c r="J7749" s="625"/>
      <c r="K7749" s="625"/>
      <c r="L7749" s="625"/>
    </row>
    <row r="7750" spans="1:12" ht="15">
      <c r="A7750" s="276"/>
      <c r="C7750" s="627"/>
      <c r="D7750" s="627"/>
      <c r="E7750" s="627"/>
      <c r="F7750" s="627"/>
      <c r="G7750" s="627"/>
      <c r="H7750" s="627"/>
      <c r="J7750" s="627"/>
      <c r="K7750" s="627"/>
      <c r="L7750" s="627"/>
    </row>
    <row r="7751" spans="1:12" ht="15">
      <c r="A7751" s="276"/>
      <c r="C7751" s="625"/>
      <c r="D7751" s="625"/>
      <c r="E7751" s="625"/>
      <c r="F7751" s="625"/>
      <c r="G7751" s="625"/>
      <c r="H7751" s="625"/>
      <c r="J7751" s="625"/>
      <c r="K7751" s="625"/>
      <c r="L7751" s="625"/>
    </row>
    <row r="7752" spans="1:12" ht="15">
      <c r="A7752" s="276"/>
      <c r="C7752" s="627"/>
      <c r="D7752" s="627"/>
      <c r="E7752" s="627"/>
      <c r="F7752" s="627"/>
      <c r="G7752" s="627"/>
      <c r="H7752" s="627"/>
      <c r="J7752" s="627"/>
      <c r="K7752" s="627"/>
      <c r="L7752" s="627"/>
    </row>
    <row r="7753" spans="1:12" ht="15">
      <c r="A7753" s="276"/>
      <c r="C7753" s="625"/>
      <c r="D7753" s="625"/>
      <c r="E7753" s="625"/>
      <c r="F7753" s="625"/>
      <c r="G7753" s="625"/>
      <c r="H7753" s="625"/>
      <c r="J7753" s="625"/>
      <c r="K7753" s="625"/>
      <c r="L7753" s="625"/>
    </row>
    <row r="7754" spans="1:12" ht="15">
      <c r="A7754" s="276"/>
      <c r="C7754" s="627"/>
      <c r="D7754" s="627"/>
      <c r="E7754" s="627"/>
      <c r="F7754" s="627"/>
      <c r="G7754" s="627"/>
      <c r="H7754" s="627"/>
      <c r="J7754" s="627"/>
      <c r="K7754" s="627"/>
      <c r="L7754" s="627"/>
    </row>
    <row r="7755" spans="1:12" ht="15">
      <c r="A7755" s="276"/>
      <c r="C7755" s="625"/>
      <c r="D7755" s="625"/>
      <c r="E7755" s="625"/>
      <c r="F7755" s="625"/>
      <c r="G7755" s="625"/>
      <c r="H7755" s="625"/>
      <c r="J7755" s="625"/>
      <c r="K7755" s="625"/>
      <c r="L7755" s="625"/>
    </row>
    <row r="7756" spans="1:12" ht="15">
      <c r="A7756" s="276"/>
      <c r="C7756" s="627"/>
      <c r="D7756" s="627"/>
      <c r="E7756" s="627"/>
      <c r="F7756" s="627"/>
      <c r="G7756" s="627"/>
      <c r="H7756" s="627"/>
      <c r="J7756" s="627"/>
      <c r="K7756" s="627"/>
      <c r="L7756" s="627"/>
    </row>
    <row r="7757" spans="1:12" ht="15">
      <c r="A7757" s="276"/>
      <c r="C7757" s="625"/>
      <c r="D7757" s="625"/>
      <c r="E7757" s="625"/>
      <c r="F7757" s="625"/>
      <c r="G7757" s="625"/>
      <c r="H7757" s="625"/>
      <c r="J7757" s="625"/>
      <c r="K7757" s="625"/>
      <c r="L7757" s="625"/>
    </row>
    <row r="7758" spans="1:12" ht="15">
      <c r="A7758" s="276"/>
      <c r="C7758" s="627"/>
      <c r="D7758" s="627"/>
      <c r="E7758" s="627"/>
      <c r="F7758" s="627"/>
      <c r="G7758" s="627"/>
      <c r="H7758" s="627"/>
      <c r="J7758" s="627"/>
      <c r="K7758" s="627"/>
      <c r="L7758" s="627"/>
    </row>
    <row r="7759" spans="1:12" ht="15">
      <c r="A7759" s="276"/>
      <c r="C7759" s="625"/>
      <c r="D7759" s="625"/>
      <c r="E7759" s="625"/>
      <c r="F7759" s="625"/>
      <c r="G7759" s="625"/>
      <c r="H7759" s="625"/>
      <c r="J7759" s="625"/>
      <c r="K7759" s="625"/>
      <c r="L7759" s="625"/>
    </row>
    <row r="7760" spans="1:12" ht="15">
      <c r="A7760" s="276"/>
      <c r="C7760" s="627"/>
      <c r="D7760" s="627"/>
      <c r="E7760" s="627"/>
      <c r="F7760" s="627"/>
      <c r="G7760" s="627"/>
      <c r="H7760" s="627"/>
      <c r="J7760" s="627"/>
      <c r="K7760" s="627"/>
      <c r="L7760" s="627"/>
    </row>
    <row r="7761" spans="1:12" ht="15">
      <c r="A7761" s="276"/>
      <c r="C7761" s="625"/>
      <c r="D7761" s="625"/>
      <c r="E7761" s="625"/>
      <c r="F7761" s="625"/>
      <c r="G7761" s="625"/>
      <c r="H7761" s="625"/>
      <c r="J7761" s="625"/>
      <c r="K7761" s="625"/>
      <c r="L7761" s="625"/>
    </row>
    <row r="7762" spans="1:12" ht="15">
      <c r="A7762" s="276"/>
      <c r="C7762" s="627"/>
      <c r="D7762" s="627"/>
      <c r="E7762" s="627"/>
      <c r="F7762" s="627"/>
      <c r="G7762" s="627"/>
      <c r="H7762" s="627"/>
      <c r="J7762" s="627"/>
      <c r="K7762" s="627"/>
      <c r="L7762" s="627"/>
    </row>
    <row r="7763" spans="1:12" ht="15">
      <c r="A7763" s="276"/>
      <c r="C7763" s="625"/>
      <c r="D7763" s="625"/>
      <c r="E7763" s="625"/>
      <c r="F7763" s="625"/>
      <c r="G7763" s="625"/>
      <c r="H7763" s="625"/>
      <c r="J7763" s="625"/>
      <c r="K7763" s="625"/>
      <c r="L7763" s="625"/>
    </row>
    <row r="7764" spans="1:12" ht="15">
      <c r="A7764" s="276"/>
      <c r="C7764" s="627"/>
      <c r="D7764" s="627"/>
      <c r="E7764" s="627"/>
      <c r="F7764" s="627"/>
      <c r="G7764" s="627"/>
      <c r="H7764" s="627"/>
      <c r="J7764" s="627"/>
      <c r="K7764" s="627"/>
      <c r="L7764" s="627"/>
    </row>
    <row r="7765" spans="1:12" ht="15">
      <c r="A7765" s="276"/>
      <c r="C7765" s="625"/>
      <c r="D7765" s="625"/>
      <c r="E7765" s="625"/>
      <c r="F7765" s="625"/>
      <c r="G7765" s="625"/>
      <c r="H7765" s="625"/>
      <c r="J7765" s="625"/>
      <c r="K7765" s="625"/>
      <c r="L7765" s="625"/>
    </row>
    <row r="7766" spans="1:12" ht="15">
      <c r="A7766" s="276"/>
      <c r="C7766" s="627"/>
      <c r="D7766" s="627"/>
      <c r="E7766" s="627"/>
      <c r="F7766" s="627"/>
      <c r="G7766" s="627"/>
      <c r="H7766" s="627"/>
      <c r="J7766" s="627"/>
      <c r="K7766" s="627"/>
      <c r="L7766" s="627"/>
    </row>
    <row r="7767" spans="1:12" ht="15">
      <c r="A7767" s="276"/>
      <c r="C7767" s="625"/>
      <c r="D7767" s="625"/>
      <c r="E7767" s="625"/>
      <c r="F7767" s="625"/>
      <c r="G7767" s="625"/>
      <c r="H7767" s="625"/>
      <c r="J7767" s="625"/>
      <c r="K7767" s="625"/>
      <c r="L7767" s="625"/>
    </row>
    <row r="7768" spans="1:12" ht="15">
      <c r="A7768" s="276"/>
      <c r="C7768" s="627"/>
      <c r="D7768" s="627"/>
      <c r="E7768" s="627"/>
      <c r="F7768" s="627"/>
      <c r="G7768" s="627"/>
      <c r="H7768" s="627"/>
      <c r="J7768" s="627"/>
      <c r="K7768" s="627"/>
      <c r="L7768" s="627"/>
    </row>
    <row r="7769" spans="1:12" ht="15">
      <c r="A7769" s="276"/>
      <c r="C7769" s="625"/>
      <c r="D7769" s="625"/>
      <c r="E7769" s="625"/>
      <c r="F7769" s="625"/>
      <c r="G7769" s="625"/>
      <c r="H7769" s="625"/>
      <c r="J7769" s="625"/>
      <c r="K7769" s="625"/>
      <c r="L7769" s="625"/>
    </row>
    <row r="7770" spans="1:12" ht="15">
      <c r="A7770" s="276"/>
      <c r="C7770" s="627"/>
      <c r="D7770" s="627"/>
      <c r="E7770" s="627"/>
      <c r="F7770" s="627"/>
      <c r="G7770" s="627"/>
      <c r="H7770" s="627"/>
      <c r="J7770" s="627"/>
      <c r="K7770" s="627"/>
      <c r="L7770" s="627"/>
    </row>
    <row r="7771" spans="1:12" ht="15">
      <c r="A7771" s="276"/>
      <c r="C7771" s="625"/>
      <c r="D7771" s="625"/>
      <c r="E7771" s="625"/>
      <c r="F7771" s="625"/>
      <c r="G7771" s="625"/>
      <c r="H7771" s="625"/>
      <c r="J7771" s="625"/>
      <c r="K7771" s="625"/>
      <c r="L7771" s="625"/>
    </row>
    <row r="7772" spans="1:12" ht="15">
      <c r="A7772" s="276"/>
      <c r="C7772" s="627"/>
      <c r="D7772" s="627"/>
      <c r="E7772" s="627"/>
      <c r="F7772" s="627"/>
      <c r="G7772" s="627"/>
      <c r="H7772" s="627"/>
      <c r="J7772" s="627"/>
      <c r="K7772" s="627"/>
      <c r="L7772" s="627"/>
    </row>
    <row r="7773" spans="1:12" ht="15">
      <c r="A7773" s="276"/>
      <c r="C7773" s="625"/>
      <c r="D7773" s="625"/>
      <c r="E7773" s="625"/>
      <c r="F7773" s="625"/>
      <c r="G7773" s="625"/>
      <c r="H7773" s="625"/>
      <c r="J7773" s="625"/>
      <c r="K7773" s="625"/>
      <c r="L7773" s="625"/>
    </row>
    <row r="7774" spans="1:12" ht="15">
      <c r="A7774" s="276"/>
      <c r="C7774" s="627"/>
      <c r="D7774" s="627"/>
      <c r="E7774" s="627"/>
      <c r="F7774" s="627"/>
      <c r="G7774" s="627"/>
      <c r="H7774" s="627"/>
      <c r="J7774" s="627"/>
      <c r="K7774" s="627"/>
      <c r="L7774" s="627"/>
    </row>
    <row r="7775" spans="1:12" ht="15">
      <c r="A7775" s="276"/>
      <c r="C7775" s="625"/>
      <c r="D7775" s="625"/>
      <c r="E7775" s="625"/>
      <c r="F7775" s="625"/>
      <c r="G7775" s="625"/>
      <c r="H7775" s="625"/>
      <c r="J7775" s="625"/>
      <c r="K7775" s="625"/>
      <c r="L7775" s="625"/>
    </row>
    <row r="7776" spans="1:12" ht="15">
      <c r="A7776" s="276"/>
      <c r="C7776" s="627"/>
      <c r="D7776" s="627"/>
      <c r="E7776" s="627"/>
      <c r="F7776" s="627"/>
      <c r="G7776" s="627"/>
      <c r="H7776" s="627"/>
      <c r="J7776" s="627"/>
      <c r="K7776" s="627"/>
      <c r="L7776" s="627"/>
    </row>
    <row r="7777" spans="1:12" ht="15">
      <c r="A7777" s="276"/>
      <c r="C7777" s="625"/>
      <c r="D7777" s="625"/>
      <c r="E7777" s="625"/>
      <c r="F7777" s="625"/>
      <c r="G7777" s="625"/>
      <c r="H7777" s="625"/>
      <c r="J7777" s="625"/>
      <c r="K7777" s="625"/>
      <c r="L7777" s="625"/>
    </row>
    <row r="7778" spans="1:12" ht="15">
      <c r="A7778" s="276"/>
      <c r="C7778" s="627"/>
      <c r="D7778" s="627"/>
      <c r="E7778" s="627"/>
      <c r="F7778" s="627"/>
      <c r="G7778" s="627"/>
      <c r="H7778" s="627"/>
      <c r="J7778" s="627"/>
      <c r="K7778" s="627"/>
      <c r="L7778" s="627"/>
    </row>
    <row r="7779" spans="1:12" ht="15">
      <c r="A7779" s="276"/>
      <c r="C7779" s="625"/>
      <c r="D7779" s="625"/>
      <c r="E7779" s="625"/>
      <c r="F7779" s="625"/>
      <c r="G7779" s="625"/>
      <c r="H7779" s="625"/>
      <c r="J7779" s="625"/>
      <c r="K7779" s="625"/>
      <c r="L7779" s="625"/>
    </row>
    <row r="7780" spans="1:12" ht="15">
      <c r="A7780" s="276"/>
      <c r="C7780" s="627"/>
      <c r="D7780" s="627"/>
      <c r="E7780" s="627"/>
      <c r="F7780" s="627"/>
      <c r="G7780" s="627"/>
      <c r="H7780" s="627"/>
      <c r="J7780" s="627"/>
      <c r="K7780" s="627"/>
      <c r="L7780" s="627"/>
    </row>
    <row r="7781" spans="1:12" ht="15">
      <c r="A7781" s="276"/>
      <c r="C7781" s="625"/>
      <c r="D7781" s="625"/>
      <c r="E7781" s="625"/>
      <c r="F7781" s="625"/>
      <c r="G7781" s="625"/>
      <c r="H7781" s="625"/>
      <c r="J7781" s="625"/>
      <c r="K7781" s="625"/>
      <c r="L7781" s="625"/>
    </row>
    <row r="7782" spans="1:12" ht="15">
      <c r="A7782" s="276"/>
      <c r="C7782" s="627"/>
      <c r="D7782" s="627"/>
      <c r="E7782" s="627"/>
      <c r="F7782" s="627"/>
      <c r="G7782" s="627"/>
      <c r="H7782" s="627"/>
      <c r="J7782" s="628"/>
      <c r="K7782" s="628"/>
      <c r="L7782" s="628"/>
    </row>
    <row r="7783" spans="1:12" ht="15">
      <c r="A7783" s="276"/>
      <c r="C7783" s="625"/>
      <c r="D7783" s="625"/>
      <c r="E7783" s="625"/>
      <c r="F7783" s="625"/>
      <c r="G7783" s="625"/>
      <c r="H7783" s="625"/>
    </row>
    <row r="7784" spans="1:12" ht="15">
      <c r="A7784" s="276"/>
      <c r="C7784" s="627"/>
      <c r="D7784" s="627"/>
      <c r="E7784" s="627"/>
      <c r="F7784" s="627"/>
      <c r="G7784" s="627"/>
      <c r="H7784" s="627"/>
    </row>
    <row r="7785" spans="1:12" ht="15">
      <c r="A7785" s="276"/>
      <c r="C7785" s="625"/>
      <c r="D7785" s="625"/>
      <c r="E7785" s="625"/>
      <c r="F7785" s="625"/>
      <c r="G7785" s="625"/>
      <c r="H7785" s="625"/>
    </row>
    <row r="7786" spans="1:12" ht="15">
      <c r="A7786" s="276"/>
      <c r="C7786" s="625"/>
      <c r="D7786" s="625"/>
      <c r="E7786" s="625"/>
      <c r="F7786" s="625"/>
      <c r="G7786" s="625"/>
      <c r="H7786" s="625"/>
    </row>
    <row r="7787" spans="1:12" ht="15">
      <c r="A7787" s="276"/>
      <c r="C7787" s="627"/>
      <c r="D7787" s="627"/>
      <c r="E7787" s="627"/>
      <c r="F7787" s="627"/>
      <c r="G7787" s="627"/>
      <c r="H7787" s="627"/>
      <c r="I7787" s="1446"/>
      <c r="J7787" s="1442"/>
      <c r="K7787" s="1448"/>
      <c r="L7787" s="1451"/>
    </row>
    <row r="7788" spans="1:12" ht="15">
      <c r="A7788" s="276"/>
      <c r="C7788" s="625"/>
      <c r="D7788" s="625"/>
      <c r="E7788" s="625"/>
      <c r="F7788" s="625"/>
      <c r="G7788" s="625"/>
      <c r="H7788" s="625"/>
      <c r="I7788" s="638">
        <v>1</v>
      </c>
      <c r="J7788" s="627"/>
      <c r="K7788" s="625"/>
      <c r="L7788" s="634"/>
    </row>
    <row r="7789" spans="1:12" ht="15">
      <c r="A7789" s="276"/>
      <c r="C7789" s="627"/>
      <c r="D7789" s="627"/>
      <c r="E7789" s="627"/>
      <c r="F7789" s="627"/>
      <c r="G7789" s="627"/>
      <c r="H7789" s="627"/>
      <c r="I7789" s="639">
        <v>1</v>
      </c>
      <c r="J7789" s="625"/>
      <c r="K7789" s="627"/>
      <c r="L7789" s="637"/>
    </row>
    <row r="7790" spans="1:12" ht="15">
      <c r="A7790" s="276"/>
      <c r="C7790" s="625"/>
      <c r="D7790" s="625"/>
      <c r="E7790" s="625"/>
      <c r="F7790" s="625"/>
      <c r="G7790" s="625"/>
      <c r="H7790" s="625"/>
      <c r="I7790" s="638">
        <v>3</v>
      </c>
      <c r="J7790" s="627"/>
      <c r="K7790" s="625"/>
      <c r="L7790" s="634"/>
    </row>
    <row r="7791" spans="1:12" ht="15">
      <c r="A7791" s="276"/>
      <c r="C7791" s="627"/>
      <c r="D7791" s="627"/>
      <c r="E7791" s="627"/>
      <c r="F7791" s="627"/>
      <c r="G7791" s="627"/>
      <c r="H7791" s="627"/>
      <c r="I7791" s="639">
        <v>2</v>
      </c>
      <c r="J7791" s="625"/>
      <c r="K7791" s="627"/>
      <c r="L7791" s="637"/>
    </row>
    <row r="7792" spans="1:12" ht="15">
      <c r="A7792" s="276"/>
      <c r="C7792" s="625"/>
      <c r="D7792" s="625"/>
      <c r="E7792" s="625"/>
      <c r="F7792" s="625"/>
      <c r="G7792" s="625"/>
      <c r="H7792" s="625"/>
      <c r="I7792" s="638">
        <v>2</v>
      </c>
      <c r="J7792" s="627"/>
      <c r="K7792" s="625"/>
      <c r="L7792" s="634"/>
    </row>
    <row r="7793" spans="1:12" ht="15">
      <c r="A7793" s="276"/>
      <c r="C7793" s="627"/>
      <c r="D7793" s="627"/>
      <c r="E7793" s="627"/>
      <c r="F7793" s="627"/>
      <c r="G7793" s="627"/>
      <c r="H7793" s="627"/>
      <c r="I7793" s="639">
        <v>2</v>
      </c>
      <c r="J7793" s="625"/>
      <c r="K7793" s="627"/>
      <c r="L7793" s="637"/>
    </row>
    <row r="7794" spans="1:12" ht="15">
      <c r="A7794" s="276"/>
      <c r="C7794" s="625"/>
      <c r="D7794" s="625"/>
      <c r="E7794" s="625"/>
      <c r="F7794" s="625"/>
      <c r="G7794" s="625"/>
      <c r="H7794" s="625"/>
      <c r="I7794" s="638">
        <v>2</v>
      </c>
      <c r="J7794" s="627"/>
      <c r="K7794" s="625"/>
      <c r="L7794" s="634"/>
    </row>
    <row r="7795" spans="1:12" ht="15">
      <c r="A7795" s="276"/>
      <c r="C7795" s="627"/>
      <c r="D7795" s="627"/>
      <c r="E7795" s="627"/>
      <c r="F7795" s="627"/>
      <c r="G7795" s="627"/>
      <c r="H7795" s="627"/>
      <c r="I7795" s="639">
        <v>2</v>
      </c>
      <c r="J7795" s="625"/>
      <c r="K7795" s="627"/>
      <c r="L7795" s="637"/>
    </row>
    <row r="7796" spans="1:12" ht="15">
      <c r="A7796" s="276"/>
      <c r="C7796" s="625"/>
      <c r="D7796" s="625"/>
      <c r="E7796" s="625"/>
      <c r="F7796" s="625"/>
      <c r="G7796" s="625"/>
      <c r="H7796" s="625"/>
      <c r="I7796" s="638">
        <v>1</v>
      </c>
      <c r="J7796" s="627"/>
      <c r="K7796" s="625"/>
      <c r="L7796" s="634"/>
    </row>
    <row r="7797" spans="1:12" ht="15">
      <c r="A7797" s="276"/>
      <c r="C7797" s="627"/>
      <c r="D7797" s="627"/>
      <c r="E7797" s="627"/>
      <c r="F7797" s="627"/>
      <c r="G7797" s="627"/>
      <c r="H7797" s="627"/>
      <c r="I7797" s="639">
        <v>6</v>
      </c>
      <c r="J7797" s="625"/>
      <c r="K7797" s="627"/>
      <c r="L7797" s="637"/>
    </row>
    <row r="7798" spans="1:12" ht="15">
      <c r="A7798" s="276"/>
      <c r="C7798" s="625"/>
      <c r="D7798" s="625"/>
      <c r="E7798" s="625"/>
      <c r="F7798" s="625"/>
      <c r="G7798" s="625"/>
      <c r="H7798" s="625"/>
      <c r="I7798" s="638">
        <v>2</v>
      </c>
      <c r="J7798" s="627"/>
      <c r="K7798" s="625"/>
      <c r="L7798" s="634"/>
    </row>
    <row r="7799" spans="1:12" ht="15">
      <c r="A7799" s="276"/>
      <c r="C7799" s="627"/>
      <c r="D7799" s="627"/>
      <c r="E7799" s="627"/>
      <c r="F7799" s="627"/>
      <c r="G7799" s="627"/>
      <c r="H7799" s="627"/>
      <c r="I7799" s="639">
        <v>4</v>
      </c>
      <c r="J7799" s="625"/>
      <c r="K7799" s="627"/>
      <c r="L7799" s="637"/>
    </row>
    <row r="7800" spans="1:12" ht="15">
      <c r="A7800" s="276"/>
      <c r="C7800" s="625"/>
      <c r="D7800" s="625"/>
      <c r="E7800" s="625"/>
      <c r="F7800" s="625"/>
      <c r="G7800" s="625"/>
      <c r="H7800" s="625"/>
      <c r="I7800" s="638">
        <v>4</v>
      </c>
      <c r="J7800" s="627"/>
      <c r="K7800" s="625"/>
      <c r="L7800" s="634"/>
    </row>
    <row r="7801" spans="1:12" ht="15">
      <c r="A7801" s="276"/>
      <c r="C7801" s="627"/>
      <c r="D7801" s="627"/>
      <c r="E7801" s="627"/>
      <c r="F7801" s="627"/>
      <c r="G7801" s="627"/>
      <c r="H7801" s="627"/>
      <c r="I7801" s="639">
        <v>6</v>
      </c>
      <c r="J7801" s="625"/>
      <c r="K7801" s="627"/>
      <c r="L7801" s="637"/>
    </row>
    <row r="7802" spans="1:12" ht="15">
      <c r="A7802" s="276"/>
      <c r="C7802" s="625"/>
      <c r="D7802" s="625"/>
      <c r="E7802" s="625"/>
      <c r="F7802" s="625"/>
      <c r="G7802" s="625"/>
      <c r="H7802" s="625"/>
      <c r="I7802" s="638">
        <v>3</v>
      </c>
      <c r="J7802" s="627"/>
      <c r="K7802" s="625"/>
      <c r="L7802" s="634"/>
    </row>
    <row r="7803" spans="1:12" ht="15">
      <c r="A7803" s="276"/>
      <c r="C7803" s="627"/>
      <c r="D7803" s="627"/>
      <c r="E7803" s="627"/>
      <c r="F7803" s="627"/>
      <c r="G7803" s="627"/>
      <c r="H7803" s="627"/>
      <c r="I7803" s="639">
        <v>3</v>
      </c>
      <c r="J7803" s="625"/>
      <c r="K7803" s="627"/>
      <c r="L7803" s="637"/>
    </row>
    <row r="7804" spans="1:12" ht="15">
      <c r="A7804" s="276"/>
      <c r="C7804" s="625"/>
      <c r="D7804" s="625"/>
      <c r="E7804" s="625"/>
      <c r="F7804" s="625"/>
      <c r="G7804" s="625"/>
      <c r="H7804" s="625"/>
      <c r="I7804" s="638">
        <v>2</v>
      </c>
      <c r="J7804" s="627"/>
      <c r="K7804" s="625"/>
      <c r="L7804" s="634"/>
    </row>
    <row r="7805" spans="1:12" ht="15">
      <c r="A7805" s="276"/>
      <c r="C7805" s="627"/>
      <c r="D7805" s="627"/>
      <c r="E7805" s="627"/>
      <c r="F7805" s="627"/>
      <c r="G7805" s="627"/>
      <c r="H7805" s="627"/>
      <c r="I7805" s="639">
        <v>3</v>
      </c>
      <c r="J7805" s="625"/>
      <c r="K7805" s="627"/>
      <c r="L7805" s="637"/>
    </row>
    <row r="7806" spans="1:12" ht="15">
      <c r="A7806" s="276"/>
      <c r="C7806" s="625"/>
      <c r="D7806" s="625"/>
      <c r="E7806" s="625"/>
      <c r="F7806" s="625"/>
      <c r="G7806" s="625"/>
      <c r="H7806" s="625"/>
      <c r="I7806" s="638">
        <v>2</v>
      </c>
      <c r="J7806" s="627"/>
      <c r="K7806" s="625"/>
      <c r="L7806" s="634"/>
    </row>
    <row r="7807" spans="1:12" ht="15">
      <c r="A7807" s="276"/>
      <c r="C7807" s="627"/>
      <c r="D7807" s="627"/>
      <c r="E7807" s="627"/>
      <c r="F7807" s="627"/>
      <c r="G7807" s="627"/>
      <c r="H7807" s="627"/>
      <c r="I7807" s="639">
        <v>1</v>
      </c>
      <c r="J7807" s="625"/>
      <c r="K7807" s="627"/>
      <c r="L7807" s="637"/>
    </row>
    <row r="7808" spans="1:12" ht="15">
      <c r="A7808" s="276"/>
      <c r="C7808" s="625"/>
      <c r="D7808" s="625"/>
      <c r="E7808" s="625"/>
      <c r="F7808" s="625"/>
      <c r="G7808" s="625"/>
      <c r="H7808" s="625"/>
      <c r="I7808" s="638">
        <v>4</v>
      </c>
      <c r="J7808" s="627"/>
      <c r="K7808" s="625"/>
      <c r="L7808" s="634"/>
    </row>
    <row r="7809" spans="1:12" ht="15">
      <c r="A7809" s="276"/>
      <c r="C7809" s="627"/>
      <c r="D7809" s="627"/>
      <c r="E7809" s="627"/>
      <c r="F7809" s="627"/>
      <c r="G7809" s="627"/>
      <c r="H7809" s="627"/>
      <c r="I7809" s="639">
        <v>2</v>
      </c>
      <c r="J7809" s="625"/>
      <c r="K7809" s="627"/>
      <c r="L7809" s="637"/>
    </row>
    <row r="7810" spans="1:12" ht="15">
      <c r="A7810" s="276"/>
      <c r="C7810" s="625"/>
      <c r="D7810" s="625"/>
      <c r="E7810" s="625"/>
      <c r="F7810" s="625"/>
      <c r="G7810" s="625"/>
      <c r="H7810" s="625"/>
      <c r="I7810" s="638">
        <v>3</v>
      </c>
      <c r="J7810" s="627"/>
      <c r="K7810" s="625"/>
      <c r="L7810" s="634"/>
    </row>
    <row r="7811" spans="1:12" ht="15">
      <c r="A7811" s="276"/>
      <c r="C7811" s="627"/>
      <c r="D7811" s="627"/>
      <c r="E7811" s="627"/>
      <c r="F7811" s="627"/>
      <c r="G7811" s="627"/>
      <c r="H7811" s="627"/>
      <c r="I7811" s="639">
        <v>2</v>
      </c>
      <c r="J7811" s="625"/>
      <c r="K7811" s="627"/>
      <c r="L7811" s="637"/>
    </row>
    <row r="7812" spans="1:12" ht="15">
      <c r="A7812" s="276"/>
      <c r="C7812" s="625"/>
      <c r="D7812" s="625"/>
      <c r="E7812" s="625"/>
      <c r="F7812" s="625"/>
      <c r="G7812" s="625"/>
      <c r="H7812" s="625"/>
      <c r="I7812" s="638">
        <v>3</v>
      </c>
      <c r="J7812" s="627"/>
      <c r="K7812" s="625"/>
      <c r="L7812" s="634"/>
    </row>
    <row r="7813" spans="1:12" ht="15">
      <c r="A7813" s="276"/>
      <c r="C7813" s="627"/>
      <c r="D7813" s="627"/>
      <c r="E7813" s="627"/>
      <c r="F7813" s="627"/>
      <c r="G7813" s="627"/>
      <c r="H7813" s="627"/>
      <c r="I7813" s="639">
        <v>6</v>
      </c>
      <c r="J7813" s="625"/>
      <c r="K7813" s="627"/>
      <c r="L7813" s="637"/>
    </row>
    <row r="7814" spans="1:12" ht="15">
      <c r="A7814" s="276"/>
      <c r="C7814" s="625"/>
      <c r="D7814" s="625"/>
      <c r="E7814" s="625"/>
      <c r="F7814" s="625"/>
      <c r="G7814" s="625"/>
      <c r="H7814" s="625"/>
      <c r="I7814" s="638">
        <v>3</v>
      </c>
      <c r="J7814" s="627"/>
      <c r="K7814" s="625"/>
      <c r="L7814" s="634"/>
    </row>
    <row r="7815" spans="1:12" ht="15">
      <c r="A7815" s="276"/>
      <c r="C7815" s="627"/>
      <c r="D7815" s="627"/>
      <c r="E7815" s="627"/>
      <c r="F7815" s="627"/>
      <c r="G7815" s="627"/>
      <c r="H7815" s="627"/>
      <c r="I7815" s="639">
        <v>2</v>
      </c>
      <c r="J7815" s="625"/>
      <c r="K7815" s="627"/>
      <c r="L7815" s="637"/>
    </row>
    <row r="7816" spans="1:12" ht="15">
      <c r="A7816" s="276"/>
      <c r="C7816" s="625"/>
      <c r="D7816" s="625"/>
      <c r="E7816" s="625"/>
      <c r="F7816" s="625"/>
      <c r="G7816" s="625"/>
      <c r="H7816" s="625"/>
      <c r="I7816" s="638">
        <v>7</v>
      </c>
      <c r="J7816" s="627"/>
      <c r="K7816" s="625"/>
      <c r="L7816" s="634"/>
    </row>
    <row r="7817" spans="1:12" ht="15">
      <c r="A7817" s="276"/>
      <c r="C7817" s="627"/>
      <c r="D7817" s="627"/>
      <c r="E7817" s="627"/>
      <c r="F7817" s="627"/>
      <c r="G7817" s="627"/>
      <c r="H7817" s="627"/>
      <c r="I7817" s="639">
        <v>3</v>
      </c>
      <c r="J7817" s="625"/>
      <c r="K7817" s="627"/>
      <c r="L7817" s="637"/>
    </row>
    <row r="7818" spans="1:12" ht="15">
      <c r="A7818" s="276"/>
      <c r="C7818" s="625"/>
      <c r="D7818" s="625"/>
      <c r="E7818" s="625"/>
      <c r="F7818" s="625"/>
      <c r="G7818" s="625"/>
      <c r="H7818" s="625"/>
      <c r="I7818" s="638">
        <v>3</v>
      </c>
      <c r="J7818" s="627"/>
      <c r="K7818" s="625"/>
      <c r="L7818" s="634"/>
    </row>
    <row r="7819" spans="1:12" ht="15">
      <c r="A7819" s="276"/>
      <c r="C7819" s="627"/>
      <c r="D7819" s="627"/>
      <c r="E7819" s="627"/>
      <c r="F7819" s="627"/>
      <c r="G7819" s="627"/>
      <c r="H7819" s="627"/>
      <c r="I7819" s="639">
        <v>2</v>
      </c>
      <c r="J7819" s="625"/>
      <c r="K7819" s="627"/>
      <c r="L7819" s="637"/>
    </row>
    <row r="7820" spans="1:12" ht="15">
      <c r="A7820" s="276"/>
      <c r="C7820" s="625"/>
      <c r="D7820" s="625"/>
      <c r="E7820" s="625"/>
      <c r="F7820" s="625"/>
      <c r="G7820" s="625"/>
      <c r="H7820" s="625"/>
      <c r="I7820" s="638">
        <v>2</v>
      </c>
      <c r="J7820" s="627"/>
      <c r="K7820" s="625"/>
      <c r="L7820" s="634"/>
    </row>
    <row r="7821" spans="1:12" ht="15">
      <c r="A7821" s="276"/>
      <c r="C7821" s="627"/>
      <c r="D7821" s="627"/>
      <c r="E7821" s="627"/>
      <c r="F7821" s="627"/>
      <c r="G7821" s="627"/>
      <c r="H7821" s="627"/>
      <c r="I7821" s="639">
        <v>3</v>
      </c>
      <c r="J7821" s="625"/>
      <c r="K7821" s="627"/>
      <c r="L7821" s="637"/>
    </row>
    <row r="7822" spans="1:12" ht="15">
      <c r="A7822" s="276"/>
      <c r="C7822" s="625"/>
      <c r="D7822" s="625"/>
      <c r="E7822" s="625"/>
      <c r="F7822" s="625"/>
      <c r="G7822" s="625"/>
      <c r="H7822" s="625"/>
      <c r="I7822" s="638">
        <v>1</v>
      </c>
      <c r="J7822" s="625"/>
      <c r="K7822" s="625"/>
      <c r="L7822" s="634"/>
    </row>
    <row r="7823" spans="1:12" ht="15">
      <c r="A7823" s="276"/>
      <c r="C7823" s="627"/>
      <c r="D7823" s="627"/>
      <c r="E7823" s="627"/>
      <c r="F7823" s="627"/>
      <c r="G7823" s="627"/>
      <c r="H7823" s="627"/>
      <c r="I7823" s="639">
        <v>1</v>
      </c>
      <c r="J7823" s="627"/>
      <c r="K7823" s="627"/>
      <c r="L7823" s="637"/>
    </row>
    <row r="7824" spans="1:12" ht="15">
      <c r="A7824" s="276"/>
      <c r="C7824" s="625"/>
      <c r="D7824" s="625"/>
      <c r="E7824" s="625"/>
      <c r="F7824" s="625"/>
      <c r="G7824" s="625"/>
      <c r="H7824" s="625"/>
      <c r="I7824" s="638">
        <v>1</v>
      </c>
      <c r="J7824" s="625"/>
      <c r="K7824" s="625"/>
      <c r="L7824" s="634"/>
    </row>
    <row r="7825" spans="1:12" ht="15">
      <c r="A7825" s="276"/>
      <c r="C7825" s="627"/>
      <c r="D7825" s="627"/>
      <c r="E7825" s="627"/>
      <c r="F7825" s="627"/>
      <c r="G7825" s="627"/>
      <c r="H7825" s="627"/>
      <c r="I7825" s="639">
        <v>1</v>
      </c>
      <c r="J7825" s="627"/>
      <c r="K7825" s="627"/>
      <c r="L7825" s="637"/>
    </row>
    <row r="7826" spans="1:12" ht="15">
      <c r="A7826" s="276"/>
      <c r="C7826" s="625"/>
      <c r="D7826" s="625"/>
      <c r="E7826" s="625"/>
      <c r="F7826" s="625"/>
      <c r="G7826" s="625"/>
      <c r="H7826" s="625"/>
      <c r="I7826" s="638">
        <v>1</v>
      </c>
      <c r="J7826" s="625"/>
      <c r="K7826" s="625"/>
      <c r="L7826" s="634"/>
    </row>
    <row r="7827" spans="1:12" ht="15">
      <c r="A7827" s="276"/>
      <c r="C7827" s="627"/>
      <c r="D7827" s="627"/>
      <c r="E7827" s="627"/>
      <c r="F7827" s="627"/>
      <c r="G7827" s="627"/>
      <c r="H7827" s="627"/>
      <c r="I7827" s="639">
        <v>1</v>
      </c>
      <c r="J7827" s="627"/>
      <c r="K7827" s="627"/>
      <c r="L7827" s="637"/>
    </row>
    <row r="7828" spans="1:12" ht="15">
      <c r="A7828" s="276"/>
      <c r="C7828" s="625"/>
      <c r="D7828" s="625"/>
      <c r="E7828" s="625"/>
      <c r="F7828" s="625"/>
      <c r="G7828" s="625"/>
      <c r="H7828" s="625"/>
      <c r="I7828" s="638">
        <v>1</v>
      </c>
      <c r="J7828" s="625"/>
      <c r="K7828" s="625"/>
      <c r="L7828" s="634"/>
    </row>
    <row r="7829" spans="1:12" ht="15">
      <c r="A7829" s="276"/>
      <c r="C7829" s="627"/>
      <c r="D7829" s="627"/>
      <c r="E7829" s="627"/>
      <c r="F7829" s="627"/>
      <c r="G7829" s="627"/>
      <c r="H7829" s="627"/>
      <c r="I7829" s="639">
        <v>1</v>
      </c>
      <c r="J7829" s="627"/>
      <c r="K7829" s="627"/>
      <c r="L7829" s="637"/>
    </row>
    <row r="7830" spans="1:12" ht="15">
      <c r="A7830" s="276"/>
      <c r="C7830" s="625"/>
      <c r="D7830" s="625"/>
      <c r="E7830" s="625"/>
      <c r="F7830" s="625"/>
      <c r="G7830" s="625"/>
      <c r="H7830" s="625"/>
      <c r="I7830" s="638">
        <v>1</v>
      </c>
      <c r="J7830" s="625"/>
      <c r="K7830" s="625"/>
      <c r="L7830" s="634"/>
    </row>
    <row r="7831" spans="1:12" ht="15">
      <c r="A7831" s="276"/>
      <c r="C7831" s="627"/>
      <c r="D7831" s="627"/>
      <c r="E7831" s="627"/>
      <c r="F7831" s="627"/>
      <c r="G7831" s="627"/>
      <c r="H7831" s="627"/>
      <c r="I7831" s="639">
        <v>2</v>
      </c>
      <c r="J7831" s="627"/>
      <c r="K7831" s="627"/>
      <c r="L7831" s="637"/>
    </row>
    <row r="7832" spans="1:12" ht="15">
      <c r="A7832" s="276"/>
      <c r="C7832" s="625"/>
      <c r="D7832" s="625"/>
      <c r="E7832" s="625"/>
      <c r="F7832" s="625"/>
      <c r="G7832" s="625"/>
      <c r="H7832" s="625"/>
      <c r="I7832" s="638">
        <v>1</v>
      </c>
      <c r="J7832" s="625"/>
      <c r="K7832" s="625"/>
      <c r="L7832" s="634"/>
    </row>
    <row r="7833" spans="1:12" ht="15">
      <c r="A7833" s="276"/>
      <c r="C7833" s="627"/>
      <c r="D7833" s="627"/>
      <c r="E7833" s="627"/>
      <c r="F7833" s="627"/>
      <c r="G7833" s="627"/>
      <c r="H7833" s="627"/>
      <c r="I7833" s="639">
        <v>1</v>
      </c>
      <c r="J7833" s="627"/>
      <c r="K7833" s="627"/>
      <c r="L7833" s="637"/>
    </row>
    <row r="7834" spans="1:12" ht="15">
      <c r="A7834" s="276"/>
      <c r="C7834" s="625"/>
      <c r="D7834" s="625"/>
      <c r="E7834" s="625"/>
      <c r="F7834" s="625"/>
      <c r="G7834" s="625"/>
      <c r="H7834" s="625"/>
      <c r="I7834" s="638">
        <v>3</v>
      </c>
      <c r="J7834" s="625"/>
      <c r="K7834" s="625"/>
      <c r="L7834" s="634"/>
    </row>
    <row r="7835" spans="1:12" ht="15">
      <c r="A7835" s="276"/>
      <c r="C7835" s="627"/>
      <c r="D7835" s="627"/>
      <c r="E7835" s="627"/>
      <c r="F7835" s="627"/>
      <c r="G7835" s="627"/>
      <c r="H7835" s="627"/>
      <c r="I7835" s="639">
        <v>3</v>
      </c>
      <c r="J7835" s="627"/>
      <c r="K7835" s="627"/>
      <c r="L7835" s="637"/>
    </row>
    <row r="7836" spans="1:12" ht="15">
      <c r="A7836" s="276"/>
      <c r="C7836" s="625"/>
      <c r="D7836" s="625"/>
      <c r="E7836" s="625"/>
      <c r="F7836" s="625"/>
      <c r="G7836" s="625"/>
      <c r="H7836" s="625"/>
      <c r="I7836" s="638">
        <v>1</v>
      </c>
      <c r="J7836" s="625"/>
      <c r="K7836" s="625"/>
      <c r="L7836" s="634"/>
    </row>
    <row r="7837" spans="1:12" ht="15">
      <c r="A7837" s="276"/>
      <c r="C7837" s="627"/>
      <c r="D7837" s="627"/>
      <c r="E7837" s="627"/>
      <c r="F7837" s="627"/>
      <c r="G7837" s="627"/>
      <c r="H7837" s="627"/>
      <c r="I7837" s="639">
        <v>1</v>
      </c>
      <c r="J7837" s="627"/>
      <c r="K7837" s="627"/>
      <c r="L7837" s="637"/>
    </row>
    <row r="7838" spans="1:12" ht="15">
      <c r="A7838" s="276"/>
      <c r="C7838" s="625"/>
      <c r="D7838" s="625"/>
      <c r="E7838" s="625"/>
      <c r="F7838" s="625"/>
      <c r="G7838" s="625"/>
      <c r="H7838" s="625"/>
      <c r="I7838" s="638">
        <v>1</v>
      </c>
      <c r="J7838" s="625"/>
      <c r="K7838" s="625"/>
      <c r="L7838" s="634"/>
    </row>
    <row r="7839" spans="1:12" ht="15">
      <c r="A7839" s="276"/>
      <c r="C7839" s="627"/>
      <c r="D7839" s="627"/>
      <c r="E7839" s="627"/>
      <c r="F7839" s="627"/>
      <c r="G7839" s="627"/>
      <c r="H7839" s="627"/>
      <c r="I7839" s="639">
        <v>2</v>
      </c>
      <c r="J7839" s="627"/>
      <c r="K7839" s="627"/>
      <c r="L7839" s="637"/>
    </row>
    <row r="7840" spans="1:12" ht="15">
      <c r="A7840" s="276"/>
      <c r="C7840" s="625"/>
      <c r="D7840" s="625"/>
      <c r="E7840" s="625"/>
      <c r="F7840" s="625"/>
      <c r="G7840" s="625"/>
      <c r="H7840" s="625"/>
      <c r="I7840" s="638">
        <v>2</v>
      </c>
      <c r="J7840" s="625"/>
      <c r="K7840" s="625"/>
      <c r="L7840" s="634"/>
    </row>
    <row r="7841" spans="1:12" ht="15">
      <c r="A7841" s="276"/>
      <c r="C7841" s="627"/>
      <c r="D7841" s="627"/>
      <c r="E7841" s="627"/>
      <c r="F7841" s="627"/>
      <c r="G7841" s="627"/>
      <c r="H7841" s="627"/>
      <c r="I7841" s="639">
        <v>3</v>
      </c>
      <c r="J7841" s="627"/>
      <c r="K7841" s="627"/>
      <c r="L7841" s="637"/>
    </row>
    <row r="7842" spans="1:12" ht="15">
      <c r="A7842" s="276"/>
      <c r="C7842" s="625"/>
      <c r="D7842" s="625"/>
      <c r="E7842" s="625"/>
      <c r="F7842" s="625"/>
      <c r="G7842" s="625"/>
      <c r="H7842" s="625"/>
      <c r="I7842" s="638">
        <v>1</v>
      </c>
      <c r="J7842" s="625"/>
      <c r="K7842" s="625"/>
      <c r="L7842" s="634"/>
    </row>
    <row r="7843" spans="1:12" ht="15">
      <c r="A7843" s="276"/>
      <c r="C7843" s="627"/>
      <c r="D7843" s="627"/>
      <c r="E7843" s="627"/>
      <c r="F7843" s="627"/>
      <c r="G7843" s="627"/>
      <c r="H7843" s="627"/>
      <c r="I7843" s="639">
        <v>1</v>
      </c>
      <c r="J7843" s="627"/>
      <c r="K7843" s="627"/>
      <c r="L7843" s="637"/>
    </row>
    <row r="7844" spans="1:12" ht="15">
      <c r="A7844" s="276"/>
      <c r="C7844" s="625"/>
      <c r="D7844" s="625"/>
      <c r="E7844" s="625"/>
      <c r="F7844" s="625"/>
      <c r="G7844" s="625"/>
      <c r="H7844" s="625"/>
      <c r="I7844" s="638">
        <v>1</v>
      </c>
      <c r="J7844" s="625"/>
      <c r="K7844" s="625"/>
      <c r="L7844" s="634"/>
    </row>
    <row r="7845" spans="1:12" ht="15">
      <c r="A7845" s="276"/>
      <c r="C7845" s="627"/>
      <c r="D7845" s="627"/>
      <c r="E7845" s="627"/>
      <c r="F7845" s="627"/>
      <c r="G7845" s="627"/>
      <c r="H7845" s="627"/>
      <c r="I7845" s="639">
        <v>1</v>
      </c>
      <c r="J7845" s="627"/>
      <c r="K7845" s="627"/>
      <c r="L7845" s="637"/>
    </row>
    <row r="7846" spans="1:12" ht="15">
      <c r="A7846" s="276"/>
      <c r="C7846" s="625"/>
      <c r="D7846" s="625"/>
      <c r="E7846" s="625"/>
      <c r="F7846" s="625"/>
      <c r="G7846" s="625"/>
      <c r="H7846" s="625"/>
      <c r="I7846" s="638">
        <v>1</v>
      </c>
      <c r="J7846" s="625"/>
      <c r="K7846" s="625"/>
      <c r="L7846" s="634"/>
    </row>
    <row r="7847" spans="1:12" ht="15">
      <c r="A7847" s="276"/>
      <c r="C7847" s="627"/>
      <c r="D7847" s="627"/>
      <c r="E7847" s="627"/>
      <c r="F7847" s="627"/>
      <c r="G7847" s="627"/>
      <c r="H7847" s="627"/>
      <c r="I7847" s="639">
        <v>1</v>
      </c>
      <c r="J7847" s="627"/>
      <c r="K7847" s="627"/>
      <c r="L7847" s="637"/>
    </row>
    <row r="7848" spans="1:12" ht="15">
      <c r="A7848" s="276"/>
      <c r="C7848" s="625"/>
      <c r="D7848" s="625"/>
      <c r="E7848" s="625"/>
      <c r="F7848" s="625"/>
      <c r="G7848" s="625"/>
      <c r="H7848" s="625"/>
      <c r="I7848" s="638">
        <v>1</v>
      </c>
      <c r="J7848" s="625"/>
      <c r="K7848" s="625"/>
      <c r="L7848" s="634"/>
    </row>
    <row r="7849" spans="1:12" ht="15">
      <c r="A7849" s="276"/>
      <c r="C7849" s="627"/>
      <c r="D7849" s="627"/>
      <c r="E7849" s="627"/>
      <c r="F7849" s="627"/>
      <c r="G7849" s="627"/>
      <c r="H7849" s="627"/>
      <c r="I7849" s="639">
        <v>1</v>
      </c>
      <c r="J7849" s="627"/>
      <c r="K7849" s="627"/>
      <c r="L7849" s="637"/>
    </row>
    <row r="7850" spans="1:12" ht="15">
      <c r="A7850" s="276"/>
      <c r="C7850" s="625"/>
      <c r="D7850" s="625"/>
      <c r="E7850" s="625"/>
      <c r="F7850" s="625"/>
      <c r="G7850" s="625"/>
      <c r="H7850" s="625"/>
      <c r="I7850" s="638">
        <v>1</v>
      </c>
      <c r="J7850" s="625"/>
      <c r="K7850" s="625"/>
      <c r="L7850" s="634"/>
    </row>
    <row r="7851" spans="1:12" ht="15">
      <c r="A7851" s="276"/>
      <c r="C7851" s="627"/>
      <c r="D7851" s="627"/>
      <c r="E7851" s="627"/>
      <c r="F7851" s="627"/>
      <c r="G7851" s="627"/>
      <c r="H7851" s="627"/>
      <c r="I7851" s="639">
        <v>1</v>
      </c>
      <c r="J7851" s="627"/>
      <c r="K7851" s="627"/>
      <c r="L7851" s="637"/>
    </row>
    <row r="7852" spans="1:12" ht="15">
      <c r="A7852" s="276"/>
      <c r="C7852" s="625"/>
      <c r="D7852" s="625"/>
      <c r="E7852" s="625"/>
      <c r="F7852" s="625"/>
      <c r="G7852" s="625"/>
      <c r="H7852" s="625"/>
      <c r="I7852" s="638">
        <v>1</v>
      </c>
      <c r="J7852" s="625"/>
      <c r="K7852" s="625"/>
      <c r="L7852" s="634"/>
    </row>
    <row r="7853" spans="1:12" ht="15">
      <c r="A7853" s="276"/>
      <c r="C7853" s="627"/>
      <c r="D7853" s="627"/>
      <c r="E7853" s="627"/>
      <c r="F7853" s="627"/>
      <c r="G7853" s="627"/>
      <c r="H7853" s="627"/>
      <c r="I7853" s="639">
        <v>1</v>
      </c>
      <c r="J7853" s="627"/>
      <c r="K7853" s="627"/>
      <c r="L7853" s="637"/>
    </row>
    <row r="7854" spans="1:12" ht="15">
      <c r="A7854" s="276"/>
      <c r="C7854" s="625"/>
      <c r="D7854" s="625"/>
      <c r="E7854" s="625"/>
      <c r="F7854" s="625"/>
      <c r="G7854" s="625"/>
      <c r="H7854" s="625"/>
      <c r="I7854" s="638">
        <v>1</v>
      </c>
      <c r="J7854" s="625"/>
      <c r="K7854" s="625"/>
      <c r="L7854" s="634"/>
    </row>
    <row r="7855" spans="1:12" ht="15">
      <c r="A7855" s="276"/>
      <c r="C7855" s="627"/>
      <c r="D7855" s="627"/>
      <c r="E7855" s="627"/>
      <c r="F7855" s="627"/>
      <c r="G7855" s="627"/>
      <c r="H7855" s="627"/>
      <c r="I7855" s="639">
        <v>1</v>
      </c>
      <c r="J7855" s="627"/>
      <c r="K7855" s="627"/>
      <c r="L7855" s="637"/>
    </row>
    <row r="7856" spans="1:12" ht="15">
      <c r="A7856" s="276"/>
      <c r="C7856" s="625"/>
      <c r="D7856" s="625"/>
      <c r="E7856" s="625"/>
      <c r="F7856" s="625"/>
      <c r="G7856" s="625"/>
      <c r="H7856" s="625"/>
      <c r="I7856" s="638">
        <v>1</v>
      </c>
      <c r="J7856" s="625"/>
      <c r="K7856" s="625"/>
      <c r="L7856" s="634"/>
    </row>
    <row r="7857" spans="1:12" ht="15">
      <c r="A7857" s="276"/>
      <c r="C7857" s="627"/>
      <c r="D7857" s="627"/>
      <c r="E7857" s="627"/>
      <c r="F7857" s="627"/>
      <c r="G7857" s="627"/>
      <c r="H7857" s="627"/>
      <c r="I7857" s="639">
        <v>1</v>
      </c>
      <c r="J7857" s="627"/>
      <c r="K7857" s="627"/>
      <c r="L7857" s="637"/>
    </row>
    <row r="7858" spans="1:12" ht="15">
      <c r="A7858" s="276"/>
      <c r="C7858" s="625"/>
      <c r="D7858" s="625"/>
      <c r="E7858" s="625"/>
      <c r="F7858" s="625"/>
      <c r="G7858" s="625"/>
      <c r="H7858" s="625"/>
      <c r="I7858" s="638">
        <v>1</v>
      </c>
      <c r="J7858" s="625"/>
      <c r="K7858" s="625"/>
      <c r="L7858" s="634"/>
    </row>
    <row r="7859" spans="1:12" ht="15">
      <c r="A7859" s="276"/>
      <c r="C7859" s="627"/>
      <c r="D7859" s="627"/>
      <c r="E7859" s="627"/>
      <c r="F7859" s="627"/>
      <c r="G7859" s="627"/>
      <c r="H7859" s="627"/>
      <c r="I7859" s="639">
        <v>1</v>
      </c>
      <c r="J7859" s="627"/>
      <c r="K7859" s="627"/>
      <c r="L7859" s="637"/>
    </row>
    <row r="7860" spans="1:12" ht="15">
      <c r="A7860" s="276"/>
      <c r="C7860" s="625"/>
      <c r="D7860" s="625"/>
      <c r="E7860" s="625"/>
      <c r="F7860" s="625"/>
      <c r="G7860" s="625"/>
      <c r="H7860" s="625"/>
      <c r="I7860" s="638">
        <v>1</v>
      </c>
      <c r="J7860" s="625"/>
      <c r="K7860" s="634"/>
      <c r="L7860" s="634"/>
    </row>
    <row r="7861" spans="1:12" ht="15">
      <c r="A7861" s="1439"/>
      <c r="B7861" s="1442"/>
      <c r="C7861" s="627"/>
      <c r="D7861" s="627"/>
      <c r="E7861" s="627"/>
      <c r="F7861" s="627"/>
      <c r="G7861" s="627"/>
      <c r="H7861" s="627"/>
      <c r="I7861" s="639">
        <v>1</v>
      </c>
      <c r="J7861" s="627"/>
      <c r="K7861" s="627"/>
      <c r="L7861" s="637"/>
    </row>
    <row r="7862" spans="1:12" ht="15">
      <c r="A7862" s="624"/>
      <c r="B7862" s="625"/>
      <c r="C7862" s="625"/>
      <c r="D7862" s="625"/>
      <c r="E7862" s="625"/>
      <c r="F7862" s="625"/>
      <c r="G7862" s="625"/>
      <c r="H7862" s="625"/>
      <c r="I7862" s="638"/>
      <c r="J7862" s="625"/>
      <c r="K7862" s="625"/>
      <c r="L7862" s="634"/>
    </row>
    <row r="7863" spans="1:12" ht="15">
      <c r="A7863" s="624"/>
      <c r="B7863" s="625"/>
      <c r="C7863" s="625"/>
      <c r="D7863" s="625"/>
      <c r="E7863" s="625"/>
      <c r="F7863" s="625"/>
      <c r="G7863" s="625"/>
      <c r="H7863" s="625"/>
      <c r="I7863" s="638">
        <v>8281303005888130</v>
      </c>
      <c r="J7863" s="625"/>
      <c r="K7863" s="625"/>
      <c r="L7863" s="634"/>
    </row>
    <row r="7864" spans="1:12" ht="15">
      <c r="A7864" s="624"/>
      <c r="B7864" s="625"/>
      <c r="C7864" s="625"/>
      <c r="D7864" s="625"/>
      <c r="E7864" s="705"/>
      <c r="F7864" s="625"/>
      <c r="G7864" s="625"/>
      <c r="H7864" s="625"/>
      <c r="I7864" s="638">
        <v>8281303005887990</v>
      </c>
      <c r="J7864" s="625"/>
      <c r="K7864" s="625"/>
      <c r="L7864" s="634"/>
    </row>
    <row r="7865" spans="1:12" ht="15">
      <c r="A7865" s="626"/>
      <c r="B7865" s="627"/>
      <c r="C7865" s="627"/>
      <c r="D7865" s="627"/>
      <c r="E7865" s="627"/>
      <c r="F7865" s="627"/>
      <c r="G7865" s="627"/>
      <c r="H7865" s="627"/>
      <c r="I7865" s="639">
        <v>8281303005888070</v>
      </c>
      <c r="J7865" s="627"/>
      <c r="K7865" s="627"/>
      <c r="L7865" s="627"/>
    </row>
    <row r="7866" spans="1:12" ht="15">
      <c r="A7866" s="624"/>
      <c r="B7866" s="625"/>
      <c r="C7866" s="625"/>
      <c r="D7866" s="625"/>
      <c r="E7866" s="625"/>
      <c r="F7866" s="625"/>
      <c r="G7866" s="625"/>
      <c r="H7866" s="625"/>
      <c r="I7866" s="638">
        <v>10.37</v>
      </c>
      <c r="J7866" s="625"/>
      <c r="K7866" s="625"/>
      <c r="L7866" s="625"/>
    </row>
    <row r="7867" spans="1:12" ht="15">
      <c r="A7867" s="626"/>
      <c r="B7867" s="625"/>
      <c r="C7867" s="627"/>
      <c r="D7867" s="627"/>
      <c r="E7867" s="627"/>
      <c r="F7867" s="627"/>
      <c r="G7867" s="627"/>
      <c r="H7867" s="625"/>
      <c r="I7867" s="639">
        <v>11.99</v>
      </c>
      <c r="J7867" s="627"/>
      <c r="K7867" s="627"/>
      <c r="L7867" s="627"/>
    </row>
    <row r="7868" spans="1:12" ht="15">
      <c r="A7868" s="624"/>
      <c r="B7868" s="625"/>
      <c r="C7868" s="625"/>
      <c r="D7868" s="625"/>
      <c r="E7868" s="625"/>
      <c r="F7868" s="625"/>
      <c r="G7868" s="625"/>
      <c r="H7868" s="625"/>
      <c r="I7868" s="638">
        <v>8.8699999999999992</v>
      </c>
      <c r="J7868" s="625"/>
      <c r="K7868" s="625"/>
      <c r="L7868" s="625"/>
    </row>
    <row r="7869" spans="1:12" ht="15">
      <c r="A7869" s="626"/>
      <c r="B7869" s="625"/>
      <c r="C7869" s="627"/>
      <c r="D7869" s="627"/>
      <c r="E7869" s="627"/>
      <c r="F7869" s="627"/>
      <c r="G7869" s="627"/>
      <c r="H7869" s="625"/>
      <c r="I7869" s="639">
        <v>6.82</v>
      </c>
      <c r="J7869" s="627"/>
      <c r="K7869" s="627"/>
      <c r="L7869" s="627"/>
    </row>
    <row r="7870" spans="1:12" ht="15">
      <c r="A7870" s="624"/>
      <c r="B7870" s="625"/>
      <c r="C7870" s="625"/>
      <c r="D7870" s="625"/>
      <c r="E7870" s="625"/>
      <c r="F7870" s="625"/>
      <c r="G7870" s="625"/>
      <c r="H7870" s="625"/>
      <c r="I7870" s="638">
        <v>6.84</v>
      </c>
      <c r="J7870" s="625"/>
      <c r="K7870" s="625"/>
      <c r="L7870" s="625"/>
    </row>
    <row r="7871" spans="1:12" ht="15">
      <c r="A7871" s="626"/>
      <c r="B7871" s="625"/>
      <c r="C7871" s="627"/>
      <c r="D7871" s="627"/>
      <c r="E7871" s="627"/>
      <c r="F7871" s="627"/>
      <c r="G7871" s="627"/>
      <c r="H7871" s="625"/>
      <c r="I7871" s="639">
        <v>5.87</v>
      </c>
      <c r="J7871" s="627"/>
      <c r="K7871" s="627"/>
      <c r="L7871" s="627"/>
    </row>
    <row r="7872" spans="1:12" ht="15">
      <c r="A7872" s="624"/>
      <c r="B7872" s="625"/>
      <c r="C7872" s="625"/>
      <c r="D7872" s="625"/>
      <c r="E7872" s="625"/>
      <c r="F7872" s="625"/>
      <c r="G7872" s="625"/>
      <c r="H7872" s="625"/>
      <c r="I7872" s="638">
        <v>5.27</v>
      </c>
      <c r="J7872" s="625"/>
      <c r="K7872" s="625"/>
      <c r="L7872" s="625"/>
    </row>
    <row r="7873" spans="1:12" ht="15">
      <c r="A7873" s="626"/>
      <c r="B7873" s="625"/>
      <c r="C7873" s="627"/>
      <c r="D7873" s="627"/>
      <c r="E7873" s="627"/>
      <c r="F7873" s="627"/>
      <c r="G7873" s="627"/>
      <c r="H7873" s="625"/>
      <c r="I7873" s="639">
        <v>17.309999999999999</v>
      </c>
      <c r="J7873" s="627"/>
      <c r="K7873" s="627"/>
      <c r="L7873" s="627"/>
    </row>
    <row r="7874" spans="1:12" ht="15">
      <c r="A7874" s="624"/>
      <c r="B7874" s="625"/>
      <c r="C7874" s="625"/>
      <c r="D7874" s="625"/>
      <c r="E7874" s="625"/>
      <c r="F7874" s="625"/>
      <c r="G7874" s="625"/>
      <c r="H7874" s="625"/>
      <c r="I7874" s="638">
        <v>8.6999999999999993</v>
      </c>
      <c r="J7874" s="625"/>
      <c r="K7874" s="625"/>
      <c r="L7874" s="625"/>
    </row>
    <row r="7875" spans="1:12" ht="15">
      <c r="A7875" s="626"/>
      <c r="B7875" s="625"/>
      <c r="C7875" s="627"/>
      <c r="D7875" s="627"/>
      <c r="E7875" s="627"/>
      <c r="F7875" s="627"/>
      <c r="G7875" s="627"/>
      <c r="H7875" s="625"/>
      <c r="I7875" s="639">
        <v>8.1</v>
      </c>
      <c r="J7875" s="627"/>
      <c r="K7875" s="627"/>
      <c r="L7875" s="627"/>
    </row>
    <row r="7876" spans="1:12" ht="15">
      <c r="A7876" s="624"/>
      <c r="B7876" s="625"/>
      <c r="C7876" s="625"/>
      <c r="D7876" s="625"/>
      <c r="E7876" s="625"/>
      <c r="F7876" s="625"/>
      <c r="G7876" s="625"/>
      <c r="H7876" s="625"/>
      <c r="I7876" s="638">
        <v>16.79</v>
      </c>
      <c r="J7876" s="625"/>
      <c r="K7876" s="625"/>
      <c r="L7876" s="625"/>
    </row>
    <row r="7877" spans="1:12" ht="15">
      <c r="A7877" s="626"/>
      <c r="B7877" s="625"/>
      <c r="C7877" s="627"/>
      <c r="D7877" s="627"/>
      <c r="E7877" s="627"/>
      <c r="F7877" s="627"/>
      <c r="G7877" s="627"/>
      <c r="H7877" s="625"/>
      <c r="I7877" s="639">
        <v>13.41</v>
      </c>
      <c r="J7877" s="627"/>
      <c r="K7877" s="627"/>
      <c r="L7877" s="627"/>
    </row>
    <row r="7878" spans="1:12" ht="15">
      <c r="A7878" s="624"/>
      <c r="B7878" s="625"/>
      <c r="C7878" s="625"/>
      <c r="D7878" s="625"/>
      <c r="E7878" s="625"/>
      <c r="F7878" s="625"/>
      <c r="G7878" s="625"/>
      <c r="H7878" s="625"/>
      <c r="I7878" s="638">
        <v>30.36</v>
      </c>
      <c r="J7878" s="625"/>
      <c r="K7878" s="625"/>
      <c r="L7878" s="625"/>
    </row>
    <row r="7879" spans="1:12" ht="15">
      <c r="A7879" s="626"/>
      <c r="B7879" s="625"/>
      <c r="C7879" s="627"/>
      <c r="D7879" s="627"/>
      <c r="E7879" s="627"/>
      <c r="F7879" s="627"/>
      <c r="G7879" s="627"/>
      <c r="H7879" s="625"/>
      <c r="I7879" s="639">
        <v>6.64</v>
      </c>
      <c r="J7879" s="627"/>
      <c r="K7879" s="627"/>
      <c r="L7879" s="627"/>
    </row>
    <row r="7880" spans="1:12" ht="15">
      <c r="A7880" s="624"/>
      <c r="B7880" s="625"/>
      <c r="C7880" s="625"/>
      <c r="D7880" s="625"/>
      <c r="E7880" s="625"/>
      <c r="F7880" s="625"/>
      <c r="G7880" s="625"/>
      <c r="H7880" s="625"/>
      <c r="I7880" s="638">
        <v>7.31</v>
      </c>
      <c r="J7880" s="625"/>
      <c r="K7880" s="625"/>
      <c r="L7880" s="625"/>
    </row>
    <row r="7881" spans="1:12" ht="15">
      <c r="A7881" s="626"/>
      <c r="B7881" s="625"/>
      <c r="C7881" s="627"/>
      <c r="D7881" s="627"/>
      <c r="E7881" s="627"/>
      <c r="F7881" s="627"/>
      <c r="G7881" s="627"/>
      <c r="H7881" s="625"/>
      <c r="I7881" s="639">
        <v>12.35</v>
      </c>
      <c r="J7881" s="627"/>
      <c r="K7881" s="627"/>
      <c r="L7881" s="627"/>
    </row>
    <row r="7882" spans="1:12" ht="15">
      <c r="A7882" s="624"/>
      <c r="B7882" s="625"/>
      <c r="C7882" s="625"/>
      <c r="D7882" s="625"/>
      <c r="E7882" s="625"/>
      <c r="F7882" s="625"/>
      <c r="G7882" s="625"/>
      <c r="H7882" s="625"/>
      <c r="I7882" s="638">
        <v>4.66</v>
      </c>
      <c r="J7882" s="625"/>
      <c r="K7882" s="625"/>
      <c r="L7882" s="625"/>
    </row>
    <row r="7883" spans="1:12" ht="15">
      <c r="A7883" s="626"/>
      <c r="B7883" s="625"/>
      <c r="C7883" s="627"/>
      <c r="D7883" s="627"/>
      <c r="E7883" s="627"/>
      <c r="F7883" s="627"/>
      <c r="G7883" s="627"/>
      <c r="H7883" s="625"/>
      <c r="I7883" s="639">
        <v>5.96</v>
      </c>
      <c r="J7883" s="627"/>
      <c r="K7883" s="627"/>
      <c r="L7883" s="627"/>
    </row>
    <row r="7884" spans="1:12" ht="15">
      <c r="A7884" s="624"/>
      <c r="B7884" s="625"/>
      <c r="C7884" s="625"/>
      <c r="D7884" s="625"/>
      <c r="E7884" s="625"/>
      <c r="F7884" s="625"/>
      <c r="G7884" s="625"/>
      <c r="H7884" s="625"/>
      <c r="I7884" s="638">
        <v>8.3699999999999992</v>
      </c>
      <c r="J7884" s="625"/>
      <c r="K7884" s="625"/>
      <c r="L7884" s="625"/>
    </row>
    <row r="7885" spans="1:12" ht="15">
      <c r="A7885" s="626"/>
      <c r="B7885" s="625"/>
      <c r="C7885" s="627"/>
      <c r="D7885" s="627"/>
      <c r="E7885" s="627"/>
      <c r="F7885" s="627"/>
      <c r="G7885" s="627"/>
      <c r="H7885" s="625"/>
      <c r="I7885" s="639">
        <v>18.010000000000002</v>
      </c>
      <c r="J7885" s="627"/>
      <c r="K7885" s="627"/>
      <c r="L7885" s="627"/>
    </row>
    <row r="7886" spans="1:12" ht="15">
      <c r="A7886" s="624"/>
      <c r="B7886" s="625"/>
      <c r="C7886" s="625"/>
      <c r="D7886" s="625"/>
      <c r="E7886" s="625"/>
      <c r="F7886" s="625"/>
      <c r="G7886" s="625"/>
      <c r="H7886" s="625"/>
      <c r="I7886" s="638">
        <v>13.28</v>
      </c>
      <c r="J7886" s="625"/>
      <c r="K7886" s="625"/>
      <c r="L7886" s="625"/>
    </row>
    <row r="7887" spans="1:12" ht="15">
      <c r="A7887" s="626"/>
      <c r="B7887" s="625"/>
      <c r="C7887" s="627"/>
      <c r="D7887" s="627"/>
      <c r="E7887" s="627"/>
      <c r="F7887" s="627"/>
      <c r="G7887" s="627"/>
      <c r="H7887" s="625"/>
      <c r="I7887" s="639">
        <v>20.64</v>
      </c>
      <c r="J7887" s="627"/>
      <c r="K7887" s="627"/>
      <c r="L7887" s="627"/>
    </row>
    <row r="7888" spans="1:12" ht="15">
      <c r="A7888" s="624"/>
      <c r="B7888" s="625"/>
      <c r="C7888" s="625"/>
      <c r="D7888" s="625"/>
      <c r="E7888" s="625"/>
      <c r="F7888" s="625"/>
      <c r="G7888" s="625"/>
      <c r="H7888" s="625"/>
      <c r="I7888" s="638">
        <v>16.72</v>
      </c>
      <c r="J7888" s="625"/>
      <c r="K7888" s="625"/>
      <c r="L7888" s="625"/>
    </row>
    <row r="7889" spans="1:12" ht="15">
      <c r="A7889" s="626"/>
      <c r="B7889" s="625"/>
      <c r="C7889" s="627"/>
      <c r="D7889" s="627"/>
      <c r="E7889" s="627"/>
      <c r="F7889" s="627"/>
      <c r="G7889" s="627"/>
      <c r="H7889" s="625"/>
      <c r="I7889" s="639">
        <v>11.82</v>
      </c>
      <c r="J7889" s="627"/>
      <c r="K7889" s="627"/>
      <c r="L7889" s="627"/>
    </row>
    <row r="7890" spans="1:12" ht="15">
      <c r="A7890" s="624"/>
      <c r="B7890" s="625"/>
      <c r="C7890" s="625"/>
      <c r="D7890" s="625"/>
      <c r="E7890" s="625"/>
      <c r="F7890" s="625"/>
      <c r="G7890" s="625"/>
      <c r="H7890" s="625"/>
      <c r="I7890" s="638">
        <v>22.37</v>
      </c>
      <c r="J7890" s="625"/>
      <c r="K7890" s="625"/>
      <c r="L7890" s="625"/>
    </row>
    <row r="7891" spans="1:12" ht="15">
      <c r="A7891" s="626"/>
      <c r="B7891" s="625"/>
      <c r="C7891" s="627"/>
      <c r="D7891" s="627"/>
      <c r="E7891" s="627"/>
      <c r="F7891" s="627"/>
      <c r="G7891" s="627"/>
      <c r="H7891" s="625"/>
      <c r="I7891" s="639">
        <v>10.73</v>
      </c>
      <c r="J7891" s="627"/>
      <c r="K7891" s="627"/>
      <c r="L7891" s="627"/>
    </row>
    <row r="7892" spans="1:12" ht="15">
      <c r="A7892" s="624"/>
      <c r="B7892" s="625"/>
      <c r="C7892" s="625"/>
      <c r="D7892" s="625"/>
      <c r="E7892" s="625"/>
      <c r="F7892" s="625"/>
      <c r="G7892" s="625"/>
      <c r="H7892" s="625"/>
      <c r="I7892" s="638">
        <v>12.23</v>
      </c>
      <c r="J7892" s="625"/>
      <c r="K7892" s="625"/>
      <c r="L7892" s="625"/>
    </row>
    <row r="7893" spans="1:12" ht="15">
      <c r="A7893" s="626"/>
      <c r="B7893" s="625"/>
      <c r="C7893" s="627"/>
      <c r="D7893" s="627"/>
      <c r="E7893" s="627"/>
      <c r="F7893" s="627"/>
      <c r="G7893" s="627"/>
      <c r="H7893" s="625"/>
      <c r="I7893" s="639">
        <v>13.49</v>
      </c>
      <c r="J7893" s="627"/>
      <c r="K7893" s="627"/>
      <c r="L7893" s="627"/>
    </row>
    <row r="7894" spans="1:12" ht="15">
      <c r="A7894" s="624"/>
      <c r="B7894" s="625"/>
      <c r="C7894" s="625"/>
      <c r="D7894" s="625"/>
      <c r="E7894" s="625"/>
      <c r="F7894" s="625"/>
      <c r="G7894" s="625"/>
      <c r="H7894" s="625"/>
      <c r="I7894" s="638">
        <v>13.51</v>
      </c>
      <c r="J7894" s="625"/>
      <c r="K7894" s="625"/>
      <c r="L7894" s="625"/>
    </row>
    <row r="7895" spans="1:12" ht="15">
      <c r="A7895" s="626"/>
      <c r="B7895" s="625"/>
      <c r="C7895" s="627"/>
      <c r="D7895" s="627"/>
      <c r="E7895" s="627"/>
      <c r="F7895" s="627"/>
      <c r="G7895" s="627"/>
      <c r="H7895" s="625"/>
      <c r="I7895" s="639">
        <v>40.880000000000003</v>
      </c>
      <c r="J7895" s="627"/>
      <c r="K7895" s="627"/>
      <c r="L7895" s="627"/>
    </row>
    <row r="7896" spans="1:12" ht="15">
      <c r="A7896" s="624"/>
      <c r="B7896" s="625"/>
      <c r="C7896" s="625"/>
      <c r="D7896" s="625"/>
      <c r="E7896" s="625"/>
      <c r="F7896" s="625"/>
      <c r="G7896" s="625"/>
      <c r="H7896" s="625"/>
      <c r="I7896" s="638">
        <v>10.73</v>
      </c>
      <c r="J7896" s="625"/>
      <c r="K7896" s="625"/>
      <c r="L7896" s="625"/>
    </row>
    <row r="7897" spans="1:12" ht="15">
      <c r="A7897" s="626"/>
      <c r="B7897" s="625"/>
      <c r="C7897" s="627"/>
      <c r="D7897" s="627"/>
      <c r="E7897" s="627"/>
      <c r="F7897" s="627"/>
      <c r="G7897" s="627"/>
      <c r="H7897" s="625"/>
      <c r="I7897" s="639">
        <v>10.69</v>
      </c>
      <c r="J7897" s="627"/>
      <c r="K7897" s="627"/>
      <c r="L7897" s="627"/>
    </row>
    <row r="7898" spans="1:12" ht="15">
      <c r="A7898" s="624"/>
      <c r="B7898" s="625"/>
      <c r="C7898" s="625"/>
      <c r="D7898" s="625"/>
      <c r="E7898" s="625"/>
      <c r="F7898" s="625"/>
      <c r="G7898" s="625"/>
      <c r="H7898" s="625"/>
      <c r="I7898" s="638">
        <v>14.86</v>
      </c>
      <c r="J7898" s="625"/>
      <c r="K7898" s="625"/>
      <c r="L7898" s="625"/>
    </row>
    <row r="7899" spans="1:12" ht="15">
      <c r="A7899" s="626"/>
      <c r="B7899" s="625"/>
      <c r="C7899" s="627"/>
      <c r="D7899" s="627"/>
      <c r="E7899" s="627"/>
      <c r="F7899" s="627"/>
      <c r="G7899" s="627"/>
      <c r="H7899" s="625"/>
      <c r="I7899" s="639">
        <v>25.73</v>
      </c>
      <c r="J7899" s="627"/>
      <c r="K7899" s="627"/>
      <c r="L7899" s="627"/>
    </row>
    <row r="7900" spans="1:12" ht="15">
      <c r="A7900" s="624"/>
      <c r="B7900" s="625"/>
      <c r="C7900" s="625"/>
      <c r="D7900" s="625"/>
      <c r="E7900" s="625"/>
      <c r="F7900" s="625"/>
      <c r="G7900" s="625"/>
      <c r="H7900" s="625"/>
      <c r="I7900" s="638">
        <v>10.64</v>
      </c>
      <c r="J7900" s="625"/>
      <c r="K7900" s="625"/>
      <c r="L7900" s="625"/>
    </row>
    <row r="7901" spans="1:12" ht="15">
      <c r="A7901" s="626"/>
      <c r="B7901" s="625"/>
      <c r="C7901" s="627"/>
      <c r="D7901" s="627"/>
      <c r="E7901" s="627"/>
      <c r="F7901" s="627"/>
      <c r="G7901" s="627"/>
      <c r="H7901" s="625"/>
      <c r="I7901" s="639">
        <v>10.64</v>
      </c>
      <c r="J7901" s="627"/>
      <c r="K7901" s="627"/>
      <c r="L7901" s="627"/>
    </row>
    <row r="7902" spans="1:12" ht="15">
      <c r="A7902" s="624"/>
      <c r="B7902" s="625"/>
      <c r="C7902" s="625"/>
      <c r="D7902" s="625"/>
      <c r="E7902" s="625"/>
      <c r="F7902" s="625"/>
      <c r="G7902" s="625"/>
      <c r="H7902" s="625"/>
      <c r="I7902" s="638">
        <v>7.24</v>
      </c>
      <c r="J7902" s="625"/>
      <c r="K7902" s="625"/>
      <c r="L7902" s="625"/>
    </row>
    <row r="7903" spans="1:12" ht="15">
      <c r="A7903" s="626"/>
      <c r="B7903" s="625"/>
      <c r="C7903" s="627"/>
      <c r="D7903" s="627"/>
      <c r="E7903" s="627"/>
      <c r="F7903" s="627"/>
      <c r="G7903" s="627"/>
      <c r="H7903" s="625"/>
      <c r="I7903" s="639">
        <v>25.73</v>
      </c>
      <c r="J7903" s="627"/>
      <c r="K7903" s="627"/>
      <c r="L7903" s="627"/>
    </row>
    <row r="7904" spans="1:12" ht="15">
      <c r="A7904" s="624"/>
      <c r="B7904" s="625"/>
      <c r="C7904" s="625"/>
      <c r="D7904" s="625"/>
      <c r="E7904" s="625"/>
      <c r="F7904" s="625"/>
      <c r="G7904" s="625"/>
      <c r="H7904" s="625"/>
      <c r="I7904" s="638">
        <v>4.66</v>
      </c>
      <c r="J7904" s="625"/>
      <c r="K7904" s="625"/>
      <c r="L7904" s="625"/>
    </row>
    <row r="7905" spans="1:12" ht="15">
      <c r="A7905" s="626"/>
      <c r="B7905" s="625"/>
      <c r="C7905" s="627"/>
      <c r="D7905" s="627"/>
      <c r="E7905" s="627"/>
      <c r="F7905" s="627"/>
      <c r="G7905" s="627"/>
      <c r="H7905" s="625"/>
      <c r="I7905" s="639">
        <v>16.72</v>
      </c>
      <c r="J7905" s="627"/>
      <c r="K7905" s="627"/>
      <c r="L7905" s="627"/>
    </row>
    <row r="7906" spans="1:12" ht="15">
      <c r="A7906" s="624"/>
      <c r="B7906" s="625"/>
      <c r="C7906" s="625"/>
      <c r="D7906" s="625"/>
      <c r="E7906" s="625"/>
      <c r="F7906" s="625"/>
      <c r="G7906" s="625"/>
      <c r="H7906" s="625"/>
      <c r="I7906" s="638">
        <v>8.34</v>
      </c>
      <c r="J7906" s="625"/>
      <c r="K7906" s="625"/>
      <c r="L7906" s="625"/>
    </row>
    <row r="7907" spans="1:12" ht="15">
      <c r="A7907" s="626"/>
      <c r="B7907" s="625"/>
      <c r="C7907" s="627"/>
      <c r="D7907" s="627"/>
      <c r="E7907" s="627"/>
      <c r="F7907" s="627"/>
      <c r="G7907" s="627"/>
      <c r="H7907" s="625"/>
      <c r="I7907" s="639">
        <v>12.07</v>
      </c>
      <c r="J7907" s="627"/>
      <c r="K7907" s="627"/>
      <c r="L7907" s="627"/>
    </row>
    <row r="7908" spans="1:12" ht="15">
      <c r="A7908" s="624"/>
      <c r="B7908" s="625"/>
      <c r="C7908" s="625"/>
      <c r="D7908" s="625"/>
      <c r="E7908" s="625"/>
      <c r="F7908" s="625"/>
      <c r="G7908" s="625"/>
      <c r="H7908" s="625"/>
      <c r="I7908" s="638">
        <v>8.9</v>
      </c>
      <c r="J7908" s="625"/>
      <c r="K7908" s="625"/>
      <c r="L7908" s="634"/>
    </row>
    <row r="7909" spans="1:12" ht="15">
      <c r="A7909" s="624"/>
      <c r="B7909" s="625"/>
      <c r="C7909" s="625"/>
      <c r="D7909" s="625"/>
      <c r="E7909" s="625"/>
      <c r="F7909" s="625"/>
      <c r="G7909" s="625"/>
      <c r="H7909" s="625"/>
      <c r="I7909" s="24"/>
      <c r="J7909" s="625"/>
      <c r="K7909" s="625"/>
      <c r="L7909" s="625"/>
    </row>
    <row r="7910" spans="1:12" ht="15">
      <c r="A7910" s="624"/>
      <c r="B7910" s="625"/>
      <c r="C7910" s="625"/>
      <c r="D7910" s="625"/>
      <c r="E7910" s="625"/>
      <c r="F7910" s="625"/>
      <c r="G7910" s="625"/>
      <c r="H7910" s="625"/>
      <c r="J7910" s="625"/>
      <c r="K7910" s="625"/>
      <c r="L7910" s="625"/>
    </row>
    <row r="7911" spans="1:12" ht="15">
      <c r="A7911" s="626"/>
      <c r="B7911" s="625"/>
      <c r="C7911" s="627"/>
      <c r="D7911" s="627"/>
      <c r="E7911" s="627"/>
      <c r="F7911" s="627"/>
      <c r="G7911" s="627"/>
      <c r="H7911" s="625"/>
      <c r="J7911" s="627"/>
      <c r="K7911" s="627"/>
      <c r="L7911" s="627"/>
    </row>
    <row r="7912" spans="1:12" ht="15">
      <c r="A7912" s="624"/>
      <c r="B7912" s="1441"/>
      <c r="C7912" s="625"/>
      <c r="D7912" s="625"/>
      <c r="E7912" s="625"/>
      <c r="F7912" s="625"/>
      <c r="G7912" s="625"/>
      <c r="H7912" s="625"/>
      <c r="I7912" s="1446"/>
      <c r="J7912" s="625"/>
      <c r="K7912" s="625"/>
      <c r="L7912" s="634"/>
    </row>
    <row r="7913" spans="1:12" ht="15">
      <c r="A7913" s="624"/>
      <c r="C7913" s="625"/>
      <c r="D7913" s="625"/>
      <c r="E7913" s="625"/>
      <c r="F7913" s="625"/>
      <c r="G7913" s="625"/>
      <c r="H7913" s="625"/>
      <c r="I7913" s="638">
        <v>1</v>
      </c>
      <c r="J7913" s="625"/>
      <c r="K7913" s="625"/>
      <c r="L7913" s="634"/>
    </row>
    <row r="7914" spans="1:12" ht="15">
      <c r="A7914" s="624"/>
      <c r="C7914" s="627"/>
      <c r="D7914" s="627"/>
      <c r="E7914" s="627"/>
      <c r="F7914" s="627"/>
      <c r="G7914" s="627"/>
      <c r="H7914" s="627"/>
      <c r="I7914" s="639">
        <v>1</v>
      </c>
      <c r="J7914" s="627"/>
      <c r="K7914" s="627"/>
      <c r="L7914" s="637"/>
    </row>
    <row r="7915" spans="1:12" ht="15">
      <c r="A7915" s="624"/>
      <c r="C7915" s="625"/>
      <c r="D7915" s="625"/>
      <c r="E7915" s="625"/>
      <c r="F7915" s="625"/>
      <c r="G7915" s="625"/>
      <c r="H7915" s="625"/>
      <c r="I7915" s="638">
        <v>2</v>
      </c>
      <c r="J7915" s="625"/>
      <c r="K7915" s="625"/>
      <c r="L7915" s="634"/>
    </row>
    <row r="7916" spans="1:12" ht="15">
      <c r="A7916" s="624"/>
      <c r="C7916" s="627"/>
      <c r="D7916" s="627"/>
      <c r="E7916" s="627"/>
      <c r="F7916" s="627"/>
      <c r="G7916" s="627"/>
      <c r="H7916" s="627"/>
      <c r="I7916" s="639">
        <v>2</v>
      </c>
      <c r="J7916" s="627"/>
      <c r="K7916" s="627"/>
      <c r="L7916" s="637"/>
    </row>
    <row r="7917" spans="1:12" ht="15">
      <c r="A7917" s="624"/>
      <c r="C7917" s="625"/>
      <c r="D7917" s="625"/>
      <c r="E7917" s="625"/>
      <c r="F7917" s="625"/>
      <c r="G7917" s="625"/>
      <c r="H7917" s="625"/>
      <c r="I7917" s="638">
        <v>1</v>
      </c>
      <c r="J7917" s="625"/>
      <c r="K7917" s="625"/>
      <c r="L7917" s="634"/>
    </row>
    <row r="7918" spans="1:12" ht="15">
      <c r="A7918" s="624"/>
      <c r="C7918" s="627"/>
      <c r="D7918" s="627"/>
      <c r="E7918" s="627"/>
      <c r="F7918" s="627"/>
      <c r="G7918" s="627"/>
      <c r="H7918" s="627"/>
      <c r="I7918" s="639">
        <v>1</v>
      </c>
      <c r="J7918" s="627"/>
      <c r="K7918" s="627"/>
      <c r="L7918" s="637"/>
    </row>
    <row r="7919" spans="1:12" ht="15">
      <c r="A7919" s="624"/>
      <c r="C7919" s="625"/>
      <c r="D7919" s="625"/>
      <c r="E7919" s="625"/>
      <c r="F7919" s="625"/>
      <c r="G7919" s="625"/>
      <c r="H7919" s="625"/>
      <c r="I7919" s="638">
        <v>1</v>
      </c>
      <c r="J7919" s="625"/>
      <c r="K7919" s="625"/>
      <c r="L7919" s="634"/>
    </row>
    <row r="7920" spans="1:12" ht="15">
      <c r="A7920" s="624"/>
      <c r="C7920" s="627"/>
      <c r="D7920" s="627"/>
      <c r="E7920" s="627"/>
      <c r="F7920" s="627"/>
      <c r="G7920" s="627"/>
      <c r="H7920" s="627"/>
      <c r="I7920" s="639">
        <v>1</v>
      </c>
      <c r="J7920" s="627"/>
      <c r="K7920" s="627"/>
      <c r="L7920" s="637"/>
    </row>
    <row r="7921" spans="1:12" ht="15">
      <c r="A7921" s="624"/>
      <c r="C7921" s="625"/>
      <c r="D7921" s="625"/>
      <c r="E7921" s="625"/>
      <c r="F7921" s="625"/>
      <c r="G7921" s="625"/>
      <c r="H7921" s="625"/>
      <c r="I7921" s="638">
        <v>1</v>
      </c>
      <c r="J7921" s="625"/>
      <c r="K7921" s="625"/>
      <c r="L7921" s="634"/>
    </row>
    <row r="7922" spans="1:12" ht="15">
      <c r="A7922" s="624"/>
      <c r="C7922" s="627"/>
      <c r="D7922" s="627"/>
      <c r="E7922" s="627"/>
      <c r="F7922" s="627"/>
      <c r="G7922" s="627"/>
      <c r="H7922" s="627"/>
      <c r="I7922" s="639">
        <v>1</v>
      </c>
      <c r="J7922" s="627"/>
      <c r="K7922" s="627"/>
      <c r="L7922" s="637"/>
    </row>
    <row r="7923" spans="1:12" ht="15">
      <c r="A7923" s="624"/>
      <c r="C7923" s="625"/>
      <c r="D7923" s="625"/>
      <c r="E7923" s="625"/>
      <c r="F7923" s="625"/>
      <c r="G7923" s="625"/>
      <c r="H7923" s="625"/>
      <c r="I7923" s="638">
        <v>1</v>
      </c>
      <c r="J7923" s="625"/>
      <c r="K7923" s="625"/>
      <c r="L7923" s="634"/>
    </row>
    <row r="7924" spans="1:12" ht="15">
      <c r="A7924" s="624"/>
      <c r="C7924" s="627"/>
      <c r="D7924" s="627"/>
      <c r="E7924" s="627"/>
      <c r="F7924" s="627"/>
      <c r="G7924" s="627"/>
      <c r="H7924" s="627"/>
      <c r="I7924" s="639">
        <v>1</v>
      </c>
      <c r="J7924" s="627"/>
      <c r="K7924" s="627"/>
      <c r="L7924" s="637"/>
    </row>
    <row r="7925" spans="1:12" ht="15">
      <c r="A7925" s="624"/>
      <c r="C7925" s="625"/>
      <c r="D7925" s="625"/>
      <c r="E7925" s="625"/>
      <c r="F7925" s="625"/>
      <c r="G7925" s="625"/>
      <c r="H7925" s="625"/>
      <c r="I7925" s="638">
        <v>1</v>
      </c>
      <c r="J7925" s="625"/>
      <c r="K7925" s="625"/>
      <c r="L7925" s="634"/>
    </row>
    <row r="7926" spans="1:12" ht="15">
      <c r="A7926" s="624"/>
      <c r="C7926" s="627"/>
      <c r="D7926" s="627"/>
      <c r="E7926" s="627"/>
      <c r="F7926" s="627"/>
      <c r="G7926" s="627"/>
      <c r="H7926" s="627"/>
      <c r="I7926" s="639">
        <v>1</v>
      </c>
      <c r="J7926" s="627"/>
      <c r="K7926" s="627"/>
      <c r="L7926" s="637"/>
    </row>
    <row r="7927" spans="1:12" ht="15">
      <c r="A7927" s="624"/>
      <c r="C7927" s="625"/>
      <c r="D7927" s="625"/>
      <c r="E7927" s="625"/>
      <c r="F7927" s="625"/>
      <c r="G7927" s="625"/>
      <c r="H7927" s="625"/>
      <c r="I7927" s="638">
        <v>1</v>
      </c>
      <c r="J7927" s="625"/>
      <c r="K7927" s="625"/>
      <c r="L7927" s="634"/>
    </row>
    <row r="7928" spans="1:12" ht="15">
      <c r="A7928" s="624"/>
      <c r="C7928" s="627"/>
      <c r="D7928" s="627"/>
      <c r="E7928" s="627"/>
      <c r="F7928" s="627"/>
      <c r="G7928" s="627"/>
      <c r="H7928" s="627"/>
      <c r="I7928" s="639">
        <v>1</v>
      </c>
      <c r="J7928" s="627"/>
      <c r="K7928" s="627"/>
      <c r="L7928" s="637"/>
    </row>
    <row r="7929" spans="1:12" ht="15">
      <c r="A7929" s="624"/>
      <c r="C7929" s="625"/>
      <c r="D7929" s="625"/>
      <c r="E7929" s="625"/>
      <c r="F7929" s="625"/>
      <c r="G7929" s="625"/>
      <c r="H7929" s="625"/>
      <c r="I7929" s="638">
        <v>1</v>
      </c>
      <c r="J7929" s="625"/>
      <c r="K7929" s="625"/>
      <c r="L7929" s="634"/>
    </row>
    <row r="7930" spans="1:12" ht="15">
      <c r="A7930" s="624"/>
      <c r="C7930" s="627"/>
      <c r="D7930" s="627"/>
      <c r="E7930" s="627"/>
      <c r="F7930" s="627"/>
      <c r="G7930" s="627"/>
      <c r="H7930" s="627"/>
      <c r="I7930" s="639">
        <v>1</v>
      </c>
      <c r="J7930" s="627"/>
      <c r="K7930" s="627"/>
      <c r="L7930" s="637"/>
    </row>
    <row r="7931" spans="1:12" ht="15">
      <c r="A7931" s="624"/>
      <c r="C7931" s="625"/>
      <c r="D7931" s="625"/>
      <c r="E7931" s="625"/>
      <c r="F7931" s="625"/>
      <c r="G7931" s="625"/>
      <c r="H7931" s="625"/>
      <c r="I7931" s="638">
        <v>1</v>
      </c>
      <c r="J7931" s="625"/>
      <c r="K7931" s="625"/>
      <c r="L7931" s="634"/>
    </row>
    <row r="7932" spans="1:12" ht="15">
      <c r="A7932" s="624"/>
      <c r="C7932" s="627"/>
      <c r="D7932" s="627"/>
      <c r="E7932" s="627"/>
      <c r="F7932" s="627"/>
      <c r="G7932" s="627"/>
      <c r="H7932" s="627"/>
      <c r="I7932" s="639">
        <v>1</v>
      </c>
      <c r="J7932" s="627"/>
      <c r="K7932" s="627"/>
      <c r="L7932" s="637"/>
    </row>
    <row r="7933" spans="1:12" ht="15">
      <c r="A7933" s="624"/>
      <c r="C7933" s="625"/>
      <c r="D7933" s="625"/>
      <c r="E7933" s="625"/>
      <c r="F7933" s="625"/>
      <c r="G7933" s="625"/>
      <c r="H7933" s="625"/>
      <c r="I7933" s="638">
        <v>1</v>
      </c>
      <c r="J7933" s="625"/>
      <c r="K7933" s="625"/>
      <c r="L7933" s="634"/>
    </row>
    <row r="7934" spans="1:12" ht="15">
      <c r="A7934" s="624"/>
      <c r="C7934" s="627"/>
      <c r="D7934" s="627"/>
      <c r="E7934" s="627"/>
      <c r="F7934" s="627"/>
      <c r="G7934" s="627"/>
      <c r="H7934" s="627"/>
      <c r="I7934" s="639">
        <v>1</v>
      </c>
      <c r="J7934" s="627"/>
      <c r="K7934" s="627"/>
      <c r="L7934" s="637"/>
    </row>
    <row r="7935" spans="1:12" ht="15">
      <c r="A7935" s="624"/>
      <c r="C7935" s="625"/>
      <c r="D7935" s="625"/>
      <c r="E7935" s="625"/>
      <c r="F7935" s="625"/>
      <c r="G7935" s="625"/>
      <c r="H7935" s="625"/>
      <c r="I7935" s="638">
        <v>2</v>
      </c>
      <c r="J7935" s="625"/>
      <c r="K7935" s="625"/>
      <c r="L7935" s="634"/>
    </row>
    <row r="7936" spans="1:12" ht="15">
      <c r="A7936" s="624"/>
      <c r="C7936" s="627"/>
      <c r="D7936" s="627"/>
      <c r="E7936" s="627"/>
      <c r="F7936" s="627"/>
      <c r="G7936" s="627"/>
      <c r="H7936" s="627"/>
      <c r="I7936" s="639">
        <v>2</v>
      </c>
      <c r="J7936" s="627"/>
      <c r="K7936" s="627"/>
      <c r="L7936" s="637"/>
    </row>
    <row r="7937" spans="1:12" ht="15">
      <c r="A7937" s="624"/>
      <c r="C7937" s="625"/>
      <c r="D7937" s="625"/>
      <c r="E7937" s="625"/>
      <c r="F7937" s="625"/>
      <c r="G7937" s="625"/>
      <c r="H7937" s="625"/>
      <c r="I7937" s="638">
        <v>2</v>
      </c>
      <c r="J7937" s="625"/>
      <c r="K7937" s="625"/>
      <c r="L7937" s="634"/>
    </row>
    <row r="7938" spans="1:12" ht="15">
      <c r="A7938" s="624"/>
      <c r="C7938" s="627"/>
      <c r="D7938" s="627"/>
      <c r="E7938" s="627"/>
      <c r="F7938" s="627"/>
      <c r="G7938" s="627"/>
      <c r="H7938" s="627"/>
      <c r="I7938" s="639">
        <v>2</v>
      </c>
      <c r="J7938" s="627"/>
      <c r="K7938" s="627"/>
      <c r="L7938" s="637"/>
    </row>
    <row r="7939" spans="1:12" ht="15">
      <c r="A7939" s="624"/>
      <c r="C7939" s="625"/>
      <c r="D7939" s="625"/>
      <c r="E7939" s="625"/>
      <c r="F7939" s="625"/>
      <c r="G7939" s="625"/>
      <c r="H7939" s="625"/>
      <c r="I7939" s="638">
        <v>2</v>
      </c>
      <c r="J7939" s="625"/>
      <c r="K7939" s="625"/>
      <c r="L7939" s="634"/>
    </row>
    <row r="7940" spans="1:12" ht="15">
      <c r="A7940" s="624"/>
      <c r="C7940" s="627"/>
      <c r="D7940" s="627"/>
      <c r="E7940" s="627"/>
      <c r="F7940" s="627"/>
      <c r="G7940" s="627"/>
      <c r="H7940" s="627"/>
      <c r="I7940" s="639">
        <v>2</v>
      </c>
      <c r="J7940" s="627"/>
      <c r="K7940" s="627"/>
      <c r="L7940" s="637"/>
    </row>
    <row r="7941" spans="1:12" ht="15">
      <c r="A7941" s="624"/>
      <c r="C7941" s="625"/>
      <c r="D7941" s="625"/>
      <c r="E7941" s="625"/>
      <c r="F7941" s="625"/>
      <c r="G7941" s="625"/>
      <c r="H7941" s="625"/>
      <c r="I7941" s="638">
        <v>3</v>
      </c>
      <c r="J7941" s="625"/>
      <c r="K7941" s="625"/>
      <c r="L7941" s="634"/>
    </row>
    <row r="7942" spans="1:12" ht="15">
      <c r="A7942" s="624"/>
      <c r="C7942" s="627"/>
      <c r="D7942" s="627"/>
      <c r="E7942" s="627"/>
      <c r="F7942" s="627"/>
      <c r="G7942" s="627"/>
      <c r="H7942" s="627"/>
      <c r="I7942" s="639">
        <v>4</v>
      </c>
      <c r="J7942" s="627"/>
      <c r="K7942" s="627"/>
      <c r="L7942" s="637"/>
    </row>
    <row r="7943" spans="1:12" ht="15">
      <c r="A7943" s="624"/>
      <c r="C7943" s="625"/>
      <c r="D7943" s="625"/>
      <c r="E7943" s="625"/>
      <c r="F7943" s="625"/>
      <c r="G7943" s="625"/>
      <c r="H7943" s="625"/>
      <c r="I7943" s="638">
        <v>1</v>
      </c>
      <c r="J7943" s="625"/>
      <c r="K7943" s="625"/>
      <c r="L7943" s="634"/>
    </row>
    <row r="7944" spans="1:12" ht="15">
      <c r="A7944" s="624"/>
      <c r="C7944" s="627"/>
      <c r="D7944" s="627"/>
      <c r="E7944" s="627"/>
      <c r="F7944" s="627"/>
      <c r="G7944" s="627"/>
      <c r="H7944" s="627"/>
      <c r="I7944" s="639">
        <v>3</v>
      </c>
      <c r="J7944" s="627"/>
      <c r="K7944" s="627"/>
      <c r="L7944" s="637"/>
    </row>
    <row r="7945" spans="1:12" ht="15">
      <c r="A7945" s="624"/>
      <c r="C7945" s="625"/>
      <c r="D7945" s="625"/>
      <c r="E7945" s="625"/>
      <c r="F7945" s="625"/>
      <c r="G7945" s="625"/>
      <c r="H7945" s="625"/>
      <c r="I7945" s="638">
        <v>2</v>
      </c>
      <c r="J7945" s="625"/>
      <c r="K7945" s="625"/>
      <c r="L7945" s="634"/>
    </row>
    <row r="7946" spans="1:12" ht="15">
      <c r="A7946" s="624"/>
      <c r="C7946" s="627"/>
      <c r="D7946" s="627"/>
      <c r="E7946" s="627"/>
      <c r="F7946" s="627"/>
      <c r="G7946" s="627"/>
      <c r="H7946" s="627"/>
      <c r="I7946" s="639">
        <v>1</v>
      </c>
      <c r="J7946" s="627"/>
      <c r="K7946" s="627"/>
      <c r="L7946" s="637"/>
    </row>
    <row r="7947" spans="1:12" ht="15">
      <c r="A7947" s="624"/>
      <c r="C7947" s="625"/>
      <c r="D7947" s="625"/>
      <c r="E7947" s="625"/>
      <c r="F7947" s="625"/>
      <c r="G7947" s="625"/>
      <c r="H7947" s="625"/>
      <c r="I7947" s="638">
        <v>1</v>
      </c>
      <c r="J7947" s="625"/>
      <c r="K7947" s="625"/>
      <c r="L7947" s="634"/>
    </row>
    <row r="7948" spans="1:12" ht="15">
      <c r="A7948" s="624"/>
      <c r="C7948" s="627"/>
      <c r="D7948" s="627"/>
      <c r="E7948" s="627"/>
      <c r="F7948" s="627"/>
      <c r="G7948" s="627"/>
      <c r="H7948" s="627"/>
      <c r="I7948" s="639">
        <v>1</v>
      </c>
      <c r="J7948" s="627"/>
      <c r="K7948" s="627"/>
      <c r="L7948" s="637"/>
    </row>
    <row r="7949" spans="1:12" ht="15">
      <c r="A7949" s="624"/>
      <c r="C7949" s="625"/>
      <c r="D7949" s="625"/>
      <c r="E7949" s="625"/>
      <c r="F7949" s="625"/>
      <c r="G7949" s="625"/>
      <c r="H7949" s="625"/>
      <c r="I7949" s="638">
        <v>1</v>
      </c>
      <c r="J7949" s="625"/>
      <c r="K7949" s="625"/>
      <c r="L7949" s="634"/>
    </row>
    <row r="7950" spans="1:12" ht="15">
      <c r="A7950" s="624"/>
      <c r="C7950" s="627"/>
      <c r="D7950" s="627"/>
      <c r="E7950" s="627"/>
      <c r="F7950" s="627"/>
      <c r="G7950" s="627"/>
      <c r="H7950" s="627"/>
      <c r="I7950" s="639">
        <v>1</v>
      </c>
      <c r="J7950" s="627"/>
      <c r="K7950" s="627"/>
      <c r="L7950" s="637"/>
    </row>
    <row r="7951" spans="1:12" ht="15">
      <c r="A7951" s="624"/>
      <c r="C7951" s="625"/>
      <c r="D7951" s="625"/>
      <c r="E7951" s="625"/>
      <c r="F7951" s="625"/>
      <c r="G7951" s="625"/>
      <c r="H7951" s="625"/>
      <c r="I7951" s="638">
        <v>1</v>
      </c>
      <c r="J7951" s="625"/>
      <c r="K7951" s="625"/>
      <c r="L7951" s="634"/>
    </row>
    <row r="7952" spans="1:12" ht="15">
      <c r="A7952" s="624"/>
      <c r="C7952" s="627"/>
      <c r="D7952" s="627"/>
      <c r="E7952" s="627"/>
      <c r="F7952" s="627"/>
      <c r="G7952" s="627"/>
      <c r="H7952" s="627"/>
      <c r="I7952" s="639">
        <v>1</v>
      </c>
      <c r="J7952" s="627"/>
      <c r="K7952" s="627"/>
      <c r="L7952" s="637"/>
    </row>
    <row r="7953" spans="1:12" ht="15">
      <c r="A7953" s="624"/>
      <c r="C7953" s="625"/>
      <c r="D7953" s="625"/>
      <c r="E7953" s="625"/>
      <c r="F7953" s="625"/>
      <c r="G7953" s="625"/>
      <c r="H7953" s="625"/>
      <c r="I7953" s="638">
        <v>1</v>
      </c>
      <c r="J7953" s="625"/>
      <c r="K7953" s="625"/>
      <c r="L7953" s="634"/>
    </row>
    <row r="7954" spans="1:12" ht="15">
      <c r="A7954" s="624"/>
      <c r="C7954" s="627"/>
      <c r="D7954" s="627"/>
      <c r="E7954" s="627"/>
      <c r="F7954" s="627"/>
      <c r="G7954" s="627"/>
      <c r="H7954" s="627"/>
      <c r="I7954" s="639">
        <v>1</v>
      </c>
      <c r="J7954" s="627"/>
      <c r="K7954" s="627"/>
      <c r="L7954" s="637"/>
    </row>
    <row r="7955" spans="1:12" ht="15">
      <c r="A7955" s="624"/>
      <c r="C7955" s="625"/>
      <c r="D7955" s="625"/>
      <c r="E7955" s="625"/>
      <c r="F7955" s="625"/>
      <c r="G7955" s="625"/>
      <c r="H7955" s="625"/>
      <c r="I7955" s="638">
        <v>1</v>
      </c>
      <c r="J7955" s="625"/>
      <c r="K7955" s="625"/>
      <c r="L7955" s="634"/>
    </row>
    <row r="7956" spans="1:12" ht="15">
      <c r="A7956" s="624"/>
      <c r="C7956" s="627"/>
      <c r="D7956" s="627"/>
      <c r="E7956" s="627"/>
      <c r="F7956" s="627"/>
      <c r="G7956" s="627"/>
      <c r="H7956" s="627"/>
      <c r="I7956" s="639">
        <v>1</v>
      </c>
      <c r="J7956" s="627"/>
      <c r="K7956" s="627"/>
      <c r="L7956" s="637"/>
    </row>
    <row r="7957" spans="1:12" ht="15">
      <c r="A7957" s="624"/>
      <c r="C7957" s="625"/>
      <c r="D7957" s="625"/>
      <c r="E7957" s="625"/>
      <c r="F7957" s="625"/>
      <c r="G7957" s="625"/>
      <c r="H7957" s="625"/>
      <c r="I7957" s="638">
        <v>2</v>
      </c>
      <c r="J7957" s="625"/>
      <c r="K7957" s="625"/>
      <c r="L7957" s="634"/>
    </row>
    <row r="7958" spans="1:12" ht="15">
      <c r="A7958" s="624"/>
      <c r="C7958" s="627"/>
      <c r="D7958" s="627"/>
      <c r="E7958" s="627"/>
      <c r="F7958" s="627"/>
      <c r="G7958" s="627"/>
      <c r="H7958" s="627"/>
      <c r="I7958" s="639">
        <v>1</v>
      </c>
      <c r="J7958" s="627"/>
      <c r="K7958" s="627"/>
      <c r="L7958" s="637"/>
    </row>
    <row r="7959" spans="1:12" ht="15">
      <c r="A7959" s="624"/>
      <c r="C7959" s="625"/>
      <c r="D7959" s="625"/>
      <c r="E7959" s="625"/>
      <c r="F7959" s="625"/>
      <c r="G7959" s="625"/>
      <c r="H7959" s="625"/>
      <c r="I7959" s="638">
        <v>1</v>
      </c>
      <c r="J7959" s="625"/>
      <c r="K7959" s="625"/>
      <c r="L7959" s="634"/>
    </row>
    <row r="7960" spans="1:12" ht="15">
      <c r="A7960" s="624"/>
      <c r="C7960" s="627"/>
      <c r="D7960" s="627"/>
      <c r="E7960" s="627"/>
      <c r="F7960" s="627"/>
      <c r="G7960" s="627"/>
      <c r="H7960" s="627"/>
      <c r="I7960" s="639">
        <v>1</v>
      </c>
      <c r="J7960" s="627"/>
      <c r="K7960" s="627"/>
      <c r="L7960" s="637"/>
    </row>
    <row r="7961" spans="1:12" ht="15">
      <c r="A7961" s="624"/>
      <c r="C7961" s="625"/>
      <c r="D7961" s="625"/>
      <c r="E7961" s="625"/>
      <c r="F7961" s="625"/>
      <c r="G7961" s="625"/>
      <c r="H7961" s="625"/>
      <c r="I7961" s="638">
        <v>1</v>
      </c>
      <c r="J7961" s="625"/>
      <c r="K7961" s="625"/>
      <c r="L7961" s="634"/>
    </row>
    <row r="7962" spans="1:12" ht="15">
      <c r="A7962" s="624"/>
      <c r="C7962" s="627"/>
      <c r="D7962" s="627"/>
      <c r="E7962" s="627"/>
      <c r="F7962" s="627"/>
      <c r="G7962" s="627"/>
      <c r="H7962" s="627"/>
      <c r="I7962" s="639">
        <v>1</v>
      </c>
      <c r="J7962" s="627"/>
      <c r="K7962" s="627"/>
      <c r="L7962" s="637"/>
    </row>
    <row r="7963" spans="1:12" ht="15">
      <c r="A7963" s="624"/>
      <c r="C7963" s="625"/>
      <c r="D7963" s="625"/>
      <c r="E7963" s="625"/>
      <c r="F7963" s="625"/>
      <c r="G7963" s="625"/>
      <c r="H7963" s="625"/>
      <c r="I7963" s="638">
        <v>1</v>
      </c>
      <c r="J7963" s="625"/>
      <c r="K7963" s="625"/>
      <c r="L7963" s="634"/>
    </row>
    <row r="7964" spans="1:12" ht="15">
      <c r="A7964" s="624"/>
      <c r="C7964" s="627"/>
      <c r="D7964" s="627"/>
      <c r="E7964" s="627"/>
      <c r="F7964" s="627"/>
      <c r="G7964" s="627"/>
      <c r="H7964" s="627"/>
      <c r="I7964" s="639">
        <v>1</v>
      </c>
      <c r="J7964" s="627"/>
      <c r="K7964" s="627"/>
      <c r="L7964" s="637"/>
    </row>
    <row r="7965" spans="1:12" ht="15">
      <c r="A7965" s="624"/>
      <c r="C7965" s="625"/>
      <c r="D7965" s="625"/>
      <c r="E7965" s="625"/>
      <c r="F7965" s="625"/>
      <c r="G7965" s="625"/>
      <c r="H7965" s="625"/>
      <c r="I7965" s="638">
        <v>4</v>
      </c>
      <c r="J7965" s="625"/>
      <c r="K7965" s="625"/>
      <c r="L7965" s="634"/>
    </row>
    <row r="7966" spans="1:12" ht="15">
      <c r="A7966" s="624"/>
      <c r="C7966" s="627"/>
      <c r="D7966" s="627"/>
      <c r="E7966" s="627"/>
      <c r="F7966" s="627"/>
      <c r="G7966" s="627"/>
      <c r="H7966" s="627"/>
      <c r="I7966" s="639">
        <v>2</v>
      </c>
      <c r="J7966" s="627"/>
      <c r="K7966" s="627"/>
      <c r="L7966" s="637"/>
    </row>
    <row r="7967" spans="1:12" ht="15">
      <c r="A7967" s="624"/>
      <c r="C7967" s="625"/>
      <c r="D7967" s="625"/>
      <c r="E7967" s="625"/>
      <c r="F7967" s="625"/>
      <c r="G7967" s="625"/>
      <c r="H7967" s="625"/>
      <c r="I7967" s="638">
        <v>2</v>
      </c>
      <c r="J7967" s="625"/>
      <c r="K7967" s="625"/>
      <c r="L7967" s="634"/>
    </row>
    <row r="7968" spans="1:12" ht="15">
      <c r="A7968" s="624"/>
      <c r="C7968" s="627"/>
      <c r="D7968" s="627"/>
      <c r="E7968" s="627"/>
      <c r="F7968" s="627"/>
      <c r="G7968" s="627"/>
      <c r="H7968" s="627"/>
      <c r="I7968" s="639">
        <v>2</v>
      </c>
      <c r="J7968" s="627"/>
      <c r="K7968" s="627"/>
      <c r="L7968" s="637"/>
    </row>
    <row r="7969" spans="1:12" ht="15">
      <c r="A7969" s="624"/>
      <c r="C7969" s="625"/>
      <c r="D7969" s="625"/>
      <c r="E7969" s="625"/>
      <c r="F7969" s="625"/>
      <c r="G7969" s="625"/>
      <c r="H7969" s="625"/>
      <c r="I7969" s="638">
        <v>1</v>
      </c>
      <c r="J7969" s="625"/>
      <c r="K7969" s="625"/>
      <c r="L7969" s="634"/>
    </row>
    <row r="7970" spans="1:12" ht="15">
      <c r="A7970" s="624"/>
      <c r="C7970" s="627"/>
      <c r="D7970" s="627"/>
      <c r="E7970" s="627"/>
      <c r="F7970" s="627"/>
      <c r="G7970" s="627"/>
      <c r="H7970" s="627"/>
      <c r="I7970" s="639">
        <v>1</v>
      </c>
      <c r="J7970" s="627"/>
      <c r="K7970" s="627"/>
      <c r="L7970" s="637"/>
    </row>
    <row r="7971" spans="1:12" ht="15">
      <c r="A7971" s="624"/>
      <c r="C7971" s="625"/>
      <c r="D7971" s="625"/>
      <c r="E7971" s="625"/>
      <c r="F7971" s="625"/>
      <c r="G7971" s="625"/>
      <c r="H7971" s="625"/>
      <c r="I7971" s="638">
        <v>1</v>
      </c>
      <c r="J7971" s="625"/>
      <c r="K7971" s="625"/>
      <c r="L7971" s="634"/>
    </row>
    <row r="7972" spans="1:12" ht="15">
      <c r="A7972" s="624"/>
      <c r="C7972" s="627"/>
      <c r="D7972" s="627"/>
      <c r="E7972" s="627"/>
      <c r="F7972" s="627"/>
      <c r="G7972" s="627"/>
      <c r="H7972" s="627"/>
      <c r="I7972" s="639">
        <v>1</v>
      </c>
      <c r="J7972" s="627"/>
      <c r="K7972" s="627"/>
      <c r="L7972" s="637"/>
    </row>
    <row r="7973" spans="1:12" ht="15">
      <c r="A7973" s="624"/>
      <c r="C7973" s="625"/>
      <c r="D7973" s="625"/>
      <c r="E7973" s="625"/>
      <c r="F7973" s="625"/>
      <c r="G7973" s="625"/>
      <c r="H7973" s="625"/>
      <c r="I7973" s="638">
        <v>1</v>
      </c>
      <c r="J7973" s="625"/>
      <c r="K7973" s="625"/>
      <c r="L7973" s="634"/>
    </row>
    <row r="7974" spans="1:12" ht="15">
      <c r="A7974" s="624"/>
      <c r="C7974" s="627"/>
      <c r="D7974" s="627"/>
      <c r="E7974" s="627"/>
      <c r="F7974" s="627"/>
      <c r="G7974" s="627"/>
      <c r="H7974" s="627"/>
      <c r="I7974" s="639">
        <v>1</v>
      </c>
      <c r="J7974" s="627"/>
      <c r="K7974" s="627"/>
      <c r="L7974" s="637"/>
    </row>
    <row r="7975" spans="1:12" ht="15">
      <c r="A7975" s="624"/>
      <c r="C7975" s="625"/>
      <c r="D7975" s="625"/>
      <c r="E7975" s="625"/>
      <c r="F7975" s="625"/>
      <c r="G7975" s="625"/>
      <c r="H7975" s="625"/>
      <c r="I7975" s="638">
        <v>1</v>
      </c>
      <c r="J7975" s="625"/>
      <c r="K7975" s="625"/>
      <c r="L7975" s="634"/>
    </row>
    <row r="7976" spans="1:12" ht="15">
      <c r="A7976" s="624"/>
      <c r="C7976" s="627"/>
      <c r="D7976" s="627"/>
      <c r="E7976" s="627"/>
      <c r="F7976" s="627"/>
      <c r="G7976" s="627"/>
      <c r="H7976" s="627"/>
      <c r="I7976" s="639">
        <v>1</v>
      </c>
      <c r="J7976" s="627"/>
      <c r="K7976" s="627"/>
      <c r="L7976" s="637"/>
    </row>
    <row r="7977" spans="1:12" ht="15">
      <c r="A7977" s="624"/>
      <c r="C7977" s="625"/>
      <c r="D7977" s="625"/>
      <c r="E7977" s="625"/>
      <c r="F7977" s="625"/>
      <c r="G7977" s="625"/>
      <c r="H7977" s="625"/>
      <c r="I7977" s="638">
        <v>1</v>
      </c>
      <c r="J7977" s="625"/>
      <c r="K7977" s="625"/>
      <c r="L7977" s="634"/>
    </row>
    <row r="7978" spans="1:12" ht="15">
      <c r="A7978" s="624"/>
      <c r="C7978" s="627"/>
      <c r="D7978" s="627"/>
      <c r="E7978" s="627"/>
      <c r="F7978" s="627"/>
      <c r="G7978" s="627"/>
      <c r="H7978" s="627"/>
      <c r="I7978" s="639">
        <v>1</v>
      </c>
      <c r="J7978" s="627"/>
      <c r="K7978" s="627"/>
      <c r="L7978" s="637"/>
    </row>
    <row r="7979" spans="1:12" ht="15">
      <c r="A7979" s="624"/>
      <c r="C7979" s="625"/>
      <c r="D7979" s="625"/>
      <c r="E7979" s="625"/>
      <c r="F7979" s="625"/>
      <c r="G7979" s="625"/>
      <c r="H7979" s="625"/>
      <c r="I7979" s="638">
        <v>1</v>
      </c>
      <c r="J7979" s="625"/>
      <c r="K7979" s="625"/>
      <c r="L7979" s="634"/>
    </row>
    <row r="7980" spans="1:12" ht="15">
      <c r="A7980" s="624"/>
      <c r="C7980" s="627"/>
      <c r="D7980" s="627"/>
      <c r="E7980" s="627"/>
      <c r="F7980" s="627"/>
      <c r="G7980" s="627"/>
      <c r="H7980" s="627"/>
      <c r="I7980" s="639">
        <v>1</v>
      </c>
      <c r="J7980" s="627"/>
      <c r="K7980" s="627"/>
      <c r="L7980" s="637"/>
    </row>
    <row r="7981" spans="1:12" ht="15">
      <c r="A7981" s="624"/>
      <c r="C7981" s="625"/>
      <c r="D7981" s="625"/>
      <c r="E7981" s="625"/>
      <c r="F7981" s="625"/>
      <c r="G7981" s="625"/>
      <c r="H7981" s="625"/>
      <c r="I7981" s="638">
        <v>1</v>
      </c>
      <c r="J7981" s="625"/>
      <c r="K7981" s="625"/>
      <c r="L7981" s="634"/>
    </row>
    <row r="7982" spans="1:12" ht="15">
      <c r="A7982" s="624"/>
      <c r="C7982" s="627"/>
      <c r="D7982" s="627"/>
      <c r="E7982" s="627"/>
      <c r="F7982" s="627"/>
      <c r="G7982" s="627"/>
      <c r="H7982" s="627"/>
      <c r="I7982" s="639">
        <v>2</v>
      </c>
      <c r="J7982" s="627"/>
      <c r="K7982" s="627"/>
      <c r="L7982" s="637"/>
    </row>
    <row r="7983" spans="1:12" ht="15">
      <c r="A7983" s="624"/>
      <c r="C7983" s="625"/>
      <c r="D7983" s="625"/>
      <c r="E7983" s="625"/>
      <c r="F7983" s="625"/>
      <c r="G7983" s="625"/>
      <c r="H7983" s="625"/>
      <c r="I7983" s="638">
        <v>1</v>
      </c>
      <c r="J7983" s="625"/>
      <c r="K7983" s="625"/>
      <c r="L7983" s="634"/>
    </row>
    <row r="7984" spans="1:12" ht="15">
      <c r="A7984" s="624"/>
      <c r="C7984" s="627"/>
      <c r="D7984" s="627"/>
      <c r="E7984" s="627"/>
      <c r="F7984" s="627"/>
      <c r="G7984" s="627"/>
      <c r="H7984" s="627"/>
      <c r="I7984" s="639">
        <v>5</v>
      </c>
      <c r="J7984" s="627"/>
      <c r="K7984" s="627"/>
      <c r="L7984" s="637"/>
    </row>
    <row r="7985" spans="1:12" ht="15">
      <c r="A7985" s="624"/>
      <c r="C7985" s="625"/>
      <c r="D7985" s="625"/>
      <c r="E7985" s="625"/>
      <c r="F7985" s="625"/>
      <c r="G7985" s="625"/>
      <c r="H7985" s="625"/>
      <c r="I7985" s="638">
        <v>1</v>
      </c>
      <c r="J7985" s="625"/>
      <c r="K7985" s="625"/>
      <c r="L7985" s="634"/>
    </row>
    <row r="7986" spans="1:12" ht="15">
      <c r="A7986" s="624"/>
      <c r="C7986" s="627"/>
      <c r="D7986" s="627"/>
      <c r="E7986" s="627"/>
      <c r="F7986" s="627"/>
      <c r="G7986" s="627"/>
      <c r="H7986" s="627"/>
      <c r="I7986" s="639">
        <v>1</v>
      </c>
      <c r="J7986" s="627"/>
      <c r="K7986" s="627"/>
      <c r="L7986" s="637"/>
    </row>
    <row r="7987" spans="1:12" ht="15">
      <c r="A7987" s="624"/>
      <c r="C7987" s="625"/>
      <c r="D7987" s="625"/>
      <c r="E7987" s="625"/>
      <c r="F7987" s="625"/>
      <c r="G7987" s="625"/>
      <c r="H7987" s="625"/>
      <c r="I7987" s="638">
        <v>1</v>
      </c>
      <c r="J7987" s="625"/>
      <c r="K7987" s="625"/>
      <c r="L7987" s="634"/>
    </row>
    <row r="7988" spans="1:12" ht="15">
      <c r="A7988" s="624"/>
      <c r="C7988" s="627"/>
      <c r="D7988" s="627"/>
      <c r="E7988" s="627"/>
      <c r="F7988" s="627"/>
      <c r="G7988" s="627"/>
      <c r="H7988" s="627"/>
      <c r="I7988" s="639">
        <v>1</v>
      </c>
      <c r="J7988" s="627"/>
      <c r="K7988" s="627"/>
      <c r="L7988" s="637"/>
    </row>
    <row r="7989" spans="1:12" ht="15">
      <c r="A7989" s="624"/>
      <c r="C7989" s="625"/>
      <c r="D7989" s="625"/>
      <c r="E7989" s="625"/>
      <c r="F7989" s="625"/>
      <c r="G7989" s="625"/>
      <c r="H7989" s="625"/>
      <c r="I7989" s="638">
        <v>1</v>
      </c>
      <c r="J7989" s="625"/>
      <c r="K7989" s="625"/>
      <c r="L7989" s="634"/>
    </row>
    <row r="7990" spans="1:12" ht="15">
      <c r="A7990" s="624"/>
      <c r="C7990" s="627"/>
      <c r="D7990" s="627"/>
      <c r="E7990" s="627"/>
      <c r="F7990" s="627"/>
      <c r="G7990" s="627"/>
      <c r="H7990" s="627"/>
      <c r="I7990" s="639">
        <v>1</v>
      </c>
      <c r="J7990" s="627"/>
      <c r="K7990" s="627"/>
      <c r="L7990" s="637"/>
    </row>
    <row r="7991" spans="1:12" ht="15">
      <c r="A7991" s="624"/>
      <c r="C7991" s="625"/>
      <c r="D7991" s="625"/>
      <c r="E7991" s="625"/>
      <c r="F7991" s="625"/>
      <c r="G7991" s="625"/>
      <c r="H7991" s="625"/>
      <c r="I7991" s="638">
        <v>1</v>
      </c>
      <c r="J7991" s="625"/>
      <c r="K7991" s="625"/>
      <c r="L7991" s="634"/>
    </row>
    <row r="7992" spans="1:12" ht="15">
      <c r="A7992" s="624"/>
      <c r="C7992" s="627"/>
      <c r="D7992" s="627"/>
      <c r="E7992" s="627"/>
      <c r="F7992" s="627"/>
      <c r="G7992" s="627"/>
      <c r="H7992" s="627"/>
      <c r="I7992" s="639">
        <v>1</v>
      </c>
      <c r="J7992" s="627"/>
      <c r="K7992" s="627"/>
      <c r="L7992" s="637"/>
    </row>
    <row r="7993" spans="1:12" ht="15">
      <c r="A7993" s="624"/>
      <c r="C7993" s="625"/>
      <c r="D7993" s="625"/>
      <c r="E7993" s="705"/>
      <c r="F7993" s="625"/>
      <c r="G7993" s="625"/>
      <c r="H7993" s="625"/>
      <c r="I7993" s="638">
        <v>1</v>
      </c>
      <c r="J7993" s="625"/>
      <c r="K7993" s="625"/>
      <c r="L7993" s="634"/>
    </row>
    <row r="7994" spans="1:12" ht="15">
      <c r="A7994" s="624"/>
      <c r="C7994" s="627"/>
      <c r="D7994" s="627"/>
      <c r="E7994" s="627"/>
      <c r="F7994" s="627"/>
      <c r="G7994" s="627"/>
      <c r="H7994" s="627"/>
      <c r="I7994" s="639">
        <v>1</v>
      </c>
      <c r="J7994" s="627"/>
      <c r="K7994" s="627"/>
      <c r="L7994" s="637"/>
    </row>
    <row r="7995" spans="1:12" ht="15">
      <c r="A7995" s="624"/>
      <c r="C7995" s="625"/>
      <c r="D7995" s="625"/>
      <c r="E7995" s="625"/>
      <c r="F7995" s="625"/>
      <c r="G7995" s="625"/>
      <c r="H7995" s="625"/>
      <c r="I7995" s="638">
        <v>1</v>
      </c>
      <c r="J7995" s="625"/>
      <c r="K7995" s="625"/>
      <c r="L7995" s="634"/>
    </row>
    <row r="7996" spans="1:12" ht="15">
      <c r="A7996" s="624"/>
      <c r="C7996" s="627"/>
      <c r="D7996" s="627"/>
      <c r="E7996" s="627"/>
      <c r="F7996" s="627"/>
      <c r="G7996" s="627"/>
      <c r="H7996" s="627"/>
      <c r="I7996" s="639">
        <v>1</v>
      </c>
      <c r="J7996" s="627"/>
      <c r="K7996" s="627"/>
      <c r="L7996" s="637"/>
    </row>
    <row r="7997" spans="1:12" ht="15">
      <c r="A7997" s="624"/>
      <c r="C7997" s="625"/>
      <c r="D7997" s="625"/>
      <c r="E7997" s="625"/>
      <c r="F7997" s="625"/>
      <c r="G7997" s="625"/>
      <c r="H7997" s="625"/>
      <c r="I7997" s="638">
        <v>1</v>
      </c>
      <c r="J7997" s="625"/>
      <c r="K7997" s="625"/>
      <c r="L7997" s="634"/>
    </row>
    <row r="7998" spans="1:12" ht="15">
      <c r="A7998" s="624"/>
      <c r="C7998" s="627"/>
      <c r="D7998" s="627"/>
      <c r="E7998" s="627"/>
      <c r="F7998" s="627"/>
      <c r="G7998" s="627"/>
      <c r="H7998" s="627"/>
      <c r="I7998" s="639">
        <v>1</v>
      </c>
      <c r="J7998" s="627"/>
      <c r="K7998" s="627"/>
      <c r="L7998" s="637"/>
    </row>
    <row r="7999" spans="1:12" ht="15">
      <c r="A7999" s="624"/>
      <c r="C7999" s="625"/>
      <c r="D7999" s="625"/>
      <c r="E7999" s="625"/>
      <c r="F7999" s="625"/>
      <c r="G7999" s="625"/>
      <c r="H7999" s="625"/>
      <c r="I7999" s="638">
        <v>1</v>
      </c>
      <c r="J7999" s="625"/>
      <c r="K7999" s="625"/>
      <c r="L7999" s="634"/>
    </row>
    <row r="8000" spans="1:12" ht="15">
      <c r="A8000" s="624"/>
      <c r="C8000" s="627"/>
      <c r="D8000" s="627"/>
      <c r="E8000" s="627"/>
      <c r="F8000" s="627"/>
      <c r="G8000" s="627"/>
      <c r="H8000" s="627"/>
      <c r="I8000" s="639">
        <v>1</v>
      </c>
      <c r="J8000" s="627"/>
      <c r="K8000" s="627"/>
      <c r="L8000" s="637"/>
    </row>
    <row r="8001" spans="1:15" ht="15">
      <c r="A8001" s="624"/>
      <c r="C8001" s="625"/>
      <c r="D8001" s="625"/>
      <c r="E8001" s="625"/>
      <c r="F8001" s="625"/>
      <c r="G8001" s="625"/>
      <c r="H8001" s="625"/>
      <c r="I8001" s="638">
        <v>1</v>
      </c>
      <c r="J8001" s="625"/>
      <c r="K8001" s="625"/>
      <c r="L8001" s="634"/>
    </row>
    <row r="8002" spans="1:15" ht="16.5" customHeight="1">
      <c r="A8002" s="624"/>
      <c r="C8002" s="627"/>
      <c r="D8002" s="627"/>
      <c r="E8002" s="627"/>
      <c r="F8002" s="627"/>
      <c r="G8002" s="627"/>
      <c r="H8002" s="627"/>
      <c r="I8002" s="639">
        <v>1</v>
      </c>
      <c r="J8002" s="627"/>
      <c r="K8002" s="637"/>
      <c r="L8002" s="627"/>
    </row>
    <row r="8003" spans="1:15" ht="18" customHeight="1">
      <c r="A8003" s="624"/>
      <c r="C8003" s="625"/>
      <c r="D8003" s="625"/>
      <c r="E8003" s="705"/>
      <c r="F8003" s="625"/>
      <c r="G8003" s="625"/>
      <c r="H8003" s="625"/>
      <c r="I8003" s="24">
        <v>1</v>
      </c>
      <c r="J8003" s="1441"/>
      <c r="K8003" s="1441"/>
      <c r="L8003" s="1441"/>
      <c r="N8003" s="1232"/>
      <c r="O8003" s="1233"/>
    </row>
    <row r="8004" spans="1:15" ht="15">
      <c r="A8004" s="624"/>
      <c r="C8004" s="625"/>
      <c r="D8004" s="625"/>
      <c r="E8004" s="625"/>
      <c r="F8004" s="625"/>
      <c r="G8004" s="625"/>
      <c r="H8004" s="625"/>
      <c r="M8004" s="1234"/>
    </row>
    <row r="8005" spans="1:15" ht="15">
      <c r="A8005" s="895"/>
      <c r="C8005" s="627"/>
      <c r="D8005" s="627"/>
      <c r="E8005" s="627"/>
      <c r="F8005" s="627"/>
      <c r="G8005" s="627"/>
      <c r="H8005" s="625"/>
      <c r="J8005" s="1442"/>
      <c r="K8005" s="1448"/>
      <c r="L8005" s="1448"/>
      <c r="M8005" s="1234"/>
    </row>
    <row r="8006" spans="1:15" ht="15">
      <c r="A8006" s="276"/>
      <c r="C8006" s="625"/>
      <c r="D8006" s="625"/>
      <c r="E8006" s="625"/>
      <c r="F8006" s="625"/>
      <c r="G8006" s="625"/>
      <c r="H8006" s="625"/>
      <c r="J8006" s="625"/>
      <c r="K8006" s="625"/>
      <c r="L8006" s="625"/>
    </row>
    <row r="8007" spans="1:15" ht="15">
      <c r="A8007" s="276"/>
      <c r="C8007" s="627"/>
      <c r="D8007" s="627"/>
      <c r="E8007" s="627"/>
      <c r="F8007" s="627"/>
      <c r="G8007" s="627"/>
      <c r="H8007" s="627"/>
      <c r="J8007" s="627"/>
      <c r="K8007" s="627"/>
      <c r="L8007" s="627"/>
    </row>
    <row r="8008" spans="1:15" ht="15">
      <c r="A8008" s="276"/>
      <c r="C8008" s="625"/>
      <c r="D8008" s="625"/>
      <c r="E8008" s="625"/>
      <c r="F8008" s="625"/>
      <c r="G8008" s="625"/>
      <c r="H8008" s="625"/>
      <c r="J8008" s="625"/>
      <c r="K8008" s="625"/>
      <c r="L8008" s="625"/>
    </row>
    <row r="8009" spans="1:15" ht="15">
      <c r="A8009" s="276"/>
      <c r="C8009" s="627"/>
      <c r="D8009" s="627"/>
      <c r="E8009" s="627"/>
      <c r="F8009" s="627"/>
      <c r="G8009" s="627"/>
      <c r="H8009" s="627"/>
      <c r="J8009" s="627"/>
      <c r="K8009" s="627"/>
      <c r="L8009" s="627"/>
    </row>
    <row r="8010" spans="1:15" ht="15">
      <c r="A8010" s="276"/>
      <c r="C8010" s="625"/>
      <c r="D8010" s="625"/>
      <c r="E8010" s="625"/>
      <c r="F8010" s="625"/>
      <c r="G8010" s="625"/>
      <c r="H8010" s="625"/>
      <c r="J8010" s="625"/>
      <c r="K8010" s="625"/>
      <c r="L8010" s="625"/>
    </row>
    <row r="8011" spans="1:15" ht="15">
      <c r="A8011" s="276"/>
      <c r="C8011" s="627"/>
      <c r="D8011" s="627"/>
      <c r="E8011" s="627"/>
      <c r="F8011" s="627"/>
      <c r="G8011" s="627"/>
      <c r="H8011" s="627"/>
      <c r="J8011" s="627"/>
      <c r="K8011" s="627"/>
      <c r="L8011" s="627"/>
    </row>
    <row r="8012" spans="1:15" ht="15">
      <c r="A8012" s="276"/>
      <c r="C8012" s="625"/>
      <c r="D8012" s="625"/>
      <c r="E8012" s="625"/>
      <c r="F8012" s="625"/>
      <c r="G8012" s="625"/>
      <c r="H8012" s="625"/>
      <c r="J8012" s="625"/>
      <c r="K8012" s="625"/>
      <c r="L8012" s="625"/>
    </row>
    <row r="8013" spans="1:15" ht="15">
      <c r="A8013" s="276"/>
      <c r="C8013" s="627"/>
      <c r="D8013" s="627"/>
      <c r="E8013" s="627"/>
      <c r="F8013" s="627"/>
      <c r="G8013" s="627"/>
      <c r="H8013" s="627"/>
      <c r="J8013" s="627"/>
      <c r="K8013" s="627"/>
      <c r="L8013" s="627"/>
    </row>
    <row r="8014" spans="1:15" ht="15">
      <c r="A8014" s="276"/>
      <c r="C8014" s="625"/>
      <c r="D8014" s="625"/>
      <c r="E8014" s="625"/>
      <c r="F8014" s="625"/>
      <c r="G8014" s="625"/>
      <c r="H8014" s="625"/>
      <c r="J8014" s="625"/>
      <c r="K8014" s="625"/>
      <c r="L8014" s="625"/>
    </row>
    <row r="8015" spans="1:15" ht="15">
      <c r="A8015" s="276"/>
      <c r="C8015" s="627"/>
      <c r="D8015" s="627"/>
      <c r="E8015" s="627"/>
      <c r="F8015" s="627"/>
      <c r="G8015" s="627"/>
      <c r="H8015" s="627"/>
      <c r="J8015" s="627"/>
      <c r="K8015" s="627"/>
      <c r="L8015" s="627"/>
    </row>
    <row r="8016" spans="1:15" ht="15">
      <c r="A8016" s="276"/>
      <c r="C8016" s="625"/>
      <c r="D8016" s="625"/>
      <c r="E8016" s="625"/>
      <c r="F8016" s="625"/>
      <c r="G8016" s="625"/>
      <c r="H8016" s="625"/>
      <c r="J8016" s="625"/>
      <c r="K8016" s="625"/>
      <c r="L8016" s="625"/>
    </row>
    <row r="8017" spans="1:12" ht="15">
      <c r="A8017" s="276"/>
      <c r="C8017" s="627"/>
      <c r="D8017" s="627"/>
      <c r="E8017" s="627"/>
      <c r="F8017" s="627"/>
      <c r="G8017" s="627"/>
      <c r="H8017" s="627"/>
      <c r="J8017" s="627"/>
      <c r="K8017" s="627"/>
      <c r="L8017" s="627"/>
    </row>
    <row r="8018" spans="1:12" ht="15">
      <c r="A8018" s="276"/>
      <c r="C8018" s="625"/>
      <c r="D8018" s="625"/>
      <c r="E8018" s="625"/>
      <c r="F8018" s="625"/>
      <c r="G8018" s="625"/>
      <c r="H8018" s="625"/>
      <c r="J8018" s="625"/>
      <c r="K8018" s="625"/>
      <c r="L8018" s="625"/>
    </row>
    <row r="8019" spans="1:12" ht="15">
      <c r="A8019" s="276"/>
      <c r="C8019" s="627"/>
      <c r="D8019" s="627"/>
      <c r="E8019" s="627"/>
      <c r="F8019" s="627"/>
      <c r="G8019" s="627"/>
      <c r="H8019" s="627"/>
      <c r="J8019" s="627"/>
      <c r="K8019" s="627"/>
      <c r="L8019" s="627"/>
    </row>
    <row r="8020" spans="1:12" ht="15">
      <c r="A8020" s="276"/>
      <c r="C8020" s="625"/>
      <c r="D8020" s="625"/>
      <c r="E8020" s="625"/>
      <c r="F8020" s="625"/>
      <c r="G8020" s="625"/>
      <c r="H8020" s="625"/>
      <c r="J8020" s="625"/>
      <c r="K8020" s="625"/>
      <c r="L8020" s="625"/>
    </row>
    <row r="8021" spans="1:12" ht="15">
      <c r="A8021" s="276"/>
      <c r="C8021" s="627"/>
      <c r="D8021" s="627"/>
      <c r="E8021" s="627"/>
      <c r="F8021" s="627"/>
      <c r="G8021" s="627"/>
      <c r="H8021" s="627"/>
      <c r="J8021" s="627"/>
      <c r="K8021" s="627"/>
      <c r="L8021" s="627"/>
    </row>
    <row r="8022" spans="1:12" ht="15">
      <c r="A8022" s="276"/>
      <c r="C8022" s="625"/>
      <c r="D8022" s="625"/>
      <c r="E8022" s="625"/>
      <c r="F8022" s="625"/>
      <c r="G8022" s="625"/>
      <c r="H8022" s="625"/>
      <c r="J8022" s="625"/>
      <c r="K8022" s="625"/>
      <c r="L8022" s="625"/>
    </row>
    <row r="8023" spans="1:12" ht="15">
      <c r="A8023" s="276"/>
      <c r="C8023" s="627"/>
      <c r="D8023" s="627"/>
      <c r="E8023" s="627"/>
      <c r="F8023" s="627"/>
      <c r="G8023" s="627"/>
      <c r="H8023" s="627"/>
      <c r="J8023" s="627"/>
      <c r="K8023" s="627"/>
      <c r="L8023" s="627"/>
    </row>
    <row r="8024" spans="1:12" ht="15">
      <c r="A8024" s="276"/>
      <c r="C8024" s="625"/>
      <c r="D8024" s="625"/>
      <c r="E8024" s="625"/>
      <c r="F8024" s="625"/>
      <c r="G8024" s="625"/>
      <c r="H8024" s="625"/>
      <c r="J8024" s="625"/>
      <c r="K8024" s="625"/>
      <c r="L8024" s="625"/>
    </row>
    <row r="8025" spans="1:12" ht="15">
      <c r="A8025" s="276"/>
      <c r="C8025" s="627"/>
      <c r="D8025" s="627"/>
      <c r="E8025" s="627"/>
      <c r="F8025" s="627"/>
      <c r="G8025" s="627"/>
      <c r="H8025" s="627"/>
      <c r="J8025" s="627"/>
      <c r="K8025" s="627"/>
      <c r="L8025" s="627"/>
    </row>
    <row r="8026" spans="1:12" ht="15">
      <c r="A8026" s="276"/>
      <c r="C8026" s="625"/>
      <c r="D8026" s="625"/>
      <c r="E8026" s="625"/>
      <c r="F8026" s="625"/>
      <c r="G8026" s="625"/>
      <c r="H8026" s="625"/>
      <c r="J8026" s="625"/>
      <c r="K8026" s="625"/>
      <c r="L8026" s="625"/>
    </row>
    <row r="8027" spans="1:12" ht="15">
      <c r="A8027" s="276"/>
      <c r="C8027" s="627"/>
      <c r="D8027" s="627"/>
      <c r="E8027" s="627"/>
      <c r="F8027" s="627"/>
      <c r="G8027" s="627"/>
      <c r="H8027" s="627"/>
      <c r="J8027" s="627"/>
      <c r="K8027" s="627"/>
      <c r="L8027" s="627"/>
    </row>
    <row r="8028" spans="1:12" ht="15">
      <c r="A8028" s="276"/>
      <c r="C8028" s="625"/>
      <c r="D8028" s="625"/>
      <c r="E8028" s="625"/>
      <c r="F8028" s="625"/>
      <c r="G8028" s="625"/>
      <c r="H8028" s="625"/>
      <c r="J8028" s="625"/>
      <c r="K8028" s="625"/>
      <c r="L8028" s="625"/>
    </row>
    <row r="8029" spans="1:12" ht="15">
      <c r="A8029" s="276"/>
      <c r="C8029" s="627"/>
      <c r="D8029" s="627"/>
      <c r="E8029" s="627"/>
      <c r="F8029" s="627"/>
      <c r="G8029" s="627"/>
      <c r="H8029" s="627"/>
      <c r="J8029" s="627"/>
      <c r="K8029" s="627"/>
      <c r="L8029" s="627"/>
    </row>
    <row r="8030" spans="1:12" ht="15">
      <c r="A8030" s="276"/>
      <c r="C8030" s="625"/>
      <c r="D8030" s="625"/>
      <c r="E8030" s="625"/>
      <c r="F8030" s="625"/>
      <c r="G8030" s="625"/>
      <c r="H8030" s="625"/>
      <c r="J8030" s="625"/>
      <c r="K8030" s="625"/>
      <c r="L8030" s="625"/>
    </row>
    <row r="8031" spans="1:12" ht="15">
      <c r="A8031" s="276"/>
      <c r="C8031" s="627"/>
      <c r="D8031" s="627"/>
      <c r="E8031" s="627"/>
      <c r="F8031" s="627"/>
      <c r="G8031" s="627"/>
      <c r="H8031" s="627"/>
      <c r="J8031" s="627"/>
      <c r="K8031" s="627"/>
      <c r="L8031" s="627"/>
    </row>
    <row r="8032" spans="1:12" ht="15">
      <c r="A8032" s="276"/>
      <c r="C8032" s="625"/>
      <c r="D8032" s="625"/>
      <c r="E8032" s="625"/>
      <c r="F8032" s="625"/>
      <c r="G8032" s="625"/>
      <c r="H8032" s="625"/>
      <c r="J8032" s="625"/>
      <c r="K8032" s="625"/>
      <c r="L8032" s="625"/>
    </row>
    <row r="8033" spans="1:12" ht="15">
      <c r="A8033" s="276"/>
      <c r="C8033" s="627"/>
      <c r="D8033" s="627"/>
      <c r="E8033" s="627"/>
      <c r="F8033" s="627"/>
      <c r="G8033" s="627"/>
      <c r="H8033" s="627"/>
      <c r="J8033" s="627"/>
      <c r="K8033" s="627"/>
      <c r="L8033" s="627"/>
    </row>
    <row r="8034" spans="1:12" ht="15">
      <c r="A8034" s="276"/>
      <c r="C8034" s="625"/>
      <c r="D8034" s="625"/>
      <c r="E8034" s="625"/>
      <c r="F8034" s="625"/>
      <c r="G8034" s="625"/>
      <c r="H8034" s="625"/>
      <c r="J8034" s="625"/>
      <c r="K8034" s="625"/>
      <c r="L8034" s="625"/>
    </row>
    <row r="8035" spans="1:12" ht="15">
      <c r="A8035" s="276"/>
      <c r="C8035" s="627"/>
      <c r="D8035" s="627"/>
      <c r="E8035" s="627"/>
      <c r="F8035" s="627"/>
      <c r="G8035" s="627"/>
      <c r="H8035" s="627"/>
      <c r="J8035" s="627"/>
      <c r="K8035" s="627"/>
      <c r="L8035" s="627"/>
    </row>
    <row r="8036" spans="1:12" ht="15">
      <c r="A8036" s="276"/>
      <c r="C8036" s="625"/>
      <c r="D8036" s="625"/>
      <c r="E8036" s="625"/>
      <c r="F8036" s="625"/>
      <c r="G8036" s="625"/>
      <c r="H8036" s="625"/>
      <c r="J8036" s="625"/>
      <c r="K8036" s="625"/>
      <c r="L8036" s="625"/>
    </row>
    <row r="8037" spans="1:12" ht="15">
      <c r="A8037" s="276"/>
      <c r="C8037" s="627"/>
      <c r="D8037" s="627"/>
      <c r="E8037" s="627"/>
      <c r="F8037" s="627"/>
      <c r="G8037" s="627"/>
      <c r="H8037" s="627"/>
      <c r="J8037" s="627"/>
      <c r="K8037" s="627"/>
      <c r="L8037" s="627"/>
    </row>
    <row r="8038" spans="1:12" ht="15">
      <c r="A8038" s="276"/>
      <c r="C8038" s="625"/>
      <c r="D8038" s="625"/>
      <c r="E8038" s="625"/>
      <c r="F8038" s="625"/>
      <c r="G8038" s="625"/>
      <c r="H8038" s="625"/>
      <c r="J8038" s="625"/>
      <c r="K8038" s="625"/>
      <c r="L8038" s="625"/>
    </row>
    <row r="8039" spans="1:12" ht="15">
      <c r="A8039" s="276"/>
      <c r="C8039" s="627"/>
      <c r="D8039" s="627"/>
      <c r="E8039" s="627"/>
      <c r="F8039" s="627"/>
      <c r="G8039" s="627"/>
      <c r="H8039" s="627"/>
      <c r="J8039" s="627"/>
      <c r="K8039" s="627"/>
      <c r="L8039" s="627"/>
    </row>
    <row r="8040" spans="1:12" ht="15">
      <c r="A8040" s="276"/>
      <c r="C8040" s="625"/>
      <c r="D8040" s="625"/>
      <c r="E8040" s="625"/>
      <c r="F8040" s="625"/>
      <c r="G8040" s="625"/>
      <c r="H8040" s="625"/>
      <c r="J8040" s="625"/>
      <c r="K8040" s="625"/>
      <c r="L8040" s="625"/>
    </row>
    <row r="8041" spans="1:12" ht="15">
      <c r="A8041" s="276"/>
      <c r="C8041" s="627"/>
      <c r="D8041" s="627"/>
      <c r="E8041" s="627"/>
      <c r="F8041" s="627"/>
      <c r="G8041" s="627"/>
      <c r="H8041" s="627"/>
      <c r="J8041" s="627"/>
      <c r="K8041" s="627"/>
      <c r="L8041" s="627"/>
    </row>
    <row r="8042" spans="1:12" ht="15">
      <c r="A8042" s="276"/>
      <c r="C8042" s="625"/>
      <c r="D8042" s="625"/>
      <c r="E8042" s="625"/>
      <c r="F8042" s="625"/>
      <c r="G8042" s="625"/>
      <c r="H8042" s="625"/>
      <c r="J8042" s="625"/>
      <c r="K8042" s="625"/>
      <c r="L8042" s="625"/>
    </row>
    <row r="8043" spans="1:12" ht="15">
      <c r="A8043" s="276"/>
      <c r="C8043" s="627"/>
      <c r="D8043" s="627"/>
      <c r="E8043" s="627"/>
      <c r="F8043" s="627"/>
      <c r="G8043" s="627"/>
      <c r="H8043" s="627"/>
      <c r="J8043" s="627"/>
      <c r="K8043" s="627"/>
      <c r="L8043" s="627"/>
    </row>
    <row r="8044" spans="1:12" ht="15">
      <c r="A8044" s="276"/>
      <c r="C8044" s="625"/>
      <c r="D8044" s="625"/>
      <c r="E8044" s="625"/>
      <c r="F8044" s="625"/>
      <c r="G8044" s="625"/>
      <c r="H8044" s="625"/>
      <c r="J8044" s="625"/>
      <c r="K8044" s="625"/>
      <c r="L8044" s="625"/>
    </row>
    <row r="8045" spans="1:12" ht="15">
      <c r="A8045" s="276"/>
      <c r="C8045" s="627"/>
      <c r="D8045" s="627"/>
      <c r="E8045" s="627"/>
      <c r="F8045" s="627"/>
      <c r="G8045" s="627"/>
      <c r="H8045" s="627"/>
      <c r="J8045" s="627"/>
      <c r="K8045" s="627"/>
      <c r="L8045" s="627"/>
    </row>
    <row r="8046" spans="1:12" ht="15">
      <c r="A8046" s="276"/>
      <c r="C8046" s="625"/>
      <c r="D8046" s="625"/>
      <c r="E8046" s="625"/>
      <c r="F8046" s="625"/>
      <c r="G8046" s="625"/>
      <c r="H8046" s="625"/>
      <c r="J8046" s="625"/>
      <c r="K8046" s="625"/>
      <c r="L8046" s="625"/>
    </row>
    <row r="8047" spans="1:12" ht="15">
      <c r="A8047" s="276"/>
      <c r="C8047" s="627"/>
      <c r="D8047" s="627"/>
      <c r="E8047" s="627"/>
      <c r="F8047" s="627"/>
      <c r="G8047" s="627"/>
      <c r="H8047" s="627"/>
      <c r="J8047" s="627"/>
      <c r="K8047" s="627"/>
      <c r="L8047" s="627"/>
    </row>
    <row r="8048" spans="1:12" ht="15">
      <c r="A8048" s="276"/>
      <c r="C8048" s="625"/>
      <c r="D8048" s="625"/>
      <c r="E8048" s="625"/>
      <c r="F8048" s="625"/>
      <c r="G8048" s="625"/>
      <c r="H8048" s="625"/>
      <c r="J8048" s="625"/>
      <c r="K8048" s="625"/>
      <c r="L8048" s="625"/>
    </row>
    <row r="8049" spans="1:12" ht="15">
      <c r="A8049" s="276"/>
      <c r="C8049" s="627"/>
      <c r="D8049" s="627"/>
      <c r="E8049" s="627"/>
      <c r="F8049" s="627"/>
      <c r="G8049" s="627"/>
      <c r="H8049" s="627"/>
      <c r="J8049" s="627"/>
      <c r="K8049" s="627"/>
      <c r="L8049" s="627"/>
    </row>
    <row r="8050" spans="1:12" ht="15">
      <c r="A8050" s="276"/>
      <c r="C8050" s="625"/>
      <c r="D8050" s="625"/>
      <c r="E8050" s="625"/>
      <c r="F8050" s="625"/>
      <c r="G8050" s="625"/>
      <c r="H8050" s="625"/>
      <c r="J8050" s="625"/>
      <c r="K8050" s="625"/>
      <c r="L8050" s="625"/>
    </row>
    <row r="8051" spans="1:12" ht="15">
      <c r="A8051" s="276"/>
      <c r="C8051" s="627"/>
      <c r="D8051" s="627"/>
      <c r="E8051" s="627"/>
      <c r="F8051" s="627"/>
      <c r="G8051" s="627"/>
      <c r="H8051" s="627"/>
      <c r="J8051" s="627"/>
      <c r="K8051" s="627"/>
      <c r="L8051" s="627"/>
    </row>
    <row r="8052" spans="1:12" ht="15">
      <c r="A8052" s="276"/>
      <c r="C8052" s="625"/>
      <c r="D8052" s="625"/>
      <c r="E8052" s="625"/>
      <c r="F8052" s="625"/>
      <c r="G8052" s="625"/>
      <c r="H8052" s="625"/>
      <c r="J8052" s="625"/>
      <c r="K8052" s="625"/>
      <c r="L8052" s="625"/>
    </row>
    <row r="8053" spans="1:12" ht="15">
      <c r="A8053" s="276"/>
      <c r="C8053" s="627"/>
      <c r="D8053" s="627"/>
      <c r="E8053" s="627"/>
      <c r="F8053" s="627"/>
      <c r="G8053" s="627"/>
      <c r="H8053" s="627"/>
      <c r="J8053" s="627"/>
      <c r="K8053" s="627"/>
      <c r="L8053" s="627"/>
    </row>
    <row r="8054" spans="1:12" ht="15">
      <c r="A8054" s="276"/>
      <c r="C8054" s="625"/>
      <c r="D8054" s="625"/>
      <c r="E8054" s="625"/>
      <c r="F8054" s="625"/>
      <c r="G8054" s="625"/>
      <c r="H8054" s="625"/>
      <c r="J8054" s="625"/>
      <c r="K8054" s="625"/>
      <c r="L8054" s="625"/>
    </row>
    <row r="8055" spans="1:12" ht="15">
      <c r="A8055" s="276"/>
      <c r="C8055" s="627"/>
      <c r="D8055" s="627"/>
      <c r="E8055" s="627"/>
      <c r="F8055" s="627"/>
      <c r="G8055" s="627"/>
      <c r="H8055" s="627"/>
      <c r="J8055" s="627"/>
      <c r="K8055" s="627"/>
      <c r="L8055" s="627"/>
    </row>
    <row r="8056" spans="1:12" ht="15">
      <c r="A8056" s="276"/>
      <c r="C8056" s="625"/>
      <c r="D8056" s="625"/>
      <c r="E8056" s="625"/>
      <c r="F8056" s="625"/>
      <c r="G8056" s="625"/>
      <c r="H8056" s="625"/>
      <c r="J8056" s="625"/>
      <c r="K8056" s="625"/>
      <c r="L8056" s="625"/>
    </row>
    <row r="8057" spans="1:12" ht="15">
      <c r="A8057" s="276"/>
      <c r="C8057" s="627"/>
      <c r="D8057" s="627"/>
      <c r="E8057" s="627"/>
      <c r="F8057" s="627"/>
      <c r="G8057" s="627"/>
      <c r="H8057" s="627"/>
      <c r="J8057" s="627"/>
      <c r="K8057" s="627"/>
      <c r="L8057" s="627"/>
    </row>
    <row r="8058" spans="1:12" ht="15">
      <c r="A8058" s="276"/>
      <c r="C8058" s="625"/>
      <c r="D8058" s="625"/>
      <c r="E8058" s="625"/>
      <c r="F8058" s="625"/>
      <c r="G8058" s="625"/>
      <c r="H8058" s="625"/>
      <c r="J8058" s="625"/>
      <c r="K8058" s="625"/>
      <c r="L8058" s="625"/>
    </row>
    <row r="8059" spans="1:12" ht="15">
      <c r="A8059" s="276"/>
      <c r="C8059" s="627"/>
      <c r="D8059" s="627"/>
      <c r="E8059" s="627"/>
      <c r="F8059" s="627"/>
      <c r="G8059" s="627"/>
      <c r="H8059" s="627"/>
      <c r="J8059" s="627"/>
      <c r="K8059" s="627"/>
      <c r="L8059" s="627"/>
    </row>
    <row r="8060" spans="1:12" ht="15">
      <c r="A8060" s="276"/>
      <c r="C8060" s="625"/>
      <c r="D8060" s="625"/>
      <c r="E8060" s="625"/>
      <c r="F8060" s="625"/>
      <c r="G8060" s="625"/>
      <c r="H8060" s="625"/>
      <c r="J8060" s="625"/>
      <c r="K8060" s="625"/>
      <c r="L8060" s="625"/>
    </row>
    <row r="8061" spans="1:12" ht="15">
      <c r="A8061" s="276"/>
      <c r="C8061" s="627"/>
      <c r="D8061" s="627"/>
      <c r="E8061" s="627"/>
      <c r="F8061" s="627"/>
      <c r="G8061" s="627"/>
      <c r="H8061" s="627"/>
      <c r="J8061" s="627"/>
      <c r="K8061" s="627"/>
      <c r="L8061" s="627"/>
    </row>
    <row r="8062" spans="1:12" ht="15">
      <c r="A8062" s="276"/>
      <c r="C8062" s="625"/>
      <c r="D8062" s="625"/>
      <c r="E8062" s="625"/>
      <c r="F8062" s="625"/>
      <c r="G8062" s="625"/>
      <c r="H8062" s="625"/>
      <c r="J8062" s="625"/>
      <c r="K8062" s="625"/>
      <c r="L8062" s="625"/>
    </row>
    <row r="8063" spans="1:12" ht="15">
      <c r="A8063" s="276"/>
      <c r="C8063" s="627"/>
      <c r="D8063" s="627"/>
      <c r="E8063" s="627"/>
      <c r="F8063" s="627"/>
      <c r="G8063" s="627"/>
      <c r="H8063" s="627"/>
      <c r="J8063" s="627"/>
      <c r="K8063" s="627"/>
      <c r="L8063" s="627"/>
    </row>
    <row r="8064" spans="1:12" ht="15">
      <c r="A8064" s="276"/>
      <c r="C8064" s="625"/>
      <c r="D8064" s="625"/>
      <c r="E8064" s="625"/>
      <c r="F8064" s="625"/>
      <c r="G8064" s="625"/>
      <c r="H8064" s="625"/>
      <c r="J8064" s="625"/>
      <c r="K8064" s="625"/>
      <c r="L8064" s="625"/>
    </row>
    <row r="8065" spans="1:13" ht="15">
      <c r="A8065" s="276"/>
      <c r="C8065" s="627"/>
      <c r="D8065" s="627"/>
      <c r="E8065" s="627"/>
      <c r="F8065" s="627"/>
      <c r="G8065" s="627"/>
      <c r="H8065" s="627"/>
      <c r="J8065" s="627"/>
      <c r="K8065" s="627"/>
      <c r="L8065" s="627"/>
    </row>
    <row r="8066" spans="1:13" ht="15">
      <c r="A8066" s="276"/>
      <c r="C8066" s="625"/>
      <c r="D8066" s="625"/>
      <c r="E8066" s="625"/>
      <c r="F8066" s="625"/>
      <c r="G8066" s="625"/>
      <c r="H8066" s="625"/>
      <c r="J8066" s="625"/>
      <c r="K8066" s="625"/>
      <c r="L8066" s="625"/>
    </row>
    <row r="8067" spans="1:13" ht="15">
      <c r="A8067" s="276"/>
      <c r="C8067" s="627"/>
      <c r="D8067" s="627"/>
      <c r="E8067" s="627"/>
      <c r="F8067" s="627"/>
      <c r="G8067" s="627"/>
      <c r="H8067" s="627"/>
      <c r="J8067" s="627"/>
      <c r="K8067" s="627"/>
      <c r="L8067" s="627"/>
    </row>
    <row r="8068" spans="1:13" ht="15">
      <c r="A8068" s="276"/>
      <c r="C8068" s="625"/>
      <c r="D8068" s="625"/>
      <c r="E8068" s="625"/>
      <c r="F8068" s="625"/>
      <c r="G8068" s="625"/>
      <c r="H8068" s="625"/>
      <c r="J8068" s="625"/>
      <c r="K8068" s="625"/>
      <c r="L8068" s="625"/>
    </row>
    <row r="8069" spans="1:13" ht="15">
      <c r="A8069" s="276"/>
      <c r="C8069" s="627"/>
      <c r="D8069" s="627"/>
      <c r="E8069" s="627"/>
      <c r="F8069" s="627"/>
      <c r="G8069" s="627"/>
      <c r="H8069" s="627"/>
      <c r="J8069" s="627"/>
      <c r="K8069" s="627"/>
      <c r="L8069" s="627"/>
    </row>
    <row r="8070" spans="1:13" ht="15">
      <c r="A8070" s="276"/>
      <c r="C8070" s="625"/>
      <c r="D8070" s="625"/>
      <c r="E8070" s="625"/>
      <c r="F8070" s="625"/>
      <c r="G8070" s="625"/>
      <c r="H8070" s="625"/>
      <c r="J8070" s="625"/>
      <c r="K8070" s="625"/>
      <c r="L8070" s="625"/>
    </row>
    <row r="8071" spans="1:13" ht="15">
      <c r="A8071" s="276"/>
      <c r="C8071" s="627"/>
      <c r="D8071" s="627"/>
      <c r="E8071" s="627"/>
      <c r="F8071" s="627"/>
      <c r="G8071" s="627"/>
      <c r="H8071" s="627"/>
      <c r="J8071" s="627"/>
      <c r="K8071" s="627"/>
      <c r="L8071" s="627"/>
    </row>
    <row r="8072" spans="1:13" ht="15">
      <c r="A8072" s="276"/>
      <c r="C8072" s="625"/>
      <c r="D8072" s="625"/>
      <c r="E8072" s="625"/>
      <c r="F8072" s="625"/>
      <c r="G8072" s="625"/>
      <c r="H8072" s="625"/>
      <c r="J8072" s="625"/>
      <c r="K8072" s="625"/>
      <c r="L8072" s="625"/>
    </row>
    <row r="8073" spans="1:13" ht="15">
      <c r="A8073" s="276"/>
      <c r="C8073" s="627"/>
      <c r="D8073" s="627"/>
      <c r="E8073" s="627"/>
      <c r="F8073" s="627"/>
      <c r="G8073" s="627"/>
      <c r="H8073" s="627"/>
      <c r="J8073" s="627"/>
      <c r="K8073" s="627"/>
      <c r="L8073" s="627"/>
    </row>
    <row r="8074" spans="1:13" ht="15">
      <c r="A8074" s="276"/>
      <c r="C8074" s="625"/>
      <c r="D8074" s="625"/>
      <c r="E8074" s="625"/>
      <c r="F8074" s="625"/>
      <c r="G8074" s="625"/>
      <c r="H8074" s="625"/>
      <c r="J8074" s="625"/>
      <c r="K8074" s="625"/>
      <c r="L8074" s="625"/>
    </row>
    <row r="8075" spans="1:13" ht="15">
      <c r="A8075" s="276"/>
      <c r="C8075" s="627"/>
      <c r="D8075" s="627"/>
      <c r="E8075" s="627"/>
      <c r="F8075" s="627"/>
      <c r="G8075" s="627"/>
      <c r="H8075" s="627"/>
      <c r="J8075" s="627"/>
      <c r="K8075" s="627"/>
      <c r="L8075" s="627"/>
    </row>
    <row r="8076" spans="1:13" ht="15">
      <c r="A8076" s="276"/>
      <c r="C8076" s="625"/>
      <c r="D8076" s="625"/>
      <c r="E8076" s="625"/>
      <c r="F8076" s="625"/>
      <c r="G8076" s="625"/>
      <c r="H8076" s="625"/>
      <c r="J8076" s="625"/>
      <c r="K8076" s="625"/>
      <c r="L8076" s="625"/>
    </row>
    <row r="8077" spans="1:13" ht="15">
      <c r="A8077" s="276"/>
      <c r="C8077" s="627"/>
      <c r="D8077" s="627"/>
      <c r="E8077" s="627"/>
      <c r="F8077" s="627"/>
      <c r="G8077" s="627"/>
      <c r="H8077" s="627"/>
      <c r="J8077" s="627"/>
      <c r="K8077" s="627"/>
      <c r="L8077" s="627"/>
    </row>
    <row r="8078" spans="1:13" ht="15">
      <c r="A8078" s="276"/>
      <c r="C8078" s="625"/>
      <c r="D8078" s="625"/>
      <c r="E8078" s="625"/>
      <c r="F8078" s="625"/>
      <c r="G8078" s="625"/>
      <c r="H8078" s="625"/>
      <c r="J8078" s="1441"/>
      <c r="K8078" s="1441"/>
      <c r="L8078" s="1441"/>
    </row>
    <row r="8079" spans="1:13" ht="15">
      <c r="A8079" s="276"/>
      <c r="C8079" s="625"/>
      <c r="D8079" s="625"/>
      <c r="E8079" s="625"/>
      <c r="F8079" s="625"/>
      <c r="G8079" s="625"/>
      <c r="H8079" s="625"/>
      <c r="M8079" s="1234"/>
    </row>
    <row r="8080" spans="1:13" ht="15">
      <c r="A8080" s="276"/>
      <c r="C8080" s="627"/>
      <c r="D8080" s="627"/>
      <c r="E8080" s="627"/>
      <c r="F8080" s="627"/>
      <c r="G8080" s="627"/>
      <c r="H8080" s="627"/>
      <c r="M8080" s="1234"/>
    </row>
    <row r="8081" spans="1:13" ht="15">
      <c r="A8081" s="276"/>
      <c r="C8081" s="625"/>
      <c r="D8081" s="625"/>
      <c r="E8081" s="625"/>
      <c r="F8081" s="625"/>
      <c r="G8081" s="625"/>
      <c r="H8081" s="625"/>
      <c r="M8081" s="1234"/>
    </row>
    <row r="8082" spans="1:13" ht="15">
      <c r="A8082" s="276"/>
      <c r="C8082" s="627"/>
      <c r="D8082" s="627"/>
      <c r="E8082" s="627"/>
      <c r="F8082" s="627"/>
      <c r="G8082" s="627"/>
      <c r="H8082" s="627"/>
      <c r="M8082" s="1234"/>
    </row>
    <row r="8083" spans="1:13" ht="15">
      <c r="A8083" s="1439"/>
      <c r="C8083" s="625"/>
      <c r="D8083" s="625"/>
      <c r="E8083" s="625"/>
      <c r="F8083" s="625"/>
      <c r="G8083" s="625"/>
      <c r="H8083" s="1441"/>
      <c r="J8083" s="1442"/>
      <c r="K8083" s="1448"/>
      <c r="L8083" s="1448"/>
      <c r="M8083" s="1234"/>
    </row>
    <row r="8084" spans="1:13" ht="15">
      <c r="A8084" s="624"/>
      <c r="C8084" s="625"/>
      <c r="D8084" s="625"/>
      <c r="E8084" s="625"/>
      <c r="F8084" s="625"/>
      <c r="G8084" s="625"/>
      <c r="J8084" s="625"/>
      <c r="K8084" s="625"/>
      <c r="L8084" s="625"/>
    </row>
    <row r="8085" spans="1:13" ht="15">
      <c r="A8085" s="626"/>
      <c r="C8085" s="627"/>
      <c r="D8085" s="627"/>
      <c r="E8085" s="627"/>
      <c r="F8085" s="627"/>
      <c r="G8085" s="627"/>
      <c r="J8085" s="627"/>
      <c r="K8085" s="627"/>
      <c r="L8085" s="627"/>
    </row>
    <row r="8086" spans="1:13" ht="15">
      <c r="A8086" s="624"/>
      <c r="C8086" s="625"/>
      <c r="D8086" s="625"/>
      <c r="E8086" s="625"/>
      <c r="F8086" s="625"/>
      <c r="G8086" s="625"/>
      <c r="J8086" s="625"/>
      <c r="K8086" s="625"/>
      <c r="L8086" s="625"/>
    </row>
    <row r="8087" spans="1:13" ht="15">
      <c r="A8087" s="626"/>
      <c r="C8087" s="627"/>
      <c r="D8087" s="627"/>
      <c r="E8087" s="627"/>
      <c r="F8087" s="627"/>
      <c r="G8087" s="627"/>
      <c r="J8087" s="627"/>
      <c r="K8087" s="627"/>
      <c r="L8087" s="627"/>
    </row>
    <row r="8088" spans="1:13" ht="15">
      <c r="A8088" s="624"/>
      <c r="C8088" s="625"/>
      <c r="D8088" s="625"/>
      <c r="E8088" s="625"/>
      <c r="F8088" s="625"/>
      <c r="G8088" s="625"/>
      <c r="J8088" s="625"/>
      <c r="K8088" s="625"/>
      <c r="L8088" s="625"/>
    </row>
    <row r="8089" spans="1:13" ht="15">
      <c r="A8089" s="626"/>
      <c r="C8089" s="627"/>
      <c r="D8089" s="627"/>
      <c r="E8089" s="627"/>
      <c r="F8089" s="627"/>
      <c r="G8089" s="627"/>
      <c r="J8089" s="627"/>
      <c r="K8089" s="627"/>
      <c r="L8089" s="627"/>
    </row>
    <row r="8090" spans="1:13" ht="15">
      <c r="A8090" s="624"/>
      <c r="C8090" s="625"/>
      <c r="D8090" s="625"/>
      <c r="E8090" s="625"/>
      <c r="F8090" s="625"/>
      <c r="G8090" s="625"/>
      <c r="J8090" s="625"/>
      <c r="K8090" s="625"/>
      <c r="L8090" s="625"/>
    </row>
    <row r="8091" spans="1:13" ht="15">
      <c r="A8091" s="626"/>
      <c r="C8091" s="627"/>
      <c r="D8091" s="627"/>
      <c r="E8091" s="627"/>
      <c r="F8091" s="627"/>
      <c r="G8091" s="627"/>
      <c r="J8091" s="627"/>
      <c r="K8091" s="627"/>
      <c r="L8091" s="627"/>
    </row>
    <row r="8092" spans="1:13" ht="15">
      <c r="A8092" s="624"/>
      <c r="C8092" s="625"/>
      <c r="D8092" s="625"/>
      <c r="E8092" s="625"/>
      <c r="F8092" s="625"/>
      <c r="G8092" s="625"/>
      <c r="J8092" s="625"/>
      <c r="K8092" s="625"/>
      <c r="L8092" s="625"/>
    </row>
    <row r="8093" spans="1:13" ht="15">
      <c r="A8093" s="626"/>
      <c r="B8093" s="1442"/>
      <c r="C8093" s="627"/>
      <c r="D8093" s="627"/>
      <c r="E8093" s="627"/>
      <c r="F8093" s="627"/>
      <c r="G8093" s="627"/>
      <c r="H8093" s="1442"/>
      <c r="I8093" s="1446"/>
      <c r="J8093" s="627"/>
      <c r="K8093" s="627"/>
      <c r="L8093" s="637"/>
    </row>
    <row r="8094" spans="1:13" ht="15">
      <c r="A8094" s="624"/>
      <c r="B8094" s="1441"/>
      <c r="C8094" s="625"/>
      <c r="D8094" s="625"/>
      <c r="E8094" s="625"/>
      <c r="F8094" s="625"/>
      <c r="G8094" s="625"/>
      <c r="H8094" s="625"/>
      <c r="I8094" s="638"/>
      <c r="J8094" s="625"/>
      <c r="K8094" s="625"/>
      <c r="L8094" s="634"/>
    </row>
    <row r="8095" spans="1:13" ht="15">
      <c r="A8095" s="624"/>
      <c r="C8095" s="625"/>
      <c r="D8095" s="625"/>
      <c r="E8095" s="625"/>
      <c r="F8095" s="625"/>
      <c r="G8095" s="625"/>
      <c r="H8095" s="625"/>
      <c r="I8095" s="638">
        <v>1</v>
      </c>
      <c r="J8095" s="625"/>
      <c r="K8095" s="625"/>
      <c r="L8095" s="634"/>
    </row>
    <row r="8096" spans="1:13" ht="15">
      <c r="A8096" s="624"/>
      <c r="C8096" s="627"/>
      <c r="D8096" s="627"/>
      <c r="E8096" s="627"/>
      <c r="F8096" s="627"/>
      <c r="G8096" s="627"/>
      <c r="H8096" s="627"/>
      <c r="I8096" s="639">
        <v>1</v>
      </c>
      <c r="J8096" s="627"/>
      <c r="K8096" s="627"/>
      <c r="L8096" s="637"/>
    </row>
    <row r="8097" spans="1:12" ht="15">
      <c r="A8097" s="624"/>
      <c r="C8097" s="625"/>
      <c r="D8097" s="625"/>
      <c r="E8097" s="625"/>
      <c r="F8097" s="625"/>
      <c r="G8097" s="625"/>
      <c r="H8097" s="625"/>
      <c r="I8097" s="638">
        <v>2</v>
      </c>
      <c r="J8097" s="625"/>
      <c r="K8097" s="625"/>
      <c r="L8097" s="634"/>
    </row>
    <row r="8098" spans="1:12" ht="15">
      <c r="A8098" s="624"/>
      <c r="C8098" s="627"/>
      <c r="D8098" s="627"/>
      <c r="E8098" s="627"/>
      <c r="F8098" s="627"/>
      <c r="G8098" s="627"/>
      <c r="H8098" s="627"/>
      <c r="I8098" s="639">
        <v>1</v>
      </c>
      <c r="J8098" s="627"/>
      <c r="K8098" s="627"/>
      <c r="L8098" s="637"/>
    </row>
    <row r="8099" spans="1:12" ht="15">
      <c r="A8099" s="624"/>
      <c r="C8099" s="625"/>
      <c r="D8099" s="625"/>
      <c r="E8099" s="625"/>
      <c r="F8099" s="625"/>
      <c r="G8099" s="625"/>
      <c r="H8099" s="625"/>
      <c r="I8099" s="638">
        <v>1</v>
      </c>
      <c r="J8099" s="625"/>
      <c r="K8099" s="625"/>
      <c r="L8099" s="634"/>
    </row>
    <row r="8100" spans="1:12" ht="15">
      <c r="A8100" s="624"/>
      <c r="C8100" s="627"/>
      <c r="D8100" s="627"/>
      <c r="E8100" s="627"/>
      <c r="F8100" s="627"/>
      <c r="G8100" s="627"/>
      <c r="H8100" s="627"/>
      <c r="I8100" s="639">
        <v>1</v>
      </c>
      <c r="J8100" s="627"/>
      <c r="K8100" s="627"/>
      <c r="L8100" s="637"/>
    </row>
    <row r="8101" spans="1:12" ht="15">
      <c r="A8101" s="624"/>
      <c r="C8101" s="625"/>
      <c r="D8101" s="625"/>
      <c r="E8101" s="625"/>
      <c r="F8101" s="625"/>
      <c r="G8101" s="625"/>
      <c r="H8101" s="625"/>
      <c r="I8101" s="638">
        <v>1</v>
      </c>
      <c r="J8101" s="625"/>
      <c r="K8101" s="625"/>
      <c r="L8101" s="634"/>
    </row>
    <row r="8102" spans="1:12" ht="15">
      <c r="A8102" s="624"/>
      <c r="C8102" s="627"/>
      <c r="D8102" s="627"/>
      <c r="E8102" s="627"/>
      <c r="F8102" s="627"/>
      <c r="G8102" s="627"/>
      <c r="H8102" s="627"/>
      <c r="I8102" s="639">
        <v>1</v>
      </c>
      <c r="J8102" s="627"/>
      <c r="K8102" s="627"/>
      <c r="L8102" s="637"/>
    </row>
    <row r="8103" spans="1:12" ht="15">
      <c r="A8103" s="624"/>
      <c r="C8103" s="625"/>
      <c r="D8103" s="625"/>
      <c r="E8103" s="625"/>
      <c r="F8103" s="625"/>
      <c r="G8103" s="625"/>
      <c r="H8103" s="625"/>
      <c r="I8103" s="638">
        <v>1</v>
      </c>
      <c r="J8103" s="625"/>
      <c r="K8103" s="625"/>
      <c r="L8103" s="634"/>
    </row>
    <row r="8104" spans="1:12" ht="15">
      <c r="A8104" s="624"/>
      <c r="C8104" s="627"/>
      <c r="D8104" s="627"/>
      <c r="E8104" s="627"/>
      <c r="F8104" s="627"/>
      <c r="G8104" s="627"/>
      <c r="H8104" s="627"/>
      <c r="I8104" s="639">
        <v>1</v>
      </c>
      <c r="J8104" s="627"/>
      <c r="K8104" s="627"/>
      <c r="L8104" s="637"/>
    </row>
    <row r="8105" spans="1:12" ht="15">
      <c r="A8105" s="624"/>
      <c r="C8105" s="625"/>
      <c r="D8105" s="625"/>
      <c r="E8105" s="625"/>
      <c r="F8105" s="625"/>
      <c r="G8105" s="625"/>
      <c r="H8105" s="625"/>
      <c r="I8105" s="638">
        <v>2</v>
      </c>
      <c r="J8105" s="625"/>
      <c r="K8105" s="625"/>
      <c r="L8105" s="634"/>
    </row>
    <row r="8106" spans="1:12" ht="15">
      <c r="A8106" s="624"/>
      <c r="C8106" s="627"/>
      <c r="D8106" s="627"/>
      <c r="E8106" s="627"/>
      <c r="F8106" s="627"/>
      <c r="G8106" s="627"/>
      <c r="H8106" s="627"/>
      <c r="I8106" s="639">
        <v>3</v>
      </c>
      <c r="J8106" s="627"/>
      <c r="K8106" s="627"/>
      <c r="L8106" s="637"/>
    </row>
    <row r="8107" spans="1:12" ht="15">
      <c r="A8107" s="624"/>
      <c r="C8107" s="625"/>
      <c r="D8107" s="625"/>
      <c r="E8107" s="625"/>
      <c r="F8107" s="625"/>
      <c r="G8107" s="625"/>
      <c r="H8107" s="625"/>
      <c r="I8107" s="638">
        <v>1</v>
      </c>
      <c r="J8107" s="625"/>
      <c r="K8107" s="625"/>
      <c r="L8107" s="634"/>
    </row>
    <row r="8108" spans="1:12" ht="15">
      <c r="A8108" s="624"/>
      <c r="C8108" s="627"/>
      <c r="D8108" s="627"/>
      <c r="E8108" s="627"/>
      <c r="F8108" s="627"/>
      <c r="G8108" s="627"/>
      <c r="H8108" s="627"/>
      <c r="I8108" s="639">
        <v>1</v>
      </c>
      <c r="J8108" s="627"/>
      <c r="K8108" s="627"/>
      <c r="L8108" s="637"/>
    </row>
    <row r="8109" spans="1:12" ht="15">
      <c r="A8109" s="624"/>
      <c r="C8109" s="625"/>
      <c r="D8109" s="625"/>
      <c r="E8109" s="625"/>
      <c r="F8109" s="625"/>
      <c r="G8109" s="625"/>
      <c r="H8109" s="625"/>
      <c r="I8109" s="638">
        <v>1</v>
      </c>
      <c r="J8109" s="625"/>
      <c r="K8109" s="625"/>
      <c r="L8109" s="634"/>
    </row>
    <row r="8110" spans="1:12" ht="15">
      <c r="A8110" s="624"/>
      <c r="C8110" s="627"/>
      <c r="D8110" s="627"/>
      <c r="E8110" s="627"/>
      <c r="F8110" s="627"/>
      <c r="G8110" s="627"/>
      <c r="H8110" s="627"/>
      <c r="I8110" s="639">
        <v>1</v>
      </c>
      <c r="J8110" s="627"/>
      <c r="K8110" s="627"/>
      <c r="L8110" s="637"/>
    </row>
    <row r="8111" spans="1:12" ht="15">
      <c r="A8111" s="624"/>
      <c r="C8111" s="625"/>
      <c r="D8111" s="625"/>
      <c r="E8111" s="625"/>
      <c r="F8111" s="625"/>
      <c r="G8111" s="625"/>
      <c r="H8111" s="625"/>
      <c r="I8111" s="638">
        <v>3</v>
      </c>
      <c r="J8111" s="625"/>
      <c r="K8111" s="625"/>
      <c r="L8111" s="634"/>
    </row>
    <row r="8112" spans="1:12" ht="15">
      <c r="A8112" s="624"/>
      <c r="C8112" s="627"/>
      <c r="D8112" s="627"/>
      <c r="E8112" s="627"/>
      <c r="F8112" s="627"/>
      <c r="G8112" s="627"/>
      <c r="H8112" s="627"/>
      <c r="I8112" s="639">
        <v>5</v>
      </c>
      <c r="J8112" s="627"/>
      <c r="K8112" s="627"/>
      <c r="L8112" s="637"/>
    </row>
    <row r="8113" spans="1:12" ht="15">
      <c r="A8113" s="624"/>
      <c r="C8113" s="625"/>
      <c r="D8113" s="625"/>
      <c r="E8113" s="625"/>
      <c r="F8113" s="625"/>
      <c r="G8113" s="625"/>
      <c r="H8113" s="625"/>
      <c r="I8113" s="638">
        <v>2</v>
      </c>
      <c r="J8113" s="625"/>
      <c r="K8113" s="625"/>
      <c r="L8113" s="634"/>
    </row>
    <row r="8114" spans="1:12" ht="15">
      <c r="A8114" s="624"/>
      <c r="C8114" s="627"/>
      <c r="D8114" s="627"/>
      <c r="E8114" s="627"/>
      <c r="F8114" s="627"/>
      <c r="G8114" s="627"/>
      <c r="H8114" s="627"/>
      <c r="I8114" s="639">
        <v>2</v>
      </c>
      <c r="J8114" s="627"/>
      <c r="K8114" s="627"/>
      <c r="L8114" s="637"/>
    </row>
    <row r="8115" spans="1:12" ht="15">
      <c r="A8115" s="624"/>
      <c r="C8115" s="625"/>
      <c r="D8115" s="625"/>
      <c r="E8115" s="625"/>
      <c r="F8115" s="625"/>
      <c r="G8115" s="625"/>
      <c r="H8115" s="625"/>
      <c r="I8115" s="638">
        <v>3</v>
      </c>
      <c r="J8115" s="625"/>
      <c r="K8115" s="625"/>
      <c r="L8115" s="634"/>
    </row>
    <row r="8116" spans="1:12" ht="15">
      <c r="A8116" s="624"/>
      <c r="C8116" s="627"/>
      <c r="D8116" s="627"/>
      <c r="E8116" s="627"/>
      <c r="F8116" s="627"/>
      <c r="G8116" s="627"/>
      <c r="H8116" s="627"/>
      <c r="I8116" s="639">
        <v>1</v>
      </c>
      <c r="J8116" s="627"/>
      <c r="K8116" s="627"/>
      <c r="L8116" s="637"/>
    </row>
    <row r="8117" spans="1:12" ht="15">
      <c r="A8117" s="624"/>
      <c r="C8117" s="625"/>
      <c r="D8117" s="625"/>
      <c r="E8117" s="625"/>
      <c r="F8117" s="625"/>
      <c r="G8117" s="625"/>
      <c r="H8117" s="625"/>
      <c r="I8117" s="638">
        <v>1</v>
      </c>
      <c r="J8117" s="625"/>
      <c r="K8117" s="625"/>
      <c r="L8117" s="634"/>
    </row>
    <row r="8118" spans="1:12" ht="15">
      <c r="A8118" s="624"/>
      <c r="C8118" s="627"/>
      <c r="D8118" s="627"/>
      <c r="E8118" s="627"/>
      <c r="F8118" s="627"/>
      <c r="G8118" s="627"/>
      <c r="H8118" s="627"/>
      <c r="I8118" s="639">
        <v>1</v>
      </c>
      <c r="J8118" s="627"/>
      <c r="K8118" s="627"/>
      <c r="L8118" s="637"/>
    </row>
    <row r="8119" spans="1:12" ht="15">
      <c r="A8119" s="624"/>
      <c r="C8119" s="625"/>
      <c r="D8119" s="625"/>
      <c r="E8119" s="625"/>
      <c r="F8119" s="625"/>
      <c r="G8119" s="625"/>
      <c r="H8119" s="625"/>
      <c r="I8119" s="638">
        <v>1</v>
      </c>
      <c r="J8119" s="625"/>
      <c r="K8119" s="625"/>
      <c r="L8119" s="634"/>
    </row>
    <row r="8120" spans="1:12" ht="15">
      <c r="A8120" s="624"/>
      <c r="C8120" s="627"/>
      <c r="D8120" s="627"/>
      <c r="E8120" s="627"/>
      <c r="F8120" s="627"/>
      <c r="G8120" s="627"/>
      <c r="H8120" s="627"/>
      <c r="I8120" s="639">
        <v>1</v>
      </c>
      <c r="J8120" s="627"/>
      <c r="K8120" s="627"/>
      <c r="L8120" s="637"/>
    </row>
    <row r="8121" spans="1:12" ht="15">
      <c r="A8121" s="624"/>
      <c r="C8121" s="625"/>
      <c r="D8121" s="625"/>
      <c r="E8121" s="625"/>
      <c r="F8121" s="625"/>
      <c r="G8121" s="625"/>
      <c r="H8121" s="625"/>
      <c r="I8121" s="638">
        <v>1</v>
      </c>
      <c r="J8121" s="625"/>
      <c r="K8121" s="625"/>
      <c r="L8121" s="634"/>
    </row>
    <row r="8122" spans="1:12" ht="15">
      <c r="A8122" s="624"/>
      <c r="C8122" s="627"/>
      <c r="D8122" s="627"/>
      <c r="E8122" s="627"/>
      <c r="F8122" s="627"/>
      <c r="G8122" s="627"/>
      <c r="H8122" s="627"/>
      <c r="I8122" s="639">
        <v>1</v>
      </c>
      <c r="J8122" s="627"/>
      <c r="K8122" s="627"/>
      <c r="L8122" s="637"/>
    </row>
    <row r="8123" spans="1:12" ht="15">
      <c r="A8123" s="624"/>
      <c r="C8123" s="625"/>
      <c r="D8123" s="625"/>
      <c r="E8123" s="625"/>
      <c r="F8123" s="625"/>
      <c r="G8123" s="625"/>
      <c r="H8123" s="625"/>
      <c r="I8123" s="638">
        <v>1</v>
      </c>
      <c r="J8123" s="625"/>
      <c r="K8123" s="625"/>
      <c r="L8123" s="634"/>
    </row>
    <row r="8124" spans="1:12" ht="15">
      <c r="A8124" s="624"/>
      <c r="C8124" s="627"/>
      <c r="D8124" s="627"/>
      <c r="E8124" s="627"/>
      <c r="F8124" s="627"/>
      <c r="G8124" s="627"/>
      <c r="H8124" s="627"/>
      <c r="I8124" s="639">
        <v>2</v>
      </c>
      <c r="J8124" s="627"/>
      <c r="K8124" s="627"/>
      <c r="L8124" s="637"/>
    </row>
    <row r="8125" spans="1:12" ht="15">
      <c r="A8125" s="624"/>
      <c r="C8125" s="625"/>
      <c r="D8125" s="625"/>
      <c r="E8125" s="625"/>
      <c r="F8125" s="625"/>
      <c r="G8125" s="625"/>
      <c r="H8125" s="625"/>
      <c r="I8125" s="638">
        <v>2</v>
      </c>
      <c r="J8125" s="625"/>
      <c r="K8125" s="625"/>
      <c r="L8125" s="634"/>
    </row>
    <row r="8126" spans="1:12" ht="15">
      <c r="A8126" s="624"/>
      <c r="C8126" s="627"/>
      <c r="D8126" s="627"/>
      <c r="E8126" s="627"/>
      <c r="F8126" s="627"/>
      <c r="G8126" s="627"/>
      <c r="H8126" s="627"/>
      <c r="I8126" s="639">
        <v>1</v>
      </c>
      <c r="J8126" s="627"/>
      <c r="K8126" s="627"/>
      <c r="L8126" s="637"/>
    </row>
    <row r="8127" spans="1:12" ht="15">
      <c r="A8127" s="624"/>
      <c r="C8127" s="625"/>
      <c r="D8127" s="625"/>
      <c r="E8127" s="625"/>
      <c r="F8127" s="625"/>
      <c r="G8127" s="625"/>
      <c r="H8127" s="625"/>
      <c r="I8127" s="638">
        <v>1</v>
      </c>
      <c r="J8127" s="625"/>
      <c r="K8127" s="625"/>
      <c r="L8127" s="634"/>
    </row>
    <row r="8128" spans="1:12" ht="15">
      <c r="A8128" s="624"/>
      <c r="C8128" s="627"/>
      <c r="D8128" s="627"/>
      <c r="E8128" s="627"/>
      <c r="F8128" s="627"/>
      <c r="G8128" s="627"/>
      <c r="H8128" s="627"/>
      <c r="I8128" s="639">
        <v>1</v>
      </c>
      <c r="J8128" s="627"/>
      <c r="K8128" s="627"/>
      <c r="L8128" s="637"/>
    </row>
    <row r="8129" spans="1:12" ht="15">
      <c r="A8129" s="624"/>
      <c r="C8129" s="625"/>
      <c r="D8129" s="625"/>
      <c r="E8129" s="625"/>
      <c r="F8129" s="625"/>
      <c r="G8129" s="625"/>
      <c r="H8129" s="625"/>
      <c r="I8129" s="638">
        <v>3</v>
      </c>
      <c r="J8129" s="625"/>
      <c r="K8129" s="625"/>
      <c r="L8129" s="634"/>
    </row>
    <row r="8130" spans="1:12" ht="15">
      <c r="A8130" s="624"/>
      <c r="C8130" s="625"/>
      <c r="D8130" s="625"/>
      <c r="E8130" s="625"/>
      <c r="F8130" s="625"/>
      <c r="G8130" s="625"/>
      <c r="H8130" s="625"/>
      <c r="I8130" s="638">
        <v>-119</v>
      </c>
      <c r="J8130" s="625"/>
      <c r="K8130" s="625"/>
      <c r="L8130" s="634"/>
    </row>
    <row r="8131" spans="1:12" ht="15">
      <c r="A8131" s="624"/>
      <c r="C8131" s="625"/>
      <c r="D8131" s="625"/>
      <c r="E8131" s="625"/>
      <c r="F8131" s="625"/>
      <c r="G8131" s="625"/>
      <c r="H8131" s="625"/>
      <c r="I8131" s="638">
        <v>1</v>
      </c>
      <c r="J8131" s="625"/>
      <c r="K8131" s="625"/>
      <c r="L8131" s="634"/>
    </row>
    <row r="8132" spans="1:12" ht="15">
      <c r="A8132" s="624"/>
      <c r="C8132" s="627"/>
      <c r="D8132" s="627"/>
      <c r="E8132" s="627"/>
      <c r="F8132" s="627"/>
      <c r="G8132" s="627"/>
      <c r="H8132" s="627"/>
      <c r="I8132" s="639">
        <v>1</v>
      </c>
      <c r="J8132" s="627"/>
      <c r="K8132" s="627"/>
      <c r="L8132" s="637"/>
    </row>
    <row r="8133" spans="1:12" ht="15">
      <c r="A8133" s="624"/>
      <c r="C8133" s="625"/>
      <c r="D8133" s="625"/>
      <c r="E8133" s="625"/>
      <c r="F8133" s="625"/>
      <c r="G8133" s="625"/>
      <c r="H8133" s="625"/>
      <c r="I8133" s="638">
        <v>3</v>
      </c>
      <c r="J8133" s="625"/>
      <c r="K8133" s="625"/>
      <c r="L8133" s="634"/>
    </row>
    <row r="8134" spans="1:12" ht="15">
      <c r="A8134" s="624"/>
      <c r="C8134" s="627"/>
      <c r="D8134" s="627"/>
      <c r="E8134" s="627"/>
      <c r="F8134" s="627"/>
      <c r="G8134" s="627"/>
      <c r="H8134" s="627"/>
      <c r="I8134" s="639">
        <v>3</v>
      </c>
      <c r="J8134" s="627"/>
      <c r="K8134" s="627"/>
      <c r="L8134" s="637"/>
    </row>
    <row r="8135" spans="1:12" ht="15">
      <c r="A8135" s="624"/>
      <c r="C8135" s="625"/>
      <c r="D8135" s="625"/>
      <c r="E8135" s="625"/>
      <c r="F8135" s="625"/>
      <c r="G8135" s="625"/>
      <c r="H8135" s="625"/>
      <c r="I8135" s="638">
        <v>2</v>
      </c>
      <c r="J8135" s="625"/>
      <c r="K8135" s="625"/>
      <c r="L8135" s="634"/>
    </row>
    <row r="8136" spans="1:12" ht="15">
      <c r="A8136" s="624"/>
      <c r="C8136" s="627"/>
      <c r="D8136" s="627"/>
      <c r="E8136" s="627"/>
      <c r="F8136" s="627"/>
      <c r="G8136" s="627"/>
      <c r="H8136" s="627"/>
      <c r="I8136" s="639">
        <v>1</v>
      </c>
      <c r="J8136" s="627"/>
      <c r="K8136" s="627"/>
      <c r="L8136" s="637"/>
    </row>
    <row r="8137" spans="1:12" ht="15">
      <c r="A8137" s="624"/>
      <c r="C8137" s="625"/>
      <c r="D8137" s="625"/>
      <c r="E8137" s="625"/>
      <c r="F8137" s="625"/>
      <c r="G8137" s="625"/>
      <c r="H8137" s="625"/>
      <c r="I8137" s="638">
        <v>2</v>
      </c>
      <c r="J8137" s="625"/>
      <c r="K8137" s="625"/>
      <c r="L8137" s="634"/>
    </row>
    <row r="8138" spans="1:12" ht="15">
      <c r="A8138" s="624"/>
      <c r="C8138" s="627"/>
      <c r="D8138" s="627"/>
      <c r="E8138" s="627"/>
      <c r="F8138" s="627"/>
      <c r="G8138" s="627"/>
      <c r="H8138" s="627"/>
      <c r="I8138" s="639">
        <v>2</v>
      </c>
      <c r="J8138" s="627"/>
      <c r="K8138" s="627"/>
      <c r="L8138" s="637"/>
    </row>
    <row r="8139" spans="1:12" ht="15">
      <c r="A8139" s="624"/>
      <c r="C8139" s="625"/>
      <c r="D8139" s="625"/>
      <c r="E8139" s="625"/>
      <c r="F8139" s="625"/>
      <c r="G8139" s="625"/>
      <c r="H8139" s="625"/>
      <c r="I8139" s="638">
        <v>4</v>
      </c>
      <c r="J8139" s="625"/>
      <c r="K8139" s="625"/>
      <c r="L8139" s="634"/>
    </row>
    <row r="8140" spans="1:12" ht="15">
      <c r="A8140" s="624"/>
      <c r="C8140" s="627"/>
      <c r="D8140" s="627"/>
      <c r="E8140" s="627"/>
      <c r="F8140" s="627"/>
      <c r="G8140" s="627"/>
      <c r="H8140" s="627"/>
      <c r="I8140" s="639">
        <v>10</v>
      </c>
      <c r="J8140" s="627"/>
      <c r="K8140" s="627"/>
      <c r="L8140" s="637"/>
    </row>
    <row r="8141" spans="1:12" ht="15">
      <c r="A8141" s="624"/>
      <c r="C8141" s="625"/>
      <c r="D8141" s="625"/>
      <c r="E8141" s="625"/>
      <c r="F8141" s="625"/>
      <c r="G8141" s="625"/>
      <c r="H8141" s="625"/>
      <c r="I8141" s="638">
        <v>3</v>
      </c>
      <c r="J8141" s="625"/>
      <c r="K8141" s="625"/>
      <c r="L8141" s="634"/>
    </row>
    <row r="8142" spans="1:12" ht="15">
      <c r="A8142" s="624"/>
      <c r="C8142" s="627"/>
      <c r="D8142" s="627"/>
      <c r="E8142" s="627"/>
      <c r="F8142" s="627"/>
      <c r="G8142" s="627"/>
      <c r="H8142" s="627"/>
      <c r="I8142" s="639">
        <v>10</v>
      </c>
      <c r="J8142" s="627"/>
      <c r="K8142" s="627"/>
      <c r="L8142" s="637"/>
    </row>
    <row r="8143" spans="1:12" ht="15">
      <c r="A8143" s="624"/>
      <c r="C8143" s="625"/>
      <c r="D8143" s="625"/>
      <c r="E8143" s="625"/>
      <c r="F8143" s="625"/>
      <c r="G8143" s="625"/>
      <c r="H8143" s="625"/>
      <c r="I8143" s="638">
        <v>2</v>
      </c>
      <c r="J8143" s="625"/>
      <c r="K8143" s="625"/>
      <c r="L8143" s="634"/>
    </row>
    <row r="8144" spans="1:12" ht="15">
      <c r="A8144" s="624"/>
      <c r="C8144" s="627"/>
      <c r="D8144" s="627"/>
      <c r="E8144" s="627"/>
      <c r="F8144" s="627"/>
      <c r="G8144" s="627"/>
      <c r="H8144" s="627"/>
      <c r="I8144" s="639">
        <v>1</v>
      </c>
      <c r="J8144" s="627"/>
      <c r="K8144" s="627"/>
      <c r="L8144" s="637"/>
    </row>
    <row r="8145" spans="1:12" ht="15">
      <c r="A8145" s="46"/>
      <c r="C8145" s="625"/>
      <c r="D8145" s="625"/>
      <c r="E8145" s="625"/>
      <c r="F8145" s="625"/>
      <c r="G8145" s="625"/>
      <c r="H8145" s="625"/>
      <c r="I8145" s="24">
        <v>2</v>
      </c>
      <c r="J8145" s="625"/>
      <c r="K8145" s="625"/>
      <c r="L8145" s="625"/>
    </row>
    <row r="8146" spans="1:12" ht="15">
      <c r="A8146" s="276"/>
      <c r="C8146" s="625"/>
      <c r="D8146" s="625"/>
      <c r="E8146" s="625"/>
      <c r="F8146" s="625"/>
      <c r="G8146" s="625"/>
      <c r="H8146" s="625"/>
      <c r="J8146" s="625"/>
      <c r="K8146" s="625"/>
      <c r="L8146" s="625"/>
    </row>
    <row r="8147" spans="1:12" ht="15">
      <c r="A8147" s="276"/>
      <c r="C8147" s="627"/>
      <c r="D8147" s="627"/>
      <c r="E8147" s="627"/>
      <c r="F8147" s="627"/>
      <c r="G8147" s="627"/>
      <c r="H8147" s="627"/>
      <c r="J8147" s="627"/>
      <c r="K8147" s="627"/>
      <c r="L8147" s="627"/>
    </row>
    <row r="8148" spans="1:12" ht="15">
      <c r="A8148" s="276"/>
      <c r="C8148" s="625"/>
      <c r="D8148" s="625"/>
      <c r="E8148" s="625"/>
      <c r="F8148" s="625"/>
      <c r="G8148" s="625"/>
      <c r="H8148" s="625"/>
      <c r="J8148" s="625"/>
      <c r="K8148" s="625"/>
      <c r="L8148" s="625"/>
    </row>
    <row r="8149" spans="1:12" ht="15">
      <c r="A8149" s="276"/>
      <c r="C8149" s="627"/>
      <c r="D8149" s="627"/>
      <c r="E8149" s="627"/>
      <c r="F8149" s="627"/>
      <c r="G8149" s="627"/>
      <c r="H8149" s="627"/>
      <c r="J8149" s="627"/>
      <c r="K8149" s="627"/>
      <c r="L8149" s="627"/>
    </row>
    <row r="8150" spans="1:12" ht="15">
      <c r="A8150" s="276"/>
      <c r="C8150" s="625"/>
      <c r="D8150" s="625"/>
      <c r="E8150" s="625"/>
      <c r="F8150" s="625"/>
      <c r="G8150" s="625"/>
      <c r="H8150" s="625"/>
      <c r="J8150" s="625"/>
      <c r="K8150" s="625"/>
      <c r="L8150" s="625"/>
    </row>
    <row r="8151" spans="1:12" ht="15">
      <c r="A8151" s="276"/>
      <c r="C8151" s="627"/>
      <c r="D8151" s="627"/>
      <c r="E8151" s="627"/>
      <c r="F8151" s="627"/>
      <c r="G8151" s="627"/>
      <c r="H8151" s="627"/>
      <c r="J8151" s="627"/>
      <c r="K8151" s="627"/>
      <c r="L8151" s="627"/>
    </row>
    <row r="8152" spans="1:12" ht="15">
      <c r="A8152" s="276"/>
      <c r="C8152" s="625"/>
      <c r="D8152" s="625"/>
      <c r="E8152" s="625"/>
      <c r="F8152" s="625"/>
      <c r="G8152" s="625"/>
      <c r="H8152" s="625"/>
      <c r="J8152" s="625"/>
      <c r="K8152" s="625"/>
      <c r="L8152" s="625"/>
    </row>
    <row r="8153" spans="1:12" ht="15">
      <c r="A8153" s="276"/>
      <c r="C8153" s="627"/>
      <c r="D8153" s="627"/>
      <c r="E8153" s="627"/>
      <c r="F8153" s="627"/>
      <c r="G8153" s="627"/>
      <c r="H8153" s="627"/>
      <c r="J8153" s="627"/>
      <c r="K8153" s="627"/>
      <c r="L8153" s="627"/>
    </row>
    <row r="8154" spans="1:12" ht="15">
      <c r="A8154" s="276"/>
      <c r="C8154" s="625"/>
      <c r="D8154" s="625"/>
      <c r="E8154" s="625"/>
      <c r="F8154" s="625"/>
      <c r="G8154" s="625"/>
      <c r="H8154" s="625"/>
      <c r="J8154" s="625"/>
      <c r="K8154" s="625"/>
      <c r="L8154" s="625"/>
    </row>
    <row r="8155" spans="1:12" ht="15">
      <c r="A8155" s="276"/>
      <c r="C8155" s="627"/>
      <c r="D8155" s="627"/>
      <c r="E8155" s="627"/>
      <c r="F8155" s="627"/>
      <c r="G8155" s="627"/>
      <c r="H8155" s="627"/>
      <c r="J8155" s="627"/>
      <c r="K8155" s="627"/>
      <c r="L8155" s="627"/>
    </row>
    <row r="8156" spans="1:12" ht="15">
      <c r="A8156" s="276"/>
      <c r="C8156" s="625"/>
      <c r="D8156" s="625"/>
      <c r="E8156" s="625"/>
      <c r="F8156" s="625"/>
      <c r="G8156" s="625"/>
      <c r="H8156" s="625"/>
      <c r="J8156" s="625"/>
      <c r="K8156" s="625"/>
      <c r="L8156" s="625"/>
    </row>
    <row r="8157" spans="1:12" ht="15">
      <c r="A8157" s="276"/>
      <c r="C8157" s="627"/>
      <c r="D8157" s="627"/>
      <c r="E8157" s="627"/>
      <c r="F8157" s="627"/>
      <c r="G8157" s="627"/>
      <c r="H8157" s="627"/>
      <c r="J8157" s="627"/>
      <c r="K8157" s="627"/>
      <c r="L8157" s="627"/>
    </row>
    <row r="8158" spans="1:12" ht="15">
      <c r="A8158" s="276"/>
      <c r="C8158" s="625"/>
      <c r="D8158" s="625"/>
      <c r="E8158" s="625"/>
      <c r="F8158" s="625"/>
      <c r="G8158" s="625"/>
      <c r="H8158" s="625"/>
      <c r="J8158" s="625"/>
      <c r="K8158" s="625"/>
      <c r="L8158" s="625"/>
    </row>
    <row r="8159" spans="1:12" ht="15">
      <c r="A8159" s="276"/>
      <c r="C8159" s="627"/>
      <c r="D8159" s="627"/>
      <c r="E8159" s="627"/>
      <c r="F8159" s="627"/>
      <c r="G8159" s="627"/>
      <c r="H8159" s="627"/>
      <c r="J8159" s="627"/>
      <c r="K8159" s="627"/>
      <c r="L8159" s="627"/>
    </row>
    <row r="8160" spans="1:12" ht="15">
      <c r="A8160" s="276"/>
      <c r="C8160" s="625"/>
      <c r="D8160" s="625"/>
      <c r="E8160" s="625"/>
      <c r="F8160" s="625"/>
      <c r="G8160" s="625"/>
      <c r="H8160" s="625"/>
      <c r="J8160" s="625"/>
      <c r="K8160" s="625"/>
      <c r="L8160" s="625"/>
    </row>
    <row r="8161" spans="1:12" ht="15">
      <c r="A8161" s="276"/>
      <c r="C8161" s="627"/>
      <c r="D8161" s="627"/>
      <c r="E8161" s="627"/>
      <c r="F8161" s="627"/>
      <c r="G8161" s="627"/>
      <c r="H8161" s="627"/>
      <c r="J8161" s="627"/>
      <c r="K8161" s="627"/>
      <c r="L8161" s="627"/>
    </row>
    <row r="8162" spans="1:12" ht="15">
      <c r="A8162" s="276"/>
      <c r="C8162" s="625"/>
      <c r="D8162" s="625"/>
      <c r="E8162" s="625"/>
      <c r="F8162" s="625"/>
      <c r="G8162" s="625"/>
      <c r="H8162" s="625"/>
      <c r="J8162" s="625"/>
      <c r="K8162" s="625"/>
      <c r="L8162" s="625"/>
    </row>
    <row r="8163" spans="1:12" ht="15">
      <c r="A8163" s="276"/>
      <c r="C8163" s="627"/>
      <c r="D8163" s="627"/>
      <c r="E8163" s="627"/>
      <c r="F8163" s="627"/>
      <c r="G8163" s="627"/>
      <c r="H8163" s="627"/>
      <c r="J8163" s="627"/>
      <c r="K8163" s="627"/>
      <c r="L8163" s="627"/>
    </row>
    <row r="8164" spans="1:12" ht="15">
      <c r="A8164" s="276"/>
      <c r="C8164" s="625"/>
      <c r="D8164" s="625"/>
      <c r="E8164" s="625"/>
      <c r="F8164" s="625"/>
      <c r="G8164" s="625"/>
      <c r="H8164" s="625"/>
      <c r="J8164" s="625"/>
      <c r="K8164" s="625"/>
      <c r="L8164" s="625"/>
    </row>
    <row r="8165" spans="1:12" ht="15">
      <c r="A8165" s="276"/>
      <c r="C8165" s="627"/>
      <c r="D8165" s="627"/>
      <c r="E8165" s="627"/>
      <c r="F8165" s="627"/>
      <c r="G8165" s="627"/>
      <c r="H8165" s="627"/>
      <c r="J8165" s="627"/>
      <c r="K8165" s="627"/>
      <c r="L8165" s="627"/>
    </row>
    <row r="8166" spans="1:12" ht="15">
      <c r="A8166" s="276"/>
      <c r="C8166" s="625"/>
      <c r="D8166" s="625"/>
      <c r="E8166" s="625"/>
      <c r="F8166" s="625"/>
      <c r="G8166" s="625"/>
      <c r="H8166" s="625"/>
      <c r="J8166" s="625"/>
      <c r="K8166" s="625"/>
      <c r="L8166" s="625"/>
    </row>
    <row r="8167" spans="1:12" ht="15">
      <c r="A8167" s="276"/>
      <c r="C8167" s="627"/>
      <c r="D8167" s="627"/>
      <c r="E8167" s="627"/>
      <c r="F8167" s="627"/>
      <c r="G8167" s="627"/>
      <c r="H8167" s="627"/>
      <c r="J8167" s="627"/>
      <c r="K8167" s="627"/>
      <c r="L8167" s="627"/>
    </row>
    <row r="8168" spans="1:12" ht="15">
      <c r="A8168" s="276"/>
      <c r="C8168" s="625"/>
      <c r="D8168" s="625"/>
      <c r="E8168" s="625"/>
      <c r="F8168" s="625"/>
      <c r="G8168" s="625"/>
      <c r="H8168" s="625"/>
      <c r="J8168" s="625"/>
      <c r="K8168" s="625"/>
      <c r="L8168" s="625"/>
    </row>
    <row r="8169" spans="1:12" ht="15">
      <c r="A8169" s="276"/>
      <c r="C8169" s="627"/>
      <c r="D8169" s="627"/>
      <c r="E8169" s="627"/>
      <c r="F8169" s="627"/>
      <c r="G8169" s="627"/>
      <c r="H8169" s="627"/>
      <c r="J8169" s="627"/>
      <c r="K8169" s="627"/>
      <c r="L8169" s="627"/>
    </row>
    <row r="8170" spans="1:12" ht="15">
      <c r="A8170" s="276"/>
      <c r="C8170" s="625"/>
      <c r="D8170" s="625"/>
      <c r="E8170" s="625"/>
      <c r="F8170" s="625"/>
      <c r="G8170" s="625"/>
      <c r="H8170" s="625"/>
      <c r="J8170" s="625"/>
      <c r="K8170" s="625"/>
      <c r="L8170" s="625"/>
    </row>
    <row r="8171" spans="1:12" ht="15">
      <c r="A8171" s="276"/>
      <c r="C8171" s="627"/>
      <c r="D8171" s="627"/>
      <c r="E8171" s="627"/>
      <c r="F8171" s="627"/>
      <c r="G8171" s="627"/>
      <c r="H8171" s="627"/>
      <c r="J8171" s="627"/>
      <c r="K8171" s="627"/>
      <c r="L8171" s="627"/>
    </row>
    <row r="8172" spans="1:12" ht="15">
      <c r="A8172" s="276"/>
      <c r="C8172" s="625"/>
      <c r="D8172" s="625"/>
      <c r="E8172" s="625"/>
      <c r="F8172" s="625"/>
      <c r="G8172" s="625"/>
      <c r="H8172" s="625"/>
      <c r="J8172" s="625"/>
      <c r="K8172" s="625"/>
      <c r="L8172" s="625"/>
    </row>
    <row r="8173" spans="1:12" ht="15">
      <c r="A8173" s="276"/>
      <c r="C8173" s="627"/>
      <c r="D8173" s="627"/>
      <c r="E8173" s="627"/>
      <c r="F8173" s="627"/>
      <c r="G8173" s="627"/>
      <c r="H8173" s="627"/>
      <c r="J8173" s="627"/>
      <c r="K8173" s="627"/>
      <c r="L8173" s="627"/>
    </row>
    <row r="8174" spans="1:12" ht="15">
      <c r="A8174" s="276"/>
      <c r="C8174" s="625"/>
      <c r="D8174" s="625"/>
      <c r="E8174" s="625"/>
      <c r="F8174" s="625"/>
      <c r="G8174" s="625"/>
      <c r="H8174" s="625"/>
      <c r="J8174" s="625"/>
      <c r="K8174" s="625"/>
      <c r="L8174" s="625"/>
    </row>
    <row r="8175" spans="1:12" ht="15">
      <c r="A8175" s="276"/>
      <c r="C8175" s="627"/>
      <c r="D8175" s="627"/>
      <c r="E8175" s="627"/>
      <c r="F8175" s="627"/>
      <c r="G8175" s="627"/>
      <c r="H8175" s="627"/>
      <c r="J8175" s="627"/>
      <c r="K8175" s="627"/>
      <c r="L8175" s="627"/>
    </row>
    <row r="8176" spans="1:12" ht="15">
      <c r="A8176" s="276"/>
      <c r="C8176" s="625"/>
      <c r="D8176" s="625"/>
      <c r="E8176" s="625"/>
      <c r="F8176" s="625"/>
      <c r="G8176" s="625"/>
      <c r="H8176" s="625"/>
      <c r="J8176" s="625"/>
      <c r="K8176" s="625"/>
      <c r="L8176" s="625"/>
    </row>
    <row r="8177" spans="1:12" ht="15">
      <c r="A8177" s="276"/>
      <c r="C8177" s="627"/>
      <c r="D8177" s="627"/>
      <c r="E8177" s="627"/>
      <c r="F8177" s="627"/>
      <c r="G8177" s="627"/>
      <c r="H8177" s="627"/>
      <c r="J8177" s="627"/>
      <c r="K8177" s="627"/>
      <c r="L8177" s="627"/>
    </row>
    <row r="8178" spans="1:12" ht="15">
      <c r="A8178" s="276"/>
      <c r="C8178" s="625"/>
      <c r="D8178" s="625"/>
      <c r="E8178" s="625"/>
      <c r="F8178" s="625"/>
      <c r="G8178" s="625"/>
      <c r="H8178" s="625"/>
      <c r="J8178" s="625"/>
      <c r="K8178" s="625"/>
      <c r="L8178" s="625"/>
    </row>
    <row r="8179" spans="1:12" ht="15">
      <c r="A8179" s="276"/>
      <c r="C8179" s="627"/>
      <c r="D8179" s="627"/>
      <c r="E8179" s="627"/>
      <c r="F8179" s="627"/>
      <c r="G8179" s="627"/>
      <c r="H8179" s="627"/>
      <c r="J8179" s="627"/>
      <c r="K8179" s="627"/>
      <c r="L8179" s="627"/>
    </row>
    <row r="8180" spans="1:12" ht="15">
      <c r="A8180" s="276"/>
      <c r="C8180" s="625"/>
      <c r="D8180" s="625"/>
      <c r="E8180" s="625"/>
      <c r="F8180" s="625"/>
      <c r="G8180" s="625"/>
      <c r="H8180" s="625"/>
      <c r="J8180" s="625"/>
      <c r="K8180" s="625"/>
      <c r="L8180" s="625"/>
    </row>
    <row r="8181" spans="1:12" ht="15">
      <c r="A8181" s="276"/>
      <c r="C8181" s="627"/>
      <c r="D8181" s="627"/>
      <c r="E8181" s="627"/>
      <c r="F8181" s="627"/>
      <c r="G8181" s="627"/>
      <c r="H8181" s="627"/>
      <c r="J8181" s="627"/>
      <c r="K8181" s="627"/>
      <c r="L8181" s="627"/>
    </row>
    <row r="8182" spans="1:12" ht="15">
      <c r="A8182" s="276"/>
      <c r="C8182" s="625"/>
      <c r="D8182" s="625"/>
      <c r="E8182" s="625"/>
      <c r="F8182" s="625"/>
      <c r="G8182" s="625"/>
      <c r="H8182" s="625"/>
      <c r="J8182" s="625"/>
      <c r="K8182" s="625"/>
      <c r="L8182" s="625"/>
    </row>
    <row r="8183" spans="1:12" ht="15">
      <c r="A8183" s="276"/>
      <c r="C8183" s="627"/>
      <c r="D8183" s="627"/>
      <c r="E8183" s="627"/>
      <c r="F8183" s="627"/>
      <c r="G8183" s="627"/>
      <c r="H8183" s="627"/>
      <c r="J8183" s="627"/>
      <c r="K8183" s="627"/>
      <c r="L8183" s="627"/>
    </row>
    <row r="8184" spans="1:12" ht="15">
      <c r="A8184" s="276"/>
      <c r="C8184" s="625"/>
      <c r="D8184" s="625"/>
      <c r="E8184" s="625"/>
      <c r="F8184" s="625"/>
      <c r="G8184" s="625"/>
      <c r="H8184" s="625"/>
      <c r="J8184" s="625"/>
      <c r="K8184" s="625"/>
      <c r="L8184" s="625"/>
    </row>
    <row r="8185" spans="1:12" ht="15">
      <c r="A8185" s="276"/>
      <c r="C8185" s="627"/>
      <c r="D8185" s="627"/>
      <c r="E8185" s="627"/>
      <c r="F8185" s="627"/>
      <c r="G8185" s="627"/>
      <c r="H8185" s="627"/>
      <c r="J8185" s="627"/>
      <c r="K8185" s="627"/>
      <c r="L8185" s="627"/>
    </row>
    <row r="8186" spans="1:12" ht="15">
      <c r="A8186" s="276"/>
      <c r="C8186" s="625"/>
      <c r="D8186" s="625"/>
      <c r="E8186" s="625"/>
      <c r="F8186" s="625"/>
      <c r="G8186" s="625"/>
      <c r="H8186" s="625"/>
      <c r="J8186" s="625"/>
      <c r="K8186" s="625"/>
      <c r="L8186" s="625"/>
    </row>
    <row r="8187" spans="1:12" ht="15">
      <c r="A8187" s="276"/>
      <c r="C8187" s="627"/>
      <c r="D8187" s="627"/>
      <c r="E8187" s="627"/>
      <c r="F8187" s="627"/>
      <c r="G8187" s="627"/>
      <c r="H8187" s="627"/>
      <c r="J8187" s="627"/>
      <c r="K8187" s="627"/>
      <c r="L8187" s="627"/>
    </row>
    <row r="8188" spans="1:12" ht="15">
      <c r="A8188" s="276"/>
      <c r="C8188" s="625"/>
      <c r="D8188" s="625"/>
      <c r="E8188" s="625"/>
      <c r="F8188" s="625"/>
      <c r="G8188" s="625"/>
      <c r="H8188" s="625"/>
      <c r="J8188" s="625"/>
      <c r="K8188" s="625"/>
      <c r="L8188" s="625"/>
    </row>
    <row r="8189" spans="1:12" ht="15">
      <c r="A8189" s="276"/>
      <c r="C8189" s="627"/>
      <c r="D8189" s="627"/>
      <c r="E8189" s="627"/>
      <c r="F8189" s="627"/>
      <c r="G8189" s="627"/>
      <c r="H8189" s="627"/>
      <c r="J8189" s="627"/>
      <c r="K8189" s="627"/>
      <c r="L8189" s="627"/>
    </row>
    <row r="8190" spans="1:12" ht="15">
      <c r="A8190" s="276"/>
      <c r="C8190" s="625"/>
      <c r="D8190" s="625"/>
      <c r="E8190" s="625"/>
      <c r="F8190" s="625"/>
      <c r="G8190" s="625"/>
      <c r="H8190" s="625"/>
      <c r="J8190" s="625"/>
      <c r="K8190" s="625"/>
      <c r="L8190" s="625"/>
    </row>
    <row r="8191" spans="1:12" ht="15">
      <c r="A8191" s="276"/>
      <c r="C8191" s="625"/>
      <c r="D8191" s="625"/>
      <c r="E8191" s="625"/>
      <c r="F8191" s="625"/>
      <c r="G8191" s="625"/>
      <c r="H8191" s="625"/>
      <c r="J8191" s="625"/>
      <c r="K8191" s="625"/>
      <c r="L8191" s="625"/>
    </row>
    <row r="8192" spans="1:12" ht="15">
      <c r="A8192" s="276"/>
      <c r="C8192" s="627"/>
      <c r="D8192" s="627"/>
      <c r="E8192" s="627"/>
      <c r="F8192" s="627"/>
      <c r="G8192" s="627"/>
      <c r="H8192" s="627"/>
      <c r="J8192" s="627"/>
      <c r="K8192" s="627"/>
      <c r="L8192" s="627"/>
    </row>
    <row r="8193" spans="1:12" ht="15">
      <c r="A8193" s="276"/>
      <c r="C8193" s="625"/>
      <c r="D8193" s="625"/>
      <c r="E8193" s="625"/>
      <c r="F8193" s="625"/>
      <c r="G8193" s="625"/>
      <c r="H8193" s="625"/>
      <c r="J8193" s="625"/>
      <c r="K8193" s="625"/>
      <c r="L8193" s="625"/>
    </row>
    <row r="8194" spans="1:12" ht="15">
      <c r="A8194" s="276"/>
      <c r="C8194" s="627"/>
      <c r="D8194" s="627"/>
      <c r="E8194" s="627"/>
      <c r="F8194" s="627"/>
      <c r="G8194" s="627"/>
      <c r="H8194" s="627"/>
      <c r="J8194" s="627"/>
      <c r="K8194" s="627"/>
      <c r="L8194" s="627"/>
    </row>
    <row r="8195" spans="1:12" ht="15">
      <c r="A8195" s="276"/>
      <c r="C8195" s="625"/>
      <c r="D8195" s="625"/>
      <c r="E8195" s="625"/>
      <c r="F8195" s="625"/>
      <c r="G8195" s="625"/>
      <c r="H8195" s="625"/>
      <c r="J8195" s="625"/>
      <c r="K8195" s="625"/>
      <c r="L8195" s="625"/>
    </row>
    <row r="8196" spans="1:12" ht="15">
      <c r="A8196" s="276"/>
      <c r="C8196" s="627"/>
      <c r="D8196" s="627"/>
      <c r="E8196" s="627"/>
      <c r="F8196" s="627"/>
      <c r="G8196" s="627"/>
      <c r="H8196" s="627"/>
      <c r="J8196" s="627"/>
      <c r="K8196" s="627"/>
      <c r="L8196" s="627"/>
    </row>
    <row r="8197" spans="1:12" ht="15">
      <c r="A8197" s="276"/>
      <c r="C8197" s="625"/>
      <c r="D8197" s="625"/>
      <c r="E8197" s="625"/>
      <c r="F8197" s="625"/>
      <c r="G8197" s="625"/>
      <c r="H8197" s="625"/>
      <c r="J8197" s="625"/>
      <c r="K8197" s="625"/>
      <c r="L8197" s="625"/>
    </row>
    <row r="8198" spans="1:12" ht="15">
      <c r="A8198" s="276"/>
      <c r="C8198" s="625"/>
      <c r="D8198" s="625"/>
      <c r="E8198" s="625"/>
      <c r="F8198" s="625"/>
      <c r="G8198" s="625"/>
      <c r="H8198" s="625"/>
      <c r="J8198" s="625"/>
      <c r="K8198" s="625"/>
      <c r="L8198" s="625"/>
    </row>
    <row r="8199" spans="1:12" ht="15">
      <c r="A8199" s="276"/>
      <c r="C8199" s="627"/>
      <c r="D8199" s="627"/>
      <c r="E8199" s="627"/>
      <c r="F8199" s="627"/>
      <c r="G8199" s="627"/>
      <c r="H8199" s="627"/>
      <c r="J8199" s="627"/>
      <c r="K8199" s="627"/>
      <c r="L8199" s="627"/>
    </row>
    <row r="8200" spans="1:12" ht="15">
      <c r="A8200" s="276"/>
      <c r="C8200" s="625"/>
      <c r="D8200" s="625"/>
      <c r="E8200" s="625"/>
      <c r="F8200" s="625"/>
      <c r="G8200" s="625"/>
      <c r="H8200" s="625"/>
      <c r="J8200" s="625"/>
      <c r="K8200" s="625"/>
      <c r="L8200" s="625"/>
    </row>
    <row r="8201" spans="1:12" ht="15">
      <c r="A8201" s="276"/>
      <c r="C8201" s="625"/>
      <c r="D8201" s="625"/>
      <c r="E8201" s="625"/>
      <c r="F8201" s="625"/>
      <c r="G8201" s="625"/>
      <c r="H8201" s="625"/>
      <c r="J8201" s="625"/>
      <c r="K8201" s="625"/>
      <c r="L8201" s="625"/>
    </row>
    <row r="8202" spans="1:12" ht="15">
      <c r="A8202" s="276"/>
      <c r="C8202" s="625"/>
      <c r="D8202" s="625"/>
      <c r="E8202" s="625"/>
      <c r="F8202" s="625"/>
      <c r="G8202" s="625"/>
      <c r="H8202" s="625"/>
      <c r="J8202" s="625"/>
      <c r="K8202" s="625"/>
      <c r="L8202" s="625"/>
    </row>
    <row r="8203" spans="1:12" ht="15">
      <c r="A8203" s="276"/>
      <c r="C8203" s="625"/>
      <c r="D8203" s="625"/>
      <c r="E8203" s="625"/>
      <c r="F8203" s="625"/>
      <c r="G8203" s="625"/>
      <c r="H8203" s="625"/>
      <c r="J8203" s="625"/>
      <c r="K8203" s="625"/>
      <c r="L8203" s="625"/>
    </row>
    <row r="8204" spans="1:12" ht="15">
      <c r="A8204" s="276"/>
      <c r="C8204" s="625"/>
      <c r="D8204" s="625"/>
      <c r="E8204" s="625"/>
      <c r="F8204" s="625"/>
      <c r="G8204" s="625"/>
      <c r="H8204" s="625"/>
      <c r="J8204" s="625"/>
      <c r="K8204" s="625"/>
      <c r="L8204" s="625"/>
    </row>
    <row r="8205" spans="1:12" ht="15">
      <c r="A8205" s="276"/>
      <c r="C8205" s="625"/>
      <c r="D8205" s="625"/>
      <c r="E8205" s="625"/>
      <c r="F8205" s="625"/>
      <c r="G8205" s="625"/>
      <c r="H8205" s="625"/>
      <c r="J8205" s="625"/>
      <c r="K8205" s="625"/>
      <c r="L8205" s="625"/>
    </row>
    <row r="8206" spans="1:12" ht="15">
      <c r="A8206" s="276"/>
      <c r="C8206" s="625"/>
      <c r="D8206" s="625"/>
      <c r="E8206" s="625"/>
      <c r="F8206" s="625"/>
      <c r="G8206" s="625"/>
      <c r="H8206" s="625"/>
      <c r="J8206" s="625"/>
      <c r="K8206" s="625"/>
      <c r="L8206" s="625"/>
    </row>
    <row r="8207" spans="1:12" ht="15">
      <c r="A8207" s="276"/>
      <c r="C8207" s="627"/>
      <c r="D8207" s="627"/>
      <c r="E8207" s="627"/>
      <c r="F8207" s="627"/>
      <c r="G8207" s="627"/>
      <c r="H8207" s="627"/>
      <c r="J8207" s="627"/>
      <c r="K8207" s="627"/>
      <c r="L8207" s="627"/>
    </row>
    <row r="8208" spans="1:12" ht="15">
      <c r="A8208" s="276"/>
      <c r="C8208" s="625"/>
      <c r="D8208" s="625"/>
      <c r="E8208" s="625"/>
      <c r="F8208" s="625"/>
      <c r="G8208" s="625"/>
      <c r="H8208" s="625"/>
      <c r="J8208" s="625"/>
      <c r="K8208" s="625"/>
      <c r="L8208" s="625"/>
    </row>
    <row r="8209" spans="1:12" ht="15">
      <c r="A8209" s="276"/>
      <c r="C8209" s="627"/>
      <c r="D8209" s="627"/>
      <c r="E8209" s="627"/>
      <c r="F8209" s="627"/>
      <c r="G8209" s="627"/>
      <c r="H8209" s="627"/>
      <c r="J8209" s="627"/>
      <c r="K8209" s="627"/>
      <c r="L8209" s="627"/>
    </row>
    <row r="8210" spans="1:12" ht="15">
      <c r="A8210" s="276"/>
      <c r="C8210" s="625"/>
      <c r="D8210" s="625"/>
      <c r="E8210" s="625"/>
      <c r="F8210" s="625"/>
      <c r="G8210" s="625"/>
      <c r="H8210" s="625"/>
      <c r="J8210" s="625"/>
      <c r="K8210" s="625"/>
      <c r="L8210" s="625"/>
    </row>
    <row r="8211" spans="1:12" ht="15">
      <c r="A8211" s="276"/>
      <c r="C8211" s="625"/>
      <c r="D8211" s="625"/>
      <c r="E8211" s="625"/>
      <c r="F8211" s="625"/>
      <c r="G8211" s="625"/>
      <c r="H8211" s="625"/>
      <c r="J8211" s="625"/>
      <c r="K8211" s="625"/>
      <c r="L8211" s="625"/>
    </row>
    <row r="8212" spans="1:12" ht="15">
      <c r="A8212" s="276"/>
      <c r="C8212" s="627"/>
      <c r="D8212" s="627"/>
      <c r="E8212" s="627"/>
      <c r="F8212" s="627"/>
      <c r="G8212" s="627"/>
      <c r="H8212" s="627"/>
      <c r="J8212" s="627"/>
      <c r="K8212" s="627"/>
      <c r="L8212" s="627"/>
    </row>
    <row r="8213" spans="1:12" ht="15">
      <c r="A8213" s="276"/>
      <c r="C8213" s="625"/>
      <c r="D8213" s="625"/>
      <c r="E8213" s="625"/>
      <c r="F8213" s="625"/>
      <c r="G8213" s="625"/>
      <c r="H8213" s="625"/>
      <c r="J8213" s="625"/>
      <c r="K8213" s="625"/>
      <c r="L8213" s="625"/>
    </row>
    <row r="8214" spans="1:12" ht="15">
      <c r="A8214" s="276"/>
      <c r="C8214" s="625"/>
      <c r="D8214" s="625"/>
      <c r="E8214" s="625"/>
      <c r="F8214" s="625"/>
      <c r="G8214" s="625"/>
      <c r="H8214" s="625"/>
      <c r="J8214" s="625"/>
      <c r="K8214" s="625"/>
      <c r="L8214" s="625"/>
    </row>
    <row r="8215" spans="1:12" ht="15">
      <c r="A8215" s="276"/>
      <c r="C8215" s="625"/>
      <c r="D8215" s="625"/>
      <c r="E8215" s="625"/>
      <c r="F8215" s="625"/>
      <c r="G8215" s="625"/>
      <c r="H8215" s="625"/>
      <c r="J8215" s="625"/>
      <c r="K8215" s="625"/>
      <c r="L8215" s="625"/>
    </row>
    <row r="8216" spans="1:12" ht="15">
      <c r="A8216" s="276"/>
      <c r="C8216" s="625"/>
      <c r="D8216" s="625"/>
      <c r="E8216" s="625"/>
      <c r="F8216" s="625"/>
      <c r="G8216" s="625"/>
      <c r="H8216" s="625"/>
      <c r="J8216" s="625"/>
      <c r="K8216" s="625"/>
      <c r="L8216" s="625"/>
    </row>
    <row r="8217" spans="1:12" ht="15">
      <c r="A8217" s="276"/>
      <c r="C8217" s="625"/>
      <c r="D8217" s="625"/>
      <c r="E8217" s="625"/>
      <c r="F8217" s="625"/>
      <c r="G8217" s="625"/>
      <c r="H8217" s="625"/>
      <c r="J8217" s="625"/>
      <c r="K8217" s="625"/>
      <c r="L8217" s="625"/>
    </row>
    <row r="8218" spans="1:12" ht="15">
      <c r="A8218" s="276"/>
      <c r="C8218" s="627"/>
      <c r="D8218" s="627"/>
      <c r="E8218" s="627"/>
      <c r="F8218" s="627"/>
      <c r="G8218" s="627"/>
      <c r="H8218" s="627"/>
      <c r="J8218" s="627"/>
      <c r="K8218" s="627"/>
      <c r="L8218" s="627"/>
    </row>
    <row r="8219" spans="1:12" ht="15">
      <c r="A8219" s="276"/>
      <c r="C8219" s="625"/>
      <c r="D8219" s="625"/>
      <c r="E8219" s="625"/>
      <c r="F8219" s="625"/>
      <c r="G8219" s="625"/>
      <c r="H8219" s="625"/>
      <c r="J8219" s="625"/>
      <c r="K8219" s="625"/>
      <c r="L8219" s="625"/>
    </row>
    <row r="8220" spans="1:12" ht="15">
      <c r="A8220" s="276"/>
      <c r="C8220" s="625"/>
      <c r="D8220" s="625"/>
      <c r="E8220" s="625"/>
      <c r="F8220" s="625"/>
      <c r="G8220" s="625"/>
      <c r="H8220" s="625"/>
      <c r="J8220" s="1441"/>
      <c r="K8220" s="1441"/>
      <c r="L8220" s="1441"/>
    </row>
    <row r="8221" spans="1:12" ht="15">
      <c r="A8221" s="276"/>
      <c r="C8221" s="625"/>
      <c r="D8221" s="625"/>
      <c r="E8221" s="625"/>
      <c r="F8221" s="625"/>
      <c r="G8221" s="625"/>
      <c r="H8221" s="625"/>
    </row>
    <row r="8222" spans="1:12" ht="15">
      <c r="A8222" s="276"/>
      <c r="C8222" s="627"/>
      <c r="D8222" s="627"/>
      <c r="E8222" s="627"/>
      <c r="F8222" s="627"/>
      <c r="G8222" s="627"/>
      <c r="H8222" s="627"/>
    </row>
    <row r="8223" spans="1:12" ht="15">
      <c r="A8223" s="276"/>
      <c r="C8223" s="625"/>
      <c r="D8223" s="625"/>
      <c r="E8223" s="625"/>
      <c r="F8223" s="625"/>
      <c r="G8223" s="625"/>
      <c r="H8223" s="625"/>
    </row>
    <row r="8224" spans="1:12" ht="15">
      <c r="A8224" s="276"/>
      <c r="C8224" s="627"/>
      <c r="D8224" s="627"/>
      <c r="E8224" s="627"/>
      <c r="F8224" s="627"/>
      <c r="G8224" s="627"/>
      <c r="H8224" s="627"/>
    </row>
    <row r="8225" spans="1:8" ht="15">
      <c r="A8225" s="276"/>
      <c r="C8225" s="625"/>
      <c r="D8225" s="625"/>
      <c r="E8225" s="625"/>
      <c r="F8225" s="625"/>
      <c r="G8225" s="625"/>
      <c r="H8225" s="625"/>
    </row>
    <row r="8226" spans="1:8" ht="15">
      <c r="A8226" s="276"/>
      <c r="C8226" s="627"/>
      <c r="D8226" s="627"/>
      <c r="E8226" s="627"/>
      <c r="F8226" s="627"/>
      <c r="G8226" s="627"/>
      <c r="H8226" s="627"/>
    </row>
    <row r="8227" spans="1:8" ht="15">
      <c r="A8227" s="276"/>
      <c r="C8227" s="625"/>
      <c r="D8227" s="625"/>
      <c r="E8227" s="625"/>
      <c r="F8227" s="625"/>
      <c r="G8227" s="625"/>
      <c r="H8227" s="625"/>
    </row>
    <row r="8228" spans="1:8" ht="15">
      <c r="A8228" s="276"/>
      <c r="C8228" s="627"/>
      <c r="D8228" s="627"/>
      <c r="E8228" s="627"/>
      <c r="F8228" s="627"/>
      <c r="G8228" s="627"/>
      <c r="H8228" s="627"/>
    </row>
    <row r="8229" spans="1:8" ht="15">
      <c r="A8229" s="276"/>
      <c r="C8229" s="625"/>
      <c r="D8229" s="625"/>
      <c r="E8229" s="625"/>
      <c r="F8229" s="625"/>
      <c r="G8229" s="625"/>
      <c r="H8229" s="625"/>
    </row>
    <row r="8230" spans="1:8" ht="15">
      <c r="A8230" s="276"/>
      <c r="C8230" s="627"/>
      <c r="D8230" s="627"/>
      <c r="E8230" s="627"/>
      <c r="F8230" s="627"/>
      <c r="G8230" s="627"/>
      <c r="H8230" s="627"/>
    </row>
    <row r="8231" spans="1:8" ht="15">
      <c r="A8231" s="276"/>
      <c r="C8231" s="625"/>
      <c r="D8231" s="625"/>
      <c r="E8231" s="625"/>
      <c r="F8231" s="625"/>
      <c r="G8231" s="625"/>
      <c r="H8231" s="625"/>
    </row>
    <row r="8232" spans="1:8" ht="15">
      <c r="A8232" s="276"/>
      <c r="C8232" s="627"/>
      <c r="D8232" s="627"/>
      <c r="E8232" s="627"/>
      <c r="F8232" s="627"/>
      <c r="G8232" s="627"/>
      <c r="H8232" s="627"/>
    </row>
    <row r="8233" spans="1:8" ht="15">
      <c r="A8233" s="276"/>
      <c r="C8233" s="625"/>
      <c r="D8233" s="625"/>
      <c r="E8233" s="625"/>
      <c r="F8233" s="625"/>
      <c r="G8233" s="625"/>
      <c r="H8233" s="625"/>
    </row>
    <row r="8234" spans="1:8" ht="15">
      <c r="A8234" s="276"/>
      <c r="C8234" s="627"/>
      <c r="D8234" s="627"/>
      <c r="E8234" s="627"/>
      <c r="F8234" s="627"/>
      <c r="G8234" s="627"/>
      <c r="H8234" s="627"/>
    </row>
    <row r="8235" spans="1:8" ht="15">
      <c r="A8235" s="276"/>
      <c r="C8235" s="625"/>
      <c r="D8235" s="625"/>
      <c r="E8235" s="625"/>
      <c r="F8235" s="625"/>
      <c r="G8235" s="625"/>
      <c r="H8235" s="625"/>
    </row>
    <row r="8236" spans="1:8" ht="15">
      <c r="A8236" s="276"/>
      <c r="C8236" s="627"/>
      <c r="D8236" s="627"/>
      <c r="E8236" s="627"/>
      <c r="F8236" s="627"/>
      <c r="G8236" s="627"/>
      <c r="H8236" s="627"/>
    </row>
    <row r="8237" spans="1:8" ht="15">
      <c r="A8237" s="276"/>
      <c r="C8237" s="625"/>
      <c r="D8237" s="625"/>
      <c r="E8237" s="625"/>
      <c r="F8237" s="625"/>
      <c r="G8237" s="625"/>
      <c r="H8237" s="625"/>
    </row>
    <row r="8238" spans="1:8" ht="15">
      <c r="A8238" s="276"/>
      <c r="C8238" s="627"/>
      <c r="D8238" s="627"/>
      <c r="E8238" s="627"/>
      <c r="F8238" s="627"/>
      <c r="G8238" s="627"/>
      <c r="H8238" s="627"/>
    </row>
    <row r="8239" spans="1:8" ht="15">
      <c r="A8239" s="276"/>
      <c r="C8239" s="625"/>
      <c r="D8239" s="625"/>
      <c r="E8239" s="625"/>
      <c r="F8239" s="625"/>
      <c r="G8239" s="625"/>
      <c r="H8239" s="625"/>
    </row>
    <row r="8240" spans="1:8" ht="15">
      <c r="A8240" s="276"/>
      <c r="C8240" s="627"/>
      <c r="D8240" s="627"/>
      <c r="E8240" s="627"/>
      <c r="F8240" s="627"/>
      <c r="G8240" s="627"/>
      <c r="H8240" s="627"/>
    </row>
    <row r="8241" spans="1:12" ht="15">
      <c r="A8241" s="276"/>
      <c r="C8241" s="625"/>
      <c r="D8241" s="625"/>
      <c r="E8241" s="625"/>
      <c r="F8241" s="625"/>
      <c r="G8241" s="625"/>
      <c r="H8241" s="625"/>
    </row>
    <row r="8242" spans="1:12" ht="15">
      <c r="A8242" s="276"/>
      <c r="C8242" s="627"/>
      <c r="D8242" s="627"/>
      <c r="E8242" s="627"/>
      <c r="F8242" s="627"/>
      <c r="G8242" s="627"/>
      <c r="H8242" s="627"/>
    </row>
    <row r="8243" spans="1:12" ht="15">
      <c r="A8243" s="276"/>
      <c r="C8243" s="625"/>
      <c r="D8243" s="625"/>
      <c r="E8243" s="625"/>
      <c r="F8243" s="625"/>
      <c r="G8243" s="625"/>
      <c r="H8243" s="625"/>
    </row>
    <row r="8244" spans="1:12" ht="15">
      <c r="A8244" s="276"/>
      <c r="C8244" s="625"/>
      <c r="D8244" s="625"/>
      <c r="E8244" s="625"/>
      <c r="F8244" s="625"/>
      <c r="G8244" s="625"/>
      <c r="H8244" s="625"/>
      <c r="I8244" s="1446"/>
      <c r="J8244" s="1442"/>
      <c r="K8244" s="1448"/>
      <c r="L8244" s="1451"/>
    </row>
    <row r="8245" spans="1:12" ht="15">
      <c r="A8245" s="276"/>
      <c r="C8245" s="625"/>
      <c r="D8245" s="625"/>
      <c r="E8245" s="625"/>
      <c r="F8245" s="625"/>
      <c r="G8245" s="625"/>
      <c r="H8245" s="625"/>
      <c r="I8245" s="638">
        <v>10</v>
      </c>
      <c r="J8245" s="625"/>
      <c r="K8245" s="625"/>
      <c r="L8245" s="634"/>
    </row>
    <row r="8246" spans="1:12" ht="15">
      <c r="A8246" s="276"/>
      <c r="C8246" s="627"/>
      <c r="D8246" s="627"/>
      <c r="E8246" s="627"/>
      <c r="F8246" s="627"/>
      <c r="G8246" s="627"/>
      <c r="H8246" s="627"/>
      <c r="I8246" s="639">
        <v>15</v>
      </c>
      <c r="J8246" s="627"/>
      <c r="K8246" s="627"/>
      <c r="L8246" s="637"/>
    </row>
    <row r="8247" spans="1:12" ht="15">
      <c r="A8247" s="276"/>
      <c r="C8247" s="827"/>
      <c r="D8247" s="827"/>
      <c r="E8247" s="827"/>
      <c r="F8247" s="827"/>
      <c r="G8247" s="827"/>
      <c r="H8247" s="627"/>
      <c r="I8247" s="638" t="s">
        <v>492</v>
      </c>
      <c r="J8247" s="827"/>
      <c r="K8247" s="827"/>
      <c r="L8247" s="958"/>
    </row>
    <row r="8248" spans="1:12" ht="15">
      <c r="A8248" s="276"/>
      <c r="C8248" s="627"/>
      <c r="D8248" s="627"/>
      <c r="E8248" s="627"/>
      <c r="F8248" s="627"/>
      <c r="G8248" s="627"/>
      <c r="H8248" s="627"/>
      <c r="I8248" s="639" t="s">
        <v>492</v>
      </c>
      <c r="J8248" s="627"/>
      <c r="K8248" s="627"/>
      <c r="L8248" s="637"/>
    </row>
    <row r="8249" spans="1:12" ht="15">
      <c r="A8249" s="276"/>
      <c r="C8249" s="625"/>
      <c r="D8249" s="625"/>
      <c r="E8249" s="625"/>
      <c r="F8249" s="625"/>
      <c r="G8249" s="625"/>
      <c r="H8249" s="627"/>
      <c r="I8249" s="638" t="s">
        <v>492</v>
      </c>
      <c r="J8249" s="625"/>
      <c r="K8249" s="625"/>
      <c r="L8249" s="634"/>
    </row>
    <row r="8250" spans="1:12" ht="15">
      <c r="A8250" s="276"/>
      <c r="C8250" s="627"/>
      <c r="D8250" s="627"/>
      <c r="E8250" s="627"/>
      <c r="F8250" s="627"/>
      <c r="G8250" s="627"/>
      <c r="H8250" s="627"/>
      <c r="I8250" s="639" t="s">
        <v>492</v>
      </c>
      <c r="J8250" s="627"/>
      <c r="K8250" s="627"/>
      <c r="L8250" s="637"/>
    </row>
    <row r="8251" spans="1:12" ht="15">
      <c r="A8251" s="276"/>
      <c r="C8251" s="625"/>
      <c r="D8251" s="625"/>
      <c r="E8251" s="625"/>
      <c r="F8251" s="625"/>
      <c r="G8251" s="625"/>
      <c r="H8251" s="627"/>
      <c r="I8251" s="638" t="s">
        <v>492</v>
      </c>
      <c r="J8251" s="625"/>
      <c r="K8251" s="625"/>
      <c r="L8251" s="634"/>
    </row>
    <row r="8252" spans="1:12" ht="15">
      <c r="A8252" s="276"/>
      <c r="C8252" s="627"/>
      <c r="D8252" s="627"/>
      <c r="E8252" s="627"/>
      <c r="F8252" s="627"/>
      <c r="G8252" s="627"/>
      <c r="H8252" s="627"/>
      <c r="I8252" s="639" t="s">
        <v>492</v>
      </c>
      <c r="J8252" s="627"/>
      <c r="K8252" s="627"/>
      <c r="L8252" s="637"/>
    </row>
    <row r="8253" spans="1:12" ht="15">
      <c r="A8253" s="276"/>
      <c r="C8253" s="625"/>
      <c r="D8253" s="625"/>
      <c r="E8253" s="625"/>
      <c r="F8253" s="625"/>
      <c r="G8253" s="625"/>
      <c r="H8253" s="627"/>
      <c r="I8253" s="638" t="s">
        <v>492</v>
      </c>
      <c r="J8253" s="625"/>
      <c r="K8253" s="625"/>
      <c r="L8253" s="634"/>
    </row>
    <row r="8254" spans="1:12" ht="15">
      <c r="A8254" s="276"/>
      <c r="C8254" s="627"/>
      <c r="D8254" s="627"/>
      <c r="E8254" s="627"/>
      <c r="F8254" s="627"/>
      <c r="G8254" s="627"/>
      <c r="H8254" s="627"/>
      <c r="I8254" s="639" t="s">
        <v>492</v>
      </c>
      <c r="J8254" s="627"/>
      <c r="K8254" s="627"/>
      <c r="L8254" s="637"/>
    </row>
    <row r="8255" spans="1:12" ht="15">
      <c r="A8255" s="276"/>
      <c r="C8255" s="625"/>
      <c r="D8255" s="625"/>
      <c r="E8255" s="625"/>
      <c r="F8255" s="625"/>
      <c r="G8255" s="625"/>
      <c r="H8255" s="627"/>
      <c r="I8255" s="638" t="s">
        <v>492</v>
      </c>
      <c r="J8255" s="625"/>
      <c r="K8255" s="625"/>
      <c r="L8255" s="634"/>
    </row>
    <row r="8256" spans="1:12" ht="15">
      <c r="A8256" s="276"/>
      <c r="C8256" s="627"/>
      <c r="D8256" s="627"/>
      <c r="E8256" s="627"/>
      <c r="F8256" s="627"/>
      <c r="G8256" s="627"/>
      <c r="H8256" s="627"/>
      <c r="I8256" s="639" t="s">
        <v>492</v>
      </c>
      <c r="J8256" s="627"/>
      <c r="K8256" s="627"/>
      <c r="L8256" s="637"/>
    </row>
    <row r="8257" spans="1:12" ht="15">
      <c r="A8257" s="276"/>
      <c r="C8257" s="625"/>
      <c r="D8257" s="625"/>
      <c r="E8257" s="625"/>
      <c r="F8257" s="625"/>
      <c r="G8257" s="625"/>
      <c r="H8257" s="627"/>
      <c r="I8257" s="638" t="s">
        <v>492</v>
      </c>
      <c r="J8257" s="625"/>
      <c r="K8257" s="625"/>
      <c r="L8257" s="634"/>
    </row>
    <row r="8258" spans="1:12" ht="15">
      <c r="A8258" s="276"/>
      <c r="C8258" s="627"/>
      <c r="D8258" s="627"/>
      <c r="E8258" s="627"/>
      <c r="F8258" s="627"/>
      <c r="G8258" s="627"/>
      <c r="H8258" s="627"/>
      <c r="I8258" s="639" t="s">
        <v>492</v>
      </c>
      <c r="J8258" s="627"/>
      <c r="K8258" s="627"/>
      <c r="L8258" s="637"/>
    </row>
    <row r="8259" spans="1:12" ht="15">
      <c r="A8259" s="276"/>
      <c r="C8259" s="625"/>
      <c r="D8259" s="625"/>
      <c r="E8259" s="625"/>
      <c r="F8259" s="625"/>
      <c r="G8259" s="625"/>
      <c r="H8259" s="627"/>
      <c r="I8259" s="638" t="s">
        <v>492</v>
      </c>
      <c r="J8259" s="625"/>
      <c r="K8259" s="625"/>
      <c r="L8259" s="634"/>
    </row>
    <row r="8260" spans="1:12" ht="15">
      <c r="A8260" s="276"/>
      <c r="C8260" s="627"/>
      <c r="D8260" s="627"/>
      <c r="E8260" s="627"/>
      <c r="F8260" s="627"/>
      <c r="G8260" s="627"/>
      <c r="H8260" s="627"/>
      <c r="I8260" s="639" t="s">
        <v>492</v>
      </c>
      <c r="J8260" s="627"/>
      <c r="K8260" s="627"/>
      <c r="L8260" s="637"/>
    </row>
    <row r="8261" spans="1:12" ht="15">
      <c r="A8261" s="276"/>
      <c r="C8261" s="625"/>
      <c r="D8261" s="625"/>
      <c r="E8261" s="625"/>
      <c r="F8261" s="625"/>
      <c r="G8261" s="625"/>
      <c r="H8261" s="627"/>
      <c r="I8261" s="638" t="s">
        <v>492</v>
      </c>
      <c r="J8261" s="625"/>
      <c r="K8261" s="625"/>
      <c r="L8261" s="634"/>
    </row>
    <row r="8262" spans="1:12" ht="15">
      <c r="A8262" s="276"/>
      <c r="C8262" s="627"/>
      <c r="D8262" s="627"/>
      <c r="E8262" s="627"/>
      <c r="F8262" s="627"/>
      <c r="G8262" s="627"/>
      <c r="H8262" s="627"/>
      <c r="I8262" s="639" t="s">
        <v>492</v>
      </c>
      <c r="J8262" s="627"/>
      <c r="K8262" s="627"/>
      <c r="L8262" s="637"/>
    </row>
    <row r="8263" spans="1:12" ht="15">
      <c r="A8263" s="276"/>
      <c r="C8263" s="625"/>
      <c r="D8263" s="625"/>
      <c r="E8263" s="625"/>
      <c r="F8263" s="625"/>
      <c r="G8263" s="625"/>
      <c r="H8263" s="627"/>
      <c r="I8263" s="638" t="s">
        <v>492</v>
      </c>
      <c r="J8263" s="625"/>
      <c r="K8263" s="625"/>
      <c r="L8263" s="634"/>
    </row>
    <row r="8264" spans="1:12" ht="15">
      <c r="A8264" s="276"/>
      <c r="C8264" s="627"/>
      <c r="D8264" s="627"/>
      <c r="E8264" s="627"/>
      <c r="F8264" s="627"/>
      <c r="G8264" s="627"/>
      <c r="H8264" s="627"/>
      <c r="I8264" s="639" t="s">
        <v>492</v>
      </c>
      <c r="J8264" s="627"/>
      <c r="K8264" s="627"/>
      <c r="L8264" s="637"/>
    </row>
    <row r="8265" spans="1:12" ht="15">
      <c r="A8265" s="276"/>
      <c r="C8265" s="625"/>
      <c r="D8265" s="625"/>
      <c r="E8265" s="625"/>
      <c r="F8265" s="625"/>
      <c r="G8265" s="625"/>
      <c r="H8265" s="627"/>
      <c r="I8265" s="638" t="s">
        <v>492</v>
      </c>
      <c r="J8265" s="625"/>
      <c r="K8265" s="625"/>
      <c r="L8265" s="634"/>
    </row>
    <row r="8266" spans="1:12" ht="15">
      <c r="A8266" s="276"/>
      <c r="C8266" s="627"/>
      <c r="D8266" s="627"/>
      <c r="E8266" s="627"/>
      <c r="F8266" s="627"/>
      <c r="G8266" s="627"/>
      <c r="H8266" s="627"/>
      <c r="I8266" s="639" t="s">
        <v>492</v>
      </c>
      <c r="J8266" s="627"/>
      <c r="K8266" s="627"/>
      <c r="L8266" s="637"/>
    </row>
    <row r="8267" spans="1:12" ht="15">
      <c r="A8267" s="276"/>
      <c r="C8267" s="625"/>
      <c r="D8267" s="625"/>
      <c r="E8267" s="625"/>
      <c r="F8267" s="625"/>
      <c r="G8267" s="625"/>
      <c r="H8267" s="627"/>
      <c r="I8267" s="638" t="s">
        <v>492</v>
      </c>
      <c r="J8267" s="625"/>
      <c r="K8267" s="625"/>
      <c r="L8267" s="634"/>
    </row>
    <row r="8268" spans="1:12" ht="15">
      <c r="A8268" s="276"/>
      <c r="C8268" s="627"/>
      <c r="D8268" s="627"/>
      <c r="E8268" s="627"/>
      <c r="F8268" s="627"/>
      <c r="G8268" s="627"/>
      <c r="H8268" s="627"/>
      <c r="I8268" s="639" t="s">
        <v>492</v>
      </c>
      <c r="J8268" s="627"/>
      <c r="K8268" s="627"/>
      <c r="L8268" s="637"/>
    </row>
    <row r="8269" spans="1:12" ht="15">
      <c r="A8269" s="276"/>
      <c r="C8269" s="625"/>
      <c r="D8269" s="625"/>
      <c r="E8269" s="625"/>
      <c r="F8269" s="625"/>
      <c r="G8269" s="625"/>
      <c r="H8269" s="625"/>
      <c r="I8269" s="638">
        <v>1</v>
      </c>
      <c r="J8269" s="625"/>
      <c r="K8269" s="625"/>
      <c r="L8269" s="634"/>
    </row>
    <row r="8270" spans="1:12" ht="15">
      <c r="A8270" s="276"/>
      <c r="C8270" s="627"/>
      <c r="D8270" s="627"/>
      <c r="E8270" s="627"/>
      <c r="F8270" s="627"/>
      <c r="G8270" s="627"/>
      <c r="H8270" s="627"/>
      <c r="I8270" s="639">
        <v>1</v>
      </c>
      <c r="J8270" s="627"/>
      <c r="K8270" s="627"/>
      <c r="L8270" s="637"/>
    </row>
    <row r="8271" spans="1:12" ht="15">
      <c r="A8271" s="276"/>
      <c r="C8271" s="625"/>
      <c r="D8271" s="625"/>
      <c r="E8271" s="625"/>
      <c r="F8271" s="625"/>
      <c r="G8271" s="625"/>
      <c r="H8271" s="625"/>
      <c r="I8271" s="638">
        <v>1</v>
      </c>
      <c r="J8271" s="625"/>
      <c r="K8271" s="625"/>
      <c r="L8271" s="634"/>
    </row>
    <row r="8272" spans="1:12" ht="15">
      <c r="A8272" s="276"/>
      <c r="C8272" s="627"/>
      <c r="D8272" s="627"/>
      <c r="E8272" s="627"/>
      <c r="F8272" s="627"/>
      <c r="G8272" s="627"/>
      <c r="H8272" s="627"/>
      <c r="I8272" s="639">
        <v>2</v>
      </c>
      <c r="J8272" s="627"/>
      <c r="K8272" s="627"/>
      <c r="L8272" s="637"/>
    </row>
    <row r="8273" spans="1:12" ht="15">
      <c r="A8273" s="276"/>
      <c r="C8273" s="625"/>
      <c r="D8273" s="625"/>
      <c r="E8273" s="625"/>
      <c r="F8273" s="625"/>
      <c r="G8273" s="625"/>
      <c r="H8273" s="625"/>
      <c r="I8273" s="638">
        <v>7</v>
      </c>
      <c r="J8273" s="625"/>
      <c r="K8273" s="625"/>
      <c r="L8273" s="634"/>
    </row>
    <row r="8274" spans="1:12" ht="15">
      <c r="A8274" s="276"/>
      <c r="C8274" s="627"/>
      <c r="D8274" s="627"/>
      <c r="E8274" s="627"/>
      <c r="F8274" s="627"/>
      <c r="G8274" s="627"/>
      <c r="H8274" s="627"/>
      <c r="I8274" s="639">
        <v>4</v>
      </c>
      <c r="J8274" s="627"/>
      <c r="K8274" s="627"/>
      <c r="L8274" s="637"/>
    </row>
    <row r="8275" spans="1:12" ht="15">
      <c r="A8275" s="276"/>
      <c r="C8275" s="625"/>
      <c r="D8275" s="625"/>
      <c r="E8275" s="625"/>
      <c r="F8275" s="625"/>
      <c r="G8275" s="625"/>
      <c r="H8275" s="625"/>
      <c r="I8275" s="638">
        <v>2</v>
      </c>
      <c r="J8275" s="625"/>
      <c r="K8275" s="625"/>
      <c r="L8275" s="634"/>
    </row>
    <row r="8276" spans="1:12" ht="15">
      <c r="A8276" s="276"/>
      <c r="C8276" s="627"/>
      <c r="D8276" s="627"/>
      <c r="E8276" s="627"/>
      <c r="F8276" s="627"/>
      <c r="G8276" s="627"/>
      <c r="H8276" s="627"/>
      <c r="I8276" s="639">
        <v>3</v>
      </c>
      <c r="J8276" s="627"/>
      <c r="K8276" s="627"/>
      <c r="L8276" s="637"/>
    </row>
    <row r="8277" spans="1:12" ht="15">
      <c r="A8277" s="276"/>
      <c r="C8277" s="625"/>
      <c r="D8277" s="625"/>
      <c r="E8277" s="625"/>
      <c r="F8277" s="625"/>
      <c r="G8277" s="625"/>
      <c r="H8277" s="625"/>
      <c r="I8277" s="24">
        <v>4</v>
      </c>
      <c r="J8277" s="1441"/>
      <c r="K8277" s="1441"/>
      <c r="L8277" s="1441"/>
    </row>
    <row r="8278" spans="1:12" ht="15">
      <c r="A8278" s="276"/>
      <c r="C8278" s="625"/>
      <c r="D8278" s="625"/>
      <c r="E8278" s="625"/>
      <c r="F8278" s="625"/>
      <c r="G8278" s="625"/>
      <c r="H8278" s="625"/>
    </row>
    <row r="8279" spans="1:12" ht="15">
      <c r="A8279" s="276"/>
      <c r="C8279" s="627"/>
      <c r="D8279" s="627"/>
      <c r="E8279" s="627"/>
      <c r="F8279" s="627"/>
      <c r="G8279" s="627"/>
      <c r="H8279" s="627"/>
    </row>
    <row r="8280" spans="1:12" ht="15">
      <c r="A8280" s="276"/>
      <c r="C8280" s="625"/>
      <c r="D8280" s="625"/>
      <c r="E8280" s="625"/>
      <c r="F8280" s="625"/>
      <c r="G8280" s="625"/>
      <c r="H8280" s="625"/>
      <c r="I8280" s="1446"/>
      <c r="J8280" s="1442"/>
      <c r="K8280" s="1448"/>
      <c r="L8280" s="1451"/>
    </row>
    <row r="8281" spans="1:12" ht="15">
      <c r="A8281" s="1439"/>
      <c r="B8281" s="1442"/>
      <c r="C8281" s="625"/>
      <c r="D8281" s="625"/>
      <c r="E8281" s="625"/>
      <c r="F8281" s="625"/>
      <c r="G8281" s="625"/>
      <c r="H8281" s="625"/>
      <c r="I8281" s="638">
        <v>-9</v>
      </c>
      <c r="J8281" s="625"/>
      <c r="K8281" s="625"/>
      <c r="L8281" s="634"/>
    </row>
    <row r="8282" spans="1:12" ht="15">
      <c r="A8282" s="624"/>
      <c r="B8282" s="625"/>
      <c r="C8282" s="625"/>
      <c r="D8282" s="625"/>
      <c r="E8282" s="625"/>
      <c r="F8282" s="625"/>
      <c r="G8282" s="625"/>
      <c r="H8282" s="625"/>
      <c r="I8282" s="638"/>
      <c r="J8282" s="625"/>
      <c r="K8282" s="625"/>
      <c r="L8282" s="634"/>
    </row>
    <row r="8283" spans="1:12" ht="15">
      <c r="A8283" s="624"/>
      <c r="B8283" s="625"/>
      <c r="C8283" s="625"/>
      <c r="D8283" s="625"/>
      <c r="E8283" s="625"/>
      <c r="F8283" s="625"/>
      <c r="G8283" s="625"/>
      <c r="H8283" s="625"/>
      <c r="I8283" s="638"/>
      <c r="J8283" s="625"/>
      <c r="K8283" s="625"/>
      <c r="L8283" s="634"/>
    </row>
    <row r="8284" spans="1:12" ht="15">
      <c r="A8284" s="626"/>
      <c r="B8284" s="625"/>
      <c r="C8284" s="627"/>
      <c r="D8284" s="627"/>
      <c r="E8284" s="627"/>
      <c r="F8284" s="627"/>
      <c r="G8284" s="627"/>
      <c r="H8284" s="625"/>
      <c r="J8284" s="627"/>
      <c r="K8284" s="627"/>
      <c r="L8284" s="1027"/>
    </row>
    <row r="8285" spans="1:12" ht="15">
      <c r="A8285" s="624"/>
      <c r="B8285" s="625"/>
      <c r="C8285" s="625"/>
      <c r="D8285" s="625"/>
      <c r="E8285" s="625"/>
      <c r="F8285" s="625"/>
      <c r="G8285" s="625"/>
      <c r="H8285" s="625"/>
      <c r="J8285" s="625"/>
      <c r="K8285" s="625"/>
      <c r="L8285" s="625"/>
    </row>
    <row r="8286" spans="1:12" ht="15">
      <c r="A8286" s="626"/>
      <c r="B8286" s="625"/>
      <c r="C8286" s="627"/>
      <c r="D8286" s="627"/>
      <c r="E8286" s="627"/>
      <c r="F8286" s="627"/>
      <c r="G8286" s="627"/>
      <c r="H8286" s="625"/>
      <c r="J8286" s="627"/>
      <c r="K8286" s="627"/>
      <c r="L8286" s="627"/>
    </row>
    <row r="8287" spans="1:12" ht="15">
      <c r="A8287" s="624"/>
      <c r="B8287" s="625"/>
      <c r="C8287" s="625"/>
      <c r="D8287" s="625"/>
      <c r="E8287" s="625"/>
      <c r="F8287" s="625"/>
      <c r="G8287" s="625"/>
      <c r="H8287" s="625"/>
      <c r="J8287" s="625"/>
      <c r="K8287" s="625"/>
      <c r="L8287" s="625"/>
    </row>
    <row r="8288" spans="1:12" ht="15">
      <c r="A8288" s="626"/>
      <c r="B8288" s="625"/>
      <c r="C8288" s="627"/>
      <c r="D8288" s="627"/>
      <c r="E8288" s="627"/>
      <c r="F8288" s="627"/>
      <c r="G8288" s="627"/>
      <c r="H8288" s="625"/>
      <c r="J8288" s="627"/>
      <c r="K8288" s="627"/>
    </row>
    <row r="8289" spans="1:12" ht="15">
      <c r="A8289" s="624"/>
      <c r="B8289" s="625"/>
      <c r="C8289" s="625"/>
      <c r="D8289" s="625"/>
      <c r="E8289" s="625"/>
      <c r="F8289" s="625"/>
      <c r="G8289" s="625"/>
      <c r="H8289" s="625"/>
      <c r="J8289" s="625"/>
      <c r="K8289" s="625"/>
      <c r="L8289" s="627"/>
    </row>
    <row r="8290" spans="1:12" ht="15">
      <c r="A8290" s="626"/>
      <c r="B8290" s="625"/>
      <c r="C8290" s="627"/>
      <c r="D8290" s="627"/>
      <c r="E8290" s="627"/>
      <c r="F8290" s="627"/>
      <c r="G8290" s="627"/>
      <c r="H8290" s="625"/>
      <c r="J8290" s="627"/>
      <c r="K8290" s="627"/>
      <c r="L8290" s="627"/>
    </row>
    <row r="8291" spans="1:12" ht="15">
      <c r="A8291" s="624"/>
      <c r="B8291" s="625"/>
      <c r="C8291" s="625"/>
      <c r="D8291" s="625"/>
      <c r="E8291" s="625"/>
      <c r="F8291" s="625"/>
      <c r="G8291" s="625"/>
      <c r="H8291" s="625"/>
      <c r="J8291" s="625"/>
      <c r="K8291" s="625"/>
      <c r="L8291" s="625"/>
    </row>
    <row r="8292" spans="1:12" ht="15">
      <c r="A8292" s="626"/>
      <c r="B8292" s="625"/>
      <c r="C8292" s="627"/>
      <c r="D8292" s="627"/>
      <c r="E8292" s="627"/>
      <c r="F8292" s="627"/>
      <c r="G8292" s="627"/>
      <c r="H8292" s="625"/>
      <c r="J8292" s="627"/>
      <c r="K8292" s="627"/>
      <c r="L8292" s="627"/>
    </row>
    <row r="8293" spans="1:12" ht="15">
      <c r="A8293" s="624"/>
      <c r="B8293" s="625"/>
      <c r="C8293" s="625"/>
      <c r="D8293" s="625"/>
      <c r="E8293" s="625"/>
      <c r="F8293" s="625"/>
      <c r="G8293" s="625"/>
      <c r="H8293" s="625"/>
      <c r="I8293" s="638"/>
      <c r="J8293" s="625"/>
      <c r="K8293" s="625"/>
      <c r="L8293" s="634"/>
    </row>
    <row r="8294" spans="1:12" ht="15">
      <c r="A8294" s="626"/>
      <c r="B8294" s="627"/>
      <c r="C8294" s="627"/>
      <c r="D8294" s="627"/>
      <c r="E8294" s="627"/>
      <c r="F8294" s="627"/>
      <c r="G8294" s="627"/>
      <c r="H8294" s="627"/>
      <c r="I8294" s="639"/>
      <c r="J8294" s="627"/>
      <c r="K8294" s="627"/>
      <c r="L8294" s="637"/>
    </row>
    <row r="8295" spans="1:12" ht="15">
      <c r="A8295" s="626"/>
      <c r="C8295" s="625"/>
      <c r="D8295" s="625"/>
      <c r="E8295" s="625"/>
      <c r="F8295" s="625"/>
      <c r="G8295" s="625"/>
      <c r="H8295" s="625"/>
      <c r="I8295" s="638">
        <v>3</v>
      </c>
      <c r="J8295" s="625"/>
      <c r="K8295" s="625"/>
      <c r="L8295" s="643"/>
    </row>
    <row r="8296" spans="1:12" ht="15">
      <c r="A8296" s="626"/>
      <c r="C8296" s="627"/>
      <c r="D8296" s="627"/>
      <c r="E8296" s="627"/>
      <c r="F8296" s="627"/>
      <c r="G8296" s="627"/>
      <c r="H8296" s="627"/>
      <c r="I8296" s="639">
        <v>2</v>
      </c>
      <c r="J8296" s="627"/>
      <c r="K8296" s="627"/>
      <c r="L8296" s="1238"/>
    </row>
    <row r="8297" spans="1:12" ht="15">
      <c r="A8297" s="626"/>
      <c r="C8297" s="625"/>
      <c r="D8297" s="625"/>
      <c r="E8297" s="625"/>
      <c r="F8297" s="625"/>
      <c r="G8297" s="625"/>
      <c r="H8297" s="625"/>
      <c r="I8297" s="638">
        <v>2</v>
      </c>
      <c r="J8297" s="625"/>
      <c r="K8297" s="625"/>
      <c r="L8297" s="643"/>
    </row>
    <row r="8298" spans="1:12" ht="15">
      <c r="A8298" s="626"/>
      <c r="C8298" s="627"/>
      <c r="D8298" s="627"/>
      <c r="E8298" s="627"/>
      <c r="F8298" s="627"/>
      <c r="G8298" s="627"/>
      <c r="H8298" s="627"/>
      <c r="I8298" s="639">
        <v>4</v>
      </c>
      <c r="J8298" s="627"/>
      <c r="K8298" s="627"/>
      <c r="L8298" s="1238"/>
    </row>
    <row r="8299" spans="1:12" ht="15">
      <c r="A8299" s="626"/>
      <c r="C8299" s="625"/>
      <c r="D8299" s="625"/>
      <c r="E8299" s="625"/>
      <c r="F8299" s="625"/>
      <c r="G8299" s="625"/>
      <c r="H8299" s="625"/>
      <c r="I8299" s="638">
        <v>2</v>
      </c>
      <c r="J8299" s="625"/>
      <c r="K8299" s="625"/>
      <c r="L8299" s="643"/>
    </row>
    <row r="8300" spans="1:12" ht="15">
      <c r="A8300" s="626"/>
      <c r="C8300" s="627"/>
      <c r="D8300" s="627"/>
      <c r="E8300" s="627"/>
      <c r="F8300" s="627"/>
      <c r="G8300" s="627"/>
      <c r="H8300" s="627"/>
      <c r="I8300" s="639">
        <v>1</v>
      </c>
      <c r="J8300" s="627"/>
      <c r="K8300" s="627"/>
      <c r="L8300" s="1238"/>
    </row>
    <row r="8301" spans="1:12" ht="15">
      <c r="A8301" s="626"/>
      <c r="C8301" s="625"/>
      <c r="D8301" s="625"/>
      <c r="E8301" s="625"/>
      <c r="F8301" s="625"/>
      <c r="G8301" s="625"/>
      <c r="H8301" s="625"/>
      <c r="I8301" s="638">
        <v>4</v>
      </c>
      <c r="J8301" s="625"/>
      <c r="K8301" s="625"/>
      <c r="L8301" s="643"/>
    </row>
    <row r="8302" spans="1:12" ht="15">
      <c r="A8302" s="626"/>
      <c r="C8302" s="627"/>
      <c r="D8302" s="627"/>
      <c r="E8302" s="627"/>
      <c r="F8302" s="627"/>
      <c r="G8302" s="627"/>
      <c r="H8302" s="627"/>
      <c r="I8302" s="639">
        <v>2</v>
      </c>
      <c r="J8302" s="627"/>
      <c r="K8302" s="627"/>
      <c r="L8302" s="1238"/>
    </row>
    <row r="8303" spans="1:12" ht="15">
      <c r="A8303" s="626"/>
      <c r="C8303" s="625"/>
      <c r="D8303" s="625"/>
      <c r="E8303" s="625"/>
      <c r="F8303" s="625"/>
      <c r="G8303" s="625"/>
      <c r="H8303" s="625"/>
      <c r="I8303" s="638">
        <v>2</v>
      </c>
      <c r="J8303" s="625"/>
      <c r="K8303" s="625"/>
      <c r="L8303" s="643"/>
    </row>
    <row r="8304" spans="1:12" ht="15">
      <c r="A8304" s="626"/>
      <c r="C8304" s="627"/>
      <c r="D8304" s="627"/>
      <c r="E8304" s="627"/>
      <c r="F8304" s="627"/>
      <c r="G8304" s="627"/>
      <c r="H8304" s="627"/>
      <c r="I8304" s="639">
        <v>1</v>
      </c>
      <c r="J8304" s="627"/>
      <c r="K8304" s="627"/>
      <c r="L8304" s="1238"/>
    </row>
    <row r="8305" spans="1:12" ht="15">
      <c r="A8305" s="626"/>
      <c r="C8305" s="625"/>
      <c r="D8305" s="625"/>
      <c r="E8305" s="625"/>
      <c r="F8305" s="625"/>
      <c r="G8305" s="625"/>
      <c r="H8305" s="625"/>
      <c r="I8305" s="638">
        <v>1</v>
      </c>
      <c r="J8305" s="625"/>
      <c r="K8305" s="625"/>
      <c r="L8305" s="643"/>
    </row>
    <row r="8306" spans="1:12" ht="15">
      <c r="A8306" s="626"/>
      <c r="C8306" s="627"/>
      <c r="D8306" s="627"/>
      <c r="E8306" s="627"/>
      <c r="F8306" s="627"/>
      <c r="G8306" s="627"/>
      <c r="H8306" s="627"/>
      <c r="I8306" s="639">
        <v>4</v>
      </c>
      <c r="J8306" s="627"/>
      <c r="K8306" s="627"/>
      <c r="L8306" s="1238"/>
    </row>
    <row r="8307" spans="1:12" ht="15">
      <c r="A8307" s="626"/>
      <c r="C8307" s="625"/>
      <c r="D8307" s="625"/>
      <c r="E8307" s="625"/>
      <c r="F8307" s="625"/>
      <c r="G8307" s="625"/>
      <c r="H8307" s="625"/>
      <c r="I8307" s="638">
        <v>8</v>
      </c>
      <c r="J8307" s="625"/>
      <c r="K8307" s="625"/>
      <c r="L8307" s="643"/>
    </row>
    <row r="8308" spans="1:12" ht="15">
      <c r="A8308" s="626"/>
      <c r="C8308" s="627"/>
      <c r="D8308" s="627"/>
      <c r="E8308" s="627"/>
      <c r="F8308" s="627"/>
      <c r="G8308" s="627"/>
      <c r="H8308" s="627"/>
      <c r="I8308" s="639">
        <v>1</v>
      </c>
      <c r="J8308" s="627"/>
      <c r="K8308" s="627"/>
      <c r="L8308" s="1238"/>
    </row>
    <row r="8309" spans="1:12" ht="15">
      <c r="A8309" s="626"/>
      <c r="C8309" s="625"/>
      <c r="D8309" s="625"/>
      <c r="E8309" s="625"/>
      <c r="F8309" s="625"/>
      <c r="G8309" s="625"/>
      <c r="H8309" s="625"/>
      <c r="I8309" s="638">
        <v>4</v>
      </c>
      <c r="J8309" s="625"/>
      <c r="K8309" s="625"/>
      <c r="L8309" s="643"/>
    </row>
    <row r="8310" spans="1:12" ht="15">
      <c r="A8310" s="626"/>
      <c r="C8310" s="627"/>
      <c r="D8310" s="627"/>
      <c r="E8310" s="627"/>
      <c r="F8310" s="627"/>
      <c r="G8310" s="627"/>
      <c r="H8310" s="627"/>
      <c r="I8310" s="639">
        <v>2</v>
      </c>
      <c r="J8310" s="627"/>
      <c r="K8310" s="627"/>
      <c r="L8310" s="1238"/>
    </row>
    <row r="8311" spans="1:12" ht="15">
      <c r="A8311" s="626"/>
      <c r="C8311" s="625"/>
      <c r="D8311" s="625"/>
      <c r="E8311" s="625"/>
      <c r="F8311" s="625"/>
      <c r="G8311" s="625"/>
      <c r="H8311" s="625"/>
      <c r="I8311" s="638">
        <v>2</v>
      </c>
      <c r="J8311" s="625"/>
      <c r="K8311" s="625"/>
      <c r="L8311" s="643"/>
    </row>
    <row r="8312" spans="1:12" ht="15">
      <c r="A8312" s="626"/>
      <c r="C8312" s="627"/>
      <c r="D8312" s="627"/>
      <c r="E8312" s="627"/>
      <c r="F8312" s="627"/>
      <c r="G8312" s="627"/>
      <c r="H8312" s="627"/>
      <c r="I8312" s="639">
        <v>4</v>
      </c>
      <c r="J8312" s="627"/>
      <c r="K8312" s="627"/>
      <c r="L8312" s="1238"/>
    </row>
    <row r="8313" spans="1:12" ht="15">
      <c r="A8313" s="626"/>
      <c r="C8313" s="625"/>
      <c r="D8313" s="625"/>
      <c r="E8313" s="625"/>
      <c r="F8313" s="625"/>
      <c r="G8313" s="625"/>
      <c r="H8313" s="625"/>
      <c r="I8313" s="638">
        <v>1</v>
      </c>
      <c r="J8313" s="625"/>
      <c r="K8313" s="625"/>
      <c r="L8313" s="643"/>
    </row>
    <row r="8314" spans="1:12" ht="15">
      <c r="A8314" s="626"/>
      <c r="C8314" s="627"/>
      <c r="D8314" s="627"/>
      <c r="E8314" s="627"/>
      <c r="F8314" s="627"/>
      <c r="G8314" s="627"/>
      <c r="H8314" s="627"/>
      <c r="I8314" s="639">
        <v>5</v>
      </c>
      <c r="J8314" s="627"/>
      <c r="K8314" s="627"/>
      <c r="L8314" s="1238"/>
    </row>
    <row r="8315" spans="1:12" ht="15">
      <c r="A8315" s="626"/>
      <c r="C8315" s="625"/>
      <c r="D8315" s="625"/>
      <c r="E8315" s="625"/>
      <c r="F8315" s="625"/>
      <c r="G8315" s="625"/>
      <c r="H8315" s="625"/>
      <c r="I8315" s="638">
        <v>3</v>
      </c>
      <c r="J8315" s="625"/>
      <c r="K8315" s="625"/>
      <c r="L8315" s="643"/>
    </row>
    <row r="8316" spans="1:12" ht="15">
      <c r="A8316" s="626"/>
      <c r="C8316" s="627"/>
      <c r="D8316" s="627"/>
      <c r="E8316" s="627"/>
      <c r="F8316" s="627"/>
      <c r="G8316" s="627"/>
      <c r="H8316" s="627"/>
      <c r="I8316" s="639">
        <v>1</v>
      </c>
      <c r="J8316" s="627"/>
      <c r="K8316" s="627"/>
      <c r="L8316" s="1238"/>
    </row>
    <row r="8317" spans="1:12" ht="15">
      <c r="A8317" s="626"/>
      <c r="C8317" s="625"/>
      <c r="D8317" s="625"/>
      <c r="E8317" s="625"/>
      <c r="F8317" s="625"/>
      <c r="G8317" s="625"/>
      <c r="H8317" s="625"/>
      <c r="I8317" s="638">
        <v>1</v>
      </c>
      <c r="J8317" s="625"/>
      <c r="K8317" s="625"/>
      <c r="L8317" s="643"/>
    </row>
    <row r="8318" spans="1:12" ht="15">
      <c r="A8318" s="626"/>
      <c r="C8318" s="627"/>
      <c r="D8318" s="627"/>
      <c r="E8318" s="627"/>
      <c r="F8318" s="627"/>
      <c r="G8318" s="627"/>
      <c r="H8318" s="627"/>
      <c r="I8318" s="639">
        <v>5</v>
      </c>
      <c r="J8318" s="627"/>
      <c r="K8318" s="627"/>
      <c r="L8318" s="1238"/>
    </row>
    <row r="8319" spans="1:12" ht="15">
      <c r="A8319" s="626"/>
      <c r="C8319" s="625"/>
      <c r="D8319" s="625"/>
      <c r="E8319" s="625"/>
      <c r="F8319" s="625"/>
      <c r="G8319" s="625"/>
      <c r="H8319" s="625"/>
      <c r="I8319" s="638">
        <v>1</v>
      </c>
      <c r="J8319" s="625"/>
      <c r="K8319" s="625"/>
      <c r="L8319" s="643"/>
    </row>
    <row r="8320" spans="1:12" ht="15">
      <c r="A8320" s="626"/>
      <c r="C8320" s="627"/>
      <c r="D8320" s="627"/>
      <c r="E8320" s="627"/>
      <c r="F8320" s="627"/>
      <c r="G8320" s="627"/>
      <c r="H8320" s="627"/>
      <c r="I8320" s="639">
        <v>10</v>
      </c>
      <c r="J8320" s="627"/>
      <c r="K8320" s="627"/>
      <c r="L8320" s="1238"/>
    </row>
    <row r="8321" spans="1:12" ht="15">
      <c r="A8321" s="626"/>
      <c r="C8321" s="625"/>
      <c r="D8321" s="625"/>
      <c r="E8321" s="625"/>
      <c r="F8321" s="625"/>
      <c r="G8321" s="625"/>
      <c r="H8321" s="625"/>
      <c r="I8321" s="638">
        <v>1</v>
      </c>
      <c r="J8321" s="625"/>
      <c r="K8321" s="625"/>
      <c r="L8321" s="643"/>
    </row>
    <row r="8322" spans="1:12" ht="15">
      <c r="A8322" s="626"/>
      <c r="C8322" s="627"/>
      <c r="D8322" s="627"/>
      <c r="E8322" s="627"/>
      <c r="F8322" s="627"/>
      <c r="G8322" s="627"/>
      <c r="H8322" s="627"/>
      <c r="I8322" s="639">
        <v>1</v>
      </c>
      <c r="J8322" s="627"/>
      <c r="K8322" s="627"/>
      <c r="L8322" s="1238"/>
    </row>
    <row r="8323" spans="1:12" ht="15">
      <c r="A8323" s="626"/>
      <c r="C8323" s="625"/>
      <c r="D8323" s="625"/>
      <c r="E8323" s="625"/>
      <c r="F8323" s="625"/>
      <c r="G8323" s="625"/>
      <c r="H8323" s="625"/>
      <c r="I8323" s="638">
        <v>1</v>
      </c>
      <c r="J8323" s="625"/>
      <c r="K8323" s="625"/>
      <c r="L8323" s="643"/>
    </row>
    <row r="8324" spans="1:12" ht="15">
      <c r="A8324" s="626"/>
      <c r="C8324" s="627"/>
      <c r="D8324" s="627"/>
      <c r="E8324" s="627"/>
      <c r="F8324" s="627"/>
      <c r="G8324" s="627"/>
      <c r="H8324" s="627"/>
      <c r="I8324" s="639">
        <v>2</v>
      </c>
      <c r="J8324" s="627"/>
      <c r="K8324" s="627"/>
      <c r="L8324" s="1238"/>
    </row>
    <row r="8325" spans="1:12" ht="15">
      <c r="A8325" s="626"/>
      <c r="C8325" s="625"/>
      <c r="D8325" s="625"/>
      <c r="E8325" s="625"/>
      <c r="F8325" s="625"/>
      <c r="G8325" s="625"/>
      <c r="H8325" s="625"/>
      <c r="I8325" s="638">
        <v>3</v>
      </c>
      <c r="J8325" s="625"/>
      <c r="K8325" s="625"/>
      <c r="L8325" s="643"/>
    </row>
    <row r="8326" spans="1:12" ht="15">
      <c r="A8326" s="626"/>
      <c r="C8326" s="627"/>
      <c r="D8326" s="627"/>
      <c r="E8326" s="627"/>
      <c r="F8326" s="627"/>
      <c r="G8326" s="627"/>
      <c r="H8326" s="627"/>
      <c r="I8326" s="639">
        <v>2</v>
      </c>
      <c r="J8326" s="627"/>
      <c r="K8326" s="627"/>
      <c r="L8326" s="1238"/>
    </row>
    <row r="8327" spans="1:12" ht="15">
      <c r="A8327" s="626"/>
      <c r="C8327" s="625"/>
      <c r="D8327" s="625"/>
      <c r="E8327" s="625"/>
      <c r="F8327" s="625"/>
      <c r="G8327" s="625"/>
      <c r="H8327" s="625"/>
      <c r="I8327" s="638">
        <v>2</v>
      </c>
      <c r="J8327" s="625"/>
      <c r="K8327" s="625"/>
      <c r="L8327" s="643"/>
    </row>
    <row r="8328" spans="1:12" ht="15">
      <c r="A8328" s="626"/>
      <c r="C8328" s="627"/>
      <c r="D8328" s="627"/>
      <c r="E8328" s="627"/>
      <c r="F8328" s="627"/>
      <c r="G8328" s="627"/>
      <c r="H8328" s="627"/>
      <c r="I8328" s="639">
        <v>2</v>
      </c>
      <c r="J8328" s="627"/>
      <c r="K8328" s="627"/>
      <c r="L8328" s="1238"/>
    </row>
    <row r="8329" spans="1:12" ht="15">
      <c r="A8329" s="626"/>
      <c r="C8329" s="625"/>
      <c r="D8329" s="625"/>
      <c r="E8329" s="625"/>
      <c r="F8329" s="625"/>
      <c r="G8329" s="625"/>
      <c r="H8329" s="625"/>
      <c r="I8329" s="638">
        <v>1</v>
      </c>
      <c r="J8329" s="625"/>
      <c r="K8329" s="625"/>
      <c r="L8329" s="643"/>
    </row>
    <row r="8330" spans="1:12" ht="15">
      <c r="A8330" s="626"/>
      <c r="C8330" s="627"/>
      <c r="D8330" s="627"/>
      <c r="E8330" s="627"/>
      <c r="F8330" s="627"/>
      <c r="G8330" s="627"/>
      <c r="H8330" s="627"/>
      <c r="I8330" s="639">
        <v>1</v>
      </c>
      <c r="J8330" s="627"/>
      <c r="K8330" s="627"/>
      <c r="L8330" s="1238"/>
    </row>
    <row r="8331" spans="1:12" ht="15">
      <c r="A8331" s="626"/>
      <c r="C8331" s="625"/>
      <c r="D8331" s="625"/>
      <c r="E8331" s="625"/>
      <c r="F8331" s="625"/>
      <c r="G8331" s="625"/>
      <c r="H8331" s="625"/>
      <c r="I8331" s="638">
        <v>1</v>
      </c>
      <c r="J8331" s="625"/>
      <c r="K8331" s="625"/>
      <c r="L8331" s="643"/>
    </row>
    <row r="8332" spans="1:12" ht="15">
      <c r="A8332" s="626"/>
      <c r="C8332" s="627"/>
      <c r="D8332" s="627"/>
      <c r="E8332" s="627"/>
      <c r="F8332" s="627"/>
      <c r="G8332" s="627"/>
      <c r="H8332" s="627"/>
      <c r="I8332" s="639">
        <v>2</v>
      </c>
      <c r="J8332" s="627"/>
      <c r="K8332" s="627"/>
      <c r="L8332" s="1238"/>
    </row>
    <row r="8333" spans="1:12" ht="15">
      <c r="A8333" s="626"/>
      <c r="C8333" s="625"/>
      <c r="D8333" s="625"/>
      <c r="E8333" s="625"/>
      <c r="F8333" s="625"/>
      <c r="G8333" s="625"/>
      <c r="H8333" s="625"/>
      <c r="I8333" s="638">
        <v>2</v>
      </c>
      <c r="J8333" s="625"/>
      <c r="K8333" s="625"/>
      <c r="L8333" s="643"/>
    </row>
    <row r="8334" spans="1:12" ht="15">
      <c r="A8334" s="626"/>
      <c r="C8334" s="627"/>
      <c r="D8334" s="627"/>
      <c r="E8334" s="627"/>
      <c r="F8334" s="627"/>
      <c r="G8334" s="627"/>
      <c r="H8334" s="627"/>
      <c r="I8334" s="639">
        <v>2</v>
      </c>
      <c r="J8334" s="627"/>
      <c r="K8334" s="627"/>
      <c r="L8334" s="1238"/>
    </row>
    <row r="8335" spans="1:12" ht="15">
      <c r="A8335" s="626"/>
      <c r="C8335" s="625"/>
      <c r="D8335" s="625"/>
      <c r="E8335" s="625"/>
      <c r="F8335" s="625"/>
      <c r="G8335" s="625"/>
      <c r="H8335" s="625"/>
      <c r="I8335" s="638">
        <v>2</v>
      </c>
      <c r="J8335" s="625"/>
      <c r="K8335" s="625"/>
      <c r="L8335" s="643"/>
    </row>
    <row r="8336" spans="1:12" ht="15">
      <c r="A8336" s="626"/>
      <c r="C8336" s="627"/>
      <c r="D8336" s="627"/>
      <c r="E8336" s="627"/>
      <c r="F8336" s="627"/>
      <c r="G8336" s="627"/>
      <c r="H8336" s="627"/>
      <c r="I8336" s="639">
        <v>2</v>
      </c>
      <c r="J8336" s="627"/>
      <c r="K8336" s="627"/>
      <c r="L8336" s="1238"/>
    </row>
    <row r="8337" spans="1:12" ht="15">
      <c r="A8337" s="626"/>
      <c r="C8337" s="625"/>
      <c r="D8337" s="625"/>
      <c r="E8337" s="625"/>
      <c r="F8337" s="625"/>
      <c r="G8337" s="625"/>
      <c r="H8337" s="625"/>
      <c r="I8337" s="638">
        <v>2</v>
      </c>
      <c r="J8337" s="625"/>
      <c r="K8337" s="625"/>
      <c r="L8337" s="643"/>
    </row>
    <row r="8338" spans="1:12" ht="15">
      <c r="A8338" s="626"/>
      <c r="C8338" s="627"/>
      <c r="D8338" s="627"/>
      <c r="E8338" s="627"/>
      <c r="F8338" s="627"/>
      <c r="G8338" s="627"/>
      <c r="H8338" s="627"/>
      <c r="I8338" s="639">
        <v>6</v>
      </c>
      <c r="J8338" s="627"/>
      <c r="K8338" s="627"/>
      <c r="L8338" s="1238"/>
    </row>
    <row r="8339" spans="1:12" ht="15">
      <c r="A8339" s="626"/>
      <c r="C8339" s="625"/>
      <c r="D8339" s="625"/>
      <c r="E8339" s="625"/>
      <c r="F8339" s="625"/>
      <c r="G8339" s="625"/>
      <c r="H8339" s="625"/>
      <c r="I8339" s="638">
        <v>5</v>
      </c>
      <c r="J8339" s="625"/>
      <c r="K8339" s="625"/>
      <c r="L8339" s="643"/>
    </row>
    <row r="8340" spans="1:12" ht="15">
      <c r="A8340" s="626"/>
      <c r="C8340" s="627"/>
      <c r="D8340" s="627"/>
      <c r="E8340" s="627"/>
      <c r="F8340" s="627"/>
      <c r="G8340" s="627"/>
      <c r="H8340" s="627"/>
      <c r="I8340" s="639">
        <v>5</v>
      </c>
      <c r="J8340" s="627"/>
      <c r="K8340" s="627"/>
      <c r="L8340" s="1238"/>
    </row>
    <row r="8341" spans="1:12" ht="15">
      <c r="A8341" s="626"/>
      <c r="C8341" s="625"/>
      <c r="D8341" s="625"/>
      <c r="E8341" s="625"/>
      <c r="F8341" s="625"/>
      <c r="G8341" s="625"/>
      <c r="H8341" s="625"/>
      <c r="I8341" s="638">
        <v>1</v>
      </c>
      <c r="J8341" s="625"/>
      <c r="K8341" s="625"/>
      <c r="L8341" s="643"/>
    </row>
    <row r="8342" spans="1:12" ht="15">
      <c r="A8342" s="626"/>
      <c r="C8342" s="627"/>
      <c r="D8342" s="627"/>
      <c r="E8342" s="627"/>
      <c r="F8342" s="627"/>
      <c r="G8342" s="627"/>
      <c r="H8342" s="627"/>
      <c r="I8342" s="639">
        <v>4</v>
      </c>
      <c r="J8342" s="627"/>
      <c r="K8342" s="627"/>
      <c r="L8342" s="1238"/>
    </row>
    <row r="8343" spans="1:12" ht="15">
      <c r="A8343" s="626"/>
      <c r="C8343" s="625"/>
      <c r="D8343" s="625"/>
      <c r="E8343" s="625"/>
      <c r="F8343" s="625"/>
      <c r="G8343" s="625"/>
      <c r="H8343" s="625"/>
      <c r="I8343" s="638">
        <v>2</v>
      </c>
      <c r="J8343" s="625"/>
      <c r="K8343" s="625"/>
      <c r="L8343" s="643"/>
    </row>
    <row r="8344" spans="1:12" ht="15">
      <c r="A8344" s="626"/>
      <c r="C8344" s="627"/>
      <c r="D8344" s="627"/>
      <c r="E8344" s="627"/>
      <c r="F8344" s="627"/>
      <c r="G8344" s="627"/>
      <c r="H8344" s="627"/>
      <c r="I8344" s="639">
        <v>1</v>
      </c>
      <c r="J8344" s="627"/>
      <c r="K8344" s="627"/>
      <c r="L8344" s="1238"/>
    </row>
    <row r="8345" spans="1:12" ht="15">
      <c r="A8345" s="626"/>
      <c r="C8345" s="625"/>
      <c r="D8345" s="625"/>
      <c r="E8345" s="625"/>
      <c r="F8345" s="625"/>
      <c r="G8345" s="625"/>
      <c r="H8345" s="625"/>
      <c r="I8345" s="638">
        <v>1</v>
      </c>
      <c r="J8345" s="625"/>
      <c r="K8345" s="625"/>
      <c r="L8345" s="643"/>
    </row>
    <row r="8346" spans="1:12" ht="15">
      <c r="A8346" s="626"/>
      <c r="C8346" s="625"/>
      <c r="D8346" s="625"/>
      <c r="E8346" s="625"/>
      <c r="F8346" s="625"/>
      <c r="G8346" s="625"/>
      <c r="H8346" s="625"/>
      <c r="I8346" s="638">
        <v>3</v>
      </c>
      <c r="J8346" s="625"/>
      <c r="K8346" s="625"/>
      <c r="L8346" s="634"/>
    </row>
    <row r="8347" spans="1:12" ht="15">
      <c r="A8347" s="626"/>
      <c r="C8347" s="627"/>
      <c r="D8347" s="627"/>
      <c r="E8347" s="627"/>
      <c r="F8347" s="627"/>
      <c r="G8347" s="627"/>
      <c r="H8347" s="627"/>
      <c r="I8347" s="639">
        <v>8</v>
      </c>
      <c r="J8347" s="627"/>
      <c r="K8347" s="627"/>
      <c r="L8347" s="637"/>
    </row>
    <row r="8348" spans="1:12" ht="15">
      <c r="A8348" s="626"/>
      <c r="C8348" s="625"/>
      <c r="D8348" s="625"/>
      <c r="E8348" s="625"/>
      <c r="F8348" s="625"/>
      <c r="G8348" s="625"/>
      <c r="H8348" s="625"/>
      <c r="I8348" s="638">
        <v>2</v>
      </c>
      <c r="J8348" s="625"/>
      <c r="K8348" s="625"/>
      <c r="L8348" s="634"/>
    </row>
    <row r="8349" spans="1:12" ht="15">
      <c r="A8349" s="626"/>
      <c r="C8349" s="625"/>
      <c r="D8349" s="625"/>
      <c r="E8349" s="625"/>
      <c r="F8349" s="625"/>
      <c r="G8349" s="625"/>
      <c r="H8349" s="625"/>
      <c r="I8349" s="638">
        <v>60</v>
      </c>
      <c r="J8349" s="625"/>
      <c r="K8349" s="625"/>
      <c r="L8349" s="634"/>
    </row>
    <row r="8350" spans="1:12" ht="15">
      <c r="A8350" s="626"/>
      <c r="C8350" s="627"/>
      <c r="D8350" s="627"/>
      <c r="E8350" s="627"/>
      <c r="F8350" s="627"/>
      <c r="G8350" s="627"/>
      <c r="H8350" s="627"/>
      <c r="I8350" s="639">
        <v>-60</v>
      </c>
      <c r="J8350" s="627"/>
      <c r="K8350" s="627"/>
      <c r="L8350" s="637"/>
    </row>
    <row r="8351" spans="1:12" ht="15">
      <c r="A8351" s="624"/>
      <c r="B8351" s="625"/>
      <c r="C8351" s="625"/>
      <c r="D8351" s="625"/>
      <c r="E8351" s="625"/>
      <c r="F8351" s="625"/>
      <c r="G8351" s="625"/>
      <c r="H8351" s="625"/>
      <c r="I8351" s="638"/>
      <c r="J8351" s="625"/>
      <c r="K8351" s="625"/>
      <c r="L8351" s="634"/>
    </row>
    <row r="8352" spans="1:12" ht="15">
      <c r="A8352" s="626"/>
      <c r="B8352" s="627"/>
      <c r="C8352" s="627"/>
      <c r="D8352" s="627"/>
      <c r="E8352" s="627"/>
      <c r="F8352" s="627"/>
      <c r="G8352" s="627"/>
      <c r="H8352" s="627"/>
      <c r="I8352" s="639"/>
      <c r="J8352" s="627"/>
      <c r="K8352" s="627"/>
      <c r="L8352" s="637"/>
    </row>
    <row r="8353" spans="1:12" ht="15">
      <c r="A8353" s="624"/>
      <c r="B8353" s="625"/>
      <c r="C8353" s="625"/>
      <c r="D8353" s="625"/>
      <c r="E8353" s="625"/>
      <c r="F8353" s="625"/>
      <c r="G8353" s="625"/>
      <c r="H8353" s="625"/>
      <c r="I8353" s="638"/>
      <c r="J8353" s="625"/>
      <c r="K8353" s="625"/>
      <c r="L8353" s="634"/>
    </row>
    <row r="8354" spans="1:12" ht="15">
      <c r="A8354" s="624"/>
      <c r="B8354" s="625"/>
      <c r="C8354" s="625"/>
      <c r="D8354" s="625"/>
      <c r="E8354" s="625"/>
      <c r="F8354" s="625"/>
      <c r="G8354" s="625"/>
      <c r="H8354" s="625"/>
      <c r="I8354" s="638" t="s">
        <v>4916</v>
      </c>
      <c r="J8354" s="625"/>
      <c r="K8354" s="625"/>
      <c r="L8354" s="634"/>
    </row>
    <row r="8355" spans="1:12" ht="15">
      <c r="A8355" s="626"/>
      <c r="B8355" s="627"/>
      <c r="C8355" s="627"/>
      <c r="D8355" s="627"/>
      <c r="E8355" s="627"/>
      <c r="F8355" s="627"/>
      <c r="G8355" s="627"/>
      <c r="H8355" s="627"/>
      <c r="I8355" s="639" t="s">
        <v>4917</v>
      </c>
      <c r="J8355" s="627"/>
      <c r="K8355" s="627"/>
      <c r="L8355" s="637"/>
    </row>
    <row r="8356" spans="1:12" ht="15">
      <c r="A8356" s="624"/>
      <c r="B8356" s="625"/>
      <c r="C8356" s="625"/>
      <c r="D8356" s="625"/>
      <c r="E8356" s="625"/>
      <c r="F8356" s="625"/>
      <c r="G8356" s="625"/>
      <c r="H8356" s="625"/>
      <c r="I8356" s="638" t="s">
        <v>4918</v>
      </c>
      <c r="J8356" s="625"/>
      <c r="K8356" s="625"/>
      <c r="L8356" s="634"/>
    </row>
    <row r="8357" spans="1:12" ht="15">
      <c r="A8357" s="626"/>
      <c r="B8357" s="627"/>
      <c r="C8357" s="627"/>
      <c r="D8357" s="627"/>
      <c r="E8357" s="627"/>
      <c r="F8357" s="627"/>
      <c r="G8357" s="627"/>
      <c r="H8357" s="627"/>
      <c r="I8357" s="639"/>
      <c r="J8357" s="627"/>
      <c r="K8357" s="627"/>
      <c r="L8357" s="637"/>
    </row>
    <row r="8358" spans="1:12" ht="15">
      <c r="A8358" s="276"/>
      <c r="C8358" s="625"/>
      <c r="D8358" s="625"/>
      <c r="E8358" s="625"/>
      <c r="F8358" s="625"/>
      <c r="G8358" s="625"/>
      <c r="H8358" s="625"/>
      <c r="J8358" s="625"/>
      <c r="K8358" s="625"/>
      <c r="L8358" s="625"/>
    </row>
    <row r="8359" spans="1:12" ht="15">
      <c r="A8359" s="276"/>
      <c r="C8359" s="627"/>
      <c r="D8359" s="627"/>
      <c r="E8359" s="627"/>
      <c r="F8359" s="627"/>
      <c r="G8359" s="627"/>
      <c r="H8359" s="627"/>
      <c r="J8359" s="627"/>
      <c r="K8359" s="627"/>
      <c r="L8359" s="627"/>
    </row>
    <row r="8360" spans="1:12" ht="15">
      <c r="A8360" s="276"/>
      <c r="C8360" s="625"/>
      <c r="D8360" s="625"/>
      <c r="E8360" s="625"/>
      <c r="F8360" s="625"/>
      <c r="G8360" s="625"/>
      <c r="H8360" s="625"/>
      <c r="J8360" s="625"/>
      <c r="K8360" s="625"/>
      <c r="L8360" s="625"/>
    </row>
    <row r="8361" spans="1:12" ht="15">
      <c r="A8361" s="276"/>
      <c r="C8361" s="627"/>
      <c r="D8361" s="627"/>
      <c r="E8361" s="627"/>
      <c r="F8361" s="627"/>
      <c r="G8361" s="627"/>
      <c r="H8361" s="627"/>
      <c r="J8361" s="627"/>
      <c r="K8361" s="627"/>
      <c r="L8361" s="627"/>
    </row>
    <row r="8362" spans="1:12" ht="15">
      <c r="A8362" s="276"/>
      <c r="C8362" s="625"/>
      <c r="D8362" s="625"/>
      <c r="E8362" s="625"/>
      <c r="F8362" s="625"/>
      <c r="G8362" s="625"/>
      <c r="H8362" s="625"/>
      <c r="J8362" s="625"/>
      <c r="K8362" s="625"/>
      <c r="L8362" s="625"/>
    </row>
    <row r="8363" spans="1:12" ht="15">
      <c r="A8363" s="276"/>
      <c r="C8363" s="627"/>
      <c r="D8363" s="627"/>
      <c r="E8363" s="627"/>
      <c r="F8363" s="627"/>
      <c r="G8363" s="627"/>
      <c r="H8363" s="627"/>
      <c r="J8363" s="627"/>
      <c r="K8363" s="627"/>
      <c r="L8363" s="627"/>
    </row>
    <row r="8364" spans="1:12" ht="15">
      <c r="A8364" s="276"/>
      <c r="C8364" s="625"/>
      <c r="D8364" s="625"/>
      <c r="E8364" s="625"/>
      <c r="F8364" s="625"/>
      <c r="G8364" s="625"/>
      <c r="H8364" s="625"/>
      <c r="J8364" s="625"/>
      <c r="K8364" s="625"/>
      <c r="L8364" s="625"/>
    </row>
    <row r="8365" spans="1:12" ht="15">
      <c r="A8365" s="276"/>
      <c r="C8365" s="627"/>
      <c r="D8365" s="627"/>
      <c r="E8365" s="627"/>
      <c r="F8365" s="627"/>
      <c r="G8365" s="627"/>
      <c r="H8365" s="627"/>
      <c r="J8365" s="627"/>
      <c r="K8365" s="627"/>
      <c r="L8365" s="627"/>
    </row>
    <row r="8366" spans="1:12" ht="15">
      <c r="A8366" s="276"/>
      <c r="C8366" s="625"/>
      <c r="D8366" s="625"/>
      <c r="E8366" s="625"/>
      <c r="F8366" s="625"/>
      <c r="G8366" s="625"/>
      <c r="H8366" s="625"/>
      <c r="J8366" s="625"/>
      <c r="K8366" s="625"/>
      <c r="L8366" s="625"/>
    </row>
    <row r="8367" spans="1:12" ht="15">
      <c r="A8367" s="276"/>
      <c r="C8367" s="627"/>
      <c r="D8367" s="627"/>
      <c r="E8367" s="627"/>
      <c r="F8367" s="627"/>
      <c r="G8367" s="627"/>
      <c r="H8367" s="627"/>
      <c r="J8367" s="627"/>
      <c r="K8367" s="627"/>
      <c r="L8367" s="627"/>
    </row>
    <row r="8368" spans="1:12" ht="15">
      <c r="A8368" s="276"/>
      <c r="C8368" s="625"/>
      <c r="D8368" s="625"/>
      <c r="E8368" s="625"/>
      <c r="F8368" s="625"/>
      <c r="G8368" s="625"/>
      <c r="H8368" s="625"/>
      <c r="J8368" s="625"/>
      <c r="K8368" s="625"/>
      <c r="L8368" s="625"/>
    </row>
    <row r="8369" spans="1:12" ht="15">
      <c r="A8369" s="276"/>
      <c r="C8369" s="627"/>
      <c r="D8369" s="627"/>
      <c r="E8369" s="627"/>
      <c r="F8369" s="627"/>
      <c r="G8369" s="627"/>
      <c r="H8369" s="627"/>
      <c r="J8369" s="627"/>
      <c r="K8369" s="627"/>
      <c r="L8369" s="627"/>
    </row>
    <row r="8370" spans="1:12" ht="15">
      <c r="A8370" s="276"/>
      <c r="C8370" s="625"/>
      <c r="D8370" s="625"/>
      <c r="E8370" s="625"/>
      <c r="F8370" s="625"/>
      <c r="G8370" s="625"/>
      <c r="H8370" s="625"/>
      <c r="J8370" s="625"/>
      <c r="K8370" s="625"/>
      <c r="L8370" s="625"/>
    </row>
    <row r="8371" spans="1:12" ht="15">
      <c r="A8371" s="276"/>
      <c r="C8371" s="627"/>
      <c r="D8371" s="627"/>
      <c r="E8371" s="627"/>
      <c r="F8371" s="627"/>
      <c r="G8371" s="627"/>
      <c r="H8371" s="627"/>
      <c r="J8371" s="627"/>
      <c r="K8371" s="627"/>
      <c r="L8371" s="627"/>
    </row>
    <row r="8372" spans="1:12" ht="15">
      <c r="A8372" s="276"/>
      <c r="C8372" s="625"/>
      <c r="D8372" s="625"/>
      <c r="E8372" s="625"/>
      <c r="F8372" s="625"/>
      <c r="G8372" s="625"/>
      <c r="H8372" s="625"/>
      <c r="J8372" s="625"/>
      <c r="K8372" s="625"/>
      <c r="L8372" s="625"/>
    </row>
    <row r="8373" spans="1:12" ht="15">
      <c r="A8373" s="276"/>
      <c r="C8373" s="627"/>
      <c r="D8373" s="627"/>
      <c r="E8373" s="627"/>
      <c r="F8373" s="627"/>
      <c r="G8373" s="627"/>
      <c r="H8373" s="627"/>
      <c r="J8373" s="627"/>
      <c r="K8373" s="627"/>
      <c r="L8373" s="627"/>
    </row>
    <row r="8374" spans="1:12" ht="15">
      <c r="A8374" s="276"/>
      <c r="C8374" s="625"/>
      <c r="D8374" s="625"/>
      <c r="E8374" s="625"/>
      <c r="F8374" s="625"/>
      <c r="G8374" s="625"/>
      <c r="H8374" s="625"/>
      <c r="J8374" s="625"/>
      <c r="K8374" s="625"/>
      <c r="L8374" s="625"/>
    </row>
    <row r="8375" spans="1:12" ht="15">
      <c r="A8375" s="276"/>
      <c r="C8375" s="627"/>
      <c r="D8375" s="627"/>
      <c r="E8375" s="627"/>
      <c r="F8375" s="627"/>
      <c r="G8375" s="627"/>
      <c r="H8375" s="627"/>
      <c r="J8375" s="627"/>
      <c r="K8375" s="627"/>
      <c r="L8375" s="627"/>
    </row>
    <row r="8376" spans="1:12" ht="15">
      <c r="A8376" s="276"/>
      <c r="C8376" s="625"/>
      <c r="D8376" s="625"/>
      <c r="E8376" s="625"/>
      <c r="F8376" s="625"/>
      <c r="G8376" s="625"/>
      <c r="H8376" s="625"/>
      <c r="J8376" s="625"/>
      <c r="K8376" s="625"/>
      <c r="L8376" s="625"/>
    </row>
    <row r="8377" spans="1:12" ht="15">
      <c r="A8377" s="276"/>
      <c r="C8377" s="627"/>
      <c r="D8377" s="627"/>
      <c r="E8377" s="627"/>
      <c r="F8377" s="627"/>
      <c r="G8377" s="627"/>
      <c r="H8377" s="627"/>
      <c r="J8377" s="627"/>
      <c r="K8377" s="627"/>
      <c r="L8377" s="627"/>
    </row>
    <row r="8378" spans="1:12" ht="15">
      <c r="A8378" s="276"/>
      <c r="C8378" s="625"/>
      <c r="D8378" s="625"/>
      <c r="E8378" s="625"/>
      <c r="F8378" s="625"/>
      <c r="G8378" s="625"/>
      <c r="H8378" s="625"/>
      <c r="J8378" s="625"/>
      <c r="K8378" s="625"/>
      <c r="L8378" s="625"/>
    </row>
    <row r="8379" spans="1:12" ht="15">
      <c r="A8379" s="276"/>
      <c r="C8379" s="627"/>
      <c r="D8379" s="627"/>
      <c r="E8379" s="627"/>
      <c r="F8379" s="627"/>
      <c r="G8379" s="627"/>
      <c r="H8379" s="627"/>
      <c r="J8379" s="627"/>
      <c r="K8379" s="627"/>
      <c r="L8379" s="627"/>
    </row>
    <row r="8380" spans="1:12" ht="15">
      <c r="A8380" s="276"/>
      <c r="C8380" s="625"/>
      <c r="D8380" s="625"/>
      <c r="E8380" s="625"/>
      <c r="F8380" s="625"/>
      <c r="G8380" s="625"/>
      <c r="H8380" s="625"/>
      <c r="J8380" s="625"/>
      <c r="K8380" s="625"/>
      <c r="L8380" s="625"/>
    </row>
    <row r="8381" spans="1:12" ht="15">
      <c r="A8381" s="276"/>
      <c r="C8381" s="627"/>
      <c r="D8381" s="627"/>
      <c r="E8381" s="627"/>
      <c r="F8381" s="627"/>
      <c r="G8381" s="627"/>
      <c r="H8381" s="627"/>
      <c r="J8381" s="627"/>
      <c r="K8381" s="627"/>
      <c r="L8381" s="627"/>
    </row>
    <row r="8382" spans="1:12" ht="15">
      <c r="A8382" s="276"/>
      <c r="C8382" s="625"/>
      <c r="D8382" s="625"/>
      <c r="E8382" s="625"/>
      <c r="F8382" s="625"/>
      <c r="G8382" s="625"/>
      <c r="H8382" s="625"/>
      <c r="J8382" s="625"/>
      <c r="K8382" s="625"/>
      <c r="L8382" s="625"/>
    </row>
    <row r="8383" spans="1:12" ht="15">
      <c r="A8383" s="276"/>
      <c r="C8383" s="627"/>
      <c r="D8383" s="627"/>
      <c r="E8383" s="627"/>
      <c r="F8383" s="627"/>
      <c r="G8383" s="627"/>
      <c r="H8383" s="627"/>
      <c r="J8383" s="627"/>
      <c r="K8383" s="627"/>
      <c r="L8383" s="627"/>
    </row>
    <row r="8384" spans="1:12" ht="15">
      <c r="A8384" s="276"/>
      <c r="C8384" s="625"/>
      <c r="D8384" s="625"/>
      <c r="E8384" s="625"/>
      <c r="F8384" s="625"/>
      <c r="G8384" s="625"/>
      <c r="H8384" s="625"/>
      <c r="J8384" s="625"/>
      <c r="K8384" s="625"/>
      <c r="L8384" s="625"/>
    </row>
    <row r="8385" spans="1:12" ht="15">
      <c r="A8385" s="276"/>
      <c r="C8385" s="627"/>
      <c r="D8385" s="627"/>
      <c r="E8385" s="627"/>
      <c r="F8385" s="627"/>
      <c r="G8385" s="627"/>
      <c r="H8385" s="627"/>
      <c r="J8385" s="627"/>
      <c r="K8385" s="627"/>
      <c r="L8385" s="627"/>
    </row>
    <row r="8386" spans="1:12" ht="15">
      <c r="A8386" s="276"/>
      <c r="C8386" s="625"/>
      <c r="D8386" s="625"/>
      <c r="E8386" s="625"/>
      <c r="F8386" s="625"/>
      <c r="G8386" s="625"/>
      <c r="H8386" s="625"/>
      <c r="J8386" s="625"/>
      <c r="K8386" s="625"/>
      <c r="L8386" s="625"/>
    </row>
    <row r="8387" spans="1:12" ht="15">
      <c r="A8387" s="276"/>
      <c r="C8387" s="627"/>
      <c r="D8387" s="627"/>
      <c r="E8387" s="627"/>
      <c r="F8387" s="627"/>
      <c r="G8387" s="627"/>
      <c r="H8387" s="627"/>
      <c r="J8387" s="627"/>
      <c r="K8387" s="627"/>
      <c r="L8387" s="627"/>
    </row>
    <row r="8388" spans="1:12" ht="15">
      <c r="A8388" s="276"/>
      <c r="C8388" s="625"/>
      <c r="D8388" s="625"/>
      <c r="E8388" s="625"/>
      <c r="F8388" s="625"/>
      <c r="G8388" s="625"/>
      <c r="H8388" s="625"/>
      <c r="J8388" s="625"/>
      <c r="K8388" s="625"/>
      <c r="L8388" s="625"/>
    </row>
    <row r="8389" spans="1:12" ht="15">
      <c r="A8389" s="276"/>
      <c r="C8389" s="625"/>
      <c r="D8389" s="625"/>
      <c r="E8389" s="625"/>
      <c r="F8389" s="625"/>
      <c r="G8389" s="625"/>
      <c r="H8389" s="625"/>
      <c r="J8389" s="625"/>
      <c r="K8389" s="625"/>
      <c r="L8389" s="625"/>
    </row>
    <row r="8390" spans="1:12" ht="15">
      <c r="A8390" s="276"/>
      <c r="C8390" s="627"/>
      <c r="D8390" s="627"/>
      <c r="E8390" s="627"/>
      <c r="F8390" s="627"/>
      <c r="G8390" s="627"/>
      <c r="H8390" s="627"/>
      <c r="J8390" s="627"/>
      <c r="K8390" s="627"/>
      <c r="L8390" s="627"/>
    </row>
    <row r="8391" spans="1:12" ht="15">
      <c r="A8391" s="276"/>
      <c r="C8391" s="625"/>
      <c r="D8391" s="625"/>
      <c r="E8391" s="625"/>
      <c r="F8391" s="625"/>
      <c r="G8391" s="625"/>
      <c r="H8391" s="625"/>
      <c r="J8391" s="625"/>
      <c r="K8391" s="625"/>
      <c r="L8391" s="625"/>
    </row>
    <row r="8392" spans="1:12" ht="15">
      <c r="A8392" s="276"/>
      <c r="C8392" s="627"/>
      <c r="D8392" s="627"/>
      <c r="E8392" s="627"/>
      <c r="F8392" s="627"/>
      <c r="G8392" s="627"/>
      <c r="H8392" s="627"/>
      <c r="J8392" s="627"/>
      <c r="K8392" s="627"/>
      <c r="L8392" s="627"/>
    </row>
    <row r="8393" spans="1:12" ht="15">
      <c r="A8393" s="276"/>
      <c r="C8393" s="625"/>
      <c r="D8393" s="625"/>
      <c r="E8393" s="625"/>
      <c r="F8393" s="625"/>
      <c r="G8393" s="625"/>
      <c r="H8393" s="625"/>
      <c r="J8393" s="625"/>
      <c r="K8393" s="625"/>
      <c r="L8393" s="625"/>
    </row>
    <row r="8394" spans="1:12" ht="15">
      <c r="A8394" s="276"/>
      <c r="C8394" s="627"/>
      <c r="D8394" s="627"/>
      <c r="E8394" s="627"/>
      <c r="F8394" s="627"/>
      <c r="G8394" s="627"/>
      <c r="H8394" s="627"/>
      <c r="J8394" s="627"/>
      <c r="K8394" s="627"/>
      <c r="L8394" s="627"/>
    </row>
    <row r="8395" spans="1:12" ht="15">
      <c r="A8395" s="276"/>
      <c r="C8395" s="625"/>
      <c r="D8395" s="625"/>
      <c r="E8395" s="625"/>
      <c r="F8395" s="625"/>
      <c r="G8395" s="625"/>
      <c r="H8395" s="625"/>
      <c r="J8395" s="625"/>
      <c r="K8395" s="625"/>
      <c r="L8395" s="625"/>
    </row>
    <row r="8396" spans="1:12" ht="15">
      <c r="A8396" s="276"/>
      <c r="C8396" s="627"/>
      <c r="D8396" s="627"/>
      <c r="E8396" s="627"/>
      <c r="F8396" s="627"/>
      <c r="G8396" s="627"/>
      <c r="H8396" s="627"/>
      <c r="J8396" s="627"/>
      <c r="K8396" s="627"/>
      <c r="L8396" s="627"/>
    </row>
    <row r="8397" spans="1:12" ht="15">
      <c r="A8397" s="276"/>
      <c r="C8397" s="625"/>
      <c r="D8397" s="625"/>
      <c r="E8397" s="625"/>
      <c r="F8397" s="625"/>
      <c r="G8397" s="625"/>
      <c r="H8397" s="625"/>
      <c r="J8397" s="625"/>
      <c r="K8397" s="625"/>
      <c r="L8397" s="625"/>
    </row>
    <row r="8398" spans="1:12" ht="15">
      <c r="A8398" s="276"/>
      <c r="C8398" s="627"/>
      <c r="D8398" s="627"/>
      <c r="E8398" s="627"/>
      <c r="F8398" s="627"/>
      <c r="G8398" s="627"/>
      <c r="H8398" s="627"/>
      <c r="J8398" s="627"/>
      <c r="K8398" s="627"/>
      <c r="L8398" s="627"/>
    </row>
    <row r="8399" spans="1:12" ht="15">
      <c r="A8399" s="276"/>
      <c r="C8399" s="625"/>
      <c r="D8399" s="625"/>
      <c r="E8399" s="625"/>
      <c r="F8399" s="625"/>
      <c r="G8399" s="625"/>
      <c r="H8399" s="625"/>
      <c r="J8399" s="625"/>
      <c r="K8399" s="625"/>
      <c r="L8399" s="625"/>
    </row>
    <row r="8400" spans="1:12" ht="15">
      <c r="A8400" s="276"/>
      <c r="C8400" s="627"/>
      <c r="D8400" s="627"/>
      <c r="E8400" s="627"/>
      <c r="F8400" s="627"/>
      <c r="G8400" s="627"/>
      <c r="H8400" s="627"/>
      <c r="J8400" s="627"/>
      <c r="K8400" s="627"/>
      <c r="L8400" s="627"/>
    </row>
    <row r="8401" spans="1:12" ht="15">
      <c r="A8401" s="276"/>
      <c r="C8401" s="625"/>
      <c r="D8401" s="625"/>
      <c r="E8401" s="625"/>
      <c r="F8401" s="625"/>
      <c r="G8401" s="625"/>
      <c r="H8401" s="625"/>
      <c r="J8401" s="625"/>
      <c r="K8401" s="625"/>
      <c r="L8401" s="625"/>
    </row>
    <row r="8402" spans="1:12" ht="15">
      <c r="A8402" s="276"/>
      <c r="C8402" s="627"/>
      <c r="D8402" s="627"/>
      <c r="E8402" s="627"/>
      <c r="F8402" s="627"/>
      <c r="G8402" s="627"/>
      <c r="H8402" s="627"/>
      <c r="J8402" s="627"/>
      <c r="K8402" s="627"/>
      <c r="L8402" s="627"/>
    </row>
    <row r="8403" spans="1:12" ht="15">
      <c r="A8403" s="276"/>
      <c r="C8403" s="625"/>
      <c r="D8403" s="625"/>
      <c r="E8403" s="625"/>
      <c r="F8403" s="625"/>
      <c r="G8403" s="625"/>
      <c r="H8403" s="625"/>
      <c r="J8403" s="625"/>
      <c r="K8403" s="625"/>
      <c r="L8403" s="625"/>
    </row>
    <row r="8404" spans="1:12" ht="15">
      <c r="A8404" s="276"/>
      <c r="C8404" s="627"/>
      <c r="D8404" s="627"/>
      <c r="E8404" s="627"/>
      <c r="F8404" s="627"/>
      <c r="G8404" s="627"/>
      <c r="H8404" s="627"/>
      <c r="J8404" s="627"/>
      <c r="K8404" s="627"/>
      <c r="L8404" s="627"/>
    </row>
    <row r="8405" spans="1:12" ht="15">
      <c r="A8405" s="276"/>
      <c r="C8405" s="625"/>
      <c r="D8405" s="625"/>
      <c r="E8405" s="625"/>
      <c r="F8405" s="625"/>
      <c r="G8405" s="625"/>
      <c r="H8405" s="625"/>
      <c r="J8405" s="625"/>
      <c r="K8405" s="625"/>
      <c r="L8405" s="625"/>
    </row>
    <row r="8406" spans="1:12" ht="15">
      <c r="A8406" s="276"/>
      <c r="C8406" s="627"/>
      <c r="D8406" s="627"/>
      <c r="E8406" s="627"/>
      <c r="F8406" s="627"/>
      <c r="G8406" s="627"/>
      <c r="H8406" s="627"/>
      <c r="J8406" s="627"/>
      <c r="K8406" s="627"/>
      <c r="L8406" s="627"/>
    </row>
    <row r="8407" spans="1:12" ht="15">
      <c r="A8407" s="276"/>
      <c r="C8407" s="625"/>
      <c r="D8407" s="625"/>
      <c r="E8407" s="625"/>
      <c r="F8407" s="625"/>
      <c r="G8407" s="625"/>
      <c r="H8407" s="625"/>
      <c r="J8407" s="625"/>
      <c r="K8407" s="625"/>
      <c r="L8407" s="625"/>
    </row>
    <row r="8408" spans="1:12" ht="15">
      <c r="A8408" s="276"/>
      <c r="C8408" s="627"/>
      <c r="D8408" s="627"/>
      <c r="E8408" s="627"/>
      <c r="F8408" s="627"/>
      <c r="G8408" s="627"/>
      <c r="H8408" s="627"/>
      <c r="J8408" s="627"/>
      <c r="K8408" s="627"/>
      <c r="L8408" s="627"/>
    </row>
    <row r="8409" spans="1:12" ht="15">
      <c r="A8409" s="276"/>
      <c r="C8409" s="625"/>
      <c r="D8409" s="625"/>
      <c r="E8409" s="625"/>
      <c r="F8409" s="625"/>
      <c r="G8409" s="625"/>
      <c r="H8409" s="625"/>
      <c r="J8409" s="625"/>
      <c r="K8409" s="625"/>
      <c r="L8409" s="625"/>
    </row>
    <row r="8410" spans="1:12" ht="15">
      <c r="A8410" s="276"/>
      <c r="C8410" s="627"/>
      <c r="D8410" s="627"/>
      <c r="E8410" s="627"/>
      <c r="F8410" s="627"/>
      <c r="G8410" s="627"/>
      <c r="H8410" s="627"/>
      <c r="J8410" s="627"/>
      <c r="K8410" s="627"/>
      <c r="L8410" s="627"/>
    </row>
    <row r="8411" spans="1:12" ht="15">
      <c r="A8411" s="276"/>
      <c r="C8411" s="625"/>
      <c r="D8411" s="625"/>
      <c r="E8411" s="625"/>
      <c r="F8411" s="625"/>
      <c r="G8411" s="625"/>
      <c r="H8411" s="625"/>
      <c r="J8411" s="625"/>
      <c r="K8411" s="625"/>
      <c r="L8411" s="625"/>
    </row>
    <row r="8412" spans="1:12" ht="15">
      <c r="A8412" s="276"/>
      <c r="C8412" s="627"/>
      <c r="D8412" s="627"/>
      <c r="E8412" s="627"/>
      <c r="F8412" s="627"/>
      <c r="G8412" s="627"/>
      <c r="H8412" s="627"/>
      <c r="J8412" s="627"/>
      <c r="K8412" s="627"/>
      <c r="L8412" s="627"/>
    </row>
    <row r="8413" spans="1:12" ht="15">
      <c r="A8413" s="276"/>
      <c r="C8413" s="625"/>
      <c r="D8413" s="625"/>
      <c r="E8413" s="625"/>
      <c r="F8413" s="625"/>
      <c r="G8413" s="625"/>
      <c r="H8413" s="625"/>
      <c r="J8413" s="625"/>
      <c r="K8413" s="625"/>
      <c r="L8413" s="625"/>
    </row>
    <row r="8414" spans="1:12" ht="15">
      <c r="A8414" s="276"/>
      <c r="C8414" s="627"/>
      <c r="D8414" s="627"/>
      <c r="E8414" s="627"/>
      <c r="F8414" s="627"/>
      <c r="G8414" s="627"/>
      <c r="H8414" s="627"/>
      <c r="J8414" s="627"/>
      <c r="K8414" s="627"/>
      <c r="L8414" s="627"/>
    </row>
    <row r="8415" spans="1:12" ht="15">
      <c r="A8415" s="276"/>
      <c r="C8415" s="625"/>
      <c r="D8415" s="625"/>
      <c r="E8415" s="625"/>
      <c r="F8415" s="625"/>
      <c r="G8415" s="625"/>
      <c r="H8415" s="625"/>
      <c r="J8415" s="625"/>
      <c r="K8415" s="625"/>
      <c r="L8415" s="625"/>
    </row>
    <row r="8416" spans="1:12" ht="15">
      <c r="A8416" s="276"/>
      <c r="C8416" s="627"/>
      <c r="D8416" s="627"/>
      <c r="E8416" s="627"/>
      <c r="F8416" s="627"/>
      <c r="G8416" s="627"/>
      <c r="H8416" s="627"/>
      <c r="J8416" s="627"/>
      <c r="K8416" s="627"/>
      <c r="L8416" s="627"/>
    </row>
    <row r="8417" spans="1:12" ht="15">
      <c r="A8417" s="276"/>
      <c r="C8417" s="625"/>
      <c r="D8417" s="625"/>
      <c r="E8417" s="625"/>
      <c r="F8417" s="625"/>
      <c r="G8417" s="625"/>
      <c r="H8417" s="625"/>
      <c r="J8417" s="625"/>
      <c r="K8417" s="625"/>
      <c r="L8417" s="625"/>
    </row>
    <row r="8418" spans="1:12" ht="15">
      <c r="A8418" s="276"/>
      <c r="C8418" s="627"/>
      <c r="D8418" s="627"/>
      <c r="E8418" s="627"/>
      <c r="F8418" s="627"/>
      <c r="G8418" s="627"/>
      <c r="H8418" s="627"/>
      <c r="J8418" s="627"/>
      <c r="K8418" s="627"/>
      <c r="L8418" s="627"/>
    </row>
    <row r="8419" spans="1:12" ht="15">
      <c r="A8419" s="276"/>
      <c r="C8419" s="625"/>
      <c r="D8419" s="625"/>
      <c r="E8419" s="625"/>
      <c r="F8419" s="625"/>
      <c r="G8419" s="625"/>
      <c r="H8419" s="625"/>
      <c r="J8419" s="625"/>
      <c r="K8419" s="625"/>
      <c r="L8419" s="625"/>
    </row>
    <row r="8420" spans="1:12" ht="15">
      <c r="A8420" s="276"/>
      <c r="C8420" s="627"/>
      <c r="D8420" s="627"/>
      <c r="E8420" s="627"/>
      <c r="F8420" s="627"/>
      <c r="G8420" s="627"/>
      <c r="H8420" s="627"/>
      <c r="J8420" s="627"/>
      <c r="K8420" s="627"/>
      <c r="L8420" s="627"/>
    </row>
    <row r="8421" spans="1:12" ht="15">
      <c r="A8421" s="276"/>
      <c r="C8421" s="625"/>
      <c r="D8421" s="625"/>
      <c r="E8421" s="625"/>
      <c r="F8421" s="625"/>
      <c r="G8421" s="625"/>
      <c r="H8421" s="625"/>
      <c r="J8421" s="625"/>
      <c r="K8421" s="625"/>
      <c r="L8421" s="625"/>
    </row>
    <row r="8422" spans="1:12" ht="15">
      <c r="A8422" s="276"/>
      <c r="C8422" s="627"/>
      <c r="D8422" s="627"/>
      <c r="E8422" s="627"/>
      <c r="F8422" s="627"/>
      <c r="G8422" s="627"/>
      <c r="H8422" s="627"/>
      <c r="J8422" s="627"/>
      <c r="K8422" s="627"/>
      <c r="L8422" s="627"/>
    </row>
    <row r="8423" spans="1:12" ht="15">
      <c r="A8423" s="276"/>
      <c r="C8423" s="625"/>
      <c r="D8423" s="625"/>
      <c r="E8423" s="625"/>
      <c r="F8423" s="625"/>
      <c r="G8423" s="625"/>
      <c r="H8423" s="625"/>
      <c r="J8423" s="625"/>
      <c r="K8423" s="625"/>
      <c r="L8423" s="625"/>
    </row>
    <row r="8424" spans="1:12" ht="15">
      <c r="A8424" s="276"/>
      <c r="C8424" s="627"/>
      <c r="D8424" s="627"/>
      <c r="E8424" s="627"/>
      <c r="F8424" s="627"/>
      <c r="G8424" s="627"/>
      <c r="H8424" s="627"/>
      <c r="J8424" s="627"/>
      <c r="K8424" s="627"/>
      <c r="L8424" s="627"/>
    </row>
    <row r="8425" spans="1:12" ht="15">
      <c r="A8425" s="276"/>
      <c r="C8425" s="625"/>
      <c r="D8425" s="625"/>
      <c r="E8425" s="625"/>
      <c r="F8425" s="625"/>
      <c r="G8425" s="625"/>
      <c r="H8425" s="625"/>
      <c r="J8425" s="625"/>
      <c r="K8425" s="625"/>
      <c r="L8425" s="625"/>
    </row>
    <row r="8426" spans="1:12" ht="15">
      <c r="A8426" s="276"/>
      <c r="C8426" s="627"/>
      <c r="D8426" s="627"/>
      <c r="E8426" s="627"/>
      <c r="F8426" s="627"/>
      <c r="G8426" s="627"/>
      <c r="H8426" s="627"/>
      <c r="J8426" s="627"/>
      <c r="K8426" s="627"/>
      <c r="L8426" s="627"/>
    </row>
    <row r="8427" spans="1:12" ht="15">
      <c r="A8427" s="276"/>
      <c r="C8427" s="625"/>
      <c r="D8427" s="625"/>
      <c r="E8427" s="625"/>
      <c r="F8427" s="625"/>
      <c r="G8427" s="625"/>
      <c r="H8427" s="625"/>
      <c r="J8427" s="625"/>
      <c r="K8427" s="625"/>
      <c r="L8427" s="625"/>
    </row>
    <row r="8428" spans="1:12" ht="15">
      <c r="A8428" s="276"/>
      <c r="C8428" s="627"/>
      <c r="D8428" s="627"/>
      <c r="E8428" s="627"/>
      <c r="F8428" s="627"/>
      <c r="G8428" s="627"/>
      <c r="H8428" s="627"/>
      <c r="J8428" s="627"/>
      <c r="K8428" s="627"/>
      <c r="L8428" s="627"/>
    </row>
    <row r="8429" spans="1:12" ht="15">
      <c r="A8429" s="276"/>
      <c r="C8429" s="625"/>
      <c r="D8429" s="625"/>
      <c r="E8429" s="625"/>
      <c r="F8429" s="625"/>
      <c r="G8429" s="625"/>
      <c r="H8429" s="625"/>
      <c r="J8429" s="625"/>
      <c r="K8429" s="625"/>
      <c r="L8429" s="625"/>
    </row>
    <row r="8430" spans="1:12" ht="15">
      <c r="A8430" s="276"/>
      <c r="C8430" s="627"/>
      <c r="D8430" s="627"/>
      <c r="E8430" s="627"/>
      <c r="F8430" s="627"/>
      <c r="G8430" s="627"/>
      <c r="H8430" s="627"/>
      <c r="J8430" s="627"/>
      <c r="K8430" s="627"/>
      <c r="L8430" s="627"/>
    </row>
    <row r="8431" spans="1:12" ht="15">
      <c r="A8431" s="276"/>
      <c r="C8431" s="625"/>
      <c r="D8431" s="625"/>
      <c r="E8431" s="625"/>
      <c r="F8431" s="625"/>
      <c r="G8431" s="625"/>
      <c r="H8431" s="625"/>
      <c r="J8431" s="625"/>
      <c r="K8431" s="625"/>
      <c r="L8431" s="625"/>
    </row>
    <row r="8432" spans="1:12" ht="15">
      <c r="A8432" s="276"/>
      <c r="C8432" s="627"/>
      <c r="D8432" s="627"/>
      <c r="E8432" s="627"/>
      <c r="F8432" s="627"/>
      <c r="G8432" s="627"/>
      <c r="H8432" s="627"/>
      <c r="J8432" s="627"/>
      <c r="K8432" s="627"/>
      <c r="L8432" s="627"/>
    </row>
    <row r="8433" spans="1:12" ht="15">
      <c r="A8433" s="276"/>
      <c r="C8433" s="625"/>
      <c r="D8433" s="625"/>
      <c r="E8433" s="625"/>
      <c r="F8433" s="625"/>
      <c r="G8433" s="625"/>
      <c r="H8433" s="625"/>
      <c r="J8433" s="625"/>
      <c r="K8433" s="625"/>
      <c r="L8433" s="625"/>
    </row>
    <row r="8434" spans="1:12" ht="15">
      <c r="A8434" s="276"/>
      <c r="C8434" s="627"/>
      <c r="D8434" s="627"/>
      <c r="E8434" s="627"/>
      <c r="F8434" s="627"/>
      <c r="G8434" s="627"/>
      <c r="H8434" s="627"/>
      <c r="J8434" s="627"/>
      <c r="K8434" s="627"/>
      <c r="L8434" s="627"/>
    </row>
    <row r="8435" spans="1:12" ht="15">
      <c r="A8435" s="276"/>
      <c r="C8435" s="625"/>
      <c r="D8435" s="625"/>
      <c r="E8435" s="625"/>
      <c r="F8435" s="625"/>
      <c r="G8435" s="625"/>
      <c r="H8435" s="625"/>
      <c r="J8435" s="625"/>
      <c r="K8435" s="625"/>
      <c r="L8435" s="625"/>
    </row>
    <row r="8436" spans="1:12" ht="15">
      <c r="A8436" s="276"/>
      <c r="C8436" s="627"/>
      <c r="D8436" s="627"/>
      <c r="E8436" s="627"/>
      <c r="F8436" s="627"/>
      <c r="G8436" s="627"/>
      <c r="H8436" s="627"/>
      <c r="J8436" s="627"/>
      <c r="K8436" s="627"/>
      <c r="L8436" s="627"/>
    </row>
    <row r="8437" spans="1:12" ht="15">
      <c r="A8437" s="276"/>
      <c r="C8437" s="625"/>
      <c r="D8437" s="625"/>
      <c r="E8437" s="625"/>
      <c r="F8437" s="625"/>
      <c r="G8437" s="625"/>
      <c r="H8437" s="625"/>
      <c r="J8437" s="625"/>
      <c r="K8437" s="625"/>
      <c r="L8437" s="625"/>
    </row>
    <row r="8438" spans="1:12" ht="15">
      <c r="A8438" s="276"/>
      <c r="C8438" s="627"/>
      <c r="D8438" s="627"/>
      <c r="E8438" s="627"/>
      <c r="F8438" s="627"/>
      <c r="G8438" s="627"/>
      <c r="H8438" s="627"/>
      <c r="J8438" s="627"/>
      <c r="K8438" s="627"/>
      <c r="L8438" s="627"/>
    </row>
    <row r="8439" spans="1:12" ht="15">
      <c r="A8439" s="276"/>
      <c r="C8439" s="625"/>
      <c r="D8439" s="625"/>
      <c r="E8439" s="625"/>
      <c r="F8439" s="625"/>
      <c r="G8439" s="625"/>
      <c r="H8439" s="625"/>
      <c r="J8439" s="625"/>
      <c r="K8439" s="625"/>
      <c r="L8439" s="625"/>
    </row>
    <row r="8440" spans="1:12" ht="15">
      <c r="A8440" s="276"/>
      <c r="C8440" s="627"/>
      <c r="D8440" s="627"/>
      <c r="E8440" s="627"/>
      <c r="F8440" s="627"/>
      <c r="G8440" s="627"/>
      <c r="H8440" s="627"/>
      <c r="J8440" s="627"/>
      <c r="K8440" s="627"/>
      <c r="L8440" s="627"/>
    </row>
    <row r="8441" spans="1:12" ht="15">
      <c r="A8441" s="276"/>
      <c r="C8441" s="625"/>
      <c r="D8441" s="625"/>
      <c r="E8441" s="625"/>
      <c r="F8441" s="625"/>
      <c r="G8441" s="625"/>
      <c r="H8441" s="625"/>
    </row>
    <row r="8442" spans="1:12" ht="15">
      <c r="A8442" s="276"/>
      <c r="C8442" s="627"/>
      <c r="D8442" s="627"/>
      <c r="E8442" s="627"/>
      <c r="F8442" s="627"/>
      <c r="G8442" s="627"/>
      <c r="H8442" s="627"/>
    </row>
    <row r="8443" spans="1:12" ht="15">
      <c r="A8443" s="276"/>
      <c r="C8443" s="625"/>
      <c r="D8443" s="625"/>
      <c r="E8443" s="625"/>
      <c r="F8443" s="625"/>
      <c r="G8443" s="625"/>
      <c r="H8443" s="625"/>
    </row>
    <row r="8444" spans="1:12" ht="15">
      <c r="A8444" s="276"/>
      <c r="C8444" s="627"/>
      <c r="D8444" s="627"/>
      <c r="E8444" s="627"/>
      <c r="F8444" s="627"/>
      <c r="G8444" s="627"/>
      <c r="H8444" s="627"/>
    </row>
    <row r="8445" spans="1:12" ht="15">
      <c r="A8445" s="276"/>
      <c r="C8445" s="625"/>
      <c r="D8445" s="625"/>
      <c r="E8445" s="625"/>
      <c r="F8445" s="625"/>
      <c r="G8445" s="625"/>
      <c r="H8445" s="625"/>
    </row>
    <row r="8446" spans="1:12" ht="15">
      <c r="A8446" s="276"/>
      <c r="C8446" s="627"/>
      <c r="D8446" s="627"/>
      <c r="E8446" s="627"/>
      <c r="F8446" s="627"/>
      <c r="G8446" s="627"/>
      <c r="H8446" s="627"/>
    </row>
    <row r="8447" spans="1:12" ht="15">
      <c r="A8447" s="276"/>
      <c r="C8447" s="625"/>
      <c r="D8447" s="625"/>
      <c r="E8447" s="625"/>
      <c r="F8447" s="625"/>
      <c r="G8447" s="625"/>
      <c r="H8447" s="625"/>
    </row>
    <row r="8448" spans="1:12" ht="15">
      <c r="A8448" s="276"/>
      <c r="C8448" s="625"/>
      <c r="D8448" s="625"/>
      <c r="E8448" s="625"/>
      <c r="F8448" s="625"/>
      <c r="G8448" s="625"/>
      <c r="H8448" s="625"/>
      <c r="I8448" s="638">
        <v>34</v>
      </c>
      <c r="J8448" s="625"/>
      <c r="K8448" s="625"/>
      <c r="L8448" s="634"/>
    </row>
    <row r="8449" spans="1:12" ht="15">
      <c r="A8449" s="276"/>
      <c r="C8449" s="627"/>
      <c r="D8449" s="627"/>
      <c r="E8449" s="627"/>
      <c r="F8449" s="627"/>
      <c r="G8449" s="627"/>
      <c r="H8449" s="627"/>
      <c r="I8449" s="639">
        <v>14</v>
      </c>
      <c r="J8449" s="627"/>
      <c r="K8449" s="627"/>
      <c r="L8449" s="637"/>
    </row>
    <row r="8450" spans="1:12" ht="15">
      <c r="A8450" s="276"/>
      <c r="C8450" s="625"/>
      <c r="D8450" s="625"/>
      <c r="E8450" s="625"/>
      <c r="F8450" s="625"/>
      <c r="G8450" s="625"/>
      <c r="H8450" s="625"/>
      <c r="I8450" s="638">
        <v>-48</v>
      </c>
      <c r="J8450" s="625"/>
      <c r="K8450" s="625"/>
      <c r="L8450" s="634"/>
    </row>
    <row r="8451" spans="1:12" ht="15">
      <c r="A8451" s="276"/>
      <c r="C8451" s="625"/>
      <c r="D8451" s="625"/>
      <c r="E8451" s="625"/>
      <c r="F8451" s="625"/>
      <c r="G8451" s="625"/>
      <c r="H8451" s="625"/>
      <c r="I8451" s="638">
        <v>21</v>
      </c>
      <c r="J8451" s="625"/>
      <c r="K8451" s="625"/>
      <c r="L8451" s="634"/>
    </row>
    <row r="8452" spans="1:12" ht="15">
      <c r="A8452" s="276"/>
      <c r="C8452" s="625"/>
      <c r="D8452" s="625"/>
      <c r="E8452" s="625"/>
      <c r="F8452" s="625"/>
      <c r="G8452" s="625"/>
      <c r="H8452" s="625"/>
      <c r="I8452" s="638">
        <v>45</v>
      </c>
      <c r="J8452" s="625"/>
      <c r="K8452" s="625"/>
      <c r="L8452" s="634"/>
    </row>
    <row r="8453" spans="1:12" ht="15">
      <c r="A8453" s="276"/>
      <c r="C8453" s="627"/>
      <c r="D8453" s="627"/>
      <c r="E8453" s="627"/>
      <c r="F8453" s="627"/>
      <c r="G8453" s="627"/>
      <c r="H8453" s="627"/>
      <c r="I8453" s="639">
        <v>-45</v>
      </c>
      <c r="J8453" s="627"/>
      <c r="K8453" s="627"/>
      <c r="L8453" s="637"/>
    </row>
    <row r="8454" spans="1:12" ht="15">
      <c r="A8454" s="276"/>
      <c r="C8454" s="625"/>
      <c r="D8454" s="625"/>
      <c r="E8454" s="625"/>
      <c r="F8454" s="625"/>
      <c r="G8454" s="625"/>
      <c r="H8454" s="625"/>
      <c r="I8454" s="638">
        <v>7</v>
      </c>
      <c r="J8454" s="625"/>
      <c r="K8454" s="625"/>
      <c r="L8454" s="634"/>
    </row>
    <row r="8455" spans="1:12" ht="15">
      <c r="A8455" s="276"/>
      <c r="C8455" s="627"/>
      <c r="D8455" s="627"/>
      <c r="E8455" s="627"/>
      <c r="F8455" s="627"/>
      <c r="G8455" s="627"/>
      <c r="H8455" s="627"/>
      <c r="I8455" s="639">
        <v>6</v>
      </c>
      <c r="J8455" s="627"/>
      <c r="K8455" s="627"/>
      <c r="L8455" s="637"/>
    </row>
    <row r="8456" spans="1:12" ht="15">
      <c r="A8456" s="276"/>
      <c r="C8456" s="625"/>
      <c r="D8456" s="625"/>
      <c r="E8456" s="625"/>
      <c r="F8456" s="625"/>
      <c r="G8456" s="625"/>
      <c r="H8456" s="625"/>
      <c r="I8456" s="638">
        <v>5</v>
      </c>
      <c r="J8456" s="625"/>
      <c r="K8456" s="625"/>
      <c r="L8456" s="634"/>
    </row>
    <row r="8457" spans="1:12" ht="15">
      <c r="A8457" s="276"/>
      <c r="C8457" s="627"/>
      <c r="D8457" s="627"/>
      <c r="E8457" s="627"/>
      <c r="F8457" s="627"/>
      <c r="G8457" s="627"/>
      <c r="H8457" s="627"/>
      <c r="I8457" s="639">
        <v>3</v>
      </c>
      <c r="J8457" s="627"/>
      <c r="K8457" s="627"/>
      <c r="L8457" s="637"/>
    </row>
    <row r="8458" spans="1:12" ht="15">
      <c r="A8458" s="276"/>
      <c r="C8458" s="625"/>
      <c r="D8458" s="625"/>
      <c r="E8458" s="625"/>
      <c r="F8458" s="625"/>
      <c r="G8458" s="625"/>
      <c r="H8458" s="625"/>
      <c r="I8458" s="638">
        <v>4</v>
      </c>
      <c r="J8458" s="625"/>
      <c r="K8458" s="625"/>
      <c r="L8458" s="634"/>
    </row>
    <row r="8459" spans="1:12" ht="15">
      <c r="A8459" s="276"/>
      <c r="C8459" s="627"/>
      <c r="D8459" s="627"/>
      <c r="E8459" s="627"/>
      <c r="F8459" s="627"/>
      <c r="G8459" s="627"/>
      <c r="H8459" s="627"/>
      <c r="I8459" s="639">
        <v>4</v>
      </c>
      <c r="J8459" s="627"/>
      <c r="K8459" s="627"/>
      <c r="L8459" s="637"/>
    </row>
    <row r="8460" spans="1:12" ht="15">
      <c r="A8460" s="276"/>
      <c r="C8460" s="625"/>
      <c r="D8460" s="625"/>
      <c r="E8460" s="625"/>
      <c r="F8460" s="625"/>
      <c r="G8460" s="625"/>
      <c r="H8460" s="625"/>
      <c r="I8460" s="638">
        <v>4</v>
      </c>
      <c r="J8460" s="625"/>
      <c r="K8460" s="625"/>
      <c r="L8460" s="634"/>
    </row>
    <row r="8461" spans="1:12" ht="15">
      <c r="A8461" s="276"/>
      <c r="C8461" s="627"/>
      <c r="D8461" s="627"/>
      <c r="E8461" s="627"/>
      <c r="F8461" s="627"/>
      <c r="G8461" s="627"/>
      <c r="H8461" s="627"/>
      <c r="I8461" s="639">
        <v>3</v>
      </c>
      <c r="J8461" s="627"/>
      <c r="K8461" s="627"/>
      <c r="L8461" s="637"/>
    </row>
    <row r="8462" spans="1:12" ht="15">
      <c r="A8462" s="276"/>
      <c r="C8462" s="625"/>
      <c r="D8462" s="625"/>
      <c r="E8462" s="625"/>
      <c r="F8462" s="625"/>
      <c r="G8462" s="625"/>
      <c r="H8462" s="625"/>
      <c r="I8462" s="638">
        <v>7</v>
      </c>
      <c r="J8462" s="625"/>
      <c r="K8462" s="625"/>
      <c r="L8462" s="634"/>
    </row>
    <row r="8463" spans="1:12" ht="15">
      <c r="A8463" s="276"/>
      <c r="C8463" s="627"/>
      <c r="D8463" s="627"/>
      <c r="E8463" s="627"/>
      <c r="F8463" s="627"/>
      <c r="G8463" s="627"/>
      <c r="H8463" s="627"/>
      <c r="I8463" s="639">
        <v>6</v>
      </c>
      <c r="J8463" s="627"/>
      <c r="K8463" s="627"/>
      <c r="L8463" s="637"/>
    </row>
    <row r="8464" spans="1:12" ht="15">
      <c r="A8464" s="276"/>
      <c r="C8464" s="625"/>
      <c r="D8464" s="625"/>
      <c r="E8464" s="625"/>
      <c r="F8464" s="625"/>
      <c r="G8464" s="625"/>
      <c r="H8464" s="625"/>
      <c r="I8464" s="638">
        <v>8</v>
      </c>
      <c r="J8464" s="625"/>
      <c r="K8464" s="625"/>
      <c r="L8464" s="634"/>
    </row>
    <row r="8465" spans="1:12" ht="15">
      <c r="A8465" s="276"/>
      <c r="C8465" s="625"/>
      <c r="D8465" s="625"/>
      <c r="E8465" s="625"/>
      <c r="F8465" s="625"/>
      <c r="G8465" s="625"/>
      <c r="H8465" s="625"/>
      <c r="I8465" s="638">
        <v>1</v>
      </c>
      <c r="J8465" s="625"/>
      <c r="K8465" s="625"/>
      <c r="L8465" s="634"/>
    </row>
    <row r="8466" spans="1:12" ht="15">
      <c r="A8466" s="276"/>
      <c r="C8466" s="627"/>
      <c r="D8466" s="627"/>
      <c r="E8466" s="627"/>
      <c r="F8466" s="627"/>
      <c r="G8466" s="627"/>
      <c r="H8466" s="627"/>
      <c r="I8466" s="639">
        <v>1</v>
      </c>
      <c r="J8466" s="627"/>
      <c r="K8466" s="627"/>
      <c r="L8466" s="637"/>
    </row>
    <row r="8467" spans="1:12" ht="15">
      <c r="A8467" s="276"/>
      <c r="C8467" s="625"/>
      <c r="D8467" s="625"/>
      <c r="E8467" s="625"/>
      <c r="F8467" s="625"/>
      <c r="G8467" s="625"/>
      <c r="H8467" s="625"/>
      <c r="I8467" s="638">
        <v>1</v>
      </c>
      <c r="J8467" s="625"/>
      <c r="K8467" s="625"/>
      <c r="L8467" s="634"/>
    </row>
    <row r="8468" spans="1:12" ht="15">
      <c r="A8468" s="276"/>
      <c r="C8468" s="627"/>
      <c r="D8468" s="627"/>
      <c r="E8468" s="627"/>
      <c r="F8468" s="627"/>
      <c r="G8468" s="627"/>
      <c r="H8468" s="627"/>
      <c r="I8468" s="639">
        <v>1</v>
      </c>
      <c r="J8468" s="627"/>
      <c r="K8468" s="627"/>
      <c r="L8468" s="637"/>
    </row>
    <row r="8469" spans="1:12" ht="15">
      <c r="A8469" s="276"/>
      <c r="C8469" s="625"/>
      <c r="D8469" s="625"/>
      <c r="E8469" s="625"/>
      <c r="F8469" s="625"/>
      <c r="G8469" s="625"/>
      <c r="H8469" s="625"/>
      <c r="I8469" s="638">
        <v>1</v>
      </c>
      <c r="J8469" s="625"/>
      <c r="K8469" s="625"/>
      <c r="L8469" s="634"/>
    </row>
    <row r="8470" spans="1:12" ht="15">
      <c r="A8470" s="276"/>
      <c r="C8470" s="627"/>
      <c r="D8470" s="627"/>
      <c r="E8470" s="627"/>
      <c r="F8470" s="627"/>
      <c r="G8470" s="627"/>
      <c r="H8470" s="627"/>
      <c r="I8470" s="639">
        <v>1</v>
      </c>
      <c r="J8470" s="627"/>
      <c r="K8470" s="627"/>
      <c r="L8470" s="637"/>
    </row>
    <row r="8471" spans="1:12" ht="15">
      <c r="A8471" s="276"/>
      <c r="C8471" s="625"/>
      <c r="D8471" s="625"/>
      <c r="E8471" s="625"/>
      <c r="F8471" s="625"/>
      <c r="G8471" s="625"/>
      <c r="H8471" s="625"/>
      <c r="I8471" s="638">
        <v>1</v>
      </c>
      <c r="J8471" s="625"/>
      <c r="K8471" s="625"/>
      <c r="L8471" s="634"/>
    </row>
    <row r="8472" spans="1:12" ht="15">
      <c r="A8472" s="276"/>
      <c r="C8472" s="627"/>
      <c r="D8472" s="627"/>
      <c r="E8472" s="627"/>
      <c r="F8472" s="627"/>
      <c r="G8472" s="627"/>
      <c r="H8472" s="627"/>
      <c r="I8472" s="639">
        <v>1</v>
      </c>
      <c r="J8472" s="627"/>
      <c r="K8472" s="627"/>
      <c r="L8472" s="637"/>
    </row>
    <row r="8473" spans="1:12" ht="15">
      <c r="A8473" s="276"/>
      <c r="C8473" s="625"/>
      <c r="D8473" s="625"/>
      <c r="E8473" s="625"/>
      <c r="F8473" s="625"/>
      <c r="G8473" s="625"/>
      <c r="H8473" s="625"/>
      <c r="I8473" s="638">
        <v>1</v>
      </c>
      <c r="J8473" s="625"/>
      <c r="K8473" s="625"/>
      <c r="L8473" s="634"/>
    </row>
    <row r="8474" spans="1:12" ht="15">
      <c r="A8474" s="276"/>
      <c r="C8474" s="627"/>
      <c r="D8474" s="627"/>
      <c r="E8474" s="627"/>
      <c r="F8474" s="627"/>
      <c r="G8474" s="627"/>
      <c r="H8474" s="627"/>
      <c r="I8474" s="639">
        <v>1</v>
      </c>
      <c r="J8474" s="627"/>
      <c r="K8474" s="627"/>
      <c r="L8474" s="637"/>
    </row>
    <row r="8475" spans="1:12" ht="15">
      <c r="A8475" s="276"/>
      <c r="C8475" s="625"/>
      <c r="D8475" s="625"/>
      <c r="E8475" s="625"/>
      <c r="F8475" s="625"/>
      <c r="G8475" s="625"/>
      <c r="H8475" s="625"/>
      <c r="I8475" s="638">
        <v>1</v>
      </c>
      <c r="J8475" s="625"/>
      <c r="K8475" s="625"/>
      <c r="L8475" s="634"/>
    </row>
    <row r="8476" spans="1:12" ht="15">
      <c r="A8476" s="276"/>
      <c r="C8476" s="627"/>
      <c r="D8476" s="627"/>
      <c r="E8476" s="627"/>
      <c r="F8476" s="627"/>
      <c r="G8476" s="627"/>
      <c r="H8476" s="627"/>
      <c r="I8476" s="639">
        <v>1</v>
      </c>
      <c r="J8476" s="627"/>
      <c r="K8476" s="627"/>
      <c r="L8476" s="637"/>
    </row>
    <row r="8477" spans="1:12" ht="15">
      <c r="A8477" s="276"/>
      <c r="C8477" s="625"/>
      <c r="D8477" s="625"/>
      <c r="E8477" s="625"/>
      <c r="F8477" s="625"/>
      <c r="G8477" s="625"/>
      <c r="H8477" s="625"/>
      <c r="I8477" s="638">
        <v>3</v>
      </c>
      <c r="J8477" s="625"/>
      <c r="K8477" s="625"/>
      <c r="L8477" s="634"/>
    </row>
    <row r="8478" spans="1:12" ht="15">
      <c r="A8478" s="276"/>
      <c r="C8478" s="627"/>
      <c r="D8478" s="627"/>
      <c r="E8478" s="627"/>
      <c r="F8478" s="627"/>
      <c r="G8478" s="627"/>
      <c r="H8478" s="627"/>
      <c r="I8478" s="639">
        <v>2</v>
      </c>
      <c r="J8478" s="627"/>
      <c r="K8478" s="627"/>
      <c r="L8478" s="637"/>
    </row>
    <row r="8479" spans="1:12" ht="15">
      <c r="A8479" s="276"/>
      <c r="C8479" s="625"/>
      <c r="D8479" s="625"/>
      <c r="E8479" s="625"/>
      <c r="F8479" s="625"/>
      <c r="G8479" s="625"/>
      <c r="H8479" s="625"/>
      <c r="I8479" s="638">
        <v>1</v>
      </c>
      <c r="J8479" s="625"/>
      <c r="K8479" s="625"/>
      <c r="L8479" s="634"/>
    </row>
    <row r="8480" spans="1:12" ht="15">
      <c r="A8480" s="276"/>
      <c r="C8480" s="627"/>
      <c r="D8480" s="627"/>
      <c r="E8480" s="627"/>
      <c r="F8480" s="627"/>
      <c r="G8480" s="627"/>
      <c r="H8480" s="627"/>
      <c r="I8480" s="639">
        <v>1</v>
      </c>
      <c r="J8480" s="627"/>
      <c r="K8480" s="627"/>
      <c r="L8480" s="637"/>
    </row>
    <row r="8481" spans="1:12" ht="15">
      <c r="A8481" s="276"/>
      <c r="C8481" s="625"/>
      <c r="D8481" s="625"/>
      <c r="E8481" s="625"/>
      <c r="F8481" s="625"/>
      <c r="G8481" s="625"/>
      <c r="H8481" s="625"/>
      <c r="I8481" s="638">
        <v>1</v>
      </c>
      <c r="J8481" s="625"/>
      <c r="K8481" s="625"/>
      <c r="L8481" s="634"/>
    </row>
    <row r="8482" spans="1:12" ht="15">
      <c r="A8482" s="276"/>
      <c r="C8482" s="627"/>
      <c r="D8482" s="627"/>
      <c r="E8482" s="627"/>
      <c r="F8482" s="627"/>
      <c r="G8482" s="627"/>
      <c r="H8482" s="627"/>
      <c r="I8482" s="639">
        <v>1</v>
      </c>
      <c r="J8482" s="627"/>
      <c r="K8482" s="627"/>
      <c r="L8482" s="637"/>
    </row>
    <row r="8483" spans="1:12" ht="15">
      <c r="A8483" s="276"/>
      <c r="C8483" s="625"/>
      <c r="D8483" s="625"/>
      <c r="E8483" s="625"/>
      <c r="F8483" s="625"/>
      <c r="G8483" s="625"/>
      <c r="H8483" s="625"/>
      <c r="I8483" s="638">
        <v>1</v>
      </c>
      <c r="J8483" s="625"/>
      <c r="K8483" s="625"/>
      <c r="L8483" s="634"/>
    </row>
    <row r="8484" spans="1:12" ht="15">
      <c r="A8484" s="276"/>
      <c r="C8484" s="627"/>
      <c r="D8484" s="627"/>
      <c r="E8484" s="627"/>
      <c r="F8484" s="627"/>
      <c r="G8484" s="627"/>
      <c r="H8484" s="627"/>
      <c r="I8484" s="639">
        <v>1</v>
      </c>
      <c r="J8484" s="627"/>
      <c r="K8484" s="627"/>
      <c r="L8484" s="637"/>
    </row>
    <row r="8485" spans="1:12" ht="15">
      <c r="A8485" s="276"/>
      <c r="C8485" s="625"/>
      <c r="D8485" s="625"/>
      <c r="E8485" s="625"/>
      <c r="F8485" s="625"/>
      <c r="G8485" s="625"/>
      <c r="H8485" s="625"/>
      <c r="I8485" s="638">
        <v>2</v>
      </c>
      <c r="J8485" s="625"/>
      <c r="K8485" s="625"/>
      <c r="L8485" s="634"/>
    </row>
    <row r="8486" spans="1:12" ht="15">
      <c r="A8486" s="276"/>
      <c r="C8486" s="627"/>
      <c r="D8486" s="627"/>
      <c r="E8486" s="627"/>
      <c r="F8486" s="627"/>
      <c r="G8486" s="627"/>
      <c r="H8486" s="627"/>
      <c r="I8486" s="639">
        <v>1</v>
      </c>
      <c r="J8486" s="627"/>
      <c r="K8486" s="627"/>
      <c r="L8486" s="637"/>
    </row>
    <row r="8487" spans="1:12" ht="15">
      <c r="A8487" s="276"/>
      <c r="C8487" s="625"/>
      <c r="D8487" s="625"/>
      <c r="E8487" s="625"/>
      <c r="F8487" s="625"/>
      <c r="G8487" s="625"/>
      <c r="H8487" s="625"/>
      <c r="I8487" s="638">
        <v>1</v>
      </c>
      <c r="J8487" s="625"/>
      <c r="K8487" s="625"/>
      <c r="L8487" s="634"/>
    </row>
    <row r="8488" spans="1:12" ht="15">
      <c r="A8488" s="276"/>
      <c r="C8488" s="627"/>
      <c r="D8488" s="627"/>
      <c r="E8488" s="627"/>
      <c r="F8488" s="627"/>
      <c r="G8488" s="627"/>
      <c r="H8488" s="627"/>
      <c r="I8488" s="639">
        <v>1</v>
      </c>
      <c r="J8488" s="627"/>
      <c r="K8488" s="627"/>
      <c r="L8488" s="637"/>
    </row>
    <row r="8489" spans="1:12" ht="15">
      <c r="A8489" s="276"/>
      <c r="C8489" s="625"/>
      <c r="D8489" s="625"/>
      <c r="E8489" s="625"/>
      <c r="F8489" s="625"/>
      <c r="G8489" s="625"/>
      <c r="H8489" s="625"/>
      <c r="I8489" s="638">
        <v>1</v>
      </c>
      <c r="J8489" s="625"/>
      <c r="K8489" s="625"/>
      <c r="L8489" s="634"/>
    </row>
    <row r="8490" spans="1:12" ht="15">
      <c r="A8490" s="276"/>
      <c r="C8490" s="627"/>
      <c r="D8490" s="627"/>
      <c r="E8490" s="627"/>
      <c r="F8490" s="627"/>
      <c r="G8490" s="627"/>
      <c r="H8490" s="627"/>
      <c r="I8490" s="639">
        <v>1</v>
      </c>
      <c r="J8490" s="627"/>
      <c r="K8490" s="627"/>
      <c r="L8490" s="637"/>
    </row>
    <row r="8491" spans="1:12" ht="15">
      <c r="A8491" s="276"/>
      <c r="C8491" s="625"/>
      <c r="D8491" s="625"/>
      <c r="E8491" s="625"/>
      <c r="F8491" s="625"/>
      <c r="G8491" s="625"/>
      <c r="H8491" s="625"/>
      <c r="I8491" s="638">
        <v>4</v>
      </c>
      <c r="J8491" s="625"/>
      <c r="K8491" s="625"/>
      <c r="L8491" s="634"/>
    </row>
    <row r="8492" spans="1:12" ht="15">
      <c r="A8492" s="276"/>
      <c r="C8492" s="627"/>
      <c r="D8492" s="627"/>
      <c r="E8492" s="627"/>
      <c r="F8492" s="627"/>
      <c r="G8492" s="627"/>
      <c r="H8492" s="627"/>
      <c r="I8492" s="639">
        <v>1</v>
      </c>
      <c r="J8492" s="627"/>
      <c r="K8492" s="627"/>
      <c r="L8492" s="637"/>
    </row>
    <row r="8493" spans="1:12" ht="15">
      <c r="A8493" s="276"/>
      <c r="C8493" s="625"/>
      <c r="D8493" s="625"/>
      <c r="E8493" s="625"/>
      <c r="F8493" s="625"/>
      <c r="G8493" s="625"/>
      <c r="H8493" s="625"/>
      <c r="I8493" s="638">
        <v>2</v>
      </c>
      <c r="J8493" s="625"/>
      <c r="K8493" s="625"/>
      <c r="L8493" s="634"/>
    </row>
    <row r="8494" spans="1:12" ht="15">
      <c r="A8494" s="276"/>
      <c r="C8494" s="627"/>
      <c r="D8494" s="627"/>
      <c r="E8494" s="627"/>
      <c r="F8494" s="627"/>
      <c r="G8494" s="627"/>
      <c r="H8494" s="627"/>
      <c r="I8494" s="639">
        <v>2</v>
      </c>
      <c r="J8494" s="627"/>
      <c r="K8494" s="627"/>
      <c r="L8494" s="637"/>
    </row>
    <row r="8495" spans="1:12" ht="15">
      <c r="A8495" s="276"/>
      <c r="C8495" s="625"/>
      <c r="D8495" s="625"/>
      <c r="E8495" s="625"/>
      <c r="F8495" s="625"/>
      <c r="G8495" s="625"/>
      <c r="H8495" s="625"/>
      <c r="I8495" s="638">
        <v>2</v>
      </c>
      <c r="J8495" s="625"/>
      <c r="K8495" s="625"/>
      <c r="L8495" s="634"/>
    </row>
    <row r="8496" spans="1:12" ht="15">
      <c r="A8496" s="276"/>
      <c r="C8496" s="627"/>
      <c r="D8496" s="627"/>
      <c r="E8496" s="627"/>
      <c r="F8496" s="627"/>
      <c r="G8496" s="627"/>
      <c r="H8496" s="627"/>
      <c r="I8496" s="639">
        <v>1</v>
      </c>
      <c r="J8496" s="627"/>
      <c r="K8496" s="627"/>
      <c r="L8496" s="637"/>
    </row>
    <row r="8497" spans="1:12" ht="15">
      <c r="A8497" s="276"/>
      <c r="C8497" s="625"/>
      <c r="D8497" s="625"/>
      <c r="E8497" s="625"/>
      <c r="F8497" s="625"/>
      <c r="G8497" s="625"/>
      <c r="H8497" s="625"/>
      <c r="I8497" s="638">
        <v>1</v>
      </c>
      <c r="J8497" s="625"/>
      <c r="K8497" s="625"/>
      <c r="L8497" s="634"/>
    </row>
    <row r="8498" spans="1:12" ht="15">
      <c r="A8498" s="276"/>
      <c r="C8498" s="627"/>
      <c r="D8498" s="627"/>
      <c r="E8498" s="627"/>
      <c r="F8498" s="627"/>
      <c r="G8498" s="627"/>
      <c r="H8498" s="627"/>
      <c r="I8498" s="639">
        <v>1</v>
      </c>
      <c r="J8498" s="627"/>
      <c r="K8498" s="627"/>
      <c r="L8498" s="637"/>
    </row>
    <row r="8499" spans="1:12" ht="15">
      <c r="A8499" s="276"/>
      <c r="C8499" s="625"/>
      <c r="D8499" s="625"/>
      <c r="E8499" s="625"/>
      <c r="F8499" s="625"/>
      <c r="G8499" s="625"/>
      <c r="H8499" s="625"/>
      <c r="I8499" s="638">
        <v>1</v>
      </c>
      <c r="J8499" s="625"/>
      <c r="K8499" s="625"/>
      <c r="L8499" s="634"/>
    </row>
    <row r="8500" spans="1:12" ht="15">
      <c r="A8500" s="276"/>
      <c r="C8500" s="627"/>
      <c r="D8500" s="627"/>
      <c r="E8500" s="627"/>
      <c r="F8500" s="627"/>
      <c r="G8500" s="627"/>
      <c r="H8500" s="627"/>
      <c r="I8500" s="639">
        <v>3</v>
      </c>
      <c r="J8500" s="627"/>
      <c r="K8500" s="627"/>
      <c r="L8500" s="637"/>
    </row>
    <row r="8501" spans="1:12" ht="15">
      <c r="A8501" s="276"/>
      <c r="C8501" s="625"/>
      <c r="D8501" s="625"/>
      <c r="E8501" s="625"/>
      <c r="F8501" s="625"/>
      <c r="G8501" s="625"/>
      <c r="H8501" s="625"/>
      <c r="I8501" s="638">
        <v>2</v>
      </c>
      <c r="J8501" s="625"/>
      <c r="K8501" s="625"/>
      <c r="L8501" s="634"/>
    </row>
    <row r="8502" spans="1:12" ht="15">
      <c r="A8502" s="276"/>
      <c r="C8502" s="625"/>
      <c r="D8502" s="625"/>
      <c r="E8502" s="625"/>
      <c r="F8502" s="625"/>
      <c r="G8502" s="625"/>
      <c r="H8502" s="625"/>
      <c r="I8502" s="638">
        <v>1</v>
      </c>
      <c r="J8502" s="625"/>
      <c r="K8502" s="625"/>
      <c r="L8502" s="634"/>
    </row>
    <row r="8503" spans="1:12" ht="15">
      <c r="A8503" s="276"/>
      <c r="C8503" s="627"/>
      <c r="D8503" s="627"/>
      <c r="E8503" s="627"/>
      <c r="F8503" s="627"/>
      <c r="G8503" s="627"/>
      <c r="H8503" s="627"/>
      <c r="I8503" s="639">
        <v>1</v>
      </c>
      <c r="J8503" s="627"/>
      <c r="K8503" s="627"/>
      <c r="L8503" s="637"/>
    </row>
    <row r="8504" spans="1:12" ht="15">
      <c r="A8504" s="276"/>
      <c r="C8504" s="625"/>
      <c r="D8504" s="625"/>
      <c r="E8504" s="625"/>
      <c r="F8504" s="625"/>
      <c r="G8504" s="625"/>
      <c r="H8504" s="625"/>
      <c r="I8504" s="638">
        <v>1</v>
      </c>
      <c r="J8504" s="625"/>
      <c r="K8504" s="625"/>
      <c r="L8504" s="634"/>
    </row>
    <row r="8505" spans="1:12" ht="15">
      <c r="A8505" s="276"/>
      <c r="C8505" s="627"/>
      <c r="D8505" s="627"/>
      <c r="E8505" s="627"/>
      <c r="F8505" s="627"/>
      <c r="G8505" s="627"/>
      <c r="H8505" s="627"/>
      <c r="I8505" s="639">
        <v>1</v>
      </c>
      <c r="J8505" s="627"/>
      <c r="K8505" s="627"/>
      <c r="L8505" s="637"/>
    </row>
    <row r="8506" spans="1:12" ht="15">
      <c r="A8506" s="276"/>
      <c r="C8506" s="625"/>
      <c r="D8506" s="625"/>
      <c r="E8506" s="625"/>
      <c r="F8506" s="625"/>
      <c r="G8506" s="625"/>
      <c r="H8506" s="625"/>
      <c r="I8506" s="638">
        <v>1</v>
      </c>
      <c r="J8506" s="625"/>
      <c r="K8506" s="625"/>
      <c r="L8506" s="634"/>
    </row>
    <row r="8507" spans="1:12" ht="15">
      <c r="A8507" s="276"/>
      <c r="C8507" s="627"/>
      <c r="D8507" s="627"/>
      <c r="E8507" s="627"/>
      <c r="F8507" s="627"/>
      <c r="G8507" s="627"/>
      <c r="H8507" s="627"/>
      <c r="I8507" s="639">
        <v>1</v>
      </c>
      <c r="J8507" s="627"/>
      <c r="K8507" s="627"/>
      <c r="L8507" s="637"/>
    </row>
    <row r="8508" spans="1:12" ht="15">
      <c r="A8508" s="276"/>
      <c r="C8508" s="625"/>
      <c r="D8508" s="625"/>
      <c r="E8508" s="625"/>
      <c r="F8508" s="625"/>
      <c r="G8508" s="625"/>
      <c r="H8508" s="625"/>
      <c r="I8508" s="638">
        <v>1</v>
      </c>
      <c r="J8508" s="625"/>
      <c r="K8508" s="625"/>
      <c r="L8508" s="634"/>
    </row>
    <row r="8509" spans="1:12" ht="15">
      <c r="A8509" s="276"/>
      <c r="C8509" s="627"/>
      <c r="D8509" s="627"/>
      <c r="E8509" s="627"/>
      <c r="F8509" s="627"/>
      <c r="G8509" s="627"/>
      <c r="H8509" s="627"/>
      <c r="I8509" s="639">
        <v>1</v>
      </c>
      <c r="J8509" s="627"/>
      <c r="K8509" s="627"/>
      <c r="L8509" s="637"/>
    </row>
    <row r="8510" spans="1:12" ht="15">
      <c r="A8510" s="276"/>
      <c r="C8510" s="625"/>
      <c r="D8510" s="625"/>
      <c r="E8510" s="625"/>
      <c r="F8510" s="625"/>
      <c r="G8510" s="625"/>
      <c r="H8510" s="625"/>
      <c r="I8510" s="638">
        <v>1</v>
      </c>
      <c r="J8510" s="625"/>
      <c r="K8510" s="625"/>
      <c r="L8510" s="634"/>
    </row>
    <row r="8511" spans="1:12" ht="15">
      <c r="A8511" s="276"/>
      <c r="C8511" s="627"/>
      <c r="D8511" s="627"/>
      <c r="E8511" s="627"/>
      <c r="F8511" s="627"/>
      <c r="G8511" s="627"/>
      <c r="H8511" s="627"/>
      <c r="I8511" s="639">
        <v>1</v>
      </c>
      <c r="J8511" s="627"/>
      <c r="K8511" s="627"/>
      <c r="L8511" s="637"/>
    </row>
    <row r="8512" spans="1:12" ht="15">
      <c r="A8512" s="276"/>
      <c r="C8512" s="625"/>
      <c r="D8512" s="625"/>
      <c r="E8512" s="625"/>
      <c r="F8512" s="625"/>
      <c r="G8512" s="625"/>
      <c r="H8512" s="625"/>
      <c r="I8512" s="638">
        <v>1</v>
      </c>
      <c r="J8512" s="625"/>
      <c r="K8512" s="625"/>
      <c r="L8512" s="634"/>
    </row>
    <row r="8513" spans="1:12" ht="15">
      <c r="A8513" s="276"/>
      <c r="C8513" s="627"/>
      <c r="D8513" s="627"/>
      <c r="E8513" s="627"/>
      <c r="F8513" s="627"/>
      <c r="G8513" s="627"/>
      <c r="H8513" s="627"/>
      <c r="I8513" s="639">
        <v>1</v>
      </c>
      <c r="J8513" s="627"/>
      <c r="K8513" s="627"/>
      <c r="L8513" s="637"/>
    </row>
    <row r="8514" spans="1:12" ht="15">
      <c r="A8514" s="276"/>
      <c r="C8514" s="625"/>
      <c r="D8514" s="625"/>
      <c r="E8514" s="625"/>
      <c r="F8514" s="625"/>
      <c r="G8514" s="625"/>
      <c r="H8514" s="625"/>
      <c r="I8514" s="638">
        <v>1</v>
      </c>
      <c r="J8514" s="625"/>
      <c r="K8514" s="625"/>
      <c r="L8514" s="634"/>
    </row>
    <row r="8515" spans="1:12" ht="15">
      <c r="A8515" s="276"/>
      <c r="C8515" s="625"/>
      <c r="D8515" s="625"/>
      <c r="E8515" s="625"/>
      <c r="F8515" s="625"/>
      <c r="G8515" s="625"/>
      <c r="H8515" s="625"/>
      <c r="I8515" s="638">
        <v>1</v>
      </c>
      <c r="J8515" s="625"/>
      <c r="K8515" s="625"/>
      <c r="L8515" s="634"/>
    </row>
    <row r="8516" spans="1:12" ht="15">
      <c r="A8516" s="276"/>
      <c r="C8516" s="627"/>
      <c r="D8516" s="627"/>
      <c r="E8516" s="627"/>
      <c r="F8516" s="627"/>
      <c r="G8516" s="627"/>
      <c r="H8516" s="627"/>
      <c r="I8516" s="639">
        <v>1</v>
      </c>
      <c r="J8516" s="627"/>
      <c r="K8516" s="627"/>
      <c r="L8516" s="637"/>
    </row>
    <row r="8517" spans="1:12" ht="15">
      <c r="A8517" s="276"/>
      <c r="C8517" s="625"/>
      <c r="D8517" s="625"/>
      <c r="E8517" s="625"/>
      <c r="F8517" s="625"/>
      <c r="G8517" s="625"/>
      <c r="H8517" s="625"/>
      <c r="I8517" s="638">
        <v>2</v>
      </c>
      <c r="J8517" s="625"/>
      <c r="K8517" s="625"/>
      <c r="L8517" s="634"/>
    </row>
    <row r="8518" spans="1:12" ht="15">
      <c r="A8518" s="276"/>
      <c r="C8518" s="627"/>
      <c r="D8518" s="627"/>
      <c r="E8518" s="627"/>
      <c r="F8518" s="627"/>
      <c r="G8518" s="627"/>
      <c r="H8518" s="627"/>
      <c r="I8518" s="639">
        <v>1</v>
      </c>
      <c r="J8518" s="627"/>
      <c r="K8518" s="627"/>
      <c r="L8518" s="637"/>
    </row>
    <row r="8519" spans="1:12" ht="15">
      <c r="A8519" s="276"/>
      <c r="C8519" s="625"/>
      <c r="D8519" s="625"/>
      <c r="E8519" s="625"/>
      <c r="F8519" s="625"/>
      <c r="G8519" s="625"/>
      <c r="H8519" s="625"/>
      <c r="I8519" s="638">
        <v>1</v>
      </c>
      <c r="J8519" s="625"/>
      <c r="K8519" s="625"/>
      <c r="L8519" s="634"/>
    </row>
    <row r="8520" spans="1:12" ht="15">
      <c r="A8520" s="276"/>
      <c r="C8520" s="627"/>
      <c r="D8520" s="627"/>
      <c r="E8520" s="627"/>
      <c r="F8520" s="627"/>
      <c r="G8520" s="627"/>
      <c r="H8520" s="627"/>
      <c r="I8520" s="639">
        <v>1</v>
      </c>
      <c r="J8520" s="627"/>
      <c r="K8520" s="627"/>
      <c r="L8520" s="637"/>
    </row>
    <row r="8521" spans="1:12" ht="15">
      <c r="A8521" s="276"/>
      <c r="C8521" s="625"/>
      <c r="D8521" s="625"/>
      <c r="E8521" s="625"/>
      <c r="F8521" s="625"/>
      <c r="G8521" s="625"/>
      <c r="H8521" s="625"/>
      <c r="I8521" s="638">
        <v>1</v>
      </c>
      <c r="J8521" s="625"/>
      <c r="K8521" s="625"/>
      <c r="L8521" s="634"/>
    </row>
    <row r="8522" spans="1:12" ht="15">
      <c r="A8522" s="276"/>
      <c r="C8522" s="627"/>
      <c r="D8522" s="627"/>
      <c r="E8522" s="627"/>
      <c r="F8522" s="627"/>
      <c r="G8522" s="627"/>
      <c r="H8522" s="627"/>
      <c r="I8522" s="639">
        <v>1</v>
      </c>
      <c r="J8522" s="627"/>
      <c r="K8522" s="627"/>
      <c r="L8522" s="637"/>
    </row>
    <row r="8523" spans="1:12" ht="15">
      <c r="A8523" s="276"/>
      <c r="C8523" s="625"/>
      <c r="D8523" s="625"/>
      <c r="E8523" s="625"/>
      <c r="F8523" s="625"/>
      <c r="G8523" s="625"/>
      <c r="H8523" s="625"/>
      <c r="I8523" s="638">
        <v>1</v>
      </c>
      <c r="J8523" s="625"/>
      <c r="K8523" s="625"/>
      <c r="L8523" s="634"/>
    </row>
    <row r="8524" spans="1:12" ht="15">
      <c r="A8524" s="276"/>
      <c r="C8524" s="627"/>
      <c r="D8524" s="627"/>
      <c r="E8524" s="627"/>
      <c r="F8524" s="627"/>
      <c r="G8524" s="627"/>
      <c r="H8524" s="627"/>
      <c r="I8524" s="639">
        <v>1</v>
      </c>
      <c r="J8524" s="627"/>
      <c r="K8524" s="627"/>
      <c r="L8524" s="637"/>
    </row>
    <row r="8525" spans="1:12" ht="15">
      <c r="A8525" s="276"/>
      <c r="C8525" s="625"/>
      <c r="D8525" s="625"/>
      <c r="E8525" s="625"/>
      <c r="F8525" s="625"/>
      <c r="G8525" s="625"/>
      <c r="H8525" s="625"/>
      <c r="I8525" s="638">
        <v>2</v>
      </c>
      <c r="J8525" s="625"/>
      <c r="K8525" s="625"/>
      <c r="L8525" s="634"/>
    </row>
    <row r="8526" spans="1:12" ht="15">
      <c r="A8526" s="276"/>
      <c r="C8526" s="627"/>
      <c r="D8526" s="627"/>
      <c r="E8526" s="627"/>
      <c r="F8526" s="627"/>
      <c r="G8526" s="627"/>
      <c r="H8526" s="627"/>
      <c r="I8526" s="639">
        <v>2</v>
      </c>
      <c r="J8526" s="627"/>
      <c r="K8526" s="627"/>
      <c r="L8526" s="637"/>
    </row>
    <row r="8527" spans="1:12" ht="15">
      <c r="A8527" s="276"/>
      <c r="C8527" s="625"/>
      <c r="D8527" s="625"/>
      <c r="E8527" s="625"/>
      <c r="F8527" s="625"/>
      <c r="G8527" s="625"/>
      <c r="H8527" s="625"/>
      <c r="I8527" s="638">
        <v>2</v>
      </c>
      <c r="J8527" s="625"/>
      <c r="K8527" s="625"/>
      <c r="L8527" s="634"/>
    </row>
    <row r="8528" spans="1:12" ht="15">
      <c r="A8528" s="276"/>
      <c r="C8528" s="627"/>
      <c r="D8528" s="627"/>
      <c r="E8528" s="627"/>
      <c r="F8528" s="627"/>
      <c r="G8528" s="627"/>
      <c r="H8528" s="627"/>
      <c r="I8528" s="639">
        <v>2</v>
      </c>
      <c r="J8528" s="627"/>
      <c r="K8528" s="627"/>
      <c r="L8528" s="637"/>
    </row>
    <row r="8529" spans="1:12" ht="15">
      <c r="A8529" s="276"/>
      <c r="C8529" s="625"/>
      <c r="D8529" s="625"/>
      <c r="E8529" s="625"/>
      <c r="F8529" s="625"/>
      <c r="G8529" s="625"/>
      <c r="H8529" s="625"/>
      <c r="I8529" s="638">
        <v>2</v>
      </c>
      <c r="J8529" s="625"/>
      <c r="K8529" s="625"/>
      <c r="L8529" s="634"/>
    </row>
    <row r="8530" spans="1:12" ht="15">
      <c r="A8530" s="276"/>
      <c r="C8530" s="627"/>
      <c r="D8530" s="627"/>
      <c r="E8530" s="627"/>
      <c r="F8530" s="627"/>
      <c r="G8530" s="627"/>
      <c r="H8530" s="627"/>
      <c r="I8530" s="639">
        <v>1</v>
      </c>
      <c r="J8530" s="627"/>
      <c r="K8530" s="627"/>
      <c r="L8530" s="637"/>
    </row>
    <row r="8531" spans="1:12" ht="15">
      <c r="A8531" s="276"/>
      <c r="C8531" s="625"/>
      <c r="D8531" s="625"/>
      <c r="E8531" s="625"/>
      <c r="F8531" s="625"/>
      <c r="G8531" s="625"/>
      <c r="H8531" s="625"/>
      <c r="I8531" s="638">
        <v>1</v>
      </c>
      <c r="J8531" s="625"/>
      <c r="K8531" s="625"/>
      <c r="L8531" s="634"/>
    </row>
    <row r="8532" spans="1:12" ht="15">
      <c r="A8532" s="276"/>
      <c r="C8532" s="627"/>
      <c r="D8532" s="627"/>
      <c r="E8532" s="627"/>
      <c r="F8532" s="627"/>
      <c r="G8532" s="627"/>
      <c r="H8532" s="627"/>
      <c r="I8532" s="639">
        <v>1</v>
      </c>
      <c r="J8532" s="627"/>
      <c r="K8532" s="627"/>
      <c r="L8532" s="637"/>
    </row>
    <row r="8533" spans="1:12" ht="15">
      <c r="A8533" s="276"/>
      <c r="C8533" s="625"/>
      <c r="D8533" s="625"/>
      <c r="E8533" s="625"/>
      <c r="F8533" s="625"/>
      <c r="G8533" s="625"/>
      <c r="H8533" s="625"/>
      <c r="I8533" s="638">
        <v>1</v>
      </c>
      <c r="J8533" s="625"/>
      <c r="K8533" s="625"/>
      <c r="L8533" s="634"/>
    </row>
    <row r="8534" spans="1:12" ht="15">
      <c r="A8534" s="276"/>
      <c r="C8534" s="627"/>
      <c r="D8534" s="627"/>
      <c r="E8534" s="627"/>
      <c r="F8534" s="627"/>
      <c r="G8534" s="627"/>
      <c r="H8534" s="627"/>
      <c r="I8534" s="639">
        <v>1</v>
      </c>
      <c r="J8534" s="627"/>
      <c r="K8534" s="627"/>
      <c r="L8534" s="637"/>
    </row>
    <row r="8535" spans="1:12" ht="15">
      <c r="A8535" s="276"/>
      <c r="C8535" s="625"/>
      <c r="D8535" s="625"/>
      <c r="E8535" s="625"/>
      <c r="F8535" s="625"/>
      <c r="G8535" s="625"/>
      <c r="H8535" s="625"/>
      <c r="I8535" s="638">
        <v>2</v>
      </c>
      <c r="J8535" s="625"/>
      <c r="K8535" s="625"/>
      <c r="L8535" s="634"/>
    </row>
    <row r="8536" spans="1:12" ht="15">
      <c r="A8536" s="276"/>
      <c r="C8536" s="627"/>
      <c r="D8536" s="627"/>
      <c r="E8536" s="627"/>
      <c r="F8536" s="627"/>
      <c r="G8536" s="627"/>
      <c r="H8536" s="627"/>
      <c r="I8536" s="639">
        <v>1</v>
      </c>
      <c r="J8536" s="627"/>
      <c r="K8536" s="627"/>
      <c r="L8536" s="637"/>
    </row>
    <row r="8537" spans="1:12" ht="15">
      <c r="A8537" s="276"/>
      <c r="C8537" s="625"/>
      <c r="D8537" s="625"/>
      <c r="E8537" s="625"/>
      <c r="F8537" s="625"/>
      <c r="G8537" s="625"/>
      <c r="H8537" s="625"/>
      <c r="I8537" s="638">
        <v>1</v>
      </c>
      <c r="J8537" s="625"/>
      <c r="K8537" s="625"/>
      <c r="L8537" s="634"/>
    </row>
    <row r="8538" spans="1:12" ht="15">
      <c r="A8538" s="276"/>
      <c r="C8538" s="627"/>
      <c r="D8538" s="627"/>
      <c r="E8538" s="627"/>
      <c r="F8538" s="627"/>
      <c r="G8538" s="627"/>
      <c r="H8538" s="627"/>
      <c r="I8538" s="639">
        <v>1</v>
      </c>
      <c r="J8538" s="627"/>
      <c r="K8538" s="627"/>
      <c r="L8538" s="637"/>
    </row>
    <row r="8539" spans="1:12" ht="15">
      <c r="A8539" s="276"/>
      <c r="C8539" s="625"/>
      <c r="D8539" s="625"/>
      <c r="E8539" s="625"/>
      <c r="F8539" s="625"/>
      <c r="G8539" s="625"/>
      <c r="H8539" s="625"/>
      <c r="I8539" s="638">
        <v>1</v>
      </c>
      <c r="J8539" s="625"/>
      <c r="K8539" s="625"/>
      <c r="L8539" s="634"/>
    </row>
    <row r="8540" spans="1:12" ht="15">
      <c r="A8540" s="276"/>
      <c r="C8540" s="627"/>
      <c r="D8540" s="627"/>
      <c r="E8540" s="627"/>
      <c r="F8540" s="627"/>
      <c r="G8540" s="627"/>
      <c r="H8540" s="627"/>
      <c r="I8540" s="639">
        <v>2</v>
      </c>
      <c r="J8540" s="627"/>
      <c r="K8540" s="627"/>
      <c r="L8540" s="637"/>
    </row>
    <row r="8541" spans="1:12" ht="15">
      <c r="A8541" s="276"/>
      <c r="C8541" s="625"/>
      <c r="D8541" s="625"/>
      <c r="E8541" s="625"/>
      <c r="F8541" s="625"/>
      <c r="G8541" s="625"/>
      <c r="H8541" s="625"/>
      <c r="I8541" s="638">
        <v>1</v>
      </c>
      <c r="J8541" s="625"/>
      <c r="K8541" s="625"/>
      <c r="L8541" s="634"/>
    </row>
    <row r="8542" spans="1:12" ht="15">
      <c r="A8542" s="276"/>
      <c r="C8542" s="627"/>
      <c r="D8542" s="627"/>
      <c r="E8542" s="627"/>
      <c r="F8542" s="627"/>
      <c r="G8542" s="627"/>
      <c r="H8542" s="627"/>
      <c r="I8542" s="639">
        <v>1</v>
      </c>
      <c r="J8542" s="627"/>
      <c r="K8542" s="627"/>
      <c r="L8542" s="637"/>
    </row>
    <row r="8543" spans="1:12" ht="15">
      <c r="A8543" s="276"/>
      <c r="C8543" s="625"/>
      <c r="D8543" s="625"/>
      <c r="E8543" s="625"/>
      <c r="F8543" s="625"/>
      <c r="G8543" s="625"/>
      <c r="H8543" s="625"/>
      <c r="I8543" s="638">
        <v>1</v>
      </c>
      <c r="J8543" s="625"/>
      <c r="K8543" s="625"/>
      <c r="L8543" s="634"/>
    </row>
    <row r="8544" spans="1:12" ht="15">
      <c r="A8544" s="276"/>
      <c r="C8544" s="627"/>
      <c r="D8544" s="627"/>
      <c r="E8544" s="627"/>
      <c r="F8544" s="627"/>
      <c r="G8544" s="627"/>
      <c r="H8544" s="627"/>
      <c r="I8544" s="639">
        <v>1</v>
      </c>
      <c r="J8544" s="627"/>
      <c r="K8544" s="627"/>
      <c r="L8544" s="637"/>
    </row>
    <row r="8545" spans="1:12" ht="15">
      <c r="A8545" s="276"/>
      <c r="C8545" s="625"/>
      <c r="D8545" s="625"/>
      <c r="E8545" s="625"/>
      <c r="F8545" s="625"/>
      <c r="G8545" s="625"/>
      <c r="H8545" s="625"/>
      <c r="I8545" s="638">
        <v>1</v>
      </c>
      <c r="J8545" s="625"/>
      <c r="K8545" s="625"/>
      <c r="L8545" s="634"/>
    </row>
    <row r="8546" spans="1:12" ht="15">
      <c r="A8546" s="276"/>
      <c r="C8546" s="627"/>
      <c r="D8546" s="627"/>
      <c r="E8546" s="627"/>
      <c r="F8546" s="627"/>
      <c r="G8546" s="627"/>
      <c r="H8546" s="627"/>
      <c r="I8546" s="639">
        <v>1</v>
      </c>
      <c r="J8546" s="627"/>
      <c r="K8546" s="627"/>
      <c r="L8546" s="637"/>
    </row>
    <row r="8547" spans="1:12" ht="15">
      <c r="A8547" s="276"/>
      <c r="C8547" s="625"/>
      <c r="D8547" s="625"/>
      <c r="E8547" s="625"/>
      <c r="F8547" s="625"/>
      <c r="G8547" s="625"/>
      <c r="H8547" s="625"/>
      <c r="I8547" s="638">
        <v>1</v>
      </c>
      <c r="J8547" s="625"/>
      <c r="K8547" s="625"/>
      <c r="L8547" s="634"/>
    </row>
    <row r="8548" spans="1:12" ht="15">
      <c r="A8548" s="276"/>
      <c r="C8548" s="627"/>
      <c r="D8548" s="627"/>
      <c r="E8548" s="627"/>
      <c r="F8548" s="627"/>
      <c r="G8548" s="627"/>
      <c r="H8548" s="627"/>
      <c r="I8548" s="639">
        <v>1</v>
      </c>
      <c r="J8548" s="627"/>
      <c r="K8548" s="627"/>
      <c r="L8548" s="637"/>
    </row>
    <row r="8549" spans="1:12" ht="15">
      <c r="A8549" s="276"/>
      <c r="C8549" s="625"/>
      <c r="D8549" s="625"/>
      <c r="E8549" s="625"/>
      <c r="F8549" s="625"/>
      <c r="G8549" s="625"/>
      <c r="H8549" s="625"/>
      <c r="I8549" s="638">
        <v>2</v>
      </c>
      <c r="J8549" s="625"/>
      <c r="K8549" s="625"/>
      <c r="L8549" s="634"/>
    </row>
    <row r="8550" spans="1:12" ht="15">
      <c r="A8550" s="276"/>
      <c r="C8550" s="627"/>
      <c r="D8550" s="627"/>
      <c r="E8550" s="627"/>
      <c r="F8550" s="627"/>
      <c r="G8550" s="627"/>
      <c r="H8550" s="627"/>
      <c r="I8550" s="639">
        <v>2</v>
      </c>
      <c r="J8550" s="627"/>
      <c r="K8550" s="627"/>
      <c r="L8550" s="637"/>
    </row>
    <row r="8551" spans="1:12" ht="15">
      <c r="A8551" s="276"/>
      <c r="C8551" s="625"/>
      <c r="D8551" s="625"/>
      <c r="E8551" s="625"/>
      <c r="F8551" s="625"/>
      <c r="G8551" s="625"/>
      <c r="H8551" s="625"/>
      <c r="I8551" s="638">
        <v>1</v>
      </c>
      <c r="J8551" s="625"/>
      <c r="K8551" s="625"/>
      <c r="L8551" s="634"/>
    </row>
    <row r="8552" spans="1:12" ht="15">
      <c r="A8552" s="276"/>
      <c r="C8552" s="627"/>
      <c r="D8552" s="627"/>
      <c r="E8552" s="627"/>
      <c r="F8552" s="627"/>
      <c r="G8552" s="627"/>
      <c r="H8552" s="627"/>
      <c r="I8552" s="639">
        <v>1</v>
      </c>
      <c r="J8552" s="627"/>
      <c r="K8552" s="627"/>
      <c r="L8552" s="637"/>
    </row>
    <row r="8553" spans="1:12" ht="15">
      <c r="A8553" s="276"/>
      <c r="C8553" s="625"/>
      <c r="D8553" s="625"/>
      <c r="E8553" s="625"/>
      <c r="F8553" s="625"/>
      <c r="G8553" s="625"/>
      <c r="H8553" s="625"/>
      <c r="I8553" s="638">
        <v>1</v>
      </c>
      <c r="J8553" s="625"/>
      <c r="K8553" s="625"/>
      <c r="L8553" s="634"/>
    </row>
    <row r="8554" spans="1:12" ht="15">
      <c r="A8554" s="276"/>
      <c r="C8554" s="627"/>
      <c r="D8554" s="627"/>
      <c r="E8554" s="627"/>
      <c r="F8554" s="627"/>
      <c r="G8554" s="627"/>
      <c r="H8554" s="627"/>
      <c r="I8554" s="639">
        <v>1</v>
      </c>
      <c r="J8554" s="627"/>
      <c r="K8554" s="627"/>
      <c r="L8554" s="637"/>
    </row>
    <row r="8555" spans="1:12" ht="15">
      <c r="A8555" s="276"/>
      <c r="C8555" s="625"/>
      <c r="D8555" s="625"/>
      <c r="E8555" s="625"/>
      <c r="F8555" s="625"/>
      <c r="G8555" s="625"/>
      <c r="H8555" s="625"/>
      <c r="I8555" s="638">
        <v>2</v>
      </c>
      <c r="J8555" s="625"/>
      <c r="K8555" s="625"/>
      <c r="L8555" s="634"/>
    </row>
    <row r="8556" spans="1:12" ht="15">
      <c r="A8556" s="276"/>
      <c r="C8556" s="627"/>
      <c r="D8556" s="627"/>
      <c r="E8556" s="627"/>
      <c r="F8556" s="627"/>
      <c r="G8556" s="627"/>
      <c r="H8556" s="627"/>
      <c r="I8556" s="639">
        <v>1</v>
      </c>
      <c r="J8556" s="627"/>
      <c r="K8556" s="627"/>
      <c r="L8556" s="637"/>
    </row>
    <row r="8557" spans="1:12" ht="15">
      <c r="A8557" s="276"/>
      <c r="C8557" s="625"/>
      <c r="D8557" s="625"/>
      <c r="E8557" s="625"/>
      <c r="F8557" s="625"/>
      <c r="G8557" s="625"/>
      <c r="H8557" s="625"/>
      <c r="I8557" s="638">
        <v>6</v>
      </c>
      <c r="J8557" s="625"/>
      <c r="K8557" s="625"/>
      <c r="L8557" s="634"/>
    </row>
    <row r="8558" spans="1:12" ht="15">
      <c r="A8558" s="276"/>
      <c r="C8558" s="625"/>
      <c r="D8558" s="625"/>
      <c r="E8558" s="625"/>
      <c r="F8558" s="625"/>
      <c r="G8558" s="625"/>
      <c r="H8558" s="625"/>
      <c r="I8558" s="638">
        <v>1</v>
      </c>
      <c r="J8558" s="625"/>
      <c r="K8558" s="625"/>
      <c r="L8558" s="634"/>
    </row>
    <row r="8559" spans="1:12" ht="15">
      <c r="A8559" s="276"/>
      <c r="C8559" s="627"/>
      <c r="D8559" s="627"/>
      <c r="E8559" s="627"/>
      <c r="F8559" s="627"/>
      <c r="G8559" s="627"/>
      <c r="H8559" s="627"/>
      <c r="I8559" s="639">
        <v>1</v>
      </c>
      <c r="J8559" s="627"/>
      <c r="K8559" s="627"/>
      <c r="L8559" s="637"/>
    </row>
    <row r="8560" spans="1:12" ht="15">
      <c r="A8560" s="276"/>
      <c r="C8560" s="625"/>
      <c r="D8560" s="625"/>
      <c r="E8560" s="625"/>
      <c r="F8560" s="625"/>
      <c r="G8560" s="625"/>
      <c r="H8560" s="625"/>
      <c r="I8560" s="638">
        <v>1</v>
      </c>
      <c r="J8560" s="625"/>
      <c r="K8560" s="625"/>
      <c r="L8560" s="634"/>
    </row>
    <row r="8561" spans="1:12" ht="15">
      <c r="A8561" s="276"/>
      <c r="C8561" s="627"/>
      <c r="D8561" s="627"/>
      <c r="E8561" s="627"/>
      <c r="F8561" s="627"/>
      <c r="G8561" s="627"/>
      <c r="H8561" s="627"/>
      <c r="I8561" s="639">
        <v>1</v>
      </c>
      <c r="J8561" s="627"/>
      <c r="K8561" s="627"/>
      <c r="L8561" s="637"/>
    </row>
    <row r="8562" spans="1:12" ht="15">
      <c r="A8562" s="276"/>
      <c r="C8562" s="625"/>
      <c r="D8562" s="625"/>
      <c r="E8562" s="625"/>
      <c r="F8562" s="625"/>
      <c r="G8562" s="625"/>
      <c r="H8562" s="625"/>
      <c r="I8562" s="638">
        <v>1</v>
      </c>
      <c r="J8562" s="625"/>
      <c r="K8562" s="625"/>
      <c r="L8562" s="634"/>
    </row>
    <row r="8563" spans="1:12" ht="15">
      <c r="A8563" s="276"/>
      <c r="C8563" s="627"/>
      <c r="D8563" s="627"/>
      <c r="E8563" s="700"/>
      <c r="F8563" s="627"/>
      <c r="G8563" s="627"/>
      <c r="H8563" s="627"/>
      <c r="I8563" s="639">
        <v>1</v>
      </c>
      <c r="J8563" s="627"/>
      <c r="K8563" s="627"/>
      <c r="L8563" s="637"/>
    </row>
    <row r="8564" spans="1:12" ht="15">
      <c r="A8564" s="276"/>
      <c r="C8564" s="625"/>
      <c r="D8564" s="625"/>
      <c r="E8564" s="625"/>
      <c r="F8564" s="625"/>
      <c r="G8564" s="625"/>
      <c r="H8564" s="625"/>
      <c r="I8564" s="638">
        <v>1</v>
      </c>
      <c r="J8564" s="625"/>
      <c r="K8564" s="625"/>
      <c r="L8564" s="634"/>
    </row>
    <row r="8565" spans="1:12" ht="15">
      <c r="A8565" s="276"/>
      <c r="C8565" s="627"/>
      <c r="D8565" s="627"/>
      <c r="E8565" s="627"/>
      <c r="F8565" s="627"/>
      <c r="G8565" s="627"/>
      <c r="H8565" s="627"/>
      <c r="I8565" s="639">
        <v>1</v>
      </c>
      <c r="J8565" s="627"/>
      <c r="K8565" s="627"/>
      <c r="L8565" s="637"/>
    </row>
    <row r="8566" spans="1:12" ht="15">
      <c r="A8566" s="276"/>
      <c r="C8566" s="625"/>
      <c r="D8566" s="625"/>
      <c r="E8566" s="625"/>
      <c r="F8566" s="625"/>
      <c r="G8566" s="625"/>
      <c r="H8566" s="625"/>
      <c r="I8566" s="638">
        <v>2</v>
      </c>
      <c r="J8566" s="625"/>
      <c r="K8566" s="625"/>
      <c r="L8566" s="634"/>
    </row>
    <row r="8567" spans="1:12" ht="15">
      <c r="A8567" s="276"/>
      <c r="C8567" s="627"/>
      <c r="D8567" s="627"/>
      <c r="E8567" s="627"/>
      <c r="F8567" s="627"/>
      <c r="G8567" s="627"/>
      <c r="H8567" s="627"/>
      <c r="I8567" s="639">
        <v>1</v>
      </c>
      <c r="J8567" s="627"/>
      <c r="K8567" s="627"/>
      <c r="L8567" s="637"/>
    </row>
    <row r="8568" spans="1:12" ht="15">
      <c r="A8568" s="276"/>
      <c r="C8568" s="625"/>
      <c r="D8568" s="625"/>
      <c r="E8568" s="625"/>
      <c r="F8568" s="625"/>
      <c r="G8568" s="625"/>
      <c r="H8568" s="625"/>
      <c r="I8568" s="638">
        <v>1</v>
      </c>
      <c r="J8568" s="625"/>
      <c r="K8568" s="625"/>
      <c r="L8568" s="634"/>
    </row>
    <row r="8569" spans="1:12" ht="15">
      <c r="A8569" s="276"/>
      <c r="C8569" s="627"/>
      <c r="D8569" s="627"/>
      <c r="E8569" s="627"/>
      <c r="F8569" s="627"/>
      <c r="G8569" s="627"/>
      <c r="H8569" s="627"/>
      <c r="I8569" s="639">
        <v>1</v>
      </c>
      <c r="J8569" s="627"/>
      <c r="K8569" s="627"/>
      <c r="L8569" s="637"/>
    </row>
    <row r="8570" spans="1:12" ht="15">
      <c r="A8570" s="276"/>
      <c r="C8570" s="625"/>
      <c r="D8570" s="625"/>
      <c r="E8570" s="625"/>
      <c r="F8570" s="625"/>
      <c r="G8570" s="625"/>
      <c r="H8570" s="625"/>
      <c r="I8570" s="638">
        <v>2</v>
      </c>
      <c r="J8570" s="625"/>
      <c r="K8570" s="625"/>
      <c r="L8570" s="634"/>
    </row>
    <row r="8571" spans="1:12" ht="15">
      <c r="A8571" s="276"/>
      <c r="C8571" s="627"/>
      <c r="D8571" s="627"/>
      <c r="E8571" s="627"/>
      <c r="F8571" s="627"/>
      <c r="G8571" s="627"/>
      <c r="H8571" s="627"/>
      <c r="I8571" s="639">
        <v>2</v>
      </c>
      <c r="J8571" s="627"/>
      <c r="K8571" s="627"/>
      <c r="L8571" s="637"/>
    </row>
    <row r="8572" spans="1:12" ht="15">
      <c r="A8572" s="276"/>
      <c r="C8572" s="625"/>
      <c r="D8572" s="625"/>
      <c r="E8572" s="625"/>
      <c r="F8572" s="625"/>
      <c r="G8572" s="625"/>
      <c r="H8572" s="625"/>
      <c r="I8572" s="638">
        <v>2</v>
      </c>
      <c r="J8572" s="625"/>
      <c r="K8572" s="625"/>
      <c r="L8572" s="634"/>
    </row>
    <row r="8573" spans="1:12" ht="15">
      <c r="A8573" s="276"/>
      <c r="C8573" s="627"/>
      <c r="D8573" s="627"/>
      <c r="E8573" s="627"/>
      <c r="F8573" s="627"/>
      <c r="G8573" s="627"/>
      <c r="H8573" s="627"/>
      <c r="I8573" s="639">
        <v>1</v>
      </c>
      <c r="J8573" s="627"/>
      <c r="K8573" s="627"/>
      <c r="L8573" s="637"/>
    </row>
    <row r="8574" spans="1:12" ht="15">
      <c r="A8574" s="276"/>
      <c r="C8574" s="625"/>
      <c r="D8574" s="625"/>
      <c r="E8574" s="625"/>
      <c r="F8574" s="625"/>
      <c r="G8574" s="625"/>
      <c r="H8574" s="625"/>
      <c r="I8574" s="638">
        <v>2</v>
      </c>
      <c r="J8574" s="625"/>
      <c r="K8574" s="625"/>
      <c r="L8574" s="634"/>
    </row>
    <row r="8575" spans="1:12" ht="15">
      <c r="A8575" s="276"/>
      <c r="C8575" s="627"/>
      <c r="D8575" s="627"/>
      <c r="E8575" s="627"/>
      <c r="F8575" s="627"/>
      <c r="G8575" s="627"/>
      <c r="H8575" s="627"/>
      <c r="I8575" s="639">
        <v>1</v>
      </c>
      <c r="J8575" s="627"/>
      <c r="K8575" s="627"/>
      <c r="L8575" s="637"/>
    </row>
    <row r="8576" spans="1:12" ht="15">
      <c r="A8576" s="276"/>
      <c r="C8576" s="625"/>
      <c r="D8576" s="625"/>
      <c r="E8576" s="625"/>
      <c r="F8576" s="625"/>
      <c r="G8576" s="625"/>
      <c r="H8576" s="625"/>
      <c r="I8576" s="638">
        <v>1</v>
      </c>
      <c r="J8576" s="625"/>
      <c r="K8576" s="625"/>
      <c r="L8576" s="634"/>
    </row>
    <row r="8577" spans="1:12" ht="15">
      <c r="A8577" s="276"/>
      <c r="C8577" s="627"/>
      <c r="D8577" s="627"/>
      <c r="E8577" s="627"/>
      <c r="F8577" s="627"/>
      <c r="G8577" s="627"/>
      <c r="H8577" s="627"/>
      <c r="I8577" s="639">
        <v>4</v>
      </c>
      <c r="J8577" s="627"/>
      <c r="K8577" s="627"/>
      <c r="L8577" s="637"/>
    </row>
    <row r="8578" spans="1:12" ht="15">
      <c r="A8578" s="276"/>
      <c r="C8578" s="625"/>
      <c r="D8578" s="625"/>
      <c r="E8578" s="625"/>
      <c r="F8578" s="625"/>
      <c r="G8578" s="625"/>
      <c r="H8578" s="625"/>
      <c r="I8578" s="638">
        <v>1</v>
      </c>
      <c r="J8578" s="625"/>
      <c r="K8578" s="625"/>
      <c r="L8578" s="634"/>
    </row>
    <row r="8579" spans="1:12" ht="15">
      <c r="A8579" s="276"/>
      <c r="C8579" s="627"/>
      <c r="D8579" s="627"/>
      <c r="E8579" s="627"/>
      <c r="F8579" s="627"/>
      <c r="G8579" s="627"/>
      <c r="H8579" s="627"/>
      <c r="I8579" s="639">
        <v>1</v>
      </c>
      <c r="J8579" s="627"/>
      <c r="K8579" s="627"/>
      <c r="L8579" s="637"/>
    </row>
    <row r="8580" spans="1:12" ht="15">
      <c r="A8580" s="276"/>
      <c r="C8580" s="625"/>
      <c r="D8580" s="625"/>
      <c r="E8580" s="625"/>
      <c r="F8580" s="625"/>
      <c r="G8580" s="625"/>
      <c r="H8580" s="625"/>
      <c r="I8580" s="638">
        <v>1</v>
      </c>
      <c r="J8580" s="625"/>
      <c r="K8580" s="625"/>
      <c r="L8580" s="634"/>
    </row>
    <row r="8581" spans="1:12" ht="15">
      <c r="A8581" s="276"/>
      <c r="C8581" s="627"/>
      <c r="D8581" s="627"/>
      <c r="E8581" s="627"/>
      <c r="F8581" s="627"/>
      <c r="G8581" s="627"/>
      <c r="H8581" s="627"/>
      <c r="I8581" s="639">
        <v>2</v>
      </c>
      <c r="J8581" s="627"/>
      <c r="K8581" s="627"/>
      <c r="L8581" s="637"/>
    </row>
    <row r="8582" spans="1:12" ht="15">
      <c r="A8582" s="276"/>
      <c r="C8582" s="625"/>
      <c r="D8582" s="625"/>
      <c r="E8582" s="625"/>
      <c r="F8582" s="625"/>
      <c r="G8582" s="625"/>
      <c r="H8582" s="625"/>
      <c r="I8582" s="638">
        <v>1</v>
      </c>
      <c r="J8582" s="625"/>
      <c r="K8582" s="625"/>
      <c r="L8582" s="634"/>
    </row>
    <row r="8583" spans="1:12" ht="15">
      <c r="A8583" s="276"/>
      <c r="C8583" s="627"/>
      <c r="D8583" s="627"/>
      <c r="E8583" s="627"/>
      <c r="F8583" s="627"/>
      <c r="G8583" s="627"/>
      <c r="H8583" s="627"/>
      <c r="I8583" s="639">
        <v>1</v>
      </c>
      <c r="J8583" s="627"/>
      <c r="K8583" s="627"/>
      <c r="L8583" s="637"/>
    </row>
    <row r="8584" spans="1:12" ht="15">
      <c r="A8584" s="276"/>
      <c r="C8584" s="625"/>
      <c r="D8584" s="625"/>
      <c r="E8584" s="625"/>
      <c r="F8584" s="625"/>
      <c r="G8584" s="625"/>
      <c r="H8584" s="625"/>
      <c r="I8584" s="638">
        <v>1</v>
      </c>
      <c r="J8584" s="625"/>
      <c r="K8584" s="625"/>
      <c r="L8584" s="634"/>
    </row>
    <row r="8585" spans="1:12" ht="15">
      <c r="A8585" s="276"/>
      <c r="C8585" s="627"/>
      <c r="D8585" s="627"/>
      <c r="E8585" s="627"/>
      <c r="F8585" s="627"/>
      <c r="G8585" s="627"/>
      <c r="H8585" s="627"/>
      <c r="I8585" s="639">
        <v>1</v>
      </c>
      <c r="J8585" s="627"/>
      <c r="K8585" s="627"/>
      <c r="L8585" s="637"/>
    </row>
    <row r="8586" spans="1:12" ht="15">
      <c r="A8586" s="276"/>
      <c r="C8586" s="625"/>
      <c r="D8586" s="625"/>
      <c r="E8586" s="625"/>
      <c r="F8586" s="625"/>
      <c r="G8586" s="625"/>
      <c r="H8586" s="625"/>
      <c r="I8586" s="638">
        <v>3</v>
      </c>
      <c r="J8586" s="625"/>
      <c r="K8586" s="625"/>
      <c r="L8586" s="634"/>
    </row>
    <row r="8587" spans="1:12" ht="15">
      <c r="A8587" s="276"/>
      <c r="C8587" s="627"/>
      <c r="D8587" s="627"/>
      <c r="E8587" s="627"/>
      <c r="F8587" s="627"/>
      <c r="G8587" s="627"/>
      <c r="H8587" s="627"/>
      <c r="I8587" s="639">
        <v>1</v>
      </c>
      <c r="J8587" s="627"/>
      <c r="K8587" s="627"/>
      <c r="L8587" s="637"/>
    </row>
    <row r="8588" spans="1:12" ht="15">
      <c r="A8588" s="276"/>
      <c r="C8588" s="625"/>
      <c r="D8588" s="625"/>
      <c r="E8588" s="625"/>
      <c r="F8588" s="625"/>
      <c r="G8588" s="625"/>
      <c r="H8588" s="625"/>
      <c r="I8588" s="638">
        <v>3</v>
      </c>
      <c r="J8588" s="625"/>
      <c r="K8588" s="625"/>
      <c r="L8588" s="634"/>
    </row>
    <row r="8589" spans="1:12" ht="15">
      <c r="A8589" s="276"/>
      <c r="C8589" s="627"/>
      <c r="D8589" s="627"/>
      <c r="E8589" s="627"/>
      <c r="F8589" s="627"/>
      <c r="G8589" s="627"/>
      <c r="H8589" s="627"/>
      <c r="I8589" s="639">
        <v>2</v>
      </c>
      <c r="J8589" s="627"/>
      <c r="K8589" s="627"/>
      <c r="L8589" s="637"/>
    </row>
    <row r="8590" spans="1:12" ht="15">
      <c r="A8590" s="276"/>
      <c r="C8590" s="625"/>
      <c r="D8590" s="625"/>
      <c r="E8590" s="625"/>
      <c r="F8590" s="625"/>
      <c r="G8590" s="625"/>
      <c r="H8590" s="625"/>
      <c r="I8590" s="638">
        <v>1</v>
      </c>
      <c r="J8590" s="625"/>
      <c r="K8590" s="625"/>
      <c r="L8590" s="634"/>
    </row>
    <row r="8591" spans="1:12" ht="15">
      <c r="A8591" s="624"/>
      <c r="C8591" s="625"/>
      <c r="D8591" s="625"/>
      <c r="E8591" s="625"/>
      <c r="F8591" s="625"/>
      <c r="G8591" s="625"/>
      <c r="H8591" s="625"/>
      <c r="J8591" s="625"/>
      <c r="K8591" s="625"/>
      <c r="L8591" s="634"/>
    </row>
    <row r="8592" spans="1:12" ht="15">
      <c r="A8592" s="626"/>
      <c r="C8592" s="627"/>
      <c r="D8592" s="627"/>
      <c r="E8592" s="627"/>
      <c r="F8592" s="627"/>
      <c r="G8592" s="627"/>
      <c r="H8592" s="627"/>
      <c r="J8592" s="627"/>
      <c r="K8592" s="627"/>
      <c r="L8592" s="637"/>
    </row>
    <row r="8593" spans="1:12" ht="15">
      <c r="A8593" s="624"/>
      <c r="C8593" s="625"/>
      <c r="D8593" s="625"/>
      <c r="E8593" s="625"/>
      <c r="F8593" s="625"/>
      <c r="G8593" s="625"/>
      <c r="H8593" s="625"/>
      <c r="J8593" s="625"/>
      <c r="K8593" s="625"/>
      <c r="L8593" s="634"/>
    </row>
    <row r="8594" spans="1:12" ht="15">
      <c r="A8594" s="626"/>
      <c r="C8594" s="627"/>
      <c r="D8594" s="627"/>
      <c r="E8594" s="627"/>
      <c r="F8594" s="627"/>
      <c r="G8594" s="627"/>
      <c r="H8594" s="627"/>
      <c r="J8594" s="627"/>
      <c r="K8594" s="627"/>
      <c r="L8594" s="637"/>
    </row>
    <row r="8595" spans="1:12" ht="15">
      <c r="A8595" s="624"/>
      <c r="C8595" s="625"/>
      <c r="D8595" s="625"/>
      <c r="E8595" s="625"/>
      <c r="F8595" s="625"/>
      <c r="G8595" s="625"/>
      <c r="H8595" s="625"/>
      <c r="J8595" s="625"/>
      <c r="K8595" s="625"/>
      <c r="L8595" s="634"/>
    </row>
    <row r="8596" spans="1:12" ht="15">
      <c r="A8596" s="626"/>
      <c r="C8596" s="627"/>
      <c r="D8596" s="627"/>
      <c r="E8596" s="627"/>
      <c r="F8596" s="627"/>
      <c r="G8596" s="627"/>
      <c r="H8596" s="627"/>
      <c r="J8596" s="627"/>
      <c r="K8596" s="627"/>
      <c r="L8596" s="637"/>
    </row>
    <row r="8597" spans="1:12" ht="15">
      <c r="A8597" s="624"/>
      <c r="C8597" s="625"/>
      <c r="D8597" s="625"/>
      <c r="E8597" s="625"/>
      <c r="F8597" s="625"/>
      <c r="G8597" s="625"/>
      <c r="H8597" s="625"/>
      <c r="J8597" s="625"/>
      <c r="K8597" s="625"/>
      <c r="L8597" s="634"/>
    </row>
    <row r="8598" spans="1:12" ht="15">
      <c r="A8598" s="626"/>
      <c r="C8598" s="627"/>
      <c r="D8598" s="627"/>
      <c r="E8598" s="627"/>
      <c r="F8598" s="627"/>
      <c r="G8598" s="627"/>
      <c r="H8598" s="627"/>
      <c r="J8598" s="627"/>
      <c r="K8598" s="627"/>
      <c r="L8598" s="637"/>
    </row>
    <row r="8599" spans="1:12" ht="15">
      <c r="A8599" s="624"/>
      <c r="C8599" s="625"/>
      <c r="D8599" s="625"/>
      <c r="E8599" s="625"/>
      <c r="F8599" s="625"/>
      <c r="G8599" s="625"/>
      <c r="H8599" s="625"/>
      <c r="J8599" s="625"/>
      <c r="K8599" s="625"/>
      <c r="L8599" s="634"/>
    </row>
    <row r="8600" spans="1:12" ht="15">
      <c r="A8600" s="626"/>
      <c r="C8600" s="627"/>
      <c r="D8600" s="627"/>
      <c r="E8600" s="627"/>
      <c r="F8600" s="627"/>
      <c r="G8600" s="627"/>
      <c r="H8600" s="627"/>
      <c r="J8600" s="627"/>
      <c r="K8600" s="627"/>
      <c r="L8600" s="637"/>
    </row>
    <row r="8601" spans="1:12" ht="15">
      <c r="A8601" s="624"/>
      <c r="C8601" s="625"/>
      <c r="D8601" s="625"/>
      <c r="E8601" s="625"/>
      <c r="F8601" s="625"/>
      <c r="G8601" s="625"/>
      <c r="H8601" s="625"/>
      <c r="J8601" s="625"/>
      <c r="K8601" s="625"/>
      <c r="L8601" s="634"/>
    </row>
    <row r="8602" spans="1:12" ht="15">
      <c r="A8602" s="626"/>
      <c r="C8602" s="627"/>
      <c r="D8602" s="627"/>
      <c r="E8602" s="627"/>
      <c r="F8602" s="627"/>
      <c r="G8602" s="627"/>
      <c r="H8602" s="627"/>
      <c r="J8602" s="627"/>
      <c r="K8602" s="627"/>
      <c r="L8602" s="637"/>
    </row>
    <row r="8603" spans="1:12" ht="15">
      <c r="A8603" s="624"/>
      <c r="C8603" s="625"/>
      <c r="D8603" s="625"/>
      <c r="E8603" s="625"/>
      <c r="F8603" s="625"/>
      <c r="G8603" s="625"/>
      <c r="H8603" s="625"/>
      <c r="J8603" s="625"/>
      <c r="K8603" s="625"/>
      <c r="L8603" s="634"/>
    </row>
    <row r="8604" spans="1:12" ht="15">
      <c r="A8604" s="626"/>
      <c r="C8604" s="627"/>
      <c r="D8604" s="627"/>
      <c r="E8604" s="627"/>
      <c r="F8604" s="627"/>
      <c r="G8604" s="627"/>
      <c r="H8604" s="627"/>
      <c r="J8604" s="627"/>
      <c r="K8604" s="627"/>
      <c r="L8604" s="637"/>
    </row>
    <row r="8605" spans="1:12" ht="15">
      <c r="A8605" s="624"/>
      <c r="C8605" s="625"/>
      <c r="D8605" s="625"/>
      <c r="E8605" s="625"/>
      <c r="F8605" s="625"/>
      <c r="G8605" s="625"/>
      <c r="H8605" s="625"/>
      <c r="J8605" s="625"/>
      <c r="K8605" s="625"/>
      <c r="L8605" s="634"/>
    </row>
    <row r="8606" spans="1:12" ht="15">
      <c r="A8606" s="624"/>
      <c r="C8606" s="625"/>
      <c r="D8606" s="625"/>
      <c r="E8606" s="625"/>
      <c r="F8606" s="625"/>
      <c r="G8606" s="625"/>
      <c r="H8606" s="625"/>
      <c r="J8606" s="625"/>
      <c r="K8606" s="625"/>
      <c r="L8606" s="634"/>
    </row>
    <row r="8607" spans="1:12" ht="15">
      <c r="A8607" s="626"/>
      <c r="C8607" s="627"/>
      <c r="D8607" s="627"/>
      <c r="E8607" s="627"/>
      <c r="F8607" s="627"/>
      <c r="G8607" s="627"/>
      <c r="H8607" s="627"/>
      <c r="J8607" s="627"/>
      <c r="K8607" s="627"/>
      <c r="L8607" s="637"/>
    </row>
    <row r="8608" spans="1:12" ht="15">
      <c r="A8608" s="624"/>
      <c r="C8608" s="625"/>
      <c r="D8608" s="625"/>
      <c r="E8608" s="625"/>
      <c r="F8608" s="625"/>
      <c r="G8608" s="625"/>
      <c r="H8608" s="625"/>
      <c r="J8608" s="625"/>
      <c r="K8608" s="625"/>
      <c r="L8608" s="634"/>
    </row>
    <row r="8609" spans="1:12" ht="15">
      <c r="A8609" s="626"/>
      <c r="C8609" s="627"/>
      <c r="D8609" s="627"/>
      <c r="E8609" s="627"/>
      <c r="F8609" s="627"/>
      <c r="G8609" s="627"/>
      <c r="H8609" s="627"/>
      <c r="J8609" s="627"/>
      <c r="K8609" s="627"/>
      <c r="L8609" s="637"/>
    </row>
    <row r="8610" spans="1:12" ht="15">
      <c r="A8610" s="624"/>
      <c r="C8610" s="625"/>
      <c r="D8610" s="625"/>
      <c r="E8610" s="625"/>
      <c r="F8610" s="625"/>
      <c r="G8610" s="625"/>
      <c r="H8610" s="625"/>
      <c r="J8610" s="625"/>
      <c r="K8610" s="625"/>
      <c r="L8610" s="634"/>
    </row>
    <row r="8611" spans="1:12" ht="15">
      <c r="A8611" s="626"/>
      <c r="C8611" s="627"/>
      <c r="D8611" s="627"/>
      <c r="E8611" s="627"/>
      <c r="F8611" s="627"/>
      <c r="G8611" s="627"/>
      <c r="H8611" s="627"/>
      <c r="J8611" s="627"/>
      <c r="K8611" s="627"/>
      <c r="L8611" s="637"/>
    </row>
    <row r="8612" spans="1:12" ht="15">
      <c r="A8612" s="624"/>
      <c r="C8612" s="625"/>
      <c r="D8612" s="625"/>
      <c r="E8612" s="625"/>
      <c r="F8612" s="625"/>
      <c r="G8612" s="625"/>
      <c r="H8612" s="625"/>
      <c r="J8612" s="625"/>
      <c r="K8612" s="625"/>
      <c r="L8612" s="634"/>
    </row>
    <row r="8613" spans="1:12" ht="15">
      <c r="A8613" s="626"/>
      <c r="C8613" s="627"/>
      <c r="D8613" s="627"/>
      <c r="E8613" s="627"/>
      <c r="F8613" s="627"/>
      <c r="G8613" s="627"/>
      <c r="H8613" s="627"/>
      <c r="J8613" s="627"/>
      <c r="K8613" s="627"/>
      <c r="L8613" s="637"/>
    </row>
    <row r="8614" spans="1:12" ht="15">
      <c r="A8614" s="624"/>
      <c r="C8614" s="625"/>
      <c r="D8614" s="625"/>
      <c r="E8614" s="625"/>
      <c r="F8614" s="625"/>
      <c r="G8614" s="625"/>
      <c r="H8614" s="625"/>
      <c r="J8614" s="625"/>
      <c r="K8614" s="625"/>
      <c r="L8614" s="634"/>
    </row>
    <row r="8615" spans="1:12" ht="15">
      <c r="A8615" s="626"/>
      <c r="C8615" s="627"/>
      <c r="D8615" s="627"/>
      <c r="E8615" s="627"/>
      <c r="F8615" s="627"/>
      <c r="G8615" s="627"/>
      <c r="H8615" s="627"/>
      <c r="J8615" s="627"/>
      <c r="K8615" s="627"/>
      <c r="L8615" s="637"/>
    </row>
    <row r="8616" spans="1:12" ht="15">
      <c r="A8616" s="624"/>
      <c r="C8616" s="625"/>
      <c r="D8616" s="625"/>
      <c r="E8616" s="625"/>
      <c r="F8616" s="625"/>
      <c r="G8616" s="625"/>
      <c r="H8616" s="625"/>
      <c r="J8616" s="625"/>
      <c r="K8616" s="625"/>
      <c r="L8616" s="634"/>
    </row>
    <row r="8617" spans="1:12" ht="15">
      <c r="A8617" s="626"/>
      <c r="C8617" s="627"/>
      <c r="D8617" s="627"/>
      <c r="E8617" s="627"/>
      <c r="F8617" s="627"/>
      <c r="G8617" s="627"/>
      <c r="H8617" s="627"/>
      <c r="J8617" s="627"/>
      <c r="K8617" s="627"/>
      <c r="L8617" s="637"/>
    </row>
    <row r="8618" spans="1:12" ht="15">
      <c r="A8618" s="624"/>
      <c r="C8618" s="625"/>
      <c r="D8618" s="625"/>
      <c r="E8618" s="625"/>
      <c r="F8618" s="625"/>
      <c r="G8618" s="625"/>
      <c r="H8618" s="625"/>
      <c r="J8618" s="625"/>
      <c r="K8618" s="625"/>
      <c r="L8618" s="634"/>
    </row>
    <row r="8619" spans="1:12" ht="15">
      <c r="A8619" s="626"/>
      <c r="C8619" s="627"/>
      <c r="D8619" s="627"/>
      <c r="E8619" s="627"/>
      <c r="F8619" s="627"/>
      <c r="G8619" s="627"/>
      <c r="H8619" s="627"/>
      <c r="J8619" s="627"/>
      <c r="K8619" s="627"/>
      <c r="L8619" s="637"/>
    </row>
    <row r="8620" spans="1:12" ht="15">
      <c r="A8620" s="624"/>
      <c r="C8620" s="625"/>
      <c r="D8620" s="625"/>
      <c r="E8620" s="625"/>
      <c r="F8620" s="625"/>
      <c r="G8620" s="625"/>
      <c r="H8620" s="625"/>
      <c r="J8620" s="625"/>
      <c r="K8620" s="625"/>
      <c r="L8620" s="634"/>
    </row>
    <row r="8621" spans="1:12" ht="15">
      <c r="A8621" s="626"/>
      <c r="C8621" s="627"/>
      <c r="D8621" s="627"/>
      <c r="E8621" s="627"/>
      <c r="F8621" s="627"/>
      <c r="G8621" s="627"/>
      <c r="H8621" s="627"/>
      <c r="J8621" s="627"/>
      <c r="K8621" s="627"/>
      <c r="L8621" s="637"/>
    </row>
    <row r="8622" spans="1:12" ht="15">
      <c r="A8622" s="624"/>
      <c r="C8622" s="625"/>
      <c r="D8622" s="625"/>
      <c r="E8622" s="625"/>
      <c r="F8622" s="625"/>
      <c r="G8622" s="625"/>
      <c r="H8622" s="625"/>
      <c r="J8622" s="625"/>
      <c r="K8622" s="625"/>
      <c r="L8622" s="634"/>
    </row>
    <row r="8623" spans="1:12" ht="15">
      <c r="A8623" s="626"/>
      <c r="C8623" s="627"/>
      <c r="D8623" s="627"/>
      <c r="E8623" s="627"/>
      <c r="F8623" s="627"/>
      <c r="G8623" s="627"/>
      <c r="H8623" s="627"/>
      <c r="J8623" s="627"/>
      <c r="K8623" s="627"/>
      <c r="L8623" s="637"/>
    </row>
    <row r="8624" spans="1:12" ht="15">
      <c r="A8624" s="624"/>
      <c r="C8624" s="625"/>
      <c r="D8624" s="625"/>
      <c r="E8624" s="625"/>
      <c r="F8624" s="625"/>
      <c r="G8624" s="625"/>
      <c r="H8624" s="625"/>
      <c r="J8624" s="625"/>
      <c r="K8624" s="625"/>
      <c r="L8624" s="634"/>
    </row>
    <row r="8625" spans="1:12" ht="15">
      <c r="A8625" s="626"/>
      <c r="C8625" s="627"/>
      <c r="D8625" s="627"/>
      <c r="E8625" s="627"/>
      <c r="F8625" s="627"/>
      <c r="G8625" s="627"/>
      <c r="H8625" s="627"/>
      <c r="J8625" s="627"/>
      <c r="K8625" s="627"/>
      <c r="L8625" s="637"/>
    </row>
    <row r="8626" spans="1:12" ht="15">
      <c r="A8626" s="624"/>
      <c r="C8626" s="625"/>
      <c r="D8626" s="625"/>
      <c r="E8626" s="625"/>
      <c r="F8626" s="625"/>
      <c r="G8626" s="625"/>
      <c r="H8626" s="625"/>
      <c r="J8626" s="625"/>
      <c r="K8626" s="625"/>
      <c r="L8626" s="634"/>
    </row>
    <row r="8627" spans="1:12" ht="15">
      <c r="A8627" s="626"/>
      <c r="C8627" s="627"/>
      <c r="D8627" s="627"/>
      <c r="E8627" s="627"/>
      <c r="F8627" s="627"/>
      <c r="G8627" s="627"/>
      <c r="H8627" s="627"/>
      <c r="J8627" s="627"/>
      <c r="K8627" s="627"/>
      <c r="L8627" s="637"/>
    </row>
    <row r="8628" spans="1:12" ht="15">
      <c r="A8628" s="624"/>
      <c r="C8628" s="625"/>
      <c r="D8628" s="625"/>
      <c r="E8628" s="625"/>
      <c r="F8628" s="625"/>
      <c r="G8628" s="625"/>
      <c r="H8628" s="625"/>
      <c r="J8628" s="625"/>
      <c r="K8628" s="625"/>
      <c r="L8628" s="634"/>
    </row>
    <row r="8629" spans="1:12" ht="15">
      <c r="A8629" s="626"/>
      <c r="C8629" s="627"/>
      <c r="D8629" s="627"/>
      <c r="E8629" s="627"/>
      <c r="F8629" s="627"/>
      <c r="G8629" s="627"/>
      <c r="H8629" s="627"/>
      <c r="J8629" s="627"/>
      <c r="K8629" s="627"/>
      <c r="L8629" s="637"/>
    </row>
    <row r="8630" spans="1:12" ht="15">
      <c r="A8630" s="624"/>
      <c r="C8630" s="625"/>
      <c r="D8630" s="625"/>
      <c r="E8630" s="625"/>
      <c r="F8630" s="625"/>
      <c r="G8630" s="625"/>
      <c r="H8630" s="625"/>
      <c r="J8630" s="625"/>
      <c r="K8630" s="625"/>
      <c r="L8630" s="634"/>
    </row>
    <row r="8631" spans="1:12" ht="15">
      <c r="A8631" s="626"/>
      <c r="C8631" s="627"/>
      <c r="D8631" s="627"/>
      <c r="E8631" s="627"/>
      <c r="F8631" s="627"/>
      <c r="G8631" s="627"/>
      <c r="H8631" s="627"/>
      <c r="J8631" s="627"/>
      <c r="K8631" s="627"/>
      <c r="L8631" s="637"/>
    </row>
    <row r="8632" spans="1:12" ht="15">
      <c r="A8632" s="624"/>
      <c r="C8632" s="625"/>
      <c r="D8632" s="625"/>
      <c r="E8632" s="625"/>
      <c r="F8632" s="625"/>
      <c r="G8632" s="625"/>
      <c r="H8632" s="625"/>
      <c r="J8632" s="625"/>
      <c r="K8632" s="625"/>
      <c r="L8632" s="634"/>
    </row>
    <row r="8633" spans="1:12" ht="15">
      <c r="A8633" s="626"/>
      <c r="C8633" s="627"/>
      <c r="D8633" s="627"/>
      <c r="E8633" s="627"/>
      <c r="F8633" s="627"/>
      <c r="G8633" s="627"/>
      <c r="H8633" s="627"/>
      <c r="J8633" s="627"/>
      <c r="K8633" s="627"/>
      <c r="L8633" s="637"/>
    </row>
    <row r="8634" spans="1:12" ht="15">
      <c r="A8634" s="624"/>
      <c r="C8634" s="625"/>
      <c r="D8634" s="625"/>
      <c r="E8634" s="625"/>
      <c r="F8634" s="625"/>
      <c r="G8634" s="625"/>
      <c r="H8634" s="625"/>
      <c r="J8634" s="625"/>
      <c r="K8634" s="625"/>
      <c r="L8634" s="634"/>
    </row>
    <row r="8635" spans="1:12" ht="15">
      <c r="A8635" s="624"/>
      <c r="B8635" s="625"/>
      <c r="C8635" s="625"/>
      <c r="D8635" s="625"/>
      <c r="E8635" s="625"/>
      <c r="F8635" s="625"/>
      <c r="G8635" s="625"/>
      <c r="H8635" s="625"/>
      <c r="I8635" s="638"/>
      <c r="J8635" s="625"/>
      <c r="K8635" s="625"/>
      <c r="L8635" s="634"/>
    </row>
    <row r="8636" spans="1:12" ht="15">
      <c r="A8636" s="624"/>
      <c r="C8636" s="625"/>
      <c r="D8636" s="625"/>
      <c r="E8636" s="625"/>
      <c r="F8636" s="625"/>
      <c r="G8636" s="625"/>
      <c r="H8636" s="625"/>
      <c r="I8636" s="638">
        <v>11</v>
      </c>
      <c r="J8636" s="625"/>
      <c r="K8636" s="625"/>
      <c r="L8636" s="634"/>
    </row>
    <row r="8637" spans="1:12" ht="15">
      <c r="A8637" s="624"/>
      <c r="C8637" s="627"/>
      <c r="D8637" s="627"/>
      <c r="E8637" s="627"/>
      <c r="F8637" s="627"/>
      <c r="G8637" s="627"/>
      <c r="H8637" s="627"/>
      <c r="I8637" s="639">
        <v>2</v>
      </c>
      <c r="J8637" s="627"/>
      <c r="K8637" s="627"/>
      <c r="L8637" s="637"/>
    </row>
    <row r="8638" spans="1:12" ht="15">
      <c r="A8638" s="624"/>
      <c r="C8638" s="625"/>
      <c r="D8638" s="625"/>
      <c r="E8638" s="625"/>
      <c r="F8638" s="625"/>
      <c r="G8638" s="625"/>
      <c r="H8638" s="625"/>
      <c r="I8638" s="638">
        <v>1</v>
      </c>
      <c r="J8638" s="625"/>
      <c r="K8638" s="625"/>
      <c r="L8638" s="634"/>
    </row>
    <row r="8639" spans="1:12" ht="15">
      <c r="A8639" s="624"/>
      <c r="C8639" s="627"/>
      <c r="D8639" s="627"/>
      <c r="E8639" s="627"/>
      <c r="F8639" s="627"/>
      <c r="G8639" s="627"/>
      <c r="H8639" s="627"/>
      <c r="I8639" s="639">
        <v>3</v>
      </c>
      <c r="J8639" s="627"/>
      <c r="K8639" s="627"/>
      <c r="L8639" s="637"/>
    </row>
    <row r="8640" spans="1:12" ht="15">
      <c r="A8640" s="624"/>
      <c r="C8640" s="625"/>
      <c r="D8640" s="625"/>
      <c r="E8640" s="625"/>
      <c r="F8640" s="625"/>
      <c r="G8640" s="625"/>
      <c r="H8640" s="625"/>
      <c r="I8640" s="638">
        <v>2</v>
      </c>
      <c r="J8640" s="625"/>
      <c r="K8640" s="625"/>
      <c r="L8640" s="634"/>
    </row>
    <row r="8641" spans="1:12" ht="15">
      <c r="A8641" s="624"/>
      <c r="C8641" s="627"/>
      <c r="D8641" s="627"/>
      <c r="E8641" s="627"/>
      <c r="F8641" s="627"/>
      <c r="G8641" s="627"/>
      <c r="H8641" s="627"/>
      <c r="I8641" s="639">
        <v>1</v>
      </c>
      <c r="J8641" s="627"/>
      <c r="K8641" s="627"/>
      <c r="L8641" s="637"/>
    </row>
    <row r="8642" spans="1:12" ht="15">
      <c r="A8642" s="624"/>
      <c r="C8642" s="625"/>
      <c r="D8642" s="625"/>
      <c r="E8642" s="625"/>
      <c r="F8642" s="625"/>
      <c r="G8642" s="625"/>
      <c r="H8642" s="625"/>
      <c r="I8642" s="638">
        <v>2</v>
      </c>
      <c r="J8642" s="625"/>
      <c r="K8642" s="625"/>
      <c r="L8642" s="634"/>
    </row>
    <row r="8643" spans="1:12" ht="15">
      <c r="A8643" s="624"/>
      <c r="C8643" s="627"/>
      <c r="D8643" s="627"/>
      <c r="E8643" s="627"/>
      <c r="F8643" s="627"/>
      <c r="G8643" s="627"/>
      <c r="H8643" s="627"/>
      <c r="I8643" s="639">
        <v>5</v>
      </c>
      <c r="J8643" s="627"/>
      <c r="K8643" s="627"/>
      <c r="L8643" s="637"/>
    </row>
    <row r="8644" spans="1:12" ht="15">
      <c r="A8644" s="624"/>
      <c r="C8644" s="625"/>
      <c r="D8644" s="625"/>
      <c r="E8644" s="625"/>
      <c r="F8644" s="625"/>
      <c r="G8644" s="625"/>
      <c r="H8644" s="625"/>
      <c r="I8644" s="638">
        <v>3</v>
      </c>
      <c r="J8644" s="625"/>
      <c r="K8644" s="625"/>
      <c r="L8644" s="634"/>
    </row>
    <row r="8645" spans="1:12" ht="15">
      <c r="A8645" s="624"/>
      <c r="C8645" s="627"/>
      <c r="D8645" s="627"/>
      <c r="E8645" s="627"/>
      <c r="F8645" s="627"/>
      <c r="G8645" s="627"/>
      <c r="H8645" s="627"/>
      <c r="I8645" s="639">
        <v>2</v>
      </c>
      <c r="J8645" s="627"/>
      <c r="K8645" s="627"/>
      <c r="L8645" s="637"/>
    </row>
    <row r="8646" spans="1:12" ht="15">
      <c r="A8646" s="624"/>
      <c r="C8646" s="625"/>
      <c r="D8646" s="625"/>
      <c r="E8646" s="625"/>
      <c r="F8646" s="625"/>
      <c r="G8646" s="625"/>
      <c r="H8646" s="625"/>
      <c r="I8646" s="638">
        <v>5</v>
      </c>
      <c r="J8646" s="625"/>
      <c r="K8646" s="625"/>
      <c r="L8646" s="634"/>
    </row>
    <row r="8647" spans="1:12" ht="15">
      <c r="A8647" s="624"/>
      <c r="C8647" s="627"/>
      <c r="D8647" s="627"/>
      <c r="E8647" s="627"/>
      <c r="F8647" s="627"/>
      <c r="G8647" s="627"/>
      <c r="H8647" s="627"/>
      <c r="I8647" s="639">
        <v>1</v>
      </c>
      <c r="J8647" s="627"/>
      <c r="K8647" s="627"/>
      <c r="L8647" s="637"/>
    </row>
    <row r="8648" spans="1:12" ht="15">
      <c r="A8648" s="624"/>
      <c r="C8648" s="625"/>
      <c r="D8648" s="625"/>
      <c r="E8648" s="625"/>
      <c r="F8648" s="625"/>
      <c r="G8648" s="625"/>
      <c r="H8648" s="625"/>
      <c r="I8648" s="638">
        <v>4</v>
      </c>
      <c r="J8648" s="625"/>
      <c r="K8648" s="625"/>
      <c r="L8648" s="634"/>
    </row>
    <row r="8649" spans="1:12" ht="15">
      <c r="A8649" s="624"/>
      <c r="C8649" s="627"/>
      <c r="D8649" s="627"/>
      <c r="E8649" s="627"/>
      <c r="F8649" s="627"/>
      <c r="G8649" s="627"/>
      <c r="H8649" s="627"/>
      <c r="I8649" s="639">
        <v>1</v>
      </c>
      <c r="J8649" s="627"/>
      <c r="K8649" s="627"/>
      <c r="L8649" s="637"/>
    </row>
    <row r="8650" spans="1:12" ht="15">
      <c r="A8650" s="624"/>
      <c r="C8650" s="625"/>
      <c r="D8650" s="625"/>
      <c r="E8650" s="625"/>
      <c r="F8650" s="625"/>
      <c r="G8650" s="625"/>
      <c r="H8650" s="625"/>
      <c r="I8650" s="638">
        <v>2</v>
      </c>
      <c r="J8650" s="625"/>
      <c r="K8650" s="625"/>
      <c r="L8650" s="634"/>
    </row>
    <row r="8651" spans="1:12" ht="15">
      <c r="A8651" s="624"/>
      <c r="C8651" s="627"/>
      <c r="D8651" s="627"/>
      <c r="E8651" s="627"/>
      <c r="F8651" s="627"/>
      <c r="G8651" s="627"/>
      <c r="H8651" s="627"/>
      <c r="I8651" s="639">
        <v>3</v>
      </c>
      <c r="J8651" s="627"/>
      <c r="K8651" s="627"/>
      <c r="L8651" s="637"/>
    </row>
    <row r="8652" spans="1:12" ht="15">
      <c r="A8652" s="624"/>
      <c r="C8652" s="625"/>
      <c r="D8652" s="625"/>
      <c r="E8652" s="625"/>
      <c r="F8652" s="625"/>
      <c r="G8652" s="625"/>
      <c r="H8652" s="625"/>
      <c r="I8652" s="638">
        <v>2</v>
      </c>
      <c r="J8652" s="625"/>
      <c r="K8652" s="625"/>
      <c r="L8652" s="634"/>
    </row>
    <row r="8653" spans="1:12" ht="15">
      <c r="A8653" s="624"/>
      <c r="C8653" s="625"/>
      <c r="D8653" s="625"/>
      <c r="E8653" s="625"/>
      <c r="F8653" s="625"/>
      <c r="G8653" s="625"/>
      <c r="H8653" s="625"/>
      <c r="I8653" s="638">
        <v>16</v>
      </c>
      <c r="J8653" s="625"/>
      <c r="K8653" s="625"/>
      <c r="L8653" s="634"/>
    </row>
    <row r="8654" spans="1:12" ht="15">
      <c r="A8654" s="624"/>
      <c r="C8654" s="625"/>
      <c r="D8654" s="625"/>
      <c r="E8654" s="625"/>
      <c r="F8654" s="625"/>
      <c r="G8654" s="625"/>
      <c r="H8654" s="625"/>
      <c r="I8654" s="638">
        <v>49</v>
      </c>
      <c r="J8654" s="625"/>
      <c r="K8654" s="625"/>
      <c r="L8654" s="634"/>
    </row>
    <row r="8655" spans="1:12" ht="15">
      <c r="A8655" s="624"/>
      <c r="C8655" s="627"/>
      <c r="D8655" s="627"/>
      <c r="E8655" s="627"/>
      <c r="F8655" s="627"/>
      <c r="G8655" s="627"/>
      <c r="H8655" s="627"/>
      <c r="I8655" s="639">
        <v>-49</v>
      </c>
      <c r="J8655" s="627"/>
      <c r="K8655" s="627"/>
      <c r="L8655" s="637"/>
    </row>
    <row r="8656" spans="1:12" ht="15">
      <c r="A8656" s="276"/>
      <c r="C8656" s="625"/>
      <c r="D8656" s="625"/>
      <c r="E8656" s="625"/>
      <c r="F8656" s="625"/>
      <c r="G8656" s="625"/>
      <c r="H8656" s="625"/>
    </row>
    <row r="8657" spans="1:12" ht="15">
      <c r="A8657" s="276"/>
      <c r="C8657" s="627"/>
      <c r="D8657" s="627"/>
      <c r="E8657" s="627"/>
      <c r="F8657" s="627"/>
      <c r="G8657" s="627"/>
      <c r="H8657" s="627"/>
    </row>
    <row r="8658" spans="1:12" ht="15">
      <c r="A8658" s="276"/>
      <c r="C8658" s="625"/>
      <c r="D8658" s="625"/>
      <c r="E8658" s="625"/>
      <c r="F8658" s="625"/>
      <c r="G8658" s="625"/>
      <c r="H8658" s="625"/>
    </row>
    <row r="8659" spans="1:12" ht="15">
      <c r="A8659" s="276"/>
      <c r="C8659" s="627"/>
      <c r="D8659" s="627"/>
      <c r="E8659" s="627"/>
      <c r="F8659" s="627"/>
      <c r="G8659" s="627"/>
      <c r="H8659" s="627"/>
    </row>
    <row r="8660" spans="1:12" ht="15">
      <c r="A8660" s="276"/>
      <c r="C8660" s="625"/>
      <c r="D8660" s="625"/>
      <c r="E8660" s="625"/>
      <c r="F8660" s="625"/>
      <c r="G8660" s="625"/>
      <c r="H8660" s="625"/>
    </row>
    <row r="8661" spans="1:12" ht="15">
      <c r="A8661" s="276"/>
      <c r="C8661" s="627"/>
      <c r="D8661" s="627"/>
      <c r="E8661" s="627"/>
      <c r="F8661" s="627"/>
      <c r="G8661" s="627"/>
      <c r="H8661" s="627"/>
    </row>
    <row r="8662" spans="1:12" ht="15">
      <c r="A8662" s="276"/>
      <c r="C8662" s="625"/>
      <c r="D8662" s="625"/>
      <c r="E8662" s="625"/>
      <c r="F8662" s="625"/>
      <c r="G8662" s="625"/>
      <c r="H8662" s="625"/>
    </row>
    <row r="8663" spans="1:12" ht="15">
      <c r="A8663" s="276"/>
      <c r="C8663" s="627"/>
      <c r="D8663" s="627"/>
      <c r="E8663" s="627"/>
      <c r="F8663" s="627"/>
      <c r="G8663" s="627"/>
      <c r="H8663" s="627"/>
    </row>
    <row r="8664" spans="1:12" ht="15">
      <c r="A8664" s="276"/>
      <c r="C8664" s="625"/>
      <c r="D8664" s="625"/>
      <c r="E8664" s="625"/>
      <c r="F8664" s="625"/>
      <c r="G8664" s="625"/>
      <c r="H8664" s="625"/>
    </row>
    <row r="8665" spans="1:12" ht="15">
      <c r="A8665" s="276"/>
      <c r="C8665" s="627"/>
      <c r="D8665" s="627"/>
      <c r="E8665" s="627"/>
      <c r="F8665" s="627"/>
      <c r="G8665" s="627"/>
      <c r="H8665" s="627"/>
    </row>
    <row r="8666" spans="1:12" ht="15">
      <c r="A8666" s="276"/>
      <c r="C8666" s="625"/>
      <c r="D8666" s="625"/>
      <c r="E8666" s="625"/>
      <c r="F8666" s="625"/>
      <c r="G8666" s="625"/>
      <c r="H8666" s="625"/>
    </row>
    <row r="8667" spans="1:12" ht="15">
      <c r="A8667" s="276"/>
      <c r="C8667" s="625"/>
      <c r="D8667" s="625"/>
      <c r="E8667" s="625"/>
      <c r="F8667" s="625"/>
      <c r="G8667" s="625"/>
      <c r="H8667" s="625"/>
      <c r="I8667" s="638">
        <v>51</v>
      </c>
      <c r="J8667" s="625"/>
      <c r="K8667" s="625"/>
      <c r="L8667" s="634"/>
    </row>
    <row r="8668" spans="1:12" ht="15">
      <c r="A8668" s="276"/>
      <c r="C8668" s="625"/>
      <c r="D8668" s="625"/>
      <c r="E8668" s="625"/>
      <c r="F8668" s="625"/>
      <c r="G8668" s="625"/>
      <c r="H8668" s="625"/>
      <c r="I8668" s="638">
        <v>3</v>
      </c>
      <c r="J8668" s="625"/>
      <c r="K8668" s="625"/>
      <c r="L8668" s="634"/>
    </row>
    <row r="8669" spans="1:12" ht="15">
      <c r="A8669" s="276"/>
      <c r="C8669" s="627"/>
      <c r="D8669" s="627"/>
      <c r="E8669" s="627"/>
      <c r="F8669" s="627"/>
      <c r="G8669" s="627"/>
      <c r="H8669" s="627"/>
      <c r="I8669" s="639">
        <v>1</v>
      </c>
      <c r="J8669" s="627"/>
      <c r="K8669" s="627"/>
      <c r="L8669" s="637"/>
    </row>
    <row r="8670" spans="1:12" ht="15">
      <c r="A8670" s="276"/>
      <c r="C8670" s="625"/>
      <c r="D8670" s="625"/>
      <c r="E8670" s="625"/>
      <c r="F8670" s="625"/>
      <c r="G8670" s="625"/>
      <c r="H8670" s="625"/>
      <c r="I8670" s="638">
        <v>1</v>
      </c>
      <c r="J8670" s="625"/>
      <c r="K8670" s="625"/>
      <c r="L8670" s="634"/>
    </row>
    <row r="8671" spans="1:12" ht="15">
      <c r="A8671" s="276"/>
      <c r="C8671" s="627"/>
      <c r="D8671" s="627"/>
      <c r="E8671" s="627"/>
      <c r="F8671" s="627"/>
      <c r="G8671" s="627"/>
      <c r="H8671" s="627"/>
      <c r="I8671" s="639">
        <v>3</v>
      </c>
      <c r="J8671" s="627"/>
      <c r="K8671" s="627"/>
      <c r="L8671" s="637"/>
    </row>
    <row r="8672" spans="1:12" ht="15">
      <c r="A8672" s="276"/>
      <c r="C8672" s="625"/>
      <c r="D8672" s="625"/>
      <c r="E8672" s="625"/>
      <c r="F8672" s="625"/>
      <c r="G8672" s="625"/>
      <c r="H8672" s="625"/>
      <c r="I8672" s="638">
        <v>4</v>
      </c>
      <c r="J8672" s="625"/>
      <c r="K8672" s="625"/>
      <c r="L8672" s="634"/>
    </row>
    <row r="8673" spans="1:12" ht="15">
      <c r="A8673" s="276"/>
      <c r="C8673" s="627"/>
      <c r="D8673" s="627"/>
      <c r="E8673" s="627"/>
      <c r="F8673" s="627"/>
      <c r="G8673" s="627"/>
      <c r="H8673" s="627"/>
      <c r="I8673" s="639">
        <v>2</v>
      </c>
      <c r="J8673" s="627"/>
      <c r="K8673" s="627"/>
      <c r="L8673" s="637"/>
    </row>
    <row r="8674" spans="1:12" ht="15">
      <c r="A8674" s="276"/>
      <c r="C8674" s="625"/>
      <c r="D8674" s="625"/>
      <c r="E8674" s="625"/>
      <c r="F8674" s="625"/>
      <c r="G8674" s="625"/>
      <c r="H8674" s="625"/>
      <c r="I8674" s="638">
        <v>2</v>
      </c>
      <c r="J8674" s="625"/>
      <c r="K8674" s="625"/>
      <c r="L8674" s="634"/>
    </row>
    <row r="8675" spans="1:12" ht="15">
      <c r="A8675" s="276"/>
      <c r="C8675" s="627"/>
      <c r="D8675" s="627"/>
      <c r="E8675" s="627"/>
      <c r="F8675" s="627"/>
      <c r="G8675" s="627"/>
      <c r="H8675" s="627"/>
      <c r="I8675" s="639">
        <v>1</v>
      </c>
      <c r="J8675" s="627"/>
      <c r="K8675" s="627"/>
      <c r="L8675" s="637"/>
    </row>
    <row r="8676" spans="1:12" ht="15">
      <c r="A8676" s="276"/>
      <c r="C8676" s="625"/>
      <c r="D8676" s="625"/>
      <c r="E8676" s="625"/>
      <c r="F8676" s="625"/>
      <c r="G8676" s="625"/>
      <c r="H8676" s="625"/>
      <c r="I8676" s="638">
        <v>1</v>
      </c>
      <c r="J8676" s="625"/>
      <c r="K8676" s="625"/>
      <c r="L8676" s="634"/>
    </row>
    <row r="8677" spans="1:12" ht="15">
      <c r="A8677" s="276"/>
      <c r="C8677" s="627"/>
      <c r="D8677" s="627"/>
      <c r="E8677" s="627"/>
      <c r="F8677" s="627"/>
      <c r="G8677" s="627"/>
      <c r="H8677" s="627"/>
      <c r="I8677" s="639">
        <v>1</v>
      </c>
      <c r="J8677" s="627"/>
      <c r="K8677" s="627"/>
      <c r="L8677" s="637"/>
    </row>
    <row r="8678" spans="1:12" ht="15">
      <c r="A8678" s="276"/>
      <c r="C8678" s="625"/>
      <c r="D8678" s="625"/>
      <c r="E8678" s="625"/>
      <c r="F8678" s="625"/>
      <c r="G8678" s="625"/>
      <c r="H8678" s="625"/>
      <c r="I8678" s="638">
        <v>1</v>
      </c>
      <c r="J8678" s="625"/>
      <c r="K8678" s="625"/>
      <c r="L8678" s="634"/>
    </row>
    <row r="8679" spans="1:12" ht="15">
      <c r="A8679" s="276"/>
      <c r="C8679" s="627"/>
      <c r="D8679" s="627"/>
      <c r="E8679" s="627"/>
      <c r="F8679" s="627"/>
      <c r="G8679" s="627"/>
      <c r="H8679" s="627"/>
      <c r="I8679" s="639">
        <v>1</v>
      </c>
      <c r="J8679" s="627"/>
      <c r="K8679" s="627"/>
      <c r="L8679" s="637"/>
    </row>
    <row r="8680" spans="1:12" ht="15">
      <c r="A8680" s="276"/>
      <c r="C8680" s="625"/>
      <c r="D8680" s="625"/>
      <c r="E8680" s="625"/>
      <c r="F8680" s="625"/>
      <c r="G8680" s="625"/>
      <c r="H8680" s="625"/>
      <c r="I8680" s="638">
        <v>1</v>
      </c>
      <c r="J8680" s="625"/>
      <c r="K8680" s="625"/>
      <c r="L8680" s="634"/>
    </row>
    <row r="8681" spans="1:12" ht="15">
      <c r="A8681" s="276"/>
      <c r="C8681" s="627"/>
      <c r="D8681" s="627"/>
      <c r="E8681" s="627"/>
      <c r="F8681" s="627"/>
      <c r="G8681" s="627"/>
      <c r="H8681" s="627"/>
      <c r="I8681" s="639">
        <v>1</v>
      </c>
      <c r="J8681" s="627"/>
      <c r="K8681" s="627"/>
      <c r="L8681" s="637"/>
    </row>
    <row r="8682" spans="1:12" ht="15">
      <c r="A8682" s="276"/>
      <c r="C8682" s="625"/>
      <c r="D8682" s="625"/>
      <c r="E8682" s="625"/>
      <c r="F8682" s="625"/>
      <c r="G8682" s="625"/>
      <c r="H8682" s="625"/>
      <c r="I8682" s="638">
        <v>2</v>
      </c>
      <c r="J8682" s="625"/>
      <c r="K8682" s="625"/>
      <c r="L8682" s="634"/>
    </row>
    <row r="8683" spans="1:12" ht="15">
      <c r="A8683" s="276"/>
      <c r="C8683" s="627"/>
      <c r="D8683" s="627"/>
      <c r="E8683" s="627"/>
      <c r="F8683" s="627"/>
      <c r="G8683" s="627"/>
      <c r="H8683" s="627"/>
      <c r="I8683" s="639">
        <v>1</v>
      </c>
      <c r="J8683" s="627"/>
      <c r="K8683" s="627"/>
      <c r="L8683" s="637"/>
    </row>
    <row r="8684" spans="1:12" ht="15">
      <c r="A8684" s="276"/>
      <c r="C8684" s="625"/>
      <c r="D8684" s="625"/>
      <c r="E8684" s="625"/>
      <c r="F8684" s="625"/>
      <c r="G8684" s="625"/>
      <c r="H8684" s="625"/>
      <c r="I8684" s="638">
        <v>1</v>
      </c>
      <c r="J8684" s="625"/>
      <c r="K8684" s="625"/>
      <c r="L8684" s="634"/>
    </row>
    <row r="8685" spans="1:12" ht="15">
      <c r="A8685" s="276"/>
      <c r="C8685" s="627"/>
      <c r="D8685" s="627"/>
      <c r="E8685" s="627"/>
      <c r="F8685" s="627"/>
      <c r="G8685" s="627"/>
      <c r="H8685" s="627"/>
      <c r="I8685" s="639">
        <v>1</v>
      </c>
      <c r="J8685" s="627"/>
      <c r="K8685" s="627"/>
      <c r="L8685" s="637"/>
    </row>
    <row r="8686" spans="1:12" ht="15">
      <c r="A8686" s="276"/>
      <c r="C8686" s="625"/>
      <c r="D8686" s="625"/>
      <c r="E8686" s="625"/>
      <c r="F8686" s="625"/>
      <c r="G8686" s="625"/>
      <c r="H8686" s="625"/>
      <c r="I8686" s="638">
        <v>1</v>
      </c>
      <c r="J8686" s="625"/>
      <c r="K8686" s="625"/>
      <c r="L8686" s="634"/>
    </row>
    <row r="8687" spans="1:12" ht="15">
      <c r="A8687" s="276"/>
      <c r="C8687" s="627"/>
      <c r="D8687" s="627"/>
      <c r="E8687" s="627"/>
      <c r="F8687" s="627"/>
      <c r="G8687" s="627"/>
      <c r="H8687" s="627"/>
      <c r="I8687" s="639">
        <v>4</v>
      </c>
      <c r="J8687" s="627"/>
      <c r="K8687" s="627"/>
      <c r="L8687" s="637"/>
    </row>
    <row r="8688" spans="1:12" ht="15">
      <c r="A8688" s="276"/>
      <c r="C8688" s="625"/>
      <c r="D8688" s="625"/>
      <c r="E8688" s="625"/>
      <c r="F8688" s="625"/>
      <c r="G8688" s="625"/>
      <c r="H8688" s="625"/>
      <c r="I8688" s="638">
        <v>3</v>
      </c>
      <c r="J8688" s="625"/>
      <c r="K8688" s="625"/>
      <c r="L8688" s="634"/>
    </row>
    <row r="8689" spans="1:12" ht="15">
      <c r="A8689" s="276"/>
      <c r="C8689" s="627"/>
      <c r="D8689" s="627"/>
      <c r="E8689" s="700"/>
      <c r="F8689" s="627"/>
      <c r="G8689" s="627"/>
      <c r="H8689" s="627"/>
      <c r="I8689" s="639">
        <v>1</v>
      </c>
      <c r="J8689" s="627"/>
      <c r="K8689" s="627"/>
      <c r="L8689" s="637"/>
    </row>
    <row r="8690" spans="1:12" ht="15">
      <c r="A8690" s="276"/>
      <c r="C8690" s="625"/>
      <c r="D8690" s="625"/>
      <c r="E8690" s="625"/>
      <c r="F8690" s="625"/>
      <c r="G8690" s="625"/>
      <c r="H8690" s="625"/>
      <c r="I8690" s="638">
        <v>1</v>
      </c>
      <c r="J8690" s="625"/>
      <c r="K8690" s="625"/>
      <c r="L8690" s="634"/>
    </row>
    <row r="8691" spans="1:12" ht="15">
      <c r="A8691" s="276"/>
      <c r="C8691" s="627"/>
      <c r="D8691" s="627"/>
      <c r="E8691" s="627"/>
      <c r="F8691" s="627"/>
      <c r="G8691" s="627"/>
      <c r="H8691" s="627"/>
      <c r="I8691" s="639">
        <v>1</v>
      </c>
      <c r="J8691" s="627"/>
      <c r="K8691" s="627"/>
      <c r="L8691" s="637"/>
    </row>
    <row r="8692" spans="1:12" ht="15">
      <c r="A8692" s="276"/>
      <c r="C8692" s="625"/>
      <c r="D8692" s="625"/>
      <c r="E8692" s="625"/>
      <c r="F8692" s="625"/>
      <c r="G8692" s="625"/>
      <c r="H8692" s="625"/>
      <c r="I8692" s="638">
        <v>1</v>
      </c>
      <c r="J8692" s="625"/>
      <c r="K8692" s="625"/>
      <c r="L8692" s="634"/>
    </row>
    <row r="8693" spans="1:12" ht="15">
      <c r="A8693" s="276"/>
      <c r="C8693" s="627"/>
      <c r="D8693" s="627"/>
      <c r="E8693" s="627"/>
      <c r="F8693" s="627"/>
      <c r="G8693" s="627"/>
      <c r="H8693" s="627"/>
      <c r="I8693" s="639">
        <v>1</v>
      </c>
      <c r="J8693" s="627"/>
      <c r="K8693" s="627"/>
      <c r="L8693" s="637"/>
    </row>
    <row r="8694" spans="1:12" ht="15">
      <c r="A8694" s="276"/>
      <c r="C8694" s="625"/>
      <c r="D8694" s="625"/>
      <c r="E8694" s="625"/>
      <c r="F8694" s="625"/>
      <c r="G8694" s="625"/>
      <c r="H8694" s="625"/>
      <c r="I8694" s="638">
        <v>1</v>
      </c>
      <c r="J8694" s="625"/>
      <c r="K8694" s="625"/>
      <c r="L8694" s="634"/>
    </row>
    <row r="8695" spans="1:12" ht="15">
      <c r="A8695" s="276"/>
      <c r="C8695" s="627"/>
      <c r="D8695" s="627"/>
      <c r="E8695" s="627"/>
      <c r="F8695" s="627"/>
      <c r="G8695" s="627"/>
      <c r="H8695" s="627"/>
      <c r="I8695" s="639">
        <v>2</v>
      </c>
      <c r="J8695" s="627"/>
      <c r="K8695" s="627"/>
      <c r="L8695" s="637"/>
    </row>
    <row r="8696" spans="1:12" ht="15">
      <c r="A8696" s="276"/>
      <c r="C8696" s="625"/>
      <c r="D8696" s="625"/>
      <c r="E8696" s="625"/>
      <c r="F8696" s="625"/>
      <c r="G8696" s="625"/>
      <c r="H8696" s="625"/>
      <c r="I8696" s="638">
        <v>1</v>
      </c>
      <c r="J8696" s="625"/>
      <c r="K8696" s="625"/>
      <c r="L8696" s="634"/>
    </row>
    <row r="8697" spans="1:12" ht="15">
      <c r="A8697" s="276"/>
      <c r="C8697" s="627"/>
      <c r="D8697" s="627"/>
      <c r="E8697" s="627"/>
      <c r="F8697" s="627"/>
      <c r="G8697" s="627"/>
      <c r="H8697" s="627"/>
      <c r="I8697" s="639">
        <v>1</v>
      </c>
      <c r="J8697" s="627"/>
      <c r="K8697" s="627"/>
      <c r="L8697" s="637"/>
    </row>
    <row r="8698" spans="1:12" ht="15">
      <c r="A8698" s="276"/>
      <c r="C8698" s="625"/>
      <c r="D8698" s="625"/>
      <c r="E8698" s="625"/>
      <c r="F8698" s="625"/>
      <c r="G8698" s="625"/>
      <c r="H8698" s="625"/>
      <c r="I8698" s="638">
        <v>2</v>
      </c>
      <c r="J8698" s="625"/>
      <c r="K8698" s="625"/>
      <c r="L8698" s="634"/>
    </row>
    <row r="8699" spans="1:12" ht="15">
      <c r="A8699" s="276"/>
      <c r="C8699" s="627"/>
      <c r="D8699" s="627"/>
      <c r="E8699" s="627"/>
      <c r="F8699" s="627"/>
      <c r="G8699" s="627"/>
      <c r="H8699" s="627"/>
      <c r="I8699" s="639">
        <v>1</v>
      </c>
      <c r="J8699" s="627"/>
      <c r="K8699" s="627"/>
      <c r="L8699" s="637"/>
    </row>
    <row r="8700" spans="1:12" ht="15">
      <c r="A8700" s="276"/>
      <c r="C8700" s="625"/>
      <c r="D8700" s="625"/>
      <c r="E8700" s="625"/>
      <c r="F8700" s="625"/>
      <c r="G8700" s="625"/>
      <c r="H8700" s="625"/>
      <c r="I8700" s="638">
        <v>1</v>
      </c>
      <c r="J8700" s="625"/>
      <c r="K8700" s="625"/>
      <c r="L8700" s="634"/>
    </row>
    <row r="8701" spans="1:12" ht="15">
      <c r="A8701" s="276"/>
      <c r="C8701" s="627"/>
      <c r="D8701" s="627"/>
      <c r="E8701" s="627"/>
      <c r="F8701" s="627"/>
      <c r="G8701" s="627"/>
      <c r="H8701" s="627"/>
      <c r="I8701" s="639">
        <v>1</v>
      </c>
      <c r="J8701" s="627"/>
      <c r="K8701" s="627"/>
      <c r="L8701" s="637"/>
    </row>
    <row r="8702" spans="1:12" ht="15">
      <c r="A8702" s="276"/>
      <c r="C8702" s="625"/>
      <c r="D8702" s="625"/>
      <c r="E8702" s="625"/>
      <c r="F8702" s="625"/>
      <c r="G8702" s="625"/>
      <c r="H8702" s="625"/>
      <c r="I8702" s="638">
        <v>1</v>
      </c>
      <c r="J8702" s="625"/>
      <c r="K8702" s="625"/>
      <c r="L8702" s="634"/>
    </row>
    <row r="8703" spans="1:12" ht="15">
      <c r="A8703" s="276"/>
      <c r="C8703" s="627"/>
      <c r="D8703" s="627"/>
      <c r="E8703" s="627"/>
      <c r="F8703" s="627"/>
      <c r="G8703" s="627"/>
      <c r="H8703" s="627"/>
      <c r="I8703" s="639">
        <v>1</v>
      </c>
      <c r="J8703" s="627"/>
      <c r="K8703" s="627"/>
      <c r="L8703" s="637"/>
    </row>
    <row r="8704" spans="1:12" ht="15">
      <c r="A8704" s="276"/>
      <c r="C8704" s="625"/>
      <c r="D8704" s="625"/>
      <c r="E8704" s="625"/>
      <c r="F8704" s="625"/>
      <c r="G8704" s="625"/>
      <c r="H8704" s="625"/>
      <c r="I8704" s="638">
        <v>1</v>
      </c>
      <c r="J8704" s="625"/>
      <c r="K8704" s="625"/>
      <c r="L8704" s="634"/>
    </row>
    <row r="8705" spans="1:12" ht="15">
      <c r="A8705" s="276"/>
      <c r="C8705" s="627"/>
      <c r="D8705" s="627"/>
      <c r="E8705" s="627"/>
      <c r="F8705" s="627"/>
      <c r="G8705" s="627"/>
      <c r="H8705" s="627"/>
      <c r="I8705" s="639">
        <v>1</v>
      </c>
      <c r="J8705" s="627"/>
      <c r="K8705" s="627"/>
      <c r="L8705" s="637"/>
    </row>
    <row r="8706" spans="1:12" ht="15">
      <c r="A8706" s="276"/>
      <c r="C8706" s="625"/>
      <c r="D8706" s="625"/>
      <c r="E8706" s="625"/>
      <c r="F8706" s="625"/>
      <c r="G8706" s="625"/>
      <c r="H8706" s="625"/>
      <c r="I8706" s="638">
        <v>1</v>
      </c>
      <c r="J8706" s="625"/>
      <c r="K8706" s="625"/>
      <c r="L8706" s="634"/>
    </row>
    <row r="8707" spans="1:12" ht="15">
      <c r="A8707" s="276"/>
      <c r="C8707" s="627"/>
      <c r="D8707" s="627"/>
      <c r="E8707" s="627"/>
      <c r="F8707" s="627"/>
      <c r="G8707" s="627"/>
      <c r="H8707" s="627"/>
      <c r="I8707" s="639">
        <v>1</v>
      </c>
      <c r="J8707" s="627"/>
      <c r="K8707" s="627"/>
      <c r="L8707" s="637"/>
    </row>
    <row r="8708" spans="1:12" ht="15">
      <c r="A8708" s="276"/>
      <c r="C8708" s="625"/>
      <c r="D8708" s="625"/>
      <c r="E8708" s="625"/>
      <c r="F8708" s="625"/>
      <c r="G8708" s="625"/>
      <c r="H8708" s="625"/>
      <c r="I8708" s="638">
        <v>1</v>
      </c>
      <c r="J8708" s="625"/>
      <c r="K8708" s="625"/>
      <c r="L8708" s="634"/>
    </row>
    <row r="8709" spans="1:12" ht="15">
      <c r="A8709" s="276"/>
      <c r="C8709" s="627"/>
      <c r="D8709" s="627"/>
      <c r="E8709" s="627"/>
      <c r="F8709" s="627"/>
      <c r="G8709" s="627"/>
      <c r="H8709" s="627"/>
      <c r="I8709" s="639">
        <v>1</v>
      </c>
      <c r="J8709" s="627"/>
      <c r="K8709" s="627"/>
      <c r="L8709" s="637"/>
    </row>
    <row r="8710" spans="1:12" ht="15">
      <c r="A8710" s="276"/>
      <c r="C8710" s="625"/>
      <c r="D8710" s="625"/>
      <c r="E8710" s="625"/>
      <c r="F8710" s="625"/>
      <c r="G8710" s="625"/>
      <c r="H8710" s="625"/>
      <c r="I8710" s="638">
        <v>1</v>
      </c>
      <c r="J8710" s="625"/>
      <c r="K8710" s="625"/>
      <c r="L8710" s="634"/>
    </row>
    <row r="8711" spans="1:12" ht="15">
      <c r="A8711" s="276"/>
      <c r="C8711" s="627"/>
      <c r="D8711" s="627"/>
      <c r="E8711" s="627"/>
      <c r="F8711" s="627"/>
      <c r="G8711" s="627"/>
      <c r="H8711" s="627"/>
      <c r="I8711" s="639">
        <v>1</v>
      </c>
      <c r="J8711" s="627"/>
      <c r="K8711" s="627"/>
      <c r="L8711" s="637"/>
    </row>
    <row r="8712" spans="1:12" ht="15">
      <c r="A8712" s="276"/>
      <c r="C8712" s="625"/>
      <c r="D8712" s="625"/>
      <c r="E8712" s="625"/>
      <c r="F8712" s="625"/>
      <c r="G8712" s="625"/>
      <c r="H8712" s="625"/>
      <c r="I8712" s="638">
        <v>1</v>
      </c>
      <c r="J8712" s="625"/>
      <c r="K8712" s="625"/>
      <c r="L8712" s="634"/>
    </row>
    <row r="8713" spans="1:12" ht="15">
      <c r="A8713" s="276"/>
      <c r="C8713" s="627"/>
      <c r="D8713" s="627"/>
      <c r="E8713" s="627"/>
      <c r="F8713" s="627"/>
      <c r="G8713" s="627"/>
      <c r="H8713" s="627"/>
      <c r="I8713" s="639">
        <v>1</v>
      </c>
      <c r="J8713" s="627"/>
      <c r="K8713" s="627"/>
      <c r="L8713" s="637"/>
    </row>
    <row r="8714" spans="1:12" ht="15">
      <c r="A8714" s="276"/>
      <c r="C8714" s="625"/>
      <c r="D8714" s="625"/>
      <c r="E8714" s="625"/>
      <c r="F8714" s="625"/>
      <c r="G8714" s="625"/>
      <c r="H8714" s="625"/>
      <c r="I8714" s="638">
        <v>1</v>
      </c>
      <c r="J8714" s="625"/>
      <c r="K8714" s="625"/>
      <c r="L8714" s="634"/>
    </row>
    <row r="8715" spans="1:12" ht="15">
      <c r="A8715" s="276"/>
      <c r="C8715" s="627"/>
      <c r="D8715" s="627"/>
      <c r="E8715" s="627"/>
      <c r="F8715" s="627"/>
      <c r="G8715" s="627"/>
      <c r="H8715" s="627"/>
      <c r="I8715" s="639">
        <v>1</v>
      </c>
      <c r="J8715" s="627"/>
      <c r="K8715" s="627"/>
      <c r="L8715" s="637"/>
    </row>
    <row r="8716" spans="1:12" ht="15">
      <c r="A8716" s="276"/>
      <c r="C8716" s="625"/>
      <c r="D8716" s="625"/>
      <c r="E8716" s="625"/>
      <c r="F8716" s="625"/>
      <c r="G8716" s="625"/>
      <c r="H8716" s="625"/>
      <c r="I8716" s="638">
        <v>3</v>
      </c>
      <c r="J8716" s="625"/>
      <c r="K8716" s="625"/>
      <c r="L8716" s="634"/>
    </row>
    <row r="8717" spans="1:12" ht="15">
      <c r="A8717" s="276"/>
      <c r="C8717" s="627"/>
      <c r="D8717" s="627"/>
      <c r="E8717" s="627"/>
      <c r="F8717" s="627"/>
      <c r="G8717" s="627"/>
      <c r="H8717" s="627"/>
      <c r="I8717" s="639">
        <v>4</v>
      </c>
      <c r="J8717" s="627"/>
      <c r="K8717" s="627"/>
      <c r="L8717" s="637"/>
    </row>
    <row r="8718" spans="1:12" ht="15">
      <c r="A8718" s="276"/>
      <c r="C8718" s="625"/>
      <c r="D8718" s="625"/>
      <c r="E8718" s="625"/>
      <c r="F8718" s="625"/>
      <c r="G8718" s="625"/>
      <c r="H8718" s="625"/>
      <c r="I8718" s="638">
        <v>1</v>
      </c>
      <c r="J8718" s="625"/>
      <c r="K8718" s="625"/>
      <c r="L8718" s="634"/>
    </row>
    <row r="8719" spans="1:12" ht="15">
      <c r="A8719" s="276"/>
      <c r="C8719" s="627"/>
      <c r="D8719" s="627"/>
      <c r="E8719" s="627"/>
      <c r="F8719" s="627"/>
      <c r="G8719" s="627"/>
      <c r="H8719" s="627"/>
      <c r="I8719" s="639">
        <v>1</v>
      </c>
      <c r="J8719" s="627"/>
      <c r="K8719" s="627"/>
      <c r="L8719" s="637"/>
    </row>
    <row r="8720" spans="1:12" ht="15">
      <c r="A8720" s="276"/>
      <c r="C8720" s="625"/>
      <c r="D8720" s="625"/>
      <c r="E8720" s="625"/>
      <c r="F8720" s="625"/>
      <c r="G8720" s="625"/>
      <c r="H8720" s="625"/>
      <c r="I8720" s="638">
        <v>1</v>
      </c>
      <c r="J8720" s="625"/>
      <c r="K8720" s="625"/>
      <c r="L8720" s="634"/>
    </row>
    <row r="8721" spans="1:12" ht="15">
      <c r="A8721" s="276"/>
      <c r="C8721" s="627"/>
      <c r="D8721" s="627"/>
      <c r="E8721" s="627"/>
      <c r="F8721" s="627"/>
      <c r="G8721" s="627"/>
      <c r="H8721" s="627"/>
      <c r="I8721" s="639">
        <v>1</v>
      </c>
      <c r="J8721" s="627"/>
      <c r="K8721" s="627"/>
      <c r="L8721" s="637"/>
    </row>
    <row r="8722" spans="1:12" ht="15">
      <c r="A8722" s="276"/>
      <c r="C8722" s="625"/>
      <c r="D8722" s="625"/>
      <c r="E8722" s="625"/>
      <c r="F8722" s="625"/>
      <c r="G8722" s="625"/>
      <c r="H8722" s="625"/>
      <c r="I8722" s="638">
        <v>1</v>
      </c>
      <c r="J8722" s="625"/>
      <c r="K8722" s="625"/>
      <c r="L8722" s="634"/>
    </row>
    <row r="8723" spans="1:12" ht="15">
      <c r="A8723" s="276"/>
      <c r="C8723" s="627"/>
      <c r="D8723" s="627"/>
      <c r="E8723" s="627"/>
      <c r="F8723" s="627"/>
      <c r="G8723" s="627"/>
      <c r="H8723" s="627"/>
      <c r="I8723" s="639">
        <v>1</v>
      </c>
      <c r="J8723" s="627"/>
      <c r="K8723" s="627"/>
      <c r="L8723" s="637"/>
    </row>
    <row r="8724" spans="1:12" ht="15">
      <c r="A8724" s="276"/>
      <c r="C8724" s="625"/>
      <c r="D8724" s="625"/>
      <c r="E8724" s="625"/>
      <c r="F8724" s="625"/>
      <c r="G8724" s="625"/>
      <c r="H8724" s="625"/>
      <c r="I8724" s="638">
        <v>2</v>
      </c>
      <c r="J8724" s="625"/>
      <c r="K8724" s="625"/>
      <c r="L8724" s="634"/>
    </row>
    <row r="8725" spans="1:12" ht="15">
      <c r="A8725" s="276"/>
      <c r="C8725" s="627"/>
      <c r="D8725" s="627"/>
      <c r="E8725" s="627"/>
      <c r="F8725" s="627"/>
      <c r="G8725" s="627"/>
      <c r="H8725" s="627"/>
      <c r="I8725" s="639">
        <v>1</v>
      </c>
      <c r="J8725" s="627"/>
      <c r="K8725" s="627"/>
      <c r="L8725" s="637"/>
    </row>
    <row r="8726" spans="1:12" ht="15">
      <c r="A8726" s="276"/>
      <c r="C8726" s="625"/>
      <c r="D8726" s="625"/>
      <c r="E8726" s="625"/>
      <c r="F8726" s="625"/>
      <c r="G8726" s="625"/>
      <c r="H8726" s="625"/>
      <c r="I8726" s="638">
        <v>1</v>
      </c>
      <c r="J8726" s="625"/>
      <c r="K8726" s="625"/>
      <c r="L8726" s="634"/>
    </row>
    <row r="8727" spans="1:12" ht="15">
      <c r="A8727" s="276"/>
      <c r="C8727" s="627"/>
      <c r="D8727" s="627"/>
      <c r="E8727" s="627"/>
      <c r="F8727" s="627"/>
      <c r="G8727" s="627"/>
      <c r="H8727" s="627"/>
      <c r="I8727" s="639">
        <v>3</v>
      </c>
      <c r="J8727" s="627"/>
      <c r="K8727" s="627"/>
      <c r="L8727" s="637"/>
    </row>
    <row r="8728" spans="1:12" ht="15">
      <c r="A8728" s="276"/>
      <c r="C8728" s="625"/>
      <c r="D8728" s="625"/>
      <c r="E8728" s="625"/>
      <c r="F8728" s="625"/>
      <c r="G8728" s="625"/>
      <c r="H8728" s="625"/>
      <c r="I8728" s="638">
        <v>2</v>
      </c>
      <c r="J8728" s="625"/>
      <c r="K8728" s="625"/>
      <c r="L8728" s="634"/>
    </row>
    <row r="8729" spans="1:12" ht="15">
      <c r="A8729" s="276"/>
      <c r="C8729" s="627"/>
      <c r="D8729" s="627"/>
      <c r="E8729" s="627"/>
      <c r="F8729" s="627"/>
      <c r="G8729" s="627"/>
      <c r="H8729" s="627"/>
      <c r="I8729" s="639">
        <v>2</v>
      </c>
      <c r="J8729" s="627"/>
      <c r="K8729" s="627"/>
      <c r="L8729" s="637"/>
    </row>
    <row r="8730" spans="1:12" ht="15">
      <c r="A8730" s="276"/>
      <c r="C8730" s="625"/>
      <c r="D8730" s="625"/>
      <c r="E8730" s="625"/>
      <c r="F8730" s="625"/>
      <c r="G8730" s="625"/>
      <c r="H8730" s="625"/>
      <c r="I8730" s="638">
        <v>1</v>
      </c>
      <c r="J8730" s="625"/>
      <c r="K8730" s="625"/>
      <c r="L8730" s="634"/>
    </row>
    <row r="8731" spans="1:12" ht="15">
      <c r="A8731" s="276"/>
      <c r="C8731" s="627"/>
      <c r="D8731" s="627"/>
      <c r="E8731" s="627"/>
      <c r="F8731" s="627"/>
      <c r="G8731" s="627"/>
      <c r="H8731" s="627"/>
      <c r="I8731" s="639">
        <v>1</v>
      </c>
      <c r="J8731" s="627"/>
      <c r="K8731" s="627"/>
      <c r="L8731" s="637"/>
    </row>
    <row r="8732" spans="1:12" ht="15">
      <c r="A8732" s="276"/>
      <c r="C8732" s="625"/>
      <c r="D8732" s="625"/>
      <c r="E8732" s="625"/>
      <c r="F8732" s="625"/>
      <c r="G8732" s="625"/>
      <c r="H8732" s="625"/>
      <c r="I8732" s="638">
        <v>1</v>
      </c>
      <c r="J8732" s="625"/>
      <c r="K8732" s="625"/>
      <c r="L8732" s="634"/>
    </row>
    <row r="8733" spans="1:12" ht="15">
      <c r="A8733" s="276"/>
      <c r="C8733" s="627"/>
      <c r="D8733" s="627"/>
      <c r="E8733" s="627"/>
      <c r="F8733" s="627"/>
      <c r="G8733" s="627"/>
      <c r="H8733" s="627"/>
      <c r="I8733" s="639">
        <v>1</v>
      </c>
      <c r="J8733" s="627"/>
      <c r="K8733" s="627"/>
      <c r="L8733" s="637"/>
    </row>
    <row r="8734" spans="1:12" ht="15">
      <c r="A8734" s="276"/>
      <c r="C8734" s="625"/>
      <c r="D8734" s="625"/>
      <c r="E8734" s="625"/>
      <c r="F8734" s="625"/>
      <c r="G8734" s="625"/>
      <c r="H8734" s="625"/>
      <c r="I8734" s="638">
        <v>1</v>
      </c>
      <c r="J8734" s="625"/>
      <c r="K8734" s="625"/>
      <c r="L8734" s="634"/>
    </row>
    <row r="8735" spans="1:12" ht="15">
      <c r="A8735" s="276"/>
      <c r="C8735" s="627"/>
      <c r="D8735" s="627"/>
      <c r="E8735" s="627"/>
      <c r="F8735" s="627"/>
      <c r="G8735" s="627"/>
      <c r="H8735" s="627"/>
      <c r="I8735" s="639">
        <v>1</v>
      </c>
      <c r="J8735" s="627"/>
      <c r="K8735" s="627"/>
      <c r="L8735" s="637"/>
    </row>
    <row r="8736" spans="1:12" ht="15">
      <c r="A8736" s="276"/>
      <c r="C8736" s="625"/>
      <c r="D8736" s="625"/>
      <c r="E8736" s="625"/>
      <c r="F8736" s="625"/>
      <c r="G8736" s="625"/>
      <c r="H8736" s="625"/>
      <c r="I8736" s="638">
        <v>1</v>
      </c>
      <c r="J8736" s="625"/>
      <c r="K8736" s="625"/>
      <c r="L8736" s="634"/>
    </row>
    <row r="8737" spans="1:12" ht="15">
      <c r="A8737" s="276"/>
      <c r="C8737" s="627"/>
      <c r="D8737" s="627"/>
      <c r="E8737" s="627"/>
      <c r="F8737" s="627"/>
      <c r="G8737" s="627"/>
      <c r="H8737" s="627"/>
      <c r="I8737" s="639">
        <v>1</v>
      </c>
      <c r="J8737" s="627"/>
      <c r="K8737" s="627"/>
      <c r="L8737" s="637"/>
    </row>
    <row r="8738" spans="1:12" ht="15">
      <c r="A8738" s="276"/>
      <c r="C8738" s="625"/>
      <c r="D8738" s="625"/>
      <c r="E8738" s="625"/>
      <c r="F8738" s="625"/>
      <c r="G8738" s="625"/>
      <c r="H8738" s="625"/>
      <c r="I8738" s="638">
        <v>1</v>
      </c>
      <c r="J8738" s="625"/>
      <c r="K8738" s="625"/>
      <c r="L8738" s="634"/>
    </row>
    <row r="8739" spans="1:12" ht="15">
      <c r="A8739" s="276"/>
      <c r="C8739" s="627"/>
      <c r="D8739" s="627"/>
      <c r="E8739" s="627"/>
      <c r="F8739" s="627"/>
      <c r="G8739" s="627"/>
      <c r="H8739" s="627"/>
      <c r="I8739" s="639">
        <v>1</v>
      </c>
      <c r="J8739" s="627"/>
      <c r="K8739" s="627"/>
      <c r="L8739" s="637"/>
    </row>
    <row r="8740" spans="1:12" ht="15">
      <c r="A8740" s="276"/>
      <c r="C8740" s="625"/>
      <c r="D8740" s="625"/>
      <c r="E8740" s="625"/>
      <c r="F8740" s="625"/>
      <c r="G8740" s="625"/>
      <c r="H8740" s="625"/>
      <c r="I8740" s="638">
        <v>1</v>
      </c>
      <c r="J8740" s="625"/>
      <c r="K8740" s="625"/>
      <c r="L8740" s="634"/>
    </row>
    <row r="8741" spans="1:12" ht="15">
      <c r="A8741" s="276"/>
      <c r="C8741" s="627"/>
      <c r="D8741" s="627"/>
      <c r="E8741" s="627"/>
      <c r="F8741" s="627"/>
      <c r="G8741" s="627"/>
      <c r="H8741" s="627"/>
      <c r="I8741" s="639">
        <v>1</v>
      </c>
      <c r="J8741" s="627"/>
      <c r="K8741" s="627"/>
      <c r="L8741" s="637"/>
    </row>
    <row r="8742" spans="1:12" ht="15">
      <c r="A8742" s="276"/>
      <c r="C8742" s="625"/>
      <c r="D8742" s="625"/>
      <c r="E8742" s="625"/>
      <c r="F8742" s="625"/>
      <c r="G8742" s="625"/>
      <c r="H8742" s="625"/>
      <c r="I8742" s="638">
        <v>1</v>
      </c>
      <c r="J8742" s="625"/>
      <c r="K8742" s="625"/>
      <c r="L8742" s="634"/>
    </row>
    <row r="8743" spans="1:12" ht="15">
      <c r="A8743" s="276"/>
      <c r="C8743" s="627"/>
      <c r="D8743" s="627"/>
      <c r="E8743" s="627"/>
      <c r="F8743" s="627"/>
      <c r="G8743" s="627"/>
      <c r="H8743" s="627"/>
      <c r="I8743" s="639">
        <v>1</v>
      </c>
      <c r="J8743" s="627"/>
      <c r="K8743" s="627"/>
      <c r="L8743" s="637"/>
    </row>
    <row r="8744" spans="1:12" ht="15">
      <c r="A8744" s="276"/>
      <c r="C8744" s="625"/>
      <c r="D8744" s="625"/>
      <c r="E8744" s="625"/>
      <c r="F8744" s="625"/>
      <c r="G8744" s="625"/>
      <c r="H8744" s="625"/>
      <c r="I8744" s="638">
        <v>1</v>
      </c>
      <c r="J8744" s="625"/>
      <c r="K8744" s="625"/>
      <c r="L8744" s="634"/>
    </row>
    <row r="8745" spans="1:12" ht="15">
      <c r="A8745" s="276"/>
      <c r="C8745" s="627"/>
      <c r="D8745" s="627"/>
      <c r="E8745" s="627"/>
      <c r="F8745" s="627"/>
      <c r="G8745" s="627"/>
      <c r="H8745" s="627"/>
      <c r="I8745" s="639">
        <v>1</v>
      </c>
      <c r="J8745" s="627"/>
      <c r="K8745" s="627"/>
      <c r="L8745" s="637"/>
    </row>
    <row r="8746" spans="1:12" ht="15">
      <c r="A8746" s="276"/>
      <c r="C8746" s="625"/>
      <c r="D8746" s="625"/>
      <c r="E8746" s="625"/>
      <c r="F8746" s="625"/>
      <c r="G8746" s="625"/>
      <c r="H8746" s="625"/>
      <c r="I8746" s="638">
        <v>1</v>
      </c>
      <c r="J8746" s="625"/>
      <c r="K8746" s="625"/>
      <c r="L8746" s="634"/>
    </row>
    <row r="8747" spans="1:12" ht="15">
      <c r="A8747" s="276"/>
      <c r="C8747" s="627"/>
      <c r="D8747" s="627"/>
      <c r="E8747" s="627"/>
      <c r="F8747" s="627"/>
      <c r="G8747" s="627"/>
      <c r="H8747" s="627"/>
      <c r="I8747" s="639">
        <v>1</v>
      </c>
      <c r="J8747" s="627"/>
      <c r="K8747" s="627"/>
      <c r="L8747" s="637"/>
    </row>
    <row r="8748" spans="1:12" ht="15">
      <c r="A8748" s="276"/>
      <c r="C8748" s="625"/>
      <c r="D8748" s="625"/>
      <c r="E8748" s="625"/>
      <c r="F8748" s="625"/>
      <c r="G8748" s="625"/>
      <c r="H8748" s="625"/>
      <c r="I8748" s="638">
        <v>2</v>
      </c>
      <c r="J8748" s="625"/>
      <c r="K8748" s="625"/>
      <c r="L8748" s="634"/>
    </row>
    <row r="8749" spans="1:12" ht="15">
      <c r="A8749" s="276"/>
      <c r="C8749" s="627"/>
      <c r="D8749" s="627"/>
      <c r="E8749" s="627"/>
      <c r="F8749" s="627"/>
      <c r="G8749" s="627"/>
      <c r="H8749" s="627"/>
      <c r="I8749" s="639">
        <v>3</v>
      </c>
      <c r="J8749" s="627"/>
      <c r="K8749" s="627"/>
      <c r="L8749" s="637"/>
    </row>
    <row r="8750" spans="1:12" ht="15">
      <c r="A8750" s="276"/>
      <c r="C8750" s="625"/>
      <c r="D8750" s="625"/>
      <c r="E8750" s="625"/>
      <c r="F8750" s="625"/>
      <c r="G8750" s="625"/>
      <c r="H8750" s="625"/>
      <c r="I8750" s="638">
        <v>2</v>
      </c>
      <c r="J8750" s="625"/>
      <c r="K8750" s="625"/>
      <c r="L8750" s="634"/>
    </row>
    <row r="8751" spans="1:12" ht="15">
      <c r="A8751" s="276"/>
      <c r="C8751" s="627"/>
      <c r="D8751" s="627"/>
      <c r="E8751" s="627"/>
      <c r="F8751" s="627"/>
      <c r="G8751" s="627"/>
      <c r="H8751" s="627"/>
      <c r="I8751" s="639">
        <v>1</v>
      </c>
      <c r="J8751" s="627"/>
      <c r="K8751" s="627"/>
      <c r="L8751" s="637"/>
    </row>
    <row r="8752" spans="1:12" ht="15">
      <c r="A8752" s="276"/>
      <c r="C8752" s="625"/>
      <c r="D8752" s="625"/>
      <c r="E8752" s="625"/>
      <c r="F8752" s="625"/>
      <c r="G8752" s="625"/>
      <c r="H8752" s="625"/>
      <c r="I8752" s="638">
        <v>3</v>
      </c>
      <c r="J8752" s="625"/>
      <c r="K8752" s="625"/>
      <c r="L8752" s="634"/>
    </row>
    <row r="8753" spans="1:12" ht="15">
      <c r="A8753" s="276"/>
      <c r="C8753" s="627"/>
      <c r="D8753" s="627"/>
      <c r="E8753" s="627"/>
      <c r="F8753" s="627"/>
      <c r="G8753" s="627"/>
      <c r="H8753" s="627"/>
      <c r="I8753" s="639">
        <v>5</v>
      </c>
      <c r="J8753" s="627"/>
      <c r="K8753" s="627"/>
      <c r="L8753" s="637"/>
    </row>
    <row r="8754" spans="1:12" ht="15">
      <c r="A8754" s="276"/>
      <c r="C8754" s="625"/>
      <c r="D8754" s="625"/>
      <c r="E8754" s="625"/>
      <c r="F8754" s="625"/>
      <c r="G8754" s="625"/>
      <c r="H8754" s="625"/>
      <c r="I8754" s="638">
        <v>6</v>
      </c>
      <c r="J8754" s="625"/>
      <c r="K8754" s="625"/>
      <c r="L8754" s="634"/>
    </row>
    <row r="8755" spans="1:12" ht="15">
      <c r="A8755" s="276"/>
      <c r="C8755" s="625"/>
      <c r="D8755" s="625"/>
      <c r="E8755" s="625"/>
      <c r="F8755" s="625"/>
      <c r="G8755" s="625"/>
      <c r="H8755" s="625"/>
      <c r="I8755" s="638">
        <v>1</v>
      </c>
      <c r="J8755" s="625"/>
      <c r="K8755" s="625"/>
      <c r="L8755" s="634"/>
    </row>
    <row r="8756" spans="1:12" ht="15">
      <c r="A8756" s="276"/>
      <c r="C8756" s="627"/>
      <c r="D8756" s="627"/>
      <c r="E8756" s="627"/>
      <c r="F8756" s="627"/>
      <c r="G8756" s="627"/>
      <c r="H8756" s="627"/>
      <c r="I8756" s="639">
        <v>1</v>
      </c>
      <c r="J8756" s="627"/>
      <c r="K8756" s="627"/>
      <c r="L8756" s="637"/>
    </row>
    <row r="8757" spans="1:12" ht="15">
      <c r="A8757" s="276"/>
      <c r="C8757" s="625"/>
      <c r="D8757" s="625"/>
      <c r="E8757" s="625"/>
      <c r="F8757" s="625"/>
      <c r="G8757" s="625"/>
      <c r="H8757" s="625"/>
      <c r="I8757" s="638">
        <v>1</v>
      </c>
      <c r="J8757" s="625"/>
      <c r="K8757" s="625"/>
      <c r="L8757" s="634"/>
    </row>
    <row r="8758" spans="1:12" ht="15">
      <c r="A8758" s="276"/>
      <c r="C8758" s="627"/>
      <c r="D8758" s="627"/>
      <c r="E8758" s="627"/>
      <c r="F8758" s="627"/>
      <c r="G8758" s="627"/>
      <c r="H8758" s="627"/>
      <c r="I8758" s="639">
        <v>1</v>
      </c>
      <c r="J8758" s="627"/>
      <c r="K8758" s="627"/>
      <c r="L8758" s="637"/>
    </row>
    <row r="8759" spans="1:12" ht="15">
      <c r="A8759" s="276"/>
      <c r="C8759" s="625"/>
      <c r="D8759" s="625"/>
      <c r="E8759" s="625"/>
      <c r="F8759" s="625"/>
      <c r="G8759" s="625"/>
      <c r="H8759" s="625"/>
      <c r="I8759" s="638">
        <v>1</v>
      </c>
      <c r="J8759" s="625"/>
      <c r="K8759" s="625"/>
      <c r="L8759" s="634"/>
    </row>
    <row r="8760" spans="1:12" ht="15">
      <c r="A8760" s="276"/>
      <c r="C8760" s="627"/>
      <c r="D8760" s="627"/>
      <c r="E8760" s="627"/>
      <c r="F8760" s="627"/>
      <c r="G8760" s="627"/>
      <c r="H8760" s="627"/>
      <c r="I8760" s="639">
        <v>1</v>
      </c>
      <c r="J8760" s="627"/>
      <c r="K8760" s="627"/>
      <c r="L8760" s="637"/>
    </row>
    <row r="8761" spans="1:12" ht="15">
      <c r="A8761" s="276"/>
      <c r="C8761" s="625"/>
      <c r="D8761" s="625"/>
      <c r="E8761" s="625"/>
      <c r="F8761" s="625"/>
      <c r="G8761" s="625"/>
      <c r="H8761" s="625"/>
      <c r="I8761" s="638">
        <v>1</v>
      </c>
      <c r="J8761" s="625"/>
      <c r="K8761" s="625"/>
      <c r="L8761" s="634"/>
    </row>
    <row r="8762" spans="1:12" ht="15">
      <c r="A8762" s="276"/>
      <c r="C8762" s="627"/>
      <c r="D8762" s="627"/>
      <c r="E8762" s="627"/>
      <c r="F8762" s="627"/>
      <c r="G8762" s="627"/>
      <c r="H8762" s="627"/>
      <c r="I8762" s="639">
        <v>1</v>
      </c>
      <c r="J8762" s="627"/>
      <c r="K8762" s="627"/>
      <c r="L8762" s="637"/>
    </row>
    <row r="8763" spans="1:12" ht="15">
      <c r="A8763" s="276"/>
      <c r="C8763" s="625"/>
      <c r="D8763" s="625"/>
      <c r="E8763" s="625"/>
      <c r="F8763" s="625"/>
      <c r="G8763" s="625"/>
      <c r="H8763" s="625"/>
      <c r="I8763" s="638">
        <v>1</v>
      </c>
      <c r="J8763" s="625"/>
      <c r="K8763" s="625"/>
      <c r="L8763" s="634"/>
    </row>
    <row r="8764" spans="1:12" ht="15">
      <c r="A8764" s="276"/>
      <c r="C8764" s="627"/>
      <c r="D8764" s="627"/>
      <c r="E8764" s="627"/>
      <c r="F8764" s="627"/>
      <c r="G8764" s="627"/>
      <c r="H8764" s="627"/>
      <c r="I8764" s="639">
        <v>1</v>
      </c>
      <c r="J8764" s="627"/>
      <c r="K8764" s="627"/>
      <c r="L8764" s="637"/>
    </row>
    <row r="8765" spans="1:12" ht="15">
      <c r="A8765" s="276"/>
      <c r="C8765" s="625"/>
      <c r="D8765" s="625"/>
      <c r="E8765" s="625"/>
      <c r="F8765" s="625"/>
      <c r="G8765" s="625"/>
      <c r="H8765" s="625"/>
      <c r="I8765" s="638">
        <v>2</v>
      </c>
      <c r="J8765" s="625"/>
      <c r="K8765" s="625"/>
      <c r="L8765" s="634"/>
    </row>
    <row r="8766" spans="1:12" ht="15">
      <c r="A8766" s="276"/>
      <c r="C8766" s="627"/>
      <c r="D8766" s="627"/>
      <c r="E8766" s="627"/>
      <c r="F8766" s="627"/>
      <c r="G8766" s="627"/>
      <c r="H8766" s="627"/>
      <c r="I8766" s="639">
        <v>2</v>
      </c>
      <c r="J8766" s="627"/>
      <c r="K8766" s="627"/>
      <c r="L8766" s="637"/>
    </row>
    <row r="8767" spans="1:12" ht="15">
      <c r="A8767" s="276"/>
      <c r="C8767" s="625"/>
      <c r="D8767" s="625"/>
      <c r="E8767" s="625"/>
      <c r="F8767" s="625"/>
      <c r="G8767" s="625"/>
      <c r="H8767" s="625"/>
      <c r="I8767" s="638">
        <v>1</v>
      </c>
      <c r="J8767" s="625"/>
      <c r="K8767" s="625"/>
      <c r="L8767" s="634"/>
    </row>
    <row r="8768" spans="1:12" ht="15">
      <c r="A8768" s="276"/>
      <c r="C8768" s="627"/>
      <c r="D8768" s="627"/>
      <c r="E8768" s="627"/>
      <c r="F8768" s="627"/>
      <c r="G8768" s="627"/>
      <c r="H8768" s="627"/>
      <c r="I8768" s="639">
        <v>2</v>
      </c>
      <c r="J8768" s="627"/>
      <c r="K8768" s="627"/>
      <c r="L8768" s="637"/>
    </row>
    <row r="8769" spans="1:12" ht="15">
      <c r="A8769" s="276"/>
      <c r="C8769" s="625"/>
      <c r="D8769" s="625"/>
      <c r="E8769" s="625"/>
      <c r="F8769" s="625"/>
      <c r="G8769" s="625"/>
      <c r="H8769" s="625"/>
      <c r="I8769" s="638">
        <v>1</v>
      </c>
      <c r="J8769" s="625"/>
      <c r="K8769" s="625"/>
      <c r="L8769" s="634"/>
    </row>
    <row r="8770" spans="1:12" ht="15">
      <c r="A8770" s="276"/>
      <c r="C8770" s="627"/>
      <c r="D8770" s="627"/>
      <c r="E8770" s="627"/>
      <c r="F8770" s="627"/>
      <c r="G8770" s="627"/>
      <c r="H8770" s="627"/>
      <c r="I8770" s="639">
        <v>1</v>
      </c>
      <c r="J8770" s="627"/>
      <c r="K8770" s="627"/>
      <c r="L8770" s="637"/>
    </row>
    <row r="8771" spans="1:12" ht="15">
      <c r="A8771" s="276"/>
      <c r="C8771" s="625"/>
      <c r="D8771" s="625"/>
      <c r="E8771" s="625"/>
      <c r="F8771" s="625"/>
      <c r="G8771" s="625"/>
      <c r="H8771" s="625"/>
      <c r="I8771" s="638">
        <v>1</v>
      </c>
      <c r="J8771" s="625"/>
      <c r="K8771" s="625"/>
      <c r="L8771" s="634"/>
    </row>
    <row r="8772" spans="1:12" ht="15">
      <c r="A8772" s="276"/>
      <c r="C8772" s="627"/>
      <c r="D8772" s="627"/>
      <c r="E8772" s="627"/>
      <c r="F8772" s="627"/>
      <c r="G8772" s="627"/>
      <c r="H8772" s="627"/>
      <c r="I8772" s="639">
        <v>1</v>
      </c>
      <c r="J8772" s="627"/>
      <c r="K8772" s="627"/>
      <c r="L8772" s="637"/>
    </row>
    <row r="8773" spans="1:12" ht="15">
      <c r="A8773" s="276"/>
      <c r="C8773" s="625"/>
      <c r="D8773" s="625"/>
      <c r="E8773" s="625"/>
      <c r="F8773" s="625"/>
      <c r="G8773" s="625"/>
      <c r="H8773" s="625"/>
      <c r="I8773" s="638">
        <v>1</v>
      </c>
      <c r="J8773" s="625"/>
      <c r="K8773" s="625"/>
      <c r="L8773" s="634"/>
    </row>
    <row r="8774" spans="1:12" ht="15">
      <c r="A8774" s="276"/>
      <c r="C8774" s="627"/>
      <c r="D8774" s="627"/>
      <c r="E8774" s="627"/>
      <c r="F8774" s="627"/>
      <c r="G8774" s="627"/>
      <c r="H8774" s="627"/>
      <c r="I8774" s="639">
        <v>1</v>
      </c>
      <c r="J8774" s="627"/>
      <c r="K8774" s="627"/>
      <c r="L8774" s="637"/>
    </row>
    <row r="8775" spans="1:12" ht="15">
      <c r="A8775" s="276"/>
      <c r="C8775" s="625"/>
      <c r="D8775" s="625"/>
      <c r="E8775" s="625"/>
      <c r="F8775" s="625"/>
      <c r="G8775" s="625"/>
      <c r="H8775" s="625"/>
      <c r="I8775" s="638">
        <v>1</v>
      </c>
      <c r="J8775" s="625"/>
      <c r="K8775" s="625"/>
      <c r="L8775" s="634"/>
    </row>
    <row r="8776" spans="1:12" ht="15">
      <c r="A8776" s="276"/>
      <c r="C8776" s="627"/>
      <c r="D8776" s="627"/>
      <c r="E8776" s="627"/>
      <c r="F8776" s="627"/>
      <c r="G8776" s="627"/>
      <c r="H8776" s="627"/>
      <c r="I8776" s="639">
        <v>1</v>
      </c>
      <c r="J8776" s="627"/>
      <c r="K8776" s="627"/>
      <c r="L8776" s="637"/>
    </row>
    <row r="8777" spans="1:12" ht="15">
      <c r="A8777" s="276"/>
      <c r="C8777" s="625"/>
      <c r="D8777" s="625"/>
      <c r="E8777" s="625"/>
      <c r="F8777" s="625"/>
      <c r="G8777" s="625"/>
      <c r="H8777" s="625"/>
      <c r="I8777" s="638">
        <v>1</v>
      </c>
      <c r="J8777" s="625"/>
      <c r="K8777" s="625"/>
      <c r="L8777" s="634"/>
    </row>
    <row r="8778" spans="1:12" ht="15">
      <c r="A8778" s="276"/>
      <c r="C8778" s="627"/>
      <c r="D8778" s="627"/>
      <c r="E8778" s="627"/>
      <c r="F8778" s="627"/>
      <c r="G8778" s="627"/>
      <c r="H8778" s="627"/>
      <c r="I8778" s="639">
        <v>1</v>
      </c>
      <c r="J8778" s="627"/>
      <c r="K8778" s="627"/>
      <c r="L8778" s="637"/>
    </row>
    <row r="8779" spans="1:12" ht="15">
      <c r="A8779" s="276"/>
      <c r="C8779" s="625"/>
      <c r="D8779" s="625"/>
      <c r="E8779" s="625"/>
      <c r="F8779" s="625"/>
      <c r="G8779" s="625"/>
      <c r="H8779" s="625"/>
      <c r="I8779" s="638">
        <v>1</v>
      </c>
      <c r="J8779" s="625"/>
      <c r="K8779" s="625"/>
      <c r="L8779" s="634"/>
    </row>
    <row r="8780" spans="1:12" ht="15">
      <c r="A8780" s="276"/>
      <c r="C8780" s="627"/>
      <c r="D8780" s="627"/>
      <c r="E8780" s="627"/>
      <c r="F8780" s="627"/>
      <c r="G8780" s="627"/>
      <c r="H8780" s="627"/>
      <c r="I8780" s="639">
        <v>1</v>
      </c>
      <c r="J8780" s="627"/>
      <c r="K8780" s="627"/>
      <c r="L8780" s="637"/>
    </row>
    <row r="8781" spans="1:12" ht="15">
      <c r="A8781" s="276"/>
      <c r="C8781" s="625"/>
      <c r="D8781" s="625"/>
      <c r="E8781" s="625"/>
      <c r="F8781" s="625"/>
      <c r="G8781" s="625"/>
      <c r="H8781" s="625"/>
      <c r="I8781" s="638">
        <v>1</v>
      </c>
      <c r="J8781" s="625"/>
      <c r="K8781" s="625"/>
      <c r="L8781" s="634"/>
    </row>
    <row r="8782" spans="1:12" ht="15">
      <c r="A8782" s="276"/>
      <c r="C8782" s="627"/>
      <c r="D8782" s="627"/>
      <c r="E8782" s="627"/>
      <c r="F8782" s="627"/>
      <c r="G8782" s="627"/>
      <c r="H8782" s="627"/>
      <c r="I8782" s="639">
        <v>1</v>
      </c>
      <c r="J8782" s="627"/>
      <c r="K8782" s="627"/>
      <c r="L8782" s="637"/>
    </row>
    <row r="8783" spans="1:12" ht="15">
      <c r="A8783" s="276"/>
      <c r="C8783" s="625"/>
      <c r="D8783" s="625"/>
      <c r="E8783" s="625"/>
      <c r="F8783" s="625"/>
      <c r="G8783" s="625"/>
      <c r="H8783" s="625"/>
      <c r="I8783" s="638">
        <v>4</v>
      </c>
      <c r="J8783" s="625"/>
      <c r="K8783" s="625"/>
      <c r="L8783" s="634"/>
    </row>
    <row r="8784" spans="1:12" ht="15">
      <c r="A8784" s="276"/>
      <c r="C8784" s="627"/>
      <c r="D8784" s="627"/>
      <c r="E8784" s="627"/>
      <c r="F8784" s="627"/>
      <c r="G8784" s="627"/>
      <c r="H8784" s="627"/>
      <c r="I8784" s="639">
        <v>2</v>
      </c>
      <c r="J8784" s="627"/>
      <c r="K8784" s="627"/>
      <c r="L8784" s="637"/>
    </row>
    <row r="8785" spans="1:12" ht="15">
      <c r="A8785" s="276"/>
      <c r="C8785" s="625"/>
      <c r="D8785" s="625"/>
      <c r="E8785" s="625"/>
      <c r="F8785" s="625"/>
      <c r="G8785" s="625"/>
      <c r="H8785" s="625"/>
      <c r="I8785" s="638">
        <v>1</v>
      </c>
      <c r="J8785" s="625"/>
      <c r="K8785" s="625"/>
      <c r="L8785" s="634"/>
    </row>
    <row r="8786" spans="1:12" ht="15">
      <c r="A8786" s="276"/>
      <c r="C8786" s="627"/>
      <c r="D8786" s="627"/>
      <c r="E8786" s="627"/>
      <c r="F8786" s="627"/>
      <c r="G8786" s="627"/>
      <c r="H8786" s="627"/>
      <c r="I8786" s="639">
        <v>1</v>
      </c>
      <c r="J8786" s="627"/>
      <c r="K8786" s="627"/>
      <c r="L8786" s="637"/>
    </row>
    <row r="8787" spans="1:12" ht="15">
      <c r="A8787" s="276"/>
      <c r="C8787" s="625"/>
      <c r="D8787" s="625"/>
      <c r="E8787" s="625"/>
      <c r="F8787" s="625"/>
      <c r="G8787" s="625"/>
      <c r="H8787" s="625"/>
      <c r="I8787" s="638">
        <v>2</v>
      </c>
      <c r="J8787" s="625"/>
      <c r="K8787" s="625"/>
      <c r="L8787" s="634"/>
    </row>
    <row r="8788" spans="1:12" ht="15">
      <c r="A8788" s="276"/>
      <c r="C8788" s="625"/>
      <c r="D8788" s="625"/>
      <c r="E8788" s="625"/>
      <c r="F8788" s="625"/>
      <c r="G8788" s="625"/>
      <c r="H8788" s="625"/>
      <c r="I8788" s="638">
        <v>1</v>
      </c>
      <c r="J8788" s="625"/>
      <c r="K8788" s="625"/>
      <c r="L8788" s="634"/>
    </row>
    <row r="8789" spans="1:12" ht="15">
      <c r="A8789" s="276"/>
      <c r="C8789" s="627"/>
      <c r="D8789" s="627"/>
      <c r="E8789" s="627"/>
      <c r="F8789" s="627"/>
      <c r="G8789" s="627"/>
      <c r="H8789" s="627"/>
      <c r="I8789" s="639">
        <v>1</v>
      </c>
      <c r="J8789" s="627"/>
      <c r="K8789" s="627"/>
      <c r="L8789" s="637"/>
    </row>
    <row r="8790" spans="1:12" ht="15">
      <c r="A8790" s="276"/>
      <c r="C8790" s="625"/>
      <c r="D8790" s="625"/>
      <c r="E8790" s="625"/>
      <c r="F8790" s="625"/>
      <c r="G8790" s="625"/>
      <c r="H8790" s="625"/>
      <c r="I8790" s="638">
        <v>1</v>
      </c>
      <c r="J8790" s="625"/>
      <c r="K8790" s="625"/>
      <c r="L8790" s="634"/>
    </row>
    <row r="8791" spans="1:12" ht="15">
      <c r="A8791" s="276"/>
      <c r="C8791" s="627"/>
      <c r="D8791" s="627"/>
      <c r="E8791" s="627"/>
      <c r="F8791" s="627"/>
      <c r="G8791" s="627"/>
      <c r="H8791" s="627"/>
      <c r="I8791" s="639">
        <v>1</v>
      </c>
      <c r="J8791" s="627"/>
      <c r="K8791" s="627"/>
      <c r="L8791" s="637"/>
    </row>
    <row r="8792" spans="1:12" ht="15">
      <c r="A8792" s="276"/>
      <c r="C8792" s="625"/>
      <c r="D8792" s="625"/>
      <c r="E8792" s="625"/>
      <c r="F8792" s="625"/>
      <c r="G8792" s="625"/>
      <c r="H8792" s="625"/>
      <c r="I8792" s="638">
        <v>1</v>
      </c>
      <c r="J8792" s="625"/>
      <c r="K8792" s="625"/>
      <c r="L8792" s="634"/>
    </row>
    <row r="8793" spans="1:12" ht="15">
      <c r="A8793" s="276"/>
      <c r="C8793" s="627"/>
      <c r="D8793" s="627"/>
      <c r="E8793" s="627"/>
      <c r="F8793" s="627"/>
      <c r="G8793" s="627"/>
      <c r="H8793" s="627"/>
      <c r="I8793" s="639">
        <v>1</v>
      </c>
      <c r="J8793" s="627"/>
      <c r="K8793" s="627"/>
      <c r="L8793" s="637"/>
    </row>
    <row r="8794" spans="1:12" ht="15">
      <c r="A8794" s="276"/>
      <c r="C8794" s="625"/>
      <c r="D8794" s="625"/>
      <c r="E8794" s="625"/>
      <c r="F8794" s="625"/>
      <c r="G8794" s="625"/>
      <c r="H8794" s="625"/>
      <c r="I8794" s="638">
        <v>1</v>
      </c>
      <c r="J8794" s="625"/>
      <c r="K8794" s="625"/>
      <c r="L8794" s="634"/>
    </row>
    <row r="8795" spans="1:12" ht="15">
      <c r="A8795" s="276"/>
      <c r="C8795" s="627"/>
      <c r="D8795" s="627"/>
      <c r="E8795" s="627"/>
      <c r="F8795" s="627"/>
      <c r="G8795" s="627"/>
      <c r="H8795" s="627"/>
      <c r="I8795" s="639">
        <v>1</v>
      </c>
      <c r="J8795" s="627"/>
      <c r="K8795" s="627"/>
      <c r="L8795" s="637"/>
    </row>
    <row r="8796" spans="1:12" ht="15">
      <c r="A8796" s="276"/>
      <c r="C8796" s="625"/>
      <c r="D8796" s="625"/>
      <c r="E8796" s="625"/>
      <c r="F8796" s="625"/>
      <c r="G8796" s="625"/>
      <c r="H8796" s="625"/>
      <c r="I8796" s="638">
        <v>1</v>
      </c>
      <c r="J8796" s="625"/>
      <c r="K8796" s="625"/>
      <c r="L8796" s="634"/>
    </row>
    <row r="8797" spans="1:12" ht="15">
      <c r="A8797" s="624"/>
      <c r="C8797" s="625"/>
      <c r="D8797" s="625"/>
      <c r="E8797" s="625"/>
      <c r="F8797" s="625"/>
      <c r="G8797" s="625"/>
      <c r="H8797" s="625"/>
      <c r="J8797" s="625"/>
      <c r="K8797" s="625"/>
      <c r="L8797" s="634"/>
    </row>
    <row r="8798" spans="1:12" ht="15">
      <c r="A8798" s="626"/>
      <c r="C8798" s="627"/>
      <c r="D8798" s="627"/>
      <c r="E8798" s="627"/>
      <c r="F8798" s="627"/>
      <c r="G8798" s="627"/>
      <c r="H8798" s="627"/>
      <c r="J8798" s="627"/>
      <c r="K8798" s="627"/>
      <c r="L8798" s="637"/>
    </row>
    <row r="8799" spans="1:12" ht="15">
      <c r="A8799" s="624"/>
      <c r="C8799" s="625"/>
      <c r="D8799" s="625"/>
      <c r="E8799" s="625"/>
      <c r="F8799" s="625"/>
      <c r="G8799" s="625"/>
      <c r="H8799" s="625"/>
      <c r="J8799" s="625"/>
      <c r="K8799" s="625"/>
      <c r="L8799" s="634"/>
    </row>
    <row r="8800" spans="1:12" ht="15">
      <c r="A8800" s="626"/>
      <c r="C8800" s="627"/>
      <c r="D8800" s="627"/>
      <c r="E8800" s="627"/>
      <c r="F8800" s="627"/>
      <c r="G8800" s="627"/>
      <c r="H8800" s="627"/>
      <c r="J8800" s="627"/>
      <c r="K8800" s="627"/>
      <c r="L8800" s="637"/>
    </row>
    <row r="8801" spans="1:12" ht="15">
      <c r="A8801" s="624"/>
      <c r="C8801" s="625"/>
      <c r="D8801" s="625"/>
      <c r="E8801" s="625"/>
      <c r="F8801" s="625"/>
      <c r="G8801" s="625"/>
      <c r="H8801" s="625"/>
      <c r="J8801" s="625"/>
      <c r="K8801" s="625"/>
      <c r="L8801" s="634"/>
    </row>
    <row r="8802" spans="1:12" ht="15">
      <c r="A8802" s="626"/>
      <c r="C8802" s="627"/>
      <c r="D8802" s="627"/>
      <c r="E8802" s="627"/>
      <c r="F8802" s="627"/>
      <c r="G8802" s="627"/>
      <c r="H8802" s="627"/>
      <c r="J8802" s="627"/>
      <c r="K8802" s="627"/>
      <c r="L8802" s="637"/>
    </row>
    <row r="8803" spans="1:12" ht="15">
      <c r="A8803" s="624"/>
      <c r="C8803" s="625"/>
      <c r="D8803" s="625"/>
      <c r="E8803" s="625"/>
      <c r="F8803" s="625"/>
      <c r="G8803" s="625"/>
      <c r="H8803" s="625"/>
      <c r="J8803" s="625"/>
      <c r="K8803" s="625"/>
      <c r="L8803" s="634"/>
    </row>
    <row r="8804" spans="1:12" ht="15">
      <c r="A8804" s="626"/>
      <c r="C8804" s="627"/>
      <c r="D8804" s="627"/>
      <c r="E8804" s="627"/>
      <c r="F8804" s="627"/>
      <c r="G8804" s="627"/>
      <c r="H8804" s="627"/>
      <c r="J8804" s="627"/>
      <c r="K8804" s="627"/>
      <c r="L8804" s="637"/>
    </row>
    <row r="8805" spans="1:12" ht="15">
      <c r="A8805" s="624"/>
      <c r="C8805" s="625"/>
      <c r="D8805" s="625"/>
      <c r="E8805" s="625"/>
      <c r="F8805" s="625"/>
      <c r="G8805" s="625"/>
      <c r="H8805" s="625"/>
      <c r="J8805" s="625"/>
      <c r="K8805" s="625"/>
      <c r="L8805" s="634"/>
    </row>
    <row r="8806" spans="1:12" ht="15">
      <c r="A8806" s="626"/>
      <c r="C8806" s="627"/>
      <c r="D8806" s="627"/>
      <c r="E8806" s="627"/>
      <c r="F8806" s="627"/>
      <c r="G8806" s="627"/>
      <c r="H8806" s="627"/>
      <c r="J8806" s="627"/>
      <c r="K8806" s="627"/>
      <c r="L8806" s="637"/>
    </row>
    <row r="8807" spans="1:12" ht="15">
      <c r="A8807" s="624"/>
      <c r="C8807" s="625"/>
      <c r="D8807" s="625"/>
      <c r="E8807" s="625"/>
      <c r="F8807" s="625"/>
      <c r="G8807" s="625"/>
      <c r="H8807" s="625"/>
      <c r="J8807" s="625"/>
      <c r="K8807" s="625"/>
      <c r="L8807" s="634"/>
    </row>
    <row r="8808" spans="1:12" ht="15">
      <c r="A8808" s="626"/>
      <c r="C8808" s="627"/>
      <c r="D8808" s="627"/>
      <c r="E8808" s="627"/>
      <c r="F8808" s="627"/>
      <c r="G8808" s="627"/>
      <c r="H8808" s="627"/>
      <c r="J8808" s="627"/>
      <c r="K8808" s="627"/>
      <c r="L8808" s="637"/>
    </row>
    <row r="8809" spans="1:12" ht="15">
      <c r="A8809" s="624"/>
      <c r="C8809" s="625"/>
      <c r="D8809" s="625"/>
      <c r="E8809" s="625"/>
      <c r="F8809" s="625"/>
      <c r="G8809" s="625"/>
      <c r="H8809" s="625"/>
      <c r="J8809" s="625"/>
      <c r="K8809" s="625"/>
      <c r="L8809" s="634"/>
    </row>
    <row r="8810" spans="1:12" ht="15">
      <c r="A8810" s="626"/>
      <c r="C8810" s="627"/>
      <c r="D8810" s="627"/>
      <c r="E8810" s="627"/>
      <c r="F8810" s="627"/>
      <c r="G8810" s="627"/>
      <c r="H8810" s="627"/>
      <c r="J8810" s="627"/>
      <c r="K8810" s="627"/>
      <c r="L8810" s="637"/>
    </row>
    <row r="8811" spans="1:12" ht="15">
      <c r="A8811" s="624"/>
      <c r="C8811" s="625"/>
      <c r="D8811" s="625"/>
      <c r="E8811" s="625"/>
      <c r="F8811" s="625"/>
      <c r="G8811" s="625"/>
      <c r="H8811" s="625"/>
      <c r="J8811" s="625"/>
      <c r="K8811" s="625"/>
      <c r="L8811" s="634"/>
    </row>
    <row r="8812" spans="1:12" ht="15">
      <c r="A8812" s="626"/>
      <c r="C8812" s="627"/>
      <c r="D8812" s="627"/>
      <c r="E8812" s="627"/>
      <c r="F8812" s="627"/>
      <c r="G8812" s="627"/>
      <c r="H8812" s="627"/>
      <c r="J8812" s="627"/>
      <c r="K8812" s="627"/>
      <c r="L8812" s="637"/>
    </row>
    <row r="8813" spans="1:12" ht="15">
      <c r="A8813" s="624"/>
      <c r="C8813" s="625"/>
      <c r="D8813" s="625"/>
      <c r="E8813" s="625"/>
      <c r="F8813" s="625"/>
      <c r="G8813" s="625"/>
      <c r="H8813" s="625"/>
      <c r="J8813" s="625"/>
      <c r="K8813" s="625"/>
      <c r="L8813" s="634"/>
    </row>
    <row r="8814" spans="1:12" ht="15">
      <c r="A8814" s="626"/>
      <c r="C8814" s="627"/>
      <c r="D8814" s="627"/>
      <c r="E8814" s="627"/>
      <c r="F8814" s="627"/>
      <c r="G8814" s="627"/>
      <c r="H8814" s="627"/>
      <c r="J8814" s="627"/>
      <c r="K8814" s="627"/>
      <c r="L8814" s="637"/>
    </row>
    <row r="8815" spans="1:12" ht="15">
      <c r="A8815" s="624"/>
      <c r="C8815" s="625"/>
      <c r="D8815" s="625"/>
      <c r="E8815" s="625"/>
      <c r="F8815" s="625"/>
      <c r="G8815" s="625"/>
      <c r="H8815" s="625"/>
      <c r="J8815" s="625"/>
      <c r="K8815" s="625"/>
      <c r="L8815" s="634"/>
    </row>
    <row r="8816" spans="1:12" ht="15">
      <c r="A8816" s="626"/>
      <c r="C8816" s="627"/>
      <c r="D8816" s="627"/>
      <c r="E8816" s="627"/>
      <c r="F8816" s="627"/>
      <c r="G8816" s="627"/>
      <c r="H8816" s="627"/>
      <c r="J8816" s="627"/>
      <c r="K8816" s="627"/>
      <c r="L8816" s="637"/>
    </row>
    <row r="8817" spans="1:14" ht="15">
      <c r="A8817" s="624"/>
      <c r="C8817" s="625"/>
      <c r="D8817" s="625"/>
      <c r="E8817" s="625"/>
      <c r="F8817" s="625"/>
      <c r="G8817" s="625"/>
      <c r="H8817" s="625"/>
      <c r="J8817" s="625"/>
      <c r="K8817" s="625"/>
      <c r="L8817" s="634"/>
    </row>
    <row r="8818" spans="1:14" ht="15">
      <c r="A8818" s="626"/>
      <c r="C8818" s="627"/>
      <c r="D8818" s="627"/>
      <c r="E8818" s="627"/>
      <c r="F8818" s="627"/>
      <c r="G8818" s="627"/>
      <c r="H8818" s="627"/>
      <c r="J8818" s="627"/>
      <c r="K8818" s="627"/>
      <c r="L8818" s="637"/>
    </row>
    <row r="8819" spans="1:14" ht="15">
      <c r="A8819" s="624"/>
      <c r="C8819" s="625"/>
      <c r="D8819" s="625"/>
      <c r="E8819" s="625"/>
      <c r="F8819" s="625"/>
      <c r="G8819" s="625"/>
      <c r="H8819" s="625"/>
      <c r="J8819" s="625"/>
      <c r="K8819" s="625"/>
      <c r="L8819" s="634"/>
    </row>
    <row r="8820" spans="1:14" ht="15">
      <c r="A8820" s="626"/>
      <c r="C8820" s="627"/>
      <c r="D8820" s="627"/>
      <c r="E8820" s="627"/>
      <c r="F8820" s="627"/>
      <c r="G8820" s="627"/>
      <c r="H8820" s="627"/>
      <c r="J8820" s="627"/>
      <c r="K8820" s="627"/>
      <c r="L8820" s="637"/>
    </row>
    <row r="8821" spans="1:14" ht="15">
      <c r="A8821" s="624"/>
      <c r="C8821" s="625"/>
      <c r="D8821" s="625"/>
      <c r="E8821" s="625"/>
      <c r="F8821" s="625"/>
      <c r="G8821" s="625"/>
      <c r="H8821" s="625"/>
      <c r="J8821" s="625"/>
      <c r="K8821" s="625"/>
      <c r="L8821" s="634"/>
    </row>
    <row r="8822" spans="1:14" ht="15">
      <c r="A8822" s="626"/>
      <c r="C8822" s="627"/>
      <c r="D8822" s="627"/>
      <c r="E8822" s="627"/>
      <c r="F8822" s="627"/>
      <c r="G8822" s="627"/>
      <c r="H8822" s="627"/>
      <c r="J8822" s="627"/>
      <c r="K8822" s="627"/>
      <c r="L8822" s="637"/>
    </row>
    <row r="8823" spans="1:14" ht="15">
      <c r="A8823" s="624"/>
      <c r="C8823" s="625"/>
      <c r="D8823" s="625"/>
      <c r="E8823" s="625"/>
      <c r="F8823" s="625"/>
      <c r="G8823" s="625"/>
      <c r="H8823" s="625"/>
      <c r="J8823" s="625"/>
      <c r="K8823" s="625"/>
      <c r="L8823" s="634"/>
    </row>
    <row r="8824" spans="1:14" ht="15">
      <c r="A8824" s="626"/>
      <c r="C8824" s="627"/>
      <c r="D8824" s="627"/>
      <c r="E8824" s="627"/>
      <c r="F8824" s="627"/>
      <c r="G8824" s="627"/>
      <c r="H8824" s="627"/>
      <c r="J8824" s="627"/>
      <c r="K8824" s="627"/>
      <c r="L8824" s="637"/>
    </row>
    <row r="8825" spans="1:14" ht="15">
      <c r="A8825" s="624"/>
      <c r="C8825" s="625"/>
      <c r="D8825" s="625"/>
      <c r="E8825" s="625"/>
      <c r="F8825" s="625"/>
      <c r="G8825" s="625"/>
      <c r="H8825" s="625"/>
      <c r="J8825" s="625"/>
      <c r="K8825" s="625"/>
      <c r="L8825" s="634"/>
    </row>
    <row r="8826" spans="1:14" ht="15">
      <c r="A8826" s="626"/>
      <c r="C8826" s="627"/>
      <c r="D8826" s="627"/>
      <c r="E8826" s="627"/>
      <c r="F8826" s="627"/>
      <c r="G8826" s="627"/>
      <c r="H8826" s="627"/>
      <c r="J8826" s="627"/>
      <c r="K8826" s="627"/>
      <c r="L8826" s="637"/>
    </row>
    <row r="8827" spans="1:14" ht="15">
      <c r="A8827" s="624"/>
      <c r="C8827" s="625"/>
      <c r="D8827" s="625"/>
      <c r="E8827" s="625"/>
      <c r="F8827" s="625"/>
      <c r="G8827" s="625"/>
      <c r="H8827" s="625"/>
      <c r="J8827" s="625"/>
      <c r="K8827" s="625"/>
      <c r="L8827" s="634"/>
    </row>
    <row r="8828" spans="1:14" ht="15">
      <c r="A8828" s="626"/>
      <c r="C8828" s="627"/>
      <c r="D8828" s="627"/>
      <c r="E8828" s="627"/>
      <c r="F8828" s="627"/>
      <c r="G8828" s="627"/>
      <c r="H8828" s="627"/>
      <c r="J8828" s="627"/>
      <c r="K8828" s="627"/>
      <c r="L8828" s="637"/>
    </row>
    <row r="8829" spans="1:14" ht="15">
      <c r="A8829" s="624"/>
      <c r="B8829" s="628"/>
      <c r="C8829" s="625"/>
      <c r="D8829" s="625"/>
      <c r="E8829" s="625"/>
      <c r="F8829" s="625"/>
      <c r="G8829" s="625"/>
      <c r="H8829" s="625"/>
      <c r="J8829" s="625"/>
      <c r="K8829" s="625"/>
      <c r="L8829" s="634"/>
      <c r="N8829" s="1271"/>
    </row>
    <row r="8830" spans="1:14" ht="15">
      <c r="A8830" s="624"/>
      <c r="C8830" s="625"/>
      <c r="D8830" s="625"/>
      <c r="E8830" s="625"/>
      <c r="F8830" s="625"/>
      <c r="G8830" s="625"/>
      <c r="H8830" s="625"/>
      <c r="J8830" s="625"/>
      <c r="K8830" s="625"/>
      <c r="L8830" s="634"/>
    </row>
    <row r="8831" spans="1:14" ht="15">
      <c r="A8831" s="626"/>
      <c r="C8831" s="627"/>
      <c r="D8831" s="627"/>
      <c r="E8831" s="627"/>
      <c r="F8831" s="627"/>
      <c r="G8831" s="627"/>
      <c r="H8831" s="627"/>
      <c r="J8831" s="627"/>
      <c r="K8831" s="627"/>
      <c r="L8831" s="637"/>
    </row>
    <row r="8832" spans="1:14" ht="15">
      <c r="A8832" s="624"/>
      <c r="C8832" s="625"/>
      <c r="D8832" s="625"/>
      <c r="E8832" s="625"/>
      <c r="F8832" s="625"/>
      <c r="G8832" s="625"/>
      <c r="H8832" s="625"/>
      <c r="J8832" s="625"/>
      <c r="K8832" s="625"/>
      <c r="L8832" s="634"/>
    </row>
    <row r="8833" spans="1:12" ht="15">
      <c r="A8833" s="626"/>
      <c r="C8833" s="627"/>
      <c r="D8833" s="627"/>
      <c r="E8833" s="627"/>
      <c r="F8833" s="627"/>
      <c r="G8833" s="627"/>
      <c r="H8833" s="627"/>
      <c r="J8833" s="627"/>
      <c r="K8833" s="627"/>
      <c r="L8833" s="637"/>
    </row>
    <row r="8834" spans="1:12" ht="15">
      <c r="A8834" s="624"/>
      <c r="C8834" s="625"/>
      <c r="D8834" s="625"/>
      <c r="E8834" s="705"/>
      <c r="F8834" s="625"/>
      <c r="G8834" s="625"/>
      <c r="H8834" s="625"/>
      <c r="J8834" s="625"/>
      <c r="K8834" s="625"/>
      <c r="L8834" s="634"/>
    </row>
    <row r="8835" spans="1:12" ht="15">
      <c r="A8835" s="626"/>
      <c r="C8835" s="627"/>
      <c r="D8835" s="627"/>
      <c r="E8835" s="627"/>
      <c r="F8835" s="627"/>
      <c r="G8835" s="627"/>
      <c r="H8835" s="627"/>
      <c r="J8835" s="627"/>
      <c r="K8835" s="627"/>
      <c r="L8835" s="637"/>
    </row>
    <row r="8836" spans="1:12" ht="15">
      <c r="A8836" s="624"/>
      <c r="C8836" s="625"/>
      <c r="D8836" s="625"/>
      <c r="E8836" s="625"/>
      <c r="F8836" s="625"/>
      <c r="G8836" s="625"/>
      <c r="H8836" s="625"/>
      <c r="J8836" s="625"/>
      <c r="K8836" s="625"/>
      <c r="L8836" s="634"/>
    </row>
    <row r="8837" spans="1:12" ht="15">
      <c r="A8837" s="626"/>
      <c r="C8837" s="627"/>
      <c r="D8837" s="627"/>
      <c r="E8837" s="627"/>
      <c r="F8837" s="627"/>
      <c r="G8837" s="627"/>
      <c r="H8837" s="627"/>
      <c r="J8837" s="627"/>
      <c r="K8837" s="627"/>
      <c r="L8837" s="637"/>
    </row>
    <row r="8838" spans="1:12" ht="15">
      <c r="A8838" s="624"/>
      <c r="C8838" s="625"/>
      <c r="D8838" s="625"/>
      <c r="E8838" s="625"/>
      <c r="F8838" s="625"/>
      <c r="G8838" s="625"/>
      <c r="H8838" s="625"/>
      <c r="J8838" s="625"/>
      <c r="K8838" s="625"/>
      <c r="L8838" s="634"/>
    </row>
    <row r="8839" spans="1:12" ht="15">
      <c r="A8839" s="626"/>
      <c r="C8839" s="627"/>
      <c r="D8839" s="627"/>
      <c r="E8839" s="627"/>
      <c r="F8839" s="627"/>
      <c r="G8839" s="627"/>
      <c r="H8839" s="627"/>
      <c r="J8839" s="627"/>
      <c r="K8839" s="627"/>
      <c r="L8839" s="637"/>
    </row>
    <row r="8840" spans="1:12" ht="15">
      <c r="A8840" s="624"/>
      <c r="C8840" s="625"/>
      <c r="D8840" s="625"/>
      <c r="E8840" s="625"/>
      <c r="F8840" s="625"/>
      <c r="G8840" s="625"/>
      <c r="H8840" s="625"/>
      <c r="J8840" s="625"/>
      <c r="K8840" s="625"/>
      <c r="L8840" s="634"/>
    </row>
    <row r="8841" spans="1:12" ht="15">
      <c r="A8841" s="626"/>
      <c r="C8841" s="627"/>
      <c r="D8841" s="627"/>
      <c r="E8841" s="627"/>
      <c r="F8841" s="627"/>
      <c r="G8841" s="627"/>
      <c r="H8841" s="627"/>
      <c r="J8841" s="627"/>
      <c r="K8841" s="627"/>
      <c r="L8841" s="637"/>
    </row>
    <row r="8842" spans="1:12" ht="15">
      <c r="A8842" s="624"/>
      <c r="C8842" s="625"/>
      <c r="D8842" s="625"/>
      <c r="E8842" s="625"/>
      <c r="F8842" s="625"/>
      <c r="G8842" s="625"/>
      <c r="H8842" s="625"/>
      <c r="J8842" s="625"/>
      <c r="K8842" s="625"/>
      <c r="L8842" s="634"/>
    </row>
    <row r="8843" spans="1:12" ht="15">
      <c r="A8843" s="626"/>
      <c r="C8843" s="627"/>
      <c r="D8843" s="627"/>
      <c r="E8843" s="627"/>
      <c r="F8843" s="627"/>
      <c r="G8843" s="627"/>
      <c r="H8843" s="627"/>
      <c r="J8843" s="627"/>
      <c r="K8843" s="627"/>
      <c r="L8843" s="637"/>
    </row>
    <row r="8844" spans="1:12" ht="15">
      <c r="A8844" s="624"/>
      <c r="C8844" s="625"/>
      <c r="D8844" s="625"/>
      <c r="E8844" s="625"/>
      <c r="F8844" s="625"/>
      <c r="G8844" s="625"/>
      <c r="H8844" s="625"/>
      <c r="J8844" s="625"/>
      <c r="K8844" s="625"/>
      <c r="L8844" s="634"/>
    </row>
    <row r="8845" spans="1:12" ht="15">
      <c r="A8845" s="626"/>
      <c r="C8845" s="627"/>
      <c r="D8845" s="627"/>
      <c r="E8845" s="627"/>
      <c r="F8845" s="627"/>
      <c r="G8845" s="627"/>
      <c r="H8845" s="627"/>
      <c r="J8845" s="627"/>
      <c r="K8845" s="627"/>
      <c r="L8845" s="637"/>
    </row>
    <row r="8846" spans="1:12" ht="15">
      <c r="A8846" s="624"/>
      <c r="C8846" s="625"/>
      <c r="D8846" s="625"/>
      <c r="E8846" s="625"/>
      <c r="F8846" s="625"/>
      <c r="G8846" s="625"/>
      <c r="H8846" s="625"/>
      <c r="J8846" s="625"/>
      <c r="K8846" s="625"/>
      <c r="L8846" s="634"/>
    </row>
    <row r="8847" spans="1:12" ht="15">
      <c r="A8847" s="626"/>
      <c r="C8847" s="627"/>
      <c r="D8847" s="627"/>
      <c r="E8847" s="627"/>
      <c r="F8847" s="627"/>
      <c r="G8847" s="627"/>
      <c r="H8847" s="627"/>
      <c r="J8847" s="627"/>
      <c r="K8847" s="627"/>
      <c r="L8847" s="637"/>
    </row>
    <row r="8848" spans="1:12" ht="15">
      <c r="A8848" s="624"/>
      <c r="C8848" s="625"/>
      <c r="D8848" s="625"/>
      <c r="E8848" s="625"/>
      <c r="F8848" s="625"/>
      <c r="G8848" s="625"/>
      <c r="H8848" s="625"/>
      <c r="J8848" s="625"/>
      <c r="K8848" s="625"/>
      <c r="L8848" s="634"/>
    </row>
    <row r="8849" spans="1:12" ht="15">
      <c r="A8849" s="626"/>
      <c r="C8849" s="627"/>
      <c r="D8849" s="627"/>
      <c r="E8849" s="627"/>
      <c r="F8849" s="627"/>
      <c r="G8849" s="627"/>
      <c r="H8849" s="627"/>
      <c r="J8849" s="627"/>
      <c r="K8849" s="627"/>
      <c r="L8849" s="637"/>
    </row>
    <row r="8850" spans="1:12" ht="15">
      <c r="A8850" s="624"/>
      <c r="C8850" s="625"/>
      <c r="D8850" s="625"/>
      <c r="E8850" s="625"/>
      <c r="F8850" s="625"/>
      <c r="G8850" s="625"/>
      <c r="H8850" s="625"/>
      <c r="J8850" s="625"/>
      <c r="K8850" s="625"/>
      <c r="L8850" s="634"/>
    </row>
    <row r="8851" spans="1:12" ht="15">
      <c r="A8851" s="626"/>
      <c r="C8851" s="627"/>
      <c r="D8851" s="627"/>
      <c r="E8851" s="627"/>
      <c r="F8851" s="627"/>
      <c r="G8851" s="627"/>
      <c r="H8851" s="627"/>
      <c r="J8851" s="627"/>
      <c r="K8851" s="627"/>
      <c r="L8851" s="637"/>
    </row>
    <row r="8852" spans="1:12" ht="15">
      <c r="A8852" s="624"/>
      <c r="C8852" s="625"/>
      <c r="D8852" s="625"/>
      <c r="E8852" s="625"/>
      <c r="F8852" s="625"/>
      <c r="G8852" s="625"/>
      <c r="H8852" s="625"/>
      <c r="J8852" s="625"/>
      <c r="K8852" s="625"/>
      <c r="L8852" s="634"/>
    </row>
    <row r="8853" spans="1:12" ht="15">
      <c r="A8853" s="626"/>
      <c r="C8853" s="627"/>
      <c r="D8853" s="627"/>
      <c r="E8853" s="627"/>
      <c r="F8853" s="627"/>
      <c r="G8853" s="627"/>
      <c r="H8853" s="627"/>
      <c r="J8853" s="627"/>
      <c r="K8853" s="627"/>
      <c r="L8853" s="637"/>
    </row>
    <row r="8854" spans="1:12" ht="15">
      <c r="A8854" s="624"/>
      <c r="C8854" s="625"/>
      <c r="D8854" s="625"/>
      <c r="E8854" s="625"/>
      <c r="F8854" s="625"/>
      <c r="G8854" s="625"/>
      <c r="H8854" s="625"/>
      <c r="J8854" s="625"/>
      <c r="K8854" s="625"/>
      <c r="L8854" s="634"/>
    </row>
    <row r="8855" spans="1:12" ht="15">
      <c r="A8855" s="626"/>
      <c r="C8855" s="627"/>
      <c r="D8855" s="627"/>
      <c r="E8855" s="627"/>
      <c r="F8855" s="627"/>
      <c r="G8855" s="627"/>
      <c r="H8855" s="627"/>
      <c r="J8855" s="627"/>
      <c r="K8855" s="627"/>
      <c r="L8855" s="637"/>
    </row>
    <row r="8856" spans="1:12" ht="15">
      <c r="A8856" s="624"/>
      <c r="C8856" s="625"/>
      <c r="D8856" s="625"/>
      <c r="E8856" s="625"/>
      <c r="F8856" s="625"/>
      <c r="G8856" s="625"/>
      <c r="H8856" s="625"/>
      <c r="J8856" s="625"/>
      <c r="K8856" s="625"/>
      <c r="L8856" s="634"/>
    </row>
    <row r="8857" spans="1:12" ht="15">
      <c r="A8857" s="626"/>
      <c r="C8857" s="627"/>
      <c r="D8857" s="627"/>
      <c r="E8857" s="627"/>
      <c r="F8857" s="627"/>
      <c r="G8857" s="627"/>
      <c r="H8857" s="627"/>
      <c r="J8857" s="627"/>
      <c r="K8857" s="627"/>
      <c r="L8857" s="637"/>
    </row>
    <row r="8858" spans="1:12" ht="15">
      <c r="A8858" s="624"/>
      <c r="C8858" s="625"/>
      <c r="D8858" s="625"/>
      <c r="E8858" s="625"/>
      <c r="F8858" s="625"/>
      <c r="G8858" s="625"/>
      <c r="H8858" s="625"/>
      <c r="J8858" s="625"/>
      <c r="K8858" s="625"/>
      <c r="L8858" s="634"/>
    </row>
    <row r="8859" spans="1:12" ht="15">
      <c r="A8859" s="276"/>
      <c r="C8859" s="625"/>
      <c r="D8859" s="625"/>
      <c r="E8859" s="625"/>
      <c r="F8859" s="625"/>
      <c r="G8859" s="625"/>
      <c r="H8859" s="625"/>
      <c r="I8859" s="638">
        <v>51</v>
      </c>
      <c r="J8859" s="625"/>
      <c r="K8859" s="625"/>
      <c r="L8859" s="634"/>
    </row>
    <row r="8860" spans="1:12" ht="15">
      <c r="A8860" s="276"/>
      <c r="C8860" s="625"/>
      <c r="D8860" s="625"/>
      <c r="E8860" s="625"/>
      <c r="F8860" s="625"/>
      <c r="G8860" s="625"/>
      <c r="H8860" s="625"/>
      <c r="I8860" s="638">
        <v>3</v>
      </c>
      <c r="J8860" s="625"/>
      <c r="K8860" s="625"/>
      <c r="L8860" s="634"/>
    </row>
    <row r="8861" spans="1:12" ht="15">
      <c r="A8861" s="276"/>
      <c r="C8861" s="627"/>
      <c r="D8861" s="627"/>
      <c r="E8861" s="627"/>
      <c r="F8861" s="627"/>
      <c r="G8861" s="627"/>
      <c r="H8861" s="627"/>
      <c r="I8861" s="639">
        <v>7</v>
      </c>
      <c r="J8861" s="627"/>
      <c r="K8861" s="627"/>
      <c r="L8861" s="637"/>
    </row>
    <row r="8862" spans="1:12" ht="15">
      <c r="A8862" s="276"/>
      <c r="C8862" s="625"/>
      <c r="D8862" s="625"/>
      <c r="E8862" s="625"/>
      <c r="F8862" s="625"/>
      <c r="G8862" s="625"/>
      <c r="H8862" s="625"/>
      <c r="I8862" s="638">
        <v>3</v>
      </c>
      <c r="J8862" s="625"/>
      <c r="K8862" s="625"/>
      <c r="L8862" s="634"/>
    </row>
    <row r="8863" spans="1:12" ht="15">
      <c r="A8863" s="276"/>
      <c r="C8863" s="627"/>
      <c r="D8863" s="627"/>
      <c r="E8863" s="627"/>
      <c r="F8863" s="627"/>
      <c r="G8863" s="627"/>
      <c r="H8863" s="627"/>
      <c r="I8863" s="639">
        <v>2</v>
      </c>
      <c r="J8863" s="627"/>
      <c r="K8863" s="627"/>
      <c r="L8863" s="637"/>
    </row>
    <row r="8864" spans="1:12" ht="15">
      <c r="A8864" s="276"/>
      <c r="C8864" s="625"/>
      <c r="D8864" s="625"/>
      <c r="E8864" s="625"/>
      <c r="F8864" s="625"/>
      <c r="G8864" s="625"/>
      <c r="H8864" s="625"/>
      <c r="I8864" s="638">
        <v>10</v>
      </c>
      <c r="J8864" s="625"/>
      <c r="K8864" s="625"/>
      <c r="L8864" s="634"/>
    </row>
    <row r="8865" spans="1:12" ht="15">
      <c r="A8865" s="276"/>
      <c r="C8865" s="625"/>
      <c r="D8865" s="625"/>
      <c r="E8865" s="625"/>
      <c r="F8865" s="625"/>
      <c r="G8865" s="625"/>
      <c r="H8865" s="625"/>
      <c r="I8865" s="638">
        <v>160</v>
      </c>
      <c r="J8865" s="625"/>
      <c r="K8865" s="625"/>
      <c r="L8865" s="635"/>
    </row>
    <row r="8866" spans="1:12" ht="15">
      <c r="A8866" s="276"/>
      <c r="C8866" s="627"/>
      <c r="D8866" s="627"/>
      <c r="E8866" s="627"/>
      <c r="F8866" s="627"/>
      <c r="G8866" s="627"/>
      <c r="H8866" s="627"/>
      <c r="I8866" s="639">
        <v>-160</v>
      </c>
      <c r="J8866" s="627"/>
      <c r="K8866" s="627"/>
      <c r="L8866" s="636"/>
    </row>
    <row r="8867" spans="1:12" ht="15">
      <c r="A8867" s="276"/>
      <c r="C8867" s="625"/>
      <c r="D8867" s="625"/>
      <c r="E8867" s="625"/>
      <c r="F8867" s="625"/>
      <c r="G8867" s="625"/>
      <c r="H8867" s="625"/>
      <c r="I8867" s="638">
        <v>2</v>
      </c>
      <c r="J8867" s="625"/>
      <c r="K8867" s="625"/>
      <c r="L8867" s="634"/>
    </row>
    <row r="8868" spans="1:12" ht="15">
      <c r="A8868" s="276"/>
      <c r="C8868" s="627"/>
      <c r="D8868" s="627"/>
      <c r="E8868" s="627"/>
      <c r="F8868" s="627"/>
      <c r="G8868" s="627"/>
      <c r="H8868" s="627"/>
      <c r="I8868" s="639">
        <v>1</v>
      </c>
      <c r="J8868" s="627"/>
      <c r="K8868" s="627"/>
      <c r="L8868" s="637"/>
    </row>
    <row r="8869" spans="1:12" ht="15">
      <c r="A8869" s="276"/>
      <c r="C8869" s="625"/>
      <c r="D8869" s="625"/>
      <c r="E8869" s="625"/>
      <c r="F8869" s="625"/>
      <c r="G8869" s="625"/>
      <c r="H8869" s="625"/>
      <c r="I8869" s="638">
        <v>2</v>
      </c>
      <c r="J8869" s="625"/>
      <c r="K8869" s="625"/>
      <c r="L8869" s="634"/>
    </row>
    <row r="8870" spans="1:12" ht="15">
      <c r="A8870" s="276"/>
      <c r="C8870" s="627"/>
      <c r="D8870" s="627"/>
      <c r="E8870" s="627"/>
      <c r="F8870" s="627"/>
      <c r="G8870" s="627"/>
      <c r="H8870" s="627"/>
      <c r="I8870" s="639">
        <v>1</v>
      </c>
      <c r="J8870" s="627"/>
      <c r="K8870" s="627"/>
      <c r="L8870" s="637"/>
    </row>
    <row r="8871" spans="1:12" ht="15">
      <c r="A8871" s="276"/>
      <c r="C8871" s="625"/>
      <c r="D8871" s="625"/>
      <c r="E8871" s="625"/>
      <c r="F8871" s="625"/>
      <c r="G8871" s="625"/>
      <c r="H8871" s="625"/>
      <c r="I8871" s="638">
        <v>1</v>
      </c>
      <c r="J8871" s="625"/>
      <c r="K8871" s="625"/>
      <c r="L8871" s="634"/>
    </row>
    <row r="8872" spans="1:12" ht="15">
      <c r="A8872" s="276"/>
      <c r="C8872" s="627"/>
      <c r="D8872" s="627"/>
      <c r="E8872" s="627"/>
      <c r="F8872" s="627"/>
      <c r="G8872" s="627"/>
      <c r="H8872" s="627"/>
      <c r="I8872" s="639">
        <v>1</v>
      </c>
      <c r="J8872" s="627"/>
      <c r="K8872" s="627"/>
      <c r="L8872" s="637"/>
    </row>
    <row r="8873" spans="1:12" ht="15">
      <c r="A8873" s="276"/>
      <c r="C8873" s="625"/>
      <c r="D8873" s="625"/>
      <c r="E8873" s="625"/>
      <c r="F8873" s="625"/>
      <c r="G8873" s="625"/>
      <c r="H8873" s="625"/>
      <c r="I8873" s="638">
        <v>1</v>
      </c>
      <c r="J8873" s="625"/>
      <c r="K8873" s="625"/>
      <c r="L8873" s="634"/>
    </row>
    <row r="8874" spans="1:12" ht="15">
      <c r="A8874" s="276"/>
      <c r="C8874" s="627"/>
      <c r="D8874" s="627"/>
      <c r="E8874" s="627"/>
      <c r="F8874" s="627"/>
      <c r="G8874" s="627"/>
      <c r="H8874" s="627"/>
      <c r="I8874" s="639">
        <v>1</v>
      </c>
      <c r="J8874" s="627"/>
      <c r="K8874" s="627"/>
      <c r="L8874" s="637"/>
    </row>
    <row r="8875" spans="1:12" ht="15">
      <c r="A8875" s="276"/>
      <c r="C8875" s="625"/>
      <c r="D8875" s="625"/>
      <c r="E8875" s="625"/>
      <c r="F8875" s="625"/>
      <c r="G8875" s="625"/>
      <c r="H8875" s="625"/>
      <c r="I8875" s="638">
        <v>1</v>
      </c>
      <c r="J8875" s="625"/>
      <c r="K8875" s="625"/>
      <c r="L8875" s="634"/>
    </row>
    <row r="8876" spans="1:12" ht="15">
      <c r="A8876" s="276"/>
      <c r="C8876" s="627"/>
      <c r="D8876" s="627"/>
      <c r="E8876" s="627"/>
      <c r="F8876" s="627"/>
      <c r="G8876" s="627"/>
      <c r="H8876" s="627"/>
      <c r="I8876" s="639">
        <v>1</v>
      </c>
      <c r="J8876" s="627"/>
      <c r="K8876" s="627"/>
      <c r="L8876" s="637"/>
    </row>
    <row r="8877" spans="1:12" ht="15">
      <c r="A8877" s="276"/>
      <c r="C8877" s="625"/>
      <c r="D8877" s="625"/>
      <c r="E8877" s="625"/>
      <c r="F8877" s="625"/>
      <c r="G8877" s="625"/>
      <c r="H8877" s="625"/>
      <c r="I8877" s="638">
        <v>1</v>
      </c>
      <c r="J8877" s="625"/>
      <c r="K8877" s="625"/>
      <c r="L8877" s="634"/>
    </row>
    <row r="8878" spans="1:12" ht="15">
      <c r="A8878" s="276"/>
      <c r="C8878" s="627"/>
      <c r="D8878" s="627"/>
      <c r="E8878" s="627"/>
      <c r="F8878" s="627"/>
      <c r="G8878" s="627"/>
      <c r="H8878" s="627"/>
      <c r="I8878" s="639">
        <v>1</v>
      </c>
      <c r="J8878" s="627"/>
      <c r="K8878" s="627"/>
      <c r="L8878" s="637"/>
    </row>
    <row r="8879" spans="1:12" ht="15">
      <c r="A8879" s="276"/>
      <c r="C8879" s="625"/>
      <c r="D8879" s="625"/>
      <c r="E8879" s="625"/>
      <c r="F8879" s="625"/>
      <c r="G8879" s="625"/>
      <c r="H8879" s="625"/>
      <c r="I8879" s="638">
        <v>1</v>
      </c>
      <c r="J8879" s="625"/>
      <c r="K8879" s="625"/>
      <c r="L8879" s="634"/>
    </row>
    <row r="8880" spans="1:12" ht="15">
      <c r="A8880" s="276"/>
      <c r="C8880" s="627"/>
      <c r="D8880" s="627"/>
      <c r="E8880" s="627"/>
      <c r="F8880" s="627"/>
      <c r="G8880" s="627"/>
      <c r="H8880" s="627"/>
      <c r="I8880" s="639">
        <v>1</v>
      </c>
      <c r="J8880" s="627"/>
      <c r="K8880" s="627"/>
      <c r="L8880" s="637"/>
    </row>
    <row r="8881" spans="1:12" ht="15">
      <c r="A8881" s="276"/>
      <c r="C8881" s="625"/>
      <c r="D8881" s="625"/>
      <c r="E8881" s="625"/>
      <c r="F8881" s="625"/>
      <c r="G8881" s="625"/>
      <c r="H8881" s="625"/>
      <c r="I8881" s="638">
        <v>1</v>
      </c>
      <c r="J8881" s="625"/>
      <c r="K8881" s="625"/>
      <c r="L8881" s="634"/>
    </row>
    <row r="8882" spans="1:12" ht="15">
      <c r="A8882" s="276"/>
      <c r="C8882" s="627"/>
      <c r="D8882" s="627"/>
      <c r="E8882" s="627"/>
      <c r="F8882" s="627"/>
      <c r="G8882" s="627"/>
      <c r="H8882" s="627"/>
      <c r="I8882" s="639">
        <v>1</v>
      </c>
      <c r="J8882" s="627"/>
      <c r="K8882" s="627"/>
      <c r="L8882" s="637"/>
    </row>
    <row r="8883" spans="1:12" ht="15">
      <c r="A8883" s="276"/>
      <c r="C8883" s="625"/>
      <c r="D8883" s="625"/>
      <c r="E8883" s="625"/>
      <c r="F8883" s="625"/>
      <c r="G8883" s="625"/>
      <c r="H8883" s="625"/>
      <c r="I8883" s="638">
        <v>1</v>
      </c>
      <c r="J8883" s="625"/>
      <c r="K8883" s="625"/>
      <c r="L8883" s="634"/>
    </row>
    <row r="8884" spans="1:12" ht="15">
      <c r="A8884" s="276"/>
      <c r="C8884" s="627"/>
      <c r="D8884" s="627"/>
      <c r="E8884" s="627"/>
      <c r="F8884" s="627"/>
      <c r="G8884" s="627"/>
      <c r="H8884" s="627"/>
      <c r="I8884" s="639">
        <v>1</v>
      </c>
      <c r="J8884" s="627"/>
      <c r="K8884" s="627"/>
      <c r="L8884" s="637"/>
    </row>
    <row r="8885" spans="1:12" ht="15">
      <c r="A8885" s="276"/>
      <c r="C8885" s="625"/>
      <c r="D8885" s="625"/>
      <c r="E8885" s="625"/>
      <c r="F8885" s="625"/>
      <c r="G8885" s="625"/>
      <c r="H8885" s="625"/>
      <c r="I8885" s="638">
        <v>1</v>
      </c>
      <c r="J8885" s="625"/>
      <c r="K8885" s="625"/>
      <c r="L8885" s="634"/>
    </row>
    <row r="8886" spans="1:12" ht="15">
      <c r="A8886" s="276"/>
      <c r="C8886" s="627"/>
      <c r="D8886" s="627"/>
      <c r="E8886" s="627"/>
      <c r="F8886" s="627"/>
      <c r="G8886" s="627"/>
      <c r="H8886" s="627"/>
      <c r="I8886" s="639">
        <v>1</v>
      </c>
      <c r="J8886" s="627"/>
      <c r="K8886" s="627"/>
      <c r="L8886" s="637"/>
    </row>
    <row r="8887" spans="1:12" ht="15">
      <c r="A8887" s="276"/>
      <c r="C8887" s="625"/>
      <c r="D8887" s="625"/>
      <c r="E8887" s="625"/>
      <c r="F8887" s="625"/>
      <c r="G8887" s="625"/>
      <c r="H8887" s="625"/>
      <c r="I8887" s="638">
        <v>1</v>
      </c>
      <c r="J8887" s="625"/>
      <c r="K8887" s="625"/>
      <c r="L8887" s="634"/>
    </row>
    <row r="8888" spans="1:12" ht="15">
      <c r="A8888" s="276"/>
      <c r="C8888" s="627"/>
      <c r="D8888" s="627"/>
      <c r="E8888" s="627"/>
      <c r="F8888" s="627"/>
      <c r="G8888" s="627"/>
      <c r="H8888" s="627"/>
      <c r="I8888" s="639">
        <v>1</v>
      </c>
      <c r="J8888" s="627"/>
      <c r="K8888" s="627"/>
      <c r="L8888" s="637"/>
    </row>
    <row r="8889" spans="1:12" ht="15">
      <c r="A8889" s="276"/>
      <c r="C8889" s="625"/>
      <c r="D8889" s="625"/>
      <c r="E8889" s="625"/>
      <c r="F8889" s="625"/>
      <c r="G8889" s="625"/>
      <c r="H8889" s="625"/>
      <c r="I8889" s="638">
        <v>1</v>
      </c>
      <c r="J8889" s="625"/>
      <c r="K8889" s="625"/>
      <c r="L8889" s="634"/>
    </row>
    <row r="8890" spans="1:12" ht="15">
      <c r="A8890" s="276"/>
      <c r="C8890" s="627"/>
      <c r="D8890" s="627"/>
      <c r="E8890" s="627"/>
      <c r="F8890" s="627"/>
      <c r="G8890" s="627"/>
      <c r="H8890" s="627"/>
      <c r="I8890" s="639">
        <v>1</v>
      </c>
      <c r="J8890" s="627"/>
      <c r="K8890" s="627"/>
      <c r="L8890" s="637"/>
    </row>
    <row r="8891" spans="1:12" ht="15">
      <c r="A8891" s="276"/>
      <c r="C8891" s="625"/>
      <c r="D8891" s="625"/>
      <c r="E8891" s="625"/>
      <c r="F8891" s="625"/>
      <c r="G8891" s="625"/>
      <c r="H8891" s="625"/>
      <c r="I8891" s="638">
        <v>1</v>
      </c>
      <c r="J8891" s="625"/>
      <c r="K8891" s="625"/>
      <c r="L8891" s="634"/>
    </row>
    <row r="8892" spans="1:12" ht="15">
      <c r="A8892" s="276"/>
      <c r="C8892" s="627"/>
      <c r="D8892" s="627"/>
      <c r="E8892" s="627"/>
      <c r="F8892" s="627"/>
      <c r="G8892" s="627"/>
      <c r="H8892" s="627"/>
      <c r="I8892" s="639">
        <v>1</v>
      </c>
      <c r="J8892" s="627"/>
      <c r="K8892" s="627"/>
      <c r="L8892" s="637"/>
    </row>
    <row r="8893" spans="1:12" ht="15">
      <c r="A8893" s="276"/>
      <c r="C8893" s="625"/>
      <c r="D8893" s="625"/>
      <c r="E8893" s="625"/>
      <c r="F8893" s="625"/>
      <c r="G8893" s="625"/>
      <c r="H8893" s="625"/>
      <c r="I8893" s="638">
        <v>4</v>
      </c>
      <c r="J8893" s="625"/>
      <c r="K8893" s="625"/>
      <c r="L8893" s="634"/>
    </row>
    <row r="8894" spans="1:12" ht="15">
      <c r="A8894" s="276"/>
      <c r="C8894" s="627"/>
      <c r="D8894" s="627"/>
      <c r="E8894" s="627"/>
      <c r="F8894" s="627"/>
      <c r="G8894" s="627"/>
      <c r="H8894" s="627"/>
      <c r="I8894" s="639">
        <v>2</v>
      </c>
      <c r="J8894" s="627"/>
      <c r="K8894" s="627"/>
      <c r="L8894" s="637"/>
    </row>
    <row r="8895" spans="1:12" ht="15">
      <c r="A8895" s="276"/>
      <c r="C8895" s="625"/>
      <c r="D8895" s="625"/>
      <c r="E8895" s="625"/>
      <c r="F8895" s="625"/>
      <c r="G8895" s="625"/>
      <c r="H8895" s="625"/>
      <c r="I8895" s="638">
        <v>1</v>
      </c>
      <c r="J8895" s="625"/>
      <c r="K8895" s="625"/>
      <c r="L8895" s="634"/>
    </row>
    <row r="8896" spans="1:12" ht="15">
      <c r="A8896" s="276"/>
      <c r="C8896" s="627"/>
      <c r="D8896" s="627"/>
      <c r="E8896" s="627"/>
      <c r="F8896" s="627"/>
      <c r="G8896" s="627"/>
      <c r="H8896" s="627"/>
      <c r="I8896" s="639">
        <v>1</v>
      </c>
      <c r="J8896" s="627"/>
      <c r="K8896" s="627"/>
      <c r="L8896" s="637"/>
    </row>
    <row r="8897" spans="1:12" ht="15">
      <c r="A8897" s="276"/>
      <c r="C8897" s="625"/>
      <c r="D8897" s="625"/>
      <c r="E8897" s="625"/>
      <c r="F8897" s="625"/>
      <c r="G8897" s="625"/>
      <c r="H8897" s="625"/>
      <c r="I8897" s="638">
        <v>1</v>
      </c>
      <c r="J8897" s="625"/>
      <c r="K8897" s="625"/>
      <c r="L8897" s="634"/>
    </row>
    <row r="8898" spans="1:12" ht="15">
      <c r="A8898" s="276"/>
      <c r="C8898" s="627"/>
      <c r="D8898" s="627"/>
      <c r="E8898" s="627"/>
      <c r="F8898" s="627"/>
      <c r="G8898" s="627"/>
      <c r="H8898" s="627"/>
      <c r="I8898" s="639">
        <v>1</v>
      </c>
      <c r="J8898" s="627"/>
      <c r="K8898" s="627"/>
      <c r="L8898" s="637"/>
    </row>
    <row r="8899" spans="1:12" ht="15">
      <c r="A8899" s="276"/>
      <c r="C8899" s="625"/>
      <c r="D8899" s="625"/>
      <c r="E8899" s="625"/>
      <c r="F8899" s="625"/>
      <c r="G8899" s="625"/>
      <c r="H8899" s="625"/>
      <c r="I8899" s="638">
        <v>1</v>
      </c>
      <c r="J8899" s="625"/>
      <c r="K8899" s="625"/>
      <c r="L8899" s="634"/>
    </row>
    <row r="8900" spans="1:12" ht="15">
      <c r="A8900" s="276"/>
      <c r="C8900" s="627"/>
      <c r="D8900" s="627"/>
      <c r="E8900" s="627"/>
      <c r="F8900" s="627"/>
      <c r="G8900" s="627"/>
      <c r="H8900" s="627"/>
      <c r="I8900" s="639">
        <v>1</v>
      </c>
      <c r="J8900" s="627"/>
      <c r="K8900" s="627"/>
      <c r="L8900" s="637"/>
    </row>
    <row r="8901" spans="1:12" ht="15">
      <c r="A8901" s="276"/>
      <c r="C8901" s="625"/>
      <c r="D8901" s="625"/>
      <c r="E8901" s="625"/>
      <c r="F8901" s="625"/>
      <c r="G8901" s="625"/>
      <c r="H8901" s="625"/>
      <c r="I8901" s="638">
        <v>1</v>
      </c>
      <c r="J8901" s="625"/>
      <c r="K8901" s="625"/>
      <c r="L8901" s="634"/>
    </row>
    <row r="8902" spans="1:12" ht="15">
      <c r="A8902" s="276"/>
      <c r="C8902" s="627"/>
      <c r="D8902" s="627"/>
      <c r="E8902" s="627"/>
      <c r="F8902" s="627"/>
      <c r="G8902" s="627"/>
      <c r="H8902" s="627"/>
      <c r="I8902" s="639">
        <v>1</v>
      </c>
      <c r="J8902" s="627"/>
      <c r="K8902" s="627"/>
      <c r="L8902" s="637"/>
    </row>
    <row r="8903" spans="1:12" ht="15">
      <c r="A8903" s="276"/>
      <c r="C8903" s="625"/>
      <c r="D8903" s="625"/>
      <c r="E8903" s="625"/>
      <c r="F8903" s="625"/>
      <c r="G8903" s="625"/>
      <c r="H8903" s="625"/>
      <c r="I8903" s="638">
        <v>1</v>
      </c>
      <c r="J8903" s="625"/>
      <c r="K8903" s="625"/>
      <c r="L8903" s="634"/>
    </row>
    <row r="8904" spans="1:12" ht="15">
      <c r="A8904" s="276"/>
      <c r="C8904" s="627"/>
      <c r="D8904" s="627"/>
      <c r="E8904" s="627"/>
      <c r="F8904" s="627"/>
      <c r="G8904" s="627"/>
      <c r="H8904" s="627"/>
      <c r="I8904" s="639">
        <v>1</v>
      </c>
      <c r="J8904" s="627"/>
      <c r="K8904" s="627"/>
      <c r="L8904" s="637"/>
    </row>
    <row r="8905" spans="1:12" ht="15">
      <c r="A8905" s="276"/>
      <c r="C8905" s="625"/>
      <c r="D8905" s="625"/>
      <c r="E8905" s="625"/>
      <c r="F8905" s="625"/>
      <c r="G8905" s="625"/>
      <c r="H8905" s="625"/>
      <c r="I8905" s="638">
        <v>1</v>
      </c>
      <c r="J8905" s="625"/>
      <c r="K8905" s="625"/>
      <c r="L8905" s="634"/>
    </row>
    <row r="8906" spans="1:12" ht="15">
      <c r="A8906" s="276"/>
      <c r="C8906" s="627"/>
      <c r="D8906" s="627"/>
      <c r="E8906" s="627"/>
      <c r="F8906" s="627"/>
      <c r="G8906" s="627"/>
      <c r="H8906" s="627"/>
      <c r="I8906" s="639">
        <v>1</v>
      </c>
      <c r="J8906" s="627"/>
      <c r="K8906" s="627"/>
      <c r="L8906" s="637"/>
    </row>
    <row r="8907" spans="1:12" ht="15">
      <c r="A8907" s="276"/>
      <c r="C8907" s="625"/>
      <c r="D8907" s="625"/>
      <c r="E8907" s="625"/>
      <c r="F8907" s="625"/>
      <c r="G8907" s="625"/>
      <c r="H8907" s="625"/>
      <c r="I8907" s="638">
        <v>1</v>
      </c>
      <c r="J8907" s="625"/>
      <c r="K8907" s="625"/>
      <c r="L8907" s="634"/>
    </row>
    <row r="8908" spans="1:12" ht="15">
      <c r="A8908" s="276"/>
      <c r="C8908" s="627"/>
      <c r="D8908" s="627"/>
      <c r="E8908" s="627"/>
      <c r="F8908" s="627"/>
      <c r="G8908" s="627"/>
      <c r="H8908" s="627"/>
      <c r="I8908" s="639">
        <v>1</v>
      </c>
      <c r="J8908" s="627"/>
      <c r="K8908" s="627"/>
      <c r="L8908" s="637"/>
    </row>
    <row r="8909" spans="1:12" ht="15">
      <c r="A8909" s="276"/>
      <c r="C8909" s="625"/>
      <c r="D8909" s="625"/>
      <c r="E8909" s="625"/>
      <c r="F8909" s="625"/>
      <c r="G8909" s="625"/>
      <c r="H8909" s="625"/>
      <c r="I8909" s="638">
        <v>-1</v>
      </c>
      <c r="J8909" s="625"/>
      <c r="K8909" s="625"/>
      <c r="L8909" s="634"/>
    </row>
    <row r="8910" spans="1:12" ht="15">
      <c r="A8910" s="276"/>
      <c r="C8910" s="625"/>
      <c r="D8910" s="625"/>
      <c r="E8910" s="625"/>
      <c r="F8910" s="625"/>
      <c r="G8910" s="625"/>
      <c r="H8910" s="625"/>
      <c r="I8910" s="638">
        <v>1</v>
      </c>
      <c r="J8910" s="625"/>
      <c r="K8910" s="625"/>
      <c r="L8910" s="634"/>
    </row>
    <row r="8911" spans="1:12" ht="15">
      <c r="A8911" s="276"/>
      <c r="C8911" s="627"/>
      <c r="D8911" s="627"/>
      <c r="E8911" s="627"/>
      <c r="F8911" s="627"/>
      <c r="G8911" s="627"/>
      <c r="H8911" s="627"/>
      <c r="I8911" s="639">
        <v>1</v>
      </c>
      <c r="J8911" s="627"/>
      <c r="K8911" s="627"/>
      <c r="L8911" s="637"/>
    </row>
    <row r="8912" spans="1:12" ht="15">
      <c r="A8912" s="276"/>
      <c r="C8912" s="625"/>
      <c r="D8912" s="625"/>
      <c r="E8912" s="625"/>
      <c r="F8912" s="625"/>
      <c r="G8912" s="625"/>
      <c r="H8912" s="625"/>
      <c r="I8912" s="638">
        <v>1</v>
      </c>
      <c r="J8912" s="625"/>
      <c r="K8912" s="625"/>
      <c r="L8912" s="634"/>
    </row>
    <row r="8913" spans="1:12" ht="15">
      <c r="A8913" s="276"/>
      <c r="C8913" s="627"/>
      <c r="D8913" s="627"/>
      <c r="E8913" s="627"/>
      <c r="F8913" s="627"/>
      <c r="G8913" s="627"/>
      <c r="H8913" s="627"/>
      <c r="I8913" s="639">
        <v>1</v>
      </c>
      <c r="J8913" s="627"/>
      <c r="K8913" s="627"/>
      <c r="L8913" s="637"/>
    </row>
    <row r="8914" spans="1:12" ht="15">
      <c r="A8914" s="276"/>
      <c r="C8914" s="625"/>
      <c r="D8914" s="625"/>
      <c r="E8914" s="625"/>
      <c r="F8914" s="625"/>
      <c r="G8914" s="625"/>
      <c r="H8914" s="625"/>
      <c r="I8914" s="638">
        <v>1</v>
      </c>
      <c r="J8914" s="625"/>
      <c r="K8914" s="625"/>
      <c r="L8914" s="634"/>
    </row>
    <row r="8915" spans="1:12" ht="15">
      <c r="A8915" s="276"/>
      <c r="C8915" s="627"/>
      <c r="D8915" s="627"/>
      <c r="E8915" s="627"/>
      <c r="F8915" s="627"/>
      <c r="G8915" s="627"/>
      <c r="H8915" s="627"/>
      <c r="I8915" s="639">
        <v>1</v>
      </c>
      <c r="J8915" s="627"/>
      <c r="K8915" s="627"/>
      <c r="L8915" s="637"/>
    </row>
    <row r="8916" spans="1:12" ht="15">
      <c r="A8916" s="276"/>
      <c r="C8916" s="625"/>
      <c r="D8916" s="625"/>
      <c r="E8916" s="625"/>
      <c r="F8916" s="625"/>
      <c r="G8916" s="625"/>
      <c r="H8916" s="625"/>
      <c r="I8916" s="638">
        <v>2</v>
      </c>
      <c r="J8916" s="625"/>
      <c r="K8916" s="625"/>
      <c r="L8916" s="634"/>
    </row>
    <row r="8917" spans="1:12" ht="15">
      <c r="A8917" s="276"/>
      <c r="C8917" s="627"/>
      <c r="D8917" s="627"/>
      <c r="E8917" s="627"/>
      <c r="F8917" s="627"/>
      <c r="G8917" s="627"/>
      <c r="H8917" s="627"/>
      <c r="I8917" s="639">
        <v>1</v>
      </c>
      <c r="J8917" s="627"/>
      <c r="K8917" s="627"/>
      <c r="L8917" s="637"/>
    </row>
    <row r="8918" spans="1:12" ht="15">
      <c r="A8918" s="276"/>
      <c r="C8918" s="625"/>
      <c r="D8918" s="625"/>
      <c r="E8918" s="625"/>
      <c r="F8918" s="625"/>
      <c r="G8918" s="625"/>
      <c r="H8918" s="625"/>
      <c r="I8918" s="638">
        <v>1</v>
      </c>
      <c r="J8918" s="625"/>
      <c r="K8918" s="625"/>
      <c r="L8918" s="634"/>
    </row>
    <row r="8919" spans="1:12" ht="15">
      <c r="A8919" s="276"/>
      <c r="C8919" s="627"/>
      <c r="D8919" s="627"/>
      <c r="E8919" s="627"/>
      <c r="F8919" s="627"/>
      <c r="G8919" s="627"/>
      <c r="H8919" s="627"/>
      <c r="I8919" s="639">
        <v>1</v>
      </c>
      <c r="J8919" s="627"/>
      <c r="K8919" s="627"/>
      <c r="L8919" s="637"/>
    </row>
    <row r="8920" spans="1:12" ht="15">
      <c r="A8920" s="276"/>
      <c r="C8920" s="625"/>
      <c r="D8920" s="625"/>
      <c r="E8920" s="625"/>
      <c r="F8920" s="625"/>
      <c r="G8920" s="625"/>
      <c r="H8920" s="625"/>
      <c r="I8920" s="638">
        <v>1</v>
      </c>
      <c r="J8920" s="625"/>
      <c r="K8920" s="625"/>
      <c r="L8920" s="634"/>
    </row>
    <row r="8921" spans="1:12" ht="15">
      <c r="A8921" s="276"/>
      <c r="C8921" s="627"/>
      <c r="D8921" s="627"/>
      <c r="E8921" s="627"/>
      <c r="F8921" s="627"/>
      <c r="G8921" s="627"/>
      <c r="H8921" s="627"/>
      <c r="I8921" s="639">
        <v>1</v>
      </c>
      <c r="J8921" s="627"/>
      <c r="K8921" s="627"/>
      <c r="L8921" s="637"/>
    </row>
    <row r="8922" spans="1:12" ht="15">
      <c r="A8922" s="276"/>
      <c r="C8922" s="625"/>
      <c r="D8922" s="625"/>
      <c r="E8922" s="625"/>
      <c r="F8922" s="625"/>
      <c r="G8922" s="625"/>
      <c r="H8922" s="625"/>
      <c r="I8922" s="638">
        <v>1</v>
      </c>
      <c r="J8922" s="625"/>
      <c r="K8922" s="625"/>
      <c r="L8922" s="634"/>
    </row>
    <row r="8923" spans="1:12" ht="15">
      <c r="A8923" s="276"/>
      <c r="C8923" s="627"/>
      <c r="D8923" s="627"/>
      <c r="E8923" s="627"/>
      <c r="F8923" s="627"/>
      <c r="G8923" s="627"/>
      <c r="H8923" s="627"/>
      <c r="I8923" s="639">
        <v>1</v>
      </c>
      <c r="J8923" s="627"/>
      <c r="K8923" s="627"/>
      <c r="L8923" s="637"/>
    </row>
    <row r="8924" spans="1:12" ht="15">
      <c r="A8924" s="276"/>
      <c r="C8924" s="625"/>
      <c r="D8924" s="625"/>
      <c r="E8924" s="625"/>
      <c r="F8924" s="625"/>
      <c r="G8924" s="625"/>
      <c r="H8924" s="625"/>
      <c r="I8924" s="638">
        <v>1</v>
      </c>
      <c r="J8924" s="625"/>
      <c r="K8924" s="625"/>
      <c r="L8924" s="634"/>
    </row>
    <row r="8925" spans="1:12" ht="15">
      <c r="A8925" s="276"/>
      <c r="C8925" s="627"/>
      <c r="D8925" s="627"/>
      <c r="E8925" s="627"/>
      <c r="F8925" s="627"/>
      <c r="G8925" s="627"/>
      <c r="H8925" s="627"/>
      <c r="I8925" s="639">
        <v>1</v>
      </c>
      <c r="J8925" s="627"/>
      <c r="K8925" s="627"/>
      <c r="L8925" s="637"/>
    </row>
    <row r="8926" spans="1:12" ht="15">
      <c r="A8926" s="276"/>
      <c r="C8926" s="625"/>
      <c r="D8926" s="625"/>
      <c r="E8926" s="625"/>
      <c r="F8926" s="625"/>
      <c r="G8926" s="625"/>
      <c r="H8926" s="625"/>
      <c r="I8926" s="638">
        <v>1</v>
      </c>
      <c r="J8926" s="625"/>
      <c r="K8926" s="625"/>
      <c r="L8926" s="634"/>
    </row>
    <row r="8927" spans="1:12" ht="15">
      <c r="A8927" s="276"/>
      <c r="C8927" s="627"/>
      <c r="D8927" s="627"/>
      <c r="E8927" s="627"/>
      <c r="F8927" s="627"/>
      <c r="G8927" s="627"/>
      <c r="H8927" s="627"/>
      <c r="I8927" s="639">
        <v>1</v>
      </c>
      <c r="J8927" s="627"/>
      <c r="K8927" s="627"/>
      <c r="L8927" s="637"/>
    </row>
    <row r="8928" spans="1:12" ht="15">
      <c r="A8928" s="276"/>
      <c r="C8928" s="625"/>
      <c r="D8928" s="625"/>
      <c r="E8928" s="625"/>
      <c r="F8928" s="625"/>
      <c r="G8928" s="625"/>
      <c r="H8928" s="625"/>
      <c r="I8928" s="638">
        <v>1</v>
      </c>
      <c r="J8928" s="625"/>
      <c r="K8928" s="625"/>
      <c r="L8928" s="634"/>
    </row>
    <row r="8929" spans="1:12" ht="15">
      <c r="A8929" s="276"/>
      <c r="C8929" s="627"/>
      <c r="D8929" s="627"/>
      <c r="E8929" s="627"/>
      <c r="F8929" s="627"/>
      <c r="G8929" s="627"/>
      <c r="H8929" s="627"/>
      <c r="I8929" s="639">
        <v>1</v>
      </c>
      <c r="J8929" s="627"/>
      <c r="K8929" s="627"/>
      <c r="L8929" s="637"/>
    </row>
    <row r="8930" spans="1:12" ht="15">
      <c r="A8930" s="276"/>
      <c r="C8930" s="625"/>
      <c r="D8930" s="625"/>
      <c r="E8930" s="625"/>
      <c r="F8930" s="625"/>
      <c r="G8930" s="625"/>
      <c r="H8930" s="625"/>
      <c r="I8930" s="638">
        <v>1</v>
      </c>
      <c r="J8930" s="625"/>
      <c r="K8930" s="625"/>
      <c r="L8930" s="634"/>
    </row>
    <row r="8931" spans="1:12" ht="15">
      <c r="A8931" s="276"/>
      <c r="C8931" s="627"/>
      <c r="D8931" s="627"/>
      <c r="E8931" s="627"/>
      <c r="F8931" s="627"/>
      <c r="G8931" s="627"/>
      <c r="H8931" s="627"/>
      <c r="I8931" s="639">
        <v>1</v>
      </c>
      <c r="J8931" s="627"/>
      <c r="K8931" s="627"/>
      <c r="L8931" s="637"/>
    </row>
    <row r="8932" spans="1:12" ht="15">
      <c r="A8932" s="276"/>
      <c r="C8932" s="625"/>
      <c r="D8932" s="625"/>
      <c r="E8932" s="625"/>
      <c r="F8932" s="625"/>
      <c r="G8932" s="625"/>
      <c r="H8932" s="625"/>
      <c r="I8932" s="638">
        <v>1</v>
      </c>
      <c r="J8932" s="625"/>
      <c r="K8932" s="625"/>
      <c r="L8932" s="634"/>
    </row>
    <row r="8933" spans="1:12" ht="15">
      <c r="A8933" s="276"/>
      <c r="C8933" s="627"/>
      <c r="D8933" s="627"/>
      <c r="E8933" s="627"/>
      <c r="F8933" s="627"/>
      <c r="G8933" s="627"/>
      <c r="H8933" s="627"/>
      <c r="I8933" s="639">
        <v>1</v>
      </c>
      <c r="J8933" s="627"/>
      <c r="K8933" s="627"/>
      <c r="L8933" s="637"/>
    </row>
    <row r="8934" spans="1:12" ht="15">
      <c r="A8934" s="276"/>
      <c r="C8934" s="625"/>
      <c r="D8934" s="625"/>
      <c r="E8934" s="625"/>
      <c r="F8934" s="625"/>
      <c r="G8934" s="625"/>
      <c r="H8934" s="625"/>
      <c r="I8934" s="638">
        <v>1</v>
      </c>
      <c r="J8934" s="625"/>
      <c r="K8934" s="625"/>
      <c r="L8934" s="634"/>
    </row>
    <row r="8935" spans="1:12" ht="15">
      <c r="A8935" s="276"/>
      <c r="C8935" s="627"/>
      <c r="D8935" s="627"/>
      <c r="E8935" s="627"/>
      <c r="F8935" s="627"/>
      <c r="G8935" s="627"/>
      <c r="H8935" s="627"/>
      <c r="I8935" s="639">
        <v>1</v>
      </c>
      <c r="J8935" s="627"/>
      <c r="K8935" s="627"/>
      <c r="L8935" s="637"/>
    </row>
    <row r="8936" spans="1:12" ht="15">
      <c r="A8936" s="276"/>
      <c r="C8936" s="625"/>
      <c r="D8936" s="625"/>
      <c r="E8936" s="625"/>
      <c r="F8936" s="625"/>
      <c r="G8936" s="625"/>
      <c r="H8936" s="625"/>
      <c r="I8936" s="638">
        <v>1</v>
      </c>
      <c r="J8936" s="625"/>
      <c r="K8936" s="625"/>
      <c r="L8936" s="634"/>
    </row>
    <row r="8937" spans="1:12" ht="15">
      <c r="A8937" s="276"/>
      <c r="C8937" s="627"/>
      <c r="D8937" s="627"/>
      <c r="E8937" s="627"/>
      <c r="F8937" s="627"/>
      <c r="G8937" s="627"/>
      <c r="H8937" s="627"/>
      <c r="I8937" s="639">
        <v>1</v>
      </c>
      <c r="J8937" s="627"/>
      <c r="K8937" s="627"/>
      <c r="L8937" s="637"/>
    </row>
    <row r="8938" spans="1:12" ht="15">
      <c r="A8938" s="276"/>
      <c r="C8938" s="625"/>
      <c r="D8938" s="625"/>
      <c r="E8938" s="625"/>
      <c r="F8938" s="625"/>
      <c r="G8938" s="625"/>
      <c r="H8938" s="625"/>
      <c r="I8938" s="638">
        <v>2</v>
      </c>
      <c r="J8938" s="625"/>
      <c r="K8938" s="625"/>
      <c r="L8938" s="634"/>
    </row>
    <row r="8939" spans="1:12" ht="15">
      <c r="A8939" s="276"/>
      <c r="C8939" s="627"/>
      <c r="D8939" s="627"/>
      <c r="E8939" s="627"/>
      <c r="F8939" s="627"/>
      <c r="G8939" s="627"/>
      <c r="H8939" s="627"/>
      <c r="I8939" s="639">
        <v>3</v>
      </c>
      <c r="J8939" s="627"/>
      <c r="K8939" s="627"/>
      <c r="L8939" s="637"/>
    </row>
    <row r="8940" spans="1:12" ht="15">
      <c r="A8940" s="276"/>
      <c r="C8940" s="625"/>
      <c r="D8940" s="625"/>
      <c r="E8940" s="625"/>
      <c r="F8940" s="625"/>
      <c r="G8940" s="625"/>
      <c r="H8940" s="625"/>
      <c r="I8940" s="638">
        <v>5</v>
      </c>
      <c r="J8940" s="625"/>
      <c r="K8940" s="625"/>
      <c r="L8940" s="634"/>
    </row>
    <row r="8941" spans="1:12" ht="15">
      <c r="A8941" s="276"/>
      <c r="C8941" s="627"/>
      <c r="D8941" s="627"/>
      <c r="E8941" s="627"/>
      <c r="F8941" s="627"/>
      <c r="G8941" s="627"/>
      <c r="H8941" s="627"/>
      <c r="I8941" s="639">
        <v>1</v>
      </c>
      <c r="J8941" s="627"/>
      <c r="K8941" s="627"/>
      <c r="L8941" s="637"/>
    </row>
    <row r="8942" spans="1:12" ht="15">
      <c r="A8942" s="276"/>
      <c r="C8942" s="625"/>
      <c r="D8942" s="625"/>
      <c r="E8942" s="625"/>
      <c r="F8942" s="625"/>
      <c r="G8942" s="625"/>
      <c r="H8942" s="625"/>
      <c r="I8942" s="638">
        <v>1</v>
      </c>
      <c r="J8942" s="625"/>
      <c r="K8942" s="625"/>
      <c r="L8942" s="634"/>
    </row>
    <row r="8943" spans="1:12" ht="15">
      <c r="A8943" s="276"/>
      <c r="C8943" s="627"/>
      <c r="D8943" s="627"/>
      <c r="E8943" s="627"/>
      <c r="F8943" s="627"/>
      <c r="G8943" s="627"/>
      <c r="H8943" s="627"/>
      <c r="I8943" s="639">
        <v>1</v>
      </c>
      <c r="J8943" s="627"/>
      <c r="K8943" s="627"/>
      <c r="L8943" s="637"/>
    </row>
    <row r="8944" spans="1:12" ht="15">
      <c r="A8944" s="276"/>
      <c r="C8944" s="625"/>
      <c r="D8944" s="625"/>
      <c r="E8944" s="625"/>
      <c r="F8944" s="625"/>
      <c r="G8944" s="625"/>
      <c r="H8944" s="625"/>
      <c r="I8944" s="638">
        <v>1</v>
      </c>
      <c r="J8944" s="625"/>
      <c r="K8944" s="625"/>
      <c r="L8944" s="634"/>
    </row>
    <row r="8945" spans="1:12" ht="15">
      <c r="A8945" s="276"/>
      <c r="C8945" s="627"/>
      <c r="D8945" s="627"/>
      <c r="E8945" s="627"/>
      <c r="F8945" s="627"/>
      <c r="G8945" s="627"/>
      <c r="H8945" s="627"/>
      <c r="I8945" s="639">
        <v>1</v>
      </c>
      <c r="J8945" s="627"/>
      <c r="K8945" s="627"/>
      <c r="L8945" s="637"/>
    </row>
    <row r="8946" spans="1:12" ht="15">
      <c r="A8946" s="276"/>
      <c r="C8946" s="625"/>
      <c r="D8946" s="625"/>
      <c r="E8946" s="625"/>
      <c r="F8946" s="625"/>
      <c r="G8946" s="625"/>
      <c r="H8946" s="625"/>
      <c r="I8946" s="638">
        <v>1</v>
      </c>
      <c r="J8946" s="625"/>
      <c r="K8946" s="625"/>
      <c r="L8946" s="634"/>
    </row>
    <row r="8947" spans="1:12" ht="15">
      <c r="A8947" s="276"/>
      <c r="C8947" s="627"/>
      <c r="D8947" s="627"/>
      <c r="E8947" s="627"/>
      <c r="F8947" s="627"/>
      <c r="G8947" s="627"/>
      <c r="H8947" s="627"/>
      <c r="I8947" s="639">
        <v>1</v>
      </c>
      <c r="J8947" s="627"/>
      <c r="K8947" s="627"/>
      <c r="L8947" s="637"/>
    </row>
    <row r="8948" spans="1:12" ht="15">
      <c r="A8948" s="276"/>
      <c r="C8948" s="625"/>
      <c r="D8948" s="625"/>
      <c r="E8948" s="625"/>
      <c r="F8948" s="625"/>
      <c r="G8948" s="625"/>
      <c r="H8948" s="625"/>
      <c r="I8948" s="638">
        <v>2</v>
      </c>
      <c r="J8948" s="625"/>
      <c r="K8948" s="625"/>
      <c r="L8948" s="634"/>
    </row>
    <row r="8949" spans="1:12" ht="15">
      <c r="A8949" s="276"/>
      <c r="C8949" s="625"/>
      <c r="D8949" s="625"/>
      <c r="E8949" s="625"/>
      <c r="F8949" s="625"/>
      <c r="G8949" s="625"/>
      <c r="H8949" s="625"/>
      <c r="I8949" s="638">
        <v>1</v>
      </c>
      <c r="J8949" s="625"/>
      <c r="K8949" s="625"/>
      <c r="L8949" s="634"/>
    </row>
    <row r="8950" spans="1:12" ht="15">
      <c r="A8950" s="276"/>
      <c r="C8950" s="627"/>
      <c r="D8950" s="627"/>
      <c r="E8950" s="627"/>
      <c r="F8950" s="627"/>
      <c r="G8950" s="627"/>
      <c r="H8950" s="627"/>
      <c r="I8950" s="639">
        <v>1</v>
      </c>
      <c r="J8950" s="627"/>
      <c r="K8950" s="627"/>
      <c r="L8950" s="637"/>
    </row>
    <row r="8951" spans="1:12" ht="15">
      <c r="A8951" s="276"/>
      <c r="C8951" s="625"/>
      <c r="D8951" s="625"/>
      <c r="E8951" s="625"/>
      <c r="F8951" s="625"/>
      <c r="G8951" s="625"/>
      <c r="H8951" s="625"/>
      <c r="I8951" s="638">
        <v>1</v>
      </c>
      <c r="J8951" s="625"/>
      <c r="K8951" s="625"/>
      <c r="L8951" s="634"/>
    </row>
    <row r="8952" spans="1:12" ht="15">
      <c r="A8952" s="276"/>
      <c r="C8952" s="627"/>
      <c r="D8952" s="627"/>
      <c r="E8952" s="627"/>
      <c r="F8952" s="627"/>
      <c r="G8952" s="627"/>
      <c r="H8952" s="627"/>
      <c r="I8952" s="639">
        <v>1</v>
      </c>
      <c r="J8952" s="627"/>
      <c r="K8952" s="627"/>
      <c r="L8952" s="637"/>
    </row>
    <row r="8953" spans="1:12" ht="15">
      <c r="A8953" s="276"/>
      <c r="C8953" s="625"/>
      <c r="D8953" s="625"/>
      <c r="E8953" s="625"/>
      <c r="F8953" s="625"/>
      <c r="G8953" s="625"/>
      <c r="H8953" s="625"/>
      <c r="I8953" s="638">
        <v>1</v>
      </c>
      <c r="J8953" s="625"/>
      <c r="K8953" s="625"/>
      <c r="L8953" s="634"/>
    </row>
    <row r="8954" spans="1:12" ht="15">
      <c r="A8954" s="276"/>
      <c r="C8954" s="627"/>
      <c r="D8954" s="627"/>
      <c r="E8954" s="627"/>
      <c r="F8954" s="627"/>
      <c r="G8954" s="627"/>
      <c r="H8954" s="627"/>
      <c r="I8954" s="639">
        <v>1</v>
      </c>
      <c r="J8954" s="627"/>
      <c r="K8954" s="627"/>
      <c r="L8954" s="637"/>
    </row>
    <row r="8955" spans="1:12" ht="15">
      <c r="A8955" s="276"/>
      <c r="C8955" s="625"/>
      <c r="D8955" s="625"/>
      <c r="E8955" s="625"/>
      <c r="F8955" s="625"/>
      <c r="G8955" s="625"/>
      <c r="H8955" s="625"/>
      <c r="I8955" s="638">
        <v>1</v>
      </c>
      <c r="J8955" s="625"/>
      <c r="K8955" s="625"/>
      <c r="L8955" s="634"/>
    </row>
    <row r="8956" spans="1:12" ht="15">
      <c r="A8956" s="276"/>
      <c r="C8956" s="627"/>
      <c r="D8956" s="627"/>
      <c r="E8956" s="627"/>
      <c r="F8956" s="627"/>
      <c r="G8956" s="627"/>
      <c r="H8956" s="627"/>
      <c r="I8956" s="639">
        <v>1</v>
      </c>
      <c r="J8956" s="627"/>
      <c r="K8956" s="627"/>
      <c r="L8956" s="637"/>
    </row>
    <row r="8957" spans="1:12" ht="15">
      <c r="A8957" s="276"/>
      <c r="C8957" s="625"/>
      <c r="D8957" s="625"/>
      <c r="E8957" s="625"/>
      <c r="F8957" s="625"/>
      <c r="G8957" s="625"/>
      <c r="H8957" s="625"/>
      <c r="I8957" s="638">
        <v>1</v>
      </c>
      <c r="J8957" s="625"/>
      <c r="K8957" s="625"/>
      <c r="L8957" s="634"/>
    </row>
    <row r="8958" spans="1:12" ht="15">
      <c r="A8958" s="276"/>
      <c r="C8958" s="627"/>
      <c r="D8958" s="627"/>
      <c r="E8958" s="627"/>
      <c r="F8958" s="627"/>
      <c r="G8958" s="627"/>
      <c r="H8958" s="627"/>
      <c r="I8958" s="639">
        <v>1</v>
      </c>
      <c r="J8958" s="627"/>
      <c r="K8958" s="627"/>
      <c r="L8958" s="637"/>
    </row>
    <row r="8959" spans="1:12" ht="15">
      <c r="A8959" s="276"/>
      <c r="C8959" s="625"/>
      <c r="D8959" s="625"/>
      <c r="E8959" s="625"/>
      <c r="F8959" s="625"/>
      <c r="G8959" s="625"/>
      <c r="H8959" s="625"/>
      <c r="I8959" s="638">
        <v>1</v>
      </c>
      <c r="J8959" s="625"/>
      <c r="K8959" s="625"/>
      <c r="L8959" s="634"/>
    </row>
    <row r="8960" spans="1:12" ht="15">
      <c r="A8960" s="276"/>
      <c r="C8960" s="627"/>
      <c r="D8960" s="627"/>
      <c r="E8960" s="627"/>
      <c r="F8960" s="627"/>
      <c r="G8960" s="627"/>
      <c r="H8960" s="627"/>
      <c r="I8960" s="639">
        <v>1</v>
      </c>
      <c r="J8960" s="627"/>
      <c r="K8960" s="627"/>
      <c r="L8960" s="637"/>
    </row>
    <row r="8961" spans="1:12" ht="15">
      <c r="A8961" s="276"/>
      <c r="C8961" s="625"/>
      <c r="D8961" s="625"/>
      <c r="E8961" s="625"/>
      <c r="F8961" s="625"/>
      <c r="G8961" s="625"/>
      <c r="H8961" s="625"/>
      <c r="I8961" s="638">
        <v>1</v>
      </c>
      <c r="J8961" s="625"/>
      <c r="K8961" s="625"/>
      <c r="L8961" s="634"/>
    </row>
    <row r="8962" spans="1:12" ht="15">
      <c r="A8962" s="276"/>
      <c r="C8962" s="627"/>
      <c r="D8962" s="627"/>
      <c r="E8962" s="627"/>
      <c r="F8962" s="627"/>
      <c r="G8962" s="627"/>
      <c r="H8962" s="627"/>
      <c r="I8962" s="639">
        <v>1</v>
      </c>
      <c r="J8962" s="627"/>
      <c r="K8962" s="627"/>
      <c r="L8962" s="637"/>
    </row>
    <row r="8963" spans="1:12" ht="15">
      <c r="A8963" s="276"/>
      <c r="C8963" s="625"/>
      <c r="D8963" s="625"/>
      <c r="E8963" s="625"/>
      <c r="F8963" s="625"/>
      <c r="G8963" s="625"/>
      <c r="H8963" s="625"/>
      <c r="I8963" s="638">
        <v>1</v>
      </c>
      <c r="J8963" s="625"/>
      <c r="K8963" s="625"/>
      <c r="L8963" s="634"/>
    </row>
    <row r="8964" spans="1:12" ht="15">
      <c r="A8964" s="276"/>
      <c r="C8964" s="627"/>
      <c r="D8964" s="627"/>
      <c r="E8964" s="627"/>
      <c r="F8964" s="627"/>
      <c r="G8964" s="627"/>
      <c r="H8964" s="627"/>
      <c r="I8964" s="639">
        <v>1</v>
      </c>
      <c r="J8964" s="627"/>
      <c r="K8964" s="627"/>
      <c r="L8964" s="637"/>
    </row>
    <row r="8965" spans="1:12" ht="15">
      <c r="A8965" s="276"/>
      <c r="C8965" s="625"/>
      <c r="D8965" s="625"/>
      <c r="E8965" s="625"/>
      <c r="F8965" s="625"/>
      <c r="G8965" s="625"/>
      <c r="H8965" s="625"/>
      <c r="I8965" s="638">
        <v>1</v>
      </c>
      <c r="J8965" s="625"/>
      <c r="K8965" s="625"/>
      <c r="L8965" s="634"/>
    </row>
    <row r="8966" spans="1:12" ht="15">
      <c r="A8966" s="276"/>
      <c r="C8966" s="627"/>
      <c r="D8966" s="627"/>
      <c r="E8966" s="627"/>
      <c r="F8966" s="627"/>
      <c r="G8966" s="627"/>
      <c r="H8966" s="627"/>
      <c r="I8966" s="639">
        <v>1</v>
      </c>
      <c r="J8966" s="627"/>
      <c r="K8966" s="627"/>
      <c r="L8966" s="637"/>
    </row>
    <row r="8967" spans="1:12" ht="15">
      <c r="A8967" s="276"/>
      <c r="C8967" s="625"/>
      <c r="D8967" s="625"/>
      <c r="E8967" s="625"/>
      <c r="F8967" s="625"/>
      <c r="G8967" s="625"/>
      <c r="H8967" s="625"/>
      <c r="I8967" s="638">
        <v>1</v>
      </c>
      <c r="J8967" s="625"/>
      <c r="K8967" s="625"/>
      <c r="L8967" s="634"/>
    </row>
    <row r="8968" spans="1:12" ht="15">
      <c r="A8968" s="276"/>
      <c r="C8968" s="627"/>
      <c r="D8968" s="627"/>
      <c r="E8968" s="627"/>
      <c r="F8968" s="627"/>
      <c r="G8968" s="627"/>
      <c r="H8968" s="627"/>
      <c r="I8968" s="639">
        <v>1</v>
      </c>
      <c r="J8968" s="627"/>
      <c r="K8968" s="627"/>
      <c r="L8968" s="637"/>
    </row>
    <row r="8969" spans="1:12" ht="15">
      <c r="A8969" s="276"/>
      <c r="C8969" s="625"/>
      <c r="D8969" s="625"/>
      <c r="E8969" s="625"/>
      <c r="F8969" s="625"/>
      <c r="G8969" s="625"/>
      <c r="H8969" s="625"/>
      <c r="I8969" s="638">
        <v>1</v>
      </c>
      <c r="J8969" s="625"/>
      <c r="K8969" s="625"/>
      <c r="L8969" s="634"/>
    </row>
    <row r="8970" spans="1:12" ht="15">
      <c r="A8970" s="276"/>
      <c r="C8970" s="627"/>
      <c r="D8970" s="627"/>
      <c r="E8970" s="627"/>
      <c r="F8970" s="627"/>
      <c r="G8970" s="627"/>
      <c r="H8970" s="627"/>
      <c r="I8970" s="639">
        <v>2</v>
      </c>
      <c r="J8970" s="627"/>
      <c r="K8970" s="627"/>
      <c r="L8970" s="637"/>
    </row>
    <row r="8971" spans="1:12" ht="15">
      <c r="A8971" s="276"/>
      <c r="C8971" s="625"/>
      <c r="D8971" s="625"/>
      <c r="E8971" s="625"/>
      <c r="F8971" s="625"/>
      <c r="G8971" s="625"/>
      <c r="H8971" s="625"/>
      <c r="I8971" s="638">
        <v>1</v>
      </c>
      <c r="J8971" s="625"/>
      <c r="K8971" s="625"/>
      <c r="L8971" s="634"/>
    </row>
    <row r="8972" spans="1:12" ht="15">
      <c r="A8972" s="276"/>
      <c r="C8972" s="627"/>
      <c r="D8972" s="627"/>
      <c r="E8972" s="627"/>
      <c r="F8972" s="627"/>
      <c r="G8972" s="627"/>
      <c r="H8972" s="627"/>
      <c r="I8972" s="639">
        <v>1</v>
      </c>
      <c r="J8972" s="627"/>
      <c r="K8972" s="627"/>
      <c r="L8972" s="637"/>
    </row>
    <row r="8973" spans="1:12" ht="15">
      <c r="A8973" s="276"/>
      <c r="C8973" s="625"/>
      <c r="D8973" s="625"/>
      <c r="E8973" s="625"/>
      <c r="F8973" s="625"/>
      <c r="G8973" s="625"/>
      <c r="H8973" s="625"/>
      <c r="I8973" s="638">
        <v>1</v>
      </c>
      <c r="J8973" s="625"/>
      <c r="K8973" s="625"/>
      <c r="L8973" s="634"/>
    </row>
    <row r="8974" spans="1:12" ht="15">
      <c r="A8974" s="276"/>
      <c r="C8974" s="627"/>
      <c r="D8974" s="627"/>
      <c r="E8974" s="627"/>
      <c r="F8974" s="627"/>
      <c r="G8974" s="627"/>
      <c r="H8974" s="627"/>
      <c r="I8974" s="639">
        <v>1</v>
      </c>
      <c r="J8974" s="627"/>
      <c r="K8974" s="627"/>
      <c r="L8974" s="637"/>
    </row>
    <row r="8975" spans="1:12" ht="15">
      <c r="A8975" s="276"/>
      <c r="C8975" s="625"/>
      <c r="D8975" s="625"/>
      <c r="E8975" s="625"/>
      <c r="F8975" s="625"/>
      <c r="G8975" s="625"/>
      <c r="H8975" s="625"/>
      <c r="I8975" s="638">
        <v>1</v>
      </c>
      <c r="J8975" s="625"/>
      <c r="K8975" s="625"/>
      <c r="L8975" s="634"/>
    </row>
    <row r="8976" spans="1:12" ht="15">
      <c r="A8976" s="276"/>
      <c r="C8976" s="627"/>
      <c r="D8976" s="627"/>
      <c r="E8976" s="627"/>
      <c r="F8976" s="627"/>
      <c r="G8976" s="627"/>
      <c r="H8976" s="627"/>
      <c r="I8976" s="639">
        <v>1</v>
      </c>
      <c r="J8976" s="627"/>
      <c r="K8976" s="627"/>
      <c r="L8976" s="637"/>
    </row>
    <row r="8977" spans="1:12" ht="15">
      <c r="A8977" s="276"/>
      <c r="C8977" s="625"/>
      <c r="D8977" s="625"/>
      <c r="E8977" s="625"/>
      <c r="F8977" s="625"/>
      <c r="G8977" s="625"/>
      <c r="H8977" s="625"/>
      <c r="I8977" s="638">
        <v>1</v>
      </c>
      <c r="J8977" s="625"/>
      <c r="K8977" s="625"/>
      <c r="L8977" s="634"/>
    </row>
    <row r="8978" spans="1:12" ht="15">
      <c r="A8978" s="276"/>
      <c r="C8978" s="627"/>
      <c r="D8978" s="627"/>
      <c r="E8978" s="627"/>
      <c r="F8978" s="627"/>
      <c r="G8978" s="627"/>
      <c r="H8978" s="627"/>
      <c r="I8978" s="639">
        <v>1</v>
      </c>
      <c r="J8978" s="627"/>
      <c r="K8978" s="627"/>
      <c r="L8978" s="637"/>
    </row>
    <row r="8979" spans="1:12" ht="15">
      <c r="A8979" s="276"/>
      <c r="C8979" s="625"/>
      <c r="D8979" s="625"/>
      <c r="E8979" s="625"/>
      <c r="F8979" s="625"/>
      <c r="G8979" s="625"/>
      <c r="H8979" s="625"/>
      <c r="I8979" s="638">
        <v>1</v>
      </c>
      <c r="J8979" s="625"/>
      <c r="K8979" s="625"/>
      <c r="L8979" s="634"/>
    </row>
    <row r="8980" spans="1:12" ht="15">
      <c r="A8980" s="276"/>
      <c r="C8980" s="627"/>
      <c r="D8980" s="627"/>
      <c r="E8980" s="627"/>
      <c r="F8980" s="627"/>
      <c r="G8980" s="627"/>
      <c r="H8980" s="627"/>
      <c r="I8980" s="639">
        <v>1</v>
      </c>
      <c r="J8980" s="627"/>
      <c r="K8980" s="627"/>
      <c r="L8980" s="637"/>
    </row>
    <row r="8981" spans="1:12" ht="15">
      <c r="A8981" s="276"/>
      <c r="C8981" s="625"/>
      <c r="D8981" s="625"/>
      <c r="E8981" s="625"/>
      <c r="F8981" s="625"/>
      <c r="G8981" s="625"/>
      <c r="H8981" s="625"/>
      <c r="I8981" s="638">
        <v>2</v>
      </c>
      <c r="J8981" s="625"/>
      <c r="K8981" s="625"/>
      <c r="L8981" s="634"/>
    </row>
    <row r="8982" spans="1:12" ht="15">
      <c r="A8982" s="276"/>
      <c r="C8982" s="627"/>
      <c r="D8982" s="627"/>
      <c r="E8982" s="627"/>
      <c r="F8982" s="627"/>
      <c r="G8982" s="627"/>
      <c r="H8982" s="627"/>
      <c r="I8982" s="639">
        <v>1</v>
      </c>
      <c r="J8982" s="627"/>
      <c r="K8982" s="627"/>
      <c r="L8982" s="637"/>
    </row>
    <row r="8983" spans="1:12" ht="15">
      <c r="A8983" s="276"/>
      <c r="C8983" s="625"/>
      <c r="D8983" s="625"/>
      <c r="E8983" s="625"/>
      <c r="F8983" s="625"/>
      <c r="G8983" s="625"/>
      <c r="H8983" s="625"/>
      <c r="I8983" s="638">
        <v>3</v>
      </c>
      <c r="J8983" s="625"/>
      <c r="K8983" s="625"/>
      <c r="L8983" s="634"/>
    </row>
    <row r="8984" spans="1:12" ht="15">
      <c r="A8984" s="276"/>
      <c r="C8984" s="627"/>
      <c r="D8984" s="627"/>
      <c r="E8984" s="627"/>
      <c r="F8984" s="627"/>
      <c r="G8984" s="627"/>
      <c r="H8984" s="627"/>
      <c r="I8984" s="639">
        <v>1</v>
      </c>
      <c r="J8984" s="627"/>
      <c r="K8984" s="627"/>
      <c r="L8984" s="637"/>
    </row>
    <row r="8985" spans="1:12" ht="15">
      <c r="A8985" s="276"/>
      <c r="C8985" s="625"/>
      <c r="D8985" s="625"/>
      <c r="E8985" s="625"/>
      <c r="F8985" s="625"/>
      <c r="G8985" s="625"/>
      <c r="H8985" s="625"/>
      <c r="I8985" s="638">
        <v>1</v>
      </c>
      <c r="J8985" s="625"/>
      <c r="K8985" s="625"/>
      <c r="L8985" s="634"/>
    </row>
    <row r="8986" spans="1:12" ht="15">
      <c r="A8986" s="276"/>
      <c r="C8986" s="627"/>
      <c r="D8986" s="627"/>
      <c r="E8986" s="627"/>
      <c r="F8986" s="627"/>
      <c r="G8986" s="627"/>
      <c r="H8986" s="627"/>
      <c r="I8986" s="639">
        <v>2</v>
      </c>
      <c r="J8986" s="627"/>
      <c r="K8986" s="627"/>
      <c r="L8986" s="637"/>
    </row>
    <row r="8987" spans="1:12" ht="15">
      <c r="A8987" s="276"/>
      <c r="C8987" s="625"/>
      <c r="D8987" s="625"/>
      <c r="E8987" s="625"/>
      <c r="F8987" s="625"/>
      <c r="G8987" s="625"/>
      <c r="H8987" s="625"/>
      <c r="I8987" s="638">
        <v>4</v>
      </c>
      <c r="J8987" s="625"/>
      <c r="K8987" s="625"/>
      <c r="L8987" s="634"/>
    </row>
    <row r="8988" spans="1:12" ht="15">
      <c r="A8988" s="276"/>
      <c r="C8988" s="627"/>
      <c r="D8988" s="627"/>
      <c r="E8988" s="627"/>
      <c r="F8988" s="627"/>
      <c r="G8988" s="627"/>
      <c r="H8988" s="627"/>
      <c r="I8988" s="639">
        <v>2</v>
      </c>
      <c r="J8988" s="627"/>
      <c r="K8988" s="627"/>
      <c r="L8988" s="637"/>
    </row>
    <row r="8989" spans="1:12" ht="15">
      <c r="A8989" s="276"/>
      <c r="C8989" s="625"/>
      <c r="D8989" s="625"/>
      <c r="E8989" s="625"/>
      <c r="F8989" s="625"/>
      <c r="G8989" s="625"/>
      <c r="H8989" s="625"/>
      <c r="I8989" s="638">
        <v>3</v>
      </c>
      <c r="J8989" s="625"/>
      <c r="K8989" s="625"/>
      <c r="L8989" s="634"/>
    </row>
    <row r="8990" spans="1:12" ht="15">
      <c r="A8990" s="276"/>
      <c r="C8990" s="627"/>
      <c r="D8990" s="627"/>
      <c r="E8990" s="627"/>
      <c r="F8990" s="627"/>
      <c r="G8990" s="627"/>
      <c r="H8990" s="627"/>
      <c r="I8990" s="639">
        <v>3</v>
      </c>
      <c r="J8990" s="627"/>
      <c r="K8990" s="627"/>
      <c r="L8990" s="637"/>
    </row>
    <row r="8991" spans="1:12" ht="15">
      <c r="A8991" s="276"/>
      <c r="C8991" s="625"/>
      <c r="D8991" s="625"/>
      <c r="E8991" s="625"/>
      <c r="F8991" s="625"/>
      <c r="G8991" s="625"/>
      <c r="H8991" s="625"/>
      <c r="I8991" s="638">
        <v>2</v>
      </c>
      <c r="J8991" s="625"/>
      <c r="K8991" s="625"/>
      <c r="L8991" s="634"/>
    </row>
    <row r="8992" spans="1:12" ht="15">
      <c r="A8992" s="276"/>
      <c r="C8992" s="625"/>
      <c r="D8992" s="625"/>
      <c r="E8992" s="625"/>
      <c r="F8992" s="625"/>
      <c r="G8992" s="625"/>
      <c r="H8992" s="625"/>
      <c r="I8992" s="638">
        <v>1</v>
      </c>
      <c r="J8992" s="625"/>
      <c r="K8992" s="625"/>
      <c r="L8992" s="634"/>
    </row>
    <row r="8993" spans="1:12" ht="15">
      <c r="A8993" s="276"/>
      <c r="C8993" s="627"/>
      <c r="D8993" s="627"/>
      <c r="E8993" s="627"/>
      <c r="F8993" s="627"/>
      <c r="G8993" s="627"/>
      <c r="H8993" s="627"/>
      <c r="I8993" s="639">
        <v>1</v>
      </c>
      <c r="J8993" s="627"/>
      <c r="K8993" s="627"/>
      <c r="L8993" s="637"/>
    </row>
    <row r="8994" spans="1:12" ht="15">
      <c r="A8994" s="276"/>
      <c r="C8994" s="625"/>
      <c r="D8994" s="625"/>
      <c r="E8994" s="625"/>
      <c r="F8994" s="625"/>
      <c r="G8994" s="625"/>
      <c r="H8994" s="625"/>
      <c r="I8994" s="638">
        <v>1</v>
      </c>
      <c r="J8994" s="625"/>
      <c r="K8994" s="625"/>
      <c r="L8994" s="634"/>
    </row>
    <row r="8995" spans="1:12" ht="15">
      <c r="A8995" s="276"/>
      <c r="C8995" s="627"/>
      <c r="D8995" s="627"/>
      <c r="E8995" s="627"/>
      <c r="F8995" s="627"/>
      <c r="G8995" s="627"/>
      <c r="H8995" s="627"/>
      <c r="I8995" s="639">
        <v>1</v>
      </c>
      <c r="J8995" s="627"/>
      <c r="K8995" s="627"/>
      <c r="L8995" s="637"/>
    </row>
    <row r="8996" spans="1:12" ht="15">
      <c r="A8996" s="276"/>
      <c r="C8996" s="625"/>
      <c r="D8996" s="625"/>
      <c r="E8996" s="625"/>
      <c r="F8996" s="625"/>
      <c r="G8996" s="625"/>
      <c r="H8996" s="625"/>
      <c r="I8996" s="638">
        <v>1</v>
      </c>
      <c r="J8996" s="625"/>
      <c r="K8996" s="625"/>
      <c r="L8996" s="634"/>
    </row>
    <row r="8997" spans="1:12" ht="15">
      <c r="A8997" s="276"/>
      <c r="C8997" s="627"/>
      <c r="D8997" s="627"/>
      <c r="E8997" s="627"/>
      <c r="F8997" s="627"/>
      <c r="G8997" s="627"/>
      <c r="H8997" s="627"/>
      <c r="I8997" s="639">
        <v>1</v>
      </c>
      <c r="J8997" s="627"/>
      <c r="K8997" s="627"/>
      <c r="L8997" s="637"/>
    </row>
    <row r="8998" spans="1:12" ht="15">
      <c r="A8998" s="276"/>
      <c r="C8998" s="625"/>
      <c r="D8998" s="625"/>
      <c r="E8998" s="625"/>
      <c r="F8998" s="625"/>
      <c r="G8998" s="625"/>
      <c r="H8998" s="625"/>
      <c r="I8998" s="638">
        <v>1</v>
      </c>
      <c r="J8998" s="625"/>
      <c r="K8998" s="625"/>
      <c r="L8998" s="634"/>
    </row>
    <row r="8999" spans="1:12" ht="15">
      <c r="A8999" s="276"/>
      <c r="C8999" s="627"/>
      <c r="D8999" s="627"/>
      <c r="E8999" s="627"/>
      <c r="F8999" s="627"/>
      <c r="G8999" s="627"/>
      <c r="H8999" s="627"/>
      <c r="I8999" s="639">
        <v>1</v>
      </c>
      <c r="J8999" s="627"/>
      <c r="K8999" s="627"/>
      <c r="L8999" s="637"/>
    </row>
    <row r="9000" spans="1:12" ht="15">
      <c r="A9000" s="276"/>
      <c r="C9000" s="625"/>
      <c r="D9000" s="625"/>
      <c r="E9000" s="625"/>
      <c r="F9000" s="625"/>
      <c r="G9000" s="625"/>
      <c r="H9000" s="625"/>
      <c r="I9000" s="638">
        <v>1</v>
      </c>
      <c r="J9000" s="625"/>
      <c r="K9000" s="625"/>
      <c r="L9000" s="634"/>
    </row>
    <row r="9001" spans="1:12" ht="15">
      <c r="A9001" s="276"/>
      <c r="C9001" s="627"/>
      <c r="D9001" s="627"/>
      <c r="E9001" s="627"/>
      <c r="F9001" s="627"/>
      <c r="G9001" s="627"/>
      <c r="H9001" s="627"/>
      <c r="I9001" s="639">
        <v>1</v>
      </c>
      <c r="J9001" s="627"/>
      <c r="K9001" s="627"/>
      <c r="L9001" s="637"/>
    </row>
    <row r="9002" spans="1:12" ht="15">
      <c r="A9002" s="276"/>
      <c r="C9002" s="625"/>
      <c r="D9002" s="625"/>
      <c r="E9002" s="625"/>
      <c r="F9002" s="625"/>
      <c r="G9002" s="625"/>
      <c r="H9002" s="625"/>
      <c r="I9002" s="638">
        <v>1</v>
      </c>
      <c r="J9002" s="625"/>
      <c r="K9002" s="625"/>
      <c r="L9002" s="634"/>
    </row>
    <row r="9003" spans="1:12" ht="15">
      <c r="A9003" s="276"/>
      <c r="C9003" s="627"/>
      <c r="D9003" s="627"/>
      <c r="E9003" s="627"/>
      <c r="F9003" s="627"/>
      <c r="G9003" s="627"/>
      <c r="H9003" s="627"/>
      <c r="I9003" s="639">
        <v>1</v>
      </c>
      <c r="J9003" s="627"/>
      <c r="K9003" s="627"/>
      <c r="L9003" s="637"/>
    </row>
    <row r="9004" spans="1:12" ht="15">
      <c r="A9004" s="276"/>
      <c r="C9004" s="625"/>
      <c r="D9004" s="625"/>
      <c r="E9004" s="625"/>
      <c r="F9004" s="625"/>
      <c r="G9004" s="625"/>
      <c r="H9004" s="625"/>
      <c r="I9004" s="638">
        <v>1</v>
      </c>
      <c r="J9004" s="625"/>
      <c r="K9004" s="625"/>
      <c r="L9004" s="634"/>
    </row>
    <row r="9005" spans="1:12" ht="15">
      <c r="A9005" s="276"/>
      <c r="C9005" s="627"/>
      <c r="D9005" s="627"/>
      <c r="E9005" s="627"/>
      <c r="F9005" s="627"/>
      <c r="G9005" s="627"/>
      <c r="H9005" s="627"/>
      <c r="I9005" s="639">
        <v>1</v>
      </c>
      <c r="J9005" s="627"/>
      <c r="K9005" s="627"/>
      <c r="L9005" s="637"/>
    </row>
    <row r="9006" spans="1:12" ht="15">
      <c r="A9006" s="276"/>
      <c r="C9006" s="625"/>
      <c r="D9006" s="625"/>
      <c r="E9006" s="625"/>
      <c r="F9006" s="625"/>
      <c r="G9006" s="625"/>
      <c r="H9006" s="625"/>
      <c r="I9006" s="638">
        <v>1</v>
      </c>
      <c r="J9006" s="625"/>
      <c r="K9006" s="625"/>
      <c r="L9006" s="634"/>
    </row>
    <row r="9007" spans="1:12" ht="15">
      <c r="A9007" s="276"/>
      <c r="C9007" s="627"/>
      <c r="D9007" s="627"/>
      <c r="E9007" s="627"/>
      <c r="F9007" s="627"/>
      <c r="G9007" s="627"/>
      <c r="H9007" s="627"/>
      <c r="I9007" s="639">
        <v>1</v>
      </c>
      <c r="J9007" s="627"/>
      <c r="K9007" s="627"/>
      <c r="L9007" s="637"/>
    </row>
    <row r="9008" spans="1:12" ht="15">
      <c r="A9008" s="276"/>
      <c r="C9008" s="625"/>
      <c r="D9008" s="625"/>
      <c r="E9008" s="625"/>
      <c r="F9008" s="625"/>
      <c r="G9008" s="625"/>
      <c r="H9008" s="625"/>
      <c r="I9008" s="638">
        <v>1</v>
      </c>
      <c r="J9008" s="625"/>
      <c r="K9008" s="625"/>
      <c r="L9008" s="634"/>
    </row>
    <row r="9009" spans="1:12" ht="15">
      <c r="A9009" s="276"/>
      <c r="C9009" s="627"/>
      <c r="D9009" s="627"/>
      <c r="E9009" s="627"/>
      <c r="F9009" s="627"/>
      <c r="G9009" s="627"/>
      <c r="H9009" s="627"/>
      <c r="I9009" s="639">
        <v>1</v>
      </c>
      <c r="J9009" s="627"/>
      <c r="K9009" s="627"/>
      <c r="L9009" s="637"/>
    </row>
    <row r="9010" spans="1:12" ht="15">
      <c r="A9010" s="276"/>
      <c r="C9010" s="625"/>
      <c r="D9010" s="625"/>
      <c r="E9010" s="625"/>
      <c r="F9010" s="625"/>
      <c r="G9010" s="625"/>
      <c r="H9010" s="625"/>
      <c r="I9010" s="638">
        <v>1</v>
      </c>
      <c r="J9010" s="625"/>
      <c r="K9010" s="625"/>
      <c r="L9010" s="634"/>
    </row>
    <row r="9011" spans="1:12" ht="15">
      <c r="A9011" s="276"/>
      <c r="C9011" s="627"/>
      <c r="D9011" s="627"/>
      <c r="E9011" s="627"/>
      <c r="F9011" s="627"/>
      <c r="G9011" s="627"/>
      <c r="H9011" s="627"/>
      <c r="I9011" s="639">
        <v>1</v>
      </c>
      <c r="J9011" s="627"/>
      <c r="K9011" s="627"/>
      <c r="L9011" s="637"/>
    </row>
    <row r="9012" spans="1:12" ht="15">
      <c r="A9012" s="276"/>
      <c r="C9012" s="625"/>
      <c r="D9012" s="625"/>
      <c r="E9012" s="625"/>
      <c r="F9012" s="625"/>
      <c r="G9012" s="625"/>
      <c r="H9012" s="625"/>
      <c r="I9012" s="638">
        <v>1</v>
      </c>
      <c r="J9012" s="625"/>
      <c r="K9012" s="625"/>
      <c r="L9012" s="634"/>
    </row>
    <row r="9013" spans="1:12" ht="15">
      <c r="A9013" s="276"/>
      <c r="C9013" s="627"/>
      <c r="D9013" s="627"/>
      <c r="E9013" s="627"/>
      <c r="F9013" s="627"/>
      <c r="G9013" s="627"/>
      <c r="H9013" s="627"/>
      <c r="I9013" s="639">
        <v>1</v>
      </c>
      <c r="J9013" s="627"/>
      <c r="K9013" s="627"/>
      <c r="L9013" s="637"/>
    </row>
    <row r="9014" spans="1:12" ht="15">
      <c r="A9014" s="276"/>
      <c r="C9014" s="625"/>
      <c r="D9014" s="625"/>
      <c r="E9014" s="625"/>
      <c r="F9014" s="625"/>
      <c r="G9014" s="625"/>
      <c r="H9014" s="625"/>
      <c r="I9014" s="638">
        <v>1</v>
      </c>
      <c r="J9014" s="625"/>
      <c r="K9014" s="625"/>
      <c r="L9014" s="634"/>
    </row>
    <row r="9015" spans="1:12" ht="15">
      <c r="A9015" s="276"/>
      <c r="C9015" s="627"/>
      <c r="D9015" s="627"/>
      <c r="E9015" s="627"/>
      <c r="F9015" s="627"/>
      <c r="G9015" s="627"/>
      <c r="H9015" s="627"/>
      <c r="I9015" s="639">
        <v>1</v>
      </c>
      <c r="J9015" s="627"/>
      <c r="K9015" s="627"/>
      <c r="L9015" s="637"/>
    </row>
    <row r="9016" spans="1:12" ht="15">
      <c r="A9016" s="276"/>
      <c r="C9016" s="625"/>
      <c r="D9016" s="625"/>
      <c r="E9016" s="625"/>
      <c r="F9016" s="625"/>
      <c r="G9016" s="625"/>
      <c r="H9016" s="625"/>
      <c r="I9016" s="638">
        <v>1</v>
      </c>
      <c r="J9016" s="625"/>
      <c r="K9016" s="625"/>
      <c r="L9016" s="634"/>
    </row>
    <row r="9017" spans="1:12" ht="15">
      <c r="A9017" s="276"/>
      <c r="C9017" s="627"/>
      <c r="D9017" s="627"/>
      <c r="E9017" s="627"/>
      <c r="F9017" s="627"/>
      <c r="G9017" s="627"/>
      <c r="H9017" s="627"/>
      <c r="I9017" s="639">
        <v>1</v>
      </c>
      <c r="J9017" s="627"/>
      <c r="K9017" s="627"/>
      <c r="L9017" s="637"/>
    </row>
    <row r="9018" spans="1:12" ht="15">
      <c r="A9018" s="276"/>
      <c r="C9018" s="625"/>
      <c r="D9018" s="625"/>
      <c r="E9018" s="625"/>
      <c r="F9018" s="625"/>
      <c r="G9018" s="625"/>
      <c r="H9018" s="625"/>
      <c r="I9018" s="638">
        <v>1</v>
      </c>
      <c r="J9018" s="625"/>
      <c r="K9018" s="625"/>
      <c r="L9018" s="634"/>
    </row>
    <row r="9019" spans="1:12" ht="15">
      <c r="A9019" s="276"/>
      <c r="C9019" s="627"/>
      <c r="D9019" s="627"/>
      <c r="E9019" s="627"/>
      <c r="F9019" s="627"/>
      <c r="G9019" s="627"/>
      <c r="H9019" s="627"/>
      <c r="I9019" s="639">
        <v>2</v>
      </c>
      <c r="J9019" s="627"/>
      <c r="K9019" s="627"/>
      <c r="L9019" s="637"/>
    </row>
    <row r="9020" spans="1:12" ht="15">
      <c r="A9020" s="276"/>
      <c r="C9020" s="625"/>
      <c r="D9020" s="625"/>
      <c r="E9020" s="625"/>
      <c r="F9020" s="625"/>
      <c r="G9020" s="625"/>
      <c r="H9020" s="625"/>
      <c r="I9020" s="638">
        <v>1</v>
      </c>
      <c r="J9020" s="625"/>
      <c r="K9020" s="625"/>
      <c r="L9020" s="634"/>
    </row>
    <row r="9021" spans="1:12" ht="15">
      <c r="A9021" s="276"/>
      <c r="C9021" s="627"/>
      <c r="D9021" s="627"/>
      <c r="E9021" s="627"/>
      <c r="F9021" s="627"/>
      <c r="G9021" s="627"/>
      <c r="H9021" s="627"/>
      <c r="I9021" s="639">
        <v>1</v>
      </c>
      <c r="J9021" s="627"/>
      <c r="K9021" s="627"/>
      <c r="L9021" s="637"/>
    </row>
    <row r="9022" spans="1:12" ht="15">
      <c r="A9022" s="276"/>
      <c r="C9022" s="625"/>
      <c r="D9022" s="625"/>
      <c r="E9022" s="625"/>
      <c r="F9022" s="625"/>
      <c r="G9022" s="625"/>
      <c r="H9022" s="625"/>
      <c r="I9022" s="638">
        <v>1</v>
      </c>
      <c r="J9022" s="625"/>
      <c r="K9022" s="625"/>
      <c r="L9022" s="634"/>
    </row>
    <row r="9023" spans="1:12" ht="15">
      <c r="A9023" s="276"/>
      <c r="C9023" s="627"/>
      <c r="D9023" s="627"/>
      <c r="E9023" s="627"/>
      <c r="F9023" s="627"/>
      <c r="G9023" s="627"/>
      <c r="H9023" s="627"/>
      <c r="I9023" s="639">
        <v>1</v>
      </c>
      <c r="J9023" s="627"/>
      <c r="K9023" s="627"/>
      <c r="L9023" s="637"/>
    </row>
    <row r="9024" spans="1:12" ht="15">
      <c r="A9024" s="276"/>
      <c r="C9024" s="625"/>
      <c r="D9024" s="625"/>
      <c r="E9024" s="625"/>
      <c r="F9024" s="625"/>
      <c r="G9024" s="625"/>
      <c r="H9024" s="625"/>
      <c r="I9024" s="638">
        <v>1</v>
      </c>
      <c r="J9024" s="625"/>
      <c r="K9024" s="625"/>
      <c r="L9024" s="634"/>
    </row>
    <row r="9025" spans="1:12" ht="15">
      <c r="A9025" s="276"/>
      <c r="C9025" s="627"/>
      <c r="D9025" s="627"/>
      <c r="E9025" s="627"/>
      <c r="F9025" s="627"/>
      <c r="G9025" s="627"/>
      <c r="H9025" s="627"/>
      <c r="I9025" s="639">
        <v>1</v>
      </c>
      <c r="J9025" s="627"/>
      <c r="K9025" s="627"/>
      <c r="L9025" s="637"/>
    </row>
    <row r="9026" spans="1:12" ht="15">
      <c r="A9026" s="276"/>
      <c r="C9026" s="625"/>
      <c r="D9026" s="625"/>
      <c r="E9026" s="625"/>
      <c r="F9026" s="625"/>
      <c r="G9026" s="625"/>
      <c r="H9026" s="625"/>
      <c r="I9026" s="638">
        <v>1</v>
      </c>
      <c r="J9026" s="625"/>
      <c r="K9026" s="625"/>
      <c r="L9026" s="634"/>
    </row>
    <row r="9027" spans="1:12" ht="15">
      <c r="A9027" s="276"/>
      <c r="C9027" s="627"/>
      <c r="D9027" s="627"/>
      <c r="E9027" s="627"/>
      <c r="F9027" s="627"/>
      <c r="G9027" s="627"/>
      <c r="H9027" s="627"/>
      <c r="I9027" s="639">
        <v>1</v>
      </c>
      <c r="J9027" s="627"/>
      <c r="K9027" s="627"/>
      <c r="L9027" s="637"/>
    </row>
    <row r="9028" spans="1:12" ht="15">
      <c r="A9028" s="276"/>
      <c r="C9028" s="625"/>
      <c r="D9028" s="625"/>
      <c r="E9028" s="625"/>
      <c r="F9028" s="625"/>
      <c r="G9028" s="625"/>
      <c r="H9028" s="625"/>
      <c r="I9028" s="638">
        <v>1</v>
      </c>
      <c r="J9028" s="625"/>
      <c r="K9028" s="625"/>
      <c r="L9028" s="634"/>
    </row>
    <row r="9029" spans="1:12" ht="15">
      <c r="A9029" s="276"/>
      <c r="C9029" s="627"/>
      <c r="D9029" s="627"/>
      <c r="E9029" s="627"/>
      <c r="F9029" s="627"/>
      <c r="G9029" s="627"/>
      <c r="H9029" s="627"/>
      <c r="I9029" s="639">
        <v>1</v>
      </c>
      <c r="J9029" s="627"/>
      <c r="K9029" s="627"/>
      <c r="L9029" s="637"/>
    </row>
    <row r="9030" spans="1:12" ht="15">
      <c r="A9030" s="276"/>
      <c r="C9030" s="625"/>
      <c r="D9030" s="625"/>
      <c r="E9030" s="625"/>
      <c r="F9030" s="625"/>
      <c r="G9030" s="625"/>
      <c r="H9030" s="625"/>
      <c r="I9030" s="638">
        <v>3</v>
      </c>
      <c r="J9030" s="625"/>
      <c r="K9030" s="625"/>
      <c r="L9030" s="634"/>
    </row>
    <row r="9031" spans="1:12" ht="15">
      <c r="A9031" s="276"/>
      <c r="C9031" s="627"/>
      <c r="D9031" s="627"/>
      <c r="E9031" s="627"/>
      <c r="F9031" s="627"/>
      <c r="G9031" s="627"/>
      <c r="H9031" s="627"/>
      <c r="I9031" s="639">
        <v>2</v>
      </c>
      <c r="J9031" s="627"/>
      <c r="K9031" s="627"/>
      <c r="L9031" s="637"/>
    </row>
    <row r="9032" spans="1:12" ht="15">
      <c r="A9032" s="276"/>
      <c r="C9032" s="625"/>
      <c r="D9032" s="625"/>
      <c r="E9032" s="625"/>
      <c r="F9032" s="625"/>
      <c r="G9032" s="625"/>
      <c r="H9032" s="625"/>
      <c r="I9032" s="638">
        <v>2</v>
      </c>
      <c r="J9032" s="625"/>
      <c r="K9032" s="625"/>
      <c r="L9032" s="634"/>
    </row>
    <row r="9033" spans="1:12" ht="15">
      <c r="A9033" s="276"/>
      <c r="C9033" s="627"/>
      <c r="D9033" s="627"/>
      <c r="E9033" s="627"/>
      <c r="F9033" s="627"/>
      <c r="G9033" s="627"/>
      <c r="H9033" s="627"/>
      <c r="I9033" s="639">
        <v>1</v>
      </c>
      <c r="J9033" s="627"/>
      <c r="K9033" s="627"/>
      <c r="L9033" s="637"/>
    </row>
    <row r="9034" spans="1:12" ht="15">
      <c r="A9034" s="276"/>
      <c r="C9034" s="625"/>
      <c r="D9034" s="625"/>
      <c r="E9034" s="625"/>
      <c r="F9034" s="625"/>
      <c r="G9034" s="625"/>
      <c r="H9034" s="625"/>
      <c r="I9034" s="638">
        <v>1</v>
      </c>
      <c r="J9034" s="625"/>
      <c r="K9034" s="625"/>
      <c r="L9034" s="634"/>
    </row>
    <row r="9035" spans="1:12" ht="15">
      <c r="A9035" s="1277"/>
      <c r="C9035" s="625"/>
      <c r="D9035" s="625"/>
      <c r="E9035" s="625"/>
      <c r="F9035" s="625"/>
      <c r="G9035" s="625"/>
      <c r="H9035" s="625"/>
      <c r="J9035" s="625"/>
      <c r="K9035" s="625"/>
      <c r="L9035" s="634"/>
    </row>
    <row r="9036" spans="1:12" ht="15">
      <c r="A9036" s="1277"/>
      <c r="C9036" s="627"/>
      <c r="D9036" s="627"/>
      <c r="E9036" s="627"/>
      <c r="F9036" s="627"/>
      <c r="G9036" s="627"/>
      <c r="H9036" s="627"/>
      <c r="J9036" s="627"/>
      <c r="K9036" s="627"/>
      <c r="L9036" s="637"/>
    </row>
    <row r="9037" spans="1:12" ht="15">
      <c r="A9037" s="1277"/>
      <c r="C9037" s="625"/>
      <c r="D9037" s="625"/>
      <c r="E9037" s="625"/>
      <c r="F9037" s="625"/>
      <c r="G9037" s="625"/>
      <c r="H9037" s="625"/>
      <c r="J9037" s="625"/>
      <c r="K9037" s="625"/>
      <c r="L9037" s="634"/>
    </row>
    <row r="9038" spans="1:12" ht="15">
      <c r="A9038" s="1277"/>
      <c r="C9038" s="627"/>
      <c r="D9038" s="627"/>
      <c r="E9038" s="627"/>
      <c r="F9038" s="627"/>
      <c r="G9038" s="627"/>
      <c r="H9038" s="627"/>
      <c r="J9038" s="627"/>
      <c r="K9038" s="627"/>
      <c r="L9038" s="637"/>
    </row>
    <row r="9039" spans="1:12" ht="15">
      <c r="A9039" s="1277"/>
      <c r="C9039" s="625"/>
      <c r="D9039" s="625"/>
      <c r="E9039" s="625"/>
      <c r="F9039" s="625"/>
      <c r="G9039" s="625"/>
      <c r="H9039" s="625"/>
      <c r="J9039" s="625"/>
      <c r="K9039" s="625"/>
      <c r="L9039" s="634"/>
    </row>
    <row r="9040" spans="1:12" ht="15">
      <c r="A9040" s="1277"/>
      <c r="C9040" s="627"/>
      <c r="D9040" s="627"/>
      <c r="E9040" s="627"/>
      <c r="F9040" s="627"/>
      <c r="G9040" s="627"/>
      <c r="H9040" s="627"/>
      <c r="J9040" s="627"/>
      <c r="K9040" s="627"/>
      <c r="L9040" s="637"/>
    </row>
    <row r="9041" spans="1:12" ht="15">
      <c r="A9041" s="1277"/>
      <c r="C9041" s="625"/>
      <c r="D9041" s="625"/>
      <c r="E9041" s="625"/>
      <c r="F9041" s="625"/>
      <c r="G9041" s="625"/>
      <c r="H9041" s="625"/>
      <c r="J9041" s="625"/>
      <c r="K9041" s="625"/>
      <c r="L9041" s="634"/>
    </row>
    <row r="9042" spans="1:12" ht="15">
      <c r="A9042" s="1277"/>
      <c r="C9042" s="627"/>
      <c r="D9042" s="627"/>
      <c r="E9042" s="627"/>
      <c r="F9042" s="627"/>
      <c r="G9042" s="627"/>
      <c r="H9042" s="627"/>
      <c r="J9042" s="627"/>
      <c r="K9042" s="627"/>
      <c r="L9042" s="637"/>
    </row>
    <row r="9043" spans="1:12" ht="15">
      <c r="A9043" s="1277"/>
      <c r="C9043" s="625"/>
      <c r="D9043" s="625"/>
      <c r="E9043" s="625"/>
      <c r="F9043" s="625"/>
      <c r="G9043" s="625"/>
      <c r="H9043" s="625"/>
      <c r="J9043" s="625"/>
      <c r="K9043" s="625"/>
      <c r="L9043" s="634"/>
    </row>
    <row r="9044" spans="1:12" ht="15">
      <c r="A9044" s="1277"/>
      <c r="C9044" s="627"/>
      <c r="D9044" s="627"/>
      <c r="E9044" s="700"/>
      <c r="F9044" s="627"/>
      <c r="G9044" s="627"/>
      <c r="H9044" s="627"/>
      <c r="J9044" s="627"/>
      <c r="K9044" s="627"/>
      <c r="L9044" s="637"/>
    </row>
    <row r="9045" spans="1:12" ht="15">
      <c r="A9045" s="1277"/>
      <c r="C9045" s="625"/>
      <c r="D9045" s="625"/>
      <c r="E9045" s="625"/>
      <c r="F9045" s="625"/>
      <c r="G9045" s="625"/>
      <c r="H9045" s="625"/>
      <c r="J9045" s="625"/>
      <c r="K9045" s="625"/>
      <c r="L9045" s="634"/>
    </row>
    <row r="9046" spans="1:12" ht="15">
      <c r="A9046" s="1277"/>
      <c r="C9046" s="627"/>
      <c r="D9046" s="627"/>
      <c r="E9046" s="627"/>
      <c r="F9046" s="627"/>
      <c r="G9046" s="627"/>
      <c r="H9046" s="627"/>
      <c r="J9046" s="627"/>
      <c r="K9046" s="627"/>
      <c r="L9046" s="637"/>
    </row>
    <row r="9047" spans="1:12" ht="15">
      <c r="A9047" s="1277"/>
      <c r="C9047" s="625"/>
      <c r="D9047" s="625"/>
      <c r="E9047" s="625"/>
      <c r="F9047" s="625"/>
      <c r="G9047" s="625"/>
      <c r="H9047" s="625"/>
      <c r="J9047" s="625"/>
      <c r="K9047" s="625"/>
      <c r="L9047" s="634"/>
    </row>
    <row r="9048" spans="1:12" ht="15">
      <c r="A9048" s="1277"/>
      <c r="C9048" s="627"/>
      <c r="D9048" s="627"/>
      <c r="E9048" s="627"/>
      <c r="F9048" s="627"/>
      <c r="G9048" s="627"/>
      <c r="H9048" s="627"/>
      <c r="J9048" s="627"/>
      <c r="K9048" s="627"/>
      <c r="L9048" s="637"/>
    </row>
    <row r="9049" spans="1:12" ht="15">
      <c r="A9049" s="1277"/>
      <c r="C9049" s="625"/>
      <c r="D9049" s="625"/>
      <c r="E9049" s="705"/>
      <c r="F9049" s="625"/>
      <c r="G9049" s="625"/>
      <c r="H9049" s="625"/>
      <c r="J9049" s="625"/>
      <c r="K9049" s="625"/>
      <c r="L9049" s="634"/>
    </row>
    <row r="9050" spans="1:12" ht="15">
      <c r="A9050" s="1277"/>
      <c r="C9050" s="627"/>
      <c r="D9050" s="627"/>
      <c r="E9050" s="627"/>
      <c r="F9050" s="627"/>
      <c r="G9050" s="627"/>
      <c r="H9050" s="627"/>
      <c r="J9050" s="627"/>
      <c r="K9050" s="627"/>
      <c r="L9050" s="637"/>
    </row>
    <row r="9051" spans="1:12" ht="15">
      <c r="A9051" s="1277"/>
      <c r="C9051" s="625"/>
      <c r="D9051" s="625"/>
      <c r="E9051" s="625"/>
      <c r="F9051" s="625"/>
      <c r="G9051" s="625"/>
      <c r="H9051" s="625"/>
      <c r="J9051" s="625"/>
      <c r="K9051" s="625"/>
      <c r="L9051" s="634"/>
    </row>
    <row r="9052" spans="1:12" ht="15">
      <c r="A9052" s="1277"/>
      <c r="C9052" s="627"/>
      <c r="D9052" s="627"/>
      <c r="E9052" s="627"/>
      <c r="F9052" s="627"/>
      <c r="G9052" s="627"/>
      <c r="H9052" s="627"/>
      <c r="J9052" s="627"/>
      <c r="K9052" s="627"/>
      <c r="L9052" s="637"/>
    </row>
    <row r="9053" spans="1:12" ht="15">
      <c r="A9053" s="1277"/>
      <c r="C9053" s="625"/>
      <c r="D9053" s="625"/>
      <c r="E9053" s="625"/>
      <c r="F9053" s="625"/>
      <c r="G9053" s="625"/>
      <c r="H9053" s="625"/>
      <c r="J9053" s="625"/>
      <c r="K9053" s="625"/>
      <c r="L9053" s="634"/>
    </row>
    <row r="9054" spans="1:12" ht="15">
      <c r="A9054" s="1277"/>
      <c r="C9054" s="627"/>
      <c r="D9054" s="627"/>
      <c r="E9054" s="627"/>
      <c r="F9054" s="627"/>
      <c r="G9054" s="627"/>
      <c r="H9054" s="627"/>
      <c r="J9054" s="627"/>
      <c r="K9054" s="627"/>
      <c r="L9054" s="637"/>
    </row>
    <row r="9055" spans="1:12" ht="15">
      <c r="A9055" s="1277"/>
      <c r="C9055" s="625"/>
      <c r="D9055" s="625"/>
      <c r="E9055" s="625"/>
      <c r="F9055" s="625"/>
      <c r="G9055" s="625"/>
      <c r="H9055" s="625"/>
      <c r="J9055" s="625"/>
      <c r="K9055" s="625"/>
      <c r="L9055" s="634"/>
    </row>
    <row r="9056" spans="1:12" ht="15">
      <c r="A9056" s="1277"/>
      <c r="C9056" s="627"/>
      <c r="D9056" s="627"/>
      <c r="E9056" s="627"/>
      <c r="F9056" s="627"/>
      <c r="G9056" s="627"/>
      <c r="H9056" s="627"/>
      <c r="J9056" s="627"/>
      <c r="K9056" s="627"/>
      <c r="L9056" s="637"/>
    </row>
    <row r="9057" spans="1:12" ht="15">
      <c r="A9057" s="1277"/>
      <c r="C9057" s="625"/>
      <c r="D9057" s="625"/>
      <c r="E9057" s="625"/>
      <c r="F9057" s="625"/>
      <c r="G9057" s="625"/>
      <c r="H9057" s="625"/>
      <c r="J9057" s="625"/>
      <c r="K9057" s="625"/>
      <c r="L9057" s="634"/>
    </row>
    <row r="9058" spans="1:12" ht="15">
      <c r="A9058" s="1277"/>
      <c r="C9058" s="627"/>
      <c r="D9058" s="627"/>
      <c r="E9058" s="627"/>
      <c r="F9058" s="627"/>
      <c r="G9058" s="627"/>
      <c r="H9058" s="627"/>
      <c r="J9058" s="627"/>
      <c r="K9058" s="627"/>
      <c r="L9058" s="637"/>
    </row>
    <row r="9059" spans="1:12" ht="15">
      <c r="A9059" s="1277"/>
      <c r="C9059" s="625"/>
      <c r="D9059" s="625"/>
      <c r="E9059" s="625"/>
      <c r="F9059" s="625"/>
      <c r="G9059" s="625"/>
      <c r="H9059" s="625"/>
      <c r="J9059" s="625"/>
      <c r="K9059" s="625"/>
      <c r="L9059" s="634"/>
    </row>
    <row r="9060" spans="1:12" ht="15">
      <c r="A9060" s="1277"/>
      <c r="C9060" s="627"/>
      <c r="D9060" s="627"/>
      <c r="E9060" s="627"/>
      <c r="F9060" s="627"/>
      <c r="G9060" s="627"/>
      <c r="H9060" s="627"/>
      <c r="J9060" s="627"/>
      <c r="K9060" s="627"/>
      <c r="L9060" s="637"/>
    </row>
    <row r="9061" spans="1:12" ht="15">
      <c r="A9061" s="1277"/>
      <c r="C9061" s="625"/>
      <c r="D9061" s="625"/>
      <c r="E9061" s="625"/>
      <c r="F9061" s="625"/>
      <c r="G9061" s="625"/>
      <c r="H9061" s="625"/>
      <c r="J9061" s="625"/>
      <c r="K9061" s="625"/>
      <c r="L9061" s="634"/>
    </row>
    <row r="9062" spans="1:12" ht="15">
      <c r="A9062" s="1277"/>
      <c r="C9062" s="627"/>
      <c r="D9062" s="627"/>
      <c r="E9062" s="627"/>
      <c r="F9062" s="627"/>
      <c r="G9062" s="627"/>
      <c r="H9062" s="627"/>
      <c r="J9062" s="627"/>
      <c r="K9062" s="627"/>
      <c r="L9062" s="637"/>
    </row>
    <row r="9063" spans="1:12" ht="15">
      <c r="A9063" s="1277"/>
      <c r="C9063" s="625"/>
      <c r="D9063" s="625"/>
      <c r="E9063" s="625"/>
      <c r="F9063" s="625"/>
      <c r="G9063" s="625"/>
      <c r="H9063" s="625"/>
      <c r="J9063" s="625"/>
      <c r="K9063" s="625"/>
      <c r="L9063" s="634"/>
    </row>
    <row r="9064" spans="1:12" ht="15">
      <c r="A9064" s="1277"/>
      <c r="C9064" s="627"/>
      <c r="D9064" s="627"/>
      <c r="E9064" s="627"/>
      <c r="F9064" s="627"/>
      <c r="G9064" s="627"/>
      <c r="H9064" s="627"/>
      <c r="J9064" s="627"/>
      <c r="K9064" s="627"/>
      <c r="L9064" s="637"/>
    </row>
    <row r="9065" spans="1:12" ht="15">
      <c r="A9065" s="1277"/>
      <c r="C9065" s="625"/>
      <c r="D9065" s="625"/>
      <c r="E9065" s="625"/>
      <c r="F9065" s="625"/>
      <c r="G9065" s="625"/>
      <c r="H9065" s="625"/>
      <c r="J9065" s="625"/>
      <c r="K9065" s="625"/>
      <c r="L9065" s="634"/>
    </row>
    <row r="9066" spans="1:12" ht="15">
      <c r="A9066" s="1277"/>
      <c r="C9066" s="627"/>
      <c r="D9066" s="627"/>
      <c r="E9066" s="627"/>
      <c r="F9066" s="627"/>
      <c r="G9066" s="627"/>
      <c r="H9066" s="627"/>
      <c r="J9066" s="627"/>
      <c r="K9066" s="627"/>
      <c r="L9066" s="637"/>
    </row>
    <row r="9067" spans="1:12" ht="15">
      <c r="A9067" s="1277"/>
      <c r="C9067" s="625"/>
      <c r="D9067" s="625"/>
      <c r="E9067" s="625"/>
      <c r="F9067" s="625"/>
      <c r="G9067" s="625"/>
      <c r="H9067" s="625"/>
      <c r="J9067" s="625"/>
      <c r="K9067" s="625"/>
      <c r="L9067" s="634"/>
    </row>
    <row r="9068" spans="1:12" ht="15">
      <c r="A9068" s="1277"/>
      <c r="C9068" s="627"/>
      <c r="D9068" s="627"/>
      <c r="E9068" s="627"/>
      <c r="F9068" s="627"/>
      <c r="G9068" s="627"/>
      <c r="H9068" s="627"/>
      <c r="J9068" s="627"/>
      <c r="K9068" s="627"/>
      <c r="L9068" s="637"/>
    </row>
    <row r="9069" spans="1:12" ht="15">
      <c r="A9069" s="1277"/>
      <c r="C9069" s="625"/>
      <c r="D9069" s="625"/>
      <c r="E9069" s="625"/>
      <c r="F9069" s="625"/>
      <c r="G9069" s="625"/>
      <c r="H9069" s="625"/>
      <c r="J9069" s="625"/>
      <c r="K9069" s="625"/>
      <c r="L9069" s="634"/>
    </row>
    <row r="9070" spans="1:12" ht="15">
      <c r="A9070" s="1277"/>
      <c r="C9070" s="627"/>
      <c r="D9070" s="627"/>
      <c r="E9070" s="627"/>
      <c r="F9070" s="627"/>
      <c r="G9070" s="627"/>
      <c r="H9070" s="627"/>
      <c r="J9070" s="627"/>
      <c r="K9070" s="627"/>
      <c r="L9070" s="637"/>
    </row>
    <row r="9071" spans="1:12" ht="15">
      <c r="A9071" s="1277"/>
      <c r="C9071" s="625"/>
      <c r="D9071" s="625"/>
      <c r="E9071" s="625"/>
      <c r="F9071" s="625"/>
      <c r="G9071" s="625"/>
      <c r="H9071" s="625"/>
      <c r="J9071" s="625"/>
      <c r="K9071" s="625"/>
      <c r="L9071" s="634"/>
    </row>
    <row r="9072" spans="1:12" ht="15">
      <c r="A9072" s="1277"/>
      <c r="C9072" s="627"/>
      <c r="D9072" s="627"/>
      <c r="E9072" s="627"/>
      <c r="F9072" s="627"/>
      <c r="G9072" s="627"/>
      <c r="H9072" s="627"/>
      <c r="J9072" s="627"/>
      <c r="K9072" s="627"/>
      <c r="L9072" s="637"/>
    </row>
    <row r="9073" spans="1:12" ht="15">
      <c r="A9073" s="1277"/>
      <c r="C9073" s="625"/>
      <c r="D9073" s="625"/>
      <c r="E9073" s="625"/>
      <c r="F9073" s="625"/>
      <c r="G9073" s="625"/>
      <c r="H9073" s="625"/>
      <c r="J9073" s="625"/>
      <c r="K9073" s="625"/>
      <c r="L9073" s="634"/>
    </row>
    <row r="9074" spans="1:12" ht="15">
      <c r="A9074" s="1277"/>
      <c r="C9074" s="627"/>
      <c r="D9074" s="627"/>
      <c r="E9074" s="627"/>
      <c r="F9074" s="627"/>
      <c r="G9074" s="627"/>
      <c r="H9074" s="627"/>
      <c r="J9074" s="627"/>
      <c r="K9074" s="627"/>
      <c r="L9074" s="637"/>
    </row>
    <row r="9075" spans="1:12" ht="15">
      <c r="A9075" s="1277"/>
      <c r="C9075" s="625"/>
      <c r="D9075" s="625"/>
      <c r="E9075" s="625"/>
      <c r="F9075" s="625"/>
      <c r="G9075" s="625"/>
      <c r="H9075" s="625"/>
      <c r="J9075" s="625"/>
      <c r="K9075" s="625"/>
      <c r="L9075" s="634"/>
    </row>
    <row r="9076" spans="1:12" ht="15">
      <c r="A9076" s="1277"/>
      <c r="C9076" s="627"/>
      <c r="D9076" s="627"/>
      <c r="E9076" s="627"/>
      <c r="F9076" s="627"/>
      <c r="G9076" s="627"/>
      <c r="H9076" s="627"/>
      <c r="J9076" s="627"/>
      <c r="K9076" s="627"/>
      <c r="L9076" s="637"/>
    </row>
    <row r="9077" spans="1:12" ht="15">
      <c r="A9077" s="1277"/>
      <c r="C9077" s="625"/>
      <c r="D9077" s="625"/>
      <c r="E9077" s="625"/>
      <c r="F9077" s="625"/>
      <c r="G9077" s="625"/>
      <c r="H9077" s="625"/>
      <c r="J9077" s="625"/>
      <c r="K9077" s="625"/>
      <c r="L9077" s="634"/>
    </row>
    <row r="9078" spans="1:12" ht="15">
      <c r="A9078" s="1277"/>
      <c r="C9078" s="627"/>
      <c r="D9078" s="627"/>
      <c r="E9078" s="627"/>
      <c r="F9078" s="627"/>
      <c r="G9078" s="627"/>
      <c r="H9078" s="627"/>
      <c r="J9078" s="627"/>
      <c r="K9078" s="627"/>
      <c r="L9078" s="637"/>
    </row>
    <row r="9079" spans="1:12" ht="15">
      <c r="A9079" s="1277"/>
      <c r="C9079" s="625"/>
      <c r="D9079" s="625"/>
      <c r="E9079" s="625"/>
      <c r="F9079" s="625"/>
      <c r="G9079" s="625"/>
      <c r="H9079" s="625"/>
      <c r="J9079" s="625"/>
      <c r="K9079" s="625"/>
      <c r="L9079" s="634"/>
    </row>
    <row r="9080" spans="1:12" ht="15">
      <c r="A9080" s="1277"/>
      <c r="C9080" s="627"/>
      <c r="D9080" s="627"/>
      <c r="E9080" s="627"/>
      <c r="F9080" s="627"/>
      <c r="G9080" s="627"/>
      <c r="H9080" s="627"/>
      <c r="J9080" s="627"/>
      <c r="K9080" s="627"/>
      <c r="L9080" s="637"/>
    </row>
    <row r="9081" spans="1:12" ht="15">
      <c r="A9081" s="1277"/>
      <c r="C9081" s="625"/>
      <c r="D9081" s="625"/>
      <c r="E9081" s="625"/>
      <c r="F9081" s="625"/>
      <c r="G9081" s="625"/>
      <c r="H9081" s="625"/>
      <c r="J9081" s="625"/>
      <c r="K9081" s="625"/>
      <c r="L9081" s="634"/>
    </row>
    <row r="9082" spans="1:12" ht="15">
      <c r="A9082" s="1277"/>
      <c r="C9082" s="627"/>
      <c r="D9082" s="627"/>
      <c r="E9082" s="627"/>
      <c r="F9082" s="627"/>
      <c r="G9082" s="627"/>
      <c r="H9082" s="627"/>
      <c r="J9082" s="627"/>
      <c r="K9082" s="627"/>
      <c r="L9082" s="637"/>
    </row>
    <row r="9083" spans="1:12" ht="15">
      <c r="A9083" s="1277"/>
      <c r="C9083" s="625"/>
      <c r="D9083" s="625"/>
      <c r="E9083" s="625"/>
      <c r="F9083" s="625"/>
      <c r="G9083" s="625"/>
      <c r="H9083" s="625"/>
      <c r="J9083" s="625"/>
      <c r="K9083" s="625"/>
      <c r="L9083" s="634"/>
    </row>
    <row r="9084" spans="1:12" ht="15">
      <c r="A9084" s="1277"/>
      <c r="C9084" s="627"/>
      <c r="D9084" s="627"/>
      <c r="E9084" s="627"/>
      <c r="F9084" s="627"/>
      <c r="G9084" s="627"/>
      <c r="H9084" s="627"/>
      <c r="J9084" s="627"/>
      <c r="K9084" s="627"/>
      <c r="L9084" s="637"/>
    </row>
    <row r="9085" spans="1:12" ht="15">
      <c r="A9085" s="1277"/>
      <c r="C9085" s="625"/>
      <c r="D9085" s="625"/>
      <c r="E9085" s="625"/>
      <c r="F9085" s="625"/>
      <c r="G9085" s="625"/>
      <c r="H9085" s="625"/>
      <c r="J9085" s="625"/>
      <c r="K9085" s="625"/>
      <c r="L9085" s="634"/>
    </row>
    <row r="9086" spans="1:12" ht="15">
      <c r="A9086" s="1277"/>
      <c r="C9086" s="627"/>
      <c r="D9086" s="627"/>
      <c r="E9086" s="627"/>
      <c r="F9086" s="627"/>
      <c r="G9086" s="627"/>
      <c r="H9086" s="627"/>
      <c r="J9086" s="627"/>
      <c r="K9086" s="627"/>
      <c r="L9086" s="637"/>
    </row>
    <row r="9087" spans="1:12" ht="15">
      <c r="A9087" s="1277"/>
      <c r="C9087" s="625"/>
      <c r="D9087" s="625"/>
      <c r="E9087" s="625"/>
      <c r="F9087" s="625"/>
      <c r="G9087" s="625"/>
      <c r="H9087" s="625"/>
      <c r="J9087" s="625"/>
      <c r="K9087" s="625"/>
      <c r="L9087" s="634"/>
    </row>
    <row r="9088" spans="1:12" ht="15">
      <c r="A9088" s="1277"/>
      <c r="C9088" s="627"/>
      <c r="D9088" s="627"/>
      <c r="E9088" s="627"/>
      <c r="F9088" s="627"/>
      <c r="G9088" s="627"/>
      <c r="H9088" s="627"/>
      <c r="J9088" s="627"/>
      <c r="K9088" s="627"/>
      <c r="L9088" s="637"/>
    </row>
    <row r="9089" spans="1:12" ht="15">
      <c r="A9089" s="1277"/>
      <c r="C9089" s="625"/>
      <c r="D9089" s="625"/>
      <c r="E9089" s="625"/>
      <c r="F9089" s="625"/>
      <c r="G9089" s="625"/>
      <c r="H9089" s="625"/>
      <c r="J9089" s="625"/>
      <c r="K9089" s="625"/>
      <c r="L9089" s="634"/>
    </row>
    <row r="9090" spans="1:12" ht="15">
      <c r="A9090" s="1277"/>
      <c r="C9090" s="627"/>
      <c r="D9090" s="627"/>
      <c r="E9090" s="627"/>
      <c r="F9090" s="627"/>
      <c r="G9090" s="627"/>
      <c r="H9090" s="627"/>
      <c r="J9090" s="627"/>
      <c r="K9090" s="627"/>
      <c r="L9090" s="637"/>
    </row>
    <row r="9091" spans="1:12" ht="15">
      <c r="A9091" s="1277"/>
      <c r="C9091" s="625"/>
      <c r="D9091" s="625"/>
      <c r="E9091" s="625"/>
      <c r="F9091" s="625"/>
      <c r="G9091" s="625"/>
      <c r="H9091" s="625"/>
      <c r="J9091" s="625"/>
      <c r="K9091" s="625"/>
      <c r="L9091" s="634"/>
    </row>
    <row r="9092" spans="1:12" ht="15">
      <c r="A9092" s="276"/>
      <c r="C9092" s="625"/>
      <c r="D9092" s="625"/>
      <c r="E9092" s="625"/>
      <c r="F9092" s="625"/>
      <c r="G9092" s="625"/>
      <c r="H9092" s="625"/>
      <c r="I9092" s="638">
        <v>2</v>
      </c>
      <c r="J9092" s="625"/>
      <c r="K9092" s="625"/>
      <c r="L9092" s="634"/>
    </row>
    <row r="9093" spans="1:12" ht="15">
      <c r="A9093" s="276"/>
      <c r="C9093" s="627"/>
      <c r="D9093" s="627"/>
      <c r="E9093" s="627"/>
      <c r="F9093" s="627"/>
      <c r="G9093" s="627"/>
      <c r="H9093" s="627"/>
      <c r="I9093" s="639">
        <v>1</v>
      </c>
      <c r="J9093" s="627"/>
      <c r="K9093" s="627"/>
      <c r="L9093" s="637"/>
    </row>
    <row r="9094" spans="1:12" ht="15">
      <c r="A9094" s="276"/>
      <c r="C9094" s="625"/>
      <c r="D9094" s="625"/>
      <c r="E9094" s="625"/>
      <c r="F9094" s="625"/>
      <c r="G9094" s="625"/>
      <c r="H9094" s="625"/>
      <c r="I9094" s="638">
        <v>1</v>
      </c>
      <c r="J9094" s="625"/>
      <c r="K9094" s="625"/>
      <c r="L9094" s="634"/>
    </row>
    <row r="9095" spans="1:12" ht="15">
      <c r="A9095" s="276"/>
      <c r="C9095" s="627"/>
      <c r="D9095" s="627"/>
      <c r="E9095" s="627"/>
      <c r="F9095" s="627"/>
      <c r="G9095" s="627"/>
      <c r="H9095" s="627"/>
      <c r="I9095" s="639">
        <v>1</v>
      </c>
      <c r="J9095" s="627"/>
      <c r="K9095" s="627"/>
      <c r="L9095" s="637"/>
    </row>
    <row r="9096" spans="1:12" ht="15">
      <c r="A9096" s="276"/>
      <c r="C9096" s="625"/>
      <c r="D9096" s="625"/>
      <c r="E9096" s="625"/>
      <c r="F9096" s="625"/>
      <c r="G9096" s="625"/>
      <c r="H9096" s="625"/>
      <c r="I9096" s="638">
        <v>1</v>
      </c>
      <c r="J9096" s="625"/>
      <c r="K9096" s="625"/>
      <c r="L9096" s="634"/>
    </row>
    <row r="9097" spans="1:12" ht="15">
      <c r="A9097" s="276"/>
      <c r="C9097" s="627"/>
      <c r="D9097" s="627"/>
      <c r="E9097" s="627"/>
      <c r="F9097" s="627"/>
      <c r="G9097" s="627"/>
      <c r="H9097" s="627"/>
      <c r="I9097" s="639">
        <v>1</v>
      </c>
      <c r="J9097" s="627"/>
      <c r="K9097" s="627"/>
      <c r="L9097" s="637"/>
    </row>
    <row r="9098" spans="1:12" ht="15">
      <c r="A9098" s="276"/>
      <c r="C9098" s="625"/>
      <c r="D9098" s="625"/>
      <c r="E9098" s="625"/>
      <c r="F9098" s="625"/>
      <c r="G9098" s="625"/>
      <c r="H9098" s="625"/>
      <c r="I9098" s="638">
        <v>3</v>
      </c>
      <c r="J9098" s="625"/>
      <c r="K9098" s="625"/>
      <c r="L9098" s="634"/>
    </row>
    <row r="9099" spans="1:12" ht="15">
      <c r="A9099" s="276"/>
      <c r="C9099" s="627"/>
      <c r="D9099" s="627"/>
      <c r="E9099" s="627"/>
      <c r="F9099" s="627"/>
      <c r="G9099" s="627"/>
      <c r="H9099" s="627"/>
      <c r="I9099" s="639">
        <v>2</v>
      </c>
      <c r="J9099" s="627"/>
      <c r="K9099" s="627"/>
      <c r="L9099" s="637"/>
    </row>
    <row r="9100" spans="1:12" ht="15">
      <c r="A9100" s="276"/>
      <c r="C9100" s="625"/>
      <c r="D9100" s="625"/>
      <c r="E9100" s="625"/>
      <c r="F9100" s="625"/>
      <c r="G9100" s="625"/>
      <c r="H9100" s="625"/>
      <c r="I9100" s="638">
        <v>1</v>
      </c>
      <c r="J9100" s="625"/>
      <c r="K9100" s="625"/>
      <c r="L9100" s="634"/>
    </row>
    <row r="9101" spans="1:12" ht="15">
      <c r="A9101" s="276"/>
      <c r="C9101" s="627"/>
      <c r="D9101" s="627"/>
      <c r="E9101" s="627"/>
      <c r="F9101" s="627"/>
      <c r="G9101" s="627"/>
      <c r="H9101" s="627"/>
      <c r="I9101" s="639">
        <v>1</v>
      </c>
      <c r="J9101" s="627"/>
      <c r="K9101" s="627"/>
      <c r="L9101" s="637"/>
    </row>
    <row r="9102" spans="1:12" ht="15">
      <c r="A9102" s="276"/>
      <c r="C9102" s="625"/>
      <c r="D9102" s="625"/>
      <c r="E9102" s="625"/>
      <c r="F9102" s="625"/>
      <c r="G9102" s="625"/>
      <c r="H9102" s="625"/>
      <c r="I9102" s="638">
        <v>1</v>
      </c>
      <c r="J9102" s="625"/>
      <c r="K9102" s="625"/>
      <c r="L9102" s="634"/>
    </row>
    <row r="9103" spans="1:12" ht="15">
      <c r="A9103" s="276"/>
      <c r="C9103" s="627"/>
      <c r="D9103" s="627"/>
      <c r="E9103" s="627"/>
      <c r="F9103" s="627"/>
      <c r="G9103" s="627"/>
      <c r="H9103" s="627"/>
      <c r="I9103" s="639">
        <v>1</v>
      </c>
      <c r="J9103" s="627"/>
      <c r="K9103" s="627"/>
      <c r="L9103" s="637"/>
    </row>
    <row r="9104" spans="1:12" ht="15">
      <c r="A9104" s="276"/>
      <c r="C9104" s="625"/>
      <c r="D9104" s="625"/>
      <c r="E9104" s="625"/>
      <c r="F9104" s="625"/>
      <c r="G9104" s="625"/>
      <c r="H9104" s="625"/>
      <c r="I9104" s="638">
        <v>1</v>
      </c>
      <c r="J9104" s="625"/>
      <c r="K9104" s="625"/>
      <c r="L9104" s="634"/>
    </row>
    <row r="9105" spans="1:12" ht="15">
      <c r="A9105" s="276"/>
      <c r="C9105" s="627"/>
      <c r="D9105" s="627"/>
      <c r="E9105" s="627"/>
      <c r="F9105" s="627"/>
      <c r="G9105" s="627"/>
      <c r="H9105" s="627"/>
      <c r="I9105" s="639">
        <v>1</v>
      </c>
      <c r="J9105" s="627"/>
      <c r="K9105" s="627"/>
      <c r="L9105" s="637"/>
    </row>
    <row r="9106" spans="1:12" ht="15">
      <c r="A9106" s="276"/>
      <c r="C9106" s="625"/>
      <c r="D9106" s="625"/>
      <c r="E9106" s="625"/>
      <c r="F9106" s="625"/>
      <c r="G9106" s="625"/>
      <c r="H9106" s="625"/>
      <c r="I9106" s="638">
        <v>1</v>
      </c>
      <c r="J9106" s="625"/>
      <c r="K9106" s="625"/>
      <c r="L9106" s="634"/>
    </row>
    <row r="9107" spans="1:12" ht="15">
      <c r="A9107" s="276"/>
      <c r="C9107" s="627"/>
      <c r="D9107" s="627"/>
      <c r="E9107" s="627"/>
      <c r="F9107" s="627"/>
      <c r="G9107" s="627"/>
      <c r="H9107" s="627"/>
      <c r="I9107" s="639">
        <v>2</v>
      </c>
      <c r="J9107" s="627"/>
      <c r="K9107" s="627"/>
      <c r="L9107" s="637"/>
    </row>
    <row r="9108" spans="1:12" ht="15">
      <c r="A9108" s="276"/>
      <c r="C9108" s="625"/>
      <c r="D9108" s="625"/>
      <c r="E9108" s="625"/>
      <c r="F9108" s="625"/>
      <c r="G9108" s="625"/>
      <c r="H9108" s="625"/>
      <c r="I9108" s="638">
        <v>2</v>
      </c>
      <c r="J9108" s="625"/>
      <c r="K9108" s="625"/>
      <c r="L9108" s="634"/>
    </row>
    <row r="9109" spans="1:12" ht="15">
      <c r="A9109" s="276"/>
      <c r="C9109" s="627"/>
      <c r="D9109" s="627"/>
      <c r="E9109" s="627"/>
      <c r="F9109" s="627"/>
      <c r="G9109" s="627"/>
      <c r="H9109" s="627"/>
      <c r="I9109" s="639">
        <v>1</v>
      </c>
      <c r="J9109" s="627"/>
      <c r="K9109" s="627"/>
      <c r="L9109" s="637"/>
    </row>
    <row r="9110" spans="1:12" ht="15">
      <c r="A9110" s="276"/>
      <c r="C9110" s="625"/>
      <c r="D9110" s="625"/>
      <c r="E9110" s="625"/>
      <c r="F9110" s="625"/>
      <c r="G9110" s="625"/>
      <c r="H9110" s="625"/>
      <c r="I9110" s="638">
        <v>5</v>
      </c>
      <c r="J9110" s="625"/>
      <c r="K9110" s="625"/>
      <c r="L9110" s="634"/>
    </row>
    <row r="9111" spans="1:12" ht="15">
      <c r="A9111" s="276"/>
      <c r="C9111" s="627"/>
      <c r="D9111" s="627"/>
      <c r="E9111" s="627"/>
      <c r="F9111" s="627"/>
      <c r="G9111" s="627"/>
      <c r="H9111" s="627"/>
      <c r="I9111" s="639">
        <v>3</v>
      </c>
      <c r="J9111" s="627"/>
      <c r="K9111" s="627"/>
      <c r="L9111" s="637"/>
    </row>
    <row r="9112" spans="1:12" ht="15">
      <c r="A9112" s="276"/>
      <c r="C9112" s="625"/>
      <c r="D9112" s="625"/>
      <c r="E9112" s="625"/>
      <c r="F9112" s="625"/>
      <c r="G9112" s="625"/>
      <c r="H9112" s="625"/>
      <c r="I9112" s="638">
        <v>4</v>
      </c>
      <c r="J9112" s="625"/>
      <c r="K9112" s="625"/>
      <c r="L9112" s="634"/>
    </row>
    <row r="9113" spans="1:12" ht="15">
      <c r="A9113" s="276"/>
      <c r="C9113" s="627"/>
      <c r="D9113" s="627"/>
      <c r="E9113" s="627"/>
      <c r="F9113" s="627"/>
      <c r="G9113" s="627"/>
      <c r="H9113" s="627"/>
      <c r="I9113" s="639">
        <v>3</v>
      </c>
      <c r="J9113" s="627"/>
      <c r="K9113" s="627"/>
      <c r="L9113" s="637"/>
    </row>
    <row r="9114" spans="1:12" ht="15">
      <c r="A9114" s="276"/>
      <c r="C9114" s="625"/>
      <c r="D9114" s="625"/>
      <c r="E9114" s="625"/>
      <c r="F9114" s="625"/>
      <c r="G9114" s="625"/>
      <c r="H9114" s="625"/>
      <c r="I9114" s="638">
        <v>3</v>
      </c>
      <c r="J9114" s="625"/>
      <c r="K9114" s="625"/>
      <c r="L9114" s="634"/>
    </row>
    <row r="9115" spans="1:12" ht="15">
      <c r="A9115" s="276"/>
      <c r="C9115" s="627"/>
      <c r="D9115" s="627"/>
      <c r="E9115" s="627"/>
      <c r="F9115" s="627"/>
      <c r="G9115" s="627"/>
      <c r="H9115" s="627"/>
      <c r="I9115" s="639">
        <v>3</v>
      </c>
      <c r="J9115" s="627"/>
      <c r="K9115" s="627"/>
      <c r="L9115" s="637"/>
    </row>
    <row r="9116" spans="1:12" ht="15">
      <c r="A9116" s="276"/>
      <c r="C9116" s="625"/>
      <c r="D9116" s="625"/>
      <c r="E9116" s="625"/>
      <c r="F9116" s="625"/>
      <c r="G9116" s="625"/>
      <c r="H9116" s="625"/>
      <c r="I9116" s="638">
        <v>6</v>
      </c>
      <c r="J9116" s="625"/>
      <c r="K9116" s="625"/>
      <c r="L9116" s="634"/>
    </row>
  </sheetData>
  <autoFilter ref="A1:N8283" xr:uid="{F287FD17-8968-4F84-B08E-ED6CE6C307A6}">
    <filterColumn colId="0">
      <filters>
        <dateGroupItem year="2026" month="6" day="13" dateTimeGrouping="day"/>
      </filters>
    </filterColumn>
  </autoFilter>
  <sortState xmlns:xlrd2="http://schemas.microsoft.com/office/spreadsheetml/2017/richdata2" ref="A2:M9116">
    <sortCondition ref="A2:A9116"/>
  </sortState>
  <dataValidations count="5">
    <dataValidation type="list" allowBlank="1" showInputMessage="1" showErrorMessage="1" sqref="M8865:M8866 M9117:M1048576 M8859 M1 N1503 M7108 M7031 M1503:M1504 M6933 M6943 M6536:M6537 M6637:M6639 M6492 M6486 M6468:M6471 M3558:M3561 M4052 N4104 M4102:M4105 M5089" xr:uid="{BD75F2E1-DF52-4E00-B9A9-C67CE6BAAAF7}">
      <formula1>"Vendor Error,Adj Error,Borderfree,Receiving Error,Sku Change,"</formula1>
    </dataValidation>
    <dataValidation type="list" allowBlank="1" showInputMessage="1" showErrorMessage="1" sqref="M430:M794 M2:M32 M34:M409 M418" xr:uid="{A61AF04D-AD88-4286-85F3-2588025BFE3D}">
      <formula1>"Knife cut,Borderfree,RMA wrong item,Vendor Error,Adj Error,Rec Error,AB damage,Damaged/Dirty,Sku change,Small qty missing from location,IAJ-small qty found,MM2 not found,MMV not found,"</formula1>
    </dataValidation>
    <dataValidation type="list" allowBlank="1" showInputMessage="1" showErrorMessage="1" sqref="M1444:M1502 M795:M1436 M1505:M2878" xr:uid="{CABDD20C-F958-412A-837B-64BD35298F6A}">
      <formula1>"Pc missing from set,Knife cut,Borderfree,RMA wrong item,Vendor Error,Adj Error,Rec Error,AB damage,Damaged/Dirty,Sku change,Small qty missing from location,IAJ-small qty found,MM2 not found,MMV not found,"</formula1>
    </dataValidation>
    <dataValidation type="list" allowBlank="1" showInputMessage="1" showErrorMessage="1" sqref="M8083:M8858 M3562:M4051 M4053:M4101 M4106:M4907 M4928:M5088 M5090:M5416 M5417:N5417 M5418:M6467 M6472:M6485 M6487:M6491 M6493:M6535 M6538:M6636 M6640:M6932 M6934:M6942 M6944:M7030 M7032:M7107 M7109:M8002 M8005:M8077 M419:M429 M8860:M8864 M8867:M9116 M33 M410:M417 M1437:M1443 M2879:M3557" xr:uid="{D4BC6772-A47A-4B7F-A38F-C63F22243FE6}">
      <formula1>"?,Pc missing from set,Knife cut,Borderfree,RMA wrong item,Vendor Error,Adj Error,Rec Error,AB damage,Damaged/Dirty,Sku change,Small qty missing from location,IAJ-small qty found,MM2 not found,MMV not found,"</formula1>
    </dataValidation>
    <dataValidation type="list" allowBlank="1" showInputMessage="1" showErrorMessage="1" sqref="M4908:M4927" xr:uid="{D250025A-E620-47FD-9FDD-D899EDA2973D}">
      <formula1>"Inv adj journal--other,Pc missing from set,Knife cut,Borderfree,RMA wrong item,Vendor Error,Adj Error,Rec Error,AB damage,Damaged/Dirty,Sku change,Small qty missing from location,IAJ-small qty found,MM2 not found,MMV not found,"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30DC-C5C1-4138-9B5A-6D6FC99E11EE}">
  <sheetPr>
    <tabColor rgb="FFFF4DA0"/>
    <pageSetUpPr fitToPage="1"/>
  </sheetPr>
  <dimension ref="A1:AS97"/>
  <sheetViews>
    <sheetView topLeftCell="X1" workbookViewId="0">
      <selection activeCell="X6" sqref="X6"/>
    </sheetView>
  </sheetViews>
  <sheetFormatPr defaultColWidth="9.140625" defaultRowHeight="12.75"/>
  <cols>
    <col min="1" max="1" width="6.28515625" customWidth="1"/>
    <col min="2" max="2" width="11.85546875" customWidth="1"/>
    <col min="3" max="3" width="13.42578125" customWidth="1"/>
    <col min="4" max="4" width="15.28515625" customWidth="1"/>
    <col min="6" max="6" width="2.7109375" customWidth="1"/>
    <col min="7" max="7" width="9" style="53" customWidth="1"/>
    <col min="8" max="11" width="14" style="53" customWidth="1"/>
    <col min="13" max="13" width="9.140625" style="53"/>
    <col min="14" max="14" width="19.28515625" style="53" customWidth="1"/>
    <col min="15" max="15" width="21.140625" style="53" customWidth="1"/>
    <col min="16" max="16" width="15.5703125" style="53" customWidth="1"/>
    <col min="19" max="19" width="13.85546875" customWidth="1"/>
    <col min="20" max="20" width="17.140625" style="300" customWidth="1"/>
    <col min="21" max="21" width="14.7109375" style="300" bestFit="1" customWidth="1"/>
    <col min="22" max="22" width="13.140625" style="300" customWidth="1"/>
    <col min="23" max="23" width="27.5703125" customWidth="1"/>
    <col min="24" max="24" width="21.5703125" customWidth="1"/>
    <col min="27" max="27" width="28.85546875" customWidth="1"/>
    <col min="28" max="28" width="19.140625" customWidth="1"/>
    <col min="29" max="29" width="14.85546875" customWidth="1"/>
    <col min="30" max="30" width="30.42578125" customWidth="1"/>
    <col min="31" max="31" width="4.42578125" customWidth="1"/>
    <col min="32" max="32" width="27.42578125" customWidth="1"/>
    <col min="33" max="33" width="11.42578125" customWidth="1"/>
    <col min="34" max="34" width="18.7109375" customWidth="1"/>
    <col min="35" max="35" width="9.140625" bestFit="1" customWidth="1"/>
    <col min="36" max="36" width="13.5703125" customWidth="1"/>
    <col min="37" max="37" width="10.7109375" customWidth="1"/>
    <col min="38" max="38" width="4.42578125" customWidth="1"/>
    <col min="39" max="39" width="27.5703125" customWidth="1"/>
    <col min="40" max="40" width="10.7109375" customWidth="1"/>
    <col min="41" max="41" width="20.28515625" customWidth="1"/>
    <col min="42" max="42" width="20" customWidth="1"/>
    <col min="43" max="43" width="18.28515625" customWidth="1"/>
  </cols>
  <sheetData>
    <row r="1" spans="1:45" ht="18">
      <c r="A1" s="2044" t="s">
        <v>4919</v>
      </c>
      <c r="B1" s="2044"/>
      <c r="C1" s="2044"/>
      <c r="D1" s="2044"/>
      <c r="E1" s="2044"/>
      <c r="F1" s="2044"/>
      <c r="G1" s="2044"/>
      <c r="H1" s="2044"/>
      <c r="I1" s="2044"/>
      <c r="J1" s="2044"/>
      <c r="K1" s="2044"/>
      <c r="M1" s="2044" t="s">
        <v>4920</v>
      </c>
      <c r="N1" s="2044"/>
      <c r="O1" s="2044"/>
      <c r="P1" s="2044"/>
      <c r="Q1" s="2044"/>
      <c r="S1" s="2044" t="s">
        <v>4921</v>
      </c>
      <c r="T1" s="2044"/>
      <c r="U1" s="2044"/>
      <c r="V1" s="2044"/>
      <c r="W1" s="2044"/>
      <c r="X1" s="910" t="s">
        <v>4922</v>
      </c>
      <c r="AA1" s="2057" t="s">
        <v>4923</v>
      </c>
      <c r="AB1" s="2045" t="s">
        <v>4924</v>
      </c>
      <c r="AC1" s="2059"/>
      <c r="AD1" s="911">
        <f ca="1">TODAY()</f>
        <v>46189</v>
      </c>
      <c r="AE1" s="912"/>
      <c r="AF1" s="2057" t="s">
        <v>4923</v>
      </c>
      <c r="AG1" s="2046" t="s">
        <v>4925</v>
      </c>
      <c r="AH1" s="2046"/>
      <c r="AI1" s="2062">
        <f ca="1">TODAY()</f>
        <v>46189</v>
      </c>
      <c r="AJ1" s="2062"/>
      <c r="AK1" s="2062"/>
      <c r="AL1" s="913"/>
      <c r="AM1" s="2059" t="s">
        <v>4923</v>
      </c>
      <c r="AN1" s="2045" t="s">
        <v>4926</v>
      </c>
      <c r="AO1" s="2046"/>
      <c r="AP1" s="2053">
        <f ca="1">TODAY()</f>
        <v>46189</v>
      </c>
      <c r="AQ1" s="2054"/>
    </row>
    <row r="2" spans="1:45" ht="17.25" customHeight="1">
      <c r="A2" s="2043" t="s">
        <v>4927</v>
      </c>
      <c r="B2" s="2043"/>
      <c r="C2" s="2043"/>
      <c r="D2" s="2043"/>
      <c r="E2" s="2043"/>
      <c r="G2" s="2042" t="s">
        <v>4928</v>
      </c>
      <c r="H2" s="2042"/>
      <c r="I2" s="2042"/>
      <c r="J2" s="2042"/>
      <c r="K2" s="2042"/>
      <c r="AA2" s="2058"/>
      <c r="AB2" s="2060"/>
      <c r="AC2" s="2061"/>
      <c r="AD2" s="914"/>
      <c r="AE2" s="912"/>
      <c r="AF2" s="2058"/>
      <c r="AG2" s="2048"/>
      <c r="AH2" s="2048"/>
      <c r="AI2" s="2063"/>
      <c r="AJ2" s="2063"/>
      <c r="AK2" s="2063"/>
      <c r="AL2" s="913"/>
      <c r="AM2" s="2061"/>
      <c r="AN2" s="2047"/>
      <c r="AO2" s="2048"/>
      <c r="AP2" s="2055"/>
      <c r="AQ2" s="2056"/>
    </row>
    <row r="3" spans="1:45" ht="36.75" customHeight="1">
      <c r="A3" s="658" t="s">
        <v>4929</v>
      </c>
      <c r="B3" s="660" t="s">
        <v>4930</v>
      </c>
      <c r="C3" s="660" t="s">
        <v>4931</v>
      </c>
      <c r="D3" s="660" t="s">
        <v>4932</v>
      </c>
      <c r="E3" s="661" t="s">
        <v>4933</v>
      </c>
      <c r="G3" s="653" t="s">
        <v>4929</v>
      </c>
      <c r="H3" s="655" t="s">
        <v>4930</v>
      </c>
      <c r="I3" s="655" t="s">
        <v>4931</v>
      </c>
      <c r="J3" s="655" t="s">
        <v>4932</v>
      </c>
      <c r="K3" s="656" t="s">
        <v>4933</v>
      </c>
      <c r="M3" s="915" t="s">
        <v>4929</v>
      </c>
      <c r="N3" s="649" t="s">
        <v>4934</v>
      </c>
      <c r="O3" s="649" t="s">
        <v>4935</v>
      </c>
      <c r="P3" s="649" t="s">
        <v>4936</v>
      </c>
      <c r="Q3" s="916" t="s">
        <v>4933</v>
      </c>
      <c r="S3" s="662" t="s">
        <v>4934</v>
      </c>
      <c r="T3" s="663" t="s">
        <v>4931</v>
      </c>
      <c r="U3" s="645" t="s">
        <v>4932</v>
      </c>
      <c r="V3" s="645" t="s">
        <v>4933</v>
      </c>
      <c r="W3" s="646" t="s">
        <v>4937</v>
      </c>
      <c r="X3" s="697" t="s">
        <v>4938</v>
      </c>
      <c r="AA3" s="883" t="s">
        <v>4939</v>
      </c>
      <c r="AB3" s="883" t="s">
        <v>4940</v>
      </c>
      <c r="AC3" s="886" t="s">
        <v>4941</v>
      </c>
      <c r="AD3" s="863" t="s">
        <v>4942</v>
      </c>
      <c r="AE3" s="869"/>
      <c r="AF3" s="885" t="s">
        <v>4939</v>
      </c>
      <c r="AG3" s="840" t="s">
        <v>4940</v>
      </c>
      <c r="AH3" s="884" t="s">
        <v>4941</v>
      </c>
      <c r="AI3" s="2051" t="s">
        <v>4942</v>
      </c>
      <c r="AJ3" s="2064"/>
      <c r="AK3" s="2064"/>
      <c r="AL3" s="881"/>
      <c r="AM3" s="884" t="s">
        <v>4939</v>
      </c>
      <c r="AN3" s="840" t="s">
        <v>4940</v>
      </c>
      <c r="AO3" s="883" t="s">
        <v>4941</v>
      </c>
      <c r="AP3" s="2051" t="s">
        <v>4942</v>
      </c>
      <c r="AQ3" s="2052"/>
    </row>
    <row r="4" spans="1:45" ht="20.25" customHeight="1">
      <c r="A4" s="657">
        <v>1</v>
      </c>
      <c r="B4" s="777">
        <v>1</v>
      </c>
      <c r="C4" s="777">
        <v>7621259688</v>
      </c>
      <c r="D4" s="659" t="s">
        <v>4943</v>
      </c>
      <c r="E4" s="659" t="s">
        <v>4944</v>
      </c>
      <c r="G4" s="652">
        <v>1</v>
      </c>
      <c r="H4" s="777">
        <v>25</v>
      </c>
      <c r="I4" s="777">
        <v>7422200027</v>
      </c>
      <c r="J4" s="654" t="s">
        <v>4945</v>
      </c>
      <c r="K4" s="654" t="s">
        <v>4946</v>
      </c>
      <c r="M4" s="647" t="s">
        <v>4947</v>
      </c>
      <c r="N4" s="648" t="s">
        <v>4948</v>
      </c>
      <c r="O4" s="648" t="s">
        <v>4949</v>
      </c>
      <c r="P4" s="650" t="s">
        <v>4950</v>
      </c>
      <c r="Q4" s="651"/>
      <c r="S4" s="1350">
        <v>1</v>
      </c>
      <c r="T4" s="1351">
        <v>7824400603</v>
      </c>
      <c r="U4" s="1351" t="s">
        <v>4951</v>
      </c>
      <c r="V4" s="1352" t="s">
        <v>4952</v>
      </c>
      <c r="W4" s="1351" t="s">
        <v>4953</v>
      </c>
      <c r="X4" s="49"/>
      <c r="AA4" s="917">
        <v>16</v>
      </c>
      <c r="AB4" s="868" t="b">
        <v>1</v>
      </c>
      <c r="AC4" s="868" t="b">
        <v>1</v>
      </c>
      <c r="AD4" s="918" t="s">
        <v>4954</v>
      </c>
      <c r="AE4" s="870"/>
      <c r="AF4" s="919">
        <v>16</v>
      </c>
      <c r="AG4" s="864" t="b">
        <v>1</v>
      </c>
      <c r="AH4" s="843" t="b">
        <v>1</v>
      </c>
      <c r="AI4" s="2025" t="s">
        <v>4955</v>
      </c>
      <c r="AJ4" s="2025"/>
      <c r="AK4" s="2025"/>
      <c r="AL4" s="882"/>
      <c r="AM4" s="921">
        <v>16</v>
      </c>
      <c r="AN4" s="864" t="b">
        <v>1</v>
      </c>
      <c r="AO4" s="844" t="b">
        <v>1</v>
      </c>
      <c r="AP4" s="2049" t="s">
        <v>971</v>
      </c>
      <c r="AQ4" s="2050"/>
    </row>
    <row r="5" spans="1:45" ht="20.25" customHeight="1">
      <c r="A5" s="604">
        <v>2</v>
      </c>
      <c r="B5" s="777">
        <v>2</v>
      </c>
      <c r="C5" s="777">
        <v>7422200048</v>
      </c>
      <c r="D5" s="605" t="s">
        <v>4945</v>
      </c>
      <c r="E5" s="605" t="s">
        <v>4944</v>
      </c>
      <c r="G5" s="606">
        <v>2</v>
      </c>
      <c r="H5" s="777">
        <v>26</v>
      </c>
      <c r="I5" s="777">
        <v>5917120131</v>
      </c>
      <c r="J5" s="607" t="s">
        <v>4945</v>
      </c>
      <c r="K5" s="607" t="s">
        <v>4946</v>
      </c>
      <c r="M5" s="613" t="s">
        <v>4947</v>
      </c>
      <c r="N5" s="611" t="s">
        <v>4956</v>
      </c>
      <c r="O5" s="611" t="s">
        <v>4949</v>
      </c>
      <c r="P5" s="612" t="s">
        <v>4950</v>
      </c>
      <c r="Q5" s="49"/>
      <c r="S5" s="1353">
        <v>2</v>
      </c>
      <c r="T5" s="1354">
        <v>7824400646</v>
      </c>
      <c r="U5" s="1354" t="s">
        <v>4951</v>
      </c>
      <c r="V5" s="1355" t="s">
        <v>4952</v>
      </c>
      <c r="W5" s="1354" t="s">
        <v>554</v>
      </c>
      <c r="X5" s="49"/>
      <c r="AA5" s="919">
        <v>17</v>
      </c>
      <c r="AB5" s="867" t="b">
        <v>1</v>
      </c>
      <c r="AC5" s="867" t="b">
        <v>1</v>
      </c>
      <c r="AD5" s="922" t="s">
        <v>4957</v>
      </c>
      <c r="AE5" s="870"/>
      <c r="AF5" s="919">
        <v>17</v>
      </c>
      <c r="AG5" s="865" t="b">
        <v>1</v>
      </c>
      <c r="AH5" s="843" t="b">
        <v>1</v>
      </c>
      <c r="AI5" s="2025" t="s">
        <v>252</v>
      </c>
      <c r="AJ5" s="2025"/>
      <c r="AK5" s="2025"/>
      <c r="AL5" s="882"/>
      <c r="AM5" s="921">
        <v>17</v>
      </c>
      <c r="AN5" s="865" t="b">
        <v>1</v>
      </c>
      <c r="AO5" s="842" t="b">
        <v>1</v>
      </c>
      <c r="AP5" s="2026" t="s">
        <v>4958</v>
      </c>
      <c r="AQ5" s="2027"/>
    </row>
    <row r="6" spans="1:45" ht="20.25" customHeight="1">
      <c r="A6" s="604">
        <v>3</v>
      </c>
      <c r="B6" s="777">
        <v>3</v>
      </c>
      <c r="C6" s="777">
        <v>7621310249</v>
      </c>
      <c r="D6" s="605" t="s">
        <v>4943</v>
      </c>
      <c r="E6" s="605" t="s">
        <v>4944</v>
      </c>
      <c r="G6" s="606">
        <v>3</v>
      </c>
      <c r="H6" s="777">
        <v>27</v>
      </c>
      <c r="I6" s="777">
        <v>7422200011</v>
      </c>
      <c r="J6" s="607" t="s">
        <v>4945</v>
      </c>
      <c r="K6" s="607" t="s">
        <v>4946</v>
      </c>
      <c r="M6" s="613" t="s">
        <v>4947</v>
      </c>
      <c r="N6" s="611" t="s">
        <v>4959</v>
      </c>
      <c r="O6" s="611" t="s">
        <v>4949</v>
      </c>
      <c r="P6" s="612" t="s">
        <v>4950</v>
      </c>
      <c r="Q6" s="49"/>
      <c r="S6" s="1353">
        <v>3</v>
      </c>
      <c r="T6" s="1354">
        <v>7824400606</v>
      </c>
      <c r="U6" s="1354" t="s">
        <v>4951</v>
      </c>
      <c r="V6" s="1355" t="s">
        <v>4952</v>
      </c>
      <c r="W6" s="1354" t="s">
        <v>4960</v>
      </c>
      <c r="X6" s="49"/>
      <c r="AA6" s="919">
        <v>18</v>
      </c>
      <c r="AB6" s="867" t="b">
        <v>1</v>
      </c>
      <c r="AC6" s="867" t="b">
        <v>1</v>
      </c>
      <c r="AD6" s="922" t="s">
        <v>4961</v>
      </c>
      <c r="AE6" s="870"/>
      <c r="AF6" s="919">
        <v>18</v>
      </c>
      <c r="AG6" s="865" t="b">
        <v>1</v>
      </c>
      <c r="AH6" s="843" t="b">
        <v>1</v>
      </c>
      <c r="AI6" s="2025" t="s">
        <v>4962</v>
      </c>
      <c r="AJ6" s="2025"/>
      <c r="AK6" s="2025"/>
      <c r="AL6" s="882"/>
      <c r="AM6" s="921">
        <v>18</v>
      </c>
      <c r="AN6" s="865" t="b">
        <v>1</v>
      </c>
      <c r="AO6" s="842" t="b">
        <v>1</v>
      </c>
      <c r="AP6" s="2037" t="s">
        <v>4963</v>
      </c>
      <c r="AQ6" s="2038"/>
    </row>
    <row r="7" spans="1:45" ht="20.25" customHeight="1">
      <c r="A7" s="604">
        <v>4</v>
      </c>
      <c r="B7" s="777">
        <v>4</v>
      </c>
      <c r="C7" s="777">
        <v>7422200031</v>
      </c>
      <c r="D7" s="605" t="s">
        <v>4945</v>
      </c>
      <c r="E7" s="605" t="s">
        <v>4944</v>
      </c>
      <c r="G7" s="606">
        <v>4</v>
      </c>
      <c r="H7" s="777">
        <v>28</v>
      </c>
      <c r="I7" s="777">
        <v>7621310262</v>
      </c>
      <c r="J7" s="607" t="s">
        <v>4945</v>
      </c>
      <c r="K7" s="607" t="s">
        <v>4946</v>
      </c>
      <c r="M7" s="613" t="s">
        <v>4947</v>
      </c>
      <c r="N7" s="611" t="s">
        <v>4964</v>
      </c>
      <c r="O7" s="611" t="s">
        <v>4949</v>
      </c>
      <c r="P7" s="612" t="s">
        <v>4950</v>
      </c>
      <c r="Q7" s="49"/>
      <c r="S7" s="1353">
        <v>4</v>
      </c>
      <c r="T7" s="1354">
        <v>7824400655</v>
      </c>
      <c r="U7" s="1354" t="s">
        <v>4951</v>
      </c>
      <c r="V7" s="1355" t="s">
        <v>4952</v>
      </c>
      <c r="W7" s="1354" t="s">
        <v>4965</v>
      </c>
      <c r="X7" s="49"/>
      <c r="AA7" s="919">
        <v>19</v>
      </c>
      <c r="AB7" s="867" t="b">
        <v>1</v>
      </c>
      <c r="AC7" s="867" t="b">
        <v>1</v>
      </c>
      <c r="AD7" s="920" t="s">
        <v>4966</v>
      </c>
      <c r="AE7" s="870"/>
      <c r="AF7" s="919">
        <v>19</v>
      </c>
      <c r="AG7" s="865" t="b">
        <v>1</v>
      </c>
      <c r="AH7" s="843" t="b">
        <v>1</v>
      </c>
      <c r="AI7" s="2025" t="s">
        <v>4967</v>
      </c>
      <c r="AJ7" s="2025"/>
      <c r="AK7" s="2025"/>
      <c r="AL7" s="913"/>
      <c r="AM7" s="921">
        <v>19</v>
      </c>
      <c r="AN7" s="865" t="b">
        <v>1</v>
      </c>
      <c r="AO7" s="842" t="b">
        <v>1</v>
      </c>
      <c r="AP7" s="2026" t="s">
        <v>4968</v>
      </c>
      <c r="AQ7" s="2027"/>
    </row>
    <row r="8" spans="1:45" ht="20.25" customHeight="1">
      <c r="A8" s="604">
        <v>5</v>
      </c>
      <c r="B8" s="777">
        <v>5</v>
      </c>
      <c r="C8" s="777">
        <v>7422200037</v>
      </c>
      <c r="D8" s="605" t="s">
        <v>4945</v>
      </c>
      <c r="E8" s="605" t="s">
        <v>4944</v>
      </c>
      <c r="G8" s="606">
        <v>5</v>
      </c>
      <c r="H8" s="777">
        <v>29</v>
      </c>
      <c r="I8" s="777">
        <v>7621310281</v>
      </c>
      <c r="J8" s="607" t="s">
        <v>4945</v>
      </c>
      <c r="K8" s="607" t="s">
        <v>4946</v>
      </c>
      <c r="M8" s="62" t="s">
        <v>4969</v>
      </c>
      <c r="N8" s="608" t="s">
        <v>4970</v>
      </c>
      <c r="O8" s="608" t="s">
        <v>4949</v>
      </c>
      <c r="P8" s="609" t="s">
        <v>4950</v>
      </c>
      <c r="Q8" s="49"/>
      <c r="S8" s="1353">
        <v>5</v>
      </c>
      <c r="T8" s="1354">
        <v>7824400616</v>
      </c>
      <c r="U8" s="1354" t="s">
        <v>4951</v>
      </c>
      <c r="V8" s="1355" t="s">
        <v>4952</v>
      </c>
      <c r="W8" s="1354" t="s">
        <v>336</v>
      </c>
      <c r="X8" s="49"/>
      <c r="AA8" s="919">
        <v>20</v>
      </c>
      <c r="AB8" s="867" t="b">
        <v>1</v>
      </c>
      <c r="AC8" s="867" t="b">
        <v>1</v>
      </c>
      <c r="AD8" s="920" t="s">
        <v>4971</v>
      </c>
      <c r="AE8" s="870"/>
      <c r="AF8" s="919">
        <v>20</v>
      </c>
      <c r="AG8" s="865" t="b">
        <v>1</v>
      </c>
      <c r="AH8" s="843" t="b">
        <v>1</v>
      </c>
      <c r="AI8" s="2025" t="s">
        <v>4972</v>
      </c>
      <c r="AJ8" s="2025"/>
      <c r="AK8" s="2025"/>
      <c r="AL8" s="913"/>
      <c r="AM8" s="921">
        <v>20</v>
      </c>
      <c r="AN8" s="865" t="b">
        <v>1</v>
      </c>
      <c r="AO8" s="842" t="b">
        <v>1</v>
      </c>
      <c r="AP8" s="2026" t="s">
        <v>930</v>
      </c>
      <c r="AQ8" s="2027"/>
      <c r="AR8" s="28"/>
    </row>
    <row r="9" spans="1:45" ht="20.25" customHeight="1">
      <c r="A9" s="604">
        <v>6</v>
      </c>
      <c r="B9" s="777">
        <v>6</v>
      </c>
      <c r="C9" s="777">
        <v>7621026502</v>
      </c>
      <c r="D9" s="605" t="s">
        <v>4943</v>
      </c>
      <c r="E9" s="605" t="s">
        <v>4944</v>
      </c>
      <c r="G9" s="606">
        <v>6</v>
      </c>
      <c r="H9" s="777">
        <v>30</v>
      </c>
      <c r="I9" s="777">
        <v>7621310288</v>
      </c>
      <c r="J9" s="607" t="s">
        <v>4945</v>
      </c>
      <c r="K9" s="607" t="s">
        <v>4946</v>
      </c>
      <c r="M9" s="62" t="s">
        <v>4973</v>
      </c>
      <c r="N9" s="608" t="s">
        <v>4974</v>
      </c>
      <c r="O9" s="608" t="s">
        <v>4949</v>
      </c>
      <c r="P9" s="609" t="s">
        <v>4950</v>
      </c>
      <c r="Q9" s="49"/>
      <c r="S9" s="1353">
        <v>6</v>
      </c>
      <c r="T9" s="1354">
        <v>7824400612</v>
      </c>
      <c r="U9" s="1354" t="s">
        <v>4951</v>
      </c>
      <c r="V9" s="1355" t="s">
        <v>4952</v>
      </c>
      <c r="W9" s="1354" t="s">
        <v>268</v>
      </c>
      <c r="X9" s="49"/>
      <c r="AA9" s="919">
        <v>21</v>
      </c>
      <c r="AB9" s="867" t="b">
        <v>1</v>
      </c>
      <c r="AC9" s="867" t="b">
        <v>1</v>
      </c>
      <c r="AD9" s="922" t="s">
        <v>4975</v>
      </c>
      <c r="AE9" s="870"/>
      <c r="AF9" s="919">
        <v>21</v>
      </c>
      <c r="AG9" s="865" t="b">
        <v>1</v>
      </c>
      <c r="AH9" s="843" t="b">
        <v>1</v>
      </c>
      <c r="AI9" s="2025" t="s">
        <v>4976</v>
      </c>
      <c r="AJ9" s="2025"/>
      <c r="AK9" s="2025"/>
      <c r="AL9" s="881"/>
      <c r="AM9" s="921">
        <v>21</v>
      </c>
      <c r="AN9" s="865" t="b">
        <v>1</v>
      </c>
      <c r="AO9" s="842" t="b">
        <v>1</v>
      </c>
      <c r="AP9" s="2026" t="s">
        <v>4977</v>
      </c>
      <c r="AQ9" s="2027"/>
    </row>
    <row r="10" spans="1:45" ht="20.25" customHeight="1">
      <c r="A10" s="604">
        <v>7</v>
      </c>
      <c r="B10" s="777">
        <v>7</v>
      </c>
      <c r="C10" s="777">
        <v>7422200009</v>
      </c>
      <c r="D10" s="605" t="s">
        <v>4945</v>
      </c>
      <c r="E10" s="605" t="s">
        <v>4944</v>
      </c>
      <c r="G10" s="606">
        <v>7</v>
      </c>
      <c r="H10" s="777">
        <v>31</v>
      </c>
      <c r="I10" s="777">
        <v>7621310287</v>
      </c>
      <c r="J10" s="607" t="s">
        <v>4945</v>
      </c>
      <c r="K10" s="607" t="s">
        <v>4946</v>
      </c>
      <c r="M10" s="62" t="s">
        <v>4978</v>
      </c>
      <c r="N10" s="608" t="s">
        <v>4979</v>
      </c>
      <c r="O10" s="608" t="s">
        <v>4949</v>
      </c>
      <c r="P10" s="609" t="s">
        <v>4950</v>
      </c>
      <c r="Q10" s="49"/>
      <c r="S10" s="1353">
        <v>7</v>
      </c>
      <c r="T10" s="1354">
        <v>7824400626</v>
      </c>
      <c r="U10" s="1354" t="s">
        <v>4951</v>
      </c>
      <c r="V10" s="1355" t="s">
        <v>4952</v>
      </c>
      <c r="W10" s="1354" t="s">
        <v>4980</v>
      </c>
      <c r="X10" s="49"/>
      <c r="AA10" s="919">
        <v>22</v>
      </c>
      <c r="AB10" s="867" t="b">
        <v>1</v>
      </c>
      <c r="AC10" s="867" t="b">
        <v>1</v>
      </c>
      <c r="AD10" s="922" t="s">
        <v>4981</v>
      </c>
      <c r="AE10" s="870"/>
      <c r="AF10" s="919">
        <v>22</v>
      </c>
      <c r="AG10" s="865" t="b">
        <v>1</v>
      </c>
      <c r="AH10" s="843" t="b">
        <v>1</v>
      </c>
      <c r="AI10" s="2025" t="s">
        <v>4982</v>
      </c>
      <c r="AJ10" s="2025"/>
      <c r="AK10" s="2025"/>
      <c r="AL10" s="882"/>
      <c r="AM10" s="921">
        <v>22</v>
      </c>
      <c r="AN10" s="865" t="b">
        <v>1</v>
      </c>
      <c r="AO10" s="842" t="b">
        <v>1</v>
      </c>
      <c r="AP10" s="2026" t="s">
        <v>4983</v>
      </c>
      <c r="AQ10" s="2027"/>
    </row>
    <row r="11" spans="1:45" ht="20.25" customHeight="1">
      <c r="A11" s="604">
        <v>8</v>
      </c>
      <c r="B11" s="777">
        <v>8</v>
      </c>
      <c r="C11" s="777">
        <v>7620163965</v>
      </c>
      <c r="D11" s="605" t="s">
        <v>4943</v>
      </c>
      <c r="E11" s="605" t="s">
        <v>4944</v>
      </c>
      <c r="G11" s="606">
        <v>8</v>
      </c>
      <c r="H11" s="777">
        <v>32</v>
      </c>
      <c r="I11" s="777">
        <v>7621188354</v>
      </c>
      <c r="J11" s="607" t="s">
        <v>4945</v>
      </c>
      <c r="K11" s="607" t="s">
        <v>4946</v>
      </c>
      <c r="M11" s="62" t="s">
        <v>4984</v>
      </c>
      <c r="N11" s="608" t="s">
        <v>4985</v>
      </c>
      <c r="O11" s="608" t="s">
        <v>4949</v>
      </c>
      <c r="P11" s="609" t="s">
        <v>4950</v>
      </c>
      <c r="Q11" s="49"/>
      <c r="S11" s="1353">
        <v>8</v>
      </c>
      <c r="T11" s="1354">
        <v>7824400654</v>
      </c>
      <c r="U11" s="1354" t="s">
        <v>4951</v>
      </c>
      <c r="V11" s="1355" t="s">
        <v>4952</v>
      </c>
      <c r="W11" s="1354" t="s">
        <v>324</v>
      </c>
      <c r="X11" s="49"/>
      <c r="AA11" s="919">
        <v>23</v>
      </c>
      <c r="AB11" s="867" t="b">
        <v>1</v>
      </c>
      <c r="AC11" s="867" t="b">
        <v>1</v>
      </c>
      <c r="AD11" s="922" t="s">
        <v>4986</v>
      </c>
      <c r="AE11" s="870"/>
      <c r="AF11" s="919">
        <v>23</v>
      </c>
      <c r="AG11" s="865" t="b">
        <v>1</v>
      </c>
      <c r="AH11" s="843" t="b">
        <v>1</v>
      </c>
      <c r="AI11" s="2025" t="s">
        <v>4987</v>
      </c>
      <c r="AJ11" s="2025"/>
      <c r="AK11" s="2025"/>
      <c r="AL11" s="882"/>
      <c r="AM11" s="921">
        <v>23</v>
      </c>
      <c r="AN11" s="865" t="b">
        <v>1</v>
      </c>
      <c r="AO11" s="842" t="b">
        <v>1</v>
      </c>
      <c r="AP11" s="2026" t="s">
        <v>4988</v>
      </c>
      <c r="AQ11" s="2027"/>
    </row>
    <row r="12" spans="1:45" ht="20.25" customHeight="1">
      <c r="A12" s="604">
        <v>9</v>
      </c>
      <c r="B12" s="778">
        <v>9</v>
      </c>
      <c r="C12" s="778">
        <v>5919260268</v>
      </c>
      <c r="D12" s="605" t="s">
        <v>4943</v>
      </c>
      <c r="E12" s="605" t="s">
        <v>4944</v>
      </c>
      <c r="G12" s="606">
        <v>9</v>
      </c>
      <c r="H12" s="777">
        <v>33</v>
      </c>
      <c r="I12" s="777">
        <v>7621310238</v>
      </c>
      <c r="J12" s="607" t="s">
        <v>4945</v>
      </c>
      <c r="K12" s="607" t="s">
        <v>4946</v>
      </c>
      <c r="M12" s="62" t="s">
        <v>4989</v>
      </c>
      <c r="N12" s="608" t="s">
        <v>4990</v>
      </c>
      <c r="O12" s="608" t="s">
        <v>4949</v>
      </c>
      <c r="P12" s="609" t="s">
        <v>4950</v>
      </c>
      <c r="Q12" s="49"/>
      <c r="S12" s="1353">
        <v>9</v>
      </c>
      <c r="T12" s="1354">
        <v>7824400640</v>
      </c>
      <c r="U12" s="1354" t="s">
        <v>4951</v>
      </c>
      <c r="V12" s="1355" t="s">
        <v>4952</v>
      </c>
      <c r="W12" s="1354" t="s">
        <v>299</v>
      </c>
      <c r="X12" s="49"/>
      <c r="AA12" s="919">
        <v>24</v>
      </c>
      <c r="AB12" s="867" t="b">
        <v>1</v>
      </c>
      <c r="AC12" s="867" t="b">
        <v>1</v>
      </c>
      <c r="AD12" s="922" t="s">
        <v>4991</v>
      </c>
      <c r="AE12" s="870"/>
      <c r="AF12" s="919">
        <v>24</v>
      </c>
      <c r="AG12" s="865" t="b">
        <v>1</v>
      </c>
      <c r="AH12" s="843" t="b">
        <v>1</v>
      </c>
      <c r="AI12" s="2025" t="s">
        <v>252</v>
      </c>
      <c r="AJ12" s="2025"/>
      <c r="AK12" s="2025"/>
      <c r="AL12" s="882"/>
      <c r="AM12" s="921">
        <v>24</v>
      </c>
      <c r="AN12" s="865" t="b">
        <v>1</v>
      </c>
      <c r="AO12" s="842" t="b">
        <v>1</v>
      </c>
      <c r="AP12" s="2037" t="s">
        <v>4992</v>
      </c>
      <c r="AQ12" s="2038"/>
    </row>
    <row r="13" spans="1:45" ht="20.25" customHeight="1">
      <c r="A13" s="604">
        <v>10</v>
      </c>
      <c r="B13" s="777">
        <v>10</v>
      </c>
      <c r="C13" s="777">
        <v>7621310279</v>
      </c>
      <c r="D13" s="605" t="s">
        <v>4943</v>
      </c>
      <c r="E13" s="605" t="s">
        <v>4944</v>
      </c>
      <c r="G13" s="1043">
        <v>10</v>
      </c>
      <c r="H13" s="1044">
        <v>34</v>
      </c>
      <c r="I13" s="1044">
        <v>7620174333</v>
      </c>
      <c r="J13" s="1045" t="s">
        <v>4945</v>
      </c>
      <c r="K13" s="1045" t="s">
        <v>4946</v>
      </c>
      <c r="M13" s="62" t="s">
        <v>4993</v>
      </c>
      <c r="N13" s="608" t="s">
        <v>4994</v>
      </c>
      <c r="O13" s="608" t="s">
        <v>4949</v>
      </c>
      <c r="P13" s="609" t="s">
        <v>4950</v>
      </c>
      <c r="Q13" s="49"/>
      <c r="S13" s="1353">
        <v>10</v>
      </c>
      <c r="T13" s="1354">
        <v>7824400632</v>
      </c>
      <c r="U13" s="1354" t="s">
        <v>4951</v>
      </c>
      <c r="V13" s="1355" t="s">
        <v>4952</v>
      </c>
      <c r="W13" s="1354" t="s">
        <v>4995</v>
      </c>
      <c r="X13" s="49"/>
      <c r="AA13" s="919">
        <v>25</v>
      </c>
      <c r="AB13" s="867" t="b">
        <v>1</v>
      </c>
      <c r="AC13" s="867" t="b">
        <v>1</v>
      </c>
      <c r="AD13" s="1050" t="s">
        <v>4996</v>
      </c>
      <c r="AE13" s="870"/>
      <c r="AF13" s="919">
        <v>25</v>
      </c>
      <c r="AG13" s="865" t="b">
        <v>1</v>
      </c>
      <c r="AH13" s="843" t="b">
        <v>1</v>
      </c>
      <c r="AI13" s="2025" t="s">
        <v>405</v>
      </c>
      <c r="AJ13" s="2025"/>
      <c r="AK13" s="2025"/>
      <c r="AL13" s="913"/>
      <c r="AM13" s="887">
        <v>25</v>
      </c>
      <c r="AN13" s="1202" t="b">
        <v>1</v>
      </c>
      <c r="AO13" s="1203" t="b">
        <v>1</v>
      </c>
      <c r="AP13" s="2065" t="s">
        <v>492</v>
      </c>
      <c r="AQ13" s="2066"/>
    </row>
    <row r="14" spans="1:45" ht="20.25" customHeight="1">
      <c r="A14" s="604">
        <v>11</v>
      </c>
      <c r="B14" s="777">
        <v>11</v>
      </c>
      <c r="C14" s="777">
        <v>5918390037</v>
      </c>
      <c r="D14" s="605" t="s">
        <v>4943</v>
      </c>
      <c r="E14" s="605" t="s">
        <v>4944</v>
      </c>
      <c r="G14" s="606">
        <v>11</v>
      </c>
      <c r="H14" s="777">
        <v>35</v>
      </c>
      <c r="I14" s="777">
        <v>7621269850</v>
      </c>
      <c r="J14" s="607" t="s">
        <v>4945</v>
      </c>
      <c r="K14" s="607" t="s">
        <v>4946</v>
      </c>
      <c r="M14" s="62" t="s">
        <v>4997</v>
      </c>
      <c r="N14" s="608" t="s">
        <v>4998</v>
      </c>
      <c r="O14" s="608" t="s">
        <v>4949</v>
      </c>
      <c r="P14" s="609" t="s">
        <v>4950</v>
      </c>
      <c r="Q14" s="49"/>
      <c r="S14" s="1353">
        <v>11</v>
      </c>
      <c r="T14" s="1354">
        <v>7824400599</v>
      </c>
      <c r="U14" s="1354" t="s">
        <v>4951</v>
      </c>
      <c r="V14" s="1355" t="s">
        <v>4952</v>
      </c>
      <c r="W14" s="1354" t="s">
        <v>547</v>
      </c>
      <c r="X14" s="49"/>
      <c r="AA14" s="919">
        <v>29</v>
      </c>
      <c r="AB14" s="867" t="b">
        <v>1</v>
      </c>
      <c r="AC14" s="867" t="b">
        <v>1</v>
      </c>
      <c r="AD14" s="922" t="s">
        <v>4999</v>
      </c>
      <c r="AE14" s="870"/>
      <c r="AF14" s="919">
        <v>29</v>
      </c>
      <c r="AG14" s="865" t="b">
        <v>1</v>
      </c>
      <c r="AH14" s="843" t="b">
        <v>1</v>
      </c>
      <c r="AI14" s="2025" t="s">
        <v>5000</v>
      </c>
      <c r="AJ14" s="2025"/>
      <c r="AK14" s="2025"/>
      <c r="AL14" s="913"/>
      <c r="AM14" s="921">
        <v>29</v>
      </c>
      <c r="AN14" s="865" t="b">
        <v>1</v>
      </c>
      <c r="AO14" s="842" t="b">
        <v>1</v>
      </c>
      <c r="AP14" s="2026" t="s">
        <v>508</v>
      </c>
      <c r="AQ14" s="2027"/>
    </row>
    <row r="15" spans="1:45" ht="20.25" customHeight="1">
      <c r="A15" s="604">
        <v>12</v>
      </c>
      <c r="B15" s="777">
        <v>12</v>
      </c>
      <c r="C15" s="777">
        <v>7621310247</v>
      </c>
      <c r="D15" s="605" t="s">
        <v>4943</v>
      </c>
      <c r="E15" s="605" t="s">
        <v>4944</v>
      </c>
      <c r="G15" s="606">
        <v>12</v>
      </c>
      <c r="H15" s="777">
        <v>36</v>
      </c>
      <c r="I15" s="777">
        <v>7422200067</v>
      </c>
      <c r="J15" s="607" t="s">
        <v>4945</v>
      </c>
      <c r="K15" s="607" t="s">
        <v>4946</v>
      </c>
      <c r="M15" s="62" t="s">
        <v>5001</v>
      </c>
      <c r="N15" s="608" t="s">
        <v>5002</v>
      </c>
      <c r="O15" s="608" t="s">
        <v>4949</v>
      </c>
      <c r="P15" s="609" t="s">
        <v>4950</v>
      </c>
      <c r="Q15" s="49"/>
      <c r="S15" s="1353">
        <v>12</v>
      </c>
      <c r="T15" s="1354">
        <v>7824400634</v>
      </c>
      <c r="U15" s="1354" t="s">
        <v>4951</v>
      </c>
      <c r="V15" s="1355" t="s">
        <v>4952</v>
      </c>
      <c r="W15" s="1354" t="s">
        <v>646</v>
      </c>
      <c r="X15" s="49"/>
      <c r="AA15" s="919">
        <v>31</v>
      </c>
      <c r="AB15" s="867" t="b">
        <v>1</v>
      </c>
      <c r="AC15" s="867" t="b">
        <v>1</v>
      </c>
      <c r="AD15" s="922" t="s">
        <v>5003</v>
      </c>
      <c r="AE15" s="870"/>
      <c r="AF15" s="919">
        <v>31</v>
      </c>
      <c r="AG15" s="865" t="b">
        <v>0</v>
      </c>
      <c r="AH15" s="843" t="b">
        <v>0</v>
      </c>
      <c r="AI15" s="2025" t="s">
        <v>405</v>
      </c>
      <c r="AJ15" s="2025"/>
      <c r="AK15" s="2025"/>
      <c r="AL15" s="881"/>
      <c r="AM15" s="921">
        <v>31</v>
      </c>
      <c r="AN15" s="865" t="b">
        <v>1</v>
      </c>
      <c r="AO15" s="842" t="b">
        <v>1</v>
      </c>
      <c r="AP15" s="2037" t="s">
        <v>5004</v>
      </c>
      <c r="AQ15" s="2038"/>
    </row>
    <row r="16" spans="1:45" ht="20.25" customHeight="1">
      <c r="A16" s="604">
        <v>13</v>
      </c>
      <c r="B16" s="777">
        <v>13</v>
      </c>
      <c r="C16" s="777">
        <v>7621310294</v>
      </c>
      <c r="D16" s="605" t="s">
        <v>4943</v>
      </c>
      <c r="E16" s="605" t="s">
        <v>4944</v>
      </c>
      <c r="G16" s="606">
        <v>13</v>
      </c>
      <c r="H16" s="777">
        <v>37</v>
      </c>
      <c r="I16" s="777">
        <v>7422200038</v>
      </c>
      <c r="J16" s="607" t="s">
        <v>4945</v>
      </c>
      <c r="K16" s="607" t="s">
        <v>4946</v>
      </c>
      <c r="L16" t="s">
        <v>407</v>
      </c>
      <c r="M16" s="62" t="s">
        <v>5005</v>
      </c>
      <c r="N16" s="608" t="s">
        <v>5006</v>
      </c>
      <c r="O16" s="608" t="s">
        <v>4949</v>
      </c>
      <c r="P16" s="609" t="s">
        <v>4950</v>
      </c>
      <c r="Q16" s="49"/>
      <c r="S16" s="1353">
        <v>13</v>
      </c>
      <c r="T16" s="1354">
        <v>7824400641</v>
      </c>
      <c r="U16" s="1354" t="s">
        <v>4951</v>
      </c>
      <c r="V16" s="1355" t="s">
        <v>4952</v>
      </c>
      <c r="W16" s="1354" t="s">
        <v>555</v>
      </c>
      <c r="X16" s="49"/>
      <c r="AA16" s="919">
        <v>32</v>
      </c>
      <c r="AB16" s="867" t="b">
        <v>1</v>
      </c>
      <c r="AC16" s="867" t="b">
        <v>1</v>
      </c>
      <c r="AD16" s="922" t="s">
        <v>5007</v>
      </c>
      <c r="AE16" s="870"/>
      <c r="AF16" s="919">
        <v>32</v>
      </c>
      <c r="AG16" s="865" t="b">
        <v>1</v>
      </c>
      <c r="AH16" s="843" t="b">
        <v>1</v>
      </c>
      <c r="AI16" s="2025" t="s">
        <v>5008</v>
      </c>
      <c r="AJ16" s="2025"/>
      <c r="AK16" s="2025"/>
      <c r="AL16" s="882"/>
      <c r="AM16" s="921">
        <v>32</v>
      </c>
      <c r="AN16" s="865" t="b">
        <v>1</v>
      </c>
      <c r="AO16" s="842" t="b">
        <v>1</v>
      </c>
      <c r="AP16" s="2037" t="s">
        <v>5009</v>
      </c>
      <c r="AQ16" s="2038"/>
      <c r="AS16" t="s">
        <v>407</v>
      </c>
    </row>
    <row r="17" spans="1:43" ht="20.25" customHeight="1">
      <c r="A17" s="604">
        <v>14</v>
      </c>
      <c r="B17" s="777">
        <v>14</v>
      </c>
      <c r="C17" s="777">
        <v>7620356073</v>
      </c>
      <c r="D17" s="605" t="s">
        <v>4943</v>
      </c>
      <c r="E17" s="605" t="s">
        <v>4944</v>
      </c>
      <c r="G17" s="606">
        <v>14</v>
      </c>
      <c r="H17" s="777">
        <v>38</v>
      </c>
      <c r="I17" s="777">
        <v>7422200028</v>
      </c>
      <c r="J17" s="607" t="s">
        <v>4945</v>
      </c>
      <c r="K17" s="607" t="s">
        <v>4946</v>
      </c>
      <c r="M17" s="62" t="s">
        <v>5010</v>
      </c>
      <c r="N17" s="608" t="s">
        <v>5011</v>
      </c>
      <c r="O17" s="608" t="s">
        <v>4949</v>
      </c>
      <c r="P17" s="609" t="s">
        <v>4950</v>
      </c>
      <c r="Q17" s="49"/>
      <c r="S17" s="1353">
        <v>14</v>
      </c>
      <c r="T17" s="1354">
        <v>7824400614</v>
      </c>
      <c r="U17" s="1354" t="s">
        <v>4951</v>
      </c>
      <c r="V17" s="1355" t="s">
        <v>4952</v>
      </c>
      <c r="W17" s="1354" t="s">
        <v>5012</v>
      </c>
      <c r="X17" s="49"/>
      <c r="AA17" s="919">
        <v>34</v>
      </c>
      <c r="AB17" s="867" t="b">
        <v>1</v>
      </c>
      <c r="AC17" s="867" t="b">
        <v>1</v>
      </c>
      <c r="AD17" s="922" t="s">
        <v>5013</v>
      </c>
      <c r="AE17" s="870"/>
      <c r="AF17" s="919">
        <v>33</v>
      </c>
      <c r="AG17" s="865" t="b">
        <v>1</v>
      </c>
      <c r="AH17" s="843" t="b">
        <v>1</v>
      </c>
      <c r="AI17" s="2025" t="s">
        <v>252</v>
      </c>
      <c r="AJ17" s="2025"/>
      <c r="AK17" s="2025"/>
      <c r="AL17" s="882"/>
      <c r="AM17" s="921">
        <v>34</v>
      </c>
      <c r="AN17" s="865" t="b">
        <v>1</v>
      </c>
      <c r="AO17" s="842" t="b">
        <v>1</v>
      </c>
      <c r="AP17" s="2026" t="s">
        <v>5014</v>
      </c>
      <c r="AQ17" s="2027"/>
    </row>
    <row r="18" spans="1:43" ht="20.25" customHeight="1">
      <c r="A18" s="604">
        <v>15</v>
      </c>
      <c r="B18" s="777">
        <v>15</v>
      </c>
      <c r="C18" s="777">
        <v>7623445023</v>
      </c>
      <c r="D18" s="605" t="s">
        <v>4943</v>
      </c>
      <c r="E18" s="605" t="s">
        <v>4944</v>
      </c>
      <c r="G18" s="606">
        <v>15</v>
      </c>
      <c r="H18" s="777">
        <v>39</v>
      </c>
      <c r="I18" s="777">
        <v>7621310273</v>
      </c>
      <c r="J18" s="607" t="s">
        <v>4945</v>
      </c>
      <c r="K18" s="607" t="s">
        <v>4946</v>
      </c>
      <c r="M18" s="62" t="s">
        <v>5015</v>
      </c>
      <c r="N18" s="608" t="s">
        <v>5016</v>
      </c>
      <c r="O18" s="608" t="s">
        <v>4949</v>
      </c>
      <c r="P18" s="609" t="s">
        <v>4950</v>
      </c>
      <c r="Q18" s="49"/>
      <c r="S18" s="1353">
        <v>15</v>
      </c>
      <c r="T18" s="1354">
        <v>7824400597</v>
      </c>
      <c r="U18" s="1354" t="s">
        <v>4951</v>
      </c>
      <c r="V18" s="1355" t="s">
        <v>4952</v>
      </c>
      <c r="W18" s="1354" t="s">
        <v>520</v>
      </c>
      <c r="X18" s="49"/>
      <c r="AA18" s="919">
        <v>35</v>
      </c>
      <c r="AB18" s="867" t="b">
        <v>1</v>
      </c>
      <c r="AC18" s="867" t="b">
        <v>1</v>
      </c>
      <c r="AD18" s="922" t="s">
        <v>5017</v>
      </c>
      <c r="AE18" s="870"/>
      <c r="AF18" s="919">
        <v>34</v>
      </c>
      <c r="AG18" s="865" t="b">
        <v>1</v>
      </c>
      <c r="AH18" s="843" t="b">
        <v>1</v>
      </c>
      <c r="AI18" s="2025" t="s">
        <v>252</v>
      </c>
      <c r="AJ18" s="2025"/>
      <c r="AK18" s="2025"/>
      <c r="AL18" s="882"/>
      <c r="AM18" s="921">
        <v>35</v>
      </c>
      <c r="AN18" s="865" t="b">
        <v>1</v>
      </c>
      <c r="AO18" s="842" t="b">
        <v>1</v>
      </c>
      <c r="AP18" s="2026" t="s">
        <v>5018</v>
      </c>
      <c r="AQ18" s="2027"/>
    </row>
    <row r="19" spans="1:43" ht="20.25" customHeight="1">
      <c r="A19" s="604">
        <v>16</v>
      </c>
      <c r="B19" s="777">
        <v>16</v>
      </c>
      <c r="C19" s="777">
        <v>7621310290</v>
      </c>
      <c r="D19" s="605" t="s">
        <v>4943</v>
      </c>
      <c r="E19" s="605" t="s">
        <v>4944</v>
      </c>
      <c r="G19" s="606">
        <v>16</v>
      </c>
      <c r="H19" s="777">
        <v>40</v>
      </c>
      <c r="I19" s="777">
        <v>7422200045</v>
      </c>
      <c r="J19" s="607" t="s">
        <v>4945</v>
      </c>
      <c r="K19" s="607" t="s">
        <v>4946</v>
      </c>
      <c r="M19" s="62" t="s">
        <v>5019</v>
      </c>
      <c r="N19" s="608" t="s">
        <v>5020</v>
      </c>
      <c r="O19" s="608" t="s">
        <v>4949</v>
      </c>
      <c r="P19" s="609" t="s">
        <v>4950</v>
      </c>
      <c r="Q19" s="49"/>
      <c r="S19" s="1356">
        <v>16</v>
      </c>
      <c r="T19" s="1357">
        <v>5819431089</v>
      </c>
      <c r="U19" s="1357" t="s">
        <v>5021</v>
      </c>
      <c r="V19" s="1357" t="s">
        <v>5022</v>
      </c>
      <c r="W19" s="1358" t="s">
        <v>5023</v>
      </c>
      <c r="X19" s="49"/>
      <c r="AA19" s="919">
        <v>45</v>
      </c>
      <c r="AB19" s="867" t="b">
        <v>1</v>
      </c>
      <c r="AC19" s="867" t="b">
        <v>1</v>
      </c>
      <c r="AD19" s="922" t="s">
        <v>5024</v>
      </c>
      <c r="AE19" s="870"/>
      <c r="AF19" s="919">
        <v>35</v>
      </c>
      <c r="AG19" s="865" t="b">
        <v>1</v>
      </c>
      <c r="AH19" s="843" t="b">
        <v>1</v>
      </c>
      <c r="AI19" s="2025" t="s">
        <v>252</v>
      </c>
      <c r="AJ19" s="2025"/>
      <c r="AK19" s="2025"/>
      <c r="AL19" s="913"/>
      <c r="AM19" s="921">
        <v>45</v>
      </c>
      <c r="AN19" s="865" t="b">
        <v>1</v>
      </c>
      <c r="AO19" s="842" t="b">
        <v>1</v>
      </c>
      <c r="AP19" s="2026" t="s">
        <v>4983</v>
      </c>
      <c r="AQ19" s="2027"/>
    </row>
    <row r="20" spans="1:43" ht="20.25" customHeight="1">
      <c r="A20" s="604">
        <v>17</v>
      </c>
      <c r="B20" s="777">
        <v>17</v>
      </c>
      <c r="C20" s="777">
        <v>7621310291</v>
      </c>
      <c r="D20" s="605" t="s">
        <v>4943</v>
      </c>
      <c r="E20" s="605" t="s">
        <v>4944</v>
      </c>
      <c r="G20" s="606">
        <v>17</v>
      </c>
      <c r="H20" s="777">
        <v>41</v>
      </c>
      <c r="I20" s="777">
        <v>7621310302</v>
      </c>
      <c r="J20" s="607" t="s">
        <v>4945</v>
      </c>
      <c r="K20" s="607" t="s">
        <v>4946</v>
      </c>
      <c r="M20" s="62" t="s">
        <v>5025</v>
      </c>
      <c r="N20" s="608" t="s">
        <v>5026</v>
      </c>
      <c r="O20" s="608" t="s">
        <v>4949</v>
      </c>
      <c r="P20" s="609" t="s">
        <v>4950</v>
      </c>
      <c r="Q20" s="49"/>
      <c r="S20" s="1356">
        <v>17</v>
      </c>
      <c r="T20" s="1357">
        <v>5815040421</v>
      </c>
      <c r="U20" s="1357" t="s">
        <v>5021</v>
      </c>
      <c r="V20" s="1357" t="s">
        <v>5022</v>
      </c>
      <c r="W20" s="1358" t="s">
        <v>5023</v>
      </c>
      <c r="X20" s="49"/>
      <c r="AA20" s="919">
        <v>53</v>
      </c>
      <c r="AB20" s="867" t="b">
        <v>1</v>
      </c>
      <c r="AC20" s="867" t="b">
        <v>1</v>
      </c>
      <c r="AD20" s="920" t="s">
        <v>4983</v>
      </c>
      <c r="AE20" s="870"/>
      <c r="AF20" s="919">
        <v>36</v>
      </c>
      <c r="AG20" s="866" t="b">
        <v>1</v>
      </c>
      <c r="AH20" s="843" t="b">
        <v>1</v>
      </c>
      <c r="AI20" s="2025" t="s">
        <v>920</v>
      </c>
      <c r="AJ20" s="2025"/>
      <c r="AK20" s="2025"/>
      <c r="AL20" s="913"/>
      <c r="AM20" s="921">
        <v>53</v>
      </c>
      <c r="AN20" s="866" t="b">
        <v>1</v>
      </c>
      <c r="AO20" s="845" t="b">
        <v>1</v>
      </c>
      <c r="AP20" s="2037" t="s">
        <v>5027</v>
      </c>
      <c r="AQ20" s="2038"/>
    </row>
    <row r="21" spans="1:43" ht="20.25" customHeight="1">
      <c r="A21" s="604">
        <v>18</v>
      </c>
      <c r="B21" s="777">
        <v>18</v>
      </c>
      <c r="C21" s="777">
        <v>7422200052</v>
      </c>
      <c r="D21" s="605" t="s">
        <v>4945</v>
      </c>
      <c r="E21" s="605" t="s">
        <v>4944</v>
      </c>
      <c r="G21" s="606">
        <v>18</v>
      </c>
      <c r="H21" s="777">
        <v>42</v>
      </c>
      <c r="I21" s="777">
        <v>7621310259</v>
      </c>
      <c r="J21" s="607" t="s">
        <v>4945</v>
      </c>
      <c r="K21" s="607" t="s">
        <v>4946</v>
      </c>
      <c r="M21" s="62" t="s">
        <v>5028</v>
      </c>
      <c r="N21" s="608" t="s">
        <v>5029</v>
      </c>
      <c r="O21" s="608" t="s">
        <v>4949</v>
      </c>
      <c r="P21" s="609" t="s">
        <v>4950</v>
      </c>
      <c r="Q21" s="49"/>
      <c r="S21" s="1356">
        <v>18</v>
      </c>
      <c r="T21" s="1357">
        <v>5815250252</v>
      </c>
      <c r="U21" s="1357" t="s">
        <v>5021</v>
      </c>
      <c r="V21" s="1357" t="s">
        <v>5022</v>
      </c>
      <c r="W21" s="1358" t="s">
        <v>5023</v>
      </c>
      <c r="X21" s="49"/>
      <c r="AA21" s="919">
        <v>54</v>
      </c>
      <c r="AB21" s="867" t="b">
        <v>1</v>
      </c>
      <c r="AC21" s="867" t="b">
        <v>1</v>
      </c>
      <c r="AD21" s="920" t="s">
        <v>4983</v>
      </c>
      <c r="AE21" s="870"/>
      <c r="AF21" s="919">
        <v>37</v>
      </c>
      <c r="AG21" s="866" t="b">
        <v>1</v>
      </c>
      <c r="AH21" s="843" t="b">
        <v>1</v>
      </c>
      <c r="AI21" s="2025" t="s">
        <v>405</v>
      </c>
      <c r="AJ21" s="2025"/>
      <c r="AK21" s="2025"/>
      <c r="AL21" s="881"/>
      <c r="AM21" s="921">
        <v>54</v>
      </c>
      <c r="AN21" s="866" t="b">
        <v>1</v>
      </c>
      <c r="AO21" s="845" t="b">
        <v>1</v>
      </c>
      <c r="AP21" s="2040" t="s">
        <v>5030</v>
      </c>
      <c r="AQ21" s="2041"/>
    </row>
    <row r="22" spans="1:43" ht="20.25" customHeight="1">
      <c r="A22" s="604">
        <v>19</v>
      </c>
      <c r="B22" s="777">
        <v>19</v>
      </c>
      <c r="C22" s="777">
        <v>7622265127</v>
      </c>
      <c r="D22" s="605" t="s">
        <v>4943</v>
      </c>
      <c r="E22" s="605" t="s">
        <v>4944</v>
      </c>
      <c r="G22" s="606">
        <v>19</v>
      </c>
      <c r="H22" s="777">
        <v>43</v>
      </c>
      <c r="I22" s="777">
        <v>7422200016</v>
      </c>
      <c r="J22" s="607" t="s">
        <v>4945</v>
      </c>
      <c r="K22" s="607" t="s">
        <v>4946</v>
      </c>
      <c r="M22" s="62" t="s">
        <v>5031</v>
      </c>
      <c r="N22" s="608" t="s">
        <v>5032</v>
      </c>
      <c r="O22" s="608" t="s">
        <v>4949</v>
      </c>
      <c r="P22" s="609" t="s">
        <v>4950</v>
      </c>
      <c r="Q22" s="49"/>
      <c r="S22" s="1356">
        <v>19</v>
      </c>
      <c r="T22" s="1357">
        <v>5817500295</v>
      </c>
      <c r="U22" s="1357" t="s">
        <v>5021</v>
      </c>
      <c r="V22" s="1357" t="s">
        <v>5022</v>
      </c>
      <c r="W22" s="1358" t="s">
        <v>5023</v>
      </c>
      <c r="X22" s="49"/>
      <c r="AA22" s="919">
        <v>55</v>
      </c>
      <c r="AB22" s="867" t="b">
        <v>1</v>
      </c>
      <c r="AC22" s="867" t="b">
        <v>1</v>
      </c>
      <c r="AD22" s="920" t="s">
        <v>5033</v>
      </c>
      <c r="AE22" s="870"/>
      <c r="AF22" s="919">
        <v>40</v>
      </c>
      <c r="AG22" s="866" t="b">
        <v>1</v>
      </c>
      <c r="AH22" s="843" t="b">
        <v>1</v>
      </c>
      <c r="AI22" s="2025" t="s">
        <v>5034</v>
      </c>
      <c r="AJ22" s="2025"/>
      <c r="AK22" s="2025"/>
      <c r="AL22" s="882"/>
      <c r="AM22" s="921">
        <v>55</v>
      </c>
      <c r="AN22" s="866" t="b">
        <v>1</v>
      </c>
      <c r="AO22" s="845" t="b">
        <v>1</v>
      </c>
      <c r="AP22" s="2026" t="s">
        <v>941</v>
      </c>
      <c r="AQ22" s="2027"/>
    </row>
    <row r="23" spans="1:43" ht="20.25" customHeight="1">
      <c r="A23" s="604">
        <v>20</v>
      </c>
      <c r="B23" s="777">
        <v>20</v>
      </c>
      <c r="C23" s="777">
        <v>7422200035</v>
      </c>
      <c r="D23" s="605" t="s">
        <v>4945</v>
      </c>
      <c r="E23" s="605" t="s">
        <v>4944</v>
      </c>
      <c r="G23" s="606">
        <v>20</v>
      </c>
      <c r="H23" s="777">
        <v>44</v>
      </c>
      <c r="I23" s="777">
        <v>7621310275</v>
      </c>
      <c r="J23" s="607" t="s">
        <v>4945</v>
      </c>
      <c r="K23" s="607" t="s">
        <v>4946</v>
      </c>
      <c r="M23" s="62" t="s">
        <v>5035</v>
      </c>
      <c r="N23" s="608" t="s">
        <v>5036</v>
      </c>
      <c r="O23" s="608" t="s">
        <v>4949</v>
      </c>
      <c r="P23" s="609" t="s">
        <v>4950</v>
      </c>
      <c r="Q23" s="49"/>
      <c r="S23" s="1356">
        <v>20</v>
      </c>
      <c r="T23" s="1357">
        <v>5820231372</v>
      </c>
      <c r="U23" s="1357" t="s">
        <v>5021</v>
      </c>
      <c r="V23" s="1357" t="s">
        <v>5022</v>
      </c>
      <c r="W23" s="1358" t="s">
        <v>5023</v>
      </c>
      <c r="X23" s="49"/>
      <c r="AA23" s="919">
        <v>56</v>
      </c>
      <c r="AB23" s="867" t="b">
        <v>1</v>
      </c>
      <c r="AC23" s="867" t="b">
        <v>1</v>
      </c>
      <c r="AD23" s="920" t="s">
        <v>4983</v>
      </c>
      <c r="AE23" s="870"/>
      <c r="AF23" s="919">
        <v>41</v>
      </c>
      <c r="AG23" s="866" t="b">
        <v>1</v>
      </c>
      <c r="AH23" s="843" t="b">
        <v>1</v>
      </c>
      <c r="AI23" s="2025" t="s">
        <v>405</v>
      </c>
      <c r="AJ23" s="2025"/>
      <c r="AK23" s="2025"/>
      <c r="AL23" s="882"/>
      <c r="AM23" s="921">
        <v>56</v>
      </c>
      <c r="AN23" s="866" t="b">
        <v>1</v>
      </c>
      <c r="AO23" s="845" t="b">
        <v>1</v>
      </c>
      <c r="AP23" s="2037" t="s">
        <v>5037</v>
      </c>
      <c r="AQ23" s="2038"/>
    </row>
    <row r="24" spans="1:43" ht="20.25" customHeight="1">
      <c r="A24" s="604">
        <v>21</v>
      </c>
      <c r="B24" s="777">
        <v>21</v>
      </c>
      <c r="C24" s="777">
        <v>7422200024</v>
      </c>
      <c r="D24" s="605" t="s">
        <v>4945</v>
      </c>
      <c r="E24" s="605" t="s">
        <v>4944</v>
      </c>
      <c r="G24" s="606">
        <v>21</v>
      </c>
      <c r="H24" s="777">
        <v>45</v>
      </c>
      <c r="I24" s="777">
        <v>7621188417</v>
      </c>
      <c r="J24" s="607" t="s">
        <v>4945</v>
      </c>
      <c r="K24" s="607" t="s">
        <v>4946</v>
      </c>
      <c r="M24" s="62" t="s">
        <v>5038</v>
      </c>
      <c r="N24" s="608" t="s">
        <v>5039</v>
      </c>
      <c r="O24" s="608" t="s">
        <v>4949</v>
      </c>
      <c r="P24" s="609" t="s">
        <v>4950</v>
      </c>
      <c r="Q24" s="49"/>
      <c r="S24" s="1353">
        <v>21</v>
      </c>
      <c r="T24" s="1354">
        <v>5819141264</v>
      </c>
      <c r="U24" s="1354" t="s">
        <v>5021</v>
      </c>
      <c r="V24" s="1354" t="s">
        <v>5022</v>
      </c>
      <c r="W24" s="1359" t="s">
        <v>4946</v>
      </c>
      <c r="X24" s="49"/>
      <c r="AA24" s="919">
        <v>58</v>
      </c>
      <c r="AB24" s="867" t="b">
        <v>1</v>
      </c>
      <c r="AC24" s="867" t="b">
        <v>1</v>
      </c>
      <c r="AD24" s="922" t="s">
        <v>4983</v>
      </c>
      <c r="AE24" s="871"/>
      <c r="AF24" s="919">
        <v>42</v>
      </c>
      <c r="AG24" s="843" t="b">
        <v>1</v>
      </c>
      <c r="AH24" s="843" t="b">
        <v>1</v>
      </c>
      <c r="AI24" s="2025" t="s">
        <v>252</v>
      </c>
      <c r="AJ24" s="2025"/>
      <c r="AK24" s="2025"/>
      <c r="AL24" s="882"/>
      <c r="AM24" s="887">
        <v>58</v>
      </c>
      <c r="AN24" s="923" t="b">
        <v>1</v>
      </c>
      <c r="AO24" s="924" t="b">
        <v>1</v>
      </c>
      <c r="AP24" s="2026" t="s">
        <v>982</v>
      </c>
      <c r="AQ24" s="2027"/>
    </row>
    <row r="25" spans="1:43" ht="20.25" customHeight="1">
      <c r="A25" s="604">
        <v>22</v>
      </c>
      <c r="B25" s="777">
        <v>22</v>
      </c>
      <c r="C25" s="777">
        <v>7422200057</v>
      </c>
      <c r="D25" s="605" t="s">
        <v>4945</v>
      </c>
      <c r="E25" s="605" t="s">
        <v>4944</v>
      </c>
      <c r="G25" s="606">
        <v>22</v>
      </c>
      <c r="H25" s="777">
        <v>46</v>
      </c>
      <c r="I25" s="779">
        <v>7621310242</v>
      </c>
      <c r="J25" s="607" t="s">
        <v>4945</v>
      </c>
      <c r="K25" s="607" t="s">
        <v>4946</v>
      </c>
      <c r="M25" s="62" t="s">
        <v>5040</v>
      </c>
      <c r="N25" s="608" t="s">
        <v>5041</v>
      </c>
      <c r="O25" s="608" t="s">
        <v>4949</v>
      </c>
      <c r="P25" s="609" t="s">
        <v>4950</v>
      </c>
      <c r="Q25" s="49"/>
      <c r="S25" s="1353">
        <v>22</v>
      </c>
      <c r="T25" s="1354">
        <v>5813510102</v>
      </c>
      <c r="U25" s="1354" t="s">
        <v>5021</v>
      </c>
      <c r="V25" s="1354" t="s">
        <v>5022</v>
      </c>
      <c r="W25" s="1359" t="s">
        <v>4946</v>
      </c>
      <c r="X25" s="49"/>
      <c r="AA25" s="919">
        <v>59</v>
      </c>
      <c r="AB25" s="867" t="b">
        <v>1</v>
      </c>
      <c r="AC25" s="867" t="b">
        <v>1</v>
      </c>
      <c r="AD25" s="920" t="s">
        <v>5042</v>
      </c>
      <c r="AE25" s="870"/>
      <c r="AF25" s="919">
        <v>44</v>
      </c>
      <c r="AG25" s="866" t="b">
        <v>1</v>
      </c>
      <c r="AH25" s="843" t="b">
        <v>1</v>
      </c>
      <c r="AI25" s="2025" t="s">
        <v>5043</v>
      </c>
      <c r="AJ25" s="2025"/>
      <c r="AK25" s="2025"/>
      <c r="AL25" s="913"/>
      <c r="AM25" s="921">
        <v>59</v>
      </c>
      <c r="AN25" s="866" t="b">
        <v>1</v>
      </c>
      <c r="AO25" s="845" t="b">
        <v>1</v>
      </c>
      <c r="AP25" s="2037" t="s">
        <v>5044</v>
      </c>
      <c r="AQ25" s="2038"/>
    </row>
    <row r="26" spans="1:43" ht="20.25" customHeight="1">
      <c r="A26" s="604">
        <v>23</v>
      </c>
      <c r="B26" s="777">
        <v>23</v>
      </c>
      <c r="C26" s="777">
        <v>7623485375</v>
      </c>
      <c r="D26" s="605" t="s">
        <v>4943</v>
      </c>
      <c r="E26" s="605" t="s">
        <v>4944</v>
      </c>
      <c r="G26" s="606">
        <v>23</v>
      </c>
      <c r="H26" s="777">
        <v>47</v>
      </c>
      <c r="I26" s="778">
        <v>7621310251</v>
      </c>
      <c r="J26" s="607" t="s">
        <v>4945</v>
      </c>
      <c r="K26" s="607" t="s">
        <v>4946</v>
      </c>
      <c r="M26" s="62" t="s">
        <v>5045</v>
      </c>
      <c r="N26" s="608" t="s">
        <v>5046</v>
      </c>
      <c r="O26" s="608" t="s">
        <v>4949</v>
      </c>
      <c r="P26" s="609" t="s">
        <v>4950</v>
      </c>
      <c r="Q26" s="49"/>
      <c r="S26" s="1353">
        <v>23</v>
      </c>
      <c r="T26" s="1354">
        <v>5815260447</v>
      </c>
      <c r="U26" s="1354" t="s">
        <v>5021</v>
      </c>
      <c r="V26" s="1354" t="s">
        <v>5022</v>
      </c>
      <c r="W26" s="1359" t="s">
        <v>4946</v>
      </c>
      <c r="X26" s="49"/>
      <c r="AA26" s="919">
        <v>60</v>
      </c>
      <c r="AB26" s="867" t="b">
        <v>1</v>
      </c>
      <c r="AC26" s="867" t="b">
        <v>1</v>
      </c>
      <c r="AD26" s="920" t="s">
        <v>5047</v>
      </c>
      <c r="AE26" s="870"/>
      <c r="AF26" s="919">
        <v>45</v>
      </c>
      <c r="AG26" s="866" t="b">
        <v>1</v>
      </c>
      <c r="AH26" s="843" t="b">
        <v>1</v>
      </c>
      <c r="AI26" s="2025" t="s">
        <v>252</v>
      </c>
      <c r="AJ26" s="2025"/>
      <c r="AK26" s="2025"/>
      <c r="AL26" s="913"/>
      <c r="AM26" s="921">
        <v>60</v>
      </c>
      <c r="AN26" s="866" t="b">
        <v>1</v>
      </c>
      <c r="AO26" s="845" t="b">
        <v>1</v>
      </c>
      <c r="AP26" s="2037" t="s">
        <v>5048</v>
      </c>
      <c r="AQ26" s="2038"/>
    </row>
    <row r="27" spans="1:43" ht="20.25" customHeight="1">
      <c r="A27" s="604">
        <v>24</v>
      </c>
      <c r="B27" s="777">
        <v>24</v>
      </c>
      <c r="C27" s="777">
        <v>7422200072</v>
      </c>
      <c r="D27" s="605" t="s">
        <v>4945</v>
      </c>
      <c r="E27" s="605" t="s">
        <v>4944</v>
      </c>
      <c r="G27" s="606">
        <v>24</v>
      </c>
      <c r="H27" s="777">
        <v>48</v>
      </c>
      <c r="I27" s="778">
        <v>7622220110</v>
      </c>
      <c r="J27" s="607" t="s">
        <v>4945</v>
      </c>
      <c r="K27" s="607" t="s">
        <v>4946</v>
      </c>
      <c r="M27" s="62" t="s">
        <v>5049</v>
      </c>
      <c r="N27" s="608" t="s">
        <v>5050</v>
      </c>
      <c r="O27" s="608" t="s">
        <v>4949</v>
      </c>
      <c r="P27" s="609" t="s">
        <v>4950</v>
      </c>
      <c r="Q27" s="49"/>
      <c r="S27" s="1353">
        <v>24</v>
      </c>
      <c r="T27" s="1354">
        <v>5816530366</v>
      </c>
      <c r="U27" s="1354" t="s">
        <v>5021</v>
      </c>
      <c r="V27" s="1354" t="s">
        <v>5022</v>
      </c>
      <c r="W27" s="1359" t="s">
        <v>4946</v>
      </c>
      <c r="X27" s="49"/>
      <c r="AA27" s="919">
        <v>61</v>
      </c>
      <c r="AB27" s="867" t="b">
        <v>1</v>
      </c>
      <c r="AC27" s="867" t="b">
        <v>1</v>
      </c>
      <c r="AD27" s="920" t="s">
        <v>5051</v>
      </c>
      <c r="AE27" s="870"/>
      <c r="AF27" s="919">
        <v>49</v>
      </c>
      <c r="AG27" s="866" t="b">
        <v>1</v>
      </c>
      <c r="AH27" s="843" t="b">
        <v>1</v>
      </c>
      <c r="AI27" s="2025" t="s">
        <v>252</v>
      </c>
      <c r="AJ27" s="2025"/>
      <c r="AK27" s="2025"/>
      <c r="AL27" s="881"/>
      <c r="AM27" s="921">
        <v>61</v>
      </c>
      <c r="AN27" s="866" t="b">
        <v>1</v>
      </c>
      <c r="AO27" s="845" t="b">
        <v>1</v>
      </c>
      <c r="AP27" s="2026" t="s">
        <v>5052</v>
      </c>
      <c r="AQ27" s="2027"/>
    </row>
    <row r="28" spans="1:43" ht="20.25" customHeight="1">
      <c r="M28" s="62" t="s">
        <v>5053</v>
      </c>
      <c r="N28" s="608" t="s">
        <v>5054</v>
      </c>
      <c r="O28" s="608" t="s">
        <v>4949</v>
      </c>
      <c r="P28" s="609" t="s">
        <v>4950</v>
      </c>
      <c r="Q28" s="49"/>
      <c r="S28" s="1356">
        <v>25</v>
      </c>
      <c r="T28" s="1357" t="s">
        <v>5055</v>
      </c>
      <c r="U28" s="1357" t="s">
        <v>5021</v>
      </c>
      <c r="V28" s="1357" t="s">
        <v>5022</v>
      </c>
      <c r="W28" s="1360" t="s">
        <v>5056</v>
      </c>
      <c r="X28" s="49"/>
      <c r="AA28" s="919">
        <v>68</v>
      </c>
      <c r="AB28" s="867" t="b">
        <v>1</v>
      </c>
      <c r="AC28" s="867" t="b">
        <v>1</v>
      </c>
      <c r="AD28" s="922" t="s">
        <v>5057</v>
      </c>
      <c r="AE28" s="870"/>
      <c r="AF28" s="919">
        <v>52</v>
      </c>
      <c r="AG28" s="866" t="b">
        <v>1</v>
      </c>
      <c r="AH28" s="843" t="b">
        <v>1</v>
      </c>
      <c r="AI28" s="2025" t="s">
        <v>252</v>
      </c>
      <c r="AJ28" s="2025"/>
      <c r="AK28" s="2025"/>
      <c r="AL28" s="882"/>
      <c r="AM28" s="921">
        <v>68</v>
      </c>
      <c r="AN28" s="866" t="b">
        <v>1</v>
      </c>
      <c r="AO28" s="845" t="b">
        <v>1</v>
      </c>
      <c r="AP28" s="2026" t="s">
        <v>5058</v>
      </c>
      <c r="AQ28" s="2027"/>
    </row>
    <row r="29" spans="1:43" ht="20.25" customHeight="1">
      <c r="M29" s="62" t="s">
        <v>5059</v>
      </c>
      <c r="N29" s="608" t="s">
        <v>5060</v>
      </c>
      <c r="O29" s="608" t="s">
        <v>4949</v>
      </c>
      <c r="P29" s="609" t="s">
        <v>4950</v>
      </c>
      <c r="Q29" s="49"/>
      <c r="S29" s="1353">
        <v>26</v>
      </c>
      <c r="T29" s="1354">
        <v>5815511119</v>
      </c>
      <c r="U29" s="1354" t="s">
        <v>5021</v>
      </c>
      <c r="V29" s="1354" t="s">
        <v>5022</v>
      </c>
      <c r="W29" s="1359" t="s">
        <v>4946</v>
      </c>
      <c r="X29" s="49"/>
      <c r="AA29" s="919">
        <v>69</v>
      </c>
      <c r="AB29" s="867" t="b">
        <v>1</v>
      </c>
      <c r="AC29" s="867" t="b">
        <v>1</v>
      </c>
      <c r="AD29" s="922" t="s">
        <v>5061</v>
      </c>
      <c r="AE29" s="870"/>
      <c r="AF29" s="919">
        <v>53</v>
      </c>
      <c r="AG29" s="866" t="b">
        <v>1</v>
      </c>
      <c r="AH29" s="843" t="b">
        <v>1</v>
      </c>
      <c r="AI29" s="2025" t="s">
        <v>252</v>
      </c>
      <c r="AJ29" s="2025"/>
      <c r="AK29" s="2025"/>
      <c r="AL29" s="882"/>
      <c r="AM29" s="921">
        <v>69</v>
      </c>
      <c r="AN29" s="866" t="b">
        <v>1</v>
      </c>
      <c r="AO29" s="845" t="b">
        <v>1</v>
      </c>
      <c r="AP29" s="2037" t="s">
        <v>979</v>
      </c>
      <c r="AQ29" s="2038"/>
    </row>
    <row r="30" spans="1:43" ht="20.25" customHeight="1">
      <c r="M30" s="62" t="s">
        <v>5062</v>
      </c>
      <c r="N30" s="608" t="s">
        <v>5063</v>
      </c>
      <c r="O30" s="608" t="s">
        <v>4949</v>
      </c>
      <c r="P30" s="609" t="s">
        <v>4950</v>
      </c>
      <c r="Q30" s="49"/>
      <c r="S30" s="1353">
        <v>27</v>
      </c>
      <c r="T30" s="1354" t="s">
        <v>5055</v>
      </c>
      <c r="U30" s="1354" t="s">
        <v>5021</v>
      </c>
      <c r="V30" s="1354" t="s">
        <v>5022</v>
      </c>
      <c r="W30" s="1359" t="s">
        <v>4946</v>
      </c>
      <c r="X30" s="49"/>
      <c r="AA30" s="919">
        <v>79</v>
      </c>
      <c r="AB30" s="867" t="b">
        <v>1</v>
      </c>
      <c r="AC30" s="867" t="b">
        <v>1</v>
      </c>
      <c r="AD30" s="920" t="s">
        <v>5064</v>
      </c>
      <c r="AE30" s="870"/>
      <c r="AF30" s="919">
        <v>54</v>
      </c>
      <c r="AG30" s="866" t="b">
        <v>1</v>
      </c>
      <c r="AH30" s="843" t="b">
        <v>1</v>
      </c>
      <c r="AI30" s="2025" t="s">
        <v>5065</v>
      </c>
      <c r="AJ30" s="2025"/>
      <c r="AK30" s="2025"/>
      <c r="AL30" s="882"/>
      <c r="AM30" s="921">
        <v>79</v>
      </c>
      <c r="AN30" s="866" t="b">
        <v>1</v>
      </c>
      <c r="AO30" s="845" t="b">
        <v>1</v>
      </c>
      <c r="AP30" s="2037" t="s">
        <v>5066</v>
      </c>
      <c r="AQ30" s="2038"/>
    </row>
    <row r="31" spans="1:43" ht="20.25" customHeight="1">
      <c r="M31" s="62" t="s">
        <v>5067</v>
      </c>
      <c r="N31" s="608" t="s">
        <v>5068</v>
      </c>
      <c r="O31" s="608" t="s">
        <v>4949</v>
      </c>
      <c r="P31" s="609" t="s">
        <v>4950</v>
      </c>
      <c r="Q31" s="49"/>
      <c r="S31" s="1353">
        <v>28</v>
      </c>
      <c r="T31" s="1354">
        <v>5814190792</v>
      </c>
      <c r="U31" s="1354" t="s">
        <v>5021</v>
      </c>
      <c r="V31" s="1354" t="s">
        <v>5022</v>
      </c>
      <c r="W31" s="1359" t="s">
        <v>4946</v>
      </c>
      <c r="X31" s="49"/>
      <c r="AA31" s="919">
        <v>57</v>
      </c>
      <c r="AB31" s="867" t="b">
        <v>1</v>
      </c>
      <c r="AC31" s="867" t="b">
        <v>1</v>
      </c>
      <c r="AD31" s="922" t="s">
        <v>5069</v>
      </c>
      <c r="AE31" s="870"/>
      <c r="AF31" s="919">
        <v>55</v>
      </c>
      <c r="AG31" s="866" t="b">
        <v>1</v>
      </c>
      <c r="AH31" s="843" t="b">
        <v>1</v>
      </c>
      <c r="AI31" s="2025" t="s">
        <v>5070</v>
      </c>
      <c r="AJ31" s="2025"/>
      <c r="AK31" s="2025"/>
      <c r="AL31" s="913"/>
      <c r="AM31" s="921">
        <v>57</v>
      </c>
      <c r="AN31" s="866" t="b">
        <v>1</v>
      </c>
      <c r="AO31" s="845" t="b">
        <v>1</v>
      </c>
      <c r="AP31" s="2026" t="s">
        <v>964</v>
      </c>
      <c r="AQ31" s="2027"/>
    </row>
    <row r="32" spans="1:43" ht="20.25" customHeight="1">
      <c r="M32" s="62" t="s">
        <v>5071</v>
      </c>
      <c r="N32" s="608" t="s">
        <v>5072</v>
      </c>
      <c r="O32" s="608" t="s">
        <v>4949</v>
      </c>
      <c r="P32" s="609" t="s">
        <v>4950</v>
      </c>
      <c r="Q32" s="49"/>
      <c r="S32" s="1353">
        <v>29</v>
      </c>
      <c r="T32" s="1354">
        <v>5819031190</v>
      </c>
      <c r="U32" s="1354" t="s">
        <v>5021</v>
      </c>
      <c r="V32" s="1354" t="s">
        <v>5022</v>
      </c>
      <c r="W32" s="1359" t="s">
        <v>4946</v>
      </c>
      <c r="X32" s="49"/>
      <c r="AA32" s="919">
        <v>40</v>
      </c>
      <c r="AB32" s="867" t="b">
        <v>1</v>
      </c>
      <c r="AC32" s="867" t="b">
        <v>1</v>
      </c>
      <c r="AD32" s="922" t="s">
        <v>5073</v>
      </c>
      <c r="AE32" s="870"/>
      <c r="AF32" s="919">
        <v>56</v>
      </c>
      <c r="AG32" s="866" t="b">
        <v>1</v>
      </c>
      <c r="AH32" s="843" t="b">
        <v>1</v>
      </c>
      <c r="AI32" s="2037" t="s">
        <v>5074</v>
      </c>
      <c r="AJ32" s="2039"/>
      <c r="AK32" s="2038"/>
      <c r="AL32" s="913"/>
      <c r="AM32" s="921">
        <v>40</v>
      </c>
      <c r="AN32" s="866" t="b">
        <v>1</v>
      </c>
      <c r="AO32" s="845" t="b">
        <v>1</v>
      </c>
      <c r="AP32" s="2026" t="s">
        <v>5075</v>
      </c>
      <c r="AQ32" s="2027"/>
    </row>
    <row r="33" spans="13:43" ht="20.25" customHeight="1">
      <c r="M33" s="62" t="s">
        <v>5076</v>
      </c>
      <c r="N33" s="608" t="s">
        <v>5077</v>
      </c>
      <c r="O33" s="608" t="s">
        <v>4949</v>
      </c>
      <c r="P33" s="609" t="s">
        <v>4950</v>
      </c>
      <c r="Q33" s="49"/>
      <c r="S33" s="1353">
        <v>30</v>
      </c>
      <c r="T33" s="1354">
        <v>5817290393</v>
      </c>
      <c r="U33" s="1354" t="s">
        <v>5021</v>
      </c>
      <c r="V33" s="1355" t="s">
        <v>4952</v>
      </c>
      <c r="W33" s="1354" t="s">
        <v>279</v>
      </c>
      <c r="X33" s="49"/>
      <c r="AA33" s="919">
        <v>74</v>
      </c>
      <c r="AB33" s="867" t="b">
        <v>1</v>
      </c>
      <c r="AC33" s="867" t="b">
        <v>1</v>
      </c>
      <c r="AD33" s="922" t="s">
        <v>5078</v>
      </c>
      <c r="AE33" s="870"/>
      <c r="AF33" s="919">
        <v>57</v>
      </c>
      <c r="AG33" s="866" t="b">
        <v>1</v>
      </c>
      <c r="AH33" s="843" t="b">
        <v>1</v>
      </c>
      <c r="AI33" s="2037" t="s">
        <v>5079</v>
      </c>
      <c r="AJ33" s="2039"/>
      <c r="AK33" s="2038"/>
      <c r="AL33" s="881"/>
      <c r="AM33" s="921">
        <v>74</v>
      </c>
      <c r="AN33" s="866" t="b">
        <v>1</v>
      </c>
      <c r="AO33" s="845" t="b">
        <v>1</v>
      </c>
      <c r="AP33" s="2026" t="s">
        <v>5080</v>
      </c>
      <c r="AQ33" s="2027"/>
    </row>
    <row r="34" spans="13:43" ht="20.25" customHeight="1">
      <c r="M34" s="62" t="s">
        <v>5081</v>
      </c>
      <c r="N34" s="608" t="s">
        <v>5082</v>
      </c>
      <c r="O34" s="608" t="s">
        <v>4949</v>
      </c>
      <c r="P34" s="609" t="s">
        <v>4950</v>
      </c>
      <c r="Q34" s="49"/>
      <c r="S34" s="1353">
        <v>31</v>
      </c>
      <c r="T34" s="1354">
        <v>5816220199</v>
      </c>
      <c r="U34" s="1354" t="s">
        <v>5021</v>
      </c>
      <c r="V34" s="1354" t="s">
        <v>5022</v>
      </c>
      <c r="W34" s="1359" t="s">
        <v>4946</v>
      </c>
      <c r="X34" s="49"/>
      <c r="AA34" s="919">
        <v>36</v>
      </c>
      <c r="AB34" s="867" t="b">
        <v>1</v>
      </c>
      <c r="AC34" s="867" t="b">
        <v>1</v>
      </c>
      <c r="AD34" s="920" t="s">
        <v>5083</v>
      </c>
      <c r="AE34" s="870"/>
      <c r="AF34" s="919">
        <v>58</v>
      </c>
      <c r="AG34" s="866" t="b">
        <v>1</v>
      </c>
      <c r="AH34" s="843" t="b">
        <v>1</v>
      </c>
      <c r="AI34" s="2037" t="s">
        <v>252</v>
      </c>
      <c r="AJ34" s="2039"/>
      <c r="AK34" s="2038"/>
      <c r="AL34" s="882"/>
      <c r="AM34" s="921">
        <v>36</v>
      </c>
      <c r="AN34" s="866" t="b">
        <v>1</v>
      </c>
      <c r="AO34" s="845" t="b">
        <v>1</v>
      </c>
      <c r="AP34" s="2026" t="s">
        <v>904</v>
      </c>
      <c r="AQ34" s="2027"/>
    </row>
    <row r="35" spans="13:43" ht="20.25" customHeight="1">
      <c r="M35" s="62" t="s">
        <v>5084</v>
      </c>
      <c r="N35" s="608" t="s">
        <v>5085</v>
      </c>
      <c r="O35" s="608" t="s">
        <v>4949</v>
      </c>
      <c r="P35" s="609" t="s">
        <v>4950</v>
      </c>
      <c r="Q35" s="49"/>
      <c r="S35" s="1353">
        <v>32</v>
      </c>
      <c r="T35" s="1354">
        <v>5814400013</v>
      </c>
      <c r="U35" s="1354" t="s">
        <v>5021</v>
      </c>
      <c r="V35" s="1354" t="s">
        <v>5022</v>
      </c>
      <c r="W35" s="1359" t="s">
        <v>4946</v>
      </c>
      <c r="X35" s="49"/>
      <c r="AA35" s="919">
        <v>66</v>
      </c>
      <c r="AB35" s="867" t="b">
        <v>1</v>
      </c>
      <c r="AC35" s="867" t="b">
        <v>1</v>
      </c>
      <c r="AD35" s="922" t="s">
        <v>5086</v>
      </c>
      <c r="AE35" s="870"/>
      <c r="AF35" s="919">
        <v>59</v>
      </c>
      <c r="AG35" s="866" t="b">
        <v>1</v>
      </c>
      <c r="AH35" s="843" t="b">
        <v>1</v>
      </c>
      <c r="AI35" s="2025" t="s">
        <v>594</v>
      </c>
      <c r="AJ35" s="2025"/>
      <c r="AK35" s="2025"/>
      <c r="AL35" s="882"/>
      <c r="AM35" s="921">
        <v>66</v>
      </c>
      <c r="AN35" s="866" t="b">
        <v>1</v>
      </c>
      <c r="AO35" s="845" t="b">
        <v>1</v>
      </c>
      <c r="AP35" s="2026" t="s">
        <v>5087</v>
      </c>
      <c r="AQ35" s="2027"/>
    </row>
    <row r="36" spans="13:43" ht="20.25" customHeight="1">
      <c r="M36" s="62" t="s">
        <v>5088</v>
      </c>
      <c r="N36" s="608" t="s">
        <v>5089</v>
      </c>
      <c r="O36" s="608" t="s">
        <v>4949</v>
      </c>
      <c r="P36" s="609" t="s">
        <v>4950</v>
      </c>
      <c r="Q36" s="49"/>
      <c r="S36" s="1353">
        <v>33</v>
      </c>
      <c r="T36" s="1354">
        <v>5814310134</v>
      </c>
      <c r="U36" s="1354" t="s">
        <v>5021</v>
      </c>
      <c r="V36" s="1355" t="s">
        <v>4952</v>
      </c>
      <c r="W36" s="1354" t="s">
        <v>303</v>
      </c>
      <c r="X36" s="49"/>
      <c r="AA36" s="919">
        <v>33</v>
      </c>
      <c r="AB36" s="867" t="b">
        <v>1</v>
      </c>
      <c r="AC36" s="867" t="b">
        <v>1</v>
      </c>
      <c r="AD36" s="922" t="s">
        <v>5090</v>
      </c>
      <c r="AE36" s="870"/>
      <c r="AF36" s="919">
        <v>60</v>
      </c>
      <c r="AG36" s="866" t="b">
        <v>1</v>
      </c>
      <c r="AH36" s="843" t="b">
        <v>1</v>
      </c>
      <c r="AI36" s="2037" t="s">
        <v>252</v>
      </c>
      <c r="AJ36" s="2039"/>
      <c r="AK36" s="2038"/>
      <c r="AL36" s="882"/>
      <c r="AM36" s="921">
        <v>33</v>
      </c>
      <c r="AN36" s="866" t="b">
        <v>1</v>
      </c>
      <c r="AO36" s="845" t="b">
        <v>1</v>
      </c>
      <c r="AP36" s="2026" t="s">
        <v>676</v>
      </c>
      <c r="AQ36" s="2027"/>
    </row>
    <row r="37" spans="13:43" ht="20.25" customHeight="1">
      <c r="M37" s="62" t="s">
        <v>5091</v>
      </c>
      <c r="N37" s="608" t="s">
        <v>5092</v>
      </c>
      <c r="O37" s="608" t="s">
        <v>4949</v>
      </c>
      <c r="P37" s="609" t="s">
        <v>4950</v>
      </c>
      <c r="Q37" s="49"/>
      <c r="S37" s="1353">
        <v>34</v>
      </c>
      <c r="T37" s="1354">
        <v>5816060401</v>
      </c>
      <c r="U37" s="1354" t="s">
        <v>5021</v>
      </c>
      <c r="V37" s="1355" t="s">
        <v>4952</v>
      </c>
      <c r="W37" s="1354" t="s">
        <v>5093</v>
      </c>
      <c r="X37" s="49"/>
      <c r="AA37" s="919">
        <v>72</v>
      </c>
      <c r="AB37" s="867" t="b">
        <v>1</v>
      </c>
      <c r="AC37" s="867" t="b">
        <v>1</v>
      </c>
      <c r="AD37" s="922" t="s">
        <v>5094</v>
      </c>
      <c r="AE37" s="870"/>
      <c r="AF37" s="919">
        <v>61</v>
      </c>
      <c r="AG37" s="866" t="b">
        <v>1</v>
      </c>
      <c r="AH37" s="843" t="b">
        <v>1</v>
      </c>
      <c r="AI37" s="2025" t="s">
        <v>5095</v>
      </c>
      <c r="AJ37" s="2025"/>
      <c r="AK37" s="2025"/>
      <c r="AL37" s="913"/>
      <c r="AM37" s="921">
        <v>72</v>
      </c>
      <c r="AN37" s="866" t="b">
        <v>1</v>
      </c>
      <c r="AO37" s="845" t="b">
        <v>1</v>
      </c>
      <c r="AP37" s="2026" t="s">
        <v>4983</v>
      </c>
      <c r="AQ37" s="2027"/>
    </row>
    <row r="38" spans="13:43" ht="20.25" customHeight="1">
      <c r="M38" s="62" t="s">
        <v>5096</v>
      </c>
      <c r="N38" s="608" t="s">
        <v>5097</v>
      </c>
      <c r="O38" s="608" t="s">
        <v>4949</v>
      </c>
      <c r="P38" s="609" t="s">
        <v>4950</v>
      </c>
      <c r="Q38" s="49"/>
      <c r="S38" s="1353">
        <v>35</v>
      </c>
      <c r="T38" s="1354">
        <v>5814400003</v>
      </c>
      <c r="U38" s="1354" t="s">
        <v>5021</v>
      </c>
      <c r="V38" s="1354" t="s">
        <v>5022</v>
      </c>
      <c r="W38" s="1359" t="s">
        <v>4946</v>
      </c>
      <c r="X38" s="49"/>
      <c r="AA38" s="919">
        <v>37</v>
      </c>
      <c r="AB38" s="867" t="b">
        <v>1</v>
      </c>
      <c r="AC38" s="867" t="b">
        <v>1</v>
      </c>
      <c r="AD38" s="920" t="s">
        <v>5098</v>
      </c>
      <c r="AE38" s="870"/>
      <c r="AF38" s="919">
        <v>62</v>
      </c>
      <c r="AG38" s="866" t="b">
        <v>1</v>
      </c>
      <c r="AH38" s="843" t="b">
        <v>1</v>
      </c>
      <c r="AI38" s="2025" t="s">
        <v>535</v>
      </c>
      <c r="AJ38" s="2025"/>
      <c r="AK38" s="2025"/>
      <c r="AL38" s="913"/>
      <c r="AM38" s="921">
        <v>37</v>
      </c>
      <c r="AN38" s="866" t="b">
        <v>1</v>
      </c>
      <c r="AO38" s="845" t="b">
        <v>1</v>
      </c>
      <c r="AP38" s="2026" t="s">
        <v>4983</v>
      </c>
      <c r="AQ38" s="2027"/>
    </row>
    <row r="39" spans="13:43" ht="20.25" customHeight="1">
      <c r="M39" s="62" t="s">
        <v>5099</v>
      </c>
      <c r="N39" s="608" t="s">
        <v>5100</v>
      </c>
      <c r="O39" s="608" t="s">
        <v>4949</v>
      </c>
      <c r="P39" s="609" t="s">
        <v>4950</v>
      </c>
      <c r="Q39" s="49"/>
      <c r="S39" s="1353">
        <v>36</v>
      </c>
      <c r="T39" s="1354">
        <v>5820231061</v>
      </c>
      <c r="U39" s="1354" t="s">
        <v>5021</v>
      </c>
      <c r="V39" s="1355" t="s">
        <v>4952</v>
      </c>
      <c r="W39" s="1354" t="s">
        <v>5101</v>
      </c>
      <c r="X39" s="49"/>
      <c r="AA39" s="919">
        <v>75</v>
      </c>
      <c r="AB39" s="867" t="b">
        <v>1</v>
      </c>
      <c r="AC39" s="867" t="b">
        <v>1</v>
      </c>
      <c r="AD39" s="920" t="s">
        <v>5102</v>
      </c>
      <c r="AE39" s="870"/>
      <c r="AF39" s="919">
        <v>63</v>
      </c>
      <c r="AG39" s="866" t="b">
        <v>1</v>
      </c>
      <c r="AH39" s="843" t="b">
        <v>1</v>
      </c>
      <c r="AI39" s="2025" t="s">
        <v>5103</v>
      </c>
      <c r="AJ39" s="2025"/>
      <c r="AK39" s="2025"/>
      <c r="AL39" s="881"/>
      <c r="AM39" s="921">
        <v>75</v>
      </c>
      <c r="AN39" s="866" t="b">
        <v>1</v>
      </c>
      <c r="AO39" s="845" t="b">
        <v>1</v>
      </c>
      <c r="AP39" s="2026" t="s">
        <v>5104</v>
      </c>
      <c r="AQ39" s="2027"/>
    </row>
    <row r="40" spans="13:43" ht="20.25" customHeight="1">
      <c r="M40" s="62" t="s">
        <v>5105</v>
      </c>
      <c r="N40" s="608" t="s">
        <v>5106</v>
      </c>
      <c r="O40" s="608" t="s">
        <v>4949</v>
      </c>
      <c r="P40" s="609" t="s">
        <v>4950</v>
      </c>
      <c r="Q40" s="49"/>
      <c r="S40" s="1353">
        <v>37</v>
      </c>
      <c r="T40" s="1354">
        <v>5818400255</v>
      </c>
      <c r="U40" s="1354" t="s">
        <v>5021</v>
      </c>
      <c r="V40" s="1354" t="s">
        <v>5022</v>
      </c>
      <c r="W40" s="1359" t="s">
        <v>4946</v>
      </c>
      <c r="X40" s="49"/>
      <c r="AA40" s="925">
        <v>42</v>
      </c>
      <c r="AB40" s="867" t="b">
        <v>1</v>
      </c>
      <c r="AC40" s="867" t="b">
        <v>1</v>
      </c>
      <c r="AD40" s="920" t="s">
        <v>5107</v>
      </c>
      <c r="AE40" s="870"/>
      <c r="AF40" s="919">
        <v>64</v>
      </c>
      <c r="AG40" s="843" t="b">
        <v>1</v>
      </c>
      <c r="AH40" s="843" t="b">
        <v>1</v>
      </c>
      <c r="AI40" s="2025" t="s">
        <v>5108</v>
      </c>
      <c r="AJ40" s="2025"/>
      <c r="AK40" s="2025"/>
      <c r="AL40" s="882"/>
      <c r="AM40" s="921">
        <v>42</v>
      </c>
      <c r="AN40" s="866" t="b">
        <v>1</v>
      </c>
      <c r="AO40" s="841" t="b">
        <v>1</v>
      </c>
      <c r="AP40" s="2026" t="s">
        <v>593</v>
      </c>
      <c r="AQ40" s="2027"/>
    </row>
    <row r="41" spans="13:43" ht="20.25">
      <c r="M41" s="62" t="s">
        <v>5109</v>
      </c>
      <c r="N41" s="608" t="s">
        <v>5110</v>
      </c>
      <c r="O41" s="608" t="s">
        <v>4949</v>
      </c>
      <c r="P41" s="609" t="s">
        <v>4950</v>
      </c>
      <c r="Q41" s="49"/>
      <c r="S41" s="1353">
        <v>38</v>
      </c>
      <c r="T41" s="1354" t="s">
        <v>5055</v>
      </c>
      <c r="U41" s="1354" t="s">
        <v>5021</v>
      </c>
      <c r="V41" s="1354" t="s">
        <v>5022</v>
      </c>
      <c r="W41" s="1359" t="s">
        <v>4946</v>
      </c>
      <c r="X41" s="49"/>
      <c r="AA41" s="925">
        <v>73</v>
      </c>
      <c r="AB41" s="867" t="b">
        <v>1</v>
      </c>
      <c r="AC41" s="867" t="b">
        <v>1</v>
      </c>
      <c r="AD41" s="922" t="s">
        <v>5111</v>
      </c>
      <c r="AE41" s="872"/>
      <c r="AF41" s="919">
        <v>65</v>
      </c>
      <c r="AG41" s="843" t="b">
        <v>1</v>
      </c>
      <c r="AH41" s="843" t="b">
        <v>1</v>
      </c>
      <c r="AI41" s="2025" t="s">
        <v>252</v>
      </c>
      <c r="AJ41" s="2025"/>
      <c r="AK41" s="2025"/>
      <c r="AL41" s="882"/>
      <c r="AM41" s="921">
        <v>73</v>
      </c>
      <c r="AN41" s="866" t="b">
        <v>1</v>
      </c>
      <c r="AO41" s="841" t="b">
        <v>1</v>
      </c>
      <c r="AP41" s="2026" t="s">
        <v>5112</v>
      </c>
      <c r="AQ41" s="2027"/>
    </row>
    <row r="42" spans="13:43" ht="20.25">
      <c r="M42" s="62" t="s">
        <v>5113</v>
      </c>
      <c r="N42" s="608" t="s">
        <v>5114</v>
      </c>
      <c r="O42" s="608" t="s">
        <v>4949</v>
      </c>
      <c r="P42" s="609" t="s">
        <v>4950</v>
      </c>
      <c r="Q42" s="49"/>
      <c r="S42" s="1353">
        <v>39</v>
      </c>
      <c r="T42" s="1354">
        <v>5820231483</v>
      </c>
      <c r="U42" s="1354" t="s">
        <v>5021</v>
      </c>
      <c r="V42" s="1355" t="s">
        <v>4952</v>
      </c>
      <c r="W42" s="1354" t="s">
        <v>273</v>
      </c>
      <c r="X42" s="49"/>
      <c r="AA42" s="925">
        <v>67</v>
      </c>
      <c r="AB42" s="867" t="b">
        <v>1</v>
      </c>
      <c r="AC42" s="867" t="b">
        <v>1</v>
      </c>
      <c r="AD42" s="920" t="s">
        <v>4983</v>
      </c>
      <c r="AE42" s="872"/>
      <c r="AF42" s="919">
        <v>66</v>
      </c>
      <c r="AG42" s="843" t="b">
        <v>1</v>
      </c>
      <c r="AH42" s="843" t="b">
        <v>1</v>
      </c>
      <c r="AI42" s="2025" t="s">
        <v>5115</v>
      </c>
      <c r="AJ42" s="2025"/>
      <c r="AK42" s="2025"/>
      <c r="AL42" s="882"/>
      <c r="AM42" s="921">
        <v>67</v>
      </c>
      <c r="AN42" s="866" t="b">
        <v>1</v>
      </c>
      <c r="AO42" s="841" t="b">
        <v>1</v>
      </c>
      <c r="AP42" s="2026" t="s">
        <v>5116</v>
      </c>
      <c r="AQ42" s="2027"/>
    </row>
    <row r="43" spans="13:43" ht="20.25">
      <c r="M43" s="62" t="s">
        <v>5117</v>
      </c>
      <c r="N43" s="608" t="s">
        <v>5118</v>
      </c>
      <c r="O43" s="608" t="s">
        <v>4949</v>
      </c>
      <c r="P43" s="609" t="s">
        <v>4950</v>
      </c>
      <c r="Q43" s="49"/>
      <c r="S43" s="1353">
        <v>40</v>
      </c>
      <c r="T43" s="1354">
        <v>5819301253</v>
      </c>
      <c r="U43" s="1354" t="s">
        <v>5021</v>
      </c>
      <c r="V43" s="1355" t="s">
        <v>4952</v>
      </c>
      <c r="W43" s="1354" t="s">
        <v>341</v>
      </c>
      <c r="X43" s="49"/>
      <c r="AA43" s="925">
        <v>77</v>
      </c>
      <c r="AB43" s="867" t="b">
        <v>1</v>
      </c>
      <c r="AC43" s="867" t="b">
        <v>1</v>
      </c>
      <c r="AD43" s="920" t="s">
        <v>4983</v>
      </c>
      <c r="AE43" s="872"/>
      <c r="AF43" s="919">
        <v>67</v>
      </c>
      <c r="AG43" s="843" t="b">
        <v>1</v>
      </c>
      <c r="AH43" s="843" t="b">
        <v>1</v>
      </c>
      <c r="AI43" s="2025" t="s">
        <v>5119</v>
      </c>
      <c r="AJ43" s="2025"/>
      <c r="AK43" s="2025"/>
      <c r="AL43" s="882"/>
      <c r="AM43" s="921">
        <v>77</v>
      </c>
      <c r="AN43" s="866" t="b">
        <v>1</v>
      </c>
      <c r="AO43" s="841" t="b">
        <v>1</v>
      </c>
      <c r="AP43" s="2026" t="s">
        <v>946</v>
      </c>
      <c r="AQ43" s="2027"/>
    </row>
    <row r="44" spans="13:43" ht="20.25">
      <c r="M44" s="62" t="s">
        <v>5120</v>
      </c>
      <c r="N44" s="608" t="s">
        <v>5121</v>
      </c>
      <c r="O44" s="608" t="s">
        <v>4949</v>
      </c>
      <c r="P44" s="609" t="s">
        <v>4950</v>
      </c>
      <c r="Q44" s="49"/>
      <c r="S44" s="1353">
        <v>41</v>
      </c>
      <c r="T44" s="1354">
        <v>5816160178</v>
      </c>
      <c r="U44" s="1354" t="s">
        <v>5021</v>
      </c>
      <c r="V44" s="1355" t="s">
        <v>4952</v>
      </c>
      <c r="W44" s="1354" t="s">
        <v>349</v>
      </c>
      <c r="X44" s="49"/>
      <c r="AA44" s="925">
        <v>62</v>
      </c>
      <c r="AB44" s="867" t="b">
        <v>1</v>
      </c>
      <c r="AC44" s="867" t="b">
        <v>1</v>
      </c>
      <c r="AD44" s="920" t="s">
        <v>5122</v>
      </c>
      <c r="AE44" s="872"/>
      <c r="AF44" s="919">
        <v>68</v>
      </c>
      <c r="AG44" s="843" t="b">
        <v>1</v>
      </c>
      <c r="AH44" s="843" t="b">
        <v>1</v>
      </c>
      <c r="AI44" s="2025" t="s">
        <v>252</v>
      </c>
      <c r="AJ44" s="2025"/>
      <c r="AK44" s="2025"/>
      <c r="AL44" s="882"/>
      <c r="AM44" s="921">
        <v>62</v>
      </c>
      <c r="AN44" s="866" t="b">
        <v>1</v>
      </c>
      <c r="AO44" s="841" t="b">
        <v>1</v>
      </c>
      <c r="AP44" s="2026" t="s">
        <v>4961</v>
      </c>
      <c r="AQ44" s="2027"/>
    </row>
    <row r="45" spans="13:43" ht="20.25">
      <c r="M45" s="62" t="s">
        <v>5123</v>
      </c>
      <c r="N45" s="608" t="s">
        <v>5124</v>
      </c>
      <c r="O45" s="608" t="s">
        <v>4949</v>
      </c>
      <c r="P45" s="609" t="s">
        <v>4950</v>
      </c>
      <c r="Q45" s="49"/>
      <c r="S45" s="1353">
        <v>42</v>
      </c>
      <c r="T45" s="1354">
        <v>5819291380</v>
      </c>
      <c r="U45" s="1354" t="s">
        <v>5021</v>
      </c>
      <c r="V45" s="1355" t="s">
        <v>4952</v>
      </c>
      <c r="W45" s="1354" t="s">
        <v>5125</v>
      </c>
      <c r="X45" s="49"/>
      <c r="AA45" s="925">
        <v>41</v>
      </c>
      <c r="AB45" s="867" t="b">
        <v>1</v>
      </c>
      <c r="AC45" s="867" t="b">
        <v>1</v>
      </c>
      <c r="AD45" s="922" t="s">
        <v>5126</v>
      </c>
      <c r="AE45" s="872"/>
      <c r="AF45" s="919">
        <v>69</v>
      </c>
      <c r="AG45" s="843" t="b">
        <v>1</v>
      </c>
      <c r="AH45" s="843" t="b">
        <v>1</v>
      </c>
      <c r="AI45" s="2025" t="s">
        <v>5127</v>
      </c>
      <c r="AJ45" s="2025"/>
      <c r="AK45" s="2025"/>
      <c r="AL45" s="882"/>
      <c r="AM45" s="921">
        <v>41</v>
      </c>
      <c r="AN45" s="866" t="b">
        <v>1</v>
      </c>
      <c r="AO45" s="841" t="b">
        <v>1</v>
      </c>
      <c r="AP45" s="2026" t="s">
        <v>5128</v>
      </c>
      <c r="AQ45" s="2027"/>
    </row>
    <row r="46" spans="13:43" ht="20.25">
      <c r="M46" s="62" t="s">
        <v>5129</v>
      </c>
      <c r="N46" s="608" t="s">
        <v>5130</v>
      </c>
      <c r="O46" s="608" t="s">
        <v>4949</v>
      </c>
      <c r="P46" s="609" t="s">
        <v>4950</v>
      </c>
      <c r="Q46" s="49"/>
      <c r="S46" s="1353">
        <v>43</v>
      </c>
      <c r="T46" s="1354">
        <v>7821431083</v>
      </c>
      <c r="U46" s="1354" t="s">
        <v>4951</v>
      </c>
      <c r="V46" s="1355" t="s">
        <v>4952</v>
      </c>
      <c r="W46" s="1354" t="s">
        <v>537</v>
      </c>
      <c r="X46" s="49"/>
      <c r="AA46" s="925">
        <v>49</v>
      </c>
      <c r="AB46" s="867" t="b">
        <v>1</v>
      </c>
      <c r="AC46" s="867" t="b">
        <v>1</v>
      </c>
      <c r="AD46" s="920" t="s">
        <v>4983</v>
      </c>
      <c r="AE46" s="872"/>
      <c r="AF46" s="919">
        <v>72</v>
      </c>
      <c r="AG46" s="843" t="b">
        <v>1</v>
      </c>
      <c r="AH46" s="843" t="b">
        <v>1</v>
      </c>
      <c r="AI46" s="2025" t="s">
        <v>5131</v>
      </c>
      <c r="AJ46" s="2025"/>
      <c r="AK46" s="2025"/>
      <c r="AL46" s="882"/>
      <c r="AM46" s="921">
        <v>49</v>
      </c>
      <c r="AN46" s="866" t="b">
        <v>1</v>
      </c>
      <c r="AO46" s="841" t="b">
        <v>1</v>
      </c>
      <c r="AP46" s="2026" t="s">
        <v>519</v>
      </c>
      <c r="AQ46" s="2027"/>
    </row>
    <row r="47" spans="13:43" ht="20.25" customHeight="1">
      <c r="M47" s="62" t="s">
        <v>5132</v>
      </c>
      <c r="N47" s="608" t="s">
        <v>5133</v>
      </c>
      <c r="O47" s="608" t="s">
        <v>4949</v>
      </c>
      <c r="P47" s="609" t="s">
        <v>4950</v>
      </c>
      <c r="Q47" s="49"/>
      <c r="S47" s="1353">
        <v>44</v>
      </c>
      <c r="T47" s="1354">
        <v>5818460294</v>
      </c>
      <c r="U47" s="1354" t="s">
        <v>5021</v>
      </c>
      <c r="V47" s="1354" t="s">
        <v>5022</v>
      </c>
      <c r="W47" s="1359" t="s">
        <v>4946</v>
      </c>
      <c r="X47" s="49"/>
      <c r="AA47" s="925">
        <v>64</v>
      </c>
      <c r="AB47" s="867" t="b">
        <v>1</v>
      </c>
      <c r="AC47" s="867" t="b">
        <v>1</v>
      </c>
      <c r="AD47" s="920" t="s">
        <v>4983</v>
      </c>
      <c r="AE47" s="872"/>
      <c r="AF47" s="919">
        <v>73</v>
      </c>
      <c r="AG47" s="843" t="b">
        <v>1</v>
      </c>
      <c r="AH47" s="843" t="b">
        <v>1</v>
      </c>
      <c r="AI47" s="2035" t="s">
        <v>5134</v>
      </c>
      <c r="AJ47" s="2036"/>
      <c r="AK47" s="2036"/>
      <c r="AL47" s="882"/>
      <c r="AM47" s="921">
        <v>64</v>
      </c>
      <c r="AN47" s="866" t="b">
        <v>1</v>
      </c>
      <c r="AO47" s="841" t="b">
        <v>1</v>
      </c>
      <c r="AP47" s="2026" t="s">
        <v>5014</v>
      </c>
      <c r="AQ47" s="2027"/>
    </row>
    <row r="48" spans="13:43" ht="20.25" customHeight="1">
      <c r="M48" s="62" t="s">
        <v>5135</v>
      </c>
      <c r="N48" s="608" t="s">
        <v>5136</v>
      </c>
      <c r="O48" s="608" t="s">
        <v>4949</v>
      </c>
      <c r="P48" s="609" t="s">
        <v>4950</v>
      </c>
      <c r="Q48" s="49"/>
      <c r="S48" s="1353">
        <v>45</v>
      </c>
      <c r="T48" s="1354">
        <v>5815100216</v>
      </c>
      <c r="U48" s="1354" t="s">
        <v>5021</v>
      </c>
      <c r="V48" s="1354" t="s">
        <v>5022</v>
      </c>
      <c r="W48" s="1359" t="s">
        <v>4946</v>
      </c>
      <c r="X48" s="49"/>
      <c r="AA48" s="925">
        <v>78</v>
      </c>
      <c r="AB48" s="867" t="b">
        <v>1</v>
      </c>
      <c r="AC48" s="867" t="b">
        <v>1</v>
      </c>
      <c r="AD48" s="922" t="s">
        <v>5137</v>
      </c>
      <c r="AE48" s="872"/>
      <c r="AF48" s="919">
        <v>74</v>
      </c>
      <c r="AG48" s="843" t="b">
        <v>1</v>
      </c>
      <c r="AH48" s="843" t="b">
        <v>1</v>
      </c>
      <c r="AI48" s="2025" t="s">
        <v>5138</v>
      </c>
      <c r="AJ48" s="2025"/>
      <c r="AK48" s="2025"/>
      <c r="AL48" s="882"/>
      <c r="AM48" s="921">
        <v>78</v>
      </c>
      <c r="AN48" s="866" t="b">
        <v>1</v>
      </c>
      <c r="AO48" s="841" t="b">
        <v>1</v>
      </c>
      <c r="AP48" s="2026" t="s">
        <v>540</v>
      </c>
      <c r="AQ48" s="2027"/>
    </row>
    <row r="49" spans="13:43" ht="20.25" customHeight="1">
      <c r="M49" s="62" t="s">
        <v>5139</v>
      </c>
      <c r="N49" s="608" t="s">
        <v>5140</v>
      </c>
      <c r="O49" s="608" t="s">
        <v>4949</v>
      </c>
      <c r="P49" s="609" t="s">
        <v>4950</v>
      </c>
      <c r="Q49" s="49"/>
      <c r="S49" s="1353">
        <v>46</v>
      </c>
      <c r="T49" s="1354">
        <v>7821431102</v>
      </c>
      <c r="U49" s="1354" t="s">
        <v>4951</v>
      </c>
      <c r="V49" s="1355" t="s">
        <v>4952</v>
      </c>
      <c r="W49" s="1354" t="s">
        <v>699</v>
      </c>
      <c r="X49" s="49"/>
      <c r="AA49" s="925">
        <v>52</v>
      </c>
      <c r="AB49" s="867" t="b">
        <v>1</v>
      </c>
      <c r="AC49" s="867" t="b">
        <v>1</v>
      </c>
      <c r="AD49" s="922" t="s">
        <v>920</v>
      </c>
      <c r="AE49" s="872"/>
      <c r="AF49" s="919">
        <v>75</v>
      </c>
      <c r="AG49" s="843" t="b">
        <v>1</v>
      </c>
      <c r="AH49" s="843" t="b">
        <v>1</v>
      </c>
      <c r="AI49" s="2025" t="s">
        <v>5141</v>
      </c>
      <c r="AJ49" s="2025"/>
      <c r="AK49" s="2025"/>
      <c r="AL49" s="882"/>
      <c r="AM49" s="921">
        <v>52</v>
      </c>
      <c r="AN49" s="866" t="b">
        <v>1</v>
      </c>
      <c r="AO49" s="841" t="b">
        <v>1</v>
      </c>
      <c r="AP49" s="2026" t="s">
        <v>4983</v>
      </c>
      <c r="AQ49" s="2027"/>
    </row>
    <row r="50" spans="13:43" ht="20.25" customHeight="1">
      <c r="M50" s="62" t="s">
        <v>5142</v>
      </c>
      <c r="N50" s="608" t="s">
        <v>5143</v>
      </c>
      <c r="O50" s="608" t="s">
        <v>4949</v>
      </c>
      <c r="P50" s="609" t="s">
        <v>4950</v>
      </c>
      <c r="Q50" s="49"/>
      <c r="S50" s="1353">
        <v>47</v>
      </c>
      <c r="T50" s="1354">
        <v>7821431138</v>
      </c>
      <c r="U50" s="1354" t="s">
        <v>4951</v>
      </c>
      <c r="V50" s="1355" t="s">
        <v>4952</v>
      </c>
      <c r="W50" s="1354" t="s">
        <v>655</v>
      </c>
      <c r="X50" s="49"/>
      <c r="AA50" s="925">
        <v>63</v>
      </c>
      <c r="AB50" s="867" t="b">
        <v>1</v>
      </c>
      <c r="AC50" s="867" t="b">
        <v>1</v>
      </c>
      <c r="AD50" s="920" t="s">
        <v>5144</v>
      </c>
      <c r="AE50" s="872"/>
      <c r="AF50" s="919">
        <v>76</v>
      </c>
      <c r="AG50" s="843" t="b">
        <v>1</v>
      </c>
      <c r="AH50" s="845" t="b">
        <v>1</v>
      </c>
      <c r="AI50" s="2025" t="s">
        <v>5145</v>
      </c>
      <c r="AJ50" s="2025"/>
      <c r="AK50" s="2025"/>
      <c r="AL50" s="882"/>
      <c r="AM50" s="921">
        <v>63</v>
      </c>
      <c r="AN50" s="866" t="b">
        <v>1</v>
      </c>
      <c r="AO50" s="841" t="b">
        <v>1</v>
      </c>
      <c r="AP50" s="2026" t="s">
        <v>4983</v>
      </c>
      <c r="AQ50" s="2027"/>
    </row>
    <row r="51" spans="13:43" ht="20.25">
      <c r="M51" s="62" t="s">
        <v>5146</v>
      </c>
      <c r="N51" s="608" t="s">
        <v>5147</v>
      </c>
      <c r="O51" s="608" t="s">
        <v>4949</v>
      </c>
      <c r="P51" s="609" t="s">
        <v>4950</v>
      </c>
      <c r="Q51" s="49"/>
      <c r="S51" s="1353">
        <v>48</v>
      </c>
      <c r="T51" s="1354">
        <v>7821431111</v>
      </c>
      <c r="U51" s="1354" t="s">
        <v>4951</v>
      </c>
      <c r="V51" s="1355" t="s">
        <v>4952</v>
      </c>
      <c r="W51" s="1354" t="s">
        <v>308</v>
      </c>
      <c r="X51" s="49"/>
      <c r="AA51" s="925">
        <v>44</v>
      </c>
      <c r="AB51" s="867" t="b">
        <v>1</v>
      </c>
      <c r="AC51" s="867" t="b">
        <v>1</v>
      </c>
      <c r="AD51" s="922" t="s">
        <v>5148</v>
      </c>
      <c r="AE51" s="872"/>
      <c r="AF51" s="925">
        <v>77</v>
      </c>
      <c r="AG51" s="843" t="b">
        <v>1</v>
      </c>
      <c r="AH51" s="845" t="b">
        <v>1</v>
      </c>
      <c r="AI51" s="2025" t="s">
        <v>252</v>
      </c>
      <c r="AJ51" s="2025"/>
      <c r="AK51" s="2025"/>
      <c r="AL51" s="882"/>
      <c r="AM51" s="921">
        <v>44</v>
      </c>
      <c r="AN51" s="866" t="b">
        <v>1</v>
      </c>
      <c r="AO51" s="841" t="b">
        <v>1</v>
      </c>
      <c r="AP51" s="2026" t="s">
        <v>5149</v>
      </c>
      <c r="AQ51" s="2027"/>
    </row>
    <row r="52" spans="13:43" ht="20.25">
      <c r="M52" s="62" t="s">
        <v>5150</v>
      </c>
      <c r="N52" s="608" t="s">
        <v>5151</v>
      </c>
      <c r="O52" s="608" t="s">
        <v>4949</v>
      </c>
      <c r="P52" s="609" t="s">
        <v>4950</v>
      </c>
      <c r="Q52" s="49"/>
      <c r="S52" s="1353">
        <v>49</v>
      </c>
      <c r="T52" s="1354">
        <v>5814420265</v>
      </c>
      <c r="U52" s="1354" t="s">
        <v>5021</v>
      </c>
      <c r="V52" s="1354" t="s">
        <v>5022</v>
      </c>
      <c r="W52" s="1359" t="s">
        <v>4946</v>
      </c>
      <c r="X52" s="49"/>
      <c r="AA52" s="925">
        <v>65</v>
      </c>
      <c r="AB52" s="867" t="b">
        <v>1</v>
      </c>
      <c r="AC52" s="867" t="b">
        <v>1</v>
      </c>
      <c r="AD52" s="1048" t="s">
        <v>5152</v>
      </c>
      <c r="AE52" s="872"/>
      <c r="AF52" s="925">
        <v>78</v>
      </c>
      <c r="AG52" s="843" t="b">
        <v>1</v>
      </c>
      <c r="AH52" s="845" t="b">
        <v>1</v>
      </c>
      <c r="AI52" s="2025" t="s">
        <v>5153</v>
      </c>
      <c r="AJ52" s="2025"/>
      <c r="AK52" s="2025"/>
      <c r="AL52" s="870"/>
      <c r="AM52" s="921">
        <v>65</v>
      </c>
      <c r="AN52" s="866" t="b">
        <v>1</v>
      </c>
      <c r="AO52" s="841" t="b">
        <v>1</v>
      </c>
      <c r="AP52" s="2026"/>
      <c r="AQ52" s="2034"/>
    </row>
    <row r="53" spans="13:43" ht="20.25">
      <c r="M53" s="62"/>
      <c r="N53" s="608" t="s">
        <v>5154</v>
      </c>
      <c r="O53" s="608" t="s">
        <v>4949</v>
      </c>
      <c r="P53" s="609" t="s">
        <v>4950</v>
      </c>
      <c r="Q53" s="49"/>
      <c r="S53" s="1353">
        <v>50</v>
      </c>
      <c r="T53" s="1354">
        <v>7821431080</v>
      </c>
      <c r="U53" s="1354" t="s">
        <v>4951</v>
      </c>
      <c r="V53" s="1355" t="s">
        <v>4952</v>
      </c>
      <c r="W53" s="1354" t="s">
        <v>298</v>
      </c>
      <c r="X53" s="49"/>
      <c r="AA53" s="925">
        <v>76</v>
      </c>
      <c r="AB53" s="867" t="b">
        <v>1</v>
      </c>
      <c r="AC53" s="867" t="b">
        <v>1</v>
      </c>
      <c r="AD53" s="1046" t="s">
        <v>4983</v>
      </c>
      <c r="AE53" s="872"/>
      <c r="AF53" s="925">
        <v>79</v>
      </c>
      <c r="AG53" s="843" t="b">
        <v>1</v>
      </c>
      <c r="AH53" s="845" t="b">
        <v>1</v>
      </c>
      <c r="AI53" s="2025" t="s">
        <v>5155</v>
      </c>
      <c r="AJ53" s="2025"/>
      <c r="AK53" s="2025"/>
      <c r="AL53" s="870"/>
      <c r="AM53" s="921">
        <v>76</v>
      </c>
      <c r="AN53" s="866" t="b">
        <v>1</v>
      </c>
      <c r="AO53" s="841" t="b">
        <v>1</v>
      </c>
      <c r="AP53" s="1047"/>
      <c r="AQ53" s="1047"/>
    </row>
    <row r="54" spans="13:43" ht="20.25">
      <c r="M54" s="62"/>
      <c r="N54" s="608"/>
      <c r="O54" s="608"/>
      <c r="P54" s="609"/>
      <c r="Q54" s="49"/>
      <c r="S54" s="1353">
        <v>51</v>
      </c>
      <c r="T54" s="1354">
        <v>7821431118</v>
      </c>
      <c r="U54" s="1354" t="s">
        <v>4951</v>
      </c>
      <c r="V54" s="1355" t="s">
        <v>4952</v>
      </c>
      <c r="W54" s="1354" t="s">
        <v>5156</v>
      </c>
      <c r="X54" s="49"/>
      <c r="AA54" s="926" t="s">
        <v>5157</v>
      </c>
      <c r="AB54" s="2031" t="s">
        <v>5158</v>
      </c>
      <c r="AC54" s="2032"/>
      <c r="AD54" s="2032"/>
      <c r="AE54" s="872"/>
      <c r="AF54" s="927" t="s">
        <v>5159</v>
      </c>
      <c r="AG54" s="2031" t="s">
        <v>5160</v>
      </c>
      <c r="AH54" s="2032"/>
      <c r="AI54" s="2032"/>
      <c r="AJ54" s="2032"/>
      <c r="AK54" s="2033"/>
      <c r="AL54" s="870"/>
      <c r="AM54" s="927" t="s">
        <v>5161</v>
      </c>
      <c r="AN54" s="2031" t="s">
        <v>5162</v>
      </c>
      <c r="AO54" s="2032"/>
      <c r="AP54" s="2032"/>
      <c r="AQ54" s="2032"/>
    </row>
    <row r="55" spans="13:43" ht="20.25">
      <c r="S55" s="1353">
        <v>52</v>
      </c>
      <c r="T55" s="1354">
        <v>5814160039</v>
      </c>
      <c r="U55" s="1354" t="s">
        <v>5021</v>
      </c>
      <c r="V55" s="1354" t="s">
        <v>5022</v>
      </c>
      <c r="W55" s="1359" t="s">
        <v>4946</v>
      </c>
      <c r="X55" s="49"/>
      <c r="AA55" s="928" t="s">
        <v>1277</v>
      </c>
      <c r="AB55" s="2028"/>
      <c r="AC55" s="2029"/>
      <c r="AD55" s="2029"/>
      <c r="AF55" s="926" t="s">
        <v>1277</v>
      </c>
      <c r="AG55" s="2028"/>
      <c r="AH55" s="2029"/>
      <c r="AI55" s="2029"/>
      <c r="AJ55" s="2029"/>
      <c r="AK55" s="2030"/>
      <c r="AM55" s="926" t="s">
        <v>1277</v>
      </c>
      <c r="AN55" s="2028"/>
      <c r="AO55" s="2029"/>
      <c r="AP55" s="2029"/>
      <c r="AQ55" s="2030"/>
    </row>
    <row r="56" spans="13:43" ht="15">
      <c r="S56" s="1353">
        <v>53</v>
      </c>
      <c r="T56" s="1354">
        <v>5819341187</v>
      </c>
      <c r="U56" s="1354" t="s">
        <v>5021</v>
      </c>
      <c r="V56" s="1354" t="s">
        <v>5022</v>
      </c>
      <c r="W56" s="1359" t="s">
        <v>4946</v>
      </c>
      <c r="X56" s="49"/>
    </row>
    <row r="57" spans="13:43" ht="20.25" customHeight="1">
      <c r="S57" s="1353">
        <v>54</v>
      </c>
      <c r="T57" s="1354">
        <v>5820231371</v>
      </c>
      <c r="U57" s="1354" t="s">
        <v>5021</v>
      </c>
      <c r="V57" s="1354" t="s">
        <v>5022</v>
      </c>
      <c r="W57" s="1359" t="s">
        <v>4946</v>
      </c>
      <c r="X57" s="49"/>
    </row>
    <row r="58" spans="13:43" ht="20.25" customHeight="1">
      <c r="S58" s="1353">
        <v>55</v>
      </c>
      <c r="T58" s="1354">
        <v>5817121919</v>
      </c>
      <c r="U58" s="1354" t="s">
        <v>5021</v>
      </c>
      <c r="V58" s="1354" t="s">
        <v>5022</v>
      </c>
      <c r="W58" s="1359" t="s">
        <v>4946</v>
      </c>
      <c r="X58" s="49"/>
      <c r="AI58" t="s">
        <v>583</v>
      </c>
    </row>
    <row r="59" spans="13:43" ht="20.25" customHeight="1">
      <c r="S59" s="1353">
        <v>56</v>
      </c>
      <c r="T59" s="1354">
        <v>5818010398</v>
      </c>
      <c r="U59" s="1354" t="s">
        <v>5021</v>
      </c>
      <c r="V59" s="1354" t="s">
        <v>5022</v>
      </c>
      <c r="W59" s="1359" t="s">
        <v>4946</v>
      </c>
      <c r="X59" s="49"/>
      <c r="AA59" s="929" t="s">
        <v>5163</v>
      </c>
      <c r="AF59" s="929" t="s">
        <v>5163</v>
      </c>
      <c r="AG59" s="1179"/>
      <c r="AI59" s="53"/>
      <c r="AM59" s="929" t="s">
        <v>5163</v>
      </c>
    </row>
    <row r="60" spans="13:43" ht="20.25" customHeight="1">
      <c r="S60" s="1353">
        <v>57</v>
      </c>
      <c r="T60" s="1354">
        <v>5819231790</v>
      </c>
      <c r="U60" s="1354" t="s">
        <v>5021</v>
      </c>
      <c r="V60" s="1354" t="s">
        <v>5022</v>
      </c>
      <c r="W60" s="1359" t="s">
        <v>4946</v>
      </c>
      <c r="X60" s="49"/>
      <c r="AA60" s="873"/>
      <c r="AF60" s="873"/>
      <c r="AM60" s="873"/>
    </row>
    <row r="61" spans="13:43" ht="20.25" customHeight="1">
      <c r="S61" s="1353">
        <v>58</v>
      </c>
      <c r="T61" s="1354">
        <v>5813510059</v>
      </c>
      <c r="U61" s="1354" t="s">
        <v>5021</v>
      </c>
      <c r="V61" s="1354" t="s">
        <v>5022</v>
      </c>
      <c r="W61" s="1359" t="s">
        <v>4946</v>
      </c>
      <c r="X61" s="49"/>
      <c r="AA61" s="873"/>
      <c r="AF61" s="873"/>
      <c r="AM61" s="873"/>
    </row>
    <row r="62" spans="13:43" ht="20.25" customHeight="1">
      <c r="S62" s="1353">
        <v>59</v>
      </c>
      <c r="T62" s="1354">
        <v>5818360529</v>
      </c>
      <c r="U62" s="1354" t="s">
        <v>5021</v>
      </c>
      <c r="V62" s="1355" t="s">
        <v>4952</v>
      </c>
      <c r="W62" s="1354" t="s">
        <v>314</v>
      </c>
      <c r="X62" s="49"/>
      <c r="AA62" s="874"/>
      <c r="AF62" s="874"/>
      <c r="AM62" s="874"/>
    </row>
    <row r="63" spans="13:43" ht="20.25" customHeight="1">
      <c r="S63" s="1353">
        <v>60</v>
      </c>
      <c r="T63" s="1354">
        <v>5814500741</v>
      </c>
      <c r="U63" s="1354" t="s">
        <v>5021</v>
      </c>
      <c r="V63" s="1354" t="s">
        <v>5022</v>
      </c>
      <c r="W63" s="1359" t="s">
        <v>4946</v>
      </c>
      <c r="X63" s="49"/>
      <c r="AA63" s="874"/>
      <c r="AF63" s="874"/>
      <c r="AM63" s="874"/>
    </row>
    <row r="64" spans="13:43" ht="20.25" customHeight="1">
      <c r="S64" s="1353">
        <v>61</v>
      </c>
      <c r="T64" s="1354">
        <v>5815380710</v>
      </c>
      <c r="U64" s="1354" t="s">
        <v>5021</v>
      </c>
      <c r="V64" s="1354" t="s">
        <v>5022</v>
      </c>
      <c r="W64" s="1359" t="s">
        <v>4946</v>
      </c>
      <c r="X64" s="49"/>
      <c r="AA64" s="874"/>
      <c r="AF64" s="874"/>
      <c r="AM64" s="874"/>
    </row>
    <row r="65" spans="19:39" ht="20.25" customHeight="1">
      <c r="S65" s="1353">
        <v>62</v>
      </c>
      <c r="T65" s="1354">
        <v>5817380369</v>
      </c>
      <c r="U65" s="1354" t="s">
        <v>5021</v>
      </c>
      <c r="V65" s="1354" t="s">
        <v>5022</v>
      </c>
      <c r="W65" s="1359" t="s">
        <v>4946</v>
      </c>
      <c r="X65" s="49"/>
      <c r="AA65" s="874"/>
      <c r="AF65" s="874"/>
      <c r="AM65" s="874"/>
    </row>
    <row r="66" spans="19:39" ht="20.25" customHeight="1">
      <c r="S66" s="1353">
        <v>63</v>
      </c>
      <c r="T66" s="1354">
        <v>5814490021</v>
      </c>
      <c r="U66" s="1354" t="s">
        <v>5021</v>
      </c>
      <c r="V66" s="1355" t="s">
        <v>4952</v>
      </c>
      <c r="W66" s="1354" t="s">
        <v>691</v>
      </c>
      <c r="X66" s="49"/>
      <c r="AA66" s="874"/>
      <c r="AF66" s="874"/>
      <c r="AM66" s="874"/>
    </row>
    <row r="67" spans="19:39" ht="20.25" customHeight="1">
      <c r="S67" s="1353">
        <v>64</v>
      </c>
      <c r="T67" s="1354">
        <v>5819171970</v>
      </c>
      <c r="U67" s="1354" t="s">
        <v>5021</v>
      </c>
      <c r="V67" s="1355" t="s">
        <v>4952</v>
      </c>
      <c r="W67" s="1354" t="s">
        <v>5164</v>
      </c>
      <c r="X67" s="49"/>
    </row>
    <row r="68" spans="19:39" ht="20.25" customHeight="1">
      <c r="S68" s="1353">
        <v>65</v>
      </c>
      <c r="T68" s="1354">
        <v>5814530212</v>
      </c>
      <c r="U68" s="1354" t="s">
        <v>5021</v>
      </c>
      <c r="V68" s="1355" t="s">
        <v>4952</v>
      </c>
      <c r="W68" s="1354" t="s">
        <v>5165</v>
      </c>
      <c r="X68" s="49"/>
    </row>
    <row r="69" spans="19:39" ht="20.25" customHeight="1">
      <c r="S69" s="1353">
        <v>66</v>
      </c>
      <c r="T69" s="1354">
        <v>5816480534</v>
      </c>
      <c r="U69" s="1354" t="s">
        <v>5021</v>
      </c>
      <c r="V69" s="1354" t="s">
        <v>5022</v>
      </c>
      <c r="W69" s="1359" t="s">
        <v>4946</v>
      </c>
      <c r="X69" s="49"/>
    </row>
    <row r="70" spans="19:39" ht="20.25" customHeight="1">
      <c r="S70" s="1353">
        <v>67</v>
      </c>
      <c r="T70" s="1354">
        <v>5818480577</v>
      </c>
      <c r="U70" s="1354" t="s">
        <v>5021</v>
      </c>
      <c r="V70" s="1354" t="s">
        <v>5022</v>
      </c>
      <c r="W70" s="1359" t="s">
        <v>4946</v>
      </c>
      <c r="X70" s="49"/>
    </row>
    <row r="71" spans="19:39" ht="20.25" customHeight="1">
      <c r="S71" s="1353">
        <v>68</v>
      </c>
      <c r="T71" s="1354">
        <v>5819242074</v>
      </c>
      <c r="U71" s="1354" t="s">
        <v>5021</v>
      </c>
      <c r="V71" s="1355" t="s">
        <v>4952</v>
      </c>
      <c r="W71" s="1354" t="s">
        <v>5166</v>
      </c>
      <c r="X71" s="49"/>
    </row>
    <row r="72" spans="19:39" ht="15">
      <c r="S72" s="1353">
        <v>69</v>
      </c>
      <c r="T72" s="1354">
        <v>5818130404</v>
      </c>
      <c r="U72" s="1354" t="s">
        <v>5021</v>
      </c>
      <c r="V72" s="1354" t="s">
        <v>4952</v>
      </c>
      <c r="W72" s="1354" t="s">
        <v>5167</v>
      </c>
      <c r="X72" s="49"/>
    </row>
    <row r="73" spans="19:39" ht="15">
      <c r="S73" s="1353">
        <v>70</v>
      </c>
      <c r="T73" s="1354">
        <v>7821431130</v>
      </c>
      <c r="U73" s="1354" t="s">
        <v>4951</v>
      </c>
      <c r="V73" s="1355" t="s">
        <v>4952</v>
      </c>
      <c r="W73" s="1354" t="s">
        <v>251</v>
      </c>
      <c r="X73" s="49"/>
    </row>
    <row r="74" spans="19:39" ht="15">
      <c r="S74" s="1353">
        <v>71</v>
      </c>
      <c r="T74" s="1354">
        <v>5819080810</v>
      </c>
      <c r="U74" s="1354" t="s">
        <v>5021</v>
      </c>
      <c r="V74" s="1355" t="s">
        <v>4952</v>
      </c>
      <c r="W74" s="1354" t="s">
        <v>543</v>
      </c>
      <c r="X74" s="49"/>
    </row>
    <row r="75" spans="19:39" ht="15">
      <c r="S75" s="1353">
        <v>72</v>
      </c>
      <c r="T75" s="1354">
        <v>5816480619</v>
      </c>
      <c r="U75" s="1354" t="s">
        <v>5021</v>
      </c>
      <c r="V75" s="1355" t="s">
        <v>4952</v>
      </c>
      <c r="W75" s="1354" t="s">
        <v>503</v>
      </c>
      <c r="X75" s="49"/>
    </row>
    <row r="76" spans="19:39" ht="15">
      <c r="S76" s="1353">
        <v>73</v>
      </c>
      <c r="T76" s="1354">
        <v>5820231740</v>
      </c>
      <c r="U76" s="1354" t="s">
        <v>5021</v>
      </c>
      <c r="V76" s="1355" t="s">
        <v>4952</v>
      </c>
      <c r="W76" s="1354" t="s">
        <v>662</v>
      </c>
      <c r="X76" s="49"/>
    </row>
    <row r="77" spans="19:39" ht="15">
      <c r="S77" s="1353">
        <v>74</v>
      </c>
      <c r="T77" s="1354">
        <v>5820231486</v>
      </c>
      <c r="U77" s="1354" t="s">
        <v>5021</v>
      </c>
      <c r="V77" s="1355" t="s">
        <v>4952</v>
      </c>
      <c r="W77" s="1354" t="s">
        <v>304</v>
      </c>
      <c r="X77" s="49"/>
    </row>
    <row r="78" spans="19:39" ht="15">
      <c r="S78" s="1353">
        <v>75</v>
      </c>
      <c r="T78" s="1354">
        <v>5816220603</v>
      </c>
      <c r="U78" s="1354" t="s">
        <v>5021</v>
      </c>
      <c r="V78" s="1355" t="s">
        <v>5022</v>
      </c>
      <c r="W78" s="1354" t="s">
        <v>5056</v>
      </c>
      <c r="X78" s="49"/>
    </row>
    <row r="79" spans="19:39" ht="15">
      <c r="S79" s="1353">
        <v>76</v>
      </c>
      <c r="T79" s="1354">
        <v>5817121244</v>
      </c>
      <c r="U79" s="1354" t="s">
        <v>5021</v>
      </c>
      <c r="V79" s="1355" t="s">
        <v>4952</v>
      </c>
      <c r="W79" s="1354" t="s">
        <v>698</v>
      </c>
      <c r="X79" s="49"/>
    </row>
    <row r="80" spans="19:39" ht="15">
      <c r="S80" s="1353">
        <v>77</v>
      </c>
      <c r="T80" s="1354">
        <v>5815380145</v>
      </c>
      <c r="U80" s="1354" t="s">
        <v>5021</v>
      </c>
      <c r="V80" s="1355" t="s">
        <v>4952</v>
      </c>
      <c r="W80" s="1361" t="s">
        <v>5168</v>
      </c>
      <c r="X80" s="49"/>
    </row>
    <row r="81" spans="19:24" ht="15">
      <c r="S81" s="1353">
        <v>78</v>
      </c>
      <c r="T81" s="1354">
        <v>5820231373</v>
      </c>
      <c r="U81" s="1354" t="s">
        <v>5021</v>
      </c>
      <c r="V81" s="1355" t="s">
        <v>4952</v>
      </c>
      <c r="W81" s="1362" t="s">
        <v>656</v>
      </c>
      <c r="X81" s="49"/>
    </row>
    <row r="82" spans="19:24" ht="15">
      <c r="S82" s="1353">
        <v>79</v>
      </c>
      <c r="T82" s="1354">
        <v>5818390374</v>
      </c>
      <c r="U82" s="1354" t="s">
        <v>5021</v>
      </c>
      <c r="V82" s="1355" t="s">
        <v>4952</v>
      </c>
      <c r="W82" s="1362" t="s">
        <v>5169</v>
      </c>
      <c r="X82" s="49"/>
    </row>
    <row r="83" spans="19:24" ht="15">
      <c r="S83" s="1353">
        <v>80</v>
      </c>
      <c r="T83" s="1354">
        <v>7825360521</v>
      </c>
      <c r="U83" s="1354" t="s">
        <v>4951</v>
      </c>
      <c r="V83" s="1355" t="s">
        <v>4952</v>
      </c>
      <c r="W83" s="1362" t="s">
        <v>549</v>
      </c>
      <c r="X83" s="49"/>
    </row>
    <row r="84" spans="19:24" ht="15">
      <c r="S84" s="1353">
        <v>81</v>
      </c>
      <c r="T84" s="1354">
        <v>7825360532</v>
      </c>
      <c r="U84" s="1354" t="s">
        <v>4951</v>
      </c>
      <c r="V84" s="1363" t="s">
        <v>4952</v>
      </c>
      <c r="W84" s="1350" t="s">
        <v>5170</v>
      </c>
      <c r="X84" s="49"/>
    </row>
    <row r="85" spans="19:24" ht="15">
      <c r="S85" s="1353">
        <v>82</v>
      </c>
      <c r="T85" s="1354">
        <v>7825360388</v>
      </c>
      <c r="U85" s="1354" t="s">
        <v>4951</v>
      </c>
      <c r="V85" s="1363" t="s">
        <v>4952</v>
      </c>
      <c r="W85" s="1353" t="s">
        <v>5171</v>
      </c>
      <c r="X85" s="49"/>
    </row>
    <row r="86" spans="19:24" ht="15">
      <c r="S86" s="1353">
        <v>83</v>
      </c>
      <c r="T86" s="1354">
        <v>7825360571</v>
      </c>
      <c r="U86" s="1354" t="s">
        <v>4951</v>
      </c>
      <c r="V86" s="1355" t="s">
        <v>4952</v>
      </c>
      <c r="W86" s="1354" t="s">
        <v>513</v>
      </c>
      <c r="X86" s="49"/>
    </row>
    <row r="87" spans="19:24" ht="15">
      <c r="S87" s="1353">
        <v>84</v>
      </c>
      <c r="T87" s="1354">
        <v>7825360522</v>
      </c>
      <c r="U87" s="1354" t="s">
        <v>4951</v>
      </c>
      <c r="V87" s="1355" t="s">
        <v>4952</v>
      </c>
      <c r="W87" s="1354" t="s">
        <v>309</v>
      </c>
      <c r="X87" s="49"/>
    </row>
    <row r="88" spans="19:24" ht="15">
      <c r="S88" s="1353">
        <v>85</v>
      </c>
      <c r="T88" s="1354">
        <v>7825360395</v>
      </c>
      <c r="U88" s="1354" t="s">
        <v>4951</v>
      </c>
      <c r="V88" s="1355" t="s">
        <v>4952</v>
      </c>
      <c r="W88" s="1354" t="s">
        <v>5172</v>
      </c>
      <c r="X88" s="49"/>
    </row>
    <row r="89" spans="19:24" ht="15">
      <c r="S89" s="1353">
        <v>86</v>
      </c>
      <c r="T89" s="1354">
        <v>7825360528</v>
      </c>
      <c r="U89" s="1354" t="s">
        <v>4951</v>
      </c>
      <c r="V89" s="1355" t="s">
        <v>4952</v>
      </c>
      <c r="W89" s="1354" t="s">
        <v>5173</v>
      </c>
      <c r="X89" s="49"/>
    </row>
    <row r="90" spans="19:24" ht="15">
      <c r="S90" s="1353">
        <v>87</v>
      </c>
      <c r="T90" s="1354">
        <v>7825360520</v>
      </c>
      <c r="U90" s="1354" t="s">
        <v>4951</v>
      </c>
      <c r="V90" s="1355" t="s">
        <v>4952</v>
      </c>
      <c r="W90" s="1354" t="s">
        <v>5174</v>
      </c>
      <c r="X90" s="49"/>
    </row>
    <row r="91" spans="19:24" ht="15">
      <c r="S91" s="1353">
        <v>88</v>
      </c>
      <c r="T91" s="1354">
        <v>7825360503</v>
      </c>
      <c r="U91" s="1354" t="s">
        <v>4951</v>
      </c>
      <c r="V91" s="1355" t="s">
        <v>4952</v>
      </c>
      <c r="W91" s="1354" t="s">
        <v>5175</v>
      </c>
      <c r="X91" s="49"/>
    </row>
    <row r="92" spans="19:24" ht="15">
      <c r="S92" s="1353">
        <v>89</v>
      </c>
      <c r="T92" s="1354">
        <v>7825360484</v>
      </c>
      <c r="U92" s="1354" t="s">
        <v>4951</v>
      </c>
      <c r="V92" s="1355" t="s">
        <v>4952</v>
      </c>
      <c r="W92" s="1354" t="s">
        <v>5176</v>
      </c>
      <c r="X92" s="49"/>
    </row>
    <row r="93" spans="19:24" ht="15">
      <c r="S93" s="1353">
        <v>90</v>
      </c>
      <c r="T93" s="1354">
        <v>7825360518</v>
      </c>
      <c r="U93" s="1354" t="s">
        <v>4951</v>
      </c>
      <c r="V93" s="1355" t="s">
        <v>4952</v>
      </c>
      <c r="W93" s="1354" t="s">
        <v>645</v>
      </c>
      <c r="X93" s="49"/>
    </row>
    <row r="94" spans="19:24" ht="15">
      <c r="S94" s="1353">
        <v>91</v>
      </c>
      <c r="T94" s="1354">
        <v>7825360393</v>
      </c>
      <c r="U94" s="1354" t="s">
        <v>4951</v>
      </c>
      <c r="V94" s="1355" t="s">
        <v>4952</v>
      </c>
      <c r="W94" s="1354" t="s">
        <v>267</v>
      </c>
      <c r="X94" s="49"/>
    </row>
    <row r="95" spans="19:24" ht="15">
      <c r="S95" s="1353">
        <v>92</v>
      </c>
      <c r="T95" s="1354">
        <v>7825360389</v>
      </c>
      <c r="U95" s="1354" t="s">
        <v>4951</v>
      </c>
      <c r="V95" s="1355" t="s">
        <v>4952</v>
      </c>
      <c r="W95" s="1354" t="s">
        <v>5177</v>
      </c>
      <c r="X95" s="49"/>
    </row>
    <row r="96" spans="19:24" ht="15">
      <c r="S96" s="1353">
        <v>93</v>
      </c>
      <c r="T96" s="1354">
        <v>7825360508</v>
      </c>
      <c r="U96" s="1354" t="s">
        <v>4951</v>
      </c>
      <c r="V96" s="1355" t="s">
        <v>4952</v>
      </c>
      <c r="W96" s="1354" t="s">
        <v>346</v>
      </c>
      <c r="X96" s="49"/>
    </row>
    <row r="97" spans="19:24" ht="15">
      <c r="S97" s="1353">
        <v>94</v>
      </c>
      <c r="T97" s="1354">
        <v>7825360394</v>
      </c>
      <c r="U97" s="1354" t="s">
        <v>4951</v>
      </c>
      <c r="V97" s="1355" t="s">
        <v>4952</v>
      </c>
      <c r="W97" s="1354" t="s">
        <v>291</v>
      </c>
      <c r="X97" s="49"/>
    </row>
  </sheetData>
  <sortState xmlns:xlrd2="http://schemas.microsoft.com/office/spreadsheetml/2017/richdata2" ref="M8:P53">
    <sortCondition ref="M8:M53"/>
  </sortState>
  <mergeCells count="120">
    <mergeCell ref="AB55:AD55"/>
    <mergeCell ref="AM1:AM2"/>
    <mergeCell ref="AF1:AF2"/>
    <mergeCell ref="AI40:AK40"/>
    <mergeCell ref="AI31:AK31"/>
    <mergeCell ref="AI41:AK41"/>
    <mergeCell ref="AI42:AK42"/>
    <mergeCell ref="AI43:AK43"/>
    <mergeCell ref="AI44:AK44"/>
    <mergeCell ref="AI45:AK45"/>
    <mergeCell ref="AI51:AK51"/>
    <mergeCell ref="AI52:AK52"/>
    <mergeCell ref="AI53:AK53"/>
    <mergeCell ref="AB54:AD54"/>
    <mergeCell ref="AI12:AK12"/>
    <mergeCell ref="AI13:AK13"/>
    <mergeCell ref="AI21:AK21"/>
    <mergeCell ref="AI22:AK22"/>
    <mergeCell ref="AI23:AK23"/>
    <mergeCell ref="AI38:AK38"/>
    <mergeCell ref="AI8:AK8"/>
    <mergeCell ref="AI11:AK11"/>
    <mergeCell ref="AI7:AK7"/>
    <mergeCell ref="AI9:AK9"/>
    <mergeCell ref="AP7:AQ7"/>
    <mergeCell ref="AP8:AQ8"/>
    <mergeCell ref="AP9:AQ9"/>
    <mergeCell ref="AP10:AQ10"/>
    <mergeCell ref="AP11:AQ11"/>
    <mergeCell ref="AP12:AQ12"/>
    <mergeCell ref="AP13:AQ13"/>
    <mergeCell ref="AP14:AQ14"/>
    <mergeCell ref="AP18:AQ18"/>
    <mergeCell ref="G2:K2"/>
    <mergeCell ref="A2:E2"/>
    <mergeCell ref="S1:W1"/>
    <mergeCell ref="M1:Q1"/>
    <mergeCell ref="A1:K1"/>
    <mergeCell ref="AN1:AO2"/>
    <mergeCell ref="AP4:AQ4"/>
    <mergeCell ref="AP5:AQ5"/>
    <mergeCell ref="AP6:AQ6"/>
    <mergeCell ref="AP3:AQ3"/>
    <mergeCell ref="AP1:AQ2"/>
    <mergeCell ref="AA1:AA2"/>
    <mergeCell ref="AB1:AC2"/>
    <mergeCell ref="AG1:AH2"/>
    <mergeCell ref="AI1:AK2"/>
    <mergeCell ref="AI3:AK3"/>
    <mergeCell ref="AI4:AK4"/>
    <mergeCell ref="AI5:AK5"/>
    <mergeCell ref="AI6:AK6"/>
    <mergeCell ref="AP34:AQ34"/>
    <mergeCell ref="AP26:AQ26"/>
    <mergeCell ref="AI30:AK30"/>
    <mergeCell ref="AI20:AK20"/>
    <mergeCell ref="AP31:AQ31"/>
    <mergeCell ref="AP16:AQ16"/>
    <mergeCell ref="AI14:AK14"/>
    <mergeCell ref="AI15:AK15"/>
    <mergeCell ref="AI16:AK16"/>
    <mergeCell ref="AI17:AK17"/>
    <mergeCell ref="AP17:AQ17"/>
    <mergeCell ref="AP19:AQ19"/>
    <mergeCell ref="AP20:AQ20"/>
    <mergeCell ref="AP21:AQ21"/>
    <mergeCell ref="AI28:AK28"/>
    <mergeCell ref="AI29:AK29"/>
    <mergeCell ref="AP27:AQ27"/>
    <mergeCell ref="AP28:AQ28"/>
    <mergeCell ref="AP29:AQ29"/>
    <mergeCell ref="AP30:AQ30"/>
    <mergeCell ref="AP38:AQ38"/>
    <mergeCell ref="AI39:AK39"/>
    <mergeCell ref="AP15:AQ15"/>
    <mergeCell ref="AP41:AQ41"/>
    <mergeCell ref="AP42:AQ42"/>
    <mergeCell ref="AI18:AK18"/>
    <mergeCell ref="AI19:AK19"/>
    <mergeCell ref="AP39:AQ39"/>
    <mergeCell ref="AI35:AK35"/>
    <mergeCell ref="AP35:AQ35"/>
    <mergeCell ref="AI36:AK36"/>
    <mergeCell ref="AP36:AQ36"/>
    <mergeCell ref="AI37:AK37"/>
    <mergeCell ref="AP37:AQ37"/>
    <mergeCell ref="AI32:AK32"/>
    <mergeCell ref="AP32:AQ32"/>
    <mergeCell ref="AI33:AK33"/>
    <mergeCell ref="AP33:AQ33"/>
    <mergeCell ref="AI34:AK34"/>
    <mergeCell ref="AI26:AK26"/>
    <mergeCell ref="AP40:AQ40"/>
    <mergeCell ref="AP22:AQ22"/>
    <mergeCell ref="AP23:AQ23"/>
    <mergeCell ref="AP25:AQ25"/>
    <mergeCell ref="AI10:AK10"/>
    <mergeCell ref="AP24:AQ24"/>
    <mergeCell ref="AI24:AK24"/>
    <mergeCell ref="AI25:AK25"/>
    <mergeCell ref="AI27:AK27"/>
    <mergeCell ref="AN55:AQ55"/>
    <mergeCell ref="AG55:AK55"/>
    <mergeCell ref="AP43:AQ43"/>
    <mergeCell ref="AP44:AQ44"/>
    <mergeCell ref="AP45:AQ45"/>
    <mergeCell ref="AP46:AQ46"/>
    <mergeCell ref="AP47:AQ47"/>
    <mergeCell ref="AP48:AQ48"/>
    <mergeCell ref="AP49:AQ49"/>
    <mergeCell ref="AP51:AQ51"/>
    <mergeCell ref="AN54:AQ54"/>
    <mergeCell ref="AG54:AK54"/>
    <mergeCell ref="AP52:AQ52"/>
    <mergeCell ref="AI46:AK46"/>
    <mergeCell ref="AI47:AK47"/>
    <mergeCell ref="AI48:AK48"/>
    <mergeCell ref="AI49:AK49"/>
    <mergeCell ref="AI50:AK50"/>
    <mergeCell ref="AP50:AQ50"/>
  </mergeCells>
  <hyperlinks>
    <hyperlink ref="C27" r:id="rId1" display="http://vv-7422200024/" xr:uid="{850A4DCF-11FE-46A5-9651-CB6DCB0C1F6E}"/>
    <hyperlink ref="C23" r:id="rId2" display="http://vv-7422200024/" xr:uid="{E4EFF772-B2D0-4FE0-B5C3-236799134C7E}"/>
    <hyperlink ref="C24" r:id="rId3" display="http://vv-7422200024/" xr:uid="{5609CDDD-7BDE-4C38-B7B2-20ED60FD26E9}"/>
    <hyperlink ref="I9" r:id="rId4" display="http://vv-7422200024/" xr:uid="{37EC8A37-50F0-4957-95BA-65084F5493CC}"/>
    <hyperlink ref="I8" r:id="rId5" display="http://vv-7422200024/" xr:uid="{C795AE4D-45CB-47F7-8CB9-E184141764DA}"/>
  </hyperlinks>
  <pageMargins left="0.25" right="0.25"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DC2E-79DC-4661-A151-36DB0112D19B}">
  <dimension ref="A1:E19"/>
  <sheetViews>
    <sheetView workbookViewId="0">
      <selection activeCell="E20" sqref="E20"/>
    </sheetView>
  </sheetViews>
  <sheetFormatPr defaultRowHeight="12.75"/>
  <cols>
    <col min="1" max="1" width="18.7109375" style="53" customWidth="1"/>
    <col min="2" max="2" width="11.7109375" style="53" customWidth="1"/>
    <col min="3" max="3" width="11.28515625" style="53" customWidth="1"/>
    <col min="4" max="4" width="12.140625" style="53" customWidth="1"/>
    <col min="5" max="5" width="100.140625" style="300" customWidth="1"/>
  </cols>
  <sheetData>
    <row r="1" spans="1:5" ht="29.25" customHeight="1">
      <c r="A1" s="53" t="s">
        <v>703</v>
      </c>
      <c r="B1" s="53" t="s">
        <v>852</v>
      </c>
      <c r="C1" s="277" t="s">
        <v>5178</v>
      </c>
      <c r="D1" s="277" t="s">
        <v>5179</v>
      </c>
      <c r="E1" s="300" t="s">
        <v>2</v>
      </c>
    </row>
    <row r="2" spans="1:5">
      <c r="A2" s="276">
        <v>46054</v>
      </c>
      <c r="B2" s="53" t="s">
        <v>272</v>
      </c>
      <c r="C2" s="53" t="s">
        <v>405</v>
      </c>
      <c r="E2" s="300" t="s">
        <v>5180</v>
      </c>
    </row>
    <row r="3" spans="1:5">
      <c r="A3" s="276">
        <v>46062</v>
      </c>
      <c r="B3" s="53" t="s">
        <v>5181</v>
      </c>
      <c r="C3" s="53" t="s">
        <v>405</v>
      </c>
      <c r="E3" s="300" t="s">
        <v>5182</v>
      </c>
    </row>
    <row r="4" spans="1:5">
      <c r="A4" s="276">
        <v>46063</v>
      </c>
      <c r="B4" s="53" t="s">
        <v>234</v>
      </c>
      <c r="D4" s="53" t="s">
        <v>405</v>
      </c>
      <c r="E4" s="300" t="s">
        <v>5183</v>
      </c>
    </row>
    <row r="5" spans="1:5">
      <c r="A5" s="276">
        <v>46064</v>
      </c>
      <c r="B5" s="53" t="s">
        <v>234</v>
      </c>
      <c r="D5" s="53" t="s">
        <v>405</v>
      </c>
      <c r="E5" s="300" t="s">
        <v>5184</v>
      </c>
    </row>
    <row r="6" spans="1:5">
      <c r="A6" s="276">
        <v>46071</v>
      </c>
      <c r="B6" s="53" t="s">
        <v>234</v>
      </c>
      <c r="C6" s="53" t="s">
        <v>405</v>
      </c>
      <c r="E6" s="300" t="s">
        <v>5185</v>
      </c>
    </row>
    <row r="7" spans="1:5">
      <c r="A7" s="276">
        <v>46072</v>
      </c>
      <c r="B7" s="53" t="s">
        <v>234</v>
      </c>
      <c r="D7" s="53" t="s">
        <v>405</v>
      </c>
      <c r="E7" s="300" t="s">
        <v>5186</v>
      </c>
    </row>
    <row r="8" spans="1:5">
      <c r="A8" s="276">
        <v>46072</v>
      </c>
      <c r="B8" s="53" t="s">
        <v>272</v>
      </c>
      <c r="C8" s="53" t="s">
        <v>405</v>
      </c>
      <c r="E8" s="300" t="s">
        <v>5187</v>
      </c>
    </row>
    <row r="9" spans="1:5">
      <c r="A9" s="276">
        <v>46074</v>
      </c>
      <c r="B9" s="53" t="s">
        <v>5188</v>
      </c>
      <c r="D9" s="53" t="s">
        <v>405</v>
      </c>
      <c r="E9" s="300" t="s">
        <v>5189</v>
      </c>
    </row>
    <row r="10" spans="1:5">
      <c r="A10" s="276">
        <v>46076</v>
      </c>
      <c r="B10" s="53" t="s">
        <v>5181</v>
      </c>
      <c r="D10" s="53" t="s">
        <v>405</v>
      </c>
      <c r="E10" s="300" t="s">
        <v>5190</v>
      </c>
    </row>
    <row r="11" spans="1:5">
      <c r="A11" s="276">
        <v>46080</v>
      </c>
      <c r="B11" s="53" t="s">
        <v>272</v>
      </c>
      <c r="C11" s="53" t="s">
        <v>405</v>
      </c>
      <c r="E11" s="300" t="s">
        <v>5191</v>
      </c>
    </row>
    <row r="12" spans="1:5">
      <c r="A12" s="276">
        <v>46085</v>
      </c>
      <c r="B12" s="53" t="s">
        <v>5192</v>
      </c>
      <c r="C12" s="53" t="s">
        <v>405</v>
      </c>
      <c r="E12" s="300" t="s">
        <v>5193</v>
      </c>
    </row>
    <row r="13" spans="1:5">
      <c r="A13" s="276">
        <v>46086</v>
      </c>
      <c r="B13" s="53" t="s">
        <v>5192</v>
      </c>
      <c r="C13" s="53" t="s">
        <v>405</v>
      </c>
      <c r="E13" s="300" t="s">
        <v>5193</v>
      </c>
    </row>
    <row r="14" spans="1:5">
      <c r="A14" s="276">
        <v>46088</v>
      </c>
      <c r="B14" s="53" t="s">
        <v>5181</v>
      </c>
      <c r="C14" s="53" t="s">
        <v>405</v>
      </c>
      <c r="E14" s="300" t="s">
        <v>5194</v>
      </c>
    </row>
    <row r="15" spans="1:5">
      <c r="A15" s="276">
        <v>46096</v>
      </c>
      <c r="B15" s="53" t="s">
        <v>272</v>
      </c>
      <c r="C15" s="53" t="s">
        <v>252</v>
      </c>
      <c r="E15" s="300" t="s">
        <v>5195</v>
      </c>
    </row>
    <row r="16" spans="1:5">
      <c r="A16" s="276">
        <v>46097</v>
      </c>
      <c r="B16" s="53" t="s">
        <v>5181</v>
      </c>
      <c r="C16" s="53" t="s">
        <v>405</v>
      </c>
      <c r="E16" s="300" t="s">
        <v>5196</v>
      </c>
    </row>
    <row r="17" spans="1:5">
      <c r="A17" s="276">
        <v>46114</v>
      </c>
      <c r="B17" s="53" t="s">
        <v>5192</v>
      </c>
      <c r="D17" s="53" t="s">
        <v>405</v>
      </c>
      <c r="E17" s="300" t="s">
        <v>5197</v>
      </c>
    </row>
    <row r="18" spans="1:5">
      <c r="A18" s="276">
        <v>46117</v>
      </c>
      <c r="B18" s="53" t="s">
        <v>5198</v>
      </c>
      <c r="C18" s="53" t="s">
        <v>405</v>
      </c>
      <c r="E18" s="300" t="s">
        <v>5199</v>
      </c>
    </row>
    <row r="19" spans="1:5">
      <c r="A19" s="276">
        <v>46121</v>
      </c>
      <c r="B19" s="53" t="s">
        <v>5192</v>
      </c>
      <c r="D19" s="53" t="s">
        <v>405</v>
      </c>
      <c r="E19" s="300" t="s">
        <v>5200</v>
      </c>
    </row>
  </sheetData>
  <sortState xmlns:xlrd2="http://schemas.microsoft.com/office/spreadsheetml/2017/richdata2" ref="A1:E10">
    <sortCondition ref="A2:A10"/>
  </sortState>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ABH95"/>
  <sheetViews>
    <sheetView workbookViewId="0">
      <pane xSplit="1" topLeftCell="IB1" activePane="topRight" state="frozen"/>
      <selection pane="topRight" activeCell="IO99" sqref="IO99"/>
    </sheetView>
  </sheetViews>
  <sheetFormatPr defaultColWidth="14.42578125" defaultRowHeight="15.75" customHeight="1"/>
  <cols>
    <col min="1" max="1" width="35.28515625" customWidth="1"/>
    <col min="2" max="61" width="14.42578125" hidden="1" customWidth="1"/>
    <col min="62" max="62" width="17.140625" hidden="1" customWidth="1"/>
    <col min="63" max="92" width="14.42578125" hidden="1" customWidth="1"/>
    <col min="93" max="177" width="14.42578125" customWidth="1"/>
    <col min="178" max="178" width="13.85546875" customWidth="1"/>
    <col min="179" max="179" width="13.28515625" customWidth="1"/>
    <col min="180" max="181" width="15.5703125" customWidth="1"/>
    <col min="182" max="182" width="14.42578125" customWidth="1"/>
    <col min="183" max="183" width="10.42578125" customWidth="1"/>
    <col min="184" max="185" width="13.5703125" customWidth="1"/>
    <col min="186" max="222" width="14.42578125" customWidth="1"/>
    <col min="223" max="223" width="11.5703125" customWidth="1"/>
    <col min="224" max="16110" width="14.42578125" customWidth="1"/>
    <col min="16111" max="16384" width="9.140625" customWidth="1"/>
  </cols>
  <sheetData>
    <row r="1" spans="1:736" ht="15.75" customHeight="1">
      <c r="A1" s="21"/>
      <c r="B1" s="2" t="s">
        <v>220</v>
      </c>
      <c r="C1" s="2" t="s">
        <v>221</v>
      </c>
      <c r="D1" s="2" t="s">
        <v>222</v>
      </c>
      <c r="E1" s="2" t="s">
        <v>223</v>
      </c>
      <c r="F1" s="2" t="s">
        <v>224</v>
      </c>
      <c r="G1" s="2" t="s">
        <v>225</v>
      </c>
      <c r="H1" s="2" t="s">
        <v>226</v>
      </c>
      <c r="I1" s="2" t="s">
        <v>220</v>
      </c>
      <c r="J1" s="2" t="s">
        <v>221</v>
      </c>
      <c r="K1" s="2" t="s">
        <v>222</v>
      </c>
      <c r="L1" s="2" t="s">
        <v>223</v>
      </c>
      <c r="M1" s="2" t="s">
        <v>224</v>
      </c>
      <c r="N1" s="2" t="s">
        <v>225</v>
      </c>
      <c r="O1" s="2" t="s">
        <v>226</v>
      </c>
      <c r="P1" s="2" t="s">
        <v>220</v>
      </c>
      <c r="Q1" s="2" t="s">
        <v>221</v>
      </c>
      <c r="R1" s="2" t="s">
        <v>222</v>
      </c>
      <c r="S1" s="2" t="s">
        <v>223</v>
      </c>
      <c r="T1" s="2" t="s">
        <v>224</v>
      </c>
      <c r="U1" s="2" t="s">
        <v>225</v>
      </c>
      <c r="V1" s="2" t="s">
        <v>226</v>
      </c>
      <c r="W1" s="2" t="s">
        <v>220</v>
      </c>
      <c r="X1" s="2" t="s">
        <v>221</v>
      </c>
      <c r="Y1" s="2" t="s">
        <v>222</v>
      </c>
      <c r="Z1" s="2" t="s">
        <v>223</v>
      </c>
      <c r="AA1" s="2" t="s">
        <v>224</v>
      </c>
      <c r="AB1" s="2" t="s">
        <v>225</v>
      </c>
      <c r="AC1" s="2" t="s">
        <v>226</v>
      </c>
      <c r="AD1" s="2" t="s">
        <v>220</v>
      </c>
      <c r="AE1" s="2" t="s">
        <v>221</v>
      </c>
      <c r="AF1" s="2" t="s">
        <v>222</v>
      </c>
      <c r="AG1" s="2" t="s">
        <v>223</v>
      </c>
      <c r="AH1" s="2" t="s">
        <v>224</v>
      </c>
      <c r="AI1" s="2" t="s">
        <v>225</v>
      </c>
      <c r="AJ1" s="2" t="s">
        <v>226</v>
      </c>
      <c r="AK1" s="2" t="s">
        <v>220</v>
      </c>
      <c r="AL1" s="2" t="s">
        <v>221</v>
      </c>
      <c r="AM1" s="2" t="s">
        <v>222</v>
      </c>
      <c r="AN1" s="2" t="s">
        <v>223</v>
      </c>
      <c r="AO1" s="2" t="s">
        <v>224</v>
      </c>
      <c r="AP1" s="2" t="s">
        <v>225</v>
      </c>
      <c r="AQ1" s="2" t="s">
        <v>226</v>
      </c>
      <c r="AR1" s="2" t="s">
        <v>220</v>
      </c>
      <c r="AS1" s="2" t="s">
        <v>221</v>
      </c>
      <c r="AT1" s="2" t="s">
        <v>222</v>
      </c>
      <c r="AU1" s="2" t="s">
        <v>223</v>
      </c>
      <c r="AV1" s="2" t="s">
        <v>224</v>
      </c>
      <c r="AW1" s="2" t="s">
        <v>225</v>
      </c>
      <c r="AX1" s="2" t="s">
        <v>226</v>
      </c>
      <c r="AY1" s="2" t="s">
        <v>220</v>
      </c>
      <c r="AZ1" s="2" t="s">
        <v>221</v>
      </c>
      <c r="BA1" s="2" t="s">
        <v>222</v>
      </c>
      <c r="BB1" s="2" t="s">
        <v>223</v>
      </c>
      <c r="BC1" s="2" t="s">
        <v>224</v>
      </c>
      <c r="BD1" s="2" t="s">
        <v>225</v>
      </c>
      <c r="BE1" s="2" t="s">
        <v>226</v>
      </c>
      <c r="BF1" s="2" t="s">
        <v>220</v>
      </c>
      <c r="BG1" s="2" t="s">
        <v>221</v>
      </c>
      <c r="BH1" s="2" t="s">
        <v>222</v>
      </c>
      <c r="BI1" s="2" t="s">
        <v>223</v>
      </c>
      <c r="BJ1" s="2" t="s">
        <v>224</v>
      </c>
      <c r="BK1" s="2" t="s">
        <v>225</v>
      </c>
      <c r="BL1" s="2" t="s">
        <v>226</v>
      </c>
      <c r="BM1" s="2" t="s">
        <v>220</v>
      </c>
      <c r="BN1" s="2" t="s">
        <v>221</v>
      </c>
      <c r="BO1" s="2" t="s">
        <v>222</v>
      </c>
      <c r="BP1" s="2" t="s">
        <v>223</v>
      </c>
      <c r="BQ1" s="2" t="s">
        <v>224</v>
      </c>
      <c r="BR1" s="2" t="s">
        <v>225</v>
      </c>
      <c r="BS1" s="2" t="s">
        <v>226</v>
      </c>
      <c r="BT1" s="2" t="s">
        <v>220</v>
      </c>
      <c r="BU1" s="2" t="s">
        <v>221</v>
      </c>
      <c r="BV1" s="2" t="s">
        <v>222</v>
      </c>
      <c r="BW1" s="2" t="s">
        <v>223</v>
      </c>
      <c r="BX1" s="2" t="s">
        <v>224</v>
      </c>
      <c r="BY1" s="2" t="s">
        <v>225</v>
      </c>
      <c r="BZ1" s="2" t="s">
        <v>226</v>
      </c>
      <c r="CA1" s="2" t="s">
        <v>220</v>
      </c>
      <c r="CB1" s="2" t="s">
        <v>221</v>
      </c>
      <c r="CC1" s="2" t="s">
        <v>222</v>
      </c>
      <c r="CD1" s="2" t="s">
        <v>223</v>
      </c>
      <c r="CE1" s="2" t="s">
        <v>224</v>
      </c>
      <c r="CF1" s="2" t="s">
        <v>225</v>
      </c>
      <c r="CG1" s="2" t="s">
        <v>226</v>
      </c>
      <c r="CH1" s="2" t="s">
        <v>220</v>
      </c>
      <c r="CI1" s="2" t="s">
        <v>221</v>
      </c>
      <c r="CJ1" s="2" t="s">
        <v>222</v>
      </c>
      <c r="CK1" s="2" t="s">
        <v>223</v>
      </c>
      <c r="CL1" s="2" t="s">
        <v>224</v>
      </c>
      <c r="CM1" s="2" t="s">
        <v>225</v>
      </c>
      <c r="CN1" s="2" t="s">
        <v>226</v>
      </c>
      <c r="CO1" s="2" t="s">
        <v>220</v>
      </c>
      <c r="CP1" s="2" t="s">
        <v>221</v>
      </c>
      <c r="CQ1" s="2" t="s">
        <v>222</v>
      </c>
      <c r="CR1" s="2" t="s">
        <v>223</v>
      </c>
      <c r="CS1" s="2" t="s">
        <v>224</v>
      </c>
      <c r="CT1" s="2" t="s">
        <v>225</v>
      </c>
      <c r="CU1" s="2" t="s">
        <v>226</v>
      </c>
      <c r="CV1" s="2" t="s">
        <v>220</v>
      </c>
      <c r="CW1" s="2" t="s">
        <v>221</v>
      </c>
      <c r="CX1" s="2" t="s">
        <v>222</v>
      </c>
      <c r="CY1" s="2" t="s">
        <v>223</v>
      </c>
      <c r="CZ1" s="2" t="s">
        <v>224</v>
      </c>
      <c r="DA1" s="2" t="s">
        <v>225</v>
      </c>
      <c r="DB1" s="2" t="s">
        <v>226</v>
      </c>
      <c r="DC1" s="2" t="s">
        <v>220</v>
      </c>
      <c r="DD1" s="2" t="s">
        <v>221</v>
      </c>
      <c r="DE1" s="2" t="s">
        <v>222</v>
      </c>
      <c r="DF1" s="2" t="s">
        <v>223</v>
      </c>
      <c r="DG1" s="2" t="s">
        <v>224</v>
      </c>
      <c r="DH1" s="2" t="s">
        <v>225</v>
      </c>
      <c r="DI1" s="2" t="s">
        <v>226</v>
      </c>
      <c r="DJ1" s="2" t="s">
        <v>220</v>
      </c>
      <c r="DK1" s="2" t="s">
        <v>221</v>
      </c>
      <c r="DL1" s="2" t="s">
        <v>222</v>
      </c>
      <c r="DM1" s="2" t="s">
        <v>223</v>
      </c>
      <c r="DN1" s="2" t="s">
        <v>224</v>
      </c>
      <c r="DO1" s="2" t="s">
        <v>225</v>
      </c>
      <c r="DP1" s="2" t="s">
        <v>226</v>
      </c>
      <c r="DQ1" s="2" t="s">
        <v>220</v>
      </c>
      <c r="DR1" s="2" t="s">
        <v>221</v>
      </c>
      <c r="DS1" s="2" t="s">
        <v>222</v>
      </c>
      <c r="DT1" s="2" t="s">
        <v>223</v>
      </c>
      <c r="DU1" s="2" t="s">
        <v>224</v>
      </c>
      <c r="DV1" s="2" t="s">
        <v>225</v>
      </c>
      <c r="DW1" s="2" t="s">
        <v>226</v>
      </c>
      <c r="DX1" s="2" t="s">
        <v>220</v>
      </c>
      <c r="DY1" s="2" t="s">
        <v>221</v>
      </c>
      <c r="DZ1" s="2" t="s">
        <v>222</v>
      </c>
      <c r="EA1" s="2" t="s">
        <v>223</v>
      </c>
      <c r="EB1" s="2" t="s">
        <v>224</v>
      </c>
      <c r="EC1" s="2" t="s">
        <v>225</v>
      </c>
      <c r="ED1" s="2" t="s">
        <v>226</v>
      </c>
      <c r="EE1" s="2" t="s">
        <v>220</v>
      </c>
      <c r="EF1" s="2" t="s">
        <v>221</v>
      </c>
      <c r="EG1" s="2" t="s">
        <v>222</v>
      </c>
      <c r="EH1" s="2" t="s">
        <v>223</v>
      </c>
      <c r="EI1" s="2" t="s">
        <v>224</v>
      </c>
      <c r="EJ1" s="2" t="s">
        <v>225</v>
      </c>
      <c r="EK1" s="2" t="s">
        <v>226</v>
      </c>
      <c r="EL1" s="2" t="s">
        <v>220</v>
      </c>
      <c r="EM1" s="2" t="s">
        <v>221</v>
      </c>
      <c r="EN1" s="2" t="s">
        <v>222</v>
      </c>
      <c r="EO1" s="2" t="s">
        <v>223</v>
      </c>
      <c r="EP1" s="2" t="s">
        <v>224</v>
      </c>
      <c r="EQ1" s="2" t="s">
        <v>225</v>
      </c>
      <c r="ER1" s="2" t="s">
        <v>226</v>
      </c>
      <c r="ES1" s="2" t="s">
        <v>220</v>
      </c>
      <c r="ET1" s="2" t="s">
        <v>221</v>
      </c>
      <c r="EU1" s="2" t="s">
        <v>222</v>
      </c>
      <c r="EV1" s="2" t="s">
        <v>223</v>
      </c>
      <c r="EW1" s="2" t="s">
        <v>224</v>
      </c>
      <c r="EX1" s="2" t="s">
        <v>225</v>
      </c>
      <c r="EY1" s="2" t="s">
        <v>226</v>
      </c>
      <c r="EZ1" s="2" t="s">
        <v>220</v>
      </c>
      <c r="FA1" s="2" t="s">
        <v>221</v>
      </c>
      <c r="FB1" s="2" t="s">
        <v>222</v>
      </c>
      <c r="FC1" s="2" t="s">
        <v>223</v>
      </c>
      <c r="FD1" s="2" t="s">
        <v>224</v>
      </c>
      <c r="FE1" s="2" t="s">
        <v>225</v>
      </c>
      <c r="FF1" s="2" t="s">
        <v>226</v>
      </c>
      <c r="FG1" s="2" t="s">
        <v>220</v>
      </c>
      <c r="FH1" s="2" t="s">
        <v>221</v>
      </c>
      <c r="FI1" s="2" t="s">
        <v>222</v>
      </c>
      <c r="FJ1" s="2" t="s">
        <v>223</v>
      </c>
      <c r="FK1" s="2" t="s">
        <v>224</v>
      </c>
      <c r="FL1" s="2" t="s">
        <v>225</v>
      </c>
      <c r="FM1" s="2" t="s">
        <v>226</v>
      </c>
      <c r="FN1" s="2" t="s">
        <v>220</v>
      </c>
      <c r="FO1" s="2" t="s">
        <v>221</v>
      </c>
      <c r="FP1" s="2" t="s">
        <v>222</v>
      </c>
      <c r="FQ1" s="2" t="s">
        <v>223</v>
      </c>
      <c r="FR1" s="2" t="s">
        <v>224</v>
      </c>
      <c r="FS1" s="2" t="s">
        <v>225</v>
      </c>
      <c r="FT1" s="2" t="s">
        <v>226</v>
      </c>
      <c r="FU1" s="2" t="s">
        <v>220</v>
      </c>
      <c r="FV1" s="2" t="s">
        <v>221</v>
      </c>
      <c r="FW1" s="2" t="s">
        <v>222</v>
      </c>
      <c r="FX1" s="2" t="s">
        <v>223</v>
      </c>
      <c r="FY1" s="2" t="s">
        <v>224</v>
      </c>
      <c r="FZ1" s="2" t="s">
        <v>225</v>
      </c>
      <c r="GA1" s="2" t="s">
        <v>226</v>
      </c>
      <c r="GB1" s="2" t="s">
        <v>220</v>
      </c>
      <c r="GC1" s="2" t="s">
        <v>221</v>
      </c>
      <c r="GD1" s="2" t="s">
        <v>222</v>
      </c>
      <c r="GE1" s="2" t="s">
        <v>223</v>
      </c>
      <c r="GF1" s="2" t="s">
        <v>224</v>
      </c>
      <c r="GG1" s="2" t="s">
        <v>225</v>
      </c>
      <c r="GH1" s="2" t="s">
        <v>226</v>
      </c>
      <c r="GI1" s="2" t="s">
        <v>220</v>
      </c>
      <c r="GJ1" s="2" t="s">
        <v>221</v>
      </c>
      <c r="GK1" s="2" t="s">
        <v>222</v>
      </c>
      <c r="GL1" s="2" t="s">
        <v>223</v>
      </c>
      <c r="GM1" s="2" t="s">
        <v>224</v>
      </c>
      <c r="GN1" s="2" t="s">
        <v>225</v>
      </c>
      <c r="GO1" s="2" t="s">
        <v>226</v>
      </c>
      <c r="GP1" s="2" t="s">
        <v>220</v>
      </c>
      <c r="GQ1" s="2" t="s">
        <v>221</v>
      </c>
      <c r="GR1" s="2" t="s">
        <v>222</v>
      </c>
      <c r="GS1" s="2" t="s">
        <v>223</v>
      </c>
      <c r="GT1" s="2" t="s">
        <v>224</v>
      </c>
      <c r="GU1" s="2" t="s">
        <v>225</v>
      </c>
      <c r="GV1" s="2" t="s">
        <v>226</v>
      </c>
      <c r="GW1" s="2" t="s">
        <v>220</v>
      </c>
      <c r="GX1" s="2" t="s">
        <v>221</v>
      </c>
      <c r="GY1" s="2" t="s">
        <v>222</v>
      </c>
      <c r="GZ1" s="2" t="s">
        <v>223</v>
      </c>
      <c r="HA1" s="2" t="s">
        <v>224</v>
      </c>
      <c r="HB1" s="2" t="s">
        <v>225</v>
      </c>
      <c r="HC1" s="2" t="s">
        <v>226</v>
      </c>
      <c r="HD1" s="2" t="s">
        <v>220</v>
      </c>
      <c r="HE1" s="2" t="s">
        <v>221</v>
      </c>
      <c r="HF1" s="2" t="s">
        <v>222</v>
      </c>
      <c r="HG1" s="2" t="s">
        <v>223</v>
      </c>
      <c r="HH1" s="2" t="s">
        <v>224</v>
      </c>
      <c r="HI1" s="2" t="s">
        <v>225</v>
      </c>
      <c r="HJ1" s="2" t="s">
        <v>226</v>
      </c>
      <c r="HK1" s="2" t="s">
        <v>220</v>
      </c>
      <c r="HL1" s="2" t="s">
        <v>221</v>
      </c>
      <c r="HM1" s="2" t="s">
        <v>222</v>
      </c>
      <c r="HN1" s="2" t="s">
        <v>223</v>
      </c>
      <c r="HO1" s="2" t="s">
        <v>224</v>
      </c>
      <c r="HP1" s="2" t="s">
        <v>225</v>
      </c>
      <c r="HQ1" s="2" t="s">
        <v>226</v>
      </c>
      <c r="HR1" s="2" t="s">
        <v>220</v>
      </c>
      <c r="HS1" s="2" t="s">
        <v>221</v>
      </c>
      <c r="HT1" s="2" t="s">
        <v>222</v>
      </c>
      <c r="HU1" s="2" t="s">
        <v>223</v>
      </c>
      <c r="HV1" s="2" t="s">
        <v>224</v>
      </c>
      <c r="HW1" s="2" t="s">
        <v>225</v>
      </c>
      <c r="HX1" s="2" t="s">
        <v>226</v>
      </c>
      <c r="HY1" s="2" t="s">
        <v>220</v>
      </c>
      <c r="HZ1" s="2" t="s">
        <v>221</v>
      </c>
      <c r="IA1" s="2" t="s">
        <v>222</v>
      </c>
      <c r="IB1" s="2" t="s">
        <v>223</v>
      </c>
      <c r="IC1" s="2" t="s">
        <v>224</v>
      </c>
      <c r="ID1" s="2" t="s">
        <v>225</v>
      </c>
      <c r="IE1" s="2" t="s">
        <v>226</v>
      </c>
      <c r="IF1" s="2" t="s">
        <v>220</v>
      </c>
      <c r="IG1" s="2" t="s">
        <v>221</v>
      </c>
      <c r="IH1" s="2" t="s">
        <v>222</v>
      </c>
      <c r="II1" s="2" t="s">
        <v>223</v>
      </c>
      <c r="IJ1" s="2" t="s">
        <v>224</v>
      </c>
      <c r="IK1" s="2" t="s">
        <v>225</v>
      </c>
      <c r="IL1" s="2" t="s">
        <v>226</v>
      </c>
      <c r="IM1" s="2" t="s">
        <v>220</v>
      </c>
      <c r="IN1" s="2" t="s">
        <v>221</v>
      </c>
      <c r="IO1" s="2" t="s">
        <v>222</v>
      </c>
      <c r="IP1" s="2" t="s">
        <v>223</v>
      </c>
      <c r="IQ1" s="2" t="s">
        <v>224</v>
      </c>
      <c r="IR1" s="2" t="s">
        <v>225</v>
      </c>
      <c r="IS1" s="2" t="s">
        <v>226</v>
      </c>
      <c r="IT1" s="2" t="s">
        <v>220</v>
      </c>
      <c r="IU1" s="2" t="s">
        <v>221</v>
      </c>
      <c r="IV1" s="2" t="s">
        <v>222</v>
      </c>
      <c r="IW1" s="2" t="s">
        <v>223</v>
      </c>
      <c r="IX1" s="2" t="s">
        <v>224</v>
      </c>
      <c r="IY1" s="2" t="s">
        <v>225</v>
      </c>
      <c r="IZ1" s="2" t="s">
        <v>226</v>
      </c>
      <c r="JA1" s="2" t="s">
        <v>220</v>
      </c>
      <c r="JB1" s="2" t="s">
        <v>221</v>
      </c>
      <c r="JC1" s="2" t="s">
        <v>222</v>
      </c>
      <c r="JD1" s="2" t="s">
        <v>223</v>
      </c>
      <c r="JE1" s="2" t="s">
        <v>224</v>
      </c>
      <c r="JF1" s="2" t="s">
        <v>225</v>
      </c>
      <c r="JG1" s="2" t="s">
        <v>226</v>
      </c>
      <c r="JH1" s="2" t="s">
        <v>220</v>
      </c>
      <c r="JI1" s="2" t="s">
        <v>221</v>
      </c>
      <c r="JJ1" s="2" t="s">
        <v>222</v>
      </c>
      <c r="JK1" s="2" t="s">
        <v>223</v>
      </c>
      <c r="JL1" s="2" t="s">
        <v>224</v>
      </c>
      <c r="JM1" s="2" t="s">
        <v>225</v>
      </c>
      <c r="JN1" s="2" t="s">
        <v>226</v>
      </c>
      <c r="JO1" s="2" t="s">
        <v>220</v>
      </c>
      <c r="JP1" s="2" t="s">
        <v>221</v>
      </c>
      <c r="JQ1" s="2" t="s">
        <v>222</v>
      </c>
      <c r="JR1" s="2" t="s">
        <v>223</v>
      </c>
      <c r="JS1" s="2" t="s">
        <v>224</v>
      </c>
      <c r="JT1" s="2" t="s">
        <v>225</v>
      </c>
      <c r="JU1" s="2" t="s">
        <v>226</v>
      </c>
      <c r="JV1" s="2" t="s">
        <v>220</v>
      </c>
      <c r="JW1" s="2" t="s">
        <v>221</v>
      </c>
      <c r="JX1" s="2" t="s">
        <v>222</v>
      </c>
      <c r="JY1" s="2" t="s">
        <v>223</v>
      </c>
      <c r="JZ1" s="2" t="s">
        <v>224</v>
      </c>
      <c r="KA1" s="2" t="s">
        <v>225</v>
      </c>
      <c r="KB1" s="2" t="s">
        <v>226</v>
      </c>
      <c r="KC1" s="2" t="s">
        <v>220</v>
      </c>
      <c r="KD1" s="2" t="s">
        <v>221</v>
      </c>
      <c r="KE1" s="2" t="s">
        <v>222</v>
      </c>
      <c r="KF1" s="2" t="s">
        <v>223</v>
      </c>
      <c r="KG1" s="2" t="s">
        <v>224</v>
      </c>
      <c r="KH1" s="2" t="s">
        <v>225</v>
      </c>
      <c r="KI1" s="2" t="s">
        <v>226</v>
      </c>
      <c r="KJ1" s="2" t="s">
        <v>220</v>
      </c>
      <c r="KK1" s="2" t="s">
        <v>221</v>
      </c>
      <c r="KL1" s="2" t="s">
        <v>222</v>
      </c>
      <c r="KM1" s="2" t="s">
        <v>223</v>
      </c>
      <c r="KN1" s="2" t="s">
        <v>224</v>
      </c>
      <c r="KO1" s="2" t="s">
        <v>225</v>
      </c>
      <c r="KP1" s="2" t="s">
        <v>226</v>
      </c>
      <c r="KQ1" s="2" t="s">
        <v>220</v>
      </c>
      <c r="KR1" s="2" t="s">
        <v>221</v>
      </c>
      <c r="KS1" s="2" t="s">
        <v>222</v>
      </c>
      <c r="KT1" s="2" t="s">
        <v>223</v>
      </c>
      <c r="KU1" s="2" t="s">
        <v>224</v>
      </c>
      <c r="KV1" s="2" t="s">
        <v>225</v>
      </c>
      <c r="KW1" s="2" t="s">
        <v>226</v>
      </c>
      <c r="KX1" s="2" t="s">
        <v>220</v>
      </c>
      <c r="KY1" s="2" t="s">
        <v>221</v>
      </c>
      <c r="KZ1" s="2" t="s">
        <v>222</v>
      </c>
      <c r="LA1" s="2" t="s">
        <v>223</v>
      </c>
      <c r="LB1" s="2" t="s">
        <v>224</v>
      </c>
      <c r="LC1" s="2" t="s">
        <v>225</v>
      </c>
      <c r="LD1" s="2" t="s">
        <v>226</v>
      </c>
      <c r="LE1" s="2" t="s">
        <v>220</v>
      </c>
      <c r="LF1" s="2" t="s">
        <v>221</v>
      </c>
      <c r="LG1" s="2" t="s">
        <v>222</v>
      </c>
      <c r="LH1" s="2" t="s">
        <v>223</v>
      </c>
      <c r="LI1" s="2" t="s">
        <v>224</v>
      </c>
      <c r="LJ1" s="2" t="s">
        <v>225</v>
      </c>
      <c r="LK1" s="2" t="s">
        <v>226</v>
      </c>
      <c r="LL1" s="2" t="s">
        <v>220</v>
      </c>
      <c r="LM1" s="2" t="s">
        <v>221</v>
      </c>
      <c r="LN1" s="2" t="s">
        <v>222</v>
      </c>
      <c r="LO1" s="2" t="s">
        <v>223</v>
      </c>
      <c r="LP1" s="2" t="s">
        <v>224</v>
      </c>
      <c r="LQ1" s="2" t="s">
        <v>225</v>
      </c>
      <c r="LR1" s="2" t="s">
        <v>226</v>
      </c>
      <c r="LS1" s="2" t="s">
        <v>220</v>
      </c>
      <c r="LT1" s="2" t="s">
        <v>221</v>
      </c>
      <c r="LU1" s="2" t="s">
        <v>222</v>
      </c>
      <c r="LV1" s="2" t="s">
        <v>223</v>
      </c>
      <c r="LW1" s="2" t="s">
        <v>224</v>
      </c>
      <c r="LX1" s="2" t="s">
        <v>225</v>
      </c>
      <c r="LY1" s="2" t="s">
        <v>226</v>
      </c>
      <c r="LZ1" s="2" t="s">
        <v>220</v>
      </c>
      <c r="MA1" s="2" t="s">
        <v>221</v>
      </c>
      <c r="MB1" s="2" t="s">
        <v>222</v>
      </c>
      <c r="MC1" s="2" t="s">
        <v>223</v>
      </c>
      <c r="MD1" s="2" t="s">
        <v>224</v>
      </c>
      <c r="ME1" s="2" t="s">
        <v>225</v>
      </c>
      <c r="MF1" s="2" t="s">
        <v>226</v>
      </c>
      <c r="MG1" s="2" t="s">
        <v>220</v>
      </c>
      <c r="MH1" s="2" t="s">
        <v>221</v>
      </c>
      <c r="MI1" s="2" t="s">
        <v>222</v>
      </c>
      <c r="MJ1" s="2" t="s">
        <v>223</v>
      </c>
      <c r="MK1" s="2" t="s">
        <v>224</v>
      </c>
      <c r="ML1" s="2" t="s">
        <v>225</v>
      </c>
      <c r="MM1" s="2" t="s">
        <v>226</v>
      </c>
      <c r="MN1" s="2" t="s">
        <v>220</v>
      </c>
      <c r="MO1" s="2" t="s">
        <v>221</v>
      </c>
      <c r="MP1" s="2" t="s">
        <v>222</v>
      </c>
      <c r="MQ1" s="2" t="s">
        <v>223</v>
      </c>
      <c r="MR1" s="2" t="s">
        <v>224</v>
      </c>
      <c r="MS1" s="2" t="s">
        <v>225</v>
      </c>
      <c r="MT1" s="2" t="s">
        <v>226</v>
      </c>
      <c r="MU1" s="2" t="s">
        <v>220</v>
      </c>
      <c r="MV1" s="2" t="s">
        <v>221</v>
      </c>
      <c r="MW1" s="2" t="s">
        <v>222</v>
      </c>
      <c r="MX1" s="2" t="s">
        <v>223</v>
      </c>
      <c r="MY1" s="2" t="s">
        <v>224</v>
      </c>
      <c r="MZ1" s="2" t="s">
        <v>225</v>
      </c>
      <c r="NA1" s="2" t="s">
        <v>226</v>
      </c>
      <c r="NB1" s="2" t="s">
        <v>220</v>
      </c>
      <c r="NC1" s="2" t="s">
        <v>221</v>
      </c>
      <c r="ND1" s="2" t="s">
        <v>222</v>
      </c>
      <c r="NE1" s="2" t="s">
        <v>223</v>
      </c>
      <c r="NF1" s="2" t="s">
        <v>224</v>
      </c>
      <c r="NG1" s="2" t="s">
        <v>225</v>
      </c>
      <c r="NH1" s="2" t="s">
        <v>226</v>
      </c>
      <c r="NI1" s="2" t="s">
        <v>220</v>
      </c>
      <c r="NJ1" s="2" t="s">
        <v>221</v>
      </c>
      <c r="NK1" s="2" t="s">
        <v>222</v>
      </c>
      <c r="NL1" s="2" t="s">
        <v>223</v>
      </c>
      <c r="NM1" s="2" t="s">
        <v>224</v>
      </c>
      <c r="NN1" s="2" t="s">
        <v>225</v>
      </c>
      <c r="NO1" s="2" t="s">
        <v>226</v>
      </c>
      <c r="NP1" s="2" t="s">
        <v>220</v>
      </c>
      <c r="NQ1" s="2" t="s">
        <v>221</v>
      </c>
      <c r="NR1" s="2" t="s">
        <v>222</v>
      </c>
      <c r="NS1" s="2" t="s">
        <v>223</v>
      </c>
      <c r="NT1" s="2" t="s">
        <v>224</v>
      </c>
      <c r="NU1" s="2" t="s">
        <v>225</v>
      </c>
      <c r="NV1" s="2" t="s">
        <v>226</v>
      </c>
      <c r="NW1" s="2" t="s">
        <v>220</v>
      </c>
      <c r="NX1" s="2" t="s">
        <v>221</v>
      </c>
      <c r="NY1" s="2" t="s">
        <v>222</v>
      </c>
      <c r="NZ1" s="2" t="s">
        <v>223</v>
      </c>
      <c r="OA1" s="2" t="s">
        <v>224</v>
      </c>
      <c r="OB1" s="2" t="s">
        <v>225</v>
      </c>
      <c r="OC1" s="2" t="s">
        <v>226</v>
      </c>
      <c r="OD1" s="2" t="s">
        <v>220</v>
      </c>
      <c r="OE1" s="2" t="s">
        <v>221</v>
      </c>
      <c r="OF1" s="2" t="s">
        <v>222</v>
      </c>
      <c r="OG1" s="2" t="s">
        <v>223</v>
      </c>
      <c r="OH1" s="2" t="s">
        <v>224</v>
      </c>
      <c r="OI1" s="2" t="s">
        <v>225</v>
      </c>
      <c r="OJ1" s="2" t="s">
        <v>226</v>
      </c>
      <c r="OK1" s="2" t="s">
        <v>220</v>
      </c>
      <c r="OL1" s="2" t="s">
        <v>221</v>
      </c>
      <c r="OM1" s="2" t="s">
        <v>222</v>
      </c>
      <c r="ON1" s="2" t="s">
        <v>223</v>
      </c>
      <c r="OO1" s="2" t="s">
        <v>224</v>
      </c>
      <c r="OP1" s="2" t="s">
        <v>225</v>
      </c>
      <c r="OQ1" s="2" t="s">
        <v>226</v>
      </c>
      <c r="OR1" s="2" t="s">
        <v>220</v>
      </c>
      <c r="OS1" s="2" t="s">
        <v>221</v>
      </c>
      <c r="OT1" s="2" t="s">
        <v>222</v>
      </c>
      <c r="OU1" s="2" t="s">
        <v>223</v>
      </c>
      <c r="OV1" s="2" t="s">
        <v>224</v>
      </c>
      <c r="OW1" s="2" t="s">
        <v>225</v>
      </c>
      <c r="OX1" s="2" t="s">
        <v>226</v>
      </c>
      <c r="OY1" s="2" t="s">
        <v>220</v>
      </c>
      <c r="OZ1" s="2" t="s">
        <v>221</v>
      </c>
      <c r="PA1" s="2" t="s">
        <v>222</v>
      </c>
      <c r="PB1" s="2" t="s">
        <v>223</v>
      </c>
      <c r="PC1" s="2" t="s">
        <v>224</v>
      </c>
      <c r="PD1" s="2" t="s">
        <v>225</v>
      </c>
      <c r="PE1" s="2" t="s">
        <v>226</v>
      </c>
      <c r="PF1" s="2" t="s">
        <v>220</v>
      </c>
      <c r="PG1" s="2" t="s">
        <v>221</v>
      </c>
      <c r="PH1" s="2" t="s">
        <v>222</v>
      </c>
      <c r="PI1" s="2" t="s">
        <v>223</v>
      </c>
      <c r="PJ1" s="2" t="s">
        <v>224</v>
      </c>
      <c r="PK1" s="2" t="s">
        <v>225</v>
      </c>
      <c r="PL1" s="2" t="s">
        <v>226</v>
      </c>
      <c r="PM1" s="2" t="s">
        <v>220</v>
      </c>
      <c r="PN1" s="2" t="s">
        <v>221</v>
      </c>
      <c r="PO1" s="2" t="s">
        <v>222</v>
      </c>
      <c r="PP1" s="2" t="s">
        <v>223</v>
      </c>
      <c r="PQ1" s="2" t="s">
        <v>224</v>
      </c>
      <c r="PR1" s="2" t="s">
        <v>225</v>
      </c>
      <c r="PS1" s="2" t="s">
        <v>226</v>
      </c>
      <c r="PT1" s="2" t="s">
        <v>220</v>
      </c>
      <c r="PU1" s="2" t="s">
        <v>221</v>
      </c>
      <c r="PV1" s="2" t="s">
        <v>222</v>
      </c>
      <c r="PW1" s="2" t="s">
        <v>223</v>
      </c>
      <c r="PX1" s="2" t="s">
        <v>224</v>
      </c>
      <c r="PY1" s="2" t="s">
        <v>225</v>
      </c>
      <c r="PZ1" s="2" t="s">
        <v>226</v>
      </c>
      <c r="QA1" s="2" t="s">
        <v>220</v>
      </c>
      <c r="QB1" s="2" t="s">
        <v>221</v>
      </c>
      <c r="QC1" s="2" t="s">
        <v>222</v>
      </c>
      <c r="QD1" s="2" t="s">
        <v>223</v>
      </c>
      <c r="QE1" s="2" t="s">
        <v>224</v>
      </c>
      <c r="QF1" s="2" t="s">
        <v>225</v>
      </c>
      <c r="QG1" s="2" t="s">
        <v>226</v>
      </c>
      <c r="QH1" s="2" t="s">
        <v>220</v>
      </c>
      <c r="QI1" s="2" t="s">
        <v>221</v>
      </c>
      <c r="QJ1" s="2" t="s">
        <v>222</v>
      </c>
      <c r="QK1" s="2" t="s">
        <v>223</v>
      </c>
      <c r="QL1" s="2" t="s">
        <v>224</v>
      </c>
      <c r="QM1" s="2" t="s">
        <v>225</v>
      </c>
      <c r="QN1" s="2" t="s">
        <v>226</v>
      </c>
      <c r="QO1" s="2" t="s">
        <v>220</v>
      </c>
      <c r="QP1" s="2" t="s">
        <v>221</v>
      </c>
      <c r="QQ1" s="2" t="s">
        <v>222</v>
      </c>
      <c r="QR1" s="2" t="s">
        <v>223</v>
      </c>
      <c r="QS1" s="2" t="s">
        <v>224</v>
      </c>
      <c r="QT1" s="2" t="s">
        <v>225</v>
      </c>
      <c r="QU1" s="2" t="s">
        <v>226</v>
      </c>
    </row>
    <row r="2" spans="1:736" ht="15.75" customHeight="1">
      <c r="A2" s="2" t="s">
        <v>284</v>
      </c>
      <c r="B2" s="199">
        <v>45326</v>
      </c>
      <c r="C2" s="199">
        <v>45327</v>
      </c>
      <c r="D2" s="199">
        <v>45328</v>
      </c>
      <c r="E2" s="199">
        <v>45329</v>
      </c>
      <c r="F2" s="199">
        <v>45330</v>
      </c>
      <c r="G2" s="199">
        <v>45331</v>
      </c>
      <c r="H2" s="199">
        <v>45332</v>
      </c>
      <c r="I2" s="199">
        <v>45333</v>
      </c>
      <c r="J2" s="199">
        <v>45334</v>
      </c>
      <c r="K2" s="199">
        <v>45335</v>
      </c>
      <c r="L2" s="199">
        <v>45336</v>
      </c>
      <c r="M2" s="199">
        <v>45337</v>
      </c>
      <c r="N2" s="199">
        <v>45338</v>
      </c>
      <c r="O2" s="199">
        <v>45339</v>
      </c>
      <c r="P2" s="199">
        <v>45340</v>
      </c>
      <c r="Q2" s="199">
        <v>45341</v>
      </c>
      <c r="R2" s="199">
        <v>45342</v>
      </c>
      <c r="S2" s="199">
        <v>45343</v>
      </c>
      <c r="T2" s="199">
        <v>45344</v>
      </c>
      <c r="U2" s="199">
        <v>45345</v>
      </c>
      <c r="V2" s="199">
        <v>45346</v>
      </c>
      <c r="W2" s="199">
        <v>45347</v>
      </c>
      <c r="X2" s="199">
        <v>45348</v>
      </c>
      <c r="Y2" s="199">
        <v>45349</v>
      </c>
      <c r="Z2" s="199">
        <v>45350</v>
      </c>
      <c r="AA2" s="199">
        <v>45351</v>
      </c>
      <c r="AB2" s="199">
        <v>45352</v>
      </c>
      <c r="AC2" s="199">
        <v>45353</v>
      </c>
      <c r="AD2" s="199">
        <v>45354</v>
      </c>
      <c r="AE2" s="199">
        <v>45355</v>
      </c>
      <c r="AF2" s="199">
        <v>45356</v>
      </c>
      <c r="AG2" s="199">
        <v>45357</v>
      </c>
      <c r="AH2" s="199">
        <v>45358</v>
      </c>
      <c r="AI2" s="199">
        <v>45359</v>
      </c>
      <c r="AJ2" s="199">
        <v>45360</v>
      </c>
      <c r="AK2" s="199">
        <v>45361</v>
      </c>
      <c r="AL2" s="199">
        <v>45362</v>
      </c>
      <c r="AM2" s="199">
        <v>45363</v>
      </c>
      <c r="AN2" s="199">
        <v>45364</v>
      </c>
      <c r="AO2" s="199">
        <v>45365</v>
      </c>
      <c r="AP2" s="199">
        <v>45366</v>
      </c>
      <c r="AQ2" s="199">
        <v>45367</v>
      </c>
      <c r="AR2" s="199">
        <v>45368</v>
      </c>
      <c r="AS2" s="199">
        <v>45369</v>
      </c>
      <c r="AT2" s="199">
        <v>45370</v>
      </c>
      <c r="AU2" s="199">
        <v>45371</v>
      </c>
      <c r="AV2" s="199">
        <v>45372</v>
      </c>
      <c r="AW2" s="199">
        <v>45373</v>
      </c>
      <c r="AX2" s="199">
        <v>45374</v>
      </c>
      <c r="AY2" s="199">
        <v>45375</v>
      </c>
      <c r="AZ2" s="199">
        <v>45376</v>
      </c>
      <c r="BA2" s="199">
        <v>45377</v>
      </c>
      <c r="BB2" s="199">
        <v>45378</v>
      </c>
      <c r="BC2" s="199">
        <v>45379</v>
      </c>
      <c r="BD2" s="199">
        <v>45380</v>
      </c>
      <c r="BE2" s="199">
        <v>45381</v>
      </c>
      <c r="BF2" s="199">
        <v>45382</v>
      </c>
      <c r="BG2" s="199">
        <v>45383</v>
      </c>
      <c r="BH2" s="199">
        <v>45384</v>
      </c>
      <c r="BI2" s="199">
        <v>45385</v>
      </c>
      <c r="BJ2" s="199">
        <v>45386</v>
      </c>
      <c r="BK2" s="199">
        <v>45387</v>
      </c>
      <c r="BL2" s="199">
        <v>45388</v>
      </c>
      <c r="BM2" s="199">
        <v>45389</v>
      </c>
      <c r="BN2" s="199">
        <v>45390</v>
      </c>
      <c r="BO2" s="199">
        <v>45391</v>
      </c>
      <c r="BP2" s="199">
        <v>45392</v>
      </c>
      <c r="BQ2" s="199">
        <v>45393</v>
      </c>
      <c r="BR2" s="199">
        <v>45394</v>
      </c>
      <c r="BS2" s="199">
        <v>45395</v>
      </c>
      <c r="BT2" s="199">
        <v>45396</v>
      </c>
      <c r="BU2" s="199">
        <v>45397</v>
      </c>
      <c r="BV2" s="199">
        <v>45398</v>
      </c>
      <c r="BW2" s="199">
        <v>45399</v>
      </c>
      <c r="BX2" s="199">
        <v>45400</v>
      </c>
      <c r="BY2" s="199">
        <v>45401</v>
      </c>
      <c r="BZ2" s="199">
        <v>45402</v>
      </c>
      <c r="CA2" s="199">
        <v>45403</v>
      </c>
      <c r="CB2" s="199">
        <v>45404</v>
      </c>
      <c r="CC2" s="199">
        <v>45405</v>
      </c>
      <c r="CD2" s="199">
        <v>45406</v>
      </c>
      <c r="CE2" s="199">
        <v>45407</v>
      </c>
      <c r="CF2" s="199">
        <v>45408</v>
      </c>
      <c r="CG2" s="199">
        <v>45409</v>
      </c>
      <c r="CH2" s="199">
        <v>45410</v>
      </c>
      <c r="CI2" s="199">
        <v>45411</v>
      </c>
      <c r="CJ2" s="199">
        <v>45412</v>
      </c>
      <c r="CK2" s="199">
        <v>45413</v>
      </c>
      <c r="CL2" s="199">
        <v>45414</v>
      </c>
      <c r="CM2" s="199">
        <v>45415</v>
      </c>
      <c r="CN2" s="199">
        <v>45416</v>
      </c>
      <c r="CO2" s="199">
        <v>45690</v>
      </c>
      <c r="CP2" s="199">
        <v>45691</v>
      </c>
      <c r="CQ2" s="199">
        <v>45692</v>
      </c>
      <c r="CR2" s="199">
        <v>45693</v>
      </c>
      <c r="CS2" s="199">
        <v>45694</v>
      </c>
      <c r="CT2" s="199">
        <v>45695</v>
      </c>
      <c r="CU2" s="199">
        <v>45696</v>
      </c>
      <c r="CV2" s="199">
        <v>45697</v>
      </c>
      <c r="CW2" s="199">
        <v>45698</v>
      </c>
      <c r="CX2" s="199">
        <v>45699</v>
      </c>
      <c r="CY2" s="199">
        <v>45700</v>
      </c>
      <c r="CZ2" s="199">
        <v>45701</v>
      </c>
      <c r="DA2" s="199">
        <v>45702</v>
      </c>
      <c r="DB2" s="199">
        <v>45703</v>
      </c>
      <c r="DC2" s="199">
        <v>45704</v>
      </c>
      <c r="DD2" s="199">
        <v>45705</v>
      </c>
      <c r="DE2" s="199">
        <v>45706</v>
      </c>
      <c r="DF2" s="199">
        <v>45707</v>
      </c>
      <c r="DG2" s="199">
        <v>45708</v>
      </c>
      <c r="DH2" s="199">
        <v>45709</v>
      </c>
      <c r="DI2" s="199">
        <v>45710</v>
      </c>
      <c r="DJ2" s="199">
        <v>45711</v>
      </c>
      <c r="DK2" s="199">
        <v>45712</v>
      </c>
      <c r="DL2" s="199">
        <v>45713</v>
      </c>
      <c r="DM2" s="199">
        <v>45714</v>
      </c>
      <c r="DN2" s="199">
        <v>45715</v>
      </c>
      <c r="DO2" s="199">
        <v>45716</v>
      </c>
      <c r="DP2" s="199">
        <v>45717</v>
      </c>
      <c r="DQ2" s="199">
        <v>45718</v>
      </c>
      <c r="DR2" s="199">
        <v>45719</v>
      </c>
      <c r="DS2" s="199">
        <v>45720</v>
      </c>
      <c r="DT2" s="199">
        <v>45721</v>
      </c>
      <c r="DU2" s="199">
        <v>45722</v>
      </c>
      <c r="DV2" s="199">
        <v>45723</v>
      </c>
      <c r="DW2" s="199">
        <v>45724</v>
      </c>
      <c r="DX2" s="199">
        <v>45725</v>
      </c>
      <c r="DY2" s="199">
        <v>45726</v>
      </c>
      <c r="DZ2" s="199">
        <v>45727</v>
      </c>
      <c r="EA2" s="199">
        <v>45728</v>
      </c>
      <c r="EB2" s="199">
        <v>45729</v>
      </c>
      <c r="EC2" s="199">
        <v>45730</v>
      </c>
      <c r="ED2" s="199">
        <v>45731</v>
      </c>
      <c r="EE2" s="199">
        <v>45732</v>
      </c>
      <c r="EF2" s="199">
        <v>45733</v>
      </c>
      <c r="EG2" s="199">
        <v>45734</v>
      </c>
      <c r="EH2" s="199">
        <v>45735</v>
      </c>
      <c r="EI2" s="199">
        <v>45736</v>
      </c>
      <c r="EJ2" s="199">
        <v>45737</v>
      </c>
      <c r="EK2" s="199">
        <v>45738</v>
      </c>
      <c r="EL2" s="199">
        <v>45739</v>
      </c>
      <c r="EM2" s="199">
        <v>45740</v>
      </c>
      <c r="EN2" s="199">
        <v>45741</v>
      </c>
      <c r="EO2" s="199">
        <v>45742</v>
      </c>
      <c r="EP2" s="199">
        <v>45743</v>
      </c>
      <c r="EQ2" s="199">
        <v>45744</v>
      </c>
      <c r="ER2" s="199">
        <v>45745</v>
      </c>
      <c r="ES2" s="199">
        <v>45746</v>
      </c>
      <c r="ET2" s="199">
        <v>45747</v>
      </c>
      <c r="EU2" s="199">
        <v>45748</v>
      </c>
      <c r="EV2" s="199">
        <v>45749</v>
      </c>
      <c r="EW2" s="199">
        <v>45750</v>
      </c>
      <c r="EX2" s="199">
        <v>45751</v>
      </c>
      <c r="EY2" s="199">
        <v>45752</v>
      </c>
      <c r="EZ2" s="199">
        <v>45753</v>
      </c>
      <c r="FA2" s="199">
        <v>45754</v>
      </c>
      <c r="FB2" s="199">
        <v>45755</v>
      </c>
      <c r="FC2" s="199">
        <v>45756</v>
      </c>
      <c r="FD2" s="199">
        <v>45757</v>
      </c>
      <c r="FE2" s="199">
        <v>45758</v>
      </c>
      <c r="FF2" s="199">
        <v>45759</v>
      </c>
      <c r="FG2" s="199">
        <v>45760</v>
      </c>
      <c r="FH2" s="199">
        <v>45761</v>
      </c>
      <c r="FI2" s="199">
        <v>45762</v>
      </c>
      <c r="FJ2" s="199">
        <v>45763</v>
      </c>
      <c r="FK2" s="199">
        <v>45764</v>
      </c>
      <c r="FL2" s="199">
        <v>45765</v>
      </c>
      <c r="FM2" s="199">
        <v>45766</v>
      </c>
      <c r="FN2" s="199">
        <v>45767</v>
      </c>
      <c r="FO2" s="199">
        <v>45768</v>
      </c>
      <c r="FP2" s="199">
        <v>45769</v>
      </c>
      <c r="FQ2" s="199">
        <v>45770</v>
      </c>
      <c r="FR2" s="199">
        <v>45771</v>
      </c>
      <c r="FS2" s="199">
        <v>45772</v>
      </c>
      <c r="FT2" s="199">
        <v>45773</v>
      </c>
      <c r="FU2" s="199">
        <v>45774</v>
      </c>
      <c r="FV2" s="199">
        <v>45775</v>
      </c>
      <c r="FW2" s="199">
        <v>45776</v>
      </c>
      <c r="FX2" s="199">
        <v>45777</v>
      </c>
      <c r="FY2" s="199">
        <v>45778</v>
      </c>
      <c r="FZ2" s="199">
        <v>45779</v>
      </c>
      <c r="GA2" s="199">
        <v>45780</v>
      </c>
      <c r="GB2" s="199">
        <v>45781</v>
      </c>
      <c r="GC2" s="199">
        <v>45782</v>
      </c>
      <c r="GD2" s="199">
        <v>45783</v>
      </c>
      <c r="GE2" s="199">
        <v>45784</v>
      </c>
      <c r="GF2" s="199">
        <v>45785</v>
      </c>
      <c r="GG2" s="199">
        <v>45786</v>
      </c>
      <c r="GH2" s="199">
        <v>45787</v>
      </c>
      <c r="GI2" s="199">
        <v>45788</v>
      </c>
      <c r="GJ2" s="199">
        <v>45789</v>
      </c>
      <c r="GK2" s="199">
        <v>45790</v>
      </c>
      <c r="GL2" s="199">
        <v>45791</v>
      </c>
      <c r="GM2" s="199">
        <v>45792</v>
      </c>
      <c r="GN2" s="199">
        <v>45793</v>
      </c>
      <c r="GO2" s="199">
        <v>45794</v>
      </c>
      <c r="GP2" s="199">
        <v>45795</v>
      </c>
      <c r="GQ2" s="199">
        <v>45796</v>
      </c>
      <c r="GR2" s="199">
        <v>45797</v>
      </c>
      <c r="GS2" s="199">
        <v>45798</v>
      </c>
      <c r="GT2" s="199">
        <v>45799</v>
      </c>
      <c r="GU2" s="199">
        <v>45800</v>
      </c>
      <c r="GV2" s="199">
        <v>45801</v>
      </c>
      <c r="GW2" s="199">
        <v>45802</v>
      </c>
      <c r="GX2" s="199">
        <v>45803</v>
      </c>
      <c r="GY2" s="199">
        <v>45804</v>
      </c>
      <c r="GZ2" s="199">
        <v>45805</v>
      </c>
      <c r="HA2" s="199">
        <v>45806</v>
      </c>
      <c r="HB2" s="199">
        <v>45807</v>
      </c>
      <c r="HC2" s="199">
        <v>45808</v>
      </c>
      <c r="HD2" s="199">
        <v>45809</v>
      </c>
      <c r="HE2" s="199">
        <v>45810</v>
      </c>
      <c r="HF2" s="199">
        <v>45811</v>
      </c>
      <c r="HG2" s="199">
        <v>45812</v>
      </c>
      <c r="HH2" s="199">
        <v>45813</v>
      </c>
      <c r="HI2" s="199">
        <v>45814</v>
      </c>
      <c r="HJ2" s="199">
        <v>45815</v>
      </c>
      <c r="HK2" s="199">
        <v>45816</v>
      </c>
      <c r="HL2" s="199">
        <v>45817</v>
      </c>
      <c r="HM2" s="199">
        <v>45818</v>
      </c>
      <c r="HN2" s="199">
        <v>45819</v>
      </c>
      <c r="HO2" s="199">
        <v>45820</v>
      </c>
      <c r="HP2" s="199">
        <v>45821</v>
      </c>
      <c r="HQ2" s="199">
        <v>45822</v>
      </c>
      <c r="HR2" s="199">
        <v>45823</v>
      </c>
      <c r="HS2" s="199">
        <v>45824</v>
      </c>
      <c r="HT2" s="199">
        <v>45825</v>
      </c>
      <c r="HU2" s="199">
        <v>45826</v>
      </c>
      <c r="HV2" s="199">
        <v>45827</v>
      </c>
      <c r="HW2" s="199">
        <v>45828</v>
      </c>
      <c r="HX2" s="199">
        <v>45829</v>
      </c>
      <c r="HY2" s="199">
        <v>45830</v>
      </c>
      <c r="HZ2" s="199">
        <v>45831</v>
      </c>
      <c r="IA2" s="199">
        <v>45832</v>
      </c>
      <c r="IB2" s="199">
        <v>45833</v>
      </c>
      <c r="IC2" s="199">
        <v>45834</v>
      </c>
      <c r="ID2" s="199">
        <v>45835</v>
      </c>
      <c r="IE2" s="199">
        <v>45836</v>
      </c>
      <c r="IF2" s="199">
        <v>45837</v>
      </c>
      <c r="IG2" s="199">
        <v>45838</v>
      </c>
      <c r="IH2" s="199">
        <v>45839</v>
      </c>
      <c r="II2" s="199">
        <v>45840</v>
      </c>
      <c r="IJ2" s="199">
        <v>45841</v>
      </c>
      <c r="IK2" s="199">
        <v>45842</v>
      </c>
      <c r="IL2" s="199">
        <v>45843</v>
      </c>
      <c r="IM2" s="199">
        <v>45844</v>
      </c>
      <c r="IN2" s="199">
        <v>45845</v>
      </c>
      <c r="IO2" s="199">
        <v>45846</v>
      </c>
      <c r="IP2" s="199">
        <v>45847</v>
      </c>
      <c r="IQ2" s="199">
        <v>45848</v>
      </c>
      <c r="IR2" s="199">
        <v>45849</v>
      </c>
      <c r="IS2" s="199">
        <v>45850</v>
      </c>
      <c r="IT2" s="199">
        <v>45851</v>
      </c>
      <c r="IU2" s="199">
        <v>45852</v>
      </c>
      <c r="IV2" s="199">
        <v>45853</v>
      </c>
      <c r="IW2" s="199">
        <f t="shared" ref="IW2:KT2" si="0">IV2+1</f>
        <v>45854</v>
      </c>
      <c r="IX2" s="199">
        <f t="shared" si="0"/>
        <v>45855</v>
      </c>
      <c r="IY2" s="199">
        <f t="shared" si="0"/>
        <v>45856</v>
      </c>
      <c r="IZ2" s="199">
        <f t="shared" si="0"/>
        <v>45857</v>
      </c>
      <c r="JA2" s="199">
        <f t="shared" si="0"/>
        <v>45858</v>
      </c>
      <c r="JB2" s="199">
        <f t="shared" si="0"/>
        <v>45859</v>
      </c>
      <c r="JC2" s="199">
        <f t="shared" si="0"/>
        <v>45860</v>
      </c>
      <c r="JD2" s="199">
        <f t="shared" si="0"/>
        <v>45861</v>
      </c>
      <c r="JE2" s="199">
        <f t="shared" si="0"/>
        <v>45862</v>
      </c>
      <c r="JF2" s="199">
        <f t="shared" si="0"/>
        <v>45863</v>
      </c>
      <c r="JG2" s="199">
        <f t="shared" si="0"/>
        <v>45864</v>
      </c>
      <c r="JH2" s="199">
        <f t="shared" si="0"/>
        <v>45865</v>
      </c>
      <c r="JI2" s="199">
        <f t="shared" si="0"/>
        <v>45866</v>
      </c>
      <c r="JJ2" s="199">
        <f t="shared" si="0"/>
        <v>45867</v>
      </c>
      <c r="JK2" s="199">
        <f t="shared" si="0"/>
        <v>45868</v>
      </c>
      <c r="JL2" s="199">
        <f t="shared" si="0"/>
        <v>45869</v>
      </c>
      <c r="JM2" s="199">
        <f t="shared" si="0"/>
        <v>45870</v>
      </c>
      <c r="JN2" s="199">
        <f t="shared" si="0"/>
        <v>45871</v>
      </c>
      <c r="JO2" s="199">
        <f t="shared" si="0"/>
        <v>45872</v>
      </c>
      <c r="JP2" s="199">
        <f t="shared" si="0"/>
        <v>45873</v>
      </c>
      <c r="JQ2" s="199">
        <f t="shared" si="0"/>
        <v>45874</v>
      </c>
      <c r="JR2" s="199">
        <f t="shared" si="0"/>
        <v>45875</v>
      </c>
      <c r="JS2" s="199">
        <f t="shared" si="0"/>
        <v>45876</v>
      </c>
      <c r="JT2" s="199">
        <f t="shared" si="0"/>
        <v>45877</v>
      </c>
      <c r="JU2" s="199">
        <f t="shared" si="0"/>
        <v>45878</v>
      </c>
      <c r="JV2" s="199">
        <f t="shared" si="0"/>
        <v>45879</v>
      </c>
      <c r="JW2" s="199">
        <f t="shared" si="0"/>
        <v>45880</v>
      </c>
      <c r="JX2" s="199">
        <f t="shared" si="0"/>
        <v>45881</v>
      </c>
      <c r="JY2" s="199">
        <f t="shared" si="0"/>
        <v>45882</v>
      </c>
      <c r="JZ2" s="199">
        <f t="shared" si="0"/>
        <v>45883</v>
      </c>
      <c r="KA2" s="199">
        <f t="shared" si="0"/>
        <v>45884</v>
      </c>
      <c r="KB2" s="199">
        <f t="shared" si="0"/>
        <v>45885</v>
      </c>
      <c r="KC2" s="199">
        <f t="shared" si="0"/>
        <v>45886</v>
      </c>
      <c r="KD2" s="199">
        <f t="shared" si="0"/>
        <v>45887</v>
      </c>
      <c r="KE2" s="199">
        <f t="shared" si="0"/>
        <v>45888</v>
      </c>
      <c r="KF2" s="199">
        <f t="shared" si="0"/>
        <v>45889</v>
      </c>
      <c r="KG2" s="199">
        <f t="shared" si="0"/>
        <v>45890</v>
      </c>
      <c r="KH2" s="199">
        <f t="shared" si="0"/>
        <v>45891</v>
      </c>
      <c r="KI2" s="199">
        <f t="shared" si="0"/>
        <v>45892</v>
      </c>
      <c r="KJ2" s="199">
        <f t="shared" si="0"/>
        <v>45893</v>
      </c>
      <c r="KK2" s="199">
        <f t="shared" si="0"/>
        <v>45894</v>
      </c>
      <c r="KL2" s="199">
        <f t="shared" si="0"/>
        <v>45895</v>
      </c>
      <c r="KM2" s="199">
        <f t="shared" si="0"/>
        <v>45896</v>
      </c>
      <c r="KN2" s="199">
        <f t="shared" si="0"/>
        <v>45897</v>
      </c>
      <c r="KO2" s="199">
        <f t="shared" si="0"/>
        <v>45898</v>
      </c>
      <c r="KP2" s="199">
        <f t="shared" si="0"/>
        <v>45899</v>
      </c>
      <c r="KQ2" s="199">
        <f t="shared" si="0"/>
        <v>45900</v>
      </c>
      <c r="KR2" s="199">
        <f t="shared" si="0"/>
        <v>45901</v>
      </c>
      <c r="KS2" s="199">
        <f t="shared" si="0"/>
        <v>45902</v>
      </c>
      <c r="KT2" s="199">
        <f t="shared" si="0"/>
        <v>45903</v>
      </c>
      <c r="KU2" s="199">
        <f t="shared" ref="KU2:NF2" si="1">KT2+1</f>
        <v>45904</v>
      </c>
      <c r="KV2" s="199">
        <f t="shared" si="1"/>
        <v>45905</v>
      </c>
      <c r="KW2" s="199">
        <f t="shared" si="1"/>
        <v>45906</v>
      </c>
      <c r="KX2" s="199">
        <f t="shared" si="1"/>
        <v>45907</v>
      </c>
      <c r="KY2" s="199">
        <f t="shared" si="1"/>
        <v>45908</v>
      </c>
      <c r="KZ2" s="199">
        <f t="shared" si="1"/>
        <v>45909</v>
      </c>
      <c r="LA2" s="199">
        <f t="shared" si="1"/>
        <v>45910</v>
      </c>
      <c r="LB2" s="199">
        <f t="shared" si="1"/>
        <v>45911</v>
      </c>
      <c r="LC2" s="199">
        <f t="shared" si="1"/>
        <v>45912</v>
      </c>
      <c r="LD2" s="199">
        <f t="shared" si="1"/>
        <v>45913</v>
      </c>
      <c r="LE2" s="199">
        <f t="shared" si="1"/>
        <v>45914</v>
      </c>
      <c r="LF2" s="199">
        <f t="shared" si="1"/>
        <v>45915</v>
      </c>
      <c r="LG2" s="199">
        <f t="shared" si="1"/>
        <v>45916</v>
      </c>
      <c r="LH2" s="199">
        <f t="shared" si="1"/>
        <v>45917</v>
      </c>
      <c r="LI2" s="199">
        <f t="shared" si="1"/>
        <v>45918</v>
      </c>
      <c r="LJ2" s="199">
        <f t="shared" si="1"/>
        <v>45919</v>
      </c>
      <c r="LK2" s="199">
        <f t="shared" si="1"/>
        <v>45920</v>
      </c>
      <c r="LL2" s="199">
        <f t="shared" si="1"/>
        <v>45921</v>
      </c>
      <c r="LM2" s="199">
        <f t="shared" si="1"/>
        <v>45922</v>
      </c>
      <c r="LN2" s="199">
        <f t="shared" si="1"/>
        <v>45923</v>
      </c>
      <c r="LO2" s="199">
        <f t="shared" si="1"/>
        <v>45924</v>
      </c>
      <c r="LP2" s="199">
        <f t="shared" si="1"/>
        <v>45925</v>
      </c>
      <c r="LQ2" s="199">
        <f t="shared" si="1"/>
        <v>45926</v>
      </c>
      <c r="LR2" s="199">
        <f t="shared" si="1"/>
        <v>45927</v>
      </c>
      <c r="LS2" s="199">
        <f t="shared" si="1"/>
        <v>45928</v>
      </c>
      <c r="LT2" s="199">
        <f t="shared" si="1"/>
        <v>45929</v>
      </c>
      <c r="LU2" s="199">
        <f t="shared" si="1"/>
        <v>45930</v>
      </c>
      <c r="LV2" s="199">
        <f t="shared" si="1"/>
        <v>45931</v>
      </c>
      <c r="LW2" s="199">
        <f t="shared" si="1"/>
        <v>45932</v>
      </c>
      <c r="LX2" s="199">
        <f t="shared" si="1"/>
        <v>45933</v>
      </c>
      <c r="LY2" s="199">
        <f t="shared" si="1"/>
        <v>45934</v>
      </c>
      <c r="LZ2" s="199">
        <f t="shared" si="1"/>
        <v>45935</v>
      </c>
      <c r="MA2" s="199">
        <f t="shared" si="1"/>
        <v>45936</v>
      </c>
      <c r="MB2" s="199">
        <f t="shared" si="1"/>
        <v>45937</v>
      </c>
      <c r="MC2" s="199">
        <f t="shared" si="1"/>
        <v>45938</v>
      </c>
      <c r="MD2" s="199">
        <f t="shared" si="1"/>
        <v>45939</v>
      </c>
      <c r="ME2" s="199">
        <f t="shared" si="1"/>
        <v>45940</v>
      </c>
      <c r="MF2" s="199">
        <f t="shared" si="1"/>
        <v>45941</v>
      </c>
      <c r="MG2" s="199">
        <f t="shared" si="1"/>
        <v>45942</v>
      </c>
      <c r="MH2" s="199">
        <f t="shared" si="1"/>
        <v>45943</v>
      </c>
      <c r="MI2" s="199">
        <f t="shared" si="1"/>
        <v>45944</v>
      </c>
      <c r="MJ2" s="199">
        <f t="shared" si="1"/>
        <v>45945</v>
      </c>
      <c r="MK2" s="199">
        <f t="shared" si="1"/>
        <v>45946</v>
      </c>
      <c r="ML2" s="199">
        <f t="shared" si="1"/>
        <v>45947</v>
      </c>
      <c r="MM2" s="199">
        <f t="shared" si="1"/>
        <v>45948</v>
      </c>
      <c r="MN2" s="199">
        <f t="shared" si="1"/>
        <v>45949</v>
      </c>
      <c r="MO2" s="199">
        <f t="shared" si="1"/>
        <v>45950</v>
      </c>
      <c r="MP2" s="199">
        <f t="shared" si="1"/>
        <v>45951</v>
      </c>
      <c r="MQ2" s="199">
        <f t="shared" si="1"/>
        <v>45952</v>
      </c>
      <c r="MR2" s="199">
        <f t="shared" si="1"/>
        <v>45953</v>
      </c>
      <c r="MS2" s="199">
        <f t="shared" si="1"/>
        <v>45954</v>
      </c>
      <c r="MT2" s="199">
        <f t="shared" si="1"/>
        <v>45955</v>
      </c>
      <c r="MU2" s="199">
        <f t="shared" si="1"/>
        <v>45956</v>
      </c>
      <c r="MV2" s="199">
        <f t="shared" si="1"/>
        <v>45957</v>
      </c>
      <c r="MW2" s="199">
        <f t="shared" si="1"/>
        <v>45958</v>
      </c>
      <c r="MX2" s="199">
        <f t="shared" si="1"/>
        <v>45959</v>
      </c>
      <c r="MY2" s="199">
        <f t="shared" si="1"/>
        <v>45960</v>
      </c>
      <c r="MZ2" s="199">
        <f t="shared" si="1"/>
        <v>45961</v>
      </c>
      <c r="NA2" s="199">
        <f t="shared" si="1"/>
        <v>45962</v>
      </c>
      <c r="NB2" s="199">
        <f t="shared" si="1"/>
        <v>45963</v>
      </c>
      <c r="NC2" s="199">
        <f t="shared" si="1"/>
        <v>45964</v>
      </c>
      <c r="ND2" s="199">
        <f t="shared" si="1"/>
        <v>45965</v>
      </c>
      <c r="NE2" s="199">
        <f t="shared" si="1"/>
        <v>45966</v>
      </c>
      <c r="NF2" s="199">
        <f t="shared" si="1"/>
        <v>45967</v>
      </c>
      <c r="NG2" s="199">
        <f t="shared" ref="NG2:PR2" si="2">NF2+1</f>
        <v>45968</v>
      </c>
      <c r="NH2" s="199">
        <f t="shared" si="2"/>
        <v>45969</v>
      </c>
      <c r="NI2" s="199">
        <f t="shared" si="2"/>
        <v>45970</v>
      </c>
      <c r="NJ2" s="199">
        <f t="shared" si="2"/>
        <v>45971</v>
      </c>
      <c r="NK2" s="199">
        <f t="shared" si="2"/>
        <v>45972</v>
      </c>
      <c r="NL2" s="199">
        <f t="shared" si="2"/>
        <v>45973</v>
      </c>
      <c r="NM2" s="199">
        <f t="shared" si="2"/>
        <v>45974</v>
      </c>
      <c r="NN2" s="199">
        <f t="shared" si="2"/>
        <v>45975</v>
      </c>
      <c r="NO2" s="199">
        <f t="shared" si="2"/>
        <v>45976</v>
      </c>
      <c r="NP2" s="199">
        <f t="shared" si="2"/>
        <v>45977</v>
      </c>
      <c r="NQ2" s="199">
        <f t="shared" si="2"/>
        <v>45978</v>
      </c>
      <c r="NR2" s="199">
        <f t="shared" si="2"/>
        <v>45979</v>
      </c>
      <c r="NS2" s="199">
        <f t="shared" si="2"/>
        <v>45980</v>
      </c>
      <c r="NT2" s="199">
        <f t="shared" si="2"/>
        <v>45981</v>
      </c>
      <c r="NU2" s="199">
        <f t="shared" si="2"/>
        <v>45982</v>
      </c>
      <c r="NV2" s="199">
        <f t="shared" si="2"/>
        <v>45983</v>
      </c>
      <c r="NW2" s="199">
        <f t="shared" si="2"/>
        <v>45984</v>
      </c>
      <c r="NX2" s="199">
        <f t="shared" si="2"/>
        <v>45985</v>
      </c>
      <c r="NY2" s="199">
        <f t="shared" si="2"/>
        <v>45986</v>
      </c>
      <c r="NZ2" s="199">
        <f t="shared" si="2"/>
        <v>45987</v>
      </c>
      <c r="OA2" s="199">
        <f t="shared" si="2"/>
        <v>45988</v>
      </c>
      <c r="OB2" s="199">
        <f t="shared" si="2"/>
        <v>45989</v>
      </c>
      <c r="OC2" s="199">
        <f t="shared" si="2"/>
        <v>45990</v>
      </c>
      <c r="OD2" s="199">
        <f t="shared" si="2"/>
        <v>45991</v>
      </c>
      <c r="OE2" s="199">
        <f t="shared" si="2"/>
        <v>45992</v>
      </c>
      <c r="OF2" s="199">
        <f t="shared" si="2"/>
        <v>45993</v>
      </c>
      <c r="OG2" s="199">
        <f t="shared" si="2"/>
        <v>45994</v>
      </c>
      <c r="OH2" s="199">
        <f t="shared" si="2"/>
        <v>45995</v>
      </c>
      <c r="OI2" s="199">
        <f t="shared" si="2"/>
        <v>45996</v>
      </c>
      <c r="OJ2" s="199">
        <f t="shared" si="2"/>
        <v>45997</v>
      </c>
      <c r="OK2" s="199">
        <f t="shared" si="2"/>
        <v>45998</v>
      </c>
      <c r="OL2" s="199">
        <f t="shared" si="2"/>
        <v>45999</v>
      </c>
      <c r="OM2" s="199">
        <f t="shared" si="2"/>
        <v>46000</v>
      </c>
      <c r="ON2" s="199">
        <f t="shared" si="2"/>
        <v>46001</v>
      </c>
      <c r="OO2" s="199">
        <f t="shared" si="2"/>
        <v>46002</v>
      </c>
      <c r="OP2" s="199">
        <f t="shared" si="2"/>
        <v>46003</v>
      </c>
      <c r="OQ2" s="199">
        <f t="shared" si="2"/>
        <v>46004</v>
      </c>
      <c r="OR2" s="199">
        <f t="shared" si="2"/>
        <v>46005</v>
      </c>
      <c r="OS2" s="199">
        <f t="shared" si="2"/>
        <v>46006</v>
      </c>
      <c r="OT2" s="199">
        <f t="shared" si="2"/>
        <v>46007</v>
      </c>
      <c r="OU2" s="199">
        <f t="shared" si="2"/>
        <v>46008</v>
      </c>
      <c r="OV2" s="199">
        <f t="shared" si="2"/>
        <v>46009</v>
      </c>
      <c r="OW2" s="199">
        <f t="shared" si="2"/>
        <v>46010</v>
      </c>
      <c r="OX2" s="199">
        <f t="shared" si="2"/>
        <v>46011</v>
      </c>
      <c r="OY2" s="199">
        <f t="shared" si="2"/>
        <v>46012</v>
      </c>
      <c r="OZ2" s="199">
        <f t="shared" si="2"/>
        <v>46013</v>
      </c>
      <c r="PA2" s="199">
        <f t="shared" si="2"/>
        <v>46014</v>
      </c>
      <c r="PB2" s="199">
        <f t="shared" si="2"/>
        <v>46015</v>
      </c>
      <c r="PC2" s="199">
        <f t="shared" si="2"/>
        <v>46016</v>
      </c>
      <c r="PD2" s="199">
        <f t="shared" si="2"/>
        <v>46017</v>
      </c>
      <c r="PE2" s="199">
        <f t="shared" si="2"/>
        <v>46018</v>
      </c>
      <c r="PF2" s="199">
        <f t="shared" si="2"/>
        <v>46019</v>
      </c>
      <c r="PG2" s="199">
        <f t="shared" si="2"/>
        <v>46020</v>
      </c>
      <c r="PH2" s="199">
        <f t="shared" si="2"/>
        <v>46021</v>
      </c>
      <c r="PI2" s="199">
        <f t="shared" si="2"/>
        <v>46022</v>
      </c>
      <c r="PJ2" s="199">
        <f t="shared" si="2"/>
        <v>46023</v>
      </c>
      <c r="PK2" s="199">
        <f t="shared" si="2"/>
        <v>46024</v>
      </c>
      <c r="PL2" s="199">
        <f t="shared" si="2"/>
        <v>46025</v>
      </c>
      <c r="PM2" s="199">
        <f t="shared" si="2"/>
        <v>46026</v>
      </c>
      <c r="PN2" s="199">
        <f t="shared" si="2"/>
        <v>46027</v>
      </c>
      <c r="PO2" s="199">
        <f t="shared" si="2"/>
        <v>46028</v>
      </c>
      <c r="PP2" s="199">
        <f t="shared" si="2"/>
        <v>46029</v>
      </c>
      <c r="PQ2" s="199">
        <f t="shared" si="2"/>
        <v>46030</v>
      </c>
      <c r="PR2" s="199">
        <f t="shared" si="2"/>
        <v>46031</v>
      </c>
      <c r="PS2" s="199">
        <f t="shared" ref="PS2:QU2" si="3">PR2+1</f>
        <v>46032</v>
      </c>
      <c r="PT2" s="199">
        <f t="shared" si="3"/>
        <v>46033</v>
      </c>
      <c r="PU2" s="199">
        <f t="shared" si="3"/>
        <v>46034</v>
      </c>
      <c r="PV2" s="199">
        <f t="shared" si="3"/>
        <v>46035</v>
      </c>
      <c r="PW2" s="199">
        <f t="shared" si="3"/>
        <v>46036</v>
      </c>
      <c r="PX2" s="199">
        <f t="shared" si="3"/>
        <v>46037</v>
      </c>
      <c r="PY2" s="199">
        <f t="shared" si="3"/>
        <v>46038</v>
      </c>
      <c r="PZ2" s="199">
        <f t="shared" si="3"/>
        <v>46039</v>
      </c>
      <c r="QA2" s="199">
        <f t="shared" si="3"/>
        <v>46040</v>
      </c>
      <c r="QB2" s="199">
        <f t="shared" si="3"/>
        <v>46041</v>
      </c>
      <c r="QC2" s="199">
        <f t="shared" si="3"/>
        <v>46042</v>
      </c>
      <c r="QD2" s="199">
        <f t="shared" si="3"/>
        <v>46043</v>
      </c>
      <c r="QE2" s="199">
        <f t="shared" si="3"/>
        <v>46044</v>
      </c>
      <c r="QF2" s="199">
        <f t="shared" si="3"/>
        <v>46045</v>
      </c>
      <c r="QG2" s="199">
        <f t="shared" si="3"/>
        <v>46046</v>
      </c>
      <c r="QH2" s="199">
        <f t="shared" si="3"/>
        <v>46047</v>
      </c>
      <c r="QI2" s="199">
        <f t="shared" si="3"/>
        <v>46048</v>
      </c>
      <c r="QJ2" s="199">
        <f t="shared" si="3"/>
        <v>46049</v>
      </c>
      <c r="QK2" s="199">
        <f t="shared" si="3"/>
        <v>46050</v>
      </c>
      <c r="QL2" s="199">
        <f t="shared" si="3"/>
        <v>46051</v>
      </c>
      <c r="QM2" s="199">
        <f t="shared" si="3"/>
        <v>46052</v>
      </c>
      <c r="QN2" s="199">
        <f t="shared" si="3"/>
        <v>46053</v>
      </c>
      <c r="QO2" s="199">
        <f t="shared" si="3"/>
        <v>46054</v>
      </c>
      <c r="QP2" s="199">
        <f t="shared" si="3"/>
        <v>46055</v>
      </c>
      <c r="QQ2" s="199">
        <f t="shared" si="3"/>
        <v>46056</v>
      </c>
      <c r="QR2" s="199">
        <f t="shared" si="3"/>
        <v>46057</v>
      </c>
      <c r="QS2" s="199">
        <f t="shared" si="3"/>
        <v>46058</v>
      </c>
      <c r="QT2" s="199">
        <f t="shared" si="3"/>
        <v>46059</v>
      </c>
      <c r="QU2" s="199">
        <f t="shared" si="3"/>
        <v>46060</v>
      </c>
    </row>
    <row r="3" spans="1:736" s="236" customFormat="1" ht="15.75" customHeight="1">
      <c r="A3" s="35" t="s">
        <v>5201</v>
      </c>
      <c r="B3" s="35">
        <v>0</v>
      </c>
      <c r="C3" s="35">
        <v>1</v>
      </c>
      <c r="D3" s="35">
        <v>2</v>
      </c>
      <c r="E3" s="35">
        <v>3</v>
      </c>
      <c r="F3" s="35">
        <v>4</v>
      </c>
      <c r="G3" s="35">
        <v>5</v>
      </c>
      <c r="H3" s="35">
        <v>6</v>
      </c>
      <c r="I3" s="35">
        <v>7</v>
      </c>
      <c r="J3" s="35">
        <v>8</v>
      </c>
      <c r="K3" s="35">
        <v>9</v>
      </c>
      <c r="L3" s="35">
        <v>10</v>
      </c>
      <c r="M3" s="35">
        <v>11</v>
      </c>
      <c r="N3" s="35">
        <v>12</v>
      </c>
      <c r="O3" s="35">
        <v>13</v>
      </c>
      <c r="P3" s="35">
        <v>14</v>
      </c>
      <c r="Q3" s="35">
        <v>15</v>
      </c>
      <c r="R3" s="35">
        <v>16</v>
      </c>
      <c r="S3" s="35">
        <v>17</v>
      </c>
      <c r="T3" s="35">
        <v>18</v>
      </c>
      <c r="U3" s="35">
        <v>19</v>
      </c>
      <c r="V3" s="35">
        <v>20</v>
      </c>
      <c r="W3" s="35">
        <v>21</v>
      </c>
      <c r="X3" s="35">
        <v>22</v>
      </c>
      <c r="Y3" s="35">
        <v>23</v>
      </c>
      <c r="Z3" s="35">
        <v>24</v>
      </c>
      <c r="AA3" s="35">
        <v>25</v>
      </c>
      <c r="AB3" s="35">
        <v>26</v>
      </c>
      <c r="AC3" s="35">
        <v>27</v>
      </c>
      <c r="AD3" s="35">
        <v>28</v>
      </c>
      <c r="AE3" s="35">
        <v>29</v>
      </c>
      <c r="AF3" s="35">
        <v>30</v>
      </c>
      <c r="AG3" s="35">
        <v>31</v>
      </c>
      <c r="AH3" s="35">
        <v>32</v>
      </c>
      <c r="AI3" s="35">
        <v>33</v>
      </c>
      <c r="AJ3" s="35">
        <v>34</v>
      </c>
      <c r="AK3" s="35">
        <v>35</v>
      </c>
      <c r="AL3" s="35">
        <v>36</v>
      </c>
      <c r="AM3" s="35">
        <v>37</v>
      </c>
      <c r="AN3" s="35">
        <v>38</v>
      </c>
      <c r="AO3" s="35">
        <v>39</v>
      </c>
      <c r="AP3" s="35">
        <v>40</v>
      </c>
      <c r="AQ3" s="35">
        <v>41</v>
      </c>
      <c r="AR3" s="35">
        <v>42</v>
      </c>
      <c r="AS3" s="35">
        <v>43</v>
      </c>
      <c r="AT3" s="35">
        <v>44</v>
      </c>
      <c r="AU3" s="35">
        <v>45</v>
      </c>
      <c r="AV3" s="35">
        <v>46</v>
      </c>
      <c r="AW3" s="35">
        <v>47</v>
      </c>
      <c r="AX3" s="35">
        <v>48</v>
      </c>
      <c r="AY3" s="35">
        <v>49</v>
      </c>
      <c r="AZ3" s="35">
        <v>50</v>
      </c>
      <c r="BA3" s="35">
        <v>51</v>
      </c>
      <c r="BB3" s="35">
        <v>52</v>
      </c>
      <c r="BC3" s="35">
        <v>53</v>
      </c>
      <c r="BD3" s="35">
        <v>54</v>
      </c>
      <c r="BE3" s="35">
        <v>55</v>
      </c>
      <c r="BF3" s="35">
        <v>56</v>
      </c>
      <c r="BG3" s="35">
        <v>57</v>
      </c>
      <c r="BH3" s="35">
        <v>58</v>
      </c>
      <c r="BI3" s="35">
        <v>59</v>
      </c>
      <c r="BJ3" s="35">
        <v>60</v>
      </c>
      <c r="BK3" s="35">
        <v>61</v>
      </c>
      <c r="BL3" s="35">
        <v>62</v>
      </c>
      <c r="BM3" s="35">
        <v>63</v>
      </c>
      <c r="BN3" s="35">
        <v>64</v>
      </c>
      <c r="BO3" s="35">
        <v>65</v>
      </c>
      <c r="BP3" s="35">
        <v>66</v>
      </c>
      <c r="BQ3" s="35">
        <v>67</v>
      </c>
      <c r="BR3" s="35">
        <v>68</v>
      </c>
      <c r="BS3" s="35">
        <v>69</v>
      </c>
      <c r="BT3" s="35">
        <v>70</v>
      </c>
      <c r="BU3" s="35">
        <v>71</v>
      </c>
      <c r="BV3" s="35">
        <v>72</v>
      </c>
      <c r="BW3" s="35">
        <v>73</v>
      </c>
      <c r="BX3" s="35">
        <v>74</v>
      </c>
      <c r="BY3" s="35">
        <v>75</v>
      </c>
      <c r="BZ3" s="35">
        <v>76</v>
      </c>
      <c r="CA3" s="35">
        <v>77</v>
      </c>
      <c r="CB3" s="35">
        <v>78</v>
      </c>
      <c r="CC3" s="35">
        <v>79</v>
      </c>
      <c r="CD3" s="35">
        <v>80</v>
      </c>
      <c r="CE3" s="35">
        <v>81</v>
      </c>
      <c r="CF3" s="35">
        <v>82</v>
      </c>
      <c r="CG3" s="35">
        <v>83</v>
      </c>
      <c r="CH3" s="35">
        <v>84</v>
      </c>
      <c r="CI3" s="35">
        <v>85</v>
      </c>
      <c r="CJ3" s="35">
        <v>86</v>
      </c>
      <c r="CK3" s="35">
        <v>87</v>
      </c>
      <c r="CL3" s="35">
        <v>88</v>
      </c>
      <c r="CM3" s="35">
        <v>89</v>
      </c>
      <c r="CN3" s="35">
        <v>90</v>
      </c>
      <c r="CO3" s="35">
        <v>0</v>
      </c>
      <c r="CP3" s="35">
        <v>365</v>
      </c>
      <c r="CQ3" s="35">
        <v>366</v>
      </c>
      <c r="CR3" s="35">
        <v>367</v>
      </c>
      <c r="CS3" s="35">
        <v>368</v>
      </c>
      <c r="CT3" s="35">
        <v>369</v>
      </c>
      <c r="CU3" s="35">
        <v>370</v>
      </c>
      <c r="CV3" s="35">
        <v>371</v>
      </c>
      <c r="CW3" s="35">
        <v>372</v>
      </c>
      <c r="CX3" s="35">
        <v>373</v>
      </c>
      <c r="CY3" s="35">
        <v>374</v>
      </c>
      <c r="CZ3" s="35">
        <v>375</v>
      </c>
      <c r="DA3" s="35">
        <v>376</v>
      </c>
      <c r="DB3" s="35">
        <v>377</v>
      </c>
      <c r="DC3" s="35">
        <v>378</v>
      </c>
      <c r="DD3" s="35">
        <v>379</v>
      </c>
      <c r="DE3" s="35">
        <v>380</v>
      </c>
      <c r="DF3" s="35">
        <v>381</v>
      </c>
      <c r="DG3" s="35">
        <v>382</v>
      </c>
      <c r="DH3" s="35">
        <v>383</v>
      </c>
      <c r="DI3" s="35">
        <v>384</v>
      </c>
      <c r="DJ3" s="35">
        <v>385</v>
      </c>
      <c r="DK3" s="35">
        <v>386</v>
      </c>
      <c r="DL3" s="35">
        <v>387</v>
      </c>
      <c r="DM3" s="35">
        <v>388</v>
      </c>
      <c r="DN3" s="35">
        <v>389</v>
      </c>
      <c r="DO3" s="35">
        <v>390</v>
      </c>
      <c r="DP3" s="35">
        <v>391</v>
      </c>
      <c r="DQ3" s="35">
        <v>392</v>
      </c>
      <c r="DR3" s="35">
        <v>393</v>
      </c>
      <c r="DS3" s="35">
        <v>394</v>
      </c>
      <c r="DT3" s="35">
        <v>395</v>
      </c>
      <c r="DU3" s="35">
        <v>396</v>
      </c>
      <c r="DV3" s="35">
        <v>397</v>
      </c>
      <c r="DW3" s="35">
        <v>398</v>
      </c>
      <c r="DX3" s="35">
        <v>399</v>
      </c>
      <c r="DY3" s="35">
        <v>400</v>
      </c>
      <c r="DZ3" s="35">
        <v>401</v>
      </c>
      <c r="EA3" s="35">
        <v>402</v>
      </c>
      <c r="EB3" s="35">
        <v>403</v>
      </c>
      <c r="EC3" s="35">
        <v>404</v>
      </c>
      <c r="ED3" s="35">
        <v>405</v>
      </c>
      <c r="EE3" s="35">
        <v>406</v>
      </c>
      <c r="EF3" s="35">
        <v>407</v>
      </c>
      <c r="EG3" s="35">
        <v>408</v>
      </c>
      <c r="EH3" s="35">
        <v>409</v>
      </c>
      <c r="EI3" s="35">
        <v>410</v>
      </c>
      <c r="EJ3" s="35">
        <v>411</v>
      </c>
      <c r="EK3" s="35">
        <v>412</v>
      </c>
      <c r="EL3" s="35">
        <v>413</v>
      </c>
      <c r="EM3" s="35">
        <v>414</v>
      </c>
      <c r="EN3" s="35">
        <v>415</v>
      </c>
      <c r="EO3" s="35">
        <v>416</v>
      </c>
      <c r="EP3" s="35">
        <v>417</v>
      </c>
      <c r="EQ3" s="35">
        <v>418</v>
      </c>
      <c r="ER3" s="35">
        <v>419</v>
      </c>
      <c r="ES3" s="35">
        <v>420</v>
      </c>
      <c r="ET3" s="35">
        <v>421</v>
      </c>
      <c r="EU3" s="35">
        <v>422</v>
      </c>
      <c r="EV3" s="35">
        <v>423</v>
      </c>
      <c r="EW3" s="35">
        <v>424</v>
      </c>
      <c r="EX3" s="35">
        <v>425</v>
      </c>
      <c r="EY3" s="35">
        <v>426</v>
      </c>
      <c r="EZ3" s="35">
        <v>427</v>
      </c>
      <c r="FA3" s="35">
        <v>428</v>
      </c>
      <c r="FB3" s="35">
        <v>429</v>
      </c>
      <c r="FC3" s="35">
        <v>430</v>
      </c>
      <c r="FD3" s="35">
        <v>431</v>
      </c>
      <c r="FE3" s="35">
        <v>432</v>
      </c>
      <c r="FF3" s="35">
        <v>433</v>
      </c>
      <c r="FG3" s="35">
        <v>434</v>
      </c>
      <c r="FH3" s="35">
        <v>435</v>
      </c>
      <c r="FI3" s="35">
        <v>436</v>
      </c>
      <c r="FJ3" s="35">
        <v>437</v>
      </c>
      <c r="FK3" s="35">
        <v>438</v>
      </c>
      <c r="FL3" s="35">
        <v>439</v>
      </c>
      <c r="FM3" s="35">
        <v>440</v>
      </c>
      <c r="FN3" s="35">
        <v>441</v>
      </c>
      <c r="FO3" s="35">
        <v>442</v>
      </c>
      <c r="FP3" s="35">
        <v>443</v>
      </c>
      <c r="FQ3" s="35">
        <v>444</v>
      </c>
      <c r="FR3" s="35">
        <v>445</v>
      </c>
      <c r="FS3" s="35">
        <v>446</v>
      </c>
      <c r="FT3" s="35">
        <v>447</v>
      </c>
      <c r="FU3" s="35">
        <v>448</v>
      </c>
      <c r="FV3" s="35">
        <v>449</v>
      </c>
      <c r="FW3" s="35">
        <v>450</v>
      </c>
      <c r="FX3" s="35">
        <v>451</v>
      </c>
      <c r="FY3" s="35">
        <v>452</v>
      </c>
      <c r="FZ3" s="35">
        <v>453</v>
      </c>
      <c r="GA3" s="35">
        <v>454</v>
      </c>
      <c r="GB3" s="35">
        <v>455</v>
      </c>
      <c r="GC3" s="35">
        <v>456</v>
      </c>
      <c r="GD3" s="35">
        <v>457</v>
      </c>
      <c r="GE3" s="35">
        <v>458</v>
      </c>
      <c r="GF3" s="35">
        <v>459</v>
      </c>
      <c r="GG3" s="35">
        <v>460</v>
      </c>
      <c r="GH3" s="35">
        <v>461</v>
      </c>
      <c r="GI3" s="35">
        <v>462</v>
      </c>
      <c r="GJ3" s="35">
        <v>463</v>
      </c>
      <c r="GK3" s="35">
        <v>464</v>
      </c>
      <c r="GL3" s="35">
        <v>465</v>
      </c>
      <c r="GM3" s="35">
        <v>466</v>
      </c>
      <c r="GN3" s="35">
        <v>467</v>
      </c>
      <c r="GO3" s="35">
        <v>468</v>
      </c>
      <c r="GP3" s="35">
        <v>469</v>
      </c>
      <c r="GQ3" s="35">
        <v>470</v>
      </c>
      <c r="GR3" s="35">
        <v>471</v>
      </c>
      <c r="GS3" s="35">
        <v>472</v>
      </c>
      <c r="GT3" s="35">
        <v>473</v>
      </c>
      <c r="GU3" s="35">
        <v>474</v>
      </c>
      <c r="GV3" s="35">
        <v>475</v>
      </c>
      <c r="GW3" s="35">
        <v>476</v>
      </c>
      <c r="GX3" s="35">
        <v>477</v>
      </c>
      <c r="GY3" s="35">
        <v>478</v>
      </c>
      <c r="GZ3" s="35">
        <v>479</v>
      </c>
      <c r="HA3" s="35">
        <v>480</v>
      </c>
      <c r="HB3" s="35">
        <v>481</v>
      </c>
      <c r="HC3" s="35">
        <v>482</v>
      </c>
      <c r="HD3" s="35">
        <v>483</v>
      </c>
      <c r="HE3" s="35">
        <v>484</v>
      </c>
      <c r="HF3" s="35">
        <v>485</v>
      </c>
      <c r="HG3" s="35">
        <v>486</v>
      </c>
      <c r="HH3" s="35">
        <v>487</v>
      </c>
      <c r="HI3" s="35">
        <v>488</v>
      </c>
      <c r="HJ3" s="35">
        <v>489</v>
      </c>
      <c r="HK3" s="35">
        <v>490</v>
      </c>
      <c r="HL3" s="35">
        <v>491</v>
      </c>
      <c r="HM3" s="35">
        <v>492</v>
      </c>
      <c r="HN3" s="35">
        <v>493</v>
      </c>
      <c r="HO3" s="35">
        <v>494</v>
      </c>
      <c r="HP3" s="35">
        <v>495</v>
      </c>
      <c r="HQ3" s="35">
        <v>496</v>
      </c>
      <c r="HR3" s="35">
        <v>497</v>
      </c>
      <c r="HS3" s="35">
        <v>498</v>
      </c>
      <c r="HT3" s="35">
        <v>499</v>
      </c>
      <c r="HU3" s="35">
        <v>500</v>
      </c>
      <c r="HV3" s="35">
        <v>501</v>
      </c>
      <c r="HW3" s="35">
        <v>502</v>
      </c>
      <c r="HX3" s="35">
        <v>503</v>
      </c>
      <c r="HY3" s="35">
        <v>504</v>
      </c>
      <c r="HZ3" s="35">
        <v>505</v>
      </c>
      <c r="IA3" s="35">
        <v>506</v>
      </c>
      <c r="IB3" s="35">
        <v>507</v>
      </c>
      <c r="IC3" s="35">
        <v>508</v>
      </c>
      <c r="ID3" s="35">
        <v>509</v>
      </c>
      <c r="IE3" s="35">
        <v>510</v>
      </c>
      <c r="IF3" s="35">
        <v>511</v>
      </c>
      <c r="IG3" s="35">
        <v>512</v>
      </c>
      <c r="IH3" s="35">
        <v>513</v>
      </c>
      <c r="II3" s="35">
        <v>514</v>
      </c>
      <c r="IJ3" s="35">
        <v>515</v>
      </c>
      <c r="IK3" s="35">
        <v>516</v>
      </c>
      <c r="IL3" s="35">
        <v>517</v>
      </c>
      <c r="IM3" s="35">
        <v>518</v>
      </c>
      <c r="IN3" s="35">
        <v>519</v>
      </c>
      <c r="IO3" s="35">
        <v>520</v>
      </c>
      <c r="IP3" s="35">
        <v>521</v>
      </c>
      <c r="IQ3" s="35">
        <v>522</v>
      </c>
      <c r="IR3" s="35">
        <v>523</v>
      </c>
      <c r="IS3" s="35">
        <v>524</v>
      </c>
      <c r="IT3" s="35">
        <v>525</v>
      </c>
      <c r="IU3" s="35">
        <v>526</v>
      </c>
      <c r="IV3" s="35">
        <v>527</v>
      </c>
      <c r="IW3" s="39"/>
      <c r="IX3" s="39"/>
      <c r="IY3" s="39"/>
      <c r="IZ3" s="39"/>
      <c r="JA3" s="39"/>
      <c r="JB3" s="39"/>
      <c r="JC3" s="39"/>
      <c r="JD3" s="39"/>
      <c r="JE3" s="39"/>
      <c r="JF3" s="39"/>
      <c r="JG3" s="39"/>
      <c r="JH3" s="39"/>
      <c r="JI3" s="39"/>
      <c r="JJ3" s="39"/>
      <c r="JK3" s="39"/>
      <c r="JL3" s="39"/>
      <c r="JM3" s="39"/>
      <c r="JN3" s="39"/>
      <c r="JO3" s="39"/>
      <c r="JP3" s="39"/>
      <c r="JQ3" s="39"/>
      <c r="JR3" s="39"/>
      <c r="JS3" s="39"/>
      <c r="JT3" s="39"/>
      <c r="JU3" s="39"/>
      <c r="JV3" s="39"/>
      <c r="JW3" s="39"/>
      <c r="JX3" s="39"/>
      <c r="JY3" s="39"/>
      <c r="JZ3" s="39"/>
      <c r="KA3" s="39"/>
      <c r="KB3" s="39"/>
      <c r="KC3" s="39"/>
      <c r="KD3" s="39"/>
      <c r="KE3" s="39"/>
      <c r="KF3" s="39"/>
      <c r="KG3" s="39"/>
      <c r="KH3" s="39"/>
      <c r="KI3" s="39"/>
      <c r="KJ3" s="39"/>
      <c r="KK3" s="39"/>
      <c r="KL3" s="39"/>
      <c r="KM3" s="39"/>
      <c r="KN3" s="39"/>
      <c r="KO3" s="39"/>
      <c r="KP3" s="39"/>
      <c r="KQ3" s="39"/>
      <c r="KR3" s="39"/>
      <c r="KS3" s="39"/>
      <c r="KT3" s="39"/>
      <c r="KU3" s="39"/>
      <c r="KV3" s="39"/>
      <c r="KW3" s="39"/>
      <c r="KX3" s="39"/>
      <c r="KY3" s="39"/>
      <c r="KZ3" s="39"/>
      <c r="LA3" s="39"/>
      <c r="LB3" s="39"/>
      <c r="LC3" s="39"/>
      <c r="LD3" s="39"/>
      <c r="LE3" s="39"/>
      <c r="LF3" s="39"/>
      <c r="LG3" s="39"/>
      <c r="LH3" s="39"/>
      <c r="LI3" s="39"/>
      <c r="LJ3" s="39"/>
      <c r="LK3" s="39"/>
      <c r="LL3" s="39"/>
      <c r="LM3" s="39"/>
      <c r="LN3" s="39"/>
      <c r="LO3" s="39"/>
      <c r="LP3" s="39"/>
      <c r="LQ3" s="39"/>
      <c r="LR3" s="39"/>
      <c r="LS3" s="39"/>
      <c r="LT3" s="39"/>
      <c r="LU3" s="39"/>
      <c r="LV3" s="39"/>
      <c r="LW3" s="39"/>
      <c r="LX3" s="39"/>
      <c r="LY3" s="39"/>
      <c r="LZ3" s="39"/>
      <c r="MA3" s="39"/>
      <c r="MB3" s="39"/>
      <c r="MC3" s="39"/>
      <c r="MD3" s="39"/>
      <c r="ME3" s="39"/>
      <c r="MF3" s="39"/>
      <c r="MG3" s="39"/>
      <c r="MH3" s="39"/>
      <c r="MI3" s="39"/>
      <c r="MJ3" s="39"/>
      <c r="MK3" s="39"/>
      <c r="ML3" s="39"/>
      <c r="MM3" s="39"/>
      <c r="MN3" s="39"/>
      <c r="MO3" s="39"/>
      <c r="MP3" s="39"/>
      <c r="MQ3" s="39"/>
      <c r="MR3" s="39"/>
      <c r="MS3" s="39"/>
      <c r="MT3" s="39"/>
      <c r="MU3" s="39"/>
      <c r="MV3" s="39"/>
      <c r="MW3" s="39"/>
      <c r="MX3" s="39"/>
      <c r="MY3" s="39"/>
      <c r="MZ3" s="39"/>
      <c r="NA3" s="39"/>
      <c r="NB3" s="39"/>
      <c r="NC3" s="39"/>
      <c r="ND3" s="39"/>
      <c r="NE3" s="39"/>
      <c r="NF3" s="39"/>
      <c r="NG3" s="39"/>
      <c r="NH3" s="39"/>
      <c r="NI3" s="39"/>
      <c r="NJ3" s="39"/>
      <c r="NK3" s="39"/>
      <c r="NL3" s="39"/>
      <c r="NM3" s="39"/>
      <c r="NN3" s="39"/>
      <c r="NO3" s="39"/>
      <c r="NP3" s="39"/>
      <c r="NQ3" s="39"/>
      <c r="NR3" s="39"/>
      <c r="NS3" s="39"/>
      <c r="NT3" s="39"/>
      <c r="NU3" s="39"/>
      <c r="NV3" s="39"/>
      <c r="NW3" s="39"/>
      <c r="NX3" s="39"/>
      <c r="NY3" s="39"/>
      <c r="NZ3" s="39"/>
      <c r="OA3" s="39"/>
      <c r="OB3" s="39"/>
      <c r="OC3" s="39"/>
      <c r="OD3" s="39"/>
      <c r="OE3" s="39"/>
      <c r="OF3" s="39"/>
      <c r="OG3" s="39"/>
      <c r="OH3" s="39"/>
      <c r="OI3" s="39"/>
      <c r="OJ3" s="39"/>
      <c r="OK3" s="39"/>
      <c r="OL3" s="39"/>
      <c r="OM3" s="39"/>
      <c r="ON3" s="39"/>
      <c r="OO3" s="39"/>
      <c r="OP3" s="39"/>
      <c r="OQ3" s="39"/>
      <c r="OR3" s="39"/>
      <c r="OS3" s="39"/>
      <c r="OT3" s="39"/>
      <c r="OU3" s="39"/>
      <c r="OV3" s="39"/>
      <c r="OW3" s="39"/>
      <c r="OX3" s="39"/>
      <c r="OY3" s="39"/>
      <c r="OZ3" s="39"/>
      <c r="PA3" s="39"/>
      <c r="PB3" s="39"/>
      <c r="PC3" s="39"/>
      <c r="PD3" s="39"/>
      <c r="PE3" s="39"/>
      <c r="PF3" s="39"/>
      <c r="PG3" s="39"/>
      <c r="PH3" s="39"/>
      <c r="PI3" s="39"/>
      <c r="PJ3" s="39"/>
      <c r="PK3" s="39"/>
      <c r="PL3" s="39"/>
      <c r="PM3" s="39"/>
      <c r="PN3" s="39"/>
      <c r="PO3" s="39"/>
      <c r="PP3" s="39"/>
      <c r="PQ3" s="39"/>
      <c r="PR3" s="39"/>
      <c r="PS3" s="39"/>
      <c r="PT3" s="39"/>
      <c r="PU3" s="39"/>
      <c r="PV3" s="39"/>
      <c r="PW3" s="39"/>
      <c r="PX3" s="39"/>
      <c r="PY3" s="39"/>
      <c r="PZ3" s="39"/>
      <c r="QA3" s="39"/>
      <c r="QB3" s="39"/>
      <c r="QC3" s="39"/>
      <c r="QD3" s="39"/>
      <c r="QE3" s="39"/>
      <c r="QF3" s="39"/>
      <c r="QG3" s="39"/>
      <c r="QH3" s="39"/>
      <c r="QI3" s="39"/>
      <c r="QJ3" s="39"/>
      <c r="QK3" s="39"/>
      <c r="QL3" s="39"/>
      <c r="QM3" s="39"/>
      <c r="QN3" s="39"/>
      <c r="QO3" s="39"/>
      <c r="QP3" s="39"/>
      <c r="QQ3" s="39"/>
      <c r="QR3" s="39"/>
      <c r="QS3" s="39"/>
      <c r="QT3" s="39"/>
      <c r="QU3" s="39"/>
      <c r="QV3" s="39"/>
      <c r="QW3" s="39"/>
      <c r="QX3" s="39"/>
      <c r="QY3" s="39"/>
      <c r="QZ3" s="39"/>
      <c r="RA3" s="39"/>
      <c r="RB3" s="39"/>
      <c r="RC3" s="39"/>
      <c r="RD3" s="39"/>
      <c r="RE3" s="39"/>
      <c r="RF3" s="39"/>
      <c r="RG3" s="39"/>
      <c r="RH3" s="39"/>
      <c r="RI3" s="39"/>
      <c r="RJ3" s="39"/>
      <c r="RK3" s="39"/>
      <c r="RL3" s="39"/>
      <c r="RM3" s="39"/>
      <c r="RN3" s="39"/>
      <c r="RO3" s="39"/>
      <c r="RP3" s="39"/>
      <c r="RQ3" s="39"/>
      <c r="RR3" s="39"/>
      <c r="RS3" s="39"/>
      <c r="RT3" s="39"/>
      <c r="RU3" s="39"/>
      <c r="RV3" s="39"/>
      <c r="RW3" s="39"/>
      <c r="RX3" s="39"/>
      <c r="RY3" s="39"/>
      <c r="RZ3" s="39"/>
      <c r="SA3" s="39"/>
      <c r="SB3" s="39"/>
      <c r="SC3" s="39"/>
      <c r="SD3" s="39"/>
      <c r="SE3" s="39"/>
      <c r="SF3" s="39"/>
      <c r="SG3" s="39"/>
      <c r="SH3" s="39"/>
      <c r="SI3" s="39"/>
      <c r="SJ3" s="39"/>
      <c r="SK3" s="39"/>
      <c r="SL3" s="39"/>
      <c r="SM3" s="39"/>
      <c r="SN3" s="39"/>
      <c r="SO3" s="39"/>
      <c r="SP3" s="39"/>
      <c r="SQ3" s="39"/>
      <c r="SR3" s="39"/>
      <c r="SS3" s="39"/>
      <c r="ST3" s="39"/>
      <c r="SU3" s="39"/>
      <c r="SV3" s="39"/>
      <c r="SW3" s="39"/>
      <c r="SX3" s="39"/>
      <c r="SY3" s="39"/>
      <c r="SZ3" s="39"/>
      <c r="TA3" s="39"/>
      <c r="TB3" s="39"/>
      <c r="TC3" s="39"/>
      <c r="TD3" s="39"/>
      <c r="TE3" s="39"/>
      <c r="TF3" s="39"/>
      <c r="TG3" s="39"/>
      <c r="TH3" s="39"/>
      <c r="TI3" s="39"/>
      <c r="TJ3" s="39"/>
      <c r="TK3" s="39"/>
      <c r="TL3" s="39"/>
      <c r="TM3" s="39"/>
      <c r="TN3" s="39"/>
      <c r="TO3" s="39"/>
      <c r="TP3" s="39"/>
      <c r="TQ3" s="39"/>
      <c r="TR3" s="39"/>
      <c r="TS3" s="39"/>
      <c r="TT3" s="39"/>
      <c r="TU3" s="39"/>
      <c r="TV3" s="39"/>
      <c r="TW3" s="39"/>
      <c r="TX3" s="39"/>
      <c r="TY3" s="39"/>
      <c r="TZ3" s="39"/>
      <c r="UA3" s="39"/>
      <c r="UB3" s="39"/>
      <c r="UC3" s="39"/>
      <c r="UD3" s="39"/>
      <c r="UE3" s="39"/>
      <c r="UF3" s="39"/>
      <c r="UG3" s="39"/>
      <c r="UH3" s="39"/>
      <c r="UI3" s="39"/>
      <c r="UJ3" s="39"/>
      <c r="UK3" s="39"/>
      <c r="UL3" s="39"/>
      <c r="UM3" s="39"/>
      <c r="UN3" s="39"/>
      <c r="UO3" s="39"/>
      <c r="UP3" s="39"/>
      <c r="UQ3" s="39"/>
      <c r="UR3" s="39"/>
      <c r="US3" s="39"/>
      <c r="UT3" s="39"/>
      <c r="UU3" s="39"/>
      <c r="UV3" s="39"/>
      <c r="UW3" s="39"/>
      <c r="UX3" s="39"/>
      <c r="UY3" s="39"/>
      <c r="UZ3" s="39"/>
      <c r="VA3" s="39"/>
      <c r="VB3" s="39"/>
      <c r="VC3" s="39"/>
      <c r="VD3" s="39"/>
      <c r="VE3" s="39"/>
      <c r="VF3" s="39"/>
      <c r="VG3" s="39"/>
      <c r="VH3" s="39"/>
      <c r="VI3" s="39"/>
      <c r="VJ3" s="39"/>
      <c r="VK3" s="39"/>
      <c r="VL3" s="39"/>
      <c r="VM3" s="39"/>
      <c r="VN3" s="39"/>
      <c r="VO3" s="39"/>
      <c r="VP3" s="39"/>
      <c r="VQ3" s="39"/>
      <c r="VR3" s="39"/>
      <c r="VS3" s="39"/>
      <c r="VT3" s="39"/>
      <c r="VU3" s="39"/>
      <c r="VV3" s="39"/>
      <c r="VW3" s="39"/>
      <c r="VX3" s="39"/>
      <c r="VY3" s="39"/>
      <c r="VZ3" s="39"/>
      <c r="WA3" s="39"/>
      <c r="WB3" s="39"/>
      <c r="WC3" s="39"/>
      <c r="WD3" s="39"/>
      <c r="WE3" s="39"/>
      <c r="WF3" s="39"/>
      <c r="WG3" s="39"/>
      <c r="WH3" s="39"/>
      <c r="WI3" s="39"/>
      <c r="WJ3" s="39"/>
      <c r="WK3" s="39"/>
      <c r="WL3" s="39"/>
      <c r="WM3" s="39"/>
      <c r="WN3" s="39"/>
      <c r="WO3" s="39"/>
      <c r="WP3" s="39"/>
      <c r="WQ3" s="39"/>
      <c r="WR3" s="39"/>
      <c r="WS3" s="39"/>
      <c r="WT3" s="39"/>
      <c r="WU3" s="39"/>
      <c r="WV3" s="39"/>
      <c r="WW3" s="39"/>
      <c r="WX3" s="39"/>
      <c r="WY3" s="39"/>
      <c r="WZ3" s="39"/>
      <c r="XA3" s="39"/>
      <c r="XB3" s="39"/>
      <c r="XC3" s="39"/>
      <c r="XD3" s="39"/>
      <c r="XE3" s="39"/>
      <c r="XF3" s="39"/>
      <c r="XG3" s="39"/>
      <c r="XH3" s="39"/>
      <c r="XI3" s="39"/>
      <c r="XJ3" s="39"/>
      <c r="XK3" s="39"/>
      <c r="XL3" s="39"/>
      <c r="XM3" s="39"/>
      <c r="XN3" s="39"/>
      <c r="XO3" s="39"/>
      <c r="XP3" s="39"/>
      <c r="XQ3" s="39"/>
      <c r="XR3" s="39"/>
      <c r="XS3" s="39"/>
      <c r="XT3" s="39"/>
      <c r="XU3" s="39"/>
      <c r="XV3" s="39"/>
      <c r="XW3" s="39"/>
      <c r="XX3" s="39"/>
      <c r="XY3" s="39"/>
      <c r="XZ3" s="39"/>
      <c r="YA3" s="39"/>
      <c r="YB3" s="39"/>
      <c r="YC3" s="39"/>
      <c r="YD3" s="39"/>
      <c r="YE3" s="39"/>
      <c r="YF3" s="39"/>
      <c r="YG3" s="39"/>
      <c r="YH3" s="39"/>
      <c r="YI3" s="39"/>
      <c r="YJ3" s="39"/>
      <c r="YK3" s="39"/>
      <c r="YL3" s="39"/>
      <c r="YM3" s="39"/>
      <c r="YN3" s="39"/>
      <c r="YO3" s="39"/>
      <c r="YP3" s="39"/>
      <c r="YQ3" s="39"/>
      <c r="YR3" s="39"/>
      <c r="YS3" s="39"/>
      <c r="YT3" s="39"/>
      <c r="YU3" s="39"/>
      <c r="YV3" s="39"/>
      <c r="YW3" s="39"/>
      <c r="YX3" s="39"/>
      <c r="YY3" s="39"/>
      <c r="YZ3" s="39"/>
      <c r="ZA3" s="39"/>
      <c r="ZB3" s="39"/>
      <c r="ZC3" s="39"/>
      <c r="ZD3" s="39"/>
      <c r="ZE3" s="39"/>
      <c r="ZF3" s="39"/>
      <c r="ZG3" s="39"/>
      <c r="ZH3" s="39"/>
      <c r="ZI3" s="39"/>
      <c r="ZJ3" s="39"/>
      <c r="ZK3" s="39"/>
      <c r="ZL3" s="39"/>
      <c r="ZM3" s="39"/>
      <c r="ZN3" s="39"/>
      <c r="ZO3" s="39"/>
      <c r="ZP3" s="39"/>
      <c r="ZQ3" s="39"/>
      <c r="ZR3" s="39"/>
      <c r="ZS3" s="39"/>
      <c r="ZT3" s="39"/>
      <c r="ZU3" s="39"/>
      <c r="ZV3" s="39"/>
      <c r="ZW3" s="39"/>
      <c r="ZX3" s="39"/>
      <c r="ZY3" s="39"/>
      <c r="ZZ3" s="39"/>
      <c r="AAA3" s="39"/>
      <c r="AAB3" s="39"/>
      <c r="AAC3" s="39"/>
      <c r="AAD3" s="39"/>
      <c r="AAE3" s="39"/>
      <c r="AAF3" s="39"/>
      <c r="AAG3" s="39"/>
      <c r="AAH3" s="39"/>
      <c r="AAI3" s="39"/>
      <c r="AAJ3" s="39"/>
      <c r="AAK3" s="39"/>
      <c r="AAL3" s="39"/>
      <c r="AAM3" s="39"/>
      <c r="AAN3" s="39"/>
      <c r="AAO3" s="39"/>
      <c r="AAP3" s="39"/>
      <c r="AAQ3" s="39"/>
      <c r="AAR3" s="39"/>
      <c r="AAS3" s="39"/>
      <c r="AAT3" s="39"/>
      <c r="AAU3" s="39"/>
      <c r="AAV3" s="39"/>
      <c r="AAW3" s="39"/>
      <c r="AAX3" s="39"/>
      <c r="AAY3" s="39"/>
      <c r="AAZ3" s="39"/>
      <c r="ABA3" s="39"/>
      <c r="ABB3" s="39"/>
      <c r="ABC3" s="39"/>
      <c r="ABD3" s="39"/>
      <c r="ABE3" s="39"/>
      <c r="ABF3" s="39"/>
      <c r="ABG3" s="39"/>
      <c r="ABH3" s="39"/>
    </row>
    <row r="4" spans="1:736" s="96" customFormat="1" ht="15.75" customHeight="1">
      <c r="A4" s="95" t="s">
        <v>5202</v>
      </c>
      <c r="B4" s="95">
        <f>IFERROR(B3/Outbound!#REF!/Data!$B13,0)</f>
        <v>0</v>
      </c>
      <c r="C4" s="95">
        <f>IFERROR(C3/Outbound!#REF!/Data!$B13,0)</f>
        <v>0</v>
      </c>
      <c r="D4" s="95">
        <f>IFERROR(D3/Outbound!#REF!/Data!$B13,0)</f>
        <v>0</v>
      </c>
      <c r="E4" s="95">
        <f>IFERROR(E3/Outbound!#REF!/Data!$B13,0)</f>
        <v>0</v>
      </c>
      <c r="F4" s="95">
        <f>IFERROR(F3/Outbound!#REF!/Data!$B13,0)</f>
        <v>0</v>
      </c>
      <c r="G4" s="95">
        <f>IFERROR(G3/Outbound!#REF!/Data!$B13,0)</f>
        <v>0</v>
      </c>
      <c r="H4" s="95">
        <f>IFERROR(H3/Outbound!#REF!/Data!$B13,0)</f>
        <v>0</v>
      </c>
      <c r="I4" s="95">
        <f>IFERROR(I3/Outbound!#REF!/Data!$B13,0)</f>
        <v>0</v>
      </c>
      <c r="J4" s="95">
        <f>IFERROR(J3/Outbound!#REF!/Data!$B13,0)</f>
        <v>0</v>
      </c>
      <c r="K4" s="95">
        <f>IFERROR(K3/Outbound!#REF!/Data!$B13,0)</f>
        <v>0</v>
      </c>
      <c r="L4" s="95">
        <f>IFERROR(L3/Outbound!#REF!/Data!$B13,0)</f>
        <v>0</v>
      </c>
      <c r="M4" s="95">
        <f>IFERROR(M3/Outbound!#REF!/Data!$B13,0)</f>
        <v>0</v>
      </c>
      <c r="N4" s="95">
        <f>IFERROR(N3/Outbound!#REF!/Data!$B13,0)</f>
        <v>0</v>
      </c>
      <c r="O4" s="95">
        <f>IFERROR(O3/Outbound!#REF!/Data!$B13,0)</f>
        <v>0</v>
      </c>
      <c r="P4" s="95">
        <f>IFERROR(P3/Outbound!#REF!/Data!$B13,0)</f>
        <v>0</v>
      </c>
      <c r="Q4" s="95">
        <f>IFERROR(Q3/Outbound!#REF!/Data!$B13,0)</f>
        <v>0</v>
      </c>
      <c r="R4" s="95">
        <f>IFERROR(R3/Outbound!#REF!/Data!$B13,0)</f>
        <v>0</v>
      </c>
      <c r="S4" s="95">
        <f>IFERROR(S3/Outbound!#REF!/Data!$B13,0)</f>
        <v>0</v>
      </c>
      <c r="T4" s="95">
        <f>IFERROR(T3/Outbound!#REF!/Data!$B13,0)</f>
        <v>0</v>
      </c>
      <c r="U4" s="95">
        <f>IFERROR(U3/Outbound!#REF!/Data!$B13,0)</f>
        <v>0</v>
      </c>
      <c r="V4" s="95">
        <f>IFERROR(V3/Outbound!#REF!/Data!$B13,0)</f>
        <v>0</v>
      </c>
      <c r="W4" s="95">
        <f>IFERROR(W3/Outbound!#REF!/Data!$B13,0)</f>
        <v>0</v>
      </c>
      <c r="X4" s="95">
        <f>IFERROR(X3/Outbound!#REF!/Data!$B13,0)</f>
        <v>0</v>
      </c>
      <c r="Y4" s="95">
        <f>IFERROR(Y3/Outbound!#REF!/Data!$B13,0)</f>
        <v>0</v>
      </c>
      <c r="Z4" s="95">
        <f>IFERROR(Z3/Outbound!#REF!/Data!$B13,0)</f>
        <v>0</v>
      </c>
      <c r="AA4" s="95">
        <f>IFERROR(AA3/Outbound!#REF!/Data!$B13,0)</f>
        <v>0</v>
      </c>
      <c r="AB4" s="95">
        <f>IFERROR(AB3/Outbound!#REF!/Data!$B13,0)</f>
        <v>0</v>
      </c>
      <c r="AC4" s="95">
        <f>IFERROR(AC3/Outbound!#REF!/Data!$B13,0)</f>
        <v>0</v>
      </c>
      <c r="AD4" s="95">
        <f>IFERROR(AD3/Outbound!#REF!/Data!$B13,0)</f>
        <v>0</v>
      </c>
      <c r="AE4" s="95">
        <f>IFERROR(AE3/Outbound!#REF!/Data!$B13,0)</f>
        <v>0</v>
      </c>
      <c r="AF4" s="95">
        <f>IFERROR(AF3/Outbound!#REF!/Data!$B13,0)</f>
        <v>0</v>
      </c>
      <c r="AG4" s="95">
        <f>IFERROR(AG3/Outbound!#REF!/Data!$B13,0)</f>
        <v>0</v>
      </c>
      <c r="AH4" s="95">
        <f>IFERROR(AH3/Outbound!#REF!/Data!$B13,0)</f>
        <v>0</v>
      </c>
      <c r="AI4" s="95">
        <f>IFERROR(AI3/Outbound!#REF!/Data!$B13,0)</f>
        <v>0</v>
      </c>
      <c r="AJ4" s="95">
        <f>IFERROR(AJ3/Outbound!#REF!/Data!$B13,0)</f>
        <v>0</v>
      </c>
      <c r="AK4" s="95">
        <f>IFERROR(AK3/Outbound!#REF!/Data!$B13,0)</f>
        <v>0</v>
      </c>
      <c r="AL4" s="95">
        <f>IFERROR(AL3/Outbound!#REF!/Data!$B13,0)</f>
        <v>0</v>
      </c>
      <c r="AM4" s="95">
        <f>IFERROR(AM3/Outbound!#REF!/Data!$B13,0)</f>
        <v>0</v>
      </c>
      <c r="AN4" s="95">
        <f>IFERROR(AN3/Outbound!#REF!/Data!$B13,0)</f>
        <v>0</v>
      </c>
      <c r="AO4" s="95">
        <f>IFERROR(AO3/Outbound!#REF!/Data!$B13,0)</f>
        <v>0</v>
      </c>
      <c r="AP4" s="95">
        <f>IFERROR(AP3/Outbound!#REF!/Data!$B13,0)</f>
        <v>0</v>
      </c>
      <c r="AQ4" s="95">
        <f>IFERROR(AQ3/Outbound!#REF!/Data!$B13,0)</f>
        <v>0</v>
      </c>
      <c r="AR4" s="95">
        <f>IFERROR(AR3/Outbound!#REF!/Data!$B13,0)</f>
        <v>0</v>
      </c>
      <c r="AS4" s="95">
        <f>IFERROR(AS3/Outbound!#REF!/Data!$B13,0)</f>
        <v>0</v>
      </c>
      <c r="AT4" s="95">
        <f>IFERROR(AT3/Outbound!#REF!/Data!$B13,0)</f>
        <v>0</v>
      </c>
      <c r="AU4" s="95">
        <f>IFERROR(AU3/Outbound!#REF!/Data!$B13,0)</f>
        <v>0</v>
      </c>
      <c r="AV4" s="95">
        <f>IFERROR(AV3/Outbound!#REF!/Data!$B13,0)</f>
        <v>0</v>
      </c>
      <c r="AW4" s="95">
        <f>IFERROR(AW3/Outbound!#REF!/Data!$B13,0)</f>
        <v>0</v>
      </c>
      <c r="AX4" s="95">
        <f>IFERROR(AX3/Outbound!#REF!/Data!$B13,0)</f>
        <v>0</v>
      </c>
      <c r="AY4" s="95">
        <f>IFERROR(AY3/Outbound!#REF!/Data!$B13,0)</f>
        <v>0</v>
      </c>
      <c r="AZ4" s="95">
        <f>IFERROR(AZ3/Outbound!#REF!/Data!$B13,0)</f>
        <v>0</v>
      </c>
      <c r="BA4" s="95">
        <f>IFERROR(BA3/Outbound!#REF!/Data!$B13,0)</f>
        <v>0</v>
      </c>
      <c r="BB4" s="95">
        <f>IFERROR(BB3/Outbound!#REF!/Data!$B13,0)</f>
        <v>0</v>
      </c>
      <c r="BC4" s="95">
        <f>IFERROR(BC3/Outbound!#REF!/Data!$B13,0)</f>
        <v>0</v>
      </c>
      <c r="BD4" s="95">
        <f>IFERROR(BD3/Outbound!#REF!/Data!$B13,0)</f>
        <v>0</v>
      </c>
      <c r="BE4" s="95">
        <f>IFERROR(BE3/Outbound!#REF!/Data!$B13,0)</f>
        <v>0</v>
      </c>
      <c r="BF4" s="95">
        <f>IFERROR(BF3/Outbound!#REF!/Data!$B13,0)</f>
        <v>0</v>
      </c>
      <c r="BG4" s="95">
        <f>IFERROR(BG3/Outbound!#REF!/Data!$B13,0)</f>
        <v>0</v>
      </c>
      <c r="BH4" s="95">
        <f>IFERROR(BH3/Outbound!#REF!/Data!$B13,0)</f>
        <v>0</v>
      </c>
      <c r="BI4" s="95">
        <f>IFERROR(BI3/Outbound!#REF!/Data!$B13,0)</f>
        <v>0</v>
      </c>
      <c r="BJ4" s="95">
        <f>IFERROR(BJ3/Outbound!#REF!/Data!$B13,0)</f>
        <v>0</v>
      </c>
      <c r="BK4" s="95">
        <f>IFERROR(BK3/Outbound!#REF!/Data!$B13,0)</f>
        <v>0</v>
      </c>
      <c r="BL4" s="95">
        <f>IFERROR(BL3/Outbound!#REF!/Data!$B13,0)</f>
        <v>0</v>
      </c>
      <c r="BM4" s="95">
        <f>IFERROR(BM3/Outbound!#REF!/Data!$B13,0)</f>
        <v>0</v>
      </c>
      <c r="BN4" s="95">
        <f>IFERROR(BN3/Outbound!#REF!/Data!$B13,0)</f>
        <v>0</v>
      </c>
      <c r="BO4" s="95">
        <f>IFERROR(BO3/Outbound!#REF!/Data!$B13,0)</f>
        <v>0</v>
      </c>
      <c r="BP4" s="95">
        <f>IFERROR(BP3/Outbound!#REF!/Data!$B13,0)</f>
        <v>0</v>
      </c>
      <c r="BQ4" s="95">
        <f>IFERROR(BQ3/Outbound!#REF!/Data!$B13,0)</f>
        <v>0</v>
      </c>
      <c r="BR4" s="95">
        <f>IFERROR(BR3/Outbound!#REF!/Data!$B13,0)</f>
        <v>0</v>
      </c>
      <c r="BS4" s="95">
        <f>IFERROR(BS3/Outbound!#REF!/Data!$B13,0)</f>
        <v>0</v>
      </c>
      <c r="BT4" s="95">
        <f>IFERROR(BT3/Outbound!#REF!/Data!$B13,0)</f>
        <v>0</v>
      </c>
      <c r="BU4" s="95">
        <f>IFERROR(BU3/Outbound!#REF!/Data!$B13,0)</f>
        <v>0</v>
      </c>
      <c r="BV4" s="95">
        <f>IFERROR(BV3/Outbound!#REF!/Data!$B13,0)</f>
        <v>0</v>
      </c>
      <c r="BW4" s="95">
        <f>IFERROR(BW3/Outbound!#REF!/Data!$B13,0)</f>
        <v>0</v>
      </c>
      <c r="BX4" s="95">
        <f>IFERROR(BX3/Outbound!#REF!/Data!$B13,0)</f>
        <v>0</v>
      </c>
      <c r="BY4" s="95">
        <f>IFERROR(BY3/Outbound!#REF!/Data!$B13,0)</f>
        <v>0</v>
      </c>
      <c r="BZ4" s="95">
        <f>IFERROR(BZ3/Outbound!#REF!/Data!$B13,0)</f>
        <v>0</v>
      </c>
      <c r="CA4" s="95">
        <f>IFERROR(CA3/Outbound!#REF!/Data!$B13,0)</f>
        <v>0</v>
      </c>
      <c r="CB4" s="95">
        <f>IFERROR(CB3/Outbound!#REF!/Data!$B13,0)</f>
        <v>0</v>
      </c>
      <c r="CC4" s="95">
        <f>IFERROR(CC3/Outbound!#REF!/Data!$B13,0)</f>
        <v>0</v>
      </c>
      <c r="CD4" s="95">
        <f>IFERROR(CD3/Outbound!#REF!/Data!$B13,0)</f>
        <v>0</v>
      </c>
      <c r="CE4" s="95">
        <f>IFERROR(CE3/Outbound!#REF!/Data!$B13,0)</f>
        <v>0</v>
      </c>
      <c r="CF4" s="95">
        <f>IFERROR(CF3/Outbound!#REF!/Data!$B13,0)</f>
        <v>0</v>
      </c>
      <c r="CG4" s="95">
        <f>IFERROR(CG3/Outbound!#REF!/Data!$B13,0)</f>
        <v>0</v>
      </c>
      <c r="CH4" s="95">
        <f>IFERROR(CH3/Outbound!#REF!/Data!$B13,0)</f>
        <v>0</v>
      </c>
      <c r="CI4" s="95">
        <f>IFERROR(CI3/Outbound!#REF!/Data!$B13,0)</f>
        <v>0</v>
      </c>
      <c r="CJ4" s="95">
        <f>IFERROR(CJ3/Outbound!#REF!/Data!$B13,0)</f>
        <v>0</v>
      </c>
      <c r="CK4" s="95">
        <f>IFERROR(CK3/Outbound!#REF!/Data!$B13,0)</f>
        <v>0</v>
      </c>
      <c r="CL4" s="95">
        <f>IFERROR(CL3/Outbound!#REF!/Data!$B13,0)</f>
        <v>0</v>
      </c>
      <c r="CM4" s="95">
        <f>IFERROR(CM3/Outbound!#REF!/Data!$B13,0)</f>
        <v>0</v>
      </c>
      <c r="CN4" s="95">
        <f>IFERROR(CN3/Outbound!#REF!/Data!$B13,0)</f>
        <v>0</v>
      </c>
      <c r="CO4" s="95">
        <f>IFERROR(CO3/Outbound!#REF!/Data!$B13,0)</f>
        <v>0</v>
      </c>
      <c r="CP4" s="95">
        <f>IFERROR(CP3/Outbound!#REF!/Data!$B13,0)</f>
        <v>0</v>
      </c>
      <c r="CQ4" s="95">
        <f>IFERROR(CQ3/Outbound!#REF!/Data!$B13,0)</f>
        <v>0</v>
      </c>
      <c r="CR4" s="95">
        <f>IFERROR(CR3/Outbound!#REF!/Data!$B13,0)</f>
        <v>0</v>
      </c>
      <c r="CS4" s="95">
        <f>IFERROR(CS3/Outbound!#REF!/Data!$B13,0)</f>
        <v>0</v>
      </c>
      <c r="CT4" s="95">
        <f>IFERROR(CT3/Outbound!#REF!/Data!$B13,0)</f>
        <v>0</v>
      </c>
      <c r="CU4" s="95">
        <f>IFERROR(CU3/Outbound!#REF!/Data!$B13,0)</f>
        <v>0</v>
      </c>
      <c r="CV4" s="95">
        <f>IFERROR(CV3/Outbound!#REF!/Data!$B13,0)</f>
        <v>0</v>
      </c>
      <c r="CW4" s="95">
        <f>IFERROR(CW3/Outbound!#REF!/Data!$B13,0)</f>
        <v>0</v>
      </c>
      <c r="CX4" s="95">
        <f>IFERROR(CX3/Outbound!#REF!/Data!$B13,0)</f>
        <v>0</v>
      </c>
      <c r="CY4" s="95">
        <f>IFERROR(CY3/Outbound!#REF!/Data!$B13,0)</f>
        <v>0</v>
      </c>
      <c r="CZ4" s="95">
        <f>IFERROR(CZ3/Outbound!#REF!/Data!$B13,0)</f>
        <v>0</v>
      </c>
      <c r="DA4" s="95">
        <f>IFERROR(DA3/Outbound!#REF!/Data!$B13,0)</f>
        <v>0</v>
      </c>
      <c r="DB4" s="95">
        <f>IFERROR(DB3/Outbound!#REF!/Data!$B13,0)</f>
        <v>0</v>
      </c>
      <c r="DC4" s="95">
        <f>IFERROR(DC3/Outbound!#REF!/Data!$B13,0)</f>
        <v>0</v>
      </c>
      <c r="DD4" s="95">
        <f>IFERROR(DD3/Outbound!#REF!/Data!$B13,0)</f>
        <v>0</v>
      </c>
      <c r="DE4" s="95">
        <f>IFERROR(DE3/Outbound!#REF!/Data!$B13,0)</f>
        <v>0</v>
      </c>
      <c r="DF4" s="95">
        <f>IFERROR(DF3/Outbound!#REF!/Data!$B13,0)</f>
        <v>0</v>
      </c>
      <c r="DG4" s="95">
        <f>IFERROR(DG3/Outbound!#REF!/Data!$B13,0)</f>
        <v>0</v>
      </c>
      <c r="DH4" s="95">
        <f>IFERROR(DH3/Outbound!#REF!/Data!$B13,0)</f>
        <v>0</v>
      </c>
      <c r="DI4" s="95">
        <f>IFERROR(DI3/Outbound!#REF!/Data!$B13,0)</f>
        <v>0</v>
      </c>
      <c r="DJ4" s="95">
        <f>IFERROR(DJ3/Outbound!#REF!/Data!$B13,0)</f>
        <v>0</v>
      </c>
      <c r="DK4" s="95">
        <f>IFERROR(DK3/Outbound!#REF!/Data!$B13,0)</f>
        <v>0</v>
      </c>
      <c r="DL4" s="95">
        <f>IFERROR(DL3/Outbound!#REF!/Data!$B13,0)</f>
        <v>0</v>
      </c>
      <c r="DM4" s="95">
        <f>IFERROR(DM3/Outbound!#REF!/Data!$B13,0)</f>
        <v>0</v>
      </c>
      <c r="DN4" s="95">
        <f>IFERROR(DN3/Outbound!#REF!/Data!$B13,0)</f>
        <v>0</v>
      </c>
      <c r="DO4" s="95">
        <f>IFERROR(DO3/Outbound!#REF!/Data!$B13,0)</f>
        <v>0</v>
      </c>
      <c r="DP4" s="95">
        <f>IFERROR(DP3/Outbound!#REF!/Data!$B13,0)</f>
        <v>0</v>
      </c>
      <c r="DQ4" s="95">
        <f>IFERROR(DQ3/Outbound!#REF!/Data!$B13,0)</f>
        <v>0</v>
      </c>
      <c r="DR4" s="95">
        <f>IFERROR(DR3/Outbound!#REF!/Data!$B13,0)</f>
        <v>0</v>
      </c>
      <c r="DS4" s="95">
        <f>IFERROR(DS3/Outbound!#REF!/Data!$B13,0)</f>
        <v>0</v>
      </c>
      <c r="DT4" s="95">
        <f>IFERROR(DT3/Outbound!#REF!/Data!$B13,0)</f>
        <v>0</v>
      </c>
      <c r="DU4" s="95">
        <f>IFERROR(DU3/Outbound!#REF!/Data!$B13,0)</f>
        <v>0</v>
      </c>
      <c r="DV4" s="95">
        <f>IFERROR(DV3/Outbound!#REF!/Data!$B13,0)</f>
        <v>0</v>
      </c>
      <c r="DW4" s="95">
        <f>IFERROR(DW3/Outbound!#REF!/Data!$B13,0)</f>
        <v>0</v>
      </c>
      <c r="DX4" s="95">
        <f>IFERROR(DX3/Outbound!#REF!/Data!$B13,0)</f>
        <v>0</v>
      </c>
      <c r="DY4" s="95">
        <f>IFERROR(DY3/Outbound!#REF!/Data!$B13,0)</f>
        <v>0</v>
      </c>
      <c r="DZ4" s="95">
        <f>IFERROR(DZ3/Outbound!#REF!/Data!$B13,0)</f>
        <v>0</v>
      </c>
      <c r="EA4" s="95">
        <f>IFERROR(EA3/Outbound!#REF!/Data!$B13,0)</f>
        <v>0</v>
      </c>
      <c r="EB4" s="95">
        <f>IFERROR(EB3/Outbound!#REF!/Data!$B13,0)</f>
        <v>0</v>
      </c>
      <c r="EC4" s="95">
        <f>IFERROR(EC3/Outbound!#REF!/Data!$B13,0)</f>
        <v>0</v>
      </c>
      <c r="ED4" s="95">
        <f>IFERROR(ED3/Outbound!#REF!/Data!$B13,0)</f>
        <v>0</v>
      </c>
      <c r="EE4" s="95">
        <f>IFERROR(EE3/Outbound!#REF!/Data!$B13,0)</f>
        <v>0</v>
      </c>
      <c r="EF4" s="95">
        <f>IFERROR(EF3/Outbound!#REF!/Data!$B13,0)</f>
        <v>0</v>
      </c>
      <c r="EG4" s="95">
        <f>IFERROR(EG3/Outbound!#REF!/Data!$B13,0)</f>
        <v>0</v>
      </c>
      <c r="EH4" s="95">
        <f>IFERROR(EH3/Outbound!#REF!/Data!$B13,0)</f>
        <v>0</v>
      </c>
      <c r="EI4" s="95">
        <f>IFERROR(EI3/Outbound!#REF!/Data!$B13,0)</f>
        <v>0</v>
      </c>
      <c r="EJ4" s="95">
        <f>IFERROR(EJ3/Outbound!#REF!/Data!$B13,0)</f>
        <v>0</v>
      </c>
      <c r="EK4" s="95">
        <f>IFERROR(EK3/Outbound!#REF!/Data!$B13,0)</f>
        <v>0</v>
      </c>
      <c r="EL4" s="95">
        <f>IFERROR(EL3/Outbound!#REF!/Data!$B13,0)</f>
        <v>0</v>
      </c>
      <c r="EM4" s="95">
        <f>IFERROR(EM3/Outbound!#REF!/Data!$B13,0)</f>
        <v>0</v>
      </c>
      <c r="EN4" s="95">
        <f>IFERROR(EN3/Outbound!#REF!/Data!$B13,0)</f>
        <v>0</v>
      </c>
      <c r="EO4" s="95">
        <f>IFERROR(EO3/Outbound!#REF!/Data!$B13,0)</f>
        <v>0</v>
      </c>
      <c r="EP4" s="95">
        <f>IFERROR(EP3/Outbound!#REF!/Data!$B13,0)</f>
        <v>0</v>
      </c>
      <c r="EQ4" s="95">
        <f>IFERROR(EQ3/Outbound!#REF!/Data!$B13,0)</f>
        <v>0</v>
      </c>
      <c r="ER4" s="95">
        <f>IFERROR(ER3/Outbound!#REF!/Data!$B13,0)</f>
        <v>0</v>
      </c>
      <c r="ES4" s="95">
        <f>IFERROR(ES3/Outbound!#REF!/Data!$B13,0)</f>
        <v>0</v>
      </c>
      <c r="ET4" s="95">
        <f>IFERROR(ET3/Outbound!#REF!/Data!$B13,0)</f>
        <v>0</v>
      </c>
      <c r="EU4" s="95">
        <f>IFERROR(EU3/Outbound!#REF!/Data!$B13,0)</f>
        <v>0</v>
      </c>
      <c r="EV4" s="95">
        <f>IFERROR(EV3/Outbound!#REF!/Data!$B13,0)</f>
        <v>0</v>
      </c>
      <c r="EW4" s="95">
        <f>IFERROR(EW3/Outbound!#REF!/Data!$B13,0)</f>
        <v>0</v>
      </c>
      <c r="EX4" s="95">
        <f>IFERROR(EX3/Outbound!#REF!/Data!$B13,0)</f>
        <v>0</v>
      </c>
      <c r="EY4" s="95">
        <f>IFERROR(EY3/Outbound!#REF!/Data!$B13,0)</f>
        <v>0</v>
      </c>
      <c r="EZ4" s="95">
        <f>IFERROR(EZ3/Outbound!#REF!/Data!$B13,0)</f>
        <v>0</v>
      </c>
      <c r="FA4" s="95">
        <f>IFERROR(FA3/Outbound!#REF!/Data!$B13,0)</f>
        <v>0</v>
      </c>
      <c r="FB4" s="95">
        <f>IFERROR(FB3/Outbound!#REF!/Data!$B13,0)</f>
        <v>0</v>
      </c>
      <c r="FC4" s="95">
        <f>IFERROR(FC3/Outbound!#REF!/Data!$B13,0)</f>
        <v>0</v>
      </c>
      <c r="FD4" s="95">
        <f>IFERROR(FD3/Outbound!#REF!/Data!$B13,0)</f>
        <v>0</v>
      </c>
      <c r="FE4" s="95">
        <f>IFERROR(FE3/Outbound!#REF!/Data!$B13,0)</f>
        <v>0</v>
      </c>
      <c r="FF4" s="95">
        <f>IFERROR(FF3/Outbound!#REF!/Data!$B13,0)</f>
        <v>0</v>
      </c>
      <c r="FG4" s="95">
        <f>IFERROR(FG3/Outbound!#REF!/Data!$B13,0)</f>
        <v>0</v>
      </c>
      <c r="FH4" s="95">
        <f>IFERROR(FH3/Outbound!#REF!/Data!$B13,0)</f>
        <v>0</v>
      </c>
      <c r="FI4" s="95">
        <f>IFERROR(FI3/Outbound!#REF!/Data!$B13,0)</f>
        <v>0</v>
      </c>
      <c r="FJ4" s="95">
        <f>IFERROR(FJ3/Outbound!#REF!/Data!$B13,0)</f>
        <v>0</v>
      </c>
      <c r="FK4" s="95">
        <f>IFERROR(FK3/Outbound!#REF!/Data!$B13,0)</f>
        <v>0</v>
      </c>
      <c r="FL4" s="95">
        <f>IFERROR(FL3/Outbound!#REF!/Data!$B13,0)</f>
        <v>0</v>
      </c>
      <c r="FM4" s="95">
        <f>IFERROR(FM3/Outbound!#REF!/Data!$B13,0)</f>
        <v>0</v>
      </c>
      <c r="FN4" s="95">
        <f>IFERROR(FN3/Outbound!#REF!/Data!$B13,0)</f>
        <v>0</v>
      </c>
      <c r="FO4" s="95">
        <f>IFERROR(FO3/Outbound!#REF!/Data!$B13,0)</f>
        <v>0</v>
      </c>
      <c r="FP4" s="95">
        <f>IFERROR(FP3/Outbound!#REF!/Data!$B13,0)</f>
        <v>0</v>
      </c>
      <c r="FQ4" s="95">
        <f>IFERROR(FQ3/Outbound!#REF!/Data!$B13,0)</f>
        <v>0</v>
      </c>
      <c r="FR4" s="95">
        <f>IFERROR(FR3/Outbound!#REF!/Data!$B13,0)</f>
        <v>0</v>
      </c>
      <c r="FS4" s="95">
        <f>IFERROR(FS3/Outbound!#REF!/Data!$B13,0)</f>
        <v>0</v>
      </c>
      <c r="FT4" s="95">
        <f>IFERROR(FT3/Outbound!#REF!/Data!$B13,0)</f>
        <v>0</v>
      </c>
      <c r="FU4" s="95">
        <f>IFERROR(FU3/Outbound!#REF!/Data!$B13,0)</f>
        <v>0</v>
      </c>
      <c r="FV4" s="95">
        <f>IFERROR(FV3/Outbound!#REF!/Data!$B13,0)</f>
        <v>0</v>
      </c>
      <c r="FW4" s="95">
        <f>IFERROR(FW3/Outbound!#REF!/Data!$B13,0)</f>
        <v>0</v>
      </c>
      <c r="FX4" s="95">
        <f>IFERROR(FX3/Outbound!#REF!/Data!$B13,0)</f>
        <v>0</v>
      </c>
      <c r="FY4" s="95">
        <f>IFERROR(FY3/Outbound!#REF!/Data!$B13,0)</f>
        <v>0</v>
      </c>
      <c r="FZ4" s="95">
        <f>IFERROR(FZ3/Outbound!#REF!/Data!$B13,0)</f>
        <v>0</v>
      </c>
      <c r="GA4" s="95">
        <f>IFERROR(GA3/Outbound!#REF!/Data!$B13,0)</f>
        <v>0</v>
      </c>
      <c r="GB4" s="95">
        <f>IFERROR(GB3/Outbound!#REF!/Data!$B13,0)</f>
        <v>0</v>
      </c>
      <c r="GC4" s="95">
        <f>IFERROR(GC3/Outbound!#REF!/Data!$B13,0)</f>
        <v>0</v>
      </c>
      <c r="GD4" s="95">
        <f>IFERROR(GD3/Outbound!#REF!/Data!$B13,0)</f>
        <v>0</v>
      </c>
      <c r="GE4" s="95">
        <f>IFERROR(GE3/Outbound!#REF!/Data!$B13,0)</f>
        <v>0</v>
      </c>
      <c r="GF4" s="95">
        <f>IFERROR(GF3/Outbound!#REF!/Data!$B13,0)</f>
        <v>0</v>
      </c>
      <c r="GG4" s="95">
        <f>IFERROR(GG3/Outbound!#REF!/Data!$B13,0)</f>
        <v>0</v>
      </c>
      <c r="GH4" s="95">
        <f>IFERROR(GH3/Outbound!#REF!/Data!$B13,0)</f>
        <v>0</v>
      </c>
      <c r="GI4" s="95">
        <f>IFERROR(GI3/Outbound!#REF!/Data!$B13,0)</f>
        <v>0</v>
      </c>
      <c r="GJ4" s="95">
        <f>IFERROR(GJ3/Outbound!#REF!/Data!$B13,0)</f>
        <v>0</v>
      </c>
      <c r="GK4" s="95">
        <f>IFERROR(GK3/Outbound!#REF!/Data!$B13,0)</f>
        <v>0</v>
      </c>
      <c r="GL4" s="95">
        <f>IFERROR(GL3/Outbound!#REF!/Data!$B13,0)</f>
        <v>0</v>
      </c>
      <c r="GM4" s="95">
        <f>IFERROR(GM3/Outbound!#REF!/Data!$B13,0)</f>
        <v>0</v>
      </c>
      <c r="GN4" s="95">
        <f>IFERROR(GN3/Outbound!#REF!/Data!$B13,0)</f>
        <v>0</v>
      </c>
      <c r="GO4" s="95">
        <f>IFERROR(GO3/Outbound!#REF!/Data!$B13,0)</f>
        <v>0</v>
      </c>
      <c r="GP4" s="95">
        <f>IFERROR(GP3/Outbound!#REF!/Data!$B13,0)</f>
        <v>0</v>
      </c>
      <c r="GQ4" s="95">
        <f>IFERROR(GQ3/Outbound!#REF!/Data!$B13,0)</f>
        <v>0</v>
      </c>
      <c r="GR4" s="95">
        <f>IFERROR(GR3/Outbound!#REF!/Data!$B13,0)</f>
        <v>0</v>
      </c>
      <c r="GS4" s="95">
        <f>IFERROR(GS3/Outbound!#REF!/Data!$B13,0)</f>
        <v>0</v>
      </c>
      <c r="GT4" s="95">
        <f>IFERROR(GT3/Outbound!#REF!/Data!$B13,0)</f>
        <v>0</v>
      </c>
      <c r="GU4" s="95">
        <f>IFERROR(GU3/Outbound!#REF!/Data!$B13,0)</f>
        <v>0</v>
      </c>
      <c r="GV4" s="95">
        <f>IFERROR(GV3/Outbound!#REF!/Data!$B13,0)</f>
        <v>0</v>
      </c>
      <c r="GW4" s="95">
        <f>IFERROR(GW3/Outbound!#REF!/Data!$B13,0)</f>
        <v>0</v>
      </c>
      <c r="GX4" s="95">
        <f>IFERROR(GX3/Outbound!#REF!/Data!$B13,0)</f>
        <v>0</v>
      </c>
      <c r="GY4" s="95">
        <f>IFERROR(GY3/Outbound!#REF!/Data!$B13,0)</f>
        <v>0</v>
      </c>
      <c r="GZ4" s="95">
        <f>IFERROR(GZ3/Outbound!#REF!/Data!$B13,0)</f>
        <v>0</v>
      </c>
      <c r="HA4" s="95">
        <f>IFERROR(HA3/Outbound!#REF!/Data!$B13,0)</f>
        <v>0</v>
      </c>
      <c r="HB4" s="95">
        <f>IFERROR(HB3/Outbound!#REF!/Data!$B13,0)</f>
        <v>0</v>
      </c>
      <c r="HC4" s="95">
        <f>IFERROR(HC3/Outbound!#REF!/Data!$B13,0)</f>
        <v>0</v>
      </c>
      <c r="HD4" s="95">
        <f>IFERROR(HD3/Outbound!#REF!/Data!$B13,0)</f>
        <v>0</v>
      </c>
      <c r="HE4" s="95">
        <f>IFERROR(HE3/Outbound!#REF!/Data!$B13,0)</f>
        <v>0</v>
      </c>
      <c r="HF4" s="95">
        <f>IFERROR(HF3/Outbound!#REF!/Data!$B13,0)</f>
        <v>0</v>
      </c>
      <c r="HG4" s="95">
        <f>IFERROR(HG3/Outbound!#REF!/Data!$B13,0)</f>
        <v>0</v>
      </c>
      <c r="HH4" s="95">
        <f>IFERROR(HH3/Outbound!#REF!/Data!$B13,0)</f>
        <v>0</v>
      </c>
      <c r="HI4" s="95">
        <f>IFERROR(HI3/Outbound!#REF!/Data!$B13,0)</f>
        <v>0</v>
      </c>
      <c r="HJ4" s="95">
        <f>IFERROR(HJ3/Outbound!#REF!/Data!$B13,0)</f>
        <v>0</v>
      </c>
      <c r="HK4" s="95">
        <f>IFERROR(HK3/Outbound!#REF!/Data!$B13,0)</f>
        <v>0</v>
      </c>
      <c r="HL4" s="95">
        <f>IFERROR(HL3/Outbound!#REF!/Data!$B13,0)</f>
        <v>0</v>
      </c>
      <c r="HM4" s="95">
        <f>IFERROR(HM3/Outbound!#REF!/Data!$B13,0)</f>
        <v>0</v>
      </c>
      <c r="HN4" s="95">
        <f>IFERROR(HN3/Outbound!#REF!/Data!$B13,0)</f>
        <v>0</v>
      </c>
      <c r="HO4" s="95">
        <f>IFERROR(HO3/Outbound!#REF!/Data!$B13,0)</f>
        <v>0</v>
      </c>
      <c r="HP4" s="95">
        <f>IFERROR(HP3/Outbound!#REF!/Data!$B13,0)</f>
        <v>0</v>
      </c>
      <c r="HQ4" s="95">
        <f>IFERROR(HQ3/Outbound!#REF!/Data!$B13,0)</f>
        <v>0</v>
      </c>
      <c r="HR4" s="95">
        <f>IFERROR(HR3/Outbound!#REF!/Data!$B13,0)</f>
        <v>0</v>
      </c>
      <c r="HS4" s="95">
        <f>IFERROR(HS3/Outbound!#REF!/Data!$B13,0)</f>
        <v>0</v>
      </c>
      <c r="HT4" s="95">
        <f>IFERROR(HT3/Outbound!#REF!/Data!$B13,0)</f>
        <v>0</v>
      </c>
      <c r="HU4" s="95">
        <f>IFERROR(HU3/Outbound!#REF!/Data!$B13,0)</f>
        <v>0</v>
      </c>
      <c r="HV4" s="95">
        <f>IFERROR(HV3/Outbound!#REF!/Data!$B13,0)</f>
        <v>0</v>
      </c>
      <c r="HW4" s="95">
        <f>IFERROR(HW3/Outbound!#REF!/Data!$B13,0)</f>
        <v>0</v>
      </c>
      <c r="HX4" s="95">
        <f>IFERROR(HX3/Outbound!#REF!/Data!$B13,0)</f>
        <v>0</v>
      </c>
      <c r="HY4" s="95">
        <f>IFERROR(HY3/Outbound!#REF!/Data!$B13,0)</f>
        <v>0</v>
      </c>
      <c r="HZ4" s="95">
        <f>IFERROR(HZ3/Outbound!#REF!/Data!$B13,0)</f>
        <v>0</v>
      </c>
      <c r="IA4" s="95">
        <f>IFERROR(IA3/Outbound!#REF!/Data!$B13,0)</f>
        <v>0</v>
      </c>
      <c r="IB4" s="95">
        <f>IFERROR(IB3/Outbound!#REF!/Data!$B13,0)</f>
        <v>0</v>
      </c>
      <c r="IC4" s="95">
        <f>IFERROR(IC3/Outbound!#REF!/Data!$B13,0)</f>
        <v>0</v>
      </c>
      <c r="ID4" s="95">
        <f>IFERROR(ID3/Outbound!#REF!/Data!$B13,0)</f>
        <v>0</v>
      </c>
      <c r="IE4" s="95">
        <f>IFERROR(IE3/Outbound!#REF!/Data!$B13,0)</f>
        <v>0</v>
      </c>
      <c r="IF4" s="95">
        <f>IFERROR(IF3/Outbound!#REF!/Data!$B13,0)</f>
        <v>0</v>
      </c>
      <c r="IG4" s="95">
        <f>IFERROR(IG3/Outbound!#REF!/Data!$B13,0)</f>
        <v>0</v>
      </c>
      <c r="IH4" s="95">
        <f>IFERROR(IH3/Outbound!#REF!/Data!$B13,0)</f>
        <v>0</v>
      </c>
      <c r="II4" s="95">
        <f>IFERROR(II3/Outbound!#REF!/Data!$B13,0)</f>
        <v>0</v>
      </c>
      <c r="IJ4" s="95">
        <f>IFERROR(IJ3/Outbound!#REF!/Data!$B13,0)</f>
        <v>0</v>
      </c>
      <c r="IK4" s="95">
        <f>IFERROR(IK3/Outbound!#REF!/Data!$B13,0)</f>
        <v>0</v>
      </c>
      <c r="IL4" s="95">
        <f>IFERROR(IL3/Outbound!#REF!/Data!$B13,0)</f>
        <v>0</v>
      </c>
      <c r="IM4" s="95">
        <f>IFERROR(IM3/Outbound!#REF!/Data!$B13,0)</f>
        <v>0</v>
      </c>
      <c r="IN4" s="95">
        <f>IFERROR(IN3/Outbound!#REF!/Data!$B13,0)</f>
        <v>0</v>
      </c>
      <c r="IO4" s="95">
        <f>IFERROR(IO3/Outbound!#REF!/Data!$B13,0)</f>
        <v>0</v>
      </c>
      <c r="IP4" s="95">
        <f>IFERROR(IP3/Outbound!#REF!/Data!$B13,0)</f>
        <v>0</v>
      </c>
      <c r="IQ4" s="95">
        <f>IFERROR(IQ3/Outbound!#REF!/Data!$B13,0)</f>
        <v>0</v>
      </c>
      <c r="IR4" s="95">
        <f>IFERROR(IR3/Outbound!#REF!/Data!$B13,0)</f>
        <v>0</v>
      </c>
      <c r="IS4" s="95">
        <f>IFERROR(IS3/Outbound!#REF!/Data!$B13,0)</f>
        <v>0</v>
      </c>
      <c r="IT4" s="95">
        <f>IFERROR(IT3/Outbound!#REF!/Data!$B13,0)</f>
        <v>0</v>
      </c>
      <c r="IU4" s="95">
        <f>IFERROR(IU3/Outbound!#REF!/Data!$B13,0)</f>
        <v>0</v>
      </c>
      <c r="IV4" s="95">
        <f>IFERROR(IV3/Outbound!#REF!/Data!$B13,0)</f>
        <v>0</v>
      </c>
      <c r="IW4" s="96">
        <v>0</v>
      </c>
      <c r="IX4" s="96">
        <v>0</v>
      </c>
      <c r="IY4" s="96">
        <v>0</v>
      </c>
      <c r="IZ4" s="96">
        <v>0</v>
      </c>
      <c r="JA4" s="96">
        <v>0.01</v>
      </c>
      <c r="JB4" s="96">
        <v>0.01</v>
      </c>
      <c r="JC4" s="96">
        <v>0.01</v>
      </c>
      <c r="JD4" s="96">
        <v>0.01</v>
      </c>
      <c r="JE4" s="96">
        <v>0</v>
      </c>
      <c r="JF4" s="96">
        <v>0</v>
      </c>
      <c r="JG4" s="96">
        <v>0</v>
      </c>
      <c r="JH4" s="96">
        <v>0</v>
      </c>
      <c r="JI4" s="96">
        <v>0</v>
      </c>
      <c r="JJ4" s="96">
        <v>0</v>
      </c>
      <c r="JK4" s="96">
        <v>0</v>
      </c>
      <c r="JL4" s="96">
        <v>0</v>
      </c>
      <c r="JM4" s="96">
        <v>0</v>
      </c>
      <c r="JN4" s="96">
        <v>0</v>
      </c>
      <c r="JO4" s="96">
        <v>0</v>
      </c>
      <c r="JP4" s="96">
        <v>0</v>
      </c>
      <c r="JQ4" s="96">
        <v>0</v>
      </c>
      <c r="JR4" s="96">
        <v>0</v>
      </c>
      <c r="JS4" s="96">
        <v>0</v>
      </c>
      <c r="JT4" s="96">
        <v>0</v>
      </c>
      <c r="JU4" s="96">
        <v>0</v>
      </c>
      <c r="JV4" s="96">
        <v>0</v>
      </c>
      <c r="JW4" s="96">
        <v>0</v>
      </c>
      <c r="JX4" s="96">
        <v>0</v>
      </c>
      <c r="JY4" s="96">
        <v>0</v>
      </c>
      <c r="JZ4" s="96">
        <v>0</v>
      </c>
      <c r="KA4" s="96">
        <v>0</v>
      </c>
      <c r="KB4" s="96">
        <v>0</v>
      </c>
      <c r="KC4" s="96">
        <v>0</v>
      </c>
      <c r="KD4" s="96">
        <v>0</v>
      </c>
      <c r="KE4" s="96">
        <v>0.01</v>
      </c>
      <c r="KF4" s="96">
        <v>0</v>
      </c>
      <c r="KG4" s="96">
        <v>0</v>
      </c>
      <c r="KH4" s="96">
        <v>0</v>
      </c>
      <c r="KI4" s="96">
        <v>0</v>
      </c>
      <c r="KJ4" s="96">
        <v>0</v>
      </c>
      <c r="KK4" s="96">
        <v>0</v>
      </c>
      <c r="KL4" s="96">
        <v>0</v>
      </c>
      <c r="KM4" s="96">
        <v>0</v>
      </c>
      <c r="KN4" s="96">
        <v>0</v>
      </c>
      <c r="KO4" s="96">
        <v>0</v>
      </c>
      <c r="KP4" s="96">
        <v>0</v>
      </c>
      <c r="KQ4" s="96">
        <v>0</v>
      </c>
      <c r="KR4" s="96">
        <v>7.0000000000000007E-2</v>
      </c>
      <c r="KS4" s="96">
        <v>0.04</v>
      </c>
      <c r="KT4" s="96">
        <v>0</v>
      </c>
      <c r="KU4" s="96">
        <v>0</v>
      </c>
      <c r="KV4" s="96">
        <v>0</v>
      </c>
      <c r="KY4" s="96">
        <v>0.01</v>
      </c>
      <c r="KZ4" s="96">
        <v>0</v>
      </c>
      <c r="LA4" s="96">
        <v>0</v>
      </c>
      <c r="LB4" s="96">
        <v>0</v>
      </c>
      <c r="LC4" s="96">
        <v>0</v>
      </c>
      <c r="LD4" s="96">
        <v>0</v>
      </c>
      <c r="LE4" s="96">
        <v>0</v>
      </c>
      <c r="LF4" s="96">
        <v>0</v>
      </c>
      <c r="LG4" s="96">
        <v>0</v>
      </c>
      <c r="LH4" s="96">
        <v>0</v>
      </c>
      <c r="LI4" s="96">
        <v>0</v>
      </c>
      <c r="LJ4" s="96">
        <v>0</v>
      </c>
      <c r="LK4" s="96">
        <v>0</v>
      </c>
      <c r="LL4" s="96">
        <v>0</v>
      </c>
      <c r="LM4" s="96">
        <v>0</v>
      </c>
      <c r="LN4" s="96">
        <v>0</v>
      </c>
      <c r="LO4" s="96">
        <v>0</v>
      </c>
      <c r="LP4" s="96">
        <v>0</v>
      </c>
      <c r="LQ4" s="96">
        <v>0</v>
      </c>
      <c r="LR4" s="96">
        <v>0</v>
      </c>
      <c r="LS4" s="96">
        <v>0</v>
      </c>
      <c r="LT4" s="96">
        <v>0</v>
      </c>
      <c r="LU4" s="96">
        <v>0.01</v>
      </c>
      <c r="LV4" s="96">
        <v>0</v>
      </c>
      <c r="LW4" s="96">
        <v>0</v>
      </c>
      <c r="LX4" s="96">
        <v>0</v>
      </c>
      <c r="MA4" s="96">
        <v>0</v>
      </c>
      <c r="MB4" s="96">
        <v>0</v>
      </c>
      <c r="MC4" s="96">
        <v>0</v>
      </c>
      <c r="MD4" s="96">
        <v>0</v>
      </c>
      <c r="ME4" s="96">
        <v>0</v>
      </c>
      <c r="MF4" s="96">
        <v>0</v>
      </c>
      <c r="MG4" s="96">
        <v>0</v>
      </c>
      <c r="MH4" s="96">
        <v>0</v>
      </c>
      <c r="MI4" s="96">
        <v>0</v>
      </c>
      <c r="MJ4" s="96">
        <v>0</v>
      </c>
      <c r="MK4" s="96">
        <v>0</v>
      </c>
      <c r="ML4" s="96">
        <v>0</v>
      </c>
      <c r="MM4" s="96">
        <v>0</v>
      </c>
      <c r="MN4" s="96">
        <v>0</v>
      </c>
      <c r="MO4" s="96">
        <v>0</v>
      </c>
      <c r="MP4" s="96">
        <v>0.01</v>
      </c>
      <c r="MQ4" s="96">
        <v>0</v>
      </c>
      <c r="MR4" s="96">
        <v>0</v>
      </c>
      <c r="MS4" s="96">
        <v>0</v>
      </c>
      <c r="MT4" s="96">
        <v>0</v>
      </c>
      <c r="MV4" s="96">
        <v>0</v>
      </c>
      <c r="MW4" s="96">
        <v>0</v>
      </c>
      <c r="MX4" s="96">
        <v>0</v>
      </c>
      <c r="MY4" s="96">
        <v>0</v>
      </c>
      <c r="MZ4" s="96">
        <v>0</v>
      </c>
      <c r="NA4" s="96">
        <v>0</v>
      </c>
      <c r="NB4" s="96">
        <v>0</v>
      </c>
      <c r="NC4" s="96">
        <v>0</v>
      </c>
      <c r="ND4" s="96">
        <v>0</v>
      </c>
      <c r="NE4" s="96">
        <v>0</v>
      </c>
      <c r="NF4" s="96">
        <v>0</v>
      </c>
      <c r="NG4" s="96">
        <v>0</v>
      </c>
      <c r="NH4" s="96">
        <v>0</v>
      </c>
      <c r="NI4" s="96">
        <v>0</v>
      </c>
      <c r="NJ4" s="96">
        <v>0</v>
      </c>
      <c r="NK4" s="96">
        <v>0</v>
      </c>
      <c r="NL4" s="96">
        <v>0</v>
      </c>
      <c r="NM4" s="96">
        <v>0</v>
      </c>
      <c r="NN4" s="96">
        <v>0</v>
      </c>
      <c r="NO4" s="96">
        <v>0</v>
      </c>
      <c r="NP4" s="96">
        <v>0</v>
      </c>
      <c r="NQ4" s="96">
        <v>0</v>
      </c>
      <c r="NR4" s="96">
        <v>0</v>
      </c>
      <c r="NS4" s="96">
        <v>0</v>
      </c>
      <c r="NT4" s="96">
        <v>0</v>
      </c>
      <c r="NU4" s="96">
        <v>0</v>
      </c>
      <c r="NV4" s="96">
        <v>0</v>
      </c>
      <c r="NW4" s="96">
        <v>0</v>
      </c>
      <c r="NX4" s="96">
        <v>0</v>
      </c>
      <c r="NY4" s="96">
        <v>0</v>
      </c>
      <c r="NZ4" s="96">
        <v>0</v>
      </c>
      <c r="OA4" s="96">
        <v>0</v>
      </c>
      <c r="OB4" s="96">
        <v>0</v>
      </c>
      <c r="OC4" s="96">
        <v>0</v>
      </c>
      <c r="OD4" s="96">
        <v>0</v>
      </c>
      <c r="OE4" s="96">
        <v>0</v>
      </c>
      <c r="OF4" s="96">
        <v>0</v>
      </c>
      <c r="OG4" s="96">
        <v>0</v>
      </c>
      <c r="OH4" s="96">
        <v>0</v>
      </c>
      <c r="OI4" s="96">
        <v>0</v>
      </c>
      <c r="OJ4" s="96">
        <v>0</v>
      </c>
      <c r="OK4" s="96">
        <v>0</v>
      </c>
      <c r="OL4" s="96">
        <v>0</v>
      </c>
      <c r="OM4" s="96">
        <v>0</v>
      </c>
      <c r="ON4" s="96">
        <v>0</v>
      </c>
      <c r="OO4" s="96">
        <v>0</v>
      </c>
      <c r="OP4" s="96">
        <v>0</v>
      </c>
      <c r="OQ4" s="96">
        <v>0</v>
      </c>
      <c r="OR4" s="96">
        <v>0</v>
      </c>
      <c r="OS4" s="96">
        <v>0</v>
      </c>
    </row>
    <row r="5" spans="1:736" s="36" customFormat="1" ht="15.75" customHeight="1">
      <c r="A5" s="35" t="s">
        <v>5203</v>
      </c>
      <c r="B5" s="35">
        <v>9</v>
      </c>
      <c r="C5" s="35">
        <v>17</v>
      </c>
      <c r="D5" s="35">
        <v>12</v>
      </c>
      <c r="E5" s="35">
        <v>7</v>
      </c>
      <c r="F5" s="35">
        <v>6</v>
      </c>
      <c r="G5" s="35">
        <v>2</v>
      </c>
      <c r="H5" s="35">
        <v>11</v>
      </c>
      <c r="I5" s="35">
        <v>10</v>
      </c>
      <c r="J5" s="35">
        <v>21</v>
      </c>
      <c r="K5" s="35">
        <v>20</v>
      </c>
      <c r="L5" s="35">
        <v>4</v>
      </c>
      <c r="M5" s="35">
        <v>15</v>
      </c>
      <c r="N5" s="35">
        <v>10</v>
      </c>
      <c r="O5" s="35">
        <v>18</v>
      </c>
      <c r="P5" s="35">
        <v>58</v>
      </c>
      <c r="Q5" s="35">
        <v>89</v>
      </c>
      <c r="R5" s="35">
        <v>86</v>
      </c>
      <c r="S5" s="35">
        <v>20</v>
      </c>
      <c r="T5" s="35">
        <v>16</v>
      </c>
      <c r="U5" s="35">
        <v>25</v>
      </c>
      <c r="V5" s="35">
        <v>11</v>
      </c>
      <c r="W5" s="35">
        <v>25</v>
      </c>
      <c r="X5" s="35">
        <v>11</v>
      </c>
      <c r="Y5" s="35">
        <v>11</v>
      </c>
      <c r="Z5" s="35">
        <v>19</v>
      </c>
      <c r="AA5" s="35">
        <v>17</v>
      </c>
      <c r="AB5" s="35">
        <v>0</v>
      </c>
      <c r="AC5" s="35">
        <v>1</v>
      </c>
      <c r="AD5" s="35">
        <v>67</v>
      </c>
      <c r="AE5" s="35">
        <v>18</v>
      </c>
      <c r="AF5" s="35">
        <v>30</v>
      </c>
      <c r="AG5" s="35">
        <v>23</v>
      </c>
      <c r="AH5" s="35">
        <v>12</v>
      </c>
      <c r="AI5" s="35">
        <v>4</v>
      </c>
      <c r="AJ5" s="35">
        <v>16</v>
      </c>
      <c r="AK5" s="35">
        <v>41</v>
      </c>
      <c r="AL5" s="35">
        <v>31</v>
      </c>
      <c r="AM5" s="35">
        <v>9</v>
      </c>
      <c r="AN5" s="35">
        <v>25</v>
      </c>
      <c r="AO5" s="35">
        <v>39</v>
      </c>
      <c r="AP5" s="35">
        <v>10</v>
      </c>
      <c r="AQ5" s="35">
        <v>27</v>
      </c>
      <c r="AR5" s="35">
        <v>77</v>
      </c>
      <c r="AS5" s="35">
        <v>39</v>
      </c>
      <c r="AT5" s="35">
        <v>14</v>
      </c>
      <c r="AU5" s="35">
        <v>6</v>
      </c>
      <c r="AV5" s="35">
        <v>22</v>
      </c>
      <c r="AW5" s="35">
        <v>17</v>
      </c>
      <c r="AX5" s="35">
        <v>25</v>
      </c>
      <c r="AY5" s="35">
        <v>71</v>
      </c>
      <c r="AZ5" s="35">
        <v>90</v>
      </c>
      <c r="BA5" s="35">
        <v>93</v>
      </c>
      <c r="BB5" s="35">
        <v>57</v>
      </c>
      <c r="BC5" s="35">
        <v>37</v>
      </c>
      <c r="BD5" s="35">
        <v>19</v>
      </c>
      <c r="BE5" s="35">
        <v>42</v>
      </c>
      <c r="BF5" s="35">
        <v>0</v>
      </c>
      <c r="BG5" s="35">
        <v>55</v>
      </c>
      <c r="BH5" s="35">
        <v>70</v>
      </c>
      <c r="BI5" s="35">
        <v>97</v>
      </c>
      <c r="BJ5" s="35">
        <v>71</v>
      </c>
      <c r="BK5" s="35">
        <v>64</v>
      </c>
      <c r="BL5" s="35">
        <v>56</v>
      </c>
      <c r="BM5" s="35">
        <v>65</v>
      </c>
      <c r="BN5" s="35">
        <v>87</v>
      </c>
      <c r="BO5" s="35">
        <v>91</v>
      </c>
      <c r="BP5" s="35">
        <v>45</v>
      </c>
      <c r="BQ5" s="35">
        <v>32</v>
      </c>
      <c r="BR5" s="35">
        <v>0</v>
      </c>
      <c r="BS5" s="35">
        <v>19</v>
      </c>
      <c r="BT5" s="35">
        <v>26</v>
      </c>
      <c r="BU5" s="35">
        <v>16</v>
      </c>
      <c r="BV5" s="35">
        <v>17</v>
      </c>
      <c r="BW5" s="35">
        <v>46</v>
      </c>
      <c r="BX5" s="35">
        <v>60</v>
      </c>
      <c r="BY5" s="35">
        <v>9</v>
      </c>
      <c r="BZ5" s="35">
        <v>8</v>
      </c>
      <c r="CA5" s="35">
        <v>54</v>
      </c>
      <c r="CB5" s="35">
        <v>96</v>
      </c>
      <c r="CC5" s="35">
        <v>65</v>
      </c>
      <c r="CD5" s="35">
        <v>51</v>
      </c>
      <c r="CE5" s="35">
        <v>38</v>
      </c>
      <c r="CF5" s="35">
        <v>143</v>
      </c>
      <c r="CG5" s="35">
        <v>29</v>
      </c>
      <c r="CH5" s="35">
        <v>85</v>
      </c>
      <c r="CI5" s="35">
        <v>200</v>
      </c>
      <c r="CJ5" s="35">
        <v>203</v>
      </c>
      <c r="CK5" s="35">
        <v>102</v>
      </c>
      <c r="CL5" s="35">
        <v>194</v>
      </c>
      <c r="CM5" s="35">
        <v>197</v>
      </c>
      <c r="CN5" s="35">
        <v>158</v>
      </c>
      <c r="CO5" s="35"/>
      <c r="CP5" s="35"/>
      <c r="CQ5" s="35"/>
      <c r="CR5" s="35"/>
      <c r="CS5" s="35"/>
      <c r="CT5" s="35"/>
      <c r="CU5" s="35"/>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c r="EG5" s="35"/>
      <c r="EH5" s="35"/>
      <c r="EI5" s="35"/>
      <c r="EJ5" s="35"/>
      <c r="EK5" s="35"/>
      <c r="EL5" s="35"/>
      <c r="EM5" s="35"/>
      <c r="EN5" s="35"/>
      <c r="EO5" s="35"/>
      <c r="EP5" s="35"/>
      <c r="EQ5" s="35"/>
      <c r="ER5" s="35"/>
      <c r="ES5" s="35"/>
      <c r="ET5" s="35"/>
      <c r="EU5" s="35"/>
      <c r="EV5" s="35"/>
      <c r="EW5" s="35"/>
      <c r="EX5" s="35"/>
      <c r="EY5" s="35"/>
      <c r="EZ5" s="35"/>
      <c r="FA5" s="35"/>
      <c r="FB5" s="35"/>
      <c r="FC5" s="35"/>
      <c r="FD5" s="35"/>
      <c r="FE5" s="35"/>
      <c r="FF5" s="35"/>
      <c r="FG5" s="35"/>
      <c r="FH5" s="35"/>
      <c r="FI5" s="35"/>
      <c r="FJ5" s="35"/>
      <c r="FK5" s="35"/>
      <c r="FL5" s="35"/>
      <c r="FM5" s="35"/>
      <c r="FN5" s="35"/>
      <c r="FO5" s="35"/>
      <c r="FP5" s="35"/>
      <c r="FQ5" s="35"/>
      <c r="FR5" s="35"/>
      <c r="FS5" s="35"/>
      <c r="FT5" s="35"/>
      <c r="FU5" s="35"/>
      <c r="FV5" s="35"/>
      <c r="FW5" s="35"/>
      <c r="FX5" s="35"/>
      <c r="FY5" s="35"/>
      <c r="FZ5" s="35"/>
      <c r="GA5" s="35"/>
      <c r="GB5" s="35"/>
      <c r="GC5" s="35"/>
      <c r="GD5" s="35"/>
      <c r="GE5" s="35"/>
      <c r="GF5" s="35"/>
      <c r="GG5" s="35"/>
      <c r="GH5" s="35"/>
      <c r="GI5" s="35"/>
      <c r="GJ5" s="35"/>
      <c r="GK5" s="35"/>
      <c r="GL5" s="35"/>
      <c r="GM5" s="35"/>
      <c r="GN5" s="35"/>
      <c r="GO5" s="35"/>
      <c r="GP5" s="35"/>
      <c r="GQ5" s="35"/>
      <c r="GR5" s="35"/>
      <c r="GS5" s="35"/>
      <c r="GT5" s="35"/>
      <c r="GU5" s="35"/>
      <c r="GV5" s="35"/>
      <c r="GW5" s="35"/>
      <c r="GX5" s="35"/>
      <c r="GY5" s="35"/>
      <c r="GZ5" s="35"/>
      <c r="HA5" s="35"/>
      <c r="HB5" s="35"/>
      <c r="HC5" s="35"/>
      <c r="HD5" s="35"/>
      <c r="HE5" s="35"/>
      <c r="HF5" s="35"/>
      <c r="HG5" s="35"/>
      <c r="HH5" s="35"/>
      <c r="HI5" s="35"/>
      <c r="HJ5" s="35"/>
      <c r="HK5" s="35"/>
      <c r="HL5" s="35"/>
      <c r="HM5" s="35"/>
      <c r="HN5" s="35"/>
      <c r="HO5" s="35"/>
      <c r="HP5" s="35"/>
      <c r="HQ5" s="35"/>
      <c r="HR5" s="35"/>
      <c r="HS5" s="35"/>
      <c r="HT5" s="35"/>
      <c r="HU5" s="35"/>
      <c r="HV5" s="35"/>
      <c r="HW5" s="35"/>
      <c r="HX5" s="35"/>
      <c r="HY5" s="35"/>
      <c r="HZ5" s="35"/>
      <c r="IA5" s="35"/>
      <c r="IB5" s="35"/>
      <c r="IC5" s="35"/>
      <c r="ID5" s="35"/>
      <c r="IE5" s="35"/>
      <c r="IF5" s="35"/>
      <c r="IG5" s="35"/>
      <c r="IH5" s="35"/>
      <c r="II5" s="35"/>
      <c r="IJ5" s="35"/>
      <c r="IK5" s="35"/>
      <c r="IL5" s="35"/>
      <c r="IM5" s="35"/>
      <c r="IN5" s="35"/>
      <c r="IO5" s="35"/>
      <c r="IP5" s="35"/>
      <c r="IQ5" s="35"/>
      <c r="IR5" s="35"/>
      <c r="IS5" s="35"/>
      <c r="IT5" s="35"/>
      <c r="IU5" s="35"/>
      <c r="IV5" s="35"/>
    </row>
    <row r="6" spans="1:736" s="36" customFormat="1" ht="15.75" customHeight="1">
      <c r="A6" s="35" t="s">
        <v>5204</v>
      </c>
      <c r="B6" s="35">
        <v>0.75</v>
      </c>
      <c r="C6" s="35">
        <v>1.06</v>
      </c>
      <c r="D6" s="35">
        <v>0.66</v>
      </c>
      <c r="E6" s="35">
        <v>1.74</v>
      </c>
      <c r="F6" s="35">
        <v>1.67</v>
      </c>
      <c r="G6" s="35">
        <v>0.5</v>
      </c>
      <c r="H6" s="35">
        <v>0.44</v>
      </c>
      <c r="I6" s="35">
        <v>6.12</v>
      </c>
      <c r="J6" s="35">
        <v>2.2000000000000002</v>
      </c>
      <c r="K6" s="35">
        <v>4.7</v>
      </c>
      <c r="L6" s="35">
        <v>6.95</v>
      </c>
      <c r="M6" s="35">
        <v>2.65</v>
      </c>
      <c r="N6" s="35">
        <v>2.52</v>
      </c>
      <c r="O6" s="35">
        <v>5.65</v>
      </c>
      <c r="P6" s="35">
        <v>12.57</v>
      </c>
      <c r="Q6" s="35">
        <v>5.85</v>
      </c>
      <c r="R6" s="35">
        <v>11.65</v>
      </c>
      <c r="S6" s="35">
        <v>8.18</v>
      </c>
      <c r="T6" s="35">
        <v>5.68</v>
      </c>
      <c r="U6" s="35">
        <v>5.5</v>
      </c>
      <c r="V6" s="35">
        <v>10.38</v>
      </c>
      <c r="W6" s="35">
        <v>1.28</v>
      </c>
      <c r="X6" s="35">
        <v>3.05</v>
      </c>
      <c r="Y6" s="35">
        <v>3.2</v>
      </c>
      <c r="Z6" s="35">
        <v>5.75</v>
      </c>
      <c r="AA6" s="35">
        <v>1.37</v>
      </c>
      <c r="AB6" s="35">
        <v>4.17</v>
      </c>
      <c r="AC6" s="35">
        <v>3.17</v>
      </c>
      <c r="AD6" s="35">
        <v>2.4500000000000002</v>
      </c>
      <c r="AE6" s="35">
        <v>3.08</v>
      </c>
      <c r="AF6" s="35">
        <v>3.2</v>
      </c>
      <c r="AG6" s="35">
        <v>1.1499999999999999</v>
      </c>
      <c r="AH6" s="35">
        <v>2.4300000000000002</v>
      </c>
      <c r="AI6" s="35">
        <v>1.58</v>
      </c>
      <c r="AJ6" s="35">
        <v>2.4700000000000002</v>
      </c>
      <c r="AK6" s="35">
        <v>2.57</v>
      </c>
      <c r="AL6" s="35">
        <v>2.58</v>
      </c>
      <c r="AM6" s="35">
        <v>6.32</v>
      </c>
      <c r="AN6" s="35">
        <v>4.7699999999999996</v>
      </c>
      <c r="AO6" s="35">
        <v>3.8</v>
      </c>
      <c r="AP6" s="35">
        <v>1.33</v>
      </c>
      <c r="AQ6" s="35">
        <v>1.4</v>
      </c>
      <c r="AR6" s="35">
        <v>3.83</v>
      </c>
      <c r="AS6" s="35">
        <v>7.08</v>
      </c>
      <c r="AT6" s="35">
        <v>1.7</v>
      </c>
      <c r="AU6" s="35">
        <v>2.13</v>
      </c>
      <c r="AV6" s="35">
        <v>3.18</v>
      </c>
      <c r="AW6" s="35">
        <v>1</v>
      </c>
      <c r="AX6" s="35">
        <v>1.32</v>
      </c>
      <c r="AY6" s="35">
        <v>5</v>
      </c>
      <c r="AZ6" s="35">
        <v>8.68</v>
      </c>
      <c r="BA6" s="35">
        <v>5.23</v>
      </c>
      <c r="BB6" s="35">
        <v>2.42</v>
      </c>
      <c r="BC6" s="35">
        <v>2.98</v>
      </c>
      <c r="BD6" s="35">
        <v>1.65</v>
      </c>
      <c r="BE6" s="35">
        <v>2.08</v>
      </c>
      <c r="BF6" s="35">
        <v>0</v>
      </c>
      <c r="BG6" s="35">
        <v>8.42</v>
      </c>
      <c r="BH6" s="35">
        <v>3.42</v>
      </c>
      <c r="BI6" s="35">
        <v>5.27</v>
      </c>
      <c r="BJ6" s="35">
        <v>5.78</v>
      </c>
      <c r="BK6" s="35">
        <v>4.88</v>
      </c>
      <c r="BL6" s="35">
        <v>3.38</v>
      </c>
      <c r="BM6" s="35">
        <v>2.37</v>
      </c>
      <c r="BN6" s="35">
        <v>8.02</v>
      </c>
      <c r="BO6" s="35">
        <v>7.57</v>
      </c>
      <c r="BP6" s="35">
        <v>3.35</v>
      </c>
      <c r="BQ6" s="35">
        <v>2.85</v>
      </c>
      <c r="BR6" s="35">
        <v>0</v>
      </c>
      <c r="BS6" s="35">
        <v>1.1599999999999999</v>
      </c>
      <c r="BT6" s="35">
        <v>2.2999999999999998</v>
      </c>
      <c r="BU6" s="35">
        <v>1.65</v>
      </c>
      <c r="BV6" s="35">
        <v>4.67</v>
      </c>
      <c r="BW6" s="35">
        <v>5.43</v>
      </c>
      <c r="BX6" s="35">
        <v>2.95</v>
      </c>
      <c r="BY6" s="35">
        <v>0.33</v>
      </c>
      <c r="BZ6" s="35">
        <v>0.5</v>
      </c>
      <c r="CA6" s="35">
        <v>3.93</v>
      </c>
      <c r="CB6" s="35">
        <v>3.88</v>
      </c>
      <c r="CC6" s="35">
        <v>5.78</v>
      </c>
      <c r="CD6" s="35">
        <v>1.57</v>
      </c>
      <c r="CE6" s="35">
        <v>1.73</v>
      </c>
      <c r="CF6" s="35">
        <v>3.93</v>
      </c>
      <c r="CG6" s="35">
        <v>2.5499999999999998</v>
      </c>
      <c r="CH6" s="35">
        <v>2.77</v>
      </c>
      <c r="CI6" s="35">
        <v>6.93</v>
      </c>
      <c r="CJ6" s="35">
        <v>8.5500000000000007</v>
      </c>
      <c r="CK6" s="35">
        <v>4.07</v>
      </c>
      <c r="CL6" s="35">
        <v>6.23</v>
      </c>
      <c r="CM6" s="35">
        <v>4.95</v>
      </c>
      <c r="CN6" s="35">
        <v>3.53</v>
      </c>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NL6"/>
    </row>
    <row r="7" spans="1:736" s="36" customFormat="1" ht="15.75" customHeight="1">
      <c r="A7" s="35" t="s">
        <v>5205</v>
      </c>
      <c r="B7" s="35">
        <v>0</v>
      </c>
      <c r="C7" s="35">
        <v>0.73</v>
      </c>
      <c r="D7" s="35">
        <v>0.35</v>
      </c>
      <c r="E7" s="35">
        <v>1.69</v>
      </c>
      <c r="F7" s="35">
        <v>1.26</v>
      </c>
      <c r="G7" s="35">
        <v>0</v>
      </c>
      <c r="H7" s="35">
        <v>0.41</v>
      </c>
      <c r="I7" s="35">
        <v>0</v>
      </c>
      <c r="J7" s="35">
        <v>1.31</v>
      </c>
      <c r="K7" s="35">
        <v>0</v>
      </c>
      <c r="L7" s="35">
        <v>0</v>
      </c>
      <c r="M7" s="35">
        <v>0</v>
      </c>
      <c r="N7" s="35">
        <v>0</v>
      </c>
      <c r="O7" s="35">
        <v>0</v>
      </c>
      <c r="P7" s="35">
        <v>0</v>
      </c>
      <c r="Q7" s="35">
        <v>5.05</v>
      </c>
      <c r="R7" s="35">
        <v>5.05</v>
      </c>
      <c r="S7" s="35">
        <v>0</v>
      </c>
      <c r="T7" s="35">
        <v>0</v>
      </c>
      <c r="U7" s="35">
        <v>0</v>
      </c>
      <c r="V7" s="35">
        <v>0</v>
      </c>
      <c r="W7" s="35">
        <v>0</v>
      </c>
      <c r="X7" s="35">
        <v>0</v>
      </c>
      <c r="Y7" s="35">
        <v>0</v>
      </c>
      <c r="Z7" s="35">
        <v>0</v>
      </c>
      <c r="AA7" s="35">
        <v>0</v>
      </c>
      <c r="AB7" s="35">
        <v>0</v>
      </c>
      <c r="AC7" s="35">
        <v>0</v>
      </c>
      <c r="AD7" s="35">
        <v>0</v>
      </c>
      <c r="AE7" s="35">
        <v>0</v>
      </c>
      <c r="AF7" s="35">
        <v>0</v>
      </c>
      <c r="AG7" s="35">
        <v>0.73</v>
      </c>
      <c r="AH7" s="35">
        <v>0.67</v>
      </c>
      <c r="AI7" s="35">
        <v>0.55000000000000004</v>
      </c>
      <c r="AJ7" s="35">
        <v>2.13</v>
      </c>
      <c r="AK7" s="35">
        <v>0.53</v>
      </c>
      <c r="AL7" s="35">
        <v>0.35</v>
      </c>
      <c r="AM7" s="35">
        <v>0</v>
      </c>
      <c r="AN7" s="35">
        <v>0.8</v>
      </c>
      <c r="AO7" s="35">
        <v>0.45</v>
      </c>
      <c r="AP7" s="35">
        <v>0</v>
      </c>
      <c r="AQ7" s="35">
        <v>1.1200000000000001</v>
      </c>
      <c r="AR7" s="35">
        <v>0.4</v>
      </c>
      <c r="AS7" s="35">
        <v>0</v>
      </c>
      <c r="AT7" s="35">
        <v>0.95</v>
      </c>
      <c r="AU7" s="35">
        <v>0.73</v>
      </c>
      <c r="AV7" s="35">
        <v>0.03</v>
      </c>
      <c r="AW7" s="35">
        <v>0.63</v>
      </c>
      <c r="AX7" s="35">
        <v>1.1000000000000001</v>
      </c>
      <c r="AY7" s="35">
        <v>4.7</v>
      </c>
      <c r="AZ7" s="35">
        <v>5.87</v>
      </c>
      <c r="BA7" s="35">
        <v>3.2</v>
      </c>
      <c r="BB7" s="35">
        <v>1.92</v>
      </c>
      <c r="BC7" s="35">
        <v>0.52</v>
      </c>
      <c r="BD7" s="35">
        <v>1.3</v>
      </c>
      <c r="BE7" s="35">
        <v>1.02</v>
      </c>
      <c r="BF7" s="35">
        <v>0</v>
      </c>
      <c r="BG7" s="35">
        <v>0</v>
      </c>
      <c r="BH7" s="35">
        <v>1.5</v>
      </c>
      <c r="BI7" s="35">
        <v>2.12</v>
      </c>
      <c r="BJ7" s="35">
        <v>1.28</v>
      </c>
      <c r="BK7" s="35">
        <v>1.38</v>
      </c>
      <c r="BL7" s="35">
        <v>0</v>
      </c>
      <c r="BM7" s="35">
        <v>1.98</v>
      </c>
      <c r="BN7" s="35">
        <v>2.4300000000000002</v>
      </c>
      <c r="BO7" s="35">
        <v>4.4000000000000004</v>
      </c>
      <c r="BP7" s="35">
        <v>1.03</v>
      </c>
      <c r="BQ7" s="35">
        <v>2.15</v>
      </c>
      <c r="BR7" s="35">
        <v>0</v>
      </c>
      <c r="BS7" s="35">
        <v>0</v>
      </c>
      <c r="BT7" s="35">
        <v>0.68</v>
      </c>
      <c r="BU7" s="35">
        <v>1.55</v>
      </c>
      <c r="BV7" s="35">
        <v>0.97</v>
      </c>
      <c r="BW7" s="35">
        <v>2.2200000000000002</v>
      </c>
      <c r="BX7" s="35">
        <v>1.1299999999999999</v>
      </c>
      <c r="BY7" s="35">
        <v>0.33</v>
      </c>
      <c r="BZ7" s="35">
        <v>0</v>
      </c>
      <c r="CA7" s="35">
        <v>1.35</v>
      </c>
      <c r="CB7" s="35">
        <v>2.52</v>
      </c>
      <c r="CC7" s="35">
        <v>1.07</v>
      </c>
      <c r="CD7" s="35">
        <v>0.92</v>
      </c>
      <c r="CE7" s="35">
        <v>1.22</v>
      </c>
      <c r="CF7" s="35">
        <v>2.02</v>
      </c>
      <c r="CG7" s="35">
        <v>1.73</v>
      </c>
      <c r="CH7" s="35">
        <v>3.5</v>
      </c>
      <c r="CI7" s="35">
        <v>3.2</v>
      </c>
      <c r="CJ7" s="35">
        <v>3.65</v>
      </c>
      <c r="CK7" s="35">
        <v>2.4</v>
      </c>
      <c r="CL7" s="35">
        <v>6.72</v>
      </c>
      <c r="CM7" s="35">
        <v>4.67</v>
      </c>
      <c r="CN7" s="35">
        <v>4.18</v>
      </c>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NL7"/>
    </row>
    <row r="8" spans="1:736" ht="15.75" customHeight="1">
      <c r="A8" s="8" t="s">
        <v>5206</v>
      </c>
      <c r="B8" s="8">
        <f>IFERROR(B5/(B6+B7),0)</f>
        <v>12</v>
      </c>
      <c r="C8" s="8">
        <f t="shared" ref="C8:E8" si="4">IFERROR(C5/(C6+C7),0)</f>
        <v>9.4972067039106136</v>
      </c>
      <c r="D8" s="8">
        <f t="shared" si="4"/>
        <v>11.881188118811881</v>
      </c>
      <c r="E8" s="8">
        <f t="shared" si="4"/>
        <v>2.0408163265306123</v>
      </c>
      <c r="F8" s="8">
        <f t="shared" ref="F8" si="5">IFERROR(F5/(F6+F7),0)</f>
        <v>2.0477815699658706</v>
      </c>
      <c r="G8" s="8">
        <f t="shared" ref="G8:H8" si="6">IFERROR(G5/(G6+G7),0)</f>
        <v>4</v>
      </c>
      <c r="H8" s="8">
        <f t="shared" si="6"/>
        <v>12.941176470588236</v>
      </c>
      <c r="I8" s="8">
        <f t="shared" ref="I8" si="7">IFERROR(I5/(I6+I7),0)</f>
        <v>1.6339869281045751</v>
      </c>
      <c r="J8" s="8">
        <f t="shared" ref="J8:K8" si="8">IFERROR(J5/(J6+J7),0)</f>
        <v>5.9829059829059821</v>
      </c>
      <c r="K8" s="8">
        <f t="shared" si="8"/>
        <v>4.2553191489361701</v>
      </c>
      <c r="L8" s="8">
        <f t="shared" ref="L8" si="9">IFERROR(L5/(L6+L7),0)</f>
        <v>0.57553956834532372</v>
      </c>
      <c r="M8" s="8">
        <f t="shared" ref="M8:N8" si="10">IFERROR(M5/(M6+M7),0)</f>
        <v>5.6603773584905666</v>
      </c>
      <c r="N8" s="8">
        <f t="shared" si="10"/>
        <v>3.9682539682539684</v>
      </c>
      <c r="O8" s="8">
        <f t="shared" ref="O8" si="11">IFERROR(O5/(O6+O7),0)</f>
        <v>3.1858407079646014</v>
      </c>
      <c r="P8" s="8">
        <f t="shared" ref="P8:Q8" si="12">IFERROR(P5/(P6+P7),0)</f>
        <v>4.6141607000795544</v>
      </c>
      <c r="Q8" s="8">
        <f t="shared" si="12"/>
        <v>8.1651376146788994</v>
      </c>
      <c r="R8" s="8">
        <f t="shared" ref="R8" si="13">IFERROR(R5/(R6+R7),0)</f>
        <v>5.1497005988023954</v>
      </c>
      <c r="S8" s="8">
        <f t="shared" ref="S8:T8" si="14">IFERROR(S5/(S6+S7),0)</f>
        <v>2.4449877750611249</v>
      </c>
      <c r="T8" s="8">
        <f t="shared" si="14"/>
        <v>2.8169014084507045</v>
      </c>
      <c r="U8" s="8">
        <f t="shared" ref="U8" si="15">IFERROR(U5/(U6+U7),0)</f>
        <v>4.5454545454545459</v>
      </c>
      <c r="V8" s="8">
        <f t="shared" ref="V8:W8" si="16">IFERROR(V5/(V6+V7),0)</f>
        <v>1.0597302504816954</v>
      </c>
      <c r="W8" s="8">
        <f t="shared" si="16"/>
        <v>19.53125</v>
      </c>
      <c r="X8" s="8">
        <f t="shared" ref="X8" si="17">IFERROR(X5/(X6+X7),0)</f>
        <v>3.6065573770491803</v>
      </c>
      <c r="Y8" s="8">
        <f t="shared" ref="Y8:Z8" si="18">IFERROR(Y5/(Y6+Y7),0)</f>
        <v>3.4375</v>
      </c>
      <c r="Z8" s="8">
        <f t="shared" si="18"/>
        <v>3.3043478260869565</v>
      </c>
      <c r="AA8" s="8">
        <f t="shared" ref="AA8" si="19">IFERROR(AA5/(AA6+AA7),0)</f>
        <v>12.40875912408759</v>
      </c>
      <c r="AB8" s="8">
        <f t="shared" ref="AB8:AC8" si="20">IFERROR(AB5/(AB6+AB7),0)</f>
        <v>0</v>
      </c>
      <c r="AC8" s="8">
        <f t="shared" si="20"/>
        <v>0.31545741324921134</v>
      </c>
      <c r="AD8" s="8">
        <f t="shared" ref="AD8" si="21">IFERROR(AD5/(AD6+AD7),0)</f>
        <v>27.346938775510203</v>
      </c>
      <c r="AE8" s="8">
        <f t="shared" ref="AE8:AF8" si="22">IFERROR(AE5/(AE6+AE7),0)</f>
        <v>5.8441558441558437</v>
      </c>
      <c r="AF8" s="8">
        <f t="shared" si="22"/>
        <v>9.375</v>
      </c>
      <c r="AG8" s="8">
        <f t="shared" ref="AG8" si="23">IFERROR(AG5/(AG6+AG7),0)</f>
        <v>12.23404255319149</v>
      </c>
      <c r="AH8" s="8">
        <f t="shared" ref="AH8:AI8" si="24">IFERROR(AH5/(AH6+AH7),0)</f>
        <v>3.8709677419354835</v>
      </c>
      <c r="AI8" s="8">
        <f t="shared" si="24"/>
        <v>1.8779342723004695</v>
      </c>
      <c r="AJ8" s="8">
        <f t="shared" ref="AJ8" si="25">IFERROR(AJ5/(AJ6+AJ7),0)</f>
        <v>3.4782608695652177</v>
      </c>
      <c r="AK8" s="8">
        <f t="shared" ref="AK8:AL8" si="26">IFERROR(AK5/(AK6+AK7),0)</f>
        <v>13.225806451612904</v>
      </c>
      <c r="AL8" s="8">
        <f t="shared" si="26"/>
        <v>10.580204778156997</v>
      </c>
      <c r="AM8" s="8">
        <f t="shared" ref="AM8" si="27">IFERROR(AM5/(AM6+AM7),0)</f>
        <v>1.4240506329113924</v>
      </c>
      <c r="AN8" s="8">
        <f t="shared" ref="AN8:AO8" si="28">IFERROR(AN5/(AN6+AN7),0)</f>
        <v>4.4883303411131061</v>
      </c>
      <c r="AO8" s="8">
        <f t="shared" si="28"/>
        <v>9.1764705882352935</v>
      </c>
      <c r="AP8" s="8">
        <f t="shared" ref="AP8" si="29">IFERROR(AP5/(AP6+AP7),0)</f>
        <v>7.518796992481203</v>
      </c>
      <c r="AQ8" s="8">
        <f t="shared" ref="AQ8:AR8" si="30">IFERROR(AQ5/(AQ6+AQ7),0)</f>
        <v>10.714285714285714</v>
      </c>
      <c r="AR8" s="8">
        <f t="shared" si="30"/>
        <v>18.203309692671393</v>
      </c>
      <c r="AS8" s="8">
        <f t="shared" ref="AS8" si="31">IFERROR(AS5/(AS6+AS7),0)</f>
        <v>5.508474576271186</v>
      </c>
      <c r="AT8" s="8">
        <f t="shared" ref="AT8:AU8" si="32">IFERROR(AT5/(AT6+AT7),0)</f>
        <v>5.2830188679245289</v>
      </c>
      <c r="AU8" s="8">
        <f t="shared" si="32"/>
        <v>2.0979020979020979</v>
      </c>
      <c r="AV8" s="8">
        <f t="shared" ref="AV8" si="33">IFERROR(AV5/(AV6+AV7),0)</f>
        <v>6.8535825545171338</v>
      </c>
      <c r="AW8" s="8">
        <f t="shared" ref="AW8:AX8" si="34">IFERROR(AW5/(AW6+AW7),0)</f>
        <v>10.429447852760736</v>
      </c>
      <c r="AX8" s="8">
        <f t="shared" si="34"/>
        <v>10.330578512396695</v>
      </c>
      <c r="AY8" s="8">
        <f t="shared" ref="AY8" si="35">IFERROR(AY5/(AY6+AY7),0)</f>
        <v>7.31958762886598</v>
      </c>
      <c r="AZ8" s="8">
        <f t="shared" ref="AZ8:BA8" si="36">IFERROR(AZ5/(AZ6+AZ7),0)</f>
        <v>6.1855670103092777</v>
      </c>
      <c r="BA8" s="8">
        <f t="shared" si="36"/>
        <v>11.032028469750889</v>
      </c>
      <c r="BB8" s="8">
        <f t="shared" ref="BB8" si="37">IFERROR(BB5/(BB6+BB7),0)</f>
        <v>13.133640552995391</v>
      </c>
      <c r="BC8" s="8">
        <f t="shared" ref="BC8:BD8" si="38">IFERROR(BC5/(BC6+BC7),0)</f>
        <v>10.571428571428571</v>
      </c>
      <c r="BD8" s="8">
        <f t="shared" si="38"/>
        <v>6.4406779661016946</v>
      </c>
      <c r="BE8" s="8">
        <f t="shared" ref="BE8" si="39">IFERROR(BE5/(BE6+BE7),0)</f>
        <v>13.548387096774194</v>
      </c>
      <c r="BF8" s="8">
        <f t="shared" ref="BF8:BG8" si="40">IFERROR(BF5/(BF6+BF7),0)</f>
        <v>0</v>
      </c>
      <c r="BG8" s="8">
        <f t="shared" si="40"/>
        <v>6.5320665083135392</v>
      </c>
      <c r="BH8" s="8">
        <f t="shared" ref="BH8" si="41">IFERROR(BH5/(BH6+BH7),0)</f>
        <v>14.227642276422765</v>
      </c>
      <c r="BI8" s="8">
        <f t="shared" ref="BI8:BJ8" si="42">IFERROR(BI5/(BI6+BI7),0)</f>
        <v>13.125845737483086</v>
      </c>
      <c r="BJ8" s="8">
        <f t="shared" si="42"/>
        <v>10.056657223796034</v>
      </c>
      <c r="BK8" s="8">
        <f t="shared" ref="BK8" si="43">IFERROR(BK5/(BK6+BK7),0)</f>
        <v>10.223642172523961</v>
      </c>
      <c r="BL8" s="8">
        <f t="shared" ref="BL8:BM8" si="44">IFERROR(BL5/(BL6+BL7),0)</f>
        <v>16.568047337278106</v>
      </c>
      <c r="BM8" s="8">
        <f t="shared" si="44"/>
        <v>14.942528735632186</v>
      </c>
      <c r="BN8" s="8">
        <f t="shared" ref="BN8" si="45">IFERROR(BN5/(BN6+BN7),0)</f>
        <v>8.3253588516746415</v>
      </c>
      <c r="BO8" s="8">
        <f t="shared" ref="BO8:BP8" si="46">IFERROR(BO5/(BO6+BO7),0)</f>
        <v>7.6023391812865491</v>
      </c>
      <c r="BP8" s="8">
        <f t="shared" si="46"/>
        <v>10.273972602739727</v>
      </c>
      <c r="BQ8" s="8">
        <f t="shared" ref="BQ8" si="47">IFERROR(BQ5/(BQ6+BQ7),0)</f>
        <v>6.4</v>
      </c>
      <c r="BR8" s="8">
        <f t="shared" ref="BR8:BS8" si="48">IFERROR(BR5/(BR6+BR7),0)</f>
        <v>0</v>
      </c>
      <c r="BS8" s="8">
        <f t="shared" si="48"/>
        <v>16.379310344827587</v>
      </c>
      <c r="BT8" s="8">
        <f t="shared" ref="BT8" si="49">IFERROR(BT5/(BT6+BT7),0)</f>
        <v>8.724832214765101</v>
      </c>
      <c r="BU8" s="8">
        <f t="shared" ref="BU8:BV8" si="50">IFERROR(BU5/(BU6+BU7),0)</f>
        <v>5</v>
      </c>
      <c r="BV8" s="8">
        <f t="shared" si="50"/>
        <v>3.0141843971631208</v>
      </c>
      <c r="BW8" s="8">
        <f t="shared" ref="BW8" si="51">IFERROR(BW5/(BW6+BW7),0)</f>
        <v>6.0130718954248366</v>
      </c>
      <c r="BX8" s="8">
        <f t="shared" ref="BX8:BY8" si="52">IFERROR(BX5/(BX6+BX7),0)</f>
        <v>14.705882352941176</v>
      </c>
      <c r="BY8" s="8">
        <f t="shared" si="52"/>
        <v>13.636363636363635</v>
      </c>
      <c r="BZ8" s="8">
        <f t="shared" ref="BZ8" si="53">IFERROR(BZ5/(BZ6+BZ7),0)</f>
        <v>16</v>
      </c>
      <c r="CA8" s="8">
        <f t="shared" ref="CA8:CB8" si="54">IFERROR(CA5/(CA6+CA7),0)</f>
        <v>10.227272727272727</v>
      </c>
      <c r="CB8" s="8">
        <f t="shared" si="54"/>
        <v>15</v>
      </c>
      <c r="CC8" s="8">
        <f t="shared" ref="CC8" si="55">IFERROR(CC5/(CC6+CC7),0)</f>
        <v>9.4890510948905096</v>
      </c>
      <c r="CD8" s="8">
        <f t="shared" ref="CD8:CE8" si="56">IFERROR(CD5/(CD6+CD7),0)</f>
        <v>20.481927710843372</v>
      </c>
      <c r="CE8" s="8">
        <f t="shared" si="56"/>
        <v>12.881355932203389</v>
      </c>
      <c r="CF8" s="8">
        <f t="shared" ref="CF8" si="57">IFERROR(CF5/(CF6+CF7),0)</f>
        <v>24.033613445378151</v>
      </c>
      <c r="CG8" s="8">
        <f t="shared" ref="CG8:CH8" si="58">IFERROR(CG5/(CG6+CG7),0)</f>
        <v>6.7757009345794401</v>
      </c>
      <c r="CH8" s="8">
        <f t="shared" si="58"/>
        <v>13.556618819776716</v>
      </c>
      <c r="CI8" s="8">
        <f t="shared" ref="CI8" si="59">IFERROR(CI5/(CI6+CI7),0)</f>
        <v>19.743336623889441</v>
      </c>
      <c r="CJ8" s="8">
        <f t="shared" ref="CJ8:CK8" si="60">IFERROR(CJ5/(CJ6+CJ7),0)</f>
        <v>16.639344262295079</v>
      </c>
      <c r="CK8" s="8">
        <f t="shared" si="60"/>
        <v>15.765069551777433</v>
      </c>
      <c r="CL8" s="8">
        <f t="shared" ref="CL8" si="61">IFERROR(CL5/(CL6+CL7),0)</f>
        <v>14.980694980694981</v>
      </c>
      <c r="CM8" s="8">
        <f t="shared" ref="CM8:CN8" si="62">IFERROR(CM5/(CM6+CM7),0)</f>
        <v>20.478170478170476</v>
      </c>
      <c r="CN8" s="8">
        <f t="shared" si="62"/>
        <v>20.492866407263296</v>
      </c>
      <c r="CO8" s="8">
        <f t="shared" ref="CO8" si="63">IFERROR(CO5/(CO6+CO7),0)</f>
        <v>0</v>
      </c>
      <c r="CP8" s="8">
        <f t="shared" ref="CP8:CQ8" si="64">IFERROR(CP5/(CP6+CP7),0)</f>
        <v>0</v>
      </c>
      <c r="CQ8" s="8">
        <f t="shared" si="64"/>
        <v>0</v>
      </c>
      <c r="CR8" s="8">
        <f t="shared" ref="CR8" si="65">IFERROR(CR5/(CR6+CR7),0)</f>
        <v>0</v>
      </c>
      <c r="CS8" s="8">
        <f t="shared" ref="CS8:CT8" si="66">IFERROR(CS5/(CS6+CS7),0)</f>
        <v>0</v>
      </c>
      <c r="CT8" s="8">
        <f t="shared" si="66"/>
        <v>0</v>
      </c>
      <c r="CU8" s="8">
        <f t="shared" ref="CU8" si="67">IFERROR(CU5/(CU6+CU7),0)</f>
        <v>0</v>
      </c>
      <c r="CV8" s="8">
        <f t="shared" ref="CV8:CW8" si="68">IFERROR(CV5/(CV6+CV7),0)</f>
        <v>0</v>
      </c>
      <c r="CW8" s="8">
        <f t="shared" si="68"/>
        <v>0</v>
      </c>
      <c r="CX8" s="8">
        <f t="shared" ref="CX8" si="69">IFERROR(CX5/(CX6+CX7),0)</f>
        <v>0</v>
      </c>
      <c r="CY8" s="8">
        <f t="shared" ref="CY8:CZ8" si="70">IFERROR(CY5/(CY6+CY7),0)</f>
        <v>0</v>
      </c>
      <c r="CZ8" s="8">
        <f t="shared" si="70"/>
        <v>0</v>
      </c>
      <c r="DA8" s="8">
        <f t="shared" ref="DA8" si="71">IFERROR(DA5/(DA6+DA7),0)</f>
        <v>0</v>
      </c>
      <c r="DB8" s="8">
        <f t="shared" ref="DB8:DC8" si="72">IFERROR(DB5/(DB6+DB7),0)</f>
        <v>0</v>
      </c>
      <c r="DC8" s="8">
        <f t="shared" si="72"/>
        <v>0</v>
      </c>
      <c r="DD8" s="8">
        <f t="shared" ref="DD8" si="73">IFERROR(DD5/(DD6+DD7),0)</f>
        <v>0</v>
      </c>
      <c r="DE8" s="8">
        <f t="shared" ref="DE8:DF8" si="74">IFERROR(DE5/(DE6+DE7),0)</f>
        <v>0</v>
      </c>
      <c r="DF8" s="8">
        <f t="shared" si="74"/>
        <v>0</v>
      </c>
      <c r="DG8" s="8">
        <f t="shared" ref="DG8" si="75">IFERROR(DG5/(DG6+DG7),0)</f>
        <v>0</v>
      </c>
      <c r="DH8" s="8">
        <f t="shared" ref="DH8:DI8" si="76">IFERROR(DH5/(DH6+DH7),0)</f>
        <v>0</v>
      </c>
      <c r="DI8" s="8">
        <f t="shared" si="76"/>
        <v>0</v>
      </c>
      <c r="DJ8" s="8">
        <f t="shared" ref="DJ8" si="77">IFERROR(DJ5/(DJ6+DJ7),0)</f>
        <v>0</v>
      </c>
      <c r="DK8" s="8">
        <f t="shared" ref="DK8:DL8" si="78">IFERROR(DK5/(DK6+DK7),0)</f>
        <v>0</v>
      </c>
      <c r="DL8" s="8">
        <f t="shared" si="78"/>
        <v>0</v>
      </c>
      <c r="DM8" s="8">
        <f t="shared" ref="DM8" si="79">IFERROR(DM5/(DM6+DM7),0)</f>
        <v>0</v>
      </c>
      <c r="DN8" s="8">
        <f t="shared" ref="DN8:DO8" si="80">IFERROR(DN5/(DN6+DN7),0)</f>
        <v>0</v>
      </c>
      <c r="DO8" s="8">
        <f t="shared" si="80"/>
        <v>0</v>
      </c>
      <c r="DP8" s="8">
        <f t="shared" ref="DP8" si="81">IFERROR(DP5/(DP6+DP7),0)</f>
        <v>0</v>
      </c>
      <c r="DQ8" s="8">
        <f t="shared" ref="DQ8:DR8" si="82">IFERROR(DQ5/(DQ6+DQ7),0)</f>
        <v>0</v>
      </c>
      <c r="DR8" s="8">
        <f t="shared" si="82"/>
        <v>0</v>
      </c>
      <c r="DS8" s="8">
        <f t="shared" ref="DS8" si="83">IFERROR(DS5/(DS6+DS7),0)</f>
        <v>0</v>
      </c>
      <c r="DT8" s="8">
        <f t="shared" ref="DT8:DU8" si="84">IFERROR(DT5/(DT6+DT7),0)</f>
        <v>0</v>
      </c>
      <c r="DU8" s="8">
        <f t="shared" si="84"/>
        <v>0</v>
      </c>
      <c r="DV8" s="8">
        <f t="shared" ref="DV8" si="85">IFERROR(DV5/(DV6+DV7),0)</f>
        <v>0</v>
      </c>
      <c r="DW8" s="8">
        <f t="shared" ref="DW8:DX8" si="86">IFERROR(DW5/(DW6+DW7),0)</f>
        <v>0</v>
      </c>
      <c r="DX8" s="8">
        <f t="shared" si="86"/>
        <v>0</v>
      </c>
      <c r="DY8" s="8">
        <f t="shared" ref="DY8" si="87">IFERROR(DY5/(DY6+DY7),0)</f>
        <v>0</v>
      </c>
      <c r="DZ8" s="8">
        <f t="shared" ref="DZ8:EA8" si="88">IFERROR(DZ5/(DZ6+DZ7),0)</f>
        <v>0</v>
      </c>
      <c r="EA8" s="8">
        <f t="shared" si="88"/>
        <v>0</v>
      </c>
      <c r="EB8" s="8">
        <f t="shared" ref="EB8" si="89">IFERROR(EB5/(EB6+EB7),0)</f>
        <v>0</v>
      </c>
      <c r="EC8" s="8">
        <f t="shared" ref="EC8:ED8" si="90">IFERROR(EC5/(EC6+EC7),0)</f>
        <v>0</v>
      </c>
      <c r="ED8" s="8">
        <f t="shared" si="90"/>
        <v>0</v>
      </c>
      <c r="EE8" s="8">
        <f t="shared" ref="EE8" si="91">IFERROR(EE5/(EE6+EE7),0)</f>
        <v>0</v>
      </c>
      <c r="EF8" s="8">
        <f t="shared" ref="EF8:EG8" si="92">IFERROR(EF5/(EF6+EF7),0)</f>
        <v>0</v>
      </c>
      <c r="EG8" s="8">
        <f t="shared" si="92"/>
        <v>0</v>
      </c>
      <c r="EH8" s="8">
        <f t="shared" ref="EH8" si="93">IFERROR(EH5/(EH6+EH7),0)</f>
        <v>0</v>
      </c>
      <c r="EI8" s="8">
        <f t="shared" ref="EI8:EJ8" si="94">IFERROR(EI5/(EI6+EI7),0)</f>
        <v>0</v>
      </c>
      <c r="EJ8" s="8">
        <f t="shared" si="94"/>
        <v>0</v>
      </c>
      <c r="EK8" s="8">
        <f t="shared" ref="EK8" si="95">IFERROR(EK5/(EK6+EK7),0)</f>
        <v>0</v>
      </c>
      <c r="EL8" s="8">
        <f t="shared" ref="EL8:EM8" si="96">IFERROR(EL5/(EL6+EL7),0)</f>
        <v>0</v>
      </c>
      <c r="EM8" s="8">
        <f t="shared" si="96"/>
        <v>0</v>
      </c>
      <c r="EN8" s="8">
        <f t="shared" ref="EN8" si="97">IFERROR(EN5/(EN6+EN7),0)</f>
        <v>0</v>
      </c>
      <c r="EO8" s="8">
        <f t="shared" ref="EO8:FT8" si="98">IFERROR(EO5/EO6,0)</f>
        <v>0</v>
      </c>
      <c r="EP8" s="8">
        <f t="shared" si="98"/>
        <v>0</v>
      </c>
      <c r="EQ8" s="8">
        <f t="shared" si="98"/>
        <v>0</v>
      </c>
      <c r="ER8" s="8">
        <f t="shared" si="98"/>
        <v>0</v>
      </c>
      <c r="ES8" s="8">
        <f t="shared" si="98"/>
        <v>0</v>
      </c>
      <c r="ET8" s="8">
        <f t="shared" si="98"/>
        <v>0</v>
      </c>
      <c r="EU8" s="8">
        <f t="shared" si="98"/>
        <v>0</v>
      </c>
      <c r="EV8" s="8">
        <f t="shared" si="98"/>
        <v>0</v>
      </c>
      <c r="EW8" s="8">
        <f t="shared" si="98"/>
        <v>0</v>
      </c>
      <c r="EX8" s="8">
        <f t="shared" si="98"/>
        <v>0</v>
      </c>
      <c r="EY8" s="8">
        <f t="shared" si="98"/>
        <v>0</v>
      </c>
      <c r="EZ8" s="8">
        <f t="shared" si="98"/>
        <v>0</v>
      </c>
      <c r="FA8" s="8">
        <f t="shared" si="98"/>
        <v>0</v>
      </c>
      <c r="FB8" s="8">
        <f t="shared" si="98"/>
        <v>0</v>
      </c>
      <c r="FC8" s="8">
        <f t="shared" si="98"/>
        <v>0</v>
      </c>
      <c r="FD8" s="8">
        <f t="shared" si="98"/>
        <v>0</v>
      </c>
      <c r="FE8" s="8">
        <f t="shared" si="98"/>
        <v>0</v>
      </c>
      <c r="FF8" s="8">
        <f t="shared" si="98"/>
        <v>0</v>
      </c>
      <c r="FG8" s="8">
        <f t="shared" si="98"/>
        <v>0</v>
      </c>
      <c r="FH8" s="8">
        <f t="shared" si="98"/>
        <v>0</v>
      </c>
      <c r="FI8" s="8">
        <f t="shared" si="98"/>
        <v>0</v>
      </c>
      <c r="FJ8" s="8">
        <f t="shared" si="98"/>
        <v>0</v>
      </c>
      <c r="FK8" s="8">
        <f t="shared" si="98"/>
        <v>0</v>
      </c>
      <c r="FL8" s="8">
        <f t="shared" si="98"/>
        <v>0</v>
      </c>
      <c r="FM8" s="8">
        <f t="shared" si="98"/>
        <v>0</v>
      </c>
      <c r="FN8" s="8">
        <f t="shared" si="98"/>
        <v>0</v>
      </c>
      <c r="FO8" s="8">
        <f t="shared" si="98"/>
        <v>0</v>
      </c>
      <c r="FP8" s="8">
        <f t="shared" si="98"/>
        <v>0</v>
      </c>
      <c r="FQ8" s="8">
        <f t="shared" si="98"/>
        <v>0</v>
      </c>
      <c r="FR8" s="8">
        <f t="shared" si="98"/>
        <v>0</v>
      </c>
      <c r="FS8" s="8">
        <f t="shared" si="98"/>
        <v>0</v>
      </c>
      <c r="FT8" s="8">
        <f t="shared" si="98"/>
        <v>0</v>
      </c>
      <c r="FU8" s="8">
        <f t="shared" ref="FU8:GZ8" si="99">IFERROR(FU5/FU6,0)</f>
        <v>0</v>
      </c>
      <c r="FV8" s="8">
        <f t="shared" si="99"/>
        <v>0</v>
      </c>
      <c r="FW8" s="8">
        <f t="shared" si="99"/>
        <v>0</v>
      </c>
      <c r="FX8" s="8">
        <f t="shared" si="99"/>
        <v>0</v>
      </c>
      <c r="FY8" s="8">
        <f t="shared" si="99"/>
        <v>0</v>
      </c>
      <c r="FZ8" s="8">
        <f t="shared" si="99"/>
        <v>0</v>
      </c>
      <c r="GA8" s="8">
        <f t="shared" si="99"/>
        <v>0</v>
      </c>
      <c r="GB8" s="8">
        <f t="shared" si="99"/>
        <v>0</v>
      </c>
      <c r="GC8" s="8">
        <f t="shared" si="99"/>
        <v>0</v>
      </c>
      <c r="GD8" s="8">
        <f t="shared" si="99"/>
        <v>0</v>
      </c>
      <c r="GE8" s="8">
        <f t="shared" si="99"/>
        <v>0</v>
      </c>
      <c r="GF8" s="8">
        <f t="shared" si="99"/>
        <v>0</v>
      </c>
      <c r="GG8" s="8">
        <f t="shared" si="99"/>
        <v>0</v>
      </c>
      <c r="GH8" s="8">
        <f t="shared" si="99"/>
        <v>0</v>
      </c>
      <c r="GI8" s="8">
        <f t="shared" si="99"/>
        <v>0</v>
      </c>
      <c r="GJ8" s="8">
        <f t="shared" si="99"/>
        <v>0</v>
      </c>
      <c r="GK8" s="8">
        <f t="shared" si="99"/>
        <v>0</v>
      </c>
      <c r="GL8" s="8">
        <f t="shared" si="99"/>
        <v>0</v>
      </c>
      <c r="GM8" s="8">
        <f t="shared" si="99"/>
        <v>0</v>
      </c>
      <c r="GN8" s="8">
        <f t="shared" si="99"/>
        <v>0</v>
      </c>
      <c r="GO8" s="8">
        <f t="shared" si="99"/>
        <v>0</v>
      </c>
      <c r="GP8" s="8">
        <f t="shared" si="99"/>
        <v>0</v>
      </c>
      <c r="GQ8" s="8">
        <f t="shared" si="99"/>
        <v>0</v>
      </c>
      <c r="GR8" s="8">
        <f t="shared" si="99"/>
        <v>0</v>
      </c>
      <c r="GS8" s="8">
        <f t="shared" si="99"/>
        <v>0</v>
      </c>
      <c r="GT8" s="8">
        <f t="shared" si="99"/>
        <v>0</v>
      </c>
      <c r="GU8" s="8">
        <f t="shared" si="99"/>
        <v>0</v>
      </c>
      <c r="GV8" s="8">
        <f t="shared" si="99"/>
        <v>0</v>
      </c>
      <c r="GW8" s="8">
        <f t="shared" si="99"/>
        <v>0</v>
      </c>
      <c r="GX8" s="8">
        <f t="shared" si="99"/>
        <v>0</v>
      </c>
      <c r="GY8" s="8">
        <f t="shared" si="99"/>
        <v>0</v>
      </c>
      <c r="GZ8" s="8">
        <f t="shared" si="99"/>
        <v>0</v>
      </c>
      <c r="HA8" s="8">
        <f t="shared" ref="HA8:IF8" si="100">IFERROR(HA5/HA6,0)</f>
        <v>0</v>
      </c>
      <c r="HB8" s="8">
        <f t="shared" si="100"/>
        <v>0</v>
      </c>
      <c r="HC8" s="8">
        <f t="shared" si="100"/>
        <v>0</v>
      </c>
      <c r="HD8" s="8">
        <f t="shared" si="100"/>
        <v>0</v>
      </c>
      <c r="HE8" s="8">
        <f t="shared" si="100"/>
        <v>0</v>
      </c>
      <c r="HF8" s="8">
        <f t="shared" si="100"/>
        <v>0</v>
      </c>
      <c r="HG8" s="8">
        <f t="shared" si="100"/>
        <v>0</v>
      </c>
      <c r="HH8" s="8">
        <f t="shared" si="100"/>
        <v>0</v>
      </c>
      <c r="HI8" s="8">
        <f t="shared" si="100"/>
        <v>0</v>
      </c>
      <c r="HJ8" s="8">
        <f t="shared" si="100"/>
        <v>0</v>
      </c>
      <c r="HK8" s="8">
        <f t="shared" si="100"/>
        <v>0</v>
      </c>
      <c r="HL8" s="8">
        <f t="shared" si="100"/>
        <v>0</v>
      </c>
      <c r="HM8" s="8">
        <f t="shared" si="100"/>
        <v>0</v>
      </c>
      <c r="HN8" s="8">
        <f t="shared" si="100"/>
        <v>0</v>
      </c>
      <c r="HO8" s="8">
        <f t="shared" si="100"/>
        <v>0</v>
      </c>
      <c r="HP8" s="8">
        <f t="shared" si="100"/>
        <v>0</v>
      </c>
      <c r="HQ8" s="8">
        <f t="shared" si="100"/>
        <v>0</v>
      </c>
      <c r="HR8" s="8">
        <f t="shared" si="100"/>
        <v>0</v>
      </c>
      <c r="HS8" s="8">
        <f t="shared" si="100"/>
        <v>0</v>
      </c>
      <c r="HT8" s="8">
        <f t="shared" si="100"/>
        <v>0</v>
      </c>
      <c r="HU8" s="8">
        <f t="shared" si="100"/>
        <v>0</v>
      </c>
      <c r="HV8" s="8">
        <f t="shared" si="100"/>
        <v>0</v>
      </c>
      <c r="HW8" s="8">
        <f t="shared" si="100"/>
        <v>0</v>
      </c>
      <c r="HX8" s="8">
        <f t="shared" si="100"/>
        <v>0</v>
      </c>
      <c r="HY8" s="8">
        <f t="shared" si="100"/>
        <v>0</v>
      </c>
      <c r="HZ8" s="8">
        <f t="shared" si="100"/>
        <v>0</v>
      </c>
      <c r="IA8" s="8">
        <f t="shared" si="100"/>
        <v>0</v>
      </c>
      <c r="IB8" s="8">
        <f t="shared" si="100"/>
        <v>0</v>
      </c>
      <c r="IC8" s="8">
        <f t="shared" si="100"/>
        <v>0</v>
      </c>
      <c r="ID8" s="8">
        <f t="shared" si="100"/>
        <v>0</v>
      </c>
      <c r="IE8" s="8">
        <f t="shared" si="100"/>
        <v>0</v>
      </c>
      <c r="IF8" s="8">
        <f t="shared" si="100"/>
        <v>0</v>
      </c>
      <c r="IG8" s="8">
        <f t="shared" ref="IG8:IV8" si="101">IFERROR(IG5/IG6,0)</f>
        <v>0</v>
      </c>
      <c r="IH8" s="8">
        <f t="shared" si="101"/>
        <v>0</v>
      </c>
      <c r="II8" s="8">
        <f t="shared" si="101"/>
        <v>0</v>
      </c>
      <c r="IJ8" s="8">
        <f t="shared" si="101"/>
        <v>0</v>
      </c>
      <c r="IK8" s="8">
        <f t="shared" si="101"/>
        <v>0</v>
      </c>
      <c r="IL8" s="8">
        <f t="shared" si="101"/>
        <v>0</v>
      </c>
      <c r="IM8" s="8">
        <f t="shared" si="101"/>
        <v>0</v>
      </c>
      <c r="IN8" s="8">
        <f t="shared" si="101"/>
        <v>0</v>
      </c>
      <c r="IO8" s="8">
        <f t="shared" si="101"/>
        <v>0</v>
      </c>
      <c r="IP8" s="8">
        <f t="shared" si="101"/>
        <v>0</v>
      </c>
      <c r="IQ8" s="8">
        <f t="shared" si="101"/>
        <v>0</v>
      </c>
      <c r="IR8" s="8">
        <f t="shared" si="101"/>
        <v>0</v>
      </c>
      <c r="IS8" s="8">
        <f t="shared" si="101"/>
        <v>0</v>
      </c>
      <c r="IT8" s="8">
        <f t="shared" si="101"/>
        <v>0</v>
      </c>
      <c r="IU8" s="8">
        <f t="shared" si="101"/>
        <v>0</v>
      </c>
      <c r="IV8" s="8">
        <f t="shared" si="101"/>
        <v>0</v>
      </c>
      <c r="IW8" s="8" t="e">
        <f t="shared" ref="IW8:JN8" si="102">IW5/(IW6+IW7)</f>
        <v>#DIV/0!</v>
      </c>
      <c r="IX8" s="8" t="e">
        <f t="shared" si="102"/>
        <v>#DIV/0!</v>
      </c>
      <c r="IY8" s="8" t="e">
        <f t="shared" si="102"/>
        <v>#DIV/0!</v>
      </c>
      <c r="IZ8" s="8" t="e">
        <f t="shared" si="102"/>
        <v>#DIV/0!</v>
      </c>
      <c r="JA8" s="8" t="e">
        <f t="shared" si="102"/>
        <v>#DIV/0!</v>
      </c>
      <c r="JB8" s="8" t="e">
        <f t="shared" si="102"/>
        <v>#DIV/0!</v>
      </c>
      <c r="JC8" s="8" t="e">
        <f t="shared" si="102"/>
        <v>#DIV/0!</v>
      </c>
      <c r="JD8" s="8" t="e">
        <f t="shared" si="102"/>
        <v>#DIV/0!</v>
      </c>
      <c r="JE8" s="8" t="e">
        <f t="shared" si="102"/>
        <v>#DIV/0!</v>
      </c>
      <c r="JF8" s="8" t="e">
        <f t="shared" si="102"/>
        <v>#DIV/0!</v>
      </c>
      <c r="JG8" s="8" t="e">
        <f t="shared" si="102"/>
        <v>#DIV/0!</v>
      </c>
      <c r="JH8" s="8" t="e">
        <f t="shared" si="102"/>
        <v>#DIV/0!</v>
      </c>
      <c r="JI8" s="8" t="e">
        <f t="shared" si="102"/>
        <v>#DIV/0!</v>
      </c>
      <c r="JJ8" s="8" t="e">
        <f t="shared" si="102"/>
        <v>#DIV/0!</v>
      </c>
      <c r="JK8" s="8" t="e">
        <f t="shared" si="102"/>
        <v>#DIV/0!</v>
      </c>
      <c r="JL8" s="8" t="e">
        <f t="shared" si="102"/>
        <v>#DIV/0!</v>
      </c>
      <c r="JM8" s="8" t="e">
        <f t="shared" si="102"/>
        <v>#DIV/0!</v>
      </c>
      <c r="JN8" s="8" t="e">
        <f t="shared" si="102"/>
        <v>#DIV/0!</v>
      </c>
      <c r="JO8" s="8" t="e">
        <f t="shared" ref="JO8:LZ8" si="103">JO5/(JO6+JO7)</f>
        <v>#DIV/0!</v>
      </c>
      <c r="JP8" s="8" t="e">
        <f t="shared" si="103"/>
        <v>#DIV/0!</v>
      </c>
      <c r="JQ8" s="8" t="e">
        <f t="shared" si="103"/>
        <v>#DIV/0!</v>
      </c>
      <c r="JR8" s="8" t="e">
        <f t="shared" si="103"/>
        <v>#DIV/0!</v>
      </c>
      <c r="JS8" s="8" t="e">
        <f t="shared" si="103"/>
        <v>#DIV/0!</v>
      </c>
      <c r="JT8" s="8" t="e">
        <f t="shared" si="103"/>
        <v>#DIV/0!</v>
      </c>
      <c r="JU8" s="8" t="e">
        <f t="shared" si="103"/>
        <v>#DIV/0!</v>
      </c>
      <c r="JV8" s="8" t="e">
        <f t="shared" si="103"/>
        <v>#DIV/0!</v>
      </c>
      <c r="JW8" s="8" t="e">
        <f t="shared" si="103"/>
        <v>#DIV/0!</v>
      </c>
      <c r="JX8" s="8" t="e">
        <f t="shared" si="103"/>
        <v>#DIV/0!</v>
      </c>
      <c r="JY8" s="8" t="e">
        <f t="shared" si="103"/>
        <v>#DIV/0!</v>
      </c>
      <c r="JZ8" s="8" t="e">
        <f t="shared" si="103"/>
        <v>#DIV/0!</v>
      </c>
      <c r="KA8" s="8" t="e">
        <f t="shared" si="103"/>
        <v>#DIV/0!</v>
      </c>
      <c r="KB8" s="8" t="e">
        <f t="shared" si="103"/>
        <v>#DIV/0!</v>
      </c>
      <c r="KC8" s="8" t="e">
        <f t="shared" si="103"/>
        <v>#DIV/0!</v>
      </c>
      <c r="KD8" s="8" t="e">
        <f t="shared" si="103"/>
        <v>#DIV/0!</v>
      </c>
      <c r="KE8" s="8" t="e">
        <f t="shared" si="103"/>
        <v>#DIV/0!</v>
      </c>
      <c r="KF8" s="8" t="e">
        <f t="shared" si="103"/>
        <v>#DIV/0!</v>
      </c>
      <c r="KG8" s="8" t="e">
        <f t="shared" si="103"/>
        <v>#DIV/0!</v>
      </c>
      <c r="KH8" s="8" t="e">
        <f t="shared" si="103"/>
        <v>#DIV/0!</v>
      </c>
      <c r="KI8" s="8" t="e">
        <f t="shared" si="103"/>
        <v>#DIV/0!</v>
      </c>
      <c r="KJ8" s="8" t="e">
        <f t="shared" si="103"/>
        <v>#DIV/0!</v>
      </c>
      <c r="KK8" s="8" t="e">
        <f t="shared" si="103"/>
        <v>#DIV/0!</v>
      </c>
      <c r="KL8" s="8" t="e">
        <f t="shared" si="103"/>
        <v>#DIV/0!</v>
      </c>
      <c r="KM8" s="8" t="e">
        <f t="shared" si="103"/>
        <v>#DIV/0!</v>
      </c>
      <c r="KN8" s="8" t="e">
        <f t="shared" si="103"/>
        <v>#DIV/0!</v>
      </c>
      <c r="KO8" s="8" t="e">
        <f t="shared" si="103"/>
        <v>#DIV/0!</v>
      </c>
      <c r="KP8" s="8" t="e">
        <f t="shared" si="103"/>
        <v>#DIV/0!</v>
      </c>
      <c r="KQ8" s="8" t="e">
        <f t="shared" si="103"/>
        <v>#DIV/0!</v>
      </c>
      <c r="KR8" s="8" t="e">
        <f t="shared" si="103"/>
        <v>#DIV/0!</v>
      </c>
      <c r="KS8" s="8" t="e">
        <f t="shared" si="103"/>
        <v>#DIV/0!</v>
      </c>
      <c r="KT8" s="8" t="e">
        <f t="shared" si="103"/>
        <v>#DIV/0!</v>
      </c>
      <c r="KU8" s="8" t="e">
        <f t="shared" si="103"/>
        <v>#DIV/0!</v>
      </c>
      <c r="KV8" s="8" t="e">
        <f t="shared" si="103"/>
        <v>#DIV/0!</v>
      </c>
      <c r="KW8" s="8" t="e">
        <f t="shared" si="103"/>
        <v>#DIV/0!</v>
      </c>
      <c r="KX8" s="8" t="e">
        <f t="shared" si="103"/>
        <v>#DIV/0!</v>
      </c>
      <c r="KY8" s="8" t="e">
        <f t="shared" si="103"/>
        <v>#DIV/0!</v>
      </c>
      <c r="KZ8" s="8" t="e">
        <f t="shared" si="103"/>
        <v>#DIV/0!</v>
      </c>
      <c r="LA8" s="8" t="e">
        <f t="shared" si="103"/>
        <v>#DIV/0!</v>
      </c>
      <c r="LB8" s="8" t="e">
        <f t="shared" si="103"/>
        <v>#DIV/0!</v>
      </c>
      <c r="LC8" s="8" t="e">
        <f t="shared" si="103"/>
        <v>#DIV/0!</v>
      </c>
      <c r="LD8" s="8" t="e">
        <f t="shared" si="103"/>
        <v>#DIV/0!</v>
      </c>
      <c r="LE8" s="8" t="e">
        <f t="shared" si="103"/>
        <v>#DIV/0!</v>
      </c>
      <c r="LF8" s="8" t="e">
        <f t="shared" si="103"/>
        <v>#DIV/0!</v>
      </c>
      <c r="LG8" s="8" t="e">
        <f t="shared" si="103"/>
        <v>#DIV/0!</v>
      </c>
      <c r="LH8" s="8" t="e">
        <f t="shared" si="103"/>
        <v>#DIV/0!</v>
      </c>
      <c r="LI8" s="8" t="e">
        <f t="shared" si="103"/>
        <v>#DIV/0!</v>
      </c>
      <c r="LJ8" s="8" t="e">
        <f t="shared" si="103"/>
        <v>#DIV/0!</v>
      </c>
      <c r="LK8" s="8" t="e">
        <f t="shared" si="103"/>
        <v>#DIV/0!</v>
      </c>
      <c r="LL8" s="8" t="e">
        <f t="shared" si="103"/>
        <v>#DIV/0!</v>
      </c>
      <c r="LM8" s="8" t="e">
        <f t="shared" si="103"/>
        <v>#DIV/0!</v>
      </c>
      <c r="LN8" s="8" t="e">
        <f t="shared" si="103"/>
        <v>#DIV/0!</v>
      </c>
      <c r="LO8" s="8" t="e">
        <f t="shared" si="103"/>
        <v>#DIV/0!</v>
      </c>
      <c r="LP8" s="8" t="e">
        <f t="shared" si="103"/>
        <v>#DIV/0!</v>
      </c>
      <c r="LQ8" s="8" t="e">
        <f t="shared" si="103"/>
        <v>#DIV/0!</v>
      </c>
      <c r="LR8" s="8" t="e">
        <f t="shared" si="103"/>
        <v>#DIV/0!</v>
      </c>
      <c r="LS8" s="8" t="e">
        <f t="shared" si="103"/>
        <v>#DIV/0!</v>
      </c>
      <c r="LT8" s="8" t="e">
        <f t="shared" si="103"/>
        <v>#DIV/0!</v>
      </c>
      <c r="LU8" s="8" t="e">
        <f t="shared" si="103"/>
        <v>#DIV/0!</v>
      </c>
      <c r="LV8" s="8" t="e">
        <f t="shared" si="103"/>
        <v>#DIV/0!</v>
      </c>
      <c r="LW8" s="8" t="e">
        <f t="shared" si="103"/>
        <v>#DIV/0!</v>
      </c>
      <c r="LX8" s="8" t="e">
        <f t="shared" si="103"/>
        <v>#DIV/0!</v>
      </c>
      <c r="LY8" s="8" t="e">
        <f t="shared" si="103"/>
        <v>#DIV/0!</v>
      </c>
      <c r="LZ8" s="8" t="e">
        <f t="shared" si="103"/>
        <v>#DIV/0!</v>
      </c>
      <c r="MA8" s="8" t="e">
        <f t="shared" ref="MA8:OL8" si="104">MA5/(MA6+MA7)</f>
        <v>#DIV/0!</v>
      </c>
      <c r="MB8" s="8" t="e">
        <f t="shared" si="104"/>
        <v>#DIV/0!</v>
      </c>
      <c r="MC8" s="8" t="e">
        <f t="shared" si="104"/>
        <v>#DIV/0!</v>
      </c>
      <c r="MD8" s="8" t="e">
        <f t="shared" si="104"/>
        <v>#DIV/0!</v>
      </c>
      <c r="ME8" s="8" t="e">
        <f t="shared" si="104"/>
        <v>#DIV/0!</v>
      </c>
      <c r="MF8" s="8" t="e">
        <f t="shared" si="104"/>
        <v>#DIV/0!</v>
      </c>
      <c r="MG8" s="8" t="e">
        <f t="shared" si="104"/>
        <v>#DIV/0!</v>
      </c>
      <c r="MH8" s="8" t="e">
        <f t="shared" si="104"/>
        <v>#DIV/0!</v>
      </c>
      <c r="MI8" s="8" t="e">
        <f t="shared" si="104"/>
        <v>#DIV/0!</v>
      </c>
      <c r="MJ8" s="8" t="e">
        <f t="shared" si="104"/>
        <v>#DIV/0!</v>
      </c>
      <c r="MK8" s="8" t="e">
        <f t="shared" si="104"/>
        <v>#DIV/0!</v>
      </c>
      <c r="ML8" s="8" t="e">
        <f t="shared" si="104"/>
        <v>#DIV/0!</v>
      </c>
      <c r="MM8" s="8" t="e">
        <f t="shared" si="104"/>
        <v>#DIV/0!</v>
      </c>
      <c r="MN8" s="8" t="e">
        <f t="shared" si="104"/>
        <v>#DIV/0!</v>
      </c>
      <c r="MO8" s="8" t="e">
        <f t="shared" si="104"/>
        <v>#DIV/0!</v>
      </c>
      <c r="MP8" s="8" t="e">
        <f t="shared" si="104"/>
        <v>#DIV/0!</v>
      </c>
      <c r="MQ8" s="8" t="e">
        <f t="shared" si="104"/>
        <v>#DIV/0!</v>
      </c>
      <c r="MR8" s="8" t="e">
        <f t="shared" si="104"/>
        <v>#DIV/0!</v>
      </c>
      <c r="MS8" s="8" t="e">
        <f t="shared" si="104"/>
        <v>#DIV/0!</v>
      </c>
      <c r="MT8" s="8" t="e">
        <f t="shared" si="104"/>
        <v>#DIV/0!</v>
      </c>
      <c r="MU8" s="8" t="e">
        <f t="shared" si="104"/>
        <v>#DIV/0!</v>
      </c>
      <c r="MV8" s="8" t="e">
        <f t="shared" si="104"/>
        <v>#DIV/0!</v>
      </c>
      <c r="MW8" s="8" t="e">
        <f t="shared" si="104"/>
        <v>#DIV/0!</v>
      </c>
      <c r="MX8" s="8" t="e">
        <f t="shared" si="104"/>
        <v>#DIV/0!</v>
      </c>
      <c r="MY8" s="8" t="e">
        <f t="shared" si="104"/>
        <v>#DIV/0!</v>
      </c>
      <c r="MZ8" s="8" t="e">
        <f t="shared" si="104"/>
        <v>#DIV/0!</v>
      </c>
      <c r="NA8" s="8" t="e">
        <f t="shared" si="104"/>
        <v>#DIV/0!</v>
      </c>
      <c r="NB8" s="8" t="e">
        <f t="shared" si="104"/>
        <v>#DIV/0!</v>
      </c>
      <c r="NC8" s="8" t="e">
        <f t="shared" si="104"/>
        <v>#DIV/0!</v>
      </c>
      <c r="ND8" s="8" t="e">
        <f t="shared" si="104"/>
        <v>#DIV/0!</v>
      </c>
      <c r="NE8" s="8" t="e">
        <f t="shared" si="104"/>
        <v>#DIV/0!</v>
      </c>
      <c r="NF8" s="8" t="e">
        <f t="shared" si="104"/>
        <v>#DIV/0!</v>
      </c>
      <c r="NG8" s="8" t="e">
        <f t="shared" si="104"/>
        <v>#DIV/0!</v>
      </c>
      <c r="NH8" s="8" t="e">
        <f t="shared" si="104"/>
        <v>#DIV/0!</v>
      </c>
      <c r="NI8" s="8" t="e">
        <f t="shared" si="104"/>
        <v>#DIV/0!</v>
      </c>
      <c r="NJ8" s="8" t="e">
        <f t="shared" si="104"/>
        <v>#DIV/0!</v>
      </c>
      <c r="NK8" s="8" t="e">
        <f t="shared" si="104"/>
        <v>#DIV/0!</v>
      </c>
      <c r="NL8" s="8" t="e">
        <f t="shared" si="104"/>
        <v>#DIV/0!</v>
      </c>
      <c r="NM8" s="8" t="e">
        <f t="shared" si="104"/>
        <v>#DIV/0!</v>
      </c>
      <c r="NN8" s="8" t="e">
        <f t="shared" si="104"/>
        <v>#DIV/0!</v>
      </c>
      <c r="NO8" s="8" t="e">
        <f t="shared" si="104"/>
        <v>#DIV/0!</v>
      </c>
      <c r="NP8" s="8" t="e">
        <f t="shared" si="104"/>
        <v>#DIV/0!</v>
      </c>
      <c r="NQ8" s="8" t="e">
        <f t="shared" si="104"/>
        <v>#DIV/0!</v>
      </c>
      <c r="NR8" s="8" t="e">
        <f t="shared" si="104"/>
        <v>#DIV/0!</v>
      </c>
      <c r="NS8" s="8" t="e">
        <f t="shared" si="104"/>
        <v>#DIV/0!</v>
      </c>
      <c r="NT8" s="8" t="e">
        <f t="shared" si="104"/>
        <v>#DIV/0!</v>
      </c>
      <c r="NU8" s="8" t="e">
        <f t="shared" si="104"/>
        <v>#DIV/0!</v>
      </c>
      <c r="NV8" s="8" t="e">
        <f t="shared" si="104"/>
        <v>#DIV/0!</v>
      </c>
      <c r="NW8" s="8" t="e">
        <f t="shared" si="104"/>
        <v>#DIV/0!</v>
      </c>
      <c r="NX8" s="8" t="e">
        <f t="shared" si="104"/>
        <v>#DIV/0!</v>
      </c>
      <c r="NY8" s="8" t="e">
        <f t="shared" si="104"/>
        <v>#DIV/0!</v>
      </c>
      <c r="NZ8" s="8" t="e">
        <f t="shared" si="104"/>
        <v>#DIV/0!</v>
      </c>
      <c r="OA8" s="8" t="e">
        <f t="shared" si="104"/>
        <v>#DIV/0!</v>
      </c>
      <c r="OB8" s="8" t="e">
        <f t="shared" si="104"/>
        <v>#DIV/0!</v>
      </c>
      <c r="OC8" s="8" t="e">
        <f t="shared" si="104"/>
        <v>#DIV/0!</v>
      </c>
      <c r="OD8" s="8" t="e">
        <f t="shared" si="104"/>
        <v>#DIV/0!</v>
      </c>
      <c r="OE8" s="8" t="e">
        <f t="shared" si="104"/>
        <v>#DIV/0!</v>
      </c>
      <c r="OF8" s="8" t="e">
        <f t="shared" si="104"/>
        <v>#DIV/0!</v>
      </c>
      <c r="OG8" s="8" t="e">
        <f t="shared" si="104"/>
        <v>#DIV/0!</v>
      </c>
      <c r="OH8" s="8" t="e">
        <f t="shared" si="104"/>
        <v>#DIV/0!</v>
      </c>
      <c r="OI8" s="8" t="e">
        <f t="shared" si="104"/>
        <v>#DIV/0!</v>
      </c>
      <c r="OJ8" s="8" t="e">
        <f t="shared" si="104"/>
        <v>#DIV/0!</v>
      </c>
      <c r="OK8" s="8" t="e">
        <f t="shared" si="104"/>
        <v>#DIV/0!</v>
      </c>
      <c r="OL8" s="8" t="e">
        <f t="shared" si="104"/>
        <v>#DIV/0!</v>
      </c>
      <c r="OM8" s="8" t="e">
        <f t="shared" ref="OM8:PR8" si="105">OM5/(OM6+OM7)</f>
        <v>#DIV/0!</v>
      </c>
      <c r="ON8" s="8" t="e">
        <f t="shared" si="105"/>
        <v>#DIV/0!</v>
      </c>
      <c r="OO8" s="8" t="e">
        <f t="shared" si="105"/>
        <v>#DIV/0!</v>
      </c>
      <c r="OP8" s="8" t="e">
        <f t="shared" si="105"/>
        <v>#DIV/0!</v>
      </c>
      <c r="OQ8" s="8" t="e">
        <f t="shared" si="105"/>
        <v>#DIV/0!</v>
      </c>
      <c r="OR8" s="8" t="e">
        <f t="shared" si="105"/>
        <v>#DIV/0!</v>
      </c>
      <c r="OS8" s="8" t="e">
        <f t="shared" si="105"/>
        <v>#DIV/0!</v>
      </c>
      <c r="OT8" s="8" t="e">
        <f t="shared" si="105"/>
        <v>#DIV/0!</v>
      </c>
      <c r="OU8" s="8" t="e">
        <f t="shared" si="105"/>
        <v>#DIV/0!</v>
      </c>
      <c r="OV8" s="8" t="e">
        <f t="shared" si="105"/>
        <v>#DIV/0!</v>
      </c>
      <c r="OW8" s="8" t="e">
        <f t="shared" si="105"/>
        <v>#DIV/0!</v>
      </c>
      <c r="OX8" s="8" t="e">
        <f t="shared" si="105"/>
        <v>#DIV/0!</v>
      </c>
      <c r="OY8" s="8" t="e">
        <f t="shared" si="105"/>
        <v>#DIV/0!</v>
      </c>
      <c r="OZ8" s="8" t="e">
        <f t="shared" si="105"/>
        <v>#DIV/0!</v>
      </c>
      <c r="PA8" s="8" t="e">
        <f t="shared" si="105"/>
        <v>#DIV/0!</v>
      </c>
      <c r="PB8" s="8" t="e">
        <f t="shared" si="105"/>
        <v>#DIV/0!</v>
      </c>
      <c r="PC8" s="8" t="e">
        <f t="shared" si="105"/>
        <v>#DIV/0!</v>
      </c>
      <c r="PD8" s="8" t="e">
        <f t="shared" si="105"/>
        <v>#DIV/0!</v>
      </c>
      <c r="PE8" s="8" t="e">
        <f t="shared" si="105"/>
        <v>#DIV/0!</v>
      </c>
      <c r="PF8" s="8" t="e">
        <f t="shared" si="105"/>
        <v>#DIV/0!</v>
      </c>
      <c r="PG8" s="8" t="e">
        <f t="shared" si="105"/>
        <v>#DIV/0!</v>
      </c>
      <c r="PH8" s="8" t="e">
        <f t="shared" si="105"/>
        <v>#DIV/0!</v>
      </c>
      <c r="PI8" s="8" t="e">
        <f t="shared" si="105"/>
        <v>#DIV/0!</v>
      </c>
      <c r="PJ8" s="8" t="e">
        <f t="shared" si="105"/>
        <v>#DIV/0!</v>
      </c>
      <c r="PK8" s="8" t="e">
        <f t="shared" si="105"/>
        <v>#DIV/0!</v>
      </c>
      <c r="PL8" s="8" t="e">
        <f t="shared" si="105"/>
        <v>#DIV/0!</v>
      </c>
      <c r="PM8" s="8" t="e">
        <f t="shared" si="105"/>
        <v>#DIV/0!</v>
      </c>
      <c r="PN8" s="8" t="e">
        <f t="shared" si="105"/>
        <v>#DIV/0!</v>
      </c>
      <c r="PO8" s="8" t="e">
        <f t="shared" si="105"/>
        <v>#DIV/0!</v>
      </c>
      <c r="PP8" s="8" t="e">
        <f t="shared" si="105"/>
        <v>#DIV/0!</v>
      </c>
      <c r="PQ8" s="8" t="e">
        <f t="shared" si="105"/>
        <v>#DIV/0!</v>
      </c>
      <c r="PR8" s="8" t="e">
        <f t="shared" si="105"/>
        <v>#DIV/0!</v>
      </c>
    </row>
    <row r="9" spans="1:736" s="156" customFormat="1" ht="15">
      <c r="A9" s="158" t="s">
        <v>1116</v>
      </c>
      <c r="B9" s="158" t="e">
        <f>Outbound!#REF!</f>
        <v>#REF!</v>
      </c>
      <c r="C9" s="158" t="e">
        <f>Outbound!#REF!</f>
        <v>#REF!</v>
      </c>
      <c r="D9" s="158" t="e">
        <f>Outbound!#REF!</f>
        <v>#REF!</v>
      </c>
      <c r="E9" s="158" t="e">
        <f>Outbound!#REF!</f>
        <v>#REF!</v>
      </c>
      <c r="F9" s="158" t="e">
        <f>Outbound!#REF!</f>
        <v>#REF!</v>
      </c>
      <c r="G9" s="158" t="e">
        <f>Outbound!#REF!</f>
        <v>#REF!</v>
      </c>
      <c r="H9" s="158" t="e">
        <f>Outbound!#REF!</f>
        <v>#REF!</v>
      </c>
      <c r="I9" s="158" t="e">
        <f>Outbound!#REF!</f>
        <v>#REF!</v>
      </c>
      <c r="J9" s="158" t="e">
        <f>Outbound!#REF!</f>
        <v>#REF!</v>
      </c>
      <c r="K9" s="158" t="e">
        <f>Outbound!#REF!</f>
        <v>#REF!</v>
      </c>
      <c r="L9" s="158" t="e">
        <f>Outbound!#REF!</f>
        <v>#REF!</v>
      </c>
      <c r="M9" s="158" t="e">
        <f>Outbound!#REF!</f>
        <v>#REF!</v>
      </c>
      <c r="N9" s="158" t="e">
        <f>Outbound!#REF!</f>
        <v>#REF!</v>
      </c>
      <c r="O9" s="158" t="e">
        <f>Outbound!#REF!</f>
        <v>#REF!</v>
      </c>
      <c r="P9" s="158" t="e">
        <f>Outbound!#REF!</f>
        <v>#REF!</v>
      </c>
      <c r="Q9" s="158" t="e">
        <f>Outbound!#REF!</f>
        <v>#REF!</v>
      </c>
      <c r="R9" s="158" t="e">
        <f>Outbound!#REF!</f>
        <v>#REF!</v>
      </c>
      <c r="S9" s="158" t="e">
        <f>Outbound!#REF!</f>
        <v>#REF!</v>
      </c>
      <c r="T9" s="158" t="e">
        <f>Outbound!#REF!</f>
        <v>#REF!</v>
      </c>
      <c r="U9" s="158" t="e">
        <f>Outbound!#REF!</f>
        <v>#REF!</v>
      </c>
      <c r="V9" s="158" t="e">
        <f>Outbound!#REF!</f>
        <v>#REF!</v>
      </c>
      <c r="W9" s="158" t="e">
        <f>Outbound!#REF!</f>
        <v>#REF!</v>
      </c>
      <c r="X9" s="158" t="e">
        <f>Outbound!#REF!</f>
        <v>#REF!</v>
      </c>
      <c r="Y9" s="158" t="e">
        <f>Outbound!#REF!</f>
        <v>#REF!</v>
      </c>
      <c r="Z9" s="158" t="e">
        <f>Outbound!#REF!</f>
        <v>#REF!</v>
      </c>
      <c r="AA9" s="158" t="e">
        <f>Outbound!#REF!</f>
        <v>#REF!</v>
      </c>
      <c r="AB9" s="158" t="e">
        <f>Outbound!#REF!</f>
        <v>#REF!</v>
      </c>
      <c r="AC9" s="158" t="e">
        <f>Outbound!#REF!</f>
        <v>#REF!</v>
      </c>
      <c r="AD9" s="158" t="e">
        <f>Outbound!#REF!</f>
        <v>#REF!</v>
      </c>
      <c r="AE9" s="158" t="e">
        <f>Outbound!#REF!</f>
        <v>#REF!</v>
      </c>
      <c r="AF9" s="158" t="e">
        <f>Outbound!#REF!</f>
        <v>#REF!</v>
      </c>
      <c r="AG9" s="158" t="e">
        <f>Outbound!#REF!</f>
        <v>#REF!</v>
      </c>
      <c r="AH9" s="158" t="e">
        <f>Outbound!#REF!</f>
        <v>#REF!</v>
      </c>
      <c r="AI9" s="158" t="e">
        <f>Outbound!#REF!</f>
        <v>#REF!</v>
      </c>
      <c r="AJ9" s="158" t="e">
        <f>Outbound!#REF!</f>
        <v>#REF!</v>
      </c>
      <c r="AK9" s="158" t="e">
        <f>Outbound!#REF!</f>
        <v>#REF!</v>
      </c>
      <c r="AL9" s="158" t="e">
        <f>Outbound!#REF!</f>
        <v>#REF!</v>
      </c>
      <c r="AM9" s="158" t="e">
        <f>Outbound!#REF!</f>
        <v>#REF!</v>
      </c>
      <c r="AN9" s="158" t="e">
        <f>Outbound!#REF!</f>
        <v>#REF!</v>
      </c>
      <c r="AO9" s="158" t="e">
        <f>Outbound!#REF!</f>
        <v>#REF!</v>
      </c>
      <c r="AP9" s="158" t="e">
        <f>Outbound!#REF!</f>
        <v>#REF!</v>
      </c>
      <c r="AQ9" s="158" t="e">
        <f>Outbound!#REF!</f>
        <v>#REF!</v>
      </c>
      <c r="AR9" s="158" t="e">
        <f>Outbound!#REF!</f>
        <v>#REF!</v>
      </c>
      <c r="AS9" s="158" t="e">
        <f>Outbound!#REF!</f>
        <v>#REF!</v>
      </c>
      <c r="AT9" s="158" t="e">
        <f>Outbound!#REF!</f>
        <v>#REF!</v>
      </c>
      <c r="AU9" s="158" t="e">
        <f>Outbound!#REF!</f>
        <v>#REF!</v>
      </c>
      <c r="AV9" s="158" t="e">
        <f>Outbound!#REF!</f>
        <v>#REF!</v>
      </c>
      <c r="AW9" s="158" t="e">
        <f>Outbound!#REF!</f>
        <v>#REF!</v>
      </c>
      <c r="AX9" s="158" t="e">
        <f>Outbound!#REF!</f>
        <v>#REF!</v>
      </c>
      <c r="AY9" s="158" t="e">
        <f>Outbound!#REF!</f>
        <v>#REF!</v>
      </c>
      <c r="AZ9" s="158" t="e">
        <f>Outbound!#REF!</f>
        <v>#REF!</v>
      </c>
      <c r="BA9" s="158" t="e">
        <f>Outbound!#REF!</f>
        <v>#REF!</v>
      </c>
      <c r="BB9" s="158" t="e">
        <f>Outbound!#REF!</f>
        <v>#REF!</v>
      </c>
      <c r="BC9" s="158" t="e">
        <f>Outbound!#REF!</f>
        <v>#REF!</v>
      </c>
      <c r="BD9" s="158" t="e">
        <f>Outbound!#REF!</f>
        <v>#REF!</v>
      </c>
      <c r="BE9" s="158" t="e">
        <f>Outbound!#REF!</f>
        <v>#REF!</v>
      </c>
      <c r="BF9" s="158" t="e">
        <f>Outbound!#REF!</f>
        <v>#REF!</v>
      </c>
      <c r="BG9" s="158" t="e">
        <f>Outbound!#REF!</f>
        <v>#REF!</v>
      </c>
      <c r="BH9" s="158" t="e">
        <f>Outbound!#REF!</f>
        <v>#REF!</v>
      </c>
      <c r="BI9" s="158" t="e">
        <f>Outbound!#REF!</f>
        <v>#REF!</v>
      </c>
      <c r="BJ9" s="158" t="e">
        <f>Outbound!#REF!</f>
        <v>#REF!</v>
      </c>
      <c r="BK9" s="158" t="e">
        <f>Outbound!#REF!</f>
        <v>#REF!</v>
      </c>
      <c r="BL9" s="158" t="e">
        <f>Outbound!#REF!</f>
        <v>#REF!</v>
      </c>
      <c r="BM9" s="158" t="e">
        <f>Outbound!#REF!</f>
        <v>#REF!</v>
      </c>
      <c r="BN9" s="158" t="e">
        <f>Outbound!#REF!</f>
        <v>#REF!</v>
      </c>
      <c r="BO9" s="158" t="e">
        <f>Outbound!#REF!</f>
        <v>#REF!</v>
      </c>
      <c r="BP9" s="158" t="e">
        <f>Outbound!#REF!</f>
        <v>#REF!</v>
      </c>
      <c r="BQ9" s="158" t="e">
        <f>Outbound!#REF!</f>
        <v>#REF!</v>
      </c>
      <c r="BR9" s="158" t="e">
        <f>Outbound!#REF!</f>
        <v>#REF!</v>
      </c>
      <c r="BS9" s="158" t="e">
        <f>Outbound!#REF!</f>
        <v>#REF!</v>
      </c>
      <c r="BT9" s="158" t="e">
        <f>Outbound!#REF!</f>
        <v>#REF!</v>
      </c>
      <c r="BU9" s="158" t="e">
        <f>Outbound!#REF!</f>
        <v>#REF!</v>
      </c>
      <c r="BV9" s="158" t="e">
        <f>Outbound!#REF!</f>
        <v>#REF!</v>
      </c>
      <c r="BW9" s="158" t="e">
        <f>Outbound!#REF!</f>
        <v>#REF!</v>
      </c>
      <c r="BX9" s="158" t="e">
        <f>Outbound!#REF!</f>
        <v>#REF!</v>
      </c>
      <c r="BY9" s="158" t="e">
        <f>Outbound!#REF!</f>
        <v>#REF!</v>
      </c>
      <c r="BZ9" s="158" t="e">
        <f>Outbound!#REF!</f>
        <v>#REF!</v>
      </c>
      <c r="CA9" s="158" t="e">
        <f>Outbound!#REF!</f>
        <v>#REF!</v>
      </c>
      <c r="CB9" s="158" t="e">
        <f>Outbound!#REF!</f>
        <v>#REF!</v>
      </c>
      <c r="CC9" s="158" t="e">
        <f>Outbound!#REF!</f>
        <v>#REF!</v>
      </c>
      <c r="CD9" s="158" t="e">
        <f>Outbound!#REF!</f>
        <v>#REF!</v>
      </c>
      <c r="CE9" s="158" t="e">
        <f>Outbound!#REF!</f>
        <v>#REF!</v>
      </c>
      <c r="CF9" s="158" t="e">
        <f>Outbound!#REF!</f>
        <v>#REF!</v>
      </c>
      <c r="CG9" s="158" t="e">
        <f>Outbound!#REF!</f>
        <v>#REF!</v>
      </c>
      <c r="CH9" s="158" t="e">
        <f>Outbound!#REF!</f>
        <v>#REF!</v>
      </c>
      <c r="CI9" s="158" t="e">
        <f>Outbound!#REF!</f>
        <v>#REF!</v>
      </c>
      <c r="CJ9" s="158" t="e">
        <f>Outbound!#REF!</f>
        <v>#REF!</v>
      </c>
      <c r="CK9" s="158" t="e">
        <f>Outbound!#REF!</f>
        <v>#REF!</v>
      </c>
      <c r="CL9" s="158" t="e">
        <f>Outbound!#REF!</f>
        <v>#REF!</v>
      </c>
      <c r="CM9" s="158" t="e">
        <f>Outbound!#REF!</f>
        <v>#REF!</v>
      </c>
      <c r="CN9" s="158" t="e">
        <f>Outbound!#REF!</f>
        <v>#REF!</v>
      </c>
      <c r="CO9" s="158" t="e">
        <f>Outbound!#REF!</f>
        <v>#REF!</v>
      </c>
      <c r="CP9" s="158" t="e">
        <f>Outbound!#REF!</f>
        <v>#REF!</v>
      </c>
      <c r="CQ9" s="158" t="e">
        <f>Outbound!#REF!</f>
        <v>#REF!</v>
      </c>
      <c r="CR9" s="158" t="e">
        <f>Outbound!#REF!</f>
        <v>#REF!</v>
      </c>
      <c r="CS9" s="158" t="e">
        <f>Outbound!#REF!</f>
        <v>#REF!</v>
      </c>
      <c r="CT9" s="158" t="e">
        <f>Outbound!#REF!</f>
        <v>#REF!</v>
      </c>
      <c r="CU9" s="158" t="e">
        <f>Outbound!#REF!</f>
        <v>#REF!</v>
      </c>
      <c r="CV9" s="158" t="e">
        <f>Outbound!#REF!</f>
        <v>#REF!</v>
      </c>
      <c r="CW9" s="158" t="e">
        <f>Outbound!#REF!</f>
        <v>#REF!</v>
      </c>
      <c r="CX9" s="158" t="e">
        <f>Outbound!#REF!</f>
        <v>#REF!</v>
      </c>
      <c r="CY9" s="158" t="e">
        <f>Outbound!#REF!</f>
        <v>#REF!</v>
      </c>
      <c r="CZ9" s="158" t="e">
        <f>Outbound!#REF!</f>
        <v>#REF!</v>
      </c>
      <c r="DA9" s="158" t="e">
        <f>Outbound!#REF!</f>
        <v>#REF!</v>
      </c>
      <c r="DB9" s="158" t="e">
        <f>Outbound!#REF!</f>
        <v>#REF!</v>
      </c>
      <c r="DC9" s="158" t="e">
        <f>Outbound!#REF!</f>
        <v>#REF!</v>
      </c>
      <c r="DD9" s="158" t="e">
        <f>Outbound!#REF!</f>
        <v>#REF!</v>
      </c>
      <c r="DE9" s="158" t="e">
        <f>Outbound!#REF!</f>
        <v>#REF!</v>
      </c>
      <c r="DF9" s="158" t="e">
        <f>Outbound!#REF!</f>
        <v>#REF!</v>
      </c>
      <c r="DG9" s="158" t="e">
        <f>Outbound!#REF!</f>
        <v>#REF!</v>
      </c>
      <c r="DH9" s="158" t="e">
        <f>Outbound!#REF!</f>
        <v>#REF!</v>
      </c>
      <c r="DI9" s="158" t="e">
        <f>Outbound!#REF!</f>
        <v>#REF!</v>
      </c>
      <c r="DJ9" s="158" t="e">
        <f>Outbound!#REF!</f>
        <v>#REF!</v>
      </c>
      <c r="DK9" s="158" t="e">
        <f>Outbound!#REF!</f>
        <v>#REF!</v>
      </c>
      <c r="DL9" s="158" t="e">
        <f>Outbound!#REF!</f>
        <v>#REF!</v>
      </c>
      <c r="DM9" s="158" t="e">
        <f>Outbound!#REF!</f>
        <v>#REF!</v>
      </c>
      <c r="DN9" s="158" t="e">
        <f>Outbound!#REF!</f>
        <v>#REF!</v>
      </c>
      <c r="DO9" s="158" t="e">
        <f>Outbound!#REF!</f>
        <v>#REF!</v>
      </c>
      <c r="DP9" s="158" t="e">
        <f>Outbound!#REF!</f>
        <v>#REF!</v>
      </c>
      <c r="DQ9" s="158" t="e">
        <f>Outbound!#REF!</f>
        <v>#REF!</v>
      </c>
      <c r="DR9" s="158" t="e">
        <f>Outbound!#REF!</f>
        <v>#REF!</v>
      </c>
      <c r="DS9" s="158" t="e">
        <f>Outbound!#REF!</f>
        <v>#REF!</v>
      </c>
      <c r="DT9" s="158" t="e">
        <f>Outbound!#REF!</f>
        <v>#REF!</v>
      </c>
      <c r="DU9" s="158" t="e">
        <f>Outbound!#REF!</f>
        <v>#REF!</v>
      </c>
      <c r="DV9" s="158" t="e">
        <f>Outbound!#REF!</f>
        <v>#REF!</v>
      </c>
      <c r="DW9" s="158" t="e">
        <f>Outbound!#REF!</f>
        <v>#REF!</v>
      </c>
      <c r="DX9" s="158" t="e">
        <f>Outbound!#REF!</f>
        <v>#REF!</v>
      </c>
      <c r="DY9" s="158" t="e">
        <f>Outbound!#REF!</f>
        <v>#REF!</v>
      </c>
      <c r="DZ9" s="158" t="e">
        <f>Outbound!#REF!</f>
        <v>#REF!</v>
      </c>
      <c r="EA9" s="158" t="e">
        <f>Outbound!#REF!</f>
        <v>#REF!</v>
      </c>
      <c r="EB9" s="158" t="e">
        <f>Outbound!#REF!</f>
        <v>#REF!</v>
      </c>
      <c r="EC9" s="158" t="e">
        <f>Outbound!#REF!</f>
        <v>#REF!</v>
      </c>
      <c r="ED9" s="158" t="e">
        <f>Outbound!#REF!</f>
        <v>#REF!</v>
      </c>
      <c r="EE9" s="158" t="e">
        <f>Outbound!#REF!</f>
        <v>#REF!</v>
      </c>
      <c r="EF9" s="158" t="e">
        <f>Outbound!#REF!</f>
        <v>#REF!</v>
      </c>
      <c r="EG9" s="158" t="e">
        <f>Outbound!#REF!</f>
        <v>#REF!</v>
      </c>
      <c r="EH9" s="158" t="e">
        <f>Outbound!#REF!</f>
        <v>#REF!</v>
      </c>
      <c r="EI9" s="158" t="e">
        <f>Outbound!#REF!</f>
        <v>#REF!</v>
      </c>
      <c r="EJ9" s="158" t="e">
        <f>Outbound!#REF!</f>
        <v>#REF!</v>
      </c>
      <c r="EK9" s="158" t="e">
        <f>Outbound!#REF!</f>
        <v>#REF!</v>
      </c>
      <c r="EL9" s="158" t="e">
        <f>Outbound!#REF!</f>
        <v>#REF!</v>
      </c>
      <c r="EM9" s="158" t="e">
        <f>Outbound!#REF!</f>
        <v>#REF!</v>
      </c>
      <c r="EN9" s="158" t="e">
        <f>Outbound!#REF!</f>
        <v>#REF!</v>
      </c>
      <c r="EO9" s="158" t="e">
        <f>Outbound!#REF!</f>
        <v>#REF!</v>
      </c>
      <c r="EP9" s="158" t="e">
        <f>Outbound!#REF!</f>
        <v>#REF!</v>
      </c>
      <c r="EQ9" s="158" t="e">
        <f>Outbound!#REF!</f>
        <v>#REF!</v>
      </c>
      <c r="ER9" s="158" t="e">
        <f>Outbound!#REF!</f>
        <v>#REF!</v>
      </c>
      <c r="ES9" s="158" t="e">
        <f>Outbound!#REF!</f>
        <v>#REF!</v>
      </c>
      <c r="ET9" s="158" t="e">
        <f>Outbound!#REF!</f>
        <v>#REF!</v>
      </c>
      <c r="EU9" s="158" t="e">
        <f>Outbound!#REF!</f>
        <v>#REF!</v>
      </c>
      <c r="EV9" s="158" t="e">
        <f>Outbound!#REF!</f>
        <v>#REF!</v>
      </c>
      <c r="EW9" s="158" t="e">
        <f>Outbound!#REF!</f>
        <v>#REF!</v>
      </c>
      <c r="EX9" s="158" t="e">
        <f>Outbound!#REF!</f>
        <v>#REF!</v>
      </c>
      <c r="EY9" s="158" t="e">
        <f>Outbound!#REF!</f>
        <v>#REF!</v>
      </c>
      <c r="EZ9" s="158" t="e">
        <f>Outbound!#REF!</f>
        <v>#REF!</v>
      </c>
      <c r="FA9" s="158" t="e">
        <f>Outbound!#REF!</f>
        <v>#REF!</v>
      </c>
      <c r="FB9" s="158" t="e">
        <f>Outbound!#REF!</f>
        <v>#REF!</v>
      </c>
      <c r="FC9" s="158" t="e">
        <f>Outbound!#REF!</f>
        <v>#REF!</v>
      </c>
      <c r="FD9" s="158" t="e">
        <f>Outbound!#REF!</f>
        <v>#REF!</v>
      </c>
      <c r="FE9" s="158" t="e">
        <f>Outbound!#REF!</f>
        <v>#REF!</v>
      </c>
      <c r="FF9" s="158" t="e">
        <f>Outbound!#REF!</f>
        <v>#REF!</v>
      </c>
      <c r="FG9" s="158" t="e">
        <f>Outbound!#REF!</f>
        <v>#REF!</v>
      </c>
      <c r="FH9" s="158" t="e">
        <f>Outbound!#REF!</f>
        <v>#REF!</v>
      </c>
      <c r="FI9" s="158" t="e">
        <f>Outbound!#REF!</f>
        <v>#REF!</v>
      </c>
      <c r="FJ9" s="158" t="e">
        <f>Outbound!#REF!</f>
        <v>#REF!</v>
      </c>
      <c r="FK9" s="158" t="e">
        <f>Outbound!#REF!</f>
        <v>#REF!</v>
      </c>
      <c r="FL9" s="158" t="e">
        <f>Outbound!#REF!</f>
        <v>#REF!</v>
      </c>
      <c r="FM9" s="158" t="e">
        <f>Outbound!#REF!</f>
        <v>#REF!</v>
      </c>
      <c r="FN9" s="158" t="e">
        <f>Outbound!#REF!</f>
        <v>#REF!</v>
      </c>
      <c r="FO9" s="158" t="e">
        <f>Outbound!#REF!</f>
        <v>#REF!</v>
      </c>
      <c r="FP9" s="158" t="e">
        <f>Outbound!#REF!</f>
        <v>#REF!</v>
      </c>
      <c r="FQ9" s="158" t="e">
        <f>Outbound!#REF!</f>
        <v>#REF!</v>
      </c>
      <c r="FR9" s="158" t="e">
        <f>Outbound!#REF!</f>
        <v>#REF!</v>
      </c>
      <c r="FS9" s="158" t="e">
        <f>Outbound!#REF!</f>
        <v>#REF!</v>
      </c>
      <c r="FT9" s="158" t="e">
        <f>Outbound!#REF!</f>
        <v>#REF!</v>
      </c>
      <c r="FU9" s="158" t="e">
        <f>Outbound!#REF!</f>
        <v>#REF!</v>
      </c>
      <c r="FV9" s="158" t="e">
        <f>Outbound!#REF!</f>
        <v>#REF!</v>
      </c>
      <c r="FW9" s="158" t="e">
        <f>Outbound!#REF!</f>
        <v>#REF!</v>
      </c>
      <c r="FX9" s="158" t="e">
        <f>Outbound!#REF!</f>
        <v>#REF!</v>
      </c>
      <c r="FY9" s="158" t="e">
        <f>Outbound!#REF!</f>
        <v>#REF!</v>
      </c>
      <c r="FZ9" s="158" t="e">
        <f>Outbound!#REF!</f>
        <v>#REF!</v>
      </c>
      <c r="GA9" s="158" t="e">
        <f>Outbound!#REF!</f>
        <v>#REF!</v>
      </c>
      <c r="GB9" s="158" t="e">
        <f>Outbound!#REF!</f>
        <v>#REF!</v>
      </c>
      <c r="GC9" s="158" t="e">
        <f>Outbound!#REF!</f>
        <v>#REF!</v>
      </c>
      <c r="GD9" s="158" t="e">
        <f>Outbound!#REF!</f>
        <v>#REF!</v>
      </c>
      <c r="GE9" s="158" t="e">
        <f>Outbound!#REF!</f>
        <v>#REF!</v>
      </c>
      <c r="GF9" s="158" t="e">
        <f>Outbound!#REF!</f>
        <v>#REF!</v>
      </c>
      <c r="GG9" s="158" t="e">
        <f>Outbound!#REF!</f>
        <v>#REF!</v>
      </c>
      <c r="GH9" s="158" t="e">
        <f>Outbound!#REF!</f>
        <v>#REF!</v>
      </c>
      <c r="GI9" s="158" t="e">
        <f>Outbound!#REF!</f>
        <v>#REF!</v>
      </c>
      <c r="GJ9" s="158" t="e">
        <f>Outbound!#REF!</f>
        <v>#REF!</v>
      </c>
      <c r="GK9" s="158" t="e">
        <f>Outbound!#REF!</f>
        <v>#REF!</v>
      </c>
      <c r="GL9" s="158" t="e">
        <f>Outbound!#REF!</f>
        <v>#REF!</v>
      </c>
      <c r="GM9" s="158" t="e">
        <f>Outbound!#REF!</f>
        <v>#REF!</v>
      </c>
      <c r="GN9" s="158" t="e">
        <f>Outbound!#REF!</f>
        <v>#REF!</v>
      </c>
      <c r="GO9" s="158" t="e">
        <f>Outbound!#REF!</f>
        <v>#REF!</v>
      </c>
      <c r="GP9" s="158" t="e">
        <f>Outbound!#REF!</f>
        <v>#REF!</v>
      </c>
      <c r="GQ9" s="158" t="e">
        <f>Outbound!#REF!</f>
        <v>#REF!</v>
      </c>
      <c r="GR9" s="158" t="e">
        <f>Outbound!#REF!</f>
        <v>#REF!</v>
      </c>
      <c r="GS9" s="158" t="e">
        <f>Outbound!#REF!</f>
        <v>#REF!</v>
      </c>
      <c r="GT9" s="158" t="e">
        <f>Outbound!#REF!</f>
        <v>#REF!</v>
      </c>
      <c r="GU9" s="158" t="e">
        <f>Outbound!#REF!</f>
        <v>#REF!</v>
      </c>
      <c r="GV9" s="158" t="e">
        <f>Outbound!#REF!</f>
        <v>#REF!</v>
      </c>
      <c r="GW9" s="158" t="e">
        <f>Outbound!#REF!</f>
        <v>#REF!</v>
      </c>
      <c r="GX9" s="158" t="e">
        <f>Outbound!#REF!</f>
        <v>#REF!</v>
      </c>
      <c r="GY9" s="158" t="e">
        <f>Outbound!#REF!</f>
        <v>#REF!</v>
      </c>
      <c r="GZ9" s="158" t="e">
        <f>Outbound!#REF!</f>
        <v>#REF!</v>
      </c>
      <c r="HA9" s="158" t="e">
        <f>Outbound!#REF!</f>
        <v>#REF!</v>
      </c>
      <c r="HB9" s="158" t="e">
        <f>Outbound!#REF!</f>
        <v>#REF!</v>
      </c>
      <c r="HC9" s="158" t="e">
        <f>Outbound!#REF!</f>
        <v>#REF!</v>
      </c>
      <c r="HD9" s="158" t="e">
        <f>Outbound!#REF!</f>
        <v>#REF!</v>
      </c>
      <c r="HE9" s="158" t="e">
        <f>Outbound!#REF!</f>
        <v>#REF!</v>
      </c>
      <c r="HF9" s="158" t="e">
        <f>Outbound!#REF!</f>
        <v>#REF!</v>
      </c>
      <c r="HG9" s="158" t="e">
        <f>Outbound!#REF!</f>
        <v>#REF!</v>
      </c>
      <c r="HH9" s="158" t="e">
        <f>Outbound!#REF!</f>
        <v>#REF!</v>
      </c>
      <c r="HI9" s="158" t="e">
        <f>Outbound!#REF!</f>
        <v>#REF!</v>
      </c>
      <c r="HJ9" s="158" t="e">
        <f>Outbound!#REF!</f>
        <v>#REF!</v>
      </c>
      <c r="HK9" s="158" t="e">
        <f>Outbound!#REF!</f>
        <v>#REF!</v>
      </c>
      <c r="HL9" s="158" t="e">
        <f>Outbound!#REF!</f>
        <v>#REF!</v>
      </c>
      <c r="HM9" s="158" t="e">
        <f>Outbound!#REF!</f>
        <v>#REF!</v>
      </c>
      <c r="HN9" s="158" t="e">
        <f>Outbound!#REF!</f>
        <v>#REF!</v>
      </c>
      <c r="HO9" s="158" t="e">
        <f>Outbound!#REF!</f>
        <v>#REF!</v>
      </c>
      <c r="HP9" s="158" t="e">
        <f>Outbound!#REF!</f>
        <v>#REF!</v>
      </c>
      <c r="HQ9" s="158" t="e">
        <f>Outbound!#REF!</f>
        <v>#REF!</v>
      </c>
      <c r="HR9" s="158" t="e">
        <f>Outbound!#REF!</f>
        <v>#REF!</v>
      </c>
      <c r="HS9" s="158" t="e">
        <f>Outbound!#REF!</f>
        <v>#REF!</v>
      </c>
      <c r="HT9" s="158" t="e">
        <f>Outbound!#REF!</f>
        <v>#REF!</v>
      </c>
      <c r="HU9" s="158" t="e">
        <f>Outbound!#REF!</f>
        <v>#REF!</v>
      </c>
      <c r="HV9" s="158" t="e">
        <f>Outbound!#REF!</f>
        <v>#REF!</v>
      </c>
      <c r="HW9" s="158" t="e">
        <f>Outbound!#REF!</f>
        <v>#REF!</v>
      </c>
      <c r="HX9" s="158" t="e">
        <f>Outbound!#REF!</f>
        <v>#REF!</v>
      </c>
      <c r="HY9" s="158" t="e">
        <f>Outbound!#REF!</f>
        <v>#REF!</v>
      </c>
      <c r="HZ9" s="158" t="e">
        <f>Outbound!#REF!</f>
        <v>#REF!</v>
      </c>
      <c r="IA9" s="158" t="e">
        <f>Outbound!#REF!</f>
        <v>#REF!</v>
      </c>
      <c r="IB9" s="158" t="e">
        <f>Outbound!#REF!</f>
        <v>#REF!</v>
      </c>
      <c r="IC9" s="158" t="e">
        <f>Outbound!#REF!</f>
        <v>#REF!</v>
      </c>
      <c r="ID9" s="158" t="e">
        <f>Outbound!#REF!</f>
        <v>#REF!</v>
      </c>
      <c r="IE9" s="158" t="e">
        <f>Outbound!#REF!</f>
        <v>#REF!</v>
      </c>
      <c r="IF9" s="158" t="e">
        <f>Outbound!#REF!</f>
        <v>#REF!</v>
      </c>
      <c r="IG9" s="158" t="e">
        <f>Outbound!#REF!</f>
        <v>#REF!</v>
      </c>
      <c r="IH9" s="158" t="e">
        <f>Outbound!#REF!</f>
        <v>#REF!</v>
      </c>
      <c r="II9" s="158" t="e">
        <f>Outbound!#REF!</f>
        <v>#REF!</v>
      </c>
      <c r="IJ9" s="158" t="e">
        <f>Outbound!#REF!</f>
        <v>#REF!</v>
      </c>
      <c r="IK9" s="158" t="e">
        <f>Outbound!#REF!</f>
        <v>#REF!</v>
      </c>
      <c r="IL9" s="158" t="e">
        <f>Outbound!#REF!</f>
        <v>#REF!</v>
      </c>
      <c r="IM9" s="158" t="e">
        <f>Outbound!#REF!</f>
        <v>#REF!</v>
      </c>
      <c r="IN9" s="158" t="e">
        <f>Outbound!#REF!</f>
        <v>#REF!</v>
      </c>
      <c r="IO9" s="158" t="e">
        <f>Outbound!#REF!</f>
        <v>#REF!</v>
      </c>
      <c r="IP9" s="158" t="e">
        <f>Outbound!#REF!</f>
        <v>#REF!</v>
      </c>
      <c r="IQ9" s="158" t="e">
        <f>Outbound!#REF!</f>
        <v>#REF!</v>
      </c>
      <c r="IR9" s="158" t="e">
        <f>Outbound!#REF!</f>
        <v>#REF!</v>
      </c>
      <c r="IS9" s="158" t="e">
        <f>Outbound!#REF!</f>
        <v>#REF!</v>
      </c>
      <c r="IT9" s="158" t="e">
        <f>Outbound!#REF!</f>
        <v>#REF!</v>
      </c>
      <c r="IU9" s="158" t="e">
        <f>Outbound!#REF!</f>
        <v>#REF!</v>
      </c>
      <c r="IV9" s="158" t="e">
        <f>Outbound!#REF!</f>
        <v>#REF!</v>
      </c>
    </row>
    <row r="10" spans="1:736" s="274" customFormat="1" ht="15.75" customHeight="1">
      <c r="A10" s="6" t="s">
        <v>5207</v>
      </c>
      <c r="B10" s="6" t="e">
        <f t="shared" ref="B10:AG10" si="106">B5/B9</f>
        <v>#REF!</v>
      </c>
      <c r="C10" s="6" t="e">
        <f t="shared" si="106"/>
        <v>#REF!</v>
      </c>
      <c r="D10" s="6" t="e">
        <f t="shared" si="106"/>
        <v>#REF!</v>
      </c>
      <c r="E10" s="6" t="e">
        <f t="shared" si="106"/>
        <v>#REF!</v>
      </c>
      <c r="F10" s="6" t="e">
        <f t="shared" si="106"/>
        <v>#REF!</v>
      </c>
      <c r="G10" s="6" t="e">
        <f t="shared" si="106"/>
        <v>#REF!</v>
      </c>
      <c r="H10" s="6" t="e">
        <f t="shared" si="106"/>
        <v>#REF!</v>
      </c>
      <c r="I10" s="6" t="e">
        <f t="shared" si="106"/>
        <v>#REF!</v>
      </c>
      <c r="J10" s="6" t="e">
        <f t="shared" si="106"/>
        <v>#REF!</v>
      </c>
      <c r="K10" s="6" t="e">
        <f t="shared" si="106"/>
        <v>#REF!</v>
      </c>
      <c r="L10" s="6" t="e">
        <f t="shared" si="106"/>
        <v>#REF!</v>
      </c>
      <c r="M10" s="6" t="e">
        <f t="shared" si="106"/>
        <v>#REF!</v>
      </c>
      <c r="N10" s="6" t="e">
        <f t="shared" si="106"/>
        <v>#REF!</v>
      </c>
      <c r="O10" s="6" t="e">
        <f t="shared" si="106"/>
        <v>#REF!</v>
      </c>
      <c r="P10" s="6" t="e">
        <f t="shared" si="106"/>
        <v>#REF!</v>
      </c>
      <c r="Q10" s="6" t="e">
        <f t="shared" si="106"/>
        <v>#REF!</v>
      </c>
      <c r="R10" s="6" t="e">
        <f t="shared" si="106"/>
        <v>#REF!</v>
      </c>
      <c r="S10" s="6" t="e">
        <f t="shared" si="106"/>
        <v>#REF!</v>
      </c>
      <c r="T10" s="6" t="e">
        <f t="shared" si="106"/>
        <v>#REF!</v>
      </c>
      <c r="U10" s="6" t="e">
        <f t="shared" si="106"/>
        <v>#REF!</v>
      </c>
      <c r="V10" s="6" t="e">
        <f t="shared" si="106"/>
        <v>#REF!</v>
      </c>
      <c r="W10" s="6" t="e">
        <f t="shared" si="106"/>
        <v>#REF!</v>
      </c>
      <c r="X10" s="6" t="e">
        <f t="shared" si="106"/>
        <v>#REF!</v>
      </c>
      <c r="Y10" s="6" t="e">
        <f t="shared" si="106"/>
        <v>#REF!</v>
      </c>
      <c r="Z10" s="6" t="e">
        <f t="shared" si="106"/>
        <v>#REF!</v>
      </c>
      <c r="AA10" s="6" t="e">
        <f t="shared" si="106"/>
        <v>#REF!</v>
      </c>
      <c r="AB10" s="6" t="e">
        <f t="shared" si="106"/>
        <v>#REF!</v>
      </c>
      <c r="AC10" s="6" t="e">
        <f t="shared" si="106"/>
        <v>#REF!</v>
      </c>
      <c r="AD10" s="6" t="e">
        <f t="shared" si="106"/>
        <v>#REF!</v>
      </c>
      <c r="AE10" s="6" t="e">
        <f t="shared" si="106"/>
        <v>#REF!</v>
      </c>
      <c r="AF10" s="6" t="e">
        <f t="shared" si="106"/>
        <v>#REF!</v>
      </c>
      <c r="AG10" s="6" t="e">
        <f t="shared" si="106"/>
        <v>#REF!</v>
      </c>
      <c r="AH10" s="6" t="e">
        <f t="shared" ref="AH10:BE10" si="107">AH5/AH9</f>
        <v>#REF!</v>
      </c>
      <c r="AI10" s="6" t="e">
        <f t="shared" si="107"/>
        <v>#REF!</v>
      </c>
      <c r="AJ10" s="6" t="e">
        <f t="shared" si="107"/>
        <v>#REF!</v>
      </c>
      <c r="AK10" s="6" t="e">
        <f t="shared" si="107"/>
        <v>#REF!</v>
      </c>
      <c r="AL10" s="6" t="e">
        <f t="shared" si="107"/>
        <v>#REF!</v>
      </c>
      <c r="AM10" s="6" t="e">
        <f t="shared" si="107"/>
        <v>#REF!</v>
      </c>
      <c r="AN10" s="6" t="e">
        <f t="shared" si="107"/>
        <v>#REF!</v>
      </c>
      <c r="AO10" s="6" t="e">
        <f t="shared" si="107"/>
        <v>#REF!</v>
      </c>
      <c r="AP10" s="6" t="e">
        <f t="shared" si="107"/>
        <v>#REF!</v>
      </c>
      <c r="AQ10" s="6" t="e">
        <f t="shared" si="107"/>
        <v>#REF!</v>
      </c>
      <c r="AR10" s="6" t="e">
        <f t="shared" si="107"/>
        <v>#REF!</v>
      </c>
      <c r="AS10" s="6" t="e">
        <f t="shared" si="107"/>
        <v>#REF!</v>
      </c>
      <c r="AT10" s="6" t="e">
        <f t="shared" si="107"/>
        <v>#REF!</v>
      </c>
      <c r="AU10" s="6" t="e">
        <f t="shared" si="107"/>
        <v>#REF!</v>
      </c>
      <c r="AV10" s="6" t="e">
        <f t="shared" si="107"/>
        <v>#REF!</v>
      </c>
      <c r="AW10" s="6" t="e">
        <f t="shared" si="107"/>
        <v>#REF!</v>
      </c>
      <c r="AX10" s="6" t="e">
        <f t="shared" si="107"/>
        <v>#REF!</v>
      </c>
      <c r="AY10" s="6" t="e">
        <f t="shared" si="107"/>
        <v>#REF!</v>
      </c>
      <c r="AZ10" s="6" t="e">
        <f t="shared" si="107"/>
        <v>#REF!</v>
      </c>
      <c r="BA10" s="6" t="e">
        <f t="shared" si="107"/>
        <v>#REF!</v>
      </c>
      <c r="BB10" s="6" t="e">
        <f t="shared" si="107"/>
        <v>#REF!</v>
      </c>
      <c r="BC10" s="6" t="e">
        <f t="shared" si="107"/>
        <v>#REF!</v>
      </c>
      <c r="BD10" s="6" t="e">
        <f t="shared" si="107"/>
        <v>#REF!</v>
      </c>
      <c r="BE10" s="6" t="e">
        <f t="shared" si="107"/>
        <v>#REF!</v>
      </c>
      <c r="BF10" s="6">
        <v>0</v>
      </c>
      <c r="BG10" s="6" t="e">
        <f t="shared" ref="BG10:CN10" si="108">BG5/BG9</f>
        <v>#REF!</v>
      </c>
      <c r="BH10" s="6" t="e">
        <f t="shared" si="108"/>
        <v>#REF!</v>
      </c>
      <c r="BI10" s="6" t="e">
        <f t="shared" si="108"/>
        <v>#REF!</v>
      </c>
      <c r="BJ10" s="6" t="e">
        <f t="shared" si="108"/>
        <v>#REF!</v>
      </c>
      <c r="BK10" s="6" t="e">
        <f t="shared" si="108"/>
        <v>#REF!</v>
      </c>
      <c r="BL10" s="6" t="e">
        <f t="shared" si="108"/>
        <v>#REF!</v>
      </c>
      <c r="BM10" s="6" t="e">
        <f t="shared" si="108"/>
        <v>#REF!</v>
      </c>
      <c r="BN10" s="6" t="e">
        <f t="shared" si="108"/>
        <v>#REF!</v>
      </c>
      <c r="BO10" s="6" t="e">
        <f t="shared" si="108"/>
        <v>#REF!</v>
      </c>
      <c r="BP10" s="6" t="e">
        <f t="shared" si="108"/>
        <v>#REF!</v>
      </c>
      <c r="BQ10" s="6" t="e">
        <f t="shared" si="108"/>
        <v>#REF!</v>
      </c>
      <c r="BR10" s="6" t="e">
        <f t="shared" si="108"/>
        <v>#REF!</v>
      </c>
      <c r="BS10" s="6" t="e">
        <f t="shared" si="108"/>
        <v>#REF!</v>
      </c>
      <c r="BT10" s="6" t="e">
        <f t="shared" si="108"/>
        <v>#REF!</v>
      </c>
      <c r="BU10" s="6" t="e">
        <f t="shared" si="108"/>
        <v>#REF!</v>
      </c>
      <c r="BV10" s="6" t="e">
        <f t="shared" si="108"/>
        <v>#REF!</v>
      </c>
      <c r="BW10" s="6" t="e">
        <f t="shared" si="108"/>
        <v>#REF!</v>
      </c>
      <c r="BX10" s="6" t="e">
        <f t="shared" si="108"/>
        <v>#REF!</v>
      </c>
      <c r="BY10" s="6" t="e">
        <f t="shared" si="108"/>
        <v>#REF!</v>
      </c>
      <c r="BZ10" s="6" t="e">
        <f t="shared" si="108"/>
        <v>#REF!</v>
      </c>
      <c r="CA10" s="6" t="e">
        <f t="shared" si="108"/>
        <v>#REF!</v>
      </c>
      <c r="CB10" s="6" t="e">
        <f t="shared" si="108"/>
        <v>#REF!</v>
      </c>
      <c r="CC10" s="6" t="e">
        <f t="shared" si="108"/>
        <v>#REF!</v>
      </c>
      <c r="CD10" s="6" t="e">
        <f t="shared" si="108"/>
        <v>#REF!</v>
      </c>
      <c r="CE10" s="6" t="e">
        <f t="shared" si="108"/>
        <v>#REF!</v>
      </c>
      <c r="CF10" s="6" t="e">
        <f t="shared" si="108"/>
        <v>#REF!</v>
      </c>
      <c r="CG10" s="6" t="e">
        <f t="shared" si="108"/>
        <v>#REF!</v>
      </c>
      <c r="CH10" s="6" t="e">
        <f t="shared" si="108"/>
        <v>#REF!</v>
      </c>
      <c r="CI10" s="6" t="e">
        <f t="shared" si="108"/>
        <v>#REF!</v>
      </c>
      <c r="CJ10" s="6" t="e">
        <f t="shared" si="108"/>
        <v>#REF!</v>
      </c>
      <c r="CK10" s="6" t="e">
        <f t="shared" si="108"/>
        <v>#REF!</v>
      </c>
      <c r="CL10" s="6" t="e">
        <f t="shared" si="108"/>
        <v>#REF!</v>
      </c>
      <c r="CM10" s="6" t="e">
        <f t="shared" si="108"/>
        <v>#REF!</v>
      </c>
      <c r="CN10" s="6" t="e">
        <f t="shared" si="108"/>
        <v>#REF!</v>
      </c>
      <c r="CO10" s="6" t="e">
        <f t="shared" ref="CO10:DN10" si="109">CO5/CO9</f>
        <v>#REF!</v>
      </c>
      <c r="CP10" s="6" t="e">
        <f t="shared" si="109"/>
        <v>#REF!</v>
      </c>
      <c r="CQ10" s="6" t="e">
        <f t="shared" si="109"/>
        <v>#REF!</v>
      </c>
      <c r="CR10" s="6" t="e">
        <f t="shared" si="109"/>
        <v>#REF!</v>
      </c>
      <c r="CS10" s="6" t="e">
        <f t="shared" si="109"/>
        <v>#REF!</v>
      </c>
      <c r="CT10" s="6" t="e">
        <f t="shared" si="109"/>
        <v>#REF!</v>
      </c>
      <c r="CU10" s="6" t="e">
        <f t="shared" si="109"/>
        <v>#REF!</v>
      </c>
      <c r="CV10" s="6" t="e">
        <f t="shared" si="109"/>
        <v>#REF!</v>
      </c>
      <c r="CW10" s="6" t="e">
        <f t="shared" si="109"/>
        <v>#REF!</v>
      </c>
      <c r="CX10" s="6" t="e">
        <f t="shared" si="109"/>
        <v>#REF!</v>
      </c>
      <c r="CY10" s="6" t="e">
        <f t="shared" si="109"/>
        <v>#REF!</v>
      </c>
      <c r="CZ10" s="6" t="e">
        <f t="shared" si="109"/>
        <v>#REF!</v>
      </c>
      <c r="DA10" s="6" t="e">
        <f t="shared" si="109"/>
        <v>#REF!</v>
      </c>
      <c r="DB10" s="6" t="e">
        <f t="shared" si="109"/>
        <v>#REF!</v>
      </c>
      <c r="DC10" s="6" t="e">
        <f t="shared" si="109"/>
        <v>#REF!</v>
      </c>
      <c r="DD10" s="6" t="e">
        <f t="shared" si="109"/>
        <v>#REF!</v>
      </c>
      <c r="DE10" s="6" t="e">
        <f t="shared" si="109"/>
        <v>#REF!</v>
      </c>
      <c r="DF10" s="6" t="e">
        <f t="shared" si="109"/>
        <v>#REF!</v>
      </c>
      <c r="DG10" s="6" t="e">
        <f t="shared" si="109"/>
        <v>#REF!</v>
      </c>
      <c r="DH10" s="6" t="e">
        <f t="shared" si="109"/>
        <v>#REF!</v>
      </c>
      <c r="DI10" s="6" t="e">
        <f t="shared" si="109"/>
        <v>#REF!</v>
      </c>
      <c r="DJ10" s="6" t="e">
        <f t="shared" si="109"/>
        <v>#REF!</v>
      </c>
      <c r="DK10" s="6" t="e">
        <f t="shared" si="109"/>
        <v>#REF!</v>
      </c>
      <c r="DL10" s="6" t="e">
        <f t="shared" si="109"/>
        <v>#REF!</v>
      </c>
      <c r="DM10" s="6" t="e">
        <f t="shared" si="109"/>
        <v>#REF!</v>
      </c>
      <c r="DN10" s="6" t="e">
        <f t="shared" si="109"/>
        <v>#REF!</v>
      </c>
      <c r="DO10" s="6" t="e">
        <f t="shared" ref="DO10:FZ10" si="110">DO5/DO9</f>
        <v>#REF!</v>
      </c>
      <c r="DP10" s="6" t="e">
        <f t="shared" si="110"/>
        <v>#REF!</v>
      </c>
      <c r="DQ10" s="6" t="e">
        <f t="shared" si="110"/>
        <v>#REF!</v>
      </c>
      <c r="DR10" s="6" t="e">
        <f t="shared" si="110"/>
        <v>#REF!</v>
      </c>
      <c r="DS10" s="6" t="e">
        <f t="shared" si="110"/>
        <v>#REF!</v>
      </c>
      <c r="DT10" s="6" t="e">
        <f t="shared" si="110"/>
        <v>#REF!</v>
      </c>
      <c r="DU10" s="6" t="e">
        <f t="shared" si="110"/>
        <v>#REF!</v>
      </c>
      <c r="DV10" s="6" t="e">
        <f t="shared" si="110"/>
        <v>#REF!</v>
      </c>
      <c r="DW10" s="6" t="e">
        <f t="shared" si="110"/>
        <v>#REF!</v>
      </c>
      <c r="DX10" s="6" t="e">
        <f t="shared" si="110"/>
        <v>#REF!</v>
      </c>
      <c r="DY10" s="6" t="e">
        <f t="shared" si="110"/>
        <v>#REF!</v>
      </c>
      <c r="DZ10" s="6" t="e">
        <f t="shared" si="110"/>
        <v>#REF!</v>
      </c>
      <c r="EA10" s="6" t="e">
        <f t="shared" si="110"/>
        <v>#REF!</v>
      </c>
      <c r="EB10" s="6" t="e">
        <f t="shared" si="110"/>
        <v>#REF!</v>
      </c>
      <c r="EC10" s="6" t="e">
        <f t="shared" si="110"/>
        <v>#REF!</v>
      </c>
      <c r="ED10" s="6" t="e">
        <f t="shared" si="110"/>
        <v>#REF!</v>
      </c>
      <c r="EE10" s="6" t="e">
        <f t="shared" si="110"/>
        <v>#REF!</v>
      </c>
      <c r="EF10" s="6" t="e">
        <f t="shared" si="110"/>
        <v>#REF!</v>
      </c>
      <c r="EG10" s="6" t="e">
        <f t="shared" si="110"/>
        <v>#REF!</v>
      </c>
      <c r="EH10" s="6" t="e">
        <f t="shared" si="110"/>
        <v>#REF!</v>
      </c>
      <c r="EI10" s="6" t="e">
        <f t="shared" si="110"/>
        <v>#REF!</v>
      </c>
      <c r="EJ10" s="6" t="e">
        <f t="shared" si="110"/>
        <v>#REF!</v>
      </c>
      <c r="EK10" s="6" t="e">
        <f t="shared" si="110"/>
        <v>#REF!</v>
      </c>
      <c r="EL10" s="6" t="e">
        <f t="shared" si="110"/>
        <v>#REF!</v>
      </c>
      <c r="EM10" s="6" t="e">
        <f t="shared" si="110"/>
        <v>#REF!</v>
      </c>
      <c r="EN10" s="6" t="e">
        <f t="shared" si="110"/>
        <v>#REF!</v>
      </c>
      <c r="EO10" s="6" t="e">
        <f t="shared" si="110"/>
        <v>#REF!</v>
      </c>
      <c r="EP10" s="6" t="e">
        <f t="shared" si="110"/>
        <v>#REF!</v>
      </c>
      <c r="EQ10" s="6" t="e">
        <f t="shared" si="110"/>
        <v>#REF!</v>
      </c>
      <c r="ER10" s="6" t="e">
        <f t="shared" si="110"/>
        <v>#REF!</v>
      </c>
      <c r="ES10" s="6" t="e">
        <f t="shared" si="110"/>
        <v>#REF!</v>
      </c>
      <c r="ET10" s="6" t="e">
        <f t="shared" si="110"/>
        <v>#REF!</v>
      </c>
      <c r="EU10" s="6" t="e">
        <f t="shared" si="110"/>
        <v>#REF!</v>
      </c>
      <c r="EV10" s="6" t="e">
        <f t="shared" si="110"/>
        <v>#REF!</v>
      </c>
      <c r="EW10" s="6" t="e">
        <f t="shared" si="110"/>
        <v>#REF!</v>
      </c>
      <c r="EX10" s="6" t="e">
        <f t="shared" si="110"/>
        <v>#REF!</v>
      </c>
      <c r="EY10" s="6" t="e">
        <f t="shared" si="110"/>
        <v>#REF!</v>
      </c>
      <c r="EZ10" s="6" t="e">
        <f t="shared" si="110"/>
        <v>#REF!</v>
      </c>
      <c r="FA10" s="6" t="e">
        <f t="shared" si="110"/>
        <v>#REF!</v>
      </c>
      <c r="FB10" s="6" t="e">
        <f t="shared" si="110"/>
        <v>#REF!</v>
      </c>
      <c r="FC10" s="6" t="e">
        <f t="shared" si="110"/>
        <v>#REF!</v>
      </c>
      <c r="FD10" s="6" t="e">
        <f t="shared" si="110"/>
        <v>#REF!</v>
      </c>
      <c r="FE10" s="6" t="e">
        <f t="shared" si="110"/>
        <v>#REF!</v>
      </c>
      <c r="FF10" s="6" t="e">
        <f t="shared" si="110"/>
        <v>#REF!</v>
      </c>
      <c r="FG10" s="6" t="e">
        <f t="shared" si="110"/>
        <v>#REF!</v>
      </c>
      <c r="FH10" s="6" t="e">
        <f t="shared" si="110"/>
        <v>#REF!</v>
      </c>
      <c r="FI10" s="6" t="e">
        <f t="shared" si="110"/>
        <v>#REF!</v>
      </c>
      <c r="FJ10" s="6" t="e">
        <f t="shared" si="110"/>
        <v>#REF!</v>
      </c>
      <c r="FK10" s="6" t="e">
        <f t="shared" si="110"/>
        <v>#REF!</v>
      </c>
      <c r="FL10" s="6" t="e">
        <f t="shared" si="110"/>
        <v>#REF!</v>
      </c>
      <c r="FM10" s="6" t="e">
        <f t="shared" si="110"/>
        <v>#REF!</v>
      </c>
      <c r="FN10" s="6" t="e">
        <f t="shared" si="110"/>
        <v>#REF!</v>
      </c>
      <c r="FO10" s="6" t="e">
        <f t="shared" si="110"/>
        <v>#REF!</v>
      </c>
      <c r="FP10" s="6" t="e">
        <f t="shared" si="110"/>
        <v>#REF!</v>
      </c>
      <c r="FQ10" s="6" t="e">
        <f t="shared" si="110"/>
        <v>#REF!</v>
      </c>
      <c r="FR10" s="6" t="e">
        <f t="shared" si="110"/>
        <v>#REF!</v>
      </c>
      <c r="FS10" s="6" t="e">
        <f t="shared" si="110"/>
        <v>#REF!</v>
      </c>
      <c r="FT10" s="6" t="e">
        <f t="shared" si="110"/>
        <v>#REF!</v>
      </c>
      <c r="FU10" s="6" t="e">
        <f t="shared" si="110"/>
        <v>#REF!</v>
      </c>
      <c r="FV10" s="6" t="e">
        <f t="shared" si="110"/>
        <v>#REF!</v>
      </c>
      <c r="FW10" s="6" t="e">
        <f t="shared" si="110"/>
        <v>#REF!</v>
      </c>
      <c r="FX10" s="6" t="e">
        <f t="shared" si="110"/>
        <v>#REF!</v>
      </c>
      <c r="FY10" s="6" t="e">
        <f t="shared" si="110"/>
        <v>#REF!</v>
      </c>
      <c r="FZ10" s="6" t="e">
        <f t="shared" si="110"/>
        <v>#REF!</v>
      </c>
      <c r="GA10" s="6" t="e">
        <f t="shared" ref="GA10:IL10" si="111">GA5/GA9</f>
        <v>#REF!</v>
      </c>
      <c r="GB10" s="6" t="e">
        <f t="shared" si="111"/>
        <v>#REF!</v>
      </c>
      <c r="GC10" s="6" t="e">
        <f t="shared" si="111"/>
        <v>#REF!</v>
      </c>
      <c r="GD10" s="6" t="e">
        <f t="shared" si="111"/>
        <v>#REF!</v>
      </c>
      <c r="GE10" s="6" t="e">
        <f t="shared" si="111"/>
        <v>#REF!</v>
      </c>
      <c r="GF10" s="6" t="e">
        <f t="shared" si="111"/>
        <v>#REF!</v>
      </c>
      <c r="GG10" s="6" t="e">
        <f t="shared" si="111"/>
        <v>#REF!</v>
      </c>
      <c r="GH10" s="6" t="e">
        <f t="shared" si="111"/>
        <v>#REF!</v>
      </c>
      <c r="GI10" s="6" t="e">
        <f t="shared" si="111"/>
        <v>#REF!</v>
      </c>
      <c r="GJ10" s="6" t="e">
        <f t="shared" si="111"/>
        <v>#REF!</v>
      </c>
      <c r="GK10" s="6" t="e">
        <f t="shared" si="111"/>
        <v>#REF!</v>
      </c>
      <c r="GL10" s="6" t="e">
        <f t="shared" si="111"/>
        <v>#REF!</v>
      </c>
      <c r="GM10" s="6" t="e">
        <f t="shared" si="111"/>
        <v>#REF!</v>
      </c>
      <c r="GN10" s="6" t="e">
        <f t="shared" si="111"/>
        <v>#REF!</v>
      </c>
      <c r="GO10" s="6" t="e">
        <f t="shared" si="111"/>
        <v>#REF!</v>
      </c>
      <c r="GP10" s="6" t="e">
        <f t="shared" si="111"/>
        <v>#REF!</v>
      </c>
      <c r="GQ10" s="6" t="e">
        <f t="shared" si="111"/>
        <v>#REF!</v>
      </c>
      <c r="GR10" s="6" t="e">
        <f t="shared" si="111"/>
        <v>#REF!</v>
      </c>
      <c r="GS10" s="6" t="e">
        <f t="shared" si="111"/>
        <v>#REF!</v>
      </c>
      <c r="GT10" s="6" t="e">
        <f t="shared" si="111"/>
        <v>#REF!</v>
      </c>
      <c r="GU10" s="6" t="e">
        <f t="shared" si="111"/>
        <v>#REF!</v>
      </c>
      <c r="GV10" s="6" t="e">
        <f t="shared" si="111"/>
        <v>#REF!</v>
      </c>
      <c r="GW10" s="6" t="e">
        <f t="shared" si="111"/>
        <v>#REF!</v>
      </c>
      <c r="GX10" s="6" t="e">
        <f t="shared" si="111"/>
        <v>#REF!</v>
      </c>
      <c r="GY10" s="6" t="e">
        <f t="shared" si="111"/>
        <v>#REF!</v>
      </c>
      <c r="GZ10" s="6" t="e">
        <f t="shared" si="111"/>
        <v>#REF!</v>
      </c>
      <c r="HA10" s="6" t="e">
        <f t="shared" si="111"/>
        <v>#REF!</v>
      </c>
      <c r="HB10" s="6" t="e">
        <f t="shared" si="111"/>
        <v>#REF!</v>
      </c>
      <c r="HC10" s="6" t="e">
        <f t="shared" si="111"/>
        <v>#REF!</v>
      </c>
      <c r="HD10" s="6" t="e">
        <f t="shared" si="111"/>
        <v>#REF!</v>
      </c>
      <c r="HE10" s="6" t="e">
        <f t="shared" si="111"/>
        <v>#REF!</v>
      </c>
      <c r="HF10" s="6" t="e">
        <f t="shared" si="111"/>
        <v>#REF!</v>
      </c>
      <c r="HG10" s="6" t="e">
        <f t="shared" si="111"/>
        <v>#REF!</v>
      </c>
      <c r="HH10" s="6" t="e">
        <f t="shared" si="111"/>
        <v>#REF!</v>
      </c>
      <c r="HI10" s="6" t="e">
        <f t="shared" si="111"/>
        <v>#REF!</v>
      </c>
      <c r="HJ10" s="6" t="e">
        <f t="shared" si="111"/>
        <v>#REF!</v>
      </c>
      <c r="HK10" s="6" t="e">
        <f t="shared" si="111"/>
        <v>#REF!</v>
      </c>
      <c r="HL10" s="6" t="e">
        <f t="shared" si="111"/>
        <v>#REF!</v>
      </c>
      <c r="HM10" s="6" t="e">
        <f t="shared" si="111"/>
        <v>#REF!</v>
      </c>
      <c r="HN10" s="6" t="e">
        <f t="shared" si="111"/>
        <v>#REF!</v>
      </c>
      <c r="HO10" s="6" t="e">
        <f t="shared" si="111"/>
        <v>#REF!</v>
      </c>
      <c r="HP10" s="6" t="e">
        <f t="shared" si="111"/>
        <v>#REF!</v>
      </c>
      <c r="HQ10" s="6" t="e">
        <f t="shared" si="111"/>
        <v>#REF!</v>
      </c>
      <c r="HR10" s="6" t="e">
        <f>HR5/HR9</f>
        <v>#REF!</v>
      </c>
      <c r="HS10" s="6" t="e">
        <f t="shared" si="111"/>
        <v>#REF!</v>
      </c>
      <c r="HT10" s="6" t="e">
        <f t="shared" si="111"/>
        <v>#REF!</v>
      </c>
      <c r="HU10" s="6" t="e">
        <f t="shared" si="111"/>
        <v>#REF!</v>
      </c>
      <c r="HV10" s="6" t="e">
        <f t="shared" si="111"/>
        <v>#REF!</v>
      </c>
      <c r="HW10" s="6" t="e">
        <f t="shared" si="111"/>
        <v>#REF!</v>
      </c>
      <c r="HX10" s="6" t="e">
        <f t="shared" si="111"/>
        <v>#REF!</v>
      </c>
      <c r="HY10" s="6" t="e">
        <f t="shared" si="111"/>
        <v>#REF!</v>
      </c>
      <c r="HZ10" s="6" t="e">
        <f t="shared" si="111"/>
        <v>#REF!</v>
      </c>
      <c r="IA10" s="6" t="e">
        <f t="shared" si="111"/>
        <v>#REF!</v>
      </c>
      <c r="IB10" s="6" t="e">
        <f t="shared" si="111"/>
        <v>#REF!</v>
      </c>
      <c r="IC10" s="6" t="e">
        <f t="shared" si="111"/>
        <v>#REF!</v>
      </c>
      <c r="ID10" s="6" t="e">
        <f t="shared" si="111"/>
        <v>#REF!</v>
      </c>
      <c r="IE10" s="6" t="e">
        <f t="shared" si="111"/>
        <v>#REF!</v>
      </c>
      <c r="IF10" s="6" t="e">
        <f t="shared" si="111"/>
        <v>#REF!</v>
      </c>
      <c r="IG10" s="6" t="e">
        <f t="shared" si="111"/>
        <v>#REF!</v>
      </c>
      <c r="IH10" s="6" t="e">
        <f t="shared" si="111"/>
        <v>#REF!</v>
      </c>
      <c r="II10" s="6" t="e">
        <f t="shared" si="111"/>
        <v>#REF!</v>
      </c>
      <c r="IJ10" s="6" t="e">
        <f t="shared" si="111"/>
        <v>#REF!</v>
      </c>
      <c r="IK10" s="6" t="e">
        <f t="shared" si="111"/>
        <v>#REF!</v>
      </c>
      <c r="IL10" s="6" t="e">
        <f t="shared" si="111"/>
        <v>#REF!</v>
      </c>
      <c r="IM10" s="6" t="e">
        <f t="shared" ref="IM10:IV10" si="112">IM5/IM9</f>
        <v>#REF!</v>
      </c>
      <c r="IN10" s="6" t="e">
        <f t="shared" si="112"/>
        <v>#REF!</v>
      </c>
      <c r="IO10" s="6" t="e">
        <f t="shared" si="112"/>
        <v>#REF!</v>
      </c>
      <c r="IP10" s="6" t="e">
        <f t="shared" si="112"/>
        <v>#REF!</v>
      </c>
      <c r="IQ10" s="6" t="e">
        <f t="shared" si="112"/>
        <v>#REF!</v>
      </c>
      <c r="IR10" s="6" t="e">
        <f t="shared" si="112"/>
        <v>#REF!</v>
      </c>
      <c r="IS10" s="6" t="e">
        <f t="shared" si="112"/>
        <v>#REF!</v>
      </c>
      <c r="IT10" s="6" t="e">
        <f t="shared" si="112"/>
        <v>#REF!</v>
      </c>
      <c r="IU10" s="6" t="e">
        <f t="shared" si="112"/>
        <v>#REF!</v>
      </c>
      <c r="IV10" s="6" t="e">
        <f t="shared" si="112"/>
        <v>#REF!</v>
      </c>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row>
    <row r="11" spans="1:736" s="90" customFormat="1" ht="15.75" customHeight="1">
      <c r="A11" s="43" t="s">
        <v>5208</v>
      </c>
      <c r="B11" s="279" t="e">
        <f>Outbound!#REF!</f>
        <v>#REF!</v>
      </c>
      <c r="C11" s="279" t="e">
        <f>Outbound!#REF!</f>
        <v>#REF!</v>
      </c>
      <c r="D11" s="279" t="e">
        <f>Outbound!#REF!</f>
        <v>#REF!</v>
      </c>
      <c r="E11" s="279" t="e">
        <f>Outbound!#REF!</f>
        <v>#REF!</v>
      </c>
      <c r="F11" s="279" t="e">
        <f>Outbound!#REF!</f>
        <v>#REF!</v>
      </c>
      <c r="G11" s="279" t="e">
        <f>Outbound!#REF!</f>
        <v>#REF!</v>
      </c>
      <c r="H11" s="279" t="e">
        <f>Outbound!#REF!</f>
        <v>#REF!</v>
      </c>
      <c r="I11" s="279" t="e">
        <f>Outbound!#REF!</f>
        <v>#REF!</v>
      </c>
      <c r="J11" s="279" t="e">
        <f>Outbound!#REF!</f>
        <v>#REF!</v>
      </c>
      <c r="K11" s="279" t="e">
        <f>Outbound!#REF!</f>
        <v>#REF!</v>
      </c>
      <c r="L11" s="279" t="e">
        <f>Outbound!#REF!</f>
        <v>#REF!</v>
      </c>
      <c r="M11" s="279" t="e">
        <f>Outbound!#REF!</f>
        <v>#REF!</v>
      </c>
      <c r="N11" s="279" t="e">
        <f>Outbound!#REF!</f>
        <v>#REF!</v>
      </c>
      <c r="O11" s="279" t="e">
        <f>Outbound!#REF!</f>
        <v>#REF!</v>
      </c>
      <c r="P11" s="279" t="e">
        <f>Outbound!#REF!</f>
        <v>#REF!</v>
      </c>
      <c r="Q11" s="279" t="e">
        <f>Outbound!#REF!</f>
        <v>#REF!</v>
      </c>
      <c r="R11" s="279" t="e">
        <f>Outbound!#REF!</f>
        <v>#REF!</v>
      </c>
      <c r="S11" s="279" t="e">
        <f>Outbound!#REF!</f>
        <v>#REF!</v>
      </c>
      <c r="T11" s="279" t="e">
        <f>Outbound!#REF!</f>
        <v>#REF!</v>
      </c>
      <c r="U11" s="279" t="e">
        <f>Outbound!#REF!</f>
        <v>#REF!</v>
      </c>
      <c r="V11" s="279" t="e">
        <f>Outbound!#REF!</f>
        <v>#REF!</v>
      </c>
      <c r="W11" s="279" t="e">
        <f>Outbound!#REF!</f>
        <v>#REF!</v>
      </c>
      <c r="X11" s="279" t="e">
        <f>Outbound!#REF!</f>
        <v>#REF!</v>
      </c>
      <c r="Y11" s="279" t="e">
        <f>Outbound!#REF!</f>
        <v>#REF!</v>
      </c>
      <c r="Z11" s="279" t="e">
        <f>Outbound!#REF!</f>
        <v>#REF!</v>
      </c>
      <c r="AA11" s="279" t="e">
        <f>Outbound!#REF!</f>
        <v>#REF!</v>
      </c>
      <c r="AB11" s="279" t="e">
        <f>Outbound!#REF!</f>
        <v>#REF!</v>
      </c>
      <c r="AC11" s="279" t="e">
        <f>Outbound!#REF!</f>
        <v>#REF!</v>
      </c>
      <c r="AD11" s="279" t="e">
        <f>Outbound!#REF!</f>
        <v>#REF!</v>
      </c>
      <c r="AE11" s="279" t="e">
        <f>Outbound!#REF!</f>
        <v>#REF!</v>
      </c>
      <c r="AF11" s="279" t="e">
        <f>Outbound!#REF!</f>
        <v>#REF!</v>
      </c>
      <c r="AG11" s="279" t="e">
        <f>Outbound!#REF!</f>
        <v>#REF!</v>
      </c>
      <c r="AH11" s="279" t="e">
        <f>Outbound!#REF!</f>
        <v>#REF!</v>
      </c>
      <c r="AI11" s="279" t="e">
        <f>Outbound!#REF!</f>
        <v>#REF!</v>
      </c>
      <c r="AJ11" s="279" t="e">
        <f>Outbound!#REF!</f>
        <v>#REF!</v>
      </c>
      <c r="AK11" s="279" t="e">
        <f>Outbound!#REF!</f>
        <v>#REF!</v>
      </c>
      <c r="AL11" s="279" t="e">
        <f>Outbound!#REF!</f>
        <v>#REF!</v>
      </c>
      <c r="AM11" s="279" t="e">
        <f>Outbound!#REF!</f>
        <v>#REF!</v>
      </c>
      <c r="AN11" s="279" t="e">
        <f>Outbound!#REF!</f>
        <v>#REF!</v>
      </c>
      <c r="AO11" s="279" t="e">
        <f>Outbound!#REF!</f>
        <v>#REF!</v>
      </c>
      <c r="AP11" s="279" t="e">
        <f>Outbound!#REF!</f>
        <v>#REF!</v>
      </c>
      <c r="AQ11" s="279" t="e">
        <f>Outbound!#REF!</f>
        <v>#REF!</v>
      </c>
      <c r="AR11" s="279" t="e">
        <f>Outbound!#REF!</f>
        <v>#REF!</v>
      </c>
      <c r="AS11" s="279" t="e">
        <f>Outbound!#REF!</f>
        <v>#REF!</v>
      </c>
      <c r="AT11" s="279" t="e">
        <f>Outbound!#REF!</f>
        <v>#REF!</v>
      </c>
      <c r="AU11" s="279" t="e">
        <f>Outbound!#REF!</f>
        <v>#REF!</v>
      </c>
      <c r="AV11" s="279" t="e">
        <f>Outbound!#REF!</f>
        <v>#REF!</v>
      </c>
      <c r="AW11" s="279" t="e">
        <f>Outbound!#REF!</f>
        <v>#REF!</v>
      </c>
      <c r="AX11" s="279" t="e">
        <f>Outbound!#REF!</f>
        <v>#REF!</v>
      </c>
      <c r="AY11" s="279" t="e">
        <f>Outbound!#REF!</f>
        <v>#REF!</v>
      </c>
      <c r="AZ11" s="279" t="e">
        <f>Outbound!#REF!</f>
        <v>#REF!</v>
      </c>
      <c r="BA11" s="279" t="e">
        <f>Outbound!#REF!</f>
        <v>#REF!</v>
      </c>
      <c r="BB11" s="279" t="e">
        <f>Outbound!#REF!</f>
        <v>#REF!</v>
      </c>
      <c r="BC11" s="279" t="e">
        <f>Outbound!#REF!</f>
        <v>#REF!</v>
      </c>
      <c r="BD11" s="279" t="e">
        <f>Outbound!#REF!</f>
        <v>#REF!</v>
      </c>
      <c r="BE11" s="279" t="e">
        <f>Outbound!#REF!</f>
        <v>#REF!</v>
      </c>
      <c r="BF11" s="279" t="e">
        <f>Outbound!#REF!</f>
        <v>#REF!</v>
      </c>
      <c r="BG11" s="279" t="e">
        <f>Outbound!#REF!</f>
        <v>#REF!</v>
      </c>
      <c r="BH11" s="279" t="e">
        <f>Outbound!#REF!</f>
        <v>#REF!</v>
      </c>
      <c r="BI11" s="279" t="e">
        <f>Outbound!#REF!</f>
        <v>#REF!</v>
      </c>
      <c r="BJ11" s="279" t="e">
        <f>Outbound!#REF!</f>
        <v>#REF!</v>
      </c>
      <c r="BK11" s="279" t="e">
        <f>Outbound!#REF!</f>
        <v>#REF!</v>
      </c>
      <c r="BL11" s="279" t="e">
        <f>Outbound!#REF!</f>
        <v>#REF!</v>
      </c>
      <c r="BM11" s="279" t="e">
        <f>Outbound!#REF!</f>
        <v>#REF!</v>
      </c>
      <c r="BN11" s="279" t="e">
        <f>Outbound!#REF!</f>
        <v>#REF!</v>
      </c>
      <c r="BO11" s="279" t="e">
        <f>Outbound!#REF!</f>
        <v>#REF!</v>
      </c>
      <c r="BP11" s="279" t="e">
        <f>Outbound!#REF!</f>
        <v>#REF!</v>
      </c>
      <c r="BQ11" s="279" t="e">
        <f>Outbound!#REF!</f>
        <v>#REF!</v>
      </c>
      <c r="BR11" s="279" t="e">
        <f>Outbound!#REF!</f>
        <v>#REF!</v>
      </c>
      <c r="BS11" s="279" t="e">
        <f>Outbound!#REF!</f>
        <v>#REF!</v>
      </c>
      <c r="BT11" s="279" t="e">
        <f>Outbound!#REF!</f>
        <v>#REF!</v>
      </c>
      <c r="BU11" s="279" t="e">
        <f>Outbound!#REF!</f>
        <v>#REF!</v>
      </c>
      <c r="BV11" s="279" t="e">
        <f>Outbound!#REF!</f>
        <v>#REF!</v>
      </c>
      <c r="BW11" s="279" t="e">
        <f>Outbound!#REF!</f>
        <v>#REF!</v>
      </c>
      <c r="BX11" s="279" t="e">
        <f>Outbound!#REF!</f>
        <v>#REF!</v>
      </c>
      <c r="BY11" s="279" t="e">
        <f>Outbound!#REF!</f>
        <v>#REF!</v>
      </c>
      <c r="BZ11" s="279" t="e">
        <f>Outbound!#REF!</f>
        <v>#REF!</v>
      </c>
      <c r="CA11" s="279" t="e">
        <f>Outbound!#REF!</f>
        <v>#REF!</v>
      </c>
      <c r="CB11" s="279" t="e">
        <f>Outbound!#REF!</f>
        <v>#REF!</v>
      </c>
      <c r="CC11" s="279" t="e">
        <f>Outbound!#REF!</f>
        <v>#REF!</v>
      </c>
      <c r="CD11" s="279" t="e">
        <f>Outbound!#REF!</f>
        <v>#REF!</v>
      </c>
      <c r="CE11" s="279" t="e">
        <f>Outbound!#REF!</f>
        <v>#REF!</v>
      </c>
      <c r="CF11" s="279" t="e">
        <f>Outbound!#REF!</f>
        <v>#REF!</v>
      </c>
      <c r="CG11" s="279" t="e">
        <f>Outbound!#REF!</f>
        <v>#REF!</v>
      </c>
      <c r="CH11" s="279" t="e">
        <f>Outbound!#REF!</f>
        <v>#REF!</v>
      </c>
      <c r="CI11" s="279" t="e">
        <f>Outbound!#REF!</f>
        <v>#REF!</v>
      </c>
      <c r="CJ11" s="279" t="e">
        <f>Outbound!#REF!</f>
        <v>#REF!</v>
      </c>
      <c r="CK11" s="279" t="e">
        <f>Outbound!#REF!</f>
        <v>#REF!</v>
      </c>
      <c r="CL11" s="279" t="e">
        <f>Outbound!#REF!</f>
        <v>#REF!</v>
      </c>
      <c r="CM11" s="279" t="e">
        <f>Outbound!#REF!</f>
        <v>#REF!</v>
      </c>
      <c r="CN11" s="279" t="e">
        <f>Outbound!#REF!</f>
        <v>#REF!</v>
      </c>
      <c r="CO11" s="279" t="e">
        <f>Outbound!#REF!</f>
        <v>#REF!</v>
      </c>
      <c r="CP11" s="279" t="e">
        <f>Outbound!#REF!</f>
        <v>#REF!</v>
      </c>
      <c r="CQ11" s="279" t="e">
        <f>Outbound!#REF!</f>
        <v>#REF!</v>
      </c>
      <c r="CR11" s="279" t="e">
        <f>Outbound!#REF!</f>
        <v>#REF!</v>
      </c>
      <c r="CS11" s="279" t="e">
        <f>Outbound!#REF!</f>
        <v>#REF!</v>
      </c>
      <c r="CT11" s="279" t="e">
        <f>Outbound!#REF!</f>
        <v>#REF!</v>
      </c>
      <c r="CU11" s="279" t="e">
        <f>Outbound!#REF!</f>
        <v>#REF!</v>
      </c>
      <c r="CV11" s="279" t="e">
        <f>Outbound!#REF!</f>
        <v>#REF!</v>
      </c>
      <c r="CW11" s="279" t="e">
        <f>Outbound!#REF!</f>
        <v>#REF!</v>
      </c>
      <c r="CX11" s="279" t="e">
        <f>Outbound!#REF!</f>
        <v>#REF!</v>
      </c>
      <c r="CY11" s="279" t="e">
        <f>Outbound!#REF!</f>
        <v>#REF!</v>
      </c>
      <c r="CZ11" s="279" t="e">
        <f>Outbound!#REF!</f>
        <v>#REF!</v>
      </c>
      <c r="DA11" s="279" t="e">
        <f>Outbound!#REF!</f>
        <v>#REF!</v>
      </c>
      <c r="DB11" s="279" t="e">
        <f>Outbound!#REF!</f>
        <v>#REF!</v>
      </c>
      <c r="DC11" s="279" t="e">
        <f>Outbound!#REF!</f>
        <v>#REF!</v>
      </c>
      <c r="DD11" s="279" t="e">
        <f>Outbound!#REF!</f>
        <v>#REF!</v>
      </c>
      <c r="DE11" s="279" t="e">
        <f>Outbound!#REF!</f>
        <v>#REF!</v>
      </c>
      <c r="DF11" s="279" t="e">
        <f>Outbound!#REF!</f>
        <v>#REF!</v>
      </c>
      <c r="DG11" s="279" t="e">
        <f>Outbound!#REF!</f>
        <v>#REF!</v>
      </c>
      <c r="DH11" s="279" t="e">
        <f>Outbound!#REF!</f>
        <v>#REF!</v>
      </c>
      <c r="DI11" s="279" t="e">
        <f>Outbound!#REF!</f>
        <v>#REF!</v>
      </c>
      <c r="DJ11" s="279" t="e">
        <f>Outbound!#REF!</f>
        <v>#REF!</v>
      </c>
      <c r="DK11" s="279" t="e">
        <f>Outbound!#REF!</f>
        <v>#REF!</v>
      </c>
      <c r="DL11" s="279" t="e">
        <f>Outbound!#REF!</f>
        <v>#REF!</v>
      </c>
      <c r="DM11" s="279" t="e">
        <f>Outbound!#REF!</f>
        <v>#REF!</v>
      </c>
      <c r="DN11" s="279" t="e">
        <f>Outbound!#REF!</f>
        <v>#REF!</v>
      </c>
      <c r="DO11" s="279" t="e">
        <f>Outbound!#REF!</f>
        <v>#REF!</v>
      </c>
      <c r="DP11" s="279" t="e">
        <f>Outbound!#REF!</f>
        <v>#REF!</v>
      </c>
      <c r="DQ11" s="279" t="e">
        <f>Outbound!#REF!</f>
        <v>#REF!</v>
      </c>
      <c r="DR11" s="279" t="e">
        <f>Outbound!#REF!</f>
        <v>#REF!</v>
      </c>
      <c r="DS11" s="279" t="e">
        <f>Outbound!#REF!</f>
        <v>#REF!</v>
      </c>
      <c r="DT11" s="279" t="e">
        <f>Outbound!#REF!</f>
        <v>#REF!</v>
      </c>
      <c r="DU11" s="279" t="e">
        <f>Outbound!#REF!</f>
        <v>#REF!</v>
      </c>
      <c r="DV11" s="279" t="e">
        <f>Outbound!#REF!</f>
        <v>#REF!</v>
      </c>
      <c r="DW11" s="279" t="e">
        <f>Outbound!#REF!</f>
        <v>#REF!</v>
      </c>
      <c r="DX11" s="279" t="e">
        <f>Outbound!#REF!</f>
        <v>#REF!</v>
      </c>
      <c r="DY11" s="279" t="e">
        <f>Outbound!#REF!</f>
        <v>#REF!</v>
      </c>
      <c r="DZ11" s="279" t="e">
        <f>Outbound!#REF!</f>
        <v>#REF!</v>
      </c>
      <c r="EA11" s="279" t="e">
        <f>Outbound!#REF!</f>
        <v>#REF!</v>
      </c>
      <c r="EB11" s="279" t="e">
        <f>Outbound!#REF!</f>
        <v>#REF!</v>
      </c>
      <c r="EC11" s="279" t="e">
        <f>Outbound!#REF!</f>
        <v>#REF!</v>
      </c>
      <c r="ED11" s="279" t="e">
        <f>Outbound!#REF!</f>
        <v>#REF!</v>
      </c>
      <c r="EE11" s="279" t="e">
        <f>Outbound!#REF!</f>
        <v>#REF!</v>
      </c>
      <c r="EF11" s="279" t="e">
        <f>Outbound!#REF!</f>
        <v>#REF!</v>
      </c>
      <c r="EG11" s="279" t="e">
        <f>Outbound!#REF!</f>
        <v>#REF!</v>
      </c>
      <c r="EH11" s="279" t="e">
        <f>Outbound!#REF!</f>
        <v>#REF!</v>
      </c>
      <c r="EI11" s="279" t="e">
        <f>Outbound!#REF!</f>
        <v>#REF!</v>
      </c>
      <c r="EJ11" s="279" t="e">
        <f>Outbound!#REF!</f>
        <v>#REF!</v>
      </c>
      <c r="EK11" s="279" t="e">
        <f>Outbound!#REF!</f>
        <v>#REF!</v>
      </c>
      <c r="EL11" s="279" t="e">
        <f>Outbound!#REF!</f>
        <v>#REF!</v>
      </c>
      <c r="EM11" s="279" t="e">
        <f>Outbound!#REF!</f>
        <v>#REF!</v>
      </c>
      <c r="EN11" s="279" t="e">
        <f>Outbound!#REF!</f>
        <v>#REF!</v>
      </c>
      <c r="EO11" s="279" t="e">
        <f>Outbound!#REF!</f>
        <v>#REF!</v>
      </c>
      <c r="EP11" s="279" t="e">
        <f>Outbound!#REF!</f>
        <v>#REF!</v>
      </c>
      <c r="EQ11" s="279" t="e">
        <f>Outbound!#REF!</f>
        <v>#REF!</v>
      </c>
      <c r="ER11" s="279" t="e">
        <f>Outbound!#REF!</f>
        <v>#REF!</v>
      </c>
      <c r="ES11" s="279" t="e">
        <f>Outbound!#REF!</f>
        <v>#REF!</v>
      </c>
      <c r="ET11" s="279" t="e">
        <f>Outbound!#REF!</f>
        <v>#REF!</v>
      </c>
      <c r="EU11" s="279" t="e">
        <f>Outbound!#REF!</f>
        <v>#REF!</v>
      </c>
      <c r="EV11" s="279" t="e">
        <f>Outbound!#REF!</f>
        <v>#REF!</v>
      </c>
      <c r="EW11" s="279" t="e">
        <f>Outbound!#REF!</f>
        <v>#REF!</v>
      </c>
      <c r="EX11" s="279" t="e">
        <f>Outbound!#REF!</f>
        <v>#REF!</v>
      </c>
      <c r="EY11" s="279" t="e">
        <f>Outbound!#REF!</f>
        <v>#REF!</v>
      </c>
      <c r="EZ11" s="279" t="e">
        <f>Outbound!#REF!</f>
        <v>#REF!</v>
      </c>
      <c r="FA11" s="279" t="e">
        <f>Outbound!#REF!</f>
        <v>#REF!</v>
      </c>
      <c r="FB11" s="279" t="e">
        <f>Outbound!#REF!</f>
        <v>#REF!</v>
      </c>
      <c r="FC11" s="279" t="e">
        <f>Outbound!#REF!</f>
        <v>#REF!</v>
      </c>
      <c r="FD11" s="279" t="e">
        <f>Outbound!#REF!</f>
        <v>#REF!</v>
      </c>
      <c r="FE11" s="279" t="e">
        <f>Outbound!#REF!</f>
        <v>#REF!</v>
      </c>
      <c r="FF11" s="279" t="e">
        <f>Outbound!#REF!</f>
        <v>#REF!</v>
      </c>
      <c r="FG11" s="279" t="e">
        <f>Outbound!#REF!</f>
        <v>#REF!</v>
      </c>
      <c r="FH11" s="279" t="e">
        <f>Outbound!#REF!</f>
        <v>#REF!</v>
      </c>
      <c r="FI11" s="279" t="e">
        <f>Outbound!#REF!</f>
        <v>#REF!</v>
      </c>
      <c r="FJ11" s="279" t="e">
        <f>Outbound!#REF!</f>
        <v>#REF!</v>
      </c>
      <c r="FK11" s="279" t="e">
        <f>Outbound!#REF!</f>
        <v>#REF!</v>
      </c>
      <c r="FL11" s="279" t="e">
        <f>Outbound!#REF!</f>
        <v>#REF!</v>
      </c>
      <c r="FM11" s="279" t="e">
        <f>Outbound!#REF!</f>
        <v>#REF!</v>
      </c>
      <c r="FN11" s="279" t="e">
        <f>Outbound!#REF!</f>
        <v>#REF!</v>
      </c>
      <c r="FO11" s="279" t="e">
        <f>Outbound!#REF!</f>
        <v>#REF!</v>
      </c>
      <c r="FP11" s="279" t="e">
        <f>Outbound!#REF!</f>
        <v>#REF!</v>
      </c>
      <c r="FQ11" s="279" t="e">
        <f>Outbound!#REF!</f>
        <v>#REF!</v>
      </c>
      <c r="FR11" s="279" t="e">
        <f>Outbound!#REF!</f>
        <v>#REF!</v>
      </c>
      <c r="FS11" s="279" t="e">
        <f>Outbound!#REF!</f>
        <v>#REF!</v>
      </c>
      <c r="FT11" s="279" t="e">
        <f>Outbound!#REF!</f>
        <v>#REF!</v>
      </c>
      <c r="FU11" s="279" t="e">
        <f>Outbound!#REF!</f>
        <v>#REF!</v>
      </c>
      <c r="FV11" s="279" t="e">
        <f>Outbound!#REF!</f>
        <v>#REF!</v>
      </c>
      <c r="FW11" s="279" t="e">
        <f>Outbound!#REF!</f>
        <v>#REF!</v>
      </c>
      <c r="FX11" s="279" t="e">
        <f>Outbound!#REF!</f>
        <v>#REF!</v>
      </c>
      <c r="FY11" s="279" t="e">
        <f>Outbound!#REF!</f>
        <v>#REF!</v>
      </c>
      <c r="FZ11" s="279" t="e">
        <f>Outbound!#REF!</f>
        <v>#REF!</v>
      </c>
      <c r="GA11" s="279" t="e">
        <f>Outbound!#REF!</f>
        <v>#REF!</v>
      </c>
      <c r="GB11" s="279" t="e">
        <f>Outbound!#REF!</f>
        <v>#REF!</v>
      </c>
      <c r="GC11" s="279" t="e">
        <f>Outbound!#REF!</f>
        <v>#REF!</v>
      </c>
      <c r="GD11" s="279" t="e">
        <f>Outbound!#REF!</f>
        <v>#REF!</v>
      </c>
      <c r="GE11" s="279" t="e">
        <f>Outbound!#REF!</f>
        <v>#REF!</v>
      </c>
      <c r="GF11" s="279" t="e">
        <f>Outbound!#REF!</f>
        <v>#REF!</v>
      </c>
      <c r="GG11" s="279" t="e">
        <f>Outbound!#REF!</f>
        <v>#REF!</v>
      </c>
      <c r="GH11" s="279" t="e">
        <f>Outbound!#REF!</f>
        <v>#REF!</v>
      </c>
      <c r="GI11" s="279" t="e">
        <f>Outbound!#REF!</f>
        <v>#REF!</v>
      </c>
      <c r="GJ11" s="279" t="e">
        <f>Outbound!#REF!</f>
        <v>#REF!</v>
      </c>
      <c r="GK11" s="279" t="e">
        <f>Outbound!#REF!</f>
        <v>#REF!</v>
      </c>
      <c r="GL11" s="279" t="e">
        <f>Outbound!#REF!</f>
        <v>#REF!</v>
      </c>
      <c r="GM11" s="279" t="e">
        <f>Outbound!#REF!</f>
        <v>#REF!</v>
      </c>
      <c r="GN11" s="279" t="e">
        <f>Outbound!#REF!</f>
        <v>#REF!</v>
      </c>
      <c r="GO11" s="279" t="e">
        <f>Outbound!#REF!</f>
        <v>#REF!</v>
      </c>
      <c r="GP11" s="279" t="e">
        <f>Outbound!#REF!</f>
        <v>#REF!</v>
      </c>
      <c r="GQ11" s="279" t="e">
        <f>Outbound!#REF!</f>
        <v>#REF!</v>
      </c>
      <c r="GR11" s="279" t="e">
        <f>Outbound!#REF!</f>
        <v>#REF!</v>
      </c>
      <c r="GS11" s="279" t="e">
        <f>Outbound!#REF!</f>
        <v>#REF!</v>
      </c>
      <c r="GT11" s="279" t="e">
        <f>Outbound!#REF!</f>
        <v>#REF!</v>
      </c>
      <c r="GU11" s="279" t="e">
        <f>Outbound!#REF!</f>
        <v>#REF!</v>
      </c>
      <c r="GV11" s="279" t="e">
        <f>Outbound!#REF!</f>
        <v>#REF!</v>
      </c>
      <c r="GW11" s="279" t="e">
        <f>Outbound!#REF!</f>
        <v>#REF!</v>
      </c>
      <c r="GX11" s="279" t="e">
        <f>Outbound!#REF!</f>
        <v>#REF!</v>
      </c>
      <c r="GY11" s="279" t="e">
        <f>Outbound!#REF!</f>
        <v>#REF!</v>
      </c>
      <c r="GZ11" s="279" t="e">
        <f>Outbound!#REF!</f>
        <v>#REF!</v>
      </c>
      <c r="HA11" s="279" t="e">
        <f>Outbound!#REF!</f>
        <v>#REF!</v>
      </c>
      <c r="HB11" s="279" t="e">
        <f>Outbound!#REF!</f>
        <v>#REF!</v>
      </c>
      <c r="HC11" s="279" t="e">
        <f>Outbound!#REF!</f>
        <v>#REF!</v>
      </c>
      <c r="HD11" s="279" t="e">
        <f>Outbound!#REF!</f>
        <v>#REF!</v>
      </c>
      <c r="HE11" s="279" t="e">
        <f>Outbound!#REF!</f>
        <v>#REF!</v>
      </c>
      <c r="HF11" s="279" t="e">
        <f>Outbound!#REF!</f>
        <v>#REF!</v>
      </c>
      <c r="HG11" s="279" t="e">
        <f>Outbound!#REF!</f>
        <v>#REF!</v>
      </c>
      <c r="HH11" s="279" t="e">
        <f>Outbound!#REF!</f>
        <v>#REF!</v>
      </c>
      <c r="HI11" s="279" t="e">
        <f>Outbound!#REF!</f>
        <v>#REF!</v>
      </c>
      <c r="HJ11" s="279" t="e">
        <f>Outbound!#REF!</f>
        <v>#REF!</v>
      </c>
      <c r="HK11" s="279" t="e">
        <f>Outbound!#REF!</f>
        <v>#REF!</v>
      </c>
      <c r="HL11" s="279" t="e">
        <f>Outbound!#REF!</f>
        <v>#REF!</v>
      </c>
      <c r="HM11" s="279" t="e">
        <f>Outbound!#REF!</f>
        <v>#REF!</v>
      </c>
      <c r="HN11" s="279" t="e">
        <f>Outbound!#REF!</f>
        <v>#REF!</v>
      </c>
      <c r="HO11" s="279" t="e">
        <f>Outbound!#REF!</f>
        <v>#REF!</v>
      </c>
      <c r="HP11" s="279" t="e">
        <f>Outbound!#REF!</f>
        <v>#REF!</v>
      </c>
      <c r="HQ11" s="279" t="e">
        <f>Outbound!#REF!</f>
        <v>#REF!</v>
      </c>
      <c r="HR11" s="279" t="e">
        <f>Outbound!#REF!</f>
        <v>#REF!</v>
      </c>
      <c r="HS11" s="279" t="e">
        <f>Outbound!#REF!</f>
        <v>#REF!</v>
      </c>
      <c r="HT11" s="279" t="e">
        <f>Outbound!#REF!</f>
        <v>#REF!</v>
      </c>
      <c r="HU11" s="279" t="e">
        <f>Outbound!#REF!</f>
        <v>#REF!</v>
      </c>
      <c r="HV11" s="279" t="e">
        <f>Outbound!#REF!</f>
        <v>#REF!</v>
      </c>
      <c r="HW11" s="279" t="e">
        <f>Outbound!#REF!</f>
        <v>#REF!</v>
      </c>
      <c r="HX11" s="279" t="e">
        <f>Outbound!#REF!</f>
        <v>#REF!</v>
      </c>
      <c r="HY11" s="279" t="e">
        <f>Outbound!#REF!</f>
        <v>#REF!</v>
      </c>
      <c r="HZ11" s="279" t="e">
        <f>Outbound!#REF!</f>
        <v>#REF!</v>
      </c>
      <c r="IA11" s="279" t="e">
        <f>Outbound!#REF!</f>
        <v>#REF!</v>
      </c>
      <c r="IB11" s="279" t="e">
        <f>Outbound!#REF!</f>
        <v>#REF!</v>
      </c>
      <c r="IC11" s="279" t="e">
        <f>Outbound!#REF!</f>
        <v>#REF!</v>
      </c>
      <c r="ID11" s="279" t="e">
        <f>Outbound!#REF!</f>
        <v>#REF!</v>
      </c>
      <c r="IE11" s="279" t="e">
        <f>Outbound!#REF!</f>
        <v>#REF!</v>
      </c>
      <c r="IF11" s="279" t="e">
        <f>Outbound!#REF!</f>
        <v>#REF!</v>
      </c>
      <c r="IG11" s="279" t="e">
        <f>Outbound!#REF!</f>
        <v>#REF!</v>
      </c>
      <c r="IH11" s="279" t="e">
        <f>Outbound!#REF!</f>
        <v>#REF!</v>
      </c>
      <c r="II11" s="279" t="e">
        <f>Outbound!#REF!</f>
        <v>#REF!</v>
      </c>
      <c r="IJ11" s="279" t="e">
        <f>Outbound!#REF!</f>
        <v>#REF!</v>
      </c>
      <c r="IK11" s="279" t="e">
        <f>Outbound!#REF!</f>
        <v>#REF!</v>
      </c>
      <c r="IL11" s="279" t="e">
        <f>Outbound!#REF!</f>
        <v>#REF!</v>
      </c>
      <c r="IM11" s="279" t="e">
        <f>Outbound!#REF!</f>
        <v>#REF!</v>
      </c>
      <c r="IN11" s="279" t="e">
        <f>Outbound!#REF!</f>
        <v>#REF!</v>
      </c>
      <c r="IO11" s="279" t="e">
        <f>Outbound!#REF!</f>
        <v>#REF!</v>
      </c>
      <c r="IP11" s="279" t="e">
        <f>Outbound!#REF!</f>
        <v>#REF!</v>
      </c>
      <c r="IQ11" s="279" t="e">
        <f>Outbound!#REF!</f>
        <v>#REF!</v>
      </c>
      <c r="IR11" s="279" t="e">
        <f>Outbound!#REF!</f>
        <v>#REF!</v>
      </c>
      <c r="IS11" s="279" t="e">
        <f>Outbound!#REF!</f>
        <v>#REF!</v>
      </c>
      <c r="IT11" s="279" t="e">
        <f>Outbound!#REF!</f>
        <v>#REF!</v>
      </c>
      <c r="IU11" s="279" t="e">
        <f>Outbound!#REF!</f>
        <v>#REF!</v>
      </c>
      <c r="IV11" s="279" t="e">
        <f>Outbound!#REF!</f>
        <v>#REF!</v>
      </c>
      <c r="IW11" s="279"/>
      <c r="IX11" s="279"/>
      <c r="IY11" s="279"/>
      <c r="IZ11" s="279"/>
      <c r="JA11" s="279"/>
      <c r="JB11" s="279"/>
      <c r="JC11" s="279"/>
      <c r="JD11" s="279"/>
      <c r="JE11" s="279"/>
      <c r="JF11" s="279"/>
      <c r="JG11" s="279"/>
      <c r="JH11" s="279"/>
      <c r="JI11" s="279"/>
      <c r="JJ11" s="279"/>
      <c r="JK11" s="279"/>
      <c r="JL11" s="279"/>
      <c r="JM11" s="279"/>
      <c r="JN11" s="279"/>
      <c r="JO11" s="279"/>
      <c r="JP11" s="279"/>
      <c r="JQ11" s="279"/>
      <c r="JR11" s="279"/>
      <c r="JS11" s="279"/>
      <c r="JT11" s="279"/>
      <c r="JU11" s="279"/>
      <c r="JV11" s="279"/>
      <c r="JW11" s="279"/>
      <c r="JX11" s="279"/>
      <c r="JY11" s="279"/>
      <c r="JZ11" s="279"/>
      <c r="KA11" s="279"/>
      <c r="KB11" s="279"/>
      <c r="KC11" s="279"/>
      <c r="KD11" s="279"/>
      <c r="KE11" s="279"/>
      <c r="KF11" s="279"/>
      <c r="KG11" s="279"/>
      <c r="KH11" s="279"/>
      <c r="KI11" s="279"/>
      <c r="KJ11" s="279"/>
      <c r="KK11" s="279"/>
      <c r="KL11" s="279"/>
      <c r="KM11" s="279"/>
      <c r="KN11" s="279"/>
      <c r="KO11" s="279"/>
      <c r="KP11" s="279"/>
      <c r="KQ11" s="279"/>
      <c r="KR11" s="279"/>
      <c r="KS11" s="279"/>
      <c r="KT11" s="279"/>
      <c r="KU11" s="279"/>
      <c r="KV11" s="279"/>
      <c r="KW11" s="279"/>
      <c r="KX11" s="279"/>
      <c r="KY11" s="279"/>
      <c r="KZ11" s="279"/>
      <c r="LA11" s="279"/>
      <c r="LB11" s="279"/>
      <c r="LC11" s="279"/>
      <c r="LD11" s="279"/>
      <c r="LE11" s="279"/>
      <c r="LF11" s="279"/>
      <c r="LG11" s="279"/>
      <c r="LH11" s="279"/>
      <c r="LI11" s="279"/>
      <c r="LJ11" s="279"/>
      <c r="LK11" s="279"/>
      <c r="LL11" s="279"/>
      <c r="LM11" s="279"/>
      <c r="LN11" s="279"/>
      <c r="LO11" s="279"/>
      <c r="LP11" s="279"/>
      <c r="LQ11" s="279"/>
      <c r="LR11" s="279"/>
      <c r="LS11" s="279"/>
      <c r="LT11" s="279"/>
      <c r="LU11" s="279"/>
      <c r="LV11" s="279"/>
      <c r="LW11" s="279"/>
      <c r="LX11" s="279"/>
      <c r="LY11" s="279"/>
      <c r="LZ11" s="279"/>
      <c r="MA11" s="279"/>
      <c r="MB11" s="279"/>
      <c r="MC11" s="279"/>
      <c r="MD11" s="279"/>
      <c r="ME11" s="279"/>
      <c r="MF11" s="279"/>
      <c r="MG11" s="279"/>
      <c r="MH11" s="279"/>
      <c r="MI11" s="279"/>
      <c r="MJ11" s="279"/>
      <c r="MK11" s="279"/>
      <c r="ML11" s="279"/>
      <c r="MM11" s="279"/>
      <c r="MN11" s="279"/>
      <c r="MO11" s="279"/>
      <c r="MP11" s="279"/>
      <c r="MQ11" s="279"/>
      <c r="MR11" s="279"/>
      <c r="MS11" s="279"/>
      <c r="MT11" s="279"/>
      <c r="MU11" s="279"/>
      <c r="MV11" s="279"/>
      <c r="MW11" s="279"/>
      <c r="MX11" s="279"/>
      <c r="MY11" s="279"/>
      <c r="MZ11" s="279"/>
      <c r="NA11" s="279"/>
      <c r="NB11" s="279"/>
      <c r="NC11" s="279"/>
      <c r="ND11" s="279"/>
      <c r="NE11" s="279"/>
      <c r="NF11" s="279"/>
      <c r="NG11" s="279"/>
      <c r="NH11" s="279"/>
      <c r="NI11" s="279"/>
      <c r="NJ11" s="279"/>
      <c r="NK11" s="279"/>
      <c r="NL11" s="279"/>
      <c r="NM11" s="279"/>
      <c r="NN11" s="279"/>
      <c r="NO11" s="279"/>
      <c r="NP11" s="279"/>
      <c r="NQ11" s="279"/>
      <c r="NR11" s="279"/>
      <c r="NS11" s="279"/>
      <c r="NT11" s="279"/>
      <c r="NU11" s="279"/>
      <c r="NV11" s="279"/>
      <c r="NW11" s="279"/>
      <c r="NX11" s="279"/>
      <c r="NY11" s="279"/>
      <c r="NZ11" s="279"/>
      <c r="OA11" s="279"/>
      <c r="OB11" s="279"/>
      <c r="OC11" s="279"/>
      <c r="OD11" s="279"/>
      <c r="OE11" s="279"/>
      <c r="OF11" s="279"/>
      <c r="OG11" s="279"/>
      <c r="OH11" s="279"/>
      <c r="OI11" s="279"/>
      <c r="OJ11" s="279"/>
      <c r="OK11" s="279"/>
      <c r="OL11" s="279"/>
      <c r="OM11" s="279"/>
      <c r="ON11" s="279"/>
      <c r="OO11" s="279"/>
      <c r="OP11" s="279"/>
      <c r="OQ11" s="279"/>
      <c r="OR11" s="279"/>
      <c r="OS11" s="279"/>
      <c r="OT11" s="279"/>
      <c r="OU11" s="279"/>
      <c r="OV11" s="279"/>
      <c r="OW11" s="279"/>
      <c r="OX11" s="279"/>
      <c r="OY11" s="279"/>
      <c r="OZ11" s="279"/>
      <c r="PA11" s="279"/>
      <c r="PB11" s="279"/>
      <c r="PC11" s="279"/>
      <c r="PD11" s="279"/>
      <c r="PE11" s="279"/>
      <c r="PF11" s="279"/>
      <c r="PG11" s="279"/>
      <c r="PH11" s="279"/>
      <c r="PI11" s="279"/>
      <c r="PJ11" s="279"/>
      <c r="PK11" s="279"/>
      <c r="PL11" s="279"/>
      <c r="PM11" s="279"/>
      <c r="PN11" s="279"/>
      <c r="PO11" s="279"/>
      <c r="PP11" s="279"/>
      <c r="PQ11" s="279"/>
      <c r="PR11" s="279"/>
    </row>
    <row r="12" spans="1:736" s="156" customFormat="1" ht="15">
      <c r="A12" s="155" t="s">
        <v>1114</v>
      </c>
      <c r="B12" s="155" t="e">
        <f>Outbound!#REF!</f>
        <v>#REF!</v>
      </c>
      <c r="C12" s="155" t="e">
        <f>Outbound!#REF!</f>
        <v>#REF!</v>
      </c>
      <c r="D12" s="155" t="e">
        <f>Outbound!#REF!</f>
        <v>#REF!</v>
      </c>
      <c r="E12" s="155" t="e">
        <f>Outbound!#REF!</f>
        <v>#REF!</v>
      </c>
      <c r="F12" s="155" t="e">
        <f>Outbound!#REF!</f>
        <v>#REF!</v>
      </c>
      <c r="G12" s="155" t="e">
        <f>Outbound!#REF!</f>
        <v>#REF!</v>
      </c>
      <c r="H12" s="155" t="e">
        <f>Outbound!#REF!</f>
        <v>#REF!</v>
      </c>
      <c r="I12" s="155" t="e">
        <f>Outbound!#REF!</f>
        <v>#REF!</v>
      </c>
      <c r="J12" s="155" t="e">
        <f>Outbound!#REF!</f>
        <v>#REF!</v>
      </c>
      <c r="K12" s="155" t="e">
        <f>Outbound!#REF!</f>
        <v>#REF!</v>
      </c>
      <c r="L12" s="155" t="e">
        <f>Outbound!#REF!</f>
        <v>#REF!</v>
      </c>
      <c r="M12" s="155" t="e">
        <f>Outbound!#REF!</f>
        <v>#REF!</v>
      </c>
      <c r="N12" s="155" t="e">
        <f>Outbound!#REF!</f>
        <v>#REF!</v>
      </c>
      <c r="O12" s="155" t="e">
        <f>Outbound!#REF!</f>
        <v>#REF!</v>
      </c>
      <c r="P12" s="155" t="e">
        <f>Outbound!#REF!</f>
        <v>#REF!</v>
      </c>
      <c r="Q12" s="155" t="e">
        <f>Outbound!#REF!</f>
        <v>#REF!</v>
      </c>
      <c r="R12" s="155" t="e">
        <f>Outbound!#REF!</f>
        <v>#REF!</v>
      </c>
      <c r="S12" s="155" t="e">
        <f>Outbound!#REF!</f>
        <v>#REF!</v>
      </c>
      <c r="T12" s="155" t="e">
        <f>Outbound!#REF!</f>
        <v>#REF!</v>
      </c>
      <c r="U12" s="155" t="e">
        <f>Outbound!#REF!</f>
        <v>#REF!</v>
      </c>
      <c r="V12" s="155" t="e">
        <f>Outbound!#REF!</f>
        <v>#REF!</v>
      </c>
      <c r="W12" s="155" t="e">
        <f>Outbound!#REF!</f>
        <v>#REF!</v>
      </c>
      <c r="X12" s="155" t="e">
        <f>Outbound!#REF!</f>
        <v>#REF!</v>
      </c>
      <c r="Y12" s="155" t="e">
        <f>Outbound!#REF!</f>
        <v>#REF!</v>
      </c>
      <c r="Z12" s="155" t="e">
        <f>Outbound!#REF!</f>
        <v>#REF!</v>
      </c>
      <c r="AA12" s="155" t="e">
        <f>Outbound!#REF!</f>
        <v>#REF!</v>
      </c>
      <c r="AB12" s="155" t="e">
        <f>Outbound!#REF!</f>
        <v>#REF!</v>
      </c>
      <c r="AC12" s="155" t="e">
        <f>Outbound!#REF!</f>
        <v>#REF!</v>
      </c>
      <c r="AD12" s="155" t="e">
        <f>Outbound!#REF!</f>
        <v>#REF!</v>
      </c>
      <c r="AE12" s="155" t="e">
        <f>Outbound!#REF!</f>
        <v>#REF!</v>
      </c>
      <c r="AF12" s="155" t="e">
        <f>Outbound!#REF!</f>
        <v>#REF!</v>
      </c>
      <c r="AG12" s="155" t="e">
        <f>Outbound!#REF!</f>
        <v>#REF!</v>
      </c>
      <c r="AH12" s="155" t="e">
        <f>Outbound!#REF!</f>
        <v>#REF!</v>
      </c>
      <c r="AI12" s="155" t="e">
        <f>Outbound!#REF!</f>
        <v>#REF!</v>
      </c>
      <c r="AJ12" s="155" t="e">
        <f>Outbound!#REF!</f>
        <v>#REF!</v>
      </c>
      <c r="AK12" s="155" t="e">
        <f>Outbound!#REF!</f>
        <v>#REF!</v>
      </c>
      <c r="AL12" s="155" t="e">
        <f>Outbound!#REF!</f>
        <v>#REF!</v>
      </c>
      <c r="AM12" s="155" t="e">
        <f>Outbound!#REF!</f>
        <v>#REF!</v>
      </c>
      <c r="AN12" s="155" t="e">
        <f>Outbound!#REF!</f>
        <v>#REF!</v>
      </c>
      <c r="AO12" s="155" t="e">
        <f>Outbound!#REF!</f>
        <v>#REF!</v>
      </c>
      <c r="AP12" s="155" t="e">
        <f>Outbound!#REF!</f>
        <v>#REF!</v>
      </c>
      <c r="AQ12" s="155" t="e">
        <f>Outbound!#REF!</f>
        <v>#REF!</v>
      </c>
      <c r="AR12" s="155" t="e">
        <f>Outbound!#REF!</f>
        <v>#REF!</v>
      </c>
      <c r="AS12" s="155" t="e">
        <f>Outbound!#REF!</f>
        <v>#REF!</v>
      </c>
      <c r="AT12" s="155" t="e">
        <f>Outbound!#REF!</f>
        <v>#REF!</v>
      </c>
      <c r="AU12" s="155" t="e">
        <f>Outbound!#REF!</f>
        <v>#REF!</v>
      </c>
      <c r="AV12" s="155" t="e">
        <f>Outbound!#REF!</f>
        <v>#REF!</v>
      </c>
      <c r="AW12" s="155" t="e">
        <f>Outbound!#REF!</f>
        <v>#REF!</v>
      </c>
      <c r="AX12" s="155" t="e">
        <f>Outbound!#REF!</f>
        <v>#REF!</v>
      </c>
      <c r="AY12" s="155" t="e">
        <f>Outbound!#REF!</f>
        <v>#REF!</v>
      </c>
      <c r="AZ12" s="155" t="e">
        <f>Outbound!#REF!</f>
        <v>#REF!</v>
      </c>
      <c r="BA12" s="155" t="e">
        <f>Outbound!#REF!</f>
        <v>#REF!</v>
      </c>
      <c r="BB12" s="155" t="e">
        <f>Outbound!#REF!</f>
        <v>#REF!</v>
      </c>
      <c r="BC12" s="155" t="e">
        <f>Outbound!#REF!</f>
        <v>#REF!</v>
      </c>
      <c r="BD12" s="155" t="e">
        <f>Outbound!#REF!</f>
        <v>#REF!</v>
      </c>
      <c r="BE12" s="155" t="e">
        <f>Outbound!#REF!</f>
        <v>#REF!</v>
      </c>
      <c r="BF12" s="155" t="e">
        <f>Outbound!#REF!</f>
        <v>#REF!</v>
      </c>
      <c r="BG12" s="155" t="e">
        <f>Outbound!#REF!</f>
        <v>#REF!</v>
      </c>
      <c r="BH12" s="155" t="e">
        <f>Outbound!#REF!</f>
        <v>#REF!</v>
      </c>
      <c r="BI12" s="155" t="e">
        <f>Outbound!#REF!</f>
        <v>#REF!</v>
      </c>
      <c r="BJ12" s="155" t="e">
        <f>Outbound!#REF!</f>
        <v>#REF!</v>
      </c>
      <c r="BK12" s="155" t="e">
        <f>Outbound!#REF!</f>
        <v>#REF!</v>
      </c>
      <c r="BL12" s="155" t="e">
        <f>Outbound!#REF!</f>
        <v>#REF!</v>
      </c>
      <c r="BM12" s="155" t="e">
        <f>Outbound!#REF!</f>
        <v>#REF!</v>
      </c>
      <c r="BN12" s="155" t="e">
        <f>Outbound!#REF!</f>
        <v>#REF!</v>
      </c>
      <c r="BO12" s="155" t="e">
        <f>Outbound!#REF!</f>
        <v>#REF!</v>
      </c>
      <c r="BP12" s="155" t="e">
        <f>Outbound!#REF!</f>
        <v>#REF!</v>
      </c>
      <c r="BQ12" s="155" t="e">
        <f>Outbound!#REF!</f>
        <v>#REF!</v>
      </c>
      <c r="BR12" s="155" t="e">
        <f>Outbound!#REF!</f>
        <v>#REF!</v>
      </c>
      <c r="BS12" s="155" t="e">
        <f>Outbound!#REF!</f>
        <v>#REF!</v>
      </c>
      <c r="BT12" s="155" t="e">
        <f>Outbound!#REF!</f>
        <v>#REF!</v>
      </c>
      <c r="BU12" s="155" t="e">
        <f>Outbound!#REF!</f>
        <v>#REF!</v>
      </c>
      <c r="BV12" s="155" t="e">
        <f>Outbound!#REF!</f>
        <v>#REF!</v>
      </c>
      <c r="BW12" s="155" t="e">
        <f>Outbound!#REF!</f>
        <v>#REF!</v>
      </c>
      <c r="BX12" s="155" t="e">
        <f>Outbound!#REF!</f>
        <v>#REF!</v>
      </c>
      <c r="BY12" s="155" t="e">
        <f>Outbound!#REF!</f>
        <v>#REF!</v>
      </c>
      <c r="BZ12" s="155" t="e">
        <f>Outbound!#REF!</f>
        <v>#REF!</v>
      </c>
      <c r="CA12" s="155" t="e">
        <f>Outbound!#REF!</f>
        <v>#REF!</v>
      </c>
      <c r="CB12" s="155" t="e">
        <f>Outbound!#REF!</f>
        <v>#REF!</v>
      </c>
      <c r="CC12" s="155" t="e">
        <f>Outbound!#REF!</f>
        <v>#REF!</v>
      </c>
      <c r="CD12" s="155" t="e">
        <f>Outbound!#REF!</f>
        <v>#REF!</v>
      </c>
      <c r="CE12" s="155" t="e">
        <f>Outbound!#REF!</f>
        <v>#REF!</v>
      </c>
      <c r="CF12" s="155" t="e">
        <f>Outbound!#REF!</f>
        <v>#REF!</v>
      </c>
      <c r="CG12" s="155" t="e">
        <f>Outbound!#REF!</f>
        <v>#REF!</v>
      </c>
      <c r="CH12" s="155" t="e">
        <f>Outbound!#REF!</f>
        <v>#REF!</v>
      </c>
      <c r="CI12" s="155" t="e">
        <f>Outbound!#REF!</f>
        <v>#REF!</v>
      </c>
      <c r="CJ12" s="155" t="e">
        <f>Outbound!#REF!</f>
        <v>#REF!</v>
      </c>
      <c r="CK12" s="155" t="e">
        <f>Outbound!#REF!</f>
        <v>#REF!</v>
      </c>
      <c r="CL12" s="155" t="e">
        <f>Outbound!#REF!</f>
        <v>#REF!</v>
      </c>
      <c r="CM12" s="155" t="e">
        <f>Outbound!#REF!</f>
        <v>#REF!</v>
      </c>
      <c r="CN12" s="155" t="e">
        <f>Outbound!#REF!</f>
        <v>#REF!</v>
      </c>
      <c r="CO12" s="155" t="e">
        <f>Outbound!#REF!</f>
        <v>#REF!</v>
      </c>
      <c r="CP12" s="155" t="e">
        <f>Outbound!#REF!</f>
        <v>#REF!</v>
      </c>
      <c r="CQ12" s="155" t="e">
        <f>Outbound!#REF!</f>
        <v>#REF!</v>
      </c>
      <c r="CR12" s="155" t="e">
        <f>Outbound!#REF!</f>
        <v>#REF!</v>
      </c>
      <c r="CS12" s="155" t="e">
        <f>Outbound!#REF!</f>
        <v>#REF!</v>
      </c>
      <c r="CT12" s="155" t="e">
        <f>Outbound!#REF!</f>
        <v>#REF!</v>
      </c>
      <c r="CU12" s="155" t="e">
        <f>Outbound!#REF!</f>
        <v>#REF!</v>
      </c>
      <c r="CV12" s="155" t="e">
        <f>Outbound!#REF!</f>
        <v>#REF!</v>
      </c>
      <c r="CW12" s="155" t="e">
        <f>Outbound!#REF!</f>
        <v>#REF!</v>
      </c>
      <c r="CX12" s="155" t="e">
        <f>Outbound!#REF!</f>
        <v>#REF!</v>
      </c>
      <c r="CY12" s="155" t="e">
        <f>Outbound!#REF!</f>
        <v>#REF!</v>
      </c>
      <c r="CZ12" s="155" t="e">
        <f>Outbound!#REF!</f>
        <v>#REF!</v>
      </c>
      <c r="DA12" s="155" t="e">
        <f>Outbound!#REF!</f>
        <v>#REF!</v>
      </c>
      <c r="DB12" s="155" t="e">
        <f>Outbound!#REF!</f>
        <v>#REF!</v>
      </c>
      <c r="DC12" s="155" t="e">
        <f>Outbound!#REF!</f>
        <v>#REF!</v>
      </c>
      <c r="DD12" s="155" t="e">
        <f>Outbound!#REF!</f>
        <v>#REF!</v>
      </c>
      <c r="DE12" s="155" t="e">
        <f>Outbound!#REF!</f>
        <v>#REF!</v>
      </c>
      <c r="DF12" s="155" t="e">
        <f>Outbound!#REF!</f>
        <v>#REF!</v>
      </c>
      <c r="DG12" s="155" t="e">
        <f>Outbound!#REF!</f>
        <v>#REF!</v>
      </c>
      <c r="DH12" s="155" t="e">
        <f>Outbound!#REF!</f>
        <v>#REF!</v>
      </c>
      <c r="DI12" s="155" t="e">
        <f>Outbound!#REF!</f>
        <v>#REF!</v>
      </c>
      <c r="DJ12" s="155" t="e">
        <f>Outbound!#REF!</f>
        <v>#REF!</v>
      </c>
      <c r="DK12" s="155" t="e">
        <f>Outbound!#REF!</f>
        <v>#REF!</v>
      </c>
      <c r="DL12" s="155" t="e">
        <f>Outbound!#REF!</f>
        <v>#REF!</v>
      </c>
      <c r="DM12" s="155" t="e">
        <f>Outbound!#REF!</f>
        <v>#REF!</v>
      </c>
      <c r="DN12" s="155" t="e">
        <f>Outbound!#REF!</f>
        <v>#REF!</v>
      </c>
      <c r="DO12" s="155" t="e">
        <f>Outbound!#REF!</f>
        <v>#REF!</v>
      </c>
      <c r="DP12" s="155" t="e">
        <f>Outbound!#REF!</f>
        <v>#REF!</v>
      </c>
      <c r="DQ12" s="155" t="e">
        <f>Outbound!#REF!</f>
        <v>#REF!</v>
      </c>
      <c r="DR12" s="155" t="e">
        <f>Outbound!#REF!</f>
        <v>#REF!</v>
      </c>
      <c r="DS12" s="155" t="e">
        <f>Outbound!#REF!</f>
        <v>#REF!</v>
      </c>
      <c r="DT12" s="155" t="e">
        <f>Outbound!#REF!</f>
        <v>#REF!</v>
      </c>
      <c r="DU12" s="155" t="e">
        <f>Outbound!#REF!</f>
        <v>#REF!</v>
      </c>
      <c r="DV12" s="155" t="e">
        <f>Outbound!#REF!</f>
        <v>#REF!</v>
      </c>
      <c r="DW12" s="155" t="e">
        <f>Outbound!#REF!</f>
        <v>#REF!</v>
      </c>
      <c r="DX12" s="155" t="e">
        <f>Outbound!#REF!</f>
        <v>#REF!</v>
      </c>
      <c r="DY12" s="155" t="e">
        <f>Outbound!#REF!</f>
        <v>#REF!</v>
      </c>
      <c r="DZ12" s="155" t="e">
        <f>Outbound!#REF!</f>
        <v>#REF!</v>
      </c>
      <c r="EA12" s="155" t="e">
        <f>Outbound!#REF!</f>
        <v>#REF!</v>
      </c>
      <c r="EB12" s="155" t="e">
        <f>Outbound!#REF!</f>
        <v>#REF!</v>
      </c>
      <c r="EC12" s="155" t="e">
        <f>Outbound!#REF!</f>
        <v>#REF!</v>
      </c>
      <c r="ED12" s="155" t="e">
        <f>Outbound!#REF!</f>
        <v>#REF!</v>
      </c>
      <c r="EE12" s="155" t="e">
        <f>Outbound!#REF!</f>
        <v>#REF!</v>
      </c>
      <c r="EF12" s="155" t="e">
        <f>Outbound!#REF!</f>
        <v>#REF!</v>
      </c>
      <c r="EG12" s="155" t="e">
        <f>Outbound!#REF!</f>
        <v>#REF!</v>
      </c>
      <c r="EH12" s="155" t="e">
        <f>Outbound!#REF!</f>
        <v>#REF!</v>
      </c>
      <c r="EI12" s="155" t="e">
        <f>Outbound!#REF!</f>
        <v>#REF!</v>
      </c>
      <c r="EJ12" s="155" t="e">
        <f>Outbound!#REF!</f>
        <v>#REF!</v>
      </c>
      <c r="EK12" s="155" t="e">
        <f>Outbound!#REF!</f>
        <v>#REF!</v>
      </c>
      <c r="EL12" s="155" t="e">
        <f>Outbound!#REF!</f>
        <v>#REF!</v>
      </c>
      <c r="EM12" s="155" t="e">
        <f>Outbound!#REF!</f>
        <v>#REF!</v>
      </c>
      <c r="EN12" s="155" t="e">
        <f>Outbound!#REF!</f>
        <v>#REF!</v>
      </c>
      <c r="EO12" s="155" t="e">
        <f>Outbound!#REF!</f>
        <v>#REF!</v>
      </c>
      <c r="EP12" s="155" t="e">
        <f>Outbound!#REF!</f>
        <v>#REF!</v>
      </c>
      <c r="EQ12" s="155" t="e">
        <f>Outbound!#REF!</f>
        <v>#REF!</v>
      </c>
      <c r="ER12" s="155" t="e">
        <f>Outbound!#REF!</f>
        <v>#REF!</v>
      </c>
      <c r="ES12" s="155" t="e">
        <f>Outbound!#REF!</f>
        <v>#REF!</v>
      </c>
      <c r="ET12" s="155" t="e">
        <f>Outbound!#REF!</f>
        <v>#REF!</v>
      </c>
      <c r="EU12" s="155" t="e">
        <f>Outbound!#REF!</f>
        <v>#REF!</v>
      </c>
      <c r="EV12" s="155" t="e">
        <f>Outbound!#REF!</f>
        <v>#REF!</v>
      </c>
      <c r="EW12" s="155" t="e">
        <f>Outbound!#REF!</f>
        <v>#REF!</v>
      </c>
      <c r="EX12" s="155" t="e">
        <f>Outbound!#REF!</f>
        <v>#REF!</v>
      </c>
      <c r="EY12" s="155" t="e">
        <f>Outbound!#REF!</f>
        <v>#REF!</v>
      </c>
      <c r="EZ12" s="155" t="e">
        <f>Outbound!#REF!</f>
        <v>#REF!</v>
      </c>
      <c r="FA12" s="155" t="e">
        <f>Outbound!#REF!</f>
        <v>#REF!</v>
      </c>
      <c r="FB12" s="155" t="e">
        <f>Outbound!#REF!</f>
        <v>#REF!</v>
      </c>
      <c r="FC12" s="155" t="e">
        <f>Outbound!#REF!</f>
        <v>#REF!</v>
      </c>
      <c r="FD12" s="155" t="e">
        <f>Outbound!#REF!</f>
        <v>#REF!</v>
      </c>
      <c r="FE12" s="155" t="e">
        <f>Outbound!#REF!</f>
        <v>#REF!</v>
      </c>
      <c r="FF12" s="155" t="e">
        <f>Outbound!#REF!</f>
        <v>#REF!</v>
      </c>
      <c r="FG12" s="155" t="e">
        <f>Outbound!#REF!</f>
        <v>#REF!</v>
      </c>
      <c r="FH12" s="155" t="e">
        <f>Outbound!#REF!</f>
        <v>#REF!</v>
      </c>
      <c r="FI12" s="155" t="e">
        <f>Outbound!#REF!</f>
        <v>#REF!</v>
      </c>
      <c r="FJ12" s="155" t="e">
        <f>Outbound!#REF!</f>
        <v>#REF!</v>
      </c>
      <c r="FK12" s="155" t="e">
        <f>Outbound!#REF!</f>
        <v>#REF!</v>
      </c>
      <c r="FL12" s="155" t="e">
        <f>Outbound!#REF!</f>
        <v>#REF!</v>
      </c>
      <c r="FM12" s="155" t="e">
        <f>Outbound!#REF!</f>
        <v>#REF!</v>
      </c>
      <c r="FN12" s="155" t="e">
        <f>Outbound!#REF!</f>
        <v>#REF!</v>
      </c>
      <c r="FO12" s="155" t="e">
        <f>Outbound!#REF!</f>
        <v>#REF!</v>
      </c>
      <c r="FP12" s="155" t="e">
        <f>Outbound!#REF!</f>
        <v>#REF!</v>
      </c>
      <c r="FQ12" s="155" t="e">
        <f>Outbound!#REF!</f>
        <v>#REF!</v>
      </c>
      <c r="FR12" s="155" t="e">
        <f>Outbound!#REF!</f>
        <v>#REF!</v>
      </c>
      <c r="FS12" s="155" t="e">
        <f>Outbound!#REF!</f>
        <v>#REF!</v>
      </c>
      <c r="FT12" s="155" t="e">
        <f>Outbound!#REF!</f>
        <v>#REF!</v>
      </c>
      <c r="FU12" s="155" t="e">
        <f>Outbound!#REF!</f>
        <v>#REF!</v>
      </c>
      <c r="FV12" s="155" t="e">
        <f>Outbound!#REF!</f>
        <v>#REF!</v>
      </c>
      <c r="FW12" s="155" t="e">
        <f>Outbound!#REF!</f>
        <v>#REF!</v>
      </c>
      <c r="FX12" s="155" t="e">
        <f>Outbound!#REF!</f>
        <v>#REF!</v>
      </c>
      <c r="FY12" s="155" t="e">
        <f>Outbound!#REF!</f>
        <v>#REF!</v>
      </c>
      <c r="FZ12" s="155" t="e">
        <f>Outbound!#REF!</f>
        <v>#REF!</v>
      </c>
      <c r="GA12" s="155" t="e">
        <f>Outbound!#REF!</f>
        <v>#REF!</v>
      </c>
      <c r="GB12" s="155" t="e">
        <f>Outbound!#REF!</f>
        <v>#REF!</v>
      </c>
      <c r="GC12" s="155" t="e">
        <f>Outbound!#REF!</f>
        <v>#REF!</v>
      </c>
      <c r="GD12" s="155" t="e">
        <f>Outbound!#REF!</f>
        <v>#REF!</v>
      </c>
      <c r="GE12" s="155" t="e">
        <f>Outbound!#REF!</f>
        <v>#REF!</v>
      </c>
      <c r="GF12" s="155" t="e">
        <f>Outbound!#REF!</f>
        <v>#REF!</v>
      </c>
      <c r="GG12" s="155" t="e">
        <f>Outbound!#REF!</f>
        <v>#REF!</v>
      </c>
      <c r="GH12" s="155" t="e">
        <f>Outbound!#REF!</f>
        <v>#REF!</v>
      </c>
      <c r="GI12" s="155" t="e">
        <f>Outbound!#REF!</f>
        <v>#REF!</v>
      </c>
      <c r="GJ12" s="155" t="e">
        <f>Outbound!#REF!</f>
        <v>#REF!</v>
      </c>
      <c r="GK12" s="155" t="e">
        <f>Outbound!#REF!</f>
        <v>#REF!</v>
      </c>
      <c r="GL12" s="155" t="e">
        <f>Outbound!#REF!</f>
        <v>#REF!</v>
      </c>
      <c r="GM12" s="155" t="e">
        <f>Outbound!#REF!</f>
        <v>#REF!</v>
      </c>
      <c r="GN12" s="155" t="e">
        <f>Outbound!#REF!</f>
        <v>#REF!</v>
      </c>
      <c r="GO12" s="155" t="e">
        <f>Outbound!#REF!</f>
        <v>#REF!</v>
      </c>
      <c r="GP12" s="155" t="e">
        <f>Outbound!#REF!</f>
        <v>#REF!</v>
      </c>
      <c r="GQ12" s="155" t="e">
        <f>Outbound!#REF!</f>
        <v>#REF!</v>
      </c>
      <c r="GR12" s="155" t="e">
        <f>Outbound!#REF!</f>
        <v>#REF!</v>
      </c>
      <c r="GS12" s="155" t="e">
        <f>Outbound!#REF!</f>
        <v>#REF!</v>
      </c>
      <c r="GT12" s="155" t="e">
        <f>Outbound!#REF!</f>
        <v>#REF!</v>
      </c>
      <c r="GU12" s="155" t="e">
        <f>Outbound!#REF!</f>
        <v>#REF!</v>
      </c>
      <c r="GV12" s="155" t="e">
        <f>Outbound!#REF!</f>
        <v>#REF!</v>
      </c>
      <c r="GW12" s="155" t="e">
        <f>Outbound!#REF!</f>
        <v>#REF!</v>
      </c>
      <c r="GX12" s="155" t="e">
        <f>Outbound!#REF!</f>
        <v>#REF!</v>
      </c>
      <c r="GY12" s="155" t="e">
        <f>Outbound!#REF!</f>
        <v>#REF!</v>
      </c>
      <c r="GZ12" s="155" t="e">
        <f>Outbound!#REF!</f>
        <v>#REF!</v>
      </c>
      <c r="HA12" s="155" t="e">
        <f>Outbound!#REF!</f>
        <v>#REF!</v>
      </c>
      <c r="HB12" s="155" t="e">
        <f>Outbound!#REF!</f>
        <v>#REF!</v>
      </c>
      <c r="HC12" s="155" t="e">
        <f>Outbound!#REF!</f>
        <v>#REF!</v>
      </c>
      <c r="HD12" s="155" t="e">
        <f>Outbound!#REF!</f>
        <v>#REF!</v>
      </c>
      <c r="HE12" s="155" t="e">
        <f>Outbound!#REF!</f>
        <v>#REF!</v>
      </c>
      <c r="HF12" s="155" t="e">
        <f>Outbound!#REF!</f>
        <v>#REF!</v>
      </c>
      <c r="HG12" s="155" t="e">
        <f>Outbound!#REF!</f>
        <v>#REF!</v>
      </c>
      <c r="HH12" s="155" t="e">
        <f>Outbound!#REF!</f>
        <v>#REF!</v>
      </c>
      <c r="HI12" s="155" t="e">
        <f>Outbound!#REF!</f>
        <v>#REF!</v>
      </c>
      <c r="HJ12" s="155" t="e">
        <f>Outbound!#REF!</f>
        <v>#REF!</v>
      </c>
      <c r="HK12" s="155" t="e">
        <f>Outbound!#REF!</f>
        <v>#REF!</v>
      </c>
      <c r="HL12" s="155" t="e">
        <f>Outbound!#REF!</f>
        <v>#REF!</v>
      </c>
      <c r="HM12" s="155" t="e">
        <f>Outbound!#REF!</f>
        <v>#REF!</v>
      </c>
      <c r="HN12" s="155" t="e">
        <f>Outbound!#REF!</f>
        <v>#REF!</v>
      </c>
      <c r="HO12" s="155" t="e">
        <f>Outbound!#REF!</f>
        <v>#REF!</v>
      </c>
      <c r="HP12" s="155" t="e">
        <f>Outbound!#REF!</f>
        <v>#REF!</v>
      </c>
      <c r="HQ12" s="155" t="e">
        <f>Outbound!#REF!</f>
        <v>#REF!</v>
      </c>
      <c r="HR12" s="155" t="e">
        <f>Outbound!#REF!</f>
        <v>#REF!</v>
      </c>
      <c r="HS12" s="155" t="e">
        <f>Outbound!#REF!</f>
        <v>#REF!</v>
      </c>
      <c r="HT12" s="155" t="e">
        <f>Outbound!#REF!</f>
        <v>#REF!</v>
      </c>
      <c r="HU12" s="155" t="e">
        <f>Outbound!#REF!</f>
        <v>#REF!</v>
      </c>
      <c r="HV12" s="155" t="e">
        <f>Outbound!#REF!</f>
        <v>#REF!</v>
      </c>
      <c r="HW12" s="155" t="e">
        <f>Outbound!#REF!</f>
        <v>#REF!</v>
      </c>
      <c r="HX12" s="155" t="e">
        <f>Outbound!#REF!</f>
        <v>#REF!</v>
      </c>
      <c r="HY12" s="155" t="e">
        <f>Outbound!#REF!</f>
        <v>#REF!</v>
      </c>
      <c r="HZ12" s="155" t="e">
        <f>Outbound!#REF!</f>
        <v>#REF!</v>
      </c>
      <c r="IA12" s="155" t="e">
        <f>Outbound!#REF!</f>
        <v>#REF!</v>
      </c>
      <c r="IB12" s="155" t="e">
        <f>Outbound!#REF!</f>
        <v>#REF!</v>
      </c>
      <c r="IC12" s="155" t="e">
        <f>Outbound!#REF!</f>
        <v>#REF!</v>
      </c>
      <c r="ID12" s="155" t="e">
        <f>Outbound!#REF!</f>
        <v>#REF!</v>
      </c>
      <c r="IE12" s="155" t="e">
        <f>Outbound!#REF!</f>
        <v>#REF!</v>
      </c>
      <c r="IF12" s="155" t="e">
        <f>Outbound!#REF!</f>
        <v>#REF!</v>
      </c>
      <c r="IG12" s="155" t="e">
        <f>Outbound!#REF!</f>
        <v>#REF!</v>
      </c>
      <c r="IH12" s="155" t="e">
        <f>Outbound!#REF!</f>
        <v>#REF!</v>
      </c>
      <c r="II12" s="155" t="e">
        <f>Outbound!#REF!</f>
        <v>#REF!</v>
      </c>
      <c r="IJ12" s="155" t="e">
        <f>Outbound!#REF!</f>
        <v>#REF!</v>
      </c>
      <c r="IK12" s="155" t="e">
        <f>Outbound!#REF!</f>
        <v>#REF!</v>
      </c>
      <c r="IL12" s="155" t="e">
        <f>Outbound!#REF!</f>
        <v>#REF!</v>
      </c>
      <c r="IM12" s="155" t="e">
        <f>Outbound!#REF!</f>
        <v>#REF!</v>
      </c>
      <c r="IN12" s="155" t="e">
        <f>Outbound!#REF!</f>
        <v>#REF!</v>
      </c>
      <c r="IO12" s="155" t="e">
        <f>Outbound!#REF!</f>
        <v>#REF!</v>
      </c>
      <c r="IP12" s="155" t="e">
        <f>Outbound!#REF!</f>
        <v>#REF!</v>
      </c>
      <c r="IQ12" s="155" t="e">
        <f>Outbound!#REF!</f>
        <v>#REF!</v>
      </c>
      <c r="IR12" s="155" t="e">
        <f>Outbound!#REF!</f>
        <v>#REF!</v>
      </c>
      <c r="IS12" s="155" t="e">
        <f>Outbound!#REF!</f>
        <v>#REF!</v>
      </c>
      <c r="IT12" s="155" t="e">
        <f>Outbound!#REF!</f>
        <v>#REF!</v>
      </c>
      <c r="IU12" s="155" t="e">
        <f>Outbound!#REF!</f>
        <v>#REF!</v>
      </c>
      <c r="IV12" s="155" t="e">
        <f>Outbound!#REF!</f>
        <v>#REF!</v>
      </c>
    </row>
    <row r="13" spans="1:736" s="281" customFormat="1" ht="15">
      <c r="A13" s="280" t="s">
        <v>1117</v>
      </c>
      <c r="B13" s="280" t="e">
        <f>Outbound!#REF!</f>
        <v>#REF!</v>
      </c>
      <c r="C13" s="280" t="e">
        <f>Outbound!#REF!</f>
        <v>#REF!</v>
      </c>
      <c r="D13" s="280" t="e">
        <f>Outbound!#REF!</f>
        <v>#REF!</v>
      </c>
      <c r="E13" s="280" t="e">
        <f>Outbound!#REF!</f>
        <v>#REF!</v>
      </c>
      <c r="F13" s="280" t="e">
        <f>Outbound!#REF!</f>
        <v>#REF!</v>
      </c>
      <c r="G13" s="280" t="e">
        <f>Outbound!#REF!</f>
        <v>#REF!</v>
      </c>
      <c r="H13" s="280" t="e">
        <f>Outbound!#REF!</f>
        <v>#REF!</v>
      </c>
      <c r="I13" s="280" t="e">
        <f>Outbound!#REF!</f>
        <v>#REF!</v>
      </c>
      <c r="J13" s="280" t="e">
        <f>Outbound!#REF!</f>
        <v>#REF!</v>
      </c>
      <c r="K13" s="280" t="e">
        <f>Outbound!#REF!</f>
        <v>#REF!</v>
      </c>
      <c r="L13" s="280" t="e">
        <f>Outbound!#REF!</f>
        <v>#REF!</v>
      </c>
      <c r="M13" s="280" t="e">
        <f>Outbound!#REF!</f>
        <v>#REF!</v>
      </c>
      <c r="N13" s="280" t="e">
        <f>Outbound!#REF!</f>
        <v>#REF!</v>
      </c>
      <c r="O13" s="280" t="e">
        <f>Outbound!#REF!</f>
        <v>#REF!</v>
      </c>
      <c r="P13" s="280" t="e">
        <f>Outbound!#REF!</f>
        <v>#REF!</v>
      </c>
      <c r="Q13" s="280" t="e">
        <f>Outbound!#REF!</f>
        <v>#REF!</v>
      </c>
      <c r="R13" s="280" t="e">
        <f>Outbound!#REF!</f>
        <v>#REF!</v>
      </c>
      <c r="S13" s="280" t="e">
        <f>Outbound!#REF!</f>
        <v>#REF!</v>
      </c>
      <c r="T13" s="280" t="e">
        <f>Outbound!#REF!</f>
        <v>#REF!</v>
      </c>
      <c r="U13" s="280" t="e">
        <f>Outbound!#REF!</f>
        <v>#REF!</v>
      </c>
      <c r="V13" s="280" t="e">
        <f>Outbound!#REF!</f>
        <v>#REF!</v>
      </c>
      <c r="W13" s="280" t="e">
        <f>Outbound!#REF!</f>
        <v>#REF!</v>
      </c>
      <c r="X13" s="280" t="e">
        <f>Outbound!#REF!</f>
        <v>#REF!</v>
      </c>
      <c r="Y13" s="280" t="e">
        <f>Outbound!#REF!</f>
        <v>#REF!</v>
      </c>
      <c r="Z13" s="280" t="e">
        <f>Outbound!#REF!</f>
        <v>#REF!</v>
      </c>
      <c r="AA13" s="280" t="e">
        <f>Outbound!#REF!</f>
        <v>#REF!</v>
      </c>
      <c r="AB13" s="280" t="e">
        <f>Outbound!#REF!</f>
        <v>#REF!</v>
      </c>
      <c r="AC13" s="280" t="e">
        <f>Outbound!#REF!</f>
        <v>#REF!</v>
      </c>
      <c r="AD13" s="280" t="e">
        <f>Outbound!#REF!</f>
        <v>#REF!</v>
      </c>
      <c r="AE13" s="280" t="e">
        <f>Outbound!#REF!</f>
        <v>#REF!</v>
      </c>
      <c r="AF13" s="280" t="e">
        <f>Outbound!#REF!</f>
        <v>#REF!</v>
      </c>
      <c r="AG13" s="280" t="e">
        <f>Outbound!#REF!</f>
        <v>#REF!</v>
      </c>
      <c r="AH13" s="280" t="e">
        <f>Outbound!#REF!</f>
        <v>#REF!</v>
      </c>
      <c r="AI13" s="280" t="e">
        <f>Outbound!#REF!</f>
        <v>#REF!</v>
      </c>
      <c r="AJ13" s="280" t="e">
        <f>Outbound!#REF!</f>
        <v>#REF!</v>
      </c>
      <c r="AK13" s="280" t="e">
        <f>Outbound!#REF!</f>
        <v>#REF!</v>
      </c>
      <c r="AL13" s="280" t="e">
        <f>Outbound!#REF!</f>
        <v>#REF!</v>
      </c>
      <c r="AM13" s="280" t="e">
        <f>Outbound!#REF!</f>
        <v>#REF!</v>
      </c>
      <c r="AN13" s="280" t="e">
        <f>Outbound!#REF!</f>
        <v>#REF!</v>
      </c>
      <c r="AO13" s="280" t="e">
        <f>Outbound!#REF!</f>
        <v>#REF!</v>
      </c>
      <c r="AP13" s="280" t="e">
        <f>Outbound!#REF!</f>
        <v>#REF!</v>
      </c>
      <c r="AQ13" s="280" t="e">
        <f>Outbound!#REF!</f>
        <v>#REF!</v>
      </c>
      <c r="AR13" s="280" t="e">
        <f>Outbound!#REF!</f>
        <v>#REF!</v>
      </c>
      <c r="AS13" s="280" t="e">
        <f>Outbound!#REF!</f>
        <v>#REF!</v>
      </c>
      <c r="AT13" s="280" t="e">
        <f>Outbound!#REF!</f>
        <v>#REF!</v>
      </c>
      <c r="AU13" s="280" t="e">
        <f>Outbound!#REF!</f>
        <v>#REF!</v>
      </c>
      <c r="AV13" s="280" t="e">
        <f>Outbound!#REF!</f>
        <v>#REF!</v>
      </c>
      <c r="AW13" s="280" t="e">
        <f>Outbound!#REF!</f>
        <v>#REF!</v>
      </c>
      <c r="AX13" s="280" t="e">
        <f>Outbound!#REF!</f>
        <v>#REF!</v>
      </c>
      <c r="AY13" s="280" t="e">
        <f>Outbound!#REF!</f>
        <v>#REF!</v>
      </c>
      <c r="AZ13" s="280" t="e">
        <f>Outbound!#REF!</f>
        <v>#REF!</v>
      </c>
      <c r="BA13" s="280" t="e">
        <f>Outbound!#REF!</f>
        <v>#REF!</v>
      </c>
      <c r="BB13" s="280" t="e">
        <f>Outbound!#REF!</f>
        <v>#REF!</v>
      </c>
      <c r="BC13" s="280" t="e">
        <f>Outbound!#REF!</f>
        <v>#REF!</v>
      </c>
      <c r="BD13" s="280" t="e">
        <f>Outbound!#REF!</f>
        <v>#REF!</v>
      </c>
      <c r="BE13" s="280" t="e">
        <f>Outbound!#REF!</f>
        <v>#REF!</v>
      </c>
      <c r="BF13" s="280" t="e">
        <f>Outbound!#REF!</f>
        <v>#REF!</v>
      </c>
      <c r="BG13" s="280" t="e">
        <f>Outbound!#REF!</f>
        <v>#REF!</v>
      </c>
      <c r="BH13" s="280" t="e">
        <f>Outbound!#REF!</f>
        <v>#REF!</v>
      </c>
      <c r="BI13" s="280" t="e">
        <f>Outbound!#REF!</f>
        <v>#REF!</v>
      </c>
      <c r="BJ13" s="280" t="e">
        <f>Outbound!#REF!</f>
        <v>#REF!</v>
      </c>
      <c r="BK13" s="280" t="e">
        <f>Outbound!#REF!</f>
        <v>#REF!</v>
      </c>
      <c r="BL13" s="280" t="e">
        <f>Outbound!#REF!</f>
        <v>#REF!</v>
      </c>
      <c r="BM13" s="280" t="e">
        <f>Outbound!#REF!</f>
        <v>#REF!</v>
      </c>
      <c r="BN13" s="280" t="e">
        <f>Outbound!#REF!</f>
        <v>#REF!</v>
      </c>
      <c r="BO13" s="280" t="e">
        <f>Outbound!#REF!</f>
        <v>#REF!</v>
      </c>
      <c r="BP13" s="280" t="e">
        <f>Outbound!#REF!</f>
        <v>#REF!</v>
      </c>
      <c r="BQ13" s="280" t="e">
        <f>Outbound!#REF!</f>
        <v>#REF!</v>
      </c>
      <c r="BR13" s="280" t="e">
        <f>Outbound!#REF!</f>
        <v>#REF!</v>
      </c>
      <c r="BS13" s="280" t="e">
        <f>Outbound!#REF!</f>
        <v>#REF!</v>
      </c>
      <c r="BT13" s="280" t="e">
        <f>Outbound!#REF!</f>
        <v>#REF!</v>
      </c>
      <c r="BU13" s="280" t="e">
        <f>Outbound!#REF!</f>
        <v>#REF!</v>
      </c>
      <c r="BV13" s="280" t="e">
        <f>Outbound!#REF!</f>
        <v>#REF!</v>
      </c>
      <c r="BW13" s="280" t="e">
        <f>Outbound!#REF!</f>
        <v>#REF!</v>
      </c>
      <c r="BX13" s="280" t="e">
        <f>Outbound!#REF!</f>
        <v>#REF!</v>
      </c>
      <c r="BY13" s="280" t="e">
        <f>Outbound!#REF!</f>
        <v>#REF!</v>
      </c>
      <c r="BZ13" s="280" t="e">
        <f>Outbound!#REF!</f>
        <v>#REF!</v>
      </c>
      <c r="CA13" s="280" t="e">
        <f>Outbound!#REF!</f>
        <v>#REF!</v>
      </c>
      <c r="CB13" s="280" t="e">
        <f>Outbound!#REF!</f>
        <v>#REF!</v>
      </c>
      <c r="CC13" s="280" t="e">
        <f>Outbound!#REF!</f>
        <v>#REF!</v>
      </c>
      <c r="CD13" s="280" t="e">
        <f>Outbound!#REF!</f>
        <v>#REF!</v>
      </c>
      <c r="CE13" s="280" t="e">
        <f>Outbound!#REF!</f>
        <v>#REF!</v>
      </c>
      <c r="CF13" s="280" t="e">
        <f>Outbound!#REF!</f>
        <v>#REF!</v>
      </c>
      <c r="CG13" s="280" t="e">
        <f>Outbound!#REF!</f>
        <v>#REF!</v>
      </c>
      <c r="CH13" s="280" t="e">
        <f>Outbound!#REF!</f>
        <v>#REF!</v>
      </c>
      <c r="CI13" s="280" t="e">
        <f>Outbound!#REF!</f>
        <v>#REF!</v>
      </c>
      <c r="CJ13" s="280" t="e">
        <f>Outbound!#REF!</f>
        <v>#REF!</v>
      </c>
      <c r="CK13" s="280" t="e">
        <f>Outbound!#REF!</f>
        <v>#REF!</v>
      </c>
      <c r="CL13" s="280" t="e">
        <f>Outbound!#REF!</f>
        <v>#REF!</v>
      </c>
      <c r="CM13" s="280" t="e">
        <f>Outbound!#REF!</f>
        <v>#REF!</v>
      </c>
      <c r="CN13" s="280" t="e">
        <f>Outbound!#REF!</f>
        <v>#REF!</v>
      </c>
      <c r="CO13" s="280" t="e">
        <f>Outbound!#REF!</f>
        <v>#REF!</v>
      </c>
      <c r="CP13" s="280" t="e">
        <f>Outbound!#REF!</f>
        <v>#REF!</v>
      </c>
      <c r="CQ13" s="280" t="e">
        <f>Outbound!#REF!</f>
        <v>#REF!</v>
      </c>
      <c r="CR13" s="280" t="e">
        <f>Outbound!#REF!</f>
        <v>#REF!</v>
      </c>
      <c r="CS13" s="280" t="e">
        <f>Outbound!#REF!</f>
        <v>#REF!</v>
      </c>
      <c r="CT13" s="280" t="e">
        <f>Outbound!#REF!</f>
        <v>#REF!</v>
      </c>
      <c r="CU13" s="280" t="e">
        <f>Outbound!#REF!</f>
        <v>#REF!</v>
      </c>
      <c r="CV13" s="280" t="e">
        <f>Outbound!#REF!</f>
        <v>#REF!</v>
      </c>
      <c r="CW13" s="280" t="e">
        <f>Outbound!#REF!</f>
        <v>#REF!</v>
      </c>
      <c r="CX13" s="280" t="e">
        <f>Outbound!#REF!</f>
        <v>#REF!</v>
      </c>
      <c r="CY13" s="280" t="e">
        <f>Outbound!#REF!</f>
        <v>#REF!</v>
      </c>
      <c r="CZ13" s="280" t="e">
        <f>Outbound!#REF!</f>
        <v>#REF!</v>
      </c>
      <c r="DA13" s="280" t="e">
        <f>Outbound!#REF!</f>
        <v>#REF!</v>
      </c>
      <c r="DB13" s="280" t="e">
        <f>Outbound!#REF!</f>
        <v>#REF!</v>
      </c>
      <c r="DC13" s="280" t="e">
        <f>Outbound!#REF!</f>
        <v>#REF!</v>
      </c>
      <c r="DD13" s="280" t="e">
        <f>Outbound!#REF!</f>
        <v>#REF!</v>
      </c>
      <c r="DE13" s="280" t="e">
        <f>Outbound!#REF!</f>
        <v>#REF!</v>
      </c>
      <c r="DF13" s="280" t="e">
        <f>Outbound!#REF!</f>
        <v>#REF!</v>
      </c>
      <c r="DG13" s="280" t="e">
        <f>Outbound!#REF!</f>
        <v>#REF!</v>
      </c>
      <c r="DH13" s="280" t="e">
        <f>Outbound!#REF!</f>
        <v>#REF!</v>
      </c>
      <c r="DI13" s="280" t="e">
        <f>Outbound!#REF!</f>
        <v>#REF!</v>
      </c>
      <c r="DJ13" s="280" t="e">
        <f>Outbound!#REF!</f>
        <v>#REF!</v>
      </c>
      <c r="DK13" s="280" t="e">
        <f>Outbound!#REF!</f>
        <v>#REF!</v>
      </c>
      <c r="DL13" s="280" t="e">
        <f>Outbound!#REF!</f>
        <v>#REF!</v>
      </c>
      <c r="DM13" s="280" t="e">
        <f>Outbound!#REF!</f>
        <v>#REF!</v>
      </c>
      <c r="DN13" s="280" t="e">
        <f>Outbound!#REF!</f>
        <v>#REF!</v>
      </c>
      <c r="DO13" s="280" t="e">
        <f>Outbound!#REF!</f>
        <v>#REF!</v>
      </c>
      <c r="DP13" s="280" t="e">
        <f>Outbound!#REF!</f>
        <v>#REF!</v>
      </c>
      <c r="DQ13" s="280" t="e">
        <f>Outbound!#REF!</f>
        <v>#REF!</v>
      </c>
      <c r="DR13" s="280" t="e">
        <f>Outbound!#REF!</f>
        <v>#REF!</v>
      </c>
      <c r="DS13" s="280" t="e">
        <f>Outbound!#REF!</f>
        <v>#REF!</v>
      </c>
      <c r="DT13" s="280" t="e">
        <f>Outbound!#REF!</f>
        <v>#REF!</v>
      </c>
      <c r="DU13" s="280" t="e">
        <f>Outbound!#REF!</f>
        <v>#REF!</v>
      </c>
      <c r="DV13" s="280" t="e">
        <f>Outbound!#REF!</f>
        <v>#REF!</v>
      </c>
      <c r="DW13" s="280" t="e">
        <f>Outbound!#REF!</f>
        <v>#REF!</v>
      </c>
      <c r="DX13" s="280" t="e">
        <f>Outbound!#REF!</f>
        <v>#REF!</v>
      </c>
      <c r="DY13" s="280" t="e">
        <f>Outbound!#REF!</f>
        <v>#REF!</v>
      </c>
      <c r="DZ13" s="280" t="e">
        <f>Outbound!#REF!</f>
        <v>#REF!</v>
      </c>
      <c r="EA13" s="280" t="e">
        <f>Outbound!#REF!</f>
        <v>#REF!</v>
      </c>
      <c r="EB13" s="280" t="e">
        <f>Outbound!#REF!</f>
        <v>#REF!</v>
      </c>
      <c r="EC13" s="280" t="e">
        <f>Outbound!#REF!</f>
        <v>#REF!</v>
      </c>
      <c r="ED13" s="280" t="e">
        <f>Outbound!#REF!</f>
        <v>#REF!</v>
      </c>
      <c r="EE13" s="280" t="e">
        <f>Outbound!#REF!</f>
        <v>#REF!</v>
      </c>
      <c r="EF13" s="280" t="e">
        <f>Outbound!#REF!</f>
        <v>#REF!</v>
      </c>
      <c r="EG13" s="280" t="e">
        <f>Outbound!#REF!</f>
        <v>#REF!</v>
      </c>
      <c r="EH13" s="280" t="e">
        <f>Outbound!#REF!</f>
        <v>#REF!</v>
      </c>
      <c r="EI13" s="280" t="e">
        <f>Outbound!#REF!</f>
        <v>#REF!</v>
      </c>
      <c r="EJ13" s="280" t="e">
        <f>Outbound!#REF!</f>
        <v>#REF!</v>
      </c>
      <c r="EK13" s="280" t="e">
        <f>Outbound!#REF!</f>
        <v>#REF!</v>
      </c>
      <c r="EL13" s="280" t="e">
        <f>Outbound!#REF!</f>
        <v>#REF!</v>
      </c>
      <c r="EM13" s="280" t="e">
        <f>Outbound!#REF!</f>
        <v>#REF!</v>
      </c>
      <c r="EN13" s="280" t="e">
        <f>Outbound!#REF!</f>
        <v>#REF!</v>
      </c>
      <c r="EO13" s="280" t="e">
        <f>Outbound!#REF!</f>
        <v>#REF!</v>
      </c>
      <c r="EP13" s="280" t="e">
        <f>Outbound!#REF!</f>
        <v>#REF!</v>
      </c>
      <c r="EQ13" s="280" t="e">
        <f>Outbound!#REF!</f>
        <v>#REF!</v>
      </c>
      <c r="ER13" s="280" t="e">
        <f>Outbound!#REF!</f>
        <v>#REF!</v>
      </c>
      <c r="ES13" s="280" t="e">
        <f>Outbound!#REF!</f>
        <v>#REF!</v>
      </c>
      <c r="ET13" s="280" t="e">
        <f>Outbound!#REF!</f>
        <v>#REF!</v>
      </c>
      <c r="EU13" s="280" t="e">
        <f>Outbound!#REF!</f>
        <v>#REF!</v>
      </c>
      <c r="EV13" s="280" t="e">
        <f>Outbound!#REF!</f>
        <v>#REF!</v>
      </c>
      <c r="EW13" s="280" t="e">
        <f>Outbound!#REF!</f>
        <v>#REF!</v>
      </c>
      <c r="EX13" s="280" t="e">
        <f>Outbound!#REF!</f>
        <v>#REF!</v>
      </c>
      <c r="EY13" s="280" t="e">
        <f>Outbound!#REF!</f>
        <v>#REF!</v>
      </c>
      <c r="EZ13" s="280" t="e">
        <f>Outbound!#REF!</f>
        <v>#REF!</v>
      </c>
      <c r="FA13" s="280" t="e">
        <f>Outbound!#REF!</f>
        <v>#REF!</v>
      </c>
      <c r="FB13" s="280" t="e">
        <f>Outbound!#REF!</f>
        <v>#REF!</v>
      </c>
      <c r="FC13" s="280" t="e">
        <f>Outbound!#REF!</f>
        <v>#REF!</v>
      </c>
      <c r="FD13" s="280" t="e">
        <f>Outbound!#REF!</f>
        <v>#REF!</v>
      </c>
      <c r="FE13" s="280" t="e">
        <f>Outbound!#REF!</f>
        <v>#REF!</v>
      </c>
      <c r="FF13" s="280" t="e">
        <f>Outbound!#REF!</f>
        <v>#REF!</v>
      </c>
      <c r="FG13" s="280" t="e">
        <f>Outbound!#REF!</f>
        <v>#REF!</v>
      </c>
      <c r="FH13" s="280" t="e">
        <f>Outbound!#REF!</f>
        <v>#REF!</v>
      </c>
      <c r="FI13" s="280" t="e">
        <f>Outbound!#REF!</f>
        <v>#REF!</v>
      </c>
      <c r="FJ13" s="280" t="e">
        <f>Outbound!#REF!</f>
        <v>#REF!</v>
      </c>
      <c r="FK13" s="280" t="e">
        <f>Outbound!#REF!</f>
        <v>#REF!</v>
      </c>
      <c r="FL13" s="280" t="e">
        <f>Outbound!#REF!</f>
        <v>#REF!</v>
      </c>
      <c r="FM13" s="280" t="e">
        <f>Outbound!#REF!</f>
        <v>#REF!</v>
      </c>
      <c r="FN13" s="280" t="e">
        <f>Outbound!#REF!</f>
        <v>#REF!</v>
      </c>
      <c r="FO13" s="280" t="e">
        <f>Outbound!#REF!</f>
        <v>#REF!</v>
      </c>
      <c r="FP13" s="280" t="e">
        <f>Outbound!#REF!</f>
        <v>#REF!</v>
      </c>
      <c r="FQ13" s="280" t="e">
        <f>Outbound!#REF!</f>
        <v>#REF!</v>
      </c>
      <c r="FR13" s="280" t="e">
        <f>Outbound!#REF!</f>
        <v>#REF!</v>
      </c>
      <c r="FS13" s="280" t="e">
        <f>Outbound!#REF!</f>
        <v>#REF!</v>
      </c>
      <c r="FT13" s="280" t="e">
        <f>Outbound!#REF!</f>
        <v>#REF!</v>
      </c>
      <c r="FU13" s="280" t="e">
        <f>Outbound!#REF!</f>
        <v>#REF!</v>
      </c>
      <c r="FV13" s="280" t="e">
        <f>Outbound!#REF!</f>
        <v>#REF!</v>
      </c>
      <c r="FW13" s="280" t="e">
        <f>Outbound!#REF!</f>
        <v>#REF!</v>
      </c>
      <c r="FX13" s="280" t="e">
        <f>Outbound!#REF!</f>
        <v>#REF!</v>
      </c>
      <c r="FY13" s="280" t="e">
        <f>Outbound!#REF!</f>
        <v>#REF!</v>
      </c>
      <c r="FZ13" s="280" t="e">
        <f>Outbound!#REF!</f>
        <v>#REF!</v>
      </c>
      <c r="GA13" s="280" t="e">
        <f>Outbound!#REF!</f>
        <v>#REF!</v>
      </c>
      <c r="GB13" s="280" t="e">
        <f>Outbound!#REF!</f>
        <v>#REF!</v>
      </c>
      <c r="GC13" s="280" t="e">
        <f>Outbound!#REF!</f>
        <v>#REF!</v>
      </c>
      <c r="GD13" s="280" t="e">
        <f>Outbound!#REF!</f>
        <v>#REF!</v>
      </c>
      <c r="GE13" s="280" t="e">
        <f>Outbound!#REF!</f>
        <v>#REF!</v>
      </c>
      <c r="GF13" s="280" t="e">
        <f>Outbound!#REF!</f>
        <v>#REF!</v>
      </c>
      <c r="GG13" s="280" t="e">
        <f>Outbound!#REF!</f>
        <v>#REF!</v>
      </c>
      <c r="GH13" s="280" t="e">
        <f>Outbound!#REF!</f>
        <v>#REF!</v>
      </c>
      <c r="GI13" s="280" t="e">
        <f>Outbound!#REF!</f>
        <v>#REF!</v>
      </c>
      <c r="GJ13" s="280" t="e">
        <f>Outbound!#REF!</f>
        <v>#REF!</v>
      </c>
      <c r="GK13" s="280" t="e">
        <f>Outbound!#REF!</f>
        <v>#REF!</v>
      </c>
      <c r="GL13" s="280" t="e">
        <f>Outbound!#REF!</f>
        <v>#REF!</v>
      </c>
      <c r="GM13" s="280" t="e">
        <f>Outbound!#REF!</f>
        <v>#REF!</v>
      </c>
      <c r="GN13" s="280" t="e">
        <f>Outbound!#REF!</f>
        <v>#REF!</v>
      </c>
      <c r="GO13" s="280" t="e">
        <f>Outbound!#REF!</f>
        <v>#REF!</v>
      </c>
      <c r="GP13" s="280" t="e">
        <f>Outbound!#REF!</f>
        <v>#REF!</v>
      </c>
      <c r="GQ13" s="280" t="e">
        <f>Outbound!#REF!</f>
        <v>#REF!</v>
      </c>
      <c r="GR13" s="280" t="e">
        <f>Outbound!#REF!</f>
        <v>#REF!</v>
      </c>
      <c r="GS13" s="280" t="e">
        <f>Outbound!#REF!</f>
        <v>#REF!</v>
      </c>
      <c r="GT13" s="280" t="e">
        <f>Outbound!#REF!</f>
        <v>#REF!</v>
      </c>
      <c r="GU13" s="280" t="e">
        <f>Outbound!#REF!</f>
        <v>#REF!</v>
      </c>
      <c r="GV13" s="280" t="e">
        <f>Outbound!#REF!</f>
        <v>#REF!</v>
      </c>
      <c r="GW13" s="280" t="e">
        <f>Outbound!#REF!</f>
        <v>#REF!</v>
      </c>
      <c r="GX13" s="280" t="e">
        <f>Outbound!#REF!</f>
        <v>#REF!</v>
      </c>
      <c r="GY13" s="280" t="e">
        <f>Outbound!#REF!</f>
        <v>#REF!</v>
      </c>
      <c r="GZ13" s="280" t="e">
        <f>Outbound!#REF!</f>
        <v>#REF!</v>
      </c>
      <c r="HA13" s="280" t="e">
        <f>Outbound!#REF!</f>
        <v>#REF!</v>
      </c>
      <c r="HB13" s="280" t="e">
        <f>Outbound!#REF!</f>
        <v>#REF!</v>
      </c>
      <c r="HC13" s="280" t="e">
        <f>Outbound!#REF!</f>
        <v>#REF!</v>
      </c>
      <c r="HD13" s="280" t="e">
        <f>Outbound!#REF!</f>
        <v>#REF!</v>
      </c>
      <c r="HE13" s="280" t="e">
        <f>Outbound!#REF!</f>
        <v>#REF!</v>
      </c>
      <c r="HF13" s="280" t="e">
        <f>Outbound!#REF!</f>
        <v>#REF!</v>
      </c>
      <c r="HG13" s="280" t="e">
        <f>Outbound!#REF!</f>
        <v>#REF!</v>
      </c>
      <c r="HH13" s="280" t="e">
        <f>Outbound!#REF!</f>
        <v>#REF!</v>
      </c>
      <c r="HI13" s="280" t="e">
        <f>Outbound!#REF!</f>
        <v>#REF!</v>
      </c>
      <c r="HJ13" s="280" t="e">
        <f>Outbound!#REF!</f>
        <v>#REF!</v>
      </c>
      <c r="HK13" s="280" t="e">
        <f>Outbound!#REF!</f>
        <v>#REF!</v>
      </c>
      <c r="HL13" s="280" t="e">
        <f>Outbound!#REF!</f>
        <v>#REF!</v>
      </c>
      <c r="HM13" s="280" t="e">
        <f>Outbound!#REF!</f>
        <v>#REF!</v>
      </c>
      <c r="HN13" s="280" t="e">
        <f>Outbound!#REF!</f>
        <v>#REF!</v>
      </c>
      <c r="HO13" s="280" t="e">
        <f>Outbound!#REF!</f>
        <v>#REF!</v>
      </c>
      <c r="HP13" s="280" t="e">
        <f>Outbound!#REF!</f>
        <v>#REF!</v>
      </c>
      <c r="HQ13" s="280" t="e">
        <f>Outbound!#REF!</f>
        <v>#REF!</v>
      </c>
      <c r="HR13" s="280" t="e">
        <f>Outbound!#REF!</f>
        <v>#REF!</v>
      </c>
      <c r="HS13" s="280" t="e">
        <f>Outbound!#REF!</f>
        <v>#REF!</v>
      </c>
      <c r="HT13" s="280" t="e">
        <f>Outbound!#REF!</f>
        <v>#REF!</v>
      </c>
      <c r="HU13" s="280" t="e">
        <f>Outbound!#REF!</f>
        <v>#REF!</v>
      </c>
      <c r="HV13" s="280" t="e">
        <f>Outbound!#REF!</f>
        <v>#REF!</v>
      </c>
      <c r="HW13" s="280" t="e">
        <f>Outbound!#REF!</f>
        <v>#REF!</v>
      </c>
      <c r="HX13" s="280" t="e">
        <f>Outbound!#REF!</f>
        <v>#REF!</v>
      </c>
      <c r="HY13" s="280" t="e">
        <f>Outbound!#REF!</f>
        <v>#REF!</v>
      </c>
      <c r="HZ13" s="280" t="e">
        <f>Outbound!#REF!</f>
        <v>#REF!</v>
      </c>
      <c r="IA13" s="280" t="e">
        <f>Outbound!#REF!</f>
        <v>#REF!</v>
      </c>
      <c r="IB13" s="280" t="e">
        <f>Outbound!#REF!</f>
        <v>#REF!</v>
      </c>
      <c r="IC13" s="280" t="e">
        <f>Outbound!#REF!</f>
        <v>#REF!</v>
      </c>
      <c r="ID13" s="280" t="e">
        <f>Outbound!#REF!</f>
        <v>#REF!</v>
      </c>
      <c r="IE13" s="280" t="e">
        <f>Outbound!#REF!</f>
        <v>#REF!</v>
      </c>
      <c r="IF13" s="280" t="e">
        <f>Outbound!#REF!</f>
        <v>#REF!</v>
      </c>
      <c r="IG13" s="280" t="e">
        <f>Outbound!#REF!</f>
        <v>#REF!</v>
      </c>
      <c r="IH13" s="280" t="e">
        <f>Outbound!#REF!</f>
        <v>#REF!</v>
      </c>
      <c r="II13" s="280" t="e">
        <f>Outbound!#REF!</f>
        <v>#REF!</v>
      </c>
      <c r="IJ13" s="280" t="e">
        <f>Outbound!#REF!</f>
        <v>#REF!</v>
      </c>
      <c r="IK13" s="280" t="e">
        <f>Outbound!#REF!</f>
        <v>#REF!</v>
      </c>
      <c r="IL13" s="280" t="e">
        <f>Outbound!#REF!</f>
        <v>#REF!</v>
      </c>
      <c r="IM13" s="280" t="e">
        <f>Outbound!#REF!</f>
        <v>#REF!</v>
      </c>
      <c r="IN13" s="280" t="e">
        <f>Outbound!#REF!</f>
        <v>#REF!</v>
      </c>
      <c r="IO13" s="280" t="e">
        <f>Outbound!#REF!</f>
        <v>#REF!</v>
      </c>
      <c r="IP13" s="280" t="e">
        <f>Outbound!#REF!</f>
        <v>#REF!</v>
      </c>
      <c r="IQ13" s="280" t="e">
        <f>Outbound!#REF!</f>
        <v>#REF!</v>
      </c>
      <c r="IR13" s="280" t="e">
        <f>Outbound!#REF!</f>
        <v>#REF!</v>
      </c>
      <c r="IS13" s="280" t="e">
        <f>Outbound!#REF!</f>
        <v>#REF!</v>
      </c>
      <c r="IT13" s="280" t="e">
        <f>Outbound!#REF!</f>
        <v>#REF!</v>
      </c>
      <c r="IU13" s="280" t="e">
        <f>Outbound!#REF!</f>
        <v>#REF!</v>
      </c>
      <c r="IV13" s="280" t="e">
        <f>Outbound!#REF!</f>
        <v>#REF!</v>
      </c>
    </row>
    <row r="14" spans="1:736" s="156" customFormat="1" ht="15">
      <c r="A14" s="155" t="s">
        <v>5209</v>
      </c>
      <c r="B14" s="155" t="e">
        <f t="shared" ref="B14:BM14" si="113">(B11/4)*2.13%</f>
        <v>#REF!</v>
      </c>
      <c r="C14" s="155" t="e">
        <f t="shared" si="113"/>
        <v>#REF!</v>
      </c>
      <c r="D14" s="155" t="e">
        <f t="shared" si="113"/>
        <v>#REF!</v>
      </c>
      <c r="E14" s="155" t="e">
        <f t="shared" si="113"/>
        <v>#REF!</v>
      </c>
      <c r="F14" s="155" t="e">
        <f t="shared" si="113"/>
        <v>#REF!</v>
      </c>
      <c r="G14" s="155" t="e">
        <f t="shared" si="113"/>
        <v>#REF!</v>
      </c>
      <c r="H14" s="155" t="e">
        <f t="shared" si="113"/>
        <v>#REF!</v>
      </c>
      <c r="I14" s="155" t="e">
        <f t="shared" si="113"/>
        <v>#REF!</v>
      </c>
      <c r="J14" s="155" t="e">
        <f t="shared" si="113"/>
        <v>#REF!</v>
      </c>
      <c r="K14" s="155" t="e">
        <f t="shared" si="113"/>
        <v>#REF!</v>
      </c>
      <c r="L14" s="155" t="e">
        <f t="shared" si="113"/>
        <v>#REF!</v>
      </c>
      <c r="M14" s="155" t="e">
        <f t="shared" si="113"/>
        <v>#REF!</v>
      </c>
      <c r="N14" s="155" t="e">
        <f t="shared" si="113"/>
        <v>#REF!</v>
      </c>
      <c r="O14" s="155" t="e">
        <f t="shared" si="113"/>
        <v>#REF!</v>
      </c>
      <c r="P14" s="155" t="e">
        <f t="shared" si="113"/>
        <v>#REF!</v>
      </c>
      <c r="Q14" s="155" t="e">
        <f t="shared" si="113"/>
        <v>#REF!</v>
      </c>
      <c r="R14" s="155" t="e">
        <f t="shared" si="113"/>
        <v>#REF!</v>
      </c>
      <c r="S14" s="155" t="e">
        <f t="shared" si="113"/>
        <v>#REF!</v>
      </c>
      <c r="T14" s="155" t="e">
        <f t="shared" si="113"/>
        <v>#REF!</v>
      </c>
      <c r="U14" s="155" t="e">
        <f t="shared" si="113"/>
        <v>#REF!</v>
      </c>
      <c r="V14" s="155" t="e">
        <f t="shared" si="113"/>
        <v>#REF!</v>
      </c>
      <c r="W14" s="155" t="e">
        <f t="shared" si="113"/>
        <v>#REF!</v>
      </c>
      <c r="X14" s="155" t="e">
        <f t="shared" si="113"/>
        <v>#REF!</v>
      </c>
      <c r="Y14" s="155" t="e">
        <f t="shared" si="113"/>
        <v>#REF!</v>
      </c>
      <c r="Z14" s="155" t="e">
        <f t="shared" si="113"/>
        <v>#REF!</v>
      </c>
      <c r="AA14" s="155" t="e">
        <f t="shared" si="113"/>
        <v>#REF!</v>
      </c>
      <c r="AB14" s="155" t="e">
        <f t="shared" si="113"/>
        <v>#REF!</v>
      </c>
      <c r="AC14" s="155" t="e">
        <f t="shared" si="113"/>
        <v>#REF!</v>
      </c>
      <c r="AD14" s="155" t="e">
        <f t="shared" si="113"/>
        <v>#REF!</v>
      </c>
      <c r="AE14" s="155" t="e">
        <f t="shared" si="113"/>
        <v>#REF!</v>
      </c>
      <c r="AF14" s="155" t="e">
        <f t="shared" si="113"/>
        <v>#REF!</v>
      </c>
      <c r="AG14" s="155" t="e">
        <f t="shared" si="113"/>
        <v>#REF!</v>
      </c>
      <c r="AH14" s="155" t="e">
        <f t="shared" si="113"/>
        <v>#REF!</v>
      </c>
      <c r="AI14" s="155" t="e">
        <f t="shared" si="113"/>
        <v>#REF!</v>
      </c>
      <c r="AJ14" s="155" t="e">
        <f t="shared" si="113"/>
        <v>#REF!</v>
      </c>
      <c r="AK14" s="155" t="e">
        <f t="shared" si="113"/>
        <v>#REF!</v>
      </c>
      <c r="AL14" s="155" t="e">
        <f t="shared" si="113"/>
        <v>#REF!</v>
      </c>
      <c r="AM14" s="155" t="e">
        <f t="shared" si="113"/>
        <v>#REF!</v>
      </c>
      <c r="AN14" s="155" t="e">
        <f t="shared" si="113"/>
        <v>#REF!</v>
      </c>
      <c r="AO14" s="155" t="e">
        <f t="shared" si="113"/>
        <v>#REF!</v>
      </c>
      <c r="AP14" s="155" t="e">
        <f t="shared" si="113"/>
        <v>#REF!</v>
      </c>
      <c r="AQ14" s="155" t="e">
        <f t="shared" si="113"/>
        <v>#REF!</v>
      </c>
      <c r="AR14" s="155" t="e">
        <f t="shared" si="113"/>
        <v>#REF!</v>
      </c>
      <c r="AS14" s="155" t="e">
        <f t="shared" si="113"/>
        <v>#REF!</v>
      </c>
      <c r="AT14" s="155" t="e">
        <f t="shared" si="113"/>
        <v>#REF!</v>
      </c>
      <c r="AU14" s="155" t="e">
        <f t="shared" si="113"/>
        <v>#REF!</v>
      </c>
      <c r="AV14" s="155" t="e">
        <f t="shared" si="113"/>
        <v>#REF!</v>
      </c>
      <c r="AW14" s="155" t="e">
        <f t="shared" si="113"/>
        <v>#REF!</v>
      </c>
      <c r="AX14" s="155" t="e">
        <f t="shared" si="113"/>
        <v>#REF!</v>
      </c>
      <c r="AY14" s="155" t="e">
        <f t="shared" si="113"/>
        <v>#REF!</v>
      </c>
      <c r="AZ14" s="155" t="e">
        <f t="shared" si="113"/>
        <v>#REF!</v>
      </c>
      <c r="BA14" s="155" t="e">
        <f t="shared" si="113"/>
        <v>#REF!</v>
      </c>
      <c r="BB14" s="155" t="e">
        <f t="shared" si="113"/>
        <v>#REF!</v>
      </c>
      <c r="BC14" s="155" t="e">
        <f t="shared" si="113"/>
        <v>#REF!</v>
      </c>
      <c r="BD14" s="155" t="e">
        <f t="shared" si="113"/>
        <v>#REF!</v>
      </c>
      <c r="BE14" s="155" t="e">
        <f t="shared" si="113"/>
        <v>#REF!</v>
      </c>
      <c r="BF14" s="155" t="e">
        <f t="shared" si="113"/>
        <v>#REF!</v>
      </c>
      <c r="BG14" s="155" t="e">
        <f t="shared" si="113"/>
        <v>#REF!</v>
      </c>
      <c r="BH14" s="155" t="e">
        <f t="shared" si="113"/>
        <v>#REF!</v>
      </c>
      <c r="BI14" s="155" t="e">
        <f t="shared" si="113"/>
        <v>#REF!</v>
      </c>
      <c r="BJ14" s="155" t="e">
        <f t="shared" si="113"/>
        <v>#REF!</v>
      </c>
      <c r="BK14" s="155" t="e">
        <f t="shared" si="113"/>
        <v>#REF!</v>
      </c>
      <c r="BL14" s="155" t="e">
        <f t="shared" si="113"/>
        <v>#REF!</v>
      </c>
      <c r="BM14" s="155" t="e">
        <f t="shared" si="113"/>
        <v>#REF!</v>
      </c>
      <c r="BN14" s="155" t="e">
        <f t="shared" ref="BN14:CN14" si="114">(BN11/4)*2.13%</f>
        <v>#REF!</v>
      </c>
      <c r="BO14" s="155" t="e">
        <f t="shared" si="114"/>
        <v>#REF!</v>
      </c>
      <c r="BP14" s="155" t="e">
        <f t="shared" si="114"/>
        <v>#REF!</v>
      </c>
      <c r="BQ14" s="155" t="e">
        <f t="shared" si="114"/>
        <v>#REF!</v>
      </c>
      <c r="BR14" s="155" t="e">
        <f t="shared" si="114"/>
        <v>#REF!</v>
      </c>
      <c r="BS14" s="155" t="e">
        <f t="shared" si="114"/>
        <v>#REF!</v>
      </c>
      <c r="BT14" s="155" t="e">
        <f t="shared" si="114"/>
        <v>#REF!</v>
      </c>
      <c r="BU14" s="155" t="e">
        <f t="shared" si="114"/>
        <v>#REF!</v>
      </c>
      <c r="BV14" s="155" t="e">
        <f t="shared" si="114"/>
        <v>#REF!</v>
      </c>
      <c r="BW14" s="155" t="e">
        <f t="shared" si="114"/>
        <v>#REF!</v>
      </c>
      <c r="BX14" s="155" t="e">
        <f t="shared" si="114"/>
        <v>#REF!</v>
      </c>
      <c r="BY14" s="155" t="e">
        <f t="shared" si="114"/>
        <v>#REF!</v>
      </c>
      <c r="BZ14" s="155" t="e">
        <f t="shared" si="114"/>
        <v>#REF!</v>
      </c>
      <c r="CA14" s="155" t="e">
        <f t="shared" si="114"/>
        <v>#REF!</v>
      </c>
      <c r="CB14" s="155" t="e">
        <f t="shared" si="114"/>
        <v>#REF!</v>
      </c>
      <c r="CC14" s="155" t="e">
        <f t="shared" si="114"/>
        <v>#REF!</v>
      </c>
      <c r="CD14" s="155" t="e">
        <f t="shared" si="114"/>
        <v>#REF!</v>
      </c>
      <c r="CE14" s="155" t="e">
        <f t="shared" si="114"/>
        <v>#REF!</v>
      </c>
      <c r="CF14" s="155" t="e">
        <f t="shared" si="114"/>
        <v>#REF!</v>
      </c>
      <c r="CG14" s="155" t="e">
        <f t="shared" si="114"/>
        <v>#REF!</v>
      </c>
      <c r="CH14" s="155" t="e">
        <f t="shared" si="114"/>
        <v>#REF!</v>
      </c>
      <c r="CI14" s="155" t="e">
        <f t="shared" si="114"/>
        <v>#REF!</v>
      </c>
      <c r="CJ14" s="155" t="e">
        <f t="shared" si="114"/>
        <v>#REF!</v>
      </c>
      <c r="CK14" s="155" t="e">
        <f t="shared" si="114"/>
        <v>#REF!</v>
      </c>
      <c r="CL14" s="155" t="e">
        <f t="shared" si="114"/>
        <v>#REF!</v>
      </c>
      <c r="CM14" s="155" t="e">
        <f t="shared" si="114"/>
        <v>#REF!</v>
      </c>
      <c r="CN14" s="155" t="e">
        <f t="shared" si="114"/>
        <v>#REF!</v>
      </c>
      <c r="CO14" s="155" t="e">
        <f t="shared" ref="CO14:DH14" si="115">(CO11/4)*2.13%</f>
        <v>#REF!</v>
      </c>
      <c r="CP14" s="155" t="e">
        <f t="shared" si="115"/>
        <v>#REF!</v>
      </c>
      <c r="CQ14" s="155" t="e">
        <f t="shared" si="115"/>
        <v>#REF!</v>
      </c>
      <c r="CR14" s="155" t="e">
        <f t="shared" si="115"/>
        <v>#REF!</v>
      </c>
      <c r="CS14" s="155" t="e">
        <f t="shared" si="115"/>
        <v>#REF!</v>
      </c>
      <c r="CT14" s="155" t="e">
        <f t="shared" si="115"/>
        <v>#REF!</v>
      </c>
      <c r="CU14" s="155" t="e">
        <f t="shared" si="115"/>
        <v>#REF!</v>
      </c>
      <c r="CV14" s="155" t="e">
        <f t="shared" si="115"/>
        <v>#REF!</v>
      </c>
      <c r="CW14" s="155" t="e">
        <f t="shared" si="115"/>
        <v>#REF!</v>
      </c>
      <c r="CX14" s="155" t="e">
        <f t="shared" si="115"/>
        <v>#REF!</v>
      </c>
      <c r="CY14" s="155" t="e">
        <f t="shared" si="115"/>
        <v>#REF!</v>
      </c>
      <c r="CZ14" s="155" t="e">
        <f t="shared" si="115"/>
        <v>#REF!</v>
      </c>
      <c r="DA14" s="155" t="e">
        <f t="shared" si="115"/>
        <v>#REF!</v>
      </c>
      <c r="DB14" s="155" t="e">
        <f t="shared" si="115"/>
        <v>#REF!</v>
      </c>
      <c r="DC14" s="155" t="e">
        <f t="shared" si="115"/>
        <v>#REF!</v>
      </c>
      <c r="DD14" s="155" t="e">
        <f t="shared" si="115"/>
        <v>#REF!</v>
      </c>
      <c r="DE14" s="155" t="e">
        <f t="shared" si="115"/>
        <v>#REF!</v>
      </c>
      <c r="DF14" s="155" t="e">
        <f t="shared" si="115"/>
        <v>#REF!</v>
      </c>
      <c r="DG14" s="155" t="e">
        <f t="shared" si="115"/>
        <v>#REF!</v>
      </c>
      <c r="DH14" s="155" t="e">
        <f t="shared" si="115"/>
        <v>#REF!</v>
      </c>
      <c r="DI14" s="155" t="e">
        <f t="shared" ref="DI14:FT14" si="116">(DI11/4)*2.13%</f>
        <v>#REF!</v>
      </c>
      <c r="DJ14" s="155" t="e">
        <f t="shared" si="116"/>
        <v>#REF!</v>
      </c>
      <c r="DK14" s="155" t="e">
        <f t="shared" si="116"/>
        <v>#REF!</v>
      </c>
      <c r="DL14" s="155" t="e">
        <f t="shared" si="116"/>
        <v>#REF!</v>
      </c>
      <c r="DM14" s="155" t="e">
        <f t="shared" si="116"/>
        <v>#REF!</v>
      </c>
      <c r="DN14" s="155" t="e">
        <f t="shared" si="116"/>
        <v>#REF!</v>
      </c>
      <c r="DO14" s="155" t="e">
        <f t="shared" si="116"/>
        <v>#REF!</v>
      </c>
      <c r="DP14" s="155" t="e">
        <f t="shared" si="116"/>
        <v>#REF!</v>
      </c>
      <c r="DQ14" s="155" t="e">
        <f t="shared" si="116"/>
        <v>#REF!</v>
      </c>
      <c r="DR14" s="155" t="e">
        <f t="shared" si="116"/>
        <v>#REF!</v>
      </c>
      <c r="DS14" s="155" t="e">
        <f t="shared" si="116"/>
        <v>#REF!</v>
      </c>
      <c r="DT14" s="155" t="e">
        <f t="shared" si="116"/>
        <v>#REF!</v>
      </c>
      <c r="DU14" s="155" t="e">
        <f t="shared" si="116"/>
        <v>#REF!</v>
      </c>
      <c r="DV14" s="155" t="e">
        <f t="shared" si="116"/>
        <v>#REF!</v>
      </c>
      <c r="DW14" s="155" t="e">
        <f t="shared" si="116"/>
        <v>#REF!</v>
      </c>
      <c r="DX14" s="155" t="e">
        <f t="shared" si="116"/>
        <v>#REF!</v>
      </c>
      <c r="DY14" s="155" t="e">
        <f t="shared" si="116"/>
        <v>#REF!</v>
      </c>
      <c r="DZ14" s="155" t="e">
        <f t="shared" si="116"/>
        <v>#REF!</v>
      </c>
      <c r="EA14" s="155" t="e">
        <f t="shared" si="116"/>
        <v>#REF!</v>
      </c>
      <c r="EB14" s="155" t="e">
        <f t="shared" si="116"/>
        <v>#REF!</v>
      </c>
      <c r="EC14" s="155" t="e">
        <f t="shared" si="116"/>
        <v>#REF!</v>
      </c>
      <c r="ED14" s="155" t="e">
        <f t="shared" si="116"/>
        <v>#REF!</v>
      </c>
      <c r="EE14" s="155" t="e">
        <f t="shared" si="116"/>
        <v>#REF!</v>
      </c>
      <c r="EF14" s="155" t="e">
        <f t="shared" si="116"/>
        <v>#REF!</v>
      </c>
      <c r="EG14" s="155" t="e">
        <f t="shared" si="116"/>
        <v>#REF!</v>
      </c>
      <c r="EH14" s="155" t="e">
        <f t="shared" si="116"/>
        <v>#REF!</v>
      </c>
      <c r="EI14" s="155" t="e">
        <f t="shared" si="116"/>
        <v>#REF!</v>
      </c>
      <c r="EJ14" s="155" t="e">
        <f t="shared" si="116"/>
        <v>#REF!</v>
      </c>
      <c r="EK14" s="155" t="e">
        <f t="shared" si="116"/>
        <v>#REF!</v>
      </c>
      <c r="EL14" s="155" t="e">
        <f t="shared" si="116"/>
        <v>#REF!</v>
      </c>
      <c r="EM14" s="155" t="e">
        <f t="shared" si="116"/>
        <v>#REF!</v>
      </c>
      <c r="EN14" s="155" t="e">
        <f t="shared" si="116"/>
        <v>#REF!</v>
      </c>
      <c r="EO14" s="155" t="e">
        <f t="shared" si="116"/>
        <v>#REF!</v>
      </c>
      <c r="EP14" s="155" t="e">
        <f t="shared" si="116"/>
        <v>#REF!</v>
      </c>
      <c r="EQ14" s="155" t="e">
        <f t="shared" si="116"/>
        <v>#REF!</v>
      </c>
      <c r="ER14" s="155" t="e">
        <f t="shared" si="116"/>
        <v>#REF!</v>
      </c>
      <c r="ES14" s="155" t="e">
        <f t="shared" si="116"/>
        <v>#REF!</v>
      </c>
      <c r="ET14" s="155" t="e">
        <f t="shared" si="116"/>
        <v>#REF!</v>
      </c>
      <c r="EU14" s="155" t="e">
        <f t="shared" si="116"/>
        <v>#REF!</v>
      </c>
      <c r="EV14" s="155" t="e">
        <f t="shared" si="116"/>
        <v>#REF!</v>
      </c>
      <c r="EW14" s="155" t="e">
        <f t="shared" si="116"/>
        <v>#REF!</v>
      </c>
      <c r="EX14" s="155" t="e">
        <f t="shared" si="116"/>
        <v>#REF!</v>
      </c>
      <c r="EY14" s="155" t="e">
        <f t="shared" si="116"/>
        <v>#REF!</v>
      </c>
      <c r="EZ14" s="155" t="e">
        <f t="shared" si="116"/>
        <v>#REF!</v>
      </c>
      <c r="FA14" s="155" t="e">
        <f t="shared" si="116"/>
        <v>#REF!</v>
      </c>
      <c r="FB14" s="155" t="e">
        <f t="shared" si="116"/>
        <v>#REF!</v>
      </c>
      <c r="FC14" s="155" t="e">
        <f t="shared" si="116"/>
        <v>#REF!</v>
      </c>
      <c r="FD14" s="155" t="e">
        <f t="shared" si="116"/>
        <v>#REF!</v>
      </c>
      <c r="FE14" s="155" t="e">
        <f t="shared" si="116"/>
        <v>#REF!</v>
      </c>
      <c r="FF14" s="155" t="e">
        <f t="shared" si="116"/>
        <v>#REF!</v>
      </c>
      <c r="FG14" s="155" t="e">
        <f t="shared" si="116"/>
        <v>#REF!</v>
      </c>
      <c r="FH14" s="155" t="e">
        <f t="shared" si="116"/>
        <v>#REF!</v>
      </c>
      <c r="FI14" s="155" t="e">
        <f t="shared" si="116"/>
        <v>#REF!</v>
      </c>
      <c r="FJ14" s="155" t="e">
        <f t="shared" si="116"/>
        <v>#REF!</v>
      </c>
      <c r="FK14" s="155" t="e">
        <f t="shared" si="116"/>
        <v>#REF!</v>
      </c>
      <c r="FL14" s="155" t="e">
        <f t="shared" si="116"/>
        <v>#REF!</v>
      </c>
      <c r="FM14" s="155" t="e">
        <f t="shared" si="116"/>
        <v>#REF!</v>
      </c>
      <c r="FN14" s="155" t="e">
        <f t="shared" si="116"/>
        <v>#REF!</v>
      </c>
      <c r="FO14" s="155" t="e">
        <f t="shared" si="116"/>
        <v>#REF!</v>
      </c>
      <c r="FP14" s="155" t="e">
        <f t="shared" si="116"/>
        <v>#REF!</v>
      </c>
      <c r="FQ14" s="155" t="e">
        <f t="shared" si="116"/>
        <v>#REF!</v>
      </c>
      <c r="FR14" s="155" t="e">
        <f t="shared" si="116"/>
        <v>#REF!</v>
      </c>
      <c r="FS14" s="155" t="e">
        <f t="shared" si="116"/>
        <v>#REF!</v>
      </c>
      <c r="FT14" s="155" t="e">
        <f t="shared" si="116"/>
        <v>#REF!</v>
      </c>
      <c r="FU14" s="155" t="e">
        <f t="shared" ref="FU14:IF14" si="117">(FU11/4)*2.13%</f>
        <v>#REF!</v>
      </c>
      <c r="FV14" s="155" t="e">
        <f t="shared" si="117"/>
        <v>#REF!</v>
      </c>
      <c r="FW14" s="155" t="e">
        <f t="shared" si="117"/>
        <v>#REF!</v>
      </c>
      <c r="FX14" s="155" t="e">
        <f t="shared" si="117"/>
        <v>#REF!</v>
      </c>
      <c r="FY14" s="155" t="e">
        <f t="shared" si="117"/>
        <v>#REF!</v>
      </c>
      <c r="FZ14" s="155" t="e">
        <f t="shared" si="117"/>
        <v>#REF!</v>
      </c>
      <c r="GA14" s="155" t="e">
        <f t="shared" si="117"/>
        <v>#REF!</v>
      </c>
      <c r="GB14" s="155" t="e">
        <f t="shared" si="117"/>
        <v>#REF!</v>
      </c>
      <c r="GC14" s="155" t="e">
        <f t="shared" si="117"/>
        <v>#REF!</v>
      </c>
      <c r="GD14" s="155" t="e">
        <f t="shared" si="117"/>
        <v>#REF!</v>
      </c>
      <c r="GE14" s="155" t="e">
        <f t="shared" si="117"/>
        <v>#REF!</v>
      </c>
      <c r="GF14" s="155" t="e">
        <f t="shared" si="117"/>
        <v>#REF!</v>
      </c>
      <c r="GG14" s="155" t="e">
        <f t="shared" si="117"/>
        <v>#REF!</v>
      </c>
      <c r="GH14" s="155" t="e">
        <f t="shared" si="117"/>
        <v>#REF!</v>
      </c>
      <c r="GI14" s="155" t="e">
        <f t="shared" si="117"/>
        <v>#REF!</v>
      </c>
      <c r="GJ14" s="155" t="e">
        <f t="shared" si="117"/>
        <v>#REF!</v>
      </c>
      <c r="GK14" s="155" t="e">
        <f t="shared" si="117"/>
        <v>#REF!</v>
      </c>
      <c r="GL14" s="155" t="e">
        <f t="shared" si="117"/>
        <v>#REF!</v>
      </c>
      <c r="GM14" s="155" t="e">
        <f t="shared" si="117"/>
        <v>#REF!</v>
      </c>
      <c r="GN14" s="155" t="e">
        <f t="shared" si="117"/>
        <v>#REF!</v>
      </c>
      <c r="GO14" s="155" t="e">
        <f t="shared" si="117"/>
        <v>#REF!</v>
      </c>
      <c r="GP14" s="155" t="e">
        <f t="shared" si="117"/>
        <v>#REF!</v>
      </c>
      <c r="GQ14" s="155" t="e">
        <f t="shared" si="117"/>
        <v>#REF!</v>
      </c>
      <c r="GR14" s="155" t="e">
        <f t="shared" si="117"/>
        <v>#REF!</v>
      </c>
      <c r="GS14" s="155" t="e">
        <f t="shared" si="117"/>
        <v>#REF!</v>
      </c>
      <c r="GT14" s="155" t="e">
        <f t="shared" si="117"/>
        <v>#REF!</v>
      </c>
      <c r="GU14" s="155" t="e">
        <f t="shared" si="117"/>
        <v>#REF!</v>
      </c>
      <c r="GV14" s="155" t="e">
        <f t="shared" si="117"/>
        <v>#REF!</v>
      </c>
      <c r="GW14" s="155" t="e">
        <f t="shared" si="117"/>
        <v>#REF!</v>
      </c>
      <c r="GX14" s="155" t="e">
        <f t="shared" si="117"/>
        <v>#REF!</v>
      </c>
      <c r="GY14" s="155" t="e">
        <f t="shared" si="117"/>
        <v>#REF!</v>
      </c>
      <c r="GZ14" s="155" t="e">
        <f t="shared" si="117"/>
        <v>#REF!</v>
      </c>
      <c r="HA14" s="155" t="e">
        <f t="shared" si="117"/>
        <v>#REF!</v>
      </c>
      <c r="HB14" s="155" t="e">
        <f t="shared" si="117"/>
        <v>#REF!</v>
      </c>
      <c r="HC14" s="155" t="e">
        <f t="shared" si="117"/>
        <v>#REF!</v>
      </c>
      <c r="HD14" s="155" t="e">
        <f t="shared" si="117"/>
        <v>#REF!</v>
      </c>
      <c r="HE14" s="155" t="e">
        <f t="shared" si="117"/>
        <v>#REF!</v>
      </c>
      <c r="HF14" s="155" t="e">
        <f t="shared" si="117"/>
        <v>#REF!</v>
      </c>
      <c r="HG14" s="155" t="e">
        <f t="shared" si="117"/>
        <v>#REF!</v>
      </c>
      <c r="HH14" s="155" t="e">
        <f t="shared" si="117"/>
        <v>#REF!</v>
      </c>
      <c r="HI14" s="155" t="e">
        <f t="shared" si="117"/>
        <v>#REF!</v>
      </c>
      <c r="HJ14" s="155" t="e">
        <f t="shared" si="117"/>
        <v>#REF!</v>
      </c>
      <c r="HK14" s="155" t="e">
        <f t="shared" si="117"/>
        <v>#REF!</v>
      </c>
      <c r="HL14" s="155" t="e">
        <f t="shared" si="117"/>
        <v>#REF!</v>
      </c>
      <c r="HM14" s="155" t="e">
        <f t="shared" si="117"/>
        <v>#REF!</v>
      </c>
      <c r="HN14" s="155" t="e">
        <f t="shared" si="117"/>
        <v>#REF!</v>
      </c>
      <c r="HO14" s="155" t="e">
        <f t="shared" si="117"/>
        <v>#REF!</v>
      </c>
      <c r="HP14" s="155" t="e">
        <f t="shared" si="117"/>
        <v>#REF!</v>
      </c>
      <c r="HQ14" s="155" t="e">
        <f t="shared" si="117"/>
        <v>#REF!</v>
      </c>
      <c r="HR14" s="155" t="e">
        <f t="shared" si="117"/>
        <v>#REF!</v>
      </c>
      <c r="HS14" s="155" t="e">
        <f t="shared" si="117"/>
        <v>#REF!</v>
      </c>
      <c r="HT14" s="155" t="e">
        <f t="shared" si="117"/>
        <v>#REF!</v>
      </c>
      <c r="HU14" s="155" t="e">
        <f t="shared" si="117"/>
        <v>#REF!</v>
      </c>
      <c r="HV14" s="155" t="e">
        <f t="shared" si="117"/>
        <v>#REF!</v>
      </c>
      <c r="HW14" s="155" t="e">
        <f t="shared" si="117"/>
        <v>#REF!</v>
      </c>
      <c r="HX14" s="155" t="e">
        <f t="shared" si="117"/>
        <v>#REF!</v>
      </c>
      <c r="HY14" s="155" t="e">
        <f t="shared" si="117"/>
        <v>#REF!</v>
      </c>
      <c r="HZ14" s="155" t="e">
        <f t="shared" si="117"/>
        <v>#REF!</v>
      </c>
      <c r="IA14" s="155" t="e">
        <f t="shared" si="117"/>
        <v>#REF!</v>
      </c>
      <c r="IB14" s="155" t="e">
        <f t="shared" si="117"/>
        <v>#REF!</v>
      </c>
      <c r="IC14" s="155" t="e">
        <f t="shared" si="117"/>
        <v>#REF!</v>
      </c>
      <c r="ID14" s="155" t="e">
        <f t="shared" si="117"/>
        <v>#REF!</v>
      </c>
      <c r="IE14" s="155" t="e">
        <f t="shared" si="117"/>
        <v>#REF!</v>
      </c>
      <c r="IF14" s="155" t="e">
        <f t="shared" si="117"/>
        <v>#REF!</v>
      </c>
      <c r="IG14" s="155" t="e">
        <f t="shared" ref="IG14:IV14" si="118">(IG11/4)*2.13%</f>
        <v>#REF!</v>
      </c>
      <c r="IH14" s="155" t="e">
        <f t="shared" si="118"/>
        <v>#REF!</v>
      </c>
      <c r="II14" s="155" t="e">
        <f t="shared" si="118"/>
        <v>#REF!</v>
      </c>
      <c r="IJ14" s="155" t="e">
        <f t="shared" si="118"/>
        <v>#REF!</v>
      </c>
      <c r="IK14" s="155" t="e">
        <f t="shared" si="118"/>
        <v>#REF!</v>
      </c>
      <c r="IL14" s="155" t="e">
        <f t="shared" si="118"/>
        <v>#REF!</v>
      </c>
      <c r="IM14" s="155" t="e">
        <f t="shared" si="118"/>
        <v>#REF!</v>
      </c>
      <c r="IN14" s="155" t="e">
        <f t="shared" si="118"/>
        <v>#REF!</v>
      </c>
      <c r="IO14" s="155" t="e">
        <f t="shared" si="118"/>
        <v>#REF!</v>
      </c>
      <c r="IP14" s="155" t="e">
        <f t="shared" si="118"/>
        <v>#REF!</v>
      </c>
      <c r="IQ14" s="155" t="e">
        <f t="shared" si="118"/>
        <v>#REF!</v>
      </c>
      <c r="IR14" s="155" t="e">
        <f t="shared" si="118"/>
        <v>#REF!</v>
      </c>
      <c r="IS14" s="155" t="e">
        <f t="shared" si="118"/>
        <v>#REF!</v>
      </c>
      <c r="IT14" s="155" t="e">
        <f t="shared" si="118"/>
        <v>#REF!</v>
      </c>
      <c r="IU14" s="155" t="e">
        <f t="shared" si="118"/>
        <v>#REF!</v>
      </c>
      <c r="IV14" s="155" t="e">
        <f t="shared" si="118"/>
        <v>#REF!</v>
      </c>
    </row>
    <row r="15" spans="1:736" s="156" customFormat="1" ht="15">
      <c r="A15" s="155" t="s">
        <v>5210</v>
      </c>
      <c r="B15" s="155"/>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155"/>
      <c r="DG15" s="155"/>
      <c r="DH15" s="155"/>
      <c r="DI15" s="155"/>
      <c r="DJ15" s="155"/>
      <c r="DK15" s="155"/>
      <c r="DL15" s="155"/>
      <c r="DM15" s="155"/>
      <c r="DN15" s="155"/>
      <c r="DO15" s="155"/>
      <c r="DP15" s="155"/>
      <c r="DQ15" s="155"/>
      <c r="DR15" s="155"/>
      <c r="DS15" s="155"/>
      <c r="DT15" s="155"/>
      <c r="DU15" s="155"/>
      <c r="DV15" s="155"/>
      <c r="DW15" s="155"/>
      <c r="DX15" s="155"/>
      <c r="DY15" s="155"/>
      <c r="DZ15" s="155"/>
      <c r="EA15" s="155"/>
      <c r="EB15" s="155"/>
      <c r="EC15" s="155"/>
      <c r="ED15" s="155"/>
      <c r="EE15" s="155"/>
      <c r="EF15" s="155"/>
      <c r="EG15" s="155"/>
      <c r="EH15" s="155"/>
      <c r="EI15" s="155"/>
      <c r="EJ15" s="155"/>
      <c r="EK15" s="155"/>
      <c r="EL15" s="155"/>
      <c r="EM15" s="155"/>
      <c r="EN15" s="155"/>
      <c r="EO15" s="155"/>
      <c r="EP15" s="155"/>
      <c r="EQ15" s="155"/>
      <c r="ER15" s="155"/>
      <c r="ES15" s="155"/>
      <c r="ET15" s="155"/>
      <c r="EU15" s="155"/>
      <c r="EV15" s="155"/>
      <c r="EW15" s="155"/>
      <c r="EX15" s="155"/>
      <c r="EY15" s="155"/>
      <c r="EZ15" s="155"/>
      <c r="FA15" s="155"/>
      <c r="FB15" s="155"/>
      <c r="FC15" s="155"/>
      <c r="FD15" s="155"/>
      <c r="FE15" s="155"/>
      <c r="FF15" s="155"/>
      <c r="FG15" s="155"/>
      <c r="FH15" s="155"/>
      <c r="FI15" s="155"/>
      <c r="FJ15" s="155"/>
      <c r="FK15" s="155"/>
      <c r="FL15" s="155"/>
      <c r="FM15" s="155"/>
      <c r="FN15" s="155"/>
      <c r="FO15" s="155"/>
      <c r="FP15" s="155"/>
      <c r="FQ15" s="155"/>
      <c r="FR15" s="155"/>
      <c r="FS15" s="155"/>
      <c r="FT15" s="155"/>
      <c r="FU15" s="155"/>
      <c r="FV15" s="155"/>
      <c r="FW15" s="155"/>
      <c r="FX15" s="155"/>
      <c r="FY15" s="155"/>
      <c r="FZ15" s="155"/>
      <c r="GA15" s="155"/>
      <c r="GB15" s="155"/>
      <c r="GC15" s="155"/>
      <c r="GD15" s="155"/>
      <c r="GE15" s="155"/>
      <c r="GF15" s="155"/>
      <c r="GG15" s="155"/>
      <c r="GH15" s="155"/>
      <c r="GI15" s="155"/>
      <c r="GJ15" s="155"/>
      <c r="GK15" s="155"/>
      <c r="GL15" s="155"/>
      <c r="GM15" s="155"/>
      <c r="GN15" s="155"/>
      <c r="GO15" s="155"/>
      <c r="GP15" s="155"/>
      <c r="GQ15" s="155"/>
      <c r="GR15" s="155"/>
      <c r="GS15" s="155"/>
      <c r="GT15" s="155"/>
      <c r="GU15" s="155"/>
      <c r="GV15" s="155"/>
      <c r="GW15" s="155"/>
      <c r="GX15" s="155"/>
      <c r="GY15" s="155"/>
      <c r="GZ15" s="155"/>
      <c r="HA15" s="155"/>
      <c r="HB15" s="155"/>
      <c r="HC15" s="155"/>
      <c r="HD15" s="155"/>
      <c r="HE15" s="155"/>
      <c r="HF15" s="155"/>
      <c r="HG15" s="155"/>
      <c r="HH15" s="155"/>
      <c r="HI15" s="155"/>
      <c r="HJ15" s="155"/>
      <c r="HK15" s="155"/>
      <c r="HL15" s="155"/>
      <c r="HM15" s="155"/>
      <c r="HN15" s="155"/>
      <c r="HO15" s="155"/>
      <c r="HP15" s="155"/>
      <c r="HQ15" s="155"/>
      <c r="HR15" s="155"/>
      <c r="HS15" s="155"/>
      <c r="HT15" s="155"/>
      <c r="HU15" s="155"/>
      <c r="HV15" s="155"/>
      <c r="HW15" s="155"/>
      <c r="HX15" s="155"/>
      <c r="HY15" s="155"/>
      <c r="HZ15" s="155"/>
      <c r="IA15" s="155"/>
      <c r="IB15" s="155"/>
      <c r="IC15" s="155"/>
      <c r="ID15" s="155"/>
      <c r="IE15" s="155"/>
      <c r="IF15" s="155"/>
      <c r="IG15" s="155"/>
      <c r="IH15" s="155"/>
      <c r="II15" s="155"/>
      <c r="IJ15" s="155"/>
      <c r="IK15" s="155"/>
      <c r="IL15" s="155"/>
      <c r="IM15" s="155"/>
      <c r="IN15" s="155"/>
      <c r="IO15" s="155"/>
      <c r="IP15" s="155"/>
      <c r="IQ15" s="155"/>
      <c r="IR15" s="155"/>
      <c r="IS15" s="155"/>
      <c r="IT15" s="155"/>
      <c r="IU15" s="155"/>
      <c r="IV15" s="155"/>
    </row>
    <row r="16" spans="1:736" s="36" customFormat="1" ht="15.75" customHeight="1">
      <c r="A16" s="35" t="s">
        <v>5211</v>
      </c>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v>2</v>
      </c>
      <c r="AU16" s="35">
        <v>0</v>
      </c>
      <c r="AV16" s="35">
        <v>0</v>
      </c>
      <c r="AW16" s="35"/>
      <c r="AX16" s="35"/>
      <c r="AY16" s="35"/>
      <c r="AZ16" s="35">
        <v>20</v>
      </c>
      <c r="BA16" s="35">
        <v>18</v>
      </c>
      <c r="BB16" s="35">
        <v>11</v>
      </c>
      <c r="BC16" s="35"/>
      <c r="BD16" s="35"/>
      <c r="BE16" s="35"/>
      <c r="BF16" s="35"/>
      <c r="BG16" s="35">
        <v>0</v>
      </c>
      <c r="BH16" s="35">
        <v>10</v>
      </c>
      <c r="BI16" s="35">
        <v>0</v>
      </c>
      <c r="BJ16" s="35">
        <v>15</v>
      </c>
      <c r="BK16" s="35"/>
      <c r="BL16" s="35"/>
      <c r="BM16" s="35"/>
      <c r="BN16" s="35">
        <v>28</v>
      </c>
      <c r="BO16" s="35">
        <v>8</v>
      </c>
      <c r="BP16" s="35">
        <v>21</v>
      </c>
      <c r="BQ16" s="35">
        <v>14</v>
      </c>
      <c r="BR16" s="35"/>
      <c r="BS16" s="35"/>
      <c r="BT16" s="35"/>
      <c r="BU16" s="35">
        <v>8</v>
      </c>
      <c r="BV16" s="35">
        <v>6</v>
      </c>
      <c r="BW16" s="35">
        <v>19</v>
      </c>
      <c r="BX16" s="35">
        <v>11</v>
      </c>
      <c r="BY16" s="35"/>
      <c r="BZ16" s="35"/>
      <c r="CA16" s="35"/>
      <c r="CB16" s="35"/>
      <c r="CC16" s="35">
        <v>0</v>
      </c>
      <c r="CD16" s="35">
        <v>0</v>
      </c>
      <c r="CE16" s="35">
        <v>0</v>
      </c>
      <c r="CF16" s="35">
        <v>10</v>
      </c>
      <c r="CG16" s="35">
        <v>0</v>
      </c>
      <c r="CH16" s="35"/>
      <c r="CI16" s="35">
        <v>22</v>
      </c>
      <c r="CJ16" s="35">
        <v>23</v>
      </c>
      <c r="CK16" s="35">
        <v>25</v>
      </c>
      <c r="CL16" s="35">
        <v>23</v>
      </c>
      <c r="CM16" s="35">
        <v>26</v>
      </c>
      <c r="CN16" s="35">
        <v>23</v>
      </c>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5"/>
      <c r="EG16" s="35"/>
      <c r="EH16" s="35"/>
      <c r="EI16" s="35"/>
      <c r="EJ16" s="35"/>
      <c r="EK16" s="35"/>
      <c r="EL16" s="35"/>
      <c r="EM16" s="35"/>
      <c r="EN16" s="35"/>
      <c r="EO16" s="35"/>
      <c r="EP16" s="35"/>
      <c r="EQ16" s="35"/>
      <c r="ER16" s="35"/>
      <c r="ES16" s="35"/>
      <c r="ET16" s="35"/>
      <c r="EU16" s="35"/>
      <c r="EV16" s="35"/>
      <c r="EW16" s="35"/>
      <c r="EX16" s="35"/>
      <c r="EY16" s="35"/>
      <c r="EZ16" s="35"/>
      <c r="FA16" s="35"/>
      <c r="FB16" s="35"/>
      <c r="FC16" s="35"/>
      <c r="FD16" s="35"/>
      <c r="FE16" s="35"/>
      <c r="FF16" s="35"/>
      <c r="FG16" s="35"/>
      <c r="FH16" s="35"/>
      <c r="FI16" s="35"/>
      <c r="FJ16" s="35"/>
      <c r="FK16" s="35"/>
      <c r="FL16" s="35"/>
      <c r="FM16" s="35"/>
      <c r="FN16" s="35"/>
      <c r="FO16" s="35"/>
      <c r="FP16" s="35"/>
      <c r="FQ16" s="35"/>
      <c r="FR16" s="35"/>
      <c r="FS16" s="35"/>
      <c r="FT16" s="35"/>
      <c r="FU16" s="35"/>
      <c r="FV16" s="35"/>
      <c r="FW16" s="35"/>
      <c r="FX16" s="35"/>
      <c r="FY16" s="35"/>
      <c r="FZ16" s="35"/>
      <c r="GA16" s="35"/>
      <c r="GB16" s="35"/>
      <c r="GC16" s="35"/>
      <c r="GD16" s="35"/>
      <c r="GE16" s="35"/>
      <c r="GF16" s="35"/>
      <c r="GG16" s="35"/>
      <c r="GH16" s="35"/>
      <c r="GI16" s="35"/>
      <c r="GJ16" s="35"/>
      <c r="GK16" s="35"/>
      <c r="GL16" s="35"/>
      <c r="GM16" s="35"/>
      <c r="GN16" s="35"/>
      <c r="GO16" s="35"/>
      <c r="GP16" s="35"/>
      <c r="GQ16" s="35"/>
      <c r="GR16" s="35"/>
      <c r="GS16" s="35"/>
      <c r="GT16" s="35"/>
      <c r="GU16" s="35"/>
      <c r="GV16" s="35"/>
      <c r="GW16" s="35"/>
      <c r="GX16" s="35"/>
      <c r="GY16" s="35"/>
      <c r="GZ16" s="35"/>
      <c r="HA16" s="35"/>
      <c r="HB16" s="35"/>
      <c r="HC16" s="35"/>
      <c r="HD16" s="35"/>
      <c r="HE16" s="35"/>
      <c r="HF16" s="35"/>
      <c r="HG16" s="35"/>
      <c r="HH16" s="35"/>
      <c r="HI16" s="35"/>
      <c r="HJ16" s="35"/>
      <c r="HK16" s="35"/>
      <c r="HL16" s="35"/>
      <c r="HM16" s="35"/>
      <c r="HN16" s="35"/>
      <c r="HO16" s="35"/>
      <c r="HP16" s="35"/>
      <c r="HQ16" s="35"/>
      <c r="HR16" s="35"/>
      <c r="HS16" s="35"/>
      <c r="HT16" s="35"/>
      <c r="HU16" s="35"/>
      <c r="HV16" s="35"/>
      <c r="HW16" s="35"/>
      <c r="HX16" s="35"/>
      <c r="HY16" s="35"/>
      <c r="HZ16" s="35"/>
      <c r="IA16" s="35"/>
      <c r="IB16" s="35"/>
      <c r="IC16" s="35"/>
      <c r="ID16" s="35"/>
      <c r="IE16" s="35"/>
      <c r="IF16" s="35"/>
      <c r="IG16" s="35"/>
      <c r="IH16" s="35"/>
      <c r="II16" s="35"/>
      <c r="IJ16" s="35"/>
      <c r="IK16" s="35"/>
      <c r="IL16" s="35"/>
      <c r="IM16" s="35"/>
      <c r="IN16" s="35"/>
      <c r="IO16" s="35"/>
      <c r="IP16" s="35"/>
      <c r="IQ16" s="35"/>
      <c r="IR16" s="35"/>
      <c r="IS16" s="35"/>
      <c r="IT16" s="35"/>
      <c r="IU16" s="35"/>
      <c r="IV16" s="35"/>
      <c r="JB16" s="105"/>
    </row>
    <row r="17" spans="1:463" ht="15.75" customHeight="1">
      <c r="A17" s="1" t="s">
        <v>5212</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row>
    <row r="18" spans="1:463" ht="15.75" customHeight="1">
      <c r="A18" s="1" t="s">
        <v>5213</v>
      </c>
      <c r="B18" s="279"/>
      <c r="C18" s="279"/>
      <c r="D18" s="279"/>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c r="CI18" s="279"/>
      <c r="CJ18" s="279"/>
      <c r="CK18" s="279"/>
      <c r="CL18" s="279"/>
      <c r="CM18" s="279"/>
      <c r="CN18" s="279"/>
      <c r="CO18" s="279"/>
      <c r="CP18" s="279"/>
      <c r="CQ18" s="279"/>
      <c r="CR18" s="279"/>
      <c r="CS18" s="279"/>
      <c r="CT18" s="279"/>
      <c r="CU18" s="279"/>
      <c r="CV18" s="279"/>
      <c r="CW18" s="279"/>
      <c r="CX18" s="279"/>
      <c r="CY18" s="279"/>
      <c r="CZ18" s="279"/>
      <c r="DA18" s="279"/>
      <c r="DB18" s="279"/>
      <c r="DC18" s="279"/>
      <c r="DD18" s="279"/>
      <c r="DE18" s="279"/>
      <c r="DF18" s="279"/>
      <c r="DG18" s="279"/>
      <c r="DH18" s="279"/>
      <c r="DI18" s="279"/>
      <c r="DJ18" s="279"/>
      <c r="DK18" s="279"/>
      <c r="DL18" s="279"/>
      <c r="DM18" s="279"/>
      <c r="DN18" s="279"/>
      <c r="DO18" s="279"/>
      <c r="DP18" s="279"/>
      <c r="DQ18" s="279"/>
      <c r="DR18" s="279"/>
      <c r="DS18" s="279"/>
      <c r="DT18" s="279"/>
      <c r="DU18" s="279"/>
      <c r="DV18" s="279"/>
      <c r="DW18" s="279"/>
      <c r="DX18" s="279"/>
      <c r="DY18" s="279"/>
      <c r="DZ18" s="279"/>
      <c r="EA18" s="279"/>
      <c r="EB18" s="279"/>
      <c r="EC18" s="279"/>
      <c r="ED18" s="279"/>
      <c r="EE18" s="279"/>
      <c r="EF18" s="279"/>
      <c r="EG18" s="279"/>
      <c r="EH18" s="279"/>
      <c r="EI18" s="279"/>
      <c r="EJ18" s="279"/>
      <c r="EK18" s="279"/>
      <c r="EL18" s="279"/>
      <c r="EM18" s="279"/>
      <c r="EN18" s="279"/>
      <c r="EO18" s="279"/>
      <c r="EP18" s="279"/>
      <c r="EQ18" s="279"/>
      <c r="ER18" s="279"/>
      <c r="ES18" s="279"/>
      <c r="ET18" s="279"/>
      <c r="EU18" s="279"/>
      <c r="EV18" s="279"/>
      <c r="EW18" s="279"/>
      <c r="EX18" s="279"/>
      <c r="EY18" s="279"/>
      <c r="EZ18" s="279"/>
      <c r="FA18" s="279"/>
      <c r="FB18" s="279"/>
      <c r="FC18" s="279"/>
      <c r="FD18" s="279"/>
      <c r="FE18" s="279"/>
      <c r="FF18" s="279"/>
      <c r="FG18" s="279"/>
      <c r="FH18" s="279"/>
      <c r="FI18" s="279"/>
      <c r="FJ18" s="279"/>
      <c r="FK18" s="279"/>
      <c r="FL18" s="279"/>
      <c r="FM18" s="279"/>
      <c r="FN18" s="279"/>
      <c r="FO18" s="279"/>
      <c r="FP18" s="279"/>
      <c r="FQ18" s="279"/>
      <c r="FR18" s="279"/>
      <c r="FS18" s="279"/>
      <c r="FT18" s="279"/>
      <c r="FU18" s="279"/>
      <c r="FV18" s="279"/>
      <c r="FW18" s="279"/>
      <c r="FX18" s="279"/>
      <c r="FY18" s="279"/>
      <c r="FZ18" s="279"/>
      <c r="GA18" s="279"/>
      <c r="GB18" s="279"/>
      <c r="GC18" s="279"/>
      <c r="GD18" s="279"/>
      <c r="GE18" s="279"/>
      <c r="GF18" s="279"/>
      <c r="GG18" s="279"/>
      <c r="GH18" s="279"/>
      <c r="GI18" s="279"/>
      <c r="GJ18" s="279"/>
      <c r="GK18" s="279"/>
      <c r="GL18" s="279"/>
      <c r="GM18" s="279"/>
      <c r="GN18" s="279"/>
      <c r="GO18" s="279"/>
      <c r="GP18" s="279"/>
      <c r="GQ18" s="279"/>
      <c r="GR18" s="279"/>
      <c r="GS18" s="279"/>
      <c r="GT18" s="279"/>
      <c r="GU18" s="279"/>
      <c r="GV18" s="279"/>
      <c r="GW18" s="279"/>
      <c r="GX18" s="279"/>
      <c r="GY18" s="279"/>
      <c r="GZ18" s="279"/>
      <c r="HA18" s="279"/>
      <c r="HB18" s="279"/>
      <c r="HC18" s="279"/>
      <c r="HD18" s="279"/>
      <c r="HE18" s="279"/>
      <c r="HF18" s="279"/>
      <c r="HG18" s="279"/>
      <c r="HH18" s="279"/>
      <c r="HI18" s="279"/>
      <c r="HJ18" s="279"/>
      <c r="HK18" s="279"/>
      <c r="HL18" s="279"/>
      <c r="HM18" s="279"/>
      <c r="HN18" s="279"/>
      <c r="HO18" s="279"/>
      <c r="HP18" s="279"/>
      <c r="HQ18" s="279"/>
      <c r="HR18" s="279"/>
      <c r="HS18" s="279"/>
      <c r="HT18" s="279"/>
      <c r="HU18" s="279"/>
      <c r="HV18" s="279"/>
      <c r="HW18" s="279"/>
      <c r="HX18" s="279"/>
      <c r="HY18" s="279"/>
      <c r="HZ18" s="279"/>
      <c r="IA18" s="279"/>
      <c r="IB18" s="279"/>
      <c r="IC18" s="279"/>
      <c r="ID18" s="279"/>
      <c r="IE18" s="279"/>
      <c r="IF18" s="279"/>
      <c r="IG18" s="279"/>
      <c r="IH18" s="279"/>
      <c r="II18" s="279"/>
      <c r="IJ18" s="279"/>
      <c r="IK18" s="279"/>
      <c r="IL18" s="279"/>
      <c r="IM18" s="279"/>
      <c r="IN18" s="279"/>
      <c r="IO18" s="279"/>
      <c r="IP18" s="279"/>
      <c r="IQ18" s="279"/>
      <c r="IR18" s="279"/>
      <c r="IS18" s="279"/>
      <c r="IT18" s="279"/>
      <c r="IU18" s="279"/>
      <c r="IV18" s="279"/>
    </row>
    <row r="19" spans="1:463" s="36" customFormat="1" ht="15.75" customHeight="1">
      <c r="A19" s="35" t="s">
        <v>5214</v>
      </c>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5"/>
      <c r="GC19" s="35"/>
      <c r="GD19" s="35"/>
      <c r="GE19" s="35"/>
      <c r="GF19" s="35"/>
      <c r="GG19" s="35"/>
      <c r="GH19" s="35"/>
      <c r="GI19" s="35"/>
      <c r="GJ19" s="35"/>
      <c r="GK19" s="35"/>
      <c r="GL19" s="35"/>
      <c r="GM19" s="35"/>
      <c r="GN19" s="35"/>
      <c r="GO19" s="35"/>
      <c r="GP19" s="35"/>
      <c r="GQ19" s="35"/>
      <c r="GR19" s="35"/>
      <c r="GS19" s="35"/>
      <c r="GT19" s="35"/>
      <c r="GU19" s="35"/>
      <c r="GV19" s="35"/>
      <c r="GW19" s="35"/>
      <c r="GX19" s="35"/>
      <c r="GY19" s="35"/>
      <c r="GZ19" s="35"/>
      <c r="HA19" s="35"/>
      <c r="HB19" s="35"/>
      <c r="HC19" s="35"/>
      <c r="HD19" s="35"/>
      <c r="HE19" s="35"/>
      <c r="HF19" s="35"/>
      <c r="HG19" s="35"/>
      <c r="HH19" s="35"/>
      <c r="HI19" s="35"/>
      <c r="HJ19" s="35"/>
      <c r="HK19" s="35"/>
      <c r="HL19" s="35"/>
      <c r="HM19" s="35"/>
      <c r="HN19" s="35"/>
      <c r="HO19" s="35"/>
      <c r="HP19" s="35"/>
      <c r="HQ19" s="35"/>
      <c r="HR19" s="35"/>
      <c r="HS19" s="35"/>
      <c r="HT19" s="35"/>
      <c r="HU19" s="35"/>
      <c r="HV19" s="35"/>
      <c r="HW19" s="35"/>
      <c r="HX19" s="35"/>
      <c r="HY19" s="35"/>
      <c r="HZ19" s="35"/>
      <c r="IA19" s="35"/>
      <c r="IB19" s="35"/>
      <c r="IC19" s="35"/>
      <c r="ID19" s="35"/>
      <c r="IE19" s="35"/>
      <c r="IF19" s="35"/>
      <c r="IG19" s="35"/>
      <c r="IH19" s="35"/>
      <c r="II19" s="35"/>
      <c r="IJ19" s="35"/>
      <c r="IK19" s="35"/>
      <c r="IL19" s="35"/>
      <c r="IM19" s="35"/>
      <c r="IN19" s="35"/>
      <c r="IO19" s="35"/>
      <c r="IP19" s="35"/>
      <c r="IQ19" s="35"/>
      <c r="IR19" s="35"/>
      <c r="IS19" s="35"/>
      <c r="IT19" s="35"/>
      <c r="IU19" s="35"/>
      <c r="IV19" s="35"/>
    </row>
    <row r="20" spans="1:463" s="36" customFormat="1" ht="15.75" customHeight="1">
      <c r="A20" s="35" t="s">
        <v>5215</v>
      </c>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c r="BS20" s="35"/>
      <c r="BT20" s="35"/>
      <c r="BU20" s="35"/>
      <c r="BV20" s="35"/>
      <c r="BW20" s="35"/>
      <c r="BX20" s="35"/>
      <c r="BY20" s="35"/>
      <c r="BZ20" s="35"/>
      <c r="CA20" s="35"/>
      <c r="CB20" s="35"/>
      <c r="CC20" s="35"/>
      <c r="CD20" s="35"/>
      <c r="CE20" s="35"/>
      <c r="CF20" s="35"/>
      <c r="CG20" s="35"/>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5"/>
      <c r="EG20" s="35"/>
      <c r="EH20" s="35"/>
      <c r="EI20" s="35"/>
      <c r="EJ20" s="35"/>
      <c r="EK20" s="35"/>
      <c r="EL20" s="35"/>
      <c r="EM20" s="35"/>
      <c r="EN20" s="35"/>
      <c r="EO20" s="35"/>
      <c r="EP20" s="35"/>
      <c r="EQ20" s="35"/>
      <c r="ER20" s="35"/>
      <c r="ES20" s="35"/>
      <c r="ET20" s="35"/>
      <c r="EU20" s="35"/>
      <c r="EV20" s="35"/>
      <c r="EW20" s="35"/>
      <c r="EX20" s="35"/>
      <c r="EY20" s="35"/>
      <c r="EZ20" s="35"/>
      <c r="FA20" s="35"/>
      <c r="FB20" s="35"/>
      <c r="FC20" s="35"/>
      <c r="FD20" s="35"/>
      <c r="FE20" s="35"/>
      <c r="FF20" s="35"/>
      <c r="FG20" s="35"/>
      <c r="FH20" s="35"/>
      <c r="FI20" s="35"/>
      <c r="FJ20" s="35"/>
      <c r="FK20" s="35"/>
      <c r="FL20" s="35"/>
      <c r="FM20" s="35"/>
      <c r="FN20" s="35"/>
      <c r="FO20" s="35"/>
      <c r="FP20" s="35"/>
      <c r="FQ20" s="35"/>
      <c r="FR20" s="35"/>
      <c r="FS20" s="35"/>
      <c r="FT20" s="35"/>
      <c r="FU20" s="35"/>
      <c r="FV20" s="35"/>
      <c r="FW20" s="35"/>
      <c r="FX20" s="35"/>
      <c r="FY20" s="35"/>
      <c r="FZ20" s="35"/>
      <c r="GA20" s="35"/>
      <c r="GB20" s="35"/>
      <c r="GC20" s="35"/>
      <c r="GD20" s="35"/>
      <c r="GE20" s="35"/>
      <c r="GF20" s="35"/>
      <c r="GG20" s="35"/>
      <c r="GH20" s="35"/>
      <c r="GI20" s="35"/>
      <c r="GJ20" s="35"/>
      <c r="GK20" s="35"/>
      <c r="GL20" s="35"/>
      <c r="GM20" s="35"/>
      <c r="GN20" s="35"/>
      <c r="GO20" s="35"/>
      <c r="GP20" s="35"/>
      <c r="GQ20" s="35"/>
      <c r="GR20" s="35"/>
      <c r="GS20" s="35"/>
      <c r="GT20" s="35"/>
      <c r="GU20" s="35"/>
      <c r="GV20" s="35"/>
      <c r="GW20" s="35"/>
      <c r="GX20" s="35"/>
      <c r="GY20" s="35"/>
      <c r="GZ20" s="35"/>
      <c r="HA20" s="35"/>
      <c r="HB20" s="35"/>
      <c r="HC20" s="35"/>
      <c r="HD20" s="35"/>
      <c r="HE20" s="35"/>
      <c r="HF20" s="35"/>
      <c r="HG20" s="35"/>
      <c r="HH20" s="35"/>
      <c r="HI20" s="35"/>
      <c r="HJ20" s="35"/>
      <c r="HK20" s="35"/>
      <c r="HL20" s="35"/>
      <c r="HM20" s="35"/>
      <c r="HN20" s="35"/>
      <c r="HO20" s="35"/>
      <c r="HP20" s="35"/>
      <c r="HQ20" s="35"/>
      <c r="HR20" s="35"/>
      <c r="HS20" s="35"/>
      <c r="HT20" s="35"/>
      <c r="HU20" s="35"/>
      <c r="HV20" s="35"/>
      <c r="HW20" s="35"/>
      <c r="HX20" s="35"/>
      <c r="HY20" s="35"/>
      <c r="HZ20" s="35"/>
      <c r="IA20" s="35"/>
      <c r="IB20" s="35"/>
      <c r="IC20" s="35"/>
      <c r="ID20" s="35"/>
      <c r="IE20" s="35"/>
      <c r="IF20" s="35"/>
      <c r="IG20" s="35"/>
      <c r="IH20" s="35"/>
      <c r="II20" s="35"/>
      <c r="IJ20" s="35"/>
      <c r="IK20" s="35"/>
      <c r="IL20" s="35"/>
      <c r="IM20" s="35"/>
      <c r="IN20" s="35"/>
      <c r="IO20" s="35"/>
      <c r="IP20" s="35"/>
      <c r="IQ20" s="35"/>
      <c r="IR20" s="35"/>
      <c r="IS20" s="35"/>
      <c r="IT20" s="35"/>
      <c r="IU20" s="35"/>
      <c r="IV20" s="35"/>
    </row>
    <row r="21" spans="1:463" s="36" customFormat="1" ht="15.75" customHeight="1">
      <c r="A21" s="35" t="s">
        <v>5216</v>
      </c>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JD21" s="88"/>
      <c r="JE21" s="88"/>
      <c r="JF21" s="88"/>
      <c r="JG21" s="88"/>
      <c r="JH21" s="88"/>
      <c r="JI21" s="88"/>
      <c r="JJ21" s="88"/>
      <c r="JK21" s="88"/>
      <c r="JL21" s="88"/>
      <c r="JN21" s="88"/>
      <c r="JO21" s="88"/>
      <c r="JP21" s="88"/>
      <c r="JQ21" s="88"/>
      <c r="JR21" s="88"/>
      <c r="JS21" s="88"/>
      <c r="KA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row>
    <row r="22" spans="1:463"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row>
    <row r="23" spans="1:463" s="36" customFormat="1" ht="15.75" customHeight="1">
      <c r="A23" s="35" t="s">
        <v>5217</v>
      </c>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5"/>
      <c r="GC23" s="35"/>
      <c r="GD23" s="35"/>
      <c r="GE23" s="35"/>
      <c r="GF23" s="35"/>
      <c r="GG23" s="35"/>
      <c r="GH23" s="35"/>
      <c r="GI23" s="35"/>
      <c r="GJ23" s="35"/>
      <c r="GK23" s="35"/>
      <c r="GL23" s="35"/>
      <c r="GM23" s="35"/>
      <c r="GN23" s="35"/>
      <c r="GO23" s="35"/>
      <c r="GP23" s="35"/>
      <c r="GQ23" s="35"/>
      <c r="GR23" s="35"/>
      <c r="GS23" s="35"/>
      <c r="GT23" s="35"/>
      <c r="GU23" s="35"/>
      <c r="GV23" s="35"/>
      <c r="GW23" s="35"/>
      <c r="GX23" s="35"/>
      <c r="GY23" s="35"/>
      <c r="GZ23" s="35"/>
      <c r="HA23" s="35"/>
      <c r="HB23" s="35"/>
      <c r="HC23" s="35"/>
      <c r="HD23" s="35"/>
      <c r="HE23" s="35"/>
      <c r="HF23" s="35"/>
      <c r="HG23" s="35"/>
      <c r="HH23" s="35"/>
      <c r="HI23" s="35"/>
      <c r="HJ23" s="35"/>
      <c r="HK23" s="35"/>
      <c r="HL23" s="35"/>
      <c r="HM23" s="35"/>
      <c r="HN23" s="35"/>
      <c r="HO23" s="35"/>
      <c r="HP23" s="35"/>
      <c r="HQ23" s="35"/>
      <c r="HR23" s="35"/>
      <c r="HS23" s="35"/>
      <c r="HT23" s="35"/>
      <c r="HU23" s="35"/>
      <c r="HV23" s="35"/>
      <c r="HW23" s="35"/>
      <c r="HX23" s="35"/>
      <c r="HY23" s="35"/>
      <c r="HZ23" s="35"/>
      <c r="IA23" s="35"/>
      <c r="IB23" s="35"/>
      <c r="IC23" s="35"/>
      <c r="ID23" s="35"/>
      <c r="IE23" s="35"/>
      <c r="IF23" s="35"/>
      <c r="IG23" s="35"/>
      <c r="IH23" s="35"/>
      <c r="II23" s="35"/>
      <c r="IJ23" s="35"/>
      <c r="IK23" s="35"/>
      <c r="IL23" s="35"/>
      <c r="IM23" s="35"/>
      <c r="IN23" s="35"/>
      <c r="IO23" s="35"/>
      <c r="IP23" s="35"/>
      <c r="IQ23" s="35"/>
      <c r="IR23" s="35"/>
      <c r="IS23" s="35"/>
      <c r="IT23" s="35"/>
      <c r="IU23" s="35"/>
      <c r="IV23" s="35"/>
    </row>
    <row r="24" spans="1:463" s="36" customFormat="1" ht="15.75" customHeight="1">
      <c r="A24" s="35" t="s">
        <v>5218</v>
      </c>
      <c r="B24" s="35"/>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c r="BX24" s="35"/>
      <c r="BY24" s="35"/>
      <c r="BZ24" s="35"/>
      <c r="CA24" s="35"/>
      <c r="CB24" s="35"/>
      <c r="CC24" s="35"/>
      <c r="CD24" s="35"/>
      <c r="CE24" s="35"/>
      <c r="CF24" s="35"/>
      <c r="CG24" s="35"/>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5"/>
      <c r="EG24" s="35"/>
      <c r="EH24" s="35"/>
      <c r="EI24" s="35"/>
      <c r="EJ24" s="35"/>
      <c r="EK24" s="35"/>
      <c r="EL24" s="35"/>
      <c r="EM24" s="35"/>
      <c r="EN24" s="35"/>
      <c r="EO24" s="35"/>
      <c r="EP24" s="35"/>
      <c r="EQ24" s="35"/>
      <c r="ER24" s="35"/>
      <c r="ES24" s="35"/>
      <c r="ET24" s="35"/>
      <c r="EU24" s="35"/>
      <c r="EV24" s="35"/>
      <c r="EW24" s="35"/>
      <c r="EX24" s="35"/>
      <c r="EY24" s="35"/>
      <c r="EZ24" s="35"/>
      <c r="FA24" s="35"/>
      <c r="FB24" s="35"/>
      <c r="FC24" s="35"/>
      <c r="FD24" s="35"/>
      <c r="FE24" s="35"/>
      <c r="FF24" s="35"/>
      <c r="FG24" s="35"/>
      <c r="FH24" s="35"/>
      <c r="FI24" s="35"/>
      <c r="FJ24" s="35"/>
      <c r="FK24" s="35"/>
      <c r="FL24" s="35"/>
      <c r="FM24" s="35"/>
      <c r="FN24" s="35"/>
      <c r="FO24" s="35"/>
      <c r="FP24" s="35"/>
      <c r="FQ24" s="35"/>
      <c r="FR24" s="35"/>
      <c r="FS24" s="35"/>
      <c r="FT24" s="35"/>
      <c r="FU24" s="35"/>
      <c r="FV24" s="35"/>
      <c r="FW24" s="35"/>
      <c r="FX24" s="35"/>
      <c r="FY24" s="35"/>
      <c r="FZ24" s="35"/>
      <c r="GA24" s="35"/>
      <c r="GB24" s="35"/>
      <c r="GC24" s="35"/>
      <c r="GD24" s="35"/>
      <c r="GE24" s="35"/>
      <c r="GF24" s="35"/>
      <c r="GG24" s="35"/>
      <c r="GH24" s="35"/>
      <c r="GI24" s="35"/>
      <c r="GJ24" s="35"/>
      <c r="GK24" s="35"/>
      <c r="GL24" s="35"/>
      <c r="GM24" s="35"/>
      <c r="GN24" s="35"/>
      <c r="GO24" s="35"/>
      <c r="GP24" s="35"/>
      <c r="GQ24" s="35"/>
      <c r="GR24" s="35"/>
      <c r="GS24" s="35"/>
      <c r="GT24" s="35"/>
      <c r="GU24" s="35"/>
      <c r="GV24" s="35"/>
      <c r="GW24" s="35"/>
      <c r="GX24" s="35"/>
      <c r="GY24" s="35"/>
      <c r="GZ24" s="35"/>
      <c r="HA24" s="35"/>
      <c r="HB24" s="35"/>
      <c r="HC24" s="35"/>
      <c r="HD24" s="35"/>
      <c r="HE24" s="35"/>
      <c r="HF24" s="35"/>
      <c r="HG24" s="35"/>
      <c r="HH24" s="35"/>
      <c r="HI24" s="35"/>
      <c r="HJ24" s="35"/>
      <c r="HK24" s="35"/>
      <c r="HL24" s="35"/>
      <c r="HM24" s="35"/>
      <c r="HN24" s="35"/>
      <c r="HO24" s="35"/>
      <c r="HP24" s="35"/>
      <c r="HQ24" s="35"/>
      <c r="HR24" s="35"/>
      <c r="HS24" s="35"/>
      <c r="HT24" s="35"/>
      <c r="HU24" s="35"/>
      <c r="HV24" s="35"/>
      <c r="HW24" s="35"/>
      <c r="HX24" s="35"/>
      <c r="HY24" s="35"/>
      <c r="HZ24" s="35"/>
      <c r="IA24" s="35"/>
      <c r="IB24" s="35"/>
      <c r="IC24" s="35"/>
      <c r="ID24" s="35"/>
      <c r="IE24" s="35"/>
      <c r="IF24" s="35"/>
      <c r="IG24" s="35"/>
      <c r="IH24" s="35"/>
      <c r="II24" s="35"/>
      <c r="IJ24" s="35"/>
      <c r="IK24" s="35"/>
      <c r="IL24" s="35"/>
      <c r="IM24" s="35"/>
      <c r="IN24" s="35"/>
      <c r="IO24" s="35"/>
      <c r="IP24" s="35"/>
      <c r="IQ24" s="35"/>
      <c r="IR24" s="35"/>
      <c r="IS24" s="35"/>
      <c r="IT24" s="35"/>
      <c r="IU24" s="35"/>
      <c r="IV24" s="35"/>
    </row>
    <row r="25" spans="1:463" s="36" customFormat="1" ht="15.75" customHeight="1">
      <c r="A25" s="35" t="s">
        <v>5216</v>
      </c>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c r="DP25" s="37"/>
      <c r="DQ25" s="37"/>
      <c r="DR25" s="37"/>
      <c r="DS25" s="37"/>
      <c r="DT25" s="37"/>
      <c r="DU25" s="37"/>
      <c r="DV25" s="37"/>
      <c r="DW25" s="37"/>
      <c r="DX25" s="37"/>
      <c r="DY25" s="37"/>
      <c r="DZ25" s="37"/>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row>
    <row r="26" spans="1:463" s="56" customFormat="1" ht="15.75" customHeight="1">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3"/>
      <c r="BD26" s="273"/>
      <c r="BE26" s="273"/>
      <c r="BF26" s="273"/>
      <c r="BG26" s="273"/>
      <c r="BH26" s="273"/>
      <c r="BI26" s="273"/>
      <c r="BJ26" s="273"/>
      <c r="BK26" s="273"/>
      <c r="BL26" s="273"/>
      <c r="BM26" s="273"/>
      <c r="BN26" s="273"/>
      <c r="BO26" s="273"/>
      <c r="BP26" s="273"/>
      <c r="BQ26" s="273"/>
      <c r="BR26" s="273"/>
      <c r="BS26" s="273"/>
      <c r="BT26" s="273"/>
      <c r="BU26" s="273"/>
      <c r="BV26" s="273"/>
      <c r="BW26" s="273"/>
      <c r="BX26" s="273"/>
      <c r="BY26" s="273"/>
      <c r="BZ26" s="273"/>
      <c r="CA26" s="273"/>
      <c r="CB26" s="273"/>
      <c r="CC26" s="273"/>
      <c r="CD26" s="273"/>
      <c r="CE26" s="273"/>
      <c r="CF26" s="273"/>
      <c r="CG26" s="273"/>
      <c r="CH26" s="273"/>
      <c r="CI26" s="273"/>
      <c r="CJ26" s="273"/>
      <c r="CK26" s="273"/>
      <c r="CL26" s="273"/>
      <c r="CM26" s="273"/>
      <c r="CN26" s="273"/>
      <c r="CO26" s="273"/>
      <c r="CP26" s="273"/>
      <c r="CQ26" s="273"/>
      <c r="CR26" s="273"/>
      <c r="CS26" s="273"/>
      <c r="CT26" s="273"/>
      <c r="CU26" s="273"/>
      <c r="CV26" s="273"/>
      <c r="CW26" s="273"/>
      <c r="CX26" s="273"/>
      <c r="CY26" s="273"/>
      <c r="CZ26" s="273"/>
      <c r="DA26" s="273"/>
      <c r="DB26" s="273"/>
      <c r="DC26" s="273"/>
      <c r="DD26" s="273"/>
      <c r="DE26" s="273"/>
      <c r="DF26" s="273"/>
      <c r="DG26" s="273"/>
      <c r="DH26" s="273"/>
      <c r="DI26" s="273"/>
      <c r="DJ26" s="273"/>
      <c r="DK26" s="273"/>
      <c r="DL26" s="273"/>
      <c r="DM26" s="273"/>
      <c r="DN26" s="273"/>
      <c r="DO26" s="273"/>
      <c r="DP26" s="273"/>
      <c r="DQ26" s="273"/>
      <c r="DR26" s="273"/>
      <c r="DS26" s="273"/>
      <c r="DT26" s="273"/>
      <c r="DU26" s="273"/>
      <c r="DV26" s="273"/>
      <c r="DW26" s="273"/>
      <c r="DX26" s="273"/>
      <c r="DY26" s="273"/>
      <c r="DZ26" s="273"/>
      <c r="EA26" s="273"/>
      <c r="EB26" s="273"/>
      <c r="EC26" s="273"/>
      <c r="ED26" s="273"/>
      <c r="EE26" s="273"/>
      <c r="EF26" s="273"/>
      <c r="EG26" s="273"/>
      <c r="EH26" s="273"/>
      <c r="EI26" s="273"/>
      <c r="EJ26" s="273"/>
      <c r="EK26" s="273"/>
      <c r="EL26" s="273"/>
      <c r="EM26" s="273"/>
      <c r="EN26" s="273"/>
      <c r="EO26" s="273"/>
      <c r="EP26" s="273"/>
      <c r="EQ26" s="273"/>
      <c r="ER26" s="273"/>
      <c r="ES26" s="273"/>
      <c r="ET26" s="273"/>
      <c r="EU26" s="273"/>
      <c r="EV26" s="273"/>
      <c r="EW26" s="273"/>
      <c r="EX26" s="273"/>
      <c r="EY26" s="273"/>
      <c r="EZ26" s="273"/>
      <c r="FA26" s="273"/>
      <c r="FB26" s="273"/>
      <c r="FC26" s="273"/>
      <c r="FD26" s="273"/>
      <c r="FE26" s="273"/>
      <c r="FF26" s="273"/>
      <c r="FG26" s="273"/>
      <c r="FH26" s="273"/>
      <c r="FI26" s="273"/>
      <c r="FJ26" s="273"/>
      <c r="FK26" s="273"/>
      <c r="FL26" s="273"/>
      <c r="FM26" s="273"/>
      <c r="FN26" s="273"/>
      <c r="FO26" s="273"/>
      <c r="FP26" s="273"/>
      <c r="FQ26" s="273"/>
      <c r="FR26" s="273"/>
      <c r="FS26" s="273"/>
      <c r="FT26" s="273"/>
      <c r="FU26" s="273"/>
      <c r="FV26" s="273"/>
      <c r="FW26" s="273"/>
      <c r="FX26" s="273"/>
      <c r="FY26" s="273"/>
      <c r="FZ26" s="273"/>
      <c r="GA26" s="273"/>
      <c r="GB26" s="273"/>
      <c r="GC26" s="273"/>
      <c r="GD26" s="273"/>
      <c r="GE26" s="273"/>
      <c r="GF26" s="273"/>
      <c r="GG26" s="273"/>
      <c r="GH26" s="273"/>
      <c r="GI26" s="273"/>
      <c r="GJ26" s="273"/>
      <c r="GK26" s="273"/>
      <c r="GL26" s="273"/>
      <c r="GM26" s="273"/>
      <c r="GN26" s="273"/>
      <c r="GO26" s="273"/>
      <c r="GP26" s="273"/>
      <c r="GQ26" s="273"/>
      <c r="GR26" s="273"/>
      <c r="GS26" s="273"/>
      <c r="GT26" s="273"/>
      <c r="GU26" s="273"/>
      <c r="GV26" s="273"/>
      <c r="GW26" s="273"/>
      <c r="GX26" s="273"/>
      <c r="GY26" s="273"/>
      <c r="GZ26" s="273"/>
      <c r="HA26" s="273"/>
      <c r="HB26" s="273"/>
      <c r="HC26" s="273"/>
      <c r="HD26" s="273"/>
      <c r="HE26" s="273"/>
      <c r="HF26" s="273"/>
      <c r="HG26" s="273"/>
      <c r="HH26" s="273"/>
      <c r="HI26" s="273"/>
      <c r="HJ26" s="273"/>
      <c r="HK26" s="273"/>
      <c r="HL26" s="273"/>
      <c r="HM26" s="273"/>
      <c r="HN26" s="273"/>
      <c r="HO26" s="273"/>
      <c r="HP26" s="273"/>
      <c r="HQ26" s="273"/>
      <c r="HR26" s="273"/>
      <c r="HS26" s="273"/>
      <c r="HT26" s="273"/>
      <c r="HU26" s="273"/>
      <c r="HV26" s="273"/>
      <c r="HW26" s="273"/>
      <c r="HX26" s="273"/>
      <c r="HY26" s="273"/>
      <c r="HZ26" s="273"/>
      <c r="IA26" s="273"/>
      <c r="IB26" s="273"/>
      <c r="IC26" s="273"/>
      <c r="ID26" s="273"/>
      <c r="IE26" s="273"/>
      <c r="IF26" s="273"/>
      <c r="IG26" s="273"/>
      <c r="IH26" s="273"/>
      <c r="II26" s="273"/>
      <c r="IJ26" s="273"/>
      <c r="IK26" s="273"/>
      <c r="IL26" s="273"/>
      <c r="IM26" s="273"/>
      <c r="IN26" s="273"/>
      <c r="IO26" s="273"/>
      <c r="IP26" s="273"/>
      <c r="IQ26" s="273"/>
      <c r="IR26" s="273"/>
      <c r="IS26" s="273"/>
      <c r="IT26" s="273"/>
      <c r="IU26" s="273"/>
      <c r="IV26" s="273"/>
    </row>
    <row r="27" spans="1:463" s="36" customFormat="1" ht="15.75" customHeight="1">
      <c r="A27" s="35" t="s">
        <v>5219</v>
      </c>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5"/>
      <c r="GC27" s="35"/>
      <c r="GD27" s="35"/>
      <c r="GE27" s="35"/>
      <c r="GF27" s="35"/>
      <c r="GG27" s="35"/>
      <c r="GH27" s="35"/>
      <c r="GI27" s="35"/>
      <c r="GJ27" s="35"/>
      <c r="GK27" s="35"/>
      <c r="GL27" s="35"/>
      <c r="GM27" s="35"/>
      <c r="GN27" s="35"/>
      <c r="GO27" s="35"/>
      <c r="GP27" s="35"/>
      <c r="GQ27" s="35"/>
      <c r="GR27" s="35"/>
      <c r="GS27" s="35"/>
      <c r="GT27" s="35"/>
      <c r="GU27" s="35"/>
      <c r="GV27" s="35"/>
      <c r="GW27" s="35"/>
      <c r="GX27" s="35"/>
      <c r="GY27" s="35"/>
      <c r="GZ27" s="35"/>
      <c r="HA27" s="35"/>
      <c r="HB27" s="35"/>
      <c r="HC27" s="35"/>
      <c r="HD27" s="35"/>
      <c r="HE27" s="35"/>
      <c r="HF27" s="35"/>
      <c r="HG27" s="35"/>
      <c r="HH27" s="35"/>
      <c r="HI27" s="35"/>
      <c r="HJ27" s="35"/>
      <c r="HK27" s="35"/>
      <c r="HL27" s="35"/>
      <c r="HM27" s="35"/>
      <c r="HN27" s="35"/>
      <c r="HO27" s="35"/>
      <c r="HP27" s="35"/>
      <c r="HQ27" s="35"/>
      <c r="HR27" s="35"/>
      <c r="HS27" s="35"/>
      <c r="HT27" s="35"/>
      <c r="HU27" s="35"/>
      <c r="HV27" s="35"/>
      <c r="HW27" s="35"/>
      <c r="HX27" s="35"/>
      <c r="HY27" s="35"/>
      <c r="HZ27" s="35"/>
      <c r="IA27" s="35"/>
      <c r="IB27" s="35"/>
      <c r="IC27" s="35"/>
      <c r="ID27" s="35"/>
      <c r="IE27" s="35"/>
      <c r="IF27" s="35"/>
      <c r="IG27" s="35"/>
      <c r="IH27" s="35"/>
      <c r="II27" s="35"/>
      <c r="IJ27" s="35"/>
      <c r="IK27" s="35"/>
      <c r="IL27" s="35"/>
      <c r="IM27" s="35"/>
      <c r="IN27" s="35"/>
      <c r="IO27" s="35"/>
      <c r="IP27" s="35"/>
      <c r="IQ27" s="35"/>
      <c r="IR27" s="35"/>
      <c r="IS27" s="35"/>
      <c r="IT27" s="35"/>
      <c r="IU27" s="35"/>
      <c r="IV27" s="35"/>
    </row>
    <row r="28" spans="1:463" s="36" customFormat="1" ht="15.75" customHeight="1">
      <c r="A28" s="35" t="s">
        <v>5220</v>
      </c>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c r="BS28" s="35"/>
      <c r="BT28" s="35"/>
      <c r="BU28" s="35"/>
      <c r="BV28" s="35"/>
      <c r="BW28" s="35"/>
      <c r="BX28" s="35"/>
      <c r="BY28" s="35"/>
      <c r="BZ28" s="35"/>
      <c r="CA28" s="35"/>
      <c r="CB28" s="35"/>
      <c r="CC28" s="35"/>
      <c r="CD28" s="35"/>
      <c r="CE28" s="35"/>
      <c r="CF28" s="35"/>
      <c r="CG28" s="35"/>
      <c r="CH28" s="35"/>
      <c r="CI28" s="35"/>
      <c r="CJ28" s="35"/>
      <c r="CK28" s="35"/>
      <c r="CL28" s="35"/>
      <c r="CM28" s="35"/>
      <c r="CN28" s="35"/>
      <c r="CO28" s="35"/>
      <c r="CP28" s="35"/>
      <c r="CQ28" s="35"/>
      <c r="CR28" s="35"/>
      <c r="CS28" s="35"/>
      <c r="CT28" s="35"/>
      <c r="CU28" s="35"/>
      <c r="CV28" s="35"/>
      <c r="CW28" s="35"/>
      <c r="CX28" s="35"/>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5"/>
      <c r="EG28" s="35"/>
      <c r="EH28" s="35"/>
      <c r="EI28" s="35"/>
      <c r="EJ28" s="35"/>
      <c r="EK28" s="35"/>
      <c r="EL28" s="35"/>
      <c r="EM28" s="35"/>
      <c r="EN28" s="35"/>
      <c r="EO28" s="35"/>
      <c r="EP28" s="35"/>
      <c r="EQ28" s="35"/>
      <c r="ER28" s="35"/>
      <c r="ES28" s="35"/>
      <c r="ET28" s="35"/>
      <c r="EU28" s="35"/>
      <c r="EV28" s="35"/>
      <c r="EW28" s="35"/>
      <c r="EX28" s="35"/>
      <c r="EY28" s="35"/>
      <c r="EZ28" s="35"/>
      <c r="FA28" s="35"/>
      <c r="FB28" s="35"/>
      <c r="FC28" s="35"/>
      <c r="FD28" s="35"/>
      <c r="FE28" s="35"/>
      <c r="FF28" s="35"/>
      <c r="FG28" s="35"/>
      <c r="FH28" s="35"/>
      <c r="FI28" s="35"/>
      <c r="FJ28" s="35"/>
      <c r="FK28" s="35"/>
      <c r="FL28" s="35"/>
      <c r="FM28" s="35"/>
      <c r="FN28" s="35"/>
      <c r="FO28" s="35"/>
      <c r="FP28" s="35"/>
      <c r="FQ28" s="35"/>
      <c r="FR28" s="35"/>
      <c r="FS28" s="35"/>
      <c r="FT28" s="35"/>
      <c r="FU28" s="35"/>
      <c r="FV28" s="35"/>
      <c r="FW28" s="35"/>
      <c r="FX28" s="35"/>
      <c r="FY28" s="35"/>
      <c r="FZ28" s="35"/>
      <c r="GA28" s="35"/>
      <c r="GB28" s="35"/>
      <c r="GC28" s="35"/>
      <c r="GD28" s="35"/>
      <c r="GE28" s="35"/>
      <c r="GF28" s="35"/>
      <c r="GG28" s="35"/>
      <c r="GH28" s="35"/>
      <c r="GI28" s="35"/>
      <c r="GJ28" s="35"/>
      <c r="GK28" s="35"/>
      <c r="GL28" s="35"/>
      <c r="GM28" s="35"/>
      <c r="GN28" s="35"/>
      <c r="GO28" s="35"/>
      <c r="GP28" s="35"/>
      <c r="GQ28" s="35"/>
      <c r="GR28" s="35"/>
      <c r="GS28" s="35"/>
      <c r="GT28" s="35"/>
      <c r="GU28" s="35"/>
      <c r="GV28" s="35"/>
      <c r="GW28" s="35"/>
      <c r="GX28" s="35"/>
      <c r="GY28" s="35"/>
      <c r="GZ28" s="35"/>
      <c r="HA28" s="35"/>
      <c r="HB28" s="35"/>
      <c r="HC28" s="35"/>
      <c r="HD28" s="35"/>
      <c r="HE28" s="35"/>
      <c r="HF28" s="35"/>
      <c r="HG28" s="35"/>
      <c r="HH28" s="35"/>
      <c r="HI28" s="35"/>
      <c r="HJ28" s="35"/>
      <c r="HK28" s="35"/>
      <c r="HL28" s="35"/>
      <c r="HM28" s="35"/>
      <c r="HN28" s="35"/>
      <c r="HO28" s="35"/>
      <c r="HP28" s="35"/>
      <c r="HQ28" s="35"/>
      <c r="HR28" s="35"/>
      <c r="HS28" s="35"/>
      <c r="HT28" s="35"/>
      <c r="HU28" s="35"/>
      <c r="HV28" s="35"/>
      <c r="HW28" s="35"/>
      <c r="HX28" s="35"/>
      <c r="HY28" s="35"/>
      <c r="HZ28" s="35"/>
      <c r="IA28" s="35"/>
      <c r="IB28" s="35"/>
      <c r="IC28" s="35"/>
      <c r="ID28" s="35"/>
      <c r="IE28" s="35"/>
      <c r="IF28" s="35"/>
      <c r="IG28" s="35"/>
      <c r="IH28" s="35"/>
      <c r="II28" s="35"/>
      <c r="IJ28" s="35"/>
      <c r="IK28" s="35"/>
      <c r="IL28" s="35"/>
      <c r="IM28" s="35"/>
      <c r="IN28" s="35"/>
      <c r="IO28" s="35"/>
      <c r="IP28" s="35"/>
      <c r="IQ28" s="35"/>
      <c r="IR28" s="35"/>
      <c r="IS28" s="35"/>
      <c r="IT28" s="35"/>
      <c r="IU28" s="35"/>
      <c r="IV28" s="35"/>
    </row>
    <row r="29" spans="1:463"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row>
    <row r="30" spans="1:463" ht="15.75" customHeight="1">
      <c r="A30" s="21"/>
      <c r="B30" s="2" t="s">
        <v>220</v>
      </c>
      <c r="C30" s="2" t="s">
        <v>221</v>
      </c>
      <c r="D30" s="2" t="s">
        <v>222</v>
      </c>
      <c r="E30" s="2" t="s">
        <v>223</v>
      </c>
      <c r="F30" s="2" t="s">
        <v>224</v>
      </c>
      <c r="G30" s="2" t="s">
        <v>225</v>
      </c>
      <c r="H30" s="2" t="s">
        <v>226</v>
      </c>
      <c r="I30" s="2" t="s">
        <v>220</v>
      </c>
      <c r="J30" s="2" t="s">
        <v>221</v>
      </c>
      <c r="K30" s="2" t="s">
        <v>222</v>
      </c>
      <c r="L30" s="2" t="s">
        <v>223</v>
      </c>
      <c r="M30" s="2" t="s">
        <v>224</v>
      </c>
      <c r="N30" s="2" t="s">
        <v>225</v>
      </c>
      <c r="O30" s="2" t="s">
        <v>226</v>
      </c>
      <c r="P30" s="2" t="s">
        <v>220</v>
      </c>
      <c r="Q30" s="2" t="s">
        <v>221</v>
      </c>
      <c r="R30" s="2" t="s">
        <v>222</v>
      </c>
      <c r="S30" s="2" t="s">
        <v>223</v>
      </c>
      <c r="T30" s="2" t="s">
        <v>224</v>
      </c>
      <c r="U30" s="2" t="s">
        <v>225</v>
      </c>
      <c r="V30" s="2" t="s">
        <v>226</v>
      </c>
      <c r="W30" s="2" t="s">
        <v>220</v>
      </c>
      <c r="X30" s="2" t="s">
        <v>221</v>
      </c>
      <c r="Y30" s="2" t="s">
        <v>222</v>
      </c>
      <c r="Z30" s="2" t="s">
        <v>223</v>
      </c>
      <c r="AA30" s="2" t="s">
        <v>224</v>
      </c>
      <c r="AB30" s="2" t="s">
        <v>225</v>
      </c>
      <c r="AC30" s="2" t="s">
        <v>226</v>
      </c>
      <c r="AD30" s="2" t="s">
        <v>220</v>
      </c>
      <c r="AE30" s="2" t="s">
        <v>221</v>
      </c>
      <c r="AF30" s="2" t="s">
        <v>222</v>
      </c>
      <c r="AG30" s="2" t="s">
        <v>223</v>
      </c>
      <c r="AH30" s="2" t="s">
        <v>224</v>
      </c>
      <c r="AI30" s="2" t="s">
        <v>225</v>
      </c>
      <c r="AJ30" s="2" t="s">
        <v>226</v>
      </c>
      <c r="AK30" s="2" t="s">
        <v>220</v>
      </c>
      <c r="AL30" s="2" t="s">
        <v>221</v>
      </c>
      <c r="AM30" s="2" t="s">
        <v>222</v>
      </c>
      <c r="AN30" s="2" t="s">
        <v>223</v>
      </c>
      <c r="AO30" s="2" t="s">
        <v>224</v>
      </c>
      <c r="AP30" s="2" t="s">
        <v>225</v>
      </c>
      <c r="AQ30" s="2" t="s">
        <v>226</v>
      </c>
      <c r="AR30" s="2" t="s">
        <v>220</v>
      </c>
      <c r="AS30" s="2" t="s">
        <v>221</v>
      </c>
      <c r="AT30" s="2" t="s">
        <v>222</v>
      </c>
      <c r="AU30" s="2" t="s">
        <v>223</v>
      </c>
      <c r="AV30" s="2" t="s">
        <v>224</v>
      </c>
      <c r="AW30" s="2" t="s">
        <v>225</v>
      </c>
      <c r="AX30" s="2" t="s">
        <v>226</v>
      </c>
      <c r="AY30" s="2" t="s">
        <v>220</v>
      </c>
      <c r="AZ30" s="2" t="s">
        <v>221</v>
      </c>
      <c r="BA30" s="2" t="s">
        <v>222</v>
      </c>
      <c r="BB30" s="2" t="s">
        <v>223</v>
      </c>
      <c r="BC30" s="2" t="s">
        <v>224</v>
      </c>
      <c r="BD30" s="2" t="s">
        <v>225</v>
      </c>
      <c r="BE30" s="2" t="s">
        <v>226</v>
      </c>
      <c r="BF30" s="2" t="s">
        <v>220</v>
      </c>
      <c r="BG30" s="2" t="s">
        <v>221</v>
      </c>
      <c r="BH30" s="2" t="s">
        <v>222</v>
      </c>
      <c r="BI30" s="2" t="s">
        <v>223</v>
      </c>
      <c r="BJ30" s="2" t="s">
        <v>224</v>
      </c>
      <c r="BK30" s="2" t="s">
        <v>225</v>
      </c>
      <c r="BL30" s="2" t="s">
        <v>226</v>
      </c>
      <c r="BM30" s="2" t="s">
        <v>220</v>
      </c>
      <c r="BN30" s="2" t="s">
        <v>221</v>
      </c>
      <c r="BO30" s="2" t="s">
        <v>222</v>
      </c>
      <c r="BP30" s="2" t="s">
        <v>223</v>
      </c>
      <c r="BQ30" s="2" t="s">
        <v>224</v>
      </c>
      <c r="BR30" s="2" t="s">
        <v>225</v>
      </c>
      <c r="BS30" s="2" t="s">
        <v>226</v>
      </c>
      <c r="BT30" s="2" t="s">
        <v>220</v>
      </c>
      <c r="BU30" s="2" t="s">
        <v>221</v>
      </c>
      <c r="BV30" s="2" t="s">
        <v>222</v>
      </c>
      <c r="BW30" s="2" t="s">
        <v>223</v>
      </c>
      <c r="BX30" s="2" t="s">
        <v>224</v>
      </c>
      <c r="BY30" s="2" t="s">
        <v>225</v>
      </c>
      <c r="BZ30" s="2" t="s">
        <v>226</v>
      </c>
      <c r="CA30" s="2" t="s">
        <v>220</v>
      </c>
      <c r="CB30" s="2" t="s">
        <v>221</v>
      </c>
      <c r="CC30" s="2" t="s">
        <v>222</v>
      </c>
      <c r="CD30" s="2" t="s">
        <v>223</v>
      </c>
      <c r="CE30" s="2" t="s">
        <v>224</v>
      </c>
      <c r="CF30" s="2" t="s">
        <v>225</v>
      </c>
      <c r="CG30" s="2" t="s">
        <v>226</v>
      </c>
      <c r="CH30" s="2" t="s">
        <v>220</v>
      </c>
      <c r="CI30" s="2" t="s">
        <v>221</v>
      </c>
      <c r="CJ30" s="2" t="s">
        <v>222</v>
      </c>
      <c r="CK30" s="2" t="s">
        <v>223</v>
      </c>
      <c r="CL30" s="2" t="s">
        <v>224</v>
      </c>
      <c r="CM30" s="2" t="s">
        <v>225</v>
      </c>
      <c r="CN30" s="2" t="s">
        <v>226</v>
      </c>
      <c r="CO30" s="2" t="s">
        <v>220</v>
      </c>
      <c r="CP30" s="2" t="s">
        <v>221</v>
      </c>
      <c r="CQ30" s="2" t="s">
        <v>222</v>
      </c>
      <c r="CR30" s="2" t="s">
        <v>223</v>
      </c>
      <c r="CS30" s="2" t="s">
        <v>224</v>
      </c>
      <c r="CT30" s="2" t="s">
        <v>225</v>
      </c>
      <c r="CU30" s="2" t="s">
        <v>226</v>
      </c>
      <c r="CV30" s="2" t="s">
        <v>220</v>
      </c>
      <c r="CW30" s="2" t="s">
        <v>221</v>
      </c>
      <c r="CX30" s="2" t="s">
        <v>222</v>
      </c>
      <c r="CY30" s="2" t="s">
        <v>223</v>
      </c>
      <c r="CZ30" s="2" t="s">
        <v>224</v>
      </c>
      <c r="DA30" s="2" t="s">
        <v>225</v>
      </c>
      <c r="DB30" s="2" t="s">
        <v>226</v>
      </c>
      <c r="DC30" s="2" t="s">
        <v>220</v>
      </c>
      <c r="DD30" s="2" t="s">
        <v>221</v>
      </c>
      <c r="DE30" s="2" t="s">
        <v>222</v>
      </c>
      <c r="DF30" s="2" t="s">
        <v>223</v>
      </c>
      <c r="DG30" s="2" t="s">
        <v>224</v>
      </c>
      <c r="DH30" s="2" t="s">
        <v>225</v>
      </c>
      <c r="DI30" s="2" t="s">
        <v>226</v>
      </c>
      <c r="DJ30" s="2" t="s">
        <v>220</v>
      </c>
      <c r="DK30" s="2" t="s">
        <v>221</v>
      </c>
      <c r="DL30" s="2" t="s">
        <v>222</v>
      </c>
      <c r="DM30" s="2" t="s">
        <v>223</v>
      </c>
      <c r="DN30" s="2" t="s">
        <v>224</v>
      </c>
      <c r="DO30" s="2" t="s">
        <v>225</v>
      </c>
      <c r="DP30" s="2" t="s">
        <v>226</v>
      </c>
      <c r="DQ30" s="2" t="s">
        <v>220</v>
      </c>
      <c r="DR30" s="2" t="s">
        <v>221</v>
      </c>
      <c r="DS30" s="2" t="s">
        <v>222</v>
      </c>
      <c r="DT30" s="2" t="s">
        <v>223</v>
      </c>
      <c r="DU30" s="2" t="s">
        <v>224</v>
      </c>
      <c r="DV30" s="2" t="s">
        <v>225</v>
      </c>
      <c r="DW30" s="2" t="s">
        <v>226</v>
      </c>
      <c r="DX30" s="2" t="s">
        <v>220</v>
      </c>
      <c r="DY30" s="2" t="s">
        <v>221</v>
      </c>
      <c r="DZ30" s="2" t="s">
        <v>222</v>
      </c>
      <c r="EA30" s="2" t="s">
        <v>223</v>
      </c>
      <c r="EB30" s="2" t="s">
        <v>224</v>
      </c>
      <c r="EC30" s="2" t="s">
        <v>225</v>
      </c>
      <c r="ED30" s="2" t="s">
        <v>226</v>
      </c>
      <c r="EE30" s="2" t="s">
        <v>220</v>
      </c>
      <c r="EF30" s="2" t="s">
        <v>221</v>
      </c>
      <c r="EG30" s="2" t="s">
        <v>222</v>
      </c>
      <c r="EH30" s="2" t="s">
        <v>223</v>
      </c>
      <c r="EI30" s="2" t="s">
        <v>224</v>
      </c>
      <c r="EJ30" s="2" t="s">
        <v>225</v>
      </c>
      <c r="EK30" s="2" t="s">
        <v>226</v>
      </c>
      <c r="EL30" s="2" t="s">
        <v>220</v>
      </c>
      <c r="EM30" s="2" t="s">
        <v>221</v>
      </c>
      <c r="EN30" s="2" t="s">
        <v>222</v>
      </c>
      <c r="EO30" s="2" t="s">
        <v>223</v>
      </c>
      <c r="EP30" s="2" t="s">
        <v>224</v>
      </c>
      <c r="EQ30" s="2" t="s">
        <v>225</v>
      </c>
      <c r="ER30" s="2" t="s">
        <v>226</v>
      </c>
      <c r="ES30" s="2" t="s">
        <v>220</v>
      </c>
      <c r="ET30" s="2" t="s">
        <v>221</v>
      </c>
      <c r="EU30" s="2" t="s">
        <v>222</v>
      </c>
      <c r="EV30" s="2" t="s">
        <v>223</v>
      </c>
      <c r="EW30" s="2" t="s">
        <v>224</v>
      </c>
      <c r="EX30" s="2" t="s">
        <v>225</v>
      </c>
      <c r="EY30" s="2" t="s">
        <v>226</v>
      </c>
      <c r="EZ30" s="2" t="s">
        <v>220</v>
      </c>
      <c r="FA30" s="2" t="s">
        <v>221</v>
      </c>
      <c r="FB30" s="2" t="s">
        <v>222</v>
      </c>
      <c r="FC30" s="2" t="s">
        <v>223</v>
      </c>
      <c r="FD30" s="2" t="s">
        <v>224</v>
      </c>
      <c r="FE30" s="2" t="s">
        <v>225</v>
      </c>
      <c r="FF30" s="2" t="s">
        <v>226</v>
      </c>
      <c r="FG30" s="2" t="s">
        <v>220</v>
      </c>
      <c r="FH30" s="2" t="s">
        <v>221</v>
      </c>
      <c r="FI30" s="2" t="s">
        <v>222</v>
      </c>
      <c r="FJ30" s="2" t="s">
        <v>223</v>
      </c>
      <c r="FK30" s="2" t="s">
        <v>224</v>
      </c>
      <c r="FL30" s="2" t="s">
        <v>225</v>
      </c>
      <c r="FM30" s="2" t="s">
        <v>226</v>
      </c>
      <c r="FN30" s="2" t="s">
        <v>220</v>
      </c>
      <c r="FO30" s="2" t="s">
        <v>221</v>
      </c>
      <c r="FP30" s="2" t="s">
        <v>222</v>
      </c>
      <c r="FQ30" s="2" t="s">
        <v>223</v>
      </c>
      <c r="FR30" s="2" t="s">
        <v>224</v>
      </c>
      <c r="FS30" s="2" t="s">
        <v>225</v>
      </c>
      <c r="FT30" s="2" t="s">
        <v>226</v>
      </c>
      <c r="FU30" s="2" t="s">
        <v>220</v>
      </c>
      <c r="FV30" s="2" t="s">
        <v>221</v>
      </c>
      <c r="FW30" s="2" t="s">
        <v>222</v>
      </c>
      <c r="FX30" s="2" t="s">
        <v>223</v>
      </c>
      <c r="FY30" s="2" t="s">
        <v>224</v>
      </c>
      <c r="FZ30" s="2" t="s">
        <v>225</v>
      </c>
      <c r="GA30" s="2" t="s">
        <v>226</v>
      </c>
      <c r="GB30" s="2" t="s">
        <v>220</v>
      </c>
      <c r="GC30" s="2" t="s">
        <v>221</v>
      </c>
      <c r="GD30" s="2" t="s">
        <v>222</v>
      </c>
      <c r="GE30" s="2" t="s">
        <v>223</v>
      </c>
      <c r="GF30" s="2" t="s">
        <v>224</v>
      </c>
      <c r="GG30" s="2" t="s">
        <v>225</v>
      </c>
      <c r="GH30" s="2" t="s">
        <v>226</v>
      </c>
      <c r="GI30" s="2" t="s">
        <v>220</v>
      </c>
      <c r="GJ30" s="2" t="s">
        <v>221</v>
      </c>
      <c r="GK30" s="2" t="s">
        <v>222</v>
      </c>
      <c r="GL30" s="2" t="s">
        <v>223</v>
      </c>
      <c r="GM30" s="2" t="s">
        <v>224</v>
      </c>
      <c r="GN30" s="2" t="s">
        <v>225</v>
      </c>
      <c r="GO30" s="2" t="s">
        <v>226</v>
      </c>
      <c r="GP30" s="2" t="s">
        <v>220</v>
      </c>
      <c r="GQ30" s="2" t="s">
        <v>221</v>
      </c>
      <c r="GR30" s="2" t="s">
        <v>222</v>
      </c>
      <c r="GS30" s="2" t="s">
        <v>223</v>
      </c>
      <c r="GT30" s="2" t="s">
        <v>224</v>
      </c>
      <c r="GU30" s="2" t="s">
        <v>225</v>
      </c>
      <c r="GV30" s="2" t="s">
        <v>226</v>
      </c>
      <c r="GW30" s="2" t="s">
        <v>220</v>
      </c>
      <c r="GX30" s="2" t="s">
        <v>221</v>
      </c>
      <c r="GY30" s="2" t="s">
        <v>222</v>
      </c>
      <c r="GZ30" s="2" t="s">
        <v>223</v>
      </c>
      <c r="HA30" s="2" t="s">
        <v>224</v>
      </c>
      <c r="HB30" s="2" t="s">
        <v>225</v>
      </c>
      <c r="HC30" s="2" t="s">
        <v>226</v>
      </c>
      <c r="HD30" s="2" t="s">
        <v>220</v>
      </c>
      <c r="HE30" s="2" t="s">
        <v>221</v>
      </c>
      <c r="HF30" s="2" t="s">
        <v>222</v>
      </c>
      <c r="HG30" s="2" t="s">
        <v>223</v>
      </c>
      <c r="HH30" s="2" t="s">
        <v>224</v>
      </c>
      <c r="HI30" s="2" t="s">
        <v>225</v>
      </c>
      <c r="HJ30" s="2" t="s">
        <v>226</v>
      </c>
      <c r="HK30" s="2" t="s">
        <v>220</v>
      </c>
      <c r="HL30" s="2" t="s">
        <v>221</v>
      </c>
      <c r="HM30" s="2" t="s">
        <v>222</v>
      </c>
      <c r="HN30" s="2" t="s">
        <v>223</v>
      </c>
      <c r="HO30" s="2" t="s">
        <v>224</v>
      </c>
      <c r="HP30" s="2" t="s">
        <v>225</v>
      </c>
      <c r="HQ30" s="2" t="s">
        <v>226</v>
      </c>
      <c r="HR30" s="2" t="s">
        <v>220</v>
      </c>
      <c r="HS30" s="2" t="s">
        <v>221</v>
      </c>
      <c r="HT30" s="2" t="s">
        <v>222</v>
      </c>
      <c r="HU30" s="2" t="s">
        <v>223</v>
      </c>
      <c r="HV30" s="2" t="s">
        <v>224</v>
      </c>
      <c r="HW30" s="2" t="s">
        <v>225</v>
      </c>
      <c r="HX30" s="2" t="s">
        <v>226</v>
      </c>
      <c r="HY30" s="2" t="s">
        <v>220</v>
      </c>
      <c r="HZ30" s="2" t="s">
        <v>221</v>
      </c>
      <c r="IA30" s="2" t="s">
        <v>222</v>
      </c>
      <c r="IB30" s="2" t="s">
        <v>223</v>
      </c>
      <c r="IC30" s="2" t="s">
        <v>224</v>
      </c>
      <c r="ID30" s="2" t="s">
        <v>225</v>
      </c>
      <c r="IE30" s="2" t="s">
        <v>226</v>
      </c>
      <c r="IF30" s="2" t="s">
        <v>220</v>
      </c>
      <c r="IG30" s="2" t="s">
        <v>221</v>
      </c>
      <c r="IH30" s="2" t="s">
        <v>222</v>
      </c>
      <c r="II30" s="2" t="s">
        <v>223</v>
      </c>
      <c r="IJ30" s="2" t="s">
        <v>224</v>
      </c>
      <c r="IK30" s="2" t="s">
        <v>225</v>
      </c>
      <c r="IL30" s="2" t="s">
        <v>226</v>
      </c>
      <c r="IM30" s="2" t="s">
        <v>220</v>
      </c>
      <c r="IN30" s="2" t="s">
        <v>221</v>
      </c>
      <c r="IO30" s="2" t="s">
        <v>222</v>
      </c>
      <c r="IP30" s="2" t="s">
        <v>223</v>
      </c>
      <c r="IQ30" s="2" t="s">
        <v>224</v>
      </c>
      <c r="IR30" s="2" t="s">
        <v>225</v>
      </c>
      <c r="IS30" s="2" t="s">
        <v>226</v>
      </c>
      <c r="IT30" s="2" t="s">
        <v>220</v>
      </c>
      <c r="IU30" s="2" t="s">
        <v>221</v>
      </c>
      <c r="IV30" s="2" t="s">
        <v>222</v>
      </c>
      <c r="IW30" s="2" t="s">
        <v>223</v>
      </c>
      <c r="IX30" s="2" t="s">
        <v>224</v>
      </c>
      <c r="IY30" s="2" t="s">
        <v>225</v>
      </c>
      <c r="IZ30" s="2" t="s">
        <v>226</v>
      </c>
      <c r="JA30" s="2" t="s">
        <v>220</v>
      </c>
      <c r="JB30" s="2" t="s">
        <v>221</v>
      </c>
      <c r="JC30" s="2" t="s">
        <v>222</v>
      </c>
      <c r="JD30" s="2" t="s">
        <v>223</v>
      </c>
      <c r="JE30" s="2" t="s">
        <v>224</v>
      </c>
      <c r="JF30" s="2" t="s">
        <v>225</v>
      </c>
      <c r="JG30" s="2" t="s">
        <v>226</v>
      </c>
      <c r="JH30" s="2" t="s">
        <v>220</v>
      </c>
      <c r="JI30" s="2" t="s">
        <v>221</v>
      </c>
      <c r="JJ30" s="2" t="s">
        <v>222</v>
      </c>
      <c r="JK30" s="2" t="s">
        <v>223</v>
      </c>
      <c r="JL30" s="2" t="s">
        <v>224</v>
      </c>
      <c r="JM30" s="2" t="s">
        <v>225</v>
      </c>
      <c r="JN30" s="2" t="s">
        <v>226</v>
      </c>
      <c r="JO30" s="2" t="s">
        <v>220</v>
      </c>
      <c r="JP30" s="2" t="s">
        <v>221</v>
      </c>
      <c r="JQ30" s="2" t="s">
        <v>222</v>
      </c>
      <c r="JR30" s="2" t="s">
        <v>223</v>
      </c>
      <c r="JS30" s="2" t="s">
        <v>224</v>
      </c>
      <c r="JT30" s="2" t="s">
        <v>225</v>
      </c>
      <c r="JU30" s="2" t="s">
        <v>226</v>
      </c>
      <c r="JV30" s="2" t="s">
        <v>220</v>
      </c>
      <c r="JW30" s="2" t="s">
        <v>221</v>
      </c>
      <c r="JX30" s="2" t="s">
        <v>222</v>
      </c>
      <c r="JY30" s="2" t="s">
        <v>223</v>
      </c>
      <c r="JZ30" s="2" t="s">
        <v>224</v>
      </c>
      <c r="KA30" s="2" t="s">
        <v>225</v>
      </c>
      <c r="KB30" s="2" t="s">
        <v>226</v>
      </c>
      <c r="KC30" s="2" t="s">
        <v>220</v>
      </c>
      <c r="KD30" s="2" t="s">
        <v>221</v>
      </c>
      <c r="KE30" s="2" t="s">
        <v>222</v>
      </c>
      <c r="KF30" s="2" t="s">
        <v>223</v>
      </c>
      <c r="KG30" s="2" t="s">
        <v>224</v>
      </c>
      <c r="KH30" s="2" t="s">
        <v>225</v>
      </c>
      <c r="KI30" s="2" t="s">
        <v>226</v>
      </c>
      <c r="KJ30" s="2" t="s">
        <v>220</v>
      </c>
      <c r="KK30" s="2" t="s">
        <v>221</v>
      </c>
      <c r="KL30" s="2" t="s">
        <v>222</v>
      </c>
      <c r="KM30" s="2" t="s">
        <v>223</v>
      </c>
      <c r="KN30" s="2" t="s">
        <v>224</v>
      </c>
      <c r="KO30" s="2" t="s">
        <v>225</v>
      </c>
      <c r="KP30" s="2" t="s">
        <v>226</v>
      </c>
      <c r="KQ30" s="2" t="s">
        <v>220</v>
      </c>
      <c r="KR30" s="2" t="s">
        <v>221</v>
      </c>
      <c r="KS30" s="2" t="s">
        <v>222</v>
      </c>
      <c r="KT30" s="2" t="s">
        <v>223</v>
      </c>
      <c r="KU30" s="2" t="s">
        <v>224</v>
      </c>
      <c r="KV30" s="2" t="s">
        <v>225</v>
      </c>
      <c r="KW30" s="2" t="s">
        <v>226</v>
      </c>
      <c r="KX30" s="2" t="s">
        <v>220</v>
      </c>
      <c r="KY30" s="2" t="s">
        <v>221</v>
      </c>
      <c r="KZ30" s="2" t="s">
        <v>222</v>
      </c>
      <c r="LA30" s="2" t="s">
        <v>223</v>
      </c>
      <c r="LB30" s="2" t="s">
        <v>224</v>
      </c>
      <c r="LC30" s="2" t="s">
        <v>225</v>
      </c>
      <c r="LD30" s="2" t="s">
        <v>226</v>
      </c>
      <c r="LE30" s="2" t="s">
        <v>220</v>
      </c>
      <c r="LF30" s="2" t="s">
        <v>221</v>
      </c>
      <c r="LG30" s="2" t="s">
        <v>222</v>
      </c>
      <c r="LH30" s="2" t="s">
        <v>223</v>
      </c>
      <c r="LI30" s="2" t="s">
        <v>224</v>
      </c>
      <c r="LJ30" s="2" t="s">
        <v>225</v>
      </c>
      <c r="LK30" s="2" t="s">
        <v>226</v>
      </c>
      <c r="LL30" s="2" t="s">
        <v>220</v>
      </c>
      <c r="LM30" s="2" t="s">
        <v>221</v>
      </c>
      <c r="LN30" s="2" t="s">
        <v>222</v>
      </c>
      <c r="LO30" s="2" t="s">
        <v>223</v>
      </c>
      <c r="LP30" s="2" t="s">
        <v>224</v>
      </c>
      <c r="LQ30" s="2" t="s">
        <v>225</v>
      </c>
      <c r="LR30" s="2" t="s">
        <v>226</v>
      </c>
      <c r="LS30" s="2" t="s">
        <v>220</v>
      </c>
      <c r="LT30" s="2" t="s">
        <v>221</v>
      </c>
      <c r="LU30" s="2" t="s">
        <v>222</v>
      </c>
      <c r="LV30" s="2" t="s">
        <v>223</v>
      </c>
      <c r="LW30" s="2" t="s">
        <v>224</v>
      </c>
      <c r="LX30" s="2" t="s">
        <v>225</v>
      </c>
      <c r="LY30" s="2" t="s">
        <v>226</v>
      </c>
      <c r="LZ30" s="2" t="s">
        <v>220</v>
      </c>
      <c r="MA30" s="2" t="s">
        <v>221</v>
      </c>
      <c r="MB30" s="2" t="s">
        <v>222</v>
      </c>
      <c r="MC30" s="2" t="s">
        <v>223</v>
      </c>
      <c r="MD30" s="2" t="s">
        <v>224</v>
      </c>
      <c r="ME30" s="2" t="s">
        <v>225</v>
      </c>
      <c r="MF30" s="2" t="s">
        <v>226</v>
      </c>
      <c r="MG30" s="2" t="s">
        <v>220</v>
      </c>
      <c r="MH30" s="2" t="s">
        <v>221</v>
      </c>
      <c r="MI30" s="2" t="s">
        <v>222</v>
      </c>
      <c r="MJ30" s="2" t="s">
        <v>223</v>
      </c>
      <c r="MK30" s="2" t="s">
        <v>224</v>
      </c>
      <c r="ML30" s="2" t="s">
        <v>225</v>
      </c>
      <c r="MM30" s="2" t="s">
        <v>226</v>
      </c>
      <c r="MN30" s="2" t="s">
        <v>220</v>
      </c>
      <c r="MO30" s="2" t="s">
        <v>221</v>
      </c>
      <c r="MP30" s="2" t="s">
        <v>222</v>
      </c>
      <c r="MQ30" s="2" t="s">
        <v>223</v>
      </c>
      <c r="MR30" s="2" t="s">
        <v>224</v>
      </c>
      <c r="MS30" s="2" t="s">
        <v>225</v>
      </c>
      <c r="MT30" s="2" t="s">
        <v>226</v>
      </c>
      <c r="MU30" s="2" t="s">
        <v>220</v>
      </c>
      <c r="MV30" s="2" t="s">
        <v>221</v>
      </c>
      <c r="MW30" s="2" t="s">
        <v>222</v>
      </c>
      <c r="MX30" s="2" t="s">
        <v>223</v>
      </c>
      <c r="MY30" s="2" t="s">
        <v>224</v>
      </c>
      <c r="MZ30" s="2" t="s">
        <v>225</v>
      </c>
      <c r="NA30" s="2" t="s">
        <v>226</v>
      </c>
      <c r="NB30" s="2" t="s">
        <v>220</v>
      </c>
      <c r="NC30" s="2" t="s">
        <v>221</v>
      </c>
      <c r="ND30" s="2" t="s">
        <v>222</v>
      </c>
      <c r="NE30" s="2" t="s">
        <v>223</v>
      </c>
      <c r="NF30" s="2" t="s">
        <v>224</v>
      </c>
      <c r="NG30" s="2" t="s">
        <v>225</v>
      </c>
      <c r="NH30" s="2" t="s">
        <v>226</v>
      </c>
      <c r="NI30" s="2" t="s">
        <v>220</v>
      </c>
      <c r="NJ30" s="2" t="s">
        <v>221</v>
      </c>
      <c r="NK30" s="2" t="s">
        <v>222</v>
      </c>
      <c r="NL30" s="2" t="s">
        <v>223</v>
      </c>
      <c r="NM30" s="2" t="s">
        <v>224</v>
      </c>
      <c r="NN30" s="2" t="s">
        <v>225</v>
      </c>
      <c r="NO30" s="2" t="s">
        <v>226</v>
      </c>
      <c r="NP30" s="2" t="s">
        <v>220</v>
      </c>
      <c r="NQ30" s="2" t="s">
        <v>221</v>
      </c>
      <c r="NR30" s="2" t="s">
        <v>222</v>
      </c>
      <c r="NS30" s="2" t="s">
        <v>223</v>
      </c>
      <c r="NT30" s="2" t="s">
        <v>224</v>
      </c>
      <c r="NU30" s="2" t="s">
        <v>225</v>
      </c>
      <c r="NV30" s="2" t="s">
        <v>226</v>
      </c>
      <c r="NW30" s="2" t="s">
        <v>220</v>
      </c>
      <c r="NX30" s="2" t="s">
        <v>221</v>
      </c>
      <c r="NY30" s="2" t="s">
        <v>222</v>
      </c>
      <c r="NZ30" s="2" t="s">
        <v>223</v>
      </c>
      <c r="OA30" s="2" t="s">
        <v>224</v>
      </c>
      <c r="OB30" s="2" t="s">
        <v>225</v>
      </c>
      <c r="OC30" s="2" t="s">
        <v>226</v>
      </c>
      <c r="OD30" s="2" t="s">
        <v>220</v>
      </c>
      <c r="OE30" s="2" t="s">
        <v>221</v>
      </c>
      <c r="OF30" s="2" t="s">
        <v>222</v>
      </c>
      <c r="OG30" s="2" t="s">
        <v>223</v>
      </c>
      <c r="OH30" s="2" t="s">
        <v>224</v>
      </c>
      <c r="OI30" s="2" t="s">
        <v>225</v>
      </c>
      <c r="OJ30" s="2" t="s">
        <v>226</v>
      </c>
      <c r="OK30" s="2" t="s">
        <v>220</v>
      </c>
      <c r="OL30" s="2" t="s">
        <v>221</v>
      </c>
      <c r="OM30" s="2" t="s">
        <v>222</v>
      </c>
      <c r="ON30" s="2" t="s">
        <v>223</v>
      </c>
      <c r="OO30" s="2" t="s">
        <v>224</v>
      </c>
      <c r="OP30" s="2" t="s">
        <v>225</v>
      </c>
      <c r="OQ30" s="2" t="s">
        <v>226</v>
      </c>
      <c r="OR30" s="2" t="s">
        <v>220</v>
      </c>
      <c r="OS30" s="2" t="s">
        <v>221</v>
      </c>
      <c r="OT30" s="2" t="s">
        <v>222</v>
      </c>
      <c r="OU30" s="2" t="s">
        <v>223</v>
      </c>
      <c r="OV30" s="2" t="s">
        <v>224</v>
      </c>
      <c r="OW30" s="2" t="s">
        <v>225</v>
      </c>
      <c r="OX30" s="2" t="s">
        <v>226</v>
      </c>
      <c r="OY30" s="2" t="s">
        <v>220</v>
      </c>
      <c r="OZ30" s="2" t="s">
        <v>221</v>
      </c>
      <c r="PA30" s="2" t="s">
        <v>222</v>
      </c>
      <c r="PB30" s="2" t="s">
        <v>223</v>
      </c>
      <c r="PC30" s="2" t="s">
        <v>224</v>
      </c>
      <c r="PD30" s="2" t="s">
        <v>225</v>
      </c>
      <c r="PE30" s="2" t="s">
        <v>226</v>
      </c>
      <c r="PF30" s="2" t="s">
        <v>220</v>
      </c>
      <c r="PG30" s="2" t="s">
        <v>221</v>
      </c>
      <c r="PH30" s="2" t="s">
        <v>222</v>
      </c>
      <c r="PI30" s="2" t="s">
        <v>223</v>
      </c>
      <c r="PJ30" s="2" t="s">
        <v>224</v>
      </c>
      <c r="PK30" s="2" t="s">
        <v>225</v>
      </c>
      <c r="PL30" s="2" t="s">
        <v>226</v>
      </c>
      <c r="PM30" s="2" t="s">
        <v>220</v>
      </c>
      <c r="PN30" s="2" t="s">
        <v>221</v>
      </c>
      <c r="PO30" s="2" t="s">
        <v>222</v>
      </c>
      <c r="PP30" s="2" t="s">
        <v>223</v>
      </c>
      <c r="PQ30" s="2" t="s">
        <v>224</v>
      </c>
      <c r="PR30" s="2" t="s">
        <v>225</v>
      </c>
      <c r="PS30" s="2" t="s">
        <v>226</v>
      </c>
      <c r="PT30" s="2" t="s">
        <v>220</v>
      </c>
      <c r="PU30" s="2" t="s">
        <v>221</v>
      </c>
      <c r="PV30" s="2" t="s">
        <v>222</v>
      </c>
      <c r="PW30" s="2" t="s">
        <v>223</v>
      </c>
      <c r="PX30" s="2" t="s">
        <v>224</v>
      </c>
      <c r="PY30" s="2" t="s">
        <v>225</v>
      </c>
      <c r="PZ30" s="2" t="s">
        <v>226</v>
      </c>
      <c r="QA30" s="2" t="s">
        <v>220</v>
      </c>
      <c r="QB30" s="2" t="s">
        <v>221</v>
      </c>
      <c r="QC30" s="2" t="s">
        <v>222</v>
      </c>
      <c r="QD30" s="2" t="s">
        <v>223</v>
      </c>
      <c r="QE30" s="2" t="s">
        <v>224</v>
      </c>
      <c r="QF30" s="2" t="s">
        <v>225</v>
      </c>
      <c r="QG30" s="2" t="s">
        <v>226</v>
      </c>
      <c r="QH30" s="2" t="s">
        <v>220</v>
      </c>
      <c r="QI30" s="2" t="s">
        <v>221</v>
      </c>
      <c r="QJ30" s="2" t="s">
        <v>222</v>
      </c>
      <c r="QK30" s="2" t="s">
        <v>223</v>
      </c>
      <c r="QL30" s="2" t="s">
        <v>224</v>
      </c>
      <c r="QM30" s="2" t="s">
        <v>225</v>
      </c>
      <c r="QN30" s="2" t="s">
        <v>226</v>
      </c>
      <c r="QO30" s="2" t="s">
        <v>220</v>
      </c>
      <c r="QP30" s="2" t="s">
        <v>221</v>
      </c>
      <c r="QQ30" s="2" t="s">
        <v>222</v>
      </c>
      <c r="QR30" s="2" t="s">
        <v>223</v>
      </c>
      <c r="QS30" s="2" t="s">
        <v>224</v>
      </c>
      <c r="QT30" s="2" t="s">
        <v>225</v>
      </c>
      <c r="QU30" s="2" t="s">
        <v>226</v>
      </c>
    </row>
    <row r="31" spans="1:463" ht="15.75" customHeight="1">
      <c r="A31" s="2" t="s">
        <v>5221</v>
      </c>
      <c r="B31" s="199">
        <v>45326</v>
      </c>
      <c r="C31" s="199">
        <v>45327</v>
      </c>
      <c r="D31" s="199">
        <v>45328</v>
      </c>
      <c r="E31" s="199">
        <v>45329</v>
      </c>
      <c r="F31" s="199">
        <v>45330</v>
      </c>
      <c r="G31" s="199">
        <v>45331</v>
      </c>
      <c r="H31" s="199">
        <v>45332</v>
      </c>
      <c r="I31" s="199">
        <v>45333</v>
      </c>
      <c r="J31" s="199">
        <v>45334</v>
      </c>
      <c r="K31" s="199">
        <v>45335</v>
      </c>
      <c r="L31" s="199">
        <v>45336</v>
      </c>
      <c r="M31" s="199">
        <v>45337</v>
      </c>
      <c r="N31" s="199">
        <v>45338</v>
      </c>
      <c r="O31" s="199">
        <v>45339</v>
      </c>
      <c r="P31" s="199">
        <v>45340</v>
      </c>
      <c r="Q31" s="199">
        <v>45341</v>
      </c>
      <c r="R31" s="199">
        <v>45342</v>
      </c>
      <c r="S31" s="199">
        <v>45343</v>
      </c>
      <c r="T31" s="199">
        <v>45344</v>
      </c>
      <c r="U31" s="199">
        <v>45345</v>
      </c>
      <c r="V31" s="199">
        <v>45346</v>
      </c>
      <c r="W31" s="199">
        <v>45347</v>
      </c>
      <c r="X31" s="199">
        <v>45348</v>
      </c>
      <c r="Y31" s="199">
        <v>45349</v>
      </c>
      <c r="Z31" s="199">
        <v>45350</v>
      </c>
      <c r="AA31" s="199">
        <v>45351</v>
      </c>
      <c r="AB31" s="199">
        <v>45352</v>
      </c>
      <c r="AC31" s="199">
        <v>45353</v>
      </c>
      <c r="AD31" s="199">
        <v>45354</v>
      </c>
      <c r="AE31" s="199">
        <v>45355</v>
      </c>
      <c r="AF31" s="199">
        <v>45356</v>
      </c>
      <c r="AG31" s="199">
        <v>45357</v>
      </c>
      <c r="AH31" s="199">
        <v>45358</v>
      </c>
      <c r="AI31" s="199">
        <v>45359</v>
      </c>
      <c r="AJ31" s="199">
        <v>45360</v>
      </c>
      <c r="AK31" s="199">
        <v>45361</v>
      </c>
      <c r="AL31" s="199">
        <v>45362</v>
      </c>
      <c r="AM31" s="199">
        <v>45363</v>
      </c>
      <c r="AN31" s="199">
        <v>45364</v>
      </c>
      <c r="AO31" s="199">
        <v>45365</v>
      </c>
      <c r="AP31" s="199">
        <v>45366</v>
      </c>
      <c r="AQ31" s="199">
        <v>45367</v>
      </c>
      <c r="AR31" s="199">
        <v>45368</v>
      </c>
      <c r="AS31" s="199">
        <v>45369</v>
      </c>
      <c r="AT31" s="199">
        <v>45370</v>
      </c>
      <c r="AU31" s="199">
        <v>45371</v>
      </c>
      <c r="AV31" s="199">
        <v>45372</v>
      </c>
      <c r="AW31" s="199">
        <v>45373</v>
      </c>
      <c r="AX31" s="199">
        <v>45374</v>
      </c>
      <c r="AY31" s="199">
        <v>45375</v>
      </c>
      <c r="AZ31" s="199">
        <v>45376</v>
      </c>
      <c r="BA31" s="199">
        <v>45377</v>
      </c>
      <c r="BB31" s="199">
        <v>45378</v>
      </c>
      <c r="BC31" s="199">
        <v>45379</v>
      </c>
      <c r="BD31" s="199">
        <v>45380</v>
      </c>
      <c r="BE31" s="199">
        <v>45381</v>
      </c>
      <c r="BF31" s="199">
        <v>45382</v>
      </c>
      <c r="BG31" s="199">
        <v>45383</v>
      </c>
      <c r="BH31" s="199">
        <v>45384</v>
      </c>
      <c r="BI31" s="199">
        <v>45385</v>
      </c>
      <c r="BJ31" s="199">
        <v>45386</v>
      </c>
      <c r="BK31" s="199">
        <v>45387</v>
      </c>
      <c r="BL31" s="199">
        <v>45388</v>
      </c>
      <c r="BM31" s="199">
        <v>45389</v>
      </c>
      <c r="BN31" s="199">
        <v>45390</v>
      </c>
      <c r="BO31" s="199">
        <v>45391</v>
      </c>
      <c r="BP31" s="199">
        <v>45392</v>
      </c>
      <c r="BQ31" s="199">
        <v>45393</v>
      </c>
      <c r="BR31" s="199">
        <v>45394</v>
      </c>
      <c r="BS31" s="199">
        <v>45395</v>
      </c>
      <c r="BT31" s="199">
        <v>45396</v>
      </c>
      <c r="BU31" s="199">
        <v>45397</v>
      </c>
      <c r="BV31" s="199">
        <v>45398</v>
      </c>
      <c r="BW31" s="199">
        <v>45399</v>
      </c>
      <c r="BX31" s="199">
        <v>45400</v>
      </c>
      <c r="BY31" s="199">
        <v>45401</v>
      </c>
      <c r="BZ31" s="199">
        <v>45402</v>
      </c>
      <c r="CA31" s="199">
        <v>45403</v>
      </c>
      <c r="CB31" s="199">
        <v>45404</v>
      </c>
      <c r="CC31" s="199">
        <v>45405</v>
      </c>
      <c r="CD31" s="199">
        <v>45406</v>
      </c>
      <c r="CE31" s="199">
        <v>45407</v>
      </c>
      <c r="CF31" s="199">
        <v>45408</v>
      </c>
      <c r="CG31" s="199">
        <v>45409</v>
      </c>
      <c r="CH31" s="199">
        <v>45410</v>
      </c>
      <c r="CI31" s="199">
        <v>45411</v>
      </c>
      <c r="CJ31" s="199">
        <v>45412</v>
      </c>
      <c r="CK31" s="199">
        <v>45413</v>
      </c>
      <c r="CL31" s="199">
        <v>45414</v>
      </c>
      <c r="CM31" s="199">
        <v>45415</v>
      </c>
      <c r="CN31" s="199">
        <v>45416</v>
      </c>
      <c r="CO31" s="199">
        <v>45690</v>
      </c>
      <c r="CP31" s="199">
        <v>45691</v>
      </c>
      <c r="CQ31" s="199">
        <v>45692</v>
      </c>
      <c r="CR31" s="199">
        <v>45693</v>
      </c>
      <c r="CS31" s="199">
        <v>45694</v>
      </c>
      <c r="CT31" s="199">
        <v>45695</v>
      </c>
      <c r="CU31" s="199">
        <v>45696</v>
      </c>
      <c r="CV31" s="199">
        <v>45697</v>
      </c>
      <c r="CW31" s="199">
        <v>45698</v>
      </c>
      <c r="CX31" s="199">
        <v>45699</v>
      </c>
      <c r="CY31" s="199">
        <v>45700</v>
      </c>
      <c r="CZ31" s="199">
        <v>45701</v>
      </c>
      <c r="DA31" s="199">
        <v>45702</v>
      </c>
      <c r="DB31" s="199">
        <v>45703</v>
      </c>
      <c r="DC31" s="199">
        <v>45704</v>
      </c>
      <c r="DD31" s="199">
        <v>45705</v>
      </c>
      <c r="DE31" s="199">
        <v>45706</v>
      </c>
      <c r="DF31" s="199">
        <v>45707</v>
      </c>
      <c r="DG31" s="199">
        <v>45708</v>
      </c>
      <c r="DH31" s="199">
        <v>45709</v>
      </c>
      <c r="DI31" s="199">
        <v>45710</v>
      </c>
      <c r="DJ31" s="199">
        <v>45711</v>
      </c>
      <c r="DK31" s="199">
        <v>45712</v>
      </c>
      <c r="DL31" s="199">
        <v>45713</v>
      </c>
      <c r="DM31" s="199">
        <v>45714</v>
      </c>
      <c r="DN31" s="199">
        <v>45715</v>
      </c>
      <c r="DO31" s="199">
        <v>45716</v>
      </c>
      <c r="DP31" s="199">
        <v>45717</v>
      </c>
      <c r="DQ31" s="199">
        <v>45718</v>
      </c>
      <c r="DR31" s="199">
        <v>45719</v>
      </c>
      <c r="DS31" s="199">
        <v>45720</v>
      </c>
      <c r="DT31" s="199">
        <v>45721</v>
      </c>
      <c r="DU31" s="199">
        <v>45722</v>
      </c>
      <c r="DV31" s="199">
        <v>45723</v>
      </c>
      <c r="DW31" s="199">
        <v>45724</v>
      </c>
      <c r="DX31" s="199">
        <v>45725</v>
      </c>
      <c r="DY31" s="199">
        <v>45726</v>
      </c>
      <c r="DZ31" s="199">
        <v>45727</v>
      </c>
      <c r="EA31" s="199">
        <v>45728</v>
      </c>
      <c r="EB31" s="199">
        <v>45729</v>
      </c>
      <c r="EC31" s="199">
        <v>45730</v>
      </c>
      <c r="ED31" s="199">
        <v>45731</v>
      </c>
      <c r="EE31" s="199">
        <v>45732</v>
      </c>
      <c r="EF31" s="199">
        <v>45733</v>
      </c>
      <c r="EG31" s="199">
        <v>45734</v>
      </c>
      <c r="EH31" s="199">
        <v>45735</v>
      </c>
      <c r="EI31" s="199">
        <v>45736</v>
      </c>
      <c r="EJ31" s="199">
        <v>45737</v>
      </c>
      <c r="EK31" s="199">
        <v>45738</v>
      </c>
      <c r="EL31" s="199">
        <v>45739</v>
      </c>
      <c r="EM31" s="199">
        <v>45740</v>
      </c>
      <c r="EN31" s="199">
        <v>45741</v>
      </c>
      <c r="EO31" s="199">
        <v>45742</v>
      </c>
      <c r="EP31" s="199">
        <v>45743</v>
      </c>
      <c r="EQ31" s="199">
        <v>45744</v>
      </c>
      <c r="ER31" s="199">
        <v>45745</v>
      </c>
      <c r="ES31" s="199">
        <v>45746</v>
      </c>
      <c r="ET31" s="199">
        <v>45747</v>
      </c>
      <c r="EU31" s="199">
        <v>45748</v>
      </c>
      <c r="EV31" s="199">
        <v>45749</v>
      </c>
      <c r="EW31" s="199">
        <v>45750</v>
      </c>
      <c r="EX31" s="199">
        <v>45751</v>
      </c>
      <c r="EY31" s="199">
        <v>45752</v>
      </c>
      <c r="EZ31" s="199">
        <v>45753</v>
      </c>
      <c r="FA31" s="199">
        <v>45754</v>
      </c>
      <c r="FB31" s="199">
        <v>45755</v>
      </c>
      <c r="FC31" s="199">
        <v>45756</v>
      </c>
      <c r="FD31" s="199">
        <v>45757</v>
      </c>
      <c r="FE31" s="199">
        <v>45758</v>
      </c>
      <c r="FF31" s="199">
        <v>45759</v>
      </c>
      <c r="FG31" s="199">
        <v>45760</v>
      </c>
      <c r="FH31" s="199">
        <v>45761</v>
      </c>
      <c r="FI31" s="199">
        <v>45762</v>
      </c>
      <c r="FJ31" s="199">
        <v>45763</v>
      </c>
      <c r="FK31" s="199">
        <v>45764</v>
      </c>
      <c r="FL31" s="199">
        <v>45765</v>
      </c>
      <c r="FM31" s="199">
        <v>45766</v>
      </c>
      <c r="FN31" s="199">
        <v>45767</v>
      </c>
      <c r="FO31" s="199">
        <v>45768</v>
      </c>
      <c r="FP31" s="199">
        <v>45769</v>
      </c>
      <c r="FQ31" s="199">
        <v>45770</v>
      </c>
      <c r="FR31" s="199">
        <v>45771</v>
      </c>
      <c r="FS31" s="199">
        <v>45772</v>
      </c>
      <c r="FT31" s="199">
        <v>45773</v>
      </c>
      <c r="FU31" s="199">
        <v>45774</v>
      </c>
      <c r="FV31" s="199">
        <v>45775</v>
      </c>
      <c r="FW31" s="199">
        <v>45776</v>
      </c>
      <c r="FX31" s="199">
        <v>45777</v>
      </c>
      <c r="FY31" s="199">
        <v>45778</v>
      </c>
      <c r="FZ31" s="199">
        <v>45779</v>
      </c>
      <c r="GA31" s="199">
        <v>45780</v>
      </c>
      <c r="GB31" s="199">
        <v>45781</v>
      </c>
      <c r="GC31" s="199">
        <v>45782</v>
      </c>
      <c r="GD31" s="199">
        <v>45783</v>
      </c>
      <c r="GE31" s="199">
        <v>45784</v>
      </c>
      <c r="GF31" s="199">
        <v>45785</v>
      </c>
      <c r="GG31" s="199">
        <v>45786</v>
      </c>
      <c r="GH31" s="199">
        <v>45787</v>
      </c>
      <c r="GI31" s="199">
        <v>45788</v>
      </c>
      <c r="GJ31" s="199">
        <v>45789</v>
      </c>
      <c r="GK31" s="199">
        <v>45790</v>
      </c>
      <c r="GL31" s="199">
        <v>45791</v>
      </c>
      <c r="GM31" s="199">
        <v>45792</v>
      </c>
      <c r="GN31" s="199">
        <v>45793</v>
      </c>
      <c r="GO31" s="199">
        <v>45794</v>
      </c>
      <c r="GP31" s="199">
        <v>45795</v>
      </c>
      <c r="GQ31" s="199">
        <v>45796</v>
      </c>
      <c r="GR31" s="199">
        <v>45797</v>
      </c>
      <c r="GS31" s="199">
        <v>45798</v>
      </c>
      <c r="GT31" s="199">
        <v>45799</v>
      </c>
      <c r="GU31" s="199">
        <v>45800</v>
      </c>
      <c r="GV31" s="199">
        <v>45801</v>
      </c>
      <c r="GW31" s="199">
        <v>45802</v>
      </c>
      <c r="GX31" s="199">
        <v>45803</v>
      </c>
      <c r="GY31" s="199">
        <v>45804</v>
      </c>
      <c r="GZ31" s="199">
        <v>45805</v>
      </c>
      <c r="HA31" s="199">
        <v>45806</v>
      </c>
      <c r="HB31" s="199">
        <v>45807</v>
      </c>
      <c r="HC31" s="199">
        <v>45808</v>
      </c>
      <c r="HD31" s="199">
        <v>45809</v>
      </c>
      <c r="HE31" s="199">
        <v>45810</v>
      </c>
      <c r="HF31" s="199">
        <v>45811</v>
      </c>
      <c r="HG31" s="199">
        <v>45812</v>
      </c>
      <c r="HH31" s="199">
        <v>45813</v>
      </c>
      <c r="HI31" s="199">
        <v>45814</v>
      </c>
      <c r="HJ31" s="199">
        <v>45815</v>
      </c>
      <c r="HK31" s="199">
        <v>45816</v>
      </c>
      <c r="HL31" s="199">
        <v>45817</v>
      </c>
      <c r="HM31" s="199">
        <v>45818</v>
      </c>
      <c r="HN31" s="199">
        <v>45819</v>
      </c>
      <c r="HO31" s="199">
        <v>45820</v>
      </c>
      <c r="HP31" s="199">
        <v>45821</v>
      </c>
      <c r="HQ31" s="199">
        <v>45822</v>
      </c>
      <c r="HR31" s="199">
        <v>45823</v>
      </c>
      <c r="HS31" s="199">
        <v>45824</v>
      </c>
      <c r="HT31" s="199">
        <v>45825</v>
      </c>
      <c r="HU31" s="199">
        <v>45826</v>
      </c>
      <c r="HV31" s="199">
        <v>45827</v>
      </c>
      <c r="HW31" s="199">
        <v>45828</v>
      </c>
      <c r="HX31" s="199">
        <v>45829</v>
      </c>
      <c r="HY31" s="199">
        <v>45830</v>
      </c>
      <c r="HZ31" s="199">
        <v>45831</v>
      </c>
      <c r="IA31" s="199">
        <v>45832</v>
      </c>
      <c r="IB31" s="199">
        <v>45833</v>
      </c>
      <c r="IC31" s="199">
        <v>45834</v>
      </c>
      <c r="ID31" s="199">
        <v>45835</v>
      </c>
      <c r="IE31" s="199">
        <v>45836</v>
      </c>
      <c r="IF31" s="199">
        <v>45837</v>
      </c>
      <c r="IG31" s="199">
        <v>45838</v>
      </c>
      <c r="IH31" s="199">
        <v>45839</v>
      </c>
      <c r="II31" s="199">
        <v>45840</v>
      </c>
      <c r="IJ31" s="199">
        <v>45841</v>
      </c>
      <c r="IK31" s="199">
        <v>45842</v>
      </c>
      <c r="IL31" s="199">
        <v>45843</v>
      </c>
      <c r="IM31" s="199">
        <v>45844</v>
      </c>
      <c r="IN31" s="199">
        <v>45845</v>
      </c>
      <c r="IO31" s="199">
        <v>45846</v>
      </c>
      <c r="IP31" s="199">
        <v>45847</v>
      </c>
      <c r="IQ31" s="199">
        <v>45848</v>
      </c>
      <c r="IR31" s="199">
        <v>45849</v>
      </c>
      <c r="IS31" s="199">
        <v>45850</v>
      </c>
      <c r="IT31" s="199">
        <v>45851</v>
      </c>
      <c r="IU31" s="199">
        <v>45852</v>
      </c>
      <c r="IV31" s="199">
        <v>45853</v>
      </c>
      <c r="IW31" s="199">
        <f t="shared" ref="IW31:KT31" si="119">IV31+1</f>
        <v>45854</v>
      </c>
      <c r="IX31" s="199">
        <f t="shared" si="119"/>
        <v>45855</v>
      </c>
      <c r="IY31" s="199">
        <f t="shared" si="119"/>
        <v>45856</v>
      </c>
      <c r="IZ31" s="199">
        <f t="shared" si="119"/>
        <v>45857</v>
      </c>
      <c r="JA31" s="199">
        <f t="shared" si="119"/>
        <v>45858</v>
      </c>
      <c r="JB31" s="199">
        <f t="shared" si="119"/>
        <v>45859</v>
      </c>
      <c r="JC31" s="199">
        <f t="shared" si="119"/>
        <v>45860</v>
      </c>
      <c r="JD31" s="199">
        <f t="shared" si="119"/>
        <v>45861</v>
      </c>
      <c r="JE31" s="199">
        <f t="shared" si="119"/>
        <v>45862</v>
      </c>
      <c r="JF31" s="199">
        <f t="shared" si="119"/>
        <v>45863</v>
      </c>
      <c r="JG31" s="199">
        <f t="shared" si="119"/>
        <v>45864</v>
      </c>
      <c r="JH31" s="199">
        <f t="shared" si="119"/>
        <v>45865</v>
      </c>
      <c r="JI31" s="199">
        <f t="shared" si="119"/>
        <v>45866</v>
      </c>
      <c r="JJ31" s="199">
        <f t="shared" si="119"/>
        <v>45867</v>
      </c>
      <c r="JK31" s="199">
        <f t="shared" si="119"/>
        <v>45868</v>
      </c>
      <c r="JL31" s="199">
        <f t="shared" si="119"/>
        <v>45869</v>
      </c>
      <c r="JM31" s="199">
        <f t="shared" si="119"/>
        <v>45870</v>
      </c>
      <c r="JN31" s="199">
        <f t="shared" si="119"/>
        <v>45871</v>
      </c>
      <c r="JO31" s="199">
        <f t="shared" si="119"/>
        <v>45872</v>
      </c>
      <c r="JP31" s="199">
        <f t="shared" si="119"/>
        <v>45873</v>
      </c>
      <c r="JQ31" s="199">
        <f t="shared" si="119"/>
        <v>45874</v>
      </c>
      <c r="JR31" s="199">
        <f t="shared" si="119"/>
        <v>45875</v>
      </c>
      <c r="JS31" s="199">
        <f t="shared" si="119"/>
        <v>45876</v>
      </c>
      <c r="JT31" s="199">
        <f t="shared" si="119"/>
        <v>45877</v>
      </c>
      <c r="JU31" s="199">
        <f t="shared" si="119"/>
        <v>45878</v>
      </c>
      <c r="JV31" s="199">
        <f t="shared" si="119"/>
        <v>45879</v>
      </c>
      <c r="JW31" s="199">
        <f t="shared" si="119"/>
        <v>45880</v>
      </c>
      <c r="JX31" s="199">
        <f t="shared" si="119"/>
        <v>45881</v>
      </c>
      <c r="JY31" s="199">
        <f t="shared" si="119"/>
        <v>45882</v>
      </c>
      <c r="JZ31" s="199">
        <f t="shared" si="119"/>
        <v>45883</v>
      </c>
      <c r="KA31" s="199">
        <f t="shared" si="119"/>
        <v>45884</v>
      </c>
      <c r="KB31" s="199">
        <f t="shared" si="119"/>
        <v>45885</v>
      </c>
      <c r="KC31" s="199">
        <f t="shared" si="119"/>
        <v>45886</v>
      </c>
      <c r="KD31" s="199">
        <f t="shared" si="119"/>
        <v>45887</v>
      </c>
      <c r="KE31" s="199">
        <f t="shared" si="119"/>
        <v>45888</v>
      </c>
      <c r="KF31" s="199">
        <f t="shared" si="119"/>
        <v>45889</v>
      </c>
      <c r="KG31" s="199">
        <f t="shared" si="119"/>
        <v>45890</v>
      </c>
      <c r="KH31" s="199">
        <f t="shared" si="119"/>
        <v>45891</v>
      </c>
      <c r="KI31" s="199">
        <f t="shared" si="119"/>
        <v>45892</v>
      </c>
      <c r="KJ31" s="199">
        <f t="shared" si="119"/>
        <v>45893</v>
      </c>
      <c r="KK31" s="199">
        <f t="shared" si="119"/>
        <v>45894</v>
      </c>
      <c r="KL31" s="199">
        <f t="shared" si="119"/>
        <v>45895</v>
      </c>
      <c r="KM31" s="199">
        <f t="shared" si="119"/>
        <v>45896</v>
      </c>
      <c r="KN31" s="199">
        <f t="shared" si="119"/>
        <v>45897</v>
      </c>
      <c r="KO31" s="199">
        <f t="shared" si="119"/>
        <v>45898</v>
      </c>
      <c r="KP31" s="199">
        <f t="shared" si="119"/>
        <v>45899</v>
      </c>
      <c r="KQ31" s="199">
        <f t="shared" si="119"/>
        <v>45900</v>
      </c>
      <c r="KR31" s="199">
        <f t="shared" si="119"/>
        <v>45901</v>
      </c>
      <c r="KS31" s="199">
        <f t="shared" si="119"/>
        <v>45902</v>
      </c>
      <c r="KT31" s="199">
        <f t="shared" si="119"/>
        <v>45903</v>
      </c>
      <c r="KU31" s="199">
        <f t="shared" ref="KU31:NF31" si="120">KT31+1</f>
        <v>45904</v>
      </c>
      <c r="KV31" s="199">
        <f t="shared" si="120"/>
        <v>45905</v>
      </c>
      <c r="KW31" s="199">
        <f t="shared" si="120"/>
        <v>45906</v>
      </c>
      <c r="KX31" s="199">
        <f t="shared" si="120"/>
        <v>45907</v>
      </c>
      <c r="KY31" s="199">
        <f t="shared" si="120"/>
        <v>45908</v>
      </c>
      <c r="KZ31" s="199">
        <f t="shared" si="120"/>
        <v>45909</v>
      </c>
      <c r="LA31" s="199">
        <f t="shared" si="120"/>
        <v>45910</v>
      </c>
      <c r="LB31" s="199">
        <f t="shared" si="120"/>
        <v>45911</v>
      </c>
      <c r="LC31" s="199">
        <f t="shared" si="120"/>
        <v>45912</v>
      </c>
      <c r="LD31" s="199">
        <f t="shared" si="120"/>
        <v>45913</v>
      </c>
      <c r="LE31" s="199">
        <f t="shared" si="120"/>
        <v>45914</v>
      </c>
      <c r="LF31" s="199">
        <f t="shared" si="120"/>
        <v>45915</v>
      </c>
      <c r="LG31" s="199">
        <f t="shared" si="120"/>
        <v>45916</v>
      </c>
      <c r="LH31" s="199">
        <f t="shared" si="120"/>
        <v>45917</v>
      </c>
      <c r="LI31" s="199">
        <f t="shared" si="120"/>
        <v>45918</v>
      </c>
      <c r="LJ31" s="199">
        <f t="shared" si="120"/>
        <v>45919</v>
      </c>
      <c r="LK31" s="199">
        <f t="shared" si="120"/>
        <v>45920</v>
      </c>
      <c r="LL31" s="199">
        <f t="shared" si="120"/>
        <v>45921</v>
      </c>
      <c r="LM31" s="199">
        <f t="shared" si="120"/>
        <v>45922</v>
      </c>
      <c r="LN31" s="199">
        <f t="shared" si="120"/>
        <v>45923</v>
      </c>
      <c r="LO31" s="199">
        <f t="shared" si="120"/>
        <v>45924</v>
      </c>
      <c r="LP31" s="199">
        <f t="shared" si="120"/>
        <v>45925</v>
      </c>
      <c r="LQ31" s="199">
        <f t="shared" si="120"/>
        <v>45926</v>
      </c>
      <c r="LR31" s="199">
        <f t="shared" si="120"/>
        <v>45927</v>
      </c>
      <c r="LS31" s="199">
        <f t="shared" si="120"/>
        <v>45928</v>
      </c>
      <c r="LT31" s="199">
        <f t="shared" si="120"/>
        <v>45929</v>
      </c>
      <c r="LU31" s="199">
        <f t="shared" si="120"/>
        <v>45930</v>
      </c>
      <c r="LV31" s="199">
        <f t="shared" si="120"/>
        <v>45931</v>
      </c>
      <c r="LW31" s="199">
        <f t="shared" si="120"/>
        <v>45932</v>
      </c>
      <c r="LX31" s="199">
        <f t="shared" si="120"/>
        <v>45933</v>
      </c>
      <c r="LY31" s="199">
        <f t="shared" si="120"/>
        <v>45934</v>
      </c>
      <c r="LZ31" s="199">
        <f t="shared" si="120"/>
        <v>45935</v>
      </c>
      <c r="MA31" s="199">
        <f t="shared" si="120"/>
        <v>45936</v>
      </c>
      <c r="MB31" s="199">
        <f t="shared" si="120"/>
        <v>45937</v>
      </c>
      <c r="MC31" s="199">
        <f t="shared" si="120"/>
        <v>45938</v>
      </c>
      <c r="MD31" s="199">
        <f t="shared" si="120"/>
        <v>45939</v>
      </c>
      <c r="ME31" s="199">
        <f t="shared" si="120"/>
        <v>45940</v>
      </c>
      <c r="MF31" s="199">
        <f t="shared" si="120"/>
        <v>45941</v>
      </c>
      <c r="MG31" s="199">
        <f t="shared" si="120"/>
        <v>45942</v>
      </c>
      <c r="MH31" s="199">
        <f t="shared" si="120"/>
        <v>45943</v>
      </c>
      <c r="MI31" s="199">
        <f t="shared" si="120"/>
        <v>45944</v>
      </c>
      <c r="MJ31" s="199">
        <f t="shared" si="120"/>
        <v>45945</v>
      </c>
      <c r="MK31" s="199">
        <f t="shared" si="120"/>
        <v>45946</v>
      </c>
      <c r="ML31" s="199">
        <f t="shared" si="120"/>
        <v>45947</v>
      </c>
      <c r="MM31" s="199">
        <f t="shared" si="120"/>
        <v>45948</v>
      </c>
      <c r="MN31" s="199">
        <f t="shared" si="120"/>
        <v>45949</v>
      </c>
      <c r="MO31" s="199">
        <f t="shared" si="120"/>
        <v>45950</v>
      </c>
      <c r="MP31" s="199">
        <f t="shared" si="120"/>
        <v>45951</v>
      </c>
      <c r="MQ31" s="199">
        <f t="shared" si="120"/>
        <v>45952</v>
      </c>
      <c r="MR31" s="199">
        <f t="shared" si="120"/>
        <v>45953</v>
      </c>
      <c r="MS31" s="199">
        <f t="shared" si="120"/>
        <v>45954</v>
      </c>
      <c r="MT31" s="199">
        <f t="shared" si="120"/>
        <v>45955</v>
      </c>
      <c r="MU31" s="199">
        <f t="shared" si="120"/>
        <v>45956</v>
      </c>
      <c r="MV31" s="199">
        <f t="shared" si="120"/>
        <v>45957</v>
      </c>
      <c r="MW31" s="199">
        <f t="shared" si="120"/>
        <v>45958</v>
      </c>
      <c r="MX31" s="199">
        <f t="shared" si="120"/>
        <v>45959</v>
      </c>
      <c r="MY31" s="199">
        <f t="shared" si="120"/>
        <v>45960</v>
      </c>
      <c r="MZ31" s="199">
        <f t="shared" si="120"/>
        <v>45961</v>
      </c>
      <c r="NA31" s="199">
        <f t="shared" si="120"/>
        <v>45962</v>
      </c>
      <c r="NB31" s="199">
        <f t="shared" si="120"/>
        <v>45963</v>
      </c>
      <c r="NC31" s="199">
        <f t="shared" si="120"/>
        <v>45964</v>
      </c>
      <c r="ND31" s="199">
        <f t="shared" si="120"/>
        <v>45965</v>
      </c>
      <c r="NE31" s="199">
        <f t="shared" si="120"/>
        <v>45966</v>
      </c>
      <c r="NF31" s="199">
        <f t="shared" si="120"/>
        <v>45967</v>
      </c>
      <c r="NG31" s="199">
        <f t="shared" ref="NG31:PR31" si="121">NF31+1</f>
        <v>45968</v>
      </c>
      <c r="NH31" s="199">
        <f t="shared" si="121"/>
        <v>45969</v>
      </c>
      <c r="NI31" s="199">
        <f t="shared" si="121"/>
        <v>45970</v>
      </c>
      <c r="NJ31" s="199">
        <f t="shared" si="121"/>
        <v>45971</v>
      </c>
      <c r="NK31" s="199">
        <f t="shared" si="121"/>
        <v>45972</v>
      </c>
      <c r="NL31" s="199">
        <f t="shared" si="121"/>
        <v>45973</v>
      </c>
      <c r="NM31" s="199">
        <f t="shared" si="121"/>
        <v>45974</v>
      </c>
      <c r="NN31" s="199">
        <f t="shared" si="121"/>
        <v>45975</v>
      </c>
      <c r="NO31" s="199">
        <f t="shared" si="121"/>
        <v>45976</v>
      </c>
      <c r="NP31" s="199">
        <f t="shared" si="121"/>
        <v>45977</v>
      </c>
      <c r="NQ31" s="199">
        <f t="shared" si="121"/>
        <v>45978</v>
      </c>
      <c r="NR31" s="199">
        <f t="shared" si="121"/>
        <v>45979</v>
      </c>
      <c r="NS31" s="199">
        <f t="shared" si="121"/>
        <v>45980</v>
      </c>
      <c r="NT31" s="199">
        <f t="shared" si="121"/>
        <v>45981</v>
      </c>
      <c r="NU31" s="199">
        <f t="shared" si="121"/>
        <v>45982</v>
      </c>
      <c r="NV31" s="199">
        <f t="shared" si="121"/>
        <v>45983</v>
      </c>
      <c r="NW31" s="199">
        <f t="shared" si="121"/>
        <v>45984</v>
      </c>
      <c r="NX31" s="199">
        <f t="shared" si="121"/>
        <v>45985</v>
      </c>
      <c r="NY31" s="199">
        <f t="shared" si="121"/>
        <v>45986</v>
      </c>
      <c r="NZ31" s="199">
        <f t="shared" si="121"/>
        <v>45987</v>
      </c>
      <c r="OA31" s="199">
        <f t="shared" si="121"/>
        <v>45988</v>
      </c>
      <c r="OB31" s="199">
        <f t="shared" si="121"/>
        <v>45989</v>
      </c>
      <c r="OC31" s="199">
        <f t="shared" si="121"/>
        <v>45990</v>
      </c>
      <c r="OD31" s="199">
        <f t="shared" si="121"/>
        <v>45991</v>
      </c>
      <c r="OE31" s="199">
        <f t="shared" si="121"/>
        <v>45992</v>
      </c>
      <c r="OF31" s="199">
        <f t="shared" si="121"/>
        <v>45993</v>
      </c>
      <c r="OG31" s="199">
        <f t="shared" si="121"/>
        <v>45994</v>
      </c>
      <c r="OH31" s="199">
        <f t="shared" si="121"/>
        <v>45995</v>
      </c>
      <c r="OI31" s="199">
        <f t="shared" si="121"/>
        <v>45996</v>
      </c>
      <c r="OJ31" s="199">
        <f t="shared" si="121"/>
        <v>45997</v>
      </c>
      <c r="OK31" s="199">
        <f t="shared" si="121"/>
        <v>45998</v>
      </c>
      <c r="OL31" s="199">
        <f t="shared" si="121"/>
        <v>45999</v>
      </c>
      <c r="OM31" s="199">
        <f t="shared" si="121"/>
        <v>46000</v>
      </c>
      <c r="ON31" s="199">
        <f t="shared" si="121"/>
        <v>46001</v>
      </c>
      <c r="OO31" s="199">
        <f t="shared" si="121"/>
        <v>46002</v>
      </c>
      <c r="OP31" s="199">
        <f t="shared" si="121"/>
        <v>46003</v>
      </c>
      <c r="OQ31" s="199">
        <f t="shared" si="121"/>
        <v>46004</v>
      </c>
      <c r="OR31" s="199">
        <f t="shared" si="121"/>
        <v>46005</v>
      </c>
      <c r="OS31" s="199">
        <f t="shared" si="121"/>
        <v>46006</v>
      </c>
      <c r="OT31" s="199">
        <f t="shared" si="121"/>
        <v>46007</v>
      </c>
      <c r="OU31" s="199">
        <f t="shared" si="121"/>
        <v>46008</v>
      </c>
      <c r="OV31" s="199">
        <f t="shared" si="121"/>
        <v>46009</v>
      </c>
      <c r="OW31" s="199">
        <f t="shared" si="121"/>
        <v>46010</v>
      </c>
      <c r="OX31" s="199">
        <f t="shared" si="121"/>
        <v>46011</v>
      </c>
      <c r="OY31" s="199">
        <f t="shared" si="121"/>
        <v>46012</v>
      </c>
      <c r="OZ31" s="199">
        <f t="shared" si="121"/>
        <v>46013</v>
      </c>
      <c r="PA31" s="199">
        <f t="shared" si="121"/>
        <v>46014</v>
      </c>
      <c r="PB31" s="199">
        <f t="shared" si="121"/>
        <v>46015</v>
      </c>
      <c r="PC31" s="199">
        <f t="shared" si="121"/>
        <v>46016</v>
      </c>
      <c r="PD31" s="199">
        <f t="shared" si="121"/>
        <v>46017</v>
      </c>
      <c r="PE31" s="199">
        <f t="shared" si="121"/>
        <v>46018</v>
      </c>
      <c r="PF31" s="199">
        <f t="shared" si="121"/>
        <v>46019</v>
      </c>
      <c r="PG31" s="199">
        <f t="shared" si="121"/>
        <v>46020</v>
      </c>
      <c r="PH31" s="199">
        <f t="shared" si="121"/>
        <v>46021</v>
      </c>
      <c r="PI31" s="199">
        <f t="shared" si="121"/>
        <v>46022</v>
      </c>
      <c r="PJ31" s="199">
        <f t="shared" si="121"/>
        <v>46023</v>
      </c>
      <c r="PK31" s="199">
        <f t="shared" si="121"/>
        <v>46024</v>
      </c>
      <c r="PL31" s="199">
        <f t="shared" si="121"/>
        <v>46025</v>
      </c>
      <c r="PM31" s="199">
        <f t="shared" si="121"/>
        <v>46026</v>
      </c>
      <c r="PN31" s="199">
        <f t="shared" si="121"/>
        <v>46027</v>
      </c>
      <c r="PO31" s="199">
        <f t="shared" si="121"/>
        <v>46028</v>
      </c>
      <c r="PP31" s="199">
        <f t="shared" si="121"/>
        <v>46029</v>
      </c>
      <c r="PQ31" s="199">
        <f t="shared" si="121"/>
        <v>46030</v>
      </c>
      <c r="PR31" s="199">
        <f t="shared" si="121"/>
        <v>46031</v>
      </c>
      <c r="PS31" s="199">
        <f t="shared" ref="PS31:QU31" si="122">PR31+1</f>
        <v>46032</v>
      </c>
      <c r="PT31" s="199">
        <f t="shared" si="122"/>
        <v>46033</v>
      </c>
      <c r="PU31" s="199">
        <f t="shared" si="122"/>
        <v>46034</v>
      </c>
      <c r="PV31" s="199">
        <f t="shared" si="122"/>
        <v>46035</v>
      </c>
      <c r="PW31" s="199">
        <f t="shared" si="122"/>
        <v>46036</v>
      </c>
      <c r="PX31" s="199">
        <f t="shared" si="122"/>
        <v>46037</v>
      </c>
      <c r="PY31" s="199">
        <f t="shared" si="122"/>
        <v>46038</v>
      </c>
      <c r="PZ31" s="199">
        <f t="shared" si="122"/>
        <v>46039</v>
      </c>
      <c r="QA31" s="199">
        <f t="shared" si="122"/>
        <v>46040</v>
      </c>
      <c r="QB31" s="199">
        <f t="shared" si="122"/>
        <v>46041</v>
      </c>
      <c r="QC31" s="199">
        <f t="shared" si="122"/>
        <v>46042</v>
      </c>
      <c r="QD31" s="199">
        <f t="shared" si="122"/>
        <v>46043</v>
      </c>
      <c r="QE31" s="199">
        <f t="shared" si="122"/>
        <v>46044</v>
      </c>
      <c r="QF31" s="199">
        <f t="shared" si="122"/>
        <v>46045</v>
      </c>
      <c r="QG31" s="199">
        <f t="shared" si="122"/>
        <v>46046</v>
      </c>
      <c r="QH31" s="199">
        <f t="shared" si="122"/>
        <v>46047</v>
      </c>
      <c r="QI31" s="199">
        <f t="shared" si="122"/>
        <v>46048</v>
      </c>
      <c r="QJ31" s="199">
        <f t="shared" si="122"/>
        <v>46049</v>
      </c>
      <c r="QK31" s="199">
        <f t="shared" si="122"/>
        <v>46050</v>
      </c>
      <c r="QL31" s="199">
        <f t="shared" si="122"/>
        <v>46051</v>
      </c>
      <c r="QM31" s="199">
        <f t="shared" si="122"/>
        <v>46052</v>
      </c>
      <c r="QN31" s="199">
        <f t="shared" si="122"/>
        <v>46053</v>
      </c>
      <c r="QO31" s="199">
        <f t="shared" si="122"/>
        <v>46054</v>
      </c>
      <c r="QP31" s="199">
        <f t="shared" si="122"/>
        <v>46055</v>
      </c>
      <c r="QQ31" s="199">
        <f t="shared" si="122"/>
        <v>46056</v>
      </c>
      <c r="QR31" s="199">
        <f t="shared" si="122"/>
        <v>46057</v>
      </c>
      <c r="QS31" s="199">
        <f t="shared" si="122"/>
        <v>46058</v>
      </c>
      <c r="QT31" s="199">
        <f t="shared" si="122"/>
        <v>46059</v>
      </c>
      <c r="QU31" s="199">
        <f t="shared" si="122"/>
        <v>46060</v>
      </c>
    </row>
    <row r="32" spans="1:463" ht="15.75" customHeight="1">
      <c r="A32" s="5" t="s">
        <v>5222</v>
      </c>
      <c r="B32" s="5">
        <v>0</v>
      </c>
      <c r="C32" s="5">
        <v>0</v>
      </c>
      <c r="D32" s="5">
        <v>0</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0</v>
      </c>
      <c r="AE32" s="5">
        <v>0</v>
      </c>
      <c r="AF32" s="5">
        <v>0</v>
      </c>
      <c r="AG32" s="5">
        <v>0</v>
      </c>
      <c r="AH32" s="5">
        <v>0</v>
      </c>
      <c r="AI32" s="5">
        <v>0</v>
      </c>
      <c r="AJ32" s="5">
        <v>0</v>
      </c>
      <c r="AK32" s="5">
        <v>0</v>
      </c>
      <c r="AL32" s="5">
        <v>0</v>
      </c>
      <c r="AM32" s="5">
        <v>0</v>
      </c>
      <c r="AN32" s="5">
        <v>0</v>
      </c>
      <c r="AO32" s="5">
        <v>0</v>
      </c>
      <c r="AP32" s="5">
        <v>0</v>
      </c>
      <c r="AQ32" s="5">
        <v>0</v>
      </c>
      <c r="AR32" s="5">
        <v>0</v>
      </c>
      <c r="AS32" s="5">
        <v>0</v>
      </c>
      <c r="AT32" s="5">
        <v>0</v>
      </c>
      <c r="AU32" s="5">
        <v>0</v>
      </c>
      <c r="AV32" s="5">
        <v>0</v>
      </c>
      <c r="AW32" s="5">
        <v>0</v>
      </c>
      <c r="AX32" s="5">
        <v>0</v>
      </c>
      <c r="AY32" s="5">
        <v>0</v>
      </c>
      <c r="AZ32" s="5">
        <v>0</v>
      </c>
      <c r="BA32" s="5">
        <v>0</v>
      </c>
      <c r="BB32" s="5">
        <v>0</v>
      </c>
      <c r="BC32" s="5">
        <v>0</v>
      </c>
      <c r="BD32" s="5">
        <v>0</v>
      </c>
      <c r="BE32" s="5">
        <v>0</v>
      </c>
      <c r="BF32" s="5">
        <v>0</v>
      </c>
      <c r="BG32" s="5">
        <v>0</v>
      </c>
      <c r="BH32" s="5">
        <v>0</v>
      </c>
      <c r="BI32" s="5">
        <v>0</v>
      </c>
      <c r="BJ32" s="5">
        <v>0</v>
      </c>
      <c r="BK32" s="5">
        <v>0</v>
      </c>
      <c r="BL32" s="5">
        <v>0</v>
      </c>
      <c r="BM32" s="5">
        <v>0</v>
      </c>
      <c r="BN32" s="5">
        <v>0</v>
      </c>
      <c r="BO32" s="5">
        <v>0</v>
      </c>
      <c r="BP32" s="5">
        <v>0</v>
      </c>
      <c r="BQ32" s="5">
        <v>0</v>
      </c>
      <c r="BR32" s="5">
        <v>0</v>
      </c>
      <c r="BS32" s="5">
        <v>0</v>
      </c>
      <c r="BT32" s="5">
        <v>0</v>
      </c>
      <c r="BU32" s="5">
        <v>0</v>
      </c>
      <c r="BV32" s="5">
        <v>0</v>
      </c>
      <c r="BW32" s="5">
        <v>0</v>
      </c>
      <c r="BX32" s="5">
        <v>0</v>
      </c>
      <c r="BY32" s="5">
        <v>0</v>
      </c>
      <c r="BZ32" s="5">
        <v>0</v>
      </c>
      <c r="CA32" s="5">
        <v>0</v>
      </c>
      <c r="CB32" s="5">
        <v>0</v>
      </c>
      <c r="CC32" s="5">
        <v>0</v>
      </c>
      <c r="CD32" s="5">
        <v>0</v>
      </c>
      <c r="CE32" s="5">
        <v>0</v>
      </c>
      <c r="CF32" s="5">
        <v>0</v>
      </c>
      <c r="CG32" s="5">
        <v>0</v>
      </c>
      <c r="CH32" s="5">
        <v>0</v>
      </c>
      <c r="CI32" s="5">
        <v>0</v>
      </c>
      <c r="CJ32" s="5">
        <v>0</v>
      </c>
      <c r="CK32" s="5">
        <v>0</v>
      </c>
      <c r="CL32" s="5">
        <v>0</v>
      </c>
      <c r="CM32" s="5">
        <v>0</v>
      </c>
      <c r="CN32" s="5">
        <v>0</v>
      </c>
      <c r="CO32" s="5">
        <v>0</v>
      </c>
      <c r="CP32" s="5">
        <v>0</v>
      </c>
      <c r="CQ32" s="5">
        <v>0</v>
      </c>
      <c r="CR32" s="5">
        <v>0</v>
      </c>
      <c r="CS32" s="5">
        <v>0</v>
      </c>
      <c r="CT32" s="5">
        <v>0</v>
      </c>
      <c r="CU32" s="5">
        <v>0</v>
      </c>
      <c r="CV32" s="5">
        <v>0</v>
      </c>
      <c r="CW32" s="5">
        <v>0</v>
      </c>
      <c r="CX32" s="5">
        <v>0</v>
      </c>
      <c r="CY32" s="5">
        <v>0</v>
      </c>
      <c r="CZ32" s="5">
        <v>0</v>
      </c>
      <c r="DA32" s="5">
        <v>0</v>
      </c>
      <c r="DB32" s="5">
        <v>0</v>
      </c>
      <c r="DC32" s="5">
        <v>0</v>
      </c>
      <c r="DD32" s="5">
        <v>0</v>
      </c>
      <c r="DE32" s="5">
        <v>0</v>
      </c>
      <c r="DF32" s="5">
        <v>0</v>
      </c>
      <c r="DG32" s="5">
        <v>0</v>
      </c>
      <c r="DH32" s="5">
        <v>0</v>
      </c>
      <c r="DI32" s="5">
        <v>0</v>
      </c>
      <c r="DJ32" s="5">
        <v>0</v>
      </c>
      <c r="DK32" s="5">
        <v>0</v>
      </c>
      <c r="DL32" s="5">
        <v>0</v>
      </c>
      <c r="DM32" s="5">
        <v>0</v>
      </c>
      <c r="DN32" s="5">
        <v>0</v>
      </c>
      <c r="DO32" s="5">
        <v>0</v>
      </c>
      <c r="DP32" s="5">
        <v>0</v>
      </c>
      <c r="DQ32" s="5">
        <v>0</v>
      </c>
      <c r="DR32" s="5">
        <v>0</v>
      </c>
      <c r="DS32" s="5">
        <v>0</v>
      </c>
      <c r="DT32" s="5">
        <v>0</v>
      </c>
      <c r="DU32" s="5">
        <v>0</v>
      </c>
      <c r="DV32" s="5">
        <v>0</v>
      </c>
      <c r="DW32" s="5">
        <v>0</v>
      </c>
      <c r="DX32" s="5">
        <v>0</v>
      </c>
      <c r="DY32" s="5">
        <v>0</v>
      </c>
      <c r="DZ32" s="5">
        <v>0</v>
      </c>
      <c r="EA32" s="5">
        <v>0</v>
      </c>
      <c r="EB32" s="5">
        <v>0</v>
      </c>
      <c r="EC32" s="5">
        <v>0</v>
      </c>
      <c r="ED32" s="5">
        <v>0</v>
      </c>
      <c r="EE32" s="5">
        <v>0</v>
      </c>
      <c r="EF32" s="5">
        <v>0</v>
      </c>
      <c r="EG32" s="5">
        <v>0</v>
      </c>
      <c r="EH32" s="5">
        <v>0</v>
      </c>
      <c r="EI32" s="5">
        <v>0</v>
      </c>
      <c r="EJ32" s="5">
        <v>0</v>
      </c>
      <c r="EK32" s="5">
        <v>0</v>
      </c>
      <c r="EL32" s="5">
        <v>0</v>
      </c>
      <c r="EM32" s="5">
        <v>0</v>
      </c>
      <c r="EN32" s="5">
        <v>0</v>
      </c>
      <c r="EO32" s="5">
        <v>0</v>
      </c>
      <c r="EP32" s="5">
        <v>0</v>
      </c>
      <c r="EQ32" s="5">
        <v>0</v>
      </c>
      <c r="ER32" s="5">
        <v>0</v>
      </c>
      <c r="ES32" s="5">
        <v>0</v>
      </c>
      <c r="ET32" s="5">
        <v>0</v>
      </c>
      <c r="EU32" s="5">
        <v>0</v>
      </c>
      <c r="EV32" s="5">
        <v>0</v>
      </c>
      <c r="EW32" s="5">
        <v>0</v>
      </c>
      <c r="EX32" s="5">
        <v>0</v>
      </c>
      <c r="EY32" s="5">
        <v>0</v>
      </c>
      <c r="EZ32" s="5">
        <v>0</v>
      </c>
      <c r="FA32" s="5">
        <v>0</v>
      </c>
      <c r="FB32" s="5">
        <v>0</v>
      </c>
      <c r="FC32" s="5">
        <v>0</v>
      </c>
      <c r="FD32" s="5">
        <v>0</v>
      </c>
      <c r="FE32" s="5">
        <v>0</v>
      </c>
      <c r="FF32" s="5">
        <v>0</v>
      </c>
      <c r="FG32" s="5">
        <v>0</v>
      </c>
      <c r="FH32" s="5">
        <v>0</v>
      </c>
      <c r="FI32" s="5">
        <v>0</v>
      </c>
      <c r="FJ32" s="5">
        <v>0</v>
      </c>
      <c r="FK32" s="5">
        <v>0</v>
      </c>
      <c r="FL32" s="5">
        <v>0</v>
      </c>
      <c r="FM32" s="5">
        <v>0</v>
      </c>
      <c r="FN32" s="5">
        <v>0</v>
      </c>
      <c r="FO32" s="5">
        <v>0</v>
      </c>
      <c r="FP32" s="5">
        <v>0</v>
      </c>
      <c r="FQ32" s="5">
        <v>0</v>
      </c>
      <c r="FR32" s="5">
        <v>0</v>
      </c>
      <c r="FS32" s="5">
        <v>0</v>
      </c>
      <c r="FT32" s="5">
        <v>0</v>
      </c>
      <c r="FU32" s="5">
        <v>0</v>
      </c>
      <c r="FV32" s="5">
        <v>0</v>
      </c>
      <c r="FW32" s="5">
        <v>0</v>
      </c>
      <c r="FX32" s="5">
        <v>0</v>
      </c>
      <c r="FY32" s="5">
        <v>0</v>
      </c>
      <c r="FZ32" s="5">
        <v>0</v>
      </c>
      <c r="GA32" s="5">
        <v>0</v>
      </c>
      <c r="GB32" s="5">
        <v>0</v>
      </c>
      <c r="GC32" s="5">
        <v>0</v>
      </c>
      <c r="GD32" s="5">
        <v>0</v>
      </c>
      <c r="GE32" s="5">
        <v>0</v>
      </c>
      <c r="GF32" s="5">
        <v>0</v>
      </c>
      <c r="GG32" s="5">
        <v>0</v>
      </c>
      <c r="GH32" s="5">
        <v>0</v>
      </c>
      <c r="GI32" s="5">
        <v>0</v>
      </c>
      <c r="GJ32" s="5">
        <v>0</v>
      </c>
      <c r="GK32" s="5">
        <v>0</v>
      </c>
      <c r="GL32" s="5">
        <v>0</v>
      </c>
      <c r="GM32" s="5">
        <v>0</v>
      </c>
      <c r="GN32" s="5">
        <v>0</v>
      </c>
      <c r="GO32" s="5">
        <v>0</v>
      </c>
      <c r="GP32" s="5">
        <v>0</v>
      </c>
      <c r="GQ32" s="5">
        <v>0</v>
      </c>
      <c r="GR32" s="5">
        <v>0</v>
      </c>
      <c r="GS32" s="5">
        <v>0</v>
      </c>
      <c r="GT32" s="5">
        <v>0</v>
      </c>
      <c r="GU32" s="5">
        <v>0</v>
      </c>
      <c r="GV32" s="5">
        <v>0</v>
      </c>
      <c r="GW32" s="5">
        <v>0</v>
      </c>
      <c r="GX32" s="5">
        <v>0</v>
      </c>
      <c r="GY32" s="5">
        <v>0</v>
      </c>
      <c r="GZ32" s="5">
        <v>0</v>
      </c>
      <c r="HA32" s="5">
        <v>0</v>
      </c>
      <c r="HB32" s="5">
        <v>0</v>
      </c>
      <c r="HC32" s="5">
        <v>0</v>
      </c>
      <c r="HD32" s="5">
        <v>0</v>
      </c>
      <c r="HE32" s="5">
        <v>0</v>
      </c>
      <c r="HF32" s="5">
        <v>0</v>
      </c>
      <c r="HG32" s="5">
        <v>0</v>
      </c>
      <c r="HH32" s="5">
        <v>0</v>
      </c>
      <c r="HI32" s="5">
        <v>0</v>
      </c>
      <c r="HJ32" s="5">
        <v>0</v>
      </c>
      <c r="HK32" s="5">
        <v>0</v>
      </c>
      <c r="HL32" s="5">
        <v>0</v>
      </c>
      <c r="HM32" s="5">
        <v>0</v>
      </c>
      <c r="HN32" s="5">
        <v>0</v>
      </c>
      <c r="HO32" s="5">
        <v>0</v>
      </c>
      <c r="HP32" s="5">
        <v>0</v>
      </c>
      <c r="HQ32" s="5">
        <v>0</v>
      </c>
      <c r="HR32" s="5">
        <v>0</v>
      </c>
      <c r="HS32" s="5">
        <v>0</v>
      </c>
      <c r="HT32" s="5">
        <v>0</v>
      </c>
      <c r="HU32" s="5">
        <v>0</v>
      </c>
      <c r="HV32" s="5">
        <v>0</v>
      </c>
      <c r="HW32" s="5">
        <v>0</v>
      </c>
      <c r="HX32" s="5">
        <v>0</v>
      </c>
      <c r="HY32" s="5">
        <v>0</v>
      </c>
      <c r="HZ32" s="5">
        <v>0</v>
      </c>
      <c r="IA32" s="5">
        <v>0</v>
      </c>
      <c r="IB32" s="5">
        <v>0</v>
      </c>
      <c r="IC32" s="5">
        <v>0</v>
      </c>
      <c r="ID32" s="5">
        <v>0</v>
      </c>
      <c r="IE32" s="5">
        <v>0</v>
      </c>
      <c r="IF32" s="5">
        <v>0</v>
      </c>
      <c r="IG32" s="5">
        <v>0</v>
      </c>
      <c r="IH32" s="5">
        <v>0</v>
      </c>
      <c r="II32" s="5">
        <v>0</v>
      </c>
      <c r="IJ32" s="5">
        <v>0</v>
      </c>
      <c r="IK32" s="5">
        <v>0</v>
      </c>
      <c r="IL32" s="5">
        <v>0</v>
      </c>
      <c r="IM32" s="5">
        <v>0</v>
      </c>
      <c r="IN32" s="5">
        <v>0</v>
      </c>
      <c r="IO32" s="5">
        <v>0</v>
      </c>
      <c r="IP32" s="5">
        <v>0</v>
      </c>
      <c r="IQ32" s="5">
        <v>0</v>
      </c>
      <c r="IR32" s="5">
        <v>0</v>
      </c>
      <c r="IS32" s="5">
        <v>0</v>
      </c>
      <c r="IT32" s="5">
        <v>0</v>
      </c>
      <c r="IU32" s="5">
        <v>0</v>
      </c>
      <c r="IV32" s="5">
        <v>0</v>
      </c>
    </row>
    <row r="33" spans="1:449" ht="15.75" customHeight="1">
      <c r="A33" s="5" t="s">
        <v>5223</v>
      </c>
      <c r="B33" s="5">
        <v>0</v>
      </c>
      <c r="C33" s="5">
        <v>0</v>
      </c>
      <c r="D33" s="5">
        <v>0</v>
      </c>
      <c r="E33" s="5">
        <v>0</v>
      </c>
      <c r="F33" s="5">
        <v>0</v>
      </c>
      <c r="G33" s="5">
        <v>0</v>
      </c>
      <c r="H33" s="5">
        <v>0</v>
      </c>
      <c r="I33" s="5">
        <v>0</v>
      </c>
      <c r="J33" s="5">
        <v>0</v>
      </c>
      <c r="K33" s="5">
        <v>0</v>
      </c>
      <c r="L33" s="5">
        <v>0</v>
      </c>
      <c r="M33" s="5">
        <v>0</v>
      </c>
      <c r="N33" s="5">
        <v>0</v>
      </c>
      <c r="O33" s="5">
        <v>0</v>
      </c>
      <c r="P33" s="5">
        <v>0</v>
      </c>
      <c r="Q33" s="5">
        <v>0</v>
      </c>
      <c r="R33" s="5">
        <v>0</v>
      </c>
      <c r="S33" s="5">
        <v>0</v>
      </c>
      <c r="T33" s="5">
        <v>0</v>
      </c>
      <c r="U33" s="5">
        <v>0</v>
      </c>
      <c r="V33" s="5">
        <v>0</v>
      </c>
      <c r="W33" s="5">
        <v>0</v>
      </c>
      <c r="X33" s="5">
        <v>0</v>
      </c>
      <c r="Y33" s="5">
        <v>0</v>
      </c>
      <c r="Z33" s="5">
        <v>0</v>
      </c>
      <c r="AA33" s="5">
        <v>0</v>
      </c>
      <c r="AB33" s="5">
        <v>0</v>
      </c>
      <c r="AC33" s="5">
        <v>0</v>
      </c>
      <c r="AD33" s="5">
        <v>0</v>
      </c>
      <c r="AE33" s="5">
        <v>0</v>
      </c>
      <c r="AF33" s="5">
        <v>0</v>
      </c>
      <c r="AG33" s="5">
        <v>0</v>
      </c>
      <c r="AH33" s="5">
        <v>0</v>
      </c>
      <c r="AI33" s="5">
        <v>0</v>
      </c>
      <c r="AJ33" s="5">
        <v>0</v>
      </c>
      <c r="AK33" s="5">
        <v>0</v>
      </c>
      <c r="AL33" s="5">
        <v>0</v>
      </c>
      <c r="AM33" s="5">
        <v>0</v>
      </c>
      <c r="AN33" s="5">
        <v>0</v>
      </c>
      <c r="AO33" s="5">
        <v>0</v>
      </c>
      <c r="AP33" s="5">
        <v>0</v>
      </c>
      <c r="AQ33" s="5">
        <v>0</v>
      </c>
      <c r="AR33" s="5">
        <v>0</v>
      </c>
      <c r="AS33" s="5">
        <v>0</v>
      </c>
      <c r="AT33" s="5">
        <v>0</v>
      </c>
      <c r="AU33" s="5">
        <v>0</v>
      </c>
      <c r="AV33" s="5">
        <v>0</v>
      </c>
      <c r="AW33" s="5">
        <v>0</v>
      </c>
      <c r="AX33" s="5">
        <v>0</v>
      </c>
      <c r="AY33" s="5">
        <v>0</v>
      </c>
      <c r="AZ33" s="5">
        <v>0</v>
      </c>
      <c r="BA33" s="5">
        <v>0</v>
      </c>
      <c r="BB33" s="5">
        <v>0</v>
      </c>
      <c r="BC33" s="5">
        <v>0</v>
      </c>
      <c r="BD33" s="5">
        <v>0</v>
      </c>
      <c r="BE33" s="5">
        <v>0</v>
      </c>
      <c r="BF33" s="5">
        <v>0</v>
      </c>
      <c r="BG33" s="5">
        <v>0</v>
      </c>
      <c r="BH33" s="5">
        <v>0</v>
      </c>
      <c r="BI33" s="5">
        <v>0</v>
      </c>
      <c r="BJ33" s="5">
        <v>0</v>
      </c>
      <c r="BK33" s="5">
        <v>0</v>
      </c>
      <c r="BL33" s="5">
        <v>0</v>
      </c>
      <c r="BM33" s="5">
        <v>0</v>
      </c>
      <c r="BN33" s="5">
        <v>0</v>
      </c>
      <c r="BO33" s="5">
        <v>0</v>
      </c>
      <c r="BP33" s="5">
        <v>0</v>
      </c>
      <c r="BQ33" s="5">
        <v>0</v>
      </c>
      <c r="BR33" s="5">
        <v>0</v>
      </c>
      <c r="BS33" s="5">
        <v>0</v>
      </c>
      <c r="BT33" s="5">
        <v>0</v>
      </c>
      <c r="BU33" s="5">
        <v>0</v>
      </c>
      <c r="BV33" s="5">
        <v>0</v>
      </c>
      <c r="BW33" s="5">
        <v>0</v>
      </c>
      <c r="BX33" s="5">
        <v>0</v>
      </c>
      <c r="BY33" s="5">
        <v>0</v>
      </c>
      <c r="BZ33" s="5">
        <v>0</v>
      </c>
      <c r="CA33" s="5">
        <v>0</v>
      </c>
      <c r="CB33" s="5">
        <v>0</v>
      </c>
      <c r="CC33" s="5">
        <v>0</v>
      </c>
      <c r="CD33" s="5">
        <v>0</v>
      </c>
      <c r="CE33" s="5">
        <v>0</v>
      </c>
      <c r="CF33" s="5">
        <v>0</v>
      </c>
      <c r="CG33" s="5">
        <v>0</v>
      </c>
      <c r="CH33" s="5">
        <v>0</v>
      </c>
      <c r="CI33" s="5">
        <v>0</v>
      </c>
      <c r="CJ33" s="5">
        <v>0</v>
      </c>
      <c r="CK33" s="5">
        <v>0</v>
      </c>
      <c r="CL33" s="5">
        <v>0</v>
      </c>
      <c r="CM33" s="5">
        <v>0</v>
      </c>
      <c r="CN33" s="5">
        <v>0</v>
      </c>
      <c r="CO33" s="5">
        <v>0</v>
      </c>
      <c r="CP33" s="5">
        <v>0</v>
      </c>
      <c r="CQ33" s="5">
        <v>0</v>
      </c>
      <c r="CR33" s="5">
        <v>0</v>
      </c>
      <c r="CS33" s="5">
        <v>0</v>
      </c>
      <c r="CT33" s="5">
        <v>0</v>
      </c>
      <c r="CU33" s="5">
        <v>0</v>
      </c>
      <c r="CV33" s="5">
        <v>0</v>
      </c>
      <c r="CW33" s="5">
        <v>0</v>
      </c>
      <c r="CX33" s="5">
        <v>0</v>
      </c>
      <c r="CY33" s="5">
        <v>0</v>
      </c>
      <c r="CZ33" s="5">
        <v>0</v>
      </c>
      <c r="DA33" s="5">
        <v>0</v>
      </c>
      <c r="DB33" s="5">
        <v>0</v>
      </c>
      <c r="DC33" s="5">
        <v>0</v>
      </c>
      <c r="DD33" s="5">
        <v>0</v>
      </c>
      <c r="DE33" s="5">
        <v>0</v>
      </c>
      <c r="DF33" s="5">
        <v>0</v>
      </c>
      <c r="DG33" s="5">
        <v>0</v>
      </c>
      <c r="DH33" s="5">
        <v>0</v>
      </c>
      <c r="DI33" s="5">
        <v>0</v>
      </c>
      <c r="DJ33" s="5">
        <v>0</v>
      </c>
      <c r="DK33" s="5">
        <v>0</v>
      </c>
      <c r="DL33" s="5">
        <v>0</v>
      </c>
      <c r="DM33" s="5">
        <v>0</v>
      </c>
      <c r="DN33" s="5">
        <v>0</v>
      </c>
      <c r="DO33" s="5">
        <v>0</v>
      </c>
      <c r="DP33" s="5">
        <v>0</v>
      </c>
      <c r="DQ33" s="5">
        <v>0</v>
      </c>
      <c r="DR33" s="5">
        <v>0</v>
      </c>
      <c r="DS33" s="5">
        <v>0</v>
      </c>
      <c r="DT33" s="5">
        <v>0</v>
      </c>
      <c r="DU33" s="5">
        <v>0</v>
      </c>
      <c r="DV33" s="5">
        <v>0</v>
      </c>
      <c r="DW33" s="5">
        <v>0</v>
      </c>
      <c r="DX33" s="5">
        <v>0</v>
      </c>
      <c r="DY33" s="5">
        <v>0</v>
      </c>
      <c r="DZ33" s="5">
        <v>0</v>
      </c>
      <c r="EA33" s="5">
        <v>0</v>
      </c>
      <c r="EB33" s="5">
        <v>0</v>
      </c>
      <c r="EC33" s="5">
        <v>0</v>
      </c>
      <c r="ED33" s="5">
        <v>0</v>
      </c>
      <c r="EE33" s="5">
        <v>0</v>
      </c>
      <c r="EF33" s="5">
        <v>0</v>
      </c>
      <c r="EG33" s="5">
        <v>0</v>
      </c>
      <c r="EH33" s="5">
        <v>0</v>
      </c>
      <c r="EI33" s="5">
        <v>0</v>
      </c>
      <c r="EJ33" s="5">
        <v>0</v>
      </c>
      <c r="EK33" s="5">
        <v>0</v>
      </c>
      <c r="EL33" s="5">
        <v>0</v>
      </c>
      <c r="EM33" s="5">
        <v>0</v>
      </c>
      <c r="EN33" s="5">
        <v>0</v>
      </c>
      <c r="EO33" s="5">
        <v>0</v>
      </c>
      <c r="EP33" s="5">
        <v>0</v>
      </c>
      <c r="EQ33" s="5">
        <v>0</v>
      </c>
      <c r="ER33" s="5">
        <v>0</v>
      </c>
      <c r="ES33" s="5">
        <v>0</v>
      </c>
      <c r="ET33" s="5">
        <v>0</v>
      </c>
      <c r="EU33" s="5">
        <v>0</v>
      </c>
      <c r="EV33" s="5">
        <v>0</v>
      </c>
      <c r="EW33" s="5">
        <v>0</v>
      </c>
      <c r="EX33" s="5">
        <v>0</v>
      </c>
      <c r="EY33" s="5">
        <v>0</v>
      </c>
      <c r="EZ33" s="5">
        <v>0</v>
      </c>
      <c r="FA33" s="5">
        <v>0</v>
      </c>
      <c r="FB33" s="5">
        <v>0</v>
      </c>
      <c r="FC33" s="5">
        <v>0</v>
      </c>
      <c r="FD33" s="5">
        <v>0</v>
      </c>
      <c r="FE33" s="5">
        <v>0</v>
      </c>
      <c r="FF33" s="5">
        <v>0</v>
      </c>
      <c r="FG33" s="5">
        <v>0</v>
      </c>
      <c r="FH33" s="5">
        <v>0</v>
      </c>
      <c r="FI33" s="5">
        <v>0</v>
      </c>
      <c r="FJ33" s="5">
        <v>0</v>
      </c>
      <c r="FK33" s="5">
        <v>0</v>
      </c>
      <c r="FL33" s="5">
        <v>0</v>
      </c>
      <c r="FM33" s="5">
        <v>0</v>
      </c>
      <c r="FN33" s="5">
        <v>0</v>
      </c>
      <c r="FO33" s="5">
        <v>0</v>
      </c>
      <c r="FP33" s="5">
        <v>0</v>
      </c>
      <c r="FQ33" s="5">
        <v>0</v>
      </c>
      <c r="FR33" s="5">
        <v>0</v>
      </c>
      <c r="FS33" s="5">
        <v>0</v>
      </c>
      <c r="FT33" s="5">
        <v>0</v>
      </c>
      <c r="FU33" s="5">
        <v>0</v>
      </c>
      <c r="FV33" s="5">
        <v>0</v>
      </c>
      <c r="FW33" s="5">
        <v>0</v>
      </c>
      <c r="FX33" s="5">
        <v>0</v>
      </c>
      <c r="FY33" s="5">
        <v>0</v>
      </c>
      <c r="FZ33" s="5">
        <v>0</v>
      </c>
      <c r="GA33" s="5">
        <v>0</v>
      </c>
      <c r="GB33" s="5">
        <v>0</v>
      </c>
      <c r="GC33" s="5">
        <v>0</v>
      </c>
      <c r="GD33" s="5">
        <v>0</v>
      </c>
      <c r="GE33" s="5">
        <v>0</v>
      </c>
      <c r="GF33" s="5">
        <v>0</v>
      </c>
      <c r="GG33" s="5">
        <v>0</v>
      </c>
      <c r="GH33" s="5">
        <v>0</v>
      </c>
      <c r="GI33" s="5">
        <v>0</v>
      </c>
      <c r="GJ33" s="5">
        <v>0</v>
      </c>
      <c r="GK33" s="5">
        <v>0</v>
      </c>
      <c r="GL33" s="5">
        <v>0</v>
      </c>
      <c r="GM33" s="5">
        <v>0</v>
      </c>
      <c r="GN33" s="5">
        <v>0</v>
      </c>
      <c r="GO33" s="5">
        <v>0</v>
      </c>
      <c r="GP33" s="5">
        <v>0</v>
      </c>
      <c r="GQ33" s="5">
        <v>0</v>
      </c>
      <c r="GR33" s="5">
        <v>0</v>
      </c>
      <c r="GS33" s="5">
        <v>0</v>
      </c>
      <c r="GT33" s="5">
        <v>0</v>
      </c>
      <c r="GU33" s="5">
        <v>0</v>
      </c>
      <c r="GV33" s="5">
        <v>0</v>
      </c>
      <c r="GW33" s="5">
        <v>0</v>
      </c>
      <c r="GX33" s="5">
        <v>0</v>
      </c>
      <c r="GY33" s="5">
        <v>0</v>
      </c>
      <c r="GZ33" s="5">
        <v>0</v>
      </c>
      <c r="HA33" s="5">
        <v>0</v>
      </c>
      <c r="HB33" s="5">
        <v>0</v>
      </c>
      <c r="HC33" s="5">
        <v>0</v>
      </c>
      <c r="HD33" s="5">
        <v>0</v>
      </c>
      <c r="HE33" s="5">
        <v>0</v>
      </c>
      <c r="HF33" s="5">
        <v>0</v>
      </c>
      <c r="HG33" s="5">
        <v>0</v>
      </c>
      <c r="HH33" s="5">
        <v>0</v>
      </c>
      <c r="HI33" s="5">
        <v>0</v>
      </c>
      <c r="HJ33" s="5">
        <v>0</v>
      </c>
      <c r="HK33" s="5">
        <v>0</v>
      </c>
      <c r="HL33" s="5">
        <v>0</v>
      </c>
      <c r="HM33" s="5">
        <v>0</v>
      </c>
      <c r="HN33" s="5">
        <v>0</v>
      </c>
      <c r="HO33" s="5">
        <v>0</v>
      </c>
      <c r="HP33" s="5">
        <v>0</v>
      </c>
      <c r="HQ33" s="5">
        <v>0</v>
      </c>
      <c r="HR33" s="5">
        <v>0</v>
      </c>
      <c r="HS33" s="5">
        <v>0</v>
      </c>
      <c r="HT33" s="5">
        <v>0</v>
      </c>
      <c r="HU33" s="5">
        <v>0</v>
      </c>
      <c r="HV33" s="5">
        <v>0</v>
      </c>
      <c r="HW33" s="5">
        <v>0</v>
      </c>
      <c r="HX33" s="5">
        <v>0</v>
      </c>
      <c r="HY33" s="5">
        <v>0</v>
      </c>
      <c r="HZ33" s="5">
        <v>0</v>
      </c>
      <c r="IA33" s="5">
        <v>0</v>
      </c>
      <c r="IB33" s="5">
        <v>0</v>
      </c>
      <c r="IC33" s="5">
        <v>0</v>
      </c>
      <c r="ID33" s="5">
        <v>0</v>
      </c>
      <c r="IE33" s="5">
        <v>0</v>
      </c>
      <c r="IF33" s="5">
        <v>0</v>
      </c>
      <c r="IG33" s="5">
        <v>0</v>
      </c>
      <c r="IH33" s="5">
        <v>0</v>
      </c>
      <c r="II33" s="5">
        <v>0</v>
      </c>
      <c r="IJ33" s="5">
        <v>0</v>
      </c>
      <c r="IK33" s="5">
        <v>0</v>
      </c>
      <c r="IL33" s="5">
        <v>0</v>
      </c>
      <c r="IM33" s="5">
        <v>0</v>
      </c>
      <c r="IN33" s="5">
        <v>0</v>
      </c>
      <c r="IO33" s="5">
        <v>0</v>
      </c>
      <c r="IP33" s="5">
        <v>0</v>
      </c>
      <c r="IQ33" s="5">
        <v>0</v>
      </c>
      <c r="IR33" s="5">
        <v>0</v>
      </c>
      <c r="IS33" s="5">
        <v>0</v>
      </c>
      <c r="IT33" s="5">
        <v>0</v>
      </c>
      <c r="IU33" s="5">
        <v>0</v>
      </c>
      <c r="IV33" s="5">
        <v>0</v>
      </c>
    </row>
    <row r="34" spans="1:449" ht="15">
      <c r="A34" s="24" t="s">
        <v>5224</v>
      </c>
      <c r="B34" s="5">
        <v>0</v>
      </c>
      <c r="C34" s="5">
        <v>0</v>
      </c>
      <c r="D34" s="5">
        <v>0</v>
      </c>
      <c r="E34" s="5">
        <v>0</v>
      </c>
      <c r="F34" s="5">
        <v>0</v>
      </c>
      <c r="G34" s="5">
        <v>0</v>
      </c>
      <c r="H34" s="5">
        <v>0</v>
      </c>
      <c r="I34" s="5">
        <v>0</v>
      </c>
      <c r="J34" s="5">
        <v>0</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c r="CO34" s="5">
        <v>0</v>
      </c>
      <c r="CP34" s="5">
        <v>0</v>
      </c>
      <c r="CQ34" s="5">
        <v>0</v>
      </c>
      <c r="CR34" s="5">
        <v>0</v>
      </c>
      <c r="CS34" s="5">
        <v>0</v>
      </c>
      <c r="CT34" s="5">
        <v>0</v>
      </c>
      <c r="CU34" s="5">
        <v>0</v>
      </c>
      <c r="CV34" s="5">
        <v>0</v>
      </c>
      <c r="CW34" s="5">
        <v>0</v>
      </c>
      <c r="CX34" s="5">
        <v>0</v>
      </c>
      <c r="CY34" s="5">
        <v>0</v>
      </c>
      <c r="CZ34" s="5">
        <v>0</v>
      </c>
      <c r="DA34" s="5">
        <v>0</v>
      </c>
      <c r="DB34" s="5">
        <v>0</v>
      </c>
      <c r="DC34" s="5">
        <v>0</v>
      </c>
      <c r="DD34" s="5">
        <v>0</v>
      </c>
      <c r="DE34" s="5">
        <v>0</v>
      </c>
      <c r="DF34" s="5">
        <v>0</v>
      </c>
      <c r="DG34" s="5">
        <v>0</v>
      </c>
      <c r="DH34" s="5">
        <v>0</v>
      </c>
      <c r="DI34" s="5">
        <v>0</v>
      </c>
      <c r="DJ34" s="5">
        <v>0</v>
      </c>
      <c r="DK34" s="5">
        <v>0</v>
      </c>
      <c r="DL34" s="5">
        <v>0</v>
      </c>
      <c r="DM34" s="5">
        <v>0</v>
      </c>
      <c r="DN34" s="5">
        <v>0</v>
      </c>
      <c r="DO34" s="5">
        <v>0</v>
      </c>
      <c r="DP34" s="5">
        <v>0</v>
      </c>
      <c r="DQ34" s="5">
        <v>0</v>
      </c>
      <c r="DR34" s="5">
        <v>0</v>
      </c>
      <c r="DS34" s="5">
        <v>0</v>
      </c>
      <c r="DT34" s="5">
        <v>0</v>
      </c>
      <c r="DU34" s="5">
        <v>0</v>
      </c>
      <c r="DV34" s="5">
        <v>0</v>
      </c>
      <c r="DW34" s="5">
        <v>0</v>
      </c>
      <c r="DX34" s="5">
        <v>0</v>
      </c>
      <c r="DY34" s="5">
        <v>0</v>
      </c>
      <c r="DZ34" s="5">
        <v>0</v>
      </c>
      <c r="EA34" s="5">
        <v>0</v>
      </c>
      <c r="EB34" s="5">
        <v>0</v>
      </c>
      <c r="EC34" s="5">
        <v>0</v>
      </c>
      <c r="ED34" s="5">
        <v>0</v>
      </c>
      <c r="EE34" s="5">
        <v>0</v>
      </c>
      <c r="EF34" s="5">
        <v>0</v>
      </c>
      <c r="EG34" s="5">
        <v>0</v>
      </c>
      <c r="EH34" s="5">
        <v>0</v>
      </c>
      <c r="EI34" s="5">
        <v>0</v>
      </c>
      <c r="EJ34" s="5">
        <v>0</v>
      </c>
      <c r="EK34" s="5">
        <v>0</v>
      </c>
      <c r="EL34" s="5">
        <v>0</v>
      </c>
      <c r="EM34" s="5">
        <v>0</v>
      </c>
      <c r="EN34" s="5">
        <v>0</v>
      </c>
      <c r="EO34" s="5">
        <v>0</v>
      </c>
      <c r="EP34" s="5">
        <v>0</v>
      </c>
      <c r="EQ34" s="5">
        <v>0</v>
      </c>
      <c r="ER34" s="5">
        <v>0</v>
      </c>
      <c r="ES34" s="5">
        <v>0</v>
      </c>
      <c r="ET34" s="5">
        <v>0</v>
      </c>
      <c r="EU34" s="5">
        <v>0</v>
      </c>
      <c r="EV34" s="5">
        <v>0</v>
      </c>
      <c r="EW34" s="5">
        <v>0</v>
      </c>
      <c r="EX34" s="5">
        <v>0</v>
      </c>
      <c r="EY34" s="5">
        <v>0</v>
      </c>
      <c r="EZ34" s="5">
        <v>0</v>
      </c>
      <c r="FA34" s="5">
        <v>0</v>
      </c>
      <c r="FB34" s="5">
        <v>0</v>
      </c>
      <c r="FC34" s="5">
        <v>0</v>
      </c>
      <c r="FD34" s="5">
        <v>0</v>
      </c>
      <c r="FE34" s="5">
        <v>0</v>
      </c>
      <c r="FF34" s="5">
        <v>0</v>
      </c>
      <c r="FG34" s="5">
        <v>0</v>
      </c>
      <c r="FH34" s="5">
        <v>0</v>
      </c>
      <c r="FI34" s="5">
        <v>0</v>
      </c>
      <c r="FJ34" s="5">
        <v>0</v>
      </c>
      <c r="FK34" s="5">
        <v>0</v>
      </c>
      <c r="FL34" s="5">
        <v>0</v>
      </c>
      <c r="FM34" s="5">
        <v>0</v>
      </c>
      <c r="FN34" s="5">
        <v>0</v>
      </c>
      <c r="FO34" s="5">
        <v>0</v>
      </c>
      <c r="FP34" s="5">
        <v>0</v>
      </c>
      <c r="FQ34" s="5">
        <v>0</v>
      </c>
      <c r="FR34" s="5">
        <v>0</v>
      </c>
      <c r="FS34" s="5">
        <v>0</v>
      </c>
      <c r="FT34" s="5">
        <v>0</v>
      </c>
      <c r="FU34" s="5">
        <v>0</v>
      </c>
      <c r="FV34" s="5">
        <v>0</v>
      </c>
      <c r="FW34" s="5">
        <v>0</v>
      </c>
      <c r="FX34" s="5">
        <v>0</v>
      </c>
      <c r="FY34" s="5">
        <v>0</v>
      </c>
      <c r="FZ34" s="5">
        <v>0</v>
      </c>
      <c r="GA34" s="5">
        <v>0</v>
      </c>
      <c r="GB34" s="5">
        <v>0</v>
      </c>
      <c r="GC34" s="5">
        <v>0</v>
      </c>
      <c r="GD34" s="5">
        <v>0</v>
      </c>
      <c r="GE34" s="5">
        <v>0</v>
      </c>
      <c r="GF34" s="5">
        <v>0</v>
      </c>
      <c r="GG34" s="5">
        <v>0</v>
      </c>
      <c r="GH34" s="5">
        <v>0</v>
      </c>
      <c r="GI34" s="5">
        <v>0</v>
      </c>
      <c r="GJ34" s="5">
        <v>0</v>
      </c>
      <c r="GK34" s="5">
        <v>0</v>
      </c>
      <c r="GL34" s="5">
        <v>0</v>
      </c>
      <c r="GM34" s="5">
        <v>0</v>
      </c>
      <c r="GN34" s="5">
        <v>0</v>
      </c>
      <c r="GO34" s="5">
        <v>0</v>
      </c>
      <c r="GP34" s="5">
        <v>0</v>
      </c>
      <c r="GQ34" s="5">
        <v>0</v>
      </c>
      <c r="GR34" s="5">
        <v>0</v>
      </c>
      <c r="GS34" s="5">
        <v>0</v>
      </c>
      <c r="GT34" s="5">
        <v>0</v>
      </c>
      <c r="GU34" s="5">
        <v>0</v>
      </c>
      <c r="GV34" s="5">
        <v>0</v>
      </c>
      <c r="GW34" s="5">
        <v>0</v>
      </c>
      <c r="GX34" s="5">
        <v>0</v>
      </c>
      <c r="GY34" s="5">
        <v>0</v>
      </c>
      <c r="GZ34" s="5">
        <v>0</v>
      </c>
      <c r="HA34" s="5">
        <v>0</v>
      </c>
      <c r="HB34" s="5">
        <v>0</v>
      </c>
      <c r="HC34" s="5">
        <v>0</v>
      </c>
      <c r="HD34" s="5">
        <v>0</v>
      </c>
      <c r="HE34" s="5">
        <v>0</v>
      </c>
      <c r="HF34" s="5">
        <v>0</v>
      </c>
      <c r="HG34" s="5">
        <v>0</v>
      </c>
      <c r="HH34" s="5">
        <v>0</v>
      </c>
      <c r="HI34" s="5">
        <v>0</v>
      </c>
      <c r="HJ34" s="5">
        <v>0</v>
      </c>
      <c r="HK34" s="5">
        <v>0</v>
      </c>
      <c r="HL34" s="5">
        <v>0</v>
      </c>
      <c r="HM34" s="5">
        <v>0</v>
      </c>
      <c r="HN34" s="5">
        <v>0</v>
      </c>
      <c r="HO34" s="5">
        <v>0</v>
      </c>
      <c r="HP34" s="5">
        <v>0</v>
      </c>
      <c r="HQ34" s="5">
        <v>0</v>
      </c>
      <c r="HR34" s="5">
        <v>0</v>
      </c>
      <c r="HS34" s="5">
        <v>0</v>
      </c>
      <c r="HT34" s="5">
        <v>0</v>
      </c>
      <c r="HU34" s="5">
        <v>0</v>
      </c>
      <c r="HV34" s="5">
        <v>0</v>
      </c>
      <c r="HW34" s="5">
        <v>0</v>
      </c>
      <c r="HX34" s="5">
        <v>0</v>
      </c>
      <c r="HY34" s="5">
        <v>0</v>
      </c>
      <c r="HZ34" s="5">
        <v>0</v>
      </c>
      <c r="IA34" s="5">
        <v>0</v>
      </c>
      <c r="IB34" s="5">
        <v>0</v>
      </c>
      <c r="IC34" s="5">
        <v>0</v>
      </c>
      <c r="ID34" s="5">
        <v>0</v>
      </c>
      <c r="IE34" s="5">
        <v>0</v>
      </c>
      <c r="IF34" s="5">
        <v>0</v>
      </c>
      <c r="IG34" s="5">
        <v>0</v>
      </c>
      <c r="IH34" s="5">
        <v>0</v>
      </c>
      <c r="II34" s="5">
        <v>0</v>
      </c>
      <c r="IJ34" s="5">
        <v>0</v>
      </c>
      <c r="IK34" s="5">
        <v>0</v>
      </c>
      <c r="IL34" s="5">
        <v>0</v>
      </c>
      <c r="IM34" s="5">
        <v>0</v>
      </c>
      <c r="IN34" s="5">
        <v>0</v>
      </c>
      <c r="IO34" s="5">
        <v>0</v>
      </c>
      <c r="IP34" s="5">
        <v>0</v>
      </c>
      <c r="IQ34" s="5">
        <v>0</v>
      </c>
      <c r="IR34" s="5">
        <v>0</v>
      </c>
      <c r="IS34" s="5">
        <v>0</v>
      </c>
      <c r="IT34" s="5">
        <v>0</v>
      </c>
      <c r="IU34" s="5">
        <v>0</v>
      </c>
      <c r="IV34" s="5">
        <v>0</v>
      </c>
    </row>
    <row r="35" spans="1:449" ht="15">
      <c r="A35" s="1" t="s">
        <v>5225</v>
      </c>
      <c r="B35" s="6">
        <f t="shared" ref="B35" si="123">IFERROR(B34/B33,0)</f>
        <v>0</v>
      </c>
      <c r="C35" s="6">
        <f t="shared" ref="C35:BN35" si="124">IFERROR(C34/C33,0)</f>
        <v>0</v>
      </c>
      <c r="D35" s="6">
        <f t="shared" si="124"/>
        <v>0</v>
      </c>
      <c r="E35" s="6">
        <f t="shared" si="124"/>
        <v>0</v>
      </c>
      <c r="F35" s="6">
        <f t="shared" si="124"/>
        <v>0</v>
      </c>
      <c r="G35" s="6">
        <f t="shared" si="124"/>
        <v>0</v>
      </c>
      <c r="H35" s="6">
        <f t="shared" si="124"/>
        <v>0</v>
      </c>
      <c r="I35" s="6">
        <f t="shared" si="124"/>
        <v>0</v>
      </c>
      <c r="J35" s="6">
        <f t="shared" si="124"/>
        <v>0</v>
      </c>
      <c r="K35" s="6">
        <f t="shared" si="124"/>
        <v>0</v>
      </c>
      <c r="L35" s="6">
        <f t="shared" si="124"/>
        <v>0</v>
      </c>
      <c r="M35" s="6">
        <f t="shared" si="124"/>
        <v>0</v>
      </c>
      <c r="N35" s="6">
        <f t="shared" si="124"/>
        <v>0</v>
      </c>
      <c r="O35" s="6">
        <f t="shared" si="124"/>
        <v>0</v>
      </c>
      <c r="P35" s="6">
        <f t="shared" si="124"/>
        <v>0</v>
      </c>
      <c r="Q35" s="6">
        <f t="shared" si="124"/>
        <v>0</v>
      </c>
      <c r="R35" s="6">
        <f t="shared" si="124"/>
        <v>0</v>
      </c>
      <c r="S35" s="6">
        <f t="shared" si="124"/>
        <v>0</v>
      </c>
      <c r="T35" s="6">
        <f t="shared" si="124"/>
        <v>0</v>
      </c>
      <c r="U35" s="6">
        <f t="shared" si="124"/>
        <v>0</v>
      </c>
      <c r="V35" s="6">
        <f t="shared" si="124"/>
        <v>0</v>
      </c>
      <c r="W35" s="6">
        <f t="shared" si="124"/>
        <v>0</v>
      </c>
      <c r="X35" s="6">
        <f t="shared" si="124"/>
        <v>0</v>
      </c>
      <c r="Y35" s="6">
        <f t="shared" si="124"/>
        <v>0</v>
      </c>
      <c r="Z35" s="6">
        <f t="shared" si="124"/>
        <v>0</v>
      </c>
      <c r="AA35" s="6">
        <f t="shared" si="124"/>
        <v>0</v>
      </c>
      <c r="AB35" s="6">
        <f t="shared" si="124"/>
        <v>0</v>
      </c>
      <c r="AC35" s="6">
        <f t="shared" si="124"/>
        <v>0</v>
      </c>
      <c r="AD35" s="6">
        <f t="shared" si="124"/>
        <v>0</v>
      </c>
      <c r="AE35" s="6">
        <f t="shared" si="124"/>
        <v>0</v>
      </c>
      <c r="AF35" s="6">
        <f t="shared" si="124"/>
        <v>0</v>
      </c>
      <c r="AG35" s="6">
        <f t="shared" si="124"/>
        <v>0</v>
      </c>
      <c r="AH35" s="6">
        <f t="shared" si="124"/>
        <v>0</v>
      </c>
      <c r="AI35" s="6">
        <f t="shared" si="124"/>
        <v>0</v>
      </c>
      <c r="AJ35" s="6">
        <f t="shared" si="124"/>
        <v>0</v>
      </c>
      <c r="AK35" s="6">
        <f t="shared" si="124"/>
        <v>0</v>
      </c>
      <c r="AL35" s="6">
        <f t="shared" si="124"/>
        <v>0</v>
      </c>
      <c r="AM35" s="6">
        <f t="shared" si="124"/>
        <v>0</v>
      </c>
      <c r="AN35" s="6">
        <f t="shared" si="124"/>
        <v>0</v>
      </c>
      <c r="AO35" s="6">
        <f t="shared" si="124"/>
        <v>0</v>
      </c>
      <c r="AP35" s="6">
        <f t="shared" si="124"/>
        <v>0</v>
      </c>
      <c r="AQ35" s="6">
        <f t="shared" si="124"/>
        <v>0</v>
      </c>
      <c r="AR35" s="6">
        <f t="shared" si="124"/>
        <v>0</v>
      </c>
      <c r="AS35" s="6">
        <f t="shared" si="124"/>
        <v>0</v>
      </c>
      <c r="AT35" s="6">
        <f t="shared" si="124"/>
        <v>0</v>
      </c>
      <c r="AU35" s="6">
        <f t="shared" si="124"/>
        <v>0</v>
      </c>
      <c r="AV35" s="6">
        <f t="shared" si="124"/>
        <v>0</v>
      </c>
      <c r="AW35" s="6">
        <f t="shared" si="124"/>
        <v>0</v>
      </c>
      <c r="AX35" s="6">
        <f t="shared" si="124"/>
        <v>0</v>
      </c>
      <c r="AY35" s="6">
        <f t="shared" si="124"/>
        <v>0</v>
      </c>
      <c r="AZ35" s="6">
        <f t="shared" si="124"/>
        <v>0</v>
      </c>
      <c r="BA35" s="6">
        <f t="shared" si="124"/>
        <v>0</v>
      </c>
      <c r="BB35" s="6">
        <f t="shared" si="124"/>
        <v>0</v>
      </c>
      <c r="BC35" s="6">
        <f t="shared" si="124"/>
        <v>0</v>
      </c>
      <c r="BD35" s="6">
        <f t="shared" si="124"/>
        <v>0</v>
      </c>
      <c r="BE35" s="6">
        <f t="shared" si="124"/>
        <v>0</v>
      </c>
      <c r="BF35" s="6">
        <f t="shared" si="124"/>
        <v>0</v>
      </c>
      <c r="BG35" s="6">
        <f t="shared" si="124"/>
        <v>0</v>
      </c>
      <c r="BH35" s="6">
        <f t="shared" si="124"/>
        <v>0</v>
      </c>
      <c r="BI35" s="6">
        <f t="shared" si="124"/>
        <v>0</v>
      </c>
      <c r="BJ35" s="6">
        <f t="shared" si="124"/>
        <v>0</v>
      </c>
      <c r="BK35" s="6">
        <f t="shared" si="124"/>
        <v>0</v>
      </c>
      <c r="BL35" s="6">
        <f t="shared" si="124"/>
        <v>0</v>
      </c>
      <c r="BM35" s="6">
        <f t="shared" si="124"/>
        <v>0</v>
      </c>
      <c r="BN35" s="6">
        <f t="shared" si="124"/>
        <v>0</v>
      </c>
      <c r="BO35" s="6">
        <f t="shared" ref="BO35:CN35" si="125">IFERROR(BO34/BO33,0)</f>
        <v>0</v>
      </c>
      <c r="BP35" s="6">
        <f t="shared" si="125"/>
        <v>0</v>
      </c>
      <c r="BQ35" s="6">
        <f t="shared" si="125"/>
        <v>0</v>
      </c>
      <c r="BR35" s="6">
        <f t="shared" si="125"/>
        <v>0</v>
      </c>
      <c r="BS35" s="6">
        <f t="shared" si="125"/>
        <v>0</v>
      </c>
      <c r="BT35" s="6">
        <f t="shared" si="125"/>
        <v>0</v>
      </c>
      <c r="BU35" s="6">
        <f t="shared" si="125"/>
        <v>0</v>
      </c>
      <c r="BV35" s="6">
        <f t="shared" si="125"/>
        <v>0</v>
      </c>
      <c r="BW35" s="6">
        <f t="shared" si="125"/>
        <v>0</v>
      </c>
      <c r="BX35" s="6">
        <f t="shared" si="125"/>
        <v>0</v>
      </c>
      <c r="BY35" s="6">
        <f t="shared" si="125"/>
        <v>0</v>
      </c>
      <c r="BZ35" s="6">
        <f t="shared" si="125"/>
        <v>0</v>
      </c>
      <c r="CA35" s="6">
        <f t="shared" si="125"/>
        <v>0</v>
      </c>
      <c r="CB35" s="6">
        <f t="shared" si="125"/>
        <v>0</v>
      </c>
      <c r="CC35" s="6">
        <f t="shared" si="125"/>
        <v>0</v>
      </c>
      <c r="CD35" s="6">
        <f t="shared" si="125"/>
        <v>0</v>
      </c>
      <c r="CE35" s="6">
        <f t="shared" si="125"/>
        <v>0</v>
      </c>
      <c r="CF35" s="6">
        <f t="shared" si="125"/>
        <v>0</v>
      </c>
      <c r="CG35" s="6">
        <f t="shared" si="125"/>
        <v>0</v>
      </c>
      <c r="CH35" s="6">
        <f t="shared" si="125"/>
        <v>0</v>
      </c>
      <c r="CI35" s="6">
        <f t="shared" si="125"/>
        <v>0</v>
      </c>
      <c r="CJ35" s="6">
        <f t="shared" si="125"/>
        <v>0</v>
      </c>
      <c r="CK35" s="6">
        <f t="shared" si="125"/>
        <v>0</v>
      </c>
      <c r="CL35" s="6">
        <f t="shared" si="125"/>
        <v>0</v>
      </c>
      <c r="CM35" s="6">
        <f t="shared" si="125"/>
        <v>0</v>
      </c>
      <c r="CN35" s="6">
        <f t="shared" si="125"/>
        <v>0</v>
      </c>
      <c r="CO35" s="6">
        <f t="shared" ref="CO35:DI35" si="126">IFERROR(CO34/CO33,0)</f>
        <v>0</v>
      </c>
      <c r="CP35" s="6">
        <f t="shared" si="126"/>
        <v>0</v>
      </c>
      <c r="CQ35" s="6">
        <f t="shared" si="126"/>
        <v>0</v>
      </c>
      <c r="CR35" s="6">
        <f t="shared" si="126"/>
        <v>0</v>
      </c>
      <c r="CS35" s="6">
        <f t="shared" si="126"/>
        <v>0</v>
      </c>
      <c r="CT35" s="6">
        <f t="shared" si="126"/>
        <v>0</v>
      </c>
      <c r="CU35" s="6">
        <f t="shared" si="126"/>
        <v>0</v>
      </c>
      <c r="CV35" s="6">
        <f t="shared" si="126"/>
        <v>0</v>
      </c>
      <c r="CW35" s="6">
        <f t="shared" si="126"/>
        <v>0</v>
      </c>
      <c r="CX35" s="6">
        <f t="shared" si="126"/>
        <v>0</v>
      </c>
      <c r="CY35" s="6">
        <f t="shared" si="126"/>
        <v>0</v>
      </c>
      <c r="CZ35" s="6">
        <f t="shared" si="126"/>
        <v>0</v>
      </c>
      <c r="DA35" s="6">
        <f t="shared" si="126"/>
        <v>0</v>
      </c>
      <c r="DB35" s="6">
        <f t="shared" si="126"/>
        <v>0</v>
      </c>
      <c r="DC35" s="6">
        <f t="shared" si="126"/>
        <v>0</v>
      </c>
      <c r="DD35" s="6">
        <f t="shared" si="126"/>
        <v>0</v>
      </c>
      <c r="DE35" s="6">
        <f t="shared" si="126"/>
        <v>0</v>
      </c>
      <c r="DF35" s="6">
        <f t="shared" si="126"/>
        <v>0</v>
      </c>
      <c r="DG35" s="6">
        <f t="shared" si="126"/>
        <v>0</v>
      </c>
      <c r="DH35" s="6">
        <f t="shared" si="126"/>
        <v>0</v>
      </c>
      <c r="DI35" s="6">
        <f t="shared" si="126"/>
        <v>0</v>
      </c>
      <c r="DJ35" s="6">
        <f t="shared" ref="DJ35:FU35" si="127">IFERROR(DJ34/DJ33,0)</f>
        <v>0</v>
      </c>
      <c r="DK35" s="6">
        <f t="shared" si="127"/>
        <v>0</v>
      </c>
      <c r="DL35" s="6">
        <f t="shared" si="127"/>
        <v>0</v>
      </c>
      <c r="DM35" s="6">
        <f t="shared" si="127"/>
        <v>0</v>
      </c>
      <c r="DN35" s="6">
        <f t="shared" si="127"/>
        <v>0</v>
      </c>
      <c r="DO35" s="6">
        <f t="shared" si="127"/>
        <v>0</v>
      </c>
      <c r="DP35" s="6">
        <f t="shared" si="127"/>
        <v>0</v>
      </c>
      <c r="DQ35" s="6">
        <f t="shared" si="127"/>
        <v>0</v>
      </c>
      <c r="DR35" s="6">
        <f t="shared" si="127"/>
        <v>0</v>
      </c>
      <c r="DS35" s="6">
        <f t="shared" si="127"/>
        <v>0</v>
      </c>
      <c r="DT35" s="6">
        <f t="shared" si="127"/>
        <v>0</v>
      </c>
      <c r="DU35" s="6">
        <f t="shared" si="127"/>
        <v>0</v>
      </c>
      <c r="DV35" s="6">
        <f t="shared" si="127"/>
        <v>0</v>
      </c>
      <c r="DW35" s="6">
        <f t="shared" si="127"/>
        <v>0</v>
      </c>
      <c r="DX35" s="6">
        <f t="shared" si="127"/>
        <v>0</v>
      </c>
      <c r="DY35" s="6">
        <f t="shared" si="127"/>
        <v>0</v>
      </c>
      <c r="DZ35" s="6">
        <f t="shared" si="127"/>
        <v>0</v>
      </c>
      <c r="EA35" s="6">
        <f t="shared" si="127"/>
        <v>0</v>
      </c>
      <c r="EB35" s="6">
        <f t="shared" si="127"/>
        <v>0</v>
      </c>
      <c r="EC35" s="6">
        <f t="shared" si="127"/>
        <v>0</v>
      </c>
      <c r="ED35" s="6">
        <f t="shared" si="127"/>
        <v>0</v>
      </c>
      <c r="EE35" s="6">
        <f t="shared" si="127"/>
        <v>0</v>
      </c>
      <c r="EF35" s="6">
        <f t="shared" si="127"/>
        <v>0</v>
      </c>
      <c r="EG35" s="6">
        <f t="shared" si="127"/>
        <v>0</v>
      </c>
      <c r="EH35" s="6">
        <f t="shared" si="127"/>
        <v>0</v>
      </c>
      <c r="EI35" s="6">
        <f t="shared" si="127"/>
        <v>0</v>
      </c>
      <c r="EJ35" s="6">
        <f t="shared" si="127"/>
        <v>0</v>
      </c>
      <c r="EK35" s="6">
        <f t="shared" si="127"/>
        <v>0</v>
      </c>
      <c r="EL35" s="6">
        <f t="shared" si="127"/>
        <v>0</v>
      </c>
      <c r="EM35" s="6">
        <f t="shared" si="127"/>
        <v>0</v>
      </c>
      <c r="EN35" s="6">
        <f t="shared" si="127"/>
        <v>0</v>
      </c>
      <c r="EO35" s="6">
        <f t="shared" si="127"/>
        <v>0</v>
      </c>
      <c r="EP35" s="6">
        <f t="shared" si="127"/>
        <v>0</v>
      </c>
      <c r="EQ35" s="6">
        <f t="shared" si="127"/>
        <v>0</v>
      </c>
      <c r="ER35" s="6">
        <f t="shared" si="127"/>
        <v>0</v>
      </c>
      <c r="ES35" s="6">
        <f t="shared" si="127"/>
        <v>0</v>
      </c>
      <c r="ET35" s="6">
        <f t="shared" si="127"/>
        <v>0</v>
      </c>
      <c r="EU35" s="6">
        <f t="shared" si="127"/>
        <v>0</v>
      </c>
      <c r="EV35" s="6">
        <f t="shared" si="127"/>
        <v>0</v>
      </c>
      <c r="EW35" s="6">
        <f t="shared" si="127"/>
        <v>0</v>
      </c>
      <c r="EX35" s="6">
        <f t="shared" si="127"/>
        <v>0</v>
      </c>
      <c r="EY35" s="6">
        <f t="shared" si="127"/>
        <v>0</v>
      </c>
      <c r="EZ35" s="6">
        <f t="shared" si="127"/>
        <v>0</v>
      </c>
      <c r="FA35" s="6">
        <f t="shared" si="127"/>
        <v>0</v>
      </c>
      <c r="FB35" s="6">
        <f t="shared" si="127"/>
        <v>0</v>
      </c>
      <c r="FC35" s="6">
        <f t="shared" si="127"/>
        <v>0</v>
      </c>
      <c r="FD35" s="6">
        <f t="shared" si="127"/>
        <v>0</v>
      </c>
      <c r="FE35" s="6">
        <f t="shared" si="127"/>
        <v>0</v>
      </c>
      <c r="FF35" s="6">
        <f t="shared" si="127"/>
        <v>0</v>
      </c>
      <c r="FG35" s="6">
        <f t="shared" si="127"/>
        <v>0</v>
      </c>
      <c r="FH35" s="6">
        <f t="shared" si="127"/>
        <v>0</v>
      </c>
      <c r="FI35" s="6">
        <f t="shared" si="127"/>
        <v>0</v>
      </c>
      <c r="FJ35" s="6">
        <f t="shared" si="127"/>
        <v>0</v>
      </c>
      <c r="FK35" s="6">
        <f t="shared" si="127"/>
        <v>0</v>
      </c>
      <c r="FL35" s="6">
        <f t="shared" si="127"/>
        <v>0</v>
      </c>
      <c r="FM35" s="6">
        <f t="shared" si="127"/>
        <v>0</v>
      </c>
      <c r="FN35" s="6">
        <f t="shared" si="127"/>
        <v>0</v>
      </c>
      <c r="FO35" s="6">
        <f t="shared" si="127"/>
        <v>0</v>
      </c>
      <c r="FP35" s="6">
        <f t="shared" si="127"/>
        <v>0</v>
      </c>
      <c r="FQ35" s="6">
        <f t="shared" si="127"/>
        <v>0</v>
      </c>
      <c r="FR35" s="6">
        <f t="shared" si="127"/>
        <v>0</v>
      </c>
      <c r="FS35" s="6">
        <f t="shared" si="127"/>
        <v>0</v>
      </c>
      <c r="FT35" s="6">
        <f t="shared" si="127"/>
        <v>0</v>
      </c>
      <c r="FU35" s="6">
        <f t="shared" si="127"/>
        <v>0</v>
      </c>
      <c r="FV35" s="6">
        <f t="shared" ref="FV35:IG35" si="128">IFERROR(FV34/FV33,0)</f>
        <v>0</v>
      </c>
      <c r="FW35" s="6">
        <f t="shared" si="128"/>
        <v>0</v>
      </c>
      <c r="FX35" s="6">
        <f t="shared" si="128"/>
        <v>0</v>
      </c>
      <c r="FY35" s="6">
        <f t="shared" si="128"/>
        <v>0</v>
      </c>
      <c r="FZ35" s="6">
        <f t="shared" si="128"/>
        <v>0</v>
      </c>
      <c r="GA35" s="6">
        <f t="shared" si="128"/>
        <v>0</v>
      </c>
      <c r="GB35" s="6">
        <f t="shared" si="128"/>
        <v>0</v>
      </c>
      <c r="GC35" s="6">
        <f t="shared" si="128"/>
        <v>0</v>
      </c>
      <c r="GD35" s="6">
        <f t="shared" si="128"/>
        <v>0</v>
      </c>
      <c r="GE35" s="6">
        <f t="shared" si="128"/>
        <v>0</v>
      </c>
      <c r="GF35" s="6">
        <f t="shared" si="128"/>
        <v>0</v>
      </c>
      <c r="GG35" s="6">
        <f t="shared" si="128"/>
        <v>0</v>
      </c>
      <c r="GH35" s="6">
        <f t="shared" si="128"/>
        <v>0</v>
      </c>
      <c r="GI35" s="6">
        <f t="shared" si="128"/>
        <v>0</v>
      </c>
      <c r="GJ35" s="6">
        <f t="shared" si="128"/>
        <v>0</v>
      </c>
      <c r="GK35" s="6">
        <f t="shared" si="128"/>
        <v>0</v>
      </c>
      <c r="GL35" s="6">
        <f t="shared" si="128"/>
        <v>0</v>
      </c>
      <c r="GM35" s="6">
        <f t="shared" si="128"/>
        <v>0</v>
      </c>
      <c r="GN35" s="6">
        <f t="shared" si="128"/>
        <v>0</v>
      </c>
      <c r="GO35" s="6">
        <f t="shared" si="128"/>
        <v>0</v>
      </c>
      <c r="GP35" s="6">
        <f t="shared" si="128"/>
        <v>0</v>
      </c>
      <c r="GQ35" s="6">
        <f t="shared" si="128"/>
        <v>0</v>
      </c>
      <c r="GR35" s="6">
        <f t="shared" si="128"/>
        <v>0</v>
      </c>
      <c r="GS35" s="6">
        <f t="shared" si="128"/>
        <v>0</v>
      </c>
      <c r="GT35" s="6">
        <f t="shared" si="128"/>
        <v>0</v>
      </c>
      <c r="GU35" s="6">
        <f t="shared" si="128"/>
        <v>0</v>
      </c>
      <c r="GV35" s="6">
        <f t="shared" si="128"/>
        <v>0</v>
      </c>
      <c r="GW35" s="6">
        <f t="shared" si="128"/>
        <v>0</v>
      </c>
      <c r="GX35" s="6">
        <f t="shared" si="128"/>
        <v>0</v>
      </c>
      <c r="GY35" s="6">
        <f t="shared" si="128"/>
        <v>0</v>
      </c>
      <c r="GZ35" s="6">
        <f t="shared" si="128"/>
        <v>0</v>
      </c>
      <c r="HA35" s="6">
        <f t="shared" si="128"/>
        <v>0</v>
      </c>
      <c r="HB35" s="6">
        <f t="shared" si="128"/>
        <v>0</v>
      </c>
      <c r="HC35" s="6">
        <f t="shared" si="128"/>
        <v>0</v>
      </c>
      <c r="HD35" s="6">
        <f t="shared" si="128"/>
        <v>0</v>
      </c>
      <c r="HE35" s="6">
        <f t="shared" si="128"/>
        <v>0</v>
      </c>
      <c r="HF35" s="6">
        <f t="shared" si="128"/>
        <v>0</v>
      </c>
      <c r="HG35" s="6">
        <f t="shared" si="128"/>
        <v>0</v>
      </c>
      <c r="HH35" s="6">
        <f t="shared" si="128"/>
        <v>0</v>
      </c>
      <c r="HI35" s="6">
        <f t="shared" si="128"/>
        <v>0</v>
      </c>
      <c r="HJ35" s="6">
        <f t="shared" si="128"/>
        <v>0</v>
      </c>
      <c r="HK35" s="6">
        <f t="shared" si="128"/>
        <v>0</v>
      </c>
      <c r="HL35" s="6">
        <f t="shared" si="128"/>
        <v>0</v>
      </c>
      <c r="HM35" s="6">
        <f t="shared" si="128"/>
        <v>0</v>
      </c>
      <c r="HN35" s="6">
        <f t="shared" si="128"/>
        <v>0</v>
      </c>
      <c r="HO35" s="6">
        <f t="shared" si="128"/>
        <v>0</v>
      </c>
      <c r="HP35" s="6">
        <f t="shared" si="128"/>
        <v>0</v>
      </c>
      <c r="HQ35" s="6">
        <f t="shared" si="128"/>
        <v>0</v>
      </c>
      <c r="HR35" s="6">
        <f t="shared" si="128"/>
        <v>0</v>
      </c>
      <c r="HS35" s="6">
        <f t="shared" si="128"/>
        <v>0</v>
      </c>
      <c r="HT35" s="6">
        <f t="shared" si="128"/>
        <v>0</v>
      </c>
      <c r="HU35" s="6">
        <f t="shared" si="128"/>
        <v>0</v>
      </c>
      <c r="HV35" s="6">
        <f t="shared" si="128"/>
        <v>0</v>
      </c>
      <c r="HW35" s="6">
        <f t="shared" si="128"/>
        <v>0</v>
      </c>
      <c r="HX35" s="6">
        <f t="shared" si="128"/>
        <v>0</v>
      </c>
      <c r="HY35" s="6">
        <f t="shared" si="128"/>
        <v>0</v>
      </c>
      <c r="HZ35" s="6">
        <f t="shared" si="128"/>
        <v>0</v>
      </c>
      <c r="IA35" s="6">
        <f t="shared" si="128"/>
        <v>0</v>
      </c>
      <c r="IB35" s="6">
        <f t="shared" si="128"/>
        <v>0</v>
      </c>
      <c r="IC35" s="6">
        <f t="shared" si="128"/>
        <v>0</v>
      </c>
      <c r="ID35" s="6">
        <f t="shared" si="128"/>
        <v>0</v>
      </c>
      <c r="IE35" s="6">
        <f t="shared" si="128"/>
        <v>0</v>
      </c>
      <c r="IF35" s="6">
        <f t="shared" si="128"/>
        <v>0</v>
      </c>
      <c r="IG35" s="6">
        <f t="shared" si="128"/>
        <v>0</v>
      </c>
      <c r="IH35" s="6">
        <f t="shared" ref="IH35:IV35" si="129">IFERROR(IH34/IH33,0)</f>
        <v>0</v>
      </c>
      <c r="II35" s="6">
        <f t="shared" si="129"/>
        <v>0</v>
      </c>
      <c r="IJ35" s="6">
        <f t="shared" si="129"/>
        <v>0</v>
      </c>
      <c r="IK35" s="6">
        <f t="shared" si="129"/>
        <v>0</v>
      </c>
      <c r="IL35" s="6">
        <f t="shared" si="129"/>
        <v>0</v>
      </c>
      <c r="IM35" s="6">
        <f t="shared" si="129"/>
        <v>0</v>
      </c>
      <c r="IN35" s="6">
        <f t="shared" si="129"/>
        <v>0</v>
      </c>
      <c r="IO35" s="6">
        <f t="shared" si="129"/>
        <v>0</v>
      </c>
      <c r="IP35" s="6">
        <f t="shared" si="129"/>
        <v>0</v>
      </c>
      <c r="IQ35" s="6">
        <f t="shared" si="129"/>
        <v>0</v>
      </c>
      <c r="IR35" s="6">
        <f t="shared" si="129"/>
        <v>0</v>
      </c>
      <c r="IS35" s="6">
        <f t="shared" si="129"/>
        <v>0</v>
      </c>
      <c r="IT35" s="6">
        <f t="shared" si="129"/>
        <v>0</v>
      </c>
      <c r="IU35" s="6">
        <f t="shared" si="129"/>
        <v>0</v>
      </c>
      <c r="IV35" s="6">
        <f t="shared" si="129"/>
        <v>0</v>
      </c>
      <c r="IW35" s="6">
        <f t="shared" ref="IW35:IY35" si="130">IFERROR(IW34/IW33,0)</f>
        <v>0</v>
      </c>
      <c r="IX35" s="6">
        <f t="shared" si="130"/>
        <v>0</v>
      </c>
      <c r="IY35" s="6">
        <f t="shared" si="130"/>
        <v>0</v>
      </c>
      <c r="IZ35" s="6">
        <v>0</v>
      </c>
      <c r="JA35" s="6">
        <v>0</v>
      </c>
      <c r="JB35" s="6">
        <f>IFERROR(JB34/JB33,0)</f>
        <v>0</v>
      </c>
      <c r="JC35" s="6">
        <f>IFERROR(JC34/JC33,0)</f>
        <v>0</v>
      </c>
      <c r="JD35" s="6">
        <f>IFERROR(JD34/JD33,0)</f>
        <v>0</v>
      </c>
      <c r="JE35" s="6">
        <f>IFERROR(JE34/JE33,0)</f>
        <v>0</v>
      </c>
      <c r="JF35" s="6">
        <f>IFERROR(JF34/JF33,0)</f>
        <v>0</v>
      </c>
      <c r="JG35" s="6">
        <v>0</v>
      </c>
      <c r="JH35" s="6">
        <v>0</v>
      </c>
      <c r="JI35" s="6">
        <f t="shared" ref="JI35:JY35" si="131">IFERROR(JI34/JI33,0)</f>
        <v>0</v>
      </c>
      <c r="JJ35" s="6">
        <f t="shared" si="131"/>
        <v>0</v>
      </c>
      <c r="JK35" s="6">
        <f t="shared" si="131"/>
        <v>0</v>
      </c>
      <c r="JL35" s="6">
        <f t="shared" si="131"/>
        <v>0</v>
      </c>
      <c r="JM35" s="6">
        <f t="shared" si="131"/>
        <v>0</v>
      </c>
      <c r="JN35" s="6">
        <v>0</v>
      </c>
      <c r="JO35" s="6">
        <f t="shared" si="131"/>
        <v>0</v>
      </c>
      <c r="JP35" s="6">
        <v>0</v>
      </c>
      <c r="JQ35" s="6">
        <f t="shared" si="131"/>
        <v>0</v>
      </c>
      <c r="JR35" s="6">
        <f t="shared" si="131"/>
        <v>0</v>
      </c>
      <c r="JS35" s="6">
        <f t="shared" si="131"/>
        <v>0</v>
      </c>
      <c r="JT35" s="6">
        <f t="shared" si="131"/>
        <v>0</v>
      </c>
      <c r="JU35" s="6">
        <v>0</v>
      </c>
      <c r="JV35" s="6">
        <f t="shared" si="131"/>
        <v>0</v>
      </c>
      <c r="JW35" s="6">
        <f t="shared" si="131"/>
        <v>0</v>
      </c>
      <c r="JX35" s="6">
        <f t="shared" si="131"/>
        <v>0</v>
      </c>
      <c r="JY35" s="6">
        <f t="shared" si="131"/>
        <v>0</v>
      </c>
      <c r="JZ35" s="6">
        <v>0</v>
      </c>
      <c r="KA35" s="6">
        <f t="shared" ref="KA35:LR35" si="132">IFERROR(KA34/KA33,0)</f>
        <v>0</v>
      </c>
      <c r="KB35" s="6">
        <f t="shared" si="132"/>
        <v>0</v>
      </c>
      <c r="KC35" s="6">
        <f t="shared" si="132"/>
        <v>0</v>
      </c>
      <c r="KD35" s="6">
        <f t="shared" si="132"/>
        <v>0</v>
      </c>
      <c r="KE35" s="6">
        <f t="shared" si="132"/>
        <v>0</v>
      </c>
      <c r="KF35" s="6">
        <f t="shared" si="132"/>
        <v>0</v>
      </c>
      <c r="KG35" s="6">
        <f t="shared" si="132"/>
        <v>0</v>
      </c>
      <c r="KH35" s="6">
        <f t="shared" si="132"/>
        <v>0</v>
      </c>
      <c r="KI35" s="6">
        <f t="shared" si="132"/>
        <v>0</v>
      </c>
      <c r="KJ35" s="6">
        <f t="shared" si="132"/>
        <v>0</v>
      </c>
      <c r="KK35" s="6">
        <f t="shared" si="132"/>
        <v>0</v>
      </c>
      <c r="KL35" s="6">
        <f t="shared" si="132"/>
        <v>0</v>
      </c>
      <c r="KM35" s="6">
        <f t="shared" si="132"/>
        <v>0</v>
      </c>
      <c r="KN35" s="6">
        <f t="shared" si="132"/>
        <v>0</v>
      </c>
      <c r="KO35" s="6">
        <f t="shared" si="132"/>
        <v>0</v>
      </c>
      <c r="KP35" s="6">
        <f t="shared" si="132"/>
        <v>0</v>
      </c>
      <c r="KQ35" s="6">
        <f t="shared" si="132"/>
        <v>0</v>
      </c>
      <c r="KR35" s="6">
        <f t="shared" si="132"/>
        <v>0</v>
      </c>
      <c r="KS35" s="6">
        <f t="shared" si="132"/>
        <v>0</v>
      </c>
      <c r="KT35" s="6">
        <f t="shared" si="132"/>
        <v>0</v>
      </c>
      <c r="KU35" s="6">
        <f t="shared" si="132"/>
        <v>0</v>
      </c>
      <c r="KV35" s="6">
        <f t="shared" si="132"/>
        <v>0</v>
      </c>
      <c r="KW35" s="6">
        <f t="shared" si="132"/>
        <v>0</v>
      </c>
      <c r="KX35" s="6">
        <f t="shared" si="132"/>
        <v>0</v>
      </c>
      <c r="KY35" s="6">
        <f t="shared" si="132"/>
        <v>0</v>
      </c>
      <c r="KZ35" s="6">
        <f t="shared" si="132"/>
        <v>0</v>
      </c>
      <c r="LA35" s="6">
        <f t="shared" si="132"/>
        <v>0</v>
      </c>
      <c r="LB35" s="6">
        <f t="shared" si="132"/>
        <v>0</v>
      </c>
      <c r="LC35" s="6">
        <f t="shared" si="132"/>
        <v>0</v>
      </c>
      <c r="LD35" s="6">
        <f t="shared" si="132"/>
        <v>0</v>
      </c>
      <c r="LE35" s="6">
        <f t="shared" si="132"/>
        <v>0</v>
      </c>
      <c r="LF35" s="6">
        <f t="shared" si="132"/>
        <v>0</v>
      </c>
      <c r="LG35" s="6">
        <f t="shared" si="132"/>
        <v>0</v>
      </c>
      <c r="LH35" s="6">
        <f t="shared" si="132"/>
        <v>0</v>
      </c>
      <c r="LI35" s="6">
        <f t="shared" si="132"/>
        <v>0</v>
      </c>
      <c r="LJ35" s="6">
        <f t="shared" si="132"/>
        <v>0</v>
      </c>
      <c r="LK35" s="6">
        <f t="shared" si="132"/>
        <v>0</v>
      </c>
      <c r="LL35" s="6">
        <f t="shared" si="132"/>
        <v>0</v>
      </c>
      <c r="LM35" s="6">
        <f t="shared" si="132"/>
        <v>0</v>
      </c>
      <c r="LN35" s="6">
        <f t="shared" si="132"/>
        <v>0</v>
      </c>
      <c r="LO35" s="6">
        <f t="shared" si="132"/>
        <v>0</v>
      </c>
      <c r="LP35" s="6">
        <f t="shared" si="132"/>
        <v>0</v>
      </c>
      <c r="LQ35" s="6">
        <f t="shared" si="132"/>
        <v>0</v>
      </c>
      <c r="LR35" s="6">
        <f t="shared" si="132"/>
        <v>0</v>
      </c>
      <c r="LS35" s="6">
        <f t="shared" ref="LS35:MB35" si="133">IFERROR(LS34/LS33,0)</f>
        <v>0</v>
      </c>
      <c r="LT35" s="6">
        <f t="shared" si="133"/>
        <v>0</v>
      </c>
      <c r="LU35" s="6">
        <f t="shared" si="133"/>
        <v>0</v>
      </c>
      <c r="LV35" s="6">
        <f t="shared" si="133"/>
        <v>0</v>
      </c>
      <c r="LW35" s="6">
        <f t="shared" si="133"/>
        <v>0</v>
      </c>
      <c r="LX35" s="6">
        <f t="shared" si="133"/>
        <v>0</v>
      </c>
      <c r="LY35" s="6">
        <f t="shared" si="133"/>
        <v>0</v>
      </c>
      <c r="LZ35" s="6">
        <f t="shared" si="133"/>
        <v>0</v>
      </c>
      <c r="MA35" s="6">
        <f t="shared" si="133"/>
        <v>0</v>
      </c>
      <c r="MB35" s="6">
        <f t="shared" si="133"/>
        <v>0</v>
      </c>
      <c r="MC35" s="6">
        <f t="shared" ref="MC35:MF35" si="134">IFERROR(MC34/MC33,0)</f>
        <v>0</v>
      </c>
      <c r="MD35" s="6">
        <f t="shared" si="134"/>
        <v>0</v>
      </c>
      <c r="ME35" s="6">
        <f t="shared" si="134"/>
        <v>0</v>
      </c>
      <c r="MF35" s="6">
        <f t="shared" si="134"/>
        <v>0</v>
      </c>
      <c r="MG35" s="6">
        <f t="shared" ref="MG35:MT35" si="135">IFERROR(MG34/MG33,0)</f>
        <v>0</v>
      </c>
      <c r="MH35" s="6">
        <f t="shared" si="135"/>
        <v>0</v>
      </c>
      <c r="MI35" s="6">
        <f t="shared" si="135"/>
        <v>0</v>
      </c>
      <c r="MJ35" s="6">
        <f t="shared" si="135"/>
        <v>0</v>
      </c>
      <c r="MK35" s="6">
        <f t="shared" si="135"/>
        <v>0</v>
      </c>
      <c r="ML35" s="6">
        <f t="shared" si="135"/>
        <v>0</v>
      </c>
      <c r="MM35" s="6">
        <f t="shared" si="135"/>
        <v>0</v>
      </c>
      <c r="MN35" s="6">
        <f t="shared" si="135"/>
        <v>0</v>
      </c>
      <c r="MO35" s="6">
        <f t="shared" si="135"/>
        <v>0</v>
      </c>
      <c r="MP35" s="6">
        <f t="shared" si="135"/>
        <v>0</v>
      </c>
      <c r="MQ35" s="6">
        <f t="shared" si="135"/>
        <v>0</v>
      </c>
      <c r="MR35" s="6">
        <f t="shared" si="135"/>
        <v>0</v>
      </c>
      <c r="MS35" s="6">
        <f t="shared" si="135"/>
        <v>0</v>
      </c>
      <c r="MT35" s="6">
        <f t="shared" si="135"/>
        <v>0</v>
      </c>
      <c r="MU35" s="6">
        <f t="shared" ref="MU35:NZ35" si="136">IFERROR(MU34/MU33,0)</f>
        <v>0</v>
      </c>
      <c r="MV35" s="6">
        <f t="shared" si="136"/>
        <v>0</v>
      </c>
      <c r="MW35" s="6">
        <f t="shared" si="136"/>
        <v>0</v>
      </c>
      <c r="MX35" s="6">
        <f t="shared" si="136"/>
        <v>0</v>
      </c>
      <c r="MY35" s="6">
        <f t="shared" si="136"/>
        <v>0</v>
      </c>
      <c r="MZ35" s="6">
        <f t="shared" si="136"/>
        <v>0</v>
      </c>
      <c r="NA35" s="6">
        <f t="shared" si="136"/>
        <v>0</v>
      </c>
      <c r="NB35" s="6">
        <f t="shared" si="136"/>
        <v>0</v>
      </c>
      <c r="NC35" s="6">
        <f t="shared" si="136"/>
        <v>0</v>
      </c>
      <c r="ND35" s="6">
        <f t="shared" si="136"/>
        <v>0</v>
      </c>
      <c r="NE35" s="6">
        <f t="shared" si="136"/>
        <v>0</v>
      </c>
      <c r="NF35" s="6">
        <f t="shared" si="136"/>
        <v>0</v>
      </c>
      <c r="NG35" s="6">
        <f t="shared" si="136"/>
        <v>0</v>
      </c>
      <c r="NH35" s="6">
        <f t="shared" si="136"/>
        <v>0</v>
      </c>
      <c r="NI35" s="6">
        <f t="shared" si="136"/>
        <v>0</v>
      </c>
      <c r="NJ35" s="6">
        <f t="shared" si="136"/>
        <v>0</v>
      </c>
      <c r="NK35" s="6">
        <f t="shared" si="136"/>
        <v>0</v>
      </c>
      <c r="NL35" s="6">
        <f t="shared" si="136"/>
        <v>0</v>
      </c>
      <c r="NM35" s="6">
        <f t="shared" si="136"/>
        <v>0</v>
      </c>
      <c r="NN35" s="6">
        <f t="shared" si="136"/>
        <v>0</v>
      </c>
      <c r="NO35" s="6">
        <f t="shared" si="136"/>
        <v>0</v>
      </c>
      <c r="NP35" s="6">
        <f t="shared" si="136"/>
        <v>0</v>
      </c>
      <c r="NQ35" s="6">
        <f t="shared" si="136"/>
        <v>0</v>
      </c>
      <c r="NR35" s="6">
        <f t="shared" si="136"/>
        <v>0</v>
      </c>
      <c r="NS35" s="6">
        <f t="shared" si="136"/>
        <v>0</v>
      </c>
      <c r="NT35" s="6">
        <f t="shared" si="136"/>
        <v>0</v>
      </c>
      <c r="NU35" s="6">
        <f t="shared" si="136"/>
        <v>0</v>
      </c>
      <c r="NV35" s="6">
        <f t="shared" si="136"/>
        <v>0</v>
      </c>
      <c r="NW35" s="6">
        <f t="shared" si="136"/>
        <v>0</v>
      </c>
      <c r="NX35" s="6">
        <f t="shared" si="136"/>
        <v>0</v>
      </c>
      <c r="NY35" s="6">
        <f t="shared" si="136"/>
        <v>0</v>
      </c>
      <c r="NZ35" s="6">
        <f t="shared" si="136"/>
        <v>0</v>
      </c>
      <c r="OA35" s="6">
        <f t="shared" ref="OA35:PF35" si="137">IFERROR(OA34/OA33,0)</f>
        <v>0</v>
      </c>
      <c r="OB35" s="6">
        <f t="shared" si="137"/>
        <v>0</v>
      </c>
      <c r="OC35" s="6">
        <f t="shared" si="137"/>
        <v>0</v>
      </c>
      <c r="OD35" s="6">
        <f t="shared" si="137"/>
        <v>0</v>
      </c>
      <c r="OE35" s="6">
        <f t="shared" si="137"/>
        <v>0</v>
      </c>
      <c r="OF35" s="6">
        <f t="shared" si="137"/>
        <v>0</v>
      </c>
      <c r="OG35" s="6">
        <f t="shared" si="137"/>
        <v>0</v>
      </c>
      <c r="OH35" s="6">
        <f t="shared" si="137"/>
        <v>0</v>
      </c>
      <c r="OI35" s="6">
        <f t="shared" si="137"/>
        <v>0</v>
      </c>
      <c r="OJ35" s="6">
        <f t="shared" si="137"/>
        <v>0</v>
      </c>
      <c r="OK35" s="6">
        <f t="shared" si="137"/>
        <v>0</v>
      </c>
      <c r="OL35" s="6">
        <f t="shared" si="137"/>
        <v>0</v>
      </c>
      <c r="OM35" s="6">
        <f t="shared" si="137"/>
        <v>0</v>
      </c>
      <c r="ON35" s="6">
        <f t="shared" si="137"/>
        <v>0</v>
      </c>
      <c r="OO35" s="6">
        <f t="shared" si="137"/>
        <v>0</v>
      </c>
      <c r="OP35" s="6">
        <f t="shared" si="137"/>
        <v>0</v>
      </c>
      <c r="OQ35" s="6">
        <f t="shared" si="137"/>
        <v>0</v>
      </c>
      <c r="OR35" s="6">
        <f t="shared" si="137"/>
        <v>0</v>
      </c>
      <c r="OS35" s="6">
        <f t="shared" si="137"/>
        <v>0</v>
      </c>
      <c r="OT35" s="6">
        <f t="shared" si="137"/>
        <v>0</v>
      </c>
      <c r="OU35" s="6">
        <f t="shared" si="137"/>
        <v>0</v>
      </c>
      <c r="OV35" s="6">
        <f t="shared" si="137"/>
        <v>0</v>
      </c>
      <c r="OW35" s="6">
        <f t="shared" si="137"/>
        <v>0</v>
      </c>
      <c r="OX35" s="6">
        <f t="shared" si="137"/>
        <v>0</v>
      </c>
      <c r="OY35" s="6">
        <f t="shared" si="137"/>
        <v>0</v>
      </c>
      <c r="OZ35" s="6">
        <f t="shared" si="137"/>
        <v>0</v>
      </c>
      <c r="PA35" s="6">
        <f t="shared" si="137"/>
        <v>0</v>
      </c>
      <c r="PB35" s="6">
        <f t="shared" si="137"/>
        <v>0</v>
      </c>
      <c r="PC35" s="6">
        <f t="shared" si="137"/>
        <v>0</v>
      </c>
      <c r="PD35" s="6">
        <f t="shared" si="137"/>
        <v>0</v>
      </c>
      <c r="PE35" s="6">
        <f t="shared" si="137"/>
        <v>0</v>
      </c>
      <c r="PF35" s="6">
        <f t="shared" si="137"/>
        <v>0</v>
      </c>
      <c r="PG35" s="6">
        <f t="shared" ref="PG35:QG35" si="138">IFERROR(PG34/PG33,0)</f>
        <v>0</v>
      </c>
      <c r="PH35" s="6">
        <f t="shared" si="138"/>
        <v>0</v>
      </c>
      <c r="PI35" s="6">
        <f t="shared" si="138"/>
        <v>0</v>
      </c>
      <c r="PJ35" s="6">
        <f t="shared" si="138"/>
        <v>0</v>
      </c>
      <c r="PK35" s="6">
        <f t="shared" si="138"/>
        <v>0</v>
      </c>
      <c r="PL35" s="6">
        <f t="shared" si="138"/>
        <v>0</v>
      </c>
      <c r="PM35" s="6">
        <f t="shared" si="138"/>
        <v>0</v>
      </c>
      <c r="PN35" s="6">
        <f t="shared" si="138"/>
        <v>0</v>
      </c>
      <c r="PO35" s="6">
        <f t="shared" si="138"/>
        <v>0</v>
      </c>
      <c r="PP35" s="6">
        <f t="shared" si="138"/>
        <v>0</v>
      </c>
      <c r="PQ35" s="6">
        <f t="shared" si="138"/>
        <v>0</v>
      </c>
      <c r="PR35" s="6">
        <f t="shared" si="138"/>
        <v>0</v>
      </c>
      <c r="PS35" s="6">
        <f t="shared" si="138"/>
        <v>0</v>
      </c>
      <c r="PT35" s="6">
        <f t="shared" si="138"/>
        <v>0</v>
      </c>
      <c r="PU35" s="6">
        <f t="shared" si="138"/>
        <v>0</v>
      </c>
      <c r="PV35" s="6">
        <f t="shared" si="138"/>
        <v>0</v>
      </c>
      <c r="PW35" s="6">
        <f t="shared" si="138"/>
        <v>0</v>
      </c>
      <c r="PX35" s="6">
        <f t="shared" si="138"/>
        <v>0</v>
      </c>
      <c r="PY35" s="6">
        <f t="shared" si="138"/>
        <v>0</v>
      </c>
      <c r="PZ35" s="6">
        <f t="shared" si="138"/>
        <v>0</v>
      </c>
      <c r="QA35" s="6">
        <f t="shared" si="138"/>
        <v>0</v>
      </c>
      <c r="QB35" s="6">
        <f t="shared" si="138"/>
        <v>0</v>
      </c>
      <c r="QC35" s="6">
        <f t="shared" si="138"/>
        <v>0</v>
      </c>
      <c r="QD35" s="6">
        <f t="shared" si="138"/>
        <v>0</v>
      </c>
      <c r="QE35" s="6">
        <f t="shared" si="138"/>
        <v>0</v>
      </c>
      <c r="QF35" s="6">
        <f t="shared" si="138"/>
        <v>0</v>
      </c>
      <c r="QG35" s="6">
        <f t="shared" si="138"/>
        <v>0</v>
      </c>
    </row>
    <row r="36" spans="1:449" ht="15">
      <c r="A36" s="5" t="s">
        <v>5226</v>
      </c>
      <c r="B36" s="5">
        <v>0</v>
      </c>
      <c r="C36" s="5">
        <v>1</v>
      </c>
      <c r="D36" s="5">
        <v>2</v>
      </c>
      <c r="E36" s="5">
        <v>3</v>
      </c>
      <c r="F36" s="5">
        <v>4</v>
      </c>
      <c r="G36" s="5">
        <v>5</v>
      </c>
      <c r="H36" s="5">
        <v>6</v>
      </c>
      <c r="I36" s="5">
        <v>7</v>
      </c>
      <c r="J36" s="5">
        <v>8</v>
      </c>
      <c r="K36" s="5">
        <v>9</v>
      </c>
      <c r="L36" s="5">
        <v>10</v>
      </c>
      <c r="M36" s="5">
        <v>11</v>
      </c>
      <c r="N36" s="5">
        <v>12</v>
      </c>
      <c r="O36" s="5">
        <v>13</v>
      </c>
      <c r="P36" s="5">
        <v>14</v>
      </c>
      <c r="Q36" s="5">
        <v>15</v>
      </c>
      <c r="R36" s="5">
        <v>16</v>
      </c>
      <c r="S36" s="5">
        <v>17</v>
      </c>
      <c r="T36" s="5">
        <v>18</v>
      </c>
      <c r="U36" s="5">
        <v>19</v>
      </c>
      <c r="V36" s="5">
        <v>20</v>
      </c>
      <c r="W36" s="5">
        <v>21</v>
      </c>
      <c r="X36" s="5">
        <v>22</v>
      </c>
      <c r="Y36" s="5">
        <v>23</v>
      </c>
      <c r="Z36" s="5">
        <v>24</v>
      </c>
      <c r="AA36" s="5">
        <v>25</v>
      </c>
      <c r="AB36" s="5">
        <v>26</v>
      </c>
      <c r="AC36" s="5">
        <v>27</v>
      </c>
      <c r="AD36" s="5">
        <v>28</v>
      </c>
      <c r="AE36" s="5">
        <v>29</v>
      </c>
      <c r="AF36" s="5">
        <v>30</v>
      </c>
      <c r="AG36" s="5">
        <v>31</v>
      </c>
      <c r="AH36" s="5">
        <v>32</v>
      </c>
      <c r="AI36" s="5">
        <v>33</v>
      </c>
      <c r="AJ36" s="5">
        <v>34</v>
      </c>
      <c r="AK36" s="5">
        <v>35</v>
      </c>
      <c r="AL36" s="5">
        <v>36</v>
      </c>
      <c r="AM36" s="5">
        <v>37</v>
      </c>
      <c r="AN36" s="5">
        <v>38</v>
      </c>
      <c r="AO36" s="5">
        <v>39</v>
      </c>
      <c r="AP36" s="5">
        <v>40</v>
      </c>
      <c r="AQ36" s="5">
        <v>41</v>
      </c>
      <c r="AR36" s="5">
        <v>42</v>
      </c>
      <c r="AS36" s="5">
        <v>43</v>
      </c>
      <c r="AT36" s="5">
        <v>44</v>
      </c>
      <c r="AU36" s="5">
        <v>45</v>
      </c>
      <c r="AV36" s="5">
        <v>46</v>
      </c>
      <c r="AW36" s="5">
        <v>47</v>
      </c>
      <c r="AX36" s="5">
        <v>48</v>
      </c>
      <c r="AY36" s="5">
        <v>49</v>
      </c>
      <c r="AZ36" s="5">
        <v>50</v>
      </c>
      <c r="BA36" s="5">
        <v>51</v>
      </c>
      <c r="BB36" s="5">
        <v>52</v>
      </c>
      <c r="BC36" s="5">
        <v>53</v>
      </c>
      <c r="BD36" s="5">
        <v>54</v>
      </c>
      <c r="BE36" s="5">
        <v>55</v>
      </c>
      <c r="BF36" s="5">
        <v>56</v>
      </c>
      <c r="BG36" s="5">
        <v>57</v>
      </c>
      <c r="BH36" s="5">
        <v>58</v>
      </c>
      <c r="BI36" s="5">
        <v>59</v>
      </c>
      <c r="BJ36" s="5">
        <v>60</v>
      </c>
      <c r="BK36" s="5">
        <v>61</v>
      </c>
      <c r="BL36" s="5">
        <v>62</v>
      </c>
      <c r="BM36" s="5">
        <v>63</v>
      </c>
      <c r="BN36" s="5">
        <v>64</v>
      </c>
      <c r="BO36" s="5">
        <v>65</v>
      </c>
      <c r="BP36" s="5">
        <v>66</v>
      </c>
      <c r="BQ36" s="5">
        <v>67</v>
      </c>
      <c r="BR36" s="5">
        <v>68</v>
      </c>
      <c r="BS36" s="5">
        <v>69</v>
      </c>
      <c r="BT36" s="5">
        <v>70</v>
      </c>
      <c r="BU36" s="5">
        <v>71</v>
      </c>
      <c r="BV36" s="5">
        <v>72</v>
      </c>
      <c r="BW36" s="5">
        <v>73</v>
      </c>
      <c r="BX36" s="5">
        <v>74</v>
      </c>
      <c r="BY36" s="5">
        <v>75</v>
      </c>
      <c r="BZ36" s="5">
        <v>76</v>
      </c>
      <c r="CA36" s="5">
        <v>77</v>
      </c>
      <c r="CB36" s="5">
        <v>78</v>
      </c>
      <c r="CC36" s="5">
        <v>79</v>
      </c>
      <c r="CD36" s="5">
        <v>80</v>
      </c>
      <c r="CE36" s="5">
        <v>81</v>
      </c>
      <c r="CF36" s="5">
        <v>82</v>
      </c>
      <c r="CG36" s="5">
        <v>83</v>
      </c>
      <c r="CH36" s="5">
        <v>84</v>
      </c>
      <c r="CI36" s="5">
        <v>85</v>
      </c>
      <c r="CJ36" s="5">
        <v>86</v>
      </c>
      <c r="CK36" s="5">
        <v>87</v>
      </c>
      <c r="CL36" s="5">
        <v>88</v>
      </c>
      <c r="CM36" s="5">
        <v>89</v>
      </c>
      <c r="CN36" s="5">
        <v>90</v>
      </c>
      <c r="CO36" s="5">
        <v>364</v>
      </c>
      <c r="CP36" s="5">
        <v>365</v>
      </c>
      <c r="CQ36" s="5">
        <v>366</v>
      </c>
      <c r="CR36" s="5">
        <v>367</v>
      </c>
      <c r="CS36" s="5">
        <v>368</v>
      </c>
      <c r="CT36" s="5">
        <v>369</v>
      </c>
      <c r="CU36" s="5">
        <v>370</v>
      </c>
      <c r="CV36" s="5">
        <v>371</v>
      </c>
      <c r="CW36" s="5">
        <v>372</v>
      </c>
      <c r="CX36" s="5">
        <v>373</v>
      </c>
      <c r="CY36" s="5">
        <v>374</v>
      </c>
      <c r="CZ36" s="5">
        <v>375</v>
      </c>
      <c r="DA36" s="5">
        <v>376</v>
      </c>
      <c r="DB36" s="5">
        <v>377</v>
      </c>
      <c r="DC36" s="5">
        <v>378</v>
      </c>
      <c r="DD36" s="5">
        <v>379</v>
      </c>
      <c r="DE36" s="5">
        <v>380</v>
      </c>
      <c r="DF36" s="5">
        <v>381</v>
      </c>
      <c r="DG36" s="5">
        <v>382</v>
      </c>
      <c r="DH36" s="5">
        <v>383</v>
      </c>
      <c r="DI36" s="5">
        <v>384</v>
      </c>
      <c r="DJ36" s="5">
        <v>385</v>
      </c>
      <c r="DK36" s="5">
        <v>386</v>
      </c>
      <c r="DL36" s="5">
        <v>387</v>
      </c>
      <c r="DM36" s="5">
        <v>388</v>
      </c>
      <c r="DN36" s="5">
        <v>389</v>
      </c>
      <c r="DO36" s="5">
        <v>390</v>
      </c>
      <c r="DP36" s="5">
        <v>391</v>
      </c>
      <c r="DQ36" s="5">
        <v>392</v>
      </c>
      <c r="DR36" s="5">
        <v>393</v>
      </c>
      <c r="DS36" s="5">
        <v>394</v>
      </c>
      <c r="DT36" s="5">
        <v>395</v>
      </c>
      <c r="DU36" s="5">
        <v>396</v>
      </c>
      <c r="DV36" s="5">
        <v>397</v>
      </c>
      <c r="DW36" s="5">
        <v>398</v>
      </c>
      <c r="DX36" s="5">
        <v>399</v>
      </c>
      <c r="DY36" s="5">
        <v>400</v>
      </c>
      <c r="DZ36" s="5">
        <v>401</v>
      </c>
      <c r="EA36" s="5">
        <v>402</v>
      </c>
      <c r="EB36" s="5">
        <v>403</v>
      </c>
      <c r="EC36" s="5">
        <v>404</v>
      </c>
      <c r="ED36" s="5">
        <v>405</v>
      </c>
      <c r="EE36" s="5">
        <v>406</v>
      </c>
      <c r="EF36" s="5">
        <v>407</v>
      </c>
      <c r="EG36" s="5">
        <v>408</v>
      </c>
      <c r="EH36" s="5">
        <v>409</v>
      </c>
      <c r="EI36" s="5">
        <v>410</v>
      </c>
      <c r="EJ36" s="5">
        <v>411</v>
      </c>
      <c r="EK36" s="5">
        <v>412</v>
      </c>
      <c r="EL36" s="5">
        <v>413</v>
      </c>
      <c r="EM36" s="5">
        <v>414</v>
      </c>
      <c r="EN36" s="5">
        <v>415</v>
      </c>
      <c r="EO36" s="5">
        <v>416</v>
      </c>
      <c r="EP36" s="5">
        <v>417</v>
      </c>
      <c r="EQ36" s="5">
        <v>418</v>
      </c>
      <c r="ER36" s="5">
        <v>419</v>
      </c>
      <c r="ES36" s="5">
        <v>420</v>
      </c>
      <c r="ET36" s="5">
        <v>421</v>
      </c>
      <c r="EU36" s="5">
        <v>422</v>
      </c>
      <c r="EV36" s="5">
        <v>423</v>
      </c>
      <c r="EW36" s="5">
        <v>424</v>
      </c>
      <c r="EX36" s="5">
        <v>425</v>
      </c>
      <c r="EY36" s="5">
        <v>426</v>
      </c>
      <c r="EZ36" s="5">
        <v>427</v>
      </c>
      <c r="FA36" s="5">
        <v>428</v>
      </c>
      <c r="FB36" s="5">
        <v>429</v>
      </c>
      <c r="FC36" s="5">
        <v>430</v>
      </c>
      <c r="FD36" s="5">
        <v>431</v>
      </c>
      <c r="FE36" s="5">
        <v>432</v>
      </c>
      <c r="FF36" s="5">
        <v>433</v>
      </c>
      <c r="FG36" s="5">
        <v>434</v>
      </c>
      <c r="FH36" s="5">
        <v>435</v>
      </c>
      <c r="FI36" s="5">
        <v>436</v>
      </c>
      <c r="FJ36" s="5">
        <v>437</v>
      </c>
      <c r="FK36" s="5">
        <v>438</v>
      </c>
      <c r="FL36" s="5">
        <v>439</v>
      </c>
      <c r="FM36" s="5">
        <v>440</v>
      </c>
      <c r="FN36" s="5">
        <v>441</v>
      </c>
      <c r="FO36" s="5">
        <v>442</v>
      </c>
      <c r="FP36" s="5">
        <v>443</v>
      </c>
      <c r="FQ36" s="5">
        <v>444</v>
      </c>
      <c r="FR36" s="5">
        <v>445</v>
      </c>
      <c r="FS36" s="5">
        <v>446</v>
      </c>
      <c r="FT36" s="5">
        <v>447</v>
      </c>
      <c r="FU36" s="5">
        <v>448</v>
      </c>
      <c r="FV36" s="5">
        <v>449</v>
      </c>
      <c r="FW36" s="5">
        <v>450</v>
      </c>
      <c r="FX36" s="5">
        <v>451</v>
      </c>
      <c r="FY36" s="5">
        <v>452</v>
      </c>
      <c r="FZ36" s="5">
        <v>453</v>
      </c>
      <c r="GA36" s="5">
        <v>454</v>
      </c>
      <c r="GB36" s="5">
        <v>455</v>
      </c>
      <c r="GC36" s="5">
        <v>456</v>
      </c>
      <c r="GD36" s="5">
        <v>457</v>
      </c>
      <c r="GE36" s="5">
        <v>458</v>
      </c>
      <c r="GF36" s="5">
        <v>459</v>
      </c>
      <c r="GG36" s="5">
        <v>460</v>
      </c>
      <c r="GH36" s="5">
        <v>461</v>
      </c>
      <c r="GI36" s="5">
        <v>462</v>
      </c>
      <c r="GJ36" s="5">
        <v>463</v>
      </c>
      <c r="GK36" s="5">
        <v>464</v>
      </c>
      <c r="GL36" s="5">
        <v>465</v>
      </c>
      <c r="GM36" s="5">
        <v>466</v>
      </c>
      <c r="GN36" s="5">
        <v>467</v>
      </c>
      <c r="GO36" s="5">
        <v>468</v>
      </c>
      <c r="GP36" s="5">
        <v>469</v>
      </c>
      <c r="GQ36" s="5">
        <v>470</v>
      </c>
      <c r="GR36" s="5">
        <v>471</v>
      </c>
      <c r="GS36" s="5">
        <v>472</v>
      </c>
      <c r="GT36" s="5">
        <v>473</v>
      </c>
      <c r="GU36" s="5">
        <v>474</v>
      </c>
      <c r="GV36" s="5">
        <v>475</v>
      </c>
      <c r="GW36" s="5">
        <v>476</v>
      </c>
      <c r="GX36" s="5">
        <v>477</v>
      </c>
      <c r="GY36" s="5">
        <v>478</v>
      </c>
      <c r="GZ36" s="5">
        <v>479</v>
      </c>
      <c r="HA36" s="5">
        <v>480</v>
      </c>
      <c r="HB36" s="5">
        <v>481</v>
      </c>
      <c r="HC36" s="5">
        <v>482</v>
      </c>
      <c r="HD36" s="5">
        <v>483</v>
      </c>
      <c r="HE36" s="5">
        <v>484</v>
      </c>
      <c r="HF36" s="5">
        <v>485</v>
      </c>
      <c r="HG36" s="5">
        <v>486</v>
      </c>
      <c r="HH36" s="5">
        <v>487</v>
      </c>
      <c r="HI36" s="5">
        <v>488</v>
      </c>
      <c r="HJ36" s="5">
        <v>489</v>
      </c>
      <c r="HK36" s="5">
        <v>490</v>
      </c>
      <c r="HL36" s="5">
        <v>491</v>
      </c>
      <c r="HM36" s="5">
        <v>492</v>
      </c>
      <c r="HN36" s="5">
        <v>493</v>
      </c>
      <c r="HO36" s="5">
        <v>494</v>
      </c>
      <c r="HP36" s="5">
        <v>495</v>
      </c>
      <c r="HQ36" s="5">
        <v>496</v>
      </c>
      <c r="HR36" s="5">
        <v>497</v>
      </c>
      <c r="HS36" s="5">
        <v>498</v>
      </c>
      <c r="HT36" s="5">
        <v>499</v>
      </c>
      <c r="HU36" s="5">
        <v>500</v>
      </c>
      <c r="HV36" s="5">
        <v>501</v>
      </c>
      <c r="HW36" s="5">
        <v>502</v>
      </c>
      <c r="HX36" s="5">
        <v>503</v>
      </c>
      <c r="HY36" s="5">
        <v>504</v>
      </c>
      <c r="HZ36" s="5">
        <v>505</v>
      </c>
      <c r="IA36" s="5">
        <v>506</v>
      </c>
      <c r="IB36" s="5">
        <v>507</v>
      </c>
      <c r="IC36" s="5">
        <v>508</v>
      </c>
      <c r="ID36" s="5">
        <v>509</v>
      </c>
      <c r="IE36" s="5">
        <v>510</v>
      </c>
      <c r="IF36" s="5">
        <v>511</v>
      </c>
      <c r="IG36" s="5">
        <v>512</v>
      </c>
      <c r="IH36" s="5">
        <v>513</v>
      </c>
      <c r="II36" s="5">
        <v>514</v>
      </c>
      <c r="IJ36" s="5">
        <v>515</v>
      </c>
      <c r="IK36" s="5">
        <v>516</v>
      </c>
      <c r="IL36" s="5">
        <v>517</v>
      </c>
      <c r="IM36" s="5">
        <v>518</v>
      </c>
      <c r="IN36" s="5">
        <v>519</v>
      </c>
      <c r="IO36" s="5">
        <v>520</v>
      </c>
      <c r="IP36" s="5">
        <v>521</v>
      </c>
      <c r="IQ36" s="5">
        <v>522</v>
      </c>
      <c r="IR36" s="5">
        <v>523</v>
      </c>
      <c r="IS36" s="5">
        <v>524</v>
      </c>
      <c r="IT36" s="5">
        <v>525</v>
      </c>
      <c r="IU36" s="5">
        <v>526</v>
      </c>
      <c r="IV36" s="5">
        <v>527</v>
      </c>
    </row>
    <row r="37" spans="1:449" ht="15">
      <c r="A37" s="7" t="s">
        <v>5227</v>
      </c>
      <c r="B37" s="7">
        <f t="shared" ref="B37" si="139">IFERROR(B33/B36,0)</f>
        <v>0</v>
      </c>
      <c r="C37" s="7">
        <f t="shared" ref="C37:BN37" si="140">IFERROR(C33/C36,0)</f>
        <v>0</v>
      </c>
      <c r="D37" s="7">
        <f t="shared" si="140"/>
        <v>0</v>
      </c>
      <c r="E37" s="7">
        <f t="shared" si="140"/>
        <v>0</v>
      </c>
      <c r="F37" s="7">
        <f t="shared" si="140"/>
        <v>0</v>
      </c>
      <c r="G37" s="7">
        <f t="shared" si="140"/>
        <v>0</v>
      </c>
      <c r="H37" s="7">
        <f t="shared" si="140"/>
        <v>0</v>
      </c>
      <c r="I37" s="7">
        <f t="shared" si="140"/>
        <v>0</v>
      </c>
      <c r="J37" s="7">
        <f t="shared" si="140"/>
        <v>0</v>
      </c>
      <c r="K37" s="7">
        <f t="shared" si="140"/>
        <v>0</v>
      </c>
      <c r="L37" s="7">
        <f t="shared" si="140"/>
        <v>0</v>
      </c>
      <c r="M37" s="7">
        <f t="shared" si="140"/>
        <v>0</v>
      </c>
      <c r="N37" s="7">
        <f t="shared" si="140"/>
        <v>0</v>
      </c>
      <c r="O37" s="7">
        <f t="shared" si="140"/>
        <v>0</v>
      </c>
      <c r="P37" s="7">
        <f t="shared" si="140"/>
        <v>0</v>
      </c>
      <c r="Q37" s="7">
        <f t="shared" si="140"/>
        <v>0</v>
      </c>
      <c r="R37" s="7">
        <f t="shared" si="140"/>
        <v>0</v>
      </c>
      <c r="S37" s="7">
        <f t="shared" si="140"/>
        <v>0</v>
      </c>
      <c r="T37" s="7">
        <f t="shared" si="140"/>
        <v>0</v>
      </c>
      <c r="U37" s="7">
        <f t="shared" si="140"/>
        <v>0</v>
      </c>
      <c r="V37" s="7">
        <f t="shared" si="140"/>
        <v>0</v>
      </c>
      <c r="W37" s="7">
        <f t="shared" si="140"/>
        <v>0</v>
      </c>
      <c r="X37" s="7">
        <f t="shared" si="140"/>
        <v>0</v>
      </c>
      <c r="Y37" s="7">
        <f t="shared" si="140"/>
        <v>0</v>
      </c>
      <c r="Z37" s="7">
        <f t="shared" si="140"/>
        <v>0</v>
      </c>
      <c r="AA37" s="7">
        <f t="shared" si="140"/>
        <v>0</v>
      </c>
      <c r="AB37" s="7">
        <f t="shared" si="140"/>
        <v>0</v>
      </c>
      <c r="AC37" s="7">
        <f t="shared" si="140"/>
        <v>0</v>
      </c>
      <c r="AD37" s="7">
        <f t="shared" si="140"/>
        <v>0</v>
      </c>
      <c r="AE37" s="7">
        <f t="shared" si="140"/>
        <v>0</v>
      </c>
      <c r="AF37" s="7">
        <f t="shared" si="140"/>
        <v>0</v>
      </c>
      <c r="AG37" s="7">
        <f t="shared" si="140"/>
        <v>0</v>
      </c>
      <c r="AH37" s="7">
        <f t="shared" si="140"/>
        <v>0</v>
      </c>
      <c r="AI37" s="7">
        <f t="shared" si="140"/>
        <v>0</v>
      </c>
      <c r="AJ37" s="7">
        <f t="shared" si="140"/>
        <v>0</v>
      </c>
      <c r="AK37" s="7">
        <f t="shared" si="140"/>
        <v>0</v>
      </c>
      <c r="AL37" s="7">
        <f t="shared" si="140"/>
        <v>0</v>
      </c>
      <c r="AM37" s="7">
        <f t="shared" si="140"/>
        <v>0</v>
      </c>
      <c r="AN37" s="7">
        <f t="shared" si="140"/>
        <v>0</v>
      </c>
      <c r="AO37" s="7">
        <f t="shared" si="140"/>
        <v>0</v>
      </c>
      <c r="AP37" s="7">
        <f t="shared" si="140"/>
        <v>0</v>
      </c>
      <c r="AQ37" s="7">
        <f t="shared" si="140"/>
        <v>0</v>
      </c>
      <c r="AR37" s="7">
        <f t="shared" si="140"/>
        <v>0</v>
      </c>
      <c r="AS37" s="7">
        <f t="shared" si="140"/>
        <v>0</v>
      </c>
      <c r="AT37" s="7">
        <f t="shared" si="140"/>
        <v>0</v>
      </c>
      <c r="AU37" s="7">
        <f t="shared" si="140"/>
        <v>0</v>
      </c>
      <c r="AV37" s="7">
        <f t="shared" si="140"/>
        <v>0</v>
      </c>
      <c r="AW37" s="7">
        <f t="shared" si="140"/>
        <v>0</v>
      </c>
      <c r="AX37" s="7">
        <f t="shared" si="140"/>
        <v>0</v>
      </c>
      <c r="AY37" s="7">
        <f t="shared" si="140"/>
        <v>0</v>
      </c>
      <c r="AZ37" s="7">
        <f t="shared" si="140"/>
        <v>0</v>
      </c>
      <c r="BA37" s="7">
        <f t="shared" si="140"/>
        <v>0</v>
      </c>
      <c r="BB37" s="7">
        <f t="shared" si="140"/>
        <v>0</v>
      </c>
      <c r="BC37" s="7">
        <f t="shared" si="140"/>
        <v>0</v>
      </c>
      <c r="BD37" s="7">
        <f t="shared" si="140"/>
        <v>0</v>
      </c>
      <c r="BE37" s="7">
        <f t="shared" si="140"/>
        <v>0</v>
      </c>
      <c r="BF37" s="7">
        <f t="shared" si="140"/>
        <v>0</v>
      </c>
      <c r="BG37" s="7">
        <f t="shared" si="140"/>
        <v>0</v>
      </c>
      <c r="BH37" s="7">
        <f t="shared" si="140"/>
        <v>0</v>
      </c>
      <c r="BI37" s="7">
        <f t="shared" si="140"/>
        <v>0</v>
      </c>
      <c r="BJ37" s="7">
        <f t="shared" si="140"/>
        <v>0</v>
      </c>
      <c r="BK37" s="7">
        <f t="shared" si="140"/>
        <v>0</v>
      </c>
      <c r="BL37" s="7">
        <f t="shared" si="140"/>
        <v>0</v>
      </c>
      <c r="BM37" s="7">
        <f t="shared" si="140"/>
        <v>0</v>
      </c>
      <c r="BN37" s="7">
        <f t="shared" si="140"/>
        <v>0</v>
      </c>
      <c r="BO37" s="7">
        <f t="shared" ref="BO37:CN37" si="141">IFERROR(BO33/BO36,0)</f>
        <v>0</v>
      </c>
      <c r="BP37" s="7">
        <f t="shared" si="141"/>
        <v>0</v>
      </c>
      <c r="BQ37" s="7">
        <f t="shared" si="141"/>
        <v>0</v>
      </c>
      <c r="BR37" s="7">
        <f t="shared" si="141"/>
        <v>0</v>
      </c>
      <c r="BS37" s="7">
        <f t="shared" si="141"/>
        <v>0</v>
      </c>
      <c r="BT37" s="7">
        <f t="shared" si="141"/>
        <v>0</v>
      </c>
      <c r="BU37" s="7">
        <f t="shared" si="141"/>
        <v>0</v>
      </c>
      <c r="BV37" s="7">
        <f t="shared" si="141"/>
        <v>0</v>
      </c>
      <c r="BW37" s="7">
        <f t="shared" si="141"/>
        <v>0</v>
      </c>
      <c r="BX37" s="7">
        <f t="shared" si="141"/>
        <v>0</v>
      </c>
      <c r="BY37" s="7">
        <f t="shared" si="141"/>
        <v>0</v>
      </c>
      <c r="BZ37" s="7">
        <f t="shared" si="141"/>
        <v>0</v>
      </c>
      <c r="CA37" s="7">
        <f t="shared" si="141"/>
        <v>0</v>
      </c>
      <c r="CB37" s="7">
        <f t="shared" si="141"/>
        <v>0</v>
      </c>
      <c r="CC37" s="7">
        <f t="shared" si="141"/>
        <v>0</v>
      </c>
      <c r="CD37" s="7">
        <f t="shared" si="141"/>
        <v>0</v>
      </c>
      <c r="CE37" s="7">
        <f t="shared" si="141"/>
        <v>0</v>
      </c>
      <c r="CF37" s="7">
        <f t="shared" si="141"/>
        <v>0</v>
      </c>
      <c r="CG37" s="7">
        <f t="shared" si="141"/>
        <v>0</v>
      </c>
      <c r="CH37" s="7">
        <f t="shared" si="141"/>
        <v>0</v>
      </c>
      <c r="CI37" s="7">
        <f t="shared" si="141"/>
        <v>0</v>
      </c>
      <c r="CJ37" s="7">
        <f t="shared" si="141"/>
        <v>0</v>
      </c>
      <c r="CK37" s="7">
        <f t="shared" si="141"/>
        <v>0</v>
      </c>
      <c r="CL37" s="7">
        <f t="shared" si="141"/>
        <v>0</v>
      </c>
      <c r="CM37" s="7">
        <f t="shared" si="141"/>
        <v>0</v>
      </c>
      <c r="CN37" s="7">
        <f t="shared" si="141"/>
        <v>0</v>
      </c>
      <c r="CO37" s="7">
        <f t="shared" ref="CO37:DI37" si="142">IFERROR(CO33/CO36,0)</f>
        <v>0</v>
      </c>
      <c r="CP37" s="7">
        <f t="shared" si="142"/>
        <v>0</v>
      </c>
      <c r="CQ37" s="7">
        <f t="shared" si="142"/>
        <v>0</v>
      </c>
      <c r="CR37" s="7">
        <f t="shared" si="142"/>
        <v>0</v>
      </c>
      <c r="CS37" s="7">
        <f t="shared" si="142"/>
        <v>0</v>
      </c>
      <c r="CT37" s="7">
        <f t="shared" si="142"/>
        <v>0</v>
      </c>
      <c r="CU37" s="7">
        <f t="shared" si="142"/>
        <v>0</v>
      </c>
      <c r="CV37" s="7">
        <f t="shared" si="142"/>
        <v>0</v>
      </c>
      <c r="CW37" s="7">
        <f t="shared" si="142"/>
        <v>0</v>
      </c>
      <c r="CX37" s="7">
        <f t="shared" si="142"/>
        <v>0</v>
      </c>
      <c r="CY37" s="7">
        <f t="shared" si="142"/>
        <v>0</v>
      </c>
      <c r="CZ37" s="7">
        <f t="shared" si="142"/>
        <v>0</v>
      </c>
      <c r="DA37" s="7">
        <f t="shared" si="142"/>
        <v>0</v>
      </c>
      <c r="DB37" s="7">
        <f t="shared" si="142"/>
        <v>0</v>
      </c>
      <c r="DC37" s="7">
        <f t="shared" si="142"/>
        <v>0</v>
      </c>
      <c r="DD37" s="7">
        <f t="shared" si="142"/>
        <v>0</v>
      </c>
      <c r="DE37" s="7">
        <f t="shared" si="142"/>
        <v>0</v>
      </c>
      <c r="DF37" s="7">
        <f t="shared" si="142"/>
        <v>0</v>
      </c>
      <c r="DG37" s="7">
        <f t="shared" si="142"/>
        <v>0</v>
      </c>
      <c r="DH37" s="7">
        <f t="shared" si="142"/>
        <v>0</v>
      </c>
      <c r="DI37" s="7">
        <f t="shared" si="142"/>
        <v>0</v>
      </c>
      <c r="DJ37" s="7">
        <f t="shared" ref="DJ37:FU37" si="143">IFERROR(DJ33/DJ36,0)</f>
        <v>0</v>
      </c>
      <c r="DK37" s="7">
        <f t="shared" si="143"/>
        <v>0</v>
      </c>
      <c r="DL37" s="7">
        <f t="shared" si="143"/>
        <v>0</v>
      </c>
      <c r="DM37" s="7">
        <f t="shared" si="143"/>
        <v>0</v>
      </c>
      <c r="DN37" s="7">
        <f t="shared" si="143"/>
        <v>0</v>
      </c>
      <c r="DO37" s="7">
        <f t="shared" si="143"/>
        <v>0</v>
      </c>
      <c r="DP37" s="7">
        <f t="shared" si="143"/>
        <v>0</v>
      </c>
      <c r="DQ37" s="7">
        <f t="shared" si="143"/>
        <v>0</v>
      </c>
      <c r="DR37" s="7">
        <f t="shared" si="143"/>
        <v>0</v>
      </c>
      <c r="DS37" s="7">
        <f t="shared" si="143"/>
        <v>0</v>
      </c>
      <c r="DT37" s="7">
        <f t="shared" si="143"/>
        <v>0</v>
      </c>
      <c r="DU37" s="7">
        <f t="shared" si="143"/>
        <v>0</v>
      </c>
      <c r="DV37" s="7">
        <f t="shared" si="143"/>
        <v>0</v>
      </c>
      <c r="DW37" s="7">
        <f t="shared" si="143"/>
        <v>0</v>
      </c>
      <c r="DX37" s="7">
        <f t="shared" si="143"/>
        <v>0</v>
      </c>
      <c r="DY37" s="7">
        <f t="shared" si="143"/>
        <v>0</v>
      </c>
      <c r="DZ37" s="7">
        <f t="shared" si="143"/>
        <v>0</v>
      </c>
      <c r="EA37" s="7">
        <f t="shared" si="143"/>
        <v>0</v>
      </c>
      <c r="EB37" s="7">
        <f t="shared" si="143"/>
        <v>0</v>
      </c>
      <c r="EC37" s="7">
        <f t="shared" si="143"/>
        <v>0</v>
      </c>
      <c r="ED37" s="7">
        <f t="shared" si="143"/>
        <v>0</v>
      </c>
      <c r="EE37" s="7">
        <f t="shared" si="143"/>
        <v>0</v>
      </c>
      <c r="EF37" s="7">
        <f t="shared" si="143"/>
        <v>0</v>
      </c>
      <c r="EG37" s="7">
        <f t="shared" si="143"/>
        <v>0</v>
      </c>
      <c r="EH37" s="7">
        <f t="shared" si="143"/>
        <v>0</v>
      </c>
      <c r="EI37" s="7">
        <f t="shared" si="143"/>
        <v>0</v>
      </c>
      <c r="EJ37" s="7">
        <f t="shared" si="143"/>
        <v>0</v>
      </c>
      <c r="EK37" s="7">
        <f t="shared" si="143"/>
        <v>0</v>
      </c>
      <c r="EL37" s="7">
        <f t="shared" si="143"/>
        <v>0</v>
      </c>
      <c r="EM37" s="7">
        <f t="shared" si="143"/>
        <v>0</v>
      </c>
      <c r="EN37" s="7">
        <f t="shared" si="143"/>
        <v>0</v>
      </c>
      <c r="EO37" s="7">
        <f t="shared" si="143"/>
        <v>0</v>
      </c>
      <c r="EP37" s="7">
        <f t="shared" si="143"/>
        <v>0</v>
      </c>
      <c r="EQ37" s="7">
        <f t="shared" si="143"/>
        <v>0</v>
      </c>
      <c r="ER37" s="7">
        <f t="shared" si="143"/>
        <v>0</v>
      </c>
      <c r="ES37" s="7">
        <f t="shared" si="143"/>
        <v>0</v>
      </c>
      <c r="ET37" s="7">
        <f t="shared" si="143"/>
        <v>0</v>
      </c>
      <c r="EU37" s="7">
        <f t="shared" si="143"/>
        <v>0</v>
      </c>
      <c r="EV37" s="7">
        <f t="shared" si="143"/>
        <v>0</v>
      </c>
      <c r="EW37" s="7">
        <f t="shared" si="143"/>
        <v>0</v>
      </c>
      <c r="EX37" s="7">
        <f t="shared" si="143"/>
        <v>0</v>
      </c>
      <c r="EY37" s="7">
        <f t="shared" si="143"/>
        <v>0</v>
      </c>
      <c r="EZ37" s="7">
        <f t="shared" si="143"/>
        <v>0</v>
      </c>
      <c r="FA37" s="7">
        <f t="shared" si="143"/>
        <v>0</v>
      </c>
      <c r="FB37" s="7">
        <f t="shared" si="143"/>
        <v>0</v>
      </c>
      <c r="FC37" s="7">
        <f t="shared" si="143"/>
        <v>0</v>
      </c>
      <c r="FD37" s="7">
        <f t="shared" si="143"/>
        <v>0</v>
      </c>
      <c r="FE37" s="7">
        <f t="shared" si="143"/>
        <v>0</v>
      </c>
      <c r="FF37" s="7">
        <f t="shared" si="143"/>
        <v>0</v>
      </c>
      <c r="FG37" s="7">
        <f t="shared" si="143"/>
        <v>0</v>
      </c>
      <c r="FH37" s="7">
        <f t="shared" si="143"/>
        <v>0</v>
      </c>
      <c r="FI37" s="7">
        <f t="shared" si="143"/>
        <v>0</v>
      </c>
      <c r="FJ37" s="7">
        <f t="shared" si="143"/>
        <v>0</v>
      </c>
      <c r="FK37" s="7">
        <f t="shared" si="143"/>
        <v>0</v>
      </c>
      <c r="FL37" s="7">
        <f t="shared" si="143"/>
        <v>0</v>
      </c>
      <c r="FM37" s="7">
        <f t="shared" si="143"/>
        <v>0</v>
      </c>
      <c r="FN37" s="7">
        <f t="shared" si="143"/>
        <v>0</v>
      </c>
      <c r="FO37" s="7">
        <f t="shared" si="143"/>
        <v>0</v>
      </c>
      <c r="FP37" s="7">
        <f t="shared" si="143"/>
        <v>0</v>
      </c>
      <c r="FQ37" s="7">
        <f t="shared" si="143"/>
        <v>0</v>
      </c>
      <c r="FR37" s="7">
        <f t="shared" si="143"/>
        <v>0</v>
      </c>
      <c r="FS37" s="7">
        <f t="shared" si="143"/>
        <v>0</v>
      </c>
      <c r="FT37" s="7">
        <f t="shared" si="143"/>
        <v>0</v>
      </c>
      <c r="FU37" s="7">
        <f t="shared" si="143"/>
        <v>0</v>
      </c>
      <c r="FV37" s="7">
        <f t="shared" ref="FV37:IG37" si="144">IFERROR(FV33/FV36,0)</f>
        <v>0</v>
      </c>
      <c r="FW37" s="7">
        <f t="shared" si="144"/>
        <v>0</v>
      </c>
      <c r="FX37" s="7">
        <f t="shared" si="144"/>
        <v>0</v>
      </c>
      <c r="FY37" s="7">
        <f t="shared" si="144"/>
        <v>0</v>
      </c>
      <c r="FZ37" s="7">
        <f t="shared" si="144"/>
        <v>0</v>
      </c>
      <c r="GA37" s="7">
        <f t="shared" si="144"/>
        <v>0</v>
      </c>
      <c r="GB37" s="7">
        <f t="shared" si="144"/>
        <v>0</v>
      </c>
      <c r="GC37" s="7">
        <f t="shared" si="144"/>
        <v>0</v>
      </c>
      <c r="GD37" s="7">
        <f t="shared" si="144"/>
        <v>0</v>
      </c>
      <c r="GE37" s="7">
        <f t="shared" si="144"/>
        <v>0</v>
      </c>
      <c r="GF37" s="7">
        <f t="shared" si="144"/>
        <v>0</v>
      </c>
      <c r="GG37" s="7">
        <f t="shared" si="144"/>
        <v>0</v>
      </c>
      <c r="GH37" s="7">
        <f t="shared" si="144"/>
        <v>0</v>
      </c>
      <c r="GI37" s="7">
        <f t="shared" si="144"/>
        <v>0</v>
      </c>
      <c r="GJ37" s="7">
        <f t="shared" si="144"/>
        <v>0</v>
      </c>
      <c r="GK37" s="7">
        <f t="shared" si="144"/>
        <v>0</v>
      </c>
      <c r="GL37" s="7">
        <f t="shared" si="144"/>
        <v>0</v>
      </c>
      <c r="GM37" s="7">
        <f t="shared" si="144"/>
        <v>0</v>
      </c>
      <c r="GN37" s="7">
        <f t="shared" si="144"/>
        <v>0</v>
      </c>
      <c r="GO37" s="7">
        <f t="shared" si="144"/>
        <v>0</v>
      </c>
      <c r="GP37" s="7">
        <f t="shared" si="144"/>
        <v>0</v>
      </c>
      <c r="GQ37" s="7">
        <f t="shared" si="144"/>
        <v>0</v>
      </c>
      <c r="GR37" s="7">
        <f t="shared" si="144"/>
        <v>0</v>
      </c>
      <c r="GS37" s="7">
        <f t="shared" si="144"/>
        <v>0</v>
      </c>
      <c r="GT37" s="7">
        <f t="shared" si="144"/>
        <v>0</v>
      </c>
      <c r="GU37" s="7">
        <f t="shared" si="144"/>
        <v>0</v>
      </c>
      <c r="GV37" s="7">
        <f t="shared" si="144"/>
        <v>0</v>
      </c>
      <c r="GW37" s="7">
        <f t="shared" si="144"/>
        <v>0</v>
      </c>
      <c r="GX37" s="7">
        <f t="shared" si="144"/>
        <v>0</v>
      </c>
      <c r="GY37" s="7">
        <f t="shared" si="144"/>
        <v>0</v>
      </c>
      <c r="GZ37" s="7">
        <f t="shared" si="144"/>
        <v>0</v>
      </c>
      <c r="HA37" s="7">
        <f t="shared" si="144"/>
        <v>0</v>
      </c>
      <c r="HB37" s="7">
        <f t="shared" si="144"/>
        <v>0</v>
      </c>
      <c r="HC37" s="7">
        <f t="shared" si="144"/>
        <v>0</v>
      </c>
      <c r="HD37" s="7">
        <f t="shared" si="144"/>
        <v>0</v>
      </c>
      <c r="HE37" s="7">
        <f t="shared" si="144"/>
        <v>0</v>
      </c>
      <c r="HF37" s="7">
        <f t="shared" si="144"/>
        <v>0</v>
      </c>
      <c r="HG37" s="7">
        <f t="shared" si="144"/>
        <v>0</v>
      </c>
      <c r="HH37" s="7">
        <f t="shared" si="144"/>
        <v>0</v>
      </c>
      <c r="HI37" s="7">
        <f t="shared" si="144"/>
        <v>0</v>
      </c>
      <c r="HJ37" s="7">
        <f t="shared" si="144"/>
        <v>0</v>
      </c>
      <c r="HK37" s="7">
        <f t="shared" si="144"/>
        <v>0</v>
      </c>
      <c r="HL37" s="7">
        <f t="shared" si="144"/>
        <v>0</v>
      </c>
      <c r="HM37" s="7">
        <f t="shared" si="144"/>
        <v>0</v>
      </c>
      <c r="HN37" s="7">
        <f t="shared" si="144"/>
        <v>0</v>
      </c>
      <c r="HO37" s="7">
        <f t="shared" si="144"/>
        <v>0</v>
      </c>
      <c r="HP37" s="7">
        <f t="shared" si="144"/>
        <v>0</v>
      </c>
      <c r="HQ37" s="7">
        <f t="shared" si="144"/>
        <v>0</v>
      </c>
      <c r="HR37" s="7">
        <f t="shared" si="144"/>
        <v>0</v>
      </c>
      <c r="HS37" s="7">
        <f t="shared" si="144"/>
        <v>0</v>
      </c>
      <c r="HT37" s="7">
        <f t="shared" si="144"/>
        <v>0</v>
      </c>
      <c r="HU37" s="7">
        <f t="shared" si="144"/>
        <v>0</v>
      </c>
      <c r="HV37" s="7">
        <f t="shared" si="144"/>
        <v>0</v>
      </c>
      <c r="HW37" s="7">
        <f t="shared" si="144"/>
        <v>0</v>
      </c>
      <c r="HX37" s="7">
        <f t="shared" si="144"/>
        <v>0</v>
      </c>
      <c r="HY37" s="7">
        <f t="shared" si="144"/>
        <v>0</v>
      </c>
      <c r="HZ37" s="7">
        <f t="shared" si="144"/>
        <v>0</v>
      </c>
      <c r="IA37" s="7">
        <f t="shared" si="144"/>
        <v>0</v>
      </c>
      <c r="IB37" s="7">
        <f t="shared" si="144"/>
        <v>0</v>
      </c>
      <c r="IC37" s="7">
        <f t="shared" si="144"/>
        <v>0</v>
      </c>
      <c r="ID37" s="7">
        <f t="shared" si="144"/>
        <v>0</v>
      </c>
      <c r="IE37" s="7">
        <f t="shared" si="144"/>
        <v>0</v>
      </c>
      <c r="IF37" s="7">
        <f t="shared" si="144"/>
        <v>0</v>
      </c>
      <c r="IG37" s="7">
        <f t="shared" si="144"/>
        <v>0</v>
      </c>
      <c r="IH37" s="7">
        <f t="shared" ref="IH37:IV37" si="145">IFERROR(IH33/IH36,0)</f>
        <v>0</v>
      </c>
      <c r="II37" s="7">
        <f t="shared" si="145"/>
        <v>0</v>
      </c>
      <c r="IJ37" s="7">
        <f t="shared" si="145"/>
        <v>0</v>
      </c>
      <c r="IK37" s="7">
        <f t="shared" si="145"/>
        <v>0</v>
      </c>
      <c r="IL37" s="7">
        <f t="shared" si="145"/>
        <v>0</v>
      </c>
      <c r="IM37" s="7">
        <f t="shared" si="145"/>
        <v>0</v>
      </c>
      <c r="IN37" s="7">
        <f t="shared" si="145"/>
        <v>0</v>
      </c>
      <c r="IO37" s="7">
        <f t="shared" si="145"/>
        <v>0</v>
      </c>
      <c r="IP37" s="7">
        <f t="shared" si="145"/>
        <v>0</v>
      </c>
      <c r="IQ37" s="7">
        <f t="shared" si="145"/>
        <v>0</v>
      </c>
      <c r="IR37" s="7">
        <f t="shared" si="145"/>
        <v>0</v>
      </c>
      <c r="IS37" s="7">
        <f t="shared" si="145"/>
        <v>0</v>
      </c>
      <c r="IT37" s="7">
        <f t="shared" si="145"/>
        <v>0</v>
      </c>
      <c r="IU37" s="7">
        <f t="shared" si="145"/>
        <v>0</v>
      </c>
      <c r="IV37" s="7">
        <f t="shared" si="145"/>
        <v>0</v>
      </c>
      <c r="IW37" s="7" t="e">
        <f t="shared" ref="IW37:JH37" si="146">IW33/IW36</f>
        <v>#DIV/0!</v>
      </c>
      <c r="IX37" s="7" t="e">
        <f t="shared" si="146"/>
        <v>#DIV/0!</v>
      </c>
      <c r="IY37" s="7" t="e">
        <f t="shared" si="146"/>
        <v>#DIV/0!</v>
      </c>
      <c r="IZ37" s="7" t="e">
        <f t="shared" si="146"/>
        <v>#DIV/0!</v>
      </c>
      <c r="JA37" s="7" t="e">
        <f t="shared" si="146"/>
        <v>#DIV/0!</v>
      </c>
      <c r="JB37" s="7" t="e">
        <f t="shared" si="146"/>
        <v>#DIV/0!</v>
      </c>
      <c r="JC37" s="7" t="e">
        <f t="shared" si="146"/>
        <v>#DIV/0!</v>
      </c>
      <c r="JD37" s="7" t="e">
        <f t="shared" si="146"/>
        <v>#DIV/0!</v>
      </c>
      <c r="JE37" s="7" t="e">
        <f t="shared" si="146"/>
        <v>#DIV/0!</v>
      </c>
      <c r="JF37" s="7" t="e">
        <f t="shared" si="146"/>
        <v>#DIV/0!</v>
      </c>
      <c r="JG37" s="7" t="e">
        <f t="shared" si="146"/>
        <v>#DIV/0!</v>
      </c>
      <c r="JH37" s="7" t="e">
        <f t="shared" si="146"/>
        <v>#DIV/0!</v>
      </c>
      <c r="JI37" s="7" t="e">
        <f t="shared" ref="JI37:KP37" si="147">JI33/JI36</f>
        <v>#DIV/0!</v>
      </c>
      <c r="JJ37" s="7" t="e">
        <f t="shared" si="147"/>
        <v>#DIV/0!</v>
      </c>
      <c r="JK37" s="7" t="e">
        <f t="shared" si="147"/>
        <v>#DIV/0!</v>
      </c>
      <c r="JL37" s="7" t="e">
        <f t="shared" si="147"/>
        <v>#DIV/0!</v>
      </c>
      <c r="JM37" s="7" t="e">
        <f t="shared" si="147"/>
        <v>#DIV/0!</v>
      </c>
      <c r="JN37" s="7" t="e">
        <f t="shared" si="147"/>
        <v>#DIV/0!</v>
      </c>
      <c r="JO37" s="7" t="e">
        <f t="shared" si="147"/>
        <v>#DIV/0!</v>
      </c>
      <c r="JP37" s="7" t="e">
        <f t="shared" si="147"/>
        <v>#DIV/0!</v>
      </c>
      <c r="JQ37" s="7" t="e">
        <f t="shared" si="147"/>
        <v>#DIV/0!</v>
      </c>
      <c r="JR37" s="7" t="e">
        <f t="shared" si="147"/>
        <v>#DIV/0!</v>
      </c>
      <c r="JS37" s="7" t="e">
        <f t="shared" si="147"/>
        <v>#DIV/0!</v>
      </c>
      <c r="JT37" s="7" t="e">
        <f t="shared" si="147"/>
        <v>#DIV/0!</v>
      </c>
      <c r="JU37" s="7" t="e">
        <f t="shared" si="147"/>
        <v>#DIV/0!</v>
      </c>
      <c r="JV37" s="7" t="e">
        <f t="shared" si="147"/>
        <v>#DIV/0!</v>
      </c>
      <c r="JW37" s="7" t="e">
        <f t="shared" si="147"/>
        <v>#DIV/0!</v>
      </c>
      <c r="JX37" s="7" t="e">
        <f t="shared" si="147"/>
        <v>#DIV/0!</v>
      </c>
      <c r="JY37" s="7" t="e">
        <f t="shared" si="147"/>
        <v>#DIV/0!</v>
      </c>
      <c r="JZ37" s="7" t="e">
        <f t="shared" si="147"/>
        <v>#DIV/0!</v>
      </c>
      <c r="KA37" s="7" t="e">
        <f t="shared" si="147"/>
        <v>#DIV/0!</v>
      </c>
      <c r="KB37" s="7" t="e">
        <f t="shared" si="147"/>
        <v>#DIV/0!</v>
      </c>
      <c r="KC37" s="7" t="e">
        <f t="shared" si="147"/>
        <v>#DIV/0!</v>
      </c>
      <c r="KD37" s="7" t="e">
        <f t="shared" si="147"/>
        <v>#DIV/0!</v>
      </c>
      <c r="KE37" s="7" t="e">
        <f t="shared" si="147"/>
        <v>#DIV/0!</v>
      </c>
      <c r="KF37" s="7" t="e">
        <f t="shared" si="147"/>
        <v>#DIV/0!</v>
      </c>
      <c r="KG37" s="7" t="e">
        <f t="shared" si="147"/>
        <v>#DIV/0!</v>
      </c>
      <c r="KH37" s="7" t="e">
        <f t="shared" si="147"/>
        <v>#DIV/0!</v>
      </c>
      <c r="KI37" s="7" t="e">
        <f t="shared" si="147"/>
        <v>#DIV/0!</v>
      </c>
      <c r="KJ37" s="7" t="e">
        <f t="shared" si="147"/>
        <v>#DIV/0!</v>
      </c>
      <c r="KK37" s="7" t="e">
        <f t="shared" si="147"/>
        <v>#DIV/0!</v>
      </c>
      <c r="KL37" s="7" t="e">
        <f t="shared" si="147"/>
        <v>#DIV/0!</v>
      </c>
      <c r="KM37" s="7" t="e">
        <f t="shared" si="147"/>
        <v>#DIV/0!</v>
      </c>
      <c r="KN37" s="7" t="e">
        <f t="shared" si="147"/>
        <v>#DIV/0!</v>
      </c>
      <c r="KO37" s="7" t="e">
        <f t="shared" si="147"/>
        <v>#DIV/0!</v>
      </c>
      <c r="KP37" s="7" t="e">
        <f t="shared" si="147"/>
        <v>#DIV/0!</v>
      </c>
      <c r="KQ37" s="7" t="e">
        <f t="shared" ref="KQ37:KZ37" si="148">KQ33/KQ36</f>
        <v>#DIV/0!</v>
      </c>
      <c r="KR37" s="7" t="e">
        <f t="shared" si="148"/>
        <v>#DIV/0!</v>
      </c>
      <c r="KS37" s="7" t="e">
        <f t="shared" si="148"/>
        <v>#DIV/0!</v>
      </c>
      <c r="KT37" s="7" t="e">
        <f t="shared" si="148"/>
        <v>#DIV/0!</v>
      </c>
      <c r="KU37" s="7" t="e">
        <f t="shared" si="148"/>
        <v>#DIV/0!</v>
      </c>
      <c r="KV37" s="7" t="e">
        <f t="shared" si="148"/>
        <v>#DIV/0!</v>
      </c>
      <c r="KW37" s="7" t="e">
        <f t="shared" si="148"/>
        <v>#DIV/0!</v>
      </c>
      <c r="KX37" s="7" t="e">
        <f t="shared" si="148"/>
        <v>#DIV/0!</v>
      </c>
      <c r="KY37" s="7" t="e">
        <f t="shared" si="148"/>
        <v>#DIV/0!</v>
      </c>
      <c r="KZ37" s="7" t="e">
        <f t="shared" si="148"/>
        <v>#DIV/0!</v>
      </c>
      <c r="LA37" s="7" t="e">
        <f t="shared" ref="LA37:LR37" si="149">LA33/LA36</f>
        <v>#DIV/0!</v>
      </c>
      <c r="LB37" s="7" t="e">
        <f t="shared" si="149"/>
        <v>#DIV/0!</v>
      </c>
      <c r="LC37" s="7" t="e">
        <f t="shared" si="149"/>
        <v>#DIV/0!</v>
      </c>
      <c r="LD37" s="7" t="e">
        <f t="shared" si="149"/>
        <v>#DIV/0!</v>
      </c>
      <c r="LE37" s="7" t="e">
        <f t="shared" si="149"/>
        <v>#DIV/0!</v>
      </c>
      <c r="LF37" s="7" t="e">
        <f t="shared" si="149"/>
        <v>#DIV/0!</v>
      </c>
      <c r="LG37" s="7" t="e">
        <f t="shared" si="149"/>
        <v>#DIV/0!</v>
      </c>
      <c r="LH37" s="7" t="e">
        <f t="shared" si="149"/>
        <v>#DIV/0!</v>
      </c>
      <c r="LI37" s="7" t="e">
        <f t="shared" si="149"/>
        <v>#DIV/0!</v>
      </c>
      <c r="LJ37" s="7" t="e">
        <f t="shared" si="149"/>
        <v>#DIV/0!</v>
      </c>
      <c r="LK37" s="7" t="e">
        <f t="shared" si="149"/>
        <v>#DIV/0!</v>
      </c>
      <c r="LL37" s="7" t="e">
        <f t="shared" si="149"/>
        <v>#DIV/0!</v>
      </c>
      <c r="LM37" s="7" t="e">
        <f t="shared" si="149"/>
        <v>#DIV/0!</v>
      </c>
      <c r="LN37" s="7" t="e">
        <f t="shared" si="149"/>
        <v>#DIV/0!</v>
      </c>
      <c r="LO37" s="7" t="e">
        <f t="shared" si="149"/>
        <v>#DIV/0!</v>
      </c>
      <c r="LP37" s="7" t="e">
        <f t="shared" si="149"/>
        <v>#DIV/0!</v>
      </c>
      <c r="LQ37" s="7" t="e">
        <f t="shared" si="149"/>
        <v>#DIV/0!</v>
      </c>
      <c r="LR37" s="7" t="e">
        <f t="shared" si="149"/>
        <v>#DIV/0!</v>
      </c>
      <c r="LS37" s="7" t="e">
        <f t="shared" ref="LS37:MB37" si="150">LS33/LS36</f>
        <v>#DIV/0!</v>
      </c>
      <c r="LT37" s="7" t="e">
        <f t="shared" si="150"/>
        <v>#DIV/0!</v>
      </c>
      <c r="LU37" s="7" t="e">
        <f t="shared" si="150"/>
        <v>#DIV/0!</v>
      </c>
      <c r="LV37" s="7" t="e">
        <f t="shared" si="150"/>
        <v>#DIV/0!</v>
      </c>
      <c r="LW37" s="7" t="e">
        <f t="shared" si="150"/>
        <v>#DIV/0!</v>
      </c>
      <c r="LX37" s="7" t="e">
        <f t="shared" si="150"/>
        <v>#DIV/0!</v>
      </c>
      <c r="LY37" s="7" t="e">
        <f t="shared" si="150"/>
        <v>#DIV/0!</v>
      </c>
      <c r="LZ37" s="7" t="e">
        <f t="shared" si="150"/>
        <v>#DIV/0!</v>
      </c>
      <c r="MA37" s="7" t="e">
        <f t="shared" si="150"/>
        <v>#DIV/0!</v>
      </c>
      <c r="MB37" s="7" t="e">
        <f t="shared" si="150"/>
        <v>#DIV/0!</v>
      </c>
      <c r="MC37" s="7" t="e">
        <f t="shared" ref="MC37:MF37" si="151">MC33/MC36</f>
        <v>#DIV/0!</v>
      </c>
      <c r="MD37" s="7" t="e">
        <f t="shared" si="151"/>
        <v>#DIV/0!</v>
      </c>
      <c r="ME37" s="7" t="e">
        <f t="shared" si="151"/>
        <v>#DIV/0!</v>
      </c>
      <c r="MF37" s="7" t="e">
        <f t="shared" si="151"/>
        <v>#DIV/0!</v>
      </c>
      <c r="MG37" s="7" t="e">
        <f t="shared" ref="MG37:MT37" si="152">MG33/MG36</f>
        <v>#DIV/0!</v>
      </c>
      <c r="MH37" s="7" t="e">
        <f t="shared" si="152"/>
        <v>#DIV/0!</v>
      </c>
      <c r="MI37" s="7" t="e">
        <f t="shared" si="152"/>
        <v>#DIV/0!</v>
      </c>
      <c r="MJ37" s="7" t="e">
        <f t="shared" si="152"/>
        <v>#DIV/0!</v>
      </c>
      <c r="MK37" s="7" t="e">
        <f t="shared" si="152"/>
        <v>#DIV/0!</v>
      </c>
      <c r="ML37" s="7" t="e">
        <f t="shared" si="152"/>
        <v>#DIV/0!</v>
      </c>
      <c r="MM37" s="7" t="e">
        <f t="shared" si="152"/>
        <v>#DIV/0!</v>
      </c>
      <c r="MN37" s="7" t="e">
        <f t="shared" si="152"/>
        <v>#DIV/0!</v>
      </c>
      <c r="MO37" s="7" t="e">
        <f t="shared" si="152"/>
        <v>#DIV/0!</v>
      </c>
      <c r="MP37" s="7" t="e">
        <f t="shared" si="152"/>
        <v>#DIV/0!</v>
      </c>
      <c r="MQ37" s="7" t="e">
        <f t="shared" si="152"/>
        <v>#DIV/0!</v>
      </c>
      <c r="MR37" s="7" t="e">
        <f t="shared" si="152"/>
        <v>#DIV/0!</v>
      </c>
      <c r="MS37" s="7" t="e">
        <f t="shared" si="152"/>
        <v>#DIV/0!</v>
      </c>
      <c r="MT37" s="7" t="e">
        <f t="shared" si="152"/>
        <v>#DIV/0!</v>
      </c>
      <c r="MU37" s="7" t="e">
        <f t="shared" ref="MU37:NZ37" si="153">MU33/MU36</f>
        <v>#DIV/0!</v>
      </c>
      <c r="MV37" s="7" t="e">
        <f t="shared" si="153"/>
        <v>#DIV/0!</v>
      </c>
      <c r="MW37" s="7" t="e">
        <f t="shared" si="153"/>
        <v>#DIV/0!</v>
      </c>
      <c r="MX37" s="7" t="e">
        <f t="shared" si="153"/>
        <v>#DIV/0!</v>
      </c>
      <c r="MY37" s="7" t="e">
        <f t="shared" si="153"/>
        <v>#DIV/0!</v>
      </c>
      <c r="MZ37" s="7" t="e">
        <f t="shared" si="153"/>
        <v>#DIV/0!</v>
      </c>
      <c r="NA37" s="7" t="e">
        <f t="shared" si="153"/>
        <v>#DIV/0!</v>
      </c>
      <c r="NB37" s="7" t="e">
        <f t="shared" si="153"/>
        <v>#DIV/0!</v>
      </c>
      <c r="NC37" s="7" t="e">
        <f t="shared" si="153"/>
        <v>#DIV/0!</v>
      </c>
      <c r="ND37" s="7" t="e">
        <f t="shared" si="153"/>
        <v>#DIV/0!</v>
      </c>
      <c r="NE37" s="7" t="e">
        <f t="shared" si="153"/>
        <v>#DIV/0!</v>
      </c>
      <c r="NF37" s="7" t="e">
        <f t="shared" si="153"/>
        <v>#DIV/0!</v>
      </c>
      <c r="NG37" s="7" t="e">
        <f t="shared" si="153"/>
        <v>#DIV/0!</v>
      </c>
      <c r="NH37" s="7" t="e">
        <f t="shared" si="153"/>
        <v>#DIV/0!</v>
      </c>
      <c r="NI37" s="7" t="e">
        <f t="shared" si="153"/>
        <v>#DIV/0!</v>
      </c>
      <c r="NJ37" s="7" t="e">
        <f t="shared" si="153"/>
        <v>#DIV/0!</v>
      </c>
      <c r="NK37" s="7" t="e">
        <f t="shared" si="153"/>
        <v>#DIV/0!</v>
      </c>
      <c r="NL37" s="7" t="e">
        <f t="shared" si="153"/>
        <v>#DIV/0!</v>
      </c>
      <c r="NM37" s="7" t="e">
        <f t="shared" si="153"/>
        <v>#DIV/0!</v>
      </c>
      <c r="NN37" s="7" t="e">
        <f t="shared" si="153"/>
        <v>#DIV/0!</v>
      </c>
      <c r="NO37" s="7" t="e">
        <f t="shared" si="153"/>
        <v>#DIV/0!</v>
      </c>
      <c r="NP37" s="7" t="e">
        <f t="shared" si="153"/>
        <v>#DIV/0!</v>
      </c>
      <c r="NQ37" s="7" t="e">
        <f t="shared" si="153"/>
        <v>#DIV/0!</v>
      </c>
      <c r="NR37" s="7" t="e">
        <f t="shared" si="153"/>
        <v>#DIV/0!</v>
      </c>
      <c r="NS37" s="7" t="e">
        <f t="shared" si="153"/>
        <v>#DIV/0!</v>
      </c>
      <c r="NT37" s="7" t="e">
        <f t="shared" si="153"/>
        <v>#DIV/0!</v>
      </c>
      <c r="NU37" s="7" t="e">
        <f t="shared" si="153"/>
        <v>#DIV/0!</v>
      </c>
      <c r="NV37" s="7" t="e">
        <f t="shared" si="153"/>
        <v>#DIV/0!</v>
      </c>
      <c r="NW37" s="7" t="e">
        <f t="shared" si="153"/>
        <v>#DIV/0!</v>
      </c>
      <c r="NX37" s="7" t="e">
        <f t="shared" si="153"/>
        <v>#DIV/0!</v>
      </c>
      <c r="NY37" s="7" t="e">
        <f t="shared" si="153"/>
        <v>#DIV/0!</v>
      </c>
      <c r="NZ37" s="7" t="e">
        <f t="shared" si="153"/>
        <v>#DIV/0!</v>
      </c>
      <c r="OA37" s="7" t="e">
        <f t="shared" ref="OA37:PF37" si="154">OA33/OA36</f>
        <v>#DIV/0!</v>
      </c>
      <c r="OB37" s="7" t="e">
        <f t="shared" si="154"/>
        <v>#DIV/0!</v>
      </c>
      <c r="OC37" s="7" t="e">
        <f t="shared" si="154"/>
        <v>#DIV/0!</v>
      </c>
      <c r="OD37" s="7" t="e">
        <f t="shared" si="154"/>
        <v>#DIV/0!</v>
      </c>
      <c r="OE37" s="7" t="e">
        <f t="shared" si="154"/>
        <v>#DIV/0!</v>
      </c>
      <c r="OF37" s="7" t="e">
        <f t="shared" si="154"/>
        <v>#DIV/0!</v>
      </c>
      <c r="OG37" s="7" t="e">
        <f t="shared" si="154"/>
        <v>#DIV/0!</v>
      </c>
      <c r="OH37" s="7" t="e">
        <f t="shared" si="154"/>
        <v>#DIV/0!</v>
      </c>
      <c r="OI37" s="7" t="e">
        <f t="shared" si="154"/>
        <v>#DIV/0!</v>
      </c>
      <c r="OJ37" s="7" t="e">
        <f t="shared" si="154"/>
        <v>#DIV/0!</v>
      </c>
      <c r="OK37" s="7" t="e">
        <f t="shared" si="154"/>
        <v>#DIV/0!</v>
      </c>
      <c r="OL37" s="7" t="e">
        <f t="shared" si="154"/>
        <v>#DIV/0!</v>
      </c>
      <c r="OM37" s="7" t="e">
        <f t="shared" si="154"/>
        <v>#DIV/0!</v>
      </c>
      <c r="ON37" s="7" t="e">
        <f t="shared" si="154"/>
        <v>#DIV/0!</v>
      </c>
      <c r="OO37" s="7" t="e">
        <f t="shared" si="154"/>
        <v>#DIV/0!</v>
      </c>
      <c r="OP37" s="7" t="e">
        <f t="shared" si="154"/>
        <v>#DIV/0!</v>
      </c>
      <c r="OQ37" s="7" t="e">
        <f t="shared" si="154"/>
        <v>#DIV/0!</v>
      </c>
      <c r="OR37" s="7" t="e">
        <f t="shared" si="154"/>
        <v>#DIV/0!</v>
      </c>
      <c r="OS37" s="7" t="e">
        <f t="shared" si="154"/>
        <v>#DIV/0!</v>
      </c>
      <c r="OT37" s="7" t="e">
        <f t="shared" si="154"/>
        <v>#DIV/0!</v>
      </c>
      <c r="OU37" s="7" t="e">
        <f t="shared" si="154"/>
        <v>#DIV/0!</v>
      </c>
      <c r="OV37" s="7" t="e">
        <f t="shared" si="154"/>
        <v>#DIV/0!</v>
      </c>
      <c r="OW37" s="7" t="e">
        <f t="shared" si="154"/>
        <v>#DIV/0!</v>
      </c>
      <c r="OX37" s="7" t="e">
        <f t="shared" si="154"/>
        <v>#DIV/0!</v>
      </c>
      <c r="OY37" s="7" t="e">
        <f t="shared" si="154"/>
        <v>#DIV/0!</v>
      </c>
      <c r="OZ37" s="7" t="e">
        <f t="shared" si="154"/>
        <v>#DIV/0!</v>
      </c>
      <c r="PA37" s="7" t="e">
        <f t="shared" si="154"/>
        <v>#DIV/0!</v>
      </c>
      <c r="PB37" s="7" t="e">
        <f t="shared" si="154"/>
        <v>#DIV/0!</v>
      </c>
      <c r="PC37" s="7" t="e">
        <f t="shared" si="154"/>
        <v>#DIV/0!</v>
      </c>
      <c r="PD37" s="7" t="e">
        <f t="shared" si="154"/>
        <v>#DIV/0!</v>
      </c>
      <c r="PE37" s="7" t="e">
        <f t="shared" si="154"/>
        <v>#DIV/0!</v>
      </c>
      <c r="PF37" s="7" t="e">
        <f t="shared" si="154"/>
        <v>#DIV/0!</v>
      </c>
      <c r="PG37" s="7" t="e">
        <f t="shared" ref="PG37:QG37" si="155">PG33/PG36</f>
        <v>#DIV/0!</v>
      </c>
      <c r="PH37" s="7" t="e">
        <f t="shared" si="155"/>
        <v>#DIV/0!</v>
      </c>
      <c r="PI37" s="7" t="e">
        <f t="shared" si="155"/>
        <v>#DIV/0!</v>
      </c>
      <c r="PJ37" s="7" t="e">
        <f t="shared" si="155"/>
        <v>#DIV/0!</v>
      </c>
      <c r="PK37" s="7" t="e">
        <f t="shared" si="155"/>
        <v>#DIV/0!</v>
      </c>
      <c r="PL37" s="7" t="e">
        <f t="shared" si="155"/>
        <v>#DIV/0!</v>
      </c>
      <c r="PM37" s="7" t="e">
        <f t="shared" si="155"/>
        <v>#DIV/0!</v>
      </c>
      <c r="PN37" s="7" t="e">
        <f t="shared" si="155"/>
        <v>#DIV/0!</v>
      </c>
      <c r="PO37" s="7" t="e">
        <f t="shared" si="155"/>
        <v>#DIV/0!</v>
      </c>
      <c r="PP37" s="7" t="e">
        <f t="shared" si="155"/>
        <v>#DIV/0!</v>
      </c>
      <c r="PQ37" s="7" t="e">
        <f t="shared" si="155"/>
        <v>#DIV/0!</v>
      </c>
      <c r="PR37" s="7" t="e">
        <f t="shared" si="155"/>
        <v>#DIV/0!</v>
      </c>
      <c r="PS37" s="7" t="e">
        <f t="shared" si="155"/>
        <v>#DIV/0!</v>
      </c>
      <c r="PT37" s="7" t="e">
        <f t="shared" si="155"/>
        <v>#DIV/0!</v>
      </c>
      <c r="PU37" s="7" t="e">
        <f t="shared" si="155"/>
        <v>#DIV/0!</v>
      </c>
      <c r="PV37" s="7" t="e">
        <f t="shared" si="155"/>
        <v>#DIV/0!</v>
      </c>
      <c r="PW37" s="7" t="e">
        <f t="shared" si="155"/>
        <v>#DIV/0!</v>
      </c>
      <c r="PX37" s="7" t="e">
        <f t="shared" si="155"/>
        <v>#DIV/0!</v>
      </c>
      <c r="PY37" s="7" t="e">
        <f t="shared" si="155"/>
        <v>#DIV/0!</v>
      </c>
      <c r="PZ37" s="7" t="e">
        <f t="shared" si="155"/>
        <v>#DIV/0!</v>
      </c>
      <c r="QA37" s="7" t="e">
        <f t="shared" si="155"/>
        <v>#DIV/0!</v>
      </c>
      <c r="QB37" s="7" t="e">
        <f t="shared" si="155"/>
        <v>#DIV/0!</v>
      </c>
      <c r="QC37" s="7" t="e">
        <f t="shared" si="155"/>
        <v>#DIV/0!</v>
      </c>
      <c r="QD37" s="7" t="e">
        <f t="shared" si="155"/>
        <v>#DIV/0!</v>
      </c>
      <c r="QE37" s="7" t="e">
        <f t="shared" si="155"/>
        <v>#DIV/0!</v>
      </c>
      <c r="QF37" s="7" t="e">
        <f t="shared" si="155"/>
        <v>#DIV/0!</v>
      </c>
      <c r="QG37" s="7" t="e">
        <f t="shared" si="155"/>
        <v>#DIV/0!</v>
      </c>
    </row>
    <row r="38" spans="1:449" ht="15">
      <c r="A38" s="5" t="s">
        <v>5228</v>
      </c>
      <c r="B38" s="5">
        <v>0</v>
      </c>
      <c r="C38" s="5">
        <v>0</v>
      </c>
      <c r="D38" s="5">
        <v>0</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0</v>
      </c>
      <c r="AE38" s="5">
        <v>0</v>
      </c>
      <c r="AF38" s="5">
        <v>0</v>
      </c>
      <c r="AG38" s="5">
        <v>0</v>
      </c>
      <c r="AH38" s="5">
        <v>0</v>
      </c>
      <c r="AI38" s="5">
        <v>0</v>
      </c>
      <c r="AJ38" s="5">
        <v>0</v>
      </c>
      <c r="AK38" s="5">
        <v>0</v>
      </c>
      <c r="AL38" s="5">
        <v>0</v>
      </c>
      <c r="AM38" s="5">
        <v>0</v>
      </c>
      <c r="AN38" s="5">
        <v>0</v>
      </c>
      <c r="AO38" s="5">
        <v>0</v>
      </c>
      <c r="AP38" s="5">
        <v>0</v>
      </c>
      <c r="AQ38" s="5">
        <v>0</v>
      </c>
      <c r="AR38" s="5">
        <v>0</v>
      </c>
      <c r="AS38" s="5">
        <v>0</v>
      </c>
      <c r="AT38" s="5">
        <v>0</v>
      </c>
      <c r="AU38" s="5">
        <v>0</v>
      </c>
      <c r="AV38" s="5">
        <v>0</v>
      </c>
      <c r="AW38" s="5">
        <v>0</v>
      </c>
      <c r="AX38" s="5">
        <v>0</v>
      </c>
      <c r="AY38" s="5">
        <v>0</v>
      </c>
      <c r="AZ38" s="5">
        <v>0</v>
      </c>
      <c r="BA38" s="5">
        <v>0</v>
      </c>
      <c r="BB38" s="5">
        <v>0</v>
      </c>
      <c r="BC38" s="5">
        <v>0</v>
      </c>
      <c r="BD38" s="5">
        <v>0</v>
      </c>
      <c r="BE38" s="5">
        <v>0</v>
      </c>
      <c r="BF38" s="5">
        <v>0</v>
      </c>
      <c r="BG38" s="5">
        <v>0</v>
      </c>
      <c r="BH38" s="5">
        <v>0</v>
      </c>
      <c r="BI38" s="5">
        <v>0</v>
      </c>
      <c r="BJ38" s="5">
        <v>0</v>
      </c>
      <c r="BK38" s="5">
        <v>0</v>
      </c>
      <c r="BL38" s="5">
        <v>0</v>
      </c>
      <c r="BM38" s="5">
        <v>0</v>
      </c>
      <c r="BN38" s="5">
        <v>0</v>
      </c>
      <c r="BO38" s="5">
        <v>0</v>
      </c>
      <c r="BP38" s="5">
        <v>0</v>
      </c>
      <c r="BQ38" s="5">
        <v>0</v>
      </c>
      <c r="BR38" s="5">
        <v>0</v>
      </c>
      <c r="BS38" s="5">
        <v>0</v>
      </c>
      <c r="BT38" s="5">
        <v>0</v>
      </c>
      <c r="BU38" s="5">
        <v>0</v>
      </c>
      <c r="BV38" s="5">
        <v>0</v>
      </c>
      <c r="BW38" s="5">
        <v>0</v>
      </c>
      <c r="BX38" s="5">
        <v>0</v>
      </c>
      <c r="BY38" s="5">
        <v>0</v>
      </c>
      <c r="BZ38" s="5">
        <v>0</v>
      </c>
      <c r="CA38" s="5">
        <v>0</v>
      </c>
      <c r="CB38" s="5">
        <v>0</v>
      </c>
      <c r="CC38" s="5">
        <v>0</v>
      </c>
      <c r="CD38" s="5">
        <v>0</v>
      </c>
      <c r="CE38" s="5">
        <v>0</v>
      </c>
      <c r="CF38" s="5">
        <v>0</v>
      </c>
      <c r="CG38" s="5">
        <v>0</v>
      </c>
      <c r="CH38" s="5">
        <v>0</v>
      </c>
      <c r="CI38" s="5">
        <v>0</v>
      </c>
      <c r="CJ38" s="5">
        <v>0</v>
      </c>
      <c r="CK38" s="5">
        <v>0</v>
      </c>
      <c r="CL38" s="5">
        <v>0</v>
      </c>
      <c r="CM38" s="5">
        <v>0</v>
      </c>
      <c r="CN38" s="5">
        <v>0</v>
      </c>
      <c r="CO38" s="5">
        <v>0</v>
      </c>
      <c r="CP38" s="5">
        <v>0</v>
      </c>
      <c r="CQ38" s="5">
        <v>0</v>
      </c>
      <c r="CR38" s="5">
        <v>0</v>
      </c>
      <c r="CS38" s="5">
        <v>0</v>
      </c>
      <c r="CT38" s="5">
        <v>0</v>
      </c>
      <c r="CU38" s="5">
        <v>0</v>
      </c>
      <c r="CV38" s="5">
        <v>0</v>
      </c>
      <c r="CW38" s="5">
        <v>0</v>
      </c>
      <c r="CX38" s="5">
        <v>0</v>
      </c>
      <c r="CY38" s="5">
        <v>0</v>
      </c>
      <c r="CZ38" s="5">
        <v>0</v>
      </c>
      <c r="DA38" s="5">
        <v>0</v>
      </c>
      <c r="DB38" s="5">
        <v>0</v>
      </c>
      <c r="DC38" s="5">
        <v>0</v>
      </c>
      <c r="DD38" s="5">
        <v>0</v>
      </c>
      <c r="DE38" s="5">
        <v>0</v>
      </c>
      <c r="DF38" s="5">
        <v>0</v>
      </c>
      <c r="DG38" s="5">
        <v>0</v>
      </c>
      <c r="DH38" s="5">
        <v>0</v>
      </c>
      <c r="DI38" s="5">
        <v>0</v>
      </c>
      <c r="DJ38" s="5">
        <v>0</v>
      </c>
      <c r="DK38" s="5">
        <v>0</v>
      </c>
      <c r="DL38" s="5">
        <v>0</v>
      </c>
      <c r="DM38" s="5">
        <v>0</v>
      </c>
      <c r="DN38" s="5">
        <v>0</v>
      </c>
      <c r="DO38" s="5">
        <v>0</v>
      </c>
      <c r="DP38" s="5">
        <v>0</v>
      </c>
      <c r="DQ38" s="5">
        <v>0</v>
      </c>
      <c r="DR38" s="5">
        <v>0</v>
      </c>
      <c r="DS38" s="5">
        <v>0</v>
      </c>
      <c r="DT38" s="5">
        <v>0</v>
      </c>
      <c r="DU38" s="5">
        <v>0</v>
      </c>
      <c r="DV38" s="5">
        <v>0</v>
      </c>
      <c r="DW38" s="5">
        <v>0</v>
      </c>
      <c r="DX38" s="5">
        <v>0</v>
      </c>
      <c r="DY38" s="5">
        <v>0</v>
      </c>
      <c r="DZ38" s="5">
        <v>0</v>
      </c>
      <c r="EA38" s="5">
        <v>0</v>
      </c>
      <c r="EB38" s="5">
        <v>0</v>
      </c>
      <c r="EC38" s="5">
        <v>0</v>
      </c>
      <c r="ED38" s="5">
        <v>0</v>
      </c>
      <c r="EE38" s="5">
        <v>0</v>
      </c>
      <c r="EF38" s="5">
        <v>0</v>
      </c>
      <c r="EG38" s="5">
        <v>0</v>
      </c>
      <c r="EH38" s="5">
        <v>0</v>
      </c>
      <c r="EI38" s="5">
        <v>0</v>
      </c>
      <c r="EJ38" s="5">
        <v>0</v>
      </c>
      <c r="EK38" s="5">
        <v>0</v>
      </c>
      <c r="EL38" s="5">
        <v>0</v>
      </c>
      <c r="EM38" s="5">
        <v>0</v>
      </c>
      <c r="EN38" s="5">
        <v>0</v>
      </c>
      <c r="EO38" s="5">
        <v>0</v>
      </c>
      <c r="EP38" s="5">
        <v>0</v>
      </c>
      <c r="EQ38" s="5">
        <v>0</v>
      </c>
      <c r="ER38" s="5">
        <v>0</v>
      </c>
      <c r="ES38" s="5">
        <v>0</v>
      </c>
      <c r="ET38" s="5">
        <v>0</v>
      </c>
      <c r="EU38" s="5">
        <v>0</v>
      </c>
      <c r="EV38" s="5">
        <v>0</v>
      </c>
      <c r="EW38" s="5">
        <v>0</v>
      </c>
      <c r="EX38" s="5">
        <v>0</v>
      </c>
      <c r="EY38" s="5">
        <v>0</v>
      </c>
      <c r="EZ38" s="5">
        <v>0</v>
      </c>
      <c r="FA38" s="5">
        <v>0</v>
      </c>
      <c r="FB38" s="5">
        <v>0</v>
      </c>
      <c r="FC38" s="5">
        <v>0</v>
      </c>
      <c r="FD38" s="5">
        <v>0</v>
      </c>
      <c r="FE38" s="5">
        <v>0</v>
      </c>
      <c r="FF38" s="5">
        <v>0</v>
      </c>
      <c r="FG38" s="5">
        <v>0</v>
      </c>
      <c r="FH38" s="5">
        <v>0</v>
      </c>
      <c r="FI38" s="5">
        <v>0</v>
      </c>
      <c r="FJ38" s="5">
        <v>0</v>
      </c>
      <c r="FK38" s="5">
        <v>0</v>
      </c>
      <c r="FL38" s="5">
        <v>0</v>
      </c>
      <c r="FM38" s="5">
        <v>0</v>
      </c>
      <c r="FN38" s="5">
        <v>0</v>
      </c>
      <c r="FO38" s="5">
        <v>0</v>
      </c>
      <c r="FP38" s="5">
        <v>0</v>
      </c>
      <c r="FQ38" s="5">
        <v>0</v>
      </c>
      <c r="FR38" s="5">
        <v>0</v>
      </c>
      <c r="FS38" s="5">
        <v>0</v>
      </c>
      <c r="FT38" s="5">
        <v>0</v>
      </c>
      <c r="FU38" s="5">
        <v>0</v>
      </c>
      <c r="FV38" s="5">
        <v>0</v>
      </c>
      <c r="FW38" s="5">
        <v>0</v>
      </c>
      <c r="FX38" s="5">
        <v>0</v>
      </c>
      <c r="FY38" s="5">
        <v>0</v>
      </c>
      <c r="FZ38" s="5">
        <v>0</v>
      </c>
      <c r="GA38" s="5">
        <v>0</v>
      </c>
      <c r="GB38" s="5">
        <v>0</v>
      </c>
      <c r="GC38" s="5">
        <v>0</v>
      </c>
      <c r="GD38" s="5">
        <v>0</v>
      </c>
      <c r="GE38" s="5">
        <v>0</v>
      </c>
      <c r="GF38" s="5">
        <v>0</v>
      </c>
      <c r="GG38" s="5">
        <v>0</v>
      </c>
      <c r="GH38" s="5">
        <v>0</v>
      </c>
      <c r="GI38" s="5">
        <v>0</v>
      </c>
      <c r="GJ38" s="5">
        <v>0</v>
      </c>
      <c r="GK38" s="5">
        <v>0</v>
      </c>
      <c r="GL38" s="5">
        <v>0</v>
      </c>
      <c r="GM38" s="5">
        <v>0</v>
      </c>
      <c r="GN38" s="5">
        <v>0</v>
      </c>
      <c r="GO38" s="5">
        <v>0</v>
      </c>
      <c r="GP38" s="5">
        <v>0</v>
      </c>
      <c r="GQ38" s="5">
        <v>0</v>
      </c>
      <c r="GR38" s="5">
        <v>0</v>
      </c>
      <c r="GS38" s="5">
        <v>0</v>
      </c>
      <c r="GT38" s="5">
        <v>0</v>
      </c>
      <c r="GU38" s="5">
        <v>0</v>
      </c>
      <c r="GV38" s="5">
        <v>0</v>
      </c>
      <c r="GW38" s="5">
        <v>0</v>
      </c>
      <c r="GX38" s="5">
        <v>0</v>
      </c>
      <c r="GY38" s="5">
        <v>0</v>
      </c>
      <c r="GZ38" s="5">
        <v>0</v>
      </c>
      <c r="HA38" s="5">
        <v>0</v>
      </c>
      <c r="HB38" s="5">
        <v>0</v>
      </c>
      <c r="HC38" s="5">
        <v>0</v>
      </c>
      <c r="HD38" s="5">
        <v>0</v>
      </c>
      <c r="HE38" s="5">
        <v>0</v>
      </c>
      <c r="HF38" s="5">
        <v>0</v>
      </c>
      <c r="HG38" s="5">
        <v>0</v>
      </c>
      <c r="HH38" s="5">
        <v>0</v>
      </c>
      <c r="HI38" s="5">
        <v>0</v>
      </c>
      <c r="HJ38" s="5">
        <v>0</v>
      </c>
      <c r="HK38" s="5">
        <v>0</v>
      </c>
      <c r="HL38" s="5">
        <v>0</v>
      </c>
      <c r="HM38" s="5">
        <v>0</v>
      </c>
      <c r="HN38" s="5">
        <v>0</v>
      </c>
      <c r="HO38" s="5">
        <v>0</v>
      </c>
      <c r="HP38" s="5">
        <v>0</v>
      </c>
      <c r="HQ38" s="5">
        <v>0</v>
      </c>
      <c r="HR38" s="5">
        <v>0</v>
      </c>
      <c r="HS38" s="5">
        <v>0</v>
      </c>
      <c r="HT38" s="5">
        <v>0</v>
      </c>
      <c r="HU38" s="5">
        <v>0</v>
      </c>
      <c r="HV38" s="5">
        <v>0</v>
      </c>
      <c r="HW38" s="5">
        <v>0</v>
      </c>
      <c r="HX38" s="5">
        <v>0</v>
      </c>
      <c r="HY38" s="5">
        <v>0</v>
      </c>
      <c r="HZ38" s="5">
        <v>0</v>
      </c>
      <c r="IA38" s="5">
        <v>0</v>
      </c>
      <c r="IB38" s="5">
        <v>0</v>
      </c>
      <c r="IC38" s="5">
        <v>0</v>
      </c>
      <c r="ID38" s="5">
        <v>0</v>
      </c>
      <c r="IE38" s="5">
        <v>0</v>
      </c>
      <c r="IF38" s="5">
        <v>0</v>
      </c>
      <c r="IG38" s="5">
        <v>0</v>
      </c>
      <c r="IH38" s="5">
        <v>0</v>
      </c>
      <c r="II38" s="5">
        <v>0</v>
      </c>
      <c r="IJ38" s="5">
        <v>0</v>
      </c>
      <c r="IK38" s="5">
        <v>0</v>
      </c>
      <c r="IL38" s="5">
        <v>0</v>
      </c>
      <c r="IM38" s="5">
        <v>0</v>
      </c>
      <c r="IN38" s="5">
        <v>0</v>
      </c>
      <c r="IO38" s="5">
        <v>0</v>
      </c>
      <c r="IP38" s="5">
        <v>0</v>
      </c>
      <c r="IQ38" s="5">
        <v>0</v>
      </c>
      <c r="IR38" s="5">
        <v>0</v>
      </c>
      <c r="IS38" s="5">
        <v>0</v>
      </c>
      <c r="IT38" s="5">
        <v>0</v>
      </c>
      <c r="IU38" s="5">
        <v>0</v>
      </c>
      <c r="IV38" s="5">
        <v>0</v>
      </c>
    </row>
    <row r="39" spans="1:449" ht="15">
      <c r="A39" s="5" t="s">
        <v>5229</v>
      </c>
      <c r="B39" s="5">
        <v>0</v>
      </c>
      <c r="C39" s="5">
        <v>0</v>
      </c>
      <c r="D39" s="5">
        <v>0</v>
      </c>
      <c r="E39" s="5">
        <v>0</v>
      </c>
      <c r="F39" s="5">
        <v>0</v>
      </c>
      <c r="G39" s="5">
        <v>0</v>
      </c>
      <c r="H39" s="5">
        <v>0</v>
      </c>
      <c r="I39" s="5">
        <v>0</v>
      </c>
      <c r="J39" s="5">
        <v>0</v>
      </c>
      <c r="K39" s="5">
        <v>0</v>
      </c>
      <c r="L39" s="5">
        <v>0</v>
      </c>
      <c r="M39" s="5">
        <v>0</v>
      </c>
      <c r="N39" s="5">
        <v>0</v>
      </c>
      <c r="O39" s="5">
        <v>0</v>
      </c>
      <c r="P39" s="5">
        <v>0</v>
      </c>
      <c r="Q39" s="5">
        <v>0</v>
      </c>
      <c r="R39" s="5">
        <v>0</v>
      </c>
      <c r="S39" s="5">
        <v>0</v>
      </c>
      <c r="T39" s="5">
        <v>0</v>
      </c>
      <c r="U39" s="5">
        <v>0</v>
      </c>
      <c r="V39" s="5">
        <v>0</v>
      </c>
      <c r="W39" s="5">
        <v>0</v>
      </c>
      <c r="X39" s="5">
        <v>0</v>
      </c>
      <c r="Y39" s="5">
        <v>0</v>
      </c>
      <c r="Z39" s="5">
        <v>0</v>
      </c>
      <c r="AA39" s="5">
        <v>0</v>
      </c>
      <c r="AB39" s="5">
        <v>0</v>
      </c>
      <c r="AC39" s="5">
        <v>0</v>
      </c>
      <c r="AD39" s="5">
        <v>0</v>
      </c>
      <c r="AE39" s="5">
        <v>0</v>
      </c>
      <c r="AF39" s="5">
        <v>0</v>
      </c>
      <c r="AG39" s="5">
        <v>0</v>
      </c>
      <c r="AH39" s="5">
        <v>0</v>
      </c>
      <c r="AI39" s="5">
        <v>0</v>
      </c>
      <c r="AJ39" s="5">
        <v>0</v>
      </c>
      <c r="AK39" s="5">
        <v>0</v>
      </c>
      <c r="AL39" s="5">
        <v>0</v>
      </c>
      <c r="AM39" s="5">
        <v>0</v>
      </c>
      <c r="AN39" s="5">
        <v>0</v>
      </c>
      <c r="AO39" s="5">
        <v>0</v>
      </c>
      <c r="AP39" s="5">
        <v>0</v>
      </c>
      <c r="AQ39" s="5">
        <v>0</v>
      </c>
      <c r="AR39" s="5">
        <v>0</v>
      </c>
      <c r="AS39" s="5">
        <v>0</v>
      </c>
      <c r="AT39" s="5">
        <v>0</v>
      </c>
      <c r="AU39" s="5">
        <v>0</v>
      </c>
      <c r="AV39" s="5">
        <v>0</v>
      </c>
      <c r="AW39" s="5">
        <v>0</v>
      </c>
      <c r="AX39" s="5">
        <v>0</v>
      </c>
      <c r="AY39" s="5">
        <v>0</v>
      </c>
      <c r="AZ39" s="5">
        <v>0</v>
      </c>
      <c r="BA39" s="5">
        <v>0</v>
      </c>
      <c r="BB39" s="5">
        <v>0</v>
      </c>
      <c r="BC39" s="5">
        <v>0</v>
      </c>
      <c r="BD39" s="5">
        <v>0</v>
      </c>
      <c r="BE39" s="5">
        <v>0</v>
      </c>
      <c r="BF39" s="5">
        <v>0</v>
      </c>
      <c r="BG39" s="5">
        <v>0</v>
      </c>
      <c r="BH39" s="5">
        <v>0</v>
      </c>
      <c r="BI39" s="5">
        <v>0</v>
      </c>
      <c r="BJ39" s="5">
        <v>0</v>
      </c>
      <c r="BK39" s="5">
        <v>0</v>
      </c>
      <c r="BL39" s="5">
        <v>0</v>
      </c>
      <c r="BM39" s="5">
        <v>0</v>
      </c>
      <c r="BN39" s="5">
        <v>0</v>
      </c>
      <c r="BO39" s="5">
        <v>0</v>
      </c>
      <c r="BP39" s="5">
        <v>0</v>
      </c>
      <c r="BQ39" s="5">
        <v>0</v>
      </c>
      <c r="BR39" s="5">
        <v>0</v>
      </c>
      <c r="BS39" s="5">
        <v>0</v>
      </c>
      <c r="BT39" s="5">
        <v>0</v>
      </c>
      <c r="BU39" s="5">
        <v>0</v>
      </c>
      <c r="BV39" s="5">
        <v>0</v>
      </c>
      <c r="BW39" s="5">
        <v>0</v>
      </c>
      <c r="BX39" s="5">
        <v>0</v>
      </c>
      <c r="BY39" s="5">
        <v>0</v>
      </c>
      <c r="BZ39" s="5">
        <v>0</v>
      </c>
      <c r="CA39" s="5">
        <v>0</v>
      </c>
      <c r="CB39" s="5">
        <v>0</v>
      </c>
      <c r="CC39" s="5">
        <v>0</v>
      </c>
      <c r="CD39" s="5">
        <v>0</v>
      </c>
      <c r="CE39" s="5">
        <v>0</v>
      </c>
      <c r="CF39" s="5">
        <v>0</v>
      </c>
      <c r="CG39" s="5">
        <v>0</v>
      </c>
      <c r="CH39" s="5">
        <v>0</v>
      </c>
      <c r="CI39" s="5">
        <v>0</v>
      </c>
      <c r="CJ39" s="5">
        <v>0</v>
      </c>
      <c r="CK39" s="5">
        <v>0</v>
      </c>
      <c r="CL39" s="5">
        <v>0</v>
      </c>
      <c r="CM39" s="5">
        <v>0</v>
      </c>
      <c r="CN39" s="5">
        <v>0</v>
      </c>
      <c r="CO39" s="5">
        <v>0</v>
      </c>
      <c r="CP39" s="5">
        <v>0</v>
      </c>
      <c r="CQ39" s="5">
        <v>0</v>
      </c>
      <c r="CR39" s="5">
        <v>0</v>
      </c>
      <c r="CS39" s="5">
        <v>0</v>
      </c>
      <c r="CT39" s="5">
        <v>0</v>
      </c>
      <c r="CU39" s="5">
        <v>0</v>
      </c>
      <c r="CV39" s="5">
        <v>0</v>
      </c>
      <c r="CW39" s="5">
        <v>0</v>
      </c>
      <c r="CX39" s="5">
        <v>0</v>
      </c>
      <c r="CY39" s="5">
        <v>0</v>
      </c>
      <c r="CZ39" s="5">
        <v>0</v>
      </c>
      <c r="DA39" s="5">
        <v>0</v>
      </c>
      <c r="DB39" s="5">
        <v>0</v>
      </c>
      <c r="DC39" s="5">
        <v>0</v>
      </c>
      <c r="DD39" s="5">
        <v>0</v>
      </c>
      <c r="DE39" s="5">
        <v>0</v>
      </c>
      <c r="DF39" s="5">
        <v>0</v>
      </c>
      <c r="DG39" s="5">
        <v>0</v>
      </c>
      <c r="DH39" s="5">
        <v>0</v>
      </c>
      <c r="DI39" s="5">
        <v>0</v>
      </c>
      <c r="DJ39" s="5">
        <v>0</v>
      </c>
      <c r="DK39" s="5">
        <v>0</v>
      </c>
      <c r="DL39" s="5">
        <v>0</v>
      </c>
      <c r="DM39" s="5">
        <v>0</v>
      </c>
      <c r="DN39" s="5">
        <v>0</v>
      </c>
      <c r="DO39" s="5">
        <v>0</v>
      </c>
      <c r="DP39" s="5">
        <v>0</v>
      </c>
      <c r="DQ39" s="5">
        <v>0</v>
      </c>
      <c r="DR39" s="5">
        <v>0</v>
      </c>
      <c r="DS39" s="5">
        <v>0</v>
      </c>
      <c r="DT39" s="5">
        <v>0</v>
      </c>
      <c r="DU39" s="5">
        <v>0</v>
      </c>
      <c r="DV39" s="5">
        <v>0</v>
      </c>
      <c r="DW39" s="5">
        <v>0</v>
      </c>
      <c r="DX39" s="5">
        <v>0</v>
      </c>
      <c r="DY39" s="5">
        <v>0</v>
      </c>
      <c r="DZ39" s="5">
        <v>0</v>
      </c>
      <c r="EA39" s="5">
        <v>0</v>
      </c>
      <c r="EB39" s="5">
        <v>0</v>
      </c>
      <c r="EC39" s="5">
        <v>0</v>
      </c>
      <c r="ED39" s="5">
        <v>0</v>
      </c>
      <c r="EE39" s="5">
        <v>0</v>
      </c>
      <c r="EF39" s="5">
        <v>0</v>
      </c>
      <c r="EG39" s="5">
        <v>0</v>
      </c>
      <c r="EH39" s="5">
        <v>0</v>
      </c>
      <c r="EI39" s="5">
        <v>0</v>
      </c>
      <c r="EJ39" s="5">
        <v>0</v>
      </c>
      <c r="EK39" s="5">
        <v>0</v>
      </c>
      <c r="EL39" s="5">
        <v>0</v>
      </c>
      <c r="EM39" s="5">
        <v>0</v>
      </c>
      <c r="EN39" s="5">
        <v>0</v>
      </c>
      <c r="EO39" s="5">
        <v>0</v>
      </c>
      <c r="EP39" s="5">
        <v>0</v>
      </c>
      <c r="EQ39" s="5">
        <v>0</v>
      </c>
      <c r="ER39" s="5">
        <v>0</v>
      </c>
      <c r="ES39" s="5">
        <v>0</v>
      </c>
      <c r="ET39" s="5">
        <v>0</v>
      </c>
      <c r="EU39" s="5">
        <v>0</v>
      </c>
      <c r="EV39" s="5">
        <v>0</v>
      </c>
      <c r="EW39" s="5">
        <v>0</v>
      </c>
      <c r="EX39" s="5">
        <v>0</v>
      </c>
      <c r="EY39" s="5">
        <v>0</v>
      </c>
      <c r="EZ39" s="5">
        <v>0</v>
      </c>
      <c r="FA39" s="5">
        <v>0</v>
      </c>
      <c r="FB39" s="5">
        <v>0</v>
      </c>
      <c r="FC39" s="5">
        <v>0</v>
      </c>
      <c r="FD39" s="5">
        <v>0</v>
      </c>
      <c r="FE39" s="5">
        <v>0</v>
      </c>
      <c r="FF39" s="5">
        <v>0</v>
      </c>
      <c r="FG39" s="5">
        <v>0</v>
      </c>
      <c r="FH39" s="5">
        <v>0</v>
      </c>
      <c r="FI39" s="5">
        <v>0</v>
      </c>
      <c r="FJ39" s="5">
        <v>0</v>
      </c>
      <c r="FK39" s="5">
        <v>0</v>
      </c>
      <c r="FL39" s="5">
        <v>0</v>
      </c>
      <c r="FM39" s="5">
        <v>0</v>
      </c>
      <c r="FN39" s="5">
        <v>0</v>
      </c>
      <c r="FO39" s="5">
        <v>0</v>
      </c>
      <c r="FP39" s="5">
        <v>0</v>
      </c>
      <c r="FQ39" s="5">
        <v>0</v>
      </c>
      <c r="FR39" s="5">
        <v>0</v>
      </c>
      <c r="FS39" s="5">
        <v>0</v>
      </c>
      <c r="FT39" s="5">
        <v>0</v>
      </c>
      <c r="FU39" s="5">
        <v>0</v>
      </c>
      <c r="FV39" s="5">
        <v>0</v>
      </c>
      <c r="FW39" s="5">
        <v>0</v>
      </c>
      <c r="FX39" s="5">
        <v>0</v>
      </c>
      <c r="FY39" s="5">
        <v>0</v>
      </c>
      <c r="FZ39" s="5">
        <v>0</v>
      </c>
      <c r="GA39" s="5">
        <v>0</v>
      </c>
      <c r="GB39" s="5">
        <v>0</v>
      </c>
      <c r="GC39" s="5">
        <v>0</v>
      </c>
      <c r="GD39" s="5">
        <v>0</v>
      </c>
      <c r="GE39" s="5">
        <v>0</v>
      </c>
      <c r="GF39" s="5">
        <v>0</v>
      </c>
      <c r="GG39" s="5">
        <v>0</v>
      </c>
      <c r="GH39" s="5">
        <v>0</v>
      </c>
      <c r="GI39" s="5">
        <v>0</v>
      </c>
      <c r="GJ39" s="5">
        <v>0</v>
      </c>
      <c r="GK39" s="5">
        <v>0</v>
      </c>
      <c r="GL39" s="5">
        <v>0</v>
      </c>
      <c r="GM39" s="5">
        <v>0</v>
      </c>
      <c r="GN39" s="5">
        <v>0</v>
      </c>
      <c r="GO39" s="5">
        <v>0</v>
      </c>
      <c r="GP39" s="5">
        <v>0</v>
      </c>
      <c r="GQ39" s="5">
        <v>0</v>
      </c>
      <c r="GR39" s="5">
        <v>0</v>
      </c>
      <c r="GS39" s="5">
        <v>0</v>
      </c>
      <c r="GT39" s="5">
        <v>0</v>
      </c>
      <c r="GU39" s="5">
        <v>0</v>
      </c>
      <c r="GV39" s="5">
        <v>0</v>
      </c>
      <c r="GW39" s="5">
        <v>0</v>
      </c>
      <c r="GX39" s="5">
        <v>0</v>
      </c>
      <c r="GY39" s="5">
        <v>0</v>
      </c>
      <c r="GZ39" s="5">
        <v>0</v>
      </c>
      <c r="HA39" s="5">
        <v>0</v>
      </c>
      <c r="HB39" s="5">
        <v>0</v>
      </c>
      <c r="HC39" s="5">
        <v>0</v>
      </c>
      <c r="HD39" s="5">
        <v>0</v>
      </c>
      <c r="HE39" s="5">
        <v>0</v>
      </c>
      <c r="HF39" s="5">
        <v>0</v>
      </c>
      <c r="HG39" s="5">
        <v>0</v>
      </c>
      <c r="HH39" s="5">
        <v>0</v>
      </c>
      <c r="HI39" s="5">
        <v>0</v>
      </c>
      <c r="HJ39" s="5">
        <v>0</v>
      </c>
      <c r="HK39" s="5">
        <v>0</v>
      </c>
      <c r="HL39" s="5">
        <v>0</v>
      </c>
      <c r="HM39" s="5">
        <v>0</v>
      </c>
      <c r="HN39" s="5">
        <v>0</v>
      </c>
      <c r="HO39" s="5">
        <v>0</v>
      </c>
      <c r="HP39" s="5">
        <v>0</v>
      </c>
      <c r="HQ39" s="5">
        <v>0</v>
      </c>
      <c r="HR39" s="5">
        <v>0</v>
      </c>
      <c r="HS39" s="5">
        <v>0</v>
      </c>
      <c r="HT39" s="5">
        <v>0</v>
      </c>
      <c r="HU39" s="5">
        <v>0</v>
      </c>
      <c r="HV39" s="5">
        <v>0</v>
      </c>
      <c r="HW39" s="5">
        <v>0</v>
      </c>
      <c r="HX39" s="5">
        <v>0</v>
      </c>
      <c r="HY39" s="5">
        <v>0</v>
      </c>
      <c r="HZ39" s="5">
        <v>0</v>
      </c>
      <c r="IA39" s="5">
        <v>0</v>
      </c>
      <c r="IB39" s="5">
        <v>0</v>
      </c>
      <c r="IC39" s="5">
        <v>0</v>
      </c>
      <c r="ID39" s="5">
        <v>0</v>
      </c>
      <c r="IE39" s="5">
        <v>0</v>
      </c>
      <c r="IF39" s="5">
        <v>0</v>
      </c>
      <c r="IG39" s="5">
        <v>0</v>
      </c>
      <c r="IH39" s="5">
        <v>0</v>
      </c>
      <c r="II39" s="5">
        <v>0</v>
      </c>
      <c r="IJ39" s="5">
        <v>0</v>
      </c>
      <c r="IK39" s="5">
        <v>0</v>
      </c>
      <c r="IL39" s="5">
        <v>0</v>
      </c>
      <c r="IM39" s="5">
        <v>0</v>
      </c>
      <c r="IN39" s="5">
        <v>0</v>
      </c>
      <c r="IO39" s="5">
        <v>0</v>
      </c>
      <c r="IP39" s="5">
        <v>0</v>
      </c>
      <c r="IQ39" s="5">
        <v>0</v>
      </c>
      <c r="IR39" s="5">
        <v>0</v>
      </c>
      <c r="IS39" s="5">
        <v>0</v>
      </c>
      <c r="IT39" s="5">
        <v>0</v>
      </c>
      <c r="IU39" s="5">
        <v>0</v>
      </c>
      <c r="IV39" s="5">
        <v>0</v>
      </c>
    </row>
    <row r="40" spans="1:449" ht="15">
      <c r="A40" s="24" t="s">
        <v>5224</v>
      </c>
      <c r="B40" s="5">
        <v>0</v>
      </c>
      <c r="C40" s="5">
        <v>0</v>
      </c>
      <c r="D40" s="5">
        <v>0</v>
      </c>
      <c r="E40" s="5">
        <v>0</v>
      </c>
      <c r="F40" s="5">
        <v>0</v>
      </c>
      <c r="G40" s="5">
        <v>0</v>
      </c>
      <c r="H40" s="5">
        <v>0</v>
      </c>
      <c r="I40" s="5">
        <v>0</v>
      </c>
      <c r="J40" s="5">
        <v>0</v>
      </c>
      <c r="K40" s="5">
        <v>0</v>
      </c>
      <c r="L40" s="5">
        <v>0</v>
      </c>
      <c r="M40" s="5">
        <v>0</v>
      </c>
      <c r="N40" s="5">
        <v>0</v>
      </c>
      <c r="O40" s="5">
        <v>0</v>
      </c>
      <c r="P40" s="5">
        <v>0</v>
      </c>
      <c r="Q40" s="5">
        <v>0</v>
      </c>
      <c r="R40" s="5">
        <v>0</v>
      </c>
      <c r="S40" s="5">
        <v>0</v>
      </c>
      <c r="T40" s="5">
        <v>0</v>
      </c>
      <c r="U40" s="5">
        <v>0</v>
      </c>
      <c r="V40" s="5">
        <v>0</v>
      </c>
      <c r="W40" s="5">
        <v>0</v>
      </c>
      <c r="X40" s="5">
        <v>0</v>
      </c>
      <c r="Y40" s="5">
        <v>0</v>
      </c>
      <c r="Z40" s="5">
        <v>0</v>
      </c>
      <c r="AA40" s="5">
        <v>0</v>
      </c>
      <c r="AB40" s="5">
        <v>0</v>
      </c>
      <c r="AC40" s="5">
        <v>0</v>
      </c>
      <c r="AD40" s="5">
        <v>0</v>
      </c>
      <c r="AE40" s="5">
        <v>0</v>
      </c>
      <c r="AF40" s="5">
        <v>0</v>
      </c>
      <c r="AG40" s="5">
        <v>0</v>
      </c>
      <c r="AH40" s="5">
        <v>0</v>
      </c>
      <c r="AI40" s="5">
        <v>0</v>
      </c>
      <c r="AJ40" s="5">
        <v>0</v>
      </c>
      <c r="AK40" s="5">
        <v>0</v>
      </c>
      <c r="AL40" s="5">
        <v>0</v>
      </c>
      <c r="AM40" s="5">
        <v>0</v>
      </c>
      <c r="AN40" s="5">
        <v>0</v>
      </c>
      <c r="AO40" s="5">
        <v>0</v>
      </c>
      <c r="AP40" s="5">
        <v>0</v>
      </c>
      <c r="AQ40" s="5">
        <v>0</v>
      </c>
      <c r="AR40" s="5">
        <v>0</v>
      </c>
      <c r="AS40" s="5">
        <v>0</v>
      </c>
      <c r="AT40" s="5">
        <v>0</v>
      </c>
      <c r="AU40" s="5">
        <v>0</v>
      </c>
      <c r="AV40" s="5">
        <v>0</v>
      </c>
      <c r="AW40" s="5">
        <v>0</v>
      </c>
      <c r="AX40" s="5">
        <v>0</v>
      </c>
      <c r="AY40" s="5">
        <v>0</v>
      </c>
      <c r="AZ40" s="5">
        <v>0</v>
      </c>
      <c r="BA40" s="5">
        <v>0</v>
      </c>
      <c r="BB40" s="5">
        <v>0</v>
      </c>
      <c r="BC40" s="5">
        <v>0</v>
      </c>
      <c r="BD40" s="5">
        <v>0</v>
      </c>
      <c r="BE40" s="5">
        <v>0</v>
      </c>
      <c r="BF40" s="5">
        <v>0</v>
      </c>
      <c r="BG40" s="5">
        <v>0</v>
      </c>
      <c r="BH40" s="5">
        <v>0</v>
      </c>
      <c r="BI40" s="5">
        <v>0</v>
      </c>
      <c r="BJ40" s="5">
        <v>0</v>
      </c>
      <c r="BK40" s="5">
        <v>0</v>
      </c>
      <c r="BL40" s="5">
        <v>0</v>
      </c>
      <c r="BM40" s="5">
        <v>0</v>
      </c>
      <c r="BN40" s="5">
        <v>0</v>
      </c>
      <c r="BO40" s="5">
        <v>0</v>
      </c>
      <c r="BP40" s="5">
        <v>0</v>
      </c>
      <c r="BQ40" s="5">
        <v>0</v>
      </c>
      <c r="BR40" s="5">
        <v>0</v>
      </c>
      <c r="BS40" s="5">
        <v>0</v>
      </c>
      <c r="BT40" s="5">
        <v>0</v>
      </c>
      <c r="BU40" s="5">
        <v>0</v>
      </c>
      <c r="BV40" s="5">
        <v>0</v>
      </c>
      <c r="BW40" s="5">
        <v>0</v>
      </c>
      <c r="BX40" s="5">
        <v>0</v>
      </c>
      <c r="BY40" s="5">
        <v>0</v>
      </c>
      <c r="BZ40" s="5">
        <v>0</v>
      </c>
      <c r="CA40" s="5">
        <v>0</v>
      </c>
      <c r="CB40" s="5">
        <v>0</v>
      </c>
      <c r="CC40" s="5">
        <v>0</v>
      </c>
      <c r="CD40" s="5">
        <v>0</v>
      </c>
      <c r="CE40" s="5">
        <v>0</v>
      </c>
      <c r="CF40" s="5">
        <v>0</v>
      </c>
      <c r="CG40" s="5">
        <v>0</v>
      </c>
      <c r="CH40" s="5">
        <v>0</v>
      </c>
      <c r="CI40" s="5">
        <v>0</v>
      </c>
      <c r="CJ40" s="5">
        <v>0</v>
      </c>
      <c r="CK40" s="5">
        <v>0</v>
      </c>
      <c r="CL40" s="5">
        <v>0</v>
      </c>
      <c r="CM40" s="5">
        <v>0</v>
      </c>
      <c r="CN40" s="5">
        <v>0</v>
      </c>
      <c r="CO40" s="5">
        <v>0</v>
      </c>
      <c r="CP40" s="5">
        <v>0</v>
      </c>
      <c r="CQ40" s="5">
        <v>0</v>
      </c>
      <c r="CR40" s="5">
        <v>0</v>
      </c>
      <c r="CS40" s="5">
        <v>0</v>
      </c>
      <c r="CT40" s="5">
        <v>0</v>
      </c>
      <c r="CU40" s="5">
        <v>0</v>
      </c>
      <c r="CV40" s="5">
        <v>0</v>
      </c>
      <c r="CW40" s="5">
        <v>0</v>
      </c>
      <c r="CX40" s="5">
        <v>0</v>
      </c>
      <c r="CY40" s="5">
        <v>0</v>
      </c>
      <c r="CZ40" s="5">
        <v>0</v>
      </c>
      <c r="DA40" s="5">
        <v>0</v>
      </c>
      <c r="DB40" s="5">
        <v>0</v>
      </c>
      <c r="DC40" s="5">
        <v>0</v>
      </c>
      <c r="DD40" s="5">
        <v>0</v>
      </c>
      <c r="DE40" s="5">
        <v>0</v>
      </c>
      <c r="DF40" s="5">
        <v>0</v>
      </c>
      <c r="DG40" s="5">
        <v>0</v>
      </c>
      <c r="DH40" s="5">
        <v>0</v>
      </c>
      <c r="DI40" s="5">
        <v>0</v>
      </c>
      <c r="DJ40" s="5">
        <v>0</v>
      </c>
      <c r="DK40" s="5">
        <v>0</v>
      </c>
      <c r="DL40" s="5">
        <v>0</v>
      </c>
      <c r="DM40" s="5">
        <v>0</v>
      </c>
      <c r="DN40" s="5">
        <v>0</v>
      </c>
      <c r="DO40" s="5">
        <v>0</v>
      </c>
      <c r="DP40" s="5">
        <v>0</v>
      </c>
      <c r="DQ40" s="5">
        <v>0</v>
      </c>
      <c r="DR40" s="5">
        <v>0</v>
      </c>
      <c r="DS40" s="5">
        <v>0</v>
      </c>
      <c r="DT40" s="5">
        <v>0</v>
      </c>
      <c r="DU40" s="5">
        <v>0</v>
      </c>
      <c r="DV40" s="5">
        <v>0</v>
      </c>
      <c r="DW40" s="5">
        <v>0</v>
      </c>
      <c r="DX40" s="5">
        <v>0</v>
      </c>
      <c r="DY40" s="5">
        <v>0</v>
      </c>
      <c r="DZ40" s="5">
        <v>0</v>
      </c>
      <c r="EA40" s="5">
        <v>0</v>
      </c>
      <c r="EB40" s="5">
        <v>0</v>
      </c>
      <c r="EC40" s="5">
        <v>0</v>
      </c>
      <c r="ED40" s="5">
        <v>0</v>
      </c>
      <c r="EE40" s="5">
        <v>0</v>
      </c>
      <c r="EF40" s="5">
        <v>0</v>
      </c>
      <c r="EG40" s="5">
        <v>0</v>
      </c>
      <c r="EH40" s="5">
        <v>0</v>
      </c>
      <c r="EI40" s="5">
        <v>0</v>
      </c>
      <c r="EJ40" s="5">
        <v>0</v>
      </c>
      <c r="EK40" s="5">
        <v>0</v>
      </c>
      <c r="EL40" s="5">
        <v>0</v>
      </c>
      <c r="EM40" s="5">
        <v>0</v>
      </c>
      <c r="EN40" s="5">
        <v>0</v>
      </c>
      <c r="EO40" s="5">
        <v>0</v>
      </c>
      <c r="EP40" s="5">
        <v>0</v>
      </c>
      <c r="EQ40" s="5">
        <v>0</v>
      </c>
      <c r="ER40" s="5">
        <v>0</v>
      </c>
      <c r="ES40" s="5">
        <v>0</v>
      </c>
      <c r="ET40" s="5">
        <v>0</v>
      </c>
      <c r="EU40" s="5">
        <v>0</v>
      </c>
      <c r="EV40" s="5">
        <v>0</v>
      </c>
      <c r="EW40" s="5">
        <v>0</v>
      </c>
      <c r="EX40" s="5">
        <v>0</v>
      </c>
      <c r="EY40" s="5">
        <v>0</v>
      </c>
      <c r="EZ40" s="5">
        <v>0</v>
      </c>
      <c r="FA40" s="5">
        <v>0</v>
      </c>
      <c r="FB40" s="5">
        <v>0</v>
      </c>
      <c r="FC40" s="5">
        <v>0</v>
      </c>
      <c r="FD40" s="5">
        <v>0</v>
      </c>
      <c r="FE40" s="5">
        <v>0</v>
      </c>
      <c r="FF40" s="5">
        <v>0</v>
      </c>
      <c r="FG40" s="5">
        <v>0</v>
      </c>
      <c r="FH40" s="5">
        <v>0</v>
      </c>
      <c r="FI40" s="5">
        <v>0</v>
      </c>
      <c r="FJ40" s="5">
        <v>0</v>
      </c>
      <c r="FK40" s="5">
        <v>0</v>
      </c>
      <c r="FL40" s="5">
        <v>0</v>
      </c>
      <c r="FM40" s="5">
        <v>0</v>
      </c>
      <c r="FN40" s="5">
        <v>0</v>
      </c>
      <c r="FO40" s="5">
        <v>0</v>
      </c>
      <c r="FP40" s="5">
        <v>0</v>
      </c>
      <c r="FQ40" s="5">
        <v>0</v>
      </c>
      <c r="FR40" s="5">
        <v>0</v>
      </c>
      <c r="FS40" s="5">
        <v>0</v>
      </c>
      <c r="FT40" s="5">
        <v>0</v>
      </c>
      <c r="FU40" s="5">
        <v>0</v>
      </c>
      <c r="FV40" s="5">
        <v>0</v>
      </c>
      <c r="FW40" s="5">
        <v>0</v>
      </c>
      <c r="FX40" s="5">
        <v>0</v>
      </c>
      <c r="FY40" s="5">
        <v>0</v>
      </c>
      <c r="FZ40" s="5">
        <v>0</v>
      </c>
      <c r="GA40" s="5">
        <v>0</v>
      </c>
      <c r="GB40" s="5">
        <v>0</v>
      </c>
      <c r="GC40" s="5">
        <v>0</v>
      </c>
      <c r="GD40" s="5">
        <v>0</v>
      </c>
      <c r="GE40" s="5">
        <v>0</v>
      </c>
      <c r="GF40" s="5">
        <v>0</v>
      </c>
      <c r="GG40" s="5">
        <v>0</v>
      </c>
      <c r="GH40" s="5">
        <v>0</v>
      </c>
      <c r="GI40" s="5">
        <v>0</v>
      </c>
      <c r="GJ40" s="5">
        <v>0</v>
      </c>
      <c r="GK40" s="5">
        <v>0</v>
      </c>
      <c r="GL40" s="5">
        <v>0</v>
      </c>
      <c r="GM40" s="5">
        <v>0</v>
      </c>
      <c r="GN40" s="5">
        <v>0</v>
      </c>
      <c r="GO40" s="5">
        <v>0</v>
      </c>
      <c r="GP40" s="5">
        <v>0</v>
      </c>
      <c r="GQ40" s="5">
        <v>0</v>
      </c>
      <c r="GR40" s="5">
        <v>0</v>
      </c>
      <c r="GS40" s="5">
        <v>0</v>
      </c>
      <c r="GT40" s="5">
        <v>0</v>
      </c>
      <c r="GU40" s="5">
        <v>0</v>
      </c>
      <c r="GV40" s="5">
        <v>0</v>
      </c>
      <c r="GW40" s="5">
        <v>0</v>
      </c>
      <c r="GX40" s="5">
        <v>0</v>
      </c>
      <c r="GY40" s="5">
        <v>0</v>
      </c>
      <c r="GZ40" s="5">
        <v>0</v>
      </c>
      <c r="HA40" s="5">
        <v>0</v>
      </c>
      <c r="HB40" s="5">
        <v>0</v>
      </c>
      <c r="HC40" s="5">
        <v>0</v>
      </c>
      <c r="HD40" s="5">
        <v>0</v>
      </c>
      <c r="HE40" s="5">
        <v>0</v>
      </c>
      <c r="HF40" s="5">
        <v>0</v>
      </c>
      <c r="HG40" s="5">
        <v>0</v>
      </c>
      <c r="HH40" s="5">
        <v>0</v>
      </c>
      <c r="HI40" s="5">
        <v>0</v>
      </c>
      <c r="HJ40" s="5">
        <v>0</v>
      </c>
      <c r="HK40" s="5">
        <v>0</v>
      </c>
      <c r="HL40" s="5">
        <v>0</v>
      </c>
      <c r="HM40" s="5">
        <v>0</v>
      </c>
      <c r="HN40" s="5">
        <v>0</v>
      </c>
      <c r="HO40" s="5">
        <v>0</v>
      </c>
      <c r="HP40" s="5">
        <v>0</v>
      </c>
      <c r="HQ40" s="5">
        <v>0</v>
      </c>
      <c r="HR40" s="5">
        <v>0</v>
      </c>
      <c r="HS40" s="5">
        <v>0</v>
      </c>
      <c r="HT40" s="5">
        <v>0</v>
      </c>
      <c r="HU40" s="5">
        <v>0</v>
      </c>
      <c r="HV40" s="5">
        <v>0</v>
      </c>
      <c r="HW40" s="5">
        <v>0</v>
      </c>
      <c r="HX40" s="5">
        <v>0</v>
      </c>
      <c r="HY40" s="5">
        <v>0</v>
      </c>
      <c r="HZ40" s="5">
        <v>0</v>
      </c>
      <c r="IA40" s="5">
        <v>0</v>
      </c>
      <c r="IB40" s="5">
        <v>0</v>
      </c>
      <c r="IC40" s="5">
        <v>0</v>
      </c>
      <c r="ID40" s="5">
        <v>0</v>
      </c>
      <c r="IE40" s="5">
        <v>0</v>
      </c>
      <c r="IF40" s="5">
        <v>0</v>
      </c>
      <c r="IG40" s="5">
        <v>0</v>
      </c>
      <c r="IH40" s="5">
        <v>0</v>
      </c>
      <c r="II40" s="5">
        <v>0</v>
      </c>
      <c r="IJ40" s="5">
        <v>0</v>
      </c>
      <c r="IK40" s="5">
        <v>0</v>
      </c>
      <c r="IL40" s="5">
        <v>0</v>
      </c>
      <c r="IM40" s="5">
        <v>0</v>
      </c>
      <c r="IN40" s="5">
        <v>0</v>
      </c>
      <c r="IO40" s="5">
        <v>0</v>
      </c>
      <c r="IP40" s="5">
        <v>0</v>
      </c>
      <c r="IQ40" s="5">
        <v>0</v>
      </c>
      <c r="IR40" s="5">
        <v>0</v>
      </c>
      <c r="IS40" s="5">
        <v>0</v>
      </c>
      <c r="IT40" s="5">
        <v>0</v>
      </c>
      <c r="IU40" s="5">
        <v>0</v>
      </c>
      <c r="IV40" s="5">
        <v>0</v>
      </c>
    </row>
    <row r="41" spans="1:449" ht="15">
      <c r="A41" s="1" t="s">
        <v>5230</v>
      </c>
      <c r="B41" s="6">
        <f t="shared" ref="B41" si="156">IFERROR(B40/B39,0)</f>
        <v>0</v>
      </c>
      <c r="C41" s="6">
        <f t="shared" ref="C41:BN41" si="157">IFERROR(C40/C39,0)</f>
        <v>0</v>
      </c>
      <c r="D41" s="6">
        <f t="shared" si="157"/>
        <v>0</v>
      </c>
      <c r="E41" s="6">
        <f t="shared" si="157"/>
        <v>0</v>
      </c>
      <c r="F41" s="6">
        <f t="shared" si="157"/>
        <v>0</v>
      </c>
      <c r="G41" s="6">
        <f t="shared" si="157"/>
        <v>0</v>
      </c>
      <c r="H41" s="6">
        <f t="shared" si="157"/>
        <v>0</v>
      </c>
      <c r="I41" s="6">
        <f t="shared" si="157"/>
        <v>0</v>
      </c>
      <c r="J41" s="6">
        <f t="shared" si="157"/>
        <v>0</v>
      </c>
      <c r="K41" s="6">
        <f t="shared" si="157"/>
        <v>0</v>
      </c>
      <c r="L41" s="6">
        <f t="shared" si="157"/>
        <v>0</v>
      </c>
      <c r="M41" s="6">
        <f t="shared" si="157"/>
        <v>0</v>
      </c>
      <c r="N41" s="6">
        <f t="shared" si="157"/>
        <v>0</v>
      </c>
      <c r="O41" s="6">
        <f t="shared" si="157"/>
        <v>0</v>
      </c>
      <c r="P41" s="6">
        <f t="shared" si="157"/>
        <v>0</v>
      </c>
      <c r="Q41" s="6">
        <f t="shared" si="157"/>
        <v>0</v>
      </c>
      <c r="R41" s="6">
        <f t="shared" si="157"/>
        <v>0</v>
      </c>
      <c r="S41" s="6">
        <f t="shared" si="157"/>
        <v>0</v>
      </c>
      <c r="T41" s="6">
        <f t="shared" si="157"/>
        <v>0</v>
      </c>
      <c r="U41" s="6">
        <f t="shared" si="157"/>
        <v>0</v>
      </c>
      <c r="V41" s="6">
        <f t="shared" si="157"/>
        <v>0</v>
      </c>
      <c r="W41" s="6">
        <f t="shared" si="157"/>
        <v>0</v>
      </c>
      <c r="X41" s="6">
        <f t="shared" si="157"/>
        <v>0</v>
      </c>
      <c r="Y41" s="6">
        <f t="shared" si="157"/>
        <v>0</v>
      </c>
      <c r="Z41" s="6">
        <f t="shared" si="157"/>
        <v>0</v>
      </c>
      <c r="AA41" s="6">
        <f t="shared" si="157"/>
        <v>0</v>
      </c>
      <c r="AB41" s="6">
        <f t="shared" si="157"/>
        <v>0</v>
      </c>
      <c r="AC41" s="6">
        <f t="shared" si="157"/>
        <v>0</v>
      </c>
      <c r="AD41" s="6">
        <f t="shared" si="157"/>
        <v>0</v>
      </c>
      <c r="AE41" s="6">
        <f t="shared" si="157"/>
        <v>0</v>
      </c>
      <c r="AF41" s="6">
        <f t="shared" si="157"/>
        <v>0</v>
      </c>
      <c r="AG41" s="6">
        <f t="shared" si="157"/>
        <v>0</v>
      </c>
      <c r="AH41" s="6">
        <f t="shared" si="157"/>
        <v>0</v>
      </c>
      <c r="AI41" s="6">
        <f t="shared" si="157"/>
        <v>0</v>
      </c>
      <c r="AJ41" s="6">
        <f t="shared" si="157"/>
        <v>0</v>
      </c>
      <c r="AK41" s="6">
        <f t="shared" si="157"/>
        <v>0</v>
      </c>
      <c r="AL41" s="6">
        <f t="shared" si="157"/>
        <v>0</v>
      </c>
      <c r="AM41" s="6">
        <f t="shared" si="157"/>
        <v>0</v>
      </c>
      <c r="AN41" s="6">
        <f t="shared" si="157"/>
        <v>0</v>
      </c>
      <c r="AO41" s="6">
        <f t="shared" si="157"/>
        <v>0</v>
      </c>
      <c r="AP41" s="6">
        <f t="shared" si="157"/>
        <v>0</v>
      </c>
      <c r="AQ41" s="6">
        <f t="shared" si="157"/>
        <v>0</v>
      </c>
      <c r="AR41" s="6">
        <f t="shared" si="157"/>
        <v>0</v>
      </c>
      <c r="AS41" s="6">
        <f t="shared" si="157"/>
        <v>0</v>
      </c>
      <c r="AT41" s="6">
        <f t="shared" si="157"/>
        <v>0</v>
      </c>
      <c r="AU41" s="6">
        <f t="shared" si="157"/>
        <v>0</v>
      </c>
      <c r="AV41" s="6">
        <f t="shared" si="157"/>
        <v>0</v>
      </c>
      <c r="AW41" s="6">
        <f t="shared" si="157"/>
        <v>0</v>
      </c>
      <c r="AX41" s="6">
        <f t="shared" si="157"/>
        <v>0</v>
      </c>
      <c r="AY41" s="6">
        <f t="shared" si="157"/>
        <v>0</v>
      </c>
      <c r="AZ41" s="6">
        <f t="shared" si="157"/>
        <v>0</v>
      </c>
      <c r="BA41" s="6">
        <f t="shared" si="157"/>
        <v>0</v>
      </c>
      <c r="BB41" s="6">
        <f t="shared" si="157"/>
        <v>0</v>
      </c>
      <c r="BC41" s="6">
        <f t="shared" si="157"/>
        <v>0</v>
      </c>
      <c r="BD41" s="6">
        <f t="shared" si="157"/>
        <v>0</v>
      </c>
      <c r="BE41" s="6">
        <f t="shared" si="157"/>
        <v>0</v>
      </c>
      <c r="BF41" s="6">
        <f t="shared" si="157"/>
        <v>0</v>
      </c>
      <c r="BG41" s="6">
        <f t="shared" si="157"/>
        <v>0</v>
      </c>
      <c r="BH41" s="6">
        <f t="shared" si="157"/>
        <v>0</v>
      </c>
      <c r="BI41" s="6">
        <f t="shared" si="157"/>
        <v>0</v>
      </c>
      <c r="BJ41" s="6">
        <f t="shared" si="157"/>
        <v>0</v>
      </c>
      <c r="BK41" s="6">
        <f t="shared" si="157"/>
        <v>0</v>
      </c>
      <c r="BL41" s="6">
        <f t="shared" si="157"/>
        <v>0</v>
      </c>
      <c r="BM41" s="6">
        <f t="shared" si="157"/>
        <v>0</v>
      </c>
      <c r="BN41" s="6">
        <f t="shared" si="157"/>
        <v>0</v>
      </c>
      <c r="BO41" s="6">
        <f t="shared" ref="BO41:CN41" si="158">IFERROR(BO40/BO39,0)</f>
        <v>0</v>
      </c>
      <c r="BP41" s="6">
        <f t="shared" si="158"/>
        <v>0</v>
      </c>
      <c r="BQ41" s="6">
        <f t="shared" si="158"/>
        <v>0</v>
      </c>
      <c r="BR41" s="6">
        <f t="shared" si="158"/>
        <v>0</v>
      </c>
      <c r="BS41" s="6">
        <f t="shared" si="158"/>
        <v>0</v>
      </c>
      <c r="BT41" s="6">
        <f t="shared" si="158"/>
        <v>0</v>
      </c>
      <c r="BU41" s="6">
        <f t="shared" si="158"/>
        <v>0</v>
      </c>
      <c r="BV41" s="6">
        <f t="shared" si="158"/>
        <v>0</v>
      </c>
      <c r="BW41" s="6">
        <f t="shared" si="158"/>
        <v>0</v>
      </c>
      <c r="BX41" s="6">
        <f t="shared" si="158"/>
        <v>0</v>
      </c>
      <c r="BY41" s="6">
        <f t="shared" si="158"/>
        <v>0</v>
      </c>
      <c r="BZ41" s="6">
        <f t="shared" si="158"/>
        <v>0</v>
      </c>
      <c r="CA41" s="6">
        <f t="shared" si="158"/>
        <v>0</v>
      </c>
      <c r="CB41" s="6">
        <f t="shared" si="158"/>
        <v>0</v>
      </c>
      <c r="CC41" s="6">
        <f t="shared" si="158"/>
        <v>0</v>
      </c>
      <c r="CD41" s="6">
        <f t="shared" si="158"/>
        <v>0</v>
      </c>
      <c r="CE41" s="6">
        <f t="shared" si="158"/>
        <v>0</v>
      </c>
      <c r="CF41" s="6">
        <f t="shared" si="158"/>
        <v>0</v>
      </c>
      <c r="CG41" s="6">
        <f t="shared" si="158"/>
        <v>0</v>
      </c>
      <c r="CH41" s="6">
        <f t="shared" si="158"/>
        <v>0</v>
      </c>
      <c r="CI41" s="6">
        <f t="shared" si="158"/>
        <v>0</v>
      </c>
      <c r="CJ41" s="6">
        <f t="shared" si="158"/>
        <v>0</v>
      </c>
      <c r="CK41" s="6">
        <f t="shared" si="158"/>
        <v>0</v>
      </c>
      <c r="CL41" s="6">
        <f t="shared" si="158"/>
        <v>0</v>
      </c>
      <c r="CM41" s="6">
        <f t="shared" si="158"/>
        <v>0</v>
      </c>
      <c r="CN41" s="6">
        <f t="shared" si="158"/>
        <v>0</v>
      </c>
      <c r="CO41" s="6">
        <f t="shared" ref="CO41:DI41" si="159">IFERROR(CO40/CO39,0)</f>
        <v>0</v>
      </c>
      <c r="CP41" s="6">
        <f t="shared" si="159"/>
        <v>0</v>
      </c>
      <c r="CQ41" s="6">
        <f t="shared" si="159"/>
        <v>0</v>
      </c>
      <c r="CR41" s="6">
        <f t="shared" si="159"/>
        <v>0</v>
      </c>
      <c r="CS41" s="6">
        <f t="shared" si="159"/>
        <v>0</v>
      </c>
      <c r="CT41" s="6">
        <f t="shared" si="159"/>
        <v>0</v>
      </c>
      <c r="CU41" s="6">
        <f t="shared" si="159"/>
        <v>0</v>
      </c>
      <c r="CV41" s="6">
        <f t="shared" si="159"/>
        <v>0</v>
      </c>
      <c r="CW41" s="6">
        <f t="shared" si="159"/>
        <v>0</v>
      </c>
      <c r="CX41" s="6">
        <f t="shared" si="159"/>
        <v>0</v>
      </c>
      <c r="CY41" s="6">
        <f t="shared" si="159"/>
        <v>0</v>
      </c>
      <c r="CZ41" s="6">
        <f t="shared" si="159"/>
        <v>0</v>
      </c>
      <c r="DA41" s="6">
        <f t="shared" si="159"/>
        <v>0</v>
      </c>
      <c r="DB41" s="6">
        <f t="shared" si="159"/>
        <v>0</v>
      </c>
      <c r="DC41" s="6">
        <f t="shared" si="159"/>
        <v>0</v>
      </c>
      <c r="DD41" s="6">
        <f t="shared" si="159"/>
        <v>0</v>
      </c>
      <c r="DE41" s="6">
        <f t="shared" si="159"/>
        <v>0</v>
      </c>
      <c r="DF41" s="6">
        <f t="shared" si="159"/>
        <v>0</v>
      </c>
      <c r="DG41" s="6">
        <f t="shared" si="159"/>
        <v>0</v>
      </c>
      <c r="DH41" s="6">
        <f t="shared" si="159"/>
        <v>0</v>
      </c>
      <c r="DI41" s="6">
        <f t="shared" si="159"/>
        <v>0</v>
      </c>
      <c r="DJ41" s="6">
        <f t="shared" ref="DJ41:FU41" si="160">IFERROR(DJ40/DJ39,0)</f>
        <v>0</v>
      </c>
      <c r="DK41" s="6">
        <f t="shared" si="160"/>
        <v>0</v>
      </c>
      <c r="DL41" s="6">
        <f t="shared" si="160"/>
        <v>0</v>
      </c>
      <c r="DM41" s="6">
        <f t="shared" si="160"/>
        <v>0</v>
      </c>
      <c r="DN41" s="6">
        <f t="shared" si="160"/>
        <v>0</v>
      </c>
      <c r="DO41" s="6">
        <f t="shared" si="160"/>
        <v>0</v>
      </c>
      <c r="DP41" s="6">
        <f t="shared" si="160"/>
        <v>0</v>
      </c>
      <c r="DQ41" s="6">
        <f t="shared" si="160"/>
        <v>0</v>
      </c>
      <c r="DR41" s="6">
        <f t="shared" si="160"/>
        <v>0</v>
      </c>
      <c r="DS41" s="6">
        <f t="shared" si="160"/>
        <v>0</v>
      </c>
      <c r="DT41" s="6">
        <f t="shared" si="160"/>
        <v>0</v>
      </c>
      <c r="DU41" s="6">
        <f t="shared" si="160"/>
        <v>0</v>
      </c>
      <c r="DV41" s="6">
        <f t="shared" si="160"/>
        <v>0</v>
      </c>
      <c r="DW41" s="6">
        <f t="shared" si="160"/>
        <v>0</v>
      </c>
      <c r="DX41" s="6">
        <f t="shared" si="160"/>
        <v>0</v>
      </c>
      <c r="DY41" s="6">
        <f t="shared" si="160"/>
        <v>0</v>
      </c>
      <c r="DZ41" s="6">
        <f t="shared" si="160"/>
        <v>0</v>
      </c>
      <c r="EA41" s="6">
        <f t="shared" si="160"/>
        <v>0</v>
      </c>
      <c r="EB41" s="6">
        <f t="shared" si="160"/>
        <v>0</v>
      </c>
      <c r="EC41" s="6">
        <f t="shared" si="160"/>
        <v>0</v>
      </c>
      <c r="ED41" s="6">
        <f t="shared" si="160"/>
        <v>0</v>
      </c>
      <c r="EE41" s="6">
        <f t="shared" si="160"/>
        <v>0</v>
      </c>
      <c r="EF41" s="6">
        <f t="shared" si="160"/>
        <v>0</v>
      </c>
      <c r="EG41" s="6">
        <f t="shared" si="160"/>
        <v>0</v>
      </c>
      <c r="EH41" s="6">
        <f t="shared" si="160"/>
        <v>0</v>
      </c>
      <c r="EI41" s="6">
        <f t="shared" si="160"/>
        <v>0</v>
      </c>
      <c r="EJ41" s="6">
        <f t="shared" si="160"/>
        <v>0</v>
      </c>
      <c r="EK41" s="6">
        <f t="shared" si="160"/>
        <v>0</v>
      </c>
      <c r="EL41" s="6">
        <f t="shared" si="160"/>
        <v>0</v>
      </c>
      <c r="EM41" s="6">
        <f t="shared" si="160"/>
        <v>0</v>
      </c>
      <c r="EN41" s="6">
        <f t="shared" si="160"/>
        <v>0</v>
      </c>
      <c r="EO41" s="6">
        <f t="shared" si="160"/>
        <v>0</v>
      </c>
      <c r="EP41" s="6">
        <f t="shared" si="160"/>
        <v>0</v>
      </c>
      <c r="EQ41" s="6">
        <f t="shared" si="160"/>
        <v>0</v>
      </c>
      <c r="ER41" s="6">
        <f t="shared" si="160"/>
        <v>0</v>
      </c>
      <c r="ES41" s="6">
        <f t="shared" si="160"/>
        <v>0</v>
      </c>
      <c r="ET41" s="6">
        <f t="shared" si="160"/>
        <v>0</v>
      </c>
      <c r="EU41" s="6">
        <f t="shared" si="160"/>
        <v>0</v>
      </c>
      <c r="EV41" s="6">
        <f t="shared" si="160"/>
        <v>0</v>
      </c>
      <c r="EW41" s="6">
        <f t="shared" si="160"/>
        <v>0</v>
      </c>
      <c r="EX41" s="6">
        <f t="shared" si="160"/>
        <v>0</v>
      </c>
      <c r="EY41" s="6">
        <f t="shared" si="160"/>
        <v>0</v>
      </c>
      <c r="EZ41" s="6">
        <f t="shared" si="160"/>
        <v>0</v>
      </c>
      <c r="FA41" s="6">
        <f t="shared" si="160"/>
        <v>0</v>
      </c>
      <c r="FB41" s="6">
        <f t="shared" si="160"/>
        <v>0</v>
      </c>
      <c r="FC41" s="6">
        <f t="shared" si="160"/>
        <v>0</v>
      </c>
      <c r="FD41" s="6">
        <f t="shared" si="160"/>
        <v>0</v>
      </c>
      <c r="FE41" s="6">
        <f t="shared" si="160"/>
        <v>0</v>
      </c>
      <c r="FF41" s="6">
        <f t="shared" si="160"/>
        <v>0</v>
      </c>
      <c r="FG41" s="6">
        <f t="shared" si="160"/>
        <v>0</v>
      </c>
      <c r="FH41" s="6">
        <f t="shared" si="160"/>
        <v>0</v>
      </c>
      <c r="FI41" s="6">
        <f t="shared" si="160"/>
        <v>0</v>
      </c>
      <c r="FJ41" s="6">
        <f t="shared" si="160"/>
        <v>0</v>
      </c>
      <c r="FK41" s="6">
        <f t="shared" si="160"/>
        <v>0</v>
      </c>
      <c r="FL41" s="6">
        <f t="shared" si="160"/>
        <v>0</v>
      </c>
      <c r="FM41" s="6">
        <f t="shared" si="160"/>
        <v>0</v>
      </c>
      <c r="FN41" s="6">
        <f t="shared" si="160"/>
        <v>0</v>
      </c>
      <c r="FO41" s="6">
        <f t="shared" si="160"/>
        <v>0</v>
      </c>
      <c r="FP41" s="6">
        <f t="shared" si="160"/>
        <v>0</v>
      </c>
      <c r="FQ41" s="6">
        <f t="shared" si="160"/>
        <v>0</v>
      </c>
      <c r="FR41" s="6">
        <f t="shared" si="160"/>
        <v>0</v>
      </c>
      <c r="FS41" s="6">
        <f t="shared" si="160"/>
        <v>0</v>
      </c>
      <c r="FT41" s="6">
        <f t="shared" si="160"/>
        <v>0</v>
      </c>
      <c r="FU41" s="6">
        <f t="shared" si="160"/>
        <v>0</v>
      </c>
      <c r="FV41" s="6">
        <f t="shared" ref="FV41:IG41" si="161">IFERROR(FV40/FV39,0)</f>
        <v>0</v>
      </c>
      <c r="FW41" s="6">
        <f t="shared" si="161"/>
        <v>0</v>
      </c>
      <c r="FX41" s="6">
        <f t="shared" si="161"/>
        <v>0</v>
      </c>
      <c r="FY41" s="6">
        <f t="shared" si="161"/>
        <v>0</v>
      </c>
      <c r="FZ41" s="6">
        <f t="shared" si="161"/>
        <v>0</v>
      </c>
      <c r="GA41" s="6">
        <f t="shared" si="161"/>
        <v>0</v>
      </c>
      <c r="GB41" s="6">
        <f t="shared" si="161"/>
        <v>0</v>
      </c>
      <c r="GC41" s="6">
        <f t="shared" si="161"/>
        <v>0</v>
      </c>
      <c r="GD41" s="6">
        <f t="shared" si="161"/>
        <v>0</v>
      </c>
      <c r="GE41" s="6">
        <f t="shared" si="161"/>
        <v>0</v>
      </c>
      <c r="GF41" s="6">
        <f t="shared" si="161"/>
        <v>0</v>
      </c>
      <c r="GG41" s="6">
        <f t="shared" si="161"/>
        <v>0</v>
      </c>
      <c r="GH41" s="6">
        <f t="shared" si="161"/>
        <v>0</v>
      </c>
      <c r="GI41" s="6">
        <f t="shared" si="161"/>
        <v>0</v>
      </c>
      <c r="GJ41" s="6">
        <f t="shared" si="161"/>
        <v>0</v>
      </c>
      <c r="GK41" s="6">
        <f t="shared" si="161"/>
        <v>0</v>
      </c>
      <c r="GL41" s="6">
        <f t="shared" si="161"/>
        <v>0</v>
      </c>
      <c r="GM41" s="6">
        <f t="shared" si="161"/>
        <v>0</v>
      </c>
      <c r="GN41" s="6">
        <f t="shared" si="161"/>
        <v>0</v>
      </c>
      <c r="GO41" s="6">
        <f t="shared" si="161"/>
        <v>0</v>
      </c>
      <c r="GP41" s="6">
        <f t="shared" si="161"/>
        <v>0</v>
      </c>
      <c r="GQ41" s="6">
        <f t="shared" si="161"/>
        <v>0</v>
      </c>
      <c r="GR41" s="6">
        <f t="shared" si="161"/>
        <v>0</v>
      </c>
      <c r="GS41" s="6">
        <f t="shared" si="161"/>
        <v>0</v>
      </c>
      <c r="GT41" s="6">
        <f t="shared" si="161"/>
        <v>0</v>
      </c>
      <c r="GU41" s="6">
        <f t="shared" si="161"/>
        <v>0</v>
      </c>
      <c r="GV41" s="6">
        <f t="shared" si="161"/>
        <v>0</v>
      </c>
      <c r="GW41" s="6">
        <f t="shared" si="161"/>
        <v>0</v>
      </c>
      <c r="GX41" s="6">
        <f t="shared" si="161"/>
        <v>0</v>
      </c>
      <c r="GY41" s="6">
        <f t="shared" si="161"/>
        <v>0</v>
      </c>
      <c r="GZ41" s="6">
        <f t="shared" si="161"/>
        <v>0</v>
      </c>
      <c r="HA41" s="6">
        <f t="shared" si="161"/>
        <v>0</v>
      </c>
      <c r="HB41" s="6">
        <f t="shared" si="161"/>
        <v>0</v>
      </c>
      <c r="HC41" s="6">
        <f t="shared" si="161"/>
        <v>0</v>
      </c>
      <c r="HD41" s="6">
        <f t="shared" si="161"/>
        <v>0</v>
      </c>
      <c r="HE41" s="6">
        <f t="shared" si="161"/>
        <v>0</v>
      </c>
      <c r="HF41" s="6">
        <f t="shared" si="161"/>
        <v>0</v>
      </c>
      <c r="HG41" s="6">
        <f t="shared" si="161"/>
        <v>0</v>
      </c>
      <c r="HH41" s="6">
        <f t="shared" si="161"/>
        <v>0</v>
      </c>
      <c r="HI41" s="6">
        <f t="shared" si="161"/>
        <v>0</v>
      </c>
      <c r="HJ41" s="6">
        <f t="shared" si="161"/>
        <v>0</v>
      </c>
      <c r="HK41" s="6">
        <f t="shared" si="161"/>
        <v>0</v>
      </c>
      <c r="HL41" s="6">
        <f t="shared" si="161"/>
        <v>0</v>
      </c>
      <c r="HM41" s="6">
        <f t="shared" si="161"/>
        <v>0</v>
      </c>
      <c r="HN41" s="6">
        <f t="shared" si="161"/>
        <v>0</v>
      </c>
      <c r="HO41" s="6">
        <f t="shared" si="161"/>
        <v>0</v>
      </c>
      <c r="HP41" s="6">
        <f t="shared" si="161"/>
        <v>0</v>
      </c>
      <c r="HQ41" s="6">
        <f t="shared" si="161"/>
        <v>0</v>
      </c>
      <c r="HR41" s="6">
        <f t="shared" si="161"/>
        <v>0</v>
      </c>
      <c r="HS41" s="6">
        <f t="shared" si="161"/>
        <v>0</v>
      </c>
      <c r="HT41" s="6">
        <f t="shared" si="161"/>
        <v>0</v>
      </c>
      <c r="HU41" s="6">
        <f t="shared" si="161"/>
        <v>0</v>
      </c>
      <c r="HV41" s="6">
        <f t="shared" si="161"/>
        <v>0</v>
      </c>
      <c r="HW41" s="6">
        <f t="shared" si="161"/>
        <v>0</v>
      </c>
      <c r="HX41" s="6">
        <f t="shared" si="161"/>
        <v>0</v>
      </c>
      <c r="HY41" s="6">
        <f t="shared" si="161"/>
        <v>0</v>
      </c>
      <c r="HZ41" s="6">
        <f t="shared" si="161"/>
        <v>0</v>
      </c>
      <c r="IA41" s="6">
        <f t="shared" si="161"/>
        <v>0</v>
      </c>
      <c r="IB41" s="6">
        <f t="shared" si="161"/>
        <v>0</v>
      </c>
      <c r="IC41" s="6">
        <f t="shared" si="161"/>
        <v>0</v>
      </c>
      <c r="ID41" s="6">
        <f t="shared" si="161"/>
        <v>0</v>
      </c>
      <c r="IE41" s="6">
        <f t="shared" si="161"/>
        <v>0</v>
      </c>
      <c r="IF41" s="6">
        <f t="shared" si="161"/>
        <v>0</v>
      </c>
      <c r="IG41" s="6">
        <f t="shared" si="161"/>
        <v>0</v>
      </c>
      <c r="IH41" s="6">
        <f t="shared" ref="IH41:IV41" si="162">IFERROR(IH40/IH39,0)</f>
        <v>0</v>
      </c>
      <c r="II41" s="6">
        <f t="shared" si="162"/>
        <v>0</v>
      </c>
      <c r="IJ41" s="6">
        <f t="shared" si="162"/>
        <v>0</v>
      </c>
      <c r="IK41" s="6">
        <f t="shared" si="162"/>
        <v>0</v>
      </c>
      <c r="IL41" s="6">
        <f t="shared" si="162"/>
        <v>0</v>
      </c>
      <c r="IM41" s="6">
        <f t="shared" si="162"/>
        <v>0</v>
      </c>
      <c r="IN41" s="6">
        <f t="shared" si="162"/>
        <v>0</v>
      </c>
      <c r="IO41" s="6">
        <f t="shared" si="162"/>
        <v>0</v>
      </c>
      <c r="IP41" s="6">
        <f t="shared" si="162"/>
        <v>0</v>
      </c>
      <c r="IQ41" s="6">
        <f t="shared" si="162"/>
        <v>0</v>
      </c>
      <c r="IR41" s="6">
        <f t="shared" si="162"/>
        <v>0</v>
      </c>
      <c r="IS41" s="6">
        <f t="shared" si="162"/>
        <v>0</v>
      </c>
      <c r="IT41" s="6">
        <f t="shared" si="162"/>
        <v>0</v>
      </c>
      <c r="IU41" s="6">
        <f t="shared" si="162"/>
        <v>0</v>
      </c>
      <c r="IV41" s="6">
        <f t="shared" si="162"/>
        <v>0</v>
      </c>
      <c r="IW41" s="6">
        <f t="shared" ref="IW41:JH41" si="163">IFERROR(IW40/IW39,0)</f>
        <v>0</v>
      </c>
      <c r="IX41" s="6">
        <f t="shared" si="163"/>
        <v>0</v>
      </c>
      <c r="IY41" s="6">
        <f t="shared" si="163"/>
        <v>0</v>
      </c>
      <c r="IZ41" s="6">
        <f t="shared" si="163"/>
        <v>0</v>
      </c>
      <c r="JA41" s="6">
        <f t="shared" si="163"/>
        <v>0</v>
      </c>
      <c r="JB41" s="6">
        <f t="shared" si="163"/>
        <v>0</v>
      </c>
      <c r="JC41" s="6">
        <f t="shared" si="163"/>
        <v>0</v>
      </c>
      <c r="JD41" s="6">
        <f t="shared" si="163"/>
        <v>0</v>
      </c>
      <c r="JE41" s="6">
        <f t="shared" si="163"/>
        <v>0</v>
      </c>
      <c r="JF41" s="6">
        <f t="shared" si="163"/>
        <v>0</v>
      </c>
      <c r="JG41" s="6">
        <f t="shared" si="163"/>
        <v>0</v>
      </c>
      <c r="JH41" s="6">
        <f t="shared" si="163"/>
        <v>0</v>
      </c>
      <c r="JI41" s="6">
        <f t="shared" ref="JI41:KP41" si="164">IFERROR(JI40/JI39,0)</f>
        <v>0</v>
      </c>
      <c r="JJ41" s="6">
        <f t="shared" si="164"/>
        <v>0</v>
      </c>
      <c r="JK41" s="6">
        <f t="shared" si="164"/>
        <v>0</v>
      </c>
      <c r="JL41" s="6">
        <f t="shared" si="164"/>
        <v>0</v>
      </c>
      <c r="JM41" s="6">
        <f t="shared" si="164"/>
        <v>0</v>
      </c>
      <c r="JN41" s="6">
        <f t="shared" si="164"/>
        <v>0</v>
      </c>
      <c r="JO41" s="6">
        <f t="shared" si="164"/>
        <v>0</v>
      </c>
      <c r="JP41" s="6">
        <f t="shared" si="164"/>
        <v>0</v>
      </c>
      <c r="JQ41" s="6">
        <f t="shared" si="164"/>
        <v>0</v>
      </c>
      <c r="JR41" s="6">
        <f t="shared" si="164"/>
        <v>0</v>
      </c>
      <c r="JS41" s="6">
        <f t="shared" si="164"/>
        <v>0</v>
      </c>
      <c r="JT41" s="6">
        <f t="shared" si="164"/>
        <v>0</v>
      </c>
      <c r="JU41" s="6">
        <f t="shared" si="164"/>
        <v>0</v>
      </c>
      <c r="JV41" s="6">
        <f t="shared" si="164"/>
        <v>0</v>
      </c>
      <c r="JW41" s="6">
        <f t="shared" si="164"/>
        <v>0</v>
      </c>
      <c r="JX41" s="6">
        <f t="shared" si="164"/>
        <v>0</v>
      </c>
      <c r="JY41" s="6">
        <f t="shared" si="164"/>
        <v>0</v>
      </c>
      <c r="JZ41" s="6">
        <f t="shared" si="164"/>
        <v>0</v>
      </c>
      <c r="KA41" s="6">
        <f t="shared" si="164"/>
        <v>0</v>
      </c>
      <c r="KB41" s="6">
        <f t="shared" si="164"/>
        <v>0</v>
      </c>
      <c r="KC41" s="6">
        <f t="shared" si="164"/>
        <v>0</v>
      </c>
      <c r="KD41" s="6">
        <f t="shared" si="164"/>
        <v>0</v>
      </c>
      <c r="KE41" s="6">
        <f t="shared" si="164"/>
        <v>0</v>
      </c>
      <c r="KF41" s="6">
        <f t="shared" si="164"/>
        <v>0</v>
      </c>
      <c r="KG41" s="6">
        <f t="shared" si="164"/>
        <v>0</v>
      </c>
      <c r="KH41" s="6">
        <f t="shared" si="164"/>
        <v>0</v>
      </c>
      <c r="KI41" s="6">
        <f t="shared" si="164"/>
        <v>0</v>
      </c>
      <c r="KJ41" s="6">
        <f t="shared" si="164"/>
        <v>0</v>
      </c>
      <c r="KK41" s="6">
        <f t="shared" si="164"/>
        <v>0</v>
      </c>
      <c r="KL41" s="6">
        <f t="shared" si="164"/>
        <v>0</v>
      </c>
      <c r="KM41" s="6">
        <f t="shared" si="164"/>
        <v>0</v>
      </c>
      <c r="KN41" s="6">
        <f t="shared" si="164"/>
        <v>0</v>
      </c>
      <c r="KO41" s="6">
        <f t="shared" si="164"/>
        <v>0</v>
      </c>
      <c r="KP41" s="6">
        <f t="shared" si="164"/>
        <v>0</v>
      </c>
      <c r="KQ41" s="6">
        <f t="shared" ref="KQ41:KZ41" si="165">IFERROR(KQ40/KQ39,0)</f>
        <v>0</v>
      </c>
      <c r="KR41" s="6">
        <f t="shared" si="165"/>
        <v>0</v>
      </c>
      <c r="KS41" s="6">
        <f t="shared" si="165"/>
        <v>0</v>
      </c>
      <c r="KT41" s="6">
        <f t="shared" si="165"/>
        <v>0</v>
      </c>
      <c r="KU41" s="6">
        <f t="shared" si="165"/>
        <v>0</v>
      </c>
      <c r="KV41" s="6">
        <f t="shared" si="165"/>
        <v>0</v>
      </c>
      <c r="KW41" s="6">
        <f t="shared" si="165"/>
        <v>0</v>
      </c>
      <c r="KX41" s="6">
        <f t="shared" si="165"/>
        <v>0</v>
      </c>
      <c r="KY41" s="6">
        <f t="shared" si="165"/>
        <v>0</v>
      </c>
      <c r="KZ41" s="6">
        <f t="shared" si="165"/>
        <v>0</v>
      </c>
      <c r="LA41" s="6">
        <f t="shared" ref="LA41:LR41" si="166">IFERROR(LA40/LA39,0)</f>
        <v>0</v>
      </c>
      <c r="LB41" s="6">
        <f t="shared" si="166"/>
        <v>0</v>
      </c>
      <c r="LC41" s="6">
        <f t="shared" si="166"/>
        <v>0</v>
      </c>
      <c r="LD41" s="6">
        <f t="shared" si="166"/>
        <v>0</v>
      </c>
      <c r="LE41" s="6">
        <f t="shared" si="166"/>
        <v>0</v>
      </c>
      <c r="LF41" s="6">
        <f t="shared" si="166"/>
        <v>0</v>
      </c>
      <c r="LG41" s="6">
        <f t="shared" si="166"/>
        <v>0</v>
      </c>
      <c r="LH41" s="6">
        <f t="shared" si="166"/>
        <v>0</v>
      </c>
      <c r="LI41" s="6">
        <f t="shared" si="166"/>
        <v>0</v>
      </c>
      <c r="LJ41" s="6">
        <f t="shared" si="166"/>
        <v>0</v>
      </c>
      <c r="LK41" s="6">
        <f t="shared" si="166"/>
        <v>0</v>
      </c>
      <c r="LL41" s="6">
        <f t="shared" si="166"/>
        <v>0</v>
      </c>
      <c r="LM41" s="6">
        <f t="shared" si="166"/>
        <v>0</v>
      </c>
      <c r="LN41" s="6">
        <f t="shared" si="166"/>
        <v>0</v>
      </c>
      <c r="LO41" s="6">
        <f t="shared" si="166"/>
        <v>0</v>
      </c>
      <c r="LP41" s="6">
        <f t="shared" si="166"/>
        <v>0</v>
      </c>
      <c r="LQ41" s="6">
        <f t="shared" si="166"/>
        <v>0</v>
      </c>
      <c r="LR41" s="6">
        <f t="shared" si="166"/>
        <v>0</v>
      </c>
      <c r="LS41" s="6">
        <f t="shared" ref="LS41:MB41" si="167">IFERROR(LS40/LS39,0)</f>
        <v>0</v>
      </c>
      <c r="LT41" s="6">
        <f t="shared" si="167"/>
        <v>0</v>
      </c>
      <c r="LU41" s="6">
        <f t="shared" si="167"/>
        <v>0</v>
      </c>
      <c r="LV41" s="6">
        <f t="shared" si="167"/>
        <v>0</v>
      </c>
      <c r="LW41" s="6">
        <f t="shared" si="167"/>
        <v>0</v>
      </c>
      <c r="LX41" s="6">
        <f t="shared" si="167"/>
        <v>0</v>
      </c>
      <c r="LY41" s="6">
        <f t="shared" si="167"/>
        <v>0</v>
      </c>
      <c r="LZ41" s="6">
        <f t="shared" si="167"/>
        <v>0</v>
      </c>
      <c r="MA41" s="6">
        <f t="shared" si="167"/>
        <v>0</v>
      </c>
      <c r="MB41" s="6">
        <f t="shared" si="167"/>
        <v>0</v>
      </c>
      <c r="MC41" s="6">
        <f t="shared" ref="MC41:MF41" si="168">IFERROR(MC40/MC39,0)</f>
        <v>0</v>
      </c>
      <c r="MD41" s="6">
        <f t="shared" si="168"/>
        <v>0</v>
      </c>
      <c r="ME41" s="6">
        <f t="shared" si="168"/>
        <v>0</v>
      </c>
      <c r="MF41" s="6">
        <f t="shared" si="168"/>
        <v>0</v>
      </c>
      <c r="MG41" s="6">
        <f t="shared" ref="MG41:MT41" si="169">IFERROR(MG40/MG39,0)</f>
        <v>0</v>
      </c>
      <c r="MH41" s="6">
        <f t="shared" si="169"/>
        <v>0</v>
      </c>
      <c r="MI41" s="6">
        <f t="shared" si="169"/>
        <v>0</v>
      </c>
      <c r="MJ41" s="6">
        <f t="shared" si="169"/>
        <v>0</v>
      </c>
      <c r="MK41" s="6">
        <f t="shared" si="169"/>
        <v>0</v>
      </c>
      <c r="ML41" s="6">
        <f t="shared" si="169"/>
        <v>0</v>
      </c>
      <c r="MM41" s="6">
        <f t="shared" si="169"/>
        <v>0</v>
      </c>
      <c r="MN41" s="6">
        <f t="shared" si="169"/>
        <v>0</v>
      </c>
      <c r="MO41" s="6">
        <f t="shared" si="169"/>
        <v>0</v>
      </c>
      <c r="MP41" s="6">
        <f t="shared" si="169"/>
        <v>0</v>
      </c>
      <c r="MQ41" s="6">
        <f t="shared" si="169"/>
        <v>0</v>
      </c>
      <c r="MR41" s="6">
        <f t="shared" si="169"/>
        <v>0</v>
      </c>
      <c r="MS41" s="6">
        <f t="shared" si="169"/>
        <v>0</v>
      </c>
      <c r="MT41" s="6">
        <f t="shared" si="169"/>
        <v>0</v>
      </c>
      <c r="MU41" s="6">
        <f t="shared" ref="MU41:NZ41" si="170">IFERROR(MU40/MU39,0)</f>
        <v>0</v>
      </c>
      <c r="MV41" s="6">
        <f t="shared" si="170"/>
        <v>0</v>
      </c>
      <c r="MW41" s="6">
        <f t="shared" si="170"/>
        <v>0</v>
      </c>
      <c r="MX41" s="6">
        <f t="shared" si="170"/>
        <v>0</v>
      </c>
      <c r="MY41" s="6">
        <f t="shared" si="170"/>
        <v>0</v>
      </c>
      <c r="MZ41" s="6">
        <f t="shared" si="170"/>
        <v>0</v>
      </c>
      <c r="NA41" s="6">
        <f t="shared" si="170"/>
        <v>0</v>
      </c>
      <c r="NB41" s="6">
        <f t="shared" si="170"/>
        <v>0</v>
      </c>
      <c r="NC41" s="6">
        <f t="shared" si="170"/>
        <v>0</v>
      </c>
      <c r="ND41" s="6">
        <f t="shared" si="170"/>
        <v>0</v>
      </c>
      <c r="NE41" s="6">
        <f t="shared" si="170"/>
        <v>0</v>
      </c>
      <c r="NF41" s="6">
        <f t="shared" si="170"/>
        <v>0</v>
      </c>
      <c r="NG41" s="6">
        <f t="shared" si="170"/>
        <v>0</v>
      </c>
      <c r="NH41" s="6">
        <f t="shared" si="170"/>
        <v>0</v>
      </c>
      <c r="NI41" s="6">
        <f t="shared" si="170"/>
        <v>0</v>
      </c>
      <c r="NJ41" s="6">
        <f t="shared" si="170"/>
        <v>0</v>
      </c>
      <c r="NK41" s="6">
        <f t="shared" si="170"/>
        <v>0</v>
      </c>
      <c r="NL41" s="6">
        <f t="shared" si="170"/>
        <v>0</v>
      </c>
      <c r="NM41" s="6">
        <f t="shared" si="170"/>
        <v>0</v>
      </c>
      <c r="NN41" s="6">
        <f t="shared" si="170"/>
        <v>0</v>
      </c>
      <c r="NO41" s="6">
        <f t="shared" si="170"/>
        <v>0</v>
      </c>
      <c r="NP41" s="6">
        <f t="shared" si="170"/>
        <v>0</v>
      </c>
      <c r="NQ41" s="6">
        <f t="shared" si="170"/>
        <v>0</v>
      </c>
      <c r="NR41" s="6">
        <f t="shared" si="170"/>
        <v>0</v>
      </c>
      <c r="NS41" s="6">
        <f t="shared" si="170"/>
        <v>0</v>
      </c>
      <c r="NT41" s="6">
        <f t="shared" si="170"/>
        <v>0</v>
      </c>
      <c r="NU41" s="6">
        <f t="shared" si="170"/>
        <v>0</v>
      </c>
      <c r="NV41" s="6">
        <f t="shared" si="170"/>
        <v>0</v>
      </c>
      <c r="NW41" s="6">
        <f t="shared" si="170"/>
        <v>0</v>
      </c>
      <c r="NX41" s="6">
        <f t="shared" si="170"/>
        <v>0</v>
      </c>
      <c r="NY41" s="6">
        <f t="shared" si="170"/>
        <v>0</v>
      </c>
      <c r="NZ41" s="6">
        <f t="shared" si="170"/>
        <v>0</v>
      </c>
      <c r="OA41" s="6">
        <f t="shared" ref="OA41:PF41" si="171">IFERROR(OA40/OA39,0)</f>
        <v>0</v>
      </c>
      <c r="OB41" s="6">
        <f t="shared" si="171"/>
        <v>0</v>
      </c>
      <c r="OC41" s="6">
        <f t="shared" si="171"/>
        <v>0</v>
      </c>
      <c r="OD41" s="6">
        <f t="shared" si="171"/>
        <v>0</v>
      </c>
      <c r="OE41" s="6">
        <f t="shared" si="171"/>
        <v>0</v>
      </c>
      <c r="OF41" s="6">
        <f t="shared" si="171"/>
        <v>0</v>
      </c>
      <c r="OG41" s="6">
        <f t="shared" si="171"/>
        <v>0</v>
      </c>
      <c r="OH41" s="6">
        <f t="shared" si="171"/>
        <v>0</v>
      </c>
      <c r="OI41" s="6">
        <f t="shared" si="171"/>
        <v>0</v>
      </c>
      <c r="OJ41" s="6">
        <f t="shared" si="171"/>
        <v>0</v>
      </c>
      <c r="OK41" s="6">
        <f t="shared" si="171"/>
        <v>0</v>
      </c>
      <c r="OL41" s="6">
        <f t="shared" si="171"/>
        <v>0</v>
      </c>
      <c r="OM41" s="6">
        <f t="shared" si="171"/>
        <v>0</v>
      </c>
      <c r="ON41" s="6">
        <f t="shared" si="171"/>
        <v>0</v>
      </c>
      <c r="OO41" s="6">
        <f t="shared" si="171"/>
        <v>0</v>
      </c>
      <c r="OP41" s="6">
        <f t="shared" si="171"/>
        <v>0</v>
      </c>
      <c r="OQ41" s="6">
        <f t="shared" si="171"/>
        <v>0</v>
      </c>
      <c r="OR41" s="6">
        <f t="shared" si="171"/>
        <v>0</v>
      </c>
      <c r="OS41" s="6">
        <f t="shared" si="171"/>
        <v>0</v>
      </c>
      <c r="OT41" s="6">
        <f t="shared" si="171"/>
        <v>0</v>
      </c>
      <c r="OU41" s="6">
        <f t="shared" si="171"/>
        <v>0</v>
      </c>
      <c r="OV41" s="6">
        <f t="shared" si="171"/>
        <v>0</v>
      </c>
      <c r="OW41" s="6">
        <f t="shared" si="171"/>
        <v>0</v>
      </c>
      <c r="OX41" s="6">
        <f t="shared" si="171"/>
        <v>0</v>
      </c>
      <c r="OY41" s="6">
        <f t="shared" si="171"/>
        <v>0</v>
      </c>
      <c r="OZ41" s="6">
        <f t="shared" si="171"/>
        <v>0</v>
      </c>
      <c r="PA41" s="6">
        <f t="shared" si="171"/>
        <v>0</v>
      </c>
      <c r="PB41" s="6">
        <f t="shared" si="171"/>
        <v>0</v>
      </c>
      <c r="PC41" s="6">
        <f t="shared" si="171"/>
        <v>0</v>
      </c>
      <c r="PD41" s="6">
        <f t="shared" si="171"/>
        <v>0</v>
      </c>
      <c r="PE41" s="6">
        <f t="shared" si="171"/>
        <v>0</v>
      </c>
      <c r="PF41" s="6">
        <f t="shared" si="171"/>
        <v>0</v>
      </c>
      <c r="PG41" s="6">
        <f t="shared" ref="PG41:QG41" si="172">IFERROR(PG40/PG39,0)</f>
        <v>0</v>
      </c>
      <c r="PH41" s="6">
        <f t="shared" si="172"/>
        <v>0</v>
      </c>
      <c r="PI41" s="6">
        <f t="shared" si="172"/>
        <v>0</v>
      </c>
      <c r="PJ41" s="6">
        <f t="shared" si="172"/>
        <v>0</v>
      </c>
      <c r="PK41" s="6">
        <f t="shared" si="172"/>
        <v>0</v>
      </c>
      <c r="PL41" s="6">
        <f t="shared" si="172"/>
        <v>0</v>
      </c>
      <c r="PM41" s="6">
        <f t="shared" si="172"/>
        <v>0</v>
      </c>
      <c r="PN41" s="6">
        <f t="shared" si="172"/>
        <v>0</v>
      </c>
      <c r="PO41" s="6">
        <f t="shared" si="172"/>
        <v>0</v>
      </c>
      <c r="PP41" s="6">
        <f t="shared" si="172"/>
        <v>0</v>
      </c>
      <c r="PQ41" s="6">
        <f t="shared" si="172"/>
        <v>0</v>
      </c>
      <c r="PR41" s="6">
        <f t="shared" si="172"/>
        <v>0</v>
      </c>
      <c r="PS41" s="6">
        <f t="shared" si="172"/>
        <v>0</v>
      </c>
      <c r="PT41" s="6">
        <f t="shared" si="172"/>
        <v>0</v>
      </c>
      <c r="PU41" s="6">
        <f t="shared" si="172"/>
        <v>0</v>
      </c>
      <c r="PV41" s="6">
        <f t="shared" si="172"/>
        <v>0</v>
      </c>
      <c r="PW41" s="6">
        <f t="shared" si="172"/>
        <v>0</v>
      </c>
      <c r="PX41" s="6">
        <f t="shared" si="172"/>
        <v>0</v>
      </c>
      <c r="PY41" s="6">
        <f t="shared" si="172"/>
        <v>0</v>
      </c>
      <c r="PZ41" s="6">
        <f t="shared" si="172"/>
        <v>0</v>
      </c>
      <c r="QA41" s="6">
        <f t="shared" si="172"/>
        <v>0</v>
      </c>
      <c r="QB41" s="6">
        <f t="shared" si="172"/>
        <v>0</v>
      </c>
      <c r="QC41" s="6">
        <f t="shared" si="172"/>
        <v>0</v>
      </c>
      <c r="QD41" s="6">
        <f t="shared" si="172"/>
        <v>0</v>
      </c>
      <c r="QE41" s="6">
        <f t="shared" si="172"/>
        <v>0</v>
      </c>
      <c r="QF41" s="6">
        <f t="shared" si="172"/>
        <v>0</v>
      </c>
      <c r="QG41" s="6">
        <f t="shared" si="172"/>
        <v>0</v>
      </c>
    </row>
    <row r="42" spans="1:449" ht="15">
      <c r="A42" s="5" t="s">
        <v>5231</v>
      </c>
      <c r="B42" s="5">
        <v>0</v>
      </c>
      <c r="C42" s="5">
        <v>1</v>
      </c>
      <c r="D42" s="5">
        <v>2</v>
      </c>
      <c r="E42" s="5">
        <v>3</v>
      </c>
      <c r="F42" s="5">
        <v>4</v>
      </c>
      <c r="G42" s="5">
        <v>5</v>
      </c>
      <c r="H42" s="5">
        <v>6</v>
      </c>
      <c r="I42" s="5">
        <v>7</v>
      </c>
      <c r="J42" s="5">
        <v>8</v>
      </c>
      <c r="K42" s="5">
        <v>9</v>
      </c>
      <c r="L42" s="5">
        <v>10</v>
      </c>
      <c r="M42" s="5">
        <v>11</v>
      </c>
      <c r="N42" s="5">
        <v>12</v>
      </c>
      <c r="O42" s="5">
        <v>13</v>
      </c>
      <c r="P42" s="5">
        <v>14</v>
      </c>
      <c r="Q42" s="5">
        <v>15</v>
      </c>
      <c r="R42" s="5">
        <v>16</v>
      </c>
      <c r="S42" s="5">
        <v>17</v>
      </c>
      <c r="T42" s="5">
        <v>18</v>
      </c>
      <c r="U42" s="5">
        <v>19</v>
      </c>
      <c r="V42" s="5">
        <v>20</v>
      </c>
      <c r="W42" s="5">
        <v>21</v>
      </c>
      <c r="X42" s="5">
        <v>22</v>
      </c>
      <c r="Y42" s="5">
        <v>23</v>
      </c>
      <c r="Z42" s="5">
        <v>24</v>
      </c>
      <c r="AA42" s="5">
        <v>25</v>
      </c>
      <c r="AB42" s="5">
        <v>26</v>
      </c>
      <c r="AC42" s="5">
        <v>27</v>
      </c>
      <c r="AD42" s="5">
        <v>28</v>
      </c>
      <c r="AE42" s="5">
        <v>29</v>
      </c>
      <c r="AF42" s="5">
        <v>30</v>
      </c>
      <c r="AG42" s="5">
        <v>31</v>
      </c>
      <c r="AH42" s="5">
        <v>32</v>
      </c>
      <c r="AI42" s="5">
        <v>33</v>
      </c>
      <c r="AJ42" s="5">
        <v>34</v>
      </c>
      <c r="AK42" s="5">
        <v>35</v>
      </c>
      <c r="AL42" s="5">
        <v>36</v>
      </c>
      <c r="AM42" s="5">
        <v>37</v>
      </c>
      <c r="AN42" s="5">
        <v>38</v>
      </c>
      <c r="AO42" s="5">
        <v>39</v>
      </c>
      <c r="AP42" s="5">
        <v>40</v>
      </c>
      <c r="AQ42" s="5">
        <v>41</v>
      </c>
      <c r="AR42" s="5">
        <v>42</v>
      </c>
      <c r="AS42" s="5">
        <v>43</v>
      </c>
      <c r="AT42" s="5">
        <v>44</v>
      </c>
      <c r="AU42" s="5">
        <v>45</v>
      </c>
      <c r="AV42" s="5">
        <v>46</v>
      </c>
      <c r="AW42" s="5">
        <v>47</v>
      </c>
      <c r="AX42" s="5">
        <v>48</v>
      </c>
      <c r="AY42" s="5">
        <v>49</v>
      </c>
      <c r="AZ42" s="5">
        <v>50</v>
      </c>
      <c r="BA42" s="5">
        <v>51</v>
      </c>
      <c r="BB42" s="5">
        <v>52</v>
      </c>
      <c r="BC42" s="5">
        <v>53</v>
      </c>
      <c r="BD42" s="5">
        <v>54</v>
      </c>
      <c r="BE42" s="5">
        <v>55</v>
      </c>
      <c r="BF42" s="5">
        <v>56</v>
      </c>
      <c r="BG42" s="5">
        <v>57</v>
      </c>
      <c r="BH42" s="5">
        <v>58</v>
      </c>
      <c r="BI42" s="5">
        <v>59</v>
      </c>
      <c r="BJ42" s="5">
        <v>60</v>
      </c>
      <c r="BK42" s="5">
        <v>61</v>
      </c>
      <c r="BL42" s="5">
        <v>62</v>
      </c>
      <c r="BM42" s="5">
        <v>63</v>
      </c>
      <c r="BN42" s="5">
        <v>64</v>
      </c>
      <c r="BO42" s="5">
        <v>65</v>
      </c>
      <c r="BP42" s="5">
        <v>66</v>
      </c>
      <c r="BQ42" s="5">
        <v>67</v>
      </c>
      <c r="BR42" s="5">
        <v>68</v>
      </c>
      <c r="BS42" s="5">
        <v>69</v>
      </c>
      <c r="BT42" s="5">
        <v>70</v>
      </c>
      <c r="BU42" s="5">
        <v>71</v>
      </c>
      <c r="BV42" s="5">
        <v>72</v>
      </c>
      <c r="BW42" s="5">
        <v>73</v>
      </c>
      <c r="BX42" s="5">
        <v>74</v>
      </c>
      <c r="BY42" s="5">
        <v>75</v>
      </c>
      <c r="BZ42" s="5">
        <v>76</v>
      </c>
      <c r="CA42" s="5">
        <v>77</v>
      </c>
      <c r="CB42" s="5">
        <v>78</v>
      </c>
      <c r="CC42" s="5">
        <v>79</v>
      </c>
      <c r="CD42" s="5">
        <v>80</v>
      </c>
      <c r="CE42" s="5">
        <v>81</v>
      </c>
      <c r="CF42" s="5">
        <v>82</v>
      </c>
      <c r="CG42" s="5">
        <v>83</v>
      </c>
      <c r="CH42" s="5">
        <v>84</v>
      </c>
      <c r="CI42" s="5">
        <v>85</v>
      </c>
      <c r="CJ42" s="5">
        <v>86</v>
      </c>
      <c r="CK42" s="5">
        <v>87</v>
      </c>
      <c r="CL42" s="5">
        <v>88</v>
      </c>
      <c r="CM42" s="5">
        <v>89</v>
      </c>
      <c r="CN42" s="5">
        <v>90</v>
      </c>
      <c r="CO42" s="5">
        <v>364</v>
      </c>
      <c r="CP42" s="5">
        <v>365</v>
      </c>
      <c r="CQ42" s="5">
        <v>366</v>
      </c>
      <c r="CR42" s="5">
        <v>367</v>
      </c>
      <c r="CS42" s="5">
        <v>368</v>
      </c>
      <c r="CT42" s="5">
        <v>369</v>
      </c>
      <c r="CU42" s="5">
        <v>370</v>
      </c>
      <c r="CV42" s="5">
        <v>371</v>
      </c>
      <c r="CW42" s="5">
        <v>372</v>
      </c>
      <c r="CX42" s="5">
        <v>373</v>
      </c>
      <c r="CY42" s="5">
        <v>374</v>
      </c>
      <c r="CZ42" s="5">
        <v>375</v>
      </c>
      <c r="DA42" s="5">
        <v>376</v>
      </c>
      <c r="DB42" s="5">
        <v>377</v>
      </c>
      <c r="DC42" s="5">
        <v>378</v>
      </c>
      <c r="DD42" s="5">
        <v>379</v>
      </c>
      <c r="DE42" s="5">
        <v>380</v>
      </c>
      <c r="DF42" s="5">
        <v>381</v>
      </c>
      <c r="DG42" s="5">
        <v>382</v>
      </c>
      <c r="DH42" s="5">
        <v>383</v>
      </c>
      <c r="DI42" s="5">
        <v>384</v>
      </c>
      <c r="DJ42" s="5">
        <v>385</v>
      </c>
      <c r="DK42" s="5">
        <v>386</v>
      </c>
      <c r="DL42" s="5">
        <v>387</v>
      </c>
      <c r="DM42" s="5">
        <v>388</v>
      </c>
      <c r="DN42" s="5">
        <v>389</v>
      </c>
      <c r="DO42" s="5">
        <v>390</v>
      </c>
      <c r="DP42" s="5">
        <v>391</v>
      </c>
      <c r="DQ42" s="5">
        <v>392</v>
      </c>
      <c r="DR42" s="5">
        <v>393</v>
      </c>
      <c r="DS42" s="5">
        <v>394</v>
      </c>
      <c r="DT42" s="5">
        <v>395</v>
      </c>
      <c r="DU42" s="5">
        <v>396</v>
      </c>
      <c r="DV42" s="5">
        <v>397</v>
      </c>
      <c r="DW42" s="5">
        <v>398</v>
      </c>
      <c r="DX42" s="5">
        <v>399</v>
      </c>
      <c r="DY42" s="5">
        <v>400</v>
      </c>
      <c r="DZ42" s="5">
        <v>401</v>
      </c>
      <c r="EA42" s="5">
        <v>402</v>
      </c>
      <c r="EB42" s="5">
        <v>403</v>
      </c>
      <c r="EC42" s="5">
        <v>404</v>
      </c>
      <c r="ED42" s="5">
        <v>405</v>
      </c>
      <c r="EE42" s="5">
        <v>406</v>
      </c>
      <c r="EF42" s="5">
        <v>407</v>
      </c>
      <c r="EG42" s="5">
        <v>408</v>
      </c>
      <c r="EH42" s="5">
        <v>409</v>
      </c>
      <c r="EI42" s="5">
        <v>410</v>
      </c>
      <c r="EJ42" s="5">
        <v>411</v>
      </c>
      <c r="EK42" s="5">
        <v>412</v>
      </c>
      <c r="EL42" s="5">
        <v>413</v>
      </c>
      <c r="EM42" s="5">
        <v>414</v>
      </c>
      <c r="EN42" s="5">
        <v>415</v>
      </c>
      <c r="EO42" s="5">
        <v>416</v>
      </c>
      <c r="EP42" s="5">
        <v>417</v>
      </c>
      <c r="EQ42" s="5">
        <v>418</v>
      </c>
      <c r="ER42" s="5">
        <v>419</v>
      </c>
      <c r="ES42" s="5">
        <v>420</v>
      </c>
      <c r="ET42" s="5">
        <v>421</v>
      </c>
      <c r="EU42" s="5">
        <v>422</v>
      </c>
      <c r="EV42" s="5">
        <v>423</v>
      </c>
      <c r="EW42" s="5">
        <v>424</v>
      </c>
      <c r="EX42" s="5">
        <v>425</v>
      </c>
      <c r="EY42" s="5">
        <v>426</v>
      </c>
      <c r="EZ42" s="5">
        <v>427</v>
      </c>
      <c r="FA42" s="5">
        <v>428</v>
      </c>
      <c r="FB42" s="5">
        <v>429</v>
      </c>
      <c r="FC42" s="5">
        <v>430</v>
      </c>
      <c r="FD42" s="5">
        <v>431</v>
      </c>
      <c r="FE42" s="5">
        <v>432</v>
      </c>
      <c r="FF42" s="5">
        <v>433</v>
      </c>
      <c r="FG42" s="5">
        <v>434</v>
      </c>
      <c r="FH42" s="5">
        <v>435</v>
      </c>
      <c r="FI42" s="5">
        <v>436</v>
      </c>
      <c r="FJ42" s="5">
        <v>437</v>
      </c>
      <c r="FK42" s="5">
        <v>438</v>
      </c>
      <c r="FL42" s="5">
        <v>439</v>
      </c>
      <c r="FM42" s="5">
        <v>440</v>
      </c>
      <c r="FN42" s="5">
        <v>441</v>
      </c>
      <c r="FO42" s="5">
        <v>442</v>
      </c>
      <c r="FP42" s="5">
        <v>443</v>
      </c>
      <c r="FQ42" s="5">
        <v>444</v>
      </c>
      <c r="FR42" s="5">
        <v>445</v>
      </c>
      <c r="FS42" s="5">
        <v>446</v>
      </c>
      <c r="FT42" s="5">
        <v>447</v>
      </c>
      <c r="FU42" s="5">
        <v>448</v>
      </c>
      <c r="FV42" s="5">
        <v>449</v>
      </c>
      <c r="FW42" s="5">
        <v>450</v>
      </c>
      <c r="FX42" s="5">
        <v>451</v>
      </c>
      <c r="FY42" s="5">
        <v>452</v>
      </c>
      <c r="FZ42" s="5">
        <v>453</v>
      </c>
      <c r="GA42" s="5">
        <v>454</v>
      </c>
      <c r="GB42" s="5">
        <v>455</v>
      </c>
      <c r="GC42" s="5">
        <v>456</v>
      </c>
      <c r="GD42" s="5">
        <v>457</v>
      </c>
      <c r="GE42" s="5">
        <v>458</v>
      </c>
      <c r="GF42" s="5">
        <v>459</v>
      </c>
      <c r="GG42" s="5">
        <v>460</v>
      </c>
      <c r="GH42" s="5">
        <v>461</v>
      </c>
      <c r="GI42" s="5">
        <v>462</v>
      </c>
      <c r="GJ42" s="5">
        <v>463</v>
      </c>
      <c r="GK42" s="5">
        <v>464</v>
      </c>
      <c r="GL42" s="5">
        <v>465</v>
      </c>
      <c r="GM42" s="5">
        <v>466</v>
      </c>
      <c r="GN42" s="5">
        <v>467</v>
      </c>
      <c r="GO42" s="5">
        <v>468</v>
      </c>
      <c r="GP42" s="5">
        <v>469</v>
      </c>
      <c r="GQ42" s="5">
        <v>470</v>
      </c>
      <c r="GR42" s="5">
        <v>471</v>
      </c>
      <c r="GS42" s="5">
        <v>472</v>
      </c>
      <c r="GT42" s="5">
        <v>473</v>
      </c>
      <c r="GU42" s="5">
        <v>474</v>
      </c>
      <c r="GV42" s="5">
        <v>475</v>
      </c>
      <c r="GW42" s="5">
        <v>476</v>
      </c>
      <c r="GX42" s="5">
        <v>477</v>
      </c>
      <c r="GY42" s="5">
        <v>478</v>
      </c>
      <c r="GZ42" s="5">
        <v>479</v>
      </c>
      <c r="HA42" s="5">
        <v>480</v>
      </c>
      <c r="HB42" s="5">
        <v>481</v>
      </c>
      <c r="HC42" s="5">
        <v>482</v>
      </c>
      <c r="HD42" s="5">
        <v>483</v>
      </c>
      <c r="HE42" s="5">
        <v>484</v>
      </c>
      <c r="HF42" s="5">
        <v>485</v>
      </c>
      <c r="HG42" s="5">
        <v>486</v>
      </c>
      <c r="HH42" s="5">
        <v>487</v>
      </c>
      <c r="HI42" s="5">
        <v>488</v>
      </c>
      <c r="HJ42" s="5">
        <v>489</v>
      </c>
      <c r="HK42" s="5">
        <v>490</v>
      </c>
      <c r="HL42" s="5">
        <v>491</v>
      </c>
      <c r="HM42" s="5">
        <v>492</v>
      </c>
      <c r="HN42" s="5">
        <v>493</v>
      </c>
      <c r="HO42" s="5">
        <v>494</v>
      </c>
      <c r="HP42" s="5">
        <v>495</v>
      </c>
      <c r="HQ42" s="5">
        <v>496</v>
      </c>
      <c r="HR42" s="5">
        <v>497</v>
      </c>
      <c r="HS42" s="5">
        <v>498</v>
      </c>
      <c r="HT42" s="5">
        <v>499</v>
      </c>
      <c r="HU42" s="5">
        <v>500</v>
      </c>
      <c r="HV42" s="5">
        <v>501</v>
      </c>
      <c r="HW42" s="5">
        <v>502</v>
      </c>
      <c r="HX42" s="5">
        <v>503</v>
      </c>
      <c r="HY42" s="5">
        <v>504</v>
      </c>
      <c r="HZ42" s="5">
        <v>505</v>
      </c>
      <c r="IA42" s="5">
        <v>506</v>
      </c>
      <c r="IB42" s="5">
        <v>507</v>
      </c>
      <c r="IC42" s="5">
        <v>508</v>
      </c>
      <c r="ID42" s="5">
        <v>509</v>
      </c>
      <c r="IE42" s="5">
        <v>510</v>
      </c>
      <c r="IF42" s="5">
        <v>511</v>
      </c>
      <c r="IG42" s="5">
        <v>512</v>
      </c>
      <c r="IH42" s="5">
        <v>513</v>
      </c>
      <c r="II42" s="5">
        <v>514</v>
      </c>
      <c r="IJ42" s="5">
        <v>515</v>
      </c>
      <c r="IK42" s="5">
        <v>516</v>
      </c>
      <c r="IL42" s="5">
        <v>517</v>
      </c>
      <c r="IM42" s="5">
        <v>518</v>
      </c>
      <c r="IN42" s="5">
        <v>519</v>
      </c>
      <c r="IO42" s="5">
        <v>520</v>
      </c>
      <c r="IP42" s="5">
        <v>521</v>
      </c>
      <c r="IQ42" s="5">
        <v>522</v>
      </c>
      <c r="IR42" s="5">
        <v>523</v>
      </c>
      <c r="IS42" s="5">
        <v>524</v>
      </c>
      <c r="IT42" s="5">
        <v>525</v>
      </c>
      <c r="IU42" s="5">
        <v>526</v>
      </c>
      <c r="IV42" s="5">
        <v>527</v>
      </c>
    </row>
    <row r="43" spans="1:449" ht="15">
      <c r="A43" s="8" t="s">
        <v>5232</v>
      </c>
      <c r="B43" s="8">
        <f t="shared" ref="B43" si="173">IFERROR(B38/B42,0)</f>
        <v>0</v>
      </c>
      <c r="C43" s="8">
        <f t="shared" ref="C43:BN43" si="174">IFERROR(C38/C42,0)</f>
        <v>0</v>
      </c>
      <c r="D43" s="8">
        <f t="shared" si="174"/>
        <v>0</v>
      </c>
      <c r="E43" s="8">
        <f t="shared" si="174"/>
        <v>0</v>
      </c>
      <c r="F43" s="8">
        <f t="shared" si="174"/>
        <v>0</v>
      </c>
      <c r="G43" s="8">
        <f t="shared" si="174"/>
        <v>0</v>
      </c>
      <c r="H43" s="8">
        <f t="shared" si="174"/>
        <v>0</v>
      </c>
      <c r="I43" s="8">
        <f t="shared" si="174"/>
        <v>0</v>
      </c>
      <c r="J43" s="8">
        <f t="shared" si="174"/>
        <v>0</v>
      </c>
      <c r="K43" s="8">
        <f t="shared" si="174"/>
        <v>0</v>
      </c>
      <c r="L43" s="8">
        <f t="shared" si="174"/>
        <v>0</v>
      </c>
      <c r="M43" s="8">
        <f t="shared" si="174"/>
        <v>0</v>
      </c>
      <c r="N43" s="8">
        <f t="shared" si="174"/>
        <v>0</v>
      </c>
      <c r="O43" s="8">
        <f t="shared" si="174"/>
        <v>0</v>
      </c>
      <c r="P43" s="8">
        <f t="shared" si="174"/>
        <v>0</v>
      </c>
      <c r="Q43" s="8">
        <f t="shared" si="174"/>
        <v>0</v>
      </c>
      <c r="R43" s="8">
        <f t="shared" si="174"/>
        <v>0</v>
      </c>
      <c r="S43" s="8">
        <f t="shared" si="174"/>
        <v>0</v>
      </c>
      <c r="T43" s="8">
        <f t="shared" si="174"/>
        <v>0</v>
      </c>
      <c r="U43" s="8">
        <f t="shared" si="174"/>
        <v>0</v>
      </c>
      <c r="V43" s="8">
        <f t="shared" si="174"/>
        <v>0</v>
      </c>
      <c r="W43" s="8">
        <f t="shared" si="174"/>
        <v>0</v>
      </c>
      <c r="X43" s="8">
        <f t="shared" si="174"/>
        <v>0</v>
      </c>
      <c r="Y43" s="8">
        <f t="shared" si="174"/>
        <v>0</v>
      </c>
      <c r="Z43" s="8">
        <f t="shared" si="174"/>
        <v>0</v>
      </c>
      <c r="AA43" s="8">
        <f t="shared" si="174"/>
        <v>0</v>
      </c>
      <c r="AB43" s="8">
        <f t="shared" si="174"/>
        <v>0</v>
      </c>
      <c r="AC43" s="8">
        <f t="shared" si="174"/>
        <v>0</v>
      </c>
      <c r="AD43" s="8">
        <f t="shared" si="174"/>
        <v>0</v>
      </c>
      <c r="AE43" s="8">
        <f t="shared" si="174"/>
        <v>0</v>
      </c>
      <c r="AF43" s="8">
        <f t="shared" si="174"/>
        <v>0</v>
      </c>
      <c r="AG43" s="8">
        <f t="shared" si="174"/>
        <v>0</v>
      </c>
      <c r="AH43" s="8">
        <f t="shared" si="174"/>
        <v>0</v>
      </c>
      <c r="AI43" s="8">
        <f t="shared" si="174"/>
        <v>0</v>
      </c>
      <c r="AJ43" s="8">
        <f t="shared" si="174"/>
        <v>0</v>
      </c>
      <c r="AK43" s="8">
        <f t="shared" si="174"/>
        <v>0</v>
      </c>
      <c r="AL43" s="8">
        <f t="shared" si="174"/>
        <v>0</v>
      </c>
      <c r="AM43" s="8">
        <f t="shared" si="174"/>
        <v>0</v>
      </c>
      <c r="AN43" s="8">
        <f t="shared" si="174"/>
        <v>0</v>
      </c>
      <c r="AO43" s="8">
        <f t="shared" si="174"/>
        <v>0</v>
      </c>
      <c r="AP43" s="8">
        <f t="shared" si="174"/>
        <v>0</v>
      </c>
      <c r="AQ43" s="8">
        <f t="shared" si="174"/>
        <v>0</v>
      </c>
      <c r="AR43" s="8">
        <f t="shared" si="174"/>
        <v>0</v>
      </c>
      <c r="AS43" s="8">
        <f t="shared" si="174"/>
        <v>0</v>
      </c>
      <c r="AT43" s="8">
        <f t="shared" si="174"/>
        <v>0</v>
      </c>
      <c r="AU43" s="8">
        <f t="shared" si="174"/>
        <v>0</v>
      </c>
      <c r="AV43" s="8">
        <f t="shared" si="174"/>
        <v>0</v>
      </c>
      <c r="AW43" s="8">
        <f t="shared" si="174"/>
        <v>0</v>
      </c>
      <c r="AX43" s="8">
        <f t="shared" si="174"/>
        <v>0</v>
      </c>
      <c r="AY43" s="8">
        <f t="shared" si="174"/>
        <v>0</v>
      </c>
      <c r="AZ43" s="8">
        <f t="shared" si="174"/>
        <v>0</v>
      </c>
      <c r="BA43" s="8">
        <f t="shared" si="174"/>
        <v>0</v>
      </c>
      <c r="BB43" s="8">
        <f t="shared" si="174"/>
        <v>0</v>
      </c>
      <c r="BC43" s="8">
        <f t="shared" si="174"/>
        <v>0</v>
      </c>
      <c r="BD43" s="8">
        <f t="shared" si="174"/>
        <v>0</v>
      </c>
      <c r="BE43" s="8">
        <f t="shared" si="174"/>
        <v>0</v>
      </c>
      <c r="BF43" s="8">
        <f t="shared" si="174"/>
        <v>0</v>
      </c>
      <c r="BG43" s="8">
        <f t="shared" si="174"/>
        <v>0</v>
      </c>
      <c r="BH43" s="8">
        <f t="shared" si="174"/>
        <v>0</v>
      </c>
      <c r="BI43" s="8">
        <f t="shared" si="174"/>
        <v>0</v>
      </c>
      <c r="BJ43" s="8">
        <f t="shared" si="174"/>
        <v>0</v>
      </c>
      <c r="BK43" s="8">
        <f t="shared" si="174"/>
        <v>0</v>
      </c>
      <c r="BL43" s="8">
        <f t="shared" si="174"/>
        <v>0</v>
      </c>
      <c r="BM43" s="8">
        <f t="shared" si="174"/>
        <v>0</v>
      </c>
      <c r="BN43" s="8">
        <f t="shared" si="174"/>
        <v>0</v>
      </c>
      <c r="BO43" s="8">
        <f t="shared" ref="BO43:CN43" si="175">IFERROR(BO38/BO42,0)</f>
        <v>0</v>
      </c>
      <c r="BP43" s="8">
        <f t="shared" si="175"/>
        <v>0</v>
      </c>
      <c r="BQ43" s="8">
        <f t="shared" si="175"/>
        <v>0</v>
      </c>
      <c r="BR43" s="8">
        <f t="shared" si="175"/>
        <v>0</v>
      </c>
      <c r="BS43" s="8">
        <f t="shared" si="175"/>
        <v>0</v>
      </c>
      <c r="BT43" s="8">
        <f t="shared" si="175"/>
        <v>0</v>
      </c>
      <c r="BU43" s="8">
        <f t="shared" si="175"/>
        <v>0</v>
      </c>
      <c r="BV43" s="8">
        <f t="shared" si="175"/>
        <v>0</v>
      </c>
      <c r="BW43" s="8">
        <f t="shared" si="175"/>
        <v>0</v>
      </c>
      <c r="BX43" s="8">
        <f t="shared" si="175"/>
        <v>0</v>
      </c>
      <c r="BY43" s="8">
        <f t="shared" si="175"/>
        <v>0</v>
      </c>
      <c r="BZ43" s="8">
        <f t="shared" si="175"/>
        <v>0</v>
      </c>
      <c r="CA43" s="8">
        <f t="shared" si="175"/>
        <v>0</v>
      </c>
      <c r="CB43" s="8">
        <f t="shared" si="175"/>
        <v>0</v>
      </c>
      <c r="CC43" s="8">
        <f t="shared" si="175"/>
        <v>0</v>
      </c>
      <c r="CD43" s="8">
        <f t="shared" si="175"/>
        <v>0</v>
      </c>
      <c r="CE43" s="8">
        <f t="shared" si="175"/>
        <v>0</v>
      </c>
      <c r="CF43" s="8">
        <f t="shared" si="175"/>
        <v>0</v>
      </c>
      <c r="CG43" s="8">
        <f t="shared" si="175"/>
        <v>0</v>
      </c>
      <c r="CH43" s="8">
        <f t="shared" si="175"/>
        <v>0</v>
      </c>
      <c r="CI43" s="8">
        <f t="shared" si="175"/>
        <v>0</v>
      </c>
      <c r="CJ43" s="8">
        <f t="shared" si="175"/>
        <v>0</v>
      </c>
      <c r="CK43" s="8">
        <f t="shared" si="175"/>
        <v>0</v>
      </c>
      <c r="CL43" s="8">
        <f t="shared" si="175"/>
        <v>0</v>
      </c>
      <c r="CM43" s="8">
        <f t="shared" si="175"/>
        <v>0</v>
      </c>
      <c r="CN43" s="8">
        <f t="shared" si="175"/>
        <v>0</v>
      </c>
      <c r="CO43" s="8">
        <f t="shared" ref="CO43:DI43" si="176">IFERROR(CO38/CO42,0)</f>
        <v>0</v>
      </c>
      <c r="CP43" s="8">
        <f t="shared" si="176"/>
        <v>0</v>
      </c>
      <c r="CQ43" s="8">
        <f t="shared" si="176"/>
        <v>0</v>
      </c>
      <c r="CR43" s="8">
        <f t="shared" si="176"/>
        <v>0</v>
      </c>
      <c r="CS43" s="8">
        <f t="shared" si="176"/>
        <v>0</v>
      </c>
      <c r="CT43" s="8">
        <f t="shared" si="176"/>
        <v>0</v>
      </c>
      <c r="CU43" s="8">
        <f t="shared" si="176"/>
        <v>0</v>
      </c>
      <c r="CV43" s="8">
        <f t="shared" si="176"/>
        <v>0</v>
      </c>
      <c r="CW43" s="8">
        <f t="shared" si="176"/>
        <v>0</v>
      </c>
      <c r="CX43" s="8">
        <f t="shared" si="176"/>
        <v>0</v>
      </c>
      <c r="CY43" s="8">
        <f t="shared" si="176"/>
        <v>0</v>
      </c>
      <c r="CZ43" s="8">
        <f t="shared" si="176"/>
        <v>0</v>
      </c>
      <c r="DA43" s="8">
        <f t="shared" si="176"/>
        <v>0</v>
      </c>
      <c r="DB43" s="8">
        <f t="shared" si="176"/>
        <v>0</v>
      </c>
      <c r="DC43" s="8">
        <f t="shared" si="176"/>
        <v>0</v>
      </c>
      <c r="DD43" s="8">
        <f t="shared" si="176"/>
        <v>0</v>
      </c>
      <c r="DE43" s="8">
        <f t="shared" si="176"/>
        <v>0</v>
      </c>
      <c r="DF43" s="8">
        <f t="shared" si="176"/>
        <v>0</v>
      </c>
      <c r="DG43" s="8">
        <f t="shared" si="176"/>
        <v>0</v>
      </c>
      <c r="DH43" s="8">
        <f t="shared" si="176"/>
        <v>0</v>
      </c>
      <c r="DI43" s="8">
        <f t="shared" si="176"/>
        <v>0</v>
      </c>
      <c r="DJ43" s="8">
        <f t="shared" ref="DJ43:FU43" si="177">IFERROR(DJ38/DJ42,0)</f>
        <v>0</v>
      </c>
      <c r="DK43" s="8">
        <f t="shared" si="177"/>
        <v>0</v>
      </c>
      <c r="DL43" s="8">
        <f t="shared" si="177"/>
        <v>0</v>
      </c>
      <c r="DM43" s="8">
        <f t="shared" si="177"/>
        <v>0</v>
      </c>
      <c r="DN43" s="8">
        <f t="shared" si="177"/>
        <v>0</v>
      </c>
      <c r="DO43" s="8">
        <f t="shared" si="177"/>
        <v>0</v>
      </c>
      <c r="DP43" s="8">
        <f t="shared" si="177"/>
        <v>0</v>
      </c>
      <c r="DQ43" s="8">
        <f t="shared" si="177"/>
        <v>0</v>
      </c>
      <c r="DR43" s="8">
        <f t="shared" si="177"/>
        <v>0</v>
      </c>
      <c r="DS43" s="8">
        <f t="shared" si="177"/>
        <v>0</v>
      </c>
      <c r="DT43" s="8">
        <f t="shared" si="177"/>
        <v>0</v>
      </c>
      <c r="DU43" s="8">
        <f t="shared" si="177"/>
        <v>0</v>
      </c>
      <c r="DV43" s="8">
        <f t="shared" si="177"/>
        <v>0</v>
      </c>
      <c r="DW43" s="8">
        <f t="shared" si="177"/>
        <v>0</v>
      </c>
      <c r="DX43" s="8">
        <f t="shared" si="177"/>
        <v>0</v>
      </c>
      <c r="DY43" s="8">
        <f t="shared" si="177"/>
        <v>0</v>
      </c>
      <c r="DZ43" s="8">
        <f t="shared" si="177"/>
        <v>0</v>
      </c>
      <c r="EA43" s="8">
        <f t="shared" si="177"/>
        <v>0</v>
      </c>
      <c r="EB43" s="8">
        <f t="shared" si="177"/>
        <v>0</v>
      </c>
      <c r="EC43" s="8">
        <f t="shared" si="177"/>
        <v>0</v>
      </c>
      <c r="ED43" s="8">
        <f t="shared" si="177"/>
        <v>0</v>
      </c>
      <c r="EE43" s="8">
        <f t="shared" si="177"/>
        <v>0</v>
      </c>
      <c r="EF43" s="8">
        <f t="shared" si="177"/>
        <v>0</v>
      </c>
      <c r="EG43" s="8">
        <f t="shared" si="177"/>
        <v>0</v>
      </c>
      <c r="EH43" s="8">
        <f t="shared" si="177"/>
        <v>0</v>
      </c>
      <c r="EI43" s="8">
        <f t="shared" si="177"/>
        <v>0</v>
      </c>
      <c r="EJ43" s="8">
        <f t="shared" si="177"/>
        <v>0</v>
      </c>
      <c r="EK43" s="8">
        <f t="shared" si="177"/>
        <v>0</v>
      </c>
      <c r="EL43" s="8">
        <f t="shared" si="177"/>
        <v>0</v>
      </c>
      <c r="EM43" s="8">
        <f t="shared" si="177"/>
        <v>0</v>
      </c>
      <c r="EN43" s="8">
        <f t="shared" si="177"/>
        <v>0</v>
      </c>
      <c r="EO43" s="8">
        <f t="shared" si="177"/>
        <v>0</v>
      </c>
      <c r="EP43" s="8">
        <f t="shared" si="177"/>
        <v>0</v>
      </c>
      <c r="EQ43" s="8">
        <f t="shared" si="177"/>
        <v>0</v>
      </c>
      <c r="ER43" s="8">
        <f t="shared" si="177"/>
        <v>0</v>
      </c>
      <c r="ES43" s="8">
        <f t="shared" si="177"/>
        <v>0</v>
      </c>
      <c r="ET43" s="8">
        <f t="shared" si="177"/>
        <v>0</v>
      </c>
      <c r="EU43" s="8">
        <f t="shared" si="177"/>
        <v>0</v>
      </c>
      <c r="EV43" s="8">
        <f t="shared" si="177"/>
        <v>0</v>
      </c>
      <c r="EW43" s="8">
        <f t="shared" si="177"/>
        <v>0</v>
      </c>
      <c r="EX43" s="8">
        <f t="shared" si="177"/>
        <v>0</v>
      </c>
      <c r="EY43" s="8">
        <f t="shared" si="177"/>
        <v>0</v>
      </c>
      <c r="EZ43" s="8">
        <f t="shared" si="177"/>
        <v>0</v>
      </c>
      <c r="FA43" s="8">
        <f t="shared" si="177"/>
        <v>0</v>
      </c>
      <c r="FB43" s="8">
        <f t="shared" si="177"/>
        <v>0</v>
      </c>
      <c r="FC43" s="8">
        <f t="shared" si="177"/>
        <v>0</v>
      </c>
      <c r="FD43" s="8">
        <f t="shared" si="177"/>
        <v>0</v>
      </c>
      <c r="FE43" s="8">
        <f t="shared" si="177"/>
        <v>0</v>
      </c>
      <c r="FF43" s="8">
        <f t="shared" si="177"/>
        <v>0</v>
      </c>
      <c r="FG43" s="8">
        <f t="shared" si="177"/>
        <v>0</v>
      </c>
      <c r="FH43" s="8">
        <f t="shared" si="177"/>
        <v>0</v>
      </c>
      <c r="FI43" s="8">
        <f t="shared" si="177"/>
        <v>0</v>
      </c>
      <c r="FJ43" s="8">
        <f t="shared" si="177"/>
        <v>0</v>
      </c>
      <c r="FK43" s="8">
        <f t="shared" si="177"/>
        <v>0</v>
      </c>
      <c r="FL43" s="8">
        <f t="shared" si="177"/>
        <v>0</v>
      </c>
      <c r="FM43" s="8">
        <f t="shared" si="177"/>
        <v>0</v>
      </c>
      <c r="FN43" s="8">
        <f t="shared" si="177"/>
        <v>0</v>
      </c>
      <c r="FO43" s="8">
        <f t="shared" si="177"/>
        <v>0</v>
      </c>
      <c r="FP43" s="8">
        <f t="shared" si="177"/>
        <v>0</v>
      </c>
      <c r="FQ43" s="8">
        <f t="shared" si="177"/>
        <v>0</v>
      </c>
      <c r="FR43" s="8">
        <f t="shared" si="177"/>
        <v>0</v>
      </c>
      <c r="FS43" s="8">
        <f t="shared" si="177"/>
        <v>0</v>
      </c>
      <c r="FT43" s="8">
        <f t="shared" si="177"/>
        <v>0</v>
      </c>
      <c r="FU43" s="8">
        <f t="shared" si="177"/>
        <v>0</v>
      </c>
      <c r="FV43" s="8">
        <f t="shared" ref="FV43:IG43" si="178">IFERROR(FV38/FV42,0)</f>
        <v>0</v>
      </c>
      <c r="FW43" s="8">
        <f t="shared" si="178"/>
        <v>0</v>
      </c>
      <c r="FX43" s="8">
        <f t="shared" si="178"/>
        <v>0</v>
      </c>
      <c r="FY43" s="8">
        <f t="shared" si="178"/>
        <v>0</v>
      </c>
      <c r="FZ43" s="8">
        <f t="shared" si="178"/>
        <v>0</v>
      </c>
      <c r="GA43" s="8">
        <f t="shared" si="178"/>
        <v>0</v>
      </c>
      <c r="GB43" s="8">
        <f t="shared" si="178"/>
        <v>0</v>
      </c>
      <c r="GC43" s="8">
        <f t="shared" si="178"/>
        <v>0</v>
      </c>
      <c r="GD43" s="8">
        <f t="shared" si="178"/>
        <v>0</v>
      </c>
      <c r="GE43" s="8">
        <f t="shared" si="178"/>
        <v>0</v>
      </c>
      <c r="GF43" s="8">
        <f t="shared" si="178"/>
        <v>0</v>
      </c>
      <c r="GG43" s="8">
        <f t="shared" si="178"/>
        <v>0</v>
      </c>
      <c r="GH43" s="8">
        <f t="shared" si="178"/>
        <v>0</v>
      </c>
      <c r="GI43" s="8">
        <f t="shared" si="178"/>
        <v>0</v>
      </c>
      <c r="GJ43" s="8">
        <f t="shared" si="178"/>
        <v>0</v>
      </c>
      <c r="GK43" s="8">
        <f t="shared" si="178"/>
        <v>0</v>
      </c>
      <c r="GL43" s="8">
        <f t="shared" si="178"/>
        <v>0</v>
      </c>
      <c r="GM43" s="8">
        <f t="shared" si="178"/>
        <v>0</v>
      </c>
      <c r="GN43" s="8">
        <f t="shared" si="178"/>
        <v>0</v>
      </c>
      <c r="GO43" s="8">
        <f t="shared" si="178"/>
        <v>0</v>
      </c>
      <c r="GP43" s="8">
        <f t="shared" si="178"/>
        <v>0</v>
      </c>
      <c r="GQ43" s="8">
        <f t="shared" si="178"/>
        <v>0</v>
      </c>
      <c r="GR43" s="8">
        <f t="shared" si="178"/>
        <v>0</v>
      </c>
      <c r="GS43" s="8">
        <f t="shared" si="178"/>
        <v>0</v>
      </c>
      <c r="GT43" s="8">
        <f t="shared" si="178"/>
        <v>0</v>
      </c>
      <c r="GU43" s="8">
        <f t="shared" si="178"/>
        <v>0</v>
      </c>
      <c r="GV43" s="8">
        <f t="shared" si="178"/>
        <v>0</v>
      </c>
      <c r="GW43" s="8">
        <f t="shared" si="178"/>
        <v>0</v>
      </c>
      <c r="GX43" s="8">
        <f t="shared" si="178"/>
        <v>0</v>
      </c>
      <c r="GY43" s="8">
        <f t="shared" si="178"/>
        <v>0</v>
      </c>
      <c r="GZ43" s="8">
        <f t="shared" si="178"/>
        <v>0</v>
      </c>
      <c r="HA43" s="8">
        <f t="shared" si="178"/>
        <v>0</v>
      </c>
      <c r="HB43" s="8">
        <f t="shared" si="178"/>
        <v>0</v>
      </c>
      <c r="HC43" s="8">
        <f t="shared" si="178"/>
        <v>0</v>
      </c>
      <c r="HD43" s="8">
        <f t="shared" si="178"/>
        <v>0</v>
      </c>
      <c r="HE43" s="8">
        <f t="shared" si="178"/>
        <v>0</v>
      </c>
      <c r="HF43" s="8">
        <f t="shared" si="178"/>
        <v>0</v>
      </c>
      <c r="HG43" s="8">
        <f t="shared" si="178"/>
        <v>0</v>
      </c>
      <c r="HH43" s="8">
        <f t="shared" si="178"/>
        <v>0</v>
      </c>
      <c r="HI43" s="8">
        <f t="shared" si="178"/>
        <v>0</v>
      </c>
      <c r="HJ43" s="8">
        <f t="shared" si="178"/>
        <v>0</v>
      </c>
      <c r="HK43" s="8">
        <f t="shared" si="178"/>
        <v>0</v>
      </c>
      <c r="HL43" s="8">
        <f t="shared" si="178"/>
        <v>0</v>
      </c>
      <c r="HM43" s="8">
        <f t="shared" si="178"/>
        <v>0</v>
      </c>
      <c r="HN43" s="8">
        <f t="shared" si="178"/>
        <v>0</v>
      </c>
      <c r="HO43" s="8">
        <f t="shared" si="178"/>
        <v>0</v>
      </c>
      <c r="HP43" s="8">
        <f t="shared" si="178"/>
        <v>0</v>
      </c>
      <c r="HQ43" s="8">
        <f t="shared" si="178"/>
        <v>0</v>
      </c>
      <c r="HR43" s="8">
        <f t="shared" si="178"/>
        <v>0</v>
      </c>
      <c r="HS43" s="8">
        <f t="shared" si="178"/>
        <v>0</v>
      </c>
      <c r="HT43" s="8">
        <f t="shared" si="178"/>
        <v>0</v>
      </c>
      <c r="HU43" s="8">
        <f t="shared" si="178"/>
        <v>0</v>
      </c>
      <c r="HV43" s="8">
        <f t="shared" si="178"/>
        <v>0</v>
      </c>
      <c r="HW43" s="8">
        <f t="shared" si="178"/>
        <v>0</v>
      </c>
      <c r="HX43" s="8">
        <f t="shared" si="178"/>
        <v>0</v>
      </c>
      <c r="HY43" s="8">
        <f t="shared" si="178"/>
        <v>0</v>
      </c>
      <c r="HZ43" s="8">
        <f t="shared" si="178"/>
        <v>0</v>
      </c>
      <c r="IA43" s="8">
        <f t="shared" si="178"/>
        <v>0</v>
      </c>
      <c r="IB43" s="8">
        <f t="shared" si="178"/>
        <v>0</v>
      </c>
      <c r="IC43" s="8">
        <f t="shared" si="178"/>
        <v>0</v>
      </c>
      <c r="ID43" s="8">
        <f t="shared" si="178"/>
        <v>0</v>
      </c>
      <c r="IE43" s="8">
        <f t="shared" si="178"/>
        <v>0</v>
      </c>
      <c r="IF43" s="8">
        <f t="shared" si="178"/>
        <v>0</v>
      </c>
      <c r="IG43" s="8">
        <f t="shared" si="178"/>
        <v>0</v>
      </c>
      <c r="IH43" s="8">
        <f t="shared" ref="IH43:IV43" si="179">IFERROR(IH38/IH42,0)</f>
        <v>0</v>
      </c>
      <c r="II43" s="8">
        <f t="shared" si="179"/>
        <v>0</v>
      </c>
      <c r="IJ43" s="8">
        <f t="shared" si="179"/>
        <v>0</v>
      </c>
      <c r="IK43" s="8">
        <f t="shared" si="179"/>
        <v>0</v>
      </c>
      <c r="IL43" s="8">
        <f t="shared" si="179"/>
        <v>0</v>
      </c>
      <c r="IM43" s="8">
        <f t="shared" si="179"/>
        <v>0</v>
      </c>
      <c r="IN43" s="8">
        <f t="shared" si="179"/>
        <v>0</v>
      </c>
      <c r="IO43" s="8">
        <f t="shared" si="179"/>
        <v>0</v>
      </c>
      <c r="IP43" s="8">
        <f t="shared" si="179"/>
        <v>0</v>
      </c>
      <c r="IQ43" s="8">
        <f t="shared" si="179"/>
        <v>0</v>
      </c>
      <c r="IR43" s="8">
        <f t="shared" si="179"/>
        <v>0</v>
      </c>
      <c r="IS43" s="8">
        <f t="shared" si="179"/>
        <v>0</v>
      </c>
      <c r="IT43" s="8">
        <f t="shared" si="179"/>
        <v>0</v>
      </c>
      <c r="IU43" s="8">
        <f t="shared" si="179"/>
        <v>0</v>
      </c>
      <c r="IV43" s="8">
        <f t="shared" si="179"/>
        <v>0</v>
      </c>
      <c r="IW43" s="8" t="e">
        <f t="shared" ref="IW43:JH43" si="180">IW38/IW42</f>
        <v>#DIV/0!</v>
      </c>
      <c r="IX43" s="8" t="e">
        <f t="shared" si="180"/>
        <v>#DIV/0!</v>
      </c>
      <c r="IY43" s="8" t="e">
        <f t="shared" si="180"/>
        <v>#DIV/0!</v>
      </c>
      <c r="IZ43" s="8" t="e">
        <f t="shared" si="180"/>
        <v>#DIV/0!</v>
      </c>
      <c r="JA43" s="8" t="e">
        <f t="shared" si="180"/>
        <v>#DIV/0!</v>
      </c>
      <c r="JB43" s="8" t="e">
        <f t="shared" si="180"/>
        <v>#DIV/0!</v>
      </c>
      <c r="JC43" s="8" t="e">
        <f t="shared" si="180"/>
        <v>#DIV/0!</v>
      </c>
      <c r="JD43" s="8" t="e">
        <f t="shared" si="180"/>
        <v>#DIV/0!</v>
      </c>
      <c r="JE43" s="8" t="e">
        <f t="shared" si="180"/>
        <v>#DIV/0!</v>
      </c>
      <c r="JF43" s="8" t="e">
        <f t="shared" si="180"/>
        <v>#DIV/0!</v>
      </c>
      <c r="JG43" s="8" t="e">
        <f t="shared" si="180"/>
        <v>#DIV/0!</v>
      </c>
      <c r="JH43" s="8" t="e">
        <f t="shared" si="180"/>
        <v>#DIV/0!</v>
      </c>
      <c r="JI43" s="8" t="e">
        <f t="shared" ref="JI43:KP43" si="181">JI38/JI42</f>
        <v>#DIV/0!</v>
      </c>
      <c r="JJ43" s="8" t="e">
        <f t="shared" si="181"/>
        <v>#DIV/0!</v>
      </c>
      <c r="JK43" s="8" t="e">
        <f t="shared" si="181"/>
        <v>#DIV/0!</v>
      </c>
      <c r="JL43" s="8" t="e">
        <f t="shared" si="181"/>
        <v>#DIV/0!</v>
      </c>
      <c r="JM43" s="8" t="e">
        <f t="shared" si="181"/>
        <v>#DIV/0!</v>
      </c>
      <c r="JN43" s="8" t="e">
        <f t="shared" si="181"/>
        <v>#DIV/0!</v>
      </c>
      <c r="JO43" s="8" t="e">
        <f t="shared" si="181"/>
        <v>#DIV/0!</v>
      </c>
      <c r="JP43" s="8" t="e">
        <f t="shared" si="181"/>
        <v>#DIV/0!</v>
      </c>
      <c r="JQ43" s="8" t="e">
        <f t="shared" si="181"/>
        <v>#DIV/0!</v>
      </c>
      <c r="JR43" s="8" t="e">
        <f t="shared" si="181"/>
        <v>#DIV/0!</v>
      </c>
      <c r="JS43" s="8" t="e">
        <f t="shared" si="181"/>
        <v>#DIV/0!</v>
      </c>
      <c r="JT43" s="8" t="e">
        <f t="shared" si="181"/>
        <v>#DIV/0!</v>
      </c>
      <c r="JU43" s="8" t="e">
        <f t="shared" si="181"/>
        <v>#DIV/0!</v>
      </c>
      <c r="JV43" s="8" t="e">
        <f t="shared" si="181"/>
        <v>#DIV/0!</v>
      </c>
      <c r="JW43" s="8" t="e">
        <f t="shared" si="181"/>
        <v>#DIV/0!</v>
      </c>
      <c r="JX43" s="8" t="e">
        <f t="shared" si="181"/>
        <v>#DIV/0!</v>
      </c>
      <c r="JY43" s="8" t="e">
        <f t="shared" si="181"/>
        <v>#DIV/0!</v>
      </c>
      <c r="JZ43" s="8" t="e">
        <f t="shared" si="181"/>
        <v>#DIV/0!</v>
      </c>
      <c r="KA43" s="8" t="e">
        <f t="shared" si="181"/>
        <v>#DIV/0!</v>
      </c>
      <c r="KB43" s="8" t="e">
        <f t="shared" si="181"/>
        <v>#DIV/0!</v>
      </c>
      <c r="KC43" s="8" t="e">
        <f t="shared" si="181"/>
        <v>#DIV/0!</v>
      </c>
      <c r="KD43" s="8" t="e">
        <f t="shared" si="181"/>
        <v>#DIV/0!</v>
      </c>
      <c r="KE43" s="8" t="e">
        <f t="shared" si="181"/>
        <v>#DIV/0!</v>
      </c>
      <c r="KF43" s="8" t="e">
        <f t="shared" si="181"/>
        <v>#DIV/0!</v>
      </c>
      <c r="KG43" s="8" t="e">
        <f t="shared" si="181"/>
        <v>#DIV/0!</v>
      </c>
      <c r="KH43" s="8" t="e">
        <f t="shared" si="181"/>
        <v>#DIV/0!</v>
      </c>
      <c r="KI43" s="8" t="e">
        <f t="shared" si="181"/>
        <v>#DIV/0!</v>
      </c>
      <c r="KJ43" s="8" t="e">
        <f t="shared" si="181"/>
        <v>#DIV/0!</v>
      </c>
      <c r="KK43" s="8" t="e">
        <f t="shared" si="181"/>
        <v>#DIV/0!</v>
      </c>
      <c r="KL43" s="8" t="e">
        <f t="shared" si="181"/>
        <v>#DIV/0!</v>
      </c>
      <c r="KM43" s="8" t="e">
        <f t="shared" si="181"/>
        <v>#DIV/0!</v>
      </c>
      <c r="KN43" s="8" t="e">
        <f t="shared" si="181"/>
        <v>#DIV/0!</v>
      </c>
      <c r="KO43" s="8" t="e">
        <f t="shared" si="181"/>
        <v>#DIV/0!</v>
      </c>
      <c r="KP43" s="8" t="e">
        <f t="shared" si="181"/>
        <v>#DIV/0!</v>
      </c>
      <c r="KQ43" s="8" t="e">
        <f t="shared" ref="KQ43:KZ43" si="182">KQ38/KQ42</f>
        <v>#DIV/0!</v>
      </c>
      <c r="KR43" s="8" t="e">
        <f t="shared" si="182"/>
        <v>#DIV/0!</v>
      </c>
      <c r="KS43" s="8" t="e">
        <f t="shared" si="182"/>
        <v>#DIV/0!</v>
      </c>
      <c r="KT43" s="8" t="e">
        <f t="shared" si="182"/>
        <v>#DIV/0!</v>
      </c>
      <c r="KU43" s="8" t="e">
        <f t="shared" si="182"/>
        <v>#DIV/0!</v>
      </c>
      <c r="KV43" s="8" t="e">
        <f t="shared" si="182"/>
        <v>#DIV/0!</v>
      </c>
      <c r="KW43" s="8" t="e">
        <f t="shared" si="182"/>
        <v>#DIV/0!</v>
      </c>
      <c r="KX43" s="8" t="e">
        <f t="shared" si="182"/>
        <v>#DIV/0!</v>
      </c>
      <c r="KY43" s="8" t="e">
        <f t="shared" si="182"/>
        <v>#DIV/0!</v>
      </c>
      <c r="KZ43" s="8" t="e">
        <f t="shared" si="182"/>
        <v>#DIV/0!</v>
      </c>
      <c r="LA43" s="8" t="e">
        <f t="shared" ref="LA43:LR43" si="183">LA38/LA42</f>
        <v>#DIV/0!</v>
      </c>
      <c r="LB43" s="8" t="e">
        <f t="shared" si="183"/>
        <v>#DIV/0!</v>
      </c>
      <c r="LC43" s="8" t="e">
        <f t="shared" si="183"/>
        <v>#DIV/0!</v>
      </c>
      <c r="LD43" s="8" t="e">
        <f t="shared" si="183"/>
        <v>#DIV/0!</v>
      </c>
      <c r="LE43" s="8" t="e">
        <f t="shared" si="183"/>
        <v>#DIV/0!</v>
      </c>
      <c r="LF43" s="8" t="e">
        <f t="shared" si="183"/>
        <v>#DIV/0!</v>
      </c>
      <c r="LG43" s="8" t="e">
        <f t="shared" si="183"/>
        <v>#DIV/0!</v>
      </c>
      <c r="LH43" s="8" t="e">
        <f t="shared" si="183"/>
        <v>#DIV/0!</v>
      </c>
      <c r="LI43" s="8" t="e">
        <f t="shared" si="183"/>
        <v>#DIV/0!</v>
      </c>
      <c r="LJ43" s="8" t="e">
        <f t="shared" si="183"/>
        <v>#DIV/0!</v>
      </c>
      <c r="LK43" s="8" t="e">
        <f t="shared" si="183"/>
        <v>#DIV/0!</v>
      </c>
      <c r="LL43" s="8" t="e">
        <f t="shared" si="183"/>
        <v>#DIV/0!</v>
      </c>
      <c r="LM43" s="8" t="e">
        <f t="shared" si="183"/>
        <v>#DIV/0!</v>
      </c>
      <c r="LN43" s="8" t="e">
        <f t="shared" si="183"/>
        <v>#DIV/0!</v>
      </c>
      <c r="LO43" s="8" t="e">
        <f t="shared" si="183"/>
        <v>#DIV/0!</v>
      </c>
      <c r="LP43" s="8" t="e">
        <f t="shared" si="183"/>
        <v>#DIV/0!</v>
      </c>
      <c r="LQ43" s="8" t="e">
        <f t="shared" si="183"/>
        <v>#DIV/0!</v>
      </c>
      <c r="LR43" s="8" t="e">
        <f t="shared" si="183"/>
        <v>#DIV/0!</v>
      </c>
      <c r="LS43" s="8" t="e">
        <f t="shared" ref="LS43:MB43" si="184">LS38/LS42</f>
        <v>#DIV/0!</v>
      </c>
      <c r="LT43" s="8" t="e">
        <f t="shared" si="184"/>
        <v>#DIV/0!</v>
      </c>
      <c r="LU43" s="8" t="e">
        <f t="shared" si="184"/>
        <v>#DIV/0!</v>
      </c>
      <c r="LV43" s="8" t="e">
        <f t="shared" si="184"/>
        <v>#DIV/0!</v>
      </c>
      <c r="LW43" s="8" t="e">
        <f t="shared" si="184"/>
        <v>#DIV/0!</v>
      </c>
      <c r="LX43" s="8" t="e">
        <f t="shared" si="184"/>
        <v>#DIV/0!</v>
      </c>
      <c r="LY43" s="8" t="e">
        <f t="shared" si="184"/>
        <v>#DIV/0!</v>
      </c>
      <c r="LZ43" s="8" t="e">
        <f t="shared" si="184"/>
        <v>#DIV/0!</v>
      </c>
      <c r="MA43" s="8" t="e">
        <f t="shared" si="184"/>
        <v>#DIV/0!</v>
      </c>
      <c r="MB43" s="8" t="e">
        <f t="shared" si="184"/>
        <v>#DIV/0!</v>
      </c>
      <c r="MC43" s="8" t="e">
        <f t="shared" ref="MC43:MF43" si="185">MC38/MC42</f>
        <v>#DIV/0!</v>
      </c>
      <c r="MD43" s="8" t="e">
        <f t="shared" si="185"/>
        <v>#DIV/0!</v>
      </c>
      <c r="ME43" s="8" t="e">
        <f t="shared" si="185"/>
        <v>#DIV/0!</v>
      </c>
      <c r="MF43" s="8" t="e">
        <f t="shared" si="185"/>
        <v>#DIV/0!</v>
      </c>
      <c r="MG43" s="8" t="e">
        <f t="shared" ref="MG43:MT43" si="186">MG38/MG42</f>
        <v>#DIV/0!</v>
      </c>
      <c r="MH43" s="8" t="e">
        <f t="shared" si="186"/>
        <v>#DIV/0!</v>
      </c>
      <c r="MI43" s="8" t="e">
        <f t="shared" si="186"/>
        <v>#DIV/0!</v>
      </c>
      <c r="MJ43" s="8" t="e">
        <f t="shared" si="186"/>
        <v>#DIV/0!</v>
      </c>
      <c r="MK43" s="8" t="e">
        <f t="shared" si="186"/>
        <v>#DIV/0!</v>
      </c>
      <c r="ML43" s="8" t="e">
        <f t="shared" si="186"/>
        <v>#DIV/0!</v>
      </c>
      <c r="MM43" s="8" t="e">
        <f t="shared" si="186"/>
        <v>#DIV/0!</v>
      </c>
      <c r="MN43" s="8" t="e">
        <f t="shared" si="186"/>
        <v>#DIV/0!</v>
      </c>
      <c r="MO43" s="8" t="e">
        <f t="shared" si="186"/>
        <v>#DIV/0!</v>
      </c>
      <c r="MP43" s="8" t="e">
        <f t="shared" si="186"/>
        <v>#DIV/0!</v>
      </c>
      <c r="MQ43" s="8" t="e">
        <f t="shared" si="186"/>
        <v>#DIV/0!</v>
      </c>
      <c r="MR43" s="8" t="e">
        <f t="shared" si="186"/>
        <v>#DIV/0!</v>
      </c>
      <c r="MS43" s="8" t="e">
        <f t="shared" si="186"/>
        <v>#DIV/0!</v>
      </c>
      <c r="MT43" s="8" t="e">
        <f t="shared" si="186"/>
        <v>#DIV/0!</v>
      </c>
      <c r="MU43" s="8" t="e">
        <f t="shared" ref="MU43:NZ43" si="187">MU38/MU42</f>
        <v>#DIV/0!</v>
      </c>
      <c r="MV43" s="8" t="e">
        <f t="shared" si="187"/>
        <v>#DIV/0!</v>
      </c>
      <c r="MW43" s="8" t="e">
        <f t="shared" si="187"/>
        <v>#DIV/0!</v>
      </c>
      <c r="MX43" s="8" t="e">
        <f t="shared" si="187"/>
        <v>#DIV/0!</v>
      </c>
      <c r="MY43" s="8" t="e">
        <f t="shared" si="187"/>
        <v>#DIV/0!</v>
      </c>
      <c r="MZ43" s="8" t="e">
        <f t="shared" si="187"/>
        <v>#DIV/0!</v>
      </c>
      <c r="NA43" s="8" t="e">
        <f t="shared" si="187"/>
        <v>#DIV/0!</v>
      </c>
      <c r="NB43" s="8" t="e">
        <f t="shared" si="187"/>
        <v>#DIV/0!</v>
      </c>
      <c r="NC43" s="8" t="e">
        <f t="shared" si="187"/>
        <v>#DIV/0!</v>
      </c>
      <c r="ND43" s="8" t="e">
        <f t="shared" si="187"/>
        <v>#DIV/0!</v>
      </c>
      <c r="NE43" s="8" t="e">
        <f t="shared" si="187"/>
        <v>#DIV/0!</v>
      </c>
      <c r="NF43" s="8" t="e">
        <f t="shared" si="187"/>
        <v>#DIV/0!</v>
      </c>
      <c r="NG43" s="8" t="e">
        <f t="shared" si="187"/>
        <v>#DIV/0!</v>
      </c>
      <c r="NH43" s="8" t="e">
        <f t="shared" si="187"/>
        <v>#DIV/0!</v>
      </c>
      <c r="NI43" s="8" t="e">
        <f t="shared" si="187"/>
        <v>#DIV/0!</v>
      </c>
      <c r="NJ43" s="8" t="e">
        <f t="shared" si="187"/>
        <v>#DIV/0!</v>
      </c>
      <c r="NK43" s="8" t="e">
        <f t="shared" si="187"/>
        <v>#DIV/0!</v>
      </c>
      <c r="NL43" s="8" t="e">
        <f t="shared" si="187"/>
        <v>#DIV/0!</v>
      </c>
      <c r="NM43" s="8" t="e">
        <f t="shared" si="187"/>
        <v>#DIV/0!</v>
      </c>
      <c r="NN43" s="8" t="e">
        <f t="shared" si="187"/>
        <v>#DIV/0!</v>
      </c>
      <c r="NO43" s="8" t="e">
        <f t="shared" si="187"/>
        <v>#DIV/0!</v>
      </c>
      <c r="NP43" s="8" t="e">
        <f t="shared" si="187"/>
        <v>#DIV/0!</v>
      </c>
      <c r="NQ43" s="8" t="e">
        <f t="shared" si="187"/>
        <v>#DIV/0!</v>
      </c>
      <c r="NR43" s="8" t="e">
        <f t="shared" si="187"/>
        <v>#DIV/0!</v>
      </c>
      <c r="NS43" s="8" t="e">
        <f t="shared" si="187"/>
        <v>#DIV/0!</v>
      </c>
      <c r="NT43" s="8" t="e">
        <f t="shared" si="187"/>
        <v>#DIV/0!</v>
      </c>
      <c r="NU43" s="8" t="e">
        <f t="shared" si="187"/>
        <v>#DIV/0!</v>
      </c>
      <c r="NV43" s="8" t="e">
        <f t="shared" si="187"/>
        <v>#DIV/0!</v>
      </c>
      <c r="NW43" s="8" t="e">
        <f t="shared" si="187"/>
        <v>#DIV/0!</v>
      </c>
      <c r="NX43" s="8" t="e">
        <f t="shared" si="187"/>
        <v>#DIV/0!</v>
      </c>
      <c r="NY43" s="8" t="e">
        <f t="shared" si="187"/>
        <v>#DIV/0!</v>
      </c>
      <c r="NZ43" s="8" t="e">
        <f t="shared" si="187"/>
        <v>#DIV/0!</v>
      </c>
      <c r="OA43" s="8" t="e">
        <f t="shared" ref="OA43:PF43" si="188">OA38/OA42</f>
        <v>#DIV/0!</v>
      </c>
      <c r="OB43" s="8" t="e">
        <f t="shared" si="188"/>
        <v>#DIV/0!</v>
      </c>
      <c r="OC43" s="8" t="e">
        <f t="shared" si="188"/>
        <v>#DIV/0!</v>
      </c>
      <c r="OD43" s="8" t="e">
        <f t="shared" si="188"/>
        <v>#DIV/0!</v>
      </c>
      <c r="OE43" s="8" t="e">
        <f t="shared" si="188"/>
        <v>#DIV/0!</v>
      </c>
      <c r="OF43" s="8" t="e">
        <f t="shared" si="188"/>
        <v>#DIV/0!</v>
      </c>
      <c r="OG43" s="8" t="e">
        <f t="shared" si="188"/>
        <v>#DIV/0!</v>
      </c>
      <c r="OH43" s="8" t="e">
        <f t="shared" si="188"/>
        <v>#DIV/0!</v>
      </c>
      <c r="OI43" s="8" t="e">
        <f t="shared" si="188"/>
        <v>#DIV/0!</v>
      </c>
      <c r="OJ43" s="8" t="e">
        <f t="shared" si="188"/>
        <v>#DIV/0!</v>
      </c>
      <c r="OK43" s="8" t="e">
        <f t="shared" si="188"/>
        <v>#DIV/0!</v>
      </c>
      <c r="OL43" s="8" t="e">
        <f t="shared" si="188"/>
        <v>#DIV/0!</v>
      </c>
      <c r="OM43" s="8" t="e">
        <f t="shared" si="188"/>
        <v>#DIV/0!</v>
      </c>
      <c r="ON43" s="8" t="e">
        <f t="shared" si="188"/>
        <v>#DIV/0!</v>
      </c>
      <c r="OO43" s="8" t="e">
        <f t="shared" si="188"/>
        <v>#DIV/0!</v>
      </c>
      <c r="OP43" s="8" t="e">
        <f t="shared" si="188"/>
        <v>#DIV/0!</v>
      </c>
      <c r="OQ43" s="8" t="e">
        <f t="shared" si="188"/>
        <v>#DIV/0!</v>
      </c>
      <c r="OR43" s="8" t="e">
        <f t="shared" si="188"/>
        <v>#DIV/0!</v>
      </c>
      <c r="OS43" s="8" t="e">
        <f t="shared" si="188"/>
        <v>#DIV/0!</v>
      </c>
      <c r="OT43" s="8" t="e">
        <f t="shared" si="188"/>
        <v>#DIV/0!</v>
      </c>
      <c r="OU43" s="8" t="e">
        <f t="shared" si="188"/>
        <v>#DIV/0!</v>
      </c>
      <c r="OV43" s="8" t="e">
        <f t="shared" si="188"/>
        <v>#DIV/0!</v>
      </c>
      <c r="OW43" s="8" t="e">
        <f t="shared" si="188"/>
        <v>#DIV/0!</v>
      </c>
      <c r="OX43" s="8" t="e">
        <f t="shared" si="188"/>
        <v>#DIV/0!</v>
      </c>
      <c r="OY43" s="8" t="e">
        <f t="shared" si="188"/>
        <v>#DIV/0!</v>
      </c>
      <c r="OZ43" s="8" t="e">
        <f t="shared" si="188"/>
        <v>#DIV/0!</v>
      </c>
      <c r="PA43" s="8" t="e">
        <f t="shared" si="188"/>
        <v>#DIV/0!</v>
      </c>
      <c r="PB43" s="8" t="e">
        <f t="shared" si="188"/>
        <v>#DIV/0!</v>
      </c>
      <c r="PC43" s="8" t="e">
        <f t="shared" si="188"/>
        <v>#DIV/0!</v>
      </c>
      <c r="PD43" s="8" t="e">
        <f t="shared" si="188"/>
        <v>#DIV/0!</v>
      </c>
      <c r="PE43" s="8" t="e">
        <f t="shared" si="188"/>
        <v>#DIV/0!</v>
      </c>
      <c r="PF43" s="8" t="e">
        <f t="shared" si="188"/>
        <v>#DIV/0!</v>
      </c>
      <c r="PG43" s="8" t="e">
        <f t="shared" ref="PG43:QG43" si="189">PG38/PG42</f>
        <v>#DIV/0!</v>
      </c>
      <c r="PH43" s="8" t="e">
        <f t="shared" si="189"/>
        <v>#DIV/0!</v>
      </c>
      <c r="PI43" s="8" t="e">
        <f t="shared" si="189"/>
        <v>#DIV/0!</v>
      </c>
      <c r="PJ43" s="8" t="e">
        <f t="shared" si="189"/>
        <v>#DIV/0!</v>
      </c>
      <c r="PK43" s="8" t="e">
        <f t="shared" si="189"/>
        <v>#DIV/0!</v>
      </c>
      <c r="PL43" s="8" t="e">
        <f t="shared" si="189"/>
        <v>#DIV/0!</v>
      </c>
      <c r="PM43" s="8" t="e">
        <f t="shared" si="189"/>
        <v>#DIV/0!</v>
      </c>
      <c r="PN43" s="8" t="e">
        <f t="shared" si="189"/>
        <v>#DIV/0!</v>
      </c>
      <c r="PO43" s="8" t="e">
        <f t="shared" si="189"/>
        <v>#DIV/0!</v>
      </c>
      <c r="PP43" s="8" t="e">
        <f t="shared" si="189"/>
        <v>#DIV/0!</v>
      </c>
      <c r="PQ43" s="8" t="e">
        <f t="shared" si="189"/>
        <v>#DIV/0!</v>
      </c>
      <c r="PR43" s="8" t="e">
        <f t="shared" si="189"/>
        <v>#DIV/0!</v>
      </c>
      <c r="PS43" s="8" t="e">
        <f t="shared" si="189"/>
        <v>#DIV/0!</v>
      </c>
      <c r="PT43" s="8" t="e">
        <f t="shared" si="189"/>
        <v>#DIV/0!</v>
      </c>
      <c r="PU43" s="8" t="e">
        <f t="shared" si="189"/>
        <v>#DIV/0!</v>
      </c>
      <c r="PV43" s="8" t="e">
        <f t="shared" si="189"/>
        <v>#DIV/0!</v>
      </c>
      <c r="PW43" s="8" t="e">
        <f t="shared" si="189"/>
        <v>#DIV/0!</v>
      </c>
      <c r="PX43" s="8" t="e">
        <f t="shared" si="189"/>
        <v>#DIV/0!</v>
      </c>
      <c r="PY43" s="8" t="e">
        <f t="shared" si="189"/>
        <v>#DIV/0!</v>
      </c>
      <c r="PZ43" s="8" t="e">
        <f t="shared" si="189"/>
        <v>#DIV/0!</v>
      </c>
      <c r="QA43" s="8" t="e">
        <f t="shared" si="189"/>
        <v>#DIV/0!</v>
      </c>
      <c r="QB43" s="8" t="e">
        <f t="shared" si="189"/>
        <v>#DIV/0!</v>
      </c>
      <c r="QC43" s="8" t="e">
        <f t="shared" si="189"/>
        <v>#DIV/0!</v>
      </c>
      <c r="QD43" s="8" t="e">
        <f t="shared" si="189"/>
        <v>#DIV/0!</v>
      </c>
      <c r="QE43" s="8" t="e">
        <f t="shared" si="189"/>
        <v>#DIV/0!</v>
      </c>
      <c r="QF43" s="8" t="e">
        <f t="shared" si="189"/>
        <v>#DIV/0!</v>
      </c>
      <c r="QG43" s="8" t="e">
        <f t="shared" si="189"/>
        <v>#DIV/0!</v>
      </c>
    </row>
    <row r="44" spans="1:449" ht="15">
      <c r="A44" s="5" t="s">
        <v>5233</v>
      </c>
      <c r="B44" s="5">
        <v>0</v>
      </c>
      <c r="C44" s="5">
        <v>0</v>
      </c>
      <c r="D44" s="5">
        <v>0</v>
      </c>
      <c r="E44" s="5">
        <v>0</v>
      </c>
      <c r="F44" s="5">
        <v>0</v>
      </c>
      <c r="G44" s="5">
        <v>0</v>
      </c>
      <c r="H44" s="5">
        <v>0</v>
      </c>
      <c r="I44" s="5">
        <v>0</v>
      </c>
      <c r="J44" s="5">
        <v>0</v>
      </c>
      <c r="K44" s="5">
        <v>0</v>
      </c>
      <c r="L44" s="5">
        <v>0</v>
      </c>
      <c r="M44" s="5">
        <v>0</v>
      </c>
      <c r="N44" s="5">
        <v>0</v>
      </c>
      <c r="O44" s="5">
        <v>0</v>
      </c>
      <c r="P44" s="5">
        <v>0</v>
      </c>
      <c r="Q44" s="5">
        <v>0</v>
      </c>
      <c r="R44" s="5">
        <v>0</v>
      </c>
      <c r="S44" s="5">
        <v>0</v>
      </c>
      <c r="T44" s="5">
        <v>0</v>
      </c>
      <c r="U44" s="5">
        <v>0</v>
      </c>
      <c r="V44" s="5">
        <v>0</v>
      </c>
      <c r="W44" s="5">
        <v>0</v>
      </c>
      <c r="X44" s="5">
        <v>0</v>
      </c>
      <c r="Y44" s="5">
        <v>0</v>
      </c>
      <c r="Z44" s="5">
        <v>0</v>
      </c>
      <c r="AA44" s="5">
        <v>0</v>
      </c>
      <c r="AB44" s="5">
        <v>0</v>
      </c>
      <c r="AC44" s="5">
        <v>0</v>
      </c>
      <c r="AD44" s="5">
        <v>0</v>
      </c>
      <c r="AE44" s="5">
        <v>0</v>
      </c>
      <c r="AF44" s="5">
        <v>0</v>
      </c>
      <c r="AG44" s="5">
        <v>0</v>
      </c>
      <c r="AH44" s="5">
        <v>0</v>
      </c>
      <c r="AI44" s="5">
        <v>0</v>
      </c>
      <c r="AJ44" s="5">
        <v>0</v>
      </c>
      <c r="AK44" s="5">
        <v>0</v>
      </c>
      <c r="AL44" s="5">
        <v>0</v>
      </c>
      <c r="AM44" s="5">
        <v>0</v>
      </c>
      <c r="AN44" s="5">
        <v>0</v>
      </c>
      <c r="AO44" s="5">
        <v>0</v>
      </c>
      <c r="AP44" s="5">
        <v>0</v>
      </c>
      <c r="AQ44" s="5">
        <v>0</v>
      </c>
      <c r="AR44" s="5">
        <v>0</v>
      </c>
      <c r="AS44" s="5">
        <v>0</v>
      </c>
      <c r="AT44" s="5">
        <v>0</v>
      </c>
      <c r="AU44" s="5">
        <v>0</v>
      </c>
      <c r="AV44" s="5">
        <v>0</v>
      </c>
      <c r="AW44" s="5">
        <v>0</v>
      </c>
      <c r="AX44" s="5">
        <v>0</v>
      </c>
      <c r="AY44" s="5">
        <v>0</v>
      </c>
      <c r="AZ44" s="5">
        <v>0</v>
      </c>
      <c r="BA44" s="5">
        <v>0</v>
      </c>
      <c r="BB44" s="5">
        <v>0</v>
      </c>
      <c r="BC44" s="5">
        <v>0</v>
      </c>
      <c r="BD44" s="5">
        <v>0</v>
      </c>
      <c r="BE44" s="5">
        <v>0</v>
      </c>
      <c r="BF44" s="5">
        <v>0</v>
      </c>
      <c r="BG44" s="5">
        <v>0</v>
      </c>
      <c r="BH44" s="5">
        <v>0</v>
      </c>
      <c r="BI44" s="5">
        <v>0</v>
      </c>
      <c r="BJ44" s="5">
        <v>0</v>
      </c>
      <c r="BK44" s="5">
        <v>0</v>
      </c>
      <c r="BL44" s="5">
        <v>0</v>
      </c>
      <c r="BM44" s="5">
        <v>0</v>
      </c>
      <c r="BN44" s="5">
        <v>0</v>
      </c>
      <c r="BO44" s="5">
        <v>0</v>
      </c>
      <c r="BP44" s="5">
        <v>0</v>
      </c>
      <c r="BQ44" s="5">
        <v>0</v>
      </c>
      <c r="BR44" s="5">
        <v>0</v>
      </c>
      <c r="BS44" s="5">
        <v>0</v>
      </c>
      <c r="BT44" s="5">
        <v>0</v>
      </c>
      <c r="BU44" s="5">
        <v>0</v>
      </c>
      <c r="BV44" s="5">
        <v>0</v>
      </c>
      <c r="BW44" s="5">
        <v>0</v>
      </c>
      <c r="BX44" s="5">
        <v>0</v>
      </c>
      <c r="BY44" s="5">
        <v>0</v>
      </c>
      <c r="BZ44" s="5">
        <v>0</v>
      </c>
      <c r="CA44" s="5">
        <v>0</v>
      </c>
      <c r="CB44" s="5">
        <v>0</v>
      </c>
      <c r="CC44" s="5">
        <v>0</v>
      </c>
      <c r="CD44" s="5">
        <v>0</v>
      </c>
      <c r="CE44" s="5">
        <v>0</v>
      </c>
      <c r="CF44" s="5">
        <v>0</v>
      </c>
      <c r="CG44" s="5">
        <v>0</v>
      </c>
      <c r="CH44" s="5">
        <v>0</v>
      </c>
      <c r="CI44" s="5">
        <v>0</v>
      </c>
      <c r="CJ44" s="5">
        <v>0</v>
      </c>
      <c r="CK44" s="5">
        <v>0</v>
      </c>
      <c r="CL44" s="5">
        <v>0</v>
      </c>
      <c r="CM44" s="5">
        <v>0</v>
      </c>
      <c r="CN44" s="5">
        <v>0</v>
      </c>
      <c r="CO44" s="5">
        <v>0</v>
      </c>
      <c r="CP44" s="5">
        <v>0</v>
      </c>
      <c r="CQ44" s="5">
        <v>0</v>
      </c>
      <c r="CR44" s="5">
        <v>0</v>
      </c>
      <c r="CS44" s="5">
        <v>0</v>
      </c>
      <c r="CT44" s="5">
        <v>0</v>
      </c>
      <c r="CU44" s="5">
        <v>0</v>
      </c>
      <c r="CV44" s="5">
        <v>0</v>
      </c>
      <c r="CW44" s="5">
        <v>0</v>
      </c>
      <c r="CX44" s="5">
        <v>0</v>
      </c>
      <c r="CY44" s="5">
        <v>0</v>
      </c>
      <c r="CZ44" s="5">
        <v>0</v>
      </c>
      <c r="DA44" s="5">
        <v>0</v>
      </c>
      <c r="DB44" s="5">
        <v>0</v>
      </c>
      <c r="DC44" s="5">
        <v>0</v>
      </c>
      <c r="DD44" s="5">
        <v>0</v>
      </c>
      <c r="DE44" s="5">
        <v>0</v>
      </c>
      <c r="DF44" s="5">
        <v>0</v>
      </c>
      <c r="DG44" s="5">
        <v>0</v>
      </c>
      <c r="DH44" s="5">
        <v>0</v>
      </c>
      <c r="DI44" s="5">
        <v>0</v>
      </c>
      <c r="DJ44" s="5">
        <v>0</v>
      </c>
      <c r="DK44" s="5">
        <v>0</v>
      </c>
      <c r="DL44" s="5">
        <v>0</v>
      </c>
      <c r="DM44" s="5">
        <v>0</v>
      </c>
      <c r="DN44" s="5">
        <v>0</v>
      </c>
      <c r="DO44" s="5">
        <v>0</v>
      </c>
      <c r="DP44" s="5">
        <v>0</v>
      </c>
      <c r="DQ44" s="5">
        <v>0</v>
      </c>
      <c r="DR44" s="5">
        <v>0</v>
      </c>
      <c r="DS44" s="5">
        <v>0</v>
      </c>
      <c r="DT44" s="5">
        <v>0</v>
      </c>
      <c r="DU44" s="5">
        <v>0</v>
      </c>
      <c r="DV44" s="5">
        <v>0</v>
      </c>
      <c r="DW44" s="5">
        <v>0</v>
      </c>
      <c r="DX44" s="5">
        <v>0</v>
      </c>
      <c r="DY44" s="5">
        <v>0</v>
      </c>
      <c r="DZ44" s="5">
        <v>0</v>
      </c>
      <c r="EA44" s="5">
        <v>0</v>
      </c>
      <c r="EB44" s="5">
        <v>0</v>
      </c>
      <c r="EC44" s="5">
        <v>0</v>
      </c>
      <c r="ED44" s="5">
        <v>0</v>
      </c>
      <c r="EE44" s="5">
        <v>0</v>
      </c>
      <c r="EF44" s="5">
        <v>0</v>
      </c>
      <c r="EG44" s="5">
        <v>0</v>
      </c>
      <c r="EH44" s="5">
        <v>0</v>
      </c>
      <c r="EI44" s="5">
        <v>0</v>
      </c>
      <c r="EJ44" s="5">
        <v>0</v>
      </c>
      <c r="EK44" s="5">
        <v>0</v>
      </c>
      <c r="EL44" s="5">
        <v>0</v>
      </c>
      <c r="EM44" s="5">
        <v>0</v>
      </c>
      <c r="EN44" s="5">
        <v>0</v>
      </c>
      <c r="EO44" s="5">
        <v>0</v>
      </c>
      <c r="EP44" s="5">
        <v>0</v>
      </c>
      <c r="EQ44" s="5">
        <v>0</v>
      </c>
      <c r="ER44" s="5">
        <v>0</v>
      </c>
      <c r="ES44" s="5">
        <v>0</v>
      </c>
      <c r="ET44" s="5">
        <v>0</v>
      </c>
      <c r="EU44" s="5">
        <v>0</v>
      </c>
      <c r="EV44" s="5">
        <v>0</v>
      </c>
      <c r="EW44" s="5">
        <v>0</v>
      </c>
      <c r="EX44" s="5">
        <v>0</v>
      </c>
      <c r="EY44" s="5">
        <v>0</v>
      </c>
      <c r="EZ44" s="5">
        <v>0</v>
      </c>
      <c r="FA44" s="5">
        <v>0</v>
      </c>
      <c r="FB44" s="5">
        <v>0</v>
      </c>
      <c r="FC44" s="5">
        <v>0</v>
      </c>
      <c r="FD44" s="5">
        <v>0</v>
      </c>
      <c r="FE44" s="5">
        <v>0</v>
      </c>
      <c r="FF44" s="5">
        <v>0</v>
      </c>
      <c r="FG44" s="5">
        <v>0</v>
      </c>
      <c r="FH44" s="5">
        <v>0</v>
      </c>
      <c r="FI44" s="5">
        <v>0</v>
      </c>
      <c r="FJ44" s="5">
        <v>0</v>
      </c>
      <c r="FK44" s="5">
        <v>0</v>
      </c>
      <c r="FL44" s="5">
        <v>0</v>
      </c>
      <c r="FM44" s="5">
        <v>0</v>
      </c>
      <c r="FN44" s="5">
        <v>0</v>
      </c>
      <c r="FO44" s="5">
        <v>0</v>
      </c>
      <c r="FP44" s="5">
        <v>0</v>
      </c>
      <c r="FQ44" s="5">
        <v>0</v>
      </c>
      <c r="FR44" s="5">
        <v>0</v>
      </c>
      <c r="FS44" s="5">
        <v>0</v>
      </c>
      <c r="FT44" s="5">
        <v>0</v>
      </c>
      <c r="FU44" s="5">
        <v>0</v>
      </c>
      <c r="FV44" s="5">
        <v>0</v>
      </c>
      <c r="FW44" s="5">
        <v>0</v>
      </c>
      <c r="FX44" s="5">
        <v>0</v>
      </c>
      <c r="FY44" s="5">
        <v>0</v>
      </c>
      <c r="FZ44" s="5">
        <v>0</v>
      </c>
      <c r="GA44" s="5">
        <v>0</v>
      </c>
      <c r="GB44" s="5">
        <v>0</v>
      </c>
      <c r="GC44" s="5">
        <v>0</v>
      </c>
      <c r="GD44" s="5">
        <v>0</v>
      </c>
      <c r="GE44" s="5">
        <v>0</v>
      </c>
      <c r="GF44" s="5">
        <v>0</v>
      </c>
      <c r="GG44" s="5">
        <v>0</v>
      </c>
      <c r="GH44" s="5">
        <v>0</v>
      </c>
      <c r="GI44" s="5">
        <v>0</v>
      </c>
      <c r="GJ44" s="5">
        <v>0</v>
      </c>
      <c r="GK44" s="5">
        <v>0</v>
      </c>
      <c r="GL44" s="5">
        <v>0</v>
      </c>
      <c r="GM44" s="5">
        <v>0</v>
      </c>
      <c r="GN44" s="5">
        <v>0</v>
      </c>
      <c r="GO44" s="5">
        <v>0</v>
      </c>
      <c r="GP44" s="5">
        <v>0</v>
      </c>
      <c r="GQ44" s="5">
        <v>0</v>
      </c>
      <c r="GR44" s="5">
        <v>0</v>
      </c>
      <c r="GS44" s="5">
        <v>0</v>
      </c>
      <c r="GT44" s="5">
        <v>0</v>
      </c>
      <c r="GU44" s="5">
        <v>0</v>
      </c>
      <c r="GV44" s="5">
        <v>0</v>
      </c>
      <c r="GW44" s="5">
        <v>0</v>
      </c>
      <c r="GX44" s="5">
        <v>0</v>
      </c>
      <c r="GY44" s="5">
        <v>0</v>
      </c>
      <c r="GZ44" s="5">
        <v>0</v>
      </c>
      <c r="HA44" s="5">
        <v>0</v>
      </c>
      <c r="HB44" s="5">
        <v>0</v>
      </c>
      <c r="HC44" s="5">
        <v>0</v>
      </c>
      <c r="HD44" s="5">
        <v>0</v>
      </c>
      <c r="HE44" s="5">
        <v>0</v>
      </c>
      <c r="HF44" s="5">
        <v>0</v>
      </c>
      <c r="HG44" s="5">
        <v>0</v>
      </c>
      <c r="HH44" s="5">
        <v>0</v>
      </c>
      <c r="HI44" s="5">
        <v>0</v>
      </c>
      <c r="HJ44" s="5">
        <v>0</v>
      </c>
      <c r="HK44" s="5">
        <v>0</v>
      </c>
      <c r="HL44" s="5">
        <v>0</v>
      </c>
      <c r="HM44" s="5">
        <v>0</v>
      </c>
      <c r="HN44" s="5">
        <v>0</v>
      </c>
      <c r="HO44" s="5">
        <v>0</v>
      </c>
      <c r="HP44" s="5">
        <v>0</v>
      </c>
      <c r="HQ44" s="5">
        <v>0</v>
      </c>
      <c r="HR44" s="5">
        <v>0</v>
      </c>
      <c r="HS44" s="5">
        <v>0</v>
      </c>
      <c r="HT44" s="5">
        <v>0</v>
      </c>
      <c r="HU44" s="5">
        <v>0</v>
      </c>
      <c r="HV44" s="5">
        <v>0</v>
      </c>
      <c r="HW44" s="5">
        <v>0</v>
      </c>
      <c r="HX44" s="5">
        <v>0</v>
      </c>
      <c r="HY44" s="5">
        <v>0</v>
      </c>
      <c r="HZ44" s="5">
        <v>0</v>
      </c>
      <c r="IA44" s="5">
        <v>0</v>
      </c>
      <c r="IB44" s="5">
        <v>0</v>
      </c>
      <c r="IC44" s="5">
        <v>0</v>
      </c>
      <c r="ID44" s="5">
        <v>0</v>
      </c>
      <c r="IE44" s="5">
        <v>0</v>
      </c>
      <c r="IF44" s="5">
        <v>0</v>
      </c>
      <c r="IG44" s="5">
        <v>0</v>
      </c>
      <c r="IH44" s="5">
        <v>0</v>
      </c>
      <c r="II44" s="5">
        <v>0</v>
      </c>
      <c r="IJ44" s="5">
        <v>0</v>
      </c>
      <c r="IK44" s="5">
        <v>0</v>
      </c>
      <c r="IL44" s="5">
        <v>0</v>
      </c>
      <c r="IM44" s="5">
        <v>0</v>
      </c>
      <c r="IN44" s="5">
        <v>0</v>
      </c>
      <c r="IO44" s="5">
        <v>0</v>
      </c>
      <c r="IP44" s="5">
        <v>0</v>
      </c>
      <c r="IQ44" s="5">
        <v>0</v>
      </c>
      <c r="IR44" s="5">
        <v>0</v>
      </c>
      <c r="IS44" s="5">
        <v>0</v>
      </c>
      <c r="IT44" s="5">
        <v>0</v>
      </c>
      <c r="IU44" s="5">
        <v>0</v>
      </c>
      <c r="IV44" s="5">
        <v>0</v>
      </c>
    </row>
    <row r="45" spans="1:449" ht="15">
      <c r="A45" s="5" t="s">
        <v>5234</v>
      </c>
      <c r="B45" s="5">
        <v>0</v>
      </c>
      <c r="C45" s="5">
        <v>0</v>
      </c>
      <c r="D45" s="5">
        <v>0</v>
      </c>
      <c r="E45" s="5">
        <v>0</v>
      </c>
      <c r="F45" s="5">
        <v>0</v>
      </c>
      <c r="G45" s="5">
        <v>0</v>
      </c>
      <c r="H45" s="5">
        <v>0</v>
      </c>
      <c r="I45" s="5">
        <v>0</v>
      </c>
      <c r="J45" s="5">
        <v>0</v>
      </c>
      <c r="K45" s="5">
        <v>0</v>
      </c>
      <c r="L45" s="5">
        <v>0</v>
      </c>
      <c r="M45" s="5">
        <v>0</v>
      </c>
      <c r="N45" s="5">
        <v>0</v>
      </c>
      <c r="O45" s="5">
        <v>0</v>
      </c>
      <c r="P45" s="5">
        <v>0</v>
      </c>
      <c r="Q45" s="5">
        <v>0</v>
      </c>
      <c r="R45" s="5">
        <v>0</v>
      </c>
      <c r="S45" s="5">
        <v>0</v>
      </c>
      <c r="T45" s="5">
        <v>0</v>
      </c>
      <c r="U45" s="5">
        <v>0</v>
      </c>
      <c r="V45" s="5">
        <v>0</v>
      </c>
      <c r="W45" s="5">
        <v>0</v>
      </c>
      <c r="X45" s="5">
        <v>0</v>
      </c>
      <c r="Y45" s="5">
        <v>0</v>
      </c>
      <c r="Z45" s="5">
        <v>0</v>
      </c>
      <c r="AA45" s="5">
        <v>0</v>
      </c>
      <c r="AB45" s="5">
        <v>0</v>
      </c>
      <c r="AC45" s="5">
        <v>0</v>
      </c>
      <c r="AD45" s="5">
        <v>0</v>
      </c>
      <c r="AE45" s="5">
        <v>0</v>
      </c>
      <c r="AF45" s="5">
        <v>0</v>
      </c>
      <c r="AG45" s="5">
        <v>0</v>
      </c>
      <c r="AH45" s="5">
        <v>0</v>
      </c>
      <c r="AI45" s="5">
        <v>0</v>
      </c>
      <c r="AJ45" s="5">
        <v>0</v>
      </c>
      <c r="AK45" s="5">
        <v>0</v>
      </c>
      <c r="AL45" s="5">
        <v>0</v>
      </c>
      <c r="AM45" s="5">
        <v>0</v>
      </c>
      <c r="AN45" s="5">
        <v>0</v>
      </c>
      <c r="AO45" s="5">
        <v>0</v>
      </c>
      <c r="AP45" s="5">
        <v>0</v>
      </c>
      <c r="AQ45" s="5">
        <v>0</v>
      </c>
      <c r="AR45" s="5">
        <v>0</v>
      </c>
      <c r="AS45" s="5">
        <v>0</v>
      </c>
      <c r="AT45" s="5">
        <v>0</v>
      </c>
      <c r="AU45" s="5">
        <v>0</v>
      </c>
      <c r="AV45" s="5">
        <v>0</v>
      </c>
      <c r="AW45" s="5">
        <v>0</v>
      </c>
      <c r="AX45" s="5">
        <v>0</v>
      </c>
      <c r="AY45" s="5">
        <v>0</v>
      </c>
      <c r="AZ45" s="5">
        <v>0</v>
      </c>
      <c r="BA45" s="5">
        <v>0</v>
      </c>
      <c r="BB45" s="5">
        <v>0</v>
      </c>
      <c r="BC45" s="5">
        <v>0</v>
      </c>
      <c r="BD45" s="5">
        <v>0</v>
      </c>
      <c r="BE45" s="5">
        <v>0</v>
      </c>
      <c r="BF45" s="5">
        <v>0</v>
      </c>
      <c r="BG45" s="5">
        <v>0</v>
      </c>
      <c r="BH45" s="5">
        <v>0</v>
      </c>
      <c r="BI45" s="5">
        <v>0</v>
      </c>
      <c r="BJ45" s="5">
        <v>0</v>
      </c>
      <c r="BK45" s="5">
        <v>0</v>
      </c>
      <c r="BL45" s="5">
        <v>0</v>
      </c>
      <c r="BM45" s="5">
        <v>0</v>
      </c>
      <c r="BN45" s="5">
        <v>0</v>
      </c>
      <c r="BO45" s="5">
        <v>0</v>
      </c>
      <c r="BP45" s="5">
        <v>0</v>
      </c>
      <c r="BQ45" s="5">
        <v>0</v>
      </c>
      <c r="BR45" s="5">
        <v>0</v>
      </c>
      <c r="BS45" s="5">
        <v>0</v>
      </c>
      <c r="BT45" s="5">
        <v>0</v>
      </c>
      <c r="BU45" s="5">
        <v>0</v>
      </c>
      <c r="BV45" s="5">
        <v>0</v>
      </c>
      <c r="BW45" s="5">
        <v>0</v>
      </c>
      <c r="BX45" s="5">
        <v>0</v>
      </c>
      <c r="BY45" s="5">
        <v>0</v>
      </c>
      <c r="BZ45" s="5">
        <v>0</v>
      </c>
      <c r="CA45" s="5">
        <v>0</v>
      </c>
      <c r="CB45" s="5">
        <v>0</v>
      </c>
      <c r="CC45" s="5">
        <v>0</v>
      </c>
      <c r="CD45" s="5">
        <v>0</v>
      </c>
      <c r="CE45" s="5">
        <v>0</v>
      </c>
      <c r="CF45" s="5">
        <v>0</v>
      </c>
      <c r="CG45" s="5">
        <v>0</v>
      </c>
      <c r="CH45" s="5">
        <v>0</v>
      </c>
      <c r="CI45" s="5">
        <v>0</v>
      </c>
      <c r="CJ45" s="5">
        <v>0</v>
      </c>
      <c r="CK45" s="5">
        <v>0</v>
      </c>
      <c r="CL45" s="5">
        <v>0</v>
      </c>
      <c r="CM45" s="5">
        <v>0</v>
      </c>
      <c r="CN45" s="5">
        <v>0</v>
      </c>
      <c r="CO45" s="5">
        <v>0</v>
      </c>
      <c r="CP45" s="5">
        <v>0</v>
      </c>
      <c r="CQ45" s="5">
        <v>0</v>
      </c>
      <c r="CR45" s="5">
        <v>0</v>
      </c>
      <c r="CS45" s="5">
        <v>0</v>
      </c>
      <c r="CT45" s="5">
        <v>0</v>
      </c>
      <c r="CU45" s="5">
        <v>0</v>
      </c>
      <c r="CV45" s="5">
        <v>0</v>
      </c>
      <c r="CW45" s="5">
        <v>0</v>
      </c>
      <c r="CX45" s="5">
        <v>0</v>
      </c>
      <c r="CY45" s="5">
        <v>0</v>
      </c>
      <c r="CZ45" s="5">
        <v>0</v>
      </c>
      <c r="DA45" s="5">
        <v>0</v>
      </c>
      <c r="DB45" s="5">
        <v>0</v>
      </c>
      <c r="DC45" s="5">
        <v>0</v>
      </c>
      <c r="DD45" s="5">
        <v>0</v>
      </c>
      <c r="DE45" s="5">
        <v>0</v>
      </c>
      <c r="DF45" s="5">
        <v>0</v>
      </c>
      <c r="DG45" s="5">
        <v>0</v>
      </c>
      <c r="DH45" s="5">
        <v>0</v>
      </c>
      <c r="DI45" s="5">
        <v>0</v>
      </c>
      <c r="DJ45" s="5">
        <v>0</v>
      </c>
      <c r="DK45" s="5">
        <v>0</v>
      </c>
      <c r="DL45" s="5">
        <v>0</v>
      </c>
      <c r="DM45" s="5">
        <v>0</v>
      </c>
      <c r="DN45" s="5">
        <v>0</v>
      </c>
      <c r="DO45" s="5">
        <v>0</v>
      </c>
      <c r="DP45" s="5">
        <v>0</v>
      </c>
      <c r="DQ45" s="5">
        <v>0</v>
      </c>
      <c r="DR45" s="5">
        <v>0</v>
      </c>
      <c r="DS45" s="5">
        <v>0</v>
      </c>
      <c r="DT45" s="5">
        <v>0</v>
      </c>
      <c r="DU45" s="5">
        <v>0</v>
      </c>
      <c r="DV45" s="5">
        <v>0</v>
      </c>
      <c r="DW45" s="5">
        <v>0</v>
      </c>
      <c r="DX45" s="5">
        <v>0</v>
      </c>
      <c r="DY45" s="5">
        <v>0</v>
      </c>
      <c r="DZ45" s="5">
        <v>0</v>
      </c>
      <c r="EA45" s="5">
        <v>0</v>
      </c>
      <c r="EB45" s="5">
        <v>0</v>
      </c>
      <c r="EC45" s="5">
        <v>0</v>
      </c>
      <c r="ED45" s="5">
        <v>0</v>
      </c>
      <c r="EE45" s="5">
        <v>0</v>
      </c>
      <c r="EF45" s="5">
        <v>0</v>
      </c>
      <c r="EG45" s="5">
        <v>0</v>
      </c>
      <c r="EH45" s="5">
        <v>0</v>
      </c>
      <c r="EI45" s="5">
        <v>0</v>
      </c>
      <c r="EJ45" s="5">
        <v>0</v>
      </c>
      <c r="EK45" s="5">
        <v>0</v>
      </c>
      <c r="EL45" s="5">
        <v>0</v>
      </c>
      <c r="EM45" s="5">
        <v>0</v>
      </c>
      <c r="EN45" s="5">
        <v>0</v>
      </c>
      <c r="EO45" s="5">
        <v>0</v>
      </c>
      <c r="EP45" s="5">
        <v>0</v>
      </c>
      <c r="EQ45" s="5">
        <v>0</v>
      </c>
      <c r="ER45" s="5">
        <v>0</v>
      </c>
      <c r="ES45" s="5">
        <v>0</v>
      </c>
      <c r="ET45" s="5">
        <v>0</v>
      </c>
      <c r="EU45" s="5">
        <v>0</v>
      </c>
      <c r="EV45" s="5">
        <v>0</v>
      </c>
      <c r="EW45" s="5">
        <v>0</v>
      </c>
      <c r="EX45" s="5">
        <v>0</v>
      </c>
      <c r="EY45" s="5">
        <v>0</v>
      </c>
      <c r="EZ45" s="5">
        <v>0</v>
      </c>
      <c r="FA45" s="5">
        <v>0</v>
      </c>
      <c r="FB45" s="5">
        <v>0</v>
      </c>
      <c r="FC45" s="5">
        <v>0</v>
      </c>
      <c r="FD45" s="5">
        <v>0</v>
      </c>
      <c r="FE45" s="5">
        <v>0</v>
      </c>
      <c r="FF45" s="5">
        <v>0</v>
      </c>
      <c r="FG45" s="5">
        <v>0</v>
      </c>
      <c r="FH45" s="5">
        <v>0</v>
      </c>
      <c r="FI45" s="5">
        <v>0</v>
      </c>
      <c r="FJ45" s="5">
        <v>0</v>
      </c>
      <c r="FK45" s="5">
        <v>0</v>
      </c>
      <c r="FL45" s="5">
        <v>0</v>
      </c>
      <c r="FM45" s="5">
        <v>0</v>
      </c>
      <c r="FN45" s="5">
        <v>0</v>
      </c>
      <c r="FO45" s="5">
        <v>0</v>
      </c>
      <c r="FP45" s="5">
        <v>0</v>
      </c>
      <c r="FQ45" s="5">
        <v>0</v>
      </c>
      <c r="FR45" s="5">
        <v>0</v>
      </c>
      <c r="FS45" s="5">
        <v>0</v>
      </c>
      <c r="FT45" s="5">
        <v>0</v>
      </c>
      <c r="FU45" s="5">
        <v>0</v>
      </c>
      <c r="FV45" s="5">
        <v>0</v>
      </c>
      <c r="FW45" s="5">
        <v>0</v>
      </c>
      <c r="FX45" s="5">
        <v>0</v>
      </c>
      <c r="FY45" s="5">
        <v>0</v>
      </c>
      <c r="FZ45" s="5">
        <v>0</v>
      </c>
      <c r="GA45" s="5">
        <v>0</v>
      </c>
      <c r="GB45" s="5">
        <v>0</v>
      </c>
      <c r="GC45" s="5">
        <v>0</v>
      </c>
      <c r="GD45" s="5">
        <v>0</v>
      </c>
      <c r="GE45" s="5">
        <v>0</v>
      </c>
      <c r="GF45" s="5">
        <v>0</v>
      </c>
      <c r="GG45" s="5">
        <v>0</v>
      </c>
      <c r="GH45" s="5">
        <v>0</v>
      </c>
      <c r="GI45" s="5">
        <v>0</v>
      </c>
      <c r="GJ45" s="5">
        <v>0</v>
      </c>
      <c r="GK45" s="5">
        <v>0</v>
      </c>
      <c r="GL45" s="5">
        <v>0</v>
      </c>
      <c r="GM45" s="5">
        <v>0</v>
      </c>
      <c r="GN45" s="5">
        <v>0</v>
      </c>
      <c r="GO45" s="5">
        <v>0</v>
      </c>
      <c r="GP45" s="5">
        <v>0</v>
      </c>
      <c r="GQ45" s="5">
        <v>0</v>
      </c>
      <c r="GR45" s="5">
        <v>0</v>
      </c>
      <c r="GS45" s="5">
        <v>0</v>
      </c>
      <c r="GT45" s="5">
        <v>0</v>
      </c>
      <c r="GU45" s="5">
        <v>0</v>
      </c>
      <c r="GV45" s="5">
        <v>0</v>
      </c>
      <c r="GW45" s="5">
        <v>0</v>
      </c>
      <c r="GX45" s="5">
        <v>0</v>
      </c>
      <c r="GY45" s="5">
        <v>0</v>
      </c>
      <c r="GZ45" s="5">
        <v>0</v>
      </c>
      <c r="HA45" s="5">
        <v>0</v>
      </c>
      <c r="HB45" s="5">
        <v>0</v>
      </c>
      <c r="HC45" s="5">
        <v>0</v>
      </c>
      <c r="HD45" s="5">
        <v>0</v>
      </c>
      <c r="HE45" s="5">
        <v>0</v>
      </c>
      <c r="HF45" s="5">
        <v>0</v>
      </c>
      <c r="HG45" s="5">
        <v>0</v>
      </c>
      <c r="HH45" s="5">
        <v>0</v>
      </c>
      <c r="HI45" s="5">
        <v>0</v>
      </c>
      <c r="HJ45" s="5">
        <v>0</v>
      </c>
      <c r="HK45" s="5">
        <v>0</v>
      </c>
      <c r="HL45" s="5">
        <v>0</v>
      </c>
      <c r="HM45" s="5">
        <v>0</v>
      </c>
      <c r="HN45" s="5">
        <v>0</v>
      </c>
      <c r="HO45" s="5">
        <v>0</v>
      </c>
      <c r="HP45" s="5">
        <v>0</v>
      </c>
      <c r="HQ45" s="5">
        <v>0</v>
      </c>
      <c r="HR45" s="5">
        <v>0</v>
      </c>
      <c r="HS45" s="5">
        <v>0</v>
      </c>
      <c r="HT45" s="5">
        <v>0</v>
      </c>
      <c r="HU45" s="5">
        <v>0</v>
      </c>
      <c r="HV45" s="5">
        <v>0</v>
      </c>
      <c r="HW45" s="5">
        <v>0</v>
      </c>
      <c r="HX45" s="5">
        <v>0</v>
      </c>
      <c r="HY45" s="5">
        <v>0</v>
      </c>
      <c r="HZ45" s="5">
        <v>0</v>
      </c>
      <c r="IA45" s="5">
        <v>0</v>
      </c>
      <c r="IB45" s="5">
        <v>0</v>
      </c>
      <c r="IC45" s="5">
        <v>0</v>
      </c>
      <c r="ID45" s="5">
        <v>0</v>
      </c>
      <c r="IE45" s="5">
        <v>0</v>
      </c>
      <c r="IF45" s="5">
        <v>0</v>
      </c>
      <c r="IG45" s="5">
        <v>0</v>
      </c>
      <c r="IH45" s="5">
        <v>0</v>
      </c>
      <c r="II45" s="5">
        <v>0</v>
      </c>
      <c r="IJ45" s="5">
        <v>0</v>
      </c>
      <c r="IK45" s="5">
        <v>0</v>
      </c>
      <c r="IL45" s="5">
        <v>0</v>
      </c>
      <c r="IM45" s="5">
        <v>0</v>
      </c>
      <c r="IN45" s="5">
        <v>0</v>
      </c>
      <c r="IO45" s="5">
        <v>0</v>
      </c>
      <c r="IP45" s="5">
        <v>0</v>
      </c>
      <c r="IQ45" s="5">
        <v>0</v>
      </c>
      <c r="IR45" s="5">
        <v>0</v>
      </c>
      <c r="IS45" s="5">
        <v>0</v>
      </c>
      <c r="IT45" s="5">
        <v>0</v>
      </c>
      <c r="IU45" s="5">
        <v>0</v>
      </c>
      <c r="IV45" s="5">
        <v>0</v>
      </c>
    </row>
    <row r="46" spans="1:449" ht="15">
      <c r="A46" s="24" t="s">
        <v>5224</v>
      </c>
      <c r="B46" s="5">
        <v>0</v>
      </c>
      <c r="C46" s="5">
        <v>0</v>
      </c>
      <c r="D46" s="5">
        <v>0</v>
      </c>
      <c r="E46" s="5">
        <v>0</v>
      </c>
      <c r="F46" s="5">
        <v>0</v>
      </c>
      <c r="G46" s="5">
        <v>0</v>
      </c>
      <c r="H46" s="5">
        <v>0</v>
      </c>
      <c r="I46" s="5">
        <v>0</v>
      </c>
      <c r="J46" s="5">
        <v>0</v>
      </c>
      <c r="K46" s="5">
        <v>0</v>
      </c>
      <c r="L46" s="5">
        <v>0</v>
      </c>
      <c r="M46" s="5">
        <v>0</v>
      </c>
      <c r="N46" s="5">
        <v>0</v>
      </c>
      <c r="O46" s="5">
        <v>0</v>
      </c>
      <c r="P46" s="5">
        <v>0</v>
      </c>
      <c r="Q46" s="5">
        <v>0</v>
      </c>
      <c r="R46" s="5">
        <v>0</v>
      </c>
      <c r="S46" s="5">
        <v>0</v>
      </c>
      <c r="T46" s="5">
        <v>0</v>
      </c>
      <c r="U46" s="5">
        <v>0</v>
      </c>
      <c r="V46" s="5">
        <v>0</v>
      </c>
      <c r="W46" s="5">
        <v>0</v>
      </c>
      <c r="X46" s="5">
        <v>0</v>
      </c>
      <c r="Y46" s="5">
        <v>0</v>
      </c>
      <c r="Z46" s="5">
        <v>0</v>
      </c>
      <c r="AA46" s="5">
        <v>0</v>
      </c>
      <c r="AB46" s="5">
        <v>0</v>
      </c>
      <c r="AC46" s="5">
        <v>0</v>
      </c>
      <c r="AD46" s="5">
        <v>0</v>
      </c>
      <c r="AE46" s="5">
        <v>0</v>
      </c>
      <c r="AF46" s="5">
        <v>0</v>
      </c>
      <c r="AG46" s="5">
        <v>0</v>
      </c>
      <c r="AH46" s="5">
        <v>0</v>
      </c>
      <c r="AI46" s="5">
        <v>0</v>
      </c>
      <c r="AJ46" s="5">
        <v>0</v>
      </c>
      <c r="AK46" s="5">
        <v>0</v>
      </c>
      <c r="AL46" s="5">
        <v>0</v>
      </c>
      <c r="AM46" s="5">
        <v>0</v>
      </c>
      <c r="AN46" s="5">
        <v>0</v>
      </c>
      <c r="AO46" s="5">
        <v>0</v>
      </c>
      <c r="AP46" s="5">
        <v>0</v>
      </c>
      <c r="AQ46" s="5">
        <v>0</v>
      </c>
      <c r="AR46" s="5">
        <v>0</v>
      </c>
      <c r="AS46" s="5">
        <v>0</v>
      </c>
      <c r="AT46" s="5">
        <v>0</v>
      </c>
      <c r="AU46" s="5">
        <v>0</v>
      </c>
      <c r="AV46" s="5">
        <v>0</v>
      </c>
      <c r="AW46" s="5">
        <v>0</v>
      </c>
      <c r="AX46" s="5">
        <v>0</v>
      </c>
      <c r="AY46" s="5">
        <v>0</v>
      </c>
      <c r="AZ46" s="5">
        <v>0</v>
      </c>
      <c r="BA46" s="5">
        <v>0</v>
      </c>
      <c r="BB46" s="5">
        <v>0</v>
      </c>
      <c r="BC46" s="5">
        <v>0</v>
      </c>
      <c r="BD46" s="5">
        <v>0</v>
      </c>
      <c r="BE46" s="5">
        <v>0</v>
      </c>
      <c r="BF46" s="5">
        <v>0</v>
      </c>
      <c r="BG46" s="5">
        <v>0</v>
      </c>
      <c r="BH46" s="5">
        <v>0</v>
      </c>
      <c r="BI46" s="5">
        <v>0</v>
      </c>
      <c r="BJ46" s="5">
        <v>0</v>
      </c>
      <c r="BK46" s="5">
        <v>0</v>
      </c>
      <c r="BL46" s="5">
        <v>0</v>
      </c>
      <c r="BM46" s="5">
        <v>0</v>
      </c>
      <c r="BN46" s="5">
        <v>0</v>
      </c>
      <c r="BO46" s="5">
        <v>0</v>
      </c>
      <c r="BP46" s="5">
        <v>0</v>
      </c>
      <c r="BQ46" s="5">
        <v>0</v>
      </c>
      <c r="BR46" s="5">
        <v>0</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c r="CP46" s="5">
        <v>0</v>
      </c>
      <c r="CQ46" s="5">
        <v>0</v>
      </c>
      <c r="CR46" s="5">
        <v>0</v>
      </c>
      <c r="CS46" s="5">
        <v>0</v>
      </c>
      <c r="CT46" s="5">
        <v>0</v>
      </c>
      <c r="CU46" s="5">
        <v>0</v>
      </c>
      <c r="CV46" s="5">
        <v>0</v>
      </c>
      <c r="CW46" s="5">
        <v>0</v>
      </c>
      <c r="CX46" s="5">
        <v>0</v>
      </c>
      <c r="CY46" s="5">
        <v>0</v>
      </c>
      <c r="CZ46" s="5">
        <v>0</v>
      </c>
      <c r="DA46" s="5">
        <v>0</v>
      </c>
      <c r="DB46" s="5">
        <v>0</v>
      </c>
      <c r="DC46" s="5">
        <v>0</v>
      </c>
      <c r="DD46" s="5">
        <v>0</v>
      </c>
      <c r="DE46" s="5">
        <v>0</v>
      </c>
      <c r="DF46" s="5">
        <v>0</v>
      </c>
      <c r="DG46" s="5">
        <v>0</v>
      </c>
      <c r="DH46" s="5">
        <v>0</v>
      </c>
      <c r="DI46" s="5">
        <v>0</v>
      </c>
      <c r="DJ46" s="5">
        <v>0</v>
      </c>
      <c r="DK46" s="5">
        <v>0</v>
      </c>
      <c r="DL46" s="5">
        <v>0</v>
      </c>
      <c r="DM46" s="5">
        <v>0</v>
      </c>
      <c r="DN46" s="5">
        <v>0</v>
      </c>
      <c r="DO46" s="5">
        <v>0</v>
      </c>
      <c r="DP46" s="5">
        <v>0</v>
      </c>
      <c r="DQ46" s="5">
        <v>0</v>
      </c>
      <c r="DR46" s="5">
        <v>0</v>
      </c>
      <c r="DS46" s="5">
        <v>0</v>
      </c>
      <c r="DT46" s="5">
        <v>0</v>
      </c>
      <c r="DU46" s="5">
        <v>0</v>
      </c>
      <c r="DV46" s="5">
        <v>0</v>
      </c>
      <c r="DW46" s="5">
        <v>0</v>
      </c>
      <c r="DX46" s="5">
        <v>0</v>
      </c>
      <c r="DY46" s="5">
        <v>0</v>
      </c>
      <c r="DZ46" s="5">
        <v>0</v>
      </c>
      <c r="EA46" s="5">
        <v>0</v>
      </c>
      <c r="EB46" s="5">
        <v>0</v>
      </c>
      <c r="EC46" s="5">
        <v>0</v>
      </c>
      <c r="ED46" s="5">
        <v>0</v>
      </c>
      <c r="EE46" s="5">
        <v>0</v>
      </c>
      <c r="EF46" s="5">
        <v>0</v>
      </c>
      <c r="EG46" s="5">
        <v>0</v>
      </c>
      <c r="EH46" s="5">
        <v>0</v>
      </c>
      <c r="EI46" s="5">
        <v>0</v>
      </c>
      <c r="EJ46" s="5">
        <v>0</v>
      </c>
      <c r="EK46" s="5">
        <v>0</v>
      </c>
      <c r="EL46" s="5">
        <v>0</v>
      </c>
      <c r="EM46" s="5">
        <v>0</v>
      </c>
      <c r="EN46" s="5">
        <v>0</v>
      </c>
      <c r="EO46" s="5">
        <v>0</v>
      </c>
      <c r="EP46" s="5">
        <v>0</v>
      </c>
      <c r="EQ46" s="5">
        <v>0</v>
      </c>
      <c r="ER46" s="5">
        <v>0</v>
      </c>
      <c r="ES46" s="5">
        <v>0</v>
      </c>
      <c r="ET46" s="5">
        <v>0</v>
      </c>
      <c r="EU46" s="5">
        <v>0</v>
      </c>
      <c r="EV46" s="5">
        <v>0</v>
      </c>
      <c r="EW46" s="5">
        <v>0</v>
      </c>
      <c r="EX46" s="5">
        <v>0</v>
      </c>
      <c r="EY46" s="5">
        <v>0</v>
      </c>
      <c r="EZ46" s="5">
        <v>0</v>
      </c>
      <c r="FA46" s="5">
        <v>0</v>
      </c>
      <c r="FB46" s="5">
        <v>0</v>
      </c>
      <c r="FC46" s="5">
        <v>0</v>
      </c>
      <c r="FD46" s="5">
        <v>0</v>
      </c>
      <c r="FE46" s="5">
        <v>0</v>
      </c>
      <c r="FF46" s="5">
        <v>0</v>
      </c>
      <c r="FG46" s="5">
        <v>0</v>
      </c>
      <c r="FH46" s="5">
        <v>0</v>
      </c>
      <c r="FI46" s="5">
        <v>0</v>
      </c>
      <c r="FJ46" s="5">
        <v>0</v>
      </c>
      <c r="FK46" s="5">
        <v>0</v>
      </c>
      <c r="FL46" s="5">
        <v>0</v>
      </c>
      <c r="FM46" s="5">
        <v>0</v>
      </c>
      <c r="FN46" s="5">
        <v>0</v>
      </c>
      <c r="FO46" s="5">
        <v>0</v>
      </c>
      <c r="FP46" s="5">
        <v>0</v>
      </c>
      <c r="FQ46" s="5">
        <v>0</v>
      </c>
      <c r="FR46" s="5">
        <v>0</v>
      </c>
      <c r="FS46" s="5">
        <v>0</v>
      </c>
      <c r="FT46" s="5">
        <v>0</v>
      </c>
      <c r="FU46" s="5">
        <v>0</v>
      </c>
      <c r="FV46" s="5">
        <v>0</v>
      </c>
      <c r="FW46" s="5">
        <v>0</v>
      </c>
      <c r="FX46" s="5">
        <v>0</v>
      </c>
      <c r="FY46" s="5">
        <v>0</v>
      </c>
      <c r="FZ46" s="5">
        <v>0</v>
      </c>
      <c r="GA46" s="5">
        <v>0</v>
      </c>
      <c r="GB46" s="5">
        <v>0</v>
      </c>
      <c r="GC46" s="5">
        <v>0</v>
      </c>
      <c r="GD46" s="5">
        <v>0</v>
      </c>
      <c r="GE46" s="5">
        <v>0</v>
      </c>
      <c r="GF46" s="5">
        <v>0</v>
      </c>
      <c r="GG46" s="5">
        <v>0</v>
      </c>
      <c r="GH46" s="5">
        <v>0</v>
      </c>
      <c r="GI46" s="5">
        <v>0</v>
      </c>
      <c r="GJ46" s="5">
        <v>0</v>
      </c>
      <c r="GK46" s="5">
        <v>0</v>
      </c>
      <c r="GL46" s="5">
        <v>0</v>
      </c>
      <c r="GM46" s="5">
        <v>0</v>
      </c>
      <c r="GN46" s="5">
        <v>0</v>
      </c>
      <c r="GO46" s="5">
        <v>0</v>
      </c>
      <c r="GP46" s="5">
        <v>0</v>
      </c>
      <c r="GQ46" s="5">
        <v>0</v>
      </c>
      <c r="GR46" s="5">
        <v>0</v>
      </c>
      <c r="GS46" s="5">
        <v>0</v>
      </c>
      <c r="GT46" s="5">
        <v>0</v>
      </c>
      <c r="GU46" s="5">
        <v>0</v>
      </c>
      <c r="GV46" s="5">
        <v>0</v>
      </c>
      <c r="GW46" s="5">
        <v>0</v>
      </c>
      <c r="GX46" s="5">
        <v>0</v>
      </c>
      <c r="GY46" s="5">
        <v>0</v>
      </c>
      <c r="GZ46" s="5">
        <v>0</v>
      </c>
      <c r="HA46" s="5">
        <v>0</v>
      </c>
      <c r="HB46" s="5">
        <v>0</v>
      </c>
      <c r="HC46" s="5">
        <v>0</v>
      </c>
      <c r="HD46" s="5">
        <v>0</v>
      </c>
      <c r="HE46" s="5">
        <v>0</v>
      </c>
      <c r="HF46" s="5">
        <v>0</v>
      </c>
      <c r="HG46" s="5">
        <v>0</v>
      </c>
      <c r="HH46" s="5">
        <v>0</v>
      </c>
      <c r="HI46" s="5">
        <v>0</v>
      </c>
      <c r="HJ46" s="5">
        <v>0</v>
      </c>
      <c r="HK46" s="5">
        <v>0</v>
      </c>
      <c r="HL46" s="5">
        <v>0</v>
      </c>
      <c r="HM46" s="5">
        <v>0</v>
      </c>
      <c r="HN46" s="5">
        <v>0</v>
      </c>
      <c r="HO46" s="5">
        <v>0</v>
      </c>
      <c r="HP46" s="5">
        <v>0</v>
      </c>
      <c r="HQ46" s="5">
        <v>0</v>
      </c>
      <c r="HR46" s="5">
        <v>0</v>
      </c>
      <c r="HS46" s="5">
        <v>0</v>
      </c>
      <c r="HT46" s="5">
        <v>0</v>
      </c>
      <c r="HU46" s="5">
        <v>0</v>
      </c>
      <c r="HV46" s="5">
        <v>0</v>
      </c>
      <c r="HW46" s="5">
        <v>0</v>
      </c>
      <c r="HX46" s="5">
        <v>0</v>
      </c>
      <c r="HY46" s="5">
        <v>0</v>
      </c>
      <c r="HZ46" s="5">
        <v>0</v>
      </c>
      <c r="IA46" s="5">
        <v>0</v>
      </c>
      <c r="IB46" s="5">
        <v>0</v>
      </c>
      <c r="IC46" s="5">
        <v>0</v>
      </c>
      <c r="ID46" s="5">
        <v>0</v>
      </c>
      <c r="IE46" s="5">
        <v>0</v>
      </c>
      <c r="IF46" s="5">
        <v>0</v>
      </c>
      <c r="IG46" s="5">
        <v>0</v>
      </c>
      <c r="IH46" s="5">
        <v>0</v>
      </c>
      <c r="II46" s="5">
        <v>0</v>
      </c>
      <c r="IJ46" s="5">
        <v>0</v>
      </c>
      <c r="IK46" s="5">
        <v>0</v>
      </c>
      <c r="IL46" s="5">
        <v>0</v>
      </c>
      <c r="IM46" s="5">
        <v>0</v>
      </c>
      <c r="IN46" s="5">
        <v>0</v>
      </c>
      <c r="IO46" s="5">
        <v>0</v>
      </c>
      <c r="IP46" s="5">
        <v>0</v>
      </c>
      <c r="IQ46" s="5">
        <v>0</v>
      </c>
      <c r="IR46" s="5">
        <v>0</v>
      </c>
      <c r="IS46" s="5">
        <v>0</v>
      </c>
      <c r="IT46" s="5">
        <v>0</v>
      </c>
      <c r="IU46" s="5">
        <v>0</v>
      </c>
      <c r="IV46" s="5">
        <v>0</v>
      </c>
    </row>
    <row r="47" spans="1:449" ht="15">
      <c r="A47" s="1" t="s">
        <v>5235</v>
      </c>
      <c r="B47" s="6">
        <f t="shared" ref="B47" si="190">IFERROR(B46/B45,0)</f>
        <v>0</v>
      </c>
      <c r="C47" s="6">
        <f t="shared" ref="C47:BN47" si="191">IFERROR(C46/C45,0)</f>
        <v>0</v>
      </c>
      <c r="D47" s="6">
        <f t="shared" si="191"/>
        <v>0</v>
      </c>
      <c r="E47" s="6">
        <f t="shared" si="191"/>
        <v>0</v>
      </c>
      <c r="F47" s="6">
        <f t="shared" si="191"/>
        <v>0</v>
      </c>
      <c r="G47" s="6">
        <f t="shared" si="191"/>
        <v>0</v>
      </c>
      <c r="H47" s="6">
        <f t="shared" si="191"/>
        <v>0</v>
      </c>
      <c r="I47" s="6">
        <f t="shared" si="191"/>
        <v>0</v>
      </c>
      <c r="J47" s="6">
        <f t="shared" si="191"/>
        <v>0</v>
      </c>
      <c r="K47" s="6">
        <f t="shared" si="191"/>
        <v>0</v>
      </c>
      <c r="L47" s="6">
        <f t="shared" si="191"/>
        <v>0</v>
      </c>
      <c r="M47" s="6">
        <f t="shared" si="191"/>
        <v>0</v>
      </c>
      <c r="N47" s="6">
        <f t="shared" si="191"/>
        <v>0</v>
      </c>
      <c r="O47" s="6">
        <f t="shared" si="191"/>
        <v>0</v>
      </c>
      <c r="P47" s="6">
        <f t="shared" si="191"/>
        <v>0</v>
      </c>
      <c r="Q47" s="6">
        <f t="shared" si="191"/>
        <v>0</v>
      </c>
      <c r="R47" s="6">
        <f t="shared" si="191"/>
        <v>0</v>
      </c>
      <c r="S47" s="6">
        <f t="shared" si="191"/>
        <v>0</v>
      </c>
      <c r="T47" s="6">
        <f t="shared" si="191"/>
        <v>0</v>
      </c>
      <c r="U47" s="6">
        <f t="shared" si="191"/>
        <v>0</v>
      </c>
      <c r="V47" s="6">
        <f t="shared" si="191"/>
        <v>0</v>
      </c>
      <c r="W47" s="6">
        <f t="shared" si="191"/>
        <v>0</v>
      </c>
      <c r="X47" s="6">
        <f t="shared" si="191"/>
        <v>0</v>
      </c>
      <c r="Y47" s="6">
        <f t="shared" si="191"/>
        <v>0</v>
      </c>
      <c r="Z47" s="6">
        <f t="shared" si="191"/>
        <v>0</v>
      </c>
      <c r="AA47" s="6">
        <f t="shared" si="191"/>
        <v>0</v>
      </c>
      <c r="AB47" s="6">
        <f t="shared" si="191"/>
        <v>0</v>
      </c>
      <c r="AC47" s="6">
        <f t="shared" si="191"/>
        <v>0</v>
      </c>
      <c r="AD47" s="6">
        <f t="shared" si="191"/>
        <v>0</v>
      </c>
      <c r="AE47" s="6">
        <f t="shared" si="191"/>
        <v>0</v>
      </c>
      <c r="AF47" s="6">
        <f t="shared" si="191"/>
        <v>0</v>
      </c>
      <c r="AG47" s="6">
        <f t="shared" si="191"/>
        <v>0</v>
      </c>
      <c r="AH47" s="6">
        <f t="shared" si="191"/>
        <v>0</v>
      </c>
      <c r="AI47" s="6">
        <f t="shared" si="191"/>
        <v>0</v>
      </c>
      <c r="AJ47" s="6">
        <f t="shared" si="191"/>
        <v>0</v>
      </c>
      <c r="AK47" s="6">
        <f t="shared" si="191"/>
        <v>0</v>
      </c>
      <c r="AL47" s="6">
        <f t="shared" si="191"/>
        <v>0</v>
      </c>
      <c r="AM47" s="6">
        <f t="shared" si="191"/>
        <v>0</v>
      </c>
      <c r="AN47" s="6">
        <f t="shared" si="191"/>
        <v>0</v>
      </c>
      <c r="AO47" s="6">
        <f t="shared" si="191"/>
        <v>0</v>
      </c>
      <c r="AP47" s="6">
        <f t="shared" si="191"/>
        <v>0</v>
      </c>
      <c r="AQ47" s="6">
        <f t="shared" si="191"/>
        <v>0</v>
      </c>
      <c r="AR47" s="6">
        <f t="shared" si="191"/>
        <v>0</v>
      </c>
      <c r="AS47" s="6">
        <f t="shared" si="191"/>
        <v>0</v>
      </c>
      <c r="AT47" s="6">
        <f t="shared" si="191"/>
        <v>0</v>
      </c>
      <c r="AU47" s="6">
        <f t="shared" si="191"/>
        <v>0</v>
      </c>
      <c r="AV47" s="6">
        <f t="shared" si="191"/>
        <v>0</v>
      </c>
      <c r="AW47" s="6">
        <f t="shared" si="191"/>
        <v>0</v>
      </c>
      <c r="AX47" s="6">
        <f t="shared" si="191"/>
        <v>0</v>
      </c>
      <c r="AY47" s="6">
        <f t="shared" si="191"/>
        <v>0</v>
      </c>
      <c r="AZ47" s="6">
        <f t="shared" si="191"/>
        <v>0</v>
      </c>
      <c r="BA47" s="6">
        <f t="shared" si="191"/>
        <v>0</v>
      </c>
      <c r="BB47" s="6">
        <f t="shared" si="191"/>
        <v>0</v>
      </c>
      <c r="BC47" s="6">
        <f t="shared" si="191"/>
        <v>0</v>
      </c>
      <c r="BD47" s="6">
        <f t="shared" si="191"/>
        <v>0</v>
      </c>
      <c r="BE47" s="6">
        <f t="shared" si="191"/>
        <v>0</v>
      </c>
      <c r="BF47" s="6">
        <f t="shared" si="191"/>
        <v>0</v>
      </c>
      <c r="BG47" s="6">
        <f t="shared" si="191"/>
        <v>0</v>
      </c>
      <c r="BH47" s="6">
        <f t="shared" si="191"/>
        <v>0</v>
      </c>
      <c r="BI47" s="6">
        <f t="shared" si="191"/>
        <v>0</v>
      </c>
      <c r="BJ47" s="6">
        <f t="shared" si="191"/>
        <v>0</v>
      </c>
      <c r="BK47" s="6">
        <f t="shared" si="191"/>
        <v>0</v>
      </c>
      <c r="BL47" s="6">
        <f t="shared" si="191"/>
        <v>0</v>
      </c>
      <c r="BM47" s="6">
        <f t="shared" si="191"/>
        <v>0</v>
      </c>
      <c r="BN47" s="6">
        <f t="shared" si="191"/>
        <v>0</v>
      </c>
      <c r="BO47" s="6">
        <f t="shared" ref="BO47:CN47" si="192">IFERROR(BO46/BO45,0)</f>
        <v>0</v>
      </c>
      <c r="BP47" s="6">
        <f t="shared" si="192"/>
        <v>0</v>
      </c>
      <c r="BQ47" s="6">
        <f t="shared" si="192"/>
        <v>0</v>
      </c>
      <c r="BR47" s="6">
        <f t="shared" si="192"/>
        <v>0</v>
      </c>
      <c r="BS47" s="6">
        <f t="shared" si="192"/>
        <v>0</v>
      </c>
      <c r="BT47" s="6">
        <f t="shared" si="192"/>
        <v>0</v>
      </c>
      <c r="BU47" s="6">
        <f t="shared" si="192"/>
        <v>0</v>
      </c>
      <c r="BV47" s="6">
        <f t="shared" si="192"/>
        <v>0</v>
      </c>
      <c r="BW47" s="6">
        <f t="shared" si="192"/>
        <v>0</v>
      </c>
      <c r="BX47" s="6">
        <f t="shared" si="192"/>
        <v>0</v>
      </c>
      <c r="BY47" s="6">
        <f t="shared" si="192"/>
        <v>0</v>
      </c>
      <c r="BZ47" s="6">
        <f t="shared" si="192"/>
        <v>0</v>
      </c>
      <c r="CA47" s="6">
        <f t="shared" si="192"/>
        <v>0</v>
      </c>
      <c r="CB47" s="6">
        <f t="shared" si="192"/>
        <v>0</v>
      </c>
      <c r="CC47" s="6">
        <f t="shared" si="192"/>
        <v>0</v>
      </c>
      <c r="CD47" s="6">
        <f t="shared" si="192"/>
        <v>0</v>
      </c>
      <c r="CE47" s="6">
        <f t="shared" si="192"/>
        <v>0</v>
      </c>
      <c r="CF47" s="6">
        <f t="shared" si="192"/>
        <v>0</v>
      </c>
      <c r="CG47" s="6">
        <f t="shared" si="192"/>
        <v>0</v>
      </c>
      <c r="CH47" s="6">
        <f t="shared" si="192"/>
        <v>0</v>
      </c>
      <c r="CI47" s="6">
        <f t="shared" si="192"/>
        <v>0</v>
      </c>
      <c r="CJ47" s="6">
        <f t="shared" si="192"/>
        <v>0</v>
      </c>
      <c r="CK47" s="6">
        <f t="shared" si="192"/>
        <v>0</v>
      </c>
      <c r="CL47" s="6">
        <f t="shared" si="192"/>
        <v>0</v>
      </c>
      <c r="CM47" s="6">
        <f t="shared" si="192"/>
        <v>0</v>
      </c>
      <c r="CN47" s="6">
        <f t="shared" si="192"/>
        <v>0</v>
      </c>
      <c r="CO47" s="6">
        <f t="shared" ref="CO47:DI47" si="193">IFERROR(CO46/CO45,0)</f>
        <v>0</v>
      </c>
      <c r="CP47" s="6">
        <f t="shared" si="193"/>
        <v>0</v>
      </c>
      <c r="CQ47" s="6">
        <f t="shared" si="193"/>
        <v>0</v>
      </c>
      <c r="CR47" s="6">
        <f t="shared" si="193"/>
        <v>0</v>
      </c>
      <c r="CS47" s="6">
        <f t="shared" si="193"/>
        <v>0</v>
      </c>
      <c r="CT47" s="6">
        <f t="shared" si="193"/>
        <v>0</v>
      </c>
      <c r="CU47" s="6">
        <f t="shared" si="193"/>
        <v>0</v>
      </c>
      <c r="CV47" s="6">
        <f t="shared" si="193"/>
        <v>0</v>
      </c>
      <c r="CW47" s="6">
        <f t="shared" si="193"/>
        <v>0</v>
      </c>
      <c r="CX47" s="6">
        <f t="shared" si="193"/>
        <v>0</v>
      </c>
      <c r="CY47" s="6">
        <f t="shared" si="193"/>
        <v>0</v>
      </c>
      <c r="CZ47" s="6">
        <f t="shared" si="193"/>
        <v>0</v>
      </c>
      <c r="DA47" s="6">
        <f t="shared" si="193"/>
        <v>0</v>
      </c>
      <c r="DB47" s="6">
        <f t="shared" si="193"/>
        <v>0</v>
      </c>
      <c r="DC47" s="6">
        <f t="shared" si="193"/>
        <v>0</v>
      </c>
      <c r="DD47" s="6">
        <f t="shared" si="193"/>
        <v>0</v>
      </c>
      <c r="DE47" s="6">
        <f t="shared" si="193"/>
        <v>0</v>
      </c>
      <c r="DF47" s="6">
        <f t="shared" si="193"/>
        <v>0</v>
      </c>
      <c r="DG47" s="6">
        <f t="shared" si="193"/>
        <v>0</v>
      </c>
      <c r="DH47" s="6">
        <f t="shared" si="193"/>
        <v>0</v>
      </c>
      <c r="DI47" s="6">
        <f t="shared" si="193"/>
        <v>0</v>
      </c>
      <c r="DJ47" s="6">
        <f t="shared" ref="DJ47:FU47" si="194">IFERROR(DJ46/DJ45,0)</f>
        <v>0</v>
      </c>
      <c r="DK47" s="6">
        <f t="shared" si="194"/>
        <v>0</v>
      </c>
      <c r="DL47" s="6">
        <f t="shared" si="194"/>
        <v>0</v>
      </c>
      <c r="DM47" s="6">
        <f t="shared" si="194"/>
        <v>0</v>
      </c>
      <c r="DN47" s="6">
        <f t="shared" si="194"/>
        <v>0</v>
      </c>
      <c r="DO47" s="6">
        <f t="shared" si="194"/>
        <v>0</v>
      </c>
      <c r="DP47" s="6">
        <f t="shared" si="194"/>
        <v>0</v>
      </c>
      <c r="DQ47" s="6">
        <f t="shared" si="194"/>
        <v>0</v>
      </c>
      <c r="DR47" s="6">
        <f t="shared" si="194"/>
        <v>0</v>
      </c>
      <c r="DS47" s="6">
        <f t="shared" si="194"/>
        <v>0</v>
      </c>
      <c r="DT47" s="6">
        <f t="shared" si="194"/>
        <v>0</v>
      </c>
      <c r="DU47" s="6">
        <f t="shared" si="194"/>
        <v>0</v>
      </c>
      <c r="DV47" s="6">
        <f t="shared" si="194"/>
        <v>0</v>
      </c>
      <c r="DW47" s="6">
        <f t="shared" si="194"/>
        <v>0</v>
      </c>
      <c r="DX47" s="6">
        <f t="shared" si="194"/>
        <v>0</v>
      </c>
      <c r="DY47" s="6">
        <f t="shared" si="194"/>
        <v>0</v>
      </c>
      <c r="DZ47" s="6">
        <f t="shared" si="194"/>
        <v>0</v>
      </c>
      <c r="EA47" s="6">
        <f t="shared" si="194"/>
        <v>0</v>
      </c>
      <c r="EB47" s="6">
        <f t="shared" si="194"/>
        <v>0</v>
      </c>
      <c r="EC47" s="6">
        <f t="shared" si="194"/>
        <v>0</v>
      </c>
      <c r="ED47" s="6">
        <f t="shared" si="194"/>
        <v>0</v>
      </c>
      <c r="EE47" s="6">
        <f t="shared" si="194"/>
        <v>0</v>
      </c>
      <c r="EF47" s="6">
        <f t="shared" si="194"/>
        <v>0</v>
      </c>
      <c r="EG47" s="6">
        <f t="shared" si="194"/>
        <v>0</v>
      </c>
      <c r="EH47" s="6">
        <f t="shared" si="194"/>
        <v>0</v>
      </c>
      <c r="EI47" s="6">
        <f t="shared" si="194"/>
        <v>0</v>
      </c>
      <c r="EJ47" s="6">
        <f t="shared" si="194"/>
        <v>0</v>
      </c>
      <c r="EK47" s="6">
        <f t="shared" si="194"/>
        <v>0</v>
      </c>
      <c r="EL47" s="6">
        <f t="shared" si="194"/>
        <v>0</v>
      </c>
      <c r="EM47" s="6">
        <f t="shared" si="194"/>
        <v>0</v>
      </c>
      <c r="EN47" s="6">
        <f t="shared" si="194"/>
        <v>0</v>
      </c>
      <c r="EO47" s="6">
        <f t="shared" si="194"/>
        <v>0</v>
      </c>
      <c r="EP47" s="6">
        <f t="shared" si="194"/>
        <v>0</v>
      </c>
      <c r="EQ47" s="6">
        <f t="shared" si="194"/>
        <v>0</v>
      </c>
      <c r="ER47" s="6">
        <f t="shared" si="194"/>
        <v>0</v>
      </c>
      <c r="ES47" s="6">
        <f t="shared" si="194"/>
        <v>0</v>
      </c>
      <c r="ET47" s="6">
        <f t="shared" si="194"/>
        <v>0</v>
      </c>
      <c r="EU47" s="6">
        <f t="shared" si="194"/>
        <v>0</v>
      </c>
      <c r="EV47" s="6">
        <f t="shared" si="194"/>
        <v>0</v>
      </c>
      <c r="EW47" s="6">
        <f t="shared" si="194"/>
        <v>0</v>
      </c>
      <c r="EX47" s="6">
        <f t="shared" si="194"/>
        <v>0</v>
      </c>
      <c r="EY47" s="6">
        <f t="shared" si="194"/>
        <v>0</v>
      </c>
      <c r="EZ47" s="6">
        <f t="shared" si="194"/>
        <v>0</v>
      </c>
      <c r="FA47" s="6">
        <f t="shared" si="194"/>
        <v>0</v>
      </c>
      <c r="FB47" s="6">
        <f t="shared" si="194"/>
        <v>0</v>
      </c>
      <c r="FC47" s="6">
        <f t="shared" si="194"/>
        <v>0</v>
      </c>
      <c r="FD47" s="6">
        <f t="shared" si="194"/>
        <v>0</v>
      </c>
      <c r="FE47" s="6">
        <f t="shared" si="194"/>
        <v>0</v>
      </c>
      <c r="FF47" s="6">
        <f t="shared" si="194"/>
        <v>0</v>
      </c>
      <c r="FG47" s="6">
        <f t="shared" si="194"/>
        <v>0</v>
      </c>
      <c r="FH47" s="6">
        <f t="shared" si="194"/>
        <v>0</v>
      </c>
      <c r="FI47" s="6">
        <f t="shared" si="194"/>
        <v>0</v>
      </c>
      <c r="FJ47" s="6">
        <f t="shared" si="194"/>
        <v>0</v>
      </c>
      <c r="FK47" s="6">
        <f t="shared" si="194"/>
        <v>0</v>
      </c>
      <c r="FL47" s="6">
        <f t="shared" si="194"/>
        <v>0</v>
      </c>
      <c r="FM47" s="6">
        <f t="shared" si="194"/>
        <v>0</v>
      </c>
      <c r="FN47" s="6">
        <f t="shared" si="194"/>
        <v>0</v>
      </c>
      <c r="FO47" s="6">
        <f t="shared" si="194"/>
        <v>0</v>
      </c>
      <c r="FP47" s="6">
        <f t="shared" si="194"/>
        <v>0</v>
      </c>
      <c r="FQ47" s="6">
        <f t="shared" si="194"/>
        <v>0</v>
      </c>
      <c r="FR47" s="6">
        <f t="shared" si="194"/>
        <v>0</v>
      </c>
      <c r="FS47" s="6">
        <f t="shared" si="194"/>
        <v>0</v>
      </c>
      <c r="FT47" s="6">
        <f t="shared" si="194"/>
        <v>0</v>
      </c>
      <c r="FU47" s="6">
        <f t="shared" si="194"/>
        <v>0</v>
      </c>
      <c r="FV47" s="6">
        <f t="shared" ref="FV47:IG47" si="195">IFERROR(FV46/FV45,0)</f>
        <v>0</v>
      </c>
      <c r="FW47" s="6">
        <f t="shared" si="195"/>
        <v>0</v>
      </c>
      <c r="FX47" s="6">
        <f t="shared" si="195"/>
        <v>0</v>
      </c>
      <c r="FY47" s="6">
        <f t="shared" si="195"/>
        <v>0</v>
      </c>
      <c r="FZ47" s="6">
        <f t="shared" si="195"/>
        <v>0</v>
      </c>
      <c r="GA47" s="6">
        <f t="shared" si="195"/>
        <v>0</v>
      </c>
      <c r="GB47" s="6">
        <f t="shared" si="195"/>
        <v>0</v>
      </c>
      <c r="GC47" s="6">
        <f t="shared" si="195"/>
        <v>0</v>
      </c>
      <c r="GD47" s="6">
        <f t="shared" si="195"/>
        <v>0</v>
      </c>
      <c r="GE47" s="6">
        <f t="shared" si="195"/>
        <v>0</v>
      </c>
      <c r="GF47" s="6">
        <f t="shared" si="195"/>
        <v>0</v>
      </c>
      <c r="GG47" s="6">
        <f t="shared" si="195"/>
        <v>0</v>
      </c>
      <c r="GH47" s="6">
        <f t="shared" si="195"/>
        <v>0</v>
      </c>
      <c r="GI47" s="6">
        <f t="shared" si="195"/>
        <v>0</v>
      </c>
      <c r="GJ47" s="6">
        <f t="shared" si="195"/>
        <v>0</v>
      </c>
      <c r="GK47" s="6">
        <f t="shared" si="195"/>
        <v>0</v>
      </c>
      <c r="GL47" s="6">
        <f t="shared" si="195"/>
        <v>0</v>
      </c>
      <c r="GM47" s="6">
        <f t="shared" si="195"/>
        <v>0</v>
      </c>
      <c r="GN47" s="6">
        <f t="shared" si="195"/>
        <v>0</v>
      </c>
      <c r="GO47" s="6">
        <f t="shared" si="195"/>
        <v>0</v>
      </c>
      <c r="GP47" s="6">
        <f t="shared" si="195"/>
        <v>0</v>
      </c>
      <c r="GQ47" s="6">
        <f t="shared" si="195"/>
        <v>0</v>
      </c>
      <c r="GR47" s="6">
        <f t="shared" si="195"/>
        <v>0</v>
      </c>
      <c r="GS47" s="6">
        <f t="shared" si="195"/>
        <v>0</v>
      </c>
      <c r="GT47" s="6">
        <f t="shared" si="195"/>
        <v>0</v>
      </c>
      <c r="GU47" s="6">
        <f t="shared" si="195"/>
        <v>0</v>
      </c>
      <c r="GV47" s="6">
        <f t="shared" si="195"/>
        <v>0</v>
      </c>
      <c r="GW47" s="6">
        <f t="shared" si="195"/>
        <v>0</v>
      </c>
      <c r="GX47" s="6">
        <f t="shared" si="195"/>
        <v>0</v>
      </c>
      <c r="GY47" s="6">
        <f t="shared" si="195"/>
        <v>0</v>
      </c>
      <c r="GZ47" s="6">
        <f t="shared" si="195"/>
        <v>0</v>
      </c>
      <c r="HA47" s="6">
        <f t="shared" si="195"/>
        <v>0</v>
      </c>
      <c r="HB47" s="6">
        <f t="shared" si="195"/>
        <v>0</v>
      </c>
      <c r="HC47" s="6">
        <f t="shared" si="195"/>
        <v>0</v>
      </c>
      <c r="HD47" s="6">
        <f t="shared" si="195"/>
        <v>0</v>
      </c>
      <c r="HE47" s="6">
        <f t="shared" si="195"/>
        <v>0</v>
      </c>
      <c r="HF47" s="6">
        <f t="shared" si="195"/>
        <v>0</v>
      </c>
      <c r="HG47" s="6">
        <f t="shared" si="195"/>
        <v>0</v>
      </c>
      <c r="HH47" s="6">
        <f t="shared" si="195"/>
        <v>0</v>
      </c>
      <c r="HI47" s="6">
        <f t="shared" si="195"/>
        <v>0</v>
      </c>
      <c r="HJ47" s="6">
        <f t="shared" si="195"/>
        <v>0</v>
      </c>
      <c r="HK47" s="6">
        <f t="shared" si="195"/>
        <v>0</v>
      </c>
      <c r="HL47" s="6">
        <f t="shared" si="195"/>
        <v>0</v>
      </c>
      <c r="HM47" s="6">
        <f t="shared" si="195"/>
        <v>0</v>
      </c>
      <c r="HN47" s="6">
        <f t="shared" si="195"/>
        <v>0</v>
      </c>
      <c r="HO47" s="6">
        <f t="shared" si="195"/>
        <v>0</v>
      </c>
      <c r="HP47" s="6">
        <f t="shared" si="195"/>
        <v>0</v>
      </c>
      <c r="HQ47" s="6">
        <f t="shared" si="195"/>
        <v>0</v>
      </c>
      <c r="HR47" s="6">
        <f t="shared" si="195"/>
        <v>0</v>
      </c>
      <c r="HS47" s="6">
        <f t="shared" si="195"/>
        <v>0</v>
      </c>
      <c r="HT47" s="6">
        <f t="shared" si="195"/>
        <v>0</v>
      </c>
      <c r="HU47" s="6">
        <f t="shared" si="195"/>
        <v>0</v>
      </c>
      <c r="HV47" s="6">
        <f t="shared" si="195"/>
        <v>0</v>
      </c>
      <c r="HW47" s="6">
        <f t="shared" si="195"/>
        <v>0</v>
      </c>
      <c r="HX47" s="6">
        <f t="shared" si="195"/>
        <v>0</v>
      </c>
      <c r="HY47" s="6">
        <f t="shared" si="195"/>
        <v>0</v>
      </c>
      <c r="HZ47" s="6">
        <f t="shared" si="195"/>
        <v>0</v>
      </c>
      <c r="IA47" s="6">
        <f t="shared" si="195"/>
        <v>0</v>
      </c>
      <c r="IB47" s="6">
        <f t="shared" si="195"/>
        <v>0</v>
      </c>
      <c r="IC47" s="6">
        <f t="shared" si="195"/>
        <v>0</v>
      </c>
      <c r="ID47" s="6">
        <f t="shared" si="195"/>
        <v>0</v>
      </c>
      <c r="IE47" s="6">
        <f t="shared" si="195"/>
        <v>0</v>
      </c>
      <c r="IF47" s="6">
        <f t="shared" si="195"/>
        <v>0</v>
      </c>
      <c r="IG47" s="6">
        <f t="shared" si="195"/>
        <v>0</v>
      </c>
      <c r="IH47" s="6">
        <f t="shared" ref="IH47:IV47" si="196">IFERROR(IH46/IH45,0)</f>
        <v>0</v>
      </c>
      <c r="II47" s="6">
        <f t="shared" si="196"/>
        <v>0</v>
      </c>
      <c r="IJ47" s="6">
        <f t="shared" si="196"/>
        <v>0</v>
      </c>
      <c r="IK47" s="6">
        <f t="shared" si="196"/>
        <v>0</v>
      </c>
      <c r="IL47" s="6">
        <f t="shared" si="196"/>
        <v>0</v>
      </c>
      <c r="IM47" s="6">
        <f t="shared" si="196"/>
        <v>0</v>
      </c>
      <c r="IN47" s="6">
        <f t="shared" si="196"/>
        <v>0</v>
      </c>
      <c r="IO47" s="6">
        <f t="shared" si="196"/>
        <v>0</v>
      </c>
      <c r="IP47" s="6">
        <f t="shared" si="196"/>
        <v>0</v>
      </c>
      <c r="IQ47" s="6">
        <f t="shared" si="196"/>
        <v>0</v>
      </c>
      <c r="IR47" s="6">
        <f t="shared" si="196"/>
        <v>0</v>
      </c>
      <c r="IS47" s="6">
        <f t="shared" si="196"/>
        <v>0</v>
      </c>
      <c r="IT47" s="6">
        <f t="shared" si="196"/>
        <v>0</v>
      </c>
      <c r="IU47" s="6">
        <f t="shared" si="196"/>
        <v>0</v>
      </c>
      <c r="IV47" s="6">
        <f t="shared" si="196"/>
        <v>0</v>
      </c>
      <c r="IW47" s="6">
        <f t="shared" ref="IW47:JH47" si="197">IFERROR(IW46/IW45,0)</f>
        <v>0</v>
      </c>
      <c r="IX47" s="6">
        <f t="shared" si="197"/>
        <v>0</v>
      </c>
      <c r="IY47" s="6">
        <f t="shared" si="197"/>
        <v>0</v>
      </c>
      <c r="IZ47" s="6">
        <f t="shared" si="197"/>
        <v>0</v>
      </c>
      <c r="JA47" s="6">
        <f t="shared" si="197"/>
        <v>0</v>
      </c>
      <c r="JB47" s="6">
        <f t="shared" si="197"/>
        <v>0</v>
      </c>
      <c r="JC47" s="6">
        <f t="shared" si="197"/>
        <v>0</v>
      </c>
      <c r="JD47" s="6">
        <f t="shared" si="197"/>
        <v>0</v>
      </c>
      <c r="JE47" s="6">
        <f t="shared" si="197"/>
        <v>0</v>
      </c>
      <c r="JF47" s="6">
        <f t="shared" si="197"/>
        <v>0</v>
      </c>
      <c r="JG47" s="6">
        <f t="shared" si="197"/>
        <v>0</v>
      </c>
      <c r="JH47" s="6">
        <f t="shared" si="197"/>
        <v>0</v>
      </c>
      <c r="JI47" s="6">
        <f t="shared" ref="JI47:KP47" si="198">IFERROR(JI46/JI45,0)</f>
        <v>0</v>
      </c>
      <c r="JJ47" s="6">
        <f t="shared" si="198"/>
        <v>0</v>
      </c>
      <c r="JK47" s="6">
        <f t="shared" si="198"/>
        <v>0</v>
      </c>
      <c r="JL47" s="6">
        <f t="shared" si="198"/>
        <v>0</v>
      </c>
      <c r="JM47" s="6">
        <f t="shared" si="198"/>
        <v>0</v>
      </c>
      <c r="JN47" s="6">
        <f t="shared" si="198"/>
        <v>0</v>
      </c>
      <c r="JO47" s="6">
        <f t="shared" si="198"/>
        <v>0</v>
      </c>
      <c r="JP47" s="6">
        <f t="shared" si="198"/>
        <v>0</v>
      </c>
      <c r="JQ47" s="6">
        <f t="shared" si="198"/>
        <v>0</v>
      </c>
      <c r="JR47" s="6">
        <f t="shared" si="198"/>
        <v>0</v>
      </c>
      <c r="JS47" s="6">
        <f t="shared" si="198"/>
        <v>0</v>
      </c>
      <c r="JT47" s="6">
        <f t="shared" si="198"/>
        <v>0</v>
      </c>
      <c r="JU47" s="6">
        <f t="shared" si="198"/>
        <v>0</v>
      </c>
      <c r="JV47" s="6">
        <f t="shared" si="198"/>
        <v>0</v>
      </c>
      <c r="JW47" s="6">
        <f t="shared" si="198"/>
        <v>0</v>
      </c>
      <c r="JX47" s="6">
        <f t="shared" si="198"/>
        <v>0</v>
      </c>
      <c r="JY47" s="6">
        <f t="shared" si="198"/>
        <v>0</v>
      </c>
      <c r="JZ47" s="6">
        <f t="shared" si="198"/>
        <v>0</v>
      </c>
      <c r="KA47" s="6">
        <f t="shared" si="198"/>
        <v>0</v>
      </c>
      <c r="KB47" s="6">
        <f t="shared" si="198"/>
        <v>0</v>
      </c>
      <c r="KC47" s="6">
        <f t="shared" si="198"/>
        <v>0</v>
      </c>
      <c r="KD47" s="6">
        <f t="shared" si="198"/>
        <v>0</v>
      </c>
      <c r="KE47" s="6">
        <f t="shared" si="198"/>
        <v>0</v>
      </c>
      <c r="KF47" s="6">
        <f t="shared" si="198"/>
        <v>0</v>
      </c>
      <c r="KG47" s="6">
        <f t="shared" si="198"/>
        <v>0</v>
      </c>
      <c r="KH47" s="6">
        <f t="shared" si="198"/>
        <v>0</v>
      </c>
      <c r="KI47" s="6">
        <f t="shared" si="198"/>
        <v>0</v>
      </c>
      <c r="KJ47" s="6">
        <f t="shared" si="198"/>
        <v>0</v>
      </c>
      <c r="KK47" s="6">
        <f t="shared" si="198"/>
        <v>0</v>
      </c>
      <c r="KL47" s="6">
        <f t="shared" si="198"/>
        <v>0</v>
      </c>
      <c r="KM47" s="6">
        <f t="shared" si="198"/>
        <v>0</v>
      </c>
      <c r="KN47" s="6">
        <f t="shared" si="198"/>
        <v>0</v>
      </c>
      <c r="KO47" s="6">
        <f t="shared" si="198"/>
        <v>0</v>
      </c>
      <c r="KP47" s="6">
        <f t="shared" si="198"/>
        <v>0</v>
      </c>
      <c r="KQ47" s="6">
        <f t="shared" ref="KQ47:KZ47" si="199">IFERROR(KQ46/KQ45,0)</f>
        <v>0</v>
      </c>
      <c r="KR47" s="6">
        <f t="shared" si="199"/>
        <v>0</v>
      </c>
      <c r="KS47" s="6">
        <f t="shared" si="199"/>
        <v>0</v>
      </c>
      <c r="KT47" s="6">
        <f t="shared" si="199"/>
        <v>0</v>
      </c>
      <c r="KU47" s="6">
        <f t="shared" si="199"/>
        <v>0</v>
      </c>
      <c r="KV47" s="6">
        <f t="shared" si="199"/>
        <v>0</v>
      </c>
      <c r="KW47" s="6">
        <f t="shared" si="199"/>
        <v>0</v>
      </c>
      <c r="KX47" s="6">
        <f t="shared" si="199"/>
        <v>0</v>
      </c>
      <c r="KY47" s="6">
        <f t="shared" si="199"/>
        <v>0</v>
      </c>
      <c r="KZ47" s="6">
        <f t="shared" si="199"/>
        <v>0</v>
      </c>
      <c r="LA47" s="6">
        <f t="shared" ref="LA47:LR47" si="200">IFERROR(LA46/LA45,0)</f>
        <v>0</v>
      </c>
      <c r="LB47" s="6">
        <f t="shared" si="200"/>
        <v>0</v>
      </c>
      <c r="LC47" s="6">
        <f t="shared" si="200"/>
        <v>0</v>
      </c>
      <c r="LD47" s="6">
        <f t="shared" si="200"/>
        <v>0</v>
      </c>
      <c r="LE47" s="6">
        <f t="shared" si="200"/>
        <v>0</v>
      </c>
      <c r="LF47" s="6">
        <f t="shared" si="200"/>
        <v>0</v>
      </c>
      <c r="LG47" s="6">
        <f t="shared" si="200"/>
        <v>0</v>
      </c>
      <c r="LH47" s="6">
        <f t="shared" si="200"/>
        <v>0</v>
      </c>
      <c r="LI47" s="6">
        <f t="shared" si="200"/>
        <v>0</v>
      </c>
      <c r="LJ47" s="6">
        <f t="shared" si="200"/>
        <v>0</v>
      </c>
      <c r="LK47" s="6">
        <f t="shared" si="200"/>
        <v>0</v>
      </c>
      <c r="LL47" s="6">
        <f t="shared" si="200"/>
        <v>0</v>
      </c>
      <c r="LM47" s="6">
        <f t="shared" si="200"/>
        <v>0</v>
      </c>
      <c r="LN47" s="6">
        <f t="shared" si="200"/>
        <v>0</v>
      </c>
      <c r="LO47" s="6">
        <f t="shared" si="200"/>
        <v>0</v>
      </c>
      <c r="LP47" s="6">
        <f t="shared" si="200"/>
        <v>0</v>
      </c>
      <c r="LQ47" s="6">
        <f t="shared" si="200"/>
        <v>0</v>
      </c>
      <c r="LR47" s="6">
        <f t="shared" si="200"/>
        <v>0</v>
      </c>
      <c r="LS47" s="6">
        <f t="shared" ref="LS47:MB47" si="201">IFERROR(LS46/LS45,0)</f>
        <v>0</v>
      </c>
      <c r="LT47" s="6">
        <f t="shared" si="201"/>
        <v>0</v>
      </c>
      <c r="LU47" s="6">
        <f t="shared" si="201"/>
        <v>0</v>
      </c>
      <c r="LV47" s="6">
        <f t="shared" si="201"/>
        <v>0</v>
      </c>
      <c r="LW47" s="6">
        <f t="shared" si="201"/>
        <v>0</v>
      </c>
      <c r="LX47" s="6">
        <f t="shared" si="201"/>
        <v>0</v>
      </c>
      <c r="LY47" s="6">
        <f t="shared" si="201"/>
        <v>0</v>
      </c>
      <c r="LZ47" s="6">
        <f t="shared" si="201"/>
        <v>0</v>
      </c>
      <c r="MA47" s="6">
        <f t="shared" si="201"/>
        <v>0</v>
      </c>
      <c r="MB47" s="6">
        <f t="shared" si="201"/>
        <v>0</v>
      </c>
      <c r="MC47" s="6">
        <f t="shared" ref="MC47:MF47" si="202">IFERROR(MC46/MC45,0)</f>
        <v>0</v>
      </c>
      <c r="MD47" s="6">
        <f t="shared" si="202"/>
        <v>0</v>
      </c>
      <c r="ME47" s="6">
        <f t="shared" si="202"/>
        <v>0</v>
      </c>
      <c r="MF47" s="6">
        <f t="shared" si="202"/>
        <v>0</v>
      </c>
      <c r="MG47" s="6">
        <f t="shared" ref="MG47:MT47" si="203">IFERROR(MG46/MG45,0)</f>
        <v>0</v>
      </c>
      <c r="MH47" s="6">
        <f t="shared" si="203"/>
        <v>0</v>
      </c>
      <c r="MI47" s="6">
        <f t="shared" si="203"/>
        <v>0</v>
      </c>
      <c r="MJ47" s="6">
        <f t="shared" si="203"/>
        <v>0</v>
      </c>
      <c r="MK47" s="6">
        <f t="shared" si="203"/>
        <v>0</v>
      </c>
      <c r="ML47" s="6">
        <f t="shared" si="203"/>
        <v>0</v>
      </c>
      <c r="MM47" s="6">
        <f t="shared" si="203"/>
        <v>0</v>
      </c>
      <c r="MN47" s="6">
        <f t="shared" si="203"/>
        <v>0</v>
      </c>
      <c r="MO47" s="6">
        <f t="shared" si="203"/>
        <v>0</v>
      </c>
      <c r="MP47" s="6">
        <f t="shared" si="203"/>
        <v>0</v>
      </c>
      <c r="MQ47" s="6">
        <f t="shared" si="203"/>
        <v>0</v>
      </c>
      <c r="MR47" s="6">
        <f t="shared" si="203"/>
        <v>0</v>
      </c>
      <c r="MS47" s="6">
        <f t="shared" si="203"/>
        <v>0</v>
      </c>
      <c r="MT47" s="6">
        <f t="shared" si="203"/>
        <v>0</v>
      </c>
      <c r="MU47" s="6">
        <f t="shared" ref="MU47:NZ47" si="204">IFERROR(MU46/MU45,0)</f>
        <v>0</v>
      </c>
      <c r="MV47" s="6">
        <f t="shared" si="204"/>
        <v>0</v>
      </c>
      <c r="MW47" s="6">
        <f t="shared" si="204"/>
        <v>0</v>
      </c>
      <c r="MX47" s="6">
        <f t="shared" si="204"/>
        <v>0</v>
      </c>
      <c r="MY47" s="6">
        <f t="shared" si="204"/>
        <v>0</v>
      </c>
      <c r="MZ47" s="6">
        <f t="shared" si="204"/>
        <v>0</v>
      </c>
      <c r="NA47" s="6">
        <f t="shared" si="204"/>
        <v>0</v>
      </c>
      <c r="NB47" s="6">
        <f t="shared" si="204"/>
        <v>0</v>
      </c>
      <c r="NC47" s="6">
        <f t="shared" si="204"/>
        <v>0</v>
      </c>
      <c r="ND47" s="6">
        <f t="shared" si="204"/>
        <v>0</v>
      </c>
      <c r="NE47" s="6">
        <f t="shared" si="204"/>
        <v>0</v>
      </c>
      <c r="NF47" s="6">
        <f t="shared" si="204"/>
        <v>0</v>
      </c>
      <c r="NG47" s="6">
        <f t="shared" si="204"/>
        <v>0</v>
      </c>
      <c r="NH47" s="6">
        <f t="shared" si="204"/>
        <v>0</v>
      </c>
      <c r="NI47" s="6">
        <f t="shared" si="204"/>
        <v>0</v>
      </c>
      <c r="NJ47" s="6">
        <f t="shared" si="204"/>
        <v>0</v>
      </c>
      <c r="NK47" s="6">
        <f t="shared" si="204"/>
        <v>0</v>
      </c>
      <c r="NL47" s="6">
        <f t="shared" si="204"/>
        <v>0</v>
      </c>
      <c r="NM47" s="6">
        <f t="shared" si="204"/>
        <v>0</v>
      </c>
      <c r="NN47" s="6">
        <f t="shared" si="204"/>
        <v>0</v>
      </c>
      <c r="NO47" s="6">
        <f t="shared" si="204"/>
        <v>0</v>
      </c>
      <c r="NP47" s="6">
        <f t="shared" si="204"/>
        <v>0</v>
      </c>
      <c r="NQ47" s="6">
        <f t="shared" si="204"/>
        <v>0</v>
      </c>
      <c r="NR47" s="6">
        <f t="shared" si="204"/>
        <v>0</v>
      </c>
      <c r="NS47" s="6">
        <f t="shared" si="204"/>
        <v>0</v>
      </c>
      <c r="NT47" s="6">
        <f t="shared" si="204"/>
        <v>0</v>
      </c>
      <c r="NU47" s="6">
        <f t="shared" si="204"/>
        <v>0</v>
      </c>
      <c r="NV47" s="6">
        <f t="shared" si="204"/>
        <v>0</v>
      </c>
      <c r="NW47" s="6">
        <f t="shared" si="204"/>
        <v>0</v>
      </c>
      <c r="NX47" s="6">
        <f t="shared" si="204"/>
        <v>0</v>
      </c>
      <c r="NY47" s="6">
        <f t="shared" si="204"/>
        <v>0</v>
      </c>
      <c r="NZ47" s="6">
        <f t="shared" si="204"/>
        <v>0</v>
      </c>
      <c r="OA47" s="6">
        <f t="shared" ref="OA47:PF47" si="205">IFERROR(OA46/OA45,0)</f>
        <v>0</v>
      </c>
      <c r="OB47" s="6">
        <f t="shared" si="205"/>
        <v>0</v>
      </c>
      <c r="OC47" s="6">
        <f t="shared" si="205"/>
        <v>0</v>
      </c>
      <c r="OD47" s="6">
        <f t="shared" si="205"/>
        <v>0</v>
      </c>
      <c r="OE47" s="6">
        <f t="shared" si="205"/>
        <v>0</v>
      </c>
      <c r="OF47" s="6">
        <f t="shared" si="205"/>
        <v>0</v>
      </c>
      <c r="OG47" s="6">
        <f t="shared" si="205"/>
        <v>0</v>
      </c>
      <c r="OH47" s="6">
        <f t="shared" si="205"/>
        <v>0</v>
      </c>
      <c r="OI47" s="6">
        <f t="shared" si="205"/>
        <v>0</v>
      </c>
      <c r="OJ47" s="6">
        <f t="shared" si="205"/>
        <v>0</v>
      </c>
      <c r="OK47" s="6">
        <f t="shared" si="205"/>
        <v>0</v>
      </c>
      <c r="OL47" s="6">
        <f t="shared" si="205"/>
        <v>0</v>
      </c>
      <c r="OM47" s="6">
        <f t="shared" si="205"/>
        <v>0</v>
      </c>
      <c r="ON47" s="6">
        <f t="shared" si="205"/>
        <v>0</v>
      </c>
      <c r="OO47" s="6">
        <f t="shared" si="205"/>
        <v>0</v>
      </c>
      <c r="OP47" s="6">
        <f t="shared" si="205"/>
        <v>0</v>
      </c>
      <c r="OQ47" s="6">
        <f t="shared" si="205"/>
        <v>0</v>
      </c>
      <c r="OR47" s="6">
        <f t="shared" si="205"/>
        <v>0</v>
      </c>
      <c r="OS47" s="6">
        <f t="shared" si="205"/>
        <v>0</v>
      </c>
      <c r="OT47" s="6">
        <f t="shared" si="205"/>
        <v>0</v>
      </c>
      <c r="OU47" s="6">
        <f t="shared" si="205"/>
        <v>0</v>
      </c>
      <c r="OV47" s="6">
        <f t="shared" si="205"/>
        <v>0</v>
      </c>
      <c r="OW47" s="6">
        <f t="shared" si="205"/>
        <v>0</v>
      </c>
      <c r="OX47" s="6">
        <f t="shared" si="205"/>
        <v>0</v>
      </c>
      <c r="OY47" s="6">
        <f t="shared" si="205"/>
        <v>0</v>
      </c>
      <c r="OZ47" s="6">
        <f t="shared" si="205"/>
        <v>0</v>
      </c>
      <c r="PA47" s="6">
        <f t="shared" si="205"/>
        <v>0</v>
      </c>
      <c r="PB47" s="6">
        <f t="shared" si="205"/>
        <v>0</v>
      </c>
      <c r="PC47" s="6">
        <f t="shared" si="205"/>
        <v>0</v>
      </c>
      <c r="PD47" s="6">
        <f t="shared" si="205"/>
        <v>0</v>
      </c>
      <c r="PE47" s="6">
        <f t="shared" si="205"/>
        <v>0</v>
      </c>
      <c r="PF47" s="6">
        <f t="shared" si="205"/>
        <v>0</v>
      </c>
      <c r="PG47" s="6">
        <f t="shared" ref="PG47:QG47" si="206">IFERROR(PG46/PG45,0)</f>
        <v>0</v>
      </c>
      <c r="PH47" s="6">
        <f t="shared" si="206"/>
        <v>0</v>
      </c>
      <c r="PI47" s="6">
        <f t="shared" si="206"/>
        <v>0</v>
      </c>
      <c r="PJ47" s="6">
        <f t="shared" si="206"/>
        <v>0</v>
      </c>
      <c r="PK47" s="6">
        <f t="shared" si="206"/>
        <v>0</v>
      </c>
      <c r="PL47" s="6">
        <f t="shared" si="206"/>
        <v>0</v>
      </c>
      <c r="PM47" s="6">
        <f t="shared" si="206"/>
        <v>0</v>
      </c>
      <c r="PN47" s="6">
        <f t="shared" si="206"/>
        <v>0</v>
      </c>
      <c r="PO47" s="6">
        <f t="shared" si="206"/>
        <v>0</v>
      </c>
      <c r="PP47" s="6">
        <f t="shared" si="206"/>
        <v>0</v>
      </c>
      <c r="PQ47" s="6">
        <f t="shared" si="206"/>
        <v>0</v>
      </c>
      <c r="PR47" s="6">
        <f t="shared" si="206"/>
        <v>0</v>
      </c>
      <c r="PS47" s="6">
        <f t="shared" si="206"/>
        <v>0</v>
      </c>
      <c r="PT47" s="6">
        <f t="shared" si="206"/>
        <v>0</v>
      </c>
      <c r="PU47" s="6">
        <f t="shared" si="206"/>
        <v>0</v>
      </c>
      <c r="PV47" s="6">
        <f t="shared" si="206"/>
        <v>0</v>
      </c>
      <c r="PW47" s="6">
        <f t="shared" si="206"/>
        <v>0</v>
      </c>
      <c r="PX47" s="6">
        <f t="shared" si="206"/>
        <v>0</v>
      </c>
      <c r="PY47" s="6">
        <f t="shared" si="206"/>
        <v>0</v>
      </c>
      <c r="PZ47" s="6">
        <f t="shared" si="206"/>
        <v>0</v>
      </c>
      <c r="QA47" s="6">
        <f t="shared" si="206"/>
        <v>0</v>
      </c>
      <c r="QB47" s="6">
        <f t="shared" si="206"/>
        <v>0</v>
      </c>
      <c r="QC47" s="6">
        <f t="shared" si="206"/>
        <v>0</v>
      </c>
      <c r="QD47" s="6">
        <f t="shared" si="206"/>
        <v>0</v>
      </c>
      <c r="QE47" s="6">
        <f t="shared" si="206"/>
        <v>0</v>
      </c>
      <c r="QF47" s="6">
        <f t="shared" si="206"/>
        <v>0</v>
      </c>
      <c r="QG47" s="6">
        <f t="shared" si="206"/>
        <v>0</v>
      </c>
    </row>
    <row r="48" spans="1:449" ht="15">
      <c r="A48" s="5" t="s">
        <v>5236</v>
      </c>
      <c r="B48" s="5">
        <v>0</v>
      </c>
      <c r="C48" s="5">
        <v>1</v>
      </c>
      <c r="D48" s="5">
        <v>2</v>
      </c>
      <c r="E48" s="5">
        <v>3</v>
      </c>
      <c r="F48" s="5">
        <v>4</v>
      </c>
      <c r="G48" s="5">
        <v>5</v>
      </c>
      <c r="H48" s="5">
        <v>6</v>
      </c>
      <c r="I48" s="5">
        <v>7</v>
      </c>
      <c r="J48" s="5">
        <v>8</v>
      </c>
      <c r="K48" s="5">
        <v>9</v>
      </c>
      <c r="L48" s="5">
        <v>10</v>
      </c>
      <c r="M48" s="5">
        <v>11</v>
      </c>
      <c r="N48" s="5">
        <v>12</v>
      </c>
      <c r="O48" s="5">
        <v>13</v>
      </c>
      <c r="P48" s="5">
        <v>14</v>
      </c>
      <c r="Q48" s="5">
        <v>15</v>
      </c>
      <c r="R48" s="5">
        <v>16</v>
      </c>
      <c r="S48" s="5">
        <v>17</v>
      </c>
      <c r="T48" s="5">
        <v>18</v>
      </c>
      <c r="U48" s="5">
        <v>19</v>
      </c>
      <c r="V48" s="5">
        <v>20</v>
      </c>
      <c r="W48" s="5">
        <v>21</v>
      </c>
      <c r="X48" s="5">
        <v>22</v>
      </c>
      <c r="Y48" s="5">
        <v>23</v>
      </c>
      <c r="Z48" s="5">
        <v>24</v>
      </c>
      <c r="AA48" s="5">
        <v>25</v>
      </c>
      <c r="AB48" s="5">
        <v>26</v>
      </c>
      <c r="AC48" s="5">
        <v>27</v>
      </c>
      <c r="AD48" s="5">
        <v>28</v>
      </c>
      <c r="AE48" s="5">
        <v>29</v>
      </c>
      <c r="AF48" s="5">
        <v>30</v>
      </c>
      <c r="AG48" s="5">
        <v>31</v>
      </c>
      <c r="AH48" s="5">
        <v>32</v>
      </c>
      <c r="AI48" s="5">
        <v>33</v>
      </c>
      <c r="AJ48" s="5">
        <v>34</v>
      </c>
      <c r="AK48" s="5">
        <v>35</v>
      </c>
      <c r="AL48" s="5">
        <v>36</v>
      </c>
      <c r="AM48" s="5">
        <v>37</v>
      </c>
      <c r="AN48" s="5">
        <v>38</v>
      </c>
      <c r="AO48" s="5">
        <v>39</v>
      </c>
      <c r="AP48" s="5">
        <v>40</v>
      </c>
      <c r="AQ48" s="5">
        <v>41</v>
      </c>
      <c r="AR48" s="5">
        <v>42</v>
      </c>
      <c r="AS48" s="5">
        <v>43</v>
      </c>
      <c r="AT48" s="5">
        <v>44</v>
      </c>
      <c r="AU48" s="5">
        <v>45</v>
      </c>
      <c r="AV48" s="5">
        <v>46</v>
      </c>
      <c r="AW48" s="5">
        <v>47</v>
      </c>
      <c r="AX48" s="5">
        <v>48</v>
      </c>
      <c r="AY48" s="5">
        <v>49</v>
      </c>
      <c r="AZ48" s="5">
        <v>50</v>
      </c>
      <c r="BA48" s="5">
        <v>51</v>
      </c>
      <c r="BB48" s="5">
        <v>52</v>
      </c>
      <c r="BC48" s="5">
        <v>53</v>
      </c>
      <c r="BD48" s="5">
        <v>54</v>
      </c>
      <c r="BE48" s="5">
        <v>55</v>
      </c>
      <c r="BF48" s="5">
        <v>56</v>
      </c>
      <c r="BG48" s="5">
        <v>57</v>
      </c>
      <c r="BH48" s="5">
        <v>58</v>
      </c>
      <c r="BI48" s="5">
        <v>59</v>
      </c>
      <c r="BJ48" s="5">
        <v>60</v>
      </c>
      <c r="BK48" s="5">
        <v>61</v>
      </c>
      <c r="BL48" s="5">
        <v>62</v>
      </c>
      <c r="BM48" s="5">
        <v>63</v>
      </c>
      <c r="BN48" s="5">
        <v>64</v>
      </c>
      <c r="BO48" s="5">
        <v>65</v>
      </c>
      <c r="BP48" s="5">
        <v>66</v>
      </c>
      <c r="BQ48" s="5">
        <v>67</v>
      </c>
      <c r="BR48" s="5">
        <v>68</v>
      </c>
      <c r="BS48" s="5">
        <v>69</v>
      </c>
      <c r="BT48" s="5">
        <v>70</v>
      </c>
      <c r="BU48" s="5">
        <v>71</v>
      </c>
      <c r="BV48" s="5">
        <v>72</v>
      </c>
      <c r="BW48" s="5">
        <v>73</v>
      </c>
      <c r="BX48" s="5">
        <v>74</v>
      </c>
      <c r="BY48" s="5">
        <v>75</v>
      </c>
      <c r="BZ48" s="5">
        <v>76</v>
      </c>
      <c r="CA48" s="5">
        <v>77</v>
      </c>
      <c r="CB48" s="5">
        <v>78</v>
      </c>
      <c r="CC48" s="5">
        <v>79</v>
      </c>
      <c r="CD48" s="5">
        <v>80</v>
      </c>
      <c r="CE48" s="5">
        <v>81</v>
      </c>
      <c r="CF48" s="5">
        <v>82</v>
      </c>
      <c r="CG48" s="5">
        <v>83</v>
      </c>
      <c r="CH48" s="5">
        <v>84</v>
      </c>
      <c r="CI48" s="5">
        <v>85</v>
      </c>
      <c r="CJ48" s="5">
        <v>86</v>
      </c>
      <c r="CK48" s="5">
        <v>87</v>
      </c>
      <c r="CL48" s="5">
        <v>88</v>
      </c>
      <c r="CM48" s="5">
        <v>89</v>
      </c>
      <c r="CN48" s="5">
        <v>90</v>
      </c>
      <c r="CO48" s="5">
        <v>364</v>
      </c>
      <c r="CP48" s="5">
        <v>365</v>
      </c>
      <c r="CQ48" s="5">
        <v>366</v>
      </c>
      <c r="CR48" s="5">
        <v>367</v>
      </c>
      <c r="CS48" s="5">
        <v>368</v>
      </c>
      <c r="CT48" s="5">
        <v>369</v>
      </c>
      <c r="CU48" s="5">
        <v>370</v>
      </c>
      <c r="CV48" s="5">
        <v>371</v>
      </c>
      <c r="CW48" s="5">
        <v>372</v>
      </c>
      <c r="CX48" s="5">
        <v>373</v>
      </c>
      <c r="CY48" s="5">
        <v>374</v>
      </c>
      <c r="CZ48" s="5">
        <v>375</v>
      </c>
      <c r="DA48" s="5">
        <v>376</v>
      </c>
      <c r="DB48" s="5">
        <v>377</v>
      </c>
      <c r="DC48" s="5">
        <v>378</v>
      </c>
      <c r="DD48" s="5">
        <v>379</v>
      </c>
      <c r="DE48" s="5">
        <v>380</v>
      </c>
      <c r="DF48" s="5">
        <v>381</v>
      </c>
      <c r="DG48" s="5">
        <v>382</v>
      </c>
      <c r="DH48" s="5">
        <v>383</v>
      </c>
      <c r="DI48" s="5">
        <v>384</v>
      </c>
      <c r="DJ48" s="5">
        <v>385</v>
      </c>
      <c r="DK48" s="5">
        <v>386</v>
      </c>
      <c r="DL48" s="5">
        <v>387</v>
      </c>
      <c r="DM48" s="5">
        <v>388</v>
      </c>
      <c r="DN48" s="5">
        <v>389</v>
      </c>
      <c r="DO48" s="5">
        <v>390</v>
      </c>
      <c r="DP48" s="5">
        <v>391</v>
      </c>
      <c r="DQ48" s="5">
        <v>392</v>
      </c>
      <c r="DR48" s="5">
        <v>393</v>
      </c>
      <c r="DS48" s="5">
        <v>394</v>
      </c>
      <c r="DT48" s="5">
        <v>395</v>
      </c>
      <c r="DU48" s="5">
        <v>396</v>
      </c>
      <c r="DV48" s="5">
        <v>397</v>
      </c>
      <c r="DW48" s="5">
        <v>398</v>
      </c>
      <c r="DX48" s="5">
        <v>399</v>
      </c>
      <c r="DY48" s="5">
        <v>400</v>
      </c>
      <c r="DZ48" s="5">
        <v>401</v>
      </c>
      <c r="EA48" s="5">
        <v>402</v>
      </c>
      <c r="EB48" s="5">
        <v>403</v>
      </c>
      <c r="EC48" s="5">
        <v>404</v>
      </c>
      <c r="ED48" s="5">
        <v>405</v>
      </c>
      <c r="EE48" s="5">
        <v>406</v>
      </c>
      <c r="EF48" s="5">
        <v>407</v>
      </c>
      <c r="EG48" s="5">
        <v>408</v>
      </c>
      <c r="EH48" s="5">
        <v>409</v>
      </c>
      <c r="EI48" s="5">
        <v>410</v>
      </c>
      <c r="EJ48" s="5">
        <v>411</v>
      </c>
      <c r="EK48" s="5">
        <v>412</v>
      </c>
      <c r="EL48" s="5">
        <v>413</v>
      </c>
      <c r="EM48" s="5">
        <v>414</v>
      </c>
      <c r="EN48" s="5">
        <v>415</v>
      </c>
      <c r="EO48" s="5">
        <v>416</v>
      </c>
      <c r="EP48" s="5">
        <v>417</v>
      </c>
      <c r="EQ48" s="5">
        <v>418</v>
      </c>
      <c r="ER48" s="5">
        <v>419</v>
      </c>
      <c r="ES48" s="5">
        <v>420</v>
      </c>
      <c r="ET48" s="5">
        <v>421</v>
      </c>
      <c r="EU48" s="5">
        <v>422</v>
      </c>
      <c r="EV48" s="5">
        <v>423</v>
      </c>
      <c r="EW48" s="5">
        <v>424</v>
      </c>
      <c r="EX48" s="5">
        <v>425</v>
      </c>
      <c r="EY48" s="5">
        <v>426</v>
      </c>
      <c r="EZ48" s="5">
        <v>427</v>
      </c>
      <c r="FA48" s="5">
        <v>428</v>
      </c>
      <c r="FB48" s="5">
        <v>429</v>
      </c>
      <c r="FC48" s="5">
        <v>430</v>
      </c>
      <c r="FD48" s="5">
        <v>431</v>
      </c>
      <c r="FE48" s="5">
        <v>432</v>
      </c>
      <c r="FF48" s="5">
        <v>433</v>
      </c>
      <c r="FG48" s="5">
        <v>434</v>
      </c>
      <c r="FH48" s="5">
        <v>435</v>
      </c>
      <c r="FI48" s="5">
        <v>436</v>
      </c>
      <c r="FJ48" s="5">
        <v>437</v>
      </c>
      <c r="FK48" s="5">
        <v>438</v>
      </c>
      <c r="FL48" s="5">
        <v>439</v>
      </c>
      <c r="FM48" s="5">
        <v>440</v>
      </c>
      <c r="FN48" s="5">
        <v>441</v>
      </c>
      <c r="FO48" s="5">
        <v>442</v>
      </c>
      <c r="FP48" s="5">
        <v>443</v>
      </c>
      <c r="FQ48" s="5">
        <v>444</v>
      </c>
      <c r="FR48" s="5">
        <v>445</v>
      </c>
      <c r="FS48" s="5">
        <v>446</v>
      </c>
      <c r="FT48" s="5">
        <v>447</v>
      </c>
      <c r="FU48" s="5">
        <v>448</v>
      </c>
      <c r="FV48" s="5">
        <v>449</v>
      </c>
      <c r="FW48" s="5">
        <v>450</v>
      </c>
      <c r="FX48" s="5">
        <v>451</v>
      </c>
      <c r="FY48" s="5">
        <v>452</v>
      </c>
      <c r="FZ48" s="5">
        <v>453</v>
      </c>
      <c r="GA48" s="5">
        <v>454</v>
      </c>
      <c r="GB48" s="5">
        <v>455</v>
      </c>
      <c r="GC48" s="5">
        <v>456</v>
      </c>
      <c r="GD48" s="5">
        <v>457</v>
      </c>
      <c r="GE48" s="5">
        <v>458</v>
      </c>
      <c r="GF48" s="5">
        <v>459</v>
      </c>
      <c r="GG48" s="5">
        <v>460</v>
      </c>
      <c r="GH48" s="5">
        <v>461</v>
      </c>
      <c r="GI48" s="5">
        <v>462</v>
      </c>
      <c r="GJ48" s="5">
        <v>463</v>
      </c>
      <c r="GK48" s="5">
        <v>464</v>
      </c>
      <c r="GL48" s="5">
        <v>465</v>
      </c>
      <c r="GM48" s="5">
        <v>466</v>
      </c>
      <c r="GN48" s="5">
        <v>467</v>
      </c>
      <c r="GO48" s="5">
        <v>468</v>
      </c>
      <c r="GP48" s="5">
        <v>469</v>
      </c>
      <c r="GQ48" s="5">
        <v>470</v>
      </c>
      <c r="GR48" s="5">
        <v>471</v>
      </c>
      <c r="GS48" s="5">
        <v>472</v>
      </c>
      <c r="GT48" s="5">
        <v>473</v>
      </c>
      <c r="GU48" s="5">
        <v>474</v>
      </c>
      <c r="GV48" s="5">
        <v>475</v>
      </c>
      <c r="GW48" s="5">
        <v>476</v>
      </c>
      <c r="GX48" s="5">
        <v>477</v>
      </c>
      <c r="GY48" s="5">
        <v>478</v>
      </c>
      <c r="GZ48" s="5">
        <v>479</v>
      </c>
      <c r="HA48" s="5">
        <v>480</v>
      </c>
      <c r="HB48" s="5">
        <v>481</v>
      </c>
      <c r="HC48" s="5">
        <v>482</v>
      </c>
      <c r="HD48" s="5">
        <v>483</v>
      </c>
      <c r="HE48" s="5">
        <v>484</v>
      </c>
      <c r="HF48" s="5">
        <v>485</v>
      </c>
      <c r="HG48" s="5">
        <v>486</v>
      </c>
      <c r="HH48" s="5">
        <v>487</v>
      </c>
      <c r="HI48" s="5">
        <v>488</v>
      </c>
      <c r="HJ48" s="5">
        <v>489</v>
      </c>
      <c r="HK48" s="5">
        <v>490</v>
      </c>
      <c r="HL48" s="5">
        <v>491</v>
      </c>
      <c r="HM48" s="5">
        <v>492</v>
      </c>
      <c r="HN48" s="5">
        <v>493</v>
      </c>
      <c r="HO48" s="5">
        <v>494</v>
      </c>
      <c r="HP48" s="5">
        <v>495</v>
      </c>
      <c r="HQ48" s="5">
        <v>496</v>
      </c>
      <c r="HR48" s="5">
        <v>497</v>
      </c>
      <c r="HS48" s="5">
        <v>498</v>
      </c>
      <c r="HT48" s="5">
        <v>499</v>
      </c>
      <c r="HU48" s="5">
        <v>500</v>
      </c>
      <c r="HV48" s="5">
        <v>501</v>
      </c>
      <c r="HW48" s="5">
        <v>502</v>
      </c>
      <c r="HX48" s="5">
        <v>503</v>
      </c>
      <c r="HY48" s="5">
        <v>504</v>
      </c>
      <c r="HZ48" s="5">
        <v>505</v>
      </c>
      <c r="IA48" s="5">
        <v>506</v>
      </c>
      <c r="IB48" s="5">
        <v>507</v>
      </c>
      <c r="IC48" s="5">
        <v>508</v>
      </c>
      <c r="ID48" s="5">
        <v>509</v>
      </c>
      <c r="IE48" s="5">
        <v>510</v>
      </c>
      <c r="IF48" s="5">
        <v>511</v>
      </c>
      <c r="IG48" s="5">
        <v>512</v>
      </c>
      <c r="IH48" s="5">
        <v>513</v>
      </c>
      <c r="II48" s="5">
        <v>514</v>
      </c>
      <c r="IJ48" s="5">
        <v>515</v>
      </c>
      <c r="IK48" s="5">
        <v>516</v>
      </c>
      <c r="IL48" s="5">
        <v>517</v>
      </c>
      <c r="IM48" s="5">
        <v>518</v>
      </c>
      <c r="IN48" s="5">
        <v>519</v>
      </c>
      <c r="IO48" s="5">
        <v>520</v>
      </c>
      <c r="IP48" s="5">
        <v>521</v>
      </c>
      <c r="IQ48" s="5">
        <v>522</v>
      </c>
      <c r="IR48" s="5">
        <v>523</v>
      </c>
      <c r="IS48" s="5">
        <v>524</v>
      </c>
      <c r="IT48" s="5">
        <v>525</v>
      </c>
      <c r="IU48" s="5">
        <v>526</v>
      </c>
      <c r="IV48" s="5">
        <v>527</v>
      </c>
    </row>
    <row r="49" spans="1:463" ht="15">
      <c r="A49" s="1" t="s">
        <v>5237</v>
      </c>
      <c r="B49" s="1">
        <f t="shared" ref="B49" si="207">IFERROR(B44/B48,0)</f>
        <v>0</v>
      </c>
      <c r="C49" s="1">
        <f t="shared" ref="C49:BN49" si="208">IFERROR(C44/C48,0)</f>
        <v>0</v>
      </c>
      <c r="D49" s="1">
        <f t="shared" si="208"/>
        <v>0</v>
      </c>
      <c r="E49" s="1">
        <f t="shared" si="208"/>
        <v>0</v>
      </c>
      <c r="F49" s="1">
        <f t="shared" si="208"/>
        <v>0</v>
      </c>
      <c r="G49" s="1">
        <f t="shared" si="208"/>
        <v>0</v>
      </c>
      <c r="H49" s="1">
        <f t="shared" si="208"/>
        <v>0</v>
      </c>
      <c r="I49" s="1">
        <f t="shared" si="208"/>
        <v>0</v>
      </c>
      <c r="J49" s="1">
        <f t="shared" si="208"/>
        <v>0</v>
      </c>
      <c r="K49" s="1">
        <f t="shared" si="208"/>
        <v>0</v>
      </c>
      <c r="L49" s="1">
        <f t="shared" si="208"/>
        <v>0</v>
      </c>
      <c r="M49" s="1">
        <f t="shared" si="208"/>
        <v>0</v>
      </c>
      <c r="N49" s="1">
        <f t="shared" si="208"/>
        <v>0</v>
      </c>
      <c r="O49" s="1">
        <f t="shared" si="208"/>
        <v>0</v>
      </c>
      <c r="P49" s="1">
        <f t="shared" si="208"/>
        <v>0</v>
      </c>
      <c r="Q49" s="1">
        <f t="shared" si="208"/>
        <v>0</v>
      </c>
      <c r="R49" s="1">
        <f t="shared" si="208"/>
        <v>0</v>
      </c>
      <c r="S49" s="1">
        <f t="shared" si="208"/>
        <v>0</v>
      </c>
      <c r="T49" s="1">
        <f t="shared" si="208"/>
        <v>0</v>
      </c>
      <c r="U49" s="1">
        <f t="shared" si="208"/>
        <v>0</v>
      </c>
      <c r="V49" s="1">
        <f t="shared" si="208"/>
        <v>0</v>
      </c>
      <c r="W49" s="1">
        <f t="shared" si="208"/>
        <v>0</v>
      </c>
      <c r="X49" s="1">
        <f t="shared" si="208"/>
        <v>0</v>
      </c>
      <c r="Y49" s="1">
        <f t="shared" si="208"/>
        <v>0</v>
      </c>
      <c r="Z49" s="1">
        <f t="shared" si="208"/>
        <v>0</v>
      </c>
      <c r="AA49" s="1">
        <f t="shared" si="208"/>
        <v>0</v>
      </c>
      <c r="AB49" s="1">
        <f t="shared" si="208"/>
        <v>0</v>
      </c>
      <c r="AC49" s="1">
        <f t="shared" si="208"/>
        <v>0</v>
      </c>
      <c r="AD49" s="1">
        <f t="shared" si="208"/>
        <v>0</v>
      </c>
      <c r="AE49" s="1">
        <f t="shared" si="208"/>
        <v>0</v>
      </c>
      <c r="AF49" s="1">
        <f t="shared" si="208"/>
        <v>0</v>
      </c>
      <c r="AG49" s="1">
        <f t="shared" si="208"/>
        <v>0</v>
      </c>
      <c r="AH49" s="1">
        <f t="shared" si="208"/>
        <v>0</v>
      </c>
      <c r="AI49" s="1">
        <f t="shared" si="208"/>
        <v>0</v>
      </c>
      <c r="AJ49" s="1">
        <f t="shared" si="208"/>
        <v>0</v>
      </c>
      <c r="AK49" s="1">
        <f t="shared" si="208"/>
        <v>0</v>
      </c>
      <c r="AL49" s="1">
        <f t="shared" si="208"/>
        <v>0</v>
      </c>
      <c r="AM49" s="1">
        <f t="shared" si="208"/>
        <v>0</v>
      </c>
      <c r="AN49" s="1">
        <f t="shared" si="208"/>
        <v>0</v>
      </c>
      <c r="AO49" s="1">
        <f t="shared" si="208"/>
        <v>0</v>
      </c>
      <c r="AP49" s="1">
        <f t="shared" si="208"/>
        <v>0</v>
      </c>
      <c r="AQ49" s="1">
        <f t="shared" si="208"/>
        <v>0</v>
      </c>
      <c r="AR49" s="1">
        <f t="shared" si="208"/>
        <v>0</v>
      </c>
      <c r="AS49" s="1">
        <f t="shared" si="208"/>
        <v>0</v>
      </c>
      <c r="AT49" s="1">
        <f t="shared" si="208"/>
        <v>0</v>
      </c>
      <c r="AU49" s="1">
        <f t="shared" si="208"/>
        <v>0</v>
      </c>
      <c r="AV49" s="1">
        <f t="shared" si="208"/>
        <v>0</v>
      </c>
      <c r="AW49" s="1">
        <f t="shared" si="208"/>
        <v>0</v>
      </c>
      <c r="AX49" s="1">
        <f t="shared" si="208"/>
        <v>0</v>
      </c>
      <c r="AY49" s="1">
        <f t="shared" si="208"/>
        <v>0</v>
      </c>
      <c r="AZ49" s="1">
        <f t="shared" si="208"/>
        <v>0</v>
      </c>
      <c r="BA49" s="1">
        <f t="shared" si="208"/>
        <v>0</v>
      </c>
      <c r="BB49" s="1">
        <f t="shared" si="208"/>
        <v>0</v>
      </c>
      <c r="BC49" s="1">
        <f t="shared" si="208"/>
        <v>0</v>
      </c>
      <c r="BD49" s="1">
        <f t="shared" si="208"/>
        <v>0</v>
      </c>
      <c r="BE49" s="1">
        <f t="shared" si="208"/>
        <v>0</v>
      </c>
      <c r="BF49" s="1">
        <f t="shared" si="208"/>
        <v>0</v>
      </c>
      <c r="BG49" s="1">
        <f t="shared" si="208"/>
        <v>0</v>
      </c>
      <c r="BH49" s="1">
        <f t="shared" si="208"/>
        <v>0</v>
      </c>
      <c r="BI49" s="1">
        <f t="shared" si="208"/>
        <v>0</v>
      </c>
      <c r="BJ49" s="1">
        <f t="shared" si="208"/>
        <v>0</v>
      </c>
      <c r="BK49" s="1">
        <f t="shared" si="208"/>
        <v>0</v>
      </c>
      <c r="BL49" s="1">
        <f t="shared" si="208"/>
        <v>0</v>
      </c>
      <c r="BM49" s="1">
        <f t="shared" si="208"/>
        <v>0</v>
      </c>
      <c r="BN49" s="1">
        <f t="shared" si="208"/>
        <v>0</v>
      </c>
      <c r="BO49" s="1">
        <f t="shared" ref="BO49:CN49" si="209">IFERROR(BO44/BO48,0)</f>
        <v>0</v>
      </c>
      <c r="BP49" s="1">
        <f t="shared" si="209"/>
        <v>0</v>
      </c>
      <c r="BQ49" s="1">
        <f t="shared" si="209"/>
        <v>0</v>
      </c>
      <c r="BR49" s="1">
        <f t="shared" si="209"/>
        <v>0</v>
      </c>
      <c r="BS49" s="1">
        <f t="shared" si="209"/>
        <v>0</v>
      </c>
      <c r="BT49" s="1">
        <f t="shared" si="209"/>
        <v>0</v>
      </c>
      <c r="BU49" s="1">
        <f t="shared" si="209"/>
        <v>0</v>
      </c>
      <c r="BV49" s="1">
        <f t="shared" si="209"/>
        <v>0</v>
      </c>
      <c r="BW49" s="1">
        <f t="shared" si="209"/>
        <v>0</v>
      </c>
      <c r="BX49" s="1">
        <f t="shared" si="209"/>
        <v>0</v>
      </c>
      <c r="BY49" s="1">
        <f t="shared" si="209"/>
        <v>0</v>
      </c>
      <c r="BZ49" s="1">
        <f t="shared" si="209"/>
        <v>0</v>
      </c>
      <c r="CA49" s="1">
        <f t="shared" si="209"/>
        <v>0</v>
      </c>
      <c r="CB49" s="1">
        <f t="shared" si="209"/>
        <v>0</v>
      </c>
      <c r="CC49" s="1">
        <f t="shared" si="209"/>
        <v>0</v>
      </c>
      <c r="CD49" s="1">
        <f t="shared" si="209"/>
        <v>0</v>
      </c>
      <c r="CE49" s="1">
        <f t="shared" si="209"/>
        <v>0</v>
      </c>
      <c r="CF49" s="1">
        <f t="shared" si="209"/>
        <v>0</v>
      </c>
      <c r="CG49" s="1">
        <f t="shared" si="209"/>
        <v>0</v>
      </c>
      <c r="CH49" s="1">
        <f t="shared" si="209"/>
        <v>0</v>
      </c>
      <c r="CI49" s="1">
        <f t="shared" si="209"/>
        <v>0</v>
      </c>
      <c r="CJ49" s="1">
        <f t="shared" si="209"/>
        <v>0</v>
      </c>
      <c r="CK49" s="1">
        <f t="shared" si="209"/>
        <v>0</v>
      </c>
      <c r="CL49" s="1">
        <f t="shared" si="209"/>
        <v>0</v>
      </c>
      <c r="CM49" s="1">
        <f t="shared" si="209"/>
        <v>0</v>
      </c>
      <c r="CN49" s="1">
        <f t="shared" si="209"/>
        <v>0</v>
      </c>
      <c r="CO49" s="1">
        <f t="shared" ref="CO49:DI49" si="210">IFERROR(CO44/CO48,0)</f>
        <v>0</v>
      </c>
      <c r="CP49" s="1">
        <f t="shared" si="210"/>
        <v>0</v>
      </c>
      <c r="CQ49" s="1">
        <f t="shared" si="210"/>
        <v>0</v>
      </c>
      <c r="CR49" s="1">
        <f t="shared" si="210"/>
        <v>0</v>
      </c>
      <c r="CS49" s="1">
        <f t="shared" si="210"/>
        <v>0</v>
      </c>
      <c r="CT49" s="1">
        <f t="shared" si="210"/>
        <v>0</v>
      </c>
      <c r="CU49" s="1">
        <f t="shared" si="210"/>
        <v>0</v>
      </c>
      <c r="CV49" s="1">
        <f t="shared" si="210"/>
        <v>0</v>
      </c>
      <c r="CW49" s="1">
        <f t="shared" si="210"/>
        <v>0</v>
      </c>
      <c r="CX49" s="1">
        <f t="shared" si="210"/>
        <v>0</v>
      </c>
      <c r="CY49" s="1">
        <f t="shared" si="210"/>
        <v>0</v>
      </c>
      <c r="CZ49" s="1">
        <f t="shared" si="210"/>
        <v>0</v>
      </c>
      <c r="DA49" s="1">
        <f t="shared" si="210"/>
        <v>0</v>
      </c>
      <c r="DB49" s="1">
        <f t="shared" si="210"/>
        <v>0</v>
      </c>
      <c r="DC49" s="1">
        <f t="shared" si="210"/>
        <v>0</v>
      </c>
      <c r="DD49" s="1">
        <f t="shared" si="210"/>
        <v>0</v>
      </c>
      <c r="DE49" s="1">
        <f t="shared" si="210"/>
        <v>0</v>
      </c>
      <c r="DF49" s="1">
        <f t="shared" si="210"/>
        <v>0</v>
      </c>
      <c r="DG49" s="1">
        <f t="shared" si="210"/>
        <v>0</v>
      </c>
      <c r="DH49" s="1">
        <f t="shared" si="210"/>
        <v>0</v>
      </c>
      <c r="DI49" s="1">
        <f t="shared" si="210"/>
        <v>0</v>
      </c>
      <c r="DJ49" s="1">
        <f t="shared" ref="DJ49:FU49" si="211">IFERROR(DJ44/DJ48,0)</f>
        <v>0</v>
      </c>
      <c r="DK49" s="1">
        <f t="shared" si="211"/>
        <v>0</v>
      </c>
      <c r="DL49" s="1">
        <f t="shared" si="211"/>
        <v>0</v>
      </c>
      <c r="DM49" s="1">
        <f t="shared" si="211"/>
        <v>0</v>
      </c>
      <c r="DN49" s="1">
        <f t="shared" si="211"/>
        <v>0</v>
      </c>
      <c r="DO49" s="1">
        <f t="shared" si="211"/>
        <v>0</v>
      </c>
      <c r="DP49" s="1">
        <f t="shared" si="211"/>
        <v>0</v>
      </c>
      <c r="DQ49" s="1">
        <f t="shared" si="211"/>
        <v>0</v>
      </c>
      <c r="DR49" s="1">
        <f t="shared" si="211"/>
        <v>0</v>
      </c>
      <c r="DS49" s="1">
        <f t="shared" si="211"/>
        <v>0</v>
      </c>
      <c r="DT49" s="1">
        <f t="shared" si="211"/>
        <v>0</v>
      </c>
      <c r="DU49" s="1">
        <f t="shared" si="211"/>
        <v>0</v>
      </c>
      <c r="DV49" s="1">
        <f t="shared" si="211"/>
        <v>0</v>
      </c>
      <c r="DW49" s="1">
        <f t="shared" si="211"/>
        <v>0</v>
      </c>
      <c r="DX49" s="1">
        <f t="shared" si="211"/>
        <v>0</v>
      </c>
      <c r="DY49" s="1">
        <f t="shared" si="211"/>
        <v>0</v>
      </c>
      <c r="DZ49" s="1">
        <f t="shared" si="211"/>
        <v>0</v>
      </c>
      <c r="EA49" s="1">
        <f t="shared" si="211"/>
        <v>0</v>
      </c>
      <c r="EB49" s="1">
        <f t="shared" si="211"/>
        <v>0</v>
      </c>
      <c r="EC49" s="1">
        <f t="shared" si="211"/>
        <v>0</v>
      </c>
      <c r="ED49" s="1">
        <f t="shared" si="211"/>
        <v>0</v>
      </c>
      <c r="EE49" s="1">
        <f t="shared" si="211"/>
        <v>0</v>
      </c>
      <c r="EF49" s="1">
        <f t="shared" si="211"/>
        <v>0</v>
      </c>
      <c r="EG49" s="1">
        <f t="shared" si="211"/>
        <v>0</v>
      </c>
      <c r="EH49" s="1">
        <f t="shared" si="211"/>
        <v>0</v>
      </c>
      <c r="EI49" s="1">
        <f t="shared" si="211"/>
        <v>0</v>
      </c>
      <c r="EJ49" s="1">
        <f t="shared" si="211"/>
        <v>0</v>
      </c>
      <c r="EK49" s="1">
        <f t="shared" si="211"/>
        <v>0</v>
      </c>
      <c r="EL49" s="1">
        <f t="shared" si="211"/>
        <v>0</v>
      </c>
      <c r="EM49" s="1">
        <f t="shared" si="211"/>
        <v>0</v>
      </c>
      <c r="EN49" s="1">
        <f t="shared" si="211"/>
        <v>0</v>
      </c>
      <c r="EO49" s="1">
        <f t="shared" si="211"/>
        <v>0</v>
      </c>
      <c r="EP49" s="1">
        <f t="shared" si="211"/>
        <v>0</v>
      </c>
      <c r="EQ49" s="1">
        <f t="shared" si="211"/>
        <v>0</v>
      </c>
      <c r="ER49" s="1">
        <f t="shared" si="211"/>
        <v>0</v>
      </c>
      <c r="ES49" s="1">
        <f t="shared" si="211"/>
        <v>0</v>
      </c>
      <c r="ET49" s="1">
        <f t="shared" si="211"/>
        <v>0</v>
      </c>
      <c r="EU49" s="1">
        <f t="shared" si="211"/>
        <v>0</v>
      </c>
      <c r="EV49" s="1">
        <f t="shared" si="211"/>
        <v>0</v>
      </c>
      <c r="EW49" s="1">
        <f t="shared" si="211"/>
        <v>0</v>
      </c>
      <c r="EX49" s="1">
        <f t="shared" si="211"/>
        <v>0</v>
      </c>
      <c r="EY49" s="1">
        <f t="shared" si="211"/>
        <v>0</v>
      </c>
      <c r="EZ49" s="1">
        <f t="shared" si="211"/>
        <v>0</v>
      </c>
      <c r="FA49" s="1">
        <f t="shared" si="211"/>
        <v>0</v>
      </c>
      <c r="FB49" s="1">
        <f t="shared" si="211"/>
        <v>0</v>
      </c>
      <c r="FC49" s="1">
        <f t="shared" si="211"/>
        <v>0</v>
      </c>
      <c r="FD49" s="1">
        <f t="shared" si="211"/>
        <v>0</v>
      </c>
      <c r="FE49" s="1">
        <f t="shared" si="211"/>
        <v>0</v>
      </c>
      <c r="FF49" s="1">
        <f t="shared" si="211"/>
        <v>0</v>
      </c>
      <c r="FG49" s="1">
        <f t="shared" si="211"/>
        <v>0</v>
      </c>
      <c r="FH49" s="1">
        <f t="shared" si="211"/>
        <v>0</v>
      </c>
      <c r="FI49" s="1">
        <f t="shared" si="211"/>
        <v>0</v>
      </c>
      <c r="FJ49" s="1">
        <f t="shared" si="211"/>
        <v>0</v>
      </c>
      <c r="FK49" s="1">
        <f t="shared" si="211"/>
        <v>0</v>
      </c>
      <c r="FL49" s="1">
        <f t="shared" si="211"/>
        <v>0</v>
      </c>
      <c r="FM49" s="1">
        <f t="shared" si="211"/>
        <v>0</v>
      </c>
      <c r="FN49" s="1">
        <f t="shared" si="211"/>
        <v>0</v>
      </c>
      <c r="FO49" s="1">
        <f t="shared" si="211"/>
        <v>0</v>
      </c>
      <c r="FP49" s="1">
        <f t="shared" si="211"/>
        <v>0</v>
      </c>
      <c r="FQ49" s="1">
        <f t="shared" si="211"/>
        <v>0</v>
      </c>
      <c r="FR49" s="1">
        <f t="shared" si="211"/>
        <v>0</v>
      </c>
      <c r="FS49" s="1">
        <f t="shared" si="211"/>
        <v>0</v>
      </c>
      <c r="FT49" s="1">
        <f t="shared" si="211"/>
        <v>0</v>
      </c>
      <c r="FU49" s="1">
        <f t="shared" si="211"/>
        <v>0</v>
      </c>
      <c r="FV49" s="1">
        <f t="shared" ref="FV49:IG49" si="212">IFERROR(FV44/FV48,0)</f>
        <v>0</v>
      </c>
      <c r="FW49" s="1">
        <f t="shared" si="212"/>
        <v>0</v>
      </c>
      <c r="FX49" s="1">
        <f t="shared" si="212"/>
        <v>0</v>
      </c>
      <c r="FY49" s="1">
        <f t="shared" si="212"/>
        <v>0</v>
      </c>
      <c r="FZ49" s="1">
        <f t="shared" si="212"/>
        <v>0</v>
      </c>
      <c r="GA49" s="1">
        <f t="shared" si="212"/>
        <v>0</v>
      </c>
      <c r="GB49" s="1">
        <f t="shared" si="212"/>
        <v>0</v>
      </c>
      <c r="GC49" s="1">
        <f t="shared" si="212"/>
        <v>0</v>
      </c>
      <c r="GD49" s="1">
        <f t="shared" si="212"/>
        <v>0</v>
      </c>
      <c r="GE49" s="1">
        <f t="shared" si="212"/>
        <v>0</v>
      </c>
      <c r="GF49" s="1">
        <f t="shared" si="212"/>
        <v>0</v>
      </c>
      <c r="GG49" s="1">
        <f t="shared" si="212"/>
        <v>0</v>
      </c>
      <c r="GH49" s="1">
        <f t="shared" si="212"/>
        <v>0</v>
      </c>
      <c r="GI49" s="1">
        <f t="shared" si="212"/>
        <v>0</v>
      </c>
      <c r="GJ49" s="1">
        <f t="shared" si="212"/>
        <v>0</v>
      </c>
      <c r="GK49" s="1">
        <f t="shared" si="212"/>
        <v>0</v>
      </c>
      <c r="GL49" s="1">
        <f t="shared" si="212"/>
        <v>0</v>
      </c>
      <c r="GM49" s="1">
        <f t="shared" si="212"/>
        <v>0</v>
      </c>
      <c r="GN49" s="1">
        <f t="shared" si="212"/>
        <v>0</v>
      </c>
      <c r="GO49" s="1">
        <f t="shared" si="212"/>
        <v>0</v>
      </c>
      <c r="GP49" s="1">
        <f t="shared" si="212"/>
        <v>0</v>
      </c>
      <c r="GQ49" s="1">
        <f t="shared" si="212"/>
        <v>0</v>
      </c>
      <c r="GR49" s="1">
        <f t="shared" si="212"/>
        <v>0</v>
      </c>
      <c r="GS49" s="1">
        <f t="shared" si="212"/>
        <v>0</v>
      </c>
      <c r="GT49" s="1">
        <f t="shared" si="212"/>
        <v>0</v>
      </c>
      <c r="GU49" s="1">
        <f t="shared" si="212"/>
        <v>0</v>
      </c>
      <c r="GV49" s="1">
        <f t="shared" si="212"/>
        <v>0</v>
      </c>
      <c r="GW49" s="1">
        <f t="shared" si="212"/>
        <v>0</v>
      </c>
      <c r="GX49" s="1">
        <f t="shared" si="212"/>
        <v>0</v>
      </c>
      <c r="GY49" s="1">
        <f t="shared" si="212"/>
        <v>0</v>
      </c>
      <c r="GZ49" s="1">
        <f t="shared" si="212"/>
        <v>0</v>
      </c>
      <c r="HA49" s="1">
        <f t="shared" si="212"/>
        <v>0</v>
      </c>
      <c r="HB49" s="1">
        <f t="shared" si="212"/>
        <v>0</v>
      </c>
      <c r="HC49" s="1">
        <f t="shared" si="212"/>
        <v>0</v>
      </c>
      <c r="HD49" s="1">
        <f t="shared" si="212"/>
        <v>0</v>
      </c>
      <c r="HE49" s="1">
        <f t="shared" si="212"/>
        <v>0</v>
      </c>
      <c r="HF49" s="1">
        <f t="shared" si="212"/>
        <v>0</v>
      </c>
      <c r="HG49" s="1">
        <f t="shared" si="212"/>
        <v>0</v>
      </c>
      <c r="HH49" s="1">
        <f t="shared" si="212"/>
        <v>0</v>
      </c>
      <c r="HI49" s="1">
        <f t="shared" si="212"/>
        <v>0</v>
      </c>
      <c r="HJ49" s="1">
        <f t="shared" si="212"/>
        <v>0</v>
      </c>
      <c r="HK49" s="1">
        <f t="shared" si="212"/>
        <v>0</v>
      </c>
      <c r="HL49" s="1">
        <f t="shared" si="212"/>
        <v>0</v>
      </c>
      <c r="HM49" s="1">
        <f t="shared" si="212"/>
        <v>0</v>
      </c>
      <c r="HN49" s="1">
        <f t="shared" si="212"/>
        <v>0</v>
      </c>
      <c r="HO49" s="1">
        <f t="shared" si="212"/>
        <v>0</v>
      </c>
      <c r="HP49" s="1">
        <f t="shared" si="212"/>
        <v>0</v>
      </c>
      <c r="HQ49" s="1">
        <f t="shared" si="212"/>
        <v>0</v>
      </c>
      <c r="HR49" s="1">
        <f t="shared" si="212"/>
        <v>0</v>
      </c>
      <c r="HS49" s="1">
        <f t="shared" si="212"/>
        <v>0</v>
      </c>
      <c r="HT49" s="1">
        <f t="shared" si="212"/>
        <v>0</v>
      </c>
      <c r="HU49" s="1">
        <f t="shared" si="212"/>
        <v>0</v>
      </c>
      <c r="HV49" s="1">
        <f t="shared" si="212"/>
        <v>0</v>
      </c>
      <c r="HW49" s="1">
        <f t="shared" si="212"/>
        <v>0</v>
      </c>
      <c r="HX49" s="1">
        <f t="shared" si="212"/>
        <v>0</v>
      </c>
      <c r="HY49" s="1">
        <f t="shared" si="212"/>
        <v>0</v>
      </c>
      <c r="HZ49" s="1">
        <f t="shared" si="212"/>
        <v>0</v>
      </c>
      <c r="IA49" s="1">
        <f t="shared" si="212"/>
        <v>0</v>
      </c>
      <c r="IB49" s="1">
        <f t="shared" si="212"/>
        <v>0</v>
      </c>
      <c r="IC49" s="1">
        <f t="shared" si="212"/>
        <v>0</v>
      </c>
      <c r="ID49" s="1">
        <f t="shared" si="212"/>
        <v>0</v>
      </c>
      <c r="IE49" s="1">
        <f t="shared" si="212"/>
        <v>0</v>
      </c>
      <c r="IF49" s="1">
        <f t="shared" si="212"/>
        <v>0</v>
      </c>
      <c r="IG49" s="1">
        <f t="shared" si="212"/>
        <v>0</v>
      </c>
      <c r="IH49" s="1">
        <f t="shared" ref="IH49:IV49" si="213">IFERROR(IH44/IH48,0)</f>
        <v>0</v>
      </c>
      <c r="II49" s="1">
        <f t="shared" si="213"/>
        <v>0</v>
      </c>
      <c r="IJ49" s="1">
        <f t="shared" si="213"/>
        <v>0</v>
      </c>
      <c r="IK49" s="1">
        <f t="shared" si="213"/>
        <v>0</v>
      </c>
      <c r="IL49" s="1">
        <f t="shared" si="213"/>
        <v>0</v>
      </c>
      <c r="IM49" s="1">
        <f t="shared" si="213"/>
        <v>0</v>
      </c>
      <c r="IN49" s="1">
        <f t="shared" si="213"/>
        <v>0</v>
      </c>
      <c r="IO49" s="1">
        <f t="shared" si="213"/>
        <v>0</v>
      </c>
      <c r="IP49" s="1">
        <f t="shared" si="213"/>
        <v>0</v>
      </c>
      <c r="IQ49" s="1">
        <f t="shared" si="213"/>
        <v>0</v>
      </c>
      <c r="IR49" s="1">
        <f t="shared" si="213"/>
        <v>0</v>
      </c>
      <c r="IS49" s="1">
        <f t="shared" si="213"/>
        <v>0</v>
      </c>
      <c r="IT49" s="1">
        <f t="shared" si="213"/>
        <v>0</v>
      </c>
      <c r="IU49" s="1">
        <f t="shared" si="213"/>
        <v>0</v>
      </c>
      <c r="IV49" s="1">
        <f t="shared" si="213"/>
        <v>0</v>
      </c>
      <c r="IW49" s="8" t="e">
        <f t="shared" ref="IW49:JH49" si="214">IW45/IW48</f>
        <v>#DIV/0!</v>
      </c>
      <c r="IX49" s="8" t="e">
        <f t="shared" si="214"/>
        <v>#DIV/0!</v>
      </c>
      <c r="IY49" s="8" t="e">
        <f t="shared" si="214"/>
        <v>#DIV/0!</v>
      </c>
      <c r="IZ49" s="8" t="e">
        <f t="shared" si="214"/>
        <v>#DIV/0!</v>
      </c>
      <c r="JA49" s="8" t="e">
        <f t="shared" si="214"/>
        <v>#DIV/0!</v>
      </c>
      <c r="JB49" s="8" t="e">
        <f t="shared" si="214"/>
        <v>#DIV/0!</v>
      </c>
      <c r="JC49" s="8" t="e">
        <f t="shared" si="214"/>
        <v>#DIV/0!</v>
      </c>
      <c r="JD49" s="8" t="e">
        <f t="shared" si="214"/>
        <v>#DIV/0!</v>
      </c>
      <c r="JE49" s="8" t="e">
        <f t="shared" si="214"/>
        <v>#DIV/0!</v>
      </c>
      <c r="JF49" s="8" t="e">
        <f t="shared" si="214"/>
        <v>#DIV/0!</v>
      </c>
      <c r="JG49" s="8" t="e">
        <f t="shared" si="214"/>
        <v>#DIV/0!</v>
      </c>
      <c r="JH49" s="8" t="e">
        <f t="shared" si="214"/>
        <v>#DIV/0!</v>
      </c>
      <c r="JI49" s="8" t="e">
        <f t="shared" ref="JI49:KP49" si="215">JI45/JI48</f>
        <v>#DIV/0!</v>
      </c>
      <c r="JJ49" s="8" t="e">
        <f t="shared" si="215"/>
        <v>#DIV/0!</v>
      </c>
      <c r="JK49" s="8" t="e">
        <f t="shared" si="215"/>
        <v>#DIV/0!</v>
      </c>
      <c r="JL49" s="8" t="e">
        <f t="shared" si="215"/>
        <v>#DIV/0!</v>
      </c>
      <c r="JM49" s="8" t="e">
        <f t="shared" si="215"/>
        <v>#DIV/0!</v>
      </c>
      <c r="JN49" s="8" t="e">
        <f t="shared" si="215"/>
        <v>#DIV/0!</v>
      </c>
      <c r="JO49" s="8" t="e">
        <f t="shared" si="215"/>
        <v>#DIV/0!</v>
      </c>
      <c r="JP49" s="8" t="e">
        <f t="shared" si="215"/>
        <v>#DIV/0!</v>
      </c>
      <c r="JQ49" s="8" t="e">
        <f t="shared" si="215"/>
        <v>#DIV/0!</v>
      </c>
      <c r="JR49" s="8" t="e">
        <f t="shared" si="215"/>
        <v>#DIV/0!</v>
      </c>
      <c r="JS49" s="8" t="e">
        <f t="shared" si="215"/>
        <v>#DIV/0!</v>
      </c>
      <c r="JT49" s="8" t="e">
        <f t="shared" si="215"/>
        <v>#DIV/0!</v>
      </c>
      <c r="JU49" s="8" t="e">
        <f t="shared" si="215"/>
        <v>#DIV/0!</v>
      </c>
      <c r="JV49" s="8" t="e">
        <f t="shared" si="215"/>
        <v>#DIV/0!</v>
      </c>
      <c r="JW49" s="8" t="e">
        <f t="shared" si="215"/>
        <v>#DIV/0!</v>
      </c>
      <c r="JX49" s="8" t="e">
        <f t="shared" si="215"/>
        <v>#DIV/0!</v>
      </c>
      <c r="JY49" s="8" t="e">
        <f t="shared" si="215"/>
        <v>#DIV/0!</v>
      </c>
      <c r="JZ49" s="8" t="e">
        <f t="shared" si="215"/>
        <v>#DIV/0!</v>
      </c>
      <c r="KA49" s="8" t="e">
        <f t="shared" si="215"/>
        <v>#DIV/0!</v>
      </c>
      <c r="KB49" s="8" t="e">
        <f t="shared" si="215"/>
        <v>#DIV/0!</v>
      </c>
      <c r="KC49" s="8" t="e">
        <f t="shared" si="215"/>
        <v>#DIV/0!</v>
      </c>
      <c r="KD49" s="8" t="e">
        <f t="shared" si="215"/>
        <v>#DIV/0!</v>
      </c>
      <c r="KE49" s="8" t="e">
        <f t="shared" si="215"/>
        <v>#DIV/0!</v>
      </c>
      <c r="KF49" s="8" t="e">
        <f t="shared" si="215"/>
        <v>#DIV/0!</v>
      </c>
      <c r="KG49" s="8" t="e">
        <f t="shared" si="215"/>
        <v>#DIV/0!</v>
      </c>
      <c r="KH49" s="8" t="e">
        <f t="shared" si="215"/>
        <v>#DIV/0!</v>
      </c>
      <c r="KI49" s="8" t="e">
        <f t="shared" si="215"/>
        <v>#DIV/0!</v>
      </c>
      <c r="KJ49" s="8" t="e">
        <f t="shared" si="215"/>
        <v>#DIV/0!</v>
      </c>
      <c r="KK49" s="8" t="e">
        <f t="shared" si="215"/>
        <v>#DIV/0!</v>
      </c>
      <c r="KL49" s="8" t="e">
        <f t="shared" si="215"/>
        <v>#DIV/0!</v>
      </c>
      <c r="KM49" s="8" t="e">
        <f t="shared" si="215"/>
        <v>#DIV/0!</v>
      </c>
      <c r="KN49" s="8" t="e">
        <f t="shared" si="215"/>
        <v>#DIV/0!</v>
      </c>
      <c r="KO49" s="8" t="e">
        <f t="shared" si="215"/>
        <v>#DIV/0!</v>
      </c>
      <c r="KP49" s="8" t="e">
        <f t="shared" si="215"/>
        <v>#DIV/0!</v>
      </c>
      <c r="KQ49" s="8" t="e">
        <f t="shared" ref="KQ49:KZ49" si="216">KQ45/KQ48</f>
        <v>#DIV/0!</v>
      </c>
      <c r="KR49" s="8" t="e">
        <f t="shared" si="216"/>
        <v>#DIV/0!</v>
      </c>
      <c r="KS49" s="8" t="e">
        <f t="shared" si="216"/>
        <v>#DIV/0!</v>
      </c>
      <c r="KT49" s="8" t="e">
        <f t="shared" si="216"/>
        <v>#DIV/0!</v>
      </c>
      <c r="KU49" s="8" t="e">
        <f t="shared" si="216"/>
        <v>#DIV/0!</v>
      </c>
      <c r="KV49" s="8" t="e">
        <f t="shared" si="216"/>
        <v>#DIV/0!</v>
      </c>
      <c r="KW49" s="8" t="e">
        <f t="shared" si="216"/>
        <v>#DIV/0!</v>
      </c>
      <c r="KX49" s="8" t="e">
        <f t="shared" si="216"/>
        <v>#DIV/0!</v>
      </c>
      <c r="KY49" s="8" t="e">
        <f t="shared" si="216"/>
        <v>#DIV/0!</v>
      </c>
      <c r="KZ49" s="8" t="e">
        <f t="shared" si="216"/>
        <v>#DIV/0!</v>
      </c>
      <c r="LA49" s="8" t="e">
        <f t="shared" ref="LA49:LR49" si="217">LA45/LA48</f>
        <v>#DIV/0!</v>
      </c>
      <c r="LB49" s="8" t="e">
        <f t="shared" si="217"/>
        <v>#DIV/0!</v>
      </c>
      <c r="LC49" s="8" t="e">
        <f t="shared" si="217"/>
        <v>#DIV/0!</v>
      </c>
      <c r="LD49" s="8" t="e">
        <f t="shared" si="217"/>
        <v>#DIV/0!</v>
      </c>
      <c r="LE49" s="8" t="e">
        <f t="shared" si="217"/>
        <v>#DIV/0!</v>
      </c>
      <c r="LF49" s="8" t="e">
        <f t="shared" si="217"/>
        <v>#DIV/0!</v>
      </c>
      <c r="LG49" s="8" t="e">
        <f t="shared" si="217"/>
        <v>#DIV/0!</v>
      </c>
      <c r="LH49" s="8" t="e">
        <f t="shared" si="217"/>
        <v>#DIV/0!</v>
      </c>
      <c r="LI49" s="8" t="e">
        <f t="shared" si="217"/>
        <v>#DIV/0!</v>
      </c>
      <c r="LJ49" s="8" t="e">
        <f t="shared" si="217"/>
        <v>#DIV/0!</v>
      </c>
      <c r="LK49" s="8" t="e">
        <f t="shared" si="217"/>
        <v>#DIV/0!</v>
      </c>
      <c r="LL49" s="8" t="e">
        <f t="shared" si="217"/>
        <v>#DIV/0!</v>
      </c>
      <c r="LM49" s="8" t="e">
        <f t="shared" si="217"/>
        <v>#DIV/0!</v>
      </c>
      <c r="LN49" s="8" t="e">
        <f t="shared" si="217"/>
        <v>#DIV/0!</v>
      </c>
      <c r="LO49" s="8" t="e">
        <f t="shared" si="217"/>
        <v>#DIV/0!</v>
      </c>
      <c r="LP49" s="8" t="e">
        <f t="shared" si="217"/>
        <v>#DIV/0!</v>
      </c>
      <c r="LQ49" s="8" t="e">
        <f t="shared" si="217"/>
        <v>#DIV/0!</v>
      </c>
      <c r="LR49" s="8" t="e">
        <f t="shared" si="217"/>
        <v>#DIV/0!</v>
      </c>
      <c r="LS49" s="8" t="e">
        <f t="shared" ref="LS49:MB49" si="218">LS45/LS48</f>
        <v>#DIV/0!</v>
      </c>
      <c r="LT49" s="8" t="e">
        <f t="shared" si="218"/>
        <v>#DIV/0!</v>
      </c>
      <c r="LU49" s="8" t="e">
        <f t="shared" si="218"/>
        <v>#DIV/0!</v>
      </c>
      <c r="LV49" s="8" t="e">
        <f t="shared" si="218"/>
        <v>#DIV/0!</v>
      </c>
      <c r="LW49" s="8" t="e">
        <f t="shared" si="218"/>
        <v>#DIV/0!</v>
      </c>
      <c r="LX49" s="8" t="e">
        <f t="shared" si="218"/>
        <v>#DIV/0!</v>
      </c>
      <c r="LY49" s="8" t="e">
        <f t="shared" si="218"/>
        <v>#DIV/0!</v>
      </c>
      <c r="LZ49" s="8" t="e">
        <f t="shared" si="218"/>
        <v>#DIV/0!</v>
      </c>
      <c r="MA49" s="8" t="e">
        <f t="shared" si="218"/>
        <v>#DIV/0!</v>
      </c>
      <c r="MB49" s="8" t="e">
        <f t="shared" si="218"/>
        <v>#DIV/0!</v>
      </c>
      <c r="MC49" s="8" t="e">
        <f t="shared" ref="MC49:MF49" si="219">MC45/MC48</f>
        <v>#DIV/0!</v>
      </c>
      <c r="MD49" s="8" t="e">
        <f t="shared" si="219"/>
        <v>#DIV/0!</v>
      </c>
      <c r="ME49" s="8" t="e">
        <f t="shared" si="219"/>
        <v>#DIV/0!</v>
      </c>
      <c r="MF49" s="8" t="e">
        <f t="shared" si="219"/>
        <v>#DIV/0!</v>
      </c>
      <c r="MG49" s="8" t="e">
        <f t="shared" ref="MG49:MT49" si="220">MG45/MG48</f>
        <v>#DIV/0!</v>
      </c>
      <c r="MH49" s="8" t="e">
        <f t="shared" si="220"/>
        <v>#DIV/0!</v>
      </c>
      <c r="MI49" s="8" t="e">
        <f t="shared" si="220"/>
        <v>#DIV/0!</v>
      </c>
      <c r="MJ49" s="8" t="e">
        <f t="shared" si="220"/>
        <v>#DIV/0!</v>
      </c>
      <c r="MK49" s="8" t="e">
        <f t="shared" si="220"/>
        <v>#DIV/0!</v>
      </c>
      <c r="ML49" s="8" t="e">
        <f t="shared" si="220"/>
        <v>#DIV/0!</v>
      </c>
      <c r="MM49" s="8" t="e">
        <f t="shared" si="220"/>
        <v>#DIV/0!</v>
      </c>
      <c r="MN49" s="8" t="e">
        <f t="shared" si="220"/>
        <v>#DIV/0!</v>
      </c>
      <c r="MO49" s="8" t="e">
        <f t="shared" si="220"/>
        <v>#DIV/0!</v>
      </c>
      <c r="MP49" s="8" t="e">
        <f t="shared" si="220"/>
        <v>#DIV/0!</v>
      </c>
      <c r="MQ49" s="8" t="e">
        <f t="shared" si="220"/>
        <v>#DIV/0!</v>
      </c>
      <c r="MR49" s="8" t="e">
        <f t="shared" si="220"/>
        <v>#DIV/0!</v>
      </c>
      <c r="MS49" s="8" t="e">
        <f t="shared" si="220"/>
        <v>#DIV/0!</v>
      </c>
      <c r="MT49" s="8" t="e">
        <f t="shared" si="220"/>
        <v>#DIV/0!</v>
      </c>
      <c r="MU49" s="8" t="e">
        <f t="shared" ref="MU49:NZ49" si="221">MU45/MU48</f>
        <v>#DIV/0!</v>
      </c>
      <c r="MV49" s="8" t="e">
        <f t="shared" si="221"/>
        <v>#DIV/0!</v>
      </c>
      <c r="MW49" s="8" t="e">
        <f t="shared" si="221"/>
        <v>#DIV/0!</v>
      </c>
      <c r="MX49" s="8" t="e">
        <f t="shared" si="221"/>
        <v>#DIV/0!</v>
      </c>
      <c r="MY49" s="8" t="e">
        <f t="shared" si="221"/>
        <v>#DIV/0!</v>
      </c>
      <c r="MZ49" s="8" t="e">
        <f t="shared" si="221"/>
        <v>#DIV/0!</v>
      </c>
      <c r="NA49" s="8" t="e">
        <f t="shared" si="221"/>
        <v>#DIV/0!</v>
      </c>
      <c r="NB49" s="8" t="e">
        <f t="shared" si="221"/>
        <v>#DIV/0!</v>
      </c>
      <c r="NC49" s="8" t="e">
        <f t="shared" si="221"/>
        <v>#DIV/0!</v>
      </c>
      <c r="ND49" s="8" t="e">
        <f t="shared" si="221"/>
        <v>#DIV/0!</v>
      </c>
      <c r="NE49" s="8" t="e">
        <f t="shared" si="221"/>
        <v>#DIV/0!</v>
      </c>
      <c r="NF49" s="8" t="e">
        <f t="shared" si="221"/>
        <v>#DIV/0!</v>
      </c>
      <c r="NG49" s="8" t="e">
        <f t="shared" si="221"/>
        <v>#DIV/0!</v>
      </c>
      <c r="NH49" s="8" t="e">
        <f t="shared" si="221"/>
        <v>#DIV/0!</v>
      </c>
      <c r="NI49" s="8" t="e">
        <f t="shared" si="221"/>
        <v>#DIV/0!</v>
      </c>
      <c r="NJ49" s="8" t="e">
        <f t="shared" si="221"/>
        <v>#DIV/0!</v>
      </c>
      <c r="NK49" s="8" t="e">
        <f t="shared" si="221"/>
        <v>#DIV/0!</v>
      </c>
      <c r="NL49" s="8" t="e">
        <f t="shared" si="221"/>
        <v>#DIV/0!</v>
      </c>
      <c r="NM49" s="8" t="e">
        <f t="shared" si="221"/>
        <v>#DIV/0!</v>
      </c>
      <c r="NN49" s="8" t="e">
        <f t="shared" si="221"/>
        <v>#DIV/0!</v>
      </c>
      <c r="NO49" s="8" t="e">
        <f t="shared" si="221"/>
        <v>#DIV/0!</v>
      </c>
      <c r="NP49" s="8" t="e">
        <f t="shared" si="221"/>
        <v>#DIV/0!</v>
      </c>
      <c r="NQ49" s="8" t="e">
        <f t="shared" si="221"/>
        <v>#DIV/0!</v>
      </c>
      <c r="NR49" s="8" t="e">
        <f t="shared" si="221"/>
        <v>#DIV/0!</v>
      </c>
      <c r="NS49" s="8" t="e">
        <f t="shared" si="221"/>
        <v>#DIV/0!</v>
      </c>
      <c r="NT49" s="8" t="e">
        <f t="shared" si="221"/>
        <v>#DIV/0!</v>
      </c>
      <c r="NU49" s="8" t="e">
        <f t="shared" si="221"/>
        <v>#DIV/0!</v>
      </c>
      <c r="NV49" s="8" t="e">
        <f t="shared" si="221"/>
        <v>#DIV/0!</v>
      </c>
      <c r="NW49" s="8" t="e">
        <f t="shared" si="221"/>
        <v>#DIV/0!</v>
      </c>
      <c r="NX49" s="8" t="e">
        <f t="shared" si="221"/>
        <v>#DIV/0!</v>
      </c>
      <c r="NY49" s="8" t="e">
        <f t="shared" si="221"/>
        <v>#DIV/0!</v>
      </c>
      <c r="NZ49" s="8" t="e">
        <f t="shared" si="221"/>
        <v>#DIV/0!</v>
      </c>
      <c r="OA49" s="8" t="e">
        <f t="shared" ref="OA49:PF49" si="222">OA45/OA48</f>
        <v>#DIV/0!</v>
      </c>
      <c r="OB49" s="8" t="e">
        <f t="shared" si="222"/>
        <v>#DIV/0!</v>
      </c>
      <c r="OC49" s="8" t="e">
        <f t="shared" si="222"/>
        <v>#DIV/0!</v>
      </c>
      <c r="OD49" s="8" t="e">
        <f t="shared" si="222"/>
        <v>#DIV/0!</v>
      </c>
      <c r="OE49" s="8" t="e">
        <f t="shared" si="222"/>
        <v>#DIV/0!</v>
      </c>
      <c r="OF49" s="8" t="e">
        <f t="shared" si="222"/>
        <v>#DIV/0!</v>
      </c>
      <c r="OG49" s="8" t="e">
        <f t="shared" si="222"/>
        <v>#DIV/0!</v>
      </c>
      <c r="OH49" s="8" t="e">
        <f t="shared" si="222"/>
        <v>#DIV/0!</v>
      </c>
      <c r="OI49" s="8" t="e">
        <f t="shared" si="222"/>
        <v>#DIV/0!</v>
      </c>
      <c r="OJ49" s="8" t="e">
        <f t="shared" si="222"/>
        <v>#DIV/0!</v>
      </c>
      <c r="OK49" s="8" t="e">
        <f t="shared" si="222"/>
        <v>#DIV/0!</v>
      </c>
      <c r="OL49" s="8" t="e">
        <f t="shared" si="222"/>
        <v>#DIV/0!</v>
      </c>
      <c r="OM49" s="8" t="e">
        <f t="shared" si="222"/>
        <v>#DIV/0!</v>
      </c>
      <c r="ON49" s="8" t="e">
        <f t="shared" si="222"/>
        <v>#DIV/0!</v>
      </c>
      <c r="OO49" s="8" t="e">
        <f t="shared" si="222"/>
        <v>#DIV/0!</v>
      </c>
      <c r="OP49" s="8" t="e">
        <f t="shared" si="222"/>
        <v>#DIV/0!</v>
      </c>
      <c r="OQ49" s="8" t="e">
        <f t="shared" si="222"/>
        <v>#DIV/0!</v>
      </c>
      <c r="OR49" s="8" t="e">
        <f t="shared" si="222"/>
        <v>#DIV/0!</v>
      </c>
      <c r="OS49" s="8" t="e">
        <f t="shared" si="222"/>
        <v>#DIV/0!</v>
      </c>
      <c r="OT49" s="8" t="e">
        <f t="shared" si="222"/>
        <v>#DIV/0!</v>
      </c>
      <c r="OU49" s="8" t="e">
        <f t="shared" si="222"/>
        <v>#DIV/0!</v>
      </c>
      <c r="OV49" s="8" t="e">
        <f t="shared" si="222"/>
        <v>#DIV/0!</v>
      </c>
      <c r="OW49" s="8" t="e">
        <f t="shared" si="222"/>
        <v>#DIV/0!</v>
      </c>
      <c r="OX49" s="8" t="e">
        <f t="shared" si="222"/>
        <v>#DIV/0!</v>
      </c>
      <c r="OY49" s="8" t="e">
        <f t="shared" si="222"/>
        <v>#DIV/0!</v>
      </c>
      <c r="OZ49" s="8" t="e">
        <f t="shared" si="222"/>
        <v>#DIV/0!</v>
      </c>
      <c r="PA49" s="8" t="e">
        <f t="shared" si="222"/>
        <v>#DIV/0!</v>
      </c>
      <c r="PB49" s="8" t="e">
        <f t="shared" si="222"/>
        <v>#DIV/0!</v>
      </c>
      <c r="PC49" s="8" t="e">
        <f t="shared" si="222"/>
        <v>#DIV/0!</v>
      </c>
      <c r="PD49" s="8" t="e">
        <f t="shared" si="222"/>
        <v>#DIV/0!</v>
      </c>
      <c r="PE49" s="8" t="e">
        <f t="shared" si="222"/>
        <v>#DIV/0!</v>
      </c>
      <c r="PF49" s="8" t="e">
        <f t="shared" si="222"/>
        <v>#DIV/0!</v>
      </c>
      <c r="PG49" s="8" t="e">
        <f t="shared" ref="PG49:QG49" si="223">PG45/PG48</f>
        <v>#DIV/0!</v>
      </c>
      <c r="PH49" s="8" t="e">
        <f t="shared" si="223"/>
        <v>#DIV/0!</v>
      </c>
      <c r="PI49" s="8" t="e">
        <f t="shared" si="223"/>
        <v>#DIV/0!</v>
      </c>
      <c r="PJ49" s="8" t="e">
        <f t="shared" si="223"/>
        <v>#DIV/0!</v>
      </c>
      <c r="PK49" s="8" t="e">
        <f t="shared" si="223"/>
        <v>#DIV/0!</v>
      </c>
      <c r="PL49" s="8" t="e">
        <f t="shared" si="223"/>
        <v>#DIV/0!</v>
      </c>
      <c r="PM49" s="8" t="e">
        <f t="shared" si="223"/>
        <v>#DIV/0!</v>
      </c>
      <c r="PN49" s="8" t="e">
        <f t="shared" si="223"/>
        <v>#DIV/0!</v>
      </c>
      <c r="PO49" s="8" t="e">
        <f t="shared" si="223"/>
        <v>#DIV/0!</v>
      </c>
      <c r="PP49" s="8" t="e">
        <f t="shared" si="223"/>
        <v>#DIV/0!</v>
      </c>
      <c r="PQ49" s="8" t="e">
        <f t="shared" si="223"/>
        <v>#DIV/0!</v>
      </c>
      <c r="PR49" s="8" t="e">
        <f t="shared" si="223"/>
        <v>#DIV/0!</v>
      </c>
      <c r="PS49" s="8" t="e">
        <f t="shared" si="223"/>
        <v>#DIV/0!</v>
      </c>
      <c r="PT49" s="8" t="e">
        <f t="shared" si="223"/>
        <v>#DIV/0!</v>
      </c>
      <c r="PU49" s="8" t="e">
        <f t="shared" si="223"/>
        <v>#DIV/0!</v>
      </c>
      <c r="PV49" s="8" t="e">
        <f t="shared" si="223"/>
        <v>#DIV/0!</v>
      </c>
      <c r="PW49" s="8" t="e">
        <f t="shared" si="223"/>
        <v>#DIV/0!</v>
      </c>
      <c r="PX49" s="8" t="e">
        <f t="shared" si="223"/>
        <v>#DIV/0!</v>
      </c>
      <c r="PY49" s="8" t="e">
        <f t="shared" si="223"/>
        <v>#DIV/0!</v>
      </c>
      <c r="PZ49" s="8" t="e">
        <f t="shared" si="223"/>
        <v>#DIV/0!</v>
      </c>
      <c r="QA49" s="8" t="e">
        <f t="shared" si="223"/>
        <v>#DIV/0!</v>
      </c>
      <c r="QB49" s="8" t="e">
        <f t="shared" si="223"/>
        <v>#DIV/0!</v>
      </c>
      <c r="QC49" s="8" t="e">
        <f t="shared" si="223"/>
        <v>#DIV/0!</v>
      </c>
      <c r="QD49" s="8" t="e">
        <f t="shared" si="223"/>
        <v>#DIV/0!</v>
      </c>
      <c r="QE49" s="8" t="e">
        <f t="shared" si="223"/>
        <v>#DIV/0!</v>
      </c>
      <c r="QF49" s="8" t="e">
        <f t="shared" si="223"/>
        <v>#DIV/0!</v>
      </c>
      <c r="QG49" s="8" t="e">
        <f t="shared" si="223"/>
        <v>#DIV/0!</v>
      </c>
    </row>
    <row r="50" spans="1:463" s="94" customFormat="1" ht="15">
      <c r="A50" s="92" t="s">
        <v>5238</v>
      </c>
      <c r="B50" s="93">
        <v>0</v>
      </c>
      <c r="C50" s="93">
        <v>0</v>
      </c>
      <c r="D50" s="93">
        <v>0</v>
      </c>
      <c r="E50" s="93">
        <v>0</v>
      </c>
      <c r="F50" s="93">
        <v>0</v>
      </c>
      <c r="G50" s="93">
        <v>0</v>
      </c>
      <c r="H50" s="93">
        <v>0</v>
      </c>
      <c r="I50" s="93">
        <v>0</v>
      </c>
      <c r="J50" s="93">
        <v>0</v>
      </c>
      <c r="K50" s="93">
        <v>0</v>
      </c>
      <c r="L50" s="93">
        <v>0</v>
      </c>
      <c r="M50" s="93">
        <v>0</v>
      </c>
      <c r="N50" s="93">
        <v>0</v>
      </c>
      <c r="O50" s="93">
        <v>0</v>
      </c>
      <c r="P50" s="93">
        <v>0</v>
      </c>
      <c r="Q50" s="93">
        <v>0</v>
      </c>
      <c r="R50" s="93">
        <v>0</v>
      </c>
      <c r="S50" s="93">
        <v>0</v>
      </c>
      <c r="T50" s="93">
        <v>0</v>
      </c>
      <c r="U50" s="93">
        <v>0</v>
      </c>
      <c r="V50" s="93">
        <v>0</v>
      </c>
      <c r="W50" s="93">
        <v>0</v>
      </c>
      <c r="X50" s="93">
        <v>0</v>
      </c>
      <c r="Y50" s="93">
        <v>0</v>
      </c>
      <c r="Z50" s="93">
        <v>0</v>
      </c>
      <c r="AA50" s="93">
        <v>0</v>
      </c>
      <c r="AB50" s="93">
        <v>0</v>
      </c>
      <c r="AC50" s="93">
        <v>0</v>
      </c>
      <c r="AD50" s="93">
        <v>0</v>
      </c>
      <c r="AE50" s="93">
        <v>0</v>
      </c>
      <c r="AF50" s="93">
        <v>0</v>
      </c>
      <c r="AG50" s="93">
        <v>0</v>
      </c>
      <c r="AH50" s="93">
        <v>0</v>
      </c>
      <c r="AI50" s="93">
        <v>0</v>
      </c>
      <c r="AJ50" s="93">
        <v>0</v>
      </c>
      <c r="AK50" s="93">
        <v>0</v>
      </c>
      <c r="AL50" s="93">
        <v>0</v>
      </c>
      <c r="AM50" s="93">
        <v>0</v>
      </c>
      <c r="AN50" s="93">
        <v>0</v>
      </c>
      <c r="AO50" s="93">
        <v>0</v>
      </c>
      <c r="AP50" s="93">
        <v>0</v>
      </c>
      <c r="AQ50" s="93">
        <v>0</v>
      </c>
      <c r="AR50" s="93">
        <v>0</v>
      </c>
      <c r="AS50" s="93">
        <v>0</v>
      </c>
      <c r="AT50" s="93">
        <v>0</v>
      </c>
      <c r="AU50" s="93">
        <v>0</v>
      </c>
      <c r="AV50" s="93">
        <v>0</v>
      </c>
      <c r="AW50" s="93">
        <v>0</v>
      </c>
      <c r="AX50" s="93">
        <v>0</v>
      </c>
      <c r="AY50" s="93">
        <v>0</v>
      </c>
      <c r="AZ50" s="93">
        <v>0</v>
      </c>
      <c r="BA50" s="93">
        <v>0</v>
      </c>
      <c r="BB50" s="93">
        <v>0</v>
      </c>
      <c r="BC50" s="93">
        <v>0</v>
      </c>
      <c r="BD50" s="93">
        <v>0</v>
      </c>
      <c r="BE50" s="93">
        <v>0</v>
      </c>
      <c r="BF50" s="93">
        <v>0</v>
      </c>
      <c r="BG50" s="93">
        <v>0</v>
      </c>
      <c r="BH50" s="93">
        <v>0</v>
      </c>
      <c r="BI50" s="93">
        <v>0</v>
      </c>
      <c r="BJ50" s="93">
        <v>0</v>
      </c>
      <c r="BK50" s="93">
        <v>0</v>
      </c>
      <c r="BL50" s="93">
        <v>0</v>
      </c>
      <c r="BM50" s="93">
        <v>0</v>
      </c>
      <c r="BN50" s="93">
        <v>0</v>
      </c>
      <c r="BO50" s="93">
        <v>0</v>
      </c>
      <c r="BP50" s="93">
        <v>0</v>
      </c>
      <c r="BQ50" s="93">
        <v>0</v>
      </c>
      <c r="BR50" s="93">
        <v>0</v>
      </c>
      <c r="BS50" s="93">
        <v>0</v>
      </c>
      <c r="BT50" s="93">
        <v>0</v>
      </c>
      <c r="BU50" s="93">
        <v>0</v>
      </c>
      <c r="BV50" s="93">
        <v>0</v>
      </c>
      <c r="BW50" s="93">
        <v>0</v>
      </c>
      <c r="BX50" s="93">
        <v>0</v>
      </c>
      <c r="BY50" s="93">
        <v>0</v>
      </c>
      <c r="BZ50" s="93">
        <v>0</v>
      </c>
      <c r="CA50" s="93">
        <v>0</v>
      </c>
      <c r="CB50" s="93">
        <v>0</v>
      </c>
      <c r="CC50" s="93">
        <v>0</v>
      </c>
      <c r="CD50" s="93">
        <v>0</v>
      </c>
      <c r="CE50" s="93">
        <v>0</v>
      </c>
      <c r="CF50" s="93">
        <v>0</v>
      </c>
      <c r="CG50" s="93">
        <v>0</v>
      </c>
      <c r="CH50" s="93">
        <v>0</v>
      </c>
      <c r="CI50" s="93">
        <v>0</v>
      </c>
      <c r="CJ50" s="93">
        <v>0</v>
      </c>
      <c r="CK50" s="93">
        <v>0</v>
      </c>
      <c r="CL50" s="93">
        <v>0</v>
      </c>
      <c r="CM50" s="93">
        <v>0</v>
      </c>
      <c r="CN50" s="93">
        <v>0</v>
      </c>
      <c r="CO50" s="93">
        <v>0</v>
      </c>
      <c r="CP50" s="93">
        <v>0</v>
      </c>
      <c r="CQ50" s="93">
        <v>0</v>
      </c>
      <c r="CR50" s="93">
        <v>0</v>
      </c>
      <c r="CS50" s="93">
        <v>0</v>
      </c>
      <c r="CT50" s="93">
        <v>0</v>
      </c>
      <c r="CU50" s="93">
        <v>0</v>
      </c>
      <c r="CV50" s="93">
        <v>0</v>
      </c>
      <c r="CW50" s="93">
        <v>0</v>
      </c>
      <c r="CX50" s="93">
        <v>0</v>
      </c>
      <c r="CY50" s="93">
        <v>0</v>
      </c>
      <c r="CZ50" s="93">
        <v>0</v>
      </c>
      <c r="DA50" s="93">
        <v>0</v>
      </c>
      <c r="DB50" s="93">
        <v>0</v>
      </c>
      <c r="DC50" s="93">
        <v>0</v>
      </c>
      <c r="DD50" s="93">
        <v>0</v>
      </c>
      <c r="DE50" s="93">
        <v>0</v>
      </c>
      <c r="DF50" s="93">
        <v>0</v>
      </c>
      <c r="DG50" s="93">
        <v>0</v>
      </c>
      <c r="DH50" s="93">
        <v>0</v>
      </c>
      <c r="DI50" s="93">
        <v>0</v>
      </c>
      <c r="DJ50" s="93">
        <v>0</v>
      </c>
      <c r="DK50" s="93">
        <v>0</v>
      </c>
      <c r="DL50" s="93">
        <v>0</v>
      </c>
      <c r="DM50" s="93">
        <v>0</v>
      </c>
      <c r="DN50" s="93">
        <v>0</v>
      </c>
      <c r="DO50" s="93">
        <v>0</v>
      </c>
      <c r="DP50" s="93">
        <v>0</v>
      </c>
      <c r="DQ50" s="93">
        <v>0</v>
      </c>
      <c r="DR50" s="93">
        <v>0</v>
      </c>
      <c r="DS50" s="93">
        <v>0</v>
      </c>
      <c r="DT50" s="93">
        <v>0</v>
      </c>
      <c r="DU50" s="93">
        <v>0</v>
      </c>
      <c r="DV50" s="93">
        <v>0</v>
      </c>
      <c r="DW50" s="93">
        <v>0</v>
      </c>
      <c r="DX50" s="93">
        <v>0</v>
      </c>
      <c r="DY50" s="93">
        <v>0</v>
      </c>
      <c r="DZ50" s="93">
        <v>0</v>
      </c>
      <c r="EA50" s="93">
        <v>0</v>
      </c>
      <c r="EB50" s="93">
        <v>0</v>
      </c>
      <c r="EC50" s="93">
        <v>0</v>
      </c>
      <c r="ED50" s="93">
        <v>0</v>
      </c>
      <c r="EE50" s="93">
        <v>0</v>
      </c>
      <c r="EF50" s="93">
        <v>0</v>
      </c>
      <c r="EG50" s="93">
        <v>0</v>
      </c>
      <c r="EH50" s="93">
        <v>0</v>
      </c>
      <c r="EI50" s="93">
        <v>0</v>
      </c>
      <c r="EJ50" s="93">
        <v>0</v>
      </c>
      <c r="EK50" s="93">
        <v>0</v>
      </c>
      <c r="EL50" s="93">
        <v>0</v>
      </c>
      <c r="EM50" s="93">
        <v>0</v>
      </c>
      <c r="EN50" s="93">
        <v>0</v>
      </c>
      <c r="EO50" s="93">
        <v>0</v>
      </c>
      <c r="EP50" s="93">
        <v>0</v>
      </c>
      <c r="EQ50" s="93">
        <v>0</v>
      </c>
      <c r="ER50" s="93">
        <v>0</v>
      </c>
      <c r="ES50" s="93">
        <v>0</v>
      </c>
      <c r="ET50" s="93">
        <v>0</v>
      </c>
      <c r="EU50" s="93">
        <v>0</v>
      </c>
      <c r="EV50" s="93">
        <v>0</v>
      </c>
      <c r="EW50" s="93">
        <v>0</v>
      </c>
      <c r="EX50" s="93">
        <v>0</v>
      </c>
      <c r="EY50" s="93">
        <v>0</v>
      </c>
      <c r="EZ50" s="93">
        <v>0</v>
      </c>
      <c r="FA50" s="93">
        <v>0</v>
      </c>
      <c r="FB50" s="93">
        <v>0</v>
      </c>
      <c r="FC50" s="93">
        <v>0</v>
      </c>
      <c r="FD50" s="93">
        <v>0</v>
      </c>
      <c r="FE50" s="93">
        <v>0</v>
      </c>
      <c r="FF50" s="93">
        <v>0</v>
      </c>
      <c r="FG50" s="93">
        <v>0</v>
      </c>
      <c r="FH50" s="93">
        <v>0</v>
      </c>
      <c r="FI50" s="93">
        <v>0</v>
      </c>
      <c r="FJ50" s="93">
        <v>0</v>
      </c>
      <c r="FK50" s="93">
        <v>0</v>
      </c>
      <c r="FL50" s="93">
        <v>0</v>
      </c>
      <c r="FM50" s="93">
        <v>0</v>
      </c>
      <c r="FN50" s="93">
        <v>0</v>
      </c>
      <c r="FO50" s="93">
        <v>0</v>
      </c>
      <c r="FP50" s="93">
        <v>0</v>
      </c>
      <c r="FQ50" s="93">
        <v>0</v>
      </c>
      <c r="FR50" s="93">
        <v>0</v>
      </c>
      <c r="FS50" s="93">
        <v>0</v>
      </c>
      <c r="FT50" s="93">
        <v>0</v>
      </c>
      <c r="FU50" s="93">
        <v>0</v>
      </c>
      <c r="FV50" s="93">
        <v>0</v>
      </c>
      <c r="FW50" s="93">
        <v>0</v>
      </c>
      <c r="FX50" s="93">
        <v>0</v>
      </c>
      <c r="FY50" s="93">
        <v>0</v>
      </c>
      <c r="FZ50" s="93">
        <v>0</v>
      </c>
      <c r="GA50" s="93">
        <v>0</v>
      </c>
      <c r="GB50" s="93">
        <v>0</v>
      </c>
      <c r="GC50" s="93">
        <v>0</v>
      </c>
      <c r="GD50" s="93">
        <v>0</v>
      </c>
      <c r="GE50" s="93">
        <v>0</v>
      </c>
      <c r="GF50" s="93">
        <v>0</v>
      </c>
      <c r="GG50" s="93">
        <v>0</v>
      </c>
      <c r="GH50" s="93">
        <v>0</v>
      </c>
      <c r="GI50" s="93">
        <v>0</v>
      </c>
      <c r="GJ50" s="93">
        <v>0</v>
      </c>
      <c r="GK50" s="93">
        <v>0</v>
      </c>
      <c r="GL50" s="93">
        <v>0</v>
      </c>
      <c r="GM50" s="93">
        <v>0</v>
      </c>
      <c r="GN50" s="93">
        <v>0</v>
      </c>
      <c r="GO50" s="93">
        <v>0</v>
      </c>
      <c r="GP50" s="93">
        <v>0</v>
      </c>
      <c r="GQ50" s="93">
        <v>0</v>
      </c>
      <c r="GR50" s="93">
        <v>0</v>
      </c>
      <c r="GS50" s="93">
        <v>0</v>
      </c>
      <c r="GT50" s="93">
        <v>0</v>
      </c>
      <c r="GU50" s="93">
        <v>0</v>
      </c>
      <c r="GV50" s="93">
        <v>0</v>
      </c>
      <c r="GW50" s="93">
        <v>0</v>
      </c>
      <c r="GX50" s="93">
        <v>0</v>
      </c>
      <c r="GY50" s="93">
        <v>0</v>
      </c>
      <c r="GZ50" s="93">
        <v>0</v>
      </c>
      <c r="HA50" s="93">
        <v>0</v>
      </c>
      <c r="HB50" s="93">
        <v>0</v>
      </c>
      <c r="HC50" s="93">
        <v>0</v>
      </c>
      <c r="HD50" s="93">
        <v>0</v>
      </c>
      <c r="HE50" s="93">
        <v>0</v>
      </c>
      <c r="HF50" s="93">
        <v>0</v>
      </c>
      <c r="HG50" s="93">
        <v>0</v>
      </c>
      <c r="HH50" s="93">
        <v>0</v>
      </c>
      <c r="HI50" s="93">
        <v>0</v>
      </c>
      <c r="HJ50" s="93">
        <v>0</v>
      </c>
      <c r="HK50" s="93">
        <v>0</v>
      </c>
      <c r="HL50" s="93">
        <v>0</v>
      </c>
      <c r="HM50" s="93">
        <v>0</v>
      </c>
      <c r="HN50" s="93">
        <v>0</v>
      </c>
      <c r="HO50" s="93">
        <v>0</v>
      </c>
      <c r="HP50" s="93">
        <v>0</v>
      </c>
      <c r="HQ50" s="93">
        <v>0</v>
      </c>
      <c r="HR50" s="93">
        <v>0</v>
      </c>
      <c r="HS50" s="93">
        <v>0</v>
      </c>
      <c r="HT50" s="93">
        <v>0</v>
      </c>
      <c r="HU50" s="93">
        <v>0</v>
      </c>
      <c r="HV50" s="93">
        <v>0</v>
      </c>
      <c r="HW50" s="93">
        <v>0</v>
      </c>
      <c r="HX50" s="93">
        <v>0</v>
      </c>
      <c r="HY50" s="93">
        <v>0</v>
      </c>
      <c r="HZ50" s="93">
        <v>0</v>
      </c>
      <c r="IA50" s="93">
        <v>0</v>
      </c>
      <c r="IB50" s="93">
        <v>0</v>
      </c>
      <c r="IC50" s="93">
        <v>0</v>
      </c>
      <c r="ID50" s="93">
        <v>0</v>
      </c>
      <c r="IE50" s="93">
        <v>0</v>
      </c>
      <c r="IF50" s="93">
        <v>0</v>
      </c>
      <c r="IG50" s="93">
        <v>0</v>
      </c>
      <c r="IH50" s="93">
        <v>0</v>
      </c>
      <c r="II50" s="93">
        <v>0</v>
      </c>
      <c r="IJ50" s="93">
        <v>0</v>
      </c>
      <c r="IK50" s="93">
        <v>0</v>
      </c>
      <c r="IL50" s="93">
        <v>0</v>
      </c>
      <c r="IM50" s="93">
        <v>0</v>
      </c>
      <c r="IN50" s="93">
        <v>0</v>
      </c>
      <c r="IO50" s="93">
        <v>0</v>
      </c>
      <c r="IP50" s="93">
        <v>0</v>
      </c>
      <c r="IQ50" s="93">
        <v>0</v>
      </c>
      <c r="IR50" s="93">
        <v>0</v>
      </c>
      <c r="IS50" s="93">
        <v>0</v>
      </c>
      <c r="IT50" s="93">
        <v>0</v>
      </c>
      <c r="IU50" s="93">
        <v>0</v>
      </c>
      <c r="IV50" s="93">
        <v>0</v>
      </c>
      <c r="IW50" s="93"/>
      <c r="IX50" s="93"/>
      <c r="IY50" s="93"/>
      <c r="IZ50" s="93"/>
      <c r="JA50" s="93"/>
      <c r="JB50" s="93"/>
      <c r="JC50" s="93"/>
      <c r="JD50" s="93"/>
      <c r="JE50" s="93"/>
      <c r="JF50" s="93"/>
      <c r="JG50" s="93"/>
      <c r="JH50" s="93"/>
      <c r="JI50" s="93"/>
      <c r="JJ50" s="93"/>
      <c r="JK50" s="93"/>
      <c r="JL50" s="93"/>
      <c r="JM50" s="93"/>
      <c r="JN50" s="93"/>
      <c r="JO50" s="93"/>
      <c r="JP50" s="93"/>
      <c r="JQ50" s="93"/>
      <c r="JR50" s="93"/>
      <c r="JS50" s="93"/>
      <c r="JT50" s="93"/>
      <c r="JU50" s="93"/>
      <c r="JV50" s="93"/>
      <c r="JW50" s="93"/>
      <c r="JX50" s="93"/>
      <c r="JY50" s="93"/>
      <c r="JZ50" s="93"/>
      <c r="KA50" s="93"/>
      <c r="KB50" s="93"/>
      <c r="KC50" s="93"/>
      <c r="KD50" s="93"/>
      <c r="KE50" s="93"/>
      <c r="KF50" s="93"/>
      <c r="KG50" s="93"/>
      <c r="KH50" s="93"/>
      <c r="KI50" s="93"/>
      <c r="KJ50" s="93"/>
      <c r="KK50" s="93"/>
      <c r="KL50" s="93"/>
      <c r="KM50" s="93"/>
      <c r="KN50" s="93"/>
      <c r="KO50" s="93"/>
      <c r="KP50" s="93"/>
      <c r="KQ50" s="93"/>
      <c r="KR50" s="93"/>
      <c r="KS50" s="93"/>
      <c r="KT50" s="93"/>
      <c r="KU50" s="93"/>
      <c r="KV50" s="93"/>
      <c r="KW50" s="93"/>
      <c r="KX50" s="93"/>
      <c r="KY50" s="93"/>
      <c r="KZ50" s="93"/>
      <c r="LA50" s="93"/>
      <c r="LB50" s="93"/>
      <c r="LC50" s="93"/>
      <c r="LD50" s="93"/>
      <c r="LE50" s="93"/>
      <c r="LF50" s="93"/>
      <c r="LG50" s="93"/>
      <c r="LH50" s="93"/>
      <c r="LI50" s="93"/>
      <c r="LJ50" s="93"/>
      <c r="LK50" s="93"/>
      <c r="LL50" s="93"/>
      <c r="LM50" s="93"/>
      <c r="LN50" s="93"/>
      <c r="LO50" s="93"/>
      <c r="LP50" s="93"/>
      <c r="LQ50" s="93"/>
      <c r="LR50" s="93"/>
      <c r="LS50" s="93"/>
      <c r="LT50" s="93"/>
      <c r="LU50" s="93"/>
      <c r="LV50" s="93"/>
      <c r="LW50" s="93"/>
      <c r="LX50" s="93"/>
      <c r="LY50" s="93"/>
      <c r="LZ50" s="93"/>
      <c r="MA50" s="93"/>
      <c r="MB50" s="93"/>
      <c r="MC50" s="93"/>
      <c r="MD50" s="93"/>
      <c r="ME50" s="93"/>
      <c r="MF50" s="93"/>
      <c r="MG50" s="93"/>
      <c r="MH50" s="93"/>
      <c r="MI50" s="93"/>
      <c r="MJ50" s="93"/>
      <c r="MK50" s="93"/>
      <c r="ML50" s="93"/>
      <c r="MM50" s="93"/>
      <c r="MN50" s="93"/>
      <c r="MO50" s="93"/>
      <c r="MP50" s="93"/>
      <c r="MQ50" s="93"/>
      <c r="MR50" s="93"/>
      <c r="MS50" s="93"/>
      <c r="MT50" s="93"/>
      <c r="MU50" s="93"/>
      <c r="MV50" s="93"/>
      <c r="MW50" s="93"/>
      <c r="MX50" s="93"/>
      <c r="MY50" s="93"/>
      <c r="MZ50" s="93"/>
      <c r="NA50" s="93"/>
      <c r="NB50" s="93"/>
      <c r="NC50" s="93"/>
      <c r="ND50" s="93"/>
      <c r="NE50" s="93"/>
      <c r="NF50" s="93"/>
      <c r="NG50" s="93"/>
      <c r="NH50" s="93"/>
      <c r="NI50" s="93"/>
      <c r="NJ50" s="93"/>
      <c r="NK50" s="93"/>
      <c r="NL50" s="93"/>
      <c r="NM50" s="93"/>
      <c r="NN50" s="93"/>
      <c r="NO50" s="93"/>
      <c r="NP50" s="93"/>
      <c r="NQ50" s="93"/>
      <c r="NR50" s="93"/>
      <c r="NS50" s="93"/>
      <c r="NT50" s="93"/>
      <c r="NU50" s="93"/>
      <c r="NV50" s="93"/>
      <c r="NW50" s="93"/>
      <c r="NX50" s="93"/>
      <c r="NY50" s="93"/>
      <c r="NZ50" s="93"/>
      <c r="OA50" s="93"/>
      <c r="OB50" s="93"/>
      <c r="OC50" s="93"/>
      <c r="OD50" s="93"/>
      <c r="OE50" s="93"/>
      <c r="OF50" s="93"/>
      <c r="OG50" s="93"/>
      <c r="OH50" s="93"/>
      <c r="OI50" s="93"/>
      <c r="OJ50" s="93"/>
      <c r="OK50" s="93"/>
      <c r="OL50" s="93"/>
      <c r="OM50" s="93"/>
      <c r="ON50" s="93"/>
      <c r="OO50" s="93"/>
      <c r="OP50" s="93"/>
      <c r="OQ50" s="93"/>
      <c r="OR50" s="93"/>
      <c r="OS50" s="93"/>
      <c r="OT50" s="93"/>
      <c r="OU50" s="93"/>
      <c r="OV50" s="93"/>
      <c r="OW50" s="93"/>
      <c r="OX50" s="93"/>
      <c r="OY50" s="93"/>
      <c r="OZ50" s="93"/>
      <c r="PA50" s="93"/>
      <c r="PB50" s="93"/>
      <c r="PC50" s="93"/>
      <c r="PD50" s="93"/>
      <c r="PE50" s="93"/>
      <c r="PF50" s="93"/>
      <c r="PG50" s="93"/>
      <c r="PH50" s="93"/>
      <c r="PI50" s="93"/>
      <c r="PJ50" s="93"/>
      <c r="PK50" s="93"/>
      <c r="PL50" s="93"/>
      <c r="PM50" s="93"/>
      <c r="PN50" s="93"/>
      <c r="PO50" s="93"/>
      <c r="PP50" s="93"/>
      <c r="PQ50" s="93"/>
      <c r="PR50" s="93"/>
      <c r="PS50" s="93"/>
      <c r="PT50" s="93"/>
      <c r="PU50" s="93"/>
      <c r="PV50" s="93"/>
      <c r="PW50" s="93"/>
      <c r="PX50" s="93"/>
      <c r="PY50" s="93"/>
      <c r="PZ50" s="93"/>
      <c r="QA50" s="93"/>
      <c r="QB50" s="93"/>
      <c r="QC50" s="93"/>
      <c r="QD50" s="93"/>
      <c r="QE50" s="93"/>
      <c r="QF50" s="93"/>
      <c r="QG50" s="93"/>
    </row>
    <row r="51" spans="1:463" s="94" customFormat="1" ht="15">
      <c r="A51" s="92" t="s">
        <v>5239</v>
      </c>
      <c r="B51" s="93">
        <v>0</v>
      </c>
      <c r="C51" s="93">
        <v>0</v>
      </c>
      <c r="D51" s="93">
        <v>0</v>
      </c>
      <c r="E51" s="93">
        <v>0</v>
      </c>
      <c r="F51" s="93">
        <v>0</v>
      </c>
      <c r="G51" s="93">
        <v>0</v>
      </c>
      <c r="H51" s="93">
        <v>0</v>
      </c>
      <c r="I51" s="93">
        <v>0</v>
      </c>
      <c r="J51" s="93">
        <v>0</v>
      </c>
      <c r="K51" s="93">
        <v>0</v>
      </c>
      <c r="L51" s="93">
        <v>0</v>
      </c>
      <c r="M51" s="93">
        <v>0</v>
      </c>
      <c r="N51" s="93">
        <v>0</v>
      </c>
      <c r="O51" s="93">
        <v>0</v>
      </c>
      <c r="P51" s="93">
        <v>0</v>
      </c>
      <c r="Q51" s="93">
        <v>0</v>
      </c>
      <c r="R51" s="93">
        <v>0</v>
      </c>
      <c r="S51" s="93">
        <v>0</v>
      </c>
      <c r="T51" s="93">
        <v>0</v>
      </c>
      <c r="U51" s="93">
        <v>0</v>
      </c>
      <c r="V51" s="93">
        <v>0</v>
      </c>
      <c r="W51" s="93">
        <v>0</v>
      </c>
      <c r="X51" s="93">
        <v>0</v>
      </c>
      <c r="Y51" s="93">
        <v>0</v>
      </c>
      <c r="Z51" s="93">
        <v>0</v>
      </c>
      <c r="AA51" s="93">
        <v>0</v>
      </c>
      <c r="AB51" s="93">
        <v>0</v>
      </c>
      <c r="AC51" s="93">
        <v>0</v>
      </c>
      <c r="AD51" s="93">
        <v>0</v>
      </c>
      <c r="AE51" s="93">
        <v>0</v>
      </c>
      <c r="AF51" s="93">
        <v>0</v>
      </c>
      <c r="AG51" s="93">
        <v>0</v>
      </c>
      <c r="AH51" s="93">
        <v>0</v>
      </c>
      <c r="AI51" s="93">
        <v>0</v>
      </c>
      <c r="AJ51" s="93">
        <v>0</v>
      </c>
      <c r="AK51" s="93">
        <v>0</v>
      </c>
      <c r="AL51" s="93">
        <v>0</v>
      </c>
      <c r="AM51" s="93">
        <v>0</v>
      </c>
      <c r="AN51" s="93">
        <v>0</v>
      </c>
      <c r="AO51" s="93">
        <v>0</v>
      </c>
      <c r="AP51" s="93">
        <v>0</v>
      </c>
      <c r="AQ51" s="93">
        <v>0</v>
      </c>
      <c r="AR51" s="93">
        <v>0</v>
      </c>
      <c r="AS51" s="93">
        <v>0</v>
      </c>
      <c r="AT51" s="93">
        <v>0</v>
      </c>
      <c r="AU51" s="93">
        <v>0</v>
      </c>
      <c r="AV51" s="93">
        <v>0</v>
      </c>
      <c r="AW51" s="93">
        <v>0</v>
      </c>
      <c r="AX51" s="93">
        <v>0</v>
      </c>
      <c r="AY51" s="93">
        <v>0</v>
      </c>
      <c r="AZ51" s="93">
        <v>0</v>
      </c>
      <c r="BA51" s="93">
        <v>0</v>
      </c>
      <c r="BB51" s="93">
        <v>0</v>
      </c>
      <c r="BC51" s="93">
        <v>0</v>
      </c>
      <c r="BD51" s="93">
        <v>0</v>
      </c>
      <c r="BE51" s="93">
        <v>0</v>
      </c>
      <c r="BF51" s="93">
        <v>0</v>
      </c>
      <c r="BG51" s="93">
        <v>0</v>
      </c>
      <c r="BH51" s="93">
        <v>0</v>
      </c>
      <c r="BI51" s="93">
        <v>0</v>
      </c>
      <c r="BJ51" s="93">
        <v>0</v>
      </c>
      <c r="BK51" s="93">
        <v>0</v>
      </c>
      <c r="BL51" s="93">
        <v>0</v>
      </c>
      <c r="BM51" s="93">
        <v>0</v>
      </c>
      <c r="BN51" s="93">
        <v>0</v>
      </c>
      <c r="BO51" s="93">
        <v>0</v>
      </c>
      <c r="BP51" s="93">
        <v>0</v>
      </c>
      <c r="BQ51" s="93">
        <v>0</v>
      </c>
      <c r="BR51" s="93">
        <v>0</v>
      </c>
      <c r="BS51" s="93">
        <v>0</v>
      </c>
      <c r="BT51" s="93">
        <v>0</v>
      </c>
      <c r="BU51" s="93">
        <v>0</v>
      </c>
      <c r="BV51" s="93">
        <v>0</v>
      </c>
      <c r="BW51" s="93">
        <v>0</v>
      </c>
      <c r="BX51" s="93">
        <v>0</v>
      </c>
      <c r="BY51" s="93">
        <v>0</v>
      </c>
      <c r="BZ51" s="93">
        <v>0</v>
      </c>
      <c r="CA51" s="93">
        <v>0</v>
      </c>
      <c r="CB51" s="93">
        <v>0</v>
      </c>
      <c r="CC51" s="93">
        <v>0</v>
      </c>
      <c r="CD51" s="93">
        <v>0</v>
      </c>
      <c r="CE51" s="93">
        <v>0</v>
      </c>
      <c r="CF51" s="93">
        <v>0</v>
      </c>
      <c r="CG51" s="93">
        <v>0</v>
      </c>
      <c r="CH51" s="93">
        <v>0</v>
      </c>
      <c r="CI51" s="93">
        <v>0</v>
      </c>
      <c r="CJ51" s="93">
        <v>0</v>
      </c>
      <c r="CK51" s="93">
        <v>0</v>
      </c>
      <c r="CL51" s="93">
        <v>0</v>
      </c>
      <c r="CM51" s="93">
        <v>0</v>
      </c>
      <c r="CN51" s="93">
        <v>0</v>
      </c>
      <c r="CO51" s="93">
        <v>0</v>
      </c>
      <c r="CP51" s="93">
        <v>0</v>
      </c>
      <c r="CQ51" s="93">
        <v>0</v>
      </c>
      <c r="CR51" s="93">
        <v>0</v>
      </c>
      <c r="CS51" s="93">
        <v>0</v>
      </c>
      <c r="CT51" s="93">
        <v>0</v>
      </c>
      <c r="CU51" s="93">
        <v>0</v>
      </c>
      <c r="CV51" s="93">
        <v>0</v>
      </c>
      <c r="CW51" s="93">
        <v>0</v>
      </c>
      <c r="CX51" s="93">
        <v>0</v>
      </c>
      <c r="CY51" s="93">
        <v>0</v>
      </c>
      <c r="CZ51" s="93">
        <v>0</v>
      </c>
      <c r="DA51" s="93">
        <v>0</v>
      </c>
      <c r="DB51" s="93">
        <v>0</v>
      </c>
      <c r="DC51" s="93">
        <v>0</v>
      </c>
      <c r="DD51" s="93">
        <v>0</v>
      </c>
      <c r="DE51" s="93">
        <v>0</v>
      </c>
      <c r="DF51" s="93">
        <v>0</v>
      </c>
      <c r="DG51" s="93">
        <v>0</v>
      </c>
      <c r="DH51" s="93">
        <v>0</v>
      </c>
      <c r="DI51" s="93">
        <v>0</v>
      </c>
      <c r="DJ51" s="93">
        <v>0</v>
      </c>
      <c r="DK51" s="93">
        <v>0</v>
      </c>
      <c r="DL51" s="93">
        <v>0</v>
      </c>
      <c r="DM51" s="93">
        <v>0</v>
      </c>
      <c r="DN51" s="93">
        <v>0</v>
      </c>
      <c r="DO51" s="93">
        <v>0</v>
      </c>
      <c r="DP51" s="93">
        <v>0</v>
      </c>
      <c r="DQ51" s="93">
        <v>0</v>
      </c>
      <c r="DR51" s="93">
        <v>0</v>
      </c>
      <c r="DS51" s="93">
        <v>0</v>
      </c>
      <c r="DT51" s="93">
        <v>0</v>
      </c>
      <c r="DU51" s="93">
        <v>0</v>
      </c>
      <c r="DV51" s="93">
        <v>0</v>
      </c>
      <c r="DW51" s="93">
        <v>0</v>
      </c>
      <c r="DX51" s="93">
        <v>0</v>
      </c>
      <c r="DY51" s="93">
        <v>0</v>
      </c>
      <c r="DZ51" s="93">
        <v>0</v>
      </c>
      <c r="EA51" s="93">
        <v>0</v>
      </c>
      <c r="EB51" s="93">
        <v>0</v>
      </c>
      <c r="EC51" s="93">
        <v>0</v>
      </c>
      <c r="ED51" s="93">
        <v>0</v>
      </c>
      <c r="EE51" s="93">
        <v>0</v>
      </c>
      <c r="EF51" s="93">
        <v>0</v>
      </c>
      <c r="EG51" s="93">
        <v>0</v>
      </c>
      <c r="EH51" s="93">
        <v>0</v>
      </c>
      <c r="EI51" s="93">
        <v>0</v>
      </c>
      <c r="EJ51" s="93">
        <v>0</v>
      </c>
      <c r="EK51" s="93">
        <v>0</v>
      </c>
      <c r="EL51" s="93">
        <v>0</v>
      </c>
      <c r="EM51" s="93">
        <v>0</v>
      </c>
      <c r="EN51" s="93">
        <v>0</v>
      </c>
      <c r="EO51" s="93">
        <v>0</v>
      </c>
      <c r="EP51" s="93">
        <v>0</v>
      </c>
      <c r="EQ51" s="93">
        <v>0</v>
      </c>
      <c r="ER51" s="93">
        <v>0</v>
      </c>
      <c r="ES51" s="93">
        <v>0</v>
      </c>
      <c r="ET51" s="93">
        <v>0</v>
      </c>
      <c r="EU51" s="93">
        <v>0</v>
      </c>
      <c r="EV51" s="93">
        <v>0</v>
      </c>
      <c r="EW51" s="93">
        <v>0</v>
      </c>
      <c r="EX51" s="93">
        <v>0</v>
      </c>
      <c r="EY51" s="93">
        <v>0</v>
      </c>
      <c r="EZ51" s="93">
        <v>0</v>
      </c>
      <c r="FA51" s="93">
        <v>0</v>
      </c>
      <c r="FB51" s="93">
        <v>0</v>
      </c>
      <c r="FC51" s="93">
        <v>0</v>
      </c>
      <c r="FD51" s="93">
        <v>0</v>
      </c>
      <c r="FE51" s="93">
        <v>0</v>
      </c>
      <c r="FF51" s="93">
        <v>0</v>
      </c>
      <c r="FG51" s="93">
        <v>0</v>
      </c>
      <c r="FH51" s="93">
        <v>0</v>
      </c>
      <c r="FI51" s="93">
        <v>0</v>
      </c>
      <c r="FJ51" s="93">
        <v>0</v>
      </c>
      <c r="FK51" s="93">
        <v>0</v>
      </c>
      <c r="FL51" s="93">
        <v>0</v>
      </c>
      <c r="FM51" s="93">
        <v>0</v>
      </c>
      <c r="FN51" s="93">
        <v>0</v>
      </c>
      <c r="FO51" s="93">
        <v>0</v>
      </c>
      <c r="FP51" s="93">
        <v>0</v>
      </c>
      <c r="FQ51" s="93">
        <v>0</v>
      </c>
      <c r="FR51" s="93">
        <v>0</v>
      </c>
      <c r="FS51" s="93">
        <v>0</v>
      </c>
      <c r="FT51" s="93">
        <v>0</v>
      </c>
      <c r="FU51" s="93">
        <v>0</v>
      </c>
      <c r="FV51" s="93">
        <v>0</v>
      </c>
      <c r="FW51" s="93">
        <v>0</v>
      </c>
      <c r="FX51" s="93">
        <v>0</v>
      </c>
      <c r="FY51" s="93">
        <v>0</v>
      </c>
      <c r="FZ51" s="93">
        <v>0</v>
      </c>
      <c r="GA51" s="93">
        <v>0</v>
      </c>
      <c r="GB51" s="93">
        <v>0</v>
      </c>
      <c r="GC51" s="93">
        <v>0</v>
      </c>
      <c r="GD51" s="93">
        <v>0</v>
      </c>
      <c r="GE51" s="93">
        <v>0</v>
      </c>
      <c r="GF51" s="93">
        <v>0</v>
      </c>
      <c r="GG51" s="93">
        <v>0</v>
      </c>
      <c r="GH51" s="93">
        <v>0</v>
      </c>
      <c r="GI51" s="93">
        <v>0</v>
      </c>
      <c r="GJ51" s="93">
        <v>0</v>
      </c>
      <c r="GK51" s="93">
        <v>0</v>
      </c>
      <c r="GL51" s="93">
        <v>0</v>
      </c>
      <c r="GM51" s="93">
        <v>0</v>
      </c>
      <c r="GN51" s="93">
        <v>0</v>
      </c>
      <c r="GO51" s="93">
        <v>0</v>
      </c>
      <c r="GP51" s="93">
        <v>0</v>
      </c>
      <c r="GQ51" s="93">
        <v>0</v>
      </c>
      <c r="GR51" s="93">
        <v>0</v>
      </c>
      <c r="GS51" s="93">
        <v>0</v>
      </c>
      <c r="GT51" s="93">
        <v>0</v>
      </c>
      <c r="GU51" s="93">
        <v>0</v>
      </c>
      <c r="GV51" s="93">
        <v>0</v>
      </c>
      <c r="GW51" s="93">
        <v>0</v>
      </c>
      <c r="GX51" s="93">
        <v>0</v>
      </c>
      <c r="GY51" s="93">
        <v>0</v>
      </c>
      <c r="GZ51" s="93">
        <v>0</v>
      </c>
      <c r="HA51" s="93">
        <v>0</v>
      </c>
      <c r="HB51" s="93">
        <v>0</v>
      </c>
      <c r="HC51" s="93">
        <v>0</v>
      </c>
      <c r="HD51" s="93">
        <v>0</v>
      </c>
      <c r="HE51" s="93">
        <v>0</v>
      </c>
      <c r="HF51" s="93">
        <v>0</v>
      </c>
      <c r="HG51" s="93">
        <v>0</v>
      </c>
      <c r="HH51" s="93">
        <v>0</v>
      </c>
      <c r="HI51" s="93">
        <v>0</v>
      </c>
      <c r="HJ51" s="93">
        <v>0</v>
      </c>
      <c r="HK51" s="93">
        <v>0</v>
      </c>
      <c r="HL51" s="93">
        <v>0</v>
      </c>
      <c r="HM51" s="93">
        <v>0</v>
      </c>
      <c r="HN51" s="93">
        <v>0</v>
      </c>
      <c r="HO51" s="93">
        <v>0</v>
      </c>
      <c r="HP51" s="93">
        <v>0</v>
      </c>
      <c r="HQ51" s="93">
        <v>0</v>
      </c>
      <c r="HR51" s="93">
        <v>0</v>
      </c>
      <c r="HS51" s="93">
        <v>0</v>
      </c>
      <c r="HT51" s="93">
        <v>0</v>
      </c>
      <c r="HU51" s="93">
        <v>0</v>
      </c>
      <c r="HV51" s="93">
        <v>0</v>
      </c>
      <c r="HW51" s="93">
        <v>0</v>
      </c>
      <c r="HX51" s="93">
        <v>0</v>
      </c>
      <c r="HY51" s="93">
        <v>0</v>
      </c>
      <c r="HZ51" s="93">
        <v>0</v>
      </c>
      <c r="IA51" s="93">
        <v>0</v>
      </c>
      <c r="IB51" s="93">
        <v>0</v>
      </c>
      <c r="IC51" s="93">
        <v>0</v>
      </c>
      <c r="ID51" s="93">
        <v>0</v>
      </c>
      <c r="IE51" s="93">
        <v>0</v>
      </c>
      <c r="IF51" s="93">
        <v>0</v>
      </c>
      <c r="IG51" s="93">
        <v>0</v>
      </c>
      <c r="IH51" s="93">
        <v>0</v>
      </c>
      <c r="II51" s="93">
        <v>0</v>
      </c>
      <c r="IJ51" s="93">
        <v>0</v>
      </c>
      <c r="IK51" s="93">
        <v>0</v>
      </c>
      <c r="IL51" s="93">
        <v>0</v>
      </c>
      <c r="IM51" s="93">
        <v>0</v>
      </c>
      <c r="IN51" s="93">
        <v>0</v>
      </c>
      <c r="IO51" s="93">
        <v>0</v>
      </c>
      <c r="IP51" s="93">
        <v>0</v>
      </c>
      <c r="IQ51" s="93">
        <v>0</v>
      </c>
      <c r="IR51" s="93">
        <v>0</v>
      </c>
      <c r="IS51" s="93">
        <v>0</v>
      </c>
      <c r="IT51" s="93">
        <v>0</v>
      </c>
      <c r="IU51" s="93">
        <v>0</v>
      </c>
      <c r="IV51" s="93">
        <v>0</v>
      </c>
      <c r="IW51" s="107"/>
      <c r="IX51" s="107"/>
      <c r="IY51" s="107"/>
      <c r="IZ51" s="107"/>
      <c r="JA51" s="107"/>
      <c r="JB51" s="107"/>
      <c r="JC51" s="107"/>
      <c r="JD51" s="107"/>
      <c r="JE51" s="107"/>
      <c r="JF51" s="107"/>
      <c r="JG51" s="107"/>
      <c r="JH51" s="107"/>
      <c r="JI51" s="107"/>
      <c r="JJ51" s="107"/>
      <c r="JK51" s="107"/>
      <c r="JL51" s="107"/>
      <c r="JM51" s="107"/>
      <c r="JN51" s="107"/>
      <c r="JO51" s="107"/>
      <c r="JP51" s="107"/>
      <c r="JQ51" s="107"/>
      <c r="JR51" s="107"/>
      <c r="JS51" s="107"/>
      <c r="JT51" s="107"/>
      <c r="JU51" s="107"/>
      <c r="JV51" s="107"/>
      <c r="JW51" s="107"/>
      <c r="JX51" s="107"/>
      <c r="JY51" s="107"/>
      <c r="JZ51" s="107"/>
      <c r="KA51" s="107"/>
      <c r="KB51" s="107"/>
      <c r="KC51" s="107"/>
      <c r="KD51" s="107"/>
      <c r="KE51" s="107"/>
      <c r="KF51" s="107"/>
      <c r="KG51" s="107"/>
      <c r="KH51" s="107"/>
      <c r="KI51" s="107"/>
      <c r="KJ51" s="107"/>
      <c r="KK51" s="107"/>
      <c r="KL51" s="107"/>
      <c r="KM51" s="107"/>
      <c r="KN51" s="107"/>
      <c r="KO51" s="107"/>
      <c r="KP51" s="107"/>
      <c r="KQ51" s="107"/>
      <c r="KR51" s="107"/>
      <c r="KS51" s="107"/>
      <c r="KT51" s="107"/>
      <c r="KU51" s="107"/>
      <c r="KV51" s="107"/>
      <c r="KW51" s="107"/>
      <c r="KX51" s="107"/>
      <c r="KY51" s="107"/>
      <c r="KZ51" s="107"/>
      <c r="LA51" s="107"/>
      <c r="LB51" s="107"/>
      <c r="LC51" s="107"/>
      <c r="LD51" s="107"/>
      <c r="LE51" s="107"/>
      <c r="LF51" s="107"/>
      <c r="LG51" s="107"/>
      <c r="LH51" s="107"/>
      <c r="LI51" s="107"/>
      <c r="LJ51" s="107"/>
      <c r="LK51" s="107"/>
      <c r="LL51" s="107"/>
      <c r="LM51" s="107"/>
      <c r="LN51" s="107"/>
      <c r="LO51" s="107"/>
      <c r="LP51" s="107"/>
      <c r="LQ51" s="107"/>
      <c r="LR51" s="107"/>
      <c r="LS51" s="107"/>
      <c r="LT51" s="107"/>
      <c r="LU51" s="107"/>
      <c r="LV51" s="107"/>
      <c r="LW51" s="107"/>
      <c r="LX51" s="107"/>
      <c r="LY51" s="107"/>
      <c r="LZ51" s="107"/>
      <c r="MA51" s="107"/>
      <c r="MB51" s="107"/>
      <c r="MC51" s="107"/>
      <c r="MD51" s="107"/>
      <c r="ME51" s="107"/>
      <c r="MF51" s="107"/>
      <c r="MG51" s="107"/>
      <c r="MH51" s="107"/>
      <c r="MI51" s="107"/>
      <c r="MJ51" s="107"/>
      <c r="MK51" s="107"/>
      <c r="ML51" s="107"/>
      <c r="MM51" s="107"/>
      <c r="MN51" s="107"/>
      <c r="MO51" s="107"/>
      <c r="MP51" s="107"/>
      <c r="MQ51" s="107"/>
      <c r="MR51" s="107"/>
      <c r="MS51" s="107"/>
      <c r="MT51" s="107"/>
      <c r="MU51" s="107"/>
      <c r="MV51" s="107"/>
      <c r="MW51" s="107"/>
      <c r="MX51" s="107"/>
      <c r="MY51" s="107"/>
      <c r="MZ51" s="107"/>
      <c r="NA51" s="107"/>
      <c r="NB51" s="107"/>
      <c r="NC51" s="107"/>
      <c r="ND51" s="107"/>
      <c r="NE51" s="107"/>
      <c r="NF51" s="107"/>
      <c r="NG51" s="107"/>
      <c r="NH51" s="107"/>
      <c r="NI51" s="107"/>
      <c r="NJ51" s="107"/>
      <c r="NK51" s="107"/>
      <c r="NL51" s="107"/>
      <c r="NM51" s="107"/>
      <c r="NN51" s="107"/>
      <c r="NO51" s="107"/>
      <c r="NP51" s="107"/>
      <c r="NQ51" s="107"/>
      <c r="NR51" s="107"/>
      <c r="NS51" s="107"/>
      <c r="NT51" s="107"/>
      <c r="NU51" s="107"/>
      <c r="NV51" s="107"/>
      <c r="NW51" s="107"/>
      <c r="NX51" s="107"/>
      <c r="NY51" s="107"/>
      <c r="NZ51" s="107"/>
      <c r="OA51" s="107"/>
      <c r="OB51" s="107"/>
      <c r="OC51" s="107"/>
      <c r="OD51" s="107"/>
      <c r="OE51" s="107"/>
      <c r="OF51" s="107"/>
      <c r="OG51" s="107"/>
      <c r="OH51" s="107"/>
      <c r="OI51" s="107"/>
      <c r="OJ51" s="107"/>
      <c r="OK51" s="107"/>
      <c r="OL51" s="107"/>
      <c r="OM51" s="107"/>
      <c r="ON51" s="107"/>
      <c r="OO51" s="107"/>
      <c r="OP51" s="107"/>
      <c r="OQ51" s="107"/>
      <c r="OR51" s="107"/>
      <c r="OS51" s="107"/>
      <c r="OT51" s="107"/>
      <c r="OU51" s="107"/>
      <c r="OV51" s="107"/>
      <c r="OW51" s="107"/>
      <c r="OX51" s="107"/>
      <c r="OY51" s="107"/>
      <c r="OZ51" s="107"/>
      <c r="PA51" s="107"/>
      <c r="PB51" s="107"/>
      <c r="PC51" s="107"/>
      <c r="PD51" s="107"/>
      <c r="PE51" s="107"/>
      <c r="PF51" s="107"/>
      <c r="PG51" s="107"/>
      <c r="PH51" s="107"/>
      <c r="PI51" s="107"/>
      <c r="PJ51" s="107"/>
      <c r="PK51" s="107"/>
      <c r="PL51" s="107"/>
      <c r="PM51" s="107"/>
      <c r="PN51" s="107"/>
      <c r="PO51" s="107"/>
      <c r="PP51" s="107"/>
      <c r="PQ51" s="107"/>
      <c r="PR51" s="107"/>
      <c r="PS51" s="107"/>
      <c r="PT51" s="107"/>
      <c r="PU51" s="107"/>
      <c r="PV51" s="107"/>
      <c r="PW51" s="107"/>
      <c r="PX51" s="107"/>
      <c r="PY51" s="107"/>
      <c r="PZ51" s="107"/>
      <c r="QA51" s="107"/>
      <c r="QB51" s="107"/>
      <c r="QC51" s="107"/>
      <c r="QD51" s="107"/>
      <c r="QE51" s="107"/>
      <c r="QF51" s="107"/>
      <c r="QG51" s="107"/>
    </row>
    <row r="52" spans="1:463" s="94" customFormat="1" ht="15">
      <c r="A52" s="92" t="s">
        <v>5240</v>
      </c>
      <c r="B52" s="93">
        <v>0</v>
      </c>
      <c r="C52" s="93">
        <v>0</v>
      </c>
      <c r="D52" s="93">
        <v>0</v>
      </c>
      <c r="E52" s="93">
        <v>0</v>
      </c>
      <c r="F52" s="93">
        <v>0</v>
      </c>
      <c r="G52" s="93">
        <v>0</v>
      </c>
      <c r="H52" s="93">
        <v>0</v>
      </c>
      <c r="I52" s="93">
        <v>0</v>
      </c>
      <c r="J52" s="93">
        <v>0</v>
      </c>
      <c r="K52" s="93">
        <v>0</v>
      </c>
      <c r="L52" s="93">
        <v>0</v>
      </c>
      <c r="M52" s="93">
        <v>0</v>
      </c>
      <c r="N52" s="93">
        <v>0</v>
      </c>
      <c r="O52" s="93">
        <v>0</v>
      </c>
      <c r="P52" s="93">
        <v>0</v>
      </c>
      <c r="Q52" s="93">
        <v>0</v>
      </c>
      <c r="R52" s="93">
        <v>0</v>
      </c>
      <c r="S52" s="93">
        <v>0</v>
      </c>
      <c r="T52" s="93">
        <v>0</v>
      </c>
      <c r="U52" s="93">
        <v>0</v>
      </c>
      <c r="V52" s="93">
        <v>0</v>
      </c>
      <c r="W52" s="93">
        <v>0</v>
      </c>
      <c r="X52" s="93">
        <v>0</v>
      </c>
      <c r="Y52" s="93">
        <v>0</v>
      </c>
      <c r="Z52" s="93">
        <v>0</v>
      </c>
      <c r="AA52" s="93">
        <v>0</v>
      </c>
      <c r="AB52" s="93">
        <v>0</v>
      </c>
      <c r="AC52" s="93">
        <v>0</v>
      </c>
      <c r="AD52" s="93">
        <v>0</v>
      </c>
      <c r="AE52" s="93">
        <v>0</v>
      </c>
      <c r="AF52" s="93">
        <v>0</v>
      </c>
      <c r="AG52" s="93">
        <v>0</v>
      </c>
      <c r="AH52" s="93">
        <v>0</v>
      </c>
      <c r="AI52" s="93">
        <v>0</v>
      </c>
      <c r="AJ52" s="93">
        <v>0</v>
      </c>
      <c r="AK52" s="93">
        <v>0</v>
      </c>
      <c r="AL52" s="93">
        <v>0</v>
      </c>
      <c r="AM52" s="93">
        <v>0</v>
      </c>
      <c r="AN52" s="93">
        <v>0</v>
      </c>
      <c r="AO52" s="93">
        <v>0</v>
      </c>
      <c r="AP52" s="93">
        <v>0</v>
      </c>
      <c r="AQ52" s="93">
        <v>0</v>
      </c>
      <c r="AR52" s="93">
        <v>0</v>
      </c>
      <c r="AS52" s="93">
        <v>0</v>
      </c>
      <c r="AT52" s="93">
        <v>0</v>
      </c>
      <c r="AU52" s="93">
        <v>0</v>
      </c>
      <c r="AV52" s="93">
        <v>0</v>
      </c>
      <c r="AW52" s="93">
        <v>0</v>
      </c>
      <c r="AX52" s="93">
        <v>0</v>
      </c>
      <c r="AY52" s="93">
        <v>0</v>
      </c>
      <c r="AZ52" s="93">
        <v>0</v>
      </c>
      <c r="BA52" s="93">
        <v>0</v>
      </c>
      <c r="BB52" s="93">
        <v>0</v>
      </c>
      <c r="BC52" s="93">
        <v>0</v>
      </c>
      <c r="BD52" s="93">
        <v>0</v>
      </c>
      <c r="BE52" s="93">
        <v>0</v>
      </c>
      <c r="BF52" s="93">
        <v>0</v>
      </c>
      <c r="BG52" s="93">
        <v>0</v>
      </c>
      <c r="BH52" s="93">
        <v>0</v>
      </c>
      <c r="BI52" s="93">
        <v>0</v>
      </c>
      <c r="BJ52" s="93">
        <v>0</v>
      </c>
      <c r="BK52" s="93">
        <v>0</v>
      </c>
      <c r="BL52" s="93">
        <v>0</v>
      </c>
      <c r="BM52" s="93">
        <v>0</v>
      </c>
      <c r="BN52" s="93">
        <v>0</v>
      </c>
      <c r="BO52" s="93">
        <v>0</v>
      </c>
      <c r="BP52" s="93">
        <v>0</v>
      </c>
      <c r="BQ52" s="93">
        <v>0</v>
      </c>
      <c r="BR52" s="93">
        <v>0</v>
      </c>
      <c r="BS52" s="93">
        <v>0</v>
      </c>
      <c r="BT52" s="93">
        <v>0</v>
      </c>
      <c r="BU52" s="93">
        <v>0</v>
      </c>
      <c r="BV52" s="93">
        <v>0</v>
      </c>
      <c r="BW52" s="93">
        <v>0</v>
      </c>
      <c r="BX52" s="93">
        <v>0</v>
      </c>
      <c r="BY52" s="93">
        <v>0</v>
      </c>
      <c r="BZ52" s="93">
        <v>0</v>
      </c>
      <c r="CA52" s="93">
        <v>0</v>
      </c>
      <c r="CB52" s="93">
        <v>0</v>
      </c>
      <c r="CC52" s="93">
        <v>0</v>
      </c>
      <c r="CD52" s="93">
        <v>0</v>
      </c>
      <c r="CE52" s="93">
        <v>0</v>
      </c>
      <c r="CF52" s="93">
        <v>0</v>
      </c>
      <c r="CG52" s="93">
        <v>0</v>
      </c>
      <c r="CH52" s="93">
        <v>0</v>
      </c>
      <c r="CI52" s="93">
        <v>0</v>
      </c>
      <c r="CJ52" s="93">
        <v>0</v>
      </c>
      <c r="CK52" s="93">
        <v>0</v>
      </c>
      <c r="CL52" s="93">
        <v>0</v>
      </c>
      <c r="CM52" s="93">
        <v>0</v>
      </c>
      <c r="CN52" s="93">
        <v>0</v>
      </c>
      <c r="CO52" s="93">
        <v>0</v>
      </c>
      <c r="CP52" s="93">
        <v>0</v>
      </c>
      <c r="CQ52" s="93">
        <v>0</v>
      </c>
      <c r="CR52" s="93">
        <v>0</v>
      </c>
      <c r="CS52" s="93">
        <v>0</v>
      </c>
      <c r="CT52" s="93">
        <v>0</v>
      </c>
      <c r="CU52" s="93">
        <v>0</v>
      </c>
      <c r="CV52" s="93">
        <v>0</v>
      </c>
      <c r="CW52" s="93">
        <v>0</v>
      </c>
      <c r="CX52" s="93">
        <v>0</v>
      </c>
      <c r="CY52" s="93">
        <v>0</v>
      </c>
      <c r="CZ52" s="93">
        <v>0</v>
      </c>
      <c r="DA52" s="93">
        <v>0</v>
      </c>
      <c r="DB52" s="93">
        <v>0</v>
      </c>
      <c r="DC52" s="93">
        <v>0</v>
      </c>
      <c r="DD52" s="93">
        <v>0</v>
      </c>
      <c r="DE52" s="93">
        <v>0</v>
      </c>
      <c r="DF52" s="93">
        <v>0</v>
      </c>
      <c r="DG52" s="93">
        <v>0</v>
      </c>
      <c r="DH52" s="93">
        <v>0</v>
      </c>
      <c r="DI52" s="93">
        <v>0</v>
      </c>
      <c r="DJ52" s="93">
        <v>0</v>
      </c>
      <c r="DK52" s="93">
        <v>0</v>
      </c>
      <c r="DL52" s="93">
        <v>0</v>
      </c>
      <c r="DM52" s="93">
        <v>0</v>
      </c>
      <c r="DN52" s="93">
        <v>0</v>
      </c>
      <c r="DO52" s="93">
        <v>0</v>
      </c>
      <c r="DP52" s="93">
        <v>0</v>
      </c>
      <c r="DQ52" s="93">
        <v>0</v>
      </c>
      <c r="DR52" s="93">
        <v>0</v>
      </c>
      <c r="DS52" s="93">
        <v>0</v>
      </c>
      <c r="DT52" s="93">
        <v>0</v>
      </c>
      <c r="DU52" s="93">
        <v>0</v>
      </c>
      <c r="DV52" s="93">
        <v>0</v>
      </c>
      <c r="DW52" s="93">
        <v>0</v>
      </c>
      <c r="DX52" s="93">
        <v>0</v>
      </c>
      <c r="DY52" s="93">
        <v>0</v>
      </c>
      <c r="DZ52" s="93">
        <v>0</v>
      </c>
      <c r="EA52" s="93">
        <v>0</v>
      </c>
      <c r="EB52" s="93">
        <v>0</v>
      </c>
      <c r="EC52" s="93">
        <v>0</v>
      </c>
      <c r="ED52" s="93">
        <v>0</v>
      </c>
      <c r="EE52" s="93">
        <v>0</v>
      </c>
      <c r="EF52" s="93">
        <v>0</v>
      </c>
      <c r="EG52" s="93">
        <v>0</v>
      </c>
      <c r="EH52" s="93">
        <v>0</v>
      </c>
      <c r="EI52" s="93">
        <v>0</v>
      </c>
      <c r="EJ52" s="93">
        <v>0</v>
      </c>
      <c r="EK52" s="93">
        <v>0</v>
      </c>
      <c r="EL52" s="93">
        <v>0</v>
      </c>
      <c r="EM52" s="93">
        <v>0</v>
      </c>
      <c r="EN52" s="93">
        <v>0</v>
      </c>
      <c r="EO52" s="93">
        <v>0</v>
      </c>
      <c r="EP52" s="93">
        <v>0</v>
      </c>
      <c r="EQ52" s="93">
        <v>0</v>
      </c>
      <c r="ER52" s="93">
        <v>0</v>
      </c>
      <c r="ES52" s="93">
        <v>0</v>
      </c>
      <c r="ET52" s="93">
        <v>0</v>
      </c>
      <c r="EU52" s="93">
        <v>0</v>
      </c>
      <c r="EV52" s="93">
        <v>0</v>
      </c>
      <c r="EW52" s="93">
        <v>0</v>
      </c>
      <c r="EX52" s="93">
        <v>0</v>
      </c>
      <c r="EY52" s="93">
        <v>0</v>
      </c>
      <c r="EZ52" s="93">
        <v>0</v>
      </c>
      <c r="FA52" s="93">
        <v>0</v>
      </c>
      <c r="FB52" s="93">
        <v>0</v>
      </c>
      <c r="FC52" s="93">
        <v>0</v>
      </c>
      <c r="FD52" s="93">
        <v>0</v>
      </c>
      <c r="FE52" s="93">
        <v>0</v>
      </c>
      <c r="FF52" s="93">
        <v>0</v>
      </c>
      <c r="FG52" s="93">
        <v>0</v>
      </c>
      <c r="FH52" s="93">
        <v>0</v>
      </c>
      <c r="FI52" s="93">
        <v>0</v>
      </c>
      <c r="FJ52" s="93">
        <v>0</v>
      </c>
      <c r="FK52" s="93">
        <v>0</v>
      </c>
      <c r="FL52" s="93">
        <v>0</v>
      </c>
      <c r="FM52" s="93">
        <v>0</v>
      </c>
      <c r="FN52" s="93">
        <v>0</v>
      </c>
      <c r="FO52" s="93">
        <v>0</v>
      </c>
      <c r="FP52" s="93">
        <v>0</v>
      </c>
      <c r="FQ52" s="93">
        <v>0</v>
      </c>
      <c r="FR52" s="93">
        <v>0</v>
      </c>
      <c r="FS52" s="93">
        <v>0</v>
      </c>
      <c r="FT52" s="93">
        <v>0</v>
      </c>
      <c r="FU52" s="93">
        <v>0</v>
      </c>
      <c r="FV52" s="93">
        <v>0</v>
      </c>
      <c r="FW52" s="93">
        <v>0</v>
      </c>
      <c r="FX52" s="93">
        <v>0</v>
      </c>
      <c r="FY52" s="93">
        <v>0</v>
      </c>
      <c r="FZ52" s="93">
        <v>0</v>
      </c>
      <c r="GA52" s="93">
        <v>0</v>
      </c>
      <c r="GB52" s="93">
        <v>0</v>
      </c>
      <c r="GC52" s="93">
        <v>0</v>
      </c>
      <c r="GD52" s="93">
        <v>0</v>
      </c>
      <c r="GE52" s="93">
        <v>0</v>
      </c>
      <c r="GF52" s="93">
        <v>0</v>
      </c>
      <c r="GG52" s="93">
        <v>0</v>
      </c>
      <c r="GH52" s="93">
        <v>0</v>
      </c>
      <c r="GI52" s="93">
        <v>0</v>
      </c>
      <c r="GJ52" s="93">
        <v>0</v>
      </c>
      <c r="GK52" s="93">
        <v>0</v>
      </c>
      <c r="GL52" s="93">
        <v>0</v>
      </c>
      <c r="GM52" s="93">
        <v>0</v>
      </c>
      <c r="GN52" s="93">
        <v>0</v>
      </c>
      <c r="GO52" s="93">
        <v>0</v>
      </c>
      <c r="GP52" s="93">
        <v>0</v>
      </c>
      <c r="GQ52" s="93">
        <v>0</v>
      </c>
      <c r="GR52" s="93">
        <v>0</v>
      </c>
      <c r="GS52" s="93">
        <v>0</v>
      </c>
      <c r="GT52" s="93">
        <v>0</v>
      </c>
      <c r="GU52" s="93">
        <v>0</v>
      </c>
      <c r="GV52" s="93">
        <v>0</v>
      </c>
      <c r="GW52" s="93">
        <v>0</v>
      </c>
      <c r="GX52" s="93">
        <v>0</v>
      </c>
      <c r="GY52" s="93">
        <v>0</v>
      </c>
      <c r="GZ52" s="93">
        <v>0</v>
      </c>
      <c r="HA52" s="93">
        <v>0</v>
      </c>
      <c r="HB52" s="93">
        <v>0</v>
      </c>
      <c r="HC52" s="93">
        <v>0</v>
      </c>
      <c r="HD52" s="93">
        <v>0</v>
      </c>
      <c r="HE52" s="93">
        <v>0</v>
      </c>
      <c r="HF52" s="93">
        <v>0</v>
      </c>
      <c r="HG52" s="93">
        <v>0</v>
      </c>
      <c r="HH52" s="93">
        <v>0</v>
      </c>
      <c r="HI52" s="93">
        <v>0</v>
      </c>
      <c r="HJ52" s="93">
        <v>0</v>
      </c>
      <c r="HK52" s="93">
        <v>0</v>
      </c>
      <c r="HL52" s="93">
        <v>0</v>
      </c>
      <c r="HM52" s="93">
        <v>0</v>
      </c>
      <c r="HN52" s="93">
        <v>0</v>
      </c>
      <c r="HO52" s="93">
        <v>0</v>
      </c>
      <c r="HP52" s="93">
        <v>0</v>
      </c>
      <c r="HQ52" s="93">
        <v>0</v>
      </c>
      <c r="HR52" s="93">
        <v>0</v>
      </c>
      <c r="HS52" s="93">
        <v>0</v>
      </c>
      <c r="HT52" s="93">
        <v>0</v>
      </c>
      <c r="HU52" s="93">
        <v>0</v>
      </c>
      <c r="HV52" s="93">
        <v>0</v>
      </c>
      <c r="HW52" s="93">
        <v>0</v>
      </c>
      <c r="HX52" s="93">
        <v>0</v>
      </c>
      <c r="HY52" s="93">
        <v>0</v>
      </c>
      <c r="HZ52" s="93">
        <v>0</v>
      </c>
      <c r="IA52" s="93">
        <v>0</v>
      </c>
      <c r="IB52" s="93">
        <v>0</v>
      </c>
      <c r="IC52" s="93">
        <v>0</v>
      </c>
      <c r="ID52" s="93">
        <v>0</v>
      </c>
      <c r="IE52" s="93">
        <v>0</v>
      </c>
      <c r="IF52" s="93">
        <v>0</v>
      </c>
      <c r="IG52" s="93">
        <v>0</v>
      </c>
      <c r="IH52" s="93">
        <v>0</v>
      </c>
      <c r="II52" s="93">
        <v>0</v>
      </c>
      <c r="IJ52" s="93">
        <v>0</v>
      </c>
      <c r="IK52" s="93">
        <v>0</v>
      </c>
      <c r="IL52" s="93">
        <v>0</v>
      </c>
      <c r="IM52" s="93">
        <v>0</v>
      </c>
      <c r="IN52" s="93">
        <v>0</v>
      </c>
      <c r="IO52" s="93">
        <v>0</v>
      </c>
      <c r="IP52" s="93">
        <v>0</v>
      </c>
      <c r="IQ52" s="93">
        <v>0</v>
      </c>
      <c r="IR52" s="93">
        <v>0</v>
      </c>
      <c r="IS52" s="93">
        <v>0</v>
      </c>
      <c r="IT52" s="93">
        <v>0</v>
      </c>
      <c r="IU52" s="93">
        <v>0</v>
      </c>
      <c r="IV52" s="93">
        <v>0</v>
      </c>
      <c r="IW52" s="93"/>
      <c r="IX52" s="93"/>
      <c r="IY52" s="93"/>
      <c r="IZ52" s="93"/>
      <c r="JA52" s="93"/>
      <c r="JB52" s="93"/>
      <c r="JC52" s="93"/>
      <c r="JD52" s="93"/>
      <c r="JE52" s="93"/>
      <c r="JF52" s="93"/>
      <c r="JG52" s="93"/>
      <c r="JH52" s="93"/>
      <c r="JI52" s="93"/>
      <c r="JJ52" s="93"/>
      <c r="JK52" s="93"/>
      <c r="JL52" s="93"/>
      <c r="JM52" s="93"/>
      <c r="JN52" s="93"/>
      <c r="JO52" s="93"/>
      <c r="JP52" s="93"/>
      <c r="JQ52" s="93"/>
      <c r="JR52" s="93"/>
      <c r="JS52" s="93"/>
      <c r="JT52" s="93"/>
      <c r="JU52" s="93"/>
      <c r="JV52" s="93"/>
      <c r="JW52" s="93"/>
      <c r="JX52" s="93"/>
      <c r="JY52" s="93"/>
      <c r="JZ52" s="93"/>
      <c r="KA52" s="93"/>
      <c r="KB52" s="93"/>
      <c r="KC52" s="93"/>
      <c r="KD52" s="93"/>
      <c r="KE52" s="93"/>
      <c r="KF52" s="93"/>
      <c r="KG52" s="93"/>
      <c r="KH52" s="93"/>
      <c r="KI52" s="93"/>
      <c r="KJ52" s="93"/>
      <c r="KK52" s="93"/>
      <c r="KL52" s="93"/>
      <c r="KM52" s="93"/>
      <c r="KN52" s="93"/>
      <c r="KO52" s="93"/>
      <c r="KP52" s="93"/>
      <c r="KQ52" s="93"/>
      <c r="KR52" s="93"/>
      <c r="KS52" s="93"/>
      <c r="KT52" s="93"/>
      <c r="KU52" s="93"/>
      <c r="KV52" s="93"/>
      <c r="KW52" s="93"/>
      <c r="KX52" s="93"/>
      <c r="KY52" s="93"/>
      <c r="KZ52" s="93"/>
      <c r="LA52" s="93"/>
      <c r="LB52" s="93"/>
      <c r="LC52" s="93"/>
      <c r="LD52" s="93"/>
      <c r="LE52" s="93"/>
      <c r="LF52" s="93"/>
      <c r="LG52" s="93"/>
      <c r="LH52" s="93"/>
      <c r="LI52" s="93"/>
      <c r="LJ52" s="93"/>
      <c r="LK52" s="93"/>
      <c r="LL52" s="93"/>
      <c r="LM52" s="93"/>
      <c r="LN52" s="93"/>
      <c r="LO52" s="93"/>
      <c r="LP52" s="93"/>
      <c r="LQ52" s="93"/>
      <c r="LR52" s="93"/>
      <c r="LS52" s="93"/>
      <c r="LT52" s="93"/>
      <c r="LU52" s="93"/>
      <c r="LV52" s="93"/>
      <c r="LW52" s="93"/>
      <c r="LX52" s="93"/>
      <c r="LY52" s="93"/>
      <c r="LZ52" s="93"/>
      <c r="MA52" s="93"/>
      <c r="MB52" s="93"/>
      <c r="MC52" s="93"/>
      <c r="MD52" s="93"/>
      <c r="ME52" s="93"/>
      <c r="MF52" s="93"/>
      <c r="MG52" s="93"/>
      <c r="MH52" s="93"/>
      <c r="MI52" s="93"/>
      <c r="MJ52" s="93"/>
      <c r="MK52" s="93"/>
      <c r="ML52" s="93"/>
      <c r="MM52" s="93"/>
      <c r="MN52" s="93"/>
      <c r="MO52" s="93"/>
      <c r="MP52" s="93"/>
      <c r="MQ52" s="93"/>
      <c r="MR52" s="93"/>
      <c r="MS52" s="93"/>
      <c r="MT52" s="93"/>
      <c r="MU52" s="93"/>
      <c r="MV52" s="93"/>
      <c r="MW52" s="93"/>
      <c r="MX52" s="93"/>
      <c r="MY52" s="93"/>
      <c r="MZ52" s="93"/>
      <c r="NA52" s="93"/>
      <c r="NB52" s="93"/>
      <c r="NC52" s="93"/>
      <c r="ND52" s="93"/>
      <c r="NE52" s="93"/>
      <c r="NF52" s="93"/>
      <c r="NG52" s="93"/>
      <c r="NH52" s="93"/>
      <c r="NI52" s="93"/>
      <c r="NJ52" s="93"/>
      <c r="NK52" s="93"/>
      <c r="NL52" s="93"/>
      <c r="NM52" s="93"/>
      <c r="NN52" s="93"/>
      <c r="NO52" s="93"/>
      <c r="NP52" s="93"/>
      <c r="NQ52" s="93"/>
      <c r="NR52" s="93"/>
      <c r="NS52" s="93"/>
      <c r="NT52" s="93"/>
      <c r="NU52" s="93"/>
      <c r="NV52" s="93"/>
      <c r="NW52" s="93"/>
      <c r="NX52" s="93"/>
      <c r="NY52" s="93"/>
      <c r="NZ52" s="93"/>
      <c r="OA52" s="93"/>
      <c r="OB52" s="93"/>
      <c r="OC52" s="93"/>
      <c r="OD52" s="93"/>
      <c r="OE52" s="93"/>
      <c r="OF52" s="93"/>
      <c r="OG52" s="93"/>
      <c r="OH52" s="93"/>
      <c r="OI52" s="93"/>
      <c r="OJ52" s="93"/>
      <c r="OK52" s="93"/>
      <c r="OL52" s="93"/>
      <c r="OM52" s="93"/>
      <c r="ON52" s="93"/>
      <c r="OO52" s="93"/>
      <c r="OP52" s="93"/>
      <c r="OQ52" s="93"/>
      <c r="OR52" s="93"/>
      <c r="OS52" s="93"/>
      <c r="OT52" s="93"/>
      <c r="OU52" s="93"/>
      <c r="OV52" s="93"/>
      <c r="OW52" s="93"/>
      <c r="OX52" s="93"/>
      <c r="OY52" s="93"/>
      <c r="OZ52" s="93"/>
      <c r="PA52" s="93"/>
      <c r="PB52" s="93"/>
      <c r="PC52" s="93"/>
      <c r="PD52" s="93"/>
      <c r="PE52" s="93"/>
      <c r="PF52" s="93"/>
      <c r="PG52" s="93"/>
      <c r="PH52" s="93"/>
      <c r="PI52" s="93"/>
      <c r="PJ52" s="93"/>
      <c r="PK52" s="93"/>
      <c r="PL52" s="93"/>
      <c r="PM52" s="93"/>
      <c r="PN52" s="93"/>
      <c r="PO52" s="93"/>
      <c r="PP52" s="93"/>
      <c r="PQ52" s="93"/>
      <c r="PR52" s="93"/>
      <c r="PS52" s="93"/>
      <c r="PT52" s="93"/>
      <c r="PU52" s="93"/>
      <c r="PV52" s="93"/>
      <c r="PW52" s="93"/>
      <c r="PX52" s="93"/>
      <c r="PY52" s="93"/>
      <c r="PZ52" s="93"/>
      <c r="QA52" s="93"/>
      <c r="QB52" s="93"/>
      <c r="QC52" s="93"/>
      <c r="QD52" s="93"/>
      <c r="QE52" s="93"/>
      <c r="QF52" s="93"/>
      <c r="QG52" s="93"/>
    </row>
    <row r="53" spans="1:463" s="94" customFormat="1" ht="15">
      <c r="A53" s="92" t="s">
        <v>5241</v>
      </c>
      <c r="B53" s="93">
        <f t="shared" ref="B53" si="224">SUM(B50:B52)</f>
        <v>0</v>
      </c>
      <c r="C53" s="93">
        <f t="shared" ref="C53:BN53" si="225">SUM(C50:C52)</f>
        <v>0</v>
      </c>
      <c r="D53" s="93">
        <f t="shared" si="225"/>
        <v>0</v>
      </c>
      <c r="E53" s="93">
        <f t="shared" si="225"/>
        <v>0</v>
      </c>
      <c r="F53" s="93">
        <f t="shared" si="225"/>
        <v>0</v>
      </c>
      <c r="G53" s="93">
        <f t="shared" si="225"/>
        <v>0</v>
      </c>
      <c r="H53" s="93">
        <f t="shared" si="225"/>
        <v>0</v>
      </c>
      <c r="I53" s="93">
        <f t="shared" si="225"/>
        <v>0</v>
      </c>
      <c r="J53" s="93">
        <f t="shared" si="225"/>
        <v>0</v>
      </c>
      <c r="K53" s="93">
        <f t="shared" si="225"/>
        <v>0</v>
      </c>
      <c r="L53" s="93">
        <f t="shared" si="225"/>
        <v>0</v>
      </c>
      <c r="M53" s="93">
        <f t="shared" si="225"/>
        <v>0</v>
      </c>
      <c r="N53" s="93">
        <f t="shared" si="225"/>
        <v>0</v>
      </c>
      <c r="O53" s="93">
        <f t="shared" si="225"/>
        <v>0</v>
      </c>
      <c r="P53" s="93">
        <f t="shared" si="225"/>
        <v>0</v>
      </c>
      <c r="Q53" s="93">
        <f t="shared" si="225"/>
        <v>0</v>
      </c>
      <c r="R53" s="93">
        <f t="shared" si="225"/>
        <v>0</v>
      </c>
      <c r="S53" s="93">
        <f t="shared" si="225"/>
        <v>0</v>
      </c>
      <c r="T53" s="93">
        <f t="shared" si="225"/>
        <v>0</v>
      </c>
      <c r="U53" s="93">
        <f t="shared" si="225"/>
        <v>0</v>
      </c>
      <c r="V53" s="93">
        <f t="shared" si="225"/>
        <v>0</v>
      </c>
      <c r="W53" s="93">
        <f t="shared" si="225"/>
        <v>0</v>
      </c>
      <c r="X53" s="93">
        <f t="shared" si="225"/>
        <v>0</v>
      </c>
      <c r="Y53" s="93">
        <f t="shared" si="225"/>
        <v>0</v>
      </c>
      <c r="Z53" s="93">
        <f t="shared" si="225"/>
        <v>0</v>
      </c>
      <c r="AA53" s="93">
        <f t="shared" si="225"/>
        <v>0</v>
      </c>
      <c r="AB53" s="93">
        <f t="shared" si="225"/>
        <v>0</v>
      </c>
      <c r="AC53" s="93">
        <f t="shared" si="225"/>
        <v>0</v>
      </c>
      <c r="AD53" s="93">
        <f t="shared" si="225"/>
        <v>0</v>
      </c>
      <c r="AE53" s="93">
        <f t="shared" si="225"/>
        <v>0</v>
      </c>
      <c r="AF53" s="93">
        <f t="shared" si="225"/>
        <v>0</v>
      </c>
      <c r="AG53" s="93">
        <f t="shared" si="225"/>
        <v>0</v>
      </c>
      <c r="AH53" s="93">
        <f t="shared" si="225"/>
        <v>0</v>
      </c>
      <c r="AI53" s="93">
        <f t="shared" si="225"/>
        <v>0</v>
      </c>
      <c r="AJ53" s="93">
        <f t="shared" si="225"/>
        <v>0</v>
      </c>
      <c r="AK53" s="93">
        <f t="shared" si="225"/>
        <v>0</v>
      </c>
      <c r="AL53" s="93">
        <f t="shared" si="225"/>
        <v>0</v>
      </c>
      <c r="AM53" s="93">
        <f t="shared" si="225"/>
        <v>0</v>
      </c>
      <c r="AN53" s="93">
        <f t="shared" si="225"/>
        <v>0</v>
      </c>
      <c r="AO53" s="93">
        <f t="shared" si="225"/>
        <v>0</v>
      </c>
      <c r="AP53" s="93">
        <f t="shared" si="225"/>
        <v>0</v>
      </c>
      <c r="AQ53" s="93">
        <f t="shared" si="225"/>
        <v>0</v>
      </c>
      <c r="AR53" s="93">
        <f t="shared" si="225"/>
        <v>0</v>
      </c>
      <c r="AS53" s="93">
        <f t="shared" si="225"/>
        <v>0</v>
      </c>
      <c r="AT53" s="93">
        <f t="shared" si="225"/>
        <v>0</v>
      </c>
      <c r="AU53" s="93">
        <f t="shared" si="225"/>
        <v>0</v>
      </c>
      <c r="AV53" s="93">
        <f t="shared" si="225"/>
        <v>0</v>
      </c>
      <c r="AW53" s="93">
        <f t="shared" si="225"/>
        <v>0</v>
      </c>
      <c r="AX53" s="93">
        <f t="shared" si="225"/>
        <v>0</v>
      </c>
      <c r="AY53" s="93">
        <f t="shared" si="225"/>
        <v>0</v>
      </c>
      <c r="AZ53" s="93">
        <f t="shared" si="225"/>
        <v>0</v>
      </c>
      <c r="BA53" s="93">
        <f t="shared" si="225"/>
        <v>0</v>
      </c>
      <c r="BB53" s="93">
        <f t="shared" si="225"/>
        <v>0</v>
      </c>
      <c r="BC53" s="93">
        <f t="shared" si="225"/>
        <v>0</v>
      </c>
      <c r="BD53" s="93">
        <f t="shared" si="225"/>
        <v>0</v>
      </c>
      <c r="BE53" s="93">
        <f t="shared" si="225"/>
        <v>0</v>
      </c>
      <c r="BF53" s="93">
        <f t="shared" si="225"/>
        <v>0</v>
      </c>
      <c r="BG53" s="93">
        <f t="shared" si="225"/>
        <v>0</v>
      </c>
      <c r="BH53" s="93">
        <f t="shared" si="225"/>
        <v>0</v>
      </c>
      <c r="BI53" s="93">
        <f t="shared" si="225"/>
        <v>0</v>
      </c>
      <c r="BJ53" s="93">
        <f t="shared" si="225"/>
        <v>0</v>
      </c>
      <c r="BK53" s="93">
        <f t="shared" si="225"/>
        <v>0</v>
      </c>
      <c r="BL53" s="93">
        <f t="shared" si="225"/>
        <v>0</v>
      </c>
      <c r="BM53" s="93">
        <f t="shared" si="225"/>
        <v>0</v>
      </c>
      <c r="BN53" s="93">
        <f t="shared" si="225"/>
        <v>0</v>
      </c>
      <c r="BO53" s="93">
        <f t="shared" ref="BO53:CN53" si="226">SUM(BO50:BO52)</f>
        <v>0</v>
      </c>
      <c r="BP53" s="93">
        <f t="shared" si="226"/>
        <v>0</v>
      </c>
      <c r="BQ53" s="93">
        <f t="shared" si="226"/>
        <v>0</v>
      </c>
      <c r="BR53" s="93">
        <f t="shared" si="226"/>
        <v>0</v>
      </c>
      <c r="BS53" s="93">
        <f t="shared" si="226"/>
        <v>0</v>
      </c>
      <c r="BT53" s="93">
        <f t="shared" si="226"/>
        <v>0</v>
      </c>
      <c r="BU53" s="93">
        <f t="shared" si="226"/>
        <v>0</v>
      </c>
      <c r="BV53" s="93">
        <f t="shared" si="226"/>
        <v>0</v>
      </c>
      <c r="BW53" s="93">
        <f t="shared" si="226"/>
        <v>0</v>
      </c>
      <c r="BX53" s="93">
        <f t="shared" si="226"/>
        <v>0</v>
      </c>
      <c r="BY53" s="93">
        <f t="shared" si="226"/>
        <v>0</v>
      </c>
      <c r="BZ53" s="93">
        <f t="shared" si="226"/>
        <v>0</v>
      </c>
      <c r="CA53" s="93">
        <f t="shared" si="226"/>
        <v>0</v>
      </c>
      <c r="CB53" s="93">
        <f t="shared" si="226"/>
        <v>0</v>
      </c>
      <c r="CC53" s="93">
        <f t="shared" si="226"/>
        <v>0</v>
      </c>
      <c r="CD53" s="93">
        <f t="shared" si="226"/>
        <v>0</v>
      </c>
      <c r="CE53" s="93">
        <f t="shared" si="226"/>
        <v>0</v>
      </c>
      <c r="CF53" s="93">
        <f t="shared" si="226"/>
        <v>0</v>
      </c>
      <c r="CG53" s="93">
        <f t="shared" si="226"/>
        <v>0</v>
      </c>
      <c r="CH53" s="93">
        <f t="shared" si="226"/>
        <v>0</v>
      </c>
      <c r="CI53" s="93">
        <f t="shared" si="226"/>
        <v>0</v>
      </c>
      <c r="CJ53" s="93">
        <f t="shared" si="226"/>
        <v>0</v>
      </c>
      <c r="CK53" s="93">
        <f t="shared" si="226"/>
        <v>0</v>
      </c>
      <c r="CL53" s="93">
        <f t="shared" si="226"/>
        <v>0</v>
      </c>
      <c r="CM53" s="93">
        <f t="shared" si="226"/>
        <v>0</v>
      </c>
      <c r="CN53" s="93">
        <f t="shared" si="226"/>
        <v>0</v>
      </c>
      <c r="CO53" s="93">
        <f t="shared" ref="CO53:DI53" si="227">SUM(CO50:CO52)</f>
        <v>0</v>
      </c>
      <c r="CP53" s="93">
        <f t="shared" si="227"/>
        <v>0</v>
      </c>
      <c r="CQ53" s="93">
        <f t="shared" si="227"/>
        <v>0</v>
      </c>
      <c r="CR53" s="93">
        <f t="shared" si="227"/>
        <v>0</v>
      </c>
      <c r="CS53" s="93">
        <f t="shared" si="227"/>
        <v>0</v>
      </c>
      <c r="CT53" s="93">
        <f t="shared" si="227"/>
        <v>0</v>
      </c>
      <c r="CU53" s="93">
        <f t="shared" si="227"/>
        <v>0</v>
      </c>
      <c r="CV53" s="93">
        <f t="shared" si="227"/>
        <v>0</v>
      </c>
      <c r="CW53" s="93">
        <f t="shared" si="227"/>
        <v>0</v>
      </c>
      <c r="CX53" s="93">
        <f t="shared" si="227"/>
        <v>0</v>
      </c>
      <c r="CY53" s="93">
        <f t="shared" si="227"/>
        <v>0</v>
      </c>
      <c r="CZ53" s="93">
        <f t="shared" si="227"/>
        <v>0</v>
      </c>
      <c r="DA53" s="93">
        <f t="shared" si="227"/>
        <v>0</v>
      </c>
      <c r="DB53" s="93">
        <f t="shared" si="227"/>
        <v>0</v>
      </c>
      <c r="DC53" s="93">
        <f t="shared" si="227"/>
        <v>0</v>
      </c>
      <c r="DD53" s="93">
        <f t="shared" si="227"/>
        <v>0</v>
      </c>
      <c r="DE53" s="93">
        <f t="shared" si="227"/>
        <v>0</v>
      </c>
      <c r="DF53" s="93">
        <f t="shared" si="227"/>
        <v>0</v>
      </c>
      <c r="DG53" s="93">
        <f t="shared" si="227"/>
        <v>0</v>
      </c>
      <c r="DH53" s="93">
        <f t="shared" si="227"/>
        <v>0</v>
      </c>
      <c r="DI53" s="93">
        <f t="shared" si="227"/>
        <v>0</v>
      </c>
      <c r="DJ53" s="93">
        <f t="shared" ref="DJ53:FU53" si="228">SUM(DJ50:DJ52)</f>
        <v>0</v>
      </c>
      <c r="DK53" s="93">
        <f t="shared" si="228"/>
        <v>0</v>
      </c>
      <c r="DL53" s="93">
        <f t="shared" si="228"/>
        <v>0</v>
      </c>
      <c r="DM53" s="93">
        <f t="shared" si="228"/>
        <v>0</v>
      </c>
      <c r="DN53" s="93">
        <f t="shared" si="228"/>
        <v>0</v>
      </c>
      <c r="DO53" s="93">
        <f t="shared" si="228"/>
        <v>0</v>
      </c>
      <c r="DP53" s="93">
        <f t="shared" si="228"/>
        <v>0</v>
      </c>
      <c r="DQ53" s="93">
        <f t="shared" si="228"/>
        <v>0</v>
      </c>
      <c r="DR53" s="93">
        <f t="shared" si="228"/>
        <v>0</v>
      </c>
      <c r="DS53" s="93">
        <f t="shared" si="228"/>
        <v>0</v>
      </c>
      <c r="DT53" s="93">
        <f t="shared" si="228"/>
        <v>0</v>
      </c>
      <c r="DU53" s="93">
        <f t="shared" si="228"/>
        <v>0</v>
      </c>
      <c r="DV53" s="93">
        <f t="shared" si="228"/>
        <v>0</v>
      </c>
      <c r="DW53" s="93">
        <f t="shared" si="228"/>
        <v>0</v>
      </c>
      <c r="DX53" s="93">
        <f t="shared" si="228"/>
        <v>0</v>
      </c>
      <c r="DY53" s="93">
        <f t="shared" si="228"/>
        <v>0</v>
      </c>
      <c r="DZ53" s="93">
        <f t="shared" si="228"/>
        <v>0</v>
      </c>
      <c r="EA53" s="93">
        <f t="shared" si="228"/>
        <v>0</v>
      </c>
      <c r="EB53" s="93">
        <f t="shared" si="228"/>
        <v>0</v>
      </c>
      <c r="EC53" s="93">
        <f t="shared" si="228"/>
        <v>0</v>
      </c>
      <c r="ED53" s="93">
        <f t="shared" si="228"/>
        <v>0</v>
      </c>
      <c r="EE53" s="93">
        <f t="shared" si="228"/>
        <v>0</v>
      </c>
      <c r="EF53" s="93">
        <f t="shared" si="228"/>
        <v>0</v>
      </c>
      <c r="EG53" s="93">
        <f t="shared" si="228"/>
        <v>0</v>
      </c>
      <c r="EH53" s="93">
        <f t="shared" si="228"/>
        <v>0</v>
      </c>
      <c r="EI53" s="93">
        <f t="shared" si="228"/>
        <v>0</v>
      </c>
      <c r="EJ53" s="93">
        <f t="shared" si="228"/>
        <v>0</v>
      </c>
      <c r="EK53" s="93">
        <f t="shared" si="228"/>
        <v>0</v>
      </c>
      <c r="EL53" s="93">
        <f t="shared" si="228"/>
        <v>0</v>
      </c>
      <c r="EM53" s="93">
        <f t="shared" si="228"/>
        <v>0</v>
      </c>
      <c r="EN53" s="93">
        <f t="shared" si="228"/>
        <v>0</v>
      </c>
      <c r="EO53" s="93">
        <f t="shared" si="228"/>
        <v>0</v>
      </c>
      <c r="EP53" s="93">
        <f t="shared" si="228"/>
        <v>0</v>
      </c>
      <c r="EQ53" s="93">
        <f t="shared" si="228"/>
        <v>0</v>
      </c>
      <c r="ER53" s="93">
        <f t="shared" si="228"/>
        <v>0</v>
      </c>
      <c r="ES53" s="93">
        <f t="shared" si="228"/>
        <v>0</v>
      </c>
      <c r="ET53" s="93">
        <f t="shared" si="228"/>
        <v>0</v>
      </c>
      <c r="EU53" s="93">
        <f t="shared" si="228"/>
        <v>0</v>
      </c>
      <c r="EV53" s="93">
        <f t="shared" si="228"/>
        <v>0</v>
      </c>
      <c r="EW53" s="93">
        <f t="shared" si="228"/>
        <v>0</v>
      </c>
      <c r="EX53" s="93">
        <f t="shared" si="228"/>
        <v>0</v>
      </c>
      <c r="EY53" s="93">
        <f t="shared" si="228"/>
        <v>0</v>
      </c>
      <c r="EZ53" s="93">
        <f t="shared" si="228"/>
        <v>0</v>
      </c>
      <c r="FA53" s="93">
        <f t="shared" si="228"/>
        <v>0</v>
      </c>
      <c r="FB53" s="93">
        <f t="shared" si="228"/>
        <v>0</v>
      </c>
      <c r="FC53" s="93">
        <f t="shared" si="228"/>
        <v>0</v>
      </c>
      <c r="FD53" s="93">
        <f t="shared" si="228"/>
        <v>0</v>
      </c>
      <c r="FE53" s="93">
        <f t="shared" si="228"/>
        <v>0</v>
      </c>
      <c r="FF53" s="93">
        <f t="shared" si="228"/>
        <v>0</v>
      </c>
      <c r="FG53" s="93">
        <f t="shared" si="228"/>
        <v>0</v>
      </c>
      <c r="FH53" s="93">
        <f t="shared" si="228"/>
        <v>0</v>
      </c>
      <c r="FI53" s="93">
        <f t="shared" si="228"/>
        <v>0</v>
      </c>
      <c r="FJ53" s="93">
        <f t="shared" si="228"/>
        <v>0</v>
      </c>
      <c r="FK53" s="93">
        <f t="shared" si="228"/>
        <v>0</v>
      </c>
      <c r="FL53" s="93">
        <f t="shared" si="228"/>
        <v>0</v>
      </c>
      <c r="FM53" s="93">
        <f t="shared" si="228"/>
        <v>0</v>
      </c>
      <c r="FN53" s="93">
        <f t="shared" si="228"/>
        <v>0</v>
      </c>
      <c r="FO53" s="93">
        <f t="shared" si="228"/>
        <v>0</v>
      </c>
      <c r="FP53" s="93">
        <f t="shared" si="228"/>
        <v>0</v>
      </c>
      <c r="FQ53" s="93">
        <f t="shared" si="228"/>
        <v>0</v>
      </c>
      <c r="FR53" s="93">
        <f t="shared" si="228"/>
        <v>0</v>
      </c>
      <c r="FS53" s="93">
        <f t="shared" si="228"/>
        <v>0</v>
      </c>
      <c r="FT53" s="93">
        <f t="shared" si="228"/>
        <v>0</v>
      </c>
      <c r="FU53" s="93">
        <f t="shared" si="228"/>
        <v>0</v>
      </c>
      <c r="FV53" s="93">
        <f t="shared" ref="FV53:IG53" si="229">SUM(FV50:FV52)</f>
        <v>0</v>
      </c>
      <c r="FW53" s="93">
        <f t="shared" si="229"/>
        <v>0</v>
      </c>
      <c r="FX53" s="93">
        <f t="shared" si="229"/>
        <v>0</v>
      </c>
      <c r="FY53" s="93">
        <f t="shared" si="229"/>
        <v>0</v>
      </c>
      <c r="FZ53" s="93">
        <f t="shared" si="229"/>
        <v>0</v>
      </c>
      <c r="GA53" s="93">
        <f t="shared" si="229"/>
        <v>0</v>
      </c>
      <c r="GB53" s="93">
        <f t="shared" si="229"/>
        <v>0</v>
      </c>
      <c r="GC53" s="93">
        <f t="shared" si="229"/>
        <v>0</v>
      </c>
      <c r="GD53" s="93">
        <f t="shared" si="229"/>
        <v>0</v>
      </c>
      <c r="GE53" s="93">
        <f t="shared" si="229"/>
        <v>0</v>
      </c>
      <c r="GF53" s="93">
        <f t="shared" si="229"/>
        <v>0</v>
      </c>
      <c r="GG53" s="93">
        <f t="shared" si="229"/>
        <v>0</v>
      </c>
      <c r="GH53" s="93">
        <f t="shared" si="229"/>
        <v>0</v>
      </c>
      <c r="GI53" s="93">
        <f t="shared" si="229"/>
        <v>0</v>
      </c>
      <c r="GJ53" s="93">
        <f t="shared" si="229"/>
        <v>0</v>
      </c>
      <c r="GK53" s="93">
        <f t="shared" si="229"/>
        <v>0</v>
      </c>
      <c r="GL53" s="93">
        <f t="shared" si="229"/>
        <v>0</v>
      </c>
      <c r="GM53" s="93">
        <f t="shared" si="229"/>
        <v>0</v>
      </c>
      <c r="GN53" s="93">
        <f t="shared" si="229"/>
        <v>0</v>
      </c>
      <c r="GO53" s="93">
        <f t="shared" si="229"/>
        <v>0</v>
      </c>
      <c r="GP53" s="93">
        <f t="shared" si="229"/>
        <v>0</v>
      </c>
      <c r="GQ53" s="93">
        <f t="shared" si="229"/>
        <v>0</v>
      </c>
      <c r="GR53" s="93">
        <f t="shared" si="229"/>
        <v>0</v>
      </c>
      <c r="GS53" s="93">
        <f t="shared" si="229"/>
        <v>0</v>
      </c>
      <c r="GT53" s="93">
        <f t="shared" si="229"/>
        <v>0</v>
      </c>
      <c r="GU53" s="93">
        <f t="shared" si="229"/>
        <v>0</v>
      </c>
      <c r="GV53" s="93">
        <f t="shared" si="229"/>
        <v>0</v>
      </c>
      <c r="GW53" s="93">
        <f t="shared" si="229"/>
        <v>0</v>
      </c>
      <c r="GX53" s="93">
        <f t="shared" si="229"/>
        <v>0</v>
      </c>
      <c r="GY53" s="93">
        <f t="shared" si="229"/>
        <v>0</v>
      </c>
      <c r="GZ53" s="93">
        <f t="shared" si="229"/>
        <v>0</v>
      </c>
      <c r="HA53" s="93">
        <f t="shared" si="229"/>
        <v>0</v>
      </c>
      <c r="HB53" s="93">
        <f t="shared" si="229"/>
        <v>0</v>
      </c>
      <c r="HC53" s="93">
        <f t="shared" si="229"/>
        <v>0</v>
      </c>
      <c r="HD53" s="93">
        <f t="shared" si="229"/>
        <v>0</v>
      </c>
      <c r="HE53" s="93">
        <f t="shared" si="229"/>
        <v>0</v>
      </c>
      <c r="HF53" s="93">
        <f t="shared" si="229"/>
        <v>0</v>
      </c>
      <c r="HG53" s="93">
        <f t="shared" si="229"/>
        <v>0</v>
      </c>
      <c r="HH53" s="93">
        <f t="shared" si="229"/>
        <v>0</v>
      </c>
      <c r="HI53" s="93">
        <f t="shared" si="229"/>
        <v>0</v>
      </c>
      <c r="HJ53" s="93">
        <f t="shared" si="229"/>
        <v>0</v>
      </c>
      <c r="HK53" s="93">
        <f t="shared" si="229"/>
        <v>0</v>
      </c>
      <c r="HL53" s="93">
        <f t="shared" si="229"/>
        <v>0</v>
      </c>
      <c r="HM53" s="93">
        <f t="shared" si="229"/>
        <v>0</v>
      </c>
      <c r="HN53" s="93">
        <f t="shared" si="229"/>
        <v>0</v>
      </c>
      <c r="HO53" s="93">
        <f t="shared" si="229"/>
        <v>0</v>
      </c>
      <c r="HP53" s="93">
        <f t="shared" si="229"/>
        <v>0</v>
      </c>
      <c r="HQ53" s="93">
        <f t="shared" si="229"/>
        <v>0</v>
      </c>
      <c r="HR53" s="93">
        <f t="shared" si="229"/>
        <v>0</v>
      </c>
      <c r="HS53" s="93">
        <f t="shared" si="229"/>
        <v>0</v>
      </c>
      <c r="HT53" s="93">
        <f t="shared" si="229"/>
        <v>0</v>
      </c>
      <c r="HU53" s="93">
        <f t="shared" si="229"/>
        <v>0</v>
      </c>
      <c r="HV53" s="93">
        <f t="shared" si="229"/>
        <v>0</v>
      </c>
      <c r="HW53" s="93">
        <f t="shared" si="229"/>
        <v>0</v>
      </c>
      <c r="HX53" s="93">
        <f t="shared" si="229"/>
        <v>0</v>
      </c>
      <c r="HY53" s="93">
        <f t="shared" si="229"/>
        <v>0</v>
      </c>
      <c r="HZ53" s="93">
        <f t="shared" si="229"/>
        <v>0</v>
      </c>
      <c r="IA53" s="93">
        <f t="shared" si="229"/>
        <v>0</v>
      </c>
      <c r="IB53" s="93">
        <f t="shared" si="229"/>
        <v>0</v>
      </c>
      <c r="IC53" s="93">
        <f t="shared" si="229"/>
        <v>0</v>
      </c>
      <c r="ID53" s="93">
        <f t="shared" si="229"/>
        <v>0</v>
      </c>
      <c r="IE53" s="93">
        <f t="shared" si="229"/>
        <v>0</v>
      </c>
      <c r="IF53" s="93">
        <f t="shared" si="229"/>
        <v>0</v>
      </c>
      <c r="IG53" s="93">
        <f t="shared" si="229"/>
        <v>0</v>
      </c>
      <c r="IH53" s="93">
        <f t="shared" ref="IH53:IV53" si="230">SUM(IH50:IH52)</f>
        <v>0</v>
      </c>
      <c r="II53" s="93">
        <f t="shared" si="230"/>
        <v>0</v>
      </c>
      <c r="IJ53" s="93">
        <f t="shared" si="230"/>
        <v>0</v>
      </c>
      <c r="IK53" s="93">
        <f t="shared" si="230"/>
        <v>0</v>
      </c>
      <c r="IL53" s="93">
        <f t="shared" si="230"/>
        <v>0</v>
      </c>
      <c r="IM53" s="93">
        <f t="shared" si="230"/>
        <v>0</v>
      </c>
      <c r="IN53" s="93">
        <f t="shared" si="230"/>
        <v>0</v>
      </c>
      <c r="IO53" s="93">
        <f t="shared" si="230"/>
        <v>0</v>
      </c>
      <c r="IP53" s="93">
        <f t="shared" si="230"/>
        <v>0</v>
      </c>
      <c r="IQ53" s="93">
        <f t="shared" si="230"/>
        <v>0</v>
      </c>
      <c r="IR53" s="93">
        <f t="shared" si="230"/>
        <v>0</v>
      </c>
      <c r="IS53" s="93">
        <f t="shared" si="230"/>
        <v>0</v>
      </c>
      <c r="IT53" s="93">
        <f t="shared" si="230"/>
        <v>0</v>
      </c>
      <c r="IU53" s="93">
        <f t="shared" si="230"/>
        <v>0</v>
      </c>
      <c r="IV53" s="93">
        <f t="shared" si="230"/>
        <v>0</v>
      </c>
      <c r="IW53" s="93">
        <f t="shared" ref="IW53:JH53" si="231">SUM(IW50:IW52)</f>
        <v>0</v>
      </c>
      <c r="IX53" s="93">
        <f t="shared" si="231"/>
        <v>0</v>
      </c>
      <c r="IY53" s="93">
        <f t="shared" si="231"/>
        <v>0</v>
      </c>
      <c r="IZ53" s="93">
        <f t="shared" si="231"/>
        <v>0</v>
      </c>
      <c r="JA53" s="93">
        <f t="shared" si="231"/>
        <v>0</v>
      </c>
      <c r="JB53" s="93">
        <f t="shared" si="231"/>
        <v>0</v>
      </c>
      <c r="JC53" s="93">
        <f t="shared" si="231"/>
        <v>0</v>
      </c>
      <c r="JD53" s="93">
        <f t="shared" si="231"/>
        <v>0</v>
      </c>
      <c r="JE53" s="93">
        <f t="shared" si="231"/>
        <v>0</v>
      </c>
      <c r="JF53" s="93">
        <f t="shared" si="231"/>
        <v>0</v>
      </c>
      <c r="JG53" s="93">
        <f t="shared" si="231"/>
        <v>0</v>
      </c>
      <c r="JH53" s="93">
        <f t="shared" si="231"/>
        <v>0</v>
      </c>
      <c r="JI53" s="93">
        <f t="shared" ref="JI53:KP53" si="232">SUM(JI50:JI52)</f>
        <v>0</v>
      </c>
      <c r="JJ53" s="93">
        <f t="shared" si="232"/>
        <v>0</v>
      </c>
      <c r="JK53" s="93">
        <f t="shared" si="232"/>
        <v>0</v>
      </c>
      <c r="JL53" s="93">
        <f t="shared" si="232"/>
        <v>0</v>
      </c>
      <c r="JM53" s="93">
        <f t="shared" si="232"/>
        <v>0</v>
      </c>
      <c r="JN53" s="93">
        <f t="shared" si="232"/>
        <v>0</v>
      </c>
      <c r="JO53" s="93">
        <f t="shared" si="232"/>
        <v>0</v>
      </c>
      <c r="JP53" s="93">
        <f t="shared" si="232"/>
        <v>0</v>
      </c>
      <c r="JQ53" s="93">
        <f t="shared" si="232"/>
        <v>0</v>
      </c>
      <c r="JR53" s="93">
        <f t="shared" si="232"/>
        <v>0</v>
      </c>
      <c r="JS53" s="93">
        <f t="shared" si="232"/>
        <v>0</v>
      </c>
      <c r="JT53" s="93">
        <f t="shared" si="232"/>
        <v>0</v>
      </c>
      <c r="JU53" s="93">
        <f t="shared" si="232"/>
        <v>0</v>
      </c>
      <c r="JV53" s="93">
        <f t="shared" si="232"/>
        <v>0</v>
      </c>
      <c r="JW53" s="93">
        <f t="shared" si="232"/>
        <v>0</v>
      </c>
      <c r="JX53" s="93">
        <f t="shared" si="232"/>
        <v>0</v>
      </c>
      <c r="JY53" s="93">
        <f t="shared" si="232"/>
        <v>0</v>
      </c>
      <c r="JZ53" s="93">
        <f t="shared" si="232"/>
        <v>0</v>
      </c>
      <c r="KA53" s="93">
        <f t="shared" si="232"/>
        <v>0</v>
      </c>
      <c r="KB53" s="93">
        <f t="shared" si="232"/>
        <v>0</v>
      </c>
      <c r="KC53" s="93">
        <f t="shared" si="232"/>
        <v>0</v>
      </c>
      <c r="KD53" s="93">
        <f t="shared" si="232"/>
        <v>0</v>
      </c>
      <c r="KE53" s="93">
        <f t="shared" si="232"/>
        <v>0</v>
      </c>
      <c r="KF53" s="93">
        <f t="shared" si="232"/>
        <v>0</v>
      </c>
      <c r="KG53" s="93">
        <f t="shared" si="232"/>
        <v>0</v>
      </c>
      <c r="KH53" s="93">
        <f t="shared" si="232"/>
        <v>0</v>
      </c>
      <c r="KI53" s="93">
        <f t="shared" si="232"/>
        <v>0</v>
      </c>
      <c r="KJ53" s="93">
        <f t="shared" si="232"/>
        <v>0</v>
      </c>
      <c r="KK53" s="93">
        <f t="shared" si="232"/>
        <v>0</v>
      </c>
      <c r="KL53" s="93">
        <f t="shared" si="232"/>
        <v>0</v>
      </c>
      <c r="KM53" s="93">
        <f t="shared" si="232"/>
        <v>0</v>
      </c>
      <c r="KN53" s="93">
        <f t="shared" si="232"/>
        <v>0</v>
      </c>
      <c r="KO53" s="93">
        <f t="shared" si="232"/>
        <v>0</v>
      </c>
      <c r="KP53" s="93">
        <f t="shared" si="232"/>
        <v>0</v>
      </c>
      <c r="KQ53" s="93">
        <f t="shared" ref="KQ53:KZ53" si="233">SUM(KQ50:KQ52)</f>
        <v>0</v>
      </c>
      <c r="KR53" s="93">
        <f t="shared" si="233"/>
        <v>0</v>
      </c>
      <c r="KS53" s="93">
        <f t="shared" si="233"/>
        <v>0</v>
      </c>
      <c r="KT53" s="93">
        <f t="shared" si="233"/>
        <v>0</v>
      </c>
      <c r="KU53" s="93">
        <f t="shared" si="233"/>
        <v>0</v>
      </c>
      <c r="KV53" s="93">
        <f t="shared" si="233"/>
        <v>0</v>
      </c>
      <c r="KW53" s="93">
        <f t="shared" si="233"/>
        <v>0</v>
      </c>
      <c r="KX53" s="93">
        <f t="shared" si="233"/>
        <v>0</v>
      </c>
      <c r="KY53" s="93">
        <f t="shared" si="233"/>
        <v>0</v>
      </c>
      <c r="KZ53" s="93">
        <f t="shared" si="233"/>
        <v>0</v>
      </c>
      <c r="LA53" s="93">
        <f t="shared" ref="LA53:LR53" si="234">SUM(LA50:LA52)</f>
        <v>0</v>
      </c>
      <c r="LB53" s="93">
        <f t="shared" si="234"/>
        <v>0</v>
      </c>
      <c r="LC53" s="93">
        <f t="shared" si="234"/>
        <v>0</v>
      </c>
      <c r="LD53" s="93">
        <f t="shared" si="234"/>
        <v>0</v>
      </c>
      <c r="LE53" s="93">
        <f t="shared" si="234"/>
        <v>0</v>
      </c>
      <c r="LF53" s="93">
        <f t="shared" si="234"/>
        <v>0</v>
      </c>
      <c r="LG53" s="93">
        <f t="shared" si="234"/>
        <v>0</v>
      </c>
      <c r="LH53" s="93">
        <f t="shared" si="234"/>
        <v>0</v>
      </c>
      <c r="LI53" s="93">
        <f t="shared" si="234"/>
        <v>0</v>
      </c>
      <c r="LJ53" s="93">
        <f t="shared" si="234"/>
        <v>0</v>
      </c>
      <c r="LK53" s="93">
        <f t="shared" si="234"/>
        <v>0</v>
      </c>
      <c r="LL53" s="93">
        <f t="shared" si="234"/>
        <v>0</v>
      </c>
      <c r="LM53" s="93">
        <f t="shared" si="234"/>
        <v>0</v>
      </c>
      <c r="LN53" s="93">
        <f t="shared" si="234"/>
        <v>0</v>
      </c>
      <c r="LO53" s="93">
        <f t="shared" si="234"/>
        <v>0</v>
      </c>
      <c r="LP53" s="93">
        <f t="shared" si="234"/>
        <v>0</v>
      </c>
      <c r="LQ53" s="93">
        <f t="shared" si="234"/>
        <v>0</v>
      </c>
      <c r="LR53" s="93">
        <f t="shared" si="234"/>
        <v>0</v>
      </c>
      <c r="LS53" s="93">
        <f t="shared" ref="LS53:MB53" si="235">SUM(LS50:LS52)</f>
        <v>0</v>
      </c>
      <c r="LT53" s="93">
        <f t="shared" si="235"/>
        <v>0</v>
      </c>
      <c r="LU53" s="93">
        <f t="shared" si="235"/>
        <v>0</v>
      </c>
      <c r="LV53" s="93">
        <f t="shared" si="235"/>
        <v>0</v>
      </c>
      <c r="LW53" s="93">
        <f t="shared" si="235"/>
        <v>0</v>
      </c>
      <c r="LX53" s="93">
        <f t="shared" si="235"/>
        <v>0</v>
      </c>
      <c r="LY53" s="93">
        <f t="shared" si="235"/>
        <v>0</v>
      </c>
      <c r="LZ53" s="93">
        <f t="shared" si="235"/>
        <v>0</v>
      </c>
      <c r="MA53" s="93">
        <f t="shared" si="235"/>
        <v>0</v>
      </c>
      <c r="MB53" s="93">
        <f t="shared" si="235"/>
        <v>0</v>
      </c>
      <c r="MC53" s="93">
        <f t="shared" ref="MC53:MF53" si="236">SUM(MC50:MC52)</f>
        <v>0</v>
      </c>
      <c r="MD53" s="93">
        <f t="shared" si="236"/>
        <v>0</v>
      </c>
      <c r="ME53" s="93">
        <f t="shared" si="236"/>
        <v>0</v>
      </c>
      <c r="MF53" s="93">
        <f t="shared" si="236"/>
        <v>0</v>
      </c>
      <c r="MG53" s="93">
        <f t="shared" ref="MG53:MT53" si="237">SUM(MG50:MG52)</f>
        <v>0</v>
      </c>
      <c r="MH53" s="93">
        <f t="shared" si="237"/>
        <v>0</v>
      </c>
      <c r="MI53" s="93">
        <f t="shared" si="237"/>
        <v>0</v>
      </c>
      <c r="MJ53" s="93">
        <f t="shared" si="237"/>
        <v>0</v>
      </c>
      <c r="MK53" s="93">
        <f t="shared" si="237"/>
        <v>0</v>
      </c>
      <c r="ML53" s="93">
        <f t="shared" si="237"/>
        <v>0</v>
      </c>
      <c r="MM53" s="93">
        <f t="shared" si="237"/>
        <v>0</v>
      </c>
      <c r="MN53" s="93">
        <f t="shared" si="237"/>
        <v>0</v>
      </c>
      <c r="MO53" s="93">
        <f t="shared" si="237"/>
        <v>0</v>
      </c>
      <c r="MP53" s="93">
        <f t="shared" si="237"/>
        <v>0</v>
      </c>
      <c r="MQ53" s="93">
        <f t="shared" si="237"/>
        <v>0</v>
      </c>
      <c r="MR53" s="93">
        <f t="shared" si="237"/>
        <v>0</v>
      </c>
      <c r="MS53" s="93">
        <f t="shared" si="237"/>
        <v>0</v>
      </c>
      <c r="MT53" s="93">
        <f t="shared" si="237"/>
        <v>0</v>
      </c>
      <c r="MU53" s="93">
        <f t="shared" ref="MU53:NZ53" si="238">SUM(MU50:MU52)</f>
        <v>0</v>
      </c>
      <c r="MV53" s="93">
        <f t="shared" si="238"/>
        <v>0</v>
      </c>
      <c r="MW53" s="93">
        <f t="shared" si="238"/>
        <v>0</v>
      </c>
      <c r="MX53" s="93">
        <f t="shared" si="238"/>
        <v>0</v>
      </c>
      <c r="MY53" s="93">
        <f t="shared" si="238"/>
        <v>0</v>
      </c>
      <c r="MZ53" s="93">
        <f t="shared" si="238"/>
        <v>0</v>
      </c>
      <c r="NA53" s="93">
        <f t="shared" si="238"/>
        <v>0</v>
      </c>
      <c r="NB53" s="93">
        <f t="shared" si="238"/>
        <v>0</v>
      </c>
      <c r="NC53" s="93">
        <f t="shared" si="238"/>
        <v>0</v>
      </c>
      <c r="ND53" s="93">
        <f t="shared" si="238"/>
        <v>0</v>
      </c>
      <c r="NE53" s="93">
        <f t="shared" si="238"/>
        <v>0</v>
      </c>
      <c r="NF53" s="93">
        <f t="shared" si="238"/>
        <v>0</v>
      </c>
      <c r="NG53" s="93">
        <f t="shared" si="238"/>
        <v>0</v>
      </c>
      <c r="NH53" s="93">
        <f t="shared" si="238"/>
        <v>0</v>
      </c>
      <c r="NI53" s="93">
        <f t="shared" si="238"/>
        <v>0</v>
      </c>
      <c r="NJ53" s="93">
        <f t="shared" si="238"/>
        <v>0</v>
      </c>
      <c r="NK53" s="93">
        <f t="shared" si="238"/>
        <v>0</v>
      </c>
      <c r="NL53" s="93">
        <f t="shared" si="238"/>
        <v>0</v>
      </c>
      <c r="NM53" s="93">
        <f t="shared" si="238"/>
        <v>0</v>
      </c>
      <c r="NN53" s="93">
        <f t="shared" si="238"/>
        <v>0</v>
      </c>
      <c r="NO53" s="93">
        <f t="shared" si="238"/>
        <v>0</v>
      </c>
      <c r="NP53" s="93">
        <f t="shared" si="238"/>
        <v>0</v>
      </c>
      <c r="NQ53" s="93">
        <f t="shared" si="238"/>
        <v>0</v>
      </c>
      <c r="NR53" s="93">
        <f t="shared" si="238"/>
        <v>0</v>
      </c>
      <c r="NS53" s="93">
        <f t="shared" si="238"/>
        <v>0</v>
      </c>
      <c r="NT53" s="93">
        <f t="shared" si="238"/>
        <v>0</v>
      </c>
      <c r="NU53" s="93">
        <f t="shared" si="238"/>
        <v>0</v>
      </c>
      <c r="NV53" s="93">
        <f t="shared" si="238"/>
        <v>0</v>
      </c>
      <c r="NW53" s="93">
        <f t="shared" si="238"/>
        <v>0</v>
      </c>
      <c r="NX53" s="93">
        <f t="shared" si="238"/>
        <v>0</v>
      </c>
      <c r="NY53" s="93">
        <f t="shared" si="238"/>
        <v>0</v>
      </c>
      <c r="NZ53" s="93">
        <f t="shared" si="238"/>
        <v>0</v>
      </c>
      <c r="OA53" s="93">
        <f t="shared" ref="OA53:PF53" si="239">SUM(OA50:OA52)</f>
        <v>0</v>
      </c>
      <c r="OB53" s="93">
        <f t="shared" si="239"/>
        <v>0</v>
      </c>
      <c r="OC53" s="93">
        <f t="shared" si="239"/>
        <v>0</v>
      </c>
      <c r="OD53" s="93">
        <f t="shared" si="239"/>
        <v>0</v>
      </c>
      <c r="OE53" s="93">
        <f t="shared" si="239"/>
        <v>0</v>
      </c>
      <c r="OF53" s="93">
        <f t="shared" si="239"/>
        <v>0</v>
      </c>
      <c r="OG53" s="93">
        <f t="shared" si="239"/>
        <v>0</v>
      </c>
      <c r="OH53" s="93">
        <f t="shared" si="239"/>
        <v>0</v>
      </c>
      <c r="OI53" s="93">
        <f t="shared" si="239"/>
        <v>0</v>
      </c>
      <c r="OJ53" s="93">
        <f t="shared" si="239"/>
        <v>0</v>
      </c>
      <c r="OK53" s="93">
        <f t="shared" si="239"/>
        <v>0</v>
      </c>
      <c r="OL53" s="93">
        <f t="shared" si="239"/>
        <v>0</v>
      </c>
      <c r="OM53" s="93">
        <f t="shared" si="239"/>
        <v>0</v>
      </c>
      <c r="ON53" s="93">
        <f t="shared" si="239"/>
        <v>0</v>
      </c>
      <c r="OO53" s="93">
        <f t="shared" si="239"/>
        <v>0</v>
      </c>
      <c r="OP53" s="93">
        <f t="shared" si="239"/>
        <v>0</v>
      </c>
      <c r="OQ53" s="93">
        <f t="shared" si="239"/>
        <v>0</v>
      </c>
      <c r="OR53" s="93">
        <f t="shared" si="239"/>
        <v>0</v>
      </c>
      <c r="OS53" s="93">
        <f t="shared" si="239"/>
        <v>0</v>
      </c>
      <c r="OT53" s="93">
        <f t="shared" si="239"/>
        <v>0</v>
      </c>
      <c r="OU53" s="93">
        <f t="shared" si="239"/>
        <v>0</v>
      </c>
      <c r="OV53" s="93">
        <f t="shared" si="239"/>
        <v>0</v>
      </c>
      <c r="OW53" s="93">
        <f t="shared" si="239"/>
        <v>0</v>
      </c>
      <c r="OX53" s="93">
        <f t="shared" si="239"/>
        <v>0</v>
      </c>
      <c r="OY53" s="93">
        <f t="shared" si="239"/>
        <v>0</v>
      </c>
      <c r="OZ53" s="93">
        <f t="shared" si="239"/>
        <v>0</v>
      </c>
      <c r="PA53" s="93">
        <f t="shared" si="239"/>
        <v>0</v>
      </c>
      <c r="PB53" s="93">
        <f t="shared" si="239"/>
        <v>0</v>
      </c>
      <c r="PC53" s="93">
        <f t="shared" si="239"/>
        <v>0</v>
      </c>
      <c r="PD53" s="93">
        <f t="shared" si="239"/>
        <v>0</v>
      </c>
      <c r="PE53" s="93">
        <f t="shared" si="239"/>
        <v>0</v>
      </c>
      <c r="PF53" s="93">
        <f t="shared" si="239"/>
        <v>0</v>
      </c>
      <c r="PG53" s="93">
        <f t="shared" ref="PG53:QG53" si="240">SUM(PG50:PG52)</f>
        <v>0</v>
      </c>
      <c r="PH53" s="93">
        <f t="shared" si="240"/>
        <v>0</v>
      </c>
      <c r="PI53" s="93">
        <f t="shared" si="240"/>
        <v>0</v>
      </c>
      <c r="PJ53" s="93">
        <f t="shared" si="240"/>
        <v>0</v>
      </c>
      <c r="PK53" s="93">
        <f t="shared" si="240"/>
        <v>0</v>
      </c>
      <c r="PL53" s="93">
        <f t="shared" si="240"/>
        <v>0</v>
      </c>
      <c r="PM53" s="93">
        <f t="shared" si="240"/>
        <v>0</v>
      </c>
      <c r="PN53" s="93">
        <f t="shared" si="240"/>
        <v>0</v>
      </c>
      <c r="PO53" s="93">
        <f t="shared" si="240"/>
        <v>0</v>
      </c>
      <c r="PP53" s="93">
        <f t="shared" si="240"/>
        <v>0</v>
      </c>
      <c r="PQ53" s="93">
        <f t="shared" si="240"/>
        <v>0</v>
      </c>
      <c r="PR53" s="93">
        <f t="shared" si="240"/>
        <v>0</v>
      </c>
      <c r="PS53" s="93">
        <f t="shared" si="240"/>
        <v>0</v>
      </c>
      <c r="PT53" s="93">
        <f t="shared" si="240"/>
        <v>0</v>
      </c>
      <c r="PU53" s="93">
        <f t="shared" si="240"/>
        <v>0</v>
      </c>
      <c r="PV53" s="93">
        <f t="shared" si="240"/>
        <v>0</v>
      </c>
      <c r="PW53" s="93">
        <f t="shared" si="240"/>
        <v>0</v>
      </c>
      <c r="PX53" s="93">
        <f t="shared" si="240"/>
        <v>0</v>
      </c>
      <c r="PY53" s="93">
        <f t="shared" si="240"/>
        <v>0</v>
      </c>
      <c r="PZ53" s="93">
        <f t="shared" si="240"/>
        <v>0</v>
      </c>
      <c r="QA53" s="93">
        <f t="shared" si="240"/>
        <v>0</v>
      </c>
      <c r="QB53" s="93">
        <f t="shared" si="240"/>
        <v>0</v>
      </c>
      <c r="QC53" s="93">
        <f t="shared" si="240"/>
        <v>0</v>
      </c>
      <c r="QD53" s="93">
        <f t="shared" si="240"/>
        <v>0</v>
      </c>
      <c r="QE53" s="93">
        <f t="shared" si="240"/>
        <v>0</v>
      </c>
      <c r="QF53" s="93">
        <f t="shared" si="240"/>
        <v>0</v>
      </c>
      <c r="QG53" s="93">
        <f t="shared" si="240"/>
        <v>0</v>
      </c>
    </row>
    <row r="54" spans="1:463" ht="15.75" customHeight="1">
      <c r="A54" s="21"/>
      <c r="B54" s="2" t="s">
        <v>220</v>
      </c>
      <c r="C54" s="2" t="s">
        <v>221</v>
      </c>
      <c r="D54" s="2" t="s">
        <v>222</v>
      </c>
      <c r="E54" s="2" t="s">
        <v>223</v>
      </c>
      <c r="F54" s="2" t="s">
        <v>224</v>
      </c>
      <c r="G54" s="2" t="s">
        <v>225</v>
      </c>
      <c r="H54" s="2" t="s">
        <v>226</v>
      </c>
      <c r="I54" s="2" t="s">
        <v>220</v>
      </c>
      <c r="J54" s="2" t="s">
        <v>221</v>
      </c>
      <c r="K54" s="2" t="s">
        <v>222</v>
      </c>
      <c r="L54" s="2" t="s">
        <v>223</v>
      </c>
      <c r="M54" s="2" t="s">
        <v>224</v>
      </c>
      <c r="N54" s="2" t="s">
        <v>225</v>
      </c>
      <c r="O54" s="2" t="s">
        <v>226</v>
      </c>
      <c r="P54" s="2" t="s">
        <v>220</v>
      </c>
      <c r="Q54" s="2" t="s">
        <v>221</v>
      </c>
      <c r="R54" s="2" t="s">
        <v>222</v>
      </c>
      <c r="S54" s="2" t="s">
        <v>223</v>
      </c>
      <c r="T54" s="2" t="s">
        <v>224</v>
      </c>
      <c r="U54" s="2" t="s">
        <v>225</v>
      </c>
      <c r="V54" s="2" t="s">
        <v>226</v>
      </c>
      <c r="W54" s="2" t="s">
        <v>220</v>
      </c>
      <c r="X54" s="2" t="s">
        <v>221</v>
      </c>
      <c r="Y54" s="2" t="s">
        <v>222</v>
      </c>
      <c r="Z54" s="2" t="s">
        <v>223</v>
      </c>
      <c r="AA54" s="2" t="s">
        <v>224</v>
      </c>
      <c r="AB54" s="2" t="s">
        <v>225</v>
      </c>
      <c r="AC54" s="2" t="s">
        <v>226</v>
      </c>
      <c r="AD54" s="2" t="s">
        <v>220</v>
      </c>
      <c r="AE54" s="2" t="s">
        <v>221</v>
      </c>
      <c r="AF54" s="2" t="s">
        <v>222</v>
      </c>
      <c r="AG54" s="2" t="s">
        <v>223</v>
      </c>
      <c r="AH54" s="2" t="s">
        <v>224</v>
      </c>
      <c r="AI54" s="2" t="s">
        <v>225</v>
      </c>
      <c r="AJ54" s="2" t="s">
        <v>226</v>
      </c>
      <c r="AK54" s="2" t="s">
        <v>220</v>
      </c>
      <c r="AL54" s="2" t="s">
        <v>221</v>
      </c>
      <c r="AM54" s="2" t="s">
        <v>222</v>
      </c>
      <c r="AN54" s="2" t="s">
        <v>223</v>
      </c>
      <c r="AO54" s="2" t="s">
        <v>224</v>
      </c>
      <c r="AP54" s="2" t="s">
        <v>225</v>
      </c>
      <c r="AQ54" s="2" t="s">
        <v>226</v>
      </c>
      <c r="AR54" s="2" t="s">
        <v>220</v>
      </c>
      <c r="AS54" s="2" t="s">
        <v>221</v>
      </c>
      <c r="AT54" s="2" t="s">
        <v>222</v>
      </c>
      <c r="AU54" s="2" t="s">
        <v>223</v>
      </c>
      <c r="AV54" s="2" t="s">
        <v>224</v>
      </c>
      <c r="AW54" s="2" t="s">
        <v>225</v>
      </c>
      <c r="AX54" s="2" t="s">
        <v>226</v>
      </c>
      <c r="AY54" s="2" t="s">
        <v>220</v>
      </c>
      <c r="AZ54" s="2" t="s">
        <v>221</v>
      </c>
      <c r="BA54" s="2" t="s">
        <v>222</v>
      </c>
      <c r="BB54" s="2" t="s">
        <v>223</v>
      </c>
      <c r="BC54" s="2" t="s">
        <v>224</v>
      </c>
      <c r="BD54" s="2" t="s">
        <v>225</v>
      </c>
      <c r="BE54" s="2" t="s">
        <v>226</v>
      </c>
      <c r="BF54" s="2" t="s">
        <v>220</v>
      </c>
      <c r="BG54" s="2" t="s">
        <v>221</v>
      </c>
      <c r="BH54" s="2" t="s">
        <v>222</v>
      </c>
      <c r="BI54" s="2" t="s">
        <v>223</v>
      </c>
      <c r="BJ54" s="2" t="s">
        <v>224</v>
      </c>
      <c r="BK54" s="2" t="s">
        <v>225</v>
      </c>
      <c r="BL54" s="2" t="s">
        <v>226</v>
      </c>
      <c r="BM54" s="2" t="s">
        <v>220</v>
      </c>
      <c r="BN54" s="2" t="s">
        <v>221</v>
      </c>
      <c r="BO54" s="2" t="s">
        <v>222</v>
      </c>
      <c r="BP54" s="2" t="s">
        <v>223</v>
      </c>
      <c r="BQ54" s="2" t="s">
        <v>224</v>
      </c>
      <c r="BR54" s="2" t="s">
        <v>225</v>
      </c>
      <c r="BS54" s="2" t="s">
        <v>226</v>
      </c>
      <c r="BT54" s="2" t="s">
        <v>220</v>
      </c>
      <c r="BU54" s="2" t="s">
        <v>221</v>
      </c>
      <c r="BV54" s="2" t="s">
        <v>222</v>
      </c>
      <c r="BW54" s="2" t="s">
        <v>223</v>
      </c>
      <c r="BX54" s="2" t="s">
        <v>224</v>
      </c>
      <c r="BY54" s="2" t="s">
        <v>225</v>
      </c>
      <c r="BZ54" s="2" t="s">
        <v>226</v>
      </c>
      <c r="CA54" s="2" t="s">
        <v>220</v>
      </c>
      <c r="CB54" s="2" t="s">
        <v>221</v>
      </c>
      <c r="CC54" s="2" t="s">
        <v>222</v>
      </c>
      <c r="CD54" s="2" t="s">
        <v>223</v>
      </c>
      <c r="CE54" s="2" t="s">
        <v>224</v>
      </c>
      <c r="CF54" s="2" t="s">
        <v>225</v>
      </c>
      <c r="CG54" s="2" t="s">
        <v>226</v>
      </c>
      <c r="CH54" s="2" t="s">
        <v>220</v>
      </c>
      <c r="CI54" s="2" t="s">
        <v>221</v>
      </c>
      <c r="CJ54" s="2" t="s">
        <v>222</v>
      </c>
      <c r="CK54" s="2" t="s">
        <v>223</v>
      </c>
      <c r="CL54" s="2" t="s">
        <v>224</v>
      </c>
      <c r="CM54" s="2" t="s">
        <v>225</v>
      </c>
      <c r="CN54" s="2" t="s">
        <v>226</v>
      </c>
      <c r="CO54" s="2" t="s">
        <v>220</v>
      </c>
      <c r="CP54" s="2" t="s">
        <v>221</v>
      </c>
      <c r="CQ54" s="2" t="s">
        <v>222</v>
      </c>
      <c r="CR54" s="2" t="s">
        <v>223</v>
      </c>
      <c r="CS54" s="2" t="s">
        <v>224</v>
      </c>
      <c r="CT54" s="2" t="s">
        <v>225</v>
      </c>
      <c r="CU54" s="2" t="s">
        <v>226</v>
      </c>
      <c r="CV54" s="2" t="s">
        <v>220</v>
      </c>
      <c r="CW54" s="2" t="s">
        <v>221</v>
      </c>
      <c r="CX54" s="2" t="s">
        <v>222</v>
      </c>
      <c r="CY54" s="2" t="s">
        <v>223</v>
      </c>
      <c r="CZ54" s="2" t="s">
        <v>224</v>
      </c>
      <c r="DA54" s="2" t="s">
        <v>225</v>
      </c>
      <c r="DB54" s="2" t="s">
        <v>226</v>
      </c>
      <c r="DC54" s="2" t="s">
        <v>220</v>
      </c>
      <c r="DD54" s="2" t="s">
        <v>221</v>
      </c>
      <c r="DE54" s="2" t="s">
        <v>222</v>
      </c>
      <c r="DF54" s="2" t="s">
        <v>223</v>
      </c>
      <c r="DG54" s="2" t="s">
        <v>224</v>
      </c>
      <c r="DH54" s="2" t="s">
        <v>225</v>
      </c>
      <c r="DI54" s="2" t="s">
        <v>226</v>
      </c>
      <c r="DJ54" s="2" t="s">
        <v>220</v>
      </c>
      <c r="DK54" s="2" t="s">
        <v>221</v>
      </c>
      <c r="DL54" s="2" t="s">
        <v>222</v>
      </c>
      <c r="DM54" s="2" t="s">
        <v>223</v>
      </c>
      <c r="DN54" s="2" t="s">
        <v>224</v>
      </c>
      <c r="DO54" s="2" t="s">
        <v>225</v>
      </c>
      <c r="DP54" s="2" t="s">
        <v>226</v>
      </c>
      <c r="DQ54" s="2" t="s">
        <v>220</v>
      </c>
      <c r="DR54" s="2" t="s">
        <v>221</v>
      </c>
      <c r="DS54" s="2" t="s">
        <v>222</v>
      </c>
      <c r="DT54" s="2" t="s">
        <v>223</v>
      </c>
      <c r="DU54" s="2" t="s">
        <v>224</v>
      </c>
      <c r="DV54" s="2" t="s">
        <v>225</v>
      </c>
      <c r="DW54" s="2" t="s">
        <v>226</v>
      </c>
      <c r="DX54" s="2" t="s">
        <v>220</v>
      </c>
      <c r="DY54" s="2" t="s">
        <v>221</v>
      </c>
      <c r="DZ54" s="2" t="s">
        <v>222</v>
      </c>
      <c r="EA54" s="2" t="s">
        <v>223</v>
      </c>
      <c r="EB54" s="2" t="s">
        <v>224</v>
      </c>
      <c r="EC54" s="2" t="s">
        <v>225</v>
      </c>
      <c r="ED54" s="2" t="s">
        <v>226</v>
      </c>
      <c r="EE54" s="2" t="s">
        <v>220</v>
      </c>
      <c r="EF54" s="2" t="s">
        <v>221</v>
      </c>
      <c r="EG54" s="2" t="s">
        <v>222</v>
      </c>
      <c r="EH54" s="2" t="s">
        <v>223</v>
      </c>
      <c r="EI54" s="2" t="s">
        <v>224</v>
      </c>
      <c r="EJ54" s="2" t="s">
        <v>225</v>
      </c>
      <c r="EK54" s="2" t="s">
        <v>226</v>
      </c>
      <c r="EL54" s="2" t="s">
        <v>220</v>
      </c>
      <c r="EM54" s="2" t="s">
        <v>221</v>
      </c>
      <c r="EN54" s="2" t="s">
        <v>222</v>
      </c>
      <c r="EO54" s="2" t="s">
        <v>223</v>
      </c>
      <c r="EP54" s="2" t="s">
        <v>224</v>
      </c>
      <c r="EQ54" s="2" t="s">
        <v>225</v>
      </c>
      <c r="ER54" s="2" t="s">
        <v>226</v>
      </c>
      <c r="ES54" s="2" t="s">
        <v>220</v>
      </c>
      <c r="ET54" s="2" t="s">
        <v>221</v>
      </c>
      <c r="EU54" s="2" t="s">
        <v>222</v>
      </c>
      <c r="EV54" s="2" t="s">
        <v>223</v>
      </c>
      <c r="EW54" s="2" t="s">
        <v>224</v>
      </c>
      <c r="EX54" s="2" t="s">
        <v>225</v>
      </c>
      <c r="EY54" s="2" t="s">
        <v>226</v>
      </c>
      <c r="EZ54" s="2" t="s">
        <v>220</v>
      </c>
      <c r="FA54" s="2" t="s">
        <v>221</v>
      </c>
      <c r="FB54" s="2" t="s">
        <v>222</v>
      </c>
      <c r="FC54" s="2" t="s">
        <v>223</v>
      </c>
      <c r="FD54" s="2" t="s">
        <v>224</v>
      </c>
      <c r="FE54" s="2" t="s">
        <v>225</v>
      </c>
      <c r="FF54" s="2" t="s">
        <v>226</v>
      </c>
      <c r="FG54" s="2" t="s">
        <v>220</v>
      </c>
      <c r="FH54" s="2" t="s">
        <v>221</v>
      </c>
      <c r="FI54" s="2" t="s">
        <v>222</v>
      </c>
      <c r="FJ54" s="2" t="s">
        <v>223</v>
      </c>
      <c r="FK54" s="2" t="s">
        <v>224</v>
      </c>
      <c r="FL54" s="2" t="s">
        <v>225</v>
      </c>
      <c r="FM54" s="2" t="s">
        <v>226</v>
      </c>
      <c r="FN54" s="2" t="s">
        <v>220</v>
      </c>
      <c r="FO54" s="2" t="s">
        <v>221</v>
      </c>
      <c r="FP54" s="2" t="s">
        <v>222</v>
      </c>
      <c r="FQ54" s="2" t="s">
        <v>223</v>
      </c>
      <c r="FR54" s="2" t="s">
        <v>224</v>
      </c>
      <c r="FS54" s="2" t="s">
        <v>225</v>
      </c>
      <c r="FT54" s="2" t="s">
        <v>226</v>
      </c>
      <c r="FU54" s="2" t="s">
        <v>220</v>
      </c>
      <c r="FV54" s="2" t="s">
        <v>221</v>
      </c>
      <c r="FW54" s="2" t="s">
        <v>222</v>
      </c>
      <c r="FX54" s="2" t="s">
        <v>223</v>
      </c>
      <c r="FY54" s="2" t="s">
        <v>224</v>
      </c>
      <c r="FZ54" s="2" t="s">
        <v>225</v>
      </c>
      <c r="GA54" s="2" t="s">
        <v>226</v>
      </c>
      <c r="GB54" s="2" t="s">
        <v>220</v>
      </c>
      <c r="GC54" s="2" t="s">
        <v>221</v>
      </c>
      <c r="GD54" s="2" t="s">
        <v>222</v>
      </c>
      <c r="GE54" s="2" t="s">
        <v>223</v>
      </c>
      <c r="GF54" s="2" t="s">
        <v>224</v>
      </c>
      <c r="GG54" s="2" t="s">
        <v>225</v>
      </c>
      <c r="GH54" s="2" t="s">
        <v>226</v>
      </c>
      <c r="GI54" s="2" t="s">
        <v>220</v>
      </c>
      <c r="GJ54" s="2" t="s">
        <v>221</v>
      </c>
      <c r="GK54" s="2" t="s">
        <v>222</v>
      </c>
      <c r="GL54" s="2" t="s">
        <v>223</v>
      </c>
      <c r="GM54" s="2" t="s">
        <v>224</v>
      </c>
      <c r="GN54" s="2" t="s">
        <v>225</v>
      </c>
      <c r="GO54" s="2" t="s">
        <v>226</v>
      </c>
      <c r="GP54" s="2" t="s">
        <v>220</v>
      </c>
      <c r="GQ54" s="2" t="s">
        <v>221</v>
      </c>
      <c r="GR54" s="2" t="s">
        <v>222</v>
      </c>
      <c r="GS54" s="2" t="s">
        <v>223</v>
      </c>
      <c r="GT54" s="2" t="s">
        <v>224</v>
      </c>
      <c r="GU54" s="2" t="s">
        <v>225</v>
      </c>
      <c r="GV54" s="2" t="s">
        <v>226</v>
      </c>
      <c r="GW54" s="2" t="s">
        <v>220</v>
      </c>
      <c r="GX54" s="2" t="s">
        <v>221</v>
      </c>
      <c r="GY54" s="2" t="s">
        <v>222</v>
      </c>
      <c r="GZ54" s="2" t="s">
        <v>223</v>
      </c>
      <c r="HA54" s="2" t="s">
        <v>224</v>
      </c>
      <c r="HB54" s="2" t="s">
        <v>225</v>
      </c>
      <c r="HC54" s="2" t="s">
        <v>226</v>
      </c>
      <c r="HD54" s="2" t="s">
        <v>220</v>
      </c>
      <c r="HE54" s="2" t="s">
        <v>221</v>
      </c>
      <c r="HF54" s="2" t="s">
        <v>222</v>
      </c>
      <c r="HG54" s="2" t="s">
        <v>223</v>
      </c>
      <c r="HH54" s="2" t="s">
        <v>224</v>
      </c>
      <c r="HI54" s="2" t="s">
        <v>225</v>
      </c>
      <c r="HJ54" s="2" t="s">
        <v>226</v>
      </c>
      <c r="HK54" s="2" t="s">
        <v>220</v>
      </c>
      <c r="HL54" s="2" t="s">
        <v>221</v>
      </c>
      <c r="HM54" s="2" t="s">
        <v>222</v>
      </c>
      <c r="HN54" s="2" t="s">
        <v>223</v>
      </c>
      <c r="HO54" s="2" t="s">
        <v>224</v>
      </c>
      <c r="HP54" s="2" t="s">
        <v>225</v>
      </c>
      <c r="HQ54" s="2" t="s">
        <v>226</v>
      </c>
      <c r="HR54" s="2" t="s">
        <v>220</v>
      </c>
      <c r="HS54" s="2" t="s">
        <v>221</v>
      </c>
      <c r="HT54" s="2" t="s">
        <v>222</v>
      </c>
      <c r="HU54" s="2" t="s">
        <v>223</v>
      </c>
      <c r="HV54" s="2" t="s">
        <v>224</v>
      </c>
      <c r="HW54" s="2" t="s">
        <v>225</v>
      </c>
      <c r="HX54" s="2" t="s">
        <v>226</v>
      </c>
      <c r="HY54" s="2" t="s">
        <v>220</v>
      </c>
      <c r="HZ54" s="2" t="s">
        <v>221</v>
      </c>
      <c r="IA54" s="2" t="s">
        <v>222</v>
      </c>
      <c r="IB54" s="2" t="s">
        <v>223</v>
      </c>
      <c r="IC54" s="2" t="s">
        <v>224</v>
      </c>
      <c r="ID54" s="2" t="s">
        <v>225</v>
      </c>
      <c r="IE54" s="2" t="s">
        <v>226</v>
      </c>
      <c r="IF54" s="2" t="s">
        <v>220</v>
      </c>
      <c r="IG54" s="2" t="s">
        <v>221</v>
      </c>
      <c r="IH54" s="2" t="s">
        <v>222</v>
      </c>
      <c r="II54" s="2" t="s">
        <v>223</v>
      </c>
      <c r="IJ54" s="2" t="s">
        <v>224</v>
      </c>
      <c r="IK54" s="2" t="s">
        <v>225</v>
      </c>
      <c r="IL54" s="2" t="s">
        <v>226</v>
      </c>
      <c r="IM54" s="2" t="s">
        <v>220</v>
      </c>
      <c r="IN54" s="2" t="s">
        <v>221</v>
      </c>
      <c r="IO54" s="2" t="s">
        <v>222</v>
      </c>
      <c r="IP54" s="2" t="s">
        <v>223</v>
      </c>
      <c r="IQ54" s="2" t="s">
        <v>224</v>
      </c>
      <c r="IR54" s="2" t="s">
        <v>225</v>
      </c>
      <c r="IS54" s="2" t="s">
        <v>226</v>
      </c>
      <c r="IT54" s="2" t="s">
        <v>220</v>
      </c>
      <c r="IU54" s="2" t="s">
        <v>221</v>
      </c>
      <c r="IV54" s="2" t="s">
        <v>222</v>
      </c>
      <c r="IW54" s="2" t="s">
        <v>223</v>
      </c>
      <c r="IX54" s="2" t="s">
        <v>224</v>
      </c>
      <c r="IY54" s="2" t="s">
        <v>225</v>
      </c>
      <c r="IZ54" s="2" t="s">
        <v>226</v>
      </c>
      <c r="JA54" s="2" t="s">
        <v>220</v>
      </c>
      <c r="JB54" s="2" t="s">
        <v>221</v>
      </c>
      <c r="JC54" s="2" t="s">
        <v>222</v>
      </c>
      <c r="JD54" s="2" t="s">
        <v>223</v>
      </c>
      <c r="JE54" s="2" t="s">
        <v>224</v>
      </c>
      <c r="JF54" s="2" t="s">
        <v>225</v>
      </c>
      <c r="JG54" s="2" t="s">
        <v>226</v>
      </c>
      <c r="JH54" s="2" t="s">
        <v>220</v>
      </c>
      <c r="JI54" s="2" t="s">
        <v>221</v>
      </c>
      <c r="JJ54" s="2" t="s">
        <v>222</v>
      </c>
      <c r="JK54" s="2" t="s">
        <v>223</v>
      </c>
      <c r="JL54" s="2" t="s">
        <v>224</v>
      </c>
      <c r="JM54" s="2" t="s">
        <v>225</v>
      </c>
      <c r="JN54" s="2" t="s">
        <v>226</v>
      </c>
      <c r="JO54" s="2" t="s">
        <v>220</v>
      </c>
      <c r="JP54" s="2" t="s">
        <v>221</v>
      </c>
      <c r="JQ54" s="2" t="s">
        <v>222</v>
      </c>
      <c r="JR54" s="2" t="s">
        <v>223</v>
      </c>
      <c r="JS54" s="2" t="s">
        <v>224</v>
      </c>
      <c r="JT54" s="2" t="s">
        <v>225</v>
      </c>
      <c r="JU54" s="2" t="s">
        <v>226</v>
      </c>
      <c r="JV54" s="2" t="s">
        <v>220</v>
      </c>
      <c r="JW54" s="2" t="s">
        <v>221</v>
      </c>
      <c r="JX54" s="2" t="s">
        <v>222</v>
      </c>
      <c r="JY54" s="2" t="s">
        <v>223</v>
      </c>
      <c r="JZ54" s="2" t="s">
        <v>224</v>
      </c>
      <c r="KA54" s="2" t="s">
        <v>225</v>
      </c>
      <c r="KB54" s="2" t="s">
        <v>226</v>
      </c>
      <c r="KC54" s="2" t="s">
        <v>220</v>
      </c>
      <c r="KD54" s="2" t="s">
        <v>221</v>
      </c>
      <c r="KE54" s="2" t="s">
        <v>222</v>
      </c>
      <c r="KF54" s="2" t="s">
        <v>223</v>
      </c>
      <c r="KG54" s="2" t="s">
        <v>224</v>
      </c>
      <c r="KH54" s="2" t="s">
        <v>225</v>
      </c>
      <c r="KI54" s="2" t="s">
        <v>226</v>
      </c>
      <c r="KJ54" s="2" t="s">
        <v>220</v>
      </c>
      <c r="KK54" s="2" t="s">
        <v>221</v>
      </c>
      <c r="KL54" s="2" t="s">
        <v>222</v>
      </c>
      <c r="KM54" s="2" t="s">
        <v>223</v>
      </c>
      <c r="KN54" s="2" t="s">
        <v>224</v>
      </c>
      <c r="KO54" s="2" t="s">
        <v>225</v>
      </c>
      <c r="KP54" s="2" t="s">
        <v>226</v>
      </c>
      <c r="KQ54" s="2" t="s">
        <v>220</v>
      </c>
      <c r="KR54" s="2" t="s">
        <v>221</v>
      </c>
      <c r="KS54" s="2" t="s">
        <v>222</v>
      </c>
      <c r="KT54" s="2" t="s">
        <v>223</v>
      </c>
      <c r="KU54" s="2" t="s">
        <v>224</v>
      </c>
      <c r="KV54" s="2" t="s">
        <v>225</v>
      </c>
      <c r="KW54" s="2" t="s">
        <v>226</v>
      </c>
      <c r="KX54" s="2" t="s">
        <v>220</v>
      </c>
      <c r="KY54" s="2" t="s">
        <v>221</v>
      </c>
      <c r="KZ54" s="2" t="s">
        <v>222</v>
      </c>
      <c r="LA54" s="2" t="s">
        <v>223</v>
      </c>
      <c r="LB54" s="2" t="s">
        <v>224</v>
      </c>
      <c r="LC54" s="2" t="s">
        <v>225</v>
      </c>
      <c r="LD54" s="2" t="s">
        <v>226</v>
      </c>
      <c r="LE54" s="2" t="s">
        <v>220</v>
      </c>
      <c r="LF54" s="2" t="s">
        <v>221</v>
      </c>
      <c r="LG54" s="2" t="s">
        <v>222</v>
      </c>
      <c r="LH54" s="2" t="s">
        <v>223</v>
      </c>
      <c r="LI54" s="2" t="s">
        <v>224</v>
      </c>
      <c r="LJ54" s="2" t="s">
        <v>225</v>
      </c>
      <c r="LK54" s="2" t="s">
        <v>226</v>
      </c>
      <c r="LL54" s="2" t="s">
        <v>220</v>
      </c>
      <c r="LM54" s="2" t="s">
        <v>221</v>
      </c>
      <c r="LN54" s="2" t="s">
        <v>222</v>
      </c>
      <c r="LO54" s="2" t="s">
        <v>223</v>
      </c>
      <c r="LP54" s="2" t="s">
        <v>224</v>
      </c>
      <c r="LQ54" s="2" t="s">
        <v>225</v>
      </c>
      <c r="LR54" s="2" t="s">
        <v>226</v>
      </c>
      <c r="LS54" s="2" t="s">
        <v>220</v>
      </c>
      <c r="LT54" s="2" t="s">
        <v>221</v>
      </c>
      <c r="LU54" s="2" t="s">
        <v>222</v>
      </c>
      <c r="LV54" s="2" t="s">
        <v>223</v>
      </c>
      <c r="LW54" s="2" t="s">
        <v>224</v>
      </c>
      <c r="LX54" s="2" t="s">
        <v>225</v>
      </c>
      <c r="LY54" s="2" t="s">
        <v>226</v>
      </c>
      <c r="LZ54" s="2" t="s">
        <v>220</v>
      </c>
      <c r="MA54" s="2" t="s">
        <v>221</v>
      </c>
      <c r="MB54" s="2" t="s">
        <v>222</v>
      </c>
      <c r="MC54" s="2" t="s">
        <v>223</v>
      </c>
      <c r="MD54" s="2" t="s">
        <v>224</v>
      </c>
      <c r="ME54" s="2" t="s">
        <v>225</v>
      </c>
      <c r="MF54" s="2" t="s">
        <v>226</v>
      </c>
      <c r="MG54" s="2" t="s">
        <v>220</v>
      </c>
      <c r="MH54" s="2" t="s">
        <v>221</v>
      </c>
      <c r="MI54" s="2" t="s">
        <v>222</v>
      </c>
      <c r="MJ54" s="2" t="s">
        <v>223</v>
      </c>
      <c r="MK54" s="2" t="s">
        <v>224</v>
      </c>
      <c r="ML54" s="2" t="s">
        <v>225</v>
      </c>
      <c r="MM54" s="2" t="s">
        <v>226</v>
      </c>
      <c r="MN54" s="2" t="s">
        <v>220</v>
      </c>
      <c r="MO54" s="2" t="s">
        <v>221</v>
      </c>
      <c r="MP54" s="2" t="s">
        <v>222</v>
      </c>
      <c r="MQ54" s="2" t="s">
        <v>223</v>
      </c>
      <c r="MR54" s="2" t="s">
        <v>224</v>
      </c>
      <c r="MS54" s="2" t="s">
        <v>225</v>
      </c>
      <c r="MT54" s="2" t="s">
        <v>226</v>
      </c>
      <c r="MU54" s="2" t="s">
        <v>220</v>
      </c>
      <c r="MV54" s="2" t="s">
        <v>221</v>
      </c>
      <c r="MW54" s="2" t="s">
        <v>222</v>
      </c>
      <c r="MX54" s="2" t="s">
        <v>223</v>
      </c>
      <c r="MY54" s="2" t="s">
        <v>224</v>
      </c>
      <c r="MZ54" s="2" t="s">
        <v>225</v>
      </c>
      <c r="NA54" s="2" t="s">
        <v>226</v>
      </c>
      <c r="NB54" s="2" t="s">
        <v>220</v>
      </c>
      <c r="NC54" s="2" t="s">
        <v>221</v>
      </c>
      <c r="ND54" s="2" t="s">
        <v>222</v>
      </c>
      <c r="NE54" s="2" t="s">
        <v>223</v>
      </c>
      <c r="NF54" s="2" t="s">
        <v>224</v>
      </c>
      <c r="NG54" s="2" t="s">
        <v>225</v>
      </c>
      <c r="NH54" s="2" t="s">
        <v>226</v>
      </c>
      <c r="NI54" s="2" t="s">
        <v>220</v>
      </c>
      <c r="NJ54" s="2" t="s">
        <v>221</v>
      </c>
      <c r="NK54" s="2" t="s">
        <v>222</v>
      </c>
      <c r="NL54" s="2" t="s">
        <v>223</v>
      </c>
      <c r="NM54" s="2" t="s">
        <v>224</v>
      </c>
      <c r="NN54" s="2" t="s">
        <v>225</v>
      </c>
      <c r="NO54" s="2" t="s">
        <v>226</v>
      </c>
      <c r="NP54" s="2" t="s">
        <v>220</v>
      </c>
      <c r="NQ54" s="2" t="s">
        <v>221</v>
      </c>
      <c r="NR54" s="2" t="s">
        <v>222</v>
      </c>
      <c r="NS54" s="2" t="s">
        <v>223</v>
      </c>
      <c r="NT54" s="2" t="s">
        <v>224</v>
      </c>
      <c r="NU54" s="2" t="s">
        <v>225</v>
      </c>
      <c r="NV54" s="2" t="s">
        <v>226</v>
      </c>
      <c r="NW54" s="2" t="s">
        <v>220</v>
      </c>
      <c r="NX54" s="2" t="s">
        <v>221</v>
      </c>
      <c r="NY54" s="2" t="s">
        <v>222</v>
      </c>
      <c r="NZ54" s="2" t="s">
        <v>223</v>
      </c>
      <c r="OA54" s="2" t="s">
        <v>224</v>
      </c>
      <c r="OB54" s="2" t="s">
        <v>225</v>
      </c>
      <c r="OC54" s="2" t="s">
        <v>226</v>
      </c>
      <c r="OD54" s="2" t="s">
        <v>220</v>
      </c>
      <c r="OE54" s="2" t="s">
        <v>221</v>
      </c>
      <c r="OF54" s="2" t="s">
        <v>222</v>
      </c>
      <c r="OG54" s="2" t="s">
        <v>223</v>
      </c>
      <c r="OH54" s="2" t="s">
        <v>224</v>
      </c>
      <c r="OI54" s="2" t="s">
        <v>225</v>
      </c>
      <c r="OJ54" s="2" t="s">
        <v>226</v>
      </c>
      <c r="OK54" s="2" t="s">
        <v>220</v>
      </c>
      <c r="OL54" s="2" t="s">
        <v>221</v>
      </c>
      <c r="OM54" s="2" t="s">
        <v>222</v>
      </c>
      <c r="ON54" s="2" t="s">
        <v>223</v>
      </c>
      <c r="OO54" s="2" t="s">
        <v>224</v>
      </c>
      <c r="OP54" s="2" t="s">
        <v>225</v>
      </c>
      <c r="OQ54" s="2" t="s">
        <v>226</v>
      </c>
      <c r="OR54" s="2" t="s">
        <v>220</v>
      </c>
      <c r="OS54" s="2" t="s">
        <v>221</v>
      </c>
      <c r="OT54" s="2" t="s">
        <v>222</v>
      </c>
      <c r="OU54" s="2" t="s">
        <v>223</v>
      </c>
      <c r="OV54" s="2" t="s">
        <v>224</v>
      </c>
      <c r="OW54" s="2" t="s">
        <v>225</v>
      </c>
      <c r="OX54" s="2" t="s">
        <v>226</v>
      </c>
      <c r="OY54" s="2" t="s">
        <v>220</v>
      </c>
      <c r="OZ54" s="2" t="s">
        <v>221</v>
      </c>
      <c r="PA54" s="2" t="s">
        <v>222</v>
      </c>
      <c r="PB54" s="2" t="s">
        <v>223</v>
      </c>
      <c r="PC54" s="2" t="s">
        <v>224</v>
      </c>
      <c r="PD54" s="2" t="s">
        <v>225</v>
      </c>
      <c r="PE54" s="2" t="s">
        <v>226</v>
      </c>
      <c r="PF54" s="2" t="s">
        <v>220</v>
      </c>
      <c r="PG54" s="2" t="s">
        <v>221</v>
      </c>
      <c r="PH54" s="2" t="s">
        <v>222</v>
      </c>
      <c r="PI54" s="2" t="s">
        <v>223</v>
      </c>
      <c r="PJ54" s="2" t="s">
        <v>224</v>
      </c>
      <c r="PK54" s="2" t="s">
        <v>225</v>
      </c>
      <c r="PL54" s="2" t="s">
        <v>226</v>
      </c>
      <c r="PM54" s="2" t="s">
        <v>220</v>
      </c>
      <c r="PN54" s="2" t="s">
        <v>221</v>
      </c>
      <c r="PO54" s="2" t="s">
        <v>222</v>
      </c>
      <c r="PP54" s="2" t="s">
        <v>223</v>
      </c>
      <c r="PQ54" s="2" t="s">
        <v>224</v>
      </c>
      <c r="PR54" s="2" t="s">
        <v>225</v>
      </c>
      <c r="PS54" s="2" t="s">
        <v>226</v>
      </c>
      <c r="PT54" s="2" t="s">
        <v>220</v>
      </c>
      <c r="PU54" s="2" t="s">
        <v>221</v>
      </c>
      <c r="PV54" s="2" t="s">
        <v>222</v>
      </c>
      <c r="PW54" s="2" t="s">
        <v>223</v>
      </c>
      <c r="PX54" s="2" t="s">
        <v>224</v>
      </c>
      <c r="PY54" s="2" t="s">
        <v>225</v>
      </c>
      <c r="PZ54" s="2" t="s">
        <v>226</v>
      </c>
      <c r="QA54" s="2" t="s">
        <v>220</v>
      </c>
      <c r="QB54" s="2" t="s">
        <v>221</v>
      </c>
      <c r="QC54" s="2" t="s">
        <v>222</v>
      </c>
      <c r="QD54" s="2" t="s">
        <v>223</v>
      </c>
      <c r="QE54" s="2" t="s">
        <v>224</v>
      </c>
      <c r="QF54" s="2" t="s">
        <v>225</v>
      </c>
      <c r="QG54" s="2" t="s">
        <v>226</v>
      </c>
      <c r="QH54" s="2" t="s">
        <v>220</v>
      </c>
      <c r="QI54" s="2" t="s">
        <v>221</v>
      </c>
      <c r="QJ54" s="2" t="s">
        <v>222</v>
      </c>
      <c r="QK54" s="2" t="s">
        <v>223</v>
      </c>
      <c r="QL54" s="2" t="s">
        <v>224</v>
      </c>
      <c r="QM54" s="2" t="s">
        <v>225</v>
      </c>
      <c r="QN54" s="2" t="s">
        <v>226</v>
      </c>
      <c r="QO54" s="2" t="s">
        <v>220</v>
      </c>
      <c r="QP54" s="2" t="s">
        <v>221</v>
      </c>
      <c r="QQ54" s="2" t="s">
        <v>222</v>
      </c>
      <c r="QR54" s="2" t="s">
        <v>223</v>
      </c>
      <c r="QS54" s="2" t="s">
        <v>224</v>
      </c>
      <c r="QT54" s="2" t="s">
        <v>225</v>
      </c>
      <c r="QU54" s="2" t="s">
        <v>226</v>
      </c>
    </row>
    <row r="55" spans="1:463" ht="15.75" customHeight="1">
      <c r="A55" s="2" t="s">
        <v>5242</v>
      </c>
      <c r="B55" s="199">
        <v>45326</v>
      </c>
      <c r="C55" s="199">
        <v>45327</v>
      </c>
      <c r="D55" s="199">
        <v>45328</v>
      </c>
      <c r="E55" s="199">
        <v>45329</v>
      </c>
      <c r="F55" s="199">
        <v>45330</v>
      </c>
      <c r="G55" s="199">
        <v>45331</v>
      </c>
      <c r="H55" s="199">
        <v>45332</v>
      </c>
      <c r="I55" s="199">
        <v>45333</v>
      </c>
      <c r="J55" s="199">
        <v>45334</v>
      </c>
      <c r="K55" s="199">
        <v>45335</v>
      </c>
      <c r="L55" s="199">
        <v>45336</v>
      </c>
      <c r="M55" s="199">
        <v>45337</v>
      </c>
      <c r="N55" s="199">
        <v>45338</v>
      </c>
      <c r="O55" s="199">
        <v>45339</v>
      </c>
      <c r="P55" s="199">
        <v>45340</v>
      </c>
      <c r="Q55" s="199">
        <v>45341</v>
      </c>
      <c r="R55" s="199">
        <v>45342</v>
      </c>
      <c r="S55" s="199">
        <v>45343</v>
      </c>
      <c r="T55" s="199">
        <v>45344</v>
      </c>
      <c r="U55" s="199">
        <v>45345</v>
      </c>
      <c r="V55" s="199">
        <v>45346</v>
      </c>
      <c r="W55" s="199">
        <v>45347</v>
      </c>
      <c r="X55" s="199">
        <v>45348</v>
      </c>
      <c r="Y55" s="199">
        <v>45349</v>
      </c>
      <c r="Z55" s="199">
        <v>45350</v>
      </c>
      <c r="AA55" s="199">
        <v>45351</v>
      </c>
      <c r="AB55" s="199">
        <v>45352</v>
      </c>
      <c r="AC55" s="199">
        <v>45353</v>
      </c>
      <c r="AD55" s="199">
        <v>45354</v>
      </c>
      <c r="AE55" s="199">
        <v>45355</v>
      </c>
      <c r="AF55" s="199">
        <v>45356</v>
      </c>
      <c r="AG55" s="199">
        <v>45357</v>
      </c>
      <c r="AH55" s="199">
        <v>45358</v>
      </c>
      <c r="AI55" s="199">
        <v>45359</v>
      </c>
      <c r="AJ55" s="199">
        <v>45360</v>
      </c>
      <c r="AK55" s="199">
        <v>45361</v>
      </c>
      <c r="AL55" s="199">
        <v>45362</v>
      </c>
      <c r="AM55" s="199">
        <v>45363</v>
      </c>
      <c r="AN55" s="199">
        <v>45364</v>
      </c>
      <c r="AO55" s="199">
        <v>45365</v>
      </c>
      <c r="AP55" s="199">
        <v>45366</v>
      </c>
      <c r="AQ55" s="199">
        <v>45367</v>
      </c>
      <c r="AR55" s="199">
        <v>45368</v>
      </c>
      <c r="AS55" s="199">
        <v>45369</v>
      </c>
      <c r="AT55" s="199">
        <v>45370</v>
      </c>
      <c r="AU55" s="199">
        <v>45371</v>
      </c>
      <c r="AV55" s="199">
        <v>45372</v>
      </c>
      <c r="AW55" s="199">
        <v>45373</v>
      </c>
      <c r="AX55" s="199">
        <v>45374</v>
      </c>
      <c r="AY55" s="199">
        <v>45375</v>
      </c>
      <c r="AZ55" s="199">
        <v>45376</v>
      </c>
      <c r="BA55" s="199">
        <v>45377</v>
      </c>
      <c r="BB55" s="199">
        <v>45378</v>
      </c>
      <c r="BC55" s="199">
        <v>45379</v>
      </c>
      <c r="BD55" s="199">
        <v>45380</v>
      </c>
      <c r="BE55" s="199">
        <v>45381</v>
      </c>
      <c r="BF55" s="199">
        <v>45382</v>
      </c>
      <c r="BG55" s="199">
        <v>45383</v>
      </c>
      <c r="BH55" s="199">
        <v>45384</v>
      </c>
      <c r="BI55" s="199">
        <v>45385</v>
      </c>
      <c r="BJ55" s="199">
        <v>45386</v>
      </c>
      <c r="BK55" s="199">
        <v>45387</v>
      </c>
      <c r="BL55" s="199">
        <v>45388</v>
      </c>
      <c r="BM55" s="199">
        <v>45389</v>
      </c>
      <c r="BN55" s="199">
        <v>45390</v>
      </c>
      <c r="BO55" s="199">
        <v>45391</v>
      </c>
      <c r="BP55" s="199">
        <v>45392</v>
      </c>
      <c r="BQ55" s="199">
        <v>45393</v>
      </c>
      <c r="BR55" s="199">
        <v>45394</v>
      </c>
      <c r="BS55" s="199">
        <v>45395</v>
      </c>
      <c r="BT55" s="199">
        <v>45396</v>
      </c>
      <c r="BU55" s="199">
        <v>45397</v>
      </c>
      <c r="BV55" s="199">
        <v>45398</v>
      </c>
      <c r="BW55" s="199">
        <v>45399</v>
      </c>
      <c r="BX55" s="199">
        <v>45400</v>
      </c>
      <c r="BY55" s="199">
        <v>45401</v>
      </c>
      <c r="BZ55" s="199">
        <v>45402</v>
      </c>
      <c r="CA55" s="199">
        <v>45403</v>
      </c>
      <c r="CB55" s="199">
        <v>45404</v>
      </c>
      <c r="CC55" s="199">
        <v>45405</v>
      </c>
      <c r="CD55" s="199">
        <v>45406</v>
      </c>
      <c r="CE55" s="199">
        <v>45407</v>
      </c>
      <c r="CF55" s="199">
        <v>45408</v>
      </c>
      <c r="CG55" s="199">
        <v>45409</v>
      </c>
      <c r="CH55" s="199">
        <v>45410</v>
      </c>
      <c r="CI55" s="199">
        <v>45411</v>
      </c>
      <c r="CJ55" s="199">
        <v>45412</v>
      </c>
      <c r="CK55" s="199">
        <v>45413</v>
      </c>
      <c r="CL55" s="199">
        <v>45414</v>
      </c>
      <c r="CM55" s="199">
        <v>45415</v>
      </c>
      <c r="CN55" s="199">
        <v>45416</v>
      </c>
      <c r="CO55" s="199">
        <v>45690</v>
      </c>
      <c r="CP55" s="199">
        <v>45691</v>
      </c>
      <c r="CQ55" s="199">
        <v>45692</v>
      </c>
      <c r="CR55" s="199">
        <v>45693</v>
      </c>
      <c r="CS55" s="199">
        <v>45694</v>
      </c>
      <c r="CT55" s="199">
        <v>45695</v>
      </c>
      <c r="CU55" s="199">
        <v>45696</v>
      </c>
      <c r="CV55" s="199">
        <v>45697</v>
      </c>
      <c r="CW55" s="199">
        <v>45698</v>
      </c>
      <c r="CX55" s="199">
        <v>45699</v>
      </c>
      <c r="CY55" s="199">
        <v>45700</v>
      </c>
      <c r="CZ55" s="199">
        <v>45701</v>
      </c>
      <c r="DA55" s="199">
        <v>45702</v>
      </c>
      <c r="DB55" s="199">
        <v>45703</v>
      </c>
      <c r="DC55" s="199">
        <v>45704</v>
      </c>
      <c r="DD55" s="199">
        <v>45705</v>
      </c>
      <c r="DE55" s="199">
        <v>45706</v>
      </c>
      <c r="DF55" s="199">
        <v>45707</v>
      </c>
      <c r="DG55" s="199">
        <v>45708</v>
      </c>
      <c r="DH55" s="199">
        <v>45709</v>
      </c>
      <c r="DI55" s="199">
        <v>45710</v>
      </c>
      <c r="DJ55" s="199">
        <v>45711</v>
      </c>
      <c r="DK55" s="199">
        <v>45712</v>
      </c>
      <c r="DL55" s="199">
        <v>45713</v>
      </c>
      <c r="DM55" s="199">
        <v>45714</v>
      </c>
      <c r="DN55" s="199">
        <v>45715</v>
      </c>
      <c r="DO55" s="199">
        <v>45716</v>
      </c>
      <c r="DP55" s="199">
        <v>45717</v>
      </c>
      <c r="DQ55" s="199">
        <v>45718</v>
      </c>
      <c r="DR55" s="199">
        <v>45719</v>
      </c>
      <c r="DS55" s="199">
        <v>45720</v>
      </c>
      <c r="DT55" s="199">
        <v>45721</v>
      </c>
      <c r="DU55" s="199">
        <v>45722</v>
      </c>
      <c r="DV55" s="199">
        <v>45723</v>
      </c>
      <c r="DW55" s="199">
        <v>45724</v>
      </c>
      <c r="DX55" s="199">
        <v>45725</v>
      </c>
      <c r="DY55" s="199">
        <v>45726</v>
      </c>
      <c r="DZ55" s="199">
        <v>45727</v>
      </c>
      <c r="EA55" s="199">
        <v>45728</v>
      </c>
      <c r="EB55" s="199">
        <v>45729</v>
      </c>
      <c r="EC55" s="199">
        <v>45730</v>
      </c>
      <c r="ED55" s="199">
        <v>45731</v>
      </c>
      <c r="EE55" s="199">
        <v>45732</v>
      </c>
      <c r="EF55" s="199">
        <v>45733</v>
      </c>
      <c r="EG55" s="199">
        <v>45734</v>
      </c>
      <c r="EH55" s="199">
        <v>45735</v>
      </c>
      <c r="EI55" s="199">
        <v>45736</v>
      </c>
      <c r="EJ55" s="199">
        <v>45737</v>
      </c>
      <c r="EK55" s="199">
        <v>45738</v>
      </c>
      <c r="EL55" s="199">
        <v>45739</v>
      </c>
      <c r="EM55" s="199">
        <v>45740</v>
      </c>
      <c r="EN55" s="199">
        <v>45741</v>
      </c>
      <c r="EO55" s="199">
        <v>45742</v>
      </c>
      <c r="EP55" s="199">
        <v>45743</v>
      </c>
      <c r="EQ55" s="199">
        <v>45744</v>
      </c>
      <c r="ER55" s="199">
        <v>45745</v>
      </c>
      <c r="ES55" s="199">
        <v>45746</v>
      </c>
      <c r="ET55" s="199">
        <v>45747</v>
      </c>
      <c r="EU55" s="199">
        <v>45748</v>
      </c>
      <c r="EV55" s="199">
        <v>45749</v>
      </c>
      <c r="EW55" s="199">
        <v>45750</v>
      </c>
      <c r="EX55" s="199">
        <v>45751</v>
      </c>
      <c r="EY55" s="199">
        <v>45752</v>
      </c>
      <c r="EZ55" s="199">
        <v>45753</v>
      </c>
      <c r="FA55" s="199">
        <v>45754</v>
      </c>
      <c r="FB55" s="199">
        <v>45755</v>
      </c>
      <c r="FC55" s="199">
        <v>45756</v>
      </c>
      <c r="FD55" s="199">
        <v>45757</v>
      </c>
      <c r="FE55" s="199">
        <v>45758</v>
      </c>
      <c r="FF55" s="199">
        <v>45759</v>
      </c>
      <c r="FG55" s="199">
        <v>45760</v>
      </c>
      <c r="FH55" s="199">
        <v>45761</v>
      </c>
      <c r="FI55" s="199">
        <v>45762</v>
      </c>
      <c r="FJ55" s="199">
        <v>45763</v>
      </c>
      <c r="FK55" s="199">
        <v>45764</v>
      </c>
      <c r="FL55" s="199">
        <v>45765</v>
      </c>
      <c r="FM55" s="199">
        <v>45766</v>
      </c>
      <c r="FN55" s="199">
        <v>45767</v>
      </c>
      <c r="FO55" s="199">
        <v>45768</v>
      </c>
      <c r="FP55" s="199">
        <v>45769</v>
      </c>
      <c r="FQ55" s="199">
        <v>45770</v>
      </c>
      <c r="FR55" s="199">
        <v>45771</v>
      </c>
      <c r="FS55" s="199">
        <v>45772</v>
      </c>
      <c r="FT55" s="199">
        <v>45773</v>
      </c>
      <c r="FU55" s="199">
        <v>45774</v>
      </c>
      <c r="FV55" s="199">
        <v>45775</v>
      </c>
      <c r="FW55" s="199">
        <v>45776</v>
      </c>
      <c r="FX55" s="199">
        <v>45777</v>
      </c>
      <c r="FY55" s="199">
        <v>45778</v>
      </c>
      <c r="FZ55" s="199">
        <v>45779</v>
      </c>
      <c r="GA55" s="199">
        <v>45780</v>
      </c>
      <c r="GB55" s="199">
        <v>45781</v>
      </c>
      <c r="GC55" s="199">
        <v>45782</v>
      </c>
      <c r="GD55" s="199">
        <v>45783</v>
      </c>
      <c r="GE55" s="199">
        <v>45784</v>
      </c>
      <c r="GF55" s="199">
        <v>45785</v>
      </c>
      <c r="GG55" s="199">
        <v>45786</v>
      </c>
      <c r="GH55" s="199">
        <v>45787</v>
      </c>
      <c r="GI55" s="199">
        <v>45788</v>
      </c>
      <c r="GJ55" s="199">
        <v>45789</v>
      </c>
      <c r="GK55" s="199">
        <v>45790</v>
      </c>
      <c r="GL55" s="199">
        <v>45791</v>
      </c>
      <c r="GM55" s="199">
        <v>45792</v>
      </c>
      <c r="GN55" s="199">
        <v>45793</v>
      </c>
      <c r="GO55" s="199">
        <v>45794</v>
      </c>
      <c r="GP55" s="199">
        <v>45795</v>
      </c>
      <c r="GQ55" s="199">
        <v>45796</v>
      </c>
      <c r="GR55" s="199">
        <v>45797</v>
      </c>
      <c r="GS55" s="199">
        <v>45798</v>
      </c>
      <c r="GT55" s="199">
        <v>45799</v>
      </c>
      <c r="GU55" s="199">
        <v>45800</v>
      </c>
      <c r="GV55" s="199">
        <v>45801</v>
      </c>
      <c r="GW55" s="199">
        <v>45802</v>
      </c>
      <c r="GX55" s="199">
        <v>45803</v>
      </c>
      <c r="GY55" s="199">
        <v>45804</v>
      </c>
      <c r="GZ55" s="199">
        <v>45805</v>
      </c>
      <c r="HA55" s="199">
        <v>45806</v>
      </c>
      <c r="HB55" s="199">
        <v>45807</v>
      </c>
      <c r="HC55" s="199">
        <v>45808</v>
      </c>
      <c r="HD55" s="199">
        <v>45809</v>
      </c>
      <c r="HE55" s="199">
        <v>45810</v>
      </c>
      <c r="HF55" s="199">
        <v>45811</v>
      </c>
      <c r="HG55" s="199">
        <v>45812</v>
      </c>
      <c r="HH55" s="199">
        <v>45813</v>
      </c>
      <c r="HI55" s="199">
        <v>45814</v>
      </c>
      <c r="HJ55" s="199">
        <v>45815</v>
      </c>
      <c r="HK55" s="199">
        <v>45816</v>
      </c>
      <c r="HL55" s="199">
        <v>45817</v>
      </c>
      <c r="HM55" s="199">
        <v>45818</v>
      </c>
      <c r="HN55" s="199">
        <v>45819</v>
      </c>
      <c r="HO55" s="199">
        <v>45820</v>
      </c>
      <c r="HP55" s="199">
        <v>45821</v>
      </c>
      <c r="HQ55" s="199">
        <v>45822</v>
      </c>
      <c r="HR55" s="199">
        <v>45823</v>
      </c>
      <c r="HS55" s="199">
        <v>45824</v>
      </c>
      <c r="HT55" s="199">
        <v>45825</v>
      </c>
      <c r="HU55" s="199">
        <v>45826</v>
      </c>
      <c r="HV55" s="199">
        <v>45827</v>
      </c>
      <c r="HW55" s="199">
        <v>45828</v>
      </c>
      <c r="HX55" s="199">
        <v>45829</v>
      </c>
      <c r="HY55" s="199">
        <v>45830</v>
      </c>
      <c r="HZ55" s="199">
        <v>45831</v>
      </c>
      <c r="IA55" s="199">
        <v>45832</v>
      </c>
      <c r="IB55" s="199">
        <v>45833</v>
      </c>
      <c r="IC55" s="199">
        <v>45834</v>
      </c>
      <c r="ID55" s="199">
        <v>45835</v>
      </c>
      <c r="IE55" s="199">
        <v>45836</v>
      </c>
      <c r="IF55" s="199">
        <v>45837</v>
      </c>
      <c r="IG55" s="199">
        <v>45838</v>
      </c>
      <c r="IH55" s="199">
        <v>45839</v>
      </c>
      <c r="II55" s="199">
        <v>45840</v>
      </c>
      <c r="IJ55" s="199">
        <v>45841</v>
      </c>
      <c r="IK55" s="199">
        <v>45842</v>
      </c>
      <c r="IL55" s="199">
        <v>45843</v>
      </c>
      <c r="IM55" s="199">
        <v>45844</v>
      </c>
      <c r="IN55" s="199">
        <v>45845</v>
      </c>
      <c r="IO55" s="199">
        <v>45846</v>
      </c>
      <c r="IP55" s="199">
        <v>45847</v>
      </c>
      <c r="IQ55" s="199">
        <v>45848</v>
      </c>
      <c r="IR55" s="199">
        <v>45849</v>
      </c>
      <c r="IS55" s="199">
        <v>45850</v>
      </c>
      <c r="IT55" s="199">
        <v>45851</v>
      </c>
      <c r="IU55" s="199">
        <v>45852</v>
      </c>
      <c r="IV55" s="199">
        <v>45853</v>
      </c>
      <c r="IW55" s="199">
        <f t="shared" ref="IW55" si="241">IV55+1</f>
        <v>45854</v>
      </c>
      <c r="IX55" s="199">
        <f t="shared" ref="IX55" si="242">IW55+1</f>
        <v>45855</v>
      </c>
      <c r="IY55" s="199">
        <f t="shared" ref="IY55" si="243">IX55+1</f>
        <v>45856</v>
      </c>
      <c r="IZ55" s="199">
        <f t="shared" ref="IZ55" si="244">IY55+1</f>
        <v>45857</v>
      </c>
      <c r="JA55" s="199">
        <f t="shared" ref="JA55" si="245">IZ55+1</f>
        <v>45858</v>
      </c>
      <c r="JB55" s="199">
        <f t="shared" ref="JB55" si="246">JA55+1</f>
        <v>45859</v>
      </c>
      <c r="JC55" s="199">
        <f t="shared" ref="JC55" si="247">JB55+1</f>
        <v>45860</v>
      </c>
      <c r="JD55" s="199">
        <f t="shared" ref="JD55" si="248">JC55+1</f>
        <v>45861</v>
      </c>
      <c r="JE55" s="199">
        <f t="shared" ref="JE55" si="249">JD55+1</f>
        <v>45862</v>
      </c>
      <c r="JF55" s="199">
        <f t="shared" ref="JF55" si="250">JE55+1</f>
        <v>45863</v>
      </c>
      <c r="JG55" s="199">
        <f t="shared" ref="JG55" si="251">JF55+1</f>
        <v>45864</v>
      </c>
      <c r="JH55" s="199">
        <f t="shared" ref="JH55" si="252">JG55+1</f>
        <v>45865</v>
      </c>
      <c r="JI55" s="199">
        <f t="shared" ref="JI55" si="253">JH55+1</f>
        <v>45866</v>
      </c>
      <c r="JJ55" s="199">
        <f t="shared" ref="JJ55" si="254">JI55+1</f>
        <v>45867</v>
      </c>
      <c r="JK55" s="199">
        <f t="shared" ref="JK55" si="255">JJ55+1</f>
        <v>45868</v>
      </c>
      <c r="JL55" s="199">
        <f t="shared" ref="JL55" si="256">JK55+1</f>
        <v>45869</v>
      </c>
      <c r="JM55" s="199">
        <f t="shared" ref="JM55" si="257">JL55+1</f>
        <v>45870</v>
      </c>
      <c r="JN55" s="199">
        <f t="shared" ref="JN55" si="258">JM55+1</f>
        <v>45871</v>
      </c>
      <c r="JO55" s="199">
        <f t="shared" ref="JO55" si="259">JN55+1</f>
        <v>45872</v>
      </c>
      <c r="JP55" s="199">
        <f t="shared" ref="JP55" si="260">JO55+1</f>
        <v>45873</v>
      </c>
      <c r="JQ55" s="199">
        <f t="shared" ref="JQ55" si="261">JP55+1</f>
        <v>45874</v>
      </c>
      <c r="JR55" s="199">
        <f t="shared" ref="JR55" si="262">JQ55+1</f>
        <v>45875</v>
      </c>
      <c r="JS55" s="199">
        <f t="shared" ref="JS55" si="263">JR55+1</f>
        <v>45876</v>
      </c>
      <c r="JT55" s="199">
        <f t="shared" ref="JT55" si="264">JS55+1</f>
        <v>45877</v>
      </c>
      <c r="JU55" s="199">
        <f t="shared" ref="JU55" si="265">JT55+1</f>
        <v>45878</v>
      </c>
      <c r="JV55" s="199">
        <f t="shared" ref="JV55" si="266">JU55+1</f>
        <v>45879</v>
      </c>
      <c r="JW55" s="199">
        <f t="shared" ref="JW55" si="267">JV55+1</f>
        <v>45880</v>
      </c>
      <c r="JX55" s="199">
        <f t="shared" ref="JX55" si="268">JW55+1</f>
        <v>45881</v>
      </c>
      <c r="JY55" s="199">
        <f t="shared" ref="JY55" si="269">JX55+1</f>
        <v>45882</v>
      </c>
      <c r="JZ55" s="199">
        <f t="shared" ref="JZ55" si="270">JY55+1</f>
        <v>45883</v>
      </c>
      <c r="KA55" s="199">
        <f t="shared" ref="KA55" si="271">JZ55+1</f>
        <v>45884</v>
      </c>
      <c r="KB55" s="199">
        <f t="shared" ref="KB55" si="272">KA55+1</f>
        <v>45885</v>
      </c>
      <c r="KC55" s="199">
        <f t="shared" ref="KC55" si="273">KB55+1</f>
        <v>45886</v>
      </c>
      <c r="KD55" s="199">
        <f t="shared" ref="KD55" si="274">KC55+1</f>
        <v>45887</v>
      </c>
      <c r="KE55" s="199">
        <f t="shared" ref="KE55" si="275">KD55+1</f>
        <v>45888</v>
      </c>
      <c r="KF55" s="199">
        <f t="shared" ref="KF55" si="276">KE55+1</f>
        <v>45889</v>
      </c>
      <c r="KG55" s="199">
        <f t="shared" ref="KG55" si="277">KF55+1</f>
        <v>45890</v>
      </c>
      <c r="KH55" s="199">
        <f t="shared" ref="KH55" si="278">KG55+1</f>
        <v>45891</v>
      </c>
      <c r="KI55" s="199">
        <f t="shared" ref="KI55" si="279">KH55+1</f>
        <v>45892</v>
      </c>
      <c r="KJ55" s="199">
        <f t="shared" ref="KJ55" si="280">KI55+1</f>
        <v>45893</v>
      </c>
      <c r="KK55" s="199">
        <f t="shared" ref="KK55" si="281">KJ55+1</f>
        <v>45894</v>
      </c>
      <c r="KL55" s="199">
        <f t="shared" ref="KL55" si="282">KK55+1</f>
        <v>45895</v>
      </c>
      <c r="KM55" s="199">
        <f t="shared" ref="KM55" si="283">KL55+1</f>
        <v>45896</v>
      </c>
      <c r="KN55" s="199">
        <f t="shared" ref="KN55" si="284">KM55+1</f>
        <v>45897</v>
      </c>
      <c r="KO55" s="199">
        <f t="shared" ref="KO55" si="285">KN55+1</f>
        <v>45898</v>
      </c>
      <c r="KP55" s="199">
        <f t="shared" ref="KP55" si="286">KO55+1</f>
        <v>45899</v>
      </c>
      <c r="KQ55" s="199">
        <f t="shared" ref="KQ55" si="287">KP55+1</f>
        <v>45900</v>
      </c>
      <c r="KR55" s="199">
        <f t="shared" ref="KR55" si="288">KQ55+1</f>
        <v>45901</v>
      </c>
      <c r="KS55" s="199">
        <f t="shared" ref="KS55" si="289">KR55+1</f>
        <v>45902</v>
      </c>
      <c r="KT55" s="199">
        <f t="shared" ref="KT55" si="290">KS55+1</f>
        <v>45903</v>
      </c>
      <c r="KU55" s="199">
        <f t="shared" ref="KU55" si="291">KT55+1</f>
        <v>45904</v>
      </c>
      <c r="KV55" s="199">
        <f t="shared" ref="KV55" si="292">KU55+1</f>
        <v>45905</v>
      </c>
      <c r="KW55" s="199">
        <f t="shared" ref="KW55" si="293">KV55+1</f>
        <v>45906</v>
      </c>
      <c r="KX55" s="199">
        <f t="shared" ref="KX55" si="294">KW55+1</f>
        <v>45907</v>
      </c>
      <c r="KY55" s="199">
        <f t="shared" ref="KY55" si="295">KX55+1</f>
        <v>45908</v>
      </c>
      <c r="KZ55" s="199">
        <f t="shared" ref="KZ55" si="296">KY55+1</f>
        <v>45909</v>
      </c>
      <c r="LA55" s="199">
        <f t="shared" ref="LA55" si="297">KZ55+1</f>
        <v>45910</v>
      </c>
      <c r="LB55" s="199">
        <f t="shared" ref="LB55" si="298">LA55+1</f>
        <v>45911</v>
      </c>
      <c r="LC55" s="199">
        <f t="shared" ref="LC55" si="299">LB55+1</f>
        <v>45912</v>
      </c>
      <c r="LD55" s="199">
        <f t="shared" ref="LD55" si="300">LC55+1</f>
        <v>45913</v>
      </c>
      <c r="LE55" s="199">
        <f t="shared" ref="LE55" si="301">LD55+1</f>
        <v>45914</v>
      </c>
      <c r="LF55" s="199">
        <f t="shared" ref="LF55" si="302">LE55+1</f>
        <v>45915</v>
      </c>
      <c r="LG55" s="199">
        <f t="shared" ref="LG55" si="303">LF55+1</f>
        <v>45916</v>
      </c>
      <c r="LH55" s="199">
        <f t="shared" ref="LH55" si="304">LG55+1</f>
        <v>45917</v>
      </c>
      <c r="LI55" s="199">
        <f t="shared" ref="LI55" si="305">LH55+1</f>
        <v>45918</v>
      </c>
      <c r="LJ55" s="199">
        <f t="shared" ref="LJ55" si="306">LI55+1</f>
        <v>45919</v>
      </c>
      <c r="LK55" s="199">
        <f t="shared" ref="LK55" si="307">LJ55+1</f>
        <v>45920</v>
      </c>
      <c r="LL55" s="199">
        <f t="shared" ref="LL55" si="308">LK55+1</f>
        <v>45921</v>
      </c>
      <c r="LM55" s="199">
        <f t="shared" ref="LM55" si="309">LL55+1</f>
        <v>45922</v>
      </c>
      <c r="LN55" s="199">
        <f t="shared" ref="LN55" si="310">LM55+1</f>
        <v>45923</v>
      </c>
      <c r="LO55" s="199">
        <f t="shared" ref="LO55" si="311">LN55+1</f>
        <v>45924</v>
      </c>
      <c r="LP55" s="199">
        <f t="shared" ref="LP55" si="312">LO55+1</f>
        <v>45925</v>
      </c>
      <c r="LQ55" s="199">
        <f t="shared" ref="LQ55" si="313">LP55+1</f>
        <v>45926</v>
      </c>
      <c r="LR55" s="199">
        <f t="shared" ref="LR55" si="314">LQ55+1</f>
        <v>45927</v>
      </c>
      <c r="LS55" s="199">
        <f t="shared" ref="LS55" si="315">LR55+1</f>
        <v>45928</v>
      </c>
      <c r="LT55" s="199">
        <f t="shared" ref="LT55" si="316">LS55+1</f>
        <v>45929</v>
      </c>
      <c r="LU55" s="199">
        <f t="shared" ref="LU55" si="317">LT55+1</f>
        <v>45930</v>
      </c>
      <c r="LV55" s="199">
        <f t="shared" ref="LV55" si="318">LU55+1</f>
        <v>45931</v>
      </c>
      <c r="LW55" s="199">
        <f t="shared" ref="LW55" si="319">LV55+1</f>
        <v>45932</v>
      </c>
      <c r="LX55" s="199">
        <f t="shared" ref="LX55" si="320">LW55+1</f>
        <v>45933</v>
      </c>
      <c r="LY55" s="199">
        <f t="shared" ref="LY55" si="321">LX55+1</f>
        <v>45934</v>
      </c>
      <c r="LZ55" s="199">
        <f t="shared" ref="LZ55" si="322">LY55+1</f>
        <v>45935</v>
      </c>
      <c r="MA55" s="199">
        <f t="shared" ref="MA55" si="323">LZ55+1</f>
        <v>45936</v>
      </c>
      <c r="MB55" s="199">
        <f t="shared" ref="MB55" si="324">MA55+1</f>
        <v>45937</v>
      </c>
      <c r="MC55" s="199">
        <f t="shared" ref="MC55" si="325">MB55+1</f>
        <v>45938</v>
      </c>
      <c r="MD55" s="199">
        <f t="shared" ref="MD55" si="326">MC55+1</f>
        <v>45939</v>
      </c>
      <c r="ME55" s="199">
        <f t="shared" ref="ME55" si="327">MD55+1</f>
        <v>45940</v>
      </c>
      <c r="MF55" s="199">
        <f t="shared" ref="MF55" si="328">ME55+1</f>
        <v>45941</v>
      </c>
      <c r="MG55" s="199">
        <f t="shared" ref="MG55" si="329">MF55+1</f>
        <v>45942</v>
      </c>
      <c r="MH55" s="199">
        <f t="shared" ref="MH55" si="330">MG55+1</f>
        <v>45943</v>
      </c>
      <c r="MI55" s="199">
        <f t="shared" ref="MI55" si="331">MH55+1</f>
        <v>45944</v>
      </c>
      <c r="MJ55" s="199">
        <f t="shared" ref="MJ55" si="332">MI55+1</f>
        <v>45945</v>
      </c>
      <c r="MK55" s="199">
        <f t="shared" ref="MK55" si="333">MJ55+1</f>
        <v>45946</v>
      </c>
      <c r="ML55" s="199">
        <f t="shared" ref="ML55" si="334">MK55+1</f>
        <v>45947</v>
      </c>
      <c r="MM55" s="199">
        <f t="shared" ref="MM55" si="335">ML55+1</f>
        <v>45948</v>
      </c>
      <c r="MN55" s="199">
        <f t="shared" ref="MN55" si="336">MM55+1</f>
        <v>45949</v>
      </c>
      <c r="MO55" s="199">
        <f t="shared" ref="MO55" si="337">MN55+1</f>
        <v>45950</v>
      </c>
      <c r="MP55" s="199">
        <f t="shared" ref="MP55" si="338">MO55+1</f>
        <v>45951</v>
      </c>
      <c r="MQ55" s="199">
        <f t="shared" ref="MQ55" si="339">MP55+1</f>
        <v>45952</v>
      </c>
      <c r="MR55" s="199">
        <f t="shared" ref="MR55" si="340">MQ55+1</f>
        <v>45953</v>
      </c>
      <c r="MS55" s="199">
        <f t="shared" ref="MS55" si="341">MR55+1</f>
        <v>45954</v>
      </c>
      <c r="MT55" s="199">
        <f t="shared" ref="MT55" si="342">MS55+1</f>
        <v>45955</v>
      </c>
      <c r="MU55" s="199">
        <f t="shared" ref="MU55" si="343">MT55+1</f>
        <v>45956</v>
      </c>
      <c r="MV55" s="199">
        <f t="shared" ref="MV55" si="344">MU55+1</f>
        <v>45957</v>
      </c>
      <c r="MW55" s="199">
        <f t="shared" ref="MW55" si="345">MV55+1</f>
        <v>45958</v>
      </c>
      <c r="MX55" s="199">
        <f t="shared" ref="MX55" si="346">MW55+1</f>
        <v>45959</v>
      </c>
      <c r="MY55" s="199">
        <f t="shared" ref="MY55" si="347">MX55+1</f>
        <v>45960</v>
      </c>
      <c r="MZ55" s="199">
        <f t="shared" ref="MZ55" si="348">MY55+1</f>
        <v>45961</v>
      </c>
      <c r="NA55" s="199">
        <f t="shared" ref="NA55" si="349">MZ55+1</f>
        <v>45962</v>
      </c>
      <c r="NB55" s="199">
        <f t="shared" ref="NB55" si="350">NA55+1</f>
        <v>45963</v>
      </c>
      <c r="NC55" s="199">
        <f t="shared" ref="NC55" si="351">NB55+1</f>
        <v>45964</v>
      </c>
      <c r="ND55" s="199">
        <f t="shared" ref="ND55" si="352">NC55+1</f>
        <v>45965</v>
      </c>
      <c r="NE55" s="199">
        <f t="shared" ref="NE55" si="353">ND55+1</f>
        <v>45966</v>
      </c>
      <c r="NF55" s="199">
        <f t="shared" ref="NF55" si="354">NE55+1</f>
        <v>45967</v>
      </c>
      <c r="NG55" s="199">
        <f t="shared" ref="NG55" si="355">NF55+1</f>
        <v>45968</v>
      </c>
      <c r="NH55" s="199">
        <f t="shared" ref="NH55" si="356">NG55+1</f>
        <v>45969</v>
      </c>
      <c r="NI55" s="199">
        <f t="shared" ref="NI55" si="357">NH55+1</f>
        <v>45970</v>
      </c>
      <c r="NJ55" s="199">
        <f t="shared" ref="NJ55" si="358">NI55+1</f>
        <v>45971</v>
      </c>
      <c r="NK55" s="199">
        <f t="shared" ref="NK55" si="359">NJ55+1</f>
        <v>45972</v>
      </c>
      <c r="NL55" s="199">
        <f t="shared" ref="NL55" si="360">NK55+1</f>
        <v>45973</v>
      </c>
      <c r="NM55" s="199">
        <f t="shared" ref="NM55" si="361">NL55+1</f>
        <v>45974</v>
      </c>
      <c r="NN55" s="199">
        <f t="shared" ref="NN55" si="362">NM55+1</f>
        <v>45975</v>
      </c>
      <c r="NO55" s="199">
        <f t="shared" ref="NO55" si="363">NN55+1</f>
        <v>45976</v>
      </c>
      <c r="NP55" s="199">
        <f t="shared" ref="NP55" si="364">NO55+1</f>
        <v>45977</v>
      </c>
      <c r="NQ55" s="199">
        <f t="shared" ref="NQ55" si="365">NP55+1</f>
        <v>45978</v>
      </c>
      <c r="NR55" s="199">
        <f t="shared" ref="NR55" si="366">NQ55+1</f>
        <v>45979</v>
      </c>
      <c r="NS55" s="199">
        <f t="shared" ref="NS55" si="367">NR55+1</f>
        <v>45980</v>
      </c>
      <c r="NT55" s="199">
        <f t="shared" ref="NT55" si="368">NS55+1</f>
        <v>45981</v>
      </c>
      <c r="NU55" s="199">
        <f t="shared" ref="NU55" si="369">NT55+1</f>
        <v>45982</v>
      </c>
      <c r="NV55" s="199">
        <f t="shared" ref="NV55" si="370">NU55+1</f>
        <v>45983</v>
      </c>
      <c r="NW55" s="199">
        <f t="shared" ref="NW55" si="371">NV55+1</f>
        <v>45984</v>
      </c>
      <c r="NX55" s="199">
        <f t="shared" ref="NX55" si="372">NW55+1</f>
        <v>45985</v>
      </c>
      <c r="NY55" s="199">
        <f t="shared" ref="NY55" si="373">NX55+1</f>
        <v>45986</v>
      </c>
      <c r="NZ55" s="199">
        <f t="shared" ref="NZ55" si="374">NY55+1</f>
        <v>45987</v>
      </c>
      <c r="OA55" s="199">
        <f t="shared" ref="OA55" si="375">NZ55+1</f>
        <v>45988</v>
      </c>
      <c r="OB55" s="199">
        <f t="shared" ref="OB55" si="376">OA55+1</f>
        <v>45989</v>
      </c>
      <c r="OC55" s="199">
        <f t="shared" ref="OC55" si="377">OB55+1</f>
        <v>45990</v>
      </c>
      <c r="OD55" s="199">
        <f t="shared" ref="OD55" si="378">OC55+1</f>
        <v>45991</v>
      </c>
      <c r="OE55" s="199">
        <f t="shared" ref="OE55" si="379">OD55+1</f>
        <v>45992</v>
      </c>
      <c r="OF55" s="199">
        <f t="shared" ref="OF55" si="380">OE55+1</f>
        <v>45993</v>
      </c>
      <c r="OG55" s="199">
        <f t="shared" ref="OG55" si="381">OF55+1</f>
        <v>45994</v>
      </c>
      <c r="OH55" s="199">
        <f t="shared" ref="OH55" si="382">OG55+1</f>
        <v>45995</v>
      </c>
      <c r="OI55" s="199">
        <f t="shared" ref="OI55" si="383">OH55+1</f>
        <v>45996</v>
      </c>
      <c r="OJ55" s="199">
        <f t="shared" ref="OJ55" si="384">OI55+1</f>
        <v>45997</v>
      </c>
      <c r="OK55" s="199">
        <f t="shared" ref="OK55" si="385">OJ55+1</f>
        <v>45998</v>
      </c>
      <c r="OL55" s="199">
        <f t="shared" ref="OL55" si="386">OK55+1</f>
        <v>45999</v>
      </c>
      <c r="OM55" s="199">
        <f t="shared" ref="OM55" si="387">OL55+1</f>
        <v>46000</v>
      </c>
      <c r="ON55" s="199">
        <f t="shared" ref="ON55" si="388">OM55+1</f>
        <v>46001</v>
      </c>
      <c r="OO55" s="199">
        <f t="shared" ref="OO55" si="389">ON55+1</f>
        <v>46002</v>
      </c>
      <c r="OP55" s="199">
        <f t="shared" ref="OP55" si="390">OO55+1</f>
        <v>46003</v>
      </c>
      <c r="OQ55" s="199">
        <f t="shared" ref="OQ55" si="391">OP55+1</f>
        <v>46004</v>
      </c>
      <c r="OR55" s="199">
        <f t="shared" ref="OR55" si="392">OQ55+1</f>
        <v>46005</v>
      </c>
      <c r="OS55" s="199">
        <f t="shared" ref="OS55" si="393">OR55+1</f>
        <v>46006</v>
      </c>
      <c r="OT55" s="199">
        <f t="shared" ref="OT55" si="394">OS55+1</f>
        <v>46007</v>
      </c>
      <c r="OU55" s="199">
        <f t="shared" ref="OU55" si="395">OT55+1</f>
        <v>46008</v>
      </c>
      <c r="OV55" s="199">
        <f t="shared" ref="OV55" si="396">OU55+1</f>
        <v>46009</v>
      </c>
      <c r="OW55" s="199">
        <f t="shared" ref="OW55" si="397">OV55+1</f>
        <v>46010</v>
      </c>
      <c r="OX55" s="199">
        <f t="shared" ref="OX55" si="398">OW55+1</f>
        <v>46011</v>
      </c>
      <c r="OY55" s="199">
        <f t="shared" ref="OY55" si="399">OX55+1</f>
        <v>46012</v>
      </c>
      <c r="OZ55" s="199">
        <f t="shared" ref="OZ55" si="400">OY55+1</f>
        <v>46013</v>
      </c>
      <c r="PA55" s="199">
        <f t="shared" ref="PA55" si="401">OZ55+1</f>
        <v>46014</v>
      </c>
      <c r="PB55" s="199">
        <f t="shared" ref="PB55" si="402">PA55+1</f>
        <v>46015</v>
      </c>
      <c r="PC55" s="199">
        <f t="shared" ref="PC55" si="403">PB55+1</f>
        <v>46016</v>
      </c>
      <c r="PD55" s="199">
        <f t="shared" ref="PD55" si="404">PC55+1</f>
        <v>46017</v>
      </c>
      <c r="PE55" s="199">
        <f t="shared" ref="PE55" si="405">PD55+1</f>
        <v>46018</v>
      </c>
      <c r="PF55" s="199">
        <f t="shared" ref="PF55" si="406">PE55+1</f>
        <v>46019</v>
      </c>
      <c r="PG55" s="199">
        <f t="shared" ref="PG55" si="407">PF55+1</f>
        <v>46020</v>
      </c>
      <c r="PH55" s="199">
        <f t="shared" ref="PH55" si="408">PG55+1</f>
        <v>46021</v>
      </c>
      <c r="PI55" s="199">
        <f t="shared" ref="PI55" si="409">PH55+1</f>
        <v>46022</v>
      </c>
      <c r="PJ55" s="199">
        <f t="shared" ref="PJ55" si="410">PI55+1</f>
        <v>46023</v>
      </c>
      <c r="PK55" s="199">
        <f t="shared" ref="PK55" si="411">PJ55+1</f>
        <v>46024</v>
      </c>
      <c r="PL55" s="199">
        <f t="shared" ref="PL55" si="412">PK55+1</f>
        <v>46025</v>
      </c>
      <c r="PM55" s="199">
        <f t="shared" ref="PM55" si="413">PL55+1</f>
        <v>46026</v>
      </c>
      <c r="PN55" s="199">
        <f t="shared" ref="PN55" si="414">PM55+1</f>
        <v>46027</v>
      </c>
      <c r="PO55" s="199">
        <f t="shared" ref="PO55" si="415">PN55+1</f>
        <v>46028</v>
      </c>
      <c r="PP55" s="199">
        <f t="shared" ref="PP55" si="416">PO55+1</f>
        <v>46029</v>
      </c>
      <c r="PQ55" s="199">
        <f t="shared" ref="PQ55" si="417">PP55+1</f>
        <v>46030</v>
      </c>
      <c r="PR55" s="199">
        <f t="shared" ref="PR55" si="418">PQ55+1</f>
        <v>46031</v>
      </c>
      <c r="PS55" s="199">
        <f t="shared" ref="PS55" si="419">PR55+1</f>
        <v>46032</v>
      </c>
      <c r="PT55" s="199">
        <f t="shared" ref="PT55" si="420">PS55+1</f>
        <v>46033</v>
      </c>
      <c r="PU55" s="199">
        <f t="shared" ref="PU55" si="421">PT55+1</f>
        <v>46034</v>
      </c>
      <c r="PV55" s="199">
        <f t="shared" ref="PV55" si="422">PU55+1</f>
        <v>46035</v>
      </c>
      <c r="PW55" s="199">
        <f t="shared" ref="PW55" si="423">PV55+1</f>
        <v>46036</v>
      </c>
      <c r="PX55" s="199">
        <f t="shared" ref="PX55" si="424">PW55+1</f>
        <v>46037</v>
      </c>
      <c r="PY55" s="199">
        <f t="shared" ref="PY55" si="425">PX55+1</f>
        <v>46038</v>
      </c>
      <c r="PZ55" s="199">
        <f t="shared" ref="PZ55" si="426">PY55+1</f>
        <v>46039</v>
      </c>
      <c r="QA55" s="199">
        <f t="shared" ref="QA55" si="427">PZ55+1</f>
        <v>46040</v>
      </c>
      <c r="QB55" s="199">
        <f t="shared" ref="QB55" si="428">QA55+1</f>
        <v>46041</v>
      </c>
      <c r="QC55" s="199">
        <f t="shared" ref="QC55" si="429">QB55+1</f>
        <v>46042</v>
      </c>
      <c r="QD55" s="199">
        <f t="shared" ref="QD55" si="430">QC55+1</f>
        <v>46043</v>
      </c>
      <c r="QE55" s="199">
        <f t="shared" ref="QE55" si="431">QD55+1</f>
        <v>46044</v>
      </c>
      <c r="QF55" s="199">
        <f t="shared" ref="QF55" si="432">QE55+1</f>
        <v>46045</v>
      </c>
      <c r="QG55" s="199">
        <f t="shared" ref="QG55" si="433">QF55+1</f>
        <v>46046</v>
      </c>
      <c r="QH55" s="199">
        <f t="shared" ref="QH55" si="434">QG55+1</f>
        <v>46047</v>
      </c>
      <c r="QI55" s="199">
        <f t="shared" ref="QI55" si="435">QH55+1</f>
        <v>46048</v>
      </c>
      <c r="QJ55" s="199">
        <f t="shared" ref="QJ55" si="436">QI55+1</f>
        <v>46049</v>
      </c>
      <c r="QK55" s="199">
        <f t="shared" ref="QK55" si="437">QJ55+1</f>
        <v>46050</v>
      </c>
      <c r="QL55" s="199">
        <f t="shared" ref="QL55" si="438">QK55+1</f>
        <v>46051</v>
      </c>
      <c r="QM55" s="199">
        <f t="shared" ref="QM55" si="439">QL55+1</f>
        <v>46052</v>
      </c>
      <c r="QN55" s="199">
        <f t="shared" ref="QN55" si="440">QM55+1</f>
        <v>46053</v>
      </c>
      <c r="QO55" s="199">
        <f t="shared" ref="QO55" si="441">QN55+1</f>
        <v>46054</v>
      </c>
      <c r="QP55" s="199">
        <f t="shared" ref="QP55" si="442">QO55+1</f>
        <v>46055</v>
      </c>
      <c r="QQ55" s="199">
        <f t="shared" ref="QQ55" si="443">QP55+1</f>
        <v>46056</v>
      </c>
      <c r="QR55" s="199">
        <f t="shared" ref="QR55" si="444">QQ55+1</f>
        <v>46057</v>
      </c>
      <c r="QS55" s="199">
        <f t="shared" ref="QS55" si="445">QR55+1</f>
        <v>46058</v>
      </c>
      <c r="QT55" s="199">
        <f t="shared" ref="QT55" si="446">QS55+1</f>
        <v>46059</v>
      </c>
      <c r="QU55" s="199">
        <f t="shared" ref="QU55" si="447">QT55+1</f>
        <v>46060</v>
      </c>
    </row>
    <row r="56" spans="1:463" s="265" customFormat="1" ht="15">
      <c r="A56" s="272" t="s">
        <v>5243</v>
      </c>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c r="EU56" s="7"/>
      <c r="EV56" s="7"/>
      <c r="EW56" s="7"/>
      <c r="EX56" s="7"/>
      <c r="EY56" s="7"/>
      <c r="EZ56" s="7"/>
      <c r="FA56" s="7"/>
      <c r="FB56" s="7"/>
      <c r="FC56" s="7"/>
      <c r="FD56" s="7"/>
      <c r="FE56" s="7"/>
      <c r="FF56" s="7"/>
      <c r="FG56" s="7"/>
      <c r="FH56" s="7"/>
      <c r="FI56" s="7"/>
      <c r="FJ56" s="7"/>
      <c r="FK56" s="7"/>
      <c r="FL56" s="7"/>
      <c r="FM56" s="7"/>
      <c r="FN56" s="7"/>
      <c r="FO56" s="7"/>
      <c r="FP56" s="7"/>
      <c r="FQ56" s="7"/>
      <c r="FR56" s="7"/>
      <c r="FS56" s="7"/>
      <c r="FT56" s="7"/>
      <c r="FU56" s="7"/>
      <c r="FV56" s="7"/>
      <c r="FW56" s="7"/>
      <c r="FX56" s="7"/>
      <c r="FY56" s="7"/>
      <c r="FZ56" s="7"/>
      <c r="GA56" s="7"/>
      <c r="GB56" s="7"/>
      <c r="GC56" s="7"/>
      <c r="GD56" s="7"/>
      <c r="GE56" s="7"/>
      <c r="GF56" s="7"/>
      <c r="GG56" s="7"/>
      <c r="GH56" s="7"/>
      <c r="GI56" s="7"/>
      <c r="GJ56" s="7"/>
      <c r="GK56" s="7"/>
      <c r="GL56" s="7"/>
      <c r="GM56" s="7"/>
      <c r="GN56" s="7"/>
      <c r="GO56" s="7"/>
      <c r="GP56" s="7"/>
      <c r="GQ56" s="7"/>
      <c r="GR56" s="7"/>
      <c r="GS56" s="7"/>
      <c r="GT56" s="7"/>
      <c r="GU56" s="7"/>
      <c r="GV56" s="7"/>
      <c r="GW56" s="7"/>
      <c r="GX56" s="7"/>
      <c r="GY56" s="7"/>
      <c r="GZ56" s="7"/>
      <c r="HA56" s="7"/>
      <c r="HB56" s="7"/>
      <c r="HC56" s="7"/>
      <c r="HD56" s="7"/>
      <c r="HE56" s="7"/>
      <c r="HF56" s="7"/>
      <c r="HG56" s="7"/>
      <c r="HH56" s="7"/>
      <c r="HI56" s="7"/>
      <c r="HJ56" s="7"/>
      <c r="HK56" s="7"/>
      <c r="HL56" s="7"/>
      <c r="HM56" s="7"/>
      <c r="HN56" s="7"/>
      <c r="HO56" s="7"/>
      <c r="HP56" s="7"/>
      <c r="HQ56" s="7"/>
      <c r="HR56" s="7"/>
      <c r="HS56" s="7"/>
      <c r="HT56" s="7"/>
      <c r="HU56" s="7"/>
      <c r="HV56" s="7"/>
      <c r="HW56" s="7"/>
      <c r="HX56" s="7"/>
      <c r="HY56" s="7"/>
      <c r="HZ56" s="7"/>
      <c r="IA56" s="7"/>
      <c r="IB56" s="7"/>
      <c r="IC56" s="7"/>
      <c r="ID56" s="7"/>
      <c r="IE56" s="7"/>
      <c r="IF56" s="7"/>
      <c r="IG56" s="7"/>
      <c r="IH56" s="7"/>
      <c r="II56" s="7"/>
      <c r="IJ56" s="7"/>
      <c r="IK56" s="7"/>
      <c r="IL56" s="7"/>
      <c r="IM56" s="7"/>
      <c r="IN56" s="7"/>
      <c r="IO56" s="7"/>
      <c r="IP56" s="7"/>
      <c r="IQ56" s="7"/>
      <c r="IR56" s="7"/>
      <c r="IS56" s="7"/>
      <c r="IT56" s="7"/>
      <c r="IU56" s="7"/>
      <c r="IV56" s="7"/>
      <c r="IW56" s="7"/>
      <c r="IX56" s="7"/>
      <c r="IY56" s="7"/>
      <c r="IZ56" s="7"/>
      <c r="JA56" s="7"/>
      <c r="JB56" s="7"/>
      <c r="JC56" s="7"/>
      <c r="JD56" s="7"/>
      <c r="JE56" s="7"/>
      <c r="JF56" s="7"/>
      <c r="JG56" s="7"/>
      <c r="JH56" s="7"/>
      <c r="JI56" s="7"/>
      <c r="JJ56" s="7"/>
      <c r="JK56" s="7"/>
      <c r="JL56" s="7"/>
      <c r="JM56" s="7"/>
      <c r="JN56" s="7"/>
      <c r="JO56" s="7"/>
      <c r="JP56" s="7"/>
      <c r="JQ56" s="7"/>
      <c r="JR56" s="7"/>
      <c r="JS56" s="7"/>
      <c r="JT56" s="7"/>
      <c r="JU56" s="7"/>
      <c r="JV56" s="7"/>
      <c r="JW56" s="7"/>
      <c r="JX56" s="7"/>
      <c r="JY56" s="7"/>
      <c r="JZ56" s="7"/>
      <c r="KA56" s="7"/>
      <c r="KB56" s="7"/>
      <c r="KC56" s="7"/>
      <c r="KD56" s="7"/>
      <c r="KE56" s="7"/>
      <c r="KF56" s="7"/>
      <c r="KG56" s="7"/>
      <c r="KH56" s="7"/>
      <c r="KI56" s="7"/>
      <c r="KJ56" s="7"/>
      <c r="KK56" s="7"/>
      <c r="KL56" s="7"/>
      <c r="KM56" s="7"/>
      <c r="KN56" s="7"/>
      <c r="KO56" s="7"/>
      <c r="KP56" s="7"/>
      <c r="KQ56" s="7"/>
      <c r="KR56" s="7"/>
      <c r="KS56" s="7"/>
      <c r="KT56" s="7"/>
      <c r="KU56" s="7"/>
      <c r="KV56" s="7"/>
      <c r="KW56" s="7"/>
      <c r="KX56" s="7"/>
      <c r="KY56" s="7"/>
      <c r="KZ56" s="7"/>
      <c r="LA56" s="7"/>
      <c r="LB56" s="7"/>
      <c r="LC56" s="7"/>
      <c r="LD56" s="7"/>
      <c r="LE56" s="7"/>
      <c r="LF56" s="7"/>
      <c r="LG56" s="7"/>
      <c r="LH56" s="7"/>
      <c r="LI56" s="7"/>
      <c r="LJ56" s="7"/>
      <c r="LK56" s="7"/>
      <c r="LL56" s="7"/>
      <c r="LM56" s="7"/>
      <c r="LN56" s="7"/>
      <c r="LO56" s="7"/>
      <c r="LP56" s="7"/>
      <c r="LQ56" s="7"/>
      <c r="LR56" s="7"/>
      <c r="LS56" s="7"/>
      <c r="LT56" s="7"/>
      <c r="LU56" s="7"/>
      <c r="LV56" s="7"/>
      <c r="LW56" s="7"/>
      <c r="LX56" s="7"/>
      <c r="LY56" s="7"/>
      <c r="LZ56" s="7"/>
      <c r="MA56" s="7"/>
      <c r="MB56" s="7"/>
      <c r="MC56" s="7"/>
      <c r="MD56" s="7"/>
      <c r="ME56" s="7"/>
      <c r="MF56" s="7"/>
      <c r="MG56" s="7"/>
      <c r="MH56" s="7"/>
      <c r="MI56" s="7"/>
      <c r="MJ56" s="7"/>
      <c r="MK56" s="7"/>
      <c r="ML56" s="7"/>
      <c r="MM56" s="7"/>
      <c r="MN56" s="7"/>
      <c r="MO56" s="7"/>
      <c r="MP56" s="7"/>
      <c r="MQ56" s="7"/>
      <c r="MR56" s="7"/>
      <c r="MS56" s="7"/>
      <c r="MT56" s="7"/>
      <c r="MU56" s="7"/>
      <c r="MV56" s="7"/>
      <c r="MW56" s="7"/>
      <c r="MX56" s="7"/>
      <c r="MY56" s="7"/>
      <c r="MZ56" s="7"/>
      <c r="NA56" s="7"/>
      <c r="NB56" s="7"/>
      <c r="NC56" s="7"/>
      <c r="ND56" s="7"/>
      <c r="NE56" s="7"/>
      <c r="NF56" s="7"/>
      <c r="NG56" s="7"/>
      <c r="NH56" s="7"/>
      <c r="NI56" s="7"/>
      <c r="NJ56" s="7"/>
      <c r="NK56" s="7"/>
      <c r="NL56" s="7"/>
      <c r="NM56" s="7"/>
      <c r="NN56" s="7"/>
      <c r="NO56" s="7"/>
      <c r="NP56" s="7"/>
      <c r="NQ56" s="7"/>
      <c r="NR56" s="7"/>
      <c r="NS56" s="7"/>
      <c r="NT56" s="7"/>
      <c r="NU56" s="7"/>
      <c r="NV56" s="7"/>
      <c r="NW56" s="7"/>
      <c r="NX56" s="7"/>
      <c r="NY56" s="7"/>
      <c r="NZ56" s="7"/>
      <c r="OA56" s="7"/>
      <c r="OB56" s="7"/>
      <c r="OC56" s="7"/>
      <c r="OD56" s="7"/>
      <c r="OE56" s="7"/>
      <c r="OF56" s="7"/>
      <c r="OG56" s="7"/>
      <c r="OH56" s="7"/>
      <c r="OI56" s="7"/>
      <c r="OJ56" s="7"/>
      <c r="OK56" s="7"/>
      <c r="OL56" s="7"/>
      <c r="OM56" s="7"/>
      <c r="ON56" s="7"/>
      <c r="OO56" s="7"/>
      <c r="OP56" s="7"/>
      <c r="OQ56" s="7"/>
      <c r="OR56" s="7"/>
      <c r="OS56" s="7"/>
      <c r="OT56" s="7"/>
      <c r="OU56" s="7"/>
      <c r="OV56" s="7"/>
      <c r="OW56" s="7"/>
      <c r="OX56" s="7"/>
      <c r="OY56" s="7"/>
      <c r="OZ56" s="7"/>
      <c r="PA56" s="7"/>
      <c r="PB56" s="7"/>
      <c r="PC56" s="7"/>
      <c r="PD56" s="7"/>
      <c r="PE56" s="7"/>
      <c r="PF56" s="7"/>
      <c r="PG56" s="7"/>
      <c r="PH56" s="7"/>
      <c r="PI56" s="7"/>
      <c r="PJ56" s="7"/>
      <c r="PK56" s="7"/>
      <c r="PL56" s="7"/>
      <c r="PM56" s="7"/>
      <c r="PN56" s="7"/>
      <c r="PO56" s="7"/>
      <c r="PP56" s="7"/>
      <c r="PQ56" s="7"/>
      <c r="PR56" s="7"/>
      <c r="PS56" s="7"/>
      <c r="PT56" s="7"/>
      <c r="PU56" s="7"/>
      <c r="PV56" s="7"/>
      <c r="PW56" s="7"/>
      <c r="PX56" s="7"/>
      <c r="PY56" s="7"/>
      <c r="PZ56" s="7"/>
      <c r="QA56" s="7"/>
      <c r="QB56" s="7"/>
      <c r="QC56" s="7"/>
      <c r="QD56" s="7"/>
      <c r="QE56" s="7"/>
      <c r="QF56" s="7"/>
      <c r="QG56" s="7"/>
    </row>
    <row r="57" spans="1:463" s="265" customFormat="1" ht="15">
      <c r="A57" s="268" t="s">
        <v>5244</v>
      </c>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c r="EU57" s="7"/>
      <c r="EV57" s="7"/>
      <c r="EW57" s="7"/>
      <c r="EX57" s="7"/>
      <c r="EY57" s="7"/>
      <c r="EZ57" s="7"/>
      <c r="FA57" s="7"/>
      <c r="FB57" s="7"/>
      <c r="FC57" s="7"/>
      <c r="FD57" s="7"/>
      <c r="FE57" s="7"/>
      <c r="FF57" s="7"/>
      <c r="FG57" s="7"/>
      <c r="FH57" s="7"/>
      <c r="FI57" s="7"/>
      <c r="FJ57" s="7"/>
      <c r="FK57" s="7"/>
      <c r="FL57" s="7"/>
      <c r="FM57" s="7"/>
      <c r="FN57" s="7"/>
      <c r="FO57" s="7"/>
      <c r="FP57" s="7"/>
      <c r="FQ57" s="7"/>
      <c r="FR57" s="7"/>
      <c r="FS57" s="7"/>
      <c r="FT57" s="7"/>
      <c r="FU57" s="7"/>
      <c r="FV57" s="7"/>
      <c r="FW57" s="7"/>
      <c r="FX57" s="7"/>
      <c r="FY57" s="7"/>
      <c r="FZ57" s="7"/>
      <c r="GA57" s="7"/>
      <c r="GB57" s="7"/>
      <c r="GC57" s="7"/>
      <c r="GD57" s="7"/>
      <c r="GE57" s="7"/>
      <c r="GF57" s="7"/>
      <c r="GG57" s="7"/>
      <c r="GH57" s="7"/>
      <c r="GI57" s="7"/>
      <c r="GJ57" s="7"/>
      <c r="GK57" s="7"/>
      <c r="GL57" s="7"/>
      <c r="GM57" s="7"/>
      <c r="GN57" s="7"/>
      <c r="GO57" s="7"/>
      <c r="GP57" s="7"/>
      <c r="GQ57" s="7"/>
      <c r="GR57" s="7"/>
      <c r="GS57" s="7"/>
      <c r="GT57" s="7"/>
      <c r="GU57" s="7"/>
      <c r="GV57" s="7"/>
      <c r="GW57" s="7"/>
      <c r="GX57" s="7"/>
      <c r="GY57" s="7"/>
      <c r="GZ57" s="7"/>
      <c r="HA57" s="7"/>
      <c r="HB57" s="7"/>
      <c r="HC57" s="7"/>
      <c r="HD57" s="7"/>
      <c r="HE57" s="7"/>
      <c r="HF57" s="7"/>
      <c r="HG57" s="7"/>
      <c r="HH57" s="7"/>
      <c r="HI57" s="7"/>
      <c r="HJ57" s="7"/>
      <c r="HK57" s="7"/>
      <c r="HL57" s="7"/>
      <c r="HM57" s="7"/>
      <c r="HN57" s="7"/>
      <c r="HO57" s="7"/>
      <c r="HP57" s="7"/>
      <c r="HQ57" s="7"/>
      <c r="HR57" s="7"/>
      <c r="HS57" s="7"/>
      <c r="HT57" s="7"/>
      <c r="HU57" s="7"/>
      <c r="HV57" s="7"/>
      <c r="HW57" s="7"/>
      <c r="HX57" s="7"/>
      <c r="HY57" s="7"/>
      <c r="HZ57" s="7"/>
      <c r="IA57" s="7"/>
      <c r="IB57" s="7"/>
      <c r="IC57" s="7"/>
      <c r="ID57" s="7"/>
      <c r="IE57" s="7"/>
      <c r="IF57" s="7"/>
      <c r="IG57" s="7"/>
      <c r="IH57" s="7"/>
      <c r="II57" s="7"/>
      <c r="IJ57" s="7"/>
      <c r="IK57" s="7"/>
      <c r="IL57" s="7"/>
      <c r="IM57" s="7"/>
      <c r="IN57" s="7"/>
      <c r="IO57" s="7"/>
      <c r="IP57" s="7"/>
      <c r="IQ57" s="7"/>
      <c r="IR57" s="7"/>
      <c r="IS57" s="7"/>
      <c r="IT57" s="7"/>
      <c r="IU57" s="7"/>
      <c r="IV57" s="7"/>
      <c r="IW57" s="7"/>
      <c r="IX57" s="7"/>
      <c r="IY57" s="7"/>
      <c r="IZ57" s="7"/>
      <c r="JA57" s="7"/>
      <c r="JB57" s="7"/>
      <c r="JC57" s="7"/>
      <c r="JD57" s="7"/>
      <c r="JE57" s="7"/>
      <c r="JF57" s="7"/>
      <c r="JG57" s="7"/>
      <c r="JH57" s="7"/>
      <c r="JI57" s="7"/>
      <c r="JJ57" s="7"/>
      <c r="JK57" s="7"/>
      <c r="JL57" s="7"/>
      <c r="JM57" s="7"/>
      <c r="JN57" s="7"/>
      <c r="JO57" s="7"/>
      <c r="JP57" s="7"/>
      <c r="JQ57" s="7"/>
      <c r="JR57" s="7"/>
      <c r="JS57" s="7"/>
      <c r="JT57" s="7"/>
      <c r="JU57" s="7"/>
      <c r="JV57" s="7"/>
      <c r="JW57" s="7"/>
      <c r="JX57" s="7"/>
      <c r="JY57" s="7"/>
      <c r="JZ57" s="7"/>
      <c r="KA57" s="7"/>
      <c r="KB57" s="7"/>
      <c r="KC57" s="7"/>
      <c r="KD57" s="7"/>
      <c r="KE57" s="7"/>
      <c r="KF57" s="7"/>
      <c r="KG57" s="7"/>
      <c r="KH57" s="7"/>
      <c r="KI57" s="7"/>
      <c r="KJ57" s="7"/>
      <c r="KK57" s="7"/>
      <c r="KL57" s="7"/>
      <c r="KM57" s="7"/>
      <c r="KN57" s="7"/>
      <c r="KO57" s="7"/>
      <c r="KP57" s="7"/>
      <c r="KQ57" s="7"/>
      <c r="KR57" s="7"/>
      <c r="KS57" s="7"/>
      <c r="KT57" s="7"/>
      <c r="KU57" s="7"/>
      <c r="KV57" s="7"/>
      <c r="KW57" s="7"/>
      <c r="KX57" s="7"/>
      <c r="KY57" s="7"/>
      <c r="KZ57" s="7"/>
      <c r="LA57" s="7"/>
      <c r="LB57" s="7"/>
      <c r="LC57" s="7"/>
      <c r="LD57" s="7"/>
      <c r="LE57" s="7"/>
      <c r="LF57" s="7"/>
      <c r="LG57" s="7"/>
      <c r="LH57" s="7"/>
      <c r="LI57" s="7"/>
      <c r="LJ57" s="7"/>
      <c r="LK57" s="7"/>
      <c r="LL57" s="7"/>
      <c r="LM57" s="7"/>
      <c r="LN57" s="7"/>
      <c r="LO57" s="7"/>
      <c r="LP57" s="7"/>
      <c r="LQ57" s="7"/>
      <c r="LR57" s="7"/>
      <c r="LS57" s="7"/>
      <c r="LT57" s="7"/>
      <c r="LU57" s="7"/>
      <c r="LV57" s="7"/>
      <c r="LW57" s="7"/>
      <c r="LX57" s="7"/>
      <c r="LY57" s="7"/>
      <c r="LZ57" s="7"/>
      <c r="MA57" s="7"/>
      <c r="MB57" s="7"/>
      <c r="MC57" s="7"/>
      <c r="MD57" s="7"/>
      <c r="ME57" s="7"/>
      <c r="MF57" s="7"/>
      <c r="MG57" s="7"/>
      <c r="MH57" s="7"/>
      <c r="MI57" s="7"/>
      <c r="MJ57" s="7"/>
      <c r="MK57" s="7"/>
      <c r="ML57" s="7"/>
      <c r="MM57" s="7"/>
      <c r="MN57" s="7"/>
      <c r="MO57" s="7"/>
      <c r="MP57" s="7"/>
      <c r="MQ57" s="7"/>
      <c r="MR57" s="7"/>
      <c r="MS57" s="7"/>
      <c r="MT57" s="7"/>
      <c r="MU57" s="7"/>
      <c r="MV57" s="7"/>
      <c r="MW57" s="7"/>
      <c r="MX57" s="7"/>
      <c r="MY57" s="7"/>
      <c r="MZ57" s="7"/>
      <c r="NA57" s="7"/>
      <c r="NB57" s="7"/>
      <c r="NC57" s="7"/>
      <c r="ND57" s="7"/>
      <c r="NE57" s="7"/>
      <c r="NF57" s="7"/>
      <c r="NG57" s="7"/>
      <c r="NH57" s="7"/>
      <c r="NI57" s="7"/>
      <c r="NJ57" s="7"/>
      <c r="NK57" s="7"/>
      <c r="NL57" s="7"/>
      <c r="NM57" s="7"/>
      <c r="NN57" s="7"/>
      <c r="NO57" s="7"/>
      <c r="NP57" s="7"/>
      <c r="NQ57" s="7"/>
      <c r="NR57" s="7"/>
      <c r="NS57" s="7"/>
      <c r="NT57" s="7"/>
      <c r="NU57" s="7"/>
      <c r="NV57" s="7"/>
      <c r="NW57" s="7"/>
      <c r="NX57" s="7"/>
      <c r="NY57" s="7"/>
      <c r="NZ57" s="7"/>
      <c r="OA57" s="7"/>
      <c r="OB57" s="7"/>
      <c r="OC57" s="7"/>
      <c r="OD57" s="7"/>
      <c r="OE57" s="7"/>
      <c r="OF57" s="7"/>
      <c r="OG57" s="7"/>
      <c r="OH57" s="7"/>
      <c r="OI57" s="7"/>
      <c r="OJ57" s="7"/>
      <c r="OK57" s="7"/>
      <c r="OL57" s="7"/>
      <c r="OM57" s="7"/>
      <c r="ON57" s="7"/>
      <c r="OO57" s="7"/>
      <c r="OP57" s="7"/>
      <c r="OQ57" s="7"/>
      <c r="OR57" s="7"/>
      <c r="OS57" s="7"/>
      <c r="OT57" s="7"/>
      <c r="OU57" s="7"/>
      <c r="OV57" s="7"/>
      <c r="OW57" s="7"/>
      <c r="OX57" s="7"/>
      <c r="OY57" s="7"/>
      <c r="OZ57" s="7"/>
      <c r="PA57" s="7"/>
      <c r="PB57" s="7"/>
      <c r="PC57" s="7"/>
      <c r="PD57" s="7"/>
      <c r="PE57" s="7"/>
      <c r="PF57" s="7"/>
      <c r="PG57" s="7"/>
      <c r="PH57" s="7"/>
      <c r="PI57" s="7"/>
      <c r="PJ57" s="7"/>
      <c r="PK57" s="7"/>
      <c r="PL57" s="7"/>
      <c r="PM57" s="7"/>
      <c r="PN57" s="7"/>
      <c r="PO57" s="7"/>
      <c r="PP57" s="7"/>
      <c r="PQ57" s="7"/>
      <c r="PR57" s="7"/>
      <c r="PS57" s="7"/>
      <c r="PT57" s="7"/>
      <c r="PU57" s="7"/>
      <c r="PV57" s="7"/>
      <c r="PW57" s="7"/>
      <c r="PX57" s="7"/>
      <c r="PY57" s="7"/>
      <c r="PZ57" s="7"/>
      <c r="QA57" s="7"/>
      <c r="QB57" s="7"/>
      <c r="QC57" s="7"/>
      <c r="QD57" s="7"/>
      <c r="QE57" s="7"/>
      <c r="QF57" s="7"/>
      <c r="QG57" s="7"/>
    </row>
    <row r="58" spans="1:463" s="274" customFormat="1" ht="15">
      <c r="A58" s="275" t="s">
        <v>5245</v>
      </c>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c r="PB58" s="6"/>
      <c r="PC58" s="6"/>
      <c r="PD58" s="6"/>
      <c r="PE58" s="6"/>
      <c r="PF58" s="6"/>
      <c r="PG58" s="6"/>
      <c r="PH58" s="6"/>
      <c r="PI58" s="6"/>
      <c r="PJ58" s="6"/>
      <c r="PK58" s="6"/>
      <c r="PL58" s="6"/>
      <c r="PM58" s="6"/>
      <c r="PN58" s="6"/>
      <c r="PO58" s="6"/>
      <c r="PP58" s="6"/>
      <c r="PQ58" s="6"/>
      <c r="PR58" s="6"/>
      <c r="PS58" s="6"/>
      <c r="PT58" s="6"/>
      <c r="PU58" s="6"/>
      <c r="PV58" s="6"/>
      <c r="PW58" s="6"/>
      <c r="PX58" s="6"/>
      <c r="PY58" s="6"/>
      <c r="PZ58" s="6"/>
      <c r="QA58" s="6"/>
      <c r="QB58" s="6"/>
      <c r="QC58" s="6"/>
      <c r="QD58" s="6"/>
      <c r="QE58" s="6"/>
      <c r="QF58" s="6"/>
      <c r="QG58" s="6"/>
    </row>
    <row r="59" spans="1:463" s="265" customFormat="1" ht="15">
      <c r="A59" s="268" t="s">
        <v>5220</v>
      </c>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c r="IV59" s="7"/>
      <c r="IW59" s="7"/>
      <c r="IX59" s="7"/>
      <c r="IY59" s="7"/>
      <c r="IZ59" s="7"/>
      <c r="JA59" s="7"/>
      <c r="JB59" s="7"/>
      <c r="JC59" s="7"/>
      <c r="JD59" s="7"/>
      <c r="JE59" s="7"/>
      <c r="JF59" s="7"/>
      <c r="JG59" s="7"/>
      <c r="JH59" s="7"/>
      <c r="JI59" s="7"/>
      <c r="JJ59" s="7"/>
      <c r="JK59" s="7"/>
      <c r="JL59" s="7"/>
      <c r="JM59" s="7"/>
      <c r="JN59" s="7"/>
      <c r="JO59" s="7"/>
      <c r="JP59" s="7"/>
      <c r="JQ59" s="7"/>
      <c r="JR59" s="7"/>
      <c r="JS59" s="7"/>
      <c r="JT59" s="7"/>
      <c r="JU59" s="7"/>
      <c r="JV59" s="7"/>
      <c r="JW59" s="7"/>
      <c r="JX59" s="7"/>
      <c r="JY59" s="7"/>
      <c r="JZ59" s="7"/>
      <c r="KA59" s="7"/>
      <c r="KB59" s="7"/>
      <c r="KC59" s="7"/>
      <c r="KD59" s="7"/>
      <c r="KE59" s="7"/>
      <c r="KF59" s="7"/>
      <c r="KG59" s="7"/>
      <c r="KH59" s="7"/>
      <c r="KI59" s="7"/>
      <c r="KJ59" s="7"/>
      <c r="KK59" s="7"/>
      <c r="KL59" s="7"/>
      <c r="KM59" s="7"/>
      <c r="KN59" s="7"/>
      <c r="KO59" s="7"/>
      <c r="KP59" s="7"/>
      <c r="KQ59" s="7"/>
      <c r="KR59" s="7"/>
      <c r="KS59" s="7"/>
      <c r="KT59" s="7"/>
      <c r="KU59" s="7"/>
      <c r="KV59" s="7"/>
      <c r="KW59" s="7"/>
      <c r="KX59" s="7"/>
      <c r="KY59" s="7"/>
      <c r="KZ59" s="7"/>
      <c r="LA59" s="7"/>
      <c r="LB59" s="7"/>
      <c r="LC59" s="7"/>
      <c r="LD59" s="7"/>
      <c r="LE59" s="7"/>
      <c r="LF59" s="7"/>
      <c r="LG59" s="7"/>
      <c r="LH59" s="7"/>
      <c r="LI59" s="7"/>
      <c r="LJ59" s="7"/>
      <c r="LK59" s="7"/>
      <c r="LL59" s="7"/>
      <c r="LM59" s="7"/>
      <c r="LN59" s="7"/>
      <c r="LO59" s="7"/>
      <c r="LP59" s="7"/>
      <c r="LQ59" s="7"/>
      <c r="LR59" s="7"/>
      <c r="LS59" s="7"/>
      <c r="LT59" s="7"/>
      <c r="LU59" s="7"/>
      <c r="LV59" s="7"/>
      <c r="LW59" s="7"/>
      <c r="LX59" s="7"/>
      <c r="LY59" s="7"/>
      <c r="LZ59" s="7"/>
      <c r="MA59" s="7"/>
      <c r="MB59" s="7"/>
      <c r="MC59" s="7"/>
      <c r="MD59" s="7"/>
      <c r="ME59" s="7"/>
      <c r="MF59" s="7"/>
      <c r="MG59" s="7"/>
      <c r="MH59" s="7"/>
      <c r="MI59" s="7"/>
      <c r="MJ59" s="7"/>
      <c r="MK59" s="7"/>
      <c r="ML59" s="7"/>
      <c r="MM59" s="7"/>
      <c r="MN59" s="7"/>
      <c r="MO59" s="7"/>
      <c r="MP59" s="7"/>
      <c r="MQ59" s="7"/>
      <c r="MR59" s="7"/>
      <c r="MS59" s="7"/>
      <c r="MT59" s="7"/>
      <c r="MU59" s="7"/>
      <c r="MV59" s="7"/>
      <c r="MW59" s="7"/>
      <c r="MX59" s="7"/>
      <c r="MY59" s="7"/>
      <c r="MZ59" s="7"/>
      <c r="NA59" s="7"/>
      <c r="NB59" s="7"/>
      <c r="NC59" s="7"/>
      <c r="ND59" s="7"/>
      <c r="NE59" s="7"/>
      <c r="NF59" s="7"/>
      <c r="NG59" s="7"/>
      <c r="NH59" s="7"/>
      <c r="NI59" s="7"/>
      <c r="NJ59" s="7"/>
      <c r="NK59" s="7"/>
      <c r="NL59" s="7"/>
      <c r="NM59" s="7"/>
      <c r="NN59" s="7"/>
      <c r="NO59" s="7"/>
      <c r="NP59" s="7"/>
      <c r="NQ59" s="7"/>
      <c r="NR59" s="7"/>
      <c r="NS59" s="7"/>
      <c r="NT59" s="7"/>
      <c r="NU59" s="7"/>
      <c r="NV59" s="7"/>
      <c r="NW59" s="7"/>
      <c r="NX59" s="7"/>
      <c r="NY59" s="7"/>
      <c r="NZ59" s="7"/>
      <c r="OA59" s="7"/>
      <c r="OB59" s="7"/>
      <c r="OC59" s="7"/>
      <c r="OD59" s="7"/>
      <c r="OE59" s="7"/>
      <c r="OF59" s="7"/>
      <c r="OG59" s="7"/>
      <c r="OH59" s="7"/>
      <c r="OI59" s="7"/>
      <c r="OJ59" s="7"/>
      <c r="OK59" s="7"/>
      <c r="OL59" s="7"/>
      <c r="OM59" s="7"/>
      <c r="ON59" s="7"/>
      <c r="OO59" s="7"/>
      <c r="OP59" s="7"/>
      <c r="OQ59" s="7"/>
      <c r="OR59" s="7"/>
      <c r="OS59" s="7"/>
      <c r="OT59" s="7"/>
      <c r="OU59" s="7"/>
      <c r="OV59" s="7"/>
      <c r="OW59" s="7"/>
      <c r="OX59" s="7"/>
      <c r="OY59" s="7"/>
      <c r="OZ59" s="7"/>
      <c r="PA59" s="7"/>
      <c r="PB59" s="7"/>
      <c r="PC59" s="7"/>
      <c r="PD59" s="7"/>
      <c r="PE59" s="7"/>
      <c r="PF59" s="7"/>
      <c r="PG59" s="7"/>
      <c r="PH59" s="7"/>
      <c r="PI59" s="7"/>
      <c r="PJ59" s="7"/>
      <c r="PK59" s="7"/>
      <c r="PL59" s="7"/>
      <c r="PM59" s="7"/>
      <c r="PN59" s="7"/>
      <c r="PO59" s="7"/>
      <c r="PP59" s="7"/>
      <c r="PQ59" s="7"/>
      <c r="PR59" s="7"/>
      <c r="PS59" s="7"/>
      <c r="PT59" s="7"/>
      <c r="PU59" s="7"/>
      <c r="PV59" s="7"/>
      <c r="PW59" s="7"/>
      <c r="PX59" s="7"/>
      <c r="PY59" s="7"/>
      <c r="PZ59" s="7"/>
      <c r="QA59" s="7"/>
      <c r="QB59" s="7"/>
      <c r="QC59" s="7"/>
      <c r="QD59" s="7"/>
      <c r="QE59" s="7"/>
      <c r="QF59" s="7"/>
      <c r="QG59" s="7"/>
    </row>
    <row r="60" spans="1:463" s="265" customFormat="1" ht="15">
      <c r="A60" s="272" t="s">
        <v>5246</v>
      </c>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c r="ET60" s="7"/>
      <c r="EU60" s="7"/>
      <c r="EV60" s="7"/>
      <c r="EW60" s="7"/>
      <c r="EX60" s="7"/>
      <c r="EY60" s="7"/>
      <c r="EZ60" s="7"/>
      <c r="FA60" s="7"/>
      <c r="FB60" s="7"/>
      <c r="FC60" s="7"/>
      <c r="FD60" s="7"/>
      <c r="FE60" s="7"/>
      <c r="FF60" s="7"/>
      <c r="FG60" s="7"/>
      <c r="FH60" s="7"/>
      <c r="FI60" s="7"/>
      <c r="FJ60" s="7"/>
      <c r="FK60" s="7"/>
      <c r="FL60" s="7"/>
      <c r="FM60" s="7"/>
      <c r="FN60" s="7"/>
      <c r="FO60" s="7"/>
      <c r="FP60" s="7"/>
      <c r="FQ60" s="7"/>
      <c r="FR60" s="7"/>
      <c r="FS60" s="7"/>
      <c r="FT60" s="7"/>
      <c r="FU60" s="7"/>
      <c r="FV60" s="7"/>
      <c r="FW60" s="7"/>
      <c r="FX60" s="7"/>
      <c r="FY60" s="7"/>
      <c r="FZ60" s="7"/>
      <c r="GA60" s="7"/>
      <c r="GB60" s="7"/>
      <c r="GC60" s="7"/>
      <c r="GD60" s="7"/>
      <c r="GE60" s="7"/>
      <c r="GF60" s="7"/>
      <c r="GG60" s="7"/>
      <c r="GH60" s="7"/>
      <c r="GI60" s="7"/>
      <c r="GJ60" s="7"/>
      <c r="GK60" s="7"/>
      <c r="GL60" s="7"/>
      <c r="GM60" s="7"/>
      <c r="GN60" s="7"/>
      <c r="GO60" s="7"/>
      <c r="GP60" s="7"/>
      <c r="GQ60" s="7"/>
      <c r="GR60" s="7"/>
      <c r="GS60" s="7"/>
      <c r="GT60" s="7"/>
      <c r="GU60" s="7"/>
      <c r="GV60" s="7"/>
      <c r="GW60" s="7"/>
      <c r="GX60" s="7"/>
      <c r="GY60" s="7"/>
      <c r="GZ60" s="7"/>
      <c r="HA60" s="7"/>
      <c r="HB60" s="7"/>
      <c r="HC60" s="7"/>
      <c r="HD60" s="7"/>
      <c r="HE60" s="7"/>
      <c r="HF60" s="7"/>
      <c r="HG60" s="7"/>
      <c r="HH60" s="7"/>
      <c r="HI60" s="7"/>
      <c r="HJ60" s="7"/>
      <c r="HK60" s="7"/>
      <c r="HL60" s="7"/>
      <c r="HM60" s="7"/>
      <c r="HN60" s="7"/>
      <c r="HO60" s="7"/>
      <c r="HP60" s="7"/>
      <c r="HQ60" s="7"/>
      <c r="HR60" s="7"/>
      <c r="HS60" s="7"/>
      <c r="HT60" s="7"/>
      <c r="HU60" s="7"/>
      <c r="HV60" s="7"/>
      <c r="HW60" s="7"/>
      <c r="HX60" s="7"/>
      <c r="HY60" s="7"/>
      <c r="HZ60" s="7"/>
      <c r="IA60" s="7"/>
      <c r="IB60" s="7"/>
      <c r="IC60" s="7"/>
      <c r="ID60" s="7"/>
      <c r="IE60" s="7"/>
      <c r="IF60" s="7"/>
      <c r="IG60" s="7"/>
      <c r="IH60" s="7"/>
      <c r="II60" s="7"/>
      <c r="IJ60" s="7"/>
      <c r="IK60" s="7"/>
      <c r="IL60" s="7"/>
      <c r="IM60" s="7"/>
      <c r="IN60" s="7"/>
      <c r="IO60" s="7"/>
      <c r="IP60" s="7"/>
      <c r="IQ60" s="7"/>
      <c r="IR60" s="7"/>
      <c r="IS60" s="7"/>
      <c r="IT60" s="7"/>
      <c r="IU60" s="7"/>
      <c r="IV60" s="7"/>
      <c r="IW60" s="7"/>
      <c r="IX60" s="7"/>
      <c r="IY60" s="7"/>
      <c r="IZ60" s="7"/>
      <c r="JA60" s="7"/>
      <c r="JB60" s="7"/>
      <c r="JC60" s="7"/>
      <c r="JD60" s="7"/>
      <c r="JE60" s="7"/>
      <c r="JF60" s="7"/>
      <c r="JG60" s="7"/>
      <c r="JH60" s="7"/>
      <c r="JI60" s="7"/>
      <c r="JJ60" s="7"/>
      <c r="JK60" s="7"/>
      <c r="JL60" s="7"/>
      <c r="JM60" s="7"/>
      <c r="JN60" s="7"/>
      <c r="JO60" s="7"/>
      <c r="JP60" s="7"/>
      <c r="JQ60" s="7"/>
      <c r="JR60" s="7"/>
      <c r="JS60" s="7"/>
      <c r="JT60" s="7"/>
      <c r="JU60" s="7"/>
      <c r="JV60" s="7"/>
      <c r="JW60" s="7"/>
      <c r="JX60" s="7"/>
      <c r="JY60" s="7"/>
      <c r="JZ60" s="7"/>
      <c r="KA60" s="7"/>
      <c r="KB60" s="7"/>
      <c r="KC60" s="7"/>
      <c r="KD60" s="7"/>
      <c r="KE60" s="7"/>
      <c r="KF60" s="7"/>
      <c r="KG60" s="7"/>
      <c r="KH60" s="7"/>
      <c r="KI60" s="7"/>
      <c r="KJ60" s="7"/>
      <c r="KK60" s="7"/>
      <c r="KL60" s="7"/>
      <c r="KM60" s="7"/>
      <c r="KN60" s="7"/>
      <c r="KO60" s="7"/>
      <c r="KP60" s="7"/>
      <c r="KQ60" s="7"/>
      <c r="KR60" s="7"/>
      <c r="KS60" s="7"/>
      <c r="KT60" s="7"/>
      <c r="KU60" s="7"/>
      <c r="KV60" s="7"/>
      <c r="KW60" s="7"/>
      <c r="KX60" s="7"/>
      <c r="KY60" s="7"/>
      <c r="KZ60" s="7"/>
      <c r="LA60" s="7"/>
      <c r="LB60" s="7"/>
      <c r="LC60" s="7"/>
      <c r="LD60" s="7"/>
      <c r="LE60" s="7"/>
      <c r="LF60" s="7"/>
      <c r="LG60" s="7"/>
      <c r="LH60" s="7"/>
      <c r="LI60" s="7"/>
      <c r="LJ60" s="7"/>
      <c r="LK60" s="7"/>
      <c r="LL60" s="7"/>
      <c r="LM60" s="7"/>
      <c r="LN60" s="7"/>
      <c r="LO60" s="7"/>
      <c r="LP60" s="7"/>
      <c r="LQ60" s="7"/>
      <c r="LR60" s="7"/>
      <c r="LS60" s="7"/>
      <c r="LT60" s="7"/>
      <c r="LU60" s="7"/>
      <c r="LV60" s="7"/>
      <c r="LW60" s="7"/>
      <c r="LX60" s="7"/>
      <c r="LY60" s="7"/>
      <c r="LZ60" s="7"/>
      <c r="MA60" s="7"/>
      <c r="MB60" s="7"/>
      <c r="MC60" s="7"/>
      <c r="MD60" s="7"/>
      <c r="ME60" s="7"/>
      <c r="MF60" s="7"/>
      <c r="MG60" s="7"/>
      <c r="MH60" s="7"/>
      <c r="MI60" s="7"/>
      <c r="MJ60" s="7"/>
      <c r="MK60" s="7"/>
      <c r="ML60" s="7"/>
      <c r="MM60" s="7"/>
      <c r="MN60" s="7"/>
      <c r="MO60" s="7"/>
      <c r="MP60" s="7"/>
      <c r="MQ60" s="7"/>
      <c r="MR60" s="7"/>
      <c r="MS60" s="7"/>
      <c r="MT60" s="7"/>
      <c r="MU60" s="7"/>
      <c r="MV60" s="7"/>
      <c r="MW60" s="7"/>
      <c r="MX60" s="7"/>
      <c r="MY60" s="7"/>
      <c r="MZ60" s="7"/>
      <c r="NA60" s="7"/>
      <c r="NB60" s="7"/>
      <c r="NC60" s="7"/>
      <c r="ND60" s="7"/>
      <c r="NE60" s="7"/>
      <c r="NF60" s="7"/>
      <c r="NG60" s="7"/>
      <c r="NH60" s="7"/>
      <c r="NI60" s="7"/>
      <c r="NJ60" s="7"/>
      <c r="NK60" s="7"/>
      <c r="NL60" s="7"/>
      <c r="NM60" s="7"/>
      <c r="NN60" s="7"/>
      <c r="NO60" s="7"/>
      <c r="NP60" s="7"/>
      <c r="NQ60" s="7"/>
      <c r="NR60" s="7"/>
      <c r="NS60" s="7"/>
      <c r="NT60" s="7"/>
      <c r="NU60" s="7"/>
      <c r="NV60" s="7"/>
      <c r="NW60" s="7"/>
      <c r="NX60" s="7"/>
      <c r="NY60" s="7"/>
      <c r="NZ60" s="7"/>
      <c r="OA60" s="7"/>
      <c r="OB60" s="7"/>
      <c r="OC60" s="7"/>
      <c r="OD60" s="7"/>
      <c r="OE60" s="7"/>
      <c r="OF60" s="7"/>
      <c r="OG60" s="7"/>
      <c r="OH60" s="7"/>
      <c r="OI60" s="7"/>
      <c r="OJ60" s="7"/>
      <c r="OK60" s="7"/>
      <c r="OL60" s="7"/>
      <c r="OM60" s="7"/>
      <c r="ON60" s="7"/>
      <c r="OO60" s="7"/>
      <c r="OP60" s="7"/>
      <c r="OQ60" s="7"/>
      <c r="OR60" s="7"/>
      <c r="OS60" s="7"/>
      <c r="OT60" s="7"/>
      <c r="OU60" s="7"/>
      <c r="OV60" s="7"/>
      <c r="OW60" s="7"/>
      <c r="OX60" s="7"/>
      <c r="OY60" s="7"/>
      <c r="OZ60" s="7"/>
      <c r="PA60" s="7"/>
      <c r="PB60" s="7"/>
      <c r="PC60" s="7"/>
      <c r="PD60" s="7"/>
      <c r="PE60" s="7"/>
      <c r="PF60" s="7"/>
      <c r="PG60" s="7"/>
      <c r="PH60" s="7"/>
      <c r="PI60" s="7"/>
      <c r="PJ60" s="7"/>
      <c r="PK60" s="7"/>
      <c r="PL60" s="7"/>
      <c r="PM60" s="7"/>
      <c r="PN60" s="7"/>
      <c r="PO60" s="7"/>
      <c r="PP60" s="7"/>
      <c r="PQ60" s="7"/>
      <c r="PR60" s="7"/>
      <c r="PS60" s="7"/>
      <c r="PT60" s="7"/>
      <c r="PU60" s="7"/>
      <c r="PV60" s="7"/>
      <c r="PW60" s="7"/>
      <c r="PX60" s="7"/>
      <c r="PY60" s="7"/>
      <c r="PZ60" s="7"/>
      <c r="QA60" s="7"/>
      <c r="QB60" s="7"/>
      <c r="QC60" s="7"/>
      <c r="QD60" s="7"/>
      <c r="QE60" s="7"/>
      <c r="QF60" s="7"/>
      <c r="QG60" s="7"/>
    </row>
    <row r="61" spans="1:463" s="265" customFormat="1" ht="15">
      <c r="A61" s="268" t="s">
        <v>5244</v>
      </c>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c r="ET61" s="7"/>
      <c r="EU61" s="7"/>
      <c r="EV61" s="7"/>
      <c r="EW61" s="7"/>
      <c r="EX61" s="7"/>
      <c r="EY61" s="7"/>
      <c r="EZ61" s="7"/>
      <c r="FA61" s="7"/>
      <c r="FB61" s="7"/>
      <c r="FC61" s="7"/>
      <c r="FD61" s="7"/>
      <c r="FE61" s="7"/>
      <c r="FF61" s="7"/>
      <c r="FG61" s="7"/>
      <c r="FH61" s="7"/>
      <c r="FI61" s="7"/>
      <c r="FJ61" s="7"/>
      <c r="FK61" s="7"/>
      <c r="FL61" s="7"/>
      <c r="FM61" s="7"/>
      <c r="FN61" s="7"/>
      <c r="FO61" s="7"/>
      <c r="FP61" s="7"/>
      <c r="FQ61" s="7"/>
      <c r="FR61" s="7"/>
      <c r="FS61" s="7"/>
      <c r="FT61" s="7"/>
      <c r="FU61" s="7"/>
      <c r="FV61" s="7"/>
      <c r="FW61" s="7"/>
      <c r="FX61" s="7"/>
      <c r="FY61" s="7"/>
      <c r="FZ61" s="7"/>
      <c r="GA61" s="7"/>
      <c r="GB61" s="7"/>
      <c r="GC61" s="7"/>
      <c r="GD61" s="7"/>
      <c r="GE61" s="7"/>
      <c r="GF61" s="7"/>
      <c r="GG61" s="7"/>
      <c r="GH61" s="7"/>
      <c r="GI61" s="7"/>
      <c r="GJ61" s="7"/>
      <c r="GK61" s="7"/>
      <c r="GL61" s="7"/>
      <c r="GM61" s="7"/>
      <c r="GN61" s="7"/>
      <c r="GO61" s="7"/>
      <c r="GP61" s="7"/>
      <c r="GQ61" s="7"/>
      <c r="GR61" s="7"/>
      <c r="GS61" s="7"/>
      <c r="GT61" s="7"/>
      <c r="GU61" s="7"/>
      <c r="GV61" s="7"/>
      <c r="GW61" s="7"/>
      <c r="GX61" s="7"/>
      <c r="GY61" s="7"/>
      <c r="GZ61" s="7"/>
      <c r="HA61" s="7"/>
      <c r="HB61" s="7"/>
      <c r="HC61" s="7"/>
      <c r="HD61" s="7"/>
      <c r="HE61" s="7"/>
      <c r="HF61" s="7"/>
      <c r="HG61" s="7"/>
      <c r="HH61" s="7"/>
      <c r="HI61" s="7"/>
      <c r="HJ61" s="7"/>
      <c r="HK61" s="7"/>
      <c r="HL61" s="7"/>
      <c r="HM61" s="7"/>
      <c r="HN61" s="7"/>
      <c r="HO61" s="7"/>
      <c r="HP61" s="7"/>
      <c r="HQ61" s="7"/>
      <c r="HR61" s="7"/>
      <c r="HS61" s="7"/>
      <c r="HT61" s="7"/>
      <c r="HU61" s="7"/>
      <c r="HV61" s="7"/>
      <c r="HW61" s="7"/>
      <c r="HX61" s="7"/>
      <c r="HY61" s="7"/>
      <c r="HZ61" s="7"/>
      <c r="IA61" s="7"/>
      <c r="IB61" s="7"/>
      <c r="IC61" s="7"/>
      <c r="ID61" s="7"/>
      <c r="IE61" s="7"/>
      <c r="IF61" s="7"/>
      <c r="IG61" s="7"/>
      <c r="IH61" s="7"/>
      <c r="II61" s="7"/>
      <c r="IJ61" s="7"/>
      <c r="IK61" s="7"/>
      <c r="IL61" s="7"/>
      <c r="IM61" s="7"/>
      <c r="IN61" s="7"/>
      <c r="IO61" s="7"/>
      <c r="IP61" s="7"/>
      <c r="IQ61" s="7"/>
      <c r="IR61" s="7"/>
      <c r="IS61" s="7"/>
      <c r="IT61" s="7"/>
      <c r="IU61" s="7"/>
      <c r="IV61" s="7"/>
      <c r="IW61" s="7"/>
      <c r="IX61" s="7"/>
      <c r="IY61" s="7"/>
      <c r="IZ61" s="7"/>
      <c r="JA61" s="7"/>
      <c r="JB61" s="7"/>
      <c r="JC61" s="7"/>
      <c r="JD61" s="7"/>
      <c r="JE61" s="7"/>
      <c r="JF61" s="7"/>
      <c r="JG61" s="7"/>
      <c r="JH61" s="7"/>
      <c r="JI61" s="7"/>
      <c r="JJ61" s="7"/>
      <c r="JK61" s="7"/>
      <c r="JL61" s="7"/>
      <c r="JM61" s="7"/>
      <c r="JN61" s="7"/>
      <c r="JO61" s="7"/>
      <c r="JP61" s="7"/>
      <c r="JQ61" s="7"/>
      <c r="JR61" s="7"/>
      <c r="JS61" s="7"/>
      <c r="JT61" s="7"/>
      <c r="JU61" s="7"/>
      <c r="JV61" s="7"/>
      <c r="JW61" s="7"/>
      <c r="JX61" s="7"/>
      <c r="JY61" s="7"/>
      <c r="JZ61" s="7"/>
      <c r="KA61" s="7"/>
      <c r="KB61" s="7"/>
      <c r="KC61" s="7"/>
      <c r="KD61" s="7"/>
      <c r="KE61" s="7"/>
      <c r="KF61" s="7"/>
      <c r="KG61" s="7"/>
      <c r="KH61" s="7"/>
      <c r="KI61" s="7"/>
      <c r="KJ61" s="7"/>
      <c r="KK61" s="7"/>
      <c r="KL61" s="7"/>
      <c r="KM61" s="7"/>
      <c r="KN61" s="7"/>
      <c r="KO61" s="7"/>
      <c r="KP61" s="7"/>
      <c r="KQ61" s="7"/>
      <c r="KR61" s="7"/>
      <c r="KS61" s="7"/>
      <c r="KT61" s="7"/>
      <c r="KU61" s="7"/>
      <c r="KV61" s="7"/>
      <c r="KW61" s="7"/>
      <c r="KX61" s="7"/>
      <c r="KY61" s="7"/>
      <c r="KZ61" s="7"/>
      <c r="LA61" s="7"/>
      <c r="LB61" s="7"/>
      <c r="LC61" s="7"/>
      <c r="LD61" s="7"/>
      <c r="LE61" s="7"/>
      <c r="LF61" s="7"/>
      <c r="LG61" s="7"/>
      <c r="LH61" s="7"/>
      <c r="LI61" s="7"/>
      <c r="LJ61" s="7"/>
      <c r="LK61" s="7"/>
      <c r="LL61" s="7"/>
      <c r="LM61" s="7"/>
      <c r="LN61" s="7"/>
      <c r="LO61" s="7"/>
      <c r="LP61" s="7"/>
      <c r="LQ61" s="7"/>
      <c r="LR61" s="7"/>
      <c r="LS61" s="7"/>
      <c r="LT61" s="7"/>
      <c r="LU61" s="7"/>
      <c r="LV61" s="7"/>
      <c r="LW61" s="7"/>
      <c r="LX61" s="7"/>
      <c r="LY61" s="7"/>
      <c r="LZ61" s="7"/>
      <c r="MA61" s="7"/>
      <c r="MB61" s="7"/>
      <c r="MC61" s="7"/>
      <c r="MD61" s="7"/>
      <c r="ME61" s="7"/>
      <c r="MF61" s="7"/>
      <c r="MG61" s="7"/>
      <c r="MH61" s="7"/>
      <c r="MI61" s="7"/>
      <c r="MJ61" s="7"/>
      <c r="MK61" s="7"/>
      <c r="ML61" s="7"/>
      <c r="MM61" s="7"/>
      <c r="MN61" s="7"/>
      <c r="MO61" s="7"/>
      <c r="MP61" s="7"/>
      <c r="MQ61" s="7"/>
      <c r="MR61" s="7"/>
      <c r="MS61" s="7"/>
      <c r="MT61" s="7"/>
      <c r="MU61" s="7"/>
      <c r="MV61" s="7"/>
      <c r="MW61" s="7"/>
      <c r="MX61" s="7"/>
      <c r="MY61" s="7"/>
      <c r="MZ61" s="7"/>
      <c r="NA61" s="7"/>
      <c r="NB61" s="7"/>
      <c r="NC61" s="7"/>
      <c r="ND61" s="7"/>
      <c r="NE61" s="7"/>
      <c r="NF61" s="7"/>
      <c r="NG61" s="7"/>
      <c r="NH61" s="7"/>
      <c r="NI61" s="7"/>
      <c r="NJ61" s="7"/>
      <c r="NK61" s="7"/>
      <c r="NL61" s="7"/>
      <c r="NM61" s="7"/>
      <c r="NN61" s="7"/>
      <c r="NO61" s="7"/>
      <c r="NP61" s="7"/>
      <c r="NQ61" s="7"/>
      <c r="NR61" s="7"/>
      <c r="NS61" s="7"/>
      <c r="NT61" s="7"/>
      <c r="NU61" s="7"/>
      <c r="NV61" s="7"/>
      <c r="NW61" s="7"/>
      <c r="NX61" s="7"/>
      <c r="NY61" s="7"/>
      <c r="NZ61" s="7"/>
      <c r="OA61" s="7"/>
      <c r="OB61" s="7"/>
      <c r="OC61" s="7"/>
      <c r="OD61" s="7"/>
      <c r="OE61" s="7"/>
      <c r="OF61" s="7"/>
      <c r="OG61" s="7"/>
      <c r="OH61" s="7"/>
      <c r="OI61" s="7"/>
      <c r="OJ61" s="7"/>
      <c r="OK61" s="7"/>
      <c r="OL61" s="7"/>
      <c r="OM61" s="7"/>
      <c r="ON61" s="7"/>
      <c r="OO61" s="7"/>
      <c r="OP61" s="7"/>
      <c r="OQ61" s="7"/>
      <c r="OR61" s="7"/>
      <c r="OS61" s="7"/>
      <c r="OT61" s="7"/>
      <c r="OU61" s="7"/>
      <c r="OV61" s="7"/>
      <c r="OW61" s="7"/>
      <c r="OX61" s="7"/>
      <c r="OY61" s="7"/>
      <c r="OZ61" s="7"/>
      <c r="PA61" s="7"/>
      <c r="PB61" s="7"/>
      <c r="PC61" s="7"/>
      <c r="PD61" s="7"/>
      <c r="PE61" s="7"/>
      <c r="PF61" s="7"/>
      <c r="PG61" s="7"/>
      <c r="PH61" s="7"/>
      <c r="PI61" s="7"/>
      <c r="PJ61" s="7"/>
      <c r="PK61" s="7"/>
      <c r="PL61" s="7"/>
      <c r="PM61" s="7"/>
      <c r="PN61" s="7"/>
      <c r="PO61" s="7"/>
      <c r="PP61" s="7"/>
      <c r="PQ61" s="7"/>
      <c r="PR61" s="7"/>
      <c r="PS61" s="7"/>
      <c r="PT61" s="7"/>
      <c r="PU61" s="7"/>
      <c r="PV61" s="7"/>
      <c r="PW61" s="7"/>
      <c r="PX61" s="7"/>
      <c r="PY61" s="7"/>
      <c r="PZ61" s="7"/>
      <c r="QA61" s="7"/>
      <c r="QB61" s="7"/>
      <c r="QC61" s="7"/>
      <c r="QD61" s="7"/>
      <c r="QE61" s="7"/>
      <c r="QF61" s="7"/>
      <c r="QG61" s="7"/>
    </row>
    <row r="62" spans="1:463" s="274" customFormat="1" ht="15">
      <c r="A62" s="275" t="s">
        <v>5245</v>
      </c>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c r="MR62" s="6"/>
      <c r="MS62" s="6"/>
      <c r="MT62" s="6"/>
      <c r="MU62" s="6"/>
      <c r="MV62" s="6"/>
      <c r="MW62" s="6"/>
      <c r="MX62" s="6"/>
      <c r="MY62" s="6"/>
      <c r="MZ62" s="6"/>
      <c r="NA62" s="6"/>
      <c r="NB62" s="6"/>
      <c r="NC62" s="6"/>
      <c r="ND62" s="6"/>
      <c r="NE62" s="6"/>
      <c r="NF62" s="6"/>
      <c r="NG62" s="6"/>
      <c r="NH62" s="6"/>
      <c r="NI62" s="6"/>
      <c r="NJ62" s="6"/>
      <c r="NK62" s="6"/>
      <c r="NL62" s="6"/>
      <c r="NM62" s="6"/>
      <c r="NN62" s="6"/>
      <c r="NO62" s="6"/>
      <c r="NP62" s="6"/>
      <c r="NQ62" s="6"/>
      <c r="NR62" s="6"/>
      <c r="NS62" s="6"/>
      <c r="NT62" s="6"/>
      <c r="NU62" s="6"/>
      <c r="NV62" s="6"/>
      <c r="NW62" s="6"/>
      <c r="NX62" s="6"/>
      <c r="NY62" s="6"/>
      <c r="NZ62" s="6"/>
      <c r="OA62" s="6"/>
      <c r="OB62" s="6"/>
      <c r="OC62" s="6"/>
      <c r="OD62" s="6"/>
      <c r="OE62" s="6"/>
      <c r="OF62" s="6"/>
      <c r="OG62" s="6"/>
      <c r="OH62" s="6"/>
      <c r="OI62" s="6"/>
      <c r="OJ62" s="6"/>
      <c r="OK62" s="6"/>
      <c r="OL62" s="6"/>
      <c r="OM62" s="6"/>
      <c r="ON62" s="6"/>
      <c r="OO62" s="6"/>
      <c r="OP62" s="6"/>
      <c r="OQ62" s="6"/>
      <c r="OR62" s="6"/>
      <c r="OS62" s="6"/>
      <c r="OT62" s="6"/>
      <c r="OU62" s="6"/>
      <c r="OV62" s="6"/>
      <c r="OW62" s="6"/>
      <c r="OX62" s="6"/>
      <c r="OY62" s="6"/>
      <c r="OZ62" s="6"/>
      <c r="PA62" s="6"/>
      <c r="PB62" s="6"/>
      <c r="PC62" s="6"/>
      <c r="PD62" s="6"/>
      <c r="PE62" s="6"/>
      <c r="PF62" s="6"/>
      <c r="PG62" s="6"/>
      <c r="PH62" s="6"/>
      <c r="PI62" s="6"/>
      <c r="PJ62" s="6"/>
      <c r="PK62" s="6"/>
      <c r="PL62" s="6"/>
      <c r="PM62" s="6"/>
      <c r="PN62" s="6"/>
      <c r="PO62" s="6"/>
      <c r="PP62" s="6"/>
      <c r="PQ62" s="6"/>
      <c r="PR62" s="6"/>
      <c r="PS62" s="6"/>
      <c r="PT62" s="6"/>
      <c r="PU62" s="6"/>
      <c r="PV62" s="6"/>
      <c r="PW62" s="6"/>
      <c r="PX62" s="6"/>
      <c r="PY62" s="6"/>
      <c r="PZ62" s="6"/>
      <c r="QA62" s="6"/>
      <c r="QB62" s="6"/>
      <c r="QC62" s="6"/>
      <c r="QD62" s="6"/>
      <c r="QE62" s="6"/>
      <c r="QF62" s="6"/>
      <c r="QG62" s="6"/>
    </row>
    <row r="63" spans="1:463" s="265" customFormat="1" ht="15">
      <c r="A63" s="268" t="s">
        <v>5220</v>
      </c>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c r="ET63" s="7"/>
      <c r="EU63" s="7"/>
      <c r="EV63" s="7"/>
      <c r="EW63" s="7"/>
      <c r="EX63" s="7"/>
      <c r="EY63" s="7"/>
      <c r="EZ63" s="7"/>
      <c r="FA63" s="7"/>
      <c r="FB63" s="7"/>
      <c r="FC63" s="7"/>
      <c r="FD63" s="7"/>
      <c r="FE63" s="7"/>
      <c r="FF63" s="7"/>
      <c r="FG63" s="7"/>
      <c r="FH63" s="7"/>
      <c r="FI63" s="7"/>
      <c r="FJ63" s="7"/>
      <c r="FK63" s="7"/>
      <c r="FL63" s="7"/>
      <c r="FM63" s="7"/>
      <c r="FN63" s="7"/>
      <c r="FO63" s="7"/>
      <c r="FP63" s="7"/>
      <c r="FQ63" s="7"/>
      <c r="FR63" s="7"/>
      <c r="FS63" s="7"/>
      <c r="FT63" s="7"/>
      <c r="FU63" s="7"/>
      <c r="FV63" s="7"/>
      <c r="FW63" s="7"/>
      <c r="FX63" s="7"/>
      <c r="FY63" s="7"/>
      <c r="FZ63" s="7"/>
      <c r="GA63" s="7"/>
      <c r="GB63" s="7"/>
      <c r="GC63" s="7"/>
      <c r="GD63" s="7"/>
      <c r="GE63" s="7"/>
      <c r="GF63" s="7"/>
      <c r="GG63" s="7"/>
      <c r="GH63" s="7"/>
      <c r="GI63" s="7"/>
      <c r="GJ63" s="7"/>
      <c r="GK63" s="7"/>
      <c r="GL63" s="7"/>
      <c r="GM63" s="7"/>
      <c r="GN63" s="7"/>
      <c r="GO63" s="7"/>
      <c r="GP63" s="7"/>
      <c r="GQ63" s="7"/>
      <c r="GR63" s="7"/>
      <c r="GS63" s="7"/>
      <c r="GT63" s="7"/>
      <c r="GU63" s="7"/>
      <c r="GV63" s="7"/>
      <c r="GW63" s="7"/>
      <c r="GX63" s="7"/>
      <c r="GY63" s="7"/>
      <c r="GZ63" s="7"/>
      <c r="HA63" s="7"/>
      <c r="HB63" s="7"/>
      <c r="HC63" s="7"/>
      <c r="HD63" s="7"/>
      <c r="HE63" s="7"/>
      <c r="HF63" s="7"/>
      <c r="HG63" s="7"/>
      <c r="HH63" s="7"/>
      <c r="HI63" s="7"/>
      <c r="HJ63" s="7"/>
      <c r="HK63" s="7"/>
      <c r="HL63" s="7"/>
      <c r="HM63" s="7"/>
      <c r="HN63" s="7"/>
      <c r="HO63" s="7"/>
      <c r="HP63" s="7"/>
      <c r="HQ63" s="7"/>
      <c r="HR63" s="7"/>
      <c r="HS63" s="7"/>
      <c r="HT63" s="7"/>
      <c r="HU63" s="7"/>
      <c r="HV63" s="7"/>
      <c r="HW63" s="7"/>
      <c r="HX63" s="7"/>
      <c r="HY63" s="7"/>
      <c r="HZ63" s="7"/>
      <c r="IA63" s="7"/>
      <c r="IB63" s="7"/>
      <c r="IC63" s="7"/>
      <c r="ID63" s="7"/>
      <c r="IE63" s="7"/>
      <c r="IF63" s="7"/>
      <c r="IG63" s="7"/>
      <c r="IH63" s="7"/>
      <c r="II63" s="7"/>
      <c r="IJ63" s="7"/>
      <c r="IK63" s="7"/>
      <c r="IL63" s="7"/>
      <c r="IM63" s="7"/>
      <c r="IN63" s="7"/>
      <c r="IO63" s="7"/>
      <c r="IP63" s="7"/>
      <c r="IQ63" s="7"/>
      <c r="IR63" s="7"/>
      <c r="IS63" s="7"/>
      <c r="IT63" s="7"/>
      <c r="IU63" s="7"/>
      <c r="IV63" s="7"/>
      <c r="IW63" s="7"/>
      <c r="IX63" s="7"/>
      <c r="IY63" s="7"/>
      <c r="IZ63" s="7"/>
      <c r="JA63" s="7"/>
      <c r="JB63" s="7"/>
      <c r="JC63" s="7"/>
      <c r="JD63" s="7"/>
      <c r="JE63" s="7"/>
      <c r="JF63" s="7"/>
      <c r="JG63" s="7"/>
      <c r="JH63" s="7"/>
      <c r="JI63" s="7"/>
      <c r="JJ63" s="7"/>
      <c r="JK63" s="7"/>
      <c r="JL63" s="7"/>
      <c r="JM63" s="7"/>
      <c r="JN63" s="7"/>
      <c r="JO63" s="7"/>
      <c r="JP63" s="7"/>
      <c r="JQ63" s="7"/>
      <c r="JR63" s="7"/>
      <c r="JS63" s="7"/>
      <c r="JT63" s="7"/>
      <c r="JU63" s="7"/>
      <c r="JV63" s="7"/>
      <c r="JW63" s="7"/>
      <c r="JX63" s="7"/>
      <c r="JY63" s="7"/>
      <c r="JZ63" s="7"/>
      <c r="KA63" s="7"/>
      <c r="KB63" s="7"/>
      <c r="KC63" s="7"/>
      <c r="KD63" s="7"/>
      <c r="KE63" s="7"/>
      <c r="KF63" s="7"/>
      <c r="KG63" s="7"/>
      <c r="KH63" s="7"/>
      <c r="KI63" s="7"/>
      <c r="KJ63" s="7"/>
      <c r="KK63" s="7"/>
      <c r="KL63" s="7"/>
      <c r="KM63" s="7"/>
      <c r="KN63" s="7"/>
      <c r="KO63" s="7"/>
      <c r="KP63" s="7"/>
      <c r="KQ63" s="7"/>
      <c r="KR63" s="7"/>
      <c r="KS63" s="7"/>
      <c r="KT63" s="7"/>
      <c r="KU63" s="7"/>
      <c r="KV63" s="7"/>
      <c r="KW63" s="7"/>
      <c r="KX63" s="7"/>
      <c r="KY63" s="7"/>
      <c r="KZ63" s="7"/>
      <c r="LA63" s="7"/>
      <c r="LB63" s="7"/>
      <c r="LC63" s="7"/>
      <c r="LD63" s="7"/>
      <c r="LE63" s="7"/>
      <c r="LF63" s="7"/>
      <c r="LG63" s="7"/>
      <c r="LH63" s="7"/>
      <c r="LI63" s="7"/>
      <c r="LJ63" s="7"/>
      <c r="LK63" s="7"/>
      <c r="LL63" s="7"/>
      <c r="LM63" s="7"/>
      <c r="LN63" s="7"/>
      <c r="LO63" s="7"/>
      <c r="LP63" s="7"/>
      <c r="LQ63" s="7"/>
      <c r="LR63" s="7"/>
      <c r="LS63" s="7"/>
      <c r="LT63" s="7"/>
      <c r="LU63" s="7"/>
      <c r="LV63" s="7"/>
      <c r="LW63" s="7"/>
      <c r="LX63" s="7"/>
      <c r="LY63" s="7"/>
      <c r="LZ63" s="7"/>
      <c r="MA63" s="7"/>
      <c r="MB63" s="7"/>
      <c r="MC63" s="7"/>
      <c r="MD63" s="7"/>
      <c r="ME63" s="7"/>
      <c r="MF63" s="7"/>
      <c r="MG63" s="7"/>
      <c r="MH63" s="7"/>
      <c r="MI63" s="7"/>
      <c r="MJ63" s="7"/>
      <c r="MK63" s="7"/>
      <c r="ML63" s="7"/>
      <c r="MM63" s="7"/>
      <c r="MN63" s="7"/>
      <c r="MO63" s="7"/>
      <c r="MP63" s="7"/>
      <c r="MQ63" s="7"/>
      <c r="MR63" s="7"/>
      <c r="MS63" s="7"/>
      <c r="MT63" s="7"/>
      <c r="MU63" s="7"/>
      <c r="MV63" s="7"/>
      <c r="MW63" s="7"/>
      <c r="MX63" s="7"/>
      <c r="MY63" s="7"/>
      <c r="MZ63" s="7"/>
      <c r="NA63" s="7"/>
      <c r="NB63" s="7"/>
      <c r="NC63" s="7"/>
      <c r="ND63" s="7"/>
      <c r="NE63" s="7"/>
      <c r="NF63" s="7"/>
      <c r="NG63" s="7"/>
      <c r="NH63" s="7"/>
      <c r="NI63" s="7"/>
      <c r="NJ63" s="7"/>
      <c r="NK63" s="7"/>
      <c r="NL63" s="7"/>
      <c r="NM63" s="7"/>
      <c r="NN63" s="7"/>
      <c r="NO63" s="7"/>
      <c r="NP63" s="7"/>
      <c r="NQ63" s="7"/>
      <c r="NR63" s="7"/>
      <c r="NS63" s="7"/>
      <c r="NT63" s="7"/>
      <c r="NU63" s="7"/>
      <c r="NV63" s="7"/>
      <c r="NW63" s="7"/>
      <c r="NX63" s="7"/>
      <c r="NY63" s="7"/>
      <c r="NZ63" s="7"/>
      <c r="OA63" s="7"/>
      <c r="OB63" s="7"/>
      <c r="OC63" s="7"/>
      <c r="OD63" s="7"/>
      <c r="OE63" s="7"/>
      <c r="OF63" s="7"/>
      <c r="OG63" s="7"/>
      <c r="OH63" s="7"/>
      <c r="OI63" s="7"/>
      <c r="OJ63" s="7"/>
      <c r="OK63" s="7"/>
      <c r="OL63" s="7"/>
      <c r="OM63" s="7"/>
      <c r="ON63" s="7"/>
      <c r="OO63" s="7"/>
      <c r="OP63" s="7"/>
      <c r="OQ63" s="7"/>
      <c r="OR63" s="7"/>
      <c r="OS63" s="7"/>
      <c r="OT63" s="7"/>
      <c r="OU63" s="7"/>
      <c r="OV63" s="7"/>
      <c r="OW63" s="7"/>
      <c r="OX63" s="7"/>
      <c r="OY63" s="7"/>
      <c r="OZ63" s="7"/>
      <c r="PA63" s="7"/>
      <c r="PB63" s="7"/>
      <c r="PC63" s="7"/>
      <c r="PD63" s="7"/>
      <c r="PE63" s="7"/>
      <c r="PF63" s="7"/>
      <c r="PG63" s="7"/>
      <c r="PH63" s="7"/>
      <c r="PI63" s="7"/>
      <c r="PJ63" s="7"/>
      <c r="PK63" s="7"/>
      <c r="PL63" s="7"/>
      <c r="PM63" s="7"/>
      <c r="PN63" s="7"/>
      <c r="PO63" s="7"/>
      <c r="PP63" s="7"/>
      <c r="PQ63" s="7"/>
      <c r="PR63" s="7"/>
      <c r="PS63" s="7"/>
      <c r="PT63" s="7"/>
      <c r="PU63" s="7"/>
      <c r="PV63" s="7"/>
      <c r="PW63" s="7"/>
      <c r="PX63" s="7"/>
      <c r="PY63" s="7"/>
      <c r="PZ63" s="7"/>
      <c r="QA63" s="7"/>
      <c r="QB63" s="7"/>
      <c r="QC63" s="7"/>
      <c r="QD63" s="7"/>
      <c r="QE63" s="7"/>
      <c r="QF63" s="7"/>
      <c r="QG63" s="7"/>
    </row>
    <row r="64" spans="1:463" s="265" customFormat="1" ht="15">
      <c r="A64" s="272" t="s">
        <v>5247</v>
      </c>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c r="ET64" s="7"/>
      <c r="EU64" s="7"/>
      <c r="EV64" s="7"/>
      <c r="EW64" s="7"/>
      <c r="EX64" s="7"/>
      <c r="EY64" s="7"/>
      <c r="EZ64" s="7"/>
      <c r="FA64" s="7"/>
      <c r="FB64" s="7"/>
      <c r="FC64" s="7"/>
      <c r="FD64" s="7"/>
      <c r="FE64" s="7"/>
      <c r="FF64" s="7"/>
      <c r="FG64" s="7"/>
      <c r="FH64" s="7"/>
      <c r="FI64" s="7"/>
      <c r="FJ64" s="7"/>
      <c r="FK64" s="7"/>
      <c r="FL64" s="7"/>
      <c r="FM64" s="7"/>
      <c r="FN64" s="7"/>
      <c r="FO64" s="7"/>
      <c r="FP64" s="7"/>
      <c r="FQ64" s="7"/>
      <c r="FR64" s="7"/>
      <c r="FS64" s="7"/>
      <c r="FT64" s="7"/>
      <c r="FU64" s="7"/>
      <c r="FV64" s="7"/>
      <c r="FW64" s="7"/>
      <c r="FX64" s="7"/>
      <c r="FY64" s="7"/>
      <c r="FZ64" s="7"/>
      <c r="GA64" s="7"/>
      <c r="GB64" s="7"/>
      <c r="GC64" s="7"/>
      <c r="GD64" s="7"/>
      <c r="GE64" s="7"/>
      <c r="GF64" s="7"/>
      <c r="GG64" s="7"/>
      <c r="GH64" s="7"/>
      <c r="GI64" s="7"/>
      <c r="GJ64" s="7"/>
      <c r="GK64" s="7"/>
      <c r="GL64" s="7"/>
      <c r="GM64" s="7"/>
      <c r="GN64" s="7"/>
      <c r="GO64" s="7"/>
      <c r="GP64" s="7"/>
      <c r="GQ64" s="7"/>
      <c r="GR64" s="7"/>
      <c r="GS64" s="7"/>
      <c r="GT64" s="7"/>
      <c r="GU64" s="7"/>
      <c r="GV64" s="7"/>
      <c r="GW64" s="7"/>
      <c r="GX64" s="7"/>
      <c r="GY64" s="7"/>
      <c r="GZ64" s="7"/>
      <c r="HA64" s="7"/>
      <c r="HB64" s="7"/>
      <c r="HC64" s="7"/>
      <c r="HD64" s="7"/>
      <c r="HE64" s="7"/>
      <c r="HF64" s="7"/>
      <c r="HG64" s="7"/>
      <c r="HH64" s="7"/>
      <c r="HI64" s="7"/>
      <c r="HJ64" s="7"/>
      <c r="HK64" s="7"/>
      <c r="HL64" s="7"/>
      <c r="HM64" s="7"/>
      <c r="HN64" s="7"/>
      <c r="HO64" s="7"/>
      <c r="HP64" s="7"/>
      <c r="HQ64" s="7"/>
      <c r="HR64" s="7"/>
      <c r="HS64" s="7"/>
      <c r="HT64" s="7"/>
      <c r="HU64" s="7"/>
      <c r="HV64" s="7"/>
      <c r="HW64" s="7"/>
      <c r="HX64" s="7"/>
      <c r="HY64" s="7"/>
      <c r="HZ64" s="7"/>
      <c r="IA64" s="7"/>
      <c r="IB64" s="7"/>
      <c r="IC64" s="7"/>
      <c r="ID64" s="7"/>
      <c r="IE64" s="7"/>
      <c r="IF64" s="7"/>
      <c r="IG64" s="7"/>
      <c r="IH64" s="7"/>
      <c r="II64" s="7"/>
      <c r="IJ64" s="7"/>
      <c r="IK64" s="7"/>
      <c r="IL64" s="7"/>
      <c r="IM64" s="7"/>
      <c r="IN64" s="7"/>
      <c r="IO64" s="7"/>
      <c r="IP64" s="7"/>
      <c r="IQ64" s="7"/>
      <c r="IR64" s="7"/>
      <c r="IS64" s="7"/>
      <c r="IT64" s="7"/>
      <c r="IU64" s="7"/>
      <c r="IV64" s="7"/>
      <c r="IW64" s="7"/>
      <c r="IX64" s="7"/>
      <c r="IY64" s="7"/>
      <c r="IZ64" s="7"/>
      <c r="JA64" s="7"/>
      <c r="JB64" s="7"/>
      <c r="JC64" s="7"/>
      <c r="JD64" s="7"/>
      <c r="JE64" s="7"/>
      <c r="JF64" s="7"/>
      <c r="JG64" s="7"/>
      <c r="JH64" s="7"/>
      <c r="JI64" s="7"/>
      <c r="JJ64" s="7"/>
      <c r="JK64" s="7"/>
      <c r="JL64" s="7"/>
      <c r="JM64" s="7"/>
      <c r="JN64" s="7"/>
      <c r="JO64" s="7"/>
      <c r="JP64" s="7"/>
      <c r="JQ64" s="7"/>
      <c r="JR64" s="7"/>
      <c r="JS64" s="7"/>
      <c r="JT64" s="7"/>
      <c r="JU64" s="7"/>
      <c r="JV64" s="7"/>
      <c r="JW64" s="7"/>
      <c r="JX64" s="7"/>
      <c r="JY64" s="7"/>
      <c r="JZ64" s="7"/>
      <c r="KA64" s="7"/>
      <c r="KB64" s="7"/>
      <c r="KC64" s="7"/>
      <c r="KD64" s="7"/>
      <c r="KE64" s="7"/>
      <c r="KF64" s="7"/>
      <c r="KG64" s="7"/>
      <c r="KH64" s="7"/>
      <c r="KI64" s="7"/>
      <c r="KJ64" s="7"/>
      <c r="KK64" s="7"/>
      <c r="KL64" s="7"/>
      <c r="KM64" s="7"/>
      <c r="KN64" s="7"/>
      <c r="KO64" s="7"/>
      <c r="KP64" s="7"/>
      <c r="KQ64" s="7"/>
      <c r="KR64" s="7"/>
      <c r="KS64" s="7"/>
      <c r="KT64" s="7"/>
      <c r="KU64" s="7"/>
      <c r="KV64" s="7"/>
      <c r="KW64" s="7"/>
      <c r="KX64" s="7"/>
      <c r="KY64" s="7"/>
      <c r="KZ64" s="7"/>
      <c r="LA64" s="7"/>
      <c r="LB64" s="7"/>
      <c r="LC64" s="7"/>
      <c r="LD64" s="7"/>
      <c r="LE64" s="7"/>
      <c r="LF64" s="7"/>
      <c r="LG64" s="7"/>
      <c r="LH64" s="7"/>
      <c r="LI64" s="7"/>
      <c r="LJ64" s="7"/>
      <c r="LK64" s="7"/>
      <c r="LL64" s="7"/>
      <c r="LM64" s="7"/>
      <c r="LN64" s="7"/>
      <c r="LO64" s="7"/>
      <c r="LP64" s="7"/>
      <c r="LQ64" s="7"/>
      <c r="LR64" s="7"/>
      <c r="LS64" s="7"/>
      <c r="LT64" s="7"/>
      <c r="LU64" s="7"/>
      <c r="LV64" s="7"/>
      <c r="LW64" s="7"/>
      <c r="LX64" s="7"/>
      <c r="LY64" s="7"/>
      <c r="LZ64" s="7"/>
      <c r="MA64" s="7"/>
      <c r="MB64" s="7"/>
      <c r="MC64" s="7"/>
      <c r="MD64" s="7"/>
      <c r="ME64" s="7"/>
      <c r="MF64" s="7"/>
      <c r="MG64" s="7"/>
      <c r="MH64" s="7"/>
      <c r="MI64" s="7"/>
      <c r="MJ64" s="7"/>
      <c r="MK64" s="7"/>
      <c r="ML64" s="7"/>
      <c r="MM64" s="7"/>
      <c r="MN64" s="7"/>
      <c r="MO64" s="7"/>
      <c r="MP64" s="7"/>
      <c r="MQ64" s="7"/>
      <c r="MR64" s="7"/>
      <c r="MS64" s="7"/>
      <c r="MT64" s="7"/>
      <c r="MU64" s="7"/>
      <c r="MV64" s="7"/>
      <c r="MW64" s="7"/>
      <c r="MX64" s="7"/>
      <c r="MY64" s="7"/>
      <c r="MZ64" s="7"/>
      <c r="NA64" s="7"/>
      <c r="NB64" s="7"/>
      <c r="NC64" s="7"/>
      <c r="ND64" s="7"/>
      <c r="NE64" s="7"/>
      <c r="NF64" s="7"/>
      <c r="NG64" s="7"/>
      <c r="NH64" s="7"/>
      <c r="NI64" s="7"/>
      <c r="NJ64" s="7"/>
      <c r="NK64" s="7"/>
      <c r="NL64" s="7"/>
      <c r="NM64" s="7"/>
      <c r="NN64" s="7"/>
      <c r="NO64" s="7"/>
      <c r="NP64" s="7"/>
      <c r="NQ64" s="7"/>
      <c r="NR64" s="7"/>
      <c r="NS64" s="7"/>
      <c r="NT64" s="7"/>
      <c r="NU64" s="7"/>
      <c r="NV64" s="7"/>
      <c r="NW64" s="7"/>
      <c r="NX64" s="7"/>
      <c r="NY64" s="7"/>
      <c r="NZ64" s="7"/>
      <c r="OA64" s="7"/>
      <c r="OB64" s="7"/>
      <c r="OC64" s="7"/>
      <c r="OD64" s="7"/>
      <c r="OE64" s="7"/>
      <c r="OF64" s="7"/>
      <c r="OG64" s="7"/>
      <c r="OH64" s="7"/>
      <c r="OI64" s="7"/>
      <c r="OJ64" s="7"/>
      <c r="OK64" s="7"/>
      <c r="OL64" s="7"/>
      <c r="OM64" s="7"/>
      <c r="ON64" s="7"/>
      <c r="OO64" s="7"/>
      <c r="OP64" s="7"/>
      <c r="OQ64" s="7"/>
      <c r="OR64" s="7"/>
      <c r="OS64" s="7"/>
      <c r="OT64" s="7"/>
      <c r="OU64" s="7"/>
      <c r="OV64" s="7"/>
      <c r="OW64" s="7"/>
      <c r="OX64" s="7"/>
      <c r="OY64" s="7"/>
      <c r="OZ64" s="7"/>
      <c r="PA64" s="7"/>
      <c r="PB64" s="7"/>
      <c r="PC64" s="7"/>
      <c r="PD64" s="7"/>
      <c r="PE64" s="7"/>
      <c r="PF64" s="7"/>
      <c r="PG64" s="7"/>
      <c r="PH64" s="7"/>
      <c r="PI64" s="7"/>
      <c r="PJ64" s="7"/>
      <c r="PK64" s="7"/>
      <c r="PL64" s="7"/>
      <c r="PM64" s="7"/>
      <c r="PN64" s="7"/>
      <c r="PO64" s="7"/>
      <c r="PP64" s="7"/>
      <c r="PQ64" s="7"/>
      <c r="PR64" s="7"/>
      <c r="PS64" s="7"/>
      <c r="PT64" s="7"/>
      <c r="PU64" s="7"/>
      <c r="PV64" s="7"/>
      <c r="PW64" s="7"/>
      <c r="PX64" s="7"/>
      <c r="PY64" s="7"/>
      <c r="PZ64" s="7"/>
      <c r="QA64" s="7"/>
      <c r="QB64" s="7"/>
      <c r="QC64" s="7"/>
      <c r="QD64" s="7"/>
      <c r="QE64" s="7"/>
      <c r="QF64" s="7"/>
      <c r="QG64" s="7"/>
    </row>
    <row r="65" spans="1:449" s="265" customFormat="1" ht="15">
      <c r="A65" s="268" t="s">
        <v>5244</v>
      </c>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c r="ET65" s="7"/>
      <c r="EU65" s="7"/>
      <c r="EV65" s="7"/>
      <c r="EW65" s="7"/>
      <c r="EX65" s="7"/>
      <c r="EY65" s="7"/>
      <c r="EZ65" s="7"/>
      <c r="FA65" s="7"/>
      <c r="FB65" s="7"/>
      <c r="FC65" s="7"/>
      <c r="FD65" s="7"/>
      <c r="FE65" s="7"/>
      <c r="FF65" s="7"/>
      <c r="FG65" s="7"/>
      <c r="FH65" s="7"/>
      <c r="FI65" s="7"/>
      <c r="FJ65" s="7"/>
      <c r="FK65" s="7"/>
      <c r="FL65" s="7"/>
      <c r="FM65" s="7"/>
      <c r="FN65" s="7"/>
      <c r="FO65" s="7"/>
      <c r="FP65" s="7"/>
      <c r="FQ65" s="7"/>
      <c r="FR65" s="7"/>
      <c r="FS65" s="7"/>
      <c r="FT65" s="7"/>
      <c r="FU65" s="7"/>
      <c r="FV65" s="7"/>
      <c r="FW65" s="7"/>
      <c r="FX65" s="7"/>
      <c r="FY65" s="7"/>
      <c r="FZ65" s="7"/>
      <c r="GA65" s="7"/>
      <c r="GB65" s="7"/>
      <c r="GC65" s="7"/>
      <c r="GD65" s="7"/>
      <c r="GE65" s="7"/>
      <c r="GF65" s="7"/>
      <c r="GG65" s="7"/>
      <c r="GH65" s="7"/>
      <c r="GI65" s="7"/>
      <c r="GJ65" s="7"/>
      <c r="GK65" s="7"/>
      <c r="GL65" s="7"/>
      <c r="GM65" s="7"/>
      <c r="GN65" s="7"/>
      <c r="GO65" s="7"/>
      <c r="GP65" s="7"/>
      <c r="GQ65" s="7"/>
      <c r="GR65" s="7"/>
      <c r="GS65" s="7"/>
      <c r="GT65" s="7"/>
      <c r="GU65" s="7"/>
      <c r="GV65" s="7"/>
      <c r="GW65" s="7"/>
      <c r="GX65" s="7"/>
      <c r="GY65" s="7"/>
      <c r="GZ65" s="7"/>
      <c r="HA65" s="7"/>
      <c r="HB65" s="7"/>
      <c r="HC65" s="7"/>
      <c r="HD65" s="7"/>
      <c r="HE65" s="7"/>
      <c r="HF65" s="7"/>
      <c r="HG65" s="7"/>
      <c r="HH65" s="7"/>
      <c r="HI65" s="7"/>
      <c r="HJ65" s="7"/>
      <c r="HK65" s="7"/>
      <c r="HL65" s="7"/>
      <c r="HM65" s="7"/>
      <c r="HN65" s="7"/>
      <c r="HO65" s="7"/>
      <c r="HP65" s="7"/>
      <c r="HQ65" s="7"/>
      <c r="HR65" s="7"/>
      <c r="HS65" s="7"/>
      <c r="HT65" s="7"/>
      <c r="HU65" s="7"/>
      <c r="HV65" s="7"/>
      <c r="HW65" s="7"/>
      <c r="HX65" s="7"/>
      <c r="HY65" s="7"/>
      <c r="HZ65" s="7"/>
      <c r="IA65" s="7"/>
      <c r="IB65" s="7"/>
      <c r="IC65" s="7"/>
      <c r="ID65" s="7"/>
      <c r="IE65" s="7"/>
      <c r="IF65" s="7"/>
      <c r="IG65" s="7"/>
      <c r="IH65" s="7"/>
      <c r="II65" s="7"/>
      <c r="IJ65" s="7"/>
      <c r="IK65" s="7"/>
      <c r="IL65" s="7"/>
      <c r="IM65" s="7"/>
      <c r="IN65" s="7"/>
      <c r="IO65" s="7"/>
      <c r="IP65" s="7"/>
      <c r="IQ65" s="7"/>
      <c r="IR65" s="7"/>
      <c r="IS65" s="7"/>
      <c r="IT65" s="7"/>
      <c r="IU65" s="7"/>
      <c r="IV65" s="7"/>
      <c r="IW65" s="7"/>
      <c r="IX65" s="7"/>
      <c r="IY65" s="7"/>
      <c r="IZ65" s="7"/>
      <c r="JA65" s="7"/>
      <c r="JB65" s="7"/>
      <c r="JC65" s="7"/>
      <c r="JD65" s="7"/>
      <c r="JE65" s="7"/>
      <c r="JF65" s="7"/>
      <c r="JG65" s="7"/>
      <c r="JH65" s="7"/>
      <c r="JI65" s="7"/>
      <c r="JJ65" s="7"/>
      <c r="JK65" s="7"/>
      <c r="JL65" s="7"/>
      <c r="JM65" s="7"/>
      <c r="JN65" s="7"/>
      <c r="JO65" s="7"/>
      <c r="JP65" s="7"/>
      <c r="JQ65" s="7"/>
      <c r="JR65" s="7"/>
      <c r="JS65" s="7"/>
      <c r="JT65" s="7"/>
      <c r="JU65" s="7"/>
      <c r="JV65" s="7"/>
      <c r="JW65" s="7"/>
      <c r="JX65" s="7"/>
      <c r="JY65" s="7"/>
      <c r="JZ65" s="7"/>
      <c r="KA65" s="7"/>
      <c r="KB65" s="7"/>
      <c r="KC65" s="7"/>
      <c r="KD65" s="7"/>
      <c r="KE65" s="7"/>
      <c r="KF65" s="7"/>
      <c r="KG65" s="7"/>
      <c r="KH65" s="7"/>
      <c r="KI65" s="7"/>
      <c r="KJ65" s="7"/>
      <c r="KK65" s="7"/>
      <c r="KL65" s="7"/>
      <c r="KM65" s="7"/>
      <c r="KN65" s="7"/>
      <c r="KO65" s="7"/>
      <c r="KP65" s="7"/>
      <c r="KQ65" s="7"/>
      <c r="KR65" s="7"/>
      <c r="KS65" s="7"/>
      <c r="KT65" s="7"/>
      <c r="KU65" s="7"/>
      <c r="KV65" s="7"/>
      <c r="KW65" s="7"/>
      <c r="KX65" s="7"/>
      <c r="KY65" s="7"/>
      <c r="KZ65" s="7"/>
      <c r="LA65" s="7"/>
      <c r="LB65" s="7"/>
      <c r="LC65" s="7"/>
      <c r="LD65" s="7"/>
      <c r="LE65" s="7"/>
      <c r="LF65" s="7"/>
      <c r="LG65" s="7"/>
      <c r="LH65" s="7"/>
      <c r="LI65" s="7"/>
      <c r="LJ65" s="7"/>
      <c r="LK65" s="7"/>
      <c r="LL65" s="7"/>
      <c r="LM65" s="7"/>
      <c r="LN65" s="7"/>
      <c r="LO65" s="7"/>
      <c r="LP65" s="7"/>
      <c r="LQ65" s="7"/>
      <c r="LR65" s="7"/>
      <c r="LS65" s="7"/>
      <c r="LT65" s="7"/>
      <c r="LU65" s="7"/>
      <c r="LV65" s="7"/>
      <c r="LW65" s="7"/>
      <c r="LX65" s="7"/>
      <c r="LY65" s="7"/>
      <c r="LZ65" s="7"/>
      <c r="MA65" s="7"/>
      <c r="MB65" s="7"/>
      <c r="MC65" s="7"/>
      <c r="MD65" s="7"/>
      <c r="ME65" s="7"/>
      <c r="MF65" s="7"/>
      <c r="MG65" s="7"/>
      <c r="MH65" s="7"/>
      <c r="MI65" s="7"/>
      <c r="MJ65" s="7"/>
      <c r="MK65" s="7"/>
      <c r="ML65" s="7"/>
      <c r="MM65" s="7"/>
      <c r="MN65" s="7"/>
      <c r="MO65" s="7"/>
      <c r="MP65" s="7"/>
      <c r="MQ65" s="7"/>
      <c r="MR65" s="7"/>
      <c r="MS65" s="7"/>
      <c r="MT65" s="7"/>
      <c r="MU65" s="7"/>
      <c r="MV65" s="7"/>
      <c r="MW65" s="7"/>
      <c r="MX65" s="7"/>
      <c r="MY65" s="7"/>
      <c r="MZ65" s="7"/>
      <c r="NA65" s="7"/>
      <c r="NB65" s="7"/>
      <c r="NC65" s="7"/>
      <c r="ND65" s="7"/>
      <c r="NE65" s="7"/>
      <c r="NF65" s="7"/>
      <c r="NG65" s="7"/>
      <c r="NH65" s="7"/>
      <c r="NI65" s="7"/>
      <c r="NJ65" s="7"/>
      <c r="NK65" s="7"/>
      <c r="NL65" s="7"/>
      <c r="NM65" s="7"/>
      <c r="NN65" s="7"/>
      <c r="NO65" s="7"/>
      <c r="NP65" s="7"/>
      <c r="NQ65" s="7"/>
      <c r="NR65" s="7"/>
      <c r="NS65" s="7"/>
      <c r="NT65" s="7"/>
      <c r="NU65" s="7"/>
      <c r="NV65" s="7"/>
      <c r="NW65" s="7"/>
      <c r="NX65" s="7"/>
      <c r="NY65" s="7"/>
      <c r="NZ65" s="7"/>
      <c r="OA65" s="7"/>
      <c r="OB65" s="7"/>
      <c r="OC65" s="7"/>
      <c r="OD65" s="7"/>
      <c r="OE65" s="7"/>
      <c r="OF65" s="7"/>
      <c r="OG65" s="7"/>
      <c r="OH65" s="7"/>
      <c r="OI65" s="7"/>
      <c r="OJ65" s="7"/>
      <c r="OK65" s="7"/>
      <c r="OL65" s="7"/>
      <c r="OM65" s="7"/>
      <c r="ON65" s="7"/>
      <c r="OO65" s="7"/>
      <c r="OP65" s="7"/>
      <c r="OQ65" s="7"/>
      <c r="OR65" s="7"/>
      <c r="OS65" s="7"/>
      <c r="OT65" s="7"/>
      <c r="OU65" s="7"/>
      <c r="OV65" s="7"/>
      <c r="OW65" s="7"/>
      <c r="OX65" s="7"/>
      <c r="OY65" s="7"/>
      <c r="OZ65" s="7"/>
      <c r="PA65" s="7"/>
      <c r="PB65" s="7"/>
      <c r="PC65" s="7"/>
      <c r="PD65" s="7"/>
      <c r="PE65" s="7"/>
      <c r="PF65" s="7"/>
      <c r="PG65" s="7"/>
      <c r="PH65" s="7"/>
      <c r="PI65" s="7"/>
      <c r="PJ65" s="7"/>
      <c r="PK65" s="7"/>
      <c r="PL65" s="7"/>
      <c r="PM65" s="7"/>
      <c r="PN65" s="7"/>
      <c r="PO65" s="7"/>
      <c r="PP65" s="7"/>
      <c r="PQ65" s="7"/>
      <c r="PR65" s="7"/>
      <c r="PS65" s="7"/>
      <c r="PT65" s="7"/>
      <c r="PU65" s="7"/>
      <c r="PV65" s="7"/>
      <c r="PW65" s="7"/>
      <c r="PX65" s="7"/>
      <c r="PY65" s="7"/>
      <c r="PZ65" s="7"/>
      <c r="QA65" s="7"/>
      <c r="QB65" s="7"/>
      <c r="QC65" s="7"/>
      <c r="QD65" s="7"/>
      <c r="QE65" s="7"/>
      <c r="QF65" s="7"/>
      <c r="QG65" s="7"/>
    </row>
    <row r="66" spans="1:449" s="274" customFormat="1" ht="15">
      <c r="A66" s="275" t="s">
        <v>5245</v>
      </c>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c r="LL66" s="6"/>
      <c r="LM66" s="6"/>
      <c r="LN66" s="6"/>
      <c r="LO66" s="6"/>
      <c r="LP66" s="6"/>
      <c r="LQ66" s="6"/>
      <c r="LR66" s="6"/>
      <c r="LS66" s="6"/>
      <c r="LT66" s="6"/>
      <c r="LU66" s="6"/>
      <c r="LV66" s="6"/>
      <c r="LW66" s="6"/>
      <c r="LX66" s="6"/>
      <c r="LY66" s="6"/>
      <c r="LZ66" s="6"/>
      <c r="MA66" s="6"/>
      <c r="MB66" s="6"/>
      <c r="MC66" s="6"/>
      <c r="MD66" s="6"/>
      <c r="ME66" s="6"/>
      <c r="MF66" s="6"/>
      <c r="MG66" s="6"/>
      <c r="MH66" s="6"/>
      <c r="MI66" s="6"/>
      <c r="MJ66" s="6"/>
      <c r="MK66" s="6"/>
      <c r="ML66" s="6"/>
      <c r="MM66" s="6"/>
      <c r="MN66" s="6"/>
      <c r="MO66" s="6"/>
      <c r="MP66" s="6"/>
      <c r="MQ66" s="6"/>
      <c r="MR66" s="6"/>
      <c r="MS66" s="6"/>
      <c r="MT66" s="6"/>
      <c r="MU66" s="6"/>
      <c r="MV66" s="6"/>
      <c r="MW66" s="6"/>
      <c r="MX66" s="6"/>
      <c r="MY66" s="6"/>
      <c r="MZ66" s="6"/>
      <c r="NA66" s="6"/>
      <c r="NB66" s="6"/>
      <c r="NC66" s="6"/>
      <c r="ND66" s="6"/>
      <c r="NE66" s="6"/>
      <c r="NF66" s="6"/>
      <c r="NG66" s="6"/>
      <c r="NH66" s="6"/>
      <c r="NI66" s="6"/>
      <c r="NJ66" s="6"/>
      <c r="NK66" s="6"/>
      <c r="NL66" s="6"/>
      <c r="NM66" s="6"/>
      <c r="NN66" s="6"/>
      <c r="NO66" s="6"/>
      <c r="NP66" s="6"/>
      <c r="NQ66" s="6"/>
      <c r="NR66" s="6"/>
      <c r="NS66" s="6"/>
      <c r="NT66" s="6"/>
      <c r="NU66" s="6"/>
      <c r="NV66" s="6"/>
      <c r="NW66" s="6"/>
      <c r="NX66" s="6"/>
      <c r="NY66" s="6"/>
      <c r="NZ66" s="6"/>
      <c r="OA66" s="6"/>
      <c r="OB66" s="6"/>
      <c r="OC66" s="6"/>
      <c r="OD66" s="6"/>
      <c r="OE66" s="6"/>
      <c r="OF66" s="6"/>
      <c r="OG66" s="6"/>
      <c r="OH66" s="6"/>
      <c r="OI66" s="6"/>
      <c r="OJ66" s="6"/>
      <c r="OK66" s="6"/>
      <c r="OL66" s="6"/>
      <c r="OM66" s="6"/>
      <c r="ON66" s="6"/>
      <c r="OO66" s="6"/>
      <c r="OP66" s="6"/>
      <c r="OQ66" s="6"/>
      <c r="OR66" s="6"/>
      <c r="OS66" s="6"/>
      <c r="OT66" s="6"/>
      <c r="OU66" s="6"/>
      <c r="OV66" s="6"/>
      <c r="OW66" s="6"/>
      <c r="OX66" s="6"/>
      <c r="OY66" s="6"/>
      <c r="OZ66" s="6"/>
      <c r="PA66" s="6"/>
      <c r="PB66" s="6"/>
      <c r="PC66" s="6"/>
      <c r="PD66" s="6"/>
      <c r="PE66" s="6"/>
      <c r="PF66" s="6"/>
      <c r="PG66" s="6"/>
      <c r="PH66" s="6"/>
      <c r="PI66" s="6"/>
      <c r="PJ66" s="6"/>
      <c r="PK66" s="6"/>
      <c r="PL66" s="6"/>
      <c r="PM66" s="6"/>
      <c r="PN66" s="6"/>
      <c r="PO66" s="6"/>
      <c r="PP66" s="6"/>
      <c r="PQ66" s="6"/>
      <c r="PR66" s="6"/>
      <c r="PS66" s="6"/>
      <c r="PT66" s="6"/>
      <c r="PU66" s="6"/>
      <c r="PV66" s="6"/>
      <c r="PW66" s="6"/>
      <c r="PX66" s="6"/>
      <c r="PY66" s="6"/>
      <c r="PZ66" s="6"/>
      <c r="QA66" s="6"/>
      <c r="QB66" s="6"/>
      <c r="QC66" s="6"/>
      <c r="QD66" s="6"/>
      <c r="QE66" s="6"/>
      <c r="QF66" s="6"/>
      <c r="QG66" s="6"/>
    </row>
    <row r="67" spans="1:449" s="265" customFormat="1" ht="15">
      <c r="A67" s="268" t="s">
        <v>5220</v>
      </c>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c r="IW67" s="7"/>
      <c r="IX67" s="7"/>
      <c r="IY67" s="7"/>
      <c r="IZ67" s="7"/>
      <c r="JA67" s="7"/>
      <c r="JB67" s="7"/>
      <c r="JC67" s="7"/>
      <c r="JD67" s="7"/>
      <c r="JE67" s="7"/>
      <c r="JF67" s="7"/>
      <c r="JG67" s="7"/>
      <c r="JH67" s="7"/>
      <c r="JI67" s="7"/>
      <c r="JJ67" s="7"/>
      <c r="JK67" s="7"/>
      <c r="JL67" s="7"/>
      <c r="JM67" s="7"/>
      <c r="JN67" s="7"/>
      <c r="JO67" s="7"/>
      <c r="JP67" s="7"/>
      <c r="JQ67" s="7"/>
      <c r="JR67" s="7"/>
      <c r="JS67" s="7"/>
      <c r="JT67" s="7"/>
      <c r="JU67" s="7"/>
      <c r="JV67" s="7"/>
      <c r="JW67" s="7"/>
      <c r="JX67" s="7"/>
      <c r="JY67" s="7"/>
      <c r="JZ67" s="7"/>
      <c r="KA67" s="7"/>
      <c r="KB67" s="7"/>
      <c r="KC67" s="7"/>
      <c r="KD67" s="7"/>
      <c r="KE67" s="7"/>
      <c r="KF67" s="7"/>
      <c r="KG67" s="7"/>
      <c r="KH67" s="7"/>
      <c r="KI67" s="7"/>
      <c r="KJ67" s="7"/>
      <c r="KK67" s="7"/>
      <c r="KL67" s="7"/>
      <c r="KM67" s="7"/>
      <c r="KN67" s="7"/>
      <c r="KO67" s="7"/>
      <c r="KP67" s="7"/>
      <c r="KQ67" s="7"/>
      <c r="KR67" s="7"/>
      <c r="KS67" s="7"/>
      <c r="KT67" s="7"/>
      <c r="KU67" s="7"/>
      <c r="KV67" s="7"/>
      <c r="KW67" s="7"/>
      <c r="KX67" s="7"/>
      <c r="KY67" s="7"/>
      <c r="KZ67" s="7"/>
      <c r="LA67" s="7"/>
      <c r="LB67" s="7"/>
      <c r="LC67" s="7"/>
      <c r="LD67" s="7"/>
      <c r="LE67" s="7"/>
      <c r="LF67" s="7"/>
      <c r="LG67" s="7"/>
      <c r="LH67" s="7"/>
      <c r="LI67" s="7"/>
      <c r="LJ67" s="7"/>
      <c r="LK67" s="7"/>
      <c r="LL67" s="7"/>
      <c r="LM67" s="7"/>
      <c r="LN67" s="7"/>
      <c r="LO67" s="7"/>
      <c r="LP67" s="7"/>
      <c r="LQ67" s="7"/>
      <c r="LR67" s="7"/>
      <c r="LS67" s="7"/>
      <c r="LT67" s="7"/>
      <c r="LU67" s="7"/>
      <c r="LV67" s="7"/>
      <c r="LW67" s="7"/>
      <c r="LX67" s="7"/>
      <c r="LY67" s="7"/>
      <c r="LZ67" s="7"/>
      <c r="MA67" s="7"/>
      <c r="MB67" s="7"/>
      <c r="MC67" s="7"/>
      <c r="MD67" s="7"/>
      <c r="ME67" s="7"/>
      <c r="MF67" s="7"/>
      <c r="MG67" s="7"/>
      <c r="MH67" s="7"/>
      <c r="MI67" s="7"/>
      <c r="MJ67" s="7"/>
      <c r="MK67" s="7"/>
      <c r="ML67" s="7"/>
      <c r="MM67" s="7"/>
      <c r="MN67" s="7"/>
      <c r="MO67" s="7"/>
      <c r="MP67" s="7"/>
      <c r="MQ67" s="7"/>
      <c r="MR67" s="7"/>
      <c r="MS67" s="7"/>
      <c r="MT67" s="7"/>
      <c r="MU67" s="7"/>
      <c r="MV67" s="7"/>
      <c r="MW67" s="7"/>
      <c r="MX67" s="7"/>
      <c r="MY67" s="7"/>
      <c r="MZ67" s="7"/>
      <c r="NA67" s="7"/>
      <c r="NB67" s="7"/>
      <c r="NC67" s="7"/>
      <c r="ND67" s="7"/>
      <c r="NE67" s="7"/>
      <c r="NF67" s="7"/>
      <c r="NG67" s="7"/>
      <c r="NH67" s="7"/>
      <c r="NI67" s="7"/>
      <c r="NJ67" s="7"/>
      <c r="NK67" s="7"/>
      <c r="NL67" s="7"/>
      <c r="NM67" s="7"/>
      <c r="NN67" s="7"/>
      <c r="NO67" s="7"/>
      <c r="NP67" s="7"/>
      <c r="NQ67" s="7"/>
      <c r="NR67" s="7"/>
      <c r="NS67" s="7"/>
      <c r="NT67" s="7"/>
      <c r="NU67" s="7"/>
      <c r="NV67" s="7"/>
      <c r="NW67" s="7"/>
      <c r="NX67" s="7"/>
      <c r="NY67" s="7"/>
      <c r="NZ67" s="7"/>
      <c r="OA67" s="7"/>
      <c r="OB67" s="7"/>
      <c r="OC67" s="7"/>
      <c r="OD67" s="7"/>
      <c r="OE67" s="7"/>
      <c r="OF67" s="7"/>
      <c r="OG67" s="7"/>
      <c r="OH67" s="7"/>
      <c r="OI67" s="7"/>
      <c r="OJ67" s="7"/>
      <c r="OK67" s="7"/>
      <c r="OL67" s="7"/>
      <c r="OM67" s="7"/>
      <c r="ON67" s="7"/>
      <c r="OO67" s="7"/>
      <c r="OP67" s="7"/>
      <c r="OQ67" s="7"/>
      <c r="OR67" s="7"/>
      <c r="OS67" s="7"/>
      <c r="OT67" s="7"/>
      <c r="OU67" s="7"/>
      <c r="OV67" s="7"/>
      <c r="OW67" s="7"/>
      <c r="OX67" s="7"/>
      <c r="OY67" s="7"/>
      <c r="OZ67" s="7"/>
      <c r="PA67" s="7"/>
      <c r="PB67" s="7"/>
      <c r="PC67" s="7"/>
      <c r="PD67" s="7"/>
      <c r="PE67" s="7"/>
      <c r="PF67" s="7"/>
      <c r="PG67" s="7"/>
      <c r="PH67" s="7"/>
      <c r="PI67" s="7"/>
      <c r="PJ67" s="7"/>
      <c r="PK67" s="7"/>
      <c r="PL67" s="7"/>
      <c r="PM67" s="7"/>
      <c r="PN67" s="7"/>
      <c r="PO67" s="7"/>
      <c r="PP67" s="7"/>
      <c r="PQ67" s="7"/>
      <c r="PR67" s="7"/>
      <c r="PS67" s="7"/>
      <c r="PT67" s="7"/>
      <c r="PU67" s="7"/>
      <c r="PV67" s="7"/>
      <c r="PW67" s="7"/>
      <c r="PX67" s="7"/>
      <c r="PY67" s="7"/>
      <c r="PZ67" s="7"/>
      <c r="QA67" s="7"/>
      <c r="QB67" s="7"/>
      <c r="QC67" s="7"/>
      <c r="QD67" s="7"/>
      <c r="QE67" s="7"/>
      <c r="QF67" s="7"/>
      <c r="QG67" s="7"/>
    </row>
    <row r="68" spans="1:449" s="265" customFormat="1" ht="15">
      <c r="A68" s="272" t="s">
        <v>5248</v>
      </c>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c r="ET68" s="7"/>
      <c r="EU68" s="7"/>
      <c r="EV68" s="7"/>
      <c r="EW68" s="7"/>
      <c r="EX68" s="7"/>
      <c r="EY68" s="7"/>
      <c r="EZ68" s="7"/>
      <c r="FA68" s="7"/>
      <c r="FB68" s="7"/>
      <c r="FC68" s="7"/>
      <c r="FD68" s="7"/>
      <c r="FE68" s="7"/>
      <c r="FF68" s="7"/>
      <c r="FG68" s="7"/>
      <c r="FH68" s="7"/>
      <c r="FI68" s="7"/>
      <c r="FJ68" s="7"/>
      <c r="FK68" s="7"/>
      <c r="FL68" s="7"/>
      <c r="FM68" s="7"/>
      <c r="FN68" s="7"/>
      <c r="FO68" s="7"/>
      <c r="FP68" s="7"/>
      <c r="FQ68" s="7"/>
      <c r="FR68" s="7"/>
      <c r="FS68" s="7"/>
      <c r="FT68" s="7"/>
      <c r="FU68" s="7"/>
      <c r="FV68" s="7"/>
      <c r="FW68" s="7"/>
      <c r="FX68" s="7"/>
      <c r="FY68" s="7"/>
      <c r="FZ68" s="7"/>
      <c r="GA68" s="7"/>
      <c r="GB68" s="7"/>
      <c r="GC68" s="7"/>
      <c r="GD68" s="7"/>
      <c r="GE68" s="7"/>
      <c r="GF68" s="7"/>
      <c r="GG68" s="7"/>
      <c r="GH68" s="7"/>
      <c r="GI68" s="7"/>
      <c r="GJ68" s="7"/>
      <c r="GK68" s="7"/>
      <c r="GL68" s="7"/>
      <c r="GM68" s="7"/>
      <c r="GN68" s="7"/>
      <c r="GO68" s="7"/>
      <c r="GP68" s="7"/>
      <c r="GQ68" s="7"/>
      <c r="GR68" s="7"/>
      <c r="GS68" s="7"/>
      <c r="GT68" s="7"/>
      <c r="GU68" s="7"/>
      <c r="GV68" s="7"/>
      <c r="GW68" s="7"/>
      <c r="GX68" s="7"/>
      <c r="GY68" s="7"/>
      <c r="GZ68" s="7"/>
      <c r="HA68" s="7"/>
      <c r="HB68" s="7"/>
      <c r="HC68" s="7"/>
      <c r="HD68" s="7"/>
      <c r="HE68" s="7"/>
      <c r="HF68" s="7"/>
      <c r="HG68" s="7"/>
      <c r="HH68" s="7"/>
      <c r="HI68" s="7"/>
      <c r="HJ68" s="7"/>
      <c r="HK68" s="7"/>
      <c r="HL68" s="7"/>
      <c r="HM68" s="7"/>
      <c r="HN68" s="7"/>
      <c r="HO68" s="7"/>
      <c r="HP68" s="7"/>
      <c r="HQ68" s="7"/>
      <c r="HR68" s="7"/>
      <c r="HS68" s="7"/>
      <c r="HT68" s="7"/>
      <c r="HU68" s="7"/>
      <c r="HV68" s="7"/>
      <c r="HW68" s="7"/>
      <c r="HX68" s="7"/>
      <c r="HY68" s="7"/>
      <c r="HZ68" s="7"/>
      <c r="IA68" s="7"/>
      <c r="IB68" s="7"/>
      <c r="IC68" s="7"/>
      <c r="ID68" s="7"/>
      <c r="IE68" s="7"/>
      <c r="IF68" s="7"/>
      <c r="IG68" s="7"/>
      <c r="IH68" s="7"/>
      <c r="II68" s="7"/>
      <c r="IJ68" s="7"/>
      <c r="IK68" s="7"/>
      <c r="IL68" s="7"/>
      <c r="IM68" s="7"/>
      <c r="IN68" s="7"/>
      <c r="IO68" s="7"/>
      <c r="IP68" s="7"/>
      <c r="IQ68" s="7"/>
      <c r="IR68" s="7"/>
      <c r="IS68" s="7"/>
      <c r="IT68" s="7"/>
      <c r="IU68" s="7"/>
      <c r="IV68" s="7"/>
      <c r="IW68" s="7"/>
      <c r="IX68" s="7"/>
      <c r="IY68" s="7"/>
      <c r="IZ68" s="7"/>
      <c r="JA68" s="7"/>
      <c r="JB68" s="7"/>
      <c r="JC68" s="7"/>
      <c r="JD68" s="7"/>
      <c r="JE68" s="7"/>
      <c r="JF68" s="7"/>
      <c r="JG68" s="7"/>
      <c r="JH68" s="7"/>
      <c r="JI68" s="7"/>
      <c r="JJ68" s="7"/>
      <c r="JK68" s="7"/>
      <c r="JL68" s="7"/>
      <c r="JM68" s="7"/>
      <c r="JN68" s="7"/>
      <c r="JO68" s="7"/>
      <c r="JP68" s="7"/>
      <c r="JQ68" s="7"/>
      <c r="JR68" s="7"/>
      <c r="JS68" s="7"/>
      <c r="JT68" s="7"/>
      <c r="JU68" s="7"/>
      <c r="JV68" s="7"/>
      <c r="JW68" s="7"/>
      <c r="JX68" s="7"/>
      <c r="JY68" s="7"/>
      <c r="JZ68" s="7"/>
      <c r="KA68" s="7"/>
      <c r="KB68" s="7"/>
      <c r="KC68" s="7"/>
      <c r="KD68" s="7"/>
      <c r="KE68" s="7"/>
      <c r="KF68" s="7"/>
      <c r="KG68" s="7"/>
      <c r="KH68" s="7"/>
      <c r="KI68" s="7"/>
      <c r="KJ68" s="7"/>
      <c r="KK68" s="7"/>
      <c r="KL68" s="7"/>
      <c r="KM68" s="7"/>
      <c r="KN68" s="7"/>
      <c r="KO68" s="7"/>
      <c r="KP68" s="7"/>
      <c r="KQ68" s="7"/>
      <c r="KR68" s="7"/>
      <c r="KS68" s="7"/>
      <c r="KT68" s="7"/>
      <c r="KU68" s="7"/>
      <c r="KV68" s="7"/>
      <c r="KW68" s="7"/>
      <c r="KX68" s="7"/>
      <c r="KY68" s="7"/>
      <c r="KZ68" s="7"/>
      <c r="LA68" s="7"/>
      <c r="LB68" s="7"/>
      <c r="LC68" s="7"/>
      <c r="LD68" s="7"/>
      <c r="LE68" s="7"/>
      <c r="LF68" s="7"/>
      <c r="LG68" s="7"/>
      <c r="LH68" s="7"/>
      <c r="LI68" s="7"/>
      <c r="LJ68" s="7"/>
      <c r="LK68" s="7"/>
      <c r="LL68" s="7"/>
      <c r="LM68" s="7"/>
      <c r="LN68" s="7"/>
      <c r="LO68" s="7"/>
      <c r="LP68" s="7"/>
      <c r="LQ68" s="7"/>
      <c r="LR68" s="7"/>
      <c r="LS68" s="7"/>
      <c r="LT68" s="7"/>
      <c r="LU68" s="7"/>
      <c r="LV68" s="7"/>
      <c r="LW68" s="7"/>
      <c r="LX68" s="7"/>
      <c r="LY68" s="7"/>
      <c r="LZ68" s="7"/>
      <c r="MA68" s="7"/>
      <c r="MB68" s="7"/>
      <c r="MC68" s="7"/>
      <c r="MD68" s="7"/>
      <c r="ME68" s="7"/>
      <c r="MF68" s="7"/>
      <c r="MG68" s="7"/>
      <c r="MH68" s="7"/>
      <c r="MI68" s="7"/>
      <c r="MJ68" s="7"/>
      <c r="MK68" s="7"/>
      <c r="ML68" s="7"/>
      <c r="MM68" s="7"/>
      <c r="MN68" s="7"/>
      <c r="MO68" s="7"/>
      <c r="MP68" s="7"/>
      <c r="MQ68" s="7"/>
      <c r="MR68" s="7"/>
      <c r="MS68" s="7"/>
      <c r="MT68" s="7"/>
      <c r="MU68" s="7"/>
      <c r="MV68" s="7"/>
      <c r="MW68" s="7"/>
      <c r="MX68" s="7"/>
      <c r="MY68" s="7"/>
      <c r="MZ68" s="7"/>
      <c r="NA68" s="7"/>
      <c r="NB68" s="7"/>
      <c r="NC68" s="7"/>
      <c r="ND68" s="7"/>
      <c r="NE68" s="7"/>
      <c r="NF68" s="7"/>
      <c r="NG68" s="7"/>
      <c r="NH68" s="7"/>
      <c r="NI68" s="7"/>
      <c r="NJ68" s="7"/>
      <c r="NK68" s="7"/>
      <c r="NL68" s="7"/>
      <c r="NM68" s="7"/>
      <c r="NN68" s="7"/>
      <c r="NO68" s="7"/>
      <c r="NP68" s="7"/>
      <c r="NQ68" s="7"/>
      <c r="NR68" s="7"/>
      <c r="NS68" s="7"/>
      <c r="NT68" s="7"/>
      <c r="NU68" s="7"/>
      <c r="NV68" s="7"/>
      <c r="NW68" s="7"/>
      <c r="NX68" s="7"/>
      <c r="NY68" s="7"/>
      <c r="NZ68" s="7"/>
      <c r="OA68" s="7"/>
      <c r="OB68" s="7"/>
      <c r="OC68" s="7"/>
      <c r="OD68" s="7"/>
      <c r="OE68" s="7"/>
      <c r="OF68" s="7"/>
      <c r="OG68" s="7"/>
      <c r="OH68" s="7"/>
      <c r="OI68" s="7"/>
      <c r="OJ68" s="7"/>
      <c r="OK68" s="7"/>
      <c r="OL68" s="7"/>
      <c r="OM68" s="7"/>
      <c r="ON68" s="7"/>
      <c r="OO68" s="7"/>
      <c r="OP68" s="7"/>
      <c r="OQ68" s="7"/>
      <c r="OR68" s="7"/>
      <c r="OS68" s="7"/>
      <c r="OT68" s="7"/>
      <c r="OU68" s="7"/>
      <c r="OV68" s="7"/>
      <c r="OW68" s="7"/>
      <c r="OX68" s="7"/>
      <c r="OY68" s="7"/>
      <c r="OZ68" s="7"/>
      <c r="PA68" s="7"/>
      <c r="PB68" s="7"/>
      <c r="PC68" s="7"/>
      <c r="PD68" s="7"/>
      <c r="PE68" s="7"/>
      <c r="PF68" s="7"/>
      <c r="PG68" s="7"/>
      <c r="PH68" s="7"/>
      <c r="PI68" s="7"/>
      <c r="PJ68" s="7"/>
      <c r="PK68" s="7"/>
      <c r="PL68" s="7"/>
      <c r="PM68" s="7"/>
      <c r="PN68" s="7"/>
      <c r="PO68" s="7"/>
      <c r="PP68" s="7"/>
      <c r="PQ68" s="7"/>
      <c r="PR68" s="7"/>
      <c r="PS68" s="7"/>
      <c r="PT68" s="7"/>
      <c r="PU68" s="7"/>
      <c r="PV68" s="7"/>
      <c r="PW68" s="7"/>
      <c r="PX68" s="7"/>
      <c r="PY68" s="7"/>
      <c r="PZ68" s="7"/>
      <c r="QA68" s="7"/>
      <c r="QB68" s="7"/>
      <c r="QC68" s="7"/>
      <c r="QD68" s="7"/>
      <c r="QE68" s="7"/>
      <c r="QF68" s="7"/>
      <c r="QG68" s="7"/>
    </row>
    <row r="69" spans="1:449" s="265" customFormat="1" ht="15">
      <c r="A69" s="268" t="s">
        <v>5244</v>
      </c>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c r="EU69" s="7"/>
      <c r="EV69" s="7"/>
      <c r="EW69" s="7"/>
      <c r="EX69" s="7"/>
      <c r="EY69" s="7"/>
      <c r="EZ69" s="7"/>
      <c r="FA69" s="7"/>
      <c r="FB69" s="7"/>
      <c r="FC69" s="7"/>
      <c r="FD69" s="7"/>
      <c r="FE69" s="7"/>
      <c r="FF69" s="7"/>
      <c r="FG69" s="7"/>
      <c r="FH69" s="7"/>
      <c r="FI69" s="7"/>
      <c r="FJ69" s="7"/>
      <c r="FK69" s="7"/>
      <c r="FL69" s="7"/>
      <c r="FM69" s="7"/>
      <c r="FN69" s="7"/>
      <c r="FO69" s="7"/>
      <c r="FP69" s="7"/>
      <c r="FQ69" s="7"/>
      <c r="FR69" s="7"/>
      <c r="FS69" s="7"/>
      <c r="FT69" s="7"/>
      <c r="FU69" s="7"/>
      <c r="FV69" s="7"/>
      <c r="FW69" s="7"/>
      <c r="FX69" s="7"/>
      <c r="FY69" s="7"/>
      <c r="FZ69" s="7"/>
      <c r="GA69" s="7"/>
      <c r="GB69" s="7"/>
      <c r="GC69" s="7"/>
      <c r="GD69" s="7"/>
      <c r="GE69" s="7"/>
      <c r="GF69" s="7"/>
      <c r="GG69" s="7"/>
      <c r="GH69" s="7"/>
      <c r="GI69" s="7"/>
      <c r="GJ69" s="7"/>
      <c r="GK69" s="7"/>
      <c r="GL69" s="7"/>
      <c r="GM69" s="7"/>
      <c r="GN69" s="7"/>
      <c r="GO69" s="7"/>
      <c r="GP69" s="7"/>
      <c r="GQ69" s="7"/>
      <c r="GR69" s="7"/>
      <c r="GS69" s="7"/>
      <c r="GT69" s="7"/>
      <c r="GU69" s="7"/>
      <c r="GV69" s="7"/>
      <c r="GW69" s="7"/>
      <c r="GX69" s="7"/>
      <c r="GY69" s="7"/>
      <c r="GZ69" s="7"/>
      <c r="HA69" s="7"/>
      <c r="HB69" s="7"/>
      <c r="HC69" s="7"/>
      <c r="HD69" s="7"/>
      <c r="HE69" s="7"/>
      <c r="HF69" s="7"/>
      <c r="HG69" s="7"/>
      <c r="HH69" s="7"/>
      <c r="HI69" s="7"/>
      <c r="HJ69" s="7"/>
      <c r="HK69" s="7"/>
      <c r="HL69" s="7"/>
      <c r="HM69" s="7"/>
      <c r="HN69" s="7"/>
      <c r="HO69" s="7"/>
      <c r="HP69" s="7"/>
      <c r="HQ69" s="7"/>
      <c r="HR69" s="7"/>
      <c r="HS69" s="7"/>
      <c r="HT69" s="7"/>
      <c r="HU69" s="7"/>
      <c r="HV69" s="7"/>
      <c r="HW69" s="7"/>
      <c r="HX69" s="7"/>
      <c r="HY69" s="7"/>
      <c r="HZ69" s="7"/>
      <c r="IA69" s="7"/>
      <c r="IB69" s="7"/>
      <c r="IC69" s="7"/>
      <c r="ID69" s="7"/>
      <c r="IE69" s="7"/>
      <c r="IF69" s="7"/>
      <c r="IG69" s="7"/>
      <c r="IH69" s="7"/>
      <c r="II69" s="7"/>
      <c r="IJ69" s="7"/>
      <c r="IK69" s="7"/>
      <c r="IL69" s="7"/>
      <c r="IM69" s="7"/>
      <c r="IN69" s="7"/>
      <c r="IO69" s="7"/>
      <c r="IP69" s="7"/>
      <c r="IQ69" s="7"/>
      <c r="IR69" s="7"/>
      <c r="IS69" s="7"/>
      <c r="IT69" s="7"/>
      <c r="IU69" s="7"/>
      <c r="IV69" s="7"/>
      <c r="IW69" s="7"/>
      <c r="IX69" s="7"/>
      <c r="IY69" s="7"/>
      <c r="IZ69" s="7"/>
      <c r="JA69" s="7"/>
      <c r="JB69" s="7"/>
      <c r="JC69" s="7"/>
      <c r="JD69" s="7"/>
      <c r="JE69" s="7"/>
      <c r="JF69" s="7"/>
      <c r="JG69" s="7"/>
      <c r="JH69" s="7"/>
      <c r="JI69" s="7"/>
      <c r="JJ69" s="7"/>
      <c r="JK69" s="7"/>
      <c r="JL69" s="7"/>
      <c r="JM69" s="7"/>
      <c r="JN69" s="7"/>
      <c r="JO69" s="7"/>
      <c r="JP69" s="7"/>
      <c r="JQ69" s="7"/>
      <c r="JR69" s="7"/>
      <c r="JS69" s="7"/>
      <c r="JT69" s="7"/>
      <c r="JU69" s="7"/>
      <c r="JV69" s="7"/>
      <c r="JW69" s="7"/>
      <c r="JX69" s="7"/>
      <c r="JY69" s="7"/>
      <c r="JZ69" s="7"/>
      <c r="KA69" s="7"/>
      <c r="KB69" s="7"/>
      <c r="KC69" s="7"/>
      <c r="KD69" s="7"/>
      <c r="KE69" s="7"/>
      <c r="KF69" s="7"/>
      <c r="KG69" s="7"/>
      <c r="KH69" s="7"/>
      <c r="KI69" s="7"/>
      <c r="KJ69" s="7"/>
      <c r="KK69" s="7"/>
      <c r="KL69" s="7"/>
      <c r="KM69" s="7"/>
      <c r="KN69" s="7"/>
      <c r="KO69" s="7"/>
      <c r="KP69" s="7"/>
      <c r="KQ69" s="7"/>
      <c r="KR69" s="7"/>
      <c r="KS69" s="7"/>
      <c r="KT69" s="7"/>
      <c r="KU69" s="7"/>
      <c r="KV69" s="7"/>
      <c r="KW69" s="7"/>
      <c r="KX69" s="7"/>
      <c r="KY69" s="7"/>
      <c r="KZ69" s="7"/>
      <c r="LA69" s="7"/>
      <c r="LB69" s="7"/>
      <c r="LC69" s="7"/>
      <c r="LD69" s="7"/>
      <c r="LE69" s="7"/>
      <c r="LF69" s="7"/>
      <c r="LG69" s="7"/>
      <c r="LH69" s="7"/>
      <c r="LI69" s="7"/>
      <c r="LJ69" s="7"/>
      <c r="LK69" s="7"/>
      <c r="LL69" s="7"/>
      <c r="LM69" s="7"/>
      <c r="LN69" s="7"/>
      <c r="LO69" s="7"/>
      <c r="LP69" s="7"/>
      <c r="LQ69" s="7"/>
      <c r="LR69" s="7"/>
      <c r="LS69" s="7"/>
      <c r="LT69" s="7"/>
      <c r="LU69" s="7"/>
      <c r="LV69" s="7"/>
      <c r="LW69" s="7"/>
      <c r="LX69" s="7"/>
      <c r="LY69" s="7"/>
      <c r="LZ69" s="7"/>
      <c r="MA69" s="7"/>
      <c r="MB69" s="7"/>
      <c r="MC69" s="7"/>
      <c r="MD69" s="7"/>
      <c r="ME69" s="7"/>
      <c r="MF69" s="7"/>
      <c r="MG69" s="7"/>
      <c r="MH69" s="7"/>
      <c r="MI69" s="7"/>
      <c r="MJ69" s="7"/>
      <c r="MK69" s="7"/>
      <c r="ML69" s="7"/>
      <c r="MM69" s="7"/>
      <c r="MN69" s="7"/>
      <c r="MO69" s="7"/>
      <c r="MP69" s="7"/>
      <c r="MQ69" s="7"/>
      <c r="MR69" s="7"/>
      <c r="MS69" s="7"/>
      <c r="MT69" s="7"/>
      <c r="MU69" s="7"/>
      <c r="MV69" s="7"/>
      <c r="MW69" s="7"/>
      <c r="MX69" s="7"/>
      <c r="MY69" s="7"/>
      <c r="MZ69" s="7"/>
      <c r="NA69" s="7"/>
      <c r="NB69" s="7"/>
      <c r="NC69" s="7"/>
      <c r="ND69" s="7"/>
      <c r="NE69" s="7"/>
      <c r="NF69" s="7"/>
      <c r="NG69" s="7"/>
      <c r="NH69" s="7"/>
      <c r="NI69" s="7"/>
      <c r="NJ69" s="7"/>
      <c r="NK69" s="7"/>
      <c r="NL69" s="7"/>
      <c r="NM69" s="7"/>
      <c r="NN69" s="7"/>
      <c r="NO69" s="7"/>
      <c r="NP69" s="7"/>
      <c r="NQ69" s="7"/>
      <c r="NR69" s="7"/>
      <c r="NS69" s="7"/>
      <c r="NT69" s="7"/>
      <c r="NU69" s="7"/>
      <c r="NV69" s="7"/>
      <c r="NW69" s="7"/>
      <c r="NX69" s="7"/>
      <c r="NY69" s="7"/>
      <c r="NZ69" s="7"/>
      <c r="OA69" s="7"/>
      <c r="OB69" s="7"/>
      <c r="OC69" s="7"/>
      <c r="OD69" s="7"/>
      <c r="OE69" s="7"/>
      <c r="OF69" s="7"/>
      <c r="OG69" s="7"/>
      <c r="OH69" s="7"/>
      <c r="OI69" s="7"/>
      <c r="OJ69" s="7"/>
      <c r="OK69" s="7"/>
      <c r="OL69" s="7"/>
      <c r="OM69" s="7"/>
      <c r="ON69" s="7"/>
      <c r="OO69" s="7"/>
      <c r="OP69" s="7"/>
      <c r="OQ69" s="7"/>
      <c r="OR69" s="7"/>
      <c r="OS69" s="7"/>
      <c r="OT69" s="7"/>
      <c r="OU69" s="7"/>
      <c r="OV69" s="7"/>
      <c r="OW69" s="7"/>
      <c r="OX69" s="7"/>
      <c r="OY69" s="7"/>
      <c r="OZ69" s="7"/>
      <c r="PA69" s="7"/>
      <c r="PB69" s="7"/>
      <c r="PC69" s="7"/>
      <c r="PD69" s="7"/>
      <c r="PE69" s="7"/>
      <c r="PF69" s="7"/>
      <c r="PG69" s="7"/>
      <c r="PH69" s="7"/>
      <c r="PI69" s="7"/>
      <c r="PJ69" s="7"/>
      <c r="PK69" s="7"/>
      <c r="PL69" s="7"/>
      <c r="PM69" s="7"/>
      <c r="PN69" s="7"/>
      <c r="PO69" s="7"/>
      <c r="PP69" s="7"/>
      <c r="PQ69" s="7"/>
      <c r="PR69" s="7"/>
      <c r="PS69" s="7"/>
      <c r="PT69" s="7"/>
      <c r="PU69" s="7"/>
      <c r="PV69" s="7"/>
      <c r="PW69" s="7"/>
      <c r="PX69" s="7"/>
      <c r="PY69" s="7"/>
      <c r="PZ69" s="7"/>
      <c r="QA69" s="7"/>
      <c r="QB69" s="7"/>
      <c r="QC69" s="7"/>
      <c r="QD69" s="7"/>
      <c r="QE69" s="7"/>
      <c r="QF69" s="7"/>
      <c r="QG69" s="7"/>
    </row>
    <row r="70" spans="1:449" s="274" customFormat="1" ht="15">
      <c r="A70" s="275" t="s">
        <v>5245</v>
      </c>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c r="LL70" s="6"/>
      <c r="LM70" s="6"/>
      <c r="LN70" s="6"/>
      <c r="LO70" s="6"/>
      <c r="LP70" s="6"/>
      <c r="LQ70" s="6"/>
      <c r="LR70" s="6"/>
      <c r="LS70" s="6"/>
      <c r="LT70" s="6"/>
      <c r="LU70" s="6"/>
      <c r="LV70" s="6"/>
      <c r="LW70" s="6"/>
      <c r="LX70" s="6"/>
      <c r="LY70" s="6"/>
      <c r="LZ70" s="6"/>
      <c r="MA70" s="6"/>
      <c r="MB70" s="6"/>
      <c r="MC70" s="6"/>
      <c r="MD70" s="6"/>
      <c r="ME70" s="6"/>
      <c r="MF70" s="6"/>
      <c r="MG70" s="6"/>
      <c r="MH70" s="6"/>
      <c r="MI70" s="6"/>
      <c r="MJ70" s="6"/>
      <c r="MK70" s="6"/>
      <c r="ML70" s="6"/>
      <c r="MM70" s="6"/>
      <c r="MN70" s="6"/>
      <c r="MO70" s="6"/>
      <c r="MP70" s="6"/>
      <c r="MQ70" s="6"/>
      <c r="MR70" s="6"/>
      <c r="MS70" s="6"/>
      <c r="MT70" s="6"/>
      <c r="MU70" s="6"/>
      <c r="MV70" s="6"/>
      <c r="MW70" s="6"/>
      <c r="MX70" s="6"/>
      <c r="MY70" s="6"/>
      <c r="MZ70" s="6"/>
      <c r="NA70" s="6"/>
      <c r="NB70" s="6"/>
      <c r="NC70" s="6"/>
      <c r="ND70" s="6"/>
      <c r="NE70" s="6"/>
      <c r="NF70" s="6"/>
      <c r="NG70" s="6"/>
      <c r="NH70" s="6"/>
      <c r="NI70" s="6"/>
      <c r="NJ70" s="6"/>
      <c r="NK70" s="6"/>
      <c r="NL70" s="6"/>
      <c r="NM70" s="6"/>
      <c r="NN70" s="6"/>
      <c r="NO70" s="6"/>
      <c r="NP70" s="6"/>
      <c r="NQ70" s="6"/>
      <c r="NR70" s="6"/>
      <c r="NS70" s="6"/>
      <c r="NT70" s="6"/>
      <c r="NU70" s="6"/>
      <c r="NV70" s="6"/>
      <c r="NW70" s="6"/>
      <c r="NX70" s="6"/>
      <c r="NY70" s="6"/>
      <c r="NZ70" s="6"/>
      <c r="OA70" s="6"/>
      <c r="OB70" s="6"/>
      <c r="OC70" s="6"/>
      <c r="OD70" s="6"/>
      <c r="OE70" s="6"/>
      <c r="OF70" s="6"/>
      <c r="OG70" s="6"/>
      <c r="OH70" s="6"/>
      <c r="OI70" s="6"/>
      <c r="OJ70" s="6"/>
      <c r="OK70" s="6"/>
      <c r="OL70" s="6"/>
      <c r="OM70" s="6"/>
      <c r="ON70" s="6"/>
      <c r="OO70" s="6"/>
      <c r="OP70" s="6"/>
      <c r="OQ70" s="6"/>
      <c r="OR70" s="6"/>
      <c r="OS70" s="6"/>
      <c r="OT70" s="6"/>
      <c r="OU70" s="6"/>
      <c r="OV70" s="6"/>
      <c r="OW70" s="6"/>
      <c r="OX70" s="6"/>
      <c r="OY70" s="6"/>
      <c r="OZ70" s="6"/>
      <c r="PA70" s="6"/>
      <c r="PB70" s="6"/>
      <c r="PC70" s="6"/>
      <c r="PD70" s="6"/>
      <c r="PE70" s="6"/>
      <c r="PF70" s="6"/>
      <c r="PG70" s="6"/>
      <c r="PH70" s="6"/>
      <c r="PI70" s="6"/>
      <c r="PJ70" s="6"/>
      <c r="PK70" s="6"/>
      <c r="PL70" s="6"/>
      <c r="PM70" s="6"/>
      <c r="PN70" s="6"/>
      <c r="PO70" s="6"/>
      <c r="PP70" s="6"/>
      <c r="PQ70" s="6"/>
      <c r="PR70" s="6"/>
      <c r="PS70" s="6"/>
      <c r="PT70" s="6"/>
      <c r="PU70" s="6"/>
      <c r="PV70" s="6"/>
      <c r="PW70" s="6"/>
      <c r="PX70" s="6"/>
      <c r="PY70" s="6"/>
      <c r="PZ70" s="6"/>
      <c r="QA70" s="6"/>
      <c r="QB70" s="6"/>
      <c r="QC70" s="6"/>
      <c r="QD70" s="6"/>
      <c r="QE70" s="6"/>
      <c r="QF70" s="6"/>
      <c r="QG70" s="6"/>
    </row>
    <row r="71" spans="1:449" s="265" customFormat="1" ht="15">
      <c r="A71" s="268" t="s">
        <v>5220</v>
      </c>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c r="FA71" s="7"/>
      <c r="FB71" s="7"/>
      <c r="FC71" s="7"/>
      <c r="FD71" s="7"/>
      <c r="FE71" s="7"/>
      <c r="FF71" s="7"/>
      <c r="FG71" s="7"/>
      <c r="FH71" s="7"/>
      <c r="FI71" s="7"/>
      <c r="FJ71" s="7"/>
      <c r="FK71" s="7"/>
      <c r="FL71" s="7"/>
      <c r="FM71" s="7"/>
      <c r="FN71" s="7"/>
      <c r="FO71" s="7"/>
      <c r="FP71" s="7"/>
      <c r="FQ71" s="7"/>
      <c r="FR71" s="7"/>
      <c r="FS71" s="7"/>
      <c r="FT71" s="7"/>
      <c r="FU71" s="7"/>
      <c r="FV71" s="7"/>
      <c r="FW71" s="7"/>
      <c r="FX71" s="7"/>
      <c r="FY71" s="7"/>
      <c r="FZ71" s="7"/>
      <c r="GA71" s="7"/>
      <c r="GB71" s="7"/>
      <c r="GC71" s="7"/>
      <c r="GD71" s="7"/>
      <c r="GE71" s="7"/>
      <c r="GF71" s="7"/>
      <c r="GG71" s="7"/>
      <c r="GH71" s="7"/>
      <c r="GI71" s="7"/>
      <c r="GJ71" s="7"/>
      <c r="GK71" s="7"/>
      <c r="GL71" s="7"/>
      <c r="GM71" s="7"/>
      <c r="GN71" s="7"/>
      <c r="GO71" s="7"/>
      <c r="GP71" s="7"/>
      <c r="GQ71" s="7"/>
      <c r="GR71" s="7"/>
      <c r="GS71" s="7"/>
      <c r="GT71" s="7"/>
      <c r="GU71" s="7"/>
      <c r="GV71" s="7"/>
      <c r="GW71" s="7"/>
      <c r="GX71" s="7"/>
      <c r="GY71" s="7"/>
      <c r="GZ71" s="7"/>
      <c r="HA71" s="7"/>
      <c r="HB71" s="7"/>
      <c r="HC71" s="7"/>
      <c r="HD71" s="7"/>
      <c r="HE71" s="7"/>
      <c r="HF71" s="7"/>
      <c r="HG71" s="7"/>
      <c r="HH71" s="7"/>
      <c r="HI71" s="7"/>
      <c r="HJ71" s="7"/>
      <c r="HK71" s="7"/>
      <c r="HL71" s="7"/>
      <c r="HM71" s="7"/>
      <c r="HN71" s="7"/>
      <c r="HO71" s="7"/>
      <c r="HP71" s="7"/>
      <c r="HQ71" s="7"/>
      <c r="HR71" s="7"/>
      <c r="HS71" s="7"/>
      <c r="HT71" s="7"/>
      <c r="HU71" s="7"/>
      <c r="HV71" s="7"/>
      <c r="HW71" s="7"/>
      <c r="HX71" s="7"/>
      <c r="HY71" s="7"/>
      <c r="HZ71" s="7"/>
      <c r="IA71" s="7"/>
      <c r="IB71" s="7"/>
      <c r="IC71" s="7"/>
      <c r="ID71" s="7"/>
      <c r="IE71" s="7"/>
      <c r="IF71" s="7"/>
      <c r="IG71" s="7"/>
      <c r="IH71" s="7"/>
      <c r="II71" s="7"/>
      <c r="IJ71" s="7"/>
      <c r="IK71" s="7"/>
      <c r="IL71" s="7"/>
      <c r="IM71" s="7"/>
      <c r="IN71" s="7"/>
      <c r="IO71" s="7"/>
      <c r="IP71" s="7"/>
      <c r="IQ71" s="7"/>
      <c r="IR71" s="7"/>
      <c r="IS71" s="7"/>
      <c r="IT71" s="7"/>
      <c r="IU71" s="7"/>
      <c r="IV71" s="7"/>
      <c r="IW71" s="7"/>
      <c r="IX71" s="7"/>
      <c r="IY71" s="7"/>
      <c r="IZ71" s="7"/>
      <c r="JA71" s="7"/>
      <c r="JB71" s="7"/>
      <c r="JC71" s="7"/>
      <c r="JD71" s="7"/>
      <c r="JE71" s="7"/>
      <c r="JF71" s="7"/>
      <c r="JG71" s="7"/>
      <c r="JH71" s="7"/>
      <c r="JI71" s="7"/>
      <c r="JJ71" s="7"/>
      <c r="JK71" s="7"/>
      <c r="JL71" s="7"/>
      <c r="JM71" s="7"/>
      <c r="JN71" s="7"/>
      <c r="JO71" s="7"/>
      <c r="JP71" s="7"/>
      <c r="JQ71" s="7"/>
      <c r="JR71" s="7"/>
      <c r="JS71" s="7"/>
      <c r="JT71" s="7"/>
      <c r="JU71" s="7"/>
      <c r="JV71" s="7"/>
      <c r="JW71" s="7"/>
      <c r="JX71" s="7"/>
      <c r="JY71" s="7"/>
      <c r="JZ71" s="7"/>
      <c r="KA71" s="7"/>
      <c r="KB71" s="7"/>
      <c r="KC71" s="7"/>
      <c r="KD71" s="7"/>
      <c r="KE71" s="7"/>
      <c r="KF71" s="7"/>
      <c r="KG71" s="7"/>
      <c r="KH71" s="7"/>
      <c r="KI71" s="7"/>
      <c r="KJ71" s="7"/>
      <c r="KK71" s="7"/>
      <c r="KL71" s="7"/>
      <c r="KM71" s="7"/>
      <c r="KN71" s="7"/>
      <c r="KO71" s="7"/>
      <c r="KP71" s="7"/>
      <c r="KQ71" s="7"/>
      <c r="KR71" s="7"/>
      <c r="KS71" s="7"/>
      <c r="KT71" s="7"/>
      <c r="KU71" s="7"/>
      <c r="KV71" s="7"/>
      <c r="KW71" s="7"/>
      <c r="KX71" s="7"/>
      <c r="KY71" s="7"/>
      <c r="KZ71" s="7"/>
      <c r="LA71" s="7"/>
      <c r="LB71" s="7"/>
      <c r="LC71" s="7"/>
      <c r="LD71" s="7"/>
      <c r="LE71" s="7"/>
      <c r="LF71" s="7"/>
      <c r="LG71" s="7"/>
      <c r="LH71" s="7"/>
      <c r="LI71" s="7"/>
      <c r="LJ71" s="7"/>
      <c r="LK71" s="7"/>
      <c r="LL71" s="7"/>
      <c r="LM71" s="7"/>
      <c r="LN71" s="7"/>
      <c r="LO71" s="7"/>
      <c r="LP71" s="7"/>
      <c r="LQ71" s="7"/>
      <c r="LR71" s="7"/>
      <c r="LS71" s="7"/>
      <c r="LT71" s="7"/>
      <c r="LU71" s="7"/>
      <c r="LV71" s="7"/>
      <c r="LW71" s="7"/>
      <c r="LX71" s="7"/>
      <c r="LY71" s="7"/>
      <c r="LZ71" s="7"/>
      <c r="MA71" s="7"/>
      <c r="MB71" s="7"/>
      <c r="MC71" s="7"/>
      <c r="MD71" s="7"/>
      <c r="ME71" s="7"/>
      <c r="MF71" s="7"/>
      <c r="MG71" s="7"/>
      <c r="MH71" s="7"/>
      <c r="MI71" s="7"/>
      <c r="MJ71" s="7"/>
      <c r="MK71" s="7"/>
      <c r="ML71" s="7"/>
      <c r="MM71" s="7"/>
      <c r="MN71" s="7"/>
      <c r="MO71" s="7"/>
      <c r="MP71" s="7"/>
      <c r="MQ71" s="7"/>
      <c r="MR71" s="7"/>
      <c r="MS71" s="7"/>
      <c r="MT71" s="7"/>
      <c r="MU71" s="7"/>
      <c r="MV71" s="7"/>
      <c r="MW71" s="7"/>
      <c r="MX71" s="7"/>
      <c r="MY71" s="7"/>
      <c r="MZ71" s="7"/>
      <c r="NA71" s="7"/>
      <c r="NB71" s="7"/>
      <c r="NC71" s="7"/>
      <c r="ND71" s="7"/>
      <c r="NE71" s="7"/>
      <c r="NF71" s="7"/>
      <c r="NG71" s="7"/>
      <c r="NH71" s="7"/>
      <c r="NI71" s="7"/>
      <c r="NJ71" s="7"/>
      <c r="NK71" s="7"/>
      <c r="NL71" s="7"/>
      <c r="NM71" s="7"/>
      <c r="NN71" s="7"/>
      <c r="NO71" s="7"/>
      <c r="NP71" s="7"/>
      <c r="NQ71" s="7"/>
      <c r="NR71" s="7"/>
      <c r="NS71" s="7"/>
      <c r="NT71" s="7"/>
      <c r="NU71" s="7"/>
      <c r="NV71" s="7"/>
      <c r="NW71" s="7"/>
      <c r="NX71" s="7"/>
      <c r="NY71" s="7"/>
      <c r="NZ71" s="7"/>
      <c r="OA71" s="7"/>
      <c r="OB71" s="7"/>
      <c r="OC71" s="7"/>
      <c r="OD71" s="7"/>
      <c r="OE71" s="7"/>
      <c r="OF71" s="7"/>
      <c r="OG71" s="7"/>
      <c r="OH71" s="7"/>
      <c r="OI71" s="7"/>
      <c r="OJ71" s="7"/>
      <c r="OK71" s="7"/>
      <c r="OL71" s="7"/>
      <c r="OM71" s="7"/>
      <c r="ON71" s="7"/>
      <c r="OO71" s="7"/>
      <c r="OP71" s="7"/>
      <c r="OQ71" s="7"/>
      <c r="OR71" s="7"/>
      <c r="OS71" s="7"/>
      <c r="OT71" s="7"/>
      <c r="OU71" s="7"/>
      <c r="OV71" s="7"/>
      <c r="OW71" s="7"/>
      <c r="OX71" s="7"/>
      <c r="OY71" s="7"/>
      <c r="OZ71" s="7"/>
      <c r="PA71" s="7"/>
      <c r="PB71" s="7"/>
      <c r="PC71" s="7"/>
      <c r="PD71" s="7"/>
      <c r="PE71" s="7"/>
      <c r="PF71" s="7"/>
      <c r="PG71" s="7"/>
      <c r="PH71" s="7"/>
      <c r="PI71" s="7"/>
      <c r="PJ71" s="7"/>
      <c r="PK71" s="7"/>
      <c r="PL71" s="7"/>
      <c r="PM71" s="7"/>
      <c r="PN71" s="7"/>
      <c r="PO71" s="7"/>
      <c r="PP71" s="7"/>
      <c r="PQ71" s="7"/>
      <c r="PR71" s="7"/>
      <c r="PS71" s="7"/>
      <c r="PT71" s="7"/>
      <c r="PU71" s="7"/>
      <c r="PV71" s="7"/>
      <c r="PW71" s="7"/>
      <c r="PX71" s="7"/>
      <c r="PY71" s="7"/>
      <c r="PZ71" s="7"/>
      <c r="QA71" s="7"/>
      <c r="QB71" s="7"/>
      <c r="QC71" s="7"/>
      <c r="QD71" s="7"/>
      <c r="QE71" s="7"/>
      <c r="QF71" s="7"/>
      <c r="QG71" s="7"/>
    </row>
    <row r="72" spans="1:449" s="265" customFormat="1" ht="15">
      <c r="A72" s="272" t="s">
        <v>5249</v>
      </c>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c r="ES72" s="7"/>
      <c r="ET72" s="7"/>
      <c r="EU72" s="7"/>
      <c r="EV72" s="7"/>
      <c r="EW72" s="7"/>
      <c r="EX72" s="7"/>
      <c r="EY72" s="7"/>
      <c r="EZ72" s="7"/>
      <c r="FA72" s="7"/>
      <c r="FB72" s="7"/>
      <c r="FC72" s="7"/>
      <c r="FD72" s="7"/>
      <c r="FE72" s="7"/>
      <c r="FF72" s="7"/>
      <c r="FG72" s="7"/>
      <c r="FH72" s="7"/>
      <c r="FI72" s="7"/>
      <c r="FJ72" s="7"/>
      <c r="FK72" s="7"/>
      <c r="FL72" s="7"/>
      <c r="FM72" s="7"/>
      <c r="FN72" s="7"/>
      <c r="FO72" s="7"/>
      <c r="FP72" s="7"/>
      <c r="FQ72" s="7"/>
      <c r="FR72" s="7"/>
      <c r="FS72" s="7"/>
      <c r="FT72" s="7"/>
      <c r="FU72" s="7"/>
      <c r="FV72" s="7"/>
      <c r="FW72" s="7"/>
      <c r="FX72" s="7"/>
      <c r="FY72" s="7"/>
      <c r="FZ72" s="7"/>
      <c r="GA72" s="7"/>
      <c r="GB72" s="7"/>
      <c r="GC72" s="7"/>
      <c r="GD72" s="7"/>
      <c r="GE72" s="7"/>
      <c r="GF72" s="7"/>
      <c r="GG72" s="7"/>
      <c r="GH72" s="7"/>
      <c r="GI72" s="7"/>
      <c r="GJ72" s="7"/>
      <c r="GK72" s="7"/>
      <c r="GL72" s="7"/>
      <c r="GM72" s="7"/>
      <c r="GN72" s="7"/>
      <c r="GO72" s="7"/>
      <c r="GP72" s="7"/>
      <c r="GQ72" s="7"/>
      <c r="GR72" s="7"/>
      <c r="GS72" s="7"/>
      <c r="GT72" s="7"/>
      <c r="GU72" s="7"/>
      <c r="GV72" s="7"/>
      <c r="GW72" s="7"/>
      <c r="GX72" s="7"/>
      <c r="GY72" s="7"/>
      <c r="GZ72" s="7"/>
      <c r="HA72" s="7"/>
      <c r="HB72" s="7"/>
      <c r="HC72" s="7"/>
      <c r="HD72" s="7"/>
      <c r="HE72" s="7"/>
      <c r="HF72" s="7"/>
      <c r="HG72" s="7"/>
      <c r="HH72" s="7"/>
      <c r="HI72" s="7"/>
      <c r="HJ72" s="7"/>
      <c r="HK72" s="7"/>
      <c r="HL72" s="7"/>
      <c r="HM72" s="7"/>
      <c r="HN72" s="7"/>
      <c r="HO72" s="7"/>
      <c r="HP72" s="7"/>
      <c r="HQ72" s="7"/>
      <c r="HR72" s="7"/>
      <c r="HS72" s="7"/>
      <c r="HT72" s="7"/>
      <c r="HU72" s="7"/>
      <c r="HV72" s="7"/>
      <c r="HW72" s="7"/>
      <c r="HX72" s="7"/>
      <c r="HY72" s="7"/>
      <c r="HZ72" s="7"/>
      <c r="IA72" s="7"/>
      <c r="IB72" s="7"/>
      <c r="IC72" s="7"/>
      <c r="ID72" s="7"/>
      <c r="IE72" s="7"/>
      <c r="IF72" s="7"/>
      <c r="IG72" s="7"/>
      <c r="IH72" s="7"/>
      <c r="II72" s="7"/>
      <c r="IJ72" s="7"/>
      <c r="IK72" s="7"/>
      <c r="IL72" s="7"/>
      <c r="IM72" s="7"/>
      <c r="IN72" s="7"/>
      <c r="IO72" s="7"/>
      <c r="IP72" s="7"/>
      <c r="IQ72" s="7"/>
      <c r="IR72" s="7"/>
      <c r="IS72" s="7"/>
      <c r="IT72" s="7"/>
      <c r="IU72" s="7"/>
      <c r="IV72" s="7"/>
      <c r="IW72" s="7"/>
      <c r="IX72" s="7"/>
      <c r="IY72" s="7"/>
      <c r="IZ72" s="7"/>
      <c r="JA72" s="7"/>
      <c r="JB72" s="7"/>
      <c r="JC72" s="7"/>
      <c r="JD72" s="7"/>
      <c r="JE72" s="7"/>
      <c r="JF72" s="7"/>
      <c r="JG72" s="7"/>
      <c r="JH72" s="7"/>
      <c r="JI72" s="7"/>
      <c r="JJ72" s="7"/>
      <c r="JK72" s="7"/>
      <c r="JL72" s="7"/>
      <c r="JM72" s="7"/>
      <c r="JN72" s="7"/>
      <c r="JO72" s="7"/>
      <c r="JP72" s="7"/>
      <c r="JQ72" s="7"/>
      <c r="JR72" s="7"/>
      <c r="JS72" s="7"/>
      <c r="JT72" s="7"/>
      <c r="JU72" s="7"/>
      <c r="JV72" s="7"/>
      <c r="JW72" s="7"/>
      <c r="JX72" s="7"/>
      <c r="JY72" s="7"/>
      <c r="JZ72" s="7"/>
      <c r="KA72" s="7"/>
      <c r="KB72" s="7"/>
      <c r="KC72" s="7"/>
      <c r="KD72" s="7"/>
      <c r="KE72" s="7"/>
      <c r="KF72" s="7"/>
      <c r="KG72" s="7"/>
      <c r="KH72" s="7"/>
      <c r="KI72" s="7"/>
      <c r="KJ72" s="7"/>
      <c r="KK72" s="7"/>
      <c r="KL72" s="7"/>
      <c r="KM72" s="7"/>
      <c r="KN72" s="7"/>
      <c r="KO72" s="7"/>
      <c r="KP72" s="7"/>
      <c r="KQ72" s="7"/>
      <c r="KR72" s="7"/>
      <c r="KS72" s="7"/>
      <c r="KT72" s="7"/>
      <c r="KU72" s="7"/>
      <c r="KV72" s="7"/>
      <c r="KW72" s="7"/>
      <c r="KX72" s="7"/>
      <c r="KY72" s="7"/>
      <c r="KZ72" s="7"/>
      <c r="LA72" s="7"/>
      <c r="LB72" s="7"/>
      <c r="LC72" s="7"/>
      <c r="LD72" s="7"/>
      <c r="LE72" s="7"/>
      <c r="LF72" s="7"/>
      <c r="LG72" s="7"/>
      <c r="LH72" s="7"/>
      <c r="LI72" s="7"/>
      <c r="LJ72" s="7"/>
      <c r="LK72" s="7"/>
      <c r="LL72" s="7"/>
      <c r="LM72" s="7"/>
      <c r="LN72" s="7"/>
      <c r="LO72" s="7"/>
      <c r="LP72" s="7"/>
      <c r="LQ72" s="7"/>
      <c r="LR72" s="7"/>
      <c r="LS72" s="7"/>
      <c r="LT72" s="7"/>
      <c r="LU72" s="7"/>
      <c r="LV72" s="7"/>
      <c r="LW72" s="7"/>
      <c r="LX72" s="7"/>
      <c r="LY72" s="7"/>
      <c r="LZ72" s="7"/>
      <c r="MA72" s="7"/>
      <c r="MB72" s="7"/>
      <c r="MC72" s="7"/>
      <c r="MD72" s="7"/>
      <c r="ME72" s="7"/>
      <c r="MF72" s="7"/>
      <c r="MG72" s="7"/>
      <c r="MH72" s="7"/>
      <c r="MI72" s="7"/>
      <c r="MJ72" s="7"/>
      <c r="MK72" s="7"/>
      <c r="ML72" s="7"/>
      <c r="MM72" s="7"/>
      <c r="MN72" s="7"/>
      <c r="MO72" s="7"/>
      <c r="MP72" s="7"/>
      <c r="MQ72" s="7"/>
      <c r="MR72" s="7"/>
      <c r="MS72" s="7"/>
      <c r="MT72" s="7"/>
      <c r="MU72" s="7"/>
      <c r="MV72" s="7"/>
      <c r="MW72" s="7"/>
      <c r="MX72" s="7"/>
      <c r="MY72" s="7"/>
      <c r="MZ72" s="7"/>
      <c r="NA72" s="7"/>
      <c r="NB72" s="7"/>
      <c r="NC72" s="7"/>
      <c r="ND72" s="7"/>
      <c r="NE72" s="7"/>
      <c r="NF72" s="7"/>
      <c r="NG72" s="7"/>
      <c r="NH72" s="7"/>
      <c r="NI72" s="7"/>
      <c r="NJ72" s="7"/>
      <c r="NK72" s="7"/>
      <c r="NL72" s="7"/>
      <c r="NM72" s="7"/>
      <c r="NN72" s="7"/>
      <c r="NO72" s="7"/>
      <c r="NP72" s="7"/>
      <c r="NQ72" s="7"/>
      <c r="NR72" s="7"/>
      <c r="NS72" s="7"/>
      <c r="NT72" s="7"/>
      <c r="NU72" s="7"/>
      <c r="NV72" s="7"/>
      <c r="NW72" s="7"/>
      <c r="NX72" s="7"/>
      <c r="NY72" s="7"/>
      <c r="NZ72" s="7"/>
      <c r="OA72" s="7"/>
      <c r="OB72" s="7"/>
      <c r="OC72" s="7"/>
      <c r="OD72" s="7"/>
      <c r="OE72" s="7"/>
      <c r="OF72" s="7"/>
      <c r="OG72" s="7"/>
      <c r="OH72" s="7"/>
      <c r="OI72" s="7"/>
      <c r="OJ72" s="7"/>
      <c r="OK72" s="7"/>
      <c r="OL72" s="7"/>
      <c r="OM72" s="7"/>
      <c r="ON72" s="7"/>
      <c r="OO72" s="7"/>
      <c r="OP72" s="7"/>
      <c r="OQ72" s="7"/>
      <c r="OR72" s="7"/>
      <c r="OS72" s="7"/>
      <c r="OT72" s="7"/>
      <c r="OU72" s="7"/>
      <c r="OV72" s="7"/>
      <c r="OW72" s="7"/>
      <c r="OX72" s="7"/>
      <c r="OY72" s="7"/>
      <c r="OZ72" s="7"/>
      <c r="PA72" s="7"/>
      <c r="PB72" s="7"/>
      <c r="PC72" s="7"/>
      <c r="PD72" s="7"/>
      <c r="PE72" s="7"/>
      <c r="PF72" s="7"/>
      <c r="PG72" s="7"/>
      <c r="PH72" s="7"/>
      <c r="PI72" s="7"/>
      <c r="PJ72" s="7"/>
      <c r="PK72" s="7"/>
      <c r="PL72" s="7"/>
      <c r="PM72" s="7"/>
      <c r="PN72" s="7"/>
      <c r="PO72" s="7"/>
      <c r="PP72" s="7"/>
      <c r="PQ72" s="7"/>
      <c r="PR72" s="7"/>
      <c r="PS72" s="7"/>
      <c r="PT72" s="7"/>
      <c r="PU72" s="7"/>
      <c r="PV72" s="7"/>
      <c r="PW72" s="7"/>
      <c r="PX72" s="7"/>
      <c r="PY72" s="7"/>
      <c r="PZ72" s="7"/>
      <c r="QA72" s="7"/>
      <c r="QB72" s="7"/>
      <c r="QC72" s="7"/>
      <c r="QD72" s="7"/>
      <c r="QE72" s="7"/>
      <c r="QF72" s="7"/>
      <c r="QG72" s="7"/>
    </row>
    <row r="73" spans="1:449" s="265" customFormat="1" ht="15">
      <c r="A73" s="268" t="s">
        <v>5244</v>
      </c>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c r="ET73" s="7"/>
      <c r="EU73" s="7"/>
      <c r="EV73" s="7"/>
      <c r="EW73" s="7"/>
      <c r="EX73" s="7"/>
      <c r="EY73" s="7"/>
      <c r="EZ73" s="7"/>
      <c r="FA73" s="7"/>
      <c r="FB73" s="7"/>
      <c r="FC73" s="7"/>
      <c r="FD73" s="7"/>
      <c r="FE73" s="7"/>
      <c r="FF73" s="7"/>
      <c r="FG73" s="7"/>
      <c r="FH73" s="7"/>
      <c r="FI73" s="7"/>
      <c r="FJ73" s="7"/>
      <c r="FK73" s="7"/>
      <c r="FL73" s="7"/>
      <c r="FM73" s="7"/>
      <c r="FN73" s="7"/>
      <c r="FO73" s="7"/>
      <c r="FP73" s="7"/>
      <c r="FQ73" s="7"/>
      <c r="FR73" s="7"/>
      <c r="FS73" s="7"/>
      <c r="FT73" s="7"/>
      <c r="FU73" s="7"/>
      <c r="FV73" s="7"/>
      <c r="FW73" s="7"/>
      <c r="FX73" s="7"/>
      <c r="FY73" s="7"/>
      <c r="FZ73" s="7"/>
      <c r="GA73" s="7"/>
      <c r="GB73" s="7"/>
      <c r="GC73" s="7"/>
      <c r="GD73" s="7"/>
      <c r="GE73" s="7"/>
      <c r="GF73" s="7"/>
      <c r="GG73" s="7"/>
      <c r="GH73" s="7"/>
      <c r="GI73" s="7"/>
      <c r="GJ73" s="7"/>
      <c r="GK73" s="7"/>
      <c r="GL73" s="7"/>
      <c r="GM73" s="7"/>
      <c r="GN73" s="7"/>
      <c r="GO73" s="7"/>
      <c r="GP73" s="7"/>
      <c r="GQ73" s="7"/>
      <c r="GR73" s="7"/>
      <c r="GS73" s="7"/>
      <c r="GT73" s="7"/>
      <c r="GU73" s="7"/>
      <c r="GV73" s="7"/>
      <c r="GW73" s="7"/>
      <c r="GX73" s="7"/>
      <c r="GY73" s="7"/>
      <c r="GZ73" s="7"/>
      <c r="HA73" s="7"/>
      <c r="HB73" s="7"/>
      <c r="HC73" s="7"/>
      <c r="HD73" s="7"/>
      <c r="HE73" s="7"/>
      <c r="HF73" s="7"/>
      <c r="HG73" s="7"/>
      <c r="HH73" s="7"/>
      <c r="HI73" s="7"/>
      <c r="HJ73" s="7"/>
      <c r="HK73" s="7"/>
      <c r="HL73" s="7"/>
      <c r="HM73" s="7"/>
      <c r="HN73" s="7"/>
      <c r="HO73" s="7"/>
      <c r="HP73" s="7"/>
      <c r="HQ73" s="7"/>
      <c r="HR73" s="7"/>
      <c r="HS73" s="7"/>
      <c r="HT73" s="7"/>
      <c r="HU73" s="7"/>
      <c r="HV73" s="7"/>
      <c r="HW73" s="7"/>
      <c r="HX73" s="7"/>
      <c r="HY73" s="7"/>
      <c r="HZ73" s="7"/>
      <c r="IA73" s="7"/>
      <c r="IB73" s="7"/>
      <c r="IC73" s="7"/>
      <c r="ID73" s="7"/>
      <c r="IE73" s="7"/>
      <c r="IF73" s="7"/>
      <c r="IG73" s="7"/>
      <c r="IH73" s="7"/>
      <c r="II73" s="7"/>
      <c r="IJ73" s="7"/>
      <c r="IK73" s="7"/>
      <c r="IL73" s="7"/>
      <c r="IM73" s="7"/>
      <c r="IN73" s="7"/>
      <c r="IO73" s="7"/>
      <c r="IP73" s="7"/>
      <c r="IQ73" s="7"/>
      <c r="IR73" s="7"/>
      <c r="IS73" s="7"/>
      <c r="IT73" s="7"/>
      <c r="IU73" s="7"/>
      <c r="IV73" s="7"/>
      <c r="IW73" s="7"/>
      <c r="IX73" s="7"/>
      <c r="IY73" s="7"/>
      <c r="IZ73" s="7"/>
      <c r="JA73" s="7"/>
      <c r="JB73" s="7"/>
      <c r="JC73" s="7"/>
      <c r="JD73" s="7"/>
      <c r="JE73" s="7"/>
      <c r="JF73" s="7"/>
      <c r="JG73" s="7"/>
      <c r="JH73" s="7"/>
      <c r="JI73" s="7"/>
      <c r="JJ73" s="7"/>
      <c r="JK73" s="7"/>
      <c r="JL73" s="7"/>
      <c r="JM73" s="7"/>
      <c r="JN73" s="7"/>
      <c r="JO73" s="7"/>
      <c r="JP73" s="7"/>
      <c r="JQ73" s="7"/>
      <c r="JR73" s="7"/>
      <c r="JS73" s="7"/>
      <c r="JT73" s="7"/>
      <c r="JU73" s="7"/>
      <c r="JV73" s="7"/>
      <c r="JW73" s="7"/>
      <c r="JX73" s="7"/>
      <c r="JY73" s="7"/>
      <c r="JZ73" s="7"/>
      <c r="KA73" s="7"/>
      <c r="KB73" s="7"/>
      <c r="KC73" s="7"/>
      <c r="KD73" s="7"/>
      <c r="KE73" s="7"/>
      <c r="KF73" s="7"/>
      <c r="KG73" s="7"/>
      <c r="KH73" s="7"/>
      <c r="KI73" s="7"/>
      <c r="KJ73" s="7"/>
      <c r="KK73" s="7"/>
      <c r="KL73" s="7"/>
      <c r="KM73" s="7"/>
      <c r="KN73" s="7"/>
      <c r="KO73" s="7"/>
      <c r="KP73" s="7"/>
      <c r="KQ73" s="7"/>
      <c r="KR73" s="7"/>
      <c r="KS73" s="7"/>
      <c r="KT73" s="7"/>
      <c r="KU73" s="7"/>
      <c r="KV73" s="7"/>
      <c r="KW73" s="7"/>
      <c r="KX73" s="7"/>
      <c r="KY73" s="7"/>
      <c r="KZ73" s="7"/>
      <c r="LA73" s="7"/>
      <c r="LB73" s="7"/>
      <c r="LC73" s="7"/>
      <c r="LD73" s="7"/>
      <c r="LE73" s="7"/>
      <c r="LF73" s="7"/>
      <c r="LG73" s="7"/>
      <c r="LH73" s="7"/>
      <c r="LI73" s="7"/>
      <c r="LJ73" s="7"/>
      <c r="LK73" s="7"/>
      <c r="LL73" s="7"/>
      <c r="LM73" s="7"/>
      <c r="LN73" s="7"/>
      <c r="LO73" s="7"/>
      <c r="LP73" s="7"/>
      <c r="LQ73" s="7"/>
      <c r="LR73" s="7"/>
      <c r="LS73" s="7"/>
      <c r="LT73" s="7"/>
      <c r="LU73" s="7"/>
      <c r="LV73" s="7"/>
      <c r="LW73" s="7"/>
      <c r="LX73" s="7"/>
      <c r="LY73" s="7"/>
      <c r="LZ73" s="7"/>
      <c r="MA73" s="7"/>
      <c r="MB73" s="7"/>
      <c r="MC73" s="7"/>
      <c r="MD73" s="7"/>
      <c r="ME73" s="7"/>
      <c r="MF73" s="7"/>
      <c r="MG73" s="7"/>
      <c r="MH73" s="7"/>
      <c r="MI73" s="7"/>
      <c r="MJ73" s="7"/>
      <c r="MK73" s="7"/>
      <c r="ML73" s="7"/>
      <c r="MM73" s="7"/>
      <c r="MN73" s="7"/>
      <c r="MO73" s="7"/>
      <c r="MP73" s="7"/>
      <c r="MQ73" s="7"/>
      <c r="MR73" s="7"/>
      <c r="MS73" s="7"/>
      <c r="MT73" s="7"/>
      <c r="MU73" s="7"/>
      <c r="MV73" s="7"/>
      <c r="MW73" s="7"/>
      <c r="MX73" s="7"/>
      <c r="MY73" s="7"/>
      <c r="MZ73" s="7"/>
      <c r="NA73" s="7"/>
      <c r="NB73" s="7"/>
      <c r="NC73" s="7"/>
      <c r="ND73" s="7"/>
      <c r="NE73" s="7"/>
      <c r="NF73" s="7"/>
      <c r="NG73" s="7"/>
      <c r="NH73" s="7"/>
      <c r="NI73" s="7"/>
      <c r="NJ73" s="7"/>
      <c r="NK73" s="7"/>
      <c r="NL73" s="7"/>
      <c r="NM73" s="7"/>
      <c r="NN73" s="7"/>
      <c r="NO73" s="7"/>
      <c r="NP73" s="7"/>
      <c r="NQ73" s="7"/>
      <c r="NR73" s="7"/>
      <c r="NS73" s="7"/>
      <c r="NT73" s="7"/>
      <c r="NU73" s="7"/>
      <c r="NV73" s="7"/>
      <c r="NW73" s="7"/>
      <c r="NX73" s="7"/>
      <c r="NY73" s="7"/>
      <c r="NZ73" s="7"/>
      <c r="OA73" s="7"/>
      <c r="OB73" s="7"/>
      <c r="OC73" s="7"/>
      <c r="OD73" s="7"/>
      <c r="OE73" s="7"/>
      <c r="OF73" s="7"/>
      <c r="OG73" s="7"/>
      <c r="OH73" s="7"/>
      <c r="OI73" s="7"/>
      <c r="OJ73" s="7"/>
      <c r="OK73" s="7"/>
      <c r="OL73" s="7"/>
      <c r="OM73" s="7"/>
      <c r="ON73" s="7"/>
      <c r="OO73" s="7"/>
      <c r="OP73" s="7"/>
      <c r="OQ73" s="7"/>
      <c r="OR73" s="7"/>
      <c r="OS73" s="7"/>
      <c r="OT73" s="7"/>
      <c r="OU73" s="7"/>
      <c r="OV73" s="7"/>
      <c r="OW73" s="7"/>
      <c r="OX73" s="7"/>
      <c r="OY73" s="7"/>
      <c r="OZ73" s="7"/>
      <c r="PA73" s="7"/>
      <c r="PB73" s="7"/>
      <c r="PC73" s="7"/>
      <c r="PD73" s="7"/>
      <c r="PE73" s="7"/>
      <c r="PF73" s="7"/>
      <c r="PG73" s="7"/>
      <c r="PH73" s="7"/>
      <c r="PI73" s="7"/>
      <c r="PJ73" s="7"/>
      <c r="PK73" s="7"/>
      <c r="PL73" s="7"/>
      <c r="PM73" s="7"/>
      <c r="PN73" s="7"/>
      <c r="PO73" s="7"/>
      <c r="PP73" s="7"/>
      <c r="PQ73" s="7"/>
      <c r="PR73" s="7"/>
      <c r="PS73" s="7"/>
      <c r="PT73" s="7"/>
      <c r="PU73" s="7"/>
      <c r="PV73" s="7"/>
      <c r="PW73" s="7"/>
      <c r="PX73" s="7"/>
      <c r="PY73" s="7"/>
      <c r="PZ73" s="7"/>
      <c r="QA73" s="7"/>
      <c r="QB73" s="7"/>
      <c r="QC73" s="7"/>
      <c r="QD73" s="7"/>
      <c r="QE73" s="7"/>
      <c r="QF73" s="7"/>
      <c r="QG73" s="7"/>
    </row>
    <row r="74" spans="1:449" s="274" customFormat="1" ht="15">
      <c r="A74" s="275" t="s">
        <v>5245</v>
      </c>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c r="LM74" s="6"/>
      <c r="LN74" s="6"/>
      <c r="LO74" s="6"/>
      <c r="LP74" s="6"/>
      <c r="LQ74" s="6"/>
      <c r="LR74" s="6"/>
      <c r="LS74" s="6"/>
      <c r="LT74" s="6"/>
      <c r="LU74" s="6"/>
      <c r="LV74" s="6"/>
      <c r="LW74" s="6"/>
      <c r="LX74" s="6"/>
      <c r="LY74" s="6"/>
      <c r="LZ74" s="6"/>
      <c r="MA74" s="6"/>
      <c r="MB74" s="6"/>
      <c r="MC74" s="6"/>
      <c r="MD74" s="6"/>
      <c r="ME74" s="6"/>
      <c r="MF74" s="6"/>
      <c r="MG74" s="6"/>
      <c r="MH74" s="6"/>
      <c r="MI74" s="6"/>
      <c r="MJ74" s="6"/>
      <c r="MK74" s="6"/>
      <c r="ML74" s="6"/>
      <c r="MM74" s="6"/>
      <c r="MN74" s="6"/>
      <c r="MO74" s="6"/>
      <c r="MP74" s="6"/>
      <c r="MQ74" s="6"/>
      <c r="MR74" s="6"/>
      <c r="MS74" s="6"/>
      <c r="MT74" s="6"/>
      <c r="MU74" s="6"/>
      <c r="MV74" s="6"/>
      <c r="MW74" s="6"/>
      <c r="MX74" s="6"/>
      <c r="MY74" s="6"/>
      <c r="MZ74" s="6"/>
      <c r="NA74" s="6"/>
      <c r="NB74" s="6"/>
      <c r="NC74" s="6"/>
      <c r="ND74" s="6"/>
      <c r="NE74" s="6"/>
      <c r="NF74" s="6"/>
      <c r="NG74" s="6"/>
      <c r="NH74" s="6"/>
      <c r="NI74" s="6"/>
      <c r="NJ74" s="6"/>
      <c r="NK74" s="6"/>
      <c r="NL74" s="6"/>
      <c r="NM74" s="6"/>
      <c r="NN74" s="6"/>
      <c r="NO74" s="6"/>
      <c r="NP74" s="6"/>
      <c r="NQ74" s="6"/>
      <c r="NR74" s="6"/>
      <c r="NS74" s="6"/>
      <c r="NT74" s="6"/>
      <c r="NU74" s="6"/>
      <c r="NV74" s="6"/>
      <c r="NW74" s="6"/>
      <c r="NX74" s="6"/>
      <c r="NY74" s="6"/>
      <c r="NZ74" s="6"/>
      <c r="OA74" s="6"/>
      <c r="OB74" s="6"/>
      <c r="OC74" s="6"/>
      <c r="OD74" s="6"/>
      <c r="OE74" s="6"/>
      <c r="OF74" s="6"/>
      <c r="OG74" s="6"/>
      <c r="OH74" s="6"/>
      <c r="OI74" s="6"/>
      <c r="OJ74" s="6"/>
      <c r="OK74" s="6"/>
      <c r="OL74" s="6"/>
      <c r="OM74" s="6"/>
      <c r="ON74" s="6"/>
      <c r="OO74" s="6"/>
      <c r="OP74" s="6"/>
      <c r="OQ74" s="6"/>
      <c r="OR74" s="6"/>
      <c r="OS74" s="6"/>
      <c r="OT74" s="6"/>
      <c r="OU74" s="6"/>
      <c r="OV74" s="6"/>
      <c r="OW74" s="6"/>
      <c r="OX74" s="6"/>
      <c r="OY74" s="6"/>
      <c r="OZ74" s="6"/>
      <c r="PA74" s="6"/>
      <c r="PB74" s="6"/>
      <c r="PC74" s="6"/>
      <c r="PD74" s="6"/>
      <c r="PE74" s="6"/>
      <c r="PF74" s="6"/>
      <c r="PG74" s="6"/>
      <c r="PH74" s="6"/>
      <c r="PI74" s="6"/>
      <c r="PJ74" s="6"/>
      <c r="PK74" s="6"/>
      <c r="PL74" s="6"/>
      <c r="PM74" s="6"/>
      <c r="PN74" s="6"/>
      <c r="PO74" s="6"/>
      <c r="PP74" s="6"/>
      <c r="PQ74" s="6"/>
      <c r="PR74" s="6"/>
      <c r="PS74" s="6"/>
      <c r="PT74" s="6"/>
      <c r="PU74" s="6"/>
      <c r="PV74" s="6"/>
      <c r="PW74" s="6"/>
      <c r="PX74" s="6"/>
      <c r="PY74" s="6"/>
      <c r="PZ74" s="6"/>
      <c r="QA74" s="6"/>
      <c r="QB74" s="6"/>
      <c r="QC74" s="6"/>
      <c r="QD74" s="6"/>
      <c r="QE74" s="6"/>
      <c r="QF74" s="6"/>
      <c r="QG74" s="6"/>
    </row>
    <row r="75" spans="1:449" s="265" customFormat="1" ht="15">
      <c r="A75" s="268" t="s">
        <v>5220</v>
      </c>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c r="ET75" s="7"/>
      <c r="EU75" s="7"/>
      <c r="EV75" s="7"/>
      <c r="EW75" s="7"/>
      <c r="EX75" s="7"/>
      <c r="EY75" s="7"/>
      <c r="EZ75" s="7"/>
      <c r="FA75" s="7"/>
      <c r="FB75" s="7"/>
      <c r="FC75" s="7"/>
      <c r="FD75" s="7"/>
      <c r="FE75" s="7"/>
      <c r="FF75" s="7"/>
      <c r="FG75" s="7"/>
      <c r="FH75" s="7"/>
      <c r="FI75" s="7"/>
      <c r="FJ75" s="7"/>
      <c r="FK75" s="7"/>
      <c r="FL75" s="7"/>
      <c r="FM75" s="7"/>
      <c r="FN75" s="7"/>
      <c r="FO75" s="7"/>
      <c r="FP75" s="7"/>
      <c r="FQ75" s="7"/>
      <c r="FR75" s="7"/>
      <c r="FS75" s="7"/>
      <c r="FT75" s="7"/>
      <c r="FU75" s="7"/>
      <c r="FV75" s="7"/>
      <c r="FW75" s="7"/>
      <c r="FX75" s="7"/>
      <c r="FY75" s="7"/>
      <c r="FZ75" s="7"/>
      <c r="GA75" s="7"/>
      <c r="GB75" s="7"/>
      <c r="GC75" s="7"/>
      <c r="GD75" s="7"/>
      <c r="GE75" s="7"/>
      <c r="GF75" s="7"/>
      <c r="GG75" s="7"/>
      <c r="GH75" s="7"/>
      <c r="GI75" s="7"/>
      <c r="GJ75" s="7"/>
      <c r="GK75" s="7"/>
      <c r="GL75" s="7"/>
      <c r="GM75" s="7"/>
      <c r="GN75" s="7"/>
      <c r="GO75" s="7"/>
      <c r="GP75" s="7"/>
      <c r="GQ75" s="7"/>
      <c r="GR75" s="7"/>
      <c r="GS75" s="7"/>
      <c r="GT75" s="7"/>
      <c r="GU75" s="7"/>
      <c r="GV75" s="7"/>
      <c r="GW75" s="7"/>
      <c r="GX75" s="7"/>
      <c r="GY75" s="7"/>
      <c r="GZ75" s="7"/>
      <c r="HA75" s="7"/>
      <c r="HB75" s="7"/>
      <c r="HC75" s="7"/>
      <c r="HD75" s="7"/>
      <c r="HE75" s="7"/>
      <c r="HF75" s="7"/>
      <c r="HG75" s="7"/>
      <c r="HH75" s="7"/>
      <c r="HI75" s="7"/>
      <c r="HJ75" s="7"/>
      <c r="HK75" s="7"/>
      <c r="HL75" s="7"/>
      <c r="HM75" s="7"/>
      <c r="HN75" s="7"/>
      <c r="HO75" s="7"/>
      <c r="HP75" s="7"/>
      <c r="HQ75" s="7"/>
      <c r="HR75" s="7"/>
      <c r="HS75" s="7"/>
      <c r="HT75" s="7"/>
      <c r="HU75" s="7"/>
      <c r="HV75" s="7"/>
      <c r="HW75" s="7"/>
      <c r="HX75" s="7"/>
      <c r="HY75" s="7"/>
      <c r="HZ75" s="7"/>
      <c r="IA75" s="7"/>
      <c r="IB75" s="7"/>
      <c r="IC75" s="7"/>
      <c r="ID75" s="7"/>
      <c r="IE75" s="7"/>
      <c r="IF75" s="7"/>
      <c r="IG75" s="7"/>
      <c r="IH75" s="7"/>
      <c r="II75" s="7"/>
      <c r="IJ75" s="7"/>
      <c r="IK75" s="7"/>
      <c r="IL75" s="7"/>
      <c r="IM75" s="7"/>
      <c r="IN75" s="7"/>
      <c r="IO75" s="7"/>
      <c r="IP75" s="7"/>
      <c r="IQ75" s="7"/>
      <c r="IR75" s="7"/>
      <c r="IS75" s="7"/>
      <c r="IT75" s="7"/>
      <c r="IU75" s="7"/>
      <c r="IV75" s="7"/>
      <c r="IW75" s="7"/>
      <c r="IX75" s="7"/>
      <c r="IY75" s="7"/>
      <c r="IZ75" s="7"/>
      <c r="JA75" s="7"/>
      <c r="JB75" s="7"/>
      <c r="JC75" s="7"/>
      <c r="JD75" s="7"/>
      <c r="JE75" s="7"/>
      <c r="JF75" s="7"/>
      <c r="JG75" s="7"/>
      <c r="JH75" s="7"/>
      <c r="JI75" s="7"/>
      <c r="JJ75" s="7"/>
      <c r="JK75" s="7"/>
      <c r="JL75" s="7"/>
      <c r="JM75" s="7"/>
      <c r="JN75" s="7"/>
      <c r="JO75" s="7"/>
      <c r="JP75" s="7"/>
      <c r="JQ75" s="7"/>
      <c r="JR75" s="7"/>
      <c r="JS75" s="7"/>
      <c r="JT75" s="7"/>
      <c r="JU75" s="7"/>
      <c r="JV75" s="7"/>
      <c r="JW75" s="7"/>
      <c r="JX75" s="7"/>
      <c r="JY75" s="7"/>
      <c r="JZ75" s="7"/>
      <c r="KA75" s="7"/>
      <c r="KB75" s="7"/>
      <c r="KC75" s="7"/>
      <c r="KD75" s="7"/>
      <c r="KE75" s="7"/>
      <c r="KF75" s="7"/>
      <c r="KG75" s="7"/>
      <c r="KH75" s="7"/>
      <c r="KI75" s="7"/>
      <c r="KJ75" s="7"/>
      <c r="KK75" s="7"/>
      <c r="KL75" s="7"/>
      <c r="KM75" s="7"/>
      <c r="KN75" s="7"/>
      <c r="KO75" s="7"/>
      <c r="KP75" s="7"/>
      <c r="KQ75" s="7"/>
      <c r="KR75" s="7"/>
      <c r="KS75" s="7"/>
      <c r="KT75" s="7"/>
      <c r="KU75" s="7"/>
      <c r="KV75" s="7"/>
      <c r="KW75" s="7"/>
      <c r="KX75" s="7"/>
      <c r="KY75" s="7"/>
      <c r="KZ75" s="7"/>
      <c r="LA75" s="7"/>
      <c r="LB75" s="7"/>
      <c r="LC75" s="7"/>
      <c r="LD75" s="7"/>
      <c r="LE75" s="7"/>
      <c r="LF75" s="7"/>
      <c r="LG75" s="7"/>
      <c r="LH75" s="7"/>
      <c r="LI75" s="7"/>
      <c r="LJ75" s="7"/>
      <c r="LK75" s="7"/>
      <c r="LL75" s="7"/>
      <c r="LM75" s="7"/>
      <c r="LN75" s="7"/>
      <c r="LO75" s="7"/>
      <c r="LP75" s="7"/>
      <c r="LQ75" s="7"/>
      <c r="LR75" s="7"/>
      <c r="LS75" s="7"/>
      <c r="LT75" s="7"/>
      <c r="LU75" s="7"/>
      <c r="LV75" s="7"/>
      <c r="LW75" s="7"/>
      <c r="LX75" s="7"/>
      <c r="LY75" s="7"/>
      <c r="LZ75" s="7"/>
      <c r="MA75" s="7"/>
      <c r="MB75" s="7"/>
      <c r="MC75" s="7"/>
      <c r="MD75" s="7"/>
      <c r="ME75" s="7"/>
      <c r="MF75" s="7"/>
      <c r="MG75" s="7"/>
      <c r="MH75" s="7"/>
      <c r="MI75" s="7"/>
      <c r="MJ75" s="7"/>
      <c r="MK75" s="7"/>
      <c r="ML75" s="7"/>
      <c r="MM75" s="7"/>
      <c r="MN75" s="7"/>
      <c r="MO75" s="7"/>
      <c r="MP75" s="7"/>
      <c r="MQ75" s="7"/>
      <c r="MR75" s="7"/>
      <c r="MS75" s="7"/>
      <c r="MT75" s="7"/>
      <c r="MU75" s="7"/>
      <c r="MV75" s="7"/>
      <c r="MW75" s="7"/>
      <c r="MX75" s="7"/>
      <c r="MY75" s="7"/>
      <c r="MZ75" s="7"/>
      <c r="NA75" s="7"/>
      <c r="NB75" s="7"/>
      <c r="NC75" s="7"/>
      <c r="ND75" s="7"/>
      <c r="NE75" s="7"/>
      <c r="NF75" s="7"/>
      <c r="NG75" s="7"/>
      <c r="NH75" s="7"/>
      <c r="NI75" s="7"/>
      <c r="NJ75" s="7"/>
      <c r="NK75" s="7"/>
      <c r="NL75" s="7"/>
      <c r="NM75" s="7"/>
      <c r="NN75" s="7"/>
      <c r="NO75" s="7"/>
      <c r="NP75" s="7"/>
      <c r="NQ75" s="7"/>
      <c r="NR75" s="7"/>
      <c r="NS75" s="7"/>
      <c r="NT75" s="7"/>
      <c r="NU75" s="7"/>
      <c r="NV75" s="7"/>
      <c r="NW75" s="7"/>
      <c r="NX75" s="7"/>
      <c r="NY75" s="7"/>
      <c r="NZ75" s="7"/>
      <c r="OA75" s="7"/>
      <c r="OB75" s="7"/>
      <c r="OC75" s="7"/>
      <c r="OD75" s="7"/>
      <c r="OE75" s="7"/>
      <c r="OF75" s="7"/>
      <c r="OG75" s="7"/>
      <c r="OH75" s="7"/>
      <c r="OI75" s="7"/>
      <c r="OJ75" s="7"/>
      <c r="OK75" s="7"/>
      <c r="OL75" s="7"/>
      <c r="OM75" s="7"/>
      <c r="ON75" s="7"/>
      <c r="OO75" s="7"/>
      <c r="OP75" s="7"/>
      <c r="OQ75" s="7"/>
      <c r="OR75" s="7"/>
      <c r="OS75" s="7"/>
      <c r="OT75" s="7"/>
      <c r="OU75" s="7"/>
      <c r="OV75" s="7"/>
      <c r="OW75" s="7"/>
      <c r="OX75" s="7"/>
      <c r="OY75" s="7"/>
      <c r="OZ75" s="7"/>
      <c r="PA75" s="7"/>
      <c r="PB75" s="7"/>
      <c r="PC75" s="7"/>
      <c r="PD75" s="7"/>
      <c r="PE75" s="7"/>
      <c r="PF75" s="7"/>
      <c r="PG75" s="7"/>
      <c r="PH75" s="7"/>
      <c r="PI75" s="7"/>
      <c r="PJ75" s="7"/>
      <c r="PK75" s="7"/>
      <c r="PL75" s="7"/>
      <c r="PM75" s="7"/>
      <c r="PN75" s="7"/>
      <c r="PO75" s="7"/>
      <c r="PP75" s="7"/>
      <c r="PQ75" s="7"/>
      <c r="PR75" s="7"/>
      <c r="PS75" s="7"/>
      <c r="PT75" s="7"/>
      <c r="PU75" s="7"/>
      <c r="PV75" s="7"/>
      <c r="PW75" s="7"/>
      <c r="PX75" s="7"/>
      <c r="PY75" s="7"/>
      <c r="PZ75" s="7"/>
      <c r="QA75" s="7"/>
      <c r="QB75" s="7"/>
      <c r="QC75" s="7"/>
      <c r="QD75" s="7"/>
      <c r="QE75" s="7"/>
      <c r="QF75" s="7"/>
      <c r="QG75" s="7"/>
    </row>
    <row r="76" spans="1:449" s="265" customFormat="1" ht="15">
      <c r="A76" s="271" t="s">
        <v>5250</v>
      </c>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c r="EU76" s="7"/>
      <c r="EV76" s="7"/>
      <c r="EW76" s="7"/>
      <c r="EX76" s="7"/>
      <c r="EY76" s="7"/>
      <c r="EZ76" s="7"/>
      <c r="FA76" s="7"/>
      <c r="FB76" s="7"/>
      <c r="FC76" s="7"/>
      <c r="FD76" s="7"/>
      <c r="FE76" s="7"/>
      <c r="FF76" s="7"/>
      <c r="FG76" s="7"/>
      <c r="FH76" s="7"/>
      <c r="FI76" s="7"/>
      <c r="FJ76" s="7"/>
      <c r="FK76" s="7"/>
      <c r="FL76" s="7"/>
      <c r="FM76" s="7"/>
      <c r="FN76" s="7"/>
      <c r="FO76" s="7"/>
      <c r="FP76" s="7"/>
      <c r="FQ76" s="7"/>
      <c r="FR76" s="7"/>
      <c r="FS76" s="7"/>
      <c r="FT76" s="7"/>
      <c r="FU76" s="7"/>
      <c r="FV76" s="7"/>
      <c r="FW76" s="7"/>
      <c r="FX76" s="7"/>
      <c r="FY76" s="7"/>
      <c r="FZ76" s="7"/>
      <c r="GA76" s="7"/>
      <c r="GB76" s="7"/>
      <c r="GC76" s="7"/>
      <c r="GD76" s="7"/>
      <c r="GE76" s="7"/>
      <c r="GF76" s="7"/>
      <c r="GG76" s="7"/>
      <c r="GH76" s="7"/>
      <c r="GI76" s="7"/>
      <c r="GJ76" s="7"/>
      <c r="GK76" s="7"/>
      <c r="GL76" s="7"/>
      <c r="GM76" s="7"/>
      <c r="GN76" s="7"/>
      <c r="GO76" s="7"/>
      <c r="GP76" s="7"/>
      <c r="GQ76" s="7"/>
      <c r="GR76" s="7"/>
      <c r="GS76" s="7"/>
      <c r="GT76" s="7"/>
      <c r="GU76" s="7"/>
      <c r="GV76" s="7"/>
      <c r="GW76" s="7"/>
      <c r="GX76" s="7"/>
      <c r="GY76" s="7"/>
      <c r="GZ76" s="7"/>
      <c r="HA76" s="7"/>
      <c r="HB76" s="7"/>
      <c r="HC76" s="7"/>
      <c r="HD76" s="7"/>
      <c r="HE76" s="7"/>
      <c r="HF76" s="7"/>
      <c r="HG76" s="7"/>
      <c r="HH76" s="7"/>
      <c r="HI76" s="7"/>
      <c r="HJ76" s="7"/>
      <c r="HK76" s="7"/>
      <c r="HL76" s="7"/>
      <c r="HM76" s="7"/>
      <c r="HN76" s="7"/>
      <c r="HO76" s="7"/>
      <c r="HP76" s="7"/>
      <c r="HQ76" s="7"/>
      <c r="HR76" s="7"/>
      <c r="HS76" s="7"/>
      <c r="HT76" s="7"/>
      <c r="HU76" s="7"/>
      <c r="HV76" s="7"/>
      <c r="HW76" s="7"/>
      <c r="HX76" s="7"/>
      <c r="HY76" s="7"/>
      <c r="HZ76" s="7"/>
      <c r="IA76" s="7"/>
      <c r="IB76" s="7"/>
      <c r="IC76" s="7"/>
      <c r="ID76" s="7"/>
      <c r="IE76" s="7"/>
      <c r="IF76" s="7"/>
      <c r="IG76" s="7"/>
      <c r="IH76" s="7"/>
      <c r="II76" s="7"/>
      <c r="IJ76" s="7"/>
      <c r="IK76" s="7"/>
      <c r="IL76" s="7"/>
      <c r="IM76" s="7"/>
      <c r="IN76" s="7"/>
      <c r="IO76" s="7"/>
      <c r="IP76" s="7"/>
      <c r="IQ76" s="7"/>
      <c r="IR76" s="7"/>
      <c r="IS76" s="7"/>
      <c r="IT76" s="7"/>
      <c r="IU76" s="7"/>
      <c r="IV76" s="7"/>
      <c r="IW76" s="7"/>
      <c r="IX76" s="7"/>
      <c r="IY76" s="7"/>
      <c r="IZ76" s="7"/>
      <c r="JA76" s="7"/>
      <c r="JB76" s="7"/>
      <c r="JC76" s="7"/>
      <c r="JD76" s="7"/>
      <c r="JE76" s="7"/>
      <c r="JF76" s="7"/>
      <c r="JG76" s="7"/>
      <c r="JH76" s="7"/>
      <c r="JI76" s="7"/>
      <c r="JJ76" s="7"/>
      <c r="JK76" s="7"/>
      <c r="JL76" s="7"/>
      <c r="JM76" s="7"/>
      <c r="JN76" s="7"/>
      <c r="JO76" s="7"/>
      <c r="JP76" s="7"/>
      <c r="JQ76" s="7"/>
      <c r="JR76" s="7"/>
      <c r="JS76" s="7"/>
      <c r="JT76" s="7"/>
      <c r="JU76" s="7"/>
      <c r="JV76" s="7"/>
      <c r="JW76" s="7"/>
      <c r="JX76" s="7"/>
      <c r="JY76" s="7"/>
      <c r="JZ76" s="7"/>
      <c r="KA76" s="7"/>
      <c r="KB76" s="7"/>
      <c r="KC76" s="7"/>
      <c r="KD76" s="7"/>
      <c r="KE76" s="7"/>
      <c r="KF76" s="7"/>
      <c r="KG76" s="7"/>
      <c r="KH76" s="7"/>
      <c r="KI76" s="7"/>
      <c r="KJ76" s="7"/>
      <c r="KK76" s="7"/>
      <c r="KL76" s="7"/>
      <c r="KM76" s="7"/>
      <c r="KN76" s="7"/>
      <c r="KO76" s="7"/>
      <c r="KP76" s="7"/>
      <c r="KQ76" s="7"/>
      <c r="KR76" s="7"/>
      <c r="KS76" s="7"/>
      <c r="KT76" s="7"/>
      <c r="KU76" s="7"/>
      <c r="KV76" s="7"/>
      <c r="KW76" s="7"/>
      <c r="KX76" s="7"/>
      <c r="KY76" s="7"/>
      <c r="KZ76" s="7"/>
      <c r="LA76" s="7"/>
      <c r="LB76" s="7"/>
      <c r="LC76" s="7"/>
      <c r="LD76" s="7"/>
      <c r="LE76" s="7"/>
      <c r="LF76" s="7"/>
      <c r="LG76" s="7"/>
      <c r="LH76" s="7"/>
      <c r="LI76" s="7"/>
      <c r="LJ76" s="7"/>
      <c r="LK76" s="7"/>
      <c r="LL76" s="7"/>
      <c r="LM76" s="7"/>
      <c r="LN76" s="7"/>
      <c r="LO76" s="7"/>
      <c r="LP76" s="7"/>
      <c r="LQ76" s="7"/>
      <c r="LR76" s="7"/>
      <c r="LS76" s="7"/>
      <c r="LT76" s="7"/>
      <c r="LU76" s="7"/>
      <c r="LV76" s="7"/>
      <c r="LW76" s="7"/>
      <c r="LX76" s="7"/>
      <c r="LY76" s="7"/>
      <c r="LZ76" s="7"/>
      <c r="MA76" s="7"/>
      <c r="MB76" s="7"/>
      <c r="MC76" s="7"/>
      <c r="MD76" s="7"/>
      <c r="ME76" s="7"/>
      <c r="MF76" s="7"/>
      <c r="MG76" s="7"/>
      <c r="MH76" s="7"/>
      <c r="MI76" s="7"/>
      <c r="MJ76" s="7"/>
      <c r="MK76" s="7"/>
      <c r="ML76" s="7"/>
      <c r="MM76" s="7"/>
      <c r="MN76" s="7"/>
      <c r="MO76" s="7"/>
      <c r="MP76" s="7"/>
      <c r="MQ76" s="7"/>
      <c r="MR76" s="7"/>
      <c r="MS76" s="7"/>
      <c r="MT76" s="7"/>
      <c r="MU76" s="7"/>
      <c r="MV76" s="7"/>
      <c r="MW76" s="7"/>
      <c r="MX76" s="7"/>
      <c r="MY76" s="7"/>
      <c r="MZ76" s="7"/>
      <c r="NA76" s="7"/>
      <c r="NB76" s="7"/>
      <c r="NC76" s="7"/>
      <c r="ND76" s="7"/>
      <c r="NE76" s="7"/>
      <c r="NF76" s="7"/>
      <c r="NG76" s="7"/>
      <c r="NH76" s="7"/>
      <c r="NI76" s="7"/>
      <c r="NJ76" s="7"/>
      <c r="NK76" s="7"/>
      <c r="NL76" s="7"/>
      <c r="NM76" s="7"/>
      <c r="NN76" s="7"/>
      <c r="NO76" s="7"/>
      <c r="NP76" s="7"/>
      <c r="NQ76" s="7"/>
      <c r="NR76" s="7"/>
      <c r="NS76" s="7"/>
      <c r="NT76" s="7"/>
      <c r="NU76" s="7"/>
      <c r="NV76" s="7"/>
      <c r="NW76" s="7"/>
      <c r="NX76" s="7"/>
      <c r="NY76" s="7"/>
      <c r="NZ76" s="7"/>
      <c r="OA76" s="7"/>
      <c r="OB76" s="7"/>
      <c r="OC76" s="7"/>
      <c r="OD76" s="7"/>
      <c r="OE76" s="7"/>
      <c r="OF76" s="7"/>
      <c r="OG76" s="7"/>
      <c r="OH76" s="7"/>
      <c r="OI76" s="7"/>
      <c r="OJ76" s="7"/>
      <c r="OK76" s="7"/>
      <c r="OL76" s="7"/>
      <c r="OM76" s="7"/>
      <c r="ON76" s="7"/>
      <c r="OO76" s="7"/>
      <c r="OP76" s="7"/>
      <c r="OQ76" s="7"/>
      <c r="OR76" s="7"/>
      <c r="OS76" s="7"/>
      <c r="OT76" s="7"/>
      <c r="OU76" s="7"/>
      <c r="OV76" s="7"/>
      <c r="OW76" s="7"/>
      <c r="OX76" s="7"/>
      <c r="OY76" s="7"/>
      <c r="OZ76" s="7"/>
      <c r="PA76" s="7"/>
      <c r="PB76" s="7"/>
      <c r="PC76" s="7"/>
      <c r="PD76" s="7"/>
      <c r="PE76" s="7"/>
      <c r="PF76" s="7"/>
      <c r="PG76" s="7"/>
      <c r="PH76" s="7"/>
      <c r="PI76" s="7"/>
      <c r="PJ76" s="7"/>
      <c r="PK76" s="7"/>
      <c r="PL76" s="7"/>
      <c r="PM76" s="7"/>
      <c r="PN76" s="7"/>
      <c r="PO76" s="7"/>
      <c r="PP76" s="7"/>
      <c r="PQ76" s="7"/>
      <c r="PR76" s="7"/>
      <c r="PS76" s="7"/>
      <c r="PT76" s="7"/>
      <c r="PU76" s="7"/>
      <c r="PV76" s="7"/>
      <c r="PW76" s="7"/>
      <c r="PX76" s="7"/>
      <c r="PY76" s="7"/>
      <c r="PZ76" s="7"/>
      <c r="QA76" s="7"/>
      <c r="QB76" s="7"/>
      <c r="QC76" s="7"/>
      <c r="QD76" s="7"/>
      <c r="QE76" s="7"/>
      <c r="QF76" s="7"/>
      <c r="QG76" s="7"/>
    </row>
    <row r="77" spans="1:449"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row>
    <row r="78" spans="1:449" ht="15">
      <c r="A78" s="21"/>
      <c r="B78" s="2" t="s">
        <v>220</v>
      </c>
      <c r="C78" s="2" t="s">
        <v>221</v>
      </c>
      <c r="D78" s="2" t="s">
        <v>222</v>
      </c>
      <c r="E78" s="2" t="s">
        <v>223</v>
      </c>
      <c r="F78" s="2" t="s">
        <v>224</v>
      </c>
      <c r="G78" s="2" t="s">
        <v>225</v>
      </c>
      <c r="H78" s="2" t="s">
        <v>226</v>
      </c>
      <c r="I78" s="2" t="s">
        <v>220</v>
      </c>
      <c r="J78" s="2" t="s">
        <v>221</v>
      </c>
      <c r="K78" s="2" t="s">
        <v>222</v>
      </c>
      <c r="L78" s="2" t="s">
        <v>223</v>
      </c>
      <c r="M78" s="2" t="s">
        <v>224</v>
      </c>
      <c r="N78" s="2" t="s">
        <v>225</v>
      </c>
      <c r="O78" s="2" t="s">
        <v>226</v>
      </c>
      <c r="P78" s="2" t="s">
        <v>220</v>
      </c>
      <c r="Q78" s="2" t="s">
        <v>221</v>
      </c>
      <c r="R78" s="2" t="s">
        <v>222</v>
      </c>
      <c r="S78" s="2" t="s">
        <v>223</v>
      </c>
      <c r="T78" s="2" t="s">
        <v>224</v>
      </c>
      <c r="U78" s="2" t="s">
        <v>225</v>
      </c>
      <c r="V78" s="2" t="s">
        <v>226</v>
      </c>
      <c r="W78" s="2" t="s">
        <v>220</v>
      </c>
      <c r="X78" s="2" t="s">
        <v>221</v>
      </c>
      <c r="Y78" s="2" t="s">
        <v>222</v>
      </c>
      <c r="Z78" s="2" t="s">
        <v>223</v>
      </c>
      <c r="AA78" s="2" t="s">
        <v>224</v>
      </c>
      <c r="AB78" s="2" t="s">
        <v>225</v>
      </c>
      <c r="AC78" s="2" t="s">
        <v>226</v>
      </c>
      <c r="AD78" s="2" t="s">
        <v>220</v>
      </c>
      <c r="AE78" s="2" t="s">
        <v>221</v>
      </c>
      <c r="AF78" s="2" t="s">
        <v>222</v>
      </c>
      <c r="AG78" s="2" t="s">
        <v>223</v>
      </c>
      <c r="AH78" s="2" t="s">
        <v>224</v>
      </c>
      <c r="AI78" s="2" t="s">
        <v>225</v>
      </c>
      <c r="AJ78" s="2" t="s">
        <v>226</v>
      </c>
      <c r="AK78" s="2" t="s">
        <v>220</v>
      </c>
      <c r="AL78" s="2" t="s">
        <v>221</v>
      </c>
      <c r="AM78" s="2" t="s">
        <v>222</v>
      </c>
      <c r="AN78" s="2" t="s">
        <v>223</v>
      </c>
      <c r="AO78" s="2" t="s">
        <v>224</v>
      </c>
      <c r="AP78" s="2" t="s">
        <v>225</v>
      </c>
      <c r="AQ78" s="2" t="s">
        <v>226</v>
      </c>
      <c r="AR78" s="2" t="s">
        <v>220</v>
      </c>
      <c r="AS78" s="2" t="s">
        <v>221</v>
      </c>
      <c r="AT78" s="2" t="s">
        <v>222</v>
      </c>
      <c r="AU78" s="2" t="s">
        <v>223</v>
      </c>
      <c r="AV78" s="2" t="s">
        <v>224</v>
      </c>
      <c r="AW78" s="2" t="s">
        <v>225</v>
      </c>
      <c r="AX78" s="2" t="s">
        <v>226</v>
      </c>
      <c r="AY78" s="2" t="s">
        <v>220</v>
      </c>
      <c r="AZ78" s="2" t="s">
        <v>221</v>
      </c>
      <c r="BA78" s="2" t="s">
        <v>222</v>
      </c>
      <c r="BB78" s="2" t="s">
        <v>223</v>
      </c>
      <c r="BC78" s="2" t="s">
        <v>224</v>
      </c>
      <c r="BD78" s="2" t="s">
        <v>225</v>
      </c>
      <c r="BE78" s="2" t="s">
        <v>226</v>
      </c>
      <c r="BF78" s="2" t="s">
        <v>220</v>
      </c>
      <c r="BG78" s="2" t="s">
        <v>221</v>
      </c>
      <c r="BH78" s="2" t="s">
        <v>222</v>
      </c>
      <c r="BI78" s="2" t="s">
        <v>223</v>
      </c>
      <c r="BJ78" s="2" t="s">
        <v>224</v>
      </c>
      <c r="BK78" s="2" t="s">
        <v>225</v>
      </c>
      <c r="BL78" s="2" t="s">
        <v>226</v>
      </c>
      <c r="BM78" s="2" t="s">
        <v>220</v>
      </c>
      <c r="BN78" s="2" t="s">
        <v>221</v>
      </c>
      <c r="BO78" s="2" t="s">
        <v>222</v>
      </c>
      <c r="BP78" s="2" t="s">
        <v>223</v>
      </c>
      <c r="BQ78" s="2" t="s">
        <v>224</v>
      </c>
      <c r="BR78" s="2" t="s">
        <v>225</v>
      </c>
      <c r="BS78" s="2" t="s">
        <v>226</v>
      </c>
      <c r="BT78" s="2" t="s">
        <v>220</v>
      </c>
      <c r="BU78" s="2" t="s">
        <v>221</v>
      </c>
      <c r="BV78" s="2" t="s">
        <v>222</v>
      </c>
      <c r="BW78" s="2" t="s">
        <v>223</v>
      </c>
      <c r="BX78" s="2" t="s">
        <v>224</v>
      </c>
      <c r="BY78" s="2" t="s">
        <v>225</v>
      </c>
      <c r="BZ78" s="2" t="s">
        <v>226</v>
      </c>
      <c r="CA78" s="2" t="s">
        <v>220</v>
      </c>
      <c r="CB78" s="2" t="s">
        <v>221</v>
      </c>
      <c r="CC78" s="2" t="s">
        <v>222</v>
      </c>
      <c r="CD78" s="2" t="s">
        <v>223</v>
      </c>
      <c r="CE78" s="2" t="s">
        <v>224</v>
      </c>
      <c r="CF78" s="2" t="s">
        <v>225</v>
      </c>
      <c r="CG78" s="2" t="s">
        <v>226</v>
      </c>
      <c r="CH78" s="2" t="s">
        <v>220</v>
      </c>
      <c r="CI78" s="2" t="s">
        <v>221</v>
      </c>
      <c r="CJ78" s="2" t="s">
        <v>222</v>
      </c>
      <c r="CK78" s="2" t="s">
        <v>223</v>
      </c>
      <c r="CL78" s="2" t="s">
        <v>224</v>
      </c>
      <c r="CM78" s="2" t="s">
        <v>225</v>
      </c>
      <c r="CN78" s="2" t="s">
        <v>226</v>
      </c>
      <c r="CO78" s="2" t="s">
        <v>220</v>
      </c>
      <c r="CP78" s="2" t="s">
        <v>221</v>
      </c>
      <c r="CQ78" s="2" t="s">
        <v>222</v>
      </c>
      <c r="CR78" s="2" t="s">
        <v>223</v>
      </c>
      <c r="CS78" s="2" t="s">
        <v>224</v>
      </c>
      <c r="CT78" s="2" t="s">
        <v>225</v>
      </c>
      <c r="CU78" s="2" t="s">
        <v>226</v>
      </c>
      <c r="CV78" s="2" t="s">
        <v>220</v>
      </c>
      <c r="CW78" s="2" t="s">
        <v>221</v>
      </c>
      <c r="CX78" s="2" t="s">
        <v>222</v>
      </c>
      <c r="CY78" s="2" t="s">
        <v>223</v>
      </c>
      <c r="CZ78" s="2" t="s">
        <v>224</v>
      </c>
      <c r="DA78" s="2" t="s">
        <v>225</v>
      </c>
      <c r="DB78" s="2" t="s">
        <v>226</v>
      </c>
      <c r="DC78" s="2" t="s">
        <v>220</v>
      </c>
      <c r="DD78" s="2" t="s">
        <v>221</v>
      </c>
      <c r="DE78" s="2" t="s">
        <v>222</v>
      </c>
      <c r="DF78" s="2" t="s">
        <v>223</v>
      </c>
      <c r="DG78" s="2" t="s">
        <v>224</v>
      </c>
      <c r="DH78" s="2" t="s">
        <v>225</v>
      </c>
      <c r="DI78" s="2" t="s">
        <v>226</v>
      </c>
      <c r="DJ78" s="2" t="s">
        <v>220</v>
      </c>
      <c r="DK78" s="2" t="s">
        <v>221</v>
      </c>
      <c r="DL78" s="2" t="s">
        <v>222</v>
      </c>
      <c r="DM78" s="2" t="s">
        <v>223</v>
      </c>
      <c r="DN78" s="2" t="s">
        <v>224</v>
      </c>
      <c r="DO78" s="2" t="s">
        <v>225</v>
      </c>
      <c r="DP78" s="2" t="s">
        <v>226</v>
      </c>
      <c r="DQ78" s="2" t="s">
        <v>220</v>
      </c>
      <c r="DR78" s="2" t="s">
        <v>221</v>
      </c>
      <c r="DS78" s="2" t="s">
        <v>222</v>
      </c>
      <c r="DT78" s="2" t="s">
        <v>223</v>
      </c>
      <c r="DU78" s="2" t="s">
        <v>224</v>
      </c>
      <c r="DV78" s="2" t="s">
        <v>225</v>
      </c>
      <c r="DW78" s="2" t="s">
        <v>226</v>
      </c>
      <c r="DX78" s="2" t="s">
        <v>220</v>
      </c>
      <c r="DY78" s="2" t="s">
        <v>221</v>
      </c>
      <c r="DZ78" s="2" t="s">
        <v>222</v>
      </c>
      <c r="EA78" s="2" t="s">
        <v>223</v>
      </c>
      <c r="EB78" s="2" t="s">
        <v>224</v>
      </c>
      <c r="EC78" s="2" t="s">
        <v>225</v>
      </c>
      <c r="ED78" s="2" t="s">
        <v>226</v>
      </c>
      <c r="EE78" s="2" t="s">
        <v>220</v>
      </c>
      <c r="EF78" s="2" t="s">
        <v>221</v>
      </c>
      <c r="EG78" s="2" t="s">
        <v>222</v>
      </c>
      <c r="EH78" s="2" t="s">
        <v>223</v>
      </c>
      <c r="EI78" s="2" t="s">
        <v>224</v>
      </c>
      <c r="EJ78" s="2" t="s">
        <v>225</v>
      </c>
      <c r="EK78" s="2" t="s">
        <v>226</v>
      </c>
      <c r="EL78" s="2" t="s">
        <v>220</v>
      </c>
      <c r="EM78" s="2" t="s">
        <v>221</v>
      </c>
      <c r="EN78" s="2" t="s">
        <v>222</v>
      </c>
      <c r="EO78" s="2" t="s">
        <v>223</v>
      </c>
      <c r="EP78" s="2" t="s">
        <v>224</v>
      </c>
      <c r="EQ78" s="2" t="s">
        <v>225</v>
      </c>
      <c r="ER78" s="2" t="s">
        <v>226</v>
      </c>
      <c r="ES78" s="2" t="s">
        <v>220</v>
      </c>
      <c r="ET78" s="2" t="s">
        <v>221</v>
      </c>
      <c r="EU78" s="2" t="s">
        <v>222</v>
      </c>
      <c r="EV78" s="2" t="s">
        <v>223</v>
      </c>
      <c r="EW78" s="2" t="s">
        <v>224</v>
      </c>
      <c r="EX78" s="2" t="s">
        <v>225</v>
      </c>
      <c r="EY78" s="2" t="s">
        <v>226</v>
      </c>
      <c r="EZ78" s="2" t="s">
        <v>220</v>
      </c>
      <c r="FA78" s="2" t="s">
        <v>221</v>
      </c>
      <c r="FB78" s="2" t="s">
        <v>222</v>
      </c>
      <c r="FC78" s="2" t="s">
        <v>223</v>
      </c>
      <c r="FD78" s="2" t="s">
        <v>224</v>
      </c>
      <c r="FE78" s="2" t="s">
        <v>225</v>
      </c>
      <c r="FF78" s="2" t="s">
        <v>226</v>
      </c>
      <c r="FG78" s="2" t="s">
        <v>220</v>
      </c>
      <c r="FH78" s="2" t="s">
        <v>221</v>
      </c>
      <c r="FI78" s="2" t="s">
        <v>222</v>
      </c>
      <c r="FJ78" s="2" t="s">
        <v>223</v>
      </c>
      <c r="FK78" s="2" t="s">
        <v>224</v>
      </c>
      <c r="FL78" s="2" t="s">
        <v>225</v>
      </c>
      <c r="FM78" s="2" t="s">
        <v>226</v>
      </c>
      <c r="FN78" s="2" t="s">
        <v>220</v>
      </c>
      <c r="FO78" s="2" t="s">
        <v>221</v>
      </c>
      <c r="FP78" s="2" t="s">
        <v>222</v>
      </c>
      <c r="FQ78" s="2" t="s">
        <v>223</v>
      </c>
      <c r="FR78" s="2" t="s">
        <v>224</v>
      </c>
      <c r="FS78" s="2" t="s">
        <v>225</v>
      </c>
      <c r="FT78" s="2" t="s">
        <v>226</v>
      </c>
      <c r="FU78" s="2" t="s">
        <v>220</v>
      </c>
      <c r="FV78" s="2" t="s">
        <v>221</v>
      </c>
      <c r="FW78" s="2" t="s">
        <v>222</v>
      </c>
      <c r="FX78" s="2" t="s">
        <v>223</v>
      </c>
      <c r="FY78" s="2" t="s">
        <v>224</v>
      </c>
      <c r="FZ78" s="2" t="s">
        <v>225</v>
      </c>
      <c r="GA78" s="2" t="s">
        <v>226</v>
      </c>
      <c r="GB78" s="2" t="s">
        <v>220</v>
      </c>
      <c r="GC78" s="2" t="s">
        <v>221</v>
      </c>
      <c r="GD78" s="2" t="s">
        <v>222</v>
      </c>
      <c r="GE78" s="2" t="s">
        <v>223</v>
      </c>
      <c r="GF78" s="2" t="s">
        <v>224</v>
      </c>
      <c r="GG78" s="2" t="s">
        <v>225</v>
      </c>
      <c r="GH78" s="2" t="s">
        <v>226</v>
      </c>
      <c r="GI78" s="2" t="s">
        <v>220</v>
      </c>
      <c r="GJ78" s="2" t="s">
        <v>221</v>
      </c>
      <c r="GK78" s="2" t="s">
        <v>222</v>
      </c>
      <c r="GL78" s="2" t="s">
        <v>223</v>
      </c>
      <c r="GM78" s="2" t="s">
        <v>224</v>
      </c>
      <c r="GN78" s="2" t="s">
        <v>225</v>
      </c>
      <c r="GO78" s="2" t="s">
        <v>226</v>
      </c>
      <c r="GP78" s="2" t="s">
        <v>220</v>
      </c>
      <c r="GQ78" s="2" t="s">
        <v>221</v>
      </c>
      <c r="GR78" s="2" t="s">
        <v>222</v>
      </c>
      <c r="GS78" s="2" t="s">
        <v>223</v>
      </c>
      <c r="GT78" s="2" t="s">
        <v>224</v>
      </c>
      <c r="GU78" s="2" t="s">
        <v>225</v>
      </c>
      <c r="GV78" s="2" t="s">
        <v>226</v>
      </c>
      <c r="GW78" s="2" t="s">
        <v>220</v>
      </c>
      <c r="GX78" s="2" t="s">
        <v>221</v>
      </c>
      <c r="GY78" s="2" t="s">
        <v>222</v>
      </c>
      <c r="GZ78" s="2" t="s">
        <v>223</v>
      </c>
      <c r="HA78" s="2" t="s">
        <v>224</v>
      </c>
      <c r="HB78" s="2" t="s">
        <v>225</v>
      </c>
      <c r="HC78" s="2" t="s">
        <v>226</v>
      </c>
      <c r="HD78" s="2" t="s">
        <v>220</v>
      </c>
      <c r="HE78" s="2" t="s">
        <v>221</v>
      </c>
      <c r="HF78" s="2" t="s">
        <v>222</v>
      </c>
      <c r="HG78" s="2" t="s">
        <v>223</v>
      </c>
      <c r="HH78" s="2" t="s">
        <v>224</v>
      </c>
      <c r="HI78" s="2" t="s">
        <v>225</v>
      </c>
      <c r="HJ78" s="2" t="s">
        <v>226</v>
      </c>
      <c r="HK78" s="2" t="s">
        <v>220</v>
      </c>
      <c r="HL78" s="2" t="s">
        <v>221</v>
      </c>
      <c r="HM78" s="2" t="s">
        <v>222</v>
      </c>
      <c r="HN78" s="2" t="s">
        <v>223</v>
      </c>
      <c r="HO78" s="2" t="s">
        <v>224</v>
      </c>
      <c r="HP78" s="2" t="s">
        <v>225</v>
      </c>
      <c r="HQ78" s="2" t="s">
        <v>226</v>
      </c>
      <c r="HR78" s="2" t="s">
        <v>220</v>
      </c>
      <c r="HS78" s="2" t="s">
        <v>221</v>
      </c>
      <c r="HT78" s="2" t="s">
        <v>222</v>
      </c>
      <c r="HU78" s="2" t="s">
        <v>223</v>
      </c>
      <c r="HV78" s="2" t="s">
        <v>224</v>
      </c>
      <c r="HW78" s="2" t="s">
        <v>225</v>
      </c>
      <c r="HX78" s="2" t="s">
        <v>226</v>
      </c>
      <c r="HY78" s="2" t="s">
        <v>220</v>
      </c>
      <c r="HZ78" s="2" t="s">
        <v>221</v>
      </c>
      <c r="IA78" s="2" t="s">
        <v>222</v>
      </c>
      <c r="IB78" s="2" t="s">
        <v>223</v>
      </c>
      <c r="IC78" s="2" t="s">
        <v>224</v>
      </c>
      <c r="ID78" s="2" t="s">
        <v>225</v>
      </c>
      <c r="IE78" s="2" t="s">
        <v>226</v>
      </c>
      <c r="IF78" s="2" t="s">
        <v>220</v>
      </c>
      <c r="IG78" s="2" t="s">
        <v>221</v>
      </c>
      <c r="IH78" s="2" t="s">
        <v>222</v>
      </c>
      <c r="II78" s="2" t="s">
        <v>223</v>
      </c>
      <c r="IJ78" s="2" t="s">
        <v>224</v>
      </c>
      <c r="IK78" s="2" t="s">
        <v>225</v>
      </c>
      <c r="IL78" s="2" t="s">
        <v>226</v>
      </c>
      <c r="IM78" s="2" t="s">
        <v>220</v>
      </c>
      <c r="IN78" s="2" t="s">
        <v>221</v>
      </c>
      <c r="IO78" s="2" t="s">
        <v>222</v>
      </c>
      <c r="IP78" s="2" t="s">
        <v>223</v>
      </c>
      <c r="IQ78" s="2" t="s">
        <v>224</v>
      </c>
      <c r="IR78" s="2" t="s">
        <v>225</v>
      </c>
      <c r="IS78" s="2" t="s">
        <v>226</v>
      </c>
      <c r="IT78" s="2" t="s">
        <v>220</v>
      </c>
      <c r="IU78" s="2" t="s">
        <v>221</v>
      </c>
      <c r="IV78" s="2" t="s">
        <v>222</v>
      </c>
    </row>
    <row r="79" spans="1:449" ht="15">
      <c r="A79" s="266" t="s">
        <v>5251</v>
      </c>
      <c r="B79" s="199">
        <v>45326</v>
      </c>
      <c r="C79" s="199">
        <v>45327</v>
      </c>
      <c r="D79" s="199">
        <v>45328</v>
      </c>
      <c r="E79" s="199">
        <v>45329</v>
      </c>
      <c r="F79" s="199">
        <v>45330</v>
      </c>
      <c r="G79" s="199">
        <v>45331</v>
      </c>
      <c r="H79" s="199">
        <v>45332</v>
      </c>
      <c r="I79" s="199">
        <v>45333</v>
      </c>
      <c r="J79" s="199">
        <v>45334</v>
      </c>
      <c r="K79" s="199">
        <v>45335</v>
      </c>
      <c r="L79" s="199">
        <v>45336</v>
      </c>
      <c r="M79" s="199">
        <v>45337</v>
      </c>
      <c r="N79" s="199">
        <v>45338</v>
      </c>
      <c r="O79" s="199">
        <v>45339</v>
      </c>
      <c r="P79" s="199">
        <v>45340</v>
      </c>
      <c r="Q79" s="199">
        <v>45341</v>
      </c>
      <c r="R79" s="199">
        <v>45342</v>
      </c>
      <c r="S79" s="199">
        <v>45343</v>
      </c>
      <c r="T79" s="199">
        <v>45344</v>
      </c>
      <c r="U79" s="199">
        <v>45345</v>
      </c>
      <c r="V79" s="199">
        <v>45346</v>
      </c>
      <c r="W79" s="199">
        <v>45347</v>
      </c>
      <c r="X79" s="199">
        <v>45348</v>
      </c>
      <c r="Y79" s="199">
        <v>45349</v>
      </c>
      <c r="Z79" s="199">
        <v>45350</v>
      </c>
      <c r="AA79" s="199">
        <v>45351</v>
      </c>
      <c r="AB79" s="199">
        <v>45352</v>
      </c>
      <c r="AC79" s="199">
        <v>45353</v>
      </c>
      <c r="AD79" s="199">
        <v>45354</v>
      </c>
      <c r="AE79" s="199">
        <v>45355</v>
      </c>
      <c r="AF79" s="199">
        <v>45356</v>
      </c>
      <c r="AG79" s="199">
        <v>45357</v>
      </c>
      <c r="AH79" s="199">
        <v>45358</v>
      </c>
      <c r="AI79" s="199">
        <v>45359</v>
      </c>
      <c r="AJ79" s="199">
        <v>45360</v>
      </c>
      <c r="AK79" s="199">
        <v>45361</v>
      </c>
      <c r="AL79" s="199">
        <v>45362</v>
      </c>
      <c r="AM79" s="199">
        <v>45363</v>
      </c>
      <c r="AN79" s="199">
        <v>45364</v>
      </c>
      <c r="AO79" s="199">
        <v>45365</v>
      </c>
      <c r="AP79" s="199">
        <v>45366</v>
      </c>
      <c r="AQ79" s="199">
        <v>45367</v>
      </c>
      <c r="AR79" s="199">
        <v>45368</v>
      </c>
      <c r="AS79" s="199">
        <v>45369</v>
      </c>
      <c r="AT79" s="199">
        <v>45370</v>
      </c>
      <c r="AU79" s="199">
        <v>45371</v>
      </c>
      <c r="AV79" s="199">
        <v>45372</v>
      </c>
      <c r="AW79" s="199">
        <v>45373</v>
      </c>
      <c r="AX79" s="199">
        <v>45374</v>
      </c>
      <c r="AY79" s="199">
        <v>45375</v>
      </c>
      <c r="AZ79" s="199">
        <v>45376</v>
      </c>
      <c r="BA79" s="199">
        <v>45377</v>
      </c>
      <c r="BB79" s="199">
        <v>45378</v>
      </c>
      <c r="BC79" s="199">
        <v>45379</v>
      </c>
      <c r="BD79" s="199">
        <v>45380</v>
      </c>
      <c r="BE79" s="199">
        <v>45381</v>
      </c>
      <c r="BF79" s="199">
        <v>45382</v>
      </c>
      <c r="BG79" s="199">
        <v>45383</v>
      </c>
      <c r="BH79" s="199">
        <v>45384</v>
      </c>
      <c r="BI79" s="199">
        <v>45385</v>
      </c>
      <c r="BJ79" s="199">
        <v>45386</v>
      </c>
      <c r="BK79" s="199">
        <v>45387</v>
      </c>
      <c r="BL79" s="199">
        <v>45388</v>
      </c>
      <c r="BM79" s="199">
        <v>45389</v>
      </c>
      <c r="BN79" s="199">
        <v>45390</v>
      </c>
      <c r="BO79" s="199">
        <v>45391</v>
      </c>
      <c r="BP79" s="199">
        <v>45392</v>
      </c>
      <c r="BQ79" s="199">
        <v>45393</v>
      </c>
      <c r="BR79" s="199">
        <v>45394</v>
      </c>
      <c r="BS79" s="199">
        <v>45395</v>
      </c>
      <c r="BT79" s="199">
        <v>45396</v>
      </c>
      <c r="BU79" s="199">
        <v>45397</v>
      </c>
      <c r="BV79" s="199">
        <v>45398</v>
      </c>
      <c r="BW79" s="199">
        <v>45399</v>
      </c>
      <c r="BX79" s="199">
        <v>45400</v>
      </c>
      <c r="BY79" s="199">
        <v>45401</v>
      </c>
      <c r="BZ79" s="199">
        <v>45402</v>
      </c>
      <c r="CA79" s="199">
        <v>45403</v>
      </c>
      <c r="CB79" s="199">
        <v>45404</v>
      </c>
      <c r="CC79" s="199">
        <v>45405</v>
      </c>
      <c r="CD79" s="199">
        <v>45406</v>
      </c>
      <c r="CE79" s="199">
        <v>45407</v>
      </c>
      <c r="CF79" s="199">
        <v>45408</v>
      </c>
      <c r="CG79" s="199">
        <v>45409</v>
      </c>
      <c r="CH79" s="199">
        <v>45410</v>
      </c>
      <c r="CI79" s="199">
        <v>45411</v>
      </c>
      <c r="CJ79" s="199">
        <v>45412</v>
      </c>
      <c r="CK79" s="199">
        <v>45413</v>
      </c>
      <c r="CL79" s="199">
        <v>45414</v>
      </c>
      <c r="CM79" s="199">
        <v>45415</v>
      </c>
      <c r="CN79" s="199">
        <v>45416</v>
      </c>
      <c r="CO79" s="199">
        <v>45690</v>
      </c>
      <c r="CP79" s="199">
        <v>45691</v>
      </c>
      <c r="CQ79" s="199">
        <v>45692</v>
      </c>
      <c r="CR79" s="199">
        <v>45693</v>
      </c>
      <c r="CS79" s="199">
        <v>45694</v>
      </c>
      <c r="CT79" s="199">
        <v>45695</v>
      </c>
      <c r="CU79" s="199">
        <v>45696</v>
      </c>
      <c r="CV79" s="199">
        <v>45697</v>
      </c>
      <c r="CW79" s="199">
        <v>45698</v>
      </c>
      <c r="CX79" s="199">
        <v>45699</v>
      </c>
      <c r="CY79" s="199">
        <v>45700</v>
      </c>
      <c r="CZ79" s="199">
        <v>45701</v>
      </c>
      <c r="DA79" s="199">
        <v>45702</v>
      </c>
      <c r="DB79" s="199">
        <v>45703</v>
      </c>
      <c r="DC79" s="199">
        <v>45704</v>
      </c>
      <c r="DD79" s="199">
        <v>45705</v>
      </c>
      <c r="DE79" s="199">
        <v>45706</v>
      </c>
      <c r="DF79" s="199">
        <v>45707</v>
      </c>
      <c r="DG79" s="199">
        <v>45708</v>
      </c>
      <c r="DH79" s="199">
        <v>45709</v>
      </c>
      <c r="DI79" s="199">
        <v>45710</v>
      </c>
      <c r="DJ79" s="199">
        <v>45711</v>
      </c>
      <c r="DK79" s="199">
        <v>45712</v>
      </c>
      <c r="DL79" s="199">
        <v>45713</v>
      </c>
      <c r="DM79" s="199">
        <v>45714</v>
      </c>
      <c r="DN79" s="199">
        <v>45715</v>
      </c>
      <c r="DO79" s="199">
        <v>45716</v>
      </c>
      <c r="DP79" s="199">
        <v>45717</v>
      </c>
      <c r="DQ79" s="199">
        <v>45718</v>
      </c>
      <c r="DR79" s="199">
        <v>45719</v>
      </c>
      <c r="DS79" s="199">
        <v>45720</v>
      </c>
      <c r="DT79" s="199">
        <v>45721</v>
      </c>
      <c r="DU79" s="199">
        <v>45722</v>
      </c>
      <c r="DV79" s="199">
        <v>45723</v>
      </c>
      <c r="DW79" s="199">
        <v>45724</v>
      </c>
      <c r="DX79" s="199">
        <v>45725</v>
      </c>
      <c r="DY79" s="199">
        <v>45726</v>
      </c>
      <c r="DZ79" s="199">
        <v>45727</v>
      </c>
      <c r="EA79" s="199">
        <v>45728</v>
      </c>
      <c r="EB79" s="199">
        <v>45729</v>
      </c>
      <c r="EC79" s="199">
        <v>45730</v>
      </c>
      <c r="ED79" s="199">
        <v>45731</v>
      </c>
      <c r="EE79" s="199">
        <v>45732</v>
      </c>
      <c r="EF79" s="199">
        <v>45733</v>
      </c>
      <c r="EG79" s="199">
        <v>45734</v>
      </c>
      <c r="EH79" s="199">
        <v>45735</v>
      </c>
      <c r="EI79" s="199">
        <v>45736</v>
      </c>
      <c r="EJ79" s="199">
        <v>45737</v>
      </c>
      <c r="EK79" s="199">
        <v>45738</v>
      </c>
      <c r="EL79" s="199">
        <v>45739</v>
      </c>
      <c r="EM79" s="199">
        <v>45740</v>
      </c>
      <c r="EN79" s="199">
        <v>45741</v>
      </c>
      <c r="EO79" s="199">
        <v>45742</v>
      </c>
      <c r="EP79" s="199">
        <v>45743</v>
      </c>
      <c r="EQ79" s="199">
        <v>45744</v>
      </c>
      <c r="ER79" s="199">
        <v>45745</v>
      </c>
      <c r="ES79" s="199">
        <v>45746</v>
      </c>
      <c r="ET79" s="199">
        <v>45747</v>
      </c>
      <c r="EU79" s="199">
        <v>45748</v>
      </c>
      <c r="EV79" s="199">
        <v>45749</v>
      </c>
      <c r="EW79" s="199">
        <v>45750</v>
      </c>
      <c r="EX79" s="199">
        <v>45751</v>
      </c>
      <c r="EY79" s="199">
        <v>45752</v>
      </c>
      <c r="EZ79" s="199">
        <v>45753</v>
      </c>
      <c r="FA79" s="199">
        <v>45754</v>
      </c>
      <c r="FB79" s="199">
        <v>45755</v>
      </c>
      <c r="FC79" s="199">
        <v>45756</v>
      </c>
      <c r="FD79" s="199">
        <v>45757</v>
      </c>
      <c r="FE79" s="199">
        <v>45758</v>
      </c>
      <c r="FF79" s="199">
        <v>45759</v>
      </c>
      <c r="FG79" s="199">
        <v>45760</v>
      </c>
      <c r="FH79" s="199">
        <v>45761</v>
      </c>
      <c r="FI79" s="199">
        <v>45762</v>
      </c>
      <c r="FJ79" s="199">
        <v>45763</v>
      </c>
      <c r="FK79" s="199">
        <v>45764</v>
      </c>
      <c r="FL79" s="199">
        <v>45765</v>
      </c>
      <c r="FM79" s="199">
        <v>45766</v>
      </c>
      <c r="FN79" s="199">
        <v>45767</v>
      </c>
      <c r="FO79" s="199">
        <v>45768</v>
      </c>
      <c r="FP79" s="199">
        <v>45769</v>
      </c>
      <c r="FQ79" s="199">
        <v>45770</v>
      </c>
      <c r="FR79" s="199">
        <v>45771</v>
      </c>
      <c r="FS79" s="199">
        <v>45772</v>
      </c>
      <c r="FT79" s="199">
        <v>45773</v>
      </c>
      <c r="FU79" s="199">
        <v>45774</v>
      </c>
      <c r="FV79" s="199">
        <v>45775</v>
      </c>
      <c r="FW79" s="199">
        <v>45776</v>
      </c>
      <c r="FX79" s="199">
        <v>45777</v>
      </c>
      <c r="FY79" s="199">
        <v>45778</v>
      </c>
      <c r="FZ79" s="199">
        <v>45779</v>
      </c>
      <c r="GA79" s="199">
        <v>45780</v>
      </c>
      <c r="GB79" s="199">
        <v>45781</v>
      </c>
      <c r="GC79" s="199">
        <v>45782</v>
      </c>
      <c r="GD79" s="199">
        <v>45783</v>
      </c>
      <c r="GE79" s="199">
        <v>45784</v>
      </c>
      <c r="GF79" s="199">
        <v>45785</v>
      </c>
      <c r="GG79" s="199">
        <v>45786</v>
      </c>
      <c r="GH79" s="199">
        <v>45787</v>
      </c>
      <c r="GI79" s="199">
        <v>45788</v>
      </c>
      <c r="GJ79" s="199">
        <v>45789</v>
      </c>
      <c r="GK79" s="199">
        <v>45790</v>
      </c>
      <c r="GL79" s="199">
        <v>45791</v>
      </c>
      <c r="GM79" s="199">
        <v>45792</v>
      </c>
      <c r="GN79" s="199">
        <v>45793</v>
      </c>
      <c r="GO79" s="199">
        <v>45794</v>
      </c>
      <c r="GP79" s="199">
        <v>45795</v>
      </c>
      <c r="GQ79" s="199">
        <v>45796</v>
      </c>
      <c r="GR79" s="199">
        <v>45797</v>
      </c>
      <c r="GS79" s="199">
        <v>45798</v>
      </c>
      <c r="GT79" s="199">
        <v>45799</v>
      </c>
      <c r="GU79" s="199">
        <v>45800</v>
      </c>
      <c r="GV79" s="199">
        <v>45801</v>
      </c>
      <c r="GW79" s="199">
        <v>45802</v>
      </c>
      <c r="GX79" s="199">
        <v>45803</v>
      </c>
      <c r="GY79" s="199">
        <v>45804</v>
      </c>
      <c r="GZ79" s="199">
        <v>45805</v>
      </c>
      <c r="HA79" s="199">
        <v>45806</v>
      </c>
      <c r="HB79" s="199">
        <v>45807</v>
      </c>
      <c r="HC79" s="199">
        <v>45808</v>
      </c>
      <c r="HD79" s="199">
        <v>45809</v>
      </c>
      <c r="HE79" s="199">
        <v>45810</v>
      </c>
      <c r="HF79" s="199">
        <v>45811</v>
      </c>
      <c r="HG79" s="199">
        <v>45812</v>
      </c>
      <c r="HH79" s="199">
        <v>45813</v>
      </c>
      <c r="HI79" s="199">
        <v>45814</v>
      </c>
      <c r="HJ79" s="199">
        <v>45815</v>
      </c>
      <c r="HK79" s="199">
        <v>45816</v>
      </c>
      <c r="HL79" s="199">
        <v>45817</v>
      </c>
      <c r="HM79" s="199">
        <v>45818</v>
      </c>
      <c r="HN79" s="199">
        <v>45819</v>
      </c>
      <c r="HO79" s="199">
        <v>45820</v>
      </c>
      <c r="HP79" s="199">
        <v>45821</v>
      </c>
      <c r="HQ79" s="199">
        <v>45822</v>
      </c>
      <c r="HR79" s="199">
        <v>45823</v>
      </c>
      <c r="HS79" s="199">
        <v>45824</v>
      </c>
      <c r="HT79" s="199">
        <v>45825</v>
      </c>
      <c r="HU79" s="199">
        <v>45826</v>
      </c>
      <c r="HV79" s="199">
        <v>45827</v>
      </c>
      <c r="HW79" s="199">
        <v>45828</v>
      </c>
      <c r="HX79" s="199">
        <v>45829</v>
      </c>
      <c r="HY79" s="199">
        <v>45830</v>
      </c>
      <c r="HZ79" s="199">
        <v>45831</v>
      </c>
      <c r="IA79" s="199">
        <v>45832</v>
      </c>
      <c r="IB79" s="199">
        <v>45833</v>
      </c>
      <c r="IC79" s="199">
        <v>45834</v>
      </c>
      <c r="ID79" s="199">
        <v>45835</v>
      </c>
      <c r="IE79" s="199">
        <v>45836</v>
      </c>
      <c r="IF79" s="199">
        <v>45837</v>
      </c>
      <c r="IG79" s="199">
        <v>45838</v>
      </c>
      <c r="IH79" s="199">
        <v>45839</v>
      </c>
      <c r="II79" s="199">
        <v>45840</v>
      </c>
      <c r="IJ79" s="199">
        <v>45841</v>
      </c>
      <c r="IK79" s="199">
        <v>45842</v>
      </c>
      <c r="IL79" s="199">
        <v>45843</v>
      </c>
      <c r="IM79" s="199">
        <v>45844</v>
      </c>
      <c r="IN79" s="199">
        <v>45845</v>
      </c>
      <c r="IO79" s="199">
        <v>45846</v>
      </c>
      <c r="IP79" s="199">
        <v>45847</v>
      </c>
      <c r="IQ79" s="199">
        <v>45848</v>
      </c>
      <c r="IR79" s="199">
        <v>45849</v>
      </c>
      <c r="IS79" s="199">
        <v>45850</v>
      </c>
      <c r="IT79" s="199">
        <v>45851</v>
      </c>
      <c r="IU79" s="199">
        <v>45852</v>
      </c>
      <c r="IV79" s="199">
        <v>45853</v>
      </c>
    </row>
    <row r="80" spans="1:449" s="265" customFormat="1" ht="15">
      <c r="A80" s="268" t="s">
        <v>5252</v>
      </c>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c r="AA80" s="267"/>
      <c r="AB80" s="267"/>
      <c r="AC80" s="267"/>
      <c r="AD80" s="267"/>
      <c r="AE80" s="267"/>
      <c r="AF80" s="267"/>
      <c r="AG80" s="267"/>
      <c r="AH80" s="267"/>
      <c r="AI80" s="267"/>
      <c r="AJ80" s="267"/>
      <c r="AK80" s="267"/>
      <c r="AL80" s="267"/>
      <c r="AM80" s="267"/>
      <c r="AN80" s="267"/>
      <c r="AO80" s="267"/>
      <c r="AP80" s="267"/>
      <c r="AQ80" s="267"/>
      <c r="AR80" s="267"/>
      <c r="AS80" s="267"/>
      <c r="AT80" s="267"/>
      <c r="AU80" s="267"/>
      <c r="AV80" s="267"/>
      <c r="AW80" s="267"/>
      <c r="AX80" s="267"/>
      <c r="AY80" s="267"/>
      <c r="AZ80" s="267"/>
      <c r="BA80" s="267"/>
      <c r="BB80" s="267"/>
      <c r="BC80" s="267"/>
      <c r="BD80" s="267"/>
      <c r="BE80" s="267"/>
      <c r="BF80" s="267"/>
      <c r="BG80" s="267"/>
      <c r="BH80" s="267"/>
      <c r="BI80" s="267"/>
      <c r="BJ80" s="267"/>
      <c r="BK80" s="267"/>
      <c r="BL80" s="267"/>
      <c r="BM80" s="267"/>
      <c r="BN80" s="267"/>
      <c r="BO80" s="267"/>
      <c r="BP80" s="267"/>
      <c r="BQ80" s="267"/>
      <c r="BR80" s="267"/>
      <c r="BS80" s="267"/>
      <c r="BT80" s="267"/>
      <c r="BU80" s="267"/>
      <c r="BV80" s="267"/>
      <c r="BW80" s="267"/>
      <c r="BX80" s="267"/>
      <c r="BY80" s="267"/>
      <c r="BZ80" s="267"/>
      <c r="CA80" s="267"/>
      <c r="CB80" s="267"/>
      <c r="CC80" s="267"/>
      <c r="CD80" s="267"/>
      <c r="CE80" s="267"/>
      <c r="CF80" s="267"/>
      <c r="CG80" s="267"/>
      <c r="CH80" s="267"/>
      <c r="CI80" s="267"/>
      <c r="CJ80" s="267"/>
      <c r="CK80" s="267"/>
      <c r="CL80" s="267"/>
      <c r="CM80" s="267"/>
      <c r="CN80" s="267"/>
      <c r="CO80" s="267"/>
      <c r="CP80" s="267"/>
      <c r="CQ80" s="267"/>
      <c r="CR80" s="267"/>
      <c r="CS80" s="267"/>
      <c r="CT80" s="267"/>
      <c r="CU80" s="267"/>
      <c r="CV80" s="267"/>
      <c r="CW80" s="267"/>
      <c r="CX80" s="267"/>
      <c r="CY80" s="267"/>
      <c r="CZ80" s="267"/>
      <c r="DA80" s="267"/>
      <c r="DB80" s="267"/>
      <c r="DC80" s="267"/>
      <c r="DD80" s="267"/>
      <c r="DE80" s="267"/>
      <c r="DF80" s="267"/>
      <c r="DG80" s="267"/>
      <c r="DH80" s="267"/>
      <c r="DI80" s="267"/>
      <c r="DJ80" s="267"/>
      <c r="DK80" s="267"/>
      <c r="DL80" s="267"/>
      <c r="DM80" s="267"/>
      <c r="DN80" s="267"/>
      <c r="DO80" s="267"/>
      <c r="DP80" s="267"/>
      <c r="DQ80" s="267"/>
      <c r="DR80" s="267"/>
      <c r="DS80" s="267"/>
      <c r="DT80" s="267"/>
      <c r="DU80" s="267"/>
      <c r="DV80" s="267"/>
      <c r="DW80" s="267"/>
      <c r="DX80" s="267"/>
      <c r="DY80" s="267"/>
      <c r="DZ80" s="267"/>
      <c r="EA80" s="267"/>
      <c r="EB80" s="267"/>
      <c r="EC80" s="267"/>
      <c r="ED80" s="267"/>
      <c r="EE80" s="267"/>
      <c r="EF80" s="267"/>
      <c r="EG80" s="267"/>
      <c r="EH80" s="267"/>
      <c r="EI80" s="267"/>
      <c r="EJ80" s="267"/>
      <c r="EK80" s="267"/>
      <c r="EL80" s="267"/>
      <c r="EM80" s="267"/>
      <c r="EN80" s="267"/>
      <c r="EO80" s="267"/>
      <c r="EP80" s="267"/>
      <c r="EQ80" s="267"/>
      <c r="ER80" s="267"/>
      <c r="ES80" s="267"/>
      <c r="ET80" s="267"/>
      <c r="EU80" s="267"/>
      <c r="EV80" s="267"/>
      <c r="EW80" s="267"/>
      <c r="EX80" s="267"/>
      <c r="EY80" s="267"/>
      <c r="EZ80" s="267"/>
      <c r="FA80" s="267"/>
      <c r="FB80" s="267"/>
      <c r="FC80" s="267"/>
      <c r="FD80" s="267"/>
      <c r="FE80" s="267"/>
      <c r="FF80" s="267"/>
      <c r="FG80" s="267"/>
      <c r="FH80" s="267"/>
      <c r="FI80" s="267"/>
      <c r="FJ80" s="267"/>
      <c r="FK80" s="267"/>
      <c r="FL80" s="267"/>
      <c r="FM80" s="267"/>
      <c r="FN80" s="267"/>
      <c r="FO80" s="267"/>
      <c r="FP80" s="267"/>
      <c r="FQ80" s="267"/>
      <c r="FR80" s="267"/>
      <c r="FS80" s="267"/>
      <c r="FT80" s="267"/>
      <c r="FU80" s="267"/>
      <c r="FV80" s="267"/>
      <c r="FW80" s="267"/>
      <c r="FX80" s="267"/>
      <c r="FY80" s="267"/>
      <c r="FZ80" s="267"/>
      <c r="GA80" s="267"/>
      <c r="GB80" s="267"/>
      <c r="GC80" s="267"/>
      <c r="GD80" s="267"/>
      <c r="GE80" s="267"/>
      <c r="GF80" s="267"/>
      <c r="GG80" s="267"/>
      <c r="GH80" s="267"/>
      <c r="GI80" s="267"/>
      <c r="GJ80" s="267"/>
      <c r="GK80" s="267"/>
      <c r="GL80" s="267"/>
      <c r="GM80" s="267"/>
      <c r="GN80" s="267"/>
      <c r="GO80" s="267"/>
      <c r="GP80" s="267"/>
      <c r="GQ80" s="267"/>
      <c r="GR80" s="267"/>
      <c r="GS80" s="267"/>
      <c r="GT80" s="267"/>
      <c r="GU80" s="267"/>
      <c r="GV80" s="267"/>
      <c r="GW80" s="267"/>
      <c r="GX80" s="267"/>
      <c r="GY80" s="267"/>
      <c r="GZ80" s="267"/>
      <c r="HA80" s="267"/>
      <c r="HB80" s="267"/>
      <c r="HC80" s="267"/>
      <c r="HD80" s="267"/>
      <c r="HE80" s="267"/>
      <c r="HF80" s="267"/>
      <c r="HG80" s="267"/>
      <c r="HH80" s="267"/>
      <c r="HI80" s="267"/>
      <c r="HJ80" s="267"/>
      <c r="HK80" s="267"/>
      <c r="HL80" s="267"/>
      <c r="HM80" s="267"/>
      <c r="HN80" s="267"/>
      <c r="HO80" s="267"/>
      <c r="HP80" s="267"/>
      <c r="HQ80" s="267"/>
      <c r="HR80" s="267"/>
      <c r="HS80" s="267"/>
      <c r="HT80" s="267"/>
      <c r="HU80" s="267"/>
      <c r="HV80" s="267"/>
      <c r="HW80" s="267"/>
      <c r="HX80" s="267"/>
      <c r="HY80" s="267"/>
      <c r="HZ80" s="267"/>
      <c r="IA80" s="267"/>
      <c r="IB80" s="267"/>
      <c r="IC80" s="267"/>
      <c r="ID80" s="267"/>
      <c r="IE80" s="267"/>
      <c r="IF80" s="267"/>
      <c r="IG80" s="267"/>
      <c r="IH80" s="267"/>
      <c r="II80" s="267"/>
      <c r="IJ80" s="267"/>
      <c r="IK80" s="267"/>
      <c r="IL80" s="267"/>
      <c r="IM80" s="267"/>
      <c r="IN80" s="267"/>
      <c r="IO80" s="267"/>
      <c r="IP80" s="267"/>
      <c r="IQ80" s="267"/>
      <c r="IR80" s="267"/>
      <c r="IS80" s="267"/>
      <c r="IT80" s="267"/>
      <c r="IU80" s="267"/>
      <c r="IV80" s="267"/>
    </row>
    <row r="81" spans="1:256" s="265" customFormat="1" ht="15">
      <c r="A81" s="268" t="s">
        <v>5253</v>
      </c>
      <c r="B81" s="267"/>
      <c r="C81" s="267"/>
      <c r="D81" s="267"/>
      <c r="E81" s="267"/>
      <c r="F81" s="267"/>
      <c r="G81" s="267"/>
      <c r="H81" s="267"/>
      <c r="I81" s="267"/>
      <c r="J81" s="267"/>
      <c r="K81" s="267"/>
      <c r="L81" s="267"/>
      <c r="M81" s="267"/>
      <c r="N81" s="267"/>
      <c r="O81" s="267"/>
      <c r="P81" s="267"/>
      <c r="Q81" s="267"/>
      <c r="R81" s="267"/>
      <c r="S81" s="267"/>
      <c r="T81" s="267"/>
      <c r="U81" s="267"/>
      <c r="V81" s="267"/>
      <c r="W81" s="267"/>
      <c r="X81" s="267"/>
      <c r="Y81" s="267"/>
      <c r="Z81" s="267"/>
      <c r="AA81" s="267"/>
      <c r="AB81" s="267"/>
      <c r="AC81" s="267"/>
      <c r="AD81" s="267"/>
      <c r="AE81" s="267"/>
      <c r="AF81" s="267"/>
      <c r="AG81" s="267"/>
      <c r="AH81" s="267"/>
      <c r="AI81" s="267"/>
      <c r="AJ81" s="267"/>
      <c r="AK81" s="267"/>
      <c r="AL81" s="267"/>
      <c r="AM81" s="267"/>
      <c r="AN81" s="267"/>
      <c r="AO81" s="267"/>
      <c r="AP81" s="267"/>
      <c r="AQ81" s="267"/>
      <c r="AR81" s="267"/>
      <c r="AS81" s="267"/>
      <c r="AT81" s="267"/>
      <c r="AU81" s="267"/>
      <c r="AV81" s="267"/>
      <c r="AW81" s="267"/>
      <c r="AX81" s="267"/>
      <c r="AY81" s="267"/>
      <c r="AZ81" s="267"/>
      <c r="BA81" s="267"/>
      <c r="BB81" s="267"/>
      <c r="BC81" s="267"/>
      <c r="BD81" s="267"/>
      <c r="BE81" s="267"/>
      <c r="BF81" s="267"/>
      <c r="BG81" s="267"/>
      <c r="BH81" s="267"/>
      <c r="BI81" s="267"/>
      <c r="BJ81" s="267"/>
      <c r="BK81" s="267"/>
      <c r="BL81" s="267"/>
      <c r="BM81" s="267"/>
      <c r="BN81" s="267"/>
      <c r="BO81" s="267"/>
      <c r="BP81" s="267"/>
      <c r="BQ81" s="267"/>
      <c r="BR81" s="267"/>
      <c r="BS81" s="267"/>
      <c r="BT81" s="267"/>
      <c r="BU81" s="267"/>
      <c r="BV81" s="267"/>
      <c r="BW81" s="267"/>
      <c r="BX81" s="267"/>
      <c r="BY81" s="267"/>
      <c r="BZ81" s="267"/>
      <c r="CA81" s="267"/>
      <c r="CB81" s="267"/>
      <c r="CC81" s="267"/>
      <c r="CD81" s="267"/>
      <c r="CE81" s="267"/>
      <c r="CF81" s="267"/>
      <c r="CG81" s="267"/>
      <c r="CH81" s="267"/>
      <c r="CI81" s="267"/>
      <c r="CJ81" s="267"/>
      <c r="CK81" s="267"/>
      <c r="CL81" s="267"/>
      <c r="CM81" s="267"/>
      <c r="CN81" s="267"/>
      <c r="CO81" s="267"/>
      <c r="CP81" s="267"/>
      <c r="CQ81" s="267"/>
      <c r="CR81" s="267"/>
      <c r="CS81" s="267"/>
      <c r="CT81" s="267"/>
      <c r="CU81" s="267"/>
      <c r="CV81" s="267"/>
      <c r="CW81" s="267"/>
      <c r="CX81" s="267"/>
      <c r="CY81" s="267"/>
      <c r="CZ81" s="267"/>
      <c r="DA81" s="267"/>
      <c r="DB81" s="267"/>
      <c r="DC81" s="267"/>
      <c r="DD81" s="267"/>
      <c r="DE81" s="267"/>
      <c r="DF81" s="267"/>
      <c r="DG81" s="267"/>
      <c r="DH81" s="267"/>
      <c r="DI81" s="267"/>
      <c r="DJ81" s="267"/>
      <c r="DK81" s="267"/>
      <c r="DL81" s="267"/>
      <c r="DM81" s="267"/>
      <c r="DN81" s="267"/>
      <c r="DO81" s="267"/>
      <c r="DP81" s="267"/>
      <c r="DQ81" s="267"/>
      <c r="DR81" s="267"/>
      <c r="DS81" s="267"/>
      <c r="DT81" s="267"/>
      <c r="DU81" s="267"/>
      <c r="DV81" s="267"/>
      <c r="DW81" s="267"/>
      <c r="DX81" s="267"/>
      <c r="DY81" s="267"/>
      <c r="DZ81" s="267"/>
      <c r="EA81" s="267"/>
      <c r="EB81" s="267"/>
      <c r="EC81" s="267"/>
      <c r="ED81" s="267"/>
      <c r="EE81" s="267"/>
      <c r="EF81" s="267"/>
      <c r="EG81" s="267"/>
      <c r="EH81" s="267"/>
      <c r="EI81" s="267"/>
      <c r="EJ81" s="267"/>
      <c r="EK81" s="267"/>
      <c r="EL81" s="267"/>
      <c r="EM81" s="267"/>
      <c r="EN81" s="267"/>
      <c r="EO81" s="267"/>
      <c r="EP81" s="267"/>
      <c r="EQ81" s="267"/>
      <c r="ER81" s="267"/>
      <c r="ES81" s="267"/>
      <c r="ET81" s="267"/>
      <c r="EU81" s="267"/>
      <c r="EV81" s="267"/>
      <c r="EW81" s="267"/>
      <c r="EX81" s="267"/>
      <c r="EY81" s="267"/>
      <c r="EZ81" s="267"/>
      <c r="FA81" s="267"/>
      <c r="FB81" s="267"/>
      <c r="FC81" s="267"/>
      <c r="FD81" s="267"/>
      <c r="FE81" s="267"/>
      <c r="FF81" s="267"/>
      <c r="FG81" s="267"/>
      <c r="FH81" s="267"/>
      <c r="FI81" s="267"/>
      <c r="FJ81" s="267"/>
      <c r="FK81" s="267"/>
      <c r="FL81" s="267"/>
      <c r="FM81" s="267"/>
      <c r="FN81" s="267"/>
      <c r="FO81" s="267"/>
      <c r="FP81" s="267"/>
      <c r="FQ81" s="267"/>
      <c r="FR81" s="267"/>
      <c r="FS81" s="267"/>
      <c r="FT81" s="267"/>
      <c r="FU81" s="267"/>
      <c r="FV81" s="267"/>
      <c r="FW81" s="267"/>
      <c r="FX81" s="267"/>
      <c r="FY81" s="267"/>
      <c r="FZ81" s="267"/>
      <c r="GA81" s="267"/>
      <c r="GB81" s="267"/>
      <c r="GC81" s="267"/>
      <c r="GD81" s="267"/>
      <c r="GE81" s="267"/>
      <c r="GF81" s="267"/>
      <c r="GG81" s="267"/>
      <c r="GH81" s="267"/>
      <c r="GI81" s="267"/>
      <c r="GJ81" s="267"/>
      <c r="GK81" s="267"/>
      <c r="GL81" s="267"/>
      <c r="GM81" s="267"/>
      <c r="GN81" s="267"/>
      <c r="GO81" s="267"/>
      <c r="GP81" s="267"/>
      <c r="GQ81" s="267"/>
      <c r="GR81" s="267"/>
      <c r="GS81" s="267"/>
      <c r="GT81" s="267"/>
      <c r="GU81" s="267"/>
      <c r="GV81" s="267"/>
      <c r="GW81" s="267"/>
      <c r="GX81" s="267"/>
      <c r="GY81" s="267"/>
      <c r="GZ81" s="267"/>
      <c r="HA81" s="267"/>
      <c r="HB81" s="267"/>
      <c r="HC81" s="267"/>
      <c r="HD81" s="267"/>
      <c r="HE81" s="267"/>
      <c r="HF81" s="267"/>
      <c r="HG81" s="267"/>
      <c r="HH81" s="267"/>
      <c r="HI81" s="267"/>
      <c r="HJ81" s="267"/>
      <c r="HK81" s="267"/>
      <c r="HL81" s="267"/>
      <c r="HM81" s="267"/>
      <c r="HN81" s="267"/>
      <c r="HO81" s="267"/>
      <c r="HP81" s="267"/>
      <c r="HQ81" s="267"/>
      <c r="HR81" s="267"/>
      <c r="HS81" s="267"/>
      <c r="HT81" s="267"/>
      <c r="HU81" s="267"/>
      <c r="HV81" s="267"/>
      <c r="HW81" s="267"/>
      <c r="HX81" s="267"/>
      <c r="HY81" s="267"/>
      <c r="HZ81" s="267"/>
      <c r="IA81" s="267"/>
      <c r="IB81" s="267"/>
      <c r="IC81" s="267"/>
      <c r="ID81" s="267"/>
      <c r="IE81" s="267"/>
      <c r="IF81" s="267"/>
      <c r="IG81" s="267"/>
      <c r="IH81" s="267"/>
      <c r="II81" s="267"/>
      <c r="IJ81" s="267"/>
      <c r="IK81" s="267"/>
      <c r="IL81" s="267"/>
      <c r="IM81" s="267"/>
      <c r="IN81" s="267"/>
      <c r="IO81" s="267"/>
      <c r="IP81" s="267"/>
      <c r="IQ81" s="267"/>
      <c r="IR81" s="267"/>
      <c r="IS81" s="267"/>
      <c r="IT81" s="267"/>
      <c r="IU81" s="267"/>
      <c r="IV81" s="267"/>
    </row>
    <row r="82" spans="1:256" s="265" customFormat="1" ht="15">
      <c r="A82" s="268" t="s">
        <v>5254</v>
      </c>
      <c r="B82" s="267"/>
      <c r="C82" s="267"/>
      <c r="D82" s="267"/>
      <c r="E82" s="267"/>
      <c r="F82" s="267"/>
      <c r="G82" s="267"/>
      <c r="H82" s="267"/>
      <c r="I82" s="267"/>
      <c r="J82" s="267"/>
      <c r="K82" s="267"/>
      <c r="L82" s="267"/>
      <c r="M82" s="267"/>
      <c r="N82" s="267"/>
      <c r="O82" s="267"/>
      <c r="P82" s="267"/>
      <c r="Q82" s="267"/>
      <c r="R82" s="267"/>
      <c r="S82" s="267"/>
      <c r="T82" s="267"/>
      <c r="U82" s="267"/>
      <c r="V82" s="267"/>
      <c r="W82" s="267"/>
      <c r="X82" s="267"/>
      <c r="Y82" s="267"/>
      <c r="Z82" s="267"/>
      <c r="AA82" s="267"/>
      <c r="AB82" s="267"/>
      <c r="AC82" s="267"/>
      <c r="AD82" s="267"/>
      <c r="AE82" s="267"/>
      <c r="AF82" s="267"/>
      <c r="AG82" s="267"/>
      <c r="AH82" s="267"/>
      <c r="AI82" s="267"/>
      <c r="AJ82" s="267"/>
      <c r="AK82" s="267"/>
      <c r="AL82" s="267"/>
      <c r="AM82" s="267"/>
      <c r="AN82" s="267"/>
      <c r="AO82" s="267"/>
      <c r="AP82" s="267"/>
      <c r="AQ82" s="267"/>
      <c r="AR82" s="267"/>
      <c r="AS82" s="267"/>
      <c r="AT82" s="267"/>
      <c r="AU82" s="267"/>
      <c r="AV82" s="267"/>
      <c r="AW82" s="267"/>
      <c r="AX82" s="267"/>
      <c r="AY82" s="267"/>
      <c r="AZ82" s="267"/>
      <c r="BA82" s="267"/>
      <c r="BB82" s="267"/>
      <c r="BC82" s="267"/>
      <c r="BD82" s="267"/>
      <c r="BE82" s="267"/>
      <c r="BF82" s="267"/>
      <c r="BG82" s="267"/>
      <c r="BH82" s="267"/>
      <c r="BI82" s="267"/>
      <c r="BJ82" s="267"/>
      <c r="BK82" s="267"/>
      <c r="BL82" s="267"/>
      <c r="BM82" s="267"/>
      <c r="BN82" s="267"/>
      <c r="BO82" s="267"/>
      <c r="BP82" s="267"/>
      <c r="BQ82" s="267"/>
      <c r="BR82" s="267"/>
      <c r="BS82" s="267"/>
      <c r="BT82" s="267"/>
      <c r="BU82" s="267"/>
      <c r="BV82" s="267"/>
      <c r="BW82" s="267"/>
      <c r="BX82" s="267"/>
      <c r="BY82" s="267"/>
      <c r="BZ82" s="267"/>
      <c r="CA82" s="267"/>
      <c r="CB82" s="267"/>
      <c r="CC82" s="267"/>
      <c r="CD82" s="267"/>
      <c r="CE82" s="267"/>
      <c r="CF82" s="267"/>
      <c r="CG82" s="267"/>
      <c r="CH82" s="267"/>
      <c r="CI82" s="267"/>
      <c r="CJ82" s="267"/>
      <c r="CK82" s="267"/>
      <c r="CL82" s="267"/>
      <c r="CM82" s="267"/>
      <c r="CN82" s="267"/>
      <c r="CO82" s="267"/>
      <c r="CP82" s="267"/>
      <c r="CQ82" s="267"/>
      <c r="CR82" s="267"/>
      <c r="CS82" s="267"/>
      <c r="CT82" s="267"/>
      <c r="CU82" s="267"/>
      <c r="CV82" s="267"/>
      <c r="CW82" s="267"/>
      <c r="CX82" s="267"/>
      <c r="CY82" s="267"/>
      <c r="CZ82" s="267"/>
      <c r="DA82" s="267"/>
      <c r="DB82" s="267"/>
      <c r="DC82" s="267"/>
      <c r="DD82" s="267"/>
      <c r="DE82" s="267"/>
      <c r="DF82" s="267"/>
      <c r="DG82" s="267"/>
      <c r="DH82" s="267"/>
      <c r="DI82" s="267"/>
      <c r="DJ82" s="267"/>
      <c r="DK82" s="267"/>
      <c r="DL82" s="267"/>
      <c r="DM82" s="267"/>
      <c r="DN82" s="267"/>
      <c r="DO82" s="267"/>
      <c r="DP82" s="267"/>
      <c r="DQ82" s="267"/>
      <c r="DR82" s="267"/>
      <c r="DS82" s="267"/>
      <c r="DT82" s="267"/>
      <c r="DU82" s="267"/>
      <c r="DV82" s="267"/>
      <c r="DW82" s="267"/>
      <c r="DX82" s="267"/>
      <c r="DY82" s="267"/>
      <c r="DZ82" s="267"/>
      <c r="EA82" s="267"/>
      <c r="EB82" s="267"/>
      <c r="EC82" s="267"/>
      <c r="ED82" s="267"/>
      <c r="EE82" s="267"/>
      <c r="EF82" s="267"/>
      <c r="EG82" s="267"/>
      <c r="EH82" s="267"/>
      <c r="EI82" s="267"/>
      <c r="EJ82" s="267"/>
      <c r="EK82" s="267"/>
      <c r="EL82" s="267"/>
      <c r="EM82" s="267"/>
      <c r="EN82" s="267"/>
      <c r="EO82" s="267"/>
      <c r="EP82" s="267"/>
      <c r="EQ82" s="267"/>
      <c r="ER82" s="267"/>
      <c r="ES82" s="267"/>
      <c r="ET82" s="267"/>
      <c r="EU82" s="267"/>
      <c r="EV82" s="267"/>
      <c r="EW82" s="267"/>
      <c r="EX82" s="267"/>
      <c r="EY82" s="267"/>
      <c r="EZ82" s="267"/>
      <c r="FA82" s="267"/>
      <c r="FB82" s="267"/>
      <c r="FC82" s="267"/>
      <c r="FD82" s="267"/>
      <c r="FE82" s="267"/>
      <c r="FF82" s="267"/>
      <c r="FG82" s="267"/>
      <c r="FH82" s="267"/>
      <c r="FI82" s="267"/>
      <c r="FJ82" s="267"/>
      <c r="FK82" s="267"/>
      <c r="FL82" s="267"/>
      <c r="FM82" s="267"/>
      <c r="FN82" s="267"/>
      <c r="FO82" s="267"/>
      <c r="FP82" s="267"/>
      <c r="FQ82" s="267"/>
      <c r="FR82" s="267"/>
      <c r="FS82" s="267"/>
      <c r="FT82" s="267"/>
      <c r="FU82" s="267"/>
      <c r="FV82" s="267"/>
      <c r="FW82" s="267"/>
      <c r="FX82" s="267"/>
      <c r="FY82" s="267"/>
      <c r="FZ82" s="267"/>
      <c r="GA82" s="267"/>
      <c r="GB82" s="267"/>
      <c r="GC82" s="267"/>
      <c r="GD82" s="267"/>
      <c r="GE82" s="267"/>
      <c r="GF82" s="267"/>
      <c r="GG82" s="267"/>
      <c r="GH82" s="267"/>
      <c r="GI82" s="267"/>
      <c r="GJ82" s="267"/>
      <c r="GK82" s="267"/>
      <c r="GL82" s="267"/>
      <c r="GM82" s="267"/>
      <c r="GN82" s="267"/>
      <c r="GO82" s="267"/>
      <c r="GP82" s="267"/>
      <c r="GQ82" s="267"/>
      <c r="GR82" s="267"/>
      <c r="GS82" s="267"/>
      <c r="GT82" s="267"/>
      <c r="GU82" s="267"/>
      <c r="GV82" s="267"/>
      <c r="GW82" s="267"/>
      <c r="GX82" s="267"/>
      <c r="GY82" s="267"/>
      <c r="GZ82" s="267"/>
      <c r="HA82" s="267"/>
      <c r="HB82" s="267"/>
      <c r="HC82" s="267"/>
      <c r="HD82" s="267"/>
      <c r="HE82" s="267"/>
      <c r="HF82" s="267"/>
      <c r="HG82" s="267"/>
      <c r="HH82" s="267"/>
      <c r="HI82" s="267"/>
      <c r="HJ82" s="267"/>
      <c r="HK82" s="267"/>
      <c r="HL82" s="267"/>
      <c r="HM82" s="267"/>
      <c r="HN82" s="267"/>
      <c r="HO82" s="267"/>
      <c r="HP82" s="267"/>
      <c r="HQ82" s="267"/>
      <c r="HR82" s="267"/>
      <c r="HS82" s="267"/>
      <c r="HT82" s="267"/>
      <c r="HU82" s="267"/>
      <c r="HV82" s="267"/>
      <c r="HW82" s="267"/>
      <c r="HX82" s="267"/>
      <c r="HY82" s="267"/>
      <c r="HZ82" s="267"/>
      <c r="IA82" s="267"/>
      <c r="IB82" s="267"/>
      <c r="IC82" s="267"/>
      <c r="ID82" s="267"/>
      <c r="IE82" s="267"/>
      <c r="IF82" s="267"/>
      <c r="IG82" s="267"/>
      <c r="IH82" s="267"/>
      <c r="II82" s="267"/>
      <c r="IJ82" s="267"/>
      <c r="IK82" s="267"/>
      <c r="IL82" s="267"/>
      <c r="IM82" s="267"/>
      <c r="IN82" s="267"/>
      <c r="IO82" s="267"/>
      <c r="IP82" s="267"/>
      <c r="IQ82" s="267"/>
      <c r="IR82" s="267"/>
      <c r="IS82" s="267"/>
      <c r="IT82" s="267"/>
      <c r="IU82" s="267"/>
      <c r="IV82" s="267"/>
    </row>
    <row r="83" spans="1:256" s="265" customFormat="1" ht="15">
      <c r="A83" s="268" t="s">
        <v>5255</v>
      </c>
      <c r="B83" s="267"/>
      <c r="C83" s="267"/>
      <c r="D83" s="267"/>
      <c r="E83" s="267"/>
      <c r="F83" s="267"/>
      <c r="G83" s="267"/>
      <c r="H83" s="267"/>
      <c r="I83" s="267"/>
      <c r="J83" s="267"/>
      <c r="K83" s="267"/>
      <c r="L83" s="267"/>
      <c r="M83" s="267"/>
      <c r="N83" s="267"/>
      <c r="O83" s="267"/>
      <c r="P83" s="267"/>
      <c r="Q83" s="267"/>
      <c r="R83" s="267"/>
      <c r="S83" s="267"/>
      <c r="T83" s="267"/>
      <c r="U83" s="267"/>
      <c r="V83" s="267"/>
      <c r="W83" s="267"/>
      <c r="X83" s="267"/>
      <c r="Y83" s="267"/>
      <c r="Z83" s="267"/>
      <c r="AA83" s="267"/>
      <c r="AB83" s="267"/>
      <c r="AC83" s="267"/>
      <c r="AD83" s="267"/>
      <c r="AE83" s="267"/>
      <c r="AF83" s="267"/>
      <c r="AG83" s="267"/>
      <c r="AH83" s="267"/>
      <c r="AI83" s="267"/>
      <c r="AJ83" s="267"/>
      <c r="AK83" s="267"/>
      <c r="AL83" s="267"/>
      <c r="AM83" s="267"/>
      <c r="AN83" s="267"/>
      <c r="AO83" s="267"/>
      <c r="AP83" s="267"/>
      <c r="AQ83" s="267"/>
      <c r="AR83" s="267"/>
      <c r="AS83" s="267"/>
      <c r="AT83" s="267"/>
      <c r="AU83" s="267"/>
      <c r="AV83" s="267"/>
      <c r="AW83" s="267"/>
      <c r="AX83" s="267"/>
      <c r="AY83" s="267"/>
      <c r="AZ83" s="267"/>
      <c r="BA83" s="267"/>
      <c r="BB83" s="267"/>
      <c r="BC83" s="267"/>
      <c r="BD83" s="267"/>
      <c r="BE83" s="267"/>
      <c r="BF83" s="267"/>
      <c r="BG83" s="267"/>
      <c r="BH83" s="267"/>
      <c r="BI83" s="267"/>
      <c r="BJ83" s="267"/>
      <c r="BK83" s="267"/>
      <c r="BL83" s="267"/>
      <c r="BM83" s="267"/>
      <c r="BN83" s="267"/>
      <c r="BO83" s="267"/>
      <c r="BP83" s="267"/>
      <c r="BQ83" s="267"/>
      <c r="BR83" s="267"/>
      <c r="BS83" s="267"/>
      <c r="BT83" s="267"/>
      <c r="BU83" s="267"/>
      <c r="BV83" s="267"/>
      <c r="BW83" s="267"/>
      <c r="BX83" s="267"/>
      <c r="BY83" s="267"/>
      <c r="BZ83" s="267"/>
      <c r="CA83" s="267"/>
      <c r="CB83" s="267"/>
      <c r="CC83" s="267"/>
      <c r="CD83" s="267"/>
      <c r="CE83" s="267"/>
      <c r="CF83" s="267"/>
      <c r="CG83" s="267"/>
      <c r="CH83" s="267"/>
      <c r="CI83" s="267"/>
      <c r="CJ83" s="267"/>
      <c r="CK83" s="267"/>
      <c r="CL83" s="267"/>
      <c r="CM83" s="267"/>
      <c r="CN83" s="267"/>
      <c r="CO83" s="267"/>
      <c r="CP83" s="267"/>
      <c r="CQ83" s="267"/>
      <c r="CR83" s="267"/>
      <c r="CS83" s="267"/>
      <c r="CT83" s="267"/>
      <c r="CU83" s="267"/>
      <c r="CV83" s="267"/>
      <c r="CW83" s="267"/>
      <c r="CX83" s="267"/>
      <c r="CY83" s="267"/>
      <c r="CZ83" s="267"/>
      <c r="DA83" s="267"/>
      <c r="DB83" s="267"/>
      <c r="DC83" s="267"/>
      <c r="DD83" s="267"/>
      <c r="DE83" s="267"/>
      <c r="DF83" s="267"/>
      <c r="DG83" s="267"/>
      <c r="DH83" s="267"/>
      <c r="DI83" s="267"/>
      <c r="DJ83" s="267"/>
      <c r="DK83" s="267"/>
      <c r="DL83" s="267"/>
      <c r="DM83" s="267"/>
      <c r="DN83" s="267"/>
      <c r="DO83" s="267"/>
      <c r="DP83" s="267"/>
      <c r="DQ83" s="267"/>
      <c r="DR83" s="267"/>
      <c r="DS83" s="267"/>
      <c r="DT83" s="267"/>
      <c r="DU83" s="267"/>
      <c r="DV83" s="267"/>
      <c r="DW83" s="267"/>
      <c r="DX83" s="267"/>
      <c r="DY83" s="267"/>
      <c r="DZ83" s="267"/>
      <c r="EA83" s="267"/>
      <c r="EB83" s="267"/>
      <c r="EC83" s="267"/>
      <c r="ED83" s="267"/>
      <c r="EE83" s="267"/>
      <c r="EF83" s="267"/>
      <c r="EG83" s="267"/>
      <c r="EH83" s="267"/>
      <c r="EI83" s="267"/>
      <c r="EJ83" s="267"/>
      <c r="EK83" s="267"/>
      <c r="EL83" s="267"/>
      <c r="EM83" s="267"/>
      <c r="EN83" s="267"/>
      <c r="EO83" s="267"/>
      <c r="EP83" s="267"/>
      <c r="EQ83" s="267"/>
      <c r="ER83" s="267"/>
      <c r="ES83" s="267"/>
      <c r="ET83" s="267"/>
      <c r="EU83" s="267"/>
      <c r="EV83" s="267"/>
      <c r="EW83" s="267"/>
      <c r="EX83" s="267"/>
      <c r="EY83" s="267"/>
      <c r="EZ83" s="267"/>
      <c r="FA83" s="267"/>
      <c r="FB83" s="267"/>
      <c r="FC83" s="267"/>
      <c r="FD83" s="267"/>
      <c r="FE83" s="267"/>
      <c r="FF83" s="267"/>
      <c r="FG83" s="267"/>
      <c r="FH83" s="267"/>
      <c r="FI83" s="267"/>
      <c r="FJ83" s="267"/>
      <c r="FK83" s="267"/>
      <c r="FL83" s="267"/>
      <c r="FM83" s="267"/>
      <c r="FN83" s="267"/>
      <c r="FO83" s="267"/>
      <c r="FP83" s="267"/>
      <c r="FQ83" s="267"/>
      <c r="FR83" s="267"/>
      <c r="FS83" s="267"/>
      <c r="FT83" s="267"/>
      <c r="FU83" s="267"/>
      <c r="FV83" s="267"/>
      <c r="FW83" s="267"/>
      <c r="FX83" s="267"/>
      <c r="FY83" s="267"/>
      <c r="FZ83" s="267"/>
      <c r="GA83" s="267"/>
      <c r="GB83" s="267"/>
      <c r="GC83" s="267"/>
      <c r="GD83" s="267"/>
      <c r="GE83" s="267"/>
      <c r="GF83" s="267"/>
      <c r="GG83" s="267"/>
      <c r="GH83" s="267"/>
      <c r="GI83" s="267"/>
      <c r="GJ83" s="267"/>
      <c r="GK83" s="267"/>
      <c r="GL83" s="267"/>
      <c r="GM83" s="267"/>
      <c r="GN83" s="267"/>
      <c r="GO83" s="267"/>
      <c r="GP83" s="267"/>
      <c r="GQ83" s="267"/>
      <c r="GR83" s="267"/>
      <c r="GS83" s="267"/>
      <c r="GT83" s="267"/>
      <c r="GU83" s="267"/>
      <c r="GV83" s="267"/>
      <c r="GW83" s="267"/>
      <c r="GX83" s="267"/>
      <c r="GY83" s="267"/>
      <c r="GZ83" s="267"/>
      <c r="HA83" s="267"/>
      <c r="HB83" s="267"/>
      <c r="HC83" s="267"/>
      <c r="HD83" s="267"/>
      <c r="HE83" s="267"/>
      <c r="HF83" s="267"/>
      <c r="HG83" s="267"/>
      <c r="HH83" s="267"/>
      <c r="HI83" s="267"/>
      <c r="HJ83" s="267"/>
      <c r="HK83" s="267"/>
      <c r="HL83" s="267"/>
      <c r="HM83" s="267"/>
      <c r="HN83" s="267"/>
      <c r="HO83" s="267"/>
      <c r="HP83" s="267"/>
      <c r="HQ83" s="267"/>
      <c r="HR83" s="267"/>
      <c r="HS83" s="267"/>
      <c r="HT83" s="267"/>
      <c r="HU83" s="267"/>
      <c r="HV83" s="267"/>
      <c r="HW83" s="267"/>
      <c r="HX83" s="267"/>
      <c r="HY83" s="267"/>
      <c r="HZ83" s="267"/>
      <c r="IA83" s="267"/>
      <c r="IB83" s="267"/>
      <c r="IC83" s="267"/>
      <c r="ID83" s="267"/>
      <c r="IE83" s="267"/>
      <c r="IF83" s="267"/>
      <c r="IG83" s="267"/>
      <c r="IH83" s="267"/>
      <c r="II83" s="267"/>
      <c r="IJ83" s="267"/>
      <c r="IK83" s="267"/>
      <c r="IL83" s="267"/>
      <c r="IM83" s="267"/>
      <c r="IN83" s="267"/>
      <c r="IO83" s="267"/>
      <c r="IP83" s="267"/>
      <c r="IQ83" s="267"/>
      <c r="IR83" s="267"/>
      <c r="IS83" s="267"/>
      <c r="IT83" s="267"/>
      <c r="IU83" s="267"/>
      <c r="IV83" s="267"/>
    </row>
    <row r="84" spans="1:256" s="265" customFormat="1" ht="15">
      <c r="A84" s="268" t="s">
        <v>5256</v>
      </c>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c r="AA84" s="267"/>
      <c r="AB84" s="267"/>
      <c r="AC84" s="267"/>
      <c r="AD84" s="267"/>
      <c r="AE84" s="267"/>
      <c r="AF84" s="267"/>
      <c r="AG84" s="267"/>
      <c r="AH84" s="267"/>
      <c r="AI84" s="267"/>
      <c r="AJ84" s="267"/>
      <c r="AK84" s="267"/>
      <c r="AL84" s="267"/>
      <c r="AM84" s="267"/>
      <c r="AN84" s="267"/>
      <c r="AO84" s="267"/>
      <c r="AP84" s="267"/>
      <c r="AQ84" s="267"/>
      <c r="AR84" s="267"/>
      <c r="AS84" s="267"/>
      <c r="AT84" s="267"/>
      <c r="AU84" s="267"/>
      <c r="AV84" s="267"/>
      <c r="AW84" s="267"/>
      <c r="AX84" s="267"/>
      <c r="AY84" s="267"/>
      <c r="AZ84" s="267"/>
      <c r="BA84" s="267"/>
      <c r="BB84" s="267"/>
      <c r="BC84" s="267"/>
      <c r="BD84" s="267"/>
      <c r="BE84" s="267"/>
      <c r="BF84" s="267"/>
      <c r="BG84" s="267"/>
      <c r="BH84" s="267"/>
      <c r="BI84" s="267"/>
      <c r="BJ84" s="267"/>
      <c r="BK84" s="267"/>
      <c r="BL84" s="267"/>
      <c r="BM84" s="267"/>
      <c r="BN84" s="267"/>
      <c r="BO84" s="267"/>
      <c r="BP84" s="267"/>
      <c r="BQ84" s="267"/>
      <c r="BR84" s="267"/>
      <c r="BS84" s="267"/>
      <c r="BT84" s="267"/>
      <c r="BU84" s="267"/>
      <c r="BV84" s="267"/>
      <c r="BW84" s="267"/>
      <c r="BX84" s="267"/>
      <c r="BY84" s="267"/>
      <c r="BZ84" s="267"/>
      <c r="CA84" s="267"/>
      <c r="CB84" s="267"/>
      <c r="CC84" s="267"/>
      <c r="CD84" s="267"/>
      <c r="CE84" s="267"/>
      <c r="CF84" s="267"/>
      <c r="CG84" s="267"/>
      <c r="CH84" s="267"/>
      <c r="CI84" s="267"/>
      <c r="CJ84" s="267"/>
      <c r="CK84" s="267"/>
      <c r="CL84" s="267"/>
      <c r="CM84" s="267"/>
      <c r="CN84" s="267"/>
      <c r="CO84" s="267"/>
      <c r="CP84" s="267"/>
      <c r="CQ84" s="267"/>
      <c r="CR84" s="267"/>
      <c r="CS84" s="267"/>
      <c r="CT84" s="267"/>
      <c r="CU84" s="267"/>
      <c r="CV84" s="267"/>
      <c r="CW84" s="267"/>
      <c r="CX84" s="267"/>
      <c r="CY84" s="267"/>
      <c r="CZ84" s="267"/>
      <c r="DA84" s="267"/>
      <c r="DB84" s="267"/>
      <c r="DC84" s="267"/>
      <c r="DD84" s="267"/>
      <c r="DE84" s="267"/>
      <c r="DF84" s="267"/>
      <c r="DG84" s="267"/>
      <c r="DH84" s="267"/>
      <c r="DI84" s="267"/>
      <c r="DJ84" s="267"/>
      <c r="DK84" s="267"/>
      <c r="DL84" s="267"/>
      <c r="DM84" s="267"/>
      <c r="DN84" s="267"/>
      <c r="DO84" s="267"/>
      <c r="DP84" s="267"/>
      <c r="DQ84" s="267"/>
      <c r="DR84" s="267"/>
      <c r="DS84" s="267"/>
      <c r="DT84" s="267"/>
      <c r="DU84" s="267"/>
      <c r="DV84" s="267"/>
      <c r="DW84" s="267"/>
      <c r="DX84" s="267"/>
      <c r="DY84" s="267"/>
      <c r="DZ84" s="267"/>
      <c r="EA84" s="267"/>
      <c r="EB84" s="267"/>
      <c r="EC84" s="267"/>
      <c r="ED84" s="267"/>
      <c r="EE84" s="267"/>
      <c r="EF84" s="267"/>
      <c r="EG84" s="267"/>
      <c r="EH84" s="267"/>
      <c r="EI84" s="267"/>
      <c r="EJ84" s="267"/>
      <c r="EK84" s="267"/>
      <c r="EL84" s="267"/>
      <c r="EM84" s="267"/>
      <c r="EN84" s="267"/>
      <c r="EO84" s="267"/>
      <c r="EP84" s="267"/>
      <c r="EQ84" s="267"/>
      <c r="ER84" s="267"/>
      <c r="ES84" s="267"/>
      <c r="ET84" s="267"/>
      <c r="EU84" s="267"/>
      <c r="EV84" s="267"/>
      <c r="EW84" s="267"/>
      <c r="EX84" s="267"/>
      <c r="EY84" s="267"/>
      <c r="EZ84" s="267"/>
      <c r="FA84" s="267"/>
      <c r="FB84" s="267"/>
      <c r="FC84" s="267"/>
      <c r="FD84" s="267"/>
      <c r="FE84" s="267"/>
      <c r="FF84" s="267"/>
      <c r="FG84" s="267"/>
      <c r="FH84" s="267"/>
      <c r="FI84" s="267"/>
      <c r="FJ84" s="267"/>
      <c r="FK84" s="267"/>
      <c r="FL84" s="267"/>
      <c r="FM84" s="267"/>
      <c r="FN84" s="267"/>
      <c r="FO84" s="267"/>
      <c r="FP84" s="267"/>
      <c r="FQ84" s="267"/>
      <c r="FR84" s="267"/>
      <c r="FS84" s="267"/>
      <c r="FT84" s="267"/>
      <c r="FU84" s="267"/>
      <c r="FV84" s="267"/>
      <c r="FW84" s="267"/>
      <c r="FX84" s="267"/>
      <c r="FY84" s="267"/>
      <c r="FZ84" s="267"/>
      <c r="GA84" s="267"/>
      <c r="GB84" s="267"/>
      <c r="GC84" s="267"/>
      <c r="GD84" s="267"/>
      <c r="GE84" s="267"/>
      <c r="GF84" s="267"/>
      <c r="GG84" s="267"/>
      <c r="GH84" s="267"/>
      <c r="GI84" s="267"/>
      <c r="GJ84" s="267"/>
      <c r="GK84" s="267"/>
      <c r="GL84" s="267"/>
      <c r="GM84" s="267"/>
      <c r="GN84" s="267"/>
      <c r="GO84" s="267"/>
      <c r="GP84" s="267"/>
      <c r="GQ84" s="267"/>
      <c r="GR84" s="267"/>
      <c r="GS84" s="267"/>
      <c r="GT84" s="267"/>
      <c r="GU84" s="267"/>
      <c r="GV84" s="267"/>
      <c r="GW84" s="267"/>
      <c r="GX84" s="267"/>
      <c r="GY84" s="267"/>
      <c r="GZ84" s="267"/>
      <c r="HA84" s="267"/>
      <c r="HB84" s="267"/>
      <c r="HC84" s="267"/>
      <c r="HD84" s="267"/>
      <c r="HE84" s="267"/>
      <c r="HF84" s="267"/>
      <c r="HG84" s="267"/>
      <c r="HH84" s="267"/>
      <c r="HI84" s="267"/>
      <c r="HJ84" s="267"/>
      <c r="HK84" s="267"/>
      <c r="HL84" s="267"/>
      <c r="HM84" s="267"/>
      <c r="HN84" s="267"/>
      <c r="HO84" s="267"/>
      <c r="HP84" s="267"/>
      <c r="HQ84" s="267"/>
      <c r="HR84" s="267"/>
      <c r="HS84" s="267"/>
      <c r="HT84" s="267"/>
      <c r="HU84" s="267"/>
      <c r="HV84" s="267"/>
      <c r="HW84" s="267"/>
      <c r="HX84" s="267"/>
      <c r="HY84" s="267"/>
      <c r="HZ84" s="267"/>
      <c r="IA84" s="267"/>
      <c r="IB84" s="267"/>
      <c r="IC84" s="267"/>
      <c r="ID84" s="267"/>
      <c r="IE84" s="267"/>
      <c r="IF84" s="267"/>
      <c r="IG84" s="267"/>
      <c r="IH84" s="267"/>
      <c r="II84" s="267"/>
      <c r="IJ84" s="267"/>
      <c r="IK84" s="267"/>
      <c r="IL84" s="267"/>
      <c r="IM84" s="267"/>
      <c r="IN84" s="267"/>
      <c r="IO84" s="267"/>
      <c r="IP84" s="267"/>
      <c r="IQ84" s="267"/>
      <c r="IR84" s="267"/>
      <c r="IS84" s="267"/>
      <c r="IT84" s="267"/>
      <c r="IU84" s="267"/>
      <c r="IV84" s="267"/>
    </row>
    <row r="85" spans="1:256" s="265" customFormat="1" ht="15">
      <c r="A85" s="268" t="s">
        <v>5257</v>
      </c>
      <c r="B85" s="267"/>
      <c r="C85" s="267"/>
      <c r="D85" s="267"/>
      <c r="E85" s="267"/>
      <c r="F85" s="267"/>
      <c r="G85" s="267"/>
      <c r="H85" s="267"/>
      <c r="I85" s="267"/>
      <c r="J85" s="267"/>
      <c r="K85" s="267"/>
      <c r="L85" s="267"/>
      <c r="M85" s="267"/>
      <c r="N85" s="267"/>
      <c r="O85" s="267"/>
      <c r="P85" s="267"/>
      <c r="Q85" s="267"/>
      <c r="R85" s="267"/>
      <c r="S85" s="267"/>
      <c r="T85" s="267"/>
      <c r="U85" s="267"/>
      <c r="V85" s="267"/>
      <c r="W85" s="267"/>
      <c r="X85" s="267"/>
      <c r="Y85" s="267"/>
      <c r="Z85" s="267"/>
      <c r="AA85" s="267"/>
      <c r="AB85" s="267"/>
      <c r="AC85" s="267"/>
      <c r="AD85" s="267"/>
      <c r="AE85" s="267"/>
      <c r="AF85" s="267"/>
      <c r="AG85" s="267"/>
      <c r="AH85" s="267"/>
      <c r="AI85" s="267"/>
      <c r="AJ85" s="267"/>
      <c r="AK85" s="267"/>
      <c r="AL85" s="267"/>
      <c r="AM85" s="267"/>
      <c r="AN85" s="267"/>
      <c r="AO85" s="267"/>
      <c r="AP85" s="267"/>
      <c r="AQ85" s="267"/>
      <c r="AR85" s="267"/>
      <c r="AS85" s="267"/>
      <c r="AT85" s="267"/>
      <c r="AU85" s="267"/>
      <c r="AV85" s="267"/>
      <c r="AW85" s="267"/>
      <c r="AX85" s="267"/>
      <c r="AY85" s="267"/>
      <c r="AZ85" s="267"/>
      <c r="BA85" s="267"/>
      <c r="BB85" s="267"/>
      <c r="BC85" s="267"/>
      <c r="BD85" s="267"/>
      <c r="BE85" s="267"/>
      <c r="BF85" s="267"/>
      <c r="BG85" s="267"/>
      <c r="BH85" s="267"/>
      <c r="BI85" s="267"/>
      <c r="BJ85" s="267"/>
      <c r="BK85" s="267"/>
      <c r="BL85" s="267"/>
      <c r="BM85" s="267"/>
      <c r="BN85" s="267"/>
      <c r="BO85" s="267"/>
      <c r="BP85" s="267"/>
      <c r="BQ85" s="267"/>
      <c r="BR85" s="267"/>
      <c r="BS85" s="267"/>
      <c r="BT85" s="267"/>
      <c r="BU85" s="267"/>
      <c r="BV85" s="267"/>
      <c r="BW85" s="267"/>
      <c r="BX85" s="267"/>
      <c r="BY85" s="267"/>
      <c r="BZ85" s="267"/>
      <c r="CA85" s="267"/>
      <c r="CB85" s="267"/>
      <c r="CC85" s="267"/>
      <c r="CD85" s="267"/>
      <c r="CE85" s="267"/>
      <c r="CF85" s="267"/>
      <c r="CG85" s="267"/>
      <c r="CH85" s="267"/>
      <c r="CI85" s="267"/>
      <c r="CJ85" s="267"/>
      <c r="CK85" s="267"/>
      <c r="CL85" s="267"/>
      <c r="CM85" s="267"/>
      <c r="CN85" s="267"/>
      <c r="CO85" s="267"/>
      <c r="CP85" s="267"/>
      <c r="CQ85" s="267"/>
      <c r="CR85" s="267"/>
      <c r="CS85" s="267"/>
      <c r="CT85" s="267"/>
      <c r="CU85" s="267"/>
      <c r="CV85" s="267"/>
      <c r="CW85" s="267"/>
      <c r="CX85" s="267"/>
      <c r="CY85" s="267"/>
      <c r="CZ85" s="267"/>
      <c r="DA85" s="267"/>
      <c r="DB85" s="267"/>
      <c r="DC85" s="267"/>
      <c r="DD85" s="267"/>
      <c r="DE85" s="267"/>
      <c r="DF85" s="267"/>
      <c r="DG85" s="267"/>
      <c r="DH85" s="267"/>
      <c r="DI85" s="267"/>
      <c r="DJ85" s="267"/>
      <c r="DK85" s="267"/>
      <c r="DL85" s="267"/>
      <c r="DM85" s="267"/>
      <c r="DN85" s="267"/>
      <c r="DO85" s="267"/>
      <c r="DP85" s="267"/>
      <c r="DQ85" s="267"/>
      <c r="DR85" s="267"/>
      <c r="DS85" s="267"/>
      <c r="DT85" s="267"/>
      <c r="DU85" s="267"/>
      <c r="DV85" s="267"/>
      <c r="DW85" s="267"/>
      <c r="DX85" s="267"/>
      <c r="DY85" s="267"/>
      <c r="DZ85" s="267"/>
      <c r="EA85" s="267"/>
      <c r="EB85" s="267"/>
      <c r="EC85" s="267"/>
      <c r="ED85" s="267"/>
      <c r="EE85" s="267"/>
      <c r="EF85" s="267"/>
      <c r="EG85" s="267"/>
      <c r="EH85" s="267"/>
      <c r="EI85" s="267"/>
      <c r="EJ85" s="267"/>
      <c r="EK85" s="267"/>
      <c r="EL85" s="267"/>
      <c r="EM85" s="267"/>
      <c r="EN85" s="267"/>
      <c r="EO85" s="267"/>
      <c r="EP85" s="267"/>
      <c r="EQ85" s="267"/>
      <c r="ER85" s="267"/>
      <c r="ES85" s="267"/>
      <c r="ET85" s="267"/>
      <c r="EU85" s="267"/>
      <c r="EV85" s="267"/>
      <c r="EW85" s="267"/>
      <c r="EX85" s="267"/>
      <c r="EY85" s="267"/>
      <c r="EZ85" s="267"/>
      <c r="FA85" s="267"/>
      <c r="FB85" s="267"/>
      <c r="FC85" s="267"/>
      <c r="FD85" s="267"/>
      <c r="FE85" s="267"/>
      <c r="FF85" s="267"/>
      <c r="FG85" s="267"/>
      <c r="FH85" s="267"/>
      <c r="FI85" s="267"/>
      <c r="FJ85" s="267"/>
      <c r="FK85" s="267"/>
      <c r="FL85" s="267"/>
      <c r="FM85" s="267"/>
      <c r="FN85" s="267"/>
      <c r="FO85" s="267"/>
      <c r="FP85" s="267"/>
      <c r="FQ85" s="267"/>
      <c r="FR85" s="267"/>
      <c r="FS85" s="267"/>
      <c r="FT85" s="267"/>
      <c r="FU85" s="267"/>
      <c r="FV85" s="267"/>
      <c r="FW85" s="267"/>
      <c r="FX85" s="267"/>
      <c r="FY85" s="267"/>
      <c r="FZ85" s="267"/>
      <c r="GA85" s="267"/>
      <c r="GB85" s="267"/>
      <c r="GC85" s="267"/>
      <c r="GD85" s="267"/>
      <c r="GE85" s="267"/>
      <c r="GF85" s="267"/>
      <c r="GG85" s="267"/>
      <c r="GH85" s="267"/>
      <c r="GI85" s="267"/>
      <c r="GJ85" s="267"/>
      <c r="GK85" s="267"/>
      <c r="GL85" s="267"/>
      <c r="GM85" s="267"/>
      <c r="GN85" s="267"/>
      <c r="GO85" s="267"/>
      <c r="GP85" s="267"/>
      <c r="GQ85" s="267"/>
      <c r="GR85" s="267"/>
      <c r="GS85" s="267"/>
      <c r="GT85" s="267"/>
      <c r="GU85" s="267"/>
      <c r="GV85" s="267"/>
      <c r="GW85" s="267"/>
      <c r="GX85" s="267"/>
      <c r="GY85" s="267"/>
      <c r="GZ85" s="267"/>
      <c r="HA85" s="267"/>
      <c r="HB85" s="267"/>
      <c r="HC85" s="267"/>
      <c r="HD85" s="267"/>
      <c r="HE85" s="267"/>
      <c r="HF85" s="267"/>
      <c r="HG85" s="267"/>
      <c r="HH85" s="267"/>
      <c r="HI85" s="267"/>
      <c r="HJ85" s="267"/>
      <c r="HK85" s="267"/>
      <c r="HL85" s="267"/>
      <c r="HM85" s="267"/>
      <c r="HN85" s="267"/>
      <c r="HO85" s="267"/>
      <c r="HP85" s="267"/>
      <c r="HQ85" s="267"/>
      <c r="HR85" s="267"/>
      <c r="HS85" s="267"/>
      <c r="HT85" s="267"/>
      <c r="HU85" s="267"/>
      <c r="HV85" s="267"/>
      <c r="HW85" s="267"/>
      <c r="HX85" s="267"/>
      <c r="HY85" s="267"/>
      <c r="HZ85" s="267"/>
      <c r="IA85" s="267"/>
      <c r="IB85" s="267"/>
      <c r="IC85" s="267"/>
      <c r="ID85" s="267"/>
      <c r="IE85" s="267"/>
      <c r="IF85" s="267"/>
      <c r="IG85" s="267"/>
      <c r="IH85" s="267"/>
      <c r="II85" s="267"/>
      <c r="IJ85" s="267"/>
      <c r="IK85" s="267"/>
      <c r="IL85" s="267"/>
      <c r="IM85" s="267"/>
      <c r="IN85" s="267"/>
      <c r="IO85" s="267"/>
      <c r="IP85" s="267"/>
      <c r="IQ85" s="267"/>
      <c r="IR85" s="267"/>
      <c r="IS85" s="267"/>
      <c r="IT85" s="267"/>
      <c r="IU85" s="267"/>
      <c r="IV85" s="267"/>
    </row>
    <row r="86" spans="1:256" s="265" customFormat="1" ht="15">
      <c r="A86" s="268" t="s">
        <v>5258</v>
      </c>
      <c r="B86" s="267"/>
      <c r="C86" s="267"/>
      <c r="D86" s="267"/>
      <c r="E86" s="267"/>
      <c r="F86" s="267"/>
      <c r="G86" s="267"/>
      <c r="H86" s="267"/>
      <c r="I86" s="267"/>
      <c r="J86" s="267"/>
      <c r="K86" s="267"/>
      <c r="L86" s="267"/>
      <c r="M86" s="267"/>
      <c r="N86" s="267"/>
      <c r="O86" s="267"/>
      <c r="P86" s="267"/>
      <c r="Q86" s="267"/>
      <c r="R86" s="267"/>
      <c r="S86" s="267"/>
      <c r="T86" s="267"/>
      <c r="U86" s="267"/>
      <c r="V86" s="267"/>
      <c r="W86" s="267"/>
      <c r="X86" s="267"/>
      <c r="Y86" s="267"/>
      <c r="Z86" s="267"/>
      <c r="AA86" s="267"/>
      <c r="AB86" s="267"/>
      <c r="AC86" s="267"/>
      <c r="AD86" s="267"/>
      <c r="AE86" s="267"/>
      <c r="AF86" s="267"/>
      <c r="AG86" s="267"/>
      <c r="AH86" s="267"/>
      <c r="AI86" s="267"/>
      <c r="AJ86" s="267"/>
      <c r="AK86" s="267"/>
      <c r="AL86" s="267"/>
      <c r="AM86" s="267"/>
      <c r="AN86" s="267"/>
      <c r="AO86" s="267"/>
      <c r="AP86" s="267"/>
      <c r="AQ86" s="267"/>
      <c r="AR86" s="267"/>
      <c r="AS86" s="267"/>
      <c r="AT86" s="267"/>
      <c r="AU86" s="267"/>
      <c r="AV86" s="267"/>
      <c r="AW86" s="267"/>
      <c r="AX86" s="267"/>
      <c r="AY86" s="267"/>
      <c r="AZ86" s="267"/>
      <c r="BA86" s="267"/>
      <c r="BB86" s="267"/>
      <c r="BC86" s="267"/>
      <c r="BD86" s="267"/>
      <c r="BE86" s="267"/>
      <c r="BF86" s="267"/>
      <c r="BG86" s="267"/>
      <c r="BH86" s="267"/>
      <c r="BI86" s="267"/>
      <c r="BJ86" s="267"/>
      <c r="BK86" s="267"/>
      <c r="BL86" s="267"/>
      <c r="BM86" s="267"/>
      <c r="BN86" s="267"/>
      <c r="BO86" s="267"/>
      <c r="BP86" s="267"/>
      <c r="BQ86" s="267"/>
      <c r="BR86" s="267"/>
      <c r="BS86" s="267"/>
      <c r="BT86" s="267"/>
      <c r="BU86" s="267"/>
      <c r="BV86" s="267"/>
      <c r="BW86" s="267"/>
      <c r="BX86" s="267"/>
      <c r="BY86" s="267"/>
      <c r="BZ86" s="267"/>
      <c r="CA86" s="267"/>
      <c r="CB86" s="267"/>
      <c r="CC86" s="267"/>
      <c r="CD86" s="267"/>
      <c r="CE86" s="267"/>
      <c r="CF86" s="267"/>
      <c r="CG86" s="267"/>
      <c r="CH86" s="267"/>
      <c r="CI86" s="267"/>
      <c r="CJ86" s="267"/>
      <c r="CK86" s="267"/>
      <c r="CL86" s="267"/>
      <c r="CM86" s="267"/>
      <c r="CN86" s="267"/>
      <c r="CO86" s="267"/>
      <c r="CP86" s="267"/>
      <c r="CQ86" s="267"/>
      <c r="CR86" s="267"/>
      <c r="CS86" s="267"/>
      <c r="CT86" s="267"/>
      <c r="CU86" s="267"/>
      <c r="CV86" s="267"/>
      <c r="CW86" s="267"/>
      <c r="CX86" s="267"/>
      <c r="CY86" s="267"/>
      <c r="CZ86" s="267"/>
      <c r="DA86" s="267"/>
      <c r="DB86" s="267"/>
      <c r="DC86" s="267"/>
      <c r="DD86" s="267"/>
      <c r="DE86" s="267"/>
      <c r="DF86" s="267"/>
      <c r="DG86" s="267"/>
      <c r="DH86" s="267"/>
      <c r="DI86" s="267"/>
      <c r="DJ86" s="267"/>
      <c r="DK86" s="267"/>
      <c r="DL86" s="267"/>
      <c r="DM86" s="267"/>
      <c r="DN86" s="267"/>
      <c r="DO86" s="267"/>
      <c r="DP86" s="267"/>
      <c r="DQ86" s="267"/>
      <c r="DR86" s="267"/>
      <c r="DS86" s="267"/>
      <c r="DT86" s="267"/>
      <c r="DU86" s="267"/>
      <c r="DV86" s="267"/>
      <c r="DW86" s="267"/>
      <c r="DX86" s="267"/>
      <c r="DY86" s="267"/>
      <c r="DZ86" s="267"/>
      <c r="EA86" s="267"/>
      <c r="EB86" s="267"/>
      <c r="EC86" s="267"/>
      <c r="ED86" s="267"/>
      <c r="EE86" s="267"/>
      <c r="EF86" s="267"/>
      <c r="EG86" s="267"/>
      <c r="EH86" s="267"/>
      <c r="EI86" s="267"/>
      <c r="EJ86" s="267"/>
      <c r="EK86" s="267"/>
      <c r="EL86" s="267"/>
      <c r="EM86" s="267"/>
      <c r="EN86" s="267"/>
      <c r="EO86" s="267"/>
      <c r="EP86" s="267"/>
      <c r="EQ86" s="267"/>
      <c r="ER86" s="267"/>
      <c r="ES86" s="267"/>
      <c r="ET86" s="267"/>
      <c r="EU86" s="267"/>
      <c r="EV86" s="267"/>
      <c r="EW86" s="267"/>
      <c r="EX86" s="267"/>
      <c r="EY86" s="267"/>
      <c r="EZ86" s="267"/>
      <c r="FA86" s="267"/>
      <c r="FB86" s="267"/>
      <c r="FC86" s="267"/>
      <c r="FD86" s="267"/>
      <c r="FE86" s="267"/>
      <c r="FF86" s="267"/>
      <c r="FG86" s="267"/>
      <c r="FH86" s="267"/>
      <c r="FI86" s="267"/>
      <c r="FJ86" s="267"/>
      <c r="FK86" s="267"/>
      <c r="FL86" s="267"/>
      <c r="FM86" s="267"/>
      <c r="FN86" s="267"/>
      <c r="FO86" s="267"/>
      <c r="FP86" s="267"/>
      <c r="FQ86" s="267"/>
      <c r="FR86" s="267"/>
      <c r="FS86" s="267"/>
      <c r="FT86" s="267"/>
      <c r="FU86" s="267"/>
      <c r="FV86" s="267"/>
      <c r="FW86" s="267"/>
      <c r="FX86" s="267"/>
      <c r="FY86" s="267"/>
      <c r="FZ86" s="267"/>
      <c r="GA86" s="267"/>
      <c r="GB86" s="267"/>
      <c r="GC86" s="267"/>
      <c r="GD86" s="267"/>
      <c r="GE86" s="267"/>
      <c r="GF86" s="267"/>
      <c r="GG86" s="267"/>
      <c r="GH86" s="267"/>
      <c r="GI86" s="267"/>
      <c r="GJ86" s="267"/>
      <c r="GK86" s="267"/>
      <c r="GL86" s="267"/>
      <c r="GM86" s="267"/>
      <c r="GN86" s="267"/>
      <c r="GO86" s="267"/>
      <c r="GP86" s="267"/>
      <c r="GQ86" s="267"/>
      <c r="GR86" s="267"/>
      <c r="GS86" s="267"/>
      <c r="GT86" s="267"/>
      <c r="GU86" s="267"/>
      <c r="GV86" s="267"/>
      <c r="GW86" s="267"/>
      <c r="GX86" s="267"/>
      <c r="GY86" s="267"/>
      <c r="GZ86" s="267"/>
      <c r="HA86" s="267"/>
      <c r="HB86" s="267"/>
      <c r="HC86" s="267"/>
      <c r="HD86" s="267"/>
      <c r="HE86" s="267"/>
      <c r="HF86" s="267"/>
      <c r="HG86" s="267"/>
      <c r="HH86" s="267"/>
      <c r="HI86" s="267"/>
      <c r="HJ86" s="267"/>
      <c r="HK86" s="267"/>
      <c r="HL86" s="267"/>
      <c r="HM86" s="267"/>
      <c r="HN86" s="267"/>
      <c r="HO86" s="267"/>
      <c r="HP86" s="267"/>
      <c r="HQ86" s="267"/>
      <c r="HR86" s="267"/>
      <c r="HS86" s="267"/>
      <c r="HT86" s="267"/>
      <c r="HU86" s="267"/>
      <c r="HV86" s="267"/>
      <c r="HW86" s="267"/>
      <c r="HX86" s="267"/>
      <c r="HY86" s="267"/>
      <c r="HZ86" s="267"/>
      <c r="IA86" s="267"/>
      <c r="IB86" s="267"/>
      <c r="IC86" s="267"/>
      <c r="ID86" s="267"/>
      <c r="IE86" s="267"/>
      <c r="IF86" s="267"/>
      <c r="IG86" s="267"/>
      <c r="IH86" s="267"/>
      <c r="II86" s="267"/>
      <c r="IJ86" s="267"/>
      <c r="IK86" s="267"/>
      <c r="IL86" s="267"/>
      <c r="IM86" s="267"/>
      <c r="IN86" s="267"/>
      <c r="IO86" s="267"/>
      <c r="IP86" s="267"/>
      <c r="IQ86" s="267"/>
      <c r="IR86" s="267"/>
      <c r="IS86" s="267"/>
      <c r="IT86" s="267"/>
      <c r="IU86" s="267"/>
      <c r="IV86" s="267"/>
    </row>
    <row r="87" spans="1:256" ht="15">
      <c r="A87" s="266" t="s">
        <v>5259</v>
      </c>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c r="AA87" s="199"/>
      <c r="AB87" s="199"/>
      <c r="AC87" s="199"/>
      <c r="AD87" s="199"/>
      <c r="AE87" s="199"/>
      <c r="AF87" s="199"/>
      <c r="AG87" s="199"/>
      <c r="AH87" s="199"/>
      <c r="AI87" s="199"/>
      <c r="AJ87" s="199"/>
      <c r="AK87" s="199"/>
      <c r="AL87" s="199"/>
      <c r="AM87" s="199"/>
      <c r="AN87" s="199"/>
      <c r="AO87" s="199"/>
      <c r="AP87" s="199"/>
      <c r="AQ87" s="199"/>
      <c r="AR87" s="199"/>
      <c r="AS87" s="199"/>
      <c r="AT87" s="199"/>
      <c r="AU87" s="199"/>
      <c r="AV87" s="199"/>
      <c r="AW87" s="199"/>
      <c r="AX87" s="199"/>
      <c r="AY87" s="199"/>
      <c r="AZ87" s="199"/>
      <c r="BA87" s="199"/>
      <c r="BB87" s="199"/>
      <c r="BC87" s="199"/>
      <c r="BD87" s="199"/>
      <c r="BE87" s="199"/>
      <c r="BF87" s="199"/>
      <c r="BG87" s="199"/>
      <c r="BH87" s="199"/>
      <c r="BI87" s="199"/>
      <c r="BJ87" s="199"/>
      <c r="BK87" s="199"/>
      <c r="BL87" s="199"/>
      <c r="BM87" s="199"/>
      <c r="BN87" s="199"/>
      <c r="BO87" s="199"/>
      <c r="BP87" s="199"/>
      <c r="BQ87" s="199"/>
      <c r="BR87" s="199"/>
      <c r="BS87" s="199"/>
      <c r="BT87" s="199"/>
      <c r="BU87" s="199"/>
      <c r="BV87" s="199"/>
      <c r="BW87" s="199"/>
      <c r="BX87" s="199"/>
      <c r="BY87" s="199"/>
      <c r="BZ87" s="199"/>
      <c r="CA87" s="199"/>
      <c r="CB87" s="199"/>
      <c r="CC87" s="199"/>
      <c r="CD87" s="199"/>
      <c r="CE87" s="199"/>
      <c r="CF87" s="199"/>
      <c r="CG87" s="199"/>
      <c r="CH87" s="199"/>
      <c r="CI87" s="199"/>
      <c r="CJ87" s="199"/>
      <c r="CK87" s="199"/>
      <c r="CL87" s="199"/>
      <c r="CM87" s="199"/>
      <c r="CN87" s="199"/>
      <c r="CO87" s="199"/>
      <c r="CP87" s="199"/>
      <c r="CQ87" s="199"/>
      <c r="CR87" s="199"/>
      <c r="CS87" s="199"/>
      <c r="CT87" s="199"/>
      <c r="CU87" s="199"/>
      <c r="CV87" s="199"/>
      <c r="CW87" s="199"/>
      <c r="CX87" s="199"/>
      <c r="CY87" s="199"/>
      <c r="CZ87" s="199"/>
      <c r="DA87" s="199"/>
      <c r="DB87" s="199"/>
      <c r="DC87" s="199"/>
      <c r="DD87" s="199"/>
      <c r="DE87" s="199"/>
      <c r="DF87" s="199"/>
      <c r="DG87" s="199"/>
      <c r="DH87" s="199"/>
      <c r="DI87" s="199"/>
      <c r="DJ87" s="199"/>
      <c r="DK87" s="199"/>
      <c r="DL87" s="199"/>
      <c r="DM87" s="199"/>
      <c r="DN87" s="199"/>
      <c r="DO87" s="199"/>
      <c r="DP87" s="199"/>
      <c r="DQ87" s="199"/>
      <c r="DR87" s="199"/>
      <c r="DS87" s="199"/>
      <c r="DT87" s="199"/>
      <c r="DU87" s="199"/>
      <c r="DV87" s="199"/>
      <c r="DW87" s="199"/>
      <c r="DX87" s="199"/>
      <c r="DY87" s="199"/>
      <c r="DZ87" s="199"/>
      <c r="EA87" s="199"/>
      <c r="EB87" s="199"/>
      <c r="EC87" s="199"/>
      <c r="ED87" s="199"/>
      <c r="EE87" s="199"/>
      <c r="EF87" s="199"/>
      <c r="EG87" s="199"/>
      <c r="EH87" s="199"/>
      <c r="EI87" s="199"/>
      <c r="EJ87" s="199"/>
      <c r="EK87" s="199"/>
      <c r="EL87" s="199"/>
      <c r="EM87" s="199"/>
      <c r="EN87" s="199"/>
      <c r="EO87" s="199"/>
      <c r="EP87" s="199"/>
      <c r="EQ87" s="199"/>
      <c r="ER87" s="199"/>
      <c r="ES87" s="199"/>
      <c r="ET87" s="199"/>
      <c r="EU87" s="199"/>
      <c r="EV87" s="199"/>
      <c r="EW87" s="199"/>
      <c r="EX87" s="199"/>
      <c r="EY87" s="199"/>
      <c r="EZ87" s="199"/>
      <c r="FA87" s="199"/>
      <c r="FB87" s="199"/>
      <c r="FC87" s="199"/>
      <c r="FD87" s="199"/>
      <c r="FE87" s="199"/>
      <c r="FF87" s="199"/>
      <c r="FG87" s="199"/>
      <c r="FH87" s="199"/>
      <c r="FI87" s="199"/>
      <c r="FJ87" s="199"/>
      <c r="FK87" s="199"/>
      <c r="FL87" s="199"/>
      <c r="FM87" s="199"/>
      <c r="FN87" s="199"/>
      <c r="FO87" s="199"/>
      <c r="FP87" s="199"/>
      <c r="FQ87" s="199"/>
      <c r="FR87" s="199"/>
      <c r="FS87" s="199"/>
      <c r="FT87" s="199"/>
      <c r="FU87" s="199"/>
      <c r="FV87" s="199"/>
      <c r="FW87" s="199"/>
      <c r="FX87" s="199"/>
      <c r="FY87" s="199"/>
      <c r="FZ87" s="199"/>
      <c r="GA87" s="199"/>
      <c r="GB87" s="199"/>
      <c r="GC87" s="199"/>
      <c r="GD87" s="199"/>
      <c r="GE87" s="199"/>
      <c r="GF87" s="199"/>
      <c r="GG87" s="199"/>
      <c r="GH87" s="199"/>
      <c r="GI87" s="199"/>
      <c r="GJ87" s="199"/>
      <c r="GK87" s="199"/>
      <c r="GL87" s="199"/>
      <c r="GM87" s="199"/>
      <c r="GN87" s="199"/>
      <c r="GO87" s="199"/>
      <c r="GP87" s="199"/>
      <c r="GQ87" s="199"/>
      <c r="GR87" s="199"/>
      <c r="GS87" s="199"/>
      <c r="GT87" s="199"/>
      <c r="GU87" s="199"/>
      <c r="GV87" s="199"/>
      <c r="GW87" s="199"/>
      <c r="GX87" s="199"/>
      <c r="GY87" s="199"/>
      <c r="GZ87" s="199"/>
      <c r="HA87" s="199"/>
      <c r="HB87" s="199"/>
      <c r="HC87" s="199"/>
      <c r="HD87" s="199"/>
      <c r="HE87" s="199"/>
      <c r="HF87" s="199"/>
      <c r="HG87" s="199"/>
      <c r="HH87" s="199"/>
      <c r="HI87" s="199"/>
      <c r="HJ87" s="199"/>
      <c r="HK87" s="199"/>
      <c r="HL87" s="199"/>
      <c r="HM87" s="199"/>
      <c r="HN87" s="199"/>
      <c r="HO87" s="199"/>
      <c r="HP87" s="199"/>
      <c r="HQ87" s="199"/>
      <c r="HR87" s="199"/>
      <c r="HS87" s="199"/>
      <c r="HT87" s="199"/>
      <c r="HU87" s="199"/>
      <c r="HV87" s="199"/>
      <c r="HW87" s="199"/>
      <c r="HX87" s="199"/>
      <c r="HY87" s="199"/>
      <c r="HZ87" s="199"/>
      <c r="IA87" s="199"/>
      <c r="IB87" s="199"/>
      <c r="IC87" s="199"/>
      <c r="ID87" s="199"/>
      <c r="IE87" s="199"/>
      <c r="IF87" s="199"/>
      <c r="IG87" s="199"/>
      <c r="IH87" s="199"/>
      <c r="II87" s="199"/>
      <c r="IJ87" s="199"/>
      <c r="IK87" s="199"/>
      <c r="IL87" s="199"/>
      <c r="IM87" s="199"/>
      <c r="IN87" s="199"/>
      <c r="IO87" s="199"/>
      <c r="IP87" s="199"/>
      <c r="IQ87" s="199"/>
      <c r="IR87" s="199"/>
      <c r="IS87" s="199"/>
      <c r="IT87" s="199"/>
      <c r="IU87" s="199"/>
      <c r="IV87" s="199"/>
    </row>
    <row r="88" spans="1:256" ht="15">
      <c r="A88" s="269" t="s">
        <v>5260</v>
      </c>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c r="IG88" s="15"/>
      <c r="IH88" s="15"/>
      <c r="II88" s="15"/>
      <c r="IJ88" s="15"/>
      <c r="IK88" s="15"/>
      <c r="IL88" s="15"/>
      <c r="IM88" s="15"/>
      <c r="IN88" s="15"/>
      <c r="IO88" s="15"/>
      <c r="IP88" s="15"/>
      <c r="IQ88" s="15"/>
      <c r="IR88" s="15"/>
      <c r="IS88" s="15"/>
      <c r="IT88" s="15"/>
      <c r="IU88" s="15"/>
      <c r="IV88" s="15"/>
    </row>
    <row r="89" spans="1:256" ht="15">
      <c r="A89" s="269" t="s">
        <v>5261</v>
      </c>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c r="DF89" s="15"/>
      <c r="DG89" s="15"/>
      <c r="DH89" s="15"/>
      <c r="DI89" s="15"/>
      <c r="DJ89" s="15"/>
      <c r="DK89" s="15"/>
      <c r="DL89" s="15"/>
      <c r="DM89" s="15"/>
      <c r="DN89" s="15"/>
      <c r="DO89" s="15"/>
      <c r="DP89" s="15"/>
      <c r="DQ89" s="15"/>
      <c r="DR89" s="15"/>
      <c r="DS89" s="15"/>
      <c r="DT89" s="15"/>
      <c r="DU89" s="15"/>
      <c r="DV89" s="15"/>
      <c r="DW89" s="15"/>
      <c r="DX89" s="15"/>
      <c r="DY89" s="15"/>
      <c r="DZ89" s="15"/>
      <c r="EA89" s="15"/>
      <c r="EB89" s="15"/>
      <c r="EC89" s="15"/>
      <c r="ED89" s="15"/>
      <c r="EE89" s="15"/>
      <c r="EF89" s="15"/>
      <c r="EG89" s="15"/>
      <c r="EH89" s="15"/>
      <c r="EI89" s="15"/>
      <c r="EJ89" s="15"/>
      <c r="EK89" s="15"/>
      <c r="EL89" s="15"/>
      <c r="EM89" s="15"/>
      <c r="EN89" s="15"/>
      <c r="EO89" s="15"/>
      <c r="EP89" s="15"/>
      <c r="EQ89" s="15"/>
      <c r="ER89" s="15"/>
      <c r="ES89" s="15"/>
      <c r="ET89" s="15"/>
      <c r="EU89" s="15"/>
      <c r="EV89" s="15"/>
      <c r="EW89" s="15"/>
      <c r="EX89" s="15"/>
      <c r="EY89" s="15"/>
      <c r="EZ89" s="15"/>
      <c r="FA89" s="15"/>
      <c r="FB89" s="15"/>
      <c r="FC89" s="15"/>
      <c r="FD89" s="15"/>
      <c r="FE89" s="15"/>
      <c r="FF89" s="15"/>
      <c r="FG89" s="15"/>
      <c r="FH89" s="15"/>
      <c r="FI89" s="15"/>
      <c r="FJ89" s="15"/>
      <c r="FK89" s="15"/>
      <c r="FL89" s="15"/>
      <c r="FM89" s="15"/>
      <c r="FN89" s="15"/>
      <c r="FO89" s="15"/>
      <c r="FP89" s="15"/>
      <c r="FQ89" s="15"/>
      <c r="FR89" s="15"/>
      <c r="FS89" s="15"/>
      <c r="FT89" s="15"/>
      <c r="FU89" s="15"/>
      <c r="FV89" s="15"/>
      <c r="FW89" s="15"/>
      <c r="FX89" s="15"/>
      <c r="FY89" s="15"/>
      <c r="FZ89" s="15"/>
      <c r="GA89" s="15"/>
      <c r="GB89" s="15"/>
      <c r="GC89" s="15"/>
      <c r="GD89" s="15"/>
      <c r="GE89" s="15"/>
      <c r="GF89" s="15"/>
      <c r="GG89" s="15"/>
      <c r="GH89" s="15"/>
      <c r="GI89" s="15"/>
      <c r="GJ89" s="15"/>
      <c r="GK89" s="15"/>
      <c r="GL89" s="15"/>
      <c r="GM89" s="15"/>
      <c r="GN89" s="15"/>
      <c r="GO89" s="15"/>
      <c r="GP89" s="15"/>
      <c r="GQ89" s="15"/>
      <c r="GR89" s="15"/>
      <c r="GS89" s="15"/>
      <c r="GT89" s="15"/>
      <c r="GU89" s="15"/>
      <c r="GV89" s="15"/>
      <c r="GW89" s="15"/>
      <c r="GX89" s="15"/>
      <c r="GY89" s="15"/>
      <c r="GZ89" s="15"/>
      <c r="HA89" s="15"/>
      <c r="HB89" s="15"/>
      <c r="HC89" s="15"/>
      <c r="HD89" s="15"/>
      <c r="HE89" s="15"/>
      <c r="HF89" s="15"/>
      <c r="HG89" s="15"/>
      <c r="HH89" s="15"/>
      <c r="HI89" s="15"/>
      <c r="HJ89" s="15"/>
      <c r="HK89" s="15"/>
      <c r="HL89" s="15"/>
      <c r="HM89" s="15"/>
      <c r="HN89" s="15"/>
      <c r="HO89" s="15"/>
      <c r="HP89" s="15"/>
      <c r="HQ89" s="15"/>
      <c r="HR89" s="15"/>
      <c r="HS89" s="15"/>
      <c r="HT89" s="15"/>
      <c r="HU89" s="15"/>
      <c r="HV89" s="15"/>
      <c r="HW89" s="15"/>
      <c r="HX89" s="15"/>
      <c r="HY89" s="15"/>
      <c r="HZ89" s="15"/>
      <c r="IA89" s="15"/>
      <c r="IB89" s="15"/>
      <c r="IC89" s="15"/>
      <c r="ID89" s="15"/>
      <c r="IE89" s="15"/>
      <c r="IF89" s="15"/>
      <c r="IG89" s="15"/>
      <c r="IH89" s="15"/>
      <c r="II89" s="15"/>
      <c r="IJ89" s="15"/>
      <c r="IK89" s="15"/>
      <c r="IL89" s="15"/>
      <c r="IM89" s="15"/>
      <c r="IN89" s="15"/>
      <c r="IO89" s="15"/>
      <c r="IP89" s="15"/>
      <c r="IQ89" s="15"/>
      <c r="IR89" s="15"/>
      <c r="IS89" s="15"/>
      <c r="IT89" s="15"/>
      <c r="IU89" s="15"/>
      <c r="IV89" s="15"/>
    </row>
    <row r="90" spans="1:256" ht="15">
      <c r="A90" s="269" t="s">
        <v>5262</v>
      </c>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c r="DF90" s="15"/>
      <c r="DG90" s="15"/>
      <c r="DH90" s="15"/>
      <c r="DI90" s="15"/>
      <c r="DJ90" s="15"/>
      <c r="DK90" s="15"/>
      <c r="DL90" s="15"/>
      <c r="DM90" s="15"/>
      <c r="DN90" s="15"/>
      <c r="DO90" s="15"/>
      <c r="DP90" s="15"/>
      <c r="DQ90" s="15"/>
      <c r="DR90" s="15"/>
      <c r="DS90" s="15"/>
      <c r="DT90" s="15"/>
      <c r="DU90" s="15"/>
      <c r="DV90" s="15"/>
      <c r="DW90" s="15"/>
      <c r="DX90" s="15"/>
      <c r="DY90" s="15"/>
      <c r="DZ90" s="15"/>
      <c r="EA90" s="15"/>
      <c r="EB90" s="15"/>
      <c r="EC90" s="15"/>
      <c r="ED90" s="15"/>
      <c r="EE90" s="15"/>
      <c r="EF90" s="15"/>
      <c r="EG90" s="15"/>
      <c r="EH90" s="15"/>
      <c r="EI90" s="15"/>
      <c r="EJ90" s="15"/>
      <c r="EK90" s="15"/>
      <c r="EL90" s="15"/>
      <c r="EM90" s="15"/>
      <c r="EN90" s="15"/>
      <c r="EO90" s="15"/>
      <c r="EP90" s="15"/>
      <c r="EQ90" s="15"/>
      <c r="ER90" s="15"/>
      <c r="ES90" s="15"/>
      <c r="ET90" s="15"/>
      <c r="EU90" s="15"/>
      <c r="EV90" s="15"/>
      <c r="EW90" s="15"/>
      <c r="EX90" s="15"/>
      <c r="EY90" s="15"/>
      <c r="EZ90" s="15"/>
      <c r="FA90" s="15"/>
      <c r="FB90" s="15"/>
      <c r="FC90" s="15"/>
      <c r="FD90" s="15"/>
      <c r="FE90" s="15"/>
      <c r="FF90" s="15"/>
      <c r="FG90" s="15"/>
      <c r="FH90" s="15"/>
      <c r="FI90" s="15"/>
      <c r="FJ90" s="15"/>
      <c r="FK90" s="15"/>
      <c r="FL90" s="15"/>
      <c r="FM90" s="15"/>
      <c r="FN90" s="15"/>
      <c r="FO90" s="15"/>
      <c r="FP90" s="15"/>
      <c r="FQ90" s="15"/>
      <c r="FR90" s="15"/>
      <c r="FS90" s="15"/>
      <c r="FT90" s="15"/>
      <c r="FU90" s="15"/>
      <c r="FV90" s="15"/>
      <c r="FW90" s="15"/>
      <c r="FX90" s="15"/>
      <c r="FY90" s="15"/>
      <c r="FZ90" s="15"/>
      <c r="GA90" s="15"/>
      <c r="GB90" s="15"/>
      <c r="GC90" s="15"/>
      <c r="GD90" s="15"/>
      <c r="GE90" s="15"/>
      <c r="GF90" s="15"/>
      <c r="GG90" s="15"/>
      <c r="GH90" s="15"/>
      <c r="GI90" s="15"/>
      <c r="GJ90" s="15"/>
      <c r="GK90" s="15"/>
      <c r="GL90" s="15"/>
      <c r="GM90" s="15"/>
      <c r="GN90" s="15"/>
      <c r="GO90" s="15"/>
      <c r="GP90" s="15"/>
      <c r="GQ90" s="15"/>
      <c r="GR90" s="15"/>
      <c r="GS90" s="15"/>
      <c r="GT90" s="15"/>
      <c r="GU90" s="15"/>
      <c r="GV90" s="15"/>
      <c r="GW90" s="15"/>
      <c r="GX90" s="15"/>
      <c r="GY90" s="15"/>
      <c r="GZ90" s="15"/>
      <c r="HA90" s="15"/>
      <c r="HB90" s="15"/>
      <c r="HC90" s="15"/>
      <c r="HD90" s="15"/>
      <c r="HE90" s="15"/>
      <c r="HF90" s="15"/>
      <c r="HG90" s="15"/>
      <c r="HH90" s="15"/>
      <c r="HI90" s="15"/>
      <c r="HJ90" s="15"/>
      <c r="HK90" s="15"/>
      <c r="HL90" s="15"/>
      <c r="HM90" s="15"/>
      <c r="HN90" s="15"/>
      <c r="HO90" s="15"/>
      <c r="HP90" s="15"/>
      <c r="HQ90" s="15"/>
      <c r="HR90" s="15"/>
      <c r="HS90" s="15"/>
      <c r="HT90" s="15"/>
      <c r="HU90" s="15"/>
      <c r="HV90" s="15"/>
      <c r="HW90" s="15"/>
      <c r="HX90" s="15"/>
      <c r="HY90" s="15"/>
      <c r="HZ90" s="15"/>
      <c r="IA90" s="15"/>
      <c r="IB90" s="15"/>
      <c r="IC90" s="15"/>
      <c r="ID90" s="15"/>
      <c r="IE90" s="15"/>
      <c r="IF90" s="15"/>
      <c r="IG90" s="15"/>
      <c r="IH90" s="15"/>
      <c r="II90" s="15"/>
      <c r="IJ90" s="15"/>
      <c r="IK90" s="15"/>
      <c r="IL90" s="15"/>
      <c r="IM90" s="15"/>
      <c r="IN90" s="15"/>
      <c r="IO90" s="15"/>
      <c r="IP90" s="15"/>
      <c r="IQ90" s="15"/>
      <c r="IR90" s="15"/>
      <c r="IS90" s="15"/>
      <c r="IT90" s="15"/>
      <c r="IU90" s="15"/>
      <c r="IV90" s="15"/>
    </row>
    <row r="91" spans="1:256" ht="15">
      <c r="A91" s="269" t="s">
        <v>5263</v>
      </c>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c r="DF91" s="15"/>
      <c r="DG91" s="15"/>
      <c r="DH91" s="15"/>
      <c r="DI91" s="15"/>
      <c r="DJ91" s="15"/>
      <c r="DK91" s="15"/>
      <c r="DL91" s="15"/>
      <c r="DM91" s="15"/>
      <c r="DN91" s="15"/>
      <c r="DO91" s="15"/>
      <c r="DP91" s="15"/>
      <c r="DQ91" s="15"/>
      <c r="DR91" s="15"/>
      <c r="DS91" s="15"/>
      <c r="DT91" s="15"/>
      <c r="DU91" s="15"/>
      <c r="DV91" s="15"/>
      <c r="DW91" s="15"/>
      <c r="DX91" s="15"/>
      <c r="DY91" s="15"/>
      <c r="DZ91" s="15"/>
      <c r="EA91" s="15"/>
      <c r="EB91" s="15"/>
      <c r="EC91" s="15"/>
      <c r="ED91" s="15"/>
      <c r="EE91" s="15"/>
      <c r="EF91" s="15"/>
      <c r="EG91" s="15"/>
      <c r="EH91" s="15"/>
      <c r="EI91" s="15"/>
      <c r="EJ91" s="15"/>
      <c r="EK91" s="15"/>
      <c r="EL91" s="15"/>
      <c r="EM91" s="15"/>
      <c r="EN91" s="15"/>
      <c r="EO91" s="15"/>
      <c r="EP91" s="15"/>
      <c r="EQ91" s="15"/>
      <c r="ER91" s="15"/>
      <c r="ES91" s="15"/>
      <c r="ET91" s="15"/>
      <c r="EU91" s="15"/>
      <c r="EV91" s="15"/>
      <c r="EW91" s="15"/>
      <c r="EX91" s="15"/>
      <c r="EY91" s="15"/>
      <c r="EZ91" s="15"/>
      <c r="FA91" s="15"/>
      <c r="FB91" s="15"/>
      <c r="FC91" s="15"/>
      <c r="FD91" s="15"/>
      <c r="FE91" s="15"/>
      <c r="FF91" s="15"/>
      <c r="FG91" s="15"/>
      <c r="FH91" s="15"/>
      <c r="FI91" s="15"/>
      <c r="FJ91" s="15"/>
      <c r="FK91" s="15"/>
      <c r="FL91" s="15"/>
      <c r="FM91" s="15"/>
      <c r="FN91" s="15"/>
      <c r="FO91" s="15"/>
      <c r="FP91" s="15"/>
      <c r="FQ91" s="15"/>
      <c r="FR91" s="15"/>
      <c r="FS91" s="15"/>
      <c r="FT91" s="15"/>
      <c r="FU91" s="15"/>
      <c r="FV91" s="15"/>
      <c r="FW91" s="15"/>
      <c r="FX91" s="15"/>
      <c r="FY91" s="15"/>
      <c r="FZ91" s="15"/>
      <c r="GA91" s="15"/>
      <c r="GB91" s="15"/>
      <c r="GC91" s="15"/>
      <c r="GD91" s="15"/>
      <c r="GE91" s="15"/>
      <c r="GF91" s="15"/>
      <c r="GG91" s="15"/>
      <c r="GH91" s="15"/>
      <c r="GI91" s="15"/>
      <c r="GJ91" s="15"/>
      <c r="GK91" s="15"/>
      <c r="GL91" s="15"/>
      <c r="GM91" s="15"/>
      <c r="GN91" s="15"/>
      <c r="GO91" s="15"/>
      <c r="GP91" s="15"/>
      <c r="GQ91" s="15"/>
      <c r="GR91" s="15"/>
      <c r="GS91" s="15"/>
      <c r="GT91" s="15"/>
      <c r="GU91" s="15"/>
      <c r="GV91" s="15"/>
      <c r="GW91" s="15"/>
      <c r="GX91" s="15"/>
      <c r="GY91" s="15"/>
      <c r="GZ91" s="15"/>
      <c r="HA91" s="15"/>
      <c r="HB91" s="15"/>
      <c r="HC91" s="15"/>
      <c r="HD91" s="15"/>
      <c r="HE91" s="15"/>
      <c r="HF91" s="15"/>
      <c r="HG91" s="15"/>
      <c r="HH91" s="15"/>
      <c r="HI91" s="15"/>
      <c r="HJ91" s="15"/>
      <c r="HK91" s="15"/>
      <c r="HL91" s="15"/>
      <c r="HM91" s="15"/>
      <c r="HN91" s="15"/>
      <c r="HO91" s="15"/>
      <c r="HP91" s="15"/>
      <c r="HQ91" s="15"/>
      <c r="HR91" s="15"/>
      <c r="HS91" s="15"/>
      <c r="HT91" s="15"/>
      <c r="HU91" s="15"/>
      <c r="HV91" s="15"/>
      <c r="HW91" s="15"/>
      <c r="HX91" s="15"/>
      <c r="HY91" s="15"/>
      <c r="HZ91" s="15"/>
      <c r="IA91" s="15"/>
      <c r="IB91" s="15"/>
      <c r="IC91" s="15"/>
      <c r="ID91" s="15"/>
      <c r="IE91" s="15"/>
      <c r="IF91" s="15"/>
      <c r="IG91" s="15"/>
      <c r="IH91" s="15"/>
      <c r="II91" s="15"/>
      <c r="IJ91" s="15"/>
      <c r="IK91" s="15"/>
      <c r="IL91" s="15"/>
      <c r="IM91" s="15"/>
      <c r="IN91" s="15"/>
      <c r="IO91" s="15"/>
      <c r="IP91" s="15"/>
      <c r="IQ91" s="15"/>
      <c r="IR91" s="15"/>
      <c r="IS91" s="15"/>
      <c r="IT91" s="15"/>
      <c r="IU91" s="15"/>
      <c r="IV91" s="15"/>
    </row>
    <row r="92" spans="1:256" ht="15">
      <c r="A92" s="269" t="s">
        <v>5264</v>
      </c>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c r="DF92" s="15"/>
      <c r="DG92" s="15"/>
      <c r="DH92" s="15"/>
      <c r="DI92" s="15"/>
      <c r="DJ92" s="15"/>
      <c r="DK92" s="15"/>
      <c r="DL92" s="15"/>
      <c r="DM92" s="15"/>
      <c r="DN92" s="15"/>
      <c r="DO92" s="15"/>
      <c r="DP92" s="15"/>
      <c r="DQ92" s="15"/>
      <c r="DR92" s="15"/>
      <c r="DS92" s="15"/>
      <c r="DT92" s="15"/>
      <c r="DU92" s="15"/>
      <c r="DV92" s="15"/>
      <c r="DW92" s="15"/>
      <c r="DX92" s="15"/>
      <c r="DY92" s="15"/>
      <c r="DZ92" s="15"/>
      <c r="EA92" s="15"/>
      <c r="EB92" s="15"/>
      <c r="EC92" s="15"/>
      <c r="ED92" s="15"/>
      <c r="EE92" s="15"/>
      <c r="EF92" s="15"/>
      <c r="EG92" s="15"/>
      <c r="EH92" s="15"/>
      <c r="EI92" s="15"/>
      <c r="EJ92" s="15"/>
      <c r="EK92" s="15"/>
      <c r="EL92" s="15"/>
      <c r="EM92" s="15"/>
      <c r="EN92" s="15"/>
      <c r="EO92" s="15"/>
      <c r="EP92" s="15"/>
      <c r="EQ92" s="15"/>
      <c r="ER92" s="15"/>
      <c r="ES92" s="15"/>
      <c r="ET92" s="15"/>
      <c r="EU92" s="15"/>
      <c r="EV92" s="15"/>
      <c r="EW92" s="15"/>
      <c r="EX92" s="15"/>
      <c r="EY92" s="15"/>
      <c r="EZ92" s="15"/>
      <c r="FA92" s="15"/>
      <c r="FB92" s="15"/>
      <c r="FC92" s="15"/>
      <c r="FD92" s="15"/>
      <c r="FE92" s="15"/>
      <c r="FF92" s="15"/>
      <c r="FG92" s="15"/>
      <c r="FH92" s="15"/>
      <c r="FI92" s="15"/>
      <c r="FJ92" s="15"/>
      <c r="FK92" s="15"/>
      <c r="FL92" s="15"/>
      <c r="FM92" s="15"/>
      <c r="FN92" s="15"/>
      <c r="FO92" s="15"/>
      <c r="FP92" s="15"/>
      <c r="FQ92" s="15"/>
      <c r="FR92" s="15"/>
      <c r="FS92" s="15"/>
      <c r="FT92" s="15"/>
      <c r="FU92" s="15"/>
      <c r="FV92" s="15"/>
      <c r="FW92" s="15"/>
      <c r="FX92" s="15"/>
      <c r="FY92" s="15"/>
      <c r="FZ92" s="15"/>
      <c r="GA92" s="15"/>
      <c r="GB92" s="15"/>
      <c r="GC92" s="15"/>
      <c r="GD92" s="15"/>
      <c r="GE92" s="15"/>
      <c r="GF92" s="15"/>
      <c r="GG92" s="15"/>
      <c r="GH92" s="15"/>
      <c r="GI92" s="15"/>
      <c r="GJ92" s="15"/>
      <c r="GK92" s="15"/>
      <c r="GL92" s="15"/>
      <c r="GM92" s="15"/>
      <c r="GN92" s="15"/>
      <c r="GO92" s="15"/>
      <c r="GP92" s="15"/>
      <c r="GQ92" s="15"/>
      <c r="GR92" s="15"/>
      <c r="GS92" s="15"/>
      <c r="GT92" s="15"/>
      <c r="GU92" s="15"/>
      <c r="GV92" s="15"/>
      <c r="GW92" s="15"/>
      <c r="GX92" s="15"/>
      <c r="GY92" s="15"/>
      <c r="GZ92" s="15"/>
      <c r="HA92" s="15"/>
      <c r="HB92" s="15"/>
      <c r="HC92" s="15"/>
      <c r="HD92" s="15"/>
      <c r="HE92" s="15"/>
      <c r="HF92" s="15"/>
      <c r="HG92" s="15"/>
      <c r="HH92" s="15"/>
      <c r="HI92" s="15"/>
      <c r="HJ92" s="15"/>
      <c r="HK92" s="15"/>
      <c r="HL92" s="15"/>
      <c r="HM92" s="15"/>
      <c r="HN92" s="15"/>
      <c r="HO92" s="15"/>
      <c r="HP92" s="15"/>
      <c r="HQ92" s="15"/>
      <c r="HR92" s="15"/>
      <c r="HS92" s="15"/>
      <c r="HT92" s="15"/>
      <c r="HU92" s="15"/>
      <c r="HV92" s="15"/>
      <c r="HW92" s="15"/>
      <c r="HX92" s="15"/>
      <c r="HY92" s="15"/>
      <c r="HZ92" s="15"/>
      <c r="IA92" s="15"/>
      <c r="IB92" s="15"/>
      <c r="IC92" s="15"/>
      <c r="ID92" s="15"/>
      <c r="IE92" s="15"/>
      <c r="IF92" s="15"/>
      <c r="IG92" s="15"/>
      <c r="IH92" s="15"/>
      <c r="II92" s="15"/>
      <c r="IJ92" s="15"/>
      <c r="IK92" s="15"/>
      <c r="IL92" s="15"/>
      <c r="IM92" s="15"/>
      <c r="IN92" s="15"/>
      <c r="IO92" s="15"/>
      <c r="IP92" s="15"/>
      <c r="IQ92" s="15"/>
      <c r="IR92" s="15"/>
      <c r="IS92" s="15"/>
      <c r="IT92" s="15"/>
      <c r="IU92" s="15"/>
      <c r="IV92" s="15"/>
    </row>
    <row r="93" spans="1:256" ht="15">
      <c r="A93" s="269" t="s">
        <v>5265</v>
      </c>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c r="DF93" s="15"/>
      <c r="DG93" s="15"/>
      <c r="DH93" s="15"/>
      <c r="DI93" s="15"/>
      <c r="DJ93" s="15"/>
      <c r="DK93" s="15"/>
      <c r="DL93" s="15"/>
      <c r="DM93" s="15"/>
      <c r="DN93" s="15"/>
      <c r="DO93" s="15"/>
      <c r="DP93" s="15"/>
      <c r="DQ93" s="15"/>
      <c r="DR93" s="15"/>
      <c r="DS93" s="15"/>
      <c r="DT93" s="15"/>
      <c r="DU93" s="15"/>
      <c r="DV93" s="15"/>
      <c r="DW93" s="15"/>
      <c r="DX93" s="15"/>
      <c r="DY93" s="15"/>
      <c r="DZ93" s="15"/>
      <c r="EA93" s="15"/>
      <c r="EB93" s="15"/>
      <c r="EC93" s="15"/>
      <c r="ED93" s="15"/>
      <c r="EE93" s="15"/>
      <c r="EF93" s="15"/>
      <c r="EG93" s="15"/>
      <c r="EH93" s="15"/>
      <c r="EI93" s="15"/>
      <c r="EJ93" s="15"/>
      <c r="EK93" s="15"/>
      <c r="EL93" s="15"/>
      <c r="EM93" s="15"/>
      <c r="EN93" s="15"/>
      <c r="EO93" s="15"/>
      <c r="EP93" s="15"/>
      <c r="EQ93" s="15"/>
      <c r="ER93" s="15"/>
      <c r="ES93" s="15"/>
      <c r="ET93" s="15"/>
      <c r="EU93" s="15"/>
      <c r="EV93" s="15"/>
      <c r="EW93" s="15"/>
      <c r="EX93" s="15"/>
      <c r="EY93" s="15"/>
      <c r="EZ93" s="15"/>
      <c r="FA93" s="15"/>
      <c r="FB93" s="15"/>
      <c r="FC93" s="15"/>
      <c r="FD93" s="15"/>
      <c r="FE93" s="15"/>
      <c r="FF93" s="15"/>
      <c r="FG93" s="15"/>
      <c r="FH93" s="15"/>
      <c r="FI93" s="15"/>
      <c r="FJ93" s="15"/>
      <c r="FK93" s="15"/>
      <c r="FL93" s="15"/>
      <c r="FM93" s="15"/>
      <c r="FN93" s="15"/>
      <c r="FO93" s="15"/>
      <c r="FP93" s="15"/>
      <c r="FQ93" s="15"/>
      <c r="FR93" s="15"/>
      <c r="FS93" s="15"/>
      <c r="FT93" s="15"/>
      <c r="FU93" s="15"/>
      <c r="FV93" s="15"/>
      <c r="FW93" s="15"/>
      <c r="FX93" s="15"/>
      <c r="FY93" s="15"/>
      <c r="FZ93" s="15"/>
      <c r="GA93" s="15"/>
      <c r="GB93" s="15"/>
      <c r="GC93" s="15"/>
      <c r="GD93" s="15"/>
      <c r="GE93" s="15"/>
      <c r="GF93" s="15"/>
      <c r="GG93" s="15"/>
      <c r="GH93" s="15"/>
      <c r="GI93" s="15"/>
      <c r="GJ93" s="15"/>
      <c r="GK93" s="15"/>
      <c r="GL93" s="15"/>
      <c r="GM93" s="15"/>
      <c r="GN93" s="15"/>
      <c r="GO93" s="15"/>
      <c r="GP93" s="15"/>
      <c r="GQ93" s="15"/>
      <c r="GR93" s="15"/>
      <c r="GS93" s="15"/>
      <c r="GT93" s="15"/>
      <c r="GU93" s="15"/>
      <c r="GV93" s="15"/>
      <c r="GW93" s="15"/>
      <c r="GX93" s="15"/>
      <c r="GY93" s="15"/>
      <c r="GZ93" s="15"/>
      <c r="HA93" s="15"/>
      <c r="HB93" s="15"/>
      <c r="HC93" s="15"/>
      <c r="HD93" s="15"/>
      <c r="HE93" s="15"/>
      <c r="HF93" s="15"/>
      <c r="HG93" s="15"/>
      <c r="HH93" s="15"/>
      <c r="HI93" s="15"/>
      <c r="HJ93" s="15"/>
      <c r="HK93" s="15"/>
      <c r="HL93" s="15"/>
      <c r="HM93" s="15"/>
      <c r="HN93" s="15"/>
      <c r="HO93" s="15"/>
      <c r="HP93" s="15"/>
      <c r="HQ93" s="15"/>
      <c r="HR93" s="15"/>
      <c r="HS93" s="15"/>
      <c r="HT93" s="15"/>
      <c r="HU93" s="15"/>
      <c r="HV93" s="15"/>
      <c r="HW93" s="15"/>
      <c r="HX93" s="15"/>
      <c r="HY93" s="15"/>
      <c r="HZ93" s="15"/>
      <c r="IA93" s="15"/>
      <c r="IB93" s="15"/>
      <c r="IC93" s="15"/>
      <c r="ID93" s="15"/>
      <c r="IE93" s="15"/>
      <c r="IF93" s="15"/>
      <c r="IG93" s="15"/>
      <c r="IH93" s="15"/>
      <c r="II93" s="15"/>
      <c r="IJ93" s="15"/>
      <c r="IK93" s="15"/>
      <c r="IL93" s="15"/>
      <c r="IM93" s="15"/>
      <c r="IN93" s="15"/>
      <c r="IO93" s="15"/>
      <c r="IP93" s="15"/>
      <c r="IQ93" s="15"/>
      <c r="IR93" s="15"/>
      <c r="IS93" s="15"/>
      <c r="IT93" s="15"/>
      <c r="IU93" s="15"/>
      <c r="IV93" s="15"/>
    </row>
    <row r="94" spans="1:256" s="230" customFormat="1" ht="15">
      <c r="A94" s="270" t="s">
        <v>5266</v>
      </c>
      <c r="B94" s="229"/>
      <c r="C94" s="229"/>
      <c r="D94" s="229"/>
      <c r="E94" s="229"/>
      <c r="F94" s="229"/>
      <c r="G94" s="229"/>
      <c r="H94" s="229"/>
      <c r="I94" s="229"/>
      <c r="J94" s="229"/>
      <c r="K94" s="229"/>
      <c r="L94" s="229"/>
      <c r="M94" s="229"/>
      <c r="N94" s="229"/>
      <c r="O94" s="229"/>
      <c r="P94" s="229"/>
      <c r="Q94" s="229"/>
      <c r="R94" s="229"/>
      <c r="S94" s="229"/>
      <c r="T94" s="229"/>
      <c r="U94" s="229"/>
      <c r="V94" s="229"/>
      <c r="W94" s="229"/>
      <c r="X94" s="229"/>
      <c r="Y94" s="229"/>
      <c r="Z94" s="229"/>
      <c r="AA94" s="229"/>
      <c r="AB94" s="229"/>
      <c r="AC94" s="229"/>
      <c r="AD94" s="229"/>
      <c r="AE94" s="229"/>
      <c r="AF94" s="229"/>
      <c r="AG94" s="229"/>
      <c r="AH94" s="229"/>
      <c r="AI94" s="229"/>
      <c r="AJ94" s="229"/>
      <c r="AK94" s="229"/>
      <c r="AL94" s="229"/>
      <c r="AM94" s="229"/>
      <c r="AN94" s="229"/>
      <c r="AO94" s="229"/>
      <c r="AP94" s="229"/>
      <c r="AQ94" s="229"/>
      <c r="AR94" s="229"/>
      <c r="AS94" s="229"/>
      <c r="AT94" s="229"/>
      <c r="AU94" s="229"/>
      <c r="AV94" s="229"/>
      <c r="AW94" s="229"/>
      <c r="AX94" s="229"/>
      <c r="AY94" s="229"/>
      <c r="AZ94" s="229"/>
      <c r="BA94" s="229"/>
      <c r="BB94" s="229"/>
      <c r="BC94" s="229"/>
      <c r="BD94" s="229"/>
      <c r="BE94" s="229"/>
      <c r="BF94" s="229"/>
      <c r="BG94" s="229"/>
      <c r="BH94" s="229"/>
      <c r="BI94" s="229"/>
      <c r="BJ94" s="229"/>
      <c r="BK94" s="229"/>
      <c r="BL94" s="229"/>
      <c r="BM94" s="229"/>
      <c r="BN94" s="229"/>
      <c r="BO94" s="229"/>
      <c r="BP94" s="229"/>
      <c r="BQ94" s="229"/>
      <c r="BR94" s="229"/>
      <c r="BS94" s="229"/>
      <c r="BT94" s="229"/>
      <c r="BU94" s="229"/>
      <c r="BV94" s="229"/>
      <c r="BW94" s="229"/>
      <c r="BX94" s="229"/>
      <c r="BY94" s="229"/>
      <c r="BZ94" s="229"/>
      <c r="CA94" s="229"/>
      <c r="CB94" s="229"/>
      <c r="CC94" s="229"/>
      <c r="CD94" s="229"/>
      <c r="CE94" s="229"/>
      <c r="CF94" s="229"/>
      <c r="CG94" s="229"/>
      <c r="CH94" s="229"/>
      <c r="CI94" s="229"/>
      <c r="CJ94" s="229"/>
      <c r="CK94" s="229"/>
      <c r="CL94" s="229"/>
      <c r="CM94" s="229"/>
      <c r="CN94" s="229"/>
      <c r="CO94" s="229"/>
      <c r="CP94" s="229"/>
      <c r="CQ94" s="229"/>
      <c r="CR94" s="229"/>
      <c r="CS94" s="229"/>
      <c r="CT94" s="229"/>
      <c r="CU94" s="229"/>
      <c r="CV94" s="229"/>
      <c r="CW94" s="229"/>
      <c r="CX94" s="229"/>
      <c r="CY94" s="229"/>
      <c r="CZ94" s="229"/>
      <c r="DA94" s="229"/>
      <c r="DB94" s="229"/>
      <c r="DC94" s="229"/>
      <c r="DD94" s="229"/>
      <c r="DE94" s="229"/>
      <c r="DF94" s="229"/>
      <c r="DG94" s="229"/>
      <c r="DH94" s="229"/>
      <c r="DI94" s="229"/>
      <c r="DJ94" s="229"/>
      <c r="DK94" s="229"/>
      <c r="DL94" s="229"/>
      <c r="DM94" s="229"/>
      <c r="DN94" s="229"/>
      <c r="DO94" s="229"/>
      <c r="DP94" s="229"/>
      <c r="DQ94" s="229"/>
      <c r="DR94" s="229"/>
      <c r="DS94" s="229"/>
      <c r="DT94" s="229"/>
      <c r="DU94" s="229"/>
      <c r="DV94" s="229"/>
      <c r="DW94" s="229"/>
      <c r="DX94" s="229"/>
      <c r="DY94" s="229"/>
      <c r="DZ94" s="229"/>
      <c r="EA94" s="229"/>
      <c r="EB94" s="229"/>
      <c r="EC94" s="229"/>
      <c r="ED94" s="229"/>
      <c r="EE94" s="229"/>
      <c r="EF94" s="229"/>
      <c r="EG94" s="229"/>
      <c r="EH94" s="229"/>
      <c r="EI94" s="229"/>
      <c r="EJ94" s="229"/>
      <c r="EK94" s="229"/>
      <c r="EL94" s="229"/>
      <c r="EM94" s="229"/>
      <c r="EN94" s="229"/>
      <c r="EO94" s="229"/>
      <c r="EP94" s="229"/>
      <c r="EQ94" s="229"/>
      <c r="ER94" s="229"/>
      <c r="ES94" s="229"/>
      <c r="ET94" s="229"/>
      <c r="EU94" s="229"/>
      <c r="EV94" s="229"/>
      <c r="EW94" s="229"/>
      <c r="EX94" s="229"/>
      <c r="EY94" s="229"/>
      <c r="EZ94" s="229"/>
      <c r="FA94" s="229"/>
      <c r="FB94" s="229"/>
      <c r="FC94" s="229"/>
      <c r="FD94" s="229"/>
      <c r="FE94" s="229"/>
      <c r="FF94" s="229"/>
      <c r="FG94" s="229"/>
      <c r="FH94" s="229"/>
      <c r="FI94" s="229"/>
      <c r="FJ94" s="229"/>
      <c r="FK94" s="229"/>
      <c r="FL94" s="229"/>
      <c r="FM94" s="229"/>
      <c r="FN94" s="229"/>
      <c r="FO94" s="229"/>
      <c r="FP94" s="229"/>
      <c r="FQ94" s="229"/>
      <c r="FR94" s="229"/>
      <c r="FS94" s="229"/>
      <c r="FT94" s="229"/>
      <c r="FU94" s="229"/>
      <c r="FV94" s="229"/>
      <c r="FW94" s="229"/>
      <c r="FX94" s="229"/>
      <c r="FY94" s="229"/>
      <c r="FZ94" s="229"/>
      <c r="GA94" s="229"/>
      <c r="GB94" s="229"/>
      <c r="GC94" s="229"/>
      <c r="GD94" s="229"/>
      <c r="GE94" s="229"/>
      <c r="GF94" s="229"/>
      <c r="GG94" s="229"/>
      <c r="GH94" s="229"/>
      <c r="GI94" s="229"/>
      <c r="GJ94" s="229"/>
      <c r="GK94" s="229"/>
      <c r="GL94" s="229"/>
      <c r="GM94" s="229"/>
      <c r="GN94" s="229"/>
      <c r="GO94" s="229"/>
      <c r="GP94" s="229"/>
      <c r="GQ94" s="229"/>
      <c r="GR94" s="229"/>
      <c r="GS94" s="229"/>
      <c r="GT94" s="229"/>
      <c r="GU94" s="229"/>
      <c r="GV94" s="229"/>
      <c r="GW94" s="229"/>
      <c r="GX94" s="229"/>
      <c r="GY94" s="229"/>
      <c r="GZ94" s="229"/>
      <c r="HA94" s="229"/>
      <c r="HB94" s="229"/>
      <c r="HC94" s="229"/>
      <c r="HD94" s="229"/>
      <c r="HE94" s="229"/>
      <c r="HF94" s="229"/>
      <c r="HG94" s="229"/>
      <c r="HH94" s="229"/>
      <c r="HI94" s="229"/>
      <c r="HJ94" s="229"/>
      <c r="HK94" s="229"/>
      <c r="HL94" s="229"/>
      <c r="HM94" s="229"/>
      <c r="HN94" s="229"/>
      <c r="HO94" s="229"/>
      <c r="HP94" s="229"/>
      <c r="HQ94" s="229"/>
      <c r="HR94" s="229"/>
      <c r="HS94" s="229"/>
      <c r="HT94" s="229"/>
      <c r="HU94" s="229"/>
      <c r="HV94" s="229"/>
      <c r="HW94" s="229"/>
      <c r="HX94" s="229"/>
      <c r="HY94" s="229"/>
      <c r="HZ94" s="229"/>
      <c r="IA94" s="229"/>
      <c r="IB94" s="229"/>
      <c r="IC94" s="229"/>
      <c r="ID94" s="229"/>
      <c r="IE94" s="229"/>
      <c r="IF94" s="229"/>
      <c r="IG94" s="229"/>
      <c r="IH94" s="229"/>
      <c r="II94" s="229"/>
      <c r="IJ94" s="229"/>
      <c r="IK94" s="229"/>
      <c r="IL94" s="229"/>
      <c r="IM94" s="229"/>
      <c r="IN94" s="229"/>
      <c r="IO94" s="229"/>
      <c r="IP94" s="229"/>
      <c r="IQ94" s="229"/>
      <c r="IR94" s="229"/>
      <c r="IS94" s="229"/>
      <c r="IT94" s="229"/>
      <c r="IU94" s="229"/>
      <c r="IV94" s="229"/>
    </row>
    <row r="95" spans="1:256" ht="15.75" customHeight="1">
      <c r="A95" t="s">
        <v>5220</v>
      </c>
    </row>
  </sheetData>
  <printOptions horizontalCentered="1" gridLines="1"/>
  <pageMargins left="0.7" right="0.7" top="0.75" bottom="0.75" header="0" footer="0"/>
  <pageSetup fitToHeight="0" pageOrder="overThenDown" orientation="landscape" cellComments="atEnd"/>
  <ignoredErrors>
    <ignoredError sqref="JG37:JH37 JR37 JM49:JN49 JQ43 JN37 JY37 KJ37 KM37 KZ43 LD37 LQ43 LQ37 NR43 NW49" evalError="1"/>
  </ignoredErrors>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954E-0B22-4866-8A4B-CB5B1112586E}">
  <sheetPr>
    <tabColor rgb="FFFF0000"/>
    <pageSetUpPr fitToPage="1"/>
  </sheetPr>
  <dimension ref="A1:BG1048523"/>
  <sheetViews>
    <sheetView topLeftCell="D1" workbookViewId="0">
      <selection activeCell="J19" sqref="J19"/>
    </sheetView>
  </sheetViews>
  <sheetFormatPr defaultColWidth="35.42578125" defaultRowHeight="0" customHeight="1" zeroHeight="1"/>
  <cols>
    <col min="1" max="1" width="30" style="49" hidden="1" customWidth="1"/>
    <col min="2" max="2" width="9.85546875" hidden="1" customWidth="1"/>
    <col min="3" max="3" width="10.140625" style="56" hidden="1" customWidth="1"/>
    <col min="4" max="4" width="35.42578125" customWidth="1"/>
    <col min="5" max="5" width="20.85546875" customWidth="1"/>
    <col min="6" max="6" width="6.140625" bestFit="1" customWidth="1"/>
    <col min="7" max="7" width="18.85546875" customWidth="1"/>
    <col min="8" max="8" width="9.7109375" customWidth="1"/>
    <col min="9" max="9" width="5" bestFit="1" customWidth="1"/>
    <col min="10" max="10" width="25.85546875" customWidth="1"/>
    <col min="11" max="12" width="5" customWidth="1"/>
    <col min="13" max="13" width="19.7109375" customWidth="1"/>
    <col min="14" max="15" width="5" customWidth="1"/>
    <col min="16" max="16" width="20.5703125" customWidth="1"/>
    <col min="17" max="17" width="6.28515625" customWidth="1"/>
    <col min="18" max="18" width="20.7109375" customWidth="1"/>
    <col min="19" max="19" width="6.42578125" customWidth="1"/>
    <col min="20" max="20" width="5" style="323" customWidth="1"/>
    <col min="21" max="21" width="11.28515625" customWidth="1"/>
    <col min="22" max="22" width="20.28515625" bestFit="1" customWidth="1"/>
    <col min="23" max="23" width="11.42578125" bestFit="1" customWidth="1"/>
    <col min="24" max="24" width="7.85546875" bestFit="1" customWidth="1"/>
    <col min="25" max="25" width="9.140625" bestFit="1" customWidth="1"/>
    <col min="26" max="26" width="12" customWidth="1"/>
    <col min="27" max="27" width="19.140625" bestFit="1" customWidth="1"/>
    <col min="28" max="28" width="16.5703125" customWidth="1"/>
    <col min="29" max="29" width="8.7109375" customWidth="1"/>
    <col min="30" max="30" width="16.7109375" customWidth="1"/>
    <col min="31" max="31" width="8.28515625" customWidth="1"/>
    <col min="32" max="32" width="9" bestFit="1" customWidth="1"/>
    <col min="33" max="33" width="30.42578125" style="208" customWidth="1"/>
    <col min="34" max="34" width="27.140625" style="208" customWidth="1"/>
    <col min="35" max="35" width="26" style="208" customWidth="1"/>
    <col min="36" max="36" width="7.7109375" style="208" customWidth="1"/>
    <col min="37" max="37" width="25.140625" style="208" customWidth="1"/>
    <col min="38" max="38" width="28.140625" style="208" customWidth="1"/>
    <col min="39" max="39" width="25.42578125" style="208" customWidth="1"/>
    <col min="40" max="40" width="26.5703125" style="208" customWidth="1"/>
    <col min="41" max="41" width="24" customWidth="1"/>
    <col min="42" max="42" width="27.5703125" customWidth="1"/>
    <col min="43" max="43" width="1.42578125" bestFit="1" customWidth="1"/>
    <col min="44" max="46" width="9.140625"/>
    <col min="47" max="47" width="9.5703125" bestFit="1" customWidth="1"/>
    <col min="48" max="48" width="17.85546875" style="582" customWidth="1"/>
    <col min="49" max="49" width="14.140625" customWidth="1"/>
    <col min="50" max="50" width="13.140625" customWidth="1"/>
    <col min="51" max="51" width="12.7109375" bestFit="1" customWidth="1"/>
    <col min="52" max="52" width="13.42578125" customWidth="1"/>
    <col min="53" max="53" width="10.5703125" customWidth="1"/>
    <col min="54" max="54" width="16.7109375" customWidth="1"/>
    <col min="55" max="55" width="9.140625" hidden="1" customWidth="1"/>
    <col min="56" max="56" width="2.140625" hidden="1" customWidth="1"/>
    <col min="57" max="57" width="0" hidden="1" customWidth="1"/>
    <col min="58" max="58" width="7" hidden="1" customWidth="1"/>
    <col min="59" max="59" width="16.85546875" style="583" hidden="1" customWidth="1"/>
  </cols>
  <sheetData>
    <row r="1" spans="1:59" ht="15.75" customHeight="1">
      <c r="A1" s="806" t="s">
        <v>5267</v>
      </c>
      <c r="B1" s="1182" t="str" cm="1">
        <f t="array" ref="B1">IFERROR(_xlfn.IFS(E5=0,"",E5&gt;0,E5),"")</f>
        <v>sl</v>
      </c>
      <c r="D1" s="1719" t="s">
        <v>227</v>
      </c>
      <c r="E1" s="1720"/>
      <c r="F1" s="1720"/>
      <c r="G1" s="1720"/>
      <c r="H1" s="1720"/>
      <c r="I1" s="1720"/>
      <c r="J1" s="1720"/>
      <c r="K1" s="1720"/>
      <c r="L1" s="1862" t="s">
        <v>636</v>
      </c>
      <c r="M1" s="1862"/>
      <c r="N1" s="1862"/>
      <c r="O1" s="1862"/>
      <c r="P1" s="1862"/>
      <c r="Q1" s="1862"/>
      <c r="R1" s="1862"/>
      <c r="S1" s="1862"/>
      <c r="T1" s="1096"/>
      <c r="U1" s="108"/>
      <c r="V1" s="109" t="s">
        <v>407</v>
      </c>
      <c r="W1" s="109" t="s">
        <v>407</v>
      </c>
      <c r="X1" s="109" t="s">
        <v>407</v>
      </c>
      <c r="Y1" s="109" t="s">
        <v>407</v>
      </c>
      <c r="Z1" s="56"/>
      <c r="AA1" s="1728">
        <f ca="1">TODAY()</f>
        <v>46189</v>
      </c>
      <c r="AB1" s="1729"/>
      <c r="AC1" s="372"/>
      <c r="AD1" s="372"/>
      <c r="AE1" s="56"/>
      <c r="AF1" s="2123" t="s">
        <v>178</v>
      </c>
      <c r="AG1" s="1156" t="s">
        <v>202</v>
      </c>
      <c r="AH1" s="1156" t="s">
        <v>203</v>
      </c>
      <c r="AI1" s="2077" t="s">
        <v>204</v>
      </c>
      <c r="AJ1" s="2078"/>
      <c r="AK1" s="1156" t="s">
        <v>205</v>
      </c>
      <c r="AL1" s="1162" t="s">
        <v>206</v>
      </c>
      <c r="AM1" s="1162" t="s">
        <v>207</v>
      </c>
      <c r="AN1" s="1161" t="s">
        <v>208</v>
      </c>
      <c r="AO1" s="1161" t="str">
        <f>"Picking"&amp;"  "&amp;COUNTA(AO2:AO37)-COUNTBLANK(AO2:AO37)</f>
        <v>Picking  29</v>
      </c>
      <c r="AP1" s="1161" t="str">
        <f>"Picking"&amp;"  "&amp;COUNTA(AP2:AP37)-COUNTBLANK(AP2:AP37)</f>
        <v>Picking  6</v>
      </c>
      <c r="AQ1" s="323"/>
      <c r="AR1" s="323"/>
      <c r="AS1" s="323"/>
      <c r="AT1" s="323"/>
      <c r="BG1" s="896"/>
    </row>
    <row r="2" spans="1:59" ht="15.75" customHeight="1">
      <c r="A2" s="807" t="s">
        <v>242</v>
      </c>
      <c r="B2" s="1182" t="str" cm="1">
        <f t="array" ref="B2">IFERROR(_xlfn.IFS(E6=0,"",E6&gt;0,E6),"")</f>
        <v>I</v>
      </c>
      <c r="D2" s="1722"/>
      <c r="E2" s="1723"/>
      <c r="F2" s="1723"/>
      <c r="G2" s="1723"/>
      <c r="H2" s="1723"/>
      <c r="I2" s="1723"/>
      <c r="J2" s="1723"/>
      <c r="K2" s="1723"/>
      <c r="L2" s="2146"/>
      <c r="M2" s="2146"/>
      <c r="N2" s="2146"/>
      <c r="O2" s="2146"/>
      <c r="P2" s="2146"/>
      <c r="Q2" s="2146"/>
      <c r="R2" s="2146"/>
      <c r="S2" s="2146"/>
      <c r="T2" s="1096"/>
      <c r="U2" s="108" t="s">
        <v>407</v>
      </c>
      <c r="V2" s="109" t="s">
        <v>407</v>
      </c>
      <c r="W2" s="109" t="s">
        <v>407</v>
      </c>
      <c r="X2" s="109" t="s">
        <v>407</v>
      </c>
      <c r="Y2" s="109" t="s">
        <v>407</v>
      </c>
      <c r="Z2" s="56"/>
      <c r="AA2" s="1730"/>
      <c r="AB2" s="1731"/>
      <c r="AC2" s="373"/>
      <c r="AD2" s="364"/>
      <c r="AE2" s="56"/>
      <c r="AF2" s="2124"/>
      <c r="AG2" s="1129" t="str" cm="1">
        <f t="array" ref="AG2">IFERROR(INDEX($A$1:$A$269,SMALL(IF($U$5=$B$1:$B$269,ROW($B$1:$B$269)-MIN(ROW($A$1:$A$269))+1,""), ROW()-1)),"")</f>
        <v>Esther Fonseca</v>
      </c>
      <c r="AH2" s="1129" t="str" cm="1">
        <f t="array" ref="AH2">IFERROR(INDEX($A$1:$A$471,SMALL(IF($U$12=#REF!,ROW(#REF!)-MIN(ROW($A$1:$A$471))+1,""), ROW()-1)),"")</f>
        <v/>
      </c>
      <c r="AI2" s="1141" t="str" cm="1">
        <f t="array" ref="AI2">IFERROR(INDEX($A$1:$A$471,SMALL(IF($U$11=#REF!,ROW(#REF!)-MIN(ROW($A$1:$A$471))+1,""), ROW()-1)),"")</f>
        <v/>
      </c>
      <c r="AJ2" s="1142"/>
      <c r="AK2" s="1129" t="str" cm="1">
        <f t="array" ref="AK2">IFERROR(INDEX($A$1:$A$471,SMALL(IF($U$8=#REF!,ROW(#REF!)-MIN(ROW($A$1:$A$471))+1,""), ROW()-1)),"")</f>
        <v/>
      </c>
      <c r="AL2" s="1126" t="str" cm="1">
        <f t="array" ref="AL2">IFERROR(INDEX($A$1:$A$471,SMALL(IF($U$10=#REF!,ROW(#REF!)-MIN(ROW($A$1:$A$471))+1,""), ROW()-1)),"")</f>
        <v/>
      </c>
      <c r="AM2" s="1126" t="str" cm="1">
        <f t="array" ref="AM2">IFERROR(INDEX($A$1:$A$471,SMALL(IF($U$33=#REF!,ROW(#REF!)-MIN(ROW($A$1:$A$471))+1,""), ROW()-1)),"")</f>
        <v/>
      </c>
      <c r="AN2" s="1129" t="str" cm="1">
        <f t="array" ref="AN2">IFERROR(INDEX($A$1:$A$471,SMALL(IF($U$23=#REF!,ROW(#REF!)-MIN(ROW($A$1:$A$471))+1,""), ROW()-1)),"")</f>
        <v/>
      </c>
      <c r="AO2" s="1143" t="str" cm="1">
        <f t="array" ref="AO2">IFERROR(INDEX($A$1:$A$75,SMALL(IF($U$6=$B$1:$B$75,ROW($B$1:$B$75)-MIN(ROW($A$1:$A$75))+1,""), ROW()-1)),"")</f>
        <v>Yoanda  Borges.</v>
      </c>
      <c r="AP2" s="1143" t="str" cm="1">
        <f t="array" ref="AP2">IFERROR(INDEX($A$76:$A$130,SMALL(IF($U$6=$B$76:$B$130,ROW($B$76:$B$130)-MIN(ROW($A$76:$A$130))+1,""), ROW()-1)),"")</f>
        <v>Winnie Pen</v>
      </c>
      <c r="AQ2" s="323"/>
      <c r="AR2" s="323"/>
      <c r="AS2" s="323"/>
      <c r="AT2" s="323"/>
      <c r="AU2" s="1658" t="s">
        <v>5268</v>
      </c>
      <c r="AV2" s="1659"/>
      <c r="AW2" s="1659"/>
      <c r="AX2" s="1659"/>
      <c r="AY2" s="1659"/>
      <c r="AZ2" s="1659"/>
      <c r="BA2" s="1659"/>
      <c r="BB2" s="1659"/>
      <c r="BC2" t="s">
        <v>213</v>
      </c>
      <c r="BD2">
        <v>1</v>
      </c>
      <c r="BE2" s="579" t="s">
        <v>5269</v>
      </c>
      <c r="BF2">
        <v>2</v>
      </c>
      <c r="BG2" s="896" t="e">
        <f t="shared" ref="BG2:BG34" si="0">VLOOKUP(BE2,A:A,2,FALSE)</f>
        <v>#N/A</v>
      </c>
    </row>
    <row r="3" spans="1:59" ht="15">
      <c r="A3" s="839" t="s">
        <v>257</v>
      </c>
      <c r="B3" s="1182" t="str" cm="1">
        <f t="array" ref="B3">IFERROR(_xlfn.IFS(E7=0,"",E7&gt;0,E7),"")</f>
        <v>re</v>
      </c>
      <c r="C3" s="374"/>
      <c r="D3" s="1709" t="s">
        <v>214</v>
      </c>
      <c r="E3" s="1710"/>
      <c r="F3" s="1711"/>
      <c r="G3" s="1711"/>
      <c r="H3" s="1711"/>
      <c r="I3" s="1709" t="s">
        <v>215</v>
      </c>
      <c r="J3" s="1711"/>
      <c r="K3" s="1712"/>
      <c r="L3" s="1782" t="s">
        <v>214</v>
      </c>
      <c r="M3" s="1782"/>
      <c r="N3" s="1782"/>
      <c r="O3" s="1782"/>
      <c r="P3" s="1782"/>
      <c r="Q3" s="1782"/>
      <c r="R3" s="1782" t="s">
        <v>5270</v>
      </c>
      <c r="S3" s="1782"/>
      <c r="T3" s="1100"/>
      <c r="U3" s="1860" t="s">
        <v>506</v>
      </c>
      <c r="V3" s="2117"/>
      <c r="W3" s="2117"/>
      <c r="X3" s="2117"/>
      <c r="Y3" s="2118"/>
      <c r="Z3" s="56"/>
      <c r="AA3" s="375" t="s">
        <v>218</v>
      </c>
      <c r="AB3" s="589">
        <f ca="1">LOOKUP(AA1,'Deployment needs'!$2:$2,'Deployment needs'!$5:$5)</f>
        <v>13000</v>
      </c>
      <c r="AC3" s="373"/>
      <c r="AD3" s="377"/>
      <c r="AE3" s="56"/>
      <c r="AF3" s="2124"/>
      <c r="AG3" s="1129" t="str" cm="1">
        <f t="array" ref="AG3">IFERROR(INDEX($A$1:$A$269,SMALL(IF($U$5=$B$1:$B$269,ROW($B$1:$B$269)-MIN(ROW($A$1:$A$269))+1,""), ROW()-1)),"")</f>
        <v>Roxana Lloret</v>
      </c>
      <c r="AH3" s="1128" t="str" cm="1">
        <f t="array" ref="AH3">IFERROR(INDEX($A$1:$A$471,SMALL(IF($U$12=#REF!,ROW(#REF!)-MIN(ROW($A$1:$A$471))+1,""), ROW()-1)),"")</f>
        <v/>
      </c>
      <c r="AI3" s="2071" t="str" cm="1">
        <f t="array" ref="AI3">IFERROR(INDEX($A$1:$A$471,SMALL(IF($U$11=#REF!,ROW(#REF!)-MIN(ROW($A$1:$A$471))+1,""), ROW()-1)),"")</f>
        <v/>
      </c>
      <c r="AJ3" s="2072"/>
      <c r="AK3" s="1127" t="str" cm="1">
        <f t="array" ref="AK3">IFERROR(INDEX($A$1:$A$471,SMALL(IF($U$8=#REF!,ROW(#REF!)-MIN(ROW($A$1:$A$471))+1,""), ROW()-1)),"")</f>
        <v/>
      </c>
      <c r="AL3" s="1126" t="str" cm="1">
        <f t="array" ref="AL3">IFERROR(INDEX($A$1:$A$471,SMALL(IF($U$10=#REF!,ROW(#REF!)-MIN(ROW($A$1:$A$471))+1,""), ROW()-1)),"")</f>
        <v/>
      </c>
      <c r="AM3" s="1126" t="str" cm="1">
        <f t="array" ref="AM3">IFERROR(INDEX($A$1:$A$471,SMALL(IF($U$33=#REF!,ROW(#REF!)-MIN(ROW($A$1:$A$471))+1,""), ROW()-1)),"")</f>
        <v/>
      </c>
      <c r="AN3" s="1129" t="str" cm="1">
        <f t="array" ref="AN3">IFERROR(INDEX($A$1:$A$471,SMALL(IF($U$23=#REF!,ROW(#REF!)-MIN(ROW($A$1:$A$471))+1,""), ROW()-1)),"")</f>
        <v/>
      </c>
      <c r="AO3" s="1143" t="str" cm="1">
        <f t="array" ref="AO3">IFERROR(INDEX($A$1:$A$75,SMALL(IF($U$6=$B$1:$B$75,ROW($B$1:$B$75)-MIN(ROW($A$1:$A$75))+1,""), ROW()-1)),"")</f>
        <v>Carlos Hernandez</v>
      </c>
      <c r="AP3" s="1143" t="str" cm="1">
        <f t="array" ref="AP3">IFERROR(INDEX($A$76:$A$130,SMALL(IF($U$6=$B$76:$B$130,ROW($B$76:$B$130)-MIN(ROW($A$76:$A$130))+1,""), ROW()-1)),"")</f>
        <v>Vivianis Morfa</v>
      </c>
      <c r="AQ3" s="323"/>
      <c r="AR3" s="323"/>
      <c r="AS3" s="323"/>
      <c r="AT3" s="323"/>
      <c r="AU3" s="815" t="s">
        <v>219</v>
      </c>
      <c r="AV3" s="378" t="s">
        <v>220</v>
      </c>
      <c r="AW3" s="378" t="s">
        <v>221</v>
      </c>
      <c r="AX3" s="378" t="s">
        <v>222</v>
      </c>
      <c r="AY3" s="378" t="s">
        <v>223</v>
      </c>
      <c r="AZ3" s="378" t="s">
        <v>224</v>
      </c>
      <c r="BA3" s="378" t="s">
        <v>225</v>
      </c>
      <c r="BB3" s="378" t="s">
        <v>226</v>
      </c>
      <c r="BC3" t="s">
        <v>213</v>
      </c>
      <c r="BD3">
        <v>2</v>
      </c>
      <c r="BE3" s="579" t="s">
        <v>5271</v>
      </c>
      <c r="BF3">
        <v>1</v>
      </c>
      <c r="BG3" s="896" t="e">
        <f t="shared" si="0"/>
        <v>#N/A</v>
      </c>
    </row>
    <row r="4" spans="1:59" ht="15.75" customHeight="1">
      <c r="A4" s="839" t="s">
        <v>263</v>
      </c>
      <c r="B4" s="1182" t="str" cm="1">
        <f t="array" ref="B4">IFERROR(_xlfn.IFS(E8=0,"",E8&gt;0,E8),"")</f>
        <v>rn</v>
      </c>
      <c r="C4" s="374"/>
      <c r="D4" s="804"/>
      <c r="E4" s="803" t="s">
        <v>228</v>
      </c>
      <c r="F4" s="2140" t="s">
        <v>426</v>
      </c>
      <c r="G4" s="2140"/>
      <c r="H4" s="526" t="s">
        <v>228</v>
      </c>
      <c r="I4" s="1083"/>
      <c r="J4" s="1083" t="s">
        <v>230</v>
      </c>
      <c r="K4" s="1114" t="s">
        <v>228</v>
      </c>
      <c r="L4" s="2147" t="s">
        <v>641</v>
      </c>
      <c r="M4" s="2147"/>
      <c r="N4" s="536" t="s">
        <v>228</v>
      </c>
      <c r="O4" s="1784" t="s">
        <v>5272</v>
      </c>
      <c r="P4" s="1784"/>
      <c r="Q4" s="802" t="s">
        <v>228</v>
      </c>
      <c r="R4" s="1124" t="s">
        <v>230</v>
      </c>
      <c r="S4" s="1113" t="s">
        <v>228</v>
      </c>
      <c r="T4" s="1033"/>
      <c r="U4" s="148" t="s">
        <v>209</v>
      </c>
      <c r="V4" s="532" t="s">
        <v>210</v>
      </c>
      <c r="W4" s="533">
        <f ca="1">TODAY()</f>
        <v>46189</v>
      </c>
      <c r="X4" s="534" t="s">
        <v>211</v>
      </c>
      <c r="Y4" s="535" t="s">
        <v>212</v>
      </c>
      <c r="Z4" s="56"/>
      <c r="AA4" s="379" t="s">
        <v>5273</v>
      </c>
      <c r="AB4" s="595">
        <f ca="1">LOOKUP(AA1,'Deployment needs'!$2:$2,'Deployment needs'!$53:$53)</f>
        <v>7150.0000000000009</v>
      </c>
      <c r="AC4" s="461"/>
      <c r="AD4" s="578"/>
      <c r="AE4" s="56"/>
      <c r="AF4" s="2124"/>
      <c r="AG4" s="1129" t="str" cm="1">
        <f t="array" ref="AG4">IFERROR(INDEX($A$1:$A$269,SMALL(IF($U$5=$B$1:$B$269,ROW($B$1:$B$269)-MIN(ROW($A$1:$A$269))+1,""), ROW()-1)),"")</f>
        <v>Laura Gonzalez Bustamante</v>
      </c>
      <c r="AH4" s="1128" t="str" cm="1">
        <f t="array" ref="AH4">IFERROR(INDEX($A$1:$A$471,SMALL(IF($U$12=#REF!,ROW(#REF!)-MIN(ROW($A$1:$A$471))+1,""), ROW()-1)),"")</f>
        <v/>
      </c>
      <c r="AI4" s="2071" t="str" cm="1">
        <f t="array" ref="AI4">IFERROR(INDEX($A$1:$A$471,SMALL(IF($U$11=#REF!,ROW(#REF!)-MIN(ROW($A$1:$A$471))+1,""), ROW()-1)),"")</f>
        <v/>
      </c>
      <c r="AJ4" s="2072"/>
      <c r="AK4" s="1127" t="str" cm="1">
        <f t="array" ref="AK4">IFERROR(INDEX($A$1:$A$471,SMALL(IF($U$8=#REF!,ROW(#REF!)-MIN(ROW($A$1:$A$471))+1,""), ROW()-1)),"")</f>
        <v/>
      </c>
      <c r="AL4" s="1126" t="str" cm="1">
        <f t="array" ref="AL4">IFERROR(INDEX($A$1:$A$471,SMALL(IF($U$10=#REF!,ROW(#REF!)-MIN(ROW($A$1:$A$471))+1,""), ROW()-1)),"")</f>
        <v/>
      </c>
      <c r="AM4" s="1126" t="str" cm="1">
        <f t="array" ref="AM4">IFERROR(INDEX($A$1:$A$471,SMALL(IF($U$33=#REF!,ROW(#REF!)-MIN(ROW($A$1:$A$471))+1,""), ROW()-1)),"")</f>
        <v/>
      </c>
      <c r="AN4" s="1129" t="str" cm="1">
        <f t="array" ref="AN4">IFERROR(INDEX($A$1:$A$471,SMALL(IF($U$23=#REF!,ROW(#REF!)-MIN(ROW($A$1:$A$471))+1,""), ROW()-1)),"")</f>
        <v/>
      </c>
      <c r="AO4" s="1143" t="str" cm="1">
        <f t="array" ref="AO4">IFERROR(INDEX($A$1:$A$75,SMALL(IF($U$6=$B$1:$B$75,ROW($B$1:$B$75)-MIN(ROW($A$1:$A$75))+1,""), ROW()-1)),"")</f>
        <v>Merlyn Bello Carmenate</v>
      </c>
      <c r="AP4" s="1143" t="str" cm="1">
        <f t="array" ref="AP4">IFERROR(INDEX($A$76:$A$130,SMALL(IF($U$6=$B$76:$B$130,ROW($B$76:$B$130)-MIN(ROW($A$76:$A$130))+1,""), ROW()-1)),"")</f>
        <v>Aliuska Salvador</v>
      </c>
      <c r="AQ4" s="323"/>
      <c r="AR4" s="323"/>
      <c r="AS4" s="323"/>
      <c r="AT4" s="323"/>
      <c r="AU4" s="1660" t="s">
        <v>234</v>
      </c>
      <c r="AV4" s="326"/>
      <c r="AW4" s="326" t="str" cm="1">
        <f t="array" ref="AW4">IFERROR(INDEX($BE$1:$BE$429,SMALL(IF($BD$7=$BF$1:$BF$465,ROW($BF$1:$BF$465)-MIN(ROW($BE$1:$BE$429))+1,""), ROW()-3)),"")</f>
        <v/>
      </c>
      <c r="AX4" s="337"/>
      <c r="AY4" s="337"/>
      <c r="AZ4" s="337"/>
      <c r="BA4" s="337"/>
      <c r="BB4" s="337"/>
      <c r="BC4" t="s">
        <v>213</v>
      </c>
      <c r="BD4">
        <v>3</v>
      </c>
      <c r="BE4" s="579" t="s">
        <v>5274</v>
      </c>
      <c r="BF4">
        <v>2</v>
      </c>
      <c r="BG4" s="896" t="e">
        <f t="shared" si="0"/>
        <v>#N/A</v>
      </c>
    </row>
    <row r="5" spans="1:59" ht="15.75" customHeight="1">
      <c r="A5" s="839" t="s">
        <v>267</v>
      </c>
      <c r="B5" s="1182" t="str" cm="1">
        <f t="array" ref="B5">IFERROR(_xlfn.IFS(E9=0,"",E9&gt;0,E9),"")</f>
        <v>ds</v>
      </c>
      <c r="C5" s="374"/>
      <c r="D5" s="806" t="s">
        <v>5267</v>
      </c>
      <c r="E5" s="714" t="s">
        <v>428</v>
      </c>
      <c r="F5" s="2141" t="s">
        <v>5275</v>
      </c>
      <c r="G5" s="2141"/>
      <c r="H5" s="313" t="s">
        <v>5276</v>
      </c>
      <c r="I5" s="1695" t="s">
        <v>238</v>
      </c>
      <c r="J5" s="718"/>
      <c r="K5" s="1094"/>
      <c r="L5" s="2148" t="s">
        <v>5277</v>
      </c>
      <c r="M5" s="2148"/>
      <c r="N5" s="310" t="s">
        <v>5278</v>
      </c>
      <c r="O5" s="1868" t="s">
        <v>5279</v>
      </c>
      <c r="P5" s="1868"/>
      <c r="Q5" s="313" t="s">
        <v>252</v>
      </c>
      <c r="R5" s="857" t="s">
        <v>5280</v>
      </c>
      <c r="S5" s="286" t="s">
        <v>252</v>
      </c>
      <c r="T5" s="1101"/>
      <c r="U5" s="148" t="s">
        <v>216</v>
      </c>
      <c r="V5" s="174" t="s">
        <v>217</v>
      </c>
      <c r="W5" s="1181">
        <f>COUNTIFS($E$5:$E$41,U5)+COUNTIFS($H$5:$H$41,U5)+COUNTIFS($N$5:$N$41,U5)+COUNTIFS($Q$5:$Q$41,U5)+COUNTIFS($S$5:$S$41,U5)</f>
        <v>6</v>
      </c>
      <c r="X5" s="380">
        <f>AB5</f>
        <v>25895</v>
      </c>
      <c r="Y5" s="144">
        <f ca="1">LOOKUP(AA1,'Deployment needs'!$2:$2,'Deployment needs'!58:58)</f>
        <v>0.48379629629629634</v>
      </c>
      <c r="Z5" s="56"/>
      <c r="AA5" s="381" t="s">
        <v>5281</v>
      </c>
      <c r="AB5" s="594">
        <v>25895</v>
      </c>
      <c r="AC5" s="593"/>
      <c r="AD5" s="362"/>
      <c r="AE5" s="56"/>
      <c r="AF5" s="2124"/>
      <c r="AG5" s="1129" t="str" cm="1">
        <f t="array" ref="AG5">IFERROR(INDEX($A$1:$A$269,SMALL(IF($U$5=$B$1:$B$269,ROW($B$1:$B$269)-MIN(ROW($A$1:$A$269))+1,""), ROW()-1)),"")</f>
        <v>Maydelin Martinez Cruz</v>
      </c>
      <c r="AH5" s="1128" t="str" cm="1">
        <f t="array" ref="AH5">IFERROR(INDEX($A$1:$A$471,SMALL(IF($U$12=#REF!,ROW(#REF!)-MIN(ROW($A$1:$A$471))+1,""), ROW()-1)),"")</f>
        <v/>
      </c>
      <c r="AI5" s="2071" t="str" cm="1">
        <f t="array" ref="AI5">IFERROR(INDEX($A$1:$A$471,SMALL(IF($U$11=#REF!,ROW(#REF!)-MIN(ROW($A$1:$A$471))+1,""), ROW()-1)),"")</f>
        <v/>
      </c>
      <c r="AJ5" s="2072"/>
      <c r="AK5" s="1127" t="str" cm="1">
        <f t="array" ref="AK5">IFERROR(INDEX($A$1:$A$471,SMALL(IF($U$8=#REF!,ROW(#REF!)-MIN(ROW($A$1:$A$471))+1,""), ROW()-1)),"")</f>
        <v/>
      </c>
      <c r="AL5" s="1126" t="str" cm="1">
        <f t="array" ref="AL5">IFERROR(INDEX($A$1:$A$471,SMALL(IF($U$10=#REF!,ROW(#REF!)-MIN(ROW($A$1:$A$471))+1,""), ROW()-1)),"")</f>
        <v/>
      </c>
      <c r="AM5" s="1126" t="str" cm="1">
        <f t="array" ref="AM5">IFERROR(INDEX($A$1:$A$471,SMALL(IF($U$33=#REF!,ROW(#REF!)-MIN(ROW($A$1:$A$471))+1,""), ROW()-1)),"")</f>
        <v/>
      </c>
      <c r="AN5" s="1129" t="str" cm="1">
        <f t="array" ref="AN5">IFERROR(INDEX($A$1:$A$471,SMALL(IF($U$23=#REF!,ROW(#REF!)-MIN(ROW($A$1:$A$471))+1,""), ROW()-1)),"")</f>
        <v/>
      </c>
      <c r="AO5" s="1143" t="str" cm="1">
        <f t="array" ref="AO5">IFERROR(INDEX($A$1:$A$75,SMALL(IF($U$6=$B$1:$B$75,ROW($B$1:$B$75)-MIN(ROW($A$1:$A$75))+1,""), ROW()-1)),"")</f>
        <v>Rodney  Mcmille</v>
      </c>
      <c r="AP5" s="1143" t="str" cm="1">
        <f t="array" ref="AP5">IFERROR(INDEX($A$76:$A$130,SMALL(IF($U$6=$B$76:$B$130,ROW($B$76:$B$130)-MIN(ROW($A$76:$A$130))+1,""), ROW()-1)),"")</f>
        <v>Nolberto Falco</v>
      </c>
      <c r="AQ5" s="323"/>
      <c r="AR5" s="323"/>
      <c r="AS5" s="323"/>
      <c r="AT5" s="323"/>
      <c r="AU5" s="1661"/>
      <c r="AV5" s="326"/>
      <c r="AW5" s="326" t="str" cm="1">
        <f t="array" ref="AW5">IFERROR(INDEX($BE$1:$BE$429,SMALL(IF($BD$7=$BF$1:$BF$465,ROW($BF$1:$BF$465)-MIN(ROW($BE$1:$BE$429))+1,""), ROW()-3)),"")</f>
        <v/>
      </c>
      <c r="AX5" s="337"/>
      <c r="AY5" s="337"/>
      <c r="AZ5" s="337"/>
      <c r="BA5" s="337"/>
      <c r="BB5" s="337"/>
      <c r="BC5" t="s">
        <v>213</v>
      </c>
      <c r="BD5">
        <v>4</v>
      </c>
      <c r="BE5" s="579" t="s">
        <v>5282</v>
      </c>
      <c r="BF5">
        <v>2</v>
      </c>
      <c r="BG5" s="896" t="e">
        <f t="shared" si="0"/>
        <v>#N/A</v>
      </c>
    </row>
    <row r="6" spans="1:59" ht="15.75" customHeight="1">
      <c r="A6" s="839" t="s">
        <v>273</v>
      </c>
      <c r="B6" s="1182" t="str" cm="1">
        <f t="array" ref="B6">IFERROR(_xlfn.IFS(E10=0,"",E10&gt;0,E10),"")</f>
        <v>rn</v>
      </c>
      <c r="C6" s="374"/>
      <c r="D6" s="807" t="s">
        <v>242</v>
      </c>
      <c r="E6" s="616" t="s">
        <v>245</v>
      </c>
      <c r="F6" s="2141" t="s">
        <v>341</v>
      </c>
      <c r="G6" s="2141"/>
      <c r="H6" s="310" t="s">
        <v>587</v>
      </c>
      <c r="I6" s="1696"/>
      <c r="J6" s="718"/>
      <c r="K6" s="1094"/>
      <c r="L6" s="2149" t="s">
        <v>251</v>
      </c>
      <c r="M6" s="2149"/>
      <c r="N6" s="310" t="s">
        <v>657</v>
      </c>
      <c r="O6" s="1858" t="s">
        <v>649</v>
      </c>
      <c r="P6" s="1858"/>
      <c r="Q6" s="313" t="s">
        <v>449</v>
      </c>
      <c r="R6" s="857" t="s">
        <v>5283</v>
      </c>
      <c r="S6" s="286" t="s">
        <v>252</v>
      </c>
      <c r="T6" s="537"/>
      <c r="U6" s="148" t="s">
        <v>231</v>
      </c>
      <c r="V6" s="174" t="s">
        <v>232</v>
      </c>
      <c r="W6" s="1181">
        <f t="shared" ref="W6:W35" si="1">COUNTIFS($E$5:$E$41,U6)+COUNTIFS($H$5:$H$41,U6)+COUNTIFS($N$5:$N$41,U6)+COUNTIFS($Q$5:$Q$41,U6)+COUNTIFS($S$5:$S$41,U6)</f>
        <v>35</v>
      </c>
      <c r="X6" s="1718">
        <f>AB6</f>
        <v>6660</v>
      </c>
      <c r="Y6" s="144">
        <f ca="1">LOOKUP(AA1,'Deployment needs'!$2:$2,'Deployment needs'!54:54)</f>
        <v>3.8703703703703707</v>
      </c>
      <c r="Z6" s="56"/>
      <c r="AA6" s="382" t="s">
        <v>255</v>
      </c>
      <c r="AB6" s="383">
        <v>6660</v>
      </c>
      <c r="AC6" s="363"/>
      <c r="AD6" s="363"/>
      <c r="AE6" s="322"/>
      <c r="AF6" s="2124"/>
      <c r="AG6" s="1129" t="str" cm="1">
        <f t="array" ref="AG6">IFERROR(INDEX($A$1:$A$269,SMALL(IF($U$5=$B$1:$B$269,ROW($B$1:$B$269)-MIN(ROW($A$1:$A$269))+1,""), ROW()-1)),"")</f>
        <v>Maideivis Garcia Cruz</v>
      </c>
      <c r="AH6" s="1128" t="str" cm="1">
        <f t="array" ref="AH6">IFERROR(INDEX($A$1:$A$471,SMALL(IF($U$12=#REF!,ROW(#REF!)-MIN(ROW($A$1:$A$471))+1,""), ROW()-1)),"")</f>
        <v/>
      </c>
      <c r="AI6" s="2071" t="str" cm="1">
        <f t="array" ref="AI6">IFERROR(INDEX($A$1:$A$471,SMALL(IF($U$11=#REF!,ROW(#REF!)-MIN(ROW($A$1:$A$471))+1,""), ROW()-1)),"")</f>
        <v/>
      </c>
      <c r="AJ6" s="2072"/>
      <c r="AK6" s="1127" t="str" cm="1">
        <f t="array" ref="AK6">IFERROR(INDEX($A$1:$A$471,SMALL(IF($U$8=#REF!,ROW(#REF!)-MIN(ROW($A$1:$A$471))+1,""), ROW()-1)),"")</f>
        <v/>
      </c>
      <c r="AL6" s="1163" t="s">
        <v>248</v>
      </c>
      <c r="AM6" s="1162" t="s">
        <v>249</v>
      </c>
      <c r="AN6" s="1129" t="str" cm="1">
        <f t="array" ref="AN6">IFERROR(INDEX($A$1:$A$471,SMALL(IF($U$23=#REF!,ROW(#REF!)-MIN(ROW($A$1:$A$471))+1,""), ROW()-1)),"")</f>
        <v/>
      </c>
      <c r="AO6" s="1143" t="str" cm="1">
        <f t="array" ref="AO6">IFERROR(INDEX($A$1:$A$75,SMALL(IF($U$6=$B$1:$B$75,ROW($B$1:$B$75)-MIN(ROW($A$1:$A$75))+1,""), ROW()-1)),"")</f>
        <v>Pedro Pla Delgado</v>
      </c>
      <c r="AP6" s="1143" t="str" cm="1">
        <f t="array" ref="AP6">IFERROR(INDEX($A$76:$A$130,SMALL(IF($U$6=$B$76:$B$130,ROW($B$76:$B$130)-MIN(ROW($A$76:$A$130))+1,""), ROW()-1)),"")</f>
        <v>Yordany Miranda Cantillo</v>
      </c>
      <c r="AQ6" s="323"/>
      <c r="AR6" s="323"/>
      <c r="AS6" s="323"/>
      <c r="AT6" s="323"/>
      <c r="AU6" s="1661"/>
      <c r="AV6" s="326"/>
      <c r="AW6" s="326" t="str" cm="1">
        <f t="array" ref="AW6">IFERROR(INDEX($BE$1:$BE$429,SMALL(IF($BD$7=$BF$1:$BF$465,ROW($BF$1:$BF$465)-MIN(ROW($BE$1:$BE$429))+1,""), ROW()-3)),"")</f>
        <v/>
      </c>
      <c r="AX6" s="337"/>
      <c r="AY6" s="337"/>
      <c r="AZ6" s="337"/>
      <c r="BA6" s="337"/>
      <c r="BB6" s="337"/>
      <c r="BE6" s="579" t="s">
        <v>5284</v>
      </c>
      <c r="BF6">
        <v>2</v>
      </c>
      <c r="BG6" s="896" t="e">
        <f t="shared" si="0"/>
        <v>#N/A</v>
      </c>
    </row>
    <row r="7" spans="1:59" ht="15.75" customHeight="1">
      <c r="A7" s="839" t="s">
        <v>279</v>
      </c>
      <c r="B7" s="1182" t="str" cm="1">
        <f t="array" ref="B7">IFERROR(_xlfn.IFS(E11=0,"",E11&gt;0,E11),"")</f>
        <v>rn</v>
      </c>
      <c r="C7" s="374"/>
      <c r="D7" s="839" t="s">
        <v>257</v>
      </c>
      <c r="E7" s="617" t="s">
        <v>5285</v>
      </c>
      <c r="F7" s="2141" t="s">
        <v>346</v>
      </c>
      <c r="G7" s="2141"/>
      <c r="H7" s="310" t="s">
        <v>551</v>
      </c>
      <c r="I7" s="1696"/>
      <c r="J7" s="718"/>
      <c r="K7" s="1094"/>
      <c r="L7" s="2144" t="s">
        <v>299</v>
      </c>
      <c r="M7" s="1853"/>
      <c r="N7" s="310" t="s">
        <v>556</v>
      </c>
      <c r="O7" s="2145" t="s">
        <v>652</v>
      </c>
      <c r="P7" s="2145"/>
      <c r="Q7" s="826" t="s">
        <v>252</v>
      </c>
      <c r="R7" s="857" t="s">
        <v>5286</v>
      </c>
      <c r="S7" s="286" t="s">
        <v>556</v>
      </c>
      <c r="T7" s="537"/>
      <c r="U7" s="148" t="s">
        <v>239</v>
      </c>
      <c r="V7" s="174" t="s">
        <v>240</v>
      </c>
      <c r="W7" s="1181">
        <f t="shared" si="1"/>
        <v>1</v>
      </c>
      <c r="X7" s="1718"/>
      <c r="Y7" s="144">
        <f ca="1">LOOKUP(AA1,'Deployment needs'!$2:$2,'Deployment needs'!55:55)</f>
        <v>0.19861111111111115</v>
      </c>
      <c r="Z7" s="56"/>
      <c r="AA7" s="382" t="s">
        <v>261</v>
      </c>
      <c r="AB7" s="384">
        <v>9961</v>
      </c>
      <c r="AC7" s="362"/>
      <c r="AD7" s="362"/>
      <c r="AE7" s="56"/>
      <c r="AF7" s="2124"/>
      <c r="AG7" s="1129" t="str" cm="1">
        <f t="array" ref="AG7">IFERROR(INDEX($A$1:$A$269,SMALL(IF($U$5=$B$1:$B$269,ROW($B$1:$B$269)-MIN(ROW($A$1:$A$269))+1,""), ROW()-1)),"")</f>
        <v>Josefa Martinez</v>
      </c>
      <c r="AH7" s="1162" t="s">
        <v>256</v>
      </c>
      <c r="AI7" s="2071" t="str" cm="1">
        <f t="array" ref="AI7">IFERROR(INDEX($A$1:$A$471,SMALL(IF($U$11=#REF!,ROW(#REF!)-MIN(ROW($A$1:$A$471))+1,""), ROW()-1)),"")</f>
        <v/>
      </c>
      <c r="AJ7" s="2072"/>
      <c r="AK7" s="1127" t="str" cm="1">
        <f t="array" ref="AK7">IFERROR(INDEX($A$1:$A$471,SMALL(IF($U$8=#REF!,ROW(#REF!)-MIN(ROW($A$1:$A$471))+1,""), ROW()-1)),"")</f>
        <v/>
      </c>
      <c r="AL7" s="1145" t="str" cm="1">
        <f t="array" ref="AL7">IFERROR(INDEX($A$1:$A$471,SMALL(IF($U$9=#REF!,ROW(#REF!)-MIN(ROW($A$1:$A$471))+1,""), ROW()-6)),"")</f>
        <v/>
      </c>
      <c r="AM7" s="1126" t="str" cm="1">
        <f t="array" ref="AM7">IFERROR(INDEX($A$1:$A$471,SMALL(IF($U$30=#REF!,ROW(#REF!)-MIN(ROW($A$1:$A$471))+1,""), ROW()-6)),"")</f>
        <v/>
      </c>
      <c r="AN7" s="1129" t="str" cm="1">
        <f t="array" ref="AN7">IFERROR(INDEX($A$1:$A$471,SMALL(IF($U$23=#REF!,ROW(#REF!)-MIN(ROW($A$1:$A$471))+1,""), ROW()-1)),"")</f>
        <v/>
      </c>
      <c r="AO7" s="1143" t="str" cm="1">
        <f t="array" ref="AO7">IFERROR(INDEX($A$1:$A$75,SMALL(IF($U$6=$B$1:$B$75,ROW($B$1:$B$75)-MIN(ROW($A$1:$A$75))+1,""), ROW()-1)),"")</f>
        <v>Zuleika Dubernal</v>
      </c>
      <c r="AP7" s="1143" t="str" cm="1">
        <f t="array" ref="AP7">IFERROR(INDEX($A$76:$A$130,SMALL(IF($U$6=$B$76:$B$130,ROW($B$76:$B$130)-MIN(ROW($A$76:$A$130))+1,""), ROW()-1)),"")</f>
        <v xml:space="preserve">John Franco Morenos </v>
      </c>
      <c r="AQ7" s="323"/>
      <c r="AR7" s="323"/>
      <c r="AS7" s="323"/>
      <c r="AT7" s="323"/>
      <c r="AU7" s="1661"/>
      <c r="AV7" s="581"/>
      <c r="AW7" s="326" t="str" cm="1">
        <f t="array" ref="AW7">IFERROR(INDEX($BE$1:$BE$429,SMALL(IF($BD$7=$BF$1:$BF$465,ROW($BF$1:$BF$465)-MIN(ROW($BE$1:$BE$429))+1,""), ROW()-3)),"")</f>
        <v/>
      </c>
      <c r="AX7" s="337"/>
      <c r="AY7" s="337"/>
      <c r="AZ7" s="337"/>
      <c r="BA7" s="337"/>
      <c r="BB7" s="337"/>
      <c r="BD7">
        <v>5</v>
      </c>
      <c r="BE7" s="579" t="s">
        <v>5287</v>
      </c>
      <c r="BG7" s="896" t="e">
        <f t="shared" si="0"/>
        <v>#N/A</v>
      </c>
    </row>
    <row r="8" spans="1:59" ht="15.75" customHeight="1">
      <c r="A8" s="839" t="s">
        <v>291</v>
      </c>
      <c r="B8" s="1182" t="str" cm="1">
        <f t="array" ref="B8">IFERROR(_xlfn.IFS(E12=0,"",E12&gt;0,E12),"")</f>
        <v>cb</v>
      </c>
      <c r="C8" s="374"/>
      <c r="D8" s="839" t="s">
        <v>263</v>
      </c>
      <c r="E8" s="617" t="s">
        <v>450</v>
      </c>
      <c r="F8" s="2141" t="s">
        <v>349</v>
      </c>
      <c r="G8" s="2141"/>
      <c r="H8" s="310" t="s">
        <v>245</v>
      </c>
      <c r="I8" s="1696"/>
      <c r="J8" s="718"/>
      <c r="K8" s="1094"/>
      <c r="L8" s="1103" t="s">
        <v>4980</v>
      </c>
      <c r="M8" s="847"/>
      <c r="N8" s="310" t="s">
        <v>5288</v>
      </c>
      <c r="O8" s="1864" t="s">
        <v>5289</v>
      </c>
      <c r="P8" s="1864"/>
      <c r="Q8" s="313" t="s">
        <v>320</v>
      </c>
      <c r="R8" s="857" t="s">
        <v>5290</v>
      </c>
      <c r="S8" s="286" t="s">
        <v>252</v>
      </c>
      <c r="T8" s="537"/>
      <c r="U8" s="148" t="s">
        <v>246</v>
      </c>
      <c r="V8" s="174" t="s">
        <v>205</v>
      </c>
      <c r="W8" s="1181">
        <f t="shared" si="1"/>
        <v>1</v>
      </c>
      <c r="X8" s="1704"/>
      <c r="Y8" s="144" cm="1">
        <f t="array" aca="1" ref="Y8" ca="1">LOOKUP(AA1,'Deployment needs'!$2:$2,('Deployment needs'!56:56+'Deployment needs'!57:57))</f>
        <v>1.0857407407407411</v>
      </c>
      <c r="Z8" s="291"/>
      <c r="AA8" s="382" t="s">
        <v>266</v>
      </c>
      <c r="AB8" s="384">
        <v>4752</v>
      </c>
      <c r="AC8" s="363"/>
      <c r="AE8" s="56"/>
      <c r="AF8" s="2124"/>
      <c r="AG8" s="1129" t="str" cm="1">
        <f t="array" ref="AG8">IFERROR(INDEX($A$1:$A$269,SMALL(IF($U$5=$B$1:$B$269,ROW($B$1:$B$269)-MIN(ROW($A$1:$A$269))+1,""), ROW()-1)),"")</f>
        <v/>
      </c>
      <c r="AH8" s="1128" t="str" cm="1">
        <f t="array" ref="AH8">IFERROR(INDEX($A$1:$A$500,SMALL(IF($U$7=#REF!,ROW(#REF!)-MIN(ROW($A$1:$A$500))+1,""), ROW()-7)),"")</f>
        <v/>
      </c>
      <c r="AI8" s="2071" t="str" cm="1">
        <f t="array" ref="AI8">IFERROR(INDEX($A$1:$A$471,SMALL(IF($U$11=#REF!,ROW(#REF!)-MIN(ROW($A$1:$A$471))+1,""), ROW()-1)),"")</f>
        <v/>
      </c>
      <c r="AJ8" s="2072"/>
      <c r="AK8" s="1127" t="str" cm="1">
        <f t="array" ref="AK8">IFERROR(INDEX($A$1:$A$471,SMALL(IF($U$8=#REF!,ROW(#REF!)-MIN(ROW($A$1:$A$471))+1,""), ROW()-1)),"")</f>
        <v/>
      </c>
      <c r="AL8" s="1145" t="str" cm="1">
        <f t="array" ref="AL8">IFERROR(INDEX($A$1:$A$471,SMALL(IF($U$9=#REF!,ROW(#REF!)-MIN(ROW($A$1:$A$471))+1,""), ROW()-6)),"")</f>
        <v/>
      </c>
      <c r="AM8" s="1126" t="str" cm="1">
        <f t="array" ref="AM8">IFERROR(INDEX($A$1:$A$471,SMALL(IF($U$30=#REF!,ROW(#REF!)-MIN(ROW($A$1:$A$471))+1,""), ROW()-6)),"")</f>
        <v/>
      </c>
      <c r="AN8" s="1129" t="str" cm="1">
        <f t="array" ref="AN8">IFERROR(INDEX($A$1:$A$471,SMALL(IF($U$23=#REF!,ROW(#REF!)-MIN(ROW($A$1:$A$471))+1,""), ROW()-1)),"")</f>
        <v/>
      </c>
      <c r="AO8" s="1143" t="str" cm="1">
        <f t="array" ref="AO8">IFERROR(INDEX($A$1:$A$75,SMALL(IF($U$6=$B$1:$B$75,ROW($B$1:$B$75)-MIN(ROW($A$1:$A$75))+1,""), ROW()-1)),"")</f>
        <v>Yarisleydis Burgos</v>
      </c>
      <c r="AP8" s="1143" t="str" cm="1">
        <f t="array" ref="AP8">IFERROR(INDEX($A$76:$A$130,SMALL(IF($U$6=$B$76:$B$130,ROW($B$76:$B$130)-MIN(ROW($A$76:$A$130))+1,""), ROW()-1)),"")</f>
        <v/>
      </c>
      <c r="AQ8" s="323"/>
      <c r="AR8" s="323"/>
      <c r="AS8" s="323"/>
      <c r="AT8" s="323"/>
      <c r="AU8" s="2073" t="s">
        <v>5291</v>
      </c>
      <c r="AV8" s="580"/>
      <c r="AW8" s="580" t="str" cm="1">
        <f t="array" ref="AW8">IFERROR(INDEX($BE$1:$BE$429,SMALL(IF($BD$7=$BF$1:$BF$465,ROW($BF$1:$BF$465)-MIN(ROW($BE$1:$BE$429))+1,""), ROW()-3)),"")</f>
        <v/>
      </c>
      <c r="AX8" s="337"/>
      <c r="AY8" s="337"/>
      <c r="AZ8" s="337"/>
      <c r="BA8" s="337"/>
      <c r="BB8" s="337"/>
      <c r="BD8">
        <v>6</v>
      </c>
      <c r="BE8" s="579" t="s">
        <v>5292</v>
      </c>
      <c r="BF8">
        <v>4</v>
      </c>
      <c r="BG8" s="896" t="e">
        <f t="shared" si="0"/>
        <v>#N/A</v>
      </c>
    </row>
    <row r="9" spans="1:59" ht="15.75" customHeight="1">
      <c r="A9" s="839" t="s">
        <v>298</v>
      </c>
      <c r="B9" s="1182" t="str" cm="1">
        <f t="array" ref="B9">IFERROR(_xlfn.IFS(E13=0,"",E13&gt;0,E13),"")</f>
        <v>rpa</v>
      </c>
      <c r="C9" s="374"/>
      <c r="D9" s="839" t="s">
        <v>267</v>
      </c>
      <c r="E9" s="618" t="s">
        <v>657</v>
      </c>
      <c r="F9" s="2141" t="s">
        <v>469</v>
      </c>
      <c r="G9" s="2141"/>
      <c r="H9" s="310" t="s">
        <v>587</v>
      </c>
      <c r="I9" s="1696"/>
      <c r="J9" s="718"/>
      <c r="K9" s="1094"/>
      <c r="L9" s="2144" t="s">
        <v>264</v>
      </c>
      <c r="M9" s="1853"/>
      <c r="N9" s="310" t="s">
        <v>551</v>
      </c>
      <c r="O9" s="1864" t="s">
        <v>5293</v>
      </c>
      <c r="P9" s="1864"/>
      <c r="Q9" s="313" t="s">
        <v>5294</v>
      </c>
      <c r="R9" s="857" t="s">
        <v>5295</v>
      </c>
      <c r="S9" s="286" t="s">
        <v>252</v>
      </c>
      <c r="T9" s="537"/>
      <c r="U9" s="148" t="s">
        <v>253</v>
      </c>
      <c r="V9" s="174" t="s">
        <v>254</v>
      </c>
      <c r="W9" s="1181">
        <f t="shared" si="1"/>
        <v>1</v>
      </c>
      <c r="X9" s="1705"/>
      <c r="Y9" s="144">
        <f ca="1">LOOKUP(AA1,'Deployment needs'!$2:$2,'Deployment needs'!60:60)</f>
        <v>0.1886805555555556</v>
      </c>
      <c r="Z9" s="290"/>
      <c r="AA9" s="385" t="s">
        <v>277</v>
      </c>
      <c r="AB9" s="386">
        <v>31708</v>
      </c>
      <c r="AC9" s="294"/>
      <c r="AD9" s="294"/>
      <c r="AE9" s="56"/>
      <c r="AF9" s="2124"/>
      <c r="AG9" s="1163" t="s">
        <v>262</v>
      </c>
      <c r="AH9" s="1128" t="str" cm="1">
        <f t="array" ref="AH9">IFERROR(INDEX($A$1:$A$500,SMALL(IF($U$7=#REF!,ROW(#REF!)-MIN(ROW($A$1:$A$500))+1,""), ROW()-7)),"")</f>
        <v/>
      </c>
      <c r="AI9" s="2071" t="str" cm="1">
        <f t="array" ref="AI9">IFERROR(INDEX($A$1:$A$471,SMALL(IF($U$11=#REF!,ROW(#REF!)-MIN(ROW($A$1:$A$471))+1,""), ROW()-1)),"")</f>
        <v/>
      </c>
      <c r="AJ9" s="2072"/>
      <c r="AK9" s="1127" t="str" cm="1">
        <f t="array" ref="AK9">IFERROR(INDEX($A$1:$A$471,SMALL(IF($U$8=#REF!,ROW(#REF!)-MIN(ROW($A$1:$A$471))+1,""), ROW()-1)),"")</f>
        <v/>
      </c>
      <c r="AL9" s="1145" t="str" cm="1">
        <f t="array" ref="AL9">IFERROR(INDEX($A$1:$A$471,SMALL(IF($U$9=#REF!,ROW(#REF!)-MIN(ROW($A$1:$A$471))+1,""), ROW()-6)),"")</f>
        <v/>
      </c>
      <c r="AM9" s="1126" t="str" cm="1">
        <f t="array" ref="AM9">IFERROR(INDEX($A$1:$A$471,SMALL(IF($U$30=#REF!,ROW(#REF!)-MIN(ROW($A$1:$A$471))+1,""), ROW()-6)),"")</f>
        <v/>
      </c>
      <c r="AN9" s="1129" t="str" cm="1">
        <f t="array" ref="AN9">IFERROR(INDEX($A$1:$A$471,SMALL(IF($U$23=#REF!,ROW(#REF!)-MIN(ROW($A$1:$A$471))+1,""), ROW()-1)),"")</f>
        <v/>
      </c>
      <c r="AO9" s="1143" t="str" cm="1">
        <f t="array" ref="AO9">IFERROR(INDEX($A$1:$A$75,SMALL(IF($U$6=$B$1:$B$75,ROW($B$1:$B$75)-MIN(ROW($A$1:$A$75))+1,""), ROW()-1)),"")</f>
        <v>Daidy Grana Verdecia</v>
      </c>
      <c r="AP9" s="1143" t="str" cm="1">
        <f t="array" ref="AP9">IFERROR(INDEX($A$76:$A$130,SMALL(IF($U$6=$B$76:$B$130,ROW($B$76:$B$130)-MIN(ROW($A$76:$A$130))+1,""), ROW()-1)),"")</f>
        <v/>
      </c>
      <c r="AQ9" s="323"/>
      <c r="AR9" s="323"/>
      <c r="AS9" s="323"/>
      <c r="AT9" s="323"/>
      <c r="AU9" s="2074"/>
      <c r="AV9" s="580"/>
      <c r="AW9" s="580" t="str" cm="1">
        <f t="array" ref="AW9">IFERROR(INDEX($BE$1:$BE$429,SMALL(IF($BD$7=$BF$1:$BF$465,ROW($BF$1:$BF$465)-MIN(ROW($BE$1:$BE$429))+1,""), ROW()-3)),"")</f>
        <v/>
      </c>
      <c r="AX9" s="337"/>
      <c r="AY9" s="337"/>
      <c r="AZ9" s="337"/>
      <c r="BA9" s="337"/>
      <c r="BB9" s="337"/>
      <c r="BD9">
        <v>7</v>
      </c>
      <c r="BE9" s="579" t="s">
        <v>5296</v>
      </c>
      <c r="BG9" s="896" t="e">
        <f t="shared" si="0"/>
        <v>#N/A</v>
      </c>
    </row>
    <row r="10" spans="1:59" ht="15.75" customHeight="1">
      <c r="A10" s="839" t="s">
        <v>303</v>
      </c>
      <c r="B10" s="1182" t="str" cm="1">
        <f t="array" ref="B10">IFERROR(_xlfn.IFS(E14=0,"",E14&gt;0,E14),"")</f>
        <v>r</v>
      </c>
      <c r="C10" s="374"/>
      <c r="D10" s="839" t="s">
        <v>273</v>
      </c>
      <c r="E10" s="618" t="s">
        <v>450</v>
      </c>
      <c r="F10" s="2141" t="s">
        <v>336</v>
      </c>
      <c r="G10" s="2141"/>
      <c r="H10" s="310" t="s">
        <v>556</v>
      </c>
      <c r="I10" s="1696"/>
      <c r="J10" s="718"/>
      <c r="K10" s="1094"/>
      <c r="L10" s="2144" t="s">
        <v>268</v>
      </c>
      <c r="M10" s="1853"/>
      <c r="N10" s="310" t="s">
        <v>440</v>
      </c>
      <c r="O10" s="1864" t="s">
        <v>659</v>
      </c>
      <c r="P10" s="1864"/>
      <c r="Q10" s="313" t="s">
        <v>252</v>
      </c>
      <c r="R10" s="857" t="s">
        <v>674</v>
      </c>
      <c r="S10" s="286" t="s">
        <v>252</v>
      </c>
      <c r="T10" s="537"/>
      <c r="U10" s="148" t="s">
        <v>259</v>
      </c>
      <c r="V10" s="174" t="s">
        <v>260</v>
      </c>
      <c r="W10" s="1181">
        <f t="shared" si="1"/>
        <v>1</v>
      </c>
      <c r="X10" s="1706"/>
      <c r="Y10" s="144" cm="1">
        <f t="array" aca="1" ref="Y10" ca="1">LOOKUP(AA1,'Deployment needs'!$2:$2,('Deployment needs'!59:59+'Deployment needs'!62:62))</f>
        <v>0.27547222222222223</v>
      </c>
      <c r="Z10" s="290"/>
      <c r="AA10" s="387" t="s">
        <v>283</v>
      </c>
      <c r="AB10" s="386" t="s">
        <v>278</v>
      </c>
      <c r="AC10" s="415"/>
      <c r="AD10" s="294"/>
      <c r="AE10" s="56"/>
      <c r="AF10" s="2124"/>
      <c r="AG10" s="1146" t="str" cm="1">
        <f t="array" ref="AG10">IFERROR(INDEX($A$1:$A$269,SMALL(IF($U$32=$B$1:$B$269,ROW($B$1:$B$269)-MIN(ROW($A$1:$A$269))+1,""), ROW()-1)),"")</f>
        <v/>
      </c>
      <c r="AH10" s="1128" t="str" cm="1">
        <f t="array" ref="AH10">IFERROR(INDEX($A$1:$A$500,SMALL(IF($U$7=#REF!,ROW(#REF!)-MIN(ROW($A$1:$A$500))+1,""), ROW()-7)),"")</f>
        <v/>
      </c>
      <c r="AI10" s="2071" t="str" cm="1">
        <f t="array" ref="AI10">IFERROR(INDEX($A$1:$A$471,SMALL(IF($U$11=#REF!,ROW(#REF!)-MIN(ROW($A$1:$A$471))+1,""), ROW()-1)),"")</f>
        <v/>
      </c>
      <c r="AJ10" s="2072"/>
      <c r="AK10" s="1127" t="str" cm="1">
        <f t="array" ref="AK10">IFERROR(INDEX($A$1:$A$471,SMALL(IF($U$8=#REF!,ROW(#REF!)-MIN(ROW($A$1:$A$471))+1,""), ROW()-1)),"")</f>
        <v/>
      </c>
      <c r="AL10" s="1145" t="str" cm="1">
        <f t="array" ref="AL10">IFERROR(INDEX($A$1:$A$471,SMALL(IF($U$9=#REF!,ROW(#REF!)-MIN(ROW($A$1:$A$471))+1,""), ROW()-6)),"")</f>
        <v/>
      </c>
      <c r="AM10" s="1126" t="str" cm="1">
        <f t="array" ref="AM10">IFERROR(INDEX($A$1:$A$471,SMALL(IF($U$30=#REF!,ROW(#REF!)-MIN(ROW($A$1:$A$471))+1,""), ROW()-6)),"")</f>
        <v/>
      </c>
      <c r="AN10" s="1129" t="str" cm="1">
        <f t="array" ref="AN10">IFERROR(INDEX($A$1:$A$471,SMALL(IF($U$23=#REF!,ROW(#REF!)-MIN(ROW($A$1:$A$471))+1,""), ROW()-1)),"")</f>
        <v/>
      </c>
      <c r="AO10" s="1143" t="str" cm="1">
        <f t="array" ref="AO10">IFERROR(INDEX($A$1:$A$75,SMALL(IF($U$6=$B$1:$B$75,ROW($B$1:$B$75)-MIN(ROW($A$1:$A$75))+1,""), ROW()-1)),"")</f>
        <v>Angelo Zanfardino</v>
      </c>
      <c r="AP10" s="1143" t="str" cm="1">
        <f t="array" ref="AP10">IFERROR(INDEX($A$76:$A$130,SMALL(IF($U$6=$B$76:$B$130,ROW($B$76:$B$130)-MIN(ROW($A$76:$A$130))+1,""), ROW()-1)),"")</f>
        <v/>
      </c>
      <c r="AQ10" s="323"/>
      <c r="AR10" s="323"/>
      <c r="AS10" s="323"/>
      <c r="AT10" s="323"/>
      <c r="AU10" s="1655" t="s">
        <v>272</v>
      </c>
      <c r="AV10" s="326"/>
      <c r="AW10" s="1092"/>
      <c r="AX10" s="338"/>
      <c r="AY10" s="338"/>
      <c r="AZ10" s="338"/>
      <c r="BA10" s="338"/>
      <c r="BB10" s="338"/>
      <c r="BD10">
        <v>8</v>
      </c>
      <c r="BE10" s="579" t="s">
        <v>5297</v>
      </c>
      <c r="BF10">
        <v>1</v>
      </c>
      <c r="BG10" s="896" t="e">
        <f t="shared" si="0"/>
        <v>#N/A</v>
      </c>
    </row>
    <row r="11" spans="1:59" ht="15.75" customHeight="1">
      <c r="A11" s="839" t="s">
        <v>308</v>
      </c>
      <c r="B11" s="1182" t="str" cm="1">
        <f t="array" ref="B11">IFERROR(_xlfn.IFS(E15=0,"",E15&gt;0,E15),"")</f>
        <v>r</v>
      </c>
      <c r="C11" s="374"/>
      <c r="D11" s="839" t="s">
        <v>279</v>
      </c>
      <c r="E11" s="618" t="s">
        <v>450</v>
      </c>
      <c r="F11" s="1791" t="s">
        <v>5298</v>
      </c>
      <c r="G11" s="1791"/>
      <c r="H11" s="310" t="s">
        <v>216</v>
      </c>
      <c r="I11" s="1696"/>
      <c r="J11" s="718"/>
      <c r="K11" s="1094"/>
      <c r="L11" s="2142" t="s">
        <v>274</v>
      </c>
      <c r="M11" s="1856"/>
      <c r="N11" s="310" t="s">
        <v>450</v>
      </c>
      <c r="O11" s="1864" t="s">
        <v>258</v>
      </c>
      <c r="P11" s="1864"/>
      <c r="Q11" s="313" t="s">
        <v>587</v>
      </c>
      <c r="R11" s="857" t="s">
        <v>5299</v>
      </c>
      <c r="S11" s="286" t="s">
        <v>556</v>
      </c>
      <c r="T11" s="537"/>
      <c r="U11" s="148" t="s">
        <v>265</v>
      </c>
      <c r="V11" s="174" t="s">
        <v>213</v>
      </c>
      <c r="W11" s="1181">
        <f t="shared" si="1"/>
        <v>2</v>
      </c>
      <c r="X11" s="1866">
        <f>AB7</f>
        <v>9961</v>
      </c>
      <c r="Y11" s="144">
        <f ca="1">LOOKUP(AA1,'Deployment needs'!$2:$2,'Deployment needs'!63:63)</f>
        <v>1.1585648148148149</v>
      </c>
      <c r="Z11" s="290"/>
      <c r="AA11" s="2106" t="s">
        <v>5300</v>
      </c>
      <c r="AB11" s="2107"/>
      <c r="AC11" s="472"/>
      <c r="AE11" s="56"/>
      <c r="AF11" s="2125"/>
      <c r="AG11" s="1146" t="str" cm="1">
        <f t="array" ref="AG11">IFERROR(INDEX($A$1:$A$269,SMALL(IF($U$32=$B$1:$B$269,ROW($B$1:$B$269)-MIN(ROW($A$1:$A$269))+1,""), ROW()-1)),"")</f>
        <v/>
      </c>
      <c r="AH11" s="1128" t="str" cm="1">
        <f t="array" ref="AH11">IFERROR(INDEX($A$1:$A$500,SMALL(IF($U$7=#REF!,ROW(#REF!)-MIN(ROW($A$1:$A$500))+1,""), ROW()-7)),"")</f>
        <v/>
      </c>
      <c r="AI11" s="2075" t="str" cm="1">
        <f t="array" ref="AI11">IFERROR(INDEX($A$1:$A$471,SMALL(IF($U$11=#REF!,ROW(#REF!)-MIN(ROW($A$1:$A$471))+1,""), ROW()-1)),"")</f>
        <v/>
      </c>
      <c r="AJ11" s="2076"/>
      <c r="AK11" s="1127" t="str" cm="1">
        <f t="array" ref="AK11">IFERROR(INDEX($A$1:$A$471,SMALL(IF($U$8=#REF!,ROW(#REF!)-MIN(ROW($A$1:$A$471))+1,""), ROW()-1)),"")</f>
        <v/>
      </c>
      <c r="AL11" s="1145" t="str" cm="1">
        <f t="array" ref="AL11">IFERROR(INDEX($A$1:$A$471,SMALL(IF($U$9=#REF!,ROW(#REF!)-MIN(ROW($A$1:$A$471))+1,""), ROW()-6)),"")</f>
        <v/>
      </c>
      <c r="AM11" s="1126" t="str" cm="1">
        <f t="array" ref="AM11">IFERROR(INDEX($A$1:$A$471,SMALL(IF($U$30=#REF!,ROW(#REF!)-MIN(ROW($A$1:$A$471))+1,""), ROW()-6)),"")</f>
        <v/>
      </c>
      <c r="AN11" s="1129" t="str" cm="1">
        <f t="array" ref="AN11">IFERROR(INDEX($A$1:$A$471,SMALL(IF($U$23=#REF!,ROW(#REF!)-MIN(ROW($A$1:$A$471))+1,""), ROW()-1)),"")</f>
        <v/>
      </c>
      <c r="AO11" s="1143" t="str" cm="1">
        <f t="array" ref="AO11">IFERROR(INDEX($A$1:$A$75,SMALL(IF($U$6=$B$1:$B$75,ROW($B$1:$B$75)-MIN(ROW($A$1:$A$75))+1,""), ROW()-1)),"")</f>
        <v>Samuel Marrero</v>
      </c>
      <c r="AP11" s="1143" t="str" cm="1">
        <f t="array" ref="AP11">IFERROR(INDEX($A$76:$A$130,SMALL(IF($U$6=$B$76:$B$130,ROW($B$76:$B$130)-MIN(ROW($A$76:$A$130))+1,""), ROW()-1)),"")</f>
        <v/>
      </c>
      <c r="AQ11" s="323"/>
      <c r="AR11" s="323"/>
      <c r="AS11" s="323"/>
      <c r="AT11" s="323"/>
      <c r="AU11" s="1656"/>
      <c r="AV11" s="326"/>
      <c r="AW11" s="1093"/>
      <c r="AX11" s="307"/>
      <c r="AY11" s="307"/>
      <c r="AZ11" s="307"/>
      <c r="BA11" s="307"/>
      <c r="BB11" s="307"/>
      <c r="BE11" s="579" t="s">
        <v>5301</v>
      </c>
      <c r="BG11" s="896" t="e">
        <f t="shared" si="0"/>
        <v>#N/A</v>
      </c>
    </row>
    <row r="12" spans="1:59" ht="15.75" customHeight="1">
      <c r="A12" s="839" t="s">
        <v>314</v>
      </c>
      <c r="B12" s="1182" t="str" cm="1">
        <f t="array" ref="B12">IFERROR(_xlfn.IFS(E16=0,"",E16&gt;0,E16),"")</f>
        <v>cb</v>
      </c>
      <c r="C12" s="374"/>
      <c r="D12" s="839" t="s">
        <v>291</v>
      </c>
      <c r="E12" s="618" t="s">
        <v>452</v>
      </c>
      <c r="F12" s="1791" t="s">
        <v>5302</v>
      </c>
      <c r="G12" s="1791"/>
      <c r="H12" s="310" t="s">
        <v>216</v>
      </c>
      <c r="I12" s="1696"/>
      <c r="J12" s="718"/>
      <c r="K12" s="1094"/>
      <c r="L12" s="2142" t="s">
        <v>280</v>
      </c>
      <c r="M12" s="1856"/>
      <c r="N12" s="310" t="s">
        <v>450</v>
      </c>
      <c r="O12" s="1864" t="s">
        <v>250</v>
      </c>
      <c r="P12" s="1864"/>
      <c r="Q12" s="313" t="s">
        <v>243</v>
      </c>
      <c r="R12" s="1185" t="s">
        <v>5303</v>
      </c>
      <c r="S12" s="286" t="s">
        <v>252</v>
      </c>
      <c r="T12" s="537"/>
      <c r="U12" s="148" t="s">
        <v>269</v>
      </c>
      <c r="V12" s="175" t="s">
        <v>270</v>
      </c>
      <c r="W12" s="1181">
        <f t="shared" si="1"/>
        <v>4</v>
      </c>
      <c r="X12" s="1866"/>
      <c r="Y12" s="144">
        <f ca="1">LOOKUP(AA1,'Deployment needs'!$2:$2,'Deployment needs'!64:64)</f>
        <v>1</v>
      </c>
      <c r="Z12" s="56"/>
      <c r="AA12" s="288" t="s">
        <v>301</v>
      </c>
      <c r="AB12" s="293">
        <v>61</v>
      </c>
      <c r="AC12" s="472"/>
      <c r="AD12" s="294"/>
      <c r="AE12" s="56"/>
      <c r="AF12" s="2108" t="s">
        <v>284</v>
      </c>
      <c r="AG12" s="1159" t="s">
        <v>285</v>
      </c>
      <c r="AH12" s="1162" t="s">
        <v>5304</v>
      </c>
      <c r="AI12" s="2067" t="s">
        <v>287</v>
      </c>
      <c r="AJ12" s="2068"/>
      <c r="AK12" s="1166" t="s">
        <v>288</v>
      </c>
      <c r="AL12" s="1160" t="str">
        <f ca="1">"Returns"&amp;"  "&amp;X24&amp;"  "&amp;"orders"&amp;"   "&amp;COUNTA(AL13:AL25)-COUNTBLANK(AL13:AL25)</f>
        <v>Returns  746  orders   0</v>
      </c>
      <c r="AM12" s="1161" t="s">
        <v>289</v>
      </c>
      <c r="AN12" s="1160" t="s">
        <v>290</v>
      </c>
      <c r="AO12" s="1143" t="str" cm="1">
        <f t="array" ref="AO12">IFERROR(INDEX($A$1:$A$75,SMALL(IF($U$6=$B$1:$B$75,ROW($B$1:$B$75)-MIN(ROW($A$1:$A$75))+1,""), ROW()-1)),"")</f>
        <v>Carlos Garcia</v>
      </c>
      <c r="AP12" s="1143" t="str" cm="1">
        <f t="array" ref="AP12">IFERROR(INDEX($A$76:$A$130,SMALL(IF($U$6=$B$76:$B$130,ROW($B$76:$B$130)-MIN(ROW($A$76:$A$130))+1,""), ROW()-1)),"")</f>
        <v/>
      </c>
      <c r="AQ12" s="323"/>
      <c r="AR12" s="323"/>
      <c r="AS12" s="323"/>
      <c r="AT12" s="323"/>
      <c r="AU12" s="1656"/>
      <c r="AV12" s="326"/>
      <c r="AW12" s="326" t="str" cm="1">
        <f t="array" ref="AW12">IFERROR(INDEX($BE$1:$BE$429,SMALL(IF($BD$8=$BF$1:$BF$465,ROW($BF$1:$BF$465)-MIN(ROW($BE$1:$BE$429))+1,""), ROW()-9)),"")</f>
        <v/>
      </c>
      <c r="AX12" s="307"/>
      <c r="AY12" s="307"/>
      <c r="AZ12" s="307"/>
      <c r="BA12" s="307"/>
      <c r="BB12" s="307"/>
      <c r="BE12" s="579" t="s">
        <v>5305</v>
      </c>
      <c r="BF12">
        <v>3</v>
      </c>
      <c r="BG12" s="896" t="e">
        <f t="shared" si="0"/>
        <v>#N/A</v>
      </c>
    </row>
    <row r="13" spans="1:59" ht="15.75" customHeight="1">
      <c r="A13" s="839" t="s">
        <v>321</v>
      </c>
      <c r="B13" s="1182" t="str" cm="1">
        <f t="array" ref="B13">IFERROR(_xlfn.IFS(E17=0,"",E17&gt;0,E17),"")</f>
        <v>ab</v>
      </c>
      <c r="C13" s="374"/>
      <c r="D13" s="839" t="s">
        <v>298</v>
      </c>
      <c r="E13" s="618" t="s">
        <v>664</v>
      </c>
      <c r="F13" s="1791" t="s">
        <v>5306</v>
      </c>
      <c r="G13" s="1791"/>
      <c r="H13" s="310" t="s">
        <v>387</v>
      </c>
      <c r="I13" s="1696"/>
      <c r="J13" s="718"/>
      <c r="K13" s="1094"/>
      <c r="L13" s="2142" t="s">
        <v>292</v>
      </c>
      <c r="M13" s="1856"/>
      <c r="N13" s="310" t="s">
        <v>452</v>
      </c>
      <c r="O13" s="1869" t="s">
        <v>646</v>
      </c>
      <c r="P13" s="1869"/>
      <c r="Q13" s="313" t="s">
        <v>4284</v>
      </c>
      <c r="R13" s="1185" t="s">
        <v>5307</v>
      </c>
      <c r="S13" s="286" t="s">
        <v>252</v>
      </c>
      <c r="T13" s="537"/>
      <c r="U13" s="148" t="s">
        <v>275</v>
      </c>
      <c r="V13" s="175" t="s">
        <v>276</v>
      </c>
      <c r="W13" s="1181">
        <f t="shared" si="1"/>
        <v>4</v>
      </c>
      <c r="X13" s="233">
        <f ca="1">_xlfn.IFNA(LOOKUP(TODAY()-1,Inventory!2:2,Inventory!5:5),0)</f>
        <v>0</v>
      </c>
      <c r="Y13" s="144">
        <f ca="1">LOOKUP(AA1,'Deployment needs'!$2:$2,'Deployment needs'!93:93)</f>
        <v>0.18055555555555555</v>
      </c>
      <c r="Z13" s="56"/>
      <c r="AA13" s="285" t="s">
        <v>307</v>
      </c>
      <c r="AB13" s="318">
        <v>45987</v>
      </c>
      <c r="AC13" s="317"/>
      <c r="AD13" s="317"/>
      <c r="AE13" s="56"/>
      <c r="AF13" s="2109"/>
      <c r="AG13" s="1146" t="str" cm="1">
        <f t="array" ref="AG13">IFERROR(INDEX($A$1:$A$269,SMALL(IF($U$13=$B$1:$B$269,ROW($B$1:$B$269)-MIN(ROW($A$1:$A$269))+1,""), ROW()-1)),"")</f>
        <v/>
      </c>
      <c r="AH13" s="1146" t="str" cm="1">
        <f t="array" ref="AH13">IFERROR(INDEX($A$1:$A$269,SMALL(IF($U$18=$B$1:$B$269,ROW($B$1:$B$269)-MIN(ROW($A$1:$A$269))+1,""), ROW()-1)),"")</f>
        <v/>
      </c>
      <c r="AI13" s="2069" t="str" cm="1">
        <f t="array" ref="AI13">IFERROR(INDEX($A$1:$A$471,SMALL(IF($U$16=#REF!,ROW(#REF!)-MIN(ROW($A$1:$A$471))+1,""), ROW()-12)),"")</f>
        <v/>
      </c>
      <c r="AJ13" s="2070"/>
      <c r="AK13" s="1125" t="s">
        <v>297</v>
      </c>
      <c r="AL13" s="1129" t="str" cm="1">
        <f t="array" ref="AL13">IFERROR(INDEX($A$1:$A$471,SMALL(IF($U$24=#REF!,ROW(#REF!)-MIN(ROW($A$1:$A$471))+1,""), ROW()-12)),"")</f>
        <v/>
      </c>
      <c r="AM13" s="1126" t="str" cm="1">
        <f t="array" ref="AM13">IFERROR(INDEX($A$1:$A$471,SMALL(IF($U$26=#REF!,ROW(#REF!)-MIN(ROW($A$1:$A$471))+1,""), ROW()-12)),"")</f>
        <v/>
      </c>
      <c r="AN13" s="1129" t="str" cm="1">
        <f t="array" ref="AN13">IFERROR(INDEX($A$1:$A$471,SMALL(IF($U$34=#REF!,ROW(#REF!)-MIN(ROW($A$1:$A$471))+1,""), ROW()-12)),"")</f>
        <v/>
      </c>
      <c r="AO13" s="1143" t="str" cm="1">
        <f t="array" ref="AO13">IFERROR(INDEX($A$1:$A$75,SMALL(IF($U$6=$B$1:$B$75,ROW($B$1:$B$75)-MIN(ROW($A$1:$A$75))+1,""), ROW()-1)),"")</f>
        <v>Lilibet Correa</v>
      </c>
      <c r="AP13" s="1143" t="str" cm="1">
        <f t="array" ref="AP13">IFERROR(INDEX($A$76:$A$130,SMALL(IF($U$6=$B$76:$B$130,ROW($B$76:$B$130)-MIN(ROW($A$76:$A$130))+1,""), ROW()-1)),"")</f>
        <v/>
      </c>
      <c r="AQ13" s="323"/>
      <c r="AR13" s="323"/>
      <c r="AS13" s="323"/>
      <c r="AT13" s="323"/>
      <c r="AU13" s="1656"/>
      <c r="AV13" s="326"/>
      <c r="AW13" s="326" t="str" cm="1">
        <f t="array" ref="AW13">IFERROR(INDEX($BE$1:$BE$429,SMALL(IF($BD$8=$BF$1:$BF$465,ROW($BF$1:$BF$465)-MIN(ROW($BE$1:$BE$429))+1,""), ROW()-9)),"")</f>
        <v/>
      </c>
      <c r="AX13" s="307"/>
      <c r="AY13" s="307"/>
      <c r="AZ13" s="307"/>
      <c r="BA13" s="307"/>
      <c r="BB13" s="307"/>
      <c r="BE13" s="579" t="s">
        <v>5308</v>
      </c>
      <c r="BF13">
        <v>3</v>
      </c>
      <c r="BG13" s="896" t="e">
        <f t="shared" si="0"/>
        <v>#N/A</v>
      </c>
    </row>
    <row r="14" spans="1:59" ht="15.75" customHeight="1">
      <c r="A14" s="839" t="s">
        <v>324</v>
      </c>
      <c r="B14" s="1182" t="str" cm="1">
        <f t="array" ref="B14">IFERROR(_xlfn.IFS(E18=0,"",E18&gt;0,E18),"")</f>
        <v>cb</v>
      </c>
      <c r="C14" s="374"/>
      <c r="D14" s="839" t="s">
        <v>303</v>
      </c>
      <c r="E14" s="618" t="s">
        <v>449</v>
      </c>
      <c r="F14" s="1791" t="s">
        <v>5309</v>
      </c>
      <c r="G14" s="1791"/>
      <c r="H14" s="310" t="s">
        <v>320</v>
      </c>
      <c r="I14" s="1696"/>
      <c r="J14" s="718"/>
      <c r="K14" s="1094" t="str">
        <f>IF(J14&lt;&gt;0,_xlfn.XLOOKUP(J14,$R$5:$R$194,$S$5:$S$42),"")</f>
        <v/>
      </c>
      <c r="L14" s="2143" t="s">
        <v>5310</v>
      </c>
      <c r="M14" s="1850"/>
      <c r="N14" s="313" t="s">
        <v>449</v>
      </c>
      <c r="O14" s="1850" t="s">
        <v>5311</v>
      </c>
      <c r="P14" s="1850"/>
      <c r="Q14" s="313" t="s">
        <v>442</v>
      </c>
      <c r="R14" s="857" t="s">
        <v>5312</v>
      </c>
      <c r="S14" s="286" t="s">
        <v>252</v>
      </c>
      <c r="T14" s="537"/>
      <c r="U14" s="366" t="s">
        <v>281</v>
      </c>
      <c r="V14" s="367" t="s">
        <v>282</v>
      </c>
      <c r="W14" s="1181">
        <f t="shared" si="1"/>
        <v>0</v>
      </c>
      <c r="X14" s="566"/>
      <c r="Y14" s="144"/>
      <c r="Z14" s="56"/>
      <c r="AA14" s="285" t="s">
        <v>312</v>
      </c>
      <c r="AB14" s="318">
        <v>45987</v>
      </c>
      <c r="AC14" s="597"/>
      <c r="AD14" s="294"/>
      <c r="AE14" s="56"/>
      <c r="AF14" s="2109"/>
      <c r="AG14" s="1146" t="str" cm="1">
        <f t="array" ref="AG14">IFERROR(INDEX($A$1:$A$269,SMALL(IF($U$13=$B$1:$B$269,ROW($B$1:$B$269)-MIN(ROW($A$1:$A$269))+1,""), ROW()-1)),"")</f>
        <v/>
      </c>
      <c r="AH14" s="1146" t="str" cm="1">
        <f t="array" ref="AH14">IFERROR(INDEX($A$1:$A$269,SMALL(IF($U$18=$B$1:$B$269,ROW($B$1:$B$269)-MIN(ROW($A$1:$A$269))+1,""), ROW()-1)),"")</f>
        <v/>
      </c>
      <c r="AI14" s="2071" t="str" cm="1">
        <f t="array" ref="AI14">IFERROR(INDEX($A$1:$A$471,SMALL(IF($U$16=#REF!,ROW(#REF!)-MIN(ROW($A$1:$A$471))+1,""), ROW()-12)),"")</f>
        <v/>
      </c>
      <c r="AJ14" s="2072"/>
      <c r="AK14" s="1125" t="s">
        <v>302</v>
      </c>
      <c r="AL14" s="1129" t="str" cm="1">
        <f t="array" ref="AL14">IFERROR(INDEX($A$1:$A$471,SMALL(IF($U$24=#REF!,ROW(#REF!)-MIN(ROW($A$1:$A$471))+1,""), ROW()-12)),"")</f>
        <v/>
      </c>
      <c r="AM14" s="1126" t="str" cm="1">
        <f t="array" ref="AM14">IFERROR(INDEX($A$1:$A$471,SMALL(IF($U$26=#REF!,ROW(#REF!)-MIN(ROW($A$1:$A$471))+1,""), ROW()-12)),"")</f>
        <v/>
      </c>
      <c r="AN14" s="1129" t="str" cm="1">
        <f t="array" ref="AN14">IFERROR(INDEX($A$1:$A$471,SMALL(IF($U$34=#REF!,ROW(#REF!)-MIN(ROW($A$1:$A$471))+1,""), ROW()-12)),"")</f>
        <v/>
      </c>
      <c r="AO14" s="1143" t="str" cm="1">
        <f t="array" ref="AO14">IFERROR(INDEX($A$1:$A$75,SMALL(IF($U$6=$B$1:$B$75,ROW($B$1:$B$75)-MIN(ROW($A$1:$A$75))+1,""), ROW()-1)),"")</f>
        <v>Maribel  Bautista</v>
      </c>
      <c r="AP14" s="1143" t="str" cm="1">
        <f t="array" ref="AP14">IFERROR(INDEX($A$76:$A$130,SMALL(IF($U$6=$B$76:$B$130,ROW($B$76:$B$130)-MIN(ROW($A$76:$A$130))+1,""), ROW()-1)),"")</f>
        <v/>
      </c>
      <c r="AQ14" s="323"/>
      <c r="AR14" s="323"/>
      <c r="AS14" s="323"/>
      <c r="AT14" s="323"/>
      <c r="AU14" s="2128" t="s">
        <v>5291</v>
      </c>
      <c r="AV14" s="581"/>
      <c r="AW14" s="581" t="str" cm="1">
        <f t="array" ref="AW14">IFERROR(INDEX($BE$1:$BE$429,SMALL(IF($BD$8=$BF$1:$BF$465,ROW($BF$1:$BF$465)-MIN(ROW($BE$1:$BE$429))+1,""), ROW()-9)),"")</f>
        <v/>
      </c>
      <c r="AX14" s="307"/>
      <c r="AY14" s="307"/>
      <c r="AZ14" s="307"/>
      <c r="BA14" s="307"/>
      <c r="BB14" s="307"/>
      <c r="BE14" s="579" t="s">
        <v>5313</v>
      </c>
      <c r="BF14">
        <v>1</v>
      </c>
      <c r="BG14" s="896" t="e">
        <f t="shared" si="0"/>
        <v>#N/A</v>
      </c>
    </row>
    <row r="15" spans="1:59" ht="15.75" customHeight="1">
      <c r="A15" s="848" t="s">
        <v>329</v>
      </c>
      <c r="B15" s="1182" t="str" cm="1">
        <f t="array" ref="B15">IFERROR(_xlfn.IFS(E19=0,"",E19&gt;0,E19),"")</f>
        <v>rn</v>
      </c>
      <c r="C15" s="374"/>
      <c r="D15" s="839" t="s">
        <v>308</v>
      </c>
      <c r="E15" s="618" t="s">
        <v>449</v>
      </c>
      <c r="F15" s="1791" t="s">
        <v>5314</v>
      </c>
      <c r="G15" s="1791"/>
      <c r="H15" s="310" t="s">
        <v>320</v>
      </c>
      <c r="I15" s="1696"/>
      <c r="J15" s="718"/>
      <c r="K15" s="1094"/>
      <c r="L15" s="2143" t="s">
        <v>5315</v>
      </c>
      <c r="M15" s="1850"/>
      <c r="N15" s="313" t="s">
        <v>320</v>
      </c>
      <c r="O15" s="1850" t="s">
        <v>662</v>
      </c>
      <c r="P15" s="1850"/>
      <c r="Q15" s="313" t="s">
        <v>442</v>
      </c>
      <c r="R15" s="857"/>
      <c r="S15" s="286"/>
      <c r="T15" s="537"/>
      <c r="U15" s="366" t="s">
        <v>294</v>
      </c>
      <c r="V15" s="367" t="s">
        <v>295</v>
      </c>
      <c r="W15" s="1181">
        <f t="shared" si="1"/>
        <v>1</v>
      </c>
      <c r="X15" s="567"/>
      <c r="Y15" s="144"/>
      <c r="Z15" s="56"/>
      <c r="AA15" s="408" t="s">
        <v>317</v>
      </c>
      <c r="AB15" s="409">
        <v>3.3</v>
      </c>
      <c r="AC15" s="317"/>
      <c r="AD15" s="294"/>
      <c r="AE15" s="56"/>
      <c r="AF15" s="2109"/>
      <c r="AG15" s="1146" t="str" cm="1">
        <f t="array" ref="AG15">IFERROR(INDEX($A$1:$A$269,SMALL(IF($U$13=$B$1:$B$269,ROW($B$1:$B$269)-MIN(ROW($A$1:$A$269))+1,""), ROW()-1)),"")</f>
        <v/>
      </c>
      <c r="AH15" s="1146" t="str" cm="1">
        <f t="array" ref="AH15">IFERROR(INDEX($A$1:$A$269,SMALL(IF($U$18=$B$1:$B$269,ROW($B$1:$B$269)-MIN(ROW($A$1:$A$269))+1,""), ROW()-1)),"")</f>
        <v/>
      </c>
      <c r="AI15" s="2075" t="str" cm="1">
        <f t="array" ref="AI15">IFERROR(INDEX($A$1:$A$471,SMALL(IF($U$16=#REF!,ROW(#REF!)-MIN(ROW($A$1:$A$471))+1,""), ROW()-12)),"")</f>
        <v/>
      </c>
      <c r="AJ15" s="2076"/>
      <c r="AK15" s="1164"/>
      <c r="AL15" s="1129" t="str" cm="1">
        <f t="array" ref="AL15">IFERROR(INDEX($A$1:$A$471,SMALL(IF($U$24=#REF!,ROW(#REF!)-MIN(ROW($A$1:$A$471))+1,""), ROW()-12)),"")</f>
        <v/>
      </c>
      <c r="AM15" s="1126" t="str" cm="1">
        <f t="array" ref="AM15">IFERROR(INDEX($A$1:$A$471,SMALL(IF($U$26=#REF!,ROW(#REF!)-MIN(ROW($A$1:$A$471))+1,""), ROW()-12)),"")</f>
        <v/>
      </c>
      <c r="AN15" s="1129" t="str" cm="1">
        <f t="array" ref="AN15">IFERROR(INDEX($A$1:$A$471,SMALL(IF($U$34=#REF!,ROW(#REF!)-MIN(ROW($A$1:$A$471))+1,""), ROW()-12)),"")</f>
        <v/>
      </c>
      <c r="AO15" s="1143" t="str" cm="1">
        <f t="array" ref="AO15">IFERROR(INDEX($A$1:$A$75,SMALL(IF($U$6=$B$1:$B$75,ROW($B$1:$B$75)-MIN(ROW($A$1:$A$75))+1,""), ROW()-1)),"")</f>
        <v>Raymundo Barrios</v>
      </c>
      <c r="AP15" s="1143" t="str" cm="1">
        <f t="array" ref="AP15">IFERROR(INDEX($A$76:$A$130,SMALL(IF($U$6=$B$76:$B$130,ROW($B$76:$B$130)-MIN(ROW($A$76:$A$130))+1,""), ROW()-1)),"")</f>
        <v/>
      </c>
      <c r="AQ15" s="323"/>
      <c r="AR15" s="323"/>
      <c r="AS15" s="323"/>
      <c r="AT15" s="323"/>
      <c r="AU15" s="2129"/>
      <c r="AV15" s="581"/>
      <c r="AW15" s="581" t="str" cm="1">
        <f t="array" ref="AW15">IFERROR(INDEX($BE$1:$BE$429,SMALL(IF($BD$8=$BF$1:$BF$465,ROW($BF$1:$BF$465)-MIN(ROW($BE$1:$BE$429))+1,""), ROW()-9)),"")</f>
        <v/>
      </c>
      <c r="AX15" s="307"/>
      <c r="AY15" s="307"/>
      <c r="AZ15" s="307"/>
      <c r="BA15" s="307"/>
      <c r="BB15" s="307"/>
      <c r="BE15" s="579" t="s">
        <v>5316</v>
      </c>
      <c r="BF15">
        <v>1</v>
      </c>
      <c r="BG15" s="896" t="e">
        <f t="shared" si="0"/>
        <v>#N/A</v>
      </c>
    </row>
    <row r="16" spans="1:59" ht="15.75" customHeight="1">
      <c r="A16" s="602" t="s">
        <v>5317</v>
      </c>
      <c r="B16" s="1182" t="str" cm="1">
        <f t="array" ref="B16">IFERROR(_xlfn.IFS(E20=0,"",E20&gt;0,E20),"")</f>
        <v>p</v>
      </c>
      <c r="C16" s="374"/>
      <c r="D16" s="839" t="s">
        <v>314</v>
      </c>
      <c r="E16" s="618" t="s">
        <v>452</v>
      </c>
      <c r="F16" s="1791" t="s">
        <v>5318</v>
      </c>
      <c r="G16" s="1791"/>
      <c r="H16" s="310" t="s">
        <v>320</v>
      </c>
      <c r="I16" s="1696"/>
      <c r="J16" s="718"/>
      <c r="K16" s="1094"/>
      <c r="L16" s="2143" t="s">
        <v>5319</v>
      </c>
      <c r="M16" s="1850"/>
      <c r="N16" s="313" t="s">
        <v>252</v>
      </c>
      <c r="O16" s="1848" t="s">
        <v>5320</v>
      </c>
      <c r="P16" s="1848"/>
      <c r="Q16" s="313" t="s">
        <v>252</v>
      </c>
      <c r="R16" s="858"/>
      <c r="S16" s="286"/>
      <c r="T16" s="537"/>
      <c r="U16" s="148" t="s">
        <v>300</v>
      </c>
      <c r="V16" s="174" t="s">
        <v>287</v>
      </c>
      <c r="W16" s="1181">
        <f t="shared" si="1"/>
        <v>2</v>
      </c>
      <c r="X16" s="567"/>
      <c r="Y16" s="144" cm="1">
        <f t="array" aca="1" ref="Y16" ca="1">LOOKUP(AA1,'Deployment needs'!$2:$2,('Deployment needs'!90:90+'Deployment needs'!91:91+'Deployment needs'!92:92+'Deployment needs'!61:61))</f>
        <v>0.81620370370370376</v>
      </c>
      <c r="Z16" s="56"/>
      <c r="AA16" s="388" t="s">
        <v>276</v>
      </c>
      <c r="AB16" s="293">
        <v>2</v>
      </c>
      <c r="AC16" s="317"/>
      <c r="AD16" s="294"/>
      <c r="AE16" s="56"/>
      <c r="AF16" s="2109"/>
      <c r="AG16" s="1146" t="str" cm="1">
        <f t="array" ref="AG16">IFERROR(INDEX($A$1:$A$269,SMALL(IF($U$13=$B$1:$B$269,ROW($B$1:$B$269)-MIN(ROW($A$1:$A$269))+1,""), ROW()-1)),"")</f>
        <v/>
      </c>
      <c r="AH16" s="1146" t="str" cm="1">
        <f t="array" ref="AH16">IFERROR(INDEX($A$1:$A$269,SMALL(IF($U$18=$B$1:$B$269,ROW($B$1:$B$269)-MIN(ROW($A$1:$A$269))+1,""), ROW()-1)),"")</f>
        <v/>
      </c>
      <c r="AI16" s="2067" t="str">
        <f ca="1">"CubiScan - in / out"&amp;"  "&amp;X29</f>
        <v>CubiScan - in / out  0</v>
      </c>
      <c r="AJ16" s="2068"/>
      <c r="AK16" s="1165" t="s">
        <v>313</v>
      </c>
      <c r="AL16" s="1129" t="str" cm="1">
        <f t="array" ref="AL16">IFERROR(INDEX($A$1:$A$471,SMALL(IF($U$24=#REF!,ROW(#REF!)-MIN(ROW($A$1:$A$471))+1,""), ROW()-12)),"")</f>
        <v/>
      </c>
      <c r="AM16" s="1126" t="str" cm="1">
        <f t="array" ref="AM16">IFERROR(INDEX($A$1:$A$471,SMALL(IF($U$26=#REF!,ROW(#REF!)-MIN(ROW($A$1:$A$471))+1,""), ROW()-12)),"")</f>
        <v/>
      </c>
      <c r="AN16" s="1129" t="str" cm="1">
        <f t="array" ref="AN16">IFERROR(INDEX($A$1:$A$471,SMALL(IF($U$34=#REF!,ROW(#REF!)-MIN(ROW($A$1:$A$471))+1,""), ROW()-12)),"")</f>
        <v/>
      </c>
      <c r="AO16" s="1143" t="str" cm="1">
        <f t="array" ref="AO16">IFERROR(INDEX($A$1:$A$75,SMALL(IF($U$6=$B$1:$B$75,ROW($B$1:$B$75)-MIN(ROW($A$1:$A$75))+1,""), ROW()-1)),"")</f>
        <v>Ariannis Quiala</v>
      </c>
      <c r="AP16" s="1143" t="str" cm="1">
        <f t="array" ref="AP16">IFERROR(INDEX($A$76:$A$130,SMALL(IF($U$6=$B$76:$B$130,ROW($B$76:$B$130)-MIN(ROW($A$76:$A$130))+1,""), ROW()-1)),"")</f>
        <v/>
      </c>
      <c r="AQ16" s="323"/>
      <c r="AR16" s="323"/>
      <c r="AS16" s="323"/>
      <c r="AT16" s="323"/>
      <c r="AU16" s="1660" t="s">
        <v>5321</v>
      </c>
      <c r="AV16" s="326"/>
      <c r="AW16" s="326" t="str" cm="1">
        <f t="array" ref="AW16">IFERROR(INDEX($BE$1:$BE$429,SMALL(IF($BD$9=$BF$1:$BF$465,ROW($BF$1:$BF$465)-MIN(ROW($BE$1:$BE$429))+1,""), ROW()-15)),"")</f>
        <v/>
      </c>
      <c r="AX16" s="337"/>
      <c r="AY16" s="337"/>
      <c r="AZ16" s="337"/>
      <c r="BA16" s="337"/>
      <c r="BB16" s="337"/>
      <c r="BE16" s="579" t="s">
        <v>5322</v>
      </c>
      <c r="BF16">
        <v>4</v>
      </c>
      <c r="BG16" s="896" t="e">
        <f t="shared" si="0"/>
        <v>#N/A</v>
      </c>
    </row>
    <row r="17" spans="1:59" ht="15.75" customHeight="1">
      <c r="A17" s="602" t="s">
        <v>5323</v>
      </c>
      <c r="B17" s="1182" t="str" cm="1">
        <f t="array" ref="B17">IFERROR(_xlfn.IFS(E21=0,"",E21&gt;0,E21),"")</f>
        <v>p</v>
      </c>
      <c r="C17" s="374"/>
      <c r="D17" s="839" t="s">
        <v>321</v>
      </c>
      <c r="E17" s="618" t="s">
        <v>551</v>
      </c>
      <c r="F17" s="1791" t="s">
        <v>5324</v>
      </c>
      <c r="G17" s="1791"/>
      <c r="H17" s="310" t="s">
        <v>320</v>
      </c>
      <c r="I17" s="1689" t="s">
        <v>293</v>
      </c>
      <c r="J17" s="718"/>
      <c r="K17" s="1094"/>
      <c r="L17" s="2143" t="s">
        <v>5325</v>
      </c>
      <c r="M17" s="1850"/>
      <c r="N17" s="313" t="s">
        <v>252</v>
      </c>
      <c r="O17" s="1848" t="s">
        <v>5326</v>
      </c>
      <c r="P17" s="1848"/>
      <c r="Q17" s="313" t="s">
        <v>664</v>
      </c>
      <c r="R17" s="857"/>
      <c r="S17" s="286"/>
      <c r="T17" s="537"/>
      <c r="U17" s="148" t="s">
        <v>305</v>
      </c>
      <c r="V17" s="174" t="s">
        <v>306</v>
      </c>
      <c r="W17" s="1181">
        <f t="shared" si="1"/>
        <v>0</v>
      </c>
      <c r="X17" s="567"/>
      <c r="Y17" s="144">
        <f ca="1">LOOKUP(AA1,'Deployment needs'!$2:$2,'Deployment needs'!95:95)</f>
        <v>0.25</v>
      </c>
      <c r="AA17" s="284" t="s">
        <v>327</v>
      </c>
      <c r="AB17" s="293">
        <v>142</v>
      </c>
      <c r="AC17" s="317"/>
      <c r="AD17" s="294"/>
      <c r="AE17" s="56"/>
      <c r="AF17" s="2109"/>
      <c r="AG17" s="1146" t="str" cm="1">
        <f t="array" ref="AG17">IFERROR(INDEX($A$1:$A$269,SMALL(IF($U$13=$B$1:$B$269,ROW($B$1:$B$269)-MIN(ROW($A$1:$A$269))+1,""), ROW()-1)),"")</f>
        <v/>
      </c>
      <c r="AH17" s="1146" t="str" cm="1">
        <f t="array" ref="AH17">IFERROR(INDEX($A$1:$A$269,SMALL(IF($U$18=$B$1:$B$269,ROW($B$1:$B$269)-MIN(ROW($A$1:$A$269))+1,""), ROW()-1)),"")</f>
        <v/>
      </c>
      <c r="AI17" s="2069" t="str" cm="1">
        <f t="array" ref="AI17">IFERROR(INDEX($A$1:$A$471,SMALL(IF($U$29=#REF!,ROW(#REF!)-MIN(ROW($A$1:$A$471))+1,""), ROW()-16)),"")</f>
        <v/>
      </c>
      <c r="AJ17" s="2070"/>
      <c r="AK17" s="1127" t="str" cm="1">
        <f t="array" ref="AK17">IFERROR(INDEX($A$1:$A$471,SMALL(IF($U$17=#REF!,ROW(#REF!)-MIN(ROW($A$1:$A$471))+1,""), ROW()-16)),"")</f>
        <v/>
      </c>
      <c r="AL17" s="1129" t="str" cm="1">
        <f t="array" ref="AL17">IFERROR(INDEX($A$1:$A$471,SMALL(IF($U$24=#REF!,ROW(#REF!)-MIN(ROW($A$1:$A$471))+1,""), ROW()-12)),"")</f>
        <v/>
      </c>
      <c r="AM17" s="1161" t="str">
        <f ca="1">"Returns Putaway"&amp;" "&amp;X26</f>
        <v>Returns Putaway 606</v>
      </c>
      <c r="AN17" s="1129" t="str" cm="1">
        <f t="array" ref="AN17">IFERROR(INDEX($A$1:$A$471,SMALL(IF($U$34=#REF!,ROW(#REF!)-MIN(ROW($A$1:$A$471))+1,""), ROW()-12)),"")</f>
        <v/>
      </c>
      <c r="AO17" s="1143" t="str" cm="1">
        <f t="array" ref="AO17">IFERROR(INDEX($A$1:$A$75,SMALL(IF($U$6=$B$1:$B$75,ROW($B$1:$B$75)-MIN(ROW($A$1:$A$75))+1,""), ROW()-1)),"")</f>
        <v>Mildrei Beltran</v>
      </c>
      <c r="AP17" s="1143" t="str" cm="1">
        <f t="array" ref="AP17">IFERROR(INDEX($A$76:$A$130,SMALL(IF($U$6=$B$76:$B$130,ROW($B$76:$B$130)-MIN(ROW($A$76:$A$130))+1,""), ROW()-1)),"")</f>
        <v/>
      </c>
      <c r="AQ17" s="323"/>
      <c r="AR17" s="323"/>
      <c r="AS17" s="323"/>
      <c r="AT17" s="323"/>
      <c r="AU17" s="1661"/>
      <c r="AV17" s="326"/>
      <c r="AW17" s="326" t="str" cm="1">
        <f t="array" ref="AW17">IFERROR(INDEX($BE$1:$BE$429,SMALL(IF($BD$9=$BF$1:$BF$465,ROW($BF$1:$BF$465)-MIN(ROW($BE$1:$BE$429))+1,""), ROW()-15)),"")</f>
        <v/>
      </c>
      <c r="AX17" s="337"/>
      <c r="AY17" s="337"/>
      <c r="AZ17" s="337"/>
      <c r="BA17" s="337"/>
      <c r="BB17" s="337"/>
      <c r="BE17" s="579" t="s">
        <v>5327</v>
      </c>
      <c r="BG17" s="896" t="e">
        <f t="shared" si="0"/>
        <v>#N/A</v>
      </c>
    </row>
    <row r="18" spans="1:59" ht="15.75" customHeight="1">
      <c r="A18" s="602" t="s">
        <v>5328</v>
      </c>
      <c r="B18" s="1182" t="str" cm="1">
        <f t="array" ref="B18">IFERROR(_xlfn.IFS(E22=0,"",E22&gt;0,E22),"")</f>
        <v>p</v>
      </c>
      <c r="C18" s="374"/>
      <c r="D18" s="839" t="s">
        <v>324</v>
      </c>
      <c r="E18" s="617" t="s">
        <v>452</v>
      </c>
      <c r="F18" s="1791" t="s">
        <v>5329</v>
      </c>
      <c r="G18" s="1791"/>
      <c r="H18" s="310" t="s">
        <v>564</v>
      </c>
      <c r="I18" s="1689"/>
      <c r="J18" s="719"/>
      <c r="K18" s="1094" t="str">
        <f>IF(J18&lt;&gt;0,_xlfn.XLOOKUP(J18,$R$5:$R$194,$S$5:$S$42),"")</f>
        <v/>
      </c>
      <c r="L18" s="2143" t="s">
        <v>5330</v>
      </c>
      <c r="M18" s="1850"/>
      <c r="N18" s="313" t="s">
        <v>252</v>
      </c>
      <c r="O18" s="1848" t="s">
        <v>5331</v>
      </c>
      <c r="P18" s="1848"/>
      <c r="Q18" s="313" t="s">
        <v>252</v>
      </c>
      <c r="R18" s="857"/>
      <c r="S18" s="286"/>
      <c r="T18" s="537"/>
      <c r="U18" s="148" t="s">
        <v>310</v>
      </c>
      <c r="V18" s="174" t="s">
        <v>574</v>
      </c>
      <c r="W18" s="1181">
        <f t="shared" si="1"/>
        <v>0</v>
      </c>
      <c r="X18" s="567"/>
      <c r="Y18" s="144">
        <f ca="1">LOOKUP(AA1,'Deployment needs'!$2:$2,'Deployment needs'!75:75)</f>
        <v>1.0126111111111111</v>
      </c>
      <c r="Z18" s="56"/>
      <c r="AA18" s="284" t="s">
        <v>332</v>
      </c>
      <c r="AB18" s="293">
        <v>205.5</v>
      </c>
      <c r="AC18" s="317"/>
      <c r="AD18" s="294"/>
      <c r="AE18" s="56"/>
      <c r="AF18" s="2109"/>
      <c r="AG18" s="1146" t="str" cm="1">
        <f t="array" ref="AG18">IFERROR(INDEX($A$1:$A$269,SMALL(IF($U$13=$B$1:$B$269,ROW($B$1:$B$269)-MIN(ROW($A$1:$A$269))+1,""), ROW()-1)),"")</f>
        <v/>
      </c>
      <c r="AH18" s="1146" t="str" cm="1">
        <f t="array" ref="AH18">IFERROR(INDEX($A$1:$A$269,SMALL(IF($U$18=$B$1:$B$269,ROW($B$1:$B$269)-MIN(ROW($A$1:$A$269))+1,""), ROW()-1)),"")</f>
        <v/>
      </c>
      <c r="AI18" s="2069" t="str" cm="1">
        <f t="array" ref="AI18">IFERROR(INDEX($A$1:$A$471,SMALL(IF($U$29=#REF!,ROW(#REF!)-MIN(ROW($A$1:$A$471))+1,""), ROW()-16)),"")</f>
        <v/>
      </c>
      <c r="AJ18" s="2070"/>
      <c r="AK18" s="1129" t="str" cm="1">
        <f t="array" ref="AK18">IFERROR(INDEX($A$1:$A$471,SMALL(IF($U$17=#REF!,ROW(#REF!)-MIN(ROW($A$1:$A$471))+1,""), ROW()-16)),"")</f>
        <v/>
      </c>
      <c r="AL18" s="1129" t="str" cm="1">
        <f t="array" ref="AL18">IFERROR(INDEX($A$1:$A$471,SMALL(IF($U$24=#REF!,ROW(#REF!)-MIN(ROW($A$1:$A$471))+1,""), ROW()-12)),"")</f>
        <v/>
      </c>
      <c r="AM18" s="1129" t="str" cm="1">
        <f t="array" ref="AM18">IFERROR(INDEX($A$1:$A$471,SMALL(IF($U$27=#REF!,ROW(#REF!)-MIN(ROW($A$1:$A$471))+1,""), ROW()-17)),"")</f>
        <v/>
      </c>
      <c r="AN18" s="1129" t="str" cm="1">
        <f t="array" ref="AN18">IFERROR(INDEX($A$1:$A$471,SMALL(IF($U$34=#REF!,ROW(#REF!)-MIN(ROW($A$1:$A$471))+1,""), ROW()-12)),"")</f>
        <v/>
      </c>
      <c r="AO18" s="1143" t="str" cm="1">
        <f t="array" ref="AO18">IFERROR(INDEX($A$1:$A$75,SMALL(IF($U$6=$B$1:$B$75,ROW($B$1:$B$75)-MIN(ROW($A$1:$A$75))+1,""), ROW()-1)),"")</f>
        <v>Maideline Sanchez</v>
      </c>
      <c r="AP18" s="1143" t="str" cm="1">
        <f t="array" ref="AP18">IFERROR(INDEX($A$76:$A$130,SMALL(IF($U$6=$B$76:$B$130,ROW($B$76:$B$130)-MIN(ROW($A$76:$A$130))+1,""), ROW()-1)),"")</f>
        <v/>
      </c>
      <c r="AQ18" s="323"/>
      <c r="AR18" s="323"/>
      <c r="AS18" s="323"/>
      <c r="AT18" s="323"/>
      <c r="AU18" s="1661"/>
      <c r="AV18" s="326"/>
      <c r="AW18" s="326" t="str" cm="1">
        <f t="array" ref="AW18">IFERROR(INDEX($BE$1:$BE$429,SMALL(IF($BD$9=$BF$1:$BF$465,ROW($BF$1:$BF$465)-MIN(ROW($BE$1:$BE$429))+1,""), ROW()-15)),"")</f>
        <v/>
      </c>
      <c r="AX18" s="337"/>
      <c r="AY18" s="337"/>
      <c r="AZ18" s="337"/>
      <c r="BA18" s="337"/>
      <c r="BB18" s="337"/>
      <c r="BE18" s="579" t="s">
        <v>5332</v>
      </c>
      <c r="BF18" t="s">
        <v>450</v>
      </c>
      <c r="BG18" s="896" t="e">
        <f t="shared" si="0"/>
        <v>#N/A</v>
      </c>
    </row>
    <row r="19" spans="1:59" ht="15.75" customHeight="1">
      <c r="A19" s="602" t="s">
        <v>5333</v>
      </c>
      <c r="B19" s="1182" t="str" cm="1">
        <f t="array" ref="B19">IFERROR(_xlfn.IFS(E23=0,"",E23&gt;0,E23),"")</f>
        <v>x</v>
      </c>
      <c r="C19" s="374"/>
      <c r="D19" s="848" t="s">
        <v>329</v>
      </c>
      <c r="E19" s="617" t="s">
        <v>450</v>
      </c>
      <c r="F19" s="1791" t="s">
        <v>5334</v>
      </c>
      <c r="G19" s="1791" t="s">
        <v>5334</v>
      </c>
      <c r="H19" s="310" t="s">
        <v>320</v>
      </c>
      <c r="I19" s="1689"/>
      <c r="J19" s="719"/>
      <c r="K19" s="1094"/>
      <c r="L19" s="2143" t="s">
        <v>5335</v>
      </c>
      <c r="M19" s="1850"/>
      <c r="N19" s="313" t="s">
        <v>252</v>
      </c>
      <c r="O19" s="1848" t="s">
        <v>655</v>
      </c>
      <c r="P19" s="1848"/>
      <c r="Q19" s="313" t="s">
        <v>551</v>
      </c>
      <c r="R19" s="857"/>
      <c r="S19" s="286"/>
      <c r="T19" s="537"/>
      <c r="U19" s="148" t="s">
        <v>315</v>
      </c>
      <c r="V19" s="174" t="s">
        <v>316</v>
      </c>
      <c r="W19" s="1181">
        <f t="shared" si="1"/>
        <v>0</v>
      </c>
      <c r="X19" s="568"/>
      <c r="Y19" s="144">
        <f ca="1">LOOKUP(AA1,'Deployment needs'!$2:$2,'Deployment needs'!89:89)</f>
        <v>0.25</v>
      </c>
      <c r="Z19" s="56"/>
      <c r="AA19" s="239" t="s">
        <v>335</v>
      </c>
      <c r="AB19" s="598">
        <v>75.5</v>
      </c>
      <c r="AC19" s="294"/>
      <c r="AD19" s="294"/>
      <c r="AE19" s="56"/>
      <c r="AF19" s="2110" t="s">
        <v>179</v>
      </c>
      <c r="AG19" s="1157" t="s">
        <v>328</v>
      </c>
      <c r="AH19" s="1146" t="str" cm="1">
        <f t="array" ref="AH19">IFERROR(INDEX($A$1:$A$269,SMALL(IF($U$18=$B$1:$B$269,ROW($B$1:$B$269)-MIN(ROW($A$1:$A$269))+1,""), ROW()-1)),"")</f>
        <v/>
      </c>
      <c r="AI19" s="2069" t="str" cm="1">
        <f t="array" ref="AI19">IFERROR(INDEX($A$1:$A$471,SMALL(IF($U$29=#REF!,ROW(#REF!)-MIN(ROW($A$1:$A$471))+1,""), ROW()-16)),"")</f>
        <v/>
      </c>
      <c r="AJ19" s="2070"/>
      <c r="AK19" s="1129" t="str" cm="1">
        <f t="array" ref="AK19">IFERROR(INDEX($A$1:$A$471,SMALL(IF($U$17=#REF!,ROW(#REF!)-MIN(ROW($A$1:$A$471))+1,""), ROW()-16)),"")</f>
        <v/>
      </c>
      <c r="AL19" s="1129" t="str" cm="1">
        <f t="array" ref="AL19">IFERROR(INDEX($A$1:$A$471,SMALL(IF($U$24=#REF!,ROW(#REF!)-MIN(ROW($A$1:$A$471))+1,""), ROW()-12)),"")</f>
        <v/>
      </c>
      <c r="AM19" s="1129" t="str" cm="1">
        <f t="array" ref="AM19">IFERROR(INDEX($A$1:$A$471,SMALL(IF($U$27=#REF!,ROW(#REF!)-MIN(ROW($A$1:$A$471))+1,""), ROW()-17)),"")</f>
        <v/>
      </c>
      <c r="AN19" s="1129" t="str" cm="1">
        <f t="array" ref="AN19">IFERROR(INDEX($A$1:$A$471,SMALL(IF($U$34=#REF!,ROW(#REF!)-MIN(ROW($A$1:$A$471))+1,""), ROW()-12)),"")</f>
        <v/>
      </c>
      <c r="AO19" s="1143" t="str" cm="1">
        <f t="array" ref="AO19">IFERROR(INDEX($A$1:$A$75,SMALL(IF($U$6=$B$1:$B$75,ROW($B$1:$B$75)-MIN(ROW($A$1:$A$75))+1,""), ROW()-1)),"")</f>
        <v>Ernesto Hernanadez</v>
      </c>
      <c r="AP19" s="1143" t="str" cm="1">
        <f t="array" ref="AP19">IFERROR(INDEX($A$76:$A$130,SMALL(IF($U$6=$B$76:$B$130,ROW($B$76:$B$130)-MIN(ROW($A$76:$A$130))+1,""), ROW()-1)),"")</f>
        <v/>
      </c>
      <c r="AQ19" s="323"/>
      <c r="AR19" s="323"/>
      <c r="AS19" s="323"/>
      <c r="AT19" s="323"/>
      <c r="AU19" s="1661"/>
      <c r="AV19" s="326"/>
      <c r="AW19" s="326" t="str" cm="1">
        <f t="array" ref="AW19">IFERROR(INDEX($BE$1:$BE$429,SMALL(IF($BD$9=$BF$1:$BF$465,ROW($BF$1:$BF$465)-MIN(ROW($BE$1:$BE$429))+1,""), ROW()-15)),"")</f>
        <v/>
      </c>
      <c r="AX19" s="337"/>
      <c r="AY19" s="337"/>
      <c r="AZ19" s="337"/>
      <c r="BA19" s="337"/>
      <c r="BB19" s="337"/>
      <c r="BE19" s="579" t="s">
        <v>5336</v>
      </c>
      <c r="BF19" t="s">
        <v>450</v>
      </c>
      <c r="BG19" s="896" t="e">
        <f t="shared" si="0"/>
        <v>#N/A</v>
      </c>
    </row>
    <row r="20" spans="1:59" ht="15.75" customHeight="1">
      <c r="A20" s="602" t="s">
        <v>5337</v>
      </c>
      <c r="B20" s="1182" t="str" cm="1">
        <f t="array" ref="B20">IFERROR(_xlfn.IFS(E24=0,"",E24&gt;0,E24),"")</f>
        <v>x</v>
      </c>
      <c r="C20" s="374"/>
      <c r="D20" s="602" t="s">
        <v>5317</v>
      </c>
      <c r="E20" s="617" t="s">
        <v>320</v>
      </c>
      <c r="F20" s="1791" t="s">
        <v>5338</v>
      </c>
      <c r="G20" s="1791"/>
      <c r="H20" s="310" t="s">
        <v>320</v>
      </c>
      <c r="I20" s="1689"/>
      <c r="J20" s="719"/>
      <c r="K20" s="1094"/>
      <c r="L20" s="2143" t="s">
        <v>5339</v>
      </c>
      <c r="M20" s="1850"/>
      <c r="N20" s="313" t="s">
        <v>252</v>
      </c>
      <c r="O20" s="1848" t="s">
        <v>5340</v>
      </c>
      <c r="P20" s="1848"/>
      <c r="Q20" s="313" t="s">
        <v>252</v>
      </c>
      <c r="R20" s="857"/>
      <c r="S20" s="286"/>
      <c r="T20" s="537"/>
      <c r="U20" s="148" t="s">
        <v>322</v>
      </c>
      <c r="V20" s="175" t="s">
        <v>323</v>
      </c>
      <c r="W20" s="1181">
        <f t="shared" si="1"/>
        <v>0</v>
      </c>
      <c r="X20" s="233" cm="1">
        <f t="array" aca="1" ref="X20" ca="1">_xlfn.IFNA(LOOKUP(TODAY()-1,'Inbound SOS &amp; EOD'!1:1,IF('Inbound SOS &amp; EOD'!74:74="",'Inbound SOS &amp; EOD'!51:51,'Inbound SOS &amp; EOD'!74:74)),0)</f>
        <v>140</v>
      </c>
      <c r="Y20" s="144">
        <f ca="1">LOOKUP(AA1,'Deployment needs'!$2:$2,'Deployment needs'!72:72)</f>
        <v>4.4217777777777778</v>
      </c>
      <c r="Z20" s="56"/>
      <c r="AA20" s="355"/>
      <c r="AB20" s="391"/>
      <c r="AC20" s="352"/>
      <c r="AD20" s="294"/>
      <c r="AE20" s="56"/>
      <c r="AF20" s="2111"/>
      <c r="AG20" s="1127" t="str" cm="1">
        <f t="array" ref="AG20">IFERROR(INDEX($A$1:$A$269,SMALL(IF($U$14=$B$1:$B$269,ROW($B$1:$B$269)-MIN(ROW($A$1:$A$269))+1,""), ROW()-1)),"")</f>
        <v/>
      </c>
      <c r="AH20" s="1146" t="str" cm="1">
        <f t="array" ref="AH20">IFERROR(INDEX($A$1:$A$269,SMALL(IF($U$18=$B$1:$B$269,ROW($B$1:$B$269)-MIN(ROW($A$1:$A$269))+1,""), ROW()-1)),"")</f>
        <v/>
      </c>
      <c r="AI20" s="1156" t="str">
        <f ca="1">"Pull"&amp;"   "&amp;X21</f>
        <v>Pull   88</v>
      </c>
      <c r="AJ20" s="1162" t="s">
        <v>340</v>
      </c>
      <c r="AK20" s="1160" t="str">
        <f ca="1">"Throw"&amp;"   "&amp;X22</f>
        <v>Throw   0</v>
      </c>
      <c r="AL20" s="1129" t="str" cm="1">
        <f t="array" ref="AL20">IFERROR(INDEX($A$1:$A$471,SMALL(IF($U$24=#REF!,ROW(#REF!)-MIN(ROW($A$1:$A$471))+1,""), ROW()-12)),"")</f>
        <v/>
      </c>
      <c r="AM20" s="1129" t="str" cm="1">
        <f t="array" ref="AM20">IFERROR(INDEX($A$1:$A$471,SMALL(IF($U$27=#REF!,ROW(#REF!)-MIN(ROW($A$1:$A$471))+1,""), ROW()-17)),"")</f>
        <v/>
      </c>
      <c r="AN20" s="1129" t="str" cm="1">
        <f t="array" ref="AN20">IFERROR(INDEX($A$1:$A$471,SMALL(IF($U$34=#REF!,ROW(#REF!)-MIN(ROW($A$1:$A$471))+1,""), ROW()-12)),"")</f>
        <v/>
      </c>
      <c r="AO20" s="1143" t="str" cm="1">
        <f t="array" ref="AO20">IFERROR(INDEX($A$1:$A$75,SMALL(IF($U$6=$B$1:$B$75,ROW($B$1:$B$75)-MIN(ROW($A$1:$A$75))+1,""), ROW()-1)),"")</f>
        <v>Biunaikys Contino</v>
      </c>
      <c r="AP20" s="1143" t="str" cm="1">
        <f t="array" ref="AP20">IFERROR(INDEX($A$76:$A$130,SMALL(IF($U$6=$B$76:$B$130,ROW($B$76:$B$130)-MIN(ROW($A$76:$A$130))+1,""), ROW()-1)),"")</f>
        <v/>
      </c>
      <c r="AQ20" s="323"/>
      <c r="AR20" s="323"/>
      <c r="AS20" s="323"/>
      <c r="AT20" s="323"/>
      <c r="AU20" s="2073" t="s">
        <v>5291</v>
      </c>
      <c r="AV20" s="580" t="str" cm="1">
        <f t="array" ref="AV20">IFERROR(INDEX($BE$1:$BE$429,SMALL(IF($BD$4=$BF$1:$BF$465,ROW($BF$1:$BF$465)-MIN(ROW($BE$1:$BE$429))+1,""), ROW()-15)),"")</f>
        <v/>
      </c>
      <c r="AW20" s="580" t="str" cm="1">
        <f t="array" ref="AW20">IFERROR(INDEX($BE$1:$BE$429,SMALL(IF($BD$9=$BF$1:$BF$465,ROW($BF$1:$BF$465)-MIN(ROW($BE$1:$BE$429))+1,""), ROW()-15)),"")</f>
        <v/>
      </c>
      <c r="AX20" s="339"/>
      <c r="AY20" s="339"/>
      <c r="AZ20" s="339"/>
      <c r="BA20" s="339"/>
      <c r="BB20" s="339"/>
      <c r="BE20" s="579" t="s">
        <v>5341</v>
      </c>
      <c r="BG20" s="896" t="e">
        <f t="shared" si="0"/>
        <v>#N/A</v>
      </c>
    </row>
    <row r="21" spans="1:59" ht="15.75" customHeight="1">
      <c r="A21" s="602" t="s">
        <v>5342</v>
      </c>
      <c r="B21" s="1182" t="str" cm="1">
        <f t="array" ref="B21">IFERROR(_xlfn.IFS(E25=0,"",E25&gt;0,E25),"")</f>
        <v>p</v>
      </c>
      <c r="C21" s="374"/>
      <c r="D21" s="602" t="s">
        <v>5323</v>
      </c>
      <c r="E21" s="617" t="s">
        <v>320</v>
      </c>
      <c r="F21" s="1791" t="s">
        <v>5343</v>
      </c>
      <c r="G21" s="1791"/>
      <c r="H21" s="310" t="s">
        <v>320</v>
      </c>
      <c r="I21" s="1689"/>
      <c r="J21" s="719"/>
      <c r="K21" s="1094"/>
      <c r="L21" s="2143" t="s">
        <v>5344</v>
      </c>
      <c r="M21" s="1850"/>
      <c r="N21" s="313" t="s">
        <v>320</v>
      </c>
      <c r="O21" s="1848" t="s">
        <v>5345</v>
      </c>
      <c r="P21" s="1848"/>
      <c r="Q21" s="313" t="s">
        <v>320</v>
      </c>
      <c r="R21" s="857"/>
      <c r="S21" s="286"/>
      <c r="T21" s="537"/>
      <c r="U21" s="148" t="s">
        <v>325</v>
      </c>
      <c r="V21" s="175" t="s">
        <v>326</v>
      </c>
      <c r="W21" s="1181">
        <f t="shared" si="1"/>
        <v>3</v>
      </c>
      <c r="X21" s="233" cm="1">
        <f t="array" aca="1" ref="X21" ca="1">_xlfn.IFNA(LOOKUP(TODAY()-1,'Inbound SOS &amp; EOD'!1:1,IF('Inbound SOS &amp; EOD'!84:84="",'Inbound SOS &amp; EOD'!61:61,'Inbound SOS &amp; EOD'!84:84)),0)</f>
        <v>88</v>
      </c>
      <c r="Y21" s="144">
        <f ca="1">LOOKUP(AA1,'Deployment needs'!$2:$2,'Deployment needs'!70:70)</f>
        <v>0.30895061728395062</v>
      </c>
      <c r="Z21" s="56"/>
      <c r="AA21" s="56"/>
      <c r="AC21" s="56"/>
      <c r="AD21" s="56"/>
      <c r="AE21" s="56"/>
      <c r="AF21" s="2111"/>
      <c r="AG21" s="1127" t="str" cm="1">
        <f t="array" ref="AG21">IFERROR(INDEX($A$1:$A$269,SMALL(IF($U$14=$B$1:$B$269,ROW($B$1:$B$269)-MIN(ROW($A$1:$A$269))+1,""), ROW()-1)),"")</f>
        <v/>
      </c>
      <c r="AH21" s="1146" t="str" cm="1">
        <f t="array" ref="AH21">IFERROR(INDEX($A$1:$A$269,SMALL(IF($U$18=$B$1:$B$269,ROW($B$1:$B$269)-MIN(ROW($A$1:$A$269))+1,""), ROW()-1)),"")</f>
        <v/>
      </c>
      <c r="AI21" s="1129" t="str" cm="1">
        <f t="array" ref="AI21">IFERROR(INDEX($A$1:$A$471,SMALL(IF($U$21=#REF!,ROW(#REF!)-MIN(ROW($A$1:$A$471))+1,""), ROW()-20)),"")</f>
        <v/>
      </c>
      <c r="AJ21" s="1147">
        <v>3</v>
      </c>
      <c r="AK21" s="1129" t="str" cm="1">
        <f t="array" ref="AK21">IFERROR(INDEX($A$1:$A$471,SMALL(IF($U$22=#REF!,ROW(#REF!)-MIN(ROW($A$1:$A$471))+1,""), ROW()-20)),"")</f>
        <v/>
      </c>
      <c r="AL21" s="1129" t="str" cm="1">
        <f t="array" ref="AL21">IFERROR(INDEX($A$1:$A$471,SMALL(IF($U$24=#REF!,ROW(#REF!)-MIN(ROW($A$1:$A$471))+1,""), ROW()-12)),"")</f>
        <v/>
      </c>
      <c r="AM21" s="1129" t="str" cm="1">
        <f t="array" ref="AM21">IFERROR(INDEX($A$1:$A$471,SMALL(IF($U$27=#REF!,ROW(#REF!)-MIN(ROW($A$1:$A$471))+1,""), ROW()-17)),"")</f>
        <v/>
      </c>
      <c r="AN21" s="1129" t="str" cm="1">
        <f t="array" ref="AN21">IFERROR(INDEX($A$1:$A$471,SMALL(IF($U$34=#REF!,ROW(#REF!)-MIN(ROW($A$1:$A$471))+1,""), ROW()-12)),"")</f>
        <v/>
      </c>
      <c r="AO21" s="1143" t="str" cm="1">
        <f t="array" ref="AO21">IFERROR(INDEX($A$1:$A$75,SMALL(IF($U$6=$B$1:$B$75,ROW($B$1:$B$75)-MIN(ROW($A$1:$A$75))+1,""), ROW()-1)),"")</f>
        <v>Karelis Leyva</v>
      </c>
      <c r="AP21" s="1143" t="str" cm="1">
        <f t="array" ref="AP21">IFERROR(INDEX($A$76:$A$130,SMALL(IF($U$6=$B$76:$B$130,ROW($B$76:$B$130)-MIN(ROW($A$76:$A$130))+1,""), ROW()-1)),"")</f>
        <v/>
      </c>
      <c r="AQ21" s="323"/>
      <c r="AR21" s="323"/>
      <c r="AS21" s="323"/>
      <c r="AT21" s="323"/>
      <c r="AU21" s="2074"/>
      <c r="AV21" s="580" t="str" cm="1">
        <f t="array" ref="AV21">IFERROR(INDEX($BE$1:$BE$429,SMALL(IF($BD$4=$BF$1:$BF$465,ROW($BF$1:$BF$465)-MIN(ROW($BE$1:$BE$429))+1,""), ROW()-15)),"")</f>
        <v/>
      </c>
      <c r="AW21" s="580" t="str" cm="1">
        <f t="array" ref="AW21">IFERROR(INDEX($BE$1:$BE$429,SMALL(IF($BD$9=$BF$1:$BF$465,ROW($BF$1:$BF$465)-MIN(ROW($BE$1:$BE$429))+1,""), ROW()-15)),"")</f>
        <v/>
      </c>
      <c r="AX21" s="339"/>
      <c r="AY21" s="339"/>
      <c r="AZ21" s="339"/>
      <c r="BA21" s="339"/>
      <c r="BB21" s="339"/>
      <c r="BE21" s="579" t="s">
        <v>5346</v>
      </c>
      <c r="BF21">
        <v>4</v>
      </c>
      <c r="BG21" s="896" t="e">
        <f t="shared" si="0"/>
        <v>#N/A</v>
      </c>
    </row>
    <row r="22" spans="1:59" ht="15.75" customHeight="1">
      <c r="A22" s="602" t="s">
        <v>5347</v>
      </c>
      <c r="B22" s="1182" t="str" cm="1">
        <f t="array" ref="B22">IFERROR(_xlfn.IFS(E26=0,"",E26&gt;0,E26),"")</f>
        <v>x</v>
      </c>
      <c r="C22" s="374"/>
      <c r="D22" s="602" t="s">
        <v>5328</v>
      </c>
      <c r="E22" s="617" t="s">
        <v>320</v>
      </c>
      <c r="F22" s="1791" t="s">
        <v>5348</v>
      </c>
      <c r="G22" s="1791"/>
      <c r="H22" s="310" t="s">
        <v>320</v>
      </c>
      <c r="I22" s="1689"/>
      <c r="J22" s="719"/>
      <c r="K22" s="1094"/>
      <c r="L22" s="2143" t="s">
        <v>5349</v>
      </c>
      <c r="M22" s="1850"/>
      <c r="N22" s="313" t="s">
        <v>320</v>
      </c>
      <c r="O22" s="1849" t="s">
        <v>5350</v>
      </c>
      <c r="P22" s="1849"/>
      <c r="Q22" s="313" t="s">
        <v>252</v>
      </c>
      <c r="R22" s="858"/>
      <c r="S22" s="286"/>
      <c r="T22" s="537"/>
      <c r="U22" s="148" t="s">
        <v>330</v>
      </c>
      <c r="V22" s="175" t="s">
        <v>331</v>
      </c>
      <c r="W22" s="1181">
        <f t="shared" si="1"/>
        <v>5</v>
      </c>
      <c r="X22" s="233" cm="1">
        <f t="array" aca="1" ref="X22" ca="1">_xlfn.IFNA(LOOKUP(TODAY()-1,'Inbound SOS &amp; EOD'!1:1,IF('Inbound SOS &amp; EOD'!85:85="",'Inbound SOS &amp; EOD'!62:62,'Inbound SOS &amp; EOD'!85:85)),0)+X23</f>
        <v>0</v>
      </c>
      <c r="Y22" s="144">
        <f ca="1">LOOKUP(AA1,'Deployment needs'!$2:$2,'Deployment needs'!71:71)</f>
        <v>0.39722222222222225</v>
      </c>
      <c r="Z22" s="56"/>
      <c r="AA22" s="56"/>
      <c r="AB22" s="56"/>
      <c r="AD22" s="56"/>
      <c r="AE22" s="56"/>
      <c r="AF22" s="2111"/>
      <c r="AG22" s="1127" t="str" cm="1">
        <f t="array" ref="AG22">IFERROR(INDEX($A$1:$A$269,SMALL(IF($U$14=$B$1:$B$269,ROW($B$1:$B$269)-MIN(ROW($A$1:$A$269))+1,""), ROW()-1)),"")</f>
        <v/>
      </c>
      <c r="AH22" s="1146" t="str" cm="1">
        <f t="array" ref="AH22">IFERROR(INDEX($A$1:$A$269,SMALL(IF($U$18=$B$1:$B$269,ROW($B$1:$B$269)-MIN(ROW($A$1:$A$269))+1,""), ROW()-1)),"")</f>
        <v/>
      </c>
      <c r="AI22" s="1129" t="str" cm="1">
        <f t="array" ref="AI22">IFERROR(INDEX($A$1:$A$471,SMALL(IF($U$21=#REF!,ROW(#REF!)-MIN(ROW($A$1:$A$471))+1,""), ROW()-20)),"")</f>
        <v/>
      </c>
      <c r="AJ22" s="1147">
        <v>3</v>
      </c>
      <c r="AK22" s="1129" t="str" cm="1">
        <f t="array" ref="AK22">IFERROR(INDEX($A$1:$A$471,SMALL(IF($U$22=#REF!,ROW(#REF!)-MIN(ROW($A$1:$A$471))+1,""), ROW()-20)),"")</f>
        <v/>
      </c>
      <c r="AL22" s="1129" t="str" cm="1">
        <f t="array" ref="AL22">IFERROR(INDEX($A$1:$A$471,SMALL(IF($U$24=#REF!,ROW(#REF!)-MIN(ROW($A$1:$A$471))+1,""), ROW()-12)),"")</f>
        <v/>
      </c>
      <c r="AM22" s="1129" t="str" cm="1">
        <f t="array" ref="AM22">IFERROR(INDEX($A$1:$A$471,SMALL(IF($U$27=#REF!,ROW(#REF!)-MIN(ROW($A$1:$A$471))+1,""), ROW()-17)),"")</f>
        <v/>
      </c>
      <c r="AN22" s="1129" t="str" cm="1">
        <f t="array" ref="AN22">IFERROR(INDEX($A$1:$A$471,SMALL(IF($U$34=#REF!,ROW(#REF!)-MIN(ROW($A$1:$A$471))+1,""), ROW()-12)),"")</f>
        <v/>
      </c>
      <c r="AO22" s="1143" t="str" cm="1">
        <f t="array" ref="AO22">IFERROR(INDEX($A$1:$A$75,SMALL(IF($U$6=$B$1:$B$75,ROW($B$1:$B$75)-MIN(ROW($A$1:$A$75))+1,""), ROW()-1)),"")</f>
        <v>Yamile Chacon</v>
      </c>
      <c r="AP22" s="1143" t="str" cm="1">
        <f t="array" ref="AP22">IFERROR(INDEX($A$76:$A$130,SMALL(IF($U$6=$B$76:$B$130,ROW($B$76:$B$130)-MIN(ROW($A$76:$A$130))+1,""), ROW()-1)),"")</f>
        <v/>
      </c>
      <c r="AQ22" s="323"/>
      <c r="AR22" s="323"/>
      <c r="AS22" s="323"/>
      <c r="AT22" s="323"/>
      <c r="AU22" s="1655" t="s">
        <v>5351</v>
      </c>
      <c r="AV22" s="326"/>
      <c r="AW22" s="326" t="str" cm="1">
        <f t="array" ref="AW22">IFERROR(INDEX($BE$1:$BE$429,SMALL(IF($BD$10=$BF$1:$BF$465,ROW($BF$1:$BF$465)-MIN(ROW($BE$1:$BE$429))+1,""), ROW()-21)),"")</f>
        <v/>
      </c>
      <c r="AX22" s="338"/>
      <c r="AY22" s="338"/>
      <c r="AZ22" s="338"/>
      <c r="BA22" s="338"/>
      <c r="BB22" s="338"/>
      <c r="BE22" s="579" t="s">
        <v>5352</v>
      </c>
      <c r="BF22" t="s">
        <v>450</v>
      </c>
      <c r="BG22" s="896" t="e">
        <f t="shared" si="0"/>
        <v>#N/A</v>
      </c>
    </row>
    <row r="23" spans="1:59" ht="15.75" customHeight="1">
      <c r="A23" s="602" t="s">
        <v>5353</v>
      </c>
      <c r="B23" s="1182" t="str" cm="1">
        <f t="array" ref="B23">IFERROR(_xlfn.IFS(E27=0,"",E27&gt;0,E27),"")</f>
        <v>x</v>
      </c>
      <c r="C23" s="374"/>
      <c r="D23" s="602" t="s">
        <v>5333</v>
      </c>
      <c r="E23" s="617" t="s">
        <v>252</v>
      </c>
      <c r="F23" s="1791" t="s">
        <v>5354</v>
      </c>
      <c r="G23" s="1791" t="s">
        <v>5354</v>
      </c>
      <c r="H23" s="310" t="s">
        <v>387</v>
      </c>
      <c r="I23" s="1689"/>
      <c r="J23" s="719"/>
      <c r="K23" s="1094"/>
      <c r="L23" s="2143" t="s">
        <v>5355</v>
      </c>
      <c r="M23" s="1850"/>
      <c r="N23" s="313" t="s">
        <v>320</v>
      </c>
      <c r="O23" s="2153" t="s">
        <v>5356</v>
      </c>
      <c r="P23" s="2153"/>
      <c r="Q23" s="313" t="s">
        <v>252</v>
      </c>
      <c r="R23" s="1095"/>
      <c r="S23" s="858"/>
      <c r="T23" s="537"/>
      <c r="U23" s="148" t="s">
        <v>334</v>
      </c>
      <c r="V23" s="175" t="s">
        <v>208</v>
      </c>
      <c r="W23" s="1181">
        <f t="shared" si="1"/>
        <v>0</v>
      </c>
      <c r="X23" s="238" cm="1">
        <f t="array" aca="1" ref="X23" ca="1">_xlfn.IFNA(LOOKUP(TODAY()-1,'Inbound SOS &amp; EOD'!1:1,IF('Inbound SOS &amp; EOD'!75:75="",'Inbound SOS &amp; EOD'!52:52,'Inbound SOS &amp; EOD'!75:75)),0)</f>
        <v>0</v>
      </c>
      <c r="Y23" s="144">
        <f ca="1">LOOKUP(AA1,'Deployment needs'!$2:$2,'Deployment needs'!94:94)</f>
        <v>0</v>
      </c>
      <c r="Z23" s="56"/>
      <c r="AA23" s="56"/>
      <c r="AB23" s="56"/>
      <c r="AC23" s="56"/>
      <c r="AD23" s="56"/>
      <c r="AE23" s="56"/>
      <c r="AF23" s="2111"/>
      <c r="AG23" s="1158" t="str">
        <f>"Receiving"&amp;"  "&amp;X34</f>
        <v xml:space="preserve">Receiving  </v>
      </c>
      <c r="AH23" s="1158" t="s">
        <v>344</v>
      </c>
      <c r="AI23" s="1129" t="str" cm="1">
        <f t="array" ref="AI23">IFERROR(INDEX($A$1:$A$471,SMALL(IF($U$21=#REF!,ROW(#REF!)-MIN(ROW($A$1:$A$471))+1,""), ROW()-20)),"")</f>
        <v/>
      </c>
      <c r="AJ23" s="1147"/>
      <c r="AK23" s="1129" t="str" cm="1">
        <f t="array" ref="AK23">IFERROR(INDEX($A$1:$A$471,SMALL(IF($U$22=#REF!,ROW(#REF!)-MIN(ROW($A$1:$A$471))+1,""), ROW()-20)),"")</f>
        <v/>
      </c>
      <c r="AL23" s="1129" t="str" cm="1">
        <f t="array" ref="AL23">IFERROR(INDEX($A$1:$A$471,SMALL(IF($U$24=#REF!,ROW(#REF!)-MIN(ROW($A$1:$A$471))+1,""), ROW()-12)),"")</f>
        <v/>
      </c>
      <c r="AM23" s="1129" t="str" cm="1">
        <f t="array" ref="AM23">IFERROR(INDEX($A$1:$A$471,SMALL(IF($U$27=#REF!,ROW(#REF!)-MIN(ROW($A$1:$A$471))+1,""), ROW()-17)),"")</f>
        <v/>
      </c>
      <c r="AN23" s="1129" t="str" cm="1">
        <f t="array" ref="AN23">IFERROR(INDEX($A$1:$A$471,SMALL(IF($U$34=#REF!,ROW(#REF!)-MIN(ROW($A$1:$A$471))+1,""), ROW()-12)),"")</f>
        <v/>
      </c>
      <c r="AO23" s="1143" t="str" cm="1">
        <f t="array" ref="AO23">IFERROR(INDEX($A$1:$A$75,SMALL(IF($U$6=$B$1:$B$75,ROW($B$1:$B$75)-MIN(ROW($A$1:$A$75))+1,""), ROW()-1)),"")</f>
        <v>Marilin Madera</v>
      </c>
      <c r="AP23" s="1143" t="str" cm="1">
        <f t="array" ref="AP23">IFERROR(INDEX($A$76:$A$130,SMALL(IF($U$6=$B$76:$B$130,ROW($B$76:$B$130)-MIN(ROW($A$76:$A$130))+1,""), ROW()-1)),"")</f>
        <v/>
      </c>
      <c r="AQ23" s="323"/>
      <c r="AR23" s="323"/>
      <c r="AS23" s="323"/>
      <c r="AT23" s="323"/>
      <c r="AU23" s="1656"/>
      <c r="AV23" s="326"/>
      <c r="AW23" s="326" t="str" cm="1">
        <f t="array" ref="AW23">IFERROR(INDEX($BE$1:$BE$429,SMALL(IF($BD$10=$BF$1:$BF$465,ROW($BF$1:$BF$465)-MIN(ROW($BE$1:$BE$429))+1,""), ROW()-21)),"")</f>
        <v/>
      </c>
      <c r="AX23" s="307"/>
      <c r="AY23" s="307"/>
      <c r="AZ23" s="307"/>
      <c r="BA23" s="307"/>
      <c r="BB23" s="307"/>
      <c r="BE23" s="579" t="s">
        <v>5357</v>
      </c>
      <c r="BF23">
        <v>1</v>
      </c>
      <c r="BG23" s="896" t="e">
        <f t="shared" si="0"/>
        <v>#N/A</v>
      </c>
    </row>
    <row r="24" spans="1:59" ht="15.75" customHeight="1">
      <c r="A24" s="859" t="s">
        <v>5358</v>
      </c>
      <c r="B24" s="1182" t="str" cm="1">
        <f t="array" ref="B24">IFERROR(_xlfn.IFS(E28=0,"",E28&gt;0,E28),"")</f>
        <v>p</v>
      </c>
      <c r="C24" s="374"/>
      <c r="D24" s="602" t="s">
        <v>5337</v>
      </c>
      <c r="E24" s="617" t="s">
        <v>252</v>
      </c>
      <c r="F24" s="1791" t="s">
        <v>5359</v>
      </c>
      <c r="G24" s="1791" t="s">
        <v>5359</v>
      </c>
      <c r="H24" s="310" t="s">
        <v>556</v>
      </c>
      <c r="I24" s="1689"/>
      <c r="J24" s="719"/>
      <c r="K24" s="1094"/>
      <c r="L24" s="2143" t="s">
        <v>5360</v>
      </c>
      <c r="M24" s="1850"/>
      <c r="N24" s="313" t="s">
        <v>252</v>
      </c>
      <c r="O24" s="1848" t="s">
        <v>5361</v>
      </c>
      <c r="P24" s="1848"/>
      <c r="Q24" s="313" t="s">
        <v>252</v>
      </c>
      <c r="R24" s="123">
        <f>COUNTIFS(R5:R23,"*")</f>
        <v>10</v>
      </c>
      <c r="S24" s="56"/>
      <c r="T24" s="1099"/>
      <c r="U24" s="148" t="s">
        <v>337</v>
      </c>
      <c r="V24" s="175" t="s">
        <v>338</v>
      </c>
      <c r="W24" s="1181">
        <f t="shared" si="1"/>
        <v>6</v>
      </c>
      <c r="X24" s="233">
        <f ca="1">_xlfn.IFNA(LOOKUP(TODAY(),'Inbound SOS &amp; EOD'!$1:$1,'Inbound SOS &amp; EOD'!41:41),0)</f>
        <v>746</v>
      </c>
      <c r="Y24" s="144">
        <f ca="1">LOOKUP(AA1,'Deployment needs'!$2:$2,'Deployment needs'!81:81)</f>
        <v>0.70271339978334679</v>
      </c>
      <c r="Z24" s="56"/>
      <c r="AA24" s="56"/>
      <c r="AB24" s="56"/>
      <c r="AC24" s="56"/>
      <c r="AD24" s="56"/>
      <c r="AE24" s="56"/>
      <c r="AF24" s="2111"/>
      <c r="AG24" s="1127" t="str" cm="1">
        <f t="array" ref="AG24">IFERROR(INDEX($A$1:$A$471,SMALL(IF($U$28=#REF!,ROW(#REF!)-MIN(ROW($A$1:$A$471))+1,""), ROW()-23)),"")</f>
        <v/>
      </c>
      <c r="AH24" s="1147"/>
      <c r="AI24" s="1129" t="str" cm="1">
        <f t="array" ref="AI24">IFERROR(INDEX($A$1:$A$471,SMALL(IF($U$21=#REF!,ROW(#REF!)-MIN(ROW($A$1:$A$471))+1,""), ROW()-20)),"")</f>
        <v/>
      </c>
      <c r="AJ24" s="1147"/>
      <c r="AK24" s="1129" t="str" cm="1">
        <f t="array" ref="AK24">IFERROR(INDEX($A$1:$A$471,SMALL(IF($U$22=#REF!,ROW(#REF!)-MIN(ROW($A$1:$A$471))+1,""), ROW()-20)),"")</f>
        <v/>
      </c>
      <c r="AL24" s="1129" t="str" cm="1">
        <f t="array" ref="AL24">IFERROR(INDEX($A$1:$A$471,SMALL(IF($U$24=#REF!,ROW(#REF!)-MIN(ROW($A$1:$A$471))+1,""), ROW()-12)),"")</f>
        <v/>
      </c>
      <c r="AM24" s="1129" t="str" cm="1">
        <f t="array" ref="AM24">IFERROR(INDEX($A$1:$A$471,SMALL(IF($U$27=#REF!,ROW(#REF!)-MIN(ROW($A$1:$A$471))+1,""), ROW()-17)),"")</f>
        <v/>
      </c>
      <c r="AN24" s="1129" t="str" cm="1">
        <f t="array" ref="AN24">IFERROR(INDEX($A$1:$A$471,SMALL(IF($U$34=#REF!,ROW(#REF!)-MIN(ROW($A$1:$A$471))+1,""), ROW()-12)),"")</f>
        <v/>
      </c>
      <c r="AO24" s="1143" t="str" cm="1">
        <f t="array" ref="AO24">IFERROR(INDEX($A$1:$A$75,SMALL(IF($U$6=$B$1:$B$75,ROW($B$1:$B$75)-MIN(ROW($A$1:$A$75))+1,""), ROW()-1)),"")</f>
        <v>Keyana rox</v>
      </c>
      <c r="AP24" s="1143" t="str" cm="1">
        <f t="array" ref="AP24">IFERROR(INDEX($A$76:$A$130,SMALL(IF($U$6=$B$76:$B$130,ROW($B$76:$B$130)-MIN(ROW($A$76:$A$130))+1,""), ROW()-1)),"")</f>
        <v/>
      </c>
      <c r="AQ24" s="323"/>
      <c r="AR24" s="323"/>
      <c r="AS24" s="323"/>
      <c r="AT24" s="323"/>
      <c r="AU24" s="1656"/>
      <c r="AV24" s="326"/>
      <c r="AW24" s="326" t="str" cm="1">
        <f t="array" ref="AW24">IFERROR(INDEX($BE$1:$BE$429,SMALL(IF($BD$10=$BF$1:$BF$465,ROW($BF$1:$BF$465)-MIN(ROW($BE$1:$BE$429))+1,""), ROW()-21)),"")</f>
        <v/>
      </c>
      <c r="AX24" s="307"/>
      <c r="AY24" s="307"/>
      <c r="AZ24" s="307"/>
      <c r="BA24" s="307"/>
      <c r="BB24" s="307"/>
      <c r="BE24" s="579" t="s">
        <v>5362</v>
      </c>
      <c r="BF24" t="s">
        <v>450</v>
      </c>
      <c r="BG24" s="896" t="e">
        <f t="shared" si="0"/>
        <v>#N/A</v>
      </c>
    </row>
    <row r="25" spans="1:59" ht="15.75" customHeight="1">
      <c r="A25" s="602" t="s">
        <v>5363</v>
      </c>
      <c r="B25" s="1182" t="str" cm="1">
        <f t="array" ref="B25">IFERROR(_xlfn.IFS(E29=0,"",E29&gt;0,E29),"")</f>
        <v>p</v>
      </c>
      <c r="C25" s="374"/>
      <c r="D25" s="602" t="s">
        <v>5342</v>
      </c>
      <c r="E25" s="617" t="s">
        <v>320</v>
      </c>
      <c r="F25" s="1791" t="s">
        <v>5364</v>
      </c>
      <c r="G25" s="1791" t="s">
        <v>5364</v>
      </c>
      <c r="H25" s="310" t="s">
        <v>320</v>
      </c>
      <c r="I25" s="1689"/>
      <c r="J25" s="719"/>
      <c r="K25" s="1094"/>
      <c r="L25" s="2143" t="s">
        <v>5365</v>
      </c>
      <c r="M25" s="1850"/>
      <c r="N25" s="313" t="s">
        <v>252</v>
      </c>
      <c r="O25" s="1848" t="s">
        <v>5366</v>
      </c>
      <c r="P25" s="1848"/>
      <c r="Q25" s="313" t="s">
        <v>252</v>
      </c>
      <c r="R25" s="56"/>
      <c r="S25" s="56"/>
      <c r="U25" s="148" t="s">
        <v>342</v>
      </c>
      <c r="V25" s="175" t="s">
        <v>343</v>
      </c>
      <c r="W25" s="1181">
        <f t="shared" si="1"/>
        <v>1</v>
      </c>
      <c r="X25" s="233">
        <f ca="1">_xlfn.IFNA(LOOKUP(TODAY(),'Inbound SOS &amp; EOD'!$1:$1,'Inbound SOS &amp; EOD'!45:45),0)</f>
        <v>55</v>
      </c>
      <c r="Y25" s="144">
        <f ca="1">LOOKUP(AA1,'Deployment needs'!$2:$2,'Deployment needs'!82:82)</f>
        <v>6.2215433563218403E-2</v>
      </c>
      <c r="Z25" s="56"/>
      <c r="AA25" s="1870" t="s">
        <v>677</v>
      </c>
      <c r="AB25" s="2119"/>
      <c r="AC25" s="2120"/>
      <c r="AD25" s="509">
        <f ca="1">AB4</f>
        <v>7150.0000000000009</v>
      </c>
      <c r="AE25" s="56"/>
      <c r="AF25" s="2111"/>
      <c r="AG25" s="1127" t="str" cm="1">
        <f t="array" ref="AG25">IFERROR(INDEX($A$1:$A$471,SMALL(IF($U$28=#REF!,ROW(#REF!)-MIN(ROW($A$1:$A$471))+1,""), ROW()-23)),"")</f>
        <v/>
      </c>
      <c r="AH25" s="1147"/>
      <c r="AI25" s="1168" t="str" cm="1">
        <f t="array" ref="AI25">IFERROR(INDEX($A$1:$A$471,SMALL(IF($U$21=#REF!,ROW(#REF!)-MIN(ROW($A$1:$A$471))+1,""), ROW()-20)),"")</f>
        <v/>
      </c>
      <c r="AJ25" s="1169"/>
      <c r="AK25" s="1129" t="str" cm="1">
        <f t="array" ref="AK25">IFERROR(INDEX($A$1:$A$471,SMALL(IF($U$22=#REF!,ROW(#REF!)-MIN(ROW($A$1:$A$471))+1,""), ROW()-20)),"")</f>
        <v/>
      </c>
      <c r="AL25" s="1129" t="str" cm="1">
        <f t="array" ref="AL25">IFERROR(INDEX($A$1:$A$471,SMALL(IF($U$24=#REF!,ROW(#REF!)-MIN(ROW($A$1:$A$471))+1,""), ROW()-12)),"")</f>
        <v/>
      </c>
      <c r="AM25" s="1129" t="str" cm="1">
        <f t="array" ref="AM25">IFERROR(INDEX($A$1:$A$471,SMALL(IF($U$27=#REF!,ROW(#REF!)-MIN(ROW($A$1:$A$471))+1,""), ROW()-17)),"")</f>
        <v/>
      </c>
      <c r="AN25" s="1129" t="str" cm="1">
        <f t="array" ref="AN25">IFERROR(INDEX($A$1:$A$471,SMALL(IF($U$34=#REF!,ROW(#REF!)-MIN(ROW($A$1:$A$471))+1,""), ROW()-12)),"")</f>
        <v/>
      </c>
      <c r="AO25" s="1143" t="str" cm="1">
        <f t="array" ref="AO25">IFERROR(INDEX($A$1:$A$75,SMALL(IF($U$6=$B$1:$B$75,ROW($B$1:$B$75)-MIN(ROW($A$1:$A$75))+1,""), ROW()-1)),"")</f>
        <v>Fatuma Bakur</v>
      </c>
      <c r="AP25" s="1143" t="str" cm="1">
        <f t="array" ref="AP25">IFERROR(INDEX($A$76:$A$130,SMALL(IF($U$6=$B$76:$B$130,ROW($B$76:$B$130)-MIN(ROW($A$76:$A$130))+1,""), ROW()-1)),"")</f>
        <v/>
      </c>
      <c r="AQ25" s="323"/>
      <c r="AR25" s="323"/>
      <c r="AS25" s="323"/>
      <c r="AT25" s="323"/>
      <c r="AU25" s="1656"/>
      <c r="AV25" s="326"/>
      <c r="AW25" s="326" t="str" cm="1">
        <f t="array" ref="AW25">IFERROR(INDEX($BE$1:$BE$429,SMALL(IF($BD$10=$BF$1:$BF$465,ROW($BF$1:$BF$465)-MIN(ROW($BE$1:$BE$429))+1,""), ROW()-21)),"")</f>
        <v/>
      </c>
      <c r="AX25" s="307"/>
      <c r="AY25" s="307"/>
      <c r="AZ25" s="307"/>
      <c r="BA25" s="307"/>
      <c r="BB25" s="307"/>
      <c r="BE25" s="579" t="s">
        <v>5367</v>
      </c>
      <c r="BF25">
        <v>4</v>
      </c>
      <c r="BG25" s="896" t="e">
        <f t="shared" si="0"/>
        <v>#N/A</v>
      </c>
    </row>
    <row r="26" spans="1:59" ht="15.75" customHeight="1">
      <c r="A26" s="602" t="s">
        <v>5368</v>
      </c>
      <c r="B26" s="1182" t="str" cm="1">
        <f t="array" ref="B26">IFERROR(_xlfn.IFS(E30=0,"",E30&gt;0,E30),"")</f>
        <v>p</v>
      </c>
      <c r="C26" s="374"/>
      <c r="D26" s="602" t="s">
        <v>5347</v>
      </c>
      <c r="E26" s="617" t="s">
        <v>252</v>
      </c>
      <c r="F26" s="1791" t="s">
        <v>5369</v>
      </c>
      <c r="G26" s="1791" t="s">
        <v>5370</v>
      </c>
      <c r="H26" s="310" t="s">
        <v>320</v>
      </c>
      <c r="I26" s="1689"/>
      <c r="J26" s="719"/>
      <c r="K26" s="1094"/>
      <c r="L26" s="1106">
        <f>COUNTIFS(L5:M25,"*")</f>
        <v>21</v>
      </c>
      <c r="M26" s="1107"/>
      <c r="N26" s="1108">
        <f>COUNTIFS(N5:N20,$N$36)+COUNTIFS(N5:N20,$N$37)+COUNTIFS(N5:N20,$N$38)+COUNTIFS(N5:N20,$N$39)+COUNTIFS(N5:N20,$N$40)+COUNTIFS(N5:N20,$N$41)+COUNTIFS(N5:N20,$N$43)+COUNTIFS(N5:N20,$N$45)</f>
        <v>0</v>
      </c>
      <c r="O26" s="1109">
        <f>COUNTIFS(O5:P25,"*")</f>
        <v>21</v>
      </c>
      <c r="P26" s="1110"/>
      <c r="Q26" s="1108">
        <f>COUNTIFS(Q5:Q25,$N$36)+COUNTIFS(Q5:Q25,$N$37)+COUNTIFS(Q5:Q25,$N$38)+COUNTIFS(Q5:Q25,$N$39)+COUNTIFS(Q5:Q25,$N$40)+COUNTIFS(Q5:Q25,$N$41)+COUNTIFS(Q5:Q25,$N$43)+COUNTIFS(Q5:Q25,$N$45)</f>
        <v>0</v>
      </c>
      <c r="R26" s="1111"/>
      <c r="S26" s="1111"/>
      <c r="U26" s="148" t="s">
        <v>347</v>
      </c>
      <c r="V26" s="175" t="s">
        <v>348</v>
      </c>
      <c r="W26" s="1181">
        <f t="shared" si="1"/>
        <v>1</v>
      </c>
      <c r="X26" s="1852" cm="1">
        <f t="array" aca="1" ref="X26" ca="1">_xlfn.IFNA(LOOKUP(TODAY()-1,'Inbound SOS &amp; EOD'!1:1,IF('Inbound SOS &amp; EOD'!82:82="",'Inbound SOS &amp; EOD'!59:59,'Inbound SOS &amp; EOD'!82:82)),0)</f>
        <v>606</v>
      </c>
      <c r="Y26" s="144">
        <f ca="1">LOOKUP(AA1,'Deployment needs'!$2:$2,'Deployment needs'!83:83)*0.25</f>
        <v>5.5549494252873567E-2</v>
      </c>
      <c r="Z26" s="56"/>
      <c r="AA26" s="510" t="s">
        <v>360</v>
      </c>
      <c r="AB26" s="511">
        <v>6</v>
      </c>
      <c r="AC26" s="511">
        <v>2</v>
      </c>
      <c r="AD26" s="512">
        <v>10</v>
      </c>
      <c r="AE26" s="56"/>
      <c r="AF26" s="2111"/>
      <c r="AG26" s="1127" t="str" cm="1">
        <f t="array" ref="AG26">IFERROR(INDEX($A$1:$A$471,SMALL(IF($U$28=#REF!,ROW(#REF!)-MIN(ROW($A$1:$A$471))+1,""), ROW()-23)),"")</f>
        <v/>
      </c>
      <c r="AH26" s="1167"/>
      <c r="AI26" s="2067" t="s">
        <v>367</v>
      </c>
      <c r="AJ26" s="2068"/>
      <c r="AK26" s="1127" t="str" cm="1">
        <f t="array" ref="AK26">IFERROR(INDEX($A$1:$A$471,SMALL(IF($U$22=#REF!,ROW(#REF!)-MIN(ROW($A$1:$A$471))+1,""), ROW()-20)),"")</f>
        <v/>
      </c>
      <c r="AL26" s="1160" t="str">
        <f>"Returns Exceptions"&amp;"   "&amp;$X$27</f>
        <v xml:space="preserve">Returns Exceptions   </v>
      </c>
      <c r="AM26" s="1129" t="str" cm="1">
        <f t="array" ref="AM26">IFERROR(INDEX($A$1:$A$471,SMALL(IF($U$27=#REF!,ROW(#REF!)-MIN(ROW($A$1:$A$471))+1,""), ROW()-17)),"")</f>
        <v/>
      </c>
      <c r="AN26" s="1129" t="str" cm="1">
        <f t="array" ref="AN26">IFERROR(INDEX($A$1:$A$471,SMALL(IF($U$34=#REF!,ROW(#REF!)-MIN(ROW($A$1:$A$471))+1,""), ROW()-12)),"")</f>
        <v/>
      </c>
      <c r="AO26" s="1143" t="str" cm="1">
        <f t="array" ref="AO26">IFERROR(INDEX($A$1:$A$75,SMALL(IF($U$6=$B$1:$B$75,ROW($B$1:$B$75)-MIN(ROW($A$1:$A$75))+1,""), ROW()-1)),"")</f>
        <v>Ismaray Hernandez</v>
      </c>
      <c r="AP26" s="1143" t="str" cm="1">
        <f t="array" ref="AP26">IFERROR(INDEX($A$76:$A$130,SMALL(IF($U$6=$B$76:$B$130,ROW($B$76:$B$130)-MIN(ROW($A$76:$A$130))+1,""), ROW()-1)),"")</f>
        <v/>
      </c>
      <c r="AQ26" s="323"/>
      <c r="AR26" s="323"/>
      <c r="AS26" s="323"/>
      <c r="AT26" s="323"/>
      <c r="AU26" s="2128" t="s">
        <v>5291</v>
      </c>
      <c r="AV26" s="581"/>
      <c r="AW26" s="581" t="str" cm="1">
        <f t="array" ref="AW26">IFERROR(INDEX($BE$1:$BE$429,SMALL(IF($BD$10=$BF$1:$BF$465,ROW($BF$1:$BF$465)-MIN(ROW($BE$1:$BE$429))+1,""), ROW()-21)),"")</f>
        <v/>
      </c>
      <c r="AX26" s="340"/>
      <c r="AY26" s="340"/>
      <c r="AZ26" s="340"/>
      <c r="BA26" s="340"/>
      <c r="BB26" s="340"/>
      <c r="BE26" s="579" t="s">
        <v>5371</v>
      </c>
      <c r="BF26">
        <v>1</v>
      </c>
      <c r="BG26" s="896" t="e">
        <f t="shared" si="0"/>
        <v>#N/A</v>
      </c>
    </row>
    <row r="27" spans="1:59" ht="15.75" customHeight="1">
      <c r="A27" s="602" t="s">
        <v>5372</v>
      </c>
      <c r="B27" s="1182" t="str" cm="1">
        <f t="array" ref="B27">IFERROR(_xlfn.IFS(E31=0,"",E31&gt;0,E31),"")</f>
        <v>p</v>
      </c>
      <c r="C27" s="374"/>
      <c r="D27" s="602" t="s">
        <v>5353</v>
      </c>
      <c r="E27" s="617" t="s">
        <v>252</v>
      </c>
      <c r="F27" s="1791" t="s">
        <v>5373</v>
      </c>
      <c r="G27" s="1791" t="s">
        <v>5373</v>
      </c>
      <c r="H27" s="310" t="s">
        <v>320</v>
      </c>
      <c r="I27" s="1689"/>
      <c r="J27" s="719"/>
      <c r="K27" s="1094"/>
      <c r="L27" s="1114"/>
      <c r="M27" s="1114"/>
      <c r="N27" s="1114"/>
      <c r="O27" s="1114"/>
      <c r="P27" s="1114"/>
      <c r="Q27" s="1114"/>
      <c r="R27" s="1114"/>
      <c r="S27" s="1114"/>
      <c r="T27" s="1100"/>
      <c r="U27" s="148" t="s">
        <v>350</v>
      </c>
      <c r="V27" s="175" t="s">
        <v>351</v>
      </c>
      <c r="W27" s="1181">
        <f t="shared" si="1"/>
        <v>3</v>
      </c>
      <c r="X27" s="1852"/>
      <c r="Y27" s="144">
        <f ca="1">LOOKUP(AA1,'Deployment needs'!$2:$2,'Deployment needs'!83:83)</f>
        <v>0.22219797701149427</v>
      </c>
      <c r="Z27" s="56"/>
      <c r="AA27" s="217" t="s">
        <v>363</v>
      </c>
      <c r="AB27" s="114" t="s">
        <v>364</v>
      </c>
      <c r="AC27" s="114" t="s">
        <v>365</v>
      </c>
      <c r="AD27" s="219" t="s">
        <v>366</v>
      </c>
      <c r="AE27" s="56"/>
      <c r="AF27" s="2111"/>
      <c r="AG27" s="1127" t="str" cm="1">
        <f t="array" ref="AG27">IFERROR(INDEX($A$1:$A$471,SMALL(IF($U$28=#REF!,ROW(#REF!)-MIN(ROW($A$1:$A$471))+1,""), ROW()-23)),"")</f>
        <v/>
      </c>
      <c r="AH27" s="1147"/>
      <c r="AI27" s="2069" t="str" cm="1">
        <f t="array" ref="AI27">IFERROR(INDEX($A$1:$A$471,SMALL(IF($U$35=#REF!,ROW(#REF!)-MIN(ROW($A$1:$A$471))+1,""), ROW()-26)),"")</f>
        <v/>
      </c>
      <c r="AJ27" s="2070"/>
      <c r="AK27" s="1129" t="str" cm="1">
        <f t="array" ref="AK27">IFERROR(INDEX($A$1:$A$471,SMALL(IF($U$22=#REF!,ROW(#REF!)-MIN(ROW($A$1:$A$471))+1,""), ROW()-20)),"")</f>
        <v/>
      </c>
      <c r="AL27" s="1129" t="str" cm="1">
        <f t="array" ref="AL27">IFERROR(INDEX($A$1:$A$471,SMALL(IF($U$25=#REF!,ROW(#REF!)-MIN(ROW($A$1:$A$471))+1,""), ROW()-26)),"")</f>
        <v/>
      </c>
      <c r="AM27" s="1129" t="str" cm="1">
        <f t="array" ref="AM27">IFERROR(INDEX($A$1:$A$471,SMALL(IF($U$27=#REF!,ROW(#REF!)-MIN(ROW($A$1:$A$471))+1,""), ROW()-17)),"")</f>
        <v/>
      </c>
      <c r="AN27" s="1129" t="str" cm="1">
        <f t="array" ref="AN27">IFERROR(INDEX($A$1:$A$471,SMALL(IF($U$34=#REF!,ROW(#REF!)-MIN(ROW($A$1:$A$471))+1,""), ROW()-12)),"")</f>
        <v/>
      </c>
      <c r="AO27" s="1143" t="str" cm="1">
        <f t="array" ref="AO27">IFERROR(INDEX($A$1:$A$75,SMALL(IF($U$6=$B$1:$B$75,ROW($B$1:$B$75)-MIN(ROW($A$1:$A$75))+1,""), ROW()-1)),"")</f>
        <v>Lorena Romero</v>
      </c>
      <c r="AP27" s="1143" t="str" cm="1">
        <f t="array" ref="AP27">IFERROR(INDEX($A$76:$A$130,SMALL(IF($U$6=$B$76:$B$130,ROW($B$76:$B$130)-MIN(ROW($A$76:$A$130))+1,""), ROW()-1)),"")</f>
        <v/>
      </c>
      <c r="AQ27" s="323"/>
      <c r="AR27" s="323"/>
      <c r="AS27" s="323"/>
      <c r="AT27" s="323"/>
      <c r="AU27" s="2129"/>
      <c r="AV27" s="581"/>
      <c r="AW27" s="581" t="str" cm="1">
        <f t="array" ref="AW27">IFERROR(INDEX($BE$1:$BE$429,SMALL(IF($BD$10=$BF$1:$BF$465,ROW($BF$1:$BF$465)-MIN(ROW($BE$1:$BE$429))+1,""), ROW()-21)),"")</f>
        <v/>
      </c>
      <c r="AX27" s="340"/>
      <c r="AY27" s="340"/>
      <c r="AZ27" s="340"/>
      <c r="BA27" s="340"/>
      <c r="BB27" s="340"/>
      <c r="BE27" s="579" t="s">
        <v>5374</v>
      </c>
      <c r="BF27" t="s">
        <v>450</v>
      </c>
      <c r="BG27" s="896" t="e">
        <f t="shared" si="0"/>
        <v>#N/A</v>
      </c>
    </row>
    <row r="28" spans="1:59" ht="15.75" customHeight="1">
      <c r="A28" s="602" t="s">
        <v>5375</v>
      </c>
      <c r="B28" s="1182" t="str" cm="1">
        <f t="array" ref="B28">IFERROR(_xlfn.IFS(E32=0,"",E32&gt;0,E32),"")</f>
        <v>p</v>
      </c>
      <c r="C28" s="374"/>
      <c r="D28" s="859" t="s">
        <v>5358</v>
      </c>
      <c r="E28" s="617" t="s">
        <v>320</v>
      </c>
      <c r="F28" s="1791" t="s">
        <v>5376</v>
      </c>
      <c r="G28" s="1791" t="s">
        <v>5377</v>
      </c>
      <c r="H28" s="310" t="s">
        <v>387</v>
      </c>
      <c r="I28" s="1689"/>
      <c r="J28" s="719"/>
      <c r="K28" s="1094"/>
      <c r="L28" s="1114"/>
      <c r="M28" s="1114"/>
      <c r="N28" s="1114"/>
      <c r="O28" s="1114"/>
      <c r="P28" s="1114"/>
      <c r="Q28" s="1114"/>
      <c r="R28" s="1114"/>
      <c r="S28" s="1114"/>
      <c r="T28" s="1033"/>
      <c r="U28" s="148" t="s">
        <v>354</v>
      </c>
      <c r="V28" s="175" t="s">
        <v>355</v>
      </c>
      <c r="W28" s="1181">
        <f t="shared" si="1"/>
        <v>0</v>
      </c>
      <c r="X28" s="233" cm="1">
        <f t="array" aca="1" ref="X28" ca="1">_xlfn.IFNA(LOOKUP(TODAY()-1,'Inbound SOS &amp; EOD'!1:1,IF('Inbound SOS &amp; EOD'!79:79="",'Inbound SOS &amp; EOD'!56:56,'Inbound SOS &amp; EOD'!79:79)),0)</f>
        <v>0</v>
      </c>
      <c r="Y28" s="144">
        <f ca="1">LOOKUP(AA1,'Deployment needs'!$2:$2,'Deployment needs'!73:73)</f>
        <v>1.4739259259259259</v>
      </c>
      <c r="Z28" s="56"/>
      <c r="AA28" s="220" t="s">
        <v>232</v>
      </c>
      <c r="AB28" s="113">
        <f>W6</f>
        <v>35</v>
      </c>
      <c r="AC28" s="113">
        <v>165</v>
      </c>
      <c r="AD28" s="345">
        <f>AC28*AB28*$AB$26</f>
        <v>34650</v>
      </c>
      <c r="AE28" s="56"/>
      <c r="AF28" s="2111"/>
      <c r="AG28" s="1127" t="str" cm="1">
        <f t="array" ref="AG28">IFERROR(INDEX($A$1:$A$471,SMALL(IF($U$28=#REF!,ROW(#REF!)-MIN(ROW($A$1:$A$471))+1,""), ROW()-23)),"")</f>
        <v/>
      </c>
      <c r="AH28" s="1147"/>
      <c r="AI28" s="2069" t="str" cm="1">
        <f t="array" ref="AI28">IFERROR(INDEX($A$1:$A$471,SMALL(IF($U$35=#REF!,ROW(#REF!)-MIN(ROW($A$1:$A$471))+1,""), ROW()-26)),"")</f>
        <v/>
      </c>
      <c r="AJ28" s="2070"/>
      <c r="AK28" s="1129" t="str" cm="1">
        <f t="array" ref="AK28">IFERROR(INDEX($A$1:$A$471,SMALL(IF($U$22=#REF!,ROW(#REF!)-MIN(ROW($A$1:$A$471))+1,""), ROW()-20)),"")</f>
        <v/>
      </c>
      <c r="AL28" s="1129" t="str" cm="1">
        <f t="array" ref="AL28">IFERROR(INDEX($A$1:$A$471,SMALL(IF($U$25=#REF!,ROW(#REF!)-MIN(ROW($A$1:$A$471))+1,""), ROW()-26)),"")</f>
        <v/>
      </c>
      <c r="AM28" s="1129" t="str" cm="1">
        <f t="array" ref="AM28">IFERROR(INDEX($A$1:$A$471,SMALL(IF($U$27=#REF!,ROW(#REF!)-MIN(ROW($A$1:$A$471))+1,""), ROW()-17)),"")</f>
        <v/>
      </c>
      <c r="AN28" s="1129" t="str" cm="1">
        <f t="array" ref="AN28">IFERROR(INDEX($A$1:$A$471,SMALL(IF($U$34=#REF!,ROW(#REF!)-MIN(ROW($A$1:$A$471))+1,""), ROW()-12)),"")</f>
        <v/>
      </c>
      <c r="AO28" s="1143" t="str" cm="1">
        <f t="array" ref="AO28">IFERROR(INDEX($A$1:$A$75,SMALL(IF($U$6=$B$1:$B$75,ROW($B$1:$B$75)-MIN(ROW($A$1:$A$75))+1,""), ROW()-1)),"")</f>
        <v>Dayne Herrera</v>
      </c>
      <c r="AP28" s="1143" t="str" cm="1">
        <f t="array" ref="AP28">IFERROR(INDEX($A$76:$A$130,SMALL(IF($U$6=$B$76:$B$130,ROW($B$76:$B$130)-MIN(ROW($A$76:$A$130))+1,""), ROW()-1)),"")</f>
        <v/>
      </c>
      <c r="AQ28" s="323"/>
      <c r="AR28" s="323"/>
      <c r="AS28" s="323"/>
      <c r="AT28" s="323"/>
      <c r="BE28" s="579" t="s">
        <v>5378</v>
      </c>
      <c r="BF28">
        <v>4</v>
      </c>
      <c r="BG28" s="896" t="e">
        <f t="shared" si="0"/>
        <v>#N/A</v>
      </c>
    </row>
    <row r="29" spans="1:59" ht="15.75" customHeight="1">
      <c r="A29" s="602" t="s">
        <v>5379</v>
      </c>
      <c r="B29" s="1182" t="str" cm="1">
        <f t="array" ref="B29">IFERROR(_xlfn.IFS(E33=0,"",E33&gt;0,E33),"")</f>
        <v>p</v>
      </c>
      <c r="C29" s="323"/>
      <c r="D29" s="602" t="s">
        <v>5363</v>
      </c>
      <c r="E29" s="617" t="s">
        <v>320</v>
      </c>
      <c r="F29" s="1791" t="s">
        <v>5380</v>
      </c>
      <c r="G29" s="1791"/>
      <c r="H29" s="310" t="s">
        <v>320</v>
      </c>
      <c r="I29" s="1689"/>
      <c r="J29" s="719"/>
      <c r="K29" s="1094"/>
      <c r="L29" s="1114"/>
      <c r="M29" s="1114"/>
      <c r="N29" s="1114"/>
      <c r="O29" s="1114"/>
      <c r="P29" s="1114"/>
      <c r="Q29" s="1114"/>
      <c r="R29" s="1114"/>
      <c r="S29" s="1114"/>
      <c r="T29" s="1097"/>
      <c r="U29" s="148" t="s">
        <v>357</v>
      </c>
      <c r="V29" s="175" t="s">
        <v>358</v>
      </c>
      <c r="W29" s="1181">
        <f t="shared" si="1"/>
        <v>0</v>
      </c>
      <c r="X29" s="233" cm="1">
        <f t="array" aca="1" ref="X29" ca="1">_xlfn.IFNA(LOOKUP(TODAY()-1,'Inbound SOS &amp; EOD'!1:1,IF('Inbound SOS &amp; EOD'!80:80="",'Inbound SOS &amp; EOD'!57:57,'Inbound SOS &amp; EOD'!80:80)),0)</f>
        <v>0</v>
      </c>
      <c r="Y29" s="144">
        <f ca="1">LOOKUP(AA1,'Deployment needs'!$2:$2,'Deployment needs'!74:74)</f>
        <v>1.6581666666666666</v>
      </c>
      <c r="Z29" s="56"/>
      <c r="AA29" s="220" t="s">
        <v>240</v>
      </c>
      <c r="AB29" s="113">
        <f>W7</f>
        <v>1</v>
      </c>
      <c r="AC29" s="113">
        <v>200</v>
      </c>
      <c r="AD29" s="221">
        <f>AC29*AB29*$AD$26/2</f>
        <v>1000</v>
      </c>
      <c r="AE29" s="56"/>
      <c r="AF29" s="2111"/>
      <c r="AG29" s="1127" t="str" cm="1">
        <f t="array" ref="AG29">IFERROR(INDEX($A$1:$A$471,SMALL(IF($U$28=#REF!,ROW(#REF!)-MIN(ROW($A$1:$A$471))+1,""), ROW()-23)),"")</f>
        <v/>
      </c>
      <c r="AH29" s="1147"/>
      <c r="AI29" s="2069" t="str" cm="1">
        <f t="array" ref="AI29">IFERROR(INDEX($A$1:$A$471,SMALL(IF($U$35=#REF!,ROW(#REF!)-MIN(ROW($A$1:$A$471))+1,""), ROW()-26)),"")</f>
        <v/>
      </c>
      <c r="AJ29" s="2070"/>
      <c r="AK29" s="1129" t="str" cm="1">
        <f t="array" ref="AK29">IFERROR(INDEX($A$1:$A$471,SMALL(IF($U$22=#REF!,ROW(#REF!)-MIN(ROW($A$1:$A$471))+1,""), ROW()-20)),"")</f>
        <v/>
      </c>
      <c r="AL29" s="1129" t="str" cm="1">
        <f t="array" ref="AL29">IFERROR(INDEX($A$1:$A$471,SMALL(IF($U$25=#REF!,ROW(#REF!)-MIN(ROW($A$1:$A$471))+1,""), ROW()-26)),"")</f>
        <v/>
      </c>
      <c r="AM29" s="1129" t="str" cm="1">
        <f t="array" ref="AM29">IFERROR(INDEX($A$1:$A$471,SMALL(IF($U$27=#REF!,ROW(#REF!)-MIN(ROW($A$1:$A$471))+1,""), ROW()-17)),"")</f>
        <v/>
      </c>
      <c r="AN29" s="1129" t="str" cm="1">
        <f t="array" ref="AN29">IFERROR(INDEX($A$1:$A$471,SMALL(IF($U$34=#REF!,ROW(#REF!)-MIN(ROW($A$1:$A$471))+1,""), ROW()-12)),"")</f>
        <v/>
      </c>
      <c r="AO29" s="1143" t="str" cm="1">
        <f t="array" ref="AO29">IFERROR(INDEX($A$1:$A$75,SMALL(IF($U$6=$B$1:$B$75,ROW($B$1:$B$75)-MIN(ROW($A$1:$A$75))+1,""), ROW()-1)),"")</f>
        <v>Marian Marquez</v>
      </c>
      <c r="AP29" s="1143" t="str" cm="1">
        <f t="array" ref="AP29">IFERROR(INDEX($A$76:$A$130,SMALL(IF($U$6=$B$76:$B$130,ROW($B$76:$B$130)-MIN(ROW($A$76:$A$130))+1,""), ROW()-1)),"")</f>
        <v/>
      </c>
      <c r="AQ29" s="323"/>
      <c r="AR29" s="323"/>
      <c r="AS29" s="323"/>
      <c r="AT29" s="323"/>
      <c r="BE29" s="579" t="s">
        <v>5381</v>
      </c>
      <c r="BF29">
        <v>4</v>
      </c>
      <c r="BG29" s="896" t="e">
        <f t="shared" si="0"/>
        <v>#N/A</v>
      </c>
    </row>
    <row r="30" spans="1:59" ht="15.75" customHeight="1">
      <c r="A30" s="49" t="s">
        <v>5382</v>
      </c>
      <c r="B30" s="1182" t="str" cm="1">
        <f t="array" ref="B30">IFERROR(_xlfn.IFS(E34=0,"",E34&gt;0,E34),"")</f>
        <v>p</v>
      </c>
      <c r="D30" s="602" t="s">
        <v>5368</v>
      </c>
      <c r="E30" s="617" t="s">
        <v>320</v>
      </c>
      <c r="F30" s="1791" t="s">
        <v>5383</v>
      </c>
      <c r="G30" s="1791"/>
      <c r="H30" s="310" t="s">
        <v>320</v>
      </c>
      <c r="I30" s="1689"/>
      <c r="J30" s="719"/>
      <c r="K30" s="1094"/>
      <c r="L30" s="1114"/>
      <c r="M30" s="1114"/>
      <c r="N30" s="1114"/>
      <c r="O30" s="1114"/>
      <c r="P30" s="1114"/>
      <c r="Q30" s="1114"/>
      <c r="R30" s="1114"/>
      <c r="S30" s="1114"/>
      <c r="T30" s="1097"/>
      <c r="U30" s="148" t="s">
        <v>359</v>
      </c>
      <c r="V30" s="175" t="s">
        <v>249</v>
      </c>
      <c r="W30" s="1181">
        <f t="shared" si="1"/>
        <v>0</v>
      </c>
      <c r="X30" s="810"/>
      <c r="Y30" s="144"/>
      <c r="Z30" s="56"/>
      <c r="AA30" s="220"/>
      <c r="AB30" s="113"/>
      <c r="AC30" s="113"/>
      <c r="AD30" s="221"/>
      <c r="AE30" s="56"/>
      <c r="AF30" s="2111"/>
      <c r="AG30" s="1127" t="str" cm="1">
        <f t="array" ref="AG30">IFERROR(INDEX($A$1:$A$471,SMALL(IF($U$28=#REF!,ROW(#REF!)-MIN(ROW($A$1:$A$471))+1,""), ROW()-23)),"")</f>
        <v/>
      </c>
      <c r="AH30" s="1147"/>
      <c r="AI30" s="2069" t="str" cm="1">
        <f t="array" ref="AI30">IFERROR(INDEX($A$1:$A$471,SMALL(IF($U$35=#REF!,ROW(#REF!)-MIN(ROW($A$1:$A$471))+1,""), ROW()-26)),"")</f>
        <v/>
      </c>
      <c r="AJ30" s="2070"/>
      <c r="AK30" s="1129" t="str" cm="1">
        <f t="array" ref="AK30">IFERROR(INDEX($A$1:$A$471,SMALL(IF($U$22=#REF!,ROW(#REF!)-MIN(ROW($A$1:$A$471))+1,""), ROW()-20)),"")</f>
        <v/>
      </c>
      <c r="AL30" s="1129" t="str" cm="1">
        <f t="array" ref="AL30">IFERROR(INDEX($A$1:$A$471,SMALL(IF($U$25=#REF!,ROW(#REF!)-MIN(ROW($A$1:$A$471))+1,""), ROW()-26)),"")</f>
        <v/>
      </c>
      <c r="AM30" s="1129" t="str" cm="1">
        <f t="array" ref="AM30">IFERROR(INDEX($A$1:$A$471,SMALL(IF($U$27=#REF!,ROW(#REF!)-MIN(ROW($A$1:$A$471))+1,""), ROW()-17)),"")</f>
        <v/>
      </c>
      <c r="AN30" s="1129" t="str" cm="1">
        <f t="array" ref="AN30">IFERROR(INDEX($A$1:$A$471,SMALL(IF($U$34=#REF!,ROW(#REF!)-MIN(ROW($A$1:$A$471))+1,""), ROW()-12)),"")</f>
        <v/>
      </c>
      <c r="AO30" s="1143" t="str" cm="1">
        <f t="array" ref="AO30">IFERROR(INDEX($A$1:$A$75,SMALL(IF($U$6=$B$1:$B$75,ROW($B$1:$B$75)-MIN(ROW($A$1:$A$75))+1,""), ROW()-1)),"")</f>
        <v>Yanexy Vargas</v>
      </c>
      <c r="AP30" s="1144" t="str" cm="1">
        <f t="array" ref="AP30">IFERROR(INDEX($A$71:$A$471,SMALL(IF($U$6=#REF!,ROW(#REF!)-MIN(ROW($A$71:$A$471))+1,""), ROW()-1)),"")</f>
        <v/>
      </c>
      <c r="AQ30" s="323"/>
      <c r="AR30" s="323"/>
      <c r="AS30" s="323"/>
      <c r="AT30" s="323"/>
      <c r="BE30" s="579" t="s">
        <v>5384</v>
      </c>
      <c r="BG30" s="896" t="e">
        <f t="shared" si="0"/>
        <v>#N/A</v>
      </c>
    </row>
    <row r="31" spans="1:59" ht="14.25" customHeight="1">
      <c r="A31" s="49" t="s">
        <v>5385</v>
      </c>
      <c r="B31" s="1182" t="str" cm="1">
        <f t="array" ref="B31">IFERROR(_xlfn.IFS(E35=0,"",E35&gt;0,E35),"")</f>
        <v>p</v>
      </c>
      <c r="D31" s="602" t="s">
        <v>5372</v>
      </c>
      <c r="E31" s="617" t="s">
        <v>320</v>
      </c>
      <c r="F31" s="1791" t="s">
        <v>5386</v>
      </c>
      <c r="G31" s="1791"/>
      <c r="H31" s="310" t="s">
        <v>320</v>
      </c>
      <c r="I31" s="1689"/>
      <c r="J31" s="719"/>
      <c r="K31" s="1094"/>
      <c r="L31" s="1114"/>
      <c r="M31" s="1114"/>
      <c r="N31" s="1114"/>
      <c r="O31" s="1114"/>
      <c r="P31" s="1114"/>
      <c r="Q31" s="1114"/>
      <c r="R31" s="1114"/>
      <c r="S31" s="1114"/>
      <c r="T31" s="1097"/>
      <c r="U31" s="148" t="s">
        <v>361</v>
      </c>
      <c r="V31" s="175" t="s">
        <v>362</v>
      </c>
      <c r="W31" s="1181">
        <f t="shared" si="1"/>
        <v>0</v>
      </c>
      <c r="X31" s="810"/>
      <c r="Y31" s="144"/>
      <c r="Z31" s="56"/>
      <c r="AA31" s="814" t="s">
        <v>375</v>
      </c>
      <c r="AB31" s="368"/>
      <c r="AC31" s="369"/>
      <c r="AD31" s="222">
        <f>SUM(AD28:AD30)</f>
        <v>35650</v>
      </c>
      <c r="AE31" s="56"/>
      <c r="AF31" s="2111"/>
      <c r="AG31" s="1158" t="s">
        <v>372</v>
      </c>
      <c r="AH31" s="1156" t="str">
        <f>"Overstock Putaway"&amp;"   "&amp;Z20</f>
        <v xml:space="preserve">Overstock Putaway   </v>
      </c>
      <c r="AI31" s="2069" t="str" cm="1">
        <f t="array" ref="AI31">IFERROR(INDEX($A$1:$A$471,SMALL(IF($U$35=#REF!,ROW(#REF!)-MIN(ROW($A$1:$A$471))+1,""), ROW()-26)),"")</f>
        <v/>
      </c>
      <c r="AJ31" s="2070"/>
      <c r="AK31" s="1129" t="str" cm="1">
        <f t="array" ref="AK31">IFERROR(INDEX($A$1:$A$471,SMALL(IF($U$22=#REF!,ROW(#REF!)-MIN(ROW($A$1:$A$471))+1,""), ROW()-20)),"")</f>
        <v/>
      </c>
      <c r="AL31" s="1129" t="str" cm="1">
        <f t="array" ref="AL31">IFERROR(INDEX($A$1:$A$471,SMALL(IF($U$25=#REF!,ROW(#REF!)-MIN(ROW($A$1:$A$471))+1,""), ROW()-26)),"")</f>
        <v/>
      </c>
      <c r="AM31" s="1129" t="str" cm="1">
        <f t="array" ref="AM31">IFERROR(INDEX($A$1:$A$471,SMALL(IF($U$27=#REF!,ROW(#REF!)-MIN(ROW($A$1:$A$471))+1,""), ROW()-17)),"")</f>
        <v/>
      </c>
      <c r="AN31" s="1129" t="str" cm="1">
        <f t="array" ref="AN31">IFERROR(INDEX($A$1:$A$471,SMALL(IF($U$34=#REF!,ROW(#REF!)-MIN(ROW($A$1:$A$471))+1,""), ROW()-12)),"")</f>
        <v/>
      </c>
      <c r="AO31" s="1143" t="str" cm="1">
        <f t="array" ref="AO31">IFERROR(INDEX($A$1:$A$75,SMALL(IF($U$6=$B$1:$B$75,ROW($B$1:$B$75)-MIN(ROW($A$1:$A$75))+1,""), ROW()-1)),"")</f>
        <v/>
      </c>
      <c r="AP31" s="1144" t="str" cm="1">
        <f t="array" ref="AP31">IFERROR(INDEX($A$71:$A$471,SMALL(IF($U$6=#REF!,ROW(#REF!)-MIN(ROW($A$71:$A$471))+1,""), ROW()-1)),"")</f>
        <v/>
      </c>
      <c r="AQ31" s="323"/>
      <c r="AR31" s="323"/>
      <c r="AS31" s="323"/>
      <c r="AT31" s="323"/>
      <c r="BE31" s="579" t="s">
        <v>5387</v>
      </c>
      <c r="BG31" s="896" t="e">
        <f t="shared" si="0"/>
        <v>#N/A</v>
      </c>
    </row>
    <row r="32" spans="1:59" ht="14.25" customHeight="1">
      <c r="A32" s="49" t="s">
        <v>5388</v>
      </c>
      <c r="B32" s="1182" t="str" cm="1">
        <f t="array" ref="B32">IFERROR(_xlfn.IFS(E36=0,"",E36&gt;0,E36),"")</f>
        <v>x</v>
      </c>
      <c r="D32" s="602" t="s">
        <v>5375</v>
      </c>
      <c r="E32" s="617" t="s">
        <v>320</v>
      </c>
      <c r="F32" s="1791" t="s">
        <v>5389</v>
      </c>
      <c r="G32" s="1791"/>
      <c r="H32" s="310" t="s">
        <v>320</v>
      </c>
      <c r="I32" s="1689"/>
      <c r="J32" s="719"/>
      <c r="K32" s="1094"/>
      <c r="L32" s="1114"/>
      <c r="M32" s="1114"/>
      <c r="N32" s="1114"/>
      <c r="O32" s="1114"/>
      <c r="P32" s="1114"/>
      <c r="Q32" s="1114"/>
      <c r="R32" s="1114"/>
      <c r="S32" s="1114"/>
      <c r="T32" s="1097"/>
      <c r="U32" s="148" t="s">
        <v>236</v>
      </c>
      <c r="V32" s="175" t="s">
        <v>368</v>
      </c>
      <c r="W32" s="1181">
        <f t="shared" si="1"/>
        <v>2</v>
      </c>
      <c r="X32" s="1872"/>
      <c r="Y32" s="144"/>
      <c r="Z32" s="56"/>
      <c r="AA32" s="812"/>
      <c r="AB32" s="812"/>
      <c r="AC32" s="812"/>
      <c r="AD32" s="812"/>
      <c r="AE32" s="56"/>
      <c r="AF32" s="2111"/>
      <c r="AG32" s="1127" t="str" cm="1">
        <f t="array" ref="AG32">IFERROR(INDEX($A$1:$A$471,SMALL(IF($U$19=#REF!,ROW(#REF!)-MIN(ROW($A$1:$A$471))+1,""), ROW()-31)),"")</f>
        <v/>
      </c>
      <c r="AH32" s="1129" t="str" cm="1">
        <f t="array" ref="AH32">IFERROR(INDEX($A$1:$A$471,SMALL(IF($U$20=#REF!,ROW(#REF!)-MIN(ROW($A$1:$A$471))+1,""), ROW()-31)),"")</f>
        <v/>
      </c>
      <c r="AI32" s="2069" t="str" cm="1">
        <f t="array" ref="AI32">IFERROR(INDEX($A$1:$A$471,SMALL(IF($U$35=#REF!,ROW(#REF!)-MIN(ROW($A$1:$A$471))+1,""), ROW()-26)),"")</f>
        <v/>
      </c>
      <c r="AJ32" s="2070"/>
      <c r="AK32" s="1129" t="str" cm="1">
        <f t="array" ref="AK32">IFERROR(INDEX($A$1:$A$471,SMALL(IF($U$22=#REF!,ROW(#REF!)-MIN(ROW($A$1:$A$471))+1,""), ROW()-20)),"")</f>
        <v/>
      </c>
      <c r="AL32" s="1129" t="str" cm="1">
        <f t="array" ref="AL32">IFERROR(INDEX($A$1:$A$471,SMALL(IF($U$25=#REF!,ROW(#REF!)-MIN(ROW($A$1:$A$471))+1,""), ROW()-26)),"")</f>
        <v/>
      </c>
      <c r="AM32" s="1129" t="str" cm="1">
        <f t="array" ref="AM32">IFERROR(INDEX($A$1:$A$471,SMALL(IF($U$27=#REF!,ROW(#REF!)-MIN(ROW($A$1:$A$471))+1,""), ROW()-17)),"")</f>
        <v/>
      </c>
      <c r="AN32" s="1129" t="str" cm="1">
        <f t="array" ref="AN32">IFERROR(INDEX($A$1:$A$471,SMALL(IF($U$34=#REF!,ROW(#REF!)-MIN(ROW($A$1:$A$471))+1,""), ROW()-12)),"")</f>
        <v/>
      </c>
      <c r="AO32" s="1143" t="str" cm="1">
        <f t="array" ref="AO32">IFERROR(INDEX($A$1:$A$75,SMALL(IF($U$6=$B$1:$B$75,ROW($B$1:$B$75)-MIN(ROW($A$1:$A$75))+1,""), ROW()-1)),"")</f>
        <v/>
      </c>
      <c r="AP32" s="1144" t="str" cm="1">
        <f t="array" ref="AP32">IFERROR(INDEX($A$71:$A$471,SMALL(IF($U$6=#REF!,ROW(#REF!)-MIN(ROW($A$71:$A$471))+1,""), ROW()-1)),"")</f>
        <v/>
      </c>
      <c r="AQ32" s="323"/>
      <c r="AR32" s="323"/>
      <c r="AS32" s="323"/>
      <c r="AT32" s="323"/>
      <c r="BE32" s="579" t="s">
        <v>5390</v>
      </c>
      <c r="BG32" s="896" t="e">
        <f t="shared" si="0"/>
        <v>#N/A</v>
      </c>
    </row>
    <row r="33" spans="1:59" ht="14.25" customHeight="1">
      <c r="A33" s="620" t="s">
        <v>5391</v>
      </c>
      <c r="B33" s="1182" t="str" cm="1">
        <f t="array" ref="B33">IFERROR(_xlfn.IFS(E37=0,"",E37&gt;0,E37),"")</f>
        <v>x</v>
      </c>
      <c r="D33" s="602" t="s">
        <v>5379</v>
      </c>
      <c r="E33" s="617" t="s">
        <v>320</v>
      </c>
      <c r="F33" s="1791" t="s">
        <v>5392</v>
      </c>
      <c r="G33" s="1791"/>
      <c r="H33" s="310" t="s">
        <v>252</v>
      </c>
      <c r="I33" s="1689"/>
      <c r="J33" s="719"/>
      <c r="K33" s="1094"/>
      <c r="L33" s="1114"/>
      <c r="M33" s="1114"/>
      <c r="N33" s="1114"/>
      <c r="O33" s="1114"/>
      <c r="P33" s="1114"/>
      <c r="Q33" s="1114"/>
      <c r="R33" s="1114"/>
      <c r="S33" s="1114"/>
      <c r="T33" s="1097"/>
      <c r="U33" s="148" t="s">
        <v>370</v>
      </c>
      <c r="V33" s="174" t="s">
        <v>207</v>
      </c>
      <c r="W33" s="1181">
        <f t="shared" si="1"/>
        <v>0</v>
      </c>
      <c r="X33" s="2126"/>
      <c r="Y33" s="144">
        <f ca="1">LOOKUP(AA1,'Deployment needs'!$2:$2,'Deployment needs'!96:96)</f>
        <v>0</v>
      </c>
      <c r="Z33" s="56"/>
      <c r="AA33" s="1831" t="s">
        <v>381</v>
      </c>
      <c r="AB33" s="2121"/>
      <c r="AC33" s="2121"/>
      <c r="AD33" s="2122"/>
      <c r="AE33" s="56"/>
      <c r="AF33" s="2111"/>
      <c r="AG33" s="1127" t="str" cm="1">
        <f t="array" ref="AG33">IFERROR(INDEX($A$1:$A$471,SMALL(IF($U$19=#REF!,ROW(#REF!)-MIN(ROW($A$1:$A$471))+1,""), ROW()-31)),"")</f>
        <v/>
      </c>
      <c r="AH33" s="1129" t="str" cm="1">
        <f t="array" ref="AH33">IFERROR(INDEX($A$1:$A$471,SMALL(IF($U$20=#REF!,ROW(#REF!)-MIN(ROW($A$1:$A$471))+1,""), ROW()-31)),"")</f>
        <v/>
      </c>
      <c r="AI33" s="2069" t="str" cm="1">
        <f t="array" ref="AI33">IFERROR(INDEX($A$1:$A$471,SMALL(IF($U$35=#REF!,ROW(#REF!)-MIN(ROW($A$1:$A$471))+1,""), ROW()-26)),"")</f>
        <v/>
      </c>
      <c r="AJ33" s="2070"/>
      <c r="AK33" s="1163" t="s">
        <v>362</v>
      </c>
      <c r="AL33" s="1129" t="str" cm="1">
        <f t="array" ref="AL33">IFERROR(INDEX($A$1:$A$471,SMALL(IF($U$25=#REF!,ROW(#REF!)-MIN(ROW($A$1:$A$471))+1,""), ROW()-26)),"")</f>
        <v/>
      </c>
      <c r="AM33" s="1129" t="str" cm="1">
        <f t="array" ref="AM33">IFERROR(INDEX($A$1:$A$471,SMALL(IF($U$27=#REF!,ROW(#REF!)-MIN(ROW($A$1:$A$471))+1,""), ROW()-17)),"")</f>
        <v/>
      </c>
      <c r="AN33" s="1129" t="str" cm="1">
        <f t="array" ref="AN33">IFERROR(INDEX($A$1:$A$471,SMALL(IF($U$34=#REF!,ROW(#REF!)-MIN(ROW($A$1:$A$471))+1,""), ROW()-12)),"")</f>
        <v/>
      </c>
      <c r="AO33" s="1143" t="str" cm="1">
        <f t="array" ref="AO33">IFERROR(INDEX($A$1:$A$75,SMALL(IF($U$6=$B$1:$B$75,ROW($B$1:$B$75)-MIN(ROW($A$1:$A$75))+1,""), ROW()-1)),"")</f>
        <v/>
      </c>
      <c r="AP33" s="1144" t="str" cm="1">
        <f t="array" ref="AP33">IFERROR(INDEX($A$71:$A$471,SMALL(IF($U$6=#REF!,ROW(#REF!)-MIN(ROW($A$71:$A$471))+1,""), ROW()-1)),"")</f>
        <v/>
      </c>
      <c r="AQ33" s="323"/>
      <c r="AR33" s="323"/>
      <c r="AS33" s="323"/>
      <c r="AT33" s="323"/>
      <c r="BE33" s="579" t="s">
        <v>5393</v>
      </c>
      <c r="BG33" s="896" t="e">
        <f t="shared" si="0"/>
        <v>#N/A</v>
      </c>
    </row>
    <row r="34" spans="1:59" ht="14.25" customHeight="1">
      <c r="A34" s="49" t="s">
        <v>5394</v>
      </c>
      <c r="B34" s="1182" t="str" cm="1">
        <f t="array" ref="B34">IFERROR(_xlfn.IFS(E38=0,"",E38&gt;0,E38),"")</f>
        <v>x</v>
      </c>
      <c r="D34" s="49" t="s">
        <v>5382</v>
      </c>
      <c r="E34" s="617" t="s">
        <v>320</v>
      </c>
      <c r="F34" s="1791" t="s">
        <v>5395</v>
      </c>
      <c r="G34" s="1791"/>
      <c r="H34" s="310" t="s">
        <v>252</v>
      </c>
      <c r="I34" s="1689"/>
      <c r="J34" s="719"/>
      <c r="K34" s="1094"/>
      <c r="L34" s="1114"/>
      <c r="M34" s="1114"/>
      <c r="N34" s="1114"/>
      <c r="O34" s="1114"/>
      <c r="P34" s="1114"/>
      <c r="Q34" s="1114"/>
      <c r="R34" s="1114"/>
      <c r="S34" s="1114"/>
      <c r="T34" s="1097"/>
      <c r="U34" s="148" t="s">
        <v>245</v>
      </c>
      <c r="V34" s="174" t="s">
        <v>371</v>
      </c>
      <c r="W34" s="1181">
        <f t="shared" si="1"/>
        <v>3</v>
      </c>
      <c r="X34" s="2126"/>
      <c r="Y34" s="144">
        <f ca="1">LOOKUP(AA1,'Deployment needs'!$2:$2,'Deployment needs'!42:42)</f>
        <v>0.5</v>
      </c>
      <c r="Z34" s="56"/>
      <c r="AA34" s="139" t="s">
        <v>383</v>
      </c>
      <c r="AB34" s="136" t="s">
        <v>384</v>
      </c>
      <c r="AC34" s="136" t="s">
        <v>365</v>
      </c>
      <c r="AD34" s="140" t="s">
        <v>385</v>
      </c>
      <c r="AE34" s="56"/>
      <c r="AF34" s="2111"/>
      <c r="AG34" s="1127" t="str" cm="1">
        <f t="array" ref="AG34">IFERROR(INDEX($A$1:$A$471,SMALL(IF($U$19=#REF!,ROW(#REF!)-MIN(ROW($A$1:$A$471))+1,""), ROW()-31)),"")</f>
        <v/>
      </c>
      <c r="AH34" s="1129" t="str" cm="1">
        <f t="array" ref="AH34">IFERROR(INDEX($A$1:$A$471,SMALL(IF($U$20=#REF!,ROW(#REF!)-MIN(ROW($A$1:$A$471))+1,""), ROW()-31)),"")</f>
        <v/>
      </c>
      <c r="AI34" s="2069" t="str" cm="1">
        <f t="array" ref="AI34">IFERROR(INDEX($A$1:$A$471,SMALL(IF($U$35=#REF!,ROW(#REF!)-MIN(ROW($A$1:$A$471))+1,""), ROW()-26)),"")</f>
        <v/>
      </c>
      <c r="AJ34" s="2070"/>
      <c r="AK34" s="1145" t="str" cm="1">
        <f t="array" ref="AK34">IFERROR(INDEX($A$1:$A$471,SMALL(IF($U$31=#REF!,ROW(#REF!)-MIN(ROW($A$1:$A$471))+1,""), ROW()-33)),"")</f>
        <v/>
      </c>
      <c r="AL34" s="1129" t="str" cm="1">
        <f t="array" ref="AL34">IFERROR(INDEX($A$1:$A$471,SMALL(IF($U$25=#REF!,ROW(#REF!)-MIN(ROW($A$1:$A$471))+1,""), ROW()-26)),"")</f>
        <v/>
      </c>
      <c r="AM34" s="1129" t="str" cm="1">
        <f t="array" ref="AM34">IFERROR(INDEX($A$1:$A$471,SMALL(IF($U$27=#REF!,ROW(#REF!)-MIN(ROW($A$1:$A$471))+1,""), ROW()-17)),"")</f>
        <v/>
      </c>
      <c r="AN34" s="1129" t="str" cm="1">
        <f t="array" ref="AN34">IFERROR(INDEX($A$1:$A$471,SMALL(IF($U$34=#REF!,ROW(#REF!)-MIN(ROW($A$1:$A$471))+1,""), ROW()-12)),"")</f>
        <v/>
      </c>
      <c r="AO34" s="1143" t="str" cm="1">
        <f t="array" ref="AO34">IFERROR(INDEX($A$1:$A$75,SMALL(IF($U$6=$B$1:$B$75,ROW($B$1:$B$75)-MIN(ROW($A$1:$A$75))+1,""), ROW()-1)),"")</f>
        <v/>
      </c>
      <c r="AP34" s="1144" t="str" cm="1">
        <f t="array" ref="AP34">IFERROR(INDEX($A$71:$A$471,SMALL(IF($U$6=#REF!,ROW(#REF!)-MIN(ROW($A$71:$A$471))+1,""), ROW()-1)),"")</f>
        <v/>
      </c>
      <c r="AQ34" s="323"/>
      <c r="AR34" s="323"/>
      <c r="AS34" s="323"/>
      <c r="AT34" s="323"/>
      <c r="BE34" s="579" t="s">
        <v>5396</v>
      </c>
      <c r="BF34">
        <v>1</v>
      </c>
      <c r="BG34" s="896" t="e">
        <f t="shared" si="0"/>
        <v>#N/A</v>
      </c>
    </row>
    <row r="35" spans="1:59" ht="14.25" customHeight="1">
      <c r="A35" s="49" t="s">
        <v>5397</v>
      </c>
      <c r="B35" s="1182" t="str" cm="1">
        <f t="array" ref="B35">IFERROR(_xlfn.IFS(E39=0,"",E39&gt;0,E39),"")</f>
        <v>p</v>
      </c>
      <c r="D35" s="49" t="s">
        <v>5385</v>
      </c>
      <c r="E35" s="617" t="s">
        <v>320</v>
      </c>
      <c r="F35" s="1791" t="s">
        <v>5398</v>
      </c>
      <c r="G35" s="1791"/>
      <c r="H35" s="310" t="s">
        <v>664</v>
      </c>
      <c r="I35" s="1689"/>
      <c r="J35" s="719"/>
      <c r="K35" s="1094"/>
      <c r="L35" s="1114"/>
      <c r="M35" s="1114"/>
      <c r="N35" s="1114"/>
      <c r="O35" s="1114"/>
      <c r="P35" s="1114"/>
      <c r="Q35" s="1114"/>
      <c r="R35" s="1114"/>
      <c r="S35" s="1114"/>
      <c r="T35" s="1097"/>
      <c r="U35" s="149" t="s">
        <v>373</v>
      </c>
      <c r="V35" s="176" t="s">
        <v>374</v>
      </c>
      <c r="W35" s="1181">
        <f t="shared" si="1"/>
        <v>0</v>
      </c>
      <c r="X35" s="2127"/>
      <c r="Y35" s="144">
        <f ca="1">LOOKUP(AA1,'Deployment needs'!$2:$2,'Deployment needs'!77:77)</f>
        <v>1</v>
      </c>
      <c r="Z35" s="56"/>
      <c r="AA35" s="141" t="s">
        <v>338</v>
      </c>
      <c r="AB35" s="137">
        <f>W24-0.5</f>
        <v>5.5</v>
      </c>
      <c r="AC35" s="137">
        <f>Narvar</f>
        <v>34</v>
      </c>
      <c r="AD35" s="115">
        <f>(AC35*AB35*$AD$26)</f>
        <v>1870</v>
      </c>
      <c r="AE35" s="56"/>
      <c r="AF35" s="2111"/>
      <c r="AG35" s="1127" t="str" cm="1">
        <f t="array" ref="AG35">IFERROR(INDEX($A$1:$A$471,SMALL(IF($U$19=#REF!,ROW(#REF!)-MIN(ROW($A$1:$A$471))+1,""), ROW()-31)),"")</f>
        <v/>
      </c>
      <c r="AH35" s="1129" t="str" cm="1">
        <f t="array" ref="AH35">IFERROR(INDEX($A$1:$A$471,SMALL(IF($U$20=#REF!,ROW(#REF!)-MIN(ROW($A$1:$A$471))+1,""), ROW()-31)),"")</f>
        <v/>
      </c>
      <c r="AI35" s="2069" t="str" cm="1">
        <f t="array" ref="AI35">IFERROR(INDEX($A$1:$A$471,SMALL(IF($U$35=#REF!,ROW(#REF!)-MIN(ROW($A$1:$A$471))+1,""), ROW()-26)),"")</f>
        <v/>
      </c>
      <c r="AJ35" s="2070"/>
      <c r="AK35" s="1145" t="str" cm="1">
        <f t="array" ref="AK35">IFERROR(INDEX($A$1:$A$471,SMALL(IF($U$31=#REF!,ROW(#REF!)-MIN(ROW($A$1:$A$471))+1,""), ROW()-33)),"")</f>
        <v/>
      </c>
      <c r="AL35" s="1129" t="str" cm="1">
        <f t="array" ref="AL35">IFERROR(INDEX($A$1:$A$471,SMALL(IF($U$25=#REF!,ROW(#REF!)-MIN(ROW($A$1:$A$471))+1,""), ROW()-26)),"")</f>
        <v/>
      </c>
      <c r="AM35" s="1129" t="str" cm="1">
        <f t="array" ref="AM35">IFERROR(INDEX($A$1:$A$471,SMALL(IF($U$27=#REF!,ROW(#REF!)-MIN(ROW($A$1:$A$471))+1,""), ROW()-17)),"")</f>
        <v/>
      </c>
      <c r="AN35" s="1129" t="str" cm="1">
        <f t="array" ref="AN35">IFERROR(INDEX($A$1:$A$471,SMALL(IF($U$34=#REF!,ROW(#REF!)-MIN(ROW($A$1:$A$471))+1,""), ROW()-12)),"")</f>
        <v/>
      </c>
      <c r="AO35" s="1143" t="str" cm="1">
        <f t="array" ref="AO35">IFERROR(INDEX($A$1:$A$75,SMALL(IF($U$6=$B$1:$B$75,ROW($B$1:$B$75)-MIN(ROW($A$1:$A$75))+1,""), ROW()-1)),"")</f>
        <v/>
      </c>
      <c r="AP35" s="1144" t="str" cm="1">
        <f t="array" ref="AP35">IFERROR(INDEX($A$71:$A$471,SMALL(IF($U$6=#REF!,ROW(#REF!)-MIN(ROW($A$71:$A$471))+1,""), ROW()-1)),"")</f>
        <v/>
      </c>
      <c r="AQ35" s="323"/>
      <c r="AR35" s="323"/>
      <c r="AS35" s="323"/>
      <c r="AT35" s="323"/>
      <c r="BG35" s="896"/>
    </row>
    <row r="36" spans="1:59" ht="14.25" customHeight="1">
      <c r="A36" s="49" t="s">
        <v>5399</v>
      </c>
      <c r="B36" s="1182" t="str" cm="1">
        <f t="array" ref="B36">IFERROR(_xlfn.IFS(E40=0,"",E40&gt;0,E40),"")</f>
        <v>p</v>
      </c>
      <c r="D36" s="49" t="s">
        <v>5388</v>
      </c>
      <c r="E36" s="617" t="s">
        <v>252</v>
      </c>
      <c r="F36" s="824" t="s">
        <v>5400</v>
      </c>
      <c r="G36" s="824"/>
      <c r="H36" s="310" t="s">
        <v>252</v>
      </c>
      <c r="I36" s="1689"/>
      <c r="J36" s="719"/>
      <c r="K36" s="1094"/>
      <c r="L36" s="1114"/>
      <c r="M36" s="1114"/>
      <c r="N36" s="1114"/>
      <c r="O36" s="1114"/>
      <c r="P36" s="1114"/>
      <c r="Q36" s="1114"/>
      <c r="R36" s="1114"/>
      <c r="S36" s="1114"/>
      <c r="T36" s="1097"/>
      <c r="U36" s="1115"/>
      <c r="V36" s="151" t="s">
        <v>376</v>
      </c>
      <c r="W36" s="146">
        <f>SUM(W5:W35)</f>
        <v>82</v>
      </c>
      <c r="X36" s="202"/>
      <c r="Y36" s="203">
        <f ca="1">SUM(Y5:Y35)</f>
        <v>21.573325995968954</v>
      </c>
      <c r="Z36" s="56"/>
      <c r="AA36" s="141" t="s">
        <v>343</v>
      </c>
      <c r="AB36" s="137">
        <f>W25</f>
        <v>1</v>
      </c>
      <c r="AC36" s="137">
        <f>Exceptions</f>
        <v>25</v>
      </c>
      <c r="AD36" s="115">
        <f>(AC36*AB36*(2))</f>
        <v>50</v>
      </c>
      <c r="AE36" s="56"/>
      <c r="AF36" s="2111"/>
      <c r="AG36" s="1127" t="str" cm="1">
        <f t="array" ref="AG36">IFERROR(INDEX($A$1:$A$471,SMALL(IF($U$19=#REF!,ROW(#REF!)-MIN(ROW($A$1:$A$471))+1,""), ROW()-31)),"")</f>
        <v/>
      </c>
      <c r="AH36" s="1129" t="str" cm="1">
        <f t="array" ref="AH36">IFERROR(INDEX($A$1:$A$471,SMALL(IF($U$20=#REF!,ROW(#REF!)-MIN(ROW($A$1:$A$471))+1,""), ROW()-31)),"")</f>
        <v/>
      </c>
      <c r="AI36" s="2069" t="str" cm="1">
        <f t="array" ref="AI36">IFERROR(INDEX($A$1:$A$471,SMALL(IF($U$35=#REF!,ROW(#REF!)-MIN(ROW($A$1:$A$471))+1,""), ROW()-26)),"")</f>
        <v/>
      </c>
      <c r="AJ36" s="2070"/>
      <c r="AK36" s="1145" t="str" cm="1">
        <f t="array" ref="AK36">IFERROR(INDEX($A$1:$A$471,SMALL(IF($U$31=#REF!,ROW(#REF!)-MIN(ROW($A$1:$A$471))+1,""), ROW()-33)),"")</f>
        <v/>
      </c>
      <c r="AL36" s="1129" t="str" cm="1">
        <f t="array" ref="AL36">IFERROR(INDEX($A$1:$A$471,SMALL(IF($U$25=#REF!,ROW(#REF!)-MIN(ROW($A$1:$A$471))+1,""), ROW()-26)),"")</f>
        <v/>
      </c>
      <c r="AM36" s="1129" t="str" cm="1">
        <f t="array" ref="AM36">IFERROR(INDEX($A$1:$A$471,SMALL(IF($U$27=#REF!,ROW(#REF!)-MIN(ROW($A$1:$A$471))+1,""), ROW()-17)),"")</f>
        <v/>
      </c>
      <c r="AN36" s="1129" t="str" cm="1">
        <f t="array" ref="AN36">IFERROR(INDEX($A$1:$A$471,SMALL(IF($U$34=#REF!,ROW(#REF!)-MIN(ROW($A$1:$A$471))+1,""), ROW()-12)),"")</f>
        <v/>
      </c>
      <c r="AO36" s="1143" t="str" cm="1">
        <f t="array" ref="AO36">IFERROR(INDEX($A$1:$A$75,SMALL(IF($U$6=$B$1:$B$75,ROW($B$1:$B$75)-MIN(ROW($A$1:$A$75))+1,""), ROW()-1)),"")</f>
        <v/>
      </c>
      <c r="AP36" s="1144" t="str" cm="1">
        <f t="array" ref="AP36">IFERROR(INDEX($A$71:$A$471,SMALL(IF($U$6=#REF!,ROW(#REF!)-MIN(ROW($A$71:$A$471))+1,""), ROW()-1)),"")</f>
        <v/>
      </c>
      <c r="AQ36" s="323"/>
      <c r="AR36" s="323"/>
      <c r="AS36" s="323"/>
      <c r="AT36" s="323"/>
      <c r="BG36" s="896"/>
    </row>
    <row r="37" spans="1:59" ht="15">
      <c r="A37" s="1082" t="s">
        <v>5275</v>
      </c>
      <c r="B37" s="1182" t="str" cm="1">
        <f t="array" ref="B37">IFERROR(_xlfn.IFS(H5=0,"",H5&gt;0,H5),"")</f>
        <v>rs</v>
      </c>
      <c r="D37" s="620" t="s">
        <v>5391</v>
      </c>
      <c r="E37" s="617" t="s">
        <v>252</v>
      </c>
      <c r="F37" s="1789" t="s">
        <v>5401</v>
      </c>
      <c r="G37" s="1789"/>
      <c r="H37" s="1122" t="s">
        <v>252</v>
      </c>
      <c r="I37" s="1689"/>
      <c r="J37" s="719"/>
      <c r="K37" s="1094"/>
      <c r="L37" s="1114"/>
      <c r="M37" s="1114"/>
      <c r="N37" s="1114"/>
      <c r="O37" s="1114"/>
      <c r="P37" s="1114"/>
      <c r="Q37" s="1114"/>
      <c r="R37" s="1114"/>
      <c r="S37" s="1114"/>
      <c r="T37" s="1097"/>
      <c r="U37" s="1115"/>
      <c r="V37" s="177" t="s">
        <v>378</v>
      </c>
      <c r="W37" s="119">
        <f>SUM(D42+F42+J42+L26+O26+R24)-W40-W41-W42-W43-W44-W45-W46-W47</f>
        <v>79</v>
      </c>
      <c r="X37" s="197"/>
      <c r="Y37" s="120">
        <f ca="1">LOOKUP(TODAY(),'Deployment needs'!2:2,'Deployment needs'!52:52)</f>
        <v>23.431665390604977</v>
      </c>
      <c r="Z37" s="56"/>
      <c r="AA37" s="141" t="s">
        <v>351</v>
      </c>
      <c r="AB37" s="137">
        <f>W27</f>
        <v>3</v>
      </c>
      <c r="AC37" s="137">
        <f>Returns_put_away</f>
        <v>100</v>
      </c>
      <c r="AD37" s="115">
        <f>(AC37*AB37*($AD$26-1))</f>
        <v>2700</v>
      </c>
      <c r="AE37" s="56"/>
      <c r="AF37" s="2112"/>
      <c r="AG37" s="1130" t="str" cm="1">
        <f t="array" ref="AG37">IFERROR(INDEX($A$1:$A$471,SMALL(IF($U$19=#REF!,ROW(#REF!)-MIN(ROW($A$1:$A$471))+1,""), ROW()-31)),"")</f>
        <v/>
      </c>
      <c r="AH37" s="1131" t="str" cm="1">
        <f t="array" ref="AH37">IFERROR(INDEX($A$1:$A$471,SMALL(IF($U$20=#REF!,ROW(#REF!)-MIN(ROW($A$1:$A$471))+1,""), ROW()-31)),"")</f>
        <v/>
      </c>
      <c r="AI37" s="2069" t="str" cm="1">
        <f t="array" ref="AI37">IFERROR(INDEX($A$1:$A$471,SMALL(IF($U$35=#REF!,ROW(#REF!)-MIN(ROW($A$1:$A$471))+1,""), ROW()-26)),"")</f>
        <v/>
      </c>
      <c r="AJ37" s="2070"/>
      <c r="AK37" s="1145" t="str" cm="1">
        <f t="array" ref="AK37">IFERROR(INDEX($A$1:$A$471,SMALL(IF($U$31=#REF!,ROW(#REF!)-MIN(ROW($A$1:$A$471))+1,""), ROW()-33)),"")</f>
        <v/>
      </c>
      <c r="AL37" s="1131" t="str" cm="1">
        <f t="array" ref="AL37">IFERROR(INDEX($A$1:$A$471,SMALL(IF($U$25=#REF!,ROW(#REF!)-MIN(ROW($A$1:$A$471))+1,""), ROW()-26)),"")</f>
        <v/>
      </c>
      <c r="AM37" s="1132"/>
      <c r="AN37" s="1133"/>
      <c r="AO37" s="1143" t="str" cm="1">
        <f t="array" ref="AO37">IFERROR(INDEX($A$1:$A$75,SMALL(IF($U$6=$B$1:$B$75,ROW($B$1:$B$75)-MIN(ROW($A$1:$A$75))+1,""), ROW()-1)),"")</f>
        <v/>
      </c>
      <c r="AP37" s="1149" t="str" cm="1">
        <f t="array" ref="AP37">IFERROR(INDEX($A$71:$A$471,SMALL(IF($U$6=#REF!,ROW(#REF!)-MIN(ROW($A$71:$A$471))+1,""), ROW()-1)),"")</f>
        <v/>
      </c>
      <c r="AQ37" s="323"/>
      <c r="AR37" s="323"/>
      <c r="AS37" s="323"/>
      <c r="AT37" s="323"/>
      <c r="BE37" t="s">
        <v>5402</v>
      </c>
      <c r="BG37" s="896" t="e">
        <f t="shared" ref="BG37:BG51" si="2">VLOOKUP(BE37,A:A,2,FALSE)</f>
        <v>#N/A</v>
      </c>
    </row>
    <row r="38" spans="1:59" ht="15">
      <c r="A38" s="1082" t="s">
        <v>341</v>
      </c>
      <c r="B38" s="1182" t="str" cm="1">
        <f t="array" ref="B38">IFERROR(_xlfn.IFS(H6=0,"",H6&gt;0,H6),"")</f>
        <v>rp</v>
      </c>
      <c r="D38" s="49" t="s">
        <v>5394</v>
      </c>
      <c r="E38" s="1123" t="s">
        <v>252</v>
      </c>
      <c r="F38" s="2150"/>
      <c r="G38" s="2151"/>
      <c r="H38" s="310"/>
      <c r="I38" s="1689"/>
      <c r="J38" s="719"/>
      <c r="K38" s="1094"/>
      <c r="L38" s="1114"/>
      <c r="M38" s="1114"/>
      <c r="N38" s="1114"/>
      <c r="O38" s="1114"/>
      <c r="P38" s="1114"/>
      <c r="Q38" s="1114"/>
      <c r="R38" s="1114"/>
      <c r="S38" s="1114"/>
      <c r="T38" s="1097"/>
      <c r="U38" s="1115"/>
      <c r="V38" s="178" t="s">
        <v>380</v>
      </c>
      <c r="W38" s="179">
        <f>SUM(W40:W47)-W47</f>
        <v>3</v>
      </c>
      <c r="X38" s="180"/>
      <c r="Y38" s="1116"/>
      <c r="Z38" s="56"/>
      <c r="AA38" s="141" t="s">
        <v>355</v>
      </c>
      <c r="AB38" s="137">
        <f>W28</f>
        <v>0</v>
      </c>
      <c r="AC38" s="137">
        <f>Receiving</f>
        <v>75</v>
      </c>
      <c r="AD38" s="115">
        <f>(AC38*AB38*$AD$26)/2.45</f>
        <v>0</v>
      </c>
      <c r="AE38" s="56"/>
      <c r="AF38" s="1134"/>
      <c r="AG38" s="1135"/>
      <c r="AH38" s="1135"/>
      <c r="AI38" s="1135"/>
      <c r="AJ38" s="1135"/>
      <c r="AK38" s="1135"/>
      <c r="AL38" s="1150"/>
      <c r="AM38" s="1135"/>
      <c r="AN38" s="1135"/>
      <c r="AO38" s="1148" t="str" cm="1">
        <f t="array" ref="AO38">IFERROR(INDEX($A$1:$A$70,SMALL(IF($U$6=#REF!,ROW(#REF!)-MIN(ROW($A$1:$A$70))+1,""), ROW()-1)),"")</f>
        <v/>
      </c>
      <c r="AP38" s="1149" t="str" cm="1">
        <f t="array" ref="AP38">IFERROR(INDEX($A$71:$A$471,SMALL(IF($U$6=#REF!,ROW(#REF!)-MIN(ROW($A$71:$A$471))+1,""), ROW()-1)),"")</f>
        <v/>
      </c>
      <c r="AQ38" s="323"/>
      <c r="AR38" s="323"/>
      <c r="AS38" s="323"/>
      <c r="AT38" s="323"/>
      <c r="BE38" t="s">
        <v>5403</v>
      </c>
      <c r="BF38" t="s">
        <v>5404</v>
      </c>
      <c r="BG38" s="896" t="e">
        <f t="shared" si="2"/>
        <v>#N/A</v>
      </c>
    </row>
    <row r="39" spans="1:59" ht="15">
      <c r="A39" s="1082" t="s">
        <v>346</v>
      </c>
      <c r="B39" s="1182" t="str" cm="1">
        <f t="array" ref="B39">IFERROR(_xlfn.IFS(H7=0,"",H7&gt;0,H7),"")</f>
        <v>ab</v>
      </c>
      <c r="D39" s="49" t="s">
        <v>5397</v>
      </c>
      <c r="E39" s="1123" t="s">
        <v>320</v>
      </c>
      <c r="F39" s="2150"/>
      <c r="G39" s="2151"/>
      <c r="H39" s="310"/>
      <c r="I39" s="1689"/>
      <c r="J39" s="719"/>
      <c r="K39" s="1094"/>
      <c r="L39" s="1114"/>
      <c r="M39" s="1114"/>
      <c r="N39" s="1114"/>
      <c r="O39" s="1114"/>
      <c r="P39" s="1114"/>
      <c r="Q39" s="1114"/>
      <c r="R39" s="1114"/>
      <c r="S39" s="1114"/>
      <c r="T39" s="1097"/>
      <c r="U39" s="1115"/>
      <c r="V39" s="181" t="s">
        <v>598</v>
      </c>
      <c r="W39" s="182" t="s">
        <v>689</v>
      </c>
      <c r="X39" s="180"/>
      <c r="Y39" s="1116"/>
      <c r="Z39" s="56"/>
      <c r="AA39" s="141" t="s">
        <v>276</v>
      </c>
      <c r="AB39" s="137">
        <f>W13</f>
        <v>4</v>
      </c>
      <c r="AC39" s="137">
        <f>Resets_per_hour</f>
        <v>20</v>
      </c>
      <c r="AD39" s="115">
        <f t="shared" ref="AD39" si="3">(AC39*AB39*$AD$26)</f>
        <v>800</v>
      </c>
      <c r="AE39" s="56"/>
      <c r="AF39" s="1134"/>
      <c r="AG39" s="1151" t="str">
        <f>V40</f>
        <v>NC/NS</v>
      </c>
      <c r="AH39" s="1152" t="s">
        <v>391</v>
      </c>
      <c r="AI39" s="1153" t="s">
        <v>402</v>
      </c>
      <c r="AJ39" s="1153"/>
      <c r="AK39" s="1153" t="s">
        <v>395</v>
      </c>
      <c r="AL39" s="1153" t="s">
        <v>393</v>
      </c>
      <c r="AM39" s="1154" t="s">
        <v>403</v>
      </c>
      <c r="AN39" s="1155" t="s">
        <v>5405</v>
      </c>
      <c r="AO39" s="1148" t="str" cm="1">
        <f t="array" ref="AO39">IFERROR(INDEX($A$1:$A$70,SMALL(IF($U$6=#REF!,ROW(#REF!)-MIN(ROW($A$1:$A$70))+1,""), ROW()-1)),"")</f>
        <v/>
      </c>
      <c r="AP39" s="1149" t="str" cm="1">
        <f t="array" ref="AP39">IFERROR(INDEX($A$71:$A$471,SMALL(IF($U$6=#REF!,ROW(#REF!)-MIN(ROW($A$71:$A$471))+1,""), ROW()-1)),"")</f>
        <v/>
      </c>
      <c r="AQ39" s="323"/>
      <c r="AR39" s="323"/>
      <c r="AS39" s="323"/>
      <c r="AT39" s="323"/>
      <c r="BE39" t="s">
        <v>5406</v>
      </c>
      <c r="BF39">
        <v>2</v>
      </c>
      <c r="BG39" s="896" t="e">
        <f t="shared" si="2"/>
        <v>#N/A</v>
      </c>
    </row>
    <row r="40" spans="1:59" ht="15">
      <c r="A40" s="1082" t="s">
        <v>349</v>
      </c>
      <c r="B40" s="1182" t="str" cm="1">
        <f t="array" ref="B40">IFERROR(_xlfn.IFS(H8=0,"",H8&gt;0,H8),"")</f>
        <v>I</v>
      </c>
      <c r="D40" s="49" t="s">
        <v>5399</v>
      </c>
      <c r="E40" s="1123" t="s">
        <v>320</v>
      </c>
      <c r="F40" s="2150"/>
      <c r="G40" s="2151"/>
      <c r="H40" s="310"/>
      <c r="I40" s="1689"/>
      <c r="J40" s="719"/>
      <c r="K40" s="1094"/>
      <c r="L40" s="1114"/>
      <c r="M40" s="1114"/>
      <c r="N40" s="1114"/>
      <c r="O40" s="1114"/>
      <c r="P40" s="1114"/>
      <c r="Q40" s="1114"/>
      <c r="R40" s="1114"/>
      <c r="S40" s="1114"/>
      <c r="T40" s="1097"/>
      <c r="U40" s="1117" t="s">
        <v>387</v>
      </c>
      <c r="V40" s="183" t="s">
        <v>388</v>
      </c>
      <c r="W40" s="1180">
        <f t="shared" ref="W40:W46" si="4">COUNTIFS($E$5:$E$41,U40)+COUNTIFS($H$5:$H$41,U40)+COUNTIFS($N$5:$N$41,U40)+COUNTIFS($Q$5:$Q$41,U40)+COUNTIFS($S$5:$S$41,U40)</f>
        <v>3</v>
      </c>
      <c r="X40" s="180"/>
      <c r="Y40" s="1116"/>
      <c r="Z40" s="56"/>
      <c r="AA40" s="141" t="s">
        <v>213</v>
      </c>
      <c r="AB40" s="137">
        <f>W11</f>
        <v>2</v>
      </c>
      <c r="AC40" s="138">
        <f>Autobagger_Bander</f>
        <v>120</v>
      </c>
      <c r="AD40" s="115">
        <f>(AC40*AB40*$AD$26)/2</f>
        <v>1200</v>
      </c>
      <c r="AE40" s="56"/>
      <c r="AF40" s="1136">
        <v>1</v>
      </c>
      <c r="AG40" s="1126" t="str" cm="1">
        <f t="array" ref="AG40">IFERROR(INDEX($A$1:$A$471,SMALL(IF($U$40=#REF!,ROW(#REF!)-MIN(ROW($A$1:$A$471))+1,""), ROW()-39)),"")</f>
        <v/>
      </c>
      <c r="AH40" s="1127" t="str" cm="1">
        <f t="array" ref="AH40">IFERROR(INDEX($A$1:$A$471,SMALL(IF($U$41=#REF!,ROW(#REF!)-MIN(ROW($A$1:$A$471))+1,""), ROW()-39)),"")</f>
        <v/>
      </c>
      <c r="AI40" s="1127" t="str" cm="1">
        <f t="array" ref="AI40">IFERROR(INDEX($A$1:$A$471,SMALL(IF($U$46=#REF!,ROW(#REF!)-MIN(ROW($A$1:$A$471))+1,""), ROW()-39)),"")</f>
        <v/>
      </c>
      <c r="AJ40" s="1127"/>
      <c r="AK40" s="1127" t="str" cm="1">
        <f t="array" ref="AK40">IFERROR(INDEX($A$1:$A$471,SMALL(IF($U$43=#REF!,ROW(#REF!)-MIN(ROW($A$1:$A$471))+1,""), ROW()-39)),"")</f>
        <v/>
      </c>
      <c r="AL40" s="1127" t="str" cm="1">
        <f t="array" ref="AL40">IFERROR(INDEX($A$1:$A$471,SMALL(IF($U$42=#REF!,ROW(#REF!)-MIN(ROW($A$1:$A$471))+1,""), ROW()-39)),"")</f>
        <v/>
      </c>
      <c r="AM40" s="1127" t="str" cm="1">
        <f t="array" ref="AM40">IFERROR(INDEX($A$1:$A$371,SMALL(IF($U$45=#REF!,ROW(#REF!)-MIN(ROW($A$1:$A$371))+1,""), ROW()-39)),"")</f>
        <v/>
      </c>
      <c r="AN40" s="1127" t="str" cm="1">
        <f t="array" ref="AN40">IFERROR(INDEX($A$1:$A$371,SMALL(IF($U$47=#REF!,ROW(#REF!)-MIN(ROW($A$1:$A$371))+1,""), ROW()-39)),"")</f>
        <v/>
      </c>
      <c r="AO40" s="1148" t="str" cm="1">
        <f t="array" ref="AO40">IFERROR(INDEX($A$1:$A$70,SMALL(IF($U$6=#REF!,ROW(#REF!)-MIN(ROW($A$1:$A$70))+1,""), ROW()-1)),"")</f>
        <v/>
      </c>
      <c r="AP40" s="1149" t="str" cm="1">
        <f t="array" ref="AP40">IFERROR(INDEX($A$71:$A$471,SMALL(IF($U$6=#REF!,ROW(#REF!)-MIN(ROW($A$71:$A$471))+1,""), ROW()-1)),"")</f>
        <v/>
      </c>
      <c r="AQ40" s="323"/>
      <c r="AR40" s="323"/>
      <c r="AS40" s="323"/>
      <c r="AT40" s="323"/>
      <c r="BE40" t="s">
        <v>5407</v>
      </c>
      <c r="BG40" s="896" t="e">
        <f t="shared" si="2"/>
        <v>#N/A</v>
      </c>
    </row>
    <row r="41" spans="1:59" ht="15">
      <c r="A41" s="1082" t="s">
        <v>469</v>
      </c>
      <c r="B41" s="1182" t="str" cm="1">
        <f t="array" ref="B41">IFERROR(_xlfn.IFS(H9=0,"",H9&gt;0,H9),"")</f>
        <v>rp</v>
      </c>
      <c r="D41" s="62"/>
      <c r="E41" s="1033"/>
      <c r="F41" s="2150"/>
      <c r="G41" s="2151"/>
      <c r="H41" s="1122"/>
      <c r="I41" s="2152"/>
      <c r="J41" s="719"/>
      <c r="K41" s="1094"/>
      <c r="L41" s="1114"/>
      <c r="M41" s="1114"/>
      <c r="N41" s="1114"/>
      <c r="O41" s="1114"/>
      <c r="P41" s="1114"/>
      <c r="Q41" s="1114"/>
      <c r="R41" s="1114"/>
      <c r="S41" s="1114"/>
      <c r="T41" s="1097"/>
      <c r="U41" s="1117" t="s">
        <v>390</v>
      </c>
      <c r="V41" s="183" t="s">
        <v>391</v>
      </c>
      <c r="W41" s="1180">
        <f t="shared" si="4"/>
        <v>0</v>
      </c>
      <c r="X41" s="180" t="s">
        <v>407</v>
      </c>
      <c r="Y41" s="1116" t="s">
        <v>407</v>
      </c>
      <c r="Z41" s="56"/>
      <c r="AA41" s="141" t="s">
        <v>270</v>
      </c>
      <c r="AB41" s="137">
        <f>W12</f>
        <v>4</v>
      </c>
      <c r="AC41" s="138">
        <f>Autobagger_Operator</f>
        <v>600</v>
      </c>
      <c r="AD41" s="115">
        <f t="shared" ref="AD41:AD44" si="5">(AC41*AB41*$AD$26)</f>
        <v>24000</v>
      </c>
      <c r="AE41" s="56"/>
      <c r="AF41" s="1136">
        <v>2</v>
      </c>
      <c r="AG41" s="1126" t="str" cm="1">
        <f t="array" ref="AG41">IFERROR(INDEX($A$1:$A$471,SMALL(IF($U$40=#REF!,ROW(#REF!)-MIN(ROW($A$1:$A$471))+1,""), ROW()-39)),"")</f>
        <v/>
      </c>
      <c r="AH41" s="1127" t="str" cm="1">
        <f t="array" ref="AH41">IFERROR(INDEX($A$1:$A$471,SMALL(IF($U$41=#REF!,ROW(#REF!)-MIN(ROW($A$1:$A$471))+1,""), ROW()-39)),"")</f>
        <v/>
      </c>
      <c r="AI41" s="1127" t="str" cm="1">
        <f t="array" ref="AI41">IFERROR(INDEX($A$1:$A$471,SMALL(IF($U$46=#REF!,ROW(#REF!)-MIN(ROW($A$1:$A$471))+1,""), ROW()-39)),"")</f>
        <v/>
      </c>
      <c r="AJ41" s="1127"/>
      <c r="AK41" s="1127" t="str" cm="1">
        <f t="array" ref="AK41">IFERROR(INDEX($A$1:$A$471,SMALL(IF($U$43=#REF!,ROW(#REF!)-MIN(ROW($A$1:$A$471))+1,""), ROW()-39)),"")</f>
        <v/>
      </c>
      <c r="AL41" s="1127" t="str" cm="1">
        <f t="array" ref="AL41">IFERROR(INDEX($A$1:$A$471,SMALL(IF($U$42=#REF!,ROW(#REF!)-MIN(ROW($A$1:$A$471))+1,""), ROW()-39)),"")</f>
        <v/>
      </c>
      <c r="AM41" s="1127"/>
      <c r="AN41" s="1127" t="str" cm="1">
        <f t="array" ref="AN41">IFERROR(INDEX($A$1:$A$371,SMALL(IF($U$47=#REF!,ROW(#REF!)-MIN(ROW($A$1:$A$371))+1,""), ROW()-34)),"")</f>
        <v/>
      </c>
      <c r="AO41" s="1148" t="str" cm="1">
        <f t="array" ref="AO41">IFERROR(INDEX($A$1:$A$70,SMALL(IF($U$6=#REF!,ROW(#REF!)-MIN(ROW($A$1:$A$70))+1,""), ROW()-1)),"")</f>
        <v/>
      </c>
      <c r="AP41" s="1149" t="str" cm="1">
        <f t="array" ref="AP41">IFERROR(INDEX($A$71:$A$471,SMALL(IF($U$6=#REF!,ROW(#REF!)-MIN(ROW($A$71:$A$471))+1,""), ROW()-1)),"")</f>
        <v/>
      </c>
      <c r="AQ41" s="323"/>
      <c r="AR41" s="323"/>
      <c r="AS41" s="323"/>
      <c r="AT41" s="323"/>
      <c r="BE41" t="s">
        <v>5408</v>
      </c>
      <c r="BF41">
        <v>3</v>
      </c>
      <c r="BG41" s="896" t="e">
        <f t="shared" si="2"/>
        <v>#N/A</v>
      </c>
    </row>
    <row r="42" spans="1:59" ht="15">
      <c r="A42" s="1082" t="s">
        <v>336</v>
      </c>
      <c r="B42" s="1182" t="str" cm="1">
        <f t="array" ref="B42">IFERROR(_xlfn.IFS(H10=0,"",H10&gt;0,H10),"")</f>
        <v>rt</v>
      </c>
      <c r="D42" s="123">
        <f>COUNTIFS(D5:D37,"*")</f>
        <v>33</v>
      </c>
      <c r="E42" s="549"/>
      <c r="F42" s="1681">
        <f>COUNTIFS(F5:F37,"*")</f>
        <v>33</v>
      </c>
      <c r="G42" s="1681"/>
      <c r="H42" s="1099"/>
      <c r="I42" s="56"/>
      <c r="J42">
        <f>COUNTIFS(J5:J41,"*")</f>
        <v>0</v>
      </c>
      <c r="K42" s="1114"/>
      <c r="L42" s="1114"/>
      <c r="M42" s="1114"/>
      <c r="N42" s="1114"/>
      <c r="O42" s="1114"/>
      <c r="P42" s="1114"/>
      <c r="Q42" s="1114"/>
      <c r="R42" s="1114"/>
      <c r="S42" s="1114"/>
      <c r="T42" s="1097"/>
      <c r="U42" s="1117" t="s">
        <v>393</v>
      </c>
      <c r="V42" s="183" t="s">
        <v>393</v>
      </c>
      <c r="W42" s="1180">
        <f t="shared" si="4"/>
        <v>0</v>
      </c>
      <c r="X42" s="180"/>
      <c r="Y42" s="1116"/>
      <c r="Z42" s="56"/>
      <c r="AA42" s="173" t="s">
        <v>323</v>
      </c>
      <c r="AB42" s="153">
        <f>W20</f>
        <v>0</v>
      </c>
      <c r="AC42" s="138">
        <f>Overstock</f>
        <v>50</v>
      </c>
      <c r="AD42" s="115">
        <f t="shared" si="5"/>
        <v>0</v>
      </c>
      <c r="AE42" s="56"/>
      <c r="AF42" s="1136">
        <v>3</v>
      </c>
      <c r="AG42" s="1126" t="str" cm="1">
        <f t="array" ref="AG42">IFERROR(INDEX($A$1:$A$471,SMALL(IF($U$40=#REF!,ROW(#REF!)-MIN(ROW($A$1:$A$471))+1,""), ROW()-39)),"")</f>
        <v/>
      </c>
      <c r="AH42" s="1127" t="str" cm="1">
        <f t="array" ref="AH42">IFERROR(INDEX($A$1:$A$471,SMALL(IF($U$41=#REF!,ROW(#REF!)-MIN(ROW($A$1:$A$471))+1,""), ROW()-39)),"")</f>
        <v/>
      </c>
      <c r="AI42" s="1127" t="str" cm="1">
        <f t="array" ref="AI42">IFERROR(INDEX($A$1:$A$471,SMALL(IF($U$46=#REF!,ROW(#REF!)-MIN(ROW($A$1:$A$471))+1,""), ROW()-39)),"")</f>
        <v/>
      </c>
      <c r="AJ42" s="1127"/>
      <c r="AK42" s="1127" t="str" cm="1">
        <f t="array" ref="AK42">IFERROR(INDEX($A$1:$A$471,SMALL(IF($U$43=#REF!,ROW(#REF!)-MIN(ROW($A$1:$A$471))+1,""), ROW()-39)),"")</f>
        <v/>
      </c>
      <c r="AL42" s="1127" t="str" cm="1">
        <f t="array" ref="AL42">IFERROR(INDEX($A$1:$A$471,SMALL(IF($U$42=#REF!,ROW(#REF!)-MIN(ROW($A$1:$A$471))+1,""), ROW()-39)),"")</f>
        <v/>
      </c>
      <c r="AM42" s="1127" t="str" cm="1">
        <f t="array" ref="AM42">IFERROR(INDEX($A$1:$A$371,SMALL(IF($U$45=#REF!,ROW(#REF!)-MIN(ROW($A$1:$A$371))+1,""), ROW()-34)),"")</f>
        <v/>
      </c>
      <c r="AN42" s="1127" t="str" cm="1">
        <f t="array" ref="AN42">IFERROR(INDEX($A$1:$A$371,SMALL(IF($U$47=#REF!,ROW(#REF!)-MIN(ROW($A$1:$A$371))+1,""), ROW()-34)),"")</f>
        <v/>
      </c>
      <c r="AO42" s="1148" t="str" cm="1">
        <f t="array" ref="AO42">IFERROR(INDEX($A$1:$A$70,SMALL(IF($U$6=#REF!,ROW(#REF!)-MIN(ROW($A$1:$A$70))+1,""), ROW()-1)),"")</f>
        <v/>
      </c>
      <c r="AP42" s="1149" t="str" cm="1">
        <f t="array" ref="AP42">IFERROR(INDEX($A$71:$A$471,SMALL(IF($U$6=#REF!,ROW(#REF!)-MIN(ROW($A$71:$A$471))+1,""), ROW()-1)),"")</f>
        <v/>
      </c>
      <c r="AQ42" s="323"/>
      <c r="AR42" s="323"/>
      <c r="AS42" s="323"/>
      <c r="AT42" s="323"/>
      <c r="BE42" t="s">
        <v>5409</v>
      </c>
      <c r="BF42">
        <v>3</v>
      </c>
      <c r="BG42" s="896" t="e">
        <f t="shared" si="2"/>
        <v>#N/A</v>
      </c>
    </row>
    <row r="43" spans="1:59" ht="15">
      <c r="A43" s="824" t="s">
        <v>5298</v>
      </c>
      <c r="B43" s="1182" t="str" cm="1">
        <f t="array" ref="B43">IFERROR(_xlfn.IFS(H11=0,"",H11&gt;0,H11),"")</f>
        <v>CB</v>
      </c>
      <c r="D43" s="56"/>
      <c r="E43" s="56"/>
      <c r="F43" s="56"/>
      <c r="G43" s="56"/>
      <c r="H43" s="56" t="s">
        <v>407</v>
      </c>
      <c r="I43" s="56"/>
      <c r="J43" s="56"/>
      <c r="K43" s="1114"/>
      <c r="L43" s="1114"/>
      <c r="M43" s="1114"/>
      <c r="N43" s="1114"/>
      <c r="O43" s="1114"/>
      <c r="P43" s="1114"/>
      <c r="Q43" s="1114"/>
      <c r="R43" s="1114"/>
      <c r="S43" s="1114"/>
      <c r="T43" s="1097"/>
      <c r="U43" s="1118" t="s">
        <v>395</v>
      </c>
      <c r="V43" s="183" t="s">
        <v>395</v>
      </c>
      <c r="W43" s="1180">
        <f t="shared" si="4"/>
        <v>0</v>
      </c>
      <c r="X43" s="180"/>
      <c r="Y43" s="1116"/>
      <c r="Z43" s="56"/>
      <c r="AA43" s="173" t="s">
        <v>326</v>
      </c>
      <c r="AB43" s="153">
        <f>W21</f>
        <v>3</v>
      </c>
      <c r="AC43" s="138">
        <f>Replenishment_pull</f>
        <v>45</v>
      </c>
      <c r="AD43" s="115">
        <f t="shared" si="5"/>
        <v>1350</v>
      </c>
      <c r="AE43" s="56"/>
      <c r="AF43" s="1136">
        <v>4</v>
      </c>
      <c r="AG43" s="1126" t="str" cm="1">
        <f t="array" ref="AG43">IFERROR(INDEX($A$1:$A$471,SMALL(IF($U$40=#REF!,ROW(#REF!)-MIN(ROW($A$1:$A$471))+1,""), ROW()-39)),"")</f>
        <v/>
      </c>
      <c r="AH43" s="1127" t="str" cm="1">
        <f t="array" ref="AH43">IFERROR(INDEX($A$1:$A$471,SMALL(IF($U$41=#REF!,ROW(#REF!)-MIN(ROW($A$1:$A$471))+1,""), ROW()-39)),"")</f>
        <v/>
      </c>
      <c r="AI43" s="1127" t="str" cm="1">
        <f t="array" ref="AI43">IFERROR(INDEX($A$1:$A$471,SMALL(IF($U$46=#REF!,ROW(#REF!)-MIN(ROW($A$1:$A$471))+1,""), ROW()-39)),"")</f>
        <v/>
      </c>
      <c r="AJ43" s="1127"/>
      <c r="AK43" s="1127" t="str" cm="1">
        <f t="array" ref="AK43">IFERROR(INDEX($A$1:$A$471,SMALL(IF($U$43=#REF!,ROW(#REF!)-MIN(ROW($A$1:$A$471))+1,""), ROW()-39)),"")</f>
        <v/>
      </c>
      <c r="AL43" s="1127" t="str" cm="1">
        <f t="array" ref="AL43">IFERROR(INDEX($A$1:$A$471,SMALL(IF($U$42=#REF!,ROW(#REF!)-MIN(ROW($A$1:$A$471))+1,""), ROW()-39)),"")</f>
        <v/>
      </c>
      <c r="AM43" s="1127" t="str" cm="1">
        <f t="array" ref="AM43">IFERROR(INDEX($A$1:$A$371,SMALL(IF($U$45=#REF!,ROW(#REF!)-MIN(ROW($A$1:$A$371))+1,""), ROW()-34)),"")</f>
        <v/>
      </c>
      <c r="AN43" s="1127" t="str" cm="1">
        <f t="array" ref="AN43">IFERROR(INDEX($A$1:$A$371,SMALL(IF($U$47=#REF!,ROW(#REF!)-MIN(ROW($A$1:$A$371))+1,""), ROW()-34)),"")</f>
        <v/>
      </c>
      <c r="AO43" s="1148" t="str" cm="1">
        <f t="array" ref="AO43">IFERROR(INDEX($A$1:$A$70,SMALL(IF($U$6=#REF!,ROW(#REF!)-MIN(ROW($A$1:$A$70))+1,""), ROW()-1)),"")</f>
        <v/>
      </c>
      <c r="AP43" s="1149" t="str" cm="1">
        <f t="array" ref="AP43">IFERROR(INDEX($A$71:$A$471,SMALL(IF($U$6=#REF!,ROW(#REF!)-MIN(ROW($A$71:$A$471))+1,""), ROW()-1)),"")</f>
        <v/>
      </c>
      <c r="AQ43" s="323"/>
      <c r="AR43" s="323"/>
      <c r="AS43" s="323"/>
      <c r="AT43" s="323"/>
      <c r="BE43" t="s">
        <v>5410</v>
      </c>
      <c r="BF43">
        <v>2</v>
      </c>
      <c r="BG43" s="896" t="e">
        <f t="shared" si="2"/>
        <v>#N/A</v>
      </c>
    </row>
    <row r="44" spans="1:59" ht="15">
      <c r="A44" s="824" t="s">
        <v>5302</v>
      </c>
      <c r="B44" s="1182" t="str" cm="1">
        <f t="array" ref="B44">IFERROR(_xlfn.IFS(H12=0,"",H12&gt;0,H12),"")</f>
        <v>CB</v>
      </c>
      <c r="D44" s="56"/>
      <c r="E44" s="323"/>
      <c r="F44" s="323"/>
      <c r="G44" s="56"/>
      <c r="H44" s="56"/>
      <c r="I44" s="56"/>
      <c r="J44" s="56" t="s">
        <v>407</v>
      </c>
      <c r="K44" s="1114"/>
      <c r="L44" s="1114"/>
      <c r="M44" s="1114"/>
      <c r="N44" s="1114"/>
      <c r="O44" s="1114"/>
      <c r="P44" s="1114"/>
      <c r="Q44" s="1114"/>
      <c r="R44" s="1114"/>
      <c r="S44" s="1114"/>
      <c r="T44" s="1097"/>
      <c r="U44" s="1118" t="s">
        <v>696</v>
      </c>
      <c r="V44" s="183" t="s">
        <v>697</v>
      </c>
      <c r="W44" s="1180">
        <f t="shared" si="4"/>
        <v>0</v>
      </c>
      <c r="X44" s="180"/>
      <c r="Y44" s="1116"/>
      <c r="Z44" s="56"/>
      <c r="AA44" s="173" t="s">
        <v>331</v>
      </c>
      <c r="AB44" s="153">
        <f>W22</f>
        <v>5</v>
      </c>
      <c r="AC44" s="138">
        <f>Replenishment_throw</f>
        <v>35</v>
      </c>
      <c r="AD44" s="115">
        <f t="shared" si="5"/>
        <v>1750</v>
      </c>
      <c r="AE44" s="56"/>
      <c r="AF44" s="1136">
        <v>5</v>
      </c>
      <c r="AG44" s="1126" t="str" cm="1">
        <f t="array" ref="AG44">IFERROR(INDEX($A$1:$A$471,SMALL(IF($U$40=#REF!,ROW(#REF!)-MIN(ROW($A$1:$A$471))+1,""), ROW()-39)),"")</f>
        <v/>
      </c>
      <c r="AH44" s="1127" t="str" cm="1">
        <f t="array" ref="AH44">IFERROR(INDEX($A$1:$A$471,SMALL(IF($U$41=#REF!,ROW(#REF!)-MIN(ROW($A$1:$A$471))+1,""), ROW()-39)),"")</f>
        <v/>
      </c>
      <c r="AI44" s="1127" t="str" cm="1">
        <f t="array" ref="AI44">IFERROR(INDEX($A$1:$A$471,SMALL(IF($U$46=#REF!,ROW(#REF!)-MIN(ROW($A$1:$A$471))+1,""), ROW()-39)),"")</f>
        <v/>
      </c>
      <c r="AJ44" s="1127"/>
      <c r="AK44" s="1127" t="str" cm="1">
        <f t="array" ref="AK44">IFERROR(INDEX($A$1:$A$471,SMALL(IF($U$43=#REF!,ROW(#REF!)-MIN(ROW($A$1:$A$471))+1,""), ROW()-39)),"")</f>
        <v/>
      </c>
      <c r="AL44" s="1127" t="str" cm="1">
        <f t="array" ref="AL44">IFERROR(INDEX($A$1:$A$471,SMALL(IF($U$42=#REF!,ROW(#REF!)-MIN(ROW($A$1:$A$471))+1,""), ROW()-39)),"")</f>
        <v/>
      </c>
      <c r="AM44" s="1127" t="str" cm="1">
        <f t="array" ref="AM44">IFERROR(INDEX($A$1:$A$371,SMALL(IF($U$45=#REF!,ROW(#REF!)-MIN(ROW($A$1:$A$371))+1,""), ROW()-34)),"")</f>
        <v/>
      </c>
      <c r="AN44" s="1127" t="str" cm="1">
        <f t="array" ref="AN44">IFERROR(INDEX($A$1:$A$371,SMALL(IF($U$47=#REF!,ROW(#REF!)-MIN(ROW($A$1:$A$371))+1,""), ROW()-34)),"")</f>
        <v/>
      </c>
      <c r="AO44" s="1148" t="str" cm="1">
        <f t="array" ref="AO44">IFERROR(INDEX($A$1:$A$70,SMALL(IF($U$6=#REF!,ROW(#REF!)-MIN(ROW($A$1:$A$70))+1,""), ROW()-1)),"")</f>
        <v/>
      </c>
      <c r="AP44" s="1149" t="str" cm="1">
        <f t="array" ref="AP44">IFERROR(INDEX($A$71:$A$471,SMALL(IF($U$6=#REF!,ROW(#REF!)-MIN(ROW($A$71:$A$471))+1,""), ROW()-1)),"")</f>
        <v/>
      </c>
      <c r="AQ44" s="323"/>
      <c r="AR44" s="323"/>
      <c r="AS44" s="323"/>
      <c r="AT44" s="323"/>
      <c r="BE44" t="s">
        <v>5411</v>
      </c>
      <c r="BF44">
        <v>4</v>
      </c>
      <c r="BG44" s="896" t="e">
        <f t="shared" si="2"/>
        <v>#N/A</v>
      </c>
    </row>
    <row r="45" spans="1:59" ht="15.75">
      <c r="A45" s="824" t="s">
        <v>5306</v>
      </c>
      <c r="B45" s="1182" t="str" cm="1">
        <f t="array" ref="B45">IFERROR(_xlfn.IFS(H13=0,"",H13&gt;0,H13),"")</f>
        <v>NC</v>
      </c>
      <c r="D45" s="596"/>
      <c r="E45" s="596"/>
      <c r="F45" s="596"/>
      <c r="H45" s="596"/>
      <c r="I45" s="56"/>
      <c r="J45" s="596"/>
      <c r="K45" s="596"/>
      <c r="L45" s="596"/>
      <c r="M45" s="596"/>
      <c r="N45" s="596"/>
      <c r="O45" s="596"/>
      <c r="P45" s="596"/>
      <c r="Q45" s="596"/>
      <c r="R45" s="1664"/>
      <c r="S45" s="323"/>
      <c r="T45" s="1097"/>
      <c r="U45" s="1119" t="s">
        <v>399</v>
      </c>
      <c r="V45" s="183" t="s">
        <v>400</v>
      </c>
      <c r="W45" s="1180">
        <f t="shared" si="4"/>
        <v>0</v>
      </c>
      <c r="X45" s="180"/>
      <c r="Y45" s="1116"/>
      <c r="Z45" s="56"/>
      <c r="AA45" s="323"/>
      <c r="AB45" s="323"/>
      <c r="AC45" s="323"/>
      <c r="AD45" s="323"/>
      <c r="AE45" s="56"/>
      <c r="AF45" s="1136">
        <v>6</v>
      </c>
      <c r="AG45" s="1126" t="str" cm="1">
        <f t="array" ref="AG45">IFERROR(INDEX($A$1:$A$471,SMALL(IF($U$40=#REF!,ROW(#REF!)-MIN(ROW($A$1:$A$471))+1,""), ROW()-39)),"")</f>
        <v/>
      </c>
      <c r="AH45" s="1127" t="str" cm="1">
        <f t="array" ref="AH45">IFERROR(INDEX($A$1:$A$471,SMALL(IF($U$41=#REF!,ROW(#REF!)-MIN(ROW($A$1:$A$471))+1,""), ROW()-39)),"")</f>
        <v/>
      </c>
      <c r="AI45" s="1127" t="str" cm="1">
        <f t="array" ref="AI45">IFERROR(INDEX($A$1:$A$471,SMALL(IF($U$46=#REF!,ROW(#REF!)-MIN(ROW($A$1:$A$471))+1,""), ROW()-39)),"")</f>
        <v/>
      </c>
      <c r="AJ45" s="1127"/>
      <c r="AK45" s="1127" t="str" cm="1">
        <f t="array" ref="AK45">IFERROR(INDEX($A$1:$A$471,SMALL(IF($U$43=#REF!,ROW(#REF!)-MIN(ROW($A$1:$A$471))+1,""), ROW()-39)),"")</f>
        <v/>
      </c>
      <c r="AL45" s="1127" t="str" cm="1">
        <f t="array" ref="AL45">IFERROR(INDEX($A$1:$A$471,SMALL(IF($U$42=#REF!,ROW(#REF!)-MIN(ROW($A$1:$A$471))+1,""), ROW()-39)),"")</f>
        <v/>
      </c>
      <c r="AM45" s="1127" t="str" cm="1">
        <f t="array" ref="AM45">IFERROR(INDEX($A$1:$A$371,SMALL(IF($U$45=#REF!,ROW(#REF!)-MIN(ROW($A$1:$A$371))+1,""), ROW()-34)),"")</f>
        <v/>
      </c>
      <c r="AN45" s="1127" t="str" cm="1">
        <f t="array" ref="AN45">IFERROR(INDEX($A$1:$A$371,SMALL(IF($U$47=#REF!,ROW(#REF!)-MIN(ROW($A$1:$A$371))+1,""), ROW()-34)),"")</f>
        <v/>
      </c>
      <c r="AO45" s="1148" t="str" cm="1">
        <f t="array" ref="AO45">IFERROR(INDEX($A$1:$A$70,SMALL(IF($U$6=#REF!,ROW(#REF!)-MIN(ROW($A$1:$A$70))+1,""), ROW()-1)),"")</f>
        <v/>
      </c>
      <c r="AP45" s="1149" t="str" cm="1">
        <f t="array" ref="AP45">IFERROR(INDEX($A$71:$A$471,SMALL(IF($U$6=#REF!,ROW(#REF!)-MIN(ROW($A$71:$A$471))+1,""), ROW()-1)),"")</f>
        <v/>
      </c>
      <c r="AQ45" s="323"/>
      <c r="AR45" s="323"/>
      <c r="AS45" s="323"/>
      <c r="AT45" s="323"/>
      <c r="BE45" t="s">
        <v>5412</v>
      </c>
      <c r="BF45">
        <v>4</v>
      </c>
      <c r="BG45" s="896" t="e">
        <f t="shared" si="2"/>
        <v>#N/A</v>
      </c>
    </row>
    <row r="46" spans="1:59" ht="15.75" customHeight="1">
      <c r="A46" s="824" t="s">
        <v>5309</v>
      </c>
      <c r="B46" s="1182" t="str" cm="1">
        <f t="array" ref="B46">IFERROR(_xlfn.IFS(H14=0,"",H14&gt;0,H14),"")</f>
        <v>p</v>
      </c>
      <c r="D46" s="2093" t="s">
        <v>5413</v>
      </c>
      <c r="E46" s="2094"/>
      <c r="F46" s="2094"/>
      <c r="G46" s="2095"/>
      <c r="H46" s="2095"/>
      <c r="I46" s="2095"/>
      <c r="J46" s="2113">
        <f ca="1">TODAY()</f>
        <v>46189</v>
      </c>
      <c r="K46" s="2114"/>
      <c r="L46" s="2114"/>
      <c r="M46" s="2114"/>
      <c r="N46" s="2114"/>
      <c r="O46" s="2114"/>
      <c r="P46" s="2114"/>
      <c r="Q46" s="2115"/>
      <c r="R46" s="1664"/>
      <c r="S46" s="323"/>
      <c r="T46" s="1098"/>
      <c r="U46" s="1119" t="s">
        <v>402</v>
      </c>
      <c r="V46" s="183" t="s">
        <v>402</v>
      </c>
      <c r="W46" s="1180">
        <f t="shared" si="4"/>
        <v>0</v>
      </c>
      <c r="X46" s="180"/>
      <c r="Y46" s="1116"/>
      <c r="Z46" s="323"/>
      <c r="AA46" s="323"/>
      <c r="AB46" s="323"/>
      <c r="AC46" s="323"/>
      <c r="AD46" s="323"/>
      <c r="AE46" s="323"/>
      <c r="AF46" s="1137">
        <v>7</v>
      </c>
      <c r="AG46" s="1138" t="str" cm="1">
        <f t="array" ref="AG46">IFERROR(INDEX($A$1:$A$471,SMALL(IF($U$40=#REF!,ROW(#REF!)-MIN(ROW($A$1:$A$471))+1,""), ROW()-39)),"")</f>
        <v/>
      </c>
      <c r="AH46" s="1139" t="str" cm="1">
        <f t="array" ref="AH46">IFERROR(INDEX($A$1:$A$471,SMALL(IF($U$41=#REF!,ROW(#REF!)-MIN(ROW($A$1:$A$471))+1,""), ROW()-39)),"")</f>
        <v/>
      </c>
      <c r="AI46" s="1139" t="str" cm="1">
        <f t="array" ref="AI46">IFERROR(INDEX($A$1:$A$471,SMALL(IF($U$46=#REF!,ROW(#REF!)-MIN(ROW($A$1:$A$471))+1,""), ROW()-39)),"")</f>
        <v/>
      </c>
      <c r="AJ46" s="1139"/>
      <c r="AK46" s="1139" t="str" cm="1">
        <f t="array" ref="AK46">IFERROR(INDEX($A$1:$A$471,SMALL(IF($U$43=#REF!,ROW(#REF!)-MIN(ROW($A$1:$A$471))+1,""), ROW()-39)),"")</f>
        <v/>
      </c>
      <c r="AL46" s="1139" t="str" cm="1">
        <f t="array" ref="AL46">IFERROR(INDEX($A$1:$A$471,SMALL(IF($U$42=#REF!,ROW(#REF!)-MIN(ROW($A$1:$A$471))+1,""), ROW()-39)),"")</f>
        <v/>
      </c>
      <c r="AM46" s="1139" t="str" cm="1">
        <f t="array" ref="AM46">IFERROR(INDEX($A$1:$A$371,SMALL(IF($U$45=#REF!,ROW(#REF!)-MIN(ROW($A$1:$A$371))+1,""), ROW()-34)),"")</f>
        <v/>
      </c>
      <c r="AN46" s="1139" t="str" cm="1">
        <f t="array" ref="AN46">IFERROR(INDEX($A$1:$A$371,SMALL(IF($U$47=#REF!,ROW(#REF!)-MIN(ROW($A$1:$A$371))+1,""), ROW()-34)),"")</f>
        <v/>
      </c>
      <c r="AO46" s="1148" t="str" cm="1">
        <f t="array" ref="AO46">IFERROR(INDEX($A$1:$A$70,SMALL(IF($U$6=#REF!,ROW(#REF!)-MIN(ROW($A$1:$A$70))+1,""), ROW()-1)),"")</f>
        <v/>
      </c>
      <c r="AP46" s="1149" t="str" cm="1">
        <f t="array" ref="AP46">IFERROR(INDEX($A$71:$A$471,SMALL(IF($U$6=#REF!,ROW(#REF!)-MIN(ROW($A$71:$A$471))+1,""), ROW()-1)),"")</f>
        <v/>
      </c>
      <c r="AQ46" s="323"/>
      <c r="AR46" s="323"/>
      <c r="AS46" s="323"/>
      <c r="AT46" s="323"/>
      <c r="BE46" t="s">
        <v>5414</v>
      </c>
      <c r="BG46" s="896" t="e">
        <f t="shared" si="2"/>
        <v>#N/A</v>
      </c>
    </row>
    <row r="47" spans="1:59" ht="15.75">
      <c r="A47" s="824" t="s">
        <v>5314</v>
      </c>
      <c r="B47" s="1182" t="str" cm="1">
        <f t="array" ref="B47">IFERROR(_xlfn.IFS(H15=0,"",H15&gt;0,H15),"")</f>
        <v>p</v>
      </c>
      <c r="D47" s="2116" t="s">
        <v>5415</v>
      </c>
      <c r="E47" s="2103"/>
      <c r="G47" s="2092" t="s">
        <v>5416</v>
      </c>
      <c r="H47" s="2100"/>
      <c r="I47" s="2100"/>
      <c r="J47" s="2101"/>
      <c r="K47" s="2101"/>
      <c r="L47" s="2102"/>
      <c r="M47" s="2102"/>
      <c r="N47" s="2102"/>
      <c r="O47" s="2102"/>
      <c r="P47" s="2102"/>
      <c r="Q47" s="2103"/>
      <c r="R47" s="1664"/>
      <c r="S47" s="323"/>
      <c r="T47" s="1098"/>
      <c r="U47" s="1120" t="s">
        <v>252</v>
      </c>
      <c r="V47" s="1121" t="s">
        <v>467</v>
      </c>
      <c r="W47" s="1180">
        <f>COUNTIFS($E$5:$E$41,U47)+COUNTIFS($H$5:$H$41,U47)+COUNTIFS($N$5:$N$41,U47)+COUNTIFS($Q$5:$Q$41,U47)+COUNTIFS($S$5:$S$41,U47)</f>
        <v>36</v>
      </c>
      <c r="X47" s="1111"/>
      <c r="Y47" s="1112"/>
      <c r="Z47" s="323"/>
      <c r="AA47" s="323"/>
      <c r="AB47" s="323"/>
      <c r="AC47" s="323"/>
      <c r="AD47" s="323"/>
      <c r="AE47" s="323"/>
      <c r="AF47" s="1137">
        <v>8</v>
      </c>
      <c r="AG47" s="1138" t="str" cm="1">
        <f t="array" ref="AG47">IFERROR(INDEX($A$1:$A$471,SMALL(IF($U$40=#REF!,ROW(#REF!)-MIN(ROW($A$1:$A$471))+1,""), ROW()-39)),"")</f>
        <v/>
      </c>
      <c r="AH47" s="1139" t="str" cm="1">
        <f t="array" ref="AH47">IFERROR(INDEX($A$1:$A$471,SMALL(IF($U$41=#REF!,ROW(#REF!)-MIN(ROW($A$1:$A$471))+1,""), ROW()-39)),"")</f>
        <v/>
      </c>
      <c r="AI47" s="1139" t="str" cm="1">
        <f t="array" ref="AI47">IFERROR(INDEX($A$1:$A$471,SMALL(IF($U$46=#REF!,ROW(#REF!)-MIN(ROW($A$1:$A$471))+1,""), ROW()-39)),"")</f>
        <v/>
      </c>
      <c r="AJ47" s="1139"/>
      <c r="AK47" s="1139" t="str" cm="1">
        <f t="array" ref="AK47">IFERROR(INDEX($A$1:$A$471,SMALL(IF($U$43=#REF!,ROW(#REF!)-MIN(ROW($A$1:$A$471))+1,""), ROW()-39)),"")</f>
        <v/>
      </c>
      <c r="AL47" s="1139" t="str" cm="1">
        <f t="array" ref="AL47">IFERROR(INDEX($A$1:$A$471,SMALL(IF($U$42=#REF!,ROW(#REF!)-MIN(ROW($A$1:$A$471))+1,""), ROW()-39)),"")</f>
        <v/>
      </c>
      <c r="AM47" s="1139" t="str" cm="1">
        <f t="array" ref="AM47">IFERROR(INDEX($A$1:$A$371,SMALL(IF($U$45=#REF!,ROW(#REF!)-MIN(ROW($A$1:$A$371))+1,""), ROW()-34)),"")</f>
        <v/>
      </c>
      <c r="AN47" s="1139" t="str" cm="1">
        <f t="array" ref="AN47">IFERROR(INDEX($A$1:$A$371,SMALL(IF($U$47=#REF!,ROW(#REF!)-MIN(ROW($A$1:$A$371))+1,""), ROW()-34)),"")</f>
        <v/>
      </c>
      <c r="AO47" s="1148" t="str" cm="1">
        <f t="array" ref="AO47">IFERROR(INDEX($A$1:$A$70,SMALL(IF($U$6=#REF!,ROW(#REF!)-MIN(ROW($A$1:$A$70))+1,""), ROW()-1)),"")</f>
        <v/>
      </c>
      <c r="AP47" s="1149" t="str" cm="1">
        <f t="array" ref="AP47">IFERROR(INDEX($A$71:$A$471,SMALL(IF($U$6=#REF!,ROW(#REF!)-MIN(ROW($A$71:$A$471))+1,""), ROW()-1)),"")</f>
        <v/>
      </c>
      <c r="AQ47" s="323"/>
      <c r="AR47" s="323"/>
      <c r="AS47" s="323"/>
      <c r="AT47" s="323"/>
      <c r="BE47" t="s">
        <v>5417</v>
      </c>
      <c r="BG47" s="896" t="e">
        <f t="shared" si="2"/>
        <v>#N/A</v>
      </c>
    </row>
    <row r="48" spans="1:59" ht="15">
      <c r="A48" s="824" t="s">
        <v>5318</v>
      </c>
      <c r="B48" s="1182" t="str" cm="1">
        <f t="array" ref="B48">IFERROR(_xlfn.IFS(H16=0,"",H16&gt;0,H16),"")</f>
        <v>p</v>
      </c>
      <c r="D48" s="897" t="s">
        <v>5418</v>
      </c>
      <c r="E48" s="570" t="str">
        <f>'2nd Shift'!U10&amp;"  "&amp;"Units"</f>
        <v>23048  Units</v>
      </c>
      <c r="F48" s="574"/>
      <c r="G48" s="2089" t="s">
        <v>5419</v>
      </c>
      <c r="H48" s="2086"/>
      <c r="I48" s="2086"/>
      <c r="J48" s="2086"/>
      <c r="K48" s="2086"/>
      <c r="L48" s="2087"/>
      <c r="M48" s="2087"/>
      <c r="N48" s="2087"/>
      <c r="O48" s="2087"/>
      <c r="P48" s="2087"/>
      <c r="Q48" s="2088"/>
      <c r="R48" s="1664"/>
      <c r="S48" s="323"/>
      <c r="T48" s="1098"/>
      <c r="U48" s="323"/>
      <c r="V48" s="323"/>
      <c r="W48" s="323"/>
      <c r="X48" s="323"/>
      <c r="Y48" s="323"/>
      <c r="Z48" s="323"/>
      <c r="AA48" s="541" t="s">
        <v>408</v>
      </c>
      <c r="AB48" s="65" t="s">
        <v>409</v>
      </c>
      <c r="AC48" s="65" t="s">
        <v>410</v>
      </c>
      <c r="AD48" s="65" t="s">
        <v>411</v>
      </c>
      <c r="AE48" s="323"/>
      <c r="AF48" s="1137">
        <v>9</v>
      </c>
      <c r="AG48" s="1138" t="str" cm="1">
        <f t="array" ref="AG48">IFERROR(INDEX($A$1:$A$471,SMALL(IF($U$40=#REF!,ROW(#REF!)-MIN(ROW($A$1:$A$471))+1,""), ROW()-39)),"")</f>
        <v/>
      </c>
      <c r="AH48" s="1139" t="str" cm="1">
        <f t="array" ref="AH48">IFERROR(INDEX($A$1:$A$471,SMALL(IF($U$41=#REF!,ROW(#REF!)-MIN(ROW($A$1:$A$471))+1,""), ROW()-39)),"")</f>
        <v/>
      </c>
      <c r="AI48" s="1139" t="str" cm="1">
        <f t="array" ref="AI48">IFERROR(INDEX($A$1:$A$471,SMALL(IF($U$46=#REF!,ROW(#REF!)-MIN(ROW($A$1:$A$471))+1,""), ROW()-39)),"")</f>
        <v/>
      </c>
      <c r="AJ48" s="1139"/>
      <c r="AK48" s="1139" t="str" cm="1">
        <f t="array" ref="AK48">IFERROR(INDEX($A$1:$A$471,SMALL(IF($U$43=#REF!,ROW(#REF!)-MIN(ROW($A$1:$A$471))+1,""), ROW()-39)),"")</f>
        <v/>
      </c>
      <c r="AL48" s="1139" t="str" cm="1">
        <f t="array" ref="AL48">IFERROR(INDEX($A$1:$A$471,SMALL(IF($U$42=#REF!,ROW(#REF!)-MIN(ROW($A$1:$A$471))+1,""), ROW()-39)),"")</f>
        <v/>
      </c>
      <c r="AM48" s="1139" t="str" cm="1">
        <f t="array" ref="AM48">IFERROR(INDEX($A$1:$A$371,SMALL(IF($U$45=#REF!,ROW(#REF!)-MIN(ROW($A$1:$A$371))+1,""), ROW()-34)),"")</f>
        <v/>
      </c>
      <c r="AN48" s="1139" t="str" cm="1">
        <f t="array" ref="AN48">IFERROR(INDEX($A$1:$A$371,SMALL(IF($U$47=#REF!,ROW(#REF!)-MIN(ROW($A$1:$A$371))+1,""), ROW()-34)),"")</f>
        <v/>
      </c>
      <c r="AO48" s="1148" t="str" cm="1">
        <f t="array" ref="AO48">IFERROR(INDEX($A$1:$A$70,SMALL(IF($U$6=#REF!,ROW(#REF!)-MIN(ROW($A$1:$A$70))+1,""), ROW()-1)),"")</f>
        <v/>
      </c>
      <c r="AP48" s="1149" t="str" cm="1">
        <f t="array" ref="AP48">IFERROR(INDEX($A$71:$A$471,SMALL(IF($U$6=#REF!,ROW(#REF!)-MIN(ROW($A$71:$A$471))+1,""), ROW()-1)),"")</f>
        <v/>
      </c>
      <c r="AQ48" s="323"/>
      <c r="AR48" s="323"/>
      <c r="AS48" s="323"/>
      <c r="AT48" s="323"/>
      <c r="BE48" t="s">
        <v>5420</v>
      </c>
      <c r="BF48" t="s">
        <v>450</v>
      </c>
      <c r="BG48" s="896" t="e">
        <f t="shared" si="2"/>
        <v>#N/A</v>
      </c>
    </row>
    <row r="49" spans="1:59" ht="15">
      <c r="A49" s="824" t="s">
        <v>5324</v>
      </c>
      <c r="B49" s="1182" t="str" cm="1">
        <f t="array" ref="B49">IFERROR(_xlfn.IFS(H17=0,"",H17&gt;0,H17),"")</f>
        <v>p</v>
      </c>
      <c r="D49" s="898" t="s">
        <v>5421</v>
      </c>
      <c r="E49" s="571" t="str">
        <f>'2nd Shift'!U11&amp;"  "&amp;"Units"</f>
        <v>14652  Units</v>
      </c>
      <c r="F49" s="574"/>
      <c r="G49" s="2089"/>
      <c r="H49" s="2086"/>
      <c r="I49" s="2086"/>
      <c r="J49" s="2086"/>
      <c r="K49" s="2086"/>
      <c r="L49" s="2087"/>
      <c r="M49" s="2087"/>
      <c r="N49" s="2087"/>
      <c r="O49" s="2087"/>
      <c r="P49" s="2087"/>
      <c r="Q49" s="2088"/>
      <c r="R49" s="1664"/>
      <c r="S49" s="323"/>
      <c r="T49" s="1098"/>
      <c r="U49" s="323"/>
      <c r="V49" s="323"/>
      <c r="W49" s="323"/>
      <c r="X49" s="323"/>
      <c r="Y49" s="323"/>
      <c r="Z49" s="66"/>
      <c r="AA49" s="541">
        <v>180</v>
      </c>
      <c r="AB49" s="65">
        <v>0</v>
      </c>
      <c r="AC49" s="65">
        <v>0</v>
      </c>
      <c r="AD49" s="65">
        <f>AA49*AB49*AC49</f>
        <v>0</v>
      </c>
      <c r="AE49" s="323"/>
      <c r="AF49" s="1137">
        <v>10</v>
      </c>
      <c r="AG49" s="1138" t="str" cm="1">
        <f t="array" ref="AG49">IFERROR(INDEX($A$1:$A$471,SMALL(IF($U$40=#REF!,ROW(#REF!)-MIN(ROW($A$1:$A$471))+1,""), ROW()-39)),"")</f>
        <v/>
      </c>
      <c r="AH49" s="1139" t="str" cm="1">
        <f t="array" ref="AH49">IFERROR(INDEX($A$1:$A$471,SMALL(IF($U$41=#REF!,ROW(#REF!)-MIN(ROW($A$1:$A$471))+1,""), ROW()-39)),"")</f>
        <v/>
      </c>
      <c r="AI49" s="1139" t="str" cm="1">
        <f t="array" ref="AI49">IFERROR(INDEX($A$1:$A$471,SMALL(IF($U$46=#REF!,ROW(#REF!)-MIN(ROW($A$1:$A$471))+1,""), ROW()-39)),"")</f>
        <v/>
      </c>
      <c r="AJ49" s="1139"/>
      <c r="AK49" s="1139" t="str" cm="1">
        <f t="array" ref="AK49">IFERROR(INDEX($A$1:$A$471,SMALL(IF($U$43=#REF!,ROW(#REF!)-MIN(ROW($A$1:$A$471))+1,""), ROW()-39)),"")</f>
        <v/>
      </c>
      <c r="AL49" s="1139" t="str" cm="1">
        <f t="array" ref="AL49">IFERROR(INDEX($A$1:$A$471,SMALL(IF($U$42=#REF!,ROW(#REF!)-MIN(ROW($A$1:$A$471))+1,""), ROW()-39)),"")</f>
        <v/>
      </c>
      <c r="AM49" s="1139" t="str" cm="1">
        <f t="array" ref="AM49">IFERROR(INDEX($A$1:$A$371,SMALL(IF($U$45=#REF!,ROW(#REF!)-MIN(ROW($A$1:$A$371))+1,""), ROW()-34)),"")</f>
        <v/>
      </c>
      <c r="AN49" s="1139" t="str" cm="1">
        <f t="array" ref="AN49">IFERROR(INDEX($A$1:$A$371,SMALL(IF($U$47=#REF!,ROW(#REF!)-MIN(ROW($A$1:$A$371))+1,""), ROW()-34)),"")</f>
        <v/>
      </c>
      <c r="AO49" s="1148" t="str" cm="1">
        <f t="array" ref="AO49">IFERROR(INDEX($A$1:$A$70,SMALL(IF($U$6=#REF!,ROW(#REF!)-MIN(ROW($A$1:$A$70))+1,""), ROW()-1)),"")</f>
        <v/>
      </c>
      <c r="AP49" s="1149" t="str" cm="1">
        <f t="array" ref="AP49">IFERROR(INDEX($A$71:$A$471,SMALL(IF($U$6=#REF!,ROW(#REF!)-MIN(ROW($A$71:$A$471))+1,""), ROW()-1)),"")</f>
        <v/>
      </c>
      <c r="AQ49" s="323"/>
      <c r="AR49" s="323"/>
      <c r="AS49" s="323"/>
      <c r="AT49" s="323"/>
      <c r="BE49" t="s">
        <v>5422</v>
      </c>
      <c r="BG49" s="896" t="e">
        <f t="shared" si="2"/>
        <v>#N/A</v>
      </c>
    </row>
    <row r="50" spans="1:59" ht="15">
      <c r="A50" s="824" t="s">
        <v>5329</v>
      </c>
      <c r="B50" s="1182" t="str" cm="1">
        <f t="array" ref="B50">IFERROR(_xlfn.IFS(H18=0,"",H18&gt;0,H18),"")</f>
        <v>sn</v>
      </c>
      <c r="D50" s="323"/>
      <c r="E50" s="323"/>
      <c r="F50" s="323"/>
      <c r="G50" s="2089" t="s">
        <v>5423</v>
      </c>
      <c r="H50" s="2086"/>
      <c r="I50" s="2086"/>
      <c r="J50" s="2086"/>
      <c r="K50" s="2086"/>
      <c r="L50" s="2087"/>
      <c r="M50" s="2087"/>
      <c r="N50" s="2087"/>
      <c r="O50" s="2087"/>
      <c r="P50" s="2087"/>
      <c r="Q50" s="2088"/>
      <c r="R50" s="1664"/>
      <c r="S50" s="323"/>
      <c r="T50" s="1098"/>
      <c r="U50" s="323"/>
      <c r="V50" s="323"/>
      <c r="W50" s="323"/>
      <c r="X50" s="323"/>
      <c r="Y50" s="323"/>
      <c r="Z50" s="66" t="s">
        <v>412</v>
      </c>
      <c r="AA50" s="541">
        <v>150</v>
      </c>
      <c r="AB50" s="65">
        <v>2</v>
      </c>
      <c r="AC50" s="540">
        <v>8</v>
      </c>
      <c r="AD50" s="540">
        <f>AA50*AB50*AC50</f>
        <v>2400</v>
      </c>
      <c r="AE50" s="323"/>
      <c r="AF50" s="1137">
        <v>11</v>
      </c>
      <c r="AG50" s="1138" t="str" cm="1">
        <f t="array" ref="AG50">IFERROR(INDEX($A$1:$A$471,SMALL(IF($U$40=#REF!,ROW(#REF!)-MIN(ROW($A$1:$A$471))+1,""), ROW()-39)),"")</f>
        <v/>
      </c>
      <c r="AH50" s="1139" t="str" cm="1">
        <f t="array" ref="AH50">IFERROR(INDEX($A$1:$A$471,SMALL(IF($U$41=#REF!,ROW(#REF!)-MIN(ROW($A$1:$A$471))+1,""), ROW()-39)),"")</f>
        <v/>
      </c>
      <c r="AI50" s="1139" t="str" cm="1">
        <f t="array" ref="AI50">IFERROR(INDEX($A$1:$A$471,SMALL(IF($U$46=#REF!,ROW(#REF!)-MIN(ROW($A$1:$A$471))+1,""), ROW()-39)),"")</f>
        <v/>
      </c>
      <c r="AJ50" s="1139"/>
      <c r="AK50" s="1139" t="str" cm="1">
        <f t="array" ref="AK50">IFERROR(INDEX($A$1:$A$471,SMALL(IF($U$43=#REF!,ROW(#REF!)-MIN(ROW($A$1:$A$471))+1,""), ROW()-39)),"")</f>
        <v/>
      </c>
      <c r="AL50" s="1139" t="str" cm="1">
        <f t="array" ref="AL50">IFERROR(INDEX($A$1:$A$471,SMALL(IF($U$42=#REF!,ROW(#REF!)-MIN(ROW($A$1:$A$471))+1,""), ROW()-39)),"")</f>
        <v/>
      </c>
      <c r="AM50" s="1139" t="str" cm="1">
        <f t="array" ref="AM50">IFERROR(INDEX($A$1:$A$371,SMALL(IF($U$45=#REF!,ROW(#REF!)-MIN(ROW($A$1:$A$371))+1,""), ROW()-34)),"")</f>
        <v/>
      </c>
      <c r="AN50" s="1139" t="str" cm="1">
        <f t="array" ref="AN50">IFERROR(INDEX($A$1:$A$371,SMALL(IF($U$47=#REF!,ROW(#REF!)-MIN(ROW($A$1:$A$371))+1,""), ROW()-34)),"")</f>
        <v/>
      </c>
      <c r="AO50" s="1148" t="str" cm="1">
        <f t="array" ref="AO50">IFERROR(INDEX($A$1:$A$70,SMALL(IF($U$6=#REF!,ROW(#REF!)-MIN(ROW($A$1:$A$70))+1,""), ROW()-1)),"")</f>
        <v/>
      </c>
      <c r="AP50" s="1149" t="str" cm="1">
        <f t="array" ref="AP50">IFERROR(INDEX($A$71:$A$471,SMALL(IF($U$6=#REF!,ROW(#REF!)-MIN(ROW($A$71:$A$471))+1,""), ROW()-1)),"")</f>
        <v/>
      </c>
      <c r="AQ50" s="323"/>
      <c r="AR50" s="323"/>
      <c r="AS50" s="323"/>
      <c r="AT50" s="323"/>
      <c r="BE50" t="s">
        <v>5279</v>
      </c>
      <c r="BG50" s="896" t="e">
        <f t="shared" si="2"/>
        <v>#REF!</v>
      </c>
    </row>
    <row r="51" spans="1:59" ht="15">
      <c r="A51" s="824" t="s">
        <v>5334</v>
      </c>
      <c r="B51" s="1182" t="str" cm="1">
        <f t="array" ref="B51">IFERROR(_xlfn.IFS(H19=0,"",H19&gt;0,H19),"")</f>
        <v>p</v>
      </c>
      <c r="D51" s="2092" t="s">
        <v>5424</v>
      </c>
      <c r="E51" s="2091"/>
      <c r="F51" s="323"/>
      <c r="G51" s="2089"/>
      <c r="H51" s="2086"/>
      <c r="I51" s="2086"/>
      <c r="J51" s="2086"/>
      <c r="K51" s="2086"/>
      <c r="L51" s="2087"/>
      <c r="M51" s="2087"/>
      <c r="N51" s="2087"/>
      <c r="O51" s="2087"/>
      <c r="P51" s="2087"/>
      <c r="Q51" s="2088"/>
      <c r="R51" s="1664"/>
      <c r="S51" s="323"/>
      <c r="T51" s="1098"/>
      <c r="U51" s="323"/>
      <c r="V51" s="323"/>
      <c r="W51" s="323"/>
      <c r="X51" s="323"/>
      <c r="Y51" s="323"/>
      <c r="Z51" s="66" t="s">
        <v>413</v>
      </c>
      <c r="AA51" s="56"/>
      <c r="AB51" s="56"/>
      <c r="AC51" s="542" t="s">
        <v>376</v>
      </c>
      <c r="AD51" s="539">
        <f>SUM(AD49:AD50)</f>
        <v>2400</v>
      </c>
      <c r="AE51" s="323"/>
      <c r="AF51" s="1137">
        <v>12</v>
      </c>
      <c r="AG51" s="1138" t="str" cm="1">
        <f t="array" ref="AG51">IFERROR(INDEX($A$1:$A$471,SMALL(IF($U$40=#REF!,ROW(#REF!)-MIN(ROW($A$1:$A$471))+1,""), ROW()-39)),"")</f>
        <v/>
      </c>
      <c r="AH51" s="1139" t="str" cm="1">
        <f t="array" ref="AH51">IFERROR(INDEX($A$1:$A$471,SMALL(IF($U$41=#REF!,ROW(#REF!)-MIN(ROW($A$1:$A$471))+1,""), ROW()-39)),"")</f>
        <v/>
      </c>
      <c r="AI51" s="1139" t="str" cm="1">
        <f t="array" ref="AI51">IFERROR(INDEX($A$1:$A$471,SMALL(IF($U$46=#REF!,ROW(#REF!)-MIN(ROW($A$1:$A$471))+1,""), ROW()-39)),"")</f>
        <v/>
      </c>
      <c r="AJ51" s="1139"/>
      <c r="AK51" s="1139" t="str" cm="1">
        <f t="array" ref="AK51">IFERROR(INDEX($A$1:$A$471,SMALL(IF($U$43=#REF!,ROW(#REF!)-MIN(ROW($A$1:$A$471))+1,""), ROW()-39)),"")</f>
        <v/>
      </c>
      <c r="AL51" s="1139" t="str" cm="1">
        <f t="array" ref="AL51">IFERROR(INDEX($A$1:$A$471,SMALL(IF($U$42=#REF!,ROW(#REF!)-MIN(ROW($A$1:$A$471))+1,""), ROW()-39)),"")</f>
        <v/>
      </c>
      <c r="AM51" s="1139" t="str" cm="1">
        <f t="array" ref="AM51">IFERROR(INDEX($A$1:$A$371,SMALL(IF($U$45=#REF!,ROW(#REF!)-MIN(ROW($A$1:$A$371))+1,""), ROW()-34)),"")</f>
        <v/>
      </c>
      <c r="AN51" s="1139" t="str" cm="1">
        <f t="array" ref="AN51">IFERROR(INDEX($A$1:$A$371,SMALL(IF($U$47=#REF!,ROW(#REF!)-MIN(ROW($A$1:$A$371))+1,""), ROW()-34)),"")</f>
        <v/>
      </c>
      <c r="AO51" s="1148" t="str" cm="1">
        <f t="array" ref="AO51">IFERROR(INDEX($A$1:$A$70,SMALL(IF($U$6=#REF!,ROW(#REF!)-MIN(ROW($A$1:$A$70))+1,""), ROW()-1)),"")</f>
        <v/>
      </c>
      <c r="AP51" s="1149" t="str" cm="1">
        <f t="array" ref="AP51">IFERROR(INDEX($A$71:$A$471,SMALL(IF($U$6=#REF!,ROW(#REF!)-MIN(ROW($A$71:$A$471))+1,""), ROW()-1)),"")</f>
        <v/>
      </c>
      <c r="AQ51" s="323"/>
      <c r="AR51" s="323"/>
      <c r="AS51" s="323"/>
      <c r="AT51" s="323"/>
      <c r="BE51" t="s">
        <v>652</v>
      </c>
      <c r="BF51">
        <v>1</v>
      </c>
      <c r="BG51" s="896" t="e">
        <f t="shared" si="2"/>
        <v>#REF!</v>
      </c>
    </row>
    <row r="52" spans="1:59" ht="15">
      <c r="A52" s="824" t="s">
        <v>5338</v>
      </c>
      <c r="B52" s="1182" t="str" cm="1">
        <f t="array" ref="B52">IFERROR(_xlfn.IFS(H20=0,"",H20&gt;0,H20),"")</f>
        <v>p</v>
      </c>
      <c r="D52" s="899" t="s">
        <v>5425</v>
      </c>
      <c r="E52" s="900" t="s">
        <v>5426</v>
      </c>
      <c r="F52" s="323"/>
      <c r="G52" s="2089" t="s">
        <v>5427</v>
      </c>
      <c r="H52" s="2086"/>
      <c r="I52" s="2086"/>
      <c r="J52" s="2086"/>
      <c r="K52" s="2086"/>
      <c r="L52" s="2087"/>
      <c r="M52" s="2087"/>
      <c r="N52" s="2087"/>
      <c r="O52" s="2087"/>
      <c r="P52" s="2087"/>
      <c r="Q52" s="2088"/>
      <c r="R52" s="1664"/>
      <c r="S52" s="323"/>
      <c r="T52" s="1098"/>
      <c r="U52" s="323"/>
      <c r="V52" s="323"/>
      <c r="W52" s="323"/>
      <c r="X52" s="323"/>
      <c r="Y52" s="323"/>
      <c r="AA52" s="323"/>
      <c r="AB52" s="323"/>
      <c r="AE52" s="323"/>
      <c r="AF52" s="1137">
        <v>13</v>
      </c>
      <c r="AG52" s="1138" t="str" cm="1">
        <f t="array" ref="AG52">IFERROR(INDEX($A$1:$A$471,SMALL(IF($U$40=#REF!,ROW(#REF!)-MIN(ROW($A$1:$A$471))+1,""), ROW()-39)),"")</f>
        <v/>
      </c>
      <c r="AH52" s="1139" t="str" cm="1">
        <f t="array" ref="AH52">IFERROR(INDEX($A$1:$A$471,SMALL(IF($U$41=#REF!,ROW(#REF!)-MIN(ROW($A$1:$A$471))+1,""), ROW()-39)),"")</f>
        <v/>
      </c>
      <c r="AI52" s="1139" t="str" cm="1">
        <f t="array" ref="AI52">IFERROR(INDEX($A$1:$A$471,SMALL(IF($U$46=#REF!,ROW(#REF!)-MIN(ROW($A$1:$A$471))+1,""), ROW()-39)),"")</f>
        <v/>
      </c>
      <c r="AJ52" s="1139"/>
      <c r="AK52" s="1139" t="str" cm="1">
        <f t="array" ref="AK52">IFERROR(INDEX($A$1:$A$471,SMALL(IF($U$43=#REF!,ROW(#REF!)-MIN(ROW($A$1:$A$471))+1,""), ROW()-39)),"")</f>
        <v/>
      </c>
      <c r="AL52" s="1139" t="str" cm="1">
        <f t="array" ref="AL52">IFERROR(INDEX($A$1:$A$471,SMALL(IF($U$42=#REF!,ROW(#REF!)-MIN(ROW($A$1:$A$471))+1,""), ROW()-39)),"")</f>
        <v/>
      </c>
      <c r="AM52" s="1139" t="str" cm="1">
        <f t="array" ref="AM52">IFERROR(INDEX($A$1:$A$371,SMALL(IF($U$45=#REF!,ROW(#REF!)-MIN(ROW($A$1:$A$371))+1,""), ROW()-34)),"")</f>
        <v/>
      </c>
      <c r="AN52" s="1139" t="str" cm="1">
        <f t="array" ref="AN52">IFERROR(INDEX($A$1:$A$371,SMALL(IF($U$47=#REF!,ROW(#REF!)-MIN(ROW($A$1:$A$371))+1,""), ROW()-34)),"")</f>
        <v/>
      </c>
      <c r="AO52" s="1148" t="str" cm="1">
        <f t="array" ref="AO52">IFERROR(INDEX($A$1:$A$70,SMALL(IF($U$6=#REF!,ROW(#REF!)-MIN(ROW($A$1:$A$70))+1,""), ROW()-1)),"")</f>
        <v/>
      </c>
      <c r="AP52" s="1149" t="str" cm="1">
        <f t="array" ref="AP52">IFERROR(INDEX($A$71:$A$471,SMALL(IF($U$6=#REF!,ROW(#REF!)-MIN(ROW($A$71:$A$471))+1,""), ROW()-1)),"")</f>
        <v/>
      </c>
      <c r="AQ52" s="323"/>
      <c r="AR52" s="323"/>
      <c r="AS52" s="323"/>
      <c r="AT52" s="323"/>
      <c r="BG52" s="896"/>
    </row>
    <row r="53" spans="1:59" ht="15">
      <c r="A53" s="824" t="s">
        <v>5343</v>
      </c>
      <c r="B53" s="1182" t="str" cm="1">
        <f t="array" ref="B53">IFERROR(_xlfn.IFS(H21=0,"",H21&gt;0,H21),"")</f>
        <v>p</v>
      </c>
      <c r="D53" s="901">
        <v>0</v>
      </c>
      <c r="E53" s="900" t="s">
        <v>5428</v>
      </c>
      <c r="F53" s="323"/>
      <c r="G53" s="2089"/>
      <c r="H53" s="2086"/>
      <c r="I53" s="2086"/>
      <c r="J53" s="2086"/>
      <c r="K53" s="2086"/>
      <c r="L53" s="2087"/>
      <c r="M53" s="2087"/>
      <c r="N53" s="2087"/>
      <c r="O53" s="2087"/>
      <c r="P53" s="2087"/>
      <c r="Q53" s="2088"/>
      <c r="R53" s="1664"/>
      <c r="S53" s="323"/>
      <c r="T53" s="1098"/>
      <c r="U53" s="323"/>
      <c r="V53" s="323"/>
      <c r="W53" s="323"/>
      <c r="X53" s="323"/>
      <c r="Y53" s="323"/>
      <c r="Z53" s="323"/>
      <c r="AA53" s="370">
        <v>180</v>
      </c>
      <c r="AB53" s="370">
        <v>0</v>
      </c>
      <c r="AC53" s="61">
        <v>0</v>
      </c>
      <c r="AD53" s="65">
        <f>AA53*AB53*AC53</f>
        <v>0</v>
      </c>
      <c r="AE53" s="323"/>
      <c r="AF53" s="1137">
        <v>14</v>
      </c>
      <c r="AG53" s="1138" t="str" cm="1">
        <f t="array" ref="AG53">IFERROR(INDEX($A$1:$A$471,SMALL(IF($U$40=#REF!,ROW(#REF!)-MIN(ROW($A$1:$A$471))+1,""), ROW()-39)),"")</f>
        <v/>
      </c>
      <c r="AH53" s="1139" t="str" cm="1">
        <f t="array" ref="AH53">IFERROR(INDEX($A$1:$A$471,SMALL(IF($U$41=#REF!,ROW(#REF!)-MIN(ROW($A$1:$A$471))+1,""), ROW()-39)),"")</f>
        <v/>
      </c>
      <c r="AI53" s="1139" t="str" cm="1">
        <f t="array" ref="AI53">IFERROR(INDEX($A$1:$A$471,SMALL(IF($U$46=#REF!,ROW(#REF!)-MIN(ROW($A$1:$A$471))+1,""), ROW()-39)),"")</f>
        <v/>
      </c>
      <c r="AJ53" s="1139"/>
      <c r="AK53" s="1139" t="str" cm="1">
        <f t="array" ref="AK53">IFERROR(INDEX($A$1:$A$471,SMALL(IF($U$43=#REF!,ROW(#REF!)-MIN(ROW($A$1:$A$471))+1,""), ROW()-39)),"")</f>
        <v/>
      </c>
      <c r="AL53" s="1139" t="str" cm="1">
        <f t="array" ref="AL53">IFERROR(INDEX($A$1:$A$471,SMALL(IF($U$42=#REF!,ROW(#REF!)-MIN(ROW($A$1:$A$471))+1,""), ROW()-39)),"")</f>
        <v/>
      </c>
      <c r="AM53" s="1139" t="str" cm="1">
        <f t="array" ref="AM53">IFERROR(INDEX($A$1:$A$371,SMALL(IF($U$45=#REF!,ROW(#REF!)-MIN(ROW($A$1:$A$371))+1,""), ROW()-34)),"")</f>
        <v/>
      </c>
      <c r="AN53" s="1139" t="str" cm="1">
        <f t="array" ref="AN53">IFERROR(INDEX($A$1:$A$371,SMALL(IF($U$47=#REF!,ROW(#REF!)-MIN(ROW($A$1:$A$371))+1,""), ROW()-34)),"")</f>
        <v/>
      </c>
      <c r="AO53" s="1148" t="str" cm="1">
        <f t="array" ref="AO53">IFERROR(INDEX($A$1:$A$70,SMALL(IF($U$6=#REF!,ROW(#REF!)-MIN(ROW($A$1:$A$70))+1,""), ROW()-1)),"")</f>
        <v/>
      </c>
      <c r="AP53" s="1149" t="str" cm="1">
        <f t="array" ref="AP53">IFERROR(INDEX($A$71:$A$471,SMALL(IF($U$6=#REF!,ROW(#REF!)-MIN(ROW($A$71:$A$471))+1,""), ROW()-1)),"")</f>
        <v/>
      </c>
      <c r="AQ53" s="323"/>
      <c r="AR53" s="323"/>
      <c r="AS53" s="323"/>
      <c r="AT53" s="323"/>
      <c r="BG53" s="896"/>
    </row>
    <row r="54" spans="1:59" ht="15">
      <c r="A54" s="824" t="s">
        <v>5348</v>
      </c>
      <c r="B54" s="1182" t="str" cm="1">
        <f t="array" ref="B54">IFERROR(_xlfn.IFS(H22=0,"",H22&gt;0,H22),"")</f>
        <v>p</v>
      </c>
      <c r="D54" s="902">
        <v>45671</v>
      </c>
      <c r="E54" s="903" t="s">
        <v>5429</v>
      </c>
      <c r="F54" s="323"/>
      <c r="G54" s="2089"/>
      <c r="H54" s="2086"/>
      <c r="I54" s="2086"/>
      <c r="J54" s="2086"/>
      <c r="K54" s="2086"/>
      <c r="L54" s="2087"/>
      <c r="M54" s="2087"/>
      <c r="N54" s="2087"/>
      <c r="O54" s="2087"/>
      <c r="P54" s="2087"/>
      <c r="Q54" s="2088"/>
      <c r="R54" s="1664"/>
      <c r="S54" s="323"/>
      <c r="T54" s="1098"/>
      <c r="U54" s="323"/>
      <c r="V54" s="323"/>
      <c r="W54" s="323"/>
      <c r="X54" s="323"/>
      <c r="Y54" s="323"/>
      <c r="Z54" s="545" t="s">
        <v>414</v>
      </c>
      <c r="AA54" s="370">
        <v>153</v>
      </c>
      <c r="AB54" s="370">
        <v>0</v>
      </c>
      <c r="AC54" s="262">
        <v>0</v>
      </c>
      <c r="AD54" s="540">
        <f>AA54*AB54*AC54</f>
        <v>0</v>
      </c>
      <c r="AE54" s="323"/>
      <c r="AF54" s="1137">
        <v>15</v>
      </c>
      <c r="AG54" s="1138" t="str" cm="1">
        <f t="array" ref="AG54">IFERROR(INDEX($A$1:$A$471,SMALL(IF($U$40=#REF!,ROW(#REF!)-MIN(ROW($A$1:$A$471))+1,""), ROW()-39)),"")</f>
        <v/>
      </c>
      <c r="AH54" s="1139" t="str" cm="1">
        <f t="array" ref="AH54">IFERROR(INDEX($A$1:$A$471,SMALL(IF($U$41=#REF!,ROW(#REF!)-MIN(ROW($A$1:$A$471))+1,""), ROW()-39)),"")</f>
        <v/>
      </c>
      <c r="AI54" s="1139" t="str" cm="1">
        <f t="array" ref="AI54">IFERROR(INDEX($A$1:$A$471,SMALL(IF($U$46=#REF!,ROW(#REF!)-MIN(ROW($A$1:$A$471))+1,""), ROW()-39)),"")</f>
        <v/>
      </c>
      <c r="AJ54" s="1139"/>
      <c r="AK54" s="1139" t="str" cm="1">
        <f t="array" ref="AK54">IFERROR(INDEX($A$1:$A$471,SMALL(IF($U$43=#REF!,ROW(#REF!)-MIN(ROW($A$1:$A$471))+1,""), ROW()-39)),"")</f>
        <v/>
      </c>
      <c r="AL54" s="1139" t="str" cm="1">
        <f t="array" ref="AL54">IFERROR(INDEX($A$1:$A$471,SMALL(IF($U$42=#REF!,ROW(#REF!)-MIN(ROW($A$1:$A$471))+1,""), ROW()-39)),"")</f>
        <v/>
      </c>
      <c r="AM54" s="1139" t="str" cm="1">
        <f t="array" ref="AM54">IFERROR(INDEX($A$1:$A$371,SMALL(IF($U$45=#REF!,ROW(#REF!)-MIN(ROW($A$1:$A$371))+1,""), ROW()-34)),"")</f>
        <v/>
      </c>
      <c r="AN54" s="1139" t="str" cm="1">
        <f t="array" ref="AN54">IFERROR(INDEX($A$1:$A$371,SMALL(IF($U$47=#REF!,ROW(#REF!)-MIN(ROW($A$1:$A$371))+1,""), ROW()-34)),"")</f>
        <v/>
      </c>
      <c r="AO54" s="1148" t="str" cm="1">
        <f t="array" ref="AO54">IFERROR(INDEX($A$1:$A$70,SMALL(IF($U$6=#REF!,ROW(#REF!)-MIN(ROW($A$1:$A$70))+1,""), ROW()-1)),"")</f>
        <v/>
      </c>
      <c r="AP54" s="1149" t="str" cm="1">
        <f t="array" ref="AP54">IFERROR(INDEX($A$71:$A$471,SMALL(IF($U$6=#REF!,ROW(#REF!)-MIN(ROW($A$71:$A$471))+1,""), ROW()-1)),"")</f>
        <v/>
      </c>
      <c r="AQ54" s="323"/>
      <c r="AR54" s="323"/>
      <c r="AS54" s="323"/>
      <c r="AT54" s="323"/>
      <c r="BG54" s="896"/>
    </row>
    <row r="55" spans="1:59" ht="15.75" customHeight="1">
      <c r="A55" s="824" t="s">
        <v>5354</v>
      </c>
      <c r="B55" s="1182" t="str" cm="1">
        <f t="array" ref="B55">IFERROR(_xlfn.IFS(H23=0,"",H23&gt;0,H23),"")</f>
        <v>NC</v>
      </c>
      <c r="D55" s="323"/>
      <c r="E55" s="323"/>
      <c r="F55" s="323"/>
      <c r="G55" s="2089"/>
      <c r="H55" s="2086"/>
      <c r="I55" s="2086"/>
      <c r="J55" s="2086"/>
      <c r="K55" s="2086"/>
      <c r="L55" s="2087"/>
      <c r="M55" s="2087"/>
      <c r="N55" s="2087"/>
      <c r="O55" s="2087"/>
      <c r="P55" s="2087"/>
      <c r="Q55" s="2088"/>
      <c r="R55" s="1664"/>
      <c r="S55" s="323"/>
      <c r="T55" s="1098"/>
      <c r="U55" s="323"/>
      <c r="V55" s="323"/>
      <c r="W55" s="323"/>
      <c r="X55" s="323"/>
      <c r="Y55" s="323"/>
      <c r="Z55" s="545" t="s">
        <v>416</v>
      </c>
      <c r="AA55" s="323"/>
      <c r="AB55" s="323"/>
      <c r="AC55" s="543" t="s">
        <v>417</v>
      </c>
      <c r="AD55" s="544">
        <f>SUM(AD53:AD54)</f>
        <v>0</v>
      </c>
      <c r="AE55" s="323"/>
      <c r="AF55" s="1137"/>
      <c r="AG55" s="1137"/>
      <c r="AH55" s="1137"/>
      <c r="AI55" s="1137"/>
      <c r="AJ55" s="1137"/>
      <c r="AK55" s="1137"/>
      <c r="AL55" s="1137"/>
      <c r="AM55" s="1137"/>
      <c r="AN55" s="1137"/>
      <c r="AO55" s="1140"/>
      <c r="AP55" s="1140"/>
      <c r="AQ55" s="323"/>
      <c r="AR55" s="323"/>
      <c r="AS55" s="323"/>
      <c r="AT55" s="323"/>
      <c r="BG55" s="896"/>
    </row>
    <row r="56" spans="1:59" ht="15.75" customHeight="1">
      <c r="A56" s="824" t="s">
        <v>5359</v>
      </c>
      <c r="B56" s="1182" t="str" cm="1">
        <f t="array" ref="B56">IFERROR(_xlfn.IFS(H24=0,"",H24&gt;0,H24),"")</f>
        <v>rt</v>
      </c>
      <c r="D56" s="2092" t="s">
        <v>5430</v>
      </c>
      <c r="E56" s="2105"/>
      <c r="F56" s="323"/>
      <c r="G56" s="2089"/>
      <c r="H56" s="2086"/>
      <c r="I56" s="2086"/>
      <c r="J56" s="2086"/>
      <c r="K56" s="2086"/>
      <c r="L56" s="2087"/>
      <c r="M56" s="2087"/>
      <c r="N56" s="2087"/>
      <c r="O56" s="2087"/>
      <c r="P56" s="2087"/>
      <c r="Q56" s="2088"/>
      <c r="R56" s="1664"/>
      <c r="S56" s="323"/>
      <c r="T56" s="1098"/>
      <c r="U56" s="323"/>
      <c r="V56" s="323"/>
      <c r="W56" s="323"/>
      <c r="X56" s="323"/>
      <c r="Y56" s="323"/>
      <c r="Z56" s="323"/>
      <c r="AA56" s="323"/>
      <c r="AB56" s="323"/>
      <c r="AE56" s="323"/>
      <c r="AF56" s="1137"/>
      <c r="AG56" s="1137"/>
      <c r="AH56" s="1137"/>
      <c r="AI56" s="1137"/>
      <c r="AJ56" s="1137"/>
      <c r="AK56" s="1137"/>
      <c r="AL56" s="1137"/>
      <c r="AM56" s="1137"/>
      <c r="AN56" s="1137"/>
      <c r="AO56" s="1140"/>
      <c r="AP56" s="1140"/>
      <c r="AQ56" s="323"/>
      <c r="AR56" s="323"/>
      <c r="AS56" s="323"/>
      <c r="AT56" s="323"/>
      <c r="BG56" s="896"/>
    </row>
    <row r="57" spans="1:59" ht="15.75" customHeight="1">
      <c r="A57" s="824" t="s">
        <v>5364</v>
      </c>
      <c r="B57" s="1182" t="str" cm="1">
        <f t="array" ref="B57">IFERROR(_xlfn.IFS(H25=0,"",H25&gt;0,H25),"")</f>
        <v>p</v>
      </c>
      <c r="C57" s="56" t="s">
        <v>407</v>
      </c>
      <c r="D57" s="897" t="s">
        <v>5418</v>
      </c>
      <c r="E57" s="572" t="str">
        <f ca="1">AB3&amp;"  "&amp;"Units"</f>
        <v>13000  Units</v>
      </c>
      <c r="F57" s="323"/>
      <c r="G57" s="2096"/>
      <c r="H57" s="2097"/>
      <c r="I57" s="2097"/>
      <c r="J57" s="2097"/>
      <c r="K57" s="2097"/>
      <c r="L57" s="2098"/>
      <c r="M57" s="2098"/>
      <c r="N57" s="2098"/>
      <c r="O57" s="2098"/>
      <c r="P57" s="2098"/>
      <c r="Q57" s="2099"/>
      <c r="R57" s="1664"/>
      <c r="S57" s="323"/>
      <c r="T57" s="1098"/>
      <c r="U57" s="323"/>
      <c r="V57" s="323"/>
      <c r="W57" s="323"/>
      <c r="X57" s="323"/>
      <c r="Y57" s="323"/>
      <c r="Z57" s="323"/>
      <c r="AA57" s="323"/>
      <c r="AB57" s="323"/>
      <c r="AC57" s="562" t="s">
        <v>247</v>
      </c>
      <c r="AD57" s="563">
        <f>AD51-AD55</f>
        <v>2400</v>
      </c>
      <c r="AE57" s="323"/>
      <c r="AF57" s="323"/>
      <c r="AG57" s="323"/>
      <c r="AH57" s="323"/>
      <c r="AI57" s="323"/>
      <c r="AJ57" s="323"/>
      <c r="AK57" s="323"/>
      <c r="AL57" s="323"/>
      <c r="AM57" s="323"/>
      <c r="AN57" s="323"/>
      <c r="AO57" s="538"/>
      <c r="AP57" s="538"/>
      <c r="AQ57" s="323"/>
      <c r="AR57" s="323"/>
      <c r="AS57" s="323"/>
      <c r="AT57" s="323"/>
      <c r="BG57" s="896"/>
    </row>
    <row r="58" spans="1:59" ht="15.75" customHeight="1">
      <c r="A58" s="824" t="s">
        <v>5369</v>
      </c>
      <c r="B58" s="1182" t="str" cm="1">
        <f t="array" ref="B58">IFERROR(_xlfn.IFS(H26=0,"",H26&gt;0,H26),"")</f>
        <v>p</v>
      </c>
      <c r="C58" s="323"/>
      <c r="D58" s="898" t="s">
        <v>5421</v>
      </c>
      <c r="E58" s="573" t="str">
        <f ca="1">AB4&amp;"  "&amp;"Units"</f>
        <v>7150  Units</v>
      </c>
      <c r="F58" s="323"/>
      <c r="G58" s="323"/>
      <c r="H58" s="323"/>
      <c r="I58" s="323"/>
      <c r="J58" s="323"/>
      <c r="K58" s="323"/>
      <c r="L58" s="323"/>
      <c r="M58" s="323"/>
      <c r="N58" s="323"/>
      <c r="O58" s="323"/>
      <c r="P58" s="323"/>
      <c r="Q58" s="323"/>
      <c r="R58" s="1664"/>
      <c r="S58" s="323"/>
      <c r="T58" s="1098"/>
      <c r="U58" s="323"/>
      <c r="V58" s="323"/>
      <c r="W58" s="323"/>
      <c r="X58" s="323"/>
      <c r="Y58" s="323"/>
      <c r="Z58" s="323"/>
      <c r="AA58" s="323"/>
      <c r="AB58" s="323"/>
      <c r="AC58" s="323"/>
      <c r="AD58" s="323"/>
      <c r="AE58" s="323"/>
      <c r="AF58" s="323"/>
      <c r="AG58" s="323"/>
      <c r="AH58" s="323"/>
      <c r="AI58" s="323"/>
      <c r="AJ58" s="323"/>
      <c r="AK58" s="323"/>
      <c r="AL58" s="323"/>
      <c r="AM58" s="323"/>
      <c r="AN58" s="323"/>
      <c r="AO58" s="538"/>
      <c r="AP58" s="538"/>
      <c r="AQ58" s="323"/>
      <c r="AR58" s="323"/>
      <c r="AS58" s="323"/>
      <c r="AT58" s="323"/>
      <c r="BG58" s="896"/>
    </row>
    <row r="59" spans="1:59" ht="15.75" customHeight="1">
      <c r="A59" s="824" t="s">
        <v>5373</v>
      </c>
      <c r="B59" s="1182" t="str" cm="1">
        <f t="array" ref="B59">IFERROR(_xlfn.IFS(H27=0,"",H27&gt;0,H27),"")</f>
        <v>p</v>
      </c>
      <c r="C59" s="323"/>
      <c r="D59" s="323"/>
      <c r="E59" s="323"/>
      <c r="F59" s="323"/>
      <c r="G59" s="2092" t="s">
        <v>5431</v>
      </c>
      <c r="H59" s="2100"/>
      <c r="I59" s="2100"/>
      <c r="J59" s="2100"/>
      <c r="K59" s="2100"/>
      <c r="L59" s="2104"/>
      <c r="M59" s="2104"/>
      <c r="N59" s="2104"/>
      <c r="O59" s="2104"/>
      <c r="P59" s="2104"/>
      <c r="Q59" s="2105"/>
      <c r="R59" s="1664"/>
      <c r="S59" s="323"/>
      <c r="T59" s="1098"/>
      <c r="U59" s="323"/>
      <c r="V59" s="323"/>
      <c r="W59" s="323"/>
      <c r="X59" s="323"/>
      <c r="Y59" s="323"/>
      <c r="Z59" s="323"/>
      <c r="AA59" s="323"/>
      <c r="AB59" s="323"/>
      <c r="AC59" s="323"/>
      <c r="AD59" s="323"/>
      <c r="AE59" s="323"/>
      <c r="AF59" s="323"/>
      <c r="AG59" s="323"/>
      <c r="AH59" s="323"/>
      <c r="AI59" s="323"/>
      <c r="AJ59" s="323"/>
      <c r="AK59" s="323"/>
      <c r="AL59" s="323"/>
      <c r="AM59" s="323"/>
      <c r="AN59" s="323"/>
      <c r="AO59" s="538"/>
      <c r="AP59" s="538"/>
      <c r="AQ59" s="323"/>
      <c r="AR59" s="323"/>
      <c r="AS59" s="323"/>
      <c r="AT59" s="323"/>
      <c r="BG59" s="896"/>
    </row>
    <row r="60" spans="1:59" ht="15">
      <c r="A60" s="824" t="s">
        <v>5376</v>
      </c>
      <c r="B60" s="1182" t="str" cm="1">
        <f t="array" ref="B60">IFERROR(_xlfn.IFS(H28=0,"",H28&gt;0,H28),"")</f>
        <v>NC</v>
      </c>
      <c r="C60" s="323"/>
      <c r="D60" s="2090" t="s">
        <v>5432</v>
      </c>
      <c r="E60" s="2091"/>
      <c r="F60" s="323"/>
      <c r="G60" s="2089" t="s">
        <v>5433</v>
      </c>
      <c r="H60" s="2086"/>
      <c r="I60" s="2086"/>
      <c r="J60" s="2086"/>
      <c r="K60" s="2086"/>
      <c r="L60" s="2087"/>
      <c r="M60" s="2087"/>
      <c r="N60" s="2087"/>
      <c r="O60" s="2087"/>
      <c r="P60" s="2087"/>
      <c r="Q60" s="2088"/>
      <c r="R60" s="1664"/>
      <c r="S60" s="323"/>
      <c r="T60" s="1098"/>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BG60" s="896"/>
    </row>
    <row r="61" spans="1:59" ht="15" customHeight="1">
      <c r="A61" s="824" t="s">
        <v>5380</v>
      </c>
      <c r="B61" s="1182" t="str" cm="1">
        <f t="array" ref="B61">IFERROR(_xlfn.IFS(H29=0,"",H29&gt;0,H29),"")</f>
        <v>p</v>
      </c>
      <c r="C61" s="323"/>
      <c r="D61" s="904">
        <f ca="1">X24</f>
        <v>746</v>
      </c>
      <c r="E61" s="905" t="s">
        <v>5434</v>
      </c>
      <c r="F61" s="323"/>
      <c r="G61" s="2089"/>
      <c r="H61" s="2086"/>
      <c r="I61" s="2086"/>
      <c r="J61" s="2086"/>
      <c r="K61" s="2086"/>
      <c r="L61" s="2087"/>
      <c r="M61" s="2087"/>
      <c r="N61" s="2087"/>
      <c r="O61" s="2087"/>
      <c r="P61" s="2087"/>
      <c r="Q61" s="2088"/>
      <c r="R61" s="1664"/>
      <c r="S61" s="323"/>
      <c r="T61" s="1098"/>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BG61" s="896"/>
    </row>
    <row r="62" spans="1:59" ht="15.75" customHeight="1">
      <c r="A62" s="824" t="s">
        <v>5383</v>
      </c>
      <c r="B62" s="1182" t="str" cm="1">
        <f t="array" ref="B62">IFERROR(_xlfn.IFS(H30=0,"",H30&gt;0,H30),"")</f>
        <v>p</v>
      </c>
      <c r="C62" s="323"/>
      <c r="D62" s="906">
        <f ca="1">_xlfn.IFNA(LOOKUP(TODAY(),'Inbound SOS &amp; EOD'!$1:$1,'Inbound SOS &amp; EOD'!30:30),0)</f>
        <v>46188</v>
      </c>
      <c r="E62" s="907" t="str">
        <f ca="1">"Returns putaway"&amp;"      "&amp;X26</f>
        <v>Returns putaway      606</v>
      </c>
      <c r="F62" s="323"/>
      <c r="G62" s="2089" t="s">
        <v>5435</v>
      </c>
      <c r="H62" s="2086"/>
      <c r="I62" s="2086"/>
      <c r="J62" s="2086"/>
      <c r="K62" s="2086"/>
      <c r="L62" s="2087"/>
      <c r="M62" s="2087"/>
      <c r="N62" s="2087"/>
      <c r="O62" s="2087"/>
      <c r="P62" s="2087"/>
      <c r="Q62" s="2088"/>
      <c r="R62" s="1664"/>
      <c r="S62" s="323"/>
      <c r="T62" s="1098"/>
      <c r="U62" s="323"/>
      <c r="V62" s="323"/>
      <c r="W62" s="323"/>
      <c r="X62" s="323"/>
      <c r="Y62" s="323"/>
      <c r="Z62" s="323"/>
      <c r="AA62" s="323"/>
      <c r="AB62" s="323"/>
      <c r="AC62" s="323"/>
      <c r="AD62" s="323"/>
      <c r="AE62" s="323"/>
      <c r="AF62" s="323"/>
      <c r="AG62" s="323"/>
      <c r="AH62" s="323"/>
      <c r="AI62" s="323"/>
      <c r="AJ62" s="323"/>
      <c r="AK62" s="323"/>
      <c r="AL62" s="323"/>
      <c r="AM62" s="323"/>
      <c r="AN62" s="323"/>
      <c r="AO62" s="323"/>
      <c r="AP62" s="323"/>
      <c r="AQ62" s="323"/>
      <c r="AR62" s="323"/>
      <c r="AS62" s="323"/>
      <c r="AT62" s="323"/>
      <c r="BG62" s="896"/>
    </row>
    <row r="63" spans="1:59" ht="15.75" customHeight="1">
      <c r="A63" s="824" t="s">
        <v>5386</v>
      </c>
      <c r="B63" s="1182" t="str" cm="1">
        <f t="array" ref="B63">IFERROR(_xlfn.IFS(H31=0,"",H31&gt;0,H31),"")</f>
        <v>p</v>
      </c>
      <c r="C63" s="323"/>
      <c r="D63" s="908">
        <f ca="1">X21</f>
        <v>88</v>
      </c>
      <c r="E63" s="909" t="s">
        <v>326</v>
      </c>
      <c r="F63" s="323"/>
      <c r="G63" s="2089"/>
      <c r="H63" s="2086"/>
      <c r="I63" s="2086"/>
      <c r="J63" s="2086"/>
      <c r="K63" s="2086"/>
      <c r="L63" s="2087"/>
      <c r="M63" s="2087"/>
      <c r="N63" s="2087"/>
      <c r="O63" s="2087"/>
      <c r="P63" s="2087"/>
      <c r="Q63" s="2088"/>
      <c r="R63" s="1664"/>
      <c r="S63" s="323"/>
      <c r="T63" s="1098"/>
      <c r="U63" s="323"/>
      <c r="V63" s="323"/>
      <c r="W63" s="323"/>
      <c r="X63" s="323"/>
      <c r="Y63" s="323"/>
      <c r="Z63" s="323"/>
      <c r="AA63" s="323"/>
      <c r="AB63" s="323"/>
      <c r="AC63" s="323"/>
      <c r="AD63" s="323"/>
      <c r="AE63" s="323"/>
      <c r="AF63" s="323"/>
      <c r="AG63" s="323"/>
      <c r="AH63" s="323"/>
      <c r="AI63" s="323"/>
      <c r="AJ63" s="323"/>
      <c r="AK63" s="323"/>
      <c r="AL63" s="323"/>
      <c r="AM63" s="323"/>
      <c r="AN63" s="323"/>
      <c r="AO63" s="323"/>
      <c r="AP63" s="323"/>
      <c r="AQ63" s="323"/>
      <c r="AR63" s="323"/>
      <c r="AS63" s="323"/>
      <c r="AT63" s="323"/>
      <c r="BG63" s="896"/>
    </row>
    <row r="64" spans="1:59" ht="15.75" customHeight="1">
      <c r="A64" s="824" t="s">
        <v>5389</v>
      </c>
      <c r="B64" s="1182" t="str" cm="1">
        <f t="array" ref="B64">IFERROR(_xlfn.IFS(H32=0,"",H32&gt;0,H32),"")</f>
        <v>p</v>
      </c>
      <c r="C64" s="323"/>
      <c r="D64" s="908">
        <f ca="1">X22</f>
        <v>0</v>
      </c>
      <c r="E64" s="909" t="s">
        <v>331</v>
      </c>
      <c r="F64" s="323"/>
      <c r="G64" s="2089" t="s">
        <v>5436</v>
      </c>
      <c r="H64" s="2086"/>
      <c r="I64" s="2086"/>
      <c r="J64" s="2086"/>
      <c r="K64" s="2086"/>
      <c r="L64" s="2087"/>
      <c r="M64" s="2087"/>
      <c r="N64" s="2087"/>
      <c r="O64" s="2087"/>
      <c r="P64" s="2087"/>
      <c r="Q64" s="2088"/>
      <c r="R64" s="1664"/>
      <c r="S64" s="323"/>
      <c r="T64" s="1099"/>
      <c r="U64" s="323"/>
      <c r="V64" s="323"/>
      <c r="W64" s="323"/>
      <c r="X64" s="323"/>
      <c r="Y64" s="323"/>
      <c r="Z64" s="323"/>
      <c r="AA64" s="323"/>
      <c r="AB64" s="323"/>
      <c r="AC64" s="323"/>
      <c r="AD64" s="323"/>
      <c r="AE64" s="323"/>
      <c r="AF64" s="323"/>
      <c r="AG64" s="323"/>
      <c r="AH64" s="323"/>
      <c r="AI64" s="323"/>
      <c r="AJ64" s="323"/>
      <c r="AK64" s="323"/>
      <c r="AL64" s="323"/>
      <c r="AM64" s="323"/>
      <c r="AN64" s="323"/>
      <c r="AO64" s="323"/>
      <c r="AP64" s="323"/>
      <c r="AQ64" s="323"/>
      <c r="AR64" s="323"/>
      <c r="AS64" s="323"/>
      <c r="AT64" s="323"/>
      <c r="BG64" s="896"/>
    </row>
    <row r="65" spans="1:59" ht="15.75" customHeight="1">
      <c r="A65" s="824" t="s">
        <v>5392</v>
      </c>
      <c r="B65" s="1182" t="str" cm="1">
        <f t="array" ref="B65">IFERROR(_xlfn.IFS(H33=0,"",H33&gt;0,H33),"")</f>
        <v>x</v>
      </c>
      <c r="C65" s="323"/>
      <c r="D65" s="908">
        <f ca="1">X20</f>
        <v>140</v>
      </c>
      <c r="E65" s="909" t="s">
        <v>2435</v>
      </c>
      <c r="F65" s="323"/>
      <c r="G65" s="2089"/>
      <c r="H65" s="2086"/>
      <c r="I65" s="2086"/>
      <c r="J65" s="2086"/>
      <c r="K65" s="2086"/>
      <c r="L65" s="2087"/>
      <c r="M65" s="2087"/>
      <c r="N65" s="2087"/>
      <c r="O65" s="2087"/>
      <c r="P65" s="2087"/>
      <c r="Q65" s="2088"/>
      <c r="R65" s="1664"/>
      <c r="S65" s="323"/>
      <c r="U65" s="323"/>
      <c r="V65" s="323"/>
      <c r="W65" s="323"/>
      <c r="X65" s="323"/>
      <c r="Y65" s="323"/>
      <c r="Z65" s="323"/>
      <c r="AA65" s="323"/>
      <c r="AB65" s="323"/>
      <c r="AC65" s="323"/>
      <c r="AD65" s="323"/>
      <c r="AE65" s="323"/>
      <c r="AF65" s="323"/>
      <c r="AG65" s="323"/>
      <c r="AH65" s="323"/>
      <c r="AI65" s="323"/>
      <c r="AJ65" s="323"/>
      <c r="AK65" s="323"/>
      <c r="AL65" s="323"/>
      <c r="AM65" s="323"/>
      <c r="AN65" s="323"/>
      <c r="AO65" s="323"/>
      <c r="AP65" s="323"/>
      <c r="AQ65" s="323"/>
      <c r="AR65" s="323"/>
      <c r="AS65" s="323"/>
      <c r="AT65" s="323"/>
      <c r="BG65" s="896"/>
    </row>
    <row r="66" spans="1:59" ht="15.75" customHeight="1">
      <c r="A66" s="824" t="s">
        <v>5395</v>
      </c>
      <c r="B66" s="1182" t="str" cm="1">
        <f t="array" ref="B66">IFERROR(_xlfn.IFS(H34=0,"",H34&gt;0,H34),"")</f>
        <v>x</v>
      </c>
      <c r="C66" s="323"/>
      <c r="D66" s="908">
        <f ca="1">X28</f>
        <v>0</v>
      </c>
      <c r="E66" s="909" t="s">
        <v>5437</v>
      </c>
      <c r="F66" s="323"/>
      <c r="G66" s="2085" t="s">
        <v>5438</v>
      </c>
      <c r="H66" s="2086"/>
      <c r="I66" s="2086"/>
      <c r="J66" s="2086"/>
      <c r="K66" s="2086"/>
      <c r="L66" s="2087"/>
      <c r="M66" s="2087"/>
      <c r="N66" s="2087"/>
      <c r="O66" s="2087"/>
      <c r="P66" s="2087"/>
      <c r="Q66" s="2088"/>
      <c r="R66" s="1664"/>
      <c r="S66" s="323"/>
      <c r="U66" s="323"/>
      <c r="V66" s="323"/>
      <c r="W66" s="323"/>
      <c r="X66" s="323"/>
      <c r="Y66" s="323"/>
      <c r="Z66" s="323"/>
      <c r="AA66" s="323"/>
      <c r="AB66" s="323"/>
      <c r="AC66" s="323"/>
      <c r="AD66" s="323"/>
      <c r="AE66" s="323"/>
      <c r="AF66" s="323"/>
      <c r="AG66" s="323"/>
      <c r="AH66" s="323"/>
      <c r="AI66" s="323"/>
      <c r="AJ66" s="323"/>
      <c r="AK66" s="323"/>
      <c r="AL66" s="323"/>
      <c r="AM66" s="323"/>
      <c r="AN66" s="323"/>
      <c r="AO66" s="323"/>
      <c r="AP66" s="323"/>
      <c r="AQ66" s="323"/>
      <c r="AR66" s="323"/>
      <c r="AS66" s="323"/>
      <c r="AT66" s="323"/>
      <c r="BG66" s="896"/>
    </row>
    <row r="67" spans="1:59" ht="15.75" customHeight="1">
      <c r="A67" s="824" t="s">
        <v>5398</v>
      </c>
      <c r="B67" s="1182" t="str" cm="1">
        <f t="array" ref="B67">IFERROR(_xlfn.IFS(H35=0,"",H35&gt;0,H35),"")</f>
        <v>rpa</v>
      </c>
      <c r="C67" s="323"/>
      <c r="D67" s="323"/>
      <c r="E67" s="323"/>
      <c r="F67" s="323"/>
      <c r="G67" s="2089"/>
      <c r="H67" s="2086"/>
      <c r="I67" s="2086"/>
      <c r="J67" s="2086"/>
      <c r="K67" s="2086"/>
      <c r="L67" s="2087"/>
      <c r="M67" s="2087"/>
      <c r="N67" s="2087"/>
      <c r="O67" s="2087"/>
      <c r="P67" s="2087"/>
      <c r="Q67" s="2088"/>
      <c r="R67" s="1664"/>
      <c r="S67" s="323"/>
      <c r="U67" s="323"/>
      <c r="V67" s="323"/>
      <c r="W67" s="323"/>
      <c r="X67" s="323"/>
      <c r="Y67" s="323"/>
      <c r="Z67" s="323"/>
      <c r="AA67" s="323"/>
      <c r="AB67" s="323"/>
      <c r="AC67" s="323"/>
      <c r="AD67" s="323"/>
      <c r="AE67" s="323"/>
      <c r="AF67" s="323"/>
      <c r="AG67" s="323"/>
      <c r="AH67" s="323"/>
      <c r="AI67" s="323"/>
      <c r="AJ67" s="323"/>
      <c r="AK67" s="323"/>
      <c r="AL67" s="323"/>
      <c r="AM67" s="323"/>
      <c r="AN67" s="323"/>
      <c r="AO67" s="323"/>
      <c r="AP67" s="323"/>
      <c r="AQ67" s="323"/>
      <c r="AR67" s="323"/>
      <c r="AS67" s="323"/>
      <c r="AT67" s="323"/>
      <c r="BG67" s="896"/>
    </row>
    <row r="68" spans="1:59" ht="15.75" customHeight="1">
      <c r="A68" s="824" t="s">
        <v>5400</v>
      </c>
      <c r="B68" s="1182" t="str" cm="1">
        <f t="array" ref="B68">IFERROR(_xlfn.IFS(H36=0,"",H36&gt;0,H36),"")</f>
        <v>x</v>
      </c>
      <c r="C68" s="2079"/>
      <c r="D68" s="323"/>
      <c r="E68" s="323"/>
      <c r="F68" s="323"/>
      <c r="G68" s="2089" t="s">
        <v>5439</v>
      </c>
      <c r="H68" s="2086"/>
      <c r="I68" s="2086"/>
      <c r="J68" s="2086"/>
      <c r="K68" s="2086"/>
      <c r="L68" s="2087"/>
      <c r="M68" s="2087"/>
      <c r="N68" s="2087"/>
      <c r="O68" s="2087"/>
      <c r="P68" s="2087"/>
      <c r="Q68" s="2088"/>
      <c r="R68" s="1664"/>
      <c r="S68" s="323"/>
      <c r="U68" s="323"/>
      <c r="V68" s="323"/>
      <c r="W68" s="323"/>
      <c r="X68" s="323"/>
      <c r="Y68" s="323"/>
      <c r="Z68" s="323"/>
      <c r="AA68" s="323"/>
      <c r="AB68" s="323"/>
      <c r="AC68" s="323"/>
      <c r="AD68" s="323"/>
      <c r="AE68" s="323"/>
      <c r="AF68" s="323"/>
      <c r="AG68" s="323"/>
      <c r="AH68" s="323"/>
      <c r="AI68" s="323"/>
      <c r="AJ68" s="323"/>
      <c r="AK68" s="323"/>
      <c r="AL68" s="323"/>
      <c r="AM68" s="323"/>
      <c r="AN68" s="323"/>
      <c r="AO68" s="323"/>
      <c r="AP68" s="323"/>
      <c r="AQ68" s="323"/>
      <c r="AR68" s="323"/>
      <c r="AS68" s="323"/>
      <c r="AT68" s="323"/>
      <c r="BG68" s="896"/>
    </row>
    <row r="69" spans="1:59" ht="15.75" customHeight="1">
      <c r="A69" s="1034" t="s">
        <v>5401</v>
      </c>
      <c r="B69" s="1182" t="str" cm="1">
        <f t="array" ref="B69">IFERROR(_xlfn.IFS(H37=0,"",H37&gt;0,H37),"")</f>
        <v>x</v>
      </c>
      <c r="C69" s="2079"/>
      <c r="D69" s="323"/>
      <c r="E69" s="323"/>
      <c r="F69" s="323"/>
      <c r="G69" s="2096"/>
      <c r="H69" s="2097"/>
      <c r="I69" s="2097"/>
      <c r="J69" s="2097"/>
      <c r="K69" s="2097"/>
      <c r="L69" s="2098"/>
      <c r="M69" s="2098"/>
      <c r="N69" s="2098"/>
      <c r="O69" s="2098"/>
      <c r="P69" s="2098"/>
      <c r="Q69" s="2099"/>
      <c r="R69" s="1664"/>
      <c r="S69" s="323"/>
      <c r="U69" s="323"/>
      <c r="V69" s="323"/>
      <c r="W69" s="323"/>
      <c r="X69" s="323"/>
      <c r="Y69" s="323"/>
      <c r="Z69" s="323"/>
      <c r="AA69" s="323"/>
      <c r="AB69" s="323"/>
      <c r="AC69" s="323"/>
      <c r="AD69" s="323"/>
      <c r="AE69" s="323"/>
      <c r="AF69" s="323"/>
      <c r="AG69" s="323"/>
      <c r="AH69" s="323"/>
      <c r="AI69" s="323"/>
      <c r="AJ69" s="323"/>
      <c r="AK69" s="323"/>
      <c r="AL69" s="323"/>
      <c r="AM69" s="323"/>
      <c r="AN69" s="323"/>
      <c r="AO69" s="323"/>
      <c r="AP69" s="323"/>
      <c r="AQ69" s="323"/>
      <c r="AR69" s="323"/>
      <c r="AS69" s="323"/>
      <c r="AT69" s="323"/>
      <c r="BG69" s="896"/>
    </row>
    <row r="70" spans="1:59" ht="15.75" customHeight="1">
      <c r="A70" s="1090" t="s">
        <v>5277</v>
      </c>
      <c r="B70" s="1182" t="str" cm="1">
        <f t="array" ref="B70">IFERROR(_xlfn.IFS(N5=0,"",N5&gt;0,N5),"")</f>
        <v>Sl</v>
      </c>
      <c r="C70" s="2079"/>
      <c r="D70" s="323"/>
      <c r="E70" s="323"/>
      <c r="F70" s="323"/>
      <c r="G70" s="2080" t="s">
        <v>5440</v>
      </c>
      <c r="H70" s="2081"/>
      <c r="I70" s="2081"/>
      <c r="J70" s="2081"/>
      <c r="K70" s="2081"/>
      <c r="L70" s="2082"/>
      <c r="M70" s="2082"/>
      <c r="N70" s="2082"/>
      <c r="O70" s="2082"/>
      <c r="P70" s="2082"/>
      <c r="Q70" s="2083"/>
      <c r="R70" s="1664"/>
      <c r="S70" s="323"/>
      <c r="U70" s="323"/>
      <c r="V70" s="323"/>
      <c r="W70" s="323"/>
      <c r="X70" s="323"/>
      <c r="Y70" s="323"/>
      <c r="Z70" s="323"/>
      <c r="AA70" s="323"/>
      <c r="AB70" s="323"/>
      <c r="AC70" s="323"/>
      <c r="AD70" s="323"/>
      <c r="AE70" s="323"/>
      <c r="AF70" s="323"/>
      <c r="AG70" s="323"/>
      <c r="AH70" s="323"/>
      <c r="AI70" s="323"/>
      <c r="AJ70" s="323"/>
      <c r="AK70" s="323"/>
      <c r="AL70" s="323"/>
      <c r="AM70" s="323"/>
      <c r="AN70" s="323"/>
      <c r="AO70" s="323"/>
      <c r="AP70" s="323"/>
      <c r="AQ70" s="323"/>
      <c r="AR70" s="323"/>
      <c r="AS70" s="323"/>
      <c r="AT70" s="323"/>
      <c r="BG70" s="896"/>
    </row>
    <row r="71" spans="1:59" ht="15.75" customHeight="1">
      <c r="A71" s="1090" t="s">
        <v>251</v>
      </c>
      <c r="B71" s="1182" t="str" cm="1">
        <f t="array" ref="B71">IFERROR(_xlfn.IFS(N6=0,"",N6&gt;0,N6),"")</f>
        <v>ds</v>
      </c>
      <c r="C71" s="2079"/>
      <c r="D71" s="323"/>
      <c r="E71" s="323"/>
      <c r="F71" s="323"/>
      <c r="G71" s="2084"/>
      <c r="H71" s="2081"/>
      <c r="I71" s="2081"/>
      <c r="J71" s="2081"/>
      <c r="K71" s="2081"/>
      <c r="L71" s="2082"/>
      <c r="M71" s="2082"/>
      <c r="N71" s="2082"/>
      <c r="O71" s="2082"/>
      <c r="P71" s="2082"/>
      <c r="Q71" s="2083"/>
      <c r="R71" s="1664"/>
      <c r="S71" s="323"/>
      <c r="U71" s="323"/>
      <c r="V71" s="323"/>
      <c r="W71" s="323"/>
      <c r="X71" s="323"/>
      <c r="Y71" s="323"/>
      <c r="Z71" s="323"/>
      <c r="AA71" s="323"/>
      <c r="AB71" s="323"/>
      <c r="AC71" s="323"/>
      <c r="AD71" s="323"/>
      <c r="AE71" s="323"/>
      <c r="AF71" s="323"/>
      <c r="AG71" s="323"/>
      <c r="AH71" s="323"/>
      <c r="AI71" s="323"/>
      <c r="AJ71" s="323"/>
      <c r="AK71" s="323"/>
      <c r="AL71" s="323"/>
      <c r="AM71" s="323"/>
      <c r="AN71" s="323"/>
      <c r="AO71" s="323"/>
      <c r="AP71" s="323"/>
      <c r="AQ71" s="323"/>
      <c r="AR71" s="323"/>
      <c r="AS71" s="323"/>
      <c r="AT71" s="323"/>
      <c r="BG71" s="896"/>
    </row>
    <row r="72" spans="1:59" ht="15.75" customHeight="1">
      <c r="A72" s="1102" t="s">
        <v>299</v>
      </c>
      <c r="B72" s="1182" t="str" cm="1">
        <f t="array" ref="B72">IFERROR(_xlfn.IFS(N7=0,"",N7&gt;0,N7),"")</f>
        <v>rt</v>
      </c>
      <c r="C72" s="2079"/>
      <c r="D72" s="323"/>
      <c r="E72" s="323"/>
      <c r="F72" s="323"/>
      <c r="G72" s="2085" t="s">
        <v>5441</v>
      </c>
      <c r="H72" s="2086"/>
      <c r="I72" s="2086"/>
      <c r="J72" s="2086"/>
      <c r="K72" s="2086"/>
      <c r="L72" s="2087"/>
      <c r="M72" s="2087"/>
      <c r="N72" s="2087"/>
      <c r="O72" s="2087"/>
      <c r="P72" s="2087"/>
      <c r="Q72" s="2088"/>
      <c r="R72" s="1664"/>
      <c r="S72" s="323"/>
      <c r="U72" s="323"/>
      <c r="V72" s="323"/>
      <c r="W72" s="323"/>
      <c r="X72" s="323"/>
      <c r="Y72" s="323"/>
      <c r="Z72" s="323"/>
      <c r="AA72" s="323"/>
      <c r="AB72" s="323"/>
      <c r="AC72" s="323"/>
      <c r="AD72" s="323"/>
      <c r="AE72" s="323"/>
      <c r="AF72" s="323"/>
      <c r="AG72" s="323"/>
      <c r="AH72" s="323"/>
      <c r="AI72" s="323"/>
      <c r="AJ72" s="323"/>
      <c r="AK72" s="323"/>
      <c r="AL72" s="323"/>
      <c r="AM72" s="323"/>
      <c r="AN72" s="323"/>
      <c r="AO72" s="323"/>
      <c r="AP72" s="323"/>
      <c r="AQ72" s="323"/>
      <c r="AR72" s="323"/>
      <c r="AS72" s="323"/>
      <c r="AT72" s="323"/>
      <c r="BG72" s="896"/>
    </row>
    <row r="73" spans="1:59" ht="15.75" customHeight="1">
      <c r="A73" s="1103" t="s">
        <v>4980</v>
      </c>
      <c r="B73" s="1182" t="str" cm="1">
        <f t="array" ref="B73">IFERROR(_xlfn.IFS(N8=0,"",N8&gt;0,N8),"")</f>
        <v>ip</v>
      </c>
      <c r="C73" s="2079"/>
      <c r="D73" s="323"/>
      <c r="E73" s="323"/>
      <c r="F73" s="323"/>
      <c r="G73" s="2089"/>
      <c r="H73" s="2086"/>
      <c r="I73" s="2086"/>
      <c r="J73" s="2086"/>
      <c r="K73" s="2086"/>
      <c r="L73" s="2087"/>
      <c r="M73" s="2087"/>
      <c r="N73" s="2087"/>
      <c r="O73" s="2087"/>
      <c r="P73" s="2087"/>
      <c r="Q73" s="2088"/>
      <c r="R73" s="1664"/>
      <c r="S73" s="323"/>
      <c r="U73" s="323"/>
      <c r="V73" s="323"/>
      <c r="W73" s="323"/>
      <c r="X73" s="323"/>
      <c r="Y73" s="323"/>
      <c r="Z73" s="323"/>
      <c r="AA73" s="323"/>
      <c r="AB73" s="323"/>
      <c r="AC73" s="323"/>
      <c r="AD73" s="323"/>
      <c r="AE73" s="323"/>
      <c r="AF73" s="323"/>
      <c r="AG73" s="323"/>
      <c r="AH73" s="538"/>
      <c r="AI73" s="538"/>
      <c r="AJ73" s="538"/>
      <c r="AK73" s="538"/>
      <c r="AL73" s="538"/>
      <c r="AM73" s="538"/>
      <c r="AN73" s="538"/>
      <c r="AO73" s="323"/>
      <c r="AP73" s="323"/>
      <c r="AQ73" s="323"/>
      <c r="AR73" s="323"/>
      <c r="AS73" s="323"/>
      <c r="AT73" s="323"/>
      <c r="BG73" s="896"/>
    </row>
    <row r="74" spans="1:59" ht="15.75" customHeight="1">
      <c r="A74" s="1102" t="s">
        <v>264</v>
      </c>
      <c r="B74" s="1182" t="str" cm="1">
        <f t="array" ref="B74">IFERROR(_xlfn.IFS(N9=0,"",N9&gt;0,N9),"")</f>
        <v>ab</v>
      </c>
      <c r="C74" s="2079"/>
      <c r="D74" s="323"/>
      <c r="E74" s="323"/>
      <c r="F74" s="323"/>
      <c r="G74" s="2085" t="s">
        <v>5442</v>
      </c>
      <c r="H74" s="2086"/>
      <c r="I74" s="2086"/>
      <c r="J74" s="2086"/>
      <c r="K74" s="2086"/>
      <c r="L74" s="2087"/>
      <c r="M74" s="2087"/>
      <c r="N74" s="2087"/>
      <c r="O74" s="2087"/>
      <c r="P74" s="2087"/>
      <c r="Q74" s="2088"/>
      <c r="R74" s="1664"/>
      <c r="S74" s="323"/>
      <c r="U74" s="323"/>
      <c r="V74" s="323"/>
      <c r="W74" s="323"/>
      <c r="X74" s="323"/>
      <c r="Y74" s="323"/>
      <c r="Z74" s="323"/>
      <c r="AA74" s="323"/>
      <c r="AB74" s="323"/>
      <c r="AC74" s="323"/>
      <c r="AD74" s="323"/>
      <c r="AE74" s="323"/>
      <c r="AF74" s="323"/>
      <c r="AG74" s="323"/>
      <c r="AH74" s="538"/>
      <c r="AI74" s="538"/>
      <c r="AJ74" s="538"/>
      <c r="AK74" s="538"/>
      <c r="AL74" s="538"/>
      <c r="AM74" s="538"/>
      <c r="AN74" s="538"/>
      <c r="AO74" s="323"/>
      <c r="AP74" s="323"/>
      <c r="BG74" s="896"/>
    </row>
    <row r="75" spans="1:59" ht="15.75" customHeight="1">
      <c r="A75" s="1102" t="s">
        <v>268</v>
      </c>
      <c r="B75" s="1182" t="str" cm="1">
        <f t="array" ref="B75">IFERROR(_xlfn.IFS(N10=0,"",N10&gt;0,N10),"")</f>
        <v>tr</v>
      </c>
      <c r="C75" s="2079"/>
      <c r="D75" s="323"/>
      <c r="E75" s="323"/>
      <c r="F75" s="323"/>
      <c r="G75" s="2089"/>
      <c r="H75" s="2086"/>
      <c r="I75" s="2086"/>
      <c r="J75" s="2086"/>
      <c r="K75" s="2086"/>
      <c r="L75" s="2087"/>
      <c r="M75" s="2087"/>
      <c r="N75" s="2087"/>
      <c r="O75" s="2087"/>
      <c r="P75" s="2087"/>
      <c r="Q75" s="2088"/>
      <c r="R75" s="1664"/>
      <c r="S75" s="323"/>
      <c r="U75" s="323"/>
      <c r="V75" s="323"/>
      <c r="W75" s="323"/>
      <c r="X75" s="323"/>
      <c r="Y75" s="323"/>
      <c r="Z75" s="323"/>
      <c r="AA75" s="323"/>
      <c r="AB75" s="323"/>
      <c r="AC75" s="323"/>
      <c r="AD75" s="323"/>
      <c r="AE75" s="323"/>
      <c r="AF75" s="323"/>
      <c r="AG75" s="323"/>
      <c r="AH75" s="538"/>
      <c r="AI75" s="538"/>
      <c r="AJ75" s="538"/>
      <c r="AK75" s="538"/>
      <c r="AL75" s="538"/>
      <c r="AM75" s="538"/>
      <c r="AN75" s="538"/>
      <c r="AO75" s="323"/>
      <c r="AP75" s="323"/>
      <c r="BG75" s="896"/>
    </row>
    <row r="76" spans="1:59" ht="15.75" customHeight="1">
      <c r="A76" s="1104" t="s">
        <v>274</v>
      </c>
      <c r="B76" s="1182" t="str" cm="1">
        <f t="array" ref="B76">IFERROR(_xlfn.IFS(N11=0,"",N11&gt;0,N11),"")</f>
        <v>rn</v>
      </c>
      <c r="C76" s="2079"/>
      <c r="D76" s="323"/>
      <c r="E76" s="323"/>
      <c r="F76" s="323"/>
      <c r="G76" s="323"/>
      <c r="H76" s="323"/>
      <c r="I76" s="323"/>
      <c r="J76" s="323"/>
      <c r="K76" s="323"/>
      <c r="L76" s="323"/>
      <c r="M76" s="323"/>
      <c r="N76" s="323"/>
      <c r="O76" s="323"/>
      <c r="P76" s="323"/>
      <c r="Q76" s="323"/>
      <c r="R76" s="323"/>
      <c r="S76" s="323"/>
      <c r="U76" s="323"/>
      <c r="V76" s="323"/>
      <c r="W76" s="323"/>
      <c r="X76" s="323"/>
      <c r="Y76" s="323"/>
      <c r="Z76" s="323"/>
      <c r="AA76" s="323"/>
      <c r="AB76" s="323"/>
      <c r="AC76" s="323"/>
      <c r="AD76" s="323"/>
      <c r="AE76" s="323"/>
      <c r="AF76" s="323"/>
      <c r="AG76" s="323"/>
      <c r="AH76" s="538"/>
      <c r="AI76" s="538"/>
      <c r="AJ76" s="538"/>
      <c r="AK76" s="538"/>
      <c r="AL76" s="538"/>
      <c r="AM76" s="538"/>
      <c r="AN76" s="538"/>
      <c r="AO76" s="323"/>
      <c r="AP76" s="323"/>
      <c r="BG76" s="896"/>
    </row>
    <row r="77" spans="1:59" ht="15.75" customHeight="1">
      <c r="A77" s="1104" t="s">
        <v>280</v>
      </c>
      <c r="B77" s="1182" t="str" cm="1">
        <f t="array" ref="B77">IFERROR(_xlfn.IFS(N12=0,"",N12&gt;0,N12),"")</f>
        <v>rn</v>
      </c>
      <c r="C77" s="2079"/>
      <c r="D77" s="2130" t="s">
        <v>5443</v>
      </c>
      <c r="E77" s="2131"/>
      <c r="F77" s="2131"/>
      <c r="G77" s="2131"/>
      <c r="H77" s="2131"/>
      <c r="I77" s="2131"/>
      <c r="J77" s="2131"/>
      <c r="K77" s="2131"/>
      <c r="L77" s="2131"/>
      <c r="M77" s="2131"/>
      <c r="N77" s="2131"/>
      <c r="O77" s="2131"/>
      <c r="P77" s="2131"/>
      <c r="Q77" s="2132"/>
      <c r="R77" s="323"/>
      <c r="S77" s="323"/>
      <c r="U77" s="323"/>
      <c r="V77" s="323"/>
      <c r="W77" s="323"/>
      <c r="X77" s="323"/>
      <c r="Y77" s="323"/>
      <c r="Z77" s="323"/>
      <c r="AA77" s="323"/>
      <c r="AB77" s="323"/>
      <c r="AC77" s="323"/>
      <c r="AD77" s="323"/>
      <c r="AE77" s="323"/>
      <c r="AF77" s="323"/>
      <c r="AG77" s="323"/>
      <c r="AH77" s="538"/>
      <c r="AI77" s="538"/>
      <c r="AJ77" s="538"/>
      <c r="AK77" s="538"/>
      <c r="AL77" s="538"/>
      <c r="AM77" s="538"/>
      <c r="AN77" s="538"/>
      <c r="AO77" s="323"/>
      <c r="AP77" s="323"/>
      <c r="BG77" s="896"/>
    </row>
    <row r="78" spans="1:59" ht="15.75" customHeight="1">
      <c r="A78" s="1104" t="s">
        <v>292</v>
      </c>
      <c r="B78" s="1182" t="str" cm="1">
        <f t="array" ref="B78">IFERROR(_xlfn.IFS(N13=0,"",N13&gt;0,N13),"")</f>
        <v>cb</v>
      </c>
      <c r="C78" s="2079"/>
      <c r="D78" s="2138"/>
      <c r="E78" s="2139"/>
      <c r="F78" s="2139"/>
      <c r="G78" s="2139"/>
      <c r="H78" s="2139"/>
      <c r="I78" s="2134"/>
      <c r="J78" s="2134"/>
      <c r="K78" s="2134"/>
      <c r="L78" s="2134"/>
      <c r="M78" s="2134"/>
      <c r="N78" s="2134"/>
      <c r="O78" s="2134"/>
      <c r="P78" s="2134"/>
      <c r="Q78" s="2135"/>
      <c r="R78" s="323"/>
      <c r="S78" s="323"/>
      <c r="U78" s="323"/>
      <c r="V78" s="323"/>
      <c r="W78" s="323"/>
      <c r="X78" s="323"/>
      <c r="Y78" s="323"/>
      <c r="Z78" s="323"/>
      <c r="AA78" s="323"/>
      <c r="AB78" s="323"/>
      <c r="AC78" s="323"/>
      <c r="AD78" s="323"/>
      <c r="AE78" s="323"/>
      <c r="AF78" s="323"/>
      <c r="AG78" s="323"/>
      <c r="AH78" s="538"/>
      <c r="AI78" s="538"/>
      <c r="AJ78" s="538"/>
      <c r="AK78" s="538"/>
      <c r="AL78" s="538"/>
      <c r="AM78" s="538"/>
      <c r="AN78" s="538"/>
      <c r="AO78" s="323"/>
      <c r="AP78" s="323"/>
      <c r="BG78" s="896"/>
    </row>
    <row r="79" spans="1:59" ht="15.75" customHeight="1">
      <c r="A79" s="1105" t="s">
        <v>5310</v>
      </c>
      <c r="B79" s="1182" t="s">
        <v>449</v>
      </c>
      <c r="C79" s="2079"/>
      <c r="D79" s="2130"/>
      <c r="E79" s="2131"/>
      <c r="F79" s="2131"/>
      <c r="G79" s="2131"/>
      <c r="H79" s="2132"/>
      <c r="I79" s="2130"/>
      <c r="J79" s="2131"/>
      <c r="K79" s="2131"/>
      <c r="L79" s="2131"/>
      <c r="M79" s="2131"/>
      <c r="N79" s="2131"/>
      <c r="O79" s="2131"/>
      <c r="P79" s="2131"/>
      <c r="Q79" s="2132"/>
      <c r="R79" s="2136" t="s">
        <v>5444</v>
      </c>
      <c r="S79" s="2137"/>
      <c r="U79" s="323"/>
      <c r="V79" s="323"/>
      <c r="W79" s="323"/>
      <c r="X79" s="323"/>
      <c r="Y79" s="323"/>
      <c r="Z79" s="323"/>
      <c r="AA79" s="323"/>
      <c r="AB79" s="323"/>
      <c r="AC79" s="323"/>
      <c r="AD79" s="323"/>
      <c r="AE79" s="323"/>
      <c r="AF79" s="323"/>
      <c r="AG79" s="323"/>
      <c r="AH79" s="538"/>
      <c r="AI79" s="538"/>
      <c r="AJ79" s="538"/>
      <c r="AK79" s="538"/>
      <c r="AL79" s="538"/>
      <c r="AM79" s="538"/>
      <c r="AN79" s="538"/>
      <c r="AO79" s="323"/>
      <c r="AP79" s="323"/>
      <c r="BG79" s="896"/>
    </row>
    <row r="80" spans="1:59" ht="15.75" customHeight="1">
      <c r="A80" s="1105" t="s">
        <v>5315</v>
      </c>
      <c r="B80" s="1182" t="str" cm="1">
        <f t="array" ref="B80">IFERROR(_xlfn.IFS(N15=0,"",N15&gt;0,N15),"")</f>
        <v>p</v>
      </c>
      <c r="C80" s="2079"/>
      <c r="D80" s="2133"/>
      <c r="E80" s="2134"/>
      <c r="F80" s="2134"/>
      <c r="G80" s="2134"/>
      <c r="H80" s="2135"/>
      <c r="I80" s="2133"/>
      <c r="J80" s="2134"/>
      <c r="K80" s="2134"/>
      <c r="L80" s="2134"/>
      <c r="M80" s="2134"/>
      <c r="N80" s="2134"/>
      <c r="O80" s="2134"/>
      <c r="P80" s="2134"/>
      <c r="Q80" s="2135"/>
      <c r="R80" s="2136" t="s">
        <v>5292</v>
      </c>
      <c r="S80" s="2137"/>
      <c r="U80" s="323"/>
      <c r="V80" s="323"/>
      <c r="W80" s="323"/>
      <c r="X80" s="323"/>
      <c r="Y80" s="323"/>
      <c r="Z80" s="323"/>
      <c r="AA80" s="323"/>
      <c r="AB80" s="323"/>
      <c r="AC80" s="323"/>
      <c r="AD80" s="323"/>
      <c r="AE80" s="323"/>
      <c r="AF80" s="323"/>
      <c r="AG80" s="323"/>
      <c r="AH80" s="538"/>
      <c r="AI80" s="538"/>
      <c r="AJ80" s="538"/>
      <c r="AK80" s="538"/>
      <c r="AL80" s="538"/>
      <c r="AM80" s="538"/>
      <c r="AN80" s="538"/>
      <c r="AO80" s="323"/>
      <c r="AP80" s="323"/>
      <c r="BG80" s="896"/>
    </row>
    <row r="81" spans="1:59" ht="15.75" customHeight="1">
      <c r="A81" s="1105" t="s">
        <v>5319</v>
      </c>
      <c r="B81" s="1182" t="s">
        <v>252</v>
      </c>
      <c r="C81" s="2079"/>
      <c r="D81" s="2130"/>
      <c r="E81" s="2131"/>
      <c r="F81" s="2131"/>
      <c r="G81" s="2131"/>
      <c r="H81" s="2132"/>
      <c r="I81" s="2130"/>
      <c r="J81" s="2131"/>
      <c r="K81" s="2131"/>
      <c r="L81" s="2131"/>
      <c r="M81" s="2131"/>
      <c r="N81" s="2131"/>
      <c r="O81" s="2131"/>
      <c r="P81" s="2131"/>
      <c r="Q81" s="2132"/>
      <c r="R81" s="2136" t="s">
        <v>5346</v>
      </c>
      <c r="S81" s="2137"/>
      <c r="U81" s="323"/>
      <c r="V81" s="323"/>
      <c r="W81" s="323"/>
      <c r="X81" s="323"/>
      <c r="Y81" s="323"/>
      <c r="Z81" s="323"/>
      <c r="AA81" s="323"/>
      <c r="AB81" s="323"/>
      <c r="AC81" s="323"/>
      <c r="AD81" s="323"/>
      <c r="AE81" s="323"/>
      <c r="AF81" s="323"/>
      <c r="AG81" s="538"/>
      <c r="AH81" s="538"/>
      <c r="AI81" s="538"/>
      <c r="AJ81" s="538"/>
      <c r="AK81" s="538"/>
      <c r="AL81" s="538"/>
      <c r="AM81" s="538"/>
      <c r="AN81" s="538"/>
      <c r="AO81" s="323"/>
      <c r="AP81" s="323"/>
      <c r="BG81" s="896"/>
    </row>
    <row r="82" spans="1:59" ht="15.75" customHeight="1">
      <c r="A82" s="1105" t="s">
        <v>5325</v>
      </c>
      <c r="B82" s="1182" t="s">
        <v>252</v>
      </c>
      <c r="C82" s="2079"/>
      <c r="D82" s="2133"/>
      <c r="E82" s="2134"/>
      <c r="F82" s="2134"/>
      <c r="G82" s="2134"/>
      <c r="H82" s="2135"/>
      <c r="I82" s="2133"/>
      <c r="J82" s="2134"/>
      <c r="K82" s="2134"/>
      <c r="L82" s="2134"/>
      <c r="M82" s="2134"/>
      <c r="N82" s="2134"/>
      <c r="O82" s="2134"/>
      <c r="P82" s="2134"/>
      <c r="Q82" s="2135"/>
      <c r="R82" s="2136" t="s">
        <v>5296</v>
      </c>
      <c r="S82" s="2137"/>
      <c r="U82" s="323"/>
      <c r="V82" s="323"/>
      <c r="W82" s="323"/>
      <c r="X82" s="323"/>
      <c r="Y82" s="323"/>
      <c r="Z82" s="323"/>
      <c r="AA82" s="323"/>
      <c r="AB82" s="323"/>
      <c r="AC82" s="323"/>
      <c r="AD82" s="323"/>
      <c r="AE82" s="323"/>
      <c r="AF82" s="323"/>
      <c r="AG82" s="538"/>
      <c r="AH82" s="538"/>
      <c r="AI82" s="538"/>
      <c r="AJ82" s="538"/>
      <c r="AK82" s="538"/>
      <c r="AL82" s="538"/>
      <c r="AM82" s="538"/>
      <c r="AN82" s="538"/>
      <c r="AO82" s="323"/>
      <c r="AP82" s="323"/>
      <c r="BG82" s="896"/>
    </row>
    <row r="83" spans="1:59" ht="15.75" customHeight="1">
      <c r="A83" s="1105" t="s">
        <v>5330</v>
      </c>
      <c r="B83" s="1182" t="s">
        <v>252</v>
      </c>
      <c r="C83" s="2079"/>
      <c r="D83" s="2130"/>
      <c r="E83" s="2131"/>
      <c r="F83" s="2131"/>
      <c r="G83" s="2131"/>
      <c r="H83" s="2132"/>
      <c r="I83" s="2130"/>
      <c r="J83" s="2131"/>
      <c r="K83" s="2131"/>
      <c r="L83" s="2131"/>
      <c r="M83" s="2131"/>
      <c r="N83" s="2131"/>
      <c r="O83" s="2131"/>
      <c r="P83" s="2131"/>
      <c r="Q83" s="2132"/>
      <c r="R83" s="2136" t="s">
        <v>5445</v>
      </c>
      <c r="S83" s="2137"/>
      <c r="U83" s="323"/>
      <c r="V83" s="323"/>
      <c r="W83" s="323"/>
      <c r="X83" s="323"/>
      <c r="Y83" s="323"/>
      <c r="Z83" s="323"/>
      <c r="AA83" s="323"/>
      <c r="AB83" s="323"/>
      <c r="AC83" s="323"/>
      <c r="AD83" s="323"/>
      <c r="AE83" s="323"/>
      <c r="AF83" s="323"/>
      <c r="AG83" s="538"/>
      <c r="AH83" s="538"/>
      <c r="AI83" s="538"/>
      <c r="AJ83" s="538"/>
      <c r="AK83" s="538"/>
      <c r="AL83" s="538"/>
      <c r="AM83" s="538"/>
      <c r="AN83" s="538"/>
      <c r="AO83" s="323"/>
      <c r="AP83" s="323"/>
      <c r="BG83" s="896"/>
    </row>
    <row r="84" spans="1:59" ht="15.75" customHeight="1">
      <c r="A84" s="1105" t="s">
        <v>5335</v>
      </c>
      <c r="B84" s="1182" t="str" cm="1">
        <f t="array" ref="B84">IFERROR(_xlfn.IFS(N19=0,"",N19&gt;0,N19),"")</f>
        <v>x</v>
      </c>
      <c r="C84" s="2079"/>
      <c r="D84" s="2133"/>
      <c r="E84" s="2134"/>
      <c r="F84" s="2134"/>
      <c r="G84" s="2134"/>
      <c r="H84" s="2135"/>
      <c r="I84" s="2133"/>
      <c r="J84" s="2134"/>
      <c r="K84" s="2134"/>
      <c r="L84" s="2134"/>
      <c r="M84" s="2134"/>
      <c r="N84" s="2134"/>
      <c r="O84" s="2134"/>
      <c r="P84" s="2134"/>
      <c r="Q84" s="2135"/>
      <c r="R84" s="323"/>
      <c r="S84" s="323"/>
      <c r="U84" s="323"/>
      <c r="V84" s="323"/>
      <c r="W84" s="323"/>
      <c r="X84" s="323"/>
      <c r="Y84" s="323"/>
      <c r="Z84" s="323"/>
      <c r="AA84" s="323"/>
      <c r="AB84" s="323"/>
      <c r="AC84" s="323"/>
      <c r="AD84" s="323"/>
      <c r="AE84" s="323"/>
      <c r="AF84" s="323"/>
      <c r="AG84" s="538"/>
      <c r="AH84" s="538"/>
      <c r="AI84" s="538"/>
      <c r="AJ84" s="538"/>
      <c r="AK84" s="538"/>
      <c r="AL84" s="538"/>
      <c r="AM84" s="538"/>
      <c r="AN84" s="538"/>
      <c r="AO84" s="323"/>
      <c r="AP84" s="323"/>
      <c r="BG84" s="896"/>
    </row>
    <row r="85" spans="1:59" ht="15.75" customHeight="1">
      <c r="A85" s="1105" t="s">
        <v>5339</v>
      </c>
      <c r="B85" s="1182" t="s">
        <v>252</v>
      </c>
      <c r="C85" s="2079"/>
      <c r="D85" s="2130"/>
      <c r="E85" s="2131"/>
      <c r="F85" s="2131"/>
      <c r="G85" s="2131"/>
      <c r="H85" s="2132"/>
      <c r="I85" s="2130"/>
      <c r="J85" s="2131"/>
      <c r="K85" s="2131"/>
      <c r="L85" s="2131"/>
      <c r="M85" s="2131"/>
      <c r="N85" s="2131"/>
      <c r="O85" s="2131"/>
      <c r="P85" s="2131"/>
      <c r="Q85" s="2132"/>
      <c r="R85" s="323"/>
      <c r="S85" s="323"/>
      <c r="U85" s="323"/>
      <c r="V85" s="323"/>
      <c r="W85" s="323"/>
      <c r="X85" s="323"/>
      <c r="Y85" s="323"/>
      <c r="Z85" s="323"/>
      <c r="AA85" s="323"/>
      <c r="AB85" s="323"/>
      <c r="AC85" s="323"/>
      <c r="AD85" s="323"/>
      <c r="AE85" s="323"/>
      <c r="AF85" s="323"/>
      <c r="AG85" s="538"/>
      <c r="AH85" s="538"/>
      <c r="AI85" s="538"/>
      <c r="AJ85" s="538"/>
      <c r="AK85" s="538"/>
      <c r="AL85" s="538"/>
      <c r="AM85" s="538"/>
      <c r="AN85" s="538"/>
      <c r="AO85" s="323"/>
      <c r="AP85" s="323"/>
      <c r="BG85" s="896"/>
    </row>
    <row r="86" spans="1:59" ht="15.75" customHeight="1">
      <c r="A86" s="1105" t="s">
        <v>5344</v>
      </c>
      <c r="B86" s="1182" t="str" cm="1">
        <f t="array" ref="B86">IFERROR(_xlfn.IFS(N21=0,"",N21&gt;0,N21),"")</f>
        <v>p</v>
      </c>
      <c r="C86" s="2079"/>
      <c r="D86" s="2133"/>
      <c r="E86" s="2134"/>
      <c r="F86" s="2134"/>
      <c r="G86" s="2134"/>
      <c r="H86" s="2135"/>
      <c r="I86" s="2133"/>
      <c r="J86" s="2134"/>
      <c r="K86" s="2134"/>
      <c r="L86" s="2134"/>
      <c r="M86" s="2134"/>
      <c r="N86" s="2134"/>
      <c r="O86" s="2134"/>
      <c r="P86" s="2134"/>
      <c r="Q86" s="2135"/>
      <c r="R86" s="323"/>
      <c r="S86" s="323"/>
      <c r="T86" s="1033"/>
      <c r="U86" s="323"/>
      <c r="V86" s="323"/>
      <c r="W86" s="323"/>
      <c r="X86" s="323"/>
      <c r="Y86" s="323"/>
      <c r="Z86" s="323"/>
      <c r="AE86" s="323"/>
      <c r="AF86" s="323"/>
      <c r="AG86" s="538"/>
      <c r="AH86" s="538"/>
      <c r="AI86" s="538"/>
      <c r="AJ86" s="538"/>
      <c r="AK86" s="538"/>
      <c r="AL86" s="538"/>
      <c r="AM86" s="538"/>
      <c r="AN86" s="538"/>
      <c r="AO86" s="323"/>
      <c r="AP86" s="323"/>
      <c r="BG86" s="896"/>
    </row>
    <row r="87" spans="1:59" ht="15.75" customHeight="1">
      <c r="A87" s="1105" t="s">
        <v>5349</v>
      </c>
      <c r="B87" s="1182" t="str" cm="1">
        <f t="array" ref="B87">IFERROR(_xlfn.IFS(N22=0,"",N22&gt;0,N22),"")</f>
        <v>p</v>
      </c>
      <c r="C87" s="2079"/>
      <c r="D87" s="2130"/>
      <c r="E87" s="2131"/>
      <c r="F87" s="2131"/>
      <c r="G87" s="2131"/>
      <c r="H87" s="2132"/>
      <c r="I87" s="2130"/>
      <c r="J87" s="2131"/>
      <c r="K87" s="2131"/>
      <c r="L87" s="2131"/>
      <c r="M87" s="2131"/>
      <c r="N87" s="2131"/>
      <c r="O87" s="2131"/>
      <c r="P87" s="2131"/>
      <c r="Q87" s="2132"/>
      <c r="R87" s="323"/>
      <c r="S87" s="323"/>
      <c r="U87" s="323"/>
      <c r="V87" s="323"/>
      <c r="W87" s="323"/>
      <c r="X87" s="323"/>
      <c r="Y87" s="323"/>
      <c r="BG87" s="896"/>
    </row>
    <row r="88" spans="1:59" ht="15.75" customHeight="1">
      <c r="A88" s="1105" t="s">
        <v>5355</v>
      </c>
      <c r="B88" s="1182" t="str" cm="1">
        <f t="array" ref="B88">IFERROR(_xlfn.IFS(N23=0,"",N23&gt;0,N23),"")</f>
        <v>p</v>
      </c>
      <c r="C88" s="2079"/>
      <c r="D88" s="2133"/>
      <c r="E88" s="2134"/>
      <c r="F88" s="2134"/>
      <c r="G88" s="2134"/>
      <c r="H88" s="2135"/>
      <c r="I88" s="2133"/>
      <c r="J88" s="2134"/>
      <c r="K88" s="2134"/>
      <c r="L88" s="2134"/>
      <c r="M88" s="2134"/>
      <c r="N88" s="2134"/>
      <c r="O88" s="2134"/>
      <c r="P88" s="2134"/>
      <c r="Q88" s="2135"/>
      <c r="R88" s="323"/>
      <c r="S88" s="323"/>
      <c r="U88" s="323"/>
      <c r="V88" s="323"/>
      <c r="W88" s="323"/>
      <c r="X88" s="323"/>
      <c r="Y88" s="323"/>
      <c r="BG88" s="896"/>
    </row>
    <row r="89" spans="1:59" ht="15.75" customHeight="1">
      <c r="A89" s="1105" t="s">
        <v>5360</v>
      </c>
      <c r="B89" s="1182" t="str" cm="1">
        <f t="array" ref="B89">IFERROR(_xlfn.IFS(N24=0,"",N24&gt;0,N24),"")</f>
        <v>x</v>
      </c>
      <c r="C89" s="2079"/>
      <c r="D89" s="2130"/>
      <c r="E89" s="2131"/>
      <c r="F89" s="2131"/>
      <c r="G89" s="2131"/>
      <c r="H89" s="2132"/>
      <c r="I89" s="2130"/>
      <c r="J89" s="2131"/>
      <c r="K89" s="2131"/>
      <c r="L89" s="2131"/>
      <c r="M89" s="2131"/>
      <c r="N89" s="2131"/>
      <c r="O89" s="2131"/>
      <c r="P89" s="2131"/>
      <c r="Q89" s="2132"/>
      <c r="R89" s="323"/>
      <c r="S89" s="323"/>
      <c r="U89" s="323"/>
      <c r="V89" s="323"/>
      <c r="W89" s="323"/>
      <c r="BG89" s="896"/>
    </row>
    <row r="90" spans="1:59" ht="15.75" customHeight="1">
      <c r="A90" s="1105" t="s">
        <v>5365</v>
      </c>
      <c r="B90" s="1182" t="str" cm="1">
        <f t="array" ref="B90">IFERROR(_xlfn.IFS(N25=0,"",N25&gt;0,N25),"")</f>
        <v>x</v>
      </c>
      <c r="C90" s="2079"/>
      <c r="D90" s="2133"/>
      <c r="E90" s="2134"/>
      <c r="F90" s="2134"/>
      <c r="G90" s="2134"/>
      <c r="H90" s="2135"/>
      <c r="I90" s="2133"/>
      <c r="J90" s="2134"/>
      <c r="K90" s="2134"/>
      <c r="L90" s="2134"/>
      <c r="M90" s="2134"/>
      <c r="N90" s="2134"/>
      <c r="O90" s="2134"/>
      <c r="P90" s="2134"/>
      <c r="Q90" s="2135"/>
      <c r="R90" s="323"/>
      <c r="S90" s="323"/>
      <c r="U90" s="323"/>
      <c r="V90" s="323"/>
      <c r="W90" s="323"/>
      <c r="BG90" s="896"/>
    </row>
    <row r="91" spans="1:59" ht="15.75" customHeight="1">
      <c r="A91" s="1085" t="s">
        <v>5279</v>
      </c>
      <c r="B91" s="1182" t="str" cm="1">
        <f t="array" ref="B91">IFERROR(_xlfn.IFS(Q5=0,"",Q5&gt;0,Q5),"")</f>
        <v>x</v>
      </c>
      <c r="C91" s="2079"/>
      <c r="D91" s="2130"/>
      <c r="E91" s="2131"/>
      <c r="F91" s="2131"/>
      <c r="G91" s="2131"/>
      <c r="H91" s="2132"/>
      <c r="I91" s="2130"/>
      <c r="J91" s="2131"/>
      <c r="K91" s="2131"/>
      <c r="L91" s="2131"/>
      <c r="M91" s="2131"/>
      <c r="N91" s="2131"/>
      <c r="O91" s="2131"/>
      <c r="P91" s="2131"/>
      <c r="Q91" s="2132"/>
      <c r="R91" s="323"/>
      <c r="S91" s="323"/>
      <c r="U91" s="323"/>
      <c r="V91" s="323"/>
      <c r="W91" s="323"/>
      <c r="BG91" s="896"/>
    </row>
    <row r="92" spans="1:59" ht="15.75" customHeight="1">
      <c r="A92" s="1086" t="s">
        <v>649</v>
      </c>
      <c r="B92" s="1182" t="str" cm="1">
        <f t="array" ref="B92">IFERROR(_xlfn.IFS(Q6=0,"",Q6&gt;0,Q6),"")</f>
        <v>r</v>
      </c>
      <c r="C92" s="2079"/>
      <c r="D92" s="2133"/>
      <c r="E92" s="2134"/>
      <c r="F92" s="2134"/>
      <c r="G92" s="2134"/>
      <c r="H92" s="2135"/>
      <c r="I92" s="2133"/>
      <c r="J92" s="2134"/>
      <c r="K92" s="2134"/>
      <c r="L92" s="2134"/>
      <c r="M92" s="2134"/>
      <c r="N92" s="2134"/>
      <c r="O92" s="2134"/>
      <c r="P92" s="2134"/>
      <c r="Q92" s="2135"/>
      <c r="R92" s="323"/>
      <c r="S92" s="323"/>
      <c r="U92" s="323"/>
      <c r="V92" s="323"/>
      <c r="W92" s="323"/>
      <c r="BG92" s="896"/>
    </row>
    <row r="93" spans="1:59" ht="15.75" customHeight="1">
      <c r="A93" s="1091" t="s">
        <v>652</v>
      </c>
      <c r="B93" s="1182" t="str" cm="1">
        <f t="array" ref="B93">IFERROR(_xlfn.IFS(Q7=0,"",Q7&gt;0,Q7),"")</f>
        <v>x</v>
      </c>
      <c r="C93" s="2079"/>
      <c r="E93" s="323"/>
      <c r="F93" s="323"/>
      <c r="G93" s="323"/>
      <c r="H93" s="323"/>
      <c r="I93" s="323"/>
      <c r="J93" s="323"/>
      <c r="K93" s="323"/>
      <c r="L93" s="323"/>
      <c r="M93" s="323"/>
      <c r="N93" s="323"/>
      <c r="O93" s="323"/>
      <c r="P93" s="323"/>
      <c r="Q93" s="323"/>
      <c r="R93" s="323"/>
      <c r="S93" s="323"/>
      <c r="U93" s="323"/>
      <c r="V93" s="323"/>
      <c r="W93" s="323"/>
      <c r="BG93" s="896"/>
    </row>
    <row r="94" spans="1:59" ht="15.75" customHeight="1">
      <c r="A94" s="1087" t="s">
        <v>5289</v>
      </c>
      <c r="B94" s="1182" t="str" cm="1">
        <f t="array" ref="B94">IFERROR(_xlfn.IFS(Q8=0,"",Q8&gt;0,Q8),"")</f>
        <v>p</v>
      </c>
      <c r="C94" s="2079"/>
      <c r="E94" s="323"/>
      <c r="F94" s="323"/>
      <c r="G94" s="323"/>
      <c r="H94" s="323"/>
      <c r="I94" s="323"/>
      <c r="J94" s="323"/>
      <c r="K94" s="323"/>
      <c r="L94" s="323"/>
      <c r="M94" s="323"/>
      <c r="N94" s="323"/>
      <c r="O94" s="323"/>
      <c r="P94" s="323"/>
      <c r="Q94" s="323"/>
      <c r="R94" s="323"/>
      <c r="S94" s="323"/>
      <c r="U94" s="323"/>
      <c r="V94" s="323"/>
      <c r="W94" s="323"/>
      <c r="BG94" s="896"/>
    </row>
    <row r="95" spans="1:59" ht="15.75" customHeight="1">
      <c r="A95" s="1087" t="s">
        <v>5293</v>
      </c>
      <c r="B95" s="1182" t="str" cm="1">
        <f t="array" ref="B95">IFERROR(_xlfn.IFS(Q9=0,"",Q9&gt;0,Q9),"")</f>
        <v>tp</v>
      </c>
      <c r="C95" s="2079"/>
      <c r="E95" s="323"/>
      <c r="F95" s="323"/>
      <c r="G95" s="323"/>
      <c r="H95" s="323"/>
      <c r="I95" s="323"/>
      <c r="J95" s="323"/>
      <c r="K95" s="323"/>
      <c r="L95" s="323"/>
      <c r="M95" s="323"/>
      <c r="N95" s="323"/>
      <c r="O95" s="323"/>
      <c r="P95" s="323"/>
      <c r="Q95" s="323"/>
      <c r="R95" s="323"/>
      <c r="S95" s="323"/>
      <c r="U95" s="323"/>
      <c r="V95" s="323"/>
      <c r="W95" s="323"/>
      <c r="BG95" s="896"/>
    </row>
    <row r="96" spans="1:59" ht="15.75" customHeight="1">
      <c r="A96" s="1087" t="s">
        <v>659</v>
      </c>
      <c r="B96" s="1182" t="str" cm="1">
        <f t="array" ref="B96">IFERROR(_xlfn.IFS(Q10=0,"",Q10&gt;0,Q10),"")</f>
        <v>x</v>
      </c>
      <c r="C96" s="2079"/>
      <c r="E96" s="323"/>
      <c r="F96" s="323"/>
      <c r="G96" s="323"/>
      <c r="H96" s="323"/>
      <c r="I96" s="323"/>
      <c r="J96" s="323"/>
      <c r="K96" s="323"/>
      <c r="L96" s="323"/>
      <c r="M96" s="323"/>
      <c r="N96" s="323"/>
      <c r="O96" s="323"/>
      <c r="P96" s="323"/>
      <c r="Q96" s="323"/>
      <c r="R96" s="323"/>
      <c r="S96" s="323"/>
      <c r="U96" s="323"/>
      <c r="V96" s="323"/>
      <c r="W96" s="323"/>
      <c r="BG96" s="896"/>
    </row>
    <row r="97" spans="1:59" ht="15.75" customHeight="1">
      <c r="A97" s="1087" t="s">
        <v>258</v>
      </c>
      <c r="B97" s="1182" t="str" cm="1">
        <f t="array" ref="B97">IFERROR(_xlfn.IFS(Q11=0,"",Q11&gt;0,Q11),"")</f>
        <v>rp</v>
      </c>
      <c r="C97" s="2079"/>
      <c r="E97" s="323"/>
      <c r="F97" s="323"/>
      <c r="G97" s="323"/>
      <c r="H97" s="323"/>
      <c r="I97" s="323"/>
      <c r="J97" s="323"/>
      <c r="K97" s="323"/>
      <c r="L97" s="323"/>
      <c r="M97" s="323"/>
      <c r="N97" s="323"/>
      <c r="O97" s="323"/>
      <c r="P97" s="323"/>
      <c r="Q97" s="323"/>
      <c r="R97" s="323"/>
      <c r="S97" s="323"/>
      <c r="U97" s="323"/>
      <c r="V97" s="323"/>
      <c r="W97" s="323"/>
      <c r="BG97" s="896"/>
    </row>
    <row r="98" spans="1:59" ht="15.75" customHeight="1">
      <c r="A98" s="1087" t="s">
        <v>250</v>
      </c>
      <c r="B98" s="1182" t="str" cm="1">
        <f t="array" ref="B98">IFERROR(_xlfn.IFS(Q12=0,"",Q12&gt;0,Q12),"")</f>
        <v>i</v>
      </c>
      <c r="C98" s="2079"/>
      <c r="E98" s="323"/>
      <c r="F98" s="323"/>
      <c r="G98" s="323"/>
      <c r="H98" s="323"/>
      <c r="I98" s="323"/>
      <c r="J98" s="323"/>
      <c r="K98" s="323"/>
      <c r="L98" s="323"/>
      <c r="M98" s="323"/>
      <c r="N98" s="323"/>
      <c r="O98" s="323"/>
      <c r="P98" s="323"/>
      <c r="Q98" s="323"/>
      <c r="R98" s="323"/>
      <c r="S98" s="323"/>
      <c r="U98" s="323"/>
      <c r="V98" s="323"/>
      <c r="W98" s="323"/>
      <c r="BG98" s="896"/>
    </row>
    <row r="99" spans="1:59" ht="15.75" customHeight="1">
      <c r="A99" s="1088" t="s">
        <v>646</v>
      </c>
      <c r="B99" s="1182" t="str" cm="1">
        <f t="array" ref="B99">IFERROR(_xlfn.IFS(Q13=0,"",Q13&gt;0,Q13),"")</f>
        <v>s</v>
      </c>
      <c r="C99"/>
      <c r="E99" s="323"/>
      <c r="F99" s="323"/>
      <c r="G99" s="323"/>
      <c r="H99" s="323"/>
      <c r="I99" s="323"/>
      <c r="J99" s="323"/>
      <c r="K99" s="323"/>
      <c r="L99" s="323"/>
      <c r="M99" s="323"/>
      <c r="N99" s="323"/>
      <c r="O99" s="323"/>
      <c r="P99" s="323"/>
      <c r="Q99" s="323"/>
      <c r="R99" s="323"/>
      <c r="S99" s="323"/>
      <c r="U99" s="323"/>
      <c r="V99" s="323"/>
      <c r="W99" s="323"/>
      <c r="BG99" s="896"/>
    </row>
    <row r="100" spans="1:59" ht="15.75" customHeight="1">
      <c r="A100" s="1089" t="s">
        <v>5311</v>
      </c>
      <c r="B100" s="1182" t="str" cm="1">
        <f t="array" ref="B100">IFERROR(_xlfn.IFS(Q14=0,"",Q14&gt;0,Q14),"")</f>
        <v>b</v>
      </c>
      <c r="C100"/>
      <c r="E100" s="323"/>
      <c r="F100" s="323"/>
      <c r="G100" s="323"/>
      <c r="H100" s="323"/>
      <c r="I100" s="323"/>
      <c r="J100" s="323"/>
      <c r="K100" s="323"/>
      <c r="L100" s="323"/>
      <c r="M100" s="323"/>
      <c r="N100" s="323"/>
      <c r="O100" s="323"/>
      <c r="P100" s="323"/>
      <c r="Q100" s="323"/>
      <c r="R100" s="323"/>
      <c r="S100" s="323"/>
      <c r="U100" s="323"/>
      <c r="V100" s="323"/>
      <c r="W100" s="323"/>
      <c r="BG100" s="896"/>
    </row>
    <row r="101" spans="1:59" ht="15.75" customHeight="1">
      <c r="A101" s="1089" t="s">
        <v>662</v>
      </c>
      <c r="B101" s="1182" t="str" cm="1">
        <f t="array" ref="B101">IFERROR(_xlfn.IFS(Q15=0,"",Q15&gt;0,Q15),"")</f>
        <v>b</v>
      </c>
      <c r="C101"/>
      <c r="E101" s="323"/>
      <c r="F101" s="323"/>
      <c r="G101" s="323"/>
      <c r="H101" s="323"/>
      <c r="I101" s="323"/>
      <c r="J101" s="323"/>
      <c r="K101" s="323"/>
      <c r="L101" s="323"/>
      <c r="M101" s="323"/>
      <c r="N101" s="323"/>
      <c r="O101" s="323"/>
      <c r="P101" s="323"/>
      <c r="Q101" s="323"/>
      <c r="R101" s="323"/>
      <c r="S101" s="323"/>
      <c r="U101" s="323"/>
      <c r="V101" s="323"/>
      <c r="W101" s="323"/>
      <c r="BG101" s="896"/>
    </row>
    <row r="102" spans="1:59" ht="15.75" customHeight="1">
      <c r="A102" s="1084" t="s">
        <v>5320</v>
      </c>
      <c r="B102" s="1182" t="str" cm="1">
        <f t="array" ref="B102">IFERROR(_xlfn.IFS(Q16=0,"",Q16&gt;0,Q16),"")</f>
        <v>x</v>
      </c>
      <c r="C102"/>
      <c r="E102" s="323"/>
      <c r="F102" s="323"/>
      <c r="G102" s="323"/>
      <c r="H102" s="323"/>
      <c r="I102" s="323"/>
      <c r="J102" s="323"/>
      <c r="K102" s="323"/>
      <c r="L102" s="323"/>
      <c r="M102" s="323"/>
      <c r="N102" s="323"/>
      <c r="O102" s="323"/>
      <c r="P102" s="323"/>
      <c r="Q102" s="323"/>
      <c r="R102" s="323"/>
      <c r="S102" s="323"/>
      <c r="U102" s="323"/>
      <c r="V102" s="323"/>
      <c r="W102" s="323"/>
      <c r="BG102" s="896"/>
    </row>
    <row r="103" spans="1:59" ht="15.75" customHeight="1">
      <c r="A103" s="1084" t="s">
        <v>5326</v>
      </c>
      <c r="B103" s="1182" t="str" cm="1">
        <f t="array" ref="B103">IFERROR(_xlfn.IFS(Q17=0,"",Q17&gt;0,Q17),"")</f>
        <v>rpa</v>
      </c>
      <c r="C103"/>
      <c r="E103" s="323"/>
      <c r="F103" s="323"/>
      <c r="G103" s="323"/>
      <c r="H103" s="323"/>
      <c r="I103" s="323"/>
      <c r="J103" s="323"/>
      <c r="K103" s="323"/>
      <c r="L103" s="323"/>
      <c r="M103" s="323"/>
      <c r="N103" s="323"/>
      <c r="O103" s="323"/>
      <c r="P103" s="323"/>
      <c r="Q103" s="323"/>
      <c r="R103" s="323"/>
      <c r="S103" s="323"/>
      <c r="U103" s="323"/>
      <c r="V103" s="323"/>
      <c r="W103" s="323"/>
      <c r="BG103" s="896"/>
    </row>
    <row r="104" spans="1:59" ht="15.75" customHeight="1">
      <c r="A104" s="1084" t="s">
        <v>5331</v>
      </c>
      <c r="B104" s="1182" t="str" cm="1">
        <f t="array" ref="B104">IFERROR(_xlfn.IFS(Q18=0,"",Q18&gt;0,Q18),"")</f>
        <v>x</v>
      </c>
      <c r="C104"/>
      <c r="E104" s="323"/>
      <c r="F104" s="323"/>
      <c r="G104" s="323"/>
      <c r="H104" s="323"/>
      <c r="I104" s="323"/>
      <c r="J104" s="323"/>
      <c r="K104" s="323"/>
      <c r="L104" s="323"/>
      <c r="M104" s="323"/>
      <c r="N104" s="323"/>
      <c r="O104" s="323"/>
      <c r="P104" s="323"/>
      <c r="Q104" s="323"/>
      <c r="R104" s="323"/>
      <c r="S104" s="323"/>
      <c r="U104" s="323"/>
      <c r="V104" s="323"/>
      <c r="W104" s="323"/>
      <c r="BG104" s="896"/>
    </row>
    <row r="105" spans="1:59" ht="15.75" customHeight="1">
      <c r="A105" s="1084" t="s">
        <v>655</v>
      </c>
      <c r="B105" s="1182" t="str" cm="1">
        <f t="array" ref="B105">IFERROR(_xlfn.IFS(Q19=0,"",Q19&gt;0,Q19),"")</f>
        <v>ab</v>
      </c>
      <c r="E105" s="323"/>
      <c r="F105" s="323"/>
      <c r="G105" s="323"/>
      <c r="H105" s="323"/>
      <c r="I105" s="323"/>
      <c r="J105" s="323"/>
      <c r="K105" s="323"/>
      <c r="L105" s="323"/>
      <c r="M105" s="323"/>
      <c r="N105" s="323"/>
      <c r="O105" s="323"/>
      <c r="P105" s="323"/>
      <c r="Q105" s="323"/>
      <c r="R105" s="323"/>
      <c r="S105" s="323"/>
      <c r="U105" s="323"/>
      <c r="V105" s="323"/>
      <c r="W105" s="323"/>
      <c r="BG105" s="896"/>
    </row>
    <row r="106" spans="1:59" ht="15.75" customHeight="1">
      <c r="A106" s="1084" t="s">
        <v>5340</v>
      </c>
      <c r="B106" s="1182" t="str" cm="1">
        <f t="array" ref="B106">IFERROR(_xlfn.IFS(Q20=0,"",Q20&gt;0,Q20),"")</f>
        <v>x</v>
      </c>
      <c r="E106" s="323"/>
      <c r="F106" s="323"/>
      <c r="G106" s="323"/>
      <c r="H106" s="323"/>
      <c r="I106" s="323"/>
      <c r="J106" s="323"/>
      <c r="K106" s="323"/>
      <c r="L106" s="323"/>
      <c r="M106" s="323"/>
      <c r="N106" s="323"/>
      <c r="O106" s="323"/>
      <c r="P106" s="323"/>
      <c r="Q106" s="323"/>
      <c r="R106" s="323"/>
      <c r="S106" s="323"/>
      <c r="U106" s="323"/>
      <c r="V106" s="323"/>
      <c r="W106" s="323"/>
      <c r="BG106" s="896"/>
    </row>
    <row r="107" spans="1:59" ht="15.75" customHeight="1">
      <c r="A107" s="1084" t="s">
        <v>5345</v>
      </c>
      <c r="B107" s="1182" t="str" cm="1">
        <f t="array" ref="B107">IFERROR(_xlfn.IFS(Q21=0,"",Q21&gt;0,Q21),"")</f>
        <v>p</v>
      </c>
      <c r="E107" s="323"/>
      <c r="F107" s="323"/>
      <c r="G107" s="323"/>
      <c r="H107" s="323"/>
      <c r="I107" s="323"/>
      <c r="J107" s="323"/>
      <c r="K107" s="323"/>
      <c r="L107" s="323"/>
      <c r="M107" s="323"/>
      <c r="N107" s="323"/>
      <c r="O107" s="323"/>
      <c r="P107" s="323"/>
      <c r="Q107" s="323"/>
      <c r="R107" s="323"/>
      <c r="S107" s="323"/>
      <c r="U107" s="323"/>
      <c r="V107" s="323"/>
      <c r="W107" s="323"/>
      <c r="BG107" s="896"/>
    </row>
    <row r="108" spans="1:59" ht="15.75" customHeight="1">
      <c r="A108" s="1084" t="s">
        <v>5350</v>
      </c>
      <c r="B108" s="1182" t="str" cm="1">
        <f t="array" ref="B108">IFERROR(_xlfn.IFS(Q22=0,"",Q22&gt;0,Q22),"")</f>
        <v>x</v>
      </c>
      <c r="E108" s="323"/>
      <c r="F108" s="323"/>
      <c r="G108" s="323"/>
      <c r="H108" s="323"/>
      <c r="I108" s="323"/>
      <c r="J108" s="323"/>
      <c r="K108" s="323"/>
      <c r="L108" s="323"/>
      <c r="M108" s="323"/>
      <c r="N108" s="323"/>
      <c r="O108" s="323"/>
      <c r="P108" s="323"/>
      <c r="Q108" s="323"/>
      <c r="R108" s="323"/>
      <c r="S108" s="323"/>
      <c r="U108" s="323"/>
      <c r="V108" s="323"/>
      <c r="W108" s="323"/>
      <c r="BG108" s="896"/>
    </row>
    <row r="109" spans="1:59" ht="15.75" customHeight="1">
      <c r="A109" s="1084" t="s">
        <v>5356</v>
      </c>
      <c r="B109" s="1182" t="str" cm="1">
        <f t="array" ref="B109">IFERROR(_xlfn.IFS(Q23=0,"",Q23&gt;0,Q23),"")</f>
        <v>x</v>
      </c>
      <c r="E109" s="323"/>
      <c r="F109" s="323"/>
      <c r="G109" s="323"/>
      <c r="H109" s="323"/>
      <c r="I109" s="323"/>
      <c r="J109" s="323"/>
      <c r="K109" s="323"/>
      <c r="L109" s="323"/>
      <c r="M109" s="323"/>
      <c r="N109" s="323"/>
      <c r="O109" s="323"/>
      <c r="P109" s="323"/>
      <c r="Q109" s="323"/>
      <c r="R109" s="323"/>
      <c r="S109" s="323"/>
      <c r="U109" s="323"/>
      <c r="V109" s="323"/>
      <c r="W109" s="323"/>
      <c r="BG109" s="896"/>
    </row>
    <row r="110" spans="1:59" ht="15.75" customHeight="1">
      <c r="A110" s="1084" t="s">
        <v>5361</v>
      </c>
      <c r="B110" s="1182" t="str" cm="1">
        <f t="array" ref="B110">IFERROR(_xlfn.IFS(Q24=0,"",Q24&gt;0,Q24),"")</f>
        <v>x</v>
      </c>
      <c r="E110" s="323"/>
      <c r="F110" s="323"/>
      <c r="G110" s="323"/>
      <c r="H110" s="323"/>
      <c r="I110" s="323"/>
      <c r="J110" s="323"/>
      <c r="K110" s="323"/>
      <c r="L110" s="323"/>
      <c r="M110" s="323"/>
      <c r="N110" s="323"/>
      <c r="O110" s="323"/>
      <c r="P110" s="323"/>
      <c r="Q110" s="323"/>
      <c r="R110" s="323"/>
      <c r="S110" s="323"/>
      <c r="U110" s="323"/>
      <c r="V110" s="323"/>
      <c r="W110" s="323"/>
      <c r="BG110" s="896"/>
    </row>
    <row r="111" spans="1:59" ht="15.75" customHeight="1">
      <c r="A111" s="1084" t="s">
        <v>5315</v>
      </c>
      <c r="B111" s="1182" t="str" cm="1">
        <f t="array" ref="B111">IFERROR(_xlfn.IFS(Q25=0,"",Q25&gt;0,Q25),"")</f>
        <v>x</v>
      </c>
      <c r="E111" s="323"/>
      <c r="F111" s="323"/>
      <c r="G111" s="323"/>
      <c r="H111" s="323"/>
      <c r="I111" s="323"/>
      <c r="J111" s="323"/>
      <c r="K111" s="323"/>
      <c r="L111" s="323"/>
      <c r="M111" s="323"/>
      <c r="N111" s="323"/>
      <c r="O111" s="323"/>
      <c r="P111" s="323"/>
      <c r="Q111" s="323"/>
      <c r="R111" s="323"/>
      <c r="S111" s="323"/>
      <c r="U111" s="323"/>
      <c r="V111" s="323"/>
      <c r="W111" s="323"/>
      <c r="BG111" s="896"/>
    </row>
    <row r="112" spans="1:59" ht="15.75" customHeight="1">
      <c r="A112" s="857" t="s">
        <v>5280</v>
      </c>
      <c r="B112" s="1182" t="str" cm="1">
        <f t="array" ref="B112">IFERROR(_xlfn.IFS(S5=0,"",S5&gt;0,S5),"")</f>
        <v>x</v>
      </c>
      <c r="E112" s="323"/>
      <c r="F112" s="323"/>
      <c r="G112" s="323"/>
      <c r="H112" s="323"/>
      <c r="I112" s="323"/>
      <c r="J112" s="323"/>
      <c r="K112" s="323"/>
      <c r="L112" s="323"/>
      <c r="M112" s="323"/>
      <c r="N112" s="323"/>
      <c r="O112" s="323"/>
      <c r="P112" s="323"/>
      <c r="Q112" s="323"/>
      <c r="R112" s="323"/>
      <c r="S112" s="323"/>
      <c r="U112" s="323"/>
      <c r="V112" s="323"/>
      <c r="W112" s="323"/>
      <c r="BG112" s="896"/>
    </row>
    <row r="113" spans="1:59" ht="15.75" customHeight="1">
      <c r="A113" s="857" t="s">
        <v>5283</v>
      </c>
      <c r="B113" s="1182" t="str" cm="1">
        <f t="array" ref="B113">IFERROR(_xlfn.IFS(S6=0,"",S6&gt;0,S6),"")</f>
        <v>x</v>
      </c>
      <c r="E113" s="323"/>
      <c r="F113" s="323"/>
      <c r="G113" s="323"/>
      <c r="H113" s="323"/>
      <c r="I113" s="323"/>
      <c r="J113" s="323"/>
      <c r="K113" s="323"/>
      <c r="L113" s="323"/>
      <c r="M113" s="323"/>
      <c r="N113" s="323"/>
      <c r="O113" s="323"/>
      <c r="P113" s="323"/>
      <c r="Q113" s="323"/>
      <c r="R113" s="323"/>
      <c r="S113" s="323"/>
      <c r="U113" s="323"/>
      <c r="V113" s="323"/>
      <c r="W113" s="323"/>
      <c r="BG113" s="896"/>
    </row>
    <row r="114" spans="1:59" ht="15.75" customHeight="1">
      <c r="A114" s="857" t="s">
        <v>5286</v>
      </c>
      <c r="B114" s="1182" t="str" cm="1">
        <f t="array" ref="B114">IFERROR(_xlfn.IFS(S7=0,"",S7&gt;0,S7),"")</f>
        <v>rt</v>
      </c>
      <c r="E114" s="323"/>
      <c r="F114" s="323"/>
      <c r="G114" s="323"/>
      <c r="H114" s="323"/>
      <c r="I114" s="323"/>
      <c r="J114" s="323"/>
      <c r="K114" s="323"/>
      <c r="L114" s="323"/>
      <c r="M114" s="323"/>
      <c r="N114" s="323"/>
      <c r="O114" s="323"/>
      <c r="P114" s="323"/>
      <c r="Q114" s="323"/>
      <c r="R114" s="323"/>
      <c r="S114" s="323"/>
      <c r="U114" s="323"/>
      <c r="V114" s="323"/>
      <c r="W114" s="323"/>
      <c r="BG114" s="896"/>
    </row>
    <row r="115" spans="1:59" ht="15.75" customHeight="1">
      <c r="A115" s="857" t="s">
        <v>5290</v>
      </c>
      <c r="B115" s="1182" t="str" cm="1">
        <f t="array" ref="B115">IFERROR(_xlfn.IFS(S8=0,"",S8&gt;0,S8),"")</f>
        <v>x</v>
      </c>
      <c r="E115" s="323"/>
      <c r="F115" s="323"/>
      <c r="G115" s="323"/>
      <c r="H115" s="323"/>
      <c r="I115" s="323"/>
      <c r="J115" s="323"/>
      <c r="K115" s="323"/>
      <c r="L115" s="323"/>
      <c r="M115" s="323"/>
      <c r="N115" s="323"/>
      <c r="O115" s="323"/>
      <c r="P115" s="323"/>
      <c r="Q115" s="323"/>
      <c r="R115" s="323"/>
      <c r="S115" s="323"/>
      <c r="U115" s="323"/>
      <c r="V115" s="323"/>
      <c r="W115" s="323"/>
      <c r="BG115" s="896"/>
    </row>
    <row r="116" spans="1:59" ht="15.75" customHeight="1">
      <c r="A116" s="857" t="s">
        <v>5295</v>
      </c>
      <c r="B116" s="1182" t="str" cm="1">
        <f t="array" ref="B116">IFERROR(_xlfn.IFS(S9=0,"",S9&gt;0,S9),"")</f>
        <v>x</v>
      </c>
      <c r="E116" s="323"/>
      <c r="F116" s="323"/>
      <c r="G116" s="323"/>
      <c r="H116" s="323"/>
      <c r="I116" s="323"/>
      <c r="J116" s="323"/>
      <c r="K116" s="323"/>
      <c r="L116" s="323"/>
      <c r="M116" s="323"/>
      <c r="N116" s="323"/>
      <c r="O116" s="323"/>
      <c r="P116" s="323"/>
      <c r="Q116" s="323"/>
      <c r="R116" s="323"/>
      <c r="S116" s="323"/>
      <c r="U116" s="323"/>
      <c r="V116" s="323"/>
      <c r="W116" s="323"/>
      <c r="BG116" s="896"/>
    </row>
    <row r="117" spans="1:59" ht="15.75" customHeight="1">
      <c r="A117" s="857" t="s">
        <v>674</v>
      </c>
      <c r="B117" s="1182" t="str" cm="1">
        <f t="array" ref="B117">IFERROR(_xlfn.IFS(S10=0,"",S10&gt;0,S10),"")</f>
        <v>x</v>
      </c>
      <c r="E117" s="323"/>
      <c r="F117" s="323"/>
      <c r="G117" s="323"/>
      <c r="H117" s="323"/>
      <c r="I117" s="323"/>
      <c r="J117" s="323"/>
      <c r="K117" s="323"/>
      <c r="L117" s="323"/>
      <c r="M117" s="323"/>
      <c r="N117" s="323"/>
      <c r="O117" s="323"/>
      <c r="P117" s="323"/>
      <c r="Q117" s="323"/>
      <c r="R117" s="323"/>
      <c r="S117" s="323"/>
      <c r="U117" s="323"/>
      <c r="V117" s="323"/>
      <c r="W117" s="323"/>
      <c r="BG117" s="896"/>
    </row>
    <row r="118" spans="1:59" ht="15.75" customHeight="1">
      <c r="A118" s="857" t="s">
        <v>5299</v>
      </c>
      <c r="B118" s="1182" t="str" cm="1">
        <f t="array" ref="B118">IFERROR(_xlfn.IFS(S11=0,"",S11&gt;0,S11),"")</f>
        <v>rt</v>
      </c>
      <c r="E118" s="323"/>
      <c r="F118" s="323"/>
      <c r="G118" s="323"/>
      <c r="H118" s="323"/>
      <c r="I118" s="323"/>
      <c r="J118" s="323"/>
      <c r="K118" s="323"/>
      <c r="L118" s="323"/>
      <c r="M118" s="323"/>
      <c r="N118" s="323"/>
      <c r="O118" s="323"/>
      <c r="P118" s="323"/>
      <c r="Q118" s="323"/>
      <c r="R118" s="323"/>
      <c r="S118" s="323"/>
      <c r="U118" s="323"/>
      <c r="V118" s="323"/>
      <c r="W118" s="323"/>
      <c r="BG118" s="896"/>
    </row>
    <row r="119" spans="1:59" ht="15.75" customHeight="1">
      <c r="A119" s="857" t="s">
        <v>5303</v>
      </c>
      <c r="B119" s="1182" t="str" cm="1">
        <f t="array" ref="B119">IFERROR(_xlfn.IFS(S12=0,"",S12&gt;0,S12),"")</f>
        <v>x</v>
      </c>
      <c r="E119" s="323"/>
      <c r="F119" s="323"/>
      <c r="G119" s="323"/>
      <c r="H119" s="323"/>
      <c r="I119" s="323"/>
      <c r="J119" s="323"/>
      <c r="K119" s="323"/>
      <c r="L119" s="323"/>
      <c r="M119" s="323"/>
      <c r="N119" s="323"/>
      <c r="O119" s="323"/>
      <c r="P119" s="323"/>
      <c r="Q119" s="323"/>
      <c r="R119" s="323"/>
      <c r="S119" s="323"/>
      <c r="U119" s="323"/>
      <c r="V119" s="323"/>
      <c r="W119" s="323"/>
      <c r="BG119" s="896"/>
    </row>
    <row r="120" spans="1:59" ht="15.75" customHeight="1">
      <c r="A120" s="857" t="s">
        <v>5307</v>
      </c>
      <c r="B120" s="1182" t="str" cm="1">
        <f t="array" ref="B120">IFERROR(_xlfn.IFS(S13=0,"",S13&gt;0,S13),"")</f>
        <v>x</v>
      </c>
      <c r="E120" s="323"/>
      <c r="F120" s="323"/>
      <c r="G120" s="323"/>
      <c r="H120" s="323"/>
      <c r="I120" s="323"/>
      <c r="J120" s="323"/>
      <c r="K120" s="323"/>
      <c r="L120" s="323"/>
      <c r="M120" s="323"/>
      <c r="N120" s="323"/>
      <c r="O120" s="323"/>
      <c r="P120" s="323"/>
      <c r="Q120" s="323"/>
      <c r="R120" s="323"/>
      <c r="S120" s="323"/>
      <c r="U120" s="323"/>
      <c r="V120" s="323"/>
      <c r="W120" s="323"/>
      <c r="BG120" s="896"/>
    </row>
    <row r="121" spans="1:59" ht="15.75" customHeight="1">
      <c r="A121" s="857" t="s">
        <v>5312</v>
      </c>
      <c r="B121" s="1182" t="str" cm="1">
        <f t="array" ref="B121">IFERROR(_xlfn.IFS(S14=0,"",S14&gt;0,S14),"")</f>
        <v>x</v>
      </c>
      <c r="E121" s="323"/>
      <c r="F121" s="323"/>
      <c r="G121" s="323"/>
      <c r="H121" s="323"/>
      <c r="I121" s="323"/>
      <c r="J121" s="323"/>
      <c r="K121" s="323"/>
      <c r="L121" s="323"/>
      <c r="M121" s="323"/>
      <c r="N121" s="323"/>
      <c r="O121" s="323"/>
      <c r="P121" s="323"/>
      <c r="Q121" s="323"/>
      <c r="R121" s="323"/>
      <c r="S121" s="323"/>
      <c r="U121" s="323"/>
      <c r="V121" s="323"/>
      <c r="W121" s="323"/>
      <c r="BG121" s="896"/>
    </row>
    <row r="122" spans="1:59" ht="15.75" customHeight="1">
      <c r="A122" s="857"/>
      <c r="B122" s="1182" t="str" cm="1">
        <f t="array" ref="B122">IFERROR(_xlfn.IFS(S15=0,"",S15&gt;0,S15),"")</f>
        <v/>
      </c>
      <c r="E122" s="323"/>
      <c r="F122" s="323"/>
      <c r="G122" s="323"/>
      <c r="H122" s="323"/>
      <c r="I122" s="323"/>
      <c r="J122" s="323"/>
      <c r="K122" s="323"/>
      <c r="L122" s="323"/>
      <c r="M122" s="323"/>
      <c r="N122" s="323"/>
      <c r="O122" s="323"/>
      <c r="P122" s="323"/>
      <c r="Q122" s="323"/>
      <c r="R122" s="323"/>
      <c r="S122" s="323"/>
      <c r="U122" s="323"/>
      <c r="V122" s="323"/>
      <c r="W122" s="323"/>
      <c r="BG122" s="896"/>
    </row>
    <row r="123" spans="1:59" ht="15.75" customHeight="1">
      <c r="A123" s="325" t="str" cm="1">
        <f t="array" ref="A123">IFERROR(_xlfn.IFS(#REF!=0,"",#REF!&gt;0,#REF!),"")</f>
        <v/>
      </c>
      <c r="B123" s="347"/>
      <c r="E123" s="323"/>
      <c r="F123" s="323"/>
      <c r="G123" s="323"/>
      <c r="H123" s="323"/>
      <c r="I123" s="323"/>
      <c r="J123" s="323"/>
      <c r="K123" s="323"/>
      <c r="L123" s="323"/>
      <c r="M123" s="323"/>
      <c r="N123" s="323"/>
      <c r="O123" s="323"/>
      <c r="P123" s="323"/>
      <c r="Q123" s="323"/>
      <c r="R123" s="323"/>
      <c r="S123" s="323"/>
      <c r="U123" s="323"/>
      <c r="V123" s="323"/>
      <c r="W123" s="323"/>
      <c r="BG123" s="896"/>
    </row>
    <row r="124" spans="1:59" ht="15.75" customHeight="1">
      <c r="A124" s="325" t="str" cm="1">
        <f t="array" ref="A124">IFERROR(_xlfn.IFS(#REF!=0,"",#REF!&gt;0,#REF!),"")</f>
        <v/>
      </c>
      <c r="B124" s="347"/>
      <c r="E124" s="323"/>
      <c r="F124" s="323"/>
      <c r="G124" s="323"/>
      <c r="H124" s="323"/>
      <c r="I124" s="323"/>
      <c r="J124" s="323"/>
      <c r="K124" s="323"/>
      <c r="L124" s="323"/>
      <c r="M124" s="323"/>
      <c r="N124" s="323"/>
      <c r="O124" s="323"/>
      <c r="P124" s="323"/>
      <c r="Q124" s="323"/>
      <c r="R124" s="323"/>
      <c r="S124" s="323"/>
      <c r="U124" s="323"/>
      <c r="V124" s="323"/>
      <c r="W124" s="323"/>
      <c r="BG124" s="896"/>
    </row>
    <row r="125" spans="1:59" ht="15.75" customHeight="1">
      <c r="A125" s="325" t="str" cm="1">
        <f t="array" ref="A125">IFERROR(_xlfn.IFS(#REF!=0,"",#REF!&gt;0,#REF!),"")</f>
        <v/>
      </c>
      <c r="B125" s="347"/>
      <c r="E125" s="323"/>
      <c r="F125" s="323"/>
      <c r="G125" s="323"/>
      <c r="H125" s="323"/>
      <c r="I125" s="323"/>
      <c r="J125" s="323"/>
      <c r="K125" s="323"/>
      <c r="L125" s="323"/>
      <c r="M125" s="323"/>
      <c r="N125" s="323"/>
      <c r="O125" s="323"/>
      <c r="P125" s="323"/>
      <c r="Q125" s="323"/>
      <c r="R125" s="323"/>
      <c r="S125" s="323"/>
      <c r="U125" s="323"/>
      <c r="V125" s="323"/>
      <c r="W125" s="323"/>
      <c r="BG125" s="896"/>
    </row>
    <row r="126" spans="1:59" ht="15.75" customHeight="1">
      <c r="A126" s="325" t="str" cm="1">
        <f t="array" ref="A126">IFERROR(_xlfn.IFS(#REF!=0,"",#REF!&gt;0,#REF!),"")</f>
        <v/>
      </c>
      <c r="B126" s="347"/>
      <c r="E126" s="323"/>
      <c r="F126" s="323"/>
      <c r="G126" s="323"/>
      <c r="H126" s="323"/>
      <c r="I126" s="323"/>
      <c r="J126" s="323"/>
      <c r="K126" s="323"/>
      <c r="L126" s="323"/>
      <c r="M126" s="323"/>
      <c r="N126" s="323"/>
      <c r="O126" s="323"/>
      <c r="P126" s="323"/>
      <c r="Q126" s="323"/>
      <c r="R126" s="323"/>
      <c r="S126" s="323"/>
      <c r="U126" s="323"/>
      <c r="V126" s="323"/>
      <c r="W126" s="323"/>
      <c r="BG126" s="896"/>
    </row>
    <row r="127" spans="1:59" ht="15.75" customHeight="1">
      <c r="A127" s="325" t="str" cm="1">
        <f t="array" ref="A127">IFERROR(_xlfn.IFS(#REF!=0,"",#REF!&gt;0,#REF!),"")</f>
        <v/>
      </c>
      <c r="B127" s="347"/>
      <c r="E127" s="323"/>
      <c r="F127" s="323"/>
      <c r="G127" s="323"/>
      <c r="H127" s="323"/>
      <c r="I127" s="323"/>
      <c r="J127" s="323"/>
      <c r="K127" s="323"/>
      <c r="L127" s="323"/>
      <c r="M127" s="323"/>
      <c r="N127" s="323"/>
      <c r="O127" s="323"/>
      <c r="P127" s="323"/>
      <c r="Q127" s="323"/>
      <c r="R127" s="323"/>
      <c r="S127" s="323"/>
      <c r="U127" s="323"/>
      <c r="V127" s="323"/>
      <c r="W127" s="323"/>
      <c r="BG127" s="896"/>
    </row>
    <row r="128" spans="1:59" ht="15.75" customHeight="1">
      <c r="A128" s="325" t="str" cm="1">
        <f t="array" ref="A128">IFERROR(_xlfn.IFS(#REF!=0,"",#REF!&gt;0,#REF!),"")</f>
        <v/>
      </c>
      <c r="B128" s="347"/>
      <c r="E128" s="323"/>
      <c r="F128" s="323"/>
      <c r="G128" s="323"/>
      <c r="H128" s="323"/>
      <c r="I128" s="323"/>
      <c r="J128" s="323"/>
      <c r="K128" s="323"/>
      <c r="L128" s="323"/>
      <c r="M128" s="323"/>
      <c r="N128" s="323"/>
      <c r="O128" s="323"/>
      <c r="P128" s="323"/>
      <c r="Q128" s="323"/>
      <c r="R128" s="323"/>
      <c r="S128" s="323"/>
      <c r="U128" s="323"/>
      <c r="V128" s="323"/>
      <c r="W128" s="323"/>
      <c r="BG128" s="896"/>
    </row>
    <row r="129" spans="1:59" ht="15.75" customHeight="1">
      <c r="A129" s="325" t="str" cm="1">
        <f t="array" ref="A129">IFERROR(_xlfn.IFS(#REF!=0,"",#REF!&gt;0,#REF!),"")</f>
        <v/>
      </c>
      <c r="B129" s="347"/>
      <c r="E129" s="323"/>
      <c r="F129" s="323"/>
      <c r="G129" s="323"/>
      <c r="H129" s="323"/>
      <c r="I129" s="323"/>
      <c r="J129" s="323"/>
      <c r="K129" s="323"/>
      <c r="L129" s="323"/>
      <c r="M129" s="323"/>
      <c r="N129" s="323"/>
      <c r="O129" s="323"/>
      <c r="P129" s="323"/>
      <c r="Q129" s="323"/>
      <c r="R129" s="323"/>
      <c r="S129" s="323"/>
      <c r="U129" s="323"/>
      <c r="V129" s="323"/>
      <c r="W129" s="323"/>
      <c r="BG129" s="896"/>
    </row>
    <row r="130" spans="1:59" ht="15.75" customHeight="1">
      <c r="A130" s="325" t="str" cm="1">
        <f t="array" ref="A130">IFERROR(_xlfn.IFS(#REF!=0,"",#REF!&gt;0,#REF!),"")</f>
        <v/>
      </c>
      <c r="B130" s="347"/>
      <c r="E130" s="323"/>
      <c r="F130" s="323"/>
      <c r="G130" s="323"/>
      <c r="H130" s="323"/>
      <c r="I130" s="323"/>
      <c r="J130" s="323"/>
      <c r="K130" s="323"/>
      <c r="L130" s="323"/>
      <c r="M130" s="323"/>
      <c r="N130" s="323"/>
      <c r="O130" s="323"/>
      <c r="P130" s="323"/>
      <c r="Q130" s="323"/>
      <c r="R130" s="323"/>
      <c r="S130" s="323"/>
      <c r="U130" s="323"/>
      <c r="V130" s="323"/>
      <c r="W130" s="323"/>
      <c r="BG130" s="896"/>
    </row>
    <row r="131" spans="1:59" ht="15.75" customHeight="1">
      <c r="A131" s="325" t="str" cm="1">
        <f t="array" ref="A131">IFERROR(_xlfn.IFS(#REF!=0,"",#REF!&gt;0,#REF!),"")</f>
        <v/>
      </c>
      <c r="B131" s="347"/>
      <c r="E131" s="323"/>
      <c r="F131" s="323"/>
      <c r="G131" s="323"/>
      <c r="H131" s="323"/>
      <c r="I131" s="323"/>
      <c r="J131" s="323"/>
      <c r="K131" s="323"/>
      <c r="L131" s="323"/>
      <c r="M131" s="323"/>
      <c r="N131" s="323"/>
      <c r="O131" s="323"/>
      <c r="P131" s="323"/>
      <c r="Q131" s="323"/>
      <c r="R131" s="323"/>
      <c r="S131" s="323"/>
      <c r="U131" s="323"/>
      <c r="V131" s="323"/>
      <c r="W131" s="323"/>
      <c r="BG131" s="896"/>
    </row>
    <row r="132" spans="1:59" ht="15.75" customHeight="1">
      <c r="A132" s="325" t="str" cm="1">
        <f t="array" ref="A132">IFERROR(_xlfn.IFS(#REF!=0,"",#REF!&gt;0,#REF!),"")</f>
        <v/>
      </c>
      <c r="B132" s="347"/>
      <c r="E132" s="323"/>
      <c r="F132" s="323"/>
      <c r="G132" s="323"/>
      <c r="H132" s="323"/>
      <c r="I132" s="323"/>
      <c r="J132" s="323"/>
      <c r="K132" s="323"/>
      <c r="L132" s="323"/>
      <c r="M132" s="323"/>
      <c r="N132" s="323"/>
      <c r="O132" s="323"/>
      <c r="P132" s="323"/>
      <c r="Q132" s="323"/>
      <c r="R132" s="323"/>
      <c r="S132" s="323"/>
      <c r="U132" s="323"/>
      <c r="V132" s="323"/>
      <c r="W132" s="323"/>
      <c r="BG132" s="896"/>
    </row>
    <row r="133" spans="1:59" ht="15.75" customHeight="1">
      <c r="A133" s="325" t="str" cm="1">
        <f t="array" ref="A133">IFERROR(_xlfn.IFS(#REF!=0,"",#REF!&gt;0,#REF!),"")</f>
        <v/>
      </c>
      <c r="B133" s="347"/>
      <c r="E133" s="323"/>
      <c r="F133" s="323"/>
      <c r="G133" s="323"/>
      <c r="H133" s="323"/>
      <c r="I133" s="323"/>
      <c r="J133" s="323"/>
      <c r="K133" s="323"/>
      <c r="L133" s="323"/>
      <c r="M133" s="323"/>
      <c r="N133" s="323"/>
      <c r="O133" s="323"/>
      <c r="P133" s="323"/>
      <c r="Q133" s="323"/>
      <c r="R133" s="323"/>
      <c r="S133" s="323"/>
      <c r="U133" s="323"/>
      <c r="V133" s="323"/>
      <c r="W133" s="323"/>
      <c r="BG133" s="896"/>
    </row>
    <row r="134" spans="1:59" ht="15.75" customHeight="1">
      <c r="A134" s="325" t="str" cm="1">
        <f t="array" ref="A134">IFERROR(_xlfn.IFS(#REF!=0,"",#REF!&gt;0,#REF!),"")</f>
        <v/>
      </c>
      <c r="B134" s="347"/>
      <c r="E134" s="323"/>
      <c r="F134" s="323"/>
      <c r="G134" s="323"/>
      <c r="H134" s="323"/>
      <c r="I134" s="323"/>
      <c r="J134" s="323"/>
      <c r="K134" s="323"/>
      <c r="L134" s="323"/>
      <c r="M134" s="323"/>
      <c r="N134" s="323"/>
      <c r="O134" s="323"/>
      <c r="P134" s="323"/>
      <c r="Q134" s="323"/>
      <c r="R134" s="323"/>
      <c r="S134" s="323"/>
      <c r="U134" s="323"/>
      <c r="V134" s="323"/>
      <c r="W134" s="323"/>
      <c r="BG134" s="896"/>
    </row>
    <row r="135" spans="1:59" ht="15.75" customHeight="1">
      <c r="A135" s="325" t="str" cm="1">
        <f t="array" ref="A135">IFERROR(_xlfn.IFS(#REF!=0,"",#REF!&gt;0,#REF!),"")</f>
        <v/>
      </c>
      <c r="B135" s="347"/>
      <c r="E135" s="323"/>
      <c r="F135" s="323"/>
      <c r="G135" s="323"/>
      <c r="H135" s="323"/>
      <c r="I135" s="323"/>
      <c r="J135" s="323"/>
      <c r="K135" s="323"/>
      <c r="L135" s="323"/>
      <c r="M135" s="323"/>
      <c r="N135" s="323"/>
      <c r="O135" s="323"/>
      <c r="P135" s="323"/>
      <c r="Q135" s="323"/>
      <c r="R135" s="323"/>
      <c r="S135" s="323"/>
      <c r="U135" s="323"/>
      <c r="V135" s="323"/>
      <c r="W135" s="323"/>
      <c r="BG135" s="896"/>
    </row>
    <row r="136" spans="1:59" ht="15.75" customHeight="1">
      <c r="A136" s="325" t="str" cm="1">
        <f t="array" ref="A136">IFERROR(_xlfn.IFS(#REF!=0,"",#REF!&gt;0,#REF!),"")</f>
        <v/>
      </c>
      <c r="B136" s="347"/>
      <c r="E136" s="323"/>
      <c r="F136" s="323"/>
      <c r="G136" s="323"/>
      <c r="H136" s="323"/>
      <c r="I136" s="323"/>
      <c r="J136" s="323"/>
      <c r="K136" s="323"/>
      <c r="L136" s="323"/>
      <c r="M136" s="323"/>
      <c r="N136" s="323"/>
      <c r="O136" s="323"/>
      <c r="P136" s="323"/>
      <c r="Q136" s="323"/>
      <c r="R136" s="323"/>
      <c r="S136" s="323"/>
      <c r="U136" s="323"/>
      <c r="V136" s="323"/>
      <c r="W136" s="323"/>
      <c r="BG136" s="896"/>
    </row>
    <row r="137" spans="1:59" ht="15.75" customHeight="1">
      <c r="A137" s="325" t="str" cm="1">
        <f t="array" ref="A137">IFERROR(_xlfn.IFS(#REF!=0,"",#REF!&gt;0,#REF!),"")</f>
        <v/>
      </c>
      <c r="B137" s="347"/>
      <c r="E137" s="323"/>
      <c r="F137" s="323"/>
      <c r="G137" s="323"/>
      <c r="H137" s="323"/>
      <c r="I137" s="323"/>
      <c r="J137" s="323"/>
      <c r="K137" s="323"/>
      <c r="L137" s="323"/>
      <c r="M137" s="323"/>
      <c r="N137" s="323"/>
      <c r="O137" s="323"/>
      <c r="P137" s="323"/>
      <c r="Q137" s="323"/>
      <c r="R137" s="323"/>
      <c r="S137" s="323"/>
      <c r="U137" s="323"/>
      <c r="V137" s="323"/>
      <c r="W137" s="323"/>
      <c r="BG137" s="896"/>
    </row>
    <row r="138" spans="1:59" ht="15.75" customHeight="1">
      <c r="A138" s="325" t="str" cm="1">
        <f t="array" ref="A138">IFERROR(_xlfn.IFS(#REF!=0,"",#REF!&gt;0,#REF!),"")</f>
        <v/>
      </c>
      <c r="B138" s="347"/>
      <c r="E138" s="323"/>
      <c r="F138" s="323"/>
      <c r="G138" s="323"/>
      <c r="H138" s="323"/>
      <c r="I138" s="323"/>
      <c r="J138" s="323"/>
      <c r="K138" s="323"/>
      <c r="L138" s="323"/>
      <c r="M138" s="323"/>
      <c r="N138" s="323"/>
      <c r="O138" s="323"/>
      <c r="P138" s="323"/>
      <c r="Q138" s="323"/>
      <c r="R138" s="323"/>
      <c r="S138" s="323"/>
      <c r="U138" s="323"/>
      <c r="V138" s="323"/>
      <c r="W138" s="323"/>
      <c r="BG138" s="896"/>
    </row>
    <row r="139" spans="1:59" ht="15.75" customHeight="1">
      <c r="A139" s="325" t="str" cm="1">
        <f t="array" ref="A139">IFERROR(_xlfn.IFS(#REF!=0,"",#REF!&gt;0,#REF!),"")</f>
        <v/>
      </c>
      <c r="B139" s="347"/>
      <c r="E139" s="323"/>
      <c r="F139" s="323"/>
      <c r="G139" s="323"/>
      <c r="H139" s="323"/>
      <c r="I139" s="323"/>
      <c r="J139" s="323"/>
      <c r="K139" s="323"/>
      <c r="L139" s="323"/>
      <c r="M139" s="323"/>
      <c r="N139" s="323"/>
      <c r="O139" s="323"/>
      <c r="P139" s="323"/>
      <c r="Q139" s="323"/>
      <c r="R139" s="323"/>
      <c r="S139" s="323"/>
      <c r="U139" s="323"/>
      <c r="V139" s="323"/>
      <c r="W139" s="323"/>
      <c r="BG139" s="896"/>
    </row>
    <row r="140" spans="1:59" ht="15.75" customHeight="1">
      <c r="A140" s="325" t="str" cm="1">
        <f t="array" ref="A140">IFERROR(_xlfn.IFS(#REF!=0,"",#REF!&gt;0,#REF!),"")</f>
        <v/>
      </c>
      <c r="B140" s="347"/>
      <c r="E140" s="323"/>
      <c r="F140" s="323"/>
      <c r="G140" s="323"/>
      <c r="H140" s="323"/>
      <c r="I140" s="323"/>
      <c r="J140" s="323"/>
      <c r="K140" s="323"/>
      <c r="L140" s="323"/>
      <c r="M140" s="323"/>
      <c r="N140" s="323"/>
      <c r="O140" s="323"/>
      <c r="P140" s="323"/>
      <c r="Q140" s="323"/>
      <c r="R140" s="323"/>
      <c r="S140" s="323"/>
      <c r="U140" s="323"/>
      <c r="V140" s="323"/>
      <c r="W140" s="323"/>
      <c r="BG140" s="896"/>
    </row>
    <row r="141" spans="1:59" ht="15.75" customHeight="1">
      <c r="A141" s="325" t="str" cm="1">
        <f t="array" ref="A141">IFERROR(_xlfn.IFS(#REF!=0,"",#REF!&gt;0,#REF!),"")</f>
        <v/>
      </c>
      <c r="B141" s="347"/>
      <c r="E141" s="323"/>
      <c r="F141" s="323"/>
      <c r="G141" s="323"/>
      <c r="H141" s="323"/>
      <c r="I141" s="323"/>
      <c r="J141" s="323"/>
      <c r="K141" s="323"/>
      <c r="L141" s="323"/>
      <c r="M141" s="323"/>
      <c r="N141" s="323"/>
      <c r="O141" s="323"/>
      <c r="P141" s="323"/>
      <c r="Q141" s="323"/>
      <c r="R141" s="323"/>
      <c r="S141" s="323"/>
      <c r="U141" s="323"/>
      <c r="V141" s="323"/>
      <c r="W141" s="323"/>
      <c r="BG141" s="896"/>
    </row>
    <row r="142" spans="1:59" ht="15.75" customHeight="1">
      <c r="A142" s="325" t="str" cm="1">
        <f t="array" ref="A142">IFERROR(_xlfn.IFS(#REF!=0,"",#REF!&gt;0,#REF!),"")</f>
        <v/>
      </c>
      <c r="B142" s="347"/>
      <c r="E142" s="323"/>
      <c r="F142" s="323"/>
      <c r="G142" s="323"/>
      <c r="H142" s="323"/>
      <c r="I142" s="323"/>
      <c r="J142" s="323"/>
      <c r="K142" s="323"/>
      <c r="L142" s="323"/>
      <c r="M142" s="323"/>
      <c r="N142" s="323"/>
      <c r="O142" s="323"/>
      <c r="P142" s="323"/>
      <c r="Q142" s="323"/>
      <c r="R142" s="323"/>
      <c r="S142" s="323"/>
      <c r="U142" s="323"/>
      <c r="V142" s="323"/>
      <c r="W142" s="323"/>
      <c r="BG142" s="896"/>
    </row>
    <row r="143" spans="1:59" ht="15.75" customHeight="1">
      <c r="A143" s="325" t="str" cm="1">
        <f t="array" ref="A143">IFERROR(_xlfn.IFS(#REF!=0,"",#REF!&gt;0,#REF!),"")</f>
        <v/>
      </c>
      <c r="B143" s="347"/>
      <c r="E143" s="323"/>
      <c r="F143" s="323"/>
      <c r="G143" s="323"/>
      <c r="H143" s="323"/>
      <c r="I143" s="323"/>
      <c r="J143" s="323"/>
      <c r="K143" s="323"/>
      <c r="L143" s="323"/>
      <c r="M143" s="323"/>
      <c r="N143" s="323"/>
      <c r="O143" s="323"/>
      <c r="P143" s="323"/>
      <c r="Q143" s="323"/>
      <c r="R143" s="323"/>
      <c r="S143" s="323"/>
      <c r="U143" s="323"/>
      <c r="V143" s="323"/>
      <c r="W143" s="323"/>
      <c r="BG143" s="896"/>
    </row>
    <row r="144" spans="1:59" ht="15.75" customHeight="1">
      <c r="A144" s="325" t="str" cm="1">
        <f t="array" ref="A144">IFERROR(_xlfn.IFS(#REF!=0,"",#REF!&gt;0,#REF!),"")</f>
        <v/>
      </c>
      <c r="B144" s="347"/>
      <c r="E144" s="323"/>
      <c r="F144" s="323"/>
      <c r="G144" s="323"/>
      <c r="H144" s="323"/>
      <c r="I144" s="323"/>
      <c r="J144" s="323"/>
      <c r="K144" s="323"/>
      <c r="L144" s="323"/>
      <c r="M144" s="323"/>
      <c r="N144" s="323"/>
      <c r="O144" s="323"/>
      <c r="P144" s="323"/>
      <c r="Q144" s="323"/>
      <c r="R144" s="323"/>
      <c r="S144" s="323"/>
      <c r="U144" s="323"/>
      <c r="V144" s="323"/>
      <c r="W144" s="323"/>
      <c r="BG144" s="896"/>
    </row>
    <row r="145" spans="1:59" ht="15.75" customHeight="1">
      <c r="A145" s="325" t="str" cm="1">
        <f t="array" ref="A145">IFERROR(_xlfn.IFS(#REF!=0,"",#REF!&gt;0,#REF!),"")</f>
        <v/>
      </c>
      <c r="B145" s="347"/>
      <c r="E145" s="323"/>
      <c r="F145" s="323"/>
      <c r="G145" s="323"/>
      <c r="H145" s="323"/>
      <c r="I145" s="323"/>
      <c r="J145" s="323"/>
      <c r="K145" s="323"/>
      <c r="L145" s="323"/>
      <c r="M145" s="323"/>
      <c r="N145" s="323"/>
      <c r="O145" s="323"/>
      <c r="P145" s="323"/>
      <c r="Q145" s="323"/>
      <c r="R145" s="323"/>
      <c r="S145" s="323"/>
      <c r="U145" s="323"/>
      <c r="V145" s="323"/>
      <c r="W145" s="323"/>
      <c r="BG145" s="896"/>
    </row>
    <row r="146" spans="1:59" ht="15.75" customHeight="1">
      <c r="A146" s="325" t="str" cm="1">
        <f t="array" ref="A146">IFERROR(_xlfn.IFS(#REF!=0,"",#REF!&gt;0,#REF!),"")</f>
        <v/>
      </c>
      <c r="B146" s="347"/>
      <c r="E146" s="323"/>
      <c r="F146" s="323"/>
      <c r="G146" s="323"/>
      <c r="H146" s="323"/>
      <c r="I146" s="323"/>
      <c r="J146" s="323"/>
      <c r="K146" s="323"/>
      <c r="L146" s="323"/>
      <c r="M146" s="323"/>
      <c r="N146" s="323"/>
      <c r="O146" s="323"/>
      <c r="P146" s="323"/>
      <c r="Q146" s="323"/>
      <c r="R146" s="323"/>
      <c r="S146" s="323"/>
      <c r="U146" s="323"/>
      <c r="V146" s="323"/>
      <c r="W146" s="323"/>
      <c r="BG146" s="896"/>
    </row>
    <row r="147" spans="1:59" ht="15.75" customHeight="1">
      <c r="A147" s="325" t="str" cm="1">
        <f t="array" ref="A147">IFERROR(_xlfn.IFS(#REF!=0,"",#REF!&gt;0,#REF!),"")</f>
        <v/>
      </c>
      <c r="B147" s="347"/>
      <c r="E147" s="323"/>
      <c r="F147" s="323"/>
      <c r="G147" s="323"/>
      <c r="H147" s="323"/>
      <c r="I147" s="323"/>
      <c r="J147" s="323"/>
      <c r="K147" s="323"/>
      <c r="L147" s="323"/>
      <c r="M147" s="323"/>
      <c r="N147" s="323"/>
      <c r="O147" s="323"/>
      <c r="P147" s="323"/>
      <c r="Q147" s="323"/>
      <c r="R147" s="323"/>
      <c r="S147" s="323"/>
      <c r="BG147" s="896"/>
    </row>
    <row r="148" spans="1:59" ht="15.75" customHeight="1">
      <c r="A148" s="325" t="str" cm="1">
        <f t="array" ref="A148">IFERROR(_xlfn.IFS(#REF!=0,"",#REF!&gt;0,#REF!),"")</f>
        <v/>
      </c>
      <c r="B148" s="347"/>
      <c r="E148" s="323"/>
      <c r="F148" s="323"/>
      <c r="G148" s="323"/>
      <c r="H148" s="323"/>
      <c r="I148" s="323"/>
      <c r="J148" s="323"/>
      <c r="BG148" s="896"/>
    </row>
    <row r="149" spans="1:59" ht="15.75" customHeight="1">
      <c r="A149" s="325" t="str" cm="1">
        <f t="array" ref="A149">IFERROR(_xlfn.IFS(#REF!=0,"",#REF!&gt;0,#REF!),"")</f>
        <v/>
      </c>
      <c r="B149" s="347"/>
      <c r="G149" s="323"/>
      <c r="H149" s="323"/>
      <c r="I149" s="323"/>
      <c r="J149" s="323"/>
      <c r="BG149" s="896"/>
    </row>
    <row r="150" spans="1:59" ht="15.75" customHeight="1">
      <c r="A150" s="325" t="str" cm="1">
        <f t="array" ref="A150">IFERROR(_xlfn.IFS(#REF!=0,"",#REF!&gt;0,#REF!),"")</f>
        <v/>
      </c>
      <c r="B150" s="347"/>
      <c r="G150" s="323"/>
      <c r="H150" s="323"/>
      <c r="I150" s="323"/>
      <c r="J150" s="323"/>
      <c r="BG150" s="896"/>
    </row>
    <row r="151" spans="1:59" ht="15.75" customHeight="1">
      <c r="A151" s="325" t="str" cm="1">
        <f t="array" ref="A151">IFERROR(_xlfn.IFS(#REF!=0,"",#REF!&gt;0,#REF!),"")</f>
        <v/>
      </c>
      <c r="B151" s="347"/>
      <c r="G151" s="323"/>
      <c r="H151" s="323"/>
      <c r="I151" s="323"/>
      <c r="J151" s="323"/>
      <c r="BG151" s="896"/>
    </row>
    <row r="152" spans="1:59" ht="15.75" customHeight="1">
      <c r="A152" s="325" t="str" cm="1">
        <f t="array" ref="A152">IFERROR(_xlfn.IFS(#REF!=0,"",#REF!&gt;0,#REF!),"")</f>
        <v/>
      </c>
      <c r="B152" s="347"/>
      <c r="G152" s="323"/>
      <c r="H152" s="323"/>
      <c r="I152" s="323"/>
      <c r="BG152" s="896"/>
    </row>
    <row r="153" spans="1:59" ht="15.75" customHeight="1">
      <c r="A153" s="325" t="str" cm="1">
        <f t="array" ref="A153">IFERROR(_xlfn.IFS(#REF!=0,"",#REF!&gt;0,#REF!),"")</f>
        <v/>
      </c>
      <c r="B153" s="347"/>
      <c r="BG153" s="896"/>
    </row>
    <row r="154" spans="1:59" ht="15.75" customHeight="1">
      <c r="A154" s="325" t="str" cm="1">
        <f t="array" ref="A154">IFERROR(_xlfn.IFS(#REF!=0,"",#REF!&gt;0,#REF!),"")</f>
        <v/>
      </c>
      <c r="B154" s="347"/>
      <c r="BG154" s="896"/>
    </row>
    <row r="155" spans="1:59" ht="15.75" customHeight="1">
      <c r="A155" s="325" t="str" cm="1">
        <f t="array" ref="A155">IFERROR(_xlfn.IFS(#REF!=0,"",#REF!&gt;0,#REF!),"")</f>
        <v/>
      </c>
      <c r="B155" s="347"/>
      <c r="BG155" s="896"/>
    </row>
    <row r="156" spans="1:59" ht="15.75" customHeight="1">
      <c r="A156" s="325" t="str" cm="1">
        <f t="array" ref="A156">IFERROR(_xlfn.IFS(#REF!=0,"",#REF!&gt;0,#REF!),"")</f>
        <v/>
      </c>
      <c r="B156" s="347"/>
      <c r="BG156" s="896"/>
    </row>
    <row r="157" spans="1:59" ht="15.75" customHeight="1">
      <c r="A157" s="325" t="str" cm="1">
        <f t="array" ref="A157">IFERROR(_xlfn.IFS(#REF!=0,"",#REF!&gt;0,#REF!),"")</f>
        <v/>
      </c>
      <c r="B157" s="347"/>
      <c r="BG157" s="896"/>
    </row>
    <row r="158" spans="1:59" ht="15.75" customHeight="1">
      <c r="A158" s="325" t="str" cm="1">
        <f t="array" ref="A158">IFERROR(_xlfn.IFS(#REF!=0,"",#REF!&gt;0,#REF!),"")</f>
        <v/>
      </c>
      <c r="B158" s="347"/>
      <c r="BG158" s="896"/>
    </row>
    <row r="159" spans="1:59" ht="15.75" customHeight="1">
      <c r="A159" s="325" t="str" cm="1">
        <f t="array" ref="A159">IFERROR(_xlfn.IFS(#REF!=0,"",#REF!&gt;0,#REF!),"")</f>
        <v/>
      </c>
      <c r="B159" s="347"/>
      <c r="BG159" s="896"/>
    </row>
    <row r="160" spans="1:59" ht="15.75" customHeight="1">
      <c r="A160" s="325" t="str" cm="1">
        <f t="array" ref="A160">IFERROR(_xlfn.IFS(#REF!=0,"",#REF!&gt;0,#REF!),"")</f>
        <v/>
      </c>
      <c r="B160" s="347"/>
      <c r="BG160" s="896"/>
    </row>
    <row r="161" spans="1:59" ht="15.75" customHeight="1">
      <c r="A161" s="325" t="str" cm="1">
        <f t="array" ref="A161">IFERROR(_xlfn.IFS(#REF!=0,"",#REF!&gt;0,#REF!),"")</f>
        <v/>
      </c>
      <c r="B161" s="347"/>
      <c r="BG161" s="896"/>
    </row>
    <row r="162" spans="1:59" ht="15.75" customHeight="1">
      <c r="A162" s="325" t="str" cm="1">
        <f t="array" ref="A162">IFERROR(_xlfn.IFS(#REF!=0,"",#REF!&gt;0,#REF!),"")</f>
        <v/>
      </c>
      <c r="B162" s="347"/>
      <c r="BG162" s="896"/>
    </row>
    <row r="163" spans="1:59" ht="15.75" customHeight="1">
      <c r="A163" s="325" t="str" cm="1">
        <f t="array" ref="A163">IFERROR(_xlfn.IFS(#REF!=0,"",#REF!&gt;0,#REF!),"")</f>
        <v/>
      </c>
      <c r="B163" s="347"/>
      <c r="BG163" s="896"/>
    </row>
    <row r="164" spans="1:59" ht="15.75" customHeight="1">
      <c r="A164" s="325" t="str" cm="1">
        <f t="array" ref="A164">IFERROR(_xlfn.IFS(#REF!=0,"",#REF!&gt;0,#REF!),"")</f>
        <v/>
      </c>
      <c r="B164" s="347"/>
      <c r="BG164" s="896"/>
    </row>
    <row r="165" spans="1:59" ht="15.75" customHeight="1">
      <c r="A165" s="325" t="str" cm="1">
        <f t="array" ref="A165">IFERROR(_xlfn.IFS(#REF!=0,"",#REF!&gt;0,#REF!),"")</f>
        <v/>
      </c>
      <c r="B165" s="347"/>
      <c r="BG165" s="896"/>
    </row>
    <row r="166" spans="1:59" ht="15.75" customHeight="1">
      <c r="A166" s="325" t="str" cm="1">
        <f t="array" ref="A166">IFERROR(_xlfn.IFS(#REF!=0,"",#REF!&gt;0,#REF!),"")</f>
        <v/>
      </c>
      <c r="B166" s="347"/>
      <c r="BG166" s="896"/>
    </row>
    <row r="167" spans="1:59" ht="15.75" customHeight="1">
      <c r="A167" s="325" t="str" cm="1">
        <f t="array" ref="A167">IFERROR(_xlfn.IFS(#REF!=0,"",#REF!&gt;0,#REF!),"")</f>
        <v/>
      </c>
      <c r="B167" s="347"/>
      <c r="BG167" s="896"/>
    </row>
    <row r="168" spans="1:59" ht="15.75" customHeight="1">
      <c r="A168" s="325" t="str" cm="1">
        <f t="array" ref="A168">IFERROR(_xlfn.IFS(#REF!=0,"",#REF!&gt;0,#REF!),"")</f>
        <v/>
      </c>
      <c r="B168" s="347"/>
      <c r="BG168" s="896"/>
    </row>
    <row r="169" spans="1:59" ht="15.75" customHeight="1">
      <c r="A169" s="325" t="str" cm="1">
        <f t="array" ref="A169">IFERROR(_xlfn.IFS(#REF!=0,"",#REF!&gt;0,#REF!),"")</f>
        <v/>
      </c>
      <c r="B169" s="347"/>
      <c r="BG169" s="896"/>
    </row>
    <row r="170" spans="1:59" ht="15.75" customHeight="1">
      <c r="A170" s="325" t="str" cm="1">
        <f t="array" ref="A170">IFERROR(_xlfn.IFS(#REF!=0,"",#REF!&gt;0,#REF!),"")</f>
        <v/>
      </c>
      <c r="B170" s="347"/>
      <c r="BG170" s="896"/>
    </row>
    <row r="171" spans="1:59" ht="15.75" customHeight="1">
      <c r="A171" s="325" t="str" cm="1">
        <f t="array" ref="A171">IFERROR(_xlfn.IFS(#REF!=0,"",#REF!&gt;0,#REF!),"")</f>
        <v/>
      </c>
      <c r="B171" s="347"/>
      <c r="BG171" s="896"/>
    </row>
    <row r="172" spans="1:59" ht="15.75" customHeight="1">
      <c r="A172" s="325" t="str" cm="1">
        <f t="array" ref="A172">IFERROR(_xlfn.IFS(#REF!=0,"",#REF!&gt;0,#REF!),"")</f>
        <v/>
      </c>
      <c r="B172" s="347"/>
      <c r="BG172" s="896"/>
    </row>
    <row r="173" spans="1:59" ht="15.75" customHeight="1">
      <c r="A173" s="325" t="str" cm="1">
        <f t="array" ref="A173">IFERROR(_xlfn.IFS(#REF!=0,"",#REF!&gt;0,#REF!),"")</f>
        <v/>
      </c>
      <c r="B173" s="347"/>
      <c r="BG173" s="896"/>
    </row>
    <row r="174" spans="1:59" ht="15.75" customHeight="1">
      <c r="A174" s="325" t="str" cm="1">
        <f t="array" ref="A174">IFERROR(_xlfn.IFS(#REF!=0,"",#REF!&gt;0,#REF!),"")</f>
        <v/>
      </c>
      <c r="B174" s="347"/>
      <c r="BG174" s="896"/>
    </row>
    <row r="175" spans="1:59" ht="15.75" customHeight="1">
      <c r="A175" s="325" t="str" cm="1">
        <f t="array" ref="A175">IFERROR(_xlfn.IFS(#REF!=0,"",#REF!&gt;0,#REF!),"")</f>
        <v/>
      </c>
      <c r="B175" s="347"/>
      <c r="BG175" s="896"/>
    </row>
    <row r="176" spans="1:59" ht="15.75" customHeight="1">
      <c r="A176" s="325" t="str" cm="1">
        <f t="array" ref="A176">IFERROR(_xlfn.IFS(#REF!=0,"",#REF!&gt;0,#REF!),"")</f>
        <v/>
      </c>
      <c r="B176" s="347"/>
      <c r="BG176" s="896"/>
    </row>
    <row r="177" spans="1:59" ht="15.75" customHeight="1">
      <c r="A177" s="325" t="str" cm="1">
        <f t="array" ref="A177">IFERROR(_xlfn.IFS(#REF!=0,"",#REF!&gt;0,#REF!),"")</f>
        <v/>
      </c>
      <c r="B177" s="347"/>
      <c r="BG177" s="896"/>
    </row>
    <row r="178" spans="1:59" ht="15.75" customHeight="1">
      <c r="A178" s="325" t="str" cm="1">
        <f t="array" ref="A178">IFERROR(_xlfn.IFS(#REF!=0,"",#REF!&gt;0,#REF!),"")</f>
        <v/>
      </c>
      <c r="B178" s="347"/>
      <c r="BG178" s="896"/>
    </row>
    <row r="179" spans="1:59" ht="15.75" customHeight="1">
      <c r="A179" s="325" t="str" cm="1">
        <f t="array" ref="A179">IFERROR(_xlfn.IFS(#REF!=0,"",#REF!&gt;0,#REF!),"")</f>
        <v/>
      </c>
      <c r="B179" s="347"/>
      <c r="BG179" s="896"/>
    </row>
    <row r="180" spans="1:59" ht="15.75" customHeight="1">
      <c r="A180" s="325" t="str" cm="1">
        <f t="array" ref="A180">IFERROR(_xlfn.IFS(#REF!=0,"",#REF!&gt;0,#REF!),"")</f>
        <v/>
      </c>
      <c r="B180" s="347"/>
      <c r="BG180" s="896"/>
    </row>
    <row r="181" spans="1:59" ht="15.75" customHeight="1">
      <c r="A181" s="325" t="str" cm="1">
        <f t="array" ref="A181">IFERROR(_xlfn.IFS(#REF!=0,"",#REF!&gt;0,#REF!),"")</f>
        <v/>
      </c>
      <c r="B181" s="347"/>
      <c r="BG181" s="896"/>
    </row>
    <row r="182" spans="1:59" ht="15.75" customHeight="1">
      <c r="A182" s="325" t="str" cm="1">
        <f t="array" ref="A182">IFERROR(_xlfn.IFS(#REF!=0,"",#REF!&gt;0,#REF!),"")</f>
        <v/>
      </c>
      <c r="B182" s="347"/>
      <c r="BG182" s="896"/>
    </row>
    <row r="183" spans="1:59" ht="15.75" customHeight="1">
      <c r="A183" s="325" t="str" cm="1">
        <f t="array" ref="A183">IFERROR(_xlfn.IFS(#REF!=0,"",#REF!&gt;0,#REF!),"")</f>
        <v/>
      </c>
      <c r="B183" s="347"/>
      <c r="BG183" s="896"/>
    </row>
    <row r="184" spans="1:59" ht="15.75" customHeight="1">
      <c r="A184" s="325" t="str" cm="1">
        <f t="array" ref="A184">IFERROR(_xlfn.IFS(#REF!=0,"",#REF!&gt;0,#REF!),"")</f>
        <v/>
      </c>
      <c r="B184" s="347"/>
      <c r="BG184" s="896"/>
    </row>
    <row r="185" spans="1:59" ht="15.75" customHeight="1">
      <c r="A185" s="325" t="str" cm="1">
        <f t="array" ref="A185">IFERROR(_xlfn.IFS(#REF!=0,"",#REF!&gt;0,#REF!),"")</f>
        <v/>
      </c>
      <c r="B185" s="347"/>
      <c r="BG185" s="896"/>
    </row>
    <row r="186" spans="1:59" ht="15.75" customHeight="1">
      <c r="A186" s="325" t="str" cm="1">
        <f t="array" ref="A186">IFERROR(_xlfn.IFS(#REF!=0,"",#REF!&gt;0,#REF!),"")</f>
        <v/>
      </c>
      <c r="B186" s="347"/>
      <c r="BG186" s="896"/>
    </row>
    <row r="187" spans="1:59" ht="15.75" customHeight="1">
      <c r="A187" s="325" t="str" cm="1">
        <f t="array" ref="A187">IFERROR(_xlfn.IFS(#REF!=0,"",#REF!&gt;0,#REF!),"")</f>
        <v/>
      </c>
      <c r="B187" s="347"/>
      <c r="BG187" s="896"/>
    </row>
    <row r="188" spans="1:59" ht="15.75" customHeight="1">
      <c r="A188" s="325" t="str" cm="1">
        <f t="array" ref="A188">IFERROR(_xlfn.IFS(#REF!=0,"",#REF!&gt;0,#REF!),"")</f>
        <v/>
      </c>
      <c r="B188" s="347"/>
      <c r="BG188" s="896"/>
    </row>
    <row r="189" spans="1:59" ht="15.75" customHeight="1">
      <c r="A189" s="325" t="str" cm="1">
        <f t="array" ref="A189">IFERROR(_xlfn.IFS(#REF!=0,"",#REF!&gt;0,#REF!),"")</f>
        <v/>
      </c>
      <c r="B189" s="347"/>
      <c r="BG189" s="896"/>
    </row>
    <row r="190" spans="1:59" ht="15.75" customHeight="1">
      <c r="A190" s="325" t="str" cm="1">
        <f t="array" ref="A190">IFERROR(_xlfn.IFS(#REF!=0,"",#REF!&gt;0,#REF!),"")</f>
        <v/>
      </c>
      <c r="B190" s="347"/>
      <c r="BG190" s="896"/>
    </row>
    <row r="191" spans="1:59" ht="15.75" customHeight="1">
      <c r="A191" s="325" t="str" cm="1">
        <f t="array" ref="A191">IFERROR(_xlfn.IFS(#REF!=0,"",#REF!&gt;0,#REF!),"")</f>
        <v/>
      </c>
      <c r="B191" s="347"/>
      <c r="BG191" s="896"/>
    </row>
    <row r="192" spans="1:59" ht="15.75" customHeight="1">
      <c r="A192" s="325" t="str" cm="1">
        <f t="array" ref="A192">IFERROR(_xlfn.IFS(#REF!=0,"",#REF!&gt;0,#REF!),"")</f>
        <v/>
      </c>
      <c r="B192" s="347"/>
      <c r="BG192" s="896"/>
    </row>
    <row r="193" spans="1:59" ht="15.75" customHeight="1">
      <c r="A193" s="315"/>
      <c r="B193" s="1183"/>
      <c r="BG193" s="896"/>
    </row>
    <row r="194" spans="1:59" ht="15.75" customHeight="1">
      <c r="A194" s="315"/>
      <c r="B194" s="1183"/>
      <c r="BG194" s="896"/>
    </row>
    <row r="195" spans="1:59" ht="15.75" customHeight="1">
      <c r="A195" s="315"/>
      <c r="B195" s="1183"/>
      <c r="BG195" s="896"/>
    </row>
    <row r="196" spans="1:59" ht="15.75" customHeight="1">
      <c r="A196" s="315"/>
      <c r="B196" s="1183"/>
      <c r="BG196" s="896"/>
    </row>
    <row r="197" spans="1:59" ht="15.75" customHeight="1">
      <c r="A197" s="315"/>
      <c r="B197" s="1183"/>
      <c r="BG197" s="896"/>
    </row>
    <row r="198" spans="1:59" ht="15.75" customHeight="1">
      <c r="A198" s="315"/>
      <c r="B198" s="1183"/>
      <c r="BG198" s="896"/>
    </row>
    <row r="199" spans="1:59" ht="15.75" customHeight="1">
      <c r="A199" s="315"/>
      <c r="B199" s="1183"/>
      <c r="BG199" s="896"/>
    </row>
    <row r="200" spans="1:59" ht="15.75" customHeight="1">
      <c r="A200" s="315"/>
      <c r="B200" s="1183"/>
      <c r="BG200" s="896"/>
    </row>
    <row r="201" spans="1:59" ht="15.75" customHeight="1">
      <c r="A201" s="315"/>
      <c r="B201" s="1183"/>
      <c r="BG201" s="896"/>
    </row>
    <row r="202" spans="1:59" ht="15.75" customHeight="1">
      <c r="A202" s="315"/>
      <c r="B202" s="1183"/>
      <c r="BG202" s="896"/>
    </row>
    <row r="203" spans="1:59" ht="15.75" customHeight="1">
      <c r="A203" s="315"/>
      <c r="B203" s="1183"/>
      <c r="BG203" s="896"/>
    </row>
    <row r="204" spans="1:59" ht="15.75" customHeight="1">
      <c r="A204" s="315"/>
      <c r="B204" s="1183"/>
      <c r="BG204" s="896"/>
    </row>
    <row r="205" spans="1:59" ht="15.75" customHeight="1">
      <c r="A205" s="315"/>
      <c r="B205" s="1183"/>
      <c r="BG205" s="896"/>
    </row>
    <row r="206" spans="1:59" ht="15.75" customHeight="1">
      <c r="A206" s="315"/>
      <c r="B206" s="1183"/>
      <c r="BG206" s="896"/>
    </row>
    <row r="207" spans="1:59" ht="15.75" customHeight="1">
      <c r="A207" s="315"/>
      <c r="B207" s="1183"/>
      <c r="BG207" s="896"/>
    </row>
    <row r="208" spans="1:59" ht="15.75" customHeight="1">
      <c r="A208" s="315"/>
      <c r="B208" s="1183"/>
      <c r="BG208" s="896"/>
    </row>
    <row r="209" spans="1:59" ht="15.75" customHeight="1">
      <c r="A209" s="315"/>
      <c r="B209" s="1183"/>
      <c r="BG209" s="896"/>
    </row>
    <row r="210" spans="1:59" ht="15.75" customHeight="1">
      <c r="A210" s="315"/>
      <c r="B210" s="1183"/>
      <c r="BG210" s="896"/>
    </row>
    <row r="211" spans="1:59" ht="15.75" customHeight="1">
      <c r="A211" s="315"/>
      <c r="B211" s="1183"/>
      <c r="BG211" s="896"/>
    </row>
    <row r="212" spans="1:59" ht="15.75" customHeight="1">
      <c r="A212" s="315"/>
      <c r="B212" s="1183"/>
      <c r="BG212" s="896"/>
    </row>
    <row r="213" spans="1:59" ht="15.75" customHeight="1">
      <c r="A213" s="315"/>
      <c r="B213" s="1183"/>
      <c r="BG213" s="896"/>
    </row>
    <row r="214" spans="1:59" ht="15.75" customHeight="1">
      <c r="A214" s="315"/>
      <c r="B214" s="1183"/>
      <c r="BG214" s="896"/>
    </row>
    <row r="215" spans="1:59" ht="15.75" customHeight="1">
      <c r="A215" s="315"/>
      <c r="B215" s="1183"/>
      <c r="BG215" s="896"/>
    </row>
    <row r="216" spans="1:59" ht="15.75" customHeight="1">
      <c r="A216" s="315"/>
      <c r="B216" s="1183"/>
      <c r="BG216" s="896"/>
    </row>
    <row r="217" spans="1:59" ht="15.75" customHeight="1">
      <c r="A217" s="315"/>
      <c r="B217" s="1183"/>
      <c r="BG217" s="896"/>
    </row>
    <row r="218" spans="1:59" ht="15.75" customHeight="1">
      <c r="A218" s="315"/>
      <c r="B218" s="1183"/>
      <c r="BG218" s="896"/>
    </row>
    <row r="219" spans="1:59" ht="15.75" customHeight="1">
      <c r="A219" s="315"/>
      <c r="B219" s="1183"/>
      <c r="BG219" s="896"/>
    </row>
    <row r="220" spans="1:59" ht="15.75" customHeight="1">
      <c r="BG220" s="896"/>
    </row>
    <row r="221" spans="1:59" ht="15.75" customHeight="1">
      <c r="BG221" s="896"/>
    </row>
    <row r="222" spans="1:59" ht="15.75" customHeight="1">
      <c r="BG222" s="896"/>
    </row>
    <row r="223" spans="1:59" ht="15.75" customHeight="1">
      <c r="BG223" s="896"/>
    </row>
    <row r="224" spans="1:59" ht="15.75" customHeight="1">
      <c r="BG224" s="896"/>
    </row>
    <row r="225" spans="59:59" ht="15.75" customHeight="1">
      <c r="BG225" s="896"/>
    </row>
    <row r="226" spans="59:59" ht="15.75" customHeight="1">
      <c r="BG226" s="896"/>
    </row>
    <row r="227" spans="59:59" ht="15.75" customHeight="1">
      <c r="BG227" s="896"/>
    </row>
    <row r="228" spans="59:59" ht="15.75" customHeight="1">
      <c r="BG228" s="896"/>
    </row>
    <row r="229" spans="59:59" ht="15.75" customHeight="1">
      <c r="BG229" s="896"/>
    </row>
    <row r="230" spans="59:59" ht="15.75" customHeight="1">
      <c r="BG230" s="896"/>
    </row>
    <row r="231" spans="59:59" ht="15.75" customHeight="1">
      <c r="BG231" s="896"/>
    </row>
    <row r="232" spans="59:59" ht="15.75" customHeight="1">
      <c r="BG232" s="896"/>
    </row>
    <row r="233" spans="59:59" ht="15.75" customHeight="1">
      <c r="BG233" s="896"/>
    </row>
    <row r="234" spans="59:59" ht="15.75" customHeight="1">
      <c r="BG234" s="896"/>
    </row>
    <row r="235" spans="59:59" ht="15.75" customHeight="1">
      <c r="BG235" s="896"/>
    </row>
    <row r="236" spans="59:59" ht="15.75" customHeight="1">
      <c r="BG236" s="896"/>
    </row>
    <row r="237" spans="59:59" ht="15.75" customHeight="1">
      <c r="BG237" s="896"/>
    </row>
    <row r="238" spans="59:59" ht="15.75" customHeight="1">
      <c r="BG238" s="896"/>
    </row>
    <row r="239" spans="59:59" ht="15.75" customHeight="1">
      <c r="BG239" s="896"/>
    </row>
    <row r="240" spans="59:59" ht="15.75" customHeight="1">
      <c r="BG240" s="896"/>
    </row>
    <row r="241" spans="59:59" ht="15.75" customHeight="1">
      <c r="BG241" s="896"/>
    </row>
    <row r="242" spans="59:59" ht="15.75" hidden="1" customHeight="1">
      <c r="BG242" s="896"/>
    </row>
    <row r="243" spans="59:59" ht="0" hidden="1" customHeight="1">
      <c r="BG243" s="896"/>
    </row>
    <row r="244" spans="59:59" ht="0" hidden="1" customHeight="1">
      <c r="BG244" s="896"/>
    </row>
    <row r="245" spans="59:59" ht="0" hidden="1" customHeight="1">
      <c r="BG245" s="896"/>
    </row>
    <row r="246" spans="59:59" ht="0" hidden="1" customHeight="1">
      <c r="BG246" s="896"/>
    </row>
    <row r="247" spans="59:59" ht="0" hidden="1" customHeight="1">
      <c r="BG247" s="896"/>
    </row>
    <row r="248" spans="59:59" ht="0" hidden="1" customHeight="1">
      <c r="BG248" s="896"/>
    </row>
    <row r="249" spans="59:59" ht="0" hidden="1" customHeight="1">
      <c r="BG249" s="896"/>
    </row>
    <row r="250" spans="59:59" ht="0" hidden="1" customHeight="1">
      <c r="BG250" s="896"/>
    </row>
    <row r="251" spans="59:59" ht="0" hidden="1" customHeight="1">
      <c r="BG251" s="896"/>
    </row>
    <row r="252" spans="59:59" ht="0" hidden="1" customHeight="1">
      <c r="BG252" s="896"/>
    </row>
    <row r="253" spans="59:59" ht="0" hidden="1" customHeight="1">
      <c r="BG253" s="896"/>
    </row>
    <row r="254" spans="59:59" ht="0" hidden="1" customHeight="1">
      <c r="BG254" s="896"/>
    </row>
    <row r="255" spans="59:59" ht="0" hidden="1" customHeight="1">
      <c r="BG255" s="896"/>
    </row>
    <row r="256" spans="59:59" ht="0" hidden="1" customHeight="1">
      <c r="BG256" s="896"/>
    </row>
    <row r="257" spans="59:59" ht="0" hidden="1" customHeight="1">
      <c r="BG257" s="896"/>
    </row>
    <row r="258" spans="59:59" ht="0" hidden="1" customHeight="1">
      <c r="BG258" s="896"/>
    </row>
    <row r="259" spans="59:59" ht="0" hidden="1" customHeight="1">
      <c r="BG259" s="896"/>
    </row>
    <row r="260" spans="59:59" ht="0" hidden="1" customHeight="1">
      <c r="BG260" s="896"/>
    </row>
    <row r="261" spans="59:59" ht="0" hidden="1" customHeight="1">
      <c r="BG261" s="896"/>
    </row>
    <row r="262" spans="59:59" ht="0" hidden="1" customHeight="1">
      <c r="BG262" s="896"/>
    </row>
    <row r="263" spans="59:59" ht="0" hidden="1" customHeight="1">
      <c r="BG263" s="896"/>
    </row>
    <row r="264" spans="59:59" ht="0" hidden="1" customHeight="1">
      <c r="BG264" s="896"/>
    </row>
    <row r="265" spans="59:59" ht="0" hidden="1" customHeight="1">
      <c r="BG265" s="896"/>
    </row>
    <row r="266" spans="59:59" ht="0" hidden="1" customHeight="1">
      <c r="BG266" s="896"/>
    </row>
    <row r="1048491" spans="59:59" ht="0" hidden="1" customHeight="1">
      <c r="BG1048491" s="896"/>
    </row>
    <row r="1048492" spans="59:59" ht="0" hidden="1" customHeight="1">
      <c r="BG1048492" s="896"/>
    </row>
    <row r="1048498" spans="59:59" ht="20.25" hidden="1" customHeight="1">
      <c r="BG1048498" s="896"/>
    </row>
    <row r="1048499" spans="59:59" ht="15.75" hidden="1" customHeight="1">
      <c r="BG1048499" s="896"/>
    </row>
    <row r="1048515" spans="59:59" ht="0" hidden="1" customHeight="1">
      <c r="BG1048515" s="896"/>
    </row>
    <row r="1048516" spans="59:59" ht="0" hidden="1" customHeight="1">
      <c r="BG1048516" s="896"/>
    </row>
    <row r="1048522" spans="59:59" ht="0" hidden="1" customHeight="1">
      <c r="BG1048522" s="896"/>
    </row>
    <row r="1048523" spans="59:59" ht="0" hidden="1" customHeight="1">
      <c r="BG1048523" s="896"/>
    </row>
  </sheetData>
  <protectedRanges>
    <protectedRange sqref="G46:G47 D46:D47 D56 G59:I59 D60 D51 R44:R45 Q27 AW10:AW11 T86 F43:F46 D43:E45 S43:S44 H45:I47 R79:S83 J45:Q46 S27 G43:Q44" name="Range1"/>
    <protectedRange sqref="AA25:AD26 AC1:AD7 AD9:AD10 AD12:AD20 AA1:AB2 AA3:AA4 AC8:AC20 AA5:AB10 AA12:AB20" name="Range2"/>
    <protectedRange sqref="AU1:BC1 AU4:AU7 AU2:BB3 BC2:BC51 AU10:AU13 AU16:AU19 AU22:AU25 AX4:BB13 AX16:BB19 AX22:BB25 AU20:BB21 AU26:BB46 AU8:AW9 AU14:BB15 AV7" name="Range3_1"/>
    <protectedRange sqref="AA11:AB11" name="Range2_1"/>
    <protectedRange sqref="AD48" name="Range2_2"/>
    <protectedRange sqref="Q28:S28 Q36:S36 Q37:R42 Q29:R35" name="Range1_1"/>
    <protectedRange sqref="S29:S35 S37:S42" name="Range1_1_2"/>
    <protectedRange sqref="T27:T64" name="Range1_4"/>
    <protectedRange sqref="AB3:AB4" name="Range2_3"/>
    <protectedRange sqref="F5:G12 G14:G18 F13:F17 F35:F38 G34:G38 J5 F32:G32 F21:G22 G30 H5:H41 F39:G41 D1:K4 L27:P38 J6:K38 F42:P42 J39:P41 I5:I38 I40:I41 A64 A37:A49 A53:A54 A67:A69" name="Range1_3"/>
    <protectedRange sqref="D20:D33 F23:G26 A16:A29 A55:A58" name="Range1_2_2"/>
    <protectedRange sqref="F18 F34 D5:D19 F27:G27 F30 E5:E42 A50 A66 A59 A62 A1:B1 A2:A15 B2:B122" name="Range1_1_3"/>
    <protectedRange sqref="K5" name="Range1_4_1"/>
    <protectedRange sqref="Q26 O22:P26 L14:N14 L26:M26 O14:P18 N20:N26 L16:N19 L15:M15 R23:R26 S24:S26 S16:S22 R17:R21 R5:S15 T1:T26 L1:S4 A79:A84 A100:A104 A108:A122" name="Range1_6"/>
    <protectedRange sqref="L5:M13 O5:P13 A70:A78 A91:A99" name="Range1_1_4"/>
    <protectedRange sqref="N5:N13" name="Range1_1_1_1"/>
    <protectedRange sqref="N15 Q5:Q25" name="Range1_1_2_1"/>
    <protectedRange sqref="L20:M25 A85:A90" name="Range1_2_3"/>
    <protectedRange sqref="O19:P20 A105:A106" name="Range1_4_2"/>
  </protectedRanges>
  <mergeCells count="184">
    <mergeCell ref="F38:G38"/>
    <mergeCell ref="F39:G39"/>
    <mergeCell ref="F40:G40"/>
    <mergeCell ref="F41:G41"/>
    <mergeCell ref="I17:I41"/>
    <mergeCell ref="L21:M21"/>
    <mergeCell ref="O21:P21"/>
    <mergeCell ref="L22:M22"/>
    <mergeCell ref="O22:P22"/>
    <mergeCell ref="L23:M23"/>
    <mergeCell ref="O23:P23"/>
    <mergeCell ref="L24:M24"/>
    <mergeCell ref="O24:P24"/>
    <mergeCell ref="L25:M25"/>
    <mergeCell ref="O25:P25"/>
    <mergeCell ref="L18:M18"/>
    <mergeCell ref="O18:P18"/>
    <mergeCell ref="L19:M19"/>
    <mergeCell ref="O19:P19"/>
    <mergeCell ref="L20:M20"/>
    <mergeCell ref="O20:P20"/>
    <mergeCell ref="F20:G20"/>
    <mergeCell ref="F21:G21"/>
    <mergeCell ref="F22:G22"/>
    <mergeCell ref="L1:S2"/>
    <mergeCell ref="L3:Q3"/>
    <mergeCell ref="R3:S3"/>
    <mergeCell ref="L4:M4"/>
    <mergeCell ref="O4:P4"/>
    <mergeCell ref="L5:M5"/>
    <mergeCell ref="O5:P5"/>
    <mergeCell ref="L6:M6"/>
    <mergeCell ref="O6:P6"/>
    <mergeCell ref="L7:M7"/>
    <mergeCell ref="O7:P7"/>
    <mergeCell ref="O8:P8"/>
    <mergeCell ref="L9:M9"/>
    <mergeCell ref="O9:P9"/>
    <mergeCell ref="L10:M10"/>
    <mergeCell ref="O10:P10"/>
    <mergeCell ref="L11:M11"/>
    <mergeCell ref="O11:P11"/>
    <mergeCell ref="L12:M12"/>
    <mergeCell ref="O12:P12"/>
    <mergeCell ref="F13:G13"/>
    <mergeCell ref="F14:G14"/>
    <mergeCell ref="F15:G15"/>
    <mergeCell ref="F16:G16"/>
    <mergeCell ref="F17:G17"/>
    <mergeCell ref="F18:G18"/>
    <mergeCell ref="F19:G19"/>
    <mergeCell ref="L13:M13"/>
    <mergeCell ref="O13:P13"/>
    <mergeCell ref="L14:M14"/>
    <mergeCell ref="O14:P14"/>
    <mergeCell ref="L15:M15"/>
    <mergeCell ref="O15:P15"/>
    <mergeCell ref="L16:M16"/>
    <mergeCell ref="O16:P16"/>
    <mergeCell ref="L17:M17"/>
    <mergeCell ref="O17:P17"/>
    <mergeCell ref="F34:G34"/>
    <mergeCell ref="F35:G35"/>
    <mergeCell ref="D1:K2"/>
    <mergeCell ref="D3:H3"/>
    <mergeCell ref="I3:K3"/>
    <mergeCell ref="F4:G4"/>
    <mergeCell ref="F5:G5"/>
    <mergeCell ref="F6:G6"/>
    <mergeCell ref="F7:G7"/>
    <mergeCell ref="F8:G8"/>
    <mergeCell ref="F9:G9"/>
    <mergeCell ref="F10:G10"/>
    <mergeCell ref="F11:G11"/>
    <mergeCell ref="F12:G12"/>
    <mergeCell ref="I5:I16"/>
    <mergeCell ref="F23:G23"/>
    <mergeCell ref="F24:G24"/>
    <mergeCell ref="F25:G25"/>
    <mergeCell ref="F26:G26"/>
    <mergeCell ref="F27:G27"/>
    <mergeCell ref="F28:G28"/>
    <mergeCell ref="F29:G29"/>
    <mergeCell ref="F30:G30"/>
    <mergeCell ref="F31:G31"/>
    <mergeCell ref="D91:H92"/>
    <mergeCell ref="I91:Q92"/>
    <mergeCell ref="D89:H90"/>
    <mergeCell ref="I89:Q90"/>
    <mergeCell ref="AI34:AJ34"/>
    <mergeCell ref="AI35:AJ35"/>
    <mergeCell ref="D79:H80"/>
    <mergeCell ref="D81:H82"/>
    <mergeCell ref="D83:H84"/>
    <mergeCell ref="D85:H86"/>
    <mergeCell ref="D87:H88"/>
    <mergeCell ref="I79:Q80"/>
    <mergeCell ref="I81:Q82"/>
    <mergeCell ref="I83:Q84"/>
    <mergeCell ref="I85:Q86"/>
    <mergeCell ref="I87:Q88"/>
    <mergeCell ref="G66:Q67"/>
    <mergeCell ref="G68:Q69"/>
    <mergeCell ref="R80:S80"/>
    <mergeCell ref="R81:S81"/>
    <mergeCell ref="R82:S82"/>
    <mergeCell ref="R83:S83"/>
    <mergeCell ref="R79:S79"/>
    <mergeCell ref="D77:Q78"/>
    <mergeCell ref="R45:R75"/>
    <mergeCell ref="J46:Q46"/>
    <mergeCell ref="D47:E47"/>
    <mergeCell ref="D56:E56"/>
    <mergeCell ref="G64:Q65"/>
    <mergeCell ref="F37:G37"/>
    <mergeCell ref="F42:G42"/>
    <mergeCell ref="AU2:BB2"/>
    <mergeCell ref="U3:Y3"/>
    <mergeCell ref="X8:X10"/>
    <mergeCell ref="X26:X27"/>
    <mergeCell ref="X6:X7"/>
    <mergeCell ref="AA25:AC25"/>
    <mergeCell ref="AA33:AD33"/>
    <mergeCell ref="AF1:AF11"/>
    <mergeCell ref="X32:X35"/>
    <mergeCell ref="AU26:AU27"/>
    <mergeCell ref="AU4:AU7"/>
    <mergeCell ref="AU8:AU9"/>
    <mergeCell ref="AU10:AU13"/>
    <mergeCell ref="AU14:AU15"/>
    <mergeCell ref="AI4:AJ4"/>
    <mergeCell ref="F32:G32"/>
    <mergeCell ref="F33:G33"/>
    <mergeCell ref="AI1:AJ1"/>
    <mergeCell ref="AI11:AJ11"/>
    <mergeCell ref="AI3:AJ3"/>
    <mergeCell ref="C68:C98"/>
    <mergeCell ref="G70:Q71"/>
    <mergeCell ref="G72:Q73"/>
    <mergeCell ref="G74:Q75"/>
    <mergeCell ref="D60:E60"/>
    <mergeCell ref="D51:E51"/>
    <mergeCell ref="D46:I46"/>
    <mergeCell ref="G48:Q49"/>
    <mergeCell ref="G50:Q51"/>
    <mergeCell ref="G52:Q53"/>
    <mergeCell ref="G54:Q55"/>
    <mergeCell ref="G56:Q57"/>
    <mergeCell ref="G47:Q47"/>
    <mergeCell ref="G59:Q59"/>
    <mergeCell ref="G60:Q61"/>
    <mergeCell ref="G62:Q63"/>
    <mergeCell ref="AA1:AB2"/>
    <mergeCell ref="X11:X12"/>
    <mergeCell ref="AA11:AB11"/>
    <mergeCell ref="AF12:AF18"/>
    <mergeCell ref="AF19:AF37"/>
    <mergeCell ref="AI5:AJ5"/>
    <mergeCell ref="AI6:AJ6"/>
    <mergeCell ref="AI7:AJ7"/>
    <mergeCell ref="AU16:AU19"/>
    <mergeCell ref="AU20:AU21"/>
    <mergeCell ref="AU22:AU25"/>
    <mergeCell ref="AI8:AJ8"/>
    <mergeCell ref="AI9:AJ9"/>
    <mergeCell ref="AI10:AJ10"/>
    <mergeCell ref="AI12:AJ12"/>
    <mergeCell ref="AI13:AJ13"/>
    <mergeCell ref="AI14:AJ14"/>
    <mergeCell ref="AI15:AJ15"/>
    <mergeCell ref="AI16:AJ16"/>
    <mergeCell ref="AI17:AJ17"/>
    <mergeCell ref="AI18:AJ18"/>
    <mergeCell ref="AI19:AJ19"/>
    <mergeCell ref="AI26:AJ26"/>
    <mergeCell ref="AI36:AJ36"/>
    <mergeCell ref="AI37:AJ37"/>
    <mergeCell ref="AI27:AJ27"/>
    <mergeCell ref="AI28:AJ28"/>
    <mergeCell ref="AI29:AJ29"/>
    <mergeCell ref="AI30:AJ30"/>
    <mergeCell ref="AI31:AJ31"/>
    <mergeCell ref="AI32:AJ32"/>
    <mergeCell ref="AI33:AJ33"/>
  </mergeCells>
  <conditionalFormatting sqref="D54">
    <cfRule type="expression" dxfId="24" priority="1">
      <formula>D54&lt;TODAY()-2</formula>
    </cfRule>
  </conditionalFormatting>
  <conditionalFormatting sqref="D61:D62">
    <cfRule type="expression" dxfId="23" priority="5">
      <formula>D61&lt;TODAY()-2</formula>
    </cfRule>
  </conditionalFormatting>
  <conditionalFormatting sqref="D62">
    <cfRule type="expression" dxfId="22" priority="4">
      <formula>D62&lt;TODAY()-1</formula>
    </cfRule>
  </conditionalFormatting>
  <conditionalFormatting sqref="Y5:Y35">
    <cfRule type="cellIs" dxfId="21" priority="10" operator="lessThan">
      <formula>W5</formula>
    </cfRule>
    <cfRule type="cellIs" dxfId="20" priority="11" operator="greaterThan">
      <formula>W5</formula>
    </cfRule>
  </conditionalFormatting>
  <conditionalFormatting sqref="AB9:AB10">
    <cfRule type="cellIs" dxfId="19" priority="6" operator="greaterThanOrEqual">
      <formula>$AB$4</formula>
    </cfRule>
    <cfRule type="cellIs" dxfId="18" priority="7" operator="lessThan">
      <formula>$AB$4</formula>
    </cfRule>
  </conditionalFormatting>
  <conditionalFormatting sqref="AB13:AB14">
    <cfRule type="cellIs" dxfId="17" priority="8" operator="lessThanOrEqual">
      <formula>TODAY()-2</formula>
    </cfRule>
    <cfRule type="cellIs" dxfId="16" priority="9" operator="greaterThanOrEqual">
      <formula>TODAY()-2</formula>
    </cfRule>
  </conditionalFormatting>
  <dataValidations count="2">
    <dataValidation type="list" allowBlank="1" showInputMessage="1" showErrorMessage="1" sqref="U3:Y3" xr:uid="{29EDAAB2-3F7B-4B16-9B4F-F06AA9740390}">
      <formula1>"1st shift, Crossover"</formula1>
    </dataValidation>
    <dataValidation type="list" allowBlank="1" showInputMessage="1" showErrorMessage="1" sqref="AJ21:AJ25" xr:uid="{89EF814B-F1C2-40BC-B062-7B98B6BABFD0}">
      <formula1>"0-1,1,2,3,4"</formula1>
    </dataValidation>
  </dataValidations>
  <pageMargins left="0.7" right="0.7" top="0.75" bottom="0.75" header="0.3" footer="0.3"/>
  <pageSetup fitToHeight="0" orientation="landscape"/>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69176362-EC56-4FC7-9D6A-15951538F01E}">
          <x14:formula1>
            <xm:f>Data!$B$72:$B$83</xm:f>
          </x14:formula1>
          <xm:sqref>AH29:AH30 AH26 AH24</xm:sqref>
        </x14:dataValidation>
        <x14:dataValidation type="list" allowBlank="1" showInputMessage="1" showErrorMessage="1" xr:uid="{70BB8F2B-2D17-400D-BC90-D3BDE780F9A3}">
          <x14:formula1>
            <xm:f>Data!$B$72:$B$82</xm:f>
          </x14:formula1>
          <xm:sqref>AH27:AH28 AH25</xm:sqref>
        </x14:dataValidation>
        <x14:dataValidation type="list" allowBlank="1" showInputMessage="1" showErrorMessage="1" xr:uid="{87BDF88D-D002-443F-BC1B-2C8797D02001}">
          <x14:formula1>
            <xm:f>Data!$A$72:$A$80</xm:f>
          </x14:formula1>
          <xm:sqref>AK13:AK15</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57706-339F-4836-B1A0-9E27134D77DD}">
  <dimension ref="A1:I167"/>
  <sheetViews>
    <sheetView workbookViewId="0">
      <pane ySplit="1" topLeftCell="A2" activePane="bottomLeft" state="frozen"/>
      <selection pane="bottomLeft" activeCell="A2" sqref="A2"/>
    </sheetView>
  </sheetViews>
  <sheetFormatPr defaultColWidth="9.140625" defaultRowHeight="12.75"/>
  <cols>
    <col min="1" max="1" width="19.7109375" style="53" customWidth="1"/>
    <col min="2" max="2" width="12" style="53" customWidth="1"/>
    <col min="3" max="3" width="38.28515625" style="53" customWidth="1"/>
    <col min="4" max="4" width="10.42578125" style="53" bestFit="1" customWidth="1"/>
    <col min="5" max="5" width="9.140625" style="53"/>
    <col min="6" max="6" width="7.7109375" style="53" bestFit="1" customWidth="1"/>
    <col min="7" max="7" width="12.42578125" style="53" bestFit="1" customWidth="1"/>
    <col min="8" max="8" width="7.85546875" style="278" bestFit="1" customWidth="1"/>
    <col min="9" max="9" width="118.7109375" style="53" customWidth="1"/>
    <col min="10" max="16384" width="9.140625" style="53"/>
  </cols>
  <sheetData>
    <row r="1" spans="1:9" ht="38.25">
      <c r="A1" s="401" t="s">
        <v>5446</v>
      </c>
      <c r="B1" s="402" t="s">
        <v>5447</v>
      </c>
      <c r="C1" s="403" t="s">
        <v>5448</v>
      </c>
      <c r="D1" s="403" t="s">
        <v>5449</v>
      </c>
      <c r="E1" s="402" t="s">
        <v>5450</v>
      </c>
      <c r="F1" s="403" t="s">
        <v>5451</v>
      </c>
      <c r="G1" s="403" t="s">
        <v>5452</v>
      </c>
      <c r="H1" s="404" t="s">
        <v>5453</v>
      </c>
      <c r="I1" s="405" t="s">
        <v>1277</v>
      </c>
    </row>
    <row r="2" spans="1:9">
      <c r="A2" s="53" t="s">
        <v>1099</v>
      </c>
      <c r="B2" s="437"/>
      <c r="G2" s="276"/>
    </row>
    <row r="3" spans="1:9">
      <c r="B3" s="437"/>
      <c r="G3" s="276"/>
    </row>
    <row r="4" spans="1:9">
      <c r="B4" s="437"/>
      <c r="G4" s="276"/>
    </row>
    <row r="5" spans="1:9">
      <c r="B5" s="437"/>
      <c r="G5" s="276"/>
    </row>
    <row r="6" spans="1:9">
      <c r="B6" s="437"/>
      <c r="G6" s="276"/>
    </row>
    <row r="7" spans="1:9">
      <c r="G7" s="276"/>
    </row>
    <row r="8" spans="1:9">
      <c r="G8" s="276"/>
    </row>
    <row r="9" spans="1:9">
      <c r="G9" s="276"/>
    </row>
    <row r="10" spans="1:9">
      <c r="G10" s="276"/>
    </row>
    <row r="11" spans="1:9">
      <c r="G11" s="276"/>
    </row>
    <row r="12" spans="1:9">
      <c r="G12" s="276"/>
    </row>
    <row r="13" spans="1:9">
      <c r="G13" s="276"/>
    </row>
    <row r="14" spans="1:9">
      <c r="G14" s="276"/>
    </row>
    <row r="15" spans="1:9">
      <c r="G15" s="276"/>
    </row>
    <row r="16" spans="1:9">
      <c r="G16" s="276"/>
    </row>
    <row r="17" spans="7:7">
      <c r="G17" s="276"/>
    </row>
    <row r="18" spans="7:7">
      <c r="G18" s="276"/>
    </row>
    <row r="19" spans="7:7">
      <c r="G19" s="276"/>
    </row>
    <row r="20" spans="7:7">
      <c r="G20" s="276"/>
    </row>
    <row r="21" spans="7:7">
      <c r="G21" s="276"/>
    </row>
    <row r="22" spans="7:7">
      <c r="G22" s="276"/>
    </row>
    <row r="23" spans="7:7">
      <c r="G23" s="276"/>
    </row>
    <row r="24" spans="7:7">
      <c r="G24" s="276"/>
    </row>
    <row r="25" spans="7:7">
      <c r="G25" s="276"/>
    </row>
    <row r="26" spans="7:7">
      <c r="G26" s="276"/>
    </row>
    <row r="27" spans="7:7">
      <c r="G27" s="276"/>
    </row>
    <row r="28" spans="7:7">
      <c r="G28" s="276"/>
    </row>
    <row r="29" spans="7:7">
      <c r="G29" s="276"/>
    </row>
    <row r="30" spans="7:7">
      <c r="G30" s="276"/>
    </row>
    <row r="31" spans="7:7">
      <c r="G31" s="276"/>
    </row>
    <row r="32" spans="7:7">
      <c r="G32" s="276"/>
    </row>
    <row r="33" spans="7:7">
      <c r="G33" s="276"/>
    </row>
    <row r="34" spans="7:7">
      <c r="G34" s="276"/>
    </row>
    <row r="35" spans="7:7">
      <c r="G35" s="276"/>
    </row>
    <row r="36" spans="7:7">
      <c r="G36" s="276"/>
    </row>
    <row r="37" spans="7:7">
      <c r="G37" s="276"/>
    </row>
    <row r="38" spans="7:7">
      <c r="G38" s="276"/>
    </row>
    <row r="39" spans="7:7">
      <c r="G39" s="276"/>
    </row>
    <row r="40" spans="7:7">
      <c r="G40" s="276"/>
    </row>
    <row r="41" spans="7:7">
      <c r="G41" s="276"/>
    </row>
    <row r="42" spans="7:7">
      <c r="G42" s="276"/>
    </row>
    <row r="43" spans="7:7">
      <c r="G43" s="276"/>
    </row>
    <row r="44" spans="7:7">
      <c r="G44" s="276"/>
    </row>
    <row r="45" spans="7:7">
      <c r="G45" s="276"/>
    </row>
    <row r="46" spans="7:7">
      <c r="G46" s="276"/>
    </row>
    <row r="47" spans="7:7">
      <c r="G47" s="276"/>
    </row>
    <row r="48" spans="7:7">
      <c r="G48" s="276"/>
    </row>
    <row r="49" spans="7:7">
      <c r="G49" s="276"/>
    </row>
    <row r="50" spans="7:7">
      <c r="G50" s="276"/>
    </row>
    <row r="51" spans="7:7">
      <c r="G51" s="276"/>
    </row>
    <row r="52" spans="7:7">
      <c r="G52" s="276"/>
    </row>
    <row r="53" spans="7:7">
      <c r="G53" s="276"/>
    </row>
    <row r="54" spans="7:7">
      <c r="G54" s="276"/>
    </row>
    <row r="55" spans="7:7">
      <c r="G55" s="276"/>
    </row>
    <row r="56" spans="7:7">
      <c r="G56" s="276"/>
    </row>
    <row r="57" spans="7:7">
      <c r="G57" s="276"/>
    </row>
    <row r="58" spans="7:7">
      <c r="G58" s="276"/>
    </row>
    <row r="59" spans="7:7">
      <c r="G59" s="276"/>
    </row>
    <row r="60" spans="7:7">
      <c r="G60" s="276"/>
    </row>
    <row r="61" spans="7:7">
      <c r="G61" s="276"/>
    </row>
    <row r="62" spans="7:7">
      <c r="G62" s="276"/>
    </row>
    <row r="63" spans="7:7">
      <c r="G63" s="276"/>
    </row>
    <row r="64" spans="7:7">
      <c r="G64" s="276"/>
    </row>
    <row r="65" spans="7:7">
      <c r="G65" s="276"/>
    </row>
    <row r="66" spans="7:7">
      <c r="G66" s="276"/>
    </row>
    <row r="67" spans="7:7">
      <c r="G67" s="276"/>
    </row>
    <row r="68" spans="7:7">
      <c r="G68" s="276"/>
    </row>
    <row r="69" spans="7:7">
      <c r="G69" s="276"/>
    </row>
    <row r="70" spans="7:7">
      <c r="G70" s="276"/>
    </row>
    <row r="71" spans="7:7">
      <c r="G71" s="276"/>
    </row>
    <row r="72" spans="7:7">
      <c r="G72" s="276"/>
    </row>
    <row r="73" spans="7:7">
      <c r="G73" s="276"/>
    </row>
    <row r="74" spans="7:7">
      <c r="G74" s="276"/>
    </row>
    <row r="75" spans="7:7">
      <c r="G75" s="276"/>
    </row>
    <row r="76" spans="7:7">
      <c r="G76" s="276"/>
    </row>
    <row r="77" spans="7:7">
      <c r="G77" s="276"/>
    </row>
    <row r="78" spans="7:7">
      <c r="G78" s="276"/>
    </row>
    <row r="79" spans="7:7">
      <c r="G79" s="276"/>
    </row>
    <row r="80" spans="7:7">
      <c r="G80" s="276"/>
    </row>
    <row r="81" spans="7:7">
      <c r="G81" s="276"/>
    </row>
    <row r="82" spans="7:7">
      <c r="G82" s="276"/>
    </row>
    <row r="83" spans="7:7">
      <c r="G83" s="276"/>
    </row>
    <row r="84" spans="7:7">
      <c r="G84" s="276"/>
    </row>
    <row r="85" spans="7:7">
      <c r="G85" s="276"/>
    </row>
    <row r="86" spans="7:7">
      <c r="G86" s="276"/>
    </row>
    <row r="87" spans="7:7">
      <c r="G87" s="276"/>
    </row>
    <row r="88" spans="7:7">
      <c r="G88" s="276"/>
    </row>
    <row r="89" spans="7:7">
      <c r="G89" s="276"/>
    </row>
    <row r="90" spans="7:7">
      <c r="G90" s="276"/>
    </row>
    <row r="91" spans="7:7">
      <c r="G91" s="276"/>
    </row>
    <row r="92" spans="7:7">
      <c r="G92" s="276"/>
    </row>
    <row r="93" spans="7:7">
      <c r="G93" s="276"/>
    </row>
    <row r="94" spans="7:7">
      <c r="G94" s="276"/>
    </row>
    <row r="95" spans="7:7">
      <c r="G95" s="276"/>
    </row>
    <row r="96" spans="7:7">
      <c r="G96" s="276"/>
    </row>
    <row r="97" spans="7:9">
      <c r="G97" s="276"/>
    </row>
    <row r="98" spans="7:9">
      <c r="G98" s="276"/>
    </row>
    <row r="99" spans="7:9">
      <c r="G99" s="276"/>
    </row>
    <row r="100" spans="7:9">
      <c r="G100" s="276"/>
    </row>
    <row r="101" spans="7:9">
      <c r="G101" s="276"/>
    </row>
    <row r="102" spans="7:9">
      <c r="G102" s="276"/>
    </row>
    <row r="103" spans="7:9">
      <c r="G103" s="276"/>
    </row>
    <row r="104" spans="7:9">
      <c r="G104" s="276"/>
    </row>
    <row r="105" spans="7:9">
      <c r="G105" s="276"/>
    </row>
    <row r="106" spans="7:9">
      <c r="G106" s="276"/>
    </row>
    <row r="107" spans="7:9">
      <c r="G107" s="276"/>
    </row>
    <row r="108" spans="7:9">
      <c r="G108" s="276"/>
    </row>
    <row r="109" spans="7:9">
      <c r="G109" s="276"/>
    </row>
    <row r="110" spans="7:9">
      <c r="G110" s="276"/>
    </row>
    <row r="111" spans="7:9">
      <c r="G111" s="276"/>
    </row>
    <row r="112" spans="7:9">
      <c r="G112" s="276"/>
      <c r="I112" s="471"/>
    </row>
    <row r="113" spans="7:7">
      <c r="G113" s="276"/>
    </row>
    <row r="114" spans="7:7">
      <c r="G114" s="276"/>
    </row>
    <row r="115" spans="7:7">
      <c r="G115" s="276"/>
    </row>
    <row r="116" spans="7:7">
      <c r="G116" s="276"/>
    </row>
    <row r="117" spans="7:7">
      <c r="G117" s="276"/>
    </row>
    <row r="118" spans="7:7">
      <c r="G118" s="276"/>
    </row>
    <row r="119" spans="7:7">
      <c r="G119" s="276"/>
    </row>
    <row r="120" spans="7:7">
      <c r="G120" s="276"/>
    </row>
    <row r="121" spans="7:7">
      <c r="G121" s="276"/>
    </row>
    <row r="122" spans="7:7">
      <c r="G122" s="276"/>
    </row>
    <row r="123" spans="7:7">
      <c r="G123" s="276"/>
    </row>
    <row r="124" spans="7:7">
      <c r="G124" s="276"/>
    </row>
    <row r="125" spans="7:7">
      <c r="G125" s="276"/>
    </row>
    <row r="126" spans="7:7">
      <c r="G126" s="276"/>
    </row>
    <row r="127" spans="7:7">
      <c r="G127" s="276"/>
    </row>
    <row r="128" spans="7:7">
      <c r="G128" s="276"/>
    </row>
    <row r="129" spans="2:7">
      <c r="G129" s="276"/>
    </row>
    <row r="130" spans="2:7">
      <c r="G130" s="276"/>
    </row>
    <row r="131" spans="2:7">
      <c r="G131" s="276"/>
    </row>
    <row r="132" spans="2:7">
      <c r="B132" s="475"/>
      <c r="C132" s="475"/>
      <c r="G132" s="276"/>
    </row>
    <row r="133" spans="2:7">
      <c r="G133" s="276"/>
    </row>
    <row r="134" spans="2:7">
      <c r="G134" s="276"/>
    </row>
    <row r="135" spans="2:7">
      <c r="G135" s="276"/>
    </row>
    <row r="136" spans="2:7">
      <c r="G136" s="276"/>
    </row>
    <row r="137" spans="2:7">
      <c r="G137" s="276"/>
    </row>
    <row r="138" spans="2:7">
      <c r="G138" s="276"/>
    </row>
    <row r="139" spans="2:7">
      <c r="G139" s="276"/>
    </row>
    <row r="140" spans="2:7">
      <c r="G140" s="276"/>
    </row>
    <row r="141" spans="2:7">
      <c r="G141" s="276"/>
    </row>
    <row r="142" spans="2:7">
      <c r="G142" s="276"/>
    </row>
    <row r="143" spans="2:7">
      <c r="G143" s="276"/>
    </row>
    <row r="144" spans="2:7">
      <c r="G144" s="276"/>
    </row>
    <row r="145" spans="7:7">
      <c r="G145" s="276"/>
    </row>
    <row r="146" spans="7:7">
      <c r="G146" s="276"/>
    </row>
    <row r="147" spans="7:7">
      <c r="G147" s="276"/>
    </row>
    <row r="148" spans="7:7">
      <c r="G148" s="276"/>
    </row>
    <row r="149" spans="7:7">
      <c r="G149" s="276"/>
    </row>
    <row r="150" spans="7:7">
      <c r="G150" s="276"/>
    </row>
    <row r="151" spans="7:7">
      <c r="G151" s="276"/>
    </row>
    <row r="152" spans="7:7">
      <c r="G152" s="276"/>
    </row>
    <row r="153" spans="7:7">
      <c r="G153" s="276"/>
    </row>
    <row r="154" spans="7:7">
      <c r="G154" s="276"/>
    </row>
    <row r="155" spans="7:7">
      <c r="G155" s="276"/>
    </row>
    <row r="156" spans="7:7">
      <c r="G156" s="276"/>
    </row>
    <row r="157" spans="7:7">
      <c r="G157" s="276"/>
    </row>
    <row r="158" spans="7:7">
      <c r="G158" s="276"/>
    </row>
    <row r="159" spans="7:7">
      <c r="G159" s="276"/>
    </row>
    <row r="160" spans="7:7">
      <c r="G160" s="276"/>
    </row>
    <row r="161" spans="7:7">
      <c r="G161" s="276"/>
    </row>
    <row r="162" spans="7:7">
      <c r="G162" s="276"/>
    </row>
    <row r="163" spans="7:7">
      <c r="G163" s="276"/>
    </row>
    <row r="164" spans="7:7">
      <c r="G164" s="276"/>
    </row>
    <row r="165" spans="7:7">
      <c r="G165" s="276"/>
    </row>
    <row r="166" spans="7:7">
      <c r="G166" s="276"/>
    </row>
    <row r="167" spans="7:7">
      <c r="G167" s="276"/>
    </row>
  </sheetData>
  <dataValidations count="1">
    <dataValidation type="list" allowBlank="1" showInputMessage="1" showErrorMessage="1" sqref="A2:A123" xr:uid="{52B45CDF-E02C-4FDE-B2EA-30E0DEE172EA}">
      <formula1>"Returns,Returns Putaway,Fwd Throw,Bulk Put,Orders,Manual Moves,WBW"</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E6B57-E265-442F-A894-A1CDD31E5311}">
  <sheetPr>
    <tabColor theme="4" tint="-0.249977111117893"/>
  </sheetPr>
  <dimension ref="A1:M147"/>
  <sheetViews>
    <sheetView workbookViewId="0">
      <selection activeCell="A27" sqref="A27"/>
    </sheetView>
  </sheetViews>
  <sheetFormatPr defaultRowHeight="12.75"/>
  <cols>
    <col min="1" max="1" width="16.42578125" customWidth="1"/>
    <col min="3" max="3" width="41" customWidth="1"/>
    <col min="4" max="4" width="17" customWidth="1"/>
    <col min="5" max="5" width="72.85546875" customWidth="1"/>
    <col min="6" max="6" width="9.28515625" customWidth="1"/>
    <col min="12" max="12" width="0" hidden="1" customWidth="1"/>
    <col min="13" max="13" width="13.5703125" hidden="1" customWidth="1"/>
  </cols>
  <sheetData>
    <row r="1" spans="1:13" ht="35.25" customHeight="1">
      <c r="A1" s="1170" t="s">
        <v>703</v>
      </c>
      <c r="B1" s="1170" t="s">
        <v>5454</v>
      </c>
      <c r="C1" s="1170" t="s">
        <v>5455</v>
      </c>
      <c r="D1" s="1171" t="s">
        <v>5456</v>
      </c>
      <c r="E1" s="1171" t="s">
        <v>1277</v>
      </c>
    </row>
    <row r="2" spans="1:13" hidden="1">
      <c r="A2" s="2154">
        <v>45985</v>
      </c>
      <c r="B2" s="49">
        <v>1</v>
      </c>
      <c r="C2" s="49" t="s">
        <v>5457</v>
      </c>
      <c r="D2" s="49" t="s">
        <v>5458</v>
      </c>
      <c r="E2" s="49"/>
      <c r="L2">
        <v>1</v>
      </c>
      <c r="M2" t="s">
        <v>5458</v>
      </c>
    </row>
    <row r="3" spans="1:13" hidden="1">
      <c r="A3" s="2155"/>
      <c r="B3" s="49">
        <v>1</v>
      </c>
      <c r="C3" s="49" t="s">
        <v>5459</v>
      </c>
      <c r="D3" s="49" t="s">
        <v>5460</v>
      </c>
      <c r="E3" s="49"/>
      <c r="L3">
        <v>2</v>
      </c>
      <c r="M3" t="s">
        <v>5461</v>
      </c>
    </row>
    <row r="4" spans="1:13" hidden="1">
      <c r="A4" s="2155"/>
      <c r="B4" s="49">
        <v>1</v>
      </c>
      <c r="C4" s="49" t="s">
        <v>5462</v>
      </c>
      <c r="D4" s="49" t="s">
        <v>5458</v>
      </c>
      <c r="E4" s="49"/>
      <c r="L4">
        <v>3</v>
      </c>
      <c r="M4" t="s">
        <v>5463</v>
      </c>
    </row>
    <row r="5" spans="1:13" hidden="1">
      <c r="A5" s="2155"/>
      <c r="B5" s="49">
        <v>1</v>
      </c>
      <c r="C5" s="49" t="s">
        <v>5464</v>
      </c>
      <c r="D5" s="49" t="s">
        <v>5458</v>
      </c>
      <c r="E5" s="49"/>
      <c r="L5">
        <v>4</v>
      </c>
      <c r="M5" t="s">
        <v>5460</v>
      </c>
    </row>
    <row r="6" spans="1:13" hidden="1">
      <c r="A6" s="2155"/>
      <c r="B6" s="49">
        <v>1</v>
      </c>
      <c r="C6" s="49" t="s">
        <v>5465</v>
      </c>
      <c r="D6" s="49" t="s">
        <v>5458</v>
      </c>
      <c r="E6" s="49"/>
    </row>
    <row r="7" spans="1:13" hidden="1">
      <c r="A7" s="2155"/>
      <c r="B7" s="49">
        <v>2</v>
      </c>
      <c r="C7" s="49" t="s">
        <v>5464</v>
      </c>
      <c r="D7" s="49" t="s">
        <v>5458</v>
      </c>
      <c r="E7" s="49"/>
    </row>
    <row r="8" spans="1:13" hidden="1">
      <c r="A8" s="2155"/>
      <c r="B8" s="49">
        <v>2</v>
      </c>
      <c r="C8" s="49" t="s">
        <v>5457</v>
      </c>
      <c r="D8" s="49" t="s">
        <v>5458</v>
      </c>
      <c r="E8" s="49"/>
    </row>
    <row r="9" spans="1:13" hidden="1">
      <c r="A9" s="2155"/>
      <c r="B9" s="49">
        <v>2</v>
      </c>
      <c r="C9" s="49" t="s">
        <v>5466</v>
      </c>
      <c r="D9" s="49" t="s">
        <v>5458</v>
      </c>
      <c r="E9" s="49"/>
    </row>
    <row r="10" spans="1:13" hidden="1">
      <c r="A10" s="2155"/>
      <c r="B10" s="49">
        <v>2</v>
      </c>
      <c r="C10" s="49" t="s">
        <v>5467</v>
      </c>
      <c r="D10" s="49" t="s">
        <v>5461</v>
      </c>
      <c r="E10" s="49"/>
    </row>
    <row r="11" spans="1:13" hidden="1">
      <c r="A11" s="2155"/>
      <c r="B11" s="49">
        <v>2</v>
      </c>
      <c r="C11" s="49" t="s">
        <v>5468</v>
      </c>
      <c r="D11" s="49" t="s">
        <v>5458</v>
      </c>
      <c r="E11" s="49"/>
    </row>
    <row r="12" spans="1:13" hidden="1">
      <c r="A12" s="2155"/>
      <c r="B12" s="49">
        <v>3</v>
      </c>
      <c r="C12" s="49" t="s">
        <v>5467</v>
      </c>
      <c r="D12" s="49" t="s">
        <v>5458</v>
      </c>
      <c r="E12" s="49"/>
    </row>
    <row r="13" spans="1:13" hidden="1">
      <c r="A13" s="2155"/>
      <c r="B13" s="49">
        <v>3</v>
      </c>
      <c r="C13" s="49" t="s">
        <v>5457</v>
      </c>
      <c r="D13" s="49" t="s">
        <v>5458</v>
      </c>
      <c r="E13" s="49"/>
    </row>
    <row r="14" spans="1:13" hidden="1">
      <c r="A14" s="2155"/>
      <c r="B14" s="49">
        <v>3</v>
      </c>
      <c r="C14" s="49" t="s">
        <v>5464</v>
      </c>
      <c r="D14" s="49" t="s">
        <v>5458</v>
      </c>
      <c r="E14" s="49"/>
    </row>
    <row r="15" spans="1:13" hidden="1">
      <c r="A15" s="2155"/>
      <c r="B15" s="49">
        <v>3</v>
      </c>
      <c r="C15" s="49" t="s">
        <v>5469</v>
      </c>
      <c r="D15" s="49" t="s">
        <v>5458</v>
      </c>
      <c r="E15" s="49"/>
    </row>
    <row r="16" spans="1:13" hidden="1">
      <c r="A16" s="2155"/>
      <c r="B16" s="49">
        <v>3</v>
      </c>
      <c r="C16" s="49" t="s">
        <v>5470</v>
      </c>
      <c r="D16" s="49" t="s">
        <v>5458</v>
      </c>
      <c r="E16" s="49"/>
    </row>
    <row r="17" spans="1:5" hidden="1">
      <c r="A17" s="2155"/>
      <c r="B17" s="49">
        <v>3</v>
      </c>
      <c r="C17" t="s">
        <v>5471</v>
      </c>
      <c r="D17" s="49" t="s">
        <v>5458</v>
      </c>
      <c r="E17" s="49"/>
    </row>
    <row r="18" spans="1:5" hidden="1">
      <c r="A18" s="2155"/>
      <c r="B18" s="49">
        <v>3</v>
      </c>
      <c r="C18" s="49" t="s">
        <v>5472</v>
      </c>
      <c r="D18" s="49" t="s">
        <v>5458</v>
      </c>
      <c r="E18" s="49"/>
    </row>
    <row r="19" spans="1:5" hidden="1">
      <c r="A19" s="2155"/>
      <c r="B19" s="49">
        <v>4</v>
      </c>
      <c r="C19" s="49" t="s">
        <v>5473</v>
      </c>
      <c r="D19" s="49" t="s">
        <v>5458</v>
      </c>
      <c r="E19" s="49"/>
    </row>
    <row r="20" spans="1:5" hidden="1">
      <c r="A20" s="2155"/>
      <c r="B20" s="49">
        <v>4</v>
      </c>
      <c r="C20" s="49" t="s">
        <v>5474</v>
      </c>
      <c r="D20" s="49" t="s">
        <v>5458</v>
      </c>
      <c r="E20" s="49"/>
    </row>
    <row r="21" spans="1:5" hidden="1">
      <c r="A21" s="2155"/>
      <c r="B21" s="49">
        <v>4</v>
      </c>
      <c r="C21" s="49" t="s">
        <v>5475</v>
      </c>
      <c r="D21" s="49" t="s">
        <v>5458</v>
      </c>
      <c r="E21" s="49"/>
    </row>
    <row r="22" spans="1:5" hidden="1">
      <c r="A22" s="2155"/>
      <c r="B22" s="49">
        <v>4</v>
      </c>
      <c r="C22" s="49" t="s">
        <v>5466</v>
      </c>
      <c r="D22" s="49" t="s">
        <v>5458</v>
      </c>
      <c r="E22" s="49"/>
    </row>
    <row r="23" spans="1:5" hidden="1">
      <c r="A23" s="2155"/>
      <c r="B23" s="49">
        <v>4</v>
      </c>
      <c r="C23" s="49" t="s">
        <v>5472</v>
      </c>
      <c r="D23" s="49" t="s">
        <v>5458</v>
      </c>
      <c r="E23" s="49"/>
    </row>
    <row r="24" spans="1:5" hidden="1">
      <c r="A24" s="2155"/>
      <c r="B24" s="49">
        <v>4</v>
      </c>
      <c r="C24" s="49" t="s">
        <v>5459</v>
      </c>
      <c r="D24" s="49" t="s">
        <v>5458</v>
      </c>
      <c r="E24" s="49"/>
    </row>
    <row r="25" spans="1:5" hidden="1">
      <c r="A25" s="2156"/>
      <c r="B25" s="49">
        <v>4</v>
      </c>
      <c r="C25" s="49" t="s">
        <v>5476</v>
      </c>
      <c r="D25" s="49" t="s">
        <v>5458</v>
      </c>
      <c r="E25" s="49"/>
    </row>
    <row r="26" spans="1:5">
      <c r="A26" s="1213"/>
      <c r="B26" s="1214"/>
      <c r="C26" s="1214"/>
      <c r="D26" s="1214"/>
      <c r="E26" s="1214"/>
    </row>
    <row r="27" spans="1:5">
      <c r="A27" s="2154"/>
      <c r="B27" s="49"/>
      <c r="C27" s="49"/>
      <c r="D27" s="49"/>
      <c r="E27" s="49"/>
    </row>
    <row r="28" spans="1:5">
      <c r="A28" s="2155"/>
      <c r="B28" s="49"/>
      <c r="C28" s="49"/>
      <c r="D28" s="49"/>
      <c r="E28" s="49"/>
    </row>
    <row r="29" spans="1:5">
      <c r="A29" s="2155"/>
      <c r="B29" s="49"/>
      <c r="C29" s="49"/>
      <c r="D29" s="49"/>
      <c r="E29" s="49"/>
    </row>
    <row r="30" spans="1:5">
      <c r="A30" s="2155"/>
      <c r="B30" s="49"/>
      <c r="C30" s="49"/>
      <c r="D30" s="49"/>
      <c r="E30" s="49"/>
    </row>
    <row r="31" spans="1:5">
      <c r="A31" s="2155"/>
      <c r="B31" s="49"/>
      <c r="C31" s="49"/>
      <c r="D31" s="49"/>
      <c r="E31" s="49"/>
    </row>
    <row r="32" spans="1:5">
      <c r="A32" s="2155"/>
      <c r="B32" s="49"/>
      <c r="C32" s="49"/>
      <c r="D32" s="49"/>
      <c r="E32" s="49"/>
    </row>
    <row r="33" spans="1:5">
      <c r="A33" s="2155"/>
      <c r="B33" s="49"/>
      <c r="C33" s="49"/>
      <c r="D33" s="49"/>
      <c r="E33" s="49"/>
    </row>
    <row r="34" spans="1:5">
      <c r="A34" s="2155"/>
      <c r="B34" s="49"/>
      <c r="C34" s="49"/>
      <c r="D34" s="49"/>
      <c r="E34" s="49"/>
    </row>
    <row r="35" spans="1:5">
      <c r="A35" s="2155"/>
      <c r="B35" s="49"/>
      <c r="C35" s="49"/>
      <c r="D35" s="49"/>
      <c r="E35" s="49"/>
    </row>
    <row r="36" spans="1:5">
      <c r="A36" s="2155"/>
      <c r="B36" s="49"/>
      <c r="C36" s="49"/>
      <c r="D36" s="49"/>
      <c r="E36" s="49"/>
    </row>
    <row r="37" spans="1:5">
      <c r="A37" s="2155"/>
      <c r="B37" s="49"/>
      <c r="C37" s="49"/>
      <c r="D37" s="49"/>
      <c r="E37" s="49"/>
    </row>
    <row r="38" spans="1:5">
      <c r="A38" s="2155"/>
      <c r="B38" s="49"/>
      <c r="C38" s="49"/>
      <c r="D38" s="49"/>
      <c r="E38" s="49"/>
    </row>
    <row r="39" spans="1:5">
      <c r="A39" s="2155"/>
      <c r="B39" s="49"/>
      <c r="C39" s="49"/>
      <c r="D39" s="49"/>
      <c r="E39" s="49"/>
    </row>
    <row r="40" spans="1:5">
      <c r="A40" s="2155"/>
      <c r="B40" s="49"/>
      <c r="C40" s="49"/>
      <c r="D40" s="49"/>
      <c r="E40" s="49"/>
    </row>
    <row r="41" spans="1:5">
      <c r="A41" s="2155"/>
      <c r="B41" s="49"/>
      <c r="C41" s="49"/>
      <c r="D41" s="49"/>
      <c r="E41" s="49"/>
    </row>
    <row r="42" spans="1:5">
      <c r="A42" s="2155"/>
      <c r="B42" s="49"/>
      <c r="C42" s="49"/>
      <c r="D42" s="49"/>
      <c r="E42" s="49"/>
    </row>
    <row r="43" spans="1:5">
      <c r="A43" s="2155"/>
      <c r="B43" s="49"/>
      <c r="C43" s="49"/>
      <c r="D43" s="49"/>
      <c r="E43" s="49"/>
    </row>
    <row r="44" spans="1:5">
      <c r="A44" s="2155"/>
      <c r="B44" s="49"/>
      <c r="C44" s="49"/>
      <c r="D44" s="49"/>
      <c r="E44" s="49"/>
    </row>
    <row r="45" spans="1:5">
      <c r="A45" s="2155"/>
      <c r="B45" s="49"/>
      <c r="C45" s="49"/>
      <c r="D45" s="49"/>
      <c r="E45" s="49"/>
    </row>
    <row r="46" spans="1:5">
      <c r="A46" s="2155"/>
      <c r="B46" s="49"/>
      <c r="C46" s="49"/>
      <c r="D46" s="49"/>
      <c r="E46" s="49"/>
    </row>
    <row r="47" spans="1:5">
      <c r="A47" s="2155"/>
      <c r="B47" s="49"/>
      <c r="C47" s="49"/>
      <c r="D47" s="49"/>
      <c r="E47" s="49"/>
    </row>
    <row r="48" spans="1:5">
      <c r="A48" s="2155"/>
      <c r="B48" s="49"/>
      <c r="C48" s="49"/>
      <c r="D48" s="49"/>
      <c r="E48" s="49"/>
    </row>
    <row r="49" spans="1:5">
      <c r="A49" s="2156"/>
      <c r="B49" s="49"/>
      <c r="C49" s="49"/>
      <c r="D49" s="49"/>
      <c r="E49" s="49"/>
    </row>
    <row r="50" spans="1:5">
      <c r="A50" s="1214"/>
      <c r="B50" s="1214"/>
      <c r="C50" s="1214"/>
      <c r="D50" s="1214"/>
      <c r="E50" s="1214"/>
    </row>
    <row r="51" spans="1:5">
      <c r="A51" s="2154"/>
      <c r="B51" s="49"/>
      <c r="C51" s="49"/>
      <c r="D51" s="49"/>
      <c r="E51" s="49"/>
    </row>
    <row r="52" spans="1:5">
      <c r="A52" s="2157"/>
      <c r="B52" s="49"/>
      <c r="C52" s="49"/>
      <c r="D52" s="49"/>
      <c r="E52" s="49"/>
    </row>
    <row r="53" spans="1:5">
      <c r="A53" s="2157"/>
      <c r="B53" s="49"/>
      <c r="C53" s="49"/>
      <c r="D53" s="49"/>
      <c r="E53" s="49"/>
    </row>
    <row r="54" spans="1:5">
      <c r="A54" s="2157"/>
      <c r="B54" s="49"/>
      <c r="C54" s="49"/>
      <c r="D54" s="49"/>
      <c r="E54" s="49"/>
    </row>
    <row r="55" spans="1:5">
      <c r="A55" s="2157"/>
      <c r="B55" s="49"/>
      <c r="C55" s="49"/>
      <c r="D55" s="49"/>
      <c r="E55" s="49"/>
    </row>
    <row r="56" spans="1:5">
      <c r="A56" s="2157"/>
      <c r="B56" s="49"/>
      <c r="C56" s="49"/>
      <c r="D56" s="49"/>
      <c r="E56" s="49"/>
    </row>
    <row r="57" spans="1:5">
      <c r="A57" s="2158"/>
      <c r="B57" s="49"/>
      <c r="C57" s="49"/>
      <c r="D57" s="49"/>
      <c r="E57" s="49"/>
    </row>
    <row r="58" spans="1:5">
      <c r="A58" s="49"/>
      <c r="B58" s="49"/>
      <c r="C58" s="49"/>
      <c r="D58" s="49"/>
      <c r="E58" s="49"/>
    </row>
    <row r="59" spans="1:5">
      <c r="A59" s="49"/>
      <c r="B59" s="49"/>
      <c r="C59" s="49"/>
      <c r="D59" s="49"/>
      <c r="E59" s="49"/>
    </row>
    <row r="60" spans="1:5">
      <c r="A60" s="49"/>
      <c r="B60" s="49"/>
      <c r="C60" s="49"/>
      <c r="D60" s="49"/>
      <c r="E60" s="49"/>
    </row>
    <row r="61" spans="1:5">
      <c r="A61" s="49"/>
      <c r="B61" s="49"/>
      <c r="C61" s="49"/>
      <c r="D61" s="49"/>
      <c r="E61" s="49"/>
    </row>
    <row r="62" spans="1:5">
      <c r="A62" s="49"/>
      <c r="B62" s="49"/>
      <c r="C62" s="49"/>
      <c r="D62" s="49"/>
      <c r="E62" s="49"/>
    </row>
    <row r="63" spans="1:5">
      <c r="A63" s="49"/>
      <c r="B63" s="49"/>
      <c r="C63" s="49"/>
      <c r="D63" s="49"/>
      <c r="E63" s="49"/>
    </row>
    <row r="64" spans="1:5">
      <c r="A64" s="49"/>
      <c r="B64" s="49"/>
      <c r="C64" s="49"/>
      <c r="D64" s="49"/>
      <c r="E64" s="49"/>
    </row>
    <row r="65" spans="1:5">
      <c r="A65" s="49"/>
      <c r="B65" s="49"/>
      <c r="C65" s="49"/>
      <c r="D65" s="49"/>
      <c r="E65" s="49"/>
    </row>
    <row r="66" spans="1:5">
      <c r="A66" s="49"/>
      <c r="B66" s="49"/>
      <c r="C66" s="49"/>
      <c r="D66" s="49"/>
      <c r="E66" s="49"/>
    </row>
    <row r="67" spans="1:5">
      <c r="A67" s="49"/>
      <c r="B67" s="49"/>
      <c r="C67" s="49"/>
      <c r="D67" s="49"/>
      <c r="E67" s="49"/>
    </row>
    <row r="68" spans="1:5">
      <c r="A68" s="49"/>
      <c r="B68" s="49"/>
      <c r="C68" s="49"/>
      <c r="D68" s="49"/>
      <c r="E68" s="49"/>
    </row>
    <row r="69" spans="1:5">
      <c r="A69" s="49"/>
      <c r="B69" s="49"/>
      <c r="C69" s="49"/>
      <c r="D69" s="49"/>
      <c r="E69" s="49"/>
    </row>
    <row r="70" spans="1:5">
      <c r="A70" s="49"/>
      <c r="B70" s="49"/>
      <c r="C70" s="49"/>
      <c r="D70" s="49"/>
      <c r="E70" s="49"/>
    </row>
    <row r="71" spans="1:5">
      <c r="A71" s="49"/>
      <c r="B71" s="49"/>
      <c r="C71" s="49"/>
      <c r="D71" s="49"/>
      <c r="E71" s="49"/>
    </row>
    <row r="72" spans="1:5">
      <c r="A72" s="49"/>
      <c r="B72" s="49"/>
      <c r="C72" s="49"/>
      <c r="D72" s="49"/>
      <c r="E72" s="49"/>
    </row>
    <row r="73" spans="1:5">
      <c r="A73" s="49"/>
      <c r="B73" s="49"/>
      <c r="C73" s="49"/>
      <c r="D73" s="49"/>
      <c r="E73" s="49"/>
    </row>
    <row r="74" spans="1:5">
      <c r="A74" s="49"/>
      <c r="B74" s="49"/>
      <c r="C74" s="49"/>
      <c r="D74" s="49"/>
      <c r="E74" s="49"/>
    </row>
    <row r="75" spans="1:5">
      <c r="A75" s="49"/>
      <c r="B75" s="49"/>
      <c r="C75" s="49"/>
      <c r="D75" s="49"/>
      <c r="E75" s="49"/>
    </row>
    <row r="76" spans="1:5">
      <c r="A76" s="49"/>
      <c r="B76" s="49"/>
      <c r="C76" s="49"/>
      <c r="D76" s="49"/>
      <c r="E76" s="49"/>
    </row>
    <row r="77" spans="1:5">
      <c r="A77" s="49"/>
      <c r="B77" s="49"/>
      <c r="C77" s="49"/>
      <c r="D77" s="49"/>
      <c r="E77" s="49"/>
    </row>
    <row r="78" spans="1:5">
      <c r="A78" s="49"/>
      <c r="B78" s="49"/>
      <c r="C78" s="49"/>
      <c r="D78" s="49"/>
      <c r="E78" s="49"/>
    </row>
    <row r="79" spans="1:5">
      <c r="A79" s="49"/>
      <c r="B79" s="49"/>
      <c r="C79" s="49"/>
      <c r="D79" s="49"/>
      <c r="E79" s="49"/>
    </row>
    <row r="80" spans="1:5">
      <c r="A80" s="49"/>
      <c r="B80" s="49"/>
      <c r="C80" s="49"/>
      <c r="D80" s="49"/>
      <c r="E80" s="49"/>
    </row>
    <row r="81" spans="1:5">
      <c r="A81" s="49"/>
      <c r="B81" s="49"/>
      <c r="C81" s="49"/>
      <c r="D81" s="49"/>
      <c r="E81" s="49"/>
    </row>
    <row r="82" spans="1:5">
      <c r="A82" s="49"/>
      <c r="B82" s="49"/>
      <c r="C82" s="49"/>
      <c r="D82" s="49"/>
      <c r="E82" s="49"/>
    </row>
    <row r="83" spans="1:5">
      <c r="A83" s="49"/>
      <c r="B83" s="49"/>
      <c r="C83" s="49"/>
      <c r="D83" s="49"/>
      <c r="E83" s="49"/>
    </row>
    <row r="84" spans="1:5">
      <c r="A84" s="49"/>
      <c r="B84" s="49"/>
      <c r="C84" s="49"/>
      <c r="D84" s="49"/>
      <c r="E84" s="49"/>
    </row>
    <row r="85" spans="1:5">
      <c r="A85" s="49"/>
      <c r="B85" s="49"/>
      <c r="C85" s="49"/>
      <c r="D85" s="49"/>
      <c r="E85" s="49"/>
    </row>
    <row r="86" spans="1:5">
      <c r="A86" s="49"/>
      <c r="B86" s="49"/>
      <c r="C86" s="49"/>
      <c r="D86" s="49"/>
      <c r="E86" s="49"/>
    </row>
    <row r="87" spans="1:5">
      <c r="A87" s="49"/>
      <c r="B87" s="49"/>
      <c r="C87" s="49"/>
      <c r="D87" s="49"/>
      <c r="E87" s="49"/>
    </row>
    <row r="88" spans="1:5">
      <c r="A88" s="49"/>
      <c r="B88" s="49"/>
      <c r="C88" s="49"/>
      <c r="D88" s="49"/>
      <c r="E88" s="49"/>
    </row>
    <row r="89" spans="1:5">
      <c r="A89" s="49"/>
      <c r="B89" s="49"/>
      <c r="C89" s="49"/>
      <c r="D89" s="49"/>
      <c r="E89" s="49"/>
    </row>
    <row r="90" spans="1:5">
      <c r="A90" s="49"/>
      <c r="B90" s="49"/>
      <c r="C90" s="49"/>
      <c r="D90" s="49"/>
      <c r="E90" s="49"/>
    </row>
    <row r="91" spans="1:5">
      <c r="A91" s="49"/>
      <c r="B91" s="49"/>
      <c r="C91" s="49"/>
      <c r="D91" s="49"/>
      <c r="E91" s="49"/>
    </row>
    <row r="92" spans="1:5">
      <c r="A92" s="49"/>
      <c r="B92" s="49"/>
      <c r="C92" s="49"/>
      <c r="D92" s="49"/>
      <c r="E92" s="49"/>
    </row>
    <row r="93" spans="1:5">
      <c r="A93" s="49"/>
      <c r="B93" s="49"/>
      <c r="C93" s="49"/>
      <c r="D93" s="49"/>
      <c r="E93" s="49"/>
    </row>
    <row r="94" spans="1:5">
      <c r="A94" s="49"/>
      <c r="B94" s="49"/>
      <c r="C94" s="49"/>
      <c r="D94" s="49"/>
      <c r="E94" s="49"/>
    </row>
    <row r="95" spans="1:5">
      <c r="A95" s="49"/>
      <c r="B95" s="49"/>
      <c r="C95" s="49"/>
      <c r="D95" s="49"/>
      <c r="E95" s="49"/>
    </row>
    <row r="96" spans="1:5">
      <c r="A96" s="49"/>
      <c r="B96" s="49"/>
      <c r="C96" s="49"/>
      <c r="D96" s="49"/>
      <c r="E96" s="49"/>
    </row>
    <row r="97" spans="1:5">
      <c r="A97" s="49"/>
      <c r="B97" s="49"/>
      <c r="C97" s="49"/>
      <c r="D97" s="49"/>
      <c r="E97" s="49"/>
    </row>
    <row r="98" spans="1:5">
      <c r="A98" s="49"/>
      <c r="B98" s="49"/>
      <c r="C98" s="49"/>
      <c r="D98" s="49"/>
      <c r="E98" s="49"/>
    </row>
    <row r="99" spans="1:5">
      <c r="A99" s="49"/>
      <c r="B99" s="49"/>
      <c r="C99" s="49"/>
      <c r="D99" s="49"/>
      <c r="E99" s="49"/>
    </row>
    <row r="100" spans="1:5">
      <c r="A100" s="49"/>
      <c r="B100" s="49"/>
      <c r="C100" s="49"/>
      <c r="D100" s="49"/>
      <c r="E100" s="49"/>
    </row>
    <row r="101" spans="1:5">
      <c r="A101" s="49"/>
      <c r="B101" s="49"/>
      <c r="C101" s="49"/>
      <c r="D101" s="49"/>
      <c r="E101" s="49"/>
    </row>
    <row r="102" spans="1:5">
      <c r="A102" s="49"/>
      <c r="B102" s="49"/>
      <c r="C102" s="49"/>
      <c r="D102" s="49"/>
      <c r="E102" s="49"/>
    </row>
    <row r="103" spans="1:5">
      <c r="A103" s="49"/>
      <c r="B103" s="49"/>
      <c r="C103" s="49"/>
      <c r="D103" s="49"/>
      <c r="E103" s="49"/>
    </row>
    <row r="104" spans="1:5">
      <c r="A104" s="49"/>
      <c r="B104" s="49"/>
      <c r="C104" s="49"/>
      <c r="D104" s="49"/>
      <c r="E104" s="49"/>
    </row>
    <row r="105" spans="1:5">
      <c r="A105" s="49"/>
      <c r="B105" s="49"/>
      <c r="C105" s="49"/>
      <c r="D105" s="49"/>
      <c r="E105" s="49"/>
    </row>
    <row r="106" spans="1:5">
      <c r="A106" s="49"/>
      <c r="B106" s="49"/>
      <c r="C106" s="49"/>
      <c r="D106" s="49"/>
      <c r="E106" s="49"/>
    </row>
    <row r="107" spans="1:5">
      <c r="A107" s="49"/>
      <c r="B107" s="49"/>
      <c r="C107" s="49"/>
      <c r="D107" s="49"/>
      <c r="E107" s="49"/>
    </row>
    <row r="108" spans="1:5">
      <c r="A108" s="49"/>
      <c r="B108" s="49"/>
      <c r="C108" s="49"/>
      <c r="D108" s="49"/>
      <c r="E108" s="49"/>
    </row>
    <row r="109" spans="1:5">
      <c r="A109" s="49"/>
      <c r="B109" s="49"/>
      <c r="C109" s="49"/>
      <c r="D109" s="49"/>
      <c r="E109" s="49"/>
    </row>
    <row r="110" spans="1:5">
      <c r="A110" s="49"/>
      <c r="B110" s="49"/>
      <c r="C110" s="49"/>
      <c r="D110" s="49"/>
      <c r="E110" s="49"/>
    </row>
    <row r="111" spans="1:5">
      <c r="A111" s="49"/>
      <c r="B111" s="49"/>
      <c r="C111" s="49"/>
      <c r="D111" s="49"/>
      <c r="E111" s="49"/>
    </row>
    <row r="112" spans="1:5">
      <c r="A112" s="49"/>
      <c r="B112" s="49"/>
      <c r="C112" s="49"/>
      <c r="D112" s="49"/>
      <c r="E112" s="49"/>
    </row>
    <row r="113" spans="1:5">
      <c r="A113" s="49"/>
      <c r="B113" s="49"/>
      <c r="C113" s="49"/>
      <c r="D113" s="49"/>
      <c r="E113" s="49"/>
    </row>
    <row r="114" spans="1:5">
      <c r="A114" s="49"/>
      <c r="B114" s="49"/>
      <c r="C114" s="49"/>
      <c r="D114" s="49"/>
      <c r="E114" s="49"/>
    </row>
    <row r="115" spans="1:5">
      <c r="A115" s="49"/>
      <c r="B115" s="49"/>
      <c r="C115" s="49"/>
      <c r="D115" s="49"/>
      <c r="E115" s="49"/>
    </row>
    <row r="116" spans="1:5">
      <c r="A116" s="49"/>
      <c r="B116" s="49"/>
      <c r="C116" s="49"/>
      <c r="D116" s="49"/>
      <c r="E116" s="49"/>
    </row>
    <row r="117" spans="1:5">
      <c r="A117" s="49"/>
      <c r="B117" s="49"/>
      <c r="C117" s="49"/>
      <c r="D117" s="49"/>
      <c r="E117" s="49"/>
    </row>
    <row r="118" spans="1:5">
      <c r="A118" s="49"/>
      <c r="B118" s="49"/>
      <c r="C118" s="49"/>
      <c r="D118" s="49"/>
      <c r="E118" s="49"/>
    </row>
    <row r="119" spans="1:5">
      <c r="A119" s="49"/>
      <c r="B119" s="49"/>
      <c r="C119" s="49"/>
      <c r="D119" s="49"/>
      <c r="E119" s="49"/>
    </row>
    <row r="120" spans="1:5">
      <c r="A120" s="49"/>
      <c r="B120" s="49"/>
      <c r="C120" s="49"/>
      <c r="D120" s="49"/>
      <c r="E120" s="49"/>
    </row>
    <row r="121" spans="1:5">
      <c r="A121" s="49"/>
      <c r="B121" s="49"/>
      <c r="C121" s="49"/>
      <c r="D121" s="49"/>
      <c r="E121" s="49"/>
    </row>
    <row r="122" spans="1:5">
      <c r="A122" s="49"/>
      <c r="B122" s="49"/>
      <c r="C122" s="49"/>
      <c r="D122" s="49"/>
      <c r="E122" s="49"/>
    </row>
    <row r="123" spans="1:5">
      <c r="A123" s="49"/>
      <c r="B123" s="49"/>
      <c r="C123" s="49"/>
      <c r="D123" s="49"/>
      <c r="E123" s="49"/>
    </row>
    <row r="124" spans="1:5">
      <c r="A124" s="49"/>
      <c r="B124" s="49"/>
      <c r="C124" s="49"/>
      <c r="D124" s="49"/>
      <c r="E124" s="49"/>
    </row>
    <row r="125" spans="1:5">
      <c r="A125" s="49"/>
      <c r="B125" s="49"/>
      <c r="C125" s="49"/>
      <c r="D125" s="49"/>
      <c r="E125" s="49"/>
    </row>
    <row r="126" spans="1:5">
      <c r="A126" s="49"/>
      <c r="B126" s="49"/>
      <c r="C126" s="49"/>
      <c r="D126" s="49"/>
      <c r="E126" s="49"/>
    </row>
    <row r="127" spans="1:5">
      <c r="A127" s="49"/>
      <c r="B127" s="49"/>
      <c r="C127" s="49"/>
      <c r="D127" s="49"/>
      <c r="E127" s="49"/>
    </row>
    <row r="128" spans="1:5">
      <c r="A128" s="49"/>
      <c r="B128" s="49"/>
      <c r="C128" s="49"/>
      <c r="D128" s="49"/>
      <c r="E128" s="49"/>
    </row>
    <row r="129" spans="1:5">
      <c r="A129" s="49"/>
      <c r="B129" s="49"/>
      <c r="C129" s="49"/>
      <c r="D129" s="49"/>
      <c r="E129" s="49"/>
    </row>
    <row r="130" spans="1:5">
      <c r="A130" s="49"/>
      <c r="B130" s="49"/>
      <c r="C130" s="49"/>
      <c r="D130" s="49"/>
      <c r="E130" s="49"/>
    </row>
    <row r="131" spans="1:5">
      <c r="A131" s="49"/>
      <c r="B131" s="49"/>
      <c r="C131" s="49"/>
      <c r="D131" s="49"/>
      <c r="E131" s="49"/>
    </row>
    <row r="132" spans="1:5">
      <c r="A132" s="49"/>
      <c r="B132" s="49"/>
      <c r="C132" s="49"/>
      <c r="D132" s="49"/>
      <c r="E132" s="49"/>
    </row>
    <row r="133" spans="1:5">
      <c r="A133" s="49"/>
      <c r="B133" s="49"/>
      <c r="C133" s="49"/>
      <c r="D133" s="49"/>
      <c r="E133" s="49"/>
    </row>
    <row r="134" spans="1:5">
      <c r="A134" s="49"/>
      <c r="B134" s="49"/>
      <c r="C134" s="49"/>
      <c r="D134" s="49"/>
      <c r="E134" s="49"/>
    </row>
    <row r="135" spans="1:5">
      <c r="A135" s="49"/>
      <c r="B135" s="49"/>
      <c r="C135" s="49"/>
      <c r="D135" s="49"/>
      <c r="E135" s="49"/>
    </row>
    <row r="136" spans="1:5">
      <c r="A136" s="49"/>
      <c r="B136" s="49"/>
      <c r="C136" s="49"/>
      <c r="D136" s="49"/>
      <c r="E136" s="49"/>
    </row>
    <row r="137" spans="1:5">
      <c r="A137" s="49"/>
      <c r="B137" s="49"/>
      <c r="C137" s="49"/>
      <c r="D137" s="49"/>
      <c r="E137" s="49"/>
    </row>
    <row r="138" spans="1:5">
      <c r="A138" s="49"/>
      <c r="B138" s="49"/>
      <c r="C138" s="49"/>
      <c r="D138" s="49"/>
      <c r="E138" s="49"/>
    </row>
    <row r="139" spans="1:5">
      <c r="A139" s="49"/>
      <c r="B139" s="49"/>
      <c r="C139" s="49"/>
      <c r="D139" s="49"/>
      <c r="E139" s="49"/>
    </row>
    <row r="140" spans="1:5">
      <c r="A140" s="49"/>
      <c r="B140" s="49"/>
      <c r="C140" s="49"/>
      <c r="D140" s="49"/>
      <c r="E140" s="49"/>
    </row>
    <row r="141" spans="1:5">
      <c r="A141" s="49"/>
      <c r="B141" s="49"/>
      <c r="C141" s="49"/>
      <c r="D141" s="49"/>
      <c r="E141" s="49"/>
    </row>
    <row r="142" spans="1:5">
      <c r="A142" s="49"/>
      <c r="B142" s="49"/>
      <c r="C142" s="49"/>
      <c r="D142" s="49"/>
      <c r="E142" s="49"/>
    </row>
    <row r="143" spans="1:5">
      <c r="A143" s="49"/>
      <c r="B143" s="49"/>
      <c r="C143" s="49"/>
      <c r="D143" s="49"/>
      <c r="E143" s="49"/>
    </row>
    <row r="144" spans="1:5">
      <c r="A144" s="49"/>
      <c r="B144" s="49"/>
      <c r="C144" s="49"/>
      <c r="D144" s="49"/>
      <c r="E144" s="49"/>
    </row>
    <row r="145" spans="1:5">
      <c r="A145" s="49"/>
      <c r="B145" s="49"/>
      <c r="C145" s="49"/>
      <c r="D145" s="49"/>
      <c r="E145" s="49"/>
    </row>
    <row r="146" spans="1:5">
      <c r="A146" s="49"/>
      <c r="B146" s="49"/>
      <c r="C146" s="49"/>
      <c r="D146" s="49"/>
      <c r="E146" s="49"/>
    </row>
    <row r="147" spans="1:5">
      <c r="A147" s="49"/>
      <c r="B147" s="49"/>
      <c r="C147" s="49"/>
      <c r="D147" s="49"/>
      <c r="E147" s="49"/>
    </row>
  </sheetData>
  <mergeCells count="3">
    <mergeCell ref="A2:A25"/>
    <mergeCell ref="A27:A49"/>
    <mergeCell ref="A51:A57"/>
  </mergeCells>
  <dataValidations count="2">
    <dataValidation type="list" allowBlank="1" showInputMessage="1" showErrorMessage="1" sqref="B2:B147" xr:uid="{471707E6-0474-4D5B-852D-2EE55514C3FF}">
      <formula1>$L$2:$L$5</formula1>
    </dataValidation>
    <dataValidation type="list" allowBlank="1" showInputMessage="1" showErrorMessage="1" sqref="D2:D147" xr:uid="{50987B7A-F2C2-4F71-AC4B-E3E2A5C61326}">
      <formula1>$M$2:$M$5</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46ADA-9344-4C44-8087-4A10EF3DF6D4}">
  <dimension ref="A1:E193"/>
  <sheetViews>
    <sheetView workbookViewId="0">
      <selection activeCell="A5" sqref="A5"/>
    </sheetView>
  </sheetViews>
  <sheetFormatPr defaultRowHeight="12.75"/>
  <cols>
    <col min="1" max="1" width="23.140625" customWidth="1"/>
    <col min="2" max="2" width="24.28515625" customWidth="1"/>
    <col min="3" max="3" width="26.42578125" customWidth="1"/>
    <col min="4" max="4" width="33.5703125" customWidth="1"/>
    <col min="5" max="5" width="19.5703125" customWidth="1"/>
  </cols>
  <sheetData>
    <row r="1" spans="1:5" ht="25.5">
      <c r="A1" s="1651" t="s">
        <v>177</v>
      </c>
      <c r="B1" s="1651"/>
      <c r="C1" s="1651"/>
      <c r="D1" s="1651"/>
      <c r="E1" s="1651"/>
    </row>
    <row r="2" spans="1:5" ht="21" customHeight="1">
      <c r="A2" s="1240" t="s">
        <v>178</v>
      </c>
      <c r="B2" s="1240" t="s">
        <v>179</v>
      </c>
      <c r="C2" s="1240" t="s">
        <v>180</v>
      </c>
      <c r="D2" s="1240" t="s">
        <v>181</v>
      </c>
      <c r="E2" s="1240" t="s">
        <v>182</v>
      </c>
    </row>
    <row r="3" spans="1:5">
      <c r="A3" s="1239" t="s">
        <v>183</v>
      </c>
      <c r="B3" s="1239" t="s">
        <v>184</v>
      </c>
      <c r="C3" s="1239" t="s">
        <v>185</v>
      </c>
      <c r="D3" s="1239" t="s">
        <v>186</v>
      </c>
      <c r="E3" t="s">
        <v>187</v>
      </c>
    </row>
    <row r="4" spans="1:5">
      <c r="A4" s="1239" t="s">
        <v>188</v>
      </c>
      <c r="B4" s="1239" t="s">
        <v>189</v>
      </c>
      <c r="C4" s="1239" t="s">
        <v>190</v>
      </c>
      <c r="D4" s="1239" t="s">
        <v>191</v>
      </c>
      <c r="E4" t="s">
        <v>187</v>
      </c>
    </row>
    <row r="5" spans="1:5">
      <c r="A5" s="1239" t="s">
        <v>192</v>
      </c>
      <c r="C5" s="1239" t="s">
        <v>5477</v>
      </c>
      <c r="D5" s="1239" t="s">
        <v>193</v>
      </c>
      <c r="E5" t="s">
        <v>194</v>
      </c>
    </row>
    <row r="6" spans="1:5">
      <c r="C6" s="1239"/>
      <c r="D6" s="1239" t="s">
        <v>195</v>
      </c>
      <c r="E6" t="s">
        <v>196</v>
      </c>
    </row>
    <row r="7" spans="1:5">
      <c r="C7" s="1239"/>
      <c r="D7" s="1239" t="s">
        <v>197</v>
      </c>
      <c r="E7" t="s">
        <v>198</v>
      </c>
    </row>
    <row r="8" spans="1:5">
      <c r="C8" s="1239"/>
      <c r="D8" s="1239" t="s">
        <v>199</v>
      </c>
      <c r="E8" t="s">
        <v>198</v>
      </c>
    </row>
    <row r="193" spans="1:1">
      <c r="A193" t="s">
        <v>1176</v>
      </c>
    </row>
  </sheetData>
  <mergeCells count="1">
    <mergeCell ref="A1:E1"/>
  </mergeCells>
  <hyperlinks>
    <hyperlink ref="A3" r:id="rId1" xr:uid="{D56FA580-6C05-43C5-A526-B15BD7D3C1A8}"/>
    <hyperlink ref="B3" r:id="rId2" xr:uid="{911FE1F0-1FB2-4B48-92A3-E87A0413D4C4}"/>
    <hyperlink ref="A4" r:id="rId3" xr:uid="{3C36495A-6C75-4B83-9133-0A45554D10C6}"/>
    <hyperlink ref="A5" r:id="rId4" xr:uid="{ADB8CC50-999D-4D60-BD3E-66049AD456F2}"/>
    <hyperlink ref="B4" r:id="rId5" xr:uid="{D9AE6B16-28D9-4440-B305-E9D365A74CD1}"/>
    <hyperlink ref="D3" r:id="rId6" xr:uid="{9DC90EEE-4F35-469B-9EA4-A33BB85D1C90}"/>
    <hyperlink ref="D4" r:id="rId7" xr:uid="{F25DE412-09F3-4ACF-87DE-461BA06E0214}"/>
    <hyperlink ref="D5" r:id="rId8" xr:uid="{8B2E2DE5-1C2C-484E-B8DD-8C0F364DF4DA}"/>
    <hyperlink ref="D7" r:id="rId9" xr:uid="{42147F36-08A6-4F95-A746-C4F146499CAE}"/>
    <hyperlink ref="D8" r:id="rId10" xr:uid="{3C002811-1D83-4D4B-9616-6A7FF4AD1D84}"/>
    <hyperlink ref="D6" r:id="rId11" xr:uid="{B8A46B88-5E05-4641-A801-4A28BD11C871}"/>
    <hyperlink ref="C3" r:id="rId12" xr:uid="{A2CDD74F-4908-4072-BDE1-E3AF1982A5F5}"/>
    <hyperlink ref="C4" r:id="rId13" xr:uid="{E245E889-462E-4563-9679-7B998233710C}"/>
    <hyperlink ref="C5" location="'Links'!A193" display="KYTV" xr:uid="{F01B8A90-2372-486C-909C-BC99DEFCD41E}"/>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RV28"/>
  <sheetViews>
    <sheetView workbookViewId="0">
      <pane xSplit="1" topLeftCell="G1" activePane="topRight" state="frozen"/>
      <selection activeCell="A3" sqref="A3"/>
      <selection pane="topRight" activeCell="X20" sqref="X20"/>
    </sheetView>
  </sheetViews>
  <sheetFormatPr defaultColWidth="2.140625" defaultRowHeight="15.75" customHeight="1" zeroHeight="1"/>
  <cols>
    <col min="1" max="1" width="38.140625" bestFit="1" customWidth="1"/>
    <col min="2" max="4" width="9.5703125" bestFit="1" customWidth="1"/>
    <col min="5" max="5" width="11.5703125" bestFit="1" customWidth="1"/>
    <col min="6" max="7" width="9.5703125" bestFit="1" customWidth="1"/>
    <col min="8" max="10" width="10.42578125" bestFit="1" customWidth="1"/>
    <col min="11" max="11" width="10.5703125" bestFit="1" customWidth="1"/>
    <col min="12" max="12" width="11.5703125" bestFit="1" customWidth="1"/>
    <col min="13" max="18" width="10.5703125" bestFit="1" customWidth="1"/>
    <col min="19" max="19" width="11.5703125" bestFit="1" customWidth="1"/>
    <col min="20" max="25" width="10.5703125" bestFit="1" customWidth="1"/>
    <col min="26" max="26" width="11.5703125" bestFit="1" customWidth="1"/>
    <col min="27" max="29" width="10.5703125" bestFit="1" customWidth="1"/>
    <col min="30" max="32" width="9.5703125" bestFit="1" customWidth="1"/>
    <col min="33" max="33" width="11.5703125" bestFit="1" customWidth="1"/>
    <col min="34" max="35" width="9.5703125" bestFit="1" customWidth="1"/>
    <col min="36" max="38" width="10.42578125" bestFit="1" customWidth="1"/>
    <col min="39" max="39" width="10.5703125" bestFit="1" customWidth="1"/>
    <col min="40" max="40" width="11.5703125" bestFit="1" customWidth="1"/>
    <col min="41" max="46" width="10.5703125" bestFit="1" customWidth="1"/>
    <col min="47" max="47" width="11.5703125" bestFit="1" customWidth="1"/>
    <col min="48" max="53" width="10.5703125" bestFit="1" customWidth="1"/>
    <col min="54" max="54" width="11.5703125" bestFit="1" customWidth="1"/>
    <col min="55" max="60" width="10.5703125" bestFit="1" customWidth="1"/>
    <col min="61" max="61" width="11.5703125" bestFit="1" customWidth="1"/>
    <col min="62" max="66" width="9.5703125" bestFit="1" customWidth="1"/>
    <col min="67" max="67" width="10.42578125" bestFit="1" customWidth="1"/>
    <col min="68" max="68" width="11.5703125" bestFit="1" customWidth="1"/>
    <col min="69" max="69" width="10.42578125" bestFit="1" customWidth="1"/>
    <col min="70" max="74" width="10.5703125" bestFit="1" customWidth="1"/>
    <col min="75" max="75" width="11.5703125" bestFit="1" customWidth="1"/>
    <col min="76" max="81" width="10.5703125" bestFit="1" customWidth="1"/>
    <col min="82" max="82" width="11.5703125" bestFit="1" customWidth="1"/>
    <col min="83" max="88" width="10.5703125" bestFit="1" customWidth="1"/>
    <col min="89" max="89" width="11.5703125" bestFit="1" customWidth="1"/>
    <col min="90" max="90" width="10.5703125" bestFit="1" customWidth="1"/>
    <col min="91" max="95" width="9.5703125" bestFit="1" customWidth="1"/>
    <col min="96" max="96" width="11.5703125" bestFit="1" customWidth="1"/>
    <col min="97" max="99" width="10.42578125" bestFit="1" customWidth="1"/>
    <col min="100" max="102" width="10.5703125" bestFit="1" customWidth="1"/>
    <col min="103" max="103" width="11.5703125" bestFit="1" customWidth="1"/>
    <col min="104" max="109" width="10.5703125" bestFit="1" customWidth="1"/>
    <col min="110" max="110" width="11.5703125" bestFit="1" customWidth="1"/>
    <col min="111" max="116" width="10.5703125" bestFit="1" customWidth="1"/>
    <col min="117" max="117" width="11.5703125" bestFit="1" customWidth="1"/>
    <col min="118" max="121" width="10.5703125" bestFit="1" customWidth="1"/>
    <col min="122" max="130" width="9.5703125" bestFit="1" customWidth="1"/>
    <col min="131" max="151" width="10.5703125" bestFit="1" customWidth="1"/>
    <col min="152" max="160" width="9.5703125" bestFit="1" customWidth="1"/>
    <col min="161" max="182" width="10.5703125" bestFit="1" customWidth="1"/>
    <col min="183" max="191" width="9.5703125" bestFit="1" customWidth="1"/>
    <col min="192" max="213" width="10.5703125" bestFit="1" customWidth="1"/>
    <col min="214" max="222" width="9.5703125" bestFit="1" customWidth="1"/>
    <col min="223" max="228" width="10.5703125" bestFit="1" customWidth="1"/>
    <col min="229" max="252" width="9.5703125" bestFit="1" customWidth="1"/>
    <col min="253" max="274" width="11.7109375" bestFit="1" customWidth="1"/>
    <col min="275" max="283" width="10.5703125" bestFit="1" customWidth="1"/>
    <col min="284" max="304" width="11.7109375" bestFit="1" customWidth="1"/>
    <col min="305" max="313" width="10.5703125" bestFit="1" customWidth="1"/>
    <col min="314" max="335" width="11.7109375" bestFit="1" customWidth="1"/>
    <col min="336" max="344" width="9.5703125" bestFit="1" customWidth="1"/>
    <col min="345" max="366" width="10.5703125" bestFit="1" customWidth="1"/>
    <col min="367" max="372" width="9.5703125" bestFit="1" customWidth="1"/>
  </cols>
  <sheetData>
    <row r="1" spans="1:15362" s="49" customFormat="1" ht="15.75" customHeight="1">
      <c r="A1" s="51" t="s">
        <v>407</v>
      </c>
      <c r="B1" s="52" t="s">
        <v>220</v>
      </c>
      <c r="C1" s="52" t="s">
        <v>221</v>
      </c>
      <c r="D1" s="52" t="s">
        <v>222</v>
      </c>
      <c r="E1" s="52" t="s">
        <v>223</v>
      </c>
      <c r="F1" s="52" t="s">
        <v>224</v>
      </c>
      <c r="G1" s="52" t="s">
        <v>225</v>
      </c>
      <c r="H1" s="52" t="s">
        <v>226</v>
      </c>
      <c r="I1" s="52" t="s">
        <v>220</v>
      </c>
      <c r="J1" s="52" t="s">
        <v>221</v>
      </c>
      <c r="K1" s="52" t="s">
        <v>222</v>
      </c>
      <c r="L1" s="52" t="s">
        <v>223</v>
      </c>
      <c r="M1" s="52" t="s">
        <v>224</v>
      </c>
      <c r="N1" s="52" t="s">
        <v>225</v>
      </c>
      <c r="O1" s="52" t="s">
        <v>226</v>
      </c>
      <c r="P1" s="52" t="s">
        <v>220</v>
      </c>
      <c r="Q1" s="52" t="s">
        <v>221</v>
      </c>
      <c r="R1" s="52" t="s">
        <v>222</v>
      </c>
      <c r="S1" s="52" t="s">
        <v>223</v>
      </c>
      <c r="T1" s="52" t="s">
        <v>224</v>
      </c>
      <c r="U1" s="52" t="s">
        <v>225</v>
      </c>
      <c r="V1" s="52" t="s">
        <v>226</v>
      </c>
      <c r="W1" s="52" t="s">
        <v>220</v>
      </c>
      <c r="X1" s="52" t="s">
        <v>221</v>
      </c>
      <c r="Y1" s="52" t="s">
        <v>222</v>
      </c>
      <c r="Z1" s="52" t="s">
        <v>223</v>
      </c>
      <c r="AA1" s="52" t="s">
        <v>224</v>
      </c>
      <c r="AB1" s="52" t="s">
        <v>225</v>
      </c>
      <c r="AC1" s="52" t="s">
        <v>226</v>
      </c>
      <c r="AD1" s="52" t="s">
        <v>220</v>
      </c>
      <c r="AE1" s="52" t="s">
        <v>221</v>
      </c>
      <c r="AF1" s="52" t="s">
        <v>222</v>
      </c>
      <c r="AG1" s="52" t="s">
        <v>223</v>
      </c>
      <c r="AH1" s="52" t="s">
        <v>224</v>
      </c>
      <c r="AI1" s="52" t="s">
        <v>225</v>
      </c>
      <c r="AJ1" s="52" t="s">
        <v>226</v>
      </c>
      <c r="AK1" s="52" t="s">
        <v>220</v>
      </c>
      <c r="AL1" s="52" t="s">
        <v>221</v>
      </c>
      <c r="AM1" s="52" t="s">
        <v>222</v>
      </c>
      <c r="AN1" s="52" t="s">
        <v>223</v>
      </c>
      <c r="AO1" s="52" t="s">
        <v>224</v>
      </c>
      <c r="AP1" s="52" t="s">
        <v>225</v>
      </c>
      <c r="AQ1" s="52" t="s">
        <v>226</v>
      </c>
      <c r="AR1" s="52" t="s">
        <v>220</v>
      </c>
      <c r="AS1" s="52" t="s">
        <v>221</v>
      </c>
      <c r="AT1" s="52" t="s">
        <v>222</v>
      </c>
      <c r="AU1" s="52" t="s">
        <v>223</v>
      </c>
      <c r="AV1" s="52" t="s">
        <v>224</v>
      </c>
      <c r="AW1" s="52" t="s">
        <v>225</v>
      </c>
      <c r="AX1" s="52" t="s">
        <v>226</v>
      </c>
      <c r="AY1" s="52" t="s">
        <v>220</v>
      </c>
      <c r="AZ1" s="52" t="s">
        <v>221</v>
      </c>
      <c r="BA1" s="52" t="s">
        <v>222</v>
      </c>
      <c r="BB1" s="52" t="s">
        <v>223</v>
      </c>
      <c r="BC1" s="52" t="s">
        <v>224</v>
      </c>
      <c r="BD1" s="52" t="s">
        <v>225</v>
      </c>
      <c r="BE1" s="52" t="s">
        <v>226</v>
      </c>
      <c r="BF1" s="52" t="s">
        <v>220</v>
      </c>
      <c r="BG1" s="52" t="s">
        <v>221</v>
      </c>
      <c r="BH1" s="52" t="s">
        <v>222</v>
      </c>
      <c r="BI1" s="52" t="s">
        <v>223</v>
      </c>
      <c r="BJ1" s="52" t="s">
        <v>224</v>
      </c>
      <c r="BK1" s="52" t="s">
        <v>225</v>
      </c>
      <c r="BL1" s="52" t="s">
        <v>226</v>
      </c>
      <c r="BM1" s="52" t="s">
        <v>220</v>
      </c>
      <c r="BN1" s="52" t="s">
        <v>221</v>
      </c>
      <c r="BO1" s="52" t="s">
        <v>222</v>
      </c>
      <c r="BP1" s="52" t="s">
        <v>223</v>
      </c>
      <c r="BQ1" s="52" t="s">
        <v>224</v>
      </c>
      <c r="BR1" s="52" t="s">
        <v>225</v>
      </c>
      <c r="BS1" s="52" t="s">
        <v>226</v>
      </c>
      <c r="BT1" s="52" t="s">
        <v>220</v>
      </c>
      <c r="BU1" s="52" t="s">
        <v>221</v>
      </c>
      <c r="BV1" s="52" t="s">
        <v>222</v>
      </c>
      <c r="BW1" s="52" t="s">
        <v>223</v>
      </c>
      <c r="BX1" s="52" t="s">
        <v>224</v>
      </c>
      <c r="BY1" s="52" t="s">
        <v>225</v>
      </c>
      <c r="BZ1" s="52" t="s">
        <v>226</v>
      </c>
      <c r="CA1" s="52" t="s">
        <v>220</v>
      </c>
      <c r="CB1" s="52" t="s">
        <v>221</v>
      </c>
      <c r="CC1" s="52" t="s">
        <v>222</v>
      </c>
      <c r="CD1" s="52" t="s">
        <v>223</v>
      </c>
      <c r="CE1" s="52" t="s">
        <v>224</v>
      </c>
      <c r="CF1" s="52" t="s">
        <v>225</v>
      </c>
      <c r="CG1" s="52" t="s">
        <v>226</v>
      </c>
      <c r="CH1" s="52" t="s">
        <v>220</v>
      </c>
      <c r="CI1" s="52" t="s">
        <v>221</v>
      </c>
      <c r="CJ1" s="52" t="s">
        <v>222</v>
      </c>
      <c r="CK1" s="52" t="s">
        <v>223</v>
      </c>
      <c r="CL1" s="52" t="s">
        <v>224</v>
      </c>
      <c r="CM1" s="52" t="s">
        <v>225</v>
      </c>
      <c r="CN1" s="52" t="s">
        <v>226</v>
      </c>
      <c r="CO1" s="52" t="s">
        <v>220</v>
      </c>
      <c r="CP1" s="52" t="s">
        <v>221</v>
      </c>
      <c r="CQ1" s="52" t="s">
        <v>222</v>
      </c>
      <c r="CR1" s="52" t="s">
        <v>223</v>
      </c>
      <c r="CS1" s="52" t="s">
        <v>224</v>
      </c>
      <c r="CT1" s="52" t="s">
        <v>225</v>
      </c>
      <c r="CU1" s="52" t="s">
        <v>226</v>
      </c>
      <c r="CV1" s="52" t="s">
        <v>220</v>
      </c>
      <c r="CW1" s="52" t="s">
        <v>221</v>
      </c>
      <c r="CX1" s="52" t="s">
        <v>222</v>
      </c>
      <c r="CY1" s="52" t="s">
        <v>223</v>
      </c>
      <c r="CZ1" s="52" t="s">
        <v>224</v>
      </c>
      <c r="DA1" s="52" t="s">
        <v>225</v>
      </c>
      <c r="DB1" s="52" t="s">
        <v>226</v>
      </c>
      <c r="DC1" s="52" t="s">
        <v>220</v>
      </c>
      <c r="DD1" s="52" t="s">
        <v>221</v>
      </c>
      <c r="DE1" s="52" t="s">
        <v>222</v>
      </c>
      <c r="DF1" s="52" t="s">
        <v>223</v>
      </c>
      <c r="DG1" s="52" t="s">
        <v>224</v>
      </c>
      <c r="DH1" s="52" t="s">
        <v>225</v>
      </c>
      <c r="DI1" s="52" t="s">
        <v>226</v>
      </c>
      <c r="DJ1" s="52" t="s">
        <v>220</v>
      </c>
      <c r="DK1" s="52" t="s">
        <v>221</v>
      </c>
      <c r="DL1" s="52" t="s">
        <v>222</v>
      </c>
      <c r="DM1" s="52" t="s">
        <v>223</v>
      </c>
      <c r="DN1" s="52" t="s">
        <v>224</v>
      </c>
      <c r="DO1" s="52" t="s">
        <v>225</v>
      </c>
      <c r="DP1" s="52" t="s">
        <v>226</v>
      </c>
      <c r="DQ1" s="52" t="s">
        <v>220</v>
      </c>
      <c r="DR1" s="52" t="s">
        <v>221</v>
      </c>
      <c r="DS1" s="52" t="s">
        <v>222</v>
      </c>
      <c r="DT1" s="52" t="s">
        <v>223</v>
      </c>
      <c r="DU1" s="52" t="s">
        <v>224</v>
      </c>
      <c r="DV1" s="52" t="s">
        <v>225</v>
      </c>
      <c r="DW1" s="52" t="s">
        <v>226</v>
      </c>
      <c r="DX1" s="52" t="s">
        <v>220</v>
      </c>
      <c r="DY1" s="52" t="s">
        <v>221</v>
      </c>
      <c r="DZ1" s="52" t="s">
        <v>222</v>
      </c>
      <c r="EA1" s="52" t="s">
        <v>223</v>
      </c>
      <c r="EB1" s="52" t="s">
        <v>224</v>
      </c>
      <c r="EC1" s="52" t="s">
        <v>225</v>
      </c>
      <c r="ED1" s="52" t="s">
        <v>226</v>
      </c>
      <c r="EE1" s="52" t="s">
        <v>220</v>
      </c>
      <c r="EF1" s="52" t="s">
        <v>221</v>
      </c>
      <c r="EG1" s="52" t="s">
        <v>222</v>
      </c>
      <c r="EH1" s="52" t="s">
        <v>223</v>
      </c>
      <c r="EI1" s="52" t="s">
        <v>224</v>
      </c>
      <c r="EJ1" s="52" t="s">
        <v>225</v>
      </c>
      <c r="EK1" s="52" t="s">
        <v>226</v>
      </c>
      <c r="EL1" s="52" t="s">
        <v>220</v>
      </c>
      <c r="EM1" s="52" t="s">
        <v>221</v>
      </c>
      <c r="EN1" s="52" t="s">
        <v>222</v>
      </c>
      <c r="EO1" s="52" t="s">
        <v>223</v>
      </c>
      <c r="EP1" s="52" t="s">
        <v>224</v>
      </c>
      <c r="EQ1" s="52" t="s">
        <v>225</v>
      </c>
      <c r="ER1" s="52" t="s">
        <v>226</v>
      </c>
      <c r="ES1" s="52" t="s">
        <v>220</v>
      </c>
      <c r="ET1" s="52" t="s">
        <v>221</v>
      </c>
      <c r="EU1" s="52" t="s">
        <v>222</v>
      </c>
      <c r="EV1" s="52" t="s">
        <v>223</v>
      </c>
      <c r="EW1" s="52" t="s">
        <v>224</v>
      </c>
      <c r="EX1" s="52" t="s">
        <v>225</v>
      </c>
      <c r="EY1" s="52" t="s">
        <v>226</v>
      </c>
      <c r="EZ1" s="52" t="s">
        <v>220</v>
      </c>
      <c r="FA1" s="52" t="s">
        <v>221</v>
      </c>
      <c r="FB1" s="52" t="s">
        <v>222</v>
      </c>
      <c r="FC1" s="52" t="s">
        <v>223</v>
      </c>
      <c r="FD1" s="52" t="s">
        <v>224</v>
      </c>
      <c r="FE1" s="52" t="s">
        <v>225</v>
      </c>
      <c r="FF1" s="52" t="s">
        <v>226</v>
      </c>
      <c r="FG1" s="52" t="s">
        <v>220</v>
      </c>
      <c r="FH1" s="52" t="s">
        <v>221</v>
      </c>
      <c r="FI1" s="52" t="s">
        <v>222</v>
      </c>
      <c r="FJ1" s="52" t="s">
        <v>223</v>
      </c>
      <c r="FK1" s="52" t="s">
        <v>224</v>
      </c>
      <c r="FL1" s="52" t="s">
        <v>225</v>
      </c>
      <c r="FM1" s="52" t="s">
        <v>226</v>
      </c>
      <c r="FN1" s="52" t="s">
        <v>220</v>
      </c>
      <c r="FO1" s="52" t="s">
        <v>221</v>
      </c>
      <c r="FP1" s="52" t="s">
        <v>222</v>
      </c>
      <c r="FQ1" s="52" t="s">
        <v>223</v>
      </c>
      <c r="FR1" s="52" t="s">
        <v>224</v>
      </c>
      <c r="FS1" s="52" t="s">
        <v>225</v>
      </c>
      <c r="FT1" s="52" t="s">
        <v>226</v>
      </c>
      <c r="FU1" s="52" t="s">
        <v>220</v>
      </c>
      <c r="FV1" s="52" t="s">
        <v>221</v>
      </c>
      <c r="FW1" s="52" t="s">
        <v>222</v>
      </c>
      <c r="FX1" s="52" t="s">
        <v>223</v>
      </c>
      <c r="FY1" s="52" t="s">
        <v>224</v>
      </c>
      <c r="FZ1" s="52" t="s">
        <v>225</v>
      </c>
      <c r="GA1" s="52" t="s">
        <v>226</v>
      </c>
      <c r="GB1" s="52" t="s">
        <v>220</v>
      </c>
      <c r="GC1" s="52" t="s">
        <v>221</v>
      </c>
      <c r="GD1" s="52" t="s">
        <v>222</v>
      </c>
      <c r="GE1" s="52" t="s">
        <v>223</v>
      </c>
      <c r="GF1" s="52" t="s">
        <v>224</v>
      </c>
      <c r="GG1" s="52" t="s">
        <v>225</v>
      </c>
      <c r="GH1" s="52" t="s">
        <v>226</v>
      </c>
      <c r="GI1" s="52" t="s">
        <v>220</v>
      </c>
      <c r="GJ1" s="52" t="s">
        <v>221</v>
      </c>
      <c r="GK1" s="52" t="s">
        <v>222</v>
      </c>
      <c r="GL1" s="52" t="s">
        <v>223</v>
      </c>
      <c r="GM1" s="52" t="s">
        <v>224</v>
      </c>
      <c r="GN1" s="52" t="s">
        <v>225</v>
      </c>
      <c r="GO1" s="52" t="s">
        <v>226</v>
      </c>
      <c r="GP1" s="52" t="s">
        <v>220</v>
      </c>
      <c r="GQ1" s="52" t="s">
        <v>221</v>
      </c>
      <c r="GR1" s="52" t="s">
        <v>222</v>
      </c>
      <c r="GS1" s="52" t="s">
        <v>223</v>
      </c>
      <c r="GT1" s="52" t="s">
        <v>224</v>
      </c>
      <c r="GU1" s="52" t="s">
        <v>225</v>
      </c>
      <c r="GV1" s="52" t="s">
        <v>226</v>
      </c>
      <c r="GW1" s="52" t="s">
        <v>220</v>
      </c>
      <c r="GX1" s="52" t="s">
        <v>221</v>
      </c>
      <c r="GY1" s="52" t="s">
        <v>222</v>
      </c>
      <c r="GZ1" s="52" t="s">
        <v>223</v>
      </c>
      <c r="HA1" s="52" t="s">
        <v>224</v>
      </c>
      <c r="HB1" s="52" t="s">
        <v>225</v>
      </c>
      <c r="HC1" s="52" t="s">
        <v>226</v>
      </c>
      <c r="HD1" s="52" t="s">
        <v>220</v>
      </c>
      <c r="HE1" s="52" t="s">
        <v>221</v>
      </c>
      <c r="HF1" s="52" t="s">
        <v>222</v>
      </c>
      <c r="HG1" s="52" t="s">
        <v>223</v>
      </c>
      <c r="HH1" s="52" t="s">
        <v>224</v>
      </c>
      <c r="HI1" s="52" t="s">
        <v>225</v>
      </c>
      <c r="HJ1" s="52" t="s">
        <v>226</v>
      </c>
      <c r="HK1" s="52" t="s">
        <v>220</v>
      </c>
      <c r="HL1" s="52" t="s">
        <v>221</v>
      </c>
      <c r="HM1" s="52" t="s">
        <v>222</v>
      </c>
      <c r="HN1" s="52" t="s">
        <v>223</v>
      </c>
      <c r="HO1" s="52" t="s">
        <v>224</v>
      </c>
      <c r="HP1" s="52" t="s">
        <v>225</v>
      </c>
      <c r="HQ1" s="52" t="s">
        <v>226</v>
      </c>
      <c r="HR1" s="52" t="s">
        <v>220</v>
      </c>
      <c r="HS1" s="52" t="s">
        <v>221</v>
      </c>
      <c r="HT1" s="52" t="s">
        <v>222</v>
      </c>
      <c r="HU1" s="52" t="s">
        <v>223</v>
      </c>
      <c r="HV1" s="52" t="s">
        <v>224</v>
      </c>
      <c r="HW1" s="52" t="s">
        <v>225</v>
      </c>
      <c r="HX1" s="52" t="s">
        <v>226</v>
      </c>
      <c r="HY1" s="52" t="s">
        <v>220</v>
      </c>
      <c r="HZ1" s="52" t="s">
        <v>221</v>
      </c>
      <c r="IA1" s="52" t="s">
        <v>222</v>
      </c>
      <c r="IB1" s="52" t="s">
        <v>223</v>
      </c>
      <c r="IC1" s="52" t="s">
        <v>224</v>
      </c>
      <c r="ID1" s="52" t="s">
        <v>225</v>
      </c>
      <c r="IE1" s="52" t="s">
        <v>226</v>
      </c>
      <c r="IF1" s="52" t="s">
        <v>220</v>
      </c>
      <c r="IG1" s="52" t="s">
        <v>221</v>
      </c>
      <c r="IH1" s="52" t="s">
        <v>222</v>
      </c>
      <c r="II1" s="52" t="s">
        <v>223</v>
      </c>
      <c r="IJ1" s="52" t="s">
        <v>224</v>
      </c>
      <c r="IK1" s="52" t="s">
        <v>225</v>
      </c>
      <c r="IL1" s="52" t="s">
        <v>226</v>
      </c>
      <c r="IM1" s="52" t="s">
        <v>220</v>
      </c>
      <c r="IN1" s="52" t="s">
        <v>221</v>
      </c>
      <c r="IO1" s="52" t="s">
        <v>222</v>
      </c>
      <c r="IP1" s="52" t="s">
        <v>223</v>
      </c>
      <c r="IQ1" s="52" t="s">
        <v>224</v>
      </c>
      <c r="IR1" s="52" t="s">
        <v>225</v>
      </c>
      <c r="IS1" s="52" t="s">
        <v>226</v>
      </c>
      <c r="IT1" s="52" t="s">
        <v>220</v>
      </c>
      <c r="IU1" s="52" t="s">
        <v>221</v>
      </c>
      <c r="IV1" s="52" t="s">
        <v>222</v>
      </c>
      <c r="IW1" s="52" t="s">
        <v>223</v>
      </c>
      <c r="IX1" s="52" t="s">
        <v>224</v>
      </c>
      <c r="IY1" s="52" t="s">
        <v>225</v>
      </c>
      <c r="IZ1" s="52" t="s">
        <v>226</v>
      </c>
      <c r="JA1" s="52" t="s">
        <v>220</v>
      </c>
      <c r="JB1" s="52" t="s">
        <v>221</v>
      </c>
      <c r="JC1" s="52" t="s">
        <v>222</v>
      </c>
      <c r="JD1" s="52" t="s">
        <v>223</v>
      </c>
      <c r="JE1" s="52" t="s">
        <v>224</v>
      </c>
      <c r="JF1" s="52" t="s">
        <v>225</v>
      </c>
      <c r="JG1" s="52" t="s">
        <v>226</v>
      </c>
      <c r="JH1" s="52" t="s">
        <v>220</v>
      </c>
      <c r="JI1" s="52" t="s">
        <v>221</v>
      </c>
      <c r="JJ1" s="52" t="s">
        <v>222</v>
      </c>
      <c r="JK1" s="52" t="s">
        <v>223</v>
      </c>
      <c r="JL1" s="52" t="s">
        <v>224</v>
      </c>
      <c r="JM1" s="52" t="s">
        <v>225</v>
      </c>
      <c r="JN1" s="52" t="s">
        <v>226</v>
      </c>
      <c r="JO1" s="52" t="s">
        <v>220</v>
      </c>
      <c r="JP1" s="52" t="s">
        <v>221</v>
      </c>
      <c r="JQ1" s="52" t="s">
        <v>222</v>
      </c>
      <c r="JR1" s="52" t="s">
        <v>223</v>
      </c>
      <c r="JS1" s="52" t="s">
        <v>224</v>
      </c>
      <c r="JT1" s="52" t="s">
        <v>225</v>
      </c>
      <c r="JU1" s="52" t="s">
        <v>226</v>
      </c>
      <c r="JV1" s="52" t="s">
        <v>220</v>
      </c>
      <c r="JW1" s="52" t="s">
        <v>221</v>
      </c>
      <c r="JX1" s="52" t="s">
        <v>222</v>
      </c>
      <c r="JY1" s="52" t="s">
        <v>223</v>
      </c>
      <c r="JZ1" s="52" t="s">
        <v>224</v>
      </c>
      <c r="KA1" s="52" t="s">
        <v>225</v>
      </c>
      <c r="KB1" s="52" t="s">
        <v>226</v>
      </c>
      <c r="KC1" s="52" t="s">
        <v>220</v>
      </c>
      <c r="KD1" s="52" t="s">
        <v>221</v>
      </c>
      <c r="KE1" s="52" t="s">
        <v>222</v>
      </c>
      <c r="KF1" s="52" t="s">
        <v>223</v>
      </c>
      <c r="KG1" s="52" t="s">
        <v>224</v>
      </c>
      <c r="KH1" s="52" t="s">
        <v>225</v>
      </c>
      <c r="KI1" s="52" t="s">
        <v>226</v>
      </c>
      <c r="KJ1" s="52" t="s">
        <v>220</v>
      </c>
      <c r="KK1" s="52" t="s">
        <v>221</v>
      </c>
      <c r="KL1" s="52" t="s">
        <v>222</v>
      </c>
      <c r="KM1" s="52" t="s">
        <v>223</v>
      </c>
      <c r="KN1" s="52" t="s">
        <v>224</v>
      </c>
      <c r="KO1" s="52" t="s">
        <v>225</v>
      </c>
      <c r="KP1" s="52" t="s">
        <v>226</v>
      </c>
      <c r="KQ1" s="52" t="s">
        <v>220</v>
      </c>
      <c r="KR1" s="52" t="s">
        <v>221</v>
      </c>
      <c r="KS1" s="52" t="s">
        <v>222</v>
      </c>
      <c r="KT1" s="52" t="s">
        <v>223</v>
      </c>
      <c r="KU1" s="52" t="s">
        <v>224</v>
      </c>
      <c r="KV1" s="52" t="s">
        <v>225</v>
      </c>
      <c r="KW1" s="52" t="s">
        <v>226</v>
      </c>
      <c r="KX1" s="52" t="s">
        <v>220</v>
      </c>
      <c r="KY1" s="52" t="s">
        <v>221</v>
      </c>
      <c r="KZ1" s="52" t="s">
        <v>222</v>
      </c>
      <c r="LA1" s="52" t="s">
        <v>223</v>
      </c>
      <c r="LB1" s="52" t="s">
        <v>224</v>
      </c>
      <c r="LC1" s="52" t="s">
        <v>225</v>
      </c>
      <c r="LD1" s="52" t="s">
        <v>226</v>
      </c>
      <c r="LE1" s="52" t="s">
        <v>220</v>
      </c>
      <c r="LF1" s="52" t="s">
        <v>221</v>
      </c>
      <c r="LG1" s="52" t="s">
        <v>222</v>
      </c>
      <c r="LH1" s="52" t="s">
        <v>223</v>
      </c>
      <c r="LI1" s="52" t="s">
        <v>224</v>
      </c>
      <c r="LJ1" s="52" t="s">
        <v>225</v>
      </c>
      <c r="LK1" s="52" t="s">
        <v>226</v>
      </c>
      <c r="LL1" s="52" t="s">
        <v>220</v>
      </c>
      <c r="LM1" s="52" t="s">
        <v>221</v>
      </c>
      <c r="LN1" s="52" t="s">
        <v>222</v>
      </c>
      <c r="LO1" s="52" t="s">
        <v>223</v>
      </c>
      <c r="LP1" s="52" t="s">
        <v>224</v>
      </c>
      <c r="LQ1" s="52" t="s">
        <v>225</v>
      </c>
      <c r="LR1" s="52" t="s">
        <v>226</v>
      </c>
      <c r="LS1" s="52" t="s">
        <v>220</v>
      </c>
      <c r="LT1" s="52" t="s">
        <v>221</v>
      </c>
      <c r="LU1" s="52" t="s">
        <v>222</v>
      </c>
      <c r="LV1" s="52" t="s">
        <v>223</v>
      </c>
      <c r="LW1" s="52" t="s">
        <v>224</v>
      </c>
      <c r="LX1" s="52" t="s">
        <v>225</v>
      </c>
      <c r="LY1" s="52" t="s">
        <v>226</v>
      </c>
      <c r="LZ1" s="52" t="s">
        <v>220</v>
      </c>
      <c r="MA1" s="52" t="s">
        <v>221</v>
      </c>
      <c r="MB1" s="52" t="s">
        <v>222</v>
      </c>
      <c r="MC1" s="52" t="s">
        <v>223</v>
      </c>
      <c r="MD1" s="52" t="s">
        <v>224</v>
      </c>
      <c r="ME1" s="52" t="s">
        <v>225</v>
      </c>
      <c r="MF1" s="52" t="s">
        <v>226</v>
      </c>
      <c r="MG1" s="52" t="s">
        <v>220</v>
      </c>
      <c r="MH1" s="52" t="s">
        <v>221</v>
      </c>
      <c r="MI1" s="52" t="s">
        <v>222</v>
      </c>
      <c r="MJ1" s="52" t="s">
        <v>223</v>
      </c>
      <c r="MK1" s="52" t="s">
        <v>224</v>
      </c>
      <c r="ML1" s="52" t="s">
        <v>225</v>
      </c>
      <c r="MM1" s="52" t="s">
        <v>226</v>
      </c>
      <c r="MN1" s="52" t="s">
        <v>220</v>
      </c>
      <c r="MO1" s="52" t="s">
        <v>221</v>
      </c>
      <c r="MP1" s="52" t="s">
        <v>222</v>
      </c>
      <c r="MQ1" s="52" t="s">
        <v>223</v>
      </c>
      <c r="MR1" s="52" t="s">
        <v>224</v>
      </c>
      <c r="MS1" s="52" t="s">
        <v>225</v>
      </c>
      <c r="MT1" s="52" t="s">
        <v>226</v>
      </c>
      <c r="MU1" s="52" t="s">
        <v>220</v>
      </c>
      <c r="MV1" s="52" t="s">
        <v>221</v>
      </c>
      <c r="MW1" s="52" t="s">
        <v>222</v>
      </c>
      <c r="MX1" s="52" t="s">
        <v>223</v>
      </c>
      <c r="MY1" s="52" t="s">
        <v>224</v>
      </c>
      <c r="MZ1" s="52" t="s">
        <v>225</v>
      </c>
      <c r="NA1" s="52" t="s">
        <v>226</v>
      </c>
      <c r="NB1" s="52" t="s">
        <v>220</v>
      </c>
      <c r="NC1" s="52" t="s">
        <v>221</v>
      </c>
      <c r="ND1" s="52" t="s">
        <v>222</v>
      </c>
      <c r="NE1" s="52" t="s">
        <v>223</v>
      </c>
      <c r="NF1" s="52" t="s">
        <v>224</v>
      </c>
      <c r="NG1" s="52" t="s">
        <v>225</v>
      </c>
      <c r="NH1" s="52" t="s">
        <v>226</v>
      </c>
    </row>
    <row r="2" spans="1:15362" s="49" customFormat="1" ht="15">
      <c r="A2" s="83"/>
      <c r="B2" s="84">
        <v>46054</v>
      </c>
      <c r="C2" s="84">
        <v>46055</v>
      </c>
      <c r="D2" s="84">
        <v>46056</v>
      </c>
      <c r="E2" s="84">
        <v>46057</v>
      </c>
      <c r="F2" s="84">
        <v>46058</v>
      </c>
      <c r="G2" s="84">
        <v>46059</v>
      </c>
      <c r="H2" s="84">
        <v>46060</v>
      </c>
      <c r="I2" s="84">
        <v>46061</v>
      </c>
      <c r="J2" s="84">
        <v>46062</v>
      </c>
      <c r="K2" s="84">
        <v>46063</v>
      </c>
      <c r="L2" s="84">
        <v>46064</v>
      </c>
      <c r="M2" s="84">
        <v>46065</v>
      </c>
      <c r="N2" s="84">
        <v>46066</v>
      </c>
      <c r="O2" s="84">
        <v>46067</v>
      </c>
      <c r="P2" s="84">
        <v>46068</v>
      </c>
      <c r="Q2" s="84">
        <v>46069</v>
      </c>
      <c r="R2" s="84">
        <v>46070</v>
      </c>
      <c r="S2" s="84">
        <v>46071</v>
      </c>
      <c r="T2" s="84">
        <v>46072</v>
      </c>
      <c r="U2" s="84">
        <v>46073</v>
      </c>
      <c r="V2" s="84">
        <v>46074</v>
      </c>
      <c r="W2" s="84">
        <v>46075</v>
      </c>
      <c r="X2" s="84">
        <v>46076</v>
      </c>
      <c r="Y2" s="84">
        <v>46077</v>
      </c>
      <c r="Z2" s="84">
        <v>46078</v>
      </c>
      <c r="AA2" s="84">
        <v>46079</v>
      </c>
      <c r="AB2" s="84">
        <v>46080</v>
      </c>
      <c r="AC2" s="84">
        <v>46081</v>
      </c>
      <c r="AD2" s="84">
        <v>46082</v>
      </c>
      <c r="AE2" s="84">
        <v>46083</v>
      </c>
      <c r="AF2" s="84">
        <v>46084</v>
      </c>
      <c r="AG2" s="84">
        <v>46085</v>
      </c>
      <c r="AH2" s="84">
        <v>46086</v>
      </c>
      <c r="AI2" s="84">
        <v>46087</v>
      </c>
      <c r="AJ2" s="84">
        <v>46088</v>
      </c>
      <c r="AK2" s="84">
        <v>46089</v>
      </c>
      <c r="AL2" s="84">
        <v>46090</v>
      </c>
      <c r="AM2" s="84">
        <v>46091</v>
      </c>
      <c r="AN2" s="84">
        <v>46092</v>
      </c>
      <c r="AO2" s="84">
        <v>46093</v>
      </c>
      <c r="AP2" s="84">
        <v>46094</v>
      </c>
      <c r="AQ2" s="84">
        <v>46095</v>
      </c>
      <c r="AR2" s="84">
        <v>46096</v>
      </c>
      <c r="AS2" s="84">
        <v>46097</v>
      </c>
      <c r="AT2" s="84">
        <v>46098</v>
      </c>
      <c r="AU2" s="84">
        <v>46099</v>
      </c>
      <c r="AV2" s="84">
        <v>46100</v>
      </c>
      <c r="AW2" s="84">
        <v>46101</v>
      </c>
      <c r="AX2" s="84">
        <v>46102</v>
      </c>
      <c r="AY2" s="84">
        <v>46103</v>
      </c>
      <c r="AZ2" s="84">
        <v>46104</v>
      </c>
      <c r="BA2" s="84">
        <v>46105</v>
      </c>
      <c r="BB2" s="84">
        <v>46106</v>
      </c>
      <c r="BC2" s="84">
        <v>46107</v>
      </c>
      <c r="BD2" s="84">
        <v>46108</v>
      </c>
      <c r="BE2" s="84">
        <v>46109</v>
      </c>
      <c r="BF2" s="84">
        <v>46110</v>
      </c>
      <c r="BG2" s="84">
        <v>46111</v>
      </c>
      <c r="BH2" s="84">
        <v>46112</v>
      </c>
      <c r="BI2" s="84">
        <v>46113</v>
      </c>
      <c r="BJ2" s="84">
        <v>46114</v>
      </c>
      <c r="BK2" s="84">
        <v>46115</v>
      </c>
      <c r="BL2" s="84">
        <v>46116</v>
      </c>
      <c r="BM2" s="84">
        <v>46117</v>
      </c>
      <c r="BN2" s="84">
        <v>46118</v>
      </c>
      <c r="BO2" s="84">
        <v>46119</v>
      </c>
      <c r="BP2" s="84">
        <v>46120</v>
      </c>
      <c r="BQ2" s="84">
        <v>46121</v>
      </c>
      <c r="BR2" s="84">
        <v>46122</v>
      </c>
      <c r="BS2" s="84">
        <v>46123</v>
      </c>
      <c r="BT2" s="84">
        <v>46124</v>
      </c>
      <c r="BU2" s="84">
        <v>46125</v>
      </c>
      <c r="BV2" s="84">
        <v>46126</v>
      </c>
      <c r="BW2" s="84">
        <v>46127</v>
      </c>
      <c r="BX2" s="84">
        <v>46128</v>
      </c>
      <c r="BY2" s="84">
        <v>46129</v>
      </c>
      <c r="BZ2" s="84">
        <v>46130</v>
      </c>
      <c r="CA2" s="84">
        <v>46131</v>
      </c>
      <c r="CB2" s="84">
        <v>46132</v>
      </c>
      <c r="CC2" s="84">
        <v>46133</v>
      </c>
      <c r="CD2" s="84">
        <v>46134</v>
      </c>
      <c r="CE2" s="84">
        <v>46135</v>
      </c>
      <c r="CF2" s="84">
        <v>46136</v>
      </c>
      <c r="CG2" s="84">
        <v>46137</v>
      </c>
      <c r="CH2" s="84">
        <v>46138</v>
      </c>
      <c r="CI2" s="84">
        <v>46139</v>
      </c>
      <c r="CJ2" s="84">
        <v>46140</v>
      </c>
      <c r="CK2" s="84">
        <v>46141</v>
      </c>
      <c r="CL2" s="84">
        <v>46142</v>
      </c>
      <c r="CM2" s="84">
        <v>46143</v>
      </c>
      <c r="CN2" s="84">
        <v>46144</v>
      </c>
      <c r="CO2" s="84">
        <v>46145</v>
      </c>
      <c r="CP2" s="84">
        <v>46146</v>
      </c>
      <c r="CQ2" s="84">
        <v>46147</v>
      </c>
      <c r="CR2" s="84">
        <v>46148</v>
      </c>
      <c r="CS2" s="84">
        <v>46149</v>
      </c>
      <c r="CT2" s="84">
        <v>46150</v>
      </c>
      <c r="CU2" s="84">
        <v>46151</v>
      </c>
      <c r="CV2" s="84">
        <v>46152</v>
      </c>
      <c r="CW2" s="84">
        <v>46153</v>
      </c>
      <c r="CX2" s="84">
        <v>46154</v>
      </c>
      <c r="CY2" s="84">
        <v>46155</v>
      </c>
      <c r="CZ2" s="84">
        <v>46156</v>
      </c>
      <c r="DA2" s="84">
        <v>46157</v>
      </c>
      <c r="DB2" s="84">
        <v>46158</v>
      </c>
      <c r="DC2" s="84">
        <v>46159</v>
      </c>
      <c r="DD2" s="84">
        <v>46160</v>
      </c>
      <c r="DE2" s="84">
        <v>46161</v>
      </c>
      <c r="DF2" s="84">
        <v>46162</v>
      </c>
      <c r="DG2" s="84">
        <v>46163</v>
      </c>
      <c r="DH2" s="84">
        <v>46164</v>
      </c>
      <c r="DI2" s="84">
        <v>46165</v>
      </c>
      <c r="DJ2" s="84">
        <v>46166</v>
      </c>
      <c r="DK2" s="84">
        <v>46167</v>
      </c>
      <c r="DL2" s="84">
        <v>46168</v>
      </c>
      <c r="DM2" s="84">
        <v>46169</v>
      </c>
      <c r="DN2" s="84">
        <v>46170</v>
      </c>
      <c r="DO2" s="84">
        <v>46171</v>
      </c>
      <c r="DP2" s="84">
        <v>46172</v>
      </c>
      <c r="DQ2" s="84">
        <v>46173</v>
      </c>
      <c r="DR2" s="84">
        <v>46174</v>
      </c>
      <c r="DS2" s="84">
        <v>46175</v>
      </c>
      <c r="DT2" s="84">
        <v>46176</v>
      </c>
      <c r="DU2" s="84">
        <v>46177</v>
      </c>
      <c r="DV2" s="84">
        <v>46178</v>
      </c>
      <c r="DW2" s="84">
        <v>46179</v>
      </c>
      <c r="DX2" s="84">
        <v>46180</v>
      </c>
      <c r="DY2" s="84">
        <v>46181</v>
      </c>
      <c r="DZ2" s="84">
        <v>46182</v>
      </c>
      <c r="EA2" s="84">
        <v>46183</v>
      </c>
      <c r="EB2" s="84">
        <v>46184</v>
      </c>
      <c r="EC2" s="84">
        <v>46185</v>
      </c>
      <c r="ED2" s="84">
        <v>46186</v>
      </c>
      <c r="EE2" s="84">
        <v>46187</v>
      </c>
      <c r="EF2" s="84">
        <v>46188</v>
      </c>
      <c r="EG2" s="84">
        <v>46189</v>
      </c>
      <c r="EH2" s="84">
        <v>46190</v>
      </c>
      <c r="EI2" s="84">
        <v>46191</v>
      </c>
      <c r="EJ2" s="84">
        <v>46192</v>
      </c>
      <c r="EK2" s="84">
        <v>46193</v>
      </c>
      <c r="EL2" s="84">
        <v>46194</v>
      </c>
      <c r="EM2" s="84">
        <v>46195</v>
      </c>
      <c r="EN2" s="84">
        <v>46196</v>
      </c>
      <c r="EO2" s="84">
        <v>46197</v>
      </c>
      <c r="EP2" s="84">
        <v>46198</v>
      </c>
      <c r="EQ2" s="84">
        <v>46199</v>
      </c>
      <c r="ER2" s="84">
        <v>46200</v>
      </c>
      <c r="ES2" s="84">
        <v>46201</v>
      </c>
      <c r="ET2" s="84">
        <v>46202</v>
      </c>
      <c r="EU2" s="84">
        <v>46203</v>
      </c>
      <c r="EV2" s="84">
        <v>46204</v>
      </c>
      <c r="EW2" s="84">
        <v>46205</v>
      </c>
      <c r="EX2" s="84">
        <v>46206</v>
      </c>
      <c r="EY2" s="84">
        <v>46207</v>
      </c>
      <c r="EZ2" s="84">
        <v>46208</v>
      </c>
      <c r="FA2" s="84">
        <v>46209</v>
      </c>
      <c r="FB2" s="84">
        <v>46210</v>
      </c>
      <c r="FC2" s="84">
        <v>46211</v>
      </c>
      <c r="FD2" s="84">
        <v>46212</v>
      </c>
      <c r="FE2" s="84">
        <v>46213</v>
      </c>
      <c r="FF2" s="84">
        <v>46214</v>
      </c>
      <c r="FG2" s="84">
        <v>46215</v>
      </c>
      <c r="FH2" s="84">
        <v>46216</v>
      </c>
      <c r="FI2" s="84">
        <v>46217</v>
      </c>
      <c r="FJ2" s="84">
        <v>46218</v>
      </c>
      <c r="FK2" s="84">
        <v>46219</v>
      </c>
      <c r="FL2" s="84">
        <v>46220</v>
      </c>
      <c r="FM2" s="84">
        <v>46221</v>
      </c>
      <c r="FN2" s="84">
        <v>46222</v>
      </c>
      <c r="FO2" s="84">
        <v>46223</v>
      </c>
      <c r="FP2" s="84">
        <v>46224</v>
      </c>
      <c r="FQ2" s="84">
        <v>46225</v>
      </c>
      <c r="FR2" s="84">
        <v>46226</v>
      </c>
      <c r="FS2" s="84">
        <v>46227</v>
      </c>
      <c r="FT2" s="84">
        <v>46228</v>
      </c>
      <c r="FU2" s="84">
        <v>46229</v>
      </c>
      <c r="FV2" s="84">
        <v>46230</v>
      </c>
      <c r="FW2" s="84">
        <v>46231</v>
      </c>
      <c r="FX2" s="84">
        <v>46232</v>
      </c>
      <c r="FY2" s="84">
        <v>46233</v>
      </c>
      <c r="FZ2" s="84">
        <v>46234</v>
      </c>
      <c r="GA2" s="84">
        <v>46235</v>
      </c>
      <c r="GB2" s="84">
        <v>46236</v>
      </c>
      <c r="GC2" s="84">
        <v>46237</v>
      </c>
      <c r="GD2" s="84">
        <v>46238</v>
      </c>
      <c r="GE2" s="84">
        <v>46239</v>
      </c>
      <c r="GF2" s="84">
        <v>46240</v>
      </c>
      <c r="GG2" s="84">
        <v>46241</v>
      </c>
      <c r="GH2" s="84">
        <v>46242</v>
      </c>
      <c r="GI2" s="84">
        <v>46243</v>
      </c>
      <c r="GJ2" s="84">
        <v>46244</v>
      </c>
      <c r="GK2" s="84">
        <v>46245</v>
      </c>
      <c r="GL2" s="84">
        <v>46246</v>
      </c>
      <c r="GM2" s="84">
        <v>46247</v>
      </c>
      <c r="GN2" s="84">
        <v>46248</v>
      </c>
      <c r="GO2" s="84">
        <v>46249</v>
      </c>
      <c r="GP2" s="84">
        <v>46250</v>
      </c>
      <c r="GQ2" s="84">
        <v>46251</v>
      </c>
      <c r="GR2" s="84">
        <v>46252</v>
      </c>
      <c r="GS2" s="84">
        <v>46253</v>
      </c>
      <c r="GT2" s="84">
        <v>46254</v>
      </c>
      <c r="GU2" s="84">
        <v>46255</v>
      </c>
      <c r="GV2" s="84">
        <v>46256</v>
      </c>
      <c r="GW2" s="84">
        <v>46257</v>
      </c>
      <c r="GX2" s="84">
        <v>46258</v>
      </c>
      <c r="GY2" s="84">
        <v>46259</v>
      </c>
      <c r="GZ2" s="84">
        <v>46260</v>
      </c>
      <c r="HA2" s="84">
        <v>46261</v>
      </c>
      <c r="HB2" s="84">
        <v>46262</v>
      </c>
      <c r="HC2" s="84">
        <v>46263</v>
      </c>
      <c r="HD2" s="84">
        <v>46264</v>
      </c>
      <c r="HE2" s="84">
        <v>46265</v>
      </c>
      <c r="HF2" s="84">
        <v>46266</v>
      </c>
      <c r="HG2" s="84">
        <v>46267</v>
      </c>
      <c r="HH2" s="84">
        <v>46268</v>
      </c>
      <c r="HI2" s="84">
        <v>46269</v>
      </c>
      <c r="HJ2" s="84">
        <v>46270</v>
      </c>
      <c r="HK2" s="84">
        <v>46271</v>
      </c>
      <c r="HL2" s="84">
        <v>46272</v>
      </c>
      <c r="HM2" s="84">
        <v>46273</v>
      </c>
      <c r="HN2" s="84">
        <v>46274</v>
      </c>
      <c r="HO2" s="84">
        <v>46275</v>
      </c>
      <c r="HP2" s="84">
        <v>46276</v>
      </c>
      <c r="HQ2" s="84">
        <v>46277</v>
      </c>
      <c r="HR2" s="84">
        <v>46278</v>
      </c>
      <c r="HS2" s="84">
        <v>46279</v>
      </c>
      <c r="HT2" s="84">
        <v>46280</v>
      </c>
      <c r="HU2" s="84">
        <v>46281</v>
      </c>
      <c r="HV2" s="84">
        <v>46282</v>
      </c>
      <c r="HW2" s="84">
        <v>46283</v>
      </c>
      <c r="HX2" s="84">
        <v>46284</v>
      </c>
      <c r="HY2" s="84">
        <v>46285</v>
      </c>
      <c r="HZ2" s="84">
        <v>46286</v>
      </c>
      <c r="IA2" s="84">
        <v>46287</v>
      </c>
      <c r="IB2" s="84">
        <v>46288</v>
      </c>
      <c r="IC2" s="84">
        <v>46289</v>
      </c>
      <c r="ID2" s="84">
        <v>46290</v>
      </c>
      <c r="IE2" s="84">
        <v>46291</v>
      </c>
      <c r="IF2" s="84">
        <v>46292</v>
      </c>
      <c r="IG2" s="84">
        <v>46293</v>
      </c>
      <c r="IH2" s="84">
        <v>46294</v>
      </c>
      <c r="II2" s="84">
        <v>46295</v>
      </c>
      <c r="IJ2" s="84">
        <v>46296</v>
      </c>
      <c r="IK2" s="84">
        <v>46297</v>
      </c>
      <c r="IL2" s="84">
        <v>46298</v>
      </c>
      <c r="IM2" s="84">
        <v>46299</v>
      </c>
      <c r="IN2" s="84">
        <v>46300</v>
      </c>
      <c r="IO2" s="84">
        <v>46301</v>
      </c>
      <c r="IP2" s="84">
        <v>46302</v>
      </c>
      <c r="IQ2" s="84">
        <v>46303</v>
      </c>
      <c r="IR2" s="84">
        <v>46304</v>
      </c>
      <c r="IS2" s="84">
        <v>46305</v>
      </c>
      <c r="IT2" s="84">
        <v>46306</v>
      </c>
      <c r="IU2" s="84">
        <v>46307</v>
      </c>
      <c r="IV2" s="84">
        <v>46308</v>
      </c>
      <c r="IW2" s="84">
        <v>46309</v>
      </c>
      <c r="IX2" s="84">
        <v>46310</v>
      </c>
      <c r="IY2" s="84">
        <v>46311</v>
      </c>
      <c r="IZ2" s="84">
        <v>46312</v>
      </c>
      <c r="JA2" s="84">
        <v>46313</v>
      </c>
      <c r="JB2" s="84">
        <v>46314</v>
      </c>
      <c r="JC2" s="84">
        <v>46315</v>
      </c>
      <c r="JD2" s="84">
        <v>46316</v>
      </c>
      <c r="JE2" s="84">
        <v>46317</v>
      </c>
      <c r="JF2" s="84">
        <v>46318</v>
      </c>
      <c r="JG2" s="84">
        <v>46319</v>
      </c>
      <c r="JH2" s="84">
        <v>46320</v>
      </c>
      <c r="JI2" s="84">
        <v>46321</v>
      </c>
      <c r="JJ2" s="84">
        <v>46322</v>
      </c>
      <c r="JK2" s="84">
        <v>46323</v>
      </c>
      <c r="JL2" s="84">
        <v>46324</v>
      </c>
      <c r="JM2" s="84">
        <v>46325</v>
      </c>
      <c r="JN2" s="84">
        <v>46326</v>
      </c>
      <c r="JO2" s="84">
        <v>46327</v>
      </c>
      <c r="JP2" s="84">
        <v>46328</v>
      </c>
      <c r="JQ2" s="84">
        <v>46329</v>
      </c>
      <c r="JR2" s="84">
        <v>46330</v>
      </c>
      <c r="JS2" s="84">
        <v>46331</v>
      </c>
      <c r="JT2" s="84">
        <v>46332</v>
      </c>
      <c r="JU2" s="84">
        <v>46333</v>
      </c>
      <c r="JV2" s="84">
        <v>46334</v>
      </c>
      <c r="JW2" s="84">
        <v>46335</v>
      </c>
      <c r="JX2" s="84">
        <v>46336</v>
      </c>
      <c r="JY2" s="84">
        <v>46337</v>
      </c>
      <c r="JZ2" s="84">
        <v>46338</v>
      </c>
      <c r="KA2" s="84">
        <v>46339</v>
      </c>
      <c r="KB2" s="84">
        <v>46340</v>
      </c>
      <c r="KC2" s="84">
        <v>46341</v>
      </c>
      <c r="KD2" s="84">
        <v>46342</v>
      </c>
      <c r="KE2" s="84">
        <v>46343</v>
      </c>
      <c r="KF2" s="84">
        <v>46344</v>
      </c>
      <c r="KG2" s="84">
        <v>46345</v>
      </c>
      <c r="KH2" s="84">
        <v>46346</v>
      </c>
      <c r="KI2" s="84">
        <v>46347</v>
      </c>
      <c r="KJ2" s="84">
        <v>46348</v>
      </c>
      <c r="KK2" s="84">
        <v>46349</v>
      </c>
      <c r="KL2" s="84">
        <v>46350</v>
      </c>
      <c r="KM2" s="84">
        <v>46351</v>
      </c>
      <c r="KN2" s="84">
        <v>46352</v>
      </c>
      <c r="KO2" s="84">
        <v>46353</v>
      </c>
      <c r="KP2" s="84">
        <v>46354</v>
      </c>
      <c r="KQ2" s="84">
        <v>46355</v>
      </c>
      <c r="KR2" s="84">
        <v>46356</v>
      </c>
      <c r="KS2" s="84">
        <v>46357</v>
      </c>
      <c r="KT2" s="84">
        <v>46358</v>
      </c>
      <c r="KU2" s="84">
        <v>46359</v>
      </c>
      <c r="KV2" s="84">
        <v>46360</v>
      </c>
      <c r="KW2" s="84">
        <v>46361</v>
      </c>
      <c r="KX2" s="84">
        <v>46362</v>
      </c>
      <c r="KY2" s="84">
        <v>46363</v>
      </c>
      <c r="KZ2" s="84">
        <v>46364</v>
      </c>
      <c r="LA2" s="84">
        <v>46365</v>
      </c>
      <c r="LB2" s="84">
        <v>46366</v>
      </c>
      <c r="LC2" s="84">
        <v>46367</v>
      </c>
      <c r="LD2" s="84">
        <v>46368</v>
      </c>
      <c r="LE2" s="84">
        <v>46369</v>
      </c>
      <c r="LF2" s="84">
        <v>46370</v>
      </c>
      <c r="LG2" s="84">
        <v>46371</v>
      </c>
      <c r="LH2" s="84">
        <v>46372</v>
      </c>
      <c r="LI2" s="84">
        <v>46373</v>
      </c>
      <c r="LJ2" s="84">
        <v>46374</v>
      </c>
      <c r="LK2" s="84">
        <v>46375</v>
      </c>
      <c r="LL2" s="84">
        <v>46376</v>
      </c>
      <c r="LM2" s="84">
        <v>46377</v>
      </c>
      <c r="LN2" s="84">
        <v>46378</v>
      </c>
      <c r="LO2" s="84">
        <v>46379</v>
      </c>
      <c r="LP2" s="84">
        <v>46380</v>
      </c>
      <c r="LQ2" s="84">
        <v>46381</v>
      </c>
      <c r="LR2" s="84">
        <v>46382</v>
      </c>
      <c r="LS2" s="84">
        <v>46383</v>
      </c>
      <c r="LT2" s="84">
        <v>46384</v>
      </c>
      <c r="LU2" s="84">
        <v>46385</v>
      </c>
      <c r="LV2" s="84">
        <v>46386</v>
      </c>
      <c r="LW2" s="84">
        <v>46387</v>
      </c>
      <c r="LX2" s="84">
        <v>46388</v>
      </c>
      <c r="LY2" s="84">
        <v>46389</v>
      </c>
      <c r="LZ2" s="84">
        <v>46390</v>
      </c>
      <c r="MA2" s="84">
        <v>46391</v>
      </c>
      <c r="MB2" s="84">
        <v>46392</v>
      </c>
      <c r="MC2" s="84">
        <v>46393</v>
      </c>
      <c r="MD2" s="84">
        <v>46394</v>
      </c>
      <c r="ME2" s="84">
        <v>46395</v>
      </c>
      <c r="MF2" s="84">
        <v>46396</v>
      </c>
      <c r="MG2" s="84">
        <v>46397</v>
      </c>
      <c r="MH2" s="84">
        <v>46398</v>
      </c>
      <c r="MI2" s="84">
        <v>46399</v>
      </c>
      <c r="MJ2" s="84">
        <v>46400</v>
      </c>
      <c r="MK2" s="84">
        <v>46401</v>
      </c>
      <c r="ML2" s="84">
        <v>46402</v>
      </c>
      <c r="MM2" s="84">
        <v>46403</v>
      </c>
      <c r="MN2" s="84">
        <v>46404</v>
      </c>
      <c r="MO2" s="84">
        <v>46405</v>
      </c>
      <c r="MP2" s="84">
        <v>46406</v>
      </c>
      <c r="MQ2" s="84">
        <v>46407</v>
      </c>
      <c r="MR2" s="84">
        <v>46408</v>
      </c>
      <c r="MS2" s="84">
        <v>46409</v>
      </c>
      <c r="MT2" s="84">
        <v>46410</v>
      </c>
      <c r="MU2" s="84">
        <v>46411</v>
      </c>
      <c r="MV2" s="84">
        <v>46412</v>
      </c>
      <c r="MW2" s="84">
        <v>46413</v>
      </c>
      <c r="MX2" s="84">
        <v>46414</v>
      </c>
      <c r="MY2" s="84">
        <v>46415</v>
      </c>
      <c r="MZ2" s="84">
        <v>46416</v>
      </c>
      <c r="NA2" s="84">
        <v>46417</v>
      </c>
      <c r="NB2" s="84">
        <v>46418</v>
      </c>
      <c r="NC2" s="84">
        <v>46419</v>
      </c>
      <c r="ND2" s="84">
        <v>46420</v>
      </c>
      <c r="NE2" s="84">
        <v>46421</v>
      </c>
      <c r="NF2" s="84">
        <v>46422</v>
      </c>
      <c r="NG2" s="84">
        <v>46423</v>
      </c>
      <c r="NH2" s="84">
        <v>46424</v>
      </c>
    </row>
    <row r="3" spans="1:15362" s="66" customFormat="1" ht="15" customHeight="1">
      <c r="A3" s="312" t="s">
        <v>5478</v>
      </c>
      <c r="B3" s="84">
        <f>IF(ISBLANK('Inbound SOS &amp; EOD'!B27),B2,'Inbound SOS &amp; EOD'!B27)</f>
        <v>46043</v>
      </c>
      <c r="C3" s="84">
        <f>IF(ISBLANK('Inbound SOS &amp; EOD'!C27),C2,'Inbound SOS &amp; EOD'!C27)</f>
        <v>46044</v>
      </c>
      <c r="D3" s="84">
        <f>IF(ISBLANK('Inbound SOS &amp; EOD'!D27),D2,'Inbound SOS &amp; EOD'!D27)</f>
        <v>46049</v>
      </c>
      <c r="E3" s="84">
        <f>IF(ISBLANK('Inbound SOS &amp; EOD'!E27),E2,'Inbound SOS &amp; EOD'!E27)</f>
        <v>46050</v>
      </c>
      <c r="F3" s="84">
        <f>IF(ISBLANK('Inbound SOS &amp; EOD'!F27),F2,'Inbound SOS &amp; EOD'!F27)</f>
        <v>46053</v>
      </c>
      <c r="G3" s="84">
        <f>IF(ISBLANK('Inbound SOS &amp; EOD'!G27),G2,'Inbound SOS &amp; EOD'!G27)</f>
        <v>46056</v>
      </c>
      <c r="H3" s="84">
        <f>IF(ISBLANK('Inbound SOS &amp; EOD'!H27),H2,'Inbound SOS &amp; EOD'!H27)</f>
        <v>46056</v>
      </c>
      <c r="I3" s="84">
        <f>IF(ISBLANK('Inbound SOS &amp; EOD'!I27),I2,'Inbound SOS &amp; EOD'!I27)</f>
        <v>46057</v>
      </c>
      <c r="J3" s="84">
        <f>IF(ISBLANK('Inbound SOS &amp; EOD'!J27),J2,'Inbound SOS &amp; EOD'!J27)</f>
        <v>46058</v>
      </c>
      <c r="K3" s="84">
        <f>IF(ISBLANK('Inbound SOS &amp; EOD'!K27),K2,'Inbound SOS &amp; EOD'!K27)</f>
        <v>46062</v>
      </c>
      <c r="L3" s="84">
        <f>IF(ISBLANK('Inbound SOS &amp; EOD'!L27),L2,'Inbound SOS &amp; EOD'!L27)</f>
        <v>46063</v>
      </c>
      <c r="M3" s="84">
        <f>IF(ISBLANK('Inbound SOS &amp; EOD'!M27),M2,'Inbound SOS &amp; EOD'!M27)</f>
        <v>46063</v>
      </c>
      <c r="N3" s="84">
        <f>IF(ISBLANK('Inbound SOS &amp; EOD'!N27),N2,'Inbound SOS &amp; EOD'!N27)</f>
        <v>46065</v>
      </c>
      <c r="O3" s="84">
        <f>IF(ISBLANK('Inbound SOS &amp; EOD'!O27),O2,'Inbound SOS &amp; EOD'!O27)</f>
        <v>46065</v>
      </c>
      <c r="P3" s="84">
        <f>IF(ISBLANK('Inbound SOS &amp; EOD'!P27),P2,'Inbound SOS &amp; EOD'!P27)</f>
        <v>46065</v>
      </c>
      <c r="Q3" s="84">
        <f>IF(ISBLANK('Inbound SOS &amp; EOD'!Q27),Q2,'Inbound SOS &amp; EOD'!Q27)</f>
        <v>46066</v>
      </c>
      <c r="R3" s="84">
        <f>IF(ISBLANK('Inbound SOS &amp; EOD'!R27),R2,'Inbound SOS &amp; EOD'!R27)</f>
        <v>46069</v>
      </c>
      <c r="S3" s="84">
        <f>IF(ISBLANK('Inbound SOS &amp; EOD'!S27),S2,'Inbound SOS &amp; EOD'!S27)</f>
        <v>46070</v>
      </c>
      <c r="T3" s="84">
        <f>IF(ISBLANK('Inbound SOS &amp; EOD'!T27),T2,'Inbound SOS &amp; EOD'!T27)</f>
        <v>46070</v>
      </c>
      <c r="U3" s="84">
        <f>IF(ISBLANK('Inbound SOS &amp; EOD'!U27),U2,'Inbound SOS &amp; EOD'!U27)</f>
        <v>46070</v>
      </c>
      <c r="V3" s="84">
        <f>IF(ISBLANK('Inbound SOS &amp; EOD'!V27),V2,'Inbound SOS &amp; EOD'!V27)</f>
        <v>46071</v>
      </c>
      <c r="W3" s="84">
        <f>IF(ISBLANK('Inbound SOS &amp; EOD'!W27),W2,'Inbound SOS &amp; EOD'!W27)</f>
        <v>46071</v>
      </c>
      <c r="X3" s="84">
        <f>IF(ISBLANK('Inbound SOS &amp; EOD'!X27),X2,'Inbound SOS &amp; EOD'!X27)</f>
        <v>46076</v>
      </c>
      <c r="Y3" s="84">
        <f>IF(ISBLANK('Inbound SOS &amp; EOD'!Y27),Y2,'Inbound SOS &amp; EOD'!Y27)</f>
        <v>46076</v>
      </c>
      <c r="Z3" s="84">
        <f>IF(ISBLANK('Inbound SOS &amp; EOD'!Z27),Z2,'Inbound SOS &amp; EOD'!Z27)</f>
        <v>46078</v>
      </c>
      <c r="AA3" s="84">
        <f>IF(ISBLANK('Inbound SOS &amp; EOD'!AA27),AA2,'Inbound SOS &amp; EOD'!AA27)</f>
        <v>46079</v>
      </c>
      <c r="AB3" s="84">
        <f>IF(ISBLANK('Inbound SOS &amp; EOD'!AB27),AB2,'Inbound SOS &amp; EOD'!AB27)</f>
        <v>46080</v>
      </c>
      <c r="AC3" s="84">
        <f>IF(ISBLANK('Inbound SOS &amp; EOD'!AC27),AC2,'Inbound SOS &amp; EOD'!AC27)</f>
        <v>46080</v>
      </c>
      <c r="AD3" s="84">
        <f>IF(ISBLANK('Inbound SOS &amp; EOD'!AD27),AD2,'Inbound SOS &amp; EOD'!AD27)</f>
        <v>46080</v>
      </c>
      <c r="AE3" s="84">
        <f>IF(ISBLANK('Inbound SOS &amp; EOD'!AE27),AE2,'Inbound SOS &amp; EOD'!AE27)</f>
        <v>46080</v>
      </c>
      <c r="AF3" s="84">
        <f>IF(ISBLANK('Inbound SOS &amp; EOD'!AF27),AF2,'Inbound SOS &amp; EOD'!AF27)</f>
        <v>46083</v>
      </c>
      <c r="AG3" s="84">
        <f>IF(ISBLANK('Inbound SOS &amp; EOD'!AG27),AG2,'Inbound SOS &amp; EOD'!AG27)</f>
        <v>46084</v>
      </c>
      <c r="AH3" s="84">
        <f>IF(ISBLANK('Inbound SOS &amp; EOD'!AH27),AH2,'Inbound SOS &amp; EOD'!AH27)</f>
        <v>46085</v>
      </c>
      <c r="AI3" s="84">
        <f>IF(ISBLANK('Inbound SOS &amp; EOD'!AI27),AI2,'Inbound SOS &amp; EOD'!AI27)</f>
        <v>46085</v>
      </c>
      <c r="AJ3" s="84">
        <f>IF(ISBLANK('Inbound SOS &amp; EOD'!AJ27),AJ2,'Inbound SOS &amp; EOD'!AJ27)</f>
        <v>46085</v>
      </c>
      <c r="AK3" s="84">
        <f>IF(ISBLANK('Inbound SOS &amp; EOD'!AK27),AK2,'Inbound SOS &amp; EOD'!AK27)</f>
        <v>46087</v>
      </c>
      <c r="AL3" s="84">
        <f>IF(ISBLANK('Inbound SOS &amp; EOD'!AL27),AL2,'Inbound SOS &amp; EOD'!AL27)</f>
        <v>46087</v>
      </c>
      <c r="AM3" s="84">
        <f>IF(ISBLANK('Inbound SOS &amp; EOD'!AM27),AM2,'Inbound SOS &amp; EOD'!AM27)</f>
        <v>46090</v>
      </c>
      <c r="AN3" s="84">
        <f>IF(ISBLANK('Inbound SOS &amp; EOD'!AN27),AN2,'Inbound SOS &amp; EOD'!AN27)</f>
        <v>46091</v>
      </c>
      <c r="AO3" s="84">
        <f>IF(ISBLANK('Inbound SOS &amp; EOD'!AO27),AO2,'Inbound SOS &amp; EOD'!AO27)</f>
        <v>46092</v>
      </c>
      <c r="AP3" s="84" t="str">
        <f>IF(ISBLANK('Inbound SOS &amp; EOD'!AP27),AP2,'Inbound SOS &amp; EOD'!AP27)</f>
        <v>na</v>
      </c>
      <c r="AQ3" s="84">
        <f>IF(ISBLANK('Inbound SOS &amp; EOD'!AQ27),AQ2,'Inbound SOS &amp; EOD'!AQ27)</f>
        <v>46094</v>
      </c>
      <c r="AR3" s="84">
        <f>IF(ISBLANK('Inbound SOS &amp; EOD'!AR27),AR2,'Inbound SOS &amp; EOD'!AR27)</f>
        <v>46094</v>
      </c>
      <c r="AS3" s="84">
        <f>IF(ISBLANK('Inbound SOS &amp; EOD'!AS27),AS2,'Inbound SOS &amp; EOD'!AS27)</f>
        <v>46094</v>
      </c>
      <c r="AT3" s="84">
        <f>IF(ISBLANK('Inbound SOS &amp; EOD'!AT27),AT2,'Inbound SOS &amp; EOD'!AT27)</f>
        <v>46097</v>
      </c>
      <c r="AU3" s="84">
        <f>IF(ISBLANK('Inbound SOS &amp; EOD'!AU27),AU2,'Inbound SOS &amp; EOD'!AU27)</f>
        <v>46098</v>
      </c>
      <c r="AV3" s="84">
        <f>IF(ISBLANK('Inbound SOS &amp; EOD'!AV27),AV2,'Inbound SOS &amp; EOD'!AV27)</f>
        <v>46099</v>
      </c>
      <c r="AW3" s="84">
        <f>IF(ISBLANK('Inbound SOS &amp; EOD'!AW27),AW2,'Inbound SOS &amp; EOD'!AW27)</f>
        <v>46100</v>
      </c>
      <c r="AX3" s="84">
        <f>IF(ISBLANK('Inbound SOS &amp; EOD'!AX27),AX2,'Inbound SOS &amp; EOD'!AX27)</f>
        <v>46100</v>
      </c>
      <c r="AY3" s="84">
        <f>IF(ISBLANK('Inbound SOS &amp; EOD'!AY27),AY2,'Inbound SOS &amp; EOD'!AY27)</f>
        <v>46101</v>
      </c>
      <c r="AZ3" s="84">
        <f>IF(ISBLANK('Inbound SOS &amp; EOD'!AZ27),AZ2,'Inbound SOS &amp; EOD'!AZ27)</f>
        <v>46100</v>
      </c>
      <c r="BA3" s="84">
        <f>IF(ISBLANK('Inbound SOS &amp; EOD'!BA27),BA2,'Inbound SOS &amp; EOD'!BA27)</f>
        <v>46104</v>
      </c>
      <c r="BB3" s="84">
        <f>IF(ISBLANK('Inbound SOS &amp; EOD'!BB27),BB2,'Inbound SOS &amp; EOD'!BB27)</f>
        <v>46104</v>
      </c>
      <c r="BC3" s="84">
        <f>IF(ISBLANK('Inbound SOS &amp; EOD'!BC27),BC2,'Inbound SOS &amp; EOD'!BC27)</f>
        <v>46104</v>
      </c>
      <c r="BD3" s="84">
        <f>IF(ISBLANK('Inbound SOS &amp; EOD'!BD27),BD2,'Inbound SOS &amp; EOD'!BD27)</f>
        <v>46105</v>
      </c>
      <c r="BE3" s="84">
        <f>IF(ISBLANK('Inbound SOS &amp; EOD'!BE27),BE2,'Inbound SOS &amp; EOD'!BE27)</f>
        <v>46105</v>
      </c>
      <c r="BF3" s="84">
        <f>IF(ISBLANK('Inbound SOS &amp; EOD'!BF27),BF2,'Inbound SOS &amp; EOD'!BF27)</f>
        <v>46105</v>
      </c>
      <c r="BG3" s="84">
        <f>IF(ISBLANK('Inbound SOS &amp; EOD'!BG27),BG2,'Inbound SOS &amp; EOD'!BG27)</f>
        <v>46107</v>
      </c>
      <c r="BH3" s="84">
        <f>IF(ISBLANK('Inbound SOS &amp; EOD'!BH27),BH2,'Inbound SOS &amp; EOD'!BH27)</f>
        <v>46111</v>
      </c>
      <c r="BI3" s="84">
        <f>IF(ISBLANK('Inbound SOS &amp; EOD'!BI27),BI2,'Inbound SOS &amp; EOD'!BI27)</f>
        <v>46113</v>
      </c>
      <c r="BJ3" s="84">
        <f>IF(ISBLANK('Inbound SOS &amp; EOD'!BJ27),BJ2,'Inbound SOS &amp; EOD'!BJ27)</f>
        <v>46109</v>
      </c>
      <c r="BK3" s="84">
        <f>IF(ISBLANK('Inbound SOS &amp; EOD'!BK27),BK2,'Inbound SOS &amp; EOD'!BK27)</f>
        <v>46113</v>
      </c>
      <c r="BL3" s="84">
        <f>IF(ISBLANK('Inbound SOS &amp; EOD'!BL27),BL2,'Inbound SOS &amp; EOD'!BL27)</f>
        <v>46115</v>
      </c>
      <c r="BM3" s="84">
        <f>IF(ISBLANK('Inbound SOS &amp; EOD'!BM27),BM2,'Inbound SOS &amp; EOD'!BM27)</f>
        <v>46115</v>
      </c>
      <c r="BN3" s="84">
        <f>IF(ISBLANK('Inbound SOS &amp; EOD'!BN27),BN2,'Inbound SOS &amp; EOD'!BN27)</f>
        <v>46115</v>
      </c>
      <c r="BO3" s="84">
        <f>IF(ISBLANK('Inbound SOS &amp; EOD'!BO27),BO2,'Inbound SOS &amp; EOD'!BO27)</f>
        <v>46118</v>
      </c>
      <c r="BP3" s="84">
        <f>IF(ISBLANK('Inbound SOS &amp; EOD'!BP27),BP2,'Inbound SOS &amp; EOD'!BP27)</f>
        <v>46119</v>
      </c>
      <c r="BQ3" s="84">
        <f>IF(ISBLANK('Inbound SOS &amp; EOD'!BQ27),BQ2,'Inbound SOS &amp; EOD'!BQ27)</f>
        <v>46121</v>
      </c>
      <c r="BR3" s="84">
        <f>IF(ISBLANK('Inbound SOS &amp; EOD'!BR27),BR2,'Inbound SOS &amp; EOD'!BR27)</f>
        <v>46120</v>
      </c>
      <c r="BS3" s="84">
        <f>IF(ISBLANK('Inbound SOS &amp; EOD'!BS27),BS2,'Inbound SOS &amp; EOD'!BS27)</f>
        <v>46122</v>
      </c>
      <c r="BT3" s="84">
        <f>IF(ISBLANK('Inbound SOS &amp; EOD'!BT27),BT2,'Inbound SOS &amp; EOD'!BT27)</f>
        <v>46122</v>
      </c>
      <c r="BU3" s="84">
        <f>IF(ISBLANK('Inbound SOS &amp; EOD'!BU27),BU2,'Inbound SOS &amp; EOD'!BU27)</f>
        <v>46125</v>
      </c>
      <c r="BV3" s="84">
        <f>IF(ISBLANK('Inbound SOS &amp; EOD'!BV27),BV2,'Inbound SOS &amp; EOD'!BV27)</f>
        <v>46125</v>
      </c>
      <c r="BW3" s="84">
        <f>IF(ISBLANK('Inbound SOS &amp; EOD'!BW27),BW2,'Inbound SOS &amp; EOD'!BW27)</f>
        <v>46126</v>
      </c>
      <c r="BX3" s="84">
        <f>IF(ISBLANK('Inbound SOS &amp; EOD'!BX27),BX2,'Inbound SOS &amp; EOD'!BX27)</f>
        <v>46127</v>
      </c>
      <c r="BY3" s="84">
        <f>IF(ISBLANK('Inbound SOS &amp; EOD'!BY27),BY2,'Inbound SOS &amp; EOD'!BY27)</f>
        <v>46127</v>
      </c>
      <c r="BZ3" s="84">
        <f>IF(ISBLANK('Inbound SOS &amp; EOD'!BZ27),BZ2,'Inbound SOS &amp; EOD'!BZ27)</f>
        <v>46129</v>
      </c>
      <c r="CA3" s="84">
        <f>IF(ISBLANK('Inbound SOS &amp; EOD'!CA27),CA2,'Inbound SOS &amp; EOD'!CA27)</f>
        <v>46129</v>
      </c>
      <c r="CB3" s="84">
        <f>IF(ISBLANK('Inbound SOS &amp; EOD'!CB27),CB2,'Inbound SOS &amp; EOD'!CB27)</f>
        <v>46129</v>
      </c>
      <c r="CC3" s="84">
        <f>IF(ISBLANK('Inbound SOS &amp; EOD'!CC27),CC2,'Inbound SOS &amp; EOD'!CC27)</f>
        <v>46129</v>
      </c>
      <c r="CD3" s="84">
        <f>IF(ISBLANK('Inbound SOS &amp; EOD'!CD27),CD2,'Inbound SOS &amp; EOD'!CD27)</f>
        <v>46133</v>
      </c>
      <c r="CE3" s="84">
        <f>IF(ISBLANK('Inbound SOS &amp; EOD'!CE27),CE2,'Inbound SOS &amp; EOD'!CE27)</f>
        <v>46135</v>
      </c>
      <c r="CF3" s="84">
        <f>IF(ISBLANK('Inbound SOS &amp; EOD'!CF27),CF2,'Inbound SOS &amp; EOD'!CF27)</f>
        <v>46133</v>
      </c>
      <c r="CG3" s="84">
        <f>IF(ISBLANK('Inbound SOS &amp; EOD'!CG27),CG2,'Inbound SOS &amp; EOD'!CG27)</f>
        <v>46133</v>
      </c>
      <c r="CH3" s="84">
        <f>IF(ISBLANK('Inbound SOS &amp; EOD'!CH27),CH2,'Inbound SOS &amp; EOD'!CH27)</f>
        <v>46134</v>
      </c>
      <c r="CI3" s="84">
        <f>IF(ISBLANK('Inbound SOS &amp; EOD'!CI27),CI2,'Inbound SOS &amp; EOD'!CI27)</f>
        <v>46134</v>
      </c>
      <c r="CJ3" s="84">
        <f>IF(ISBLANK('Inbound SOS &amp; EOD'!CJ27),CJ2,'Inbound SOS &amp; EOD'!CJ27)</f>
        <v>46139</v>
      </c>
      <c r="CK3" s="84">
        <f>IF(ISBLANK('Inbound SOS &amp; EOD'!CK27),CK2,'Inbound SOS &amp; EOD'!CK27)</f>
        <v>46139</v>
      </c>
      <c r="CL3" s="84">
        <f>IF(ISBLANK('Inbound SOS &amp; EOD'!CL27),CL2,'Inbound SOS &amp; EOD'!CL27)</f>
        <v>46140</v>
      </c>
      <c r="CM3" s="84">
        <f>IF(ISBLANK('Inbound SOS &amp; EOD'!CM27),CM2,'Inbound SOS &amp; EOD'!CM27)</f>
        <v>46140</v>
      </c>
      <c r="CN3" s="84">
        <f>IF(ISBLANK('Inbound SOS &amp; EOD'!CN27),CN2,'Inbound SOS &amp; EOD'!CN27)</f>
        <v>46141</v>
      </c>
      <c r="CO3" s="84">
        <f>IF(ISBLANK('Inbound SOS &amp; EOD'!CO27),CO2,'Inbound SOS &amp; EOD'!CO27)</f>
        <v>46142</v>
      </c>
      <c r="CP3" s="84">
        <f>IF(ISBLANK('Inbound SOS &amp; EOD'!CP27),CP2,'Inbound SOS &amp; EOD'!CP27)</f>
        <v>46142</v>
      </c>
      <c r="CQ3" s="84">
        <f>IF(ISBLANK('Inbound SOS &amp; EOD'!CQ27),CQ2,'Inbound SOS &amp; EOD'!CQ27)</f>
        <v>46146</v>
      </c>
      <c r="CR3" s="84">
        <f>IF(ISBLANK('Inbound SOS &amp; EOD'!CR27),CR2,'Inbound SOS &amp; EOD'!CR27)</f>
        <v>46146</v>
      </c>
      <c r="CS3" s="84">
        <f>IF(ISBLANK('Inbound SOS &amp; EOD'!CS27),CS2,'Inbound SOS &amp; EOD'!CS27)</f>
        <v>46148</v>
      </c>
      <c r="CT3" s="84">
        <f>IF(ISBLANK('Inbound SOS &amp; EOD'!CT27),CT2,'Inbound SOS &amp; EOD'!CT27)</f>
        <v>46148</v>
      </c>
      <c r="CU3" s="84">
        <f>IF(ISBLANK('Inbound SOS &amp; EOD'!CU27),CU2,'Inbound SOS &amp; EOD'!CU27)</f>
        <v>46148</v>
      </c>
      <c r="CV3" s="84">
        <f>IF(ISBLANK('Inbound SOS &amp; EOD'!CV27),CV2,'Inbound SOS &amp; EOD'!CV27)</f>
        <v>46149</v>
      </c>
      <c r="CW3" s="84">
        <f>IF(ISBLANK('Inbound SOS &amp; EOD'!CW27),CW2,'Inbound SOS &amp; EOD'!CW27)</f>
        <v>46149</v>
      </c>
      <c r="CX3" s="84">
        <f>IF(ISBLANK('Inbound SOS &amp; EOD'!CX27),CX2,'Inbound SOS &amp; EOD'!CX27)</f>
        <v>46150</v>
      </c>
      <c r="CY3" s="84">
        <f>IF(ISBLANK('Inbound SOS &amp; EOD'!CY27),CY2,'Inbound SOS &amp; EOD'!CY27)</f>
        <v>46153</v>
      </c>
      <c r="CZ3" s="84">
        <f>IF(ISBLANK('Inbound SOS &amp; EOD'!CZ27),CZ2,'Inbound SOS &amp; EOD'!CZ27)</f>
        <v>46154</v>
      </c>
      <c r="DA3" s="84">
        <f>IF(ISBLANK('Inbound SOS &amp; EOD'!DA27),DA2,'Inbound SOS &amp; EOD'!DA27)</f>
        <v>46154</v>
      </c>
      <c r="DB3" s="84">
        <f>IF(ISBLANK('Inbound SOS &amp; EOD'!DB27),DB2,'Inbound SOS &amp; EOD'!DB27)</f>
        <v>46155</v>
      </c>
      <c r="DC3" s="84">
        <f>IF(ISBLANK('Inbound SOS &amp; EOD'!DC27),DC2,'Inbound SOS &amp; EOD'!DC27)</f>
        <v>46155</v>
      </c>
      <c r="DD3" s="84">
        <f>IF(ISBLANK('Inbound SOS &amp; EOD'!DD27),DD2,'Inbound SOS &amp; EOD'!DD27)</f>
        <v>46155</v>
      </c>
      <c r="DE3" s="84">
        <f>IF(ISBLANK('Inbound SOS &amp; EOD'!DE27),DE2,'Inbound SOS &amp; EOD'!DE27)</f>
        <v>46155</v>
      </c>
      <c r="DF3" s="84">
        <f>IF(ISBLANK('Inbound SOS &amp; EOD'!DF27),DF2,'Inbound SOS &amp; EOD'!DF27)</f>
        <v>46155</v>
      </c>
      <c r="DG3" s="84">
        <f>IF(ISBLANK('Inbound SOS &amp; EOD'!DG27),DG2,'Inbound SOS &amp; EOD'!DG27)</f>
        <v>46156</v>
      </c>
      <c r="DH3" s="84">
        <f>IF(ISBLANK('Inbound SOS &amp; EOD'!DH27),DH2,'Inbound SOS &amp; EOD'!DH27)</f>
        <v>46160</v>
      </c>
      <c r="DI3" s="84">
        <f>IF(ISBLANK('Inbound SOS &amp; EOD'!DI27),DI2,'Inbound SOS &amp; EOD'!DI27)</f>
        <v>46160</v>
      </c>
      <c r="DJ3" s="84">
        <f>IF(ISBLANK('Inbound SOS &amp; EOD'!DJ27),DJ2,'Inbound SOS &amp; EOD'!DJ27)</f>
        <v>46160</v>
      </c>
      <c r="DK3" s="84">
        <f>IF(ISBLANK('Inbound SOS &amp; EOD'!DK27),DK2,'Inbound SOS &amp; EOD'!DK27)</f>
        <v>46160</v>
      </c>
      <c r="DL3" s="84">
        <f>IF(ISBLANK('Inbound SOS &amp; EOD'!DL27),DL2,'Inbound SOS &amp; EOD'!DL27)</f>
        <v>46161</v>
      </c>
      <c r="DM3" s="84">
        <f>IF(ISBLANK('Inbound SOS &amp; EOD'!DM27),DM2,'Inbound SOS &amp; EOD'!DM27)</f>
        <v>46161</v>
      </c>
      <c r="DN3" s="84">
        <f>IF(ISBLANK('Inbound SOS &amp; EOD'!DN27),DN2,'Inbound SOS &amp; EOD'!DN27)</f>
        <v>46162</v>
      </c>
      <c r="DO3" s="84">
        <f>IF(ISBLANK('Inbound SOS &amp; EOD'!DO27),DO2,'Inbound SOS &amp; EOD'!DO27)</f>
        <v>46162</v>
      </c>
      <c r="DP3" s="84">
        <f>IF(ISBLANK('Inbound SOS &amp; EOD'!DP27),DP2,'Inbound SOS &amp; EOD'!DP27)</f>
        <v>46167</v>
      </c>
      <c r="DQ3" s="84">
        <f>IF(ISBLANK('Inbound SOS &amp; EOD'!DQ27),DQ2,'Inbound SOS &amp; EOD'!DQ27)</f>
        <v>46167</v>
      </c>
      <c r="DR3" s="84">
        <f>IF(ISBLANK('Inbound SOS &amp; EOD'!DR27),DR2,'Inbound SOS &amp; EOD'!DR27)</f>
        <v>46168</v>
      </c>
      <c r="DS3" s="84">
        <f>IF(ISBLANK('Inbound SOS &amp; EOD'!DS27),DS2,'Inbound SOS &amp; EOD'!DS27)</f>
        <v>46170</v>
      </c>
      <c r="DT3" s="84">
        <f>IF(ISBLANK('Inbound SOS &amp; EOD'!DT27),DT2,'Inbound SOS &amp; EOD'!DT27)</f>
        <v>46174</v>
      </c>
      <c r="DU3" s="84">
        <f>IF(ISBLANK('Inbound SOS &amp; EOD'!DU27),DU2,'Inbound SOS &amp; EOD'!DU27)</f>
        <v>46174</v>
      </c>
      <c r="DV3" s="84">
        <f>IF(ISBLANK('Inbound SOS &amp; EOD'!DV27),DV2,'Inbound SOS &amp; EOD'!DV27)</f>
        <v>46175</v>
      </c>
      <c r="DW3" s="84">
        <f>IF(ISBLANK('Inbound SOS &amp; EOD'!DW27),DW2,'Inbound SOS &amp; EOD'!DW27)</f>
        <v>46176</v>
      </c>
      <c r="DX3" s="84">
        <f>IF(ISBLANK('Inbound SOS &amp; EOD'!DX27),DX2,'Inbound SOS &amp; EOD'!DX27)</f>
        <v>46177</v>
      </c>
      <c r="DY3" s="84">
        <f>IF(ISBLANK('Inbound SOS &amp; EOD'!DY27),DY2,'Inbound SOS &amp; EOD'!DY27)</f>
        <v>46177</v>
      </c>
      <c r="DZ3" s="84">
        <f>IF(ISBLANK('Inbound SOS &amp; EOD'!DZ27),DZ2,'Inbound SOS &amp; EOD'!DZ27)</f>
        <v>46182</v>
      </c>
      <c r="EA3" s="84">
        <f>IF(ISBLANK('Inbound SOS &amp; EOD'!EA27),EA2,'Inbound SOS &amp; EOD'!EA27)</f>
        <v>46182</v>
      </c>
      <c r="EB3" s="84">
        <f>IF(ISBLANK('Inbound SOS &amp; EOD'!EB27),EB2,'Inbound SOS &amp; EOD'!EB27)</f>
        <v>46182</v>
      </c>
      <c r="EC3" s="84">
        <f>IF(ISBLANK('Inbound SOS &amp; EOD'!EC27),EC2,'Inbound SOS &amp; EOD'!EC27)</f>
        <v>46182</v>
      </c>
      <c r="ED3" s="84">
        <f>IF(ISBLANK('Inbound SOS &amp; EOD'!ED27),ED2,'Inbound SOS &amp; EOD'!ED27)</f>
        <v>46183</v>
      </c>
      <c r="EE3" s="84">
        <f>IF(ISBLANK('Inbound SOS &amp; EOD'!EE27),EE2,'Inbound SOS &amp; EOD'!EE27)</f>
        <v>46184</v>
      </c>
      <c r="EF3" s="84">
        <f>IF(ISBLANK('Inbound SOS &amp; EOD'!EF27),EF2,'Inbound SOS &amp; EOD'!EF27)</f>
        <v>46184</v>
      </c>
      <c r="EG3" s="84">
        <f>IF(ISBLANK('Inbound SOS &amp; EOD'!EG27),EG2,'Inbound SOS &amp; EOD'!EG27)</f>
        <v>46184</v>
      </c>
      <c r="EH3" s="84">
        <f>IF(ISBLANK('Inbound SOS &amp; EOD'!EH27),EH2,'Inbound SOS &amp; EOD'!EH27)</f>
        <v>46190</v>
      </c>
      <c r="EI3" s="84">
        <f>IF(ISBLANK('Inbound SOS &amp; EOD'!EI27),EI2,'Inbound SOS &amp; EOD'!EI27)</f>
        <v>46191</v>
      </c>
      <c r="EJ3" s="84">
        <f>IF(ISBLANK('Inbound SOS &amp; EOD'!EJ27),EJ2,'Inbound SOS &amp; EOD'!EJ27)</f>
        <v>46192</v>
      </c>
      <c r="EK3" s="84">
        <f>IF(ISBLANK('Inbound SOS &amp; EOD'!EK27),EK2,'Inbound SOS &amp; EOD'!EK27)</f>
        <v>46193</v>
      </c>
      <c r="EL3" s="84">
        <f>IF(ISBLANK('Inbound SOS &amp; EOD'!EL27),EL2,'Inbound SOS &amp; EOD'!EL27)</f>
        <v>46194</v>
      </c>
      <c r="EM3" s="84">
        <f>IF(ISBLANK('Inbound SOS &amp; EOD'!EM27),EM2,'Inbound SOS &amp; EOD'!EM27)</f>
        <v>46195</v>
      </c>
      <c r="EN3" s="84">
        <f>IF(ISBLANK('Inbound SOS &amp; EOD'!EN27),EN2,'Inbound SOS &amp; EOD'!EN27)</f>
        <v>46196</v>
      </c>
      <c r="EO3" s="84">
        <f>IF(ISBLANK('Inbound SOS &amp; EOD'!EO27),EO2,'Inbound SOS &amp; EOD'!EO27)</f>
        <v>46197</v>
      </c>
      <c r="EP3" s="84">
        <f>IF(ISBLANK('Inbound SOS &amp; EOD'!EP27),EP2,'Inbound SOS &amp; EOD'!EP27)</f>
        <v>46198</v>
      </c>
      <c r="EQ3" s="84">
        <f>IF(ISBLANK('Inbound SOS &amp; EOD'!EQ27),EQ2,'Inbound SOS &amp; EOD'!EQ27)</f>
        <v>46199</v>
      </c>
      <c r="ER3" s="84">
        <f>IF(ISBLANK('Inbound SOS &amp; EOD'!ER27),ER2,'Inbound SOS &amp; EOD'!ER27)</f>
        <v>46200</v>
      </c>
      <c r="ES3" s="84">
        <f>IF(ISBLANK('Inbound SOS &amp; EOD'!ES27),ES2,'Inbound SOS &amp; EOD'!ES27)</f>
        <v>46201</v>
      </c>
      <c r="ET3" s="84">
        <f>IF(ISBLANK('Inbound SOS &amp; EOD'!ET27),ET2,'Inbound SOS &amp; EOD'!ET27)</f>
        <v>46202</v>
      </c>
      <c r="EU3" s="84">
        <f>IF(ISBLANK('Inbound SOS &amp; EOD'!EU27),EU2,'Inbound SOS &amp; EOD'!EU27)</f>
        <v>46203</v>
      </c>
      <c r="EV3" s="84">
        <f>IF(ISBLANK('Inbound SOS &amp; EOD'!EV27),EV2,'Inbound SOS &amp; EOD'!EV27)</f>
        <v>46204</v>
      </c>
      <c r="EW3" s="84">
        <f>IF(ISBLANK('Inbound SOS &amp; EOD'!EW27),EW2,'Inbound SOS &amp; EOD'!EW27)</f>
        <v>46205</v>
      </c>
      <c r="EX3" s="84">
        <f>IF(ISBLANK('Inbound SOS &amp; EOD'!EX27),EX2,'Inbound SOS &amp; EOD'!EX27)</f>
        <v>46206</v>
      </c>
      <c r="EY3" s="84">
        <f>IF(ISBLANK('Inbound SOS &amp; EOD'!EY27),EY2,'Inbound SOS &amp; EOD'!EY27)</f>
        <v>46207</v>
      </c>
      <c r="EZ3" s="84">
        <f>IF(ISBLANK('Inbound SOS &amp; EOD'!EZ27),EZ2,'Inbound SOS &amp; EOD'!EZ27)</f>
        <v>46208</v>
      </c>
      <c r="FA3" s="84">
        <f>IF(ISBLANK('Inbound SOS &amp; EOD'!FA27),FA2,'Inbound SOS &amp; EOD'!FA27)</f>
        <v>46209</v>
      </c>
      <c r="FB3" s="84">
        <f>IF(ISBLANK('Inbound SOS &amp; EOD'!FB27),FB2,'Inbound SOS &amp; EOD'!FB27)</f>
        <v>46210</v>
      </c>
      <c r="FC3" s="84">
        <f>IF(ISBLANK('Inbound SOS &amp; EOD'!FC27),FC2,'Inbound SOS &amp; EOD'!FC27)</f>
        <v>46211</v>
      </c>
      <c r="FD3" s="84">
        <f>IF(ISBLANK('Inbound SOS &amp; EOD'!FD27),FD2,'Inbound SOS &amp; EOD'!FD27)</f>
        <v>46212</v>
      </c>
      <c r="FE3" s="84">
        <f>IF(ISBLANK('Inbound SOS &amp; EOD'!FE27),FE2,'Inbound SOS &amp; EOD'!FE27)</f>
        <v>46213</v>
      </c>
      <c r="FF3" s="84">
        <f>IF(ISBLANK('Inbound SOS &amp; EOD'!FF27),FF2,'Inbound SOS &amp; EOD'!FF27)</f>
        <v>46214</v>
      </c>
      <c r="FG3" s="84">
        <f>IF(ISBLANK('Inbound SOS &amp; EOD'!FG27),FG2,'Inbound SOS &amp; EOD'!FG27)</f>
        <v>46215</v>
      </c>
      <c r="FH3" s="84">
        <f>IF(ISBLANK('Inbound SOS &amp; EOD'!FH27),FH2,'Inbound SOS &amp; EOD'!FH27)</f>
        <v>46216</v>
      </c>
      <c r="FI3" s="84">
        <f>IF(ISBLANK('Inbound SOS &amp; EOD'!FI27),FI2,'Inbound SOS &amp; EOD'!FI27)</f>
        <v>46217</v>
      </c>
      <c r="FJ3" s="84">
        <f>IF(ISBLANK('Inbound SOS &amp; EOD'!FJ27),FJ2,'Inbound SOS &amp; EOD'!FJ27)</f>
        <v>46218</v>
      </c>
      <c r="FK3" s="84">
        <f>IF(ISBLANK('Inbound SOS &amp; EOD'!FK27),FK2,'Inbound SOS &amp; EOD'!FK27)</f>
        <v>46219</v>
      </c>
      <c r="FL3" s="84">
        <f>IF(ISBLANK('Inbound SOS &amp; EOD'!FL27),FL2,'Inbound SOS &amp; EOD'!FL27)</f>
        <v>46220</v>
      </c>
      <c r="FM3" s="84">
        <f>IF(ISBLANK('Inbound SOS &amp; EOD'!FM27),FM2,'Inbound SOS &amp; EOD'!FM27)</f>
        <v>46221</v>
      </c>
      <c r="FN3" s="84">
        <f>IF(ISBLANK('Inbound SOS &amp; EOD'!FN27),FN2,'Inbound SOS &amp; EOD'!FN27)</f>
        <v>46222</v>
      </c>
      <c r="FO3" s="84">
        <f>IF(ISBLANK('Inbound SOS &amp; EOD'!FO27),FO2,'Inbound SOS &amp; EOD'!FO27)</f>
        <v>46223</v>
      </c>
      <c r="FP3" s="84">
        <f>IF(ISBLANK('Inbound SOS &amp; EOD'!FP27),FP2,'Inbound SOS &amp; EOD'!FP27)</f>
        <v>46224</v>
      </c>
      <c r="FQ3" s="84">
        <f>IF(ISBLANK('Inbound SOS &amp; EOD'!FQ27),FQ2,'Inbound SOS &amp; EOD'!FQ27)</f>
        <v>46225</v>
      </c>
      <c r="FR3" s="84">
        <f>IF(ISBLANK('Inbound SOS &amp; EOD'!FR27),FR2,'Inbound SOS &amp; EOD'!FR27)</f>
        <v>46226</v>
      </c>
      <c r="FS3" s="84">
        <f>IF(ISBLANK('Inbound SOS &amp; EOD'!FS27),FS2,'Inbound SOS &amp; EOD'!FS27)</f>
        <v>46227</v>
      </c>
      <c r="FT3" s="84">
        <f>IF(ISBLANK('Inbound SOS &amp; EOD'!FT27),FT2,'Inbound SOS &amp; EOD'!FT27)</f>
        <v>46228</v>
      </c>
      <c r="FU3" s="84">
        <f>IF(ISBLANK('Inbound SOS &amp; EOD'!FU27),FU2,'Inbound SOS &amp; EOD'!FU27)</f>
        <v>46229</v>
      </c>
      <c r="FV3" s="84">
        <f>IF(ISBLANK('Inbound SOS &amp; EOD'!FV27),FV2,'Inbound SOS &amp; EOD'!FV27)</f>
        <v>46230</v>
      </c>
      <c r="FW3" s="84">
        <f>IF(ISBLANK('Inbound SOS &amp; EOD'!FW27),FW2,'Inbound SOS &amp; EOD'!FW27)</f>
        <v>46231</v>
      </c>
      <c r="FX3" s="84">
        <f>IF(ISBLANK('Inbound SOS &amp; EOD'!FX27),FX2,'Inbound SOS &amp; EOD'!FX27)</f>
        <v>46232</v>
      </c>
      <c r="FY3" s="84">
        <f>IF(ISBLANK('Inbound SOS &amp; EOD'!FY27),FY2,'Inbound SOS &amp; EOD'!FY27)</f>
        <v>46233</v>
      </c>
      <c r="FZ3" s="84">
        <f>IF(ISBLANK('Inbound SOS &amp; EOD'!FZ27),FZ2,'Inbound SOS &amp; EOD'!FZ27)</f>
        <v>46234</v>
      </c>
      <c r="GA3" s="84">
        <f>IF(ISBLANK('Inbound SOS &amp; EOD'!GA27),GA2,'Inbound SOS &amp; EOD'!GA27)</f>
        <v>46235</v>
      </c>
      <c r="GB3" s="84">
        <f>IF(ISBLANK('Inbound SOS &amp; EOD'!GB27),GB2,'Inbound SOS &amp; EOD'!GB27)</f>
        <v>46236</v>
      </c>
      <c r="GC3" s="84">
        <f>IF(ISBLANK('Inbound SOS &amp; EOD'!GC27),GC2,'Inbound SOS &amp; EOD'!GC27)</f>
        <v>46237</v>
      </c>
      <c r="GD3" s="84">
        <f>IF(ISBLANK('Inbound SOS &amp; EOD'!GD27),GD2,'Inbound SOS &amp; EOD'!GD27)</f>
        <v>46238</v>
      </c>
      <c r="GE3" s="84">
        <f>IF(ISBLANK('Inbound SOS &amp; EOD'!GE27),GE2,'Inbound SOS &amp; EOD'!GE27)</f>
        <v>46239</v>
      </c>
      <c r="GF3" s="84">
        <f>IF(ISBLANK('Inbound SOS &amp; EOD'!GF27),GF2,'Inbound SOS &amp; EOD'!GF27)</f>
        <v>46240</v>
      </c>
      <c r="GG3" s="84">
        <f>IF(ISBLANK('Inbound SOS &amp; EOD'!GG27),GG2,'Inbound SOS &amp; EOD'!GG27)</f>
        <v>46241</v>
      </c>
      <c r="GH3" s="84">
        <f>IF(ISBLANK('Inbound SOS &amp; EOD'!GH27),GH2,'Inbound SOS &amp; EOD'!GH27)</f>
        <v>46242</v>
      </c>
      <c r="GI3" s="84">
        <f>IF(ISBLANK('Inbound SOS &amp; EOD'!GI27),GI2,'Inbound SOS &amp; EOD'!GI27)</f>
        <v>46243</v>
      </c>
      <c r="GJ3" s="84">
        <f>IF(ISBLANK('Inbound SOS &amp; EOD'!GJ27),GJ2,'Inbound SOS &amp; EOD'!GJ27)</f>
        <v>46244</v>
      </c>
      <c r="GK3" s="84">
        <f>IF(ISBLANK('Inbound SOS &amp; EOD'!GK27),GK2,'Inbound SOS &amp; EOD'!GK27)</f>
        <v>46245</v>
      </c>
      <c r="GL3" s="84">
        <f>IF(ISBLANK('Inbound SOS &amp; EOD'!GL27),GL2,'Inbound SOS &amp; EOD'!GL27)</f>
        <v>46246</v>
      </c>
      <c r="GM3" s="84">
        <f>IF(ISBLANK('Inbound SOS &amp; EOD'!GM27),GM2,'Inbound SOS &amp; EOD'!GM27)</f>
        <v>46247</v>
      </c>
      <c r="GN3" s="84">
        <f>IF(ISBLANK('Inbound SOS &amp; EOD'!GN27),GN2,'Inbound SOS &amp; EOD'!GN27)</f>
        <v>46248</v>
      </c>
      <c r="GO3" s="84">
        <f>IF(ISBLANK('Inbound SOS &amp; EOD'!GO27),GO2,'Inbound SOS &amp; EOD'!GO27)</f>
        <v>46249</v>
      </c>
      <c r="GP3" s="84">
        <f>IF(ISBLANK('Inbound SOS &amp; EOD'!GP27),GP2,'Inbound SOS &amp; EOD'!GP27)</f>
        <v>46250</v>
      </c>
      <c r="GQ3" s="84">
        <f>IF(ISBLANK('Inbound SOS &amp; EOD'!GQ27),GQ2,'Inbound SOS &amp; EOD'!GQ27)</f>
        <v>46251</v>
      </c>
      <c r="GR3" s="84">
        <f>IF(ISBLANK('Inbound SOS &amp; EOD'!GR27),GR2,'Inbound SOS &amp; EOD'!GR27)</f>
        <v>46252</v>
      </c>
      <c r="GS3" s="84">
        <f>IF(ISBLANK('Inbound SOS &amp; EOD'!GS27),GS2,'Inbound SOS &amp; EOD'!GS27)</f>
        <v>46253</v>
      </c>
      <c r="GT3" s="84">
        <f>IF(ISBLANK('Inbound SOS &amp; EOD'!GT27),GT2,'Inbound SOS &amp; EOD'!GT27)</f>
        <v>46254</v>
      </c>
      <c r="GU3" s="84">
        <f>IF(ISBLANK('Inbound SOS &amp; EOD'!GU27),GU2,'Inbound SOS &amp; EOD'!GU27)</f>
        <v>46255</v>
      </c>
      <c r="GV3" s="84">
        <f>IF(ISBLANK('Inbound SOS &amp; EOD'!GV27),GV2,'Inbound SOS &amp; EOD'!GV27)</f>
        <v>46256</v>
      </c>
      <c r="GW3" s="84">
        <f>IF(ISBLANK('Inbound SOS &amp; EOD'!GW27),GW2,'Inbound SOS &amp; EOD'!GW27)</f>
        <v>46257</v>
      </c>
      <c r="GX3" s="84">
        <f>IF(ISBLANK('Inbound SOS &amp; EOD'!GX27),GX2,'Inbound SOS &amp; EOD'!GX27)</f>
        <v>46258</v>
      </c>
      <c r="GY3" s="84">
        <f>IF(ISBLANK('Inbound SOS &amp; EOD'!GY27),GY2,'Inbound SOS &amp; EOD'!GY27)</f>
        <v>46259</v>
      </c>
      <c r="GZ3" s="84">
        <f>IF(ISBLANK('Inbound SOS &amp; EOD'!GZ27),GZ2,'Inbound SOS &amp; EOD'!GZ27)</f>
        <v>46260</v>
      </c>
      <c r="HA3" s="84">
        <f>IF(ISBLANK('Inbound SOS &amp; EOD'!HA27),HA2,'Inbound SOS &amp; EOD'!HA27)</f>
        <v>46261</v>
      </c>
      <c r="HB3" s="84">
        <f>IF(ISBLANK('Inbound SOS &amp; EOD'!HB27),HB2,'Inbound SOS &amp; EOD'!HB27)</f>
        <v>46262</v>
      </c>
      <c r="HC3" s="84">
        <f>IF(ISBLANK('Inbound SOS &amp; EOD'!HC27),HC2,'Inbound SOS &amp; EOD'!HC27)</f>
        <v>46263</v>
      </c>
      <c r="HD3" s="84">
        <f>IF(ISBLANK('Inbound SOS &amp; EOD'!HD27),HD2,'Inbound SOS &amp; EOD'!HD27)</f>
        <v>46264</v>
      </c>
      <c r="HE3" s="84">
        <f>IF(ISBLANK('Inbound SOS &amp; EOD'!HE27),HE2,'Inbound SOS &amp; EOD'!HE27)</f>
        <v>46265</v>
      </c>
      <c r="HF3" s="84">
        <f>IF(ISBLANK('Inbound SOS &amp; EOD'!HF27),HF2,'Inbound SOS &amp; EOD'!HF27)</f>
        <v>46266</v>
      </c>
      <c r="HG3" s="84">
        <f>IF(ISBLANK('Inbound SOS &amp; EOD'!HG27),HG2,'Inbound SOS &amp; EOD'!HG27)</f>
        <v>46267</v>
      </c>
      <c r="HH3" s="84">
        <f>IF(ISBLANK('Inbound SOS &amp; EOD'!HH27),HH2,'Inbound SOS &amp; EOD'!HH27)</f>
        <v>46268</v>
      </c>
      <c r="HI3" s="84">
        <f>IF(ISBLANK('Inbound SOS &amp; EOD'!HI27),HI2,'Inbound SOS &amp; EOD'!HI27)</f>
        <v>46269</v>
      </c>
      <c r="HJ3" s="84">
        <f>IF(ISBLANK('Inbound SOS &amp; EOD'!HJ27),HJ2,'Inbound SOS &amp; EOD'!HJ27)</f>
        <v>46270</v>
      </c>
      <c r="HK3" s="84">
        <f>IF(ISBLANK('Inbound SOS &amp; EOD'!HK27),HK2,'Inbound SOS &amp; EOD'!HK27)</f>
        <v>46271</v>
      </c>
      <c r="HL3" s="84">
        <f>IF(ISBLANK('Inbound SOS &amp; EOD'!HL27),HL2,'Inbound SOS &amp; EOD'!HL27)</f>
        <v>46272</v>
      </c>
      <c r="HM3" s="84">
        <f>IF(ISBLANK('Inbound SOS &amp; EOD'!HM27),HM2,'Inbound SOS &amp; EOD'!HM27)</f>
        <v>46273</v>
      </c>
      <c r="HN3" s="84">
        <f>IF(ISBLANK('Inbound SOS &amp; EOD'!HN27),HN2,'Inbound SOS &amp; EOD'!HN27)</f>
        <v>46274</v>
      </c>
      <c r="HO3" s="84">
        <f>IF(ISBLANK('Inbound SOS &amp; EOD'!HO27),HO2,'Inbound SOS &amp; EOD'!HO27)</f>
        <v>46275</v>
      </c>
      <c r="HP3" s="84">
        <f>IF(ISBLANK('Inbound SOS &amp; EOD'!HP27),HP2,'Inbound SOS &amp; EOD'!HP27)</f>
        <v>46276</v>
      </c>
      <c r="HQ3" s="84">
        <f>IF(ISBLANK('Inbound SOS &amp; EOD'!HQ27),HQ2,'Inbound SOS &amp; EOD'!HQ27)</f>
        <v>46277</v>
      </c>
      <c r="HR3" s="84">
        <f>IF(ISBLANK('Inbound SOS &amp; EOD'!HR27),HR2,'Inbound SOS &amp; EOD'!HR27)</f>
        <v>46278</v>
      </c>
      <c r="HS3" s="84">
        <f>IF(ISBLANK('Inbound SOS &amp; EOD'!HS27),HS2,'Inbound SOS &amp; EOD'!HS27)</f>
        <v>46279</v>
      </c>
      <c r="HT3" s="84">
        <f>IF(ISBLANK('Inbound SOS &amp; EOD'!HT27),HT2,'Inbound SOS &amp; EOD'!HT27)</f>
        <v>46280</v>
      </c>
      <c r="HU3" s="84">
        <f>IF(ISBLANK('Inbound SOS &amp; EOD'!HU27),HU2,'Inbound SOS &amp; EOD'!HU27)</f>
        <v>46281</v>
      </c>
      <c r="HV3" s="84">
        <f>IF(ISBLANK('Inbound SOS &amp; EOD'!HV27),HV2,'Inbound SOS &amp; EOD'!HV27)</f>
        <v>46282</v>
      </c>
      <c r="HW3" s="84">
        <f>IF(ISBLANK('Inbound SOS &amp; EOD'!HW27),HW2,'Inbound SOS &amp; EOD'!HW27)</f>
        <v>46283</v>
      </c>
      <c r="HX3" s="84">
        <f>IF(ISBLANK('Inbound SOS &amp; EOD'!HX27),HX2,'Inbound SOS &amp; EOD'!HX27)</f>
        <v>46284</v>
      </c>
      <c r="HY3" s="84">
        <f>IF(ISBLANK('Inbound SOS &amp; EOD'!HY27),HY2,'Inbound SOS &amp; EOD'!HY27)</f>
        <v>46285</v>
      </c>
      <c r="HZ3" s="84">
        <f>IF(ISBLANK('Inbound SOS &amp; EOD'!HZ27),HZ2,'Inbound SOS &amp; EOD'!HZ27)</f>
        <v>46286</v>
      </c>
      <c r="IA3" s="84">
        <f>IF(ISBLANK('Inbound SOS &amp; EOD'!IA27),IA2,'Inbound SOS &amp; EOD'!IA27)</f>
        <v>46287</v>
      </c>
      <c r="IB3" s="84">
        <f>IF(ISBLANK('Inbound SOS &amp; EOD'!IB27),IB2,'Inbound SOS &amp; EOD'!IB27)</f>
        <v>46288</v>
      </c>
      <c r="IC3" s="84">
        <f>IF(ISBLANK('Inbound SOS &amp; EOD'!IC27),IC2,'Inbound SOS &amp; EOD'!IC27)</f>
        <v>46289</v>
      </c>
      <c r="ID3" s="84">
        <f>IF(ISBLANK('Inbound SOS &amp; EOD'!ID27),ID2,'Inbound SOS &amp; EOD'!ID27)</f>
        <v>46290</v>
      </c>
      <c r="IE3" s="84">
        <f>IF(ISBLANK('Inbound SOS &amp; EOD'!IE27),IE2,'Inbound SOS &amp; EOD'!IE27)</f>
        <v>46291</v>
      </c>
      <c r="IF3" s="84">
        <f>IF(ISBLANK('Inbound SOS &amp; EOD'!IF27),IF2,'Inbound SOS &amp; EOD'!IF27)</f>
        <v>46292</v>
      </c>
      <c r="IG3" s="84">
        <f>IF(ISBLANK('Inbound SOS &amp; EOD'!IG27),IG2,'Inbound SOS &amp; EOD'!IG27)</f>
        <v>46293</v>
      </c>
      <c r="IH3" s="84">
        <f>IF(ISBLANK('Inbound SOS &amp; EOD'!IH27),IH2,'Inbound SOS &amp; EOD'!IH27)</f>
        <v>46294</v>
      </c>
      <c r="II3" s="84">
        <f>IF(ISBLANK('Inbound SOS &amp; EOD'!II27),II2,'Inbound SOS &amp; EOD'!II27)</f>
        <v>46295</v>
      </c>
      <c r="IJ3" s="84">
        <f>IF(ISBLANK('Inbound SOS &amp; EOD'!IJ27),IJ2,'Inbound SOS &amp; EOD'!IJ27)</f>
        <v>46296</v>
      </c>
      <c r="IK3" s="84">
        <f>IF(ISBLANK('Inbound SOS &amp; EOD'!IK27),IK2,'Inbound SOS &amp; EOD'!IK27)</f>
        <v>46297</v>
      </c>
      <c r="IL3" s="84">
        <f>IF(ISBLANK('Inbound SOS &amp; EOD'!IL27),IL2,'Inbound SOS &amp; EOD'!IL27)</f>
        <v>46298</v>
      </c>
      <c r="IM3" s="84">
        <f>IF(ISBLANK('Inbound SOS &amp; EOD'!IM27),IM2,'Inbound SOS &amp; EOD'!IM27)</f>
        <v>46299</v>
      </c>
      <c r="IN3" s="84">
        <f>IF(ISBLANK('Inbound SOS &amp; EOD'!IN27),IN2,'Inbound SOS &amp; EOD'!IN27)</f>
        <v>46300</v>
      </c>
      <c r="IO3" s="84">
        <f>IF(ISBLANK('Inbound SOS &amp; EOD'!IO27),IO2,'Inbound SOS &amp; EOD'!IO27)</f>
        <v>46301</v>
      </c>
      <c r="IP3" s="84">
        <f>IF(ISBLANK('Inbound SOS &amp; EOD'!IP27),IP2,'Inbound SOS &amp; EOD'!IP27)</f>
        <v>46302</v>
      </c>
      <c r="IQ3" s="84">
        <f>IF(ISBLANK('Inbound SOS &amp; EOD'!IQ27),IQ2,'Inbound SOS &amp; EOD'!IQ27)</f>
        <v>46303</v>
      </c>
      <c r="IR3" s="84">
        <f>IF(ISBLANK('Inbound SOS &amp; EOD'!IR27),IR2,'Inbound SOS &amp; EOD'!IR27)</f>
        <v>46304</v>
      </c>
      <c r="IS3" s="84">
        <f>IF(ISBLANK('Inbound SOS &amp; EOD'!IS27),IS2,'Inbound SOS &amp; EOD'!IS27)</f>
        <v>46305</v>
      </c>
      <c r="IT3" s="84">
        <f>IF(ISBLANK('Inbound SOS &amp; EOD'!IT27),IT2,'Inbound SOS &amp; EOD'!IT27)</f>
        <v>46306</v>
      </c>
      <c r="IU3" s="84">
        <f>IF(ISBLANK('Inbound SOS &amp; EOD'!IU27),IU2,'Inbound SOS &amp; EOD'!IU27)</f>
        <v>46307</v>
      </c>
      <c r="IV3" s="84">
        <f>IF(ISBLANK('Inbound SOS &amp; EOD'!IV27),IV2,'Inbound SOS &amp; EOD'!IV27)</f>
        <v>46308</v>
      </c>
      <c r="IW3" s="84">
        <f>IF(ISBLANK('Inbound SOS &amp; EOD'!IW27),IW2,'Inbound SOS &amp; EOD'!IW27)</f>
        <v>46309</v>
      </c>
      <c r="IX3" s="84">
        <f>IF(ISBLANK('Inbound SOS &amp; EOD'!IX27),IX2,'Inbound SOS &amp; EOD'!IX27)</f>
        <v>46310</v>
      </c>
      <c r="IY3" s="84">
        <f>IF(ISBLANK('Inbound SOS &amp; EOD'!IY27),IY2,'Inbound SOS &amp; EOD'!IY27)</f>
        <v>46311</v>
      </c>
      <c r="IZ3" s="84">
        <f>IF(ISBLANK('Inbound SOS &amp; EOD'!IZ27),IZ2,'Inbound SOS &amp; EOD'!IZ27)</f>
        <v>46312</v>
      </c>
      <c r="JA3" s="84">
        <f>IF(ISBLANK('Inbound SOS &amp; EOD'!JA27),JA2,'Inbound SOS &amp; EOD'!JA27)</f>
        <v>46313</v>
      </c>
      <c r="JB3" s="84">
        <f>IF(ISBLANK('Inbound SOS &amp; EOD'!JB27),JB2,'Inbound SOS &amp; EOD'!JB27)</f>
        <v>46314</v>
      </c>
      <c r="JC3" s="84">
        <f>IF(ISBLANK('Inbound SOS &amp; EOD'!JC27),JC2,'Inbound SOS &amp; EOD'!JC27)</f>
        <v>46315</v>
      </c>
      <c r="JD3" s="84">
        <f>IF(ISBLANK('Inbound SOS &amp; EOD'!JD27),JD2,'Inbound SOS &amp; EOD'!JD27)</f>
        <v>46316</v>
      </c>
      <c r="JE3" s="84">
        <f>IF(ISBLANK('Inbound SOS &amp; EOD'!JE27),JE2,'Inbound SOS &amp; EOD'!JE27)</f>
        <v>46317</v>
      </c>
      <c r="JF3" s="84">
        <f>IF(ISBLANK('Inbound SOS &amp; EOD'!JF27),JF2,'Inbound SOS &amp; EOD'!JF27)</f>
        <v>46318</v>
      </c>
      <c r="JG3" s="84">
        <f>IF(ISBLANK('Inbound SOS &amp; EOD'!JG27),JG2,'Inbound SOS &amp; EOD'!JG27)</f>
        <v>46319</v>
      </c>
      <c r="JH3" s="84">
        <f>IF(ISBLANK('Inbound SOS &amp; EOD'!JH27),JH2,'Inbound SOS &amp; EOD'!JH27)</f>
        <v>46320</v>
      </c>
      <c r="JI3" s="84">
        <f>IF(ISBLANK('Inbound SOS &amp; EOD'!JI27),JI2,'Inbound SOS &amp; EOD'!JI27)</f>
        <v>46321</v>
      </c>
      <c r="JJ3" s="84">
        <f>IF(ISBLANK('Inbound SOS &amp; EOD'!JJ27),JJ2,'Inbound SOS &amp; EOD'!JJ27)</f>
        <v>46322</v>
      </c>
      <c r="JK3" s="84">
        <f>IF(ISBLANK('Inbound SOS &amp; EOD'!JK27),JK2,'Inbound SOS &amp; EOD'!JK27)</f>
        <v>46323</v>
      </c>
      <c r="JL3" s="84">
        <f>IF(ISBLANK('Inbound SOS &amp; EOD'!JL27),JL2,'Inbound SOS &amp; EOD'!JL27)</f>
        <v>46324</v>
      </c>
      <c r="JM3" s="84">
        <f>IF(ISBLANK('Inbound SOS &amp; EOD'!JM27),JM2,'Inbound SOS &amp; EOD'!JM27)</f>
        <v>46325</v>
      </c>
      <c r="JN3" s="84">
        <f>IF(ISBLANK('Inbound SOS &amp; EOD'!JN27),JN2,'Inbound SOS &amp; EOD'!JN27)</f>
        <v>46326</v>
      </c>
      <c r="JO3" s="84">
        <f>IF(ISBLANK('Inbound SOS &amp; EOD'!JO27),JO2,'Inbound SOS &amp; EOD'!JO27)</f>
        <v>46327</v>
      </c>
      <c r="JP3" s="84">
        <f>IF(ISBLANK('Inbound SOS &amp; EOD'!JP27),JP2,'Inbound SOS &amp; EOD'!JP27)</f>
        <v>46328</v>
      </c>
      <c r="JQ3" s="84">
        <f>IF(ISBLANK('Inbound SOS &amp; EOD'!JQ27),JQ2,'Inbound SOS &amp; EOD'!JQ27)</f>
        <v>46329</v>
      </c>
      <c r="JR3" s="84">
        <f>IF(ISBLANK('Inbound SOS &amp; EOD'!JR27),JR2,'Inbound SOS &amp; EOD'!JR27)</f>
        <v>46330</v>
      </c>
      <c r="JS3" s="84">
        <f>IF(ISBLANK('Inbound SOS &amp; EOD'!JS27),JS2,'Inbound SOS &amp; EOD'!JS27)</f>
        <v>46331</v>
      </c>
      <c r="JT3" s="84">
        <f>IF(ISBLANK('Inbound SOS &amp; EOD'!JT27),JT2,'Inbound SOS &amp; EOD'!JT27)</f>
        <v>46332</v>
      </c>
      <c r="JU3" s="84">
        <f>IF(ISBLANK('Inbound SOS &amp; EOD'!JU27),JU2,'Inbound SOS &amp; EOD'!JU27)</f>
        <v>46333</v>
      </c>
      <c r="JV3" s="84">
        <f>IF(ISBLANK('Inbound SOS &amp; EOD'!JV27),JV2,'Inbound SOS &amp; EOD'!JV27)</f>
        <v>46334</v>
      </c>
      <c r="JW3" s="84">
        <f>IF(ISBLANK('Inbound SOS &amp; EOD'!JW27),JW2,'Inbound SOS &amp; EOD'!JW27)</f>
        <v>46335</v>
      </c>
      <c r="JX3" s="84">
        <f>IF(ISBLANK('Inbound SOS &amp; EOD'!JX27),JX2,'Inbound SOS &amp; EOD'!JX27)</f>
        <v>46336</v>
      </c>
      <c r="JY3" s="84">
        <f>IF(ISBLANK('Inbound SOS &amp; EOD'!JY27),JY2,'Inbound SOS &amp; EOD'!JY27)</f>
        <v>46337</v>
      </c>
      <c r="JZ3" s="84">
        <f>IF(ISBLANK('Inbound SOS &amp; EOD'!JZ27),JZ2,'Inbound SOS &amp; EOD'!JZ27)</f>
        <v>46338</v>
      </c>
      <c r="KA3" s="84">
        <f>IF(ISBLANK('Inbound SOS &amp; EOD'!KA27),KA2,'Inbound SOS &amp; EOD'!KA27)</f>
        <v>46339</v>
      </c>
      <c r="KB3" s="84">
        <f>IF(ISBLANK('Inbound SOS &amp; EOD'!KB27),KB2,'Inbound SOS &amp; EOD'!KB27)</f>
        <v>46340</v>
      </c>
      <c r="KC3" s="84">
        <f>IF(ISBLANK('Inbound SOS &amp; EOD'!KC27),KC2,'Inbound SOS &amp; EOD'!KC27)</f>
        <v>46341</v>
      </c>
      <c r="KD3" s="84">
        <f>IF(ISBLANK('Inbound SOS &amp; EOD'!KD27),KD2,'Inbound SOS &amp; EOD'!KD27)</f>
        <v>46342</v>
      </c>
      <c r="KE3" s="84">
        <f>IF(ISBLANK('Inbound SOS &amp; EOD'!KE27),KE2,'Inbound SOS &amp; EOD'!KE27)</f>
        <v>46343</v>
      </c>
      <c r="KF3" s="84">
        <f>IF(ISBLANK('Inbound SOS &amp; EOD'!KF27),KF2,'Inbound SOS &amp; EOD'!KF27)</f>
        <v>46344</v>
      </c>
      <c r="KG3" s="84">
        <f>IF(ISBLANK('Inbound SOS &amp; EOD'!KG27),KG2,'Inbound SOS &amp; EOD'!KG27)</f>
        <v>46345</v>
      </c>
      <c r="KH3" s="84">
        <f>IF(ISBLANK('Inbound SOS &amp; EOD'!KH27),KH2,'Inbound SOS &amp; EOD'!KH27)</f>
        <v>46346</v>
      </c>
      <c r="KI3" s="84">
        <f>IF(ISBLANK('Inbound SOS &amp; EOD'!KI27),KI2,'Inbound SOS &amp; EOD'!KI27)</f>
        <v>46347</v>
      </c>
      <c r="KJ3" s="84">
        <f>IF(ISBLANK('Inbound SOS &amp; EOD'!KJ27),KJ2,'Inbound SOS &amp; EOD'!KJ27)</f>
        <v>46348</v>
      </c>
      <c r="KK3" s="84">
        <f>IF(ISBLANK('Inbound SOS &amp; EOD'!KK27),KK2,'Inbound SOS &amp; EOD'!KK27)</f>
        <v>46349</v>
      </c>
      <c r="KL3" s="84">
        <f>IF(ISBLANK('Inbound SOS &amp; EOD'!KL27),KL2,'Inbound SOS &amp; EOD'!KL27)</f>
        <v>46350</v>
      </c>
      <c r="KM3" s="84">
        <f>IF(ISBLANK('Inbound SOS &amp; EOD'!KM27),KM2,'Inbound SOS &amp; EOD'!KM27)</f>
        <v>46351</v>
      </c>
      <c r="KN3" s="84">
        <f>IF(ISBLANK('Inbound SOS &amp; EOD'!KN27),KN2,'Inbound SOS &amp; EOD'!KN27)</f>
        <v>46352</v>
      </c>
      <c r="KO3" s="84">
        <f>IF(ISBLANK('Inbound SOS &amp; EOD'!KO27),KO2,'Inbound SOS &amp; EOD'!KO27)</f>
        <v>46353</v>
      </c>
      <c r="KP3" s="84">
        <f>IF(ISBLANK('Inbound SOS &amp; EOD'!KP27),KP2,'Inbound SOS &amp; EOD'!KP27)</f>
        <v>46354</v>
      </c>
      <c r="KQ3" s="84">
        <f>IF(ISBLANK('Inbound SOS &amp; EOD'!KQ27),KQ2,'Inbound SOS &amp; EOD'!KQ27)</f>
        <v>46355</v>
      </c>
      <c r="KR3" s="84">
        <f>IF(ISBLANK('Inbound SOS &amp; EOD'!KR27),KR2,'Inbound SOS &amp; EOD'!KR27)</f>
        <v>46356</v>
      </c>
      <c r="KS3" s="84">
        <f>IF(ISBLANK('Inbound SOS &amp; EOD'!KS27),KS2,'Inbound SOS &amp; EOD'!KS27)</f>
        <v>46357</v>
      </c>
      <c r="KT3" s="84">
        <f>IF(ISBLANK('Inbound SOS &amp; EOD'!KT27),KT2,'Inbound SOS &amp; EOD'!KT27)</f>
        <v>46358</v>
      </c>
      <c r="KU3" s="84">
        <f>IF(ISBLANK('Inbound SOS &amp; EOD'!KU27),KU2,'Inbound SOS &amp; EOD'!KU27)</f>
        <v>46359</v>
      </c>
      <c r="KV3" s="84">
        <f>IF(ISBLANK('Inbound SOS &amp; EOD'!KV27),KV2,'Inbound SOS &amp; EOD'!KV27)</f>
        <v>46360</v>
      </c>
      <c r="KW3" s="84">
        <f>IF(ISBLANK('Inbound SOS &amp; EOD'!KW27),KW2,'Inbound SOS &amp; EOD'!KW27)</f>
        <v>46361</v>
      </c>
      <c r="KX3" s="84">
        <f>IF(ISBLANK('Inbound SOS &amp; EOD'!KX27),KX2,'Inbound SOS &amp; EOD'!KX27)</f>
        <v>46362</v>
      </c>
      <c r="KY3" s="84">
        <f>IF(ISBLANK('Inbound SOS &amp; EOD'!KY27),KY2,'Inbound SOS &amp; EOD'!KY27)</f>
        <v>46363</v>
      </c>
      <c r="KZ3" s="84">
        <f>IF(ISBLANK('Inbound SOS &amp; EOD'!KZ27),KZ2,'Inbound SOS &amp; EOD'!KZ27)</f>
        <v>46364</v>
      </c>
      <c r="LA3" s="84">
        <f>IF(ISBLANK('Inbound SOS &amp; EOD'!LA27),LA2,'Inbound SOS &amp; EOD'!LA27)</f>
        <v>46365</v>
      </c>
      <c r="LB3" s="84">
        <f>IF(ISBLANK('Inbound SOS &amp; EOD'!LB27),LB2,'Inbound SOS &amp; EOD'!LB27)</f>
        <v>46366</v>
      </c>
      <c r="LC3" s="84">
        <f>IF(ISBLANK('Inbound SOS &amp; EOD'!LC27),LC2,'Inbound SOS &amp; EOD'!LC27)</f>
        <v>46367</v>
      </c>
      <c r="LD3" s="84">
        <f>IF(ISBLANK('Inbound SOS &amp; EOD'!LD27),LD2,'Inbound SOS &amp; EOD'!LD27)</f>
        <v>46368</v>
      </c>
      <c r="LE3" s="84">
        <f>IF(ISBLANK('Inbound SOS &amp; EOD'!LE27),LE2,'Inbound SOS &amp; EOD'!LE27)</f>
        <v>46369</v>
      </c>
      <c r="LF3" s="84">
        <f>IF(ISBLANK('Inbound SOS &amp; EOD'!LF27),LF2,'Inbound SOS &amp; EOD'!LF27)</f>
        <v>46370</v>
      </c>
      <c r="LG3" s="84">
        <f>IF(ISBLANK('Inbound SOS &amp; EOD'!LG27),LG2,'Inbound SOS &amp; EOD'!LG27)</f>
        <v>46371</v>
      </c>
      <c r="LH3" s="84">
        <f>IF(ISBLANK('Inbound SOS &amp; EOD'!LH27),LH2,'Inbound SOS &amp; EOD'!LH27)</f>
        <v>46372</v>
      </c>
      <c r="LI3" s="84">
        <f>IF(ISBLANK('Inbound SOS &amp; EOD'!LI27),LI2,'Inbound SOS &amp; EOD'!LI27)</f>
        <v>46373</v>
      </c>
      <c r="LJ3" s="84">
        <f>IF(ISBLANK('Inbound SOS &amp; EOD'!LJ27),LJ2,'Inbound SOS &amp; EOD'!LJ27)</f>
        <v>46374</v>
      </c>
      <c r="LK3" s="84">
        <f>IF(ISBLANK('Inbound SOS &amp; EOD'!LK27),LK2,'Inbound SOS &amp; EOD'!LK27)</f>
        <v>46375</v>
      </c>
      <c r="LL3" s="84">
        <f>IF(ISBLANK('Inbound SOS &amp; EOD'!LL27),LL2,'Inbound SOS &amp; EOD'!LL27)</f>
        <v>46376</v>
      </c>
      <c r="LM3" s="84">
        <f>IF(ISBLANK('Inbound SOS &amp; EOD'!LM27),LM2,'Inbound SOS &amp; EOD'!LM27)</f>
        <v>46377</v>
      </c>
      <c r="LN3" s="84">
        <f>IF(ISBLANK('Inbound SOS &amp; EOD'!LN27),LN2,'Inbound SOS &amp; EOD'!LN27)</f>
        <v>46378</v>
      </c>
      <c r="LO3" s="84">
        <f>IF(ISBLANK('Inbound SOS &amp; EOD'!LO27),LO2,'Inbound SOS &amp; EOD'!LO27)</f>
        <v>46379</v>
      </c>
      <c r="LP3" s="84">
        <f>IF(ISBLANK('Inbound SOS &amp; EOD'!LP27),LP2,'Inbound SOS &amp; EOD'!LP27)</f>
        <v>46380</v>
      </c>
      <c r="LQ3" s="84">
        <f>IF(ISBLANK('Inbound SOS &amp; EOD'!LQ27),LQ2,'Inbound SOS &amp; EOD'!LQ27)</f>
        <v>46381</v>
      </c>
      <c r="LR3" s="84">
        <f>IF(ISBLANK('Inbound SOS &amp; EOD'!LR27),LR2,'Inbound SOS &amp; EOD'!LR27)</f>
        <v>46382</v>
      </c>
      <c r="LS3" s="84">
        <f>IF(ISBLANK('Inbound SOS &amp; EOD'!LS27),LS2,'Inbound SOS &amp; EOD'!LS27)</f>
        <v>46383</v>
      </c>
      <c r="LT3" s="84">
        <f>IF(ISBLANK('Inbound SOS &amp; EOD'!LT27),LT2,'Inbound SOS &amp; EOD'!LT27)</f>
        <v>46384</v>
      </c>
      <c r="LU3" s="84">
        <f>IF(ISBLANK('Inbound SOS &amp; EOD'!LU27),LU2,'Inbound SOS &amp; EOD'!LU27)</f>
        <v>46385</v>
      </c>
      <c r="LV3" s="84">
        <f>IF(ISBLANK('Inbound SOS &amp; EOD'!LV27),LV2,'Inbound SOS &amp; EOD'!LV27)</f>
        <v>46386</v>
      </c>
      <c r="LW3" s="84">
        <f>IF(ISBLANK('Inbound SOS &amp; EOD'!LW27),LW2,'Inbound SOS &amp; EOD'!LW27)</f>
        <v>46387</v>
      </c>
      <c r="LX3" s="84">
        <f>IF(ISBLANK('Inbound SOS &amp; EOD'!LX27),LX2,'Inbound SOS &amp; EOD'!LX27)</f>
        <v>46388</v>
      </c>
      <c r="LY3" s="84">
        <f>IF(ISBLANK('Inbound SOS &amp; EOD'!LY27),LY2,'Inbound SOS &amp; EOD'!LY27)</f>
        <v>46389</v>
      </c>
      <c r="LZ3" s="84">
        <f>IF(ISBLANK('Inbound SOS &amp; EOD'!LZ27),LZ2,'Inbound SOS &amp; EOD'!LZ27)</f>
        <v>46390</v>
      </c>
      <c r="MA3" s="84">
        <f>IF(ISBLANK('Inbound SOS &amp; EOD'!MA27),MA2,'Inbound SOS &amp; EOD'!MA27)</f>
        <v>46391</v>
      </c>
      <c r="MB3" s="84">
        <f>IF(ISBLANK('Inbound SOS &amp; EOD'!MB27),MB2,'Inbound SOS &amp; EOD'!MB27)</f>
        <v>46392</v>
      </c>
      <c r="MC3" s="84">
        <f>IF(ISBLANK('Inbound SOS &amp; EOD'!MC27),MC2,'Inbound SOS &amp; EOD'!MC27)</f>
        <v>46393</v>
      </c>
      <c r="MD3" s="84">
        <f>IF(ISBLANK('Inbound SOS &amp; EOD'!MD27),MD2,'Inbound SOS &amp; EOD'!MD27)</f>
        <v>46394</v>
      </c>
      <c r="ME3" s="84">
        <f>IF(ISBLANK('Inbound SOS &amp; EOD'!ME27),ME2,'Inbound SOS &amp; EOD'!ME27)</f>
        <v>46395</v>
      </c>
      <c r="MF3" s="84">
        <f>IF(ISBLANK('Inbound SOS &amp; EOD'!MF27),MF2,'Inbound SOS &amp; EOD'!MF27)</f>
        <v>46396</v>
      </c>
      <c r="MG3" s="84">
        <f>IF(ISBLANK('Inbound SOS &amp; EOD'!MG27),MG2,'Inbound SOS &amp; EOD'!MG27)</f>
        <v>46397</v>
      </c>
      <c r="MH3" s="84">
        <f>IF(ISBLANK('Inbound SOS &amp; EOD'!MH27),MH2,'Inbound SOS &amp; EOD'!MH27)</f>
        <v>46398</v>
      </c>
      <c r="MI3" s="84">
        <f>IF(ISBLANK('Inbound SOS &amp; EOD'!MI27),MI2,'Inbound SOS &amp; EOD'!MI27)</f>
        <v>46399</v>
      </c>
      <c r="MJ3" s="84">
        <f>IF(ISBLANK('Inbound SOS &amp; EOD'!MJ27),MJ2,'Inbound SOS &amp; EOD'!MJ27)</f>
        <v>46400</v>
      </c>
      <c r="MK3" s="84">
        <f>IF(ISBLANK('Inbound SOS &amp; EOD'!MK27),MK2,'Inbound SOS &amp; EOD'!MK27)</f>
        <v>46401</v>
      </c>
      <c r="ML3" s="84">
        <f>IF(ISBLANK('Inbound SOS &amp; EOD'!ML27),ML2,'Inbound SOS &amp; EOD'!ML27)</f>
        <v>46402</v>
      </c>
      <c r="MM3" s="84">
        <f>IF(ISBLANK('Inbound SOS &amp; EOD'!MM27),MM2,'Inbound SOS &amp; EOD'!MM27)</f>
        <v>46403</v>
      </c>
      <c r="MN3" s="84">
        <f>IF(ISBLANK('Inbound SOS &amp; EOD'!MN27),MN2,'Inbound SOS &amp; EOD'!MN27)</f>
        <v>46404</v>
      </c>
      <c r="MO3" s="84">
        <f>IF(ISBLANK('Inbound SOS &amp; EOD'!MO27),MO2,'Inbound SOS &amp; EOD'!MO27)</f>
        <v>46405</v>
      </c>
      <c r="MP3" s="84">
        <f>IF(ISBLANK('Inbound SOS &amp; EOD'!MP27),MP2,'Inbound SOS &amp; EOD'!MP27)</f>
        <v>46406</v>
      </c>
      <c r="MQ3" s="84">
        <f>IF(ISBLANK('Inbound SOS &amp; EOD'!MQ27),MQ2,'Inbound SOS &amp; EOD'!MQ27)</f>
        <v>46407</v>
      </c>
      <c r="MR3" s="84">
        <f>IF(ISBLANK('Inbound SOS &amp; EOD'!MR27),MR2,'Inbound SOS &amp; EOD'!MR27)</f>
        <v>46408</v>
      </c>
      <c r="MS3" s="84">
        <f>IF(ISBLANK('Inbound SOS &amp; EOD'!MS27),MS2,'Inbound SOS &amp; EOD'!MS27)</f>
        <v>46409</v>
      </c>
      <c r="MT3" s="84">
        <f>IF(ISBLANK('Inbound SOS &amp; EOD'!MT27),MT2,'Inbound SOS &amp; EOD'!MT27)</f>
        <v>46410</v>
      </c>
      <c r="MU3" s="84">
        <f>IF(ISBLANK('Inbound SOS &amp; EOD'!MU27),MU2,'Inbound SOS &amp; EOD'!MU27)</f>
        <v>46411</v>
      </c>
      <c r="MV3" s="84">
        <f>IF(ISBLANK('Inbound SOS &amp; EOD'!MV27),MV2,'Inbound SOS &amp; EOD'!MV27)</f>
        <v>46412</v>
      </c>
      <c r="MW3" s="84">
        <f>IF(ISBLANK('Inbound SOS &amp; EOD'!MW27),MW2,'Inbound SOS &amp; EOD'!MW27)</f>
        <v>46413</v>
      </c>
      <c r="MX3" s="84">
        <f>IF(ISBLANK('Inbound SOS &amp; EOD'!MX27),MX2,'Inbound SOS &amp; EOD'!MX27)</f>
        <v>46414</v>
      </c>
      <c r="MY3" s="84">
        <f>IF(ISBLANK('Inbound SOS &amp; EOD'!MY27),MY2,'Inbound SOS &amp; EOD'!MY27)</f>
        <v>46415</v>
      </c>
      <c r="MZ3" s="84">
        <f>IF(ISBLANK('Inbound SOS &amp; EOD'!MZ27),MZ2,'Inbound SOS &amp; EOD'!MZ27)</f>
        <v>46416</v>
      </c>
      <c r="NA3" s="84">
        <f>IF(ISBLANK('Inbound SOS &amp; EOD'!NA27),NA2,'Inbound SOS &amp; EOD'!NA27)</f>
        <v>46417</v>
      </c>
      <c r="NB3" s="84">
        <f>IF(ISBLANK('Inbound SOS &amp; EOD'!NB27),NB2,'Inbound SOS &amp; EOD'!NB27)</f>
        <v>46418</v>
      </c>
      <c r="NC3" s="84">
        <f>IF(ISBLANK('Inbound SOS &amp; EOD'!NC27),NC2,'Inbound SOS &amp; EOD'!NC27)</f>
        <v>46419</v>
      </c>
      <c r="ND3" s="84">
        <f>IF(ISBLANK('Inbound SOS &amp; EOD'!ND27),ND2,'Inbound SOS &amp; EOD'!ND27)</f>
        <v>46420</v>
      </c>
      <c r="NE3" s="84">
        <f>IF(ISBLANK('Inbound SOS &amp; EOD'!NE27),NE2,'Inbound SOS &amp; EOD'!NE27)</f>
        <v>46421</v>
      </c>
      <c r="NF3" s="84">
        <f>IF(ISBLANK('Inbound SOS &amp; EOD'!NF27),NF2,'Inbound SOS &amp; EOD'!NF27)</f>
        <v>46422</v>
      </c>
      <c r="NG3" s="84">
        <f>IF(ISBLANK('Inbound SOS &amp; EOD'!NG27),NG2,'Inbound SOS &amp; EOD'!NG27)</f>
        <v>46423</v>
      </c>
      <c r="NH3" s="84">
        <f>IF(ISBLANK('Inbound SOS &amp; EOD'!NH27),NH2,'Inbound SOS &amp; EOD'!NH27)</f>
        <v>46424</v>
      </c>
    </row>
    <row r="4" spans="1:15362" s="242" customFormat="1" ht="16.5" customHeight="1">
      <c r="A4" s="241" t="s">
        <v>5479</v>
      </c>
      <c r="B4" s="188">
        <f t="shared" ref="B4:BM4" si="0">IF((_xlfn.DAYS(B2,B3)-3)&lt;0,0,(_xlfn.DAYS(B2,B3)-3))</f>
        <v>8</v>
      </c>
      <c r="C4" s="188">
        <f t="shared" si="0"/>
        <v>8</v>
      </c>
      <c r="D4" s="188">
        <f t="shared" si="0"/>
        <v>4</v>
      </c>
      <c r="E4" s="188">
        <f t="shared" si="0"/>
        <v>4</v>
      </c>
      <c r="F4" s="188">
        <f t="shared" si="0"/>
        <v>2</v>
      </c>
      <c r="G4" s="188">
        <f t="shared" si="0"/>
        <v>0</v>
      </c>
      <c r="H4" s="188">
        <f t="shared" si="0"/>
        <v>1</v>
      </c>
      <c r="I4" s="188">
        <f t="shared" si="0"/>
        <v>1</v>
      </c>
      <c r="J4" s="188">
        <f t="shared" si="0"/>
        <v>1</v>
      </c>
      <c r="K4" s="188">
        <f t="shared" si="0"/>
        <v>0</v>
      </c>
      <c r="L4" s="188">
        <f t="shared" si="0"/>
        <v>0</v>
      </c>
      <c r="M4" s="188">
        <f t="shared" si="0"/>
        <v>0</v>
      </c>
      <c r="N4" s="188">
        <f t="shared" si="0"/>
        <v>0</v>
      </c>
      <c r="O4" s="188">
        <f t="shared" si="0"/>
        <v>0</v>
      </c>
      <c r="P4" s="188">
        <f t="shared" si="0"/>
        <v>0</v>
      </c>
      <c r="Q4" s="188">
        <f t="shared" si="0"/>
        <v>0</v>
      </c>
      <c r="R4" s="188">
        <f t="shared" si="0"/>
        <v>0</v>
      </c>
      <c r="S4" s="188">
        <f t="shared" si="0"/>
        <v>0</v>
      </c>
      <c r="T4" s="188">
        <f t="shared" si="0"/>
        <v>0</v>
      </c>
      <c r="U4" s="188">
        <f t="shared" si="0"/>
        <v>0</v>
      </c>
      <c r="V4" s="188">
        <f t="shared" si="0"/>
        <v>0</v>
      </c>
      <c r="W4" s="188">
        <f t="shared" si="0"/>
        <v>1</v>
      </c>
      <c r="X4" s="188">
        <f t="shared" si="0"/>
        <v>0</v>
      </c>
      <c r="Y4" s="188">
        <f t="shared" si="0"/>
        <v>0</v>
      </c>
      <c r="Z4" s="188">
        <f t="shared" si="0"/>
        <v>0</v>
      </c>
      <c r="AA4" s="188">
        <f t="shared" si="0"/>
        <v>0</v>
      </c>
      <c r="AB4" s="188">
        <f t="shared" si="0"/>
        <v>0</v>
      </c>
      <c r="AC4" s="188">
        <f t="shared" si="0"/>
        <v>0</v>
      </c>
      <c r="AD4" s="188">
        <f t="shared" si="0"/>
        <v>0</v>
      </c>
      <c r="AE4" s="188">
        <f t="shared" si="0"/>
        <v>0</v>
      </c>
      <c r="AF4" s="188">
        <f t="shared" si="0"/>
        <v>0</v>
      </c>
      <c r="AG4" s="188">
        <f t="shared" si="0"/>
        <v>0</v>
      </c>
      <c r="AH4" s="188">
        <f t="shared" si="0"/>
        <v>0</v>
      </c>
      <c r="AI4" s="188">
        <f t="shared" si="0"/>
        <v>0</v>
      </c>
      <c r="AJ4" s="188">
        <f t="shared" si="0"/>
        <v>0</v>
      </c>
      <c r="AK4" s="188">
        <f t="shared" si="0"/>
        <v>0</v>
      </c>
      <c r="AL4" s="188">
        <f t="shared" si="0"/>
        <v>0</v>
      </c>
      <c r="AM4" s="188">
        <f t="shared" si="0"/>
        <v>0</v>
      </c>
      <c r="AN4" s="188">
        <f t="shared" si="0"/>
        <v>0</v>
      </c>
      <c r="AO4" s="188">
        <f t="shared" si="0"/>
        <v>0</v>
      </c>
      <c r="AP4" s="188" t="e">
        <f t="shared" si="0"/>
        <v>#VALUE!</v>
      </c>
      <c r="AQ4" s="188">
        <f t="shared" si="0"/>
        <v>0</v>
      </c>
      <c r="AR4" s="188">
        <f t="shared" si="0"/>
        <v>0</v>
      </c>
      <c r="AS4" s="188">
        <f t="shared" si="0"/>
        <v>0</v>
      </c>
      <c r="AT4" s="188">
        <f t="shared" si="0"/>
        <v>0</v>
      </c>
      <c r="AU4" s="188">
        <f t="shared" si="0"/>
        <v>0</v>
      </c>
      <c r="AV4" s="188">
        <f t="shared" si="0"/>
        <v>0</v>
      </c>
      <c r="AW4" s="188">
        <f t="shared" si="0"/>
        <v>0</v>
      </c>
      <c r="AX4" s="188">
        <f t="shared" si="0"/>
        <v>0</v>
      </c>
      <c r="AY4" s="188">
        <f t="shared" si="0"/>
        <v>0</v>
      </c>
      <c r="AZ4" s="188">
        <f t="shared" si="0"/>
        <v>1</v>
      </c>
      <c r="BA4" s="188">
        <f t="shared" si="0"/>
        <v>0</v>
      </c>
      <c r="BB4" s="188">
        <f t="shared" si="0"/>
        <v>0</v>
      </c>
      <c r="BC4" s="188">
        <f t="shared" si="0"/>
        <v>0</v>
      </c>
      <c r="BD4" s="188">
        <f t="shared" si="0"/>
        <v>0</v>
      </c>
      <c r="BE4" s="188">
        <f t="shared" si="0"/>
        <v>1</v>
      </c>
      <c r="BF4" s="188">
        <f t="shared" si="0"/>
        <v>2</v>
      </c>
      <c r="BG4" s="188">
        <f t="shared" si="0"/>
        <v>1</v>
      </c>
      <c r="BH4" s="188">
        <f t="shared" si="0"/>
        <v>0</v>
      </c>
      <c r="BI4" s="188">
        <f t="shared" si="0"/>
        <v>0</v>
      </c>
      <c r="BJ4" s="188">
        <f t="shared" si="0"/>
        <v>2</v>
      </c>
      <c r="BK4" s="188">
        <f t="shared" si="0"/>
        <v>0</v>
      </c>
      <c r="BL4" s="188">
        <f t="shared" si="0"/>
        <v>0</v>
      </c>
      <c r="BM4" s="188">
        <f t="shared" si="0"/>
        <v>0</v>
      </c>
      <c r="BN4" s="188">
        <f t="shared" ref="BN4:DM4" si="1">IF((_xlfn.DAYS(BN2,BN3)-3)&lt;0,0,(_xlfn.DAYS(BN2,BN3)-3))</f>
        <v>0</v>
      </c>
      <c r="BO4" s="188">
        <f t="shared" si="1"/>
        <v>0</v>
      </c>
      <c r="BP4" s="188">
        <f t="shared" si="1"/>
        <v>0</v>
      </c>
      <c r="BQ4" s="188">
        <f t="shared" si="1"/>
        <v>0</v>
      </c>
      <c r="BR4" s="188">
        <f t="shared" si="1"/>
        <v>0</v>
      </c>
      <c r="BS4" s="188">
        <f t="shared" si="1"/>
        <v>0</v>
      </c>
      <c r="BT4" s="188">
        <f t="shared" si="1"/>
        <v>0</v>
      </c>
      <c r="BU4" s="188">
        <f t="shared" si="1"/>
        <v>0</v>
      </c>
      <c r="BV4" s="188">
        <f t="shared" si="1"/>
        <v>0</v>
      </c>
      <c r="BW4" s="188">
        <f t="shared" si="1"/>
        <v>0</v>
      </c>
      <c r="BX4" s="188">
        <f t="shared" si="1"/>
        <v>0</v>
      </c>
      <c r="BY4" s="188">
        <f t="shared" si="1"/>
        <v>0</v>
      </c>
      <c r="BZ4" s="188">
        <f t="shared" si="1"/>
        <v>0</v>
      </c>
      <c r="CA4" s="188">
        <f t="shared" si="1"/>
        <v>0</v>
      </c>
      <c r="CB4" s="188">
        <f t="shared" si="1"/>
        <v>0</v>
      </c>
      <c r="CC4" s="188">
        <f t="shared" si="1"/>
        <v>1</v>
      </c>
      <c r="CD4" s="188">
        <f t="shared" si="1"/>
        <v>0</v>
      </c>
      <c r="CE4" s="188">
        <f t="shared" si="1"/>
        <v>0</v>
      </c>
      <c r="CF4" s="188">
        <f t="shared" si="1"/>
        <v>0</v>
      </c>
      <c r="CG4" s="188">
        <f t="shared" si="1"/>
        <v>1</v>
      </c>
      <c r="CH4" s="188">
        <f t="shared" si="1"/>
        <v>1</v>
      </c>
      <c r="CI4" s="188">
        <f t="shared" si="1"/>
        <v>2</v>
      </c>
      <c r="CJ4" s="188">
        <f t="shared" si="1"/>
        <v>0</v>
      </c>
      <c r="CK4" s="188">
        <f t="shared" si="1"/>
        <v>0</v>
      </c>
      <c r="CL4" s="188">
        <f t="shared" si="1"/>
        <v>0</v>
      </c>
      <c r="CM4" s="188">
        <f t="shared" si="1"/>
        <v>0</v>
      </c>
      <c r="CN4" s="188">
        <f t="shared" si="1"/>
        <v>0</v>
      </c>
      <c r="CO4" s="188">
        <f t="shared" si="1"/>
        <v>0</v>
      </c>
      <c r="CP4" s="188">
        <f t="shared" si="1"/>
        <v>1</v>
      </c>
      <c r="CQ4" s="188">
        <f t="shared" si="1"/>
        <v>0</v>
      </c>
      <c r="CR4" s="188">
        <f t="shared" si="1"/>
        <v>0</v>
      </c>
      <c r="CS4" s="188">
        <f t="shared" si="1"/>
        <v>0</v>
      </c>
      <c r="CT4" s="188">
        <f t="shared" si="1"/>
        <v>0</v>
      </c>
      <c r="CU4" s="188">
        <f t="shared" si="1"/>
        <v>0</v>
      </c>
      <c r="CV4" s="188">
        <f t="shared" si="1"/>
        <v>0</v>
      </c>
      <c r="CW4" s="188">
        <f t="shared" si="1"/>
        <v>1</v>
      </c>
      <c r="CX4" s="188">
        <f t="shared" si="1"/>
        <v>1</v>
      </c>
      <c r="CY4" s="188">
        <f t="shared" si="1"/>
        <v>0</v>
      </c>
      <c r="CZ4" s="188">
        <f t="shared" si="1"/>
        <v>0</v>
      </c>
      <c r="DA4" s="188">
        <f t="shared" si="1"/>
        <v>0</v>
      </c>
      <c r="DB4" s="188">
        <f t="shared" si="1"/>
        <v>0</v>
      </c>
      <c r="DC4" s="188">
        <f t="shared" si="1"/>
        <v>1</v>
      </c>
      <c r="DD4" s="188">
        <f t="shared" si="1"/>
        <v>2</v>
      </c>
      <c r="DE4" s="188">
        <f t="shared" si="1"/>
        <v>3</v>
      </c>
      <c r="DF4" s="188">
        <f t="shared" si="1"/>
        <v>4</v>
      </c>
      <c r="DG4" s="188">
        <f t="shared" si="1"/>
        <v>4</v>
      </c>
      <c r="DH4" s="188">
        <f t="shared" si="1"/>
        <v>1</v>
      </c>
      <c r="DI4" s="188">
        <f t="shared" si="1"/>
        <v>2</v>
      </c>
      <c r="DJ4" s="188">
        <f t="shared" si="1"/>
        <v>3</v>
      </c>
      <c r="DK4" s="188">
        <f t="shared" si="1"/>
        <v>4</v>
      </c>
      <c r="DL4" s="188">
        <f t="shared" si="1"/>
        <v>4</v>
      </c>
      <c r="DM4" s="188">
        <f t="shared" si="1"/>
        <v>5</v>
      </c>
      <c r="DN4" s="188">
        <f t="shared" ref="DN4:FY4" si="2">IF((_xlfn.DAYS(DN2,DN3)-3)&lt;0,0,(_xlfn.DAYS(DN2,DN3)-3))</f>
        <v>5</v>
      </c>
      <c r="DO4" s="188">
        <f t="shared" si="2"/>
        <v>6</v>
      </c>
      <c r="DP4" s="188">
        <f t="shared" si="2"/>
        <v>2</v>
      </c>
      <c r="DQ4" s="188">
        <f t="shared" si="2"/>
        <v>3</v>
      </c>
      <c r="DR4" s="188">
        <f t="shared" si="2"/>
        <v>3</v>
      </c>
      <c r="DS4" s="188">
        <f t="shared" si="2"/>
        <v>2</v>
      </c>
      <c r="DT4" s="188">
        <f t="shared" si="2"/>
        <v>0</v>
      </c>
      <c r="DU4" s="188">
        <f t="shared" si="2"/>
        <v>0</v>
      </c>
      <c r="DV4" s="188">
        <f t="shared" si="2"/>
        <v>0</v>
      </c>
      <c r="DW4" s="188">
        <f t="shared" si="2"/>
        <v>0</v>
      </c>
      <c r="DX4" s="188">
        <f t="shared" si="2"/>
        <v>0</v>
      </c>
      <c r="DY4" s="188">
        <f t="shared" si="2"/>
        <v>1</v>
      </c>
      <c r="DZ4" s="188">
        <f t="shared" si="2"/>
        <v>0</v>
      </c>
      <c r="EA4" s="188">
        <f t="shared" si="2"/>
        <v>0</v>
      </c>
      <c r="EB4" s="188">
        <f t="shared" si="2"/>
        <v>0</v>
      </c>
      <c r="EC4" s="188">
        <f t="shared" si="2"/>
        <v>0</v>
      </c>
      <c r="ED4" s="188">
        <f t="shared" si="2"/>
        <v>0</v>
      </c>
      <c r="EE4" s="188">
        <f t="shared" si="2"/>
        <v>0</v>
      </c>
      <c r="EF4" s="188">
        <f t="shared" si="2"/>
        <v>1</v>
      </c>
      <c r="EG4" s="188">
        <f t="shared" si="2"/>
        <v>2</v>
      </c>
      <c r="EH4" s="188">
        <f t="shared" si="2"/>
        <v>0</v>
      </c>
      <c r="EI4" s="188">
        <f t="shared" si="2"/>
        <v>0</v>
      </c>
      <c r="EJ4" s="188">
        <f t="shared" si="2"/>
        <v>0</v>
      </c>
      <c r="EK4" s="188">
        <f t="shared" si="2"/>
        <v>0</v>
      </c>
      <c r="EL4" s="188">
        <f t="shared" si="2"/>
        <v>0</v>
      </c>
      <c r="EM4" s="188">
        <f t="shared" si="2"/>
        <v>0</v>
      </c>
      <c r="EN4" s="188">
        <f t="shared" si="2"/>
        <v>0</v>
      </c>
      <c r="EO4" s="188">
        <f t="shared" si="2"/>
        <v>0</v>
      </c>
      <c r="EP4" s="188">
        <f t="shared" si="2"/>
        <v>0</v>
      </c>
      <c r="EQ4" s="188">
        <f t="shared" si="2"/>
        <v>0</v>
      </c>
      <c r="ER4" s="188">
        <f t="shared" si="2"/>
        <v>0</v>
      </c>
      <c r="ES4" s="188">
        <f t="shared" si="2"/>
        <v>0</v>
      </c>
      <c r="ET4" s="188">
        <f t="shared" si="2"/>
        <v>0</v>
      </c>
      <c r="EU4" s="188">
        <f t="shared" si="2"/>
        <v>0</v>
      </c>
      <c r="EV4" s="188">
        <f t="shared" si="2"/>
        <v>0</v>
      </c>
      <c r="EW4" s="188">
        <f t="shared" si="2"/>
        <v>0</v>
      </c>
      <c r="EX4" s="188">
        <f t="shared" si="2"/>
        <v>0</v>
      </c>
      <c r="EY4" s="188">
        <f t="shared" si="2"/>
        <v>0</v>
      </c>
      <c r="EZ4" s="188">
        <f t="shared" si="2"/>
        <v>0</v>
      </c>
      <c r="FA4" s="188">
        <f t="shared" si="2"/>
        <v>0</v>
      </c>
      <c r="FB4" s="188">
        <f t="shared" si="2"/>
        <v>0</v>
      </c>
      <c r="FC4" s="188">
        <f t="shared" si="2"/>
        <v>0</v>
      </c>
      <c r="FD4" s="188">
        <f t="shared" si="2"/>
        <v>0</v>
      </c>
      <c r="FE4" s="188">
        <f t="shared" si="2"/>
        <v>0</v>
      </c>
      <c r="FF4" s="188">
        <f t="shared" si="2"/>
        <v>0</v>
      </c>
      <c r="FG4" s="188">
        <f t="shared" si="2"/>
        <v>0</v>
      </c>
      <c r="FH4" s="188">
        <f t="shared" si="2"/>
        <v>0</v>
      </c>
      <c r="FI4" s="188">
        <f t="shared" si="2"/>
        <v>0</v>
      </c>
      <c r="FJ4" s="188">
        <f t="shared" si="2"/>
        <v>0</v>
      </c>
      <c r="FK4" s="188">
        <f t="shared" si="2"/>
        <v>0</v>
      </c>
      <c r="FL4" s="188">
        <f t="shared" si="2"/>
        <v>0</v>
      </c>
      <c r="FM4" s="188">
        <f t="shared" si="2"/>
        <v>0</v>
      </c>
      <c r="FN4" s="188">
        <f t="shared" si="2"/>
        <v>0</v>
      </c>
      <c r="FO4" s="188">
        <f t="shared" si="2"/>
        <v>0</v>
      </c>
      <c r="FP4" s="188">
        <f t="shared" si="2"/>
        <v>0</v>
      </c>
      <c r="FQ4" s="188">
        <f t="shared" si="2"/>
        <v>0</v>
      </c>
      <c r="FR4" s="188">
        <f t="shared" si="2"/>
        <v>0</v>
      </c>
      <c r="FS4" s="188">
        <f t="shared" si="2"/>
        <v>0</v>
      </c>
      <c r="FT4" s="188">
        <f t="shared" si="2"/>
        <v>0</v>
      </c>
      <c r="FU4" s="188">
        <f t="shared" si="2"/>
        <v>0</v>
      </c>
      <c r="FV4" s="188">
        <f t="shared" si="2"/>
        <v>0</v>
      </c>
      <c r="FW4" s="188">
        <f t="shared" si="2"/>
        <v>0</v>
      </c>
      <c r="FX4" s="188">
        <f t="shared" si="2"/>
        <v>0</v>
      </c>
      <c r="FY4" s="188">
        <f t="shared" si="2"/>
        <v>0</v>
      </c>
      <c r="FZ4" s="188">
        <f t="shared" ref="FZ4:IK4" si="3">IF((_xlfn.DAYS(FZ2,FZ3)-3)&lt;0,0,(_xlfn.DAYS(FZ2,FZ3)-3))</f>
        <v>0</v>
      </c>
      <c r="GA4" s="188">
        <f t="shared" si="3"/>
        <v>0</v>
      </c>
      <c r="GB4" s="188">
        <f t="shared" si="3"/>
        <v>0</v>
      </c>
      <c r="GC4" s="188">
        <f t="shared" si="3"/>
        <v>0</v>
      </c>
      <c r="GD4" s="188">
        <f t="shared" si="3"/>
        <v>0</v>
      </c>
      <c r="GE4" s="188">
        <f t="shared" si="3"/>
        <v>0</v>
      </c>
      <c r="GF4" s="188">
        <f t="shared" si="3"/>
        <v>0</v>
      </c>
      <c r="GG4" s="188">
        <f t="shared" si="3"/>
        <v>0</v>
      </c>
      <c r="GH4" s="188">
        <f t="shared" si="3"/>
        <v>0</v>
      </c>
      <c r="GI4" s="188">
        <f t="shared" si="3"/>
        <v>0</v>
      </c>
      <c r="GJ4" s="188">
        <f t="shared" si="3"/>
        <v>0</v>
      </c>
      <c r="GK4" s="188">
        <f t="shared" si="3"/>
        <v>0</v>
      </c>
      <c r="GL4" s="188">
        <f t="shared" si="3"/>
        <v>0</v>
      </c>
      <c r="GM4" s="188">
        <f t="shared" si="3"/>
        <v>0</v>
      </c>
      <c r="GN4" s="188">
        <f t="shared" si="3"/>
        <v>0</v>
      </c>
      <c r="GO4" s="188">
        <f t="shared" si="3"/>
        <v>0</v>
      </c>
      <c r="GP4" s="188">
        <f t="shared" si="3"/>
        <v>0</v>
      </c>
      <c r="GQ4" s="188">
        <f t="shared" si="3"/>
        <v>0</v>
      </c>
      <c r="GR4" s="188">
        <f t="shared" si="3"/>
        <v>0</v>
      </c>
      <c r="GS4" s="188">
        <f t="shared" si="3"/>
        <v>0</v>
      </c>
      <c r="GT4" s="188">
        <f t="shared" si="3"/>
        <v>0</v>
      </c>
      <c r="GU4" s="188">
        <f t="shared" si="3"/>
        <v>0</v>
      </c>
      <c r="GV4" s="188">
        <f t="shared" si="3"/>
        <v>0</v>
      </c>
      <c r="GW4" s="188">
        <f t="shared" si="3"/>
        <v>0</v>
      </c>
      <c r="GX4" s="188">
        <f t="shared" si="3"/>
        <v>0</v>
      </c>
      <c r="GY4" s="188">
        <f t="shared" si="3"/>
        <v>0</v>
      </c>
      <c r="GZ4" s="188">
        <f t="shared" si="3"/>
        <v>0</v>
      </c>
      <c r="HA4" s="188">
        <f t="shared" si="3"/>
        <v>0</v>
      </c>
      <c r="HB4" s="188">
        <f t="shared" si="3"/>
        <v>0</v>
      </c>
      <c r="HC4" s="188">
        <f t="shared" si="3"/>
        <v>0</v>
      </c>
      <c r="HD4" s="188">
        <f t="shared" si="3"/>
        <v>0</v>
      </c>
      <c r="HE4" s="188">
        <f t="shared" si="3"/>
        <v>0</v>
      </c>
      <c r="HF4" s="188">
        <f t="shared" si="3"/>
        <v>0</v>
      </c>
      <c r="HG4" s="188">
        <f t="shared" si="3"/>
        <v>0</v>
      </c>
      <c r="HH4" s="188">
        <f t="shared" si="3"/>
        <v>0</v>
      </c>
      <c r="HI4" s="188">
        <f t="shared" si="3"/>
        <v>0</v>
      </c>
      <c r="HJ4" s="188">
        <f t="shared" si="3"/>
        <v>0</v>
      </c>
      <c r="HK4" s="188">
        <f t="shared" si="3"/>
        <v>0</v>
      </c>
      <c r="HL4" s="188">
        <f t="shared" si="3"/>
        <v>0</v>
      </c>
      <c r="HM4" s="188">
        <f t="shared" si="3"/>
        <v>0</v>
      </c>
      <c r="HN4" s="188">
        <f t="shared" si="3"/>
        <v>0</v>
      </c>
      <c r="HO4" s="188">
        <f t="shared" si="3"/>
        <v>0</v>
      </c>
      <c r="HP4" s="188">
        <f t="shared" si="3"/>
        <v>0</v>
      </c>
      <c r="HQ4" s="188">
        <f t="shared" si="3"/>
        <v>0</v>
      </c>
      <c r="HR4" s="188">
        <f t="shared" si="3"/>
        <v>0</v>
      </c>
      <c r="HS4" s="188">
        <f t="shared" si="3"/>
        <v>0</v>
      </c>
      <c r="HT4" s="188">
        <f t="shared" si="3"/>
        <v>0</v>
      </c>
      <c r="HU4" s="188">
        <f t="shared" si="3"/>
        <v>0</v>
      </c>
      <c r="HV4" s="188">
        <f t="shared" si="3"/>
        <v>0</v>
      </c>
      <c r="HW4" s="188">
        <f t="shared" si="3"/>
        <v>0</v>
      </c>
      <c r="HX4" s="188">
        <f t="shared" si="3"/>
        <v>0</v>
      </c>
      <c r="HY4" s="188">
        <f t="shared" si="3"/>
        <v>0</v>
      </c>
      <c r="HZ4" s="188">
        <f t="shared" si="3"/>
        <v>0</v>
      </c>
      <c r="IA4" s="188">
        <f t="shared" si="3"/>
        <v>0</v>
      </c>
      <c r="IB4" s="188">
        <f t="shared" si="3"/>
        <v>0</v>
      </c>
      <c r="IC4" s="188">
        <f t="shared" si="3"/>
        <v>0</v>
      </c>
      <c r="ID4" s="188">
        <f t="shared" si="3"/>
        <v>0</v>
      </c>
      <c r="IE4" s="188">
        <f t="shared" si="3"/>
        <v>0</v>
      </c>
      <c r="IF4" s="188">
        <f t="shared" si="3"/>
        <v>0</v>
      </c>
      <c r="IG4" s="188">
        <f t="shared" si="3"/>
        <v>0</v>
      </c>
      <c r="IH4" s="188">
        <f t="shared" si="3"/>
        <v>0</v>
      </c>
      <c r="II4" s="188">
        <f t="shared" si="3"/>
        <v>0</v>
      </c>
      <c r="IJ4" s="188">
        <f t="shared" si="3"/>
        <v>0</v>
      </c>
      <c r="IK4" s="188">
        <f t="shared" si="3"/>
        <v>0</v>
      </c>
      <c r="IL4" s="188">
        <f t="shared" ref="IL4:KW4" si="4">IF((_xlfn.DAYS(IL2,IL3)-3)&lt;0,0,(_xlfn.DAYS(IL2,IL3)-3))</f>
        <v>0</v>
      </c>
      <c r="IM4" s="188">
        <f t="shared" si="4"/>
        <v>0</v>
      </c>
      <c r="IN4" s="188">
        <f t="shared" si="4"/>
        <v>0</v>
      </c>
      <c r="IO4" s="188">
        <f t="shared" si="4"/>
        <v>0</v>
      </c>
      <c r="IP4" s="188">
        <f t="shared" si="4"/>
        <v>0</v>
      </c>
      <c r="IQ4" s="188">
        <f t="shared" si="4"/>
        <v>0</v>
      </c>
      <c r="IR4" s="188">
        <f t="shared" si="4"/>
        <v>0</v>
      </c>
      <c r="IS4" s="188">
        <f t="shared" si="4"/>
        <v>0</v>
      </c>
      <c r="IT4" s="188">
        <f t="shared" si="4"/>
        <v>0</v>
      </c>
      <c r="IU4" s="188">
        <f t="shared" si="4"/>
        <v>0</v>
      </c>
      <c r="IV4" s="188">
        <f t="shared" si="4"/>
        <v>0</v>
      </c>
      <c r="IW4" s="188">
        <f t="shared" si="4"/>
        <v>0</v>
      </c>
      <c r="IX4" s="188">
        <f t="shared" si="4"/>
        <v>0</v>
      </c>
      <c r="IY4" s="188">
        <f t="shared" si="4"/>
        <v>0</v>
      </c>
      <c r="IZ4" s="188">
        <f t="shared" si="4"/>
        <v>0</v>
      </c>
      <c r="JA4" s="188">
        <f t="shared" si="4"/>
        <v>0</v>
      </c>
      <c r="JB4" s="188">
        <f t="shared" si="4"/>
        <v>0</v>
      </c>
      <c r="JC4" s="188">
        <f t="shared" si="4"/>
        <v>0</v>
      </c>
      <c r="JD4" s="188">
        <f t="shared" si="4"/>
        <v>0</v>
      </c>
      <c r="JE4" s="188">
        <f t="shared" si="4"/>
        <v>0</v>
      </c>
      <c r="JF4" s="188">
        <f t="shared" si="4"/>
        <v>0</v>
      </c>
      <c r="JG4" s="188">
        <f t="shared" si="4"/>
        <v>0</v>
      </c>
      <c r="JH4" s="188">
        <f t="shared" si="4"/>
        <v>0</v>
      </c>
      <c r="JI4" s="188">
        <f t="shared" si="4"/>
        <v>0</v>
      </c>
      <c r="JJ4" s="188">
        <f t="shared" si="4"/>
        <v>0</v>
      </c>
      <c r="JK4" s="188">
        <f t="shared" si="4"/>
        <v>0</v>
      </c>
      <c r="JL4" s="188">
        <f t="shared" si="4"/>
        <v>0</v>
      </c>
      <c r="JM4" s="188">
        <f t="shared" si="4"/>
        <v>0</v>
      </c>
      <c r="JN4" s="188">
        <f t="shared" si="4"/>
        <v>0</v>
      </c>
      <c r="JO4" s="188">
        <f t="shared" si="4"/>
        <v>0</v>
      </c>
      <c r="JP4" s="188">
        <f t="shared" si="4"/>
        <v>0</v>
      </c>
      <c r="JQ4" s="188">
        <f t="shared" si="4"/>
        <v>0</v>
      </c>
      <c r="JR4" s="188">
        <f t="shared" si="4"/>
        <v>0</v>
      </c>
      <c r="JS4" s="188">
        <f t="shared" si="4"/>
        <v>0</v>
      </c>
      <c r="JT4" s="188">
        <f t="shared" si="4"/>
        <v>0</v>
      </c>
      <c r="JU4" s="188">
        <f t="shared" si="4"/>
        <v>0</v>
      </c>
      <c r="JV4" s="188">
        <f t="shared" si="4"/>
        <v>0</v>
      </c>
      <c r="JW4" s="188">
        <f t="shared" si="4"/>
        <v>0</v>
      </c>
      <c r="JX4" s="188">
        <f t="shared" si="4"/>
        <v>0</v>
      </c>
      <c r="JY4" s="188">
        <f t="shared" si="4"/>
        <v>0</v>
      </c>
      <c r="JZ4" s="188">
        <f t="shared" si="4"/>
        <v>0</v>
      </c>
      <c r="KA4" s="188">
        <f t="shared" si="4"/>
        <v>0</v>
      </c>
      <c r="KB4" s="188">
        <f t="shared" si="4"/>
        <v>0</v>
      </c>
      <c r="KC4" s="188">
        <f t="shared" si="4"/>
        <v>0</v>
      </c>
      <c r="KD4" s="188">
        <f t="shared" si="4"/>
        <v>0</v>
      </c>
      <c r="KE4" s="188">
        <f t="shared" si="4"/>
        <v>0</v>
      </c>
      <c r="KF4" s="188">
        <f t="shared" si="4"/>
        <v>0</v>
      </c>
      <c r="KG4" s="188">
        <f t="shared" si="4"/>
        <v>0</v>
      </c>
      <c r="KH4" s="188">
        <f t="shared" si="4"/>
        <v>0</v>
      </c>
      <c r="KI4" s="188">
        <f t="shared" si="4"/>
        <v>0</v>
      </c>
      <c r="KJ4" s="188">
        <f t="shared" si="4"/>
        <v>0</v>
      </c>
      <c r="KK4" s="188">
        <f t="shared" si="4"/>
        <v>0</v>
      </c>
      <c r="KL4" s="188">
        <f t="shared" si="4"/>
        <v>0</v>
      </c>
      <c r="KM4" s="188">
        <f t="shared" si="4"/>
        <v>0</v>
      </c>
      <c r="KN4" s="188">
        <f t="shared" si="4"/>
        <v>0</v>
      </c>
      <c r="KO4" s="188">
        <f t="shared" si="4"/>
        <v>0</v>
      </c>
      <c r="KP4" s="188">
        <f t="shared" si="4"/>
        <v>0</v>
      </c>
      <c r="KQ4" s="188">
        <f t="shared" si="4"/>
        <v>0</v>
      </c>
      <c r="KR4" s="188">
        <f t="shared" si="4"/>
        <v>0</v>
      </c>
      <c r="KS4" s="188">
        <f t="shared" si="4"/>
        <v>0</v>
      </c>
      <c r="KT4" s="188">
        <f t="shared" si="4"/>
        <v>0</v>
      </c>
      <c r="KU4" s="188">
        <f t="shared" si="4"/>
        <v>0</v>
      </c>
      <c r="KV4" s="188">
        <f t="shared" si="4"/>
        <v>0</v>
      </c>
      <c r="KW4" s="188">
        <f t="shared" si="4"/>
        <v>0</v>
      </c>
      <c r="KX4" s="188">
        <f t="shared" ref="KX4:NH4" si="5">IF((_xlfn.DAYS(KX2,KX3)-3)&lt;0,0,(_xlfn.DAYS(KX2,KX3)-3))</f>
        <v>0</v>
      </c>
      <c r="KY4" s="188">
        <f t="shared" si="5"/>
        <v>0</v>
      </c>
      <c r="KZ4" s="188">
        <f t="shared" si="5"/>
        <v>0</v>
      </c>
      <c r="LA4" s="188">
        <f t="shared" si="5"/>
        <v>0</v>
      </c>
      <c r="LB4" s="188">
        <f t="shared" si="5"/>
        <v>0</v>
      </c>
      <c r="LC4" s="188">
        <f t="shared" si="5"/>
        <v>0</v>
      </c>
      <c r="LD4" s="188">
        <f t="shared" si="5"/>
        <v>0</v>
      </c>
      <c r="LE4" s="188">
        <f t="shared" si="5"/>
        <v>0</v>
      </c>
      <c r="LF4" s="188">
        <f t="shared" si="5"/>
        <v>0</v>
      </c>
      <c r="LG4" s="188">
        <f t="shared" si="5"/>
        <v>0</v>
      </c>
      <c r="LH4" s="188">
        <f t="shared" si="5"/>
        <v>0</v>
      </c>
      <c r="LI4" s="188">
        <f t="shared" si="5"/>
        <v>0</v>
      </c>
      <c r="LJ4" s="188">
        <f t="shared" si="5"/>
        <v>0</v>
      </c>
      <c r="LK4" s="188">
        <f t="shared" si="5"/>
        <v>0</v>
      </c>
      <c r="LL4" s="188">
        <f t="shared" si="5"/>
        <v>0</v>
      </c>
      <c r="LM4" s="188">
        <f t="shared" si="5"/>
        <v>0</v>
      </c>
      <c r="LN4" s="188">
        <f t="shared" si="5"/>
        <v>0</v>
      </c>
      <c r="LO4" s="188">
        <f t="shared" si="5"/>
        <v>0</v>
      </c>
      <c r="LP4" s="188">
        <f t="shared" si="5"/>
        <v>0</v>
      </c>
      <c r="LQ4" s="188">
        <f t="shared" si="5"/>
        <v>0</v>
      </c>
      <c r="LR4" s="188">
        <f t="shared" si="5"/>
        <v>0</v>
      </c>
      <c r="LS4" s="188">
        <f t="shared" si="5"/>
        <v>0</v>
      </c>
      <c r="LT4" s="188">
        <f t="shared" si="5"/>
        <v>0</v>
      </c>
      <c r="LU4" s="188">
        <f t="shared" si="5"/>
        <v>0</v>
      </c>
      <c r="LV4" s="188">
        <f t="shared" si="5"/>
        <v>0</v>
      </c>
      <c r="LW4" s="188">
        <f t="shared" si="5"/>
        <v>0</v>
      </c>
      <c r="LX4" s="188">
        <f t="shared" si="5"/>
        <v>0</v>
      </c>
      <c r="LY4" s="188">
        <f t="shared" si="5"/>
        <v>0</v>
      </c>
      <c r="LZ4" s="188">
        <f t="shared" si="5"/>
        <v>0</v>
      </c>
      <c r="MA4" s="188">
        <f t="shared" si="5"/>
        <v>0</v>
      </c>
      <c r="MB4" s="188">
        <f t="shared" si="5"/>
        <v>0</v>
      </c>
      <c r="MC4" s="188">
        <f t="shared" si="5"/>
        <v>0</v>
      </c>
      <c r="MD4" s="188">
        <f t="shared" si="5"/>
        <v>0</v>
      </c>
      <c r="ME4" s="188">
        <f t="shared" si="5"/>
        <v>0</v>
      </c>
      <c r="MF4" s="188">
        <f t="shared" si="5"/>
        <v>0</v>
      </c>
      <c r="MG4" s="188">
        <f t="shared" si="5"/>
        <v>0</v>
      </c>
      <c r="MH4" s="188">
        <f t="shared" si="5"/>
        <v>0</v>
      </c>
      <c r="MI4" s="188">
        <f t="shared" si="5"/>
        <v>0</v>
      </c>
      <c r="MJ4" s="188">
        <f t="shared" si="5"/>
        <v>0</v>
      </c>
      <c r="MK4" s="188">
        <f t="shared" si="5"/>
        <v>0</v>
      </c>
      <c r="ML4" s="188">
        <f t="shared" si="5"/>
        <v>0</v>
      </c>
      <c r="MM4" s="188">
        <f t="shared" si="5"/>
        <v>0</v>
      </c>
      <c r="MN4" s="188">
        <f t="shared" si="5"/>
        <v>0</v>
      </c>
      <c r="MO4" s="188">
        <f t="shared" si="5"/>
        <v>0</v>
      </c>
      <c r="MP4" s="188">
        <f t="shared" si="5"/>
        <v>0</v>
      </c>
      <c r="MQ4" s="188">
        <f t="shared" si="5"/>
        <v>0</v>
      </c>
      <c r="MR4" s="188">
        <f t="shared" si="5"/>
        <v>0</v>
      </c>
      <c r="MS4" s="188">
        <f t="shared" si="5"/>
        <v>0</v>
      </c>
      <c r="MT4" s="188">
        <f t="shared" si="5"/>
        <v>0</v>
      </c>
      <c r="MU4" s="188">
        <f t="shared" si="5"/>
        <v>0</v>
      </c>
      <c r="MV4" s="188">
        <f t="shared" si="5"/>
        <v>0</v>
      </c>
      <c r="MW4" s="188">
        <f t="shared" si="5"/>
        <v>0</v>
      </c>
      <c r="MX4" s="188">
        <f t="shared" si="5"/>
        <v>0</v>
      </c>
      <c r="MY4" s="188">
        <f t="shared" si="5"/>
        <v>0</v>
      </c>
      <c r="MZ4" s="188">
        <f t="shared" si="5"/>
        <v>0</v>
      </c>
      <c r="NA4" s="188">
        <f t="shared" si="5"/>
        <v>0</v>
      </c>
      <c r="NB4" s="188">
        <f t="shared" si="5"/>
        <v>0</v>
      </c>
      <c r="NC4" s="188">
        <f t="shared" si="5"/>
        <v>0</v>
      </c>
      <c r="ND4" s="188">
        <f t="shared" si="5"/>
        <v>0</v>
      </c>
      <c r="NE4" s="188">
        <f t="shared" si="5"/>
        <v>0</v>
      </c>
      <c r="NF4" s="188">
        <f t="shared" si="5"/>
        <v>0</v>
      </c>
      <c r="NG4" s="188">
        <f t="shared" si="5"/>
        <v>0</v>
      </c>
      <c r="NH4" s="188">
        <f t="shared" si="5"/>
        <v>0</v>
      </c>
    </row>
    <row r="5" spans="1:15362" s="242" customFormat="1" ht="16.5" customHeight="1">
      <c r="A5" s="29" t="s">
        <v>1150</v>
      </c>
      <c r="B5" s="50">
        <f>B2+3</f>
        <v>46057</v>
      </c>
      <c r="C5" s="50">
        <f t="shared" ref="C5:BN5" si="6">C2+3</f>
        <v>46058</v>
      </c>
      <c r="D5" s="50">
        <f t="shared" si="6"/>
        <v>46059</v>
      </c>
      <c r="E5" s="50">
        <f t="shared" si="6"/>
        <v>46060</v>
      </c>
      <c r="F5" s="50">
        <f t="shared" si="6"/>
        <v>46061</v>
      </c>
      <c r="G5" s="50">
        <f t="shared" si="6"/>
        <v>46062</v>
      </c>
      <c r="H5" s="50">
        <f t="shared" si="6"/>
        <v>46063</v>
      </c>
      <c r="I5" s="50">
        <f t="shared" si="6"/>
        <v>46064</v>
      </c>
      <c r="J5" s="50">
        <f t="shared" si="6"/>
        <v>46065</v>
      </c>
      <c r="K5" s="50">
        <f t="shared" si="6"/>
        <v>46066</v>
      </c>
      <c r="L5" s="50">
        <f t="shared" si="6"/>
        <v>46067</v>
      </c>
      <c r="M5" s="50">
        <f t="shared" si="6"/>
        <v>46068</v>
      </c>
      <c r="N5" s="50">
        <f t="shared" si="6"/>
        <v>46069</v>
      </c>
      <c r="O5" s="50">
        <f t="shared" si="6"/>
        <v>46070</v>
      </c>
      <c r="P5" s="50">
        <f t="shared" si="6"/>
        <v>46071</v>
      </c>
      <c r="Q5" s="50">
        <f t="shared" si="6"/>
        <v>46072</v>
      </c>
      <c r="R5" s="50">
        <f t="shared" si="6"/>
        <v>46073</v>
      </c>
      <c r="S5" s="50">
        <f t="shared" si="6"/>
        <v>46074</v>
      </c>
      <c r="T5" s="50">
        <f t="shared" si="6"/>
        <v>46075</v>
      </c>
      <c r="U5" s="50">
        <f t="shared" si="6"/>
        <v>46076</v>
      </c>
      <c r="V5" s="50">
        <f t="shared" si="6"/>
        <v>46077</v>
      </c>
      <c r="W5" s="50">
        <f t="shared" si="6"/>
        <v>46078</v>
      </c>
      <c r="X5" s="50">
        <f t="shared" si="6"/>
        <v>46079</v>
      </c>
      <c r="Y5" s="50">
        <f t="shared" si="6"/>
        <v>46080</v>
      </c>
      <c r="Z5" s="50">
        <f t="shared" si="6"/>
        <v>46081</v>
      </c>
      <c r="AA5" s="50">
        <f t="shared" si="6"/>
        <v>46082</v>
      </c>
      <c r="AB5" s="50">
        <f t="shared" si="6"/>
        <v>46083</v>
      </c>
      <c r="AC5" s="50">
        <f t="shared" si="6"/>
        <v>46084</v>
      </c>
      <c r="AD5" s="50">
        <f t="shared" si="6"/>
        <v>46085</v>
      </c>
      <c r="AE5" s="50">
        <f t="shared" si="6"/>
        <v>46086</v>
      </c>
      <c r="AF5" s="50">
        <f t="shared" si="6"/>
        <v>46087</v>
      </c>
      <c r="AG5" s="50">
        <f t="shared" si="6"/>
        <v>46088</v>
      </c>
      <c r="AH5" s="50">
        <f t="shared" si="6"/>
        <v>46089</v>
      </c>
      <c r="AI5" s="50">
        <f t="shared" si="6"/>
        <v>46090</v>
      </c>
      <c r="AJ5" s="50">
        <f t="shared" si="6"/>
        <v>46091</v>
      </c>
      <c r="AK5" s="50">
        <f t="shared" si="6"/>
        <v>46092</v>
      </c>
      <c r="AL5" s="50">
        <f t="shared" si="6"/>
        <v>46093</v>
      </c>
      <c r="AM5" s="50">
        <f t="shared" si="6"/>
        <v>46094</v>
      </c>
      <c r="AN5" s="50">
        <f t="shared" si="6"/>
        <v>46095</v>
      </c>
      <c r="AO5" s="50">
        <f t="shared" si="6"/>
        <v>46096</v>
      </c>
      <c r="AP5" s="50">
        <f t="shared" si="6"/>
        <v>46097</v>
      </c>
      <c r="AQ5" s="50">
        <f t="shared" si="6"/>
        <v>46098</v>
      </c>
      <c r="AR5" s="50">
        <f t="shared" si="6"/>
        <v>46099</v>
      </c>
      <c r="AS5" s="50">
        <f t="shared" si="6"/>
        <v>46100</v>
      </c>
      <c r="AT5" s="50">
        <f t="shared" si="6"/>
        <v>46101</v>
      </c>
      <c r="AU5" s="50">
        <f t="shared" si="6"/>
        <v>46102</v>
      </c>
      <c r="AV5" s="50">
        <f t="shared" si="6"/>
        <v>46103</v>
      </c>
      <c r="AW5" s="50">
        <f t="shared" si="6"/>
        <v>46104</v>
      </c>
      <c r="AX5" s="50">
        <f t="shared" si="6"/>
        <v>46105</v>
      </c>
      <c r="AY5" s="50">
        <f t="shared" si="6"/>
        <v>46106</v>
      </c>
      <c r="AZ5" s="50">
        <f t="shared" si="6"/>
        <v>46107</v>
      </c>
      <c r="BA5" s="50">
        <f t="shared" si="6"/>
        <v>46108</v>
      </c>
      <c r="BB5" s="50">
        <f t="shared" si="6"/>
        <v>46109</v>
      </c>
      <c r="BC5" s="50">
        <f t="shared" si="6"/>
        <v>46110</v>
      </c>
      <c r="BD5" s="50">
        <f t="shared" si="6"/>
        <v>46111</v>
      </c>
      <c r="BE5" s="50">
        <f t="shared" si="6"/>
        <v>46112</v>
      </c>
      <c r="BF5" s="50">
        <f t="shared" si="6"/>
        <v>46113</v>
      </c>
      <c r="BG5" s="50">
        <f t="shared" si="6"/>
        <v>46114</v>
      </c>
      <c r="BH5" s="50">
        <f t="shared" si="6"/>
        <v>46115</v>
      </c>
      <c r="BI5" s="50">
        <f t="shared" si="6"/>
        <v>46116</v>
      </c>
      <c r="BJ5" s="50">
        <f t="shared" si="6"/>
        <v>46117</v>
      </c>
      <c r="BK5" s="50">
        <f t="shared" si="6"/>
        <v>46118</v>
      </c>
      <c r="BL5" s="50">
        <f t="shared" si="6"/>
        <v>46119</v>
      </c>
      <c r="BM5" s="50">
        <f t="shared" si="6"/>
        <v>46120</v>
      </c>
      <c r="BN5" s="50">
        <f t="shared" si="6"/>
        <v>46121</v>
      </c>
      <c r="BO5" s="50">
        <f t="shared" ref="BO5:DM5" si="7">BO2+3</f>
        <v>46122</v>
      </c>
      <c r="BP5" s="50">
        <f t="shared" si="7"/>
        <v>46123</v>
      </c>
      <c r="BQ5" s="50">
        <f t="shared" si="7"/>
        <v>46124</v>
      </c>
      <c r="BR5" s="50">
        <f t="shared" si="7"/>
        <v>46125</v>
      </c>
      <c r="BS5" s="50">
        <f t="shared" si="7"/>
        <v>46126</v>
      </c>
      <c r="BT5" s="50">
        <f t="shared" si="7"/>
        <v>46127</v>
      </c>
      <c r="BU5" s="50">
        <f t="shared" si="7"/>
        <v>46128</v>
      </c>
      <c r="BV5" s="50">
        <f t="shared" si="7"/>
        <v>46129</v>
      </c>
      <c r="BW5" s="50">
        <f t="shared" si="7"/>
        <v>46130</v>
      </c>
      <c r="BX5" s="50">
        <f t="shared" si="7"/>
        <v>46131</v>
      </c>
      <c r="BY5" s="50">
        <f t="shared" si="7"/>
        <v>46132</v>
      </c>
      <c r="BZ5" s="50">
        <f t="shared" si="7"/>
        <v>46133</v>
      </c>
      <c r="CA5" s="50">
        <f t="shared" si="7"/>
        <v>46134</v>
      </c>
      <c r="CB5" s="50">
        <f t="shared" si="7"/>
        <v>46135</v>
      </c>
      <c r="CC5" s="50">
        <f t="shared" si="7"/>
        <v>46136</v>
      </c>
      <c r="CD5" s="50">
        <f t="shared" si="7"/>
        <v>46137</v>
      </c>
      <c r="CE5" s="50">
        <f t="shared" si="7"/>
        <v>46138</v>
      </c>
      <c r="CF5" s="50">
        <f t="shared" si="7"/>
        <v>46139</v>
      </c>
      <c r="CG5" s="50">
        <f t="shared" si="7"/>
        <v>46140</v>
      </c>
      <c r="CH5" s="50">
        <f t="shared" si="7"/>
        <v>46141</v>
      </c>
      <c r="CI5" s="50">
        <f t="shared" si="7"/>
        <v>46142</v>
      </c>
      <c r="CJ5" s="50">
        <f t="shared" si="7"/>
        <v>46143</v>
      </c>
      <c r="CK5" s="50">
        <f t="shared" si="7"/>
        <v>46144</v>
      </c>
      <c r="CL5" s="50">
        <f t="shared" si="7"/>
        <v>46145</v>
      </c>
      <c r="CM5" s="50">
        <f t="shared" si="7"/>
        <v>46146</v>
      </c>
      <c r="CN5" s="50">
        <f t="shared" si="7"/>
        <v>46147</v>
      </c>
      <c r="CO5" s="50">
        <f t="shared" si="7"/>
        <v>46148</v>
      </c>
      <c r="CP5" s="50">
        <f t="shared" si="7"/>
        <v>46149</v>
      </c>
      <c r="CQ5" s="50">
        <f t="shared" si="7"/>
        <v>46150</v>
      </c>
      <c r="CR5" s="50">
        <f t="shared" si="7"/>
        <v>46151</v>
      </c>
      <c r="CS5" s="50">
        <f t="shared" si="7"/>
        <v>46152</v>
      </c>
      <c r="CT5" s="50">
        <f t="shared" si="7"/>
        <v>46153</v>
      </c>
      <c r="CU5" s="50">
        <f t="shared" si="7"/>
        <v>46154</v>
      </c>
      <c r="CV5" s="50">
        <f t="shared" si="7"/>
        <v>46155</v>
      </c>
      <c r="CW5" s="50">
        <f t="shared" si="7"/>
        <v>46156</v>
      </c>
      <c r="CX5" s="50">
        <f t="shared" si="7"/>
        <v>46157</v>
      </c>
      <c r="CY5" s="50">
        <f t="shared" si="7"/>
        <v>46158</v>
      </c>
      <c r="CZ5" s="50">
        <f t="shared" si="7"/>
        <v>46159</v>
      </c>
      <c r="DA5" s="50">
        <f t="shared" si="7"/>
        <v>46160</v>
      </c>
      <c r="DB5" s="50">
        <f t="shared" si="7"/>
        <v>46161</v>
      </c>
      <c r="DC5" s="50">
        <f t="shared" si="7"/>
        <v>46162</v>
      </c>
      <c r="DD5" s="50">
        <f t="shared" si="7"/>
        <v>46163</v>
      </c>
      <c r="DE5" s="50">
        <f t="shared" si="7"/>
        <v>46164</v>
      </c>
      <c r="DF5" s="50">
        <f t="shared" si="7"/>
        <v>46165</v>
      </c>
      <c r="DG5" s="50">
        <f t="shared" si="7"/>
        <v>46166</v>
      </c>
      <c r="DH5" s="50">
        <f t="shared" si="7"/>
        <v>46167</v>
      </c>
      <c r="DI5" s="50">
        <f t="shared" si="7"/>
        <v>46168</v>
      </c>
      <c r="DJ5" s="50">
        <f t="shared" si="7"/>
        <v>46169</v>
      </c>
      <c r="DK5" s="50">
        <f t="shared" si="7"/>
        <v>46170</v>
      </c>
      <c r="DL5" s="50">
        <f t="shared" si="7"/>
        <v>46171</v>
      </c>
      <c r="DM5" s="50">
        <f t="shared" si="7"/>
        <v>46172</v>
      </c>
      <c r="DN5" s="50">
        <f t="shared" ref="DN5:FY5" si="8">DN2+3</f>
        <v>46173</v>
      </c>
      <c r="DO5" s="50">
        <f t="shared" si="8"/>
        <v>46174</v>
      </c>
      <c r="DP5" s="50">
        <f t="shared" si="8"/>
        <v>46175</v>
      </c>
      <c r="DQ5" s="50">
        <f t="shared" si="8"/>
        <v>46176</v>
      </c>
      <c r="DR5" s="50">
        <f t="shared" si="8"/>
        <v>46177</v>
      </c>
      <c r="DS5" s="50">
        <f t="shared" si="8"/>
        <v>46178</v>
      </c>
      <c r="DT5" s="50">
        <f t="shared" si="8"/>
        <v>46179</v>
      </c>
      <c r="DU5" s="50">
        <f t="shared" si="8"/>
        <v>46180</v>
      </c>
      <c r="DV5" s="50">
        <f t="shared" si="8"/>
        <v>46181</v>
      </c>
      <c r="DW5" s="50">
        <f t="shared" si="8"/>
        <v>46182</v>
      </c>
      <c r="DX5" s="50">
        <f t="shared" si="8"/>
        <v>46183</v>
      </c>
      <c r="DY5" s="50">
        <f t="shared" si="8"/>
        <v>46184</v>
      </c>
      <c r="DZ5" s="50">
        <f t="shared" si="8"/>
        <v>46185</v>
      </c>
      <c r="EA5" s="50">
        <f t="shared" si="8"/>
        <v>46186</v>
      </c>
      <c r="EB5" s="50">
        <f t="shared" si="8"/>
        <v>46187</v>
      </c>
      <c r="EC5" s="50">
        <f t="shared" si="8"/>
        <v>46188</v>
      </c>
      <c r="ED5" s="50">
        <f t="shared" si="8"/>
        <v>46189</v>
      </c>
      <c r="EE5" s="50">
        <f t="shared" si="8"/>
        <v>46190</v>
      </c>
      <c r="EF5" s="50">
        <f t="shared" si="8"/>
        <v>46191</v>
      </c>
      <c r="EG5" s="50">
        <f t="shared" si="8"/>
        <v>46192</v>
      </c>
      <c r="EH5" s="50">
        <f t="shared" si="8"/>
        <v>46193</v>
      </c>
      <c r="EI5" s="50">
        <f t="shared" si="8"/>
        <v>46194</v>
      </c>
      <c r="EJ5" s="50">
        <f t="shared" si="8"/>
        <v>46195</v>
      </c>
      <c r="EK5" s="50">
        <f t="shared" si="8"/>
        <v>46196</v>
      </c>
      <c r="EL5" s="50">
        <f t="shared" si="8"/>
        <v>46197</v>
      </c>
      <c r="EM5" s="50">
        <f t="shared" si="8"/>
        <v>46198</v>
      </c>
      <c r="EN5" s="50">
        <f t="shared" si="8"/>
        <v>46199</v>
      </c>
      <c r="EO5" s="50">
        <f t="shared" si="8"/>
        <v>46200</v>
      </c>
      <c r="EP5" s="50">
        <f t="shared" si="8"/>
        <v>46201</v>
      </c>
      <c r="EQ5" s="50">
        <f t="shared" si="8"/>
        <v>46202</v>
      </c>
      <c r="ER5" s="50">
        <f t="shared" si="8"/>
        <v>46203</v>
      </c>
      <c r="ES5" s="50">
        <f t="shared" si="8"/>
        <v>46204</v>
      </c>
      <c r="ET5" s="50">
        <f t="shared" si="8"/>
        <v>46205</v>
      </c>
      <c r="EU5" s="50">
        <f t="shared" si="8"/>
        <v>46206</v>
      </c>
      <c r="EV5" s="50">
        <f t="shared" si="8"/>
        <v>46207</v>
      </c>
      <c r="EW5" s="50">
        <f t="shared" si="8"/>
        <v>46208</v>
      </c>
      <c r="EX5" s="50">
        <f t="shared" si="8"/>
        <v>46209</v>
      </c>
      <c r="EY5" s="50">
        <f t="shared" si="8"/>
        <v>46210</v>
      </c>
      <c r="EZ5" s="50">
        <f t="shared" si="8"/>
        <v>46211</v>
      </c>
      <c r="FA5" s="50">
        <f t="shared" si="8"/>
        <v>46212</v>
      </c>
      <c r="FB5" s="50">
        <f t="shared" si="8"/>
        <v>46213</v>
      </c>
      <c r="FC5" s="50">
        <f t="shared" si="8"/>
        <v>46214</v>
      </c>
      <c r="FD5" s="50">
        <f t="shared" si="8"/>
        <v>46215</v>
      </c>
      <c r="FE5" s="50">
        <f t="shared" si="8"/>
        <v>46216</v>
      </c>
      <c r="FF5" s="50">
        <f t="shared" si="8"/>
        <v>46217</v>
      </c>
      <c r="FG5" s="50">
        <f t="shared" si="8"/>
        <v>46218</v>
      </c>
      <c r="FH5" s="50">
        <f t="shared" si="8"/>
        <v>46219</v>
      </c>
      <c r="FI5" s="50">
        <f t="shared" si="8"/>
        <v>46220</v>
      </c>
      <c r="FJ5" s="50">
        <f t="shared" si="8"/>
        <v>46221</v>
      </c>
      <c r="FK5" s="50">
        <f t="shared" si="8"/>
        <v>46222</v>
      </c>
      <c r="FL5" s="50">
        <f t="shared" si="8"/>
        <v>46223</v>
      </c>
      <c r="FM5" s="50">
        <f t="shared" si="8"/>
        <v>46224</v>
      </c>
      <c r="FN5" s="50">
        <f t="shared" si="8"/>
        <v>46225</v>
      </c>
      <c r="FO5" s="50">
        <f t="shared" si="8"/>
        <v>46226</v>
      </c>
      <c r="FP5" s="50">
        <f t="shared" si="8"/>
        <v>46227</v>
      </c>
      <c r="FQ5" s="50">
        <f t="shared" si="8"/>
        <v>46228</v>
      </c>
      <c r="FR5" s="50">
        <f t="shared" si="8"/>
        <v>46229</v>
      </c>
      <c r="FS5" s="50">
        <f t="shared" si="8"/>
        <v>46230</v>
      </c>
      <c r="FT5" s="50">
        <f t="shared" si="8"/>
        <v>46231</v>
      </c>
      <c r="FU5" s="50">
        <f t="shared" si="8"/>
        <v>46232</v>
      </c>
      <c r="FV5" s="50">
        <f t="shared" si="8"/>
        <v>46233</v>
      </c>
      <c r="FW5" s="50">
        <f t="shared" si="8"/>
        <v>46234</v>
      </c>
      <c r="FX5" s="50">
        <f t="shared" si="8"/>
        <v>46235</v>
      </c>
      <c r="FY5" s="50">
        <f t="shared" si="8"/>
        <v>46236</v>
      </c>
      <c r="FZ5" s="50">
        <f t="shared" ref="FZ5:IK5" si="9">FZ2+3</f>
        <v>46237</v>
      </c>
      <c r="GA5" s="50">
        <f t="shared" si="9"/>
        <v>46238</v>
      </c>
      <c r="GB5" s="50">
        <f t="shared" si="9"/>
        <v>46239</v>
      </c>
      <c r="GC5" s="50">
        <f t="shared" si="9"/>
        <v>46240</v>
      </c>
      <c r="GD5" s="50">
        <f t="shared" si="9"/>
        <v>46241</v>
      </c>
      <c r="GE5" s="50">
        <f t="shared" si="9"/>
        <v>46242</v>
      </c>
      <c r="GF5" s="50">
        <f t="shared" si="9"/>
        <v>46243</v>
      </c>
      <c r="GG5" s="50">
        <f t="shared" si="9"/>
        <v>46244</v>
      </c>
      <c r="GH5" s="50">
        <f t="shared" si="9"/>
        <v>46245</v>
      </c>
      <c r="GI5" s="50">
        <f t="shared" si="9"/>
        <v>46246</v>
      </c>
      <c r="GJ5" s="50">
        <f t="shared" si="9"/>
        <v>46247</v>
      </c>
      <c r="GK5" s="50">
        <f t="shared" si="9"/>
        <v>46248</v>
      </c>
      <c r="GL5" s="50">
        <f t="shared" si="9"/>
        <v>46249</v>
      </c>
      <c r="GM5" s="50">
        <f t="shared" si="9"/>
        <v>46250</v>
      </c>
      <c r="GN5" s="50">
        <f t="shared" si="9"/>
        <v>46251</v>
      </c>
      <c r="GO5" s="50">
        <f t="shared" si="9"/>
        <v>46252</v>
      </c>
      <c r="GP5" s="50">
        <f t="shared" si="9"/>
        <v>46253</v>
      </c>
      <c r="GQ5" s="50">
        <f t="shared" si="9"/>
        <v>46254</v>
      </c>
      <c r="GR5" s="50">
        <f t="shared" si="9"/>
        <v>46255</v>
      </c>
      <c r="GS5" s="50">
        <f t="shared" si="9"/>
        <v>46256</v>
      </c>
      <c r="GT5" s="50">
        <f t="shared" si="9"/>
        <v>46257</v>
      </c>
      <c r="GU5" s="50">
        <f t="shared" si="9"/>
        <v>46258</v>
      </c>
      <c r="GV5" s="50">
        <f t="shared" si="9"/>
        <v>46259</v>
      </c>
      <c r="GW5" s="50">
        <f t="shared" si="9"/>
        <v>46260</v>
      </c>
      <c r="GX5" s="50">
        <f t="shared" si="9"/>
        <v>46261</v>
      </c>
      <c r="GY5" s="50">
        <f t="shared" si="9"/>
        <v>46262</v>
      </c>
      <c r="GZ5" s="50">
        <f t="shared" si="9"/>
        <v>46263</v>
      </c>
      <c r="HA5" s="50">
        <f t="shared" si="9"/>
        <v>46264</v>
      </c>
      <c r="HB5" s="50">
        <f t="shared" si="9"/>
        <v>46265</v>
      </c>
      <c r="HC5" s="50">
        <f t="shared" si="9"/>
        <v>46266</v>
      </c>
      <c r="HD5" s="50">
        <f t="shared" si="9"/>
        <v>46267</v>
      </c>
      <c r="HE5" s="50">
        <f t="shared" si="9"/>
        <v>46268</v>
      </c>
      <c r="HF5" s="50">
        <f t="shared" si="9"/>
        <v>46269</v>
      </c>
      <c r="HG5" s="50">
        <f t="shared" si="9"/>
        <v>46270</v>
      </c>
      <c r="HH5" s="50">
        <f t="shared" si="9"/>
        <v>46271</v>
      </c>
      <c r="HI5" s="50">
        <f t="shared" si="9"/>
        <v>46272</v>
      </c>
      <c r="HJ5" s="50">
        <f t="shared" si="9"/>
        <v>46273</v>
      </c>
      <c r="HK5" s="50">
        <f t="shared" si="9"/>
        <v>46274</v>
      </c>
      <c r="HL5" s="50">
        <f t="shared" si="9"/>
        <v>46275</v>
      </c>
      <c r="HM5" s="50">
        <f t="shared" si="9"/>
        <v>46276</v>
      </c>
      <c r="HN5" s="50">
        <f t="shared" si="9"/>
        <v>46277</v>
      </c>
      <c r="HO5" s="50">
        <f t="shared" si="9"/>
        <v>46278</v>
      </c>
      <c r="HP5" s="50">
        <f t="shared" si="9"/>
        <v>46279</v>
      </c>
      <c r="HQ5" s="50">
        <f t="shared" si="9"/>
        <v>46280</v>
      </c>
      <c r="HR5" s="50">
        <f t="shared" si="9"/>
        <v>46281</v>
      </c>
      <c r="HS5" s="50">
        <f t="shared" si="9"/>
        <v>46282</v>
      </c>
      <c r="HT5" s="50">
        <f t="shared" si="9"/>
        <v>46283</v>
      </c>
      <c r="HU5" s="50">
        <f t="shared" si="9"/>
        <v>46284</v>
      </c>
      <c r="HV5" s="50">
        <f t="shared" si="9"/>
        <v>46285</v>
      </c>
      <c r="HW5" s="50">
        <f t="shared" si="9"/>
        <v>46286</v>
      </c>
      <c r="HX5" s="50">
        <f t="shared" si="9"/>
        <v>46287</v>
      </c>
      <c r="HY5" s="50">
        <f t="shared" si="9"/>
        <v>46288</v>
      </c>
      <c r="HZ5" s="50">
        <f t="shared" si="9"/>
        <v>46289</v>
      </c>
      <c r="IA5" s="50">
        <f t="shared" si="9"/>
        <v>46290</v>
      </c>
      <c r="IB5" s="50">
        <f t="shared" si="9"/>
        <v>46291</v>
      </c>
      <c r="IC5" s="50">
        <f t="shared" si="9"/>
        <v>46292</v>
      </c>
      <c r="ID5" s="50">
        <f t="shared" si="9"/>
        <v>46293</v>
      </c>
      <c r="IE5" s="50">
        <f t="shared" si="9"/>
        <v>46294</v>
      </c>
      <c r="IF5" s="50">
        <f t="shared" si="9"/>
        <v>46295</v>
      </c>
      <c r="IG5" s="50">
        <f t="shared" si="9"/>
        <v>46296</v>
      </c>
      <c r="IH5" s="50">
        <f t="shared" si="9"/>
        <v>46297</v>
      </c>
      <c r="II5" s="50">
        <f t="shared" si="9"/>
        <v>46298</v>
      </c>
      <c r="IJ5" s="50">
        <f t="shared" si="9"/>
        <v>46299</v>
      </c>
      <c r="IK5" s="50">
        <f t="shared" si="9"/>
        <v>46300</v>
      </c>
      <c r="IL5" s="50">
        <f t="shared" ref="IL5:KW5" si="10">IL2+3</f>
        <v>46301</v>
      </c>
      <c r="IM5" s="50">
        <f t="shared" si="10"/>
        <v>46302</v>
      </c>
      <c r="IN5" s="50">
        <f t="shared" si="10"/>
        <v>46303</v>
      </c>
      <c r="IO5" s="50">
        <f t="shared" si="10"/>
        <v>46304</v>
      </c>
      <c r="IP5" s="50">
        <f t="shared" si="10"/>
        <v>46305</v>
      </c>
      <c r="IQ5" s="50">
        <f t="shared" si="10"/>
        <v>46306</v>
      </c>
      <c r="IR5" s="50">
        <f t="shared" si="10"/>
        <v>46307</v>
      </c>
      <c r="IS5" s="50">
        <f t="shared" si="10"/>
        <v>46308</v>
      </c>
      <c r="IT5" s="50">
        <f t="shared" si="10"/>
        <v>46309</v>
      </c>
      <c r="IU5" s="50">
        <f t="shared" si="10"/>
        <v>46310</v>
      </c>
      <c r="IV5" s="50">
        <f t="shared" si="10"/>
        <v>46311</v>
      </c>
      <c r="IW5" s="50">
        <f t="shared" si="10"/>
        <v>46312</v>
      </c>
      <c r="IX5" s="50">
        <f t="shared" si="10"/>
        <v>46313</v>
      </c>
      <c r="IY5" s="50">
        <f t="shared" si="10"/>
        <v>46314</v>
      </c>
      <c r="IZ5" s="50">
        <f t="shared" si="10"/>
        <v>46315</v>
      </c>
      <c r="JA5" s="50">
        <f t="shared" si="10"/>
        <v>46316</v>
      </c>
      <c r="JB5" s="50">
        <f t="shared" si="10"/>
        <v>46317</v>
      </c>
      <c r="JC5" s="50">
        <f t="shared" si="10"/>
        <v>46318</v>
      </c>
      <c r="JD5" s="50">
        <f t="shared" si="10"/>
        <v>46319</v>
      </c>
      <c r="JE5" s="50">
        <f t="shared" si="10"/>
        <v>46320</v>
      </c>
      <c r="JF5" s="50">
        <f t="shared" si="10"/>
        <v>46321</v>
      </c>
      <c r="JG5" s="50">
        <f t="shared" si="10"/>
        <v>46322</v>
      </c>
      <c r="JH5" s="50">
        <f t="shared" si="10"/>
        <v>46323</v>
      </c>
      <c r="JI5" s="50">
        <f t="shared" si="10"/>
        <v>46324</v>
      </c>
      <c r="JJ5" s="50">
        <f t="shared" si="10"/>
        <v>46325</v>
      </c>
      <c r="JK5" s="50">
        <f t="shared" si="10"/>
        <v>46326</v>
      </c>
      <c r="JL5" s="50">
        <f t="shared" si="10"/>
        <v>46327</v>
      </c>
      <c r="JM5" s="50">
        <f t="shared" si="10"/>
        <v>46328</v>
      </c>
      <c r="JN5" s="50">
        <f t="shared" si="10"/>
        <v>46329</v>
      </c>
      <c r="JO5" s="50">
        <f t="shared" si="10"/>
        <v>46330</v>
      </c>
      <c r="JP5" s="50">
        <f t="shared" si="10"/>
        <v>46331</v>
      </c>
      <c r="JQ5" s="50">
        <f t="shared" si="10"/>
        <v>46332</v>
      </c>
      <c r="JR5" s="50">
        <f t="shared" si="10"/>
        <v>46333</v>
      </c>
      <c r="JS5" s="50">
        <f t="shared" si="10"/>
        <v>46334</v>
      </c>
      <c r="JT5" s="50">
        <f t="shared" si="10"/>
        <v>46335</v>
      </c>
      <c r="JU5" s="50">
        <f t="shared" si="10"/>
        <v>46336</v>
      </c>
      <c r="JV5" s="50">
        <f t="shared" si="10"/>
        <v>46337</v>
      </c>
      <c r="JW5" s="50">
        <f t="shared" si="10"/>
        <v>46338</v>
      </c>
      <c r="JX5" s="50">
        <f t="shared" si="10"/>
        <v>46339</v>
      </c>
      <c r="JY5" s="50">
        <f t="shared" si="10"/>
        <v>46340</v>
      </c>
      <c r="JZ5" s="50">
        <f t="shared" si="10"/>
        <v>46341</v>
      </c>
      <c r="KA5" s="50">
        <f t="shared" si="10"/>
        <v>46342</v>
      </c>
      <c r="KB5" s="50">
        <f t="shared" si="10"/>
        <v>46343</v>
      </c>
      <c r="KC5" s="50">
        <f t="shared" si="10"/>
        <v>46344</v>
      </c>
      <c r="KD5" s="50">
        <f t="shared" si="10"/>
        <v>46345</v>
      </c>
      <c r="KE5" s="50">
        <f t="shared" si="10"/>
        <v>46346</v>
      </c>
      <c r="KF5" s="50">
        <f t="shared" si="10"/>
        <v>46347</v>
      </c>
      <c r="KG5" s="50">
        <f t="shared" si="10"/>
        <v>46348</v>
      </c>
      <c r="KH5" s="50">
        <f t="shared" si="10"/>
        <v>46349</v>
      </c>
      <c r="KI5" s="50">
        <f t="shared" si="10"/>
        <v>46350</v>
      </c>
      <c r="KJ5" s="50">
        <f t="shared" si="10"/>
        <v>46351</v>
      </c>
      <c r="KK5" s="50">
        <f t="shared" si="10"/>
        <v>46352</v>
      </c>
      <c r="KL5" s="50">
        <f t="shared" si="10"/>
        <v>46353</v>
      </c>
      <c r="KM5" s="50">
        <f t="shared" si="10"/>
        <v>46354</v>
      </c>
      <c r="KN5" s="50">
        <f t="shared" si="10"/>
        <v>46355</v>
      </c>
      <c r="KO5" s="50">
        <f t="shared" si="10"/>
        <v>46356</v>
      </c>
      <c r="KP5" s="50">
        <f t="shared" si="10"/>
        <v>46357</v>
      </c>
      <c r="KQ5" s="50">
        <f t="shared" si="10"/>
        <v>46358</v>
      </c>
      <c r="KR5" s="50">
        <f t="shared" si="10"/>
        <v>46359</v>
      </c>
      <c r="KS5" s="50">
        <f t="shared" si="10"/>
        <v>46360</v>
      </c>
      <c r="KT5" s="50">
        <f t="shared" si="10"/>
        <v>46361</v>
      </c>
      <c r="KU5" s="50">
        <f t="shared" si="10"/>
        <v>46362</v>
      </c>
      <c r="KV5" s="50">
        <f t="shared" si="10"/>
        <v>46363</v>
      </c>
      <c r="KW5" s="50">
        <f t="shared" si="10"/>
        <v>46364</v>
      </c>
      <c r="KX5" s="50">
        <f t="shared" ref="KX5:NH5" si="11">KX2+3</f>
        <v>46365</v>
      </c>
      <c r="KY5" s="50">
        <f t="shared" si="11"/>
        <v>46366</v>
      </c>
      <c r="KZ5" s="50">
        <f t="shared" si="11"/>
        <v>46367</v>
      </c>
      <c r="LA5" s="50">
        <f t="shared" si="11"/>
        <v>46368</v>
      </c>
      <c r="LB5" s="50">
        <f t="shared" si="11"/>
        <v>46369</v>
      </c>
      <c r="LC5" s="50">
        <f t="shared" si="11"/>
        <v>46370</v>
      </c>
      <c r="LD5" s="50">
        <f t="shared" si="11"/>
        <v>46371</v>
      </c>
      <c r="LE5" s="50">
        <f t="shared" si="11"/>
        <v>46372</v>
      </c>
      <c r="LF5" s="50">
        <f t="shared" si="11"/>
        <v>46373</v>
      </c>
      <c r="LG5" s="50">
        <f t="shared" si="11"/>
        <v>46374</v>
      </c>
      <c r="LH5" s="50">
        <f t="shared" si="11"/>
        <v>46375</v>
      </c>
      <c r="LI5" s="50">
        <f t="shared" si="11"/>
        <v>46376</v>
      </c>
      <c r="LJ5" s="50">
        <f t="shared" si="11"/>
        <v>46377</v>
      </c>
      <c r="LK5" s="50">
        <f t="shared" si="11"/>
        <v>46378</v>
      </c>
      <c r="LL5" s="50">
        <f t="shared" si="11"/>
        <v>46379</v>
      </c>
      <c r="LM5" s="50">
        <f t="shared" si="11"/>
        <v>46380</v>
      </c>
      <c r="LN5" s="50">
        <f t="shared" si="11"/>
        <v>46381</v>
      </c>
      <c r="LO5" s="50">
        <f t="shared" si="11"/>
        <v>46382</v>
      </c>
      <c r="LP5" s="50">
        <f t="shared" si="11"/>
        <v>46383</v>
      </c>
      <c r="LQ5" s="50">
        <f t="shared" si="11"/>
        <v>46384</v>
      </c>
      <c r="LR5" s="50">
        <f t="shared" si="11"/>
        <v>46385</v>
      </c>
      <c r="LS5" s="50">
        <f t="shared" si="11"/>
        <v>46386</v>
      </c>
      <c r="LT5" s="50">
        <f t="shared" si="11"/>
        <v>46387</v>
      </c>
      <c r="LU5" s="50">
        <f t="shared" si="11"/>
        <v>46388</v>
      </c>
      <c r="LV5" s="50">
        <f t="shared" si="11"/>
        <v>46389</v>
      </c>
      <c r="LW5" s="50">
        <f t="shared" si="11"/>
        <v>46390</v>
      </c>
      <c r="LX5" s="50">
        <f t="shared" si="11"/>
        <v>46391</v>
      </c>
      <c r="LY5" s="50">
        <f t="shared" si="11"/>
        <v>46392</v>
      </c>
      <c r="LZ5" s="50">
        <f t="shared" si="11"/>
        <v>46393</v>
      </c>
      <c r="MA5" s="50">
        <f t="shared" si="11"/>
        <v>46394</v>
      </c>
      <c r="MB5" s="50">
        <f t="shared" si="11"/>
        <v>46395</v>
      </c>
      <c r="MC5" s="50">
        <f t="shared" si="11"/>
        <v>46396</v>
      </c>
      <c r="MD5" s="50">
        <f t="shared" si="11"/>
        <v>46397</v>
      </c>
      <c r="ME5" s="50">
        <f t="shared" si="11"/>
        <v>46398</v>
      </c>
      <c r="MF5" s="50">
        <f t="shared" si="11"/>
        <v>46399</v>
      </c>
      <c r="MG5" s="50">
        <f t="shared" si="11"/>
        <v>46400</v>
      </c>
      <c r="MH5" s="50">
        <f t="shared" si="11"/>
        <v>46401</v>
      </c>
      <c r="MI5" s="50">
        <f t="shared" si="11"/>
        <v>46402</v>
      </c>
      <c r="MJ5" s="50">
        <f t="shared" si="11"/>
        <v>46403</v>
      </c>
      <c r="MK5" s="50">
        <f t="shared" si="11"/>
        <v>46404</v>
      </c>
      <c r="ML5" s="50">
        <f t="shared" si="11"/>
        <v>46405</v>
      </c>
      <c r="MM5" s="50">
        <f t="shared" si="11"/>
        <v>46406</v>
      </c>
      <c r="MN5" s="50">
        <f t="shared" si="11"/>
        <v>46407</v>
      </c>
      <c r="MO5" s="50">
        <f t="shared" si="11"/>
        <v>46408</v>
      </c>
      <c r="MP5" s="50">
        <f t="shared" si="11"/>
        <v>46409</v>
      </c>
      <c r="MQ5" s="50">
        <f t="shared" si="11"/>
        <v>46410</v>
      </c>
      <c r="MR5" s="50">
        <f t="shared" si="11"/>
        <v>46411</v>
      </c>
      <c r="MS5" s="50">
        <f t="shared" si="11"/>
        <v>46412</v>
      </c>
      <c r="MT5" s="50">
        <f t="shared" si="11"/>
        <v>46413</v>
      </c>
      <c r="MU5" s="50">
        <f t="shared" si="11"/>
        <v>46414</v>
      </c>
      <c r="MV5" s="50">
        <f t="shared" si="11"/>
        <v>46415</v>
      </c>
      <c r="MW5" s="50">
        <f t="shared" si="11"/>
        <v>46416</v>
      </c>
      <c r="MX5" s="50">
        <f t="shared" si="11"/>
        <v>46417</v>
      </c>
      <c r="MY5" s="50">
        <f t="shared" si="11"/>
        <v>46418</v>
      </c>
      <c r="MZ5" s="50">
        <f t="shared" si="11"/>
        <v>46419</v>
      </c>
      <c r="NA5" s="50">
        <f t="shared" si="11"/>
        <v>46420</v>
      </c>
      <c r="NB5" s="50">
        <f t="shared" si="11"/>
        <v>46421</v>
      </c>
      <c r="NC5" s="50">
        <f t="shared" si="11"/>
        <v>46422</v>
      </c>
      <c r="ND5" s="50">
        <f t="shared" si="11"/>
        <v>46423</v>
      </c>
      <c r="NE5" s="50">
        <f t="shared" si="11"/>
        <v>46424</v>
      </c>
      <c r="NF5" s="50">
        <f t="shared" si="11"/>
        <v>46425</v>
      </c>
      <c r="NG5" s="50">
        <f t="shared" si="11"/>
        <v>46426</v>
      </c>
      <c r="NH5" s="50">
        <f t="shared" si="11"/>
        <v>46427</v>
      </c>
      <c r="NI5" s="50"/>
      <c r="NJ5" s="50"/>
      <c r="NK5" s="50"/>
      <c r="NL5" s="50"/>
      <c r="NM5" s="50"/>
      <c r="NN5" s="50"/>
      <c r="NO5" s="50"/>
      <c r="NP5" s="50"/>
      <c r="NQ5" s="50"/>
      <c r="NR5" s="50"/>
      <c r="NS5" s="50"/>
      <c r="NT5" s="50"/>
      <c r="NU5" s="50"/>
      <c r="NV5" s="50"/>
      <c r="NW5" s="50"/>
      <c r="NX5" s="50"/>
      <c r="NY5" s="50"/>
      <c r="NZ5" s="50"/>
      <c r="OA5" s="50"/>
      <c r="OB5" s="50"/>
      <c r="OC5" s="50"/>
      <c r="OD5" s="50"/>
      <c r="OE5" s="50"/>
      <c r="OF5" s="50"/>
      <c r="OG5" s="50"/>
      <c r="OH5" s="50"/>
      <c r="OI5" s="50"/>
      <c r="OJ5" s="50"/>
      <c r="OK5" s="50"/>
      <c r="OL5" s="50"/>
      <c r="OM5" s="50"/>
      <c r="ON5" s="50"/>
      <c r="OO5" s="50"/>
      <c r="OP5" s="50"/>
      <c r="OQ5" s="50"/>
      <c r="OR5" s="50"/>
      <c r="OS5" s="50"/>
      <c r="OT5" s="50"/>
      <c r="OU5" s="50"/>
      <c r="OV5" s="50"/>
      <c r="OW5" s="50"/>
      <c r="OX5" s="50"/>
      <c r="OY5" s="50"/>
      <c r="OZ5" s="50"/>
      <c r="PA5" s="50"/>
      <c r="PB5" s="50"/>
      <c r="PC5" s="50"/>
      <c r="PD5" s="50"/>
      <c r="PE5" s="50"/>
      <c r="PF5" s="50"/>
      <c r="PG5" s="50"/>
      <c r="PH5" s="50"/>
      <c r="PI5" s="50"/>
      <c r="PJ5" s="50"/>
      <c r="PK5" s="50"/>
      <c r="PL5" s="50"/>
      <c r="PM5" s="50"/>
      <c r="PN5" s="50"/>
      <c r="PO5" s="50"/>
      <c r="PP5" s="50"/>
      <c r="PQ5" s="50"/>
      <c r="PR5" s="50"/>
      <c r="PS5" s="50"/>
      <c r="PT5" s="50"/>
      <c r="PU5" s="50"/>
      <c r="PV5" s="50"/>
      <c r="PW5" s="50"/>
      <c r="PX5" s="50"/>
      <c r="PY5" s="50"/>
      <c r="PZ5" s="50"/>
      <c r="QA5" s="50"/>
      <c r="QB5" s="50"/>
      <c r="QC5" s="50"/>
      <c r="QD5" s="50"/>
      <c r="QE5" s="50"/>
      <c r="QF5" s="50"/>
      <c r="QG5" s="50"/>
      <c r="QH5" s="50"/>
      <c r="QI5" s="50"/>
      <c r="QJ5" s="50"/>
      <c r="QK5" s="50"/>
      <c r="QL5" s="50"/>
      <c r="QM5" s="50"/>
      <c r="QN5" s="50"/>
      <c r="QO5" s="50"/>
      <c r="QP5" s="50"/>
      <c r="QQ5" s="50"/>
      <c r="QR5" s="50"/>
      <c r="QS5" s="50"/>
      <c r="QT5" s="50"/>
      <c r="QU5" s="50"/>
      <c r="QV5" s="50"/>
      <c r="QW5" s="50"/>
      <c r="QX5" s="50"/>
      <c r="QY5" s="50"/>
      <c r="QZ5" s="50"/>
      <c r="RA5" s="50"/>
      <c r="RB5" s="50"/>
      <c r="RC5" s="50"/>
      <c r="RD5" s="50"/>
      <c r="RE5" s="50"/>
      <c r="RF5" s="50"/>
      <c r="RG5" s="50"/>
      <c r="RH5" s="50"/>
      <c r="RI5" s="50"/>
      <c r="RJ5" s="50"/>
      <c r="RK5" s="50"/>
      <c r="RL5" s="50"/>
      <c r="RM5" s="50"/>
      <c r="RN5" s="50"/>
      <c r="RO5" s="50"/>
      <c r="RP5" s="50"/>
      <c r="RQ5" s="50"/>
      <c r="RR5" s="50"/>
      <c r="RS5" s="50"/>
      <c r="RT5" s="50"/>
      <c r="RU5" s="50"/>
      <c r="RV5" s="50"/>
      <c r="RW5" s="50"/>
      <c r="RX5" s="50"/>
      <c r="RY5" s="50"/>
      <c r="RZ5" s="50"/>
      <c r="SA5" s="50"/>
      <c r="SB5" s="50"/>
      <c r="SC5" s="50"/>
      <c r="SD5" s="50"/>
      <c r="SE5" s="50"/>
      <c r="SF5" s="50"/>
      <c r="SG5" s="50"/>
      <c r="SH5" s="50"/>
      <c r="SI5" s="50"/>
      <c r="SJ5" s="50"/>
      <c r="SK5" s="50"/>
      <c r="SL5" s="50"/>
      <c r="SM5" s="50"/>
      <c r="SN5" s="50"/>
      <c r="SO5" s="50"/>
      <c r="SP5" s="50"/>
      <c r="SQ5" s="50"/>
      <c r="SR5" s="50"/>
      <c r="SS5" s="50"/>
      <c r="ST5" s="50"/>
      <c r="SU5" s="50"/>
      <c r="SV5" s="50"/>
      <c r="SW5" s="50"/>
      <c r="SX5" s="50"/>
      <c r="SY5" s="50"/>
      <c r="SZ5" s="50"/>
      <c r="TA5" s="50"/>
      <c r="TB5" s="50"/>
      <c r="TC5" s="50"/>
      <c r="TD5" s="50"/>
      <c r="TE5" s="50"/>
      <c r="TF5" s="50"/>
      <c r="TG5" s="50"/>
      <c r="TH5" s="50"/>
      <c r="TI5" s="50"/>
      <c r="TJ5" s="50"/>
      <c r="TK5" s="50"/>
      <c r="TL5" s="50"/>
      <c r="TM5" s="50"/>
      <c r="TN5" s="50"/>
      <c r="TO5" s="50"/>
      <c r="TP5" s="50"/>
      <c r="TQ5" s="50"/>
      <c r="TR5" s="50"/>
      <c r="TS5" s="50"/>
      <c r="TT5" s="50"/>
      <c r="TU5" s="50"/>
      <c r="TV5" s="50"/>
      <c r="TW5" s="50"/>
      <c r="TX5" s="50"/>
      <c r="TY5" s="50"/>
      <c r="TZ5" s="50"/>
      <c r="UA5" s="50"/>
      <c r="UB5" s="50"/>
      <c r="UC5" s="50"/>
      <c r="UD5" s="50"/>
      <c r="UE5" s="50"/>
      <c r="UF5" s="50"/>
      <c r="UG5" s="50"/>
      <c r="UH5" s="50"/>
      <c r="UI5" s="50"/>
      <c r="UJ5" s="50"/>
      <c r="UK5" s="50"/>
      <c r="UL5" s="50"/>
      <c r="UM5" s="50"/>
      <c r="UN5" s="50"/>
      <c r="UO5" s="50"/>
      <c r="UP5" s="50"/>
      <c r="UQ5" s="50"/>
      <c r="UR5" s="50"/>
      <c r="US5" s="50"/>
      <c r="UT5" s="50"/>
      <c r="UU5" s="50"/>
      <c r="UV5" s="50"/>
      <c r="UW5" s="50"/>
      <c r="UX5" s="50"/>
      <c r="UY5" s="50"/>
      <c r="UZ5" s="50"/>
      <c r="VA5" s="50"/>
      <c r="VB5" s="50"/>
      <c r="VC5" s="50"/>
      <c r="VD5" s="50"/>
      <c r="VE5" s="50"/>
      <c r="VF5" s="50"/>
      <c r="VG5" s="50"/>
      <c r="VH5" s="50"/>
      <c r="VI5" s="50"/>
      <c r="VJ5" s="50"/>
      <c r="VK5" s="50"/>
      <c r="VL5" s="50"/>
      <c r="VM5" s="50"/>
      <c r="VN5" s="50"/>
      <c r="VO5" s="50"/>
      <c r="VP5" s="50"/>
      <c r="VQ5" s="50"/>
      <c r="VR5" s="50"/>
      <c r="VS5" s="50"/>
      <c r="VT5" s="50"/>
      <c r="VU5" s="50"/>
      <c r="VV5" s="50"/>
      <c r="VW5" s="50"/>
      <c r="VX5" s="50"/>
      <c r="VY5" s="50"/>
      <c r="VZ5" s="50"/>
      <c r="WA5" s="50"/>
      <c r="WB5" s="50"/>
      <c r="WC5" s="50"/>
      <c r="WD5" s="50"/>
      <c r="WE5" s="50"/>
      <c r="WF5" s="50"/>
      <c r="WG5" s="50"/>
      <c r="WH5" s="50"/>
      <c r="WI5" s="50"/>
      <c r="WJ5" s="50"/>
      <c r="WK5" s="50"/>
      <c r="WL5" s="50"/>
      <c r="WM5" s="50"/>
      <c r="WN5" s="50"/>
      <c r="WO5" s="50"/>
      <c r="WP5" s="50"/>
      <c r="WQ5" s="50"/>
      <c r="WR5" s="50"/>
      <c r="WS5" s="50"/>
      <c r="WT5" s="50"/>
      <c r="WU5" s="50"/>
      <c r="WV5" s="50"/>
      <c r="WW5" s="50"/>
      <c r="WX5" s="50"/>
      <c r="WY5" s="50"/>
      <c r="WZ5" s="50"/>
      <c r="XA5" s="50"/>
      <c r="XB5" s="50"/>
      <c r="XC5" s="50"/>
      <c r="XD5" s="50"/>
      <c r="XE5" s="50"/>
      <c r="XF5" s="50"/>
      <c r="XG5" s="50"/>
      <c r="XH5" s="50"/>
      <c r="XI5" s="50"/>
      <c r="XJ5" s="50"/>
      <c r="XK5" s="50"/>
      <c r="XL5" s="50"/>
      <c r="XM5" s="50"/>
      <c r="XN5" s="50"/>
      <c r="XO5" s="50"/>
      <c r="XP5" s="50"/>
      <c r="XQ5" s="50"/>
      <c r="XR5" s="50"/>
      <c r="XS5" s="50"/>
      <c r="XT5" s="50"/>
      <c r="XU5" s="50"/>
      <c r="XV5" s="50"/>
      <c r="XW5" s="50"/>
      <c r="XX5" s="50"/>
      <c r="XY5" s="50"/>
      <c r="XZ5" s="50"/>
      <c r="YA5" s="50"/>
      <c r="YB5" s="50"/>
      <c r="YC5" s="50"/>
      <c r="YD5" s="50"/>
      <c r="YE5" s="50"/>
      <c r="YF5" s="50"/>
      <c r="YG5" s="50"/>
      <c r="YH5" s="50"/>
      <c r="YI5" s="50"/>
      <c r="YJ5" s="50"/>
      <c r="YK5" s="50"/>
      <c r="YL5" s="50"/>
      <c r="YM5" s="50"/>
      <c r="YN5" s="50"/>
      <c r="YO5" s="50"/>
      <c r="YP5" s="50"/>
      <c r="YQ5" s="50"/>
      <c r="YR5" s="50"/>
      <c r="YS5" s="50"/>
      <c r="YT5" s="50"/>
      <c r="YU5" s="50"/>
      <c r="YV5" s="50"/>
      <c r="YW5" s="50"/>
      <c r="YX5" s="50"/>
      <c r="YY5" s="50"/>
      <c r="YZ5" s="50"/>
      <c r="ZA5" s="50"/>
      <c r="ZB5" s="50"/>
      <c r="ZC5" s="50"/>
      <c r="ZD5" s="50"/>
      <c r="ZE5" s="50"/>
      <c r="ZF5" s="50"/>
      <c r="ZG5" s="50"/>
      <c r="ZH5" s="50"/>
      <c r="ZI5" s="50"/>
      <c r="ZJ5" s="50"/>
      <c r="ZK5" s="50"/>
      <c r="ZL5" s="50"/>
      <c r="ZM5" s="50"/>
      <c r="ZN5" s="50"/>
      <c r="ZO5" s="50"/>
      <c r="ZP5" s="50"/>
      <c r="ZQ5" s="50"/>
      <c r="ZR5" s="50"/>
      <c r="ZS5" s="50"/>
      <c r="ZT5" s="50"/>
      <c r="ZU5" s="50"/>
      <c r="ZV5" s="50"/>
      <c r="ZW5" s="50"/>
      <c r="ZX5" s="50"/>
      <c r="ZY5" s="50"/>
      <c r="ZZ5" s="50"/>
      <c r="AAA5" s="50"/>
      <c r="AAB5" s="50"/>
      <c r="AAC5" s="50"/>
      <c r="AAD5" s="50"/>
      <c r="AAE5" s="50"/>
      <c r="AAF5" s="50"/>
      <c r="AAG5" s="50"/>
      <c r="AAH5" s="50"/>
      <c r="AAI5" s="50"/>
      <c r="AAJ5" s="50"/>
      <c r="AAK5" s="50"/>
      <c r="AAL5" s="50"/>
      <c r="AAM5" s="50"/>
      <c r="AAN5" s="50"/>
      <c r="AAO5" s="50"/>
      <c r="AAP5" s="50"/>
      <c r="AAQ5" s="50"/>
      <c r="AAR5" s="50"/>
      <c r="AAS5" s="50"/>
      <c r="AAT5" s="50"/>
      <c r="AAU5" s="50"/>
      <c r="AAV5" s="50"/>
      <c r="AAW5" s="50"/>
      <c r="AAX5" s="50"/>
      <c r="AAY5" s="50"/>
      <c r="AAZ5" s="50"/>
      <c r="ABA5" s="50"/>
      <c r="ABB5" s="50"/>
      <c r="ABC5" s="50"/>
      <c r="ABD5" s="50"/>
      <c r="ABE5" s="50"/>
      <c r="ABF5" s="50"/>
      <c r="ABG5" s="50"/>
      <c r="ABH5" s="50"/>
      <c r="ABI5" s="50"/>
      <c r="ABJ5" s="50"/>
      <c r="ABK5" s="50"/>
      <c r="ABL5" s="50"/>
      <c r="ABM5" s="50"/>
      <c r="ABN5" s="50"/>
      <c r="ABO5" s="50"/>
      <c r="ABP5" s="50"/>
      <c r="ABQ5" s="50"/>
      <c r="ABR5" s="50"/>
      <c r="ABS5" s="50"/>
      <c r="ABT5" s="50"/>
      <c r="ABU5" s="50"/>
      <c r="ABV5" s="50"/>
      <c r="ABW5" s="50"/>
      <c r="ABX5" s="50"/>
      <c r="ABY5" s="50"/>
      <c r="ABZ5" s="50"/>
      <c r="ACA5" s="50"/>
      <c r="ACB5" s="50"/>
      <c r="ACC5" s="50"/>
      <c r="ACD5" s="50"/>
      <c r="ACE5" s="50"/>
      <c r="ACF5" s="50"/>
      <c r="ACG5" s="50"/>
      <c r="ACH5" s="50"/>
      <c r="ACI5" s="50"/>
      <c r="ACJ5" s="50"/>
      <c r="ACK5" s="50"/>
      <c r="ACL5" s="50"/>
      <c r="ACM5" s="50"/>
      <c r="ACN5" s="50"/>
      <c r="ACO5" s="50"/>
      <c r="ACP5" s="50"/>
      <c r="ACQ5" s="50"/>
      <c r="ACR5" s="50"/>
      <c r="ACS5" s="50"/>
      <c r="ACT5" s="50"/>
      <c r="ACU5" s="50"/>
      <c r="ACV5" s="50"/>
      <c r="ACW5" s="50"/>
      <c r="ACX5" s="50"/>
      <c r="ACY5" s="50"/>
      <c r="ACZ5" s="50"/>
      <c r="ADA5" s="50"/>
      <c r="ADB5" s="50"/>
      <c r="ADC5" s="50"/>
      <c r="ADD5" s="50"/>
      <c r="ADE5" s="50"/>
      <c r="ADF5" s="50"/>
      <c r="ADG5" s="50"/>
      <c r="ADH5" s="50"/>
      <c r="ADI5" s="50"/>
      <c r="ADJ5" s="50"/>
      <c r="ADK5" s="50"/>
      <c r="ADL5" s="50"/>
      <c r="ADM5" s="50"/>
      <c r="ADN5" s="50"/>
      <c r="ADO5" s="50"/>
      <c r="ADP5" s="50"/>
      <c r="ADQ5" s="50"/>
      <c r="ADR5" s="50"/>
      <c r="ADS5" s="50"/>
      <c r="ADT5" s="50"/>
      <c r="ADU5" s="50"/>
      <c r="ADV5" s="50"/>
      <c r="ADW5" s="50"/>
      <c r="ADX5" s="50"/>
      <c r="ADY5" s="50"/>
      <c r="ADZ5" s="50"/>
      <c r="AEA5" s="50"/>
      <c r="AEB5" s="50"/>
      <c r="AEC5" s="50"/>
      <c r="AED5" s="50"/>
      <c r="AEE5" s="50"/>
      <c r="AEF5" s="50"/>
      <c r="AEG5" s="50"/>
      <c r="AEH5" s="50"/>
      <c r="AEI5" s="50"/>
      <c r="AEJ5" s="50"/>
      <c r="AEK5" s="50"/>
      <c r="AEL5" s="50"/>
      <c r="AEM5" s="50"/>
      <c r="AEN5" s="50"/>
      <c r="AEO5" s="50"/>
      <c r="AEP5" s="50"/>
      <c r="AEQ5" s="50"/>
      <c r="AER5" s="50"/>
      <c r="AES5" s="50"/>
      <c r="AET5" s="50"/>
      <c r="AEU5" s="50"/>
      <c r="AEV5" s="50"/>
      <c r="AEW5" s="50"/>
      <c r="AEX5" s="50"/>
      <c r="AEY5" s="50"/>
      <c r="AEZ5" s="50"/>
      <c r="AFA5" s="50"/>
      <c r="AFB5" s="50"/>
      <c r="AFC5" s="50"/>
      <c r="AFD5" s="50"/>
      <c r="AFE5" s="50"/>
      <c r="AFF5" s="50"/>
      <c r="AFG5" s="50"/>
      <c r="AFH5" s="50"/>
      <c r="AFI5" s="50"/>
      <c r="AFJ5" s="50"/>
      <c r="AFK5" s="50"/>
      <c r="AFL5" s="50"/>
      <c r="AFM5" s="50"/>
      <c r="AFN5" s="50"/>
      <c r="AFO5" s="50"/>
      <c r="AFP5" s="50"/>
      <c r="AFQ5" s="50"/>
      <c r="AFR5" s="50"/>
      <c r="AFS5" s="50"/>
      <c r="AFT5" s="50"/>
      <c r="AFU5" s="50"/>
      <c r="AFV5" s="50"/>
      <c r="AFW5" s="50"/>
      <c r="AFX5" s="50"/>
      <c r="AFY5" s="50"/>
      <c r="AFZ5" s="50"/>
      <c r="AGA5" s="50"/>
      <c r="AGB5" s="50"/>
      <c r="AGC5" s="50"/>
      <c r="AGD5" s="50"/>
      <c r="AGE5" s="50"/>
      <c r="AGF5" s="50"/>
      <c r="AGG5" s="50"/>
      <c r="AGH5" s="50"/>
      <c r="AGI5" s="50"/>
      <c r="AGJ5" s="50"/>
      <c r="AGK5" s="50"/>
      <c r="AGL5" s="50"/>
      <c r="AGM5" s="50"/>
      <c r="AGN5" s="50"/>
      <c r="AGO5" s="50"/>
      <c r="AGP5" s="50"/>
      <c r="AGQ5" s="50"/>
      <c r="AGR5" s="50"/>
      <c r="AGS5" s="50"/>
      <c r="AGT5" s="50"/>
      <c r="AGU5" s="50"/>
      <c r="AGV5" s="50"/>
      <c r="AGW5" s="50"/>
      <c r="AGX5" s="50"/>
      <c r="AGY5" s="50"/>
      <c r="AGZ5" s="50"/>
      <c r="AHA5" s="50"/>
      <c r="AHB5" s="50"/>
      <c r="AHC5" s="50"/>
      <c r="AHD5" s="50"/>
      <c r="AHE5" s="50"/>
      <c r="AHF5" s="50"/>
      <c r="AHG5" s="50"/>
      <c r="AHH5" s="50"/>
      <c r="AHI5" s="50"/>
      <c r="AHJ5" s="50"/>
      <c r="AHK5" s="50"/>
      <c r="AHL5" s="50"/>
      <c r="AHM5" s="50"/>
      <c r="AHN5" s="50"/>
      <c r="AHO5" s="50"/>
      <c r="AHP5" s="50"/>
      <c r="AHQ5" s="50"/>
      <c r="AHR5" s="50"/>
      <c r="AHS5" s="50"/>
      <c r="AHT5" s="50"/>
      <c r="AHU5" s="50"/>
      <c r="AHV5" s="50"/>
      <c r="AHW5" s="50"/>
      <c r="AHX5" s="50"/>
      <c r="AHY5" s="50"/>
      <c r="AHZ5" s="50"/>
      <c r="AIA5" s="50"/>
      <c r="AIB5" s="50"/>
      <c r="AIC5" s="50"/>
      <c r="AID5" s="50"/>
      <c r="AIE5" s="50"/>
      <c r="AIF5" s="50"/>
      <c r="AIG5" s="50"/>
      <c r="AIH5" s="50"/>
      <c r="AII5" s="50"/>
      <c r="AIJ5" s="50"/>
      <c r="AIK5" s="50"/>
      <c r="AIL5" s="50"/>
      <c r="AIM5" s="50"/>
      <c r="AIN5" s="50"/>
      <c r="AIO5" s="50"/>
      <c r="AIP5" s="50"/>
      <c r="AIQ5" s="50"/>
      <c r="AIR5" s="50"/>
      <c r="AIS5" s="50"/>
      <c r="AIT5" s="50"/>
      <c r="AIU5" s="50"/>
      <c r="AIV5" s="50"/>
      <c r="AIW5" s="50"/>
      <c r="AIX5" s="50"/>
      <c r="AIY5" s="50"/>
      <c r="AIZ5" s="50"/>
      <c r="AJA5" s="50"/>
      <c r="AJB5" s="50"/>
      <c r="AJC5" s="50"/>
      <c r="AJD5" s="50"/>
      <c r="AJE5" s="50"/>
      <c r="AJF5" s="50"/>
      <c r="AJG5" s="50"/>
      <c r="AJH5" s="50"/>
      <c r="AJI5" s="50"/>
      <c r="AJJ5" s="50"/>
      <c r="AJK5" s="50"/>
      <c r="AJL5" s="50"/>
      <c r="AJM5" s="50"/>
      <c r="AJN5" s="50"/>
      <c r="AJO5" s="50"/>
      <c r="AJP5" s="50"/>
      <c r="AJQ5" s="50"/>
      <c r="AJR5" s="50"/>
      <c r="AJS5" s="50"/>
      <c r="AJT5" s="50"/>
      <c r="AJU5" s="50"/>
      <c r="AJV5" s="50"/>
      <c r="AJW5" s="50"/>
      <c r="AJX5" s="50"/>
      <c r="AJY5" s="50"/>
      <c r="AJZ5" s="50"/>
      <c r="AKA5" s="50"/>
      <c r="AKB5" s="50"/>
      <c r="AKC5" s="50"/>
      <c r="AKD5" s="50"/>
      <c r="AKE5" s="50"/>
      <c r="AKF5" s="50"/>
      <c r="AKG5" s="50"/>
      <c r="AKH5" s="50"/>
      <c r="AKI5" s="50"/>
      <c r="AKJ5" s="50"/>
      <c r="AKK5" s="50"/>
      <c r="AKL5" s="50"/>
      <c r="AKM5" s="50"/>
      <c r="AKN5" s="50"/>
      <c r="AKO5" s="50"/>
      <c r="AKP5" s="50"/>
      <c r="AKQ5" s="50"/>
      <c r="AKR5" s="50"/>
      <c r="AKS5" s="50"/>
      <c r="AKT5" s="50"/>
      <c r="AKU5" s="50"/>
      <c r="AKV5" s="50"/>
      <c r="AKW5" s="50"/>
      <c r="AKX5" s="50"/>
      <c r="AKY5" s="50"/>
      <c r="AKZ5" s="50"/>
      <c r="ALA5" s="50"/>
      <c r="ALB5" s="50"/>
      <c r="ALC5" s="50"/>
      <c r="ALD5" s="50"/>
      <c r="ALE5" s="50"/>
      <c r="ALF5" s="50"/>
      <c r="ALG5" s="50"/>
      <c r="ALH5" s="50"/>
      <c r="ALI5" s="50"/>
      <c r="ALJ5" s="50"/>
      <c r="ALK5" s="50"/>
      <c r="ALL5" s="50"/>
      <c r="ALM5" s="50"/>
      <c r="ALN5" s="50"/>
      <c r="ALO5" s="50"/>
      <c r="ALP5" s="50"/>
      <c r="ALQ5" s="50"/>
      <c r="ALR5" s="50"/>
      <c r="ALS5" s="50"/>
      <c r="ALT5" s="50"/>
      <c r="ALU5" s="50"/>
      <c r="ALV5" s="50"/>
      <c r="ALW5" s="50"/>
      <c r="ALX5" s="50"/>
      <c r="ALY5" s="50"/>
      <c r="ALZ5" s="50"/>
      <c r="AMA5" s="50"/>
      <c r="AMB5" s="50"/>
      <c r="AMC5" s="50"/>
      <c r="AMD5" s="50"/>
      <c r="AME5" s="50"/>
      <c r="AMF5" s="50"/>
      <c r="AMG5" s="50"/>
      <c r="AMH5" s="50"/>
      <c r="AMI5" s="50"/>
      <c r="AMJ5" s="50"/>
      <c r="AMK5" s="50"/>
      <c r="AML5" s="50"/>
      <c r="AMM5" s="50"/>
      <c r="AMN5" s="50"/>
      <c r="AMO5" s="50"/>
      <c r="AMP5" s="50"/>
      <c r="AMQ5" s="50"/>
      <c r="AMR5" s="50"/>
      <c r="AMS5" s="50"/>
      <c r="AMT5" s="50"/>
      <c r="AMU5" s="50"/>
      <c r="AMV5" s="50"/>
      <c r="AMW5" s="50"/>
      <c r="AMX5" s="50"/>
      <c r="AMY5" s="50"/>
      <c r="AMZ5" s="50"/>
      <c r="ANA5" s="50"/>
      <c r="ANB5" s="50"/>
      <c r="ANC5" s="50"/>
      <c r="AND5" s="50"/>
      <c r="ANE5" s="50"/>
      <c r="ANF5" s="50"/>
      <c r="ANG5" s="50"/>
      <c r="ANH5" s="50"/>
      <c r="ANI5" s="50"/>
      <c r="ANJ5" s="50"/>
      <c r="ANK5" s="50"/>
      <c r="ANL5" s="50"/>
      <c r="ANM5" s="50"/>
      <c r="ANN5" s="50"/>
      <c r="ANO5" s="50"/>
      <c r="ANP5" s="50"/>
      <c r="ANQ5" s="50"/>
      <c r="ANR5" s="50"/>
      <c r="ANS5" s="50"/>
      <c r="ANT5" s="50"/>
      <c r="ANU5" s="50"/>
      <c r="ANV5" s="50"/>
      <c r="ANW5" s="50"/>
      <c r="ANX5" s="50"/>
      <c r="ANY5" s="50"/>
      <c r="ANZ5" s="50"/>
      <c r="AOA5" s="50"/>
      <c r="AOB5" s="50"/>
      <c r="AOC5" s="50"/>
      <c r="AOD5" s="50"/>
      <c r="AOE5" s="50"/>
      <c r="AOF5" s="50"/>
      <c r="AOG5" s="50"/>
      <c r="AOH5" s="50"/>
      <c r="AOI5" s="50"/>
      <c r="AOJ5" s="50"/>
      <c r="AOK5" s="50"/>
      <c r="AOL5" s="50"/>
      <c r="AOM5" s="50"/>
      <c r="AON5" s="50"/>
      <c r="AOO5" s="50"/>
      <c r="AOP5" s="50"/>
      <c r="AOQ5" s="50"/>
      <c r="AOR5" s="50"/>
      <c r="AOS5" s="50"/>
      <c r="AOT5" s="50"/>
      <c r="AOU5" s="50"/>
      <c r="AOV5" s="50"/>
      <c r="AOW5" s="50"/>
      <c r="AOX5" s="50"/>
      <c r="AOY5" s="50"/>
      <c r="AOZ5" s="50"/>
      <c r="APA5" s="50"/>
      <c r="APB5" s="50"/>
      <c r="APC5" s="50"/>
      <c r="APD5" s="50"/>
      <c r="APE5" s="50"/>
      <c r="APF5" s="50"/>
      <c r="APG5" s="50"/>
      <c r="APH5" s="50"/>
      <c r="API5" s="50"/>
      <c r="APJ5" s="50"/>
      <c r="APK5" s="50"/>
      <c r="APL5" s="50"/>
      <c r="APM5" s="50"/>
      <c r="APN5" s="50"/>
      <c r="APO5" s="50"/>
      <c r="APP5" s="50"/>
      <c r="APQ5" s="50"/>
      <c r="APR5" s="50"/>
      <c r="APS5" s="50"/>
      <c r="APT5" s="50"/>
      <c r="APU5" s="50"/>
      <c r="APV5" s="50"/>
      <c r="APW5" s="50"/>
      <c r="APX5" s="50"/>
      <c r="APY5" s="50"/>
      <c r="APZ5" s="50"/>
      <c r="AQA5" s="50"/>
      <c r="AQB5" s="50"/>
      <c r="AQC5" s="50"/>
      <c r="AQD5" s="50"/>
      <c r="AQE5" s="50"/>
      <c r="AQF5" s="50"/>
      <c r="AQG5" s="50"/>
      <c r="AQH5" s="50"/>
      <c r="AQI5" s="50"/>
      <c r="AQJ5" s="50"/>
      <c r="AQK5" s="50"/>
      <c r="AQL5" s="50"/>
      <c r="AQM5" s="50"/>
      <c r="AQN5" s="50"/>
      <c r="AQO5" s="50"/>
      <c r="AQP5" s="50"/>
      <c r="AQQ5" s="50"/>
      <c r="AQR5" s="50"/>
      <c r="AQS5" s="50"/>
      <c r="AQT5" s="50"/>
      <c r="AQU5" s="50"/>
      <c r="AQV5" s="50"/>
      <c r="AQW5" s="50"/>
      <c r="AQX5" s="50"/>
      <c r="AQY5" s="50"/>
      <c r="AQZ5" s="50"/>
      <c r="ARA5" s="50"/>
      <c r="ARB5" s="50"/>
      <c r="ARC5" s="50"/>
      <c r="ARD5" s="50"/>
      <c r="ARE5" s="50"/>
      <c r="ARF5" s="50"/>
      <c r="ARG5" s="50"/>
      <c r="ARH5" s="50"/>
      <c r="ARI5" s="50"/>
      <c r="ARJ5" s="50"/>
      <c r="ARK5" s="50"/>
      <c r="ARL5" s="50"/>
      <c r="ARM5" s="50"/>
      <c r="ARN5" s="50"/>
      <c r="ARO5" s="50"/>
      <c r="ARP5" s="50"/>
      <c r="ARQ5" s="50"/>
      <c r="ARR5" s="50"/>
      <c r="ARS5" s="50"/>
      <c r="ART5" s="50"/>
      <c r="ARU5" s="50"/>
      <c r="ARV5" s="50"/>
      <c r="ARW5" s="50"/>
      <c r="ARX5" s="50"/>
      <c r="ARY5" s="50"/>
      <c r="ARZ5" s="50"/>
      <c r="ASA5" s="50"/>
      <c r="ASB5" s="50"/>
      <c r="ASC5" s="50"/>
      <c r="ASD5" s="50"/>
      <c r="ASE5" s="50"/>
      <c r="ASF5" s="50"/>
      <c r="ASG5" s="50"/>
      <c r="ASH5" s="50"/>
      <c r="ASI5" s="50"/>
      <c r="ASJ5" s="50"/>
      <c r="ASK5" s="50"/>
      <c r="ASL5" s="50"/>
      <c r="ASM5" s="50"/>
      <c r="ASN5" s="50"/>
      <c r="ASO5" s="50"/>
      <c r="ASP5" s="50"/>
      <c r="ASQ5" s="50"/>
      <c r="ASR5" s="50"/>
      <c r="ASS5" s="50"/>
      <c r="AST5" s="50"/>
      <c r="ASU5" s="50"/>
      <c r="ASV5" s="50"/>
      <c r="ASW5" s="50"/>
      <c r="ASX5" s="50"/>
      <c r="ASY5" s="50"/>
      <c r="ASZ5" s="50"/>
      <c r="ATA5" s="50"/>
      <c r="ATB5" s="50"/>
      <c r="ATC5" s="50"/>
      <c r="ATD5" s="50"/>
      <c r="ATE5" s="50"/>
      <c r="ATF5" s="50"/>
      <c r="ATG5" s="50"/>
      <c r="ATH5" s="50"/>
      <c r="ATI5" s="50"/>
      <c r="ATJ5" s="50"/>
      <c r="ATK5" s="50"/>
      <c r="ATL5" s="50"/>
      <c r="ATM5" s="50"/>
      <c r="ATN5" s="50"/>
      <c r="ATO5" s="50"/>
      <c r="ATP5" s="50"/>
      <c r="ATQ5" s="50"/>
      <c r="ATR5" s="50"/>
      <c r="ATS5" s="50"/>
      <c r="ATT5" s="50"/>
      <c r="ATU5" s="50"/>
      <c r="ATV5" s="50"/>
      <c r="ATW5" s="50"/>
      <c r="ATX5" s="50"/>
      <c r="ATY5" s="50"/>
      <c r="ATZ5" s="50"/>
      <c r="AUA5" s="50"/>
      <c r="AUB5" s="50"/>
      <c r="AUC5" s="50"/>
      <c r="AUD5" s="50"/>
      <c r="AUE5" s="50"/>
      <c r="AUF5" s="50"/>
      <c r="AUG5" s="50"/>
      <c r="AUH5" s="50"/>
      <c r="AUI5" s="50"/>
      <c r="AUJ5" s="50"/>
      <c r="AUK5" s="50"/>
      <c r="AUL5" s="50"/>
      <c r="AUM5" s="50"/>
      <c r="AUN5" s="50"/>
      <c r="AUO5" s="50"/>
      <c r="AUP5" s="50"/>
      <c r="AUQ5" s="50"/>
      <c r="AUR5" s="50"/>
      <c r="AUS5" s="50"/>
      <c r="AUT5" s="50"/>
      <c r="AUU5" s="50"/>
      <c r="AUV5" s="50"/>
      <c r="AUW5" s="50"/>
      <c r="AUX5" s="50"/>
      <c r="AUY5" s="50"/>
      <c r="AUZ5" s="50"/>
      <c r="AVA5" s="50"/>
      <c r="AVB5" s="50"/>
      <c r="AVC5" s="50"/>
      <c r="AVD5" s="50"/>
      <c r="AVE5" s="50"/>
      <c r="AVF5" s="50"/>
      <c r="AVG5" s="50"/>
      <c r="AVH5" s="50"/>
      <c r="AVI5" s="50"/>
      <c r="AVJ5" s="50"/>
      <c r="AVK5" s="50"/>
      <c r="AVL5" s="50"/>
      <c r="AVM5" s="50"/>
      <c r="AVN5" s="50"/>
      <c r="AVO5" s="50"/>
      <c r="AVP5" s="50"/>
      <c r="AVQ5" s="50"/>
      <c r="AVR5" s="50"/>
      <c r="AVS5" s="50"/>
      <c r="AVT5" s="50"/>
      <c r="AVU5" s="50"/>
      <c r="AVV5" s="50"/>
      <c r="AVW5" s="50"/>
      <c r="AVX5" s="50"/>
      <c r="AVY5" s="50"/>
      <c r="AVZ5" s="50"/>
      <c r="AWA5" s="50"/>
      <c r="AWB5" s="50"/>
      <c r="AWC5" s="50"/>
      <c r="AWD5" s="50"/>
      <c r="AWE5" s="50"/>
      <c r="AWF5" s="50"/>
      <c r="AWG5" s="50"/>
      <c r="AWH5" s="50"/>
      <c r="AWI5" s="50"/>
      <c r="AWJ5" s="50"/>
      <c r="AWK5" s="50"/>
      <c r="AWL5" s="50"/>
      <c r="AWM5" s="50"/>
      <c r="AWN5" s="50"/>
      <c r="AWO5" s="50"/>
      <c r="AWP5" s="50"/>
      <c r="AWQ5" s="50"/>
      <c r="AWR5" s="50"/>
      <c r="AWS5" s="50"/>
      <c r="AWT5" s="50"/>
      <c r="AWU5" s="50"/>
      <c r="AWV5" s="50"/>
      <c r="AWW5" s="50"/>
      <c r="AWX5" s="50"/>
      <c r="AWY5" s="50"/>
      <c r="AWZ5" s="50"/>
      <c r="AXA5" s="50"/>
      <c r="AXB5" s="50"/>
      <c r="AXC5" s="50"/>
      <c r="AXD5" s="50"/>
      <c r="AXE5" s="50"/>
      <c r="AXF5" s="50"/>
      <c r="AXG5" s="50"/>
      <c r="AXH5" s="50"/>
      <c r="AXI5" s="50"/>
      <c r="AXJ5" s="50"/>
      <c r="AXK5" s="50"/>
      <c r="AXL5" s="50"/>
      <c r="AXM5" s="50"/>
      <c r="AXN5" s="50"/>
      <c r="AXO5" s="50"/>
      <c r="AXP5" s="50"/>
      <c r="AXQ5" s="50"/>
      <c r="AXR5" s="50"/>
      <c r="AXS5" s="50"/>
      <c r="AXT5" s="50"/>
      <c r="AXU5" s="50"/>
      <c r="AXV5" s="50"/>
      <c r="AXW5" s="50"/>
      <c r="AXX5" s="50"/>
      <c r="AXY5" s="50"/>
      <c r="AXZ5" s="50"/>
      <c r="AYA5" s="50"/>
      <c r="AYB5" s="50"/>
      <c r="AYC5" s="50"/>
      <c r="AYD5" s="50"/>
      <c r="AYE5" s="50"/>
      <c r="AYF5" s="50"/>
      <c r="AYG5" s="50"/>
      <c r="AYH5" s="50"/>
      <c r="AYI5" s="50"/>
      <c r="AYJ5" s="50"/>
      <c r="AYK5" s="50"/>
      <c r="AYL5" s="50"/>
      <c r="AYM5" s="50"/>
      <c r="AYN5" s="50"/>
      <c r="AYO5" s="50"/>
      <c r="AYP5" s="50"/>
      <c r="AYQ5" s="50"/>
      <c r="AYR5" s="50"/>
      <c r="AYS5" s="50"/>
      <c r="AYT5" s="50"/>
      <c r="AYU5" s="50"/>
      <c r="AYV5" s="50"/>
      <c r="AYW5" s="50"/>
      <c r="AYX5" s="50"/>
      <c r="AYY5" s="50"/>
      <c r="AYZ5" s="50"/>
      <c r="AZA5" s="50"/>
      <c r="AZB5" s="50"/>
      <c r="AZC5" s="50"/>
      <c r="AZD5" s="50"/>
      <c r="AZE5" s="50"/>
      <c r="AZF5" s="50"/>
      <c r="AZG5" s="50"/>
      <c r="AZH5" s="50"/>
      <c r="AZI5" s="50"/>
      <c r="AZJ5" s="50"/>
      <c r="AZK5" s="50"/>
      <c r="AZL5" s="50"/>
      <c r="AZM5" s="50"/>
      <c r="AZN5" s="50"/>
      <c r="AZO5" s="50"/>
      <c r="AZP5" s="50"/>
      <c r="AZQ5" s="50"/>
      <c r="AZR5" s="50"/>
      <c r="AZS5" s="50"/>
      <c r="AZT5" s="50"/>
      <c r="AZU5" s="50"/>
      <c r="AZV5" s="50"/>
      <c r="AZW5" s="50"/>
      <c r="AZX5" s="50"/>
      <c r="AZY5" s="50"/>
      <c r="AZZ5" s="50"/>
      <c r="BAA5" s="50"/>
      <c r="BAB5" s="50"/>
      <c r="BAC5" s="50"/>
      <c r="BAD5" s="50"/>
      <c r="BAE5" s="50"/>
      <c r="BAF5" s="50"/>
      <c r="BAG5" s="50"/>
      <c r="BAH5" s="50"/>
      <c r="BAI5" s="50"/>
      <c r="BAJ5" s="50"/>
      <c r="BAK5" s="50"/>
      <c r="BAL5" s="50"/>
      <c r="BAM5" s="50"/>
      <c r="BAN5" s="50"/>
      <c r="BAO5" s="50"/>
      <c r="BAP5" s="50"/>
      <c r="BAQ5" s="50"/>
      <c r="BAR5" s="50"/>
      <c r="BAS5" s="50"/>
      <c r="BAT5" s="50"/>
      <c r="BAU5" s="50"/>
      <c r="BAV5" s="50"/>
      <c r="BAW5" s="50"/>
      <c r="BAX5" s="50"/>
      <c r="BAY5" s="50"/>
      <c r="BAZ5" s="50"/>
      <c r="BBA5" s="50"/>
      <c r="BBB5" s="50"/>
      <c r="BBC5" s="50"/>
      <c r="BBD5" s="50"/>
      <c r="BBE5" s="50"/>
      <c r="BBF5" s="50"/>
      <c r="BBG5" s="50"/>
      <c r="BBH5" s="50"/>
      <c r="BBI5" s="50"/>
      <c r="BBJ5" s="50"/>
      <c r="BBK5" s="50"/>
      <c r="BBL5" s="50"/>
      <c r="BBM5" s="50"/>
      <c r="BBN5" s="50"/>
      <c r="BBO5" s="50"/>
      <c r="BBP5" s="50"/>
      <c r="BBQ5" s="50"/>
      <c r="BBR5" s="50"/>
      <c r="BBS5" s="50"/>
      <c r="BBT5" s="50"/>
      <c r="BBU5" s="50"/>
      <c r="BBV5" s="50"/>
      <c r="BBW5" s="50"/>
      <c r="BBX5" s="50"/>
      <c r="BBY5" s="50"/>
      <c r="BBZ5" s="50"/>
      <c r="BCA5" s="50"/>
      <c r="BCB5" s="50"/>
      <c r="BCC5" s="50"/>
      <c r="BCD5" s="50"/>
      <c r="BCE5" s="50"/>
      <c r="BCF5" s="50"/>
      <c r="BCG5" s="50"/>
      <c r="BCH5" s="50"/>
      <c r="BCI5" s="50"/>
      <c r="BCJ5" s="50"/>
      <c r="BCK5" s="50"/>
      <c r="BCL5" s="50"/>
      <c r="BCM5" s="50"/>
      <c r="BCN5" s="50"/>
      <c r="BCO5" s="50"/>
      <c r="BCP5" s="50"/>
      <c r="BCQ5" s="50"/>
      <c r="BCR5" s="50"/>
      <c r="BCS5" s="50"/>
      <c r="BCT5" s="50"/>
      <c r="BCU5" s="50"/>
      <c r="BCV5" s="50"/>
      <c r="BCW5" s="50"/>
      <c r="BCX5" s="50"/>
      <c r="BCY5" s="50"/>
      <c r="BCZ5" s="50"/>
      <c r="BDA5" s="50"/>
      <c r="BDB5" s="50"/>
      <c r="BDC5" s="50"/>
      <c r="BDD5" s="50"/>
      <c r="BDE5" s="50"/>
      <c r="BDF5" s="50"/>
      <c r="BDG5" s="50"/>
      <c r="BDH5" s="50"/>
      <c r="BDI5" s="50"/>
      <c r="BDJ5" s="50"/>
      <c r="BDK5" s="50"/>
      <c r="BDL5" s="50"/>
      <c r="BDM5" s="50"/>
      <c r="BDN5" s="50"/>
      <c r="BDO5" s="50"/>
      <c r="BDP5" s="50"/>
      <c r="BDQ5" s="50"/>
      <c r="BDR5" s="50"/>
      <c r="BDS5" s="50"/>
      <c r="BDT5" s="50"/>
      <c r="BDU5" s="50"/>
      <c r="BDV5" s="50"/>
      <c r="BDW5" s="50"/>
      <c r="BDX5" s="50"/>
      <c r="BDY5" s="50"/>
      <c r="BDZ5" s="50"/>
      <c r="BEA5" s="50"/>
      <c r="BEB5" s="50"/>
      <c r="BEC5" s="50"/>
      <c r="BED5" s="50"/>
      <c r="BEE5" s="50"/>
      <c r="BEF5" s="50"/>
      <c r="BEG5" s="50"/>
      <c r="BEH5" s="50"/>
      <c r="BEI5" s="50"/>
      <c r="BEJ5" s="50"/>
      <c r="BEK5" s="50"/>
      <c r="BEL5" s="50"/>
      <c r="BEM5" s="50"/>
      <c r="BEN5" s="50"/>
      <c r="BEO5" s="50"/>
      <c r="BEP5" s="50"/>
      <c r="BEQ5" s="50"/>
      <c r="BER5" s="50"/>
      <c r="BES5" s="50"/>
      <c r="BET5" s="50"/>
      <c r="BEU5" s="50"/>
      <c r="BEV5" s="50"/>
      <c r="BEW5" s="50"/>
      <c r="BEX5" s="50"/>
      <c r="BEY5" s="50"/>
      <c r="BEZ5" s="50"/>
      <c r="BFA5" s="50"/>
      <c r="BFB5" s="50"/>
      <c r="BFC5" s="50"/>
      <c r="BFD5" s="50"/>
      <c r="BFE5" s="50"/>
      <c r="BFF5" s="50"/>
      <c r="BFG5" s="50"/>
      <c r="BFH5" s="50"/>
      <c r="BFI5" s="50"/>
      <c r="BFJ5" s="50"/>
      <c r="BFK5" s="50"/>
      <c r="BFL5" s="50"/>
      <c r="BFM5" s="50"/>
      <c r="BFN5" s="50"/>
      <c r="BFO5" s="50"/>
      <c r="BFP5" s="50"/>
      <c r="BFQ5" s="50"/>
      <c r="BFR5" s="50"/>
      <c r="BFS5" s="50"/>
      <c r="BFT5" s="50"/>
      <c r="BFU5" s="50"/>
      <c r="BFV5" s="50"/>
      <c r="BFW5" s="50"/>
      <c r="BFX5" s="50"/>
      <c r="BFY5" s="50"/>
      <c r="BFZ5" s="50"/>
      <c r="BGA5" s="50"/>
      <c r="BGB5" s="50"/>
      <c r="BGC5" s="50"/>
      <c r="BGD5" s="50"/>
      <c r="BGE5" s="50"/>
      <c r="BGF5" s="50"/>
      <c r="BGG5" s="50"/>
      <c r="BGH5" s="50"/>
      <c r="BGI5" s="50"/>
      <c r="BGJ5" s="50"/>
      <c r="BGK5" s="50"/>
      <c r="BGL5" s="50"/>
      <c r="BGM5" s="50"/>
      <c r="BGN5" s="50"/>
      <c r="BGO5" s="50"/>
      <c r="BGP5" s="50"/>
      <c r="BGQ5" s="50"/>
      <c r="BGR5" s="50"/>
      <c r="BGS5" s="50"/>
      <c r="BGT5" s="50"/>
      <c r="BGU5" s="50"/>
      <c r="BGV5" s="50"/>
      <c r="BGW5" s="50"/>
      <c r="BGX5" s="50"/>
      <c r="BGY5" s="50"/>
      <c r="BGZ5" s="50"/>
      <c r="BHA5" s="50"/>
      <c r="BHB5" s="50"/>
      <c r="BHC5" s="50"/>
      <c r="BHD5" s="50"/>
      <c r="BHE5" s="50"/>
      <c r="BHF5" s="50"/>
      <c r="BHG5" s="50"/>
      <c r="BHH5" s="50"/>
      <c r="BHI5" s="50"/>
      <c r="BHJ5" s="50"/>
      <c r="BHK5" s="50"/>
      <c r="BHL5" s="50"/>
      <c r="BHM5" s="50"/>
      <c r="BHN5" s="50"/>
      <c r="BHO5" s="50"/>
      <c r="BHP5" s="50"/>
      <c r="BHQ5" s="50"/>
      <c r="BHR5" s="50"/>
      <c r="BHS5" s="50"/>
      <c r="BHT5" s="50"/>
      <c r="BHU5" s="50"/>
      <c r="BHV5" s="50"/>
      <c r="BHW5" s="50"/>
      <c r="BHX5" s="50"/>
      <c r="BHY5" s="50"/>
      <c r="BHZ5" s="50"/>
      <c r="BIA5" s="50"/>
      <c r="BIB5" s="50"/>
      <c r="BIC5" s="50"/>
      <c r="BID5" s="50"/>
      <c r="BIE5" s="50"/>
      <c r="BIF5" s="50"/>
      <c r="BIG5" s="50"/>
      <c r="BIH5" s="50"/>
      <c r="BII5" s="50"/>
      <c r="BIJ5" s="50"/>
      <c r="BIK5" s="50"/>
      <c r="BIL5" s="50"/>
      <c r="BIM5" s="50"/>
      <c r="BIN5" s="50"/>
      <c r="BIO5" s="50"/>
      <c r="BIP5" s="50"/>
      <c r="BIQ5" s="50"/>
      <c r="BIR5" s="50"/>
      <c r="BIS5" s="50"/>
      <c r="BIT5" s="50"/>
      <c r="BIU5" s="50"/>
      <c r="BIV5" s="50"/>
      <c r="BIW5" s="50"/>
      <c r="BIX5" s="50"/>
      <c r="BIY5" s="50"/>
      <c r="BIZ5" s="50"/>
      <c r="BJA5" s="50"/>
      <c r="BJB5" s="50"/>
      <c r="BJC5" s="50"/>
      <c r="BJD5" s="50"/>
      <c r="BJE5" s="50"/>
      <c r="BJF5" s="50"/>
      <c r="BJG5" s="50"/>
      <c r="BJH5" s="50"/>
      <c r="BJI5" s="50"/>
      <c r="BJJ5" s="50"/>
      <c r="BJK5" s="50"/>
      <c r="BJL5" s="50"/>
      <c r="BJM5" s="50"/>
      <c r="BJN5" s="50"/>
      <c r="BJO5" s="50"/>
      <c r="BJP5" s="50"/>
      <c r="BJQ5" s="50"/>
      <c r="BJR5" s="50"/>
      <c r="BJS5" s="50"/>
      <c r="BJT5" s="50"/>
      <c r="BJU5" s="50"/>
      <c r="BJV5" s="50"/>
      <c r="BJW5" s="50"/>
      <c r="BJX5" s="50"/>
      <c r="BJY5" s="50"/>
      <c r="BJZ5" s="50"/>
      <c r="BKA5" s="50"/>
      <c r="BKB5" s="50"/>
      <c r="BKC5" s="50"/>
      <c r="BKD5" s="50"/>
      <c r="BKE5" s="50"/>
      <c r="BKF5" s="50"/>
      <c r="BKG5" s="50"/>
      <c r="BKH5" s="50"/>
      <c r="BKI5" s="50"/>
      <c r="BKJ5" s="50"/>
      <c r="BKK5" s="50"/>
      <c r="BKL5" s="50"/>
      <c r="BKM5" s="50"/>
      <c r="BKN5" s="50"/>
      <c r="BKO5" s="50"/>
      <c r="BKP5" s="50"/>
      <c r="BKQ5" s="50"/>
      <c r="BKR5" s="50"/>
      <c r="BKS5" s="50"/>
      <c r="BKT5" s="50"/>
      <c r="BKU5" s="50"/>
      <c r="BKV5" s="50"/>
      <c r="BKW5" s="50"/>
      <c r="BKX5" s="50"/>
      <c r="BKY5" s="50"/>
      <c r="BKZ5" s="50"/>
      <c r="BLA5" s="50"/>
      <c r="BLB5" s="50"/>
      <c r="BLC5" s="50"/>
      <c r="BLD5" s="50"/>
      <c r="BLE5" s="50"/>
      <c r="BLF5" s="50"/>
      <c r="BLG5" s="50"/>
      <c r="BLH5" s="50"/>
      <c r="BLI5" s="50"/>
      <c r="BLJ5" s="50"/>
      <c r="BLK5" s="50"/>
      <c r="BLL5" s="50"/>
      <c r="BLM5" s="50"/>
      <c r="BLN5" s="50"/>
      <c r="BLO5" s="50"/>
      <c r="BLP5" s="50"/>
      <c r="BLQ5" s="50"/>
      <c r="BLR5" s="50"/>
      <c r="BLS5" s="50"/>
      <c r="BLT5" s="50"/>
      <c r="BLU5" s="50"/>
      <c r="BLV5" s="50"/>
      <c r="BLW5" s="50"/>
      <c r="BLX5" s="50"/>
      <c r="BLY5" s="50"/>
      <c r="BLZ5" s="50"/>
      <c r="BMA5" s="50"/>
      <c r="BMB5" s="50"/>
      <c r="BMC5" s="50"/>
      <c r="BMD5" s="50"/>
      <c r="BME5" s="50"/>
      <c r="BMF5" s="50"/>
      <c r="BMG5" s="50"/>
      <c r="BMH5" s="50"/>
      <c r="BMI5" s="50"/>
      <c r="BMJ5" s="50"/>
      <c r="BMK5" s="50"/>
      <c r="BML5" s="50"/>
      <c r="BMM5" s="50"/>
      <c r="BMN5" s="50"/>
      <c r="BMO5" s="50"/>
      <c r="BMP5" s="50"/>
      <c r="BMQ5" s="50"/>
      <c r="BMR5" s="50"/>
      <c r="BMS5" s="50"/>
      <c r="BMT5" s="50"/>
      <c r="BMU5" s="50"/>
      <c r="BMV5" s="50"/>
      <c r="BMW5" s="50"/>
      <c r="BMX5" s="50"/>
      <c r="BMY5" s="50"/>
      <c r="BMZ5" s="50"/>
      <c r="BNA5" s="50"/>
      <c r="BNB5" s="50"/>
      <c r="BNC5" s="50"/>
      <c r="BND5" s="50"/>
      <c r="BNE5" s="50"/>
      <c r="BNF5" s="50"/>
      <c r="BNG5" s="50"/>
      <c r="BNH5" s="50"/>
      <c r="BNI5" s="50"/>
      <c r="BNJ5" s="50"/>
      <c r="BNK5" s="50"/>
      <c r="BNL5" s="50"/>
      <c r="BNM5" s="50"/>
      <c r="BNN5" s="50"/>
      <c r="BNO5" s="50"/>
      <c r="BNP5" s="50"/>
      <c r="BNQ5" s="50"/>
      <c r="BNR5" s="50"/>
      <c r="BNS5" s="50"/>
      <c r="BNT5" s="50"/>
      <c r="BNU5" s="50"/>
      <c r="BNV5" s="50"/>
      <c r="BNW5" s="50"/>
      <c r="BNX5" s="50"/>
      <c r="BNY5" s="50"/>
      <c r="BNZ5" s="50"/>
      <c r="BOA5" s="50"/>
      <c r="BOB5" s="50"/>
      <c r="BOC5" s="50"/>
      <c r="BOD5" s="50"/>
      <c r="BOE5" s="50"/>
      <c r="BOF5" s="50"/>
      <c r="BOG5" s="50"/>
      <c r="BOH5" s="50"/>
      <c r="BOI5" s="50"/>
      <c r="BOJ5" s="50"/>
      <c r="BOK5" s="50"/>
      <c r="BOL5" s="50"/>
      <c r="BOM5" s="50"/>
      <c r="BON5" s="50"/>
      <c r="BOO5" s="50"/>
      <c r="BOP5" s="50"/>
      <c r="BOQ5" s="50"/>
      <c r="BOR5" s="50"/>
      <c r="BOS5" s="50"/>
      <c r="BOT5" s="50"/>
      <c r="BOU5" s="50"/>
      <c r="BOV5" s="50"/>
      <c r="BOW5" s="50"/>
      <c r="BOX5" s="50"/>
      <c r="BOY5" s="50"/>
      <c r="BOZ5" s="50"/>
      <c r="BPA5" s="50"/>
      <c r="BPB5" s="50"/>
      <c r="BPC5" s="50"/>
      <c r="BPD5" s="50"/>
      <c r="BPE5" s="50"/>
      <c r="BPF5" s="50"/>
      <c r="BPG5" s="50"/>
      <c r="BPH5" s="50"/>
      <c r="BPI5" s="50"/>
      <c r="BPJ5" s="50"/>
      <c r="BPK5" s="50"/>
      <c r="BPL5" s="50"/>
      <c r="BPM5" s="50"/>
      <c r="BPN5" s="50"/>
      <c r="BPO5" s="50"/>
      <c r="BPP5" s="50"/>
      <c r="BPQ5" s="50"/>
      <c r="BPR5" s="50"/>
      <c r="BPS5" s="50"/>
      <c r="BPT5" s="50"/>
      <c r="BPU5" s="50"/>
      <c r="BPV5" s="50"/>
      <c r="BPW5" s="50"/>
      <c r="BPX5" s="50"/>
      <c r="BPY5" s="50"/>
      <c r="BPZ5" s="50"/>
      <c r="BQA5" s="50"/>
      <c r="BQB5" s="50"/>
      <c r="BQC5" s="50"/>
      <c r="BQD5" s="50"/>
      <c r="BQE5" s="50"/>
      <c r="BQF5" s="50"/>
      <c r="BQG5" s="50"/>
      <c r="BQH5" s="50"/>
      <c r="BQI5" s="50"/>
      <c r="BQJ5" s="50"/>
      <c r="BQK5" s="50"/>
      <c r="BQL5" s="50"/>
      <c r="BQM5" s="50"/>
      <c r="BQN5" s="50"/>
      <c r="BQO5" s="50"/>
      <c r="BQP5" s="50"/>
      <c r="BQQ5" s="50"/>
      <c r="BQR5" s="50"/>
      <c r="BQS5" s="50"/>
      <c r="BQT5" s="50"/>
      <c r="BQU5" s="50"/>
      <c r="BQV5" s="50"/>
      <c r="BQW5" s="50"/>
      <c r="BQX5" s="50"/>
      <c r="BQY5" s="50"/>
      <c r="BQZ5" s="50"/>
      <c r="BRA5" s="50"/>
      <c r="BRB5" s="50"/>
      <c r="BRC5" s="50"/>
      <c r="BRD5" s="50"/>
      <c r="BRE5" s="50"/>
      <c r="BRF5" s="50"/>
      <c r="BRG5" s="50"/>
      <c r="BRH5" s="50"/>
      <c r="BRI5" s="50"/>
      <c r="BRJ5" s="50"/>
      <c r="BRK5" s="50"/>
      <c r="BRL5" s="50"/>
      <c r="BRM5" s="50"/>
      <c r="BRN5" s="50"/>
      <c r="BRO5" s="50"/>
      <c r="BRP5" s="50"/>
      <c r="BRQ5" s="50"/>
      <c r="BRR5" s="50"/>
      <c r="BRS5" s="50"/>
      <c r="BRT5" s="50"/>
      <c r="BRU5" s="50"/>
      <c r="BRV5" s="50"/>
      <c r="BRW5" s="50"/>
      <c r="BRX5" s="50"/>
      <c r="BRY5" s="50"/>
      <c r="BRZ5" s="50"/>
      <c r="BSA5" s="50"/>
      <c r="BSB5" s="50"/>
      <c r="BSC5" s="50"/>
      <c r="BSD5" s="50"/>
      <c r="BSE5" s="50"/>
      <c r="BSF5" s="50"/>
      <c r="BSG5" s="50"/>
      <c r="BSH5" s="50"/>
      <c r="BSI5" s="50"/>
      <c r="BSJ5" s="50"/>
      <c r="BSK5" s="50"/>
      <c r="BSL5" s="50"/>
      <c r="BSM5" s="50"/>
      <c r="BSN5" s="50"/>
      <c r="BSO5" s="50"/>
      <c r="BSP5" s="50"/>
      <c r="BSQ5" s="50"/>
      <c r="BSR5" s="50"/>
      <c r="BSS5" s="50"/>
      <c r="BST5" s="50"/>
      <c r="BSU5" s="50"/>
      <c r="BSV5" s="50"/>
      <c r="BSW5" s="50"/>
      <c r="BSX5" s="50"/>
      <c r="BSY5" s="50"/>
      <c r="BSZ5" s="50"/>
      <c r="BTA5" s="50"/>
      <c r="BTB5" s="50"/>
      <c r="BTC5" s="50"/>
      <c r="BTD5" s="50"/>
      <c r="BTE5" s="50"/>
      <c r="BTF5" s="50"/>
      <c r="BTG5" s="50"/>
      <c r="BTH5" s="50"/>
      <c r="BTI5" s="50"/>
      <c r="BTJ5" s="50"/>
      <c r="BTK5" s="50"/>
      <c r="BTL5" s="50"/>
      <c r="BTM5" s="50"/>
      <c r="BTN5" s="50"/>
      <c r="BTO5" s="50"/>
      <c r="BTP5" s="50"/>
      <c r="BTQ5" s="50"/>
      <c r="BTR5" s="50"/>
      <c r="BTS5" s="50"/>
      <c r="BTT5" s="50"/>
      <c r="BTU5" s="50"/>
      <c r="BTV5" s="50"/>
      <c r="BTW5" s="50"/>
      <c r="BTX5" s="50"/>
      <c r="BTY5" s="50"/>
      <c r="BTZ5" s="50"/>
      <c r="BUA5" s="50"/>
      <c r="BUB5" s="50"/>
      <c r="BUC5" s="50"/>
      <c r="BUD5" s="50"/>
      <c r="BUE5" s="50"/>
      <c r="BUF5" s="50"/>
      <c r="BUG5" s="50"/>
      <c r="BUH5" s="50"/>
      <c r="BUI5" s="50"/>
      <c r="BUJ5" s="50"/>
      <c r="BUK5" s="50"/>
      <c r="BUL5" s="50"/>
      <c r="BUM5" s="50"/>
      <c r="BUN5" s="50"/>
      <c r="BUO5" s="50"/>
      <c r="BUP5" s="50"/>
      <c r="BUQ5" s="50"/>
      <c r="BUR5" s="50"/>
      <c r="BUS5" s="50"/>
      <c r="BUT5" s="50"/>
      <c r="BUU5" s="50"/>
      <c r="BUV5" s="50"/>
      <c r="BUW5" s="50"/>
      <c r="BUX5" s="50"/>
      <c r="BUY5" s="50"/>
      <c r="BUZ5" s="50"/>
      <c r="BVA5" s="50"/>
      <c r="BVB5" s="50"/>
      <c r="BVC5" s="50"/>
      <c r="BVD5" s="50"/>
      <c r="BVE5" s="50"/>
      <c r="BVF5" s="50"/>
      <c r="BVG5" s="50"/>
      <c r="BVH5" s="50"/>
      <c r="BVI5" s="50"/>
      <c r="BVJ5" s="50"/>
      <c r="BVK5" s="50"/>
      <c r="BVL5" s="50"/>
      <c r="BVM5" s="50"/>
      <c r="BVN5" s="50"/>
      <c r="BVO5" s="50"/>
      <c r="BVP5" s="50"/>
      <c r="BVQ5" s="50"/>
      <c r="BVR5" s="50"/>
      <c r="BVS5" s="50"/>
      <c r="BVT5" s="50"/>
      <c r="BVU5" s="50"/>
      <c r="BVV5" s="50"/>
      <c r="BVW5" s="50"/>
      <c r="BVX5" s="50"/>
      <c r="BVY5" s="50"/>
      <c r="BVZ5" s="50"/>
      <c r="BWA5" s="50"/>
      <c r="BWB5" s="50"/>
      <c r="BWC5" s="50"/>
      <c r="BWD5" s="50"/>
      <c r="BWE5" s="50"/>
      <c r="BWF5" s="50"/>
      <c r="BWG5" s="50"/>
      <c r="BWH5" s="50"/>
      <c r="BWI5" s="50"/>
      <c r="BWJ5" s="50"/>
      <c r="BWK5" s="50"/>
      <c r="BWL5" s="50"/>
      <c r="BWM5" s="50"/>
      <c r="BWN5" s="50"/>
      <c r="BWO5" s="50"/>
      <c r="BWP5" s="50"/>
      <c r="BWQ5" s="50"/>
      <c r="BWR5" s="50"/>
      <c r="BWS5" s="50"/>
      <c r="BWT5" s="50"/>
      <c r="BWU5" s="50"/>
      <c r="BWV5" s="50"/>
      <c r="BWW5" s="50"/>
      <c r="BWX5" s="50"/>
      <c r="BWY5" s="50"/>
      <c r="BWZ5" s="50"/>
      <c r="BXA5" s="50"/>
      <c r="BXB5" s="50"/>
      <c r="BXC5" s="50"/>
      <c r="BXD5" s="50"/>
      <c r="BXE5" s="50"/>
      <c r="BXF5" s="50"/>
      <c r="BXG5" s="50"/>
      <c r="BXH5" s="50"/>
      <c r="BXI5" s="50"/>
      <c r="BXJ5" s="50"/>
      <c r="BXK5" s="50"/>
      <c r="BXL5" s="50"/>
      <c r="BXM5" s="50"/>
      <c r="BXN5" s="50"/>
      <c r="BXO5" s="50"/>
      <c r="BXP5" s="50"/>
      <c r="BXQ5" s="50"/>
      <c r="BXR5" s="50"/>
      <c r="BXS5" s="50"/>
      <c r="BXT5" s="50"/>
      <c r="BXU5" s="50"/>
      <c r="BXV5" s="50"/>
      <c r="BXW5" s="50"/>
      <c r="BXX5" s="50"/>
      <c r="BXY5" s="50"/>
      <c r="BXZ5" s="50"/>
      <c r="BYA5" s="50"/>
      <c r="BYB5" s="50"/>
      <c r="BYC5" s="50"/>
      <c r="BYD5" s="50"/>
      <c r="BYE5" s="50"/>
      <c r="BYF5" s="50"/>
      <c r="BYG5" s="50"/>
      <c r="BYH5" s="50"/>
      <c r="BYI5" s="50"/>
      <c r="BYJ5" s="50"/>
      <c r="BYK5" s="50"/>
      <c r="BYL5" s="50"/>
      <c r="BYM5" s="50"/>
      <c r="BYN5" s="50"/>
      <c r="BYO5" s="50"/>
      <c r="BYP5" s="50"/>
      <c r="BYQ5" s="50"/>
      <c r="BYR5" s="50"/>
      <c r="BYS5" s="50"/>
      <c r="BYT5" s="50"/>
      <c r="BYU5" s="50"/>
      <c r="BYV5" s="50"/>
      <c r="BYW5" s="50"/>
      <c r="BYX5" s="50"/>
      <c r="BYY5" s="50"/>
      <c r="BYZ5" s="50"/>
      <c r="BZA5" s="50"/>
      <c r="BZB5" s="50"/>
      <c r="BZC5" s="50"/>
      <c r="BZD5" s="50"/>
      <c r="BZE5" s="50"/>
      <c r="BZF5" s="50"/>
      <c r="BZG5" s="50"/>
      <c r="BZH5" s="50"/>
      <c r="BZI5" s="50"/>
      <c r="BZJ5" s="50"/>
      <c r="BZK5" s="50"/>
      <c r="BZL5" s="50"/>
      <c r="BZM5" s="50"/>
      <c r="BZN5" s="50"/>
      <c r="BZO5" s="50"/>
      <c r="BZP5" s="50"/>
      <c r="BZQ5" s="50"/>
      <c r="BZR5" s="50"/>
      <c r="BZS5" s="50"/>
      <c r="BZT5" s="50"/>
      <c r="BZU5" s="50"/>
      <c r="BZV5" s="50"/>
      <c r="BZW5" s="50"/>
      <c r="BZX5" s="50"/>
      <c r="BZY5" s="50"/>
      <c r="BZZ5" s="50"/>
      <c r="CAA5" s="50"/>
      <c r="CAB5" s="50"/>
      <c r="CAC5" s="50"/>
      <c r="CAD5" s="50"/>
      <c r="CAE5" s="50"/>
      <c r="CAF5" s="50"/>
      <c r="CAG5" s="50"/>
      <c r="CAH5" s="50"/>
      <c r="CAI5" s="50"/>
      <c r="CAJ5" s="50"/>
      <c r="CAK5" s="50"/>
      <c r="CAL5" s="50"/>
      <c r="CAM5" s="50"/>
      <c r="CAN5" s="50"/>
      <c r="CAO5" s="50"/>
      <c r="CAP5" s="50"/>
      <c r="CAQ5" s="50"/>
      <c r="CAR5" s="50"/>
      <c r="CAS5" s="50"/>
      <c r="CAT5" s="50"/>
      <c r="CAU5" s="50"/>
      <c r="CAV5" s="50"/>
      <c r="CAW5" s="50"/>
      <c r="CAX5" s="50"/>
      <c r="CAY5" s="50"/>
      <c r="CAZ5" s="50"/>
      <c r="CBA5" s="50"/>
      <c r="CBB5" s="50"/>
      <c r="CBC5" s="50"/>
      <c r="CBD5" s="50"/>
      <c r="CBE5" s="50"/>
      <c r="CBF5" s="50"/>
      <c r="CBG5" s="50"/>
      <c r="CBH5" s="50"/>
      <c r="CBI5" s="50"/>
      <c r="CBJ5" s="50"/>
      <c r="CBK5" s="50"/>
      <c r="CBL5" s="50"/>
      <c r="CBM5" s="50"/>
      <c r="CBN5" s="50"/>
      <c r="CBO5" s="50"/>
      <c r="CBP5" s="50"/>
      <c r="CBQ5" s="50"/>
      <c r="CBR5" s="50"/>
      <c r="CBS5" s="50"/>
      <c r="CBT5" s="50"/>
      <c r="CBU5" s="50"/>
      <c r="CBV5" s="50"/>
      <c r="CBW5" s="50"/>
      <c r="CBX5" s="50"/>
      <c r="CBY5" s="50"/>
      <c r="CBZ5" s="50"/>
      <c r="CCA5" s="50"/>
      <c r="CCB5" s="50"/>
      <c r="CCC5" s="50"/>
      <c r="CCD5" s="50"/>
      <c r="CCE5" s="50"/>
      <c r="CCF5" s="50"/>
      <c r="CCG5" s="50"/>
      <c r="CCH5" s="50"/>
      <c r="CCI5" s="50"/>
      <c r="CCJ5" s="50"/>
      <c r="CCK5" s="50"/>
      <c r="CCL5" s="50"/>
      <c r="CCM5" s="50"/>
      <c r="CCN5" s="50"/>
      <c r="CCO5" s="50"/>
      <c r="CCP5" s="50"/>
      <c r="CCQ5" s="50"/>
      <c r="CCR5" s="50"/>
      <c r="CCS5" s="50"/>
      <c r="CCT5" s="50"/>
      <c r="CCU5" s="50"/>
      <c r="CCV5" s="50"/>
      <c r="CCW5" s="50"/>
      <c r="CCX5" s="50"/>
      <c r="CCY5" s="50"/>
      <c r="CCZ5" s="50"/>
      <c r="CDA5" s="50"/>
      <c r="CDB5" s="50"/>
      <c r="CDC5" s="50"/>
      <c r="CDD5" s="50"/>
      <c r="CDE5" s="50"/>
      <c r="CDF5" s="50"/>
      <c r="CDG5" s="50"/>
      <c r="CDH5" s="50"/>
      <c r="CDI5" s="50"/>
      <c r="CDJ5" s="50"/>
      <c r="CDK5" s="50"/>
      <c r="CDL5" s="50"/>
      <c r="CDM5" s="50"/>
      <c r="CDN5" s="50"/>
      <c r="CDO5" s="50"/>
      <c r="CDP5" s="50"/>
      <c r="CDQ5" s="50"/>
      <c r="CDR5" s="50"/>
      <c r="CDS5" s="50"/>
      <c r="CDT5" s="50"/>
      <c r="CDU5" s="50"/>
      <c r="CDV5" s="50"/>
      <c r="CDW5" s="50"/>
      <c r="CDX5" s="50"/>
      <c r="CDY5" s="50"/>
      <c r="CDZ5" s="50"/>
      <c r="CEA5" s="50"/>
      <c r="CEB5" s="50"/>
      <c r="CEC5" s="50"/>
      <c r="CED5" s="50"/>
      <c r="CEE5" s="50"/>
      <c r="CEF5" s="50"/>
      <c r="CEG5" s="50"/>
      <c r="CEH5" s="50"/>
      <c r="CEI5" s="50"/>
      <c r="CEJ5" s="50"/>
      <c r="CEK5" s="50"/>
      <c r="CEL5" s="50"/>
      <c r="CEM5" s="50"/>
      <c r="CEN5" s="50"/>
      <c r="CEO5" s="50"/>
      <c r="CEP5" s="50"/>
      <c r="CEQ5" s="50"/>
      <c r="CER5" s="50"/>
      <c r="CES5" s="50"/>
      <c r="CET5" s="50"/>
      <c r="CEU5" s="50"/>
      <c r="CEV5" s="50"/>
      <c r="CEW5" s="50"/>
      <c r="CEX5" s="50"/>
      <c r="CEY5" s="50"/>
      <c r="CEZ5" s="50"/>
      <c r="CFA5" s="50"/>
      <c r="CFB5" s="50"/>
      <c r="CFC5" s="50"/>
      <c r="CFD5" s="50"/>
      <c r="CFE5" s="50"/>
      <c r="CFF5" s="50"/>
      <c r="CFG5" s="50"/>
      <c r="CFH5" s="50"/>
      <c r="CFI5" s="50"/>
      <c r="CFJ5" s="50"/>
      <c r="CFK5" s="50"/>
      <c r="CFL5" s="50"/>
      <c r="CFM5" s="50"/>
      <c r="CFN5" s="50"/>
      <c r="CFO5" s="50"/>
      <c r="CFP5" s="50"/>
      <c r="CFQ5" s="50"/>
      <c r="CFR5" s="50"/>
      <c r="CFS5" s="50"/>
      <c r="CFT5" s="50"/>
      <c r="CFU5" s="50"/>
      <c r="CFV5" s="50"/>
      <c r="CFW5" s="50"/>
      <c r="CFX5" s="50"/>
      <c r="CFY5" s="50"/>
      <c r="CFZ5" s="50"/>
      <c r="CGA5" s="50"/>
      <c r="CGB5" s="50"/>
      <c r="CGC5" s="50"/>
      <c r="CGD5" s="50"/>
      <c r="CGE5" s="50"/>
      <c r="CGF5" s="50"/>
      <c r="CGG5" s="50"/>
      <c r="CGH5" s="50"/>
      <c r="CGI5" s="50"/>
      <c r="CGJ5" s="50"/>
      <c r="CGK5" s="50"/>
      <c r="CGL5" s="50"/>
      <c r="CGM5" s="50"/>
      <c r="CGN5" s="50"/>
      <c r="CGO5" s="50"/>
      <c r="CGP5" s="50"/>
      <c r="CGQ5" s="50"/>
      <c r="CGR5" s="50"/>
      <c r="CGS5" s="50"/>
      <c r="CGT5" s="50"/>
      <c r="CGU5" s="50"/>
      <c r="CGV5" s="50"/>
      <c r="CGW5" s="50"/>
      <c r="CGX5" s="50"/>
      <c r="CGY5" s="50"/>
      <c r="CGZ5" s="50"/>
      <c r="CHA5" s="50"/>
      <c r="CHB5" s="50"/>
      <c r="CHC5" s="50"/>
      <c r="CHD5" s="50"/>
      <c r="CHE5" s="50"/>
      <c r="CHF5" s="50"/>
      <c r="CHG5" s="50"/>
      <c r="CHH5" s="50"/>
      <c r="CHI5" s="50"/>
      <c r="CHJ5" s="50"/>
      <c r="CHK5" s="50"/>
      <c r="CHL5" s="50"/>
      <c r="CHM5" s="50"/>
      <c r="CHN5" s="50"/>
      <c r="CHO5" s="50"/>
      <c r="CHP5" s="50"/>
      <c r="CHQ5" s="50"/>
      <c r="CHR5" s="50"/>
      <c r="CHS5" s="50"/>
      <c r="CHT5" s="50"/>
      <c r="CHU5" s="50"/>
      <c r="CHV5" s="50"/>
      <c r="CHW5" s="50"/>
      <c r="CHX5" s="50"/>
      <c r="CHY5" s="50"/>
      <c r="CHZ5" s="50"/>
      <c r="CIA5" s="50"/>
      <c r="CIB5" s="50"/>
      <c r="CIC5" s="50"/>
      <c r="CID5" s="50"/>
      <c r="CIE5" s="50"/>
      <c r="CIF5" s="50"/>
      <c r="CIG5" s="50"/>
      <c r="CIH5" s="50"/>
      <c r="CII5" s="50"/>
      <c r="CIJ5" s="50"/>
      <c r="CIK5" s="50"/>
      <c r="CIL5" s="50"/>
      <c r="CIM5" s="50"/>
      <c r="CIN5" s="50"/>
      <c r="CIO5" s="50"/>
      <c r="CIP5" s="50"/>
      <c r="CIQ5" s="50"/>
      <c r="CIR5" s="50"/>
      <c r="CIS5" s="50"/>
      <c r="CIT5" s="50"/>
      <c r="CIU5" s="50"/>
      <c r="CIV5" s="50"/>
      <c r="CIW5" s="50"/>
      <c r="CIX5" s="50"/>
      <c r="CIY5" s="50"/>
      <c r="CIZ5" s="50"/>
      <c r="CJA5" s="50"/>
      <c r="CJB5" s="50"/>
      <c r="CJC5" s="50"/>
      <c r="CJD5" s="50"/>
      <c r="CJE5" s="50"/>
      <c r="CJF5" s="50"/>
      <c r="CJG5" s="50"/>
      <c r="CJH5" s="50"/>
      <c r="CJI5" s="50"/>
      <c r="CJJ5" s="50"/>
      <c r="CJK5" s="50"/>
      <c r="CJL5" s="50"/>
      <c r="CJM5" s="50"/>
      <c r="CJN5" s="50"/>
      <c r="CJO5" s="50"/>
      <c r="CJP5" s="50"/>
      <c r="CJQ5" s="50"/>
      <c r="CJR5" s="50"/>
      <c r="CJS5" s="50"/>
      <c r="CJT5" s="50"/>
      <c r="CJU5" s="50"/>
      <c r="CJV5" s="50"/>
      <c r="CJW5" s="50"/>
      <c r="CJX5" s="50"/>
      <c r="CJY5" s="50"/>
      <c r="CJZ5" s="50"/>
      <c r="CKA5" s="50"/>
      <c r="CKB5" s="50"/>
      <c r="CKC5" s="50"/>
      <c r="CKD5" s="50"/>
      <c r="CKE5" s="50"/>
      <c r="CKF5" s="50"/>
      <c r="CKG5" s="50"/>
      <c r="CKH5" s="50"/>
      <c r="CKI5" s="50"/>
      <c r="CKJ5" s="50"/>
      <c r="CKK5" s="50"/>
      <c r="CKL5" s="50"/>
      <c r="CKM5" s="50"/>
      <c r="CKN5" s="50"/>
      <c r="CKO5" s="50"/>
      <c r="CKP5" s="50"/>
      <c r="CKQ5" s="50"/>
      <c r="CKR5" s="50"/>
      <c r="CKS5" s="50"/>
      <c r="CKT5" s="50"/>
      <c r="CKU5" s="50"/>
      <c r="CKV5" s="50"/>
      <c r="CKW5" s="50"/>
      <c r="CKX5" s="50"/>
      <c r="CKY5" s="50"/>
      <c r="CKZ5" s="50"/>
      <c r="CLA5" s="50"/>
      <c r="CLB5" s="50"/>
      <c r="CLC5" s="50"/>
      <c r="CLD5" s="50"/>
      <c r="CLE5" s="50"/>
      <c r="CLF5" s="50"/>
      <c r="CLG5" s="50"/>
      <c r="CLH5" s="50"/>
      <c r="CLI5" s="50"/>
      <c r="CLJ5" s="50"/>
      <c r="CLK5" s="50"/>
      <c r="CLL5" s="50"/>
      <c r="CLM5" s="50"/>
      <c r="CLN5" s="50"/>
      <c r="CLO5" s="50"/>
      <c r="CLP5" s="50"/>
      <c r="CLQ5" s="50"/>
      <c r="CLR5" s="50"/>
      <c r="CLS5" s="50"/>
      <c r="CLT5" s="50"/>
      <c r="CLU5" s="50"/>
      <c r="CLV5" s="50"/>
      <c r="CLW5" s="50"/>
      <c r="CLX5" s="50"/>
      <c r="CLY5" s="50"/>
      <c r="CLZ5" s="50"/>
      <c r="CMA5" s="50"/>
      <c r="CMB5" s="50"/>
      <c r="CMC5" s="50"/>
      <c r="CMD5" s="50"/>
      <c r="CME5" s="50"/>
      <c r="CMF5" s="50"/>
      <c r="CMG5" s="50"/>
      <c r="CMH5" s="50"/>
      <c r="CMI5" s="50"/>
      <c r="CMJ5" s="50"/>
      <c r="CMK5" s="50"/>
      <c r="CML5" s="50"/>
      <c r="CMM5" s="50"/>
      <c r="CMN5" s="50"/>
      <c r="CMO5" s="50"/>
      <c r="CMP5" s="50"/>
      <c r="CMQ5" s="50"/>
      <c r="CMR5" s="50"/>
      <c r="CMS5" s="50"/>
      <c r="CMT5" s="50"/>
      <c r="CMU5" s="50"/>
      <c r="CMV5" s="50"/>
      <c r="CMW5" s="50"/>
      <c r="CMX5" s="50"/>
      <c r="CMY5" s="50"/>
      <c r="CMZ5" s="50"/>
      <c r="CNA5" s="50"/>
      <c r="CNB5" s="50"/>
      <c r="CNC5" s="50"/>
      <c r="CND5" s="50"/>
      <c r="CNE5" s="50"/>
      <c r="CNF5" s="50"/>
      <c r="CNG5" s="50"/>
      <c r="CNH5" s="50"/>
      <c r="CNI5" s="50"/>
      <c r="CNJ5" s="50"/>
      <c r="CNK5" s="50"/>
      <c r="CNL5" s="50"/>
      <c r="CNM5" s="50"/>
      <c r="CNN5" s="50"/>
      <c r="CNO5" s="50"/>
      <c r="CNP5" s="50"/>
      <c r="CNQ5" s="50"/>
      <c r="CNR5" s="50"/>
      <c r="CNS5" s="50"/>
      <c r="CNT5" s="50"/>
      <c r="CNU5" s="50"/>
      <c r="CNV5" s="50"/>
      <c r="CNW5" s="50"/>
      <c r="CNX5" s="50"/>
      <c r="CNY5" s="50"/>
      <c r="CNZ5" s="50"/>
      <c r="COA5" s="50"/>
      <c r="COB5" s="50"/>
      <c r="COC5" s="50"/>
      <c r="COD5" s="50"/>
      <c r="COE5" s="50"/>
      <c r="COF5" s="50"/>
      <c r="COG5" s="50"/>
      <c r="COH5" s="50"/>
      <c r="COI5" s="50"/>
      <c r="COJ5" s="50"/>
      <c r="COK5" s="50"/>
      <c r="COL5" s="50"/>
      <c r="COM5" s="50"/>
      <c r="CON5" s="50"/>
      <c r="COO5" s="50"/>
      <c r="COP5" s="50"/>
      <c r="COQ5" s="50"/>
      <c r="COR5" s="50"/>
      <c r="COS5" s="50"/>
      <c r="COT5" s="50"/>
      <c r="COU5" s="50"/>
      <c r="COV5" s="50"/>
      <c r="COW5" s="50"/>
      <c r="COX5" s="50"/>
      <c r="COY5" s="50"/>
      <c r="COZ5" s="50"/>
      <c r="CPA5" s="50"/>
      <c r="CPB5" s="50"/>
      <c r="CPC5" s="50"/>
      <c r="CPD5" s="50"/>
      <c r="CPE5" s="50"/>
      <c r="CPF5" s="50"/>
      <c r="CPG5" s="50"/>
      <c r="CPH5" s="50"/>
      <c r="CPI5" s="50"/>
      <c r="CPJ5" s="50"/>
      <c r="CPK5" s="50"/>
      <c r="CPL5" s="50"/>
      <c r="CPM5" s="50"/>
      <c r="CPN5" s="50"/>
      <c r="CPO5" s="50"/>
      <c r="CPP5" s="50"/>
      <c r="CPQ5" s="50"/>
      <c r="CPR5" s="50"/>
      <c r="CPS5" s="50"/>
      <c r="CPT5" s="50"/>
      <c r="CPU5" s="50"/>
      <c r="CPV5" s="50"/>
      <c r="CPW5" s="50"/>
      <c r="CPX5" s="50"/>
      <c r="CPY5" s="50"/>
      <c r="CPZ5" s="50"/>
      <c r="CQA5" s="50"/>
      <c r="CQB5" s="50"/>
      <c r="CQC5" s="50"/>
      <c r="CQD5" s="50"/>
      <c r="CQE5" s="50"/>
      <c r="CQF5" s="50"/>
      <c r="CQG5" s="50"/>
      <c r="CQH5" s="50"/>
      <c r="CQI5" s="50"/>
      <c r="CQJ5" s="50"/>
      <c r="CQK5" s="50"/>
      <c r="CQL5" s="50"/>
      <c r="CQM5" s="50"/>
      <c r="CQN5" s="50"/>
      <c r="CQO5" s="50"/>
      <c r="CQP5" s="50"/>
      <c r="CQQ5" s="50"/>
      <c r="CQR5" s="50"/>
      <c r="CQS5" s="50"/>
      <c r="CQT5" s="50"/>
      <c r="CQU5" s="50"/>
      <c r="CQV5" s="50"/>
      <c r="CQW5" s="50"/>
      <c r="CQX5" s="50"/>
      <c r="CQY5" s="50"/>
      <c r="CQZ5" s="50"/>
      <c r="CRA5" s="50"/>
      <c r="CRB5" s="50"/>
      <c r="CRC5" s="50"/>
      <c r="CRD5" s="50"/>
      <c r="CRE5" s="50"/>
      <c r="CRF5" s="50"/>
      <c r="CRG5" s="50"/>
      <c r="CRH5" s="50"/>
      <c r="CRI5" s="50"/>
      <c r="CRJ5" s="50"/>
      <c r="CRK5" s="50"/>
      <c r="CRL5" s="50"/>
      <c r="CRM5" s="50"/>
      <c r="CRN5" s="50"/>
      <c r="CRO5" s="50"/>
      <c r="CRP5" s="50"/>
      <c r="CRQ5" s="50"/>
      <c r="CRR5" s="50"/>
      <c r="CRS5" s="50"/>
      <c r="CRT5" s="50"/>
      <c r="CRU5" s="50"/>
      <c r="CRV5" s="50"/>
      <c r="CRW5" s="50"/>
      <c r="CRX5" s="50"/>
      <c r="CRY5" s="50"/>
      <c r="CRZ5" s="50"/>
      <c r="CSA5" s="50"/>
      <c r="CSB5" s="50"/>
      <c r="CSC5" s="50"/>
      <c r="CSD5" s="50"/>
      <c r="CSE5" s="50"/>
      <c r="CSF5" s="50"/>
      <c r="CSG5" s="50"/>
      <c r="CSH5" s="50"/>
      <c r="CSI5" s="50"/>
      <c r="CSJ5" s="50"/>
      <c r="CSK5" s="50"/>
      <c r="CSL5" s="50"/>
      <c r="CSM5" s="50"/>
      <c r="CSN5" s="50"/>
      <c r="CSO5" s="50"/>
      <c r="CSP5" s="50"/>
      <c r="CSQ5" s="50"/>
      <c r="CSR5" s="50"/>
      <c r="CSS5" s="50"/>
      <c r="CST5" s="50"/>
      <c r="CSU5" s="50"/>
      <c r="CSV5" s="50"/>
      <c r="CSW5" s="50"/>
      <c r="CSX5" s="50"/>
      <c r="CSY5" s="50"/>
      <c r="CSZ5" s="50"/>
      <c r="CTA5" s="50"/>
      <c r="CTB5" s="50"/>
      <c r="CTC5" s="50"/>
      <c r="CTD5" s="50"/>
      <c r="CTE5" s="50"/>
      <c r="CTF5" s="50"/>
      <c r="CTG5" s="50"/>
      <c r="CTH5" s="50"/>
      <c r="CTI5" s="50"/>
      <c r="CTJ5" s="50"/>
      <c r="CTK5" s="50"/>
      <c r="CTL5" s="50"/>
      <c r="CTM5" s="50"/>
      <c r="CTN5" s="50"/>
      <c r="CTO5" s="50"/>
      <c r="CTP5" s="50"/>
      <c r="CTQ5" s="50"/>
      <c r="CTR5" s="50"/>
      <c r="CTS5" s="50"/>
      <c r="CTT5" s="50"/>
      <c r="CTU5" s="50"/>
      <c r="CTV5" s="50"/>
      <c r="CTW5" s="50"/>
      <c r="CTX5" s="50"/>
      <c r="CTY5" s="50"/>
      <c r="CTZ5" s="50"/>
      <c r="CUA5" s="50"/>
      <c r="CUB5" s="50"/>
      <c r="CUC5" s="50"/>
      <c r="CUD5" s="50"/>
      <c r="CUE5" s="50"/>
      <c r="CUF5" s="50"/>
      <c r="CUG5" s="50"/>
      <c r="CUH5" s="50"/>
      <c r="CUI5" s="50"/>
      <c r="CUJ5" s="50"/>
      <c r="CUK5" s="50"/>
      <c r="CUL5" s="50"/>
      <c r="CUM5" s="50"/>
      <c r="CUN5" s="50"/>
      <c r="CUO5" s="50"/>
      <c r="CUP5" s="50"/>
      <c r="CUQ5" s="50"/>
      <c r="CUR5" s="50"/>
      <c r="CUS5" s="50"/>
      <c r="CUT5" s="50"/>
      <c r="CUU5" s="50"/>
      <c r="CUV5" s="50"/>
      <c r="CUW5" s="50"/>
      <c r="CUX5" s="50"/>
      <c r="CUY5" s="50"/>
      <c r="CUZ5" s="50"/>
      <c r="CVA5" s="50"/>
      <c r="CVB5" s="50"/>
      <c r="CVC5" s="50"/>
      <c r="CVD5" s="50"/>
      <c r="CVE5" s="50"/>
      <c r="CVF5" s="50"/>
      <c r="CVG5" s="50"/>
      <c r="CVH5" s="50"/>
      <c r="CVI5" s="50"/>
      <c r="CVJ5" s="50"/>
      <c r="CVK5" s="50"/>
      <c r="CVL5" s="50"/>
      <c r="CVM5" s="50"/>
      <c r="CVN5" s="50"/>
      <c r="CVO5" s="50"/>
      <c r="CVP5" s="50"/>
      <c r="CVQ5" s="50"/>
      <c r="CVR5" s="50"/>
      <c r="CVS5" s="50"/>
      <c r="CVT5" s="50"/>
      <c r="CVU5" s="50"/>
      <c r="CVV5" s="50"/>
      <c r="CVW5" s="50"/>
      <c r="CVX5" s="50"/>
      <c r="CVY5" s="50"/>
      <c r="CVZ5" s="50"/>
      <c r="CWA5" s="50"/>
      <c r="CWB5" s="50"/>
      <c r="CWC5" s="50"/>
      <c r="CWD5" s="50"/>
      <c r="CWE5" s="50"/>
      <c r="CWF5" s="50"/>
      <c r="CWG5" s="50"/>
      <c r="CWH5" s="50"/>
      <c r="CWI5" s="50"/>
      <c r="CWJ5" s="50"/>
      <c r="CWK5" s="50"/>
      <c r="CWL5" s="50"/>
      <c r="CWM5" s="50"/>
      <c r="CWN5" s="50"/>
      <c r="CWO5" s="50"/>
      <c r="CWP5" s="50"/>
      <c r="CWQ5" s="50"/>
      <c r="CWR5" s="50"/>
      <c r="CWS5" s="50"/>
      <c r="CWT5" s="50"/>
      <c r="CWU5" s="50"/>
      <c r="CWV5" s="50"/>
      <c r="CWW5" s="50"/>
      <c r="CWX5" s="50"/>
      <c r="CWY5" s="50"/>
      <c r="CWZ5" s="50"/>
      <c r="CXA5" s="50"/>
      <c r="CXB5" s="50"/>
      <c r="CXC5" s="50"/>
      <c r="CXD5" s="50"/>
      <c r="CXE5" s="50"/>
      <c r="CXF5" s="50"/>
      <c r="CXG5" s="50"/>
      <c r="CXH5" s="50"/>
      <c r="CXI5" s="50"/>
      <c r="CXJ5" s="50"/>
      <c r="CXK5" s="50"/>
      <c r="CXL5" s="50"/>
      <c r="CXM5" s="50"/>
      <c r="CXN5" s="50"/>
      <c r="CXO5" s="50"/>
      <c r="CXP5" s="50"/>
      <c r="CXQ5" s="50"/>
      <c r="CXR5" s="50"/>
      <c r="CXS5" s="50"/>
      <c r="CXT5" s="50"/>
      <c r="CXU5" s="50"/>
      <c r="CXV5" s="50"/>
      <c r="CXW5" s="50"/>
      <c r="CXX5" s="50"/>
      <c r="CXY5" s="50"/>
      <c r="CXZ5" s="50"/>
      <c r="CYA5" s="50"/>
      <c r="CYB5" s="50"/>
      <c r="CYC5" s="50"/>
      <c r="CYD5" s="50"/>
      <c r="CYE5" s="50"/>
      <c r="CYF5" s="50"/>
      <c r="CYG5" s="50"/>
      <c r="CYH5" s="50"/>
      <c r="CYI5" s="50"/>
      <c r="CYJ5" s="50"/>
      <c r="CYK5" s="50"/>
      <c r="CYL5" s="50"/>
      <c r="CYM5" s="50"/>
      <c r="CYN5" s="50"/>
      <c r="CYO5" s="50"/>
      <c r="CYP5" s="50"/>
      <c r="CYQ5" s="50"/>
      <c r="CYR5" s="50"/>
      <c r="CYS5" s="50"/>
      <c r="CYT5" s="50"/>
      <c r="CYU5" s="50"/>
      <c r="CYV5" s="50"/>
      <c r="CYW5" s="50"/>
      <c r="CYX5" s="50"/>
      <c r="CYY5" s="50"/>
      <c r="CYZ5" s="50"/>
      <c r="CZA5" s="50"/>
      <c r="CZB5" s="50"/>
      <c r="CZC5" s="50"/>
      <c r="CZD5" s="50"/>
      <c r="CZE5" s="50"/>
      <c r="CZF5" s="50"/>
      <c r="CZG5" s="50"/>
      <c r="CZH5" s="50"/>
      <c r="CZI5" s="50"/>
      <c r="CZJ5" s="50"/>
      <c r="CZK5" s="50"/>
      <c r="CZL5" s="50"/>
      <c r="CZM5" s="50"/>
      <c r="CZN5" s="50"/>
      <c r="CZO5" s="50"/>
      <c r="CZP5" s="50"/>
      <c r="CZQ5" s="50"/>
      <c r="CZR5" s="50"/>
      <c r="CZS5" s="50"/>
      <c r="CZT5" s="50"/>
      <c r="CZU5" s="50"/>
      <c r="CZV5" s="50"/>
      <c r="CZW5" s="50"/>
      <c r="CZX5" s="50"/>
      <c r="CZY5" s="50"/>
      <c r="CZZ5" s="50"/>
      <c r="DAA5" s="50"/>
      <c r="DAB5" s="50"/>
      <c r="DAC5" s="50"/>
      <c r="DAD5" s="50"/>
      <c r="DAE5" s="50"/>
      <c r="DAF5" s="50"/>
      <c r="DAG5" s="50"/>
      <c r="DAH5" s="50"/>
      <c r="DAI5" s="50"/>
      <c r="DAJ5" s="50"/>
      <c r="DAK5" s="50"/>
      <c r="DAL5" s="50"/>
      <c r="DAM5" s="50"/>
      <c r="DAN5" s="50"/>
      <c r="DAO5" s="50"/>
      <c r="DAP5" s="50"/>
      <c r="DAQ5" s="50"/>
      <c r="DAR5" s="50"/>
      <c r="DAS5" s="50"/>
      <c r="DAT5" s="50"/>
      <c r="DAU5" s="50"/>
      <c r="DAV5" s="50"/>
      <c r="DAW5" s="50"/>
      <c r="DAX5" s="50"/>
      <c r="DAY5" s="50"/>
      <c r="DAZ5" s="50"/>
      <c r="DBA5" s="50"/>
      <c r="DBB5" s="50"/>
      <c r="DBC5" s="50"/>
      <c r="DBD5" s="50"/>
      <c r="DBE5" s="50"/>
      <c r="DBF5" s="50"/>
      <c r="DBG5" s="50"/>
      <c r="DBH5" s="50"/>
      <c r="DBI5" s="50"/>
      <c r="DBJ5" s="50"/>
      <c r="DBK5" s="50"/>
      <c r="DBL5" s="50"/>
      <c r="DBM5" s="50"/>
      <c r="DBN5" s="50"/>
      <c r="DBO5" s="50"/>
      <c r="DBP5" s="50"/>
      <c r="DBQ5" s="50"/>
      <c r="DBR5" s="50"/>
      <c r="DBS5" s="50"/>
      <c r="DBT5" s="50"/>
      <c r="DBU5" s="50"/>
      <c r="DBV5" s="50"/>
      <c r="DBW5" s="50"/>
      <c r="DBX5" s="50"/>
      <c r="DBY5" s="50"/>
      <c r="DBZ5" s="50"/>
      <c r="DCA5" s="50"/>
      <c r="DCB5" s="50"/>
      <c r="DCC5" s="50"/>
      <c r="DCD5" s="50"/>
      <c r="DCE5" s="50"/>
      <c r="DCF5" s="50"/>
      <c r="DCG5" s="50"/>
      <c r="DCH5" s="50"/>
      <c r="DCI5" s="50"/>
      <c r="DCJ5" s="50"/>
      <c r="DCK5" s="50"/>
      <c r="DCL5" s="50"/>
      <c r="DCM5" s="50"/>
      <c r="DCN5" s="50"/>
      <c r="DCO5" s="50"/>
      <c r="DCP5" s="50"/>
      <c r="DCQ5" s="50"/>
      <c r="DCR5" s="50"/>
      <c r="DCS5" s="50"/>
      <c r="DCT5" s="50"/>
      <c r="DCU5" s="50"/>
      <c r="DCV5" s="50"/>
      <c r="DCW5" s="50"/>
      <c r="DCX5" s="50"/>
      <c r="DCY5" s="50"/>
      <c r="DCZ5" s="50"/>
      <c r="DDA5" s="50"/>
      <c r="DDB5" s="50"/>
      <c r="DDC5" s="50"/>
      <c r="DDD5" s="50"/>
      <c r="DDE5" s="50"/>
      <c r="DDF5" s="50"/>
      <c r="DDG5" s="50"/>
      <c r="DDH5" s="50"/>
      <c r="DDI5" s="50"/>
      <c r="DDJ5" s="50"/>
      <c r="DDK5" s="50"/>
      <c r="DDL5" s="50"/>
      <c r="DDM5" s="50"/>
      <c r="DDN5" s="50"/>
      <c r="DDO5" s="50"/>
      <c r="DDP5" s="50"/>
      <c r="DDQ5" s="50"/>
      <c r="DDR5" s="50"/>
      <c r="DDS5" s="50"/>
      <c r="DDT5" s="50"/>
      <c r="DDU5" s="50"/>
      <c r="DDV5" s="50"/>
      <c r="DDW5" s="50"/>
      <c r="DDX5" s="50"/>
      <c r="DDY5" s="50"/>
      <c r="DDZ5" s="50"/>
      <c r="DEA5" s="50"/>
      <c r="DEB5" s="50"/>
      <c r="DEC5" s="50"/>
      <c r="DED5" s="50"/>
      <c r="DEE5" s="50"/>
      <c r="DEF5" s="50"/>
      <c r="DEG5" s="50"/>
      <c r="DEH5" s="50"/>
      <c r="DEI5" s="50"/>
      <c r="DEJ5" s="50"/>
      <c r="DEK5" s="50"/>
      <c r="DEL5" s="50"/>
      <c r="DEM5" s="50"/>
      <c r="DEN5" s="50"/>
      <c r="DEO5" s="50"/>
      <c r="DEP5" s="50"/>
      <c r="DEQ5" s="50"/>
      <c r="DER5" s="50"/>
      <c r="DES5" s="50"/>
      <c r="DET5" s="50"/>
      <c r="DEU5" s="50"/>
      <c r="DEV5" s="50"/>
      <c r="DEW5" s="50"/>
      <c r="DEX5" s="50"/>
      <c r="DEY5" s="50"/>
      <c r="DEZ5" s="50"/>
      <c r="DFA5" s="50"/>
      <c r="DFB5" s="50"/>
      <c r="DFC5" s="50"/>
      <c r="DFD5" s="50"/>
      <c r="DFE5" s="50"/>
      <c r="DFF5" s="50"/>
      <c r="DFG5" s="50"/>
      <c r="DFH5" s="50"/>
      <c r="DFI5" s="50"/>
      <c r="DFJ5" s="50"/>
      <c r="DFK5" s="50"/>
      <c r="DFL5" s="50"/>
      <c r="DFM5" s="50"/>
      <c r="DFN5" s="50"/>
      <c r="DFO5" s="50"/>
      <c r="DFP5" s="50"/>
      <c r="DFQ5" s="50"/>
      <c r="DFR5" s="50"/>
      <c r="DFS5" s="50"/>
      <c r="DFT5" s="50"/>
      <c r="DFU5" s="50"/>
      <c r="DFV5" s="50"/>
      <c r="DFW5" s="50"/>
      <c r="DFX5" s="50"/>
      <c r="DFY5" s="50"/>
      <c r="DFZ5" s="50"/>
      <c r="DGA5" s="50"/>
      <c r="DGB5" s="50"/>
      <c r="DGC5" s="50"/>
      <c r="DGD5" s="50"/>
      <c r="DGE5" s="50"/>
      <c r="DGF5" s="50"/>
      <c r="DGG5" s="50"/>
      <c r="DGH5" s="50"/>
      <c r="DGI5" s="50"/>
      <c r="DGJ5" s="50"/>
      <c r="DGK5" s="50"/>
      <c r="DGL5" s="50"/>
      <c r="DGM5" s="50"/>
      <c r="DGN5" s="50"/>
      <c r="DGO5" s="50"/>
      <c r="DGP5" s="50"/>
      <c r="DGQ5" s="50"/>
      <c r="DGR5" s="50"/>
      <c r="DGS5" s="50"/>
      <c r="DGT5" s="50"/>
      <c r="DGU5" s="50"/>
      <c r="DGV5" s="50"/>
      <c r="DGW5" s="50"/>
      <c r="DGX5" s="50"/>
      <c r="DGY5" s="50"/>
      <c r="DGZ5" s="50"/>
      <c r="DHA5" s="50"/>
      <c r="DHB5" s="50"/>
      <c r="DHC5" s="50"/>
      <c r="DHD5" s="50"/>
      <c r="DHE5" s="50"/>
      <c r="DHF5" s="50"/>
      <c r="DHG5" s="50"/>
      <c r="DHH5" s="50"/>
      <c r="DHI5" s="50"/>
      <c r="DHJ5" s="50"/>
      <c r="DHK5" s="50"/>
      <c r="DHL5" s="50"/>
      <c r="DHM5" s="50"/>
      <c r="DHN5" s="50"/>
      <c r="DHO5" s="50"/>
      <c r="DHP5" s="50"/>
      <c r="DHQ5" s="50"/>
      <c r="DHR5" s="50"/>
      <c r="DHS5" s="50"/>
      <c r="DHT5" s="50"/>
      <c r="DHU5" s="50"/>
      <c r="DHV5" s="50"/>
      <c r="DHW5" s="50"/>
      <c r="DHX5" s="50"/>
      <c r="DHY5" s="50"/>
      <c r="DHZ5" s="50"/>
      <c r="DIA5" s="50"/>
      <c r="DIB5" s="50"/>
      <c r="DIC5" s="50"/>
      <c r="DID5" s="50"/>
      <c r="DIE5" s="50"/>
      <c r="DIF5" s="50"/>
      <c r="DIG5" s="50"/>
      <c r="DIH5" s="50"/>
      <c r="DII5" s="50"/>
      <c r="DIJ5" s="50"/>
      <c r="DIK5" s="50"/>
      <c r="DIL5" s="50"/>
      <c r="DIM5" s="50"/>
      <c r="DIN5" s="50"/>
      <c r="DIO5" s="50"/>
      <c r="DIP5" s="50"/>
      <c r="DIQ5" s="50"/>
      <c r="DIR5" s="50"/>
      <c r="DIS5" s="50"/>
      <c r="DIT5" s="50"/>
      <c r="DIU5" s="50"/>
      <c r="DIV5" s="50"/>
      <c r="DIW5" s="50"/>
      <c r="DIX5" s="50"/>
      <c r="DIY5" s="50"/>
      <c r="DIZ5" s="50"/>
      <c r="DJA5" s="50"/>
      <c r="DJB5" s="50"/>
      <c r="DJC5" s="50"/>
      <c r="DJD5" s="50"/>
      <c r="DJE5" s="50"/>
      <c r="DJF5" s="50"/>
      <c r="DJG5" s="50"/>
      <c r="DJH5" s="50"/>
      <c r="DJI5" s="50"/>
      <c r="DJJ5" s="50"/>
      <c r="DJK5" s="50"/>
      <c r="DJL5" s="50"/>
      <c r="DJM5" s="50"/>
      <c r="DJN5" s="50"/>
      <c r="DJO5" s="50"/>
      <c r="DJP5" s="50"/>
      <c r="DJQ5" s="50"/>
      <c r="DJR5" s="50"/>
      <c r="DJS5" s="50"/>
      <c r="DJT5" s="50"/>
      <c r="DJU5" s="50"/>
      <c r="DJV5" s="50"/>
      <c r="DJW5" s="50"/>
      <c r="DJX5" s="50"/>
      <c r="DJY5" s="50"/>
      <c r="DJZ5" s="50"/>
      <c r="DKA5" s="50"/>
      <c r="DKB5" s="50"/>
      <c r="DKC5" s="50"/>
      <c r="DKD5" s="50"/>
      <c r="DKE5" s="50"/>
      <c r="DKF5" s="50"/>
      <c r="DKG5" s="50"/>
      <c r="DKH5" s="50"/>
      <c r="DKI5" s="50"/>
      <c r="DKJ5" s="50"/>
      <c r="DKK5" s="50"/>
      <c r="DKL5" s="50"/>
      <c r="DKM5" s="50"/>
      <c r="DKN5" s="50"/>
      <c r="DKO5" s="50"/>
      <c r="DKP5" s="50"/>
      <c r="DKQ5" s="50"/>
      <c r="DKR5" s="50"/>
      <c r="DKS5" s="50"/>
      <c r="DKT5" s="50"/>
      <c r="DKU5" s="50"/>
      <c r="DKV5" s="50"/>
      <c r="DKW5" s="50"/>
      <c r="DKX5" s="50"/>
      <c r="DKY5" s="50"/>
      <c r="DKZ5" s="50"/>
      <c r="DLA5" s="50"/>
      <c r="DLB5" s="50"/>
      <c r="DLC5" s="50"/>
      <c r="DLD5" s="50"/>
      <c r="DLE5" s="50"/>
      <c r="DLF5" s="50"/>
      <c r="DLG5" s="50"/>
      <c r="DLH5" s="50"/>
      <c r="DLI5" s="50"/>
      <c r="DLJ5" s="50"/>
      <c r="DLK5" s="50"/>
      <c r="DLL5" s="50"/>
      <c r="DLM5" s="50"/>
      <c r="DLN5" s="50"/>
      <c r="DLO5" s="50"/>
      <c r="DLP5" s="50"/>
      <c r="DLQ5" s="50"/>
      <c r="DLR5" s="50"/>
      <c r="DLS5" s="50"/>
      <c r="DLT5" s="50"/>
      <c r="DLU5" s="50"/>
      <c r="DLV5" s="50"/>
      <c r="DLW5" s="50"/>
      <c r="DLX5" s="50"/>
      <c r="DLY5" s="50"/>
      <c r="DLZ5" s="50"/>
      <c r="DMA5" s="50"/>
      <c r="DMB5" s="50"/>
      <c r="DMC5" s="50"/>
      <c r="DMD5" s="50"/>
      <c r="DME5" s="50"/>
      <c r="DMF5" s="50"/>
      <c r="DMG5" s="50"/>
      <c r="DMH5" s="50"/>
      <c r="DMI5" s="50"/>
      <c r="DMJ5" s="50"/>
      <c r="DMK5" s="50"/>
      <c r="DML5" s="50"/>
      <c r="DMM5" s="50"/>
      <c r="DMN5" s="50"/>
      <c r="DMO5" s="50"/>
      <c r="DMP5" s="50"/>
      <c r="DMQ5" s="50"/>
      <c r="DMR5" s="50"/>
      <c r="DMS5" s="50"/>
      <c r="DMT5" s="50"/>
      <c r="DMU5" s="50"/>
      <c r="DMV5" s="50"/>
      <c r="DMW5" s="50"/>
      <c r="DMX5" s="50"/>
      <c r="DMY5" s="50"/>
      <c r="DMZ5" s="50"/>
      <c r="DNA5" s="50"/>
      <c r="DNB5" s="50"/>
      <c r="DNC5" s="50"/>
      <c r="DND5" s="50"/>
      <c r="DNE5" s="50"/>
      <c r="DNF5" s="50"/>
      <c r="DNG5" s="50"/>
      <c r="DNH5" s="50"/>
      <c r="DNI5" s="50"/>
      <c r="DNJ5" s="50"/>
      <c r="DNK5" s="50"/>
      <c r="DNL5" s="50"/>
      <c r="DNM5" s="50"/>
      <c r="DNN5" s="50"/>
      <c r="DNO5" s="50"/>
      <c r="DNP5" s="50"/>
      <c r="DNQ5" s="50"/>
      <c r="DNR5" s="50"/>
      <c r="DNS5" s="50"/>
      <c r="DNT5" s="50"/>
      <c r="DNU5" s="50"/>
      <c r="DNV5" s="50"/>
      <c r="DNW5" s="50"/>
      <c r="DNX5" s="50"/>
      <c r="DNY5" s="50"/>
      <c r="DNZ5" s="50"/>
      <c r="DOA5" s="50"/>
      <c r="DOB5" s="50"/>
      <c r="DOC5" s="50"/>
      <c r="DOD5" s="50"/>
      <c r="DOE5" s="50"/>
      <c r="DOF5" s="50"/>
      <c r="DOG5" s="50"/>
      <c r="DOH5" s="50"/>
      <c r="DOI5" s="50"/>
      <c r="DOJ5" s="50"/>
      <c r="DOK5" s="50"/>
      <c r="DOL5" s="50"/>
      <c r="DOM5" s="50"/>
      <c r="DON5" s="50"/>
      <c r="DOO5" s="50"/>
      <c r="DOP5" s="50"/>
      <c r="DOQ5" s="50"/>
      <c r="DOR5" s="50"/>
      <c r="DOS5" s="50"/>
      <c r="DOT5" s="50"/>
      <c r="DOU5" s="50"/>
      <c r="DOV5" s="50"/>
      <c r="DOW5" s="50"/>
      <c r="DOX5" s="50"/>
      <c r="DOY5" s="50"/>
      <c r="DOZ5" s="50"/>
      <c r="DPA5" s="50"/>
      <c r="DPB5" s="50"/>
      <c r="DPC5" s="50"/>
      <c r="DPD5" s="50"/>
      <c r="DPE5" s="50"/>
      <c r="DPF5" s="50"/>
      <c r="DPG5" s="50"/>
      <c r="DPH5" s="50"/>
      <c r="DPI5" s="50"/>
      <c r="DPJ5" s="50"/>
      <c r="DPK5" s="50"/>
      <c r="DPL5" s="50"/>
      <c r="DPM5" s="50"/>
      <c r="DPN5" s="50"/>
      <c r="DPO5" s="50"/>
      <c r="DPP5" s="50"/>
      <c r="DPQ5" s="50"/>
      <c r="DPR5" s="50"/>
      <c r="DPS5" s="50"/>
      <c r="DPT5" s="50"/>
      <c r="DPU5" s="50"/>
      <c r="DPV5" s="50"/>
      <c r="DPW5" s="50"/>
      <c r="DPX5" s="50"/>
      <c r="DPY5" s="50"/>
      <c r="DPZ5" s="50"/>
      <c r="DQA5" s="50"/>
      <c r="DQB5" s="50"/>
      <c r="DQC5" s="50"/>
      <c r="DQD5" s="50"/>
      <c r="DQE5" s="50"/>
      <c r="DQF5" s="50"/>
      <c r="DQG5" s="50"/>
      <c r="DQH5" s="50"/>
      <c r="DQI5" s="50"/>
      <c r="DQJ5" s="50"/>
      <c r="DQK5" s="50"/>
      <c r="DQL5" s="50"/>
      <c r="DQM5" s="50"/>
      <c r="DQN5" s="50"/>
      <c r="DQO5" s="50"/>
      <c r="DQP5" s="50"/>
      <c r="DQQ5" s="50"/>
      <c r="DQR5" s="50"/>
      <c r="DQS5" s="50"/>
      <c r="DQT5" s="50"/>
      <c r="DQU5" s="50"/>
      <c r="DQV5" s="50"/>
      <c r="DQW5" s="50"/>
      <c r="DQX5" s="50"/>
      <c r="DQY5" s="50"/>
      <c r="DQZ5" s="50"/>
      <c r="DRA5" s="50"/>
      <c r="DRB5" s="50"/>
      <c r="DRC5" s="50"/>
      <c r="DRD5" s="50"/>
      <c r="DRE5" s="50"/>
      <c r="DRF5" s="50"/>
      <c r="DRG5" s="50"/>
      <c r="DRH5" s="50"/>
      <c r="DRI5" s="50"/>
      <c r="DRJ5" s="50"/>
      <c r="DRK5" s="50"/>
      <c r="DRL5" s="50"/>
      <c r="DRM5" s="50"/>
      <c r="DRN5" s="50"/>
      <c r="DRO5" s="50"/>
      <c r="DRP5" s="50"/>
      <c r="DRQ5" s="50"/>
      <c r="DRR5" s="50"/>
      <c r="DRS5" s="50"/>
      <c r="DRT5" s="50"/>
      <c r="DRU5" s="50"/>
      <c r="DRV5" s="50"/>
      <c r="DRW5" s="50"/>
      <c r="DRX5" s="50"/>
      <c r="DRY5" s="50"/>
      <c r="DRZ5" s="50"/>
      <c r="DSA5" s="50"/>
      <c r="DSB5" s="50"/>
      <c r="DSC5" s="50"/>
      <c r="DSD5" s="50"/>
      <c r="DSE5" s="50"/>
      <c r="DSF5" s="50"/>
      <c r="DSG5" s="50"/>
      <c r="DSH5" s="50"/>
      <c r="DSI5" s="50"/>
      <c r="DSJ5" s="50"/>
      <c r="DSK5" s="50"/>
      <c r="DSL5" s="50"/>
      <c r="DSM5" s="50"/>
      <c r="DSN5" s="50"/>
      <c r="DSO5" s="50"/>
      <c r="DSP5" s="50"/>
      <c r="DSQ5" s="50"/>
      <c r="DSR5" s="50"/>
      <c r="DSS5" s="50"/>
      <c r="DST5" s="50"/>
      <c r="DSU5" s="50"/>
      <c r="DSV5" s="50"/>
      <c r="DSW5" s="50"/>
      <c r="DSX5" s="50"/>
      <c r="DSY5" s="50"/>
      <c r="DSZ5" s="50"/>
      <c r="DTA5" s="50"/>
      <c r="DTB5" s="50"/>
      <c r="DTC5" s="50"/>
      <c r="DTD5" s="50"/>
      <c r="DTE5" s="50"/>
      <c r="DTF5" s="50"/>
      <c r="DTG5" s="50"/>
      <c r="DTH5" s="50"/>
      <c r="DTI5" s="50"/>
      <c r="DTJ5" s="50"/>
      <c r="DTK5" s="50"/>
      <c r="DTL5" s="50"/>
      <c r="DTM5" s="50"/>
      <c r="DTN5" s="50"/>
      <c r="DTO5" s="50"/>
      <c r="DTP5" s="50"/>
      <c r="DTQ5" s="50"/>
      <c r="DTR5" s="50"/>
      <c r="DTS5" s="50"/>
      <c r="DTT5" s="50"/>
      <c r="DTU5" s="50"/>
      <c r="DTV5" s="50"/>
      <c r="DTW5" s="50"/>
      <c r="DTX5" s="50"/>
      <c r="DTY5" s="50"/>
      <c r="DTZ5" s="50"/>
      <c r="DUA5" s="50"/>
      <c r="DUB5" s="50"/>
      <c r="DUC5" s="50"/>
      <c r="DUD5" s="50"/>
      <c r="DUE5" s="50"/>
      <c r="DUF5" s="50"/>
      <c r="DUG5" s="50"/>
      <c r="DUH5" s="50"/>
      <c r="DUI5" s="50"/>
      <c r="DUJ5" s="50"/>
      <c r="DUK5" s="50"/>
      <c r="DUL5" s="50"/>
      <c r="DUM5" s="50"/>
      <c r="DUN5" s="50"/>
      <c r="DUO5" s="50"/>
      <c r="DUP5" s="50"/>
      <c r="DUQ5" s="50"/>
      <c r="DUR5" s="50"/>
      <c r="DUS5" s="50"/>
      <c r="DUT5" s="50"/>
      <c r="DUU5" s="50"/>
      <c r="DUV5" s="50"/>
      <c r="DUW5" s="50"/>
      <c r="DUX5" s="50"/>
      <c r="DUY5" s="50"/>
      <c r="DUZ5" s="50"/>
      <c r="DVA5" s="50"/>
      <c r="DVB5" s="50"/>
      <c r="DVC5" s="50"/>
      <c r="DVD5" s="50"/>
      <c r="DVE5" s="50"/>
      <c r="DVF5" s="50"/>
      <c r="DVG5" s="50"/>
      <c r="DVH5" s="50"/>
      <c r="DVI5" s="50"/>
      <c r="DVJ5" s="50"/>
      <c r="DVK5" s="50"/>
      <c r="DVL5" s="50"/>
      <c r="DVM5" s="50"/>
      <c r="DVN5" s="50"/>
      <c r="DVO5" s="50"/>
      <c r="DVP5" s="50"/>
      <c r="DVQ5" s="50"/>
      <c r="DVR5" s="50"/>
      <c r="DVS5" s="50"/>
      <c r="DVT5" s="50"/>
      <c r="DVU5" s="50"/>
      <c r="DVV5" s="50"/>
      <c r="DVW5" s="50"/>
      <c r="DVX5" s="50"/>
      <c r="DVY5" s="50"/>
      <c r="DVZ5" s="50"/>
      <c r="DWA5" s="50"/>
      <c r="DWB5" s="50"/>
      <c r="DWC5" s="50"/>
      <c r="DWD5" s="50"/>
      <c r="DWE5" s="50"/>
      <c r="DWF5" s="50"/>
      <c r="DWG5" s="50"/>
      <c r="DWH5" s="50"/>
      <c r="DWI5" s="50"/>
      <c r="DWJ5" s="50"/>
      <c r="DWK5" s="50"/>
      <c r="DWL5" s="50"/>
      <c r="DWM5" s="50"/>
      <c r="DWN5" s="50"/>
      <c r="DWO5" s="50"/>
      <c r="DWP5" s="50"/>
      <c r="DWQ5" s="50"/>
      <c r="DWR5" s="50"/>
      <c r="DWS5" s="50"/>
      <c r="DWT5" s="50"/>
      <c r="DWU5" s="50"/>
      <c r="DWV5" s="50"/>
      <c r="DWW5" s="50"/>
      <c r="DWX5" s="50"/>
      <c r="DWY5" s="50"/>
      <c r="DWZ5" s="50"/>
      <c r="DXA5" s="50"/>
      <c r="DXB5" s="50"/>
      <c r="DXC5" s="50"/>
      <c r="DXD5" s="50"/>
      <c r="DXE5" s="50"/>
      <c r="DXF5" s="50"/>
      <c r="DXG5" s="50"/>
      <c r="DXH5" s="50"/>
      <c r="DXI5" s="50"/>
      <c r="DXJ5" s="50"/>
      <c r="DXK5" s="50"/>
      <c r="DXL5" s="50"/>
      <c r="DXM5" s="50"/>
      <c r="DXN5" s="50"/>
      <c r="DXO5" s="50"/>
      <c r="DXP5" s="50"/>
      <c r="DXQ5" s="50"/>
      <c r="DXR5" s="50"/>
      <c r="DXS5" s="50"/>
      <c r="DXT5" s="50"/>
      <c r="DXU5" s="50"/>
      <c r="DXV5" s="50"/>
      <c r="DXW5" s="50"/>
      <c r="DXX5" s="50"/>
      <c r="DXY5" s="50"/>
      <c r="DXZ5" s="50"/>
      <c r="DYA5" s="50"/>
      <c r="DYB5" s="50"/>
      <c r="DYC5" s="50"/>
      <c r="DYD5" s="50"/>
      <c r="DYE5" s="50"/>
      <c r="DYF5" s="50"/>
      <c r="DYG5" s="50"/>
      <c r="DYH5" s="50"/>
      <c r="DYI5" s="50"/>
      <c r="DYJ5" s="50"/>
      <c r="DYK5" s="50"/>
      <c r="DYL5" s="50"/>
      <c r="DYM5" s="50"/>
      <c r="DYN5" s="50"/>
      <c r="DYO5" s="50"/>
      <c r="DYP5" s="50"/>
      <c r="DYQ5" s="50"/>
      <c r="DYR5" s="50"/>
      <c r="DYS5" s="50"/>
      <c r="DYT5" s="50"/>
      <c r="DYU5" s="50"/>
      <c r="DYV5" s="50"/>
      <c r="DYW5" s="50"/>
      <c r="DYX5" s="50"/>
      <c r="DYY5" s="50"/>
      <c r="DYZ5" s="50"/>
      <c r="DZA5" s="50"/>
      <c r="DZB5" s="50"/>
      <c r="DZC5" s="50"/>
      <c r="DZD5" s="50"/>
      <c r="DZE5" s="50"/>
      <c r="DZF5" s="50"/>
      <c r="DZG5" s="50"/>
      <c r="DZH5" s="50"/>
      <c r="DZI5" s="50"/>
      <c r="DZJ5" s="50"/>
      <c r="DZK5" s="50"/>
      <c r="DZL5" s="50"/>
      <c r="DZM5" s="50"/>
      <c r="DZN5" s="50"/>
      <c r="DZO5" s="50"/>
      <c r="DZP5" s="50"/>
      <c r="DZQ5" s="50"/>
      <c r="DZR5" s="50"/>
      <c r="DZS5" s="50"/>
      <c r="DZT5" s="50"/>
      <c r="DZU5" s="50"/>
      <c r="DZV5" s="50"/>
      <c r="DZW5" s="50"/>
      <c r="DZX5" s="50"/>
      <c r="DZY5" s="50"/>
      <c r="DZZ5" s="50"/>
      <c r="EAA5" s="50"/>
      <c r="EAB5" s="50"/>
      <c r="EAC5" s="50"/>
      <c r="EAD5" s="50"/>
      <c r="EAE5" s="50"/>
      <c r="EAF5" s="50"/>
      <c r="EAG5" s="50"/>
      <c r="EAH5" s="50"/>
      <c r="EAI5" s="50"/>
      <c r="EAJ5" s="50"/>
      <c r="EAK5" s="50"/>
      <c r="EAL5" s="50"/>
      <c r="EAM5" s="50"/>
      <c r="EAN5" s="50"/>
      <c r="EAO5" s="50"/>
      <c r="EAP5" s="50"/>
      <c r="EAQ5" s="50"/>
      <c r="EAR5" s="50"/>
      <c r="EAS5" s="50"/>
      <c r="EAT5" s="50"/>
      <c r="EAU5" s="50"/>
      <c r="EAV5" s="50"/>
      <c r="EAW5" s="50"/>
      <c r="EAX5" s="50"/>
      <c r="EAY5" s="50"/>
      <c r="EAZ5" s="50"/>
      <c r="EBA5" s="50"/>
      <c r="EBB5" s="50"/>
      <c r="EBC5" s="50"/>
      <c r="EBD5" s="50"/>
      <c r="EBE5" s="50"/>
      <c r="EBF5" s="50"/>
      <c r="EBG5" s="50"/>
      <c r="EBH5" s="50"/>
      <c r="EBI5" s="50"/>
      <c r="EBJ5" s="50"/>
      <c r="EBK5" s="50"/>
      <c r="EBL5" s="50"/>
      <c r="EBM5" s="50"/>
      <c r="EBN5" s="50"/>
      <c r="EBO5" s="50"/>
      <c r="EBP5" s="50"/>
      <c r="EBQ5" s="50"/>
      <c r="EBR5" s="50"/>
      <c r="EBS5" s="50"/>
      <c r="EBT5" s="50"/>
      <c r="EBU5" s="50"/>
      <c r="EBV5" s="50"/>
      <c r="EBW5" s="50"/>
      <c r="EBX5" s="50"/>
      <c r="EBY5" s="50"/>
      <c r="EBZ5" s="50"/>
      <c r="ECA5" s="50"/>
      <c r="ECB5" s="50"/>
      <c r="ECC5" s="50"/>
      <c r="ECD5" s="50"/>
      <c r="ECE5" s="50"/>
      <c r="ECF5" s="50"/>
      <c r="ECG5" s="50"/>
      <c r="ECH5" s="50"/>
      <c r="ECI5" s="50"/>
      <c r="ECJ5" s="50"/>
      <c r="ECK5" s="50"/>
      <c r="ECL5" s="50"/>
      <c r="ECM5" s="50"/>
      <c r="ECN5" s="50"/>
      <c r="ECO5" s="50"/>
      <c r="ECP5" s="50"/>
      <c r="ECQ5" s="50"/>
      <c r="ECR5" s="50"/>
      <c r="ECS5" s="50"/>
      <c r="ECT5" s="50"/>
      <c r="ECU5" s="50"/>
      <c r="ECV5" s="50"/>
      <c r="ECW5" s="50"/>
      <c r="ECX5" s="50"/>
      <c r="ECY5" s="50"/>
      <c r="ECZ5" s="50"/>
      <c r="EDA5" s="50"/>
      <c r="EDB5" s="50"/>
      <c r="EDC5" s="50"/>
      <c r="EDD5" s="50"/>
      <c r="EDE5" s="50"/>
      <c r="EDF5" s="50"/>
      <c r="EDG5" s="50"/>
      <c r="EDH5" s="50"/>
      <c r="EDI5" s="50"/>
      <c r="EDJ5" s="50"/>
      <c r="EDK5" s="50"/>
      <c r="EDL5" s="50"/>
      <c r="EDM5" s="50"/>
      <c r="EDN5" s="50"/>
      <c r="EDO5" s="50"/>
      <c r="EDP5" s="50"/>
      <c r="EDQ5" s="50"/>
      <c r="EDR5" s="50"/>
      <c r="EDS5" s="50"/>
      <c r="EDT5" s="50"/>
      <c r="EDU5" s="50"/>
      <c r="EDV5" s="50"/>
      <c r="EDW5" s="50"/>
      <c r="EDX5" s="50"/>
      <c r="EDY5" s="50"/>
      <c r="EDZ5" s="50"/>
      <c r="EEA5" s="50"/>
      <c r="EEB5" s="50"/>
      <c r="EEC5" s="50"/>
      <c r="EED5" s="50"/>
      <c r="EEE5" s="50"/>
      <c r="EEF5" s="50"/>
      <c r="EEG5" s="50"/>
      <c r="EEH5" s="50"/>
      <c r="EEI5" s="50"/>
      <c r="EEJ5" s="50"/>
      <c r="EEK5" s="50"/>
      <c r="EEL5" s="50"/>
      <c r="EEM5" s="50"/>
      <c r="EEN5" s="50"/>
      <c r="EEO5" s="50"/>
      <c r="EEP5" s="50"/>
      <c r="EEQ5" s="50"/>
      <c r="EER5" s="50"/>
      <c r="EES5" s="50"/>
      <c r="EET5" s="50"/>
      <c r="EEU5" s="50"/>
      <c r="EEV5" s="50"/>
      <c r="EEW5" s="50"/>
      <c r="EEX5" s="50"/>
      <c r="EEY5" s="50"/>
      <c r="EEZ5" s="50"/>
      <c r="EFA5" s="50"/>
      <c r="EFB5" s="50"/>
      <c r="EFC5" s="50"/>
      <c r="EFD5" s="50"/>
      <c r="EFE5" s="50"/>
      <c r="EFF5" s="50"/>
      <c r="EFG5" s="50"/>
      <c r="EFH5" s="50"/>
      <c r="EFI5" s="50"/>
      <c r="EFJ5" s="50"/>
      <c r="EFK5" s="50"/>
      <c r="EFL5" s="50"/>
      <c r="EFM5" s="50"/>
      <c r="EFN5" s="50"/>
      <c r="EFO5" s="50"/>
      <c r="EFP5" s="50"/>
      <c r="EFQ5" s="50"/>
      <c r="EFR5" s="50"/>
      <c r="EFS5" s="50"/>
      <c r="EFT5" s="50"/>
      <c r="EFU5" s="50"/>
      <c r="EFV5" s="50"/>
      <c r="EFW5" s="50"/>
      <c r="EFX5" s="50"/>
      <c r="EFY5" s="50"/>
      <c r="EFZ5" s="50"/>
      <c r="EGA5" s="50"/>
      <c r="EGB5" s="50"/>
      <c r="EGC5" s="50"/>
      <c r="EGD5" s="50"/>
      <c r="EGE5" s="50"/>
      <c r="EGF5" s="50"/>
      <c r="EGG5" s="50"/>
      <c r="EGH5" s="50"/>
      <c r="EGI5" s="50"/>
      <c r="EGJ5" s="50"/>
      <c r="EGK5" s="50"/>
      <c r="EGL5" s="50"/>
      <c r="EGM5" s="50"/>
      <c r="EGN5" s="50"/>
      <c r="EGO5" s="50"/>
      <c r="EGP5" s="50"/>
      <c r="EGQ5" s="50"/>
      <c r="EGR5" s="50"/>
      <c r="EGS5" s="50"/>
      <c r="EGT5" s="50"/>
      <c r="EGU5" s="50"/>
      <c r="EGV5" s="50"/>
      <c r="EGW5" s="50"/>
      <c r="EGX5" s="50"/>
      <c r="EGY5" s="50"/>
      <c r="EGZ5" s="50"/>
      <c r="EHA5" s="50"/>
      <c r="EHB5" s="50"/>
      <c r="EHC5" s="50"/>
      <c r="EHD5" s="50"/>
      <c r="EHE5" s="50"/>
      <c r="EHF5" s="50"/>
      <c r="EHG5" s="50"/>
      <c r="EHH5" s="50"/>
      <c r="EHI5" s="50"/>
      <c r="EHJ5" s="50"/>
      <c r="EHK5" s="50"/>
      <c r="EHL5" s="50"/>
      <c r="EHM5" s="50"/>
      <c r="EHN5" s="50"/>
      <c r="EHO5" s="50"/>
      <c r="EHP5" s="50"/>
      <c r="EHQ5" s="50"/>
      <c r="EHR5" s="50"/>
      <c r="EHS5" s="50"/>
      <c r="EHT5" s="50"/>
      <c r="EHU5" s="50"/>
      <c r="EHV5" s="50"/>
      <c r="EHW5" s="50"/>
      <c r="EHX5" s="50"/>
      <c r="EHY5" s="50"/>
      <c r="EHZ5" s="50"/>
      <c r="EIA5" s="50"/>
      <c r="EIB5" s="50"/>
      <c r="EIC5" s="50"/>
      <c r="EID5" s="50"/>
      <c r="EIE5" s="50"/>
      <c r="EIF5" s="50"/>
      <c r="EIG5" s="50"/>
      <c r="EIH5" s="50"/>
      <c r="EII5" s="50"/>
      <c r="EIJ5" s="50"/>
      <c r="EIK5" s="50"/>
      <c r="EIL5" s="50"/>
      <c r="EIM5" s="50"/>
      <c r="EIN5" s="50"/>
      <c r="EIO5" s="50"/>
      <c r="EIP5" s="50"/>
      <c r="EIQ5" s="50"/>
      <c r="EIR5" s="50"/>
      <c r="EIS5" s="50"/>
      <c r="EIT5" s="50"/>
      <c r="EIU5" s="50"/>
      <c r="EIV5" s="50"/>
      <c r="EIW5" s="50"/>
      <c r="EIX5" s="50"/>
      <c r="EIY5" s="50"/>
      <c r="EIZ5" s="50"/>
      <c r="EJA5" s="50"/>
      <c r="EJB5" s="50"/>
      <c r="EJC5" s="50"/>
      <c r="EJD5" s="50"/>
      <c r="EJE5" s="50"/>
      <c r="EJF5" s="50"/>
      <c r="EJG5" s="50"/>
      <c r="EJH5" s="50"/>
      <c r="EJI5" s="50"/>
      <c r="EJJ5" s="50"/>
      <c r="EJK5" s="50"/>
      <c r="EJL5" s="50"/>
      <c r="EJM5" s="50"/>
      <c r="EJN5" s="50"/>
      <c r="EJO5" s="50"/>
      <c r="EJP5" s="50"/>
      <c r="EJQ5" s="50"/>
      <c r="EJR5" s="50"/>
      <c r="EJS5" s="50"/>
      <c r="EJT5" s="50"/>
      <c r="EJU5" s="50"/>
      <c r="EJV5" s="50"/>
      <c r="EJW5" s="50"/>
      <c r="EJX5" s="50"/>
      <c r="EJY5" s="50"/>
      <c r="EJZ5" s="50"/>
      <c r="EKA5" s="50"/>
      <c r="EKB5" s="50"/>
      <c r="EKC5" s="50"/>
      <c r="EKD5" s="50"/>
      <c r="EKE5" s="50"/>
      <c r="EKF5" s="50"/>
      <c r="EKG5" s="50"/>
      <c r="EKH5" s="50"/>
      <c r="EKI5" s="50"/>
      <c r="EKJ5" s="50"/>
      <c r="EKK5" s="50"/>
      <c r="EKL5" s="50"/>
      <c r="EKM5" s="50"/>
      <c r="EKN5" s="50"/>
      <c r="EKO5" s="50"/>
      <c r="EKP5" s="50"/>
      <c r="EKQ5" s="50"/>
      <c r="EKR5" s="50"/>
      <c r="EKS5" s="50"/>
      <c r="EKT5" s="50"/>
      <c r="EKU5" s="50"/>
      <c r="EKV5" s="50"/>
      <c r="EKW5" s="50"/>
      <c r="EKX5" s="50"/>
      <c r="EKY5" s="50"/>
      <c r="EKZ5" s="50"/>
      <c r="ELA5" s="50"/>
      <c r="ELB5" s="50"/>
      <c r="ELC5" s="50"/>
      <c r="ELD5" s="50"/>
      <c r="ELE5" s="50"/>
      <c r="ELF5" s="50"/>
      <c r="ELG5" s="50"/>
      <c r="ELH5" s="50"/>
      <c r="ELI5" s="50"/>
      <c r="ELJ5" s="50"/>
      <c r="ELK5" s="50"/>
      <c r="ELL5" s="50"/>
      <c r="ELM5" s="50"/>
      <c r="ELN5" s="50"/>
      <c r="ELO5" s="50"/>
      <c r="ELP5" s="50"/>
      <c r="ELQ5" s="50"/>
      <c r="ELR5" s="50"/>
      <c r="ELS5" s="50"/>
      <c r="ELT5" s="50"/>
      <c r="ELU5" s="50"/>
      <c r="ELV5" s="50"/>
      <c r="ELW5" s="50"/>
      <c r="ELX5" s="50"/>
      <c r="ELY5" s="50"/>
      <c r="ELZ5" s="50"/>
      <c r="EMA5" s="50"/>
      <c r="EMB5" s="50"/>
      <c r="EMC5" s="50"/>
      <c r="EMD5" s="50"/>
      <c r="EME5" s="50"/>
      <c r="EMF5" s="50"/>
      <c r="EMG5" s="50"/>
      <c r="EMH5" s="50"/>
      <c r="EMI5" s="50"/>
      <c r="EMJ5" s="50"/>
      <c r="EMK5" s="50"/>
      <c r="EML5" s="50"/>
      <c r="EMM5" s="50"/>
      <c r="EMN5" s="50"/>
      <c r="EMO5" s="50"/>
      <c r="EMP5" s="50"/>
      <c r="EMQ5" s="50"/>
      <c r="EMR5" s="50"/>
      <c r="EMS5" s="50"/>
      <c r="EMT5" s="50"/>
      <c r="EMU5" s="50"/>
      <c r="EMV5" s="50"/>
      <c r="EMW5" s="50"/>
      <c r="EMX5" s="50"/>
      <c r="EMY5" s="50"/>
      <c r="EMZ5" s="50"/>
      <c r="ENA5" s="50"/>
      <c r="ENB5" s="50"/>
      <c r="ENC5" s="50"/>
      <c r="END5" s="50"/>
      <c r="ENE5" s="50"/>
      <c r="ENF5" s="50"/>
      <c r="ENG5" s="50"/>
      <c r="ENH5" s="50"/>
      <c r="ENI5" s="50"/>
      <c r="ENJ5" s="50"/>
      <c r="ENK5" s="50"/>
      <c r="ENL5" s="50"/>
      <c r="ENM5" s="50"/>
      <c r="ENN5" s="50"/>
      <c r="ENO5" s="50"/>
      <c r="ENP5" s="50"/>
      <c r="ENQ5" s="50"/>
      <c r="ENR5" s="50"/>
      <c r="ENS5" s="50"/>
      <c r="ENT5" s="50"/>
      <c r="ENU5" s="50"/>
      <c r="ENV5" s="50"/>
      <c r="ENW5" s="50"/>
      <c r="ENX5" s="50"/>
      <c r="ENY5" s="50"/>
      <c r="ENZ5" s="50"/>
      <c r="EOA5" s="50"/>
      <c r="EOB5" s="50"/>
      <c r="EOC5" s="50"/>
      <c r="EOD5" s="50"/>
      <c r="EOE5" s="50"/>
      <c r="EOF5" s="50"/>
      <c r="EOG5" s="50"/>
      <c r="EOH5" s="50"/>
      <c r="EOI5" s="50"/>
      <c r="EOJ5" s="50"/>
      <c r="EOK5" s="50"/>
      <c r="EOL5" s="50"/>
      <c r="EOM5" s="50"/>
      <c r="EON5" s="50"/>
      <c r="EOO5" s="50"/>
      <c r="EOP5" s="50"/>
      <c r="EOQ5" s="50"/>
      <c r="EOR5" s="50"/>
      <c r="EOS5" s="50"/>
      <c r="EOT5" s="50"/>
      <c r="EOU5" s="50"/>
      <c r="EOV5" s="50"/>
      <c r="EOW5" s="50"/>
      <c r="EOX5" s="50"/>
      <c r="EOY5" s="50"/>
      <c r="EOZ5" s="50"/>
      <c r="EPA5" s="50"/>
      <c r="EPB5" s="50"/>
      <c r="EPC5" s="50"/>
      <c r="EPD5" s="50"/>
      <c r="EPE5" s="50"/>
      <c r="EPF5" s="50"/>
      <c r="EPG5" s="50"/>
      <c r="EPH5" s="50"/>
      <c r="EPI5" s="50"/>
      <c r="EPJ5" s="50"/>
      <c r="EPK5" s="50"/>
      <c r="EPL5" s="50"/>
      <c r="EPM5" s="50"/>
      <c r="EPN5" s="50"/>
      <c r="EPO5" s="50"/>
      <c r="EPP5" s="50"/>
      <c r="EPQ5" s="50"/>
      <c r="EPR5" s="50"/>
      <c r="EPS5" s="50"/>
      <c r="EPT5" s="50"/>
      <c r="EPU5" s="50"/>
      <c r="EPV5" s="50"/>
      <c r="EPW5" s="50"/>
      <c r="EPX5" s="50"/>
      <c r="EPY5" s="50"/>
      <c r="EPZ5" s="50"/>
      <c r="EQA5" s="50"/>
      <c r="EQB5" s="50"/>
      <c r="EQC5" s="50"/>
      <c r="EQD5" s="50"/>
      <c r="EQE5" s="50"/>
      <c r="EQF5" s="50"/>
      <c r="EQG5" s="50"/>
      <c r="EQH5" s="50"/>
      <c r="EQI5" s="50"/>
      <c r="EQJ5" s="50"/>
      <c r="EQK5" s="50"/>
      <c r="EQL5" s="50"/>
      <c r="EQM5" s="50"/>
      <c r="EQN5" s="50"/>
      <c r="EQO5" s="50"/>
      <c r="EQP5" s="50"/>
      <c r="EQQ5" s="50"/>
      <c r="EQR5" s="50"/>
      <c r="EQS5" s="50"/>
      <c r="EQT5" s="50"/>
      <c r="EQU5" s="50"/>
      <c r="EQV5" s="50"/>
      <c r="EQW5" s="50"/>
      <c r="EQX5" s="50"/>
      <c r="EQY5" s="50"/>
      <c r="EQZ5" s="50"/>
      <c r="ERA5" s="50"/>
      <c r="ERB5" s="50"/>
      <c r="ERC5" s="50"/>
      <c r="ERD5" s="50"/>
      <c r="ERE5" s="50"/>
      <c r="ERF5" s="50"/>
      <c r="ERG5" s="50"/>
      <c r="ERH5" s="50"/>
      <c r="ERI5" s="50"/>
      <c r="ERJ5" s="50"/>
      <c r="ERK5" s="50"/>
      <c r="ERL5" s="50"/>
      <c r="ERM5" s="50"/>
      <c r="ERN5" s="50"/>
      <c r="ERO5" s="50"/>
      <c r="ERP5" s="50"/>
      <c r="ERQ5" s="50"/>
      <c r="ERR5" s="50"/>
      <c r="ERS5" s="50"/>
      <c r="ERT5" s="50"/>
      <c r="ERU5" s="50"/>
      <c r="ERV5" s="50"/>
      <c r="ERW5" s="50"/>
      <c r="ERX5" s="50"/>
      <c r="ERY5" s="50"/>
      <c r="ERZ5" s="50"/>
      <c r="ESA5" s="50"/>
      <c r="ESB5" s="50"/>
      <c r="ESC5" s="50"/>
      <c r="ESD5" s="50"/>
      <c r="ESE5" s="50"/>
      <c r="ESF5" s="50"/>
      <c r="ESG5" s="50"/>
      <c r="ESH5" s="50"/>
      <c r="ESI5" s="50"/>
      <c r="ESJ5" s="50"/>
      <c r="ESK5" s="50"/>
      <c r="ESL5" s="50"/>
      <c r="ESM5" s="50"/>
      <c r="ESN5" s="50"/>
      <c r="ESO5" s="50"/>
      <c r="ESP5" s="50"/>
      <c r="ESQ5" s="50"/>
      <c r="ESR5" s="50"/>
      <c r="ESS5" s="50"/>
      <c r="EST5" s="50"/>
      <c r="ESU5" s="50"/>
      <c r="ESV5" s="50"/>
      <c r="ESW5" s="50"/>
      <c r="ESX5" s="50"/>
      <c r="ESY5" s="50"/>
      <c r="ESZ5" s="50"/>
      <c r="ETA5" s="50"/>
      <c r="ETB5" s="50"/>
      <c r="ETC5" s="50"/>
      <c r="ETD5" s="50"/>
      <c r="ETE5" s="50"/>
      <c r="ETF5" s="50"/>
      <c r="ETG5" s="50"/>
      <c r="ETH5" s="50"/>
      <c r="ETI5" s="50"/>
      <c r="ETJ5" s="50"/>
      <c r="ETK5" s="50"/>
      <c r="ETL5" s="50"/>
      <c r="ETM5" s="50"/>
      <c r="ETN5" s="50"/>
      <c r="ETO5" s="50"/>
      <c r="ETP5" s="50"/>
      <c r="ETQ5" s="50"/>
      <c r="ETR5" s="50"/>
      <c r="ETS5" s="50"/>
      <c r="ETT5" s="50"/>
      <c r="ETU5" s="50"/>
      <c r="ETV5" s="50"/>
      <c r="ETW5" s="50"/>
      <c r="ETX5" s="50"/>
      <c r="ETY5" s="50"/>
      <c r="ETZ5" s="50"/>
      <c r="EUA5" s="50"/>
      <c r="EUB5" s="50"/>
      <c r="EUC5" s="50"/>
      <c r="EUD5" s="50"/>
      <c r="EUE5" s="50"/>
      <c r="EUF5" s="50"/>
      <c r="EUG5" s="50"/>
      <c r="EUH5" s="50"/>
      <c r="EUI5" s="50"/>
      <c r="EUJ5" s="50"/>
      <c r="EUK5" s="50"/>
      <c r="EUL5" s="50"/>
      <c r="EUM5" s="50"/>
      <c r="EUN5" s="50"/>
      <c r="EUO5" s="50"/>
      <c r="EUP5" s="50"/>
      <c r="EUQ5" s="50"/>
      <c r="EUR5" s="50"/>
      <c r="EUS5" s="50"/>
      <c r="EUT5" s="50"/>
      <c r="EUU5" s="50"/>
      <c r="EUV5" s="50"/>
      <c r="EUW5" s="50"/>
      <c r="EUX5" s="50"/>
      <c r="EUY5" s="50"/>
      <c r="EUZ5" s="50"/>
      <c r="EVA5" s="50"/>
      <c r="EVB5" s="50"/>
      <c r="EVC5" s="50"/>
      <c r="EVD5" s="50"/>
      <c r="EVE5" s="50"/>
      <c r="EVF5" s="50"/>
      <c r="EVG5" s="50"/>
      <c r="EVH5" s="50"/>
      <c r="EVI5" s="50"/>
      <c r="EVJ5" s="50"/>
      <c r="EVK5" s="50"/>
      <c r="EVL5" s="50"/>
      <c r="EVM5" s="50"/>
      <c r="EVN5" s="50"/>
      <c r="EVO5" s="50"/>
      <c r="EVP5" s="50"/>
      <c r="EVQ5" s="50"/>
      <c r="EVR5" s="50"/>
      <c r="EVS5" s="50"/>
      <c r="EVT5" s="50"/>
      <c r="EVU5" s="50"/>
      <c r="EVV5" s="50"/>
      <c r="EVW5" s="50"/>
      <c r="EVX5" s="50"/>
      <c r="EVY5" s="50"/>
      <c r="EVZ5" s="50"/>
      <c r="EWA5" s="50"/>
      <c r="EWB5" s="50"/>
      <c r="EWC5" s="50"/>
      <c r="EWD5" s="50"/>
      <c r="EWE5" s="50"/>
      <c r="EWF5" s="50"/>
      <c r="EWG5" s="50"/>
      <c r="EWH5" s="50"/>
      <c r="EWI5" s="50"/>
      <c r="EWJ5" s="50"/>
      <c r="EWK5" s="50"/>
      <c r="EWL5" s="50"/>
      <c r="EWM5" s="50"/>
      <c r="EWN5" s="50"/>
      <c r="EWO5" s="50"/>
      <c r="EWP5" s="50"/>
      <c r="EWQ5" s="50"/>
      <c r="EWR5" s="50"/>
      <c r="EWS5" s="50"/>
      <c r="EWT5" s="50"/>
      <c r="EWU5" s="50"/>
      <c r="EWV5" s="50"/>
      <c r="EWW5" s="50"/>
      <c r="EWX5" s="50"/>
      <c r="EWY5" s="50"/>
      <c r="EWZ5" s="50"/>
      <c r="EXA5" s="50"/>
      <c r="EXB5" s="50"/>
      <c r="EXC5" s="50"/>
      <c r="EXD5" s="50"/>
      <c r="EXE5" s="50"/>
      <c r="EXF5" s="50"/>
      <c r="EXG5" s="50"/>
      <c r="EXH5" s="50"/>
      <c r="EXI5" s="50"/>
      <c r="EXJ5" s="50"/>
      <c r="EXK5" s="50"/>
      <c r="EXL5" s="50"/>
      <c r="EXM5" s="50"/>
      <c r="EXN5" s="50"/>
      <c r="EXO5" s="50"/>
      <c r="EXP5" s="50"/>
      <c r="EXQ5" s="50"/>
      <c r="EXR5" s="50"/>
      <c r="EXS5" s="50"/>
      <c r="EXT5" s="50"/>
      <c r="EXU5" s="50"/>
      <c r="EXV5" s="50"/>
      <c r="EXW5" s="50"/>
      <c r="EXX5" s="50"/>
      <c r="EXY5" s="50"/>
      <c r="EXZ5" s="50"/>
      <c r="EYA5" s="50"/>
      <c r="EYB5" s="50"/>
      <c r="EYC5" s="50"/>
      <c r="EYD5" s="50"/>
      <c r="EYE5" s="50"/>
      <c r="EYF5" s="50"/>
      <c r="EYG5" s="50"/>
      <c r="EYH5" s="50"/>
      <c r="EYI5" s="50"/>
      <c r="EYJ5" s="50"/>
      <c r="EYK5" s="50"/>
      <c r="EYL5" s="50"/>
      <c r="EYM5" s="50"/>
      <c r="EYN5" s="50"/>
      <c r="EYO5" s="50"/>
      <c r="EYP5" s="50"/>
      <c r="EYQ5" s="50"/>
      <c r="EYR5" s="50"/>
      <c r="EYS5" s="50"/>
      <c r="EYT5" s="50"/>
      <c r="EYU5" s="50"/>
      <c r="EYV5" s="50"/>
      <c r="EYW5" s="50"/>
      <c r="EYX5" s="50"/>
      <c r="EYY5" s="50"/>
      <c r="EYZ5" s="50"/>
      <c r="EZA5" s="50"/>
      <c r="EZB5" s="50"/>
      <c r="EZC5" s="50"/>
      <c r="EZD5" s="50"/>
      <c r="EZE5" s="50"/>
      <c r="EZF5" s="50"/>
      <c r="EZG5" s="50"/>
      <c r="EZH5" s="50"/>
      <c r="EZI5" s="50"/>
      <c r="EZJ5" s="50"/>
      <c r="EZK5" s="50"/>
      <c r="EZL5" s="50"/>
      <c r="EZM5" s="50"/>
      <c r="EZN5" s="50"/>
      <c r="EZO5" s="50"/>
      <c r="EZP5" s="50"/>
      <c r="EZQ5" s="50"/>
      <c r="EZR5" s="50"/>
      <c r="EZS5" s="50"/>
      <c r="EZT5" s="50"/>
      <c r="EZU5" s="50"/>
      <c r="EZV5" s="50"/>
      <c r="EZW5" s="50"/>
      <c r="EZX5" s="50"/>
      <c r="EZY5" s="50"/>
      <c r="EZZ5" s="50"/>
      <c r="FAA5" s="50"/>
      <c r="FAB5" s="50"/>
      <c r="FAC5" s="50"/>
      <c r="FAD5" s="50"/>
      <c r="FAE5" s="50"/>
      <c r="FAF5" s="50"/>
      <c r="FAG5" s="50"/>
      <c r="FAH5" s="50"/>
      <c r="FAI5" s="50"/>
      <c r="FAJ5" s="50"/>
      <c r="FAK5" s="50"/>
      <c r="FAL5" s="50"/>
      <c r="FAM5" s="50"/>
      <c r="FAN5" s="50"/>
      <c r="FAO5" s="50"/>
      <c r="FAP5" s="50"/>
      <c r="FAQ5" s="50"/>
      <c r="FAR5" s="50"/>
      <c r="FAS5" s="50"/>
      <c r="FAT5" s="50"/>
      <c r="FAU5" s="50"/>
      <c r="FAV5" s="50"/>
      <c r="FAW5" s="50"/>
      <c r="FAX5" s="50"/>
      <c r="FAY5" s="50"/>
      <c r="FAZ5" s="50"/>
      <c r="FBA5" s="50"/>
      <c r="FBB5" s="50"/>
      <c r="FBC5" s="50"/>
      <c r="FBD5" s="50"/>
      <c r="FBE5" s="50"/>
      <c r="FBF5" s="50"/>
      <c r="FBG5" s="50"/>
      <c r="FBH5" s="50"/>
      <c r="FBI5" s="50"/>
      <c r="FBJ5" s="50"/>
      <c r="FBK5" s="50"/>
      <c r="FBL5" s="50"/>
      <c r="FBM5" s="50"/>
      <c r="FBN5" s="50"/>
      <c r="FBO5" s="50"/>
      <c r="FBP5" s="50"/>
      <c r="FBQ5" s="50"/>
      <c r="FBR5" s="50"/>
      <c r="FBS5" s="50"/>
      <c r="FBT5" s="50"/>
      <c r="FBU5" s="50"/>
      <c r="FBV5" s="50"/>
      <c r="FBW5" s="50"/>
      <c r="FBX5" s="50"/>
      <c r="FBY5" s="50"/>
      <c r="FBZ5" s="50"/>
      <c r="FCA5" s="50"/>
      <c r="FCB5" s="50"/>
      <c r="FCC5" s="50"/>
      <c r="FCD5" s="50"/>
      <c r="FCE5" s="50"/>
      <c r="FCF5" s="50"/>
      <c r="FCG5" s="50"/>
      <c r="FCH5" s="50"/>
      <c r="FCI5" s="50"/>
      <c r="FCJ5" s="50"/>
      <c r="FCK5" s="50"/>
      <c r="FCL5" s="50"/>
      <c r="FCM5" s="50"/>
      <c r="FCN5" s="50"/>
      <c r="FCO5" s="50"/>
      <c r="FCP5" s="50"/>
      <c r="FCQ5" s="50"/>
      <c r="FCR5" s="50"/>
      <c r="FCS5" s="50"/>
      <c r="FCT5" s="50"/>
      <c r="FCU5" s="50"/>
      <c r="FCV5" s="50"/>
      <c r="FCW5" s="50"/>
      <c r="FCX5" s="50"/>
      <c r="FCY5" s="50"/>
      <c r="FCZ5" s="50"/>
      <c r="FDA5" s="50"/>
      <c r="FDB5" s="50"/>
      <c r="FDC5" s="50"/>
      <c r="FDD5" s="50"/>
      <c r="FDE5" s="50"/>
      <c r="FDF5" s="50"/>
      <c r="FDG5" s="50"/>
      <c r="FDH5" s="50"/>
      <c r="FDI5" s="50"/>
      <c r="FDJ5" s="50"/>
      <c r="FDK5" s="50"/>
      <c r="FDL5" s="50"/>
      <c r="FDM5" s="50"/>
      <c r="FDN5" s="50"/>
      <c r="FDO5" s="50"/>
      <c r="FDP5" s="50"/>
      <c r="FDQ5" s="50"/>
      <c r="FDR5" s="50"/>
      <c r="FDS5" s="50"/>
      <c r="FDT5" s="50"/>
      <c r="FDU5" s="50"/>
      <c r="FDV5" s="50"/>
      <c r="FDW5" s="50"/>
      <c r="FDX5" s="50"/>
      <c r="FDY5" s="50"/>
      <c r="FDZ5" s="50"/>
      <c r="FEA5" s="50"/>
      <c r="FEB5" s="50"/>
      <c r="FEC5" s="50"/>
      <c r="FED5" s="50"/>
      <c r="FEE5" s="50"/>
      <c r="FEF5" s="50"/>
      <c r="FEG5" s="50"/>
      <c r="FEH5" s="50"/>
      <c r="FEI5" s="50"/>
      <c r="FEJ5" s="50"/>
      <c r="FEK5" s="50"/>
      <c r="FEL5" s="50"/>
      <c r="FEM5" s="50"/>
      <c r="FEN5" s="50"/>
      <c r="FEO5" s="50"/>
      <c r="FEP5" s="50"/>
      <c r="FEQ5" s="50"/>
      <c r="FER5" s="50"/>
      <c r="FES5" s="50"/>
      <c r="FET5" s="50"/>
      <c r="FEU5" s="50"/>
      <c r="FEV5" s="50"/>
      <c r="FEW5" s="50"/>
      <c r="FEX5" s="50"/>
      <c r="FEY5" s="50"/>
      <c r="FEZ5" s="50"/>
      <c r="FFA5" s="50"/>
      <c r="FFB5" s="50"/>
      <c r="FFC5" s="50"/>
      <c r="FFD5" s="50"/>
      <c r="FFE5" s="50"/>
      <c r="FFF5" s="50"/>
      <c r="FFG5" s="50"/>
      <c r="FFH5" s="50"/>
      <c r="FFI5" s="50"/>
      <c r="FFJ5" s="50"/>
      <c r="FFK5" s="50"/>
      <c r="FFL5" s="50"/>
      <c r="FFM5" s="50"/>
      <c r="FFN5" s="50"/>
      <c r="FFO5" s="50"/>
      <c r="FFP5" s="50"/>
      <c r="FFQ5" s="50"/>
      <c r="FFR5" s="50"/>
      <c r="FFS5" s="50"/>
      <c r="FFT5" s="50"/>
      <c r="FFU5" s="50"/>
      <c r="FFV5" s="50"/>
      <c r="FFW5" s="50"/>
      <c r="FFX5" s="50"/>
      <c r="FFY5" s="50"/>
      <c r="FFZ5" s="50"/>
      <c r="FGA5" s="50"/>
      <c r="FGB5" s="50"/>
      <c r="FGC5" s="50"/>
      <c r="FGD5" s="50"/>
      <c r="FGE5" s="50"/>
      <c r="FGF5" s="50"/>
      <c r="FGG5" s="50"/>
      <c r="FGH5" s="50"/>
      <c r="FGI5" s="50"/>
      <c r="FGJ5" s="50"/>
      <c r="FGK5" s="50"/>
      <c r="FGL5" s="50"/>
      <c r="FGM5" s="50"/>
      <c r="FGN5" s="50"/>
      <c r="FGO5" s="50"/>
      <c r="FGP5" s="50"/>
      <c r="FGQ5" s="50"/>
      <c r="FGR5" s="50"/>
      <c r="FGS5" s="50"/>
      <c r="FGT5" s="50"/>
      <c r="FGU5" s="50"/>
      <c r="FGV5" s="50"/>
      <c r="FGW5" s="50"/>
      <c r="FGX5" s="50"/>
      <c r="FGY5" s="50"/>
      <c r="FGZ5" s="50"/>
      <c r="FHA5" s="50"/>
      <c r="FHB5" s="50"/>
      <c r="FHC5" s="50"/>
      <c r="FHD5" s="50"/>
      <c r="FHE5" s="50"/>
      <c r="FHF5" s="50"/>
      <c r="FHG5" s="50"/>
      <c r="FHH5" s="50"/>
      <c r="FHI5" s="50"/>
      <c r="FHJ5" s="50"/>
      <c r="FHK5" s="50"/>
      <c r="FHL5" s="50"/>
      <c r="FHM5" s="50"/>
      <c r="FHN5" s="50"/>
      <c r="FHO5" s="50"/>
      <c r="FHP5" s="50"/>
      <c r="FHQ5" s="50"/>
      <c r="FHR5" s="50"/>
      <c r="FHS5" s="50"/>
      <c r="FHT5" s="50"/>
      <c r="FHU5" s="50"/>
      <c r="FHV5" s="50"/>
      <c r="FHW5" s="50"/>
      <c r="FHX5" s="50"/>
      <c r="FHY5" s="50"/>
      <c r="FHZ5" s="50"/>
      <c r="FIA5" s="50"/>
      <c r="FIB5" s="50"/>
      <c r="FIC5" s="50"/>
      <c r="FID5" s="50"/>
      <c r="FIE5" s="50"/>
      <c r="FIF5" s="50"/>
      <c r="FIG5" s="50"/>
      <c r="FIH5" s="50"/>
      <c r="FII5" s="50"/>
      <c r="FIJ5" s="50"/>
      <c r="FIK5" s="50"/>
      <c r="FIL5" s="50"/>
      <c r="FIM5" s="50"/>
      <c r="FIN5" s="50"/>
      <c r="FIO5" s="50"/>
      <c r="FIP5" s="50"/>
      <c r="FIQ5" s="50"/>
      <c r="FIR5" s="50"/>
      <c r="FIS5" s="50"/>
      <c r="FIT5" s="50"/>
      <c r="FIU5" s="50"/>
      <c r="FIV5" s="50"/>
      <c r="FIW5" s="50"/>
      <c r="FIX5" s="50"/>
      <c r="FIY5" s="50"/>
      <c r="FIZ5" s="50"/>
      <c r="FJA5" s="50"/>
      <c r="FJB5" s="50"/>
      <c r="FJC5" s="50"/>
      <c r="FJD5" s="50"/>
      <c r="FJE5" s="50"/>
      <c r="FJF5" s="50"/>
      <c r="FJG5" s="50"/>
      <c r="FJH5" s="50"/>
      <c r="FJI5" s="50"/>
      <c r="FJJ5" s="50"/>
      <c r="FJK5" s="50"/>
      <c r="FJL5" s="50"/>
      <c r="FJM5" s="50"/>
      <c r="FJN5" s="50"/>
      <c r="FJO5" s="50"/>
      <c r="FJP5" s="50"/>
      <c r="FJQ5" s="50"/>
      <c r="FJR5" s="50"/>
      <c r="FJS5" s="50"/>
      <c r="FJT5" s="50"/>
      <c r="FJU5" s="50"/>
      <c r="FJV5" s="50"/>
      <c r="FJW5" s="50"/>
      <c r="FJX5" s="50"/>
      <c r="FJY5" s="50"/>
      <c r="FJZ5" s="50"/>
      <c r="FKA5" s="50"/>
      <c r="FKB5" s="50"/>
      <c r="FKC5" s="50"/>
      <c r="FKD5" s="50"/>
      <c r="FKE5" s="50"/>
      <c r="FKF5" s="50"/>
      <c r="FKG5" s="50"/>
      <c r="FKH5" s="50"/>
      <c r="FKI5" s="50"/>
      <c r="FKJ5" s="50"/>
      <c r="FKK5" s="50"/>
      <c r="FKL5" s="50"/>
      <c r="FKM5" s="50"/>
      <c r="FKN5" s="50"/>
      <c r="FKO5" s="50"/>
      <c r="FKP5" s="50"/>
      <c r="FKQ5" s="50"/>
      <c r="FKR5" s="50"/>
      <c r="FKS5" s="50"/>
      <c r="FKT5" s="50"/>
      <c r="FKU5" s="50"/>
      <c r="FKV5" s="50"/>
      <c r="FKW5" s="50"/>
      <c r="FKX5" s="50"/>
      <c r="FKY5" s="50"/>
      <c r="FKZ5" s="50"/>
      <c r="FLA5" s="50"/>
      <c r="FLB5" s="50"/>
      <c r="FLC5" s="50"/>
      <c r="FLD5" s="50"/>
      <c r="FLE5" s="50"/>
      <c r="FLF5" s="50"/>
      <c r="FLG5" s="50"/>
      <c r="FLH5" s="50"/>
      <c r="FLI5" s="50"/>
      <c r="FLJ5" s="50"/>
      <c r="FLK5" s="50"/>
      <c r="FLL5" s="50"/>
      <c r="FLM5" s="50"/>
      <c r="FLN5" s="50"/>
      <c r="FLO5" s="50"/>
      <c r="FLP5" s="50"/>
      <c r="FLQ5" s="50"/>
      <c r="FLR5" s="50"/>
      <c r="FLS5" s="50"/>
      <c r="FLT5" s="50"/>
      <c r="FLU5" s="50"/>
      <c r="FLV5" s="50"/>
      <c r="FLW5" s="50"/>
      <c r="FLX5" s="50"/>
      <c r="FLY5" s="50"/>
      <c r="FLZ5" s="50"/>
      <c r="FMA5" s="50"/>
      <c r="FMB5" s="50"/>
      <c r="FMC5" s="50"/>
      <c r="FMD5" s="50"/>
      <c r="FME5" s="50"/>
      <c r="FMF5" s="50"/>
      <c r="FMG5" s="50"/>
      <c r="FMH5" s="50"/>
      <c r="FMI5" s="50"/>
      <c r="FMJ5" s="50"/>
      <c r="FMK5" s="50"/>
      <c r="FML5" s="50"/>
      <c r="FMM5" s="50"/>
      <c r="FMN5" s="50"/>
      <c r="FMO5" s="50"/>
      <c r="FMP5" s="50"/>
      <c r="FMQ5" s="50"/>
      <c r="FMR5" s="50"/>
      <c r="FMS5" s="50"/>
      <c r="FMT5" s="50"/>
      <c r="FMU5" s="50"/>
      <c r="FMV5" s="50"/>
      <c r="FMW5" s="50"/>
      <c r="FMX5" s="50"/>
      <c r="FMY5" s="50"/>
      <c r="FMZ5" s="50"/>
      <c r="FNA5" s="50"/>
      <c r="FNB5" s="50"/>
      <c r="FNC5" s="50"/>
      <c r="FND5" s="50"/>
      <c r="FNE5" s="50"/>
      <c r="FNF5" s="50"/>
      <c r="FNG5" s="50"/>
      <c r="FNH5" s="50"/>
      <c r="FNI5" s="50"/>
      <c r="FNJ5" s="50"/>
      <c r="FNK5" s="50"/>
      <c r="FNL5" s="50"/>
      <c r="FNM5" s="50"/>
      <c r="FNN5" s="50"/>
      <c r="FNO5" s="50"/>
      <c r="FNP5" s="50"/>
      <c r="FNQ5" s="50"/>
      <c r="FNR5" s="50"/>
      <c r="FNS5" s="50"/>
      <c r="FNT5" s="50"/>
      <c r="FNU5" s="50"/>
      <c r="FNV5" s="50"/>
      <c r="FNW5" s="50"/>
      <c r="FNX5" s="50"/>
      <c r="FNY5" s="50"/>
      <c r="FNZ5" s="50"/>
      <c r="FOA5" s="50"/>
      <c r="FOB5" s="50"/>
      <c r="FOC5" s="50"/>
      <c r="FOD5" s="50"/>
      <c r="FOE5" s="50"/>
      <c r="FOF5" s="50"/>
      <c r="FOG5" s="50"/>
      <c r="FOH5" s="50"/>
      <c r="FOI5" s="50"/>
      <c r="FOJ5" s="50"/>
      <c r="FOK5" s="50"/>
      <c r="FOL5" s="50"/>
      <c r="FOM5" s="50"/>
      <c r="FON5" s="50"/>
      <c r="FOO5" s="50"/>
      <c r="FOP5" s="50"/>
      <c r="FOQ5" s="50"/>
      <c r="FOR5" s="50"/>
      <c r="FOS5" s="50"/>
      <c r="FOT5" s="50"/>
      <c r="FOU5" s="50"/>
      <c r="FOV5" s="50"/>
      <c r="FOW5" s="50"/>
      <c r="FOX5" s="50"/>
      <c r="FOY5" s="50"/>
      <c r="FOZ5" s="50"/>
      <c r="FPA5" s="50"/>
      <c r="FPB5" s="50"/>
      <c r="FPC5" s="50"/>
      <c r="FPD5" s="50"/>
      <c r="FPE5" s="50"/>
      <c r="FPF5" s="50"/>
      <c r="FPG5" s="50"/>
      <c r="FPH5" s="50"/>
      <c r="FPI5" s="50"/>
      <c r="FPJ5" s="50"/>
      <c r="FPK5" s="50"/>
      <c r="FPL5" s="50"/>
      <c r="FPM5" s="50"/>
      <c r="FPN5" s="50"/>
      <c r="FPO5" s="50"/>
      <c r="FPP5" s="50"/>
      <c r="FPQ5" s="50"/>
      <c r="FPR5" s="50"/>
      <c r="FPS5" s="50"/>
      <c r="FPT5" s="50"/>
      <c r="FPU5" s="50"/>
      <c r="FPV5" s="50"/>
      <c r="FPW5" s="50"/>
      <c r="FPX5" s="50"/>
      <c r="FPY5" s="50"/>
      <c r="FPZ5" s="50"/>
      <c r="FQA5" s="50"/>
      <c r="FQB5" s="50"/>
      <c r="FQC5" s="50"/>
      <c r="FQD5" s="50"/>
      <c r="FQE5" s="50"/>
      <c r="FQF5" s="50"/>
      <c r="FQG5" s="50"/>
      <c r="FQH5" s="50"/>
      <c r="FQI5" s="50"/>
      <c r="FQJ5" s="50"/>
      <c r="FQK5" s="50"/>
      <c r="FQL5" s="50"/>
      <c r="FQM5" s="50"/>
      <c r="FQN5" s="50"/>
      <c r="FQO5" s="50"/>
      <c r="FQP5" s="50"/>
      <c r="FQQ5" s="50"/>
      <c r="FQR5" s="50"/>
      <c r="FQS5" s="50"/>
      <c r="FQT5" s="50"/>
      <c r="FQU5" s="50"/>
      <c r="FQV5" s="50"/>
      <c r="FQW5" s="50"/>
      <c r="FQX5" s="50"/>
      <c r="FQY5" s="50"/>
      <c r="FQZ5" s="50"/>
      <c r="FRA5" s="50"/>
      <c r="FRB5" s="50"/>
      <c r="FRC5" s="50"/>
      <c r="FRD5" s="50"/>
      <c r="FRE5" s="50"/>
      <c r="FRF5" s="50"/>
      <c r="FRG5" s="50"/>
      <c r="FRH5" s="50"/>
      <c r="FRI5" s="50"/>
      <c r="FRJ5" s="50"/>
      <c r="FRK5" s="50"/>
      <c r="FRL5" s="50"/>
      <c r="FRM5" s="50"/>
      <c r="FRN5" s="50"/>
      <c r="FRO5" s="50"/>
      <c r="FRP5" s="50"/>
      <c r="FRQ5" s="50"/>
      <c r="FRR5" s="50"/>
      <c r="FRS5" s="50"/>
      <c r="FRT5" s="50"/>
      <c r="FRU5" s="50"/>
      <c r="FRV5" s="50"/>
      <c r="FRW5" s="50"/>
      <c r="FRX5" s="50"/>
      <c r="FRY5" s="50"/>
      <c r="FRZ5" s="50"/>
      <c r="FSA5" s="50"/>
      <c r="FSB5" s="50"/>
      <c r="FSC5" s="50"/>
      <c r="FSD5" s="50"/>
      <c r="FSE5" s="50"/>
      <c r="FSF5" s="50"/>
      <c r="FSG5" s="50"/>
      <c r="FSH5" s="50"/>
      <c r="FSI5" s="50"/>
      <c r="FSJ5" s="50"/>
      <c r="FSK5" s="50"/>
      <c r="FSL5" s="50"/>
      <c r="FSM5" s="50"/>
      <c r="FSN5" s="50"/>
      <c r="FSO5" s="50"/>
      <c r="FSP5" s="50"/>
      <c r="FSQ5" s="50"/>
      <c r="FSR5" s="50"/>
      <c r="FSS5" s="50"/>
      <c r="FST5" s="50"/>
      <c r="FSU5" s="50"/>
      <c r="FSV5" s="50"/>
      <c r="FSW5" s="50"/>
      <c r="FSX5" s="50"/>
      <c r="FSY5" s="50"/>
      <c r="FSZ5" s="50"/>
      <c r="FTA5" s="50"/>
      <c r="FTB5" s="50"/>
      <c r="FTC5" s="50"/>
      <c r="FTD5" s="50"/>
      <c r="FTE5" s="50"/>
      <c r="FTF5" s="50"/>
      <c r="FTG5" s="50"/>
      <c r="FTH5" s="50"/>
      <c r="FTI5" s="50"/>
      <c r="FTJ5" s="50"/>
      <c r="FTK5" s="50"/>
      <c r="FTL5" s="50"/>
      <c r="FTM5" s="50"/>
      <c r="FTN5" s="50"/>
      <c r="FTO5" s="50"/>
      <c r="FTP5" s="50"/>
      <c r="FTQ5" s="50"/>
      <c r="FTR5" s="50"/>
      <c r="FTS5" s="50"/>
      <c r="FTT5" s="50"/>
      <c r="FTU5" s="50"/>
      <c r="FTV5" s="50"/>
      <c r="FTW5" s="50"/>
      <c r="FTX5" s="50"/>
      <c r="FTY5" s="50"/>
      <c r="FTZ5" s="50"/>
      <c r="FUA5" s="50"/>
      <c r="FUB5" s="50"/>
      <c r="FUC5" s="50"/>
      <c r="FUD5" s="50"/>
      <c r="FUE5" s="50"/>
      <c r="FUF5" s="50"/>
      <c r="FUG5" s="50"/>
      <c r="FUH5" s="50"/>
      <c r="FUI5" s="50"/>
      <c r="FUJ5" s="50"/>
      <c r="FUK5" s="50"/>
      <c r="FUL5" s="50"/>
      <c r="FUM5" s="50"/>
      <c r="FUN5" s="50"/>
      <c r="FUO5" s="50"/>
      <c r="FUP5" s="50"/>
      <c r="FUQ5" s="50"/>
      <c r="FUR5" s="50"/>
      <c r="FUS5" s="50"/>
      <c r="FUT5" s="50"/>
      <c r="FUU5" s="50"/>
      <c r="FUV5" s="50"/>
      <c r="FUW5" s="50"/>
      <c r="FUX5" s="50"/>
      <c r="FUY5" s="50"/>
      <c r="FUZ5" s="50"/>
      <c r="FVA5" s="50"/>
      <c r="FVB5" s="50"/>
      <c r="FVC5" s="50"/>
      <c r="FVD5" s="50"/>
      <c r="FVE5" s="50"/>
      <c r="FVF5" s="50"/>
      <c r="FVG5" s="50"/>
      <c r="FVH5" s="50"/>
      <c r="FVI5" s="50"/>
      <c r="FVJ5" s="50"/>
      <c r="FVK5" s="50"/>
      <c r="FVL5" s="50"/>
      <c r="FVM5" s="50"/>
      <c r="FVN5" s="50"/>
      <c r="FVO5" s="50"/>
      <c r="FVP5" s="50"/>
      <c r="FVQ5" s="50"/>
      <c r="FVR5" s="50"/>
      <c r="FVS5" s="50"/>
      <c r="FVT5" s="50"/>
      <c r="FVU5" s="50"/>
      <c r="FVV5" s="50"/>
      <c r="FVW5" s="50"/>
      <c r="FVX5" s="50"/>
      <c r="FVY5" s="50"/>
      <c r="FVZ5" s="50"/>
      <c r="FWA5" s="50"/>
      <c r="FWB5" s="50"/>
      <c r="FWC5" s="50"/>
      <c r="FWD5" s="50"/>
      <c r="FWE5" s="50"/>
      <c r="FWF5" s="50"/>
      <c r="FWG5" s="50"/>
      <c r="FWH5" s="50"/>
      <c r="FWI5" s="50"/>
      <c r="FWJ5" s="50"/>
      <c r="FWK5" s="50"/>
      <c r="FWL5" s="50"/>
      <c r="FWM5" s="50"/>
      <c r="FWN5" s="50"/>
      <c r="FWO5" s="50"/>
      <c r="FWP5" s="50"/>
      <c r="FWQ5" s="50"/>
      <c r="FWR5" s="50"/>
      <c r="FWS5" s="50"/>
      <c r="FWT5" s="50"/>
      <c r="FWU5" s="50"/>
      <c r="FWV5" s="50"/>
      <c r="FWW5" s="50"/>
      <c r="FWX5" s="50"/>
      <c r="FWY5" s="50"/>
      <c r="FWZ5" s="50"/>
      <c r="FXA5" s="50"/>
      <c r="FXB5" s="50"/>
      <c r="FXC5" s="50"/>
      <c r="FXD5" s="50"/>
      <c r="FXE5" s="50"/>
      <c r="FXF5" s="50"/>
      <c r="FXG5" s="50"/>
      <c r="FXH5" s="50"/>
      <c r="FXI5" s="50"/>
      <c r="FXJ5" s="50"/>
      <c r="FXK5" s="50"/>
      <c r="FXL5" s="50"/>
      <c r="FXM5" s="50"/>
      <c r="FXN5" s="50"/>
      <c r="FXO5" s="50"/>
      <c r="FXP5" s="50"/>
      <c r="FXQ5" s="50"/>
      <c r="FXR5" s="50"/>
      <c r="FXS5" s="50"/>
      <c r="FXT5" s="50"/>
      <c r="FXU5" s="50"/>
      <c r="FXV5" s="50"/>
      <c r="FXW5" s="50"/>
      <c r="FXX5" s="50"/>
      <c r="FXY5" s="50"/>
      <c r="FXZ5" s="50"/>
      <c r="FYA5" s="50"/>
      <c r="FYB5" s="50"/>
      <c r="FYC5" s="50"/>
      <c r="FYD5" s="50"/>
      <c r="FYE5" s="50"/>
      <c r="FYF5" s="50"/>
      <c r="FYG5" s="50"/>
      <c r="FYH5" s="50"/>
      <c r="FYI5" s="50"/>
      <c r="FYJ5" s="50"/>
      <c r="FYK5" s="50"/>
      <c r="FYL5" s="50"/>
      <c r="FYM5" s="50"/>
      <c r="FYN5" s="50"/>
      <c r="FYO5" s="50"/>
      <c r="FYP5" s="50"/>
      <c r="FYQ5" s="50"/>
      <c r="FYR5" s="50"/>
      <c r="FYS5" s="50"/>
      <c r="FYT5" s="50"/>
      <c r="FYU5" s="50"/>
      <c r="FYV5" s="50"/>
      <c r="FYW5" s="50"/>
      <c r="FYX5" s="50"/>
      <c r="FYY5" s="50"/>
      <c r="FYZ5" s="50"/>
      <c r="FZA5" s="50"/>
      <c r="FZB5" s="50"/>
      <c r="FZC5" s="50"/>
      <c r="FZD5" s="50"/>
      <c r="FZE5" s="50"/>
      <c r="FZF5" s="50"/>
      <c r="FZG5" s="50"/>
      <c r="FZH5" s="50"/>
      <c r="FZI5" s="50"/>
      <c r="FZJ5" s="50"/>
      <c r="FZK5" s="50"/>
      <c r="FZL5" s="50"/>
      <c r="FZM5" s="50"/>
      <c r="FZN5" s="50"/>
      <c r="FZO5" s="50"/>
      <c r="FZP5" s="50"/>
      <c r="FZQ5" s="50"/>
      <c r="FZR5" s="50"/>
      <c r="FZS5" s="50"/>
      <c r="FZT5" s="50"/>
      <c r="FZU5" s="50"/>
      <c r="FZV5" s="50"/>
      <c r="FZW5" s="50"/>
      <c r="FZX5" s="50"/>
      <c r="FZY5" s="50"/>
      <c r="FZZ5" s="50"/>
      <c r="GAA5" s="50"/>
      <c r="GAB5" s="50"/>
      <c r="GAC5" s="50"/>
      <c r="GAD5" s="50"/>
      <c r="GAE5" s="50"/>
      <c r="GAF5" s="50"/>
      <c r="GAG5" s="50"/>
      <c r="GAH5" s="50"/>
      <c r="GAI5" s="50"/>
      <c r="GAJ5" s="50"/>
      <c r="GAK5" s="50"/>
      <c r="GAL5" s="50"/>
      <c r="GAM5" s="50"/>
      <c r="GAN5" s="50"/>
      <c r="GAO5" s="50"/>
      <c r="GAP5" s="50"/>
      <c r="GAQ5" s="50"/>
      <c r="GAR5" s="50"/>
      <c r="GAS5" s="50"/>
      <c r="GAT5" s="50"/>
      <c r="GAU5" s="50"/>
      <c r="GAV5" s="50"/>
      <c r="GAW5" s="50"/>
      <c r="GAX5" s="50"/>
      <c r="GAY5" s="50"/>
      <c r="GAZ5" s="50"/>
      <c r="GBA5" s="50"/>
      <c r="GBB5" s="50"/>
      <c r="GBC5" s="50"/>
      <c r="GBD5" s="50"/>
      <c r="GBE5" s="50"/>
      <c r="GBF5" s="50"/>
      <c r="GBG5" s="50"/>
      <c r="GBH5" s="50"/>
      <c r="GBI5" s="50"/>
      <c r="GBJ5" s="50"/>
      <c r="GBK5" s="50"/>
      <c r="GBL5" s="50"/>
      <c r="GBM5" s="50"/>
      <c r="GBN5" s="50"/>
      <c r="GBO5" s="50"/>
      <c r="GBP5" s="50"/>
      <c r="GBQ5" s="50"/>
      <c r="GBR5" s="50"/>
      <c r="GBS5" s="50"/>
      <c r="GBT5" s="50"/>
      <c r="GBU5" s="50"/>
      <c r="GBV5" s="50"/>
      <c r="GBW5" s="50"/>
      <c r="GBX5" s="50"/>
      <c r="GBY5" s="50"/>
      <c r="GBZ5" s="50"/>
      <c r="GCA5" s="50"/>
      <c r="GCB5" s="50"/>
      <c r="GCC5" s="50"/>
      <c r="GCD5" s="50"/>
      <c r="GCE5" s="50"/>
      <c r="GCF5" s="50"/>
      <c r="GCG5" s="50"/>
      <c r="GCH5" s="50"/>
      <c r="GCI5" s="50"/>
      <c r="GCJ5" s="50"/>
      <c r="GCK5" s="50"/>
      <c r="GCL5" s="50"/>
      <c r="GCM5" s="50"/>
      <c r="GCN5" s="50"/>
      <c r="GCO5" s="50"/>
      <c r="GCP5" s="50"/>
      <c r="GCQ5" s="50"/>
      <c r="GCR5" s="50"/>
      <c r="GCS5" s="50"/>
      <c r="GCT5" s="50"/>
      <c r="GCU5" s="50"/>
      <c r="GCV5" s="50"/>
      <c r="GCW5" s="50"/>
      <c r="GCX5" s="50"/>
      <c r="GCY5" s="50"/>
      <c r="GCZ5" s="50"/>
      <c r="GDA5" s="50"/>
      <c r="GDB5" s="50"/>
      <c r="GDC5" s="50"/>
      <c r="GDD5" s="50"/>
      <c r="GDE5" s="50"/>
      <c r="GDF5" s="50"/>
      <c r="GDG5" s="50"/>
      <c r="GDH5" s="50"/>
      <c r="GDI5" s="50"/>
      <c r="GDJ5" s="50"/>
      <c r="GDK5" s="50"/>
      <c r="GDL5" s="50"/>
      <c r="GDM5" s="50"/>
      <c r="GDN5" s="50"/>
      <c r="GDO5" s="50"/>
      <c r="GDP5" s="50"/>
      <c r="GDQ5" s="50"/>
      <c r="GDR5" s="50"/>
      <c r="GDS5" s="50"/>
      <c r="GDT5" s="50"/>
      <c r="GDU5" s="50"/>
      <c r="GDV5" s="50"/>
      <c r="GDW5" s="50"/>
      <c r="GDX5" s="50"/>
      <c r="GDY5" s="50"/>
      <c r="GDZ5" s="50"/>
      <c r="GEA5" s="50"/>
      <c r="GEB5" s="50"/>
      <c r="GEC5" s="50"/>
      <c r="GED5" s="50"/>
      <c r="GEE5" s="50"/>
      <c r="GEF5" s="50"/>
      <c r="GEG5" s="50"/>
      <c r="GEH5" s="50"/>
      <c r="GEI5" s="50"/>
      <c r="GEJ5" s="50"/>
      <c r="GEK5" s="50"/>
      <c r="GEL5" s="50"/>
      <c r="GEM5" s="50"/>
      <c r="GEN5" s="50"/>
      <c r="GEO5" s="50"/>
      <c r="GEP5" s="50"/>
      <c r="GEQ5" s="50"/>
      <c r="GER5" s="50"/>
      <c r="GES5" s="50"/>
      <c r="GET5" s="50"/>
      <c r="GEU5" s="50"/>
      <c r="GEV5" s="50"/>
      <c r="GEW5" s="50"/>
      <c r="GEX5" s="50"/>
      <c r="GEY5" s="50"/>
      <c r="GEZ5" s="50"/>
      <c r="GFA5" s="50"/>
      <c r="GFB5" s="50"/>
      <c r="GFC5" s="50"/>
      <c r="GFD5" s="50"/>
      <c r="GFE5" s="50"/>
      <c r="GFF5" s="50"/>
      <c r="GFG5" s="50"/>
      <c r="GFH5" s="50"/>
      <c r="GFI5" s="50"/>
      <c r="GFJ5" s="50"/>
      <c r="GFK5" s="50"/>
      <c r="GFL5" s="50"/>
      <c r="GFM5" s="50"/>
      <c r="GFN5" s="50"/>
      <c r="GFO5" s="50"/>
      <c r="GFP5" s="50"/>
      <c r="GFQ5" s="50"/>
      <c r="GFR5" s="50"/>
      <c r="GFS5" s="50"/>
      <c r="GFT5" s="50"/>
      <c r="GFU5" s="50"/>
      <c r="GFV5" s="50"/>
      <c r="GFW5" s="50"/>
      <c r="GFX5" s="50"/>
      <c r="GFY5" s="50"/>
      <c r="GFZ5" s="50"/>
      <c r="GGA5" s="50"/>
      <c r="GGB5" s="50"/>
      <c r="GGC5" s="50"/>
      <c r="GGD5" s="50"/>
      <c r="GGE5" s="50"/>
      <c r="GGF5" s="50"/>
      <c r="GGG5" s="50"/>
      <c r="GGH5" s="50"/>
      <c r="GGI5" s="50"/>
      <c r="GGJ5" s="50"/>
      <c r="GGK5" s="50"/>
      <c r="GGL5" s="50"/>
      <c r="GGM5" s="50"/>
      <c r="GGN5" s="50"/>
      <c r="GGO5" s="50"/>
      <c r="GGP5" s="50"/>
      <c r="GGQ5" s="50"/>
      <c r="GGR5" s="50"/>
      <c r="GGS5" s="50"/>
      <c r="GGT5" s="50"/>
      <c r="GGU5" s="50"/>
      <c r="GGV5" s="50"/>
      <c r="GGW5" s="50"/>
      <c r="GGX5" s="50"/>
      <c r="GGY5" s="50"/>
      <c r="GGZ5" s="50"/>
      <c r="GHA5" s="50"/>
      <c r="GHB5" s="50"/>
      <c r="GHC5" s="50"/>
      <c r="GHD5" s="50"/>
      <c r="GHE5" s="50"/>
      <c r="GHF5" s="50"/>
      <c r="GHG5" s="50"/>
      <c r="GHH5" s="50"/>
      <c r="GHI5" s="50"/>
      <c r="GHJ5" s="50"/>
      <c r="GHK5" s="50"/>
      <c r="GHL5" s="50"/>
      <c r="GHM5" s="50"/>
      <c r="GHN5" s="50"/>
      <c r="GHO5" s="50"/>
      <c r="GHP5" s="50"/>
      <c r="GHQ5" s="50"/>
      <c r="GHR5" s="50"/>
      <c r="GHS5" s="50"/>
      <c r="GHT5" s="50"/>
      <c r="GHU5" s="50"/>
      <c r="GHV5" s="50"/>
      <c r="GHW5" s="50"/>
      <c r="GHX5" s="50"/>
      <c r="GHY5" s="50"/>
      <c r="GHZ5" s="50"/>
      <c r="GIA5" s="50"/>
      <c r="GIB5" s="50"/>
      <c r="GIC5" s="50"/>
      <c r="GID5" s="50"/>
      <c r="GIE5" s="50"/>
      <c r="GIF5" s="50"/>
      <c r="GIG5" s="50"/>
      <c r="GIH5" s="50"/>
      <c r="GII5" s="50"/>
      <c r="GIJ5" s="50"/>
      <c r="GIK5" s="50"/>
      <c r="GIL5" s="50"/>
      <c r="GIM5" s="50"/>
      <c r="GIN5" s="50"/>
      <c r="GIO5" s="50"/>
      <c r="GIP5" s="50"/>
      <c r="GIQ5" s="50"/>
      <c r="GIR5" s="50"/>
      <c r="GIS5" s="50"/>
      <c r="GIT5" s="50"/>
      <c r="GIU5" s="50"/>
      <c r="GIV5" s="50"/>
      <c r="GIW5" s="50"/>
      <c r="GIX5" s="50"/>
      <c r="GIY5" s="50"/>
      <c r="GIZ5" s="50"/>
      <c r="GJA5" s="50"/>
      <c r="GJB5" s="50"/>
      <c r="GJC5" s="50"/>
      <c r="GJD5" s="50"/>
      <c r="GJE5" s="50"/>
      <c r="GJF5" s="50"/>
      <c r="GJG5" s="50"/>
      <c r="GJH5" s="50"/>
      <c r="GJI5" s="50"/>
      <c r="GJJ5" s="50"/>
      <c r="GJK5" s="50"/>
      <c r="GJL5" s="50"/>
      <c r="GJM5" s="50"/>
      <c r="GJN5" s="50"/>
      <c r="GJO5" s="50"/>
      <c r="GJP5" s="50"/>
      <c r="GJQ5" s="50"/>
      <c r="GJR5" s="50"/>
      <c r="GJS5" s="50"/>
      <c r="GJT5" s="50"/>
      <c r="GJU5" s="50"/>
      <c r="GJV5" s="50"/>
      <c r="GJW5" s="50"/>
      <c r="GJX5" s="50"/>
      <c r="GJY5" s="50"/>
      <c r="GJZ5" s="50"/>
      <c r="GKA5" s="50"/>
      <c r="GKB5" s="50"/>
      <c r="GKC5" s="50"/>
      <c r="GKD5" s="50"/>
      <c r="GKE5" s="50"/>
      <c r="GKF5" s="50"/>
      <c r="GKG5" s="50"/>
      <c r="GKH5" s="50"/>
      <c r="GKI5" s="50"/>
      <c r="GKJ5" s="50"/>
      <c r="GKK5" s="50"/>
      <c r="GKL5" s="50"/>
      <c r="GKM5" s="50"/>
      <c r="GKN5" s="50"/>
      <c r="GKO5" s="50"/>
      <c r="GKP5" s="50"/>
      <c r="GKQ5" s="50"/>
      <c r="GKR5" s="50"/>
      <c r="GKS5" s="50"/>
      <c r="GKT5" s="50"/>
      <c r="GKU5" s="50"/>
      <c r="GKV5" s="50"/>
      <c r="GKW5" s="50"/>
      <c r="GKX5" s="50"/>
      <c r="GKY5" s="50"/>
      <c r="GKZ5" s="50"/>
      <c r="GLA5" s="50"/>
      <c r="GLB5" s="50"/>
      <c r="GLC5" s="50"/>
      <c r="GLD5" s="50"/>
      <c r="GLE5" s="50"/>
      <c r="GLF5" s="50"/>
      <c r="GLG5" s="50"/>
      <c r="GLH5" s="50"/>
      <c r="GLI5" s="50"/>
      <c r="GLJ5" s="50"/>
      <c r="GLK5" s="50"/>
      <c r="GLL5" s="50"/>
      <c r="GLM5" s="50"/>
      <c r="GLN5" s="50"/>
      <c r="GLO5" s="50"/>
      <c r="GLP5" s="50"/>
      <c r="GLQ5" s="50"/>
      <c r="GLR5" s="50"/>
      <c r="GLS5" s="50"/>
      <c r="GLT5" s="50"/>
      <c r="GLU5" s="50"/>
      <c r="GLV5" s="50"/>
      <c r="GLW5" s="50"/>
      <c r="GLX5" s="50"/>
      <c r="GLY5" s="50"/>
      <c r="GLZ5" s="50"/>
      <c r="GMA5" s="50"/>
      <c r="GMB5" s="50"/>
      <c r="GMC5" s="50"/>
      <c r="GMD5" s="50"/>
      <c r="GME5" s="50"/>
      <c r="GMF5" s="50"/>
      <c r="GMG5" s="50"/>
      <c r="GMH5" s="50"/>
      <c r="GMI5" s="50"/>
      <c r="GMJ5" s="50"/>
      <c r="GMK5" s="50"/>
      <c r="GML5" s="50"/>
      <c r="GMM5" s="50"/>
      <c r="GMN5" s="50"/>
      <c r="GMO5" s="50"/>
      <c r="GMP5" s="50"/>
      <c r="GMQ5" s="50"/>
      <c r="GMR5" s="50"/>
      <c r="GMS5" s="50"/>
      <c r="GMT5" s="50"/>
      <c r="GMU5" s="50"/>
      <c r="GMV5" s="50"/>
      <c r="GMW5" s="50"/>
      <c r="GMX5" s="50"/>
      <c r="GMY5" s="50"/>
      <c r="GMZ5" s="50"/>
      <c r="GNA5" s="50"/>
      <c r="GNB5" s="50"/>
      <c r="GNC5" s="50"/>
      <c r="GND5" s="50"/>
      <c r="GNE5" s="50"/>
      <c r="GNF5" s="50"/>
      <c r="GNG5" s="50"/>
      <c r="GNH5" s="50"/>
      <c r="GNI5" s="50"/>
      <c r="GNJ5" s="50"/>
      <c r="GNK5" s="50"/>
      <c r="GNL5" s="50"/>
      <c r="GNM5" s="50"/>
      <c r="GNN5" s="50"/>
      <c r="GNO5" s="50"/>
      <c r="GNP5" s="50"/>
      <c r="GNQ5" s="50"/>
      <c r="GNR5" s="50"/>
      <c r="GNS5" s="50"/>
      <c r="GNT5" s="50"/>
      <c r="GNU5" s="50"/>
      <c r="GNV5" s="50"/>
      <c r="GNW5" s="50"/>
      <c r="GNX5" s="50"/>
      <c r="GNY5" s="50"/>
      <c r="GNZ5" s="50"/>
      <c r="GOA5" s="50"/>
      <c r="GOB5" s="50"/>
      <c r="GOC5" s="50"/>
      <c r="GOD5" s="50"/>
      <c r="GOE5" s="50"/>
      <c r="GOF5" s="50"/>
      <c r="GOG5" s="50"/>
      <c r="GOH5" s="50"/>
      <c r="GOI5" s="50"/>
      <c r="GOJ5" s="50"/>
      <c r="GOK5" s="50"/>
      <c r="GOL5" s="50"/>
      <c r="GOM5" s="50"/>
      <c r="GON5" s="50"/>
      <c r="GOO5" s="50"/>
      <c r="GOP5" s="50"/>
      <c r="GOQ5" s="50"/>
      <c r="GOR5" s="50"/>
      <c r="GOS5" s="50"/>
      <c r="GOT5" s="50"/>
      <c r="GOU5" s="50"/>
      <c r="GOV5" s="50"/>
      <c r="GOW5" s="50"/>
      <c r="GOX5" s="50"/>
      <c r="GOY5" s="50"/>
      <c r="GOZ5" s="50"/>
      <c r="GPA5" s="50"/>
      <c r="GPB5" s="50"/>
      <c r="GPC5" s="50"/>
      <c r="GPD5" s="50"/>
      <c r="GPE5" s="50"/>
      <c r="GPF5" s="50"/>
      <c r="GPG5" s="50"/>
      <c r="GPH5" s="50"/>
      <c r="GPI5" s="50"/>
      <c r="GPJ5" s="50"/>
      <c r="GPK5" s="50"/>
      <c r="GPL5" s="50"/>
      <c r="GPM5" s="50"/>
      <c r="GPN5" s="50"/>
      <c r="GPO5" s="50"/>
      <c r="GPP5" s="50"/>
      <c r="GPQ5" s="50"/>
      <c r="GPR5" s="50"/>
      <c r="GPS5" s="50"/>
      <c r="GPT5" s="50"/>
      <c r="GPU5" s="50"/>
      <c r="GPV5" s="50"/>
      <c r="GPW5" s="50"/>
      <c r="GPX5" s="50"/>
      <c r="GPY5" s="50"/>
      <c r="GPZ5" s="50"/>
      <c r="GQA5" s="50"/>
      <c r="GQB5" s="50"/>
      <c r="GQC5" s="50"/>
      <c r="GQD5" s="50"/>
      <c r="GQE5" s="50"/>
      <c r="GQF5" s="50"/>
      <c r="GQG5" s="50"/>
      <c r="GQH5" s="50"/>
      <c r="GQI5" s="50"/>
      <c r="GQJ5" s="50"/>
      <c r="GQK5" s="50"/>
      <c r="GQL5" s="50"/>
      <c r="GQM5" s="50"/>
      <c r="GQN5" s="50"/>
      <c r="GQO5" s="50"/>
      <c r="GQP5" s="50"/>
      <c r="GQQ5" s="50"/>
      <c r="GQR5" s="50"/>
      <c r="GQS5" s="50"/>
      <c r="GQT5" s="50"/>
      <c r="GQU5" s="50"/>
      <c r="GQV5" s="50"/>
      <c r="GQW5" s="50"/>
      <c r="GQX5" s="50"/>
      <c r="GQY5" s="50"/>
      <c r="GQZ5" s="50"/>
      <c r="GRA5" s="50"/>
      <c r="GRB5" s="50"/>
      <c r="GRC5" s="50"/>
      <c r="GRD5" s="50"/>
      <c r="GRE5" s="50"/>
      <c r="GRF5" s="50"/>
      <c r="GRG5" s="50"/>
      <c r="GRH5" s="50"/>
      <c r="GRI5" s="50"/>
      <c r="GRJ5" s="50"/>
      <c r="GRK5" s="50"/>
      <c r="GRL5" s="50"/>
      <c r="GRM5" s="50"/>
      <c r="GRN5" s="50"/>
      <c r="GRO5" s="50"/>
      <c r="GRP5" s="50"/>
      <c r="GRQ5" s="50"/>
      <c r="GRR5" s="50"/>
      <c r="GRS5" s="50"/>
      <c r="GRT5" s="50"/>
      <c r="GRU5" s="50"/>
      <c r="GRV5" s="50"/>
      <c r="GRW5" s="50"/>
      <c r="GRX5" s="50"/>
      <c r="GRY5" s="50"/>
      <c r="GRZ5" s="50"/>
      <c r="GSA5" s="50"/>
      <c r="GSB5" s="50"/>
      <c r="GSC5" s="50"/>
      <c r="GSD5" s="50"/>
      <c r="GSE5" s="50"/>
      <c r="GSF5" s="50"/>
      <c r="GSG5" s="50"/>
      <c r="GSH5" s="50"/>
      <c r="GSI5" s="50"/>
      <c r="GSJ5" s="50"/>
      <c r="GSK5" s="50"/>
      <c r="GSL5" s="50"/>
      <c r="GSM5" s="50"/>
      <c r="GSN5" s="50"/>
      <c r="GSO5" s="50"/>
      <c r="GSP5" s="50"/>
      <c r="GSQ5" s="50"/>
      <c r="GSR5" s="50"/>
      <c r="GSS5" s="50"/>
      <c r="GST5" s="50"/>
      <c r="GSU5" s="50"/>
      <c r="GSV5" s="50"/>
      <c r="GSW5" s="50"/>
      <c r="GSX5" s="50"/>
      <c r="GSY5" s="50"/>
      <c r="GSZ5" s="50"/>
      <c r="GTA5" s="50"/>
      <c r="GTB5" s="50"/>
      <c r="GTC5" s="50"/>
      <c r="GTD5" s="50"/>
      <c r="GTE5" s="50"/>
      <c r="GTF5" s="50"/>
      <c r="GTG5" s="50"/>
      <c r="GTH5" s="50"/>
      <c r="GTI5" s="50"/>
      <c r="GTJ5" s="50"/>
      <c r="GTK5" s="50"/>
      <c r="GTL5" s="50"/>
      <c r="GTM5" s="50"/>
      <c r="GTN5" s="50"/>
      <c r="GTO5" s="50"/>
      <c r="GTP5" s="50"/>
      <c r="GTQ5" s="50"/>
      <c r="GTR5" s="50"/>
      <c r="GTS5" s="50"/>
      <c r="GTT5" s="50"/>
      <c r="GTU5" s="50"/>
      <c r="GTV5" s="50"/>
      <c r="GTW5" s="50"/>
      <c r="GTX5" s="50"/>
      <c r="GTY5" s="50"/>
      <c r="GTZ5" s="50"/>
      <c r="GUA5" s="50"/>
      <c r="GUB5" s="50"/>
      <c r="GUC5" s="50"/>
      <c r="GUD5" s="50"/>
      <c r="GUE5" s="50"/>
      <c r="GUF5" s="50"/>
      <c r="GUG5" s="50"/>
      <c r="GUH5" s="50"/>
      <c r="GUI5" s="50"/>
      <c r="GUJ5" s="50"/>
      <c r="GUK5" s="50"/>
      <c r="GUL5" s="50"/>
      <c r="GUM5" s="50"/>
      <c r="GUN5" s="50"/>
      <c r="GUO5" s="50"/>
      <c r="GUP5" s="50"/>
      <c r="GUQ5" s="50"/>
      <c r="GUR5" s="50"/>
      <c r="GUS5" s="50"/>
      <c r="GUT5" s="50"/>
      <c r="GUU5" s="50"/>
      <c r="GUV5" s="50"/>
      <c r="GUW5" s="50"/>
      <c r="GUX5" s="50"/>
      <c r="GUY5" s="50"/>
      <c r="GUZ5" s="50"/>
      <c r="GVA5" s="50"/>
      <c r="GVB5" s="50"/>
      <c r="GVC5" s="50"/>
      <c r="GVD5" s="50"/>
      <c r="GVE5" s="50"/>
      <c r="GVF5" s="50"/>
      <c r="GVG5" s="50"/>
      <c r="GVH5" s="50"/>
      <c r="GVI5" s="50"/>
      <c r="GVJ5" s="50"/>
      <c r="GVK5" s="50"/>
      <c r="GVL5" s="50"/>
      <c r="GVM5" s="50"/>
      <c r="GVN5" s="50"/>
      <c r="GVO5" s="50"/>
      <c r="GVP5" s="50"/>
      <c r="GVQ5" s="50"/>
      <c r="GVR5" s="50"/>
      <c r="GVS5" s="50"/>
      <c r="GVT5" s="50"/>
      <c r="GVU5" s="50"/>
      <c r="GVV5" s="50"/>
      <c r="GVW5" s="50"/>
      <c r="GVX5" s="50"/>
      <c r="GVY5" s="50"/>
      <c r="GVZ5" s="50"/>
      <c r="GWA5" s="50"/>
      <c r="GWB5" s="50"/>
      <c r="GWC5" s="50"/>
      <c r="GWD5" s="50"/>
      <c r="GWE5" s="50"/>
      <c r="GWF5" s="50"/>
      <c r="GWG5" s="50"/>
      <c r="GWH5" s="50"/>
      <c r="GWI5" s="50"/>
      <c r="GWJ5" s="50"/>
      <c r="GWK5" s="50"/>
      <c r="GWL5" s="50"/>
      <c r="GWM5" s="50"/>
      <c r="GWN5" s="50"/>
      <c r="GWO5" s="50"/>
      <c r="GWP5" s="50"/>
      <c r="GWQ5" s="50"/>
      <c r="GWR5" s="50"/>
      <c r="GWS5" s="50"/>
      <c r="GWT5" s="50"/>
      <c r="GWU5" s="50"/>
      <c r="GWV5" s="50"/>
      <c r="GWW5" s="50"/>
      <c r="GWX5" s="50"/>
      <c r="GWY5" s="50"/>
      <c r="GWZ5" s="50"/>
      <c r="GXA5" s="50"/>
      <c r="GXB5" s="50"/>
      <c r="GXC5" s="50"/>
      <c r="GXD5" s="50"/>
      <c r="GXE5" s="50"/>
      <c r="GXF5" s="50"/>
      <c r="GXG5" s="50"/>
      <c r="GXH5" s="50"/>
      <c r="GXI5" s="50"/>
      <c r="GXJ5" s="50"/>
      <c r="GXK5" s="50"/>
      <c r="GXL5" s="50"/>
      <c r="GXM5" s="50"/>
      <c r="GXN5" s="50"/>
      <c r="GXO5" s="50"/>
      <c r="GXP5" s="50"/>
      <c r="GXQ5" s="50"/>
      <c r="GXR5" s="50"/>
      <c r="GXS5" s="50"/>
      <c r="GXT5" s="50"/>
      <c r="GXU5" s="50"/>
      <c r="GXV5" s="50"/>
      <c r="GXW5" s="50"/>
      <c r="GXX5" s="50"/>
      <c r="GXY5" s="50"/>
      <c r="GXZ5" s="50"/>
      <c r="GYA5" s="50"/>
      <c r="GYB5" s="50"/>
      <c r="GYC5" s="50"/>
      <c r="GYD5" s="50"/>
      <c r="GYE5" s="50"/>
      <c r="GYF5" s="50"/>
      <c r="GYG5" s="50"/>
      <c r="GYH5" s="50"/>
      <c r="GYI5" s="50"/>
      <c r="GYJ5" s="50"/>
      <c r="GYK5" s="50"/>
      <c r="GYL5" s="50"/>
      <c r="GYM5" s="50"/>
      <c r="GYN5" s="50"/>
      <c r="GYO5" s="50"/>
      <c r="GYP5" s="50"/>
      <c r="GYQ5" s="50"/>
      <c r="GYR5" s="50"/>
      <c r="GYS5" s="50"/>
      <c r="GYT5" s="50"/>
      <c r="GYU5" s="50"/>
      <c r="GYV5" s="50"/>
      <c r="GYW5" s="50"/>
      <c r="GYX5" s="50"/>
      <c r="GYY5" s="50"/>
      <c r="GYZ5" s="50"/>
      <c r="GZA5" s="50"/>
      <c r="GZB5" s="50"/>
      <c r="GZC5" s="50"/>
      <c r="GZD5" s="50"/>
      <c r="GZE5" s="50"/>
      <c r="GZF5" s="50"/>
      <c r="GZG5" s="50"/>
      <c r="GZH5" s="50"/>
      <c r="GZI5" s="50"/>
      <c r="GZJ5" s="50"/>
      <c r="GZK5" s="50"/>
      <c r="GZL5" s="50"/>
      <c r="GZM5" s="50"/>
      <c r="GZN5" s="50"/>
      <c r="GZO5" s="50"/>
      <c r="GZP5" s="50"/>
      <c r="GZQ5" s="50"/>
      <c r="GZR5" s="50"/>
      <c r="GZS5" s="50"/>
      <c r="GZT5" s="50"/>
      <c r="GZU5" s="50"/>
      <c r="GZV5" s="50"/>
      <c r="GZW5" s="50"/>
      <c r="GZX5" s="50"/>
      <c r="GZY5" s="50"/>
      <c r="GZZ5" s="50"/>
      <c r="HAA5" s="50"/>
      <c r="HAB5" s="50"/>
      <c r="HAC5" s="50"/>
      <c r="HAD5" s="50"/>
      <c r="HAE5" s="50"/>
      <c r="HAF5" s="50"/>
      <c r="HAG5" s="50"/>
      <c r="HAH5" s="50"/>
      <c r="HAI5" s="50"/>
      <c r="HAJ5" s="50"/>
      <c r="HAK5" s="50"/>
      <c r="HAL5" s="50"/>
      <c r="HAM5" s="50"/>
      <c r="HAN5" s="50"/>
      <c r="HAO5" s="50"/>
      <c r="HAP5" s="50"/>
      <c r="HAQ5" s="50"/>
      <c r="HAR5" s="50"/>
      <c r="HAS5" s="50"/>
      <c r="HAT5" s="50"/>
      <c r="HAU5" s="50"/>
      <c r="HAV5" s="50"/>
      <c r="HAW5" s="50"/>
      <c r="HAX5" s="50"/>
      <c r="HAY5" s="50"/>
      <c r="HAZ5" s="50"/>
      <c r="HBA5" s="50"/>
      <c r="HBB5" s="50"/>
      <c r="HBC5" s="50"/>
      <c r="HBD5" s="50"/>
      <c r="HBE5" s="50"/>
      <c r="HBF5" s="50"/>
      <c r="HBG5" s="50"/>
      <c r="HBH5" s="50"/>
      <c r="HBI5" s="50"/>
      <c r="HBJ5" s="50"/>
      <c r="HBK5" s="50"/>
      <c r="HBL5" s="50"/>
      <c r="HBM5" s="50"/>
      <c r="HBN5" s="50"/>
      <c r="HBO5" s="50"/>
      <c r="HBP5" s="50"/>
      <c r="HBQ5" s="50"/>
      <c r="HBR5" s="50"/>
      <c r="HBS5" s="50"/>
      <c r="HBT5" s="50"/>
      <c r="HBU5" s="50"/>
      <c r="HBV5" s="50"/>
      <c r="HBW5" s="50"/>
      <c r="HBX5" s="50"/>
      <c r="HBY5" s="50"/>
      <c r="HBZ5" s="50"/>
      <c r="HCA5" s="50"/>
      <c r="HCB5" s="50"/>
      <c r="HCC5" s="50"/>
      <c r="HCD5" s="50"/>
      <c r="HCE5" s="50"/>
      <c r="HCF5" s="50"/>
      <c r="HCG5" s="50"/>
      <c r="HCH5" s="50"/>
      <c r="HCI5" s="50"/>
      <c r="HCJ5" s="50"/>
      <c r="HCK5" s="50"/>
      <c r="HCL5" s="50"/>
      <c r="HCM5" s="50"/>
      <c r="HCN5" s="50"/>
      <c r="HCO5" s="50"/>
      <c r="HCP5" s="50"/>
      <c r="HCQ5" s="50"/>
      <c r="HCR5" s="50"/>
      <c r="HCS5" s="50"/>
      <c r="HCT5" s="50"/>
      <c r="HCU5" s="50"/>
      <c r="HCV5" s="50"/>
      <c r="HCW5" s="50"/>
      <c r="HCX5" s="50"/>
      <c r="HCY5" s="50"/>
      <c r="HCZ5" s="50"/>
      <c r="HDA5" s="50"/>
      <c r="HDB5" s="50"/>
      <c r="HDC5" s="50"/>
      <c r="HDD5" s="50"/>
      <c r="HDE5" s="50"/>
      <c r="HDF5" s="50"/>
      <c r="HDG5" s="50"/>
      <c r="HDH5" s="50"/>
      <c r="HDI5" s="50"/>
      <c r="HDJ5" s="50"/>
      <c r="HDK5" s="50"/>
      <c r="HDL5" s="50"/>
      <c r="HDM5" s="50"/>
      <c r="HDN5" s="50"/>
      <c r="HDO5" s="50"/>
      <c r="HDP5" s="50"/>
      <c r="HDQ5" s="50"/>
      <c r="HDR5" s="50"/>
      <c r="HDS5" s="50"/>
      <c r="HDT5" s="50"/>
      <c r="HDU5" s="50"/>
      <c r="HDV5" s="50"/>
      <c r="HDW5" s="50"/>
      <c r="HDX5" s="50"/>
      <c r="HDY5" s="50"/>
      <c r="HDZ5" s="50"/>
      <c r="HEA5" s="50"/>
      <c r="HEB5" s="50"/>
      <c r="HEC5" s="50"/>
      <c r="HED5" s="50"/>
      <c r="HEE5" s="50"/>
      <c r="HEF5" s="50"/>
      <c r="HEG5" s="50"/>
      <c r="HEH5" s="50"/>
      <c r="HEI5" s="50"/>
      <c r="HEJ5" s="50"/>
      <c r="HEK5" s="50"/>
      <c r="HEL5" s="50"/>
      <c r="HEM5" s="50"/>
      <c r="HEN5" s="50"/>
      <c r="HEO5" s="50"/>
      <c r="HEP5" s="50"/>
      <c r="HEQ5" s="50"/>
      <c r="HER5" s="50"/>
      <c r="HES5" s="50"/>
      <c r="HET5" s="50"/>
      <c r="HEU5" s="50"/>
      <c r="HEV5" s="50"/>
      <c r="HEW5" s="50"/>
      <c r="HEX5" s="50"/>
      <c r="HEY5" s="50"/>
      <c r="HEZ5" s="50"/>
      <c r="HFA5" s="50"/>
      <c r="HFB5" s="50"/>
      <c r="HFC5" s="50"/>
      <c r="HFD5" s="50"/>
      <c r="HFE5" s="50"/>
      <c r="HFF5" s="50"/>
      <c r="HFG5" s="50"/>
      <c r="HFH5" s="50"/>
      <c r="HFI5" s="50"/>
      <c r="HFJ5" s="50"/>
      <c r="HFK5" s="50"/>
      <c r="HFL5" s="50"/>
      <c r="HFM5" s="50"/>
      <c r="HFN5" s="50"/>
      <c r="HFO5" s="50"/>
      <c r="HFP5" s="50"/>
      <c r="HFQ5" s="50"/>
      <c r="HFR5" s="50"/>
      <c r="HFS5" s="50"/>
      <c r="HFT5" s="50"/>
      <c r="HFU5" s="50"/>
      <c r="HFV5" s="50"/>
      <c r="HFW5" s="50"/>
      <c r="HFX5" s="50"/>
      <c r="HFY5" s="50"/>
      <c r="HFZ5" s="50"/>
      <c r="HGA5" s="50"/>
      <c r="HGB5" s="50"/>
      <c r="HGC5" s="50"/>
      <c r="HGD5" s="50"/>
      <c r="HGE5" s="50"/>
      <c r="HGF5" s="50"/>
      <c r="HGG5" s="50"/>
      <c r="HGH5" s="50"/>
      <c r="HGI5" s="50"/>
      <c r="HGJ5" s="50"/>
      <c r="HGK5" s="50"/>
      <c r="HGL5" s="50"/>
      <c r="HGM5" s="50"/>
      <c r="HGN5" s="50"/>
      <c r="HGO5" s="50"/>
      <c r="HGP5" s="50"/>
      <c r="HGQ5" s="50"/>
      <c r="HGR5" s="50"/>
      <c r="HGS5" s="50"/>
      <c r="HGT5" s="50"/>
      <c r="HGU5" s="50"/>
      <c r="HGV5" s="50"/>
      <c r="HGW5" s="50"/>
      <c r="HGX5" s="50"/>
      <c r="HGY5" s="50"/>
      <c r="HGZ5" s="50"/>
      <c r="HHA5" s="50"/>
      <c r="HHB5" s="50"/>
      <c r="HHC5" s="50"/>
      <c r="HHD5" s="50"/>
      <c r="HHE5" s="50"/>
      <c r="HHF5" s="50"/>
      <c r="HHG5" s="50"/>
      <c r="HHH5" s="50"/>
      <c r="HHI5" s="50"/>
      <c r="HHJ5" s="50"/>
      <c r="HHK5" s="50"/>
      <c r="HHL5" s="50"/>
      <c r="HHM5" s="50"/>
      <c r="HHN5" s="50"/>
      <c r="HHO5" s="50"/>
      <c r="HHP5" s="50"/>
      <c r="HHQ5" s="50"/>
      <c r="HHR5" s="50"/>
      <c r="HHS5" s="50"/>
      <c r="HHT5" s="50"/>
      <c r="HHU5" s="50"/>
      <c r="HHV5" s="50"/>
      <c r="HHW5" s="50"/>
      <c r="HHX5" s="50"/>
      <c r="HHY5" s="50"/>
      <c r="HHZ5" s="50"/>
      <c r="HIA5" s="50"/>
      <c r="HIB5" s="50"/>
      <c r="HIC5" s="50"/>
      <c r="HID5" s="50"/>
      <c r="HIE5" s="50"/>
      <c r="HIF5" s="50"/>
      <c r="HIG5" s="50"/>
      <c r="HIH5" s="50"/>
      <c r="HII5" s="50"/>
      <c r="HIJ5" s="50"/>
      <c r="HIK5" s="50"/>
      <c r="HIL5" s="50"/>
      <c r="HIM5" s="50"/>
      <c r="HIN5" s="50"/>
      <c r="HIO5" s="50"/>
      <c r="HIP5" s="50"/>
      <c r="HIQ5" s="50"/>
      <c r="HIR5" s="50"/>
      <c r="HIS5" s="50"/>
      <c r="HIT5" s="50"/>
      <c r="HIU5" s="50"/>
      <c r="HIV5" s="50"/>
      <c r="HIW5" s="50"/>
      <c r="HIX5" s="50"/>
      <c r="HIY5" s="50"/>
      <c r="HIZ5" s="50"/>
      <c r="HJA5" s="50"/>
      <c r="HJB5" s="50"/>
      <c r="HJC5" s="50"/>
      <c r="HJD5" s="50"/>
      <c r="HJE5" s="50"/>
      <c r="HJF5" s="50"/>
      <c r="HJG5" s="50"/>
      <c r="HJH5" s="50"/>
      <c r="HJI5" s="50"/>
      <c r="HJJ5" s="50"/>
      <c r="HJK5" s="50"/>
      <c r="HJL5" s="50"/>
      <c r="HJM5" s="50"/>
      <c r="HJN5" s="50"/>
      <c r="HJO5" s="50"/>
      <c r="HJP5" s="50"/>
      <c r="HJQ5" s="50"/>
      <c r="HJR5" s="50"/>
      <c r="HJS5" s="50"/>
      <c r="HJT5" s="50"/>
      <c r="HJU5" s="50"/>
      <c r="HJV5" s="50"/>
      <c r="HJW5" s="50"/>
      <c r="HJX5" s="50"/>
      <c r="HJY5" s="50"/>
      <c r="HJZ5" s="50"/>
      <c r="HKA5" s="50"/>
      <c r="HKB5" s="50"/>
      <c r="HKC5" s="50"/>
      <c r="HKD5" s="50"/>
      <c r="HKE5" s="50"/>
      <c r="HKF5" s="50"/>
      <c r="HKG5" s="50"/>
      <c r="HKH5" s="50"/>
      <c r="HKI5" s="50"/>
      <c r="HKJ5" s="50"/>
      <c r="HKK5" s="50"/>
      <c r="HKL5" s="50"/>
      <c r="HKM5" s="50"/>
      <c r="HKN5" s="50"/>
      <c r="HKO5" s="50"/>
      <c r="HKP5" s="50"/>
      <c r="HKQ5" s="50"/>
      <c r="HKR5" s="50"/>
      <c r="HKS5" s="50"/>
      <c r="HKT5" s="50"/>
      <c r="HKU5" s="50"/>
      <c r="HKV5" s="50"/>
      <c r="HKW5" s="50"/>
      <c r="HKX5" s="50"/>
      <c r="HKY5" s="50"/>
      <c r="HKZ5" s="50"/>
      <c r="HLA5" s="50"/>
      <c r="HLB5" s="50"/>
      <c r="HLC5" s="50"/>
      <c r="HLD5" s="50"/>
      <c r="HLE5" s="50"/>
      <c r="HLF5" s="50"/>
      <c r="HLG5" s="50"/>
      <c r="HLH5" s="50"/>
      <c r="HLI5" s="50"/>
      <c r="HLJ5" s="50"/>
      <c r="HLK5" s="50"/>
      <c r="HLL5" s="50"/>
      <c r="HLM5" s="50"/>
      <c r="HLN5" s="50"/>
      <c r="HLO5" s="50"/>
      <c r="HLP5" s="50"/>
      <c r="HLQ5" s="50"/>
      <c r="HLR5" s="50"/>
      <c r="HLS5" s="50"/>
      <c r="HLT5" s="50"/>
      <c r="HLU5" s="50"/>
      <c r="HLV5" s="50"/>
      <c r="HLW5" s="50"/>
      <c r="HLX5" s="50"/>
      <c r="HLY5" s="50"/>
      <c r="HLZ5" s="50"/>
      <c r="HMA5" s="50"/>
      <c r="HMB5" s="50"/>
      <c r="HMC5" s="50"/>
      <c r="HMD5" s="50"/>
      <c r="HME5" s="50"/>
      <c r="HMF5" s="50"/>
      <c r="HMG5" s="50"/>
      <c r="HMH5" s="50"/>
      <c r="HMI5" s="50"/>
      <c r="HMJ5" s="50"/>
      <c r="HMK5" s="50"/>
      <c r="HML5" s="50"/>
      <c r="HMM5" s="50"/>
      <c r="HMN5" s="50"/>
      <c r="HMO5" s="50"/>
      <c r="HMP5" s="50"/>
      <c r="HMQ5" s="50"/>
      <c r="HMR5" s="50"/>
      <c r="HMS5" s="50"/>
      <c r="HMT5" s="50"/>
      <c r="HMU5" s="50"/>
      <c r="HMV5" s="50"/>
      <c r="HMW5" s="50"/>
      <c r="HMX5" s="50"/>
      <c r="HMY5" s="50"/>
      <c r="HMZ5" s="50"/>
      <c r="HNA5" s="50"/>
      <c r="HNB5" s="50"/>
      <c r="HNC5" s="50"/>
      <c r="HND5" s="50"/>
      <c r="HNE5" s="50"/>
      <c r="HNF5" s="50"/>
      <c r="HNG5" s="50"/>
      <c r="HNH5" s="50"/>
      <c r="HNI5" s="50"/>
      <c r="HNJ5" s="50"/>
      <c r="HNK5" s="50"/>
      <c r="HNL5" s="50"/>
      <c r="HNM5" s="50"/>
      <c r="HNN5" s="50"/>
      <c r="HNO5" s="50"/>
      <c r="HNP5" s="50"/>
      <c r="HNQ5" s="50"/>
      <c r="HNR5" s="50"/>
      <c r="HNS5" s="50"/>
      <c r="HNT5" s="50"/>
      <c r="HNU5" s="50"/>
      <c r="HNV5" s="50"/>
      <c r="HNW5" s="50"/>
      <c r="HNX5" s="50"/>
      <c r="HNY5" s="50"/>
      <c r="HNZ5" s="50"/>
      <c r="HOA5" s="50"/>
      <c r="HOB5" s="50"/>
      <c r="HOC5" s="50"/>
      <c r="HOD5" s="50"/>
      <c r="HOE5" s="50"/>
      <c r="HOF5" s="50"/>
      <c r="HOG5" s="50"/>
      <c r="HOH5" s="50"/>
      <c r="HOI5" s="50"/>
      <c r="HOJ5" s="50"/>
      <c r="HOK5" s="50"/>
      <c r="HOL5" s="50"/>
      <c r="HOM5" s="50"/>
      <c r="HON5" s="50"/>
      <c r="HOO5" s="50"/>
      <c r="HOP5" s="50"/>
      <c r="HOQ5" s="50"/>
      <c r="HOR5" s="50"/>
      <c r="HOS5" s="50"/>
      <c r="HOT5" s="50"/>
      <c r="HOU5" s="50"/>
      <c r="HOV5" s="50"/>
      <c r="HOW5" s="50"/>
      <c r="HOX5" s="50"/>
      <c r="HOY5" s="50"/>
      <c r="HOZ5" s="50"/>
      <c r="HPA5" s="50"/>
      <c r="HPB5" s="50"/>
      <c r="HPC5" s="50"/>
      <c r="HPD5" s="50"/>
      <c r="HPE5" s="50"/>
      <c r="HPF5" s="50"/>
      <c r="HPG5" s="50"/>
      <c r="HPH5" s="50"/>
      <c r="HPI5" s="50"/>
      <c r="HPJ5" s="50"/>
      <c r="HPK5" s="50"/>
      <c r="HPL5" s="50"/>
      <c r="HPM5" s="50"/>
      <c r="HPN5" s="50"/>
      <c r="HPO5" s="50"/>
      <c r="HPP5" s="50"/>
      <c r="HPQ5" s="50"/>
      <c r="HPR5" s="50"/>
      <c r="HPS5" s="50"/>
      <c r="HPT5" s="50"/>
      <c r="HPU5" s="50"/>
      <c r="HPV5" s="50"/>
      <c r="HPW5" s="50"/>
      <c r="HPX5" s="50"/>
      <c r="HPY5" s="50"/>
      <c r="HPZ5" s="50"/>
      <c r="HQA5" s="50"/>
      <c r="HQB5" s="50"/>
      <c r="HQC5" s="50"/>
      <c r="HQD5" s="50"/>
      <c r="HQE5" s="50"/>
      <c r="HQF5" s="50"/>
      <c r="HQG5" s="50"/>
      <c r="HQH5" s="50"/>
      <c r="HQI5" s="50"/>
      <c r="HQJ5" s="50"/>
      <c r="HQK5" s="50"/>
      <c r="HQL5" s="50"/>
      <c r="HQM5" s="50"/>
      <c r="HQN5" s="50"/>
      <c r="HQO5" s="50"/>
      <c r="HQP5" s="50"/>
      <c r="HQQ5" s="50"/>
      <c r="HQR5" s="50"/>
      <c r="HQS5" s="50"/>
      <c r="HQT5" s="50"/>
      <c r="HQU5" s="50"/>
      <c r="HQV5" s="50"/>
      <c r="HQW5" s="50"/>
      <c r="HQX5" s="50"/>
      <c r="HQY5" s="50"/>
      <c r="HQZ5" s="50"/>
      <c r="HRA5" s="50"/>
      <c r="HRB5" s="50"/>
      <c r="HRC5" s="50"/>
      <c r="HRD5" s="50"/>
      <c r="HRE5" s="50"/>
      <c r="HRF5" s="50"/>
      <c r="HRG5" s="50"/>
      <c r="HRH5" s="50"/>
      <c r="HRI5" s="50"/>
      <c r="HRJ5" s="50"/>
      <c r="HRK5" s="50"/>
      <c r="HRL5" s="50"/>
      <c r="HRM5" s="50"/>
      <c r="HRN5" s="50"/>
      <c r="HRO5" s="50"/>
      <c r="HRP5" s="50"/>
      <c r="HRQ5" s="50"/>
      <c r="HRR5" s="50"/>
      <c r="HRS5" s="50"/>
      <c r="HRT5" s="50"/>
      <c r="HRU5" s="50"/>
      <c r="HRV5" s="50"/>
      <c r="HRW5" s="50"/>
      <c r="HRX5" s="50"/>
      <c r="HRY5" s="50"/>
      <c r="HRZ5" s="50"/>
      <c r="HSA5" s="50"/>
      <c r="HSB5" s="50"/>
      <c r="HSC5" s="50"/>
      <c r="HSD5" s="50"/>
      <c r="HSE5" s="50"/>
      <c r="HSF5" s="50"/>
      <c r="HSG5" s="50"/>
      <c r="HSH5" s="50"/>
      <c r="HSI5" s="50"/>
      <c r="HSJ5" s="50"/>
      <c r="HSK5" s="50"/>
      <c r="HSL5" s="50"/>
      <c r="HSM5" s="50"/>
      <c r="HSN5" s="50"/>
      <c r="HSO5" s="50"/>
      <c r="HSP5" s="50"/>
      <c r="HSQ5" s="50"/>
      <c r="HSR5" s="50"/>
      <c r="HSS5" s="50"/>
      <c r="HST5" s="50"/>
      <c r="HSU5" s="50"/>
      <c r="HSV5" s="50"/>
      <c r="HSW5" s="50"/>
      <c r="HSX5" s="50"/>
      <c r="HSY5" s="50"/>
      <c r="HSZ5" s="50"/>
      <c r="HTA5" s="50"/>
      <c r="HTB5" s="50"/>
      <c r="HTC5" s="50"/>
      <c r="HTD5" s="50"/>
      <c r="HTE5" s="50"/>
      <c r="HTF5" s="50"/>
      <c r="HTG5" s="50"/>
      <c r="HTH5" s="50"/>
      <c r="HTI5" s="50"/>
      <c r="HTJ5" s="50"/>
      <c r="HTK5" s="50"/>
      <c r="HTL5" s="50"/>
      <c r="HTM5" s="50"/>
      <c r="HTN5" s="50"/>
      <c r="HTO5" s="50"/>
      <c r="HTP5" s="50"/>
      <c r="HTQ5" s="50"/>
      <c r="HTR5" s="50"/>
      <c r="HTS5" s="50"/>
      <c r="HTT5" s="50"/>
      <c r="HTU5" s="50"/>
      <c r="HTV5" s="50"/>
      <c r="HTW5" s="50"/>
      <c r="HTX5" s="50"/>
      <c r="HTY5" s="50"/>
      <c r="HTZ5" s="50"/>
      <c r="HUA5" s="50"/>
      <c r="HUB5" s="50"/>
      <c r="HUC5" s="50"/>
      <c r="HUD5" s="50"/>
      <c r="HUE5" s="50"/>
      <c r="HUF5" s="50"/>
      <c r="HUG5" s="50"/>
      <c r="HUH5" s="50"/>
      <c r="HUI5" s="50"/>
      <c r="HUJ5" s="50"/>
      <c r="HUK5" s="50"/>
      <c r="HUL5" s="50"/>
      <c r="HUM5" s="50"/>
      <c r="HUN5" s="50"/>
      <c r="HUO5" s="50"/>
      <c r="HUP5" s="50"/>
      <c r="HUQ5" s="50"/>
      <c r="HUR5" s="50"/>
      <c r="HUS5" s="50"/>
      <c r="HUT5" s="50"/>
      <c r="HUU5" s="50"/>
      <c r="HUV5" s="50"/>
      <c r="HUW5" s="50"/>
      <c r="HUX5" s="50"/>
      <c r="HUY5" s="50"/>
      <c r="HUZ5" s="50"/>
      <c r="HVA5" s="50"/>
      <c r="HVB5" s="50"/>
      <c r="HVC5" s="50"/>
      <c r="HVD5" s="50"/>
      <c r="HVE5" s="50"/>
      <c r="HVF5" s="50"/>
      <c r="HVG5" s="50"/>
      <c r="HVH5" s="50"/>
      <c r="HVI5" s="50"/>
      <c r="HVJ5" s="50"/>
      <c r="HVK5" s="50"/>
      <c r="HVL5" s="50"/>
      <c r="HVM5" s="50"/>
      <c r="HVN5" s="50"/>
      <c r="HVO5" s="50"/>
      <c r="HVP5" s="50"/>
      <c r="HVQ5" s="50"/>
      <c r="HVR5" s="50"/>
      <c r="HVS5" s="50"/>
      <c r="HVT5" s="50"/>
      <c r="HVU5" s="50"/>
      <c r="HVV5" s="50"/>
      <c r="HVW5" s="50"/>
      <c r="HVX5" s="50"/>
      <c r="HVY5" s="50"/>
      <c r="HVZ5" s="50"/>
      <c r="HWA5" s="50"/>
      <c r="HWB5" s="50"/>
      <c r="HWC5" s="50"/>
      <c r="HWD5" s="50"/>
      <c r="HWE5" s="50"/>
      <c r="HWF5" s="50"/>
      <c r="HWG5" s="50"/>
      <c r="HWH5" s="50"/>
      <c r="HWI5" s="50"/>
      <c r="HWJ5" s="50"/>
      <c r="HWK5" s="50"/>
      <c r="HWL5" s="50"/>
      <c r="HWM5" s="50"/>
      <c r="HWN5" s="50"/>
      <c r="HWO5" s="50"/>
      <c r="HWP5" s="50"/>
      <c r="HWQ5" s="50"/>
      <c r="HWR5" s="50"/>
      <c r="HWS5" s="50"/>
      <c r="HWT5" s="50"/>
      <c r="HWU5" s="50"/>
      <c r="HWV5" s="50"/>
      <c r="HWW5" s="50"/>
      <c r="HWX5" s="50"/>
      <c r="HWY5" s="50"/>
      <c r="HWZ5" s="50"/>
      <c r="HXA5" s="50"/>
      <c r="HXB5" s="50"/>
      <c r="HXC5" s="50"/>
      <c r="HXD5" s="50"/>
      <c r="HXE5" s="50"/>
      <c r="HXF5" s="50"/>
      <c r="HXG5" s="50"/>
      <c r="HXH5" s="50"/>
      <c r="HXI5" s="50"/>
      <c r="HXJ5" s="50"/>
      <c r="HXK5" s="50"/>
      <c r="HXL5" s="50"/>
      <c r="HXM5" s="50"/>
      <c r="HXN5" s="50"/>
      <c r="HXO5" s="50"/>
      <c r="HXP5" s="50"/>
      <c r="HXQ5" s="50"/>
      <c r="HXR5" s="50"/>
      <c r="HXS5" s="50"/>
      <c r="HXT5" s="50"/>
      <c r="HXU5" s="50"/>
      <c r="HXV5" s="50"/>
      <c r="HXW5" s="50"/>
      <c r="HXX5" s="50"/>
      <c r="HXY5" s="50"/>
      <c r="HXZ5" s="50"/>
      <c r="HYA5" s="50"/>
      <c r="HYB5" s="50"/>
      <c r="HYC5" s="50"/>
      <c r="HYD5" s="50"/>
      <c r="HYE5" s="50"/>
      <c r="HYF5" s="50"/>
      <c r="HYG5" s="50"/>
      <c r="HYH5" s="50"/>
      <c r="HYI5" s="50"/>
      <c r="HYJ5" s="50"/>
      <c r="HYK5" s="50"/>
      <c r="HYL5" s="50"/>
      <c r="HYM5" s="50"/>
      <c r="HYN5" s="50"/>
      <c r="HYO5" s="50"/>
      <c r="HYP5" s="50"/>
      <c r="HYQ5" s="50"/>
      <c r="HYR5" s="50"/>
      <c r="HYS5" s="50"/>
      <c r="HYT5" s="50"/>
      <c r="HYU5" s="50"/>
      <c r="HYV5" s="50"/>
      <c r="HYW5" s="50"/>
      <c r="HYX5" s="50"/>
      <c r="HYY5" s="50"/>
      <c r="HYZ5" s="50"/>
      <c r="HZA5" s="50"/>
      <c r="HZB5" s="50"/>
      <c r="HZC5" s="50"/>
      <c r="HZD5" s="50"/>
      <c r="HZE5" s="50"/>
      <c r="HZF5" s="50"/>
      <c r="HZG5" s="50"/>
      <c r="HZH5" s="50"/>
      <c r="HZI5" s="50"/>
      <c r="HZJ5" s="50"/>
      <c r="HZK5" s="50"/>
      <c r="HZL5" s="50"/>
      <c r="HZM5" s="50"/>
      <c r="HZN5" s="50"/>
      <c r="HZO5" s="50"/>
      <c r="HZP5" s="50"/>
      <c r="HZQ5" s="50"/>
      <c r="HZR5" s="50"/>
      <c r="HZS5" s="50"/>
      <c r="HZT5" s="50"/>
      <c r="HZU5" s="50"/>
      <c r="HZV5" s="50"/>
      <c r="HZW5" s="50"/>
      <c r="HZX5" s="50"/>
      <c r="HZY5" s="50"/>
      <c r="HZZ5" s="50"/>
      <c r="IAA5" s="50"/>
      <c r="IAB5" s="50"/>
      <c r="IAC5" s="50"/>
      <c r="IAD5" s="50"/>
      <c r="IAE5" s="50"/>
      <c r="IAF5" s="50"/>
      <c r="IAG5" s="50"/>
      <c r="IAH5" s="50"/>
      <c r="IAI5" s="50"/>
      <c r="IAJ5" s="50"/>
      <c r="IAK5" s="50"/>
      <c r="IAL5" s="50"/>
      <c r="IAM5" s="50"/>
      <c r="IAN5" s="50"/>
      <c r="IAO5" s="50"/>
      <c r="IAP5" s="50"/>
      <c r="IAQ5" s="50"/>
      <c r="IAR5" s="50"/>
      <c r="IAS5" s="50"/>
      <c r="IAT5" s="50"/>
      <c r="IAU5" s="50"/>
      <c r="IAV5" s="50"/>
      <c r="IAW5" s="50"/>
      <c r="IAX5" s="50"/>
      <c r="IAY5" s="50"/>
      <c r="IAZ5" s="50"/>
      <c r="IBA5" s="50"/>
      <c r="IBB5" s="50"/>
      <c r="IBC5" s="50"/>
      <c r="IBD5" s="50"/>
      <c r="IBE5" s="50"/>
      <c r="IBF5" s="50"/>
      <c r="IBG5" s="50"/>
      <c r="IBH5" s="50"/>
      <c r="IBI5" s="50"/>
      <c r="IBJ5" s="50"/>
      <c r="IBK5" s="50"/>
      <c r="IBL5" s="50"/>
      <c r="IBM5" s="50"/>
      <c r="IBN5" s="50"/>
      <c r="IBO5" s="50"/>
      <c r="IBP5" s="50"/>
      <c r="IBQ5" s="50"/>
      <c r="IBR5" s="50"/>
      <c r="IBS5" s="50"/>
      <c r="IBT5" s="50"/>
      <c r="IBU5" s="50"/>
      <c r="IBV5" s="50"/>
      <c r="IBW5" s="50"/>
      <c r="IBX5" s="50"/>
      <c r="IBY5" s="50"/>
      <c r="IBZ5" s="50"/>
      <c r="ICA5" s="50"/>
      <c r="ICB5" s="50"/>
      <c r="ICC5" s="50"/>
      <c r="ICD5" s="50"/>
      <c r="ICE5" s="50"/>
      <c r="ICF5" s="50"/>
      <c r="ICG5" s="50"/>
      <c r="ICH5" s="50"/>
      <c r="ICI5" s="50"/>
      <c r="ICJ5" s="50"/>
      <c r="ICK5" s="50"/>
      <c r="ICL5" s="50"/>
      <c r="ICM5" s="50"/>
      <c r="ICN5" s="50"/>
      <c r="ICO5" s="50"/>
      <c r="ICP5" s="50"/>
      <c r="ICQ5" s="50"/>
      <c r="ICR5" s="50"/>
      <c r="ICS5" s="50"/>
      <c r="ICT5" s="50"/>
      <c r="ICU5" s="50"/>
      <c r="ICV5" s="50"/>
      <c r="ICW5" s="50"/>
      <c r="ICX5" s="50"/>
      <c r="ICY5" s="50"/>
      <c r="ICZ5" s="50"/>
      <c r="IDA5" s="50"/>
      <c r="IDB5" s="50"/>
      <c r="IDC5" s="50"/>
      <c r="IDD5" s="50"/>
      <c r="IDE5" s="50"/>
      <c r="IDF5" s="50"/>
      <c r="IDG5" s="50"/>
      <c r="IDH5" s="50"/>
      <c r="IDI5" s="50"/>
      <c r="IDJ5" s="50"/>
      <c r="IDK5" s="50"/>
      <c r="IDL5" s="50"/>
      <c r="IDM5" s="50"/>
      <c r="IDN5" s="50"/>
      <c r="IDO5" s="50"/>
      <c r="IDP5" s="50"/>
      <c r="IDQ5" s="50"/>
      <c r="IDR5" s="50"/>
      <c r="IDS5" s="50"/>
      <c r="IDT5" s="50"/>
      <c r="IDU5" s="50"/>
      <c r="IDV5" s="50"/>
      <c r="IDW5" s="50"/>
      <c r="IDX5" s="50"/>
      <c r="IDY5" s="50"/>
      <c r="IDZ5" s="50"/>
      <c r="IEA5" s="50"/>
      <c r="IEB5" s="50"/>
      <c r="IEC5" s="50"/>
      <c r="IED5" s="50"/>
      <c r="IEE5" s="50"/>
      <c r="IEF5" s="50"/>
      <c r="IEG5" s="50"/>
      <c r="IEH5" s="50"/>
      <c r="IEI5" s="50"/>
      <c r="IEJ5" s="50"/>
      <c r="IEK5" s="50"/>
      <c r="IEL5" s="50"/>
      <c r="IEM5" s="50"/>
      <c r="IEN5" s="50"/>
      <c r="IEO5" s="50"/>
      <c r="IEP5" s="50"/>
      <c r="IEQ5" s="50"/>
      <c r="IER5" s="50"/>
      <c r="IES5" s="50"/>
      <c r="IET5" s="50"/>
      <c r="IEU5" s="50"/>
      <c r="IEV5" s="50"/>
      <c r="IEW5" s="50"/>
      <c r="IEX5" s="50"/>
      <c r="IEY5" s="50"/>
      <c r="IEZ5" s="50"/>
      <c r="IFA5" s="50"/>
      <c r="IFB5" s="50"/>
      <c r="IFC5" s="50"/>
      <c r="IFD5" s="50"/>
      <c r="IFE5" s="50"/>
      <c r="IFF5" s="50"/>
      <c r="IFG5" s="50"/>
      <c r="IFH5" s="50"/>
      <c r="IFI5" s="50"/>
      <c r="IFJ5" s="50"/>
      <c r="IFK5" s="50"/>
      <c r="IFL5" s="50"/>
      <c r="IFM5" s="50"/>
      <c r="IFN5" s="50"/>
      <c r="IFO5" s="50"/>
      <c r="IFP5" s="50"/>
      <c r="IFQ5" s="50"/>
      <c r="IFR5" s="50"/>
      <c r="IFS5" s="50"/>
      <c r="IFT5" s="50"/>
      <c r="IFU5" s="50"/>
      <c r="IFV5" s="50"/>
      <c r="IFW5" s="50"/>
      <c r="IFX5" s="50"/>
      <c r="IFY5" s="50"/>
      <c r="IFZ5" s="50"/>
      <c r="IGA5" s="50"/>
      <c r="IGB5" s="50"/>
      <c r="IGC5" s="50"/>
      <c r="IGD5" s="50"/>
      <c r="IGE5" s="50"/>
      <c r="IGF5" s="50"/>
      <c r="IGG5" s="50"/>
      <c r="IGH5" s="50"/>
      <c r="IGI5" s="50"/>
      <c r="IGJ5" s="50"/>
      <c r="IGK5" s="50"/>
      <c r="IGL5" s="50"/>
      <c r="IGM5" s="50"/>
      <c r="IGN5" s="50"/>
      <c r="IGO5" s="50"/>
      <c r="IGP5" s="50"/>
      <c r="IGQ5" s="50"/>
      <c r="IGR5" s="50"/>
      <c r="IGS5" s="50"/>
      <c r="IGT5" s="50"/>
      <c r="IGU5" s="50"/>
      <c r="IGV5" s="50"/>
      <c r="IGW5" s="50"/>
      <c r="IGX5" s="50"/>
      <c r="IGY5" s="50"/>
      <c r="IGZ5" s="50"/>
      <c r="IHA5" s="50"/>
      <c r="IHB5" s="50"/>
      <c r="IHC5" s="50"/>
      <c r="IHD5" s="50"/>
      <c r="IHE5" s="50"/>
      <c r="IHF5" s="50"/>
      <c r="IHG5" s="50"/>
      <c r="IHH5" s="50"/>
      <c r="IHI5" s="50"/>
      <c r="IHJ5" s="50"/>
      <c r="IHK5" s="50"/>
      <c r="IHL5" s="50"/>
      <c r="IHM5" s="50"/>
      <c r="IHN5" s="50"/>
      <c r="IHO5" s="50"/>
      <c r="IHP5" s="50"/>
      <c r="IHQ5" s="50"/>
      <c r="IHR5" s="50"/>
      <c r="IHS5" s="50"/>
      <c r="IHT5" s="50"/>
      <c r="IHU5" s="50"/>
      <c r="IHV5" s="50"/>
      <c r="IHW5" s="50"/>
      <c r="IHX5" s="50"/>
      <c r="IHY5" s="50"/>
      <c r="IHZ5" s="50"/>
      <c r="IIA5" s="50"/>
      <c r="IIB5" s="50"/>
      <c r="IIC5" s="50"/>
      <c r="IID5" s="50"/>
      <c r="IIE5" s="50"/>
      <c r="IIF5" s="50"/>
      <c r="IIG5" s="50"/>
      <c r="IIH5" s="50"/>
      <c r="III5" s="50"/>
      <c r="IIJ5" s="50"/>
      <c r="IIK5" s="50"/>
      <c r="IIL5" s="50"/>
      <c r="IIM5" s="50"/>
      <c r="IIN5" s="50"/>
      <c r="IIO5" s="50"/>
      <c r="IIP5" s="50"/>
      <c r="IIQ5" s="50"/>
      <c r="IIR5" s="50"/>
      <c r="IIS5" s="50"/>
      <c r="IIT5" s="50"/>
      <c r="IIU5" s="50"/>
      <c r="IIV5" s="50"/>
      <c r="IIW5" s="50"/>
      <c r="IIX5" s="50"/>
      <c r="IIY5" s="50"/>
      <c r="IIZ5" s="50"/>
      <c r="IJA5" s="50"/>
      <c r="IJB5" s="50"/>
      <c r="IJC5" s="50"/>
      <c r="IJD5" s="50"/>
      <c r="IJE5" s="50"/>
      <c r="IJF5" s="50"/>
      <c r="IJG5" s="50"/>
      <c r="IJH5" s="50"/>
      <c r="IJI5" s="50"/>
      <c r="IJJ5" s="50"/>
      <c r="IJK5" s="50"/>
      <c r="IJL5" s="50"/>
      <c r="IJM5" s="50"/>
      <c r="IJN5" s="50"/>
      <c r="IJO5" s="50"/>
      <c r="IJP5" s="50"/>
      <c r="IJQ5" s="50"/>
      <c r="IJR5" s="50"/>
      <c r="IJS5" s="50"/>
      <c r="IJT5" s="50"/>
      <c r="IJU5" s="50"/>
      <c r="IJV5" s="50"/>
      <c r="IJW5" s="50"/>
      <c r="IJX5" s="50"/>
      <c r="IJY5" s="50"/>
      <c r="IJZ5" s="50"/>
      <c r="IKA5" s="50"/>
      <c r="IKB5" s="50"/>
      <c r="IKC5" s="50"/>
      <c r="IKD5" s="50"/>
      <c r="IKE5" s="50"/>
      <c r="IKF5" s="50"/>
      <c r="IKG5" s="50"/>
      <c r="IKH5" s="50"/>
      <c r="IKI5" s="50"/>
      <c r="IKJ5" s="50"/>
      <c r="IKK5" s="50"/>
      <c r="IKL5" s="50"/>
      <c r="IKM5" s="50"/>
      <c r="IKN5" s="50"/>
      <c r="IKO5" s="50"/>
      <c r="IKP5" s="50"/>
      <c r="IKQ5" s="50"/>
      <c r="IKR5" s="50"/>
      <c r="IKS5" s="50"/>
      <c r="IKT5" s="50"/>
      <c r="IKU5" s="50"/>
      <c r="IKV5" s="50"/>
      <c r="IKW5" s="50"/>
      <c r="IKX5" s="50"/>
      <c r="IKY5" s="50"/>
      <c r="IKZ5" s="50"/>
      <c r="ILA5" s="50"/>
      <c r="ILB5" s="50"/>
      <c r="ILC5" s="50"/>
      <c r="ILD5" s="50"/>
      <c r="ILE5" s="50"/>
      <c r="ILF5" s="50"/>
      <c r="ILG5" s="50"/>
      <c r="ILH5" s="50"/>
      <c r="ILI5" s="50"/>
      <c r="ILJ5" s="50"/>
      <c r="ILK5" s="50"/>
      <c r="ILL5" s="50"/>
      <c r="ILM5" s="50"/>
      <c r="ILN5" s="50"/>
      <c r="ILO5" s="50"/>
      <c r="ILP5" s="50"/>
      <c r="ILQ5" s="50"/>
      <c r="ILR5" s="50"/>
      <c r="ILS5" s="50"/>
      <c r="ILT5" s="50"/>
      <c r="ILU5" s="50"/>
      <c r="ILV5" s="50"/>
      <c r="ILW5" s="50"/>
      <c r="ILX5" s="50"/>
      <c r="ILY5" s="50"/>
      <c r="ILZ5" s="50"/>
      <c r="IMA5" s="50"/>
      <c r="IMB5" s="50"/>
      <c r="IMC5" s="50"/>
      <c r="IMD5" s="50"/>
      <c r="IME5" s="50"/>
      <c r="IMF5" s="50"/>
      <c r="IMG5" s="50"/>
      <c r="IMH5" s="50"/>
      <c r="IMI5" s="50"/>
      <c r="IMJ5" s="50"/>
      <c r="IMK5" s="50"/>
      <c r="IML5" s="50"/>
      <c r="IMM5" s="50"/>
      <c r="IMN5" s="50"/>
      <c r="IMO5" s="50"/>
      <c r="IMP5" s="50"/>
      <c r="IMQ5" s="50"/>
      <c r="IMR5" s="50"/>
      <c r="IMS5" s="50"/>
      <c r="IMT5" s="50"/>
      <c r="IMU5" s="50"/>
      <c r="IMV5" s="50"/>
      <c r="IMW5" s="50"/>
      <c r="IMX5" s="50"/>
      <c r="IMY5" s="50"/>
      <c r="IMZ5" s="50"/>
      <c r="INA5" s="50"/>
      <c r="INB5" s="50"/>
      <c r="INC5" s="50"/>
      <c r="IND5" s="50"/>
      <c r="INE5" s="50"/>
      <c r="INF5" s="50"/>
      <c r="ING5" s="50"/>
      <c r="INH5" s="50"/>
      <c r="INI5" s="50"/>
      <c r="INJ5" s="50"/>
      <c r="INK5" s="50"/>
      <c r="INL5" s="50"/>
      <c r="INM5" s="50"/>
      <c r="INN5" s="50"/>
      <c r="INO5" s="50"/>
      <c r="INP5" s="50"/>
      <c r="INQ5" s="50"/>
      <c r="INR5" s="50"/>
      <c r="INS5" s="50"/>
      <c r="INT5" s="50"/>
      <c r="INU5" s="50"/>
      <c r="INV5" s="50"/>
      <c r="INW5" s="50"/>
      <c r="INX5" s="50"/>
      <c r="INY5" s="50"/>
      <c r="INZ5" s="50"/>
      <c r="IOA5" s="50"/>
      <c r="IOB5" s="50"/>
      <c r="IOC5" s="50"/>
      <c r="IOD5" s="50"/>
      <c r="IOE5" s="50"/>
      <c r="IOF5" s="50"/>
      <c r="IOG5" s="50"/>
      <c r="IOH5" s="50"/>
      <c r="IOI5" s="50"/>
      <c r="IOJ5" s="50"/>
      <c r="IOK5" s="50"/>
      <c r="IOL5" s="50"/>
      <c r="IOM5" s="50"/>
      <c r="ION5" s="50"/>
      <c r="IOO5" s="50"/>
      <c r="IOP5" s="50"/>
      <c r="IOQ5" s="50"/>
      <c r="IOR5" s="50"/>
      <c r="IOS5" s="50"/>
      <c r="IOT5" s="50"/>
      <c r="IOU5" s="50"/>
      <c r="IOV5" s="50"/>
      <c r="IOW5" s="50"/>
      <c r="IOX5" s="50"/>
      <c r="IOY5" s="50"/>
      <c r="IOZ5" s="50"/>
      <c r="IPA5" s="50"/>
      <c r="IPB5" s="50"/>
      <c r="IPC5" s="50"/>
      <c r="IPD5" s="50"/>
      <c r="IPE5" s="50"/>
      <c r="IPF5" s="50"/>
      <c r="IPG5" s="50"/>
      <c r="IPH5" s="50"/>
      <c r="IPI5" s="50"/>
      <c r="IPJ5" s="50"/>
      <c r="IPK5" s="50"/>
      <c r="IPL5" s="50"/>
      <c r="IPM5" s="50"/>
      <c r="IPN5" s="50"/>
      <c r="IPO5" s="50"/>
      <c r="IPP5" s="50"/>
      <c r="IPQ5" s="50"/>
      <c r="IPR5" s="50"/>
      <c r="IPS5" s="50"/>
      <c r="IPT5" s="50"/>
      <c r="IPU5" s="50"/>
      <c r="IPV5" s="50"/>
      <c r="IPW5" s="50"/>
      <c r="IPX5" s="50"/>
      <c r="IPY5" s="50"/>
      <c r="IPZ5" s="50"/>
      <c r="IQA5" s="50"/>
      <c r="IQB5" s="50"/>
      <c r="IQC5" s="50"/>
      <c r="IQD5" s="50"/>
      <c r="IQE5" s="50"/>
      <c r="IQF5" s="50"/>
      <c r="IQG5" s="50"/>
      <c r="IQH5" s="50"/>
      <c r="IQI5" s="50"/>
      <c r="IQJ5" s="50"/>
      <c r="IQK5" s="50"/>
      <c r="IQL5" s="50"/>
      <c r="IQM5" s="50"/>
      <c r="IQN5" s="50"/>
      <c r="IQO5" s="50"/>
      <c r="IQP5" s="50"/>
      <c r="IQQ5" s="50"/>
      <c r="IQR5" s="50"/>
      <c r="IQS5" s="50"/>
      <c r="IQT5" s="50"/>
      <c r="IQU5" s="50"/>
      <c r="IQV5" s="50"/>
      <c r="IQW5" s="50"/>
      <c r="IQX5" s="50"/>
      <c r="IQY5" s="50"/>
      <c r="IQZ5" s="50"/>
      <c r="IRA5" s="50"/>
      <c r="IRB5" s="50"/>
      <c r="IRC5" s="50"/>
      <c r="IRD5" s="50"/>
      <c r="IRE5" s="50"/>
      <c r="IRF5" s="50"/>
      <c r="IRG5" s="50"/>
      <c r="IRH5" s="50"/>
      <c r="IRI5" s="50"/>
      <c r="IRJ5" s="50"/>
      <c r="IRK5" s="50"/>
      <c r="IRL5" s="50"/>
      <c r="IRM5" s="50"/>
      <c r="IRN5" s="50"/>
      <c r="IRO5" s="50"/>
      <c r="IRP5" s="50"/>
      <c r="IRQ5" s="50"/>
      <c r="IRR5" s="50"/>
      <c r="IRS5" s="50"/>
      <c r="IRT5" s="50"/>
      <c r="IRU5" s="50"/>
      <c r="IRV5" s="50"/>
      <c r="IRW5" s="50"/>
      <c r="IRX5" s="50"/>
      <c r="IRY5" s="50"/>
      <c r="IRZ5" s="50"/>
      <c r="ISA5" s="50"/>
      <c r="ISB5" s="50"/>
      <c r="ISC5" s="50"/>
      <c r="ISD5" s="50"/>
      <c r="ISE5" s="50"/>
      <c r="ISF5" s="50"/>
      <c r="ISG5" s="50"/>
      <c r="ISH5" s="50"/>
      <c r="ISI5" s="50"/>
      <c r="ISJ5" s="50"/>
      <c r="ISK5" s="50"/>
      <c r="ISL5" s="50"/>
      <c r="ISM5" s="50"/>
      <c r="ISN5" s="50"/>
      <c r="ISO5" s="50"/>
      <c r="ISP5" s="50"/>
      <c r="ISQ5" s="50"/>
      <c r="ISR5" s="50"/>
      <c r="ISS5" s="50"/>
      <c r="IST5" s="50"/>
      <c r="ISU5" s="50"/>
      <c r="ISV5" s="50"/>
      <c r="ISW5" s="50"/>
      <c r="ISX5" s="50"/>
      <c r="ISY5" s="50"/>
      <c r="ISZ5" s="50"/>
      <c r="ITA5" s="50"/>
      <c r="ITB5" s="50"/>
      <c r="ITC5" s="50"/>
      <c r="ITD5" s="50"/>
      <c r="ITE5" s="50"/>
      <c r="ITF5" s="50"/>
      <c r="ITG5" s="50"/>
      <c r="ITH5" s="50"/>
      <c r="ITI5" s="50"/>
      <c r="ITJ5" s="50"/>
      <c r="ITK5" s="50"/>
      <c r="ITL5" s="50"/>
      <c r="ITM5" s="50"/>
      <c r="ITN5" s="50"/>
      <c r="ITO5" s="50"/>
      <c r="ITP5" s="50"/>
      <c r="ITQ5" s="50"/>
      <c r="ITR5" s="50"/>
      <c r="ITS5" s="50"/>
      <c r="ITT5" s="50"/>
      <c r="ITU5" s="50"/>
      <c r="ITV5" s="50"/>
      <c r="ITW5" s="50"/>
      <c r="ITX5" s="50"/>
      <c r="ITY5" s="50"/>
      <c r="ITZ5" s="50"/>
      <c r="IUA5" s="50"/>
      <c r="IUB5" s="50"/>
      <c r="IUC5" s="50"/>
      <c r="IUD5" s="50"/>
      <c r="IUE5" s="50"/>
      <c r="IUF5" s="50"/>
      <c r="IUG5" s="50"/>
      <c r="IUH5" s="50"/>
      <c r="IUI5" s="50"/>
      <c r="IUJ5" s="50"/>
      <c r="IUK5" s="50"/>
      <c r="IUL5" s="50"/>
      <c r="IUM5" s="50"/>
      <c r="IUN5" s="50"/>
      <c r="IUO5" s="50"/>
      <c r="IUP5" s="50"/>
      <c r="IUQ5" s="50"/>
      <c r="IUR5" s="50"/>
      <c r="IUS5" s="50"/>
      <c r="IUT5" s="50"/>
      <c r="IUU5" s="50"/>
      <c r="IUV5" s="50"/>
      <c r="IUW5" s="50"/>
      <c r="IUX5" s="50"/>
      <c r="IUY5" s="50"/>
      <c r="IUZ5" s="50"/>
      <c r="IVA5" s="50"/>
      <c r="IVB5" s="50"/>
      <c r="IVC5" s="50"/>
      <c r="IVD5" s="50"/>
      <c r="IVE5" s="50"/>
      <c r="IVF5" s="50"/>
      <c r="IVG5" s="50"/>
      <c r="IVH5" s="50"/>
      <c r="IVI5" s="50"/>
      <c r="IVJ5" s="50"/>
      <c r="IVK5" s="50"/>
      <c r="IVL5" s="50"/>
      <c r="IVM5" s="50"/>
      <c r="IVN5" s="50"/>
      <c r="IVO5" s="50"/>
      <c r="IVP5" s="50"/>
      <c r="IVQ5" s="50"/>
      <c r="IVR5" s="50"/>
      <c r="IVS5" s="50"/>
      <c r="IVT5" s="50"/>
      <c r="IVU5" s="50"/>
      <c r="IVV5" s="50"/>
      <c r="IVW5" s="50"/>
      <c r="IVX5" s="50"/>
      <c r="IVY5" s="50"/>
      <c r="IVZ5" s="50"/>
      <c r="IWA5" s="50"/>
      <c r="IWB5" s="50"/>
      <c r="IWC5" s="50"/>
      <c r="IWD5" s="50"/>
      <c r="IWE5" s="50"/>
      <c r="IWF5" s="50"/>
      <c r="IWG5" s="50"/>
      <c r="IWH5" s="50"/>
      <c r="IWI5" s="50"/>
      <c r="IWJ5" s="50"/>
      <c r="IWK5" s="50"/>
      <c r="IWL5" s="50"/>
      <c r="IWM5" s="50"/>
      <c r="IWN5" s="50"/>
      <c r="IWO5" s="50"/>
      <c r="IWP5" s="50"/>
      <c r="IWQ5" s="50"/>
      <c r="IWR5" s="50"/>
      <c r="IWS5" s="50"/>
      <c r="IWT5" s="50"/>
      <c r="IWU5" s="50"/>
      <c r="IWV5" s="50"/>
      <c r="IWW5" s="50"/>
      <c r="IWX5" s="50"/>
      <c r="IWY5" s="50"/>
      <c r="IWZ5" s="50"/>
      <c r="IXA5" s="50"/>
      <c r="IXB5" s="50"/>
      <c r="IXC5" s="50"/>
      <c r="IXD5" s="50"/>
      <c r="IXE5" s="50"/>
      <c r="IXF5" s="50"/>
      <c r="IXG5" s="50"/>
      <c r="IXH5" s="50"/>
      <c r="IXI5" s="50"/>
      <c r="IXJ5" s="50"/>
      <c r="IXK5" s="50"/>
      <c r="IXL5" s="50"/>
      <c r="IXM5" s="50"/>
      <c r="IXN5" s="50"/>
      <c r="IXO5" s="50"/>
      <c r="IXP5" s="50"/>
      <c r="IXQ5" s="50"/>
      <c r="IXR5" s="50"/>
      <c r="IXS5" s="50"/>
      <c r="IXT5" s="50"/>
      <c r="IXU5" s="50"/>
      <c r="IXV5" s="50"/>
      <c r="IXW5" s="50"/>
      <c r="IXX5" s="50"/>
      <c r="IXY5" s="50"/>
      <c r="IXZ5" s="50"/>
      <c r="IYA5" s="50"/>
      <c r="IYB5" s="50"/>
      <c r="IYC5" s="50"/>
      <c r="IYD5" s="50"/>
      <c r="IYE5" s="50"/>
      <c r="IYF5" s="50"/>
      <c r="IYG5" s="50"/>
      <c r="IYH5" s="50"/>
      <c r="IYI5" s="50"/>
      <c r="IYJ5" s="50"/>
      <c r="IYK5" s="50"/>
      <c r="IYL5" s="50"/>
      <c r="IYM5" s="50"/>
      <c r="IYN5" s="50"/>
      <c r="IYO5" s="50"/>
      <c r="IYP5" s="50"/>
      <c r="IYQ5" s="50"/>
      <c r="IYR5" s="50"/>
      <c r="IYS5" s="50"/>
      <c r="IYT5" s="50"/>
      <c r="IYU5" s="50"/>
      <c r="IYV5" s="50"/>
      <c r="IYW5" s="50"/>
      <c r="IYX5" s="50"/>
      <c r="IYY5" s="50"/>
      <c r="IYZ5" s="50"/>
      <c r="IZA5" s="50"/>
      <c r="IZB5" s="50"/>
      <c r="IZC5" s="50"/>
      <c r="IZD5" s="50"/>
      <c r="IZE5" s="50"/>
      <c r="IZF5" s="50"/>
      <c r="IZG5" s="50"/>
      <c r="IZH5" s="50"/>
      <c r="IZI5" s="50"/>
      <c r="IZJ5" s="50"/>
      <c r="IZK5" s="50"/>
      <c r="IZL5" s="50"/>
      <c r="IZM5" s="50"/>
      <c r="IZN5" s="50"/>
      <c r="IZO5" s="50"/>
      <c r="IZP5" s="50"/>
      <c r="IZQ5" s="50"/>
      <c r="IZR5" s="50"/>
      <c r="IZS5" s="50"/>
      <c r="IZT5" s="50"/>
      <c r="IZU5" s="50"/>
      <c r="IZV5" s="50"/>
      <c r="IZW5" s="50"/>
      <c r="IZX5" s="50"/>
      <c r="IZY5" s="50"/>
      <c r="IZZ5" s="50"/>
      <c r="JAA5" s="50"/>
      <c r="JAB5" s="50"/>
      <c r="JAC5" s="50"/>
      <c r="JAD5" s="50"/>
      <c r="JAE5" s="50"/>
      <c r="JAF5" s="50"/>
      <c r="JAG5" s="50"/>
      <c r="JAH5" s="50"/>
      <c r="JAI5" s="50"/>
      <c r="JAJ5" s="50"/>
      <c r="JAK5" s="50"/>
      <c r="JAL5" s="50"/>
      <c r="JAM5" s="50"/>
      <c r="JAN5" s="50"/>
      <c r="JAO5" s="50"/>
      <c r="JAP5" s="50"/>
      <c r="JAQ5" s="50"/>
      <c r="JAR5" s="50"/>
      <c r="JAS5" s="50"/>
      <c r="JAT5" s="50"/>
      <c r="JAU5" s="50"/>
      <c r="JAV5" s="50"/>
      <c r="JAW5" s="50"/>
      <c r="JAX5" s="50"/>
      <c r="JAY5" s="50"/>
      <c r="JAZ5" s="50"/>
      <c r="JBA5" s="50"/>
      <c r="JBB5" s="50"/>
      <c r="JBC5" s="50"/>
      <c r="JBD5" s="50"/>
      <c r="JBE5" s="50"/>
      <c r="JBF5" s="50"/>
      <c r="JBG5" s="50"/>
      <c r="JBH5" s="50"/>
      <c r="JBI5" s="50"/>
      <c r="JBJ5" s="50"/>
      <c r="JBK5" s="50"/>
      <c r="JBL5" s="50"/>
      <c r="JBM5" s="50"/>
      <c r="JBN5" s="50"/>
      <c r="JBO5" s="50"/>
      <c r="JBP5" s="50"/>
      <c r="JBQ5" s="50"/>
      <c r="JBR5" s="50"/>
      <c r="JBS5" s="50"/>
      <c r="JBT5" s="50"/>
      <c r="JBU5" s="50"/>
      <c r="JBV5" s="50"/>
      <c r="JBW5" s="50"/>
      <c r="JBX5" s="50"/>
      <c r="JBY5" s="50"/>
      <c r="JBZ5" s="50"/>
      <c r="JCA5" s="50"/>
      <c r="JCB5" s="50"/>
      <c r="JCC5" s="50"/>
      <c r="JCD5" s="50"/>
      <c r="JCE5" s="50"/>
      <c r="JCF5" s="50"/>
      <c r="JCG5" s="50"/>
      <c r="JCH5" s="50"/>
      <c r="JCI5" s="50"/>
      <c r="JCJ5" s="50"/>
      <c r="JCK5" s="50"/>
      <c r="JCL5" s="50"/>
      <c r="JCM5" s="50"/>
      <c r="JCN5" s="50"/>
      <c r="JCO5" s="50"/>
      <c r="JCP5" s="50"/>
      <c r="JCQ5" s="50"/>
      <c r="JCR5" s="50"/>
      <c r="JCS5" s="50"/>
      <c r="JCT5" s="50"/>
      <c r="JCU5" s="50"/>
      <c r="JCV5" s="50"/>
      <c r="JCW5" s="50"/>
      <c r="JCX5" s="50"/>
      <c r="JCY5" s="50"/>
      <c r="JCZ5" s="50"/>
      <c r="JDA5" s="50"/>
      <c r="JDB5" s="50"/>
      <c r="JDC5" s="50"/>
      <c r="JDD5" s="50"/>
      <c r="JDE5" s="50"/>
      <c r="JDF5" s="50"/>
      <c r="JDG5" s="50"/>
      <c r="JDH5" s="50"/>
      <c r="JDI5" s="50"/>
      <c r="JDJ5" s="50"/>
      <c r="JDK5" s="50"/>
      <c r="JDL5" s="50"/>
      <c r="JDM5" s="50"/>
      <c r="JDN5" s="50"/>
      <c r="JDO5" s="50"/>
      <c r="JDP5" s="50"/>
      <c r="JDQ5" s="50"/>
      <c r="JDR5" s="50"/>
      <c r="JDS5" s="50"/>
      <c r="JDT5" s="50"/>
      <c r="JDU5" s="50"/>
      <c r="JDV5" s="50"/>
      <c r="JDW5" s="50"/>
      <c r="JDX5" s="50"/>
      <c r="JDY5" s="50"/>
      <c r="JDZ5" s="50"/>
      <c r="JEA5" s="50"/>
      <c r="JEB5" s="50"/>
      <c r="JEC5" s="50"/>
      <c r="JED5" s="50"/>
      <c r="JEE5" s="50"/>
      <c r="JEF5" s="50"/>
      <c r="JEG5" s="50"/>
      <c r="JEH5" s="50"/>
      <c r="JEI5" s="50"/>
      <c r="JEJ5" s="50"/>
      <c r="JEK5" s="50"/>
      <c r="JEL5" s="50"/>
      <c r="JEM5" s="50"/>
      <c r="JEN5" s="50"/>
      <c r="JEO5" s="50"/>
      <c r="JEP5" s="50"/>
      <c r="JEQ5" s="50"/>
      <c r="JER5" s="50"/>
      <c r="JES5" s="50"/>
      <c r="JET5" s="50"/>
      <c r="JEU5" s="50"/>
      <c r="JEV5" s="50"/>
      <c r="JEW5" s="50"/>
      <c r="JEX5" s="50"/>
      <c r="JEY5" s="50"/>
      <c r="JEZ5" s="50"/>
      <c r="JFA5" s="50"/>
      <c r="JFB5" s="50"/>
      <c r="JFC5" s="50"/>
      <c r="JFD5" s="50"/>
      <c r="JFE5" s="50"/>
      <c r="JFF5" s="50"/>
      <c r="JFG5" s="50"/>
      <c r="JFH5" s="50"/>
      <c r="JFI5" s="50"/>
      <c r="JFJ5" s="50"/>
      <c r="JFK5" s="50"/>
      <c r="JFL5" s="50"/>
      <c r="JFM5" s="50"/>
      <c r="JFN5" s="50"/>
      <c r="JFO5" s="50"/>
      <c r="JFP5" s="50"/>
      <c r="JFQ5" s="50"/>
      <c r="JFR5" s="50"/>
      <c r="JFS5" s="50"/>
      <c r="JFT5" s="50"/>
      <c r="JFU5" s="50"/>
      <c r="JFV5" s="50"/>
      <c r="JFW5" s="50"/>
      <c r="JFX5" s="50"/>
      <c r="JFY5" s="50"/>
      <c r="JFZ5" s="50"/>
      <c r="JGA5" s="50"/>
      <c r="JGB5" s="50"/>
      <c r="JGC5" s="50"/>
      <c r="JGD5" s="50"/>
      <c r="JGE5" s="50"/>
      <c r="JGF5" s="50"/>
      <c r="JGG5" s="50"/>
      <c r="JGH5" s="50"/>
      <c r="JGI5" s="50"/>
      <c r="JGJ5" s="50"/>
      <c r="JGK5" s="50"/>
      <c r="JGL5" s="50"/>
      <c r="JGM5" s="50"/>
      <c r="JGN5" s="50"/>
      <c r="JGO5" s="50"/>
      <c r="JGP5" s="50"/>
      <c r="JGQ5" s="50"/>
      <c r="JGR5" s="50"/>
      <c r="JGS5" s="50"/>
      <c r="JGT5" s="50"/>
      <c r="JGU5" s="50"/>
      <c r="JGV5" s="50"/>
      <c r="JGW5" s="50"/>
      <c r="JGX5" s="50"/>
      <c r="JGY5" s="50"/>
      <c r="JGZ5" s="50"/>
      <c r="JHA5" s="50"/>
      <c r="JHB5" s="50"/>
      <c r="JHC5" s="50"/>
      <c r="JHD5" s="50"/>
      <c r="JHE5" s="50"/>
      <c r="JHF5" s="50"/>
      <c r="JHG5" s="50"/>
      <c r="JHH5" s="50"/>
      <c r="JHI5" s="50"/>
      <c r="JHJ5" s="50"/>
      <c r="JHK5" s="50"/>
      <c r="JHL5" s="50"/>
      <c r="JHM5" s="50"/>
      <c r="JHN5" s="50"/>
      <c r="JHO5" s="50"/>
      <c r="JHP5" s="50"/>
      <c r="JHQ5" s="50"/>
      <c r="JHR5" s="50"/>
      <c r="JHS5" s="50"/>
      <c r="JHT5" s="50"/>
      <c r="JHU5" s="50"/>
      <c r="JHV5" s="50"/>
      <c r="JHW5" s="50"/>
      <c r="JHX5" s="50"/>
      <c r="JHY5" s="50"/>
      <c r="JHZ5" s="50"/>
      <c r="JIA5" s="50"/>
      <c r="JIB5" s="50"/>
      <c r="JIC5" s="50"/>
      <c r="JID5" s="50"/>
      <c r="JIE5" s="50"/>
      <c r="JIF5" s="50"/>
      <c r="JIG5" s="50"/>
      <c r="JIH5" s="50"/>
      <c r="JII5" s="50"/>
      <c r="JIJ5" s="50"/>
      <c r="JIK5" s="50"/>
      <c r="JIL5" s="50"/>
      <c r="JIM5" s="50"/>
      <c r="JIN5" s="50"/>
      <c r="JIO5" s="50"/>
      <c r="JIP5" s="50"/>
      <c r="JIQ5" s="50"/>
      <c r="JIR5" s="50"/>
      <c r="JIS5" s="50"/>
      <c r="JIT5" s="50"/>
      <c r="JIU5" s="50"/>
      <c r="JIV5" s="50"/>
      <c r="JIW5" s="50"/>
      <c r="JIX5" s="50"/>
      <c r="JIY5" s="50"/>
      <c r="JIZ5" s="50"/>
      <c r="JJA5" s="50"/>
      <c r="JJB5" s="50"/>
      <c r="JJC5" s="50"/>
      <c r="JJD5" s="50"/>
      <c r="JJE5" s="50"/>
      <c r="JJF5" s="50"/>
      <c r="JJG5" s="50"/>
      <c r="JJH5" s="50"/>
      <c r="JJI5" s="50"/>
      <c r="JJJ5" s="50"/>
      <c r="JJK5" s="50"/>
      <c r="JJL5" s="50"/>
      <c r="JJM5" s="50"/>
      <c r="JJN5" s="50"/>
      <c r="JJO5" s="50"/>
      <c r="JJP5" s="50"/>
      <c r="JJQ5" s="50"/>
      <c r="JJR5" s="50"/>
      <c r="JJS5" s="50"/>
      <c r="JJT5" s="50"/>
      <c r="JJU5" s="50"/>
      <c r="JJV5" s="50"/>
      <c r="JJW5" s="50"/>
      <c r="JJX5" s="50"/>
      <c r="JJY5" s="50"/>
      <c r="JJZ5" s="50"/>
      <c r="JKA5" s="50"/>
      <c r="JKB5" s="50"/>
      <c r="JKC5" s="50"/>
      <c r="JKD5" s="50"/>
      <c r="JKE5" s="50"/>
      <c r="JKF5" s="50"/>
      <c r="JKG5" s="50"/>
      <c r="JKH5" s="50"/>
      <c r="JKI5" s="50"/>
      <c r="JKJ5" s="50"/>
      <c r="JKK5" s="50"/>
      <c r="JKL5" s="50"/>
      <c r="JKM5" s="50"/>
      <c r="JKN5" s="50"/>
      <c r="JKO5" s="50"/>
      <c r="JKP5" s="50"/>
      <c r="JKQ5" s="50"/>
      <c r="JKR5" s="50"/>
      <c r="JKS5" s="50"/>
      <c r="JKT5" s="50"/>
      <c r="JKU5" s="50"/>
      <c r="JKV5" s="50"/>
      <c r="JKW5" s="50"/>
      <c r="JKX5" s="50"/>
      <c r="JKY5" s="50"/>
      <c r="JKZ5" s="50"/>
      <c r="JLA5" s="50"/>
      <c r="JLB5" s="50"/>
      <c r="JLC5" s="50"/>
      <c r="JLD5" s="50"/>
      <c r="JLE5" s="50"/>
      <c r="JLF5" s="50"/>
      <c r="JLG5" s="50"/>
      <c r="JLH5" s="50"/>
      <c r="JLI5" s="50"/>
      <c r="JLJ5" s="50"/>
      <c r="JLK5" s="50"/>
      <c r="JLL5" s="50"/>
      <c r="JLM5" s="50"/>
      <c r="JLN5" s="50"/>
      <c r="JLO5" s="50"/>
      <c r="JLP5" s="50"/>
      <c r="JLQ5" s="50"/>
      <c r="JLR5" s="50"/>
      <c r="JLS5" s="50"/>
      <c r="JLT5" s="50"/>
      <c r="JLU5" s="50"/>
      <c r="JLV5" s="50"/>
      <c r="JLW5" s="50"/>
      <c r="JLX5" s="50"/>
      <c r="JLY5" s="50"/>
      <c r="JLZ5" s="50"/>
      <c r="JMA5" s="50"/>
      <c r="JMB5" s="50"/>
      <c r="JMC5" s="50"/>
      <c r="JMD5" s="50"/>
      <c r="JME5" s="50"/>
      <c r="JMF5" s="50"/>
      <c r="JMG5" s="50"/>
      <c r="JMH5" s="50"/>
      <c r="JMI5" s="50"/>
      <c r="JMJ5" s="50"/>
      <c r="JMK5" s="50"/>
      <c r="JML5" s="50"/>
      <c r="JMM5" s="50"/>
      <c r="JMN5" s="50"/>
      <c r="JMO5" s="50"/>
      <c r="JMP5" s="50"/>
      <c r="JMQ5" s="50"/>
      <c r="JMR5" s="50"/>
      <c r="JMS5" s="50"/>
      <c r="JMT5" s="50"/>
      <c r="JMU5" s="50"/>
      <c r="JMV5" s="50"/>
      <c r="JMW5" s="50"/>
      <c r="JMX5" s="50"/>
      <c r="JMY5" s="50"/>
      <c r="JMZ5" s="50"/>
      <c r="JNA5" s="50"/>
      <c r="JNB5" s="50"/>
      <c r="JNC5" s="50"/>
      <c r="JND5" s="50"/>
      <c r="JNE5" s="50"/>
      <c r="JNF5" s="50"/>
      <c r="JNG5" s="50"/>
      <c r="JNH5" s="50"/>
      <c r="JNI5" s="50"/>
      <c r="JNJ5" s="50"/>
      <c r="JNK5" s="50"/>
      <c r="JNL5" s="50"/>
      <c r="JNM5" s="50"/>
      <c r="JNN5" s="50"/>
      <c r="JNO5" s="50"/>
      <c r="JNP5" s="50"/>
      <c r="JNQ5" s="50"/>
      <c r="JNR5" s="50"/>
      <c r="JNS5" s="50"/>
      <c r="JNT5" s="50"/>
      <c r="JNU5" s="50"/>
      <c r="JNV5" s="50"/>
      <c r="JNW5" s="50"/>
      <c r="JNX5" s="50"/>
      <c r="JNY5" s="50"/>
      <c r="JNZ5" s="50"/>
      <c r="JOA5" s="50"/>
      <c r="JOB5" s="50"/>
      <c r="JOC5" s="50"/>
      <c r="JOD5" s="50"/>
      <c r="JOE5" s="50"/>
      <c r="JOF5" s="50"/>
      <c r="JOG5" s="50"/>
      <c r="JOH5" s="50"/>
      <c r="JOI5" s="50"/>
      <c r="JOJ5" s="50"/>
      <c r="JOK5" s="50"/>
      <c r="JOL5" s="50"/>
      <c r="JOM5" s="50"/>
      <c r="JON5" s="50"/>
      <c r="JOO5" s="50"/>
      <c r="JOP5" s="50"/>
      <c r="JOQ5" s="50"/>
      <c r="JOR5" s="50"/>
      <c r="JOS5" s="50"/>
      <c r="JOT5" s="50"/>
      <c r="JOU5" s="50"/>
      <c r="JOV5" s="50"/>
      <c r="JOW5" s="50"/>
      <c r="JOX5" s="50"/>
      <c r="JOY5" s="50"/>
      <c r="JOZ5" s="50"/>
      <c r="JPA5" s="50"/>
      <c r="JPB5" s="50"/>
      <c r="JPC5" s="50"/>
      <c r="JPD5" s="50"/>
      <c r="JPE5" s="50"/>
      <c r="JPF5" s="50"/>
      <c r="JPG5" s="50"/>
      <c r="JPH5" s="50"/>
      <c r="JPI5" s="50"/>
      <c r="JPJ5" s="50"/>
      <c r="JPK5" s="50"/>
      <c r="JPL5" s="50"/>
      <c r="JPM5" s="50"/>
      <c r="JPN5" s="50"/>
      <c r="JPO5" s="50"/>
      <c r="JPP5" s="50"/>
      <c r="JPQ5" s="50"/>
      <c r="JPR5" s="50"/>
      <c r="JPS5" s="50"/>
      <c r="JPT5" s="50"/>
      <c r="JPU5" s="50"/>
      <c r="JPV5" s="50"/>
      <c r="JPW5" s="50"/>
      <c r="JPX5" s="50"/>
      <c r="JPY5" s="50"/>
      <c r="JPZ5" s="50"/>
      <c r="JQA5" s="50"/>
      <c r="JQB5" s="50"/>
      <c r="JQC5" s="50"/>
      <c r="JQD5" s="50"/>
      <c r="JQE5" s="50"/>
      <c r="JQF5" s="50"/>
      <c r="JQG5" s="50"/>
      <c r="JQH5" s="50"/>
      <c r="JQI5" s="50"/>
      <c r="JQJ5" s="50"/>
      <c r="JQK5" s="50"/>
      <c r="JQL5" s="50"/>
      <c r="JQM5" s="50"/>
      <c r="JQN5" s="50"/>
      <c r="JQO5" s="50"/>
      <c r="JQP5" s="50"/>
      <c r="JQQ5" s="50"/>
      <c r="JQR5" s="50"/>
      <c r="JQS5" s="50"/>
      <c r="JQT5" s="50"/>
      <c r="JQU5" s="50"/>
      <c r="JQV5" s="50"/>
      <c r="JQW5" s="50"/>
      <c r="JQX5" s="50"/>
      <c r="JQY5" s="50"/>
      <c r="JQZ5" s="50"/>
      <c r="JRA5" s="50"/>
      <c r="JRB5" s="50"/>
      <c r="JRC5" s="50"/>
      <c r="JRD5" s="50"/>
      <c r="JRE5" s="50"/>
      <c r="JRF5" s="50"/>
      <c r="JRG5" s="50"/>
      <c r="JRH5" s="50"/>
      <c r="JRI5" s="50"/>
      <c r="JRJ5" s="50"/>
      <c r="JRK5" s="50"/>
      <c r="JRL5" s="50"/>
      <c r="JRM5" s="50"/>
      <c r="JRN5" s="50"/>
      <c r="JRO5" s="50"/>
      <c r="JRP5" s="50"/>
      <c r="JRQ5" s="50"/>
      <c r="JRR5" s="50"/>
      <c r="JRS5" s="50"/>
      <c r="JRT5" s="50"/>
      <c r="JRU5" s="50"/>
      <c r="JRV5" s="50"/>
      <c r="JRW5" s="50"/>
      <c r="JRX5" s="50"/>
      <c r="JRY5" s="50"/>
      <c r="JRZ5" s="50"/>
      <c r="JSA5" s="50"/>
      <c r="JSB5" s="50"/>
      <c r="JSC5" s="50"/>
      <c r="JSD5" s="50"/>
      <c r="JSE5" s="50"/>
      <c r="JSF5" s="50"/>
      <c r="JSG5" s="50"/>
      <c r="JSH5" s="50"/>
      <c r="JSI5" s="50"/>
      <c r="JSJ5" s="50"/>
      <c r="JSK5" s="50"/>
      <c r="JSL5" s="50"/>
      <c r="JSM5" s="50"/>
      <c r="JSN5" s="50"/>
      <c r="JSO5" s="50"/>
      <c r="JSP5" s="50"/>
      <c r="JSQ5" s="50"/>
      <c r="JSR5" s="50"/>
      <c r="JSS5" s="50"/>
      <c r="JST5" s="50"/>
      <c r="JSU5" s="50"/>
      <c r="JSV5" s="50"/>
      <c r="JSW5" s="50"/>
      <c r="JSX5" s="50"/>
      <c r="JSY5" s="50"/>
      <c r="JSZ5" s="50"/>
      <c r="JTA5" s="50"/>
      <c r="JTB5" s="50"/>
      <c r="JTC5" s="50"/>
      <c r="JTD5" s="50"/>
      <c r="JTE5" s="50"/>
      <c r="JTF5" s="50"/>
      <c r="JTG5" s="50"/>
      <c r="JTH5" s="50"/>
      <c r="JTI5" s="50"/>
      <c r="JTJ5" s="50"/>
      <c r="JTK5" s="50"/>
      <c r="JTL5" s="50"/>
      <c r="JTM5" s="50"/>
      <c r="JTN5" s="50"/>
      <c r="JTO5" s="50"/>
      <c r="JTP5" s="50"/>
      <c r="JTQ5" s="50"/>
      <c r="JTR5" s="50"/>
      <c r="JTS5" s="50"/>
      <c r="JTT5" s="50"/>
      <c r="JTU5" s="50"/>
      <c r="JTV5" s="50"/>
      <c r="JTW5" s="50"/>
      <c r="JTX5" s="50"/>
      <c r="JTY5" s="50"/>
      <c r="JTZ5" s="50"/>
      <c r="JUA5" s="50"/>
      <c r="JUB5" s="50"/>
      <c r="JUC5" s="50"/>
      <c r="JUD5" s="50"/>
      <c r="JUE5" s="50"/>
      <c r="JUF5" s="50"/>
      <c r="JUG5" s="50"/>
      <c r="JUH5" s="50"/>
      <c r="JUI5" s="50"/>
      <c r="JUJ5" s="50"/>
      <c r="JUK5" s="50"/>
      <c r="JUL5" s="50"/>
      <c r="JUM5" s="50"/>
      <c r="JUN5" s="50"/>
      <c r="JUO5" s="50"/>
      <c r="JUP5" s="50"/>
      <c r="JUQ5" s="50"/>
      <c r="JUR5" s="50"/>
      <c r="JUS5" s="50"/>
      <c r="JUT5" s="50"/>
      <c r="JUU5" s="50"/>
      <c r="JUV5" s="50"/>
      <c r="JUW5" s="50"/>
      <c r="JUX5" s="50"/>
      <c r="JUY5" s="50"/>
      <c r="JUZ5" s="50"/>
      <c r="JVA5" s="50"/>
      <c r="JVB5" s="50"/>
      <c r="JVC5" s="50"/>
      <c r="JVD5" s="50"/>
      <c r="JVE5" s="50"/>
      <c r="JVF5" s="50"/>
      <c r="JVG5" s="50"/>
      <c r="JVH5" s="50"/>
      <c r="JVI5" s="50"/>
      <c r="JVJ5" s="50"/>
      <c r="JVK5" s="50"/>
      <c r="JVL5" s="50"/>
      <c r="JVM5" s="50"/>
      <c r="JVN5" s="50"/>
      <c r="JVO5" s="50"/>
      <c r="JVP5" s="50"/>
      <c r="JVQ5" s="50"/>
      <c r="JVR5" s="50"/>
      <c r="JVS5" s="50"/>
      <c r="JVT5" s="50"/>
      <c r="JVU5" s="50"/>
      <c r="JVV5" s="50"/>
      <c r="JVW5" s="50"/>
      <c r="JVX5" s="50"/>
      <c r="JVY5" s="50"/>
      <c r="JVZ5" s="50"/>
      <c r="JWA5" s="50"/>
      <c r="JWB5" s="50"/>
      <c r="JWC5" s="50"/>
      <c r="JWD5" s="50"/>
      <c r="JWE5" s="50"/>
      <c r="JWF5" s="50"/>
      <c r="JWG5" s="50"/>
      <c r="JWH5" s="50"/>
      <c r="JWI5" s="50"/>
      <c r="JWJ5" s="50"/>
      <c r="JWK5" s="50"/>
      <c r="JWL5" s="50"/>
      <c r="JWM5" s="50"/>
      <c r="JWN5" s="50"/>
      <c r="JWO5" s="50"/>
      <c r="JWP5" s="50"/>
      <c r="JWQ5" s="50"/>
      <c r="JWR5" s="50"/>
      <c r="JWS5" s="50"/>
      <c r="JWT5" s="50"/>
      <c r="JWU5" s="50"/>
      <c r="JWV5" s="50"/>
      <c r="JWW5" s="50"/>
      <c r="JWX5" s="50"/>
      <c r="JWY5" s="50"/>
      <c r="JWZ5" s="50"/>
      <c r="JXA5" s="50"/>
      <c r="JXB5" s="50"/>
      <c r="JXC5" s="50"/>
      <c r="JXD5" s="50"/>
      <c r="JXE5" s="50"/>
      <c r="JXF5" s="50"/>
      <c r="JXG5" s="50"/>
      <c r="JXH5" s="50"/>
      <c r="JXI5" s="50"/>
      <c r="JXJ5" s="50"/>
      <c r="JXK5" s="50"/>
      <c r="JXL5" s="50"/>
      <c r="JXM5" s="50"/>
      <c r="JXN5" s="50"/>
      <c r="JXO5" s="50"/>
      <c r="JXP5" s="50"/>
      <c r="JXQ5" s="50"/>
      <c r="JXR5" s="50"/>
      <c r="JXS5" s="50"/>
      <c r="JXT5" s="50"/>
      <c r="JXU5" s="50"/>
      <c r="JXV5" s="50"/>
      <c r="JXW5" s="50"/>
      <c r="JXX5" s="50"/>
      <c r="JXY5" s="50"/>
      <c r="JXZ5" s="50"/>
      <c r="JYA5" s="50"/>
      <c r="JYB5" s="50"/>
      <c r="JYC5" s="50"/>
      <c r="JYD5" s="50"/>
      <c r="JYE5" s="50"/>
      <c r="JYF5" s="50"/>
      <c r="JYG5" s="50"/>
      <c r="JYH5" s="50"/>
      <c r="JYI5" s="50"/>
      <c r="JYJ5" s="50"/>
      <c r="JYK5" s="50"/>
      <c r="JYL5" s="50"/>
      <c r="JYM5" s="50"/>
      <c r="JYN5" s="50"/>
      <c r="JYO5" s="50"/>
      <c r="JYP5" s="50"/>
      <c r="JYQ5" s="50"/>
      <c r="JYR5" s="50"/>
      <c r="JYS5" s="50"/>
      <c r="JYT5" s="50"/>
      <c r="JYU5" s="50"/>
      <c r="JYV5" s="50"/>
      <c r="JYW5" s="50"/>
      <c r="JYX5" s="50"/>
      <c r="JYY5" s="50"/>
      <c r="JYZ5" s="50"/>
      <c r="JZA5" s="50"/>
      <c r="JZB5" s="50"/>
      <c r="JZC5" s="50"/>
      <c r="JZD5" s="50"/>
      <c r="JZE5" s="50"/>
      <c r="JZF5" s="50"/>
      <c r="JZG5" s="50"/>
      <c r="JZH5" s="50"/>
      <c r="JZI5" s="50"/>
      <c r="JZJ5" s="50"/>
      <c r="JZK5" s="50"/>
      <c r="JZL5" s="50"/>
      <c r="JZM5" s="50"/>
      <c r="JZN5" s="50"/>
      <c r="JZO5" s="50"/>
      <c r="JZP5" s="50"/>
      <c r="JZQ5" s="50"/>
      <c r="JZR5" s="50"/>
      <c r="JZS5" s="50"/>
      <c r="JZT5" s="50"/>
      <c r="JZU5" s="50"/>
      <c r="JZV5" s="50"/>
      <c r="JZW5" s="50"/>
      <c r="JZX5" s="50"/>
      <c r="JZY5" s="50"/>
      <c r="JZZ5" s="50"/>
      <c r="KAA5" s="50"/>
      <c r="KAB5" s="50"/>
      <c r="KAC5" s="50"/>
      <c r="KAD5" s="50"/>
      <c r="KAE5" s="50"/>
      <c r="KAF5" s="50"/>
      <c r="KAG5" s="50"/>
      <c r="KAH5" s="50"/>
      <c r="KAI5" s="50"/>
      <c r="KAJ5" s="50"/>
      <c r="KAK5" s="50"/>
      <c r="KAL5" s="50"/>
      <c r="KAM5" s="50"/>
      <c r="KAN5" s="50"/>
      <c r="KAO5" s="50"/>
      <c r="KAP5" s="50"/>
      <c r="KAQ5" s="50"/>
      <c r="KAR5" s="50"/>
      <c r="KAS5" s="50"/>
      <c r="KAT5" s="50"/>
      <c r="KAU5" s="50"/>
      <c r="KAV5" s="50"/>
      <c r="KAW5" s="50"/>
      <c r="KAX5" s="50"/>
      <c r="KAY5" s="50"/>
      <c r="KAZ5" s="50"/>
      <c r="KBA5" s="50"/>
      <c r="KBB5" s="50"/>
      <c r="KBC5" s="50"/>
      <c r="KBD5" s="50"/>
      <c r="KBE5" s="50"/>
      <c r="KBF5" s="50"/>
      <c r="KBG5" s="50"/>
      <c r="KBH5" s="50"/>
      <c r="KBI5" s="50"/>
      <c r="KBJ5" s="50"/>
      <c r="KBK5" s="50"/>
      <c r="KBL5" s="50"/>
      <c r="KBM5" s="50"/>
      <c r="KBN5" s="50"/>
      <c r="KBO5" s="50"/>
      <c r="KBP5" s="50"/>
      <c r="KBQ5" s="50"/>
      <c r="KBR5" s="50"/>
      <c r="KBS5" s="50"/>
      <c r="KBT5" s="50"/>
      <c r="KBU5" s="50"/>
      <c r="KBV5" s="50"/>
      <c r="KBW5" s="50"/>
      <c r="KBX5" s="50"/>
      <c r="KBY5" s="50"/>
      <c r="KBZ5" s="50"/>
      <c r="KCA5" s="50"/>
      <c r="KCB5" s="50"/>
      <c r="KCC5" s="50"/>
      <c r="KCD5" s="50"/>
      <c r="KCE5" s="50"/>
      <c r="KCF5" s="50"/>
      <c r="KCG5" s="50"/>
      <c r="KCH5" s="50"/>
      <c r="KCI5" s="50"/>
      <c r="KCJ5" s="50"/>
      <c r="KCK5" s="50"/>
      <c r="KCL5" s="50"/>
      <c r="KCM5" s="50"/>
      <c r="KCN5" s="50"/>
      <c r="KCO5" s="50"/>
      <c r="KCP5" s="50"/>
      <c r="KCQ5" s="50"/>
      <c r="KCR5" s="50"/>
      <c r="KCS5" s="50"/>
      <c r="KCT5" s="50"/>
      <c r="KCU5" s="50"/>
      <c r="KCV5" s="50"/>
      <c r="KCW5" s="50"/>
      <c r="KCX5" s="50"/>
      <c r="KCY5" s="50"/>
      <c r="KCZ5" s="50"/>
      <c r="KDA5" s="50"/>
      <c r="KDB5" s="50"/>
      <c r="KDC5" s="50"/>
      <c r="KDD5" s="50"/>
      <c r="KDE5" s="50"/>
      <c r="KDF5" s="50"/>
      <c r="KDG5" s="50"/>
      <c r="KDH5" s="50"/>
      <c r="KDI5" s="50"/>
      <c r="KDJ5" s="50"/>
      <c r="KDK5" s="50"/>
      <c r="KDL5" s="50"/>
      <c r="KDM5" s="50"/>
      <c r="KDN5" s="50"/>
      <c r="KDO5" s="50"/>
      <c r="KDP5" s="50"/>
      <c r="KDQ5" s="50"/>
      <c r="KDR5" s="50"/>
      <c r="KDS5" s="50"/>
      <c r="KDT5" s="50"/>
      <c r="KDU5" s="50"/>
      <c r="KDV5" s="50"/>
      <c r="KDW5" s="50"/>
      <c r="KDX5" s="50"/>
      <c r="KDY5" s="50"/>
      <c r="KDZ5" s="50"/>
      <c r="KEA5" s="50"/>
      <c r="KEB5" s="50"/>
      <c r="KEC5" s="50"/>
      <c r="KED5" s="50"/>
      <c r="KEE5" s="50"/>
      <c r="KEF5" s="50"/>
      <c r="KEG5" s="50"/>
      <c r="KEH5" s="50"/>
      <c r="KEI5" s="50"/>
      <c r="KEJ5" s="50"/>
      <c r="KEK5" s="50"/>
      <c r="KEL5" s="50"/>
      <c r="KEM5" s="50"/>
      <c r="KEN5" s="50"/>
      <c r="KEO5" s="50"/>
      <c r="KEP5" s="50"/>
      <c r="KEQ5" s="50"/>
      <c r="KER5" s="50"/>
      <c r="KES5" s="50"/>
      <c r="KET5" s="50"/>
      <c r="KEU5" s="50"/>
      <c r="KEV5" s="50"/>
      <c r="KEW5" s="50"/>
      <c r="KEX5" s="50"/>
      <c r="KEY5" s="50"/>
      <c r="KEZ5" s="50"/>
      <c r="KFA5" s="50"/>
      <c r="KFB5" s="50"/>
      <c r="KFC5" s="50"/>
      <c r="KFD5" s="50"/>
      <c r="KFE5" s="50"/>
      <c r="KFF5" s="50"/>
      <c r="KFG5" s="50"/>
      <c r="KFH5" s="50"/>
      <c r="KFI5" s="50"/>
      <c r="KFJ5" s="50"/>
      <c r="KFK5" s="50"/>
      <c r="KFL5" s="50"/>
      <c r="KFM5" s="50"/>
      <c r="KFN5" s="50"/>
      <c r="KFO5" s="50"/>
      <c r="KFP5" s="50"/>
      <c r="KFQ5" s="50"/>
      <c r="KFR5" s="50"/>
      <c r="KFS5" s="50"/>
      <c r="KFT5" s="50"/>
      <c r="KFU5" s="50"/>
      <c r="KFV5" s="50"/>
      <c r="KFW5" s="50"/>
      <c r="KFX5" s="50"/>
      <c r="KFY5" s="50"/>
      <c r="KFZ5" s="50"/>
      <c r="KGA5" s="50"/>
      <c r="KGB5" s="50"/>
      <c r="KGC5" s="50"/>
      <c r="KGD5" s="50"/>
      <c r="KGE5" s="50"/>
      <c r="KGF5" s="50"/>
      <c r="KGG5" s="50"/>
      <c r="KGH5" s="50"/>
      <c r="KGI5" s="50"/>
      <c r="KGJ5" s="50"/>
      <c r="KGK5" s="50"/>
      <c r="KGL5" s="50"/>
      <c r="KGM5" s="50"/>
      <c r="KGN5" s="50"/>
      <c r="KGO5" s="50"/>
      <c r="KGP5" s="50"/>
      <c r="KGQ5" s="50"/>
      <c r="KGR5" s="50"/>
      <c r="KGS5" s="50"/>
      <c r="KGT5" s="50"/>
      <c r="KGU5" s="50"/>
      <c r="KGV5" s="50"/>
      <c r="KGW5" s="50"/>
      <c r="KGX5" s="50"/>
      <c r="KGY5" s="50"/>
      <c r="KGZ5" s="50"/>
      <c r="KHA5" s="50"/>
      <c r="KHB5" s="50"/>
      <c r="KHC5" s="50"/>
      <c r="KHD5" s="50"/>
      <c r="KHE5" s="50"/>
      <c r="KHF5" s="50"/>
      <c r="KHG5" s="50"/>
      <c r="KHH5" s="50"/>
      <c r="KHI5" s="50"/>
      <c r="KHJ5" s="50"/>
      <c r="KHK5" s="50"/>
      <c r="KHL5" s="50"/>
      <c r="KHM5" s="50"/>
      <c r="KHN5" s="50"/>
      <c r="KHO5" s="50"/>
      <c r="KHP5" s="50"/>
      <c r="KHQ5" s="50"/>
      <c r="KHR5" s="50"/>
      <c r="KHS5" s="50"/>
      <c r="KHT5" s="50"/>
      <c r="KHU5" s="50"/>
      <c r="KHV5" s="50"/>
      <c r="KHW5" s="50"/>
      <c r="KHX5" s="50"/>
      <c r="KHY5" s="50"/>
      <c r="KHZ5" s="50"/>
      <c r="KIA5" s="50"/>
      <c r="KIB5" s="50"/>
      <c r="KIC5" s="50"/>
      <c r="KID5" s="50"/>
      <c r="KIE5" s="50"/>
      <c r="KIF5" s="50"/>
      <c r="KIG5" s="50"/>
      <c r="KIH5" s="50"/>
      <c r="KII5" s="50"/>
      <c r="KIJ5" s="50"/>
      <c r="KIK5" s="50"/>
      <c r="KIL5" s="50"/>
      <c r="KIM5" s="50"/>
      <c r="KIN5" s="50"/>
      <c r="KIO5" s="50"/>
      <c r="KIP5" s="50"/>
      <c r="KIQ5" s="50"/>
      <c r="KIR5" s="50"/>
      <c r="KIS5" s="50"/>
      <c r="KIT5" s="50"/>
      <c r="KIU5" s="50"/>
      <c r="KIV5" s="50"/>
      <c r="KIW5" s="50"/>
      <c r="KIX5" s="50"/>
      <c r="KIY5" s="50"/>
      <c r="KIZ5" s="50"/>
      <c r="KJA5" s="50"/>
      <c r="KJB5" s="50"/>
      <c r="KJC5" s="50"/>
      <c r="KJD5" s="50"/>
      <c r="KJE5" s="50"/>
      <c r="KJF5" s="50"/>
      <c r="KJG5" s="50"/>
      <c r="KJH5" s="50"/>
      <c r="KJI5" s="50"/>
      <c r="KJJ5" s="50"/>
      <c r="KJK5" s="50"/>
      <c r="KJL5" s="50"/>
      <c r="KJM5" s="50"/>
      <c r="KJN5" s="50"/>
      <c r="KJO5" s="50"/>
      <c r="KJP5" s="50"/>
      <c r="KJQ5" s="50"/>
      <c r="KJR5" s="50"/>
      <c r="KJS5" s="50"/>
      <c r="KJT5" s="50"/>
      <c r="KJU5" s="50"/>
      <c r="KJV5" s="50"/>
      <c r="KJW5" s="50"/>
      <c r="KJX5" s="50"/>
      <c r="KJY5" s="50"/>
      <c r="KJZ5" s="50"/>
      <c r="KKA5" s="50"/>
      <c r="KKB5" s="50"/>
      <c r="KKC5" s="50"/>
      <c r="KKD5" s="50"/>
      <c r="KKE5" s="50"/>
      <c r="KKF5" s="50"/>
      <c r="KKG5" s="50"/>
      <c r="KKH5" s="50"/>
      <c r="KKI5" s="50"/>
      <c r="KKJ5" s="50"/>
      <c r="KKK5" s="50"/>
      <c r="KKL5" s="50"/>
      <c r="KKM5" s="50"/>
      <c r="KKN5" s="50"/>
      <c r="KKO5" s="50"/>
      <c r="KKP5" s="50"/>
      <c r="KKQ5" s="50"/>
      <c r="KKR5" s="50"/>
      <c r="KKS5" s="50"/>
      <c r="KKT5" s="50"/>
      <c r="KKU5" s="50"/>
      <c r="KKV5" s="50"/>
      <c r="KKW5" s="50"/>
      <c r="KKX5" s="50"/>
      <c r="KKY5" s="50"/>
      <c r="KKZ5" s="50"/>
      <c r="KLA5" s="50"/>
      <c r="KLB5" s="50"/>
      <c r="KLC5" s="50"/>
      <c r="KLD5" s="50"/>
      <c r="KLE5" s="50"/>
      <c r="KLF5" s="50"/>
      <c r="KLG5" s="50"/>
      <c r="KLH5" s="50"/>
      <c r="KLI5" s="50"/>
      <c r="KLJ5" s="50"/>
      <c r="KLK5" s="50"/>
      <c r="KLL5" s="50"/>
      <c r="KLM5" s="50"/>
      <c r="KLN5" s="50"/>
      <c r="KLO5" s="50"/>
      <c r="KLP5" s="50"/>
      <c r="KLQ5" s="50"/>
      <c r="KLR5" s="50"/>
      <c r="KLS5" s="50"/>
      <c r="KLT5" s="50"/>
      <c r="KLU5" s="50"/>
      <c r="KLV5" s="50"/>
      <c r="KLW5" s="50"/>
      <c r="KLX5" s="50"/>
      <c r="KLY5" s="50"/>
      <c r="KLZ5" s="50"/>
      <c r="KMA5" s="50"/>
      <c r="KMB5" s="50"/>
      <c r="KMC5" s="50"/>
      <c r="KMD5" s="50"/>
      <c r="KME5" s="50"/>
      <c r="KMF5" s="50"/>
      <c r="KMG5" s="50"/>
      <c r="KMH5" s="50"/>
      <c r="KMI5" s="50"/>
      <c r="KMJ5" s="50"/>
      <c r="KMK5" s="50"/>
      <c r="KML5" s="50"/>
      <c r="KMM5" s="50"/>
      <c r="KMN5" s="50"/>
      <c r="KMO5" s="50"/>
      <c r="KMP5" s="50"/>
      <c r="KMQ5" s="50"/>
      <c r="KMR5" s="50"/>
      <c r="KMS5" s="50"/>
      <c r="KMT5" s="50"/>
      <c r="KMU5" s="50"/>
      <c r="KMV5" s="50"/>
      <c r="KMW5" s="50"/>
      <c r="KMX5" s="50"/>
      <c r="KMY5" s="50"/>
      <c r="KMZ5" s="50"/>
      <c r="KNA5" s="50"/>
      <c r="KNB5" s="50"/>
      <c r="KNC5" s="50"/>
      <c r="KND5" s="50"/>
      <c r="KNE5" s="50"/>
      <c r="KNF5" s="50"/>
      <c r="KNG5" s="50"/>
      <c r="KNH5" s="50"/>
      <c r="KNI5" s="50"/>
      <c r="KNJ5" s="50"/>
      <c r="KNK5" s="50"/>
      <c r="KNL5" s="50"/>
      <c r="KNM5" s="50"/>
      <c r="KNN5" s="50"/>
      <c r="KNO5" s="50"/>
      <c r="KNP5" s="50"/>
      <c r="KNQ5" s="50"/>
      <c r="KNR5" s="50"/>
      <c r="KNS5" s="50"/>
      <c r="KNT5" s="50"/>
      <c r="KNU5" s="50"/>
      <c r="KNV5" s="50"/>
      <c r="KNW5" s="50"/>
      <c r="KNX5" s="50"/>
      <c r="KNY5" s="50"/>
      <c r="KNZ5" s="50"/>
      <c r="KOA5" s="50"/>
      <c r="KOB5" s="50"/>
      <c r="KOC5" s="50"/>
      <c r="KOD5" s="50"/>
      <c r="KOE5" s="50"/>
      <c r="KOF5" s="50"/>
      <c r="KOG5" s="50"/>
      <c r="KOH5" s="50"/>
      <c r="KOI5" s="50"/>
      <c r="KOJ5" s="50"/>
      <c r="KOK5" s="50"/>
      <c r="KOL5" s="50"/>
      <c r="KOM5" s="50"/>
      <c r="KON5" s="50"/>
      <c r="KOO5" s="50"/>
      <c r="KOP5" s="50"/>
      <c r="KOQ5" s="50"/>
      <c r="KOR5" s="50"/>
      <c r="KOS5" s="50"/>
      <c r="KOT5" s="50"/>
      <c r="KOU5" s="50"/>
      <c r="KOV5" s="50"/>
      <c r="KOW5" s="50"/>
      <c r="KOX5" s="50"/>
      <c r="KOY5" s="50"/>
      <c r="KOZ5" s="50"/>
      <c r="KPA5" s="50"/>
      <c r="KPB5" s="50"/>
      <c r="KPC5" s="50"/>
      <c r="KPD5" s="50"/>
      <c r="KPE5" s="50"/>
      <c r="KPF5" s="50"/>
      <c r="KPG5" s="50"/>
      <c r="KPH5" s="50"/>
      <c r="KPI5" s="50"/>
      <c r="KPJ5" s="50"/>
      <c r="KPK5" s="50"/>
      <c r="KPL5" s="50"/>
      <c r="KPM5" s="50"/>
      <c r="KPN5" s="50"/>
      <c r="KPO5" s="50"/>
      <c r="KPP5" s="50"/>
      <c r="KPQ5" s="50"/>
      <c r="KPR5" s="50"/>
      <c r="KPS5" s="50"/>
      <c r="KPT5" s="50"/>
      <c r="KPU5" s="50"/>
      <c r="KPV5" s="50"/>
      <c r="KPW5" s="50"/>
      <c r="KPX5" s="50"/>
      <c r="KPY5" s="50"/>
      <c r="KPZ5" s="50"/>
      <c r="KQA5" s="50"/>
      <c r="KQB5" s="50"/>
      <c r="KQC5" s="50"/>
      <c r="KQD5" s="50"/>
      <c r="KQE5" s="50"/>
      <c r="KQF5" s="50"/>
      <c r="KQG5" s="50"/>
      <c r="KQH5" s="50"/>
      <c r="KQI5" s="50"/>
      <c r="KQJ5" s="50"/>
      <c r="KQK5" s="50"/>
      <c r="KQL5" s="50"/>
      <c r="KQM5" s="50"/>
      <c r="KQN5" s="50"/>
      <c r="KQO5" s="50"/>
      <c r="KQP5" s="50"/>
      <c r="KQQ5" s="50"/>
      <c r="KQR5" s="50"/>
      <c r="KQS5" s="50"/>
      <c r="KQT5" s="50"/>
      <c r="KQU5" s="50"/>
      <c r="KQV5" s="50"/>
      <c r="KQW5" s="50"/>
      <c r="KQX5" s="50"/>
      <c r="KQY5" s="50"/>
      <c r="KQZ5" s="50"/>
      <c r="KRA5" s="50"/>
      <c r="KRB5" s="50"/>
      <c r="KRC5" s="50"/>
      <c r="KRD5" s="50"/>
      <c r="KRE5" s="50"/>
      <c r="KRF5" s="50"/>
      <c r="KRG5" s="50"/>
      <c r="KRH5" s="50"/>
      <c r="KRI5" s="50"/>
      <c r="KRJ5" s="50"/>
      <c r="KRK5" s="50"/>
      <c r="KRL5" s="50"/>
      <c r="KRM5" s="50"/>
      <c r="KRN5" s="50"/>
      <c r="KRO5" s="50"/>
      <c r="KRP5" s="50"/>
      <c r="KRQ5" s="50"/>
      <c r="KRR5" s="50"/>
      <c r="KRS5" s="50"/>
      <c r="KRT5" s="50"/>
      <c r="KRU5" s="50"/>
      <c r="KRV5" s="50"/>
      <c r="KRW5" s="50"/>
      <c r="KRX5" s="50"/>
      <c r="KRY5" s="50"/>
      <c r="KRZ5" s="50"/>
      <c r="KSA5" s="50"/>
      <c r="KSB5" s="50"/>
      <c r="KSC5" s="50"/>
      <c r="KSD5" s="50"/>
      <c r="KSE5" s="50"/>
      <c r="KSF5" s="50"/>
      <c r="KSG5" s="50"/>
      <c r="KSH5" s="50"/>
      <c r="KSI5" s="50"/>
      <c r="KSJ5" s="50"/>
      <c r="KSK5" s="50"/>
      <c r="KSL5" s="50"/>
      <c r="KSM5" s="50"/>
      <c r="KSN5" s="50"/>
      <c r="KSO5" s="50"/>
      <c r="KSP5" s="50"/>
      <c r="KSQ5" s="50"/>
      <c r="KSR5" s="50"/>
      <c r="KSS5" s="50"/>
      <c r="KST5" s="50"/>
      <c r="KSU5" s="50"/>
      <c r="KSV5" s="50"/>
      <c r="KSW5" s="50"/>
      <c r="KSX5" s="50"/>
      <c r="KSY5" s="50"/>
      <c r="KSZ5" s="50"/>
      <c r="KTA5" s="50"/>
      <c r="KTB5" s="50"/>
      <c r="KTC5" s="50"/>
      <c r="KTD5" s="50"/>
      <c r="KTE5" s="50"/>
      <c r="KTF5" s="50"/>
      <c r="KTG5" s="50"/>
      <c r="KTH5" s="50"/>
      <c r="KTI5" s="50"/>
      <c r="KTJ5" s="50"/>
      <c r="KTK5" s="50"/>
      <c r="KTL5" s="50"/>
      <c r="KTM5" s="50"/>
      <c r="KTN5" s="50"/>
      <c r="KTO5" s="50"/>
      <c r="KTP5" s="50"/>
      <c r="KTQ5" s="50"/>
      <c r="KTR5" s="50"/>
      <c r="KTS5" s="50"/>
      <c r="KTT5" s="50"/>
      <c r="KTU5" s="50"/>
      <c r="KTV5" s="50"/>
      <c r="KTW5" s="50"/>
      <c r="KTX5" s="50"/>
      <c r="KTY5" s="50"/>
      <c r="KTZ5" s="50"/>
      <c r="KUA5" s="50"/>
      <c r="KUB5" s="50"/>
      <c r="KUC5" s="50"/>
      <c r="KUD5" s="50"/>
      <c r="KUE5" s="50"/>
      <c r="KUF5" s="50"/>
      <c r="KUG5" s="50"/>
      <c r="KUH5" s="50"/>
      <c r="KUI5" s="50"/>
      <c r="KUJ5" s="50"/>
      <c r="KUK5" s="50"/>
      <c r="KUL5" s="50"/>
      <c r="KUM5" s="50"/>
      <c r="KUN5" s="50"/>
      <c r="KUO5" s="50"/>
      <c r="KUP5" s="50"/>
      <c r="KUQ5" s="50"/>
      <c r="KUR5" s="50"/>
      <c r="KUS5" s="50"/>
      <c r="KUT5" s="50"/>
      <c r="KUU5" s="50"/>
      <c r="KUV5" s="50"/>
      <c r="KUW5" s="50"/>
      <c r="KUX5" s="50"/>
      <c r="KUY5" s="50"/>
      <c r="KUZ5" s="50"/>
      <c r="KVA5" s="50"/>
      <c r="KVB5" s="50"/>
      <c r="KVC5" s="50"/>
      <c r="KVD5" s="50"/>
      <c r="KVE5" s="50"/>
      <c r="KVF5" s="50"/>
      <c r="KVG5" s="50"/>
      <c r="KVH5" s="50"/>
      <c r="KVI5" s="50"/>
      <c r="KVJ5" s="50"/>
      <c r="KVK5" s="50"/>
      <c r="KVL5" s="50"/>
      <c r="KVM5" s="50"/>
      <c r="KVN5" s="50"/>
      <c r="KVO5" s="50"/>
      <c r="KVP5" s="50"/>
      <c r="KVQ5" s="50"/>
      <c r="KVR5" s="50"/>
      <c r="KVS5" s="50"/>
      <c r="KVT5" s="50"/>
      <c r="KVU5" s="50"/>
      <c r="KVV5" s="50"/>
      <c r="KVW5" s="50"/>
      <c r="KVX5" s="50"/>
      <c r="KVY5" s="50"/>
      <c r="KVZ5" s="50"/>
      <c r="KWA5" s="50"/>
      <c r="KWB5" s="50"/>
      <c r="KWC5" s="50"/>
      <c r="KWD5" s="50"/>
      <c r="KWE5" s="50"/>
      <c r="KWF5" s="50"/>
      <c r="KWG5" s="50"/>
      <c r="KWH5" s="50"/>
      <c r="KWI5" s="50"/>
      <c r="KWJ5" s="50"/>
      <c r="KWK5" s="50"/>
      <c r="KWL5" s="50"/>
      <c r="KWM5" s="50"/>
      <c r="KWN5" s="50"/>
      <c r="KWO5" s="50"/>
      <c r="KWP5" s="50"/>
      <c r="KWQ5" s="50"/>
      <c r="KWR5" s="50"/>
      <c r="KWS5" s="50"/>
      <c r="KWT5" s="50"/>
      <c r="KWU5" s="50"/>
      <c r="KWV5" s="50"/>
      <c r="KWW5" s="50"/>
      <c r="KWX5" s="50"/>
      <c r="KWY5" s="50"/>
      <c r="KWZ5" s="50"/>
      <c r="KXA5" s="50"/>
      <c r="KXB5" s="50"/>
      <c r="KXC5" s="50"/>
      <c r="KXD5" s="50"/>
      <c r="KXE5" s="50"/>
      <c r="KXF5" s="50"/>
      <c r="KXG5" s="50"/>
      <c r="KXH5" s="50"/>
      <c r="KXI5" s="50"/>
      <c r="KXJ5" s="50"/>
      <c r="KXK5" s="50"/>
      <c r="KXL5" s="50"/>
      <c r="KXM5" s="50"/>
      <c r="KXN5" s="50"/>
      <c r="KXO5" s="50"/>
      <c r="KXP5" s="50"/>
      <c r="KXQ5" s="50"/>
      <c r="KXR5" s="50"/>
      <c r="KXS5" s="50"/>
      <c r="KXT5" s="50"/>
      <c r="KXU5" s="50"/>
      <c r="KXV5" s="50"/>
      <c r="KXW5" s="50"/>
      <c r="KXX5" s="50"/>
      <c r="KXY5" s="50"/>
      <c r="KXZ5" s="50"/>
      <c r="KYA5" s="50"/>
      <c r="KYB5" s="50"/>
      <c r="KYC5" s="50"/>
      <c r="KYD5" s="50"/>
      <c r="KYE5" s="50"/>
      <c r="KYF5" s="50"/>
      <c r="KYG5" s="50"/>
      <c r="KYH5" s="50"/>
      <c r="KYI5" s="50"/>
      <c r="KYJ5" s="50"/>
      <c r="KYK5" s="50"/>
      <c r="KYL5" s="50"/>
      <c r="KYM5" s="50"/>
      <c r="KYN5" s="50"/>
      <c r="KYO5" s="50"/>
      <c r="KYP5" s="50"/>
      <c r="KYQ5" s="50"/>
      <c r="KYR5" s="50"/>
      <c r="KYS5" s="50"/>
      <c r="KYT5" s="50"/>
      <c r="KYU5" s="50"/>
      <c r="KYV5" s="50"/>
      <c r="KYW5" s="50"/>
      <c r="KYX5" s="50"/>
      <c r="KYY5" s="50"/>
      <c r="KYZ5" s="50"/>
      <c r="KZA5" s="50"/>
      <c r="KZB5" s="50"/>
      <c r="KZC5" s="50"/>
      <c r="KZD5" s="50"/>
      <c r="KZE5" s="50"/>
      <c r="KZF5" s="50"/>
      <c r="KZG5" s="50"/>
      <c r="KZH5" s="50"/>
      <c r="KZI5" s="50"/>
      <c r="KZJ5" s="50"/>
      <c r="KZK5" s="50"/>
      <c r="KZL5" s="50"/>
      <c r="KZM5" s="50"/>
      <c r="KZN5" s="50"/>
      <c r="KZO5" s="50"/>
      <c r="KZP5" s="50"/>
      <c r="KZQ5" s="50"/>
      <c r="KZR5" s="50"/>
      <c r="KZS5" s="50"/>
      <c r="KZT5" s="50"/>
      <c r="KZU5" s="50"/>
      <c r="KZV5" s="50"/>
      <c r="KZW5" s="50"/>
      <c r="KZX5" s="50"/>
      <c r="KZY5" s="50"/>
      <c r="KZZ5" s="50"/>
      <c r="LAA5" s="50"/>
      <c r="LAB5" s="50"/>
      <c r="LAC5" s="50"/>
      <c r="LAD5" s="50"/>
      <c r="LAE5" s="50"/>
      <c r="LAF5" s="50"/>
      <c r="LAG5" s="50"/>
      <c r="LAH5" s="50"/>
      <c r="LAI5" s="50"/>
      <c r="LAJ5" s="50"/>
      <c r="LAK5" s="50"/>
      <c r="LAL5" s="50"/>
      <c r="LAM5" s="50"/>
      <c r="LAN5" s="50"/>
      <c r="LAO5" s="50"/>
      <c r="LAP5" s="50"/>
      <c r="LAQ5" s="50"/>
      <c r="LAR5" s="50"/>
      <c r="LAS5" s="50"/>
      <c r="LAT5" s="50"/>
      <c r="LAU5" s="50"/>
      <c r="LAV5" s="50"/>
      <c r="LAW5" s="50"/>
      <c r="LAX5" s="50"/>
      <c r="LAY5" s="50"/>
      <c r="LAZ5" s="50"/>
      <c r="LBA5" s="50"/>
      <c r="LBB5" s="50"/>
      <c r="LBC5" s="50"/>
      <c r="LBD5" s="50"/>
      <c r="LBE5" s="50"/>
      <c r="LBF5" s="50"/>
      <c r="LBG5" s="50"/>
      <c r="LBH5" s="50"/>
      <c r="LBI5" s="50"/>
      <c r="LBJ5" s="50"/>
      <c r="LBK5" s="50"/>
      <c r="LBL5" s="50"/>
      <c r="LBM5" s="50"/>
      <c r="LBN5" s="50"/>
      <c r="LBO5" s="50"/>
      <c r="LBP5" s="50"/>
      <c r="LBQ5" s="50"/>
      <c r="LBR5" s="50"/>
      <c r="LBS5" s="50"/>
      <c r="LBT5" s="50"/>
      <c r="LBU5" s="50"/>
      <c r="LBV5" s="50"/>
      <c r="LBW5" s="50"/>
      <c r="LBX5" s="50"/>
      <c r="LBY5" s="50"/>
      <c r="LBZ5" s="50"/>
      <c r="LCA5" s="50"/>
      <c r="LCB5" s="50"/>
      <c r="LCC5" s="50"/>
      <c r="LCD5" s="50"/>
      <c r="LCE5" s="50"/>
      <c r="LCF5" s="50"/>
      <c r="LCG5" s="50"/>
      <c r="LCH5" s="50"/>
      <c r="LCI5" s="50"/>
      <c r="LCJ5" s="50"/>
      <c r="LCK5" s="50"/>
      <c r="LCL5" s="50"/>
      <c r="LCM5" s="50"/>
      <c r="LCN5" s="50"/>
      <c r="LCO5" s="50"/>
      <c r="LCP5" s="50"/>
      <c r="LCQ5" s="50"/>
      <c r="LCR5" s="50"/>
      <c r="LCS5" s="50"/>
      <c r="LCT5" s="50"/>
      <c r="LCU5" s="50"/>
      <c r="LCV5" s="50"/>
      <c r="LCW5" s="50"/>
      <c r="LCX5" s="50"/>
      <c r="LCY5" s="50"/>
      <c r="LCZ5" s="50"/>
      <c r="LDA5" s="50"/>
      <c r="LDB5" s="50"/>
      <c r="LDC5" s="50"/>
      <c r="LDD5" s="50"/>
      <c r="LDE5" s="50"/>
      <c r="LDF5" s="50"/>
      <c r="LDG5" s="50"/>
      <c r="LDH5" s="50"/>
      <c r="LDI5" s="50"/>
      <c r="LDJ5" s="50"/>
      <c r="LDK5" s="50"/>
      <c r="LDL5" s="50"/>
      <c r="LDM5" s="50"/>
      <c r="LDN5" s="50"/>
      <c r="LDO5" s="50"/>
      <c r="LDP5" s="50"/>
      <c r="LDQ5" s="50"/>
      <c r="LDR5" s="50"/>
      <c r="LDS5" s="50"/>
      <c r="LDT5" s="50"/>
      <c r="LDU5" s="50"/>
      <c r="LDV5" s="50"/>
      <c r="LDW5" s="50"/>
      <c r="LDX5" s="50"/>
      <c r="LDY5" s="50"/>
      <c r="LDZ5" s="50"/>
      <c r="LEA5" s="50"/>
      <c r="LEB5" s="50"/>
      <c r="LEC5" s="50"/>
      <c r="LED5" s="50"/>
      <c r="LEE5" s="50"/>
      <c r="LEF5" s="50"/>
      <c r="LEG5" s="50"/>
      <c r="LEH5" s="50"/>
      <c r="LEI5" s="50"/>
      <c r="LEJ5" s="50"/>
      <c r="LEK5" s="50"/>
      <c r="LEL5" s="50"/>
      <c r="LEM5" s="50"/>
      <c r="LEN5" s="50"/>
      <c r="LEO5" s="50"/>
      <c r="LEP5" s="50"/>
      <c r="LEQ5" s="50"/>
      <c r="LER5" s="50"/>
      <c r="LES5" s="50"/>
      <c r="LET5" s="50"/>
      <c r="LEU5" s="50"/>
      <c r="LEV5" s="50"/>
      <c r="LEW5" s="50"/>
      <c r="LEX5" s="50"/>
      <c r="LEY5" s="50"/>
      <c r="LEZ5" s="50"/>
      <c r="LFA5" s="50"/>
      <c r="LFB5" s="50"/>
      <c r="LFC5" s="50"/>
      <c r="LFD5" s="50"/>
      <c r="LFE5" s="50"/>
      <c r="LFF5" s="50"/>
      <c r="LFG5" s="50"/>
      <c r="LFH5" s="50"/>
      <c r="LFI5" s="50"/>
      <c r="LFJ5" s="50"/>
      <c r="LFK5" s="50"/>
      <c r="LFL5" s="50"/>
      <c r="LFM5" s="50"/>
      <c r="LFN5" s="50"/>
      <c r="LFO5" s="50"/>
      <c r="LFP5" s="50"/>
      <c r="LFQ5" s="50"/>
      <c r="LFR5" s="50"/>
      <c r="LFS5" s="50"/>
      <c r="LFT5" s="50"/>
      <c r="LFU5" s="50"/>
      <c r="LFV5" s="50"/>
      <c r="LFW5" s="50"/>
      <c r="LFX5" s="50"/>
      <c r="LFY5" s="50"/>
      <c r="LFZ5" s="50"/>
      <c r="LGA5" s="50"/>
      <c r="LGB5" s="50"/>
      <c r="LGC5" s="50"/>
      <c r="LGD5" s="50"/>
      <c r="LGE5" s="50"/>
      <c r="LGF5" s="50"/>
      <c r="LGG5" s="50"/>
      <c r="LGH5" s="50"/>
      <c r="LGI5" s="50"/>
      <c r="LGJ5" s="50"/>
      <c r="LGK5" s="50"/>
      <c r="LGL5" s="50"/>
      <c r="LGM5" s="50"/>
      <c r="LGN5" s="50"/>
      <c r="LGO5" s="50"/>
      <c r="LGP5" s="50"/>
      <c r="LGQ5" s="50"/>
      <c r="LGR5" s="50"/>
      <c r="LGS5" s="50"/>
      <c r="LGT5" s="50"/>
      <c r="LGU5" s="50"/>
      <c r="LGV5" s="50"/>
      <c r="LGW5" s="50"/>
      <c r="LGX5" s="50"/>
      <c r="LGY5" s="50"/>
      <c r="LGZ5" s="50"/>
      <c r="LHA5" s="50"/>
      <c r="LHB5" s="50"/>
      <c r="LHC5" s="50"/>
      <c r="LHD5" s="50"/>
      <c r="LHE5" s="50"/>
      <c r="LHF5" s="50"/>
      <c r="LHG5" s="50"/>
      <c r="LHH5" s="50"/>
      <c r="LHI5" s="50"/>
      <c r="LHJ5" s="50"/>
      <c r="LHK5" s="50"/>
      <c r="LHL5" s="50"/>
      <c r="LHM5" s="50"/>
      <c r="LHN5" s="50"/>
      <c r="LHO5" s="50"/>
      <c r="LHP5" s="50"/>
      <c r="LHQ5" s="50"/>
      <c r="LHR5" s="50"/>
      <c r="LHS5" s="50"/>
      <c r="LHT5" s="50"/>
      <c r="LHU5" s="50"/>
      <c r="LHV5" s="50"/>
      <c r="LHW5" s="50"/>
      <c r="LHX5" s="50"/>
      <c r="LHY5" s="50"/>
      <c r="LHZ5" s="50"/>
      <c r="LIA5" s="50"/>
      <c r="LIB5" s="50"/>
      <c r="LIC5" s="50"/>
      <c r="LID5" s="50"/>
      <c r="LIE5" s="50"/>
      <c r="LIF5" s="50"/>
      <c r="LIG5" s="50"/>
      <c r="LIH5" s="50"/>
      <c r="LII5" s="50"/>
      <c r="LIJ5" s="50"/>
      <c r="LIK5" s="50"/>
      <c r="LIL5" s="50"/>
      <c r="LIM5" s="50"/>
      <c r="LIN5" s="50"/>
      <c r="LIO5" s="50"/>
      <c r="LIP5" s="50"/>
      <c r="LIQ5" s="50"/>
      <c r="LIR5" s="50"/>
      <c r="LIS5" s="50"/>
      <c r="LIT5" s="50"/>
      <c r="LIU5" s="50"/>
      <c r="LIV5" s="50"/>
      <c r="LIW5" s="50"/>
      <c r="LIX5" s="50"/>
      <c r="LIY5" s="50"/>
      <c r="LIZ5" s="50"/>
      <c r="LJA5" s="50"/>
      <c r="LJB5" s="50"/>
      <c r="LJC5" s="50"/>
      <c r="LJD5" s="50"/>
      <c r="LJE5" s="50"/>
      <c r="LJF5" s="50"/>
      <c r="LJG5" s="50"/>
      <c r="LJH5" s="50"/>
      <c r="LJI5" s="50"/>
      <c r="LJJ5" s="50"/>
      <c r="LJK5" s="50"/>
      <c r="LJL5" s="50"/>
      <c r="LJM5" s="50"/>
      <c r="LJN5" s="50"/>
      <c r="LJO5" s="50"/>
      <c r="LJP5" s="50"/>
      <c r="LJQ5" s="50"/>
      <c r="LJR5" s="50"/>
      <c r="LJS5" s="50"/>
      <c r="LJT5" s="50"/>
      <c r="LJU5" s="50"/>
      <c r="LJV5" s="50"/>
      <c r="LJW5" s="50"/>
      <c r="LJX5" s="50"/>
      <c r="LJY5" s="50"/>
      <c r="LJZ5" s="50"/>
      <c r="LKA5" s="50"/>
      <c r="LKB5" s="50"/>
      <c r="LKC5" s="50"/>
      <c r="LKD5" s="50"/>
      <c r="LKE5" s="50"/>
      <c r="LKF5" s="50"/>
      <c r="LKG5" s="50"/>
      <c r="LKH5" s="50"/>
      <c r="LKI5" s="50"/>
      <c r="LKJ5" s="50"/>
      <c r="LKK5" s="50"/>
      <c r="LKL5" s="50"/>
      <c r="LKM5" s="50"/>
      <c r="LKN5" s="50"/>
      <c r="LKO5" s="50"/>
      <c r="LKP5" s="50"/>
      <c r="LKQ5" s="50"/>
      <c r="LKR5" s="50"/>
      <c r="LKS5" s="50"/>
      <c r="LKT5" s="50"/>
      <c r="LKU5" s="50"/>
      <c r="LKV5" s="50"/>
      <c r="LKW5" s="50"/>
      <c r="LKX5" s="50"/>
      <c r="LKY5" s="50"/>
      <c r="LKZ5" s="50"/>
      <c r="LLA5" s="50"/>
      <c r="LLB5" s="50"/>
      <c r="LLC5" s="50"/>
      <c r="LLD5" s="50"/>
      <c r="LLE5" s="50"/>
      <c r="LLF5" s="50"/>
      <c r="LLG5" s="50"/>
      <c r="LLH5" s="50"/>
      <c r="LLI5" s="50"/>
      <c r="LLJ5" s="50"/>
      <c r="LLK5" s="50"/>
      <c r="LLL5" s="50"/>
      <c r="LLM5" s="50"/>
      <c r="LLN5" s="50"/>
      <c r="LLO5" s="50"/>
      <c r="LLP5" s="50"/>
      <c r="LLQ5" s="50"/>
      <c r="LLR5" s="50"/>
      <c r="LLS5" s="50"/>
      <c r="LLT5" s="50"/>
      <c r="LLU5" s="50"/>
      <c r="LLV5" s="50"/>
      <c r="LLW5" s="50"/>
      <c r="LLX5" s="50"/>
      <c r="LLY5" s="50"/>
      <c r="LLZ5" s="50"/>
      <c r="LMA5" s="50"/>
      <c r="LMB5" s="50"/>
      <c r="LMC5" s="50"/>
      <c r="LMD5" s="50"/>
      <c r="LME5" s="50"/>
      <c r="LMF5" s="50"/>
      <c r="LMG5" s="50"/>
      <c r="LMH5" s="50"/>
      <c r="LMI5" s="50"/>
      <c r="LMJ5" s="50"/>
      <c r="LMK5" s="50"/>
      <c r="LML5" s="50"/>
      <c r="LMM5" s="50"/>
      <c r="LMN5" s="50"/>
      <c r="LMO5" s="50"/>
      <c r="LMP5" s="50"/>
      <c r="LMQ5" s="50"/>
      <c r="LMR5" s="50"/>
      <c r="LMS5" s="50"/>
      <c r="LMT5" s="50"/>
      <c r="LMU5" s="50"/>
      <c r="LMV5" s="50"/>
      <c r="LMW5" s="50"/>
      <c r="LMX5" s="50"/>
      <c r="LMY5" s="50"/>
      <c r="LMZ5" s="50"/>
      <c r="LNA5" s="50"/>
      <c r="LNB5" s="50"/>
      <c r="LNC5" s="50"/>
      <c r="LND5" s="50"/>
      <c r="LNE5" s="50"/>
      <c r="LNF5" s="50"/>
      <c r="LNG5" s="50"/>
      <c r="LNH5" s="50"/>
      <c r="LNI5" s="50"/>
      <c r="LNJ5" s="50"/>
      <c r="LNK5" s="50"/>
      <c r="LNL5" s="50"/>
      <c r="LNM5" s="50"/>
      <c r="LNN5" s="50"/>
      <c r="LNO5" s="50"/>
      <c r="LNP5" s="50"/>
      <c r="LNQ5" s="50"/>
      <c r="LNR5" s="50"/>
      <c r="LNS5" s="50"/>
      <c r="LNT5" s="50"/>
      <c r="LNU5" s="50"/>
      <c r="LNV5" s="50"/>
      <c r="LNW5" s="50"/>
      <c r="LNX5" s="50"/>
      <c r="LNY5" s="50"/>
      <c r="LNZ5" s="50"/>
      <c r="LOA5" s="50"/>
      <c r="LOB5" s="50"/>
      <c r="LOC5" s="50"/>
      <c r="LOD5" s="50"/>
      <c r="LOE5" s="50"/>
      <c r="LOF5" s="50"/>
      <c r="LOG5" s="50"/>
      <c r="LOH5" s="50"/>
      <c r="LOI5" s="50"/>
      <c r="LOJ5" s="50"/>
      <c r="LOK5" s="50"/>
      <c r="LOL5" s="50"/>
      <c r="LOM5" s="50"/>
      <c r="LON5" s="50"/>
      <c r="LOO5" s="50"/>
      <c r="LOP5" s="50"/>
      <c r="LOQ5" s="50"/>
      <c r="LOR5" s="50"/>
      <c r="LOS5" s="50"/>
      <c r="LOT5" s="50"/>
      <c r="LOU5" s="50"/>
      <c r="LOV5" s="50"/>
      <c r="LOW5" s="50"/>
      <c r="LOX5" s="50"/>
      <c r="LOY5" s="50"/>
      <c r="LOZ5" s="50"/>
      <c r="LPA5" s="50"/>
      <c r="LPB5" s="50"/>
      <c r="LPC5" s="50"/>
      <c r="LPD5" s="50"/>
      <c r="LPE5" s="50"/>
      <c r="LPF5" s="50"/>
      <c r="LPG5" s="50"/>
      <c r="LPH5" s="50"/>
      <c r="LPI5" s="50"/>
      <c r="LPJ5" s="50"/>
      <c r="LPK5" s="50"/>
      <c r="LPL5" s="50"/>
      <c r="LPM5" s="50"/>
      <c r="LPN5" s="50"/>
      <c r="LPO5" s="50"/>
      <c r="LPP5" s="50"/>
      <c r="LPQ5" s="50"/>
      <c r="LPR5" s="50"/>
      <c r="LPS5" s="50"/>
      <c r="LPT5" s="50"/>
      <c r="LPU5" s="50"/>
      <c r="LPV5" s="50"/>
      <c r="LPW5" s="50"/>
      <c r="LPX5" s="50"/>
      <c r="LPY5" s="50"/>
      <c r="LPZ5" s="50"/>
      <c r="LQA5" s="50"/>
      <c r="LQB5" s="50"/>
      <c r="LQC5" s="50"/>
      <c r="LQD5" s="50"/>
      <c r="LQE5" s="50"/>
      <c r="LQF5" s="50"/>
      <c r="LQG5" s="50"/>
      <c r="LQH5" s="50"/>
      <c r="LQI5" s="50"/>
      <c r="LQJ5" s="50"/>
      <c r="LQK5" s="50"/>
      <c r="LQL5" s="50"/>
      <c r="LQM5" s="50"/>
      <c r="LQN5" s="50"/>
      <c r="LQO5" s="50"/>
      <c r="LQP5" s="50"/>
      <c r="LQQ5" s="50"/>
      <c r="LQR5" s="50"/>
      <c r="LQS5" s="50"/>
      <c r="LQT5" s="50"/>
      <c r="LQU5" s="50"/>
      <c r="LQV5" s="50"/>
      <c r="LQW5" s="50"/>
      <c r="LQX5" s="50"/>
      <c r="LQY5" s="50"/>
      <c r="LQZ5" s="50"/>
      <c r="LRA5" s="50"/>
      <c r="LRB5" s="50"/>
      <c r="LRC5" s="50"/>
      <c r="LRD5" s="50"/>
      <c r="LRE5" s="50"/>
      <c r="LRF5" s="50"/>
      <c r="LRG5" s="50"/>
      <c r="LRH5" s="50"/>
      <c r="LRI5" s="50"/>
      <c r="LRJ5" s="50"/>
      <c r="LRK5" s="50"/>
      <c r="LRL5" s="50"/>
      <c r="LRM5" s="50"/>
      <c r="LRN5" s="50"/>
      <c r="LRO5" s="50"/>
      <c r="LRP5" s="50"/>
      <c r="LRQ5" s="50"/>
      <c r="LRR5" s="50"/>
      <c r="LRS5" s="50"/>
      <c r="LRT5" s="50"/>
      <c r="LRU5" s="50"/>
      <c r="LRV5" s="50"/>
      <c r="LRW5" s="50"/>
      <c r="LRX5" s="50"/>
      <c r="LRY5" s="50"/>
      <c r="LRZ5" s="50"/>
      <c r="LSA5" s="50"/>
      <c r="LSB5" s="50"/>
      <c r="LSC5" s="50"/>
      <c r="LSD5" s="50"/>
      <c r="LSE5" s="50"/>
      <c r="LSF5" s="50"/>
      <c r="LSG5" s="50"/>
      <c r="LSH5" s="50"/>
      <c r="LSI5" s="50"/>
      <c r="LSJ5" s="50"/>
      <c r="LSK5" s="50"/>
      <c r="LSL5" s="50"/>
      <c r="LSM5" s="50"/>
      <c r="LSN5" s="50"/>
      <c r="LSO5" s="50"/>
      <c r="LSP5" s="50"/>
      <c r="LSQ5" s="50"/>
      <c r="LSR5" s="50"/>
      <c r="LSS5" s="50"/>
      <c r="LST5" s="50"/>
      <c r="LSU5" s="50"/>
      <c r="LSV5" s="50"/>
      <c r="LSW5" s="50"/>
      <c r="LSX5" s="50"/>
      <c r="LSY5" s="50"/>
      <c r="LSZ5" s="50"/>
      <c r="LTA5" s="50"/>
      <c r="LTB5" s="50"/>
      <c r="LTC5" s="50"/>
      <c r="LTD5" s="50"/>
      <c r="LTE5" s="50"/>
      <c r="LTF5" s="50"/>
      <c r="LTG5" s="50"/>
      <c r="LTH5" s="50"/>
      <c r="LTI5" s="50"/>
      <c r="LTJ5" s="50"/>
      <c r="LTK5" s="50"/>
      <c r="LTL5" s="50"/>
      <c r="LTM5" s="50"/>
      <c r="LTN5" s="50"/>
      <c r="LTO5" s="50"/>
      <c r="LTP5" s="50"/>
      <c r="LTQ5" s="50"/>
      <c r="LTR5" s="50"/>
      <c r="LTS5" s="50"/>
      <c r="LTT5" s="50"/>
      <c r="LTU5" s="50"/>
      <c r="LTV5" s="50"/>
      <c r="LTW5" s="50"/>
      <c r="LTX5" s="50"/>
      <c r="LTY5" s="50"/>
      <c r="LTZ5" s="50"/>
      <c r="LUA5" s="50"/>
      <c r="LUB5" s="50"/>
      <c r="LUC5" s="50"/>
      <c r="LUD5" s="50"/>
      <c r="LUE5" s="50"/>
      <c r="LUF5" s="50"/>
      <c r="LUG5" s="50"/>
      <c r="LUH5" s="50"/>
      <c r="LUI5" s="50"/>
      <c r="LUJ5" s="50"/>
      <c r="LUK5" s="50"/>
      <c r="LUL5" s="50"/>
      <c r="LUM5" s="50"/>
      <c r="LUN5" s="50"/>
      <c r="LUO5" s="50"/>
      <c r="LUP5" s="50"/>
      <c r="LUQ5" s="50"/>
      <c r="LUR5" s="50"/>
      <c r="LUS5" s="50"/>
      <c r="LUT5" s="50"/>
      <c r="LUU5" s="50"/>
      <c r="LUV5" s="50"/>
      <c r="LUW5" s="50"/>
      <c r="LUX5" s="50"/>
      <c r="LUY5" s="50"/>
      <c r="LUZ5" s="50"/>
      <c r="LVA5" s="50"/>
      <c r="LVB5" s="50"/>
      <c r="LVC5" s="50"/>
      <c r="LVD5" s="50"/>
      <c r="LVE5" s="50"/>
      <c r="LVF5" s="50"/>
      <c r="LVG5" s="50"/>
      <c r="LVH5" s="50"/>
      <c r="LVI5" s="50"/>
      <c r="LVJ5" s="50"/>
      <c r="LVK5" s="50"/>
      <c r="LVL5" s="50"/>
      <c r="LVM5" s="50"/>
      <c r="LVN5" s="50"/>
      <c r="LVO5" s="50"/>
      <c r="LVP5" s="50"/>
      <c r="LVQ5" s="50"/>
      <c r="LVR5" s="50"/>
      <c r="LVS5" s="50"/>
      <c r="LVT5" s="50"/>
      <c r="LVU5" s="50"/>
      <c r="LVV5" s="50"/>
      <c r="LVW5" s="50"/>
      <c r="LVX5" s="50"/>
      <c r="LVY5" s="50"/>
      <c r="LVZ5" s="50"/>
      <c r="LWA5" s="50"/>
      <c r="LWB5" s="50"/>
      <c r="LWC5" s="50"/>
      <c r="LWD5" s="50"/>
      <c r="LWE5" s="50"/>
      <c r="LWF5" s="50"/>
      <c r="LWG5" s="50"/>
      <c r="LWH5" s="50"/>
      <c r="LWI5" s="50"/>
      <c r="LWJ5" s="50"/>
      <c r="LWK5" s="50"/>
      <c r="LWL5" s="50"/>
      <c r="LWM5" s="50"/>
      <c r="LWN5" s="50"/>
      <c r="LWO5" s="50"/>
      <c r="LWP5" s="50"/>
      <c r="LWQ5" s="50"/>
      <c r="LWR5" s="50"/>
      <c r="LWS5" s="50"/>
      <c r="LWT5" s="50"/>
      <c r="LWU5" s="50"/>
      <c r="LWV5" s="50"/>
      <c r="LWW5" s="50"/>
      <c r="LWX5" s="50"/>
      <c r="LWY5" s="50"/>
      <c r="LWZ5" s="50"/>
      <c r="LXA5" s="50"/>
      <c r="LXB5" s="50"/>
      <c r="LXC5" s="50"/>
      <c r="LXD5" s="50"/>
      <c r="LXE5" s="50"/>
      <c r="LXF5" s="50"/>
      <c r="LXG5" s="50"/>
      <c r="LXH5" s="50"/>
      <c r="LXI5" s="50"/>
      <c r="LXJ5" s="50"/>
      <c r="LXK5" s="50"/>
      <c r="LXL5" s="50"/>
      <c r="LXM5" s="50"/>
      <c r="LXN5" s="50"/>
      <c r="LXO5" s="50"/>
      <c r="LXP5" s="50"/>
      <c r="LXQ5" s="50"/>
      <c r="LXR5" s="50"/>
      <c r="LXS5" s="50"/>
      <c r="LXT5" s="50"/>
      <c r="LXU5" s="50"/>
      <c r="LXV5" s="50"/>
      <c r="LXW5" s="50"/>
      <c r="LXX5" s="50"/>
      <c r="LXY5" s="50"/>
      <c r="LXZ5" s="50"/>
      <c r="LYA5" s="50"/>
      <c r="LYB5" s="50"/>
      <c r="LYC5" s="50"/>
      <c r="LYD5" s="50"/>
      <c r="LYE5" s="50"/>
      <c r="LYF5" s="50"/>
      <c r="LYG5" s="50"/>
      <c r="LYH5" s="50"/>
      <c r="LYI5" s="50"/>
      <c r="LYJ5" s="50"/>
      <c r="LYK5" s="50"/>
      <c r="LYL5" s="50"/>
      <c r="LYM5" s="50"/>
      <c r="LYN5" s="50"/>
      <c r="LYO5" s="50"/>
      <c r="LYP5" s="50"/>
      <c r="LYQ5" s="50"/>
      <c r="LYR5" s="50"/>
      <c r="LYS5" s="50"/>
      <c r="LYT5" s="50"/>
      <c r="LYU5" s="50"/>
      <c r="LYV5" s="50"/>
      <c r="LYW5" s="50"/>
      <c r="LYX5" s="50"/>
      <c r="LYY5" s="50"/>
      <c r="LYZ5" s="50"/>
      <c r="LZA5" s="50"/>
      <c r="LZB5" s="50"/>
      <c r="LZC5" s="50"/>
      <c r="LZD5" s="50"/>
      <c r="LZE5" s="50"/>
      <c r="LZF5" s="50"/>
      <c r="LZG5" s="50"/>
      <c r="LZH5" s="50"/>
      <c r="LZI5" s="50"/>
      <c r="LZJ5" s="50"/>
      <c r="LZK5" s="50"/>
      <c r="LZL5" s="50"/>
      <c r="LZM5" s="50"/>
      <c r="LZN5" s="50"/>
      <c r="LZO5" s="50"/>
      <c r="LZP5" s="50"/>
      <c r="LZQ5" s="50"/>
      <c r="LZR5" s="50"/>
      <c r="LZS5" s="50"/>
      <c r="LZT5" s="50"/>
      <c r="LZU5" s="50"/>
      <c r="LZV5" s="50"/>
      <c r="LZW5" s="50"/>
      <c r="LZX5" s="50"/>
      <c r="LZY5" s="50"/>
      <c r="LZZ5" s="50"/>
      <c r="MAA5" s="50"/>
      <c r="MAB5" s="50"/>
      <c r="MAC5" s="50"/>
      <c r="MAD5" s="50"/>
      <c r="MAE5" s="50"/>
      <c r="MAF5" s="50"/>
      <c r="MAG5" s="50"/>
      <c r="MAH5" s="50"/>
      <c r="MAI5" s="50"/>
      <c r="MAJ5" s="50"/>
      <c r="MAK5" s="50"/>
      <c r="MAL5" s="50"/>
      <c r="MAM5" s="50"/>
      <c r="MAN5" s="50"/>
      <c r="MAO5" s="50"/>
      <c r="MAP5" s="50"/>
      <c r="MAQ5" s="50"/>
      <c r="MAR5" s="50"/>
      <c r="MAS5" s="50"/>
      <c r="MAT5" s="50"/>
      <c r="MAU5" s="50"/>
      <c r="MAV5" s="50"/>
      <c r="MAW5" s="50"/>
      <c r="MAX5" s="50"/>
      <c r="MAY5" s="50"/>
      <c r="MAZ5" s="50"/>
      <c r="MBA5" s="50"/>
      <c r="MBB5" s="50"/>
      <c r="MBC5" s="50"/>
      <c r="MBD5" s="50"/>
      <c r="MBE5" s="50"/>
      <c r="MBF5" s="50"/>
      <c r="MBG5" s="50"/>
      <c r="MBH5" s="50"/>
      <c r="MBI5" s="50"/>
      <c r="MBJ5" s="50"/>
      <c r="MBK5" s="50"/>
      <c r="MBL5" s="50"/>
      <c r="MBM5" s="50"/>
      <c r="MBN5" s="50"/>
      <c r="MBO5" s="50"/>
      <c r="MBP5" s="50"/>
      <c r="MBQ5" s="50"/>
      <c r="MBR5" s="50"/>
      <c r="MBS5" s="50"/>
      <c r="MBT5" s="50"/>
      <c r="MBU5" s="50"/>
      <c r="MBV5" s="50"/>
      <c r="MBW5" s="50"/>
      <c r="MBX5" s="50"/>
      <c r="MBY5" s="50"/>
      <c r="MBZ5" s="50"/>
      <c r="MCA5" s="50"/>
      <c r="MCB5" s="50"/>
      <c r="MCC5" s="50"/>
      <c r="MCD5" s="50"/>
      <c r="MCE5" s="50"/>
      <c r="MCF5" s="50"/>
      <c r="MCG5" s="50"/>
      <c r="MCH5" s="50"/>
      <c r="MCI5" s="50"/>
      <c r="MCJ5" s="50"/>
      <c r="MCK5" s="50"/>
      <c r="MCL5" s="50"/>
      <c r="MCM5" s="50"/>
      <c r="MCN5" s="50"/>
      <c r="MCO5" s="50"/>
      <c r="MCP5" s="50"/>
      <c r="MCQ5" s="50"/>
      <c r="MCR5" s="50"/>
      <c r="MCS5" s="50"/>
      <c r="MCT5" s="50"/>
      <c r="MCU5" s="50"/>
      <c r="MCV5" s="50"/>
      <c r="MCW5" s="50"/>
      <c r="MCX5" s="50"/>
      <c r="MCY5" s="50"/>
      <c r="MCZ5" s="50"/>
      <c r="MDA5" s="50"/>
      <c r="MDB5" s="50"/>
      <c r="MDC5" s="50"/>
      <c r="MDD5" s="50"/>
      <c r="MDE5" s="50"/>
      <c r="MDF5" s="50"/>
      <c r="MDG5" s="50"/>
      <c r="MDH5" s="50"/>
      <c r="MDI5" s="50"/>
      <c r="MDJ5" s="50"/>
      <c r="MDK5" s="50"/>
      <c r="MDL5" s="50"/>
      <c r="MDM5" s="50"/>
      <c r="MDN5" s="50"/>
      <c r="MDO5" s="50"/>
      <c r="MDP5" s="50"/>
      <c r="MDQ5" s="50"/>
      <c r="MDR5" s="50"/>
      <c r="MDS5" s="50"/>
      <c r="MDT5" s="50"/>
      <c r="MDU5" s="50"/>
      <c r="MDV5" s="50"/>
      <c r="MDW5" s="50"/>
      <c r="MDX5" s="50"/>
      <c r="MDY5" s="50"/>
      <c r="MDZ5" s="50"/>
      <c r="MEA5" s="50"/>
      <c r="MEB5" s="50"/>
      <c r="MEC5" s="50"/>
      <c r="MED5" s="50"/>
      <c r="MEE5" s="50"/>
      <c r="MEF5" s="50"/>
      <c r="MEG5" s="50"/>
      <c r="MEH5" s="50"/>
      <c r="MEI5" s="50"/>
      <c r="MEJ5" s="50"/>
      <c r="MEK5" s="50"/>
      <c r="MEL5" s="50"/>
      <c r="MEM5" s="50"/>
      <c r="MEN5" s="50"/>
      <c r="MEO5" s="50"/>
      <c r="MEP5" s="50"/>
      <c r="MEQ5" s="50"/>
      <c r="MER5" s="50"/>
      <c r="MES5" s="50"/>
      <c r="MET5" s="50"/>
      <c r="MEU5" s="50"/>
      <c r="MEV5" s="50"/>
      <c r="MEW5" s="50"/>
      <c r="MEX5" s="50"/>
      <c r="MEY5" s="50"/>
      <c r="MEZ5" s="50"/>
      <c r="MFA5" s="50"/>
      <c r="MFB5" s="50"/>
      <c r="MFC5" s="50"/>
      <c r="MFD5" s="50"/>
      <c r="MFE5" s="50"/>
      <c r="MFF5" s="50"/>
      <c r="MFG5" s="50"/>
      <c r="MFH5" s="50"/>
      <c r="MFI5" s="50"/>
      <c r="MFJ5" s="50"/>
      <c r="MFK5" s="50"/>
      <c r="MFL5" s="50"/>
      <c r="MFM5" s="50"/>
      <c r="MFN5" s="50"/>
      <c r="MFO5" s="50"/>
      <c r="MFP5" s="50"/>
      <c r="MFQ5" s="50"/>
      <c r="MFR5" s="50"/>
      <c r="MFS5" s="50"/>
      <c r="MFT5" s="50"/>
      <c r="MFU5" s="50"/>
      <c r="MFV5" s="50"/>
      <c r="MFW5" s="50"/>
      <c r="MFX5" s="50"/>
      <c r="MFY5" s="50"/>
      <c r="MFZ5" s="50"/>
      <c r="MGA5" s="50"/>
      <c r="MGB5" s="50"/>
      <c r="MGC5" s="50"/>
      <c r="MGD5" s="50"/>
      <c r="MGE5" s="50"/>
      <c r="MGF5" s="50"/>
      <c r="MGG5" s="50"/>
      <c r="MGH5" s="50"/>
      <c r="MGI5" s="50"/>
      <c r="MGJ5" s="50"/>
      <c r="MGK5" s="50"/>
      <c r="MGL5" s="50"/>
      <c r="MGM5" s="50"/>
      <c r="MGN5" s="50"/>
      <c r="MGO5" s="50"/>
      <c r="MGP5" s="50"/>
      <c r="MGQ5" s="50"/>
      <c r="MGR5" s="50"/>
      <c r="MGS5" s="50"/>
      <c r="MGT5" s="50"/>
      <c r="MGU5" s="50"/>
      <c r="MGV5" s="50"/>
      <c r="MGW5" s="50"/>
      <c r="MGX5" s="50"/>
      <c r="MGY5" s="50"/>
      <c r="MGZ5" s="50"/>
      <c r="MHA5" s="50"/>
      <c r="MHB5" s="50"/>
      <c r="MHC5" s="50"/>
      <c r="MHD5" s="50"/>
      <c r="MHE5" s="50"/>
      <c r="MHF5" s="50"/>
      <c r="MHG5" s="50"/>
      <c r="MHH5" s="50"/>
      <c r="MHI5" s="50"/>
      <c r="MHJ5" s="50"/>
      <c r="MHK5" s="50"/>
      <c r="MHL5" s="50"/>
      <c r="MHM5" s="50"/>
      <c r="MHN5" s="50"/>
      <c r="MHO5" s="50"/>
      <c r="MHP5" s="50"/>
      <c r="MHQ5" s="50"/>
      <c r="MHR5" s="50"/>
      <c r="MHS5" s="50"/>
      <c r="MHT5" s="50"/>
      <c r="MHU5" s="50"/>
      <c r="MHV5" s="50"/>
      <c r="MHW5" s="50"/>
      <c r="MHX5" s="50"/>
      <c r="MHY5" s="50"/>
      <c r="MHZ5" s="50"/>
      <c r="MIA5" s="50"/>
      <c r="MIB5" s="50"/>
      <c r="MIC5" s="50"/>
      <c r="MID5" s="50"/>
      <c r="MIE5" s="50"/>
      <c r="MIF5" s="50"/>
      <c r="MIG5" s="50"/>
      <c r="MIH5" s="50"/>
      <c r="MII5" s="50"/>
      <c r="MIJ5" s="50"/>
      <c r="MIK5" s="50"/>
      <c r="MIL5" s="50"/>
      <c r="MIM5" s="50"/>
      <c r="MIN5" s="50"/>
      <c r="MIO5" s="50"/>
      <c r="MIP5" s="50"/>
      <c r="MIQ5" s="50"/>
      <c r="MIR5" s="50"/>
      <c r="MIS5" s="50"/>
      <c r="MIT5" s="50"/>
      <c r="MIU5" s="50"/>
      <c r="MIV5" s="50"/>
      <c r="MIW5" s="50"/>
      <c r="MIX5" s="50"/>
      <c r="MIY5" s="50"/>
      <c r="MIZ5" s="50"/>
      <c r="MJA5" s="50"/>
      <c r="MJB5" s="50"/>
      <c r="MJC5" s="50"/>
      <c r="MJD5" s="50"/>
      <c r="MJE5" s="50"/>
      <c r="MJF5" s="50"/>
      <c r="MJG5" s="50"/>
      <c r="MJH5" s="50"/>
      <c r="MJI5" s="50"/>
      <c r="MJJ5" s="50"/>
      <c r="MJK5" s="50"/>
      <c r="MJL5" s="50"/>
      <c r="MJM5" s="50"/>
      <c r="MJN5" s="50"/>
      <c r="MJO5" s="50"/>
      <c r="MJP5" s="50"/>
      <c r="MJQ5" s="50"/>
      <c r="MJR5" s="50"/>
      <c r="MJS5" s="50"/>
      <c r="MJT5" s="50"/>
      <c r="MJU5" s="50"/>
      <c r="MJV5" s="50"/>
      <c r="MJW5" s="50"/>
      <c r="MJX5" s="50"/>
      <c r="MJY5" s="50"/>
      <c r="MJZ5" s="50"/>
      <c r="MKA5" s="50"/>
      <c r="MKB5" s="50"/>
      <c r="MKC5" s="50"/>
      <c r="MKD5" s="50"/>
      <c r="MKE5" s="50"/>
      <c r="MKF5" s="50"/>
      <c r="MKG5" s="50"/>
      <c r="MKH5" s="50"/>
      <c r="MKI5" s="50"/>
      <c r="MKJ5" s="50"/>
      <c r="MKK5" s="50"/>
      <c r="MKL5" s="50"/>
      <c r="MKM5" s="50"/>
      <c r="MKN5" s="50"/>
      <c r="MKO5" s="50"/>
      <c r="MKP5" s="50"/>
      <c r="MKQ5" s="50"/>
      <c r="MKR5" s="50"/>
      <c r="MKS5" s="50"/>
      <c r="MKT5" s="50"/>
      <c r="MKU5" s="50"/>
      <c r="MKV5" s="50"/>
      <c r="MKW5" s="50"/>
      <c r="MKX5" s="50"/>
      <c r="MKY5" s="50"/>
      <c r="MKZ5" s="50"/>
      <c r="MLA5" s="50"/>
      <c r="MLB5" s="50"/>
      <c r="MLC5" s="50"/>
      <c r="MLD5" s="50"/>
      <c r="MLE5" s="50"/>
      <c r="MLF5" s="50"/>
      <c r="MLG5" s="50"/>
      <c r="MLH5" s="50"/>
      <c r="MLI5" s="50"/>
      <c r="MLJ5" s="50"/>
      <c r="MLK5" s="50"/>
      <c r="MLL5" s="50"/>
      <c r="MLM5" s="50"/>
      <c r="MLN5" s="50"/>
      <c r="MLO5" s="50"/>
      <c r="MLP5" s="50"/>
      <c r="MLQ5" s="50"/>
      <c r="MLR5" s="50"/>
      <c r="MLS5" s="50"/>
      <c r="MLT5" s="50"/>
      <c r="MLU5" s="50"/>
      <c r="MLV5" s="50"/>
      <c r="MLW5" s="50"/>
      <c r="MLX5" s="50"/>
      <c r="MLY5" s="50"/>
      <c r="MLZ5" s="50"/>
      <c r="MMA5" s="50"/>
      <c r="MMB5" s="50"/>
      <c r="MMC5" s="50"/>
      <c r="MMD5" s="50"/>
      <c r="MME5" s="50"/>
      <c r="MMF5" s="50"/>
      <c r="MMG5" s="50"/>
      <c r="MMH5" s="50"/>
      <c r="MMI5" s="50"/>
      <c r="MMJ5" s="50"/>
      <c r="MMK5" s="50"/>
      <c r="MML5" s="50"/>
      <c r="MMM5" s="50"/>
      <c r="MMN5" s="50"/>
      <c r="MMO5" s="50"/>
      <c r="MMP5" s="50"/>
      <c r="MMQ5" s="50"/>
      <c r="MMR5" s="50"/>
      <c r="MMS5" s="50"/>
      <c r="MMT5" s="50"/>
      <c r="MMU5" s="50"/>
      <c r="MMV5" s="50"/>
      <c r="MMW5" s="50"/>
      <c r="MMX5" s="50"/>
      <c r="MMY5" s="50"/>
      <c r="MMZ5" s="50"/>
      <c r="MNA5" s="50"/>
      <c r="MNB5" s="50"/>
      <c r="MNC5" s="50"/>
      <c r="MND5" s="50"/>
      <c r="MNE5" s="50"/>
      <c r="MNF5" s="50"/>
      <c r="MNG5" s="50"/>
      <c r="MNH5" s="50"/>
      <c r="MNI5" s="50"/>
      <c r="MNJ5" s="50"/>
      <c r="MNK5" s="50"/>
      <c r="MNL5" s="50"/>
      <c r="MNM5" s="50"/>
      <c r="MNN5" s="50"/>
      <c r="MNO5" s="50"/>
      <c r="MNP5" s="50"/>
      <c r="MNQ5" s="50"/>
      <c r="MNR5" s="50"/>
      <c r="MNS5" s="50"/>
      <c r="MNT5" s="50"/>
      <c r="MNU5" s="50"/>
      <c r="MNV5" s="50"/>
      <c r="MNW5" s="50"/>
      <c r="MNX5" s="50"/>
      <c r="MNY5" s="50"/>
      <c r="MNZ5" s="50"/>
      <c r="MOA5" s="50"/>
      <c r="MOB5" s="50"/>
      <c r="MOC5" s="50"/>
      <c r="MOD5" s="50"/>
      <c r="MOE5" s="50"/>
      <c r="MOF5" s="50"/>
      <c r="MOG5" s="50"/>
      <c r="MOH5" s="50"/>
      <c r="MOI5" s="50"/>
      <c r="MOJ5" s="50"/>
      <c r="MOK5" s="50"/>
      <c r="MOL5" s="50"/>
      <c r="MOM5" s="50"/>
      <c r="MON5" s="50"/>
      <c r="MOO5" s="50"/>
      <c r="MOP5" s="50"/>
      <c r="MOQ5" s="50"/>
      <c r="MOR5" s="50"/>
      <c r="MOS5" s="50"/>
      <c r="MOT5" s="50"/>
      <c r="MOU5" s="50"/>
      <c r="MOV5" s="50"/>
      <c r="MOW5" s="50"/>
      <c r="MOX5" s="50"/>
      <c r="MOY5" s="50"/>
      <c r="MOZ5" s="50"/>
      <c r="MPA5" s="50"/>
      <c r="MPB5" s="50"/>
      <c r="MPC5" s="50"/>
      <c r="MPD5" s="50"/>
      <c r="MPE5" s="50"/>
      <c r="MPF5" s="50"/>
      <c r="MPG5" s="50"/>
      <c r="MPH5" s="50"/>
      <c r="MPI5" s="50"/>
      <c r="MPJ5" s="50"/>
      <c r="MPK5" s="50"/>
      <c r="MPL5" s="50"/>
      <c r="MPM5" s="50"/>
      <c r="MPN5" s="50"/>
      <c r="MPO5" s="50"/>
      <c r="MPP5" s="50"/>
      <c r="MPQ5" s="50"/>
      <c r="MPR5" s="50"/>
      <c r="MPS5" s="50"/>
      <c r="MPT5" s="50"/>
      <c r="MPU5" s="50"/>
      <c r="MPV5" s="50"/>
      <c r="MPW5" s="50"/>
      <c r="MPX5" s="50"/>
      <c r="MPY5" s="50"/>
      <c r="MPZ5" s="50"/>
      <c r="MQA5" s="50"/>
      <c r="MQB5" s="50"/>
      <c r="MQC5" s="50"/>
      <c r="MQD5" s="50"/>
      <c r="MQE5" s="50"/>
      <c r="MQF5" s="50"/>
      <c r="MQG5" s="50"/>
      <c r="MQH5" s="50"/>
      <c r="MQI5" s="50"/>
      <c r="MQJ5" s="50"/>
      <c r="MQK5" s="50"/>
      <c r="MQL5" s="50"/>
      <c r="MQM5" s="50"/>
      <c r="MQN5" s="50"/>
      <c r="MQO5" s="50"/>
      <c r="MQP5" s="50"/>
      <c r="MQQ5" s="50"/>
      <c r="MQR5" s="50"/>
      <c r="MQS5" s="50"/>
      <c r="MQT5" s="50"/>
      <c r="MQU5" s="50"/>
      <c r="MQV5" s="50"/>
      <c r="MQW5" s="50"/>
      <c r="MQX5" s="50"/>
      <c r="MQY5" s="50"/>
      <c r="MQZ5" s="50"/>
      <c r="MRA5" s="50"/>
      <c r="MRB5" s="50"/>
      <c r="MRC5" s="50"/>
      <c r="MRD5" s="50"/>
      <c r="MRE5" s="50"/>
      <c r="MRF5" s="50"/>
      <c r="MRG5" s="50"/>
      <c r="MRH5" s="50"/>
      <c r="MRI5" s="50"/>
      <c r="MRJ5" s="50"/>
      <c r="MRK5" s="50"/>
      <c r="MRL5" s="50"/>
      <c r="MRM5" s="50"/>
      <c r="MRN5" s="50"/>
      <c r="MRO5" s="50"/>
      <c r="MRP5" s="50"/>
      <c r="MRQ5" s="50"/>
      <c r="MRR5" s="50"/>
      <c r="MRS5" s="50"/>
      <c r="MRT5" s="50"/>
      <c r="MRU5" s="50"/>
      <c r="MRV5" s="50"/>
      <c r="MRW5" s="50"/>
      <c r="MRX5" s="50"/>
      <c r="MRY5" s="50"/>
      <c r="MRZ5" s="50"/>
      <c r="MSA5" s="50"/>
      <c r="MSB5" s="50"/>
      <c r="MSC5" s="50"/>
      <c r="MSD5" s="50"/>
      <c r="MSE5" s="50"/>
      <c r="MSF5" s="50"/>
      <c r="MSG5" s="50"/>
      <c r="MSH5" s="50"/>
      <c r="MSI5" s="50"/>
      <c r="MSJ5" s="50"/>
      <c r="MSK5" s="50"/>
      <c r="MSL5" s="50"/>
      <c r="MSM5" s="50"/>
      <c r="MSN5" s="50"/>
      <c r="MSO5" s="50"/>
      <c r="MSP5" s="50"/>
      <c r="MSQ5" s="50"/>
      <c r="MSR5" s="50"/>
      <c r="MSS5" s="50"/>
      <c r="MST5" s="50"/>
      <c r="MSU5" s="50"/>
      <c r="MSV5" s="50"/>
      <c r="MSW5" s="50"/>
      <c r="MSX5" s="50"/>
      <c r="MSY5" s="50"/>
      <c r="MSZ5" s="50"/>
      <c r="MTA5" s="50"/>
      <c r="MTB5" s="50"/>
      <c r="MTC5" s="50"/>
      <c r="MTD5" s="50"/>
      <c r="MTE5" s="50"/>
      <c r="MTF5" s="50"/>
      <c r="MTG5" s="50"/>
      <c r="MTH5" s="50"/>
      <c r="MTI5" s="50"/>
      <c r="MTJ5" s="50"/>
      <c r="MTK5" s="50"/>
      <c r="MTL5" s="50"/>
      <c r="MTM5" s="50"/>
      <c r="MTN5" s="50"/>
      <c r="MTO5" s="50"/>
      <c r="MTP5" s="50"/>
      <c r="MTQ5" s="50"/>
      <c r="MTR5" s="50"/>
      <c r="MTS5" s="50"/>
      <c r="MTT5" s="50"/>
      <c r="MTU5" s="50"/>
      <c r="MTV5" s="50"/>
      <c r="MTW5" s="50"/>
      <c r="MTX5" s="50"/>
      <c r="MTY5" s="50"/>
      <c r="MTZ5" s="50"/>
      <c r="MUA5" s="50"/>
      <c r="MUB5" s="50"/>
      <c r="MUC5" s="50"/>
      <c r="MUD5" s="50"/>
      <c r="MUE5" s="50"/>
      <c r="MUF5" s="50"/>
      <c r="MUG5" s="50"/>
      <c r="MUH5" s="50"/>
      <c r="MUI5" s="50"/>
      <c r="MUJ5" s="50"/>
      <c r="MUK5" s="50"/>
      <c r="MUL5" s="50"/>
      <c r="MUM5" s="50"/>
      <c r="MUN5" s="50"/>
      <c r="MUO5" s="50"/>
      <c r="MUP5" s="50"/>
      <c r="MUQ5" s="50"/>
      <c r="MUR5" s="50"/>
      <c r="MUS5" s="50"/>
      <c r="MUT5" s="50"/>
      <c r="MUU5" s="50"/>
      <c r="MUV5" s="50"/>
      <c r="MUW5" s="50"/>
      <c r="MUX5" s="50"/>
      <c r="MUY5" s="50"/>
      <c r="MUZ5" s="50"/>
      <c r="MVA5" s="50"/>
      <c r="MVB5" s="50"/>
      <c r="MVC5" s="50"/>
      <c r="MVD5" s="50"/>
      <c r="MVE5" s="50"/>
      <c r="MVF5" s="50"/>
      <c r="MVG5" s="50"/>
      <c r="MVH5" s="50"/>
      <c r="MVI5" s="50"/>
      <c r="MVJ5" s="50"/>
      <c r="MVK5" s="50"/>
      <c r="MVL5" s="50"/>
      <c r="MVM5" s="50"/>
      <c r="MVN5" s="50"/>
      <c r="MVO5" s="50"/>
      <c r="MVP5" s="50"/>
      <c r="MVQ5" s="50"/>
      <c r="MVR5" s="50"/>
      <c r="MVS5" s="50"/>
      <c r="MVT5" s="50"/>
      <c r="MVU5" s="50"/>
      <c r="MVV5" s="50"/>
      <c r="MVW5" s="50"/>
      <c r="MVX5" s="50"/>
      <c r="MVY5" s="50"/>
      <c r="MVZ5" s="50"/>
      <c r="MWA5" s="50"/>
      <c r="MWB5" s="50"/>
      <c r="MWC5" s="50"/>
      <c r="MWD5" s="50"/>
      <c r="MWE5" s="50"/>
      <c r="MWF5" s="50"/>
      <c r="MWG5" s="50"/>
      <c r="MWH5" s="50"/>
      <c r="MWI5" s="50"/>
      <c r="MWJ5" s="50"/>
      <c r="MWK5" s="50"/>
      <c r="MWL5" s="50"/>
      <c r="MWM5" s="50"/>
      <c r="MWN5" s="50"/>
      <c r="MWO5" s="50"/>
      <c r="MWP5" s="50"/>
      <c r="MWQ5" s="50"/>
      <c r="MWR5" s="50"/>
      <c r="MWS5" s="50"/>
      <c r="MWT5" s="50"/>
      <c r="MWU5" s="50"/>
      <c r="MWV5" s="50"/>
      <c r="MWW5" s="50"/>
      <c r="MWX5" s="50"/>
      <c r="MWY5" s="50"/>
      <c r="MWZ5" s="50"/>
      <c r="MXA5" s="50"/>
      <c r="MXB5" s="50"/>
      <c r="MXC5" s="50"/>
      <c r="MXD5" s="50"/>
      <c r="MXE5" s="50"/>
      <c r="MXF5" s="50"/>
      <c r="MXG5" s="50"/>
      <c r="MXH5" s="50"/>
      <c r="MXI5" s="50"/>
      <c r="MXJ5" s="50"/>
      <c r="MXK5" s="50"/>
      <c r="MXL5" s="50"/>
      <c r="MXM5" s="50"/>
      <c r="MXN5" s="50"/>
      <c r="MXO5" s="50"/>
      <c r="MXP5" s="50"/>
      <c r="MXQ5" s="50"/>
      <c r="MXR5" s="50"/>
      <c r="MXS5" s="50"/>
      <c r="MXT5" s="50"/>
      <c r="MXU5" s="50"/>
      <c r="MXV5" s="50"/>
      <c r="MXW5" s="50"/>
      <c r="MXX5" s="50"/>
      <c r="MXY5" s="50"/>
      <c r="MXZ5" s="50"/>
      <c r="MYA5" s="50"/>
      <c r="MYB5" s="50"/>
      <c r="MYC5" s="50"/>
      <c r="MYD5" s="50"/>
      <c r="MYE5" s="50"/>
      <c r="MYF5" s="50"/>
      <c r="MYG5" s="50"/>
      <c r="MYH5" s="50"/>
      <c r="MYI5" s="50"/>
      <c r="MYJ5" s="50"/>
      <c r="MYK5" s="50"/>
      <c r="MYL5" s="50"/>
      <c r="MYM5" s="50"/>
      <c r="MYN5" s="50"/>
      <c r="MYO5" s="50"/>
      <c r="MYP5" s="50"/>
      <c r="MYQ5" s="50"/>
      <c r="MYR5" s="50"/>
      <c r="MYS5" s="50"/>
      <c r="MYT5" s="50"/>
      <c r="MYU5" s="50"/>
      <c r="MYV5" s="50"/>
      <c r="MYW5" s="50"/>
      <c r="MYX5" s="50"/>
      <c r="MYY5" s="50"/>
      <c r="MYZ5" s="50"/>
      <c r="MZA5" s="50"/>
      <c r="MZB5" s="50"/>
      <c r="MZC5" s="50"/>
      <c r="MZD5" s="50"/>
      <c r="MZE5" s="50"/>
      <c r="MZF5" s="50"/>
      <c r="MZG5" s="50"/>
      <c r="MZH5" s="50"/>
      <c r="MZI5" s="50"/>
      <c r="MZJ5" s="50"/>
      <c r="MZK5" s="50"/>
      <c r="MZL5" s="50"/>
      <c r="MZM5" s="50"/>
      <c r="MZN5" s="50"/>
      <c r="MZO5" s="50"/>
      <c r="MZP5" s="50"/>
      <c r="MZQ5" s="50"/>
      <c r="MZR5" s="50"/>
      <c r="MZS5" s="50"/>
      <c r="MZT5" s="50"/>
      <c r="MZU5" s="50"/>
      <c r="MZV5" s="50"/>
      <c r="MZW5" s="50"/>
      <c r="MZX5" s="50"/>
      <c r="MZY5" s="50"/>
      <c r="MZZ5" s="50"/>
      <c r="NAA5" s="50"/>
      <c r="NAB5" s="50"/>
      <c r="NAC5" s="50"/>
      <c r="NAD5" s="50"/>
      <c r="NAE5" s="50"/>
      <c r="NAF5" s="50"/>
      <c r="NAG5" s="50"/>
      <c r="NAH5" s="50"/>
      <c r="NAI5" s="50"/>
      <c r="NAJ5" s="50"/>
      <c r="NAK5" s="50"/>
      <c r="NAL5" s="50"/>
      <c r="NAM5" s="50"/>
      <c r="NAN5" s="50"/>
      <c r="NAO5" s="50"/>
      <c r="NAP5" s="50"/>
      <c r="NAQ5" s="50"/>
      <c r="NAR5" s="50"/>
      <c r="NAS5" s="50"/>
      <c r="NAT5" s="50"/>
      <c r="NAU5" s="50"/>
      <c r="NAV5" s="50"/>
      <c r="NAW5" s="50"/>
      <c r="NAX5" s="50"/>
      <c r="NAY5" s="50"/>
      <c r="NAZ5" s="50"/>
      <c r="NBA5" s="50"/>
      <c r="NBB5" s="50"/>
      <c r="NBC5" s="50"/>
      <c r="NBD5" s="50"/>
      <c r="NBE5" s="50"/>
      <c r="NBF5" s="50"/>
      <c r="NBG5" s="50"/>
      <c r="NBH5" s="50"/>
      <c r="NBI5" s="50"/>
      <c r="NBJ5" s="50"/>
      <c r="NBK5" s="50"/>
      <c r="NBL5" s="50"/>
      <c r="NBM5" s="50"/>
      <c r="NBN5" s="50"/>
      <c r="NBO5" s="50"/>
      <c r="NBP5" s="50"/>
      <c r="NBQ5" s="50"/>
      <c r="NBR5" s="50"/>
      <c r="NBS5" s="50"/>
      <c r="NBT5" s="50"/>
      <c r="NBU5" s="50"/>
      <c r="NBV5" s="50"/>
      <c r="NBW5" s="50"/>
      <c r="NBX5" s="50"/>
      <c r="NBY5" s="50"/>
      <c r="NBZ5" s="50"/>
      <c r="NCA5" s="50"/>
      <c r="NCB5" s="50"/>
      <c r="NCC5" s="50"/>
      <c r="NCD5" s="50"/>
      <c r="NCE5" s="50"/>
      <c r="NCF5" s="50"/>
      <c r="NCG5" s="50"/>
      <c r="NCH5" s="50"/>
      <c r="NCI5" s="50"/>
      <c r="NCJ5" s="50"/>
      <c r="NCK5" s="50"/>
      <c r="NCL5" s="50"/>
      <c r="NCM5" s="50"/>
      <c r="NCN5" s="50"/>
      <c r="NCO5" s="50"/>
      <c r="NCP5" s="50"/>
      <c r="NCQ5" s="50"/>
      <c r="NCR5" s="50"/>
      <c r="NCS5" s="50"/>
      <c r="NCT5" s="50"/>
      <c r="NCU5" s="50"/>
      <c r="NCV5" s="50"/>
      <c r="NCW5" s="50"/>
      <c r="NCX5" s="50"/>
      <c r="NCY5" s="50"/>
      <c r="NCZ5" s="50"/>
      <c r="NDA5" s="50"/>
      <c r="NDB5" s="50"/>
      <c r="NDC5" s="50"/>
      <c r="NDD5" s="50"/>
      <c r="NDE5" s="50"/>
      <c r="NDF5" s="50"/>
      <c r="NDG5" s="50"/>
      <c r="NDH5" s="50"/>
      <c r="NDI5" s="50"/>
      <c r="NDJ5" s="50"/>
      <c r="NDK5" s="50"/>
      <c r="NDL5" s="50"/>
      <c r="NDM5" s="50"/>
      <c r="NDN5" s="50"/>
      <c r="NDO5" s="50"/>
      <c r="NDP5" s="50"/>
      <c r="NDQ5" s="50"/>
      <c r="NDR5" s="50"/>
      <c r="NDS5" s="50"/>
      <c r="NDT5" s="50"/>
      <c r="NDU5" s="50"/>
      <c r="NDV5" s="50"/>
      <c r="NDW5" s="50"/>
      <c r="NDX5" s="50"/>
      <c r="NDY5" s="50"/>
      <c r="NDZ5" s="50"/>
      <c r="NEA5" s="50"/>
      <c r="NEB5" s="50"/>
      <c r="NEC5" s="50"/>
      <c r="NED5" s="50"/>
      <c r="NEE5" s="50"/>
      <c r="NEF5" s="50"/>
      <c r="NEG5" s="50"/>
      <c r="NEH5" s="50"/>
      <c r="NEI5" s="50"/>
      <c r="NEJ5" s="50"/>
      <c r="NEK5" s="50"/>
      <c r="NEL5" s="50"/>
      <c r="NEM5" s="50"/>
      <c r="NEN5" s="50"/>
      <c r="NEO5" s="50"/>
      <c r="NEP5" s="50"/>
      <c r="NEQ5" s="50"/>
      <c r="NER5" s="50"/>
      <c r="NES5" s="50"/>
      <c r="NET5" s="50"/>
      <c r="NEU5" s="50"/>
      <c r="NEV5" s="50"/>
      <c r="NEW5" s="50"/>
      <c r="NEX5" s="50"/>
      <c r="NEY5" s="50"/>
      <c r="NEZ5" s="50"/>
      <c r="NFA5" s="50"/>
      <c r="NFB5" s="50"/>
      <c r="NFC5" s="50"/>
      <c r="NFD5" s="50"/>
      <c r="NFE5" s="50"/>
      <c r="NFF5" s="50"/>
      <c r="NFG5" s="50"/>
      <c r="NFH5" s="50"/>
      <c r="NFI5" s="50"/>
      <c r="NFJ5" s="50"/>
      <c r="NFK5" s="50"/>
      <c r="NFL5" s="50"/>
      <c r="NFM5" s="50"/>
      <c r="NFN5" s="50"/>
      <c r="NFO5" s="50"/>
      <c r="NFP5" s="50"/>
      <c r="NFQ5" s="50"/>
      <c r="NFR5" s="50"/>
      <c r="NFS5" s="50"/>
      <c r="NFT5" s="50"/>
      <c r="NFU5" s="50"/>
      <c r="NFV5" s="50"/>
      <c r="NFW5" s="50"/>
      <c r="NFX5" s="50"/>
      <c r="NFY5" s="50"/>
      <c r="NFZ5" s="50"/>
      <c r="NGA5" s="50"/>
      <c r="NGB5" s="50"/>
      <c r="NGC5" s="50"/>
      <c r="NGD5" s="50"/>
      <c r="NGE5" s="50"/>
      <c r="NGF5" s="50"/>
      <c r="NGG5" s="50"/>
      <c r="NGH5" s="50"/>
      <c r="NGI5" s="50"/>
      <c r="NGJ5" s="50"/>
      <c r="NGK5" s="50"/>
      <c r="NGL5" s="50"/>
      <c r="NGM5" s="50"/>
      <c r="NGN5" s="50"/>
      <c r="NGO5" s="50"/>
      <c r="NGP5" s="50"/>
      <c r="NGQ5" s="50"/>
      <c r="NGR5" s="50"/>
      <c r="NGS5" s="50"/>
      <c r="NGT5" s="50"/>
      <c r="NGU5" s="50"/>
      <c r="NGV5" s="50"/>
      <c r="NGW5" s="50"/>
      <c r="NGX5" s="50"/>
      <c r="NGY5" s="50"/>
      <c r="NGZ5" s="50"/>
      <c r="NHA5" s="50"/>
      <c r="NHB5" s="50"/>
      <c r="NHC5" s="50"/>
      <c r="NHD5" s="50"/>
      <c r="NHE5" s="50"/>
      <c r="NHF5" s="50"/>
      <c r="NHG5" s="50"/>
      <c r="NHH5" s="50"/>
      <c r="NHI5" s="50"/>
      <c r="NHJ5" s="50"/>
      <c r="NHK5" s="50"/>
      <c r="NHL5" s="50"/>
      <c r="NHM5" s="50"/>
      <c r="NHN5" s="50"/>
      <c r="NHO5" s="50"/>
      <c r="NHP5" s="50"/>
      <c r="NHQ5" s="50"/>
      <c r="NHR5" s="50"/>
      <c r="NHS5" s="50"/>
      <c r="NHT5" s="50"/>
      <c r="NHU5" s="50"/>
      <c r="NHV5" s="50"/>
      <c r="NHW5" s="50"/>
      <c r="NHX5" s="50"/>
      <c r="NHY5" s="50"/>
      <c r="NHZ5" s="50"/>
      <c r="NIA5" s="50"/>
      <c r="NIB5" s="50"/>
      <c r="NIC5" s="50"/>
      <c r="NID5" s="50"/>
      <c r="NIE5" s="50"/>
      <c r="NIF5" s="50"/>
      <c r="NIG5" s="50"/>
      <c r="NIH5" s="50"/>
      <c r="NII5" s="50"/>
      <c r="NIJ5" s="50"/>
      <c r="NIK5" s="50"/>
      <c r="NIL5" s="50"/>
      <c r="NIM5" s="50"/>
      <c r="NIN5" s="50"/>
      <c r="NIO5" s="50"/>
      <c r="NIP5" s="50"/>
      <c r="NIQ5" s="50"/>
      <c r="NIR5" s="50"/>
      <c r="NIS5" s="50"/>
      <c r="NIT5" s="50"/>
      <c r="NIU5" s="50"/>
      <c r="NIV5" s="50"/>
      <c r="NIW5" s="50"/>
      <c r="NIX5" s="50"/>
      <c r="NIY5" s="50"/>
      <c r="NIZ5" s="50"/>
      <c r="NJA5" s="50"/>
      <c r="NJB5" s="50"/>
      <c r="NJC5" s="50"/>
      <c r="NJD5" s="50"/>
      <c r="NJE5" s="50"/>
      <c r="NJF5" s="50"/>
      <c r="NJG5" s="50"/>
      <c r="NJH5" s="50"/>
      <c r="NJI5" s="50"/>
      <c r="NJJ5" s="50"/>
      <c r="NJK5" s="50"/>
      <c r="NJL5" s="50"/>
      <c r="NJM5" s="50"/>
      <c r="NJN5" s="50"/>
      <c r="NJO5" s="50"/>
      <c r="NJP5" s="50"/>
      <c r="NJQ5" s="50"/>
      <c r="NJR5" s="50"/>
      <c r="NJS5" s="50"/>
      <c r="NJT5" s="50"/>
      <c r="NJU5" s="50"/>
      <c r="NJV5" s="50"/>
      <c r="NJW5" s="50"/>
      <c r="NJX5" s="50"/>
      <c r="NJY5" s="50"/>
      <c r="NJZ5" s="50"/>
      <c r="NKA5" s="50"/>
      <c r="NKB5" s="50"/>
      <c r="NKC5" s="50"/>
      <c r="NKD5" s="50"/>
      <c r="NKE5" s="50"/>
      <c r="NKF5" s="50"/>
      <c r="NKG5" s="50"/>
      <c r="NKH5" s="50"/>
      <c r="NKI5" s="50"/>
      <c r="NKJ5" s="50"/>
      <c r="NKK5" s="50"/>
      <c r="NKL5" s="50"/>
      <c r="NKM5" s="50"/>
      <c r="NKN5" s="50"/>
      <c r="NKO5" s="50"/>
      <c r="NKP5" s="50"/>
      <c r="NKQ5" s="50"/>
      <c r="NKR5" s="50"/>
      <c r="NKS5" s="50"/>
      <c r="NKT5" s="50"/>
      <c r="NKU5" s="50"/>
      <c r="NKV5" s="50"/>
      <c r="NKW5" s="50"/>
      <c r="NKX5" s="50"/>
      <c r="NKY5" s="50"/>
      <c r="NKZ5" s="50"/>
      <c r="NLA5" s="50"/>
      <c r="NLB5" s="50"/>
      <c r="NLC5" s="50"/>
      <c r="NLD5" s="50"/>
      <c r="NLE5" s="50"/>
      <c r="NLF5" s="50"/>
      <c r="NLG5" s="50"/>
      <c r="NLH5" s="50"/>
      <c r="NLI5" s="50"/>
      <c r="NLJ5" s="50"/>
      <c r="NLK5" s="50"/>
      <c r="NLL5" s="50"/>
      <c r="NLM5" s="50"/>
      <c r="NLN5" s="50"/>
      <c r="NLO5" s="50"/>
      <c r="NLP5" s="50"/>
      <c r="NLQ5" s="50"/>
      <c r="NLR5" s="50"/>
      <c r="NLS5" s="50"/>
      <c r="NLT5" s="50"/>
      <c r="NLU5" s="50"/>
      <c r="NLV5" s="50"/>
      <c r="NLW5" s="50"/>
      <c r="NLX5" s="50"/>
      <c r="NLY5" s="50"/>
      <c r="NLZ5" s="50"/>
      <c r="NMA5" s="50"/>
      <c r="NMB5" s="50"/>
      <c r="NMC5" s="50"/>
      <c r="NMD5" s="50"/>
      <c r="NME5" s="50"/>
      <c r="NMF5" s="50"/>
      <c r="NMG5" s="50"/>
      <c r="NMH5" s="50"/>
      <c r="NMI5" s="50"/>
      <c r="NMJ5" s="50"/>
      <c r="NMK5" s="50"/>
      <c r="NML5" s="50"/>
      <c r="NMM5" s="50"/>
      <c r="NMN5" s="50"/>
      <c r="NMO5" s="50"/>
      <c r="NMP5" s="50"/>
      <c r="NMQ5" s="50"/>
      <c r="NMR5" s="50"/>
      <c r="NMS5" s="50"/>
      <c r="NMT5" s="50"/>
      <c r="NMU5" s="50"/>
      <c r="NMV5" s="50"/>
      <c r="NMW5" s="50"/>
      <c r="NMX5" s="50"/>
      <c r="NMY5" s="50"/>
      <c r="NMZ5" s="50"/>
      <c r="NNA5" s="50"/>
      <c r="NNB5" s="50"/>
      <c r="NNC5" s="50"/>
      <c r="NND5" s="50"/>
      <c r="NNE5" s="50"/>
      <c r="NNF5" s="50"/>
      <c r="NNG5" s="50"/>
      <c r="NNH5" s="50"/>
      <c r="NNI5" s="50"/>
      <c r="NNJ5" s="50"/>
      <c r="NNK5" s="50"/>
      <c r="NNL5" s="50"/>
      <c r="NNM5" s="50"/>
      <c r="NNN5" s="50"/>
      <c r="NNO5" s="50"/>
      <c r="NNP5" s="50"/>
      <c r="NNQ5" s="50"/>
      <c r="NNR5" s="50"/>
      <c r="NNS5" s="50"/>
      <c r="NNT5" s="50"/>
      <c r="NNU5" s="50"/>
      <c r="NNV5" s="50"/>
      <c r="NNW5" s="50"/>
      <c r="NNX5" s="50"/>
      <c r="NNY5" s="50"/>
      <c r="NNZ5" s="50"/>
      <c r="NOA5" s="50"/>
      <c r="NOB5" s="50"/>
      <c r="NOC5" s="50"/>
      <c r="NOD5" s="50"/>
      <c r="NOE5" s="50"/>
      <c r="NOF5" s="50"/>
      <c r="NOG5" s="50"/>
      <c r="NOH5" s="50"/>
      <c r="NOI5" s="50"/>
      <c r="NOJ5" s="50"/>
      <c r="NOK5" s="50"/>
      <c r="NOL5" s="50"/>
      <c r="NOM5" s="50"/>
      <c r="NON5" s="50"/>
      <c r="NOO5" s="50"/>
      <c r="NOP5" s="50"/>
      <c r="NOQ5" s="50"/>
      <c r="NOR5" s="50"/>
      <c r="NOS5" s="50"/>
      <c r="NOT5" s="50"/>
      <c r="NOU5" s="50"/>
      <c r="NOV5" s="50"/>
      <c r="NOW5" s="50"/>
      <c r="NOX5" s="50"/>
      <c r="NOY5" s="50"/>
      <c r="NOZ5" s="50"/>
      <c r="NPA5" s="50"/>
      <c r="NPB5" s="50"/>
      <c r="NPC5" s="50"/>
      <c r="NPD5" s="50"/>
      <c r="NPE5" s="50"/>
      <c r="NPF5" s="50"/>
      <c r="NPG5" s="50"/>
      <c r="NPH5" s="50"/>
      <c r="NPI5" s="50"/>
      <c r="NPJ5" s="50"/>
      <c r="NPK5" s="50"/>
      <c r="NPL5" s="50"/>
      <c r="NPM5" s="50"/>
      <c r="NPN5" s="50"/>
      <c r="NPO5" s="50"/>
      <c r="NPP5" s="50"/>
      <c r="NPQ5" s="50"/>
      <c r="NPR5" s="50"/>
      <c r="NPS5" s="50"/>
      <c r="NPT5" s="50"/>
      <c r="NPU5" s="50"/>
      <c r="NPV5" s="50"/>
      <c r="NPW5" s="50"/>
      <c r="NPX5" s="50"/>
      <c r="NPY5" s="50"/>
      <c r="NPZ5" s="50"/>
      <c r="NQA5" s="50"/>
      <c r="NQB5" s="50"/>
      <c r="NQC5" s="50"/>
      <c r="NQD5" s="50"/>
      <c r="NQE5" s="50"/>
      <c r="NQF5" s="50"/>
      <c r="NQG5" s="50"/>
      <c r="NQH5" s="50"/>
      <c r="NQI5" s="50"/>
      <c r="NQJ5" s="50"/>
      <c r="NQK5" s="50"/>
      <c r="NQL5" s="50"/>
      <c r="NQM5" s="50"/>
      <c r="NQN5" s="50"/>
      <c r="NQO5" s="50"/>
      <c r="NQP5" s="50"/>
      <c r="NQQ5" s="50"/>
      <c r="NQR5" s="50"/>
      <c r="NQS5" s="50"/>
      <c r="NQT5" s="50"/>
      <c r="NQU5" s="50"/>
      <c r="NQV5" s="50"/>
      <c r="NQW5" s="50"/>
      <c r="NQX5" s="50"/>
      <c r="NQY5" s="50"/>
      <c r="NQZ5" s="50"/>
      <c r="NRA5" s="50"/>
      <c r="NRB5" s="50"/>
      <c r="NRC5" s="50"/>
      <c r="NRD5" s="50"/>
      <c r="NRE5" s="50"/>
      <c r="NRF5" s="50"/>
      <c r="NRG5" s="50"/>
      <c r="NRH5" s="50"/>
      <c r="NRI5" s="50"/>
      <c r="NRJ5" s="50"/>
      <c r="NRK5" s="50"/>
      <c r="NRL5" s="50"/>
      <c r="NRM5" s="50"/>
      <c r="NRN5" s="50"/>
      <c r="NRO5" s="50"/>
      <c r="NRP5" s="50"/>
      <c r="NRQ5" s="50"/>
      <c r="NRR5" s="50"/>
      <c r="NRS5" s="50"/>
      <c r="NRT5" s="50"/>
      <c r="NRU5" s="50"/>
      <c r="NRV5" s="50"/>
      <c r="NRW5" s="50"/>
      <c r="NRX5" s="50"/>
      <c r="NRY5" s="50"/>
      <c r="NRZ5" s="50"/>
      <c r="NSA5" s="50"/>
      <c r="NSB5" s="50"/>
      <c r="NSC5" s="50"/>
      <c r="NSD5" s="50"/>
      <c r="NSE5" s="50"/>
      <c r="NSF5" s="50"/>
      <c r="NSG5" s="50"/>
      <c r="NSH5" s="50"/>
      <c r="NSI5" s="50"/>
      <c r="NSJ5" s="50"/>
      <c r="NSK5" s="50"/>
      <c r="NSL5" s="50"/>
      <c r="NSM5" s="50"/>
      <c r="NSN5" s="50"/>
      <c r="NSO5" s="50"/>
      <c r="NSP5" s="50"/>
      <c r="NSQ5" s="50"/>
      <c r="NSR5" s="50"/>
      <c r="NSS5" s="50"/>
      <c r="NST5" s="50"/>
      <c r="NSU5" s="50"/>
      <c r="NSV5" s="50"/>
      <c r="NSW5" s="50"/>
      <c r="NSX5" s="50"/>
      <c r="NSY5" s="50"/>
      <c r="NSZ5" s="50"/>
      <c r="NTA5" s="50"/>
      <c r="NTB5" s="50"/>
      <c r="NTC5" s="50"/>
      <c r="NTD5" s="50"/>
      <c r="NTE5" s="50"/>
      <c r="NTF5" s="50"/>
      <c r="NTG5" s="50"/>
      <c r="NTH5" s="50"/>
      <c r="NTI5" s="50"/>
      <c r="NTJ5" s="50"/>
      <c r="NTK5" s="50"/>
      <c r="NTL5" s="50"/>
      <c r="NTM5" s="50"/>
      <c r="NTN5" s="50"/>
      <c r="NTO5" s="50"/>
      <c r="NTP5" s="50"/>
      <c r="NTQ5" s="50"/>
      <c r="NTR5" s="50"/>
      <c r="NTS5" s="50"/>
      <c r="NTT5" s="50"/>
      <c r="NTU5" s="50"/>
      <c r="NTV5" s="50"/>
      <c r="NTW5" s="50"/>
      <c r="NTX5" s="50"/>
      <c r="NTY5" s="50"/>
      <c r="NTZ5" s="50"/>
      <c r="NUA5" s="50"/>
      <c r="NUB5" s="50"/>
      <c r="NUC5" s="50"/>
      <c r="NUD5" s="50"/>
      <c r="NUE5" s="50"/>
      <c r="NUF5" s="50"/>
      <c r="NUG5" s="50"/>
      <c r="NUH5" s="50"/>
      <c r="NUI5" s="50"/>
      <c r="NUJ5" s="50"/>
      <c r="NUK5" s="50"/>
      <c r="NUL5" s="50"/>
      <c r="NUM5" s="50"/>
      <c r="NUN5" s="50"/>
      <c r="NUO5" s="50"/>
      <c r="NUP5" s="50"/>
      <c r="NUQ5" s="50"/>
      <c r="NUR5" s="50"/>
      <c r="NUS5" s="50"/>
      <c r="NUT5" s="50"/>
      <c r="NUU5" s="50"/>
      <c r="NUV5" s="50"/>
      <c r="NUW5" s="50"/>
      <c r="NUX5" s="50"/>
      <c r="NUY5" s="50"/>
      <c r="NUZ5" s="50"/>
      <c r="NVA5" s="50"/>
      <c r="NVB5" s="50"/>
      <c r="NVC5" s="50"/>
      <c r="NVD5" s="50"/>
      <c r="NVE5" s="50"/>
      <c r="NVF5" s="50"/>
      <c r="NVG5" s="50"/>
      <c r="NVH5" s="50"/>
      <c r="NVI5" s="50"/>
      <c r="NVJ5" s="50"/>
      <c r="NVK5" s="50"/>
      <c r="NVL5" s="50"/>
      <c r="NVM5" s="50"/>
      <c r="NVN5" s="50"/>
      <c r="NVO5" s="50"/>
      <c r="NVP5" s="50"/>
      <c r="NVQ5" s="50"/>
      <c r="NVR5" s="50"/>
      <c r="NVS5" s="50"/>
      <c r="NVT5" s="50"/>
      <c r="NVU5" s="50"/>
      <c r="NVV5" s="50"/>
      <c r="NVW5" s="50"/>
      <c r="NVX5" s="50"/>
      <c r="NVY5" s="50"/>
      <c r="NVZ5" s="50"/>
      <c r="NWA5" s="50"/>
      <c r="NWB5" s="50"/>
      <c r="NWC5" s="50"/>
      <c r="NWD5" s="50"/>
      <c r="NWE5" s="50"/>
      <c r="NWF5" s="50"/>
      <c r="NWG5" s="50"/>
      <c r="NWH5" s="50"/>
      <c r="NWI5" s="50"/>
      <c r="NWJ5" s="50"/>
      <c r="NWK5" s="50"/>
      <c r="NWL5" s="50"/>
      <c r="NWM5" s="50"/>
      <c r="NWN5" s="50"/>
      <c r="NWO5" s="50"/>
      <c r="NWP5" s="50"/>
      <c r="NWQ5" s="50"/>
      <c r="NWR5" s="50"/>
      <c r="NWS5" s="50"/>
      <c r="NWT5" s="50"/>
      <c r="NWU5" s="50"/>
      <c r="NWV5" s="50"/>
      <c r="NWW5" s="50"/>
      <c r="NWX5" s="50"/>
      <c r="NWY5" s="50"/>
      <c r="NWZ5" s="50"/>
      <c r="NXA5" s="50"/>
      <c r="NXB5" s="50"/>
      <c r="NXC5" s="50"/>
      <c r="NXD5" s="50"/>
      <c r="NXE5" s="50"/>
      <c r="NXF5" s="50"/>
      <c r="NXG5" s="50"/>
      <c r="NXH5" s="50"/>
      <c r="NXI5" s="50"/>
      <c r="NXJ5" s="50"/>
      <c r="NXK5" s="50"/>
      <c r="NXL5" s="50"/>
      <c r="NXM5" s="50"/>
      <c r="NXN5" s="50"/>
      <c r="NXO5" s="50"/>
      <c r="NXP5" s="50"/>
      <c r="NXQ5" s="50"/>
      <c r="NXR5" s="50"/>
      <c r="NXS5" s="50"/>
      <c r="NXT5" s="50"/>
      <c r="NXU5" s="50"/>
      <c r="NXV5" s="50"/>
      <c r="NXW5" s="50"/>
      <c r="NXX5" s="50"/>
      <c r="NXY5" s="50"/>
      <c r="NXZ5" s="50"/>
      <c r="NYA5" s="50"/>
      <c r="NYB5" s="50"/>
      <c r="NYC5" s="50"/>
      <c r="NYD5" s="50"/>
      <c r="NYE5" s="50"/>
      <c r="NYF5" s="50"/>
      <c r="NYG5" s="50"/>
      <c r="NYH5" s="50"/>
      <c r="NYI5" s="50"/>
      <c r="NYJ5" s="50"/>
      <c r="NYK5" s="50"/>
      <c r="NYL5" s="50"/>
      <c r="NYM5" s="50"/>
      <c r="NYN5" s="50"/>
      <c r="NYO5" s="50"/>
      <c r="NYP5" s="50"/>
      <c r="NYQ5" s="50"/>
      <c r="NYR5" s="50"/>
      <c r="NYS5" s="50"/>
      <c r="NYT5" s="50"/>
      <c r="NYU5" s="50"/>
      <c r="NYV5" s="50"/>
      <c r="NYW5" s="50"/>
      <c r="NYX5" s="50"/>
      <c r="NYY5" s="50"/>
      <c r="NYZ5" s="50"/>
      <c r="NZA5" s="50"/>
      <c r="NZB5" s="50"/>
      <c r="NZC5" s="50"/>
      <c r="NZD5" s="50"/>
      <c r="NZE5" s="50"/>
      <c r="NZF5" s="50"/>
      <c r="NZG5" s="50"/>
      <c r="NZH5" s="50"/>
      <c r="NZI5" s="50"/>
      <c r="NZJ5" s="50"/>
      <c r="NZK5" s="50"/>
      <c r="NZL5" s="50"/>
      <c r="NZM5" s="50"/>
      <c r="NZN5" s="50"/>
      <c r="NZO5" s="50"/>
      <c r="NZP5" s="50"/>
      <c r="NZQ5" s="50"/>
      <c r="NZR5" s="50"/>
      <c r="NZS5" s="50"/>
      <c r="NZT5" s="50"/>
      <c r="NZU5" s="50"/>
      <c r="NZV5" s="50"/>
      <c r="NZW5" s="50"/>
      <c r="NZX5" s="50"/>
      <c r="NZY5" s="50"/>
      <c r="NZZ5" s="50"/>
      <c r="OAA5" s="50"/>
      <c r="OAB5" s="50"/>
      <c r="OAC5" s="50"/>
      <c r="OAD5" s="50"/>
      <c r="OAE5" s="50"/>
      <c r="OAF5" s="50"/>
      <c r="OAG5" s="50"/>
      <c r="OAH5" s="50"/>
      <c r="OAI5" s="50"/>
      <c r="OAJ5" s="50"/>
      <c r="OAK5" s="50"/>
      <c r="OAL5" s="50"/>
      <c r="OAM5" s="50"/>
      <c r="OAN5" s="50"/>
      <c r="OAO5" s="50"/>
      <c r="OAP5" s="50"/>
      <c r="OAQ5" s="50"/>
      <c r="OAR5" s="50"/>
      <c r="OAS5" s="50"/>
      <c r="OAT5" s="50"/>
      <c r="OAU5" s="50"/>
      <c r="OAV5" s="50"/>
      <c r="OAW5" s="50"/>
      <c r="OAX5" s="50"/>
      <c r="OAY5" s="50"/>
      <c r="OAZ5" s="50"/>
      <c r="OBA5" s="50"/>
      <c r="OBB5" s="50"/>
      <c r="OBC5" s="50"/>
      <c r="OBD5" s="50"/>
      <c r="OBE5" s="50"/>
      <c r="OBF5" s="50"/>
      <c r="OBG5" s="50"/>
      <c r="OBH5" s="50"/>
      <c r="OBI5" s="50"/>
      <c r="OBJ5" s="50"/>
      <c r="OBK5" s="50"/>
      <c r="OBL5" s="50"/>
      <c r="OBM5" s="50"/>
      <c r="OBN5" s="50"/>
      <c r="OBO5" s="50"/>
      <c r="OBP5" s="50"/>
      <c r="OBQ5" s="50"/>
      <c r="OBR5" s="50"/>
      <c r="OBS5" s="50"/>
      <c r="OBT5" s="50"/>
      <c r="OBU5" s="50"/>
      <c r="OBV5" s="50"/>
      <c r="OBW5" s="50"/>
      <c r="OBX5" s="50"/>
      <c r="OBY5" s="50"/>
      <c r="OBZ5" s="50"/>
      <c r="OCA5" s="50"/>
      <c r="OCB5" s="50"/>
      <c r="OCC5" s="50"/>
      <c r="OCD5" s="50"/>
      <c r="OCE5" s="50"/>
      <c r="OCF5" s="50"/>
      <c r="OCG5" s="50"/>
      <c r="OCH5" s="50"/>
      <c r="OCI5" s="50"/>
      <c r="OCJ5" s="50"/>
      <c r="OCK5" s="50"/>
      <c r="OCL5" s="50"/>
      <c r="OCM5" s="50"/>
      <c r="OCN5" s="50"/>
      <c r="OCO5" s="50"/>
      <c r="OCP5" s="50"/>
      <c r="OCQ5" s="50"/>
      <c r="OCR5" s="50"/>
      <c r="OCS5" s="50"/>
      <c r="OCT5" s="50"/>
      <c r="OCU5" s="50"/>
      <c r="OCV5" s="50"/>
      <c r="OCW5" s="50"/>
      <c r="OCX5" s="50"/>
      <c r="OCY5" s="50"/>
      <c r="OCZ5" s="50"/>
      <c r="ODA5" s="50"/>
      <c r="ODB5" s="50"/>
      <c r="ODC5" s="50"/>
      <c r="ODD5" s="50"/>
      <c r="ODE5" s="50"/>
      <c r="ODF5" s="50"/>
      <c r="ODG5" s="50"/>
      <c r="ODH5" s="50"/>
      <c r="ODI5" s="50"/>
      <c r="ODJ5" s="50"/>
      <c r="ODK5" s="50"/>
      <c r="ODL5" s="50"/>
      <c r="ODM5" s="50"/>
      <c r="ODN5" s="50"/>
      <c r="ODO5" s="50"/>
      <c r="ODP5" s="50"/>
      <c r="ODQ5" s="50"/>
      <c r="ODR5" s="50"/>
      <c r="ODS5" s="50"/>
      <c r="ODT5" s="50"/>
      <c r="ODU5" s="50"/>
      <c r="ODV5" s="50"/>
      <c r="ODW5" s="50"/>
      <c r="ODX5" s="50"/>
      <c r="ODY5" s="50"/>
      <c r="ODZ5" s="50"/>
      <c r="OEA5" s="50"/>
      <c r="OEB5" s="50"/>
      <c r="OEC5" s="50"/>
      <c r="OED5" s="50"/>
      <c r="OEE5" s="50"/>
      <c r="OEF5" s="50"/>
      <c r="OEG5" s="50"/>
      <c r="OEH5" s="50"/>
      <c r="OEI5" s="50"/>
      <c r="OEJ5" s="50"/>
      <c r="OEK5" s="50"/>
      <c r="OEL5" s="50"/>
      <c r="OEM5" s="50"/>
      <c r="OEN5" s="50"/>
      <c r="OEO5" s="50"/>
      <c r="OEP5" s="50"/>
      <c r="OEQ5" s="50"/>
      <c r="OER5" s="50"/>
      <c r="OES5" s="50"/>
      <c r="OET5" s="50"/>
      <c r="OEU5" s="50"/>
      <c r="OEV5" s="50"/>
      <c r="OEW5" s="50"/>
      <c r="OEX5" s="50"/>
      <c r="OEY5" s="50"/>
      <c r="OEZ5" s="50"/>
      <c r="OFA5" s="50"/>
      <c r="OFB5" s="50"/>
      <c r="OFC5" s="50"/>
      <c r="OFD5" s="50"/>
      <c r="OFE5" s="50"/>
      <c r="OFF5" s="50"/>
      <c r="OFG5" s="50"/>
      <c r="OFH5" s="50"/>
      <c r="OFI5" s="50"/>
      <c r="OFJ5" s="50"/>
      <c r="OFK5" s="50"/>
      <c r="OFL5" s="50"/>
      <c r="OFM5" s="50"/>
      <c r="OFN5" s="50"/>
      <c r="OFO5" s="50"/>
      <c r="OFP5" s="50"/>
      <c r="OFQ5" s="50"/>
      <c r="OFR5" s="50"/>
      <c r="OFS5" s="50"/>
      <c r="OFT5" s="50"/>
      <c r="OFU5" s="50"/>
      <c r="OFV5" s="50"/>
      <c r="OFW5" s="50"/>
      <c r="OFX5" s="50"/>
      <c r="OFY5" s="50"/>
      <c r="OFZ5" s="50"/>
      <c r="OGA5" s="50"/>
      <c r="OGB5" s="50"/>
      <c r="OGC5" s="50"/>
      <c r="OGD5" s="50"/>
      <c r="OGE5" s="50"/>
      <c r="OGF5" s="50"/>
      <c r="OGG5" s="50"/>
      <c r="OGH5" s="50"/>
      <c r="OGI5" s="50"/>
      <c r="OGJ5" s="50"/>
      <c r="OGK5" s="50"/>
      <c r="OGL5" s="50"/>
      <c r="OGM5" s="50"/>
      <c r="OGN5" s="50"/>
      <c r="OGO5" s="50"/>
      <c r="OGP5" s="50"/>
      <c r="OGQ5" s="50"/>
      <c r="OGR5" s="50"/>
      <c r="OGS5" s="50"/>
      <c r="OGT5" s="50"/>
      <c r="OGU5" s="50"/>
      <c r="OGV5" s="50"/>
      <c r="OGW5" s="50"/>
      <c r="OGX5" s="50"/>
      <c r="OGY5" s="50"/>
      <c r="OGZ5" s="50"/>
      <c r="OHA5" s="50"/>
      <c r="OHB5" s="50"/>
      <c r="OHC5" s="50"/>
      <c r="OHD5" s="50"/>
      <c r="OHE5" s="50"/>
      <c r="OHF5" s="50"/>
      <c r="OHG5" s="50"/>
      <c r="OHH5" s="50"/>
      <c r="OHI5" s="50"/>
      <c r="OHJ5" s="50"/>
      <c r="OHK5" s="50"/>
      <c r="OHL5" s="50"/>
      <c r="OHM5" s="50"/>
      <c r="OHN5" s="50"/>
      <c r="OHO5" s="50"/>
      <c r="OHP5" s="50"/>
      <c r="OHQ5" s="50"/>
      <c r="OHR5" s="50"/>
      <c r="OHS5" s="50"/>
      <c r="OHT5" s="50"/>
      <c r="OHU5" s="50"/>
      <c r="OHV5" s="50"/>
      <c r="OHW5" s="50"/>
      <c r="OHX5" s="50"/>
      <c r="OHY5" s="50"/>
      <c r="OHZ5" s="50"/>
      <c r="OIA5" s="50"/>
      <c r="OIB5" s="50"/>
      <c r="OIC5" s="50"/>
      <c r="OID5" s="50"/>
      <c r="OIE5" s="50"/>
      <c r="OIF5" s="50"/>
      <c r="OIG5" s="50"/>
      <c r="OIH5" s="50"/>
      <c r="OII5" s="50"/>
      <c r="OIJ5" s="50"/>
      <c r="OIK5" s="50"/>
      <c r="OIL5" s="50"/>
      <c r="OIM5" s="50"/>
      <c r="OIN5" s="50"/>
      <c r="OIO5" s="50"/>
      <c r="OIP5" s="50"/>
      <c r="OIQ5" s="50"/>
      <c r="OIR5" s="50"/>
      <c r="OIS5" s="50"/>
      <c r="OIT5" s="50"/>
      <c r="OIU5" s="50"/>
      <c r="OIV5" s="50"/>
      <c r="OIW5" s="50"/>
      <c r="OIX5" s="50"/>
      <c r="OIY5" s="50"/>
      <c r="OIZ5" s="50"/>
      <c r="OJA5" s="50"/>
      <c r="OJB5" s="50"/>
      <c r="OJC5" s="50"/>
      <c r="OJD5" s="50"/>
      <c r="OJE5" s="50"/>
      <c r="OJF5" s="50"/>
      <c r="OJG5" s="50"/>
      <c r="OJH5" s="50"/>
      <c r="OJI5" s="50"/>
      <c r="OJJ5" s="50"/>
      <c r="OJK5" s="50"/>
      <c r="OJL5" s="50"/>
      <c r="OJM5" s="50"/>
      <c r="OJN5" s="50"/>
      <c r="OJO5" s="50"/>
      <c r="OJP5" s="50"/>
      <c r="OJQ5" s="50"/>
      <c r="OJR5" s="50"/>
      <c r="OJS5" s="50"/>
      <c r="OJT5" s="50"/>
      <c r="OJU5" s="50"/>
      <c r="OJV5" s="50"/>
      <c r="OJW5" s="50"/>
      <c r="OJX5" s="50"/>
      <c r="OJY5" s="50"/>
      <c r="OJZ5" s="50"/>
      <c r="OKA5" s="50"/>
      <c r="OKB5" s="50"/>
      <c r="OKC5" s="50"/>
      <c r="OKD5" s="50"/>
      <c r="OKE5" s="50"/>
      <c r="OKF5" s="50"/>
      <c r="OKG5" s="50"/>
      <c r="OKH5" s="50"/>
      <c r="OKI5" s="50"/>
      <c r="OKJ5" s="50"/>
      <c r="OKK5" s="50"/>
      <c r="OKL5" s="50"/>
      <c r="OKM5" s="50"/>
      <c r="OKN5" s="50"/>
      <c r="OKO5" s="50"/>
      <c r="OKP5" s="50"/>
      <c r="OKQ5" s="50"/>
      <c r="OKR5" s="50"/>
      <c r="OKS5" s="50"/>
      <c r="OKT5" s="50"/>
      <c r="OKU5" s="50"/>
      <c r="OKV5" s="50"/>
      <c r="OKW5" s="50"/>
      <c r="OKX5" s="50"/>
      <c r="OKY5" s="50"/>
      <c r="OKZ5" s="50"/>
      <c r="OLA5" s="50"/>
      <c r="OLB5" s="50"/>
      <c r="OLC5" s="50"/>
      <c r="OLD5" s="50"/>
      <c r="OLE5" s="50"/>
      <c r="OLF5" s="50"/>
      <c r="OLG5" s="50"/>
      <c r="OLH5" s="50"/>
      <c r="OLI5" s="50"/>
      <c r="OLJ5" s="50"/>
      <c r="OLK5" s="50"/>
      <c r="OLL5" s="50"/>
      <c r="OLM5" s="50"/>
      <c r="OLN5" s="50"/>
      <c r="OLO5" s="50"/>
      <c r="OLP5" s="50"/>
      <c r="OLQ5" s="50"/>
      <c r="OLR5" s="50"/>
      <c r="OLS5" s="50"/>
      <c r="OLT5" s="50"/>
      <c r="OLU5" s="50"/>
      <c r="OLV5" s="50"/>
      <c r="OLW5" s="50"/>
      <c r="OLX5" s="50"/>
      <c r="OLY5" s="50"/>
      <c r="OLZ5" s="50"/>
      <c r="OMA5" s="50"/>
      <c r="OMB5" s="50"/>
      <c r="OMC5" s="50"/>
      <c r="OMD5" s="50"/>
      <c r="OME5" s="50"/>
      <c r="OMF5" s="50"/>
      <c r="OMG5" s="50"/>
      <c r="OMH5" s="50"/>
      <c r="OMI5" s="50"/>
      <c r="OMJ5" s="50"/>
      <c r="OMK5" s="50"/>
      <c r="OML5" s="50"/>
      <c r="OMM5" s="50"/>
      <c r="OMN5" s="50"/>
      <c r="OMO5" s="50"/>
      <c r="OMP5" s="50"/>
      <c r="OMQ5" s="50"/>
      <c r="OMR5" s="50"/>
      <c r="OMS5" s="50"/>
      <c r="OMT5" s="50"/>
      <c r="OMU5" s="50"/>
      <c r="OMV5" s="50"/>
      <c r="OMW5" s="50"/>
      <c r="OMX5" s="50"/>
      <c r="OMY5" s="50"/>
      <c r="OMZ5" s="50"/>
      <c r="ONA5" s="50"/>
      <c r="ONB5" s="50"/>
      <c r="ONC5" s="50"/>
      <c r="OND5" s="50"/>
      <c r="ONE5" s="50"/>
      <c r="ONF5" s="50"/>
      <c r="ONG5" s="50"/>
      <c r="ONH5" s="50"/>
      <c r="ONI5" s="50"/>
      <c r="ONJ5" s="50"/>
      <c r="ONK5" s="50"/>
      <c r="ONL5" s="50"/>
      <c r="ONM5" s="50"/>
      <c r="ONN5" s="50"/>
      <c r="ONO5" s="50"/>
      <c r="ONP5" s="50"/>
      <c r="ONQ5" s="50"/>
      <c r="ONR5" s="50"/>
      <c r="ONS5" s="50"/>
      <c r="ONT5" s="50"/>
      <c r="ONU5" s="50"/>
      <c r="ONV5" s="50"/>
      <c r="ONW5" s="50"/>
      <c r="ONX5" s="50"/>
      <c r="ONY5" s="50"/>
      <c r="ONZ5" s="50"/>
      <c r="OOA5" s="50"/>
      <c r="OOB5" s="50"/>
      <c r="OOC5" s="50"/>
      <c r="OOD5" s="50"/>
      <c r="OOE5" s="50"/>
      <c r="OOF5" s="50"/>
      <c r="OOG5" s="50"/>
      <c r="OOH5" s="50"/>
      <c r="OOI5" s="50"/>
      <c r="OOJ5" s="50"/>
      <c r="OOK5" s="50"/>
      <c r="OOL5" s="50"/>
      <c r="OOM5" s="50"/>
      <c r="OON5" s="50"/>
      <c r="OOO5" s="50"/>
      <c r="OOP5" s="50"/>
      <c r="OOQ5" s="50"/>
      <c r="OOR5" s="50"/>
      <c r="OOS5" s="50"/>
      <c r="OOT5" s="50"/>
      <c r="OOU5" s="50"/>
      <c r="OOV5" s="50"/>
      <c r="OOW5" s="50"/>
      <c r="OOX5" s="50"/>
      <c r="OOY5" s="50"/>
      <c r="OOZ5" s="50"/>
      <c r="OPA5" s="50"/>
      <c r="OPB5" s="50"/>
      <c r="OPC5" s="50"/>
      <c r="OPD5" s="50"/>
      <c r="OPE5" s="50"/>
      <c r="OPF5" s="50"/>
      <c r="OPG5" s="50"/>
      <c r="OPH5" s="50"/>
      <c r="OPI5" s="50"/>
      <c r="OPJ5" s="50"/>
      <c r="OPK5" s="50"/>
      <c r="OPL5" s="50"/>
      <c r="OPM5" s="50"/>
      <c r="OPN5" s="50"/>
      <c r="OPO5" s="50"/>
      <c r="OPP5" s="50"/>
      <c r="OPQ5" s="50"/>
      <c r="OPR5" s="50"/>
      <c r="OPS5" s="50"/>
      <c r="OPT5" s="50"/>
      <c r="OPU5" s="50"/>
      <c r="OPV5" s="50"/>
      <c r="OPW5" s="50"/>
      <c r="OPX5" s="50"/>
      <c r="OPY5" s="50"/>
      <c r="OPZ5" s="50"/>
      <c r="OQA5" s="50"/>
      <c r="OQB5" s="50"/>
      <c r="OQC5" s="50"/>
      <c r="OQD5" s="50"/>
      <c r="OQE5" s="50"/>
      <c r="OQF5" s="50"/>
      <c r="OQG5" s="50"/>
      <c r="OQH5" s="50"/>
      <c r="OQI5" s="50"/>
      <c r="OQJ5" s="50"/>
      <c r="OQK5" s="50"/>
      <c r="OQL5" s="50"/>
      <c r="OQM5" s="50"/>
      <c r="OQN5" s="50"/>
      <c r="OQO5" s="50"/>
      <c r="OQP5" s="50"/>
      <c r="OQQ5" s="50"/>
      <c r="OQR5" s="50"/>
      <c r="OQS5" s="50"/>
      <c r="OQT5" s="50"/>
      <c r="OQU5" s="50"/>
      <c r="OQV5" s="50"/>
      <c r="OQW5" s="50"/>
      <c r="OQX5" s="50"/>
      <c r="OQY5" s="50"/>
      <c r="OQZ5" s="50"/>
      <c r="ORA5" s="50"/>
      <c r="ORB5" s="50"/>
      <c r="ORC5" s="50"/>
      <c r="ORD5" s="50"/>
      <c r="ORE5" s="50"/>
      <c r="ORF5" s="50"/>
      <c r="ORG5" s="50"/>
      <c r="ORH5" s="50"/>
      <c r="ORI5" s="50"/>
      <c r="ORJ5" s="50"/>
      <c r="ORK5" s="50"/>
      <c r="ORL5" s="50"/>
      <c r="ORM5" s="50"/>
      <c r="ORN5" s="50"/>
      <c r="ORO5" s="50"/>
      <c r="ORP5" s="50"/>
      <c r="ORQ5" s="50"/>
      <c r="ORR5" s="50"/>
      <c r="ORS5" s="50"/>
      <c r="ORT5" s="50"/>
      <c r="ORU5" s="50"/>
      <c r="ORV5" s="50"/>
      <c r="ORW5" s="50"/>
      <c r="ORX5" s="50"/>
      <c r="ORY5" s="50"/>
      <c r="ORZ5" s="50"/>
      <c r="OSA5" s="50"/>
      <c r="OSB5" s="50"/>
      <c r="OSC5" s="50"/>
      <c r="OSD5" s="50"/>
      <c r="OSE5" s="50"/>
      <c r="OSF5" s="50"/>
      <c r="OSG5" s="50"/>
      <c r="OSH5" s="50"/>
      <c r="OSI5" s="50"/>
      <c r="OSJ5" s="50"/>
      <c r="OSK5" s="50"/>
      <c r="OSL5" s="50"/>
      <c r="OSM5" s="50"/>
      <c r="OSN5" s="50"/>
      <c r="OSO5" s="50"/>
      <c r="OSP5" s="50"/>
      <c r="OSQ5" s="50"/>
      <c r="OSR5" s="50"/>
      <c r="OSS5" s="50"/>
      <c r="OST5" s="50"/>
      <c r="OSU5" s="50"/>
      <c r="OSV5" s="50"/>
      <c r="OSW5" s="50"/>
      <c r="OSX5" s="50"/>
      <c r="OSY5" s="50"/>
      <c r="OSZ5" s="50"/>
      <c r="OTA5" s="50"/>
      <c r="OTB5" s="50"/>
      <c r="OTC5" s="50"/>
      <c r="OTD5" s="50"/>
      <c r="OTE5" s="50"/>
      <c r="OTF5" s="50"/>
      <c r="OTG5" s="50"/>
      <c r="OTH5" s="50"/>
      <c r="OTI5" s="50"/>
      <c r="OTJ5" s="50"/>
      <c r="OTK5" s="50"/>
      <c r="OTL5" s="50"/>
      <c r="OTM5" s="50"/>
      <c r="OTN5" s="50"/>
      <c r="OTO5" s="50"/>
      <c r="OTP5" s="50"/>
      <c r="OTQ5" s="50"/>
      <c r="OTR5" s="50"/>
      <c r="OTS5" s="50"/>
      <c r="OTT5" s="50"/>
      <c r="OTU5" s="50"/>
      <c r="OTV5" s="50"/>
      <c r="OTW5" s="50"/>
      <c r="OTX5" s="50"/>
      <c r="OTY5" s="50"/>
      <c r="OTZ5" s="50"/>
      <c r="OUA5" s="50"/>
      <c r="OUB5" s="50"/>
      <c r="OUC5" s="50"/>
      <c r="OUD5" s="50"/>
      <c r="OUE5" s="50"/>
      <c r="OUF5" s="50"/>
      <c r="OUG5" s="50"/>
      <c r="OUH5" s="50"/>
      <c r="OUI5" s="50"/>
      <c r="OUJ5" s="50"/>
      <c r="OUK5" s="50"/>
      <c r="OUL5" s="50"/>
      <c r="OUM5" s="50"/>
      <c r="OUN5" s="50"/>
      <c r="OUO5" s="50"/>
      <c r="OUP5" s="50"/>
      <c r="OUQ5" s="50"/>
      <c r="OUR5" s="50"/>
      <c r="OUS5" s="50"/>
      <c r="OUT5" s="50"/>
      <c r="OUU5" s="50"/>
      <c r="OUV5" s="50"/>
      <c r="OUW5" s="50"/>
      <c r="OUX5" s="50"/>
      <c r="OUY5" s="50"/>
      <c r="OUZ5" s="50"/>
      <c r="OVA5" s="50"/>
      <c r="OVB5" s="50"/>
      <c r="OVC5" s="50"/>
      <c r="OVD5" s="50"/>
      <c r="OVE5" s="50"/>
      <c r="OVF5" s="50"/>
      <c r="OVG5" s="50"/>
      <c r="OVH5" s="50"/>
      <c r="OVI5" s="50"/>
      <c r="OVJ5" s="50"/>
      <c r="OVK5" s="50"/>
      <c r="OVL5" s="50"/>
      <c r="OVM5" s="50"/>
      <c r="OVN5" s="50"/>
      <c r="OVO5" s="50"/>
      <c r="OVP5" s="50"/>
      <c r="OVQ5" s="50"/>
      <c r="OVR5" s="50"/>
      <c r="OVS5" s="50"/>
      <c r="OVT5" s="50"/>
      <c r="OVU5" s="50"/>
      <c r="OVV5" s="50"/>
      <c r="OVW5" s="50"/>
      <c r="OVX5" s="50"/>
      <c r="OVY5" s="50"/>
      <c r="OVZ5" s="50"/>
      <c r="OWA5" s="50"/>
      <c r="OWB5" s="50"/>
      <c r="OWC5" s="50"/>
      <c r="OWD5" s="50"/>
      <c r="OWE5" s="50"/>
      <c r="OWF5" s="50"/>
      <c r="OWG5" s="50"/>
      <c r="OWH5" s="50"/>
      <c r="OWI5" s="50"/>
      <c r="OWJ5" s="50"/>
      <c r="OWK5" s="50"/>
      <c r="OWL5" s="50"/>
      <c r="OWM5" s="50"/>
      <c r="OWN5" s="50"/>
      <c r="OWO5" s="50"/>
      <c r="OWP5" s="50"/>
      <c r="OWQ5" s="50"/>
      <c r="OWR5" s="50"/>
      <c r="OWS5" s="50"/>
      <c r="OWT5" s="50"/>
      <c r="OWU5" s="50"/>
      <c r="OWV5" s="50"/>
      <c r="OWW5" s="50"/>
      <c r="OWX5" s="50"/>
      <c r="OWY5" s="50"/>
      <c r="OWZ5" s="50"/>
      <c r="OXA5" s="50"/>
      <c r="OXB5" s="50"/>
      <c r="OXC5" s="50"/>
      <c r="OXD5" s="50"/>
      <c r="OXE5" s="50"/>
      <c r="OXF5" s="50"/>
      <c r="OXG5" s="50"/>
      <c r="OXH5" s="50"/>
      <c r="OXI5" s="50"/>
      <c r="OXJ5" s="50"/>
      <c r="OXK5" s="50"/>
      <c r="OXL5" s="50"/>
      <c r="OXM5" s="50"/>
      <c r="OXN5" s="50"/>
      <c r="OXO5" s="50"/>
      <c r="OXP5" s="50"/>
      <c r="OXQ5" s="50"/>
      <c r="OXR5" s="50"/>
      <c r="OXS5" s="50"/>
      <c r="OXT5" s="50"/>
      <c r="OXU5" s="50"/>
      <c r="OXV5" s="50"/>
      <c r="OXW5" s="50"/>
      <c r="OXX5" s="50"/>
      <c r="OXY5" s="50"/>
      <c r="OXZ5" s="50"/>
      <c r="OYA5" s="50"/>
      <c r="OYB5" s="50"/>
      <c r="OYC5" s="50"/>
      <c r="OYD5" s="50"/>
      <c r="OYE5" s="50"/>
      <c r="OYF5" s="50"/>
      <c r="OYG5" s="50"/>
      <c r="OYH5" s="50"/>
      <c r="OYI5" s="50"/>
      <c r="OYJ5" s="50"/>
      <c r="OYK5" s="50"/>
      <c r="OYL5" s="50"/>
      <c r="OYM5" s="50"/>
      <c r="OYN5" s="50"/>
      <c r="OYO5" s="50"/>
      <c r="OYP5" s="50"/>
      <c r="OYQ5" s="50"/>
      <c r="OYR5" s="50"/>
      <c r="OYS5" s="50"/>
      <c r="OYT5" s="50"/>
      <c r="OYU5" s="50"/>
      <c r="OYV5" s="50"/>
      <c r="OYW5" s="50"/>
      <c r="OYX5" s="50"/>
      <c r="OYY5" s="50"/>
      <c r="OYZ5" s="50"/>
      <c r="OZA5" s="50"/>
      <c r="OZB5" s="50"/>
      <c r="OZC5" s="50"/>
      <c r="OZD5" s="50"/>
      <c r="OZE5" s="50"/>
      <c r="OZF5" s="50"/>
      <c r="OZG5" s="50"/>
      <c r="OZH5" s="50"/>
      <c r="OZI5" s="50"/>
      <c r="OZJ5" s="50"/>
      <c r="OZK5" s="50"/>
      <c r="OZL5" s="50"/>
      <c r="OZM5" s="50"/>
      <c r="OZN5" s="50"/>
      <c r="OZO5" s="50"/>
      <c r="OZP5" s="50"/>
      <c r="OZQ5" s="50"/>
      <c r="OZR5" s="50"/>
      <c r="OZS5" s="50"/>
      <c r="OZT5" s="50"/>
      <c r="OZU5" s="50"/>
      <c r="OZV5" s="50"/>
      <c r="OZW5" s="50"/>
      <c r="OZX5" s="50"/>
      <c r="OZY5" s="50"/>
      <c r="OZZ5" s="50"/>
      <c r="PAA5" s="50"/>
      <c r="PAB5" s="50"/>
      <c r="PAC5" s="50"/>
      <c r="PAD5" s="50"/>
      <c r="PAE5" s="50"/>
      <c r="PAF5" s="50"/>
      <c r="PAG5" s="50"/>
      <c r="PAH5" s="50"/>
      <c r="PAI5" s="50"/>
      <c r="PAJ5" s="50"/>
      <c r="PAK5" s="50"/>
      <c r="PAL5" s="50"/>
      <c r="PAM5" s="50"/>
      <c r="PAN5" s="50"/>
      <c r="PAO5" s="50"/>
      <c r="PAP5" s="50"/>
      <c r="PAQ5" s="50"/>
      <c r="PAR5" s="50"/>
      <c r="PAS5" s="50"/>
      <c r="PAT5" s="50"/>
      <c r="PAU5" s="50"/>
      <c r="PAV5" s="50"/>
      <c r="PAW5" s="50"/>
      <c r="PAX5" s="50"/>
      <c r="PAY5" s="50"/>
      <c r="PAZ5" s="50"/>
      <c r="PBA5" s="50"/>
      <c r="PBB5" s="50"/>
      <c r="PBC5" s="50"/>
      <c r="PBD5" s="50"/>
      <c r="PBE5" s="50"/>
      <c r="PBF5" s="50"/>
      <c r="PBG5" s="50"/>
      <c r="PBH5" s="50"/>
      <c r="PBI5" s="50"/>
      <c r="PBJ5" s="50"/>
      <c r="PBK5" s="50"/>
      <c r="PBL5" s="50"/>
      <c r="PBM5" s="50"/>
      <c r="PBN5" s="50"/>
      <c r="PBO5" s="50"/>
      <c r="PBP5" s="50"/>
      <c r="PBQ5" s="50"/>
      <c r="PBR5" s="50"/>
      <c r="PBS5" s="50"/>
      <c r="PBT5" s="50"/>
      <c r="PBU5" s="50"/>
      <c r="PBV5" s="50"/>
      <c r="PBW5" s="50"/>
      <c r="PBX5" s="50"/>
      <c r="PBY5" s="50"/>
      <c r="PBZ5" s="50"/>
      <c r="PCA5" s="50"/>
      <c r="PCB5" s="50"/>
      <c r="PCC5" s="50"/>
      <c r="PCD5" s="50"/>
      <c r="PCE5" s="50"/>
      <c r="PCF5" s="50"/>
      <c r="PCG5" s="50"/>
      <c r="PCH5" s="50"/>
      <c r="PCI5" s="50"/>
      <c r="PCJ5" s="50"/>
      <c r="PCK5" s="50"/>
      <c r="PCL5" s="50"/>
      <c r="PCM5" s="50"/>
      <c r="PCN5" s="50"/>
      <c r="PCO5" s="50"/>
      <c r="PCP5" s="50"/>
      <c r="PCQ5" s="50"/>
      <c r="PCR5" s="50"/>
      <c r="PCS5" s="50"/>
      <c r="PCT5" s="50"/>
      <c r="PCU5" s="50"/>
      <c r="PCV5" s="50"/>
      <c r="PCW5" s="50"/>
      <c r="PCX5" s="50"/>
      <c r="PCY5" s="50"/>
      <c r="PCZ5" s="50"/>
      <c r="PDA5" s="50"/>
      <c r="PDB5" s="50"/>
      <c r="PDC5" s="50"/>
      <c r="PDD5" s="50"/>
      <c r="PDE5" s="50"/>
      <c r="PDF5" s="50"/>
      <c r="PDG5" s="50"/>
      <c r="PDH5" s="50"/>
      <c r="PDI5" s="50"/>
      <c r="PDJ5" s="50"/>
      <c r="PDK5" s="50"/>
      <c r="PDL5" s="50"/>
      <c r="PDM5" s="50"/>
      <c r="PDN5" s="50"/>
      <c r="PDO5" s="50"/>
      <c r="PDP5" s="50"/>
      <c r="PDQ5" s="50"/>
      <c r="PDR5" s="50"/>
      <c r="PDS5" s="50"/>
      <c r="PDT5" s="50"/>
      <c r="PDU5" s="50"/>
      <c r="PDV5" s="50"/>
      <c r="PDW5" s="50"/>
      <c r="PDX5" s="50"/>
      <c r="PDY5" s="50"/>
      <c r="PDZ5" s="50"/>
      <c r="PEA5" s="50"/>
      <c r="PEB5" s="50"/>
      <c r="PEC5" s="50"/>
      <c r="PED5" s="50"/>
      <c r="PEE5" s="50"/>
      <c r="PEF5" s="50"/>
      <c r="PEG5" s="50"/>
      <c r="PEH5" s="50"/>
      <c r="PEI5" s="50"/>
      <c r="PEJ5" s="50"/>
      <c r="PEK5" s="50"/>
      <c r="PEL5" s="50"/>
      <c r="PEM5" s="50"/>
      <c r="PEN5" s="50"/>
      <c r="PEO5" s="50"/>
      <c r="PEP5" s="50"/>
      <c r="PEQ5" s="50"/>
      <c r="PER5" s="50"/>
      <c r="PES5" s="50"/>
      <c r="PET5" s="50"/>
      <c r="PEU5" s="50"/>
      <c r="PEV5" s="50"/>
      <c r="PEW5" s="50"/>
      <c r="PEX5" s="50"/>
      <c r="PEY5" s="50"/>
      <c r="PEZ5" s="50"/>
      <c r="PFA5" s="50"/>
      <c r="PFB5" s="50"/>
      <c r="PFC5" s="50"/>
      <c r="PFD5" s="50"/>
      <c r="PFE5" s="50"/>
      <c r="PFF5" s="50"/>
      <c r="PFG5" s="50"/>
      <c r="PFH5" s="50"/>
      <c r="PFI5" s="50"/>
      <c r="PFJ5" s="50"/>
      <c r="PFK5" s="50"/>
      <c r="PFL5" s="50"/>
      <c r="PFM5" s="50"/>
      <c r="PFN5" s="50"/>
      <c r="PFO5" s="50"/>
      <c r="PFP5" s="50"/>
      <c r="PFQ5" s="50"/>
      <c r="PFR5" s="50"/>
      <c r="PFS5" s="50"/>
      <c r="PFT5" s="50"/>
      <c r="PFU5" s="50"/>
      <c r="PFV5" s="50"/>
      <c r="PFW5" s="50"/>
      <c r="PFX5" s="50"/>
      <c r="PFY5" s="50"/>
      <c r="PFZ5" s="50"/>
      <c r="PGA5" s="50"/>
      <c r="PGB5" s="50"/>
      <c r="PGC5" s="50"/>
      <c r="PGD5" s="50"/>
      <c r="PGE5" s="50"/>
      <c r="PGF5" s="50"/>
      <c r="PGG5" s="50"/>
      <c r="PGH5" s="50"/>
      <c r="PGI5" s="50"/>
      <c r="PGJ5" s="50"/>
      <c r="PGK5" s="50"/>
      <c r="PGL5" s="50"/>
      <c r="PGM5" s="50"/>
      <c r="PGN5" s="50"/>
      <c r="PGO5" s="50"/>
      <c r="PGP5" s="50"/>
      <c r="PGQ5" s="50"/>
      <c r="PGR5" s="50"/>
      <c r="PGS5" s="50"/>
      <c r="PGT5" s="50"/>
      <c r="PGU5" s="50"/>
      <c r="PGV5" s="50"/>
      <c r="PGW5" s="50"/>
      <c r="PGX5" s="50"/>
      <c r="PGY5" s="50"/>
      <c r="PGZ5" s="50"/>
      <c r="PHA5" s="50"/>
      <c r="PHB5" s="50"/>
      <c r="PHC5" s="50"/>
      <c r="PHD5" s="50"/>
      <c r="PHE5" s="50"/>
      <c r="PHF5" s="50"/>
      <c r="PHG5" s="50"/>
      <c r="PHH5" s="50"/>
      <c r="PHI5" s="50"/>
      <c r="PHJ5" s="50"/>
      <c r="PHK5" s="50"/>
      <c r="PHL5" s="50"/>
      <c r="PHM5" s="50"/>
      <c r="PHN5" s="50"/>
      <c r="PHO5" s="50"/>
      <c r="PHP5" s="50"/>
      <c r="PHQ5" s="50"/>
      <c r="PHR5" s="50"/>
      <c r="PHS5" s="50"/>
      <c r="PHT5" s="50"/>
      <c r="PHU5" s="50"/>
      <c r="PHV5" s="50"/>
      <c r="PHW5" s="50"/>
      <c r="PHX5" s="50"/>
      <c r="PHY5" s="50"/>
      <c r="PHZ5" s="50"/>
      <c r="PIA5" s="50"/>
      <c r="PIB5" s="50"/>
      <c r="PIC5" s="50"/>
      <c r="PID5" s="50"/>
      <c r="PIE5" s="50"/>
      <c r="PIF5" s="50"/>
      <c r="PIG5" s="50"/>
      <c r="PIH5" s="50"/>
      <c r="PII5" s="50"/>
      <c r="PIJ5" s="50"/>
      <c r="PIK5" s="50"/>
      <c r="PIL5" s="50"/>
      <c r="PIM5" s="50"/>
      <c r="PIN5" s="50"/>
      <c r="PIO5" s="50"/>
      <c r="PIP5" s="50"/>
      <c r="PIQ5" s="50"/>
      <c r="PIR5" s="50"/>
      <c r="PIS5" s="50"/>
      <c r="PIT5" s="50"/>
      <c r="PIU5" s="50"/>
      <c r="PIV5" s="50"/>
      <c r="PIW5" s="50"/>
      <c r="PIX5" s="50"/>
      <c r="PIY5" s="50"/>
      <c r="PIZ5" s="50"/>
      <c r="PJA5" s="50"/>
      <c r="PJB5" s="50"/>
      <c r="PJC5" s="50"/>
      <c r="PJD5" s="50"/>
      <c r="PJE5" s="50"/>
      <c r="PJF5" s="50"/>
      <c r="PJG5" s="50"/>
      <c r="PJH5" s="50"/>
      <c r="PJI5" s="50"/>
      <c r="PJJ5" s="50"/>
      <c r="PJK5" s="50"/>
      <c r="PJL5" s="50"/>
      <c r="PJM5" s="50"/>
      <c r="PJN5" s="50"/>
      <c r="PJO5" s="50"/>
      <c r="PJP5" s="50"/>
      <c r="PJQ5" s="50"/>
      <c r="PJR5" s="50"/>
      <c r="PJS5" s="50"/>
      <c r="PJT5" s="50"/>
      <c r="PJU5" s="50"/>
      <c r="PJV5" s="50"/>
      <c r="PJW5" s="50"/>
      <c r="PJX5" s="50"/>
      <c r="PJY5" s="50"/>
      <c r="PJZ5" s="50"/>
      <c r="PKA5" s="50"/>
      <c r="PKB5" s="50"/>
      <c r="PKC5" s="50"/>
      <c r="PKD5" s="50"/>
      <c r="PKE5" s="50"/>
      <c r="PKF5" s="50"/>
      <c r="PKG5" s="50"/>
      <c r="PKH5" s="50"/>
      <c r="PKI5" s="50"/>
      <c r="PKJ5" s="50"/>
      <c r="PKK5" s="50"/>
      <c r="PKL5" s="50"/>
      <c r="PKM5" s="50"/>
      <c r="PKN5" s="50"/>
      <c r="PKO5" s="50"/>
      <c r="PKP5" s="50"/>
      <c r="PKQ5" s="50"/>
      <c r="PKR5" s="50"/>
      <c r="PKS5" s="50"/>
      <c r="PKT5" s="50"/>
      <c r="PKU5" s="50"/>
      <c r="PKV5" s="50"/>
      <c r="PKW5" s="50"/>
      <c r="PKX5" s="50"/>
      <c r="PKY5" s="50"/>
      <c r="PKZ5" s="50"/>
      <c r="PLA5" s="50"/>
      <c r="PLB5" s="50"/>
      <c r="PLC5" s="50"/>
      <c r="PLD5" s="50"/>
      <c r="PLE5" s="50"/>
      <c r="PLF5" s="50"/>
      <c r="PLG5" s="50"/>
      <c r="PLH5" s="50"/>
      <c r="PLI5" s="50"/>
      <c r="PLJ5" s="50"/>
      <c r="PLK5" s="50"/>
      <c r="PLL5" s="50"/>
      <c r="PLM5" s="50"/>
      <c r="PLN5" s="50"/>
      <c r="PLO5" s="50"/>
      <c r="PLP5" s="50"/>
      <c r="PLQ5" s="50"/>
      <c r="PLR5" s="50"/>
      <c r="PLS5" s="50"/>
      <c r="PLT5" s="50"/>
      <c r="PLU5" s="50"/>
      <c r="PLV5" s="50"/>
      <c r="PLW5" s="50"/>
      <c r="PLX5" s="50"/>
      <c r="PLY5" s="50"/>
      <c r="PLZ5" s="50"/>
      <c r="PMA5" s="50"/>
      <c r="PMB5" s="50"/>
      <c r="PMC5" s="50"/>
      <c r="PMD5" s="50"/>
      <c r="PME5" s="50"/>
      <c r="PMF5" s="50"/>
      <c r="PMG5" s="50"/>
      <c r="PMH5" s="50"/>
      <c r="PMI5" s="50"/>
      <c r="PMJ5" s="50"/>
      <c r="PMK5" s="50"/>
      <c r="PML5" s="50"/>
      <c r="PMM5" s="50"/>
      <c r="PMN5" s="50"/>
      <c r="PMO5" s="50"/>
      <c r="PMP5" s="50"/>
      <c r="PMQ5" s="50"/>
      <c r="PMR5" s="50"/>
      <c r="PMS5" s="50"/>
      <c r="PMT5" s="50"/>
      <c r="PMU5" s="50"/>
      <c r="PMV5" s="50"/>
      <c r="PMW5" s="50"/>
      <c r="PMX5" s="50"/>
      <c r="PMY5" s="50"/>
      <c r="PMZ5" s="50"/>
      <c r="PNA5" s="50"/>
      <c r="PNB5" s="50"/>
      <c r="PNC5" s="50"/>
      <c r="PND5" s="50"/>
      <c r="PNE5" s="50"/>
      <c r="PNF5" s="50"/>
      <c r="PNG5" s="50"/>
      <c r="PNH5" s="50"/>
      <c r="PNI5" s="50"/>
      <c r="PNJ5" s="50"/>
      <c r="PNK5" s="50"/>
      <c r="PNL5" s="50"/>
      <c r="PNM5" s="50"/>
      <c r="PNN5" s="50"/>
      <c r="PNO5" s="50"/>
      <c r="PNP5" s="50"/>
      <c r="PNQ5" s="50"/>
      <c r="PNR5" s="50"/>
      <c r="PNS5" s="50"/>
      <c r="PNT5" s="50"/>
      <c r="PNU5" s="50"/>
      <c r="PNV5" s="50"/>
      <c r="PNW5" s="50"/>
      <c r="PNX5" s="50"/>
      <c r="PNY5" s="50"/>
      <c r="PNZ5" s="50"/>
      <c r="POA5" s="50"/>
      <c r="POB5" s="50"/>
      <c r="POC5" s="50"/>
      <c r="POD5" s="50"/>
      <c r="POE5" s="50"/>
      <c r="POF5" s="50"/>
      <c r="POG5" s="50"/>
      <c r="POH5" s="50"/>
      <c r="POI5" s="50"/>
      <c r="POJ5" s="50"/>
      <c r="POK5" s="50"/>
      <c r="POL5" s="50"/>
      <c r="POM5" s="50"/>
      <c r="PON5" s="50"/>
      <c r="POO5" s="50"/>
      <c r="POP5" s="50"/>
      <c r="POQ5" s="50"/>
      <c r="POR5" s="50"/>
      <c r="POS5" s="50"/>
      <c r="POT5" s="50"/>
      <c r="POU5" s="50"/>
      <c r="POV5" s="50"/>
      <c r="POW5" s="50"/>
      <c r="POX5" s="50"/>
      <c r="POY5" s="50"/>
      <c r="POZ5" s="50"/>
      <c r="PPA5" s="50"/>
      <c r="PPB5" s="50"/>
      <c r="PPC5" s="50"/>
      <c r="PPD5" s="50"/>
      <c r="PPE5" s="50"/>
      <c r="PPF5" s="50"/>
      <c r="PPG5" s="50"/>
      <c r="PPH5" s="50"/>
      <c r="PPI5" s="50"/>
      <c r="PPJ5" s="50"/>
      <c r="PPK5" s="50"/>
      <c r="PPL5" s="50"/>
      <c r="PPM5" s="50"/>
      <c r="PPN5" s="50"/>
      <c r="PPO5" s="50"/>
      <c r="PPP5" s="50"/>
      <c r="PPQ5" s="50"/>
      <c r="PPR5" s="50"/>
      <c r="PPS5" s="50"/>
      <c r="PPT5" s="50"/>
      <c r="PPU5" s="50"/>
      <c r="PPV5" s="50"/>
      <c r="PPW5" s="50"/>
      <c r="PPX5" s="50"/>
      <c r="PPY5" s="50"/>
      <c r="PPZ5" s="50"/>
      <c r="PQA5" s="50"/>
      <c r="PQB5" s="50"/>
      <c r="PQC5" s="50"/>
      <c r="PQD5" s="50"/>
      <c r="PQE5" s="50"/>
      <c r="PQF5" s="50"/>
      <c r="PQG5" s="50"/>
      <c r="PQH5" s="50"/>
      <c r="PQI5" s="50"/>
      <c r="PQJ5" s="50"/>
      <c r="PQK5" s="50"/>
      <c r="PQL5" s="50"/>
      <c r="PQM5" s="50"/>
      <c r="PQN5" s="50"/>
      <c r="PQO5" s="50"/>
      <c r="PQP5" s="50"/>
      <c r="PQQ5" s="50"/>
      <c r="PQR5" s="50"/>
      <c r="PQS5" s="50"/>
      <c r="PQT5" s="50"/>
      <c r="PQU5" s="50"/>
      <c r="PQV5" s="50"/>
      <c r="PQW5" s="50"/>
      <c r="PQX5" s="50"/>
      <c r="PQY5" s="50"/>
      <c r="PQZ5" s="50"/>
      <c r="PRA5" s="50"/>
      <c r="PRB5" s="50"/>
      <c r="PRC5" s="50"/>
      <c r="PRD5" s="50"/>
      <c r="PRE5" s="50"/>
      <c r="PRF5" s="50"/>
      <c r="PRG5" s="50"/>
      <c r="PRH5" s="50"/>
      <c r="PRI5" s="50"/>
      <c r="PRJ5" s="50"/>
      <c r="PRK5" s="50"/>
      <c r="PRL5" s="50"/>
      <c r="PRM5" s="50"/>
      <c r="PRN5" s="50"/>
      <c r="PRO5" s="50"/>
      <c r="PRP5" s="50"/>
      <c r="PRQ5" s="50"/>
      <c r="PRR5" s="50"/>
      <c r="PRS5" s="50"/>
      <c r="PRT5" s="50"/>
      <c r="PRU5" s="50"/>
      <c r="PRV5" s="50"/>
      <c r="PRW5" s="50"/>
      <c r="PRX5" s="50"/>
      <c r="PRY5" s="50"/>
      <c r="PRZ5" s="50"/>
      <c r="PSA5" s="50"/>
      <c r="PSB5" s="50"/>
      <c r="PSC5" s="50"/>
      <c r="PSD5" s="50"/>
      <c r="PSE5" s="50"/>
      <c r="PSF5" s="50"/>
      <c r="PSG5" s="50"/>
      <c r="PSH5" s="50"/>
      <c r="PSI5" s="50"/>
      <c r="PSJ5" s="50"/>
      <c r="PSK5" s="50"/>
      <c r="PSL5" s="50"/>
      <c r="PSM5" s="50"/>
      <c r="PSN5" s="50"/>
      <c r="PSO5" s="50"/>
      <c r="PSP5" s="50"/>
      <c r="PSQ5" s="50"/>
      <c r="PSR5" s="50"/>
      <c r="PSS5" s="50"/>
      <c r="PST5" s="50"/>
      <c r="PSU5" s="50"/>
      <c r="PSV5" s="50"/>
      <c r="PSW5" s="50"/>
      <c r="PSX5" s="50"/>
      <c r="PSY5" s="50"/>
      <c r="PSZ5" s="50"/>
      <c r="PTA5" s="50"/>
      <c r="PTB5" s="50"/>
      <c r="PTC5" s="50"/>
      <c r="PTD5" s="50"/>
      <c r="PTE5" s="50"/>
      <c r="PTF5" s="50"/>
      <c r="PTG5" s="50"/>
      <c r="PTH5" s="50"/>
      <c r="PTI5" s="50"/>
      <c r="PTJ5" s="50"/>
      <c r="PTK5" s="50"/>
      <c r="PTL5" s="50"/>
      <c r="PTM5" s="50"/>
      <c r="PTN5" s="50"/>
      <c r="PTO5" s="50"/>
      <c r="PTP5" s="50"/>
      <c r="PTQ5" s="50"/>
      <c r="PTR5" s="50"/>
      <c r="PTS5" s="50"/>
      <c r="PTT5" s="50"/>
      <c r="PTU5" s="50"/>
      <c r="PTV5" s="50"/>
      <c r="PTW5" s="50"/>
      <c r="PTX5" s="50"/>
      <c r="PTY5" s="50"/>
      <c r="PTZ5" s="50"/>
      <c r="PUA5" s="50"/>
      <c r="PUB5" s="50"/>
      <c r="PUC5" s="50"/>
      <c r="PUD5" s="50"/>
      <c r="PUE5" s="50"/>
      <c r="PUF5" s="50"/>
      <c r="PUG5" s="50"/>
      <c r="PUH5" s="50"/>
      <c r="PUI5" s="50"/>
      <c r="PUJ5" s="50"/>
      <c r="PUK5" s="50"/>
      <c r="PUL5" s="50"/>
      <c r="PUM5" s="50"/>
      <c r="PUN5" s="50"/>
      <c r="PUO5" s="50"/>
      <c r="PUP5" s="50"/>
      <c r="PUQ5" s="50"/>
      <c r="PUR5" s="50"/>
      <c r="PUS5" s="50"/>
      <c r="PUT5" s="50"/>
      <c r="PUU5" s="50"/>
      <c r="PUV5" s="50"/>
      <c r="PUW5" s="50"/>
      <c r="PUX5" s="50"/>
      <c r="PUY5" s="50"/>
      <c r="PUZ5" s="50"/>
      <c r="PVA5" s="50"/>
      <c r="PVB5" s="50"/>
      <c r="PVC5" s="50"/>
      <c r="PVD5" s="50"/>
      <c r="PVE5" s="50"/>
      <c r="PVF5" s="50"/>
      <c r="PVG5" s="50"/>
      <c r="PVH5" s="50"/>
      <c r="PVI5" s="50"/>
      <c r="PVJ5" s="50"/>
      <c r="PVK5" s="50"/>
      <c r="PVL5" s="50"/>
      <c r="PVM5" s="50"/>
      <c r="PVN5" s="50"/>
      <c r="PVO5" s="50"/>
      <c r="PVP5" s="50"/>
      <c r="PVQ5" s="50"/>
      <c r="PVR5" s="50"/>
      <c r="PVS5" s="50"/>
      <c r="PVT5" s="50"/>
      <c r="PVU5" s="50"/>
      <c r="PVV5" s="50"/>
      <c r="PVW5" s="50"/>
      <c r="PVX5" s="50"/>
      <c r="PVY5" s="50"/>
      <c r="PVZ5" s="50"/>
      <c r="PWA5" s="50"/>
      <c r="PWB5" s="50"/>
      <c r="PWC5" s="50"/>
      <c r="PWD5" s="50"/>
      <c r="PWE5" s="50"/>
      <c r="PWF5" s="50"/>
      <c r="PWG5" s="50"/>
      <c r="PWH5" s="50"/>
      <c r="PWI5" s="50"/>
      <c r="PWJ5" s="50"/>
      <c r="PWK5" s="50"/>
      <c r="PWL5" s="50"/>
      <c r="PWM5" s="50"/>
      <c r="PWN5" s="50"/>
      <c r="PWO5" s="50"/>
      <c r="PWP5" s="50"/>
      <c r="PWQ5" s="50"/>
      <c r="PWR5" s="50"/>
      <c r="PWS5" s="50"/>
      <c r="PWT5" s="50"/>
      <c r="PWU5" s="50"/>
      <c r="PWV5" s="50"/>
      <c r="PWW5" s="50"/>
      <c r="PWX5" s="50"/>
      <c r="PWY5" s="50"/>
      <c r="PWZ5" s="50"/>
      <c r="PXA5" s="50"/>
      <c r="PXB5" s="50"/>
      <c r="PXC5" s="50"/>
      <c r="PXD5" s="50"/>
      <c r="PXE5" s="50"/>
      <c r="PXF5" s="50"/>
      <c r="PXG5" s="50"/>
      <c r="PXH5" s="50"/>
      <c r="PXI5" s="50"/>
      <c r="PXJ5" s="50"/>
      <c r="PXK5" s="50"/>
      <c r="PXL5" s="50"/>
      <c r="PXM5" s="50"/>
      <c r="PXN5" s="50"/>
      <c r="PXO5" s="50"/>
      <c r="PXP5" s="50"/>
      <c r="PXQ5" s="50"/>
      <c r="PXR5" s="50"/>
      <c r="PXS5" s="50"/>
      <c r="PXT5" s="50"/>
      <c r="PXU5" s="50"/>
      <c r="PXV5" s="50"/>
      <c r="PXW5" s="50"/>
      <c r="PXX5" s="50"/>
      <c r="PXY5" s="50"/>
      <c r="PXZ5" s="50"/>
      <c r="PYA5" s="50"/>
      <c r="PYB5" s="50"/>
      <c r="PYC5" s="50"/>
      <c r="PYD5" s="50"/>
      <c r="PYE5" s="50"/>
      <c r="PYF5" s="50"/>
      <c r="PYG5" s="50"/>
      <c r="PYH5" s="50"/>
      <c r="PYI5" s="50"/>
      <c r="PYJ5" s="50"/>
      <c r="PYK5" s="50"/>
      <c r="PYL5" s="50"/>
      <c r="PYM5" s="50"/>
      <c r="PYN5" s="50"/>
      <c r="PYO5" s="50"/>
      <c r="PYP5" s="50"/>
      <c r="PYQ5" s="50"/>
      <c r="PYR5" s="50"/>
      <c r="PYS5" s="50"/>
      <c r="PYT5" s="50"/>
      <c r="PYU5" s="50"/>
      <c r="PYV5" s="50"/>
      <c r="PYW5" s="50"/>
      <c r="PYX5" s="50"/>
      <c r="PYY5" s="50"/>
      <c r="PYZ5" s="50"/>
      <c r="PZA5" s="50"/>
      <c r="PZB5" s="50"/>
      <c r="PZC5" s="50"/>
      <c r="PZD5" s="50"/>
      <c r="PZE5" s="50"/>
      <c r="PZF5" s="50"/>
      <c r="PZG5" s="50"/>
      <c r="PZH5" s="50"/>
      <c r="PZI5" s="50"/>
      <c r="PZJ5" s="50"/>
      <c r="PZK5" s="50"/>
      <c r="PZL5" s="50"/>
      <c r="PZM5" s="50"/>
      <c r="PZN5" s="50"/>
      <c r="PZO5" s="50"/>
      <c r="PZP5" s="50"/>
      <c r="PZQ5" s="50"/>
      <c r="PZR5" s="50"/>
      <c r="PZS5" s="50"/>
      <c r="PZT5" s="50"/>
      <c r="PZU5" s="50"/>
      <c r="PZV5" s="50"/>
      <c r="PZW5" s="50"/>
      <c r="PZX5" s="50"/>
      <c r="PZY5" s="50"/>
      <c r="PZZ5" s="50"/>
      <c r="QAA5" s="50"/>
      <c r="QAB5" s="50"/>
      <c r="QAC5" s="50"/>
      <c r="QAD5" s="50"/>
      <c r="QAE5" s="50"/>
      <c r="QAF5" s="50"/>
      <c r="QAG5" s="50"/>
      <c r="QAH5" s="50"/>
      <c r="QAI5" s="50"/>
      <c r="QAJ5" s="50"/>
      <c r="QAK5" s="50"/>
      <c r="QAL5" s="50"/>
      <c r="QAM5" s="50"/>
      <c r="QAN5" s="50"/>
      <c r="QAO5" s="50"/>
      <c r="QAP5" s="50"/>
      <c r="QAQ5" s="50"/>
      <c r="QAR5" s="50"/>
      <c r="QAS5" s="50"/>
      <c r="QAT5" s="50"/>
      <c r="QAU5" s="50"/>
      <c r="QAV5" s="50"/>
      <c r="QAW5" s="50"/>
      <c r="QAX5" s="50"/>
      <c r="QAY5" s="50"/>
      <c r="QAZ5" s="50"/>
      <c r="QBA5" s="50"/>
      <c r="QBB5" s="50"/>
      <c r="QBC5" s="50"/>
      <c r="QBD5" s="50"/>
      <c r="QBE5" s="50"/>
      <c r="QBF5" s="50"/>
      <c r="QBG5" s="50"/>
      <c r="QBH5" s="50"/>
      <c r="QBI5" s="50"/>
      <c r="QBJ5" s="50"/>
      <c r="QBK5" s="50"/>
      <c r="QBL5" s="50"/>
      <c r="QBM5" s="50"/>
      <c r="QBN5" s="50"/>
      <c r="QBO5" s="50"/>
      <c r="QBP5" s="50"/>
      <c r="QBQ5" s="50"/>
      <c r="QBR5" s="50"/>
      <c r="QBS5" s="50"/>
      <c r="QBT5" s="50"/>
      <c r="QBU5" s="50"/>
      <c r="QBV5" s="50"/>
      <c r="QBW5" s="50"/>
      <c r="QBX5" s="50"/>
      <c r="QBY5" s="50"/>
      <c r="QBZ5" s="50"/>
      <c r="QCA5" s="50"/>
      <c r="QCB5" s="50"/>
      <c r="QCC5" s="50"/>
      <c r="QCD5" s="50"/>
      <c r="QCE5" s="50"/>
      <c r="QCF5" s="50"/>
      <c r="QCG5" s="50"/>
      <c r="QCH5" s="50"/>
      <c r="QCI5" s="50"/>
      <c r="QCJ5" s="50"/>
      <c r="QCK5" s="50"/>
      <c r="QCL5" s="50"/>
      <c r="QCM5" s="50"/>
      <c r="QCN5" s="50"/>
      <c r="QCO5" s="50"/>
      <c r="QCP5" s="50"/>
      <c r="QCQ5" s="50"/>
      <c r="QCR5" s="50"/>
      <c r="QCS5" s="50"/>
      <c r="QCT5" s="50"/>
      <c r="QCU5" s="50"/>
      <c r="QCV5" s="50"/>
      <c r="QCW5" s="50"/>
      <c r="QCX5" s="50"/>
      <c r="QCY5" s="50"/>
      <c r="QCZ5" s="50"/>
      <c r="QDA5" s="50"/>
      <c r="QDB5" s="50"/>
      <c r="QDC5" s="50"/>
      <c r="QDD5" s="50"/>
      <c r="QDE5" s="50"/>
      <c r="QDF5" s="50"/>
      <c r="QDG5" s="50"/>
      <c r="QDH5" s="50"/>
      <c r="QDI5" s="50"/>
      <c r="QDJ5" s="50"/>
      <c r="QDK5" s="50"/>
      <c r="QDL5" s="50"/>
      <c r="QDM5" s="50"/>
      <c r="QDN5" s="50"/>
      <c r="QDO5" s="50"/>
      <c r="QDP5" s="50"/>
      <c r="QDQ5" s="50"/>
      <c r="QDR5" s="50"/>
      <c r="QDS5" s="50"/>
      <c r="QDT5" s="50"/>
      <c r="QDU5" s="50"/>
      <c r="QDV5" s="50"/>
      <c r="QDW5" s="50"/>
      <c r="QDX5" s="50"/>
      <c r="QDY5" s="50"/>
      <c r="QDZ5" s="50"/>
      <c r="QEA5" s="50"/>
      <c r="QEB5" s="50"/>
      <c r="QEC5" s="50"/>
      <c r="QED5" s="50"/>
      <c r="QEE5" s="50"/>
      <c r="QEF5" s="50"/>
      <c r="QEG5" s="50"/>
      <c r="QEH5" s="50"/>
      <c r="QEI5" s="50"/>
      <c r="QEJ5" s="50"/>
      <c r="QEK5" s="50"/>
      <c r="QEL5" s="50"/>
      <c r="QEM5" s="50"/>
      <c r="QEN5" s="50"/>
      <c r="QEO5" s="50"/>
      <c r="QEP5" s="50"/>
      <c r="QEQ5" s="50"/>
      <c r="QER5" s="50"/>
      <c r="QES5" s="50"/>
      <c r="QET5" s="50"/>
      <c r="QEU5" s="50"/>
      <c r="QEV5" s="50"/>
      <c r="QEW5" s="50"/>
      <c r="QEX5" s="50"/>
      <c r="QEY5" s="50"/>
      <c r="QEZ5" s="50"/>
      <c r="QFA5" s="50"/>
      <c r="QFB5" s="50"/>
      <c r="QFC5" s="50"/>
      <c r="QFD5" s="50"/>
      <c r="QFE5" s="50"/>
      <c r="QFF5" s="50"/>
      <c r="QFG5" s="50"/>
      <c r="QFH5" s="50"/>
      <c r="QFI5" s="50"/>
      <c r="QFJ5" s="50"/>
      <c r="QFK5" s="50"/>
      <c r="QFL5" s="50"/>
      <c r="QFM5" s="50"/>
      <c r="QFN5" s="50"/>
      <c r="QFO5" s="50"/>
      <c r="QFP5" s="50"/>
      <c r="QFQ5" s="50"/>
      <c r="QFR5" s="50"/>
      <c r="QFS5" s="50"/>
      <c r="QFT5" s="50"/>
      <c r="QFU5" s="50"/>
      <c r="QFV5" s="50"/>
      <c r="QFW5" s="50"/>
      <c r="QFX5" s="50"/>
      <c r="QFY5" s="50"/>
      <c r="QFZ5" s="50"/>
      <c r="QGA5" s="50"/>
      <c r="QGB5" s="50"/>
      <c r="QGC5" s="50"/>
      <c r="QGD5" s="50"/>
      <c r="QGE5" s="50"/>
      <c r="QGF5" s="50"/>
      <c r="QGG5" s="50"/>
      <c r="QGH5" s="50"/>
      <c r="QGI5" s="50"/>
      <c r="QGJ5" s="50"/>
      <c r="QGK5" s="50"/>
      <c r="QGL5" s="50"/>
      <c r="QGM5" s="50"/>
      <c r="QGN5" s="50"/>
      <c r="QGO5" s="50"/>
      <c r="QGP5" s="50"/>
      <c r="QGQ5" s="50"/>
      <c r="QGR5" s="50"/>
      <c r="QGS5" s="50"/>
      <c r="QGT5" s="50"/>
      <c r="QGU5" s="50"/>
      <c r="QGV5" s="50"/>
      <c r="QGW5" s="50"/>
      <c r="QGX5" s="50"/>
      <c r="QGY5" s="50"/>
      <c r="QGZ5" s="50"/>
      <c r="QHA5" s="50"/>
      <c r="QHB5" s="50"/>
      <c r="QHC5" s="50"/>
      <c r="QHD5" s="50"/>
      <c r="QHE5" s="50"/>
      <c r="QHF5" s="50"/>
      <c r="QHG5" s="50"/>
      <c r="QHH5" s="50"/>
      <c r="QHI5" s="50"/>
      <c r="QHJ5" s="50"/>
      <c r="QHK5" s="50"/>
      <c r="QHL5" s="50"/>
      <c r="QHM5" s="50"/>
      <c r="QHN5" s="50"/>
      <c r="QHO5" s="50"/>
      <c r="QHP5" s="50"/>
      <c r="QHQ5" s="50"/>
      <c r="QHR5" s="50"/>
      <c r="QHS5" s="50"/>
      <c r="QHT5" s="50"/>
      <c r="QHU5" s="50"/>
      <c r="QHV5" s="50"/>
      <c r="QHW5" s="50"/>
      <c r="QHX5" s="50"/>
      <c r="QHY5" s="50"/>
      <c r="QHZ5" s="50"/>
      <c r="QIA5" s="50"/>
      <c r="QIB5" s="50"/>
      <c r="QIC5" s="50"/>
      <c r="QID5" s="50"/>
      <c r="QIE5" s="50"/>
      <c r="QIF5" s="50"/>
      <c r="QIG5" s="50"/>
      <c r="QIH5" s="50"/>
      <c r="QII5" s="50"/>
      <c r="QIJ5" s="50"/>
      <c r="QIK5" s="50"/>
      <c r="QIL5" s="50"/>
      <c r="QIM5" s="50"/>
      <c r="QIN5" s="50"/>
      <c r="QIO5" s="50"/>
      <c r="QIP5" s="50"/>
      <c r="QIQ5" s="50"/>
      <c r="QIR5" s="50"/>
      <c r="QIS5" s="50"/>
      <c r="QIT5" s="50"/>
      <c r="QIU5" s="50"/>
      <c r="QIV5" s="50"/>
      <c r="QIW5" s="50"/>
      <c r="QIX5" s="50"/>
      <c r="QIY5" s="50"/>
      <c r="QIZ5" s="50"/>
      <c r="QJA5" s="50"/>
      <c r="QJB5" s="50"/>
      <c r="QJC5" s="50"/>
      <c r="QJD5" s="50"/>
      <c r="QJE5" s="50"/>
      <c r="QJF5" s="50"/>
      <c r="QJG5" s="50"/>
      <c r="QJH5" s="50"/>
      <c r="QJI5" s="50"/>
      <c r="QJJ5" s="50"/>
      <c r="QJK5" s="50"/>
      <c r="QJL5" s="50"/>
      <c r="QJM5" s="50"/>
      <c r="QJN5" s="50"/>
      <c r="QJO5" s="50"/>
      <c r="QJP5" s="50"/>
      <c r="QJQ5" s="50"/>
      <c r="QJR5" s="50"/>
      <c r="QJS5" s="50"/>
      <c r="QJT5" s="50"/>
      <c r="QJU5" s="50"/>
      <c r="QJV5" s="50"/>
      <c r="QJW5" s="50"/>
      <c r="QJX5" s="50"/>
      <c r="QJY5" s="50"/>
      <c r="QJZ5" s="50"/>
      <c r="QKA5" s="50"/>
      <c r="QKB5" s="50"/>
      <c r="QKC5" s="50"/>
      <c r="QKD5" s="50"/>
      <c r="QKE5" s="50"/>
      <c r="QKF5" s="50"/>
      <c r="QKG5" s="50"/>
      <c r="QKH5" s="50"/>
      <c r="QKI5" s="50"/>
      <c r="QKJ5" s="50"/>
      <c r="QKK5" s="50"/>
      <c r="QKL5" s="50"/>
      <c r="QKM5" s="50"/>
      <c r="QKN5" s="50"/>
      <c r="QKO5" s="50"/>
      <c r="QKP5" s="50"/>
      <c r="QKQ5" s="50"/>
      <c r="QKR5" s="50"/>
      <c r="QKS5" s="50"/>
      <c r="QKT5" s="50"/>
      <c r="QKU5" s="50"/>
      <c r="QKV5" s="50"/>
      <c r="QKW5" s="50"/>
      <c r="QKX5" s="50"/>
      <c r="QKY5" s="50"/>
      <c r="QKZ5" s="50"/>
      <c r="QLA5" s="50"/>
      <c r="QLB5" s="50"/>
      <c r="QLC5" s="50"/>
      <c r="QLD5" s="50"/>
      <c r="QLE5" s="50"/>
      <c r="QLF5" s="50"/>
      <c r="QLG5" s="50"/>
      <c r="QLH5" s="50"/>
      <c r="QLI5" s="50"/>
      <c r="QLJ5" s="50"/>
      <c r="QLK5" s="50"/>
      <c r="QLL5" s="50"/>
      <c r="QLM5" s="50"/>
      <c r="QLN5" s="50"/>
      <c r="QLO5" s="50"/>
      <c r="QLP5" s="50"/>
      <c r="QLQ5" s="50"/>
      <c r="QLR5" s="50"/>
      <c r="QLS5" s="50"/>
      <c r="QLT5" s="50"/>
      <c r="QLU5" s="50"/>
      <c r="QLV5" s="50"/>
      <c r="QLW5" s="50"/>
      <c r="QLX5" s="50"/>
      <c r="QLY5" s="50"/>
      <c r="QLZ5" s="50"/>
      <c r="QMA5" s="50"/>
      <c r="QMB5" s="50"/>
      <c r="QMC5" s="50"/>
      <c r="QMD5" s="50"/>
      <c r="QME5" s="50"/>
      <c r="QMF5" s="50"/>
      <c r="QMG5" s="50"/>
      <c r="QMH5" s="50"/>
      <c r="QMI5" s="50"/>
      <c r="QMJ5" s="50"/>
      <c r="QMK5" s="50"/>
      <c r="QML5" s="50"/>
      <c r="QMM5" s="50"/>
      <c r="QMN5" s="50"/>
      <c r="QMO5" s="50"/>
      <c r="QMP5" s="50"/>
      <c r="QMQ5" s="50"/>
      <c r="QMR5" s="50"/>
      <c r="QMS5" s="50"/>
      <c r="QMT5" s="50"/>
      <c r="QMU5" s="50"/>
      <c r="QMV5" s="50"/>
      <c r="QMW5" s="50"/>
      <c r="QMX5" s="50"/>
      <c r="QMY5" s="50"/>
      <c r="QMZ5" s="50"/>
      <c r="QNA5" s="50"/>
      <c r="QNB5" s="50"/>
      <c r="QNC5" s="50"/>
      <c r="QND5" s="50"/>
      <c r="QNE5" s="50"/>
      <c r="QNF5" s="50"/>
      <c r="QNG5" s="50"/>
      <c r="QNH5" s="50"/>
      <c r="QNI5" s="50"/>
      <c r="QNJ5" s="50"/>
      <c r="QNK5" s="50"/>
      <c r="QNL5" s="50"/>
      <c r="QNM5" s="50"/>
      <c r="QNN5" s="50"/>
      <c r="QNO5" s="50"/>
      <c r="QNP5" s="50"/>
      <c r="QNQ5" s="50"/>
      <c r="QNR5" s="50"/>
      <c r="QNS5" s="50"/>
      <c r="QNT5" s="50"/>
      <c r="QNU5" s="50"/>
      <c r="QNV5" s="50"/>
      <c r="QNW5" s="50"/>
      <c r="QNX5" s="50"/>
      <c r="QNY5" s="50"/>
      <c r="QNZ5" s="50"/>
      <c r="QOA5" s="50"/>
      <c r="QOB5" s="50"/>
      <c r="QOC5" s="50"/>
      <c r="QOD5" s="50"/>
      <c r="QOE5" s="50"/>
      <c r="QOF5" s="50"/>
      <c r="QOG5" s="50"/>
      <c r="QOH5" s="50"/>
      <c r="QOI5" s="50"/>
      <c r="QOJ5" s="50"/>
      <c r="QOK5" s="50"/>
      <c r="QOL5" s="50"/>
      <c r="QOM5" s="50"/>
      <c r="QON5" s="50"/>
      <c r="QOO5" s="50"/>
      <c r="QOP5" s="50"/>
      <c r="QOQ5" s="50"/>
      <c r="QOR5" s="50"/>
      <c r="QOS5" s="50"/>
      <c r="QOT5" s="50"/>
      <c r="QOU5" s="50"/>
      <c r="QOV5" s="50"/>
      <c r="QOW5" s="50"/>
      <c r="QOX5" s="50"/>
      <c r="QOY5" s="50"/>
      <c r="QOZ5" s="50"/>
      <c r="QPA5" s="50"/>
      <c r="QPB5" s="50"/>
      <c r="QPC5" s="50"/>
      <c r="QPD5" s="50"/>
      <c r="QPE5" s="50"/>
      <c r="QPF5" s="50"/>
      <c r="QPG5" s="50"/>
      <c r="QPH5" s="50"/>
      <c r="QPI5" s="50"/>
      <c r="QPJ5" s="50"/>
      <c r="QPK5" s="50"/>
      <c r="QPL5" s="50"/>
      <c r="QPM5" s="50"/>
      <c r="QPN5" s="50"/>
      <c r="QPO5" s="50"/>
      <c r="QPP5" s="50"/>
      <c r="QPQ5" s="50"/>
      <c r="QPR5" s="50"/>
      <c r="QPS5" s="50"/>
      <c r="QPT5" s="50"/>
      <c r="QPU5" s="50"/>
      <c r="QPV5" s="50"/>
      <c r="QPW5" s="50"/>
      <c r="QPX5" s="50"/>
      <c r="QPY5" s="50"/>
      <c r="QPZ5" s="50"/>
      <c r="QQA5" s="50"/>
      <c r="QQB5" s="50"/>
      <c r="QQC5" s="50"/>
      <c r="QQD5" s="50"/>
      <c r="QQE5" s="50"/>
      <c r="QQF5" s="50"/>
      <c r="QQG5" s="50"/>
      <c r="QQH5" s="50"/>
      <c r="QQI5" s="50"/>
      <c r="QQJ5" s="50"/>
      <c r="QQK5" s="50"/>
      <c r="QQL5" s="50"/>
      <c r="QQM5" s="50"/>
      <c r="QQN5" s="50"/>
      <c r="QQO5" s="50"/>
      <c r="QQP5" s="50"/>
      <c r="QQQ5" s="50"/>
      <c r="QQR5" s="50"/>
      <c r="QQS5" s="50"/>
      <c r="QQT5" s="50"/>
      <c r="QQU5" s="50"/>
      <c r="QQV5" s="50"/>
      <c r="QQW5" s="50"/>
      <c r="QQX5" s="50"/>
      <c r="QQY5" s="50"/>
      <c r="QQZ5" s="50"/>
      <c r="QRA5" s="50"/>
      <c r="QRB5" s="50"/>
      <c r="QRC5" s="50"/>
      <c r="QRD5" s="50"/>
      <c r="QRE5" s="50"/>
      <c r="QRF5" s="50"/>
      <c r="QRG5" s="50"/>
      <c r="QRH5" s="50"/>
      <c r="QRI5" s="50"/>
      <c r="QRJ5" s="50"/>
      <c r="QRK5" s="50"/>
      <c r="QRL5" s="50"/>
      <c r="QRM5" s="50"/>
      <c r="QRN5" s="50"/>
      <c r="QRO5" s="50"/>
      <c r="QRP5" s="50"/>
      <c r="QRQ5" s="50"/>
      <c r="QRR5" s="50"/>
      <c r="QRS5" s="50"/>
      <c r="QRT5" s="50"/>
      <c r="QRU5" s="50"/>
      <c r="QRV5" s="50"/>
      <c r="QRW5" s="50"/>
      <c r="QRX5" s="50"/>
      <c r="QRY5" s="50"/>
      <c r="QRZ5" s="50"/>
      <c r="QSA5" s="50"/>
      <c r="QSB5" s="50"/>
      <c r="QSC5" s="50"/>
      <c r="QSD5" s="50"/>
      <c r="QSE5" s="50"/>
      <c r="QSF5" s="50"/>
      <c r="QSG5" s="50"/>
      <c r="QSH5" s="50"/>
      <c r="QSI5" s="50"/>
      <c r="QSJ5" s="50"/>
      <c r="QSK5" s="50"/>
      <c r="QSL5" s="50"/>
      <c r="QSM5" s="50"/>
      <c r="QSN5" s="50"/>
      <c r="QSO5" s="50"/>
      <c r="QSP5" s="50"/>
      <c r="QSQ5" s="50"/>
      <c r="QSR5" s="50"/>
      <c r="QSS5" s="50"/>
      <c r="QST5" s="50"/>
      <c r="QSU5" s="50"/>
      <c r="QSV5" s="50"/>
      <c r="QSW5" s="50"/>
      <c r="QSX5" s="50"/>
      <c r="QSY5" s="50"/>
      <c r="QSZ5" s="50"/>
      <c r="QTA5" s="50"/>
      <c r="QTB5" s="50"/>
      <c r="QTC5" s="50"/>
      <c r="QTD5" s="50"/>
      <c r="QTE5" s="50"/>
      <c r="QTF5" s="50"/>
      <c r="QTG5" s="50"/>
      <c r="QTH5" s="50"/>
      <c r="QTI5" s="50"/>
      <c r="QTJ5" s="50"/>
      <c r="QTK5" s="50"/>
      <c r="QTL5" s="50"/>
      <c r="QTM5" s="50"/>
      <c r="QTN5" s="50"/>
      <c r="QTO5" s="50"/>
      <c r="QTP5" s="50"/>
      <c r="QTQ5" s="50"/>
      <c r="QTR5" s="50"/>
      <c r="QTS5" s="50"/>
      <c r="QTT5" s="50"/>
      <c r="QTU5" s="50"/>
      <c r="QTV5" s="50"/>
      <c r="QTW5" s="50"/>
      <c r="QTX5" s="50"/>
      <c r="QTY5" s="50"/>
      <c r="QTZ5" s="50"/>
      <c r="QUA5" s="50"/>
      <c r="QUB5" s="50"/>
      <c r="QUC5" s="50"/>
      <c r="QUD5" s="50"/>
      <c r="QUE5" s="50"/>
      <c r="QUF5" s="50"/>
      <c r="QUG5" s="50"/>
      <c r="QUH5" s="50"/>
      <c r="QUI5" s="50"/>
      <c r="QUJ5" s="50"/>
      <c r="QUK5" s="50"/>
      <c r="QUL5" s="50"/>
      <c r="QUM5" s="50"/>
      <c r="QUN5" s="50"/>
      <c r="QUO5" s="50"/>
      <c r="QUP5" s="50"/>
      <c r="QUQ5" s="50"/>
      <c r="QUR5" s="50"/>
      <c r="QUS5" s="50"/>
      <c r="QUT5" s="50"/>
      <c r="QUU5" s="50"/>
      <c r="QUV5" s="50"/>
      <c r="QUW5" s="50"/>
      <c r="QUX5" s="50"/>
      <c r="QUY5" s="50"/>
      <c r="QUZ5" s="50"/>
      <c r="QVA5" s="50"/>
      <c r="QVB5" s="50"/>
      <c r="QVC5" s="50"/>
      <c r="QVD5" s="50"/>
      <c r="QVE5" s="50"/>
      <c r="QVF5" s="50"/>
      <c r="QVG5" s="50"/>
      <c r="QVH5" s="50"/>
      <c r="QVI5" s="50"/>
      <c r="QVJ5" s="50"/>
      <c r="QVK5" s="50"/>
      <c r="QVL5" s="50"/>
      <c r="QVM5" s="50"/>
      <c r="QVN5" s="50"/>
      <c r="QVO5" s="50"/>
      <c r="QVP5" s="50"/>
      <c r="QVQ5" s="50"/>
      <c r="QVR5" s="50"/>
      <c r="QVS5" s="50"/>
      <c r="QVT5" s="50"/>
      <c r="QVU5" s="50"/>
      <c r="QVV5" s="50"/>
      <c r="QVW5" s="50"/>
      <c r="QVX5" s="50"/>
      <c r="QVY5" s="50"/>
      <c r="QVZ5" s="50"/>
      <c r="QWA5" s="50"/>
      <c r="QWB5" s="50"/>
      <c r="QWC5" s="50"/>
      <c r="QWD5" s="50"/>
      <c r="QWE5" s="50"/>
      <c r="QWF5" s="50"/>
      <c r="QWG5" s="50"/>
      <c r="QWH5" s="50"/>
      <c r="QWI5" s="50"/>
      <c r="QWJ5" s="50"/>
      <c r="QWK5" s="50"/>
      <c r="QWL5" s="50"/>
      <c r="QWM5" s="50"/>
      <c r="QWN5" s="50"/>
      <c r="QWO5" s="50"/>
      <c r="QWP5" s="50"/>
      <c r="QWQ5" s="50"/>
      <c r="QWR5" s="50"/>
      <c r="QWS5" s="50"/>
      <c r="QWT5" s="50"/>
      <c r="QWU5" s="50"/>
      <c r="QWV5" s="50"/>
      <c r="QWW5" s="50"/>
      <c r="QWX5" s="50"/>
      <c r="QWY5" s="50"/>
      <c r="QWZ5" s="50"/>
      <c r="QXA5" s="50"/>
      <c r="QXB5" s="50"/>
      <c r="QXC5" s="50"/>
      <c r="QXD5" s="50"/>
      <c r="QXE5" s="50"/>
      <c r="QXF5" s="50"/>
      <c r="QXG5" s="50"/>
      <c r="QXH5" s="50"/>
      <c r="QXI5" s="50"/>
      <c r="QXJ5" s="50"/>
      <c r="QXK5" s="50"/>
      <c r="QXL5" s="50"/>
      <c r="QXM5" s="50"/>
      <c r="QXN5" s="50"/>
      <c r="QXO5" s="50"/>
      <c r="QXP5" s="50"/>
      <c r="QXQ5" s="50"/>
      <c r="QXR5" s="50"/>
      <c r="QXS5" s="50"/>
      <c r="QXT5" s="50"/>
      <c r="QXU5" s="50"/>
      <c r="QXV5" s="50"/>
      <c r="QXW5" s="50"/>
      <c r="QXX5" s="50"/>
      <c r="QXY5" s="50"/>
      <c r="QXZ5" s="50"/>
      <c r="QYA5" s="50"/>
      <c r="QYB5" s="50"/>
      <c r="QYC5" s="50"/>
      <c r="QYD5" s="50"/>
      <c r="QYE5" s="50"/>
      <c r="QYF5" s="50"/>
      <c r="QYG5" s="50"/>
      <c r="QYH5" s="50"/>
      <c r="QYI5" s="50"/>
      <c r="QYJ5" s="50"/>
      <c r="QYK5" s="50"/>
      <c r="QYL5" s="50"/>
      <c r="QYM5" s="50"/>
      <c r="QYN5" s="50"/>
      <c r="QYO5" s="50"/>
      <c r="QYP5" s="50"/>
      <c r="QYQ5" s="50"/>
      <c r="QYR5" s="50"/>
      <c r="QYS5" s="50"/>
      <c r="QYT5" s="50"/>
      <c r="QYU5" s="50"/>
      <c r="QYV5" s="50"/>
      <c r="QYW5" s="50"/>
      <c r="QYX5" s="50"/>
      <c r="QYY5" s="50"/>
      <c r="QYZ5" s="50"/>
      <c r="QZA5" s="50"/>
      <c r="QZB5" s="50"/>
      <c r="QZC5" s="50"/>
      <c r="QZD5" s="50"/>
      <c r="QZE5" s="50"/>
      <c r="QZF5" s="50"/>
      <c r="QZG5" s="50"/>
      <c r="QZH5" s="50"/>
      <c r="QZI5" s="50"/>
      <c r="QZJ5" s="50"/>
      <c r="QZK5" s="50"/>
      <c r="QZL5" s="50"/>
      <c r="QZM5" s="50"/>
      <c r="QZN5" s="50"/>
      <c r="QZO5" s="50"/>
      <c r="QZP5" s="50"/>
      <c r="QZQ5" s="50"/>
      <c r="QZR5" s="50"/>
      <c r="QZS5" s="50"/>
      <c r="QZT5" s="50"/>
      <c r="QZU5" s="50"/>
      <c r="QZV5" s="50"/>
      <c r="QZW5" s="50"/>
      <c r="QZX5" s="50"/>
      <c r="QZY5" s="50"/>
      <c r="QZZ5" s="50"/>
      <c r="RAA5" s="50"/>
      <c r="RAB5" s="50"/>
      <c r="RAC5" s="50"/>
      <c r="RAD5" s="50"/>
      <c r="RAE5" s="50"/>
      <c r="RAF5" s="50"/>
      <c r="RAG5" s="50"/>
      <c r="RAH5" s="50"/>
      <c r="RAI5" s="50"/>
      <c r="RAJ5" s="50"/>
      <c r="RAK5" s="50"/>
      <c r="RAL5" s="50"/>
      <c r="RAM5" s="50"/>
      <c r="RAN5" s="50"/>
      <c r="RAO5" s="50"/>
      <c r="RAP5" s="50"/>
      <c r="RAQ5" s="50"/>
      <c r="RAR5" s="50"/>
      <c r="RAS5" s="50"/>
      <c r="RAT5" s="50"/>
      <c r="RAU5" s="50"/>
      <c r="RAV5" s="50"/>
      <c r="RAW5" s="50"/>
      <c r="RAX5" s="50"/>
      <c r="RAY5" s="50"/>
      <c r="RAZ5" s="50"/>
      <c r="RBA5" s="50"/>
      <c r="RBB5" s="50"/>
      <c r="RBC5" s="50"/>
      <c r="RBD5" s="50"/>
      <c r="RBE5" s="50"/>
      <c r="RBF5" s="50"/>
      <c r="RBG5" s="50"/>
      <c r="RBH5" s="50"/>
      <c r="RBI5" s="50"/>
      <c r="RBJ5" s="50"/>
      <c r="RBK5" s="50"/>
      <c r="RBL5" s="50"/>
      <c r="RBM5" s="50"/>
      <c r="RBN5" s="50"/>
      <c r="RBO5" s="50"/>
      <c r="RBP5" s="50"/>
      <c r="RBQ5" s="50"/>
      <c r="RBR5" s="50"/>
      <c r="RBS5" s="50"/>
      <c r="RBT5" s="50"/>
      <c r="RBU5" s="50"/>
      <c r="RBV5" s="50"/>
      <c r="RBW5" s="50"/>
      <c r="RBX5" s="50"/>
      <c r="RBY5" s="50"/>
      <c r="RBZ5" s="50"/>
      <c r="RCA5" s="50"/>
      <c r="RCB5" s="50"/>
      <c r="RCC5" s="50"/>
      <c r="RCD5" s="50"/>
      <c r="RCE5" s="50"/>
      <c r="RCF5" s="50"/>
      <c r="RCG5" s="50"/>
      <c r="RCH5" s="50"/>
      <c r="RCI5" s="50"/>
      <c r="RCJ5" s="50"/>
      <c r="RCK5" s="50"/>
      <c r="RCL5" s="50"/>
      <c r="RCM5" s="50"/>
      <c r="RCN5" s="50"/>
      <c r="RCO5" s="50"/>
      <c r="RCP5" s="50"/>
      <c r="RCQ5" s="50"/>
      <c r="RCR5" s="50"/>
      <c r="RCS5" s="50"/>
      <c r="RCT5" s="50"/>
      <c r="RCU5" s="50"/>
      <c r="RCV5" s="50"/>
      <c r="RCW5" s="50"/>
      <c r="RCX5" s="50"/>
      <c r="RCY5" s="50"/>
      <c r="RCZ5" s="50"/>
      <c r="RDA5" s="50"/>
      <c r="RDB5" s="50"/>
      <c r="RDC5" s="50"/>
      <c r="RDD5" s="50"/>
      <c r="RDE5" s="50"/>
      <c r="RDF5" s="50"/>
      <c r="RDG5" s="50"/>
      <c r="RDH5" s="50"/>
      <c r="RDI5" s="50"/>
      <c r="RDJ5" s="50"/>
      <c r="RDK5" s="50"/>
      <c r="RDL5" s="50"/>
      <c r="RDM5" s="50"/>
      <c r="RDN5" s="50"/>
      <c r="RDO5" s="50"/>
      <c r="RDP5" s="50"/>
      <c r="RDQ5" s="50"/>
      <c r="RDR5" s="50"/>
      <c r="RDS5" s="50"/>
      <c r="RDT5" s="50"/>
      <c r="RDU5" s="50"/>
      <c r="RDV5" s="50"/>
      <c r="RDW5" s="50"/>
      <c r="RDX5" s="50"/>
      <c r="RDY5" s="50"/>
      <c r="RDZ5" s="50"/>
      <c r="REA5" s="50"/>
      <c r="REB5" s="50"/>
      <c r="REC5" s="50"/>
      <c r="RED5" s="50"/>
      <c r="REE5" s="50"/>
      <c r="REF5" s="50"/>
      <c r="REG5" s="50"/>
      <c r="REH5" s="50"/>
      <c r="REI5" s="50"/>
      <c r="REJ5" s="50"/>
      <c r="REK5" s="50"/>
      <c r="REL5" s="50"/>
      <c r="REM5" s="50"/>
      <c r="REN5" s="50"/>
      <c r="REO5" s="50"/>
      <c r="REP5" s="50"/>
      <c r="REQ5" s="50"/>
      <c r="RER5" s="50"/>
      <c r="RES5" s="50"/>
      <c r="RET5" s="50"/>
      <c r="REU5" s="50"/>
      <c r="REV5" s="50"/>
      <c r="REW5" s="50"/>
      <c r="REX5" s="50"/>
      <c r="REY5" s="50"/>
      <c r="REZ5" s="50"/>
      <c r="RFA5" s="50"/>
      <c r="RFB5" s="50"/>
      <c r="RFC5" s="50"/>
      <c r="RFD5" s="50"/>
      <c r="RFE5" s="50"/>
      <c r="RFF5" s="50"/>
      <c r="RFG5" s="50"/>
      <c r="RFH5" s="50"/>
      <c r="RFI5" s="50"/>
      <c r="RFJ5" s="50"/>
      <c r="RFK5" s="50"/>
      <c r="RFL5" s="50"/>
      <c r="RFM5" s="50"/>
      <c r="RFN5" s="50"/>
      <c r="RFO5" s="50"/>
      <c r="RFP5" s="50"/>
      <c r="RFQ5" s="50"/>
      <c r="RFR5" s="50"/>
      <c r="RFS5" s="50"/>
      <c r="RFT5" s="50"/>
      <c r="RFU5" s="50"/>
      <c r="RFV5" s="50"/>
      <c r="RFW5" s="50"/>
      <c r="RFX5" s="50"/>
      <c r="RFY5" s="50"/>
      <c r="RFZ5" s="50"/>
      <c r="RGA5" s="50"/>
      <c r="RGB5" s="50"/>
      <c r="RGC5" s="50"/>
      <c r="RGD5" s="50"/>
      <c r="RGE5" s="50"/>
      <c r="RGF5" s="50"/>
      <c r="RGG5" s="50"/>
      <c r="RGH5" s="50"/>
      <c r="RGI5" s="50"/>
      <c r="RGJ5" s="50"/>
      <c r="RGK5" s="50"/>
      <c r="RGL5" s="50"/>
      <c r="RGM5" s="50"/>
      <c r="RGN5" s="50"/>
      <c r="RGO5" s="50"/>
      <c r="RGP5" s="50"/>
      <c r="RGQ5" s="50"/>
      <c r="RGR5" s="50"/>
      <c r="RGS5" s="50"/>
      <c r="RGT5" s="50"/>
      <c r="RGU5" s="50"/>
      <c r="RGV5" s="50"/>
      <c r="RGW5" s="50"/>
      <c r="RGX5" s="50"/>
      <c r="RGY5" s="50"/>
      <c r="RGZ5" s="50"/>
      <c r="RHA5" s="50"/>
      <c r="RHB5" s="50"/>
      <c r="RHC5" s="50"/>
      <c r="RHD5" s="50"/>
      <c r="RHE5" s="50"/>
      <c r="RHF5" s="50"/>
      <c r="RHG5" s="50"/>
      <c r="RHH5" s="50"/>
      <c r="RHI5" s="50"/>
      <c r="RHJ5" s="50"/>
      <c r="RHK5" s="50"/>
      <c r="RHL5" s="50"/>
      <c r="RHM5" s="50"/>
      <c r="RHN5" s="50"/>
      <c r="RHO5" s="50"/>
      <c r="RHP5" s="50"/>
      <c r="RHQ5" s="50"/>
      <c r="RHR5" s="50"/>
      <c r="RHS5" s="50"/>
      <c r="RHT5" s="50"/>
      <c r="RHU5" s="50"/>
      <c r="RHV5" s="50"/>
      <c r="RHW5" s="50"/>
      <c r="RHX5" s="50"/>
      <c r="RHY5" s="50"/>
      <c r="RHZ5" s="50"/>
      <c r="RIA5" s="50"/>
      <c r="RIB5" s="50"/>
      <c r="RIC5" s="50"/>
      <c r="RID5" s="50"/>
      <c r="RIE5" s="50"/>
      <c r="RIF5" s="50"/>
      <c r="RIG5" s="50"/>
      <c r="RIH5" s="50"/>
      <c r="RII5" s="50"/>
      <c r="RIJ5" s="50"/>
      <c r="RIK5" s="50"/>
      <c r="RIL5" s="50"/>
      <c r="RIM5" s="50"/>
      <c r="RIN5" s="50"/>
      <c r="RIO5" s="50"/>
      <c r="RIP5" s="50"/>
      <c r="RIQ5" s="50"/>
      <c r="RIR5" s="50"/>
      <c r="RIS5" s="50"/>
      <c r="RIT5" s="50"/>
      <c r="RIU5" s="50"/>
      <c r="RIV5" s="50"/>
      <c r="RIW5" s="50"/>
      <c r="RIX5" s="50"/>
      <c r="RIY5" s="50"/>
      <c r="RIZ5" s="50"/>
      <c r="RJA5" s="50"/>
      <c r="RJB5" s="50"/>
      <c r="RJC5" s="50"/>
      <c r="RJD5" s="50"/>
      <c r="RJE5" s="50"/>
      <c r="RJF5" s="50"/>
      <c r="RJG5" s="50"/>
      <c r="RJH5" s="50"/>
      <c r="RJI5" s="50"/>
      <c r="RJJ5" s="50"/>
      <c r="RJK5" s="50"/>
      <c r="RJL5" s="50"/>
      <c r="RJM5" s="50"/>
      <c r="RJN5" s="50"/>
      <c r="RJO5" s="50"/>
      <c r="RJP5" s="50"/>
      <c r="RJQ5" s="50"/>
      <c r="RJR5" s="50"/>
      <c r="RJS5" s="50"/>
      <c r="RJT5" s="50"/>
      <c r="RJU5" s="50"/>
      <c r="RJV5" s="50"/>
      <c r="RJW5" s="50"/>
      <c r="RJX5" s="50"/>
      <c r="RJY5" s="50"/>
      <c r="RJZ5" s="50"/>
      <c r="RKA5" s="50"/>
      <c r="RKB5" s="50"/>
      <c r="RKC5" s="50"/>
      <c r="RKD5" s="50"/>
      <c r="RKE5" s="50"/>
      <c r="RKF5" s="50"/>
      <c r="RKG5" s="50"/>
      <c r="RKH5" s="50"/>
      <c r="RKI5" s="50"/>
      <c r="RKJ5" s="50"/>
      <c r="RKK5" s="50"/>
      <c r="RKL5" s="50"/>
      <c r="RKM5" s="50"/>
      <c r="RKN5" s="50"/>
      <c r="RKO5" s="50"/>
      <c r="RKP5" s="50"/>
      <c r="RKQ5" s="50"/>
      <c r="RKR5" s="50"/>
      <c r="RKS5" s="50"/>
      <c r="RKT5" s="50"/>
      <c r="RKU5" s="50"/>
      <c r="RKV5" s="50"/>
      <c r="RKW5" s="50"/>
      <c r="RKX5" s="50"/>
      <c r="RKY5" s="50"/>
      <c r="RKZ5" s="50"/>
      <c r="RLA5" s="50"/>
      <c r="RLB5" s="50"/>
      <c r="RLC5" s="50"/>
      <c r="RLD5" s="50"/>
      <c r="RLE5" s="50"/>
      <c r="RLF5" s="50"/>
      <c r="RLG5" s="50"/>
      <c r="RLH5" s="50"/>
      <c r="RLI5" s="50"/>
      <c r="RLJ5" s="50"/>
      <c r="RLK5" s="50"/>
      <c r="RLL5" s="50"/>
      <c r="RLM5" s="50"/>
      <c r="RLN5" s="50"/>
      <c r="RLO5" s="50"/>
      <c r="RLP5" s="50"/>
      <c r="RLQ5" s="50"/>
      <c r="RLR5" s="50"/>
      <c r="RLS5" s="50"/>
      <c r="RLT5" s="50"/>
      <c r="RLU5" s="50"/>
      <c r="RLV5" s="50"/>
      <c r="RLW5" s="50"/>
      <c r="RLX5" s="50"/>
      <c r="RLY5" s="50"/>
      <c r="RLZ5" s="50"/>
      <c r="RMA5" s="50"/>
      <c r="RMB5" s="50"/>
      <c r="RMC5" s="50"/>
      <c r="RMD5" s="50"/>
      <c r="RME5" s="50"/>
      <c r="RMF5" s="50"/>
      <c r="RMG5" s="50"/>
      <c r="RMH5" s="50"/>
      <c r="RMI5" s="50"/>
      <c r="RMJ5" s="50"/>
      <c r="RMK5" s="50"/>
      <c r="RML5" s="50"/>
      <c r="RMM5" s="50"/>
      <c r="RMN5" s="50"/>
      <c r="RMO5" s="50"/>
      <c r="RMP5" s="50"/>
      <c r="RMQ5" s="50"/>
      <c r="RMR5" s="50"/>
      <c r="RMS5" s="50"/>
      <c r="RMT5" s="50"/>
      <c r="RMU5" s="50"/>
      <c r="RMV5" s="50"/>
      <c r="RMW5" s="50"/>
      <c r="RMX5" s="50"/>
      <c r="RMY5" s="50"/>
      <c r="RMZ5" s="50"/>
      <c r="RNA5" s="50"/>
      <c r="RNB5" s="50"/>
      <c r="RNC5" s="50"/>
      <c r="RND5" s="50"/>
      <c r="RNE5" s="50"/>
      <c r="RNF5" s="50"/>
      <c r="RNG5" s="50"/>
      <c r="RNH5" s="50"/>
      <c r="RNI5" s="50"/>
      <c r="RNJ5" s="50"/>
      <c r="RNK5" s="50"/>
      <c r="RNL5" s="50"/>
      <c r="RNM5" s="50"/>
      <c r="RNN5" s="50"/>
      <c r="RNO5" s="50"/>
      <c r="RNP5" s="50"/>
      <c r="RNQ5" s="50"/>
      <c r="RNR5" s="50"/>
      <c r="RNS5" s="50"/>
      <c r="RNT5" s="50"/>
      <c r="RNU5" s="50"/>
      <c r="RNV5" s="50"/>
      <c r="RNW5" s="50"/>
      <c r="RNX5" s="50"/>
      <c r="RNY5" s="50"/>
      <c r="RNZ5" s="50"/>
      <c r="ROA5" s="50"/>
      <c r="ROB5" s="50"/>
      <c r="ROC5" s="50"/>
      <c r="ROD5" s="50"/>
      <c r="ROE5" s="50"/>
      <c r="ROF5" s="50"/>
      <c r="ROG5" s="50"/>
      <c r="ROH5" s="50"/>
      <c r="ROI5" s="50"/>
      <c r="ROJ5" s="50"/>
      <c r="ROK5" s="50"/>
      <c r="ROL5" s="50"/>
      <c r="ROM5" s="50"/>
      <c r="RON5" s="50"/>
      <c r="ROO5" s="50"/>
      <c r="ROP5" s="50"/>
      <c r="ROQ5" s="50"/>
      <c r="ROR5" s="50"/>
      <c r="ROS5" s="50"/>
      <c r="ROT5" s="50"/>
      <c r="ROU5" s="50"/>
      <c r="ROV5" s="50"/>
      <c r="ROW5" s="50"/>
      <c r="ROX5" s="50"/>
      <c r="ROY5" s="50"/>
      <c r="ROZ5" s="50"/>
      <c r="RPA5" s="50"/>
      <c r="RPB5" s="50"/>
      <c r="RPC5" s="50"/>
      <c r="RPD5" s="50"/>
      <c r="RPE5" s="50"/>
      <c r="RPF5" s="50"/>
      <c r="RPG5" s="50"/>
      <c r="RPH5" s="50"/>
      <c r="RPI5" s="50"/>
      <c r="RPJ5" s="50"/>
      <c r="RPK5" s="50"/>
      <c r="RPL5" s="50"/>
      <c r="RPM5" s="50"/>
      <c r="RPN5" s="50"/>
      <c r="RPO5" s="50"/>
      <c r="RPP5" s="50"/>
      <c r="RPQ5" s="50"/>
      <c r="RPR5" s="50"/>
      <c r="RPS5" s="50"/>
      <c r="RPT5" s="50"/>
      <c r="RPU5" s="50"/>
      <c r="RPV5" s="50"/>
      <c r="RPW5" s="50"/>
      <c r="RPX5" s="50"/>
      <c r="RPY5" s="50"/>
      <c r="RPZ5" s="50"/>
      <c r="RQA5" s="50"/>
      <c r="RQB5" s="50"/>
      <c r="RQC5" s="50"/>
      <c r="RQD5" s="50"/>
      <c r="RQE5" s="50"/>
      <c r="RQF5" s="50"/>
      <c r="RQG5" s="50"/>
      <c r="RQH5" s="50"/>
      <c r="RQI5" s="50"/>
      <c r="RQJ5" s="50"/>
      <c r="RQK5" s="50"/>
      <c r="RQL5" s="50"/>
      <c r="RQM5" s="50"/>
      <c r="RQN5" s="50"/>
      <c r="RQO5" s="50"/>
      <c r="RQP5" s="50"/>
      <c r="RQQ5" s="50"/>
      <c r="RQR5" s="50"/>
      <c r="RQS5" s="50"/>
      <c r="RQT5" s="50"/>
      <c r="RQU5" s="50"/>
      <c r="RQV5" s="50"/>
      <c r="RQW5" s="50"/>
      <c r="RQX5" s="50"/>
      <c r="RQY5" s="50"/>
      <c r="RQZ5" s="50"/>
      <c r="RRA5" s="50"/>
      <c r="RRB5" s="50"/>
      <c r="RRC5" s="50"/>
      <c r="RRD5" s="50"/>
      <c r="RRE5" s="50"/>
      <c r="RRF5" s="50"/>
      <c r="RRG5" s="50"/>
      <c r="RRH5" s="50"/>
      <c r="RRI5" s="50"/>
      <c r="RRJ5" s="50"/>
      <c r="RRK5" s="50"/>
      <c r="RRL5" s="50"/>
      <c r="RRM5" s="50"/>
      <c r="RRN5" s="50"/>
      <c r="RRO5" s="50"/>
      <c r="RRP5" s="50"/>
      <c r="RRQ5" s="50"/>
      <c r="RRR5" s="50"/>
      <c r="RRS5" s="50"/>
      <c r="RRT5" s="50"/>
      <c r="RRU5" s="50"/>
      <c r="RRV5" s="50"/>
      <c r="RRW5" s="50"/>
      <c r="RRX5" s="50"/>
      <c r="RRY5" s="50"/>
      <c r="RRZ5" s="50"/>
      <c r="RSA5" s="50"/>
      <c r="RSB5" s="50"/>
      <c r="RSC5" s="50"/>
      <c r="RSD5" s="50"/>
      <c r="RSE5" s="50"/>
      <c r="RSF5" s="50"/>
      <c r="RSG5" s="50"/>
      <c r="RSH5" s="50"/>
      <c r="RSI5" s="50"/>
      <c r="RSJ5" s="50"/>
      <c r="RSK5" s="50"/>
      <c r="RSL5" s="50"/>
      <c r="RSM5" s="50"/>
      <c r="RSN5" s="50"/>
      <c r="RSO5" s="50"/>
      <c r="RSP5" s="50"/>
      <c r="RSQ5" s="50"/>
      <c r="RSR5" s="50"/>
      <c r="RSS5" s="50"/>
      <c r="RST5" s="50"/>
      <c r="RSU5" s="50"/>
      <c r="RSV5" s="50"/>
      <c r="RSW5" s="50"/>
      <c r="RSX5" s="50"/>
      <c r="RSY5" s="50"/>
      <c r="RSZ5" s="50"/>
      <c r="RTA5" s="50"/>
      <c r="RTB5" s="50"/>
      <c r="RTC5" s="50"/>
      <c r="RTD5" s="50"/>
      <c r="RTE5" s="50"/>
      <c r="RTF5" s="50"/>
      <c r="RTG5" s="50"/>
      <c r="RTH5" s="50"/>
      <c r="RTI5" s="50"/>
      <c r="RTJ5" s="50"/>
      <c r="RTK5" s="50"/>
      <c r="RTL5" s="50"/>
      <c r="RTM5" s="50"/>
      <c r="RTN5" s="50"/>
      <c r="RTO5" s="50"/>
      <c r="RTP5" s="50"/>
      <c r="RTQ5" s="50"/>
      <c r="RTR5" s="50"/>
      <c r="RTS5" s="50"/>
      <c r="RTT5" s="50"/>
      <c r="RTU5" s="50"/>
      <c r="RTV5" s="50"/>
      <c r="RTW5" s="50"/>
      <c r="RTX5" s="50"/>
      <c r="RTY5" s="50"/>
      <c r="RTZ5" s="50"/>
      <c r="RUA5" s="50"/>
      <c r="RUB5" s="50"/>
      <c r="RUC5" s="50"/>
      <c r="RUD5" s="50"/>
      <c r="RUE5" s="50"/>
      <c r="RUF5" s="50"/>
      <c r="RUG5" s="50"/>
      <c r="RUH5" s="50"/>
      <c r="RUI5" s="50"/>
      <c r="RUJ5" s="50"/>
      <c r="RUK5" s="50"/>
      <c r="RUL5" s="50"/>
      <c r="RUM5" s="50"/>
      <c r="RUN5" s="50"/>
      <c r="RUO5" s="50"/>
      <c r="RUP5" s="50"/>
      <c r="RUQ5" s="50"/>
      <c r="RUR5" s="50"/>
      <c r="RUS5" s="50"/>
      <c r="RUT5" s="50"/>
      <c r="RUU5" s="50"/>
      <c r="RUV5" s="50"/>
      <c r="RUW5" s="50"/>
      <c r="RUX5" s="50"/>
      <c r="RUY5" s="50"/>
      <c r="RUZ5" s="50"/>
      <c r="RVA5" s="50"/>
      <c r="RVB5" s="50"/>
      <c r="RVC5" s="50"/>
      <c r="RVD5" s="50"/>
      <c r="RVE5" s="50"/>
      <c r="RVF5" s="50"/>
      <c r="RVG5" s="50"/>
      <c r="RVH5" s="50"/>
      <c r="RVI5" s="50"/>
      <c r="RVJ5" s="50"/>
      <c r="RVK5" s="50"/>
      <c r="RVL5" s="50"/>
      <c r="RVM5" s="50"/>
      <c r="RVN5" s="50"/>
      <c r="RVO5" s="50"/>
      <c r="RVP5" s="50"/>
      <c r="RVQ5" s="50"/>
      <c r="RVR5" s="50"/>
      <c r="RVS5" s="50"/>
      <c r="RVT5" s="50"/>
      <c r="RVU5" s="50"/>
      <c r="RVV5" s="50"/>
      <c r="RVW5" s="50"/>
      <c r="RVX5" s="50"/>
      <c r="RVY5" s="50"/>
      <c r="RVZ5" s="50"/>
      <c r="RWA5" s="50"/>
      <c r="RWB5" s="50"/>
      <c r="RWC5" s="50"/>
      <c r="RWD5" s="50"/>
      <c r="RWE5" s="50"/>
      <c r="RWF5" s="50"/>
      <c r="RWG5" s="50"/>
      <c r="RWH5" s="50"/>
      <c r="RWI5" s="50"/>
      <c r="RWJ5" s="50"/>
      <c r="RWK5" s="50"/>
      <c r="RWL5" s="50"/>
      <c r="RWM5" s="50"/>
      <c r="RWN5" s="50"/>
      <c r="RWO5" s="50"/>
      <c r="RWP5" s="50"/>
      <c r="RWQ5" s="50"/>
      <c r="RWR5" s="50"/>
      <c r="RWS5" s="50"/>
      <c r="RWT5" s="50"/>
      <c r="RWU5" s="50"/>
      <c r="RWV5" s="50"/>
      <c r="RWW5" s="50"/>
      <c r="RWX5" s="50"/>
      <c r="RWY5" s="50"/>
      <c r="RWZ5" s="50"/>
      <c r="RXA5" s="50"/>
      <c r="RXB5" s="50"/>
      <c r="RXC5" s="50"/>
      <c r="RXD5" s="50"/>
      <c r="RXE5" s="50"/>
      <c r="RXF5" s="50"/>
      <c r="RXG5" s="50"/>
      <c r="RXH5" s="50"/>
      <c r="RXI5" s="50"/>
      <c r="RXJ5" s="50"/>
      <c r="RXK5" s="50"/>
      <c r="RXL5" s="50"/>
      <c r="RXM5" s="50"/>
      <c r="RXN5" s="50"/>
      <c r="RXO5" s="50"/>
      <c r="RXP5" s="50"/>
      <c r="RXQ5" s="50"/>
      <c r="RXR5" s="50"/>
      <c r="RXS5" s="50"/>
      <c r="RXT5" s="50"/>
      <c r="RXU5" s="50"/>
      <c r="RXV5" s="50"/>
      <c r="RXW5" s="50"/>
      <c r="RXX5" s="50"/>
      <c r="RXY5" s="50"/>
      <c r="RXZ5" s="50"/>
      <c r="RYA5" s="50"/>
      <c r="RYB5" s="50"/>
      <c r="RYC5" s="50"/>
      <c r="RYD5" s="50"/>
      <c r="RYE5" s="50"/>
      <c r="RYF5" s="50"/>
      <c r="RYG5" s="50"/>
      <c r="RYH5" s="50"/>
      <c r="RYI5" s="50"/>
      <c r="RYJ5" s="50"/>
      <c r="RYK5" s="50"/>
      <c r="RYL5" s="50"/>
      <c r="RYM5" s="50"/>
      <c r="RYN5" s="50"/>
      <c r="RYO5" s="50"/>
      <c r="RYP5" s="50"/>
      <c r="RYQ5" s="50"/>
      <c r="RYR5" s="50"/>
      <c r="RYS5" s="50"/>
      <c r="RYT5" s="50"/>
      <c r="RYU5" s="50"/>
      <c r="RYV5" s="50"/>
      <c r="RYW5" s="50"/>
      <c r="RYX5" s="50"/>
      <c r="RYY5" s="50"/>
      <c r="RYZ5" s="50"/>
      <c r="RZA5" s="50"/>
      <c r="RZB5" s="50"/>
      <c r="RZC5" s="50"/>
      <c r="RZD5" s="50"/>
      <c r="RZE5" s="50"/>
      <c r="RZF5" s="50"/>
      <c r="RZG5" s="50"/>
      <c r="RZH5" s="50"/>
      <c r="RZI5" s="50"/>
      <c r="RZJ5" s="50"/>
      <c r="RZK5" s="50"/>
      <c r="RZL5" s="50"/>
      <c r="RZM5" s="50"/>
      <c r="RZN5" s="50"/>
      <c r="RZO5" s="50"/>
      <c r="RZP5" s="50"/>
      <c r="RZQ5" s="50"/>
      <c r="RZR5" s="50"/>
      <c r="RZS5" s="50"/>
      <c r="RZT5" s="50"/>
      <c r="RZU5" s="50"/>
      <c r="RZV5" s="50"/>
      <c r="RZW5" s="50"/>
      <c r="RZX5" s="50"/>
      <c r="RZY5" s="50"/>
      <c r="RZZ5" s="50"/>
      <c r="SAA5" s="50"/>
      <c r="SAB5" s="50"/>
      <c r="SAC5" s="50"/>
      <c r="SAD5" s="50"/>
      <c r="SAE5" s="50"/>
      <c r="SAF5" s="50"/>
      <c r="SAG5" s="50"/>
      <c r="SAH5" s="50"/>
      <c r="SAI5" s="50"/>
      <c r="SAJ5" s="50"/>
      <c r="SAK5" s="50"/>
      <c r="SAL5" s="50"/>
      <c r="SAM5" s="50"/>
      <c r="SAN5" s="50"/>
      <c r="SAO5" s="50"/>
      <c r="SAP5" s="50"/>
      <c r="SAQ5" s="50"/>
      <c r="SAR5" s="50"/>
      <c r="SAS5" s="50"/>
      <c r="SAT5" s="50"/>
      <c r="SAU5" s="50"/>
      <c r="SAV5" s="50"/>
      <c r="SAW5" s="50"/>
      <c r="SAX5" s="50"/>
      <c r="SAY5" s="50"/>
      <c r="SAZ5" s="50"/>
      <c r="SBA5" s="50"/>
      <c r="SBB5" s="50"/>
      <c r="SBC5" s="50"/>
      <c r="SBD5" s="50"/>
      <c r="SBE5" s="50"/>
      <c r="SBF5" s="50"/>
      <c r="SBG5" s="50"/>
      <c r="SBH5" s="50"/>
      <c r="SBI5" s="50"/>
      <c r="SBJ5" s="50"/>
      <c r="SBK5" s="50"/>
      <c r="SBL5" s="50"/>
      <c r="SBM5" s="50"/>
      <c r="SBN5" s="50"/>
      <c r="SBO5" s="50"/>
      <c r="SBP5" s="50"/>
      <c r="SBQ5" s="50"/>
      <c r="SBR5" s="50"/>
      <c r="SBS5" s="50"/>
      <c r="SBT5" s="50"/>
      <c r="SBU5" s="50"/>
      <c r="SBV5" s="50"/>
      <c r="SBW5" s="50"/>
      <c r="SBX5" s="50"/>
      <c r="SBY5" s="50"/>
      <c r="SBZ5" s="50"/>
      <c r="SCA5" s="50"/>
      <c r="SCB5" s="50"/>
      <c r="SCC5" s="50"/>
      <c r="SCD5" s="50"/>
      <c r="SCE5" s="50"/>
      <c r="SCF5" s="50"/>
      <c r="SCG5" s="50"/>
      <c r="SCH5" s="50"/>
      <c r="SCI5" s="50"/>
      <c r="SCJ5" s="50"/>
      <c r="SCK5" s="50"/>
      <c r="SCL5" s="50"/>
      <c r="SCM5" s="50"/>
      <c r="SCN5" s="50"/>
      <c r="SCO5" s="50"/>
      <c r="SCP5" s="50"/>
      <c r="SCQ5" s="50"/>
      <c r="SCR5" s="50"/>
      <c r="SCS5" s="50"/>
      <c r="SCT5" s="50"/>
      <c r="SCU5" s="50"/>
      <c r="SCV5" s="50"/>
      <c r="SCW5" s="50"/>
      <c r="SCX5" s="50"/>
      <c r="SCY5" s="50"/>
      <c r="SCZ5" s="50"/>
      <c r="SDA5" s="50"/>
      <c r="SDB5" s="50"/>
      <c r="SDC5" s="50"/>
      <c r="SDD5" s="50"/>
      <c r="SDE5" s="50"/>
      <c r="SDF5" s="50"/>
      <c r="SDG5" s="50"/>
      <c r="SDH5" s="50"/>
      <c r="SDI5" s="50"/>
      <c r="SDJ5" s="50"/>
      <c r="SDK5" s="50"/>
      <c r="SDL5" s="50"/>
      <c r="SDM5" s="50"/>
      <c r="SDN5" s="50"/>
      <c r="SDO5" s="50"/>
      <c r="SDP5" s="50"/>
      <c r="SDQ5" s="50"/>
      <c r="SDR5" s="50"/>
      <c r="SDS5" s="50"/>
      <c r="SDT5" s="50"/>
      <c r="SDU5" s="50"/>
      <c r="SDV5" s="50"/>
      <c r="SDW5" s="50"/>
      <c r="SDX5" s="50"/>
      <c r="SDY5" s="50"/>
      <c r="SDZ5" s="50"/>
      <c r="SEA5" s="50"/>
      <c r="SEB5" s="50"/>
      <c r="SEC5" s="50"/>
      <c r="SED5" s="50"/>
      <c r="SEE5" s="50"/>
      <c r="SEF5" s="50"/>
      <c r="SEG5" s="50"/>
      <c r="SEH5" s="50"/>
      <c r="SEI5" s="50"/>
      <c r="SEJ5" s="50"/>
      <c r="SEK5" s="50"/>
      <c r="SEL5" s="50"/>
      <c r="SEM5" s="50"/>
      <c r="SEN5" s="50"/>
      <c r="SEO5" s="50"/>
      <c r="SEP5" s="50"/>
      <c r="SEQ5" s="50"/>
      <c r="SER5" s="50"/>
      <c r="SES5" s="50"/>
      <c r="SET5" s="50"/>
      <c r="SEU5" s="50"/>
      <c r="SEV5" s="50"/>
      <c r="SEW5" s="50"/>
      <c r="SEX5" s="50"/>
      <c r="SEY5" s="50"/>
      <c r="SEZ5" s="50"/>
      <c r="SFA5" s="50"/>
      <c r="SFB5" s="50"/>
      <c r="SFC5" s="50"/>
      <c r="SFD5" s="50"/>
      <c r="SFE5" s="50"/>
      <c r="SFF5" s="50"/>
      <c r="SFG5" s="50"/>
      <c r="SFH5" s="50"/>
      <c r="SFI5" s="50"/>
      <c r="SFJ5" s="50"/>
      <c r="SFK5" s="50"/>
      <c r="SFL5" s="50"/>
      <c r="SFM5" s="50"/>
      <c r="SFN5" s="50"/>
      <c r="SFO5" s="50"/>
      <c r="SFP5" s="50"/>
      <c r="SFQ5" s="50"/>
      <c r="SFR5" s="50"/>
      <c r="SFS5" s="50"/>
      <c r="SFT5" s="50"/>
      <c r="SFU5" s="50"/>
      <c r="SFV5" s="50"/>
      <c r="SFW5" s="50"/>
      <c r="SFX5" s="50"/>
      <c r="SFY5" s="50"/>
      <c r="SFZ5" s="50"/>
      <c r="SGA5" s="50"/>
      <c r="SGB5" s="50"/>
      <c r="SGC5" s="50"/>
      <c r="SGD5" s="50"/>
      <c r="SGE5" s="50"/>
      <c r="SGF5" s="50"/>
      <c r="SGG5" s="50"/>
      <c r="SGH5" s="50"/>
      <c r="SGI5" s="50"/>
      <c r="SGJ5" s="50"/>
      <c r="SGK5" s="50"/>
      <c r="SGL5" s="50"/>
      <c r="SGM5" s="50"/>
      <c r="SGN5" s="50"/>
      <c r="SGO5" s="50"/>
      <c r="SGP5" s="50"/>
      <c r="SGQ5" s="50"/>
      <c r="SGR5" s="50"/>
      <c r="SGS5" s="50"/>
      <c r="SGT5" s="50"/>
      <c r="SGU5" s="50"/>
      <c r="SGV5" s="50"/>
      <c r="SGW5" s="50"/>
      <c r="SGX5" s="50"/>
      <c r="SGY5" s="50"/>
      <c r="SGZ5" s="50"/>
      <c r="SHA5" s="50"/>
      <c r="SHB5" s="50"/>
      <c r="SHC5" s="50"/>
      <c r="SHD5" s="50"/>
      <c r="SHE5" s="50"/>
      <c r="SHF5" s="50"/>
      <c r="SHG5" s="50"/>
      <c r="SHH5" s="50"/>
      <c r="SHI5" s="50"/>
      <c r="SHJ5" s="50"/>
      <c r="SHK5" s="50"/>
      <c r="SHL5" s="50"/>
      <c r="SHM5" s="50"/>
      <c r="SHN5" s="50"/>
      <c r="SHO5" s="50"/>
      <c r="SHP5" s="50"/>
      <c r="SHQ5" s="50"/>
      <c r="SHR5" s="50"/>
      <c r="SHS5" s="50"/>
      <c r="SHT5" s="50"/>
      <c r="SHU5" s="50"/>
      <c r="SHV5" s="50"/>
      <c r="SHW5" s="50"/>
      <c r="SHX5" s="50"/>
      <c r="SHY5" s="50"/>
      <c r="SHZ5" s="50"/>
      <c r="SIA5" s="50"/>
      <c r="SIB5" s="50"/>
      <c r="SIC5" s="50"/>
      <c r="SID5" s="50"/>
      <c r="SIE5" s="50"/>
      <c r="SIF5" s="50"/>
      <c r="SIG5" s="50"/>
      <c r="SIH5" s="50"/>
      <c r="SII5" s="50"/>
      <c r="SIJ5" s="50"/>
      <c r="SIK5" s="50"/>
      <c r="SIL5" s="50"/>
      <c r="SIM5" s="50"/>
      <c r="SIN5" s="50"/>
      <c r="SIO5" s="50"/>
      <c r="SIP5" s="50"/>
      <c r="SIQ5" s="50"/>
      <c r="SIR5" s="50"/>
      <c r="SIS5" s="50"/>
      <c r="SIT5" s="50"/>
      <c r="SIU5" s="50"/>
      <c r="SIV5" s="50"/>
      <c r="SIW5" s="50"/>
      <c r="SIX5" s="50"/>
      <c r="SIY5" s="50"/>
      <c r="SIZ5" s="50"/>
      <c r="SJA5" s="50"/>
      <c r="SJB5" s="50"/>
      <c r="SJC5" s="50"/>
      <c r="SJD5" s="50"/>
      <c r="SJE5" s="50"/>
      <c r="SJF5" s="50"/>
      <c r="SJG5" s="50"/>
      <c r="SJH5" s="50"/>
      <c r="SJI5" s="50"/>
      <c r="SJJ5" s="50"/>
      <c r="SJK5" s="50"/>
      <c r="SJL5" s="50"/>
      <c r="SJM5" s="50"/>
      <c r="SJN5" s="50"/>
      <c r="SJO5" s="50"/>
      <c r="SJP5" s="50"/>
      <c r="SJQ5" s="50"/>
      <c r="SJR5" s="50"/>
      <c r="SJS5" s="50"/>
      <c r="SJT5" s="50"/>
      <c r="SJU5" s="50"/>
      <c r="SJV5" s="50"/>
      <c r="SJW5" s="50"/>
      <c r="SJX5" s="50"/>
      <c r="SJY5" s="50"/>
      <c r="SJZ5" s="50"/>
      <c r="SKA5" s="50"/>
      <c r="SKB5" s="50"/>
      <c r="SKC5" s="50"/>
      <c r="SKD5" s="50"/>
      <c r="SKE5" s="50"/>
      <c r="SKF5" s="50"/>
      <c r="SKG5" s="50"/>
      <c r="SKH5" s="50"/>
      <c r="SKI5" s="50"/>
      <c r="SKJ5" s="50"/>
      <c r="SKK5" s="50"/>
      <c r="SKL5" s="50"/>
      <c r="SKM5" s="50"/>
      <c r="SKN5" s="50"/>
      <c r="SKO5" s="50"/>
      <c r="SKP5" s="50"/>
      <c r="SKQ5" s="50"/>
      <c r="SKR5" s="50"/>
      <c r="SKS5" s="50"/>
      <c r="SKT5" s="50"/>
      <c r="SKU5" s="50"/>
      <c r="SKV5" s="50"/>
      <c r="SKW5" s="50"/>
      <c r="SKX5" s="50"/>
      <c r="SKY5" s="50"/>
      <c r="SKZ5" s="50"/>
      <c r="SLA5" s="50"/>
      <c r="SLB5" s="50"/>
      <c r="SLC5" s="50"/>
      <c r="SLD5" s="50"/>
      <c r="SLE5" s="50"/>
      <c r="SLF5" s="50"/>
      <c r="SLG5" s="50"/>
      <c r="SLH5" s="50"/>
      <c r="SLI5" s="50"/>
      <c r="SLJ5" s="50"/>
      <c r="SLK5" s="50"/>
      <c r="SLL5" s="50"/>
      <c r="SLM5" s="50"/>
      <c r="SLN5" s="50"/>
      <c r="SLO5" s="50"/>
      <c r="SLP5" s="50"/>
      <c r="SLQ5" s="50"/>
      <c r="SLR5" s="50"/>
      <c r="SLS5" s="50"/>
      <c r="SLT5" s="50"/>
      <c r="SLU5" s="50"/>
      <c r="SLV5" s="50"/>
      <c r="SLW5" s="50"/>
      <c r="SLX5" s="50"/>
      <c r="SLY5" s="50"/>
      <c r="SLZ5" s="50"/>
      <c r="SMA5" s="50"/>
      <c r="SMB5" s="50"/>
      <c r="SMC5" s="50"/>
      <c r="SMD5" s="50"/>
      <c r="SME5" s="50"/>
      <c r="SMF5" s="50"/>
      <c r="SMG5" s="50"/>
      <c r="SMH5" s="50"/>
      <c r="SMI5" s="50"/>
      <c r="SMJ5" s="50"/>
      <c r="SMK5" s="50"/>
      <c r="SML5" s="50"/>
      <c r="SMM5" s="50"/>
      <c r="SMN5" s="50"/>
      <c r="SMO5" s="50"/>
      <c r="SMP5" s="50"/>
      <c r="SMQ5" s="50"/>
      <c r="SMR5" s="50"/>
      <c r="SMS5" s="50"/>
      <c r="SMT5" s="50"/>
      <c r="SMU5" s="50"/>
      <c r="SMV5" s="50"/>
      <c r="SMW5" s="50"/>
      <c r="SMX5" s="50"/>
      <c r="SMY5" s="50"/>
      <c r="SMZ5" s="50"/>
      <c r="SNA5" s="50"/>
      <c r="SNB5" s="50"/>
      <c r="SNC5" s="50"/>
      <c r="SND5" s="50"/>
      <c r="SNE5" s="50"/>
      <c r="SNF5" s="50"/>
      <c r="SNG5" s="50"/>
      <c r="SNH5" s="50"/>
      <c r="SNI5" s="50"/>
      <c r="SNJ5" s="50"/>
      <c r="SNK5" s="50"/>
      <c r="SNL5" s="50"/>
      <c r="SNM5" s="50"/>
      <c r="SNN5" s="50"/>
      <c r="SNO5" s="50"/>
      <c r="SNP5" s="50"/>
      <c r="SNQ5" s="50"/>
      <c r="SNR5" s="50"/>
      <c r="SNS5" s="50"/>
      <c r="SNT5" s="50"/>
      <c r="SNU5" s="50"/>
      <c r="SNV5" s="50"/>
      <c r="SNW5" s="50"/>
      <c r="SNX5" s="50"/>
      <c r="SNY5" s="50"/>
      <c r="SNZ5" s="50"/>
      <c r="SOA5" s="50"/>
      <c r="SOB5" s="50"/>
      <c r="SOC5" s="50"/>
      <c r="SOD5" s="50"/>
      <c r="SOE5" s="50"/>
      <c r="SOF5" s="50"/>
      <c r="SOG5" s="50"/>
      <c r="SOH5" s="50"/>
      <c r="SOI5" s="50"/>
      <c r="SOJ5" s="50"/>
      <c r="SOK5" s="50"/>
      <c r="SOL5" s="50"/>
      <c r="SOM5" s="50"/>
      <c r="SON5" s="50"/>
      <c r="SOO5" s="50"/>
      <c r="SOP5" s="50"/>
      <c r="SOQ5" s="50"/>
      <c r="SOR5" s="50"/>
      <c r="SOS5" s="50"/>
      <c r="SOT5" s="50"/>
      <c r="SOU5" s="50"/>
      <c r="SOV5" s="50"/>
      <c r="SOW5" s="50"/>
      <c r="SOX5" s="50"/>
      <c r="SOY5" s="50"/>
      <c r="SOZ5" s="50"/>
      <c r="SPA5" s="50"/>
      <c r="SPB5" s="50"/>
      <c r="SPC5" s="50"/>
      <c r="SPD5" s="50"/>
      <c r="SPE5" s="50"/>
      <c r="SPF5" s="50"/>
      <c r="SPG5" s="50"/>
      <c r="SPH5" s="50"/>
      <c r="SPI5" s="50"/>
      <c r="SPJ5" s="50"/>
      <c r="SPK5" s="50"/>
      <c r="SPL5" s="50"/>
      <c r="SPM5" s="50"/>
      <c r="SPN5" s="50"/>
      <c r="SPO5" s="50"/>
      <c r="SPP5" s="50"/>
      <c r="SPQ5" s="50"/>
      <c r="SPR5" s="50"/>
      <c r="SPS5" s="50"/>
      <c r="SPT5" s="50"/>
      <c r="SPU5" s="50"/>
      <c r="SPV5" s="50"/>
      <c r="SPW5" s="50"/>
      <c r="SPX5" s="50"/>
      <c r="SPY5" s="50"/>
      <c r="SPZ5" s="50"/>
      <c r="SQA5" s="50"/>
      <c r="SQB5" s="50"/>
      <c r="SQC5" s="50"/>
      <c r="SQD5" s="50"/>
      <c r="SQE5" s="50"/>
      <c r="SQF5" s="50"/>
      <c r="SQG5" s="50"/>
      <c r="SQH5" s="50"/>
      <c r="SQI5" s="50"/>
      <c r="SQJ5" s="50"/>
      <c r="SQK5" s="50"/>
      <c r="SQL5" s="50"/>
      <c r="SQM5" s="50"/>
      <c r="SQN5" s="50"/>
      <c r="SQO5" s="50"/>
      <c r="SQP5" s="50"/>
      <c r="SQQ5" s="50"/>
      <c r="SQR5" s="50"/>
      <c r="SQS5" s="50"/>
      <c r="SQT5" s="50"/>
      <c r="SQU5" s="50"/>
      <c r="SQV5" s="50"/>
      <c r="SQW5" s="50"/>
      <c r="SQX5" s="50"/>
      <c r="SQY5" s="50"/>
      <c r="SQZ5" s="50"/>
      <c r="SRA5" s="50"/>
      <c r="SRB5" s="50"/>
      <c r="SRC5" s="50"/>
      <c r="SRD5" s="50"/>
      <c r="SRE5" s="50"/>
      <c r="SRF5" s="50"/>
      <c r="SRG5" s="50"/>
      <c r="SRH5" s="50"/>
      <c r="SRI5" s="50"/>
      <c r="SRJ5" s="50"/>
      <c r="SRK5" s="50"/>
      <c r="SRL5" s="50"/>
      <c r="SRM5" s="50"/>
      <c r="SRN5" s="50"/>
      <c r="SRO5" s="50"/>
      <c r="SRP5" s="50"/>
      <c r="SRQ5" s="50"/>
      <c r="SRR5" s="50"/>
      <c r="SRS5" s="50"/>
      <c r="SRT5" s="50"/>
      <c r="SRU5" s="50"/>
      <c r="SRV5" s="50"/>
      <c r="SRW5" s="50"/>
      <c r="SRX5" s="50"/>
      <c r="SRY5" s="50"/>
      <c r="SRZ5" s="50"/>
      <c r="SSA5" s="50"/>
      <c r="SSB5" s="50"/>
      <c r="SSC5" s="50"/>
      <c r="SSD5" s="50"/>
      <c r="SSE5" s="50"/>
      <c r="SSF5" s="50"/>
      <c r="SSG5" s="50"/>
      <c r="SSH5" s="50"/>
      <c r="SSI5" s="50"/>
      <c r="SSJ5" s="50"/>
      <c r="SSK5" s="50"/>
      <c r="SSL5" s="50"/>
      <c r="SSM5" s="50"/>
      <c r="SSN5" s="50"/>
      <c r="SSO5" s="50"/>
      <c r="SSP5" s="50"/>
      <c r="SSQ5" s="50"/>
      <c r="SSR5" s="50"/>
      <c r="SSS5" s="50"/>
      <c r="SST5" s="50"/>
      <c r="SSU5" s="50"/>
      <c r="SSV5" s="50"/>
      <c r="SSW5" s="50"/>
      <c r="SSX5" s="50"/>
      <c r="SSY5" s="50"/>
      <c r="SSZ5" s="50"/>
      <c r="STA5" s="50"/>
      <c r="STB5" s="50"/>
      <c r="STC5" s="50"/>
      <c r="STD5" s="50"/>
      <c r="STE5" s="50"/>
      <c r="STF5" s="50"/>
      <c r="STG5" s="50"/>
      <c r="STH5" s="50"/>
      <c r="STI5" s="50"/>
      <c r="STJ5" s="50"/>
      <c r="STK5" s="50"/>
      <c r="STL5" s="50"/>
      <c r="STM5" s="50"/>
      <c r="STN5" s="50"/>
      <c r="STO5" s="50"/>
      <c r="STP5" s="50"/>
      <c r="STQ5" s="50"/>
      <c r="STR5" s="50"/>
      <c r="STS5" s="50"/>
      <c r="STT5" s="50"/>
      <c r="STU5" s="50"/>
      <c r="STV5" s="50"/>
      <c r="STW5" s="50"/>
      <c r="STX5" s="50"/>
      <c r="STY5" s="50"/>
      <c r="STZ5" s="50"/>
      <c r="SUA5" s="50"/>
      <c r="SUB5" s="50"/>
      <c r="SUC5" s="50"/>
      <c r="SUD5" s="50"/>
      <c r="SUE5" s="50"/>
      <c r="SUF5" s="50"/>
      <c r="SUG5" s="50"/>
      <c r="SUH5" s="50"/>
      <c r="SUI5" s="50"/>
      <c r="SUJ5" s="50"/>
      <c r="SUK5" s="50"/>
      <c r="SUL5" s="50"/>
      <c r="SUM5" s="50"/>
      <c r="SUN5" s="50"/>
      <c r="SUO5" s="50"/>
      <c r="SUP5" s="50"/>
      <c r="SUQ5" s="50"/>
      <c r="SUR5" s="50"/>
      <c r="SUS5" s="50"/>
      <c r="SUT5" s="50"/>
      <c r="SUU5" s="50"/>
      <c r="SUV5" s="50"/>
      <c r="SUW5" s="50"/>
      <c r="SUX5" s="50"/>
      <c r="SUY5" s="50"/>
      <c r="SUZ5" s="50"/>
      <c r="SVA5" s="50"/>
      <c r="SVB5" s="50"/>
      <c r="SVC5" s="50"/>
      <c r="SVD5" s="50"/>
      <c r="SVE5" s="50"/>
      <c r="SVF5" s="50"/>
      <c r="SVG5" s="50"/>
      <c r="SVH5" s="50"/>
      <c r="SVI5" s="50"/>
      <c r="SVJ5" s="50"/>
      <c r="SVK5" s="50"/>
      <c r="SVL5" s="50"/>
      <c r="SVM5" s="50"/>
      <c r="SVN5" s="50"/>
      <c r="SVO5" s="50"/>
      <c r="SVP5" s="50"/>
      <c r="SVQ5" s="50"/>
      <c r="SVR5" s="50"/>
      <c r="SVS5" s="50"/>
      <c r="SVT5" s="50"/>
      <c r="SVU5" s="50"/>
      <c r="SVV5" s="50"/>
      <c r="SVW5" s="50"/>
      <c r="SVX5" s="50"/>
      <c r="SVY5" s="50"/>
      <c r="SVZ5" s="50"/>
      <c r="SWA5" s="50"/>
      <c r="SWB5" s="50"/>
      <c r="SWC5" s="50"/>
      <c r="SWD5" s="50"/>
      <c r="SWE5" s="50"/>
      <c r="SWF5" s="50"/>
      <c r="SWG5" s="50"/>
      <c r="SWH5" s="50"/>
      <c r="SWI5" s="50"/>
      <c r="SWJ5" s="50"/>
      <c r="SWK5" s="50"/>
      <c r="SWL5" s="50"/>
      <c r="SWM5" s="50"/>
      <c r="SWN5" s="50"/>
      <c r="SWO5" s="50"/>
      <c r="SWP5" s="50"/>
      <c r="SWQ5" s="50"/>
      <c r="SWR5" s="50"/>
      <c r="SWS5" s="50"/>
      <c r="SWT5" s="50"/>
      <c r="SWU5" s="50"/>
      <c r="SWV5" s="50"/>
      <c r="SWW5" s="50"/>
      <c r="SWX5" s="50"/>
      <c r="SWY5" s="50"/>
      <c r="SWZ5" s="50"/>
      <c r="SXA5" s="50"/>
      <c r="SXB5" s="50"/>
      <c r="SXC5" s="50"/>
      <c r="SXD5" s="50"/>
      <c r="SXE5" s="50"/>
      <c r="SXF5" s="50"/>
      <c r="SXG5" s="50"/>
      <c r="SXH5" s="50"/>
      <c r="SXI5" s="50"/>
      <c r="SXJ5" s="50"/>
      <c r="SXK5" s="50"/>
      <c r="SXL5" s="50"/>
      <c r="SXM5" s="50"/>
      <c r="SXN5" s="50"/>
      <c r="SXO5" s="50"/>
      <c r="SXP5" s="50"/>
      <c r="SXQ5" s="50"/>
      <c r="SXR5" s="50"/>
      <c r="SXS5" s="50"/>
      <c r="SXT5" s="50"/>
      <c r="SXU5" s="50"/>
      <c r="SXV5" s="50"/>
      <c r="SXW5" s="50"/>
      <c r="SXX5" s="50"/>
      <c r="SXY5" s="50"/>
      <c r="SXZ5" s="50"/>
      <c r="SYA5" s="50"/>
      <c r="SYB5" s="50"/>
      <c r="SYC5" s="50"/>
      <c r="SYD5" s="50"/>
      <c r="SYE5" s="50"/>
      <c r="SYF5" s="50"/>
      <c r="SYG5" s="50"/>
      <c r="SYH5" s="50"/>
      <c r="SYI5" s="50"/>
      <c r="SYJ5" s="50"/>
      <c r="SYK5" s="50"/>
      <c r="SYL5" s="50"/>
      <c r="SYM5" s="50"/>
      <c r="SYN5" s="50"/>
      <c r="SYO5" s="50"/>
      <c r="SYP5" s="50"/>
      <c r="SYQ5" s="50"/>
      <c r="SYR5" s="50"/>
      <c r="SYS5" s="50"/>
      <c r="SYT5" s="50"/>
      <c r="SYU5" s="50"/>
      <c r="SYV5" s="50"/>
      <c r="SYW5" s="50"/>
      <c r="SYX5" s="50"/>
      <c r="SYY5" s="50"/>
      <c r="SYZ5" s="50"/>
      <c r="SZA5" s="50"/>
      <c r="SZB5" s="50"/>
      <c r="SZC5" s="50"/>
      <c r="SZD5" s="50"/>
      <c r="SZE5" s="50"/>
      <c r="SZF5" s="50"/>
      <c r="SZG5" s="50"/>
      <c r="SZH5" s="50"/>
      <c r="SZI5" s="50"/>
      <c r="SZJ5" s="50"/>
      <c r="SZK5" s="50"/>
      <c r="SZL5" s="50"/>
      <c r="SZM5" s="50"/>
      <c r="SZN5" s="50"/>
      <c r="SZO5" s="50"/>
      <c r="SZP5" s="50"/>
      <c r="SZQ5" s="50"/>
      <c r="SZR5" s="50"/>
      <c r="SZS5" s="50"/>
      <c r="SZT5" s="50"/>
      <c r="SZU5" s="50"/>
      <c r="SZV5" s="50"/>
      <c r="SZW5" s="50"/>
      <c r="SZX5" s="50"/>
      <c r="SZY5" s="50"/>
      <c r="SZZ5" s="50"/>
      <c r="TAA5" s="50"/>
      <c r="TAB5" s="50"/>
      <c r="TAC5" s="50"/>
      <c r="TAD5" s="50"/>
      <c r="TAE5" s="50"/>
      <c r="TAF5" s="50"/>
      <c r="TAG5" s="50"/>
      <c r="TAH5" s="50"/>
      <c r="TAI5" s="50"/>
      <c r="TAJ5" s="50"/>
      <c r="TAK5" s="50"/>
      <c r="TAL5" s="50"/>
      <c r="TAM5" s="50"/>
      <c r="TAN5" s="50"/>
      <c r="TAO5" s="50"/>
      <c r="TAP5" s="50"/>
      <c r="TAQ5" s="50"/>
      <c r="TAR5" s="50"/>
      <c r="TAS5" s="50"/>
      <c r="TAT5" s="50"/>
      <c r="TAU5" s="50"/>
      <c r="TAV5" s="50"/>
      <c r="TAW5" s="50"/>
      <c r="TAX5" s="50"/>
      <c r="TAY5" s="50"/>
      <c r="TAZ5" s="50"/>
      <c r="TBA5" s="50"/>
      <c r="TBB5" s="50"/>
      <c r="TBC5" s="50"/>
      <c r="TBD5" s="50"/>
      <c r="TBE5" s="50"/>
      <c r="TBF5" s="50"/>
      <c r="TBG5" s="50"/>
      <c r="TBH5" s="50"/>
      <c r="TBI5" s="50"/>
      <c r="TBJ5" s="50"/>
      <c r="TBK5" s="50"/>
      <c r="TBL5" s="50"/>
      <c r="TBM5" s="50"/>
      <c r="TBN5" s="50"/>
      <c r="TBO5" s="50"/>
      <c r="TBP5" s="50"/>
      <c r="TBQ5" s="50"/>
      <c r="TBR5" s="50"/>
      <c r="TBS5" s="50"/>
      <c r="TBT5" s="50"/>
      <c r="TBU5" s="50"/>
      <c r="TBV5" s="50"/>
      <c r="TBW5" s="50"/>
      <c r="TBX5" s="50"/>
      <c r="TBY5" s="50"/>
      <c r="TBZ5" s="50"/>
      <c r="TCA5" s="50"/>
      <c r="TCB5" s="50"/>
      <c r="TCC5" s="50"/>
      <c r="TCD5" s="50"/>
      <c r="TCE5" s="50"/>
      <c r="TCF5" s="50"/>
      <c r="TCG5" s="50"/>
      <c r="TCH5" s="50"/>
      <c r="TCI5" s="50"/>
      <c r="TCJ5" s="50"/>
      <c r="TCK5" s="50"/>
      <c r="TCL5" s="50"/>
      <c r="TCM5" s="50"/>
      <c r="TCN5" s="50"/>
      <c r="TCO5" s="50"/>
      <c r="TCP5" s="50"/>
      <c r="TCQ5" s="50"/>
      <c r="TCR5" s="50"/>
      <c r="TCS5" s="50"/>
      <c r="TCT5" s="50"/>
      <c r="TCU5" s="50"/>
      <c r="TCV5" s="50"/>
      <c r="TCW5" s="50"/>
      <c r="TCX5" s="50"/>
      <c r="TCY5" s="50"/>
      <c r="TCZ5" s="50"/>
      <c r="TDA5" s="50"/>
      <c r="TDB5" s="50"/>
      <c r="TDC5" s="50"/>
      <c r="TDD5" s="50"/>
      <c r="TDE5" s="50"/>
      <c r="TDF5" s="50"/>
      <c r="TDG5" s="50"/>
      <c r="TDH5" s="50"/>
      <c r="TDI5" s="50"/>
      <c r="TDJ5" s="50"/>
      <c r="TDK5" s="50"/>
      <c r="TDL5" s="50"/>
      <c r="TDM5" s="50"/>
      <c r="TDN5" s="50"/>
      <c r="TDO5" s="50"/>
      <c r="TDP5" s="50"/>
      <c r="TDQ5" s="50"/>
      <c r="TDR5" s="50"/>
      <c r="TDS5" s="50"/>
      <c r="TDT5" s="50"/>
      <c r="TDU5" s="50"/>
      <c r="TDV5" s="50"/>
      <c r="TDW5" s="50"/>
      <c r="TDX5" s="50"/>
      <c r="TDY5" s="50"/>
      <c r="TDZ5" s="50"/>
      <c r="TEA5" s="50"/>
      <c r="TEB5" s="50"/>
      <c r="TEC5" s="50"/>
      <c r="TED5" s="50"/>
      <c r="TEE5" s="50"/>
      <c r="TEF5" s="50"/>
      <c r="TEG5" s="50"/>
      <c r="TEH5" s="50"/>
      <c r="TEI5" s="50"/>
      <c r="TEJ5" s="50"/>
      <c r="TEK5" s="50"/>
      <c r="TEL5" s="50"/>
      <c r="TEM5" s="50"/>
      <c r="TEN5" s="50"/>
      <c r="TEO5" s="50"/>
      <c r="TEP5" s="50"/>
      <c r="TEQ5" s="50"/>
      <c r="TER5" s="50"/>
      <c r="TES5" s="50"/>
      <c r="TET5" s="50"/>
      <c r="TEU5" s="50"/>
      <c r="TEV5" s="50"/>
      <c r="TEW5" s="50"/>
      <c r="TEX5" s="50"/>
      <c r="TEY5" s="50"/>
      <c r="TEZ5" s="50"/>
      <c r="TFA5" s="50"/>
      <c r="TFB5" s="50"/>
      <c r="TFC5" s="50"/>
      <c r="TFD5" s="50"/>
      <c r="TFE5" s="50"/>
      <c r="TFF5" s="50"/>
      <c r="TFG5" s="50"/>
      <c r="TFH5" s="50"/>
      <c r="TFI5" s="50"/>
      <c r="TFJ5" s="50"/>
      <c r="TFK5" s="50"/>
      <c r="TFL5" s="50"/>
      <c r="TFM5" s="50"/>
      <c r="TFN5" s="50"/>
      <c r="TFO5" s="50"/>
      <c r="TFP5" s="50"/>
      <c r="TFQ5" s="50"/>
      <c r="TFR5" s="50"/>
      <c r="TFS5" s="50"/>
      <c r="TFT5" s="50"/>
      <c r="TFU5" s="50"/>
      <c r="TFV5" s="50"/>
      <c r="TFW5" s="50"/>
      <c r="TFX5" s="50"/>
      <c r="TFY5" s="50"/>
      <c r="TFZ5" s="50"/>
      <c r="TGA5" s="50"/>
      <c r="TGB5" s="50"/>
      <c r="TGC5" s="50"/>
      <c r="TGD5" s="50"/>
      <c r="TGE5" s="50"/>
      <c r="TGF5" s="50"/>
      <c r="TGG5" s="50"/>
      <c r="TGH5" s="50"/>
      <c r="TGI5" s="50"/>
      <c r="TGJ5" s="50"/>
      <c r="TGK5" s="50"/>
      <c r="TGL5" s="50"/>
      <c r="TGM5" s="50"/>
      <c r="TGN5" s="50"/>
      <c r="TGO5" s="50"/>
      <c r="TGP5" s="50"/>
      <c r="TGQ5" s="50"/>
      <c r="TGR5" s="50"/>
      <c r="TGS5" s="50"/>
      <c r="TGT5" s="50"/>
      <c r="TGU5" s="50"/>
      <c r="TGV5" s="50"/>
      <c r="TGW5" s="50"/>
      <c r="TGX5" s="50"/>
      <c r="TGY5" s="50"/>
      <c r="TGZ5" s="50"/>
      <c r="THA5" s="50"/>
      <c r="THB5" s="50"/>
      <c r="THC5" s="50"/>
      <c r="THD5" s="50"/>
      <c r="THE5" s="50"/>
      <c r="THF5" s="50"/>
      <c r="THG5" s="50"/>
      <c r="THH5" s="50"/>
      <c r="THI5" s="50"/>
      <c r="THJ5" s="50"/>
      <c r="THK5" s="50"/>
      <c r="THL5" s="50"/>
      <c r="THM5" s="50"/>
      <c r="THN5" s="50"/>
      <c r="THO5" s="50"/>
      <c r="THP5" s="50"/>
      <c r="THQ5" s="50"/>
      <c r="THR5" s="50"/>
      <c r="THS5" s="50"/>
      <c r="THT5" s="50"/>
      <c r="THU5" s="50"/>
      <c r="THV5" s="50"/>
      <c r="THW5" s="50"/>
      <c r="THX5" s="50"/>
      <c r="THY5" s="50"/>
      <c r="THZ5" s="50"/>
      <c r="TIA5" s="50"/>
      <c r="TIB5" s="50"/>
      <c r="TIC5" s="50"/>
      <c r="TID5" s="50"/>
      <c r="TIE5" s="50"/>
      <c r="TIF5" s="50"/>
      <c r="TIG5" s="50"/>
      <c r="TIH5" s="50"/>
      <c r="TII5" s="50"/>
      <c r="TIJ5" s="50"/>
      <c r="TIK5" s="50"/>
      <c r="TIL5" s="50"/>
      <c r="TIM5" s="50"/>
      <c r="TIN5" s="50"/>
      <c r="TIO5" s="50"/>
      <c r="TIP5" s="50"/>
      <c r="TIQ5" s="50"/>
      <c r="TIR5" s="50"/>
      <c r="TIS5" s="50"/>
      <c r="TIT5" s="50"/>
      <c r="TIU5" s="50"/>
      <c r="TIV5" s="50"/>
      <c r="TIW5" s="50"/>
      <c r="TIX5" s="50"/>
      <c r="TIY5" s="50"/>
      <c r="TIZ5" s="50"/>
      <c r="TJA5" s="50"/>
      <c r="TJB5" s="50"/>
      <c r="TJC5" s="50"/>
      <c r="TJD5" s="50"/>
      <c r="TJE5" s="50"/>
      <c r="TJF5" s="50"/>
      <c r="TJG5" s="50"/>
      <c r="TJH5" s="50"/>
      <c r="TJI5" s="50"/>
      <c r="TJJ5" s="50"/>
      <c r="TJK5" s="50"/>
      <c r="TJL5" s="50"/>
      <c r="TJM5" s="50"/>
      <c r="TJN5" s="50"/>
      <c r="TJO5" s="50"/>
      <c r="TJP5" s="50"/>
      <c r="TJQ5" s="50"/>
      <c r="TJR5" s="50"/>
      <c r="TJS5" s="50"/>
      <c r="TJT5" s="50"/>
      <c r="TJU5" s="50"/>
      <c r="TJV5" s="50"/>
      <c r="TJW5" s="50"/>
      <c r="TJX5" s="50"/>
      <c r="TJY5" s="50"/>
      <c r="TJZ5" s="50"/>
      <c r="TKA5" s="50"/>
      <c r="TKB5" s="50"/>
      <c r="TKC5" s="50"/>
      <c r="TKD5" s="50"/>
      <c r="TKE5" s="50"/>
      <c r="TKF5" s="50"/>
      <c r="TKG5" s="50"/>
      <c r="TKH5" s="50"/>
      <c r="TKI5" s="50"/>
      <c r="TKJ5" s="50"/>
      <c r="TKK5" s="50"/>
      <c r="TKL5" s="50"/>
      <c r="TKM5" s="50"/>
      <c r="TKN5" s="50"/>
      <c r="TKO5" s="50"/>
      <c r="TKP5" s="50"/>
      <c r="TKQ5" s="50"/>
      <c r="TKR5" s="50"/>
      <c r="TKS5" s="50"/>
      <c r="TKT5" s="50"/>
      <c r="TKU5" s="50"/>
      <c r="TKV5" s="50"/>
      <c r="TKW5" s="50"/>
      <c r="TKX5" s="50"/>
      <c r="TKY5" s="50"/>
      <c r="TKZ5" s="50"/>
      <c r="TLA5" s="50"/>
      <c r="TLB5" s="50"/>
      <c r="TLC5" s="50"/>
      <c r="TLD5" s="50"/>
      <c r="TLE5" s="50"/>
      <c r="TLF5" s="50"/>
      <c r="TLG5" s="50"/>
      <c r="TLH5" s="50"/>
      <c r="TLI5" s="50"/>
      <c r="TLJ5" s="50"/>
      <c r="TLK5" s="50"/>
      <c r="TLL5" s="50"/>
      <c r="TLM5" s="50"/>
      <c r="TLN5" s="50"/>
      <c r="TLO5" s="50"/>
      <c r="TLP5" s="50"/>
      <c r="TLQ5" s="50"/>
      <c r="TLR5" s="50"/>
      <c r="TLS5" s="50"/>
      <c r="TLT5" s="50"/>
      <c r="TLU5" s="50"/>
      <c r="TLV5" s="50"/>
      <c r="TLW5" s="50"/>
      <c r="TLX5" s="50"/>
      <c r="TLY5" s="50"/>
      <c r="TLZ5" s="50"/>
      <c r="TMA5" s="50"/>
      <c r="TMB5" s="50"/>
      <c r="TMC5" s="50"/>
      <c r="TMD5" s="50"/>
      <c r="TME5" s="50"/>
      <c r="TMF5" s="50"/>
      <c r="TMG5" s="50"/>
      <c r="TMH5" s="50"/>
      <c r="TMI5" s="50"/>
      <c r="TMJ5" s="50"/>
      <c r="TMK5" s="50"/>
      <c r="TML5" s="50"/>
      <c r="TMM5" s="50"/>
      <c r="TMN5" s="50"/>
      <c r="TMO5" s="50"/>
      <c r="TMP5" s="50"/>
      <c r="TMQ5" s="50"/>
      <c r="TMR5" s="50"/>
      <c r="TMS5" s="50"/>
      <c r="TMT5" s="50"/>
      <c r="TMU5" s="50"/>
      <c r="TMV5" s="50"/>
      <c r="TMW5" s="50"/>
      <c r="TMX5" s="50"/>
      <c r="TMY5" s="50"/>
      <c r="TMZ5" s="50"/>
      <c r="TNA5" s="50"/>
      <c r="TNB5" s="50"/>
      <c r="TNC5" s="50"/>
      <c r="TND5" s="50"/>
      <c r="TNE5" s="50"/>
      <c r="TNF5" s="50"/>
      <c r="TNG5" s="50"/>
      <c r="TNH5" s="50"/>
      <c r="TNI5" s="50"/>
      <c r="TNJ5" s="50"/>
      <c r="TNK5" s="50"/>
      <c r="TNL5" s="50"/>
      <c r="TNM5" s="50"/>
      <c r="TNN5" s="50"/>
      <c r="TNO5" s="50"/>
      <c r="TNP5" s="50"/>
      <c r="TNQ5" s="50"/>
      <c r="TNR5" s="50"/>
      <c r="TNS5" s="50"/>
      <c r="TNT5" s="50"/>
      <c r="TNU5" s="50"/>
      <c r="TNV5" s="50"/>
      <c r="TNW5" s="50"/>
      <c r="TNX5" s="50"/>
      <c r="TNY5" s="50"/>
      <c r="TNZ5" s="50"/>
      <c r="TOA5" s="50"/>
      <c r="TOB5" s="50"/>
      <c r="TOC5" s="50"/>
      <c r="TOD5" s="50"/>
      <c r="TOE5" s="50"/>
      <c r="TOF5" s="50"/>
      <c r="TOG5" s="50"/>
      <c r="TOH5" s="50"/>
      <c r="TOI5" s="50"/>
      <c r="TOJ5" s="50"/>
      <c r="TOK5" s="50"/>
      <c r="TOL5" s="50"/>
      <c r="TOM5" s="50"/>
      <c r="TON5" s="50"/>
      <c r="TOO5" s="50"/>
      <c r="TOP5" s="50"/>
      <c r="TOQ5" s="50"/>
      <c r="TOR5" s="50"/>
      <c r="TOS5" s="50"/>
      <c r="TOT5" s="50"/>
      <c r="TOU5" s="50"/>
      <c r="TOV5" s="50"/>
      <c r="TOW5" s="50"/>
      <c r="TOX5" s="50"/>
      <c r="TOY5" s="50"/>
      <c r="TOZ5" s="50"/>
      <c r="TPA5" s="50"/>
      <c r="TPB5" s="50"/>
      <c r="TPC5" s="50"/>
      <c r="TPD5" s="50"/>
      <c r="TPE5" s="50"/>
      <c r="TPF5" s="50"/>
      <c r="TPG5" s="50"/>
      <c r="TPH5" s="50"/>
      <c r="TPI5" s="50"/>
      <c r="TPJ5" s="50"/>
      <c r="TPK5" s="50"/>
      <c r="TPL5" s="50"/>
      <c r="TPM5" s="50"/>
      <c r="TPN5" s="50"/>
      <c r="TPO5" s="50"/>
      <c r="TPP5" s="50"/>
      <c r="TPQ5" s="50"/>
      <c r="TPR5" s="50"/>
      <c r="TPS5" s="50"/>
      <c r="TPT5" s="50"/>
      <c r="TPU5" s="50"/>
      <c r="TPV5" s="50"/>
      <c r="TPW5" s="50"/>
      <c r="TPX5" s="50"/>
      <c r="TPY5" s="50"/>
      <c r="TPZ5" s="50"/>
      <c r="TQA5" s="50"/>
      <c r="TQB5" s="50"/>
      <c r="TQC5" s="50"/>
      <c r="TQD5" s="50"/>
      <c r="TQE5" s="50"/>
      <c r="TQF5" s="50"/>
      <c r="TQG5" s="50"/>
      <c r="TQH5" s="50"/>
      <c r="TQI5" s="50"/>
      <c r="TQJ5" s="50"/>
      <c r="TQK5" s="50"/>
      <c r="TQL5" s="50"/>
      <c r="TQM5" s="50"/>
      <c r="TQN5" s="50"/>
      <c r="TQO5" s="50"/>
      <c r="TQP5" s="50"/>
      <c r="TQQ5" s="50"/>
      <c r="TQR5" s="50"/>
      <c r="TQS5" s="50"/>
      <c r="TQT5" s="50"/>
      <c r="TQU5" s="50"/>
      <c r="TQV5" s="50"/>
      <c r="TQW5" s="50"/>
      <c r="TQX5" s="50"/>
      <c r="TQY5" s="50"/>
      <c r="TQZ5" s="50"/>
      <c r="TRA5" s="50"/>
      <c r="TRB5" s="50"/>
      <c r="TRC5" s="50"/>
      <c r="TRD5" s="50"/>
      <c r="TRE5" s="50"/>
      <c r="TRF5" s="50"/>
      <c r="TRG5" s="50"/>
      <c r="TRH5" s="50"/>
      <c r="TRI5" s="50"/>
      <c r="TRJ5" s="50"/>
      <c r="TRK5" s="50"/>
      <c r="TRL5" s="50"/>
      <c r="TRM5" s="50"/>
      <c r="TRN5" s="50"/>
      <c r="TRO5" s="50"/>
      <c r="TRP5" s="50"/>
      <c r="TRQ5" s="50"/>
      <c r="TRR5" s="50"/>
      <c r="TRS5" s="50"/>
      <c r="TRT5" s="50"/>
      <c r="TRU5" s="50"/>
      <c r="TRV5" s="50"/>
      <c r="TRW5" s="50"/>
      <c r="TRX5" s="50"/>
      <c r="TRY5" s="50"/>
      <c r="TRZ5" s="50"/>
      <c r="TSA5" s="50"/>
      <c r="TSB5" s="50"/>
      <c r="TSC5" s="50"/>
      <c r="TSD5" s="50"/>
      <c r="TSE5" s="50"/>
      <c r="TSF5" s="50"/>
      <c r="TSG5" s="50"/>
      <c r="TSH5" s="50"/>
      <c r="TSI5" s="50"/>
      <c r="TSJ5" s="50"/>
      <c r="TSK5" s="50"/>
      <c r="TSL5" s="50"/>
      <c r="TSM5" s="50"/>
      <c r="TSN5" s="50"/>
      <c r="TSO5" s="50"/>
      <c r="TSP5" s="50"/>
      <c r="TSQ5" s="50"/>
      <c r="TSR5" s="50"/>
      <c r="TSS5" s="50"/>
      <c r="TST5" s="50"/>
      <c r="TSU5" s="50"/>
      <c r="TSV5" s="50"/>
      <c r="TSW5" s="50"/>
      <c r="TSX5" s="50"/>
      <c r="TSY5" s="50"/>
      <c r="TSZ5" s="50"/>
      <c r="TTA5" s="50"/>
      <c r="TTB5" s="50"/>
      <c r="TTC5" s="50"/>
      <c r="TTD5" s="50"/>
      <c r="TTE5" s="50"/>
      <c r="TTF5" s="50"/>
      <c r="TTG5" s="50"/>
      <c r="TTH5" s="50"/>
      <c r="TTI5" s="50"/>
      <c r="TTJ5" s="50"/>
      <c r="TTK5" s="50"/>
      <c r="TTL5" s="50"/>
      <c r="TTM5" s="50"/>
      <c r="TTN5" s="50"/>
      <c r="TTO5" s="50"/>
      <c r="TTP5" s="50"/>
      <c r="TTQ5" s="50"/>
      <c r="TTR5" s="50"/>
      <c r="TTS5" s="50"/>
      <c r="TTT5" s="50"/>
      <c r="TTU5" s="50"/>
      <c r="TTV5" s="50"/>
      <c r="TTW5" s="50"/>
      <c r="TTX5" s="50"/>
      <c r="TTY5" s="50"/>
      <c r="TTZ5" s="50"/>
      <c r="TUA5" s="50"/>
      <c r="TUB5" s="50"/>
      <c r="TUC5" s="50"/>
      <c r="TUD5" s="50"/>
      <c r="TUE5" s="50"/>
      <c r="TUF5" s="50"/>
      <c r="TUG5" s="50"/>
      <c r="TUH5" s="50"/>
      <c r="TUI5" s="50"/>
      <c r="TUJ5" s="50"/>
      <c r="TUK5" s="50"/>
      <c r="TUL5" s="50"/>
      <c r="TUM5" s="50"/>
      <c r="TUN5" s="50"/>
      <c r="TUO5" s="50"/>
      <c r="TUP5" s="50"/>
      <c r="TUQ5" s="50"/>
      <c r="TUR5" s="50"/>
      <c r="TUS5" s="50"/>
      <c r="TUT5" s="50"/>
      <c r="TUU5" s="50"/>
      <c r="TUV5" s="50"/>
      <c r="TUW5" s="50"/>
      <c r="TUX5" s="50"/>
      <c r="TUY5" s="50"/>
      <c r="TUZ5" s="50"/>
      <c r="TVA5" s="50"/>
      <c r="TVB5" s="50"/>
      <c r="TVC5" s="50"/>
      <c r="TVD5" s="50"/>
      <c r="TVE5" s="50"/>
      <c r="TVF5" s="50"/>
      <c r="TVG5" s="50"/>
      <c r="TVH5" s="50"/>
      <c r="TVI5" s="50"/>
      <c r="TVJ5" s="50"/>
      <c r="TVK5" s="50"/>
      <c r="TVL5" s="50"/>
      <c r="TVM5" s="50"/>
      <c r="TVN5" s="50"/>
      <c r="TVO5" s="50"/>
      <c r="TVP5" s="50"/>
      <c r="TVQ5" s="50"/>
      <c r="TVR5" s="50"/>
      <c r="TVS5" s="50"/>
      <c r="TVT5" s="50"/>
      <c r="TVU5" s="50"/>
      <c r="TVV5" s="50"/>
      <c r="TVW5" s="50"/>
      <c r="TVX5" s="50"/>
      <c r="TVY5" s="50"/>
      <c r="TVZ5" s="50"/>
      <c r="TWA5" s="50"/>
      <c r="TWB5" s="50"/>
      <c r="TWC5" s="50"/>
      <c r="TWD5" s="50"/>
      <c r="TWE5" s="50"/>
      <c r="TWF5" s="50"/>
      <c r="TWG5" s="50"/>
      <c r="TWH5" s="50"/>
      <c r="TWI5" s="50"/>
      <c r="TWJ5" s="50"/>
      <c r="TWK5" s="50"/>
      <c r="TWL5" s="50"/>
      <c r="TWM5" s="50"/>
      <c r="TWN5" s="50"/>
      <c r="TWO5" s="50"/>
      <c r="TWP5" s="50"/>
      <c r="TWQ5" s="50"/>
      <c r="TWR5" s="50"/>
      <c r="TWS5" s="50"/>
      <c r="TWT5" s="50"/>
      <c r="TWU5" s="50"/>
      <c r="TWV5" s="50"/>
      <c r="TWW5" s="50"/>
      <c r="TWX5" s="50"/>
      <c r="TWY5" s="50"/>
      <c r="TWZ5" s="50"/>
      <c r="TXA5" s="50"/>
      <c r="TXB5" s="50"/>
      <c r="TXC5" s="50"/>
      <c r="TXD5" s="50"/>
      <c r="TXE5" s="50"/>
      <c r="TXF5" s="50"/>
      <c r="TXG5" s="50"/>
      <c r="TXH5" s="50"/>
      <c r="TXI5" s="50"/>
      <c r="TXJ5" s="50"/>
      <c r="TXK5" s="50"/>
      <c r="TXL5" s="50"/>
      <c r="TXM5" s="50"/>
      <c r="TXN5" s="50"/>
      <c r="TXO5" s="50"/>
      <c r="TXP5" s="50"/>
      <c r="TXQ5" s="50"/>
      <c r="TXR5" s="50"/>
      <c r="TXS5" s="50"/>
      <c r="TXT5" s="50"/>
      <c r="TXU5" s="50"/>
      <c r="TXV5" s="50"/>
      <c r="TXW5" s="50"/>
      <c r="TXX5" s="50"/>
      <c r="TXY5" s="50"/>
      <c r="TXZ5" s="50"/>
      <c r="TYA5" s="50"/>
      <c r="TYB5" s="50"/>
      <c r="TYC5" s="50"/>
      <c r="TYD5" s="50"/>
      <c r="TYE5" s="50"/>
      <c r="TYF5" s="50"/>
      <c r="TYG5" s="50"/>
      <c r="TYH5" s="50"/>
      <c r="TYI5" s="50"/>
      <c r="TYJ5" s="50"/>
      <c r="TYK5" s="50"/>
      <c r="TYL5" s="50"/>
      <c r="TYM5" s="50"/>
      <c r="TYN5" s="50"/>
      <c r="TYO5" s="50"/>
      <c r="TYP5" s="50"/>
      <c r="TYQ5" s="50"/>
      <c r="TYR5" s="50"/>
      <c r="TYS5" s="50"/>
      <c r="TYT5" s="50"/>
      <c r="TYU5" s="50"/>
      <c r="TYV5" s="50"/>
      <c r="TYW5" s="50"/>
      <c r="TYX5" s="50"/>
      <c r="TYY5" s="50"/>
      <c r="TYZ5" s="50"/>
      <c r="TZA5" s="50"/>
      <c r="TZB5" s="50"/>
      <c r="TZC5" s="50"/>
      <c r="TZD5" s="50"/>
      <c r="TZE5" s="50"/>
      <c r="TZF5" s="50"/>
      <c r="TZG5" s="50"/>
      <c r="TZH5" s="50"/>
      <c r="TZI5" s="50"/>
      <c r="TZJ5" s="50"/>
      <c r="TZK5" s="50"/>
      <c r="TZL5" s="50"/>
      <c r="TZM5" s="50"/>
      <c r="TZN5" s="50"/>
      <c r="TZO5" s="50"/>
      <c r="TZP5" s="50"/>
      <c r="TZQ5" s="50"/>
      <c r="TZR5" s="50"/>
      <c r="TZS5" s="50"/>
      <c r="TZT5" s="50"/>
      <c r="TZU5" s="50"/>
      <c r="TZV5" s="50"/>
      <c r="TZW5" s="50"/>
      <c r="TZX5" s="50"/>
      <c r="TZY5" s="50"/>
      <c r="TZZ5" s="50"/>
      <c r="UAA5" s="50"/>
      <c r="UAB5" s="50"/>
      <c r="UAC5" s="50"/>
      <c r="UAD5" s="50"/>
      <c r="UAE5" s="50"/>
      <c r="UAF5" s="50"/>
      <c r="UAG5" s="50"/>
      <c r="UAH5" s="50"/>
      <c r="UAI5" s="50"/>
      <c r="UAJ5" s="50"/>
      <c r="UAK5" s="50"/>
      <c r="UAL5" s="50"/>
      <c r="UAM5" s="50"/>
      <c r="UAN5" s="50"/>
      <c r="UAO5" s="50"/>
      <c r="UAP5" s="50"/>
      <c r="UAQ5" s="50"/>
      <c r="UAR5" s="50"/>
      <c r="UAS5" s="50"/>
      <c r="UAT5" s="50"/>
      <c r="UAU5" s="50"/>
      <c r="UAV5" s="50"/>
      <c r="UAW5" s="50"/>
      <c r="UAX5" s="50"/>
      <c r="UAY5" s="50"/>
      <c r="UAZ5" s="50"/>
      <c r="UBA5" s="50"/>
      <c r="UBB5" s="50"/>
      <c r="UBC5" s="50"/>
      <c r="UBD5" s="50"/>
      <c r="UBE5" s="50"/>
      <c r="UBF5" s="50"/>
      <c r="UBG5" s="50"/>
      <c r="UBH5" s="50"/>
      <c r="UBI5" s="50"/>
      <c r="UBJ5" s="50"/>
      <c r="UBK5" s="50"/>
      <c r="UBL5" s="50"/>
      <c r="UBM5" s="50"/>
      <c r="UBN5" s="50"/>
      <c r="UBO5" s="50"/>
      <c r="UBP5" s="50"/>
      <c r="UBQ5" s="50"/>
      <c r="UBR5" s="50"/>
      <c r="UBS5" s="50"/>
      <c r="UBT5" s="50"/>
      <c r="UBU5" s="50"/>
      <c r="UBV5" s="50"/>
      <c r="UBW5" s="50"/>
      <c r="UBX5" s="50"/>
      <c r="UBY5" s="50"/>
      <c r="UBZ5" s="50"/>
      <c r="UCA5" s="50"/>
      <c r="UCB5" s="50"/>
      <c r="UCC5" s="50"/>
      <c r="UCD5" s="50"/>
      <c r="UCE5" s="50"/>
      <c r="UCF5" s="50"/>
      <c r="UCG5" s="50"/>
      <c r="UCH5" s="50"/>
      <c r="UCI5" s="50"/>
      <c r="UCJ5" s="50"/>
      <c r="UCK5" s="50"/>
      <c r="UCL5" s="50"/>
      <c r="UCM5" s="50"/>
      <c r="UCN5" s="50"/>
      <c r="UCO5" s="50"/>
      <c r="UCP5" s="50"/>
      <c r="UCQ5" s="50"/>
      <c r="UCR5" s="50"/>
      <c r="UCS5" s="50"/>
      <c r="UCT5" s="50"/>
      <c r="UCU5" s="50"/>
      <c r="UCV5" s="50"/>
      <c r="UCW5" s="50"/>
      <c r="UCX5" s="50"/>
      <c r="UCY5" s="50"/>
      <c r="UCZ5" s="50"/>
      <c r="UDA5" s="50"/>
      <c r="UDB5" s="50"/>
      <c r="UDC5" s="50"/>
      <c r="UDD5" s="50"/>
      <c r="UDE5" s="50"/>
      <c r="UDF5" s="50"/>
      <c r="UDG5" s="50"/>
      <c r="UDH5" s="50"/>
      <c r="UDI5" s="50"/>
      <c r="UDJ5" s="50"/>
      <c r="UDK5" s="50"/>
      <c r="UDL5" s="50"/>
      <c r="UDM5" s="50"/>
      <c r="UDN5" s="50"/>
      <c r="UDO5" s="50"/>
      <c r="UDP5" s="50"/>
      <c r="UDQ5" s="50"/>
      <c r="UDR5" s="50"/>
      <c r="UDS5" s="50"/>
      <c r="UDT5" s="50"/>
      <c r="UDU5" s="50"/>
      <c r="UDV5" s="50"/>
      <c r="UDW5" s="50"/>
      <c r="UDX5" s="50"/>
      <c r="UDY5" s="50"/>
      <c r="UDZ5" s="50"/>
      <c r="UEA5" s="50"/>
      <c r="UEB5" s="50"/>
      <c r="UEC5" s="50"/>
      <c r="UED5" s="50"/>
      <c r="UEE5" s="50"/>
      <c r="UEF5" s="50"/>
      <c r="UEG5" s="50"/>
      <c r="UEH5" s="50"/>
      <c r="UEI5" s="50"/>
      <c r="UEJ5" s="50"/>
      <c r="UEK5" s="50"/>
      <c r="UEL5" s="50"/>
      <c r="UEM5" s="50"/>
      <c r="UEN5" s="50"/>
      <c r="UEO5" s="50"/>
      <c r="UEP5" s="50"/>
      <c r="UEQ5" s="50"/>
      <c r="UER5" s="50"/>
      <c r="UES5" s="50"/>
      <c r="UET5" s="50"/>
      <c r="UEU5" s="50"/>
      <c r="UEV5" s="50"/>
      <c r="UEW5" s="50"/>
      <c r="UEX5" s="50"/>
      <c r="UEY5" s="50"/>
      <c r="UEZ5" s="50"/>
      <c r="UFA5" s="50"/>
      <c r="UFB5" s="50"/>
      <c r="UFC5" s="50"/>
      <c r="UFD5" s="50"/>
      <c r="UFE5" s="50"/>
      <c r="UFF5" s="50"/>
      <c r="UFG5" s="50"/>
      <c r="UFH5" s="50"/>
      <c r="UFI5" s="50"/>
      <c r="UFJ5" s="50"/>
      <c r="UFK5" s="50"/>
      <c r="UFL5" s="50"/>
      <c r="UFM5" s="50"/>
      <c r="UFN5" s="50"/>
      <c r="UFO5" s="50"/>
      <c r="UFP5" s="50"/>
      <c r="UFQ5" s="50"/>
      <c r="UFR5" s="50"/>
      <c r="UFS5" s="50"/>
      <c r="UFT5" s="50"/>
      <c r="UFU5" s="50"/>
      <c r="UFV5" s="50"/>
      <c r="UFW5" s="50"/>
      <c r="UFX5" s="50"/>
      <c r="UFY5" s="50"/>
      <c r="UFZ5" s="50"/>
      <c r="UGA5" s="50"/>
      <c r="UGB5" s="50"/>
      <c r="UGC5" s="50"/>
      <c r="UGD5" s="50"/>
      <c r="UGE5" s="50"/>
      <c r="UGF5" s="50"/>
      <c r="UGG5" s="50"/>
      <c r="UGH5" s="50"/>
      <c r="UGI5" s="50"/>
      <c r="UGJ5" s="50"/>
      <c r="UGK5" s="50"/>
      <c r="UGL5" s="50"/>
      <c r="UGM5" s="50"/>
      <c r="UGN5" s="50"/>
      <c r="UGO5" s="50"/>
      <c r="UGP5" s="50"/>
      <c r="UGQ5" s="50"/>
      <c r="UGR5" s="50"/>
      <c r="UGS5" s="50"/>
      <c r="UGT5" s="50"/>
      <c r="UGU5" s="50"/>
      <c r="UGV5" s="50"/>
      <c r="UGW5" s="50"/>
      <c r="UGX5" s="50"/>
      <c r="UGY5" s="50"/>
      <c r="UGZ5" s="50"/>
      <c r="UHA5" s="50"/>
      <c r="UHB5" s="50"/>
      <c r="UHC5" s="50"/>
      <c r="UHD5" s="50"/>
      <c r="UHE5" s="50"/>
      <c r="UHF5" s="50"/>
      <c r="UHG5" s="50"/>
      <c r="UHH5" s="50"/>
      <c r="UHI5" s="50"/>
      <c r="UHJ5" s="50"/>
      <c r="UHK5" s="50"/>
      <c r="UHL5" s="50"/>
      <c r="UHM5" s="50"/>
      <c r="UHN5" s="50"/>
      <c r="UHO5" s="50"/>
      <c r="UHP5" s="50"/>
      <c r="UHQ5" s="50"/>
      <c r="UHR5" s="50"/>
      <c r="UHS5" s="50"/>
      <c r="UHT5" s="50"/>
      <c r="UHU5" s="50"/>
      <c r="UHV5" s="50"/>
      <c r="UHW5" s="50"/>
      <c r="UHX5" s="50"/>
      <c r="UHY5" s="50"/>
      <c r="UHZ5" s="50"/>
      <c r="UIA5" s="50"/>
      <c r="UIB5" s="50"/>
      <c r="UIC5" s="50"/>
      <c r="UID5" s="50"/>
      <c r="UIE5" s="50"/>
      <c r="UIF5" s="50"/>
      <c r="UIG5" s="50"/>
      <c r="UIH5" s="50"/>
      <c r="UII5" s="50"/>
      <c r="UIJ5" s="50"/>
      <c r="UIK5" s="50"/>
      <c r="UIL5" s="50"/>
      <c r="UIM5" s="50"/>
      <c r="UIN5" s="50"/>
      <c r="UIO5" s="50"/>
      <c r="UIP5" s="50"/>
      <c r="UIQ5" s="50"/>
      <c r="UIR5" s="50"/>
      <c r="UIS5" s="50"/>
      <c r="UIT5" s="50"/>
      <c r="UIU5" s="50"/>
      <c r="UIV5" s="50"/>
      <c r="UIW5" s="50"/>
      <c r="UIX5" s="50"/>
      <c r="UIY5" s="50"/>
      <c r="UIZ5" s="50"/>
      <c r="UJA5" s="50"/>
      <c r="UJB5" s="50"/>
      <c r="UJC5" s="50"/>
      <c r="UJD5" s="50"/>
      <c r="UJE5" s="50"/>
      <c r="UJF5" s="50"/>
      <c r="UJG5" s="50"/>
      <c r="UJH5" s="50"/>
      <c r="UJI5" s="50"/>
      <c r="UJJ5" s="50"/>
      <c r="UJK5" s="50"/>
      <c r="UJL5" s="50"/>
      <c r="UJM5" s="50"/>
      <c r="UJN5" s="50"/>
      <c r="UJO5" s="50"/>
      <c r="UJP5" s="50"/>
      <c r="UJQ5" s="50"/>
      <c r="UJR5" s="50"/>
      <c r="UJS5" s="50"/>
      <c r="UJT5" s="50"/>
      <c r="UJU5" s="50"/>
      <c r="UJV5" s="50"/>
      <c r="UJW5" s="50"/>
      <c r="UJX5" s="50"/>
      <c r="UJY5" s="50"/>
      <c r="UJZ5" s="50"/>
      <c r="UKA5" s="50"/>
      <c r="UKB5" s="50"/>
      <c r="UKC5" s="50"/>
      <c r="UKD5" s="50"/>
      <c r="UKE5" s="50"/>
      <c r="UKF5" s="50"/>
      <c r="UKG5" s="50"/>
      <c r="UKH5" s="50"/>
      <c r="UKI5" s="50"/>
      <c r="UKJ5" s="50"/>
      <c r="UKK5" s="50"/>
      <c r="UKL5" s="50"/>
      <c r="UKM5" s="50"/>
      <c r="UKN5" s="50"/>
      <c r="UKO5" s="50"/>
      <c r="UKP5" s="50"/>
      <c r="UKQ5" s="50"/>
      <c r="UKR5" s="50"/>
      <c r="UKS5" s="50"/>
      <c r="UKT5" s="50"/>
      <c r="UKU5" s="50"/>
      <c r="UKV5" s="50"/>
      <c r="UKW5" s="50"/>
      <c r="UKX5" s="50"/>
      <c r="UKY5" s="50"/>
      <c r="UKZ5" s="50"/>
      <c r="ULA5" s="50"/>
      <c r="ULB5" s="50"/>
      <c r="ULC5" s="50"/>
      <c r="ULD5" s="50"/>
      <c r="ULE5" s="50"/>
      <c r="ULF5" s="50"/>
      <c r="ULG5" s="50"/>
      <c r="ULH5" s="50"/>
      <c r="ULI5" s="50"/>
      <c r="ULJ5" s="50"/>
      <c r="ULK5" s="50"/>
      <c r="ULL5" s="50"/>
      <c r="ULM5" s="50"/>
      <c r="ULN5" s="50"/>
      <c r="ULO5" s="50"/>
      <c r="ULP5" s="50"/>
      <c r="ULQ5" s="50"/>
      <c r="ULR5" s="50"/>
      <c r="ULS5" s="50"/>
      <c r="ULT5" s="50"/>
      <c r="ULU5" s="50"/>
      <c r="ULV5" s="50"/>
      <c r="ULW5" s="50"/>
      <c r="ULX5" s="50"/>
      <c r="ULY5" s="50"/>
      <c r="ULZ5" s="50"/>
      <c r="UMA5" s="50"/>
      <c r="UMB5" s="50"/>
      <c r="UMC5" s="50"/>
      <c r="UMD5" s="50"/>
      <c r="UME5" s="50"/>
      <c r="UMF5" s="50"/>
      <c r="UMG5" s="50"/>
      <c r="UMH5" s="50"/>
      <c r="UMI5" s="50"/>
      <c r="UMJ5" s="50"/>
      <c r="UMK5" s="50"/>
      <c r="UML5" s="50"/>
      <c r="UMM5" s="50"/>
      <c r="UMN5" s="50"/>
      <c r="UMO5" s="50"/>
      <c r="UMP5" s="50"/>
      <c r="UMQ5" s="50"/>
      <c r="UMR5" s="50"/>
      <c r="UMS5" s="50"/>
      <c r="UMT5" s="50"/>
      <c r="UMU5" s="50"/>
      <c r="UMV5" s="50"/>
      <c r="UMW5" s="50"/>
      <c r="UMX5" s="50"/>
      <c r="UMY5" s="50"/>
      <c r="UMZ5" s="50"/>
      <c r="UNA5" s="50"/>
      <c r="UNB5" s="50"/>
      <c r="UNC5" s="50"/>
      <c r="UND5" s="50"/>
      <c r="UNE5" s="50"/>
      <c r="UNF5" s="50"/>
      <c r="UNG5" s="50"/>
      <c r="UNH5" s="50"/>
      <c r="UNI5" s="50"/>
      <c r="UNJ5" s="50"/>
      <c r="UNK5" s="50"/>
      <c r="UNL5" s="50"/>
      <c r="UNM5" s="50"/>
      <c r="UNN5" s="50"/>
      <c r="UNO5" s="50"/>
      <c r="UNP5" s="50"/>
      <c r="UNQ5" s="50"/>
      <c r="UNR5" s="50"/>
      <c r="UNS5" s="50"/>
      <c r="UNT5" s="50"/>
      <c r="UNU5" s="50"/>
      <c r="UNV5" s="50"/>
      <c r="UNW5" s="50"/>
      <c r="UNX5" s="50"/>
      <c r="UNY5" s="50"/>
      <c r="UNZ5" s="50"/>
      <c r="UOA5" s="50"/>
      <c r="UOB5" s="50"/>
      <c r="UOC5" s="50"/>
      <c r="UOD5" s="50"/>
      <c r="UOE5" s="50"/>
      <c r="UOF5" s="50"/>
      <c r="UOG5" s="50"/>
      <c r="UOH5" s="50"/>
      <c r="UOI5" s="50"/>
      <c r="UOJ5" s="50"/>
      <c r="UOK5" s="50"/>
      <c r="UOL5" s="50"/>
      <c r="UOM5" s="50"/>
      <c r="UON5" s="50"/>
      <c r="UOO5" s="50"/>
      <c r="UOP5" s="50"/>
      <c r="UOQ5" s="50"/>
      <c r="UOR5" s="50"/>
      <c r="UOS5" s="50"/>
      <c r="UOT5" s="50"/>
      <c r="UOU5" s="50"/>
      <c r="UOV5" s="50"/>
      <c r="UOW5" s="50"/>
      <c r="UOX5" s="50"/>
      <c r="UOY5" s="50"/>
      <c r="UOZ5" s="50"/>
      <c r="UPA5" s="50"/>
      <c r="UPB5" s="50"/>
      <c r="UPC5" s="50"/>
      <c r="UPD5" s="50"/>
      <c r="UPE5" s="50"/>
      <c r="UPF5" s="50"/>
      <c r="UPG5" s="50"/>
      <c r="UPH5" s="50"/>
      <c r="UPI5" s="50"/>
      <c r="UPJ5" s="50"/>
      <c r="UPK5" s="50"/>
      <c r="UPL5" s="50"/>
      <c r="UPM5" s="50"/>
      <c r="UPN5" s="50"/>
      <c r="UPO5" s="50"/>
      <c r="UPP5" s="50"/>
      <c r="UPQ5" s="50"/>
      <c r="UPR5" s="50"/>
      <c r="UPS5" s="50"/>
      <c r="UPT5" s="50"/>
      <c r="UPU5" s="50"/>
      <c r="UPV5" s="50"/>
      <c r="UPW5" s="50"/>
      <c r="UPX5" s="50"/>
      <c r="UPY5" s="50"/>
      <c r="UPZ5" s="50"/>
      <c r="UQA5" s="50"/>
      <c r="UQB5" s="50"/>
      <c r="UQC5" s="50"/>
      <c r="UQD5" s="50"/>
      <c r="UQE5" s="50"/>
      <c r="UQF5" s="50"/>
      <c r="UQG5" s="50"/>
      <c r="UQH5" s="50"/>
      <c r="UQI5" s="50"/>
      <c r="UQJ5" s="50"/>
      <c r="UQK5" s="50"/>
      <c r="UQL5" s="50"/>
      <c r="UQM5" s="50"/>
      <c r="UQN5" s="50"/>
      <c r="UQO5" s="50"/>
      <c r="UQP5" s="50"/>
      <c r="UQQ5" s="50"/>
      <c r="UQR5" s="50"/>
      <c r="UQS5" s="50"/>
      <c r="UQT5" s="50"/>
      <c r="UQU5" s="50"/>
      <c r="UQV5" s="50"/>
      <c r="UQW5" s="50"/>
      <c r="UQX5" s="50"/>
      <c r="UQY5" s="50"/>
      <c r="UQZ5" s="50"/>
      <c r="URA5" s="50"/>
      <c r="URB5" s="50"/>
      <c r="URC5" s="50"/>
      <c r="URD5" s="50"/>
      <c r="URE5" s="50"/>
      <c r="URF5" s="50"/>
      <c r="URG5" s="50"/>
      <c r="URH5" s="50"/>
      <c r="URI5" s="50"/>
      <c r="URJ5" s="50"/>
      <c r="URK5" s="50"/>
      <c r="URL5" s="50"/>
      <c r="URM5" s="50"/>
      <c r="URN5" s="50"/>
      <c r="URO5" s="50"/>
      <c r="URP5" s="50"/>
      <c r="URQ5" s="50"/>
      <c r="URR5" s="50"/>
      <c r="URS5" s="50"/>
      <c r="URT5" s="50"/>
      <c r="URU5" s="50"/>
      <c r="URV5" s="50"/>
      <c r="URW5" s="50"/>
      <c r="URX5" s="50"/>
      <c r="URY5" s="50"/>
      <c r="URZ5" s="50"/>
      <c r="USA5" s="50"/>
      <c r="USB5" s="50"/>
      <c r="USC5" s="50"/>
      <c r="USD5" s="50"/>
      <c r="USE5" s="50"/>
      <c r="USF5" s="50"/>
      <c r="USG5" s="50"/>
      <c r="USH5" s="50"/>
      <c r="USI5" s="50"/>
      <c r="USJ5" s="50"/>
      <c r="USK5" s="50"/>
      <c r="USL5" s="50"/>
      <c r="USM5" s="50"/>
      <c r="USN5" s="50"/>
      <c r="USO5" s="50"/>
      <c r="USP5" s="50"/>
      <c r="USQ5" s="50"/>
      <c r="USR5" s="50"/>
      <c r="USS5" s="50"/>
      <c r="UST5" s="50"/>
      <c r="USU5" s="50"/>
      <c r="USV5" s="50"/>
      <c r="USW5" s="50"/>
      <c r="USX5" s="50"/>
      <c r="USY5" s="50"/>
      <c r="USZ5" s="50"/>
      <c r="UTA5" s="50"/>
      <c r="UTB5" s="50"/>
      <c r="UTC5" s="50"/>
      <c r="UTD5" s="50"/>
      <c r="UTE5" s="50"/>
      <c r="UTF5" s="50"/>
      <c r="UTG5" s="50"/>
      <c r="UTH5" s="50"/>
      <c r="UTI5" s="50"/>
      <c r="UTJ5" s="50"/>
      <c r="UTK5" s="50"/>
      <c r="UTL5" s="50"/>
      <c r="UTM5" s="50"/>
      <c r="UTN5" s="50"/>
      <c r="UTO5" s="50"/>
      <c r="UTP5" s="50"/>
      <c r="UTQ5" s="50"/>
      <c r="UTR5" s="50"/>
      <c r="UTS5" s="50"/>
      <c r="UTT5" s="50"/>
      <c r="UTU5" s="50"/>
      <c r="UTV5" s="50"/>
      <c r="UTW5" s="50"/>
      <c r="UTX5" s="50"/>
      <c r="UTY5" s="50"/>
      <c r="UTZ5" s="50"/>
      <c r="UUA5" s="50"/>
      <c r="UUB5" s="50"/>
      <c r="UUC5" s="50"/>
      <c r="UUD5" s="50"/>
      <c r="UUE5" s="50"/>
      <c r="UUF5" s="50"/>
      <c r="UUG5" s="50"/>
      <c r="UUH5" s="50"/>
      <c r="UUI5" s="50"/>
      <c r="UUJ5" s="50"/>
      <c r="UUK5" s="50"/>
      <c r="UUL5" s="50"/>
      <c r="UUM5" s="50"/>
      <c r="UUN5" s="50"/>
      <c r="UUO5" s="50"/>
      <c r="UUP5" s="50"/>
      <c r="UUQ5" s="50"/>
      <c r="UUR5" s="50"/>
      <c r="UUS5" s="50"/>
      <c r="UUT5" s="50"/>
      <c r="UUU5" s="50"/>
      <c r="UUV5" s="50"/>
      <c r="UUW5" s="50"/>
      <c r="UUX5" s="50"/>
      <c r="UUY5" s="50"/>
      <c r="UUZ5" s="50"/>
      <c r="UVA5" s="50"/>
      <c r="UVB5" s="50"/>
      <c r="UVC5" s="50"/>
      <c r="UVD5" s="50"/>
      <c r="UVE5" s="50"/>
      <c r="UVF5" s="50"/>
      <c r="UVG5" s="50"/>
      <c r="UVH5" s="50"/>
      <c r="UVI5" s="50"/>
      <c r="UVJ5" s="50"/>
      <c r="UVK5" s="50"/>
      <c r="UVL5" s="50"/>
      <c r="UVM5" s="50"/>
      <c r="UVN5" s="50"/>
      <c r="UVO5" s="50"/>
      <c r="UVP5" s="50"/>
      <c r="UVQ5" s="50"/>
      <c r="UVR5" s="50"/>
      <c r="UVS5" s="50"/>
      <c r="UVT5" s="50"/>
      <c r="UVU5" s="50"/>
      <c r="UVV5" s="50"/>
      <c r="UVW5" s="50"/>
      <c r="UVX5" s="50"/>
      <c r="UVY5" s="50"/>
      <c r="UVZ5" s="50"/>
      <c r="UWA5" s="50"/>
      <c r="UWB5" s="50"/>
      <c r="UWC5" s="50"/>
      <c r="UWD5" s="50"/>
      <c r="UWE5" s="50"/>
      <c r="UWF5" s="50"/>
      <c r="UWG5" s="50"/>
      <c r="UWH5" s="50"/>
      <c r="UWI5" s="50"/>
      <c r="UWJ5" s="50"/>
      <c r="UWK5" s="50"/>
      <c r="UWL5" s="50"/>
      <c r="UWM5" s="50"/>
      <c r="UWN5" s="50"/>
      <c r="UWO5" s="50"/>
      <c r="UWP5" s="50"/>
      <c r="UWQ5" s="50"/>
      <c r="UWR5" s="50"/>
      <c r="UWS5" s="50"/>
      <c r="UWT5" s="50"/>
      <c r="UWU5" s="50"/>
      <c r="UWV5" s="50"/>
      <c r="UWW5" s="50"/>
      <c r="UWX5" s="50"/>
      <c r="UWY5" s="50"/>
      <c r="UWZ5" s="50"/>
      <c r="UXA5" s="50"/>
      <c r="UXB5" s="50"/>
      <c r="UXC5" s="50"/>
      <c r="UXD5" s="50"/>
      <c r="UXE5" s="50"/>
      <c r="UXF5" s="50"/>
      <c r="UXG5" s="50"/>
      <c r="UXH5" s="50"/>
      <c r="UXI5" s="50"/>
      <c r="UXJ5" s="50"/>
      <c r="UXK5" s="50"/>
      <c r="UXL5" s="50"/>
      <c r="UXM5" s="50"/>
      <c r="UXN5" s="50"/>
      <c r="UXO5" s="50"/>
      <c r="UXP5" s="50"/>
      <c r="UXQ5" s="50"/>
      <c r="UXR5" s="50"/>
      <c r="UXS5" s="50"/>
      <c r="UXT5" s="50"/>
      <c r="UXU5" s="50"/>
      <c r="UXV5" s="50"/>
      <c r="UXW5" s="50"/>
      <c r="UXX5" s="50"/>
      <c r="UXY5" s="50"/>
      <c r="UXZ5" s="50"/>
      <c r="UYA5" s="50"/>
      <c r="UYB5" s="50"/>
      <c r="UYC5" s="50"/>
      <c r="UYD5" s="50"/>
      <c r="UYE5" s="50"/>
      <c r="UYF5" s="50"/>
      <c r="UYG5" s="50"/>
      <c r="UYH5" s="50"/>
      <c r="UYI5" s="50"/>
      <c r="UYJ5" s="50"/>
      <c r="UYK5" s="50"/>
      <c r="UYL5" s="50"/>
      <c r="UYM5" s="50"/>
      <c r="UYN5" s="50"/>
      <c r="UYO5" s="50"/>
      <c r="UYP5" s="50"/>
      <c r="UYQ5" s="50"/>
      <c r="UYR5" s="50"/>
      <c r="UYS5" s="50"/>
      <c r="UYT5" s="50"/>
      <c r="UYU5" s="50"/>
      <c r="UYV5" s="50"/>
      <c r="UYW5" s="50"/>
      <c r="UYX5" s="50"/>
      <c r="UYY5" s="50"/>
      <c r="UYZ5" s="50"/>
      <c r="UZA5" s="50"/>
      <c r="UZB5" s="50"/>
      <c r="UZC5" s="50"/>
      <c r="UZD5" s="50"/>
      <c r="UZE5" s="50"/>
      <c r="UZF5" s="50"/>
      <c r="UZG5" s="50"/>
      <c r="UZH5" s="50"/>
      <c r="UZI5" s="50"/>
      <c r="UZJ5" s="50"/>
      <c r="UZK5" s="50"/>
      <c r="UZL5" s="50"/>
      <c r="UZM5" s="50"/>
      <c r="UZN5" s="50"/>
      <c r="UZO5" s="50"/>
      <c r="UZP5" s="50"/>
      <c r="UZQ5" s="50"/>
      <c r="UZR5" s="50"/>
      <c r="UZS5" s="50"/>
      <c r="UZT5" s="50"/>
      <c r="UZU5" s="50"/>
      <c r="UZV5" s="50"/>
      <c r="UZW5" s="50"/>
      <c r="UZX5" s="50"/>
      <c r="UZY5" s="50"/>
      <c r="UZZ5" s="50"/>
      <c r="VAA5" s="50"/>
      <c r="VAB5" s="50"/>
      <c r="VAC5" s="50"/>
      <c r="VAD5" s="50"/>
      <c r="VAE5" s="50"/>
      <c r="VAF5" s="50"/>
      <c r="VAG5" s="50"/>
      <c r="VAH5" s="50"/>
      <c r="VAI5" s="50"/>
      <c r="VAJ5" s="50"/>
      <c r="VAK5" s="50"/>
      <c r="VAL5" s="50"/>
      <c r="VAM5" s="50"/>
      <c r="VAN5" s="50"/>
      <c r="VAO5" s="50"/>
      <c r="VAP5" s="50"/>
      <c r="VAQ5" s="50"/>
      <c r="VAR5" s="50"/>
      <c r="VAS5" s="50"/>
      <c r="VAT5" s="50"/>
      <c r="VAU5" s="50"/>
      <c r="VAV5" s="50"/>
      <c r="VAW5" s="50"/>
      <c r="VAX5" s="50"/>
      <c r="VAY5" s="50"/>
      <c r="VAZ5" s="50"/>
      <c r="VBA5" s="50"/>
      <c r="VBB5" s="50"/>
      <c r="VBC5" s="50"/>
      <c r="VBD5" s="50"/>
      <c r="VBE5" s="50"/>
      <c r="VBF5" s="50"/>
      <c r="VBG5" s="50"/>
      <c r="VBH5" s="50"/>
      <c r="VBI5" s="50"/>
      <c r="VBJ5" s="50"/>
      <c r="VBK5" s="50"/>
      <c r="VBL5" s="50"/>
      <c r="VBM5" s="50"/>
      <c r="VBN5" s="50"/>
      <c r="VBO5" s="50"/>
      <c r="VBP5" s="50"/>
      <c r="VBQ5" s="50"/>
      <c r="VBR5" s="50"/>
      <c r="VBS5" s="50"/>
      <c r="VBT5" s="50"/>
      <c r="VBU5" s="50"/>
      <c r="VBV5" s="50"/>
      <c r="VBW5" s="50"/>
      <c r="VBX5" s="50"/>
      <c r="VBY5" s="50"/>
      <c r="VBZ5" s="50"/>
      <c r="VCA5" s="50"/>
      <c r="VCB5" s="50"/>
      <c r="VCC5" s="50"/>
      <c r="VCD5" s="50"/>
      <c r="VCE5" s="50"/>
      <c r="VCF5" s="50"/>
      <c r="VCG5" s="50"/>
      <c r="VCH5" s="50"/>
      <c r="VCI5" s="50"/>
      <c r="VCJ5" s="50"/>
      <c r="VCK5" s="50"/>
      <c r="VCL5" s="50"/>
      <c r="VCM5" s="50"/>
      <c r="VCN5" s="50"/>
      <c r="VCO5" s="50"/>
      <c r="VCP5" s="50"/>
      <c r="VCQ5" s="50"/>
      <c r="VCR5" s="50"/>
      <c r="VCS5" s="50"/>
      <c r="VCT5" s="50"/>
      <c r="VCU5" s="50"/>
      <c r="VCV5" s="50"/>
      <c r="VCW5" s="50"/>
      <c r="VCX5" s="50"/>
      <c r="VCY5" s="50"/>
      <c r="VCZ5" s="50"/>
      <c r="VDA5" s="50"/>
      <c r="VDB5" s="50"/>
      <c r="VDC5" s="50"/>
      <c r="VDD5" s="50"/>
      <c r="VDE5" s="50"/>
      <c r="VDF5" s="50"/>
      <c r="VDG5" s="50"/>
      <c r="VDH5" s="50"/>
      <c r="VDI5" s="50"/>
      <c r="VDJ5" s="50"/>
      <c r="VDK5" s="50"/>
      <c r="VDL5" s="50"/>
      <c r="VDM5" s="50"/>
      <c r="VDN5" s="50"/>
      <c r="VDO5" s="50"/>
      <c r="VDP5" s="50"/>
      <c r="VDQ5" s="50"/>
      <c r="VDR5" s="50"/>
      <c r="VDS5" s="50"/>
      <c r="VDT5" s="50"/>
      <c r="VDU5" s="50"/>
      <c r="VDV5" s="50"/>
      <c r="VDW5" s="50"/>
      <c r="VDX5" s="50"/>
      <c r="VDY5" s="50"/>
      <c r="VDZ5" s="50"/>
      <c r="VEA5" s="50"/>
      <c r="VEB5" s="50"/>
      <c r="VEC5" s="50"/>
      <c r="VED5" s="50"/>
      <c r="VEE5" s="50"/>
      <c r="VEF5" s="50"/>
      <c r="VEG5" s="50"/>
      <c r="VEH5" s="50"/>
      <c r="VEI5" s="50"/>
      <c r="VEJ5" s="50"/>
      <c r="VEK5" s="50"/>
      <c r="VEL5" s="50"/>
      <c r="VEM5" s="50"/>
      <c r="VEN5" s="50"/>
      <c r="VEO5" s="50"/>
      <c r="VEP5" s="50"/>
      <c r="VEQ5" s="50"/>
      <c r="VER5" s="50"/>
      <c r="VES5" s="50"/>
      <c r="VET5" s="50"/>
      <c r="VEU5" s="50"/>
      <c r="VEV5" s="50"/>
      <c r="VEW5" s="50"/>
      <c r="VEX5" s="50"/>
      <c r="VEY5" s="50"/>
      <c r="VEZ5" s="50"/>
      <c r="VFA5" s="50"/>
      <c r="VFB5" s="50"/>
      <c r="VFC5" s="50"/>
      <c r="VFD5" s="50"/>
      <c r="VFE5" s="50"/>
      <c r="VFF5" s="50"/>
      <c r="VFG5" s="50"/>
      <c r="VFH5" s="50"/>
      <c r="VFI5" s="50"/>
      <c r="VFJ5" s="50"/>
      <c r="VFK5" s="50"/>
      <c r="VFL5" s="50"/>
      <c r="VFM5" s="50"/>
      <c r="VFN5" s="50"/>
      <c r="VFO5" s="50"/>
      <c r="VFP5" s="50"/>
      <c r="VFQ5" s="50"/>
      <c r="VFR5" s="50"/>
      <c r="VFS5" s="50"/>
      <c r="VFT5" s="50"/>
      <c r="VFU5" s="50"/>
      <c r="VFV5" s="50"/>
      <c r="VFW5" s="50"/>
      <c r="VFX5" s="50"/>
      <c r="VFY5" s="50"/>
      <c r="VFZ5" s="50"/>
      <c r="VGA5" s="50"/>
      <c r="VGB5" s="50"/>
      <c r="VGC5" s="50"/>
      <c r="VGD5" s="50"/>
      <c r="VGE5" s="50"/>
      <c r="VGF5" s="50"/>
      <c r="VGG5" s="50"/>
      <c r="VGH5" s="50"/>
      <c r="VGI5" s="50"/>
      <c r="VGJ5" s="50"/>
      <c r="VGK5" s="50"/>
      <c r="VGL5" s="50"/>
      <c r="VGM5" s="50"/>
      <c r="VGN5" s="50"/>
      <c r="VGO5" s="50"/>
      <c r="VGP5" s="50"/>
      <c r="VGQ5" s="50"/>
      <c r="VGR5" s="50"/>
      <c r="VGS5" s="50"/>
      <c r="VGT5" s="50"/>
      <c r="VGU5" s="50"/>
      <c r="VGV5" s="50"/>
      <c r="VGW5" s="50"/>
      <c r="VGX5" s="50"/>
      <c r="VGY5" s="50"/>
      <c r="VGZ5" s="50"/>
      <c r="VHA5" s="50"/>
      <c r="VHB5" s="50"/>
      <c r="VHC5" s="50"/>
      <c r="VHD5" s="50"/>
      <c r="VHE5" s="50"/>
      <c r="VHF5" s="50"/>
      <c r="VHG5" s="50"/>
      <c r="VHH5" s="50"/>
      <c r="VHI5" s="50"/>
      <c r="VHJ5" s="50"/>
      <c r="VHK5" s="50"/>
      <c r="VHL5" s="50"/>
      <c r="VHM5" s="50"/>
      <c r="VHN5" s="50"/>
      <c r="VHO5" s="50"/>
      <c r="VHP5" s="50"/>
      <c r="VHQ5" s="50"/>
      <c r="VHR5" s="50"/>
      <c r="VHS5" s="50"/>
      <c r="VHT5" s="50"/>
      <c r="VHU5" s="50"/>
      <c r="VHV5" s="50"/>
      <c r="VHW5" s="50"/>
      <c r="VHX5" s="50"/>
      <c r="VHY5" s="50"/>
      <c r="VHZ5" s="50"/>
      <c r="VIA5" s="50"/>
      <c r="VIB5" s="50"/>
      <c r="VIC5" s="50"/>
      <c r="VID5" s="50"/>
      <c r="VIE5" s="50"/>
      <c r="VIF5" s="50"/>
      <c r="VIG5" s="50"/>
      <c r="VIH5" s="50"/>
      <c r="VII5" s="50"/>
      <c r="VIJ5" s="50"/>
      <c r="VIK5" s="50"/>
      <c r="VIL5" s="50"/>
      <c r="VIM5" s="50"/>
      <c r="VIN5" s="50"/>
      <c r="VIO5" s="50"/>
      <c r="VIP5" s="50"/>
      <c r="VIQ5" s="50"/>
      <c r="VIR5" s="50"/>
      <c r="VIS5" s="50"/>
      <c r="VIT5" s="50"/>
      <c r="VIU5" s="50"/>
      <c r="VIV5" s="50"/>
      <c r="VIW5" s="50"/>
      <c r="VIX5" s="50"/>
      <c r="VIY5" s="50"/>
      <c r="VIZ5" s="50"/>
      <c r="VJA5" s="50"/>
      <c r="VJB5" s="50"/>
      <c r="VJC5" s="50"/>
      <c r="VJD5" s="50"/>
      <c r="VJE5" s="50"/>
      <c r="VJF5" s="50"/>
      <c r="VJG5" s="50"/>
      <c r="VJH5" s="50"/>
      <c r="VJI5" s="50"/>
      <c r="VJJ5" s="50"/>
      <c r="VJK5" s="50"/>
      <c r="VJL5" s="50"/>
      <c r="VJM5" s="50"/>
      <c r="VJN5" s="50"/>
      <c r="VJO5" s="50"/>
      <c r="VJP5" s="50"/>
      <c r="VJQ5" s="50"/>
      <c r="VJR5" s="50"/>
      <c r="VJS5" s="50"/>
      <c r="VJT5" s="50"/>
      <c r="VJU5" s="50"/>
      <c r="VJV5" s="50"/>
      <c r="VJW5" s="50"/>
      <c r="VJX5" s="50"/>
      <c r="VJY5" s="50"/>
      <c r="VJZ5" s="50"/>
      <c r="VKA5" s="50"/>
      <c r="VKB5" s="50"/>
      <c r="VKC5" s="50"/>
      <c r="VKD5" s="50"/>
      <c r="VKE5" s="50"/>
      <c r="VKF5" s="50"/>
      <c r="VKG5" s="50"/>
      <c r="VKH5" s="50"/>
      <c r="VKI5" s="50"/>
      <c r="VKJ5" s="50"/>
      <c r="VKK5" s="50"/>
      <c r="VKL5" s="50"/>
      <c r="VKM5" s="50"/>
      <c r="VKN5" s="50"/>
      <c r="VKO5" s="50"/>
      <c r="VKP5" s="50"/>
      <c r="VKQ5" s="50"/>
      <c r="VKR5" s="50"/>
      <c r="VKS5" s="50"/>
      <c r="VKT5" s="50"/>
      <c r="VKU5" s="50"/>
      <c r="VKV5" s="50"/>
      <c r="VKW5" s="50"/>
      <c r="VKX5" s="50"/>
      <c r="VKY5" s="50"/>
      <c r="VKZ5" s="50"/>
      <c r="VLA5" s="50"/>
      <c r="VLB5" s="50"/>
      <c r="VLC5" s="50"/>
      <c r="VLD5" s="50"/>
      <c r="VLE5" s="50"/>
      <c r="VLF5" s="50"/>
      <c r="VLG5" s="50"/>
      <c r="VLH5" s="50"/>
      <c r="VLI5" s="50"/>
      <c r="VLJ5" s="50"/>
      <c r="VLK5" s="50"/>
      <c r="VLL5" s="50"/>
      <c r="VLM5" s="50"/>
      <c r="VLN5" s="50"/>
      <c r="VLO5" s="50"/>
      <c r="VLP5" s="50"/>
      <c r="VLQ5" s="50"/>
      <c r="VLR5" s="50"/>
      <c r="VLS5" s="50"/>
      <c r="VLT5" s="50"/>
      <c r="VLU5" s="50"/>
      <c r="VLV5" s="50"/>
      <c r="VLW5" s="50"/>
      <c r="VLX5" s="50"/>
      <c r="VLY5" s="50"/>
      <c r="VLZ5" s="50"/>
      <c r="VMA5" s="50"/>
      <c r="VMB5" s="50"/>
      <c r="VMC5" s="50"/>
      <c r="VMD5" s="50"/>
      <c r="VME5" s="50"/>
      <c r="VMF5" s="50"/>
      <c r="VMG5" s="50"/>
      <c r="VMH5" s="50"/>
      <c r="VMI5" s="50"/>
      <c r="VMJ5" s="50"/>
      <c r="VMK5" s="50"/>
      <c r="VML5" s="50"/>
      <c r="VMM5" s="50"/>
      <c r="VMN5" s="50"/>
      <c r="VMO5" s="50"/>
      <c r="VMP5" s="50"/>
      <c r="VMQ5" s="50"/>
      <c r="VMR5" s="50"/>
      <c r="VMS5" s="50"/>
      <c r="VMT5" s="50"/>
      <c r="VMU5" s="50"/>
      <c r="VMV5" s="50"/>
      <c r="VMW5" s="50"/>
      <c r="VMX5" s="50"/>
      <c r="VMY5" s="50"/>
      <c r="VMZ5" s="50"/>
      <c r="VNA5" s="50"/>
      <c r="VNB5" s="50"/>
      <c r="VNC5" s="50"/>
      <c r="VND5" s="50"/>
      <c r="VNE5" s="50"/>
      <c r="VNF5" s="50"/>
      <c r="VNG5" s="50"/>
      <c r="VNH5" s="50"/>
      <c r="VNI5" s="50"/>
      <c r="VNJ5" s="50"/>
      <c r="VNK5" s="50"/>
      <c r="VNL5" s="50"/>
      <c r="VNM5" s="50"/>
      <c r="VNN5" s="50"/>
      <c r="VNO5" s="50"/>
      <c r="VNP5" s="50"/>
      <c r="VNQ5" s="50"/>
      <c r="VNR5" s="50"/>
      <c r="VNS5" s="50"/>
      <c r="VNT5" s="50"/>
      <c r="VNU5" s="50"/>
      <c r="VNV5" s="50"/>
      <c r="VNW5" s="50"/>
      <c r="VNX5" s="50"/>
      <c r="VNY5" s="50"/>
      <c r="VNZ5" s="50"/>
      <c r="VOA5" s="50"/>
      <c r="VOB5" s="50"/>
      <c r="VOC5" s="50"/>
      <c r="VOD5" s="50"/>
      <c r="VOE5" s="50"/>
      <c r="VOF5" s="50"/>
      <c r="VOG5" s="50"/>
      <c r="VOH5" s="50"/>
      <c r="VOI5" s="50"/>
      <c r="VOJ5" s="50"/>
      <c r="VOK5" s="50"/>
      <c r="VOL5" s="50"/>
      <c r="VOM5" s="50"/>
      <c r="VON5" s="50"/>
      <c r="VOO5" s="50"/>
      <c r="VOP5" s="50"/>
      <c r="VOQ5" s="50"/>
      <c r="VOR5" s="50"/>
      <c r="VOS5" s="50"/>
      <c r="VOT5" s="50"/>
      <c r="VOU5" s="50"/>
      <c r="VOV5" s="50"/>
      <c r="VOW5" s="50"/>
      <c r="VOX5" s="50"/>
      <c r="VOY5" s="50"/>
      <c r="VOZ5" s="50"/>
      <c r="VPA5" s="50"/>
      <c r="VPB5" s="50"/>
      <c r="VPC5" s="50"/>
      <c r="VPD5" s="50"/>
      <c r="VPE5" s="50"/>
      <c r="VPF5" s="50"/>
      <c r="VPG5" s="50"/>
      <c r="VPH5" s="50"/>
      <c r="VPI5" s="50"/>
      <c r="VPJ5" s="50"/>
      <c r="VPK5" s="50"/>
      <c r="VPL5" s="50"/>
      <c r="VPM5" s="50"/>
      <c r="VPN5" s="50"/>
      <c r="VPO5" s="50"/>
      <c r="VPP5" s="50"/>
      <c r="VPQ5" s="50"/>
      <c r="VPR5" s="50"/>
      <c r="VPS5" s="50"/>
      <c r="VPT5" s="50"/>
      <c r="VPU5" s="50"/>
      <c r="VPV5" s="50"/>
      <c r="VPW5" s="50"/>
      <c r="VPX5" s="50"/>
      <c r="VPY5" s="50"/>
      <c r="VPZ5" s="50"/>
      <c r="VQA5" s="50"/>
      <c r="VQB5" s="50"/>
      <c r="VQC5" s="50"/>
      <c r="VQD5" s="50"/>
      <c r="VQE5" s="50"/>
      <c r="VQF5" s="50"/>
      <c r="VQG5" s="50"/>
      <c r="VQH5" s="50"/>
      <c r="VQI5" s="50"/>
      <c r="VQJ5" s="50"/>
      <c r="VQK5" s="50"/>
      <c r="VQL5" s="50"/>
      <c r="VQM5" s="50"/>
      <c r="VQN5" s="50"/>
      <c r="VQO5" s="50"/>
      <c r="VQP5" s="50"/>
      <c r="VQQ5" s="50"/>
      <c r="VQR5" s="50"/>
      <c r="VQS5" s="50"/>
      <c r="VQT5" s="50"/>
      <c r="VQU5" s="50"/>
      <c r="VQV5" s="50"/>
      <c r="VQW5" s="50"/>
      <c r="VQX5" s="50"/>
      <c r="VQY5" s="50"/>
      <c r="VQZ5" s="50"/>
      <c r="VRA5" s="50"/>
      <c r="VRB5" s="50"/>
      <c r="VRC5" s="50"/>
      <c r="VRD5" s="50"/>
      <c r="VRE5" s="50"/>
      <c r="VRF5" s="50"/>
      <c r="VRG5" s="50"/>
      <c r="VRH5" s="50"/>
      <c r="VRI5" s="50"/>
      <c r="VRJ5" s="50"/>
      <c r="VRK5" s="50"/>
      <c r="VRL5" s="50"/>
      <c r="VRM5" s="50"/>
      <c r="VRN5" s="50"/>
      <c r="VRO5" s="50"/>
      <c r="VRP5" s="50"/>
      <c r="VRQ5" s="50"/>
      <c r="VRR5" s="50"/>
      <c r="VRS5" s="50"/>
      <c r="VRT5" s="50"/>
      <c r="VRU5" s="50"/>
      <c r="VRV5" s="50"/>
    </row>
    <row r="6" spans="1:15362" s="79" customFormat="1" ht="15">
      <c r="A6" s="101" t="s">
        <v>5480</v>
      </c>
      <c r="B6" s="240">
        <f>(((Outbound!B9*4.6)*0.01)/2.9)</f>
        <v>157.7641379310345</v>
      </c>
      <c r="C6" s="240">
        <f>(((Outbound!C9*4.6)*0.01)/2.9)</f>
        <v>140.41103448275862</v>
      </c>
      <c r="D6" s="240">
        <f>(((Outbound!D9*4.6)*0.01)/2.9)</f>
        <v>163.25241379310344</v>
      </c>
      <c r="E6" s="240">
        <f>(((Outbound!E9*4.6)*0.01)/2.9)</f>
        <v>146.83517241379312</v>
      </c>
      <c r="F6" s="240">
        <f>(((Outbound!F9*4.6)*0.01)/2.9)</f>
        <v>132.01999999999998</v>
      </c>
      <c r="G6" s="240">
        <f>(((Outbound!G9*4.6)*0.01)/2.9)</f>
        <v>132.60689655172413</v>
      </c>
      <c r="H6" s="240">
        <f>(((Outbound!H9*4.6)*0.01)/2.9)</f>
        <v>134.81172413793101</v>
      </c>
      <c r="I6" s="240">
        <f>(((Outbound!I9*4.6)*0.01)/2.9)</f>
        <v>147.3586206896552</v>
      </c>
      <c r="J6" s="240">
        <f>(((Outbound!J9*4.6)*0.01)/2.9)</f>
        <v>125.27862068965516</v>
      </c>
      <c r="K6" s="240">
        <f>(((Outbound!K9*4.6)*0.01)/2.9)</f>
        <v>113.87379310344825</v>
      </c>
      <c r="L6" s="240">
        <f>(((Outbound!L9*4.6)*0.01)/2.9)</f>
        <v>103.5158620689655</v>
      </c>
      <c r="M6" s="240">
        <f>(((Outbound!M9*4.6)*0.01)/2.9)</f>
        <v>214.29655172413791</v>
      </c>
      <c r="N6" s="240">
        <f>(((Outbound!N9*4.6)*0.01)/2.9)</f>
        <v>176.54482758620688</v>
      </c>
      <c r="O6" s="240">
        <f>(((Outbound!O9*4.6)*0.01)/2.9)</f>
        <v>243.48275862068968</v>
      </c>
      <c r="P6" s="240">
        <f>(((Outbound!P9*4.6)*0.01)/2.9)</f>
        <v>312.87931034482762</v>
      </c>
      <c r="Q6" s="240">
        <f>(((Outbound!Q9*4.6)*0.01)/2.9)</f>
        <v>332.10413793103447</v>
      </c>
      <c r="R6" s="240">
        <f>(((Outbound!R9*4.6)*0.01)/2.9)</f>
        <v>139.38</v>
      </c>
      <c r="S6" s="240">
        <f>(((Outbound!S9*4.6)*0.01)/2.9)</f>
        <v>134.84344827586207</v>
      </c>
      <c r="T6" s="240">
        <f>(((Outbound!T9*4.6)*0.01)/2.9)</f>
        <v>136.03310344827585</v>
      </c>
      <c r="U6" s="240">
        <f>(((Outbound!U9*4.6)*0.01)/2.9)</f>
        <v>136.28689655172414</v>
      </c>
      <c r="V6" s="240">
        <f>(((Outbound!V9*4.6)*0.01)/2.9)</f>
        <v>237.78827586206893</v>
      </c>
      <c r="W6" s="240">
        <f>(((Outbound!W9*4.6)*0.01)/2.9)</f>
        <v>256.2041379310345</v>
      </c>
      <c r="X6" s="240">
        <f>(((Outbound!X9*4.6)*0.01)/2.9)</f>
        <v>153.00551724137932</v>
      </c>
      <c r="Y6" s="240">
        <f>(((Outbound!Y9*4.6)*0.01)/2.9)</f>
        <v>154.68689655172415</v>
      </c>
      <c r="Z6" s="240">
        <f>(((Outbound!Z9*4.6)*0.01)/2.9)</f>
        <v>155.27379310344824</v>
      </c>
      <c r="AA6" s="240">
        <f>(((Outbound!AA9*4.6)*0.01)/2.9)</f>
        <v>153.75103448275863</v>
      </c>
      <c r="AB6" s="240">
        <f>(((Outbound!AB9*4.6)*0.01)/2.9)</f>
        <v>161.79310344827587</v>
      </c>
      <c r="AC6" s="240">
        <f>(((Outbound!AC9*4.6)*0.01)/2.9)</f>
        <v>304.23448275862069</v>
      </c>
      <c r="AD6" s="240">
        <f>(((Outbound!AD9*4.6)*0.01)/2.9)</f>
        <v>311.78482758620686</v>
      </c>
      <c r="AE6" s="240">
        <f>(((Outbound!AE9*4.6)*0.01)/2.9)</f>
        <v>195.19862068965517</v>
      </c>
      <c r="AF6" s="240">
        <f>(((Outbound!AF9*4.6)*0.01)/2.9)</f>
        <v>177.22689655172414</v>
      </c>
      <c r="AG6" s="240">
        <f>(((Outbound!AG9*4.6)*0.01)/2.9)</f>
        <v>177.17931034482757</v>
      </c>
      <c r="AH6" s="240">
        <f>(((Outbound!AH9*4.6)*0.01)/2.9)</f>
        <v>160.69862068965517</v>
      </c>
      <c r="AI6" s="240">
        <f>(((Outbound!AI9*4.6)*0.01)/2.9)</f>
        <v>160.11172413793102</v>
      </c>
      <c r="AJ6" s="240">
        <f>(((Outbound!AJ9*4.6)*0.01)/2.9)</f>
        <v>324.77586206896552</v>
      </c>
      <c r="AK6" s="240">
        <f>(((Outbound!AK9*4.6)*0.01)/2.9)</f>
        <v>345.46</v>
      </c>
      <c r="AL6" s="240">
        <f>(((Outbound!AL9*4.6)*0.01)/2.9)</f>
        <v>322.03172413793101</v>
      </c>
      <c r="AM6" s="240">
        <f>(((Outbound!AM9*4.6)*0.01)/2.9)</f>
        <v>170.83448275862068</v>
      </c>
      <c r="AN6" s="240">
        <f>(((Outbound!AN9*4.6)*0.01)/2.9)</f>
        <v>169.66068965517243</v>
      </c>
      <c r="AO6" s="240">
        <f>(((Outbound!AO9*4.6)*0.01)/2.9)</f>
        <v>169.18482758620689</v>
      </c>
      <c r="AP6" s="240">
        <f>(((Outbound!AP9*4.6)*0.01)/2.9)</f>
        <v>162.03103448275863</v>
      </c>
      <c r="AQ6" s="240">
        <f>(((Outbound!AQ9*4.6)*0.01)/2.9)</f>
        <v>184.39655172413791</v>
      </c>
      <c r="AR6" s="240">
        <f>(((Outbound!AR9*4.6)*0.01)/2.9)</f>
        <v>206.11172413793102</v>
      </c>
      <c r="AS6" s="240">
        <f>(((Outbound!AS9*4.6)*0.01)/2.9)</f>
        <v>169.9462068965517</v>
      </c>
      <c r="AT6" s="240">
        <f>(((Outbound!AT9*4.6)*0.01)/2.9)</f>
        <v>153.8303448275862</v>
      </c>
      <c r="AU6" s="240">
        <f>(((Outbound!AU9*4.6)*0.01)/2.9)</f>
        <v>401.13586206896548</v>
      </c>
      <c r="AV6" s="240">
        <f>(((Outbound!AV9*4.6)*0.01)/2.9)</f>
        <v>325.2041379310345</v>
      </c>
      <c r="AW6" s="240">
        <f>(((Outbound!AW9*4.6)*0.01)/2.9)</f>
        <v>303.72689655172411</v>
      </c>
      <c r="AX6" s="240">
        <f>(((Outbound!AX9*4.6)*0.01)/2.9)</f>
        <v>333.11931034482757</v>
      </c>
      <c r="AY6" s="240">
        <f>(((Outbound!AY9*4.6)*0.01)/2.9)</f>
        <v>494.83310344827584</v>
      </c>
      <c r="AZ6" s="240">
        <f>(((Outbound!AZ9*4.6)*0.01)/2.9)</f>
        <v>372.15586206896552</v>
      </c>
      <c r="BA6" s="240">
        <f>(((Outbound!BA9*4.6)*0.01)/2.9)</f>
        <v>210.01379310344828</v>
      </c>
      <c r="BB6" s="240">
        <f>(((Outbound!BB9*4.6)*0.01)/2.9)</f>
        <v>180.63724137931032</v>
      </c>
      <c r="BC6" s="240">
        <f>(((Outbound!BC9*4.6)*0.01)/2.9)</f>
        <v>177.73448275862069</v>
      </c>
      <c r="BD6" s="240">
        <f>(((Outbound!BD9*4.6)*0.01)/2.9)</f>
        <v>166.51999999999998</v>
      </c>
      <c r="BE6" s="240">
        <f>(((Outbound!BE9*4.6)*0.01)/2.9)</f>
        <v>185.79241379310346</v>
      </c>
      <c r="BF6" s="240">
        <f>(((Outbound!BF9*4.6)*0.01)/2.9)</f>
        <v>215.26413793103447</v>
      </c>
      <c r="BG6" s="240">
        <f>(((Outbound!BG9*4.6)*0.01)/2.9)</f>
        <v>160.82551724137929</v>
      </c>
      <c r="BH6" s="240">
        <f>(((Outbound!BH9*4.6)*0.01)/2.9)</f>
        <v>188.71103448275861</v>
      </c>
      <c r="BI6" s="240">
        <f>(((Outbound!BI9*4.6)*0.01)/2.9)</f>
        <v>170.40620689655171</v>
      </c>
      <c r="BJ6" s="240">
        <f>(((Outbound!BJ9*4.6)*0.01)/2.9)</f>
        <v>127.6103448275862</v>
      </c>
      <c r="BK6" s="240">
        <f>(((Outbound!BK9*4.6)*0.01)/2.9)</f>
        <v>135.47793103448276</v>
      </c>
      <c r="BL6" s="240">
        <f>(((Outbound!BL9*4.6)*0.01)/2.9)</f>
        <v>189.91655172413792</v>
      </c>
      <c r="BM6" s="438">
        <f>(((Outbound!BM9*4.6)*0.01)/2.9)</f>
        <v>198.78344827586207</v>
      </c>
      <c r="BN6" s="438">
        <f>(((Outbound!BN9*4.6)*0.01)/2.9)</f>
        <v>165.18758620689653</v>
      </c>
      <c r="BO6" s="438">
        <f>(((Outbound!BO9*4.6)*0.01)/2.9)</f>
        <v>140.58551724137931</v>
      </c>
      <c r="BP6" s="438">
        <f>(((Outbound!BP9*4.6)*0.01)/2.9)</f>
        <v>144.20206896551724</v>
      </c>
      <c r="BQ6" s="438">
        <f>(((Outbound!BQ9*4.6)*0.01)/2.9)</f>
        <v>136.77862068965516</v>
      </c>
      <c r="BR6" s="438">
        <f>(((Outbound!BR9*4.6)*0.01)/2.9)</f>
        <v>146.74</v>
      </c>
      <c r="BS6" s="438">
        <f>(((Outbound!BS9*4.6)*0.01)/2.9)</f>
        <v>246.22689655172411</v>
      </c>
      <c r="BT6" s="438">
        <f>(((Outbound!BT9*4.6)*0.01)/2.9)</f>
        <v>246.54413793103447</v>
      </c>
      <c r="BU6" s="438">
        <f>(((Outbound!BU9*4.6)*0.01)/2.9)</f>
        <v>234.71103448275863</v>
      </c>
      <c r="BV6" s="438">
        <f>(((Outbound!BV9*4.6)*0.01)/2.9)</f>
        <v>181.27172413793105</v>
      </c>
      <c r="BW6" s="438">
        <f>(((Outbound!BW9*4.6)*0.01)/2.9)</f>
        <v>183.30206896551726</v>
      </c>
      <c r="BX6" s="438">
        <f>(((Outbound!BX9*4.6)*0.01)/2.9)</f>
        <v>203.00275862068966</v>
      </c>
      <c r="BY6" s="438">
        <f>(((Outbound!BY9*4.6)*0.01)/2.9)</f>
        <v>175.08551724137931</v>
      </c>
      <c r="BZ6" s="438">
        <f>(((Outbound!BZ9*4.6)*0.01)/2.9)</f>
        <v>211.69517241379313</v>
      </c>
      <c r="CA6" s="438">
        <f>(((Outbound!CA9*4.6)*0.01)/2.9)</f>
        <v>253.00000000000003</v>
      </c>
      <c r="CB6" s="438">
        <f>(((Outbound!CB9*4.6)*0.01)/2.9)</f>
        <v>167.63034482758621</v>
      </c>
      <c r="CC6" s="438">
        <f>(((Outbound!CC9*4.6)*0.01)/2.9)</f>
        <v>495.29310344827593</v>
      </c>
      <c r="CD6" s="438">
        <f>(((Outbound!CD9*4.6)*0.01)/2.9)</f>
        <v>355.91310344827582</v>
      </c>
      <c r="CE6" s="438">
        <f>(((Outbound!CE9*4.6)*0.01)/2.9)</f>
        <v>344.23862068965519</v>
      </c>
      <c r="CF6" s="438">
        <f>(((Outbound!CF9*4.6)*0.01)/2.9)</f>
        <v>312.83172413793102</v>
      </c>
      <c r="CG6" s="438">
        <f>(((Outbound!CG9*4.6)*0.01)/2.9)</f>
        <v>415.22137931034484</v>
      </c>
      <c r="CH6" s="438">
        <f>(((Outbound!CH9*4.6)*0.01)/2.9)</f>
        <v>410.05034482758623</v>
      </c>
      <c r="CI6" s="438">
        <f>(((Outbound!CI9*4.6)*0.01)/2.9)</f>
        <v>822.52758620689656</v>
      </c>
      <c r="CJ6" s="438">
        <f>(((Outbound!CJ9*4.6)*0.01)/2.9)</f>
        <v>501.35241379310338</v>
      </c>
      <c r="CK6" s="438">
        <f>(((Outbound!CK9*4.6)*0.01)/2.9)</f>
        <v>421.4868965517241</v>
      </c>
      <c r="CL6" s="438">
        <f>(((Outbound!CL9*4.6)*0.01)/2.9)</f>
        <v>715.85517241379296</v>
      </c>
      <c r="CM6" s="438">
        <f>(((Outbound!CM9*4.6)*0.01)/2.9)</f>
        <v>248.16206896551722</v>
      </c>
      <c r="CN6" s="438">
        <f>(((Outbound!CN9*4.6)*0.01)/2.9)</f>
        <v>348.80689655172409</v>
      </c>
      <c r="CO6" s="438">
        <f>(((Outbound!CO9*4.6)*0.01)/2.9)</f>
        <v>498.65586206896546</v>
      </c>
      <c r="CP6" s="438">
        <f>(((Outbound!CP9*4.6)*0.01)/2.9)</f>
        <v>346.06275862068964</v>
      </c>
      <c r="CQ6" s="438">
        <f>(((Outbound!CQ9*4.6)*0.01)/2.9)</f>
        <v>156.41586206896551</v>
      </c>
      <c r="CR6" s="438">
        <f>(((Outbound!CR9*4.6)*0.01)/2.9)</f>
        <v>138.09517241379311</v>
      </c>
      <c r="CS6" s="438">
        <f>(((Outbound!CS9*4.6)*0.01)/2.9)</f>
        <v>122.7248275862069</v>
      </c>
      <c r="CT6" s="438">
        <f>(((Outbound!CT9*4.6)*0.01)/2.9)</f>
        <v>132.73379310344825</v>
      </c>
      <c r="CU6" s="438">
        <f>(((Outbound!CU9*4.6)*0.01)/2.9)</f>
        <v>161.53931034482758</v>
      </c>
      <c r="CV6" s="438">
        <f>(((Outbound!CV9*4.6)*0.01)/2.9)</f>
        <v>166.12344827586207</v>
      </c>
      <c r="CW6" s="438">
        <f>(((Outbound!CW9*4.6)*0.01)/2.9)</f>
        <v>178.76551724137931</v>
      </c>
      <c r="CX6" s="438">
        <f>(((Outbound!CX9*4.6)*0.01)/2.9)</f>
        <v>152.10137931034481</v>
      </c>
      <c r="CY6" s="438">
        <f>(((Outbound!CY9*4.6)*0.01)/2.9)</f>
        <v>157.70068965517243</v>
      </c>
      <c r="CZ6" s="438">
        <f>(((Outbound!CZ9*4.6)*0.01)/2.9)</f>
        <v>364.14551724137931</v>
      </c>
      <c r="DA6" s="438">
        <f>(((Outbound!DA9*4.6)*0.01)/2.9)</f>
        <v>317.36827586206897</v>
      </c>
      <c r="DB6" s="438">
        <f>(((Outbound!DB9*4.6)*0.01)/2.9)</f>
        <v>382.45034482758621</v>
      </c>
      <c r="DC6" s="438">
        <f>(((Outbound!DC9*4.6)*0.01)/2.9)</f>
        <v>514.5020689655172</v>
      </c>
      <c r="DD6" s="438">
        <f>(((Outbound!DD9*4.6)*0.01)/2.9)</f>
        <v>361.87724137931036</v>
      </c>
      <c r="DE6" s="438">
        <f>(((Outbound!DE9*4.6)*0.01)/2.9)</f>
        <v>345.6503448275862</v>
      </c>
      <c r="DF6" s="438">
        <f>(((Outbound!DF9*4.6)*0.01)/2.9)</f>
        <v>781.25448275862072</v>
      </c>
      <c r="DG6" s="438">
        <f>(((Outbound!DG9*4.6)*0.01)/2.9)</f>
        <v>563.72206896551722</v>
      </c>
      <c r="DH6" s="438">
        <f>(((Outbound!DH9*4.6)*0.01)/2.9)</f>
        <v>514.37517241379305</v>
      </c>
      <c r="DI6" s="438">
        <f>(((Outbound!DI9*4.6)*0.01)/2.9)</f>
        <v>576.34827586206904</v>
      </c>
      <c r="DJ6" s="438">
        <f>(((Outbound!DJ9*4.6)*0.01)/2.9)</f>
        <v>858.23310344827576</v>
      </c>
      <c r="DK6" s="438">
        <f>(((Outbound!DK9*4.6)*0.01)/2.9)</f>
        <v>779.28758620689666</v>
      </c>
      <c r="DL6" s="438">
        <f>(((Outbound!DL9*4.6)*0.01)/2.9)</f>
        <v>192.75586206896551</v>
      </c>
      <c r="DM6" s="438">
        <f>(((Outbound!DM9*4.6)*0.01)/2.9)</f>
        <v>151.21310344827586</v>
      </c>
      <c r="DN6" s="438">
        <f>(((Outbound!DN9*4.6)*0.01)/2.9)</f>
        <v>150.46758620689656</v>
      </c>
      <c r="DO6" s="438">
        <f>(((Outbound!DO9*4.6)*0.01)/2.9)</f>
        <v>138.66620689655173</v>
      </c>
      <c r="DP6" s="240">
        <f>(((Outbound!DP9*4.6)*0.01)/2.9)</f>
        <v>153.63999999999999</v>
      </c>
      <c r="DQ6" s="240">
        <f>(((Outbound!DQ9*4.6)*0.01)/2.9)</f>
        <v>215.73999999999998</v>
      </c>
      <c r="DR6" s="240">
        <f>(((Outbound!DR9*4.6)*0.01)/2.9)</f>
        <v>164.90206896551726</v>
      </c>
      <c r="DS6" s="240">
        <f>(((Outbound!DS9*4.6)*0.01)/2.9)</f>
        <v>148.78620689655173</v>
      </c>
      <c r="DT6" s="240">
        <f>(((Outbound!DT9*4.6)*0.01)/2.9)</f>
        <v>143.06</v>
      </c>
      <c r="DU6" s="240">
        <f>(((Outbound!DU9*4.6)*0.01)/2.9)</f>
        <v>130.54482758620691</v>
      </c>
      <c r="DV6" s="240">
        <f>(((Outbound!DV9*4.6)*0.01)/2.9)</f>
        <v>133.43172413793104</v>
      </c>
      <c r="DW6" s="240">
        <f>(((Outbound!DW9*4.6)*0.01)/2.9)</f>
        <v>181.44620689655173</v>
      </c>
      <c r="DX6" s="240">
        <f>(((Outbound!DX9*4.6)*0.01)/2.9)</f>
        <v>207.90413793103448</v>
      </c>
      <c r="DY6" s="240">
        <f>(((Outbound!DY9*4.6)*0.01)/2.9)</f>
        <v>190.56689655172414</v>
      </c>
      <c r="DZ6" s="240">
        <f>(((Outbound!DZ9*4.6)*0.01)/2.9)</f>
        <v>170.78689655172414</v>
      </c>
      <c r="EA6" s="240">
        <f>(((Outbound!EA9*4.6)*0.01)/2.9)</f>
        <v>152.30758620689656</v>
      </c>
      <c r="EB6" s="240">
        <f>(((Outbound!EB9*4.6)*0.01)/2.9)</f>
        <v>157.12965517241381</v>
      </c>
      <c r="EC6" s="240">
        <f>(((Outbound!EC9*4.6)*0.01)/2.9)</f>
        <v>143.61517241379309</v>
      </c>
      <c r="ED6" s="240">
        <f>(((Outbound!ED9*4.6)*0.01)/2.9)</f>
        <v>340.32068965517237</v>
      </c>
      <c r="EE6" s="240">
        <f>(((Outbound!EE9*4.6)*0.01)/2.9)</f>
        <v>341.85931034482758</v>
      </c>
      <c r="EF6" s="240">
        <f>(((Outbound!EF9*4.6)*0.01)/2.9)</f>
        <v>240.7703448275862</v>
      </c>
      <c r="EG6" s="240">
        <f>(((Outbound!EG9*4.6)*0.01)/2.9)</f>
        <v>151.49862068965518</v>
      </c>
      <c r="EH6" s="240">
        <f>(((Outbound!EH9*4.6)*0.01)/2.9)</f>
        <v>139.85586206896551</v>
      </c>
      <c r="EI6" s="240">
        <f>(((Outbound!EI9*4.6)*0.01)/2.9)</f>
        <v>573.52905976512818</v>
      </c>
      <c r="EJ6" s="240">
        <f>(((Outbound!EJ9*4.6)*0.01)/2.9)</f>
        <v>426.27159847408183</v>
      </c>
      <c r="EK6" s="240">
        <f>(((Outbound!EK9*4.6)*0.01)/2.9)</f>
        <v>431.89729972324028</v>
      </c>
      <c r="EL6" s="240">
        <f>(((Outbound!EL9*4.6)*0.01)/2.9)</f>
        <v>569.3635462637443</v>
      </c>
      <c r="EM6" s="240">
        <f>(((Outbound!EM9*4.6)*0.01)/2.9)</f>
        <v>344.42366669160003</v>
      </c>
      <c r="EN6" s="240">
        <f>(((Outbound!EN9*4.6)*0.01)/2.9)</f>
        <v>641.94048362490776</v>
      </c>
      <c r="EO6" s="240">
        <f>(((Outbound!EO9*4.6)*0.01)/2.9)</f>
        <v>509.21120094655896</v>
      </c>
      <c r="EP6" s="240">
        <f>(((Outbound!EP9*4.6)*0.01)/2.9)</f>
        <v>592.00672683330686</v>
      </c>
      <c r="EQ6" s="240">
        <f>(((Outbound!EQ9*4.6)*0.01)/2.9)</f>
        <v>500.65456721451949</v>
      </c>
      <c r="ER6" s="240">
        <f>(((Outbound!ER9*4.6)*0.01)/2.9)</f>
        <v>511.94148984799006</v>
      </c>
      <c r="ES6" s="240">
        <f>(((Outbound!ES9*4.6)*0.01)/2.9)</f>
        <v>576.99827119758027</v>
      </c>
      <c r="ET6" s="240">
        <f>(((Outbound!ET9*4.6)*0.01)/2.9)</f>
        <v>465.99386640736031</v>
      </c>
      <c r="EU6" s="240">
        <f>(((Outbound!EU9*4.6)*0.01)/2.9)</f>
        <v>421.58899668661041</v>
      </c>
      <c r="EV6" s="240">
        <f>(((Outbound!EV9*4.6)*0.01)/2.9)</f>
        <v>668.81125133126034</v>
      </c>
      <c r="EW6" s="240">
        <f>(((Outbound!EW9*4.6)*0.01)/2.9)</f>
        <v>715.78082475531767</v>
      </c>
      <c r="EX6" s="240">
        <f>(((Outbound!EX9*4.6)*0.01)/2.9)</f>
        <v>572.97767222679329</v>
      </c>
      <c r="EY6" s="240">
        <f>(((Outbound!EY9*4.6)*0.01)/2.9)</f>
        <v>561.31129715815064</v>
      </c>
      <c r="EZ6" s="240">
        <f>(((Outbound!EZ9*4.6)*0.01)/2.9)</f>
        <v>642.34743489736366</v>
      </c>
      <c r="FA6" s="240">
        <f>(((Outbound!FA9*4.6)*0.01)/2.9)</f>
        <v>495.5277813666624</v>
      </c>
      <c r="FB6" s="240">
        <f>(((Outbound!FB9*4.6)*0.01)/2.9)</f>
        <v>261.08924078733162</v>
      </c>
      <c r="FC6" s="240">
        <f>(((Outbound!FC9*4.6)*0.01)/2.9)</f>
        <v>251.41926890631945</v>
      </c>
      <c r="FD6" s="240">
        <f>(((Outbound!FD9*4.6)*0.01)/2.9)</f>
        <v>234.13053130087317</v>
      </c>
      <c r="FE6" s="240">
        <f>(((Outbound!FE9*4.6)*0.01)/2.9)</f>
        <v>230.76069261506586</v>
      </c>
      <c r="FF6" s="240">
        <f>(((Outbound!FF9*4.6)*0.01)/2.9)</f>
        <v>277.78192985052533</v>
      </c>
      <c r="FG6" s="240">
        <f>(((Outbound!FG9*4.6)*0.01)/2.9)</f>
        <v>279.46684919342908</v>
      </c>
      <c r="FH6" s="240">
        <f>(((Outbound!FH9*4.6)*0.01)/2.9)</f>
        <v>269.58709486458491</v>
      </c>
      <c r="FI6" s="240">
        <f>(((Outbound!FI9*4.6)*0.01)/2.9)</f>
        <v>177.52256918750919</v>
      </c>
      <c r="FJ6" s="240">
        <f>(((Outbound!FJ9*4.6)*0.01)/2.9)</f>
        <v>164.68317456361041</v>
      </c>
      <c r="FK6" s="240">
        <f>(((Outbound!FK9*4.6)*0.01)/2.9)</f>
        <v>158.10301662473486</v>
      </c>
      <c r="FL6" s="240">
        <f>(((Outbound!FL9*4.6)*0.01)/2.9)</f>
        <v>151.6585320454237</v>
      </c>
      <c r="FM6" s="240">
        <f>(((Outbound!FM9*4.6)*0.01)/2.9)</f>
        <v>232.9232499630013</v>
      </c>
      <c r="FN6" s="240">
        <f>(((Outbound!FN9*4.6)*0.01)/2.9)</f>
        <v>242.62838537812632</v>
      </c>
      <c r="FO6" s="240">
        <f>(((Outbound!FO9*4.6)*0.01)/2.9)</f>
        <v>227.62953973656943</v>
      </c>
      <c r="FP6" s="240">
        <f>(((Outbound!FP9*4.6)*0.01)/2.9)</f>
        <v>173.85493233354717</v>
      </c>
      <c r="FQ6" s="240">
        <f>(((Outbound!FQ9*4.6)*0.01)/2.9)</f>
        <v>161.02276538228111</v>
      </c>
      <c r="FR6" s="240">
        <f>(((Outbound!FR9*4.6)*0.01)/2.9)</f>
        <v>141.85875926648461</v>
      </c>
      <c r="FS6" s="240">
        <f>(((Outbound!FS9*4.6)*0.01)/2.9)</f>
        <v>138.15694634993139</v>
      </c>
      <c r="FT6" s="240">
        <f>(((Outbound!FT9*4.6)*0.01)/2.9)</f>
        <v>241.24981500665976</v>
      </c>
      <c r="FU6" s="240">
        <f>(((Outbound!FU9*4.6)*0.01)/2.9)</f>
        <v>255.58257045603503</v>
      </c>
      <c r="FV6" s="240">
        <f>(((Outbound!FV9*4.6)*0.01)/2.9)</f>
        <v>163.34721664305803</v>
      </c>
      <c r="FW6" s="240">
        <f>(((Outbound!FW9*4.6)*0.01)/2.9)</f>
        <v>166.24176042936787</v>
      </c>
      <c r="FX6" s="240">
        <f>(((Outbound!FX9*4.6)*0.01)/2.9)</f>
        <v>158.01157474120402</v>
      </c>
      <c r="FY6" s="240">
        <f>(((Outbound!FY9*4.6)*0.01)/2.9)</f>
        <v>152.16220216072222</v>
      </c>
      <c r="FZ6" s="240">
        <f>(((Outbound!FZ9*4.6)*0.01)/2.9)</f>
        <v>158.96342490291036</v>
      </c>
      <c r="GA6" s="240">
        <f>(((Outbound!GA9*4.6)*0.01)/2.9)</f>
        <v>207.33698386858069</v>
      </c>
      <c r="GB6" s="240">
        <f>(((Outbound!GB9*4.6)*0.01)/2.9)</f>
        <v>251.87455433422573</v>
      </c>
      <c r="GC6" s="240">
        <f>(((Outbound!GC9*4.6)*0.01)/2.9)</f>
        <v>185.85170933846376</v>
      </c>
      <c r="GD6" s="240">
        <f>(((Outbound!GD9*4.6)*0.01)/2.9)</f>
        <v>210.57088545678741</v>
      </c>
      <c r="GE6" s="240">
        <f>(((Outbound!GE9*4.6)*0.01)/2.9)</f>
        <v>206.94927317620397</v>
      </c>
      <c r="GF6" s="240">
        <f>(((Outbound!GF9*4.6)*0.01)/2.9)</f>
        <v>201.77554134679883</v>
      </c>
      <c r="GG6" s="240">
        <f>(((Outbound!GG9*4.6)*0.01)/2.9)</f>
        <v>201.77554134679883</v>
      </c>
      <c r="GH6" s="240">
        <f>(((Outbound!GH9*4.6)*0.01)/2.9)</f>
        <v>376.89641428787394</v>
      </c>
      <c r="GI6" s="240">
        <f>(((Outbound!GI9*4.6)*0.01)/2.9)</f>
        <v>396.01434834595449</v>
      </c>
      <c r="GJ6" s="240">
        <f>(((Outbound!GJ9*4.6)*0.01)/2.9)</f>
        <v>379.62375448385808</v>
      </c>
      <c r="GK6" s="240">
        <f>(((Outbound!GK9*4.6)*0.01)/2.9)</f>
        <v>212.7314748108146</v>
      </c>
      <c r="GL6" s="240">
        <f>(((Outbound!GL9*4.6)*0.01)/2.9)</f>
        <v>210.22875157774621</v>
      </c>
      <c r="GM6" s="240">
        <f>(((Outbound!GM9*4.6)*0.01)/2.9)</f>
        <v>205.84898591987653</v>
      </c>
      <c r="GN6" s="240">
        <f>(((Outbound!GN9*4.6)*0.01)/2.9)</f>
        <v>204.97303278830245</v>
      </c>
      <c r="GO6" s="240">
        <f>(((Outbound!GO9*4.6)*0.01)/2.9)</f>
        <v>239.8563633328159</v>
      </c>
      <c r="GP6" s="240">
        <f>(((Outbound!GP9*4.6)*0.01)/2.9)</f>
        <v>233.31482615101189</v>
      </c>
      <c r="GQ6" s="240">
        <f>(((Outbound!GQ9*4.6)*0.01)/2.9)</f>
        <v>219.33389374284241</v>
      </c>
      <c r="GR6" s="240">
        <f>(((Outbound!GR9*4.6)*0.01)/2.9)</f>
        <v>202.59525448352014</v>
      </c>
      <c r="GS6" s="240">
        <f>(((Outbound!GS9*4.6)*0.01)/2.9)</f>
        <v>200.09407850224213</v>
      </c>
      <c r="GT6" s="240">
        <f>(((Outbound!GT9*4.6)*0.01)/2.9)</f>
        <v>200.09407850224213</v>
      </c>
      <c r="GU6" s="240">
        <f>(((Outbound!GU9*4.6)*0.01)/2.9)</f>
        <v>200.09407850224213</v>
      </c>
      <c r="GV6" s="240">
        <f>(((Outbound!GV9*4.6)*0.01)/2.9)</f>
        <v>235.37776189625393</v>
      </c>
      <c r="GW6" s="240">
        <f>(((Outbound!GW9*4.6)*0.01)/2.9)</f>
        <v>235.37776189625393</v>
      </c>
      <c r="GX6" s="240">
        <f>(((Outbound!GX9*4.6)*0.01)/2.9)</f>
        <v>274.29051277470063</v>
      </c>
      <c r="GY6" s="240">
        <f>(((Outbound!GY9*4.6)*0.01)/2.9)</f>
        <v>216.14329104877612</v>
      </c>
      <c r="GZ6" s="240">
        <f>(((Outbound!GZ9*4.6)*0.01)/2.9)</f>
        <v>524.57445832468159</v>
      </c>
      <c r="HA6" s="240">
        <f>(((Outbound!HA9*4.6)*0.01)/2.9)</f>
        <v>419.65956665974539</v>
      </c>
      <c r="HB6" s="240">
        <f>(((Outbound!HB9*4.6)*0.01)/2.9)</f>
        <v>377.69360999377085</v>
      </c>
      <c r="HC6" s="240">
        <f>(((Outbound!HC9*4.6)*0.01)/2.9)</f>
        <v>443.04980628296698</v>
      </c>
      <c r="HD6" s="240">
        <f>(((Outbound!HD9*4.6)*0.01)/2.9)</f>
        <v>587.37175481717213</v>
      </c>
      <c r="HE6" s="240">
        <f>(((Outbound!HE9*4.6)*0.01)/2.9)</f>
        <v>499.11182577968344</v>
      </c>
      <c r="HF6" s="240">
        <f>(((Outbound!HF9*4.6)*0.01)/2.9)</f>
        <v>405.16308339785189</v>
      </c>
      <c r="HG6" s="240">
        <f>(((Outbound!HG9*4.6)*0.01)/2.9)</f>
        <v>436.72284755722308</v>
      </c>
      <c r="HH6" s="240">
        <f>(((Outbound!HH9*4.6)*0.01)/2.9)</f>
        <v>861.58156155083077</v>
      </c>
      <c r="HI6" s="240">
        <f>(((Outbound!HI9*4.6)*0.01)/2.9)</f>
        <v>667.38381275683389</v>
      </c>
      <c r="HJ6" s="240">
        <f>(((Outbound!HJ9*4.6)*0.01)/2.9)</f>
        <v>710.12099338931546</v>
      </c>
      <c r="HK6" s="240">
        <f>(((Outbound!HK9*4.6)*0.01)/2.9)</f>
        <v>937.16427451213929</v>
      </c>
      <c r="HL6" s="240">
        <f>(((Outbound!HL9*4.6)*0.01)/2.9)</f>
        <v>885.49977170309501</v>
      </c>
      <c r="HM6" s="240">
        <f>(((Outbound!HM9*4.6)*0.01)/2.9)</f>
        <v>635.61754643691381</v>
      </c>
      <c r="HN6" s="240">
        <f>(((Outbound!HN9*4.6)*0.01)/2.9)</f>
        <v>185.82642572944295</v>
      </c>
      <c r="HO6" s="240">
        <f>(((Outbound!HO9*4.6)*0.01)/2.9)</f>
        <v>164.30968169761277</v>
      </c>
      <c r="HP6" s="240">
        <f>(((Outbound!HP9*4.6)*0.01)/2.9)</f>
        <v>162.35361405835548</v>
      </c>
      <c r="HQ6" s="240">
        <f>(((Outbound!HQ9*4.6)*0.01)/2.9)</f>
        <v>176.63710212201596</v>
      </c>
      <c r="HR6" s="240">
        <f>(((Outbound!HR9*4.6)*0.01)/2.9)</f>
        <v>200.19379973474798</v>
      </c>
      <c r="HS6" s="240">
        <f>(((Outbound!HS9*4.6)*0.01)/2.9)</f>
        <v>177.07559681697614</v>
      </c>
      <c r="HT6" s="240">
        <f>(((Outbound!HT9*4.6)*0.01)/2.9)</f>
        <v>171.41329575596808</v>
      </c>
      <c r="HU6" s="240">
        <f>(((Outbound!HU9*4.6)*0.01)/2.9)</f>
        <v>156.48541114058355</v>
      </c>
      <c r="HV6" s="240">
        <f>(((Outbound!HV9*4.6)*0.01)/2.9)</f>
        <v>321.66445623342167</v>
      </c>
      <c r="HW6" s="240">
        <f>(((Outbound!HW9*4.6)*0.01)/2.9)</f>
        <v>252.81697612732097</v>
      </c>
      <c r="HX6" s="240">
        <f>(((Outbound!HX9*4.6)*0.01)/2.9)</f>
        <v>319.43713985182472</v>
      </c>
      <c r="HY6" s="240">
        <f>(((Outbound!HY9*4.6)*0.01)/2.9)</f>
        <v>440.28426171529622</v>
      </c>
      <c r="HZ6" s="240">
        <f>(((Outbound!HZ9*4.6)*0.01)/2.9)</f>
        <v>499.92452830188677</v>
      </c>
      <c r="IA6" s="240">
        <f>(((Outbound!IA9*4.6)*0.01)/2.9)</f>
        <v>228.52366024779823</v>
      </c>
      <c r="IB6" s="240">
        <f>(((Outbound!IB9*4.6)*0.01)/2.9)</f>
        <v>213.91133004926118</v>
      </c>
      <c r="IC6" s="240">
        <f>(((Outbound!IC9*4.6)*0.01)/2.9)</f>
        <v>197.98059411852515</v>
      </c>
      <c r="ID6" s="240">
        <f>(((Outbound!ID9*4.6)*0.01)/2.9)</f>
        <v>184.57680250783702</v>
      </c>
      <c r="IE6" s="240">
        <f>(((Outbound!IE9*4.6)*0.01)/2.9)</f>
        <v>250.06166187739456</v>
      </c>
      <c r="IF6" s="240">
        <f>(((Outbound!IF9*4.6)*0.01)/2.9)</f>
        <v>281.28735632183896</v>
      </c>
      <c r="IG6" s="240">
        <f>(((Outbound!IG9*4.6)*0.01)/2.9)</f>
        <v>282.1548132183907</v>
      </c>
      <c r="IH6" s="240">
        <f>(((Outbound!IH9*4.6)*0.01)/2.9)</f>
        <v>226.0344827586207</v>
      </c>
      <c r="II6" s="240">
        <f>(((Outbound!II9*4.6)*0.01)/2.9)</f>
        <v>220.08620689655169</v>
      </c>
      <c r="IJ6" s="240">
        <f>(((Outbound!IJ9*4.6)*0.01)/2.9)</f>
        <v>216.12068965517238</v>
      </c>
      <c r="IK6" s="240">
        <f>(((Outbound!IK9*4.6)*0.01)/2.9)</f>
        <v>214.13793103448273</v>
      </c>
      <c r="IL6" s="240">
        <f>(((Outbound!IL9*4.6)*0.01)/2.9)</f>
        <v>222.06896551724134</v>
      </c>
      <c r="IM6" s="240">
        <f>(((Outbound!IM9*4.6)*0.01)/2.9)</f>
        <v>235.66502463054172</v>
      </c>
      <c r="IN6" s="240">
        <f>(((Outbound!IN9*4.6)*0.01)/2.9)</f>
        <v>217.53694581280783</v>
      </c>
      <c r="IO6" s="240">
        <f>(((Outbound!IO9*4.6)*0.01)/2.9)</f>
        <v>758.91089786587463</v>
      </c>
      <c r="IP6" s="240">
        <f>(((Outbound!IP9*4.6)*0.01)/2.9)</f>
        <v>725.91477187170597</v>
      </c>
      <c r="IQ6" s="240">
        <f>(((Outbound!IQ9*4.6)*0.01)/2.9)</f>
        <v>1003.713353012873</v>
      </c>
      <c r="IR6" s="240">
        <f>(((Outbound!IR9*4.6)*0.01)/2.9)</f>
        <v>781.53722018450276</v>
      </c>
      <c r="IS6" s="240">
        <f>(((Outbound!IS9*4.6)*0.01)/2.9)</f>
        <v>977.42977128611813</v>
      </c>
      <c r="IT6" s="240">
        <f>(((Outbound!IT9*4.6)*0.01)/2.9)</f>
        <v>1049.6751422867337</v>
      </c>
      <c r="IU6" s="240">
        <f>(((Outbound!IU9*4.6)*0.01)/2.9)</f>
        <v>865.83345881644334</v>
      </c>
      <c r="IV6" s="240">
        <f>(((Outbound!IV9*4.6)*0.01)/2.9)</f>
        <v>765.92959818377687</v>
      </c>
      <c r="IW6" s="240">
        <f>(((Outbound!IW9*4.6)*0.01)/2.9)</f>
        <v>723.76609128819416</v>
      </c>
      <c r="IX6" s="240">
        <f>(((Outbound!IX9*4.6)*0.01)/2.9)</f>
        <v>1026.2776997563067</v>
      </c>
      <c r="IY6" s="240">
        <f>(((Outbound!IY9*4.6)*0.01)/2.9)</f>
        <v>1026.2776997563067</v>
      </c>
      <c r="IZ6" s="240">
        <f>(((Outbound!IZ9*4.6)*0.01)/2.9)</f>
        <v>862.29944469882537</v>
      </c>
      <c r="JA6" s="240">
        <f>(((Outbound!JA9*4.6)*0.01)/2.9)</f>
        <v>805.75521881693498</v>
      </c>
      <c r="JB6" s="240">
        <f>(((Outbound!JB9*4.6)*0.01)/2.9)</f>
        <v>820.93839058151661</v>
      </c>
      <c r="JC6" s="240">
        <f>(((Outbound!JC9*4.6)*0.01)/2.9)</f>
        <v>538.74081881912025</v>
      </c>
      <c r="JD6" s="240">
        <f>(((Outbound!JD9*4.6)*0.01)/2.9)</f>
        <v>270.98047482808801</v>
      </c>
      <c r="JE6" s="240">
        <f>(((Outbound!JE9*4.6)*0.01)/2.9)</f>
        <v>260.5581488731616</v>
      </c>
      <c r="JF6" s="240">
        <f>(((Outbound!JF9*4.6)*0.01)/2.9)</f>
        <v>260.38729107062193</v>
      </c>
      <c r="JG6" s="240">
        <f>(((Outbound!JG9*4.6)*0.01)/2.9)</f>
        <v>331.00235908246742</v>
      </c>
      <c r="JH6" s="240">
        <f>(((Outbound!JH9*4.6)*0.01)/2.9)</f>
        <v>354.64538473121524</v>
      </c>
      <c r="JI6" s="240">
        <f>(((Outbound!JI9*4.6)*0.01)/2.9)</f>
        <v>287.42900165637712</v>
      </c>
      <c r="JJ6" s="240">
        <f>(((Outbound!JJ9*4.6)*0.01)/2.9)</f>
        <v>282.86663655072033</v>
      </c>
      <c r="JK6" s="240">
        <f>(((Outbound!JK9*4.6)*0.01)/2.9)</f>
        <v>263.02155487426586</v>
      </c>
      <c r="JL6" s="240">
        <f>(((Outbound!JL9*4.6)*0.01)/2.9)</f>
        <v>538.79579237206087</v>
      </c>
      <c r="JM6" s="240">
        <f>(((Outbound!JM9*4.6)*0.01)/2.9)</f>
        <v>480.90864112547575</v>
      </c>
      <c r="JN6" s="240">
        <f>(((Outbound!JN9*4.6)*0.01)/2.9)</f>
        <v>810.42011745219111</v>
      </c>
      <c r="JO6" s="240">
        <f>(((Outbound!JO9*4.6)*0.01)/2.9)</f>
        <v>992.06950239390221</v>
      </c>
      <c r="JP6" s="240">
        <f>(((Outbound!JP9*4.6)*0.01)/2.9)</f>
        <v>665.98764136115244</v>
      </c>
      <c r="JQ6" s="240">
        <f>(((Outbound!JQ9*4.6)*0.01)/2.9)</f>
        <v>409.22235199208239</v>
      </c>
      <c r="JR6" s="240">
        <f>(((Outbound!JR9*4.6)*0.01)/2.9)</f>
        <v>345.20991704360023</v>
      </c>
      <c r="JS6" s="240">
        <f>(((Outbound!JS9*4.6)*0.01)/2.9)</f>
        <v>320.06217474241095</v>
      </c>
      <c r="JT6" s="240">
        <f>(((Outbound!JT9*4.6)*0.01)/2.9)</f>
        <v>304.05906600529022</v>
      </c>
      <c r="JU6" s="240">
        <f>(((Outbound!JU9*4.6)*0.01)/2.9)</f>
        <v>521.91009136810612</v>
      </c>
      <c r="JV6" s="240">
        <f>(((Outbound!JV9*4.6)*0.01)/2.9)</f>
        <v>719.6189778347682</v>
      </c>
      <c r="JW6" s="240">
        <f>(((Outbound!JW9*4.6)*0.01)/2.9)</f>
        <v>491.52405406870241</v>
      </c>
      <c r="JX6" s="240">
        <f>(((Outbound!JX9*4.6)*0.01)/2.9)</f>
        <v>388.64692647292753</v>
      </c>
      <c r="JY6" s="240">
        <f>(((Outbound!JY9*4.6)*0.01)/2.9)</f>
        <v>357.21224859644076</v>
      </c>
      <c r="JZ6" s="240">
        <f>(((Outbound!JZ9*4.6)*0.01)/2.9)</f>
        <v>714.57829330282277</v>
      </c>
      <c r="KA6" s="240">
        <f>(((Outbound!KA9*4.6)*0.01)/2.9)</f>
        <v>614.94958894810213</v>
      </c>
      <c r="KB6" s="240">
        <f>(((Outbound!KB9*4.6)*0.01)/2.9)</f>
        <v>738.62660125051377</v>
      </c>
      <c r="KC6" s="240">
        <f>(((Outbound!KC9*4.6)*0.01)/2.9)</f>
        <v>742.06207381446961</v>
      </c>
      <c r="KD6" s="240">
        <f>(((Outbound!KD9*4.6)*0.01)/2.9)</f>
        <v>584.63305035740393</v>
      </c>
      <c r="KE6" s="240">
        <f>(((Outbound!KE9*4.6)*0.01)/2.9)</f>
        <v>1116.6912958575133</v>
      </c>
      <c r="KF6" s="240">
        <f>(((Outbound!KF9*4.6)*0.01)/2.9)</f>
        <v>849.72572835799349</v>
      </c>
      <c r="KG6" s="240">
        <f>(((Outbound!KG9*4.6)*0.01)/2.9)</f>
        <v>814.89100063146896</v>
      </c>
      <c r="KH6" s="240">
        <f>(((Outbound!KH9*4.6)*0.01)/2.9)</f>
        <v>691.59351540290413</v>
      </c>
      <c r="KI6" s="240">
        <f>(((Outbound!KI9*4.6)*0.01)/2.9)</f>
        <v>912.94129350759169</v>
      </c>
      <c r="KJ6" s="240">
        <f>(((Outbound!KJ9*4.6)*0.01)/2.9)</f>
        <v>966.12233973133482</v>
      </c>
      <c r="KK6" s="240">
        <f>(((Outbound!KK9*4.6)*0.01)/2.9)</f>
        <v>1069.7725781733884</v>
      </c>
      <c r="KL6" s="240">
        <f>(((Outbound!KL9*4.6)*0.01)/2.9)</f>
        <v>839.2735316750684</v>
      </c>
      <c r="KM6" s="240">
        <f>(((Outbound!KM9*4.6)*0.01)/2.9)</f>
        <v>748.47939506658383</v>
      </c>
      <c r="KN6" s="240">
        <f>(((Outbound!KN9*4.6)*0.01)/2.9)</f>
        <v>843.30785134663597</v>
      </c>
      <c r="KO6" s="240">
        <f>(((Outbound!KO9*4.6)*0.01)/2.9)</f>
        <v>1994.2740785039764</v>
      </c>
      <c r="KP6" s="240">
        <f>(((Outbound!KP9*4.6)*0.01)/2.9)</f>
        <v>1543.7512074472775</v>
      </c>
      <c r="KQ6" s="240">
        <f>(((Outbound!KQ9*4.6)*0.01)/2.9)</f>
        <v>1568.6944041707995</v>
      </c>
      <c r="KR6" s="240">
        <f>(((Outbound!KR9*4.6)*0.01)/2.9)</f>
        <v>1857.5615462985772</v>
      </c>
      <c r="KS6" s="240">
        <f>(((Outbound!KS9*4.6)*0.01)/2.9)</f>
        <v>951.57541832502648</v>
      </c>
      <c r="KT6" s="240">
        <f>(((Outbound!KT9*4.6)*0.01)/2.9)</f>
        <v>438.27703097603734</v>
      </c>
      <c r="KU6" s="240">
        <f>(((Outbound!KU9*4.6)*0.01)/2.9)</f>
        <v>392.78001282393188</v>
      </c>
      <c r="KV6" s="240">
        <f>(((Outbound!KV9*4.6)*0.01)/2.9)</f>
        <v>385.90636259951305</v>
      </c>
      <c r="KW6" s="240">
        <f>(((Outbound!KW9*4.6)*0.01)/2.9)</f>
        <v>726.29112388919009</v>
      </c>
      <c r="KX6" s="240">
        <f>(((Outbound!KX9*4.6)*0.01)/2.9)</f>
        <v>881.14111618889353</v>
      </c>
      <c r="KY6" s="240">
        <f>(((Outbound!KY9*4.6)*0.01)/2.9)</f>
        <v>701.97039863385783</v>
      </c>
      <c r="KZ6" s="240">
        <f>(((Outbound!KZ9*4.6)*0.01)/2.9)</f>
        <v>558.58507923318882</v>
      </c>
      <c r="LA6" s="240">
        <f>(((Outbound!LA9*4.6)*0.01)/2.9)</f>
        <v>459.36169505608643</v>
      </c>
      <c r="LB6" s="240">
        <f>(((Outbound!LB9*4.6)*0.01)/2.9)</f>
        <v>426.7917621223811</v>
      </c>
      <c r="LC6" s="240">
        <f>(((Outbound!LC9*4.6)*0.01)/2.9)</f>
        <v>412.48805270342444</v>
      </c>
      <c r="LD6" s="240">
        <f>(((Outbound!LD9*4.6)*0.01)/2.9)</f>
        <v>682.4066397818392</v>
      </c>
      <c r="LE6" s="240">
        <f>(((Outbound!LE9*4.6)*0.01)/2.9)</f>
        <v>757.930722110636</v>
      </c>
      <c r="LF6" s="240">
        <f>(((Outbound!LF9*4.6)*0.01)/2.9)</f>
        <v>587.22560451815036</v>
      </c>
      <c r="LG6" s="240">
        <f>(((Outbound!LG9*4.6)*0.01)/2.9)</f>
        <v>603.79774384638893</v>
      </c>
      <c r="LH6" s="240">
        <f>(((Outbound!LH9*4.6)*0.01)/2.9)</f>
        <v>311.62051858549813</v>
      </c>
      <c r="LI6" s="240">
        <f>(((Outbound!LI9*4.6)*0.01)/2.9)</f>
        <v>278.98740717724564</v>
      </c>
      <c r="LJ6" s="240">
        <f>(((Outbound!LJ9*4.6)*0.01)/2.9)</f>
        <v>270.2831028547688</v>
      </c>
      <c r="LK6" s="240">
        <f>(((Outbound!LK9*4.6)*0.01)/2.9)</f>
        <v>200.32747623353458</v>
      </c>
      <c r="LL6" s="240">
        <f>(((Outbound!LL9*4.6)*0.01)/2.9)</f>
        <v>190.3111024218579</v>
      </c>
      <c r="LM6" s="240">
        <f>(((Outbound!LM9*4.6)*0.01)/2.9)</f>
        <v>175.68401685559968</v>
      </c>
      <c r="LN6" s="240">
        <f>(((Outbound!LN9*4.6)*0.01)/2.9)</f>
        <v>109.59714837326703</v>
      </c>
      <c r="LO6" s="240">
        <f>(((Outbound!LO9*4.6)*0.01)/2.9)</f>
        <v>100.52882640384779</v>
      </c>
      <c r="LP6" s="240">
        <f>(((Outbound!LP9*4.6)*0.01)/2.9)</f>
        <v>142.45509421051344</v>
      </c>
      <c r="LQ6" s="240">
        <f>(((Outbound!LQ9*4.6)*0.01)/2.9)</f>
        <v>698.42518685221921</v>
      </c>
      <c r="LR6" s="240">
        <f>(((Outbound!LR9*4.6)*0.01)/2.9)</f>
        <v>517.21486091099541</v>
      </c>
      <c r="LS6" s="240">
        <f>(((Outbound!LS9*4.6)*0.01)/2.9)</f>
        <v>621.38792380587131</v>
      </c>
      <c r="LT6" s="240">
        <f>(((Outbound!LT9*4.6)*0.01)/2.9)</f>
        <v>655.23176449640926</v>
      </c>
      <c r="LU6" s="240">
        <f>(((Outbound!LU9*4.6)*0.01)/2.9)</f>
        <v>576.12451488037948</v>
      </c>
      <c r="LV6" s="240">
        <f>(((Outbound!LV9*4.6)*0.01)/2.9)</f>
        <v>613.95442544279865</v>
      </c>
      <c r="LW6" s="240">
        <f>(((Outbound!LW9*4.6)*0.01)/2.9)</f>
        <v>578.78805863849459</v>
      </c>
      <c r="LX6" s="240">
        <f>(((Outbound!LX9*4.6)*0.01)/2.9)</f>
        <v>507.02457966984042</v>
      </c>
      <c r="LY6" s="240">
        <f>(((Outbound!LY9*4.6)*0.01)/2.9)</f>
        <v>579.6498655722977</v>
      </c>
      <c r="LZ6" s="240">
        <f>(((Outbound!LZ9*4.6)*0.01)/2.9)</f>
        <v>606.56284035414569</v>
      </c>
      <c r="MA6" s="240">
        <f>(((Outbound!MA9*4.6)*0.01)/2.9)</f>
        <v>426.27066368415393</v>
      </c>
      <c r="MB6" s="240">
        <f>(((Outbound!MB9*4.6)*0.01)/2.9)</f>
        <v>404.43726511505247</v>
      </c>
      <c r="MC6" s="240">
        <f>(((Outbound!MC9*4.6)*0.01)/2.9)</f>
        <v>342.153481932163</v>
      </c>
      <c r="MD6" s="240">
        <f>(((Outbound!MD9*4.6)*0.01)/2.9)</f>
        <v>285.74057313425686</v>
      </c>
      <c r="ME6" s="240">
        <f>(((Outbound!ME9*4.6)*0.01)/2.9)</f>
        <v>237.77938946396796</v>
      </c>
      <c r="MF6" s="240">
        <f>(((Outbound!MF9*4.6)*0.01)/2.9)</f>
        <v>264.59418474319244</v>
      </c>
      <c r="MG6" s="240">
        <f>(((Outbound!MG9*4.6)*0.01)/2.9)</f>
        <v>229.9841902001686</v>
      </c>
      <c r="MH6" s="240">
        <f>(((Outbound!MH9*4.6)*0.01)/2.9)</f>
        <v>220.59708039608006</v>
      </c>
      <c r="MI6" s="240">
        <f>(((Outbound!MI9*4.6)*0.01)/2.9)</f>
        <v>205.37588184875054</v>
      </c>
      <c r="MJ6" s="240">
        <f>(((Outbound!MJ9*4.6)*0.01)/2.9)</f>
        <v>157.0575794614827</v>
      </c>
      <c r="MK6" s="240">
        <f>(((Outbound!MK9*4.6)*0.01)/2.9)</f>
        <v>147.29595410094655</v>
      </c>
      <c r="ML6" s="240">
        <f>(((Outbound!ML9*4.6)*0.01)/2.9)</f>
        <v>141.42953004832802</v>
      </c>
      <c r="MM6" s="240">
        <f>(((Outbound!MM9*4.6)*0.01)/2.9)</f>
        <v>260.22285224500558</v>
      </c>
      <c r="MN6" s="240">
        <f>(((Outbound!MN9*4.6)*0.01)/2.9)</f>
        <v>258.89562866750185</v>
      </c>
      <c r="MO6" s="240">
        <f>(((Outbound!MO9*4.6)*0.01)/2.9)</f>
        <v>291.66122359153201</v>
      </c>
      <c r="MP6" s="240">
        <f>(((Outbound!MP9*4.6)*0.01)/2.9)</f>
        <v>136.48051691171622</v>
      </c>
      <c r="MQ6" s="240">
        <f>(((Outbound!MQ9*4.6)*0.01)/2.9)</f>
        <v>129.82941959633044</v>
      </c>
      <c r="MR6" s="240">
        <f>(((Outbound!MR9*4.6)*0.01)/2.9)</f>
        <v>129.68263675902534</v>
      </c>
      <c r="MS6" s="240">
        <f>(((Outbound!MS9*4.6)*0.01)/2.9)</f>
        <v>129.54082961112047</v>
      </c>
      <c r="MT6" s="240">
        <f>(((Outbound!MT9*4.6)*0.01)/2.9)</f>
        <v>188.37068515976674</v>
      </c>
      <c r="MU6" s="240">
        <f>(((Outbound!MU9*4.6)*0.01)/2.9)</f>
        <v>175.35678536535661</v>
      </c>
      <c r="MV6" s="240">
        <f>(((Outbound!MV9*4.6)*0.01)/2.9)</f>
        <v>154.40220095062847</v>
      </c>
      <c r="MW6" s="240">
        <f>(((Outbound!MW9*4.6)*0.01)/2.9)</f>
        <v>106.83636162551551</v>
      </c>
      <c r="MX6" s="240">
        <f>(((Outbound!MX9*4.6)*0.01)/2.9)</f>
        <v>106.83636162551551</v>
      </c>
      <c r="MY6" s="240">
        <f>(((Outbound!MY9*4.6)*0.01)/2.9)</f>
        <v>106.83636162551551</v>
      </c>
      <c r="MZ6" s="240">
        <f>(((Outbound!MZ9*4.6)*0.01)/2.9)</f>
        <v>106.83636162551551</v>
      </c>
      <c r="NA6" s="240">
        <f>(((Outbound!NA9*4.6)*0.01)/2.9)</f>
        <v>131.49090661601909</v>
      </c>
      <c r="NB6" s="240" t="e">
        <f>(((Outbound!NB9*4.6)*0.01)/2.9)</f>
        <v>#N/A</v>
      </c>
      <c r="NC6" s="240" t="e">
        <f>(((Outbound!NC9*4.6)*0.01)/2.9)</f>
        <v>#N/A</v>
      </c>
      <c r="ND6" s="240" t="e">
        <f>(((Outbound!ND9*4.6)*0.01)/2.9)</f>
        <v>#N/A</v>
      </c>
      <c r="NE6" s="240" t="e">
        <f>(((Outbound!NE9*4.6)*0.01)/2.9)</f>
        <v>#N/A</v>
      </c>
      <c r="NF6" s="240" t="e">
        <f>(((Outbound!NF9*4.6)*0.01)/2.9)</f>
        <v>#N/A</v>
      </c>
      <c r="NG6" s="240" t="e">
        <f>(((Outbound!NG9*4.6)*0.01)/2.9)</f>
        <v>#N/A</v>
      </c>
      <c r="NH6" s="240" t="e">
        <f>(((Outbound!NH9*4.6)*0.01)/2.9)</f>
        <v>#N/A</v>
      </c>
    </row>
    <row r="7" spans="1:15362" s="79" customFormat="1" ht="15.75" customHeight="1">
      <c r="A7" s="101" t="s">
        <v>5481</v>
      </c>
      <c r="B7" s="438">
        <f>'Inbound SOS &amp; EOD'!B29</f>
        <v>0</v>
      </c>
      <c r="C7" s="438">
        <f>'Inbound SOS &amp; EOD'!C29</f>
        <v>675</v>
      </c>
      <c r="D7" s="438">
        <f>'Inbound SOS &amp; EOD'!D29</f>
        <v>587</v>
      </c>
      <c r="E7" s="438">
        <f>'Inbound SOS &amp; EOD'!E29</f>
        <v>447</v>
      </c>
      <c r="F7" s="438">
        <f>'Inbound SOS &amp; EOD'!F29</f>
        <v>378</v>
      </c>
      <c r="G7" s="438">
        <f>'Inbound SOS &amp; EOD'!G29</f>
        <v>186</v>
      </c>
      <c r="H7" s="438">
        <f>'Inbound SOS &amp; EOD'!H29</f>
        <v>0</v>
      </c>
      <c r="I7" s="438">
        <f>'Inbound SOS &amp; EOD'!I29</f>
        <v>0</v>
      </c>
      <c r="J7" s="438">
        <f>'Inbound SOS &amp; EOD'!J29</f>
        <v>646</v>
      </c>
      <c r="K7" s="438">
        <f>'Inbound SOS &amp; EOD'!K29</f>
        <v>537</v>
      </c>
      <c r="L7" s="438">
        <f>'Inbound SOS &amp; EOD'!L29</f>
        <v>113</v>
      </c>
      <c r="M7" s="438">
        <f>'Inbound SOS &amp; EOD'!M29</f>
        <v>102</v>
      </c>
      <c r="N7" s="438">
        <f>'Inbound SOS &amp; EOD'!N29</f>
        <v>156</v>
      </c>
      <c r="O7" s="438">
        <f>'Inbound SOS &amp; EOD'!O29</f>
        <v>0</v>
      </c>
      <c r="P7" s="438">
        <f>'Inbound SOS &amp; EOD'!P29</f>
        <v>0</v>
      </c>
      <c r="Q7" s="438">
        <f>'Inbound SOS &amp; EOD'!Q29</f>
        <v>172</v>
      </c>
      <c r="R7" s="438">
        <f>'Inbound SOS &amp; EOD'!R29</f>
        <v>571</v>
      </c>
      <c r="S7" s="438">
        <f>'Inbound SOS &amp; EOD'!S29</f>
        <v>385</v>
      </c>
      <c r="T7" s="438">
        <f>'Inbound SOS &amp; EOD'!T29</f>
        <v>98</v>
      </c>
      <c r="U7" s="438">
        <f>'Inbound SOS &amp; EOD'!U29</f>
        <v>275</v>
      </c>
      <c r="V7" s="438">
        <f>'Inbound SOS &amp; EOD'!V29</f>
        <v>0</v>
      </c>
      <c r="W7" s="438">
        <f>'Inbound SOS &amp; EOD'!W29</f>
        <v>0</v>
      </c>
      <c r="X7" s="438">
        <f>'Inbound SOS &amp; EOD'!X29</f>
        <v>275</v>
      </c>
      <c r="Y7" s="438">
        <f>'Inbound SOS &amp; EOD'!Y29</f>
        <v>260</v>
      </c>
      <c r="Z7" s="438">
        <f>'Inbound SOS &amp; EOD'!Z29</f>
        <v>174</v>
      </c>
      <c r="AA7" s="438">
        <f>'Inbound SOS &amp; EOD'!AA29</f>
        <v>241</v>
      </c>
      <c r="AB7" s="438">
        <f>'Inbound SOS &amp; EOD'!AB29</f>
        <v>334</v>
      </c>
      <c r="AC7" s="438">
        <f>'Inbound SOS &amp; EOD'!AC29</f>
        <v>0</v>
      </c>
      <c r="AD7" s="438">
        <f>'Inbound SOS &amp; EOD'!AD29</f>
        <v>0</v>
      </c>
      <c r="AE7" s="438">
        <f>'Inbound SOS &amp; EOD'!AE29</f>
        <v>423</v>
      </c>
      <c r="AF7" s="438">
        <f>'Inbound SOS &amp; EOD'!AF29</f>
        <v>93</v>
      </c>
      <c r="AG7" s="438">
        <f>'Inbound SOS &amp; EOD'!AG29</f>
        <v>423</v>
      </c>
      <c r="AH7" s="438">
        <f>'Inbound SOS &amp; EOD'!AH29</f>
        <v>81</v>
      </c>
      <c r="AI7" s="438">
        <f>'Inbound SOS &amp; EOD'!AI29</f>
        <v>199</v>
      </c>
      <c r="AJ7" s="438">
        <f>'Inbound SOS &amp; EOD'!AJ29</f>
        <v>0</v>
      </c>
      <c r="AK7" s="438">
        <f>'Inbound SOS &amp; EOD'!AK29</f>
        <v>0</v>
      </c>
      <c r="AL7" s="438">
        <f>'Inbound SOS &amp; EOD'!AL29</f>
        <v>85</v>
      </c>
      <c r="AM7" s="438">
        <f>'Inbound SOS &amp; EOD'!AM29</f>
        <v>583</v>
      </c>
      <c r="AN7" s="438">
        <f>'Inbound SOS &amp; EOD'!AN29</f>
        <v>99</v>
      </c>
      <c r="AO7" s="438">
        <f>'Inbound SOS &amp; EOD'!AO29</f>
        <v>222</v>
      </c>
      <c r="AP7" s="438">
        <f>'Inbound SOS &amp; EOD'!AP29</f>
        <v>303</v>
      </c>
      <c r="AQ7" s="438">
        <f>'Inbound SOS &amp; EOD'!AQ29</f>
        <v>0</v>
      </c>
      <c r="AR7" s="438">
        <f>'Inbound SOS &amp; EOD'!AR29</f>
        <v>0</v>
      </c>
      <c r="AS7" s="438">
        <f>'Inbound SOS &amp; EOD'!AS29</f>
        <v>395</v>
      </c>
      <c r="AT7" s="438">
        <f>'Inbound SOS &amp; EOD'!AT29</f>
        <v>494</v>
      </c>
      <c r="AU7" s="438">
        <f>'Inbound SOS &amp; EOD'!AU29</f>
        <v>67</v>
      </c>
      <c r="AV7" s="438">
        <f>'Inbound SOS &amp; EOD'!AV29</f>
        <v>376</v>
      </c>
      <c r="AW7" s="438">
        <f>'Inbound SOS &amp; EOD'!AW29</f>
        <v>80</v>
      </c>
      <c r="AX7" s="438">
        <f>'Inbound SOS &amp; EOD'!AX29</f>
        <v>0</v>
      </c>
      <c r="AY7" s="438">
        <f>'Inbound SOS &amp; EOD'!AY29</f>
        <v>0</v>
      </c>
      <c r="AZ7" s="438">
        <f>'Inbound SOS &amp; EOD'!AZ29</f>
        <v>387</v>
      </c>
      <c r="BA7" s="438">
        <f>'Inbound SOS &amp; EOD'!BA29</f>
        <v>159</v>
      </c>
      <c r="BB7" s="438">
        <f>'Inbound SOS &amp; EOD'!BB29</f>
        <v>582</v>
      </c>
      <c r="BC7" s="438">
        <f>'Inbound SOS &amp; EOD'!BC29</f>
        <v>807</v>
      </c>
      <c r="BD7" s="438">
        <f>'Inbound SOS &amp; EOD'!BD29</f>
        <v>225</v>
      </c>
      <c r="BE7" s="438">
        <f>'Inbound SOS &amp; EOD'!BE29</f>
        <v>0</v>
      </c>
      <c r="BF7" s="438">
        <f>'Inbound SOS &amp; EOD'!BF29</f>
        <v>0</v>
      </c>
      <c r="BG7" s="438">
        <f>'Inbound SOS &amp; EOD'!BG29</f>
        <v>578</v>
      </c>
      <c r="BH7" s="438">
        <f>'Inbound SOS &amp; EOD'!BH29</f>
        <v>0</v>
      </c>
      <c r="BI7" s="438">
        <f>'Inbound SOS &amp; EOD'!BI29</f>
        <v>635</v>
      </c>
      <c r="BJ7" s="438">
        <f>'Inbound SOS &amp; EOD'!BJ29</f>
        <v>68</v>
      </c>
      <c r="BK7" s="438">
        <f>'Inbound SOS &amp; EOD'!BK29</f>
        <v>741</v>
      </c>
      <c r="BL7" s="438">
        <f>'Inbound SOS &amp; EOD'!BL29</f>
        <v>0</v>
      </c>
      <c r="BM7" s="438">
        <f>'Inbound SOS &amp; EOD'!BM29</f>
        <v>0</v>
      </c>
      <c r="BN7" s="438">
        <f>'Inbound SOS &amp; EOD'!BN29</f>
        <v>300</v>
      </c>
      <c r="BO7" s="438">
        <f>'Inbound SOS &amp; EOD'!BO29</f>
        <v>94</v>
      </c>
      <c r="BP7" s="438">
        <f>'Inbound SOS &amp; EOD'!BP29</f>
        <v>502</v>
      </c>
      <c r="BQ7" s="438">
        <f>'Inbound SOS &amp; EOD'!BQ29</f>
        <v>85</v>
      </c>
      <c r="BR7" s="438">
        <f>'Inbound SOS &amp; EOD'!BR29</f>
        <v>686</v>
      </c>
      <c r="BS7" s="438">
        <f>'Inbound SOS &amp; EOD'!BS29</f>
        <v>0</v>
      </c>
      <c r="BT7" s="438">
        <f>'Inbound SOS &amp; EOD'!BT29</f>
        <v>0</v>
      </c>
      <c r="BU7" s="438">
        <f>'Inbound SOS &amp; EOD'!BU29</f>
        <v>273</v>
      </c>
      <c r="BV7" s="438">
        <f>'Inbound SOS &amp; EOD'!BV29</f>
        <v>405</v>
      </c>
      <c r="BW7" s="438">
        <f>'Inbound SOS &amp; EOD'!BW29</f>
        <v>92</v>
      </c>
      <c r="BX7" s="438">
        <f>'Inbound SOS &amp; EOD'!BX29</f>
        <v>90</v>
      </c>
      <c r="BY7" s="438">
        <f>'Inbound SOS &amp; EOD'!BY29</f>
        <v>412</v>
      </c>
      <c r="BZ7" s="438">
        <f>'Inbound SOS &amp; EOD'!BZ29</f>
        <v>0</v>
      </c>
      <c r="CA7" s="438">
        <f>'Inbound SOS &amp; EOD'!CA29</f>
        <v>0</v>
      </c>
      <c r="CB7" s="438">
        <f>'Inbound SOS &amp; EOD'!CB29</f>
        <v>164</v>
      </c>
      <c r="CC7" s="438">
        <f>'Inbound SOS &amp; EOD'!CC29</f>
        <v>572</v>
      </c>
      <c r="CD7" s="438">
        <f>'Inbound SOS &amp; EOD'!CD29</f>
        <v>658</v>
      </c>
      <c r="CE7" s="438">
        <f>'Inbound SOS &amp; EOD'!CE29</f>
        <v>75</v>
      </c>
      <c r="CF7" s="438">
        <f>'Inbound SOS &amp; EOD'!CF29</f>
        <v>0</v>
      </c>
      <c r="CG7" s="438">
        <f>'Inbound SOS &amp; EOD'!CG29</f>
        <v>0</v>
      </c>
      <c r="CH7" s="438">
        <f>'Inbound SOS &amp; EOD'!CH29</f>
        <v>0</v>
      </c>
      <c r="CI7" s="438">
        <f>'Inbound SOS &amp; EOD'!CI29</f>
        <v>0</v>
      </c>
      <c r="CJ7" s="438">
        <f>'Inbound SOS &amp; EOD'!CJ29</f>
        <v>641</v>
      </c>
      <c r="CK7" s="438">
        <f>'Inbound SOS &amp; EOD'!CK29</f>
        <v>258</v>
      </c>
      <c r="CL7" s="438">
        <f>'Inbound SOS &amp; EOD'!CL29</f>
        <v>114</v>
      </c>
      <c r="CM7" s="438">
        <f>'Inbound SOS &amp; EOD'!CM29</f>
        <v>75</v>
      </c>
      <c r="CN7" s="438">
        <f>'Inbound SOS &amp; EOD'!CN29</f>
        <v>0</v>
      </c>
      <c r="CO7" s="438">
        <f>'Inbound SOS &amp; EOD'!CO29</f>
        <v>0</v>
      </c>
      <c r="CP7" s="438">
        <f>'Inbound SOS &amp; EOD'!CP29</f>
        <v>326</v>
      </c>
      <c r="CQ7" s="438">
        <f>'Inbound SOS &amp; EOD'!CQ29</f>
        <v>89</v>
      </c>
      <c r="CR7" s="438">
        <f>'Inbound SOS &amp; EOD'!CR29</f>
        <v>637</v>
      </c>
      <c r="CS7" s="438">
        <f>'Inbound SOS &amp; EOD'!CS29</f>
        <v>85</v>
      </c>
      <c r="CT7" s="438">
        <f>'Inbound SOS &amp; EOD'!CT29</f>
        <v>492</v>
      </c>
      <c r="CU7" s="438">
        <f>'Inbound SOS &amp; EOD'!CU29</f>
        <v>0</v>
      </c>
      <c r="CV7" s="438">
        <f>'Inbound SOS &amp; EOD'!CV29</f>
        <v>0</v>
      </c>
      <c r="CW7" s="438">
        <f>'Inbound SOS &amp; EOD'!CW29</f>
        <v>0</v>
      </c>
      <c r="CX7" s="438">
        <f>'Inbound SOS &amp; EOD'!CX29</f>
        <v>87</v>
      </c>
      <c r="CY7" s="438">
        <f>'Inbound SOS &amp; EOD'!CY29</f>
        <v>1208</v>
      </c>
      <c r="CZ7" s="438">
        <f>'Inbound SOS &amp; EOD'!CZ29</f>
        <v>0</v>
      </c>
      <c r="DA7" s="438">
        <f>'Inbound SOS &amp; EOD'!DA29</f>
        <v>79</v>
      </c>
      <c r="DB7" s="438">
        <f>'Inbound SOS &amp; EOD'!DB29</f>
        <v>0</v>
      </c>
      <c r="DC7" s="438">
        <f>'Inbound SOS &amp; EOD'!DC29</f>
        <v>0</v>
      </c>
      <c r="DD7" s="438">
        <f>'Inbound SOS &amp; EOD'!DD29</f>
        <v>89</v>
      </c>
      <c r="DE7" s="438">
        <f>'Inbound SOS &amp; EOD'!DE29</f>
        <v>897</v>
      </c>
      <c r="DF7" s="438">
        <f>'Inbound SOS &amp; EOD'!DF29</f>
        <v>660</v>
      </c>
      <c r="DG7" s="438">
        <f>'Inbound SOS &amp; EOD'!DG29</f>
        <v>98</v>
      </c>
      <c r="DH7" s="438">
        <f>'Inbound SOS &amp; EOD'!DH29</f>
        <v>660</v>
      </c>
      <c r="DI7" s="438">
        <f>'Inbound SOS &amp; EOD'!DI29</f>
        <v>0</v>
      </c>
      <c r="DJ7" s="438">
        <f>'Inbound SOS &amp; EOD'!DJ29</f>
        <v>0</v>
      </c>
      <c r="DK7" s="438">
        <f>'Inbound SOS &amp; EOD'!DK29</f>
        <v>0</v>
      </c>
      <c r="DL7" s="438">
        <f>'Inbound SOS &amp; EOD'!DL29</f>
        <v>0</v>
      </c>
      <c r="DM7" s="438">
        <f>'Inbound SOS &amp; EOD'!DM29</f>
        <v>99</v>
      </c>
      <c r="DN7" s="438">
        <f>'Inbound SOS &amp; EOD'!DN29</f>
        <v>488</v>
      </c>
      <c r="DO7" s="438">
        <f>'Inbound SOS &amp; EOD'!DO29</f>
        <v>99</v>
      </c>
      <c r="DP7" s="438">
        <f>'Inbound SOS &amp; EOD'!DP29</f>
        <v>0</v>
      </c>
      <c r="DQ7" s="438">
        <f>'Inbound SOS &amp; EOD'!DQ29</f>
        <v>0</v>
      </c>
      <c r="DR7" s="438">
        <f>'Inbound SOS &amp; EOD'!DR29</f>
        <v>389</v>
      </c>
      <c r="DS7" s="438">
        <f>'Inbound SOS &amp; EOD'!DS29</f>
        <v>114</v>
      </c>
      <c r="DT7" s="438">
        <f>'Inbound SOS &amp; EOD'!DT29</f>
        <v>195</v>
      </c>
      <c r="DU7" s="438">
        <f>'Inbound SOS &amp; EOD'!DU29</f>
        <v>496</v>
      </c>
      <c r="DV7" s="438">
        <f>'Inbound SOS &amp; EOD'!DV29</f>
        <v>79</v>
      </c>
      <c r="DW7" s="438">
        <f>'Inbound SOS &amp; EOD'!DW29</f>
        <v>0</v>
      </c>
      <c r="DX7" s="438">
        <f>'Inbound SOS &amp; EOD'!DX29</f>
        <v>0</v>
      </c>
      <c r="DY7" s="438">
        <f>'Inbound SOS &amp; EOD'!DY29</f>
        <v>0</v>
      </c>
      <c r="DZ7" s="438">
        <f>'Inbound SOS &amp; EOD'!DZ29</f>
        <v>0</v>
      </c>
      <c r="EA7" s="438">
        <f>'Inbound SOS &amp; EOD'!EA29</f>
        <v>715</v>
      </c>
      <c r="EB7" s="438">
        <f>'Inbound SOS &amp; EOD'!EB29</f>
        <v>522</v>
      </c>
      <c r="EC7" s="438">
        <f>'Inbound SOS &amp; EOD'!EC29</f>
        <v>77</v>
      </c>
      <c r="ED7" s="438">
        <f>'Inbound SOS &amp; EOD'!ED29</f>
        <v>0</v>
      </c>
      <c r="EE7" s="438">
        <f>'Inbound SOS &amp; EOD'!EE29</f>
        <v>0</v>
      </c>
      <c r="EF7" s="438">
        <f>'Inbound SOS &amp; EOD'!EF29</f>
        <v>633</v>
      </c>
      <c r="EG7" s="438">
        <f>'Inbound SOS &amp; EOD'!EG29</f>
        <v>512</v>
      </c>
      <c r="EH7" s="438">
        <f>'Inbound SOS &amp; EOD'!EH29</f>
        <v>0</v>
      </c>
      <c r="EI7" s="438">
        <f>'Inbound SOS &amp; EOD'!EI29</f>
        <v>0</v>
      </c>
      <c r="EJ7" s="438">
        <f>'Inbound SOS &amp; EOD'!EJ29</f>
        <v>0</v>
      </c>
      <c r="EK7" s="438">
        <f>'Inbound SOS &amp; EOD'!EK29</f>
        <v>0</v>
      </c>
      <c r="EL7" s="438">
        <f>'Inbound SOS &amp; EOD'!EL29</f>
        <v>0</v>
      </c>
      <c r="EM7" s="438">
        <f>'Inbound SOS &amp; EOD'!EM29</f>
        <v>0</v>
      </c>
      <c r="EN7" s="438">
        <f>'Inbound SOS &amp; EOD'!EN29</f>
        <v>0</v>
      </c>
      <c r="EO7" s="438">
        <f>'Inbound SOS &amp; EOD'!EO29</f>
        <v>0</v>
      </c>
      <c r="EP7" s="438">
        <f>'Inbound SOS &amp; EOD'!EP29</f>
        <v>0</v>
      </c>
      <c r="EQ7" s="438">
        <f>'Inbound SOS &amp; EOD'!EQ29</f>
        <v>0</v>
      </c>
      <c r="ER7" s="438">
        <f>'Inbound SOS &amp; EOD'!ER29</f>
        <v>0</v>
      </c>
      <c r="ES7" s="438">
        <f>'Inbound SOS &amp; EOD'!ES29</f>
        <v>0</v>
      </c>
      <c r="ET7" s="438">
        <f>'Inbound SOS &amp; EOD'!ET29</f>
        <v>0</v>
      </c>
      <c r="EU7" s="438">
        <f>'Inbound SOS &amp; EOD'!EU29</f>
        <v>0</v>
      </c>
      <c r="EV7" s="438">
        <f>'Inbound SOS &amp; EOD'!EV29</f>
        <v>0</v>
      </c>
      <c r="EW7" s="438">
        <f>'Inbound SOS &amp; EOD'!EW29</f>
        <v>0</v>
      </c>
      <c r="EX7" s="438">
        <f>'Inbound SOS &amp; EOD'!EX29</f>
        <v>0</v>
      </c>
      <c r="EY7" s="438">
        <f>'Inbound SOS &amp; EOD'!EY29</f>
        <v>0</v>
      </c>
      <c r="EZ7" s="438">
        <f>'Inbound SOS &amp; EOD'!EZ29</f>
        <v>0</v>
      </c>
      <c r="FA7" s="438">
        <f>'Inbound SOS &amp; EOD'!FA29</f>
        <v>0</v>
      </c>
      <c r="FB7" s="438">
        <f>'Inbound SOS &amp; EOD'!FB29</f>
        <v>0</v>
      </c>
      <c r="FC7" s="438">
        <f>'Inbound SOS &amp; EOD'!FC29</f>
        <v>0</v>
      </c>
      <c r="FD7" s="438">
        <f>'Inbound SOS &amp; EOD'!FD29</f>
        <v>0</v>
      </c>
      <c r="FE7" s="438">
        <f>'Inbound SOS &amp; EOD'!FE29</f>
        <v>0</v>
      </c>
      <c r="FF7" s="438">
        <f>'Inbound SOS &amp; EOD'!FF29</f>
        <v>0</v>
      </c>
      <c r="FG7" s="438">
        <f>'Inbound SOS &amp; EOD'!FG29</f>
        <v>0</v>
      </c>
      <c r="FH7" s="438">
        <f>'Inbound SOS &amp; EOD'!FH29</f>
        <v>0</v>
      </c>
      <c r="FI7" s="438">
        <f>'Inbound SOS &amp; EOD'!FI29</f>
        <v>0</v>
      </c>
      <c r="FJ7" s="438">
        <f>'Inbound SOS &amp; EOD'!FJ29</f>
        <v>0</v>
      </c>
      <c r="FK7" s="438">
        <f>'Inbound SOS &amp; EOD'!FK29</f>
        <v>0</v>
      </c>
      <c r="FL7" s="438">
        <f>'Inbound SOS &amp; EOD'!FL29</f>
        <v>0</v>
      </c>
      <c r="FM7" s="438">
        <f>'Inbound SOS &amp; EOD'!FM29</f>
        <v>0</v>
      </c>
      <c r="FN7" s="438">
        <f>'Inbound SOS &amp; EOD'!FN29</f>
        <v>0</v>
      </c>
      <c r="FO7" s="438">
        <f>'Inbound SOS &amp; EOD'!FO29</f>
        <v>0</v>
      </c>
      <c r="FP7" s="438">
        <f>'Inbound SOS &amp; EOD'!FP29</f>
        <v>0</v>
      </c>
      <c r="FQ7" s="438">
        <f>'Inbound SOS &amp; EOD'!FQ29</f>
        <v>0</v>
      </c>
      <c r="FR7" s="438">
        <f>'Inbound SOS &amp; EOD'!FR29</f>
        <v>0</v>
      </c>
      <c r="FS7" s="438">
        <f>'Inbound SOS &amp; EOD'!FS29</f>
        <v>0</v>
      </c>
      <c r="FT7" s="438">
        <f>'Inbound SOS &amp; EOD'!FT29</f>
        <v>0</v>
      </c>
      <c r="FU7" s="438">
        <f>'Inbound SOS &amp; EOD'!FU29</f>
        <v>0</v>
      </c>
      <c r="FV7" s="438">
        <f>'Inbound SOS &amp; EOD'!FV29</f>
        <v>0</v>
      </c>
      <c r="FW7" s="438">
        <f>'Inbound SOS &amp; EOD'!FW29</f>
        <v>0</v>
      </c>
      <c r="FX7" s="438">
        <f>'Inbound SOS &amp; EOD'!FX29</f>
        <v>0</v>
      </c>
      <c r="FY7" s="438">
        <f>'Inbound SOS &amp; EOD'!FY29</f>
        <v>0</v>
      </c>
      <c r="FZ7" s="438">
        <f>'Inbound SOS &amp; EOD'!FZ29</f>
        <v>0</v>
      </c>
      <c r="GA7" s="438">
        <f>'Inbound SOS &amp; EOD'!GA29</f>
        <v>0</v>
      </c>
      <c r="GB7" s="438">
        <f>'Inbound SOS &amp; EOD'!GB29</f>
        <v>0</v>
      </c>
      <c r="GC7" s="438">
        <f>'Inbound SOS &amp; EOD'!GC29</f>
        <v>0</v>
      </c>
      <c r="GD7" s="438">
        <f>'Inbound SOS &amp; EOD'!GD29</f>
        <v>0</v>
      </c>
      <c r="GE7" s="438">
        <f>'Inbound SOS &amp; EOD'!GE29</f>
        <v>0</v>
      </c>
      <c r="GF7" s="438">
        <f>'Inbound SOS &amp; EOD'!GF29</f>
        <v>0</v>
      </c>
      <c r="GG7" s="438">
        <f>'Inbound SOS &amp; EOD'!GG29</f>
        <v>0</v>
      </c>
      <c r="GH7" s="438">
        <f>'Inbound SOS &amp; EOD'!GH29</f>
        <v>0</v>
      </c>
      <c r="GI7" s="438">
        <f>'Inbound SOS &amp; EOD'!GI29</f>
        <v>0</v>
      </c>
      <c r="GJ7" s="438">
        <f>'Inbound SOS &amp; EOD'!GJ29</f>
        <v>0</v>
      </c>
      <c r="GK7" s="438">
        <f>'Inbound SOS &amp; EOD'!GK29</f>
        <v>0</v>
      </c>
      <c r="GL7" s="438">
        <f>'Inbound SOS &amp; EOD'!GL29</f>
        <v>0</v>
      </c>
      <c r="GM7" s="438">
        <f>'Inbound SOS &amp; EOD'!GM29</f>
        <v>0</v>
      </c>
      <c r="GN7" s="438">
        <f>'Inbound SOS &amp; EOD'!GN29</f>
        <v>0</v>
      </c>
      <c r="GO7" s="438">
        <f>'Inbound SOS &amp; EOD'!GO29</f>
        <v>0</v>
      </c>
      <c r="GP7" s="438">
        <f>'Inbound SOS &amp; EOD'!GP29</f>
        <v>0</v>
      </c>
      <c r="GQ7" s="438">
        <f>'Inbound SOS &amp; EOD'!GQ29</f>
        <v>0</v>
      </c>
      <c r="GR7" s="438">
        <f>'Inbound SOS &amp; EOD'!GR29</f>
        <v>0</v>
      </c>
      <c r="GS7" s="438">
        <f>'Inbound SOS &amp; EOD'!GS29</f>
        <v>0</v>
      </c>
      <c r="GT7" s="438">
        <f>'Inbound SOS &amp; EOD'!GT29</f>
        <v>0</v>
      </c>
      <c r="GU7" s="438">
        <f>'Inbound SOS &amp; EOD'!GU29</f>
        <v>0</v>
      </c>
      <c r="GV7" s="438">
        <f>'Inbound SOS &amp; EOD'!GV29</f>
        <v>0</v>
      </c>
      <c r="GW7" s="438">
        <f>'Inbound SOS &amp; EOD'!GW29</f>
        <v>0</v>
      </c>
      <c r="GX7" s="438">
        <f>'Inbound SOS &amp; EOD'!GX29</f>
        <v>0</v>
      </c>
      <c r="GY7" s="438">
        <f>'Inbound SOS &amp; EOD'!GY29</f>
        <v>0</v>
      </c>
      <c r="GZ7" s="438">
        <f>'Inbound SOS &amp; EOD'!GZ29</f>
        <v>0</v>
      </c>
      <c r="HA7" s="438">
        <f>'Inbound SOS &amp; EOD'!HA29</f>
        <v>0</v>
      </c>
      <c r="HB7" s="438">
        <f>'Inbound SOS &amp; EOD'!HB29</f>
        <v>0</v>
      </c>
      <c r="HC7" s="438">
        <f>'Inbound SOS &amp; EOD'!HC29</f>
        <v>0</v>
      </c>
      <c r="HD7" s="438">
        <f>'Inbound SOS &amp; EOD'!HD29</f>
        <v>0</v>
      </c>
      <c r="HE7" s="438">
        <f>'Inbound SOS &amp; EOD'!HE29</f>
        <v>0</v>
      </c>
      <c r="HF7" s="438">
        <f>'Inbound SOS &amp; EOD'!HF29</f>
        <v>0</v>
      </c>
      <c r="HG7" s="438">
        <f>'Inbound SOS &amp; EOD'!HG29</f>
        <v>0</v>
      </c>
      <c r="HH7" s="438">
        <f>'Inbound SOS &amp; EOD'!HH29</f>
        <v>0</v>
      </c>
      <c r="HI7" s="438">
        <f>'Inbound SOS &amp; EOD'!HI29</f>
        <v>0</v>
      </c>
      <c r="HJ7" s="438">
        <f>'Inbound SOS &amp; EOD'!HJ29</f>
        <v>0</v>
      </c>
      <c r="HK7" s="438">
        <f>'Inbound SOS &amp; EOD'!HK29</f>
        <v>0</v>
      </c>
      <c r="HL7" s="438">
        <f>'Inbound SOS &amp; EOD'!HL29</f>
        <v>0</v>
      </c>
      <c r="HM7" s="438">
        <f>'Inbound SOS &amp; EOD'!HM29</f>
        <v>0</v>
      </c>
      <c r="HN7" s="438">
        <f>'Inbound SOS &amp; EOD'!HN29</f>
        <v>0</v>
      </c>
      <c r="HO7" s="438">
        <f>'Inbound SOS &amp; EOD'!HO29</f>
        <v>0</v>
      </c>
      <c r="HP7" s="438">
        <f>'Inbound SOS &amp; EOD'!HP29</f>
        <v>0</v>
      </c>
      <c r="HQ7" s="438">
        <f>'Inbound SOS &amp; EOD'!HQ29</f>
        <v>0</v>
      </c>
      <c r="HR7" s="438">
        <f>'Inbound SOS &amp; EOD'!HR29</f>
        <v>0</v>
      </c>
      <c r="HS7" s="438">
        <f>'Inbound SOS &amp; EOD'!HS29</f>
        <v>0</v>
      </c>
      <c r="HT7" s="438">
        <f>'Inbound SOS &amp; EOD'!HT29</f>
        <v>0</v>
      </c>
      <c r="HU7" s="438">
        <f>'Inbound SOS &amp; EOD'!HU29</f>
        <v>0</v>
      </c>
      <c r="HV7" s="438">
        <f>'Inbound SOS &amp; EOD'!HV29</f>
        <v>0</v>
      </c>
      <c r="HW7" s="438">
        <f>'Inbound SOS &amp; EOD'!HW29</f>
        <v>0</v>
      </c>
      <c r="HX7" s="438">
        <f>'Inbound SOS &amp; EOD'!HX29</f>
        <v>0</v>
      </c>
      <c r="HY7" s="438">
        <f>'Inbound SOS &amp; EOD'!HY29</f>
        <v>0</v>
      </c>
      <c r="HZ7" s="438">
        <f>'Inbound SOS &amp; EOD'!HZ29</f>
        <v>0</v>
      </c>
      <c r="IA7" s="438">
        <f>'Inbound SOS &amp; EOD'!IA29</f>
        <v>0</v>
      </c>
      <c r="IB7" s="438">
        <f>'Inbound SOS &amp; EOD'!IB29</f>
        <v>0</v>
      </c>
      <c r="IC7" s="438">
        <f>'Inbound SOS &amp; EOD'!IC29</f>
        <v>0</v>
      </c>
      <c r="ID7" s="438">
        <f>'Inbound SOS &amp; EOD'!ID29</f>
        <v>0</v>
      </c>
      <c r="IE7" s="438">
        <f>'Inbound SOS &amp; EOD'!IE29</f>
        <v>0</v>
      </c>
      <c r="IF7" s="438">
        <f>'Inbound SOS &amp; EOD'!IF29</f>
        <v>0</v>
      </c>
      <c r="IG7" s="438">
        <f>'Inbound SOS &amp; EOD'!IG29</f>
        <v>0</v>
      </c>
      <c r="IH7" s="438">
        <f>'Inbound SOS &amp; EOD'!IH29</f>
        <v>0</v>
      </c>
      <c r="II7" s="438">
        <f>'Inbound SOS &amp; EOD'!II29</f>
        <v>0</v>
      </c>
      <c r="IJ7" s="438">
        <f>'Inbound SOS &amp; EOD'!IJ29</f>
        <v>0</v>
      </c>
      <c r="IK7" s="438">
        <f>'Inbound SOS &amp; EOD'!IK29</f>
        <v>0</v>
      </c>
      <c r="IL7" s="438">
        <f>'Inbound SOS &amp; EOD'!IL29</f>
        <v>0</v>
      </c>
      <c r="IM7" s="438">
        <f>'Inbound SOS &amp; EOD'!IM29</f>
        <v>0</v>
      </c>
      <c r="IN7" s="438">
        <f>'Inbound SOS &amp; EOD'!IN29</f>
        <v>0</v>
      </c>
      <c r="IO7" s="438">
        <f>'Inbound SOS &amp; EOD'!IO29</f>
        <v>0</v>
      </c>
      <c r="IP7" s="438">
        <f>'Inbound SOS &amp; EOD'!IP29</f>
        <v>0</v>
      </c>
      <c r="IQ7" s="438">
        <f>'Inbound SOS &amp; EOD'!IQ29</f>
        <v>0</v>
      </c>
      <c r="IR7" s="438">
        <f>'Inbound SOS &amp; EOD'!IR29</f>
        <v>0</v>
      </c>
      <c r="IS7" s="438">
        <f>'Inbound SOS &amp; EOD'!IS29</f>
        <v>0</v>
      </c>
      <c r="IT7" s="438">
        <f>'Inbound SOS &amp; EOD'!IT29</f>
        <v>0</v>
      </c>
      <c r="IU7" s="438">
        <f>'Inbound SOS &amp; EOD'!IU29</f>
        <v>0</v>
      </c>
      <c r="IV7" s="438">
        <f>'Inbound SOS &amp; EOD'!IV29</f>
        <v>0</v>
      </c>
      <c r="IW7" s="438">
        <f>'Inbound SOS &amp; EOD'!IW29</f>
        <v>0</v>
      </c>
      <c r="IX7" s="438">
        <f>'Inbound SOS &amp; EOD'!IX29</f>
        <v>0</v>
      </c>
      <c r="IY7" s="438">
        <f>'Inbound SOS &amp; EOD'!IY29</f>
        <v>0</v>
      </c>
      <c r="IZ7" s="438">
        <f>'Inbound SOS &amp; EOD'!IZ29</f>
        <v>0</v>
      </c>
      <c r="JA7" s="438">
        <f>'Inbound SOS &amp; EOD'!JA29</f>
        <v>0</v>
      </c>
      <c r="JB7" s="438">
        <f>'Inbound SOS &amp; EOD'!JB29</f>
        <v>0</v>
      </c>
      <c r="JC7" s="438">
        <f>'Inbound SOS &amp; EOD'!JC29</f>
        <v>0</v>
      </c>
      <c r="JD7" s="438">
        <f>'Inbound SOS &amp; EOD'!JD29</f>
        <v>0</v>
      </c>
      <c r="JE7" s="438">
        <f>'Inbound SOS &amp; EOD'!JE29</f>
        <v>0</v>
      </c>
      <c r="JF7" s="438">
        <f>'Inbound SOS &amp; EOD'!JF29</f>
        <v>0</v>
      </c>
      <c r="JG7" s="438">
        <f>'Inbound SOS &amp; EOD'!JG29</f>
        <v>0</v>
      </c>
      <c r="JH7" s="438">
        <f>'Inbound SOS &amp; EOD'!JH29</f>
        <v>0</v>
      </c>
      <c r="JI7" s="438">
        <f>'Inbound SOS &amp; EOD'!JI29</f>
        <v>0</v>
      </c>
      <c r="JJ7" s="438">
        <f>'Inbound SOS &amp; EOD'!JJ29</f>
        <v>0</v>
      </c>
      <c r="JK7" s="438">
        <f>'Inbound SOS &amp; EOD'!JK29</f>
        <v>0</v>
      </c>
      <c r="JL7" s="438">
        <f>'Inbound SOS &amp; EOD'!JL29</f>
        <v>0</v>
      </c>
      <c r="JM7" s="438">
        <f>'Inbound SOS &amp; EOD'!JM29</f>
        <v>0</v>
      </c>
      <c r="JN7" s="438">
        <f>'Inbound SOS &amp; EOD'!JN29</f>
        <v>0</v>
      </c>
      <c r="JO7" s="438">
        <f>'Inbound SOS &amp; EOD'!JO29</f>
        <v>0</v>
      </c>
      <c r="JP7" s="438">
        <f>'Inbound SOS &amp; EOD'!JP29</f>
        <v>0</v>
      </c>
      <c r="JQ7" s="438">
        <f>'Inbound SOS &amp; EOD'!JQ29</f>
        <v>0</v>
      </c>
      <c r="JR7" s="438">
        <f>'Inbound SOS &amp; EOD'!JR29</f>
        <v>0</v>
      </c>
      <c r="JS7" s="438">
        <f>'Inbound SOS &amp; EOD'!JS29</f>
        <v>0</v>
      </c>
      <c r="JT7" s="438">
        <f>'Inbound SOS &amp; EOD'!JT29</f>
        <v>0</v>
      </c>
      <c r="JU7" s="438">
        <f>'Inbound SOS &amp; EOD'!JU29</f>
        <v>0</v>
      </c>
      <c r="JV7" s="438">
        <f>'Inbound SOS &amp; EOD'!JV29</f>
        <v>0</v>
      </c>
      <c r="JW7" s="438">
        <f>'Inbound SOS &amp; EOD'!JW29</f>
        <v>0</v>
      </c>
      <c r="JX7" s="438">
        <f>'Inbound SOS &amp; EOD'!JX29</f>
        <v>0</v>
      </c>
      <c r="JY7" s="438">
        <f>'Inbound SOS &amp; EOD'!JY29</f>
        <v>0</v>
      </c>
      <c r="JZ7" s="438">
        <f>'Inbound SOS &amp; EOD'!JZ29</f>
        <v>0</v>
      </c>
      <c r="KA7" s="438">
        <f>'Inbound SOS &amp; EOD'!KA29</f>
        <v>0</v>
      </c>
      <c r="KB7" s="438">
        <f>'Inbound SOS &amp; EOD'!KB29</f>
        <v>0</v>
      </c>
      <c r="KC7" s="438">
        <f>'Inbound SOS &amp; EOD'!KC29</f>
        <v>0</v>
      </c>
      <c r="KD7" s="438">
        <f>'Inbound SOS &amp; EOD'!KD29</f>
        <v>0</v>
      </c>
      <c r="KE7" s="438">
        <f>'Inbound SOS &amp; EOD'!KE29</f>
        <v>0</v>
      </c>
      <c r="KF7" s="438">
        <f>'Inbound SOS &amp; EOD'!KF29</f>
        <v>0</v>
      </c>
      <c r="KG7" s="438">
        <f>'Inbound SOS &amp; EOD'!KG29</f>
        <v>0</v>
      </c>
      <c r="KH7" s="438">
        <f>'Inbound SOS &amp; EOD'!KH29</f>
        <v>0</v>
      </c>
      <c r="KI7" s="438">
        <f>'Inbound SOS &amp; EOD'!KI29</f>
        <v>0</v>
      </c>
      <c r="KJ7" s="438">
        <f>'Inbound SOS &amp; EOD'!KJ29</f>
        <v>0</v>
      </c>
      <c r="KK7" s="438">
        <f>'Inbound SOS &amp; EOD'!KK29</f>
        <v>0</v>
      </c>
      <c r="KL7" s="438">
        <f>'Inbound SOS &amp; EOD'!KL29</f>
        <v>0</v>
      </c>
      <c r="KM7" s="438">
        <f>'Inbound SOS &amp; EOD'!KM29</f>
        <v>0</v>
      </c>
      <c r="KN7" s="438">
        <f>'Inbound SOS &amp; EOD'!KN29</f>
        <v>0</v>
      </c>
      <c r="KO7" s="438">
        <f>'Inbound SOS &amp; EOD'!KO29</f>
        <v>0</v>
      </c>
      <c r="KP7" s="438">
        <f>'Inbound SOS &amp; EOD'!KP29</f>
        <v>0</v>
      </c>
      <c r="KQ7" s="438">
        <f>'Inbound SOS &amp; EOD'!KQ29</f>
        <v>0</v>
      </c>
      <c r="KR7" s="438">
        <f>'Inbound SOS &amp; EOD'!KR29</f>
        <v>0</v>
      </c>
      <c r="KS7" s="438">
        <f>'Inbound SOS &amp; EOD'!KS29</f>
        <v>0</v>
      </c>
      <c r="KT7" s="438">
        <f>'Inbound SOS &amp; EOD'!KT29</f>
        <v>0</v>
      </c>
      <c r="KU7" s="438">
        <f>'Inbound SOS &amp; EOD'!KU29</f>
        <v>0</v>
      </c>
      <c r="KV7" s="438">
        <f>'Inbound SOS &amp; EOD'!KV29</f>
        <v>0</v>
      </c>
      <c r="KW7" s="438">
        <f>'Inbound SOS &amp; EOD'!KW29</f>
        <v>0</v>
      </c>
      <c r="KX7" s="438">
        <f>'Inbound SOS &amp; EOD'!KX29</f>
        <v>0</v>
      </c>
      <c r="KY7" s="438">
        <f>'Inbound SOS &amp; EOD'!KY29</f>
        <v>0</v>
      </c>
      <c r="KZ7" s="438">
        <f>'Inbound SOS &amp; EOD'!KZ29</f>
        <v>0</v>
      </c>
      <c r="LA7" s="438">
        <f>'Inbound SOS &amp; EOD'!LA29</f>
        <v>0</v>
      </c>
      <c r="LB7" s="438">
        <f>'Inbound SOS &amp; EOD'!LB29</f>
        <v>0</v>
      </c>
      <c r="LC7" s="438">
        <f>'Inbound SOS &amp; EOD'!LC29</f>
        <v>0</v>
      </c>
      <c r="LD7" s="438">
        <f>'Inbound SOS &amp; EOD'!LD29</f>
        <v>0</v>
      </c>
      <c r="LE7" s="438">
        <f>'Inbound SOS &amp; EOD'!LE29</f>
        <v>0</v>
      </c>
      <c r="LF7" s="438">
        <f>'Inbound SOS &amp; EOD'!LF29</f>
        <v>0</v>
      </c>
      <c r="LG7" s="438">
        <f>'Inbound SOS &amp; EOD'!LG29</f>
        <v>0</v>
      </c>
      <c r="LH7" s="438">
        <f>'Inbound SOS &amp; EOD'!LH29</f>
        <v>0</v>
      </c>
      <c r="LI7" s="438">
        <f>'Inbound SOS &amp; EOD'!LI29</f>
        <v>0</v>
      </c>
      <c r="LJ7" s="438">
        <f>'Inbound SOS &amp; EOD'!LJ29</f>
        <v>0</v>
      </c>
      <c r="LK7" s="438">
        <f>'Inbound SOS &amp; EOD'!LK29</f>
        <v>0</v>
      </c>
      <c r="LL7" s="438">
        <f>'Inbound SOS &amp; EOD'!LL29</f>
        <v>0</v>
      </c>
      <c r="LM7" s="438">
        <f>'Inbound SOS &amp; EOD'!LM29</f>
        <v>0</v>
      </c>
      <c r="LN7" s="438">
        <f>'Inbound SOS &amp; EOD'!LN29</f>
        <v>0</v>
      </c>
      <c r="LO7" s="438">
        <f>'Inbound SOS &amp; EOD'!LO29</f>
        <v>0</v>
      </c>
      <c r="LP7" s="438">
        <f>'Inbound SOS &amp; EOD'!LP29</f>
        <v>0</v>
      </c>
      <c r="LQ7" s="438">
        <f>'Inbound SOS &amp; EOD'!LQ29</f>
        <v>0</v>
      </c>
      <c r="LR7" s="438">
        <f>'Inbound SOS &amp; EOD'!LR29</f>
        <v>0</v>
      </c>
      <c r="LS7" s="438">
        <f>'Inbound SOS &amp; EOD'!LS29</f>
        <v>0</v>
      </c>
      <c r="LT7" s="438">
        <f>'Inbound SOS &amp; EOD'!LT29</f>
        <v>0</v>
      </c>
      <c r="LU7" s="438">
        <f>'Inbound SOS &amp; EOD'!LU29</f>
        <v>0</v>
      </c>
      <c r="LV7" s="438">
        <f>'Inbound SOS &amp; EOD'!LV29</f>
        <v>0</v>
      </c>
      <c r="LW7" s="438">
        <f>'Inbound SOS &amp; EOD'!LW29</f>
        <v>0</v>
      </c>
      <c r="LX7" s="438">
        <f>'Inbound SOS &amp; EOD'!LX29</f>
        <v>0</v>
      </c>
      <c r="LY7" s="438">
        <f>'Inbound SOS &amp; EOD'!LY29</f>
        <v>0</v>
      </c>
      <c r="LZ7" s="438">
        <f>'Inbound SOS &amp; EOD'!LZ29</f>
        <v>0</v>
      </c>
      <c r="MA7" s="438">
        <f>'Inbound SOS &amp; EOD'!MA29</f>
        <v>0</v>
      </c>
      <c r="MB7" s="438">
        <f>'Inbound SOS &amp; EOD'!MB29</f>
        <v>0</v>
      </c>
      <c r="MC7" s="438">
        <f>'Inbound SOS &amp; EOD'!MC29</f>
        <v>0</v>
      </c>
      <c r="MD7" s="438">
        <f>'Inbound SOS &amp; EOD'!MD29</f>
        <v>0</v>
      </c>
      <c r="ME7" s="438">
        <f>'Inbound SOS &amp; EOD'!ME29</f>
        <v>0</v>
      </c>
      <c r="MF7" s="438">
        <f>'Inbound SOS &amp; EOD'!MF29</f>
        <v>0</v>
      </c>
      <c r="MG7" s="438">
        <f>'Inbound SOS &amp; EOD'!MG29</f>
        <v>0</v>
      </c>
      <c r="MH7" s="438">
        <f>'Inbound SOS &amp; EOD'!MH29</f>
        <v>0</v>
      </c>
      <c r="MI7" s="438">
        <f>'Inbound SOS &amp; EOD'!MI29</f>
        <v>0</v>
      </c>
      <c r="MJ7" s="438">
        <f>'Inbound SOS &amp; EOD'!MJ29</f>
        <v>0</v>
      </c>
      <c r="MK7" s="438">
        <f>'Inbound SOS &amp; EOD'!MK29</f>
        <v>0</v>
      </c>
      <c r="ML7" s="438">
        <f>'Inbound SOS &amp; EOD'!ML29</f>
        <v>0</v>
      </c>
      <c r="MM7" s="438">
        <f>'Inbound SOS &amp; EOD'!MM29</f>
        <v>0</v>
      </c>
      <c r="MN7" s="438">
        <f>'Inbound SOS &amp; EOD'!MN29</f>
        <v>0</v>
      </c>
      <c r="MO7" s="438">
        <f>'Inbound SOS &amp; EOD'!MO29</f>
        <v>0</v>
      </c>
      <c r="MP7" s="438">
        <f>'Inbound SOS &amp; EOD'!MP29</f>
        <v>0</v>
      </c>
      <c r="MQ7" s="438">
        <f>'Inbound SOS &amp; EOD'!MQ29</f>
        <v>0</v>
      </c>
      <c r="MR7" s="438">
        <f>'Inbound SOS &amp; EOD'!MR29</f>
        <v>0</v>
      </c>
      <c r="MS7" s="438">
        <f>'Inbound SOS &amp; EOD'!MS29</f>
        <v>0</v>
      </c>
      <c r="MT7" s="438">
        <f>'Inbound SOS &amp; EOD'!MT29</f>
        <v>0</v>
      </c>
      <c r="MU7" s="438">
        <f>'Inbound SOS &amp; EOD'!MU29</f>
        <v>0</v>
      </c>
      <c r="MV7" s="438">
        <f>'Inbound SOS &amp; EOD'!MV29</f>
        <v>0</v>
      </c>
      <c r="MW7" s="438">
        <f>'Inbound SOS &amp; EOD'!MW29</f>
        <v>0</v>
      </c>
      <c r="MX7" s="438">
        <f>'Inbound SOS &amp; EOD'!MX29</f>
        <v>0</v>
      </c>
      <c r="MY7" s="438">
        <f>'Inbound SOS &amp; EOD'!MY29</f>
        <v>0</v>
      </c>
      <c r="MZ7" s="438">
        <f>'Inbound SOS &amp; EOD'!MZ29</f>
        <v>0</v>
      </c>
      <c r="NA7" s="438">
        <f>'Inbound SOS &amp; EOD'!NA29</f>
        <v>0</v>
      </c>
      <c r="NB7" s="438">
        <f>'Inbound SOS &amp; EOD'!NB29</f>
        <v>0</v>
      </c>
      <c r="NC7" s="438">
        <f>'Inbound SOS &amp; EOD'!NC29</f>
        <v>0</v>
      </c>
      <c r="ND7" s="438">
        <f>'Inbound SOS &amp; EOD'!ND29</f>
        <v>0</v>
      </c>
      <c r="NE7" s="438">
        <f>'Inbound SOS &amp; EOD'!NE29</f>
        <v>0</v>
      </c>
      <c r="NF7" s="438">
        <f>'Inbound SOS &amp; EOD'!NF29</f>
        <v>0</v>
      </c>
      <c r="NG7" s="438">
        <f>'Inbound SOS &amp; EOD'!NG29</f>
        <v>0</v>
      </c>
      <c r="NH7" s="438">
        <f>'Inbound SOS &amp; EOD'!NH29</f>
        <v>0</v>
      </c>
      <c r="NI7" s="240">
        <f>'Inbound SOS &amp; EOD'!ABO29</f>
        <v>0</v>
      </c>
      <c r="NJ7" s="240">
        <f>'Inbound SOS &amp; EOD'!ABP29</f>
        <v>0</v>
      </c>
      <c r="NK7" s="240">
        <f>'Inbound SOS &amp; EOD'!ABQ29</f>
        <v>0</v>
      </c>
      <c r="NL7" s="240">
        <f>'Inbound SOS &amp; EOD'!ABR29</f>
        <v>0</v>
      </c>
      <c r="NM7" s="240">
        <f>'Inbound SOS &amp; EOD'!ABS29</f>
        <v>0</v>
      </c>
      <c r="NN7" s="240">
        <f>'Inbound SOS &amp; EOD'!ABT29</f>
        <v>0</v>
      </c>
      <c r="NO7" s="240">
        <f>'Inbound SOS &amp; EOD'!ABU29</f>
        <v>0</v>
      </c>
      <c r="NP7" s="240">
        <f>'Inbound SOS &amp; EOD'!ABV29</f>
        <v>0</v>
      </c>
      <c r="NQ7" s="240">
        <f>'Inbound SOS &amp; EOD'!ABW29</f>
        <v>0</v>
      </c>
      <c r="NR7" s="240">
        <f>'Inbound SOS &amp; EOD'!ABX29</f>
        <v>0</v>
      </c>
      <c r="NS7" s="240">
        <f>'Inbound SOS &amp; EOD'!ABY29</f>
        <v>0</v>
      </c>
      <c r="NT7" s="240">
        <f>'Inbound SOS &amp; EOD'!ABZ29</f>
        <v>0</v>
      </c>
      <c r="NU7" s="240">
        <f>'Inbound SOS &amp; EOD'!ACA29</f>
        <v>0</v>
      </c>
      <c r="NV7" s="240">
        <f>'Inbound SOS &amp; EOD'!ACB29</f>
        <v>0</v>
      </c>
      <c r="NW7" s="240">
        <f>'Inbound SOS &amp; EOD'!ACC29</f>
        <v>0</v>
      </c>
      <c r="NX7" s="240">
        <f>'Inbound SOS &amp; EOD'!ACD29</f>
        <v>0</v>
      </c>
      <c r="NY7" s="240">
        <f>'Inbound SOS &amp; EOD'!ACE29</f>
        <v>0</v>
      </c>
      <c r="NZ7" s="240">
        <f>'Inbound SOS &amp; EOD'!ACF29</f>
        <v>0</v>
      </c>
      <c r="OA7" s="240">
        <f>'Inbound SOS &amp; EOD'!ACG29</f>
        <v>0</v>
      </c>
      <c r="OB7" s="240">
        <f>'Inbound SOS &amp; EOD'!ACH29</f>
        <v>0</v>
      </c>
      <c r="OC7" s="240">
        <f>'Inbound SOS &amp; EOD'!ACI29</f>
        <v>0</v>
      </c>
      <c r="OD7" s="240">
        <f>'Inbound SOS &amp; EOD'!ACJ29</f>
        <v>0</v>
      </c>
      <c r="OE7" s="240">
        <f>'Inbound SOS &amp; EOD'!ACK29</f>
        <v>0</v>
      </c>
      <c r="OF7" s="240">
        <f>'Inbound SOS &amp; EOD'!ACL29</f>
        <v>0</v>
      </c>
      <c r="OG7" s="240">
        <f>'Inbound SOS &amp; EOD'!ACM29</f>
        <v>0</v>
      </c>
      <c r="OH7" s="240">
        <f>'Inbound SOS &amp; EOD'!ACN29</f>
        <v>0</v>
      </c>
      <c r="OI7" s="240">
        <f>'Inbound SOS &amp; EOD'!ACO29</f>
        <v>0</v>
      </c>
      <c r="OJ7" s="240">
        <f>'Inbound SOS &amp; EOD'!ACP29</f>
        <v>0</v>
      </c>
      <c r="OK7" s="240">
        <f>'Inbound SOS &amp; EOD'!ACQ29</f>
        <v>0</v>
      </c>
      <c r="OL7" s="240">
        <f>'Inbound SOS &amp; EOD'!ACR29</f>
        <v>0</v>
      </c>
      <c r="OM7" s="240">
        <f>'Inbound SOS &amp; EOD'!ACS29</f>
        <v>0</v>
      </c>
      <c r="ON7" s="240">
        <f>'Inbound SOS &amp; EOD'!ACT29</f>
        <v>0</v>
      </c>
      <c r="OO7" s="240">
        <f>'Inbound SOS &amp; EOD'!ACU29</f>
        <v>0</v>
      </c>
      <c r="OP7" s="240">
        <f>'Inbound SOS &amp; EOD'!ACV29</f>
        <v>0</v>
      </c>
      <c r="OQ7" s="240">
        <f>'Inbound SOS &amp; EOD'!ACW29</f>
        <v>0</v>
      </c>
      <c r="OR7" s="240">
        <f>'Inbound SOS &amp; EOD'!ACX29</f>
        <v>0</v>
      </c>
      <c r="OS7" s="240">
        <f>'Inbound SOS &amp; EOD'!ACY29</f>
        <v>0</v>
      </c>
      <c r="OT7" s="240">
        <f>'Inbound SOS &amp; EOD'!ACZ29</f>
        <v>0</v>
      </c>
      <c r="OU7" s="240">
        <f>'Inbound SOS &amp; EOD'!ADA29</f>
        <v>0</v>
      </c>
      <c r="OV7" s="240">
        <f>'Inbound SOS &amp; EOD'!ADB29</f>
        <v>0</v>
      </c>
      <c r="OW7" s="240">
        <f>'Inbound SOS &amp; EOD'!ADC29</f>
        <v>0</v>
      </c>
      <c r="OX7" s="240">
        <f>'Inbound SOS &amp; EOD'!ADD29</f>
        <v>0</v>
      </c>
      <c r="OY7" s="240">
        <f>'Inbound SOS &amp; EOD'!ADE29</f>
        <v>0</v>
      </c>
      <c r="OZ7" s="240">
        <f>'Inbound SOS &amp; EOD'!ADF29</f>
        <v>0</v>
      </c>
      <c r="PA7" s="240">
        <f>'Inbound SOS &amp; EOD'!ADG29</f>
        <v>0</v>
      </c>
      <c r="PB7" s="240">
        <f>'Inbound SOS &amp; EOD'!ADH29</f>
        <v>0</v>
      </c>
      <c r="PC7" s="240">
        <f>'Inbound SOS &amp; EOD'!ADI29</f>
        <v>0</v>
      </c>
      <c r="PD7" s="240">
        <f>'Inbound SOS &amp; EOD'!ADJ29</f>
        <v>0</v>
      </c>
      <c r="PE7" s="240">
        <f>'Inbound SOS &amp; EOD'!ADK29</f>
        <v>0</v>
      </c>
      <c r="PF7" s="240">
        <f>'Inbound SOS &amp; EOD'!ADL29</f>
        <v>0</v>
      </c>
      <c r="PG7" s="240">
        <f>'Inbound SOS &amp; EOD'!ADM29</f>
        <v>0</v>
      </c>
      <c r="PH7" s="240">
        <f>'Inbound SOS &amp; EOD'!ADN29</f>
        <v>0</v>
      </c>
      <c r="PI7" s="240">
        <f>'Inbound SOS &amp; EOD'!ADO29</f>
        <v>0</v>
      </c>
      <c r="PJ7" s="240">
        <f>'Inbound SOS &amp; EOD'!ADP29</f>
        <v>0</v>
      </c>
      <c r="PK7" s="240">
        <f>'Inbound SOS &amp; EOD'!ADQ29</f>
        <v>0</v>
      </c>
      <c r="PL7" s="240">
        <f>'Inbound SOS &amp; EOD'!ADR29</f>
        <v>0</v>
      </c>
      <c r="PM7" s="240">
        <f>'Inbound SOS &amp; EOD'!ADS29</f>
        <v>0</v>
      </c>
      <c r="PN7" s="240">
        <f>'Inbound SOS &amp; EOD'!ADT29</f>
        <v>0</v>
      </c>
      <c r="PO7" s="240">
        <f>'Inbound SOS &amp; EOD'!ADU29</f>
        <v>0</v>
      </c>
      <c r="PP7" s="240">
        <f>'Inbound SOS &amp; EOD'!ADV29</f>
        <v>0</v>
      </c>
      <c r="PQ7" s="240">
        <f>'Inbound SOS &amp; EOD'!ADW29</f>
        <v>0</v>
      </c>
      <c r="PR7" s="240">
        <f>'Inbound SOS &amp; EOD'!ADX29</f>
        <v>0</v>
      </c>
      <c r="PS7" s="240">
        <f>'Inbound SOS &amp; EOD'!ADY29</f>
        <v>0</v>
      </c>
      <c r="PT7" s="240">
        <f>'Inbound SOS &amp; EOD'!ADZ29</f>
        <v>0</v>
      </c>
      <c r="PU7" s="240">
        <f>'Inbound SOS &amp; EOD'!AEA29</f>
        <v>0</v>
      </c>
      <c r="PV7" s="240">
        <f>'Inbound SOS &amp; EOD'!AEB29</f>
        <v>0</v>
      </c>
      <c r="PW7" s="240">
        <f>'Inbound SOS &amp; EOD'!AEC29</f>
        <v>0</v>
      </c>
      <c r="PX7" s="240">
        <f>'Inbound SOS &amp; EOD'!AED29</f>
        <v>0</v>
      </c>
      <c r="PY7" s="240">
        <f>'Inbound SOS &amp; EOD'!AEE29</f>
        <v>0</v>
      </c>
      <c r="PZ7" s="240">
        <f>'Inbound SOS &amp; EOD'!AEF29</f>
        <v>0</v>
      </c>
      <c r="QA7" s="240">
        <f>'Inbound SOS &amp; EOD'!AEG29</f>
        <v>0</v>
      </c>
      <c r="QB7" s="240">
        <f>'Inbound SOS &amp; EOD'!AEH29</f>
        <v>0</v>
      </c>
      <c r="QC7" s="240">
        <f>'Inbound SOS &amp; EOD'!AEI29</f>
        <v>0</v>
      </c>
      <c r="QD7" s="240">
        <f>'Inbound SOS &amp; EOD'!AEJ29</f>
        <v>0</v>
      </c>
      <c r="QE7" s="240">
        <f>'Inbound SOS &amp; EOD'!AEK29</f>
        <v>0</v>
      </c>
      <c r="QF7" s="240">
        <f>'Inbound SOS &amp; EOD'!AEL29</f>
        <v>0</v>
      </c>
      <c r="QG7" s="240">
        <f>'Inbound SOS &amp; EOD'!AEM29</f>
        <v>0</v>
      </c>
      <c r="QH7" s="240">
        <f>'Inbound SOS &amp; EOD'!AEN29</f>
        <v>0</v>
      </c>
      <c r="QI7" s="240">
        <f>'Inbound SOS &amp; EOD'!AEO29</f>
        <v>0</v>
      </c>
      <c r="QJ7" s="240">
        <f>'Inbound SOS &amp; EOD'!AEP29</f>
        <v>0</v>
      </c>
      <c r="QK7" s="240">
        <f>'Inbound SOS &amp; EOD'!AEQ29</f>
        <v>0</v>
      </c>
      <c r="QL7" s="240">
        <f>'Inbound SOS &amp; EOD'!AER29</f>
        <v>0</v>
      </c>
      <c r="QM7" s="240">
        <f>'Inbound SOS &amp; EOD'!AES29</f>
        <v>0</v>
      </c>
      <c r="QN7" s="240">
        <f>'Inbound SOS &amp; EOD'!AET29</f>
        <v>0</v>
      </c>
      <c r="QO7" s="240">
        <f>'Inbound SOS &amp; EOD'!AEU29</f>
        <v>0</v>
      </c>
      <c r="QP7" s="240">
        <f>'Inbound SOS &amp; EOD'!AEV29</f>
        <v>0</v>
      </c>
      <c r="QQ7" s="240">
        <f>'Inbound SOS &amp; EOD'!AEW29</f>
        <v>0</v>
      </c>
      <c r="QR7" s="240">
        <f>'Inbound SOS &amp; EOD'!AEX29</f>
        <v>0</v>
      </c>
      <c r="QS7" s="240">
        <f>'Inbound SOS &amp; EOD'!AEY29</f>
        <v>0</v>
      </c>
      <c r="QT7" s="240">
        <f>'Inbound SOS &amp; EOD'!AEZ29</f>
        <v>0</v>
      </c>
      <c r="QU7" s="240">
        <f>'Inbound SOS &amp; EOD'!AFA29</f>
        <v>0</v>
      </c>
      <c r="QV7" s="240">
        <f>'Inbound SOS &amp; EOD'!AFB29</f>
        <v>0</v>
      </c>
      <c r="QW7" s="240">
        <f>'Inbound SOS &amp; EOD'!AFC29</f>
        <v>0</v>
      </c>
      <c r="QX7" s="240">
        <f>'Inbound SOS &amp; EOD'!AFD29</f>
        <v>0</v>
      </c>
      <c r="QY7" s="240">
        <f>'Inbound SOS &amp; EOD'!AFE29</f>
        <v>0</v>
      </c>
      <c r="QZ7" s="240">
        <f>'Inbound SOS &amp; EOD'!AFF29</f>
        <v>0</v>
      </c>
      <c r="RA7" s="240">
        <f>'Inbound SOS &amp; EOD'!AFG29</f>
        <v>0</v>
      </c>
      <c r="RB7" s="240">
        <f>'Inbound SOS &amp; EOD'!AFH29</f>
        <v>0</v>
      </c>
      <c r="RC7" s="240">
        <f>'Inbound SOS &amp; EOD'!AFI29</f>
        <v>0</v>
      </c>
      <c r="RD7" s="240">
        <f>'Inbound SOS &amp; EOD'!AFJ29</f>
        <v>0</v>
      </c>
      <c r="RE7" s="240">
        <f>'Inbound SOS &amp; EOD'!AFK29</f>
        <v>0</v>
      </c>
      <c r="RF7" s="240">
        <f>'Inbound SOS &amp; EOD'!AFL29</f>
        <v>0</v>
      </c>
      <c r="RG7" s="240">
        <f>'Inbound SOS &amp; EOD'!AFM29</f>
        <v>0</v>
      </c>
      <c r="RH7" s="240">
        <f>'Inbound SOS &amp; EOD'!AFN29</f>
        <v>0</v>
      </c>
      <c r="RI7" s="240">
        <f>'Inbound SOS &amp; EOD'!AFO29</f>
        <v>0</v>
      </c>
      <c r="RJ7" s="240">
        <f>'Inbound SOS &amp; EOD'!AFP29</f>
        <v>0</v>
      </c>
      <c r="RK7" s="240">
        <f>'Inbound SOS &amp; EOD'!AFQ29</f>
        <v>0</v>
      </c>
      <c r="RL7" s="240">
        <f>'Inbound SOS &amp; EOD'!AFR29</f>
        <v>0</v>
      </c>
      <c r="RM7" s="240">
        <f>'Inbound SOS &amp; EOD'!AFS29</f>
        <v>0</v>
      </c>
      <c r="RN7" s="240">
        <f>'Inbound SOS &amp; EOD'!AFT29</f>
        <v>0</v>
      </c>
      <c r="RO7" s="240">
        <f>'Inbound SOS &amp; EOD'!AFU29</f>
        <v>0</v>
      </c>
      <c r="RP7" s="240">
        <f>'Inbound SOS &amp; EOD'!AFV29</f>
        <v>0</v>
      </c>
      <c r="RQ7" s="240">
        <f>'Inbound SOS &amp; EOD'!AFW29</f>
        <v>0</v>
      </c>
      <c r="RR7" s="240">
        <f>'Inbound SOS &amp; EOD'!AFX29</f>
        <v>0</v>
      </c>
      <c r="RS7" s="240">
        <f>'Inbound SOS &amp; EOD'!AFY29</f>
        <v>0</v>
      </c>
      <c r="RT7" s="240">
        <f>'Inbound SOS &amp; EOD'!AFZ29</f>
        <v>0</v>
      </c>
      <c r="RU7" s="240">
        <f>'Inbound SOS &amp; EOD'!AGA29</f>
        <v>0</v>
      </c>
      <c r="RV7" s="240">
        <f>'Inbound SOS &amp; EOD'!AGB29</f>
        <v>0</v>
      </c>
      <c r="RW7" s="240">
        <f>'Inbound SOS &amp; EOD'!AGC29</f>
        <v>0</v>
      </c>
      <c r="RX7" s="240">
        <f>'Inbound SOS &amp; EOD'!AGD29</f>
        <v>0</v>
      </c>
      <c r="RY7" s="240">
        <f>'Inbound SOS &amp; EOD'!AGE29</f>
        <v>0</v>
      </c>
      <c r="RZ7" s="240">
        <f>'Inbound SOS &amp; EOD'!AGF29</f>
        <v>0</v>
      </c>
      <c r="SA7" s="240">
        <f>'Inbound SOS &amp; EOD'!AGG29</f>
        <v>0</v>
      </c>
      <c r="SB7" s="240">
        <f>'Inbound SOS &amp; EOD'!AGH29</f>
        <v>0</v>
      </c>
      <c r="SC7" s="240">
        <f>'Inbound SOS &amp; EOD'!AGI29</f>
        <v>0</v>
      </c>
      <c r="SD7" s="240">
        <f>'Inbound SOS &amp; EOD'!AGJ29</f>
        <v>0</v>
      </c>
      <c r="SE7" s="240">
        <f>'Inbound SOS &amp; EOD'!AGK29</f>
        <v>0</v>
      </c>
      <c r="SF7" s="240">
        <f>'Inbound SOS &amp; EOD'!AGL29</f>
        <v>0</v>
      </c>
      <c r="SG7" s="240">
        <f>'Inbound SOS &amp; EOD'!AGM29</f>
        <v>0</v>
      </c>
      <c r="SH7" s="240">
        <f>'Inbound SOS &amp; EOD'!AGN29</f>
        <v>0</v>
      </c>
      <c r="SI7" s="240">
        <f>'Inbound SOS &amp; EOD'!AGO29</f>
        <v>0</v>
      </c>
      <c r="SJ7" s="240">
        <f>'Inbound SOS &amp; EOD'!AGP29</f>
        <v>0</v>
      </c>
      <c r="SK7" s="240">
        <f>'Inbound SOS &amp; EOD'!AGQ29</f>
        <v>0</v>
      </c>
      <c r="SL7" s="240">
        <f>'Inbound SOS &amp; EOD'!AGR29</f>
        <v>0</v>
      </c>
      <c r="SM7" s="240">
        <f>'Inbound SOS &amp; EOD'!AGS29</f>
        <v>0</v>
      </c>
      <c r="SN7" s="240">
        <f>'Inbound SOS &amp; EOD'!AGT29</f>
        <v>0</v>
      </c>
      <c r="SO7" s="240">
        <f>'Inbound SOS &amp; EOD'!AGU29</f>
        <v>0</v>
      </c>
      <c r="SP7" s="240">
        <f>'Inbound SOS &amp; EOD'!AGV29</f>
        <v>0</v>
      </c>
      <c r="SQ7" s="240">
        <f>'Inbound SOS &amp; EOD'!AGW29</f>
        <v>0</v>
      </c>
      <c r="SR7" s="240">
        <f>'Inbound SOS &amp; EOD'!AGX29</f>
        <v>0</v>
      </c>
      <c r="SS7" s="240">
        <f>'Inbound SOS &amp; EOD'!AGY29</f>
        <v>0</v>
      </c>
      <c r="ST7" s="240">
        <f>'Inbound SOS &amp; EOD'!AGZ29</f>
        <v>0</v>
      </c>
      <c r="SU7" s="240">
        <f>'Inbound SOS &amp; EOD'!AHA29</f>
        <v>0</v>
      </c>
      <c r="SV7" s="240">
        <f>'Inbound SOS &amp; EOD'!AHB29</f>
        <v>0</v>
      </c>
      <c r="SW7" s="240">
        <f>'Inbound SOS &amp; EOD'!AHC29</f>
        <v>0</v>
      </c>
      <c r="SX7" s="240">
        <f>'Inbound SOS &amp; EOD'!AHD29</f>
        <v>0</v>
      </c>
      <c r="SY7" s="240">
        <f>'Inbound SOS &amp; EOD'!AHE29</f>
        <v>0</v>
      </c>
      <c r="SZ7" s="240">
        <f>'Inbound SOS &amp; EOD'!AHF29</f>
        <v>0</v>
      </c>
      <c r="TA7" s="240">
        <f>'Inbound SOS &amp; EOD'!AHG29</f>
        <v>0</v>
      </c>
      <c r="TB7" s="240">
        <f>'Inbound SOS &amp; EOD'!AHH29</f>
        <v>0</v>
      </c>
      <c r="TC7" s="240">
        <f>'Inbound SOS &amp; EOD'!AHI29</f>
        <v>0</v>
      </c>
      <c r="TD7" s="240">
        <f>'Inbound SOS &amp; EOD'!AHJ29</f>
        <v>0</v>
      </c>
      <c r="TE7" s="240">
        <f>'Inbound SOS &amp; EOD'!AHK29</f>
        <v>0</v>
      </c>
      <c r="TF7" s="240">
        <f>'Inbound SOS &amp; EOD'!AHL29</f>
        <v>0</v>
      </c>
      <c r="TG7" s="240">
        <f>'Inbound SOS &amp; EOD'!AHM29</f>
        <v>0</v>
      </c>
      <c r="TH7" s="240">
        <f>'Inbound SOS &amp; EOD'!AHN29</f>
        <v>0</v>
      </c>
      <c r="TI7" s="240">
        <f>'Inbound SOS &amp; EOD'!AHO29</f>
        <v>0</v>
      </c>
      <c r="TJ7" s="240">
        <f>'Inbound SOS &amp; EOD'!AHP29</f>
        <v>0</v>
      </c>
      <c r="TK7" s="240">
        <f>'Inbound SOS &amp; EOD'!AHQ29</f>
        <v>0</v>
      </c>
      <c r="TL7" s="240">
        <f>'Inbound SOS &amp; EOD'!AHR29</f>
        <v>0</v>
      </c>
      <c r="TM7" s="240">
        <f>'Inbound SOS &amp; EOD'!AHS29</f>
        <v>0</v>
      </c>
      <c r="TN7" s="240">
        <f>'Inbound SOS &amp; EOD'!AHT29</f>
        <v>0</v>
      </c>
      <c r="TO7" s="240">
        <f>'Inbound SOS &amp; EOD'!AHU29</f>
        <v>0</v>
      </c>
      <c r="TP7" s="240">
        <f>'Inbound SOS &amp; EOD'!AHV29</f>
        <v>0</v>
      </c>
      <c r="TQ7" s="240">
        <f>'Inbound SOS &amp; EOD'!AHW29</f>
        <v>0</v>
      </c>
      <c r="TR7" s="240">
        <f>'Inbound SOS &amp; EOD'!AHX29</f>
        <v>0</v>
      </c>
      <c r="TS7" s="240">
        <f>'Inbound SOS &amp; EOD'!AHY29</f>
        <v>0</v>
      </c>
      <c r="TT7" s="240">
        <f>'Inbound SOS &amp; EOD'!AHZ29</f>
        <v>0</v>
      </c>
      <c r="TU7" s="240">
        <f>'Inbound SOS &amp; EOD'!AIA29</f>
        <v>0</v>
      </c>
      <c r="TV7" s="240">
        <f>'Inbound SOS &amp; EOD'!AIB29</f>
        <v>0</v>
      </c>
      <c r="TW7" s="240">
        <f>'Inbound SOS &amp; EOD'!AIC29</f>
        <v>0</v>
      </c>
      <c r="TX7" s="240">
        <f>'Inbound SOS &amp; EOD'!AID29</f>
        <v>0</v>
      </c>
      <c r="TY7" s="240">
        <f>'Inbound SOS &amp; EOD'!AIE29</f>
        <v>0</v>
      </c>
      <c r="TZ7" s="240">
        <f>'Inbound SOS &amp; EOD'!AIF29</f>
        <v>0</v>
      </c>
      <c r="UA7" s="240">
        <f>'Inbound SOS &amp; EOD'!AIG29</f>
        <v>0</v>
      </c>
      <c r="UB7" s="240">
        <f>'Inbound SOS &amp; EOD'!AIH29</f>
        <v>0</v>
      </c>
      <c r="UC7" s="240">
        <f>'Inbound SOS &amp; EOD'!AII29</f>
        <v>0</v>
      </c>
      <c r="UD7" s="240">
        <f>'Inbound SOS &amp; EOD'!AIJ29</f>
        <v>0</v>
      </c>
      <c r="UE7" s="240">
        <f>'Inbound SOS &amp; EOD'!AIK29</f>
        <v>0</v>
      </c>
      <c r="UF7" s="240">
        <f>'Inbound SOS &amp; EOD'!AIL29</f>
        <v>0</v>
      </c>
      <c r="UG7" s="240">
        <f>'Inbound SOS &amp; EOD'!AIM29</f>
        <v>0</v>
      </c>
      <c r="UH7" s="240">
        <f>'Inbound SOS &amp; EOD'!AIN29</f>
        <v>0</v>
      </c>
      <c r="UI7" s="240">
        <f>'Inbound SOS &amp; EOD'!AIO29</f>
        <v>0</v>
      </c>
      <c r="UJ7" s="240">
        <f>'Inbound SOS &amp; EOD'!AIP29</f>
        <v>0</v>
      </c>
      <c r="UK7" s="240">
        <f>'Inbound SOS &amp; EOD'!AIQ29</f>
        <v>0</v>
      </c>
      <c r="UL7" s="240">
        <f>'Inbound SOS &amp; EOD'!AIR29</f>
        <v>0</v>
      </c>
      <c r="UM7" s="240">
        <f>'Inbound SOS &amp; EOD'!AIS29</f>
        <v>0</v>
      </c>
      <c r="UN7" s="240">
        <f>'Inbound SOS &amp; EOD'!AIT29</f>
        <v>0</v>
      </c>
      <c r="UO7" s="240">
        <f>'Inbound SOS &amp; EOD'!AIU29</f>
        <v>0</v>
      </c>
      <c r="UP7" s="240">
        <f>'Inbound SOS &amp; EOD'!AIV29</f>
        <v>0</v>
      </c>
      <c r="UQ7" s="240">
        <f>'Inbound SOS &amp; EOD'!AIW29</f>
        <v>0</v>
      </c>
      <c r="UR7" s="240">
        <f>'Inbound SOS &amp; EOD'!AIX29</f>
        <v>0</v>
      </c>
      <c r="US7" s="240">
        <f>'Inbound SOS &amp; EOD'!AIY29</f>
        <v>0</v>
      </c>
      <c r="UT7" s="240">
        <f>'Inbound SOS &amp; EOD'!AIZ29</f>
        <v>0</v>
      </c>
      <c r="UU7" s="240">
        <f>'Inbound SOS &amp; EOD'!AJA29</f>
        <v>0</v>
      </c>
      <c r="UV7" s="240">
        <f>'Inbound SOS &amp; EOD'!AJB29</f>
        <v>0</v>
      </c>
      <c r="UW7" s="240">
        <f>'Inbound SOS &amp; EOD'!AJC29</f>
        <v>0</v>
      </c>
      <c r="UX7" s="240">
        <f>'Inbound SOS &amp; EOD'!AJD29</f>
        <v>0</v>
      </c>
      <c r="UY7" s="240">
        <f>'Inbound SOS &amp; EOD'!AJE29</f>
        <v>0</v>
      </c>
      <c r="UZ7" s="240">
        <f>'Inbound SOS &amp; EOD'!AJF29</f>
        <v>0</v>
      </c>
      <c r="VA7" s="240">
        <f>'Inbound SOS &amp; EOD'!AJG29</f>
        <v>0</v>
      </c>
      <c r="VB7" s="240">
        <f>'Inbound SOS &amp; EOD'!AJH29</f>
        <v>0</v>
      </c>
      <c r="VC7" s="240">
        <f>'Inbound SOS &amp; EOD'!AJI29</f>
        <v>0</v>
      </c>
      <c r="VD7" s="240">
        <f>'Inbound SOS &amp; EOD'!AJJ29</f>
        <v>0</v>
      </c>
      <c r="VE7" s="240">
        <f>'Inbound SOS &amp; EOD'!AJK29</f>
        <v>0</v>
      </c>
      <c r="VF7" s="240">
        <f>'Inbound SOS &amp; EOD'!AJL29</f>
        <v>0</v>
      </c>
      <c r="VG7" s="240">
        <f>'Inbound SOS &amp; EOD'!AJM29</f>
        <v>0</v>
      </c>
      <c r="VH7" s="240">
        <f>'Inbound SOS &amp; EOD'!AJN29</f>
        <v>0</v>
      </c>
      <c r="VI7" s="240">
        <f>'Inbound SOS &amp; EOD'!AJO29</f>
        <v>0</v>
      </c>
      <c r="VJ7" s="240">
        <f>'Inbound SOS &amp; EOD'!AJP29</f>
        <v>0</v>
      </c>
      <c r="VK7" s="240">
        <f>'Inbound SOS &amp; EOD'!AJQ29</f>
        <v>0</v>
      </c>
      <c r="VL7" s="240">
        <f>'Inbound SOS &amp; EOD'!AJR29</f>
        <v>0</v>
      </c>
      <c r="VM7" s="240">
        <f>'Inbound SOS &amp; EOD'!AJS29</f>
        <v>0</v>
      </c>
      <c r="VN7" s="240">
        <f>'Inbound SOS &amp; EOD'!AJT29</f>
        <v>0</v>
      </c>
      <c r="VO7" s="240">
        <f>'Inbound SOS &amp; EOD'!AJU29</f>
        <v>0</v>
      </c>
      <c r="VP7" s="240">
        <f>'Inbound SOS &amp; EOD'!AJV29</f>
        <v>0</v>
      </c>
      <c r="VQ7" s="240">
        <f>'Inbound SOS &amp; EOD'!AJW29</f>
        <v>0</v>
      </c>
      <c r="VR7" s="240">
        <f>'Inbound SOS &amp; EOD'!AJX29</f>
        <v>0</v>
      </c>
      <c r="VS7" s="240">
        <f>'Inbound SOS &amp; EOD'!AJY29</f>
        <v>0</v>
      </c>
      <c r="VT7" s="240">
        <f>'Inbound SOS &amp; EOD'!AJZ29</f>
        <v>0</v>
      </c>
      <c r="VU7" s="240">
        <f>'Inbound SOS &amp; EOD'!AKA29</f>
        <v>0</v>
      </c>
      <c r="VV7" s="240">
        <f>'Inbound SOS &amp; EOD'!AKB29</f>
        <v>0</v>
      </c>
      <c r="VW7" s="240">
        <f>'Inbound SOS &amp; EOD'!AKC29</f>
        <v>0</v>
      </c>
      <c r="VX7" s="240">
        <f>'Inbound SOS &amp; EOD'!AKD29</f>
        <v>0</v>
      </c>
      <c r="VY7" s="240">
        <f>'Inbound SOS &amp; EOD'!AKE29</f>
        <v>0</v>
      </c>
      <c r="VZ7" s="240">
        <f>'Inbound SOS &amp; EOD'!AKF29</f>
        <v>0</v>
      </c>
      <c r="WA7" s="240">
        <f>'Inbound SOS &amp; EOD'!AKG29</f>
        <v>0</v>
      </c>
      <c r="WB7" s="240">
        <f>'Inbound SOS &amp; EOD'!AKH29</f>
        <v>0</v>
      </c>
      <c r="WC7" s="240">
        <f>'Inbound SOS &amp; EOD'!AKI29</f>
        <v>0</v>
      </c>
      <c r="WD7" s="240">
        <f>'Inbound SOS &amp; EOD'!AKJ29</f>
        <v>0</v>
      </c>
      <c r="WE7" s="240">
        <f>'Inbound SOS &amp; EOD'!AKK29</f>
        <v>0</v>
      </c>
      <c r="WF7" s="240">
        <f>'Inbound SOS &amp; EOD'!AKL29</f>
        <v>0</v>
      </c>
      <c r="WG7" s="240">
        <f>'Inbound SOS &amp; EOD'!AKM29</f>
        <v>0</v>
      </c>
      <c r="WH7" s="240">
        <f>'Inbound SOS &amp; EOD'!AKN29</f>
        <v>0</v>
      </c>
      <c r="WI7" s="240">
        <f>'Inbound SOS &amp; EOD'!AKO29</f>
        <v>0</v>
      </c>
      <c r="WJ7" s="240">
        <f>'Inbound SOS &amp; EOD'!AKP29</f>
        <v>0</v>
      </c>
      <c r="WK7" s="240">
        <f>'Inbound SOS &amp; EOD'!AKQ29</f>
        <v>0</v>
      </c>
      <c r="WL7" s="240">
        <f>'Inbound SOS &amp; EOD'!AKR29</f>
        <v>0</v>
      </c>
      <c r="WM7" s="240">
        <f>'Inbound SOS &amp; EOD'!AKS29</f>
        <v>0</v>
      </c>
      <c r="WN7" s="240">
        <f>'Inbound SOS &amp; EOD'!AKT29</f>
        <v>0</v>
      </c>
      <c r="WO7" s="240">
        <f>'Inbound SOS &amp; EOD'!AKU29</f>
        <v>0</v>
      </c>
      <c r="WP7" s="240">
        <f>'Inbound SOS &amp; EOD'!AKV29</f>
        <v>0</v>
      </c>
      <c r="WQ7" s="240">
        <f>'Inbound SOS &amp; EOD'!AKW29</f>
        <v>0</v>
      </c>
      <c r="WR7" s="240">
        <f>'Inbound SOS &amp; EOD'!AKX29</f>
        <v>0</v>
      </c>
      <c r="WS7" s="240">
        <f>'Inbound SOS &amp; EOD'!AKY29</f>
        <v>0</v>
      </c>
      <c r="WT7" s="240">
        <f>'Inbound SOS &amp; EOD'!AKZ29</f>
        <v>0</v>
      </c>
      <c r="WU7" s="240">
        <f>'Inbound SOS &amp; EOD'!ALA29</f>
        <v>0</v>
      </c>
      <c r="WV7" s="240">
        <f>'Inbound SOS &amp; EOD'!ALB29</f>
        <v>0</v>
      </c>
      <c r="WW7" s="240">
        <f>'Inbound SOS &amp; EOD'!ALC29</f>
        <v>0</v>
      </c>
      <c r="WX7" s="240">
        <f>'Inbound SOS &amp; EOD'!ALD29</f>
        <v>0</v>
      </c>
      <c r="WY7" s="240">
        <f>'Inbound SOS &amp; EOD'!ALE29</f>
        <v>0</v>
      </c>
      <c r="WZ7" s="240">
        <f>'Inbound SOS &amp; EOD'!ALF29</f>
        <v>0</v>
      </c>
      <c r="XA7" s="240">
        <f>'Inbound SOS &amp; EOD'!ALG29</f>
        <v>0</v>
      </c>
      <c r="XB7" s="240">
        <f>'Inbound SOS &amp; EOD'!ALH29</f>
        <v>0</v>
      </c>
      <c r="XC7" s="240">
        <f>'Inbound SOS &amp; EOD'!ALI29</f>
        <v>0</v>
      </c>
      <c r="XD7" s="240">
        <f>'Inbound SOS &amp; EOD'!ALJ29</f>
        <v>0</v>
      </c>
      <c r="XE7" s="240">
        <f>'Inbound SOS &amp; EOD'!ALK29</f>
        <v>0</v>
      </c>
      <c r="XF7" s="240">
        <f>'Inbound SOS &amp; EOD'!ALL29</f>
        <v>0</v>
      </c>
      <c r="XG7" s="240">
        <f>'Inbound SOS &amp; EOD'!ALM29</f>
        <v>0</v>
      </c>
      <c r="XH7" s="240">
        <f>'Inbound SOS &amp; EOD'!ALN29</f>
        <v>0</v>
      </c>
      <c r="XI7" s="240">
        <f>'Inbound SOS &amp; EOD'!ALO29</f>
        <v>0</v>
      </c>
      <c r="XJ7" s="240">
        <f>'Inbound SOS &amp; EOD'!ALP29</f>
        <v>0</v>
      </c>
      <c r="XK7" s="240">
        <f>'Inbound SOS &amp; EOD'!ALQ29</f>
        <v>0</v>
      </c>
      <c r="XL7" s="240">
        <f>'Inbound SOS &amp; EOD'!ALR29</f>
        <v>0</v>
      </c>
      <c r="XM7" s="240">
        <f>'Inbound SOS &amp; EOD'!ALS29</f>
        <v>0</v>
      </c>
      <c r="XN7" s="240">
        <f>'Inbound SOS &amp; EOD'!ALT29</f>
        <v>0</v>
      </c>
      <c r="XO7" s="240">
        <f>'Inbound SOS &amp; EOD'!ALU29</f>
        <v>0</v>
      </c>
      <c r="XP7" s="240">
        <f>'Inbound SOS &amp; EOD'!ALV29</f>
        <v>0</v>
      </c>
      <c r="XQ7" s="240">
        <f>'Inbound SOS &amp; EOD'!ALW29</f>
        <v>0</v>
      </c>
      <c r="XR7" s="240">
        <f>'Inbound SOS &amp; EOD'!ALX29</f>
        <v>0</v>
      </c>
      <c r="XS7" s="240">
        <f>'Inbound SOS &amp; EOD'!ALY29</f>
        <v>0</v>
      </c>
      <c r="XT7" s="240">
        <f>'Inbound SOS &amp; EOD'!ALZ29</f>
        <v>0</v>
      </c>
      <c r="XU7" s="240">
        <f>'Inbound SOS &amp; EOD'!AMA29</f>
        <v>0</v>
      </c>
      <c r="XV7" s="240">
        <f>'Inbound SOS &amp; EOD'!AMB29</f>
        <v>0</v>
      </c>
      <c r="XW7" s="240">
        <f>'Inbound SOS &amp; EOD'!AMC29</f>
        <v>0</v>
      </c>
      <c r="XX7" s="240">
        <f>'Inbound SOS &amp; EOD'!AMD29</f>
        <v>0</v>
      </c>
      <c r="XY7" s="240">
        <f>'Inbound SOS &amp; EOD'!AME29</f>
        <v>0</v>
      </c>
      <c r="XZ7" s="240">
        <f>'Inbound SOS &amp; EOD'!AMF29</f>
        <v>0</v>
      </c>
      <c r="YA7" s="240">
        <f>'Inbound SOS &amp; EOD'!AMG29</f>
        <v>0</v>
      </c>
      <c r="YB7" s="240">
        <f>'Inbound SOS &amp; EOD'!AMH29</f>
        <v>0</v>
      </c>
      <c r="YC7" s="240">
        <f>'Inbound SOS &amp; EOD'!AMI29</f>
        <v>0</v>
      </c>
      <c r="YD7" s="240">
        <f>'Inbound SOS &amp; EOD'!AMJ29</f>
        <v>0</v>
      </c>
      <c r="YE7" s="240">
        <f>'Inbound SOS &amp; EOD'!AMK29</f>
        <v>0</v>
      </c>
      <c r="YF7" s="240">
        <f>'Inbound SOS &amp; EOD'!AML29</f>
        <v>0</v>
      </c>
      <c r="YG7" s="240">
        <f>'Inbound SOS &amp; EOD'!AMM29</f>
        <v>0</v>
      </c>
      <c r="YH7" s="240">
        <f>'Inbound SOS &amp; EOD'!AMN29</f>
        <v>0</v>
      </c>
      <c r="YI7" s="240">
        <f>'Inbound SOS &amp; EOD'!AMO29</f>
        <v>0</v>
      </c>
      <c r="YJ7" s="240">
        <f>'Inbound SOS &amp; EOD'!AMP29</f>
        <v>0</v>
      </c>
      <c r="YK7" s="240">
        <f>'Inbound SOS &amp; EOD'!AMQ29</f>
        <v>0</v>
      </c>
      <c r="YL7" s="240">
        <f>'Inbound SOS &amp; EOD'!AMR29</f>
        <v>0</v>
      </c>
      <c r="YM7" s="240">
        <f>'Inbound SOS &amp; EOD'!AMS29</f>
        <v>0</v>
      </c>
      <c r="YN7" s="240">
        <f>'Inbound SOS &amp; EOD'!AMT29</f>
        <v>0</v>
      </c>
      <c r="YO7" s="240">
        <f>'Inbound SOS &amp; EOD'!AMU29</f>
        <v>0</v>
      </c>
      <c r="YP7" s="240">
        <f>'Inbound SOS &amp; EOD'!AMV29</f>
        <v>0</v>
      </c>
      <c r="YQ7" s="240">
        <f>'Inbound SOS &amp; EOD'!AMW29</f>
        <v>0</v>
      </c>
      <c r="YR7" s="240">
        <f>'Inbound SOS &amp; EOD'!AMX29</f>
        <v>0</v>
      </c>
      <c r="YS7" s="240">
        <f>'Inbound SOS &amp; EOD'!AMY29</f>
        <v>0</v>
      </c>
      <c r="YT7" s="240">
        <f>'Inbound SOS &amp; EOD'!AMZ29</f>
        <v>0</v>
      </c>
      <c r="YU7" s="240">
        <f>'Inbound SOS &amp; EOD'!ANA29</f>
        <v>0</v>
      </c>
      <c r="YV7" s="240">
        <f>'Inbound SOS &amp; EOD'!ANB29</f>
        <v>0</v>
      </c>
      <c r="YW7" s="240">
        <f>'Inbound SOS &amp; EOD'!ANC29</f>
        <v>0</v>
      </c>
      <c r="YX7" s="240">
        <f>'Inbound SOS &amp; EOD'!AND29</f>
        <v>0</v>
      </c>
      <c r="YY7" s="240">
        <f>'Inbound SOS &amp; EOD'!ANE29</f>
        <v>0</v>
      </c>
      <c r="YZ7" s="240">
        <f>'Inbound SOS &amp; EOD'!ANF29</f>
        <v>0</v>
      </c>
      <c r="ZA7" s="240">
        <f>'Inbound SOS &amp; EOD'!ANG29</f>
        <v>0</v>
      </c>
      <c r="ZB7" s="240">
        <f>'Inbound SOS &amp; EOD'!ANH29</f>
        <v>0</v>
      </c>
      <c r="ZC7" s="240">
        <f>'Inbound SOS &amp; EOD'!ANI29</f>
        <v>0</v>
      </c>
      <c r="ZD7" s="240">
        <f>'Inbound SOS &amp; EOD'!ANJ29</f>
        <v>0</v>
      </c>
      <c r="ZE7" s="240">
        <f>'Inbound SOS &amp; EOD'!ANK29</f>
        <v>0</v>
      </c>
      <c r="ZF7" s="240">
        <f>'Inbound SOS &amp; EOD'!ANL29</f>
        <v>0</v>
      </c>
      <c r="ZG7" s="240">
        <f>'Inbound SOS &amp; EOD'!ANM29</f>
        <v>0</v>
      </c>
      <c r="ZH7" s="240">
        <f>'Inbound SOS &amp; EOD'!ANN29</f>
        <v>0</v>
      </c>
      <c r="ZI7" s="240">
        <f>'Inbound SOS &amp; EOD'!ANO29</f>
        <v>0</v>
      </c>
      <c r="ZJ7" s="240">
        <f>'Inbound SOS &amp; EOD'!ANP29</f>
        <v>0</v>
      </c>
      <c r="ZK7" s="240">
        <f>'Inbound SOS &amp; EOD'!ANQ29</f>
        <v>0</v>
      </c>
      <c r="ZL7" s="240">
        <f>'Inbound SOS &amp; EOD'!ANR29</f>
        <v>0</v>
      </c>
      <c r="ZM7" s="240">
        <f>'Inbound SOS &amp; EOD'!ANS29</f>
        <v>0</v>
      </c>
      <c r="ZN7" s="240">
        <f>'Inbound SOS &amp; EOD'!ANT29</f>
        <v>0</v>
      </c>
      <c r="ZO7" s="240">
        <f>'Inbound SOS &amp; EOD'!ANU29</f>
        <v>0</v>
      </c>
      <c r="ZP7" s="240">
        <f>'Inbound SOS &amp; EOD'!ANV29</f>
        <v>0</v>
      </c>
      <c r="ZQ7" s="240">
        <f>'Inbound SOS &amp; EOD'!ANW29</f>
        <v>0</v>
      </c>
      <c r="ZR7" s="240">
        <f>'Inbound SOS &amp; EOD'!ANX29</f>
        <v>0</v>
      </c>
      <c r="ZS7" s="240">
        <f>'Inbound SOS &amp; EOD'!ANY29</f>
        <v>0</v>
      </c>
      <c r="ZT7" s="240">
        <f>'Inbound SOS &amp; EOD'!ANZ29</f>
        <v>0</v>
      </c>
      <c r="ZU7" s="240">
        <f>'Inbound SOS &amp; EOD'!AOA29</f>
        <v>0</v>
      </c>
      <c r="ZV7" s="240">
        <f>'Inbound SOS &amp; EOD'!AOB29</f>
        <v>0</v>
      </c>
      <c r="ZW7" s="240">
        <f>'Inbound SOS &amp; EOD'!AOC29</f>
        <v>0</v>
      </c>
      <c r="ZX7" s="240">
        <f>'Inbound SOS &amp; EOD'!AOD29</f>
        <v>0</v>
      </c>
      <c r="ZY7" s="240">
        <f>'Inbound SOS &amp; EOD'!AOE29</f>
        <v>0</v>
      </c>
      <c r="ZZ7" s="240">
        <f>'Inbound SOS &amp; EOD'!AOF29</f>
        <v>0</v>
      </c>
      <c r="AAA7" s="240">
        <f>'Inbound SOS &amp; EOD'!AOG29</f>
        <v>0</v>
      </c>
      <c r="AAB7" s="240">
        <f>'Inbound SOS &amp; EOD'!AOH29</f>
        <v>0</v>
      </c>
      <c r="AAC7" s="240">
        <f>'Inbound SOS &amp; EOD'!AOI29</f>
        <v>0</v>
      </c>
      <c r="AAD7" s="240">
        <f>'Inbound SOS &amp; EOD'!AOJ29</f>
        <v>0</v>
      </c>
      <c r="AAE7" s="240">
        <f>'Inbound SOS &amp; EOD'!AOK29</f>
        <v>0</v>
      </c>
      <c r="AAF7" s="240">
        <f>'Inbound SOS &amp; EOD'!AOL29</f>
        <v>0</v>
      </c>
      <c r="AAG7" s="240">
        <f>'Inbound SOS &amp; EOD'!AOM29</f>
        <v>0</v>
      </c>
      <c r="AAH7" s="240">
        <f>'Inbound SOS &amp; EOD'!AON29</f>
        <v>0</v>
      </c>
      <c r="AAI7" s="240">
        <f>'Inbound SOS &amp; EOD'!AOO29</f>
        <v>0</v>
      </c>
      <c r="AAJ7" s="240">
        <f>'Inbound SOS &amp; EOD'!AOP29</f>
        <v>0</v>
      </c>
      <c r="AAK7" s="240">
        <f>'Inbound SOS &amp; EOD'!AOQ29</f>
        <v>0</v>
      </c>
      <c r="AAL7" s="240">
        <f>'Inbound SOS &amp; EOD'!AOR29</f>
        <v>0</v>
      </c>
      <c r="AAM7" s="240">
        <f>'Inbound SOS &amp; EOD'!AOS29</f>
        <v>0</v>
      </c>
      <c r="AAN7" s="240">
        <f>'Inbound SOS &amp; EOD'!AOT29</f>
        <v>0</v>
      </c>
      <c r="AAO7" s="240">
        <f>'Inbound SOS &amp; EOD'!AOU29</f>
        <v>0</v>
      </c>
      <c r="AAP7" s="240">
        <f>'Inbound SOS &amp; EOD'!AOV29</f>
        <v>0</v>
      </c>
      <c r="AAQ7" s="240">
        <f>'Inbound SOS &amp; EOD'!AOW29</f>
        <v>0</v>
      </c>
      <c r="AAR7" s="240">
        <f>'Inbound SOS &amp; EOD'!AOX29</f>
        <v>0</v>
      </c>
      <c r="AAS7" s="240">
        <f>'Inbound SOS &amp; EOD'!AOY29</f>
        <v>0</v>
      </c>
      <c r="AAT7" s="240">
        <f>'Inbound SOS &amp; EOD'!AOZ29</f>
        <v>0</v>
      </c>
      <c r="AAU7" s="240">
        <f>'Inbound SOS &amp; EOD'!APA29</f>
        <v>0</v>
      </c>
      <c r="AAV7" s="240">
        <f>'Inbound SOS &amp; EOD'!APB29</f>
        <v>0</v>
      </c>
      <c r="AAW7" s="240">
        <f>'Inbound SOS &amp; EOD'!APC29</f>
        <v>0</v>
      </c>
      <c r="AAX7" s="240">
        <f>'Inbound SOS &amp; EOD'!APD29</f>
        <v>0</v>
      </c>
      <c r="AAY7" s="240">
        <f>'Inbound SOS &amp; EOD'!APE29</f>
        <v>0</v>
      </c>
      <c r="AAZ7" s="240">
        <f>'Inbound SOS &amp; EOD'!APF29</f>
        <v>0</v>
      </c>
      <c r="ABA7" s="240">
        <f>'Inbound SOS &amp; EOD'!APG29</f>
        <v>0</v>
      </c>
      <c r="ABB7" s="240">
        <f>'Inbound SOS &amp; EOD'!APH29</f>
        <v>0</v>
      </c>
      <c r="ABC7" s="240">
        <f>'Inbound SOS &amp; EOD'!API29</f>
        <v>0</v>
      </c>
      <c r="ABD7" s="240">
        <f>'Inbound SOS &amp; EOD'!APJ29</f>
        <v>0</v>
      </c>
      <c r="ABE7" s="240">
        <f>'Inbound SOS &amp; EOD'!APK29</f>
        <v>0</v>
      </c>
      <c r="ABF7" s="240">
        <f>'Inbound SOS &amp; EOD'!APL29</f>
        <v>0</v>
      </c>
      <c r="ABG7" s="240">
        <f>'Inbound SOS &amp; EOD'!APM29</f>
        <v>0</v>
      </c>
      <c r="ABH7" s="240">
        <f>'Inbound SOS &amp; EOD'!APN29</f>
        <v>0</v>
      </c>
      <c r="ABI7" s="240">
        <f>'Inbound SOS &amp; EOD'!APO29</f>
        <v>0</v>
      </c>
      <c r="ABJ7" s="240">
        <f>'Inbound SOS &amp; EOD'!APP29</f>
        <v>0</v>
      </c>
      <c r="ABK7" s="240">
        <f>'Inbound SOS &amp; EOD'!APQ29</f>
        <v>0</v>
      </c>
      <c r="ABL7" s="240">
        <f>'Inbound SOS &amp; EOD'!APR29</f>
        <v>0</v>
      </c>
      <c r="ABM7" s="240">
        <f>'Inbound SOS &amp; EOD'!APS29</f>
        <v>0</v>
      </c>
      <c r="ABN7" s="240">
        <f>'Inbound SOS &amp; EOD'!APT29</f>
        <v>0</v>
      </c>
      <c r="ABO7" s="240">
        <f>'Inbound SOS &amp; EOD'!APU29</f>
        <v>0</v>
      </c>
      <c r="ABP7" s="240">
        <f>'Inbound SOS &amp; EOD'!APV29</f>
        <v>0</v>
      </c>
      <c r="ABQ7" s="240">
        <f>'Inbound SOS &amp; EOD'!APW29</f>
        <v>0</v>
      </c>
      <c r="ABR7" s="240">
        <f>'Inbound SOS &amp; EOD'!APX29</f>
        <v>0</v>
      </c>
      <c r="ABS7" s="240">
        <f>'Inbound SOS &amp; EOD'!APY29</f>
        <v>0</v>
      </c>
      <c r="ABT7" s="240">
        <f>'Inbound SOS &amp; EOD'!APZ29</f>
        <v>0</v>
      </c>
      <c r="ABU7" s="240">
        <f>'Inbound SOS &amp; EOD'!AQA29</f>
        <v>0</v>
      </c>
      <c r="ABV7" s="240">
        <f>'Inbound SOS &amp; EOD'!AQB29</f>
        <v>0</v>
      </c>
      <c r="ABW7" s="240">
        <f>'Inbound SOS &amp; EOD'!AQC29</f>
        <v>0</v>
      </c>
      <c r="ABX7" s="240">
        <f>'Inbound SOS &amp; EOD'!AQD29</f>
        <v>0</v>
      </c>
      <c r="ABY7" s="240">
        <f>'Inbound SOS &amp; EOD'!AQE29</f>
        <v>0</v>
      </c>
      <c r="ABZ7" s="240">
        <f>'Inbound SOS &amp; EOD'!AQF29</f>
        <v>0</v>
      </c>
      <c r="ACA7" s="240">
        <f>'Inbound SOS &amp; EOD'!AQG29</f>
        <v>0</v>
      </c>
      <c r="ACB7" s="240">
        <f>'Inbound SOS &amp; EOD'!AQH29</f>
        <v>0</v>
      </c>
      <c r="ACC7" s="240">
        <f>'Inbound SOS &amp; EOD'!AQI29</f>
        <v>0</v>
      </c>
      <c r="ACD7" s="240">
        <f>'Inbound SOS &amp; EOD'!AQJ29</f>
        <v>0</v>
      </c>
      <c r="ACE7" s="240">
        <f>'Inbound SOS &amp; EOD'!AQK29</f>
        <v>0</v>
      </c>
      <c r="ACF7" s="240">
        <f>'Inbound SOS &amp; EOD'!AQL29</f>
        <v>0</v>
      </c>
      <c r="ACG7" s="240">
        <f>'Inbound SOS &amp; EOD'!AQM29</f>
        <v>0</v>
      </c>
      <c r="ACH7" s="240">
        <f>'Inbound SOS &amp; EOD'!AQN29</f>
        <v>0</v>
      </c>
      <c r="ACI7" s="240">
        <f>'Inbound SOS &amp; EOD'!AQO29</f>
        <v>0</v>
      </c>
      <c r="ACJ7" s="240">
        <f>'Inbound SOS &amp; EOD'!AQP29</f>
        <v>0</v>
      </c>
      <c r="ACK7" s="240">
        <f>'Inbound SOS &amp; EOD'!AQQ29</f>
        <v>0</v>
      </c>
      <c r="ACL7" s="240">
        <f>'Inbound SOS &amp; EOD'!AQR29</f>
        <v>0</v>
      </c>
      <c r="ACM7" s="240">
        <f>'Inbound SOS &amp; EOD'!AQS29</f>
        <v>0</v>
      </c>
      <c r="ACN7" s="240">
        <f>'Inbound SOS &amp; EOD'!AQT29</f>
        <v>0</v>
      </c>
      <c r="ACO7" s="240">
        <f>'Inbound SOS &amp; EOD'!AQU29</f>
        <v>0</v>
      </c>
      <c r="ACP7" s="240">
        <f>'Inbound SOS &amp; EOD'!AQV29</f>
        <v>0</v>
      </c>
      <c r="ACQ7" s="240">
        <f>'Inbound SOS &amp; EOD'!AQW29</f>
        <v>0</v>
      </c>
      <c r="ACR7" s="240">
        <f>'Inbound SOS &amp; EOD'!AQX29</f>
        <v>0</v>
      </c>
      <c r="ACS7" s="240">
        <f>'Inbound SOS &amp; EOD'!AQY29</f>
        <v>0</v>
      </c>
      <c r="ACT7" s="240">
        <f>'Inbound SOS &amp; EOD'!AQZ29</f>
        <v>0</v>
      </c>
      <c r="ACU7" s="240">
        <f>'Inbound SOS &amp; EOD'!ARA29</f>
        <v>0</v>
      </c>
      <c r="ACV7" s="240">
        <f>'Inbound SOS &amp; EOD'!ARB29</f>
        <v>0</v>
      </c>
      <c r="ACW7" s="240">
        <f>'Inbound SOS &amp; EOD'!ARC29</f>
        <v>0</v>
      </c>
      <c r="ACX7" s="240">
        <f>'Inbound SOS &amp; EOD'!ARD29</f>
        <v>0</v>
      </c>
      <c r="ACY7" s="240">
        <f>'Inbound SOS &amp; EOD'!ARE29</f>
        <v>0</v>
      </c>
      <c r="ACZ7" s="240">
        <f>'Inbound SOS &amp; EOD'!ARF29</f>
        <v>0</v>
      </c>
      <c r="ADA7" s="240">
        <f>'Inbound SOS &amp; EOD'!ARG29</f>
        <v>0</v>
      </c>
      <c r="ADB7" s="240">
        <f>'Inbound SOS &amp; EOD'!ARH29</f>
        <v>0</v>
      </c>
      <c r="ADC7" s="240">
        <f>'Inbound SOS &amp; EOD'!ARI29</f>
        <v>0</v>
      </c>
      <c r="ADD7" s="240">
        <f>'Inbound SOS &amp; EOD'!ARJ29</f>
        <v>0</v>
      </c>
      <c r="ADE7" s="240">
        <f>'Inbound SOS &amp; EOD'!ARK29</f>
        <v>0</v>
      </c>
      <c r="ADF7" s="240">
        <f>'Inbound SOS &amp; EOD'!ARL29</f>
        <v>0</v>
      </c>
      <c r="ADG7" s="240">
        <f>'Inbound SOS &amp; EOD'!ARM29</f>
        <v>0</v>
      </c>
      <c r="ADH7" s="240">
        <f>'Inbound SOS &amp; EOD'!ARN29</f>
        <v>0</v>
      </c>
      <c r="ADI7" s="240">
        <f>'Inbound SOS &amp; EOD'!ARO29</f>
        <v>0</v>
      </c>
      <c r="ADJ7" s="240">
        <f>'Inbound SOS &amp; EOD'!ARP29</f>
        <v>0</v>
      </c>
      <c r="ADK7" s="240">
        <f>'Inbound SOS &amp; EOD'!ARQ29</f>
        <v>0</v>
      </c>
      <c r="ADL7" s="240">
        <f>'Inbound SOS &amp; EOD'!ARR29</f>
        <v>0</v>
      </c>
      <c r="ADM7" s="240">
        <f>'Inbound SOS &amp; EOD'!ARS29</f>
        <v>0</v>
      </c>
      <c r="ADN7" s="240">
        <f>'Inbound SOS &amp; EOD'!ART29</f>
        <v>0</v>
      </c>
      <c r="ADO7" s="240">
        <f>'Inbound SOS &amp; EOD'!ARU29</f>
        <v>0</v>
      </c>
      <c r="ADP7" s="240">
        <f>'Inbound SOS &amp; EOD'!ARV29</f>
        <v>0</v>
      </c>
      <c r="ADQ7" s="240">
        <f>'Inbound SOS &amp; EOD'!ARW29</f>
        <v>0</v>
      </c>
      <c r="ADR7" s="240">
        <f>'Inbound SOS &amp; EOD'!ARX29</f>
        <v>0</v>
      </c>
      <c r="ADS7" s="240">
        <f>'Inbound SOS &amp; EOD'!ARY29</f>
        <v>0</v>
      </c>
      <c r="ADT7" s="240">
        <f>'Inbound SOS &amp; EOD'!ARZ29</f>
        <v>0</v>
      </c>
      <c r="ADU7" s="240">
        <f>'Inbound SOS &amp; EOD'!ASA29</f>
        <v>0</v>
      </c>
      <c r="ADV7" s="240">
        <f>'Inbound SOS &amp; EOD'!ASB29</f>
        <v>0</v>
      </c>
      <c r="ADW7" s="240">
        <f>'Inbound SOS &amp; EOD'!ASC29</f>
        <v>0</v>
      </c>
      <c r="ADX7" s="240">
        <f>'Inbound SOS &amp; EOD'!ASD29</f>
        <v>0</v>
      </c>
      <c r="ADY7" s="240">
        <f>'Inbound SOS &amp; EOD'!ASE29</f>
        <v>0</v>
      </c>
      <c r="ADZ7" s="240">
        <f>'Inbound SOS &amp; EOD'!ASF29</f>
        <v>0</v>
      </c>
      <c r="AEA7" s="240">
        <f>'Inbound SOS &amp; EOD'!ASG29</f>
        <v>0</v>
      </c>
      <c r="AEB7" s="240">
        <f>'Inbound SOS &amp; EOD'!ASH29</f>
        <v>0</v>
      </c>
      <c r="AEC7" s="240">
        <f>'Inbound SOS &amp; EOD'!ASI29</f>
        <v>0</v>
      </c>
      <c r="AED7" s="240">
        <f>'Inbound SOS &amp; EOD'!ASJ29</f>
        <v>0</v>
      </c>
      <c r="AEE7" s="240">
        <f>'Inbound SOS &amp; EOD'!ASK29</f>
        <v>0</v>
      </c>
      <c r="AEF7" s="240">
        <f>'Inbound SOS &amp; EOD'!ASL29</f>
        <v>0</v>
      </c>
      <c r="AEG7" s="240">
        <f>'Inbound SOS &amp; EOD'!ASM29</f>
        <v>0</v>
      </c>
      <c r="AEH7" s="240">
        <f>'Inbound SOS &amp; EOD'!ASN29</f>
        <v>0</v>
      </c>
      <c r="AEI7" s="240">
        <f>'Inbound SOS &amp; EOD'!ASO29</f>
        <v>0</v>
      </c>
      <c r="AEJ7" s="240">
        <f>'Inbound SOS &amp; EOD'!ASP29</f>
        <v>0</v>
      </c>
      <c r="AEK7" s="240">
        <f>'Inbound SOS &amp; EOD'!ASQ29</f>
        <v>0</v>
      </c>
      <c r="AEL7" s="240">
        <f>'Inbound SOS &amp; EOD'!ASR29</f>
        <v>0</v>
      </c>
      <c r="AEM7" s="240">
        <f>'Inbound SOS &amp; EOD'!ASS29</f>
        <v>0</v>
      </c>
      <c r="AEN7" s="240">
        <f>'Inbound SOS &amp; EOD'!AST29</f>
        <v>0</v>
      </c>
      <c r="AEO7" s="240">
        <f>'Inbound SOS &amp; EOD'!ASU29</f>
        <v>0</v>
      </c>
      <c r="AEP7" s="240">
        <f>'Inbound SOS &amp; EOD'!ASV29</f>
        <v>0</v>
      </c>
      <c r="AEQ7" s="240">
        <f>'Inbound SOS &amp; EOD'!ASW29</f>
        <v>0</v>
      </c>
      <c r="AER7" s="240">
        <f>'Inbound SOS &amp; EOD'!ASX29</f>
        <v>0</v>
      </c>
      <c r="AES7" s="240">
        <f>'Inbound SOS &amp; EOD'!ASY29</f>
        <v>0</v>
      </c>
      <c r="AET7" s="240">
        <f>'Inbound SOS &amp; EOD'!ASZ29</f>
        <v>0</v>
      </c>
      <c r="AEU7" s="240">
        <f>'Inbound SOS &amp; EOD'!ATA29</f>
        <v>0</v>
      </c>
      <c r="AEV7" s="240">
        <f>'Inbound SOS &amp; EOD'!ATB29</f>
        <v>0</v>
      </c>
      <c r="AEW7" s="240">
        <f>'Inbound SOS &amp; EOD'!ATC29</f>
        <v>0</v>
      </c>
      <c r="AEX7" s="240">
        <f>'Inbound SOS &amp; EOD'!ATD29</f>
        <v>0</v>
      </c>
      <c r="AEY7" s="240">
        <f>'Inbound SOS &amp; EOD'!ATE29</f>
        <v>0</v>
      </c>
      <c r="AEZ7" s="240">
        <f>'Inbound SOS &amp; EOD'!ATF29</f>
        <v>0</v>
      </c>
      <c r="AFA7" s="240">
        <f>'Inbound SOS &amp; EOD'!ATG29</f>
        <v>0</v>
      </c>
      <c r="AFB7" s="240">
        <f>'Inbound SOS &amp; EOD'!ATH29</f>
        <v>0</v>
      </c>
      <c r="AFC7" s="240">
        <f>'Inbound SOS &amp; EOD'!ATI29</f>
        <v>0</v>
      </c>
      <c r="AFD7" s="240">
        <f>'Inbound SOS &amp; EOD'!ATJ29</f>
        <v>0</v>
      </c>
      <c r="AFE7" s="240">
        <f>'Inbound SOS &amp; EOD'!ATK29</f>
        <v>0</v>
      </c>
      <c r="AFF7" s="240">
        <f>'Inbound SOS &amp; EOD'!ATL29</f>
        <v>0</v>
      </c>
      <c r="AFG7" s="240">
        <f>'Inbound SOS &amp; EOD'!ATM29</f>
        <v>0</v>
      </c>
      <c r="AFH7" s="240">
        <f>'Inbound SOS &amp; EOD'!ATN29</f>
        <v>0</v>
      </c>
      <c r="AFI7" s="240">
        <f>'Inbound SOS &amp; EOD'!ATO29</f>
        <v>0</v>
      </c>
      <c r="AFJ7" s="240">
        <f>'Inbound SOS &amp; EOD'!ATP29</f>
        <v>0</v>
      </c>
      <c r="AFK7" s="240">
        <f>'Inbound SOS &amp; EOD'!ATQ29</f>
        <v>0</v>
      </c>
      <c r="AFL7" s="240">
        <f>'Inbound SOS &amp; EOD'!ATR29</f>
        <v>0</v>
      </c>
      <c r="AFM7" s="240">
        <f>'Inbound SOS &amp; EOD'!ATS29</f>
        <v>0</v>
      </c>
      <c r="AFN7" s="240">
        <f>'Inbound SOS &amp; EOD'!ATT29</f>
        <v>0</v>
      </c>
      <c r="AFO7" s="240">
        <f>'Inbound SOS &amp; EOD'!ATU29</f>
        <v>0</v>
      </c>
      <c r="AFP7" s="240">
        <f>'Inbound SOS &amp; EOD'!ATV29</f>
        <v>0</v>
      </c>
      <c r="AFQ7" s="240">
        <f>'Inbound SOS &amp; EOD'!ATW29</f>
        <v>0</v>
      </c>
      <c r="AFR7" s="240">
        <f>'Inbound SOS &amp; EOD'!ATX29</f>
        <v>0</v>
      </c>
      <c r="AFS7" s="240">
        <f>'Inbound SOS &amp; EOD'!ATY29</f>
        <v>0</v>
      </c>
      <c r="AFT7" s="240">
        <f>'Inbound SOS &amp; EOD'!ATZ29</f>
        <v>0</v>
      </c>
      <c r="AFU7" s="240">
        <f>'Inbound SOS &amp; EOD'!AUA29</f>
        <v>0</v>
      </c>
      <c r="AFV7" s="240">
        <f>'Inbound SOS &amp; EOD'!AUB29</f>
        <v>0</v>
      </c>
      <c r="AFW7" s="240">
        <f>'Inbound SOS &amp; EOD'!AUC29</f>
        <v>0</v>
      </c>
      <c r="AFX7" s="240">
        <f>'Inbound SOS &amp; EOD'!AUD29</f>
        <v>0</v>
      </c>
      <c r="AFY7" s="240">
        <f>'Inbound SOS &amp; EOD'!AUE29</f>
        <v>0</v>
      </c>
      <c r="AFZ7" s="240">
        <f>'Inbound SOS &amp; EOD'!AUF29</f>
        <v>0</v>
      </c>
      <c r="AGA7" s="240">
        <f>'Inbound SOS &amp; EOD'!AUG29</f>
        <v>0</v>
      </c>
      <c r="AGB7" s="240">
        <f>'Inbound SOS &amp; EOD'!AUH29</f>
        <v>0</v>
      </c>
      <c r="AGC7" s="240">
        <f>'Inbound SOS &amp; EOD'!AUI29</f>
        <v>0</v>
      </c>
      <c r="AGD7" s="240">
        <f>'Inbound SOS &amp; EOD'!AUJ29</f>
        <v>0</v>
      </c>
      <c r="AGE7" s="240">
        <f>'Inbound SOS &amp; EOD'!AUK29</f>
        <v>0</v>
      </c>
      <c r="AGF7" s="240">
        <f>'Inbound SOS &amp; EOD'!AUL29</f>
        <v>0</v>
      </c>
      <c r="AGG7" s="240">
        <f>'Inbound SOS &amp; EOD'!AUM29</f>
        <v>0</v>
      </c>
      <c r="AGH7" s="240">
        <f>'Inbound SOS &amp; EOD'!AUN29</f>
        <v>0</v>
      </c>
      <c r="AGI7" s="240">
        <f>'Inbound SOS &amp; EOD'!AUO29</f>
        <v>0</v>
      </c>
      <c r="AGJ7" s="240">
        <f>'Inbound SOS &amp; EOD'!AUP29</f>
        <v>0</v>
      </c>
      <c r="AGK7" s="240">
        <f>'Inbound SOS &amp; EOD'!AUQ29</f>
        <v>0</v>
      </c>
      <c r="AGL7" s="240">
        <f>'Inbound SOS &amp; EOD'!AUR29</f>
        <v>0</v>
      </c>
      <c r="AGM7" s="240">
        <f>'Inbound SOS &amp; EOD'!AUS29</f>
        <v>0</v>
      </c>
      <c r="AGN7" s="240">
        <f>'Inbound SOS &amp; EOD'!AUT29</f>
        <v>0</v>
      </c>
      <c r="AGO7" s="240">
        <f>'Inbound SOS &amp; EOD'!AUU29</f>
        <v>0</v>
      </c>
      <c r="AGP7" s="240">
        <f>'Inbound SOS &amp; EOD'!AUV29</f>
        <v>0</v>
      </c>
      <c r="AGQ7" s="240">
        <f>'Inbound SOS &amp; EOD'!AUW29</f>
        <v>0</v>
      </c>
      <c r="AGR7" s="240">
        <f>'Inbound SOS &amp; EOD'!AUX29</f>
        <v>0</v>
      </c>
      <c r="AGS7" s="240">
        <f>'Inbound SOS &amp; EOD'!AUY29</f>
        <v>0</v>
      </c>
      <c r="AGT7" s="240">
        <f>'Inbound SOS &amp; EOD'!AUZ29</f>
        <v>0</v>
      </c>
      <c r="AGU7" s="240">
        <f>'Inbound SOS &amp; EOD'!AVA29</f>
        <v>0</v>
      </c>
      <c r="AGV7" s="240">
        <f>'Inbound SOS &amp; EOD'!AVB29</f>
        <v>0</v>
      </c>
      <c r="AGW7" s="240">
        <f>'Inbound SOS &amp; EOD'!AVC29</f>
        <v>0</v>
      </c>
      <c r="AGX7" s="240">
        <f>'Inbound SOS &amp; EOD'!AVD29</f>
        <v>0</v>
      </c>
      <c r="AGY7" s="240">
        <f>'Inbound SOS &amp; EOD'!AVE29</f>
        <v>0</v>
      </c>
      <c r="AGZ7" s="240">
        <f>'Inbound SOS &amp; EOD'!AVF29</f>
        <v>0</v>
      </c>
      <c r="AHA7" s="240">
        <f>'Inbound SOS &amp; EOD'!AVG29</f>
        <v>0</v>
      </c>
      <c r="AHB7" s="240">
        <f>'Inbound SOS &amp; EOD'!AVH29</f>
        <v>0</v>
      </c>
      <c r="AHC7" s="240">
        <f>'Inbound SOS &amp; EOD'!AVI29</f>
        <v>0</v>
      </c>
      <c r="AHD7" s="240">
        <f>'Inbound SOS &amp; EOD'!AVJ29</f>
        <v>0</v>
      </c>
      <c r="AHE7" s="240">
        <f>'Inbound SOS &amp; EOD'!AVK29</f>
        <v>0</v>
      </c>
      <c r="AHF7" s="240">
        <f>'Inbound SOS &amp; EOD'!AVL29</f>
        <v>0</v>
      </c>
      <c r="AHG7" s="240">
        <f>'Inbound SOS &amp; EOD'!AVM29</f>
        <v>0</v>
      </c>
      <c r="AHH7" s="240">
        <f>'Inbound SOS &amp; EOD'!AVN29</f>
        <v>0</v>
      </c>
      <c r="AHI7" s="240">
        <f>'Inbound SOS &amp; EOD'!AVO29</f>
        <v>0</v>
      </c>
      <c r="AHJ7" s="240">
        <f>'Inbound SOS &amp; EOD'!AVP29</f>
        <v>0</v>
      </c>
      <c r="AHK7" s="240">
        <f>'Inbound SOS &amp; EOD'!AVQ29</f>
        <v>0</v>
      </c>
      <c r="AHL7" s="240">
        <f>'Inbound SOS &amp; EOD'!AVR29</f>
        <v>0</v>
      </c>
      <c r="AHM7" s="240">
        <f>'Inbound SOS &amp; EOD'!AVS29</f>
        <v>0</v>
      </c>
      <c r="AHN7" s="240">
        <f>'Inbound SOS &amp; EOD'!AVT29</f>
        <v>0</v>
      </c>
      <c r="AHO7" s="240">
        <f>'Inbound SOS &amp; EOD'!AVU29</f>
        <v>0</v>
      </c>
      <c r="AHP7" s="240">
        <f>'Inbound SOS &amp; EOD'!AVV29</f>
        <v>0</v>
      </c>
      <c r="AHQ7" s="240">
        <f>'Inbound SOS &amp; EOD'!AVW29</f>
        <v>0</v>
      </c>
      <c r="AHR7" s="240">
        <f>'Inbound SOS &amp; EOD'!AVX29</f>
        <v>0</v>
      </c>
      <c r="AHS7" s="240">
        <f>'Inbound SOS &amp; EOD'!AVY29</f>
        <v>0</v>
      </c>
      <c r="AHT7" s="240">
        <f>'Inbound SOS &amp; EOD'!AVZ29</f>
        <v>0</v>
      </c>
      <c r="AHU7" s="240">
        <f>'Inbound SOS &amp; EOD'!AWA29</f>
        <v>0</v>
      </c>
      <c r="AHV7" s="240">
        <f>'Inbound SOS &amp; EOD'!AWB29</f>
        <v>0</v>
      </c>
      <c r="AHW7" s="240">
        <f>'Inbound SOS &amp; EOD'!AWC29</f>
        <v>0</v>
      </c>
      <c r="AHX7" s="240">
        <f>'Inbound SOS &amp; EOD'!AWD29</f>
        <v>0</v>
      </c>
      <c r="AHY7" s="240">
        <f>'Inbound SOS &amp; EOD'!AWE29</f>
        <v>0</v>
      </c>
      <c r="AHZ7" s="240">
        <f>'Inbound SOS &amp; EOD'!AWF29</f>
        <v>0</v>
      </c>
      <c r="AIA7" s="240">
        <f>'Inbound SOS &amp; EOD'!AWG29</f>
        <v>0</v>
      </c>
      <c r="AIB7" s="240">
        <f>'Inbound SOS &amp; EOD'!AWH29</f>
        <v>0</v>
      </c>
      <c r="AIC7" s="240">
        <f>'Inbound SOS &amp; EOD'!AWI29</f>
        <v>0</v>
      </c>
      <c r="AID7" s="240">
        <f>'Inbound SOS &amp; EOD'!AWJ29</f>
        <v>0</v>
      </c>
      <c r="AIE7" s="240">
        <f>'Inbound SOS &amp; EOD'!AWK29</f>
        <v>0</v>
      </c>
      <c r="AIF7" s="240">
        <f>'Inbound SOS &amp; EOD'!AWL29</f>
        <v>0</v>
      </c>
      <c r="AIG7" s="240">
        <f>'Inbound SOS &amp; EOD'!AWM29</f>
        <v>0</v>
      </c>
      <c r="AIH7" s="240">
        <f>'Inbound SOS &amp; EOD'!AWN29</f>
        <v>0</v>
      </c>
      <c r="AII7" s="240">
        <f>'Inbound SOS &amp; EOD'!AWO29</f>
        <v>0</v>
      </c>
      <c r="AIJ7" s="240">
        <f>'Inbound SOS &amp; EOD'!AWP29</f>
        <v>0</v>
      </c>
      <c r="AIK7" s="240">
        <f>'Inbound SOS &amp; EOD'!AWQ29</f>
        <v>0</v>
      </c>
      <c r="AIL7" s="240">
        <f>'Inbound SOS &amp; EOD'!AWR29</f>
        <v>0</v>
      </c>
      <c r="AIM7" s="240">
        <f>'Inbound SOS &amp; EOD'!AWS29</f>
        <v>0</v>
      </c>
      <c r="AIN7" s="240">
        <f>'Inbound SOS &amp; EOD'!AWT29</f>
        <v>0</v>
      </c>
      <c r="AIO7" s="240">
        <f>'Inbound SOS &amp; EOD'!AWU29</f>
        <v>0</v>
      </c>
      <c r="AIP7" s="240">
        <f>'Inbound SOS &amp; EOD'!AWV29</f>
        <v>0</v>
      </c>
      <c r="AIQ7" s="240">
        <f>'Inbound SOS &amp; EOD'!AWW29</f>
        <v>0</v>
      </c>
      <c r="AIR7" s="240">
        <f>'Inbound SOS &amp; EOD'!AWX29</f>
        <v>0</v>
      </c>
      <c r="AIS7" s="240">
        <f>'Inbound SOS &amp; EOD'!AWY29</f>
        <v>0</v>
      </c>
      <c r="AIT7" s="240">
        <f>'Inbound SOS &amp; EOD'!AWZ29</f>
        <v>0</v>
      </c>
      <c r="AIU7" s="240">
        <f>'Inbound SOS &amp; EOD'!AXA29</f>
        <v>0</v>
      </c>
      <c r="AIV7" s="240">
        <f>'Inbound SOS &amp; EOD'!AXB29</f>
        <v>0</v>
      </c>
      <c r="AIW7" s="240">
        <f>'Inbound SOS &amp; EOD'!AXC29</f>
        <v>0</v>
      </c>
      <c r="AIX7" s="240">
        <f>'Inbound SOS &amp; EOD'!AXD29</f>
        <v>0</v>
      </c>
      <c r="AIY7" s="240">
        <f>'Inbound SOS &amp; EOD'!AXE29</f>
        <v>0</v>
      </c>
      <c r="AIZ7" s="240">
        <f>'Inbound SOS &amp; EOD'!AXF29</f>
        <v>0</v>
      </c>
      <c r="AJA7" s="240">
        <f>'Inbound SOS &amp; EOD'!AXG29</f>
        <v>0</v>
      </c>
      <c r="AJB7" s="240">
        <f>'Inbound SOS &amp; EOD'!AXH29</f>
        <v>0</v>
      </c>
      <c r="AJC7" s="240">
        <f>'Inbound SOS &amp; EOD'!AXI29</f>
        <v>0</v>
      </c>
      <c r="AJD7" s="240">
        <f>'Inbound SOS &amp; EOD'!AXJ29</f>
        <v>0</v>
      </c>
      <c r="AJE7" s="240">
        <f>'Inbound SOS &amp; EOD'!AXK29</f>
        <v>0</v>
      </c>
      <c r="AJF7" s="240">
        <f>'Inbound SOS &amp; EOD'!AXL29</f>
        <v>0</v>
      </c>
      <c r="AJG7" s="240">
        <f>'Inbound SOS &amp; EOD'!AXM29</f>
        <v>0</v>
      </c>
      <c r="AJH7" s="240">
        <f>'Inbound SOS &amp; EOD'!AXN29</f>
        <v>0</v>
      </c>
      <c r="AJI7" s="240">
        <f>'Inbound SOS &amp; EOD'!AXO29</f>
        <v>0</v>
      </c>
      <c r="AJJ7" s="240">
        <f>'Inbound SOS &amp; EOD'!AXP29</f>
        <v>0</v>
      </c>
      <c r="AJK7" s="240">
        <f>'Inbound SOS &amp; EOD'!AXQ29</f>
        <v>0</v>
      </c>
      <c r="AJL7" s="240">
        <f>'Inbound SOS &amp; EOD'!AXR29</f>
        <v>0</v>
      </c>
      <c r="AJM7" s="240">
        <f>'Inbound SOS &amp; EOD'!AXS29</f>
        <v>0</v>
      </c>
      <c r="AJN7" s="240">
        <f>'Inbound SOS &amp; EOD'!AXT29</f>
        <v>0</v>
      </c>
      <c r="AJO7" s="240">
        <f>'Inbound SOS &amp; EOD'!AXU29</f>
        <v>0</v>
      </c>
      <c r="AJP7" s="240">
        <f>'Inbound SOS &amp; EOD'!AXV29</f>
        <v>0</v>
      </c>
      <c r="AJQ7" s="240">
        <f>'Inbound SOS &amp; EOD'!AXW29</f>
        <v>0</v>
      </c>
      <c r="AJR7" s="240">
        <f>'Inbound SOS &amp; EOD'!AXX29</f>
        <v>0</v>
      </c>
      <c r="AJS7" s="240">
        <f>'Inbound SOS &amp; EOD'!AXY29</f>
        <v>0</v>
      </c>
      <c r="AJT7" s="240">
        <f>'Inbound SOS &amp; EOD'!AXZ29</f>
        <v>0</v>
      </c>
      <c r="AJU7" s="240">
        <f>'Inbound SOS &amp; EOD'!AYA29</f>
        <v>0</v>
      </c>
      <c r="AJV7" s="240">
        <f>'Inbound SOS &amp; EOD'!AYB29</f>
        <v>0</v>
      </c>
      <c r="AJW7" s="240">
        <f>'Inbound SOS &amp; EOD'!AYC29</f>
        <v>0</v>
      </c>
      <c r="AJX7" s="240">
        <f>'Inbound SOS &amp; EOD'!AYD29</f>
        <v>0</v>
      </c>
      <c r="AJY7" s="240">
        <f>'Inbound SOS &amp; EOD'!AYE29</f>
        <v>0</v>
      </c>
      <c r="AJZ7" s="240">
        <f>'Inbound SOS &amp; EOD'!AYF29</f>
        <v>0</v>
      </c>
      <c r="AKA7" s="240">
        <f>'Inbound SOS &amp; EOD'!AYG29</f>
        <v>0</v>
      </c>
      <c r="AKB7" s="240">
        <f>'Inbound SOS &amp; EOD'!AYH29</f>
        <v>0</v>
      </c>
      <c r="AKC7" s="240">
        <f>'Inbound SOS &amp; EOD'!AYI29</f>
        <v>0</v>
      </c>
      <c r="AKD7" s="240">
        <f>'Inbound SOS &amp; EOD'!AYJ29</f>
        <v>0</v>
      </c>
      <c r="AKE7" s="240">
        <f>'Inbound SOS &amp; EOD'!AYK29</f>
        <v>0</v>
      </c>
      <c r="AKF7" s="240">
        <f>'Inbound SOS &amp; EOD'!AYL29</f>
        <v>0</v>
      </c>
      <c r="AKG7" s="240">
        <f>'Inbound SOS &amp; EOD'!AYM29</f>
        <v>0</v>
      </c>
      <c r="AKH7" s="240">
        <f>'Inbound SOS &amp; EOD'!AYN29</f>
        <v>0</v>
      </c>
      <c r="AKI7" s="240">
        <f>'Inbound SOS &amp; EOD'!AYO29</f>
        <v>0</v>
      </c>
      <c r="AKJ7" s="240">
        <f>'Inbound SOS &amp; EOD'!AYP29</f>
        <v>0</v>
      </c>
      <c r="AKK7" s="240">
        <f>'Inbound SOS &amp; EOD'!AYQ29</f>
        <v>0</v>
      </c>
      <c r="AKL7" s="240">
        <f>'Inbound SOS &amp; EOD'!AYR29</f>
        <v>0</v>
      </c>
      <c r="AKM7" s="240">
        <f>'Inbound SOS &amp; EOD'!AYS29</f>
        <v>0</v>
      </c>
      <c r="AKN7" s="240">
        <f>'Inbound SOS &amp; EOD'!AYT29</f>
        <v>0</v>
      </c>
      <c r="AKO7" s="240">
        <f>'Inbound SOS &amp; EOD'!AYU29</f>
        <v>0</v>
      </c>
      <c r="AKP7" s="240">
        <f>'Inbound SOS &amp; EOD'!AYV29</f>
        <v>0</v>
      </c>
      <c r="AKQ7" s="240">
        <f>'Inbound SOS &amp; EOD'!AYW29</f>
        <v>0</v>
      </c>
      <c r="AKR7" s="240">
        <f>'Inbound SOS &amp; EOD'!AYX29</f>
        <v>0</v>
      </c>
      <c r="AKS7" s="240">
        <f>'Inbound SOS &amp; EOD'!AYY29</f>
        <v>0</v>
      </c>
      <c r="AKT7" s="240">
        <f>'Inbound SOS &amp; EOD'!AYZ29</f>
        <v>0</v>
      </c>
      <c r="AKU7" s="240">
        <f>'Inbound SOS &amp; EOD'!AZA29</f>
        <v>0</v>
      </c>
      <c r="AKV7" s="240">
        <f>'Inbound SOS &amp; EOD'!AZB29</f>
        <v>0</v>
      </c>
      <c r="AKW7" s="240">
        <f>'Inbound SOS &amp; EOD'!AZC29</f>
        <v>0</v>
      </c>
      <c r="AKX7" s="240">
        <f>'Inbound SOS &amp; EOD'!AZD29</f>
        <v>0</v>
      </c>
      <c r="AKY7" s="240">
        <f>'Inbound SOS &amp; EOD'!AZE29</f>
        <v>0</v>
      </c>
      <c r="AKZ7" s="240">
        <f>'Inbound SOS &amp; EOD'!AZF29</f>
        <v>0</v>
      </c>
      <c r="ALA7" s="240">
        <f>'Inbound SOS &amp; EOD'!AZG29</f>
        <v>0</v>
      </c>
      <c r="ALB7" s="240">
        <f>'Inbound SOS &amp; EOD'!AZH29</f>
        <v>0</v>
      </c>
      <c r="ALC7" s="240">
        <f>'Inbound SOS &amp; EOD'!AZI29</f>
        <v>0</v>
      </c>
      <c r="ALD7" s="240">
        <f>'Inbound SOS &amp; EOD'!AZJ29</f>
        <v>0</v>
      </c>
      <c r="ALE7" s="240">
        <f>'Inbound SOS &amp; EOD'!AZK29</f>
        <v>0</v>
      </c>
      <c r="ALF7" s="240">
        <f>'Inbound SOS &amp; EOD'!AZL29</f>
        <v>0</v>
      </c>
      <c r="ALG7" s="240">
        <f>'Inbound SOS &amp; EOD'!AZM29</f>
        <v>0</v>
      </c>
      <c r="ALH7" s="240">
        <f>'Inbound SOS &amp; EOD'!AZN29</f>
        <v>0</v>
      </c>
      <c r="ALI7" s="240">
        <f>'Inbound SOS &amp; EOD'!AZO29</f>
        <v>0</v>
      </c>
      <c r="ALJ7" s="240">
        <f>'Inbound SOS &amp; EOD'!AZP29</f>
        <v>0</v>
      </c>
      <c r="ALK7" s="240">
        <f>'Inbound SOS &amp; EOD'!AZQ29</f>
        <v>0</v>
      </c>
      <c r="ALL7" s="240">
        <f>'Inbound SOS &amp; EOD'!AZR29</f>
        <v>0</v>
      </c>
      <c r="ALM7" s="240">
        <f>'Inbound SOS &amp; EOD'!AZS29</f>
        <v>0</v>
      </c>
      <c r="ALN7" s="240">
        <f>'Inbound SOS &amp; EOD'!AZT29</f>
        <v>0</v>
      </c>
      <c r="ALO7" s="240">
        <f>'Inbound SOS &amp; EOD'!AZU29</f>
        <v>0</v>
      </c>
      <c r="ALP7" s="240">
        <f>'Inbound SOS &amp; EOD'!AZV29</f>
        <v>0</v>
      </c>
      <c r="ALQ7" s="240">
        <f>'Inbound SOS &amp; EOD'!AZW29</f>
        <v>0</v>
      </c>
      <c r="ALR7" s="240">
        <f>'Inbound SOS &amp; EOD'!AZX29</f>
        <v>0</v>
      </c>
      <c r="ALS7" s="240">
        <f>'Inbound SOS &amp; EOD'!AZY29</f>
        <v>0</v>
      </c>
      <c r="ALT7" s="240">
        <f>'Inbound SOS &amp; EOD'!AZZ29</f>
        <v>0</v>
      </c>
      <c r="ALU7" s="240">
        <f>'Inbound SOS &amp; EOD'!BAA29</f>
        <v>0</v>
      </c>
      <c r="ALV7" s="240">
        <f>'Inbound SOS &amp; EOD'!BAB29</f>
        <v>0</v>
      </c>
      <c r="ALW7" s="240">
        <f>'Inbound SOS &amp; EOD'!BAC29</f>
        <v>0</v>
      </c>
      <c r="ALX7" s="240">
        <f>'Inbound SOS &amp; EOD'!BAD29</f>
        <v>0</v>
      </c>
      <c r="ALY7" s="240">
        <f>'Inbound SOS &amp; EOD'!BAE29</f>
        <v>0</v>
      </c>
      <c r="ALZ7" s="240">
        <f>'Inbound SOS &amp; EOD'!BAF29</f>
        <v>0</v>
      </c>
      <c r="AMA7" s="240">
        <f>'Inbound SOS &amp; EOD'!BAG29</f>
        <v>0</v>
      </c>
      <c r="AMB7" s="240">
        <f>'Inbound SOS &amp; EOD'!BAH29</f>
        <v>0</v>
      </c>
      <c r="AMC7" s="240">
        <f>'Inbound SOS &amp; EOD'!BAI29</f>
        <v>0</v>
      </c>
      <c r="AMD7" s="240">
        <f>'Inbound SOS &amp; EOD'!BAJ29</f>
        <v>0</v>
      </c>
      <c r="AME7" s="240">
        <f>'Inbound SOS &amp; EOD'!BAK29</f>
        <v>0</v>
      </c>
      <c r="AMF7" s="240">
        <f>'Inbound SOS &amp; EOD'!BAL29</f>
        <v>0</v>
      </c>
      <c r="AMG7" s="240">
        <f>'Inbound SOS &amp; EOD'!BAM29</f>
        <v>0</v>
      </c>
      <c r="AMH7" s="240">
        <f>'Inbound SOS &amp; EOD'!BAN29</f>
        <v>0</v>
      </c>
      <c r="AMI7" s="240">
        <f>'Inbound SOS &amp; EOD'!BAO29</f>
        <v>0</v>
      </c>
      <c r="AMJ7" s="240">
        <f>'Inbound SOS &amp; EOD'!BAP29</f>
        <v>0</v>
      </c>
      <c r="AMK7" s="240">
        <f>'Inbound SOS &amp; EOD'!BAQ29</f>
        <v>0</v>
      </c>
      <c r="AML7" s="240">
        <f>'Inbound SOS &amp; EOD'!BAR29</f>
        <v>0</v>
      </c>
      <c r="AMM7" s="240">
        <f>'Inbound SOS &amp; EOD'!BAS29</f>
        <v>0</v>
      </c>
      <c r="AMN7" s="240">
        <f>'Inbound SOS &amp; EOD'!BAT29</f>
        <v>0</v>
      </c>
      <c r="AMO7" s="240">
        <f>'Inbound SOS &amp; EOD'!BAU29</f>
        <v>0</v>
      </c>
      <c r="AMP7" s="240">
        <f>'Inbound SOS &amp; EOD'!BAV29</f>
        <v>0</v>
      </c>
      <c r="AMQ7" s="240">
        <f>'Inbound SOS &amp; EOD'!BAW29</f>
        <v>0</v>
      </c>
      <c r="AMR7" s="240">
        <f>'Inbound SOS &amp; EOD'!BAX29</f>
        <v>0</v>
      </c>
      <c r="AMS7" s="240">
        <f>'Inbound SOS &amp; EOD'!BAY29</f>
        <v>0</v>
      </c>
      <c r="AMT7" s="240">
        <f>'Inbound SOS &amp; EOD'!BAZ29</f>
        <v>0</v>
      </c>
      <c r="AMU7" s="240">
        <f>'Inbound SOS &amp; EOD'!BBA29</f>
        <v>0</v>
      </c>
      <c r="AMV7" s="240">
        <f>'Inbound SOS &amp; EOD'!BBB29</f>
        <v>0</v>
      </c>
      <c r="AMW7" s="240">
        <f>'Inbound SOS &amp; EOD'!BBC29</f>
        <v>0</v>
      </c>
      <c r="AMX7" s="240">
        <f>'Inbound SOS &amp; EOD'!BBD29</f>
        <v>0</v>
      </c>
      <c r="AMY7" s="240">
        <f>'Inbound SOS &amp; EOD'!BBE29</f>
        <v>0</v>
      </c>
      <c r="AMZ7" s="240">
        <f>'Inbound SOS &amp; EOD'!BBF29</f>
        <v>0</v>
      </c>
      <c r="ANA7" s="240">
        <f>'Inbound SOS &amp; EOD'!BBG29</f>
        <v>0</v>
      </c>
      <c r="ANB7" s="240">
        <f>'Inbound SOS &amp; EOD'!BBH29</f>
        <v>0</v>
      </c>
      <c r="ANC7" s="240">
        <f>'Inbound SOS &amp; EOD'!BBI29</f>
        <v>0</v>
      </c>
      <c r="AND7" s="240">
        <f>'Inbound SOS &amp; EOD'!BBJ29</f>
        <v>0</v>
      </c>
      <c r="ANE7" s="240">
        <f>'Inbound SOS &amp; EOD'!BBK29</f>
        <v>0</v>
      </c>
      <c r="ANF7" s="240">
        <f>'Inbound SOS &amp; EOD'!BBL29</f>
        <v>0</v>
      </c>
      <c r="ANG7" s="240">
        <f>'Inbound SOS &amp; EOD'!BBM29</f>
        <v>0</v>
      </c>
      <c r="ANH7" s="240">
        <f>'Inbound SOS &amp; EOD'!BBN29</f>
        <v>0</v>
      </c>
      <c r="ANI7" s="240">
        <f>'Inbound SOS &amp; EOD'!BBO29</f>
        <v>0</v>
      </c>
      <c r="ANJ7" s="240">
        <f>'Inbound SOS &amp; EOD'!BBP29</f>
        <v>0</v>
      </c>
      <c r="ANK7" s="240">
        <f>'Inbound SOS &amp; EOD'!BBQ29</f>
        <v>0</v>
      </c>
      <c r="ANL7" s="240">
        <f>'Inbound SOS &amp; EOD'!BBR29</f>
        <v>0</v>
      </c>
      <c r="ANM7" s="240">
        <f>'Inbound SOS &amp; EOD'!BBS29</f>
        <v>0</v>
      </c>
      <c r="ANN7" s="240">
        <f>'Inbound SOS &amp; EOD'!BBT29</f>
        <v>0</v>
      </c>
      <c r="ANO7" s="240">
        <f>'Inbound SOS &amp; EOD'!BBU29</f>
        <v>0</v>
      </c>
      <c r="ANP7" s="240">
        <f>'Inbound SOS &amp; EOD'!BBV29</f>
        <v>0</v>
      </c>
      <c r="ANQ7" s="240">
        <f>'Inbound SOS &amp; EOD'!BBW29</f>
        <v>0</v>
      </c>
      <c r="ANR7" s="240">
        <f>'Inbound SOS &amp; EOD'!BBX29</f>
        <v>0</v>
      </c>
      <c r="ANS7" s="240">
        <f>'Inbound SOS &amp; EOD'!BBY29</f>
        <v>0</v>
      </c>
      <c r="ANT7" s="240">
        <f>'Inbound SOS &amp; EOD'!BBZ29</f>
        <v>0</v>
      </c>
      <c r="ANU7" s="240">
        <f>'Inbound SOS &amp; EOD'!BCA29</f>
        <v>0</v>
      </c>
      <c r="ANV7" s="240">
        <f>'Inbound SOS &amp; EOD'!BCB29</f>
        <v>0</v>
      </c>
      <c r="ANW7" s="240">
        <f>'Inbound SOS &amp; EOD'!BCC29</f>
        <v>0</v>
      </c>
      <c r="ANX7" s="240">
        <f>'Inbound SOS &amp; EOD'!BCD29</f>
        <v>0</v>
      </c>
      <c r="ANY7" s="240">
        <f>'Inbound SOS &amp; EOD'!BCE29</f>
        <v>0</v>
      </c>
      <c r="ANZ7" s="240">
        <f>'Inbound SOS &amp; EOD'!BCF29</f>
        <v>0</v>
      </c>
      <c r="AOA7" s="240">
        <f>'Inbound SOS &amp; EOD'!BCG29</f>
        <v>0</v>
      </c>
      <c r="AOB7" s="240">
        <f>'Inbound SOS &amp; EOD'!BCH29</f>
        <v>0</v>
      </c>
      <c r="AOC7" s="240">
        <f>'Inbound SOS &amp; EOD'!BCI29</f>
        <v>0</v>
      </c>
      <c r="AOD7" s="240">
        <f>'Inbound SOS &amp; EOD'!BCJ29</f>
        <v>0</v>
      </c>
      <c r="AOE7" s="240">
        <f>'Inbound SOS &amp; EOD'!BCK29</f>
        <v>0</v>
      </c>
      <c r="AOF7" s="240">
        <f>'Inbound SOS &amp; EOD'!BCL29</f>
        <v>0</v>
      </c>
      <c r="AOG7" s="240">
        <f>'Inbound SOS &amp; EOD'!BCM29</f>
        <v>0</v>
      </c>
      <c r="AOH7" s="240">
        <f>'Inbound SOS &amp; EOD'!BCN29</f>
        <v>0</v>
      </c>
      <c r="AOI7" s="240">
        <f>'Inbound SOS &amp; EOD'!BCO29</f>
        <v>0</v>
      </c>
      <c r="AOJ7" s="240">
        <f>'Inbound SOS &amp; EOD'!BCP29</f>
        <v>0</v>
      </c>
      <c r="AOK7" s="240">
        <f>'Inbound SOS &amp; EOD'!BCQ29</f>
        <v>0</v>
      </c>
      <c r="AOL7" s="240">
        <f>'Inbound SOS &amp; EOD'!BCR29</f>
        <v>0</v>
      </c>
      <c r="AOM7" s="240">
        <f>'Inbound SOS &amp; EOD'!BCS29</f>
        <v>0</v>
      </c>
      <c r="AON7" s="240">
        <f>'Inbound SOS &amp; EOD'!BCT29</f>
        <v>0</v>
      </c>
      <c r="AOO7" s="240">
        <f>'Inbound SOS &amp; EOD'!BCU29</f>
        <v>0</v>
      </c>
      <c r="AOP7" s="240">
        <f>'Inbound SOS &amp; EOD'!BCV29</f>
        <v>0</v>
      </c>
      <c r="AOQ7" s="240">
        <f>'Inbound SOS &amp; EOD'!BCW29</f>
        <v>0</v>
      </c>
      <c r="AOR7" s="240">
        <f>'Inbound SOS &amp; EOD'!BCX29</f>
        <v>0</v>
      </c>
      <c r="AOS7" s="240">
        <f>'Inbound SOS &amp; EOD'!BCY29</f>
        <v>0</v>
      </c>
      <c r="AOT7" s="240">
        <f>'Inbound SOS &amp; EOD'!BCZ29</f>
        <v>0</v>
      </c>
      <c r="AOU7" s="240">
        <f>'Inbound SOS &amp; EOD'!BDA29</f>
        <v>0</v>
      </c>
      <c r="AOV7" s="240">
        <f>'Inbound SOS &amp; EOD'!BDB29</f>
        <v>0</v>
      </c>
      <c r="AOW7" s="240">
        <f>'Inbound SOS &amp; EOD'!BDC29</f>
        <v>0</v>
      </c>
      <c r="AOX7" s="240">
        <f>'Inbound SOS &amp; EOD'!BDD29</f>
        <v>0</v>
      </c>
      <c r="AOY7" s="240">
        <f>'Inbound SOS &amp; EOD'!BDE29</f>
        <v>0</v>
      </c>
      <c r="AOZ7" s="240">
        <f>'Inbound SOS &amp; EOD'!BDF29</f>
        <v>0</v>
      </c>
      <c r="APA7" s="240">
        <f>'Inbound SOS &amp; EOD'!BDG29</f>
        <v>0</v>
      </c>
      <c r="APB7" s="240">
        <f>'Inbound SOS &amp; EOD'!BDH29</f>
        <v>0</v>
      </c>
      <c r="APC7" s="240">
        <f>'Inbound SOS &amp; EOD'!BDI29</f>
        <v>0</v>
      </c>
      <c r="APD7" s="240">
        <f>'Inbound SOS &amp; EOD'!BDJ29</f>
        <v>0</v>
      </c>
      <c r="APE7" s="240">
        <f>'Inbound SOS &amp; EOD'!BDK29</f>
        <v>0</v>
      </c>
      <c r="APF7" s="240">
        <f>'Inbound SOS &amp; EOD'!BDL29</f>
        <v>0</v>
      </c>
      <c r="APG7" s="240">
        <f>'Inbound SOS &amp; EOD'!BDM29</f>
        <v>0</v>
      </c>
      <c r="APH7" s="240">
        <f>'Inbound SOS &amp; EOD'!BDN29</f>
        <v>0</v>
      </c>
      <c r="API7" s="240">
        <f>'Inbound SOS &amp; EOD'!BDO29</f>
        <v>0</v>
      </c>
      <c r="APJ7" s="240">
        <f>'Inbound SOS &amp; EOD'!BDP29</f>
        <v>0</v>
      </c>
      <c r="APK7" s="240">
        <f>'Inbound SOS &amp; EOD'!BDQ29</f>
        <v>0</v>
      </c>
      <c r="APL7" s="240">
        <f>'Inbound SOS &amp; EOD'!BDR29</f>
        <v>0</v>
      </c>
      <c r="APM7" s="240">
        <f>'Inbound SOS &amp; EOD'!BDS29</f>
        <v>0</v>
      </c>
      <c r="APN7" s="240">
        <f>'Inbound SOS &amp; EOD'!BDT29</f>
        <v>0</v>
      </c>
      <c r="APO7" s="240">
        <f>'Inbound SOS &amp; EOD'!BDU29</f>
        <v>0</v>
      </c>
      <c r="APP7" s="240">
        <f>'Inbound SOS &amp; EOD'!BDV29</f>
        <v>0</v>
      </c>
      <c r="APQ7" s="240">
        <f>'Inbound SOS &amp; EOD'!BDW29</f>
        <v>0</v>
      </c>
      <c r="APR7" s="240">
        <f>'Inbound SOS &amp; EOD'!BDX29</f>
        <v>0</v>
      </c>
      <c r="APS7" s="240">
        <f>'Inbound SOS &amp; EOD'!BDY29</f>
        <v>0</v>
      </c>
      <c r="APT7" s="240">
        <f>'Inbound SOS &amp; EOD'!BDZ29</f>
        <v>0</v>
      </c>
      <c r="APU7" s="240">
        <f>'Inbound SOS &amp; EOD'!BEA29</f>
        <v>0</v>
      </c>
      <c r="APV7" s="240">
        <f>'Inbound SOS &amp; EOD'!BEB29</f>
        <v>0</v>
      </c>
      <c r="APW7" s="240">
        <f>'Inbound SOS &amp; EOD'!BEC29</f>
        <v>0</v>
      </c>
      <c r="APX7" s="240">
        <f>'Inbound SOS &amp; EOD'!BED29</f>
        <v>0</v>
      </c>
      <c r="APY7" s="240">
        <f>'Inbound SOS &amp; EOD'!BEE29</f>
        <v>0</v>
      </c>
      <c r="APZ7" s="240">
        <f>'Inbound SOS &amp; EOD'!BEF29</f>
        <v>0</v>
      </c>
      <c r="AQA7" s="240">
        <f>'Inbound SOS &amp; EOD'!BEG29</f>
        <v>0</v>
      </c>
      <c r="AQB7" s="240">
        <f>'Inbound SOS &amp; EOD'!BEH29</f>
        <v>0</v>
      </c>
      <c r="AQC7" s="240">
        <f>'Inbound SOS &amp; EOD'!BEI29</f>
        <v>0</v>
      </c>
      <c r="AQD7" s="240">
        <f>'Inbound SOS &amp; EOD'!BEJ29</f>
        <v>0</v>
      </c>
      <c r="AQE7" s="240">
        <f>'Inbound SOS &amp; EOD'!BEK29</f>
        <v>0</v>
      </c>
      <c r="AQF7" s="240">
        <f>'Inbound SOS &amp; EOD'!BEL29</f>
        <v>0</v>
      </c>
      <c r="AQG7" s="240">
        <f>'Inbound SOS &amp; EOD'!BEM29</f>
        <v>0</v>
      </c>
      <c r="AQH7" s="240">
        <f>'Inbound SOS &amp; EOD'!BEN29</f>
        <v>0</v>
      </c>
      <c r="AQI7" s="240">
        <f>'Inbound SOS &amp; EOD'!BEO29</f>
        <v>0</v>
      </c>
      <c r="AQJ7" s="240">
        <f>'Inbound SOS &amp; EOD'!BEP29</f>
        <v>0</v>
      </c>
      <c r="AQK7" s="240">
        <f>'Inbound SOS &amp; EOD'!BEQ29</f>
        <v>0</v>
      </c>
      <c r="AQL7" s="240">
        <f>'Inbound SOS &amp; EOD'!BER29</f>
        <v>0</v>
      </c>
      <c r="AQM7" s="240">
        <f>'Inbound SOS &amp; EOD'!BES29</f>
        <v>0</v>
      </c>
      <c r="AQN7" s="240">
        <f>'Inbound SOS &amp; EOD'!BET29</f>
        <v>0</v>
      </c>
      <c r="AQO7" s="240">
        <f>'Inbound SOS &amp; EOD'!BEU29</f>
        <v>0</v>
      </c>
      <c r="AQP7" s="240">
        <f>'Inbound SOS &amp; EOD'!BEV29</f>
        <v>0</v>
      </c>
      <c r="AQQ7" s="240">
        <f>'Inbound SOS &amp; EOD'!BEW29</f>
        <v>0</v>
      </c>
      <c r="AQR7" s="240">
        <f>'Inbound SOS &amp; EOD'!BEX29</f>
        <v>0</v>
      </c>
      <c r="AQS7" s="240">
        <f>'Inbound SOS &amp; EOD'!BEY29</f>
        <v>0</v>
      </c>
      <c r="AQT7" s="240">
        <f>'Inbound SOS &amp; EOD'!BEZ29</f>
        <v>0</v>
      </c>
      <c r="AQU7" s="240">
        <f>'Inbound SOS &amp; EOD'!BFA29</f>
        <v>0</v>
      </c>
      <c r="AQV7" s="240">
        <f>'Inbound SOS &amp; EOD'!BFB29</f>
        <v>0</v>
      </c>
      <c r="AQW7" s="240">
        <f>'Inbound SOS &amp; EOD'!BFC29</f>
        <v>0</v>
      </c>
      <c r="AQX7" s="240">
        <f>'Inbound SOS &amp; EOD'!BFD29</f>
        <v>0</v>
      </c>
      <c r="AQY7" s="240">
        <f>'Inbound SOS &amp; EOD'!BFE29</f>
        <v>0</v>
      </c>
      <c r="AQZ7" s="240">
        <f>'Inbound SOS &amp; EOD'!BFF29</f>
        <v>0</v>
      </c>
      <c r="ARA7" s="240">
        <f>'Inbound SOS &amp; EOD'!BFG29</f>
        <v>0</v>
      </c>
      <c r="ARB7" s="240">
        <f>'Inbound SOS &amp; EOD'!BFH29</f>
        <v>0</v>
      </c>
      <c r="ARC7" s="240">
        <f>'Inbound SOS &amp; EOD'!BFI29</f>
        <v>0</v>
      </c>
      <c r="ARD7" s="240">
        <f>'Inbound SOS &amp; EOD'!BFJ29</f>
        <v>0</v>
      </c>
      <c r="ARE7" s="240">
        <f>'Inbound SOS &amp; EOD'!BFK29</f>
        <v>0</v>
      </c>
      <c r="ARF7" s="240">
        <f>'Inbound SOS &amp; EOD'!BFL29</f>
        <v>0</v>
      </c>
      <c r="ARG7" s="240">
        <f>'Inbound SOS &amp; EOD'!BFM29</f>
        <v>0</v>
      </c>
      <c r="ARH7" s="240">
        <f>'Inbound SOS &amp; EOD'!BFN29</f>
        <v>0</v>
      </c>
      <c r="ARI7" s="240">
        <f>'Inbound SOS &amp; EOD'!BFO29</f>
        <v>0</v>
      </c>
      <c r="ARJ7" s="240">
        <f>'Inbound SOS &amp; EOD'!BFP29</f>
        <v>0</v>
      </c>
      <c r="ARK7" s="240">
        <f>'Inbound SOS &amp; EOD'!BFQ29</f>
        <v>0</v>
      </c>
      <c r="ARL7" s="240">
        <f>'Inbound SOS &amp; EOD'!BFR29</f>
        <v>0</v>
      </c>
      <c r="ARM7" s="240">
        <f>'Inbound SOS &amp; EOD'!BFS29</f>
        <v>0</v>
      </c>
      <c r="ARN7" s="240">
        <f>'Inbound SOS &amp; EOD'!BFT29</f>
        <v>0</v>
      </c>
      <c r="ARO7" s="240">
        <f>'Inbound SOS &amp; EOD'!BFU29</f>
        <v>0</v>
      </c>
      <c r="ARP7" s="240">
        <f>'Inbound SOS &amp; EOD'!BFV29</f>
        <v>0</v>
      </c>
      <c r="ARQ7" s="240">
        <f>'Inbound SOS &amp; EOD'!BFW29</f>
        <v>0</v>
      </c>
      <c r="ARR7" s="240">
        <f>'Inbound SOS &amp; EOD'!BFX29</f>
        <v>0</v>
      </c>
      <c r="ARS7" s="240">
        <f>'Inbound SOS &amp; EOD'!BFY29</f>
        <v>0</v>
      </c>
      <c r="ART7" s="240">
        <f>'Inbound SOS &amp; EOD'!BFZ29</f>
        <v>0</v>
      </c>
      <c r="ARU7" s="240">
        <f>'Inbound SOS &amp; EOD'!BGA29</f>
        <v>0</v>
      </c>
      <c r="ARV7" s="240">
        <f>'Inbound SOS &amp; EOD'!BGB29</f>
        <v>0</v>
      </c>
      <c r="ARW7" s="240">
        <f>'Inbound SOS &amp; EOD'!BGC29</f>
        <v>0</v>
      </c>
      <c r="ARX7" s="240">
        <f>'Inbound SOS &amp; EOD'!BGD29</f>
        <v>0</v>
      </c>
      <c r="ARY7" s="240">
        <f>'Inbound SOS &amp; EOD'!BGE29</f>
        <v>0</v>
      </c>
      <c r="ARZ7" s="240">
        <f>'Inbound SOS &amp; EOD'!BGF29</f>
        <v>0</v>
      </c>
      <c r="ASA7" s="240">
        <f>'Inbound SOS &amp; EOD'!BGG29</f>
        <v>0</v>
      </c>
      <c r="ASB7" s="240">
        <f>'Inbound SOS &amp; EOD'!BGH29</f>
        <v>0</v>
      </c>
      <c r="ASC7" s="240">
        <f>'Inbound SOS &amp; EOD'!BGI29</f>
        <v>0</v>
      </c>
      <c r="ASD7" s="240">
        <f>'Inbound SOS &amp; EOD'!BGJ29</f>
        <v>0</v>
      </c>
      <c r="ASE7" s="240">
        <f>'Inbound SOS &amp; EOD'!BGK29</f>
        <v>0</v>
      </c>
      <c r="ASF7" s="240">
        <f>'Inbound SOS &amp; EOD'!BGL29</f>
        <v>0</v>
      </c>
      <c r="ASG7" s="240">
        <f>'Inbound SOS &amp; EOD'!BGM29</f>
        <v>0</v>
      </c>
      <c r="ASH7" s="240">
        <f>'Inbound SOS &amp; EOD'!BGN29</f>
        <v>0</v>
      </c>
      <c r="ASI7" s="240">
        <f>'Inbound SOS &amp; EOD'!BGO29</f>
        <v>0</v>
      </c>
      <c r="ASJ7" s="240">
        <f>'Inbound SOS &amp; EOD'!BGP29</f>
        <v>0</v>
      </c>
      <c r="ASK7" s="240">
        <f>'Inbound SOS &amp; EOD'!BGQ29</f>
        <v>0</v>
      </c>
      <c r="ASL7" s="240">
        <f>'Inbound SOS &amp; EOD'!BGR29</f>
        <v>0</v>
      </c>
      <c r="ASM7" s="240">
        <f>'Inbound SOS &amp; EOD'!BGS29</f>
        <v>0</v>
      </c>
      <c r="ASN7" s="240">
        <f>'Inbound SOS &amp; EOD'!BGT29</f>
        <v>0</v>
      </c>
      <c r="ASO7" s="240">
        <f>'Inbound SOS &amp; EOD'!BGU29</f>
        <v>0</v>
      </c>
      <c r="ASP7" s="240">
        <f>'Inbound SOS &amp; EOD'!BGV29</f>
        <v>0</v>
      </c>
      <c r="ASQ7" s="240">
        <f>'Inbound SOS &amp; EOD'!BGW29</f>
        <v>0</v>
      </c>
      <c r="ASR7" s="240">
        <f>'Inbound SOS &amp; EOD'!BGX29</f>
        <v>0</v>
      </c>
      <c r="ASS7" s="240">
        <f>'Inbound SOS &amp; EOD'!BGY29</f>
        <v>0</v>
      </c>
      <c r="AST7" s="240">
        <f>'Inbound SOS &amp; EOD'!BGZ29</f>
        <v>0</v>
      </c>
      <c r="ASU7" s="240">
        <f>'Inbound SOS &amp; EOD'!BHA29</f>
        <v>0</v>
      </c>
      <c r="ASV7" s="240">
        <f>'Inbound SOS &amp; EOD'!BHB29</f>
        <v>0</v>
      </c>
      <c r="ASW7" s="240">
        <f>'Inbound SOS &amp; EOD'!BHC29</f>
        <v>0</v>
      </c>
      <c r="ASX7" s="240">
        <f>'Inbound SOS &amp; EOD'!BHD29</f>
        <v>0</v>
      </c>
      <c r="ASY7" s="240">
        <f>'Inbound SOS &amp; EOD'!BHE29</f>
        <v>0</v>
      </c>
      <c r="ASZ7" s="240">
        <f>'Inbound SOS &amp; EOD'!BHF29</f>
        <v>0</v>
      </c>
      <c r="ATA7" s="240">
        <f>'Inbound SOS &amp; EOD'!BHG29</f>
        <v>0</v>
      </c>
      <c r="ATB7" s="240">
        <f>'Inbound SOS &amp; EOD'!BHH29</f>
        <v>0</v>
      </c>
      <c r="ATC7" s="240">
        <f>'Inbound SOS &amp; EOD'!BHI29</f>
        <v>0</v>
      </c>
      <c r="ATD7" s="240">
        <f>'Inbound SOS &amp; EOD'!BHJ29</f>
        <v>0</v>
      </c>
      <c r="ATE7" s="240">
        <f>'Inbound SOS &amp; EOD'!BHK29</f>
        <v>0</v>
      </c>
      <c r="ATF7" s="240">
        <f>'Inbound SOS &amp; EOD'!BHL29</f>
        <v>0</v>
      </c>
      <c r="ATG7" s="240">
        <f>'Inbound SOS &amp; EOD'!BHM29</f>
        <v>0</v>
      </c>
      <c r="ATH7" s="240">
        <f>'Inbound SOS &amp; EOD'!BHN29</f>
        <v>0</v>
      </c>
      <c r="ATI7" s="240">
        <f>'Inbound SOS &amp; EOD'!BHO29</f>
        <v>0</v>
      </c>
      <c r="ATJ7" s="240">
        <f>'Inbound SOS &amp; EOD'!BHP29</f>
        <v>0</v>
      </c>
      <c r="ATK7" s="240">
        <f>'Inbound SOS &amp; EOD'!BHQ29</f>
        <v>0</v>
      </c>
      <c r="ATL7" s="240">
        <f>'Inbound SOS &amp; EOD'!BHR29</f>
        <v>0</v>
      </c>
      <c r="ATM7" s="240">
        <f>'Inbound SOS &amp; EOD'!BHS29</f>
        <v>0</v>
      </c>
      <c r="ATN7" s="240">
        <f>'Inbound SOS &amp; EOD'!BHT29</f>
        <v>0</v>
      </c>
      <c r="ATO7" s="240">
        <f>'Inbound SOS &amp; EOD'!BHU29</f>
        <v>0</v>
      </c>
      <c r="ATP7" s="240">
        <f>'Inbound SOS &amp; EOD'!BHV29</f>
        <v>0</v>
      </c>
      <c r="ATQ7" s="240">
        <f>'Inbound SOS &amp; EOD'!BHW29</f>
        <v>0</v>
      </c>
      <c r="ATR7" s="240">
        <f>'Inbound SOS &amp; EOD'!BHX29</f>
        <v>0</v>
      </c>
      <c r="ATS7" s="240">
        <f>'Inbound SOS &amp; EOD'!BHY29</f>
        <v>0</v>
      </c>
      <c r="ATT7" s="240">
        <f>'Inbound SOS &amp; EOD'!BHZ29</f>
        <v>0</v>
      </c>
      <c r="ATU7" s="240">
        <f>'Inbound SOS &amp; EOD'!BIA29</f>
        <v>0</v>
      </c>
      <c r="ATV7" s="240">
        <f>'Inbound SOS &amp; EOD'!BIB29</f>
        <v>0</v>
      </c>
      <c r="ATW7" s="240">
        <f>'Inbound SOS &amp; EOD'!BIC29</f>
        <v>0</v>
      </c>
      <c r="ATX7" s="240">
        <f>'Inbound SOS &amp; EOD'!BID29</f>
        <v>0</v>
      </c>
      <c r="ATY7" s="240">
        <f>'Inbound SOS &amp; EOD'!BIE29</f>
        <v>0</v>
      </c>
      <c r="ATZ7" s="240">
        <f>'Inbound SOS &amp; EOD'!BIF29</f>
        <v>0</v>
      </c>
      <c r="AUA7" s="240">
        <f>'Inbound SOS &amp; EOD'!BIG29</f>
        <v>0</v>
      </c>
      <c r="AUB7" s="240">
        <f>'Inbound SOS &amp; EOD'!BIH29</f>
        <v>0</v>
      </c>
      <c r="AUC7" s="240">
        <f>'Inbound SOS &amp; EOD'!BII29</f>
        <v>0</v>
      </c>
      <c r="AUD7" s="240">
        <f>'Inbound SOS &amp; EOD'!BIJ29</f>
        <v>0</v>
      </c>
      <c r="AUE7" s="240">
        <f>'Inbound SOS &amp; EOD'!BIK29</f>
        <v>0</v>
      </c>
      <c r="AUF7" s="240">
        <f>'Inbound SOS &amp; EOD'!BIL29</f>
        <v>0</v>
      </c>
      <c r="AUG7" s="240">
        <f>'Inbound SOS &amp; EOD'!BIM29</f>
        <v>0</v>
      </c>
      <c r="AUH7" s="240">
        <f>'Inbound SOS &amp; EOD'!BIN29</f>
        <v>0</v>
      </c>
      <c r="AUI7" s="240">
        <f>'Inbound SOS &amp; EOD'!BIO29</f>
        <v>0</v>
      </c>
      <c r="AUJ7" s="240">
        <f>'Inbound SOS &amp; EOD'!BIP29</f>
        <v>0</v>
      </c>
      <c r="AUK7" s="240">
        <f>'Inbound SOS &amp; EOD'!BIQ29</f>
        <v>0</v>
      </c>
      <c r="AUL7" s="240">
        <f>'Inbound SOS &amp; EOD'!BIR29</f>
        <v>0</v>
      </c>
      <c r="AUM7" s="240">
        <f>'Inbound SOS &amp; EOD'!BIS29</f>
        <v>0</v>
      </c>
      <c r="AUN7" s="240">
        <f>'Inbound SOS &amp; EOD'!BIT29</f>
        <v>0</v>
      </c>
      <c r="AUO7" s="240">
        <f>'Inbound SOS &amp; EOD'!BIU29</f>
        <v>0</v>
      </c>
      <c r="AUP7" s="240">
        <f>'Inbound SOS &amp; EOD'!BIV29</f>
        <v>0</v>
      </c>
      <c r="AUQ7" s="240">
        <f>'Inbound SOS &amp; EOD'!BIW29</f>
        <v>0</v>
      </c>
      <c r="AUR7" s="240">
        <f>'Inbound SOS &amp; EOD'!BIX29</f>
        <v>0</v>
      </c>
      <c r="AUS7" s="240">
        <f>'Inbound SOS &amp; EOD'!BIY29</f>
        <v>0</v>
      </c>
      <c r="AUT7" s="240">
        <f>'Inbound SOS &amp; EOD'!BIZ29</f>
        <v>0</v>
      </c>
      <c r="AUU7" s="240">
        <f>'Inbound SOS &amp; EOD'!BJA29</f>
        <v>0</v>
      </c>
      <c r="AUV7" s="240">
        <f>'Inbound SOS &amp; EOD'!BJB29</f>
        <v>0</v>
      </c>
      <c r="AUW7" s="240">
        <f>'Inbound SOS &amp; EOD'!BJC29</f>
        <v>0</v>
      </c>
      <c r="AUX7" s="240">
        <f>'Inbound SOS &amp; EOD'!BJD29</f>
        <v>0</v>
      </c>
      <c r="AUY7" s="240">
        <f>'Inbound SOS &amp; EOD'!BJE29</f>
        <v>0</v>
      </c>
      <c r="AUZ7" s="240">
        <f>'Inbound SOS &amp; EOD'!BJF29</f>
        <v>0</v>
      </c>
      <c r="AVA7" s="240">
        <f>'Inbound SOS &amp; EOD'!BJG29</f>
        <v>0</v>
      </c>
      <c r="AVB7" s="240">
        <f>'Inbound SOS &amp; EOD'!BJH29</f>
        <v>0</v>
      </c>
      <c r="AVC7" s="240">
        <f>'Inbound SOS &amp; EOD'!BJI29</f>
        <v>0</v>
      </c>
      <c r="AVD7" s="240">
        <f>'Inbound SOS &amp; EOD'!BJJ29</f>
        <v>0</v>
      </c>
      <c r="AVE7" s="240">
        <f>'Inbound SOS &amp; EOD'!BJK29</f>
        <v>0</v>
      </c>
      <c r="AVF7" s="240">
        <f>'Inbound SOS &amp; EOD'!BJL29</f>
        <v>0</v>
      </c>
      <c r="AVG7" s="240">
        <f>'Inbound SOS &amp; EOD'!BJM29</f>
        <v>0</v>
      </c>
      <c r="AVH7" s="240">
        <f>'Inbound SOS &amp; EOD'!BJN29</f>
        <v>0</v>
      </c>
      <c r="AVI7" s="240">
        <f>'Inbound SOS &amp; EOD'!BJO29</f>
        <v>0</v>
      </c>
      <c r="AVJ7" s="240">
        <f>'Inbound SOS &amp; EOD'!BJP29</f>
        <v>0</v>
      </c>
      <c r="AVK7" s="240">
        <f>'Inbound SOS &amp; EOD'!BJQ29</f>
        <v>0</v>
      </c>
      <c r="AVL7" s="240">
        <f>'Inbound SOS &amp; EOD'!BJR29</f>
        <v>0</v>
      </c>
      <c r="AVM7" s="240">
        <f>'Inbound SOS &amp; EOD'!BJS29</f>
        <v>0</v>
      </c>
      <c r="AVN7" s="240">
        <f>'Inbound SOS &amp; EOD'!BJT29</f>
        <v>0</v>
      </c>
      <c r="AVO7" s="240">
        <f>'Inbound SOS &amp; EOD'!BJU29</f>
        <v>0</v>
      </c>
      <c r="AVP7" s="240">
        <f>'Inbound SOS &amp; EOD'!BJV29</f>
        <v>0</v>
      </c>
      <c r="AVQ7" s="240">
        <f>'Inbound SOS &amp; EOD'!BJW29</f>
        <v>0</v>
      </c>
      <c r="AVR7" s="240">
        <f>'Inbound SOS &amp; EOD'!BJX29</f>
        <v>0</v>
      </c>
      <c r="AVS7" s="240">
        <f>'Inbound SOS &amp; EOD'!BJY29</f>
        <v>0</v>
      </c>
      <c r="AVT7" s="240">
        <f>'Inbound SOS &amp; EOD'!BJZ29</f>
        <v>0</v>
      </c>
      <c r="AVU7" s="240">
        <f>'Inbound SOS &amp; EOD'!BKA29</f>
        <v>0</v>
      </c>
      <c r="AVV7" s="240">
        <f>'Inbound SOS &amp; EOD'!BKB29</f>
        <v>0</v>
      </c>
      <c r="AVW7" s="240">
        <f>'Inbound SOS &amp; EOD'!BKC29</f>
        <v>0</v>
      </c>
      <c r="AVX7" s="240">
        <f>'Inbound SOS &amp; EOD'!BKD29</f>
        <v>0</v>
      </c>
      <c r="AVY7" s="240">
        <f>'Inbound SOS &amp; EOD'!BKE29</f>
        <v>0</v>
      </c>
      <c r="AVZ7" s="240">
        <f>'Inbound SOS &amp; EOD'!BKF29</f>
        <v>0</v>
      </c>
      <c r="AWA7" s="240">
        <f>'Inbound SOS &amp; EOD'!BKG29</f>
        <v>0</v>
      </c>
      <c r="AWB7" s="240">
        <f>'Inbound SOS &amp; EOD'!BKH29</f>
        <v>0</v>
      </c>
      <c r="AWC7" s="240">
        <f>'Inbound SOS &amp; EOD'!BKI29</f>
        <v>0</v>
      </c>
      <c r="AWD7" s="240">
        <f>'Inbound SOS &amp; EOD'!BKJ29</f>
        <v>0</v>
      </c>
      <c r="AWE7" s="240">
        <f>'Inbound SOS &amp; EOD'!BKK29</f>
        <v>0</v>
      </c>
      <c r="AWF7" s="240">
        <f>'Inbound SOS &amp; EOD'!BKL29</f>
        <v>0</v>
      </c>
      <c r="AWG7" s="240">
        <f>'Inbound SOS &amp; EOD'!BKM29</f>
        <v>0</v>
      </c>
      <c r="AWH7" s="240">
        <f>'Inbound SOS &amp; EOD'!BKN29</f>
        <v>0</v>
      </c>
      <c r="AWI7" s="240">
        <f>'Inbound SOS &amp; EOD'!BKO29</f>
        <v>0</v>
      </c>
      <c r="AWJ7" s="240">
        <f>'Inbound SOS &amp; EOD'!BKP29</f>
        <v>0</v>
      </c>
      <c r="AWK7" s="240">
        <f>'Inbound SOS &amp; EOD'!BKQ29</f>
        <v>0</v>
      </c>
      <c r="AWL7" s="240">
        <f>'Inbound SOS &amp; EOD'!BKR29</f>
        <v>0</v>
      </c>
      <c r="AWM7" s="240">
        <f>'Inbound SOS &amp; EOD'!BKS29</f>
        <v>0</v>
      </c>
      <c r="AWN7" s="240">
        <f>'Inbound SOS &amp; EOD'!BKT29</f>
        <v>0</v>
      </c>
      <c r="AWO7" s="240">
        <f>'Inbound SOS &amp; EOD'!BKU29</f>
        <v>0</v>
      </c>
      <c r="AWP7" s="240">
        <f>'Inbound SOS &amp; EOD'!BKV29</f>
        <v>0</v>
      </c>
      <c r="AWQ7" s="240">
        <f>'Inbound SOS &amp; EOD'!BKW29</f>
        <v>0</v>
      </c>
      <c r="AWR7" s="240">
        <f>'Inbound SOS &amp; EOD'!BKX29</f>
        <v>0</v>
      </c>
      <c r="AWS7" s="240">
        <f>'Inbound SOS &amp; EOD'!BKY29</f>
        <v>0</v>
      </c>
      <c r="AWT7" s="240">
        <f>'Inbound SOS &amp; EOD'!BKZ29</f>
        <v>0</v>
      </c>
      <c r="AWU7" s="240">
        <f>'Inbound SOS &amp; EOD'!BLA29</f>
        <v>0</v>
      </c>
      <c r="AWV7" s="240">
        <f>'Inbound SOS &amp; EOD'!BLB29</f>
        <v>0</v>
      </c>
      <c r="AWW7" s="240">
        <f>'Inbound SOS &amp; EOD'!BLC29</f>
        <v>0</v>
      </c>
      <c r="AWX7" s="240">
        <f>'Inbound SOS &amp; EOD'!BLD29</f>
        <v>0</v>
      </c>
      <c r="AWY7" s="240">
        <f>'Inbound SOS &amp; EOD'!BLE29</f>
        <v>0</v>
      </c>
      <c r="AWZ7" s="240">
        <f>'Inbound SOS &amp; EOD'!BLF29</f>
        <v>0</v>
      </c>
      <c r="AXA7" s="240">
        <f>'Inbound SOS &amp; EOD'!BLG29</f>
        <v>0</v>
      </c>
      <c r="AXB7" s="240">
        <f>'Inbound SOS &amp; EOD'!BLH29</f>
        <v>0</v>
      </c>
      <c r="AXC7" s="240">
        <f>'Inbound SOS &amp; EOD'!BLI29</f>
        <v>0</v>
      </c>
      <c r="AXD7" s="240">
        <f>'Inbound SOS &amp; EOD'!BLJ29</f>
        <v>0</v>
      </c>
      <c r="AXE7" s="240">
        <f>'Inbound SOS &amp; EOD'!BLK29</f>
        <v>0</v>
      </c>
      <c r="AXF7" s="240">
        <f>'Inbound SOS &amp; EOD'!BLL29</f>
        <v>0</v>
      </c>
      <c r="AXG7" s="240">
        <f>'Inbound SOS &amp; EOD'!BLM29</f>
        <v>0</v>
      </c>
      <c r="AXH7" s="240">
        <f>'Inbound SOS &amp; EOD'!BLN29</f>
        <v>0</v>
      </c>
      <c r="AXI7" s="240">
        <f>'Inbound SOS &amp; EOD'!BLO29</f>
        <v>0</v>
      </c>
      <c r="AXJ7" s="240">
        <f>'Inbound SOS &amp; EOD'!BLP29</f>
        <v>0</v>
      </c>
      <c r="AXK7" s="240">
        <f>'Inbound SOS &amp; EOD'!BLQ29</f>
        <v>0</v>
      </c>
      <c r="AXL7" s="240">
        <f>'Inbound SOS &amp; EOD'!BLR29</f>
        <v>0</v>
      </c>
      <c r="AXM7" s="240">
        <f>'Inbound SOS &amp; EOD'!BLS29</f>
        <v>0</v>
      </c>
      <c r="AXN7" s="240">
        <f>'Inbound SOS &amp; EOD'!BLT29</f>
        <v>0</v>
      </c>
      <c r="AXO7" s="240">
        <f>'Inbound SOS &amp; EOD'!BLU29</f>
        <v>0</v>
      </c>
      <c r="AXP7" s="240">
        <f>'Inbound SOS &amp; EOD'!BLV29</f>
        <v>0</v>
      </c>
      <c r="AXQ7" s="240">
        <f>'Inbound SOS &amp; EOD'!BLW29</f>
        <v>0</v>
      </c>
      <c r="AXR7" s="240">
        <f>'Inbound SOS &amp; EOD'!BLX29</f>
        <v>0</v>
      </c>
      <c r="AXS7" s="240">
        <f>'Inbound SOS &amp; EOD'!BLY29</f>
        <v>0</v>
      </c>
      <c r="AXT7" s="240">
        <f>'Inbound SOS &amp; EOD'!BLZ29</f>
        <v>0</v>
      </c>
      <c r="AXU7" s="240">
        <f>'Inbound SOS &amp; EOD'!BMA29</f>
        <v>0</v>
      </c>
      <c r="AXV7" s="240">
        <f>'Inbound SOS &amp; EOD'!BMB29</f>
        <v>0</v>
      </c>
      <c r="AXW7" s="240">
        <f>'Inbound SOS &amp; EOD'!BMC29</f>
        <v>0</v>
      </c>
      <c r="AXX7" s="240">
        <f>'Inbound SOS &amp; EOD'!BMD29</f>
        <v>0</v>
      </c>
      <c r="AXY7" s="240">
        <f>'Inbound SOS &amp; EOD'!BME29</f>
        <v>0</v>
      </c>
      <c r="AXZ7" s="240">
        <f>'Inbound SOS &amp; EOD'!BMF29</f>
        <v>0</v>
      </c>
      <c r="AYA7" s="240">
        <f>'Inbound SOS &amp; EOD'!BMG29</f>
        <v>0</v>
      </c>
      <c r="AYB7" s="240">
        <f>'Inbound SOS &amp; EOD'!BMH29</f>
        <v>0</v>
      </c>
      <c r="AYC7" s="240">
        <f>'Inbound SOS &amp; EOD'!BMI29</f>
        <v>0</v>
      </c>
      <c r="AYD7" s="240">
        <f>'Inbound SOS &amp; EOD'!BMJ29</f>
        <v>0</v>
      </c>
      <c r="AYE7" s="240">
        <f>'Inbound SOS &amp; EOD'!BMK29</f>
        <v>0</v>
      </c>
      <c r="AYF7" s="240">
        <f>'Inbound SOS &amp; EOD'!BML29</f>
        <v>0</v>
      </c>
      <c r="AYG7" s="240">
        <f>'Inbound SOS &amp; EOD'!BMM29</f>
        <v>0</v>
      </c>
      <c r="AYH7" s="240">
        <f>'Inbound SOS &amp; EOD'!BMN29</f>
        <v>0</v>
      </c>
      <c r="AYI7" s="240">
        <f>'Inbound SOS &amp; EOD'!BMO29</f>
        <v>0</v>
      </c>
      <c r="AYJ7" s="240">
        <f>'Inbound SOS &amp; EOD'!BMP29</f>
        <v>0</v>
      </c>
      <c r="AYK7" s="240">
        <f>'Inbound SOS &amp; EOD'!BMQ29</f>
        <v>0</v>
      </c>
      <c r="AYL7" s="240">
        <f>'Inbound SOS &amp; EOD'!BMR29</f>
        <v>0</v>
      </c>
      <c r="AYM7" s="240">
        <f>'Inbound SOS &amp; EOD'!BMS29</f>
        <v>0</v>
      </c>
      <c r="AYN7" s="240">
        <f>'Inbound SOS &amp; EOD'!BMT29</f>
        <v>0</v>
      </c>
      <c r="AYO7" s="240">
        <f>'Inbound SOS &amp; EOD'!BMU29</f>
        <v>0</v>
      </c>
      <c r="AYP7" s="240">
        <f>'Inbound SOS &amp; EOD'!BMV29</f>
        <v>0</v>
      </c>
      <c r="AYQ7" s="240">
        <f>'Inbound SOS &amp; EOD'!BMW29</f>
        <v>0</v>
      </c>
      <c r="AYR7" s="240">
        <f>'Inbound SOS &amp; EOD'!BMX29</f>
        <v>0</v>
      </c>
      <c r="AYS7" s="240">
        <f>'Inbound SOS &amp; EOD'!BMY29</f>
        <v>0</v>
      </c>
      <c r="AYT7" s="240">
        <f>'Inbound SOS &amp; EOD'!BMZ29</f>
        <v>0</v>
      </c>
      <c r="AYU7" s="240">
        <f>'Inbound SOS &amp; EOD'!BNA29</f>
        <v>0</v>
      </c>
      <c r="AYV7" s="240">
        <f>'Inbound SOS &amp; EOD'!BNB29</f>
        <v>0</v>
      </c>
      <c r="AYW7" s="240">
        <f>'Inbound SOS &amp; EOD'!BNC29</f>
        <v>0</v>
      </c>
      <c r="AYX7" s="240">
        <f>'Inbound SOS &amp; EOD'!BND29</f>
        <v>0</v>
      </c>
      <c r="AYY7" s="240">
        <f>'Inbound SOS &amp; EOD'!BNE29</f>
        <v>0</v>
      </c>
      <c r="AYZ7" s="240">
        <f>'Inbound SOS &amp; EOD'!BNF29</f>
        <v>0</v>
      </c>
      <c r="AZA7" s="240">
        <f>'Inbound SOS &amp; EOD'!BNG29</f>
        <v>0</v>
      </c>
      <c r="AZB7" s="240">
        <f>'Inbound SOS &amp; EOD'!BNH29</f>
        <v>0</v>
      </c>
      <c r="AZC7" s="240">
        <f>'Inbound SOS &amp; EOD'!BNI29</f>
        <v>0</v>
      </c>
      <c r="AZD7" s="240">
        <f>'Inbound SOS &amp; EOD'!BNJ29</f>
        <v>0</v>
      </c>
      <c r="AZE7" s="240">
        <f>'Inbound SOS &amp; EOD'!BNK29</f>
        <v>0</v>
      </c>
      <c r="AZF7" s="240">
        <f>'Inbound SOS &amp; EOD'!BNL29</f>
        <v>0</v>
      </c>
      <c r="AZG7" s="240">
        <f>'Inbound SOS &amp; EOD'!BNM29</f>
        <v>0</v>
      </c>
      <c r="AZH7" s="240">
        <f>'Inbound SOS &amp; EOD'!BNN29</f>
        <v>0</v>
      </c>
      <c r="AZI7" s="240">
        <f>'Inbound SOS &amp; EOD'!BNO29</f>
        <v>0</v>
      </c>
      <c r="AZJ7" s="240">
        <f>'Inbound SOS &amp; EOD'!BNP29</f>
        <v>0</v>
      </c>
      <c r="AZK7" s="240">
        <f>'Inbound SOS &amp; EOD'!BNQ29</f>
        <v>0</v>
      </c>
      <c r="AZL7" s="240">
        <f>'Inbound SOS &amp; EOD'!BNR29</f>
        <v>0</v>
      </c>
      <c r="AZM7" s="240">
        <f>'Inbound SOS &amp; EOD'!BNS29</f>
        <v>0</v>
      </c>
      <c r="AZN7" s="240">
        <f>'Inbound SOS &amp; EOD'!BNT29</f>
        <v>0</v>
      </c>
      <c r="AZO7" s="240">
        <f>'Inbound SOS &amp; EOD'!BNU29</f>
        <v>0</v>
      </c>
      <c r="AZP7" s="240">
        <f>'Inbound SOS &amp; EOD'!BNV29</f>
        <v>0</v>
      </c>
      <c r="AZQ7" s="240">
        <f>'Inbound SOS &amp; EOD'!BNW29</f>
        <v>0</v>
      </c>
      <c r="AZR7" s="240">
        <f>'Inbound SOS &amp; EOD'!BNX29</f>
        <v>0</v>
      </c>
      <c r="AZS7" s="240">
        <f>'Inbound SOS &amp; EOD'!BNY29</f>
        <v>0</v>
      </c>
      <c r="AZT7" s="240">
        <f>'Inbound SOS &amp; EOD'!BNZ29</f>
        <v>0</v>
      </c>
      <c r="AZU7" s="240">
        <f>'Inbound SOS &amp; EOD'!BOA29</f>
        <v>0</v>
      </c>
      <c r="AZV7" s="240">
        <f>'Inbound SOS &amp; EOD'!BOB29</f>
        <v>0</v>
      </c>
      <c r="AZW7" s="240">
        <f>'Inbound SOS &amp; EOD'!BOC29</f>
        <v>0</v>
      </c>
      <c r="AZX7" s="240">
        <f>'Inbound SOS &amp; EOD'!BOD29</f>
        <v>0</v>
      </c>
      <c r="AZY7" s="240">
        <f>'Inbound SOS &amp; EOD'!BOE29</f>
        <v>0</v>
      </c>
      <c r="AZZ7" s="240">
        <f>'Inbound SOS &amp; EOD'!BOF29</f>
        <v>0</v>
      </c>
      <c r="BAA7" s="240">
        <f>'Inbound SOS &amp; EOD'!BOG29</f>
        <v>0</v>
      </c>
      <c r="BAB7" s="240">
        <f>'Inbound SOS &amp; EOD'!BOH29</f>
        <v>0</v>
      </c>
      <c r="BAC7" s="240">
        <f>'Inbound SOS &amp; EOD'!BOI29</f>
        <v>0</v>
      </c>
      <c r="BAD7" s="240">
        <f>'Inbound SOS &amp; EOD'!BOJ29</f>
        <v>0</v>
      </c>
      <c r="BAE7" s="240">
        <f>'Inbound SOS &amp; EOD'!BOK29</f>
        <v>0</v>
      </c>
      <c r="BAF7" s="240">
        <f>'Inbound SOS &amp; EOD'!BOL29</f>
        <v>0</v>
      </c>
      <c r="BAG7" s="240">
        <f>'Inbound SOS &amp; EOD'!BOM29</f>
        <v>0</v>
      </c>
      <c r="BAH7" s="240">
        <f>'Inbound SOS &amp; EOD'!BON29</f>
        <v>0</v>
      </c>
      <c r="BAI7" s="240">
        <f>'Inbound SOS &amp; EOD'!BOO29</f>
        <v>0</v>
      </c>
      <c r="BAJ7" s="240">
        <f>'Inbound SOS &amp; EOD'!BOP29</f>
        <v>0</v>
      </c>
      <c r="BAK7" s="240">
        <f>'Inbound SOS &amp; EOD'!BOQ29</f>
        <v>0</v>
      </c>
      <c r="BAL7" s="240">
        <f>'Inbound SOS &amp; EOD'!BOR29</f>
        <v>0</v>
      </c>
      <c r="BAM7" s="240">
        <f>'Inbound SOS &amp; EOD'!BOS29</f>
        <v>0</v>
      </c>
      <c r="BAN7" s="240">
        <f>'Inbound SOS &amp; EOD'!BOT29</f>
        <v>0</v>
      </c>
      <c r="BAO7" s="240">
        <f>'Inbound SOS &amp; EOD'!BOU29</f>
        <v>0</v>
      </c>
      <c r="BAP7" s="240">
        <f>'Inbound SOS &amp; EOD'!BOV29</f>
        <v>0</v>
      </c>
      <c r="BAQ7" s="240">
        <f>'Inbound SOS &amp; EOD'!BOW29</f>
        <v>0</v>
      </c>
      <c r="BAR7" s="240">
        <f>'Inbound SOS &amp; EOD'!BOX29</f>
        <v>0</v>
      </c>
      <c r="BAS7" s="240">
        <f>'Inbound SOS &amp; EOD'!BOY29</f>
        <v>0</v>
      </c>
      <c r="BAT7" s="240">
        <f>'Inbound SOS &amp; EOD'!BOZ29</f>
        <v>0</v>
      </c>
      <c r="BAU7" s="240">
        <f>'Inbound SOS &amp; EOD'!BPA29</f>
        <v>0</v>
      </c>
      <c r="BAV7" s="240">
        <f>'Inbound SOS &amp; EOD'!BPB29</f>
        <v>0</v>
      </c>
      <c r="BAW7" s="240">
        <f>'Inbound SOS &amp; EOD'!BPC29</f>
        <v>0</v>
      </c>
      <c r="BAX7" s="240">
        <f>'Inbound SOS &amp; EOD'!BPD29</f>
        <v>0</v>
      </c>
      <c r="BAY7" s="240">
        <f>'Inbound SOS &amp; EOD'!BPE29</f>
        <v>0</v>
      </c>
      <c r="BAZ7" s="240">
        <f>'Inbound SOS &amp; EOD'!BPF29</f>
        <v>0</v>
      </c>
      <c r="BBA7" s="240">
        <f>'Inbound SOS &amp; EOD'!BPG29</f>
        <v>0</v>
      </c>
      <c r="BBB7" s="240">
        <f>'Inbound SOS &amp; EOD'!BPH29</f>
        <v>0</v>
      </c>
      <c r="BBC7" s="240">
        <f>'Inbound SOS &amp; EOD'!BPI29</f>
        <v>0</v>
      </c>
      <c r="BBD7" s="240">
        <f>'Inbound SOS &amp; EOD'!BPJ29</f>
        <v>0</v>
      </c>
      <c r="BBE7" s="240">
        <f>'Inbound SOS &amp; EOD'!BPK29</f>
        <v>0</v>
      </c>
      <c r="BBF7" s="240">
        <f>'Inbound SOS &amp; EOD'!BPL29</f>
        <v>0</v>
      </c>
      <c r="BBG7" s="240">
        <f>'Inbound SOS &amp; EOD'!BPM29</f>
        <v>0</v>
      </c>
      <c r="BBH7" s="240">
        <f>'Inbound SOS &amp; EOD'!BPN29</f>
        <v>0</v>
      </c>
      <c r="BBI7" s="240">
        <f>'Inbound SOS &amp; EOD'!BPO29</f>
        <v>0</v>
      </c>
      <c r="BBJ7" s="240">
        <f>'Inbound SOS &amp; EOD'!BPP29</f>
        <v>0</v>
      </c>
      <c r="BBK7" s="240">
        <f>'Inbound SOS &amp; EOD'!BPQ29</f>
        <v>0</v>
      </c>
      <c r="BBL7" s="240">
        <f>'Inbound SOS &amp; EOD'!BPR29</f>
        <v>0</v>
      </c>
      <c r="BBM7" s="240">
        <f>'Inbound SOS &amp; EOD'!BPS29</f>
        <v>0</v>
      </c>
      <c r="BBN7" s="240">
        <f>'Inbound SOS &amp; EOD'!BPT29</f>
        <v>0</v>
      </c>
      <c r="BBO7" s="240">
        <f>'Inbound SOS &amp; EOD'!BPU29</f>
        <v>0</v>
      </c>
      <c r="BBP7" s="240">
        <f>'Inbound SOS &amp; EOD'!BPV29</f>
        <v>0</v>
      </c>
      <c r="BBQ7" s="240">
        <f>'Inbound SOS &amp; EOD'!BPW29</f>
        <v>0</v>
      </c>
      <c r="BBR7" s="240">
        <f>'Inbound SOS &amp; EOD'!BPX29</f>
        <v>0</v>
      </c>
      <c r="BBS7" s="240">
        <f>'Inbound SOS &amp; EOD'!BPY29</f>
        <v>0</v>
      </c>
      <c r="BBT7" s="240">
        <f>'Inbound SOS &amp; EOD'!BPZ29</f>
        <v>0</v>
      </c>
      <c r="BBU7" s="240">
        <f>'Inbound SOS &amp; EOD'!BQA29</f>
        <v>0</v>
      </c>
      <c r="BBV7" s="240">
        <f>'Inbound SOS &amp; EOD'!BQB29</f>
        <v>0</v>
      </c>
      <c r="BBW7" s="240">
        <f>'Inbound SOS &amp; EOD'!BQC29</f>
        <v>0</v>
      </c>
      <c r="BBX7" s="240">
        <f>'Inbound SOS &amp; EOD'!BQD29</f>
        <v>0</v>
      </c>
      <c r="BBY7" s="240">
        <f>'Inbound SOS &amp; EOD'!BQE29</f>
        <v>0</v>
      </c>
      <c r="BBZ7" s="240">
        <f>'Inbound SOS &amp; EOD'!BQF29</f>
        <v>0</v>
      </c>
      <c r="BCA7" s="240">
        <f>'Inbound SOS &amp; EOD'!BQG29</f>
        <v>0</v>
      </c>
      <c r="BCB7" s="240">
        <f>'Inbound SOS &amp; EOD'!BQH29</f>
        <v>0</v>
      </c>
      <c r="BCC7" s="240">
        <f>'Inbound SOS &amp; EOD'!BQI29</f>
        <v>0</v>
      </c>
      <c r="BCD7" s="240">
        <f>'Inbound SOS &amp; EOD'!BQJ29</f>
        <v>0</v>
      </c>
      <c r="BCE7" s="240">
        <f>'Inbound SOS &amp; EOD'!BQK29</f>
        <v>0</v>
      </c>
      <c r="BCF7" s="240">
        <f>'Inbound SOS &amp; EOD'!BQL29</f>
        <v>0</v>
      </c>
      <c r="BCG7" s="240">
        <f>'Inbound SOS &amp; EOD'!BQM29</f>
        <v>0</v>
      </c>
      <c r="BCH7" s="240">
        <f>'Inbound SOS &amp; EOD'!BQN29</f>
        <v>0</v>
      </c>
      <c r="BCI7" s="240">
        <f>'Inbound SOS &amp; EOD'!BQO29</f>
        <v>0</v>
      </c>
      <c r="BCJ7" s="240">
        <f>'Inbound SOS &amp; EOD'!BQP29</f>
        <v>0</v>
      </c>
      <c r="BCK7" s="240">
        <f>'Inbound SOS &amp; EOD'!BQQ29</f>
        <v>0</v>
      </c>
      <c r="BCL7" s="240">
        <f>'Inbound SOS &amp; EOD'!BQR29</f>
        <v>0</v>
      </c>
      <c r="BCM7" s="240">
        <f>'Inbound SOS &amp; EOD'!BQS29</f>
        <v>0</v>
      </c>
      <c r="BCN7" s="240">
        <f>'Inbound SOS &amp; EOD'!BQT29</f>
        <v>0</v>
      </c>
      <c r="BCO7" s="240">
        <f>'Inbound SOS &amp; EOD'!BQU29</f>
        <v>0</v>
      </c>
      <c r="BCP7" s="240">
        <f>'Inbound SOS &amp; EOD'!BQV29</f>
        <v>0</v>
      </c>
      <c r="BCQ7" s="240">
        <f>'Inbound SOS &amp; EOD'!BQW29</f>
        <v>0</v>
      </c>
      <c r="BCR7" s="240">
        <f>'Inbound SOS &amp; EOD'!BQX29</f>
        <v>0</v>
      </c>
      <c r="BCS7" s="240">
        <f>'Inbound SOS &amp; EOD'!BQY29</f>
        <v>0</v>
      </c>
      <c r="BCT7" s="240">
        <f>'Inbound SOS &amp; EOD'!BQZ29</f>
        <v>0</v>
      </c>
      <c r="BCU7" s="240">
        <f>'Inbound SOS &amp; EOD'!BRA29</f>
        <v>0</v>
      </c>
      <c r="BCV7" s="240">
        <f>'Inbound SOS &amp; EOD'!BRB29</f>
        <v>0</v>
      </c>
      <c r="BCW7" s="240">
        <f>'Inbound SOS &amp; EOD'!BRC29</f>
        <v>0</v>
      </c>
      <c r="BCX7" s="240">
        <f>'Inbound SOS &amp; EOD'!BRD29</f>
        <v>0</v>
      </c>
      <c r="BCY7" s="240">
        <f>'Inbound SOS &amp; EOD'!BRE29</f>
        <v>0</v>
      </c>
      <c r="BCZ7" s="240">
        <f>'Inbound SOS &amp; EOD'!BRF29</f>
        <v>0</v>
      </c>
      <c r="BDA7" s="240">
        <f>'Inbound SOS &amp; EOD'!BRG29</f>
        <v>0</v>
      </c>
      <c r="BDB7" s="240">
        <f>'Inbound SOS &amp; EOD'!BRH29</f>
        <v>0</v>
      </c>
      <c r="BDC7" s="240">
        <f>'Inbound SOS &amp; EOD'!BRI29</f>
        <v>0</v>
      </c>
      <c r="BDD7" s="240">
        <f>'Inbound SOS &amp; EOD'!BRJ29</f>
        <v>0</v>
      </c>
      <c r="BDE7" s="240">
        <f>'Inbound SOS &amp; EOD'!BRK29</f>
        <v>0</v>
      </c>
      <c r="BDF7" s="240">
        <f>'Inbound SOS &amp; EOD'!BRL29</f>
        <v>0</v>
      </c>
      <c r="BDG7" s="240">
        <f>'Inbound SOS &amp; EOD'!BRM29</f>
        <v>0</v>
      </c>
      <c r="BDH7" s="240">
        <f>'Inbound SOS &amp; EOD'!BRN29</f>
        <v>0</v>
      </c>
      <c r="BDI7" s="240">
        <f>'Inbound SOS &amp; EOD'!BRO29</f>
        <v>0</v>
      </c>
      <c r="BDJ7" s="240">
        <f>'Inbound SOS &amp; EOD'!BRP29</f>
        <v>0</v>
      </c>
      <c r="BDK7" s="240">
        <f>'Inbound SOS &amp; EOD'!BRQ29</f>
        <v>0</v>
      </c>
      <c r="BDL7" s="240">
        <f>'Inbound SOS &amp; EOD'!BRR29</f>
        <v>0</v>
      </c>
      <c r="BDM7" s="240">
        <f>'Inbound SOS &amp; EOD'!BRS29</f>
        <v>0</v>
      </c>
      <c r="BDN7" s="240">
        <f>'Inbound SOS &amp; EOD'!BRT29</f>
        <v>0</v>
      </c>
      <c r="BDO7" s="240">
        <f>'Inbound SOS &amp; EOD'!BRU29</f>
        <v>0</v>
      </c>
      <c r="BDP7" s="240">
        <f>'Inbound SOS &amp; EOD'!BRV29</f>
        <v>0</v>
      </c>
      <c r="BDQ7" s="240">
        <f>'Inbound SOS &amp; EOD'!BRW29</f>
        <v>0</v>
      </c>
      <c r="BDR7" s="240">
        <f>'Inbound SOS &amp; EOD'!BRX29</f>
        <v>0</v>
      </c>
      <c r="BDS7" s="240">
        <f>'Inbound SOS &amp; EOD'!BRY29</f>
        <v>0</v>
      </c>
      <c r="BDT7" s="240">
        <f>'Inbound SOS &amp; EOD'!BRZ29</f>
        <v>0</v>
      </c>
      <c r="BDU7" s="240">
        <f>'Inbound SOS &amp; EOD'!BSA29</f>
        <v>0</v>
      </c>
      <c r="BDV7" s="240">
        <f>'Inbound SOS &amp; EOD'!BSB29</f>
        <v>0</v>
      </c>
      <c r="BDW7" s="240">
        <f>'Inbound SOS &amp; EOD'!BSC29</f>
        <v>0</v>
      </c>
      <c r="BDX7" s="240">
        <f>'Inbound SOS &amp; EOD'!BSD29</f>
        <v>0</v>
      </c>
      <c r="BDY7" s="240">
        <f>'Inbound SOS &amp; EOD'!BSE29</f>
        <v>0</v>
      </c>
      <c r="BDZ7" s="240">
        <f>'Inbound SOS &amp; EOD'!BSF29</f>
        <v>0</v>
      </c>
      <c r="BEA7" s="240">
        <f>'Inbound SOS &amp; EOD'!BSG29</f>
        <v>0</v>
      </c>
      <c r="BEB7" s="240">
        <f>'Inbound SOS &amp; EOD'!BSH29</f>
        <v>0</v>
      </c>
      <c r="BEC7" s="240">
        <f>'Inbound SOS &amp; EOD'!BSI29</f>
        <v>0</v>
      </c>
      <c r="BED7" s="240">
        <f>'Inbound SOS &amp; EOD'!BSJ29</f>
        <v>0</v>
      </c>
      <c r="BEE7" s="240">
        <f>'Inbound SOS &amp; EOD'!BSK29</f>
        <v>0</v>
      </c>
      <c r="BEF7" s="240">
        <f>'Inbound SOS &amp; EOD'!BSL29</f>
        <v>0</v>
      </c>
      <c r="BEG7" s="240">
        <f>'Inbound SOS &amp; EOD'!BSM29</f>
        <v>0</v>
      </c>
      <c r="BEH7" s="240">
        <f>'Inbound SOS &amp; EOD'!BSN29</f>
        <v>0</v>
      </c>
      <c r="BEI7" s="240">
        <f>'Inbound SOS &amp; EOD'!BSO29</f>
        <v>0</v>
      </c>
      <c r="BEJ7" s="240">
        <f>'Inbound SOS &amp; EOD'!BSP29</f>
        <v>0</v>
      </c>
      <c r="BEK7" s="240">
        <f>'Inbound SOS &amp; EOD'!BSQ29</f>
        <v>0</v>
      </c>
      <c r="BEL7" s="240">
        <f>'Inbound SOS &amp; EOD'!BSR29</f>
        <v>0</v>
      </c>
      <c r="BEM7" s="240">
        <f>'Inbound SOS &amp; EOD'!BSS29</f>
        <v>0</v>
      </c>
      <c r="BEN7" s="240">
        <f>'Inbound SOS &amp; EOD'!BST29</f>
        <v>0</v>
      </c>
      <c r="BEO7" s="240">
        <f>'Inbound SOS &amp; EOD'!BSU29</f>
        <v>0</v>
      </c>
      <c r="BEP7" s="240">
        <f>'Inbound SOS &amp; EOD'!BSV29</f>
        <v>0</v>
      </c>
      <c r="BEQ7" s="240">
        <f>'Inbound SOS &amp; EOD'!BSW29</f>
        <v>0</v>
      </c>
      <c r="BER7" s="240">
        <f>'Inbound SOS &amp; EOD'!BSX29</f>
        <v>0</v>
      </c>
      <c r="BES7" s="240">
        <f>'Inbound SOS &amp; EOD'!BSY29</f>
        <v>0</v>
      </c>
      <c r="BET7" s="240">
        <f>'Inbound SOS &amp; EOD'!BSZ29</f>
        <v>0</v>
      </c>
      <c r="BEU7" s="240">
        <f>'Inbound SOS &amp; EOD'!BTA29</f>
        <v>0</v>
      </c>
      <c r="BEV7" s="240">
        <f>'Inbound SOS &amp; EOD'!BTB29</f>
        <v>0</v>
      </c>
      <c r="BEW7" s="240">
        <f>'Inbound SOS &amp; EOD'!BTC29</f>
        <v>0</v>
      </c>
      <c r="BEX7" s="240">
        <f>'Inbound SOS &amp; EOD'!BTD29</f>
        <v>0</v>
      </c>
      <c r="BEY7" s="240">
        <f>'Inbound SOS &amp; EOD'!BTE29</f>
        <v>0</v>
      </c>
      <c r="BEZ7" s="240">
        <f>'Inbound SOS &amp; EOD'!BTF29</f>
        <v>0</v>
      </c>
      <c r="BFA7" s="240">
        <f>'Inbound SOS &amp; EOD'!BTG29</f>
        <v>0</v>
      </c>
      <c r="BFB7" s="240">
        <f>'Inbound SOS &amp; EOD'!BTH29</f>
        <v>0</v>
      </c>
      <c r="BFC7" s="240">
        <f>'Inbound SOS &amp; EOD'!BTI29</f>
        <v>0</v>
      </c>
      <c r="BFD7" s="240">
        <f>'Inbound SOS &amp; EOD'!BTJ29</f>
        <v>0</v>
      </c>
      <c r="BFE7" s="240">
        <f>'Inbound SOS &amp; EOD'!BTK29</f>
        <v>0</v>
      </c>
      <c r="BFF7" s="240">
        <f>'Inbound SOS &amp; EOD'!BTL29</f>
        <v>0</v>
      </c>
      <c r="BFG7" s="240">
        <f>'Inbound SOS &amp; EOD'!BTM29</f>
        <v>0</v>
      </c>
      <c r="BFH7" s="240">
        <f>'Inbound SOS &amp; EOD'!BTN29</f>
        <v>0</v>
      </c>
      <c r="BFI7" s="240">
        <f>'Inbound SOS &amp; EOD'!BTO29</f>
        <v>0</v>
      </c>
      <c r="BFJ7" s="240">
        <f>'Inbound SOS &amp; EOD'!BTP29</f>
        <v>0</v>
      </c>
      <c r="BFK7" s="240">
        <f>'Inbound SOS &amp; EOD'!BTQ29</f>
        <v>0</v>
      </c>
      <c r="BFL7" s="240">
        <f>'Inbound SOS &amp; EOD'!BTR29</f>
        <v>0</v>
      </c>
      <c r="BFM7" s="240">
        <f>'Inbound SOS &amp; EOD'!BTS29</f>
        <v>0</v>
      </c>
      <c r="BFN7" s="240">
        <f>'Inbound SOS &amp; EOD'!BTT29</f>
        <v>0</v>
      </c>
      <c r="BFO7" s="240">
        <f>'Inbound SOS &amp; EOD'!BTU29</f>
        <v>0</v>
      </c>
      <c r="BFP7" s="240">
        <f>'Inbound SOS &amp; EOD'!BTV29</f>
        <v>0</v>
      </c>
      <c r="BFQ7" s="240">
        <f>'Inbound SOS &amp; EOD'!BTW29</f>
        <v>0</v>
      </c>
      <c r="BFR7" s="240">
        <f>'Inbound SOS &amp; EOD'!BTX29</f>
        <v>0</v>
      </c>
      <c r="BFS7" s="240">
        <f>'Inbound SOS &amp; EOD'!BTY29</f>
        <v>0</v>
      </c>
      <c r="BFT7" s="240">
        <f>'Inbound SOS &amp; EOD'!BTZ29</f>
        <v>0</v>
      </c>
      <c r="BFU7" s="240">
        <f>'Inbound SOS &amp; EOD'!BUA29</f>
        <v>0</v>
      </c>
      <c r="BFV7" s="240">
        <f>'Inbound SOS &amp; EOD'!BUB29</f>
        <v>0</v>
      </c>
      <c r="BFW7" s="240">
        <f>'Inbound SOS &amp; EOD'!BUC29</f>
        <v>0</v>
      </c>
      <c r="BFX7" s="240">
        <f>'Inbound SOS &amp; EOD'!BUD29</f>
        <v>0</v>
      </c>
      <c r="BFY7" s="240">
        <f>'Inbound SOS &amp; EOD'!BUE29</f>
        <v>0</v>
      </c>
      <c r="BFZ7" s="240">
        <f>'Inbound SOS &amp; EOD'!BUF29</f>
        <v>0</v>
      </c>
      <c r="BGA7" s="240">
        <f>'Inbound SOS &amp; EOD'!BUG29</f>
        <v>0</v>
      </c>
      <c r="BGB7" s="240">
        <f>'Inbound SOS &amp; EOD'!BUH29</f>
        <v>0</v>
      </c>
      <c r="BGC7" s="240">
        <f>'Inbound SOS &amp; EOD'!BUI29</f>
        <v>0</v>
      </c>
      <c r="BGD7" s="240">
        <f>'Inbound SOS &amp; EOD'!BUJ29</f>
        <v>0</v>
      </c>
      <c r="BGE7" s="240">
        <f>'Inbound SOS &amp; EOD'!BUK29</f>
        <v>0</v>
      </c>
      <c r="BGF7" s="240">
        <f>'Inbound SOS &amp; EOD'!BUL29</f>
        <v>0</v>
      </c>
      <c r="BGG7" s="240">
        <f>'Inbound SOS &amp; EOD'!BUM29</f>
        <v>0</v>
      </c>
      <c r="BGH7" s="240">
        <f>'Inbound SOS &amp; EOD'!BUN29</f>
        <v>0</v>
      </c>
      <c r="BGI7" s="240">
        <f>'Inbound SOS &amp; EOD'!BUO29</f>
        <v>0</v>
      </c>
      <c r="BGJ7" s="240">
        <f>'Inbound SOS &amp; EOD'!BUP29</f>
        <v>0</v>
      </c>
      <c r="BGK7" s="240">
        <f>'Inbound SOS &amp; EOD'!BUQ29</f>
        <v>0</v>
      </c>
      <c r="BGL7" s="240">
        <f>'Inbound SOS &amp; EOD'!BUR29</f>
        <v>0</v>
      </c>
      <c r="BGM7" s="240">
        <f>'Inbound SOS &amp; EOD'!BUS29</f>
        <v>0</v>
      </c>
      <c r="BGN7" s="240">
        <f>'Inbound SOS &amp; EOD'!BUT29</f>
        <v>0</v>
      </c>
      <c r="BGO7" s="240">
        <f>'Inbound SOS &amp; EOD'!BUU29</f>
        <v>0</v>
      </c>
      <c r="BGP7" s="240">
        <f>'Inbound SOS &amp; EOD'!BUV29</f>
        <v>0</v>
      </c>
      <c r="BGQ7" s="240">
        <f>'Inbound SOS &amp; EOD'!BUW29</f>
        <v>0</v>
      </c>
      <c r="BGR7" s="240">
        <f>'Inbound SOS &amp; EOD'!BUX29</f>
        <v>0</v>
      </c>
      <c r="BGS7" s="240">
        <f>'Inbound SOS &amp; EOD'!BUY29</f>
        <v>0</v>
      </c>
      <c r="BGT7" s="240">
        <f>'Inbound SOS &amp; EOD'!BUZ29</f>
        <v>0</v>
      </c>
      <c r="BGU7" s="240">
        <f>'Inbound SOS &amp; EOD'!BVA29</f>
        <v>0</v>
      </c>
      <c r="BGV7" s="240">
        <f>'Inbound SOS &amp; EOD'!BVB29</f>
        <v>0</v>
      </c>
      <c r="BGW7" s="240">
        <f>'Inbound SOS &amp; EOD'!BVC29</f>
        <v>0</v>
      </c>
      <c r="BGX7" s="240">
        <f>'Inbound SOS &amp; EOD'!BVD29</f>
        <v>0</v>
      </c>
      <c r="BGY7" s="240">
        <f>'Inbound SOS &amp; EOD'!BVE29</f>
        <v>0</v>
      </c>
      <c r="BGZ7" s="240">
        <f>'Inbound SOS &amp; EOD'!BVF29</f>
        <v>0</v>
      </c>
      <c r="BHA7" s="240">
        <f>'Inbound SOS &amp; EOD'!BVG29</f>
        <v>0</v>
      </c>
      <c r="BHB7" s="240">
        <f>'Inbound SOS &amp; EOD'!BVH29</f>
        <v>0</v>
      </c>
      <c r="BHC7" s="240">
        <f>'Inbound SOS &amp; EOD'!BVI29</f>
        <v>0</v>
      </c>
      <c r="BHD7" s="240">
        <f>'Inbound SOS &amp; EOD'!BVJ29</f>
        <v>0</v>
      </c>
      <c r="BHE7" s="240">
        <f>'Inbound SOS &amp; EOD'!BVK29</f>
        <v>0</v>
      </c>
      <c r="BHF7" s="240">
        <f>'Inbound SOS &amp; EOD'!BVL29</f>
        <v>0</v>
      </c>
      <c r="BHG7" s="240">
        <f>'Inbound SOS &amp; EOD'!BVM29</f>
        <v>0</v>
      </c>
      <c r="BHH7" s="240">
        <f>'Inbound SOS &amp; EOD'!BVN29</f>
        <v>0</v>
      </c>
      <c r="BHI7" s="240">
        <f>'Inbound SOS &amp; EOD'!BVO29</f>
        <v>0</v>
      </c>
      <c r="BHJ7" s="240">
        <f>'Inbound SOS &amp; EOD'!BVP29</f>
        <v>0</v>
      </c>
      <c r="BHK7" s="240">
        <f>'Inbound SOS &amp; EOD'!BVQ29</f>
        <v>0</v>
      </c>
      <c r="BHL7" s="240">
        <f>'Inbound SOS &amp; EOD'!BVR29</f>
        <v>0</v>
      </c>
      <c r="BHM7" s="240">
        <f>'Inbound SOS &amp; EOD'!BVS29</f>
        <v>0</v>
      </c>
      <c r="BHN7" s="240">
        <f>'Inbound SOS &amp; EOD'!BVT29</f>
        <v>0</v>
      </c>
      <c r="BHO7" s="240">
        <f>'Inbound SOS &amp; EOD'!BVU29</f>
        <v>0</v>
      </c>
      <c r="BHP7" s="240">
        <f>'Inbound SOS &amp; EOD'!BVV29</f>
        <v>0</v>
      </c>
      <c r="BHQ7" s="240">
        <f>'Inbound SOS &amp; EOD'!BVW29</f>
        <v>0</v>
      </c>
      <c r="BHR7" s="240">
        <f>'Inbound SOS &amp; EOD'!BVX29</f>
        <v>0</v>
      </c>
      <c r="BHS7" s="240">
        <f>'Inbound SOS &amp; EOD'!BVY29</f>
        <v>0</v>
      </c>
      <c r="BHT7" s="240">
        <f>'Inbound SOS &amp; EOD'!BVZ29</f>
        <v>0</v>
      </c>
      <c r="BHU7" s="240">
        <f>'Inbound SOS &amp; EOD'!BWA29</f>
        <v>0</v>
      </c>
      <c r="BHV7" s="240">
        <f>'Inbound SOS &amp; EOD'!BWB29</f>
        <v>0</v>
      </c>
      <c r="BHW7" s="240">
        <f>'Inbound SOS &amp; EOD'!BWC29</f>
        <v>0</v>
      </c>
      <c r="BHX7" s="240">
        <f>'Inbound SOS &amp; EOD'!BWD29</f>
        <v>0</v>
      </c>
      <c r="BHY7" s="240">
        <f>'Inbound SOS &amp; EOD'!BWE29</f>
        <v>0</v>
      </c>
      <c r="BHZ7" s="240">
        <f>'Inbound SOS &amp; EOD'!BWF29</f>
        <v>0</v>
      </c>
      <c r="BIA7" s="240">
        <f>'Inbound SOS &amp; EOD'!BWG29</f>
        <v>0</v>
      </c>
      <c r="BIB7" s="240">
        <f>'Inbound SOS &amp; EOD'!BWH29</f>
        <v>0</v>
      </c>
      <c r="BIC7" s="240">
        <f>'Inbound SOS &amp; EOD'!BWI29</f>
        <v>0</v>
      </c>
      <c r="BID7" s="240">
        <f>'Inbound SOS &amp; EOD'!BWJ29</f>
        <v>0</v>
      </c>
      <c r="BIE7" s="240">
        <f>'Inbound SOS &amp; EOD'!BWK29</f>
        <v>0</v>
      </c>
      <c r="BIF7" s="240">
        <f>'Inbound SOS &amp; EOD'!BWL29</f>
        <v>0</v>
      </c>
      <c r="BIG7" s="240">
        <f>'Inbound SOS &amp; EOD'!BWM29</f>
        <v>0</v>
      </c>
      <c r="BIH7" s="240">
        <f>'Inbound SOS &amp; EOD'!BWN29</f>
        <v>0</v>
      </c>
      <c r="BII7" s="240">
        <f>'Inbound SOS &amp; EOD'!BWO29</f>
        <v>0</v>
      </c>
      <c r="BIJ7" s="240">
        <f>'Inbound SOS &amp; EOD'!BWP29</f>
        <v>0</v>
      </c>
      <c r="BIK7" s="240">
        <f>'Inbound SOS &amp; EOD'!BWQ29</f>
        <v>0</v>
      </c>
      <c r="BIL7" s="240">
        <f>'Inbound SOS &amp; EOD'!BWR29</f>
        <v>0</v>
      </c>
      <c r="BIM7" s="240">
        <f>'Inbound SOS &amp; EOD'!BWS29</f>
        <v>0</v>
      </c>
      <c r="BIN7" s="240">
        <f>'Inbound SOS &amp; EOD'!BWT29</f>
        <v>0</v>
      </c>
      <c r="BIO7" s="240">
        <f>'Inbound SOS &amp; EOD'!BWU29</f>
        <v>0</v>
      </c>
      <c r="BIP7" s="240">
        <f>'Inbound SOS &amp; EOD'!BWV29</f>
        <v>0</v>
      </c>
      <c r="BIQ7" s="240">
        <f>'Inbound SOS &amp; EOD'!BWW29</f>
        <v>0</v>
      </c>
      <c r="BIR7" s="240">
        <f>'Inbound SOS &amp; EOD'!BWX29</f>
        <v>0</v>
      </c>
      <c r="BIS7" s="240">
        <f>'Inbound SOS &amp; EOD'!BWY29</f>
        <v>0</v>
      </c>
      <c r="BIT7" s="240">
        <f>'Inbound SOS &amp; EOD'!BWZ29</f>
        <v>0</v>
      </c>
      <c r="BIU7" s="240">
        <f>'Inbound SOS &amp; EOD'!BXA29</f>
        <v>0</v>
      </c>
      <c r="BIV7" s="240">
        <f>'Inbound SOS &amp; EOD'!BXB29</f>
        <v>0</v>
      </c>
      <c r="BIW7" s="240">
        <f>'Inbound SOS &amp; EOD'!BXC29</f>
        <v>0</v>
      </c>
      <c r="BIX7" s="240">
        <f>'Inbound SOS &amp; EOD'!BXD29</f>
        <v>0</v>
      </c>
      <c r="BIY7" s="240">
        <f>'Inbound SOS &amp; EOD'!BXE29</f>
        <v>0</v>
      </c>
      <c r="BIZ7" s="240">
        <f>'Inbound SOS &amp; EOD'!BXF29</f>
        <v>0</v>
      </c>
      <c r="BJA7" s="240">
        <f>'Inbound SOS &amp; EOD'!BXG29</f>
        <v>0</v>
      </c>
      <c r="BJB7" s="240">
        <f>'Inbound SOS &amp; EOD'!BXH29</f>
        <v>0</v>
      </c>
      <c r="BJC7" s="240">
        <f>'Inbound SOS &amp; EOD'!BXI29</f>
        <v>0</v>
      </c>
      <c r="BJD7" s="240">
        <f>'Inbound SOS &amp; EOD'!BXJ29</f>
        <v>0</v>
      </c>
      <c r="BJE7" s="240">
        <f>'Inbound SOS &amp; EOD'!BXK29</f>
        <v>0</v>
      </c>
      <c r="BJF7" s="240">
        <f>'Inbound SOS &amp; EOD'!BXL29</f>
        <v>0</v>
      </c>
      <c r="BJG7" s="240">
        <f>'Inbound SOS &amp; EOD'!BXM29</f>
        <v>0</v>
      </c>
      <c r="BJH7" s="240">
        <f>'Inbound SOS &amp; EOD'!BXN29</f>
        <v>0</v>
      </c>
      <c r="BJI7" s="240">
        <f>'Inbound SOS &amp; EOD'!BXO29</f>
        <v>0</v>
      </c>
      <c r="BJJ7" s="240">
        <f>'Inbound SOS &amp; EOD'!BXP29</f>
        <v>0</v>
      </c>
      <c r="BJK7" s="240">
        <f>'Inbound SOS &amp; EOD'!BXQ29</f>
        <v>0</v>
      </c>
      <c r="BJL7" s="240">
        <f>'Inbound SOS &amp; EOD'!BXR29</f>
        <v>0</v>
      </c>
      <c r="BJM7" s="240">
        <f>'Inbound SOS &amp; EOD'!BXS29</f>
        <v>0</v>
      </c>
      <c r="BJN7" s="240">
        <f>'Inbound SOS &amp; EOD'!BXT29</f>
        <v>0</v>
      </c>
      <c r="BJO7" s="240">
        <f>'Inbound SOS &amp; EOD'!BXU29</f>
        <v>0</v>
      </c>
      <c r="BJP7" s="240">
        <f>'Inbound SOS &amp; EOD'!BXV29</f>
        <v>0</v>
      </c>
      <c r="BJQ7" s="240">
        <f>'Inbound SOS &amp; EOD'!BXW29</f>
        <v>0</v>
      </c>
      <c r="BJR7" s="240">
        <f>'Inbound SOS &amp; EOD'!BXX29</f>
        <v>0</v>
      </c>
      <c r="BJS7" s="240">
        <f>'Inbound SOS &amp; EOD'!BXY29</f>
        <v>0</v>
      </c>
      <c r="BJT7" s="240">
        <f>'Inbound SOS &amp; EOD'!BXZ29</f>
        <v>0</v>
      </c>
      <c r="BJU7" s="240">
        <f>'Inbound SOS &amp; EOD'!BYA29</f>
        <v>0</v>
      </c>
      <c r="BJV7" s="240">
        <f>'Inbound SOS &amp; EOD'!BYB29</f>
        <v>0</v>
      </c>
      <c r="BJW7" s="240">
        <f>'Inbound SOS &amp; EOD'!BYC29</f>
        <v>0</v>
      </c>
      <c r="BJX7" s="240">
        <f>'Inbound SOS &amp; EOD'!BYD29</f>
        <v>0</v>
      </c>
      <c r="BJY7" s="240">
        <f>'Inbound SOS &amp; EOD'!BYE29</f>
        <v>0</v>
      </c>
      <c r="BJZ7" s="240">
        <f>'Inbound SOS &amp; EOD'!BYF29</f>
        <v>0</v>
      </c>
      <c r="BKA7" s="240">
        <f>'Inbound SOS &amp; EOD'!BYG29</f>
        <v>0</v>
      </c>
      <c r="BKB7" s="240">
        <f>'Inbound SOS &amp; EOD'!BYH29</f>
        <v>0</v>
      </c>
      <c r="BKC7" s="240">
        <f>'Inbound SOS &amp; EOD'!BYI29</f>
        <v>0</v>
      </c>
      <c r="BKD7" s="240">
        <f>'Inbound SOS &amp; EOD'!BYJ29</f>
        <v>0</v>
      </c>
      <c r="BKE7" s="240">
        <f>'Inbound SOS &amp; EOD'!BYK29</f>
        <v>0</v>
      </c>
      <c r="BKF7" s="240">
        <f>'Inbound SOS &amp; EOD'!BYL29</f>
        <v>0</v>
      </c>
      <c r="BKG7" s="240">
        <f>'Inbound SOS &amp; EOD'!BYM29</f>
        <v>0</v>
      </c>
      <c r="BKH7" s="240">
        <f>'Inbound SOS &amp; EOD'!BYN29</f>
        <v>0</v>
      </c>
      <c r="BKI7" s="240">
        <f>'Inbound SOS &amp; EOD'!BYO29</f>
        <v>0</v>
      </c>
      <c r="BKJ7" s="240">
        <f>'Inbound SOS &amp; EOD'!BYP29</f>
        <v>0</v>
      </c>
      <c r="BKK7" s="240">
        <f>'Inbound SOS &amp; EOD'!BYQ29</f>
        <v>0</v>
      </c>
      <c r="BKL7" s="240">
        <f>'Inbound SOS &amp; EOD'!BYR29</f>
        <v>0</v>
      </c>
      <c r="BKM7" s="240">
        <f>'Inbound SOS &amp; EOD'!BYS29</f>
        <v>0</v>
      </c>
      <c r="BKN7" s="240">
        <f>'Inbound SOS &amp; EOD'!BYT29</f>
        <v>0</v>
      </c>
      <c r="BKO7" s="240">
        <f>'Inbound SOS &amp; EOD'!BYU29</f>
        <v>0</v>
      </c>
      <c r="BKP7" s="240">
        <f>'Inbound SOS &amp; EOD'!BYV29</f>
        <v>0</v>
      </c>
      <c r="BKQ7" s="240">
        <f>'Inbound SOS &amp; EOD'!BYW29</f>
        <v>0</v>
      </c>
      <c r="BKR7" s="240">
        <f>'Inbound SOS &amp; EOD'!BYX29</f>
        <v>0</v>
      </c>
      <c r="BKS7" s="240">
        <f>'Inbound SOS &amp; EOD'!BYY29</f>
        <v>0</v>
      </c>
      <c r="BKT7" s="240">
        <f>'Inbound SOS &amp; EOD'!BYZ29</f>
        <v>0</v>
      </c>
      <c r="BKU7" s="240">
        <f>'Inbound SOS &amp; EOD'!BZA29</f>
        <v>0</v>
      </c>
      <c r="BKV7" s="240">
        <f>'Inbound SOS &amp; EOD'!BZB29</f>
        <v>0</v>
      </c>
      <c r="BKW7" s="240">
        <f>'Inbound SOS &amp; EOD'!BZC29</f>
        <v>0</v>
      </c>
      <c r="BKX7" s="240">
        <f>'Inbound SOS &amp; EOD'!BZD29</f>
        <v>0</v>
      </c>
      <c r="BKY7" s="240">
        <f>'Inbound SOS &amp; EOD'!BZE29</f>
        <v>0</v>
      </c>
      <c r="BKZ7" s="240">
        <f>'Inbound SOS &amp; EOD'!BZF29</f>
        <v>0</v>
      </c>
      <c r="BLA7" s="240">
        <f>'Inbound SOS &amp; EOD'!BZG29</f>
        <v>0</v>
      </c>
      <c r="BLB7" s="240">
        <f>'Inbound SOS &amp; EOD'!BZH29</f>
        <v>0</v>
      </c>
      <c r="BLC7" s="240">
        <f>'Inbound SOS &amp; EOD'!BZI29</f>
        <v>0</v>
      </c>
      <c r="BLD7" s="240">
        <f>'Inbound SOS &amp; EOD'!BZJ29</f>
        <v>0</v>
      </c>
      <c r="BLE7" s="240">
        <f>'Inbound SOS &amp; EOD'!BZK29</f>
        <v>0</v>
      </c>
      <c r="BLF7" s="240">
        <f>'Inbound SOS &amp; EOD'!BZL29</f>
        <v>0</v>
      </c>
      <c r="BLG7" s="240">
        <f>'Inbound SOS &amp; EOD'!BZM29</f>
        <v>0</v>
      </c>
      <c r="BLH7" s="240">
        <f>'Inbound SOS &amp; EOD'!BZN29</f>
        <v>0</v>
      </c>
      <c r="BLI7" s="240">
        <f>'Inbound SOS &amp; EOD'!BZO29</f>
        <v>0</v>
      </c>
      <c r="BLJ7" s="240">
        <f>'Inbound SOS &amp; EOD'!BZP29</f>
        <v>0</v>
      </c>
      <c r="BLK7" s="240">
        <f>'Inbound SOS &amp; EOD'!BZQ29</f>
        <v>0</v>
      </c>
      <c r="BLL7" s="240">
        <f>'Inbound SOS &amp; EOD'!BZR29</f>
        <v>0</v>
      </c>
      <c r="BLM7" s="240">
        <f>'Inbound SOS &amp; EOD'!BZS29</f>
        <v>0</v>
      </c>
      <c r="BLN7" s="240">
        <f>'Inbound SOS &amp; EOD'!BZT29</f>
        <v>0</v>
      </c>
      <c r="BLO7" s="240">
        <f>'Inbound SOS &amp; EOD'!BZU29</f>
        <v>0</v>
      </c>
      <c r="BLP7" s="240">
        <f>'Inbound SOS &amp; EOD'!BZV29</f>
        <v>0</v>
      </c>
      <c r="BLQ7" s="240">
        <f>'Inbound SOS &amp; EOD'!BZW29</f>
        <v>0</v>
      </c>
      <c r="BLR7" s="240">
        <f>'Inbound SOS &amp; EOD'!BZX29</f>
        <v>0</v>
      </c>
      <c r="BLS7" s="240">
        <f>'Inbound SOS &amp; EOD'!BZY29</f>
        <v>0</v>
      </c>
      <c r="BLT7" s="240">
        <f>'Inbound SOS &amp; EOD'!BZZ29</f>
        <v>0</v>
      </c>
      <c r="BLU7" s="240">
        <f>'Inbound SOS &amp; EOD'!CAA29</f>
        <v>0</v>
      </c>
      <c r="BLV7" s="240">
        <f>'Inbound SOS &amp; EOD'!CAB29</f>
        <v>0</v>
      </c>
      <c r="BLW7" s="240">
        <f>'Inbound SOS &amp; EOD'!CAC29</f>
        <v>0</v>
      </c>
      <c r="BLX7" s="240">
        <f>'Inbound SOS &amp; EOD'!CAD29</f>
        <v>0</v>
      </c>
      <c r="BLY7" s="240">
        <f>'Inbound SOS &amp; EOD'!CAE29</f>
        <v>0</v>
      </c>
      <c r="BLZ7" s="240">
        <f>'Inbound SOS &amp; EOD'!CAF29</f>
        <v>0</v>
      </c>
      <c r="BMA7" s="240">
        <f>'Inbound SOS &amp; EOD'!CAG29</f>
        <v>0</v>
      </c>
      <c r="BMB7" s="240">
        <f>'Inbound SOS &amp; EOD'!CAH29</f>
        <v>0</v>
      </c>
      <c r="BMC7" s="240">
        <f>'Inbound SOS &amp; EOD'!CAI29</f>
        <v>0</v>
      </c>
      <c r="BMD7" s="240">
        <f>'Inbound SOS &amp; EOD'!CAJ29</f>
        <v>0</v>
      </c>
      <c r="BME7" s="240">
        <f>'Inbound SOS &amp; EOD'!CAK29</f>
        <v>0</v>
      </c>
      <c r="BMF7" s="240">
        <f>'Inbound SOS &amp; EOD'!CAL29</f>
        <v>0</v>
      </c>
      <c r="BMG7" s="240">
        <f>'Inbound SOS &amp; EOD'!CAM29</f>
        <v>0</v>
      </c>
      <c r="BMH7" s="240">
        <f>'Inbound SOS &amp; EOD'!CAN29</f>
        <v>0</v>
      </c>
      <c r="BMI7" s="240">
        <f>'Inbound SOS &amp; EOD'!CAO29</f>
        <v>0</v>
      </c>
      <c r="BMJ7" s="240">
        <f>'Inbound SOS &amp; EOD'!CAP29</f>
        <v>0</v>
      </c>
      <c r="BMK7" s="240">
        <f>'Inbound SOS &amp; EOD'!CAQ29</f>
        <v>0</v>
      </c>
      <c r="BML7" s="240">
        <f>'Inbound SOS &amp; EOD'!CAR29</f>
        <v>0</v>
      </c>
      <c r="BMM7" s="240">
        <f>'Inbound SOS &amp; EOD'!CAS29</f>
        <v>0</v>
      </c>
      <c r="BMN7" s="240">
        <f>'Inbound SOS &amp; EOD'!CAT29</f>
        <v>0</v>
      </c>
      <c r="BMO7" s="240">
        <f>'Inbound SOS &amp; EOD'!CAU29</f>
        <v>0</v>
      </c>
      <c r="BMP7" s="240">
        <f>'Inbound SOS &amp; EOD'!CAV29</f>
        <v>0</v>
      </c>
      <c r="BMQ7" s="240">
        <f>'Inbound SOS &amp; EOD'!CAW29</f>
        <v>0</v>
      </c>
      <c r="BMR7" s="240">
        <f>'Inbound SOS &amp; EOD'!CAX29</f>
        <v>0</v>
      </c>
      <c r="BMS7" s="240">
        <f>'Inbound SOS &amp; EOD'!CAY29</f>
        <v>0</v>
      </c>
      <c r="BMT7" s="240">
        <f>'Inbound SOS &amp; EOD'!CAZ29</f>
        <v>0</v>
      </c>
      <c r="BMU7" s="240">
        <f>'Inbound SOS &amp; EOD'!CBA29</f>
        <v>0</v>
      </c>
      <c r="BMV7" s="240">
        <f>'Inbound SOS &amp; EOD'!CBB29</f>
        <v>0</v>
      </c>
      <c r="BMW7" s="240">
        <f>'Inbound SOS &amp; EOD'!CBC29</f>
        <v>0</v>
      </c>
      <c r="BMX7" s="240">
        <f>'Inbound SOS &amp; EOD'!CBD29</f>
        <v>0</v>
      </c>
      <c r="BMY7" s="240">
        <f>'Inbound SOS &amp; EOD'!CBE29</f>
        <v>0</v>
      </c>
      <c r="BMZ7" s="240">
        <f>'Inbound SOS &amp; EOD'!CBF29</f>
        <v>0</v>
      </c>
      <c r="BNA7" s="240">
        <f>'Inbound SOS &amp; EOD'!CBG29</f>
        <v>0</v>
      </c>
      <c r="BNB7" s="240">
        <f>'Inbound SOS &amp; EOD'!CBH29</f>
        <v>0</v>
      </c>
      <c r="BNC7" s="240">
        <f>'Inbound SOS &amp; EOD'!CBI29</f>
        <v>0</v>
      </c>
      <c r="BND7" s="240">
        <f>'Inbound SOS &amp; EOD'!CBJ29</f>
        <v>0</v>
      </c>
      <c r="BNE7" s="240">
        <f>'Inbound SOS &amp; EOD'!CBK29</f>
        <v>0</v>
      </c>
      <c r="BNF7" s="240">
        <f>'Inbound SOS &amp; EOD'!CBL29</f>
        <v>0</v>
      </c>
      <c r="BNG7" s="240">
        <f>'Inbound SOS &amp; EOD'!CBM29</f>
        <v>0</v>
      </c>
      <c r="BNH7" s="240">
        <f>'Inbound SOS &amp; EOD'!CBN29</f>
        <v>0</v>
      </c>
      <c r="BNI7" s="240">
        <f>'Inbound SOS &amp; EOD'!CBO29</f>
        <v>0</v>
      </c>
      <c r="BNJ7" s="240">
        <f>'Inbound SOS &amp; EOD'!CBP29</f>
        <v>0</v>
      </c>
      <c r="BNK7" s="240">
        <f>'Inbound SOS &amp; EOD'!CBQ29</f>
        <v>0</v>
      </c>
      <c r="BNL7" s="240">
        <f>'Inbound SOS &amp; EOD'!CBR29</f>
        <v>0</v>
      </c>
      <c r="BNM7" s="240">
        <f>'Inbound SOS &amp; EOD'!CBS29</f>
        <v>0</v>
      </c>
      <c r="BNN7" s="240">
        <f>'Inbound SOS &amp; EOD'!CBT29</f>
        <v>0</v>
      </c>
      <c r="BNO7" s="240">
        <f>'Inbound SOS &amp; EOD'!CBU29</f>
        <v>0</v>
      </c>
      <c r="BNP7" s="240">
        <f>'Inbound SOS &amp; EOD'!CBV29</f>
        <v>0</v>
      </c>
      <c r="BNQ7" s="240">
        <f>'Inbound SOS &amp; EOD'!CBW29</f>
        <v>0</v>
      </c>
      <c r="BNR7" s="240">
        <f>'Inbound SOS &amp; EOD'!CBX29</f>
        <v>0</v>
      </c>
      <c r="BNS7" s="240">
        <f>'Inbound SOS &amp; EOD'!CBY29</f>
        <v>0</v>
      </c>
      <c r="BNT7" s="240">
        <f>'Inbound SOS &amp; EOD'!CBZ29</f>
        <v>0</v>
      </c>
      <c r="BNU7" s="240">
        <f>'Inbound SOS &amp; EOD'!CCA29</f>
        <v>0</v>
      </c>
      <c r="BNV7" s="240">
        <f>'Inbound SOS &amp; EOD'!CCB29</f>
        <v>0</v>
      </c>
      <c r="BNW7" s="240">
        <f>'Inbound SOS &amp; EOD'!CCC29</f>
        <v>0</v>
      </c>
      <c r="BNX7" s="240">
        <f>'Inbound SOS &amp; EOD'!CCD29</f>
        <v>0</v>
      </c>
      <c r="BNY7" s="240">
        <f>'Inbound SOS &amp; EOD'!CCE29</f>
        <v>0</v>
      </c>
      <c r="BNZ7" s="240">
        <f>'Inbound SOS &amp; EOD'!CCF29</f>
        <v>0</v>
      </c>
      <c r="BOA7" s="240">
        <f>'Inbound SOS &amp; EOD'!CCG29</f>
        <v>0</v>
      </c>
      <c r="BOB7" s="240">
        <f>'Inbound SOS &amp; EOD'!CCH29</f>
        <v>0</v>
      </c>
      <c r="BOC7" s="240">
        <f>'Inbound SOS &amp; EOD'!CCI29</f>
        <v>0</v>
      </c>
      <c r="BOD7" s="240">
        <f>'Inbound SOS &amp; EOD'!CCJ29</f>
        <v>0</v>
      </c>
      <c r="BOE7" s="240">
        <f>'Inbound SOS &amp; EOD'!CCK29</f>
        <v>0</v>
      </c>
      <c r="BOF7" s="240">
        <f>'Inbound SOS &amp; EOD'!CCL29</f>
        <v>0</v>
      </c>
      <c r="BOG7" s="240">
        <f>'Inbound SOS &amp; EOD'!CCM29</f>
        <v>0</v>
      </c>
      <c r="BOH7" s="240">
        <f>'Inbound SOS &amp; EOD'!CCN29</f>
        <v>0</v>
      </c>
      <c r="BOI7" s="240">
        <f>'Inbound SOS &amp; EOD'!CCO29</f>
        <v>0</v>
      </c>
      <c r="BOJ7" s="240">
        <f>'Inbound SOS &amp; EOD'!CCP29</f>
        <v>0</v>
      </c>
      <c r="BOK7" s="240">
        <f>'Inbound SOS &amp; EOD'!CCQ29</f>
        <v>0</v>
      </c>
      <c r="BOL7" s="240">
        <f>'Inbound SOS &amp; EOD'!CCR29</f>
        <v>0</v>
      </c>
      <c r="BOM7" s="240">
        <f>'Inbound SOS &amp; EOD'!CCS29</f>
        <v>0</v>
      </c>
      <c r="BON7" s="240">
        <f>'Inbound SOS &amp; EOD'!CCT29</f>
        <v>0</v>
      </c>
      <c r="BOO7" s="240">
        <f>'Inbound SOS &amp; EOD'!CCU29</f>
        <v>0</v>
      </c>
      <c r="BOP7" s="240">
        <f>'Inbound SOS &amp; EOD'!CCV29</f>
        <v>0</v>
      </c>
      <c r="BOQ7" s="240">
        <f>'Inbound SOS &amp; EOD'!CCW29</f>
        <v>0</v>
      </c>
      <c r="BOR7" s="240">
        <f>'Inbound SOS &amp; EOD'!CCX29</f>
        <v>0</v>
      </c>
      <c r="BOS7" s="240">
        <f>'Inbound SOS &amp; EOD'!CCY29</f>
        <v>0</v>
      </c>
      <c r="BOT7" s="240">
        <f>'Inbound SOS &amp; EOD'!CCZ29</f>
        <v>0</v>
      </c>
      <c r="BOU7" s="240">
        <f>'Inbound SOS &amp; EOD'!CDA29</f>
        <v>0</v>
      </c>
      <c r="BOV7" s="240">
        <f>'Inbound SOS &amp; EOD'!CDB29</f>
        <v>0</v>
      </c>
      <c r="BOW7" s="240">
        <f>'Inbound SOS &amp; EOD'!CDC29</f>
        <v>0</v>
      </c>
      <c r="BOX7" s="240">
        <f>'Inbound SOS &amp; EOD'!CDD29</f>
        <v>0</v>
      </c>
      <c r="BOY7" s="240">
        <f>'Inbound SOS &amp; EOD'!CDE29</f>
        <v>0</v>
      </c>
      <c r="BOZ7" s="240">
        <f>'Inbound SOS &amp; EOD'!CDF29</f>
        <v>0</v>
      </c>
      <c r="BPA7" s="240">
        <f>'Inbound SOS &amp; EOD'!CDG29</f>
        <v>0</v>
      </c>
      <c r="BPB7" s="240">
        <f>'Inbound SOS &amp; EOD'!CDH29</f>
        <v>0</v>
      </c>
      <c r="BPC7" s="240">
        <f>'Inbound SOS &amp; EOD'!CDI29</f>
        <v>0</v>
      </c>
      <c r="BPD7" s="240">
        <f>'Inbound SOS &amp; EOD'!CDJ29</f>
        <v>0</v>
      </c>
      <c r="BPE7" s="240">
        <f>'Inbound SOS &amp; EOD'!CDK29</f>
        <v>0</v>
      </c>
      <c r="BPF7" s="240">
        <f>'Inbound SOS &amp; EOD'!CDL29</f>
        <v>0</v>
      </c>
      <c r="BPG7" s="240">
        <f>'Inbound SOS &amp; EOD'!CDM29</f>
        <v>0</v>
      </c>
      <c r="BPH7" s="240">
        <f>'Inbound SOS &amp; EOD'!CDN29</f>
        <v>0</v>
      </c>
      <c r="BPI7" s="240">
        <f>'Inbound SOS &amp; EOD'!CDO29</f>
        <v>0</v>
      </c>
      <c r="BPJ7" s="240">
        <f>'Inbound SOS &amp; EOD'!CDP29</f>
        <v>0</v>
      </c>
      <c r="BPK7" s="240">
        <f>'Inbound SOS &amp; EOD'!CDQ29</f>
        <v>0</v>
      </c>
      <c r="BPL7" s="240">
        <f>'Inbound SOS &amp; EOD'!CDR29</f>
        <v>0</v>
      </c>
      <c r="BPM7" s="240">
        <f>'Inbound SOS &amp; EOD'!CDS29</f>
        <v>0</v>
      </c>
      <c r="BPN7" s="240">
        <f>'Inbound SOS &amp; EOD'!CDT29</f>
        <v>0</v>
      </c>
      <c r="BPO7" s="240">
        <f>'Inbound SOS &amp; EOD'!CDU29</f>
        <v>0</v>
      </c>
      <c r="BPP7" s="240">
        <f>'Inbound SOS &amp; EOD'!CDV29</f>
        <v>0</v>
      </c>
      <c r="BPQ7" s="240">
        <f>'Inbound SOS &amp; EOD'!CDW29</f>
        <v>0</v>
      </c>
      <c r="BPR7" s="240">
        <f>'Inbound SOS &amp; EOD'!CDX29</f>
        <v>0</v>
      </c>
      <c r="BPS7" s="240">
        <f>'Inbound SOS &amp; EOD'!CDY29</f>
        <v>0</v>
      </c>
      <c r="BPT7" s="240">
        <f>'Inbound SOS &amp; EOD'!CDZ29</f>
        <v>0</v>
      </c>
      <c r="BPU7" s="240">
        <f>'Inbound SOS &amp; EOD'!CEA29</f>
        <v>0</v>
      </c>
      <c r="BPV7" s="240">
        <f>'Inbound SOS &amp; EOD'!CEB29</f>
        <v>0</v>
      </c>
      <c r="BPW7" s="240">
        <f>'Inbound SOS &amp; EOD'!CEC29</f>
        <v>0</v>
      </c>
      <c r="BPX7" s="240">
        <f>'Inbound SOS &amp; EOD'!CED29</f>
        <v>0</v>
      </c>
      <c r="BPY7" s="240">
        <f>'Inbound SOS &amp; EOD'!CEE29</f>
        <v>0</v>
      </c>
      <c r="BPZ7" s="240">
        <f>'Inbound SOS &amp; EOD'!CEF29</f>
        <v>0</v>
      </c>
      <c r="BQA7" s="240">
        <f>'Inbound SOS &amp; EOD'!CEG29</f>
        <v>0</v>
      </c>
      <c r="BQB7" s="240">
        <f>'Inbound SOS &amp; EOD'!CEH29</f>
        <v>0</v>
      </c>
      <c r="BQC7" s="240">
        <f>'Inbound SOS &amp; EOD'!CEI29</f>
        <v>0</v>
      </c>
      <c r="BQD7" s="240">
        <f>'Inbound SOS &amp; EOD'!CEJ29</f>
        <v>0</v>
      </c>
      <c r="BQE7" s="240">
        <f>'Inbound SOS &amp; EOD'!CEK29</f>
        <v>0</v>
      </c>
      <c r="BQF7" s="240">
        <f>'Inbound SOS &amp; EOD'!CEL29</f>
        <v>0</v>
      </c>
      <c r="BQG7" s="240">
        <f>'Inbound SOS &amp; EOD'!CEM29</f>
        <v>0</v>
      </c>
      <c r="BQH7" s="240">
        <f>'Inbound SOS &amp; EOD'!CEN29</f>
        <v>0</v>
      </c>
      <c r="BQI7" s="240">
        <f>'Inbound SOS &amp; EOD'!CEO29</f>
        <v>0</v>
      </c>
      <c r="BQJ7" s="240">
        <f>'Inbound SOS &amp; EOD'!CEP29</f>
        <v>0</v>
      </c>
      <c r="BQK7" s="240">
        <f>'Inbound SOS &amp; EOD'!CEQ29</f>
        <v>0</v>
      </c>
      <c r="BQL7" s="240">
        <f>'Inbound SOS &amp; EOD'!CER29</f>
        <v>0</v>
      </c>
      <c r="BQM7" s="240">
        <f>'Inbound SOS &amp; EOD'!CES29</f>
        <v>0</v>
      </c>
      <c r="BQN7" s="240">
        <f>'Inbound SOS &amp; EOD'!CET29</f>
        <v>0</v>
      </c>
      <c r="BQO7" s="240">
        <f>'Inbound SOS &amp; EOD'!CEU29</f>
        <v>0</v>
      </c>
      <c r="BQP7" s="240">
        <f>'Inbound SOS &amp; EOD'!CEV29</f>
        <v>0</v>
      </c>
      <c r="BQQ7" s="240">
        <f>'Inbound SOS &amp; EOD'!CEW29</f>
        <v>0</v>
      </c>
      <c r="BQR7" s="240">
        <f>'Inbound SOS &amp; EOD'!CEX29</f>
        <v>0</v>
      </c>
      <c r="BQS7" s="240">
        <f>'Inbound SOS &amp; EOD'!CEY29</f>
        <v>0</v>
      </c>
      <c r="BQT7" s="240">
        <f>'Inbound SOS &amp; EOD'!CEZ29</f>
        <v>0</v>
      </c>
      <c r="BQU7" s="240">
        <f>'Inbound SOS &amp; EOD'!CFA29</f>
        <v>0</v>
      </c>
      <c r="BQV7" s="240">
        <f>'Inbound SOS &amp; EOD'!CFB29</f>
        <v>0</v>
      </c>
      <c r="BQW7" s="240">
        <f>'Inbound SOS &amp; EOD'!CFC29</f>
        <v>0</v>
      </c>
      <c r="BQX7" s="240">
        <f>'Inbound SOS &amp; EOD'!CFD29</f>
        <v>0</v>
      </c>
      <c r="BQY7" s="240">
        <f>'Inbound SOS &amp; EOD'!CFE29</f>
        <v>0</v>
      </c>
      <c r="BQZ7" s="240">
        <f>'Inbound SOS &amp; EOD'!CFF29</f>
        <v>0</v>
      </c>
      <c r="BRA7" s="240">
        <f>'Inbound SOS &amp; EOD'!CFG29</f>
        <v>0</v>
      </c>
      <c r="BRB7" s="240">
        <f>'Inbound SOS &amp; EOD'!CFH29</f>
        <v>0</v>
      </c>
      <c r="BRC7" s="240">
        <f>'Inbound SOS &amp; EOD'!CFI29</f>
        <v>0</v>
      </c>
      <c r="BRD7" s="240">
        <f>'Inbound SOS &amp; EOD'!CFJ29</f>
        <v>0</v>
      </c>
      <c r="BRE7" s="240">
        <f>'Inbound SOS &amp; EOD'!CFK29</f>
        <v>0</v>
      </c>
      <c r="BRF7" s="240">
        <f>'Inbound SOS &amp; EOD'!CFL29</f>
        <v>0</v>
      </c>
      <c r="BRG7" s="240">
        <f>'Inbound SOS &amp; EOD'!CFM29</f>
        <v>0</v>
      </c>
      <c r="BRH7" s="240">
        <f>'Inbound SOS &amp; EOD'!CFN29</f>
        <v>0</v>
      </c>
      <c r="BRI7" s="240">
        <f>'Inbound SOS &amp; EOD'!CFO29</f>
        <v>0</v>
      </c>
      <c r="BRJ7" s="240">
        <f>'Inbound SOS &amp; EOD'!CFP29</f>
        <v>0</v>
      </c>
      <c r="BRK7" s="240">
        <f>'Inbound SOS &amp; EOD'!CFQ29</f>
        <v>0</v>
      </c>
      <c r="BRL7" s="240">
        <f>'Inbound SOS &amp; EOD'!CFR29</f>
        <v>0</v>
      </c>
      <c r="BRM7" s="240">
        <f>'Inbound SOS &amp; EOD'!CFS29</f>
        <v>0</v>
      </c>
      <c r="BRN7" s="240">
        <f>'Inbound SOS &amp; EOD'!CFT29</f>
        <v>0</v>
      </c>
      <c r="BRO7" s="240">
        <f>'Inbound SOS &amp; EOD'!CFU29</f>
        <v>0</v>
      </c>
      <c r="BRP7" s="240">
        <f>'Inbound SOS &amp; EOD'!CFV29</f>
        <v>0</v>
      </c>
      <c r="BRQ7" s="240">
        <f>'Inbound SOS &amp; EOD'!CFW29</f>
        <v>0</v>
      </c>
      <c r="BRR7" s="240">
        <f>'Inbound SOS &amp; EOD'!CFX29</f>
        <v>0</v>
      </c>
      <c r="BRS7" s="240">
        <f>'Inbound SOS &amp; EOD'!CFY29</f>
        <v>0</v>
      </c>
      <c r="BRT7" s="240">
        <f>'Inbound SOS &amp; EOD'!CFZ29</f>
        <v>0</v>
      </c>
      <c r="BRU7" s="240">
        <f>'Inbound SOS &amp; EOD'!CGA29</f>
        <v>0</v>
      </c>
      <c r="BRV7" s="240">
        <f>'Inbound SOS &amp; EOD'!CGB29</f>
        <v>0</v>
      </c>
      <c r="BRW7" s="240">
        <f>'Inbound SOS &amp; EOD'!CGC29</f>
        <v>0</v>
      </c>
      <c r="BRX7" s="240">
        <f>'Inbound SOS &amp; EOD'!CGD29</f>
        <v>0</v>
      </c>
      <c r="BRY7" s="240">
        <f>'Inbound SOS &amp; EOD'!CGE29</f>
        <v>0</v>
      </c>
      <c r="BRZ7" s="240">
        <f>'Inbound SOS &amp; EOD'!CGF29</f>
        <v>0</v>
      </c>
      <c r="BSA7" s="240">
        <f>'Inbound SOS &amp; EOD'!CGG29</f>
        <v>0</v>
      </c>
      <c r="BSB7" s="240">
        <f>'Inbound SOS &amp; EOD'!CGH29</f>
        <v>0</v>
      </c>
      <c r="BSC7" s="240">
        <f>'Inbound SOS &amp; EOD'!CGI29</f>
        <v>0</v>
      </c>
      <c r="BSD7" s="240">
        <f>'Inbound SOS &amp; EOD'!CGJ29</f>
        <v>0</v>
      </c>
      <c r="BSE7" s="240">
        <f>'Inbound SOS &amp; EOD'!CGK29</f>
        <v>0</v>
      </c>
      <c r="BSF7" s="240">
        <f>'Inbound SOS &amp; EOD'!CGL29</f>
        <v>0</v>
      </c>
      <c r="BSG7" s="240">
        <f>'Inbound SOS &amp; EOD'!CGM29</f>
        <v>0</v>
      </c>
      <c r="BSH7" s="240">
        <f>'Inbound SOS &amp; EOD'!CGN29</f>
        <v>0</v>
      </c>
      <c r="BSI7" s="240">
        <f>'Inbound SOS &amp; EOD'!CGO29</f>
        <v>0</v>
      </c>
      <c r="BSJ7" s="240">
        <f>'Inbound SOS &amp; EOD'!CGP29</f>
        <v>0</v>
      </c>
      <c r="BSK7" s="240">
        <f>'Inbound SOS &amp; EOD'!CGQ29</f>
        <v>0</v>
      </c>
      <c r="BSL7" s="240">
        <f>'Inbound SOS &amp; EOD'!CGR29</f>
        <v>0</v>
      </c>
      <c r="BSM7" s="240">
        <f>'Inbound SOS &amp; EOD'!CGS29</f>
        <v>0</v>
      </c>
      <c r="BSN7" s="240">
        <f>'Inbound SOS &amp; EOD'!CGT29</f>
        <v>0</v>
      </c>
      <c r="BSO7" s="240">
        <f>'Inbound SOS &amp; EOD'!CGU29</f>
        <v>0</v>
      </c>
      <c r="BSP7" s="240">
        <f>'Inbound SOS &amp; EOD'!CGV29</f>
        <v>0</v>
      </c>
      <c r="BSQ7" s="240">
        <f>'Inbound SOS &amp; EOD'!CGW29</f>
        <v>0</v>
      </c>
      <c r="BSR7" s="240">
        <f>'Inbound SOS &amp; EOD'!CGX29</f>
        <v>0</v>
      </c>
      <c r="BSS7" s="240">
        <f>'Inbound SOS &amp; EOD'!CGY29</f>
        <v>0</v>
      </c>
      <c r="BST7" s="240">
        <f>'Inbound SOS &amp; EOD'!CGZ29</f>
        <v>0</v>
      </c>
      <c r="BSU7" s="240">
        <f>'Inbound SOS &amp; EOD'!CHA29</f>
        <v>0</v>
      </c>
      <c r="BSV7" s="240">
        <f>'Inbound SOS &amp; EOD'!CHB29</f>
        <v>0</v>
      </c>
      <c r="BSW7" s="240">
        <f>'Inbound SOS &amp; EOD'!CHC29</f>
        <v>0</v>
      </c>
      <c r="BSX7" s="240">
        <f>'Inbound SOS &amp; EOD'!CHD29</f>
        <v>0</v>
      </c>
      <c r="BSY7" s="240">
        <f>'Inbound SOS &amp; EOD'!CHE29</f>
        <v>0</v>
      </c>
      <c r="BSZ7" s="240">
        <f>'Inbound SOS &amp; EOD'!CHF29</f>
        <v>0</v>
      </c>
      <c r="BTA7" s="240">
        <f>'Inbound SOS &amp; EOD'!CHG29</f>
        <v>0</v>
      </c>
      <c r="BTB7" s="240">
        <f>'Inbound SOS &amp; EOD'!CHH29</f>
        <v>0</v>
      </c>
      <c r="BTC7" s="240">
        <f>'Inbound SOS &amp; EOD'!CHI29</f>
        <v>0</v>
      </c>
      <c r="BTD7" s="240">
        <f>'Inbound SOS &amp; EOD'!CHJ29</f>
        <v>0</v>
      </c>
      <c r="BTE7" s="240">
        <f>'Inbound SOS &amp; EOD'!CHK29</f>
        <v>0</v>
      </c>
      <c r="BTF7" s="240">
        <f>'Inbound SOS &amp; EOD'!CHL29</f>
        <v>0</v>
      </c>
      <c r="BTG7" s="240">
        <f>'Inbound SOS &amp; EOD'!CHM29</f>
        <v>0</v>
      </c>
      <c r="BTH7" s="240">
        <f>'Inbound SOS &amp; EOD'!CHN29</f>
        <v>0</v>
      </c>
      <c r="BTI7" s="240">
        <f>'Inbound SOS &amp; EOD'!CHO29</f>
        <v>0</v>
      </c>
      <c r="BTJ7" s="240">
        <f>'Inbound SOS &amp; EOD'!CHP29</f>
        <v>0</v>
      </c>
      <c r="BTK7" s="240">
        <f>'Inbound SOS &amp; EOD'!CHQ29</f>
        <v>0</v>
      </c>
      <c r="BTL7" s="240">
        <f>'Inbound SOS &amp; EOD'!CHR29</f>
        <v>0</v>
      </c>
      <c r="BTM7" s="240">
        <f>'Inbound SOS &amp; EOD'!CHS29</f>
        <v>0</v>
      </c>
      <c r="BTN7" s="240">
        <f>'Inbound SOS &amp; EOD'!CHT29</f>
        <v>0</v>
      </c>
      <c r="BTO7" s="240">
        <f>'Inbound SOS &amp; EOD'!CHU29</f>
        <v>0</v>
      </c>
      <c r="BTP7" s="240">
        <f>'Inbound SOS &amp; EOD'!CHV29</f>
        <v>0</v>
      </c>
      <c r="BTQ7" s="240">
        <f>'Inbound SOS &amp; EOD'!CHW29</f>
        <v>0</v>
      </c>
      <c r="BTR7" s="240">
        <f>'Inbound SOS &amp; EOD'!CHX29</f>
        <v>0</v>
      </c>
      <c r="BTS7" s="240">
        <f>'Inbound SOS &amp; EOD'!CHY29</f>
        <v>0</v>
      </c>
      <c r="BTT7" s="240">
        <f>'Inbound SOS &amp; EOD'!CHZ29</f>
        <v>0</v>
      </c>
      <c r="BTU7" s="240">
        <f>'Inbound SOS &amp; EOD'!CIA29</f>
        <v>0</v>
      </c>
      <c r="BTV7" s="240">
        <f>'Inbound SOS &amp; EOD'!CIB29</f>
        <v>0</v>
      </c>
      <c r="BTW7" s="240">
        <f>'Inbound SOS &amp; EOD'!CIC29</f>
        <v>0</v>
      </c>
      <c r="BTX7" s="240">
        <f>'Inbound SOS &amp; EOD'!CID29</f>
        <v>0</v>
      </c>
      <c r="BTY7" s="240">
        <f>'Inbound SOS &amp; EOD'!CIE29</f>
        <v>0</v>
      </c>
      <c r="BTZ7" s="240">
        <f>'Inbound SOS &amp; EOD'!CIF29</f>
        <v>0</v>
      </c>
      <c r="BUA7" s="240">
        <f>'Inbound SOS &amp; EOD'!CIG29</f>
        <v>0</v>
      </c>
      <c r="BUB7" s="240">
        <f>'Inbound SOS &amp; EOD'!CIH29</f>
        <v>0</v>
      </c>
      <c r="BUC7" s="240">
        <f>'Inbound SOS &amp; EOD'!CII29</f>
        <v>0</v>
      </c>
      <c r="BUD7" s="240">
        <f>'Inbound SOS &amp; EOD'!CIJ29</f>
        <v>0</v>
      </c>
      <c r="BUE7" s="240">
        <f>'Inbound SOS &amp; EOD'!CIK29</f>
        <v>0</v>
      </c>
      <c r="BUF7" s="240">
        <f>'Inbound SOS &amp; EOD'!CIL29</f>
        <v>0</v>
      </c>
      <c r="BUG7" s="240">
        <f>'Inbound SOS &amp; EOD'!CIM29</f>
        <v>0</v>
      </c>
      <c r="BUH7" s="240">
        <f>'Inbound SOS &amp; EOD'!CIN29</f>
        <v>0</v>
      </c>
      <c r="BUI7" s="240">
        <f>'Inbound SOS &amp; EOD'!CIO29</f>
        <v>0</v>
      </c>
      <c r="BUJ7" s="240">
        <f>'Inbound SOS &amp; EOD'!CIP29</f>
        <v>0</v>
      </c>
      <c r="BUK7" s="240">
        <f>'Inbound SOS &amp; EOD'!CIQ29</f>
        <v>0</v>
      </c>
      <c r="BUL7" s="240">
        <f>'Inbound SOS &amp; EOD'!CIR29</f>
        <v>0</v>
      </c>
      <c r="BUM7" s="240">
        <f>'Inbound SOS &amp; EOD'!CIS29</f>
        <v>0</v>
      </c>
      <c r="BUN7" s="240">
        <f>'Inbound SOS &amp; EOD'!CIT29</f>
        <v>0</v>
      </c>
      <c r="BUO7" s="240">
        <f>'Inbound SOS &amp; EOD'!CIU29</f>
        <v>0</v>
      </c>
      <c r="BUP7" s="240">
        <f>'Inbound SOS &amp; EOD'!CIV29</f>
        <v>0</v>
      </c>
      <c r="BUQ7" s="240">
        <f>'Inbound SOS &amp; EOD'!CIW29</f>
        <v>0</v>
      </c>
      <c r="BUR7" s="240">
        <f>'Inbound SOS &amp; EOD'!CIX29</f>
        <v>0</v>
      </c>
      <c r="BUS7" s="240">
        <f>'Inbound SOS &amp; EOD'!CIY29</f>
        <v>0</v>
      </c>
      <c r="BUT7" s="240">
        <f>'Inbound SOS &amp; EOD'!CIZ29</f>
        <v>0</v>
      </c>
      <c r="BUU7" s="240">
        <f>'Inbound SOS &amp; EOD'!CJA29</f>
        <v>0</v>
      </c>
      <c r="BUV7" s="240">
        <f>'Inbound SOS &amp; EOD'!CJB29</f>
        <v>0</v>
      </c>
      <c r="BUW7" s="240">
        <f>'Inbound SOS &amp; EOD'!CJC29</f>
        <v>0</v>
      </c>
      <c r="BUX7" s="240">
        <f>'Inbound SOS &amp; EOD'!CJD29</f>
        <v>0</v>
      </c>
      <c r="BUY7" s="240">
        <f>'Inbound SOS &amp; EOD'!CJE29</f>
        <v>0</v>
      </c>
      <c r="BUZ7" s="240">
        <f>'Inbound SOS &amp; EOD'!CJF29</f>
        <v>0</v>
      </c>
      <c r="BVA7" s="240">
        <f>'Inbound SOS &amp; EOD'!CJG29</f>
        <v>0</v>
      </c>
      <c r="BVB7" s="240">
        <f>'Inbound SOS &amp; EOD'!CJH29</f>
        <v>0</v>
      </c>
      <c r="BVC7" s="240">
        <f>'Inbound SOS &amp; EOD'!CJI29</f>
        <v>0</v>
      </c>
      <c r="BVD7" s="240">
        <f>'Inbound SOS &amp; EOD'!CJJ29</f>
        <v>0</v>
      </c>
      <c r="BVE7" s="240">
        <f>'Inbound SOS &amp; EOD'!CJK29</f>
        <v>0</v>
      </c>
      <c r="BVF7" s="240">
        <f>'Inbound SOS &amp; EOD'!CJL29</f>
        <v>0</v>
      </c>
      <c r="BVG7" s="240">
        <f>'Inbound SOS &amp; EOD'!CJM29</f>
        <v>0</v>
      </c>
      <c r="BVH7" s="240">
        <f>'Inbound SOS &amp; EOD'!CJN29</f>
        <v>0</v>
      </c>
      <c r="BVI7" s="240">
        <f>'Inbound SOS &amp; EOD'!CJO29</f>
        <v>0</v>
      </c>
      <c r="BVJ7" s="240">
        <f>'Inbound SOS &amp; EOD'!CJP29</f>
        <v>0</v>
      </c>
      <c r="BVK7" s="240">
        <f>'Inbound SOS &amp; EOD'!CJQ29</f>
        <v>0</v>
      </c>
      <c r="BVL7" s="240">
        <f>'Inbound SOS &amp; EOD'!CJR29</f>
        <v>0</v>
      </c>
      <c r="BVM7" s="240">
        <f>'Inbound SOS &amp; EOD'!CJS29</f>
        <v>0</v>
      </c>
      <c r="BVN7" s="240">
        <f>'Inbound SOS &amp; EOD'!CJT29</f>
        <v>0</v>
      </c>
      <c r="BVO7" s="240">
        <f>'Inbound SOS &amp; EOD'!CJU29</f>
        <v>0</v>
      </c>
      <c r="BVP7" s="240">
        <f>'Inbound SOS &amp; EOD'!CJV29</f>
        <v>0</v>
      </c>
      <c r="BVQ7" s="240">
        <f>'Inbound SOS &amp; EOD'!CJW29</f>
        <v>0</v>
      </c>
      <c r="BVR7" s="240">
        <f>'Inbound SOS &amp; EOD'!CJX29</f>
        <v>0</v>
      </c>
      <c r="BVS7" s="240">
        <f>'Inbound SOS &amp; EOD'!CJY29</f>
        <v>0</v>
      </c>
      <c r="BVT7" s="240">
        <f>'Inbound SOS &amp; EOD'!CJZ29</f>
        <v>0</v>
      </c>
      <c r="BVU7" s="240">
        <f>'Inbound SOS &amp; EOD'!CKA29</f>
        <v>0</v>
      </c>
      <c r="BVV7" s="240">
        <f>'Inbound SOS &amp; EOD'!CKB29</f>
        <v>0</v>
      </c>
      <c r="BVW7" s="240">
        <f>'Inbound SOS &amp; EOD'!CKC29</f>
        <v>0</v>
      </c>
      <c r="BVX7" s="240">
        <f>'Inbound SOS &amp; EOD'!CKD29</f>
        <v>0</v>
      </c>
      <c r="BVY7" s="240">
        <f>'Inbound SOS &amp; EOD'!CKE29</f>
        <v>0</v>
      </c>
      <c r="BVZ7" s="240">
        <f>'Inbound SOS &amp; EOD'!CKF29</f>
        <v>0</v>
      </c>
      <c r="BWA7" s="240">
        <f>'Inbound SOS &amp; EOD'!CKG29</f>
        <v>0</v>
      </c>
      <c r="BWB7" s="240">
        <f>'Inbound SOS &amp; EOD'!CKH29</f>
        <v>0</v>
      </c>
      <c r="BWC7" s="240">
        <f>'Inbound SOS &amp; EOD'!CKI29</f>
        <v>0</v>
      </c>
      <c r="BWD7" s="240">
        <f>'Inbound SOS &amp; EOD'!CKJ29</f>
        <v>0</v>
      </c>
      <c r="BWE7" s="240">
        <f>'Inbound SOS &amp; EOD'!CKK29</f>
        <v>0</v>
      </c>
      <c r="BWF7" s="240">
        <f>'Inbound SOS &amp; EOD'!CKL29</f>
        <v>0</v>
      </c>
      <c r="BWG7" s="240">
        <f>'Inbound SOS &amp; EOD'!CKM29</f>
        <v>0</v>
      </c>
      <c r="BWH7" s="240">
        <f>'Inbound SOS &amp; EOD'!CKN29</f>
        <v>0</v>
      </c>
      <c r="BWI7" s="240">
        <f>'Inbound SOS &amp; EOD'!CKO29</f>
        <v>0</v>
      </c>
      <c r="BWJ7" s="240">
        <f>'Inbound SOS &amp; EOD'!CKP29</f>
        <v>0</v>
      </c>
      <c r="BWK7" s="240">
        <f>'Inbound SOS &amp; EOD'!CKQ29</f>
        <v>0</v>
      </c>
      <c r="BWL7" s="240">
        <f>'Inbound SOS &amp; EOD'!CKR29</f>
        <v>0</v>
      </c>
      <c r="BWM7" s="240">
        <f>'Inbound SOS &amp; EOD'!CKS29</f>
        <v>0</v>
      </c>
      <c r="BWN7" s="240">
        <f>'Inbound SOS &amp; EOD'!CKT29</f>
        <v>0</v>
      </c>
      <c r="BWO7" s="240">
        <f>'Inbound SOS &amp; EOD'!CKU29</f>
        <v>0</v>
      </c>
      <c r="BWP7" s="240">
        <f>'Inbound SOS &amp; EOD'!CKV29</f>
        <v>0</v>
      </c>
      <c r="BWQ7" s="240">
        <f>'Inbound SOS &amp; EOD'!CKW29</f>
        <v>0</v>
      </c>
      <c r="BWR7" s="240">
        <f>'Inbound SOS &amp; EOD'!CKX29</f>
        <v>0</v>
      </c>
      <c r="BWS7" s="240">
        <f>'Inbound SOS &amp; EOD'!CKY29</f>
        <v>0</v>
      </c>
      <c r="BWT7" s="240">
        <f>'Inbound SOS &amp; EOD'!CKZ29</f>
        <v>0</v>
      </c>
      <c r="BWU7" s="240">
        <f>'Inbound SOS &amp; EOD'!CLA29</f>
        <v>0</v>
      </c>
      <c r="BWV7" s="240">
        <f>'Inbound SOS &amp; EOD'!CLB29</f>
        <v>0</v>
      </c>
      <c r="BWW7" s="240">
        <f>'Inbound SOS &amp; EOD'!CLC29</f>
        <v>0</v>
      </c>
      <c r="BWX7" s="240">
        <f>'Inbound SOS &amp; EOD'!CLD29</f>
        <v>0</v>
      </c>
      <c r="BWY7" s="240">
        <f>'Inbound SOS &amp; EOD'!CLE29</f>
        <v>0</v>
      </c>
      <c r="BWZ7" s="240">
        <f>'Inbound SOS &amp; EOD'!CLF29</f>
        <v>0</v>
      </c>
      <c r="BXA7" s="240">
        <f>'Inbound SOS &amp; EOD'!CLG29</f>
        <v>0</v>
      </c>
      <c r="BXB7" s="240">
        <f>'Inbound SOS &amp; EOD'!CLH29</f>
        <v>0</v>
      </c>
      <c r="BXC7" s="240">
        <f>'Inbound SOS &amp; EOD'!CLI29</f>
        <v>0</v>
      </c>
      <c r="BXD7" s="240">
        <f>'Inbound SOS &amp; EOD'!CLJ29</f>
        <v>0</v>
      </c>
      <c r="BXE7" s="240">
        <f>'Inbound SOS &amp; EOD'!CLK29</f>
        <v>0</v>
      </c>
      <c r="BXF7" s="240">
        <f>'Inbound SOS &amp; EOD'!CLL29</f>
        <v>0</v>
      </c>
      <c r="BXG7" s="240">
        <f>'Inbound SOS &amp; EOD'!CLM29</f>
        <v>0</v>
      </c>
      <c r="BXH7" s="240">
        <f>'Inbound SOS &amp; EOD'!CLN29</f>
        <v>0</v>
      </c>
      <c r="BXI7" s="240">
        <f>'Inbound SOS &amp; EOD'!CLO29</f>
        <v>0</v>
      </c>
      <c r="BXJ7" s="240">
        <f>'Inbound SOS &amp; EOD'!CLP29</f>
        <v>0</v>
      </c>
      <c r="BXK7" s="240">
        <f>'Inbound SOS &amp; EOD'!CLQ29</f>
        <v>0</v>
      </c>
      <c r="BXL7" s="240">
        <f>'Inbound SOS &amp; EOD'!CLR29</f>
        <v>0</v>
      </c>
      <c r="BXM7" s="240">
        <f>'Inbound SOS &amp; EOD'!CLS29</f>
        <v>0</v>
      </c>
      <c r="BXN7" s="240">
        <f>'Inbound SOS &amp; EOD'!CLT29</f>
        <v>0</v>
      </c>
      <c r="BXO7" s="240">
        <f>'Inbound SOS &amp; EOD'!CLU29</f>
        <v>0</v>
      </c>
      <c r="BXP7" s="240">
        <f>'Inbound SOS &amp; EOD'!CLV29</f>
        <v>0</v>
      </c>
      <c r="BXQ7" s="240">
        <f>'Inbound SOS &amp; EOD'!CLW29</f>
        <v>0</v>
      </c>
      <c r="BXR7" s="240">
        <f>'Inbound SOS &amp; EOD'!CLX29</f>
        <v>0</v>
      </c>
      <c r="BXS7" s="240">
        <f>'Inbound SOS &amp; EOD'!CLY29</f>
        <v>0</v>
      </c>
      <c r="BXT7" s="240">
        <f>'Inbound SOS &amp; EOD'!CLZ29</f>
        <v>0</v>
      </c>
      <c r="BXU7" s="240">
        <f>'Inbound SOS &amp; EOD'!CMA29</f>
        <v>0</v>
      </c>
      <c r="BXV7" s="240">
        <f>'Inbound SOS &amp; EOD'!CMB29</f>
        <v>0</v>
      </c>
      <c r="BXW7" s="240">
        <f>'Inbound SOS &amp; EOD'!CMC29</f>
        <v>0</v>
      </c>
      <c r="BXX7" s="240">
        <f>'Inbound SOS &amp; EOD'!CMD29</f>
        <v>0</v>
      </c>
      <c r="BXY7" s="240">
        <f>'Inbound SOS &amp; EOD'!CME29</f>
        <v>0</v>
      </c>
      <c r="BXZ7" s="240">
        <f>'Inbound SOS &amp; EOD'!CMF29</f>
        <v>0</v>
      </c>
      <c r="BYA7" s="240">
        <f>'Inbound SOS &amp; EOD'!CMG29</f>
        <v>0</v>
      </c>
      <c r="BYB7" s="240">
        <f>'Inbound SOS &amp; EOD'!CMH29</f>
        <v>0</v>
      </c>
      <c r="BYC7" s="240">
        <f>'Inbound SOS &amp; EOD'!CMI29</f>
        <v>0</v>
      </c>
      <c r="BYD7" s="240">
        <f>'Inbound SOS &amp; EOD'!CMJ29</f>
        <v>0</v>
      </c>
      <c r="BYE7" s="240">
        <f>'Inbound SOS &amp; EOD'!CMK29</f>
        <v>0</v>
      </c>
      <c r="BYF7" s="240">
        <f>'Inbound SOS &amp; EOD'!CML29</f>
        <v>0</v>
      </c>
      <c r="BYG7" s="240">
        <f>'Inbound SOS &amp; EOD'!CMM29</f>
        <v>0</v>
      </c>
      <c r="BYH7" s="240">
        <f>'Inbound SOS &amp; EOD'!CMN29</f>
        <v>0</v>
      </c>
      <c r="BYI7" s="240">
        <f>'Inbound SOS &amp; EOD'!CMO29</f>
        <v>0</v>
      </c>
      <c r="BYJ7" s="240">
        <f>'Inbound SOS &amp; EOD'!CMP29</f>
        <v>0</v>
      </c>
      <c r="BYK7" s="240">
        <f>'Inbound SOS &amp; EOD'!CMQ29</f>
        <v>0</v>
      </c>
      <c r="BYL7" s="240">
        <f>'Inbound SOS &amp; EOD'!CMR29</f>
        <v>0</v>
      </c>
      <c r="BYM7" s="240">
        <f>'Inbound SOS &amp; EOD'!CMS29</f>
        <v>0</v>
      </c>
      <c r="BYN7" s="240">
        <f>'Inbound SOS &amp; EOD'!CMT29</f>
        <v>0</v>
      </c>
      <c r="BYO7" s="240">
        <f>'Inbound SOS &amp; EOD'!CMU29</f>
        <v>0</v>
      </c>
      <c r="BYP7" s="240">
        <f>'Inbound SOS &amp; EOD'!CMV29</f>
        <v>0</v>
      </c>
      <c r="BYQ7" s="240">
        <f>'Inbound SOS &amp; EOD'!CMW29</f>
        <v>0</v>
      </c>
      <c r="BYR7" s="240">
        <f>'Inbound SOS &amp; EOD'!CMX29</f>
        <v>0</v>
      </c>
      <c r="BYS7" s="240">
        <f>'Inbound SOS &amp; EOD'!CMY29</f>
        <v>0</v>
      </c>
      <c r="BYT7" s="240">
        <f>'Inbound SOS &amp; EOD'!CMZ29</f>
        <v>0</v>
      </c>
      <c r="BYU7" s="240">
        <f>'Inbound SOS &amp; EOD'!CNA29</f>
        <v>0</v>
      </c>
      <c r="BYV7" s="240">
        <f>'Inbound SOS &amp; EOD'!CNB29</f>
        <v>0</v>
      </c>
      <c r="BYW7" s="240">
        <f>'Inbound SOS &amp; EOD'!CNC29</f>
        <v>0</v>
      </c>
      <c r="BYX7" s="240">
        <f>'Inbound SOS &amp; EOD'!CND29</f>
        <v>0</v>
      </c>
      <c r="BYY7" s="240">
        <f>'Inbound SOS &amp; EOD'!CNE29</f>
        <v>0</v>
      </c>
      <c r="BYZ7" s="240">
        <f>'Inbound SOS &amp; EOD'!CNF29</f>
        <v>0</v>
      </c>
      <c r="BZA7" s="240">
        <f>'Inbound SOS &amp; EOD'!CNG29</f>
        <v>0</v>
      </c>
      <c r="BZB7" s="240">
        <f>'Inbound SOS &amp; EOD'!CNH29</f>
        <v>0</v>
      </c>
      <c r="BZC7" s="240">
        <f>'Inbound SOS &amp; EOD'!CNI29</f>
        <v>0</v>
      </c>
      <c r="BZD7" s="240">
        <f>'Inbound SOS &amp; EOD'!CNJ29</f>
        <v>0</v>
      </c>
      <c r="BZE7" s="240">
        <f>'Inbound SOS &amp; EOD'!CNK29</f>
        <v>0</v>
      </c>
      <c r="BZF7" s="240">
        <f>'Inbound SOS &amp; EOD'!CNL29</f>
        <v>0</v>
      </c>
      <c r="BZG7" s="240">
        <f>'Inbound SOS &amp; EOD'!CNM29</f>
        <v>0</v>
      </c>
      <c r="BZH7" s="240">
        <f>'Inbound SOS &amp; EOD'!CNN29</f>
        <v>0</v>
      </c>
      <c r="BZI7" s="240">
        <f>'Inbound SOS &amp; EOD'!CNO29</f>
        <v>0</v>
      </c>
      <c r="BZJ7" s="240">
        <f>'Inbound SOS &amp; EOD'!CNP29</f>
        <v>0</v>
      </c>
      <c r="BZK7" s="240">
        <f>'Inbound SOS &amp; EOD'!CNQ29</f>
        <v>0</v>
      </c>
      <c r="BZL7" s="240">
        <f>'Inbound SOS &amp; EOD'!CNR29</f>
        <v>0</v>
      </c>
      <c r="BZM7" s="240">
        <f>'Inbound SOS &amp; EOD'!CNS29</f>
        <v>0</v>
      </c>
      <c r="BZN7" s="240">
        <f>'Inbound SOS &amp; EOD'!CNT29</f>
        <v>0</v>
      </c>
      <c r="BZO7" s="240">
        <f>'Inbound SOS &amp; EOD'!CNU29</f>
        <v>0</v>
      </c>
      <c r="BZP7" s="240">
        <f>'Inbound SOS &amp; EOD'!CNV29</f>
        <v>0</v>
      </c>
      <c r="BZQ7" s="240">
        <f>'Inbound SOS &amp; EOD'!CNW29</f>
        <v>0</v>
      </c>
      <c r="BZR7" s="240">
        <f>'Inbound SOS &amp; EOD'!CNX29</f>
        <v>0</v>
      </c>
      <c r="BZS7" s="240">
        <f>'Inbound SOS &amp; EOD'!CNY29</f>
        <v>0</v>
      </c>
      <c r="BZT7" s="240">
        <f>'Inbound SOS &amp; EOD'!CNZ29</f>
        <v>0</v>
      </c>
      <c r="BZU7" s="240">
        <f>'Inbound SOS &amp; EOD'!COA29</f>
        <v>0</v>
      </c>
      <c r="BZV7" s="240">
        <f>'Inbound SOS &amp; EOD'!COB29</f>
        <v>0</v>
      </c>
      <c r="BZW7" s="240">
        <f>'Inbound SOS &amp; EOD'!COC29</f>
        <v>0</v>
      </c>
      <c r="BZX7" s="240">
        <f>'Inbound SOS &amp; EOD'!COD29</f>
        <v>0</v>
      </c>
      <c r="BZY7" s="240">
        <f>'Inbound SOS &amp; EOD'!COE29</f>
        <v>0</v>
      </c>
      <c r="BZZ7" s="240">
        <f>'Inbound SOS &amp; EOD'!COF29</f>
        <v>0</v>
      </c>
      <c r="CAA7" s="240">
        <f>'Inbound SOS &amp; EOD'!COG29</f>
        <v>0</v>
      </c>
      <c r="CAB7" s="240">
        <f>'Inbound SOS &amp; EOD'!COH29</f>
        <v>0</v>
      </c>
      <c r="CAC7" s="240">
        <f>'Inbound SOS &amp; EOD'!COI29</f>
        <v>0</v>
      </c>
      <c r="CAD7" s="240">
        <f>'Inbound SOS &amp; EOD'!COJ29</f>
        <v>0</v>
      </c>
      <c r="CAE7" s="240">
        <f>'Inbound SOS &amp; EOD'!COK29</f>
        <v>0</v>
      </c>
      <c r="CAF7" s="240">
        <f>'Inbound SOS &amp; EOD'!COL29</f>
        <v>0</v>
      </c>
      <c r="CAG7" s="240">
        <f>'Inbound SOS &amp; EOD'!COM29</f>
        <v>0</v>
      </c>
      <c r="CAH7" s="240">
        <f>'Inbound SOS &amp; EOD'!CON29</f>
        <v>0</v>
      </c>
      <c r="CAI7" s="240">
        <f>'Inbound SOS &amp; EOD'!COO29</f>
        <v>0</v>
      </c>
      <c r="CAJ7" s="240">
        <f>'Inbound SOS &amp; EOD'!COP29</f>
        <v>0</v>
      </c>
      <c r="CAK7" s="240">
        <f>'Inbound SOS &amp; EOD'!COQ29</f>
        <v>0</v>
      </c>
      <c r="CAL7" s="240">
        <f>'Inbound SOS &amp; EOD'!COR29</f>
        <v>0</v>
      </c>
      <c r="CAM7" s="240">
        <f>'Inbound SOS &amp; EOD'!COS29</f>
        <v>0</v>
      </c>
      <c r="CAN7" s="240">
        <f>'Inbound SOS &amp; EOD'!COT29</f>
        <v>0</v>
      </c>
      <c r="CAO7" s="240">
        <f>'Inbound SOS &amp; EOD'!COU29</f>
        <v>0</v>
      </c>
      <c r="CAP7" s="240">
        <f>'Inbound SOS &amp; EOD'!COV29</f>
        <v>0</v>
      </c>
      <c r="CAQ7" s="240">
        <f>'Inbound SOS &amp; EOD'!COW29</f>
        <v>0</v>
      </c>
      <c r="CAR7" s="240">
        <f>'Inbound SOS &amp; EOD'!COX29</f>
        <v>0</v>
      </c>
      <c r="CAS7" s="240">
        <f>'Inbound SOS &amp; EOD'!COY29</f>
        <v>0</v>
      </c>
      <c r="CAT7" s="240">
        <f>'Inbound SOS &amp; EOD'!COZ29</f>
        <v>0</v>
      </c>
      <c r="CAU7" s="240">
        <f>'Inbound SOS &amp; EOD'!CPA29</f>
        <v>0</v>
      </c>
      <c r="CAV7" s="240">
        <f>'Inbound SOS &amp; EOD'!CPB29</f>
        <v>0</v>
      </c>
      <c r="CAW7" s="240">
        <f>'Inbound SOS &amp; EOD'!CPC29</f>
        <v>0</v>
      </c>
      <c r="CAX7" s="240">
        <f>'Inbound SOS &amp; EOD'!CPD29</f>
        <v>0</v>
      </c>
      <c r="CAY7" s="240">
        <f>'Inbound SOS &amp; EOD'!CPE29</f>
        <v>0</v>
      </c>
      <c r="CAZ7" s="240">
        <f>'Inbound SOS &amp; EOD'!CPF29</f>
        <v>0</v>
      </c>
      <c r="CBA7" s="240">
        <f>'Inbound SOS &amp; EOD'!CPG29</f>
        <v>0</v>
      </c>
      <c r="CBB7" s="240">
        <f>'Inbound SOS &amp; EOD'!CPH29</f>
        <v>0</v>
      </c>
      <c r="CBC7" s="240">
        <f>'Inbound SOS &amp; EOD'!CPI29</f>
        <v>0</v>
      </c>
      <c r="CBD7" s="240">
        <f>'Inbound SOS &amp; EOD'!CPJ29</f>
        <v>0</v>
      </c>
      <c r="CBE7" s="240">
        <f>'Inbound SOS &amp; EOD'!CPK29</f>
        <v>0</v>
      </c>
      <c r="CBF7" s="240">
        <f>'Inbound SOS &amp; EOD'!CPL29</f>
        <v>0</v>
      </c>
      <c r="CBG7" s="240">
        <f>'Inbound SOS &amp; EOD'!CPM29</f>
        <v>0</v>
      </c>
      <c r="CBH7" s="240">
        <f>'Inbound SOS &amp; EOD'!CPN29</f>
        <v>0</v>
      </c>
      <c r="CBI7" s="240">
        <f>'Inbound SOS &amp; EOD'!CPO29</f>
        <v>0</v>
      </c>
      <c r="CBJ7" s="240">
        <f>'Inbound SOS &amp; EOD'!CPP29</f>
        <v>0</v>
      </c>
      <c r="CBK7" s="240">
        <f>'Inbound SOS &amp; EOD'!CPQ29</f>
        <v>0</v>
      </c>
      <c r="CBL7" s="240">
        <f>'Inbound SOS &amp; EOD'!CPR29</f>
        <v>0</v>
      </c>
      <c r="CBM7" s="240">
        <f>'Inbound SOS &amp; EOD'!CPS29</f>
        <v>0</v>
      </c>
      <c r="CBN7" s="240">
        <f>'Inbound SOS &amp; EOD'!CPT29</f>
        <v>0</v>
      </c>
      <c r="CBO7" s="240">
        <f>'Inbound SOS &amp; EOD'!CPU29</f>
        <v>0</v>
      </c>
      <c r="CBP7" s="240">
        <f>'Inbound SOS &amp; EOD'!CPV29</f>
        <v>0</v>
      </c>
      <c r="CBQ7" s="240">
        <f>'Inbound SOS &amp; EOD'!CPW29</f>
        <v>0</v>
      </c>
      <c r="CBR7" s="240">
        <f>'Inbound SOS &amp; EOD'!CPX29</f>
        <v>0</v>
      </c>
      <c r="CBS7" s="240">
        <f>'Inbound SOS &amp; EOD'!CPY29</f>
        <v>0</v>
      </c>
      <c r="CBT7" s="240">
        <f>'Inbound SOS &amp; EOD'!CPZ29</f>
        <v>0</v>
      </c>
      <c r="CBU7" s="240">
        <f>'Inbound SOS &amp; EOD'!CQA29</f>
        <v>0</v>
      </c>
      <c r="CBV7" s="240">
        <f>'Inbound SOS &amp; EOD'!CQB29</f>
        <v>0</v>
      </c>
      <c r="CBW7" s="240">
        <f>'Inbound SOS &amp; EOD'!CQC29</f>
        <v>0</v>
      </c>
      <c r="CBX7" s="240">
        <f>'Inbound SOS &amp; EOD'!CQD29</f>
        <v>0</v>
      </c>
      <c r="CBY7" s="240">
        <f>'Inbound SOS &amp; EOD'!CQE29</f>
        <v>0</v>
      </c>
      <c r="CBZ7" s="240">
        <f>'Inbound SOS &amp; EOD'!CQF29</f>
        <v>0</v>
      </c>
      <c r="CCA7" s="240">
        <f>'Inbound SOS &amp; EOD'!CQG29</f>
        <v>0</v>
      </c>
      <c r="CCB7" s="240">
        <f>'Inbound SOS &amp; EOD'!CQH29</f>
        <v>0</v>
      </c>
      <c r="CCC7" s="240">
        <f>'Inbound SOS &amp; EOD'!CQI29</f>
        <v>0</v>
      </c>
      <c r="CCD7" s="240">
        <f>'Inbound SOS &amp; EOD'!CQJ29</f>
        <v>0</v>
      </c>
      <c r="CCE7" s="240">
        <f>'Inbound SOS &amp; EOD'!CQK29</f>
        <v>0</v>
      </c>
      <c r="CCF7" s="240">
        <f>'Inbound SOS &amp; EOD'!CQL29</f>
        <v>0</v>
      </c>
      <c r="CCG7" s="240">
        <f>'Inbound SOS &amp; EOD'!CQM29</f>
        <v>0</v>
      </c>
      <c r="CCH7" s="240">
        <f>'Inbound SOS &amp; EOD'!CQN29</f>
        <v>0</v>
      </c>
      <c r="CCI7" s="240">
        <f>'Inbound SOS &amp; EOD'!CQO29</f>
        <v>0</v>
      </c>
      <c r="CCJ7" s="240">
        <f>'Inbound SOS &amp; EOD'!CQP29</f>
        <v>0</v>
      </c>
      <c r="CCK7" s="240">
        <f>'Inbound SOS &amp; EOD'!CQQ29</f>
        <v>0</v>
      </c>
      <c r="CCL7" s="240">
        <f>'Inbound SOS &amp; EOD'!CQR29</f>
        <v>0</v>
      </c>
      <c r="CCM7" s="240">
        <f>'Inbound SOS &amp; EOD'!CQS29</f>
        <v>0</v>
      </c>
      <c r="CCN7" s="240">
        <f>'Inbound SOS &amp; EOD'!CQT29</f>
        <v>0</v>
      </c>
      <c r="CCO7" s="240">
        <f>'Inbound SOS &amp; EOD'!CQU29</f>
        <v>0</v>
      </c>
      <c r="CCP7" s="240">
        <f>'Inbound SOS &amp; EOD'!CQV29</f>
        <v>0</v>
      </c>
      <c r="CCQ7" s="240">
        <f>'Inbound SOS &amp; EOD'!CQW29</f>
        <v>0</v>
      </c>
      <c r="CCR7" s="240">
        <f>'Inbound SOS &amp; EOD'!CQX29</f>
        <v>0</v>
      </c>
      <c r="CCS7" s="240">
        <f>'Inbound SOS &amp; EOD'!CQY29</f>
        <v>0</v>
      </c>
      <c r="CCT7" s="240">
        <f>'Inbound SOS &amp; EOD'!CQZ29</f>
        <v>0</v>
      </c>
      <c r="CCU7" s="240">
        <f>'Inbound SOS &amp; EOD'!CRA29</f>
        <v>0</v>
      </c>
      <c r="CCV7" s="240">
        <f>'Inbound SOS &amp; EOD'!CRB29</f>
        <v>0</v>
      </c>
      <c r="CCW7" s="240">
        <f>'Inbound SOS &amp; EOD'!CRC29</f>
        <v>0</v>
      </c>
      <c r="CCX7" s="240">
        <f>'Inbound SOS &amp; EOD'!CRD29</f>
        <v>0</v>
      </c>
      <c r="CCY7" s="240">
        <f>'Inbound SOS &amp; EOD'!CRE29</f>
        <v>0</v>
      </c>
      <c r="CCZ7" s="240">
        <f>'Inbound SOS &amp; EOD'!CRF29</f>
        <v>0</v>
      </c>
      <c r="CDA7" s="240">
        <f>'Inbound SOS &amp; EOD'!CRG29</f>
        <v>0</v>
      </c>
      <c r="CDB7" s="240">
        <f>'Inbound SOS &amp; EOD'!CRH29</f>
        <v>0</v>
      </c>
      <c r="CDC7" s="240">
        <f>'Inbound SOS &amp; EOD'!CRI29</f>
        <v>0</v>
      </c>
      <c r="CDD7" s="240">
        <f>'Inbound SOS &amp; EOD'!CRJ29</f>
        <v>0</v>
      </c>
      <c r="CDE7" s="240">
        <f>'Inbound SOS &amp; EOD'!CRK29</f>
        <v>0</v>
      </c>
      <c r="CDF7" s="240">
        <f>'Inbound SOS &amp; EOD'!CRL29</f>
        <v>0</v>
      </c>
      <c r="CDG7" s="240">
        <f>'Inbound SOS &amp; EOD'!CRM29</f>
        <v>0</v>
      </c>
      <c r="CDH7" s="240">
        <f>'Inbound SOS &amp; EOD'!CRN29</f>
        <v>0</v>
      </c>
      <c r="CDI7" s="240">
        <f>'Inbound SOS &amp; EOD'!CRO29</f>
        <v>0</v>
      </c>
      <c r="CDJ7" s="240">
        <f>'Inbound SOS &amp; EOD'!CRP29</f>
        <v>0</v>
      </c>
      <c r="CDK7" s="240">
        <f>'Inbound SOS &amp; EOD'!CRQ29</f>
        <v>0</v>
      </c>
      <c r="CDL7" s="240">
        <f>'Inbound SOS &amp; EOD'!CRR29</f>
        <v>0</v>
      </c>
      <c r="CDM7" s="240">
        <f>'Inbound SOS &amp; EOD'!CRS29</f>
        <v>0</v>
      </c>
      <c r="CDN7" s="240">
        <f>'Inbound SOS &amp; EOD'!CRT29</f>
        <v>0</v>
      </c>
      <c r="CDO7" s="240">
        <f>'Inbound SOS &amp; EOD'!CRU29</f>
        <v>0</v>
      </c>
      <c r="CDP7" s="240">
        <f>'Inbound SOS &amp; EOD'!CRV29</f>
        <v>0</v>
      </c>
      <c r="CDQ7" s="240">
        <f>'Inbound SOS &amp; EOD'!CRW29</f>
        <v>0</v>
      </c>
      <c r="CDR7" s="240">
        <f>'Inbound SOS &amp; EOD'!CRX29</f>
        <v>0</v>
      </c>
      <c r="CDS7" s="240">
        <f>'Inbound SOS &amp; EOD'!CRY29</f>
        <v>0</v>
      </c>
      <c r="CDT7" s="240">
        <f>'Inbound SOS &amp; EOD'!CRZ29</f>
        <v>0</v>
      </c>
      <c r="CDU7" s="240">
        <f>'Inbound SOS &amp; EOD'!CSA29</f>
        <v>0</v>
      </c>
      <c r="CDV7" s="240">
        <f>'Inbound SOS &amp; EOD'!CSB29</f>
        <v>0</v>
      </c>
      <c r="CDW7" s="240">
        <f>'Inbound SOS &amp; EOD'!CSC29</f>
        <v>0</v>
      </c>
      <c r="CDX7" s="240">
        <f>'Inbound SOS &amp; EOD'!CSD29</f>
        <v>0</v>
      </c>
      <c r="CDY7" s="240">
        <f>'Inbound SOS &amp; EOD'!CSE29</f>
        <v>0</v>
      </c>
      <c r="CDZ7" s="240">
        <f>'Inbound SOS &amp; EOD'!CSF29</f>
        <v>0</v>
      </c>
      <c r="CEA7" s="240">
        <f>'Inbound SOS &amp; EOD'!CSG29</f>
        <v>0</v>
      </c>
      <c r="CEB7" s="240">
        <f>'Inbound SOS &amp; EOD'!CSH29</f>
        <v>0</v>
      </c>
      <c r="CEC7" s="240">
        <f>'Inbound SOS &amp; EOD'!CSI29</f>
        <v>0</v>
      </c>
      <c r="CED7" s="240">
        <f>'Inbound SOS &amp; EOD'!CSJ29</f>
        <v>0</v>
      </c>
      <c r="CEE7" s="240">
        <f>'Inbound SOS &amp; EOD'!CSK29</f>
        <v>0</v>
      </c>
      <c r="CEF7" s="240">
        <f>'Inbound SOS &amp; EOD'!CSL29</f>
        <v>0</v>
      </c>
      <c r="CEG7" s="240">
        <f>'Inbound SOS &amp; EOD'!CSM29</f>
        <v>0</v>
      </c>
      <c r="CEH7" s="240">
        <f>'Inbound SOS &amp; EOD'!CSN29</f>
        <v>0</v>
      </c>
      <c r="CEI7" s="240">
        <f>'Inbound SOS &amp; EOD'!CSO29</f>
        <v>0</v>
      </c>
      <c r="CEJ7" s="240">
        <f>'Inbound SOS &amp; EOD'!CSP29</f>
        <v>0</v>
      </c>
      <c r="CEK7" s="240">
        <f>'Inbound SOS &amp; EOD'!CSQ29</f>
        <v>0</v>
      </c>
      <c r="CEL7" s="240">
        <f>'Inbound SOS &amp; EOD'!CSR29</f>
        <v>0</v>
      </c>
      <c r="CEM7" s="240">
        <f>'Inbound SOS &amp; EOD'!CSS29</f>
        <v>0</v>
      </c>
      <c r="CEN7" s="240">
        <f>'Inbound SOS &amp; EOD'!CST29</f>
        <v>0</v>
      </c>
      <c r="CEO7" s="240">
        <f>'Inbound SOS &amp; EOD'!CSU29</f>
        <v>0</v>
      </c>
      <c r="CEP7" s="240">
        <f>'Inbound SOS &amp; EOD'!CSV29</f>
        <v>0</v>
      </c>
      <c r="CEQ7" s="240">
        <f>'Inbound SOS &amp; EOD'!CSW29</f>
        <v>0</v>
      </c>
      <c r="CER7" s="240">
        <f>'Inbound SOS &amp; EOD'!CSX29</f>
        <v>0</v>
      </c>
      <c r="CES7" s="240">
        <f>'Inbound SOS &amp; EOD'!CSY29</f>
        <v>0</v>
      </c>
      <c r="CET7" s="240">
        <f>'Inbound SOS &amp; EOD'!CSZ29</f>
        <v>0</v>
      </c>
      <c r="CEU7" s="240">
        <f>'Inbound SOS &amp; EOD'!CTA29</f>
        <v>0</v>
      </c>
      <c r="CEV7" s="240">
        <f>'Inbound SOS &amp; EOD'!CTB29</f>
        <v>0</v>
      </c>
      <c r="CEW7" s="240">
        <f>'Inbound SOS &amp; EOD'!CTC29</f>
        <v>0</v>
      </c>
      <c r="CEX7" s="240">
        <f>'Inbound SOS &amp; EOD'!CTD29</f>
        <v>0</v>
      </c>
      <c r="CEY7" s="240">
        <f>'Inbound SOS &amp; EOD'!CTE29</f>
        <v>0</v>
      </c>
      <c r="CEZ7" s="240">
        <f>'Inbound SOS &amp; EOD'!CTF29</f>
        <v>0</v>
      </c>
      <c r="CFA7" s="240">
        <f>'Inbound SOS &amp; EOD'!CTG29</f>
        <v>0</v>
      </c>
      <c r="CFB7" s="240">
        <f>'Inbound SOS &amp; EOD'!CTH29</f>
        <v>0</v>
      </c>
      <c r="CFC7" s="240">
        <f>'Inbound SOS &amp; EOD'!CTI29</f>
        <v>0</v>
      </c>
      <c r="CFD7" s="240">
        <f>'Inbound SOS &amp; EOD'!CTJ29</f>
        <v>0</v>
      </c>
      <c r="CFE7" s="240">
        <f>'Inbound SOS &amp; EOD'!CTK29</f>
        <v>0</v>
      </c>
      <c r="CFF7" s="240">
        <f>'Inbound SOS &amp; EOD'!CTL29</f>
        <v>0</v>
      </c>
      <c r="CFG7" s="240">
        <f>'Inbound SOS &amp; EOD'!CTM29</f>
        <v>0</v>
      </c>
      <c r="CFH7" s="240">
        <f>'Inbound SOS &amp; EOD'!CTN29</f>
        <v>0</v>
      </c>
      <c r="CFI7" s="240">
        <f>'Inbound SOS &amp; EOD'!CTO29</f>
        <v>0</v>
      </c>
      <c r="CFJ7" s="240">
        <f>'Inbound SOS &amp; EOD'!CTP29</f>
        <v>0</v>
      </c>
      <c r="CFK7" s="240">
        <f>'Inbound SOS &amp; EOD'!CTQ29</f>
        <v>0</v>
      </c>
      <c r="CFL7" s="240">
        <f>'Inbound SOS &amp; EOD'!CTR29</f>
        <v>0</v>
      </c>
      <c r="CFM7" s="240">
        <f>'Inbound SOS &amp; EOD'!CTS29</f>
        <v>0</v>
      </c>
      <c r="CFN7" s="240">
        <f>'Inbound SOS &amp; EOD'!CTT29</f>
        <v>0</v>
      </c>
      <c r="CFO7" s="240">
        <f>'Inbound SOS &amp; EOD'!CTU29</f>
        <v>0</v>
      </c>
      <c r="CFP7" s="240">
        <f>'Inbound SOS &amp; EOD'!CTV29</f>
        <v>0</v>
      </c>
      <c r="CFQ7" s="240">
        <f>'Inbound SOS &amp; EOD'!CTW29</f>
        <v>0</v>
      </c>
      <c r="CFR7" s="240">
        <f>'Inbound SOS &amp; EOD'!CTX29</f>
        <v>0</v>
      </c>
      <c r="CFS7" s="240">
        <f>'Inbound SOS &amp; EOD'!CTY29</f>
        <v>0</v>
      </c>
      <c r="CFT7" s="240">
        <f>'Inbound SOS &amp; EOD'!CTZ29</f>
        <v>0</v>
      </c>
      <c r="CFU7" s="240">
        <f>'Inbound SOS &amp; EOD'!CUA29</f>
        <v>0</v>
      </c>
      <c r="CFV7" s="240">
        <f>'Inbound SOS &amp; EOD'!CUB29</f>
        <v>0</v>
      </c>
      <c r="CFW7" s="240">
        <f>'Inbound SOS &amp; EOD'!CUC29</f>
        <v>0</v>
      </c>
      <c r="CFX7" s="240">
        <f>'Inbound SOS &amp; EOD'!CUD29</f>
        <v>0</v>
      </c>
      <c r="CFY7" s="240">
        <f>'Inbound SOS &amp; EOD'!CUE29</f>
        <v>0</v>
      </c>
      <c r="CFZ7" s="240">
        <f>'Inbound SOS &amp; EOD'!CUF29</f>
        <v>0</v>
      </c>
      <c r="CGA7" s="240">
        <f>'Inbound SOS &amp; EOD'!CUG29</f>
        <v>0</v>
      </c>
      <c r="CGB7" s="240">
        <f>'Inbound SOS &amp; EOD'!CUH29</f>
        <v>0</v>
      </c>
      <c r="CGC7" s="240">
        <f>'Inbound SOS &amp; EOD'!CUI29</f>
        <v>0</v>
      </c>
      <c r="CGD7" s="240">
        <f>'Inbound SOS &amp; EOD'!CUJ29</f>
        <v>0</v>
      </c>
      <c r="CGE7" s="240">
        <f>'Inbound SOS &amp; EOD'!CUK29</f>
        <v>0</v>
      </c>
      <c r="CGF7" s="240">
        <f>'Inbound SOS &amp; EOD'!CUL29</f>
        <v>0</v>
      </c>
      <c r="CGG7" s="240">
        <f>'Inbound SOS &amp; EOD'!CUM29</f>
        <v>0</v>
      </c>
      <c r="CGH7" s="240">
        <f>'Inbound SOS &amp; EOD'!CUN29</f>
        <v>0</v>
      </c>
      <c r="CGI7" s="240">
        <f>'Inbound SOS &amp; EOD'!CUO29</f>
        <v>0</v>
      </c>
      <c r="CGJ7" s="240">
        <f>'Inbound SOS &amp; EOD'!CUP29</f>
        <v>0</v>
      </c>
      <c r="CGK7" s="240">
        <f>'Inbound SOS &amp; EOD'!CUQ29</f>
        <v>0</v>
      </c>
      <c r="CGL7" s="240">
        <f>'Inbound SOS &amp; EOD'!CUR29</f>
        <v>0</v>
      </c>
      <c r="CGM7" s="240">
        <f>'Inbound SOS &amp; EOD'!CUS29</f>
        <v>0</v>
      </c>
      <c r="CGN7" s="240">
        <f>'Inbound SOS &amp; EOD'!CUT29</f>
        <v>0</v>
      </c>
      <c r="CGO7" s="240">
        <f>'Inbound SOS &amp; EOD'!CUU29</f>
        <v>0</v>
      </c>
      <c r="CGP7" s="240">
        <f>'Inbound SOS &amp; EOD'!CUV29</f>
        <v>0</v>
      </c>
      <c r="CGQ7" s="240">
        <f>'Inbound SOS &amp; EOD'!CUW29</f>
        <v>0</v>
      </c>
      <c r="CGR7" s="240">
        <f>'Inbound SOS &amp; EOD'!CUX29</f>
        <v>0</v>
      </c>
      <c r="CGS7" s="240">
        <f>'Inbound SOS &amp; EOD'!CUY29</f>
        <v>0</v>
      </c>
      <c r="CGT7" s="240">
        <f>'Inbound SOS &amp; EOD'!CUZ29</f>
        <v>0</v>
      </c>
      <c r="CGU7" s="240">
        <f>'Inbound SOS &amp; EOD'!CVA29</f>
        <v>0</v>
      </c>
      <c r="CGV7" s="240">
        <f>'Inbound SOS &amp; EOD'!CVB29</f>
        <v>0</v>
      </c>
      <c r="CGW7" s="240">
        <f>'Inbound SOS &amp; EOD'!CVC29</f>
        <v>0</v>
      </c>
      <c r="CGX7" s="240">
        <f>'Inbound SOS &amp; EOD'!CVD29</f>
        <v>0</v>
      </c>
      <c r="CGY7" s="240">
        <f>'Inbound SOS &amp; EOD'!CVE29</f>
        <v>0</v>
      </c>
      <c r="CGZ7" s="240">
        <f>'Inbound SOS &amp; EOD'!CVF29</f>
        <v>0</v>
      </c>
      <c r="CHA7" s="240">
        <f>'Inbound SOS &amp; EOD'!CVG29</f>
        <v>0</v>
      </c>
      <c r="CHB7" s="240">
        <f>'Inbound SOS &amp; EOD'!CVH29</f>
        <v>0</v>
      </c>
      <c r="CHC7" s="240">
        <f>'Inbound SOS &amp; EOD'!CVI29</f>
        <v>0</v>
      </c>
      <c r="CHD7" s="240">
        <f>'Inbound SOS &amp; EOD'!CVJ29</f>
        <v>0</v>
      </c>
      <c r="CHE7" s="240">
        <f>'Inbound SOS &amp; EOD'!CVK29</f>
        <v>0</v>
      </c>
      <c r="CHF7" s="240">
        <f>'Inbound SOS &amp; EOD'!CVL29</f>
        <v>0</v>
      </c>
      <c r="CHG7" s="240">
        <f>'Inbound SOS &amp; EOD'!CVM29</f>
        <v>0</v>
      </c>
      <c r="CHH7" s="240">
        <f>'Inbound SOS &amp; EOD'!CVN29</f>
        <v>0</v>
      </c>
      <c r="CHI7" s="240">
        <f>'Inbound SOS &amp; EOD'!CVO29</f>
        <v>0</v>
      </c>
      <c r="CHJ7" s="240">
        <f>'Inbound SOS &amp; EOD'!CVP29</f>
        <v>0</v>
      </c>
      <c r="CHK7" s="240">
        <f>'Inbound SOS &amp; EOD'!CVQ29</f>
        <v>0</v>
      </c>
      <c r="CHL7" s="240">
        <f>'Inbound SOS &amp; EOD'!CVR29</f>
        <v>0</v>
      </c>
      <c r="CHM7" s="240">
        <f>'Inbound SOS &amp; EOD'!CVS29</f>
        <v>0</v>
      </c>
      <c r="CHN7" s="240">
        <f>'Inbound SOS &amp; EOD'!CVT29</f>
        <v>0</v>
      </c>
      <c r="CHO7" s="240">
        <f>'Inbound SOS &amp; EOD'!CVU29</f>
        <v>0</v>
      </c>
      <c r="CHP7" s="240">
        <f>'Inbound SOS &amp; EOD'!CVV29</f>
        <v>0</v>
      </c>
      <c r="CHQ7" s="240">
        <f>'Inbound SOS &amp; EOD'!CVW29</f>
        <v>0</v>
      </c>
      <c r="CHR7" s="240">
        <f>'Inbound SOS &amp; EOD'!CVX29</f>
        <v>0</v>
      </c>
      <c r="CHS7" s="240">
        <f>'Inbound SOS &amp; EOD'!CVY29</f>
        <v>0</v>
      </c>
      <c r="CHT7" s="240">
        <f>'Inbound SOS &amp; EOD'!CVZ29</f>
        <v>0</v>
      </c>
      <c r="CHU7" s="240">
        <f>'Inbound SOS &amp; EOD'!CWA29</f>
        <v>0</v>
      </c>
      <c r="CHV7" s="240">
        <f>'Inbound SOS &amp; EOD'!CWB29</f>
        <v>0</v>
      </c>
      <c r="CHW7" s="240">
        <f>'Inbound SOS &amp; EOD'!CWC29</f>
        <v>0</v>
      </c>
      <c r="CHX7" s="240">
        <f>'Inbound SOS &amp; EOD'!CWD29</f>
        <v>0</v>
      </c>
      <c r="CHY7" s="240">
        <f>'Inbound SOS &amp; EOD'!CWE29</f>
        <v>0</v>
      </c>
      <c r="CHZ7" s="240">
        <f>'Inbound SOS &amp; EOD'!CWF29</f>
        <v>0</v>
      </c>
      <c r="CIA7" s="240">
        <f>'Inbound SOS &amp; EOD'!CWG29</f>
        <v>0</v>
      </c>
      <c r="CIB7" s="240">
        <f>'Inbound SOS &amp; EOD'!CWH29</f>
        <v>0</v>
      </c>
      <c r="CIC7" s="240">
        <f>'Inbound SOS &amp; EOD'!CWI29</f>
        <v>0</v>
      </c>
      <c r="CID7" s="240">
        <f>'Inbound SOS &amp; EOD'!CWJ29</f>
        <v>0</v>
      </c>
      <c r="CIE7" s="240">
        <f>'Inbound SOS &amp; EOD'!CWK29</f>
        <v>0</v>
      </c>
      <c r="CIF7" s="240">
        <f>'Inbound SOS &amp; EOD'!CWL29</f>
        <v>0</v>
      </c>
      <c r="CIG7" s="240">
        <f>'Inbound SOS &amp; EOD'!CWM29</f>
        <v>0</v>
      </c>
      <c r="CIH7" s="240">
        <f>'Inbound SOS &amp; EOD'!CWN29</f>
        <v>0</v>
      </c>
      <c r="CII7" s="240">
        <f>'Inbound SOS &amp; EOD'!CWO29</f>
        <v>0</v>
      </c>
      <c r="CIJ7" s="240">
        <f>'Inbound SOS &amp; EOD'!CWP29</f>
        <v>0</v>
      </c>
      <c r="CIK7" s="240">
        <f>'Inbound SOS &amp; EOD'!CWQ29</f>
        <v>0</v>
      </c>
      <c r="CIL7" s="240">
        <f>'Inbound SOS &amp; EOD'!CWR29</f>
        <v>0</v>
      </c>
      <c r="CIM7" s="240">
        <f>'Inbound SOS &amp; EOD'!CWS29</f>
        <v>0</v>
      </c>
      <c r="CIN7" s="240">
        <f>'Inbound SOS &amp; EOD'!CWT29</f>
        <v>0</v>
      </c>
      <c r="CIO7" s="240">
        <f>'Inbound SOS &amp; EOD'!CWU29</f>
        <v>0</v>
      </c>
      <c r="CIP7" s="240">
        <f>'Inbound SOS &amp; EOD'!CWV29</f>
        <v>0</v>
      </c>
      <c r="CIQ7" s="240">
        <f>'Inbound SOS &amp; EOD'!CWW29</f>
        <v>0</v>
      </c>
      <c r="CIR7" s="240">
        <f>'Inbound SOS &amp; EOD'!CWX29</f>
        <v>0</v>
      </c>
      <c r="CIS7" s="240">
        <f>'Inbound SOS &amp; EOD'!CWY29</f>
        <v>0</v>
      </c>
      <c r="CIT7" s="240">
        <f>'Inbound SOS &amp; EOD'!CWZ29</f>
        <v>0</v>
      </c>
      <c r="CIU7" s="240">
        <f>'Inbound SOS &amp; EOD'!CXA29</f>
        <v>0</v>
      </c>
      <c r="CIV7" s="240">
        <f>'Inbound SOS &amp; EOD'!CXB29</f>
        <v>0</v>
      </c>
      <c r="CIW7" s="240">
        <f>'Inbound SOS &amp; EOD'!CXC29</f>
        <v>0</v>
      </c>
      <c r="CIX7" s="240">
        <f>'Inbound SOS &amp; EOD'!CXD29</f>
        <v>0</v>
      </c>
      <c r="CIY7" s="240">
        <f>'Inbound SOS &amp; EOD'!CXE29</f>
        <v>0</v>
      </c>
      <c r="CIZ7" s="240">
        <f>'Inbound SOS &amp; EOD'!CXF29</f>
        <v>0</v>
      </c>
      <c r="CJA7" s="240">
        <f>'Inbound SOS &amp; EOD'!CXG29</f>
        <v>0</v>
      </c>
      <c r="CJB7" s="240">
        <f>'Inbound SOS &amp; EOD'!CXH29</f>
        <v>0</v>
      </c>
      <c r="CJC7" s="240">
        <f>'Inbound SOS &amp; EOD'!CXI29</f>
        <v>0</v>
      </c>
      <c r="CJD7" s="240">
        <f>'Inbound SOS &amp; EOD'!CXJ29</f>
        <v>0</v>
      </c>
      <c r="CJE7" s="240">
        <f>'Inbound SOS &amp; EOD'!CXK29</f>
        <v>0</v>
      </c>
      <c r="CJF7" s="240">
        <f>'Inbound SOS &amp; EOD'!CXL29</f>
        <v>0</v>
      </c>
      <c r="CJG7" s="240">
        <f>'Inbound SOS &amp; EOD'!CXM29</f>
        <v>0</v>
      </c>
      <c r="CJH7" s="240">
        <f>'Inbound SOS &amp; EOD'!CXN29</f>
        <v>0</v>
      </c>
      <c r="CJI7" s="240">
        <f>'Inbound SOS &amp; EOD'!CXO29</f>
        <v>0</v>
      </c>
      <c r="CJJ7" s="240">
        <f>'Inbound SOS &amp; EOD'!CXP29</f>
        <v>0</v>
      </c>
      <c r="CJK7" s="240">
        <f>'Inbound SOS &amp; EOD'!CXQ29</f>
        <v>0</v>
      </c>
      <c r="CJL7" s="240">
        <f>'Inbound SOS &amp; EOD'!CXR29</f>
        <v>0</v>
      </c>
      <c r="CJM7" s="240">
        <f>'Inbound SOS &amp; EOD'!CXS29</f>
        <v>0</v>
      </c>
      <c r="CJN7" s="240">
        <f>'Inbound SOS &amp; EOD'!CXT29</f>
        <v>0</v>
      </c>
      <c r="CJO7" s="240">
        <f>'Inbound SOS &amp; EOD'!CXU29</f>
        <v>0</v>
      </c>
      <c r="CJP7" s="240">
        <f>'Inbound SOS &amp; EOD'!CXV29</f>
        <v>0</v>
      </c>
      <c r="CJQ7" s="240">
        <f>'Inbound SOS &amp; EOD'!CXW29</f>
        <v>0</v>
      </c>
      <c r="CJR7" s="240">
        <f>'Inbound SOS &amp; EOD'!CXX29</f>
        <v>0</v>
      </c>
      <c r="CJS7" s="240">
        <f>'Inbound SOS &amp; EOD'!CXY29</f>
        <v>0</v>
      </c>
      <c r="CJT7" s="240">
        <f>'Inbound SOS &amp; EOD'!CXZ29</f>
        <v>0</v>
      </c>
      <c r="CJU7" s="240">
        <f>'Inbound SOS &amp; EOD'!CYA29</f>
        <v>0</v>
      </c>
      <c r="CJV7" s="240">
        <f>'Inbound SOS &amp; EOD'!CYB29</f>
        <v>0</v>
      </c>
      <c r="CJW7" s="240">
        <f>'Inbound SOS &amp; EOD'!CYC29</f>
        <v>0</v>
      </c>
      <c r="CJX7" s="240">
        <f>'Inbound SOS &amp; EOD'!CYD29</f>
        <v>0</v>
      </c>
      <c r="CJY7" s="240">
        <f>'Inbound SOS &amp; EOD'!CYE29</f>
        <v>0</v>
      </c>
      <c r="CJZ7" s="240">
        <f>'Inbound SOS &amp; EOD'!CYF29</f>
        <v>0</v>
      </c>
      <c r="CKA7" s="240">
        <f>'Inbound SOS &amp; EOD'!CYG29</f>
        <v>0</v>
      </c>
      <c r="CKB7" s="240">
        <f>'Inbound SOS &amp; EOD'!CYH29</f>
        <v>0</v>
      </c>
      <c r="CKC7" s="240">
        <f>'Inbound SOS &amp; EOD'!CYI29</f>
        <v>0</v>
      </c>
      <c r="CKD7" s="240">
        <f>'Inbound SOS &amp; EOD'!CYJ29</f>
        <v>0</v>
      </c>
      <c r="CKE7" s="240">
        <f>'Inbound SOS &amp; EOD'!CYK29</f>
        <v>0</v>
      </c>
      <c r="CKF7" s="240">
        <f>'Inbound SOS &amp; EOD'!CYL29</f>
        <v>0</v>
      </c>
      <c r="CKG7" s="240">
        <f>'Inbound SOS &amp; EOD'!CYM29</f>
        <v>0</v>
      </c>
      <c r="CKH7" s="240">
        <f>'Inbound SOS &amp; EOD'!CYN29</f>
        <v>0</v>
      </c>
      <c r="CKI7" s="240">
        <f>'Inbound SOS &amp; EOD'!CYO29</f>
        <v>0</v>
      </c>
      <c r="CKJ7" s="240">
        <f>'Inbound SOS &amp; EOD'!CYP29</f>
        <v>0</v>
      </c>
      <c r="CKK7" s="240">
        <f>'Inbound SOS &amp; EOD'!CYQ29</f>
        <v>0</v>
      </c>
      <c r="CKL7" s="240">
        <f>'Inbound SOS &amp; EOD'!CYR29</f>
        <v>0</v>
      </c>
      <c r="CKM7" s="240">
        <f>'Inbound SOS &amp; EOD'!CYS29</f>
        <v>0</v>
      </c>
      <c r="CKN7" s="240">
        <f>'Inbound SOS &amp; EOD'!CYT29</f>
        <v>0</v>
      </c>
      <c r="CKO7" s="240">
        <f>'Inbound SOS &amp; EOD'!CYU29</f>
        <v>0</v>
      </c>
      <c r="CKP7" s="240">
        <f>'Inbound SOS &amp; EOD'!CYV29</f>
        <v>0</v>
      </c>
      <c r="CKQ7" s="240">
        <f>'Inbound SOS &amp; EOD'!CYW29</f>
        <v>0</v>
      </c>
      <c r="CKR7" s="240">
        <f>'Inbound SOS &amp; EOD'!CYX29</f>
        <v>0</v>
      </c>
      <c r="CKS7" s="240">
        <f>'Inbound SOS &amp; EOD'!CYY29</f>
        <v>0</v>
      </c>
      <c r="CKT7" s="240">
        <f>'Inbound SOS &amp; EOD'!CYZ29</f>
        <v>0</v>
      </c>
      <c r="CKU7" s="240">
        <f>'Inbound SOS &amp; EOD'!CZA29</f>
        <v>0</v>
      </c>
      <c r="CKV7" s="240">
        <f>'Inbound SOS &amp; EOD'!CZB29</f>
        <v>0</v>
      </c>
      <c r="CKW7" s="240">
        <f>'Inbound SOS &amp; EOD'!CZC29</f>
        <v>0</v>
      </c>
      <c r="CKX7" s="240">
        <f>'Inbound SOS &amp; EOD'!CZD29</f>
        <v>0</v>
      </c>
      <c r="CKY7" s="240">
        <f>'Inbound SOS &amp; EOD'!CZE29</f>
        <v>0</v>
      </c>
      <c r="CKZ7" s="240">
        <f>'Inbound SOS &amp; EOD'!CZF29</f>
        <v>0</v>
      </c>
      <c r="CLA7" s="240">
        <f>'Inbound SOS &amp; EOD'!CZG29</f>
        <v>0</v>
      </c>
      <c r="CLB7" s="240">
        <f>'Inbound SOS &amp; EOD'!CZH29</f>
        <v>0</v>
      </c>
      <c r="CLC7" s="240">
        <f>'Inbound SOS &amp; EOD'!CZI29</f>
        <v>0</v>
      </c>
      <c r="CLD7" s="240">
        <f>'Inbound SOS &amp; EOD'!CZJ29</f>
        <v>0</v>
      </c>
      <c r="CLE7" s="240">
        <f>'Inbound SOS &amp; EOD'!CZK29</f>
        <v>0</v>
      </c>
      <c r="CLF7" s="240">
        <f>'Inbound SOS &amp; EOD'!CZL29</f>
        <v>0</v>
      </c>
      <c r="CLG7" s="240">
        <f>'Inbound SOS &amp; EOD'!CZM29</f>
        <v>0</v>
      </c>
      <c r="CLH7" s="240">
        <f>'Inbound SOS &amp; EOD'!CZN29</f>
        <v>0</v>
      </c>
      <c r="CLI7" s="240">
        <f>'Inbound SOS &amp; EOD'!CZO29</f>
        <v>0</v>
      </c>
      <c r="CLJ7" s="240">
        <f>'Inbound SOS &amp; EOD'!CZP29</f>
        <v>0</v>
      </c>
      <c r="CLK7" s="240">
        <f>'Inbound SOS &amp; EOD'!CZQ29</f>
        <v>0</v>
      </c>
      <c r="CLL7" s="240">
        <f>'Inbound SOS &amp; EOD'!CZR29</f>
        <v>0</v>
      </c>
      <c r="CLM7" s="240">
        <f>'Inbound SOS &amp; EOD'!CZS29</f>
        <v>0</v>
      </c>
      <c r="CLN7" s="240">
        <f>'Inbound SOS &amp; EOD'!CZT29</f>
        <v>0</v>
      </c>
      <c r="CLO7" s="240">
        <f>'Inbound SOS &amp; EOD'!CZU29</f>
        <v>0</v>
      </c>
      <c r="CLP7" s="240">
        <f>'Inbound SOS &amp; EOD'!CZV29</f>
        <v>0</v>
      </c>
      <c r="CLQ7" s="240">
        <f>'Inbound SOS &amp; EOD'!CZW29</f>
        <v>0</v>
      </c>
      <c r="CLR7" s="240">
        <f>'Inbound SOS &amp; EOD'!CZX29</f>
        <v>0</v>
      </c>
      <c r="CLS7" s="240">
        <f>'Inbound SOS &amp; EOD'!CZY29</f>
        <v>0</v>
      </c>
      <c r="CLT7" s="240">
        <f>'Inbound SOS &amp; EOD'!CZZ29</f>
        <v>0</v>
      </c>
      <c r="CLU7" s="240">
        <f>'Inbound SOS &amp; EOD'!DAA29</f>
        <v>0</v>
      </c>
      <c r="CLV7" s="240">
        <f>'Inbound SOS &amp; EOD'!DAB29</f>
        <v>0</v>
      </c>
      <c r="CLW7" s="240">
        <f>'Inbound SOS &amp; EOD'!DAC29</f>
        <v>0</v>
      </c>
      <c r="CLX7" s="240">
        <f>'Inbound SOS &amp; EOD'!DAD29</f>
        <v>0</v>
      </c>
      <c r="CLY7" s="240">
        <f>'Inbound SOS &amp; EOD'!DAE29</f>
        <v>0</v>
      </c>
      <c r="CLZ7" s="240">
        <f>'Inbound SOS &amp; EOD'!DAF29</f>
        <v>0</v>
      </c>
      <c r="CMA7" s="240">
        <f>'Inbound SOS &amp; EOD'!DAG29</f>
        <v>0</v>
      </c>
      <c r="CMB7" s="240">
        <f>'Inbound SOS &amp; EOD'!DAH29</f>
        <v>0</v>
      </c>
      <c r="CMC7" s="240">
        <f>'Inbound SOS &amp; EOD'!DAI29</f>
        <v>0</v>
      </c>
      <c r="CMD7" s="240">
        <f>'Inbound SOS &amp; EOD'!DAJ29</f>
        <v>0</v>
      </c>
      <c r="CME7" s="240">
        <f>'Inbound SOS &amp; EOD'!DAK29</f>
        <v>0</v>
      </c>
      <c r="CMF7" s="240">
        <f>'Inbound SOS &amp; EOD'!DAL29</f>
        <v>0</v>
      </c>
      <c r="CMG7" s="240">
        <f>'Inbound SOS &amp; EOD'!DAM29</f>
        <v>0</v>
      </c>
      <c r="CMH7" s="240">
        <f>'Inbound SOS &amp; EOD'!DAN29</f>
        <v>0</v>
      </c>
      <c r="CMI7" s="240">
        <f>'Inbound SOS &amp; EOD'!DAO29</f>
        <v>0</v>
      </c>
      <c r="CMJ7" s="240">
        <f>'Inbound SOS &amp; EOD'!DAP29</f>
        <v>0</v>
      </c>
      <c r="CMK7" s="240">
        <f>'Inbound SOS &amp; EOD'!DAQ29</f>
        <v>0</v>
      </c>
      <c r="CML7" s="240">
        <f>'Inbound SOS &amp; EOD'!DAR29</f>
        <v>0</v>
      </c>
      <c r="CMM7" s="240">
        <f>'Inbound SOS &amp; EOD'!DAS29</f>
        <v>0</v>
      </c>
      <c r="CMN7" s="240">
        <f>'Inbound SOS &amp; EOD'!DAT29</f>
        <v>0</v>
      </c>
      <c r="CMO7" s="240">
        <f>'Inbound SOS &amp; EOD'!DAU29</f>
        <v>0</v>
      </c>
      <c r="CMP7" s="240">
        <f>'Inbound SOS &amp; EOD'!DAV29</f>
        <v>0</v>
      </c>
      <c r="CMQ7" s="240">
        <f>'Inbound SOS &amp; EOD'!DAW29</f>
        <v>0</v>
      </c>
      <c r="CMR7" s="240">
        <f>'Inbound SOS &amp; EOD'!DAX29</f>
        <v>0</v>
      </c>
      <c r="CMS7" s="240">
        <f>'Inbound SOS &amp; EOD'!DAY29</f>
        <v>0</v>
      </c>
      <c r="CMT7" s="240">
        <f>'Inbound SOS &amp; EOD'!DAZ29</f>
        <v>0</v>
      </c>
      <c r="CMU7" s="240">
        <f>'Inbound SOS &amp; EOD'!DBA29</f>
        <v>0</v>
      </c>
      <c r="CMV7" s="240">
        <f>'Inbound SOS &amp; EOD'!DBB29</f>
        <v>0</v>
      </c>
      <c r="CMW7" s="240">
        <f>'Inbound SOS &amp; EOD'!DBC29</f>
        <v>0</v>
      </c>
      <c r="CMX7" s="240">
        <f>'Inbound SOS &amp; EOD'!DBD29</f>
        <v>0</v>
      </c>
      <c r="CMY7" s="240">
        <f>'Inbound SOS &amp; EOD'!DBE29</f>
        <v>0</v>
      </c>
      <c r="CMZ7" s="240">
        <f>'Inbound SOS &amp; EOD'!DBF29</f>
        <v>0</v>
      </c>
      <c r="CNA7" s="240">
        <f>'Inbound SOS &amp; EOD'!DBG29</f>
        <v>0</v>
      </c>
      <c r="CNB7" s="240">
        <f>'Inbound SOS &amp; EOD'!DBH29</f>
        <v>0</v>
      </c>
      <c r="CNC7" s="240">
        <f>'Inbound SOS &amp; EOD'!DBI29</f>
        <v>0</v>
      </c>
      <c r="CND7" s="240">
        <f>'Inbound SOS &amp; EOD'!DBJ29</f>
        <v>0</v>
      </c>
      <c r="CNE7" s="240">
        <f>'Inbound SOS &amp; EOD'!DBK29</f>
        <v>0</v>
      </c>
      <c r="CNF7" s="240">
        <f>'Inbound SOS &amp; EOD'!DBL29</f>
        <v>0</v>
      </c>
      <c r="CNG7" s="240">
        <f>'Inbound SOS &amp; EOD'!DBM29</f>
        <v>0</v>
      </c>
      <c r="CNH7" s="240">
        <f>'Inbound SOS &amp; EOD'!DBN29</f>
        <v>0</v>
      </c>
      <c r="CNI7" s="240">
        <f>'Inbound SOS &amp; EOD'!DBO29</f>
        <v>0</v>
      </c>
      <c r="CNJ7" s="240">
        <f>'Inbound SOS &amp; EOD'!DBP29</f>
        <v>0</v>
      </c>
      <c r="CNK7" s="240">
        <f>'Inbound SOS &amp; EOD'!DBQ29</f>
        <v>0</v>
      </c>
      <c r="CNL7" s="240">
        <f>'Inbound SOS &amp; EOD'!DBR29</f>
        <v>0</v>
      </c>
      <c r="CNM7" s="240">
        <f>'Inbound SOS &amp; EOD'!DBS29</f>
        <v>0</v>
      </c>
      <c r="CNN7" s="240">
        <f>'Inbound SOS &amp; EOD'!DBT29</f>
        <v>0</v>
      </c>
      <c r="CNO7" s="240">
        <f>'Inbound SOS &amp; EOD'!DBU29</f>
        <v>0</v>
      </c>
      <c r="CNP7" s="240">
        <f>'Inbound SOS &amp; EOD'!DBV29</f>
        <v>0</v>
      </c>
      <c r="CNQ7" s="240">
        <f>'Inbound SOS &amp; EOD'!DBW29</f>
        <v>0</v>
      </c>
      <c r="CNR7" s="240">
        <f>'Inbound SOS &amp; EOD'!DBX29</f>
        <v>0</v>
      </c>
      <c r="CNS7" s="240">
        <f>'Inbound SOS &amp; EOD'!DBY29</f>
        <v>0</v>
      </c>
      <c r="CNT7" s="240">
        <f>'Inbound SOS &amp; EOD'!DBZ29</f>
        <v>0</v>
      </c>
      <c r="CNU7" s="240">
        <f>'Inbound SOS &amp; EOD'!DCA29</f>
        <v>0</v>
      </c>
      <c r="CNV7" s="240">
        <f>'Inbound SOS &amp; EOD'!DCB29</f>
        <v>0</v>
      </c>
      <c r="CNW7" s="240">
        <f>'Inbound SOS &amp; EOD'!DCC29</f>
        <v>0</v>
      </c>
      <c r="CNX7" s="240">
        <f>'Inbound SOS &amp; EOD'!DCD29</f>
        <v>0</v>
      </c>
      <c r="CNY7" s="240">
        <f>'Inbound SOS &amp; EOD'!DCE29</f>
        <v>0</v>
      </c>
      <c r="CNZ7" s="240">
        <f>'Inbound SOS &amp; EOD'!DCF29</f>
        <v>0</v>
      </c>
      <c r="COA7" s="240">
        <f>'Inbound SOS &amp; EOD'!DCG29</f>
        <v>0</v>
      </c>
      <c r="COB7" s="240">
        <f>'Inbound SOS &amp; EOD'!DCH29</f>
        <v>0</v>
      </c>
      <c r="COC7" s="240">
        <f>'Inbound SOS &amp; EOD'!DCI29</f>
        <v>0</v>
      </c>
      <c r="COD7" s="240">
        <f>'Inbound SOS &amp; EOD'!DCJ29</f>
        <v>0</v>
      </c>
      <c r="COE7" s="240">
        <f>'Inbound SOS &amp; EOD'!DCK29</f>
        <v>0</v>
      </c>
      <c r="COF7" s="240">
        <f>'Inbound SOS &amp; EOD'!DCL29</f>
        <v>0</v>
      </c>
      <c r="COG7" s="240">
        <f>'Inbound SOS &amp; EOD'!DCM29</f>
        <v>0</v>
      </c>
      <c r="COH7" s="240">
        <f>'Inbound SOS &amp; EOD'!DCN29</f>
        <v>0</v>
      </c>
      <c r="COI7" s="240">
        <f>'Inbound SOS &amp; EOD'!DCO29</f>
        <v>0</v>
      </c>
      <c r="COJ7" s="240">
        <f>'Inbound SOS &amp; EOD'!DCP29</f>
        <v>0</v>
      </c>
      <c r="COK7" s="240">
        <f>'Inbound SOS &amp; EOD'!DCQ29</f>
        <v>0</v>
      </c>
      <c r="COL7" s="240">
        <f>'Inbound SOS &amp; EOD'!DCR29</f>
        <v>0</v>
      </c>
      <c r="COM7" s="240">
        <f>'Inbound SOS &amp; EOD'!DCS29</f>
        <v>0</v>
      </c>
      <c r="CON7" s="240">
        <f>'Inbound SOS &amp; EOD'!DCT29</f>
        <v>0</v>
      </c>
      <c r="COO7" s="240">
        <f>'Inbound SOS &amp; EOD'!DCU29</f>
        <v>0</v>
      </c>
      <c r="COP7" s="240">
        <f>'Inbound SOS &amp; EOD'!DCV29</f>
        <v>0</v>
      </c>
      <c r="COQ7" s="240">
        <f>'Inbound SOS &amp; EOD'!DCW29</f>
        <v>0</v>
      </c>
      <c r="COR7" s="240">
        <f>'Inbound SOS &amp; EOD'!DCX29</f>
        <v>0</v>
      </c>
      <c r="COS7" s="240">
        <f>'Inbound SOS &amp; EOD'!DCY29</f>
        <v>0</v>
      </c>
      <c r="COT7" s="240">
        <f>'Inbound SOS &amp; EOD'!DCZ29</f>
        <v>0</v>
      </c>
      <c r="COU7" s="240">
        <f>'Inbound SOS &amp; EOD'!DDA29</f>
        <v>0</v>
      </c>
      <c r="COV7" s="240">
        <f>'Inbound SOS &amp; EOD'!DDB29</f>
        <v>0</v>
      </c>
      <c r="COW7" s="240">
        <f>'Inbound SOS &amp; EOD'!DDC29</f>
        <v>0</v>
      </c>
      <c r="COX7" s="240">
        <f>'Inbound SOS &amp; EOD'!DDD29</f>
        <v>0</v>
      </c>
      <c r="COY7" s="240">
        <f>'Inbound SOS &amp; EOD'!DDE29</f>
        <v>0</v>
      </c>
      <c r="COZ7" s="240">
        <f>'Inbound SOS &amp; EOD'!DDF29</f>
        <v>0</v>
      </c>
      <c r="CPA7" s="240">
        <f>'Inbound SOS &amp; EOD'!DDG29</f>
        <v>0</v>
      </c>
      <c r="CPB7" s="240">
        <f>'Inbound SOS &amp; EOD'!DDH29</f>
        <v>0</v>
      </c>
      <c r="CPC7" s="240">
        <f>'Inbound SOS &amp; EOD'!DDI29</f>
        <v>0</v>
      </c>
      <c r="CPD7" s="240">
        <f>'Inbound SOS &amp; EOD'!DDJ29</f>
        <v>0</v>
      </c>
      <c r="CPE7" s="240">
        <f>'Inbound SOS &amp; EOD'!DDK29</f>
        <v>0</v>
      </c>
      <c r="CPF7" s="240">
        <f>'Inbound SOS &amp; EOD'!DDL29</f>
        <v>0</v>
      </c>
      <c r="CPG7" s="240">
        <f>'Inbound SOS &amp; EOD'!DDM29</f>
        <v>0</v>
      </c>
      <c r="CPH7" s="240">
        <f>'Inbound SOS &amp; EOD'!DDN29</f>
        <v>0</v>
      </c>
      <c r="CPI7" s="240">
        <f>'Inbound SOS &amp; EOD'!DDO29</f>
        <v>0</v>
      </c>
      <c r="CPJ7" s="240">
        <f>'Inbound SOS &amp; EOD'!DDP29</f>
        <v>0</v>
      </c>
      <c r="CPK7" s="240">
        <f>'Inbound SOS &amp; EOD'!DDQ29</f>
        <v>0</v>
      </c>
      <c r="CPL7" s="240">
        <f>'Inbound SOS &amp; EOD'!DDR29</f>
        <v>0</v>
      </c>
      <c r="CPM7" s="240">
        <f>'Inbound SOS &amp; EOD'!DDS29</f>
        <v>0</v>
      </c>
      <c r="CPN7" s="240">
        <f>'Inbound SOS &amp; EOD'!DDT29</f>
        <v>0</v>
      </c>
      <c r="CPO7" s="240">
        <f>'Inbound SOS &amp; EOD'!DDU29</f>
        <v>0</v>
      </c>
      <c r="CPP7" s="240">
        <f>'Inbound SOS &amp; EOD'!DDV29</f>
        <v>0</v>
      </c>
      <c r="CPQ7" s="240">
        <f>'Inbound SOS &amp; EOD'!DDW29</f>
        <v>0</v>
      </c>
      <c r="CPR7" s="240">
        <f>'Inbound SOS &amp; EOD'!DDX29</f>
        <v>0</v>
      </c>
      <c r="CPS7" s="240">
        <f>'Inbound SOS &amp; EOD'!DDY29</f>
        <v>0</v>
      </c>
      <c r="CPT7" s="240">
        <f>'Inbound SOS &amp; EOD'!DDZ29</f>
        <v>0</v>
      </c>
      <c r="CPU7" s="240">
        <f>'Inbound SOS &amp; EOD'!DEA29</f>
        <v>0</v>
      </c>
      <c r="CPV7" s="240">
        <f>'Inbound SOS &amp; EOD'!DEB29</f>
        <v>0</v>
      </c>
      <c r="CPW7" s="240">
        <f>'Inbound SOS &amp; EOD'!DEC29</f>
        <v>0</v>
      </c>
      <c r="CPX7" s="240">
        <f>'Inbound SOS &amp; EOD'!DED29</f>
        <v>0</v>
      </c>
      <c r="CPY7" s="240">
        <f>'Inbound SOS &amp; EOD'!DEE29</f>
        <v>0</v>
      </c>
      <c r="CPZ7" s="240">
        <f>'Inbound SOS &amp; EOD'!DEF29</f>
        <v>0</v>
      </c>
      <c r="CQA7" s="240">
        <f>'Inbound SOS &amp; EOD'!DEG29</f>
        <v>0</v>
      </c>
      <c r="CQB7" s="240">
        <f>'Inbound SOS &amp; EOD'!DEH29</f>
        <v>0</v>
      </c>
      <c r="CQC7" s="240">
        <f>'Inbound SOS &amp; EOD'!DEI29</f>
        <v>0</v>
      </c>
      <c r="CQD7" s="240">
        <f>'Inbound SOS &amp; EOD'!DEJ29</f>
        <v>0</v>
      </c>
      <c r="CQE7" s="240">
        <f>'Inbound SOS &amp; EOD'!DEK29</f>
        <v>0</v>
      </c>
      <c r="CQF7" s="240">
        <f>'Inbound SOS &amp; EOD'!DEL29</f>
        <v>0</v>
      </c>
      <c r="CQG7" s="240">
        <f>'Inbound SOS &amp; EOD'!DEM29</f>
        <v>0</v>
      </c>
      <c r="CQH7" s="240">
        <f>'Inbound SOS &amp; EOD'!DEN29</f>
        <v>0</v>
      </c>
      <c r="CQI7" s="240">
        <f>'Inbound SOS &amp; EOD'!DEO29</f>
        <v>0</v>
      </c>
      <c r="CQJ7" s="240">
        <f>'Inbound SOS &amp; EOD'!DEP29</f>
        <v>0</v>
      </c>
      <c r="CQK7" s="240">
        <f>'Inbound SOS &amp; EOD'!DEQ29</f>
        <v>0</v>
      </c>
      <c r="CQL7" s="240">
        <f>'Inbound SOS &amp; EOD'!DER29</f>
        <v>0</v>
      </c>
      <c r="CQM7" s="240">
        <f>'Inbound SOS &amp; EOD'!DES29</f>
        <v>0</v>
      </c>
      <c r="CQN7" s="240">
        <f>'Inbound SOS &amp; EOD'!DET29</f>
        <v>0</v>
      </c>
      <c r="CQO7" s="240">
        <f>'Inbound SOS &amp; EOD'!DEU29</f>
        <v>0</v>
      </c>
      <c r="CQP7" s="240">
        <f>'Inbound SOS &amp; EOD'!DEV29</f>
        <v>0</v>
      </c>
      <c r="CQQ7" s="240">
        <f>'Inbound SOS &amp; EOD'!DEW29</f>
        <v>0</v>
      </c>
      <c r="CQR7" s="240">
        <f>'Inbound SOS &amp; EOD'!DEX29</f>
        <v>0</v>
      </c>
      <c r="CQS7" s="240">
        <f>'Inbound SOS &amp; EOD'!DEY29</f>
        <v>0</v>
      </c>
      <c r="CQT7" s="240">
        <f>'Inbound SOS &amp; EOD'!DEZ29</f>
        <v>0</v>
      </c>
      <c r="CQU7" s="240">
        <f>'Inbound SOS &amp; EOD'!DFA29</f>
        <v>0</v>
      </c>
      <c r="CQV7" s="240">
        <f>'Inbound SOS &amp; EOD'!DFB29</f>
        <v>0</v>
      </c>
      <c r="CQW7" s="240">
        <f>'Inbound SOS &amp; EOD'!DFC29</f>
        <v>0</v>
      </c>
      <c r="CQX7" s="240">
        <f>'Inbound SOS &amp; EOD'!DFD29</f>
        <v>0</v>
      </c>
      <c r="CQY7" s="240">
        <f>'Inbound SOS &amp; EOD'!DFE29</f>
        <v>0</v>
      </c>
      <c r="CQZ7" s="240">
        <f>'Inbound SOS &amp; EOD'!DFF29</f>
        <v>0</v>
      </c>
      <c r="CRA7" s="240">
        <f>'Inbound SOS &amp; EOD'!DFG29</f>
        <v>0</v>
      </c>
      <c r="CRB7" s="240">
        <f>'Inbound SOS &amp; EOD'!DFH29</f>
        <v>0</v>
      </c>
      <c r="CRC7" s="240">
        <f>'Inbound SOS &amp; EOD'!DFI29</f>
        <v>0</v>
      </c>
      <c r="CRD7" s="240">
        <f>'Inbound SOS &amp; EOD'!DFJ29</f>
        <v>0</v>
      </c>
      <c r="CRE7" s="240">
        <f>'Inbound SOS &amp; EOD'!DFK29</f>
        <v>0</v>
      </c>
      <c r="CRF7" s="240">
        <f>'Inbound SOS &amp; EOD'!DFL29</f>
        <v>0</v>
      </c>
      <c r="CRG7" s="240">
        <f>'Inbound SOS &amp; EOD'!DFM29</f>
        <v>0</v>
      </c>
      <c r="CRH7" s="240">
        <f>'Inbound SOS &amp; EOD'!DFN29</f>
        <v>0</v>
      </c>
      <c r="CRI7" s="240">
        <f>'Inbound SOS &amp; EOD'!DFO29</f>
        <v>0</v>
      </c>
      <c r="CRJ7" s="240">
        <f>'Inbound SOS &amp; EOD'!DFP29</f>
        <v>0</v>
      </c>
      <c r="CRK7" s="240">
        <f>'Inbound SOS &amp; EOD'!DFQ29</f>
        <v>0</v>
      </c>
      <c r="CRL7" s="240">
        <f>'Inbound SOS &amp; EOD'!DFR29</f>
        <v>0</v>
      </c>
      <c r="CRM7" s="240">
        <f>'Inbound SOS &amp; EOD'!DFS29</f>
        <v>0</v>
      </c>
      <c r="CRN7" s="240">
        <f>'Inbound SOS &amp; EOD'!DFT29</f>
        <v>0</v>
      </c>
      <c r="CRO7" s="240">
        <f>'Inbound SOS &amp; EOD'!DFU29</f>
        <v>0</v>
      </c>
      <c r="CRP7" s="240">
        <f>'Inbound SOS &amp; EOD'!DFV29</f>
        <v>0</v>
      </c>
      <c r="CRQ7" s="240">
        <f>'Inbound SOS &amp; EOD'!DFW29</f>
        <v>0</v>
      </c>
      <c r="CRR7" s="240">
        <f>'Inbound SOS &amp; EOD'!DFX29</f>
        <v>0</v>
      </c>
      <c r="CRS7" s="240">
        <f>'Inbound SOS &amp; EOD'!DFY29</f>
        <v>0</v>
      </c>
      <c r="CRT7" s="240">
        <f>'Inbound SOS &amp; EOD'!DFZ29</f>
        <v>0</v>
      </c>
      <c r="CRU7" s="240">
        <f>'Inbound SOS &amp; EOD'!DGA29</f>
        <v>0</v>
      </c>
      <c r="CRV7" s="240">
        <f>'Inbound SOS &amp; EOD'!DGB29</f>
        <v>0</v>
      </c>
      <c r="CRW7" s="240">
        <f>'Inbound SOS &amp; EOD'!DGC29</f>
        <v>0</v>
      </c>
      <c r="CRX7" s="240">
        <f>'Inbound SOS &amp; EOD'!DGD29</f>
        <v>0</v>
      </c>
      <c r="CRY7" s="240">
        <f>'Inbound SOS &amp; EOD'!DGE29</f>
        <v>0</v>
      </c>
      <c r="CRZ7" s="240">
        <f>'Inbound SOS &amp; EOD'!DGF29</f>
        <v>0</v>
      </c>
      <c r="CSA7" s="240">
        <f>'Inbound SOS &amp; EOD'!DGG29</f>
        <v>0</v>
      </c>
      <c r="CSB7" s="240">
        <f>'Inbound SOS &amp; EOD'!DGH29</f>
        <v>0</v>
      </c>
      <c r="CSC7" s="240">
        <f>'Inbound SOS &amp; EOD'!DGI29</f>
        <v>0</v>
      </c>
      <c r="CSD7" s="240">
        <f>'Inbound SOS &amp; EOD'!DGJ29</f>
        <v>0</v>
      </c>
      <c r="CSE7" s="240">
        <f>'Inbound SOS &amp; EOD'!DGK29</f>
        <v>0</v>
      </c>
      <c r="CSF7" s="240">
        <f>'Inbound SOS &amp; EOD'!DGL29</f>
        <v>0</v>
      </c>
      <c r="CSG7" s="240">
        <f>'Inbound SOS &amp; EOD'!DGM29</f>
        <v>0</v>
      </c>
      <c r="CSH7" s="240">
        <f>'Inbound SOS &amp; EOD'!DGN29</f>
        <v>0</v>
      </c>
      <c r="CSI7" s="240">
        <f>'Inbound SOS &amp; EOD'!DGO29</f>
        <v>0</v>
      </c>
      <c r="CSJ7" s="240">
        <f>'Inbound SOS &amp; EOD'!DGP29</f>
        <v>0</v>
      </c>
      <c r="CSK7" s="240">
        <f>'Inbound SOS &amp; EOD'!DGQ29</f>
        <v>0</v>
      </c>
      <c r="CSL7" s="240">
        <f>'Inbound SOS &amp; EOD'!DGR29</f>
        <v>0</v>
      </c>
      <c r="CSM7" s="240">
        <f>'Inbound SOS &amp; EOD'!DGS29</f>
        <v>0</v>
      </c>
      <c r="CSN7" s="240">
        <f>'Inbound SOS &amp; EOD'!DGT29</f>
        <v>0</v>
      </c>
      <c r="CSO7" s="240">
        <f>'Inbound SOS &amp; EOD'!DGU29</f>
        <v>0</v>
      </c>
      <c r="CSP7" s="240">
        <f>'Inbound SOS &amp; EOD'!DGV29</f>
        <v>0</v>
      </c>
      <c r="CSQ7" s="240">
        <f>'Inbound SOS &amp; EOD'!DGW29</f>
        <v>0</v>
      </c>
      <c r="CSR7" s="240">
        <f>'Inbound SOS &amp; EOD'!DGX29</f>
        <v>0</v>
      </c>
      <c r="CSS7" s="240">
        <f>'Inbound SOS &amp; EOD'!DGY29</f>
        <v>0</v>
      </c>
      <c r="CST7" s="240">
        <f>'Inbound SOS &amp; EOD'!DGZ29</f>
        <v>0</v>
      </c>
      <c r="CSU7" s="240">
        <f>'Inbound SOS &amp; EOD'!DHA29</f>
        <v>0</v>
      </c>
      <c r="CSV7" s="240">
        <f>'Inbound SOS &amp; EOD'!DHB29</f>
        <v>0</v>
      </c>
      <c r="CSW7" s="240">
        <f>'Inbound SOS &amp; EOD'!DHC29</f>
        <v>0</v>
      </c>
      <c r="CSX7" s="240">
        <f>'Inbound SOS &amp; EOD'!DHD29</f>
        <v>0</v>
      </c>
      <c r="CSY7" s="240">
        <f>'Inbound SOS &amp; EOD'!DHE29</f>
        <v>0</v>
      </c>
      <c r="CSZ7" s="240">
        <f>'Inbound SOS &amp; EOD'!DHF29</f>
        <v>0</v>
      </c>
      <c r="CTA7" s="240">
        <f>'Inbound SOS &amp; EOD'!DHG29</f>
        <v>0</v>
      </c>
      <c r="CTB7" s="240">
        <f>'Inbound SOS &amp; EOD'!DHH29</f>
        <v>0</v>
      </c>
      <c r="CTC7" s="240">
        <f>'Inbound SOS &amp; EOD'!DHI29</f>
        <v>0</v>
      </c>
      <c r="CTD7" s="240">
        <f>'Inbound SOS &amp; EOD'!DHJ29</f>
        <v>0</v>
      </c>
      <c r="CTE7" s="240">
        <f>'Inbound SOS &amp; EOD'!DHK29</f>
        <v>0</v>
      </c>
      <c r="CTF7" s="240">
        <f>'Inbound SOS &amp; EOD'!DHL29</f>
        <v>0</v>
      </c>
      <c r="CTG7" s="240">
        <f>'Inbound SOS &amp; EOD'!DHM29</f>
        <v>0</v>
      </c>
      <c r="CTH7" s="240">
        <f>'Inbound SOS &amp; EOD'!DHN29</f>
        <v>0</v>
      </c>
      <c r="CTI7" s="240">
        <f>'Inbound SOS &amp; EOD'!DHO29</f>
        <v>0</v>
      </c>
      <c r="CTJ7" s="240">
        <f>'Inbound SOS &amp; EOD'!DHP29</f>
        <v>0</v>
      </c>
      <c r="CTK7" s="240">
        <f>'Inbound SOS &amp; EOD'!DHQ29</f>
        <v>0</v>
      </c>
      <c r="CTL7" s="240">
        <f>'Inbound SOS &amp; EOD'!DHR29</f>
        <v>0</v>
      </c>
      <c r="CTM7" s="240">
        <f>'Inbound SOS &amp; EOD'!DHS29</f>
        <v>0</v>
      </c>
      <c r="CTN7" s="240">
        <f>'Inbound SOS &amp; EOD'!DHT29</f>
        <v>0</v>
      </c>
      <c r="CTO7" s="240">
        <f>'Inbound SOS &amp; EOD'!DHU29</f>
        <v>0</v>
      </c>
      <c r="CTP7" s="240">
        <f>'Inbound SOS &amp; EOD'!DHV29</f>
        <v>0</v>
      </c>
      <c r="CTQ7" s="240">
        <f>'Inbound SOS &amp; EOD'!DHW29</f>
        <v>0</v>
      </c>
      <c r="CTR7" s="240">
        <f>'Inbound SOS &amp; EOD'!DHX29</f>
        <v>0</v>
      </c>
      <c r="CTS7" s="240">
        <f>'Inbound SOS &amp; EOD'!DHY29</f>
        <v>0</v>
      </c>
      <c r="CTT7" s="240">
        <f>'Inbound SOS &amp; EOD'!DHZ29</f>
        <v>0</v>
      </c>
      <c r="CTU7" s="240">
        <f>'Inbound SOS &amp; EOD'!DIA29</f>
        <v>0</v>
      </c>
      <c r="CTV7" s="240">
        <f>'Inbound SOS &amp; EOD'!DIB29</f>
        <v>0</v>
      </c>
      <c r="CTW7" s="240">
        <f>'Inbound SOS &amp; EOD'!DIC29</f>
        <v>0</v>
      </c>
      <c r="CTX7" s="240">
        <f>'Inbound SOS &amp; EOD'!DID29</f>
        <v>0</v>
      </c>
      <c r="CTY7" s="240">
        <f>'Inbound SOS &amp; EOD'!DIE29</f>
        <v>0</v>
      </c>
      <c r="CTZ7" s="240">
        <f>'Inbound SOS &amp; EOD'!DIF29</f>
        <v>0</v>
      </c>
      <c r="CUA7" s="240">
        <f>'Inbound SOS &amp; EOD'!DIG29</f>
        <v>0</v>
      </c>
      <c r="CUB7" s="240">
        <f>'Inbound SOS &amp; EOD'!DIH29</f>
        <v>0</v>
      </c>
      <c r="CUC7" s="240">
        <f>'Inbound SOS &amp; EOD'!DII29</f>
        <v>0</v>
      </c>
      <c r="CUD7" s="240">
        <f>'Inbound SOS &amp; EOD'!DIJ29</f>
        <v>0</v>
      </c>
      <c r="CUE7" s="240">
        <f>'Inbound SOS &amp; EOD'!DIK29</f>
        <v>0</v>
      </c>
      <c r="CUF7" s="240">
        <f>'Inbound SOS &amp; EOD'!DIL29</f>
        <v>0</v>
      </c>
      <c r="CUG7" s="240">
        <f>'Inbound SOS &amp; EOD'!DIM29</f>
        <v>0</v>
      </c>
      <c r="CUH7" s="240">
        <f>'Inbound SOS &amp; EOD'!DIN29</f>
        <v>0</v>
      </c>
      <c r="CUI7" s="240">
        <f>'Inbound SOS &amp; EOD'!DIO29</f>
        <v>0</v>
      </c>
      <c r="CUJ7" s="240">
        <f>'Inbound SOS &amp; EOD'!DIP29</f>
        <v>0</v>
      </c>
      <c r="CUK7" s="240">
        <f>'Inbound SOS &amp; EOD'!DIQ29</f>
        <v>0</v>
      </c>
      <c r="CUL7" s="240">
        <f>'Inbound SOS &amp; EOD'!DIR29</f>
        <v>0</v>
      </c>
      <c r="CUM7" s="240">
        <f>'Inbound SOS &amp; EOD'!DIS29</f>
        <v>0</v>
      </c>
      <c r="CUN7" s="240">
        <f>'Inbound SOS &amp; EOD'!DIT29</f>
        <v>0</v>
      </c>
      <c r="CUO7" s="240">
        <f>'Inbound SOS &amp; EOD'!DIU29</f>
        <v>0</v>
      </c>
      <c r="CUP7" s="240">
        <f>'Inbound SOS &amp; EOD'!DIV29</f>
        <v>0</v>
      </c>
      <c r="CUQ7" s="240">
        <f>'Inbound SOS &amp; EOD'!DIW29</f>
        <v>0</v>
      </c>
      <c r="CUR7" s="240">
        <f>'Inbound SOS &amp; EOD'!DIX29</f>
        <v>0</v>
      </c>
      <c r="CUS7" s="240">
        <f>'Inbound SOS &amp; EOD'!DIY29</f>
        <v>0</v>
      </c>
      <c r="CUT7" s="240">
        <f>'Inbound SOS &amp; EOD'!DIZ29</f>
        <v>0</v>
      </c>
      <c r="CUU7" s="240">
        <f>'Inbound SOS &amp; EOD'!DJA29</f>
        <v>0</v>
      </c>
      <c r="CUV7" s="240">
        <f>'Inbound SOS &amp; EOD'!DJB29</f>
        <v>0</v>
      </c>
      <c r="CUW7" s="240">
        <f>'Inbound SOS &amp; EOD'!DJC29</f>
        <v>0</v>
      </c>
      <c r="CUX7" s="240">
        <f>'Inbound SOS &amp; EOD'!DJD29</f>
        <v>0</v>
      </c>
      <c r="CUY7" s="240">
        <f>'Inbound SOS &amp; EOD'!DJE29</f>
        <v>0</v>
      </c>
      <c r="CUZ7" s="240">
        <f>'Inbound SOS &amp; EOD'!DJF29</f>
        <v>0</v>
      </c>
      <c r="CVA7" s="240">
        <f>'Inbound SOS &amp; EOD'!DJG29</f>
        <v>0</v>
      </c>
      <c r="CVB7" s="240">
        <f>'Inbound SOS &amp; EOD'!DJH29</f>
        <v>0</v>
      </c>
      <c r="CVC7" s="240">
        <f>'Inbound SOS &amp; EOD'!DJI29</f>
        <v>0</v>
      </c>
      <c r="CVD7" s="240">
        <f>'Inbound SOS &amp; EOD'!DJJ29</f>
        <v>0</v>
      </c>
      <c r="CVE7" s="240">
        <f>'Inbound SOS &amp; EOD'!DJK29</f>
        <v>0</v>
      </c>
      <c r="CVF7" s="240">
        <f>'Inbound SOS &amp; EOD'!DJL29</f>
        <v>0</v>
      </c>
      <c r="CVG7" s="240">
        <f>'Inbound SOS &amp; EOD'!DJM29</f>
        <v>0</v>
      </c>
      <c r="CVH7" s="240">
        <f>'Inbound SOS &amp; EOD'!DJN29</f>
        <v>0</v>
      </c>
      <c r="CVI7" s="240">
        <f>'Inbound SOS &amp; EOD'!DJO29</f>
        <v>0</v>
      </c>
      <c r="CVJ7" s="240">
        <f>'Inbound SOS &amp; EOD'!DJP29</f>
        <v>0</v>
      </c>
      <c r="CVK7" s="240">
        <f>'Inbound SOS &amp; EOD'!DJQ29</f>
        <v>0</v>
      </c>
      <c r="CVL7" s="240">
        <f>'Inbound SOS &amp; EOD'!DJR29</f>
        <v>0</v>
      </c>
      <c r="CVM7" s="240">
        <f>'Inbound SOS &amp; EOD'!DJS29</f>
        <v>0</v>
      </c>
      <c r="CVN7" s="240">
        <f>'Inbound SOS &amp; EOD'!DJT29</f>
        <v>0</v>
      </c>
      <c r="CVO7" s="240">
        <f>'Inbound SOS &amp; EOD'!DJU29</f>
        <v>0</v>
      </c>
      <c r="CVP7" s="240">
        <f>'Inbound SOS &amp; EOD'!DJV29</f>
        <v>0</v>
      </c>
      <c r="CVQ7" s="240">
        <f>'Inbound SOS &amp; EOD'!DJW29</f>
        <v>0</v>
      </c>
      <c r="CVR7" s="240">
        <f>'Inbound SOS &amp; EOD'!DJX29</f>
        <v>0</v>
      </c>
      <c r="CVS7" s="240">
        <f>'Inbound SOS &amp; EOD'!DJY29</f>
        <v>0</v>
      </c>
      <c r="CVT7" s="240">
        <f>'Inbound SOS &amp; EOD'!DJZ29</f>
        <v>0</v>
      </c>
      <c r="CVU7" s="240">
        <f>'Inbound SOS &amp; EOD'!DKA29</f>
        <v>0</v>
      </c>
      <c r="CVV7" s="240">
        <f>'Inbound SOS &amp; EOD'!DKB29</f>
        <v>0</v>
      </c>
      <c r="CVW7" s="240">
        <f>'Inbound SOS &amp; EOD'!DKC29</f>
        <v>0</v>
      </c>
      <c r="CVX7" s="240">
        <f>'Inbound SOS &amp; EOD'!DKD29</f>
        <v>0</v>
      </c>
      <c r="CVY7" s="240">
        <f>'Inbound SOS &amp; EOD'!DKE29</f>
        <v>0</v>
      </c>
      <c r="CVZ7" s="240">
        <f>'Inbound SOS &amp; EOD'!DKF29</f>
        <v>0</v>
      </c>
      <c r="CWA7" s="240">
        <f>'Inbound SOS &amp; EOD'!DKG29</f>
        <v>0</v>
      </c>
      <c r="CWB7" s="240">
        <f>'Inbound SOS &amp; EOD'!DKH29</f>
        <v>0</v>
      </c>
      <c r="CWC7" s="240">
        <f>'Inbound SOS &amp; EOD'!DKI29</f>
        <v>0</v>
      </c>
      <c r="CWD7" s="240">
        <f>'Inbound SOS &amp; EOD'!DKJ29</f>
        <v>0</v>
      </c>
      <c r="CWE7" s="240">
        <f>'Inbound SOS &amp; EOD'!DKK29</f>
        <v>0</v>
      </c>
      <c r="CWF7" s="240">
        <f>'Inbound SOS &amp; EOD'!DKL29</f>
        <v>0</v>
      </c>
      <c r="CWG7" s="240">
        <f>'Inbound SOS &amp; EOD'!DKM29</f>
        <v>0</v>
      </c>
      <c r="CWH7" s="240">
        <f>'Inbound SOS &amp; EOD'!DKN29</f>
        <v>0</v>
      </c>
      <c r="CWI7" s="240">
        <f>'Inbound SOS &amp; EOD'!DKO29</f>
        <v>0</v>
      </c>
      <c r="CWJ7" s="240">
        <f>'Inbound SOS &amp; EOD'!DKP29</f>
        <v>0</v>
      </c>
      <c r="CWK7" s="240">
        <f>'Inbound SOS &amp; EOD'!DKQ29</f>
        <v>0</v>
      </c>
      <c r="CWL7" s="240">
        <f>'Inbound SOS &amp; EOD'!DKR29</f>
        <v>0</v>
      </c>
      <c r="CWM7" s="240">
        <f>'Inbound SOS &amp; EOD'!DKS29</f>
        <v>0</v>
      </c>
      <c r="CWN7" s="240">
        <f>'Inbound SOS &amp; EOD'!DKT29</f>
        <v>0</v>
      </c>
      <c r="CWO7" s="240">
        <f>'Inbound SOS &amp; EOD'!DKU29</f>
        <v>0</v>
      </c>
      <c r="CWP7" s="240">
        <f>'Inbound SOS &amp; EOD'!DKV29</f>
        <v>0</v>
      </c>
      <c r="CWQ7" s="240">
        <f>'Inbound SOS &amp; EOD'!DKW29</f>
        <v>0</v>
      </c>
      <c r="CWR7" s="240">
        <f>'Inbound SOS &amp; EOD'!DKX29</f>
        <v>0</v>
      </c>
      <c r="CWS7" s="240">
        <f>'Inbound SOS &amp; EOD'!DKY29</f>
        <v>0</v>
      </c>
      <c r="CWT7" s="240">
        <f>'Inbound SOS &amp; EOD'!DKZ29</f>
        <v>0</v>
      </c>
      <c r="CWU7" s="240">
        <f>'Inbound SOS &amp; EOD'!DLA29</f>
        <v>0</v>
      </c>
      <c r="CWV7" s="240">
        <f>'Inbound SOS &amp; EOD'!DLB29</f>
        <v>0</v>
      </c>
      <c r="CWW7" s="240">
        <f>'Inbound SOS &amp; EOD'!DLC29</f>
        <v>0</v>
      </c>
      <c r="CWX7" s="240">
        <f>'Inbound SOS &amp; EOD'!DLD29</f>
        <v>0</v>
      </c>
      <c r="CWY7" s="240">
        <f>'Inbound SOS &amp; EOD'!DLE29</f>
        <v>0</v>
      </c>
      <c r="CWZ7" s="240">
        <f>'Inbound SOS &amp; EOD'!DLF29</f>
        <v>0</v>
      </c>
      <c r="CXA7" s="240">
        <f>'Inbound SOS &amp; EOD'!DLG29</f>
        <v>0</v>
      </c>
      <c r="CXB7" s="240">
        <f>'Inbound SOS &amp; EOD'!DLH29</f>
        <v>0</v>
      </c>
      <c r="CXC7" s="240">
        <f>'Inbound SOS &amp; EOD'!DLI29</f>
        <v>0</v>
      </c>
      <c r="CXD7" s="240">
        <f>'Inbound SOS &amp; EOD'!DLJ29</f>
        <v>0</v>
      </c>
      <c r="CXE7" s="240">
        <f>'Inbound SOS &amp; EOD'!DLK29</f>
        <v>0</v>
      </c>
      <c r="CXF7" s="240">
        <f>'Inbound SOS &amp; EOD'!DLL29</f>
        <v>0</v>
      </c>
      <c r="CXG7" s="240">
        <f>'Inbound SOS &amp; EOD'!DLM29</f>
        <v>0</v>
      </c>
      <c r="CXH7" s="240">
        <f>'Inbound SOS &amp; EOD'!DLN29</f>
        <v>0</v>
      </c>
      <c r="CXI7" s="240">
        <f>'Inbound SOS &amp; EOD'!DLO29</f>
        <v>0</v>
      </c>
      <c r="CXJ7" s="240">
        <f>'Inbound SOS &amp; EOD'!DLP29</f>
        <v>0</v>
      </c>
      <c r="CXK7" s="240">
        <f>'Inbound SOS &amp; EOD'!DLQ29</f>
        <v>0</v>
      </c>
      <c r="CXL7" s="240">
        <f>'Inbound SOS &amp; EOD'!DLR29</f>
        <v>0</v>
      </c>
      <c r="CXM7" s="240">
        <f>'Inbound SOS &amp; EOD'!DLS29</f>
        <v>0</v>
      </c>
      <c r="CXN7" s="240">
        <f>'Inbound SOS &amp; EOD'!DLT29</f>
        <v>0</v>
      </c>
      <c r="CXO7" s="240">
        <f>'Inbound SOS &amp; EOD'!DLU29</f>
        <v>0</v>
      </c>
      <c r="CXP7" s="240">
        <f>'Inbound SOS &amp; EOD'!DLV29</f>
        <v>0</v>
      </c>
      <c r="CXQ7" s="240">
        <f>'Inbound SOS &amp; EOD'!DLW29</f>
        <v>0</v>
      </c>
      <c r="CXR7" s="240">
        <f>'Inbound SOS &amp; EOD'!DLX29</f>
        <v>0</v>
      </c>
      <c r="CXS7" s="240">
        <f>'Inbound SOS &amp; EOD'!DLY29</f>
        <v>0</v>
      </c>
      <c r="CXT7" s="240">
        <f>'Inbound SOS &amp; EOD'!DLZ29</f>
        <v>0</v>
      </c>
      <c r="CXU7" s="240">
        <f>'Inbound SOS &amp; EOD'!DMA29</f>
        <v>0</v>
      </c>
      <c r="CXV7" s="240">
        <f>'Inbound SOS &amp; EOD'!DMB29</f>
        <v>0</v>
      </c>
      <c r="CXW7" s="240">
        <f>'Inbound SOS &amp; EOD'!DMC29</f>
        <v>0</v>
      </c>
      <c r="CXX7" s="240">
        <f>'Inbound SOS &amp; EOD'!DMD29</f>
        <v>0</v>
      </c>
      <c r="CXY7" s="240">
        <f>'Inbound SOS &amp; EOD'!DME29</f>
        <v>0</v>
      </c>
      <c r="CXZ7" s="240">
        <f>'Inbound SOS &amp; EOD'!DMF29</f>
        <v>0</v>
      </c>
      <c r="CYA7" s="240">
        <f>'Inbound SOS &amp; EOD'!DMG29</f>
        <v>0</v>
      </c>
      <c r="CYB7" s="240">
        <f>'Inbound SOS &amp; EOD'!DMH29</f>
        <v>0</v>
      </c>
      <c r="CYC7" s="240">
        <f>'Inbound SOS &amp; EOD'!DMI29</f>
        <v>0</v>
      </c>
      <c r="CYD7" s="240">
        <f>'Inbound SOS &amp; EOD'!DMJ29</f>
        <v>0</v>
      </c>
      <c r="CYE7" s="240">
        <f>'Inbound SOS &amp; EOD'!DMK29</f>
        <v>0</v>
      </c>
      <c r="CYF7" s="240">
        <f>'Inbound SOS &amp; EOD'!DML29</f>
        <v>0</v>
      </c>
      <c r="CYG7" s="240">
        <f>'Inbound SOS &amp; EOD'!DMM29</f>
        <v>0</v>
      </c>
      <c r="CYH7" s="240">
        <f>'Inbound SOS &amp; EOD'!DMN29</f>
        <v>0</v>
      </c>
      <c r="CYI7" s="240">
        <f>'Inbound SOS &amp; EOD'!DMO29</f>
        <v>0</v>
      </c>
      <c r="CYJ7" s="240">
        <f>'Inbound SOS &amp; EOD'!DMP29</f>
        <v>0</v>
      </c>
      <c r="CYK7" s="240">
        <f>'Inbound SOS &amp; EOD'!DMQ29</f>
        <v>0</v>
      </c>
      <c r="CYL7" s="240">
        <f>'Inbound SOS &amp; EOD'!DMR29</f>
        <v>0</v>
      </c>
      <c r="CYM7" s="240">
        <f>'Inbound SOS &amp; EOD'!DMS29</f>
        <v>0</v>
      </c>
      <c r="CYN7" s="240">
        <f>'Inbound SOS &amp; EOD'!DMT29</f>
        <v>0</v>
      </c>
      <c r="CYO7" s="240">
        <f>'Inbound SOS &amp; EOD'!DMU29</f>
        <v>0</v>
      </c>
      <c r="CYP7" s="240">
        <f>'Inbound SOS &amp; EOD'!DMV29</f>
        <v>0</v>
      </c>
      <c r="CYQ7" s="240">
        <f>'Inbound SOS &amp; EOD'!DMW29</f>
        <v>0</v>
      </c>
      <c r="CYR7" s="240">
        <f>'Inbound SOS &amp; EOD'!DMX29</f>
        <v>0</v>
      </c>
      <c r="CYS7" s="240">
        <f>'Inbound SOS &amp; EOD'!DMY29</f>
        <v>0</v>
      </c>
      <c r="CYT7" s="240">
        <f>'Inbound SOS &amp; EOD'!DMZ29</f>
        <v>0</v>
      </c>
      <c r="CYU7" s="240">
        <f>'Inbound SOS &amp; EOD'!DNA29</f>
        <v>0</v>
      </c>
      <c r="CYV7" s="240">
        <f>'Inbound SOS &amp; EOD'!DNB29</f>
        <v>0</v>
      </c>
      <c r="CYW7" s="240">
        <f>'Inbound SOS &amp; EOD'!DNC29</f>
        <v>0</v>
      </c>
      <c r="CYX7" s="240">
        <f>'Inbound SOS &amp; EOD'!DND29</f>
        <v>0</v>
      </c>
      <c r="CYY7" s="240">
        <f>'Inbound SOS &amp; EOD'!DNE29</f>
        <v>0</v>
      </c>
      <c r="CYZ7" s="240">
        <f>'Inbound SOS &amp; EOD'!DNF29</f>
        <v>0</v>
      </c>
      <c r="CZA7" s="240">
        <f>'Inbound SOS &amp; EOD'!DNG29</f>
        <v>0</v>
      </c>
      <c r="CZB7" s="240">
        <f>'Inbound SOS &amp; EOD'!DNH29</f>
        <v>0</v>
      </c>
      <c r="CZC7" s="240">
        <f>'Inbound SOS &amp; EOD'!DNI29</f>
        <v>0</v>
      </c>
      <c r="CZD7" s="240">
        <f>'Inbound SOS &amp; EOD'!DNJ29</f>
        <v>0</v>
      </c>
      <c r="CZE7" s="240">
        <f>'Inbound SOS &amp; EOD'!DNK29</f>
        <v>0</v>
      </c>
      <c r="CZF7" s="240">
        <f>'Inbound SOS &amp; EOD'!DNL29</f>
        <v>0</v>
      </c>
      <c r="CZG7" s="240">
        <f>'Inbound SOS &amp; EOD'!DNM29</f>
        <v>0</v>
      </c>
      <c r="CZH7" s="240">
        <f>'Inbound SOS &amp; EOD'!DNN29</f>
        <v>0</v>
      </c>
      <c r="CZI7" s="240">
        <f>'Inbound SOS &amp; EOD'!DNO29</f>
        <v>0</v>
      </c>
      <c r="CZJ7" s="240">
        <f>'Inbound SOS &amp; EOD'!DNP29</f>
        <v>0</v>
      </c>
      <c r="CZK7" s="240">
        <f>'Inbound SOS &amp; EOD'!DNQ29</f>
        <v>0</v>
      </c>
      <c r="CZL7" s="240">
        <f>'Inbound SOS &amp; EOD'!DNR29</f>
        <v>0</v>
      </c>
      <c r="CZM7" s="240">
        <f>'Inbound SOS &amp; EOD'!DNS29</f>
        <v>0</v>
      </c>
      <c r="CZN7" s="240">
        <f>'Inbound SOS &amp; EOD'!DNT29</f>
        <v>0</v>
      </c>
      <c r="CZO7" s="240">
        <f>'Inbound SOS &amp; EOD'!DNU29</f>
        <v>0</v>
      </c>
      <c r="CZP7" s="240">
        <f>'Inbound SOS &amp; EOD'!DNV29</f>
        <v>0</v>
      </c>
      <c r="CZQ7" s="240">
        <f>'Inbound SOS &amp; EOD'!DNW29</f>
        <v>0</v>
      </c>
      <c r="CZR7" s="240">
        <f>'Inbound SOS &amp; EOD'!DNX29</f>
        <v>0</v>
      </c>
      <c r="CZS7" s="240">
        <f>'Inbound SOS &amp; EOD'!DNY29</f>
        <v>0</v>
      </c>
      <c r="CZT7" s="240">
        <f>'Inbound SOS &amp; EOD'!DNZ29</f>
        <v>0</v>
      </c>
      <c r="CZU7" s="240">
        <f>'Inbound SOS &amp; EOD'!DOA29</f>
        <v>0</v>
      </c>
      <c r="CZV7" s="240">
        <f>'Inbound SOS &amp; EOD'!DOB29</f>
        <v>0</v>
      </c>
      <c r="CZW7" s="240">
        <f>'Inbound SOS &amp; EOD'!DOC29</f>
        <v>0</v>
      </c>
      <c r="CZX7" s="240">
        <f>'Inbound SOS &amp; EOD'!DOD29</f>
        <v>0</v>
      </c>
      <c r="CZY7" s="240">
        <f>'Inbound SOS &amp; EOD'!DOE29</f>
        <v>0</v>
      </c>
      <c r="CZZ7" s="240">
        <f>'Inbound SOS &amp; EOD'!DOF29</f>
        <v>0</v>
      </c>
      <c r="DAA7" s="240">
        <f>'Inbound SOS &amp; EOD'!DOG29</f>
        <v>0</v>
      </c>
      <c r="DAB7" s="240">
        <f>'Inbound SOS &amp; EOD'!DOH29</f>
        <v>0</v>
      </c>
      <c r="DAC7" s="240">
        <f>'Inbound SOS &amp; EOD'!DOI29</f>
        <v>0</v>
      </c>
      <c r="DAD7" s="240">
        <f>'Inbound SOS &amp; EOD'!DOJ29</f>
        <v>0</v>
      </c>
      <c r="DAE7" s="240">
        <f>'Inbound SOS &amp; EOD'!DOK29</f>
        <v>0</v>
      </c>
      <c r="DAF7" s="240">
        <f>'Inbound SOS &amp; EOD'!DOL29</f>
        <v>0</v>
      </c>
      <c r="DAG7" s="240">
        <f>'Inbound SOS &amp; EOD'!DOM29</f>
        <v>0</v>
      </c>
      <c r="DAH7" s="240">
        <f>'Inbound SOS &amp; EOD'!DON29</f>
        <v>0</v>
      </c>
      <c r="DAI7" s="240">
        <f>'Inbound SOS &amp; EOD'!DOO29</f>
        <v>0</v>
      </c>
      <c r="DAJ7" s="240">
        <f>'Inbound SOS &amp; EOD'!DOP29</f>
        <v>0</v>
      </c>
      <c r="DAK7" s="240">
        <f>'Inbound SOS &amp; EOD'!DOQ29</f>
        <v>0</v>
      </c>
      <c r="DAL7" s="240">
        <f>'Inbound SOS &amp; EOD'!DOR29</f>
        <v>0</v>
      </c>
      <c r="DAM7" s="240">
        <f>'Inbound SOS &amp; EOD'!DOS29</f>
        <v>0</v>
      </c>
      <c r="DAN7" s="240">
        <f>'Inbound SOS &amp; EOD'!DOT29</f>
        <v>0</v>
      </c>
      <c r="DAO7" s="240">
        <f>'Inbound SOS &amp; EOD'!DOU29</f>
        <v>0</v>
      </c>
      <c r="DAP7" s="240">
        <f>'Inbound SOS &amp; EOD'!DOV29</f>
        <v>0</v>
      </c>
      <c r="DAQ7" s="240">
        <f>'Inbound SOS &amp; EOD'!DOW29</f>
        <v>0</v>
      </c>
      <c r="DAR7" s="240">
        <f>'Inbound SOS &amp; EOD'!DOX29</f>
        <v>0</v>
      </c>
      <c r="DAS7" s="240">
        <f>'Inbound SOS &amp; EOD'!DOY29</f>
        <v>0</v>
      </c>
      <c r="DAT7" s="240">
        <f>'Inbound SOS &amp; EOD'!DOZ29</f>
        <v>0</v>
      </c>
      <c r="DAU7" s="240">
        <f>'Inbound SOS &amp; EOD'!DPA29</f>
        <v>0</v>
      </c>
      <c r="DAV7" s="240">
        <f>'Inbound SOS &amp; EOD'!DPB29</f>
        <v>0</v>
      </c>
      <c r="DAW7" s="240">
        <f>'Inbound SOS &amp; EOD'!DPC29</f>
        <v>0</v>
      </c>
      <c r="DAX7" s="240">
        <f>'Inbound SOS &amp; EOD'!DPD29</f>
        <v>0</v>
      </c>
      <c r="DAY7" s="240">
        <f>'Inbound SOS &amp; EOD'!DPE29</f>
        <v>0</v>
      </c>
      <c r="DAZ7" s="240">
        <f>'Inbound SOS &amp; EOD'!DPF29</f>
        <v>0</v>
      </c>
      <c r="DBA7" s="240">
        <f>'Inbound SOS &amp; EOD'!DPG29</f>
        <v>0</v>
      </c>
      <c r="DBB7" s="240">
        <f>'Inbound SOS &amp; EOD'!DPH29</f>
        <v>0</v>
      </c>
      <c r="DBC7" s="240">
        <f>'Inbound SOS &amp; EOD'!DPI29</f>
        <v>0</v>
      </c>
      <c r="DBD7" s="240">
        <f>'Inbound SOS &amp; EOD'!DPJ29</f>
        <v>0</v>
      </c>
      <c r="DBE7" s="240">
        <f>'Inbound SOS &amp; EOD'!DPK29</f>
        <v>0</v>
      </c>
      <c r="DBF7" s="240">
        <f>'Inbound SOS &amp; EOD'!DPL29</f>
        <v>0</v>
      </c>
      <c r="DBG7" s="240">
        <f>'Inbound SOS &amp; EOD'!DPM29</f>
        <v>0</v>
      </c>
      <c r="DBH7" s="240">
        <f>'Inbound SOS &amp; EOD'!DPN29</f>
        <v>0</v>
      </c>
      <c r="DBI7" s="240">
        <f>'Inbound SOS &amp; EOD'!DPO29</f>
        <v>0</v>
      </c>
      <c r="DBJ7" s="240">
        <f>'Inbound SOS &amp; EOD'!DPP29</f>
        <v>0</v>
      </c>
      <c r="DBK7" s="240">
        <f>'Inbound SOS &amp; EOD'!DPQ29</f>
        <v>0</v>
      </c>
      <c r="DBL7" s="240">
        <f>'Inbound SOS &amp; EOD'!DPR29</f>
        <v>0</v>
      </c>
      <c r="DBM7" s="240">
        <f>'Inbound SOS &amp; EOD'!DPS29</f>
        <v>0</v>
      </c>
      <c r="DBN7" s="240">
        <f>'Inbound SOS &amp; EOD'!DPT29</f>
        <v>0</v>
      </c>
      <c r="DBO7" s="240">
        <f>'Inbound SOS &amp; EOD'!DPU29</f>
        <v>0</v>
      </c>
      <c r="DBP7" s="240">
        <f>'Inbound SOS &amp; EOD'!DPV29</f>
        <v>0</v>
      </c>
      <c r="DBQ7" s="240">
        <f>'Inbound SOS &amp; EOD'!DPW29</f>
        <v>0</v>
      </c>
      <c r="DBR7" s="240">
        <f>'Inbound SOS &amp; EOD'!DPX29</f>
        <v>0</v>
      </c>
      <c r="DBS7" s="240">
        <f>'Inbound SOS &amp; EOD'!DPY29</f>
        <v>0</v>
      </c>
      <c r="DBT7" s="240">
        <f>'Inbound SOS &amp; EOD'!DPZ29</f>
        <v>0</v>
      </c>
      <c r="DBU7" s="240">
        <f>'Inbound SOS &amp; EOD'!DQA29</f>
        <v>0</v>
      </c>
      <c r="DBV7" s="240">
        <f>'Inbound SOS &amp; EOD'!DQB29</f>
        <v>0</v>
      </c>
      <c r="DBW7" s="240">
        <f>'Inbound SOS &amp; EOD'!DQC29</f>
        <v>0</v>
      </c>
      <c r="DBX7" s="240">
        <f>'Inbound SOS &amp; EOD'!DQD29</f>
        <v>0</v>
      </c>
      <c r="DBY7" s="240">
        <f>'Inbound SOS &amp; EOD'!DQE29</f>
        <v>0</v>
      </c>
      <c r="DBZ7" s="240">
        <f>'Inbound SOS &amp; EOD'!DQF29</f>
        <v>0</v>
      </c>
      <c r="DCA7" s="240">
        <f>'Inbound SOS &amp; EOD'!DQG29</f>
        <v>0</v>
      </c>
      <c r="DCB7" s="240">
        <f>'Inbound SOS &amp; EOD'!DQH29</f>
        <v>0</v>
      </c>
      <c r="DCC7" s="240">
        <f>'Inbound SOS &amp; EOD'!DQI29</f>
        <v>0</v>
      </c>
      <c r="DCD7" s="240">
        <f>'Inbound SOS &amp; EOD'!DQJ29</f>
        <v>0</v>
      </c>
      <c r="DCE7" s="240">
        <f>'Inbound SOS &amp; EOD'!DQK29</f>
        <v>0</v>
      </c>
      <c r="DCF7" s="240">
        <f>'Inbound SOS &amp; EOD'!DQL29</f>
        <v>0</v>
      </c>
      <c r="DCG7" s="240">
        <f>'Inbound SOS &amp; EOD'!DQM29</f>
        <v>0</v>
      </c>
      <c r="DCH7" s="240">
        <f>'Inbound SOS &amp; EOD'!DQN29</f>
        <v>0</v>
      </c>
      <c r="DCI7" s="240">
        <f>'Inbound SOS &amp; EOD'!DQO29</f>
        <v>0</v>
      </c>
      <c r="DCJ7" s="240">
        <f>'Inbound SOS &amp; EOD'!DQP29</f>
        <v>0</v>
      </c>
      <c r="DCK7" s="240">
        <f>'Inbound SOS &amp; EOD'!DQQ29</f>
        <v>0</v>
      </c>
      <c r="DCL7" s="240">
        <f>'Inbound SOS &amp; EOD'!DQR29</f>
        <v>0</v>
      </c>
      <c r="DCM7" s="240">
        <f>'Inbound SOS &amp; EOD'!DQS29</f>
        <v>0</v>
      </c>
      <c r="DCN7" s="240">
        <f>'Inbound SOS &amp; EOD'!DQT29</f>
        <v>0</v>
      </c>
      <c r="DCO7" s="240">
        <f>'Inbound SOS &amp; EOD'!DQU29</f>
        <v>0</v>
      </c>
      <c r="DCP7" s="240">
        <f>'Inbound SOS &amp; EOD'!DQV29</f>
        <v>0</v>
      </c>
      <c r="DCQ7" s="240">
        <f>'Inbound SOS &amp; EOD'!DQW29</f>
        <v>0</v>
      </c>
      <c r="DCR7" s="240">
        <f>'Inbound SOS &amp; EOD'!DQX29</f>
        <v>0</v>
      </c>
      <c r="DCS7" s="240">
        <f>'Inbound SOS &amp; EOD'!DQY29</f>
        <v>0</v>
      </c>
      <c r="DCT7" s="240">
        <f>'Inbound SOS &amp; EOD'!DQZ29</f>
        <v>0</v>
      </c>
      <c r="DCU7" s="240">
        <f>'Inbound SOS &amp; EOD'!DRA29</f>
        <v>0</v>
      </c>
      <c r="DCV7" s="240">
        <f>'Inbound SOS &amp; EOD'!DRB29</f>
        <v>0</v>
      </c>
      <c r="DCW7" s="240">
        <f>'Inbound SOS &amp; EOD'!DRC29</f>
        <v>0</v>
      </c>
      <c r="DCX7" s="240">
        <f>'Inbound SOS &amp; EOD'!DRD29</f>
        <v>0</v>
      </c>
      <c r="DCY7" s="240">
        <f>'Inbound SOS &amp; EOD'!DRE29</f>
        <v>0</v>
      </c>
      <c r="DCZ7" s="240">
        <f>'Inbound SOS &amp; EOD'!DRF29</f>
        <v>0</v>
      </c>
      <c r="DDA7" s="240">
        <f>'Inbound SOS &amp; EOD'!DRG29</f>
        <v>0</v>
      </c>
      <c r="DDB7" s="240">
        <f>'Inbound SOS &amp; EOD'!DRH29</f>
        <v>0</v>
      </c>
      <c r="DDC7" s="240">
        <f>'Inbound SOS &amp; EOD'!DRI29</f>
        <v>0</v>
      </c>
      <c r="DDD7" s="240">
        <f>'Inbound SOS &amp; EOD'!DRJ29</f>
        <v>0</v>
      </c>
      <c r="DDE7" s="240">
        <f>'Inbound SOS &amp; EOD'!DRK29</f>
        <v>0</v>
      </c>
      <c r="DDF7" s="240">
        <f>'Inbound SOS &amp; EOD'!DRL29</f>
        <v>0</v>
      </c>
      <c r="DDG7" s="240">
        <f>'Inbound SOS &amp; EOD'!DRM29</f>
        <v>0</v>
      </c>
      <c r="DDH7" s="240">
        <f>'Inbound SOS &amp; EOD'!DRN29</f>
        <v>0</v>
      </c>
      <c r="DDI7" s="240">
        <f>'Inbound SOS &amp; EOD'!DRO29</f>
        <v>0</v>
      </c>
      <c r="DDJ7" s="240">
        <f>'Inbound SOS &amp; EOD'!DRP29</f>
        <v>0</v>
      </c>
      <c r="DDK7" s="240">
        <f>'Inbound SOS &amp; EOD'!DRQ29</f>
        <v>0</v>
      </c>
      <c r="DDL7" s="240">
        <f>'Inbound SOS &amp; EOD'!DRR29</f>
        <v>0</v>
      </c>
      <c r="DDM7" s="240">
        <f>'Inbound SOS &amp; EOD'!DRS29</f>
        <v>0</v>
      </c>
      <c r="DDN7" s="240">
        <f>'Inbound SOS &amp; EOD'!DRT29</f>
        <v>0</v>
      </c>
      <c r="DDO7" s="240">
        <f>'Inbound SOS &amp; EOD'!DRU29</f>
        <v>0</v>
      </c>
      <c r="DDP7" s="240">
        <f>'Inbound SOS &amp; EOD'!DRV29</f>
        <v>0</v>
      </c>
      <c r="DDQ7" s="240">
        <f>'Inbound SOS &amp; EOD'!DRW29</f>
        <v>0</v>
      </c>
      <c r="DDR7" s="240">
        <f>'Inbound SOS &amp; EOD'!DRX29</f>
        <v>0</v>
      </c>
      <c r="DDS7" s="240">
        <f>'Inbound SOS &amp; EOD'!DRY29</f>
        <v>0</v>
      </c>
      <c r="DDT7" s="240">
        <f>'Inbound SOS &amp; EOD'!DRZ29</f>
        <v>0</v>
      </c>
      <c r="DDU7" s="240">
        <f>'Inbound SOS &amp; EOD'!DSA29</f>
        <v>0</v>
      </c>
      <c r="DDV7" s="240">
        <f>'Inbound SOS &amp; EOD'!DSB29</f>
        <v>0</v>
      </c>
      <c r="DDW7" s="240">
        <f>'Inbound SOS &amp; EOD'!DSC29</f>
        <v>0</v>
      </c>
      <c r="DDX7" s="240">
        <f>'Inbound SOS &amp; EOD'!DSD29</f>
        <v>0</v>
      </c>
      <c r="DDY7" s="240">
        <f>'Inbound SOS &amp; EOD'!DSE29</f>
        <v>0</v>
      </c>
      <c r="DDZ7" s="240">
        <f>'Inbound SOS &amp; EOD'!DSF29</f>
        <v>0</v>
      </c>
      <c r="DEA7" s="240">
        <f>'Inbound SOS &amp; EOD'!DSG29</f>
        <v>0</v>
      </c>
      <c r="DEB7" s="240">
        <f>'Inbound SOS &amp; EOD'!DSH29</f>
        <v>0</v>
      </c>
      <c r="DEC7" s="240">
        <f>'Inbound SOS &amp; EOD'!DSI29</f>
        <v>0</v>
      </c>
      <c r="DED7" s="240">
        <f>'Inbound SOS &amp; EOD'!DSJ29</f>
        <v>0</v>
      </c>
      <c r="DEE7" s="240">
        <f>'Inbound SOS &amp; EOD'!DSK29</f>
        <v>0</v>
      </c>
      <c r="DEF7" s="240">
        <f>'Inbound SOS &amp; EOD'!DSL29</f>
        <v>0</v>
      </c>
      <c r="DEG7" s="240">
        <f>'Inbound SOS &amp; EOD'!DSM29</f>
        <v>0</v>
      </c>
      <c r="DEH7" s="240">
        <f>'Inbound SOS &amp; EOD'!DSN29</f>
        <v>0</v>
      </c>
      <c r="DEI7" s="240">
        <f>'Inbound SOS &amp; EOD'!DSO29</f>
        <v>0</v>
      </c>
      <c r="DEJ7" s="240">
        <f>'Inbound SOS &amp; EOD'!DSP29</f>
        <v>0</v>
      </c>
      <c r="DEK7" s="240">
        <f>'Inbound SOS &amp; EOD'!DSQ29</f>
        <v>0</v>
      </c>
      <c r="DEL7" s="240">
        <f>'Inbound SOS &amp; EOD'!DSR29</f>
        <v>0</v>
      </c>
      <c r="DEM7" s="240">
        <f>'Inbound SOS &amp; EOD'!DSS29</f>
        <v>0</v>
      </c>
      <c r="DEN7" s="240">
        <f>'Inbound SOS &amp; EOD'!DST29</f>
        <v>0</v>
      </c>
      <c r="DEO7" s="240">
        <f>'Inbound SOS &amp; EOD'!DSU29</f>
        <v>0</v>
      </c>
      <c r="DEP7" s="240">
        <f>'Inbound SOS &amp; EOD'!DSV29</f>
        <v>0</v>
      </c>
      <c r="DEQ7" s="240">
        <f>'Inbound SOS &amp; EOD'!DSW29</f>
        <v>0</v>
      </c>
      <c r="DER7" s="240">
        <f>'Inbound SOS &amp; EOD'!DSX29</f>
        <v>0</v>
      </c>
      <c r="DES7" s="240">
        <f>'Inbound SOS &amp; EOD'!DSY29</f>
        <v>0</v>
      </c>
      <c r="DET7" s="240">
        <f>'Inbound SOS &amp; EOD'!DSZ29</f>
        <v>0</v>
      </c>
      <c r="DEU7" s="240">
        <f>'Inbound SOS &amp; EOD'!DTA29</f>
        <v>0</v>
      </c>
      <c r="DEV7" s="240">
        <f>'Inbound SOS &amp; EOD'!DTB29</f>
        <v>0</v>
      </c>
      <c r="DEW7" s="240">
        <f>'Inbound SOS &amp; EOD'!DTC29</f>
        <v>0</v>
      </c>
      <c r="DEX7" s="240">
        <f>'Inbound SOS &amp; EOD'!DTD29</f>
        <v>0</v>
      </c>
      <c r="DEY7" s="240">
        <f>'Inbound SOS &amp; EOD'!DTE29</f>
        <v>0</v>
      </c>
      <c r="DEZ7" s="240">
        <f>'Inbound SOS &amp; EOD'!DTF29</f>
        <v>0</v>
      </c>
      <c r="DFA7" s="240">
        <f>'Inbound SOS &amp; EOD'!DTG29</f>
        <v>0</v>
      </c>
      <c r="DFB7" s="240">
        <f>'Inbound SOS &amp; EOD'!DTH29</f>
        <v>0</v>
      </c>
      <c r="DFC7" s="240">
        <f>'Inbound SOS &amp; EOD'!DTI29</f>
        <v>0</v>
      </c>
      <c r="DFD7" s="240">
        <f>'Inbound SOS &amp; EOD'!DTJ29</f>
        <v>0</v>
      </c>
      <c r="DFE7" s="240">
        <f>'Inbound SOS &amp; EOD'!DTK29</f>
        <v>0</v>
      </c>
      <c r="DFF7" s="240">
        <f>'Inbound SOS &amp; EOD'!DTL29</f>
        <v>0</v>
      </c>
      <c r="DFG7" s="240">
        <f>'Inbound SOS &amp; EOD'!DTM29</f>
        <v>0</v>
      </c>
      <c r="DFH7" s="240">
        <f>'Inbound SOS &amp; EOD'!DTN29</f>
        <v>0</v>
      </c>
      <c r="DFI7" s="240">
        <f>'Inbound SOS &amp; EOD'!DTO29</f>
        <v>0</v>
      </c>
      <c r="DFJ7" s="240">
        <f>'Inbound SOS &amp; EOD'!DTP29</f>
        <v>0</v>
      </c>
      <c r="DFK7" s="240">
        <f>'Inbound SOS &amp; EOD'!DTQ29</f>
        <v>0</v>
      </c>
      <c r="DFL7" s="240">
        <f>'Inbound SOS &amp; EOD'!DTR29</f>
        <v>0</v>
      </c>
      <c r="DFM7" s="240">
        <f>'Inbound SOS &amp; EOD'!DTS29</f>
        <v>0</v>
      </c>
      <c r="DFN7" s="240">
        <f>'Inbound SOS &amp; EOD'!DTT29</f>
        <v>0</v>
      </c>
      <c r="DFO7" s="240">
        <f>'Inbound SOS &amp; EOD'!DTU29</f>
        <v>0</v>
      </c>
      <c r="DFP7" s="240">
        <f>'Inbound SOS &amp; EOD'!DTV29</f>
        <v>0</v>
      </c>
      <c r="DFQ7" s="240">
        <f>'Inbound SOS &amp; EOD'!DTW29</f>
        <v>0</v>
      </c>
      <c r="DFR7" s="240">
        <f>'Inbound SOS &amp; EOD'!DTX29</f>
        <v>0</v>
      </c>
      <c r="DFS7" s="240">
        <f>'Inbound SOS &amp; EOD'!DTY29</f>
        <v>0</v>
      </c>
      <c r="DFT7" s="240">
        <f>'Inbound SOS &amp; EOD'!DTZ29</f>
        <v>0</v>
      </c>
      <c r="DFU7" s="240">
        <f>'Inbound SOS &amp; EOD'!DUA29</f>
        <v>0</v>
      </c>
      <c r="DFV7" s="240">
        <f>'Inbound SOS &amp; EOD'!DUB29</f>
        <v>0</v>
      </c>
      <c r="DFW7" s="240">
        <f>'Inbound SOS &amp; EOD'!DUC29</f>
        <v>0</v>
      </c>
      <c r="DFX7" s="240">
        <f>'Inbound SOS &amp; EOD'!DUD29</f>
        <v>0</v>
      </c>
      <c r="DFY7" s="240">
        <f>'Inbound SOS &amp; EOD'!DUE29</f>
        <v>0</v>
      </c>
      <c r="DFZ7" s="240">
        <f>'Inbound SOS &amp; EOD'!DUF29</f>
        <v>0</v>
      </c>
      <c r="DGA7" s="240">
        <f>'Inbound SOS &amp; EOD'!DUG29</f>
        <v>0</v>
      </c>
      <c r="DGB7" s="240">
        <f>'Inbound SOS &amp; EOD'!DUH29</f>
        <v>0</v>
      </c>
      <c r="DGC7" s="240">
        <f>'Inbound SOS &amp; EOD'!DUI29</f>
        <v>0</v>
      </c>
      <c r="DGD7" s="240">
        <f>'Inbound SOS &amp; EOD'!DUJ29</f>
        <v>0</v>
      </c>
      <c r="DGE7" s="240">
        <f>'Inbound SOS &amp; EOD'!DUK29</f>
        <v>0</v>
      </c>
      <c r="DGF7" s="240">
        <f>'Inbound SOS &amp; EOD'!DUL29</f>
        <v>0</v>
      </c>
      <c r="DGG7" s="240">
        <f>'Inbound SOS &amp; EOD'!DUM29</f>
        <v>0</v>
      </c>
      <c r="DGH7" s="240">
        <f>'Inbound SOS &amp; EOD'!DUN29</f>
        <v>0</v>
      </c>
      <c r="DGI7" s="240">
        <f>'Inbound SOS &amp; EOD'!DUO29</f>
        <v>0</v>
      </c>
      <c r="DGJ7" s="240">
        <f>'Inbound SOS &amp; EOD'!DUP29</f>
        <v>0</v>
      </c>
      <c r="DGK7" s="240">
        <f>'Inbound SOS &amp; EOD'!DUQ29</f>
        <v>0</v>
      </c>
      <c r="DGL7" s="240">
        <f>'Inbound SOS &amp; EOD'!DUR29</f>
        <v>0</v>
      </c>
      <c r="DGM7" s="240">
        <f>'Inbound SOS &amp; EOD'!DUS29</f>
        <v>0</v>
      </c>
      <c r="DGN7" s="240">
        <f>'Inbound SOS &amp; EOD'!DUT29</f>
        <v>0</v>
      </c>
      <c r="DGO7" s="240">
        <f>'Inbound SOS &amp; EOD'!DUU29</f>
        <v>0</v>
      </c>
      <c r="DGP7" s="240">
        <f>'Inbound SOS &amp; EOD'!DUV29</f>
        <v>0</v>
      </c>
      <c r="DGQ7" s="240">
        <f>'Inbound SOS &amp; EOD'!DUW29</f>
        <v>0</v>
      </c>
      <c r="DGR7" s="240">
        <f>'Inbound SOS &amp; EOD'!DUX29</f>
        <v>0</v>
      </c>
      <c r="DGS7" s="240">
        <f>'Inbound SOS &amp; EOD'!DUY29</f>
        <v>0</v>
      </c>
      <c r="DGT7" s="240">
        <f>'Inbound SOS &amp; EOD'!DUZ29</f>
        <v>0</v>
      </c>
      <c r="DGU7" s="240">
        <f>'Inbound SOS &amp; EOD'!DVA29</f>
        <v>0</v>
      </c>
      <c r="DGV7" s="240">
        <f>'Inbound SOS &amp; EOD'!DVB29</f>
        <v>0</v>
      </c>
      <c r="DGW7" s="240">
        <f>'Inbound SOS &amp; EOD'!DVC29</f>
        <v>0</v>
      </c>
      <c r="DGX7" s="240">
        <f>'Inbound SOS &amp; EOD'!DVD29</f>
        <v>0</v>
      </c>
      <c r="DGY7" s="240">
        <f>'Inbound SOS &amp; EOD'!DVE29</f>
        <v>0</v>
      </c>
      <c r="DGZ7" s="240">
        <f>'Inbound SOS &amp; EOD'!DVF29</f>
        <v>0</v>
      </c>
      <c r="DHA7" s="240">
        <f>'Inbound SOS &amp; EOD'!DVG29</f>
        <v>0</v>
      </c>
      <c r="DHB7" s="240">
        <f>'Inbound SOS &amp; EOD'!DVH29</f>
        <v>0</v>
      </c>
      <c r="DHC7" s="240">
        <f>'Inbound SOS &amp; EOD'!DVI29</f>
        <v>0</v>
      </c>
      <c r="DHD7" s="240">
        <f>'Inbound SOS &amp; EOD'!DVJ29</f>
        <v>0</v>
      </c>
      <c r="DHE7" s="240">
        <f>'Inbound SOS &amp; EOD'!DVK29</f>
        <v>0</v>
      </c>
      <c r="DHF7" s="240">
        <f>'Inbound SOS &amp; EOD'!DVL29</f>
        <v>0</v>
      </c>
      <c r="DHG7" s="240">
        <f>'Inbound SOS &amp; EOD'!DVM29</f>
        <v>0</v>
      </c>
      <c r="DHH7" s="240">
        <f>'Inbound SOS &amp; EOD'!DVN29</f>
        <v>0</v>
      </c>
      <c r="DHI7" s="240">
        <f>'Inbound SOS &amp; EOD'!DVO29</f>
        <v>0</v>
      </c>
      <c r="DHJ7" s="240">
        <f>'Inbound SOS &amp; EOD'!DVP29</f>
        <v>0</v>
      </c>
      <c r="DHK7" s="240">
        <f>'Inbound SOS &amp; EOD'!DVQ29</f>
        <v>0</v>
      </c>
      <c r="DHL7" s="240">
        <f>'Inbound SOS &amp; EOD'!DVR29</f>
        <v>0</v>
      </c>
      <c r="DHM7" s="240">
        <f>'Inbound SOS &amp; EOD'!DVS29</f>
        <v>0</v>
      </c>
      <c r="DHN7" s="240">
        <f>'Inbound SOS &amp; EOD'!DVT29</f>
        <v>0</v>
      </c>
      <c r="DHO7" s="240">
        <f>'Inbound SOS &amp; EOD'!DVU29</f>
        <v>0</v>
      </c>
      <c r="DHP7" s="240">
        <f>'Inbound SOS &amp; EOD'!DVV29</f>
        <v>0</v>
      </c>
      <c r="DHQ7" s="240">
        <f>'Inbound SOS &amp; EOD'!DVW29</f>
        <v>0</v>
      </c>
      <c r="DHR7" s="240">
        <f>'Inbound SOS &amp; EOD'!DVX29</f>
        <v>0</v>
      </c>
      <c r="DHS7" s="240">
        <f>'Inbound SOS &amp; EOD'!DVY29</f>
        <v>0</v>
      </c>
      <c r="DHT7" s="240">
        <f>'Inbound SOS &amp; EOD'!DVZ29</f>
        <v>0</v>
      </c>
      <c r="DHU7" s="240">
        <f>'Inbound SOS &amp; EOD'!DWA29</f>
        <v>0</v>
      </c>
      <c r="DHV7" s="240">
        <f>'Inbound SOS &amp; EOD'!DWB29</f>
        <v>0</v>
      </c>
      <c r="DHW7" s="240">
        <f>'Inbound SOS &amp; EOD'!DWC29</f>
        <v>0</v>
      </c>
      <c r="DHX7" s="240">
        <f>'Inbound SOS &amp; EOD'!DWD29</f>
        <v>0</v>
      </c>
      <c r="DHY7" s="240">
        <f>'Inbound SOS &amp; EOD'!DWE29</f>
        <v>0</v>
      </c>
      <c r="DHZ7" s="240">
        <f>'Inbound SOS &amp; EOD'!DWF29</f>
        <v>0</v>
      </c>
      <c r="DIA7" s="240">
        <f>'Inbound SOS &amp; EOD'!DWG29</f>
        <v>0</v>
      </c>
      <c r="DIB7" s="240">
        <f>'Inbound SOS &amp; EOD'!DWH29</f>
        <v>0</v>
      </c>
      <c r="DIC7" s="240">
        <f>'Inbound SOS &amp; EOD'!DWI29</f>
        <v>0</v>
      </c>
      <c r="DID7" s="240">
        <f>'Inbound SOS &amp; EOD'!DWJ29</f>
        <v>0</v>
      </c>
      <c r="DIE7" s="240">
        <f>'Inbound SOS &amp; EOD'!DWK29</f>
        <v>0</v>
      </c>
      <c r="DIF7" s="240">
        <f>'Inbound SOS &amp; EOD'!DWL29</f>
        <v>0</v>
      </c>
      <c r="DIG7" s="240">
        <f>'Inbound SOS &amp; EOD'!DWM29</f>
        <v>0</v>
      </c>
      <c r="DIH7" s="240">
        <f>'Inbound SOS &amp; EOD'!DWN29</f>
        <v>0</v>
      </c>
      <c r="DII7" s="240">
        <f>'Inbound SOS &amp; EOD'!DWO29</f>
        <v>0</v>
      </c>
      <c r="DIJ7" s="240">
        <f>'Inbound SOS &amp; EOD'!DWP29</f>
        <v>0</v>
      </c>
      <c r="DIK7" s="240">
        <f>'Inbound SOS &amp; EOD'!DWQ29</f>
        <v>0</v>
      </c>
      <c r="DIL7" s="240">
        <f>'Inbound SOS &amp; EOD'!DWR29</f>
        <v>0</v>
      </c>
      <c r="DIM7" s="240">
        <f>'Inbound SOS &amp; EOD'!DWS29</f>
        <v>0</v>
      </c>
      <c r="DIN7" s="240">
        <f>'Inbound SOS &amp; EOD'!DWT29</f>
        <v>0</v>
      </c>
      <c r="DIO7" s="240">
        <f>'Inbound SOS &amp; EOD'!DWU29</f>
        <v>0</v>
      </c>
      <c r="DIP7" s="240">
        <f>'Inbound SOS &amp; EOD'!DWV29</f>
        <v>0</v>
      </c>
      <c r="DIQ7" s="240">
        <f>'Inbound SOS &amp; EOD'!DWW29</f>
        <v>0</v>
      </c>
      <c r="DIR7" s="240">
        <f>'Inbound SOS &amp; EOD'!DWX29</f>
        <v>0</v>
      </c>
      <c r="DIS7" s="240">
        <f>'Inbound SOS &amp; EOD'!DWY29</f>
        <v>0</v>
      </c>
      <c r="DIT7" s="240">
        <f>'Inbound SOS &amp; EOD'!DWZ29</f>
        <v>0</v>
      </c>
      <c r="DIU7" s="240">
        <f>'Inbound SOS &amp; EOD'!DXA29</f>
        <v>0</v>
      </c>
      <c r="DIV7" s="240">
        <f>'Inbound SOS &amp; EOD'!DXB29</f>
        <v>0</v>
      </c>
      <c r="DIW7" s="240">
        <f>'Inbound SOS &amp; EOD'!DXC29</f>
        <v>0</v>
      </c>
      <c r="DIX7" s="240">
        <f>'Inbound SOS &amp; EOD'!DXD29</f>
        <v>0</v>
      </c>
      <c r="DIY7" s="240">
        <f>'Inbound SOS &amp; EOD'!DXE29</f>
        <v>0</v>
      </c>
      <c r="DIZ7" s="240">
        <f>'Inbound SOS &amp; EOD'!DXF29</f>
        <v>0</v>
      </c>
      <c r="DJA7" s="240">
        <f>'Inbound SOS &amp; EOD'!DXG29</f>
        <v>0</v>
      </c>
      <c r="DJB7" s="240">
        <f>'Inbound SOS &amp; EOD'!DXH29</f>
        <v>0</v>
      </c>
      <c r="DJC7" s="240">
        <f>'Inbound SOS &amp; EOD'!DXI29</f>
        <v>0</v>
      </c>
      <c r="DJD7" s="240">
        <f>'Inbound SOS &amp; EOD'!DXJ29</f>
        <v>0</v>
      </c>
      <c r="DJE7" s="240">
        <f>'Inbound SOS &amp; EOD'!DXK29</f>
        <v>0</v>
      </c>
      <c r="DJF7" s="240">
        <f>'Inbound SOS &amp; EOD'!DXL29</f>
        <v>0</v>
      </c>
      <c r="DJG7" s="240">
        <f>'Inbound SOS &amp; EOD'!DXM29</f>
        <v>0</v>
      </c>
      <c r="DJH7" s="240">
        <f>'Inbound SOS &amp; EOD'!DXN29</f>
        <v>0</v>
      </c>
      <c r="DJI7" s="240">
        <f>'Inbound SOS &amp; EOD'!DXO29</f>
        <v>0</v>
      </c>
      <c r="DJJ7" s="240">
        <f>'Inbound SOS &amp; EOD'!DXP29</f>
        <v>0</v>
      </c>
      <c r="DJK7" s="240">
        <f>'Inbound SOS &amp; EOD'!DXQ29</f>
        <v>0</v>
      </c>
      <c r="DJL7" s="240">
        <f>'Inbound SOS &amp; EOD'!DXR29</f>
        <v>0</v>
      </c>
      <c r="DJM7" s="240">
        <f>'Inbound SOS &amp; EOD'!DXS29</f>
        <v>0</v>
      </c>
      <c r="DJN7" s="240">
        <f>'Inbound SOS &amp; EOD'!DXT29</f>
        <v>0</v>
      </c>
      <c r="DJO7" s="240">
        <f>'Inbound SOS &amp; EOD'!DXU29</f>
        <v>0</v>
      </c>
      <c r="DJP7" s="240">
        <f>'Inbound SOS &amp; EOD'!DXV29</f>
        <v>0</v>
      </c>
      <c r="DJQ7" s="240">
        <f>'Inbound SOS &amp; EOD'!DXW29</f>
        <v>0</v>
      </c>
      <c r="DJR7" s="240">
        <f>'Inbound SOS &amp; EOD'!DXX29</f>
        <v>0</v>
      </c>
      <c r="DJS7" s="240">
        <f>'Inbound SOS &amp; EOD'!DXY29</f>
        <v>0</v>
      </c>
      <c r="DJT7" s="240">
        <f>'Inbound SOS &amp; EOD'!DXZ29</f>
        <v>0</v>
      </c>
      <c r="DJU7" s="240">
        <f>'Inbound SOS &amp; EOD'!DYA29</f>
        <v>0</v>
      </c>
      <c r="DJV7" s="240">
        <f>'Inbound SOS &amp; EOD'!DYB29</f>
        <v>0</v>
      </c>
      <c r="DJW7" s="240">
        <f>'Inbound SOS &amp; EOD'!DYC29</f>
        <v>0</v>
      </c>
      <c r="DJX7" s="240">
        <f>'Inbound SOS &amp; EOD'!DYD29</f>
        <v>0</v>
      </c>
      <c r="DJY7" s="240">
        <f>'Inbound SOS &amp; EOD'!DYE29</f>
        <v>0</v>
      </c>
      <c r="DJZ7" s="240">
        <f>'Inbound SOS &amp; EOD'!DYF29</f>
        <v>0</v>
      </c>
      <c r="DKA7" s="240">
        <f>'Inbound SOS &amp; EOD'!DYG29</f>
        <v>0</v>
      </c>
      <c r="DKB7" s="240">
        <f>'Inbound SOS &amp; EOD'!DYH29</f>
        <v>0</v>
      </c>
      <c r="DKC7" s="240">
        <f>'Inbound SOS &amp; EOD'!DYI29</f>
        <v>0</v>
      </c>
      <c r="DKD7" s="240">
        <f>'Inbound SOS &amp; EOD'!DYJ29</f>
        <v>0</v>
      </c>
      <c r="DKE7" s="240">
        <f>'Inbound SOS &amp; EOD'!DYK29</f>
        <v>0</v>
      </c>
      <c r="DKF7" s="240">
        <f>'Inbound SOS &amp; EOD'!DYL29</f>
        <v>0</v>
      </c>
      <c r="DKG7" s="240">
        <f>'Inbound SOS &amp; EOD'!DYM29</f>
        <v>0</v>
      </c>
      <c r="DKH7" s="240">
        <f>'Inbound SOS &amp; EOD'!DYN29</f>
        <v>0</v>
      </c>
      <c r="DKI7" s="240">
        <f>'Inbound SOS &amp; EOD'!DYO29</f>
        <v>0</v>
      </c>
      <c r="DKJ7" s="240">
        <f>'Inbound SOS &amp; EOD'!DYP29</f>
        <v>0</v>
      </c>
      <c r="DKK7" s="240">
        <f>'Inbound SOS &amp; EOD'!DYQ29</f>
        <v>0</v>
      </c>
      <c r="DKL7" s="240">
        <f>'Inbound SOS &amp; EOD'!DYR29</f>
        <v>0</v>
      </c>
      <c r="DKM7" s="240">
        <f>'Inbound SOS &amp; EOD'!DYS29</f>
        <v>0</v>
      </c>
      <c r="DKN7" s="240">
        <f>'Inbound SOS &amp; EOD'!DYT29</f>
        <v>0</v>
      </c>
      <c r="DKO7" s="240">
        <f>'Inbound SOS &amp; EOD'!DYU29</f>
        <v>0</v>
      </c>
      <c r="DKP7" s="240">
        <f>'Inbound SOS &amp; EOD'!DYV29</f>
        <v>0</v>
      </c>
      <c r="DKQ7" s="240">
        <f>'Inbound SOS &amp; EOD'!DYW29</f>
        <v>0</v>
      </c>
      <c r="DKR7" s="240">
        <f>'Inbound SOS &amp; EOD'!DYX29</f>
        <v>0</v>
      </c>
      <c r="DKS7" s="240">
        <f>'Inbound SOS &amp; EOD'!DYY29</f>
        <v>0</v>
      </c>
      <c r="DKT7" s="240">
        <f>'Inbound SOS &amp; EOD'!DYZ29</f>
        <v>0</v>
      </c>
      <c r="DKU7" s="240">
        <f>'Inbound SOS &amp; EOD'!DZA29</f>
        <v>0</v>
      </c>
      <c r="DKV7" s="240">
        <f>'Inbound SOS &amp; EOD'!DZB29</f>
        <v>0</v>
      </c>
      <c r="DKW7" s="240">
        <f>'Inbound SOS &amp; EOD'!DZC29</f>
        <v>0</v>
      </c>
      <c r="DKX7" s="240">
        <f>'Inbound SOS &amp; EOD'!DZD29</f>
        <v>0</v>
      </c>
      <c r="DKY7" s="240">
        <f>'Inbound SOS &amp; EOD'!DZE29</f>
        <v>0</v>
      </c>
      <c r="DKZ7" s="240">
        <f>'Inbound SOS &amp; EOD'!DZF29</f>
        <v>0</v>
      </c>
      <c r="DLA7" s="240">
        <f>'Inbound SOS &amp; EOD'!DZG29</f>
        <v>0</v>
      </c>
      <c r="DLB7" s="240">
        <f>'Inbound SOS &amp; EOD'!DZH29</f>
        <v>0</v>
      </c>
      <c r="DLC7" s="240">
        <f>'Inbound SOS &amp; EOD'!DZI29</f>
        <v>0</v>
      </c>
      <c r="DLD7" s="240">
        <f>'Inbound SOS &amp; EOD'!DZJ29</f>
        <v>0</v>
      </c>
      <c r="DLE7" s="240">
        <f>'Inbound SOS &amp; EOD'!DZK29</f>
        <v>0</v>
      </c>
      <c r="DLF7" s="240">
        <f>'Inbound SOS &amp; EOD'!DZL29</f>
        <v>0</v>
      </c>
      <c r="DLG7" s="240">
        <f>'Inbound SOS &amp; EOD'!DZM29</f>
        <v>0</v>
      </c>
      <c r="DLH7" s="240">
        <f>'Inbound SOS &amp; EOD'!DZN29</f>
        <v>0</v>
      </c>
      <c r="DLI7" s="240">
        <f>'Inbound SOS &amp; EOD'!DZO29</f>
        <v>0</v>
      </c>
      <c r="DLJ7" s="240">
        <f>'Inbound SOS &amp; EOD'!DZP29</f>
        <v>0</v>
      </c>
      <c r="DLK7" s="240">
        <f>'Inbound SOS &amp; EOD'!DZQ29</f>
        <v>0</v>
      </c>
      <c r="DLL7" s="240">
        <f>'Inbound SOS &amp; EOD'!DZR29</f>
        <v>0</v>
      </c>
      <c r="DLM7" s="240">
        <f>'Inbound SOS &amp; EOD'!DZS29</f>
        <v>0</v>
      </c>
      <c r="DLN7" s="240">
        <f>'Inbound SOS &amp; EOD'!DZT29</f>
        <v>0</v>
      </c>
      <c r="DLO7" s="240">
        <f>'Inbound SOS &amp; EOD'!DZU29</f>
        <v>0</v>
      </c>
      <c r="DLP7" s="240">
        <f>'Inbound SOS &amp; EOD'!DZV29</f>
        <v>0</v>
      </c>
      <c r="DLQ7" s="240">
        <f>'Inbound SOS &amp; EOD'!DZW29</f>
        <v>0</v>
      </c>
      <c r="DLR7" s="240">
        <f>'Inbound SOS &amp; EOD'!DZX29</f>
        <v>0</v>
      </c>
      <c r="DLS7" s="240">
        <f>'Inbound SOS &amp; EOD'!DZY29</f>
        <v>0</v>
      </c>
      <c r="DLT7" s="240">
        <f>'Inbound SOS &amp; EOD'!DZZ29</f>
        <v>0</v>
      </c>
      <c r="DLU7" s="240">
        <f>'Inbound SOS &amp; EOD'!EAA29</f>
        <v>0</v>
      </c>
      <c r="DLV7" s="240">
        <f>'Inbound SOS &amp; EOD'!EAB29</f>
        <v>0</v>
      </c>
      <c r="DLW7" s="240">
        <f>'Inbound SOS &amp; EOD'!EAC29</f>
        <v>0</v>
      </c>
      <c r="DLX7" s="240">
        <f>'Inbound SOS &amp; EOD'!EAD29</f>
        <v>0</v>
      </c>
      <c r="DLY7" s="240">
        <f>'Inbound SOS &amp; EOD'!EAE29</f>
        <v>0</v>
      </c>
      <c r="DLZ7" s="240">
        <f>'Inbound SOS &amp; EOD'!EAF29</f>
        <v>0</v>
      </c>
      <c r="DMA7" s="240">
        <f>'Inbound SOS &amp; EOD'!EAG29</f>
        <v>0</v>
      </c>
      <c r="DMB7" s="240">
        <f>'Inbound SOS &amp; EOD'!EAH29</f>
        <v>0</v>
      </c>
      <c r="DMC7" s="240">
        <f>'Inbound SOS &amp; EOD'!EAI29</f>
        <v>0</v>
      </c>
      <c r="DMD7" s="240">
        <f>'Inbound SOS &amp; EOD'!EAJ29</f>
        <v>0</v>
      </c>
      <c r="DME7" s="240">
        <f>'Inbound SOS &amp; EOD'!EAK29</f>
        <v>0</v>
      </c>
      <c r="DMF7" s="240">
        <f>'Inbound SOS &amp; EOD'!EAL29</f>
        <v>0</v>
      </c>
      <c r="DMG7" s="240">
        <f>'Inbound SOS &amp; EOD'!EAM29</f>
        <v>0</v>
      </c>
      <c r="DMH7" s="240">
        <f>'Inbound SOS &amp; EOD'!EAN29</f>
        <v>0</v>
      </c>
      <c r="DMI7" s="240">
        <f>'Inbound SOS &amp; EOD'!EAO29</f>
        <v>0</v>
      </c>
      <c r="DMJ7" s="240">
        <f>'Inbound SOS &amp; EOD'!EAP29</f>
        <v>0</v>
      </c>
      <c r="DMK7" s="240">
        <f>'Inbound SOS &amp; EOD'!EAQ29</f>
        <v>0</v>
      </c>
      <c r="DML7" s="240">
        <f>'Inbound SOS &amp; EOD'!EAR29</f>
        <v>0</v>
      </c>
      <c r="DMM7" s="240">
        <f>'Inbound SOS &amp; EOD'!EAS29</f>
        <v>0</v>
      </c>
      <c r="DMN7" s="240">
        <f>'Inbound SOS &amp; EOD'!EAT29</f>
        <v>0</v>
      </c>
      <c r="DMO7" s="240">
        <f>'Inbound SOS &amp; EOD'!EAU29</f>
        <v>0</v>
      </c>
      <c r="DMP7" s="240">
        <f>'Inbound SOS &amp; EOD'!EAV29</f>
        <v>0</v>
      </c>
      <c r="DMQ7" s="240">
        <f>'Inbound SOS &amp; EOD'!EAW29</f>
        <v>0</v>
      </c>
      <c r="DMR7" s="240">
        <f>'Inbound SOS &amp; EOD'!EAX29</f>
        <v>0</v>
      </c>
      <c r="DMS7" s="240">
        <f>'Inbound SOS &amp; EOD'!EAY29</f>
        <v>0</v>
      </c>
      <c r="DMT7" s="240">
        <f>'Inbound SOS &amp; EOD'!EAZ29</f>
        <v>0</v>
      </c>
      <c r="DMU7" s="240">
        <f>'Inbound SOS &amp; EOD'!EBA29</f>
        <v>0</v>
      </c>
      <c r="DMV7" s="240">
        <f>'Inbound SOS &amp; EOD'!EBB29</f>
        <v>0</v>
      </c>
      <c r="DMW7" s="240">
        <f>'Inbound SOS &amp; EOD'!EBC29</f>
        <v>0</v>
      </c>
      <c r="DMX7" s="240">
        <f>'Inbound SOS &amp; EOD'!EBD29</f>
        <v>0</v>
      </c>
      <c r="DMY7" s="240">
        <f>'Inbound SOS &amp; EOD'!EBE29</f>
        <v>0</v>
      </c>
      <c r="DMZ7" s="240">
        <f>'Inbound SOS &amp; EOD'!EBF29</f>
        <v>0</v>
      </c>
      <c r="DNA7" s="240">
        <f>'Inbound SOS &amp; EOD'!EBG29</f>
        <v>0</v>
      </c>
      <c r="DNB7" s="240">
        <f>'Inbound SOS &amp; EOD'!EBH29</f>
        <v>0</v>
      </c>
      <c r="DNC7" s="240">
        <f>'Inbound SOS &amp; EOD'!EBI29</f>
        <v>0</v>
      </c>
      <c r="DND7" s="240">
        <f>'Inbound SOS &amp; EOD'!EBJ29</f>
        <v>0</v>
      </c>
      <c r="DNE7" s="240">
        <f>'Inbound SOS &amp; EOD'!EBK29</f>
        <v>0</v>
      </c>
      <c r="DNF7" s="240">
        <f>'Inbound SOS &amp; EOD'!EBL29</f>
        <v>0</v>
      </c>
      <c r="DNG7" s="240">
        <f>'Inbound SOS &amp; EOD'!EBM29</f>
        <v>0</v>
      </c>
      <c r="DNH7" s="240">
        <f>'Inbound SOS &amp; EOD'!EBN29</f>
        <v>0</v>
      </c>
      <c r="DNI7" s="240">
        <f>'Inbound SOS &amp; EOD'!EBO29</f>
        <v>0</v>
      </c>
      <c r="DNJ7" s="240">
        <f>'Inbound SOS &amp; EOD'!EBP29</f>
        <v>0</v>
      </c>
      <c r="DNK7" s="240">
        <f>'Inbound SOS &amp; EOD'!EBQ29</f>
        <v>0</v>
      </c>
      <c r="DNL7" s="240">
        <f>'Inbound SOS &amp; EOD'!EBR29</f>
        <v>0</v>
      </c>
      <c r="DNM7" s="240">
        <f>'Inbound SOS &amp; EOD'!EBS29</f>
        <v>0</v>
      </c>
      <c r="DNN7" s="240">
        <f>'Inbound SOS &amp; EOD'!EBT29</f>
        <v>0</v>
      </c>
      <c r="DNO7" s="240">
        <f>'Inbound SOS &amp; EOD'!EBU29</f>
        <v>0</v>
      </c>
      <c r="DNP7" s="240">
        <f>'Inbound SOS &amp; EOD'!EBV29</f>
        <v>0</v>
      </c>
      <c r="DNQ7" s="240">
        <f>'Inbound SOS &amp; EOD'!EBW29</f>
        <v>0</v>
      </c>
      <c r="DNR7" s="240">
        <f>'Inbound SOS &amp; EOD'!EBX29</f>
        <v>0</v>
      </c>
      <c r="DNS7" s="240">
        <f>'Inbound SOS &amp; EOD'!EBY29</f>
        <v>0</v>
      </c>
      <c r="DNT7" s="240">
        <f>'Inbound SOS &amp; EOD'!EBZ29</f>
        <v>0</v>
      </c>
      <c r="DNU7" s="240">
        <f>'Inbound SOS &amp; EOD'!ECA29</f>
        <v>0</v>
      </c>
      <c r="DNV7" s="240">
        <f>'Inbound SOS &amp; EOD'!ECB29</f>
        <v>0</v>
      </c>
      <c r="DNW7" s="240">
        <f>'Inbound SOS &amp; EOD'!ECC29</f>
        <v>0</v>
      </c>
      <c r="DNX7" s="240">
        <f>'Inbound SOS &amp; EOD'!ECD29</f>
        <v>0</v>
      </c>
      <c r="DNY7" s="240">
        <f>'Inbound SOS &amp; EOD'!ECE29</f>
        <v>0</v>
      </c>
      <c r="DNZ7" s="240">
        <f>'Inbound SOS &amp; EOD'!ECF29</f>
        <v>0</v>
      </c>
      <c r="DOA7" s="240">
        <f>'Inbound SOS &amp; EOD'!ECG29</f>
        <v>0</v>
      </c>
      <c r="DOB7" s="240">
        <f>'Inbound SOS &amp; EOD'!ECH29</f>
        <v>0</v>
      </c>
      <c r="DOC7" s="240">
        <f>'Inbound SOS &amp; EOD'!ECI29</f>
        <v>0</v>
      </c>
      <c r="DOD7" s="240">
        <f>'Inbound SOS &amp; EOD'!ECJ29</f>
        <v>0</v>
      </c>
      <c r="DOE7" s="240">
        <f>'Inbound SOS &amp; EOD'!ECK29</f>
        <v>0</v>
      </c>
      <c r="DOF7" s="240">
        <f>'Inbound SOS &amp; EOD'!ECL29</f>
        <v>0</v>
      </c>
      <c r="DOG7" s="240">
        <f>'Inbound SOS &amp; EOD'!ECM29</f>
        <v>0</v>
      </c>
      <c r="DOH7" s="240">
        <f>'Inbound SOS &amp; EOD'!ECN29</f>
        <v>0</v>
      </c>
      <c r="DOI7" s="240">
        <f>'Inbound SOS &amp; EOD'!ECO29</f>
        <v>0</v>
      </c>
      <c r="DOJ7" s="240">
        <f>'Inbound SOS &amp; EOD'!ECP29</f>
        <v>0</v>
      </c>
      <c r="DOK7" s="240">
        <f>'Inbound SOS &amp; EOD'!ECQ29</f>
        <v>0</v>
      </c>
      <c r="DOL7" s="240">
        <f>'Inbound SOS &amp; EOD'!ECR29</f>
        <v>0</v>
      </c>
      <c r="DOM7" s="240">
        <f>'Inbound SOS &amp; EOD'!ECS29</f>
        <v>0</v>
      </c>
      <c r="DON7" s="240">
        <f>'Inbound SOS &amp; EOD'!ECT29</f>
        <v>0</v>
      </c>
      <c r="DOO7" s="240">
        <f>'Inbound SOS &amp; EOD'!ECU29</f>
        <v>0</v>
      </c>
      <c r="DOP7" s="240">
        <f>'Inbound SOS &amp; EOD'!ECV29</f>
        <v>0</v>
      </c>
      <c r="DOQ7" s="240">
        <f>'Inbound SOS &amp; EOD'!ECW29</f>
        <v>0</v>
      </c>
      <c r="DOR7" s="240">
        <f>'Inbound SOS &amp; EOD'!ECX29</f>
        <v>0</v>
      </c>
      <c r="DOS7" s="240">
        <f>'Inbound SOS &amp; EOD'!ECY29</f>
        <v>0</v>
      </c>
      <c r="DOT7" s="240">
        <f>'Inbound SOS &amp; EOD'!ECZ29</f>
        <v>0</v>
      </c>
      <c r="DOU7" s="240">
        <f>'Inbound SOS &amp; EOD'!EDA29</f>
        <v>0</v>
      </c>
      <c r="DOV7" s="240">
        <f>'Inbound SOS &amp; EOD'!EDB29</f>
        <v>0</v>
      </c>
      <c r="DOW7" s="240">
        <f>'Inbound SOS &amp; EOD'!EDC29</f>
        <v>0</v>
      </c>
      <c r="DOX7" s="240">
        <f>'Inbound SOS &amp; EOD'!EDD29</f>
        <v>0</v>
      </c>
      <c r="DOY7" s="240">
        <f>'Inbound SOS &amp; EOD'!EDE29</f>
        <v>0</v>
      </c>
      <c r="DOZ7" s="240">
        <f>'Inbound SOS &amp; EOD'!EDF29</f>
        <v>0</v>
      </c>
      <c r="DPA7" s="240">
        <f>'Inbound SOS &amp; EOD'!EDG29</f>
        <v>0</v>
      </c>
      <c r="DPB7" s="240">
        <f>'Inbound SOS &amp; EOD'!EDH29</f>
        <v>0</v>
      </c>
      <c r="DPC7" s="240">
        <f>'Inbound SOS &amp; EOD'!EDI29</f>
        <v>0</v>
      </c>
      <c r="DPD7" s="240">
        <f>'Inbound SOS &amp; EOD'!EDJ29</f>
        <v>0</v>
      </c>
      <c r="DPE7" s="240">
        <f>'Inbound SOS &amp; EOD'!EDK29</f>
        <v>0</v>
      </c>
      <c r="DPF7" s="240">
        <f>'Inbound SOS &amp; EOD'!EDL29</f>
        <v>0</v>
      </c>
      <c r="DPG7" s="240">
        <f>'Inbound SOS &amp; EOD'!EDM29</f>
        <v>0</v>
      </c>
      <c r="DPH7" s="240">
        <f>'Inbound SOS &amp; EOD'!EDN29</f>
        <v>0</v>
      </c>
      <c r="DPI7" s="240">
        <f>'Inbound SOS &amp; EOD'!EDO29</f>
        <v>0</v>
      </c>
      <c r="DPJ7" s="240">
        <f>'Inbound SOS &amp; EOD'!EDP29</f>
        <v>0</v>
      </c>
      <c r="DPK7" s="240">
        <f>'Inbound SOS &amp; EOD'!EDQ29</f>
        <v>0</v>
      </c>
      <c r="DPL7" s="240">
        <f>'Inbound SOS &amp; EOD'!EDR29</f>
        <v>0</v>
      </c>
      <c r="DPM7" s="240">
        <f>'Inbound SOS &amp; EOD'!EDS29</f>
        <v>0</v>
      </c>
      <c r="DPN7" s="240">
        <f>'Inbound SOS &amp; EOD'!EDT29</f>
        <v>0</v>
      </c>
      <c r="DPO7" s="240">
        <f>'Inbound SOS &amp; EOD'!EDU29</f>
        <v>0</v>
      </c>
      <c r="DPP7" s="240">
        <f>'Inbound SOS &amp; EOD'!EDV29</f>
        <v>0</v>
      </c>
      <c r="DPQ7" s="240">
        <f>'Inbound SOS &amp; EOD'!EDW29</f>
        <v>0</v>
      </c>
      <c r="DPR7" s="240">
        <f>'Inbound SOS &amp; EOD'!EDX29</f>
        <v>0</v>
      </c>
      <c r="DPS7" s="240">
        <f>'Inbound SOS &amp; EOD'!EDY29</f>
        <v>0</v>
      </c>
      <c r="DPT7" s="240">
        <f>'Inbound SOS &amp; EOD'!EDZ29</f>
        <v>0</v>
      </c>
      <c r="DPU7" s="240">
        <f>'Inbound SOS &amp; EOD'!EEA29</f>
        <v>0</v>
      </c>
      <c r="DPV7" s="240">
        <f>'Inbound SOS &amp; EOD'!EEB29</f>
        <v>0</v>
      </c>
      <c r="DPW7" s="240">
        <f>'Inbound SOS &amp; EOD'!EEC29</f>
        <v>0</v>
      </c>
      <c r="DPX7" s="240">
        <f>'Inbound SOS &amp; EOD'!EED29</f>
        <v>0</v>
      </c>
      <c r="DPY7" s="240">
        <f>'Inbound SOS &amp; EOD'!EEE29</f>
        <v>0</v>
      </c>
      <c r="DPZ7" s="240">
        <f>'Inbound SOS &amp; EOD'!EEF29</f>
        <v>0</v>
      </c>
      <c r="DQA7" s="240">
        <f>'Inbound SOS &amp; EOD'!EEG29</f>
        <v>0</v>
      </c>
      <c r="DQB7" s="240">
        <f>'Inbound SOS &amp; EOD'!EEH29</f>
        <v>0</v>
      </c>
      <c r="DQC7" s="240">
        <f>'Inbound SOS &amp; EOD'!EEI29</f>
        <v>0</v>
      </c>
      <c r="DQD7" s="240">
        <f>'Inbound SOS &amp; EOD'!EEJ29</f>
        <v>0</v>
      </c>
      <c r="DQE7" s="240">
        <f>'Inbound SOS &amp; EOD'!EEK29</f>
        <v>0</v>
      </c>
      <c r="DQF7" s="240">
        <f>'Inbound SOS &amp; EOD'!EEL29</f>
        <v>0</v>
      </c>
      <c r="DQG7" s="240">
        <f>'Inbound SOS &amp; EOD'!EEM29</f>
        <v>0</v>
      </c>
      <c r="DQH7" s="240">
        <f>'Inbound SOS &amp; EOD'!EEN29</f>
        <v>0</v>
      </c>
      <c r="DQI7" s="240">
        <f>'Inbound SOS &amp; EOD'!EEO29</f>
        <v>0</v>
      </c>
      <c r="DQJ7" s="240">
        <f>'Inbound SOS &amp; EOD'!EEP29</f>
        <v>0</v>
      </c>
      <c r="DQK7" s="240">
        <f>'Inbound SOS &amp; EOD'!EEQ29</f>
        <v>0</v>
      </c>
      <c r="DQL7" s="240">
        <f>'Inbound SOS &amp; EOD'!EER29</f>
        <v>0</v>
      </c>
      <c r="DQM7" s="240">
        <f>'Inbound SOS &amp; EOD'!EES29</f>
        <v>0</v>
      </c>
      <c r="DQN7" s="240">
        <f>'Inbound SOS &amp; EOD'!EET29</f>
        <v>0</v>
      </c>
      <c r="DQO7" s="240">
        <f>'Inbound SOS &amp; EOD'!EEU29</f>
        <v>0</v>
      </c>
      <c r="DQP7" s="240">
        <f>'Inbound SOS &amp; EOD'!EEV29</f>
        <v>0</v>
      </c>
      <c r="DQQ7" s="240">
        <f>'Inbound SOS &amp; EOD'!EEW29</f>
        <v>0</v>
      </c>
      <c r="DQR7" s="240">
        <f>'Inbound SOS &amp; EOD'!EEX29</f>
        <v>0</v>
      </c>
      <c r="DQS7" s="240">
        <f>'Inbound SOS &amp; EOD'!EEY29</f>
        <v>0</v>
      </c>
      <c r="DQT7" s="240">
        <f>'Inbound SOS &amp; EOD'!EEZ29</f>
        <v>0</v>
      </c>
      <c r="DQU7" s="240">
        <f>'Inbound SOS &amp; EOD'!EFA29</f>
        <v>0</v>
      </c>
      <c r="DQV7" s="240">
        <f>'Inbound SOS &amp; EOD'!EFB29</f>
        <v>0</v>
      </c>
      <c r="DQW7" s="240">
        <f>'Inbound SOS &amp; EOD'!EFC29</f>
        <v>0</v>
      </c>
      <c r="DQX7" s="240">
        <f>'Inbound SOS &amp; EOD'!EFD29</f>
        <v>0</v>
      </c>
      <c r="DQY7" s="240">
        <f>'Inbound SOS &amp; EOD'!EFE29</f>
        <v>0</v>
      </c>
      <c r="DQZ7" s="240">
        <f>'Inbound SOS &amp; EOD'!EFF29</f>
        <v>0</v>
      </c>
      <c r="DRA7" s="240">
        <f>'Inbound SOS &amp; EOD'!EFG29</f>
        <v>0</v>
      </c>
      <c r="DRB7" s="240">
        <f>'Inbound SOS &amp; EOD'!EFH29</f>
        <v>0</v>
      </c>
      <c r="DRC7" s="240">
        <f>'Inbound SOS &amp; EOD'!EFI29</f>
        <v>0</v>
      </c>
      <c r="DRD7" s="240">
        <f>'Inbound SOS &amp; EOD'!EFJ29</f>
        <v>0</v>
      </c>
      <c r="DRE7" s="240">
        <f>'Inbound SOS &amp; EOD'!EFK29</f>
        <v>0</v>
      </c>
      <c r="DRF7" s="240">
        <f>'Inbound SOS &amp; EOD'!EFL29</f>
        <v>0</v>
      </c>
      <c r="DRG7" s="240">
        <f>'Inbound SOS &amp; EOD'!EFM29</f>
        <v>0</v>
      </c>
      <c r="DRH7" s="240">
        <f>'Inbound SOS &amp; EOD'!EFN29</f>
        <v>0</v>
      </c>
      <c r="DRI7" s="240">
        <f>'Inbound SOS &amp; EOD'!EFO29</f>
        <v>0</v>
      </c>
      <c r="DRJ7" s="240">
        <f>'Inbound SOS &amp; EOD'!EFP29</f>
        <v>0</v>
      </c>
      <c r="DRK7" s="240">
        <f>'Inbound SOS &amp; EOD'!EFQ29</f>
        <v>0</v>
      </c>
      <c r="DRL7" s="240">
        <f>'Inbound SOS &amp; EOD'!EFR29</f>
        <v>0</v>
      </c>
      <c r="DRM7" s="240">
        <f>'Inbound SOS &amp; EOD'!EFS29</f>
        <v>0</v>
      </c>
      <c r="DRN7" s="240">
        <f>'Inbound SOS &amp; EOD'!EFT29</f>
        <v>0</v>
      </c>
      <c r="DRO7" s="240">
        <f>'Inbound SOS &amp; EOD'!EFU29</f>
        <v>0</v>
      </c>
      <c r="DRP7" s="240">
        <f>'Inbound SOS &amp; EOD'!EFV29</f>
        <v>0</v>
      </c>
      <c r="DRQ7" s="240">
        <f>'Inbound SOS &amp; EOD'!EFW29</f>
        <v>0</v>
      </c>
      <c r="DRR7" s="240">
        <f>'Inbound SOS &amp; EOD'!EFX29</f>
        <v>0</v>
      </c>
      <c r="DRS7" s="240">
        <f>'Inbound SOS &amp; EOD'!EFY29</f>
        <v>0</v>
      </c>
      <c r="DRT7" s="240">
        <f>'Inbound SOS &amp; EOD'!EFZ29</f>
        <v>0</v>
      </c>
      <c r="DRU7" s="240">
        <f>'Inbound SOS &amp; EOD'!EGA29</f>
        <v>0</v>
      </c>
      <c r="DRV7" s="240">
        <f>'Inbound SOS &amp; EOD'!EGB29</f>
        <v>0</v>
      </c>
      <c r="DRW7" s="240">
        <f>'Inbound SOS &amp; EOD'!EGC29</f>
        <v>0</v>
      </c>
      <c r="DRX7" s="240">
        <f>'Inbound SOS &amp; EOD'!EGD29</f>
        <v>0</v>
      </c>
      <c r="DRY7" s="240">
        <f>'Inbound SOS &amp; EOD'!EGE29</f>
        <v>0</v>
      </c>
      <c r="DRZ7" s="240">
        <f>'Inbound SOS &amp; EOD'!EGF29</f>
        <v>0</v>
      </c>
      <c r="DSA7" s="240">
        <f>'Inbound SOS &amp; EOD'!EGG29</f>
        <v>0</v>
      </c>
      <c r="DSB7" s="240">
        <f>'Inbound SOS &amp; EOD'!EGH29</f>
        <v>0</v>
      </c>
      <c r="DSC7" s="240">
        <f>'Inbound SOS &amp; EOD'!EGI29</f>
        <v>0</v>
      </c>
      <c r="DSD7" s="240">
        <f>'Inbound SOS &amp; EOD'!EGJ29</f>
        <v>0</v>
      </c>
      <c r="DSE7" s="240">
        <f>'Inbound SOS &amp; EOD'!EGK29</f>
        <v>0</v>
      </c>
      <c r="DSF7" s="240">
        <f>'Inbound SOS &amp; EOD'!EGL29</f>
        <v>0</v>
      </c>
      <c r="DSG7" s="240">
        <f>'Inbound SOS &amp; EOD'!EGM29</f>
        <v>0</v>
      </c>
      <c r="DSH7" s="240">
        <f>'Inbound SOS &amp; EOD'!EGN29</f>
        <v>0</v>
      </c>
      <c r="DSI7" s="240">
        <f>'Inbound SOS &amp; EOD'!EGO29</f>
        <v>0</v>
      </c>
      <c r="DSJ7" s="240">
        <f>'Inbound SOS &amp; EOD'!EGP29</f>
        <v>0</v>
      </c>
      <c r="DSK7" s="240">
        <f>'Inbound SOS &amp; EOD'!EGQ29</f>
        <v>0</v>
      </c>
      <c r="DSL7" s="240">
        <f>'Inbound SOS &amp; EOD'!EGR29</f>
        <v>0</v>
      </c>
      <c r="DSM7" s="240">
        <f>'Inbound SOS &amp; EOD'!EGS29</f>
        <v>0</v>
      </c>
      <c r="DSN7" s="240">
        <f>'Inbound SOS &amp; EOD'!EGT29</f>
        <v>0</v>
      </c>
      <c r="DSO7" s="240">
        <f>'Inbound SOS &amp; EOD'!EGU29</f>
        <v>0</v>
      </c>
      <c r="DSP7" s="240">
        <f>'Inbound SOS &amp; EOD'!EGV29</f>
        <v>0</v>
      </c>
      <c r="DSQ7" s="240">
        <f>'Inbound SOS &amp; EOD'!EGW29</f>
        <v>0</v>
      </c>
      <c r="DSR7" s="240">
        <f>'Inbound SOS &amp; EOD'!EGX29</f>
        <v>0</v>
      </c>
      <c r="DSS7" s="240">
        <f>'Inbound SOS &amp; EOD'!EGY29</f>
        <v>0</v>
      </c>
      <c r="DST7" s="240">
        <f>'Inbound SOS &amp; EOD'!EGZ29</f>
        <v>0</v>
      </c>
      <c r="DSU7" s="240">
        <f>'Inbound SOS &amp; EOD'!EHA29</f>
        <v>0</v>
      </c>
      <c r="DSV7" s="240">
        <f>'Inbound SOS &amp; EOD'!EHB29</f>
        <v>0</v>
      </c>
      <c r="DSW7" s="240">
        <f>'Inbound SOS &amp; EOD'!EHC29</f>
        <v>0</v>
      </c>
      <c r="DSX7" s="240">
        <f>'Inbound SOS &amp; EOD'!EHD29</f>
        <v>0</v>
      </c>
      <c r="DSY7" s="240">
        <f>'Inbound SOS &amp; EOD'!EHE29</f>
        <v>0</v>
      </c>
      <c r="DSZ7" s="240">
        <f>'Inbound SOS &amp; EOD'!EHF29</f>
        <v>0</v>
      </c>
      <c r="DTA7" s="240">
        <f>'Inbound SOS &amp; EOD'!EHG29</f>
        <v>0</v>
      </c>
      <c r="DTB7" s="240">
        <f>'Inbound SOS &amp; EOD'!EHH29</f>
        <v>0</v>
      </c>
      <c r="DTC7" s="240">
        <f>'Inbound SOS &amp; EOD'!EHI29</f>
        <v>0</v>
      </c>
      <c r="DTD7" s="240">
        <f>'Inbound SOS &amp; EOD'!EHJ29</f>
        <v>0</v>
      </c>
      <c r="DTE7" s="240">
        <f>'Inbound SOS &amp; EOD'!EHK29</f>
        <v>0</v>
      </c>
      <c r="DTF7" s="240">
        <f>'Inbound SOS &amp; EOD'!EHL29</f>
        <v>0</v>
      </c>
      <c r="DTG7" s="240">
        <f>'Inbound SOS &amp; EOD'!EHM29</f>
        <v>0</v>
      </c>
      <c r="DTH7" s="240">
        <f>'Inbound SOS &amp; EOD'!EHN29</f>
        <v>0</v>
      </c>
      <c r="DTI7" s="240">
        <f>'Inbound SOS &amp; EOD'!EHO29</f>
        <v>0</v>
      </c>
      <c r="DTJ7" s="240">
        <f>'Inbound SOS &amp; EOD'!EHP29</f>
        <v>0</v>
      </c>
      <c r="DTK7" s="240">
        <f>'Inbound SOS &amp; EOD'!EHQ29</f>
        <v>0</v>
      </c>
      <c r="DTL7" s="240">
        <f>'Inbound SOS &amp; EOD'!EHR29</f>
        <v>0</v>
      </c>
      <c r="DTM7" s="240">
        <f>'Inbound SOS &amp; EOD'!EHS29</f>
        <v>0</v>
      </c>
      <c r="DTN7" s="240">
        <f>'Inbound SOS &amp; EOD'!EHT29</f>
        <v>0</v>
      </c>
      <c r="DTO7" s="240">
        <f>'Inbound SOS &amp; EOD'!EHU29</f>
        <v>0</v>
      </c>
      <c r="DTP7" s="240">
        <f>'Inbound SOS &amp; EOD'!EHV29</f>
        <v>0</v>
      </c>
      <c r="DTQ7" s="240">
        <f>'Inbound SOS &amp; EOD'!EHW29</f>
        <v>0</v>
      </c>
      <c r="DTR7" s="240">
        <f>'Inbound SOS &amp; EOD'!EHX29</f>
        <v>0</v>
      </c>
      <c r="DTS7" s="240">
        <f>'Inbound SOS &amp; EOD'!EHY29</f>
        <v>0</v>
      </c>
      <c r="DTT7" s="240">
        <f>'Inbound SOS &amp; EOD'!EHZ29</f>
        <v>0</v>
      </c>
      <c r="DTU7" s="240">
        <f>'Inbound SOS &amp; EOD'!EIA29</f>
        <v>0</v>
      </c>
      <c r="DTV7" s="240">
        <f>'Inbound SOS &amp; EOD'!EIB29</f>
        <v>0</v>
      </c>
      <c r="DTW7" s="240">
        <f>'Inbound SOS &amp; EOD'!EIC29</f>
        <v>0</v>
      </c>
      <c r="DTX7" s="240">
        <f>'Inbound SOS &amp; EOD'!EID29</f>
        <v>0</v>
      </c>
      <c r="DTY7" s="240">
        <f>'Inbound SOS &amp; EOD'!EIE29</f>
        <v>0</v>
      </c>
      <c r="DTZ7" s="240">
        <f>'Inbound SOS &amp; EOD'!EIF29</f>
        <v>0</v>
      </c>
      <c r="DUA7" s="240">
        <f>'Inbound SOS &amp; EOD'!EIG29</f>
        <v>0</v>
      </c>
      <c r="DUB7" s="240">
        <f>'Inbound SOS &amp; EOD'!EIH29</f>
        <v>0</v>
      </c>
      <c r="DUC7" s="240">
        <f>'Inbound SOS &amp; EOD'!EII29</f>
        <v>0</v>
      </c>
      <c r="DUD7" s="240">
        <f>'Inbound SOS &amp; EOD'!EIJ29</f>
        <v>0</v>
      </c>
      <c r="DUE7" s="240">
        <f>'Inbound SOS &amp; EOD'!EIK29</f>
        <v>0</v>
      </c>
      <c r="DUF7" s="240">
        <f>'Inbound SOS &amp; EOD'!EIL29</f>
        <v>0</v>
      </c>
      <c r="DUG7" s="240">
        <f>'Inbound SOS &amp; EOD'!EIM29</f>
        <v>0</v>
      </c>
      <c r="DUH7" s="240">
        <f>'Inbound SOS &amp; EOD'!EIN29</f>
        <v>0</v>
      </c>
      <c r="DUI7" s="240">
        <f>'Inbound SOS &amp; EOD'!EIO29</f>
        <v>0</v>
      </c>
      <c r="DUJ7" s="240">
        <f>'Inbound SOS &amp; EOD'!EIP29</f>
        <v>0</v>
      </c>
      <c r="DUK7" s="240">
        <f>'Inbound SOS &amp; EOD'!EIQ29</f>
        <v>0</v>
      </c>
      <c r="DUL7" s="240">
        <f>'Inbound SOS &amp; EOD'!EIR29</f>
        <v>0</v>
      </c>
      <c r="DUM7" s="240">
        <f>'Inbound SOS &amp; EOD'!EIS29</f>
        <v>0</v>
      </c>
      <c r="DUN7" s="240">
        <f>'Inbound SOS &amp; EOD'!EIT29</f>
        <v>0</v>
      </c>
      <c r="DUO7" s="240">
        <f>'Inbound SOS &amp; EOD'!EIU29</f>
        <v>0</v>
      </c>
      <c r="DUP7" s="240">
        <f>'Inbound SOS &amp; EOD'!EIV29</f>
        <v>0</v>
      </c>
      <c r="DUQ7" s="240">
        <f>'Inbound SOS &amp; EOD'!EIW29</f>
        <v>0</v>
      </c>
      <c r="DUR7" s="240">
        <f>'Inbound SOS &amp; EOD'!EIX29</f>
        <v>0</v>
      </c>
      <c r="DUS7" s="240">
        <f>'Inbound SOS &amp; EOD'!EIY29</f>
        <v>0</v>
      </c>
      <c r="DUT7" s="240">
        <f>'Inbound SOS &amp; EOD'!EIZ29</f>
        <v>0</v>
      </c>
      <c r="DUU7" s="240">
        <f>'Inbound SOS &amp; EOD'!EJA29</f>
        <v>0</v>
      </c>
      <c r="DUV7" s="240">
        <f>'Inbound SOS &amp; EOD'!EJB29</f>
        <v>0</v>
      </c>
      <c r="DUW7" s="240">
        <f>'Inbound SOS &amp; EOD'!EJC29</f>
        <v>0</v>
      </c>
      <c r="DUX7" s="240">
        <f>'Inbound SOS &amp; EOD'!EJD29</f>
        <v>0</v>
      </c>
      <c r="DUY7" s="240">
        <f>'Inbound SOS &amp; EOD'!EJE29</f>
        <v>0</v>
      </c>
      <c r="DUZ7" s="240">
        <f>'Inbound SOS &amp; EOD'!EJF29</f>
        <v>0</v>
      </c>
      <c r="DVA7" s="240">
        <f>'Inbound SOS &amp; EOD'!EJG29</f>
        <v>0</v>
      </c>
      <c r="DVB7" s="240">
        <f>'Inbound SOS &amp; EOD'!EJH29</f>
        <v>0</v>
      </c>
      <c r="DVC7" s="240">
        <f>'Inbound SOS &amp; EOD'!EJI29</f>
        <v>0</v>
      </c>
      <c r="DVD7" s="240">
        <f>'Inbound SOS &amp; EOD'!EJJ29</f>
        <v>0</v>
      </c>
      <c r="DVE7" s="240">
        <f>'Inbound SOS &amp; EOD'!EJK29</f>
        <v>0</v>
      </c>
      <c r="DVF7" s="240">
        <f>'Inbound SOS &amp; EOD'!EJL29</f>
        <v>0</v>
      </c>
      <c r="DVG7" s="240">
        <f>'Inbound SOS &amp; EOD'!EJM29</f>
        <v>0</v>
      </c>
      <c r="DVH7" s="240">
        <f>'Inbound SOS &amp; EOD'!EJN29</f>
        <v>0</v>
      </c>
      <c r="DVI7" s="240">
        <f>'Inbound SOS &amp; EOD'!EJO29</f>
        <v>0</v>
      </c>
      <c r="DVJ7" s="240">
        <f>'Inbound SOS &amp; EOD'!EJP29</f>
        <v>0</v>
      </c>
      <c r="DVK7" s="240">
        <f>'Inbound SOS &amp; EOD'!EJQ29</f>
        <v>0</v>
      </c>
      <c r="DVL7" s="240">
        <f>'Inbound SOS &amp; EOD'!EJR29</f>
        <v>0</v>
      </c>
      <c r="DVM7" s="240">
        <f>'Inbound SOS &amp; EOD'!EJS29</f>
        <v>0</v>
      </c>
      <c r="DVN7" s="240">
        <f>'Inbound SOS &amp; EOD'!EJT29</f>
        <v>0</v>
      </c>
      <c r="DVO7" s="240">
        <f>'Inbound SOS &amp; EOD'!EJU29</f>
        <v>0</v>
      </c>
      <c r="DVP7" s="240">
        <f>'Inbound SOS &amp; EOD'!EJV29</f>
        <v>0</v>
      </c>
      <c r="DVQ7" s="240">
        <f>'Inbound SOS &amp; EOD'!EJW29</f>
        <v>0</v>
      </c>
      <c r="DVR7" s="240">
        <f>'Inbound SOS &amp; EOD'!EJX29</f>
        <v>0</v>
      </c>
      <c r="DVS7" s="240">
        <f>'Inbound SOS &amp; EOD'!EJY29</f>
        <v>0</v>
      </c>
      <c r="DVT7" s="240">
        <f>'Inbound SOS &amp; EOD'!EJZ29</f>
        <v>0</v>
      </c>
      <c r="DVU7" s="240">
        <f>'Inbound SOS &amp; EOD'!EKA29</f>
        <v>0</v>
      </c>
      <c r="DVV7" s="240">
        <f>'Inbound SOS &amp; EOD'!EKB29</f>
        <v>0</v>
      </c>
      <c r="DVW7" s="240">
        <f>'Inbound SOS &amp; EOD'!EKC29</f>
        <v>0</v>
      </c>
      <c r="DVX7" s="240">
        <f>'Inbound SOS &amp; EOD'!EKD29</f>
        <v>0</v>
      </c>
      <c r="DVY7" s="240">
        <f>'Inbound SOS &amp; EOD'!EKE29</f>
        <v>0</v>
      </c>
      <c r="DVZ7" s="240">
        <f>'Inbound SOS &amp; EOD'!EKF29</f>
        <v>0</v>
      </c>
      <c r="DWA7" s="240">
        <f>'Inbound SOS &amp; EOD'!EKG29</f>
        <v>0</v>
      </c>
      <c r="DWB7" s="240">
        <f>'Inbound SOS &amp; EOD'!EKH29</f>
        <v>0</v>
      </c>
      <c r="DWC7" s="240">
        <f>'Inbound SOS &amp; EOD'!EKI29</f>
        <v>0</v>
      </c>
      <c r="DWD7" s="240">
        <f>'Inbound SOS &amp; EOD'!EKJ29</f>
        <v>0</v>
      </c>
      <c r="DWE7" s="240">
        <f>'Inbound SOS &amp; EOD'!EKK29</f>
        <v>0</v>
      </c>
      <c r="DWF7" s="240">
        <f>'Inbound SOS &amp; EOD'!EKL29</f>
        <v>0</v>
      </c>
      <c r="DWG7" s="240">
        <f>'Inbound SOS &amp; EOD'!EKM29</f>
        <v>0</v>
      </c>
      <c r="DWH7" s="240">
        <f>'Inbound SOS &amp; EOD'!EKN29</f>
        <v>0</v>
      </c>
      <c r="DWI7" s="240">
        <f>'Inbound SOS &amp; EOD'!EKO29</f>
        <v>0</v>
      </c>
      <c r="DWJ7" s="240">
        <f>'Inbound SOS &amp; EOD'!EKP29</f>
        <v>0</v>
      </c>
      <c r="DWK7" s="240">
        <f>'Inbound SOS &amp; EOD'!EKQ29</f>
        <v>0</v>
      </c>
      <c r="DWL7" s="240">
        <f>'Inbound SOS &amp; EOD'!EKR29</f>
        <v>0</v>
      </c>
      <c r="DWM7" s="240">
        <f>'Inbound SOS &amp; EOD'!EKS29</f>
        <v>0</v>
      </c>
      <c r="DWN7" s="240">
        <f>'Inbound SOS &amp; EOD'!EKT29</f>
        <v>0</v>
      </c>
      <c r="DWO7" s="240">
        <f>'Inbound SOS &amp; EOD'!EKU29</f>
        <v>0</v>
      </c>
      <c r="DWP7" s="240">
        <f>'Inbound SOS &amp; EOD'!EKV29</f>
        <v>0</v>
      </c>
      <c r="DWQ7" s="240">
        <f>'Inbound SOS &amp; EOD'!EKW29</f>
        <v>0</v>
      </c>
      <c r="DWR7" s="240">
        <f>'Inbound SOS &amp; EOD'!EKX29</f>
        <v>0</v>
      </c>
      <c r="DWS7" s="240">
        <f>'Inbound SOS &amp; EOD'!EKY29</f>
        <v>0</v>
      </c>
      <c r="DWT7" s="240">
        <f>'Inbound SOS &amp; EOD'!EKZ29</f>
        <v>0</v>
      </c>
      <c r="DWU7" s="240">
        <f>'Inbound SOS &amp; EOD'!ELA29</f>
        <v>0</v>
      </c>
      <c r="DWV7" s="240">
        <f>'Inbound SOS &amp; EOD'!ELB29</f>
        <v>0</v>
      </c>
      <c r="DWW7" s="240">
        <f>'Inbound SOS &amp; EOD'!ELC29</f>
        <v>0</v>
      </c>
      <c r="DWX7" s="240">
        <f>'Inbound SOS &amp; EOD'!ELD29</f>
        <v>0</v>
      </c>
      <c r="DWY7" s="240">
        <f>'Inbound SOS &amp; EOD'!ELE29</f>
        <v>0</v>
      </c>
      <c r="DWZ7" s="240">
        <f>'Inbound SOS &amp; EOD'!ELF29</f>
        <v>0</v>
      </c>
      <c r="DXA7" s="240">
        <f>'Inbound SOS &amp; EOD'!ELG29</f>
        <v>0</v>
      </c>
      <c r="DXB7" s="240">
        <f>'Inbound SOS &amp; EOD'!ELH29</f>
        <v>0</v>
      </c>
      <c r="DXC7" s="240">
        <f>'Inbound SOS &amp; EOD'!ELI29</f>
        <v>0</v>
      </c>
      <c r="DXD7" s="240">
        <f>'Inbound SOS &amp; EOD'!ELJ29</f>
        <v>0</v>
      </c>
      <c r="DXE7" s="240">
        <f>'Inbound SOS &amp; EOD'!ELK29</f>
        <v>0</v>
      </c>
      <c r="DXF7" s="240">
        <f>'Inbound SOS &amp; EOD'!ELL29</f>
        <v>0</v>
      </c>
      <c r="DXG7" s="240">
        <f>'Inbound SOS &amp; EOD'!ELM29</f>
        <v>0</v>
      </c>
      <c r="DXH7" s="240">
        <f>'Inbound SOS &amp; EOD'!ELN29</f>
        <v>0</v>
      </c>
      <c r="DXI7" s="240">
        <f>'Inbound SOS &amp; EOD'!ELO29</f>
        <v>0</v>
      </c>
      <c r="DXJ7" s="240">
        <f>'Inbound SOS &amp; EOD'!ELP29</f>
        <v>0</v>
      </c>
      <c r="DXK7" s="240">
        <f>'Inbound SOS &amp; EOD'!ELQ29</f>
        <v>0</v>
      </c>
      <c r="DXL7" s="240">
        <f>'Inbound SOS &amp; EOD'!ELR29</f>
        <v>0</v>
      </c>
      <c r="DXM7" s="240">
        <f>'Inbound SOS &amp; EOD'!ELS29</f>
        <v>0</v>
      </c>
      <c r="DXN7" s="240">
        <f>'Inbound SOS &amp; EOD'!ELT29</f>
        <v>0</v>
      </c>
      <c r="DXO7" s="240">
        <f>'Inbound SOS &amp; EOD'!ELU29</f>
        <v>0</v>
      </c>
      <c r="DXP7" s="240">
        <f>'Inbound SOS &amp; EOD'!ELV29</f>
        <v>0</v>
      </c>
      <c r="DXQ7" s="240">
        <f>'Inbound SOS &amp; EOD'!ELW29</f>
        <v>0</v>
      </c>
      <c r="DXR7" s="240">
        <f>'Inbound SOS &amp; EOD'!ELX29</f>
        <v>0</v>
      </c>
      <c r="DXS7" s="240">
        <f>'Inbound SOS &amp; EOD'!ELY29</f>
        <v>0</v>
      </c>
      <c r="DXT7" s="240">
        <f>'Inbound SOS &amp; EOD'!ELZ29</f>
        <v>0</v>
      </c>
      <c r="DXU7" s="240">
        <f>'Inbound SOS &amp; EOD'!EMA29</f>
        <v>0</v>
      </c>
      <c r="DXV7" s="240">
        <f>'Inbound SOS &amp; EOD'!EMB29</f>
        <v>0</v>
      </c>
      <c r="DXW7" s="240">
        <f>'Inbound SOS &amp; EOD'!EMC29</f>
        <v>0</v>
      </c>
      <c r="DXX7" s="240">
        <f>'Inbound SOS &amp; EOD'!EMD29</f>
        <v>0</v>
      </c>
      <c r="DXY7" s="240">
        <f>'Inbound SOS &amp; EOD'!EME29</f>
        <v>0</v>
      </c>
      <c r="DXZ7" s="240">
        <f>'Inbound SOS &amp; EOD'!EMF29</f>
        <v>0</v>
      </c>
      <c r="DYA7" s="240">
        <f>'Inbound SOS &amp; EOD'!EMG29</f>
        <v>0</v>
      </c>
      <c r="DYB7" s="240">
        <f>'Inbound SOS &amp; EOD'!EMH29</f>
        <v>0</v>
      </c>
      <c r="DYC7" s="240">
        <f>'Inbound SOS &amp; EOD'!EMI29</f>
        <v>0</v>
      </c>
      <c r="DYD7" s="240">
        <f>'Inbound SOS &amp; EOD'!EMJ29</f>
        <v>0</v>
      </c>
      <c r="DYE7" s="240">
        <f>'Inbound SOS &amp; EOD'!EMK29</f>
        <v>0</v>
      </c>
      <c r="DYF7" s="240">
        <f>'Inbound SOS &amp; EOD'!EML29</f>
        <v>0</v>
      </c>
      <c r="DYG7" s="240">
        <f>'Inbound SOS &amp; EOD'!EMM29</f>
        <v>0</v>
      </c>
      <c r="DYH7" s="240">
        <f>'Inbound SOS &amp; EOD'!EMN29</f>
        <v>0</v>
      </c>
      <c r="DYI7" s="240">
        <f>'Inbound SOS &amp; EOD'!EMO29</f>
        <v>0</v>
      </c>
      <c r="DYJ7" s="240">
        <f>'Inbound SOS &amp; EOD'!EMP29</f>
        <v>0</v>
      </c>
      <c r="DYK7" s="240">
        <f>'Inbound SOS &amp; EOD'!EMQ29</f>
        <v>0</v>
      </c>
      <c r="DYL7" s="240">
        <f>'Inbound SOS &amp; EOD'!EMR29</f>
        <v>0</v>
      </c>
      <c r="DYM7" s="240">
        <f>'Inbound SOS &amp; EOD'!EMS29</f>
        <v>0</v>
      </c>
      <c r="DYN7" s="240">
        <f>'Inbound SOS &amp; EOD'!EMT29</f>
        <v>0</v>
      </c>
      <c r="DYO7" s="240">
        <f>'Inbound SOS &amp; EOD'!EMU29</f>
        <v>0</v>
      </c>
      <c r="DYP7" s="240">
        <f>'Inbound SOS &amp; EOD'!EMV29</f>
        <v>0</v>
      </c>
      <c r="DYQ7" s="240">
        <f>'Inbound SOS &amp; EOD'!EMW29</f>
        <v>0</v>
      </c>
      <c r="DYR7" s="240">
        <f>'Inbound SOS &amp; EOD'!EMX29</f>
        <v>0</v>
      </c>
      <c r="DYS7" s="240">
        <f>'Inbound SOS &amp; EOD'!EMY29</f>
        <v>0</v>
      </c>
      <c r="DYT7" s="240">
        <f>'Inbound SOS &amp; EOD'!EMZ29</f>
        <v>0</v>
      </c>
      <c r="DYU7" s="240">
        <f>'Inbound SOS &amp; EOD'!ENA29</f>
        <v>0</v>
      </c>
      <c r="DYV7" s="240">
        <f>'Inbound SOS &amp; EOD'!ENB29</f>
        <v>0</v>
      </c>
      <c r="DYW7" s="240">
        <f>'Inbound SOS &amp; EOD'!ENC29</f>
        <v>0</v>
      </c>
      <c r="DYX7" s="240">
        <f>'Inbound SOS &amp; EOD'!END29</f>
        <v>0</v>
      </c>
      <c r="DYY7" s="240">
        <f>'Inbound SOS &amp; EOD'!ENE29</f>
        <v>0</v>
      </c>
      <c r="DYZ7" s="240">
        <f>'Inbound SOS &amp; EOD'!ENF29</f>
        <v>0</v>
      </c>
      <c r="DZA7" s="240">
        <f>'Inbound SOS &amp; EOD'!ENG29</f>
        <v>0</v>
      </c>
      <c r="DZB7" s="240">
        <f>'Inbound SOS &amp; EOD'!ENH29</f>
        <v>0</v>
      </c>
      <c r="DZC7" s="240">
        <f>'Inbound SOS &amp; EOD'!ENI29</f>
        <v>0</v>
      </c>
      <c r="DZD7" s="240">
        <f>'Inbound SOS &amp; EOD'!ENJ29</f>
        <v>0</v>
      </c>
      <c r="DZE7" s="240">
        <f>'Inbound SOS &amp; EOD'!ENK29</f>
        <v>0</v>
      </c>
      <c r="DZF7" s="240">
        <f>'Inbound SOS &amp; EOD'!ENL29</f>
        <v>0</v>
      </c>
      <c r="DZG7" s="240">
        <f>'Inbound SOS &amp; EOD'!ENM29</f>
        <v>0</v>
      </c>
      <c r="DZH7" s="240">
        <f>'Inbound SOS &amp; EOD'!ENN29</f>
        <v>0</v>
      </c>
      <c r="DZI7" s="240">
        <f>'Inbound SOS &amp; EOD'!ENO29</f>
        <v>0</v>
      </c>
      <c r="DZJ7" s="240">
        <f>'Inbound SOS &amp; EOD'!ENP29</f>
        <v>0</v>
      </c>
      <c r="DZK7" s="240">
        <f>'Inbound SOS &amp; EOD'!ENQ29</f>
        <v>0</v>
      </c>
      <c r="DZL7" s="240">
        <f>'Inbound SOS &amp; EOD'!ENR29</f>
        <v>0</v>
      </c>
      <c r="DZM7" s="240">
        <f>'Inbound SOS &amp; EOD'!ENS29</f>
        <v>0</v>
      </c>
      <c r="DZN7" s="240">
        <f>'Inbound SOS &amp; EOD'!ENT29</f>
        <v>0</v>
      </c>
      <c r="DZO7" s="240">
        <f>'Inbound SOS &amp; EOD'!ENU29</f>
        <v>0</v>
      </c>
      <c r="DZP7" s="240">
        <f>'Inbound SOS &amp; EOD'!ENV29</f>
        <v>0</v>
      </c>
      <c r="DZQ7" s="240">
        <f>'Inbound SOS &amp; EOD'!ENW29</f>
        <v>0</v>
      </c>
      <c r="DZR7" s="240">
        <f>'Inbound SOS &amp; EOD'!ENX29</f>
        <v>0</v>
      </c>
      <c r="DZS7" s="240">
        <f>'Inbound SOS &amp; EOD'!ENY29</f>
        <v>0</v>
      </c>
      <c r="DZT7" s="240">
        <f>'Inbound SOS &amp; EOD'!ENZ29</f>
        <v>0</v>
      </c>
      <c r="DZU7" s="240">
        <f>'Inbound SOS &amp; EOD'!EOA29</f>
        <v>0</v>
      </c>
      <c r="DZV7" s="240">
        <f>'Inbound SOS &amp; EOD'!EOB29</f>
        <v>0</v>
      </c>
      <c r="DZW7" s="240">
        <f>'Inbound SOS &amp; EOD'!EOC29</f>
        <v>0</v>
      </c>
      <c r="DZX7" s="240">
        <f>'Inbound SOS &amp; EOD'!EOD29</f>
        <v>0</v>
      </c>
      <c r="DZY7" s="240">
        <f>'Inbound SOS &amp; EOD'!EOE29</f>
        <v>0</v>
      </c>
      <c r="DZZ7" s="240">
        <f>'Inbound SOS &amp; EOD'!EOF29</f>
        <v>0</v>
      </c>
      <c r="EAA7" s="240">
        <f>'Inbound SOS &amp; EOD'!EOG29</f>
        <v>0</v>
      </c>
      <c r="EAB7" s="240">
        <f>'Inbound SOS &amp; EOD'!EOH29</f>
        <v>0</v>
      </c>
      <c r="EAC7" s="240">
        <f>'Inbound SOS &amp; EOD'!EOI29</f>
        <v>0</v>
      </c>
      <c r="EAD7" s="240">
        <f>'Inbound SOS &amp; EOD'!EOJ29</f>
        <v>0</v>
      </c>
      <c r="EAE7" s="240">
        <f>'Inbound SOS &amp; EOD'!EOK29</f>
        <v>0</v>
      </c>
      <c r="EAF7" s="240">
        <f>'Inbound SOS &amp; EOD'!EOL29</f>
        <v>0</v>
      </c>
      <c r="EAG7" s="240">
        <f>'Inbound SOS &amp; EOD'!EOM29</f>
        <v>0</v>
      </c>
      <c r="EAH7" s="240">
        <f>'Inbound SOS &amp; EOD'!EON29</f>
        <v>0</v>
      </c>
      <c r="EAI7" s="240">
        <f>'Inbound SOS &amp; EOD'!EOO29</f>
        <v>0</v>
      </c>
      <c r="EAJ7" s="240">
        <f>'Inbound SOS &amp; EOD'!EOP29</f>
        <v>0</v>
      </c>
      <c r="EAK7" s="240">
        <f>'Inbound SOS &amp; EOD'!EOQ29</f>
        <v>0</v>
      </c>
      <c r="EAL7" s="240">
        <f>'Inbound SOS &amp; EOD'!EOR29</f>
        <v>0</v>
      </c>
      <c r="EAM7" s="240">
        <f>'Inbound SOS &amp; EOD'!EOS29</f>
        <v>0</v>
      </c>
      <c r="EAN7" s="240">
        <f>'Inbound SOS &amp; EOD'!EOT29</f>
        <v>0</v>
      </c>
      <c r="EAO7" s="240">
        <f>'Inbound SOS &amp; EOD'!EOU29</f>
        <v>0</v>
      </c>
      <c r="EAP7" s="240">
        <f>'Inbound SOS &amp; EOD'!EOV29</f>
        <v>0</v>
      </c>
      <c r="EAQ7" s="240">
        <f>'Inbound SOS &amp; EOD'!EOW29</f>
        <v>0</v>
      </c>
      <c r="EAR7" s="240">
        <f>'Inbound SOS &amp; EOD'!EOX29</f>
        <v>0</v>
      </c>
      <c r="EAS7" s="240">
        <f>'Inbound SOS &amp; EOD'!EOY29</f>
        <v>0</v>
      </c>
      <c r="EAT7" s="240">
        <f>'Inbound SOS &amp; EOD'!EOZ29</f>
        <v>0</v>
      </c>
      <c r="EAU7" s="240">
        <f>'Inbound SOS &amp; EOD'!EPA29</f>
        <v>0</v>
      </c>
      <c r="EAV7" s="240">
        <f>'Inbound SOS &amp; EOD'!EPB29</f>
        <v>0</v>
      </c>
      <c r="EAW7" s="240">
        <f>'Inbound SOS &amp; EOD'!EPC29</f>
        <v>0</v>
      </c>
      <c r="EAX7" s="240">
        <f>'Inbound SOS &amp; EOD'!EPD29</f>
        <v>0</v>
      </c>
      <c r="EAY7" s="240">
        <f>'Inbound SOS &amp; EOD'!EPE29</f>
        <v>0</v>
      </c>
      <c r="EAZ7" s="240">
        <f>'Inbound SOS &amp; EOD'!EPF29</f>
        <v>0</v>
      </c>
      <c r="EBA7" s="240">
        <f>'Inbound SOS &amp; EOD'!EPG29</f>
        <v>0</v>
      </c>
      <c r="EBB7" s="240">
        <f>'Inbound SOS &amp; EOD'!EPH29</f>
        <v>0</v>
      </c>
      <c r="EBC7" s="240">
        <f>'Inbound SOS &amp; EOD'!EPI29</f>
        <v>0</v>
      </c>
      <c r="EBD7" s="240">
        <f>'Inbound SOS &amp; EOD'!EPJ29</f>
        <v>0</v>
      </c>
      <c r="EBE7" s="240">
        <f>'Inbound SOS &amp; EOD'!EPK29</f>
        <v>0</v>
      </c>
      <c r="EBF7" s="240">
        <f>'Inbound SOS &amp; EOD'!EPL29</f>
        <v>0</v>
      </c>
      <c r="EBG7" s="240">
        <f>'Inbound SOS &amp; EOD'!EPM29</f>
        <v>0</v>
      </c>
      <c r="EBH7" s="240">
        <f>'Inbound SOS &amp; EOD'!EPN29</f>
        <v>0</v>
      </c>
      <c r="EBI7" s="240">
        <f>'Inbound SOS &amp; EOD'!EPO29</f>
        <v>0</v>
      </c>
      <c r="EBJ7" s="240">
        <f>'Inbound SOS &amp; EOD'!EPP29</f>
        <v>0</v>
      </c>
      <c r="EBK7" s="240">
        <f>'Inbound SOS &amp; EOD'!EPQ29</f>
        <v>0</v>
      </c>
      <c r="EBL7" s="240">
        <f>'Inbound SOS &amp; EOD'!EPR29</f>
        <v>0</v>
      </c>
      <c r="EBM7" s="240">
        <f>'Inbound SOS &amp; EOD'!EPS29</f>
        <v>0</v>
      </c>
      <c r="EBN7" s="240">
        <f>'Inbound SOS &amp; EOD'!EPT29</f>
        <v>0</v>
      </c>
      <c r="EBO7" s="240">
        <f>'Inbound SOS &amp; EOD'!EPU29</f>
        <v>0</v>
      </c>
      <c r="EBP7" s="240">
        <f>'Inbound SOS &amp; EOD'!EPV29</f>
        <v>0</v>
      </c>
      <c r="EBQ7" s="240">
        <f>'Inbound SOS &amp; EOD'!EPW29</f>
        <v>0</v>
      </c>
      <c r="EBR7" s="240">
        <f>'Inbound SOS &amp; EOD'!EPX29</f>
        <v>0</v>
      </c>
      <c r="EBS7" s="240">
        <f>'Inbound SOS &amp; EOD'!EPY29</f>
        <v>0</v>
      </c>
      <c r="EBT7" s="240">
        <f>'Inbound SOS &amp; EOD'!EPZ29</f>
        <v>0</v>
      </c>
      <c r="EBU7" s="240">
        <f>'Inbound SOS &amp; EOD'!EQA29</f>
        <v>0</v>
      </c>
      <c r="EBV7" s="240">
        <f>'Inbound SOS &amp; EOD'!EQB29</f>
        <v>0</v>
      </c>
      <c r="EBW7" s="240">
        <f>'Inbound SOS &amp; EOD'!EQC29</f>
        <v>0</v>
      </c>
      <c r="EBX7" s="240">
        <f>'Inbound SOS &amp; EOD'!EQD29</f>
        <v>0</v>
      </c>
      <c r="EBY7" s="240">
        <f>'Inbound SOS &amp; EOD'!EQE29</f>
        <v>0</v>
      </c>
      <c r="EBZ7" s="240">
        <f>'Inbound SOS &amp; EOD'!EQF29</f>
        <v>0</v>
      </c>
      <c r="ECA7" s="240">
        <f>'Inbound SOS &amp; EOD'!EQG29</f>
        <v>0</v>
      </c>
      <c r="ECB7" s="240">
        <f>'Inbound SOS &amp; EOD'!EQH29</f>
        <v>0</v>
      </c>
      <c r="ECC7" s="240">
        <f>'Inbound SOS &amp; EOD'!EQI29</f>
        <v>0</v>
      </c>
      <c r="ECD7" s="240">
        <f>'Inbound SOS &amp; EOD'!EQJ29</f>
        <v>0</v>
      </c>
      <c r="ECE7" s="240">
        <f>'Inbound SOS &amp; EOD'!EQK29</f>
        <v>0</v>
      </c>
      <c r="ECF7" s="240">
        <f>'Inbound SOS &amp; EOD'!EQL29</f>
        <v>0</v>
      </c>
      <c r="ECG7" s="240">
        <f>'Inbound SOS &amp; EOD'!EQM29</f>
        <v>0</v>
      </c>
      <c r="ECH7" s="240">
        <f>'Inbound SOS &amp; EOD'!EQN29</f>
        <v>0</v>
      </c>
      <c r="ECI7" s="240">
        <f>'Inbound SOS &amp; EOD'!EQO29</f>
        <v>0</v>
      </c>
      <c r="ECJ7" s="240">
        <f>'Inbound SOS &amp; EOD'!EQP29</f>
        <v>0</v>
      </c>
      <c r="ECK7" s="240">
        <f>'Inbound SOS &amp; EOD'!EQQ29</f>
        <v>0</v>
      </c>
      <c r="ECL7" s="240">
        <f>'Inbound SOS &amp; EOD'!EQR29</f>
        <v>0</v>
      </c>
      <c r="ECM7" s="240">
        <f>'Inbound SOS &amp; EOD'!EQS29</f>
        <v>0</v>
      </c>
      <c r="ECN7" s="240">
        <f>'Inbound SOS &amp; EOD'!EQT29</f>
        <v>0</v>
      </c>
      <c r="ECO7" s="240">
        <f>'Inbound SOS &amp; EOD'!EQU29</f>
        <v>0</v>
      </c>
      <c r="ECP7" s="240">
        <f>'Inbound SOS &amp; EOD'!EQV29</f>
        <v>0</v>
      </c>
      <c r="ECQ7" s="240">
        <f>'Inbound SOS &amp; EOD'!EQW29</f>
        <v>0</v>
      </c>
      <c r="ECR7" s="240">
        <f>'Inbound SOS &amp; EOD'!EQX29</f>
        <v>0</v>
      </c>
      <c r="ECS7" s="240">
        <f>'Inbound SOS &amp; EOD'!EQY29</f>
        <v>0</v>
      </c>
      <c r="ECT7" s="240">
        <f>'Inbound SOS &amp; EOD'!EQZ29</f>
        <v>0</v>
      </c>
      <c r="ECU7" s="240">
        <f>'Inbound SOS &amp; EOD'!ERA29</f>
        <v>0</v>
      </c>
      <c r="ECV7" s="240">
        <f>'Inbound SOS &amp; EOD'!ERB29</f>
        <v>0</v>
      </c>
      <c r="ECW7" s="240">
        <f>'Inbound SOS &amp; EOD'!ERC29</f>
        <v>0</v>
      </c>
      <c r="ECX7" s="240">
        <f>'Inbound SOS &amp; EOD'!ERD29</f>
        <v>0</v>
      </c>
      <c r="ECY7" s="240">
        <f>'Inbound SOS &amp; EOD'!ERE29</f>
        <v>0</v>
      </c>
      <c r="ECZ7" s="240">
        <f>'Inbound SOS &amp; EOD'!ERF29</f>
        <v>0</v>
      </c>
      <c r="EDA7" s="240">
        <f>'Inbound SOS &amp; EOD'!ERG29</f>
        <v>0</v>
      </c>
      <c r="EDB7" s="240">
        <f>'Inbound SOS &amp; EOD'!ERH29</f>
        <v>0</v>
      </c>
      <c r="EDC7" s="240">
        <f>'Inbound SOS &amp; EOD'!ERI29</f>
        <v>0</v>
      </c>
      <c r="EDD7" s="240">
        <f>'Inbound SOS &amp; EOD'!ERJ29</f>
        <v>0</v>
      </c>
      <c r="EDE7" s="240">
        <f>'Inbound SOS &amp; EOD'!ERK29</f>
        <v>0</v>
      </c>
      <c r="EDF7" s="240">
        <f>'Inbound SOS &amp; EOD'!ERL29</f>
        <v>0</v>
      </c>
      <c r="EDG7" s="240">
        <f>'Inbound SOS &amp; EOD'!ERM29</f>
        <v>0</v>
      </c>
      <c r="EDH7" s="240">
        <f>'Inbound SOS &amp; EOD'!ERN29</f>
        <v>0</v>
      </c>
      <c r="EDI7" s="240">
        <f>'Inbound SOS &amp; EOD'!ERO29</f>
        <v>0</v>
      </c>
      <c r="EDJ7" s="240">
        <f>'Inbound SOS &amp; EOD'!ERP29</f>
        <v>0</v>
      </c>
      <c r="EDK7" s="240">
        <f>'Inbound SOS &amp; EOD'!ERQ29</f>
        <v>0</v>
      </c>
      <c r="EDL7" s="240">
        <f>'Inbound SOS &amp; EOD'!ERR29</f>
        <v>0</v>
      </c>
      <c r="EDM7" s="240">
        <f>'Inbound SOS &amp; EOD'!ERS29</f>
        <v>0</v>
      </c>
      <c r="EDN7" s="240">
        <f>'Inbound SOS &amp; EOD'!ERT29</f>
        <v>0</v>
      </c>
      <c r="EDO7" s="240">
        <f>'Inbound SOS &amp; EOD'!ERU29</f>
        <v>0</v>
      </c>
      <c r="EDP7" s="240">
        <f>'Inbound SOS &amp; EOD'!ERV29</f>
        <v>0</v>
      </c>
      <c r="EDQ7" s="240">
        <f>'Inbound SOS &amp; EOD'!ERW29</f>
        <v>0</v>
      </c>
      <c r="EDR7" s="240">
        <f>'Inbound SOS &amp; EOD'!ERX29</f>
        <v>0</v>
      </c>
      <c r="EDS7" s="240">
        <f>'Inbound SOS &amp; EOD'!ERY29</f>
        <v>0</v>
      </c>
      <c r="EDT7" s="240">
        <f>'Inbound SOS &amp; EOD'!ERZ29</f>
        <v>0</v>
      </c>
      <c r="EDU7" s="240">
        <f>'Inbound SOS &amp; EOD'!ESA29</f>
        <v>0</v>
      </c>
      <c r="EDV7" s="240">
        <f>'Inbound SOS &amp; EOD'!ESB29</f>
        <v>0</v>
      </c>
      <c r="EDW7" s="240">
        <f>'Inbound SOS &amp; EOD'!ESC29</f>
        <v>0</v>
      </c>
      <c r="EDX7" s="240">
        <f>'Inbound SOS &amp; EOD'!ESD29</f>
        <v>0</v>
      </c>
      <c r="EDY7" s="240">
        <f>'Inbound SOS &amp; EOD'!ESE29</f>
        <v>0</v>
      </c>
      <c r="EDZ7" s="240">
        <f>'Inbound SOS &amp; EOD'!ESF29</f>
        <v>0</v>
      </c>
      <c r="EEA7" s="240">
        <f>'Inbound SOS &amp; EOD'!ESG29</f>
        <v>0</v>
      </c>
      <c r="EEB7" s="240">
        <f>'Inbound SOS &amp; EOD'!ESH29</f>
        <v>0</v>
      </c>
      <c r="EEC7" s="240">
        <f>'Inbound SOS &amp; EOD'!ESI29</f>
        <v>0</v>
      </c>
      <c r="EED7" s="240">
        <f>'Inbound SOS &amp; EOD'!ESJ29</f>
        <v>0</v>
      </c>
      <c r="EEE7" s="240">
        <f>'Inbound SOS &amp; EOD'!ESK29</f>
        <v>0</v>
      </c>
      <c r="EEF7" s="240">
        <f>'Inbound SOS &amp; EOD'!ESL29</f>
        <v>0</v>
      </c>
      <c r="EEG7" s="240">
        <f>'Inbound SOS &amp; EOD'!ESM29</f>
        <v>0</v>
      </c>
      <c r="EEH7" s="240">
        <f>'Inbound SOS &amp; EOD'!ESN29</f>
        <v>0</v>
      </c>
      <c r="EEI7" s="240">
        <f>'Inbound SOS &amp; EOD'!ESO29</f>
        <v>0</v>
      </c>
      <c r="EEJ7" s="240">
        <f>'Inbound SOS &amp; EOD'!ESP29</f>
        <v>0</v>
      </c>
      <c r="EEK7" s="240">
        <f>'Inbound SOS &amp; EOD'!ESQ29</f>
        <v>0</v>
      </c>
      <c r="EEL7" s="240">
        <f>'Inbound SOS &amp; EOD'!ESR29</f>
        <v>0</v>
      </c>
      <c r="EEM7" s="240">
        <f>'Inbound SOS &amp; EOD'!ESS29</f>
        <v>0</v>
      </c>
      <c r="EEN7" s="240">
        <f>'Inbound SOS &amp; EOD'!EST29</f>
        <v>0</v>
      </c>
      <c r="EEO7" s="240">
        <f>'Inbound SOS &amp; EOD'!ESU29</f>
        <v>0</v>
      </c>
      <c r="EEP7" s="240">
        <f>'Inbound SOS &amp; EOD'!ESV29</f>
        <v>0</v>
      </c>
      <c r="EEQ7" s="240">
        <f>'Inbound SOS &amp; EOD'!ESW29</f>
        <v>0</v>
      </c>
      <c r="EER7" s="240">
        <f>'Inbound SOS &amp; EOD'!ESX29</f>
        <v>0</v>
      </c>
      <c r="EES7" s="240">
        <f>'Inbound SOS &amp; EOD'!ESY29</f>
        <v>0</v>
      </c>
      <c r="EET7" s="240">
        <f>'Inbound SOS &amp; EOD'!ESZ29</f>
        <v>0</v>
      </c>
      <c r="EEU7" s="240">
        <f>'Inbound SOS &amp; EOD'!ETA29</f>
        <v>0</v>
      </c>
      <c r="EEV7" s="240">
        <f>'Inbound SOS &amp; EOD'!ETB29</f>
        <v>0</v>
      </c>
      <c r="EEW7" s="240">
        <f>'Inbound SOS &amp; EOD'!ETC29</f>
        <v>0</v>
      </c>
      <c r="EEX7" s="240">
        <f>'Inbound SOS &amp; EOD'!ETD29</f>
        <v>0</v>
      </c>
      <c r="EEY7" s="240">
        <f>'Inbound SOS &amp; EOD'!ETE29</f>
        <v>0</v>
      </c>
      <c r="EEZ7" s="240">
        <f>'Inbound SOS &amp; EOD'!ETF29</f>
        <v>0</v>
      </c>
      <c r="EFA7" s="240">
        <f>'Inbound SOS &amp; EOD'!ETG29</f>
        <v>0</v>
      </c>
      <c r="EFB7" s="240">
        <f>'Inbound SOS &amp; EOD'!ETH29</f>
        <v>0</v>
      </c>
      <c r="EFC7" s="240">
        <f>'Inbound SOS &amp; EOD'!ETI29</f>
        <v>0</v>
      </c>
      <c r="EFD7" s="240">
        <f>'Inbound SOS &amp; EOD'!ETJ29</f>
        <v>0</v>
      </c>
      <c r="EFE7" s="240">
        <f>'Inbound SOS &amp; EOD'!ETK29</f>
        <v>0</v>
      </c>
      <c r="EFF7" s="240">
        <f>'Inbound SOS &amp; EOD'!ETL29</f>
        <v>0</v>
      </c>
      <c r="EFG7" s="240">
        <f>'Inbound SOS &amp; EOD'!ETM29</f>
        <v>0</v>
      </c>
      <c r="EFH7" s="240">
        <f>'Inbound SOS &amp; EOD'!ETN29</f>
        <v>0</v>
      </c>
      <c r="EFI7" s="240">
        <f>'Inbound SOS &amp; EOD'!ETO29</f>
        <v>0</v>
      </c>
      <c r="EFJ7" s="240">
        <f>'Inbound SOS &amp; EOD'!ETP29</f>
        <v>0</v>
      </c>
      <c r="EFK7" s="240">
        <f>'Inbound SOS &amp; EOD'!ETQ29</f>
        <v>0</v>
      </c>
      <c r="EFL7" s="240">
        <f>'Inbound SOS &amp; EOD'!ETR29</f>
        <v>0</v>
      </c>
      <c r="EFM7" s="240">
        <f>'Inbound SOS &amp; EOD'!ETS29</f>
        <v>0</v>
      </c>
      <c r="EFN7" s="240">
        <f>'Inbound SOS &amp; EOD'!ETT29</f>
        <v>0</v>
      </c>
      <c r="EFO7" s="240">
        <f>'Inbound SOS &amp; EOD'!ETU29</f>
        <v>0</v>
      </c>
      <c r="EFP7" s="240">
        <f>'Inbound SOS &amp; EOD'!ETV29</f>
        <v>0</v>
      </c>
      <c r="EFQ7" s="240">
        <f>'Inbound SOS &amp; EOD'!ETW29</f>
        <v>0</v>
      </c>
      <c r="EFR7" s="240">
        <f>'Inbound SOS &amp; EOD'!ETX29</f>
        <v>0</v>
      </c>
      <c r="EFS7" s="240">
        <f>'Inbound SOS &amp; EOD'!ETY29</f>
        <v>0</v>
      </c>
      <c r="EFT7" s="240">
        <f>'Inbound SOS &amp; EOD'!ETZ29</f>
        <v>0</v>
      </c>
      <c r="EFU7" s="240">
        <f>'Inbound SOS &amp; EOD'!EUA29</f>
        <v>0</v>
      </c>
      <c r="EFV7" s="240">
        <f>'Inbound SOS &amp; EOD'!EUB29</f>
        <v>0</v>
      </c>
      <c r="EFW7" s="240">
        <f>'Inbound SOS &amp; EOD'!EUC29</f>
        <v>0</v>
      </c>
      <c r="EFX7" s="240">
        <f>'Inbound SOS &amp; EOD'!EUD29</f>
        <v>0</v>
      </c>
      <c r="EFY7" s="240">
        <f>'Inbound SOS &amp; EOD'!EUE29</f>
        <v>0</v>
      </c>
      <c r="EFZ7" s="240">
        <f>'Inbound SOS &amp; EOD'!EUF29</f>
        <v>0</v>
      </c>
      <c r="EGA7" s="240">
        <f>'Inbound SOS &amp; EOD'!EUG29</f>
        <v>0</v>
      </c>
      <c r="EGB7" s="240">
        <f>'Inbound SOS &amp; EOD'!EUH29</f>
        <v>0</v>
      </c>
      <c r="EGC7" s="240">
        <f>'Inbound SOS &amp; EOD'!EUI29</f>
        <v>0</v>
      </c>
      <c r="EGD7" s="240">
        <f>'Inbound SOS &amp; EOD'!EUJ29</f>
        <v>0</v>
      </c>
      <c r="EGE7" s="240">
        <f>'Inbound SOS &amp; EOD'!EUK29</f>
        <v>0</v>
      </c>
      <c r="EGF7" s="240">
        <f>'Inbound SOS &amp; EOD'!EUL29</f>
        <v>0</v>
      </c>
      <c r="EGG7" s="240">
        <f>'Inbound SOS &amp; EOD'!EUM29</f>
        <v>0</v>
      </c>
      <c r="EGH7" s="240">
        <f>'Inbound SOS &amp; EOD'!EUN29</f>
        <v>0</v>
      </c>
      <c r="EGI7" s="240">
        <f>'Inbound SOS &amp; EOD'!EUO29</f>
        <v>0</v>
      </c>
      <c r="EGJ7" s="240">
        <f>'Inbound SOS &amp; EOD'!EUP29</f>
        <v>0</v>
      </c>
      <c r="EGK7" s="240">
        <f>'Inbound SOS &amp; EOD'!EUQ29</f>
        <v>0</v>
      </c>
      <c r="EGL7" s="240">
        <f>'Inbound SOS &amp; EOD'!EUR29</f>
        <v>0</v>
      </c>
      <c r="EGM7" s="240">
        <f>'Inbound SOS &amp; EOD'!EUS29</f>
        <v>0</v>
      </c>
      <c r="EGN7" s="240">
        <f>'Inbound SOS &amp; EOD'!EUT29</f>
        <v>0</v>
      </c>
      <c r="EGO7" s="240">
        <f>'Inbound SOS &amp; EOD'!EUU29</f>
        <v>0</v>
      </c>
      <c r="EGP7" s="240">
        <f>'Inbound SOS &amp; EOD'!EUV29</f>
        <v>0</v>
      </c>
      <c r="EGQ7" s="240">
        <f>'Inbound SOS &amp; EOD'!EUW29</f>
        <v>0</v>
      </c>
      <c r="EGR7" s="240">
        <f>'Inbound SOS &amp; EOD'!EUX29</f>
        <v>0</v>
      </c>
      <c r="EGS7" s="240">
        <f>'Inbound SOS &amp; EOD'!EUY29</f>
        <v>0</v>
      </c>
      <c r="EGT7" s="240">
        <f>'Inbound SOS &amp; EOD'!EUZ29</f>
        <v>0</v>
      </c>
      <c r="EGU7" s="240">
        <f>'Inbound SOS &amp; EOD'!EVA29</f>
        <v>0</v>
      </c>
      <c r="EGV7" s="240">
        <f>'Inbound SOS &amp; EOD'!EVB29</f>
        <v>0</v>
      </c>
      <c r="EGW7" s="240">
        <f>'Inbound SOS &amp; EOD'!EVC29</f>
        <v>0</v>
      </c>
      <c r="EGX7" s="240">
        <f>'Inbound SOS &amp; EOD'!EVD29</f>
        <v>0</v>
      </c>
      <c r="EGY7" s="240">
        <f>'Inbound SOS &amp; EOD'!EVE29</f>
        <v>0</v>
      </c>
      <c r="EGZ7" s="240">
        <f>'Inbound SOS &amp; EOD'!EVF29</f>
        <v>0</v>
      </c>
      <c r="EHA7" s="240">
        <f>'Inbound SOS &amp; EOD'!EVG29</f>
        <v>0</v>
      </c>
      <c r="EHB7" s="240">
        <f>'Inbound SOS &amp; EOD'!EVH29</f>
        <v>0</v>
      </c>
      <c r="EHC7" s="240">
        <f>'Inbound SOS &amp; EOD'!EVI29</f>
        <v>0</v>
      </c>
      <c r="EHD7" s="240">
        <f>'Inbound SOS &amp; EOD'!EVJ29</f>
        <v>0</v>
      </c>
      <c r="EHE7" s="240">
        <f>'Inbound SOS &amp; EOD'!EVK29</f>
        <v>0</v>
      </c>
      <c r="EHF7" s="240">
        <f>'Inbound SOS &amp; EOD'!EVL29</f>
        <v>0</v>
      </c>
      <c r="EHG7" s="240">
        <f>'Inbound SOS &amp; EOD'!EVM29</f>
        <v>0</v>
      </c>
      <c r="EHH7" s="240">
        <f>'Inbound SOS &amp; EOD'!EVN29</f>
        <v>0</v>
      </c>
      <c r="EHI7" s="240">
        <f>'Inbound SOS &amp; EOD'!EVO29</f>
        <v>0</v>
      </c>
      <c r="EHJ7" s="240">
        <f>'Inbound SOS &amp; EOD'!EVP29</f>
        <v>0</v>
      </c>
      <c r="EHK7" s="240">
        <f>'Inbound SOS &amp; EOD'!EVQ29</f>
        <v>0</v>
      </c>
      <c r="EHL7" s="240">
        <f>'Inbound SOS &amp; EOD'!EVR29</f>
        <v>0</v>
      </c>
      <c r="EHM7" s="240">
        <f>'Inbound SOS &amp; EOD'!EVS29</f>
        <v>0</v>
      </c>
      <c r="EHN7" s="240">
        <f>'Inbound SOS &amp; EOD'!EVT29</f>
        <v>0</v>
      </c>
      <c r="EHO7" s="240">
        <f>'Inbound SOS &amp; EOD'!EVU29</f>
        <v>0</v>
      </c>
      <c r="EHP7" s="240">
        <f>'Inbound SOS &amp; EOD'!EVV29</f>
        <v>0</v>
      </c>
      <c r="EHQ7" s="240">
        <f>'Inbound SOS &amp; EOD'!EVW29</f>
        <v>0</v>
      </c>
      <c r="EHR7" s="240">
        <f>'Inbound SOS &amp; EOD'!EVX29</f>
        <v>0</v>
      </c>
      <c r="EHS7" s="240">
        <f>'Inbound SOS &amp; EOD'!EVY29</f>
        <v>0</v>
      </c>
      <c r="EHT7" s="240">
        <f>'Inbound SOS &amp; EOD'!EVZ29</f>
        <v>0</v>
      </c>
      <c r="EHU7" s="240">
        <f>'Inbound SOS &amp; EOD'!EWA29</f>
        <v>0</v>
      </c>
      <c r="EHV7" s="240">
        <f>'Inbound SOS &amp; EOD'!EWB29</f>
        <v>0</v>
      </c>
      <c r="EHW7" s="240">
        <f>'Inbound SOS &amp; EOD'!EWC29</f>
        <v>0</v>
      </c>
      <c r="EHX7" s="240">
        <f>'Inbound SOS &amp; EOD'!EWD29</f>
        <v>0</v>
      </c>
      <c r="EHY7" s="240">
        <f>'Inbound SOS &amp; EOD'!EWE29</f>
        <v>0</v>
      </c>
      <c r="EHZ7" s="240">
        <f>'Inbound SOS &amp; EOD'!EWF29</f>
        <v>0</v>
      </c>
      <c r="EIA7" s="240">
        <f>'Inbound SOS &amp; EOD'!EWG29</f>
        <v>0</v>
      </c>
      <c r="EIB7" s="240">
        <f>'Inbound SOS &amp; EOD'!EWH29</f>
        <v>0</v>
      </c>
      <c r="EIC7" s="240">
        <f>'Inbound SOS &amp; EOD'!EWI29</f>
        <v>0</v>
      </c>
      <c r="EID7" s="240">
        <f>'Inbound SOS &amp; EOD'!EWJ29</f>
        <v>0</v>
      </c>
      <c r="EIE7" s="240">
        <f>'Inbound SOS &amp; EOD'!EWK29</f>
        <v>0</v>
      </c>
      <c r="EIF7" s="240">
        <f>'Inbound SOS &amp; EOD'!EWL29</f>
        <v>0</v>
      </c>
      <c r="EIG7" s="240">
        <f>'Inbound SOS &amp; EOD'!EWM29</f>
        <v>0</v>
      </c>
      <c r="EIH7" s="240">
        <f>'Inbound SOS &amp; EOD'!EWN29</f>
        <v>0</v>
      </c>
      <c r="EII7" s="240">
        <f>'Inbound SOS &amp; EOD'!EWO29</f>
        <v>0</v>
      </c>
      <c r="EIJ7" s="240">
        <f>'Inbound SOS &amp; EOD'!EWP29</f>
        <v>0</v>
      </c>
      <c r="EIK7" s="240">
        <f>'Inbound SOS &amp; EOD'!EWQ29</f>
        <v>0</v>
      </c>
      <c r="EIL7" s="240">
        <f>'Inbound SOS &amp; EOD'!EWR29</f>
        <v>0</v>
      </c>
      <c r="EIM7" s="240">
        <f>'Inbound SOS &amp; EOD'!EWS29</f>
        <v>0</v>
      </c>
      <c r="EIN7" s="240">
        <f>'Inbound SOS &amp; EOD'!EWT29</f>
        <v>0</v>
      </c>
      <c r="EIO7" s="240">
        <f>'Inbound SOS &amp; EOD'!EWU29</f>
        <v>0</v>
      </c>
      <c r="EIP7" s="240">
        <f>'Inbound SOS &amp; EOD'!EWV29</f>
        <v>0</v>
      </c>
      <c r="EIQ7" s="240">
        <f>'Inbound SOS &amp; EOD'!EWW29</f>
        <v>0</v>
      </c>
      <c r="EIR7" s="240">
        <f>'Inbound SOS &amp; EOD'!EWX29</f>
        <v>0</v>
      </c>
      <c r="EIS7" s="240">
        <f>'Inbound SOS &amp; EOD'!EWY29</f>
        <v>0</v>
      </c>
      <c r="EIT7" s="240">
        <f>'Inbound SOS &amp; EOD'!EWZ29</f>
        <v>0</v>
      </c>
      <c r="EIU7" s="240">
        <f>'Inbound SOS &amp; EOD'!EXA29</f>
        <v>0</v>
      </c>
      <c r="EIV7" s="240">
        <f>'Inbound SOS &amp; EOD'!EXB29</f>
        <v>0</v>
      </c>
      <c r="EIW7" s="240">
        <f>'Inbound SOS &amp; EOD'!EXC29</f>
        <v>0</v>
      </c>
      <c r="EIX7" s="240">
        <f>'Inbound SOS &amp; EOD'!EXD29</f>
        <v>0</v>
      </c>
      <c r="EIY7" s="240">
        <f>'Inbound SOS &amp; EOD'!EXE29</f>
        <v>0</v>
      </c>
      <c r="EIZ7" s="240">
        <f>'Inbound SOS &amp; EOD'!EXF29</f>
        <v>0</v>
      </c>
      <c r="EJA7" s="240">
        <f>'Inbound SOS &amp; EOD'!EXG29</f>
        <v>0</v>
      </c>
      <c r="EJB7" s="240">
        <f>'Inbound SOS &amp; EOD'!EXH29</f>
        <v>0</v>
      </c>
      <c r="EJC7" s="240">
        <f>'Inbound SOS &amp; EOD'!EXI29</f>
        <v>0</v>
      </c>
      <c r="EJD7" s="240">
        <f>'Inbound SOS &amp; EOD'!EXJ29</f>
        <v>0</v>
      </c>
      <c r="EJE7" s="240">
        <f>'Inbound SOS &amp; EOD'!EXK29</f>
        <v>0</v>
      </c>
      <c r="EJF7" s="240">
        <f>'Inbound SOS &amp; EOD'!EXL29</f>
        <v>0</v>
      </c>
      <c r="EJG7" s="240">
        <f>'Inbound SOS &amp; EOD'!EXM29</f>
        <v>0</v>
      </c>
      <c r="EJH7" s="240">
        <f>'Inbound SOS &amp; EOD'!EXN29</f>
        <v>0</v>
      </c>
      <c r="EJI7" s="240">
        <f>'Inbound SOS &amp; EOD'!EXO29</f>
        <v>0</v>
      </c>
      <c r="EJJ7" s="240">
        <f>'Inbound SOS &amp; EOD'!EXP29</f>
        <v>0</v>
      </c>
      <c r="EJK7" s="240">
        <f>'Inbound SOS &amp; EOD'!EXQ29</f>
        <v>0</v>
      </c>
      <c r="EJL7" s="240">
        <f>'Inbound SOS &amp; EOD'!EXR29</f>
        <v>0</v>
      </c>
      <c r="EJM7" s="240">
        <f>'Inbound SOS &amp; EOD'!EXS29</f>
        <v>0</v>
      </c>
      <c r="EJN7" s="240">
        <f>'Inbound SOS &amp; EOD'!EXT29</f>
        <v>0</v>
      </c>
      <c r="EJO7" s="240">
        <f>'Inbound SOS &amp; EOD'!EXU29</f>
        <v>0</v>
      </c>
      <c r="EJP7" s="240">
        <f>'Inbound SOS &amp; EOD'!EXV29</f>
        <v>0</v>
      </c>
      <c r="EJQ7" s="240">
        <f>'Inbound SOS &amp; EOD'!EXW29</f>
        <v>0</v>
      </c>
      <c r="EJR7" s="240">
        <f>'Inbound SOS &amp; EOD'!EXX29</f>
        <v>0</v>
      </c>
      <c r="EJS7" s="240">
        <f>'Inbound SOS &amp; EOD'!EXY29</f>
        <v>0</v>
      </c>
      <c r="EJT7" s="240">
        <f>'Inbound SOS &amp; EOD'!EXZ29</f>
        <v>0</v>
      </c>
      <c r="EJU7" s="240">
        <f>'Inbound SOS &amp; EOD'!EYA29</f>
        <v>0</v>
      </c>
      <c r="EJV7" s="240">
        <f>'Inbound SOS &amp; EOD'!EYB29</f>
        <v>0</v>
      </c>
      <c r="EJW7" s="240">
        <f>'Inbound SOS &amp; EOD'!EYC29</f>
        <v>0</v>
      </c>
      <c r="EJX7" s="240">
        <f>'Inbound SOS &amp; EOD'!EYD29</f>
        <v>0</v>
      </c>
      <c r="EJY7" s="240">
        <f>'Inbound SOS &amp; EOD'!EYE29</f>
        <v>0</v>
      </c>
      <c r="EJZ7" s="240">
        <f>'Inbound SOS &amp; EOD'!EYF29</f>
        <v>0</v>
      </c>
      <c r="EKA7" s="240">
        <f>'Inbound SOS &amp; EOD'!EYG29</f>
        <v>0</v>
      </c>
      <c r="EKB7" s="240">
        <f>'Inbound SOS &amp; EOD'!EYH29</f>
        <v>0</v>
      </c>
      <c r="EKC7" s="240">
        <f>'Inbound SOS &amp; EOD'!EYI29</f>
        <v>0</v>
      </c>
      <c r="EKD7" s="240">
        <f>'Inbound SOS &amp; EOD'!EYJ29</f>
        <v>0</v>
      </c>
      <c r="EKE7" s="240">
        <f>'Inbound SOS &amp; EOD'!EYK29</f>
        <v>0</v>
      </c>
      <c r="EKF7" s="240">
        <f>'Inbound SOS &amp; EOD'!EYL29</f>
        <v>0</v>
      </c>
      <c r="EKG7" s="240">
        <f>'Inbound SOS &amp; EOD'!EYM29</f>
        <v>0</v>
      </c>
      <c r="EKH7" s="240">
        <f>'Inbound SOS &amp; EOD'!EYN29</f>
        <v>0</v>
      </c>
      <c r="EKI7" s="240">
        <f>'Inbound SOS &amp; EOD'!EYO29</f>
        <v>0</v>
      </c>
      <c r="EKJ7" s="240">
        <f>'Inbound SOS &amp; EOD'!EYP29</f>
        <v>0</v>
      </c>
      <c r="EKK7" s="240">
        <f>'Inbound SOS &amp; EOD'!EYQ29</f>
        <v>0</v>
      </c>
      <c r="EKL7" s="240">
        <f>'Inbound SOS &amp; EOD'!EYR29</f>
        <v>0</v>
      </c>
      <c r="EKM7" s="240">
        <f>'Inbound SOS &amp; EOD'!EYS29</f>
        <v>0</v>
      </c>
      <c r="EKN7" s="240">
        <f>'Inbound SOS &amp; EOD'!EYT29</f>
        <v>0</v>
      </c>
      <c r="EKO7" s="240">
        <f>'Inbound SOS &amp; EOD'!EYU29</f>
        <v>0</v>
      </c>
      <c r="EKP7" s="240">
        <f>'Inbound SOS &amp; EOD'!EYV29</f>
        <v>0</v>
      </c>
      <c r="EKQ7" s="240">
        <f>'Inbound SOS &amp; EOD'!EYW29</f>
        <v>0</v>
      </c>
      <c r="EKR7" s="240">
        <f>'Inbound SOS &amp; EOD'!EYX29</f>
        <v>0</v>
      </c>
      <c r="EKS7" s="240">
        <f>'Inbound SOS &amp; EOD'!EYY29</f>
        <v>0</v>
      </c>
      <c r="EKT7" s="240">
        <f>'Inbound SOS &amp; EOD'!EYZ29</f>
        <v>0</v>
      </c>
      <c r="EKU7" s="240">
        <f>'Inbound SOS &amp; EOD'!EZA29</f>
        <v>0</v>
      </c>
      <c r="EKV7" s="240">
        <f>'Inbound SOS &amp; EOD'!EZB29</f>
        <v>0</v>
      </c>
      <c r="EKW7" s="240">
        <f>'Inbound SOS &amp; EOD'!EZC29</f>
        <v>0</v>
      </c>
      <c r="EKX7" s="240">
        <f>'Inbound SOS &amp; EOD'!EZD29</f>
        <v>0</v>
      </c>
      <c r="EKY7" s="240">
        <f>'Inbound SOS &amp; EOD'!EZE29</f>
        <v>0</v>
      </c>
      <c r="EKZ7" s="240">
        <f>'Inbound SOS &amp; EOD'!EZF29</f>
        <v>0</v>
      </c>
      <c r="ELA7" s="240">
        <f>'Inbound SOS &amp; EOD'!EZG29</f>
        <v>0</v>
      </c>
      <c r="ELB7" s="240">
        <f>'Inbound SOS &amp; EOD'!EZH29</f>
        <v>0</v>
      </c>
      <c r="ELC7" s="240">
        <f>'Inbound SOS &amp; EOD'!EZI29</f>
        <v>0</v>
      </c>
      <c r="ELD7" s="240">
        <f>'Inbound SOS &amp; EOD'!EZJ29</f>
        <v>0</v>
      </c>
      <c r="ELE7" s="240">
        <f>'Inbound SOS &amp; EOD'!EZK29</f>
        <v>0</v>
      </c>
      <c r="ELF7" s="240">
        <f>'Inbound SOS &amp; EOD'!EZL29</f>
        <v>0</v>
      </c>
      <c r="ELG7" s="240">
        <f>'Inbound SOS &amp; EOD'!EZM29</f>
        <v>0</v>
      </c>
      <c r="ELH7" s="240">
        <f>'Inbound SOS &amp; EOD'!EZN29</f>
        <v>0</v>
      </c>
      <c r="ELI7" s="240">
        <f>'Inbound SOS &amp; EOD'!EZO29</f>
        <v>0</v>
      </c>
      <c r="ELJ7" s="240">
        <f>'Inbound SOS &amp; EOD'!EZP29</f>
        <v>0</v>
      </c>
      <c r="ELK7" s="240">
        <f>'Inbound SOS &amp; EOD'!EZQ29</f>
        <v>0</v>
      </c>
      <c r="ELL7" s="240">
        <f>'Inbound SOS &amp; EOD'!EZR29</f>
        <v>0</v>
      </c>
      <c r="ELM7" s="240">
        <f>'Inbound SOS &amp; EOD'!EZS29</f>
        <v>0</v>
      </c>
      <c r="ELN7" s="240">
        <f>'Inbound SOS &amp; EOD'!EZT29</f>
        <v>0</v>
      </c>
      <c r="ELO7" s="240">
        <f>'Inbound SOS &amp; EOD'!EZU29</f>
        <v>0</v>
      </c>
      <c r="ELP7" s="240">
        <f>'Inbound SOS &amp; EOD'!EZV29</f>
        <v>0</v>
      </c>
      <c r="ELQ7" s="240">
        <f>'Inbound SOS &amp; EOD'!EZW29</f>
        <v>0</v>
      </c>
      <c r="ELR7" s="240">
        <f>'Inbound SOS &amp; EOD'!EZX29</f>
        <v>0</v>
      </c>
      <c r="ELS7" s="240">
        <f>'Inbound SOS &amp; EOD'!EZY29</f>
        <v>0</v>
      </c>
      <c r="ELT7" s="240">
        <f>'Inbound SOS &amp; EOD'!EZZ29</f>
        <v>0</v>
      </c>
      <c r="ELU7" s="240">
        <f>'Inbound SOS &amp; EOD'!FAA29</f>
        <v>0</v>
      </c>
      <c r="ELV7" s="240">
        <f>'Inbound SOS &amp; EOD'!FAB29</f>
        <v>0</v>
      </c>
      <c r="ELW7" s="240">
        <f>'Inbound SOS &amp; EOD'!FAC29</f>
        <v>0</v>
      </c>
      <c r="ELX7" s="240">
        <f>'Inbound SOS &amp; EOD'!FAD29</f>
        <v>0</v>
      </c>
      <c r="ELY7" s="240">
        <f>'Inbound SOS &amp; EOD'!FAE29</f>
        <v>0</v>
      </c>
      <c r="ELZ7" s="240">
        <f>'Inbound SOS &amp; EOD'!FAF29</f>
        <v>0</v>
      </c>
      <c r="EMA7" s="240">
        <f>'Inbound SOS &amp; EOD'!FAG29</f>
        <v>0</v>
      </c>
      <c r="EMB7" s="240">
        <f>'Inbound SOS &amp; EOD'!FAH29</f>
        <v>0</v>
      </c>
      <c r="EMC7" s="240">
        <f>'Inbound SOS &amp; EOD'!FAI29</f>
        <v>0</v>
      </c>
      <c r="EMD7" s="240">
        <f>'Inbound SOS &amp; EOD'!FAJ29</f>
        <v>0</v>
      </c>
      <c r="EME7" s="240">
        <f>'Inbound SOS &amp; EOD'!FAK29</f>
        <v>0</v>
      </c>
      <c r="EMF7" s="240">
        <f>'Inbound SOS &amp; EOD'!FAL29</f>
        <v>0</v>
      </c>
      <c r="EMG7" s="240">
        <f>'Inbound SOS &amp; EOD'!FAM29</f>
        <v>0</v>
      </c>
      <c r="EMH7" s="240">
        <f>'Inbound SOS &amp; EOD'!FAN29</f>
        <v>0</v>
      </c>
      <c r="EMI7" s="240">
        <f>'Inbound SOS &amp; EOD'!FAO29</f>
        <v>0</v>
      </c>
      <c r="EMJ7" s="240">
        <f>'Inbound SOS &amp; EOD'!FAP29</f>
        <v>0</v>
      </c>
      <c r="EMK7" s="240">
        <f>'Inbound SOS &amp; EOD'!FAQ29</f>
        <v>0</v>
      </c>
      <c r="EML7" s="240">
        <f>'Inbound SOS &amp; EOD'!FAR29</f>
        <v>0</v>
      </c>
      <c r="EMM7" s="240">
        <f>'Inbound SOS &amp; EOD'!FAS29</f>
        <v>0</v>
      </c>
      <c r="EMN7" s="240">
        <f>'Inbound SOS &amp; EOD'!FAT29</f>
        <v>0</v>
      </c>
      <c r="EMO7" s="240">
        <f>'Inbound SOS &amp; EOD'!FAU29</f>
        <v>0</v>
      </c>
      <c r="EMP7" s="240">
        <f>'Inbound SOS &amp; EOD'!FAV29</f>
        <v>0</v>
      </c>
      <c r="EMQ7" s="240">
        <f>'Inbound SOS &amp; EOD'!FAW29</f>
        <v>0</v>
      </c>
      <c r="EMR7" s="240">
        <f>'Inbound SOS &amp; EOD'!FAX29</f>
        <v>0</v>
      </c>
      <c r="EMS7" s="240">
        <f>'Inbound SOS &amp; EOD'!FAY29</f>
        <v>0</v>
      </c>
      <c r="EMT7" s="240">
        <f>'Inbound SOS &amp; EOD'!FAZ29</f>
        <v>0</v>
      </c>
      <c r="EMU7" s="240">
        <f>'Inbound SOS &amp; EOD'!FBA29</f>
        <v>0</v>
      </c>
      <c r="EMV7" s="240">
        <f>'Inbound SOS &amp; EOD'!FBB29</f>
        <v>0</v>
      </c>
      <c r="EMW7" s="240">
        <f>'Inbound SOS &amp; EOD'!FBC29</f>
        <v>0</v>
      </c>
      <c r="EMX7" s="240">
        <f>'Inbound SOS &amp; EOD'!FBD29</f>
        <v>0</v>
      </c>
      <c r="EMY7" s="240">
        <f>'Inbound SOS &amp; EOD'!FBE29</f>
        <v>0</v>
      </c>
      <c r="EMZ7" s="240">
        <f>'Inbound SOS &amp; EOD'!FBF29</f>
        <v>0</v>
      </c>
      <c r="ENA7" s="240">
        <f>'Inbound SOS &amp; EOD'!FBG29</f>
        <v>0</v>
      </c>
      <c r="ENB7" s="240">
        <f>'Inbound SOS &amp; EOD'!FBH29</f>
        <v>0</v>
      </c>
      <c r="ENC7" s="240">
        <f>'Inbound SOS &amp; EOD'!FBI29</f>
        <v>0</v>
      </c>
      <c r="END7" s="240">
        <f>'Inbound SOS &amp; EOD'!FBJ29</f>
        <v>0</v>
      </c>
      <c r="ENE7" s="240">
        <f>'Inbound SOS &amp; EOD'!FBK29</f>
        <v>0</v>
      </c>
      <c r="ENF7" s="240">
        <f>'Inbound SOS &amp; EOD'!FBL29</f>
        <v>0</v>
      </c>
      <c r="ENG7" s="240">
        <f>'Inbound SOS &amp; EOD'!FBM29</f>
        <v>0</v>
      </c>
      <c r="ENH7" s="240">
        <f>'Inbound SOS &amp; EOD'!FBN29</f>
        <v>0</v>
      </c>
      <c r="ENI7" s="240">
        <f>'Inbound SOS &amp; EOD'!FBO29</f>
        <v>0</v>
      </c>
      <c r="ENJ7" s="240">
        <f>'Inbound SOS &amp; EOD'!FBP29</f>
        <v>0</v>
      </c>
      <c r="ENK7" s="240">
        <f>'Inbound SOS &amp; EOD'!FBQ29</f>
        <v>0</v>
      </c>
      <c r="ENL7" s="240">
        <f>'Inbound SOS &amp; EOD'!FBR29</f>
        <v>0</v>
      </c>
      <c r="ENM7" s="240">
        <f>'Inbound SOS &amp; EOD'!FBS29</f>
        <v>0</v>
      </c>
      <c r="ENN7" s="240">
        <f>'Inbound SOS &amp; EOD'!FBT29</f>
        <v>0</v>
      </c>
      <c r="ENO7" s="240">
        <f>'Inbound SOS &amp; EOD'!FBU29</f>
        <v>0</v>
      </c>
      <c r="ENP7" s="240">
        <f>'Inbound SOS &amp; EOD'!FBV29</f>
        <v>0</v>
      </c>
      <c r="ENQ7" s="240">
        <f>'Inbound SOS &amp; EOD'!FBW29</f>
        <v>0</v>
      </c>
      <c r="ENR7" s="240">
        <f>'Inbound SOS &amp; EOD'!FBX29</f>
        <v>0</v>
      </c>
      <c r="ENS7" s="240">
        <f>'Inbound SOS &amp; EOD'!FBY29</f>
        <v>0</v>
      </c>
      <c r="ENT7" s="240">
        <f>'Inbound SOS &amp; EOD'!FBZ29</f>
        <v>0</v>
      </c>
      <c r="ENU7" s="240">
        <f>'Inbound SOS &amp; EOD'!FCA29</f>
        <v>0</v>
      </c>
      <c r="ENV7" s="240">
        <f>'Inbound SOS &amp; EOD'!FCB29</f>
        <v>0</v>
      </c>
      <c r="ENW7" s="240">
        <f>'Inbound SOS &amp; EOD'!FCC29</f>
        <v>0</v>
      </c>
      <c r="ENX7" s="240">
        <f>'Inbound SOS &amp; EOD'!FCD29</f>
        <v>0</v>
      </c>
      <c r="ENY7" s="240">
        <f>'Inbound SOS &amp; EOD'!FCE29</f>
        <v>0</v>
      </c>
      <c r="ENZ7" s="240">
        <f>'Inbound SOS &amp; EOD'!FCF29</f>
        <v>0</v>
      </c>
      <c r="EOA7" s="240">
        <f>'Inbound SOS &amp; EOD'!FCG29</f>
        <v>0</v>
      </c>
      <c r="EOB7" s="240">
        <f>'Inbound SOS &amp; EOD'!FCH29</f>
        <v>0</v>
      </c>
      <c r="EOC7" s="240">
        <f>'Inbound SOS &amp; EOD'!FCI29</f>
        <v>0</v>
      </c>
      <c r="EOD7" s="240">
        <f>'Inbound SOS &amp; EOD'!FCJ29</f>
        <v>0</v>
      </c>
      <c r="EOE7" s="240">
        <f>'Inbound SOS &amp; EOD'!FCK29</f>
        <v>0</v>
      </c>
      <c r="EOF7" s="240">
        <f>'Inbound SOS &amp; EOD'!FCL29</f>
        <v>0</v>
      </c>
      <c r="EOG7" s="240">
        <f>'Inbound SOS &amp; EOD'!FCM29</f>
        <v>0</v>
      </c>
      <c r="EOH7" s="240">
        <f>'Inbound SOS &amp; EOD'!FCN29</f>
        <v>0</v>
      </c>
      <c r="EOI7" s="240">
        <f>'Inbound SOS &amp; EOD'!FCO29</f>
        <v>0</v>
      </c>
      <c r="EOJ7" s="240">
        <f>'Inbound SOS &amp; EOD'!FCP29</f>
        <v>0</v>
      </c>
      <c r="EOK7" s="240">
        <f>'Inbound SOS &amp; EOD'!FCQ29</f>
        <v>0</v>
      </c>
      <c r="EOL7" s="240">
        <f>'Inbound SOS &amp; EOD'!FCR29</f>
        <v>0</v>
      </c>
      <c r="EOM7" s="240">
        <f>'Inbound SOS &amp; EOD'!FCS29</f>
        <v>0</v>
      </c>
      <c r="EON7" s="240">
        <f>'Inbound SOS &amp; EOD'!FCT29</f>
        <v>0</v>
      </c>
      <c r="EOO7" s="240">
        <f>'Inbound SOS &amp; EOD'!FCU29</f>
        <v>0</v>
      </c>
      <c r="EOP7" s="240">
        <f>'Inbound SOS &amp; EOD'!FCV29</f>
        <v>0</v>
      </c>
      <c r="EOQ7" s="240">
        <f>'Inbound SOS &amp; EOD'!FCW29</f>
        <v>0</v>
      </c>
      <c r="EOR7" s="240">
        <f>'Inbound SOS &amp; EOD'!FCX29</f>
        <v>0</v>
      </c>
      <c r="EOS7" s="240">
        <f>'Inbound SOS &amp; EOD'!FCY29</f>
        <v>0</v>
      </c>
      <c r="EOT7" s="240">
        <f>'Inbound SOS &amp; EOD'!FCZ29</f>
        <v>0</v>
      </c>
      <c r="EOU7" s="240">
        <f>'Inbound SOS &amp; EOD'!FDA29</f>
        <v>0</v>
      </c>
      <c r="EOV7" s="240">
        <f>'Inbound SOS &amp; EOD'!FDB29</f>
        <v>0</v>
      </c>
      <c r="EOW7" s="240">
        <f>'Inbound SOS &amp; EOD'!FDC29</f>
        <v>0</v>
      </c>
      <c r="EOX7" s="240">
        <f>'Inbound SOS &amp; EOD'!FDD29</f>
        <v>0</v>
      </c>
      <c r="EOY7" s="240">
        <f>'Inbound SOS &amp; EOD'!FDE29</f>
        <v>0</v>
      </c>
      <c r="EOZ7" s="240">
        <f>'Inbound SOS &amp; EOD'!FDF29</f>
        <v>0</v>
      </c>
      <c r="EPA7" s="240">
        <f>'Inbound SOS &amp; EOD'!FDG29</f>
        <v>0</v>
      </c>
      <c r="EPB7" s="240">
        <f>'Inbound SOS &amp; EOD'!FDH29</f>
        <v>0</v>
      </c>
      <c r="EPC7" s="240">
        <f>'Inbound SOS &amp; EOD'!FDI29</f>
        <v>0</v>
      </c>
      <c r="EPD7" s="240">
        <f>'Inbound SOS &amp; EOD'!FDJ29</f>
        <v>0</v>
      </c>
      <c r="EPE7" s="240">
        <f>'Inbound SOS &amp; EOD'!FDK29</f>
        <v>0</v>
      </c>
      <c r="EPF7" s="240">
        <f>'Inbound SOS &amp; EOD'!FDL29</f>
        <v>0</v>
      </c>
      <c r="EPG7" s="240">
        <f>'Inbound SOS &amp; EOD'!FDM29</f>
        <v>0</v>
      </c>
      <c r="EPH7" s="240">
        <f>'Inbound SOS &amp; EOD'!FDN29</f>
        <v>0</v>
      </c>
      <c r="EPI7" s="240">
        <f>'Inbound SOS &amp; EOD'!FDO29</f>
        <v>0</v>
      </c>
      <c r="EPJ7" s="240">
        <f>'Inbound SOS &amp; EOD'!FDP29</f>
        <v>0</v>
      </c>
      <c r="EPK7" s="240">
        <f>'Inbound SOS &amp; EOD'!FDQ29</f>
        <v>0</v>
      </c>
      <c r="EPL7" s="240">
        <f>'Inbound SOS &amp; EOD'!FDR29</f>
        <v>0</v>
      </c>
      <c r="EPM7" s="240">
        <f>'Inbound SOS &amp; EOD'!FDS29</f>
        <v>0</v>
      </c>
      <c r="EPN7" s="240">
        <f>'Inbound SOS &amp; EOD'!FDT29</f>
        <v>0</v>
      </c>
      <c r="EPO7" s="240">
        <f>'Inbound SOS &amp; EOD'!FDU29</f>
        <v>0</v>
      </c>
      <c r="EPP7" s="240">
        <f>'Inbound SOS &amp; EOD'!FDV29</f>
        <v>0</v>
      </c>
      <c r="EPQ7" s="240">
        <f>'Inbound SOS &amp; EOD'!FDW29</f>
        <v>0</v>
      </c>
      <c r="EPR7" s="240">
        <f>'Inbound SOS &amp; EOD'!FDX29</f>
        <v>0</v>
      </c>
      <c r="EPS7" s="240">
        <f>'Inbound SOS &amp; EOD'!FDY29</f>
        <v>0</v>
      </c>
      <c r="EPT7" s="240">
        <f>'Inbound SOS &amp; EOD'!FDZ29</f>
        <v>0</v>
      </c>
      <c r="EPU7" s="240">
        <f>'Inbound SOS &amp; EOD'!FEA29</f>
        <v>0</v>
      </c>
      <c r="EPV7" s="240">
        <f>'Inbound SOS &amp; EOD'!FEB29</f>
        <v>0</v>
      </c>
      <c r="EPW7" s="240">
        <f>'Inbound SOS &amp; EOD'!FEC29</f>
        <v>0</v>
      </c>
      <c r="EPX7" s="240">
        <f>'Inbound SOS &amp; EOD'!FED29</f>
        <v>0</v>
      </c>
      <c r="EPY7" s="240">
        <f>'Inbound SOS &amp; EOD'!FEE29</f>
        <v>0</v>
      </c>
      <c r="EPZ7" s="240">
        <f>'Inbound SOS &amp; EOD'!FEF29</f>
        <v>0</v>
      </c>
      <c r="EQA7" s="240">
        <f>'Inbound SOS &amp; EOD'!FEG29</f>
        <v>0</v>
      </c>
      <c r="EQB7" s="240">
        <f>'Inbound SOS &amp; EOD'!FEH29</f>
        <v>0</v>
      </c>
      <c r="EQC7" s="240">
        <f>'Inbound SOS &amp; EOD'!FEI29</f>
        <v>0</v>
      </c>
      <c r="EQD7" s="240">
        <f>'Inbound SOS &amp; EOD'!FEJ29</f>
        <v>0</v>
      </c>
      <c r="EQE7" s="240">
        <f>'Inbound SOS &amp; EOD'!FEK29</f>
        <v>0</v>
      </c>
      <c r="EQF7" s="240">
        <f>'Inbound SOS &amp; EOD'!FEL29</f>
        <v>0</v>
      </c>
      <c r="EQG7" s="240">
        <f>'Inbound SOS &amp; EOD'!FEM29</f>
        <v>0</v>
      </c>
      <c r="EQH7" s="240">
        <f>'Inbound SOS &amp; EOD'!FEN29</f>
        <v>0</v>
      </c>
      <c r="EQI7" s="240">
        <f>'Inbound SOS &amp; EOD'!FEO29</f>
        <v>0</v>
      </c>
      <c r="EQJ7" s="240">
        <f>'Inbound SOS &amp; EOD'!FEP29</f>
        <v>0</v>
      </c>
      <c r="EQK7" s="240">
        <f>'Inbound SOS &amp; EOD'!FEQ29</f>
        <v>0</v>
      </c>
      <c r="EQL7" s="240">
        <f>'Inbound SOS &amp; EOD'!FER29</f>
        <v>0</v>
      </c>
      <c r="EQM7" s="240">
        <f>'Inbound SOS &amp; EOD'!FES29</f>
        <v>0</v>
      </c>
      <c r="EQN7" s="240">
        <f>'Inbound SOS &amp; EOD'!FET29</f>
        <v>0</v>
      </c>
      <c r="EQO7" s="240">
        <f>'Inbound SOS &amp; EOD'!FEU29</f>
        <v>0</v>
      </c>
      <c r="EQP7" s="240">
        <f>'Inbound SOS &amp; EOD'!FEV29</f>
        <v>0</v>
      </c>
      <c r="EQQ7" s="240">
        <f>'Inbound SOS &amp; EOD'!FEW29</f>
        <v>0</v>
      </c>
      <c r="EQR7" s="240">
        <f>'Inbound SOS &amp; EOD'!FEX29</f>
        <v>0</v>
      </c>
      <c r="EQS7" s="240">
        <f>'Inbound SOS &amp; EOD'!FEY29</f>
        <v>0</v>
      </c>
      <c r="EQT7" s="240">
        <f>'Inbound SOS &amp; EOD'!FEZ29</f>
        <v>0</v>
      </c>
      <c r="EQU7" s="240">
        <f>'Inbound SOS &amp; EOD'!FFA29</f>
        <v>0</v>
      </c>
      <c r="EQV7" s="240">
        <f>'Inbound SOS &amp; EOD'!FFB29</f>
        <v>0</v>
      </c>
      <c r="EQW7" s="240">
        <f>'Inbound SOS &amp; EOD'!FFC29</f>
        <v>0</v>
      </c>
      <c r="EQX7" s="240">
        <f>'Inbound SOS &amp; EOD'!FFD29</f>
        <v>0</v>
      </c>
      <c r="EQY7" s="240">
        <f>'Inbound SOS &amp; EOD'!FFE29</f>
        <v>0</v>
      </c>
      <c r="EQZ7" s="240">
        <f>'Inbound SOS &amp; EOD'!FFF29</f>
        <v>0</v>
      </c>
      <c r="ERA7" s="240">
        <f>'Inbound SOS &amp; EOD'!FFG29</f>
        <v>0</v>
      </c>
      <c r="ERB7" s="240">
        <f>'Inbound SOS &amp; EOD'!FFH29</f>
        <v>0</v>
      </c>
      <c r="ERC7" s="240">
        <f>'Inbound SOS &amp; EOD'!FFI29</f>
        <v>0</v>
      </c>
      <c r="ERD7" s="240">
        <f>'Inbound SOS &amp; EOD'!FFJ29</f>
        <v>0</v>
      </c>
      <c r="ERE7" s="240">
        <f>'Inbound SOS &amp; EOD'!FFK29</f>
        <v>0</v>
      </c>
      <c r="ERF7" s="240">
        <f>'Inbound SOS &amp; EOD'!FFL29</f>
        <v>0</v>
      </c>
      <c r="ERG7" s="240">
        <f>'Inbound SOS &amp; EOD'!FFM29</f>
        <v>0</v>
      </c>
      <c r="ERH7" s="240">
        <f>'Inbound SOS &amp; EOD'!FFN29</f>
        <v>0</v>
      </c>
      <c r="ERI7" s="240">
        <f>'Inbound SOS &amp; EOD'!FFO29</f>
        <v>0</v>
      </c>
      <c r="ERJ7" s="240">
        <f>'Inbound SOS &amp; EOD'!FFP29</f>
        <v>0</v>
      </c>
      <c r="ERK7" s="240">
        <f>'Inbound SOS &amp; EOD'!FFQ29</f>
        <v>0</v>
      </c>
      <c r="ERL7" s="240">
        <f>'Inbound SOS &amp; EOD'!FFR29</f>
        <v>0</v>
      </c>
      <c r="ERM7" s="240">
        <f>'Inbound SOS &amp; EOD'!FFS29</f>
        <v>0</v>
      </c>
      <c r="ERN7" s="240">
        <f>'Inbound SOS &amp; EOD'!FFT29</f>
        <v>0</v>
      </c>
      <c r="ERO7" s="240">
        <f>'Inbound SOS &amp; EOD'!FFU29</f>
        <v>0</v>
      </c>
      <c r="ERP7" s="240">
        <f>'Inbound SOS &amp; EOD'!FFV29</f>
        <v>0</v>
      </c>
      <c r="ERQ7" s="240">
        <f>'Inbound SOS &amp; EOD'!FFW29</f>
        <v>0</v>
      </c>
      <c r="ERR7" s="240">
        <f>'Inbound SOS &amp; EOD'!FFX29</f>
        <v>0</v>
      </c>
      <c r="ERS7" s="240">
        <f>'Inbound SOS &amp; EOD'!FFY29</f>
        <v>0</v>
      </c>
      <c r="ERT7" s="240">
        <f>'Inbound SOS &amp; EOD'!FFZ29</f>
        <v>0</v>
      </c>
      <c r="ERU7" s="240">
        <f>'Inbound SOS &amp; EOD'!FGA29</f>
        <v>0</v>
      </c>
      <c r="ERV7" s="240">
        <f>'Inbound SOS &amp; EOD'!FGB29</f>
        <v>0</v>
      </c>
      <c r="ERW7" s="240">
        <f>'Inbound SOS &amp; EOD'!FGC29</f>
        <v>0</v>
      </c>
      <c r="ERX7" s="240">
        <f>'Inbound SOS &amp; EOD'!FGD29</f>
        <v>0</v>
      </c>
      <c r="ERY7" s="240">
        <f>'Inbound SOS &amp; EOD'!FGE29</f>
        <v>0</v>
      </c>
      <c r="ERZ7" s="240">
        <f>'Inbound SOS &amp; EOD'!FGF29</f>
        <v>0</v>
      </c>
      <c r="ESA7" s="240">
        <f>'Inbound SOS &amp; EOD'!FGG29</f>
        <v>0</v>
      </c>
      <c r="ESB7" s="240">
        <f>'Inbound SOS &amp; EOD'!FGH29</f>
        <v>0</v>
      </c>
      <c r="ESC7" s="240">
        <f>'Inbound SOS &amp; EOD'!FGI29</f>
        <v>0</v>
      </c>
      <c r="ESD7" s="240">
        <f>'Inbound SOS &amp; EOD'!FGJ29</f>
        <v>0</v>
      </c>
      <c r="ESE7" s="240">
        <f>'Inbound SOS &amp; EOD'!FGK29</f>
        <v>0</v>
      </c>
      <c r="ESF7" s="240">
        <f>'Inbound SOS &amp; EOD'!FGL29</f>
        <v>0</v>
      </c>
      <c r="ESG7" s="240">
        <f>'Inbound SOS &amp; EOD'!FGM29</f>
        <v>0</v>
      </c>
      <c r="ESH7" s="240">
        <f>'Inbound SOS &amp; EOD'!FGN29</f>
        <v>0</v>
      </c>
      <c r="ESI7" s="240">
        <f>'Inbound SOS &amp; EOD'!FGO29</f>
        <v>0</v>
      </c>
      <c r="ESJ7" s="240">
        <f>'Inbound SOS &amp; EOD'!FGP29</f>
        <v>0</v>
      </c>
      <c r="ESK7" s="240">
        <f>'Inbound SOS &amp; EOD'!FGQ29</f>
        <v>0</v>
      </c>
      <c r="ESL7" s="240">
        <f>'Inbound SOS &amp; EOD'!FGR29</f>
        <v>0</v>
      </c>
      <c r="ESM7" s="240">
        <f>'Inbound SOS &amp; EOD'!FGS29</f>
        <v>0</v>
      </c>
      <c r="ESN7" s="240">
        <f>'Inbound SOS &amp; EOD'!FGT29</f>
        <v>0</v>
      </c>
      <c r="ESO7" s="240">
        <f>'Inbound SOS &amp; EOD'!FGU29</f>
        <v>0</v>
      </c>
      <c r="ESP7" s="240">
        <f>'Inbound SOS &amp; EOD'!FGV29</f>
        <v>0</v>
      </c>
      <c r="ESQ7" s="240">
        <f>'Inbound SOS &amp; EOD'!FGW29</f>
        <v>0</v>
      </c>
      <c r="ESR7" s="240">
        <f>'Inbound SOS &amp; EOD'!FGX29</f>
        <v>0</v>
      </c>
      <c r="ESS7" s="240">
        <f>'Inbound SOS &amp; EOD'!FGY29</f>
        <v>0</v>
      </c>
      <c r="EST7" s="240">
        <f>'Inbound SOS &amp; EOD'!FGZ29</f>
        <v>0</v>
      </c>
      <c r="ESU7" s="240">
        <f>'Inbound SOS &amp; EOD'!FHA29</f>
        <v>0</v>
      </c>
      <c r="ESV7" s="240">
        <f>'Inbound SOS &amp; EOD'!FHB29</f>
        <v>0</v>
      </c>
      <c r="ESW7" s="240">
        <f>'Inbound SOS &amp; EOD'!FHC29</f>
        <v>0</v>
      </c>
      <c r="ESX7" s="240">
        <f>'Inbound SOS &amp; EOD'!FHD29</f>
        <v>0</v>
      </c>
      <c r="ESY7" s="240">
        <f>'Inbound SOS &amp; EOD'!FHE29</f>
        <v>0</v>
      </c>
      <c r="ESZ7" s="240">
        <f>'Inbound SOS &amp; EOD'!FHF29</f>
        <v>0</v>
      </c>
      <c r="ETA7" s="240">
        <f>'Inbound SOS &amp; EOD'!FHG29</f>
        <v>0</v>
      </c>
      <c r="ETB7" s="240">
        <f>'Inbound SOS &amp; EOD'!FHH29</f>
        <v>0</v>
      </c>
      <c r="ETC7" s="240">
        <f>'Inbound SOS &amp; EOD'!FHI29</f>
        <v>0</v>
      </c>
      <c r="ETD7" s="240">
        <f>'Inbound SOS &amp; EOD'!FHJ29</f>
        <v>0</v>
      </c>
      <c r="ETE7" s="240">
        <f>'Inbound SOS &amp; EOD'!FHK29</f>
        <v>0</v>
      </c>
      <c r="ETF7" s="240">
        <f>'Inbound SOS &amp; EOD'!FHL29</f>
        <v>0</v>
      </c>
      <c r="ETG7" s="240">
        <f>'Inbound SOS &amp; EOD'!FHM29</f>
        <v>0</v>
      </c>
      <c r="ETH7" s="240">
        <f>'Inbound SOS &amp; EOD'!FHN29</f>
        <v>0</v>
      </c>
      <c r="ETI7" s="240">
        <f>'Inbound SOS &amp; EOD'!FHO29</f>
        <v>0</v>
      </c>
      <c r="ETJ7" s="240">
        <f>'Inbound SOS &amp; EOD'!FHP29</f>
        <v>0</v>
      </c>
      <c r="ETK7" s="240">
        <f>'Inbound SOS &amp; EOD'!FHQ29</f>
        <v>0</v>
      </c>
      <c r="ETL7" s="240">
        <f>'Inbound SOS &amp; EOD'!FHR29</f>
        <v>0</v>
      </c>
      <c r="ETM7" s="240">
        <f>'Inbound SOS &amp; EOD'!FHS29</f>
        <v>0</v>
      </c>
      <c r="ETN7" s="240">
        <f>'Inbound SOS &amp; EOD'!FHT29</f>
        <v>0</v>
      </c>
      <c r="ETO7" s="240">
        <f>'Inbound SOS &amp; EOD'!FHU29</f>
        <v>0</v>
      </c>
      <c r="ETP7" s="240">
        <f>'Inbound SOS &amp; EOD'!FHV29</f>
        <v>0</v>
      </c>
      <c r="ETQ7" s="240">
        <f>'Inbound SOS &amp; EOD'!FHW29</f>
        <v>0</v>
      </c>
      <c r="ETR7" s="240">
        <f>'Inbound SOS &amp; EOD'!FHX29</f>
        <v>0</v>
      </c>
      <c r="ETS7" s="240">
        <f>'Inbound SOS &amp; EOD'!FHY29</f>
        <v>0</v>
      </c>
      <c r="ETT7" s="240">
        <f>'Inbound SOS &amp; EOD'!FHZ29</f>
        <v>0</v>
      </c>
      <c r="ETU7" s="240">
        <f>'Inbound SOS &amp; EOD'!FIA29</f>
        <v>0</v>
      </c>
      <c r="ETV7" s="240">
        <f>'Inbound SOS &amp; EOD'!FIB29</f>
        <v>0</v>
      </c>
      <c r="ETW7" s="240">
        <f>'Inbound SOS &amp; EOD'!FIC29</f>
        <v>0</v>
      </c>
      <c r="ETX7" s="240">
        <f>'Inbound SOS &amp; EOD'!FID29</f>
        <v>0</v>
      </c>
      <c r="ETY7" s="240">
        <f>'Inbound SOS &amp; EOD'!FIE29</f>
        <v>0</v>
      </c>
      <c r="ETZ7" s="240">
        <f>'Inbound SOS &amp; EOD'!FIF29</f>
        <v>0</v>
      </c>
      <c r="EUA7" s="240">
        <f>'Inbound SOS &amp; EOD'!FIG29</f>
        <v>0</v>
      </c>
      <c r="EUB7" s="240">
        <f>'Inbound SOS &amp; EOD'!FIH29</f>
        <v>0</v>
      </c>
      <c r="EUC7" s="240">
        <f>'Inbound SOS &amp; EOD'!FII29</f>
        <v>0</v>
      </c>
      <c r="EUD7" s="240">
        <f>'Inbound SOS &amp; EOD'!FIJ29</f>
        <v>0</v>
      </c>
      <c r="EUE7" s="240">
        <f>'Inbound SOS &amp; EOD'!FIK29</f>
        <v>0</v>
      </c>
      <c r="EUF7" s="240">
        <f>'Inbound SOS &amp; EOD'!FIL29</f>
        <v>0</v>
      </c>
      <c r="EUG7" s="240">
        <f>'Inbound SOS &amp; EOD'!FIM29</f>
        <v>0</v>
      </c>
      <c r="EUH7" s="240">
        <f>'Inbound SOS &amp; EOD'!FIN29</f>
        <v>0</v>
      </c>
      <c r="EUI7" s="240">
        <f>'Inbound SOS &amp; EOD'!FIO29</f>
        <v>0</v>
      </c>
      <c r="EUJ7" s="240">
        <f>'Inbound SOS &amp; EOD'!FIP29</f>
        <v>0</v>
      </c>
      <c r="EUK7" s="240">
        <f>'Inbound SOS &amp; EOD'!FIQ29</f>
        <v>0</v>
      </c>
      <c r="EUL7" s="240">
        <f>'Inbound SOS &amp; EOD'!FIR29</f>
        <v>0</v>
      </c>
      <c r="EUM7" s="240">
        <f>'Inbound SOS &amp; EOD'!FIS29</f>
        <v>0</v>
      </c>
      <c r="EUN7" s="240">
        <f>'Inbound SOS &amp; EOD'!FIT29</f>
        <v>0</v>
      </c>
      <c r="EUO7" s="240">
        <f>'Inbound SOS &amp; EOD'!FIU29</f>
        <v>0</v>
      </c>
      <c r="EUP7" s="240">
        <f>'Inbound SOS &amp; EOD'!FIV29</f>
        <v>0</v>
      </c>
      <c r="EUQ7" s="240">
        <f>'Inbound SOS &amp; EOD'!FIW29</f>
        <v>0</v>
      </c>
      <c r="EUR7" s="240">
        <f>'Inbound SOS &amp; EOD'!FIX29</f>
        <v>0</v>
      </c>
      <c r="EUS7" s="240">
        <f>'Inbound SOS &amp; EOD'!FIY29</f>
        <v>0</v>
      </c>
      <c r="EUT7" s="240">
        <f>'Inbound SOS &amp; EOD'!FIZ29</f>
        <v>0</v>
      </c>
      <c r="EUU7" s="240">
        <f>'Inbound SOS &amp; EOD'!FJA29</f>
        <v>0</v>
      </c>
      <c r="EUV7" s="240">
        <f>'Inbound SOS &amp; EOD'!FJB29</f>
        <v>0</v>
      </c>
      <c r="EUW7" s="240">
        <f>'Inbound SOS &amp; EOD'!FJC29</f>
        <v>0</v>
      </c>
      <c r="EUX7" s="240">
        <f>'Inbound SOS &amp; EOD'!FJD29</f>
        <v>0</v>
      </c>
      <c r="EUY7" s="240">
        <f>'Inbound SOS &amp; EOD'!FJE29</f>
        <v>0</v>
      </c>
      <c r="EUZ7" s="240">
        <f>'Inbound SOS &amp; EOD'!FJF29</f>
        <v>0</v>
      </c>
      <c r="EVA7" s="240">
        <f>'Inbound SOS &amp; EOD'!FJG29</f>
        <v>0</v>
      </c>
      <c r="EVB7" s="240">
        <f>'Inbound SOS &amp; EOD'!FJH29</f>
        <v>0</v>
      </c>
      <c r="EVC7" s="240">
        <f>'Inbound SOS &amp; EOD'!FJI29</f>
        <v>0</v>
      </c>
      <c r="EVD7" s="240">
        <f>'Inbound SOS &amp; EOD'!FJJ29</f>
        <v>0</v>
      </c>
      <c r="EVE7" s="240">
        <f>'Inbound SOS &amp; EOD'!FJK29</f>
        <v>0</v>
      </c>
      <c r="EVF7" s="240">
        <f>'Inbound SOS &amp; EOD'!FJL29</f>
        <v>0</v>
      </c>
      <c r="EVG7" s="240">
        <f>'Inbound SOS &amp; EOD'!FJM29</f>
        <v>0</v>
      </c>
      <c r="EVH7" s="240">
        <f>'Inbound SOS &amp; EOD'!FJN29</f>
        <v>0</v>
      </c>
      <c r="EVI7" s="240">
        <f>'Inbound SOS &amp; EOD'!FJO29</f>
        <v>0</v>
      </c>
      <c r="EVJ7" s="240">
        <f>'Inbound SOS &amp; EOD'!FJP29</f>
        <v>0</v>
      </c>
      <c r="EVK7" s="240">
        <f>'Inbound SOS &amp; EOD'!FJQ29</f>
        <v>0</v>
      </c>
      <c r="EVL7" s="240">
        <f>'Inbound SOS &amp; EOD'!FJR29</f>
        <v>0</v>
      </c>
      <c r="EVM7" s="240">
        <f>'Inbound SOS &amp; EOD'!FJS29</f>
        <v>0</v>
      </c>
      <c r="EVN7" s="240">
        <f>'Inbound SOS &amp; EOD'!FJT29</f>
        <v>0</v>
      </c>
      <c r="EVO7" s="240">
        <f>'Inbound SOS &amp; EOD'!FJU29</f>
        <v>0</v>
      </c>
      <c r="EVP7" s="240">
        <f>'Inbound SOS &amp; EOD'!FJV29</f>
        <v>0</v>
      </c>
      <c r="EVQ7" s="240">
        <f>'Inbound SOS &amp; EOD'!FJW29</f>
        <v>0</v>
      </c>
      <c r="EVR7" s="240">
        <f>'Inbound SOS &amp; EOD'!FJX29</f>
        <v>0</v>
      </c>
      <c r="EVS7" s="240">
        <f>'Inbound SOS &amp; EOD'!FJY29</f>
        <v>0</v>
      </c>
      <c r="EVT7" s="240">
        <f>'Inbound SOS &amp; EOD'!FJZ29</f>
        <v>0</v>
      </c>
      <c r="EVU7" s="240">
        <f>'Inbound SOS &amp; EOD'!FKA29</f>
        <v>0</v>
      </c>
      <c r="EVV7" s="240">
        <f>'Inbound SOS &amp; EOD'!FKB29</f>
        <v>0</v>
      </c>
      <c r="EVW7" s="240">
        <f>'Inbound SOS &amp; EOD'!FKC29</f>
        <v>0</v>
      </c>
      <c r="EVX7" s="240">
        <f>'Inbound SOS &amp; EOD'!FKD29</f>
        <v>0</v>
      </c>
      <c r="EVY7" s="240">
        <f>'Inbound SOS &amp; EOD'!FKE29</f>
        <v>0</v>
      </c>
      <c r="EVZ7" s="240">
        <f>'Inbound SOS &amp; EOD'!FKF29</f>
        <v>0</v>
      </c>
      <c r="EWA7" s="240">
        <f>'Inbound SOS &amp; EOD'!FKG29</f>
        <v>0</v>
      </c>
      <c r="EWB7" s="240">
        <f>'Inbound SOS &amp; EOD'!FKH29</f>
        <v>0</v>
      </c>
      <c r="EWC7" s="240">
        <f>'Inbound SOS &amp; EOD'!FKI29</f>
        <v>0</v>
      </c>
      <c r="EWD7" s="240">
        <f>'Inbound SOS &amp; EOD'!FKJ29</f>
        <v>0</v>
      </c>
      <c r="EWE7" s="240">
        <f>'Inbound SOS &amp; EOD'!FKK29</f>
        <v>0</v>
      </c>
      <c r="EWF7" s="240">
        <f>'Inbound SOS &amp; EOD'!FKL29</f>
        <v>0</v>
      </c>
      <c r="EWG7" s="240">
        <f>'Inbound SOS &amp; EOD'!FKM29</f>
        <v>0</v>
      </c>
      <c r="EWH7" s="240">
        <f>'Inbound SOS &amp; EOD'!FKN29</f>
        <v>0</v>
      </c>
      <c r="EWI7" s="240">
        <f>'Inbound SOS &amp; EOD'!FKO29</f>
        <v>0</v>
      </c>
      <c r="EWJ7" s="240">
        <f>'Inbound SOS &amp; EOD'!FKP29</f>
        <v>0</v>
      </c>
      <c r="EWK7" s="240">
        <f>'Inbound SOS &amp; EOD'!FKQ29</f>
        <v>0</v>
      </c>
      <c r="EWL7" s="240">
        <f>'Inbound SOS &amp; EOD'!FKR29</f>
        <v>0</v>
      </c>
      <c r="EWM7" s="240">
        <f>'Inbound SOS &amp; EOD'!FKS29</f>
        <v>0</v>
      </c>
      <c r="EWN7" s="240">
        <f>'Inbound SOS &amp; EOD'!FKT29</f>
        <v>0</v>
      </c>
      <c r="EWO7" s="240">
        <f>'Inbound SOS &amp; EOD'!FKU29</f>
        <v>0</v>
      </c>
      <c r="EWP7" s="240">
        <f>'Inbound SOS &amp; EOD'!FKV29</f>
        <v>0</v>
      </c>
      <c r="EWQ7" s="240">
        <f>'Inbound SOS &amp; EOD'!FKW29</f>
        <v>0</v>
      </c>
      <c r="EWR7" s="240">
        <f>'Inbound SOS &amp; EOD'!FKX29</f>
        <v>0</v>
      </c>
      <c r="EWS7" s="240">
        <f>'Inbound SOS &amp; EOD'!FKY29</f>
        <v>0</v>
      </c>
      <c r="EWT7" s="240">
        <f>'Inbound SOS &amp; EOD'!FKZ29</f>
        <v>0</v>
      </c>
      <c r="EWU7" s="240">
        <f>'Inbound SOS &amp; EOD'!FLA29</f>
        <v>0</v>
      </c>
      <c r="EWV7" s="240">
        <f>'Inbound SOS &amp; EOD'!FLB29</f>
        <v>0</v>
      </c>
      <c r="EWW7" s="240">
        <f>'Inbound SOS &amp; EOD'!FLC29</f>
        <v>0</v>
      </c>
      <c r="EWX7" s="240">
        <f>'Inbound SOS &amp; EOD'!FLD29</f>
        <v>0</v>
      </c>
      <c r="EWY7" s="240">
        <f>'Inbound SOS &amp; EOD'!FLE29</f>
        <v>0</v>
      </c>
      <c r="EWZ7" s="240">
        <f>'Inbound SOS &amp; EOD'!FLF29</f>
        <v>0</v>
      </c>
      <c r="EXA7" s="240">
        <f>'Inbound SOS &amp; EOD'!FLG29</f>
        <v>0</v>
      </c>
      <c r="EXB7" s="240">
        <f>'Inbound SOS &amp; EOD'!FLH29</f>
        <v>0</v>
      </c>
      <c r="EXC7" s="240">
        <f>'Inbound SOS &amp; EOD'!FLI29</f>
        <v>0</v>
      </c>
      <c r="EXD7" s="240">
        <f>'Inbound SOS &amp; EOD'!FLJ29</f>
        <v>0</v>
      </c>
      <c r="EXE7" s="240">
        <f>'Inbound SOS &amp; EOD'!FLK29</f>
        <v>0</v>
      </c>
      <c r="EXF7" s="240">
        <f>'Inbound SOS &amp; EOD'!FLL29</f>
        <v>0</v>
      </c>
      <c r="EXG7" s="240">
        <f>'Inbound SOS &amp; EOD'!FLM29</f>
        <v>0</v>
      </c>
      <c r="EXH7" s="240">
        <f>'Inbound SOS &amp; EOD'!FLN29</f>
        <v>0</v>
      </c>
      <c r="EXI7" s="240">
        <f>'Inbound SOS &amp; EOD'!FLO29</f>
        <v>0</v>
      </c>
      <c r="EXJ7" s="240">
        <f>'Inbound SOS &amp; EOD'!FLP29</f>
        <v>0</v>
      </c>
      <c r="EXK7" s="240">
        <f>'Inbound SOS &amp; EOD'!FLQ29</f>
        <v>0</v>
      </c>
      <c r="EXL7" s="240">
        <f>'Inbound SOS &amp; EOD'!FLR29</f>
        <v>0</v>
      </c>
      <c r="EXM7" s="240">
        <f>'Inbound SOS &amp; EOD'!FLS29</f>
        <v>0</v>
      </c>
      <c r="EXN7" s="240">
        <f>'Inbound SOS &amp; EOD'!FLT29</f>
        <v>0</v>
      </c>
      <c r="EXO7" s="240">
        <f>'Inbound SOS &amp; EOD'!FLU29</f>
        <v>0</v>
      </c>
      <c r="EXP7" s="240">
        <f>'Inbound SOS &amp; EOD'!FLV29</f>
        <v>0</v>
      </c>
      <c r="EXQ7" s="240">
        <f>'Inbound SOS &amp; EOD'!FLW29</f>
        <v>0</v>
      </c>
      <c r="EXR7" s="240">
        <f>'Inbound SOS &amp; EOD'!FLX29</f>
        <v>0</v>
      </c>
      <c r="EXS7" s="240">
        <f>'Inbound SOS &amp; EOD'!FLY29</f>
        <v>0</v>
      </c>
      <c r="EXT7" s="240">
        <f>'Inbound SOS &amp; EOD'!FLZ29</f>
        <v>0</v>
      </c>
      <c r="EXU7" s="240">
        <f>'Inbound SOS &amp; EOD'!FMA29</f>
        <v>0</v>
      </c>
      <c r="EXV7" s="240">
        <f>'Inbound SOS &amp; EOD'!FMB29</f>
        <v>0</v>
      </c>
      <c r="EXW7" s="240">
        <f>'Inbound SOS &amp; EOD'!FMC29</f>
        <v>0</v>
      </c>
      <c r="EXX7" s="240">
        <f>'Inbound SOS &amp; EOD'!FMD29</f>
        <v>0</v>
      </c>
      <c r="EXY7" s="240">
        <f>'Inbound SOS &amp; EOD'!FME29</f>
        <v>0</v>
      </c>
      <c r="EXZ7" s="240">
        <f>'Inbound SOS &amp; EOD'!FMF29</f>
        <v>0</v>
      </c>
      <c r="EYA7" s="240">
        <f>'Inbound SOS &amp; EOD'!FMG29</f>
        <v>0</v>
      </c>
      <c r="EYB7" s="240">
        <f>'Inbound SOS &amp; EOD'!FMH29</f>
        <v>0</v>
      </c>
      <c r="EYC7" s="240">
        <f>'Inbound SOS &amp; EOD'!FMI29</f>
        <v>0</v>
      </c>
      <c r="EYD7" s="240">
        <f>'Inbound SOS &amp; EOD'!FMJ29</f>
        <v>0</v>
      </c>
      <c r="EYE7" s="240">
        <f>'Inbound SOS &amp; EOD'!FMK29</f>
        <v>0</v>
      </c>
      <c r="EYF7" s="240">
        <f>'Inbound SOS &amp; EOD'!FML29</f>
        <v>0</v>
      </c>
      <c r="EYG7" s="240">
        <f>'Inbound SOS &amp; EOD'!FMM29</f>
        <v>0</v>
      </c>
      <c r="EYH7" s="240">
        <f>'Inbound SOS &amp; EOD'!FMN29</f>
        <v>0</v>
      </c>
      <c r="EYI7" s="240">
        <f>'Inbound SOS &amp; EOD'!FMO29</f>
        <v>0</v>
      </c>
      <c r="EYJ7" s="240">
        <f>'Inbound SOS &amp; EOD'!FMP29</f>
        <v>0</v>
      </c>
      <c r="EYK7" s="240">
        <f>'Inbound SOS &amp; EOD'!FMQ29</f>
        <v>0</v>
      </c>
      <c r="EYL7" s="240">
        <f>'Inbound SOS &amp; EOD'!FMR29</f>
        <v>0</v>
      </c>
      <c r="EYM7" s="240">
        <f>'Inbound SOS &amp; EOD'!FMS29</f>
        <v>0</v>
      </c>
      <c r="EYN7" s="240">
        <f>'Inbound SOS &amp; EOD'!FMT29</f>
        <v>0</v>
      </c>
      <c r="EYO7" s="240">
        <f>'Inbound SOS &amp; EOD'!FMU29</f>
        <v>0</v>
      </c>
      <c r="EYP7" s="240">
        <f>'Inbound SOS &amp; EOD'!FMV29</f>
        <v>0</v>
      </c>
      <c r="EYQ7" s="240">
        <f>'Inbound SOS &amp; EOD'!FMW29</f>
        <v>0</v>
      </c>
      <c r="EYR7" s="240">
        <f>'Inbound SOS &amp; EOD'!FMX29</f>
        <v>0</v>
      </c>
      <c r="EYS7" s="240">
        <f>'Inbound SOS &amp; EOD'!FMY29</f>
        <v>0</v>
      </c>
      <c r="EYT7" s="240">
        <f>'Inbound SOS &amp; EOD'!FMZ29</f>
        <v>0</v>
      </c>
      <c r="EYU7" s="240">
        <f>'Inbound SOS &amp; EOD'!FNA29</f>
        <v>0</v>
      </c>
      <c r="EYV7" s="240">
        <f>'Inbound SOS &amp; EOD'!FNB29</f>
        <v>0</v>
      </c>
      <c r="EYW7" s="240">
        <f>'Inbound SOS &amp; EOD'!FNC29</f>
        <v>0</v>
      </c>
      <c r="EYX7" s="240">
        <f>'Inbound SOS &amp; EOD'!FND29</f>
        <v>0</v>
      </c>
      <c r="EYY7" s="240">
        <f>'Inbound SOS &amp; EOD'!FNE29</f>
        <v>0</v>
      </c>
      <c r="EYZ7" s="240">
        <f>'Inbound SOS &amp; EOD'!FNF29</f>
        <v>0</v>
      </c>
      <c r="EZA7" s="240">
        <f>'Inbound SOS &amp; EOD'!FNG29</f>
        <v>0</v>
      </c>
      <c r="EZB7" s="240">
        <f>'Inbound SOS &amp; EOD'!FNH29</f>
        <v>0</v>
      </c>
      <c r="EZC7" s="240">
        <f>'Inbound SOS &amp; EOD'!FNI29</f>
        <v>0</v>
      </c>
      <c r="EZD7" s="240">
        <f>'Inbound SOS &amp; EOD'!FNJ29</f>
        <v>0</v>
      </c>
      <c r="EZE7" s="240">
        <f>'Inbound SOS &amp; EOD'!FNK29</f>
        <v>0</v>
      </c>
      <c r="EZF7" s="240">
        <f>'Inbound SOS &amp; EOD'!FNL29</f>
        <v>0</v>
      </c>
      <c r="EZG7" s="240">
        <f>'Inbound SOS &amp; EOD'!FNM29</f>
        <v>0</v>
      </c>
      <c r="EZH7" s="240">
        <f>'Inbound SOS &amp; EOD'!FNN29</f>
        <v>0</v>
      </c>
      <c r="EZI7" s="240">
        <f>'Inbound SOS &amp; EOD'!FNO29</f>
        <v>0</v>
      </c>
      <c r="EZJ7" s="240">
        <f>'Inbound SOS &amp; EOD'!FNP29</f>
        <v>0</v>
      </c>
      <c r="EZK7" s="240">
        <f>'Inbound SOS &amp; EOD'!FNQ29</f>
        <v>0</v>
      </c>
      <c r="EZL7" s="240">
        <f>'Inbound SOS &amp; EOD'!FNR29</f>
        <v>0</v>
      </c>
      <c r="EZM7" s="240">
        <f>'Inbound SOS &amp; EOD'!FNS29</f>
        <v>0</v>
      </c>
      <c r="EZN7" s="240">
        <f>'Inbound SOS &amp; EOD'!FNT29</f>
        <v>0</v>
      </c>
      <c r="EZO7" s="240">
        <f>'Inbound SOS &amp; EOD'!FNU29</f>
        <v>0</v>
      </c>
      <c r="EZP7" s="240">
        <f>'Inbound SOS &amp; EOD'!FNV29</f>
        <v>0</v>
      </c>
      <c r="EZQ7" s="240">
        <f>'Inbound SOS &amp; EOD'!FNW29</f>
        <v>0</v>
      </c>
      <c r="EZR7" s="240">
        <f>'Inbound SOS &amp; EOD'!FNX29</f>
        <v>0</v>
      </c>
      <c r="EZS7" s="240">
        <f>'Inbound SOS &amp; EOD'!FNY29</f>
        <v>0</v>
      </c>
      <c r="EZT7" s="240">
        <f>'Inbound SOS &amp; EOD'!FNZ29</f>
        <v>0</v>
      </c>
      <c r="EZU7" s="240">
        <f>'Inbound SOS &amp; EOD'!FOA29</f>
        <v>0</v>
      </c>
      <c r="EZV7" s="240">
        <f>'Inbound SOS &amp; EOD'!FOB29</f>
        <v>0</v>
      </c>
      <c r="EZW7" s="240">
        <f>'Inbound SOS &amp; EOD'!FOC29</f>
        <v>0</v>
      </c>
      <c r="EZX7" s="240">
        <f>'Inbound SOS &amp; EOD'!FOD29</f>
        <v>0</v>
      </c>
      <c r="EZY7" s="240">
        <f>'Inbound SOS &amp; EOD'!FOE29</f>
        <v>0</v>
      </c>
      <c r="EZZ7" s="240">
        <f>'Inbound SOS &amp; EOD'!FOF29</f>
        <v>0</v>
      </c>
      <c r="FAA7" s="240">
        <f>'Inbound SOS &amp; EOD'!FOG29</f>
        <v>0</v>
      </c>
      <c r="FAB7" s="240">
        <f>'Inbound SOS &amp; EOD'!FOH29</f>
        <v>0</v>
      </c>
      <c r="FAC7" s="240">
        <f>'Inbound SOS &amp; EOD'!FOI29</f>
        <v>0</v>
      </c>
      <c r="FAD7" s="240">
        <f>'Inbound SOS &amp; EOD'!FOJ29</f>
        <v>0</v>
      </c>
      <c r="FAE7" s="240">
        <f>'Inbound SOS &amp; EOD'!FOK29</f>
        <v>0</v>
      </c>
      <c r="FAF7" s="240">
        <f>'Inbound SOS &amp; EOD'!FOL29</f>
        <v>0</v>
      </c>
      <c r="FAG7" s="240">
        <f>'Inbound SOS &amp; EOD'!FOM29</f>
        <v>0</v>
      </c>
      <c r="FAH7" s="240">
        <f>'Inbound SOS &amp; EOD'!FON29</f>
        <v>0</v>
      </c>
      <c r="FAI7" s="240">
        <f>'Inbound SOS &amp; EOD'!FOO29</f>
        <v>0</v>
      </c>
      <c r="FAJ7" s="240">
        <f>'Inbound SOS &amp; EOD'!FOP29</f>
        <v>0</v>
      </c>
      <c r="FAK7" s="240">
        <f>'Inbound SOS &amp; EOD'!FOQ29</f>
        <v>0</v>
      </c>
      <c r="FAL7" s="240">
        <f>'Inbound SOS &amp; EOD'!FOR29</f>
        <v>0</v>
      </c>
      <c r="FAM7" s="240">
        <f>'Inbound SOS &amp; EOD'!FOS29</f>
        <v>0</v>
      </c>
      <c r="FAN7" s="240">
        <f>'Inbound SOS &amp; EOD'!FOT29</f>
        <v>0</v>
      </c>
      <c r="FAO7" s="240">
        <f>'Inbound SOS &amp; EOD'!FOU29</f>
        <v>0</v>
      </c>
      <c r="FAP7" s="240">
        <f>'Inbound SOS &amp; EOD'!FOV29</f>
        <v>0</v>
      </c>
      <c r="FAQ7" s="240">
        <f>'Inbound SOS &amp; EOD'!FOW29</f>
        <v>0</v>
      </c>
      <c r="FAR7" s="240">
        <f>'Inbound SOS &amp; EOD'!FOX29</f>
        <v>0</v>
      </c>
      <c r="FAS7" s="240">
        <f>'Inbound SOS &amp; EOD'!FOY29</f>
        <v>0</v>
      </c>
      <c r="FAT7" s="240">
        <f>'Inbound SOS &amp; EOD'!FOZ29</f>
        <v>0</v>
      </c>
      <c r="FAU7" s="240">
        <f>'Inbound SOS &amp; EOD'!FPA29</f>
        <v>0</v>
      </c>
      <c r="FAV7" s="240">
        <f>'Inbound SOS &amp; EOD'!FPB29</f>
        <v>0</v>
      </c>
      <c r="FAW7" s="240">
        <f>'Inbound SOS &amp; EOD'!FPC29</f>
        <v>0</v>
      </c>
      <c r="FAX7" s="240">
        <f>'Inbound SOS &amp; EOD'!FPD29</f>
        <v>0</v>
      </c>
      <c r="FAY7" s="240">
        <f>'Inbound SOS &amp; EOD'!FPE29</f>
        <v>0</v>
      </c>
      <c r="FAZ7" s="240">
        <f>'Inbound SOS &amp; EOD'!FPF29</f>
        <v>0</v>
      </c>
      <c r="FBA7" s="240">
        <f>'Inbound SOS &amp; EOD'!FPG29</f>
        <v>0</v>
      </c>
      <c r="FBB7" s="240">
        <f>'Inbound SOS &amp; EOD'!FPH29</f>
        <v>0</v>
      </c>
      <c r="FBC7" s="240">
        <f>'Inbound SOS &amp; EOD'!FPI29</f>
        <v>0</v>
      </c>
      <c r="FBD7" s="240">
        <f>'Inbound SOS &amp; EOD'!FPJ29</f>
        <v>0</v>
      </c>
      <c r="FBE7" s="240">
        <f>'Inbound SOS &amp; EOD'!FPK29</f>
        <v>0</v>
      </c>
      <c r="FBF7" s="240">
        <f>'Inbound SOS &amp; EOD'!FPL29</f>
        <v>0</v>
      </c>
      <c r="FBG7" s="240">
        <f>'Inbound SOS &amp; EOD'!FPM29</f>
        <v>0</v>
      </c>
      <c r="FBH7" s="240">
        <f>'Inbound SOS &amp; EOD'!FPN29</f>
        <v>0</v>
      </c>
      <c r="FBI7" s="240">
        <f>'Inbound SOS &amp; EOD'!FPO29</f>
        <v>0</v>
      </c>
      <c r="FBJ7" s="240">
        <f>'Inbound SOS &amp; EOD'!FPP29</f>
        <v>0</v>
      </c>
      <c r="FBK7" s="240">
        <f>'Inbound SOS &amp; EOD'!FPQ29</f>
        <v>0</v>
      </c>
      <c r="FBL7" s="240">
        <f>'Inbound SOS &amp; EOD'!FPR29</f>
        <v>0</v>
      </c>
      <c r="FBM7" s="240">
        <f>'Inbound SOS &amp; EOD'!FPS29</f>
        <v>0</v>
      </c>
      <c r="FBN7" s="240">
        <f>'Inbound SOS &amp; EOD'!FPT29</f>
        <v>0</v>
      </c>
      <c r="FBO7" s="240">
        <f>'Inbound SOS &amp; EOD'!FPU29</f>
        <v>0</v>
      </c>
      <c r="FBP7" s="240">
        <f>'Inbound SOS &amp; EOD'!FPV29</f>
        <v>0</v>
      </c>
      <c r="FBQ7" s="240">
        <f>'Inbound SOS &amp; EOD'!FPW29</f>
        <v>0</v>
      </c>
      <c r="FBR7" s="240">
        <f>'Inbound SOS &amp; EOD'!FPX29</f>
        <v>0</v>
      </c>
      <c r="FBS7" s="240">
        <f>'Inbound SOS &amp; EOD'!FPY29</f>
        <v>0</v>
      </c>
      <c r="FBT7" s="240">
        <f>'Inbound SOS &amp; EOD'!FPZ29</f>
        <v>0</v>
      </c>
      <c r="FBU7" s="240">
        <f>'Inbound SOS &amp; EOD'!FQA29</f>
        <v>0</v>
      </c>
      <c r="FBV7" s="240">
        <f>'Inbound SOS &amp; EOD'!FQB29</f>
        <v>0</v>
      </c>
      <c r="FBW7" s="240">
        <f>'Inbound SOS &amp; EOD'!FQC29</f>
        <v>0</v>
      </c>
      <c r="FBX7" s="240">
        <f>'Inbound SOS &amp; EOD'!FQD29</f>
        <v>0</v>
      </c>
      <c r="FBY7" s="240">
        <f>'Inbound SOS &amp; EOD'!FQE29</f>
        <v>0</v>
      </c>
      <c r="FBZ7" s="240">
        <f>'Inbound SOS &amp; EOD'!FQF29</f>
        <v>0</v>
      </c>
      <c r="FCA7" s="240">
        <f>'Inbound SOS &amp; EOD'!FQG29</f>
        <v>0</v>
      </c>
      <c r="FCB7" s="240">
        <f>'Inbound SOS &amp; EOD'!FQH29</f>
        <v>0</v>
      </c>
      <c r="FCC7" s="240">
        <f>'Inbound SOS &amp; EOD'!FQI29</f>
        <v>0</v>
      </c>
      <c r="FCD7" s="240">
        <f>'Inbound SOS &amp; EOD'!FQJ29</f>
        <v>0</v>
      </c>
      <c r="FCE7" s="240">
        <f>'Inbound SOS &amp; EOD'!FQK29</f>
        <v>0</v>
      </c>
      <c r="FCF7" s="240">
        <f>'Inbound SOS &amp; EOD'!FQL29</f>
        <v>0</v>
      </c>
      <c r="FCG7" s="240">
        <f>'Inbound SOS &amp; EOD'!FQM29</f>
        <v>0</v>
      </c>
      <c r="FCH7" s="240">
        <f>'Inbound SOS &amp; EOD'!FQN29</f>
        <v>0</v>
      </c>
      <c r="FCI7" s="240">
        <f>'Inbound SOS &amp; EOD'!FQO29</f>
        <v>0</v>
      </c>
      <c r="FCJ7" s="240">
        <f>'Inbound SOS &amp; EOD'!FQP29</f>
        <v>0</v>
      </c>
      <c r="FCK7" s="240">
        <f>'Inbound SOS &amp; EOD'!FQQ29</f>
        <v>0</v>
      </c>
      <c r="FCL7" s="240">
        <f>'Inbound SOS &amp; EOD'!FQR29</f>
        <v>0</v>
      </c>
      <c r="FCM7" s="240">
        <f>'Inbound SOS &amp; EOD'!FQS29</f>
        <v>0</v>
      </c>
      <c r="FCN7" s="240">
        <f>'Inbound SOS &amp; EOD'!FQT29</f>
        <v>0</v>
      </c>
      <c r="FCO7" s="240">
        <f>'Inbound SOS &amp; EOD'!FQU29</f>
        <v>0</v>
      </c>
      <c r="FCP7" s="240">
        <f>'Inbound SOS &amp; EOD'!FQV29</f>
        <v>0</v>
      </c>
      <c r="FCQ7" s="240">
        <f>'Inbound SOS &amp; EOD'!FQW29</f>
        <v>0</v>
      </c>
      <c r="FCR7" s="240">
        <f>'Inbound SOS &amp; EOD'!FQX29</f>
        <v>0</v>
      </c>
      <c r="FCS7" s="240">
        <f>'Inbound SOS &amp; EOD'!FQY29</f>
        <v>0</v>
      </c>
      <c r="FCT7" s="240">
        <f>'Inbound SOS &amp; EOD'!FQZ29</f>
        <v>0</v>
      </c>
      <c r="FCU7" s="240">
        <f>'Inbound SOS &amp; EOD'!FRA29</f>
        <v>0</v>
      </c>
      <c r="FCV7" s="240">
        <f>'Inbound SOS &amp; EOD'!FRB29</f>
        <v>0</v>
      </c>
      <c r="FCW7" s="240">
        <f>'Inbound SOS &amp; EOD'!FRC29</f>
        <v>0</v>
      </c>
      <c r="FCX7" s="240">
        <f>'Inbound SOS &amp; EOD'!FRD29</f>
        <v>0</v>
      </c>
      <c r="FCY7" s="240">
        <f>'Inbound SOS &amp; EOD'!FRE29</f>
        <v>0</v>
      </c>
      <c r="FCZ7" s="240">
        <f>'Inbound SOS &amp; EOD'!FRF29</f>
        <v>0</v>
      </c>
      <c r="FDA7" s="240">
        <f>'Inbound SOS &amp; EOD'!FRG29</f>
        <v>0</v>
      </c>
      <c r="FDB7" s="240">
        <f>'Inbound SOS &amp; EOD'!FRH29</f>
        <v>0</v>
      </c>
      <c r="FDC7" s="240">
        <f>'Inbound SOS &amp; EOD'!FRI29</f>
        <v>0</v>
      </c>
      <c r="FDD7" s="240">
        <f>'Inbound SOS &amp; EOD'!FRJ29</f>
        <v>0</v>
      </c>
      <c r="FDE7" s="240">
        <f>'Inbound SOS &amp; EOD'!FRK29</f>
        <v>0</v>
      </c>
      <c r="FDF7" s="240">
        <f>'Inbound SOS &amp; EOD'!FRL29</f>
        <v>0</v>
      </c>
      <c r="FDG7" s="240">
        <f>'Inbound SOS &amp; EOD'!FRM29</f>
        <v>0</v>
      </c>
      <c r="FDH7" s="240">
        <f>'Inbound SOS &amp; EOD'!FRN29</f>
        <v>0</v>
      </c>
      <c r="FDI7" s="240">
        <f>'Inbound SOS &amp; EOD'!FRO29</f>
        <v>0</v>
      </c>
      <c r="FDJ7" s="240">
        <f>'Inbound SOS &amp; EOD'!FRP29</f>
        <v>0</v>
      </c>
      <c r="FDK7" s="240">
        <f>'Inbound SOS &amp; EOD'!FRQ29</f>
        <v>0</v>
      </c>
      <c r="FDL7" s="240">
        <f>'Inbound SOS &amp; EOD'!FRR29</f>
        <v>0</v>
      </c>
      <c r="FDM7" s="240">
        <f>'Inbound SOS &amp; EOD'!FRS29</f>
        <v>0</v>
      </c>
      <c r="FDN7" s="240">
        <f>'Inbound SOS &amp; EOD'!FRT29</f>
        <v>0</v>
      </c>
      <c r="FDO7" s="240">
        <f>'Inbound SOS &amp; EOD'!FRU29</f>
        <v>0</v>
      </c>
      <c r="FDP7" s="240">
        <f>'Inbound SOS &amp; EOD'!FRV29</f>
        <v>0</v>
      </c>
      <c r="FDQ7" s="240">
        <f>'Inbound SOS &amp; EOD'!FRW29</f>
        <v>0</v>
      </c>
      <c r="FDR7" s="240">
        <f>'Inbound SOS &amp; EOD'!FRX29</f>
        <v>0</v>
      </c>
      <c r="FDS7" s="240">
        <f>'Inbound SOS &amp; EOD'!FRY29</f>
        <v>0</v>
      </c>
      <c r="FDT7" s="240">
        <f>'Inbound SOS &amp; EOD'!FRZ29</f>
        <v>0</v>
      </c>
      <c r="FDU7" s="240">
        <f>'Inbound SOS &amp; EOD'!FSA29</f>
        <v>0</v>
      </c>
      <c r="FDV7" s="240">
        <f>'Inbound SOS &amp; EOD'!FSB29</f>
        <v>0</v>
      </c>
      <c r="FDW7" s="240">
        <f>'Inbound SOS &amp; EOD'!FSC29</f>
        <v>0</v>
      </c>
      <c r="FDX7" s="240">
        <f>'Inbound SOS &amp; EOD'!FSD29</f>
        <v>0</v>
      </c>
      <c r="FDY7" s="240">
        <f>'Inbound SOS &amp; EOD'!FSE29</f>
        <v>0</v>
      </c>
      <c r="FDZ7" s="240">
        <f>'Inbound SOS &amp; EOD'!FSF29</f>
        <v>0</v>
      </c>
      <c r="FEA7" s="240">
        <f>'Inbound SOS &amp; EOD'!FSG29</f>
        <v>0</v>
      </c>
      <c r="FEB7" s="240">
        <f>'Inbound SOS &amp; EOD'!FSH29</f>
        <v>0</v>
      </c>
      <c r="FEC7" s="240">
        <f>'Inbound SOS &amp; EOD'!FSI29</f>
        <v>0</v>
      </c>
      <c r="FED7" s="240">
        <f>'Inbound SOS &amp; EOD'!FSJ29</f>
        <v>0</v>
      </c>
      <c r="FEE7" s="240">
        <f>'Inbound SOS &amp; EOD'!FSK29</f>
        <v>0</v>
      </c>
      <c r="FEF7" s="240">
        <f>'Inbound SOS &amp; EOD'!FSL29</f>
        <v>0</v>
      </c>
      <c r="FEG7" s="240">
        <f>'Inbound SOS &amp; EOD'!FSM29</f>
        <v>0</v>
      </c>
      <c r="FEH7" s="240">
        <f>'Inbound SOS &amp; EOD'!FSN29</f>
        <v>0</v>
      </c>
      <c r="FEI7" s="240">
        <f>'Inbound SOS &amp; EOD'!FSO29</f>
        <v>0</v>
      </c>
      <c r="FEJ7" s="240">
        <f>'Inbound SOS &amp; EOD'!FSP29</f>
        <v>0</v>
      </c>
      <c r="FEK7" s="240">
        <f>'Inbound SOS &amp; EOD'!FSQ29</f>
        <v>0</v>
      </c>
      <c r="FEL7" s="240">
        <f>'Inbound SOS &amp; EOD'!FSR29</f>
        <v>0</v>
      </c>
      <c r="FEM7" s="240">
        <f>'Inbound SOS &amp; EOD'!FSS29</f>
        <v>0</v>
      </c>
      <c r="FEN7" s="240">
        <f>'Inbound SOS &amp; EOD'!FST29</f>
        <v>0</v>
      </c>
      <c r="FEO7" s="240">
        <f>'Inbound SOS &amp; EOD'!FSU29</f>
        <v>0</v>
      </c>
      <c r="FEP7" s="240">
        <f>'Inbound SOS &amp; EOD'!FSV29</f>
        <v>0</v>
      </c>
      <c r="FEQ7" s="240">
        <f>'Inbound SOS &amp; EOD'!FSW29</f>
        <v>0</v>
      </c>
      <c r="FER7" s="240">
        <f>'Inbound SOS &amp; EOD'!FSX29</f>
        <v>0</v>
      </c>
      <c r="FES7" s="240">
        <f>'Inbound SOS &amp; EOD'!FSY29</f>
        <v>0</v>
      </c>
      <c r="FET7" s="240">
        <f>'Inbound SOS &amp; EOD'!FSZ29</f>
        <v>0</v>
      </c>
      <c r="FEU7" s="240">
        <f>'Inbound SOS &amp; EOD'!FTA29</f>
        <v>0</v>
      </c>
      <c r="FEV7" s="240">
        <f>'Inbound SOS &amp; EOD'!FTB29</f>
        <v>0</v>
      </c>
      <c r="FEW7" s="240">
        <f>'Inbound SOS &amp; EOD'!FTC29</f>
        <v>0</v>
      </c>
      <c r="FEX7" s="240">
        <f>'Inbound SOS &amp; EOD'!FTD29</f>
        <v>0</v>
      </c>
      <c r="FEY7" s="240">
        <f>'Inbound SOS &amp; EOD'!FTE29</f>
        <v>0</v>
      </c>
      <c r="FEZ7" s="240">
        <f>'Inbound SOS &amp; EOD'!FTF29</f>
        <v>0</v>
      </c>
      <c r="FFA7" s="240">
        <f>'Inbound SOS &amp; EOD'!FTG29</f>
        <v>0</v>
      </c>
      <c r="FFB7" s="240">
        <f>'Inbound SOS &amp; EOD'!FTH29</f>
        <v>0</v>
      </c>
      <c r="FFC7" s="240">
        <f>'Inbound SOS &amp; EOD'!FTI29</f>
        <v>0</v>
      </c>
      <c r="FFD7" s="240">
        <f>'Inbound SOS &amp; EOD'!FTJ29</f>
        <v>0</v>
      </c>
      <c r="FFE7" s="240">
        <f>'Inbound SOS &amp; EOD'!FTK29</f>
        <v>0</v>
      </c>
      <c r="FFF7" s="240">
        <f>'Inbound SOS &amp; EOD'!FTL29</f>
        <v>0</v>
      </c>
      <c r="FFG7" s="240">
        <f>'Inbound SOS &amp; EOD'!FTM29</f>
        <v>0</v>
      </c>
      <c r="FFH7" s="240">
        <f>'Inbound SOS &amp; EOD'!FTN29</f>
        <v>0</v>
      </c>
      <c r="FFI7" s="240">
        <f>'Inbound SOS &amp; EOD'!FTO29</f>
        <v>0</v>
      </c>
      <c r="FFJ7" s="240">
        <f>'Inbound SOS &amp; EOD'!FTP29</f>
        <v>0</v>
      </c>
      <c r="FFK7" s="240">
        <f>'Inbound SOS &amp; EOD'!FTQ29</f>
        <v>0</v>
      </c>
      <c r="FFL7" s="240">
        <f>'Inbound SOS &amp; EOD'!FTR29</f>
        <v>0</v>
      </c>
      <c r="FFM7" s="240">
        <f>'Inbound SOS &amp; EOD'!FTS29</f>
        <v>0</v>
      </c>
      <c r="FFN7" s="240">
        <f>'Inbound SOS &amp; EOD'!FTT29</f>
        <v>0</v>
      </c>
      <c r="FFO7" s="240">
        <f>'Inbound SOS &amp; EOD'!FTU29</f>
        <v>0</v>
      </c>
      <c r="FFP7" s="240">
        <f>'Inbound SOS &amp; EOD'!FTV29</f>
        <v>0</v>
      </c>
      <c r="FFQ7" s="240">
        <f>'Inbound SOS &amp; EOD'!FTW29</f>
        <v>0</v>
      </c>
      <c r="FFR7" s="240">
        <f>'Inbound SOS &amp; EOD'!FTX29</f>
        <v>0</v>
      </c>
      <c r="FFS7" s="240">
        <f>'Inbound SOS &amp; EOD'!FTY29</f>
        <v>0</v>
      </c>
      <c r="FFT7" s="240">
        <f>'Inbound SOS &amp; EOD'!FTZ29</f>
        <v>0</v>
      </c>
      <c r="FFU7" s="240">
        <f>'Inbound SOS &amp; EOD'!FUA29</f>
        <v>0</v>
      </c>
      <c r="FFV7" s="240">
        <f>'Inbound SOS &amp; EOD'!FUB29</f>
        <v>0</v>
      </c>
      <c r="FFW7" s="240">
        <f>'Inbound SOS &amp; EOD'!FUC29</f>
        <v>0</v>
      </c>
      <c r="FFX7" s="240">
        <f>'Inbound SOS &amp; EOD'!FUD29</f>
        <v>0</v>
      </c>
      <c r="FFY7" s="240">
        <f>'Inbound SOS &amp; EOD'!FUE29</f>
        <v>0</v>
      </c>
      <c r="FFZ7" s="240">
        <f>'Inbound SOS &amp; EOD'!FUF29</f>
        <v>0</v>
      </c>
      <c r="FGA7" s="240">
        <f>'Inbound SOS &amp; EOD'!FUG29</f>
        <v>0</v>
      </c>
      <c r="FGB7" s="240">
        <f>'Inbound SOS &amp; EOD'!FUH29</f>
        <v>0</v>
      </c>
      <c r="FGC7" s="240">
        <f>'Inbound SOS &amp; EOD'!FUI29</f>
        <v>0</v>
      </c>
      <c r="FGD7" s="240">
        <f>'Inbound SOS &amp; EOD'!FUJ29</f>
        <v>0</v>
      </c>
      <c r="FGE7" s="240">
        <f>'Inbound SOS &amp; EOD'!FUK29</f>
        <v>0</v>
      </c>
      <c r="FGF7" s="240">
        <f>'Inbound SOS &amp; EOD'!FUL29</f>
        <v>0</v>
      </c>
      <c r="FGG7" s="240">
        <f>'Inbound SOS &amp; EOD'!FUM29</f>
        <v>0</v>
      </c>
      <c r="FGH7" s="240">
        <f>'Inbound SOS &amp; EOD'!FUN29</f>
        <v>0</v>
      </c>
      <c r="FGI7" s="240">
        <f>'Inbound SOS &amp; EOD'!FUO29</f>
        <v>0</v>
      </c>
      <c r="FGJ7" s="240">
        <f>'Inbound SOS &amp; EOD'!FUP29</f>
        <v>0</v>
      </c>
      <c r="FGK7" s="240">
        <f>'Inbound SOS &amp; EOD'!FUQ29</f>
        <v>0</v>
      </c>
      <c r="FGL7" s="240">
        <f>'Inbound SOS &amp; EOD'!FUR29</f>
        <v>0</v>
      </c>
      <c r="FGM7" s="240">
        <f>'Inbound SOS &amp; EOD'!FUS29</f>
        <v>0</v>
      </c>
      <c r="FGN7" s="240">
        <f>'Inbound SOS &amp; EOD'!FUT29</f>
        <v>0</v>
      </c>
      <c r="FGO7" s="240">
        <f>'Inbound SOS &amp; EOD'!FUU29</f>
        <v>0</v>
      </c>
      <c r="FGP7" s="240">
        <f>'Inbound SOS &amp; EOD'!FUV29</f>
        <v>0</v>
      </c>
      <c r="FGQ7" s="240">
        <f>'Inbound SOS &amp; EOD'!FUW29</f>
        <v>0</v>
      </c>
      <c r="FGR7" s="240">
        <f>'Inbound SOS &amp; EOD'!FUX29</f>
        <v>0</v>
      </c>
      <c r="FGS7" s="240">
        <f>'Inbound SOS &amp; EOD'!FUY29</f>
        <v>0</v>
      </c>
      <c r="FGT7" s="240">
        <f>'Inbound SOS &amp; EOD'!FUZ29</f>
        <v>0</v>
      </c>
      <c r="FGU7" s="240">
        <f>'Inbound SOS &amp; EOD'!FVA29</f>
        <v>0</v>
      </c>
      <c r="FGV7" s="240">
        <f>'Inbound SOS &amp; EOD'!FVB29</f>
        <v>0</v>
      </c>
      <c r="FGW7" s="240">
        <f>'Inbound SOS &amp; EOD'!FVC29</f>
        <v>0</v>
      </c>
      <c r="FGX7" s="240">
        <f>'Inbound SOS &amp; EOD'!FVD29</f>
        <v>0</v>
      </c>
      <c r="FGY7" s="240">
        <f>'Inbound SOS &amp; EOD'!FVE29</f>
        <v>0</v>
      </c>
      <c r="FGZ7" s="240">
        <f>'Inbound SOS &amp; EOD'!FVF29</f>
        <v>0</v>
      </c>
      <c r="FHA7" s="240">
        <f>'Inbound SOS &amp; EOD'!FVG29</f>
        <v>0</v>
      </c>
      <c r="FHB7" s="240">
        <f>'Inbound SOS &amp; EOD'!FVH29</f>
        <v>0</v>
      </c>
      <c r="FHC7" s="240">
        <f>'Inbound SOS &amp; EOD'!FVI29</f>
        <v>0</v>
      </c>
      <c r="FHD7" s="240">
        <f>'Inbound SOS &amp; EOD'!FVJ29</f>
        <v>0</v>
      </c>
      <c r="FHE7" s="240">
        <f>'Inbound SOS &amp; EOD'!FVK29</f>
        <v>0</v>
      </c>
      <c r="FHF7" s="240">
        <f>'Inbound SOS &amp; EOD'!FVL29</f>
        <v>0</v>
      </c>
      <c r="FHG7" s="240">
        <f>'Inbound SOS &amp; EOD'!FVM29</f>
        <v>0</v>
      </c>
      <c r="FHH7" s="240">
        <f>'Inbound SOS &amp; EOD'!FVN29</f>
        <v>0</v>
      </c>
      <c r="FHI7" s="240">
        <f>'Inbound SOS &amp; EOD'!FVO29</f>
        <v>0</v>
      </c>
      <c r="FHJ7" s="240">
        <f>'Inbound SOS &amp; EOD'!FVP29</f>
        <v>0</v>
      </c>
      <c r="FHK7" s="240">
        <f>'Inbound SOS &amp; EOD'!FVQ29</f>
        <v>0</v>
      </c>
      <c r="FHL7" s="240">
        <f>'Inbound SOS &amp; EOD'!FVR29</f>
        <v>0</v>
      </c>
      <c r="FHM7" s="240">
        <f>'Inbound SOS &amp; EOD'!FVS29</f>
        <v>0</v>
      </c>
      <c r="FHN7" s="240">
        <f>'Inbound SOS &amp; EOD'!FVT29</f>
        <v>0</v>
      </c>
      <c r="FHO7" s="240">
        <f>'Inbound SOS &amp; EOD'!FVU29</f>
        <v>0</v>
      </c>
      <c r="FHP7" s="240">
        <f>'Inbound SOS &amp; EOD'!FVV29</f>
        <v>0</v>
      </c>
      <c r="FHQ7" s="240">
        <f>'Inbound SOS &amp; EOD'!FVW29</f>
        <v>0</v>
      </c>
      <c r="FHR7" s="240">
        <f>'Inbound SOS &amp; EOD'!FVX29</f>
        <v>0</v>
      </c>
      <c r="FHS7" s="240">
        <f>'Inbound SOS &amp; EOD'!FVY29</f>
        <v>0</v>
      </c>
      <c r="FHT7" s="240">
        <f>'Inbound SOS &amp; EOD'!FVZ29</f>
        <v>0</v>
      </c>
      <c r="FHU7" s="240">
        <f>'Inbound SOS &amp; EOD'!FWA29</f>
        <v>0</v>
      </c>
      <c r="FHV7" s="240">
        <f>'Inbound SOS &amp; EOD'!FWB29</f>
        <v>0</v>
      </c>
      <c r="FHW7" s="240">
        <f>'Inbound SOS &amp; EOD'!FWC29</f>
        <v>0</v>
      </c>
      <c r="FHX7" s="240">
        <f>'Inbound SOS &amp; EOD'!FWD29</f>
        <v>0</v>
      </c>
      <c r="FHY7" s="240">
        <f>'Inbound SOS &amp; EOD'!FWE29</f>
        <v>0</v>
      </c>
      <c r="FHZ7" s="240">
        <f>'Inbound SOS &amp; EOD'!FWF29</f>
        <v>0</v>
      </c>
      <c r="FIA7" s="240">
        <f>'Inbound SOS &amp; EOD'!FWG29</f>
        <v>0</v>
      </c>
      <c r="FIB7" s="240">
        <f>'Inbound SOS &amp; EOD'!FWH29</f>
        <v>0</v>
      </c>
      <c r="FIC7" s="240">
        <f>'Inbound SOS &amp; EOD'!FWI29</f>
        <v>0</v>
      </c>
      <c r="FID7" s="240">
        <f>'Inbound SOS &amp; EOD'!FWJ29</f>
        <v>0</v>
      </c>
      <c r="FIE7" s="240">
        <f>'Inbound SOS &amp; EOD'!FWK29</f>
        <v>0</v>
      </c>
      <c r="FIF7" s="240">
        <f>'Inbound SOS &amp; EOD'!FWL29</f>
        <v>0</v>
      </c>
      <c r="FIG7" s="240">
        <f>'Inbound SOS &amp; EOD'!FWM29</f>
        <v>0</v>
      </c>
      <c r="FIH7" s="240">
        <f>'Inbound SOS &amp; EOD'!FWN29</f>
        <v>0</v>
      </c>
      <c r="FII7" s="240">
        <f>'Inbound SOS &amp; EOD'!FWO29</f>
        <v>0</v>
      </c>
      <c r="FIJ7" s="240">
        <f>'Inbound SOS &amp; EOD'!FWP29</f>
        <v>0</v>
      </c>
      <c r="FIK7" s="240">
        <f>'Inbound SOS &amp; EOD'!FWQ29</f>
        <v>0</v>
      </c>
      <c r="FIL7" s="240">
        <f>'Inbound SOS &amp; EOD'!FWR29</f>
        <v>0</v>
      </c>
      <c r="FIM7" s="240">
        <f>'Inbound SOS &amp; EOD'!FWS29</f>
        <v>0</v>
      </c>
      <c r="FIN7" s="240">
        <f>'Inbound SOS &amp; EOD'!FWT29</f>
        <v>0</v>
      </c>
      <c r="FIO7" s="240">
        <f>'Inbound SOS &amp; EOD'!FWU29</f>
        <v>0</v>
      </c>
      <c r="FIP7" s="240">
        <f>'Inbound SOS &amp; EOD'!FWV29</f>
        <v>0</v>
      </c>
      <c r="FIQ7" s="240">
        <f>'Inbound SOS &amp; EOD'!FWW29</f>
        <v>0</v>
      </c>
      <c r="FIR7" s="240">
        <f>'Inbound SOS &amp; EOD'!FWX29</f>
        <v>0</v>
      </c>
      <c r="FIS7" s="240">
        <f>'Inbound SOS &amp; EOD'!FWY29</f>
        <v>0</v>
      </c>
      <c r="FIT7" s="240">
        <f>'Inbound SOS &amp; EOD'!FWZ29</f>
        <v>0</v>
      </c>
      <c r="FIU7" s="240">
        <f>'Inbound SOS &amp; EOD'!FXA29</f>
        <v>0</v>
      </c>
      <c r="FIV7" s="240">
        <f>'Inbound SOS &amp; EOD'!FXB29</f>
        <v>0</v>
      </c>
      <c r="FIW7" s="240">
        <f>'Inbound SOS &amp; EOD'!FXC29</f>
        <v>0</v>
      </c>
      <c r="FIX7" s="240">
        <f>'Inbound SOS &amp; EOD'!FXD29</f>
        <v>0</v>
      </c>
      <c r="FIY7" s="240">
        <f>'Inbound SOS &amp; EOD'!FXE29</f>
        <v>0</v>
      </c>
      <c r="FIZ7" s="240">
        <f>'Inbound SOS &amp; EOD'!FXF29</f>
        <v>0</v>
      </c>
      <c r="FJA7" s="240">
        <f>'Inbound SOS &amp; EOD'!FXG29</f>
        <v>0</v>
      </c>
      <c r="FJB7" s="240">
        <f>'Inbound SOS &amp; EOD'!FXH29</f>
        <v>0</v>
      </c>
      <c r="FJC7" s="240">
        <f>'Inbound SOS &amp; EOD'!FXI29</f>
        <v>0</v>
      </c>
      <c r="FJD7" s="240">
        <f>'Inbound SOS &amp; EOD'!FXJ29</f>
        <v>0</v>
      </c>
      <c r="FJE7" s="240">
        <f>'Inbound SOS &amp; EOD'!FXK29</f>
        <v>0</v>
      </c>
      <c r="FJF7" s="240">
        <f>'Inbound SOS &amp; EOD'!FXL29</f>
        <v>0</v>
      </c>
      <c r="FJG7" s="240">
        <f>'Inbound SOS &amp; EOD'!FXM29</f>
        <v>0</v>
      </c>
      <c r="FJH7" s="240">
        <f>'Inbound SOS &amp; EOD'!FXN29</f>
        <v>0</v>
      </c>
      <c r="FJI7" s="240">
        <f>'Inbound SOS &amp; EOD'!FXO29</f>
        <v>0</v>
      </c>
      <c r="FJJ7" s="240">
        <f>'Inbound SOS &amp; EOD'!FXP29</f>
        <v>0</v>
      </c>
      <c r="FJK7" s="240">
        <f>'Inbound SOS &amp; EOD'!FXQ29</f>
        <v>0</v>
      </c>
      <c r="FJL7" s="240">
        <f>'Inbound SOS &amp; EOD'!FXR29</f>
        <v>0</v>
      </c>
      <c r="FJM7" s="240">
        <f>'Inbound SOS &amp; EOD'!FXS29</f>
        <v>0</v>
      </c>
      <c r="FJN7" s="240">
        <f>'Inbound SOS &amp; EOD'!FXT29</f>
        <v>0</v>
      </c>
      <c r="FJO7" s="240">
        <f>'Inbound SOS &amp; EOD'!FXU29</f>
        <v>0</v>
      </c>
      <c r="FJP7" s="240">
        <f>'Inbound SOS &amp; EOD'!FXV29</f>
        <v>0</v>
      </c>
      <c r="FJQ7" s="240">
        <f>'Inbound SOS &amp; EOD'!FXW29</f>
        <v>0</v>
      </c>
      <c r="FJR7" s="240">
        <f>'Inbound SOS &amp; EOD'!FXX29</f>
        <v>0</v>
      </c>
      <c r="FJS7" s="240">
        <f>'Inbound SOS &amp; EOD'!FXY29</f>
        <v>0</v>
      </c>
      <c r="FJT7" s="240">
        <f>'Inbound SOS &amp; EOD'!FXZ29</f>
        <v>0</v>
      </c>
      <c r="FJU7" s="240">
        <f>'Inbound SOS &amp; EOD'!FYA29</f>
        <v>0</v>
      </c>
      <c r="FJV7" s="240">
        <f>'Inbound SOS &amp; EOD'!FYB29</f>
        <v>0</v>
      </c>
      <c r="FJW7" s="240">
        <f>'Inbound SOS &amp; EOD'!FYC29</f>
        <v>0</v>
      </c>
      <c r="FJX7" s="240">
        <f>'Inbound SOS &amp; EOD'!FYD29</f>
        <v>0</v>
      </c>
      <c r="FJY7" s="240">
        <f>'Inbound SOS &amp; EOD'!FYE29</f>
        <v>0</v>
      </c>
      <c r="FJZ7" s="240">
        <f>'Inbound SOS &amp; EOD'!FYF29</f>
        <v>0</v>
      </c>
      <c r="FKA7" s="240">
        <f>'Inbound SOS &amp; EOD'!FYG29</f>
        <v>0</v>
      </c>
      <c r="FKB7" s="240">
        <f>'Inbound SOS &amp; EOD'!FYH29</f>
        <v>0</v>
      </c>
      <c r="FKC7" s="240">
        <f>'Inbound SOS &amp; EOD'!FYI29</f>
        <v>0</v>
      </c>
      <c r="FKD7" s="240">
        <f>'Inbound SOS &amp; EOD'!FYJ29</f>
        <v>0</v>
      </c>
      <c r="FKE7" s="240">
        <f>'Inbound SOS &amp; EOD'!FYK29</f>
        <v>0</v>
      </c>
      <c r="FKF7" s="240">
        <f>'Inbound SOS &amp; EOD'!FYL29</f>
        <v>0</v>
      </c>
      <c r="FKG7" s="240">
        <f>'Inbound SOS &amp; EOD'!FYM29</f>
        <v>0</v>
      </c>
      <c r="FKH7" s="240">
        <f>'Inbound SOS &amp; EOD'!FYN29</f>
        <v>0</v>
      </c>
      <c r="FKI7" s="240">
        <f>'Inbound SOS &amp; EOD'!FYO29</f>
        <v>0</v>
      </c>
      <c r="FKJ7" s="240">
        <f>'Inbound SOS &amp; EOD'!FYP29</f>
        <v>0</v>
      </c>
      <c r="FKK7" s="240">
        <f>'Inbound SOS &amp; EOD'!FYQ29</f>
        <v>0</v>
      </c>
      <c r="FKL7" s="240">
        <f>'Inbound SOS &amp; EOD'!FYR29</f>
        <v>0</v>
      </c>
      <c r="FKM7" s="240">
        <f>'Inbound SOS &amp; EOD'!FYS29</f>
        <v>0</v>
      </c>
      <c r="FKN7" s="240">
        <f>'Inbound SOS &amp; EOD'!FYT29</f>
        <v>0</v>
      </c>
      <c r="FKO7" s="240">
        <f>'Inbound SOS &amp; EOD'!FYU29</f>
        <v>0</v>
      </c>
      <c r="FKP7" s="240">
        <f>'Inbound SOS &amp; EOD'!FYV29</f>
        <v>0</v>
      </c>
      <c r="FKQ7" s="240">
        <f>'Inbound SOS &amp; EOD'!FYW29</f>
        <v>0</v>
      </c>
      <c r="FKR7" s="240">
        <f>'Inbound SOS &amp; EOD'!FYX29</f>
        <v>0</v>
      </c>
      <c r="FKS7" s="240">
        <f>'Inbound SOS &amp; EOD'!FYY29</f>
        <v>0</v>
      </c>
      <c r="FKT7" s="240">
        <f>'Inbound SOS &amp; EOD'!FYZ29</f>
        <v>0</v>
      </c>
      <c r="FKU7" s="240">
        <f>'Inbound SOS &amp; EOD'!FZA29</f>
        <v>0</v>
      </c>
      <c r="FKV7" s="240">
        <f>'Inbound SOS &amp; EOD'!FZB29</f>
        <v>0</v>
      </c>
      <c r="FKW7" s="240">
        <f>'Inbound SOS &amp; EOD'!FZC29</f>
        <v>0</v>
      </c>
      <c r="FKX7" s="240">
        <f>'Inbound SOS &amp; EOD'!FZD29</f>
        <v>0</v>
      </c>
      <c r="FKY7" s="240">
        <f>'Inbound SOS &amp; EOD'!FZE29</f>
        <v>0</v>
      </c>
      <c r="FKZ7" s="240">
        <f>'Inbound SOS &amp; EOD'!FZF29</f>
        <v>0</v>
      </c>
      <c r="FLA7" s="240">
        <f>'Inbound SOS &amp; EOD'!FZG29</f>
        <v>0</v>
      </c>
      <c r="FLB7" s="240">
        <f>'Inbound SOS &amp; EOD'!FZH29</f>
        <v>0</v>
      </c>
      <c r="FLC7" s="240">
        <f>'Inbound SOS &amp; EOD'!FZI29</f>
        <v>0</v>
      </c>
      <c r="FLD7" s="240">
        <f>'Inbound SOS &amp; EOD'!FZJ29</f>
        <v>0</v>
      </c>
      <c r="FLE7" s="240">
        <f>'Inbound SOS &amp; EOD'!FZK29</f>
        <v>0</v>
      </c>
      <c r="FLF7" s="240">
        <f>'Inbound SOS &amp; EOD'!FZL29</f>
        <v>0</v>
      </c>
      <c r="FLG7" s="240">
        <f>'Inbound SOS &amp; EOD'!FZM29</f>
        <v>0</v>
      </c>
      <c r="FLH7" s="240">
        <f>'Inbound SOS &amp; EOD'!FZN29</f>
        <v>0</v>
      </c>
      <c r="FLI7" s="240">
        <f>'Inbound SOS &amp; EOD'!FZO29</f>
        <v>0</v>
      </c>
      <c r="FLJ7" s="240">
        <f>'Inbound SOS &amp; EOD'!FZP29</f>
        <v>0</v>
      </c>
      <c r="FLK7" s="240">
        <f>'Inbound SOS &amp; EOD'!FZQ29</f>
        <v>0</v>
      </c>
      <c r="FLL7" s="240">
        <f>'Inbound SOS &amp; EOD'!FZR29</f>
        <v>0</v>
      </c>
      <c r="FLM7" s="240">
        <f>'Inbound SOS &amp; EOD'!FZS29</f>
        <v>0</v>
      </c>
      <c r="FLN7" s="240">
        <f>'Inbound SOS &amp; EOD'!FZT29</f>
        <v>0</v>
      </c>
      <c r="FLO7" s="240">
        <f>'Inbound SOS &amp; EOD'!FZU29</f>
        <v>0</v>
      </c>
      <c r="FLP7" s="240">
        <f>'Inbound SOS &amp; EOD'!FZV29</f>
        <v>0</v>
      </c>
      <c r="FLQ7" s="240">
        <f>'Inbound SOS &amp; EOD'!FZW29</f>
        <v>0</v>
      </c>
      <c r="FLR7" s="240">
        <f>'Inbound SOS &amp; EOD'!FZX29</f>
        <v>0</v>
      </c>
      <c r="FLS7" s="240">
        <f>'Inbound SOS &amp; EOD'!FZY29</f>
        <v>0</v>
      </c>
      <c r="FLT7" s="240">
        <f>'Inbound SOS &amp; EOD'!FZZ29</f>
        <v>0</v>
      </c>
      <c r="FLU7" s="240">
        <f>'Inbound SOS &amp; EOD'!GAA29</f>
        <v>0</v>
      </c>
      <c r="FLV7" s="240">
        <f>'Inbound SOS &amp; EOD'!GAB29</f>
        <v>0</v>
      </c>
      <c r="FLW7" s="240">
        <f>'Inbound SOS &amp; EOD'!GAC29</f>
        <v>0</v>
      </c>
      <c r="FLX7" s="240">
        <f>'Inbound SOS &amp; EOD'!GAD29</f>
        <v>0</v>
      </c>
      <c r="FLY7" s="240">
        <f>'Inbound SOS &amp; EOD'!GAE29</f>
        <v>0</v>
      </c>
      <c r="FLZ7" s="240">
        <f>'Inbound SOS &amp; EOD'!GAF29</f>
        <v>0</v>
      </c>
      <c r="FMA7" s="240">
        <f>'Inbound SOS &amp; EOD'!GAG29</f>
        <v>0</v>
      </c>
      <c r="FMB7" s="240">
        <f>'Inbound SOS &amp; EOD'!GAH29</f>
        <v>0</v>
      </c>
      <c r="FMC7" s="240">
        <f>'Inbound SOS &amp; EOD'!GAI29</f>
        <v>0</v>
      </c>
      <c r="FMD7" s="240">
        <f>'Inbound SOS &amp; EOD'!GAJ29</f>
        <v>0</v>
      </c>
      <c r="FME7" s="240">
        <f>'Inbound SOS &amp; EOD'!GAK29</f>
        <v>0</v>
      </c>
      <c r="FMF7" s="240">
        <f>'Inbound SOS &amp; EOD'!GAL29</f>
        <v>0</v>
      </c>
      <c r="FMG7" s="240">
        <f>'Inbound SOS &amp; EOD'!GAM29</f>
        <v>0</v>
      </c>
      <c r="FMH7" s="240">
        <f>'Inbound SOS &amp; EOD'!GAN29</f>
        <v>0</v>
      </c>
      <c r="FMI7" s="240">
        <f>'Inbound SOS &amp; EOD'!GAO29</f>
        <v>0</v>
      </c>
      <c r="FMJ7" s="240">
        <f>'Inbound SOS &amp; EOD'!GAP29</f>
        <v>0</v>
      </c>
      <c r="FMK7" s="240">
        <f>'Inbound SOS &amp; EOD'!GAQ29</f>
        <v>0</v>
      </c>
      <c r="FML7" s="240">
        <f>'Inbound SOS &amp; EOD'!GAR29</f>
        <v>0</v>
      </c>
      <c r="FMM7" s="240">
        <f>'Inbound SOS &amp; EOD'!GAS29</f>
        <v>0</v>
      </c>
      <c r="FMN7" s="240">
        <f>'Inbound SOS &amp; EOD'!GAT29</f>
        <v>0</v>
      </c>
      <c r="FMO7" s="240">
        <f>'Inbound SOS &amp; EOD'!GAU29</f>
        <v>0</v>
      </c>
      <c r="FMP7" s="240">
        <f>'Inbound SOS &amp; EOD'!GAV29</f>
        <v>0</v>
      </c>
      <c r="FMQ7" s="240">
        <f>'Inbound SOS &amp; EOD'!GAW29</f>
        <v>0</v>
      </c>
      <c r="FMR7" s="240">
        <f>'Inbound SOS &amp; EOD'!GAX29</f>
        <v>0</v>
      </c>
      <c r="FMS7" s="240">
        <f>'Inbound SOS &amp; EOD'!GAY29</f>
        <v>0</v>
      </c>
      <c r="FMT7" s="240">
        <f>'Inbound SOS &amp; EOD'!GAZ29</f>
        <v>0</v>
      </c>
      <c r="FMU7" s="240">
        <f>'Inbound SOS &amp; EOD'!GBA29</f>
        <v>0</v>
      </c>
      <c r="FMV7" s="240">
        <f>'Inbound SOS &amp; EOD'!GBB29</f>
        <v>0</v>
      </c>
      <c r="FMW7" s="240">
        <f>'Inbound SOS &amp; EOD'!GBC29</f>
        <v>0</v>
      </c>
      <c r="FMX7" s="240">
        <f>'Inbound SOS &amp; EOD'!GBD29</f>
        <v>0</v>
      </c>
      <c r="FMY7" s="240">
        <f>'Inbound SOS &amp; EOD'!GBE29</f>
        <v>0</v>
      </c>
      <c r="FMZ7" s="240">
        <f>'Inbound SOS &amp; EOD'!GBF29</f>
        <v>0</v>
      </c>
      <c r="FNA7" s="240">
        <f>'Inbound SOS &amp; EOD'!GBG29</f>
        <v>0</v>
      </c>
      <c r="FNB7" s="240">
        <f>'Inbound SOS &amp; EOD'!GBH29</f>
        <v>0</v>
      </c>
      <c r="FNC7" s="240">
        <f>'Inbound SOS &amp; EOD'!GBI29</f>
        <v>0</v>
      </c>
      <c r="FND7" s="240">
        <f>'Inbound SOS &amp; EOD'!GBJ29</f>
        <v>0</v>
      </c>
      <c r="FNE7" s="240">
        <f>'Inbound SOS &amp; EOD'!GBK29</f>
        <v>0</v>
      </c>
      <c r="FNF7" s="240">
        <f>'Inbound SOS &amp; EOD'!GBL29</f>
        <v>0</v>
      </c>
      <c r="FNG7" s="240">
        <f>'Inbound SOS &amp; EOD'!GBM29</f>
        <v>0</v>
      </c>
      <c r="FNH7" s="240">
        <f>'Inbound SOS &amp; EOD'!GBN29</f>
        <v>0</v>
      </c>
      <c r="FNI7" s="240">
        <f>'Inbound SOS &amp; EOD'!GBO29</f>
        <v>0</v>
      </c>
      <c r="FNJ7" s="240">
        <f>'Inbound SOS &amp; EOD'!GBP29</f>
        <v>0</v>
      </c>
      <c r="FNK7" s="240">
        <f>'Inbound SOS &amp; EOD'!GBQ29</f>
        <v>0</v>
      </c>
      <c r="FNL7" s="240">
        <f>'Inbound SOS &amp; EOD'!GBR29</f>
        <v>0</v>
      </c>
      <c r="FNM7" s="240">
        <f>'Inbound SOS &amp; EOD'!GBS29</f>
        <v>0</v>
      </c>
      <c r="FNN7" s="240">
        <f>'Inbound SOS &amp; EOD'!GBT29</f>
        <v>0</v>
      </c>
      <c r="FNO7" s="240">
        <f>'Inbound SOS &amp; EOD'!GBU29</f>
        <v>0</v>
      </c>
      <c r="FNP7" s="240">
        <f>'Inbound SOS &amp; EOD'!GBV29</f>
        <v>0</v>
      </c>
      <c r="FNQ7" s="240">
        <f>'Inbound SOS &amp; EOD'!GBW29</f>
        <v>0</v>
      </c>
      <c r="FNR7" s="240">
        <f>'Inbound SOS &amp; EOD'!GBX29</f>
        <v>0</v>
      </c>
      <c r="FNS7" s="240">
        <f>'Inbound SOS &amp; EOD'!GBY29</f>
        <v>0</v>
      </c>
      <c r="FNT7" s="240">
        <f>'Inbound SOS &amp; EOD'!GBZ29</f>
        <v>0</v>
      </c>
      <c r="FNU7" s="240">
        <f>'Inbound SOS &amp; EOD'!GCA29</f>
        <v>0</v>
      </c>
      <c r="FNV7" s="240">
        <f>'Inbound SOS &amp; EOD'!GCB29</f>
        <v>0</v>
      </c>
      <c r="FNW7" s="240">
        <f>'Inbound SOS &amp; EOD'!GCC29</f>
        <v>0</v>
      </c>
      <c r="FNX7" s="240">
        <f>'Inbound SOS &amp; EOD'!GCD29</f>
        <v>0</v>
      </c>
      <c r="FNY7" s="240">
        <f>'Inbound SOS &amp; EOD'!GCE29</f>
        <v>0</v>
      </c>
      <c r="FNZ7" s="240">
        <f>'Inbound SOS &amp; EOD'!GCF29</f>
        <v>0</v>
      </c>
      <c r="FOA7" s="240">
        <f>'Inbound SOS &amp; EOD'!GCG29</f>
        <v>0</v>
      </c>
      <c r="FOB7" s="240">
        <f>'Inbound SOS &amp; EOD'!GCH29</f>
        <v>0</v>
      </c>
      <c r="FOC7" s="240">
        <f>'Inbound SOS &amp; EOD'!GCI29</f>
        <v>0</v>
      </c>
      <c r="FOD7" s="240">
        <f>'Inbound SOS &amp; EOD'!GCJ29</f>
        <v>0</v>
      </c>
      <c r="FOE7" s="240">
        <f>'Inbound SOS &amp; EOD'!GCK29</f>
        <v>0</v>
      </c>
      <c r="FOF7" s="240">
        <f>'Inbound SOS &amp; EOD'!GCL29</f>
        <v>0</v>
      </c>
      <c r="FOG7" s="240">
        <f>'Inbound SOS &amp; EOD'!GCM29</f>
        <v>0</v>
      </c>
      <c r="FOH7" s="240">
        <f>'Inbound SOS &amp; EOD'!GCN29</f>
        <v>0</v>
      </c>
      <c r="FOI7" s="240">
        <f>'Inbound SOS &amp; EOD'!GCO29</f>
        <v>0</v>
      </c>
      <c r="FOJ7" s="240">
        <f>'Inbound SOS &amp; EOD'!GCP29</f>
        <v>0</v>
      </c>
      <c r="FOK7" s="240">
        <f>'Inbound SOS &amp; EOD'!GCQ29</f>
        <v>0</v>
      </c>
      <c r="FOL7" s="240">
        <f>'Inbound SOS &amp; EOD'!GCR29</f>
        <v>0</v>
      </c>
      <c r="FOM7" s="240">
        <f>'Inbound SOS &amp; EOD'!GCS29</f>
        <v>0</v>
      </c>
      <c r="FON7" s="240">
        <f>'Inbound SOS &amp; EOD'!GCT29</f>
        <v>0</v>
      </c>
      <c r="FOO7" s="240">
        <f>'Inbound SOS &amp; EOD'!GCU29</f>
        <v>0</v>
      </c>
      <c r="FOP7" s="240">
        <f>'Inbound SOS &amp; EOD'!GCV29</f>
        <v>0</v>
      </c>
      <c r="FOQ7" s="240">
        <f>'Inbound SOS &amp; EOD'!GCW29</f>
        <v>0</v>
      </c>
      <c r="FOR7" s="240">
        <f>'Inbound SOS &amp; EOD'!GCX29</f>
        <v>0</v>
      </c>
      <c r="FOS7" s="240">
        <f>'Inbound SOS &amp; EOD'!GCY29</f>
        <v>0</v>
      </c>
      <c r="FOT7" s="240">
        <f>'Inbound SOS &amp; EOD'!GCZ29</f>
        <v>0</v>
      </c>
      <c r="FOU7" s="240">
        <f>'Inbound SOS &amp; EOD'!GDA29</f>
        <v>0</v>
      </c>
      <c r="FOV7" s="240">
        <f>'Inbound SOS &amp; EOD'!GDB29</f>
        <v>0</v>
      </c>
      <c r="FOW7" s="240">
        <f>'Inbound SOS &amp; EOD'!GDC29</f>
        <v>0</v>
      </c>
      <c r="FOX7" s="240">
        <f>'Inbound SOS &amp; EOD'!GDD29</f>
        <v>0</v>
      </c>
      <c r="FOY7" s="240">
        <f>'Inbound SOS &amp; EOD'!GDE29</f>
        <v>0</v>
      </c>
      <c r="FOZ7" s="240">
        <f>'Inbound SOS &amp; EOD'!GDF29</f>
        <v>0</v>
      </c>
      <c r="FPA7" s="240">
        <f>'Inbound SOS &amp; EOD'!GDG29</f>
        <v>0</v>
      </c>
      <c r="FPB7" s="240">
        <f>'Inbound SOS &amp; EOD'!GDH29</f>
        <v>0</v>
      </c>
      <c r="FPC7" s="240">
        <f>'Inbound SOS &amp; EOD'!GDI29</f>
        <v>0</v>
      </c>
      <c r="FPD7" s="240">
        <f>'Inbound SOS &amp; EOD'!GDJ29</f>
        <v>0</v>
      </c>
      <c r="FPE7" s="240">
        <f>'Inbound SOS &amp; EOD'!GDK29</f>
        <v>0</v>
      </c>
      <c r="FPF7" s="240">
        <f>'Inbound SOS &amp; EOD'!GDL29</f>
        <v>0</v>
      </c>
      <c r="FPG7" s="240">
        <f>'Inbound SOS &amp; EOD'!GDM29</f>
        <v>0</v>
      </c>
      <c r="FPH7" s="240">
        <f>'Inbound SOS &amp; EOD'!GDN29</f>
        <v>0</v>
      </c>
      <c r="FPI7" s="240">
        <f>'Inbound SOS &amp; EOD'!GDO29</f>
        <v>0</v>
      </c>
      <c r="FPJ7" s="240">
        <f>'Inbound SOS &amp; EOD'!GDP29</f>
        <v>0</v>
      </c>
      <c r="FPK7" s="240">
        <f>'Inbound SOS &amp; EOD'!GDQ29</f>
        <v>0</v>
      </c>
      <c r="FPL7" s="240">
        <f>'Inbound SOS &amp; EOD'!GDR29</f>
        <v>0</v>
      </c>
      <c r="FPM7" s="240">
        <f>'Inbound SOS &amp; EOD'!GDS29</f>
        <v>0</v>
      </c>
      <c r="FPN7" s="240">
        <f>'Inbound SOS &amp; EOD'!GDT29</f>
        <v>0</v>
      </c>
      <c r="FPO7" s="240">
        <f>'Inbound SOS &amp; EOD'!GDU29</f>
        <v>0</v>
      </c>
      <c r="FPP7" s="240">
        <f>'Inbound SOS &amp; EOD'!GDV29</f>
        <v>0</v>
      </c>
      <c r="FPQ7" s="240">
        <f>'Inbound SOS &amp; EOD'!GDW29</f>
        <v>0</v>
      </c>
      <c r="FPR7" s="240">
        <f>'Inbound SOS &amp; EOD'!GDX29</f>
        <v>0</v>
      </c>
      <c r="FPS7" s="240">
        <f>'Inbound SOS &amp; EOD'!GDY29</f>
        <v>0</v>
      </c>
      <c r="FPT7" s="240">
        <f>'Inbound SOS &amp; EOD'!GDZ29</f>
        <v>0</v>
      </c>
      <c r="FPU7" s="240">
        <f>'Inbound SOS &amp; EOD'!GEA29</f>
        <v>0</v>
      </c>
      <c r="FPV7" s="240">
        <f>'Inbound SOS &amp; EOD'!GEB29</f>
        <v>0</v>
      </c>
      <c r="FPW7" s="240">
        <f>'Inbound SOS &amp; EOD'!GEC29</f>
        <v>0</v>
      </c>
      <c r="FPX7" s="240">
        <f>'Inbound SOS &amp; EOD'!GED29</f>
        <v>0</v>
      </c>
      <c r="FPY7" s="240">
        <f>'Inbound SOS &amp; EOD'!GEE29</f>
        <v>0</v>
      </c>
      <c r="FPZ7" s="240">
        <f>'Inbound SOS &amp; EOD'!GEF29</f>
        <v>0</v>
      </c>
      <c r="FQA7" s="240">
        <f>'Inbound SOS &amp; EOD'!GEG29</f>
        <v>0</v>
      </c>
      <c r="FQB7" s="240">
        <f>'Inbound SOS &amp; EOD'!GEH29</f>
        <v>0</v>
      </c>
      <c r="FQC7" s="240">
        <f>'Inbound SOS &amp; EOD'!GEI29</f>
        <v>0</v>
      </c>
      <c r="FQD7" s="240">
        <f>'Inbound SOS &amp; EOD'!GEJ29</f>
        <v>0</v>
      </c>
      <c r="FQE7" s="240">
        <f>'Inbound SOS &amp; EOD'!GEK29</f>
        <v>0</v>
      </c>
      <c r="FQF7" s="240">
        <f>'Inbound SOS &amp; EOD'!GEL29</f>
        <v>0</v>
      </c>
      <c r="FQG7" s="240">
        <f>'Inbound SOS &amp; EOD'!GEM29</f>
        <v>0</v>
      </c>
      <c r="FQH7" s="240">
        <f>'Inbound SOS &amp; EOD'!GEN29</f>
        <v>0</v>
      </c>
      <c r="FQI7" s="240">
        <f>'Inbound SOS &amp; EOD'!GEO29</f>
        <v>0</v>
      </c>
      <c r="FQJ7" s="240">
        <f>'Inbound SOS &amp; EOD'!GEP29</f>
        <v>0</v>
      </c>
      <c r="FQK7" s="240">
        <f>'Inbound SOS &amp; EOD'!GEQ29</f>
        <v>0</v>
      </c>
      <c r="FQL7" s="240">
        <f>'Inbound SOS &amp; EOD'!GER29</f>
        <v>0</v>
      </c>
      <c r="FQM7" s="240">
        <f>'Inbound SOS &amp; EOD'!GES29</f>
        <v>0</v>
      </c>
      <c r="FQN7" s="240">
        <f>'Inbound SOS &amp; EOD'!GET29</f>
        <v>0</v>
      </c>
      <c r="FQO7" s="240">
        <f>'Inbound SOS &amp; EOD'!GEU29</f>
        <v>0</v>
      </c>
      <c r="FQP7" s="240">
        <f>'Inbound SOS &amp; EOD'!GEV29</f>
        <v>0</v>
      </c>
      <c r="FQQ7" s="240">
        <f>'Inbound SOS &amp; EOD'!GEW29</f>
        <v>0</v>
      </c>
      <c r="FQR7" s="240">
        <f>'Inbound SOS &amp; EOD'!GEX29</f>
        <v>0</v>
      </c>
      <c r="FQS7" s="240">
        <f>'Inbound SOS &amp; EOD'!GEY29</f>
        <v>0</v>
      </c>
      <c r="FQT7" s="240">
        <f>'Inbound SOS &amp; EOD'!GEZ29</f>
        <v>0</v>
      </c>
      <c r="FQU7" s="240">
        <f>'Inbound SOS &amp; EOD'!GFA29</f>
        <v>0</v>
      </c>
      <c r="FQV7" s="240">
        <f>'Inbound SOS &amp; EOD'!GFB29</f>
        <v>0</v>
      </c>
      <c r="FQW7" s="240">
        <f>'Inbound SOS &amp; EOD'!GFC29</f>
        <v>0</v>
      </c>
      <c r="FQX7" s="240">
        <f>'Inbound SOS &amp; EOD'!GFD29</f>
        <v>0</v>
      </c>
      <c r="FQY7" s="240">
        <f>'Inbound SOS &amp; EOD'!GFE29</f>
        <v>0</v>
      </c>
      <c r="FQZ7" s="240">
        <f>'Inbound SOS &amp; EOD'!GFF29</f>
        <v>0</v>
      </c>
      <c r="FRA7" s="240">
        <f>'Inbound SOS &amp; EOD'!GFG29</f>
        <v>0</v>
      </c>
      <c r="FRB7" s="240">
        <f>'Inbound SOS &amp; EOD'!GFH29</f>
        <v>0</v>
      </c>
      <c r="FRC7" s="240">
        <f>'Inbound SOS &amp; EOD'!GFI29</f>
        <v>0</v>
      </c>
      <c r="FRD7" s="240">
        <f>'Inbound SOS &amp; EOD'!GFJ29</f>
        <v>0</v>
      </c>
      <c r="FRE7" s="240">
        <f>'Inbound SOS &amp; EOD'!GFK29</f>
        <v>0</v>
      </c>
      <c r="FRF7" s="240">
        <f>'Inbound SOS &amp; EOD'!GFL29</f>
        <v>0</v>
      </c>
      <c r="FRG7" s="240">
        <f>'Inbound SOS &amp; EOD'!GFM29</f>
        <v>0</v>
      </c>
      <c r="FRH7" s="240">
        <f>'Inbound SOS &amp; EOD'!GFN29</f>
        <v>0</v>
      </c>
      <c r="FRI7" s="240">
        <f>'Inbound SOS &amp; EOD'!GFO29</f>
        <v>0</v>
      </c>
      <c r="FRJ7" s="240">
        <f>'Inbound SOS &amp; EOD'!GFP29</f>
        <v>0</v>
      </c>
      <c r="FRK7" s="240">
        <f>'Inbound SOS &amp; EOD'!GFQ29</f>
        <v>0</v>
      </c>
      <c r="FRL7" s="240">
        <f>'Inbound SOS &amp; EOD'!GFR29</f>
        <v>0</v>
      </c>
      <c r="FRM7" s="240">
        <f>'Inbound SOS &amp; EOD'!GFS29</f>
        <v>0</v>
      </c>
      <c r="FRN7" s="240">
        <f>'Inbound SOS &amp; EOD'!GFT29</f>
        <v>0</v>
      </c>
      <c r="FRO7" s="240">
        <f>'Inbound SOS &amp; EOD'!GFU29</f>
        <v>0</v>
      </c>
      <c r="FRP7" s="240">
        <f>'Inbound SOS &amp; EOD'!GFV29</f>
        <v>0</v>
      </c>
      <c r="FRQ7" s="240">
        <f>'Inbound SOS &amp; EOD'!GFW29</f>
        <v>0</v>
      </c>
      <c r="FRR7" s="240">
        <f>'Inbound SOS &amp; EOD'!GFX29</f>
        <v>0</v>
      </c>
      <c r="FRS7" s="240">
        <f>'Inbound SOS &amp; EOD'!GFY29</f>
        <v>0</v>
      </c>
      <c r="FRT7" s="240">
        <f>'Inbound SOS &amp; EOD'!GFZ29</f>
        <v>0</v>
      </c>
      <c r="FRU7" s="240">
        <f>'Inbound SOS &amp; EOD'!GGA29</f>
        <v>0</v>
      </c>
      <c r="FRV7" s="240">
        <f>'Inbound SOS &amp; EOD'!GGB29</f>
        <v>0</v>
      </c>
      <c r="FRW7" s="240">
        <f>'Inbound SOS &amp; EOD'!GGC29</f>
        <v>0</v>
      </c>
      <c r="FRX7" s="240">
        <f>'Inbound SOS &amp; EOD'!GGD29</f>
        <v>0</v>
      </c>
      <c r="FRY7" s="240">
        <f>'Inbound SOS &amp; EOD'!GGE29</f>
        <v>0</v>
      </c>
      <c r="FRZ7" s="240">
        <f>'Inbound SOS &amp; EOD'!GGF29</f>
        <v>0</v>
      </c>
      <c r="FSA7" s="240">
        <f>'Inbound SOS &amp; EOD'!GGG29</f>
        <v>0</v>
      </c>
      <c r="FSB7" s="240">
        <f>'Inbound SOS &amp; EOD'!GGH29</f>
        <v>0</v>
      </c>
      <c r="FSC7" s="240">
        <f>'Inbound SOS &amp; EOD'!GGI29</f>
        <v>0</v>
      </c>
      <c r="FSD7" s="240">
        <f>'Inbound SOS &amp; EOD'!GGJ29</f>
        <v>0</v>
      </c>
      <c r="FSE7" s="240">
        <f>'Inbound SOS &amp; EOD'!GGK29</f>
        <v>0</v>
      </c>
      <c r="FSF7" s="240">
        <f>'Inbound SOS &amp; EOD'!GGL29</f>
        <v>0</v>
      </c>
      <c r="FSG7" s="240">
        <f>'Inbound SOS &amp; EOD'!GGM29</f>
        <v>0</v>
      </c>
      <c r="FSH7" s="240">
        <f>'Inbound SOS &amp; EOD'!GGN29</f>
        <v>0</v>
      </c>
      <c r="FSI7" s="240">
        <f>'Inbound SOS &amp; EOD'!GGO29</f>
        <v>0</v>
      </c>
      <c r="FSJ7" s="240">
        <f>'Inbound SOS &amp; EOD'!GGP29</f>
        <v>0</v>
      </c>
      <c r="FSK7" s="240">
        <f>'Inbound SOS &amp; EOD'!GGQ29</f>
        <v>0</v>
      </c>
      <c r="FSL7" s="240">
        <f>'Inbound SOS &amp; EOD'!GGR29</f>
        <v>0</v>
      </c>
      <c r="FSM7" s="240">
        <f>'Inbound SOS &amp; EOD'!GGS29</f>
        <v>0</v>
      </c>
      <c r="FSN7" s="240">
        <f>'Inbound SOS &amp; EOD'!GGT29</f>
        <v>0</v>
      </c>
      <c r="FSO7" s="240">
        <f>'Inbound SOS &amp; EOD'!GGU29</f>
        <v>0</v>
      </c>
      <c r="FSP7" s="240">
        <f>'Inbound SOS &amp; EOD'!GGV29</f>
        <v>0</v>
      </c>
      <c r="FSQ7" s="240">
        <f>'Inbound SOS &amp; EOD'!GGW29</f>
        <v>0</v>
      </c>
      <c r="FSR7" s="240">
        <f>'Inbound SOS &amp; EOD'!GGX29</f>
        <v>0</v>
      </c>
      <c r="FSS7" s="240">
        <f>'Inbound SOS &amp; EOD'!GGY29</f>
        <v>0</v>
      </c>
      <c r="FST7" s="240">
        <f>'Inbound SOS &amp; EOD'!GGZ29</f>
        <v>0</v>
      </c>
      <c r="FSU7" s="240">
        <f>'Inbound SOS &amp; EOD'!GHA29</f>
        <v>0</v>
      </c>
      <c r="FSV7" s="240">
        <f>'Inbound SOS &amp; EOD'!GHB29</f>
        <v>0</v>
      </c>
      <c r="FSW7" s="240">
        <f>'Inbound SOS &amp; EOD'!GHC29</f>
        <v>0</v>
      </c>
      <c r="FSX7" s="240">
        <f>'Inbound SOS &amp; EOD'!GHD29</f>
        <v>0</v>
      </c>
      <c r="FSY7" s="240">
        <f>'Inbound SOS &amp; EOD'!GHE29</f>
        <v>0</v>
      </c>
      <c r="FSZ7" s="240">
        <f>'Inbound SOS &amp; EOD'!GHF29</f>
        <v>0</v>
      </c>
      <c r="FTA7" s="240">
        <f>'Inbound SOS &amp; EOD'!GHG29</f>
        <v>0</v>
      </c>
      <c r="FTB7" s="240">
        <f>'Inbound SOS &amp; EOD'!GHH29</f>
        <v>0</v>
      </c>
      <c r="FTC7" s="240">
        <f>'Inbound SOS &amp; EOD'!GHI29</f>
        <v>0</v>
      </c>
      <c r="FTD7" s="240">
        <f>'Inbound SOS &amp; EOD'!GHJ29</f>
        <v>0</v>
      </c>
      <c r="FTE7" s="240">
        <f>'Inbound SOS &amp; EOD'!GHK29</f>
        <v>0</v>
      </c>
      <c r="FTF7" s="240">
        <f>'Inbound SOS &amp; EOD'!GHL29</f>
        <v>0</v>
      </c>
      <c r="FTG7" s="240">
        <f>'Inbound SOS &amp; EOD'!GHM29</f>
        <v>0</v>
      </c>
      <c r="FTH7" s="240">
        <f>'Inbound SOS &amp; EOD'!GHN29</f>
        <v>0</v>
      </c>
      <c r="FTI7" s="240">
        <f>'Inbound SOS &amp; EOD'!GHO29</f>
        <v>0</v>
      </c>
      <c r="FTJ7" s="240">
        <f>'Inbound SOS &amp; EOD'!GHP29</f>
        <v>0</v>
      </c>
      <c r="FTK7" s="240">
        <f>'Inbound SOS &amp; EOD'!GHQ29</f>
        <v>0</v>
      </c>
      <c r="FTL7" s="240">
        <f>'Inbound SOS &amp; EOD'!GHR29</f>
        <v>0</v>
      </c>
      <c r="FTM7" s="240">
        <f>'Inbound SOS &amp; EOD'!GHS29</f>
        <v>0</v>
      </c>
      <c r="FTN7" s="240">
        <f>'Inbound SOS &amp; EOD'!GHT29</f>
        <v>0</v>
      </c>
      <c r="FTO7" s="240">
        <f>'Inbound SOS &amp; EOD'!GHU29</f>
        <v>0</v>
      </c>
      <c r="FTP7" s="240">
        <f>'Inbound SOS &amp; EOD'!GHV29</f>
        <v>0</v>
      </c>
      <c r="FTQ7" s="240">
        <f>'Inbound SOS &amp; EOD'!GHW29</f>
        <v>0</v>
      </c>
      <c r="FTR7" s="240">
        <f>'Inbound SOS &amp; EOD'!GHX29</f>
        <v>0</v>
      </c>
      <c r="FTS7" s="240">
        <f>'Inbound SOS &amp; EOD'!GHY29</f>
        <v>0</v>
      </c>
      <c r="FTT7" s="240">
        <f>'Inbound SOS &amp; EOD'!GHZ29</f>
        <v>0</v>
      </c>
      <c r="FTU7" s="240">
        <f>'Inbound SOS &amp; EOD'!GIA29</f>
        <v>0</v>
      </c>
      <c r="FTV7" s="240">
        <f>'Inbound SOS &amp; EOD'!GIB29</f>
        <v>0</v>
      </c>
      <c r="FTW7" s="240">
        <f>'Inbound SOS &amp; EOD'!GIC29</f>
        <v>0</v>
      </c>
      <c r="FTX7" s="240">
        <f>'Inbound SOS &amp; EOD'!GID29</f>
        <v>0</v>
      </c>
      <c r="FTY7" s="240">
        <f>'Inbound SOS &amp; EOD'!GIE29</f>
        <v>0</v>
      </c>
      <c r="FTZ7" s="240">
        <f>'Inbound SOS &amp; EOD'!GIF29</f>
        <v>0</v>
      </c>
      <c r="FUA7" s="240">
        <f>'Inbound SOS &amp; EOD'!GIG29</f>
        <v>0</v>
      </c>
      <c r="FUB7" s="240">
        <f>'Inbound SOS &amp; EOD'!GIH29</f>
        <v>0</v>
      </c>
      <c r="FUC7" s="240">
        <f>'Inbound SOS &amp; EOD'!GII29</f>
        <v>0</v>
      </c>
      <c r="FUD7" s="240">
        <f>'Inbound SOS &amp; EOD'!GIJ29</f>
        <v>0</v>
      </c>
      <c r="FUE7" s="240">
        <f>'Inbound SOS &amp; EOD'!GIK29</f>
        <v>0</v>
      </c>
      <c r="FUF7" s="240">
        <f>'Inbound SOS &amp; EOD'!GIL29</f>
        <v>0</v>
      </c>
      <c r="FUG7" s="240">
        <f>'Inbound SOS &amp; EOD'!GIM29</f>
        <v>0</v>
      </c>
      <c r="FUH7" s="240">
        <f>'Inbound SOS &amp; EOD'!GIN29</f>
        <v>0</v>
      </c>
      <c r="FUI7" s="240">
        <f>'Inbound SOS &amp; EOD'!GIO29</f>
        <v>0</v>
      </c>
      <c r="FUJ7" s="240">
        <f>'Inbound SOS &amp; EOD'!GIP29</f>
        <v>0</v>
      </c>
      <c r="FUK7" s="240">
        <f>'Inbound SOS &amp; EOD'!GIQ29</f>
        <v>0</v>
      </c>
      <c r="FUL7" s="240">
        <f>'Inbound SOS &amp; EOD'!GIR29</f>
        <v>0</v>
      </c>
      <c r="FUM7" s="240">
        <f>'Inbound SOS &amp; EOD'!GIS29</f>
        <v>0</v>
      </c>
      <c r="FUN7" s="240">
        <f>'Inbound SOS &amp; EOD'!GIT29</f>
        <v>0</v>
      </c>
      <c r="FUO7" s="240">
        <f>'Inbound SOS &amp; EOD'!GIU29</f>
        <v>0</v>
      </c>
      <c r="FUP7" s="240">
        <f>'Inbound SOS &amp; EOD'!GIV29</f>
        <v>0</v>
      </c>
      <c r="FUQ7" s="240">
        <f>'Inbound SOS &amp; EOD'!GIW29</f>
        <v>0</v>
      </c>
      <c r="FUR7" s="240">
        <f>'Inbound SOS &amp; EOD'!GIX29</f>
        <v>0</v>
      </c>
      <c r="FUS7" s="240">
        <f>'Inbound SOS &amp; EOD'!GIY29</f>
        <v>0</v>
      </c>
      <c r="FUT7" s="240">
        <f>'Inbound SOS &amp; EOD'!GIZ29</f>
        <v>0</v>
      </c>
      <c r="FUU7" s="240">
        <f>'Inbound SOS &amp; EOD'!GJA29</f>
        <v>0</v>
      </c>
      <c r="FUV7" s="240">
        <f>'Inbound SOS &amp; EOD'!GJB29</f>
        <v>0</v>
      </c>
      <c r="FUW7" s="240">
        <f>'Inbound SOS &amp; EOD'!GJC29</f>
        <v>0</v>
      </c>
      <c r="FUX7" s="240">
        <f>'Inbound SOS &amp; EOD'!GJD29</f>
        <v>0</v>
      </c>
      <c r="FUY7" s="240">
        <f>'Inbound SOS &amp; EOD'!GJE29</f>
        <v>0</v>
      </c>
      <c r="FUZ7" s="240">
        <f>'Inbound SOS &amp; EOD'!GJF29</f>
        <v>0</v>
      </c>
      <c r="FVA7" s="240">
        <f>'Inbound SOS &amp; EOD'!GJG29</f>
        <v>0</v>
      </c>
      <c r="FVB7" s="240">
        <f>'Inbound SOS &amp; EOD'!GJH29</f>
        <v>0</v>
      </c>
      <c r="FVC7" s="240">
        <f>'Inbound SOS &amp; EOD'!GJI29</f>
        <v>0</v>
      </c>
      <c r="FVD7" s="240">
        <f>'Inbound SOS &amp; EOD'!GJJ29</f>
        <v>0</v>
      </c>
      <c r="FVE7" s="240">
        <f>'Inbound SOS &amp; EOD'!GJK29</f>
        <v>0</v>
      </c>
      <c r="FVF7" s="240">
        <f>'Inbound SOS &amp; EOD'!GJL29</f>
        <v>0</v>
      </c>
      <c r="FVG7" s="240">
        <f>'Inbound SOS &amp; EOD'!GJM29</f>
        <v>0</v>
      </c>
      <c r="FVH7" s="240">
        <f>'Inbound SOS &amp; EOD'!GJN29</f>
        <v>0</v>
      </c>
      <c r="FVI7" s="240">
        <f>'Inbound SOS &amp; EOD'!GJO29</f>
        <v>0</v>
      </c>
      <c r="FVJ7" s="240">
        <f>'Inbound SOS &amp; EOD'!GJP29</f>
        <v>0</v>
      </c>
      <c r="FVK7" s="240">
        <f>'Inbound SOS &amp; EOD'!GJQ29</f>
        <v>0</v>
      </c>
      <c r="FVL7" s="240">
        <f>'Inbound SOS &amp; EOD'!GJR29</f>
        <v>0</v>
      </c>
      <c r="FVM7" s="240">
        <f>'Inbound SOS &amp; EOD'!GJS29</f>
        <v>0</v>
      </c>
      <c r="FVN7" s="240">
        <f>'Inbound SOS &amp; EOD'!GJT29</f>
        <v>0</v>
      </c>
      <c r="FVO7" s="240">
        <f>'Inbound SOS &amp; EOD'!GJU29</f>
        <v>0</v>
      </c>
      <c r="FVP7" s="240">
        <f>'Inbound SOS &amp; EOD'!GJV29</f>
        <v>0</v>
      </c>
      <c r="FVQ7" s="240">
        <f>'Inbound SOS &amp; EOD'!GJW29</f>
        <v>0</v>
      </c>
      <c r="FVR7" s="240">
        <f>'Inbound SOS &amp; EOD'!GJX29</f>
        <v>0</v>
      </c>
      <c r="FVS7" s="240">
        <f>'Inbound SOS &amp; EOD'!GJY29</f>
        <v>0</v>
      </c>
      <c r="FVT7" s="240">
        <f>'Inbound SOS &amp; EOD'!GJZ29</f>
        <v>0</v>
      </c>
      <c r="FVU7" s="240">
        <f>'Inbound SOS &amp; EOD'!GKA29</f>
        <v>0</v>
      </c>
      <c r="FVV7" s="240">
        <f>'Inbound SOS &amp; EOD'!GKB29</f>
        <v>0</v>
      </c>
      <c r="FVW7" s="240">
        <f>'Inbound SOS &amp; EOD'!GKC29</f>
        <v>0</v>
      </c>
      <c r="FVX7" s="240">
        <f>'Inbound SOS &amp; EOD'!GKD29</f>
        <v>0</v>
      </c>
      <c r="FVY7" s="240">
        <f>'Inbound SOS &amp; EOD'!GKE29</f>
        <v>0</v>
      </c>
      <c r="FVZ7" s="240">
        <f>'Inbound SOS &amp; EOD'!GKF29</f>
        <v>0</v>
      </c>
      <c r="FWA7" s="240">
        <f>'Inbound SOS &amp; EOD'!GKG29</f>
        <v>0</v>
      </c>
      <c r="FWB7" s="240">
        <f>'Inbound SOS &amp; EOD'!GKH29</f>
        <v>0</v>
      </c>
      <c r="FWC7" s="240">
        <f>'Inbound SOS &amp; EOD'!GKI29</f>
        <v>0</v>
      </c>
      <c r="FWD7" s="240">
        <f>'Inbound SOS &amp; EOD'!GKJ29</f>
        <v>0</v>
      </c>
      <c r="FWE7" s="240">
        <f>'Inbound SOS &amp; EOD'!GKK29</f>
        <v>0</v>
      </c>
      <c r="FWF7" s="240">
        <f>'Inbound SOS &amp; EOD'!GKL29</f>
        <v>0</v>
      </c>
      <c r="FWG7" s="240">
        <f>'Inbound SOS &amp; EOD'!GKM29</f>
        <v>0</v>
      </c>
      <c r="FWH7" s="240">
        <f>'Inbound SOS &amp; EOD'!GKN29</f>
        <v>0</v>
      </c>
      <c r="FWI7" s="240">
        <f>'Inbound SOS &amp; EOD'!GKO29</f>
        <v>0</v>
      </c>
      <c r="FWJ7" s="240">
        <f>'Inbound SOS &amp; EOD'!GKP29</f>
        <v>0</v>
      </c>
      <c r="FWK7" s="240">
        <f>'Inbound SOS &amp; EOD'!GKQ29</f>
        <v>0</v>
      </c>
      <c r="FWL7" s="240">
        <f>'Inbound SOS &amp; EOD'!GKR29</f>
        <v>0</v>
      </c>
      <c r="FWM7" s="240">
        <f>'Inbound SOS &amp; EOD'!GKS29</f>
        <v>0</v>
      </c>
      <c r="FWN7" s="240">
        <f>'Inbound SOS &amp; EOD'!GKT29</f>
        <v>0</v>
      </c>
      <c r="FWO7" s="240">
        <f>'Inbound SOS &amp; EOD'!GKU29</f>
        <v>0</v>
      </c>
      <c r="FWP7" s="240">
        <f>'Inbound SOS &amp; EOD'!GKV29</f>
        <v>0</v>
      </c>
      <c r="FWQ7" s="240">
        <f>'Inbound SOS &amp; EOD'!GKW29</f>
        <v>0</v>
      </c>
      <c r="FWR7" s="240">
        <f>'Inbound SOS &amp; EOD'!GKX29</f>
        <v>0</v>
      </c>
      <c r="FWS7" s="240">
        <f>'Inbound SOS &amp; EOD'!GKY29</f>
        <v>0</v>
      </c>
      <c r="FWT7" s="240">
        <f>'Inbound SOS &amp; EOD'!GKZ29</f>
        <v>0</v>
      </c>
      <c r="FWU7" s="240">
        <f>'Inbound SOS &amp; EOD'!GLA29</f>
        <v>0</v>
      </c>
      <c r="FWV7" s="240">
        <f>'Inbound SOS &amp; EOD'!GLB29</f>
        <v>0</v>
      </c>
      <c r="FWW7" s="240">
        <f>'Inbound SOS &amp; EOD'!GLC29</f>
        <v>0</v>
      </c>
      <c r="FWX7" s="240">
        <f>'Inbound SOS &amp; EOD'!GLD29</f>
        <v>0</v>
      </c>
      <c r="FWY7" s="240">
        <f>'Inbound SOS &amp; EOD'!GLE29</f>
        <v>0</v>
      </c>
      <c r="FWZ7" s="240">
        <f>'Inbound SOS &amp; EOD'!GLF29</f>
        <v>0</v>
      </c>
      <c r="FXA7" s="240">
        <f>'Inbound SOS &amp; EOD'!GLG29</f>
        <v>0</v>
      </c>
      <c r="FXB7" s="240">
        <f>'Inbound SOS &amp; EOD'!GLH29</f>
        <v>0</v>
      </c>
      <c r="FXC7" s="240">
        <f>'Inbound SOS &amp; EOD'!GLI29</f>
        <v>0</v>
      </c>
      <c r="FXD7" s="240">
        <f>'Inbound SOS &amp; EOD'!GLJ29</f>
        <v>0</v>
      </c>
      <c r="FXE7" s="240">
        <f>'Inbound SOS &amp; EOD'!GLK29</f>
        <v>0</v>
      </c>
      <c r="FXF7" s="240">
        <f>'Inbound SOS &amp; EOD'!GLL29</f>
        <v>0</v>
      </c>
      <c r="FXG7" s="240">
        <f>'Inbound SOS &amp; EOD'!GLM29</f>
        <v>0</v>
      </c>
      <c r="FXH7" s="240">
        <f>'Inbound SOS &amp; EOD'!GLN29</f>
        <v>0</v>
      </c>
      <c r="FXI7" s="240">
        <f>'Inbound SOS &amp; EOD'!GLO29</f>
        <v>0</v>
      </c>
      <c r="FXJ7" s="240">
        <f>'Inbound SOS &amp; EOD'!GLP29</f>
        <v>0</v>
      </c>
      <c r="FXK7" s="240">
        <f>'Inbound SOS &amp; EOD'!GLQ29</f>
        <v>0</v>
      </c>
      <c r="FXL7" s="240">
        <f>'Inbound SOS &amp; EOD'!GLR29</f>
        <v>0</v>
      </c>
      <c r="FXM7" s="240">
        <f>'Inbound SOS &amp; EOD'!GLS29</f>
        <v>0</v>
      </c>
      <c r="FXN7" s="240">
        <f>'Inbound SOS &amp; EOD'!GLT29</f>
        <v>0</v>
      </c>
      <c r="FXO7" s="240">
        <f>'Inbound SOS &amp; EOD'!GLU29</f>
        <v>0</v>
      </c>
      <c r="FXP7" s="240">
        <f>'Inbound SOS &amp; EOD'!GLV29</f>
        <v>0</v>
      </c>
      <c r="FXQ7" s="240">
        <f>'Inbound SOS &amp; EOD'!GLW29</f>
        <v>0</v>
      </c>
      <c r="FXR7" s="240">
        <f>'Inbound SOS &amp; EOD'!GLX29</f>
        <v>0</v>
      </c>
      <c r="FXS7" s="240">
        <f>'Inbound SOS &amp; EOD'!GLY29</f>
        <v>0</v>
      </c>
      <c r="FXT7" s="240">
        <f>'Inbound SOS &amp; EOD'!GLZ29</f>
        <v>0</v>
      </c>
      <c r="FXU7" s="240">
        <f>'Inbound SOS &amp; EOD'!GMA29</f>
        <v>0</v>
      </c>
      <c r="FXV7" s="240">
        <f>'Inbound SOS &amp; EOD'!GMB29</f>
        <v>0</v>
      </c>
      <c r="FXW7" s="240">
        <f>'Inbound SOS &amp; EOD'!GMC29</f>
        <v>0</v>
      </c>
      <c r="FXX7" s="240">
        <f>'Inbound SOS &amp; EOD'!GMD29</f>
        <v>0</v>
      </c>
      <c r="FXY7" s="240">
        <f>'Inbound SOS &amp; EOD'!GME29</f>
        <v>0</v>
      </c>
      <c r="FXZ7" s="240">
        <f>'Inbound SOS &amp; EOD'!GMF29</f>
        <v>0</v>
      </c>
      <c r="FYA7" s="240">
        <f>'Inbound SOS &amp; EOD'!GMG29</f>
        <v>0</v>
      </c>
      <c r="FYB7" s="240">
        <f>'Inbound SOS &amp; EOD'!GMH29</f>
        <v>0</v>
      </c>
      <c r="FYC7" s="240">
        <f>'Inbound SOS &amp; EOD'!GMI29</f>
        <v>0</v>
      </c>
      <c r="FYD7" s="240">
        <f>'Inbound SOS &amp; EOD'!GMJ29</f>
        <v>0</v>
      </c>
      <c r="FYE7" s="240">
        <f>'Inbound SOS &amp; EOD'!GMK29</f>
        <v>0</v>
      </c>
      <c r="FYF7" s="240">
        <f>'Inbound SOS &amp; EOD'!GML29</f>
        <v>0</v>
      </c>
      <c r="FYG7" s="240">
        <f>'Inbound SOS &amp; EOD'!GMM29</f>
        <v>0</v>
      </c>
      <c r="FYH7" s="240">
        <f>'Inbound SOS &amp; EOD'!GMN29</f>
        <v>0</v>
      </c>
      <c r="FYI7" s="240">
        <f>'Inbound SOS &amp; EOD'!GMO29</f>
        <v>0</v>
      </c>
      <c r="FYJ7" s="240">
        <f>'Inbound SOS &amp; EOD'!GMP29</f>
        <v>0</v>
      </c>
      <c r="FYK7" s="240">
        <f>'Inbound SOS &amp; EOD'!GMQ29</f>
        <v>0</v>
      </c>
      <c r="FYL7" s="240">
        <f>'Inbound SOS &amp; EOD'!GMR29</f>
        <v>0</v>
      </c>
      <c r="FYM7" s="240">
        <f>'Inbound SOS &amp; EOD'!GMS29</f>
        <v>0</v>
      </c>
      <c r="FYN7" s="240">
        <f>'Inbound SOS &amp; EOD'!GMT29</f>
        <v>0</v>
      </c>
      <c r="FYO7" s="240">
        <f>'Inbound SOS &amp; EOD'!GMU29</f>
        <v>0</v>
      </c>
      <c r="FYP7" s="240">
        <f>'Inbound SOS &amp; EOD'!GMV29</f>
        <v>0</v>
      </c>
      <c r="FYQ7" s="240">
        <f>'Inbound SOS &amp; EOD'!GMW29</f>
        <v>0</v>
      </c>
      <c r="FYR7" s="240">
        <f>'Inbound SOS &amp; EOD'!GMX29</f>
        <v>0</v>
      </c>
      <c r="FYS7" s="240">
        <f>'Inbound SOS &amp; EOD'!GMY29</f>
        <v>0</v>
      </c>
      <c r="FYT7" s="240">
        <f>'Inbound SOS &amp; EOD'!GMZ29</f>
        <v>0</v>
      </c>
      <c r="FYU7" s="240">
        <f>'Inbound SOS &amp; EOD'!GNA29</f>
        <v>0</v>
      </c>
      <c r="FYV7" s="240">
        <f>'Inbound SOS &amp; EOD'!GNB29</f>
        <v>0</v>
      </c>
      <c r="FYW7" s="240">
        <f>'Inbound SOS &amp; EOD'!GNC29</f>
        <v>0</v>
      </c>
      <c r="FYX7" s="240">
        <f>'Inbound SOS &amp; EOD'!GND29</f>
        <v>0</v>
      </c>
      <c r="FYY7" s="240">
        <f>'Inbound SOS &amp; EOD'!GNE29</f>
        <v>0</v>
      </c>
      <c r="FYZ7" s="240">
        <f>'Inbound SOS &amp; EOD'!GNF29</f>
        <v>0</v>
      </c>
      <c r="FZA7" s="240">
        <f>'Inbound SOS &amp; EOD'!GNG29</f>
        <v>0</v>
      </c>
      <c r="FZB7" s="240">
        <f>'Inbound SOS &amp; EOD'!GNH29</f>
        <v>0</v>
      </c>
      <c r="FZC7" s="240">
        <f>'Inbound SOS &amp; EOD'!GNI29</f>
        <v>0</v>
      </c>
      <c r="FZD7" s="240">
        <f>'Inbound SOS &amp; EOD'!GNJ29</f>
        <v>0</v>
      </c>
      <c r="FZE7" s="240">
        <f>'Inbound SOS &amp; EOD'!GNK29</f>
        <v>0</v>
      </c>
      <c r="FZF7" s="240">
        <f>'Inbound SOS &amp; EOD'!GNL29</f>
        <v>0</v>
      </c>
      <c r="FZG7" s="240">
        <f>'Inbound SOS &amp; EOD'!GNM29</f>
        <v>0</v>
      </c>
      <c r="FZH7" s="240">
        <f>'Inbound SOS &amp; EOD'!GNN29</f>
        <v>0</v>
      </c>
      <c r="FZI7" s="240">
        <f>'Inbound SOS &amp; EOD'!GNO29</f>
        <v>0</v>
      </c>
      <c r="FZJ7" s="240">
        <f>'Inbound SOS &amp; EOD'!GNP29</f>
        <v>0</v>
      </c>
      <c r="FZK7" s="240">
        <f>'Inbound SOS &amp; EOD'!GNQ29</f>
        <v>0</v>
      </c>
      <c r="FZL7" s="240">
        <f>'Inbound SOS &amp; EOD'!GNR29</f>
        <v>0</v>
      </c>
      <c r="FZM7" s="240">
        <f>'Inbound SOS &amp; EOD'!GNS29</f>
        <v>0</v>
      </c>
      <c r="FZN7" s="240">
        <f>'Inbound SOS &amp; EOD'!GNT29</f>
        <v>0</v>
      </c>
      <c r="FZO7" s="240">
        <f>'Inbound SOS &amp; EOD'!GNU29</f>
        <v>0</v>
      </c>
      <c r="FZP7" s="240">
        <f>'Inbound SOS &amp; EOD'!GNV29</f>
        <v>0</v>
      </c>
      <c r="FZQ7" s="240">
        <f>'Inbound SOS &amp; EOD'!GNW29</f>
        <v>0</v>
      </c>
      <c r="FZR7" s="240">
        <f>'Inbound SOS &amp; EOD'!GNX29</f>
        <v>0</v>
      </c>
      <c r="FZS7" s="240">
        <f>'Inbound SOS &amp; EOD'!GNY29</f>
        <v>0</v>
      </c>
      <c r="FZT7" s="240">
        <f>'Inbound SOS &amp; EOD'!GNZ29</f>
        <v>0</v>
      </c>
      <c r="FZU7" s="240">
        <f>'Inbound SOS &amp; EOD'!GOA29</f>
        <v>0</v>
      </c>
      <c r="FZV7" s="240">
        <f>'Inbound SOS &amp; EOD'!GOB29</f>
        <v>0</v>
      </c>
      <c r="FZW7" s="240">
        <f>'Inbound SOS &amp; EOD'!GOC29</f>
        <v>0</v>
      </c>
      <c r="FZX7" s="240">
        <f>'Inbound SOS &amp; EOD'!GOD29</f>
        <v>0</v>
      </c>
      <c r="FZY7" s="240">
        <f>'Inbound SOS &amp; EOD'!GOE29</f>
        <v>0</v>
      </c>
      <c r="FZZ7" s="240">
        <f>'Inbound SOS &amp; EOD'!GOF29</f>
        <v>0</v>
      </c>
      <c r="GAA7" s="240">
        <f>'Inbound SOS &amp; EOD'!GOG29</f>
        <v>0</v>
      </c>
      <c r="GAB7" s="240">
        <f>'Inbound SOS &amp; EOD'!GOH29</f>
        <v>0</v>
      </c>
      <c r="GAC7" s="240">
        <f>'Inbound SOS &amp; EOD'!GOI29</f>
        <v>0</v>
      </c>
      <c r="GAD7" s="240">
        <f>'Inbound SOS &amp; EOD'!GOJ29</f>
        <v>0</v>
      </c>
      <c r="GAE7" s="240">
        <f>'Inbound SOS &amp; EOD'!GOK29</f>
        <v>0</v>
      </c>
      <c r="GAF7" s="240">
        <f>'Inbound SOS &amp; EOD'!GOL29</f>
        <v>0</v>
      </c>
      <c r="GAG7" s="240">
        <f>'Inbound SOS &amp; EOD'!GOM29</f>
        <v>0</v>
      </c>
      <c r="GAH7" s="240">
        <f>'Inbound SOS &amp; EOD'!GON29</f>
        <v>0</v>
      </c>
      <c r="GAI7" s="240">
        <f>'Inbound SOS &amp; EOD'!GOO29</f>
        <v>0</v>
      </c>
      <c r="GAJ7" s="240">
        <f>'Inbound SOS &amp; EOD'!GOP29</f>
        <v>0</v>
      </c>
      <c r="GAK7" s="240">
        <f>'Inbound SOS &amp; EOD'!GOQ29</f>
        <v>0</v>
      </c>
      <c r="GAL7" s="240">
        <f>'Inbound SOS &amp; EOD'!GOR29</f>
        <v>0</v>
      </c>
      <c r="GAM7" s="240">
        <f>'Inbound SOS &amp; EOD'!GOS29</f>
        <v>0</v>
      </c>
      <c r="GAN7" s="240">
        <f>'Inbound SOS &amp; EOD'!GOT29</f>
        <v>0</v>
      </c>
      <c r="GAO7" s="240">
        <f>'Inbound SOS &amp; EOD'!GOU29</f>
        <v>0</v>
      </c>
      <c r="GAP7" s="240">
        <f>'Inbound SOS &amp; EOD'!GOV29</f>
        <v>0</v>
      </c>
      <c r="GAQ7" s="240">
        <f>'Inbound SOS &amp; EOD'!GOW29</f>
        <v>0</v>
      </c>
      <c r="GAR7" s="240">
        <f>'Inbound SOS &amp; EOD'!GOX29</f>
        <v>0</v>
      </c>
      <c r="GAS7" s="240">
        <f>'Inbound SOS &amp; EOD'!GOY29</f>
        <v>0</v>
      </c>
      <c r="GAT7" s="240">
        <f>'Inbound SOS &amp; EOD'!GOZ29</f>
        <v>0</v>
      </c>
      <c r="GAU7" s="240">
        <f>'Inbound SOS &amp; EOD'!GPA29</f>
        <v>0</v>
      </c>
      <c r="GAV7" s="240">
        <f>'Inbound SOS &amp; EOD'!GPB29</f>
        <v>0</v>
      </c>
      <c r="GAW7" s="240">
        <f>'Inbound SOS &amp; EOD'!GPC29</f>
        <v>0</v>
      </c>
      <c r="GAX7" s="240">
        <f>'Inbound SOS &amp; EOD'!GPD29</f>
        <v>0</v>
      </c>
      <c r="GAY7" s="240">
        <f>'Inbound SOS &amp; EOD'!GPE29</f>
        <v>0</v>
      </c>
      <c r="GAZ7" s="240">
        <f>'Inbound SOS &amp; EOD'!GPF29</f>
        <v>0</v>
      </c>
      <c r="GBA7" s="240">
        <f>'Inbound SOS &amp; EOD'!GPG29</f>
        <v>0</v>
      </c>
      <c r="GBB7" s="240">
        <f>'Inbound SOS &amp; EOD'!GPH29</f>
        <v>0</v>
      </c>
      <c r="GBC7" s="240">
        <f>'Inbound SOS &amp; EOD'!GPI29</f>
        <v>0</v>
      </c>
      <c r="GBD7" s="240">
        <f>'Inbound SOS &amp; EOD'!GPJ29</f>
        <v>0</v>
      </c>
      <c r="GBE7" s="240">
        <f>'Inbound SOS &amp; EOD'!GPK29</f>
        <v>0</v>
      </c>
      <c r="GBF7" s="240">
        <f>'Inbound SOS &amp; EOD'!GPL29</f>
        <v>0</v>
      </c>
      <c r="GBG7" s="240">
        <f>'Inbound SOS &amp; EOD'!GPM29</f>
        <v>0</v>
      </c>
      <c r="GBH7" s="240">
        <f>'Inbound SOS &amp; EOD'!GPN29</f>
        <v>0</v>
      </c>
      <c r="GBI7" s="240">
        <f>'Inbound SOS &amp; EOD'!GPO29</f>
        <v>0</v>
      </c>
      <c r="GBJ7" s="240">
        <f>'Inbound SOS &amp; EOD'!GPP29</f>
        <v>0</v>
      </c>
      <c r="GBK7" s="240">
        <f>'Inbound SOS &amp; EOD'!GPQ29</f>
        <v>0</v>
      </c>
      <c r="GBL7" s="240">
        <f>'Inbound SOS &amp; EOD'!GPR29</f>
        <v>0</v>
      </c>
      <c r="GBM7" s="240">
        <f>'Inbound SOS &amp; EOD'!GPS29</f>
        <v>0</v>
      </c>
      <c r="GBN7" s="240">
        <f>'Inbound SOS &amp; EOD'!GPT29</f>
        <v>0</v>
      </c>
      <c r="GBO7" s="240">
        <f>'Inbound SOS &amp; EOD'!GPU29</f>
        <v>0</v>
      </c>
      <c r="GBP7" s="240">
        <f>'Inbound SOS &amp; EOD'!GPV29</f>
        <v>0</v>
      </c>
      <c r="GBQ7" s="240">
        <f>'Inbound SOS &amp; EOD'!GPW29</f>
        <v>0</v>
      </c>
      <c r="GBR7" s="240">
        <f>'Inbound SOS &amp; EOD'!GPX29</f>
        <v>0</v>
      </c>
      <c r="GBS7" s="240">
        <f>'Inbound SOS &amp; EOD'!GPY29</f>
        <v>0</v>
      </c>
      <c r="GBT7" s="240">
        <f>'Inbound SOS &amp; EOD'!GPZ29</f>
        <v>0</v>
      </c>
      <c r="GBU7" s="240">
        <f>'Inbound SOS &amp; EOD'!GQA29</f>
        <v>0</v>
      </c>
      <c r="GBV7" s="240">
        <f>'Inbound SOS &amp; EOD'!GQB29</f>
        <v>0</v>
      </c>
      <c r="GBW7" s="240">
        <f>'Inbound SOS &amp; EOD'!GQC29</f>
        <v>0</v>
      </c>
      <c r="GBX7" s="240">
        <f>'Inbound SOS &amp; EOD'!GQD29</f>
        <v>0</v>
      </c>
      <c r="GBY7" s="240">
        <f>'Inbound SOS &amp; EOD'!GQE29</f>
        <v>0</v>
      </c>
      <c r="GBZ7" s="240">
        <f>'Inbound SOS &amp; EOD'!GQF29</f>
        <v>0</v>
      </c>
      <c r="GCA7" s="240">
        <f>'Inbound SOS &amp; EOD'!GQG29</f>
        <v>0</v>
      </c>
      <c r="GCB7" s="240">
        <f>'Inbound SOS &amp; EOD'!GQH29</f>
        <v>0</v>
      </c>
      <c r="GCC7" s="240">
        <f>'Inbound SOS &amp; EOD'!GQI29</f>
        <v>0</v>
      </c>
      <c r="GCD7" s="240">
        <f>'Inbound SOS &amp; EOD'!GQJ29</f>
        <v>0</v>
      </c>
      <c r="GCE7" s="240">
        <f>'Inbound SOS &amp; EOD'!GQK29</f>
        <v>0</v>
      </c>
      <c r="GCF7" s="240">
        <f>'Inbound SOS &amp; EOD'!GQL29</f>
        <v>0</v>
      </c>
      <c r="GCG7" s="240">
        <f>'Inbound SOS &amp; EOD'!GQM29</f>
        <v>0</v>
      </c>
      <c r="GCH7" s="240">
        <f>'Inbound SOS &amp; EOD'!GQN29</f>
        <v>0</v>
      </c>
      <c r="GCI7" s="240">
        <f>'Inbound SOS &amp; EOD'!GQO29</f>
        <v>0</v>
      </c>
      <c r="GCJ7" s="240">
        <f>'Inbound SOS &amp; EOD'!GQP29</f>
        <v>0</v>
      </c>
      <c r="GCK7" s="240">
        <f>'Inbound SOS &amp; EOD'!GQQ29</f>
        <v>0</v>
      </c>
      <c r="GCL7" s="240">
        <f>'Inbound SOS &amp; EOD'!GQR29</f>
        <v>0</v>
      </c>
      <c r="GCM7" s="240">
        <f>'Inbound SOS &amp; EOD'!GQS29</f>
        <v>0</v>
      </c>
      <c r="GCN7" s="240">
        <f>'Inbound SOS &amp; EOD'!GQT29</f>
        <v>0</v>
      </c>
      <c r="GCO7" s="240">
        <f>'Inbound SOS &amp; EOD'!GQU29</f>
        <v>0</v>
      </c>
      <c r="GCP7" s="240">
        <f>'Inbound SOS &amp; EOD'!GQV29</f>
        <v>0</v>
      </c>
      <c r="GCQ7" s="240">
        <f>'Inbound SOS &amp; EOD'!GQW29</f>
        <v>0</v>
      </c>
      <c r="GCR7" s="240">
        <f>'Inbound SOS &amp; EOD'!GQX29</f>
        <v>0</v>
      </c>
      <c r="GCS7" s="240">
        <f>'Inbound SOS &amp; EOD'!GQY29</f>
        <v>0</v>
      </c>
      <c r="GCT7" s="240">
        <f>'Inbound SOS &amp; EOD'!GQZ29</f>
        <v>0</v>
      </c>
      <c r="GCU7" s="240">
        <f>'Inbound SOS &amp; EOD'!GRA29</f>
        <v>0</v>
      </c>
      <c r="GCV7" s="240">
        <f>'Inbound SOS &amp; EOD'!GRB29</f>
        <v>0</v>
      </c>
      <c r="GCW7" s="240">
        <f>'Inbound SOS &amp; EOD'!GRC29</f>
        <v>0</v>
      </c>
      <c r="GCX7" s="240">
        <f>'Inbound SOS &amp; EOD'!GRD29</f>
        <v>0</v>
      </c>
      <c r="GCY7" s="240">
        <f>'Inbound SOS &amp; EOD'!GRE29</f>
        <v>0</v>
      </c>
      <c r="GCZ7" s="240">
        <f>'Inbound SOS &amp; EOD'!GRF29</f>
        <v>0</v>
      </c>
      <c r="GDA7" s="240">
        <f>'Inbound SOS &amp; EOD'!GRG29</f>
        <v>0</v>
      </c>
      <c r="GDB7" s="240">
        <f>'Inbound SOS &amp; EOD'!GRH29</f>
        <v>0</v>
      </c>
      <c r="GDC7" s="240">
        <f>'Inbound SOS &amp; EOD'!GRI29</f>
        <v>0</v>
      </c>
      <c r="GDD7" s="240">
        <f>'Inbound SOS &amp; EOD'!GRJ29</f>
        <v>0</v>
      </c>
      <c r="GDE7" s="240">
        <f>'Inbound SOS &amp; EOD'!GRK29</f>
        <v>0</v>
      </c>
      <c r="GDF7" s="240">
        <f>'Inbound SOS &amp; EOD'!GRL29</f>
        <v>0</v>
      </c>
      <c r="GDG7" s="240">
        <f>'Inbound SOS &amp; EOD'!GRM29</f>
        <v>0</v>
      </c>
      <c r="GDH7" s="240">
        <f>'Inbound SOS &amp; EOD'!GRN29</f>
        <v>0</v>
      </c>
      <c r="GDI7" s="240">
        <f>'Inbound SOS &amp; EOD'!GRO29</f>
        <v>0</v>
      </c>
      <c r="GDJ7" s="240">
        <f>'Inbound SOS &amp; EOD'!GRP29</f>
        <v>0</v>
      </c>
      <c r="GDK7" s="240">
        <f>'Inbound SOS &amp; EOD'!GRQ29</f>
        <v>0</v>
      </c>
      <c r="GDL7" s="240">
        <f>'Inbound SOS &amp; EOD'!GRR29</f>
        <v>0</v>
      </c>
      <c r="GDM7" s="240">
        <f>'Inbound SOS &amp; EOD'!GRS29</f>
        <v>0</v>
      </c>
      <c r="GDN7" s="240">
        <f>'Inbound SOS &amp; EOD'!GRT29</f>
        <v>0</v>
      </c>
      <c r="GDO7" s="240">
        <f>'Inbound SOS &amp; EOD'!GRU29</f>
        <v>0</v>
      </c>
      <c r="GDP7" s="240">
        <f>'Inbound SOS &amp; EOD'!GRV29</f>
        <v>0</v>
      </c>
      <c r="GDQ7" s="240">
        <f>'Inbound SOS &amp; EOD'!GRW29</f>
        <v>0</v>
      </c>
      <c r="GDR7" s="240">
        <f>'Inbound SOS &amp; EOD'!GRX29</f>
        <v>0</v>
      </c>
      <c r="GDS7" s="240">
        <f>'Inbound SOS &amp; EOD'!GRY29</f>
        <v>0</v>
      </c>
      <c r="GDT7" s="240">
        <f>'Inbound SOS &amp; EOD'!GRZ29</f>
        <v>0</v>
      </c>
      <c r="GDU7" s="240">
        <f>'Inbound SOS &amp; EOD'!GSA29</f>
        <v>0</v>
      </c>
      <c r="GDV7" s="240">
        <f>'Inbound SOS &amp; EOD'!GSB29</f>
        <v>0</v>
      </c>
      <c r="GDW7" s="240">
        <f>'Inbound SOS &amp; EOD'!GSC29</f>
        <v>0</v>
      </c>
      <c r="GDX7" s="240">
        <f>'Inbound SOS &amp; EOD'!GSD29</f>
        <v>0</v>
      </c>
      <c r="GDY7" s="240">
        <f>'Inbound SOS &amp; EOD'!GSE29</f>
        <v>0</v>
      </c>
      <c r="GDZ7" s="240">
        <f>'Inbound SOS &amp; EOD'!GSF29</f>
        <v>0</v>
      </c>
      <c r="GEA7" s="240">
        <f>'Inbound SOS &amp; EOD'!GSG29</f>
        <v>0</v>
      </c>
      <c r="GEB7" s="240">
        <f>'Inbound SOS &amp; EOD'!GSH29</f>
        <v>0</v>
      </c>
      <c r="GEC7" s="240">
        <f>'Inbound SOS &amp; EOD'!GSI29</f>
        <v>0</v>
      </c>
      <c r="GED7" s="240">
        <f>'Inbound SOS &amp; EOD'!GSJ29</f>
        <v>0</v>
      </c>
      <c r="GEE7" s="240">
        <f>'Inbound SOS &amp; EOD'!GSK29</f>
        <v>0</v>
      </c>
      <c r="GEF7" s="240">
        <f>'Inbound SOS &amp; EOD'!GSL29</f>
        <v>0</v>
      </c>
      <c r="GEG7" s="240">
        <f>'Inbound SOS &amp; EOD'!GSM29</f>
        <v>0</v>
      </c>
      <c r="GEH7" s="240">
        <f>'Inbound SOS &amp; EOD'!GSN29</f>
        <v>0</v>
      </c>
      <c r="GEI7" s="240">
        <f>'Inbound SOS &amp; EOD'!GSO29</f>
        <v>0</v>
      </c>
      <c r="GEJ7" s="240">
        <f>'Inbound SOS &amp; EOD'!GSP29</f>
        <v>0</v>
      </c>
      <c r="GEK7" s="240">
        <f>'Inbound SOS &amp; EOD'!GSQ29</f>
        <v>0</v>
      </c>
      <c r="GEL7" s="240">
        <f>'Inbound SOS &amp; EOD'!GSR29</f>
        <v>0</v>
      </c>
      <c r="GEM7" s="240">
        <f>'Inbound SOS &amp; EOD'!GSS29</f>
        <v>0</v>
      </c>
      <c r="GEN7" s="240">
        <f>'Inbound SOS &amp; EOD'!GST29</f>
        <v>0</v>
      </c>
      <c r="GEO7" s="240">
        <f>'Inbound SOS &amp; EOD'!GSU29</f>
        <v>0</v>
      </c>
      <c r="GEP7" s="240">
        <f>'Inbound SOS &amp; EOD'!GSV29</f>
        <v>0</v>
      </c>
      <c r="GEQ7" s="240">
        <f>'Inbound SOS &amp; EOD'!GSW29</f>
        <v>0</v>
      </c>
      <c r="GER7" s="240">
        <f>'Inbound SOS &amp; EOD'!GSX29</f>
        <v>0</v>
      </c>
      <c r="GES7" s="240">
        <f>'Inbound SOS &amp; EOD'!GSY29</f>
        <v>0</v>
      </c>
      <c r="GET7" s="240">
        <f>'Inbound SOS &amp; EOD'!GSZ29</f>
        <v>0</v>
      </c>
      <c r="GEU7" s="240">
        <f>'Inbound SOS &amp; EOD'!GTA29</f>
        <v>0</v>
      </c>
      <c r="GEV7" s="240">
        <f>'Inbound SOS &amp; EOD'!GTB29</f>
        <v>0</v>
      </c>
      <c r="GEW7" s="240">
        <f>'Inbound SOS &amp; EOD'!GTC29</f>
        <v>0</v>
      </c>
      <c r="GEX7" s="240">
        <f>'Inbound SOS &amp; EOD'!GTD29</f>
        <v>0</v>
      </c>
      <c r="GEY7" s="240">
        <f>'Inbound SOS &amp; EOD'!GTE29</f>
        <v>0</v>
      </c>
      <c r="GEZ7" s="240">
        <f>'Inbound SOS &amp; EOD'!GTF29</f>
        <v>0</v>
      </c>
      <c r="GFA7" s="240">
        <f>'Inbound SOS &amp; EOD'!GTG29</f>
        <v>0</v>
      </c>
      <c r="GFB7" s="240">
        <f>'Inbound SOS &amp; EOD'!GTH29</f>
        <v>0</v>
      </c>
      <c r="GFC7" s="240">
        <f>'Inbound SOS &amp; EOD'!GTI29</f>
        <v>0</v>
      </c>
      <c r="GFD7" s="240">
        <f>'Inbound SOS &amp; EOD'!GTJ29</f>
        <v>0</v>
      </c>
      <c r="GFE7" s="240">
        <f>'Inbound SOS &amp; EOD'!GTK29</f>
        <v>0</v>
      </c>
      <c r="GFF7" s="240">
        <f>'Inbound SOS &amp; EOD'!GTL29</f>
        <v>0</v>
      </c>
      <c r="GFG7" s="240">
        <f>'Inbound SOS &amp; EOD'!GTM29</f>
        <v>0</v>
      </c>
      <c r="GFH7" s="240">
        <f>'Inbound SOS &amp; EOD'!GTN29</f>
        <v>0</v>
      </c>
      <c r="GFI7" s="240">
        <f>'Inbound SOS &amp; EOD'!GTO29</f>
        <v>0</v>
      </c>
      <c r="GFJ7" s="240">
        <f>'Inbound SOS &amp; EOD'!GTP29</f>
        <v>0</v>
      </c>
      <c r="GFK7" s="240">
        <f>'Inbound SOS &amp; EOD'!GTQ29</f>
        <v>0</v>
      </c>
      <c r="GFL7" s="240">
        <f>'Inbound SOS &amp; EOD'!GTR29</f>
        <v>0</v>
      </c>
      <c r="GFM7" s="240">
        <f>'Inbound SOS &amp; EOD'!GTS29</f>
        <v>0</v>
      </c>
      <c r="GFN7" s="240">
        <f>'Inbound SOS &amp; EOD'!GTT29</f>
        <v>0</v>
      </c>
      <c r="GFO7" s="240">
        <f>'Inbound SOS &amp; EOD'!GTU29</f>
        <v>0</v>
      </c>
      <c r="GFP7" s="240">
        <f>'Inbound SOS &amp; EOD'!GTV29</f>
        <v>0</v>
      </c>
      <c r="GFQ7" s="240">
        <f>'Inbound SOS &amp; EOD'!GTW29</f>
        <v>0</v>
      </c>
      <c r="GFR7" s="240">
        <f>'Inbound SOS &amp; EOD'!GTX29</f>
        <v>0</v>
      </c>
      <c r="GFS7" s="240">
        <f>'Inbound SOS &amp; EOD'!GTY29</f>
        <v>0</v>
      </c>
      <c r="GFT7" s="240">
        <f>'Inbound SOS &amp; EOD'!GTZ29</f>
        <v>0</v>
      </c>
      <c r="GFU7" s="240">
        <f>'Inbound SOS &amp; EOD'!GUA29</f>
        <v>0</v>
      </c>
      <c r="GFV7" s="240">
        <f>'Inbound SOS &amp; EOD'!GUB29</f>
        <v>0</v>
      </c>
      <c r="GFW7" s="240">
        <f>'Inbound SOS &amp; EOD'!GUC29</f>
        <v>0</v>
      </c>
      <c r="GFX7" s="240">
        <f>'Inbound SOS &amp; EOD'!GUD29</f>
        <v>0</v>
      </c>
      <c r="GFY7" s="240">
        <f>'Inbound SOS &amp; EOD'!GUE29</f>
        <v>0</v>
      </c>
      <c r="GFZ7" s="240">
        <f>'Inbound SOS &amp; EOD'!GUF29</f>
        <v>0</v>
      </c>
      <c r="GGA7" s="240">
        <f>'Inbound SOS &amp; EOD'!GUG29</f>
        <v>0</v>
      </c>
      <c r="GGB7" s="240">
        <f>'Inbound SOS &amp; EOD'!GUH29</f>
        <v>0</v>
      </c>
      <c r="GGC7" s="240">
        <f>'Inbound SOS &amp; EOD'!GUI29</f>
        <v>0</v>
      </c>
      <c r="GGD7" s="240">
        <f>'Inbound SOS &amp; EOD'!GUJ29</f>
        <v>0</v>
      </c>
      <c r="GGE7" s="240">
        <f>'Inbound SOS &amp; EOD'!GUK29</f>
        <v>0</v>
      </c>
      <c r="GGF7" s="240">
        <f>'Inbound SOS &amp; EOD'!GUL29</f>
        <v>0</v>
      </c>
      <c r="GGG7" s="240">
        <f>'Inbound SOS &amp; EOD'!GUM29</f>
        <v>0</v>
      </c>
      <c r="GGH7" s="240">
        <f>'Inbound SOS &amp; EOD'!GUN29</f>
        <v>0</v>
      </c>
      <c r="GGI7" s="240">
        <f>'Inbound SOS &amp; EOD'!GUO29</f>
        <v>0</v>
      </c>
      <c r="GGJ7" s="240">
        <f>'Inbound SOS &amp; EOD'!GUP29</f>
        <v>0</v>
      </c>
      <c r="GGK7" s="240">
        <f>'Inbound SOS &amp; EOD'!GUQ29</f>
        <v>0</v>
      </c>
      <c r="GGL7" s="240">
        <f>'Inbound SOS &amp; EOD'!GUR29</f>
        <v>0</v>
      </c>
      <c r="GGM7" s="240">
        <f>'Inbound SOS &amp; EOD'!GUS29</f>
        <v>0</v>
      </c>
      <c r="GGN7" s="240">
        <f>'Inbound SOS &amp; EOD'!GUT29</f>
        <v>0</v>
      </c>
      <c r="GGO7" s="240">
        <f>'Inbound SOS &amp; EOD'!GUU29</f>
        <v>0</v>
      </c>
      <c r="GGP7" s="240">
        <f>'Inbound SOS &amp; EOD'!GUV29</f>
        <v>0</v>
      </c>
      <c r="GGQ7" s="240">
        <f>'Inbound SOS &amp; EOD'!GUW29</f>
        <v>0</v>
      </c>
      <c r="GGR7" s="240">
        <f>'Inbound SOS &amp; EOD'!GUX29</f>
        <v>0</v>
      </c>
      <c r="GGS7" s="240">
        <f>'Inbound SOS &amp; EOD'!GUY29</f>
        <v>0</v>
      </c>
      <c r="GGT7" s="240">
        <f>'Inbound SOS &amp; EOD'!GUZ29</f>
        <v>0</v>
      </c>
      <c r="GGU7" s="240">
        <f>'Inbound SOS &amp; EOD'!GVA29</f>
        <v>0</v>
      </c>
      <c r="GGV7" s="240">
        <f>'Inbound SOS &amp; EOD'!GVB29</f>
        <v>0</v>
      </c>
      <c r="GGW7" s="240">
        <f>'Inbound SOS &amp; EOD'!GVC29</f>
        <v>0</v>
      </c>
      <c r="GGX7" s="240">
        <f>'Inbound SOS &amp; EOD'!GVD29</f>
        <v>0</v>
      </c>
      <c r="GGY7" s="240">
        <f>'Inbound SOS &amp; EOD'!GVE29</f>
        <v>0</v>
      </c>
      <c r="GGZ7" s="240">
        <f>'Inbound SOS &amp; EOD'!GVF29</f>
        <v>0</v>
      </c>
      <c r="GHA7" s="240">
        <f>'Inbound SOS &amp; EOD'!GVG29</f>
        <v>0</v>
      </c>
      <c r="GHB7" s="240">
        <f>'Inbound SOS &amp; EOD'!GVH29</f>
        <v>0</v>
      </c>
      <c r="GHC7" s="240">
        <f>'Inbound SOS &amp; EOD'!GVI29</f>
        <v>0</v>
      </c>
      <c r="GHD7" s="240">
        <f>'Inbound SOS &amp; EOD'!GVJ29</f>
        <v>0</v>
      </c>
      <c r="GHE7" s="240">
        <f>'Inbound SOS &amp; EOD'!GVK29</f>
        <v>0</v>
      </c>
      <c r="GHF7" s="240">
        <f>'Inbound SOS &amp; EOD'!GVL29</f>
        <v>0</v>
      </c>
      <c r="GHG7" s="240">
        <f>'Inbound SOS &amp; EOD'!GVM29</f>
        <v>0</v>
      </c>
      <c r="GHH7" s="240">
        <f>'Inbound SOS &amp; EOD'!GVN29</f>
        <v>0</v>
      </c>
      <c r="GHI7" s="240">
        <f>'Inbound SOS &amp; EOD'!GVO29</f>
        <v>0</v>
      </c>
      <c r="GHJ7" s="240">
        <f>'Inbound SOS &amp; EOD'!GVP29</f>
        <v>0</v>
      </c>
      <c r="GHK7" s="240">
        <f>'Inbound SOS &amp; EOD'!GVQ29</f>
        <v>0</v>
      </c>
      <c r="GHL7" s="240">
        <f>'Inbound SOS &amp; EOD'!GVR29</f>
        <v>0</v>
      </c>
      <c r="GHM7" s="240">
        <f>'Inbound SOS &amp; EOD'!GVS29</f>
        <v>0</v>
      </c>
      <c r="GHN7" s="240">
        <f>'Inbound SOS &amp; EOD'!GVT29</f>
        <v>0</v>
      </c>
      <c r="GHO7" s="240">
        <f>'Inbound SOS &amp; EOD'!GVU29</f>
        <v>0</v>
      </c>
      <c r="GHP7" s="240">
        <f>'Inbound SOS &amp; EOD'!GVV29</f>
        <v>0</v>
      </c>
      <c r="GHQ7" s="240">
        <f>'Inbound SOS &amp; EOD'!GVW29</f>
        <v>0</v>
      </c>
      <c r="GHR7" s="240">
        <f>'Inbound SOS &amp; EOD'!GVX29</f>
        <v>0</v>
      </c>
      <c r="GHS7" s="240">
        <f>'Inbound SOS &amp; EOD'!GVY29</f>
        <v>0</v>
      </c>
      <c r="GHT7" s="240">
        <f>'Inbound SOS &amp; EOD'!GVZ29</f>
        <v>0</v>
      </c>
      <c r="GHU7" s="240">
        <f>'Inbound SOS &amp; EOD'!GWA29</f>
        <v>0</v>
      </c>
      <c r="GHV7" s="240">
        <f>'Inbound SOS &amp; EOD'!GWB29</f>
        <v>0</v>
      </c>
      <c r="GHW7" s="240">
        <f>'Inbound SOS &amp; EOD'!GWC29</f>
        <v>0</v>
      </c>
      <c r="GHX7" s="240">
        <f>'Inbound SOS &amp; EOD'!GWD29</f>
        <v>0</v>
      </c>
      <c r="GHY7" s="240">
        <f>'Inbound SOS &amp; EOD'!GWE29</f>
        <v>0</v>
      </c>
      <c r="GHZ7" s="240">
        <f>'Inbound SOS &amp; EOD'!GWF29</f>
        <v>0</v>
      </c>
      <c r="GIA7" s="240">
        <f>'Inbound SOS &amp; EOD'!GWG29</f>
        <v>0</v>
      </c>
      <c r="GIB7" s="240">
        <f>'Inbound SOS &amp; EOD'!GWH29</f>
        <v>0</v>
      </c>
      <c r="GIC7" s="240">
        <f>'Inbound SOS &amp; EOD'!GWI29</f>
        <v>0</v>
      </c>
      <c r="GID7" s="240">
        <f>'Inbound SOS &amp; EOD'!GWJ29</f>
        <v>0</v>
      </c>
      <c r="GIE7" s="240">
        <f>'Inbound SOS &amp; EOD'!GWK29</f>
        <v>0</v>
      </c>
      <c r="GIF7" s="240">
        <f>'Inbound SOS &amp; EOD'!GWL29</f>
        <v>0</v>
      </c>
      <c r="GIG7" s="240">
        <f>'Inbound SOS &amp; EOD'!GWM29</f>
        <v>0</v>
      </c>
      <c r="GIH7" s="240">
        <f>'Inbound SOS &amp; EOD'!GWN29</f>
        <v>0</v>
      </c>
      <c r="GII7" s="240">
        <f>'Inbound SOS &amp; EOD'!GWO29</f>
        <v>0</v>
      </c>
      <c r="GIJ7" s="240">
        <f>'Inbound SOS &amp; EOD'!GWP29</f>
        <v>0</v>
      </c>
      <c r="GIK7" s="240">
        <f>'Inbound SOS &amp; EOD'!GWQ29</f>
        <v>0</v>
      </c>
      <c r="GIL7" s="240">
        <f>'Inbound SOS &amp; EOD'!GWR29</f>
        <v>0</v>
      </c>
      <c r="GIM7" s="240">
        <f>'Inbound SOS &amp; EOD'!GWS29</f>
        <v>0</v>
      </c>
      <c r="GIN7" s="240">
        <f>'Inbound SOS &amp; EOD'!GWT29</f>
        <v>0</v>
      </c>
      <c r="GIO7" s="240">
        <f>'Inbound SOS &amp; EOD'!GWU29</f>
        <v>0</v>
      </c>
      <c r="GIP7" s="240">
        <f>'Inbound SOS &amp; EOD'!GWV29</f>
        <v>0</v>
      </c>
      <c r="GIQ7" s="240">
        <f>'Inbound SOS &amp; EOD'!GWW29</f>
        <v>0</v>
      </c>
      <c r="GIR7" s="240">
        <f>'Inbound SOS &amp; EOD'!GWX29</f>
        <v>0</v>
      </c>
      <c r="GIS7" s="240">
        <f>'Inbound SOS &amp; EOD'!GWY29</f>
        <v>0</v>
      </c>
      <c r="GIT7" s="240">
        <f>'Inbound SOS &amp; EOD'!GWZ29</f>
        <v>0</v>
      </c>
      <c r="GIU7" s="240">
        <f>'Inbound SOS &amp; EOD'!GXA29</f>
        <v>0</v>
      </c>
      <c r="GIV7" s="240">
        <f>'Inbound SOS &amp; EOD'!GXB29</f>
        <v>0</v>
      </c>
      <c r="GIW7" s="240">
        <f>'Inbound SOS &amp; EOD'!GXC29</f>
        <v>0</v>
      </c>
      <c r="GIX7" s="240">
        <f>'Inbound SOS &amp; EOD'!GXD29</f>
        <v>0</v>
      </c>
      <c r="GIY7" s="240">
        <f>'Inbound SOS &amp; EOD'!GXE29</f>
        <v>0</v>
      </c>
      <c r="GIZ7" s="240">
        <f>'Inbound SOS &amp; EOD'!GXF29</f>
        <v>0</v>
      </c>
      <c r="GJA7" s="240">
        <f>'Inbound SOS &amp; EOD'!GXG29</f>
        <v>0</v>
      </c>
      <c r="GJB7" s="240">
        <f>'Inbound SOS &amp; EOD'!GXH29</f>
        <v>0</v>
      </c>
      <c r="GJC7" s="240">
        <f>'Inbound SOS &amp; EOD'!GXI29</f>
        <v>0</v>
      </c>
      <c r="GJD7" s="240">
        <f>'Inbound SOS &amp; EOD'!GXJ29</f>
        <v>0</v>
      </c>
      <c r="GJE7" s="240">
        <f>'Inbound SOS &amp; EOD'!GXK29</f>
        <v>0</v>
      </c>
      <c r="GJF7" s="240">
        <f>'Inbound SOS &amp; EOD'!GXL29</f>
        <v>0</v>
      </c>
      <c r="GJG7" s="240">
        <f>'Inbound SOS &amp; EOD'!GXM29</f>
        <v>0</v>
      </c>
      <c r="GJH7" s="240">
        <f>'Inbound SOS &amp; EOD'!GXN29</f>
        <v>0</v>
      </c>
      <c r="GJI7" s="240">
        <f>'Inbound SOS &amp; EOD'!GXO29</f>
        <v>0</v>
      </c>
      <c r="GJJ7" s="240">
        <f>'Inbound SOS &amp; EOD'!GXP29</f>
        <v>0</v>
      </c>
      <c r="GJK7" s="240">
        <f>'Inbound SOS &amp; EOD'!GXQ29</f>
        <v>0</v>
      </c>
      <c r="GJL7" s="240">
        <f>'Inbound SOS &amp; EOD'!GXR29</f>
        <v>0</v>
      </c>
      <c r="GJM7" s="240">
        <f>'Inbound SOS &amp; EOD'!GXS29</f>
        <v>0</v>
      </c>
      <c r="GJN7" s="240">
        <f>'Inbound SOS &amp; EOD'!GXT29</f>
        <v>0</v>
      </c>
      <c r="GJO7" s="240">
        <f>'Inbound SOS &amp; EOD'!GXU29</f>
        <v>0</v>
      </c>
      <c r="GJP7" s="240">
        <f>'Inbound SOS &amp; EOD'!GXV29</f>
        <v>0</v>
      </c>
      <c r="GJQ7" s="240">
        <f>'Inbound SOS &amp; EOD'!GXW29</f>
        <v>0</v>
      </c>
      <c r="GJR7" s="240">
        <f>'Inbound SOS &amp; EOD'!GXX29</f>
        <v>0</v>
      </c>
      <c r="GJS7" s="240">
        <f>'Inbound SOS &amp; EOD'!GXY29</f>
        <v>0</v>
      </c>
      <c r="GJT7" s="240">
        <f>'Inbound SOS &amp; EOD'!GXZ29</f>
        <v>0</v>
      </c>
      <c r="GJU7" s="240">
        <f>'Inbound SOS &amp; EOD'!GYA29</f>
        <v>0</v>
      </c>
      <c r="GJV7" s="240">
        <f>'Inbound SOS &amp; EOD'!GYB29</f>
        <v>0</v>
      </c>
      <c r="GJW7" s="240">
        <f>'Inbound SOS &amp; EOD'!GYC29</f>
        <v>0</v>
      </c>
      <c r="GJX7" s="240">
        <f>'Inbound SOS &amp; EOD'!GYD29</f>
        <v>0</v>
      </c>
      <c r="GJY7" s="240">
        <f>'Inbound SOS &amp; EOD'!GYE29</f>
        <v>0</v>
      </c>
      <c r="GJZ7" s="240">
        <f>'Inbound SOS &amp; EOD'!GYF29</f>
        <v>0</v>
      </c>
      <c r="GKA7" s="240">
        <f>'Inbound SOS &amp; EOD'!GYG29</f>
        <v>0</v>
      </c>
      <c r="GKB7" s="240">
        <f>'Inbound SOS &amp; EOD'!GYH29</f>
        <v>0</v>
      </c>
      <c r="GKC7" s="240">
        <f>'Inbound SOS &amp; EOD'!GYI29</f>
        <v>0</v>
      </c>
      <c r="GKD7" s="240">
        <f>'Inbound SOS &amp; EOD'!GYJ29</f>
        <v>0</v>
      </c>
      <c r="GKE7" s="240">
        <f>'Inbound SOS &amp; EOD'!GYK29</f>
        <v>0</v>
      </c>
      <c r="GKF7" s="240">
        <f>'Inbound SOS &amp; EOD'!GYL29</f>
        <v>0</v>
      </c>
      <c r="GKG7" s="240">
        <f>'Inbound SOS &amp; EOD'!GYM29</f>
        <v>0</v>
      </c>
      <c r="GKH7" s="240">
        <f>'Inbound SOS &amp; EOD'!GYN29</f>
        <v>0</v>
      </c>
      <c r="GKI7" s="240">
        <f>'Inbound SOS &amp; EOD'!GYO29</f>
        <v>0</v>
      </c>
      <c r="GKJ7" s="240">
        <f>'Inbound SOS &amp; EOD'!GYP29</f>
        <v>0</v>
      </c>
      <c r="GKK7" s="240">
        <f>'Inbound SOS &amp; EOD'!GYQ29</f>
        <v>0</v>
      </c>
      <c r="GKL7" s="240">
        <f>'Inbound SOS &amp; EOD'!GYR29</f>
        <v>0</v>
      </c>
      <c r="GKM7" s="240">
        <f>'Inbound SOS &amp; EOD'!GYS29</f>
        <v>0</v>
      </c>
      <c r="GKN7" s="240">
        <f>'Inbound SOS &amp; EOD'!GYT29</f>
        <v>0</v>
      </c>
      <c r="GKO7" s="240">
        <f>'Inbound SOS &amp; EOD'!GYU29</f>
        <v>0</v>
      </c>
      <c r="GKP7" s="240">
        <f>'Inbound SOS &amp; EOD'!GYV29</f>
        <v>0</v>
      </c>
      <c r="GKQ7" s="240">
        <f>'Inbound SOS &amp; EOD'!GYW29</f>
        <v>0</v>
      </c>
      <c r="GKR7" s="240">
        <f>'Inbound SOS &amp; EOD'!GYX29</f>
        <v>0</v>
      </c>
      <c r="GKS7" s="240">
        <f>'Inbound SOS &amp; EOD'!GYY29</f>
        <v>0</v>
      </c>
      <c r="GKT7" s="240">
        <f>'Inbound SOS &amp; EOD'!GYZ29</f>
        <v>0</v>
      </c>
      <c r="GKU7" s="240">
        <f>'Inbound SOS &amp; EOD'!GZA29</f>
        <v>0</v>
      </c>
      <c r="GKV7" s="240">
        <f>'Inbound SOS &amp; EOD'!GZB29</f>
        <v>0</v>
      </c>
      <c r="GKW7" s="240">
        <f>'Inbound SOS &amp; EOD'!GZC29</f>
        <v>0</v>
      </c>
      <c r="GKX7" s="240">
        <f>'Inbound SOS &amp; EOD'!GZD29</f>
        <v>0</v>
      </c>
      <c r="GKY7" s="240">
        <f>'Inbound SOS &amp; EOD'!GZE29</f>
        <v>0</v>
      </c>
      <c r="GKZ7" s="240">
        <f>'Inbound SOS &amp; EOD'!GZF29</f>
        <v>0</v>
      </c>
      <c r="GLA7" s="240">
        <f>'Inbound SOS &amp; EOD'!GZG29</f>
        <v>0</v>
      </c>
      <c r="GLB7" s="240">
        <f>'Inbound SOS &amp; EOD'!GZH29</f>
        <v>0</v>
      </c>
      <c r="GLC7" s="240">
        <f>'Inbound SOS &amp; EOD'!GZI29</f>
        <v>0</v>
      </c>
      <c r="GLD7" s="240">
        <f>'Inbound SOS &amp; EOD'!GZJ29</f>
        <v>0</v>
      </c>
      <c r="GLE7" s="240">
        <f>'Inbound SOS &amp; EOD'!GZK29</f>
        <v>0</v>
      </c>
      <c r="GLF7" s="240">
        <f>'Inbound SOS &amp; EOD'!GZL29</f>
        <v>0</v>
      </c>
      <c r="GLG7" s="240">
        <f>'Inbound SOS &amp; EOD'!GZM29</f>
        <v>0</v>
      </c>
      <c r="GLH7" s="240">
        <f>'Inbound SOS &amp; EOD'!GZN29</f>
        <v>0</v>
      </c>
      <c r="GLI7" s="240">
        <f>'Inbound SOS &amp; EOD'!GZO29</f>
        <v>0</v>
      </c>
      <c r="GLJ7" s="240">
        <f>'Inbound SOS &amp; EOD'!GZP29</f>
        <v>0</v>
      </c>
      <c r="GLK7" s="240">
        <f>'Inbound SOS &amp; EOD'!GZQ29</f>
        <v>0</v>
      </c>
      <c r="GLL7" s="240">
        <f>'Inbound SOS &amp; EOD'!GZR29</f>
        <v>0</v>
      </c>
      <c r="GLM7" s="240">
        <f>'Inbound SOS &amp; EOD'!GZS29</f>
        <v>0</v>
      </c>
      <c r="GLN7" s="240">
        <f>'Inbound SOS &amp; EOD'!GZT29</f>
        <v>0</v>
      </c>
      <c r="GLO7" s="240">
        <f>'Inbound SOS &amp; EOD'!GZU29</f>
        <v>0</v>
      </c>
      <c r="GLP7" s="240">
        <f>'Inbound SOS &amp; EOD'!GZV29</f>
        <v>0</v>
      </c>
      <c r="GLQ7" s="240">
        <f>'Inbound SOS &amp; EOD'!GZW29</f>
        <v>0</v>
      </c>
      <c r="GLR7" s="240">
        <f>'Inbound SOS &amp; EOD'!GZX29</f>
        <v>0</v>
      </c>
      <c r="GLS7" s="240">
        <f>'Inbound SOS &amp; EOD'!GZY29</f>
        <v>0</v>
      </c>
      <c r="GLT7" s="240">
        <f>'Inbound SOS &amp; EOD'!GZZ29</f>
        <v>0</v>
      </c>
      <c r="GLU7" s="240">
        <f>'Inbound SOS &amp; EOD'!HAA29</f>
        <v>0</v>
      </c>
      <c r="GLV7" s="240">
        <f>'Inbound SOS &amp; EOD'!HAB29</f>
        <v>0</v>
      </c>
      <c r="GLW7" s="240">
        <f>'Inbound SOS &amp; EOD'!HAC29</f>
        <v>0</v>
      </c>
      <c r="GLX7" s="240">
        <f>'Inbound SOS &amp; EOD'!HAD29</f>
        <v>0</v>
      </c>
      <c r="GLY7" s="240">
        <f>'Inbound SOS &amp; EOD'!HAE29</f>
        <v>0</v>
      </c>
      <c r="GLZ7" s="240">
        <f>'Inbound SOS &amp; EOD'!HAF29</f>
        <v>0</v>
      </c>
      <c r="GMA7" s="240">
        <f>'Inbound SOS &amp; EOD'!HAG29</f>
        <v>0</v>
      </c>
      <c r="GMB7" s="240">
        <f>'Inbound SOS &amp; EOD'!HAH29</f>
        <v>0</v>
      </c>
      <c r="GMC7" s="240">
        <f>'Inbound SOS &amp; EOD'!HAI29</f>
        <v>0</v>
      </c>
      <c r="GMD7" s="240">
        <f>'Inbound SOS &amp; EOD'!HAJ29</f>
        <v>0</v>
      </c>
      <c r="GME7" s="240">
        <f>'Inbound SOS &amp; EOD'!HAK29</f>
        <v>0</v>
      </c>
      <c r="GMF7" s="240">
        <f>'Inbound SOS &amp; EOD'!HAL29</f>
        <v>0</v>
      </c>
      <c r="GMG7" s="240">
        <f>'Inbound SOS &amp; EOD'!HAM29</f>
        <v>0</v>
      </c>
      <c r="GMH7" s="240">
        <f>'Inbound SOS &amp; EOD'!HAN29</f>
        <v>0</v>
      </c>
      <c r="GMI7" s="240">
        <f>'Inbound SOS &amp; EOD'!HAO29</f>
        <v>0</v>
      </c>
      <c r="GMJ7" s="240">
        <f>'Inbound SOS &amp; EOD'!HAP29</f>
        <v>0</v>
      </c>
      <c r="GMK7" s="240">
        <f>'Inbound SOS &amp; EOD'!HAQ29</f>
        <v>0</v>
      </c>
      <c r="GML7" s="240">
        <f>'Inbound SOS &amp; EOD'!HAR29</f>
        <v>0</v>
      </c>
      <c r="GMM7" s="240">
        <f>'Inbound SOS &amp; EOD'!HAS29</f>
        <v>0</v>
      </c>
      <c r="GMN7" s="240">
        <f>'Inbound SOS &amp; EOD'!HAT29</f>
        <v>0</v>
      </c>
      <c r="GMO7" s="240">
        <f>'Inbound SOS &amp; EOD'!HAU29</f>
        <v>0</v>
      </c>
      <c r="GMP7" s="240">
        <f>'Inbound SOS &amp; EOD'!HAV29</f>
        <v>0</v>
      </c>
      <c r="GMQ7" s="240">
        <f>'Inbound SOS &amp; EOD'!HAW29</f>
        <v>0</v>
      </c>
      <c r="GMR7" s="240">
        <f>'Inbound SOS &amp; EOD'!HAX29</f>
        <v>0</v>
      </c>
      <c r="GMS7" s="240">
        <f>'Inbound SOS &amp; EOD'!HAY29</f>
        <v>0</v>
      </c>
      <c r="GMT7" s="240">
        <f>'Inbound SOS &amp; EOD'!HAZ29</f>
        <v>0</v>
      </c>
      <c r="GMU7" s="240">
        <f>'Inbound SOS &amp; EOD'!HBA29</f>
        <v>0</v>
      </c>
      <c r="GMV7" s="240">
        <f>'Inbound SOS &amp; EOD'!HBB29</f>
        <v>0</v>
      </c>
      <c r="GMW7" s="240">
        <f>'Inbound SOS &amp; EOD'!HBC29</f>
        <v>0</v>
      </c>
      <c r="GMX7" s="240">
        <f>'Inbound SOS &amp; EOD'!HBD29</f>
        <v>0</v>
      </c>
      <c r="GMY7" s="240">
        <f>'Inbound SOS &amp; EOD'!HBE29</f>
        <v>0</v>
      </c>
      <c r="GMZ7" s="240">
        <f>'Inbound SOS &amp; EOD'!HBF29</f>
        <v>0</v>
      </c>
      <c r="GNA7" s="240">
        <f>'Inbound SOS &amp; EOD'!HBG29</f>
        <v>0</v>
      </c>
      <c r="GNB7" s="240">
        <f>'Inbound SOS &amp; EOD'!HBH29</f>
        <v>0</v>
      </c>
      <c r="GNC7" s="240">
        <f>'Inbound SOS &amp; EOD'!HBI29</f>
        <v>0</v>
      </c>
      <c r="GND7" s="240">
        <f>'Inbound SOS &amp; EOD'!HBJ29</f>
        <v>0</v>
      </c>
      <c r="GNE7" s="240">
        <f>'Inbound SOS &amp; EOD'!HBK29</f>
        <v>0</v>
      </c>
      <c r="GNF7" s="240">
        <f>'Inbound SOS &amp; EOD'!HBL29</f>
        <v>0</v>
      </c>
      <c r="GNG7" s="240">
        <f>'Inbound SOS &amp; EOD'!HBM29</f>
        <v>0</v>
      </c>
      <c r="GNH7" s="240">
        <f>'Inbound SOS &amp; EOD'!HBN29</f>
        <v>0</v>
      </c>
      <c r="GNI7" s="240">
        <f>'Inbound SOS &amp; EOD'!HBO29</f>
        <v>0</v>
      </c>
      <c r="GNJ7" s="240">
        <f>'Inbound SOS &amp; EOD'!HBP29</f>
        <v>0</v>
      </c>
      <c r="GNK7" s="240">
        <f>'Inbound SOS &amp; EOD'!HBQ29</f>
        <v>0</v>
      </c>
      <c r="GNL7" s="240">
        <f>'Inbound SOS &amp; EOD'!HBR29</f>
        <v>0</v>
      </c>
      <c r="GNM7" s="240">
        <f>'Inbound SOS &amp; EOD'!HBS29</f>
        <v>0</v>
      </c>
      <c r="GNN7" s="240">
        <f>'Inbound SOS &amp; EOD'!HBT29</f>
        <v>0</v>
      </c>
      <c r="GNO7" s="240">
        <f>'Inbound SOS &amp; EOD'!HBU29</f>
        <v>0</v>
      </c>
      <c r="GNP7" s="240">
        <f>'Inbound SOS &amp; EOD'!HBV29</f>
        <v>0</v>
      </c>
      <c r="GNQ7" s="240">
        <f>'Inbound SOS &amp; EOD'!HBW29</f>
        <v>0</v>
      </c>
      <c r="GNR7" s="240">
        <f>'Inbound SOS &amp; EOD'!HBX29</f>
        <v>0</v>
      </c>
      <c r="GNS7" s="240">
        <f>'Inbound SOS &amp; EOD'!HBY29</f>
        <v>0</v>
      </c>
      <c r="GNT7" s="240">
        <f>'Inbound SOS &amp; EOD'!HBZ29</f>
        <v>0</v>
      </c>
      <c r="GNU7" s="240">
        <f>'Inbound SOS &amp; EOD'!HCA29</f>
        <v>0</v>
      </c>
      <c r="GNV7" s="240">
        <f>'Inbound SOS &amp; EOD'!HCB29</f>
        <v>0</v>
      </c>
      <c r="GNW7" s="240">
        <f>'Inbound SOS &amp; EOD'!HCC29</f>
        <v>0</v>
      </c>
      <c r="GNX7" s="240">
        <f>'Inbound SOS &amp; EOD'!HCD29</f>
        <v>0</v>
      </c>
      <c r="GNY7" s="240">
        <f>'Inbound SOS &amp; EOD'!HCE29</f>
        <v>0</v>
      </c>
      <c r="GNZ7" s="240">
        <f>'Inbound SOS &amp; EOD'!HCF29</f>
        <v>0</v>
      </c>
      <c r="GOA7" s="240">
        <f>'Inbound SOS &amp; EOD'!HCG29</f>
        <v>0</v>
      </c>
      <c r="GOB7" s="240">
        <f>'Inbound SOS &amp; EOD'!HCH29</f>
        <v>0</v>
      </c>
      <c r="GOC7" s="240">
        <f>'Inbound SOS &amp; EOD'!HCI29</f>
        <v>0</v>
      </c>
      <c r="GOD7" s="240">
        <f>'Inbound SOS &amp; EOD'!HCJ29</f>
        <v>0</v>
      </c>
      <c r="GOE7" s="240">
        <f>'Inbound SOS &amp; EOD'!HCK29</f>
        <v>0</v>
      </c>
      <c r="GOF7" s="240">
        <f>'Inbound SOS &amp; EOD'!HCL29</f>
        <v>0</v>
      </c>
      <c r="GOG7" s="240">
        <f>'Inbound SOS &amp; EOD'!HCM29</f>
        <v>0</v>
      </c>
      <c r="GOH7" s="240">
        <f>'Inbound SOS &amp; EOD'!HCN29</f>
        <v>0</v>
      </c>
      <c r="GOI7" s="240">
        <f>'Inbound SOS &amp; EOD'!HCO29</f>
        <v>0</v>
      </c>
      <c r="GOJ7" s="240">
        <f>'Inbound SOS &amp; EOD'!HCP29</f>
        <v>0</v>
      </c>
      <c r="GOK7" s="240">
        <f>'Inbound SOS &amp; EOD'!HCQ29</f>
        <v>0</v>
      </c>
      <c r="GOL7" s="240">
        <f>'Inbound SOS &amp; EOD'!HCR29</f>
        <v>0</v>
      </c>
      <c r="GOM7" s="240">
        <f>'Inbound SOS &amp; EOD'!HCS29</f>
        <v>0</v>
      </c>
      <c r="GON7" s="240">
        <f>'Inbound SOS &amp; EOD'!HCT29</f>
        <v>0</v>
      </c>
      <c r="GOO7" s="240">
        <f>'Inbound SOS &amp; EOD'!HCU29</f>
        <v>0</v>
      </c>
      <c r="GOP7" s="240">
        <f>'Inbound SOS &amp; EOD'!HCV29</f>
        <v>0</v>
      </c>
      <c r="GOQ7" s="240">
        <f>'Inbound SOS &amp; EOD'!HCW29</f>
        <v>0</v>
      </c>
      <c r="GOR7" s="240">
        <f>'Inbound SOS &amp; EOD'!HCX29</f>
        <v>0</v>
      </c>
      <c r="GOS7" s="240">
        <f>'Inbound SOS &amp; EOD'!HCY29</f>
        <v>0</v>
      </c>
      <c r="GOT7" s="240">
        <f>'Inbound SOS &amp; EOD'!HCZ29</f>
        <v>0</v>
      </c>
      <c r="GOU7" s="240">
        <f>'Inbound SOS &amp; EOD'!HDA29</f>
        <v>0</v>
      </c>
      <c r="GOV7" s="240">
        <f>'Inbound SOS &amp; EOD'!HDB29</f>
        <v>0</v>
      </c>
      <c r="GOW7" s="240">
        <f>'Inbound SOS &amp; EOD'!HDC29</f>
        <v>0</v>
      </c>
      <c r="GOX7" s="240">
        <f>'Inbound SOS &amp; EOD'!HDD29</f>
        <v>0</v>
      </c>
      <c r="GOY7" s="240">
        <f>'Inbound SOS &amp; EOD'!HDE29</f>
        <v>0</v>
      </c>
      <c r="GOZ7" s="240">
        <f>'Inbound SOS &amp; EOD'!HDF29</f>
        <v>0</v>
      </c>
      <c r="GPA7" s="240">
        <f>'Inbound SOS &amp; EOD'!HDG29</f>
        <v>0</v>
      </c>
      <c r="GPB7" s="240">
        <f>'Inbound SOS &amp; EOD'!HDH29</f>
        <v>0</v>
      </c>
      <c r="GPC7" s="240">
        <f>'Inbound SOS &amp; EOD'!HDI29</f>
        <v>0</v>
      </c>
      <c r="GPD7" s="240">
        <f>'Inbound SOS &amp; EOD'!HDJ29</f>
        <v>0</v>
      </c>
      <c r="GPE7" s="240">
        <f>'Inbound SOS &amp; EOD'!HDK29</f>
        <v>0</v>
      </c>
      <c r="GPF7" s="240">
        <f>'Inbound SOS &amp; EOD'!HDL29</f>
        <v>0</v>
      </c>
      <c r="GPG7" s="240">
        <f>'Inbound SOS &amp; EOD'!HDM29</f>
        <v>0</v>
      </c>
      <c r="GPH7" s="240">
        <f>'Inbound SOS &amp; EOD'!HDN29</f>
        <v>0</v>
      </c>
      <c r="GPI7" s="240">
        <f>'Inbound SOS &amp; EOD'!HDO29</f>
        <v>0</v>
      </c>
      <c r="GPJ7" s="240">
        <f>'Inbound SOS &amp; EOD'!HDP29</f>
        <v>0</v>
      </c>
      <c r="GPK7" s="240">
        <f>'Inbound SOS &amp; EOD'!HDQ29</f>
        <v>0</v>
      </c>
      <c r="GPL7" s="240">
        <f>'Inbound SOS &amp; EOD'!HDR29</f>
        <v>0</v>
      </c>
      <c r="GPM7" s="240">
        <f>'Inbound SOS &amp; EOD'!HDS29</f>
        <v>0</v>
      </c>
      <c r="GPN7" s="240">
        <f>'Inbound SOS &amp; EOD'!HDT29</f>
        <v>0</v>
      </c>
      <c r="GPO7" s="240">
        <f>'Inbound SOS &amp; EOD'!HDU29</f>
        <v>0</v>
      </c>
      <c r="GPP7" s="240">
        <f>'Inbound SOS &amp; EOD'!HDV29</f>
        <v>0</v>
      </c>
      <c r="GPQ7" s="240">
        <f>'Inbound SOS &amp; EOD'!HDW29</f>
        <v>0</v>
      </c>
      <c r="GPR7" s="240">
        <f>'Inbound SOS &amp; EOD'!HDX29</f>
        <v>0</v>
      </c>
      <c r="GPS7" s="240">
        <f>'Inbound SOS &amp; EOD'!HDY29</f>
        <v>0</v>
      </c>
      <c r="GPT7" s="240">
        <f>'Inbound SOS &amp; EOD'!HDZ29</f>
        <v>0</v>
      </c>
      <c r="GPU7" s="240">
        <f>'Inbound SOS &amp; EOD'!HEA29</f>
        <v>0</v>
      </c>
      <c r="GPV7" s="240">
        <f>'Inbound SOS &amp; EOD'!HEB29</f>
        <v>0</v>
      </c>
      <c r="GPW7" s="240">
        <f>'Inbound SOS &amp; EOD'!HEC29</f>
        <v>0</v>
      </c>
      <c r="GPX7" s="240">
        <f>'Inbound SOS &amp; EOD'!HED29</f>
        <v>0</v>
      </c>
      <c r="GPY7" s="240">
        <f>'Inbound SOS &amp; EOD'!HEE29</f>
        <v>0</v>
      </c>
      <c r="GPZ7" s="240">
        <f>'Inbound SOS &amp; EOD'!HEF29</f>
        <v>0</v>
      </c>
      <c r="GQA7" s="240">
        <f>'Inbound SOS &amp; EOD'!HEG29</f>
        <v>0</v>
      </c>
      <c r="GQB7" s="240">
        <f>'Inbound SOS &amp; EOD'!HEH29</f>
        <v>0</v>
      </c>
      <c r="GQC7" s="240">
        <f>'Inbound SOS &amp; EOD'!HEI29</f>
        <v>0</v>
      </c>
      <c r="GQD7" s="240">
        <f>'Inbound SOS &amp; EOD'!HEJ29</f>
        <v>0</v>
      </c>
      <c r="GQE7" s="240">
        <f>'Inbound SOS &amp; EOD'!HEK29</f>
        <v>0</v>
      </c>
      <c r="GQF7" s="240">
        <f>'Inbound SOS &amp; EOD'!HEL29</f>
        <v>0</v>
      </c>
      <c r="GQG7" s="240">
        <f>'Inbound SOS &amp; EOD'!HEM29</f>
        <v>0</v>
      </c>
      <c r="GQH7" s="240">
        <f>'Inbound SOS &amp; EOD'!HEN29</f>
        <v>0</v>
      </c>
      <c r="GQI7" s="240">
        <f>'Inbound SOS &amp; EOD'!HEO29</f>
        <v>0</v>
      </c>
      <c r="GQJ7" s="240">
        <f>'Inbound SOS &amp; EOD'!HEP29</f>
        <v>0</v>
      </c>
      <c r="GQK7" s="240">
        <f>'Inbound SOS &amp; EOD'!HEQ29</f>
        <v>0</v>
      </c>
      <c r="GQL7" s="240">
        <f>'Inbound SOS &amp; EOD'!HER29</f>
        <v>0</v>
      </c>
      <c r="GQM7" s="240">
        <f>'Inbound SOS &amp; EOD'!HES29</f>
        <v>0</v>
      </c>
      <c r="GQN7" s="240">
        <f>'Inbound SOS &amp; EOD'!HET29</f>
        <v>0</v>
      </c>
      <c r="GQO7" s="240">
        <f>'Inbound SOS &amp; EOD'!HEU29</f>
        <v>0</v>
      </c>
      <c r="GQP7" s="240">
        <f>'Inbound SOS &amp; EOD'!HEV29</f>
        <v>0</v>
      </c>
      <c r="GQQ7" s="240">
        <f>'Inbound SOS &amp; EOD'!HEW29</f>
        <v>0</v>
      </c>
      <c r="GQR7" s="240">
        <f>'Inbound SOS &amp; EOD'!HEX29</f>
        <v>0</v>
      </c>
      <c r="GQS7" s="240">
        <f>'Inbound SOS &amp; EOD'!HEY29</f>
        <v>0</v>
      </c>
      <c r="GQT7" s="240">
        <f>'Inbound SOS &amp; EOD'!HEZ29</f>
        <v>0</v>
      </c>
      <c r="GQU7" s="240">
        <f>'Inbound SOS &amp; EOD'!HFA29</f>
        <v>0</v>
      </c>
      <c r="GQV7" s="240">
        <f>'Inbound SOS &amp; EOD'!HFB29</f>
        <v>0</v>
      </c>
      <c r="GQW7" s="240">
        <f>'Inbound SOS &amp; EOD'!HFC29</f>
        <v>0</v>
      </c>
      <c r="GQX7" s="240">
        <f>'Inbound SOS &amp; EOD'!HFD29</f>
        <v>0</v>
      </c>
      <c r="GQY7" s="240">
        <f>'Inbound SOS &amp; EOD'!HFE29</f>
        <v>0</v>
      </c>
      <c r="GQZ7" s="240">
        <f>'Inbound SOS &amp; EOD'!HFF29</f>
        <v>0</v>
      </c>
      <c r="GRA7" s="240">
        <f>'Inbound SOS &amp; EOD'!HFG29</f>
        <v>0</v>
      </c>
      <c r="GRB7" s="240">
        <f>'Inbound SOS &amp; EOD'!HFH29</f>
        <v>0</v>
      </c>
      <c r="GRC7" s="240">
        <f>'Inbound SOS &amp; EOD'!HFI29</f>
        <v>0</v>
      </c>
      <c r="GRD7" s="240">
        <f>'Inbound SOS &amp; EOD'!HFJ29</f>
        <v>0</v>
      </c>
      <c r="GRE7" s="240">
        <f>'Inbound SOS &amp; EOD'!HFK29</f>
        <v>0</v>
      </c>
      <c r="GRF7" s="240">
        <f>'Inbound SOS &amp; EOD'!HFL29</f>
        <v>0</v>
      </c>
      <c r="GRG7" s="240">
        <f>'Inbound SOS &amp; EOD'!HFM29</f>
        <v>0</v>
      </c>
      <c r="GRH7" s="240">
        <f>'Inbound SOS &amp; EOD'!HFN29</f>
        <v>0</v>
      </c>
      <c r="GRI7" s="240">
        <f>'Inbound SOS &amp; EOD'!HFO29</f>
        <v>0</v>
      </c>
      <c r="GRJ7" s="240">
        <f>'Inbound SOS &amp; EOD'!HFP29</f>
        <v>0</v>
      </c>
      <c r="GRK7" s="240">
        <f>'Inbound SOS &amp; EOD'!HFQ29</f>
        <v>0</v>
      </c>
      <c r="GRL7" s="240">
        <f>'Inbound SOS &amp; EOD'!HFR29</f>
        <v>0</v>
      </c>
      <c r="GRM7" s="240">
        <f>'Inbound SOS &amp; EOD'!HFS29</f>
        <v>0</v>
      </c>
      <c r="GRN7" s="240">
        <f>'Inbound SOS &amp; EOD'!HFT29</f>
        <v>0</v>
      </c>
      <c r="GRO7" s="240">
        <f>'Inbound SOS &amp; EOD'!HFU29</f>
        <v>0</v>
      </c>
      <c r="GRP7" s="240">
        <f>'Inbound SOS &amp; EOD'!HFV29</f>
        <v>0</v>
      </c>
      <c r="GRQ7" s="240">
        <f>'Inbound SOS &amp; EOD'!HFW29</f>
        <v>0</v>
      </c>
      <c r="GRR7" s="240">
        <f>'Inbound SOS &amp; EOD'!HFX29</f>
        <v>0</v>
      </c>
      <c r="GRS7" s="240">
        <f>'Inbound SOS &amp; EOD'!HFY29</f>
        <v>0</v>
      </c>
      <c r="GRT7" s="240">
        <f>'Inbound SOS &amp; EOD'!HFZ29</f>
        <v>0</v>
      </c>
      <c r="GRU7" s="240">
        <f>'Inbound SOS &amp; EOD'!HGA29</f>
        <v>0</v>
      </c>
      <c r="GRV7" s="240">
        <f>'Inbound SOS &amp; EOD'!HGB29</f>
        <v>0</v>
      </c>
      <c r="GRW7" s="240">
        <f>'Inbound SOS &amp; EOD'!HGC29</f>
        <v>0</v>
      </c>
      <c r="GRX7" s="240">
        <f>'Inbound SOS &amp; EOD'!HGD29</f>
        <v>0</v>
      </c>
      <c r="GRY7" s="240">
        <f>'Inbound SOS &amp; EOD'!HGE29</f>
        <v>0</v>
      </c>
      <c r="GRZ7" s="240">
        <f>'Inbound SOS &amp; EOD'!HGF29</f>
        <v>0</v>
      </c>
      <c r="GSA7" s="240">
        <f>'Inbound SOS &amp; EOD'!HGG29</f>
        <v>0</v>
      </c>
      <c r="GSB7" s="240">
        <f>'Inbound SOS &amp; EOD'!HGH29</f>
        <v>0</v>
      </c>
      <c r="GSC7" s="240">
        <f>'Inbound SOS &amp; EOD'!HGI29</f>
        <v>0</v>
      </c>
      <c r="GSD7" s="240">
        <f>'Inbound SOS &amp; EOD'!HGJ29</f>
        <v>0</v>
      </c>
      <c r="GSE7" s="240">
        <f>'Inbound SOS &amp; EOD'!HGK29</f>
        <v>0</v>
      </c>
      <c r="GSF7" s="240">
        <f>'Inbound SOS &amp; EOD'!HGL29</f>
        <v>0</v>
      </c>
      <c r="GSG7" s="240">
        <f>'Inbound SOS &amp; EOD'!HGM29</f>
        <v>0</v>
      </c>
      <c r="GSH7" s="240">
        <f>'Inbound SOS &amp; EOD'!HGN29</f>
        <v>0</v>
      </c>
      <c r="GSI7" s="240">
        <f>'Inbound SOS &amp; EOD'!HGO29</f>
        <v>0</v>
      </c>
      <c r="GSJ7" s="240">
        <f>'Inbound SOS &amp; EOD'!HGP29</f>
        <v>0</v>
      </c>
      <c r="GSK7" s="240">
        <f>'Inbound SOS &amp; EOD'!HGQ29</f>
        <v>0</v>
      </c>
      <c r="GSL7" s="240">
        <f>'Inbound SOS &amp; EOD'!HGR29</f>
        <v>0</v>
      </c>
      <c r="GSM7" s="240">
        <f>'Inbound SOS &amp; EOD'!HGS29</f>
        <v>0</v>
      </c>
      <c r="GSN7" s="240">
        <f>'Inbound SOS &amp; EOD'!HGT29</f>
        <v>0</v>
      </c>
      <c r="GSO7" s="240">
        <f>'Inbound SOS &amp; EOD'!HGU29</f>
        <v>0</v>
      </c>
      <c r="GSP7" s="240">
        <f>'Inbound SOS &amp; EOD'!HGV29</f>
        <v>0</v>
      </c>
      <c r="GSQ7" s="240">
        <f>'Inbound SOS &amp; EOD'!HGW29</f>
        <v>0</v>
      </c>
      <c r="GSR7" s="240">
        <f>'Inbound SOS &amp; EOD'!HGX29</f>
        <v>0</v>
      </c>
      <c r="GSS7" s="240">
        <f>'Inbound SOS &amp; EOD'!HGY29</f>
        <v>0</v>
      </c>
      <c r="GST7" s="240">
        <f>'Inbound SOS &amp; EOD'!HGZ29</f>
        <v>0</v>
      </c>
      <c r="GSU7" s="240">
        <f>'Inbound SOS &amp; EOD'!HHA29</f>
        <v>0</v>
      </c>
      <c r="GSV7" s="240">
        <f>'Inbound SOS &amp; EOD'!HHB29</f>
        <v>0</v>
      </c>
      <c r="GSW7" s="240">
        <f>'Inbound SOS &amp; EOD'!HHC29</f>
        <v>0</v>
      </c>
      <c r="GSX7" s="240">
        <f>'Inbound SOS &amp; EOD'!HHD29</f>
        <v>0</v>
      </c>
      <c r="GSY7" s="240">
        <f>'Inbound SOS &amp; EOD'!HHE29</f>
        <v>0</v>
      </c>
      <c r="GSZ7" s="240">
        <f>'Inbound SOS &amp; EOD'!HHF29</f>
        <v>0</v>
      </c>
      <c r="GTA7" s="240">
        <f>'Inbound SOS &amp; EOD'!HHG29</f>
        <v>0</v>
      </c>
      <c r="GTB7" s="240">
        <f>'Inbound SOS &amp; EOD'!HHH29</f>
        <v>0</v>
      </c>
      <c r="GTC7" s="240">
        <f>'Inbound SOS &amp; EOD'!HHI29</f>
        <v>0</v>
      </c>
      <c r="GTD7" s="240">
        <f>'Inbound SOS &amp; EOD'!HHJ29</f>
        <v>0</v>
      </c>
      <c r="GTE7" s="240">
        <f>'Inbound SOS &amp; EOD'!HHK29</f>
        <v>0</v>
      </c>
      <c r="GTF7" s="240">
        <f>'Inbound SOS &amp; EOD'!HHL29</f>
        <v>0</v>
      </c>
      <c r="GTG7" s="240">
        <f>'Inbound SOS &amp; EOD'!HHM29</f>
        <v>0</v>
      </c>
      <c r="GTH7" s="240">
        <f>'Inbound SOS &amp; EOD'!HHN29</f>
        <v>0</v>
      </c>
      <c r="GTI7" s="240">
        <f>'Inbound SOS &amp; EOD'!HHO29</f>
        <v>0</v>
      </c>
      <c r="GTJ7" s="240">
        <f>'Inbound SOS &amp; EOD'!HHP29</f>
        <v>0</v>
      </c>
      <c r="GTK7" s="240">
        <f>'Inbound SOS &amp; EOD'!HHQ29</f>
        <v>0</v>
      </c>
      <c r="GTL7" s="240">
        <f>'Inbound SOS &amp; EOD'!HHR29</f>
        <v>0</v>
      </c>
      <c r="GTM7" s="240">
        <f>'Inbound SOS &amp; EOD'!HHS29</f>
        <v>0</v>
      </c>
      <c r="GTN7" s="240">
        <f>'Inbound SOS &amp; EOD'!HHT29</f>
        <v>0</v>
      </c>
      <c r="GTO7" s="240">
        <f>'Inbound SOS &amp; EOD'!HHU29</f>
        <v>0</v>
      </c>
      <c r="GTP7" s="240">
        <f>'Inbound SOS &amp; EOD'!HHV29</f>
        <v>0</v>
      </c>
      <c r="GTQ7" s="240">
        <f>'Inbound SOS &amp; EOD'!HHW29</f>
        <v>0</v>
      </c>
      <c r="GTR7" s="240">
        <f>'Inbound SOS &amp; EOD'!HHX29</f>
        <v>0</v>
      </c>
      <c r="GTS7" s="240">
        <f>'Inbound SOS &amp; EOD'!HHY29</f>
        <v>0</v>
      </c>
      <c r="GTT7" s="240">
        <f>'Inbound SOS &amp; EOD'!HHZ29</f>
        <v>0</v>
      </c>
      <c r="GTU7" s="240">
        <f>'Inbound SOS &amp; EOD'!HIA29</f>
        <v>0</v>
      </c>
      <c r="GTV7" s="240">
        <f>'Inbound SOS &amp; EOD'!HIB29</f>
        <v>0</v>
      </c>
      <c r="GTW7" s="240">
        <f>'Inbound SOS &amp; EOD'!HIC29</f>
        <v>0</v>
      </c>
      <c r="GTX7" s="240">
        <f>'Inbound SOS &amp; EOD'!HID29</f>
        <v>0</v>
      </c>
      <c r="GTY7" s="240">
        <f>'Inbound SOS &amp; EOD'!HIE29</f>
        <v>0</v>
      </c>
      <c r="GTZ7" s="240">
        <f>'Inbound SOS &amp; EOD'!HIF29</f>
        <v>0</v>
      </c>
      <c r="GUA7" s="240">
        <f>'Inbound SOS &amp; EOD'!HIG29</f>
        <v>0</v>
      </c>
      <c r="GUB7" s="240">
        <f>'Inbound SOS &amp; EOD'!HIH29</f>
        <v>0</v>
      </c>
      <c r="GUC7" s="240">
        <f>'Inbound SOS &amp; EOD'!HII29</f>
        <v>0</v>
      </c>
      <c r="GUD7" s="240">
        <f>'Inbound SOS &amp; EOD'!HIJ29</f>
        <v>0</v>
      </c>
      <c r="GUE7" s="240">
        <f>'Inbound SOS &amp; EOD'!HIK29</f>
        <v>0</v>
      </c>
      <c r="GUF7" s="240">
        <f>'Inbound SOS &amp; EOD'!HIL29</f>
        <v>0</v>
      </c>
      <c r="GUG7" s="240">
        <f>'Inbound SOS &amp; EOD'!HIM29</f>
        <v>0</v>
      </c>
      <c r="GUH7" s="240">
        <f>'Inbound SOS &amp; EOD'!HIN29</f>
        <v>0</v>
      </c>
      <c r="GUI7" s="240">
        <f>'Inbound SOS &amp; EOD'!HIO29</f>
        <v>0</v>
      </c>
      <c r="GUJ7" s="240">
        <f>'Inbound SOS &amp; EOD'!HIP29</f>
        <v>0</v>
      </c>
      <c r="GUK7" s="240">
        <f>'Inbound SOS &amp; EOD'!HIQ29</f>
        <v>0</v>
      </c>
      <c r="GUL7" s="240">
        <f>'Inbound SOS &amp; EOD'!HIR29</f>
        <v>0</v>
      </c>
      <c r="GUM7" s="240">
        <f>'Inbound SOS &amp; EOD'!HIS29</f>
        <v>0</v>
      </c>
      <c r="GUN7" s="240">
        <f>'Inbound SOS &amp; EOD'!HIT29</f>
        <v>0</v>
      </c>
      <c r="GUO7" s="240">
        <f>'Inbound SOS &amp; EOD'!HIU29</f>
        <v>0</v>
      </c>
      <c r="GUP7" s="240">
        <f>'Inbound SOS &amp; EOD'!HIV29</f>
        <v>0</v>
      </c>
      <c r="GUQ7" s="240">
        <f>'Inbound SOS &amp; EOD'!HIW29</f>
        <v>0</v>
      </c>
      <c r="GUR7" s="240">
        <f>'Inbound SOS &amp; EOD'!HIX29</f>
        <v>0</v>
      </c>
      <c r="GUS7" s="240">
        <f>'Inbound SOS &amp; EOD'!HIY29</f>
        <v>0</v>
      </c>
      <c r="GUT7" s="240">
        <f>'Inbound SOS &amp; EOD'!HIZ29</f>
        <v>0</v>
      </c>
      <c r="GUU7" s="240">
        <f>'Inbound SOS &amp; EOD'!HJA29</f>
        <v>0</v>
      </c>
      <c r="GUV7" s="240">
        <f>'Inbound SOS &amp; EOD'!HJB29</f>
        <v>0</v>
      </c>
      <c r="GUW7" s="240">
        <f>'Inbound SOS &amp; EOD'!HJC29</f>
        <v>0</v>
      </c>
      <c r="GUX7" s="240">
        <f>'Inbound SOS &amp; EOD'!HJD29</f>
        <v>0</v>
      </c>
      <c r="GUY7" s="240">
        <f>'Inbound SOS &amp; EOD'!HJE29</f>
        <v>0</v>
      </c>
      <c r="GUZ7" s="240">
        <f>'Inbound SOS &amp; EOD'!HJF29</f>
        <v>0</v>
      </c>
      <c r="GVA7" s="240">
        <f>'Inbound SOS &amp; EOD'!HJG29</f>
        <v>0</v>
      </c>
      <c r="GVB7" s="240">
        <f>'Inbound SOS &amp; EOD'!HJH29</f>
        <v>0</v>
      </c>
      <c r="GVC7" s="240">
        <f>'Inbound SOS &amp; EOD'!HJI29</f>
        <v>0</v>
      </c>
      <c r="GVD7" s="240">
        <f>'Inbound SOS &amp; EOD'!HJJ29</f>
        <v>0</v>
      </c>
      <c r="GVE7" s="240">
        <f>'Inbound SOS &amp; EOD'!HJK29</f>
        <v>0</v>
      </c>
      <c r="GVF7" s="240">
        <f>'Inbound SOS &amp; EOD'!HJL29</f>
        <v>0</v>
      </c>
      <c r="GVG7" s="240">
        <f>'Inbound SOS &amp; EOD'!HJM29</f>
        <v>0</v>
      </c>
      <c r="GVH7" s="240">
        <f>'Inbound SOS &amp; EOD'!HJN29</f>
        <v>0</v>
      </c>
      <c r="GVI7" s="240">
        <f>'Inbound SOS &amp; EOD'!HJO29</f>
        <v>0</v>
      </c>
      <c r="GVJ7" s="240">
        <f>'Inbound SOS &amp; EOD'!HJP29</f>
        <v>0</v>
      </c>
      <c r="GVK7" s="240">
        <f>'Inbound SOS &amp; EOD'!HJQ29</f>
        <v>0</v>
      </c>
      <c r="GVL7" s="240">
        <f>'Inbound SOS &amp; EOD'!HJR29</f>
        <v>0</v>
      </c>
      <c r="GVM7" s="240">
        <f>'Inbound SOS &amp; EOD'!HJS29</f>
        <v>0</v>
      </c>
      <c r="GVN7" s="240">
        <f>'Inbound SOS &amp; EOD'!HJT29</f>
        <v>0</v>
      </c>
      <c r="GVO7" s="240">
        <f>'Inbound SOS &amp; EOD'!HJU29</f>
        <v>0</v>
      </c>
      <c r="GVP7" s="240">
        <f>'Inbound SOS &amp; EOD'!HJV29</f>
        <v>0</v>
      </c>
      <c r="GVQ7" s="240">
        <f>'Inbound SOS &amp; EOD'!HJW29</f>
        <v>0</v>
      </c>
      <c r="GVR7" s="240">
        <f>'Inbound SOS &amp; EOD'!HJX29</f>
        <v>0</v>
      </c>
      <c r="GVS7" s="240">
        <f>'Inbound SOS &amp; EOD'!HJY29</f>
        <v>0</v>
      </c>
      <c r="GVT7" s="240">
        <f>'Inbound SOS &amp; EOD'!HJZ29</f>
        <v>0</v>
      </c>
      <c r="GVU7" s="240">
        <f>'Inbound SOS &amp; EOD'!HKA29</f>
        <v>0</v>
      </c>
      <c r="GVV7" s="240">
        <f>'Inbound SOS &amp; EOD'!HKB29</f>
        <v>0</v>
      </c>
      <c r="GVW7" s="240">
        <f>'Inbound SOS &amp; EOD'!HKC29</f>
        <v>0</v>
      </c>
      <c r="GVX7" s="240">
        <f>'Inbound SOS &amp; EOD'!HKD29</f>
        <v>0</v>
      </c>
      <c r="GVY7" s="240">
        <f>'Inbound SOS &amp; EOD'!HKE29</f>
        <v>0</v>
      </c>
      <c r="GVZ7" s="240">
        <f>'Inbound SOS &amp; EOD'!HKF29</f>
        <v>0</v>
      </c>
      <c r="GWA7" s="240">
        <f>'Inbound SOS &amp; EOD'!HKG29</f>
        <v>0</v>
      </c>
      <c r="GWB7" s="240">
        <f>'Inbound SOS &amp; EOD'!HKH29</f>
        <v>0</v>
      </c>
      <c r="GWC7" s="240">
        <f>'Inbound SOS &amp; EOD'!HKI29</f>
        <v>0</v>
      </c>
      <c r="GWD7" s="240">
        <f>'Inbound SOS &amp; EOD'!HKJ29</f>
        <v>0</v>
      </c>
      <c r="GWE7" s="240">
        <f>'Inbound SOS &amp; EOD'!HKK29</f>
        <v>0</v>
      </c>
      <c r="GWF7" s="240">
        <f>'Inbound SOS &amp; EOD'!HKL29</f>
        <v>0</v>
      </c>
      <c r="GWG7" s="240">
        <f>'Inbound SOS &amp; EOD'!HKM29</f>
        <v>0</v>
      </c>
      <c r="GWH7" s="240">
        <f>'Inbound SOS &amp; EOD'!HKN29</f>
        <v>0</v>
      </c>
      <c r="GWI7" s="240">
        <f>'Inbound SOS &amp; EOD'!HKO29</f>
        <v>0</v>
      </c>
      <c r="GWJ7" s="240">
        <f>'Inbound SOS &amp; EOD'!HKP29</f>
        <v>0</v>
      </c>
      <c r="GWK7" s="240">
        <f>'Inbound SOS &amp; EOD'!HKQ29</f>
        <v>0</v>
      </c>
      <c r="GWL7" s="240">
        <f>'Inbound SOS &amp; EOD'!HKR29</f>
        <v>0</v>
      </c>
      <c r="GWM7" s="240">
        <f>'Inbound SOS &amp; EOD'!HKS29</f>
        <v>0</v>
      </c>
      <c r="GWN7" s="240">
        <f>'Inbound SOS &amp; EOD'!HKT29</f>
        <v>0</v>
      </c>
      <c r="GWO7" s="240">
        <f>'Inbound SOS &amp; EOD'!HKU29</f>
        <v>0</v>
      </c>
      <c r="GWP7" s="240">
        <f>'Inbound SOS &amp; EOD'!HKV29</f>
        <v>0</v>
      </c>
      <c r="GWQ7" s="240">
        <f>'Inbound SOS &amp; EOD'!HKW29</f>
        <v>0</v>
      </c>
      <c r="GWR7" s="240">
        <f>'Inbound SOS &amp; EOD'!HKX29</f>
        <v>0</v>
      </c>
      <c r="GWS7" s="240">
        <f>'Inbound SOS &amp; EOD'!HKY29</f>
        <v>0</v>
      </c>
      <c r="GWT7" s="240">
        <f>'Inbound SOS &amp; EOD'!HKZ29</f>
        <v>0</v>
      </c>
      <c r="GWU7" s="240">
        <f>'Inbound SOS &amp; EOD'!HLA29</f>
        <v>0</v>
      </c>
      <c r="GWV7" s="240">
        <f>'Inbound SOS &amp; EOD'!HLB29</f>
        <v>0</v>
      </c>
      <c r="GWW7" s="240">
        <f>'Inbound SOS &amp; EOD'!HLC29</f>
        <v>0</v>
      </c>
      <c r="GWX7" s="240">
        <f>'Inbound SOS &amp; EOD'!HLD29</f>
        <v>0</v>
      </c>
      <c r="GWY7" s="240">
        <f>'Inbound SOS &amp; EOD'!HLE29</f>
        <v>0</v>
      </c>
      <c r="GWZ7" s="240">
        <f>'Inbound SOS &amp; EOD'!HLF29</f>
        <v>0</v>
      </c>
      <c r="GXA7" s="240">
        <f>'Inbound SOS &amp; EOD'!HLG29</f>
        <v>0</v>
      </c>
      <c r="GXB7" s="240">
        <f>'Inbound SOS &amp; EOD'!HLH29</f>
        <v>0</v>
      </c>
      <c r="GXC7" s="240">
        <f>'Inbound SOS &amp; EOD'!HLI29</f>
        <v>0</v>
      </c>
      <c r="GXD7" s="240">
        <f>'Inbound SOS &amp; EOD'!HLJ29</f>
        <v>0</v>
      </c>
      <c r="GXE7" s="240">
        <f>'Inbound SOS &amp; EOD'!HLK29</f>
        <v>0</v>
      </c>
      <c r="GXF7" s="240">
        <f>'Inbound SOS &amp; EOD'!HLL29</f>
        <v>0</v>
      </c>
      <c r="GXG7" s="240">
        <f>'Inbound SOS &amp; EOD'!HLM29</f>
        <v>0</v>
      </c>
      <c r="GXH7" s="240">
        <f>'Inbound SOS &amp; EOD'!HLN29</f>
        <v>0</v>
      </c>
      <c r="GXI7" s="240">
        <f>'Inbound SOS &amp; EOD'!HLO29</f>
        <v>0</v>
      </c>
      <c r="GXJ7" s="240">
        <f>'Inbound SOS &amp; EOD'!HLP29</f>
        <v>0</v>
      </c>
      <c r="GXK7" s="240">
        <f>'Inbound SOS &amp; EOD'!HLQ29</f>
        <v>0</v>
      </c>
      <c r="GXL7" s="240">
        <f>'Inbound SOS &amp; EOD'!HLR29</f>
        <v>0</v>
      </c>
      <c r="GXM7" s="240">
        <f>'Inbound SOS &amp; EOD'!HLS29</f>
        <v>0</v>
      </c>
      <c r="GXN7" s="240">
        <f>'Inbound SOS &amp; EOD'!HLT29</f>
        <v>0</v>
      </c>
      <c r="GXO7" s="240">
        <f>'Inbound SOS &amp; EOD'!HLU29</f>
        <v>0</v>
      </c>
      <c r="GXP7" s="240">
        <f>'Inbound SOS &amp; EOD'!HLV29</f>
        <v>0</v>
      </c>
      <c r="GXQ7" s="240">
        <f>'Inbound SOS &amp; EOD'!HLW29</f>
        <v>0</v>
      </c>
      <c r="GXR7" s="240">
        <f>'Inbound SOS &amp; EOD'!HLX29</f>
        <v>0</v>
      </c>
      <c r="GXS7" s="240">
        <f>'Inbound SOS &amp; EOD'!HLY29</f>
        <v>0</v>
      </c>
      <c r="GXT7" s="240">
        <f>'Inbound SOS &amp; EOD'!HLZ29</f>
        <v>0</v>
      </c>
      <c r="GXU7" s="240">
        <f>'Inbound SOS &amp; EOD'!HMA29</f>
        <v>0</v>
      </c>
      <c r="GXV7" s="240">
        <f>'Inbound SOS &amp; EOD'!HMB29</f>
        <v>0</v>
      </c>
      <c r="GXW7" s="240">
        <f>'Inbound SOS &amp; EOD'!HMC29</f>
        <v>0</v>
      </c>
      <c r="GXX7" s="240">
        <f>'Inbound SOS &amp; EOD'!HMD29</f>
        <v>0</v>
      </c>
      <c r="GXY7" s="240">
        <f>'Inbound SOS &amp; EOD'!HME29</f>
        <v>0</v>
      </c>
      <c r="GXZ7" s="240">
        <f>'Inbound SOS &amp; EOD'!HMF29</f>
        <v>0</v>
      </c>
      <c r="GYA7" s="240">
        <f>'Inbound SOS &amp; EOD'!HMG29</f>
        <v>0</v>
      </c>
      <c r="GYB7" s="240">
        <f>'Inbound SOS &amp; EOD'!HMH29</f>
        <v>0</v>
      </c>
      <c r="GYC7" s="240">
        <f>'Inbound SOS &amp; EOD'!HMI29</f>
        <v>0</v>
      </c>
      <c r="GYD7" s="240">
        <f>'Inbound SOS &amp; EOD'!HMJ29</f>
        <v>0</v>
      </c>
      <c r="GYE7" s="240">
        <f>'Inbound SOS &amp; EOD'!HMK29</f>
        <v>0</v>
      </c>
      <c r="GYF7" s="240">
        <f>'Inbound SOS &amp; EOD'!HML29</f>
        <v>0</v>
      </c>
      <c r="GYG7" s="240">
        <f>'Inbound SOS &amp; EOD'!HMM29</f>
        <v>0</v>
      </c>
      <c r="GYH7" s="240">
        <f>'Inbound SOS &amp; EOD'!HMN29</f>
        <v>0</v>
      </c>
      <c r="GYI7" s="240">
        <f>'Inbound SOS &amp; EOD'!HMO29</f>
        <v>0</v>
      </c>
      <c r="GYJ7" s="240">
        <f>'Inbound SOS &amp; EOD'!HMP29</f>
        <v>0</v>
      </c>
      <c r="GYK7" s="240">
        <f>'Inbound SOS &amp; EOD'!HMQ29</f>
        <v>0</v>
      </c>
      <c r="GYL7" s="240">
        <f>'Inbound SOS &amp; EOD'!HMR29</f>
        <v>0</v>
      </c>
      <c r="GYM7" s="240">
        <f>'Inbound SOS &amp; EOD'!HMS29</f>
        <v>0</v>
      </c>
      <c r="GYN7" s="240">
        <f>'Inbound SOS &amp; EOD'!HMT29</f>
        <v>0</v>
      </c>
      <c r="GYO7" s="240">
        <f>'Inbound SOS &amp; EOD'!HMU29</f>
        <v>0</v>
      </c>
      <c r="GYP7" s="240">
        <f>'Inbound SOS &amp; EOD'!HMV29</f>
        <v>0</v>
      </c>
      <c r="GYQ7" s="240">
        <f>'Inbound SOS &amp; EOD'!HMW29</f>
        <v>0</v>
      </c>
      <c r="GYR7" s="240">
        <f>'Inbound SOS &amp; EOD'!HMX29</f>
        <v>0</v>
      </c>
      <c r="GYS7" s="240">
        <f>'Inbound SOS &amp; EOD'!HMY29</f>
        <v>0</v>
      </c>
      <c r="GYT7" s="240">
        <f>'Inbound SOS &amp; EOD'!HMZ29</f>
        <v>0</v>
      </c>
      <c r="GYU7" s="240">
        <f>'Inbound SOS &amp; EOD'!HNA29</f>
        <v>0</v>
      </c>
      <c r="GYV7" s="240">
        <f>'Inbound SOS &amp; EOD'!HNB29</f>
        <v>0</v>
      </c>
      <c r="GYW7" s="240">
        <f>'Inbound SOS &amp; EOD'!HNC29</f>
        <v>0</v>
      </c>
      <c r="GYX7" s="240">
        <f>'Inbound SOS &amp; EOD'!HND29</f>
        <v>0</v>
      </c>
      <c r="GYY7" s="240">
        <f>'Inbound SOS &amp; EOD'!HNE29</f>
        <v>0</v>
      </c>
      <c r="GYZ7" s="240">
        <f>'Inbound SOS &amp; EOD'!HNF29</f>
        <v>0</v>
      </c>
      <c r="GZA7" s="240">
        <f>'Inbound SOS &amp; EOD'!HNG29</f>
        <v>0</v>
      </c>
      <c r="GZB7" s="240">
        <f>'Inbound SOS &amp; EOD'!HNH29</f>
        <v>0</v>
      </c>
      <c r="GZC7" s="240">
        <f>'Inbound SOS &amp; EOD'!HNI29</f>
        <v>0</v>
      </c>
      <c r="GZD7" s="240">
        <f>'Inbound SOS &amp; EOD'!HNJ29</f>
        <v>0</v>
      </c>
      <c r="GZE7" s="240">
        <f>'Inbound SOS &amp; EOD'!HNK29</f>
        <v>0</v>
      </c>
      <c r="GZF7" s="240">
        <f>'Inbound SOS &amp; EOD'!HNL29</f>
        <v>0</v>
      </c>
      <c r="GZG7" s="240">
        <f>'Inbound SOS &amp; EOD'!HNM29</f>
        <v>0</v>
      </c>
      <c r="GZH7" s="240">
        <f>'Inbound SOS &amp; EOD'!HNN29</f>
        <v>0</v>
      </c>
      <c r="GZI7" s="240">
        <f>'Inbound SOS &amp; EOD'!HNO29</f>
        <v>0</v>
      </c>
      <c r="GZJ7" s="240">
        <f>'Inbound SOS &amp; EOD'!HNP29</f>
        <v>0</v>
      </c>
      <c r="GZK7" s="240">
        <f>'Inbound SOS &amp; EOD'!HNQ29</f>
        <v>0</v>
      </c>
      <c r="GZL7" s="240">
        <f>'Inbound SOS &amp; EOD'!HNR29</f>
        <v>0</v>
      </c>
      <c r="GZM7" s="240">
        <f>'Inbound SOS &amp; EOD'!HNS29</f>
        <v>0</v>
      </c>
      <c r="GZN7" s="240">
        <f>'Inbound SOS &amp; EOD'!HNT29</f>
        <v>0</v>
      </c>
      <c r="GZO7" s="240">
        <f>'Inbound SOS &amp; EOD'!HNU29</f>
        <v>0</v>
      </c>
      <c r="GZP7" s="240">
        <f>'Inbound SOS &amp; EOD'!HNV29</f>
        <v>0</v>
      </c>
      <c r="GZQ7" s="240">
        <f>'Inbound SOS &amp; EOD'!HNW29</f>
        <v>0</v>
      </c>
      <c r="GZR7" s="240">
        <f>'Inbound SOS &amp; EOD'!HNX29</f>
        <v>0</v>
      </c>
      <c r="GZS7" s="240">
        <f>'Inbound SOS &amp; EOD'!HNY29</f>
        <v>0</v>
      </c>
      <c r="GZT7" s="240">
        <f>'Inbound SOS &amp; EOD'!HNZ29</f>
        <v>0</v>
      </c>
      <c r="GZU7" s="240">
        <f>'Inbound SOS &amp; EOD'!HOA29</f>
        <v>0</v>
      </c>
      <c r="GZV7" s="240">
        <f>'Inbound SOS &amp; EOD'!HOB29</f>
        <v>0</v>
      </c>
      <c r="GZW7" s="240">
        <f>'Inbound SOS &amp; EOD'!HOC29</f>
        <v>0</v>
      </c>
      <c r="GZX7" s="240">
        <f>'Inbound SOS &amp; EOD'!HOD29</f>
        <v>0</v>
      </c>
      <c r="GZY7" s="240">
        <f>'Inbound SOS &amp; EOD'!HOE29</f>
        <v>0</v>
      </c>
      <c r="GZZ7" s="240">
        <f>'Inbound SOS &amp; EOD'!HOF29</f>
        <v>0</v>
      </c>
      <c r="HAA7" s="240">
        <f>'Inbound SOS &amp; EOD'!HOG29</f>
        <v>0</v>
      </c>
      <c r="HAB7" s="240">
        <f>'Inbound SOS &amp; EOD'!HOH29</f>
        <v>0</v>
      </c>
      <c r="HAC7" s="240">
        <f>'Inbound SOS &amp; EOD'!HOI29</f>
        <v>0</v>
      </c>
      <c r="HAD7" s="240">
        <f>'Inbound SOS &amp; EOD'!HOJ29</f>
        <v>0</v>
      </c>
      <c r="HAE7" s="240">
        <f>'Inbound SOS &amp; EOD'!HOK29</f>
        <v>0</v>
      </c>
      <c r="HAF7" s="240">
        <f>'Inbound SOS &amp; EOD'!HOL29</f>
        <v>0</v>
      </c>
      <c r="HAG7" s="240">
        <f>'Inbound SOS &amp; EOD'!HOM29</f>
        <v>0</v>
      </c>
      <c r="HAH7" s="240">
        <f>'Inbound SOS &amp; EOD'!HON29</f>
        <v>0</v>
      </c>
      <c r="HAI7" s="240">
        <f>'Inbound SOS &amp; EOD'!HOO29</f>
        <v>0</v>
      </c>
      <c r="HAJ7" s="240">
        <f>'Inbound SOS &amp; EOD'!HOP29</f>
        <v>0</v>
      </c>
      <c r="HAK7" s="240">
        <f>'Inbound SOS &amp; EOD'!HOQ29</f>
        <v>0</v>
      </c>
      <c r="HAL7" s="240">
        <f>'Inbound SOS &amp; EOD'!HOR29</f>
        <v>0</v>
      </c>
      <c r="HAM7" s="240">
        <f>'Inbound SOS &amp; EOD'!HOS29</f>
        <v>0</v>
      </c>
      <c r="HAN7" s="240">
        <f>'Inbound SOS &amp; EOD'!HOT29</f>
        <v>0</v>
      </c>
      <c r="HAO7" s="240">
        <f>'Inbound SOS &amp; EOD'!HOU29</f>
        <v>0</v>
      </c>
      <c r="HAP7" s="240">
        <f>'Inbound SOS &amp; EOD'!HOV29</f>
        <v>0</v>
      </c>
      <c r="HAQ7" s="240">
        <f>'Inbound SOS &amp; EOD'!HOW29</f>
        <v>0</v>
      </c>
      <c r="HAR7" s="240">
        <f>'Inbound SOS &amp; EOD'!HOX29</f>
        <v>0</v>
      </c>
      <c r="HAS7" s="240">
        <f>'Inbound SOS &amp; EOD'!HOY29</f>
        <v>0</v>
      </c>
      <c r="HAT7" s="240">
        <f>'Inbound SOS &amp; EOD'!HOZ29</f>
        <v>0</v>
      </c>
      <c r="HAU7" s="240">
        <f>'Inbound SOS &amp; EOD'!HPA29</f>
        <v>0</v>
      </c>
      <c r="HAV7" s="240">
        <f>'Inbound SOS &amp; EOD'!HPB29</f>
        <v>0</v>
      </c>
      <c r="HAW7" s="240">
        <f>'Inbound SOS &amp; EOD'!HPC29</f>
        <v>0</v>
      </c>
      <c r="HAX7" s="240">
        <f>'Inbound SOS &amp; EOD'!HPD29</f>
        <v>0</v>
      </c>
      <c r="HAY7" s="240">
        <f>'Inbound SOS &amp; EOD'!HPE29</f>
        <v>0</v>
      </c>
      <c r="HAZ7" s="240">
        <f>'Inbound SOS &amp; EOD'!HPF29</f>
        <v>0</v>
      </c>
      <c r="HBA7" s="240">
        <f>'Inbound SOS &amp; EOD'!HPG29</f>
        <v>0</v>
      </c>
      <c r="HBB7" s="240">
        <f>'Inbound SOS &amp; EOD'!HPH29</f>
        <v>0</v>
      </c>
      <c r="HBC7" s="240">
        <f>'Inbound SOS &amp; EOD'!HPI29</f>
        <v>0</v>
      </c>
      <c r="HBD7" s="240">
        <f>'Inbound SOS &amp; EOD'!HPJ29</f>
        <v>0</v>
      </c>
      <c r="HBE7" s="240">
        <f>'Inbound SOS &amp; EOD'!HPK29</f>
        <v>0</v>
      </c>
      <c r="HBF7" s="240">
        <f>'Inbound SOS &amp; EOD'!HPL29</f>
        <v>0</v>
      </c>
      <c r="HBG7" s="240">
        <f>'Inbound SOS &amp; EOD'!HPM29</f>
        <v>0</v>
      </c>
      <c r="HBH7" s="240">
        <f>'Inbound SOS &amp; EOD'!HPN29</f>
        <v>0</v>
      </c>
      <c r="HBI7" s="240">
        <f>'Inbound SOS &amp; EOD'!HPO29</f>
        <v>0</v>
      </c>
      <c r="HBJ7" s="240">
        <f>'Inbound SOS &amp; EOD'!HPP29</f>
        <v>0</v>
      </c>
      <c r="HBK7" s="240">
        <f>'Inbound SOS &amp; EOD'!HPQ29</f>
        <v>0</v>
      </c>
      <c r="HBL7" s="240">
        <f>'Inbound SOS &amp; EOD'!HPR29</f>
        <v>0</v>
      </c>
      <c r="HBM7" s="240">
        <f>'Inbound SOS &amp; EOD'!HPS29</f>
        <v>0</v>
      </c>
      <c r="HBN7" s="240">
        <f>'Inbound SOS &amp; EOD'!HPT29</f>
        <v>0</v>
      </c>
      <c r="HBO7" s="240">
        <f>'Inbound SOS &amp; EOD'!HPU29</f>
        <v>0</v>
      </c>
      <c r="HBP7" s="240">
        <f>'Inbound SOS &amp; EOD'!HPV29</f>
        <v>0</v>
      </c>
      <c r="HBQ7" s="240">
        <f>'Inbound SOS &amp; EOD'!HPW29</f>
        <v>0</v>
      </c>
      <c r="HBR7" s="240">
        <f>'Inbound SOS &amp; EOD'!HPX29</f>
        <v>0</v>
      </c>
      <c r="HBS7" s="240">
        <f>'Inbound SOS &amp; EOD'!HPY29</f>
        <v>0</v>
      </c>
      <c r="HBT7" s="240">
        <f>'Inbound SOS &amp; EOD'!HPZ29</f>
        <v>0</v>
      </c>
      <c r="HBU7" s="240">
        <f>'Inbound SOS &amp; EOD'!HQA29</f>
        <v>0</v>
      </c>
      <c r="HBV7" s="240">
        <f>'Inbound SOS &amp; EOD'!HQB29</f>
        <v>0</v>
      </c>
      <c r="HBW7" s="240">
        <f>'Inbound SOS &amp; EOD'!HQC29</f>
        <v>0</v>
      </c>
      <c r="HBX7" s="240">
        <f>'Inbound SOS &amp; EOD'!HQD29</f>
        <v>0</v>
      </c>
      <c r="HBY7" s="240">
        <f>'Inbound SOS &amp; EOD'!HQE29</f>
        <v>0</v>
      </c>
      <c r="HBZ7" s="240">
        <f>'Inbound SOS &amp; EOD'!HQF29</f>
        <v>0</v>
      </c>
      <c r="HCA7" s="240">
        <f>'Inbound SOS &amp; EOD'!HQG29</f>
        <v>0</v>
      </c>
      <c r="HCB7" s="240">
        <f>'Inbound SOS &amp; EOD'!HQH29</f>
        <v>0</v>
      </c>
      <c r="HCC7" s="240">
        <f>'Inbound SOS &amp; EOD'!HQI29</f>
        <v>0</v>
      </c>
      <c r="HCD7" s="240">
        <f>'Inbound SOS &amp; EOD'!HQJ29</f>
        <v>0</v>
      </c>
      <c r="HCE7" s="240">
        <f>'Inbound SOS &amp; EOD'!HQK29</f>
        <v>0</v>
      </c>
      <c r="HCF7" s="240">
        <f>'Inbound SOS &amp; EOD'!HQL29</f>
        <v>0</v>
      </c>
      <c r="HCG7" s="240">
        <f>'Inbound SOS &amp; EOD'!HQM29</f>
        <v>0</v>
      </c>
      <c r="HCH7" s="240">
        <f>'Inbound SOS &amp; EOD'!HQN29</f>
        <v>0</v>
      </c>
      <c r="HCI7" s="240">
        <f>'Inbound SOS &amp; EOD'!HQO29</f>
        <v>0</v>
      </c>
      <c r="HCJ7" s="240">
        <f>'Inbound SOS &amp; EOD'!HQP29</f>
        <v>0</v>
      </c>
      <c r="HCK7" s="240">
        <f>'Inbound SOS &amp; EOD'!HQQ29</f>
        <v>0</v>
      </c>
      <c r="HCL7" s="240">
        <f>'Inbound SOS &amp; EOD'!HQR29</f>
        <v>0</v>
      </c>
      <c r="HCM7" s="240">
        <f>'Inbound SOS &amp; EOD'!HQS29</f>
        <v>0</v>
      </c>
      <c r="HCN7" s="240">
        <f>'Inbound SOS &amp; EOD'!HQT29</f>
        <v>0</v>
      </c>
      <c r="HCO7" s="240">
        <f>'Inbound SOS &amp; EOD'!HQU29</f>
        <v>0</v>
      </c>
      <c r="HCP7" s="240">
        <f>'Inbound SOS &amp; EOD'!HQV29</f>
        <v>0</v>
      </c>
      <c r="HCQ7" s="240">
        <f>'Inbound SOS &amp; EOD'!HQW29</f>
        <v>0</v>
      </c>
      <c r="HCR7" s="240">
        <f>'Inbound SOS &amp; EOD'!HQX29</f>
        <v>0</v>
      </c>
      <c r="HCS7" s="240">
        <f>'Inbound SOS &amp; EOD'!HQY29</f>
        <v>0</v>
      </c>
      <c r="HCT7" s="240">
        <f>'Inbound SOS &amp; EOD'!HQZ29</f>
        <v>0</v>
      </c>
      <c r="HCU7" s="240">
        <f>'Inbound SOS &amp; EOD'!HRA29</f>
        <v>0</v>
      </c>
      <c r="HCV7" s="240">
        <f>'Inbound SOS &amp; EOD'!HRB29</f>
        <v>0</v>
      </c>
      <c r="HCW7" s="240">
        <f>'Inbound SOS &amp; EOD'!HRC29</f>
        <v>0</v>
      </c>
      <c r="HCX7" s="240">
        <f>'Inbound SOS &amp; EOD'!HRD29</f>
        <v>0</v>
      </c>
      <c r="HCY7" s="240">
        <f>'Inbound SOS &amp; EOD'!HRE29</f>
        <v>0</v>
      </c>
      <c r="HCZ7" s="240">
        <f>'Inbound SOS &amp; EOD'!HRF29</f>
        <v>0</v>
      </c>
      <c r="HDA7" s="240">
        <f>'Inbound SOS &amp; EOD'!HRG29</f>
        <v>0</v>
      </c>
      <c r="HDB7" s="240">
        <f>'Inbound SOS &amp; EOD'!HRH29</f>
        <v>0</v>
      </c>
      <c r="HDC7" s="240">
        <f>'Inbound SOS &amp; EOD'!HRI29</f>
        <v>0</v>
      </c>
      <c r="HDD7" s="240">
        <f>'Inbound SOS &amp; EOD'!HRJ29</f>
        <v>0</v>
      </c>
      <c r="HDE7" s="240">
        <f>'Inbound SOS &amp; EOD'!HRK29</f>
        <v>0</v>
      </c>
      <c r="HDF7" s="240">
        <f>'Inbound SOS &amp; EOD'!HRL29</f>
        <v>0</v>
      </c>
      <c r="HDG7" s="240">
        <f>'Inbound SOS &amp; EOD'!HRM29</f>
        <v>0</v>
      </c>
      <c r="HDH7" s="240">
        <f>'Inbound SOS &amp; EOD'!HRN29</f>
        <v>0</v>
      </c>
      <c r="HDI7" s="240">
        <f>'Inbound SOS &amp; EOD'!HRO29</f>
        <v>0</v>
      </c>
      <c r="HDJ7" s="240">
        <f>'Inbound SOS &amp; EOD'!HRP29</f>
        <v>0</v>
      </c>
      <c r="HDK7" s="240">
        <f>'Inbound SOS &amp; EOD'!HRQ29</f>
        <v>0</v>
      </c>
      <c r="HDL7" s="240">
        <f>'Inbound SOS &amp; EOD'!HRR29</f>
        <v>0</v>
      </c>
      <c r="HDM7" s="240">
        <f>'Inbound SOS &amp; EOD'!HRS29</f>
        <v>0</v>
      </c>
      <c r="HDN7" s="240">
        <f>'Inbound SOS &amp; EOD'!HRT29</f>
        <v>0</v>
      </c>
      <c r="HDO7" s="240">
        <f>'Inbound SOS &amp; EOD'!HRU29</f>
        <v>0</v>
      </c>
      <c r="HDP7" s="240">
        <f>'Inbound SOS &amp; EOD'!HRV29</f>
        <v>0</v>
      </c>
      <c r="HDQ7" s="240">
        <f>'Inbound SOS &amp; EOD'!HRW29</f>
        <v>0</v>
      </c>
      <c r="HDR7" s="240">
        <f>'Inbound SOS &amp; EOD'!HRX29</f>
        <v>0</v>
      </c>
      <c r="HDS7" s="240">
        <f>'Inbound SOS &amp; EOD'!HRY29</f>
        <v>0</v>
      </c>
      <c r="HDT7" s="240">
        <f>'Inbound SOS &amp; EOD'!HRZ29</f>
        <v>0</v>
      </c>
      <c r="HDU7" s="240">
        <f>'Inbound SOS &amp; EOD'!HSA29</f>
        <v>0</v>
      </c>
      <c r="HDV7" s="240">
        <f>'Inbound SOS &amp; EOD'!HSB29</f>
        <v>0</v>
      </c>
      <c r="HDW7" s="240">
        <f>'Inbound SOS &amp; EOD'!HSC29</f>
        <v>0</v>
      </c>
      <c r="HDX7" s="240">
        <f>'Inbound SOS &amp; EOD'!HSD29</f>
        <v>0</v>
      </c>
      <c r="HDY7" s="240">
        <f>'Inbound SOS &amp; EOD'!HSE29</f>
        <v>0</v>
      </c>
      <c r="HDZ7" s="240">
        <f>'Inbound SOS &amp; EOD'!HSF29</f>
        <v>0</v>
      </c>
      <c r="HEA7" s="240">
        <f>'Inbound SOS &amp; EOD'!HSG29</f>
        <v>0</v>
      </c>
      <c r="HEB7" s="240">
        <f>'Inbound SOS &amp; EOD'!HSH29</f>
        <v>0</v>
      </c>
      <c r="HEC7" s="240">
        <f>'Inbound SOS &amp; EOD'!HSI29</f>
        <v>0</v>
      </c>
      <c r="HED7" s="240">
        <f>'Inbound SOS &amp; EOD'!HSJ29</f>
        <v>0</v>
      </c>
      <c r="HEE7" s="240">
        <f>'Inbound SOS &amp; EOD'!HSK29</f>
        <v>0</v>
      </c>
      <c r="HEF7" s="240">
        <f>'Inbound SOS &amp; EOD'!HSL29</f>
        <v>0</v>
      </c>
      <c r="HEG7" s="240">
        <f>'Inbound SOS &amp; EOD'!HSM29</f>
        <v>0</v>
      </c>
      <c r="HEH7" s="240">
        <f>'Inbound SOS &amp; EOD'!HSN29</f>
        <v>0</v>
      </c>
      <c r="HEI7" s="240">
        <f>'Inbound SOS &amp; EOD'!HSO29</f>
        <v>0</v>
      </c>
      <c r="HEJ7" s="240">
        <f>'Inbound SOS &amp; EOD'!HSP29</f>
        <v>0</v>
      </c>
      <c r="HEK7" s="240">
        <f>'Inbound SOS &amp; EOD'!HSQ29</f>
        <v>0</v>
      </c>
      <c r="HEL7" s="240">
        <f>'Inbound SOS &amp; EOD'!HSR29</f>
        <v>0</v>
      </c>
      <c r="HEM7" s="240">
        <f>'Inbound SOS &amp; EOD'!HSS29</f>
        <v>0</v>
      </c>
      <c r="HEN7" s="240">
        <f>'Inbound SOS &amp; EOD'!HST29</f>
        <v>0</v>
      </c>
      <c r="HEO7" s="240">
        <f>'Inbound SOS &amp; EOD'!HSU29</f>
        <v>0</v>
      </c>
      <c r="HEP7" s="240">
        <f>'Inbound SOS &amp; EOD'!HSV29</f>
        <v>0</v>
      </c>
      <c r="HEQ7" s="240">
        <f>'Inbound SOS &amp; EOD'!HSW29</f>
        <v>0</v>
      </c>
      <c r="HER7" s="240">
        <f>'Inbound SOS &amp; EOD'!HSX29</f>
        <v>0</v>
      </c>
      <c r="HES7" s="240">
        <f>'Inbound SOS &amp; EOD'!HSY29</f>
        <v>0</v>
      </c>
      <c r="HET7" s="240">
        <f>'Inbound SOS &amp; EOD'!HSZ29</f>
        <v>0</v>
      </c>
      <c r="HEU7" s="240">
        <f>'Inbound SOS &amp; EOD'!HTA29</f>
        <v>0</v>
      </c>
      <c r="HEV7" s="240">
        <f>'Inbound SOS &amp; EOD'!HTB29</f>
        <v>0</v>
      </c>
      <c r="HEW7" s="240">
        <f>'Inbound SOS &amp; EOD'!HTC29</f>
        <v>0</v>
      </c>
      <c r="HEX7" s="240">
        <f>'Inbound SOS &amp; EOD'!HTD29</f>
        <v>0</v>
      </c>
      <c r="HEY7" s="240">
        <f>'Inbound SOS &amp; EOD'!HTE29</f>
        <v>0</v>
      </c>
      <c r="HEZ7" s="240">
        <f>'Inbound SOS &amp; EOD'!HTF29</f>
        <v>0</v>
      </c>
      <c r="HFA7" s="240">
        <f>'Inbound SOS &amp; EOD'!HTG29</f>
        <v>0</v>
      </c>
      <c r="HFB7" s="240">
        <f>'Inbound SOS &amp; EOD'!HTH29</f>
        <v>0</v>
      </c>
      <c r="HFC7" s="240">
        <f>'Inbound SOS &amp; EOD'!HTI29</f>
        <v>0</v>
      </c>
      <c r="HFD7" s="240">
        <f>'Inbound SOS &amp; EOD'!HTJ29</f>
        <v>0</v>
      </c>
      <c r="HFE7" s="240">
        <f>'Inbound SOS &amp; EOD'!HTK29</f>
        <v>0</v>
      </c>
      <c r="HFF7" s="240">
        <f>'Inbound SOS &amp; EOD'!HTL29</f>
        <v>0</v>
      </c>
      <c r="HFG7" s="240">
        <f>'Inbound SOS &amp; EOD'!HTM29</f>
        <v>0</v>
      </c>
      <c r="HFH7" s="240">
        <f>'Inbound SOS &amp; EOD'!HTN29</f>
        <v>0</v>
      </c>
      <c r="HFI7" s="240">
        <f>'Inbound SOS &amp; EOD'!HTO29</f>
        <v>0</v>
      </c>
      <c r="HFJ7" s="240">
        <f>'Inbound SOS &amp; EOD'!HTP29</f>
        <v>0</v>
      </c>
      <c r="HFK7" s="240">
        <f>'Inbound SOS &amp; EOD'!HTQ29</f>
        <v>0</v>
      </c>
      <c r="HFL7" s="240">
        <f>'Inbound SOS &amp; EOD'!HTR29</f>
        <v>0</v>
      </c>
      <c r="HFM7" s="240">
        <f>'Inbound SOS &amp; EOD'!HTS29</f>
        <v>0</v>
      </c>
      <c r="HFN7" s="240">
        <f>'Inbound SOS &amp; EOD'!HTT29</f>
        <v>0</v>
      </c>
      <c r="HFO7" s="240">
        <f>'Inbound SOS &amp; EOD'!HTU29</f>
        <v>0</v>
      </c>
      <c r="HFP7" s="240">
        <f>'Inbound SOS &amp; EOD'!HTV29</f>
        <v>0</v>
      </c>
      <c r="HFQ7" s="240">
        <f>'Inbound SOS &amp; EOD'!HTW29</f>
        <v>0</v>
      </c>
      <c r="HFR7" s="240">
        <f>'Inbound SOS &amp; EOD'!HTX29</f>
        <v>0</v>
      </c>
      <c r="HFS7" s="240">
        <f>'Inbound SOS &amp; EOD'!HTY29</f>
        <v>0</v>
      </c>
      <c r="HFT7" s="240">
        <f>'Inbound SOS &amp; EOD'!HTZ29</f>
        <v>0</v>
      </c>
      <c r="HFU7" s="240">
        <f>'Inbound SOS &amp; EOD'!HUA29</f>
        <v>0</v>
      </c>
      <c r="HFV7" s="240">
        <f>'Inbound SOS &amp; EOD'!HUB29</f>
        <v>0</v>
      </c>
      <c r="HFW7" s="240">
        <f>'Inbound SOS &amp; EOD'!HUC29</f>
        <v>0</v>
      </c>
      <c r="HFX7" s="240">
        <f>'Inbound SOS &amp; EOD'!HUD29</f>
        <v>0</v>
      </c>
      <c r="HFY7" s="240">
        <f>'Inbound SOS &amp; EOD'!HUE29</f>
        <v>0</v>
      </c>
      <c r="HFZ7" s="240">
        <f>'Inbound SOS &amp; EOD'!HUF29</f>
        <v>0</v>
      </c>
      <c r="HGA7" s="240">
        <f>'Inbound SOS &amp; EOD'!HUG29</f>
        <v>0</v>
      </c>
      <c r="HGB7" s="240">
        <f>'Inbound SOS &amp; EOD'!HUH29</f>
        <v>0</v>
      </c>
      <c r="HGC7" s="240">
        <f>'Inbound SOS &amp; EOD'!HUI29</f>
        <v>0</v>
      </c>
      <c r="HGD7" s="240">
        <f>'Inbound SOS &amp; EOD'!HUJ29</f>
        <v>0</v>
      </c>
      <c r="HGE7" s="240">
        <f>'Inbound SOS &amp; EOD'!HUK29</f>
        <v>0</v>
      </c>
      <c r="HGF7" s="240">
        <f>'Inbound SOS &amp; EOD'!HUL29</f>
        <v>0</v>
      </c>
      <c r="HGG7" s="240">
        <f>'Inbound SOS &amp; EOD'!HUM29</f>
        <v>0</v>
      </c>
      <c r="HGH7" s="240">
        <f>'Inbound SOS &amp; EOD'!HUN29</f>
        <v>0</v>
      </c>
      <c r="HGI7" s="240">
        <f>'Inbound SOS &amp; EOD'!HUO29</f>
        <v>0</v>
      </c>
      <c r="HGJ7" s="240">
        <f>'Inbound SOS &amp; EOD'!HUP29</f>
        <v>0</v>
      </c>
      <c r="HGK7" s="240">
        <f>'Inbound SOS &amp; EOD'!HUQ29</f>
        <v>0</v>
      </c>
      <c r="HGL7" s="240">
        <f>'Inbound SOS &amp; EOD'!HUR29</f>
        <v>0</v>
      </c>
      <c r="HGM7" s="240">
        <f>'Inbound SOS &amp; EOD'!HUS29</f>
        <v>0</v>
      </c>
      <c r="HGN7" s="240">
        <f>'Inbound SOS &amp; EOD'!HUT29</f>
        <v>0</v>
      </c>
      <c r="HGO7" s="240">
        <f>'Inbound SOS &amp; EOD'!HUU29</f>
        <v>0</v>
      </c>
      <c r="HGP7" s="240">
        <f>'Inbound SOS &amp; EOD'!HUV29</f>
        <v>0</v>
      </c>
      <c r="HGQ7" s="240">
        <f>'Inbound SOS &amp; EOD'!HUW29</f>
        <v>0</v>
      </c>
      <c r="HGR7" s="240">
        <f>'Inbound SOS &amp; EOD'!HUX29</f>
        <v>0</v>
      </c>
      <c r="HGS7" s="240">
        <f>'Inbound SOS &amp; EOD'!HUY29</f>
        <v>0</v>
      </c>
      <c r="HGT7" s="240">
        <f>'Inbound SOS &amp; EOD'!HUZ29</f>
        <v>0</v>
      </c>
      <c r="HGU7" s="240">
        <f>'Inbound SOS &amp; EOD'!HVA29</f>
        <v>0</v>
      </c>
      <c r="HGV7" s="240">
        <f>'Inbound SOS &amp; EOD'!HVB29</f>
        <v>0</v>
      </c>
      <c r="HGW7" s="240">
        <f>'Inbound SOS &amp; EOD'!HVC29</f>
        <v>0</v>
      </c>
      <c r="HGX7" s="240">
        <f>'Inbound SOS &amp; EOD'!HVD29</f>
        <v>0</v>
      </c>
      <c r="HGY7" s="240">
        <f>'Inbound SOS &amp; EOD'!HVE29</f>
        <v>0</v>
      </c>
      <c r="HGZ7" s="240">
        <f>'Inbound SOS &amp; EOD'!HVF29</f>
        <v>0</v>
      </c>
      <c r="HHA7" s="240">
        <f>'Inbound SOS &amp; EOD'!HVG29</f>
        <v>0</v>
      </c>
      <c r="HHB7" s="240">
        <f>'Inbound SOS &amp; EOD'!HVH29</f>
        <v>0</v>
      </c>
      <c r="HHC7" s="240">
        <f>'Inbound SOS &amp; EOD'!HVI29</f>
        <v>0</v>
      </c>
      <c r="HHD7" s="240">
        <f>'Inbound SOS &amp; EOD'!HVJ29</f>
        <v>0</v>
      </c>
      <c r="HHE7" s="240">
        <f>'Inbound SOS &amp; EOD'!HVK29</f>
        <v>0</v>
      </c>
      <c r="HHF7" s="240">
        <f>'Inbound SOS &amp; EOD'!HVL29</f>
        <v>0</v>
      </c>
      <c r="HHG7" s="240">
        <f>'Inbound SOS &amp; EOD'!HVM29</f>
        <v>0</v>
      </c>
      <c r="HHH7" s="240">
        <f>'Inbound SOS &amp; EOD'!HVN29</f>
        <v>0</v>
      </c>
      <c r="HHI7" s="240">
        <f>'Inbound SOS &amp; EOD'!HVO29</f>
        <v>0</v>
      </c>
      <c r="HHJ7" s="240">
        <f>'Inbound SOS &amp; EOD'!HVP29</f>
        <v>0</v>
      </c>
      <c r="HHK7" s="240">
        <f>'Inbound SOS &amp; EOD'!HVQ29</f>
        <v>0</v>
      </c>
      <c r="HHL7" s="240">
        <f>'Inbound SOS &amp; EOD'!HVR29</f>
        <v>0</v>
      </c>
      <c r="HHM7" s="240">
        <f>'Inbound SOS &amp; EOD'!HVS29</f>
        <v>0</v>
      </c>
      <c r="HHN7" s="240">
        <f>'Inbound SOS &amp; EOD'!HVT29</f>
        <v>0</v>
      </c>
      <c r="HHO7" s="240">
        <f>'Inbound SOS &amp; EOD'!HVU29</f>
        <v>0</v>
      </c>
      <c r="HHP7" s="240">
        <f>'Inbound SOS &amp; EOD'!HVV29</f>
        <v>0</v>
      </c>
      <c r="HHQ7" s="240">
        <f>'Inbound SOS &amp; EOD'!HVW29</f>
        <v>0</v>
      </c>
      <c r="HHR7" s="240">
        <f>'Inbound SOS &amp; EOD'!HVX29</f>
        <v>0</v>
      </c>
      <c r="HHS7" s="240">
        <f>'Inbound SOS &amp; EOD'!HVY29</f>
        <v>0</v>
      </c>
      <c r="HHT7" s="240">
        <f>'Inbound SOS &amp; EOD'!HVZ29</f>
        <v>0</v>
      </c>
      <c r="HHU7" s="240">
        <f>'Inbound SOS &amp; EOD'!HWA29</f>
        <v>0</v>
      </c>
      <c r="HHV7" s="240">
        <f>'Inbound SOS &amp; EOD'!HWB29</f>
        <v>0</v>
      </c>
      <c r="HHW7" s="240">
        <f>'Inbound SOS &amp; EOD'!HWC29</f>
        <v>0</v>
      </c>
      <c r="HHX7" s="240">
        <f>'Inbound SOS &amp; EOD'!HWD29</f>
        <v>0</v>
      </c>
      <c r="HHY7" s="240">
        <f>'Inbound SOS &amp; EOD'!HWE29</f>
        <v>0</v>
      </c>
      <c r="HHZ7" s="240">
        <f>'Inbound SOS &amp; EOD'!HWF29</f>
        <v>0</v>
      </c>
      <c r="HIA7" s="240">
        <f>'Inbound SOS &amp; EOD'!HWG29</f>
        <v>0</v>
      </c>
      <c r="HIB7" s="240">
        <f>'Inbound SOS &amp; EOD'!HWH29</f>
        <v>0</v>
      </c>
      <c r="HIC7" s="240">
        <f>'Inbound SOS &amp; EOD'!HWI29</f>
        <v>0</v>
      </c>
      <c r="HID7" s="240">
        <f>'Inbound SOS &amp; EOD'!HWJ29</f>
        <v>0</v>
      </c>
      <c r="HIE7" s="240">
        <f>'Inbound SOS &amp; EOD'!HWK29</f>
        <v>0</v>
      </c>
      <c r="HIF7" s="240">
        <f>'Inbound SOS &amp; EOD'!HWL29</f>
        <v>0</v>
      </c>
      <c r="HIG7" s="240">
        <f>'Inbound SOS &amp; EOD'!HWM29</f>
        <v>0</v>
      </c>
      <c r="HIH7" s="240">
        <f>'Inbound SOS &amp; EOD'!HWN29</f>
        <v>0</v>
      </c>
      <c r="HII7" s="240">
        <f>'Inbound SOS &amp; EOD'!HWO29</f>
        <v>0</v>
      </c>
      <c r="HIJ7" s="240">
        <f>'Inbound SOS &amp; EOD'!HWP29</f>
        <v>0</v>
      </c>
      <c r="HIK7" s="240">
        <f>'Inbound SOS &amp; EOD'!HWQ29</f>
        <v>0</v>
      </c>
      <c r="HIL7" s="240">
        <f>'Inbound SOS &amp; EOD'!HWR29</f>
        <v>0</v>
      </c>
      <c r="HIM7" s="240">
        <f>'Inbound SOS &amp; EOD'!HWS29</f>
        <v>0</v>
      </c>
      <c r="HIN7" s="240">
        <f>'Inbound SOS &amp; EOD'!HWT29</f>
        <v>0</v>
      </c>
      <c r="HIO7" s="240">
        <f>'Inbound SOS &amp; EOD'!HWU29</f>
        <v>0</v>
      </c>
      <c r="HIP7" s="240">
        <f>'Inbound SOS &amp; EOD'!HWV29</f>
        <v>0</v>
      </c>
      <c r="HIQ7" s="240">
        <f>'Inbound SOS &amp; EOD'!HWW29</f>
        <v>0</v>
      </c>
      <c r="HIR7" s="240">
        <f>'Inbound SOS &amp; EOD'!HWX29</f>
        <v>0</v>
      </c>
      <c r="HIS7" s="240">
        <f>'Inbound SOS &amp; EOD'!HWY29</f>
        <v>0</v>
      </c>
      <c r="HIT7" s="240">
        <f>'Inbound SOS &amp; EOD'!HWZ29</f>
        <v>0</v>
      </c>
      <c r="HIU7" s="240">
        <f>'Inbound SOS &amp; EOD'!HXA29</f>
        <v>0</v>
      </c>
      <c r="HIV7" s="240">
        <f>'Inbound SOS &amp; EOD'!HXB29</f>
        <v>0</v>
      </c>
      <c r="HIW7" s="240">
        <f>'Inbound SOS &amp; EOD'!HXC29</f>
        <v>0</v>
      </c>
      <c r="HIX7" s="240">
        <f>'Inbound SOS &amp; EOD'!HXD29</f>
        <v>0</v>
      </c>
      <c r="HIY7" s="240">
        <f>'Inbound SOS &amp; EOD'!HXE29</f>
        <v>0</v>
      </c>
      <c r="HIZ7" s="240">
        <f>'Inbound SOS &amp; EOD'!HXF29</f>
        <v>0</v>
      </c>
      <c r="HJA7" s="240">
        <f>'Inbound SOS &amp; EOD'!HXG29</f>
        <v>0</v>
      </c>
      <c r="HJB7" s="240">
        <f>'Inbound SOS &amp; EOD'!HXH29</f>
        <v>0</v>
      </c>
      <c r="HJC7" s="240">
        <f>'Inbound SOS &amp; EOD'!HXI29</f>
        <v>0</v>
      </c>
      <c r="HJD7" s="240">
        <f>'Inbound SOS &amp; EOD'!HXJ29</f>
        <v>0</v>
      </c>
      <c r="HJE7" s="240">
        <f>'Inbound SOS &amp; EOD'!HXK29</f>
        <v>0</v>
      </c>
      <c r="HJF7" s="240">
        <f>'Inbound SOS &amp; EOD'!HXL29</f>
        <v>0</v>
      </c>
      <c r="HJG7" s="240">
        <f>'Inbound SOS &amp; EOD'!HXM29</f>
        <v>0</v>
      </c>
      <c r="HJH7" s="240">
        <f>'Inbound SOS &amp; EOD'!HXN29</f>
        <v>0</v>
      </c>
      <c r="HJI7" s="240">
        <f>'Inbound SOS &amp; EOD'!HXO29</f>
        <v>0</v>
      </c>
      <c r="HJJ7" s="240">
        <f>'Inbound SOS &amp; EOD'!HXP29</f>
        <v>0</v>
      </c>
      <c r="HJK7" s="240">
        <f>'Inbound SOS &amp; EOD'!HXQ29</f>
        <v>0</v>
      </c>
      <c r="HJL7" s="240">
        <f>'Inbound SOS &amp; EOD'!HXR29</f>
        <v>0</v>
      </c>
      <c r="HJM7" s="240">
        <f>'Inbound SOS &amp; EOD'!HXS29</f>
        <v>0</v>
      </c>
      <c r="HJN7" s="240">
        <f>'Inbound SOS &amp; EOD'!HXT29</f>
        <v>0</v>
      </c>
      <c r="HJO7" s="240">
        <f>'Inbound SOS &amp; EOD'!HXU29</f>
        <v>0</v>
      </c>
      <c r="HJP7" s="240">
        <f>'Inbound SOS &amp; EOD'!HXV29</f>
        <v>0</v>
      </c>
      <c r="HJQ7" s="240">
        <f>'Inbound SOS &amp; EOD'!HXW29</f>
        <v>0</v>
      </c>
      <c r="HJR7" s="240">
        <f>'Inbound SOS &amp; EOD'!HXX29</f>
        <v>0</v>
      </c>
      <c r="HJS7" s="240">
        <f>'Inbound SOS &amp; EOD'!HXY29</f>
        <v>0</v>
      </c>
      <c r="HJT7" s="240">
        <f>'Inbound SOS &amp; EOD'!HXZ29</f>
        <v>0</v>
      </c>
      <c r="HJU7" s="240">
        <f>'Inbound SOS &amp; EOD'!HYA29</f>
        <v>0</v>
      </c>
      <c r="HJV7" s="240">
        <f>'Inbound SOS &amp; EOD'!HYB29</f>
        <v>0</v>
      </c>
      <c r="HJW7" s="240">
        <f>'Inbound SOS &amp; EOD'!HYC29</f>
        <v>0</v>
      </c>
      <c r="HJX7" s="240">
        <f>'Inbound SOS &amp; EOD'!HYD29</f>
        <v>0</v>
      </c>
      <c r="HJY7" s="240">
        <f>'Inbound SOS &amp; EOD'!HYE29</f>
        <v>0</v>
      </c>
      <c r="HJZ7" s="240">
        <f>'Inbound SOS &amp; EOD'!HYF29</f>
        <v>0</v>
      </c>
      <c r="HKA7" s="240">
        <f>'Inbound SOS &amp; EOD'!HYG29</f>
        <v>0</v>
      </c>
      <c r="HKB7" s="240">
        <f>'Inbound SOS &amp; EOD'!HYH29</f>
        <v>0</v>
      </c>
      <c r="HKC7" s="240">
        <f>'Inbound SOS &amp; EOD'!HYI29</f>
        <v>0</v>
      </c>
      <c r="HKD7" s="240">
        <f>'Inbound SOS &amp; EOD'!HYJ29</f>
        <v>0</v>
      </c>
      <c r="HKE7" s="240">
        <f>'Inbound SOS &amp; EOD'!HYK29</f>
        <v>0</v>
      </c>
      <c r="HKF7" s="240">
        <f>'Inbound SOS &amp; EOD'!HYL29</f>
        <v>0</v>
      </c>
      <c r="HKG7" s="240">
        <f>'Inbound SOS &amp; EOD'!HYM29</f>
        <v>0</v>
      </c>
      <c r="HKH7" s="240">
        <f>'Inbound SOS &amp; EOD'!HYN29</f>
        <v>0</v>
      </c>
      <c r="HKI7" s="240">
        <f>'Inbound SOS &amp; EOD'!HYO29</f>
        <v>0</v>
      </c>
      <c r="HKJ7" s="240">
        <f>'Inbound SOS &amp; EOD'!HYP29</f>
        <v>0</v>
      </c>
      <c r="HKK7" s="240">
        <f>'Inbound SOS &amp; EOD'!HYQ29</f>
        <v>0</v>
      </c>
      <c r="HKL7" s="240">
        <f>'Inbound SOS &amp; EOD'!HYR29</f>
        <v>0</v>
      </c>
      <c r="HKM7" s="240">
        <f>'Inbound SOS &amp; EOD'!HYS29</f>
        <v>0</v>
      </c>
      <c r="HKN7" s="240">
        <f>'Inbound SOS &amp; EOD'!HYT29</f>
        <v>0</v>
      </c>
      <c r="HKO7" s="240">
        <f>'Inbound SOS &amp; EOD'!HYU29</f>
        <v>0</v>
      </c>
      <c r="HKP7" s="240">
        <f>'Inbound SOS &amp; EOD'!HYV29</f>
        <v>0</v>
      </c>
      <c r="HKQ7" s="240">
        <f>'Inbound SOS &amp; EOD'!HYW29</f>
        <v>0</v>
      </c>
      <c r="HKR7" s="240">
        <f>'Inbound SOS &amp; EOD'!HYX29</f>
        <v>0</v>
      </c>
      <c r="HKS7" s="240">
        <f>'Inbound SOS &amp; EOD'!HYY29</f>
        <v>0</v>
      </c>
      <c r="HKT7" s="240">
        <f>'Inbound SOS &amp; EOD'!HYZ29</f>
        <v>0</v>
      </c>
      <c r="HKU7" s="240">
        <f>'Inbound SOS &amp; EOD'!HZA29</f>
        <v>0</v>
      </c>
      <c r="HKV7" s="240">
        <f>'Inbound SOS &amp; EOD'!HZB29</f>
        <v>0</v>
      </c>
      <c r="HKW7" s="240">
        <f>'Inbound SOS &amp; EOD'!HZC29</f>
        <v>0</v>
      </c>
      <c r="HKX7" s="240">
        <f>'Inbound SOS &amp; EOD'!HZD29</f>
        <v>0</v>
      </c>
      <c r="HKY7" s="240">
        <f>'Inbound SOS &amp; EOD'!HZE29</f>
        <v>0</v>
      </c>
      <c r="HKZ7" s="240">
        <f>'Inbound SOS &amp; EOD'!HZF29</f>
        <v>0</v>
      </c>
      <c r="HLA7" s="240">
        <f>'Inbound SOS &amp; EOD'!HZG29</f>
        <v>0</v>
      </c>
      <c r="HLB7" s="240">
        <f>'Inbound SOS &amp; EOD'!HZH29</f>
        <v>0</v>
      </c>
      <c r="HLC7" s="240">
        <f>'Inbound SOS &amp; EOD'!HZI29</f>
        <v>0</v>
      </c>
      <c r="HLD7" s="240">
        <f>'Inbound SOS &amp; EOD'!HZJ29</f>
        <v>0</v>
      </c>
      <c r="HLE7" s="240">
        <f>'Inbound SOS &amp; EOD'!HZK29</f>
        <v>0</v>
      </c>
      <c r="HLF7" s="240">
        <f>'Inbound SOS &amp; EOD'!HZL29</f>
        <v>0</v>
      </c>
      <c r="HLG7" s="240">
        <f>'Inbound SOS &amp; EOD'!HZM29</f>
        <v>0</v>
      </c>
      <c r="HLH7" s="240">
        <f>'Inbound SOS &amp; EOD'!HZN29</f>
        <v>0</v>
      </c>
      <c r="HLI7" s="240">
        <f>'Inbound SOS &amp; EOD'!HZO29</f>
        <v>0</v>
      </c>
      <c r="HLJ7" s="240">
        <f>'Inbound SOS &amp; EOD'!HZP29</f>
        <v>0</v>
      </c>
      <c r="HLK7" s="240">
        <f>'Inbound SOS &amp; EOD'!HZQ29</f>
        <v>0</v>
      </c>
      <c r="HLL7" s="240">
        <f>'Inbound SOS &amp; EOD'!HZR29</f>
        <v>0</v>
      </c>
      <c r="HLM7" s="240">
        <f>'Inbound SOS &amp; EOD'!HZS29</f>
        <v>0</v>
      </c>
      <c r="HLN7" s="240">
        <f>'Inbound SOS &amp; EOD'!HZT29</f>
        <v>0</v>
      </c>
      <c r="HLO7" s="240">
        <f>'Inbound SOS &amp; EOD'!HZU29</f>
        <v>0</v>
      </c>
      <c r="HLP7" s="240">
        <f>'Inbound SOS &amp; EOD'!HZV29</f>
        <v>0</v>
      </c>
      <c r="HLQ7" s="240">
        <f>'Inbound SOS &amp; EOD'!HZW29</f>
        <v>0</v>
      </c>
      <c r="HLR7" s="240">
        <f>'Inbound SOS &amp; EOD'!HZX29</f>
        <v>0</v>
      </c>
      <c r="HLS7" s="240">
        <f>'Inbound SOS &amp; EOD'!HZY29</f>
        <v>0</v>
      </c>
      <c r="HLT7" s="240">
        <f>'Inbound SOS &amp; EOD'!HZZ29</f>
        <v>0</v>
      </c>
      <c r="HLU7" s="240">
        <f>'Inbound SOS &amp; EOD'!IAA29</f>
        <v>0</v>
      </c>
      <c r="HLV7" s="240">
        <f>'Inbound SOS &amp; EOD'!IAB29</f>
        <v>0</v>
      </c>
      <c r="HLW7" s="240">
        <f>'Inbound SOS &amp; EOD'!IAC29</f>
        <v>0</v>
      </c>
      <c r="HLX7" s="240">
        <f>'Inbound SOS &amp; EOD'!IAD29</f>
        <v>0</v>
      </c>
      <c r="HLY7" s="240">
        <f>'Inbound SOS &amp; EOD'!IAE29</f>
        <v>0</v>
      </c>
      <c r="HLZ7" s="240">
        <f>'Inbound SOS &amp; EOD'!IAF29</f>
        <v>0</v>
      </c>
      <c r="HMA7" s="240">
        <f>'Inbound SOS &amp; EOD'!IAG29</f>
        <v>0</v>
      </c>
      <c r="HMB7" s="240">
        <f>'Inbound SOS &amp; EOD'!IAH29</f>
        <v>0</v>
      </c>
      <c r="HMC7" s="240">
        <f>'Inbound SOS &amp; EOD'!IAI29</f>
        <v>0</v>
      </c>
      <c r="HMD7" s="240">
        <f>'Inbound SOS &amp; EOD'!IAJ29</f>
        <v>0</v>
      </c>
      <c r="HME7" s="240">
        <f>'Inbound SOS &amp; EOD'!IAK29</f>
        <v>0</v>
      </c>
      <c r="HMF7" s="240">
        <f>'Inbound SOS &amp; EOD'!IAL29</f>
        <v>0</v>
      </c>
      <c r="HMG7" s="240">
        <f>'Inbound SOS &amp; EOD'!IAM29</f>
        <v>0</v>
      </c>
      <c r="HMH7" s="240">
        <f>'Inbound SOS &amp; EOD'!IAN29</f>
        <v>0</v>
      </c>
      <c r="HMI7" s="240">
        <f>'Inbound SOS &amp; EOD'!IAO29</f>
        <v>0</v>
      </c>
      <c r="HMJ7" s="240">
        <f>'Inbound SOS &amp; EOD'!IAP29</f>
        <v>0</v>
      </c>
      <c r="HMK7" s="240">
        <f>'Inbound SOS &amp; EOD'!IAQ29</f>
        <v>0</v>
      </c>
      <c r="HML7" s="240">
        <f>'Inbound SOS &amp; EOD'!IAR29</f>
        <v>0</v>
      </c>
      <c r="HMM7" s="240">
        <f>'Inbound SOS &amp; EOD'!IAS29</f>
        <v>0</v>
      </c>
      <c r="HMN7" s="240">
        <f>'Inbound SOS &amp; EOD'!IAT29</f>
        <v>0</v>
      </c>
      <c r="HMO7" s="240">
        <f>'Inbound SOS &amp; EOD'!IAU29</f>
        <v>0</v>
      </c>
      <c r="HMP7" s="240">
        <f>'Inbound SOS &amp; EOD'!IAV29</f>
        <v>0</v>
      </c>
      <c r="HMQ7" s="240">
        <f>'Inbound SOS &amp; EOD'!IAW29</f>
        <v>0</v>
      </c>
      <c r="HMR7" s="240">
        <f>'Inbound SOS &amp; EOD'!IAX29</f>
        <v>0</v>
      </c>
      <c r="HMS7" s="240">
        <f>'Inbound SOS &amp; EOD'!IAY29</f>
        <v>0</v>
      </c>
      <c r="HMT7" s="240">
        <f>'Inbound SOS &amp; EOD'!IAZ29</f>
        <v>0</v>
      </c>
      <c r="HMU7" s="240">
        <f>'Inbound SOS &amp; EOD'!IBA29</f>
        <v>0</v>
      </c>
      <c r="HMV7" s="240">
        <f>'Inbound SOS &amp; EOD'!IBB29</f>
        <v>0</v>
      </c>
      <c r="HMW7" s="240">
        <f>'Inbound SOS &amp; EOD'!IBC29</f>
        <v>0</v>
      </c>
      <c r="HMX7" s="240">
        <f>'Inbound SOS &amp; EOD'!IBD29</f>
        <v>0</v>
      </c>
      <c r="HMY7" s="240">
        <f>'Inbound SOS &amp; EOD'!IBE29</f>
        <v>0</v>
      </c>
      <c r="HMZ7" s="240">
        <f>'Inbound SOS &amp; EOD'!IBF29</f>
        <v>0</v>
      </c>
      <c r="HNA7" s="240">
        <f>'Inbound SOS &amp; EOD'!IBG29</f>
        <v>0</v>
      </c>
      <c r="HNB7" s="240">
        <f>'Inbound SOS &amp; EOD'!IBH29</f>
        <v>0</v>
      </c>
      <c r="HNC7" s="240">
        <f>'Inbound SOS &amp; EOD'!IBI29</f>
        <v>0</v>
      </c>
      <c r="HND7" s="240">
        <f>'Inbound SOS &amp; EOD'!IBJ29</f>
        <v>0</v>
      </c>
      <c r="HNE7" s="240">
        <f>'Inbound SOS &amp; EOD'!IBK29</f>
        <v>0</v>
      </c>
      <c r="HNF7" s="240">
        <f>'Inbound SOS &amp; EOD'!IBL29</f>
        <v>0</v>
      </c>
      <c r="HNG7" s="240">
        <f>'Inbound SOS &amp; EOD'!IBM29</f>
        <v>0</v>
      </c>
      <c r="HNH7" s="240">
        <f>'Inbound SOS &amp; EOD'!IBN29</f>
        <v>0</v>
      </c>
      <c r="HNI7" s="240">
        <f>'Inbound SOS &amp; EOD'!IBO29</f>
        <v>0</v>
      </c>
      <c r="HNJ7" s="240">
        <f>'Inbound SOS &amp; EOD'!IBP29</f>
        <v>0</v>
      </c>
      <c r="HNK7" s="240">
        <f>'Inbound SOS &amp; EOD'!IBQ29</f>
        <v>0</v>
      </c>
      <c r="HNL7" s="240">
        <f>'Inbound SOS &amp; EOD'!IBR29</f>
        <v>0</v>
      </c>
      <c r="HNM7" s="240">
        <f>'Inbound SOS &amp; EOD'!IBS29</f>
        <v>0</v>
      </c>
      <c r="HNN7" s="240">
        <f>'Inbound SOS &amp; EOD'!IBT29</f>
        <v>0</v>
      </c>
      <c r="HNO7" s="240">
        <f>'Inbound SOS &amp; EOD'!IBU29</f>
        <v>0</v>
      </c>
      <c r="HNP7" s="240">
        <f>'Inbound SOS &amp; EOD'!IBV29</f>
        <v>0</v>
      </c>
      <c r="HNQ7" s="240">
        <f>'Inbound SOS &amp; EOD'!IBW29</f>
        <v>0</v>
      </c>
      <c r="HNR7" s="240">
        <f>'Inbound SOS &amp; EOD'!IBX29</f>
        <v>0</v>
      </c>
      <c r="HNS7" s="240">
        <f>'Inbound SOS &amp; EOD'!IBY29</f>
        <v>0</v>
      </c>
      <c r="HNT7" s="240">
        <f>'Inbound SOS &amp; EOD'!IBZ29</f>
        <v>0</v>
      </c>
      <c r="HNU7" s="240">
        <f>'Inbound SOS &amp; EOD'!ICA29</f>
        <v>0</v>
      </c>
      <c r="HNV7" s="240">
        <f>'Inbound SOS &amp; EOD'!ICB29</f>
        <v>0</v>
      </c>
      <c r="HNW7" s="240">
        <f>'Inbound SOS &amp; EOD'!ICC29</f>
        <v>0</v>
      </c>
      <c r="HNX7" s="240">
        <f>'Inbound SOS &amp; EOD'!ICD29</f>
        <v>0</v>
      </c>
      <c r="HNY7" s="240">
        <f>'Inbound SOS &amp; EOD'!ICE29</f>
        <v>0</v>
      </c>
      <c r="HNZ7" s="240">
        <f>'Inbound SOS &amp; EOD'!ICF29</f>
        <v>0</v>
      </c>
      <c r="HOA7" s="240">
        <f>'Inbound SOS &amp; EOD'!ICG29</f>
        <v>0</v>
      </c>
      <c r="HOB7" s="240">
        <f>'Inbound SOS &amp; EOD'!ICH29</f>
        <v>0</v>
      </c>
      <c r="HOC7" s="240">
        <f>'Inbound SOS &amp; EOD'!ICI29</f>
        <v>0</v>
      </c>
      <c r="HOD7" s="240">
        <f>'Inbound SOS &amp; EOD'!ICJ29</f>
        <v>0</v>
      </c>
      <c r="HOE7" s="240">
        <f>'Inbound SOS &amp; EOD'!ICK29</f>
        <v>0</v>
      </c>
      <c r="HOF7" s="240">
        <f>'Inbound SOS &amp; EOD'!ICL29</f>
        <v>0</v>
      </c>
      <c r="HOG7" s="240">
        <f>'Inbound SOS &amp; EOD'!ICM29</f>
        <v>0</v>
      </c>
      <c r="HOH7" s="240">
        <f>'Inbound SOS &amp; EOD'!ICN29</f>
        <v>0</v>
      </c>
      <c r="HOI7" s="240">
        <f>'Inbound SOS &amp; EOD'!ICO29</f>
        <v>0</v>
      </c>
      <c r="HOJ7" s="240">
        <f>'Inbound SOS &amp; EOD'!ICP29</f>
        <v>0</v>
      </c>
      <c r="HOK7" s="240">
        <f>'Inbound SOS &amp; EOD'!ICQ29</f>
        <v>0</v>
      </c>
      <c r="HOL7" s="240">
        <f>'Inbound SOS &amp; EOD'!ICR29</f>
        <v>0</v>
      </c>
      <c r="HOM7" s="240">
        <f>'Inbound SOS &amp; EOD'!ICS29</f>
        <v>0</v>
      </c>
      <c r="HON7" s="240">
        <f>'Inbound SOS &amp; EOD'!ICT29</f>
        <v>0</v>
      </c>
      <c r="HOO7" s="240">
        <f>'Inbound SOS &amp; EOD'!ICU29</f>
        <v>0</v>
      </c>
      <c r="HOP7" s="240">
        <f>'Inbound SOS &amp; EOD'!ICV29</f>
        <v>0</v>
      </c>
      <c r="HOQ7" s="240">
        <f>'Inbound SOS &amp; EOD'!ICW29</f>
        <v>0</v>
      </c>
      <c r="HOR7" s="240">
        <f>'Inbound SOS &amp; EOD'!ICX29</f>
        <v>0</v>
      </c>
      <c r="HOS7" s="240">
        <f>'Inbound SOS &amp; EOD'!ICY29</f>
        <v>0</v>
      </c>
      <c r="HOT7" s="240">
        <f>'Inbound SOS &amp; EOD'!ICZ29</f>
        <v>0</v>
      </c>
      <c r="HOU7" s="240">
        <f>'Inbound SOS &amp; EOD'!IDA29</f>
        <v>0</v>
      </c>
      <c r="HOV7" s="240">
        <f>'Inbound SOS &amp; EOD'!IDB29</f>
        <v>0</v>
      </c>
      <c r="HOW7" s="240">
        <f>'Inbound SOS &amp; EOD'!IDC29</f>
        <v>0</v>
      </c>
      <c r="HOX7" s="240">
        <f>'Inbound SOS &amp; EOD'!IDD29</f>
        <v>0</v>
      </c>
      <c r="HOY7" s="240">
        <f>'Inbound SOS &amp; EOD'!IDE29</f>
        <v>0</v>
      </c>
      <c r="HOZ7" s="240">
        <f>'Inbound SOS &amp; EOD'!IDF29</f>
        <v>0</v>
      </c>
      <c r="HPA7" s="240">
        <f>'Inbound SOS &amp; EOD'!IDG29</f>
        <v>0</v>
      </c>
      <c r="HPB7" s="240">
        <f>'Inbound SOS &amp; EOD'!IDH29</f>
        <v>0</v>
      </c>
      <c r="HPC7" s="240">
        <f>'Inbound SOS &amp; EOD'!IDI29</f>
        <v>0</v>
      </c>
      <c r="HPD7" s="240">
        <f>'Inbound SOS &amp; EOD'!IDJ29</f>
        <v>0</v>
      </c>
      <c r="HPE7" s="240">
        <f>'Inbound SOS &amp; EOD'!IDK29</f>
        <v>0</v>
      </c>
      <c r="HPF7" s="240">
        <f>'Inbound SOS &amp; EOD'!IDL29</f>
        <v>0</v>
      </c>
      <c r="HPG7" s="240">
        <f>'Inbound SOS &amp; EOD'!IDM29</f>
        <v>0</v>
      </c>
      <c r="HPH7" s="240">
        <f>'Inbound SOS &amp; EOD'!IDN29</f>
        <v>0</v>
      </c>
      <c r="HPI7" s="240">
        <f>'Inbound SOS &amp; EOD'!IDO29</f>
        <v>0</v>
      </c>
      <c r="HPJ7" s="240">
        <f>'Inbound SOS &amp; EOD'!IDP29</f>
        <v>0</v>
      </c>
      <c r="HPK7" s="240">
        <f>'Inbound SOS &amp; EOD'!IDQ29</f>
        <v>0</v>
      </c>
      <c r="HPL7" s="240">
        <f>'Inbound SOS &amp; EOD'!IDR29</f>
        <v>0</v>
      </c>
      <c r="HPM7" s="240">
        <f>'Inbound SOS &amp; EOD'!IDS29</f>
        <v>0</v>
      </c>
      <c r="HPN7" s="240">
        <f>'Inbound SOS &amp; EOD'!IDT29</f>
        <v>0</v>
      </c>
      <c r="HPO7" s="240">
        <f>'Inbound SOS &amp; EOD'!IDU29</f>
        <v>0</v>
      </c>
      <c r="HPP7" s="240">
        <f>'Inbound SOS &amp; EOD'!IDV29</f>
        <v>0</v>
      </c>
      <c r="HPQ7" s="240">
        <f>'Inbound SOS &amp; EOD'!IDW29</f>
        <v>0</v>
      </c>
      <c r="HPR7" s="240">
        <f>'Inbound SOS &amp; EOD'!IDX29</f>
        <v>0</v>
      </c>
      <c r="HPS7" s="240">
        <f>'Inbound SOS &amp; EOD'!IDY29</f>
        <v>0</v>
      </c>
      <c r="HPT7" s="240">
        <f>'Inbound SOS &amp; EOD'!IDZ29</f>
        <v>0</v>
      </c>
      <c r="HPU7" s="240">
        <f>'Inbound SOS &amp; EOD'!IEA29</f>
        <v>0</v>
      </c>
      <c r="HPV7" s="240">
        <f>'Inbound SOS &amp; EOD'!IEB29</f>
        <v>0</v>
      </c>
      <c r="HPW7" s="240">
        <f>'Inbound SOS &amp; EOD'!IEC29</f>
        <v>0</v>
      </c>
      <c r="HPX7" s="240">
        <f>'Inbound SOS &amp; EOD'!IED29</f>
        <v>0</v>
      </c>
      <c r="HPY7" s="240">
        <f>'Inbound SOS &amp; EOD'!IEE29</f>
        <v>0</v>
      </c>
      <c r="HPZ7" s="240">
        <f>'Inbound SOS &amp; EOD'!IEF29</f>
        <v>0</v>
      </c>
      <c r="HQA7" s="240">
        <f>'Inbound SOS &amp; EOD'!IEG29</f>
        <v>0</v>
      </c>
      <c r="HQB7" s="240">
        <f>'Inbound SOS &amp; EOD'!IEH29</f>
        <v>0</v>
      </c>
      <c r="HQC7" s="240">
        <f>'Inbound SOS &amp; EOD'!IEI29</f>
        <v>0</v>
      </c>
      <c r="HQD7" s="240">
        <f>'Inbound SOS &amp; EOD'!IEJ29</f>
        <v>0</v>
      </c>
      <c r="HQE7" s="240">
        <f>'Inbound SOS &amp; EOD'!IEK29</f>
        <v>0</v>
      </c>
      <c r="HQF7" s="240">
        <f>'Inbound SOS &amp; EOD'!IEL29</f>
        <v>0</v>
      </c>
      <c r="HQG7" s="240">
        <f>'Inbound SOS &amp; EOD'!IEM29</f>
        <v>0</v>
      </c>
      <c r="HQH7" s="240">
        <f>'Inbound SOS &amp; EOD'!IEN29</f>
        <v>0</v>
      </c>
      <c r="HQI7" s="240">
        <f>'Inbound SOS &amp; EOD'!IEO29</f>
        <v>0</v>
      </c>
      <c r="HQJ7" s="240">
        <f>'Inbound SOS &amp; EOD'!IEP29</f>
        <v>0</v>
      </c>
      <c r="HQK7" s="240">
        <f>'Inbound SOS &amp; EOD'!IEQ29</f>
        <v>0</v>
      </c>
      <c r="HQL7" s="240">
        <f>'Inbound SOS &amp; EOD'!IER29</f>
        <v>0</v>
      </c>
      <c r="HQM7" s="240">
        <f>'Inbound SOS &amp; EOD'!IES29</f>
        <v>0</v>
      </c>
      <c r="HQN7" s="240">
        <f>'Inbound SOS &amp; EOD'!IET29</f>
        <v>0</v>
      </c>
      <c r="HQO7" s="240">
        <f>'Inbound SOS &amp; EOD'!IEU29</f>
        <v>0</v>
      </c>
      <c r="HQP7" s="240">
        <f>'Inbound SOS &amp; EOD'!IEV29</f>
        <v>0</v>
      </c>
      <c r="HQQ7" s="240">
        <f>'Inbound SOS &amp; EOD'!IEW29</f>
        <v>0</v>
      </c>
      <c r="HQR7" s="240">
        <f>'Inbound SOS &amp; EOD'!IEX29</f>
        <v>0</v>
      </c>
      <c r="HQS7" s="240">
        <f>'Inbound SOS &amp; EOD'!IEY29</f>
        <v>0</v>
      </c>
      <c r="HQT7" s="240">
        <f>'Inbound SOS &amp; EOD'!IEZ29</f>
        <v>0</v>
      </c>
      <c r="HQU7" s="240">
        <f>'Inbound SOS &amp; EOD'!IFA29</f>
        <v>0</v>
      </c>
      <c r="HQV7" s="240">
        <f>'Inbound SOS &amp; EOD'!IFB29</f>
        <v>0</v>
      </c>
      <c r="HQW7" s="240">
        <f>'Inbound SOS &amp; EOD'!IFC29</f>
        <v>0</v>
      </c>
      <c r="HQX7" s="240">
        <f>'Inbound SOS &amp; EOD'!IFD29</f>
        <v>0</v>
      </c>
      <c r="HQY7" s="240">
        <f>'Inbound SOS &amp; EOD'!IFE29</f>
        <v>0</v>
      </c>
      <c r="HQZ7" s="240">
        <f>'Inbound SOS &amp; EOD'!IFF29</f>
        <v>0</v>
      </c>
      <c r="HRA7" s="240">
        <f>'Inbound SOS &amp; EOD'!IFG29</f>
        <v>0</v>
      </c>
      <c r="HRB7" s="240">
        <f>'Inbound SOS &amp; EOD'!IFH29</f>
        <v>0</v>
      </c>
      <c r="HRC7" s="240">
        <f>'Inbound SOS &amp; EOD'!IFI29</f>
        <v>0</v>
      </c>
      <c r="HRD7" s="240">
        <f>'Inbound SOS &amp; EOD'!IFJ29</f>
        <v>0</v>
      </c>
      <c r="HRE7" s="240">
        <f>'Inbound SOS &amp; EOD'!IFK29</f>
        <v>0</v>
      </c>
      <c r="HRF7" s="240">
        <f>'Inbound SOS &amp; EOD'!IFL29</f>
        <v>0</v>
      </c>
      <c r="HRG7" s="240">
        <f>'Inbound SOS &amp; EOD'!IFM29</f>
        <v>0</v>
      </c>
      <c r="HRH7" s="240">
        <f>'Inbound SOS &amp; EOD'!IFN29</f>
        <v>0</v>
      </c>
      <c r="HRI7" s="240">
        <f>'Inbound SOS &amp; EOD'!IFO29</f>
        <v>0</v>
      </c>
      <c r="HRJ7" s="240">
        <f>'Inbound SOS &amp; EOD'!IFP29</f>
        <v>0</v>
      </c>
      <c r="HRK7" s="240">
        <f>'Inbound SOS &amp; EOD'!IFQ29</f>
        <v>0</v>
      </c>
      <c r="HRL7" s="240">
        <f>'Inbound SOS &amp; EOD'!IFR29</f>
        <v>0</v>
      </c>
      <c r="HRM7" s="240">
        <f>'Inbound SOS &amp; EOD'!IFS29</f>
        <v>0</v>
      </c>
      <c r="HRN7" s="240">
        <f>'Inbound SOS &amp; EOD'!IFT29</f>
        <v>0</v>
      </c>
      <c r="HRO7" s="240">
        <f>'Inbound SOS &amp; EOD'!IFU29</f>
        <v>0</v>
      </c>
      <c r="HRP7" s="240">
        <f>'Inbound SOS &amp; EOD'!IFV29</f>
        <v>0</v>
      </c>
      <c r="HRQ7" s="240">
        <f>'Inbound SOS &amp; EOD'!IFW29</f>
        <v>0</v>
      </c>
      <c r="HRR7" s="240">
        <f>'Inbound SOS &amp; EOD'!IFX29</f>
        <v>0</v>
      </c>
      <c r="HRS7" s="240">
        <f>'Inbound SOS &amp; EOD'!IFY29</f>
        <v>0</v>
      </c>
      <c r="HRT7" s="240">
        <f>'Inbound SOS &amp; EOD'!IFZ29</f>
        <v>0</v>
      </c>
      <c r="HRU7" s="240">
        <f>'Inbound SOS &amp; EOD'!IGA29</f>
        <v>0</v>
      </c>
      <c r="HRV7" s="240">
        <f>'Inbound SOS &amp; EOD'!IGB29</f>
        <v>0</v>
      </c>
      <c r="HRW7" s="240">
        <f>'Inbound SOS &amp; EOD'!IGC29</f>
        <v>0</v>
      </c>
      <c r="HRX7" s="240">
        <f>'Inbound SOS &amp; EOD'!IGD29</f>
        <v>0</v>
      </c>
      <c r="HRY7" s="240">
        <f>'Inbound SOS &amp; EOD'!IGE29</f>
        <v>0</v>
      </c>
      <c r="HRZ7" s="240">
        <f>'Inbound SOS &amp; EOD'!IGF29</f>
        <v>0</v>
      </c>
      <c r="HSA7" s="240">
        <f>'Inbound SOS &amp; EOD'!IGG29</f>
        <v>0</v>
      </c>
      <c r="HSB7" s="240">
        <f>'Inbound SOS &amp; EOD'!IGH29</f>
        <v>0</v>
      </c>
      <c r="HSC7" s="240">
        <f>'Inbound SOS &amp; EOD'!IGI29</f>
        <v>0</v>
      </c>
      <c r="HSD7" s="240">
        <f>'Inbound SOS &amp; EOD'!IGJ29</f>
        <v>0</v>
      </c>
      <c r="HSE7" s="240">
        <f>'Inbound SOS &amp; EOD'!IGK29</f>
        <v>0</v>
      </c>
      <c r="HSF7" s="240">
        <f>'Inbound SOS &amp; EOD'!IGL29</f>
        <v>0</v>
      </c>
      <c r="HSG7" s="240">
        <f>'Inbound SOS &amp; EOD'!IGM29</f>
        <v>0</v>
      </c>
      <c r="HSH7" s="240">
        <f>'Inbound SOS &amp; EOD'!IGN29</f>
        <v>0</v>
      </c>
      <c r="HSI7" s="240">
        <f>'Inbound SOS &amp; EOD'!IGO29</f>
        <v>0</v>
      </c>
      <c r="HSJ7" s="240">
        <f>'Inbound SOS &amp; EOD'!IGP29</f>
        <v>0</v>
      </c>
      <c r="HSK7" s="240">
        <f>'Inbound SOS &amp; EOD'!IGQ29</f>
        <v>0</v>
      </c>
      <c r="HSL7" s="240">
        <f>'Inbound SOS &amp; EOD'!IGR29</f>
        <v>0</v>
      </c>
      <c r="HSM7" s="240">
        <f>'Inbound SOS &amp; EOD'!IGS29</f>
        <v>0</v>
      </c>
      <c r="HSN7" s="240">
        <f>'Inbound SOS &amp; EOD'!IGT29</f>
        <v>0</v>
      </c>
      <c r="HSO7" s="240">
        <f>'Inbound SOS &amp; EOD'!IGU29</f>
        <v>0</v>
      </c>
      <c r="HSP7" s="240">
        <f>'Inbound SOS &amp; EOD'!IGV29</f>
        <v>0</v>
      </c>
      <c r="HSQ7" s="240">
        <f>'Inbound SOS &amp; EOD'!IGW29</f>
        <v>0</v>
      </c>
      <c r="HSR7" s="240">
        <f>'Inbound SOS &amp; EOD'!IGX29</f>
        <v>0</v>
      </c>
      <c r="HSS7" s="240">
        <f>'Inbound SOS &amp; EOD'!IGY29</f>
        <v>0</v>
      </c>
      <c r="HST7" s="240">
        <f>'Inbound SOS &amp; EOD'!IGZ29</f>
        <v>0</v>
      </c>
      <c r="HSU7" s="240">
        <f>'Inbound SOS &amp; EOD'!IHA29</f>
        <v>0</v>
      </c>
      <c r="HSV7" s="240">
        <f>'Inbound SOS &amp; EOD'!IHB29</f>
        <v>0</v>
      </c>
      <c r="HSW7" s="240">
        <f>'Inbound SOS &amp; EOD'!IHC29</f>
        <v>0</v>
      </c>
      <c r="HSX7" s="240">
        <f>'Inbound SOS &amp; EOD'!IHD29</f>
        <v>0</v>
      </c>
      <c r="HSY7" s="240">
        <f>'Inbound SOS &amp; EOD'!IHE29</f>
        <v>0</v>
      </c>
      <c r="HSZ7" s="240">
        <f>'Inbound SOS &amp; EOD'!IHF29</f>
        <v>0</v>
      </c>
      <c r="HTA7" s="240">
        <f>'Inbound SOS &amp; EOD'!IHG29</f>
        <v>0</v>
      </c>
      <c r="HTB7" s="240">
        <f>'Inbound SOS &amp; EOD'!IHH29</f>
        <v>0</v>
      </c>
      <c r="HTC7" s="240">
        <f>'Inbound SOS &amp; EOD'!IHI29</f>
        <v>0</v>
      </c>
      <c r="HTD7" s="240">
        <f>'Inbound SOS &amp; EOD'!IHJ29</f>
        <v>0</v>
      </c>
      <c r="HTE7" s="240">
        <f>'Inbound SOS &amp; EOD'!IHK29</f>
        <v>0</v>
      </c>
      <c r="HTF7" s="240">
        <f>'Inbound SOS &amp; EOD'!IHL29</f>
        <v>0</v>
      </c>
      <c r="HTG7" s="240">
        <f>'Inbound SOS &amp; EOD'!IHM29</f>
        <v>0</v>
      </c>
      <c r="HTH7" s="240">
        <f>'Inbound SOS &amp; EOD'!IHN29</f>
        <v>0</v>
      </c>
      <c r="HTI7" s="240">
        <f>'Inbound SOS &amp; EOD'!IHO29</f>
        <v>0</v>
      </c>
      <c r="HTJ7" s="240">
        <f>'Inbound SOS &amp; EOD'!IHP29</f>
        <v>0</v>
      </c>
      <c r="HTK7" s="240">
        <f>'Inbound SOS &amp; EOD'!IHQ29</f>
        <v>0</v>
      </c>
      <c r="HTL7" s="240">
        <f>'Inbound SOS &amp; EOD'!IHR29</f>
        <v>0</v>
      </c>
      <c r="HTM7" s="240">
        <f>'Inbound SOS &amp; EOD'!IHS29</f>
        <v>0</v>
      </c>
      <c r="HTN7" s="240">
        <f>'Inbound SOS &amp; EOD'!IHT29</f>
        <v>0</v>
      </c>
      <c r="HTO7" s="240">
        <f>'Inbound SOS &amp; EOD'!IHU29</f>
        <v>0</v>
      </c>
      <c r="HTP7" s="240">
        <f>'Inbound SOS &amp; EOD'!IHV29</f>
        <v>0</v>
      </c>
      <c r="HTQ7" s="240">
        <f>'Inbound SOS &amp; EOD'!IHW29</f>
        <v>0</v>
      </c>
      <c r="HTR7" s="240">
        <f>'Inbound SOS &amp; EOD'!IHX29</f>
        <v>0</v>
      </c>
      <c r="HTS7" s="240">
        <f>'Inbound SOS &amp; EOD'!IHY29</f>
        <v>0</v>
      </c>
      <c r="HTT7" s="240">
        <f>'Inbound SOS &amp; EOD'!IHZ29</f>
        <v>0</v>
      </c>
      <c r="HTU7" s="240">
        <f>'Inbound SOS &amp; EOD'!IIA29</f>
        <v>0</v>
      </c>
      <c r="HTV7" s="240">
        <f>'Inbound SOS &amp; EOD'!IIB29</f>
        <v>0</v>
      </c>
      <c r="HTW7" s="240">
        <f>'Inbound SOS &amp; EOD'!IIC29</f>
        <v>0</v>
      </c>
      <c r="HTX7" s="240">
        <f>'Inbound SOS &amp; EOD'!IID29</f>
        <v>0</v>
      </c>
      <c r="HTY7" s="240">
        <f>'Inbound SOS &amp; EOD'!IIE29</f>
        <v>0</v>
      </c>
      <c r="HTZ7" s="240">
        <f>'Inbound SOS &amp; EOD'!IIF29</f>
        <v>0</v>
      </c>
      <c r="HUA7" s="240">
        <f>'Inbound SOS &amp; EOD'!IIG29</f>
        <v>0</v>
      </c>
      <c r="HUB7" s="240">
        <f>'Inbound SOS &amp; EOD'!IIH29</f>
        <v>0</v>
      </c>
      <c r="HUC7" s="240">
        <f>'Inbound SOS &amp; EOD'!III29</f>
        <v>0</v>
      </c>
      <c r="HUD7" s="240">
        <f>'Inbound SOS &amp; EOD'!IIJ29</f>
        <v>0</v>
      </c>
      <c r="HUE7" s="240">
        <f>'Inbound SOS &amp; EOD'!IIK29</f>
        <v>0</v>
      </c>
      <c r="HUF7" s="240">
        <f>'Inbound SOS &amp; EOD'!IIL29</f>
        <v>0</v>
      </c>
      <c r="HUG7" s="240">
        <f>'Inbound SOS &amp; EOD'!IIM29</f>
        <v>0</v>
      </c>
      <c r="HUH7" s="240">
        <f>'Inbound SOS &amp; EOD'!IIN29</f>
        <v>0</v>
      </c>
      <c r="HUI7" s="240">
        <f>'Inbound SOS &amp; EOD'!IIO29</f>
        <v>0</v>
      </c>
      <c r="HUJ7" s="240">
        <f>'Inbound SOS &amp; EOD'!IIP29</f>
        <v>0</v>
      </c>
      <c r="HUK7" s="240">
        <f>'Inbound SOS &amp; EOD'!IIQ29</f>
        <v>0</v>
      </c>
      <c r="HUL7" s="240">
        <f>'Inbound SOS &amp; EOD'!IIR29</f>
        <v>0</v>
      </c>
      <c r="HUM7" s="240">
        <f>'Inbound SOS &amp; EOD'!IIS29</f>
        <v>0</v>
      </c>
      <c r="HUN7" s="240">
        <f>'Inbound SOS &amp; EOD'!IIT29</f>
        <v>0</v>
      </c>
      <c r="HUO7" s="240">
        <f>'Inbound SOS &amp; EOD'!IIU29</f>
        <v>0</v>
      </c>
      <c r="HUP7" s="240">
        <f>'Inbound SOS &amp; EOD'!IIV29</f>
        <v>0</v>
      </c>
      <c r="HUQ7" s="240">
        <f>'Inbound SOS &amp; EOD'!IIW29</f>
        <v>0</v>
      </c>
      <c r="HUR7" s="240">
        <f>'Inbound SOS &amp; EOD'!IIX29</f>
        <v>0</v>
      </c>
      <c r="HUS7" s="240">
        <f>'Inbound SOS &amp; EOD'!IIY29</f>
        <v>0</v>
      </c>
      <c r="HUT7" s="240">
        <f>'Inbound SOS &amp; EOD'!IIZ29</f>
        <v>0</v>
      </c>
      <c r="HUU7" s="240">
        <f>'Inbound SOS &amp; EOD'!IJA29</f>
        <v>0</v>
      </c>
      <c r="HUV7" s="240">
        <f>'Inbound SOS &amp; EOD'!IJB29</f>
        <v>0</v>
      </c>
      <c r="HUW7" s="240">
        <f>'Inbound SOS &amp; EOD'!IJC29</f>
        <v>0</v>
      </c>
      <c r="HUX7" s="240">
        <f>'Inbound SOS &amp; EOD'!IJD29</f>
        <v>0</v>
      </c>
      <c r="HUY7" s="240">
        <f>'Inbound SOS &amp; EOD'!IJE29</f>
        <v>0</v>
      </c>
      <c r="HUZ7" s="240">
        <f>'Inbound SOS &amp; EOD'!IJF29</f>
        <v>0</v>
      </c>
      <c r="HVA7" s="240">
        <f>'Inbound SOS &amp; EOD'!IJG29</f>
        <v>0</v>
      </c>
      <c r="HVB7" s="240">
        <f>'Inbound SOS &amp; EOD'!IJH29</f>
        <v>0</v>
      </c>
      <c r="HVC7" s="240">
        <f>'Inbound SOS &amp; EOD'!IJI29</f>
        <v>0</v>
      </c>
      <c r="HVD7" s="240">
        <f>'Inbound SOS &amp; EOD'!IJJ29</f>
        <v>0</v>
      </c>
      <c r="HVE7" s="240">
        <f>'Inbound SOS &amp; EOD'!IJK29</f>
        <v>0</v>
      </c>
      <c r="HVF7" s="240">
        <f>'Inbound SOS &amp; EOD'!IJL29</f>
        <v>0</v>
      </c>
      <c r="HVG7" s="240">
        <f>'Inbound SOS &amp; EOD'!IJM29</f>
        <v>0</v>
      </c>
      <c r="HVH7" s="240">
        <f>'Inbound SOS &amp; EOD'!IJN29</f>
        <v>0</v>
      </c>
      <c r="HVI7" s="240">
        <f>'Inbound SOS &amp; EOD'!IJO29</f>
        <v>0</v>
      </c>
      <c r="HVJ7" s="240">
        <f>'Inbound SOS &amp; EOD'!IJP29</f>
        <v>0</v>
      </c>
      <c r="HVK7" s="240">
        <f>'Inbound SOS &amp; EOD'!IJQ29</f>
        <v>0</v>
      </c>
      <c r="HVL7" s="240">
        <f>'Inbound SOS &amp; EOD'!IJR29</f>
        <v>0</v>
      </c>
      <c r="HVM7" s="240">
        <f>'Inbound SOS &amp; EOD'!IJS29</f>
        <v>0</v>
      </c>
      <c r="HVN7" s="240">
        <f>'Inbound SOS &amp; EOD'!IJT29</f>
        <v>0</v>
      </c>
      <c r="HVO7" s="240">
        <f>'Inbound SOS &amp; EOD'!IJU29</f>
        <v>0</v>
      </c>
      <c r="HVP7" s="240">
        <f>'Inbound SOS &amp; EOD'!IJV29</f>
        <v>0</v>
      </c>
      <c r="HVQ7" s="240">
        <f>'Inbound SOS &amp; EOD'!IJW29</f>
        <v>0</v>
      </c>
      <c r="HVR7" s="240">
        <f>'Inbound SOS &amp; EOD'!IJX29</f>
        <v>0</v>
      </c>
      <c r="HVS7" s="240">
        <f>'Inbound SOS &amp; EOD'!IJY29</f>
        <v>0</v>
      </c>
      <c r="HVT7" s="240">
        <f>'Inbound SOS &amp; EOD'!IJZ29</f>
        <v>0</v>
      </c>
      <c r="HVU7" s="240">
        <f>'Inbound SOS &amp; EOD'!IKA29</f>
        <v>0</v>
      </c>
      <c r="HVV7" s="240">
        <f>'Inbound SOS &amp; EOD'!IKB29</f>
        <v>0</v>
      </c>
      <c r="HVW7" s="240">
        <f>'Inbound SOS &amp; EOD'!IKC29</f>
        <v>0</v>
      </c>
      <c r="HVX7" s="240">
        <f>'Inbound SOS &amp; EOD'!IKD29</f>
        <v>0</v>
      </c>
      <c r="HVY7" s="240">
        <f>'Inbound SOS &amp; EOD'!IKE29</f>
        <v>0</v>
      </c>
      <c r="HVZ7" s="240">
        <f>'Inbound SOS &amp; EOD'!IKF29</f>
        <v>0</v>
      </c>
      <c r="HWA7" s="240">
        <f>'Inbound SOS &amp; EOD'!IKG29</f>
        <v>0</v>
      </c>
      <c r="HWB7" s="240">
        <f>'Inbound SOS &amp; EOD'!IKH29</f>
        <v>0</v>
      </c>
      <c r="HWC7" s="240">
        <f>'Inbound SOS &amp; EOD'!IKI29</f>
        <v>0</v>
      </c>
      <c r="HWD7" s="240">
        <f>'Inbound SOS &amp; EOD'!IKJ29</f>
        <v>0</v>
      </c>
      <c r="HWE7" s="240">
        <f>'Inbound SOS &amp; EOD'!IKK29</f>
        <v>0</v>
      </c>
      <c r="HWF7" s="240">
        <f>'Inbound SOS &amp; EOD'!IKL29</f>
        <v>0</v>
      </c>
      <c r="HWG7" s="240">
        <f>'Inbound SOS &amp; EOD'!IKM29</f>
        <v>0</v>
      </c>
      <c r="HWH7" s="240">
        <f>'Inbound SOS &amp; EOD'!IKN29</f>
        <v>0</v>
      </c>
      <c r="HWI7" s="240">
        <f>'Inbound SOS &amp; EOD'!IKO29</f>
        <v>0</v>
      </c>
      <c r="HWJ7" s="240">
        <f>'Inbound SOS &amp; EOD'!IKP29</f>
        <v>0</v>
      </c>
      <c r="HWK7" s="240">
        <f>'Inbound SOS &amp; EOD'!IKQ29</f>
        <v>0</v>
      </c>
      <c r="HWL7" s="240">
        <f>'Inbound SOS &amp; EOD'!IKR29</f>
        <v>0</v>
      </c>
      <c r="HWM7" s="240">
        <f>'Inbound SOS &amp; EOD'!IKS29</f>
        <v>0</v>
      </c>
      <c r="HWN7" s="240">
        <f>'Inbound SOS &amp; EOD'!IKT29</f>
        <v>0</v>
      </c>
      <c r="HWO7" s="240">
        <f>'Inbound SOS &amp; EOD'!IKU29</f>
        <v>0</v>
      </c>
      <c r="HWP7" s="240">
        <f>'Inbound SOS &amp; EOD'!IKV29</f>
        <v>0</v>
      </c>
      <c r="HWQ7" s="240">
        <f>'Inbound SOS &amp; EOD'!IKW29</f>
        <v>0</v>
      </c>
      <c r="HWR7" s="240">
        <f>'Inbound SOS &amp; EOD'!IKX29</f>
        <v>0</v>
      </c>
      <c r="HWS7" s="240">
        <f>'Inbound SOS &amp; EOD'!IKY29</f>
        <v>0</v>
      </c>
      <c r="HWT7" s="240">
        <f>'Inbound SOS &amp; EOD'!IKZ29</f>
        <v>0</v>
      </c>
      <c r="HWU7" s="240">
        <f>'Inbound SOS &amp; EOD'!ILA29</f>
        <v>0</v>
      </c>
      <c r="HWV7" s="240">
        <f>'Inbound SOS &amp; EOD'!ILB29</f>
        <v>0</v>
      </c>
      <c r="HWW7" s="240">
        <f>'Inbound SOS &amp; EOD'!ILC29</f>
        <v>0</v>
      </c>
      <c r="HWX7" s="240">
        <f>'Inbound SOS &amp; EOD'!ILD29</f>
        <v>0</v>
      </c>
      <c r="HWY7" s="240">
        <f>'Inbound SOS &amp; EOD'!ILE29</f>
        <v>0</v>
      </c>
      <c r="HWZ7" s="240">
        <f>'Inbound SOS &amp; EOD'!ILF29</f>
        <v>0</v>
      </c>
      <c r="HXA7" s="240">
        <f>'Inbound SOS &amp; EOD'!ILG29</f>
        <v>0</v>
      </c>
      <c r="HXB7" s="240">
        <f>'Inbound SOS &amp; EOD'!ILH29</f>
        <v>0</v>
      </c>
      <c r="HXC7" s="240">
        <f>'Inbound SOS &amp; EOD'!ILI29</f>
        <v>0</v>
      </c>
      <c r="HXD7" s="240">
        <f>'Inbound SOS &amp; EOD'!ILJ29</f>
        <v>0</v>
      </c>
      <c r="HXE7" s="240">
        <f>'Inbound SOS &amp; EOD'!ILK29</f>
        <v>0</v>
      </c>
      <c r="HXF7" s="240">
        <f>'Inbound SOS &amp; EOD'!ILL29</f>
        <v>0</v>
      </c>
      <c r="HXG7" s="240">
        <f>'Inbound SOS &amp; EOD'!ILM29</f>
        <v>0</v>
      </c>
      <c r="HXH7" s="240">
        <f>'Inbound SOS &amp; EOD'!ILN29</f>
        <v>0</v>
      </c>
      <c r="HXI7" s="240">
        <f>'Inbound SOS &amp; EOD'!ILO29</f>
        <v>0</v>
      </c>
      <c r="HXJ7" s="240">
        <f>'Inbound SOS &amp; EOD'!ILP29</f>
        <v>0</v>
      </c>
      <c r="HXK7" s="240">
        <f>'Inbound SOS &amp; EOD'!ILQ29</f>
        <v>0</v>
      </c>
      <c r="HXL7" s="240">
        <f>'Inbound SOS &amp; EOD'!ILR29</f>
        <v>0</v>
      </c>
      <c r="HXM7" s="240">
        <f>'Inbound SOS &amp; EOD'!ILS29</f>
        <v>0</v>
      </c>
      <c r="HXN7" s="240">
        <f>'Inbound SOS &amp; EOD'!ILT29</f>
        <v>0</v>
      </c>
      <c r="HXO7" s="240">
        <f>'Inbound SOS &amp; EOD'!ILU29</f>
        <v>0</v>
      </c>
      <c r="HXP7" s="240">
        <f>'Inbound SOS &amp; EOD'!ILV29</f>
        <v>0</v>
      </c>
      <c r="HXQ7" s="240">
        <f>'Inbound SOS &amp; EOD'!ILW29</f>
        <v>0</v>
      </c>
      <c r="HXR7" s="240">
        <f>'Inbound SOS &amp; EOD'!ILX29</f>
        <v>0</v>
      </c>
      <c r="HXS7" s="240">
        <f>'Inbound SOS &amp; EOD'!ILY29</f>
        <v>0</v>
      </c>
      <c r="HXT7" s="240">
        <f>'Inbound SOS &amp; EOD'!ILZ29</f>
        <v>0</v>
      </c>
      <c r="HXU7" s="240">
        <f>'Inbound SOS &amp; EOD'!IMA29</f>
        <v>0</v>
      </c>
      <c r="HXV7" s="240">
        <f>'Inbound SOS &amp; EOD'!IMB29</f>
        <v>0</v>
      </c>
      <c r="HXW7" s="240">
        <f>'Inbound SOS &amp; EOD'!IMC29</f>
        <v>0</v>
      </c>
      <c r="HXX7" s="240">
        <f>'Inbound SOS &amp; EOD'!IMD29</f>
        <v>0</v>
      </c>
      <c r="HXY7" s="240">
        <f>'Inbound SOS &amp; EOD'!IME29</f>
        <v>0</v>
      </c>
      <c r="HXZ7" s="240">
        <f>'Inbound SOS &amp; EOD'!IMF29</f>
        <v>0</v>
      </c>
      <c r="HYA7" s="240">
        <f>'Inbound SOS &amp; EOD'!IMG29</f>
        <v>0</v>
      </c>
      <c r="HYB7" s="240">
        <f>'Inbound SOS &amp; EOD'!IMH29</f>
        <v>0</v>
      </c>
      <c r="HYC7" s="240">
        <f>'Inbound SOS &amp; EOD'!IMI29</f>
        <v>0</v>
      </c>
      <c r="HYD7" s="240">
        <f>'Inbound SOS &amp; EOD'!IMJ29</f>
        <v>0</v>
      </c>
      <c r="HYE7" s="240">
        <f>'Inbound SOS &amp; EOD'!IMK29</f>
        <v>0</v>
      </c>
      <c r="HYF7" s="240">
        <f>'Inbound SOS &amp; EOD'!IML29</f>
        <v>0</v>
      </c>
      <c r="HYG7" s="240">
        <f>'Inbound SOS &amp; EOD'!IMM29</f>
        <v>0</v>
      </c>
      <c r="HYH7" s="240">
        <f>'Inbound SOS &amp; EOD'!IMN29</f>
        <v>0</v>
      </c>
      <c r="HYI7" s="240">
        <f>'Inbound SOS &amp; EOD'!IMO29</f>
        <v>0</v>
      </c>
      <c r="HYJ7" s="240">
        <f>'Inbound SOS &amp; EOD'!IMP29</f>
        <v>0</v>
      </c>
      <c r="HYK7" s="240">
        <f>'Inbound SOS &amp; EOD'!IMQ29</f>
        <v>0</v>
      </c>
      <c r="HYL7" s="240">
        <f>'Inbound SOS &amp; EOD'!IMR29</f>
        <v>0</v>
      </c>
      <c r="HYM7" s="240">
        <f>'Inbound SOS &amp; EOD'!IMS29</f>
        <v>0</v>
      </c>
      <c r="HYN7" s="240">
        <f>'Inbound SOS &amp; EOD'!IMT29</f>
        <v>0</v>
      </c>
      <c r="HYO7" s="240">
        <f>'Inbound SOS &amp; EOD'!IMU29</f>
        <v>0</v>
      </c>
      <c r="HYP7" s="240">
        <f>'Inbound SOS &amp; EOD'!IMV29</f>
        <v>0</v>
      </c>
      <c r="HYQ7" s="240">
        <f>'Inbound SOS &amp; EOD'!IMW29</f>
        <v>0</v>
      </c>
      <c r="HYR7" s="240">
        <f>'Inbound SOS &amp; EOD'!IMX29</f>
        <v>0</v>
      </c>
      <c r="HYS7" s="240">
        <f>'Inbound SOS &amp; EOD'!IMY29</f>
        <v>0</v>
      </c>
      <c r="HYT7" s="240">
        <f>'Inbound SOS &amp; EOD'!IMZ29</f>
        <v>0</v>
      </c>
      <c r="HYU7" s="240">
        <f>'Inbound SOS &amp; EOD'!INA29</f>
        <v>0</v>
      </c>
      <c r="HYV7" s="240">
        <f>'Inbound SOS &amp; EOD'!INB29</f>
        <v>0</v>
      </c>
      <c r="HYW7" s="240">
        <f>'Inbound SOS &amp; EOD'!INC29</f>
        <v>0</v>
      </c>
      <c r="HYX7" s="240">
        <f>'Inbound SOS &amp; EOD'!IND29</f>
        <v>0</v>
      </c>
      <c r="HYY7" s="240">
        <f>'Inbound SOS &amp; EOD'!INE29</f>
        <v>0</v>
      </c>
      <c r="HYZ7" s="240">
        <f>'Inbound SOS &amp; EOD'!INF29</f>
        <v>0</v>
      </c>
      <c r="HZA7" s="240">
        <f>'Inbound SOS &amp; EOD'!ING29</f>
        <v>0</v>
      </c>
      <c r="HZB7" s="240">
        <f>'Inbound SOS &amp; EOD'!INH29</f>
        <v>0</v>
      </c>
      <c r="HZC7" s="240">
        <f>'Inbound SOS &amp; EOD'!INI29</f>
        <v>0</v>
      </c>
      <c r="HZD7" s="240">
        <f>'Inbound SOS &amp; EOD'!INJ29</f>
        <v>0</v>
      </c>
      <c r="HZE7" s="240">
        <f>'Inbound SOS &amp; EOD'!INK29</f>
        <v>0</v>
      </c>
      <c r="HZF7" s="240">
        <f>'Inbound SOS &amp; EOD'!INL29</f>
        <v>0</v>
      </c>
      <c r="HZG7" s="240">
        <f>'Inbound SOS &amp; EOD'!INM29</f>
        <v>0</v>
      </c>
      <c r="HZH7" s="240">
        <f>'Inbound SOS &amp; EOD'!INN29</f>
        <v>0</v>
      </c>
      <c r="HZI7" s="240">
        <f>'Inbound SOS &amp; EOD'!INO29</f>
        <v>0</v>
      </c>
      <c r="HZJ7" s="240">
        <f>'Inbound SOS &amp; EOD'!INP29</f>
        <v>0</v>
      </c>
      <c r="HZK7" s="240">
        <f>'Inbound SOS &amp; EOD'!INQ29</f>
        <v>0</v>
      </c>
      <c r="HZL7" s="240">
        <f>'Inbound SOS &amp; EOD'!INR29</f>
        <v>0</v>
      </c>
      <c r="HZM7" s="240">
        <f>'Inbound SOS &amp; EOD'!INS29</f>
        <v>0</v>
      </c>
      <c r="HZN7" s="240">
        <f>'Inbound SOS &amp; EOD'!INT29</f>
        <v>0</v>
      </c>
      <c r="HZO7" s="240">
        <f>'Inbound SOS &amp; EOD'!INU29</f>
        <v>0</v>
      </c>
      <c r="HZP7" s="240">
        <f>'Inbound SOS &amp; EOD'!INV29</f>
        <v>0</v>
      </c>
      <c r="HZQ7" s="240">
        <f>'Inbound SOS &amp; EOD'!INW29</f>
        <v>0</v>
      </c>
      <c r="HZR7" s="240">
        <f>'Inbound SOS &amp; EOD'!INX29</f>
        <v>0</v>
      </c>
      <c r="HZS7" s="240">
        <f>'Inbound SOS &amp; EOD'!INY29</f>
        <v>0</v>
      </c>
      <c r="HZT7" s="240">
        <f>'Inbound SOS &amp; EOD'!INZ29</f>
        <v>0</v>
      </c>
      <c r="HZU7" s="240">
        <f>'Inbound SOS &amp; EOD'!IOA29</f>
        <v>0</v>
      </c>
      <c r="HZV7" s="240">
        <f>'Inbound SOS &amp; EOD'!IOB29</f>
        <v>0</v>
      </c>
      <c r="HZW7" s="240">
        <f>'Inbound SOS &amp; EOD'!IOC29</f>
        <v>0</v>
      </c>
      <c r="HZX7" s="240">
        <f>'Inbound SOS &amp; EOD'!IOD29</f>
        <v>0</v>
      </c>
      <c r="HZY7" s="240">
        <f>'Inbound SOS &amp; EOD'!IOE29</f>
        <v>0</v>
      </c>
      <c r="HZZ7" s="240">
        <f>'Inbound SOS &amp; EOD'!IOF29</f>
        <v>0</v>
      </c>
      <c r="IAA7" s="240">
        <f>'Inbound SOS &amp; EOD'!IOG29</f>
        <v>0</v>
      </c>
      <c r="IAB7" s="240">
        <f>'Inbound SOS &amp; EOD'!IOH29</f>
        <v>0</v>
      </c>
      <c r="IAC7" s="240">
        <f>'Inbound SOS &amp; EOD'!IOI29</f>
        <v>0</v>
      </c>
      <c r="IAD7" s="240">
        <f>'Inbound SOS &amp; EOD'!IOJ29</f>
        <v>0</v>
      </c>
      <c r="IAE7" s="240">
        <f>'Inbound SOS &amp; EOD'!IOK29</f>
        <v>0</v>
      </c>
      <c r="IAF7" s="240">
        <f>'Inbound SOS &amp; EOD'!IOL29</f>
        <v>0</v>
      </c>
      <c r="IAG7" s="240">
        <f>'Inbound SOS &amp; EOD'!IOM29</f>
        <v>0</v>
      </c>
      <c r="IAH7" s="240">
        <f>'Inbound SOS &amp; EOD'!ION29</f>
        <v>0</v>
      </c>
      <c r="IAI7" s="240">
        <f>'Inbound SOS &amp; EOD'!IOO29</f>
        <v>0</v>
      </c>
      <c r="IAJ7" s="240">
        <f>'Inbound SOS &amp; EOD'!IOP29</f>
        <v>0</v>
      </c>
      <c r="IAK7" s="240">
        <f>'Inbound SOS &amp; EOD'!IOQ29</f>
        <v>0</v>
      </c>
      <c r="IAL7" s="240">
        <f>'Inbound SOS &amp; EOD'!IOR29</f>
        <v>0</v>
      </c>
      <c r="IAM7" s="240">
        <f>'Inbound SOS &amp; EOD'!IOS29</f>
        <v>0</v>
      </c>
      <c r="IAN7" s="240">
        <f>'Inbound SOS &amp; EOD'!IOT29</f>
        <v>0</v>
      </c>
      <c r="IAO7" s="240">
        <f>'Inbound SOS &amp; EOD'!IOU29</f>
        <v>0</v>
      </c>
      <c r="IAP7" s="240">
        <f>'Inbound SOS &amp; EOD'!IOV29</f>
        <v>0</v>
      </c>
      <c r="IAQ7" s="240">
        <f>'Inbound SOS &amp; EOD'!IOW29</f>
        <v>0</v>
      </c>
      <c r="IAR7" s="240">
        <f>'Inbound SOS &amp; EOD'!IOX29</f>
        <v>0</v>
      </c>
      <c r="IAS7" s="240">
        <f>'Inbound SOS &amp; EOD'!IOY29</f>
        <v>0</v>
      </c>
      <c r="IAT7" s="240">
        <f>'Inbound SOS &amp; EOD'!IOZ29</f>
        <v>0</v>
      </c>
      <c r="IAU7" s="240">
        <f>'Inbound SOS &amp; EOD'!IPA29</f>
        <v>0</v>
      </c>
      <c r="IAV7" s="240">
        <f>'Inbound SOS &amp; EOD'!IPB29</f>
        <v>0</v>
      </c>
      <c r="IAW7" s="240">
        <f>'Inbound SOS &amp; EOD'!IPC29</f>
        <v>0</v>
      </c>
      <c r="IAX7" s="240">
        <f>'Inbound SOS &amp; EOD'!IPD29</f>
        <v>0</v>
      </c>
      <c r="IAY7" s="240">
        <f>'Inbound SOS &amp; EOD'!IPE29</f>
        <v>0</v>
      </c>
      <c r="IAZ7" s="240">
        <f>'Inbound SOS &amp; EOD'!IPF29</f>
        <v>0</v>
      </c>
      <c r="IBA7" s="240">
        <f>'Inbound SOS &amp; EOD'!IPG29</f>
        <v>0</v>
      </c>
      <c r="IBB7" s="240">
        <f>'Inbound SOS &amp; EOD'!IPH29</f>
        <v>0</v>
      </c>
      <c r="IBC7" s="240">
        <f>'Inbound SOS &amp; EOD'!IPI29</f>
        <v>0</v>
      </c>
      <c r="IBD7" s="240">
        <f>'Inbound SOS &amp; EOD'!IPJ29</f>
        <v>0</v>
      </c>
      <c r="IBE7" s="240">
        <f>'Inbound SOS &amp; EOD'!IPK29</f>
        <v>0</v>
      </c>
      <c r="IBF7" s="240">
        <f>'Inbound SOS &amp; EOD'!IPL29</f>
        <v>0</v>
      </c>
      <c r="IBG7" s="240">
        <f>'Inbound SOS &amp; EOD'!IPM29</f>
        <v>0</v>
      </c>
      <c r="IBH7" s="240">
        <f>'Inbound SOS &amp; EOD'!IPN29</f>
        <v>0</v>
      </c>
      <c r="IBI7" s="240">
        <f>'Inbound SOS &amp; EOD'!IPO29</f>
        <v>0</v>
      </c>
      <c r="IBJ7" s="240">
        <f>'Inbound SOS &amp; EOD'!IPP29</f>
        <v>0</v>
      </c>
      <c r="IBK7" s="240">
        <f>'Inbound SOS &amp; EOD'!IPQ29</f>
        <v>0</v>
      </c>
      <c r="IBL7" s="240">
        <f>'Inbound SOS &amp; EOD'!IPR29</f>
        <v>0</v>
      </c>
      <c r="IBM7" s="240">
        <f>'Inbound SOS &amp; EOD'!IPS29</f>
        <v>0</v>
      </c>
      <c r="IBN7" s="240">
        <f>'Inbound SOS &amp; EOD'!IPT29</f>
        <v>0</v>
      </c>
      <c r="IBO7" s="240">
        <f>'Inbound SOS &amp; EOD'!IPU29</f>
        <v>0</v>
      </c>
      <c r="IBP7" s="240">
        <f>'Inbound SOS &amp; EOD'!IPV29</f>
        <v>0</v>
      </c>
      <c r="IBQ7" s="240">
        <f>'Inbound SOS &amp; EOD'!IPW29</f>
        <v>0</v>
      </c>
      <c r="IBR7" s="240">
        <f>'Inbound SOS &amp; EOD'!IPX29</f>
        <v>0</v>
      </c>
      <c r="IBS7" s="240">
        <f>'Inbound SOS &amp; EOD'!IPY29</f>
        <v>0</v>
      </c>
      <c r="IBT7" s="240">
        <f>'Inbound SOS &amp; EOD'!IPZ29</f>
        <v>0</v>
      </c>
      <c r="IBU7" s="240">
        <f>'Inbound SOS &amp; EOD'!IQA29</f>
        <v>0</v>
      </c>
      <c r="IBV7" s="240">
        <f>'Inbound SOS &amp; EOD'!IQB29</f>
        <v>0</v>
      </c>
      <c r="IBW7" s="240">
        <f>'Inbound SOS &amp; EOD'!IQC29</f>
        <v>0</v>
      </c>
      <c r="IBX7" s="240">
        <f>'Inbound SOS &amp; EOD'!IQD29</f>
        <v>0</v>
      </c>
      <c r="IBY7" s="240">
        <f>'Inbound SOS &amp; EOD'!IQE29</f>
        <v>0</v>
      </c>
      <c r="IBZ7" s="240">
        <f>'Inbound SOS &amp; EOD'!IQF29</f>
        <v>0</v>
      </c>
      <c r="ICA7" s="240">
        <f>'Inbound SOS &amp; EOD'!IQG29</f>
        <v>0</v>
      </c>
      <c r="ICB7" s="240">
        <f>'Inbound SOS &amp; EOD'!IQH29</f>
        <v>0</v>
      </c>
      <c r="ICC7" s="240">
        <f>'Inbound SOS &amp; EOD'!IQI29</f>
        <v>0</v>
      </c>
      <c r="ICD7" s="240">
        <f>'Inbound SOS &amp; EOD'!IQJ29</f>
        <v>0</v>
      </c>
      <c r="ICE7" s="240">
        <f>'Inbound SOS &amp; EOD'!IQK29</f>
        <v>0</v>
      </c>
      <c r="ICF7" s="240">
        <f>'Inbound SOS &amp; EOD'!IQL29</f>
        <v>0</v>
      </c>
      <c r="ICG7" s="240">
        <f>'Inbound SOS &amp; EOD'!IQM29</f>
        <v>0</v>
      </c>
      <c r="ICH7" s="240">
        <f>'Inbound SOS &amp; EOD'!IQN29</f>
        <v>0</v>
      </c>
      <c r="ICI7" s="240">
        <f>'Inbound SOS &amp; EOD'!IQO29</f>
        <v>0</v>
      </c>
      <c r="ICJ7" s="240">
        <f>'Inbound SOS &amp; EOD'!IQP29</f>
        <v>0</v>
      </c>
      <c r="ICK7" s="240">
        <f>'Inbound SOS &amp; EOD'!IQQ29</f>
        <v>0</v>
      </c>
      <c r="ICL7" s="240">
        <f>'Inbound SOS &amp; EOD'!IQR29</f>
        <v>0</v>
      </c>
      <c r="ICM7" s="240">
        <f>'Inbound SOS &amp; EOD'!IQS29</f>
        <v>0</v>
      </c>
      <c r="ICN7" s="240">
        <f>'Inbound SOS &amp; EOD'!IQT29</f>
        <v>0</v>
      </c>
      <c r="ICO7" s="240">
        <f>'Inbound SOS &amp; EOD'!IQU29</f>
        <v>0</v>
      </c>
      <c r="ICP7" s="240">
        <f>'Inbound SOS &amp; EOD'!IQV29</f>
        <v>0</v>
      </c>
      <c r="ICQ7" s="240">
        <f>'Inbound SOS &amp; EOD'!IQW29</f>
        <v>0</v>
      </c>
      <c r="ICR7" s="240">
        <f>'Inbound SOS &amp; EOD'!IQX29</f>
        <v>0</v>
      </c>
      <c r="ICS7" s="240">
        <f>'Inbound SOS &amp; EOD'!IQY29</f>
        <v>0</v>
      </c>
      <c r="ICT7" s="240">
        <f>'Inbound SOS &amp; EOD'!IQZ29</f>
        <v>0</v>
      </c>
      <c r="ICU7" s="240">
        <f>'Inbound SOS &amp; EOD'!IRA29</f>
        <v>0</v>
      </c>
      <c r="ICV7" s="240">
        <f>'Inbound SOS &amp; EOD'!IRB29</f>
        <v>0</v>
      </c>
      <c r="ICW7" s="240">
        <f>'Inbound SOS &amp; EOD'!IRC29</f>
        <v>0</v>
      </c>
      <c r="ICX7" s="240">
        <f>'Inbound SOS &amp; EOD'!IRD29</f>
        <v>0</v>
      </c>
      <c r="ICY7" s="240">
        <f>'Inbound SOS &amp; EOD'!IRE29</f>
        <v>0</v>
      </c>
      <c r="ICZ7" s="240">
        <f>'Inbound SOS &amp; EOD'!IRF29</f>
        <v>0</v>
      </c>
      <c r="IDA7" s="240">
        <f>'Inbound SOS &amp; EOD'!IRG29</f>
        <v>0</v>
      </c>
      <c r="IDB7" s="240">
        <f>'Inbound SOS &amp; EOD'!IRH29</f>
        <v>0</v>
      </c>
      <c r="IDC7" s="240">
        <f>'Inbound SOS &amp; EOD'!IRI29</f>
        <v>0</v>
      </c>
      <c r="IDD7" s="240">
        <f>'Inbound SOS &amp; EOD'!IRJ29</f>
        <v>0</v>
      </c>
      <c r="IDE7" s="240">
        <f>'Inbound SOS &amp; EOD'!IRK29</f>
        <v>0</v>
      </c>
      <c r="IDF7" s="240">
        <f>'Inbound SOS &amp; EOD'!IRL29</f>
        <v>0</v>
      </c>
      <c r="IDG7" s="240">
        <f>'Inbound SOS &amp; EOD'!IRM29</f>
        <v>0</v>
      </c>
      <c r="IDH7" s="240">
        <f>'Inbound SOS &amp; EOD'!IRN29</f>
        <v>0</v>
      </c>
      <c r="IDI7" s="240">
        <f>'Inbound SOS &amp; EOD'!IRO29</f>
        <v>0</v>
      </c>
      <c r="IDJ7" s="240">
        <f>'Inbound SOS &amp; EOD'!IRP29</f>
        <v>0</v>
      </c>
      <c r="IDK7" s="240">
        <f>'Inbound SOS &amp; EOD'!IRQ29</f>
        <v>0</v>
      </c>
      <c r="IDL7" s="240">
        <f>'Inbound SOS &amp; EOD'!IRR29</f>
        <v>0</v>
      </c>
      <c r="IDM7" s="240">
        <f>'Inbound SOS &amp; EOD'!IRS29</f>
        <v>0</v>
      </c>
      <c r="IDN7" s="240">
        <f>'Inbound SOS &amp; EOD'!IRT29</f>
        <v>0</v>
      </c>
      <c r="IDO7" s="240">
        <f>'Inbound SOS &amp; EOD'!IRU29</f>
        <v>0</v>
      </c>
      <c r="IDP7" s="240">
        <f>'Inbound SOS &amp; EOD'!IRV29</f>
        <v>0</v>
      </c>
      <c r="IDQ7" s="240">
        <f>'Inbound SOS &amp; EOD'!IRW29</f>
        <v>0</v>
      </c>
      <c r="IDR7" s="240">
        <f>'Inbound SOS &amp; EOD'!IRX29</f>
        <v>0</v>
      </c>
      <c r="IDS7" s="240">
        <f>'Inbound SOS &amp; EOD'!IRY29</f>
        <v>0</v>
      </c>
      <c r="IDT7" s="240">
        <f>'Inbound SOS &amp; EOD'!IRZ29</f>
        <v>0</v>
      </c>
      <c r="IDU7" s="240">
        <f>'Inbound SOS &amp; EOD'!ISA29</f>
        <v>0</v>
      </c>
      <c r="IDV7" s="240">
        <f>'Inbound SOS &amp; EOD'!ISB29</f>
        <v>0</v>
      </c>
      <c r="IDW7" s="240">
        <f>'Inbound SOS &amp; EOD'!ISC29</f>
        <v>0</v>
      </c>
      <c r="IDX7" s="240">
        <f>'Inbound SOS &amp; EOD'!ISD29</f>
        <v>0</v>
      </c>
      <c r="IDY7" s="240">
        <f>'Inbound SOS &amp; EOD'!ISE29</f>
        <v>0</v>
      </c>
      <c r="IDZ7" s="240">
        <f>'Inbound SOS &amp; EOD'!ISF29</f>
        <v>0</v>
      </c>
      <c r="IEA7" s="240">
        <f>'Inbound SOS &amp; EOD'!ISG29</f>
        <v>0</v>
      </c>
      <c r="IEB7" s="240">
        <f>'Inbound SOS &amp; EOD'!ISH29</f>
        <v>0</v>
      </c>
      <c r="IEC7" s="240">
        <f>'Inbound SOS &amp; EOD'!ISI29</f>
        <v>0</v>
      </c>
      <c r="IED7" s="240">
        <f>'Inbound SOS &amp; EOD'!ISJ29</f>
        <v>0</v>
      </c>
      <c r="IEE7" s="240">
        <f>'Inbound SOS &amp; EOD'!ISK29</f>
        <v>0</v>
      </c>
      <c r="IEF7" s="240">
        <f>'Inbound SOS &amp; EOD'!ISL29</f>
        <v>0</v>
      </c>
      <c r="IEG7" s="240">
        <f>'Inbound SOS &amp; EOD'!ISM29</f>
        <v>0</v>
      </c>
      <c r="IEH7" s="240">
        <f>'Inbound SOS &amp; EOD'!ISN29</f>
        <v>0</v>
      </c>
      <c r="IEI7" s="240">
        <f>'Inbound SOS &amp; EOD'!ISO29</f>
        <v>0</v>
      </c>
      <c r="IEJ7" s="240">
        <f>'Inbound SOS &amp; EOD'!ISP29</f>
        <v>0</v>
      </c>
      <c r="IEK7" s="240">
        <f>'Inbound SOS &amp; EOD'!ISQ29</f>
        <v>0</v>
      </c>
      <c r="IEL7" s="240">
        <f>'Inbound SOS &amp; EOD'!ISR29</f>
        <v>0</v>
      </c>
      <c r="IEM7" s="240">
        <f>'Inbound SOS &amp; EOD'!ISS29</f>
        <v>0</v>
      </c>
      <c r="IEN7" s="240">
        <f>'Inbound SOS &amp; EOD'!IST29</f>
        <v>0</v>
      </c>
      <c r="IEO7" s="240">
        <f>'Inbound SOS &amp; EOD'!ISU29</f>
        <v>0</v>
      </c>
      <c r="IEP7" s="240">
        <f>'Inbound SOS &amp; EOD'!ISV29</f>
        <v>0</v>
      </c>
      <c r="IEQ7" s="240">
        <f>'Inbound SOS &amp; EOD'!ISW29</f>
        <v>0</v>
      </c>
      <c r="IER7" s="240">
        <f>'Inbound SOS &amp; EOD'!ISX29</f>
        <v>0</v>
      </c>
      <c r="IES7" s="240">
        <f>'Inbound SOS &amp; EOD'!ISY29</f>
        <v>0</v>
      </c>
      <c r="IET7" s="240">
        <f>'Inbound SOS &amp; EOD'!ISZ29</f>
        <v>0</v>
      </c>
      <c r="IEU7" s="240">
        <f>'Inbound SOS &amp; EOD'!ITA29</f>
        <v>0</v>
      </c>
      <c r="IEV7" s="240">
        <f>'Inbound SOS &amp; EOD'!ITB29</f>
        <v>0</v>
      </c>
      <c r="IEW7" s="240">
        <f>'Inbound SOS &amp; EOD'!ITC29</f>
        <v>0</v>
      </c>
      <c r="IEX7" s="240">
        <f>'Inbound SOS &amp; EOD'!ITD29</f>
        <v>0</v>
      </c>
      <c r="IEY7" s="240">
        <f>'Inbound SOS &amp; EOD'!ITE29</f>
        <v>0</v>
      </c>
      <c r="IEZ7" s="240">
        <f>'Inbound SOS &amp; EOD'!ITF29</f>
        <v>0</v>
      </c>
      <c r="IFA7" s="240">
        <f>'Inbound SOS &amp; EOD'!ITG29</f>
        <v>0</v>
      </c>
      <c r="IFB7" s="240">
        <f>'Inbound SOS &amp; EOD'!ITH29</f>
        <v>0</v>
      </c>
      <c r="IFC7" s="240">
        <f>'Inbound SOS &amp; EOD'!ITI29</f>
        <v>0</v>
      </c>
      <c r="IFD7" s="240">
        <f>'Inbound SOS &amp; EOD'!ITJ29</f>
        <v>0</v>
      </c>
      <c r="IFE7" s="240">
        <f>'Inbound SOS &amp; EOD'!ITK29</f>
        <v>0</v>
      </c>
      <c r="IFF7" s="240">
        <f>'Inbound SOS &amp; EOD'!ITL29</f>
        <v>0</v>
      </c>
      <c r="IFG7" s="240">
        <f>'Inbound SOS &amp; EOD'!ITM29</f>
        <v>0</v>
      </c>
      <c r="IFH7" s="240">
        <f>'Inbound SOS &amp; EOD'!ITN29</f>
        <v>0</v>
      </c>
      <c r="IFI7" s="240">
        <f>'Inbound SOS &amp; EOD'!ITO29</f>
        <v>0</v>
      </c>
      <c r="IFJ7" s="240">
        <f>'Inbound SOS &amp; EOD'!ITP29</f>
        <v>0</v>
      </c>
      <c r="IFK7" s="240">
        <f>'Inbound SOS &amp; EOD'!ITQ29</f>
        <v>0</v>
      </c>
      <c r="IFL7" s="240">
        <f>'Inbound SOS &amp; EOD'!ITR29</f>
        <v>0</v>
      </c>
      <c r="IFM7" s="240">
        <f>'Inbound SOS &amp; EOD'!ITS29</f>
        <v>0</v>
      </c>
      <c r="IFN7" s="240">
        <f>'Inbound SOS &amp; EOD'!ITT29</f>
        <v>0</v>
      </c>
      <c r="IFO7" s="240">
        <f>'Inbound SOS &amp; EOD'!ITU29</f>
        <v>0</v>
      </c>
      <c r="IFP7" s="240">
        <f>'Inbound SOS &amp; EOD'!ITV29</f>
        <v>0</v>
      </c>
      <c r="IFQ7" s="240">
        <f>'Inbound SOS &amp; EOD'!ITW29</f>
        <v>0</v>
      </c>
      <c r="IFR7" s="240">
        <f>'Inbound SOS &amp; EOD'!ITX29</f>
        <v>0</v>
      </c>
      <c r="IFS7" s="240">
        <f>'Inbound SOS &amp; EOD'!ITY29</f>
        <v>0</v>
      </c>
      <c r="IFT7" s="240">
        <f>'Inbound SOS &amp; EOD'!ITZ29</f>
        <v>0</v>
      </c>
      <c r="IFU7" s="240">
        <f>'Inbound SOS &amp; EOD'!IUA29</f>
        <v>0</v>
      </c>
      <c r="IFV7" s="240">
        <f>'Inbound SOS &amp; EOD'!IUB29</f>
        <v>0</v>
      </c>
      <c r="IFW7" s="240">
        <f>'Inbound SOS &amp; EOD'!IUC29</f>
        <v>0</v>
      </c>
      <c r="IFX7" s="240">
        <f>'Inbound SOS &amp; EOD'!IUD29</f>
        <v>0</v>
      </c>
      <c r="IFY7" s="240">
        <f>'Inbound SOS &amp; EOD'!IUE29</f>
        <v>0</v>
      </c>
      <c r="IFZ7" s="240">
        <f>'Inbound SOS &amp; EOD'!IUF29</f>
        <v>0</v>
      </c>
      <c r="IGA7" s="240">
        <f>'Inbound SOS &amp; EOD'!IUG29</f>
        <v>0</v>
      </c>
      <c r="IGB7" s="240">
        <f>'Inbound SOS &amp; EOD'!IUH29</f>
        <v>0</v>
      </c>
      <c r="IGC7" s="240">
        <f>'Inbound SOS &amp; EOD'!IUI29</f>
        <v>0</v>
      </c>
      <c r="IGD7" s="240">
        <f>'Inbound SOS &amp; EOD'!IUJ29</f>
        <v>0</v>
      </c>
      <c r="IGE7" s="240">
        <f>'Inbound SOS &amp; EOD'!IUK29</f>
        <v>0</v>
      </c>
      <c r="IGF7" s="240">
        <f>'Inbound SOS &amp; EOD'!IUL29</f>
        <v>0</v>
      </c>
      <c r="IGG7" s="240">
        <f>'Inbound SOS &amp; EOD'!IUM29</f>
        <v>0</v>
      </c>
      <c r="IGH7" s="240">
        <f>'Inbound SOS &amp; EOD'!IUN29</f>
        <v>0</v>
      </c>
      <c r="IGI7" s="240">
        <f>'Inbound SOS &amp; EOD'!IUO29</f>
        <v>0</v>
      </c>
      <c r="IGJ7" s="240">
        <f>'Inbound SOS &amp; EOD'!IUP29</f>
        <v>0</v>
      </c>
      <c r="IGK7" s="240">
        <f>'Inbound SOS &amp; EOD'!IUQ29</f>
        <v>0</v>
      </c>
      <c r="IGL7" s="240">
        <f>'Inbound SOS &amp; EOD'!IUR29</f>
        <v>0</v>
      </c>
      <c r="IGM7" s="240">
        <f>'Inbound SOS &amp; EOD'!IUS29</f>
        <v>0</v>
      </c>
      <c r="IGN7" s="240">
        <f>'Inbound SOS &amp; EOD'!IUT29</f>
        <v>0</v>
      </c>
      <c r="IGO7" s="240">
        <f>'Inbound SOS &amp; EOD'!IUU29</f>
        <v>0</v>
      </c>
      <c r="IGP7" s="240">
        <f>'Inbound SOS &amp; EOD'!IUV29</f>
        <v>0</v>
      </c>
      <c r="IGQ7" s="240">
        <f>'Inbound SOS &amp; EOD'!IUW29</f>
        <v>0</v>
      </c>
      <c r="IGR7" s="240">
        <f>'Inbound SOS &amp; EOD'!IUX29</f>
        <v>0</v>
      </c>
      <c r="IGS7" s="240">
        <f>'Inbound SOS &amp; EOD'!IUY29</f>
        <v>0</v>
      </c>
      <c r="IGT7" s="240">
        <f>'Inbound SOS &amp; EOD'!IUZ29</f>
        <v>0</v>
      </c>
      <c r="IGU7" s="240">
        <f>'Inbound SOS &amp; EOD'!IVA29</f>
        <v>0</v>
      </c>
      <c r="IGV7" s="240">
        <f>'Inbound SOS &amp; EOD'!IVB29</f>
        <v>0</v>
      </c>
      <c r="IGW7" s="240">
        <f>'Inbound SOS &amp; EOD'!IVC29</f>
        <v>0</v>
      </c>
      <c r="IGX7" s="240">
        <f>'Inbound SOS &amp; EOD'!IVD29</f>
        <v>0</v>
      </c>
      <c r="IGY7" s="240">
        <f>'Inbound SOS &amp; EOD'!IVE29</f>
        <v>0</v>
      </c>
      <c r="IGZ7" s="240">
        <f>'Inbound SOS &amp; EOD'!IVF29</f>
        <v>0</v>
      </c>
      <c r="IHA7" s="240">
        <f>'Inbound SOS &amp; EOD'!IVG29</f>
        <v>0</v>
      </c>
      <c r="IHB7" s="240">
        <f>'Inbound SOS &amp; EOD'!IVH29</f>
        <v>0</v>
      </c>
      <c r="IHC7" s="240">
        <f>'Inbound SOS &amp; EOD'!IVI29</f>
        <v>0</v>
      </c>
      <c r="IHD7" s="240">
        <f>'Inbound SOS &amp; EOD'!IVJ29</f>
        <v>0</v>
      </c>
      <c r="IHE7" s="240">
        <f>'Inbound SOS &amp; EOD'!IVK29</f>
        <v>0</v>
      </c>
      <c r="IHF7" s="240">
        <f>'Inbound SOS &amp; EOD'!IVL29</f>
        <v>0</v>
      </c>
      <c r="IHG7" s="240">
        <f>'Inbound SOS &amp; EOD'!IVM29</f>
        <v>0</v>
      </c>
      <c r="IHH7" s="240">
        <f>'Inbound SOS &amp; EOD'!IVN29</f>
        <v>0</v>
      </c>
      <c r="IHI7" s="240">
        <f>'Inbound SOS &amp; EOD'!IVO29</f>
        <v>0</v>
      </c>
      <c r="IHJ7" s="240">
        <f>'Inbound SOS &amp; EOD'!IVP29</f>
        <v>0</v>
      </c>
      <c r="IHK7" s="240">
        <f>'Inbound SOS &amp; EOD'!IVQ29</f>
        <v>0</v>
      </c>
      <c r="IHL7" s="240">
        <f>'Inbound SOS &amp; EOD'!IVR29</f>
        <v>0</v>
      </c>
      <c r="IHM7" s="240">
        <f>'Inbound SOS &amp; EOD'!IVS29</f>
        <v>0</v>
      </c>
      <c r="IHN7" s="240">
        <f>'Inbound SOS &amp; EOD'!IVT29</f>
        <v>0</v>
      </c>
      <c r="IHO7" s="240">
        <f>'Inbound SOS &amp; EOD'!IVU29</f>
        <v>0</v>
      </c>
      <c r="IHP7" s="240">
        <f>'Inbound SOS &amp; EOD'!IVV29</f>
        <v>0</v>
      </c>
      <c r="IHQ7" s="240">
        <f>'Inbound SOS &amp; EOD'!IVW29</f>
        <v>0</v>
      </c>
      <c r="IHR7" s="240">
        <f>'Inbound SOS &amp; EOD'!IVX29</f>
        <v>0</v>
      </c>
      <c r="IHS7" s="240">
        <f>'Inbound SOS &amp; EOD'!IVY29</f>
        <v>0</v>
      </c>
      <c r="IHT7" s="240">
        <f>'Inbound SOS &amp; EOD'!IVZ29</f>
        <v>0</v>
      </c>
      <c r="IHU7" s="240">
        <f>'Inbound SOS &amp; EOD'!IWA29</f>
        <v>0</v>
      </c>
      <c r="IHV7" s="240">
        <f>'Inbound SOS &amp; EOD'!IWB29</f>
        <v>0</v>
      </c>
      <c r="IHW7" s="240">
        <f>'Inbound SOS &amp; EOD'!IWC29</f>
        <v>0</v>
      </c>
      <c r="IHX7" s="240">
        <f>'Inbound SOS &amp; EOD'!IWD29</f>
        <v>0</v>
      </c>
      <c r="IHY7" s="240">
        <f>'Inbound SOS &amp; EOD'!IWE29</f>
        <v>0</v>
      </c>
      <c r="IHZ7" s="240">
        <f>'Inbound SOS &amp; EOD'!IWF29</f>
        <v>0</v>
      </c>
      <c r="IIA7" s="240">
        <f>'Inbound SOS &amp; EOD'!IWG29</f>
        <v>0</v>
      </c>
      <c r="IIB7" s="240">
        <f>'Inbound SOS &amp; EOD'!IWH29</f>
        <v>0</v>
      </c>
      <c r="IIC7" s="240">
        <f>'Inbound SOS &amp; EOD'!IWI29</f>
        <v>0</v>
      </c>
      <c r="IID7" s="240">
        <f>'Inbound SOS &amp; EOD'!IWJ29</f>
        <v>0</v>
      </c>
      <c r="IIE7" s="240">
        <f>'Inbound SOS &amp; EOD'!IWK29</f>
        <v>0</v>
      </c>
      <c r="IIF7" s="240">
        <f>'Inbound SOS &amp; EOD'!IWL29</f>
        <v>0</v>
      </c>
      <c r="IIG7" s="240">
        <f>'Inbound SOS &amp; EOD'!IWM29</f>
        <v>0</v>
      </c>
      <c r="IIH7" s="240">
        <f>'Inbound SOS &amp; EOD'!IWN29</f>
        <v>0</v>
      </c>
      <c r="III7" s="240">
        <f>'Inbound SOS &amp; EOD'!IWO29</f>
        <v>0</v>
      </c>
      <c r="IIJ7" s="240">
        <f>'Inbound SOS &amp; EOD'!IWP29</f>
        <v>0</v>
      </c>
      <c r="IIK7" s="240">
        <f>'Inbound SOS &amp; EOD'!IWQ29</f>
        <v>0</v>
      </c>
      <c r="IIL7" s="240">
        <f>'Inbound SOS &amp; EOD'!IWR29</f>
        <v>0</v>
      </c>
      <c r="IIM7" s="240">
        <f>'Inbound SOS &amp; EOD'!IWS29</f>
        <v>0</v>
      </c>
      <c r="IIN7" s="240">
        <f>'Inbound SOS &amp; EOD'!IWT29</f>
        <v>0</v>
      </c>
      <c r="IIO7" s="240">
        <f>'Inbound SOS &amp; EOD'!IWU29</f>
        <v>0</v>
      </c>
      <c r="IIP7" s="240">
        <f>'Inbound SOS &amp; EOD'!IWV29</f>
        <v>0</v>
      </c>
      <c r="IIQ7" s="240">
        <f>'Inbound SOS &amp; EOD'!IWW29</f>
        <v>0</v>
      </c>
      <c r="IIR7" s="240">
        <f>'Inbound SOS &amp; EOD'!IWX29</f>
        <v>0</v>
      </c>
      <c r="IIS7" s="240">
        <f>'Inbound SOS &amp; EOD'!IWY29</f>
        <v>0</v>
      </c>
      <c r="IIT7" s="240">
        <f>'Inbound SOS &amp; EOD'!IWZ29</f>
        <v>0</v>
      </c>
      <c r="IIU7" s="240">
        <f>'Inbound SOS &amp; EOD'!IXA29</f>
        <v>0</v>
      </c>
      <c r="IIV7" s="240">
        <f>'Inbound SOS &amp; EOD'!IXB29</f>
        <v>0</v>
      </c>
      <c r="IIW7" s="240">
        <f>'Inbound SOS &amp; EOD'!IXC29</f>
        <v>0</v>
      </c>
      <c r="IIX7" s="240">
        <f>'Inbound SOS &amp; EOD'!IXD29</f>
        <v>0</v>
      </c>
      <c r="IIY7" s="240">
        <f>'Inbound SOS &amp; EOD'!IXE29</f>
        <v>0</v>
      </c>
      <c r="IIZ7" s="240">
        <f>'Inbound SOS &amp; EOD'!IXF29</f>
        <v>0</v>
      </c>
      <c r="IJA7" s="240">
        <f>'Inbound SOS &amp; EOD'!IXG29</f>
        <v>0</v>
      </c>
      <c r="IJB7" s="240">
        <f>'Inbound SOS &amp; EOD'!IXH29</f>
        <v>0</v>
      </c>
      <c r="IJC7" s="240">
        <f>'Inbound SOS &amp; EOD'!IXI29</f>
        <v>0</v>
      </c>
      <c r="IJD7" s="240">
        <f>'Inbound SOS &amp; EOD'!IXJ29</f>
        <v>0</v>
      </c>
      <c r="IJE7" s="240">
        <f>'Inbound SOS &amp; EOD'!IXK29</f>
        <v>0</v>
      </c>
      <c r="IJF7" s="240">
        <f>'Inbound SOS &amp; EOD'!IXL29</f>
        <v>0</v>
      </c>
      <c r="IJG7" s="240">
        <f>'Inbound SOS &amp; EOD'!IXM29</f>
        <v>0</v>
      </c>
      <c r="IJH7" s="240">
        <f>'Inbound SOS &amp; EOD'!IXN29</f>
        <v>0</v>
      </c>
      <c r="IJI7" s="240">
        <f>'Inbound SOS &amp; EOD'!IXO29</f>
        <v>0</v>
      </c>
      <c r="IJJ7" s="240">
        <f>'Inbound SOS &amp; EOD'!IXP29</f>
        <v>0</v>
      </c>
      <c r="IJK7" s="240">
        <f>'Inbound SOS &amp; EOD'!IXQ29</f>
        <v>0</v>
      </c>
      <c r="IJL7" s="240">
        <f>'Inbound SOS &amp; EOD'!IXR29</f>
        <v>0</v>
      </c>
      <c r="IJM7" s="240">
        <f>'Inbound SOS &amp; EOD'!IXS29</f>
        <v>0</v>
      </c>
      <c r="IJN7" s="240">
        <f>'Inbound SOS &amp; EOD'!IXT29</f>
        <v>0</v>
      </c>
      <c r="IJO7" s="240">
        <f>'Inbound SOS &amp; EOD'!IXU29</f>
        <v>0</v>
      </c>
      <c r="IJP7" s="240">
        <f>'Inbound SOS &amp; EOD'!IXV29</f>
        <v>0</v>
      </c>
      <c r="IJQ7" s="240">
        <f>'Inbound SOS &amp; EOD'!IXW29</f>
        <v>0</v>
      </c>
      <c r="IJR7" s="240">
        <f>'Inbound SOS &amp; EOD'!IXX29</f>
        <v>0</v>
      </c>
      <c r="IJS7" s="240">
        <f>'Inbound SOS &amp; EOD'!IXY29</f>
        <v>0</v>
      </c>
      <c r="IJT7" s="240">
        <f>'Inbound SOS &amp; EOD'!IXZ29</f>
        <v>0</v>
      </c>
      <c r="IJU7" s="240">
        <f>'Inbound SOS &amp; EOD'!IYA29</f>
        <v>0</v>
      </c>
      <c r="IJV7" s="240">
        <f>'Inbound SOS &amp; EOD'!IYB29</f>
        <v>0</v>
      </c>
      <c r="IJW7" s="240">
        <f>'Inbound SOS &amp; EOD'!IYC29</f>
        <v>0</v>
      </c>
      <c r="IJX7" s="240">
        <f>'Inbound SOS &amp; EOD'!IYD29</f>
        <v>0</v>
      </c>
      <c r="IJY7" s="240">
        <f>'Inbound SOS &amp; EOD'!IYE29</f>
        <v>0</v>
      </c>
      <c r="IJZ7" s="240">
        <f>'Inbound SOS &amp; EOD'!IYF29</f>
        <v>0</v>
      </c>
      <c r="IKA7" s="240">
        <f>'Inbound SOS &amp; EOD'!IYG29</f>
        <v>0</v>
      </c>
      <c r="IKB7" s="240">
        <f>'Inbound SOS &amp; EOD'!IYH29</f>
        <v>0</v>
      </c>
      <c r="IKC7" s="240">
        <f>'Inbound SOS &amp; EOD'!IYI29</f>
        <v>0</v>
      </c>
      <c r="IKD7" s="240">
        <f>'Inbound SOS &amp; EOD'!IYJ29</f>
        <v>0</v>
      </c>
      <c r="IKE7" s="240">
        <f>'Inbound SOS &amp; EOD'!IYK29</f>
        <v>0</v>
      </c>
      <c r="IKF7" s="240">
        <f>'Inbound SOS &amp; EOD'!IYL29</f>
        <v>0</v>
      </c>
      <c r="IKG7" s="240">
        <f>'Inbound SOS &amp; EOD'!IYM29</f>
        <v>0</v>
      </c>
      <c r="IKH7" s="240">
        <f>'Inbound SOS &amp; EOD'!IYN29</f>
        <v>0</v>
      </c>
      <c r="IKI7" s="240">
        <f>'Inbound SOS &amp; EOD'!IYO29</f>
        <v>0</v>
      </c>
      <c r="IKJ7" s="240">
        <f>'Inbound SOS &amp; EOD'!IYP29</f>
        <v>0</v>
      </c>
      <c r="IKK7" s="240">
        <f>'Inbound SOS &amp; EOD'!IYQ29</f>
        <v>0</v>
      </c>
      <c r="IKL7" s="240">
        <f>'Inbound SOS &amp; EOD'!IYR29</f>
        <v>0</v>
      </c>
      <c r="IKM7" s="240">
        <f>'Inbound SOS &amp; EOD'!IYS29</f>
        <v>0</v>
      </c>
      <c r="IKN7" s="240">
        <f>'Inbound SOS &amp; EOD'!IYT29</f>
        <v>0</v>
      </c>
      <c r="IKO7" s="240">
        <f>'Inbound SOS &amp; EOD'!IYU29</f>
        <v>0</v>
      </c>
      <c r="IKP7" s="240">
        <f>'Inbound SOS &amp; EOD'!IYV29</f>
        <v>0</v>
      </c>
      <c r="IKQ7" s="240">
        <f>'Inbound SOS &amp; EOD'!IYW29</f>
        <v>0</v>
      </c>
      <c r="IKR7" s="240">
        <f>'Inbound SOS &amp; EOD'!IYX29</f>
        <v>0</v>
      </c>
      <c r="IKS7" s="240">
        <f>'Inbound SOS &amp; EOD'!IYY29</f>
        <v>0</v>
      </c>
      <c r="IKT7" s="240">
        <f>'Inbound SOS &amp; EOD'!IYZ29</f>
        <v>0</v>
      </c>
      <c r="IKU7" s="240">
        <f>'Inbound SOS &amp; EOD'!IZA29</f>
        <v>0</v>
      </c>
      <c r="IKV7" s="240">
        <f>'Inbound SOS &amp; EOD'!IZB29</f>
        <v>0</v>
      </c>
      <c r="IKW7" s="240">
        <f>'Inbound SOS &amp; EOD'!IZC29</f>
        <v>0</v>
      </c>
      <c r="IKX7" s="240">
        <f>'Inbound SOS &amp; EOD'!IZD29</f>
        <v>0</v>
      </c>
      <c r="IKY7" s="240">
        <f>'Inbound SOS &amp; EOD'!IZE29</f>
        <v>0</v>
      </c>
      <c r="IKZ7" s="240">
        <f>'Inbound SOS &amp; EOD'!IZF29</f>
        <v>0</v>
      </c>
      <c r="ILA7" s="240">
        <f>'Inbound SOS &amp; EOD'!IZG29</f>
        <v>0</v>
      </c>
      <c r="ILB7" s="240">
        <f>'Inbound SOS &amp; EOD'!IZH29</f>
        <v>0</v>
      </c>
      <c r="ILC7" s="240">
        <f>'Inbound SOS &amp; EOD'!IZI29</f>
        <v>0</v>
      </c>
      <c r="ILD7" s="240">
        <f>'Inbound SOS &amp; EOD'!IZJ29</f>
        <v>0</v>
      </c>
      <c r="ILE7" s="240">
        <f>'Inbound SOS &amp; EOD'!IZK29</f>
        <v>0</v>
      </c>
      <c r="ILF7" s="240">
        <f>'Inbound SOS &amp; EOD'!IZL29</f>
        <v>0</v>
      </c>
      <c r="ILG7" s="240">
        <f>'Inbound SOS &amp; EOD'!IZM29</f>
        <v>0</v>
      </c>
      <c r="ILH7" s="240">
        <f>'Inbound SOS &amp; EOD'!IZN29</f>
        <v>0</v>
      </c>
      <c r="ILI7" s="240">
        <f>'Inbound SOS &amp; EOD'!IZO29</f>
        <v>0</v>
      </c>
      <c r="ILJ7" s="240">
        <f>'Inbound SOS &amp; EOD'!IZP29</f>
        <v>0</v>
      </c>
      <c r="ILK7" s="240">
        <f>'Inbound SOS &amp; EOD'!IZQ29</f>
        <v>0</v>
      </c>
      <c r="ILL7" s="240">
        <f>'Inbound SOS &amp; EOD'!IZR29</f>
        <v>0</v>
      </c>
      <c r="ILM7" s="240">
        <f>'Inbound SOS &amp; EOD'!IZS29</f>
        <v>0</v>
      </c>
      <c r="ILN7" s="240">
        <f>'Inbound SOS &amp; EOD'!IZT29</f>
        <v>0</v>
      </c>
      <c r="ILO7" s="240">
        <f>'Inbound SOS &amp; EOD'!IZU29</f>
        <v>0</v>
      </c>
      <c r="ILP7" s="240">
        <f>'Inbound SOS &amp; EOD'!IZV29</f>
        <v>0</v>
      </c>
      <c r="ILQ7" s="240">
        <f>'Inbound SOS &amp; EOD'!IZW29</f>
        <v>0</v>
      </c>
      <c r="ILR7" s="240">
        <f>'Inbound SOS &amp; EOD'!IZX29</f>
        <v>0</v>
      </c>
      <c r="ILS7" s="240">
        <f>'Inbound SOS &amp; EOD'!IZY29</f>
        <v>0</v>
      </c>
      <c r="ILT7" s="240">
        <f>'Inbound SOS &amp; EOD'!IZZ29</f>
        <v>0</v>
      </c>
      <c r="ILU7" s="240">
        <f>'Inbound SOS &amp; EOD'!JAA29</f>
        <v>0</v>
      </c>
      <c r="ILV7" s="240">
        <f>'Inbound SOS &amp; EOD'!JAB29</f>
        <v>0</v>
      </c>
      <c r="ILW7" s="240">
        <f>'Inbound SOS &amp; EOD'!JAC29</f>
        <v>0</v>
      </c>
      <c r="ILX7" s="240">
        <f>'Inbound SOS &amp; EOD'!JAD29</f>
        <v>0</v>
      </c>
      <c r="ILY7" s="240">
        <f>'Inbound SOS &amp; EOD'!JAE29</f>
        <v>0</v>
      </c>
      <c r="ILZ7" s="240">
        <f>'Inbound SOS &amp; EOD'!JAF29</f>
        <v>0</v>
      </c>
      <c r="IMA7" s="240">
        <f>'Inbound SOS &amp; EOD'!JAG29</f>
        <v>0</v>
      </c>
      <c r="IMB7" s="240">
        <f>'Inbound SOS &amp; EOD'!JAH29</f>
        <v>0</v>
      </c>
      <c r="IMC7" s="240">
        <f>'Inbound SOS &amp; EOD'!JAI29</f>
        <v>0</v>
      </c>
      <c r="IMD7" s="240">
        <f>'Inbound SOS &amp; EOD'!JAJ29</f>
        <v>0</v>
      </c>
      <c r="IME7" s="240">
        <f>'Inbound SOS &amp; EOD'!JAK29</f>
        <v>0</v>
      </c>
      <c r="IMF7" s="240">
        <f>'Inbound SOS &amp; EOD'!JAL29</f>
        <v>0</v>
      </c>
      <c r="IMG7" s="240">
        <f>'Inbound SOS &amp; EOD'!JAM29</f>
        <v>0</v>
      </c>
      <c r="IMH7" s="240">
        <f>'Inbound SOS &amp; EOD'!JAN29</f>
        <v>0</v>
      </c>
      <c r="IMI7" s="240">
        <f>'Inbound SOS &amp; EOD'!JAO29</f>
        <v>0</v>
      </c>
      <c r="IMJ7" s="240">
        <f>'Inbound SOS &amp; EOD'!JAP29</f>
        <v>0</v>
      </c>
      <c r="IMK7" s="240">
        <f>'Inbound SOS &amp; EOD'!JAQ29</f>
        <v>0</v>
      </c>
      <c r="IML7" s="240">
        <f>'Inbound SOS &amp; EOD'!JAR29</f>
        <v>0</v>
      </c>
      <c r="IMM7" s="240">
        <f>'Inbound SOS &amp; EOD'!JAS29</f>
        <v>0</v>
      </c>
      <c r="IMN7" s="240">
        <f>'Inbound SOS &amp; EOD'!JAT29</f>
        <v>0</v>
      </c>
      <c r="IMO7" s="240">
        <f>'Inbound SOS &amp; EOD'!JAU29</f>
        <v>0</v>
      </c>
      <c r="IMP7" s="240">
        <f>'Inbound SOS &amp; EOD'!JAV29</f>
        <v>0</v>
      </c>
      <c r="IMQ7" s="240">
        <f>'Inbound SOS &amp; EOD'!JAW29</f>
        <v>0</v>
      </c>
      <c r="IMR7" s="240">
        <f>'Inbound SOS &amp; EOD'!JAX29</f>
        <v>0</v>
      </c>
      <c r="IMS7" s="240">
        <f>'Inbound SOS &amp; EOD'!JAY29</f>
        <v>0</v>
      </c>
      <c r="IMT7" s="240">
        <f>'Inbound SOS &amp; EOD'!JAZ29</f>
        <v>0</v>
      </c>
      <c r="IMU7" s="240">
        <f>'Inbound SOS &amp; EOD'!JBA29</f>
        <v>0</v>
      </c>
      <c r="IMV7" s="240">
        <f>'Inbound SOS &amp; EOD'!JBB29</f>
        <v>0</v>
      </c>
      <c r="IMW7" s="240">
        <f>'Inbound SOS &amp; EOD'!JBC29</f>
        <v>0</v>
      </c>
      <c r="IMX7" s="240">
        <f>'Inbound SOS &amp; EOD'!JBD29</f>
        <v>0</v>
      </c>
      <c r="IMY7" s="240">
        <f>'Inbound SOS &amp; EOD'!JBE29</f>
        <v>0</v>
      </c>
      <c r="IMZ7" s="240">
        <f>'Inbound SOS &amp; EOD'!JBF29</f>
        <v>0</v>
      </c>
      <c r="INA7" s="240">
        <f>'Inbound SOS &amp; EOD'!JBG29</f>
        <v>0</v>
      </c>
      <c r="INB7" s="240">
        <f>'Inbound SOS &amp; EOD'!JBH29</f>
        <v>0</v>
      </c>
      <c r="INC7" s="240">
        <f>'Inbound SOS &amp; EOD'!JBI29</f>
        <v>0</v>
      </c>
      <c r="IND7" s="240">
        <f>'Inbound SOS &amp; EOD'!JBJ29</f>
        <v>0</v>
      </c>
      <c r="INE7" s="240">
        <f>'Inbound SOS &amp; EOD'!JBK29</f>
        <v>0</v>
      </c>
      <c r="INF7" s="240">
        <f>'Inbound SOS &amp; EOD'!JBL29</f>
        <v>0</v>
      </c>
      <c r="ING7" s="240">
        <f>'Inbound SOS &amp; EOD'!JBM29</f>
        <v>0</v>
      </c>
      <c r="INH7" s="240">
        <f>'Inbound SOS &amp; EOD'!JBN29</f>
        <v>0</v>
      </c>
      <c r="INI7" s="240">
        <f>'Inbound SOS &amp; EOD'!JBO29</f>
        <v>0</v>
      </c>
      <c r="INJ7" s="240">
        <f>'Inbound SOS &amp; EOD'!JBP29</f>
        <v>0</v>
      </c>
      <c r="INK7" s="240">
        <f>'Inbound SOS &amp; EOD'!JBQ29</f>
        <v>0</v>
      </c>
      <c r="INL7" s="240">
        <f>'Inbound SOS &amp; EOD'!JBR29</f>
        <v>0</v>
      </c>
      <c r="INM7" s="240">
        <f>'Inbound SOS &amp; EOD'!JBS29</f>
        <v>0</v>
      </c>
      <c r="INN7" s="240">
        <f>'Inbound SOS &amp; EOD'!JBT29</f>
        <v>0</v>
      </c>
      <c r="INO7" s="240">
        <f>'Inbound SOS &amp; EOD'!JBU29</f>
        <v>0</v>
      </c>
      <c r="INP7" s="240">
        <f>'Inbound SOS &amp; EOD'!JBV29</f>
        <v>0</v>
      </c>
      <c r="INQ7" s="240">
        <f>'Inbound SOS &amp; EOD'!JBW29</f>
        <v>0</v>
      </c>
      <c r="INR7" s="240">
        <f>'Inbound SOS &amp; EOD'!JBX29</f>
        <v>0</v>
      </c>
      <c r="INS7" s="240">
        <f>'Inbound SOS &amp; EOD'!JBY29</f>
        <v>0</v>
      </c>
      <c r="INT7" s="240">
        <f>'Inbound SOS &amp; EOD'!JBZ29</f>
        <v>0</v>
      </c>
      <c r="INU7" s="240">
        <f>'Inbound SOS &amp; EOD'!JCA29</f>
        <v>0</v>
      </c>
      <c r="INV7" s="240">
        <f>'Inbound SOS &amp; EOD'!JCB29</f>
        <v>0</v>
      </c>
      <c r="INW7" s="240">
        <f>'Inbound SOS &amp; EOD'!JCC29</f>
        <v>0</v>
      </c>
      <c r="INX7" s="240">
        <f>'Inbound SOS &amp; EOD'!JCD29</f>
        <v>0</v>
      </c>
      <c r="INY7" s="240">
        <f>'Inbound SOS &amp; EOD'!JCE29</f>
        <v>0</v>
      </c>
      <c r="INZ7" s="240">
        <f>'Inbound SOS &amp; EOD'!JCF29</f>
        <v>0</v>
      </c>
      <c r="IOA7" s="240">
        <f>'Inbound SOS &amp; EOD'!JCG29</f>
        <v>0</v>
      </c>
      <c r="IOB7" s="240">
        <f>'Inbound SOS &amp; EOD'!JCH29</f>
        <v>0</v>
      </c>
      <c r="IOC7" s="240">
        <f>'Inbound SOS &amp; EOD'!JCI29</f>
        <v>0</v>
      </c>
      <c r="IOD7" s="240">
        <f>'Inbound SOS &amp; EOD'!JCJ29</f>
        <v>0</v>
      </c>
      <c r="IOE7" s="240">
        <f>'Inbound SOS &amp; EOD'!JCK29</f>
        <v>0</v>
      </c>
      <c r="IOF7" s="240">
        <f>'Inbound SOS &amp; EOD'!JCL29</f>
        <v>0</v>
      </c>
      <c r="IOG7" s="240">
        <f>'Inbound SOS &amp; EOD'!JCM29</f>
        <v>0</v>
      </c>
      <c r="IOH7" s="240">
        <f>'Inbound SOS &amp; EOD'!JCN29</f>
        <v>0</v>
      </c>
      <c r="IOI7" s="240">
        <f>'Inbound SOS &amp; EOD'!JCO29</f>
        <v>0</v>
      </c>
      <c r="IOJ7" s="240">
        <f>'Inbound SOS &amp; EOD'!JCP29</f>
        <v>0</v>
      </c>
      <c r="IOK7" s="240">
        <f>'Inbound SOS &amp; EOD'!JCQ29</f>
        <v>0</v>
      </c>
      <c r="IOL7" s="240">
        <f>'Inbound SOS &amp; EOD'!JCR29</f>
        <v>0</v>
      </c>
      <c r="IOM7" s="240">
        <f>'Inbound SOS &amp; EOD'!JCS29</f>
        <v>0</v>
      </c>
      <c r="ION7" s="240">
        <f>'Inbound SOS &amp; EOD'!JCT29</f>
        <v>0</v>
      </c>
      <c r="IOO7" s="240">
        <f>'Inbound SOS &amp; EOD'!JCU29</f>
        <v>0</v>
      </c>
      <c r="IOP7" s="240">
        <f>'Inbound SOS &amp; EOD'!JCV29</f>
        <v>0</v>
      </c>
      <c r="IOQ7" s="240">
        <f>'Inbound SOS &amp; EOD'!JCW29</f>
        <v>0</v>
      </c>
      <c r="IOR7" s="240">
        <f>'Inbound SOS &amp; EOD'!JCX29</f>
        <v>0</v>
      </c>
      <c r="IOS7" s="240">
        <f>'Inbound SOS &amp; EOD'!JCY29</f>
        <v>0</v>
      </c>
      <c r="IOT7" s="240">
        <f>'Inbound SOS &amp; EOD'!JCZ29</f>
        <v>0</v>
      </c>
      <c r="IOU7" s="240">
        <f>'Inbound SOS &amp; EOD'!JDA29</f>
        <v>0</v>
      </c>
      <c r="IOV7" s="240">
        <f>'Inbound SOS &amp; EOD'!JDB29</f>
        <v>0</v>
      </c>
      <c r="IOW7" s="240">
        <f>'Inbound SOS &amp; EOD'!JDC29</f>
        <v>0</v>
      </c>
      <c r="IOX7" s="240">
        <f>'Inbound SOS &amp; EOD'!JDD29</f>
        <v>0</v>
      </c>
      <c r="IOY7" s="240">
        <f>'Inbound SOS &amp; EOD'!JDE29</f>
        <v>0</v>
      </c>
      <c r="IOZ7" s="240">
        <f>'Inbound SOS &amp; EOD'!JDF29</f>
        <v>0</v>
      </c>
      <c r="IPA7" s="240">
        <f>'Inbound SOS &amp; EOD'!JDG29</f>
        <v>0</v>
      </c>
      <c r="IPB7" s="240">
        <f>'Inbound SOS &amp; EOD'!JDH29</f>
        <v>0</v>
      </c>
      <c r="IPC7" s="240">
        <f>'Inbound SOS &amp; EOD'!JDI29</f>
        <v>0</v>
      </c>
      <c r="IPD7" s="240">
        <f>'Inbound SOS &amp; EOD'!JDJ29</f>
        <v>0</v>
      </c>
      <c r="IPE7" s="240">
        <f>'Inbound SOS &amp; EOD'!JDK29</f>
        <v>0</v>
      </c>
      <c r="IPF7" s="240">
        <f>'Inbound SOS &amp; EOD'!JDL29</f>
        <v>0</v>
      </c>
      <c r="IPG7" s="240">
        <f>'Inbound SOS &amp; EOD'!JDM29</f>
        <v>0</v>
      </c>
      <c r="IPH7" s="240">
        <f>'Inbound SOS &amp; EOD'!JDN29</f>
        <v>0</v>
      </c>
      <c r="IPI7" s="240">
        <f>'Inbound SOS &amp; EOD'!JDO29</f>
        <v>0</v>
      </c>
      <c r="IPJ7" s="240">
        <f>'Inbound SOS &amp; EOD'!JDP29</f>
        <v>0</v>
      </c>
      <c r="IPK7" s="240">
        <f>'Inbound SOS &amp; EOD'!JDQ29</f>
        <v>0</v>
      </c>
      <c r="IPL7" s="240">
        <f>'Inbound SOS &amp; EOD'!JDR29</f>
        <v>0</v>
      </c>
      <c r="IPM7" s="240">
        <f>'Inbound SOS &amp; EOD'!JDS29</f>
        <v>0</v>
      </c>
      <c r="IPN7" s="240">
        <f>'Inbound SOS &amp; EOD'!JDT29</f>
        <v>0</v>
      </c>
      <c r="IPO7" s="240">
        <f>'Inbound SOS &amp; EOD'!JDU29</f>
        <v>0</v>
      </c>
      <c r="IPP7" s="240">
        <f>'Inbound SOS &amp; EOD'!JDV29</f>
        <v>0</v>
      </c>
      <c r="IPQ7" s="240">
        <f>'Inbound SOS &amp; EOD'!JDW29</f>
        <v>0</v>
      </c>
      <c r="IPR7" s="240">
        <f>'Inbound SOS &amp; EOD'!JDX29</f>
        <v>0</v>
      </c>
      <c r="IPS7" s="240">
        <f>'Inbound SOS &amp; EOD'!JDY29</f>
        <v>0</v>
      </c>
      <c r="IPT7" s="240">
        <f>'Inbound SOS &amp; EOD'!JDZ29</f>
        <v>0</v>
      </c>
      <c r="IPU7" s="240">
        <f>'Inbound SOS &amp; EOD'!JEA29</f>
        <v>0</v>
      </c>
      <c r="IPV7" s="240">
        <f>'Inbound SOS &amp; EOD'!JEB29</f>
        <v>0</v>
      </c>
      <c r="IPW7" s="240">
        <f>'Inbound SOS &amp; EOD'!JEC29</f>
        <v>0</v>
      </c>
      <c r="IPX7" s="240">
        <f>'Inbound SOS &amp; EOD'!JED29</f>
        <v>0</v>
      </c>
      <c r="IPY7" s="240">
        <f>'Inbound SOS &amp; EOD'!JEE29</f>
        <v>0</v>
      </c>
      <c r="IPZ7" s="240">
        <f>'Inbound SOS &amp; EOD'!JEF29</f>
        <v>0</v>
      </c>
      <c r="IQA7" s="240">
        <f>'Inbound SOS &amp; EOD'!JEG29</f>
        <v>0</v>
      </c>
      <c r="IQB7" s="240">
        <f>'Inbound SOS &amp; EOD'!JEH29</f>
        <v>0</v>
      </c>
      <c r="IQC7" s="240">
        <f>'Inbound SOS &amp; EOD'!JEI29</f>
        <v>0</v>
      </c>
      <c r="IQD7" s="240">
        <f>'Inbound SOS &amp; EOD'!JEJ29</f>
        <v>0</v>
      </c>
      <c r="IQE7" s="240">
        <f>'Inbound SOS &amp; EOD'!JEK29</f>
        <v>0</v>
      </c>
      <c r="IQF7" s="240">
        <f>'Inbound SOS &amp; EOD'!JEL29</f>
        <v>0</v>
      </c>
      <c r="IQG7" s="240">
        <f>'Inbound SOS &amp; EOD'!JEM29</f>
        <v>0</v>
      </c>
      <c r="IQH7" s="240">
        <f>'Inbound SOS &amp; EOD'!JEN29</f>
        <v>0</v>
      </c>
      <c r="IQI7" s="240">
        <f>'Inbound SOS &amp; EOD'!JEO29</f>
        <v>0</v>
      </c>
      <c r="IQJ7" s="240">
        <f>'Inbound SOS &amp; EOD'!JEP29</f>
        <v>0</v>
      </c>
      <c r="IQK7" s="240">
        <f>'Inbound SOS &amp; EOD'!JEQ29</f>
        <v>0</v>
      </c>
      <c r="IQL7" s="240">
        <f>'Inbound SOS &amp; EOD'!JER29</f>
        <v>0</v>
      </c>
      <c r="IQM7" s="240">
        <f>'Inbound SOS &amp; EOD'!JES29</f>
        <v>0</v>
      </c>
      <c r="IQN7" s="240">
        <f>'Inbound SOS &amp; EOD'!JET29</f>
        <v>0</v>
      </c>
      <c r="IQO7" s="240">
        <f>'Inbound SOS &amp; EOD'!JEU29</f>
        <v>0</v>
      </c>
      <c r="IQP7" s="240">
        <f>'Inbound SOS &amp; EOD'!JEV29</f>
        <v>0</v>
      </c>
      <c r="IQQ7" s="240">
        <f>'Inbound SOS &amp; EOD'!JEW29</f>
        <v>0</v>
      </c>
      <c r="IQR7" s="240">
        <f>'Inbound SOS &amp; EOD'!JEX29</f>
        <v>0</v>
      </c>
      <c r="IQS7" s="240">
        <f>'Inbound SOS &amp; EOD'!JEY29</f>
        <v>0</v>
      </c>
      <c r="IQT7" s="240">
        <f>'Inbound SOS &amp; EOD'!JEZ29</f>
        <v>0</v>
      </c>
      <c r="IQU7" s="240">
        <f>'Inbound SOS &amp; EOD'!JFA29</f>
        <v>0</v>
      </c>
      <c r="IQV7" s="240">
        <f>'Inbound SOS &amp; EOD'!JFB29</f>
        <v>0</v>
      </c>
      <c r="IQW7" s="240">
        <f>'Inbound SOS &amp; EOD'!JFC29</f>
        <v>0</v>
      </c>
      <c r="IQX7" s="240">
        <f>'Inbound SOS &amp; EOD'!JFD29</f>
        <v>0</v>
      </c>
      <c r="IQY7" s="240">
        <f>'Inbound SOS &amp; EOD'!JFE29</f>
        <v>0</v>
      </c>
      <c r="IQZ7" s="240">
        <f>'Inbound SOS &amp; EOD'!JFF29</f>
        <v>0</v>
      </c>
      <c r="IRA7" s="240">
        <f>'Inbound SOS &amp; EOD'!JFG29</f>
        <v>0</v>
      </c>
      <c r="IRB7" s="240">
        <f>'Inbound SOS &amp; EOD'!JFH29</f>
        <v>0</v>
      </c>
      <c r="IRC7" s="240">
        <f>'Inbound SOS &amp; EOD'!JFI29</f>
        <v>0</v>
      </c>
      <c r="IRD7" s="240">
        <f>'Inbound SOS &amp; EOD'!JFJ29</f>
        <v>0</v>
      </c>
      <c r="IRE7" s="240">
        <f>'Inbound SOS &amp; EOD'!JFK29</f>
        <v>0</v>
      </c>
      <c r="IRF7" s="240">
        <f>'Inbound SOS &amp; EOD'!JFL29</f>
        <v>0</v>
      </c>
      <c r="IRG7" s="240">
        <f>'Inbound SOS &amp; EOD'!JFM29</f>
        <v>0</v>
      </c>
      <c r="IRH7" s="240">
        <f>'Inbound SOS &amp; EOD'!JFN29</f>
        <v>0</v>
      </c>
      <c r="IRI7" s="240">
        <f>'Inbound SOS &amp; EOD'!JFO29</f>
        <v>0</v>
      </c>
      <c r="IRJ7" s="240">
        <f>'Inbound SOS &amp; EOD'!JFP29</f>
        <v>0</v>
      </c>
      <c r="IRK7" s="240">
        <f>'Inbound SOS &amp; EOD'!JFQ29</f>
        <v>0</v>
      </c>
      <c r="IRL7" s="240">
        <f>'Inbound SOS &amp; EOD'!JFR29</f>
        <v>0</v>
      </c>
      <c r="IRM7" s="240">
        <f>'Inbound SOS &amp; EOD'!JFS29</f>
        <v>0</v>
      </c>
      <c r="IRN7" s="240">
        <f>'Inbound SOS &amp; EOD'!JFT29</f>
        <v>0</v>
      </c>
      <c r="IRO7" s="240">
        <f>'Inbound SOS &amp; EOD'!JFU29</f>
        <v>0</v>
      </c>
      <c r="IRP7" s="240">
        <f>'Inbound SOS &amp; EOD'!JFV29</f>
        <v>0</v>
      </c>
      <c r="IRQ7" s="240">
        <f>'Inbound SOS &amp; EOD'!JFW29</f>
        <v>0</v>
      </c>
      <c r="IRR7" s="240">
        <f>'Inbound SOS &amp; EOD'!JFX29</f>
        <v>0</v>
      </c>
      <c r="IRS7" s="240">
        <f>'Inbound SOS &amp; EOD'!JFY29</f>
        <v>0</v>
      </c>
      <c r="IRT7" s="240">
        <f>'Inbound SOS &amp; EOD'!JFZ29</f>
        <v>0</v>
      </c>
      <c r="IRU7" s="240">
        <f>'Inbound SOS &amp; EOD'!JGA29</f>
        <v>0</v>
      </c>
      <c r="IRV7" s="240">
        <f>'Inbound SOS &amp; EOD'!JGB29</f>
        <v>0</v>
      </c>
      <c r="IRW7" s="240">
        <f>'Inbound SOS &amp; EOD'!JGC29</f>
        <v>0</v>
      </c>
      <c r="IRX7" s="240">
        <f>'Inbound SOS &amp; EOD'!JGD29</f>
        <v>0</v>
      </c>
      <c r="IRY7" s="240">
        <f>'Inbound SOS &amp; EOD'!JGE29</f>
        <v>0</v>
      </c>
      <c r="IRZ7" s="240">
        <f>'Inbound SOS &amp; EOD'!JGF29</f>
        <v>0</v>
      </c>
      <c r="ISA7" s="240">
        <f>'Inbound SOS &amp; EOD'!JGG29</f>
        <v>0</v>
      </c>
      <c r="ISB7" s="240">
        <f>'Inbound SOS &amp; EOD'!JGH29</f>
        <v>0</v>
      </c>
      <c r="ISC7" s="240">
        <f>'Inbound SOS &amp; EOD'!JGI29</f>
        <v>0</v>
      </c>
      <c r="ISD7" s="240">
        <f>'Inbound SOS &amp; EOD'!JGJ29</f>
        <v>0</v>
      </c>
      <c r="ISE7" s="240">
        <f>'Inbound SOS &amp; EOD'!JGK29</f>
        <v>0</v>
      </c>
      <c r="ISF7" s="240">
        <f>'Inbound SOS &amp; EOD'!JGL29</f>
        <v>0</v>
      </c>
      <c r="ISG7" s="240">
        <f>'Inbound SOS &amp; EOD'!JGM29</f>
        <v>0</v>
      </c>
      <c r="ISH7" s="240">
        <f>'Inbound SOS &amp; EOD'!JGN29</f>
        <v>0</v>
      </c>
      <c r="ISI7" s="240">
        <f>'Inbound SOS &amp; EOD'!JGO29</f>
        <v>0</v>
      </c>
      <c r="ISJ7" s="240">
        <f>'Inbound SOS &amp; EOD'!JGP29</f>
        <v>0</v>
      </c>
      <c r="ISK7" s="240">
        <f>'Inbound SOS &amp; EOD'!JGQ29</f>
        <v>0</v>
      </c>
      <c r="ISL7" s="240">
        <f>'Inbound SOS &amp; EOD'!JGR29</f>
        <v>0</v>
      </c>
      <c r="ISM7" s="240">
        <f>'Inbound SOS &amp; EOD'!JGS29</f>
        <v>0</v>
      </c>
      <c r="ISN7" s="240">
        <f>'Inbound SOS &amp; EOD'!JGT29</f>
        <v>0</v>
      </c>
      <c r="ISO7" s="240">
        <f>'Inbound SOS &amp; EOD'!JGU29</f>
        <v>0</v>
      </c>
      <c r="ISP7" s="240">
        <f>'Inbound SOS &amp; EOD'!JGV29</f>
        <v>0</v>
      </c>
      <c r="ISQ7" s="240">
        <f>'Inbound SOS &amp; EOD'!JGW29</f>
        <v>0</v>
      </c>
      <c r="ISR7" s="240">
        <f>'Inbound SOS &amp; EOD'!JGX29</f>
        <v>0</v>
      </c>
      <c r="ISS7" s="240">
        <f>'Inbound SOS &amp; EOD'!JGY29</f>
        <v>0</v>
      </c>
      <c r="IST7" s="240">
        <f>'Inbound SOS &amp; EOD'!JGZ29</f>
        <v>0</v>
      </c>
      <c r="ISU7" s="240">
        <f>'Inbound SOS &amp; EOD'!JHA29</f>
        <v>0</v>
      </c>
      <c r="ISV7" s="240">
        <f>'Inbound SOS &amp; EOD'!JHB29</f>
        <v>0</v>
      </c>
      <c r="ISW7" s="240">
        <f>'Inbound SOS &amp; EOD'!JHC29</f>
        <v>0</v>
      </c>
      <c r="ISX7" s="240">
        <f>'Inbound SOS &amp; EOD'!JHD29</f>
        <v>0</v>
      </c>
      <c r="ISY7" s="240">
        <f>'Inbound SOS &amp; EOD'!JHE29</f>
        <v>0</v>
      </c>
      <c r="ISZ7" s="240">
        <f>'Inbound SOS &amp; EOD'!JHF29</f>
        <v>0</v>
      </c>
      <c r="ITA7" s="240">
        <f>'Inbound SOS &amp; EOD'!JHG29</f>
        <v>0</v>
      </c>
      <c r="ITB7" s="240">
        <f>'Inbound SOS &amp; EOD'!JHH29</f>
        <v>0</v>
      </c>
      <c r="ITC7" s="240">
        <f>'Inbound SOS &amp; EOD'!JHI29</f>
        <v>0</v>
      </c>
      <c r="ITD7" s="240">
        <f>'Inbound SOS &amp; EOD'!JHJ29</f>
        <v>0</v>
      </c>
      <c r="ITE7" s="240">
        <f>'Inbound SOS &amp; EOD'!JHK29</f>
        <v>0</v>
      </c>
      <c r="ITF7" s="240">
        <f>'Inbound SOS &amp; EOD'!JHL29</f>
        <v>0</v>
      </c>
      <c r="ITG7" s="240">
        <f>'Inbound SOS &amp; EOD'!JHM29</f>
        <v>0</v>
      </c>
      <c r="ITH7" s="240">
        <f>'Inbound SOS &amp; EOD'!JHN29</f>
        <v>0</v>
      </c>
      <c r="ITI7" s="240">
        <f>'Inbound SOS &amp; EOD'!JHO29</f>
        <v>0</v>
      </c>
      <c r="ITJ7" s="240">
        <f>'Inbound SOS &amp; EOD'!JHP29</f>
        <v>0</v>
      </c>
      <c r="ITK7" s="240">
        <f>'Inbound SOS &amp; EOD'!JHQ29</f>
        <v>0</v>
      </c>
      <c r="ITL7" s="240">
        <f>'Inbound SOS &amp; EOD'!JHR29</f>
        <v>0</v>
      </c>
      <c r="ITM7" s="240">
        <f>'Inbound SOS &amp; EOD'!JHS29</f>
        <v>0</v>
      </c>
      <c r="ITN7" s="240">
        <f>'Inbound SOS &amp; EOD'!JHT29</f>
        <v>0</v>
      </c>
      <c r="ITO7" s="240">
        <f>'Inbound SOS &amp; EOD'!JHU29</f>
        <v>0</v>
      </c>
      <c r="ITP7" s="240">
        <f>'Inbound SOS &amp; EOD'!JHV29</f>
        <v>0</v>
      </c>
      <c r="ITQ7" s="240">
        <f>'Inbound SOS &amp; EOD'!JHW29</f>
        <v>0</v>
      </c>
      <c r="ITR7" s="240">
        <f>'Inbound SOS &amp; EOD'!JHX29</f>
        <v>0</v>
      </c>
      <c r="ITS7" s="240">
        <f>'Inbound SOS &amp; EOD'!JHY29</f>
        <v>0</v>
      </c>
      <c r="ITT7" s="240">
        <f>'Inbound SOS &amp; EOD'!JHZ29</f>
        <v>0</v>
      </c>
      <c r="ITU7" s="240">
        <f>'Inbound SOS &amp; EOD'!JIA29</f>
        <v>0</v>
      </c>
      <c r="ITV7" s="240">
        <f>'Inbound SOS &amp; EOD'!JIB29</f>
        <v>0</v>
      </c>
      <c r="ITW7" s="240">
        <f>'Inbound SOS &amp; EOD'!JIC29</f>
        <v>0</v>
      </c>
      <c r="ITX7" s="240">
        <f>'Inbound SOS &amp; EOD'!JID29</f>
        <v>0</v>
      </c>
      <c r="ITY7" s="240">
        <f>'Inbound SOS &amp; EOD'!JIE29</f>
        <v>0</v>
      </c>
      <c r="ITZ7" s="240">
        <f>'Inbound SOS &amp; EOD'!JIF29</f>
        <v>0</v>
      </c>
      <c r="IUA7" s="240">
        <f>'Inbound SOS &amp; EOD'!JIG29</f>
        <v>0</v>
      </c>
      <c r="IUB7" s="240">
        <f>'Inbound SOS &amp; EOD'!JIH29</f>
        <v>0</v>
      </c>
      <c r="IUC7" s="240">
        <f>'Inbound SOS &amp; EOD'!JII29</f>
        <v>0</v>
      </c>
      <c r="IUD7" s="240">
        <f>'Inbound SOS &amp; EOD'!JIJ29</f>
        <v>0</v>
      </c>
      <c r="IUE7" s="240">
        <f>'Inbound SOS &amp; EOD'!JIK29</f>
        <v>0</v>
      </c>
      <c r="IUF7" s="240">
        <f>'Inbound SOS &amp; EOD'!JIL29</f>
        <v>0</v>
      </c>
      <c r="IUG7" s="240">
        <f>'Inbound SOS &amp; EOD'!JIM29</f>
        <v>0</v>
      </c>
      <c r="IUH7" s="240">
        <f>'Inbound SOS &amp; EOD'!JIN29</f>
        <v>0</v>
      </c>
      <c r="IUI7" s="240">
        <f>'Inbound SOS &amp; EOD'!JIO29</f>
        <v>0</v>
      </c>
      <c r="IUJ7" s="240">
        <f>'Inbound SOS &amp; EOD'!JIP29</f>
        <v>0</v>
      </c>
      <c r="IUK7" s="240">
        <f>'Inbound SOS &amp; EOD'!JIQ29</f>
        <v>0</v>
      </c>
      <c r="IUL7" s="240">
        <f>'Inbound SOS &amp; EOD'!JIR29</f>
        <v>0</v>
      </c>
      <c r="IUM7" s="240">
        <f>'Inbound SOS &amp; EOD'!JIS29</f>
        <v>0</v>
      </c>
      <c r="IUN7" s="240">
        <f>'Inbound SOS &amp; EOD'!JIT29</f>
        <v>0</v>
      </c>
      <c r="IUO7" s="240">
        <f>'Inbound SOS &amp; EOD'!JIU29</f>
        <v>0</v>
      </c>
      <c r="IUP7" s="240">
        <f>'Inbound SOS &amp; EOD'!JIV29</f>
        <v>0</v>
      </c>
      <c r="IUQ7" s="240">
        <f>'Inbound SOS &amp; EOD'!JIW29</f>
        <v>0</v>
      </c>
      <c r="IUR7" s="240">
        <f>'Inbound SOS &amp; EOD'!JIX29</f>
        <v>0</v>
      </c>
      <c r="IUS7" s="240">
        <f>'Inbound SOS &amp; EOD'!JIY29</f>
        <v>0</v>
      </c>
      <c r="IUT7" s="240">
        <f>'Inbound SOS &amp; EOD'!JIZ29</f>
        <v>0</v>
      </c>
      <c r="IUU7" s="240">
        <f>'Inbound SOS &amp; EOD'!JJA29</f>
        <v>0</v>
      </c>
      <c r="IUV7" s="240">
        <f>'Inbound SOS &amp; EOD'!JJB29</f>
        <v>0</v>
      </c>
      <c r="IUW7" s="240">
        <f>'Inbound SOS &amp; EOD'!JJC29</f>
        <v>0</v>
      </c>
      <c r="IUX7" s="240">
        <f>'Inbound SOS &amp; EOD'!JJD29</f>
        <v>0</v>
      </c>
      <c r="IUY7" s="240">
        <f>'Inbound SOS &amp; EOD'!JJE29</f>
        <v>0</v>
      </c>
      <c r="IUZ7" s="240">
        <f>'Inbound SOS &amp; EOD'!JJF29</f>
        <v>0</v>
      </c>
      <c r="IVA7" s="240">
        <f>'Inbound SOS &amp; EOD'!JJG29</f>
        <v>0</v>
      </c>
      <c r="IVB7" s="240">
        <f>'Inbound SOS &amp; EOD'!JJH29</f>
        <v>0</v>
      </c>
      <c r="IVC7" s="240">
        <f>'Inbound SOS &amp; EOD'!JJI29</f>
        <v>0</v>
      </c>
      <c r="IVD7" s="240">
        <f>'Inbound SOS &amp; EOD'!JJJ29</f>
        <v>0</v>
      </c>
      <c r="IVE7" s="240">
        <f>'Inbound SOS &amp; EOD'!JJK29</f>
        <v>0</v>
      </c>
      <c r="IVF7" s="240">
        <f>'Inbound SOS &amp; EOD'!JJL29</f>
        <v>0</v>
      </c>
      <c r="IVG7" s="240">
        <f>'Inbound SOS &amp; EOD'!JJM29</f>
        <v>0</v>
      </c>
      <c r="IVH7" s="240">
        <f>'Inbound SOS &amp; EOD'!JJN29</f>
        <v>0</v>
      </c>
      <c r="IVI7" s="240">
        <f>'Inbound SOS &amp; EOD'!JJO29</f>
        <v>0</v>
      </c>
      <c r="IVJ7" s="240">
        <f>'Inbound SOS &amp; EOD'!JJP29</f>
        <v>0</v>
      </c>
      <c r="IVK7" s="240">
        <f>'Inbound SOS &amp; EOD'!JJQ29</f>
        <v>0</v>
      </c>
      <c r="IVL7" s="240">
        <f>'Inbound SOS &amp; EOD'!JJR29</f>
        <v>0</v>
      </c>
      <c r="IVM7" s="240">
        <f>'Inbound SOS &amp; EOD'!JJS29</f>
        <v>0</v>
      </c>
      <c r="IVN7" s="240">
        <f>'Inbound SOS &amp; EOD'!JJT29</f>
        <v>0</v>
      </c>
      <c r="IVO7" s="240">
        <f>'Inbound SOS &amp; EOD'!JJU29</f>
        <v>0</v>
      </c>
      <c r="IVP7" s="240">
        <f>'Inbound SOS &amp; EOD'!JJV29</f>
        <v>0</v>
      </c>
      <c r="IVQ7" s="240">
        <f>'Inbound SOS &amp; EOD'!JJW29</f>
        <v>0</v>
      </c>
      <c r="IVR7" s="240">
        <f>'Inbound SOS &amp; EOD'!JJX29</f>
        <v>0</v>
      </c>
      <c r="IVS7" s="240">
        <f>'Inbound SOS &amp; EOD'!JJY29</f>
        <v>0</v>
      </c>
      <c r="IVT7" s="240">
        <f>'Inbound SOS &amp; EOD'!JJZ29</f>
        <v>0</v>
      </c>
      <c r="IVU7" s="240">
        <f>'Inbound SOS &amp; EOD'!JKA29</f>
        <v>0</v>
      </c>
      <c r="IVV7" s="240">
        <f>'Inbound SOS &amp; EOD'!JKB29</f>
        <v>0</v>
      </c>
      <c r="IVW7" s="240">
        <f>'Inbound SOS &amp; EOD'!JKC29</f>
        <v>0</v>
      </c>
      <c r="IVX7" s="240">
        <f>'Inbound SOS &amp; EOD'!JKD29</f>
        <v>0</v>
      </c>
      <c r="IVY7" s="240">
        <f>'Inbound SOS &amp; EOD'!JKE29</f>
        <v>0</v>
      </c>
      <c r="IVZ7" s="240">
        <f>'Inbound SOS &amp; EOD'!JKF29</f>
        <v>0</v>
      </c>
      <c r="IWA7" s="240">
        <f>'Inbound SOS &amp; EOD'!JKG29</f>
        <v>0</v>
      </c>
      <c r="IWB7" s="240">
        <f>'Inbound SOS &amp; EOD'!JKH29</f>
        <v>0</v>
      </c>
      <c r="IWC7" s="240">
        <f>'Inbound SOS &amp; EOD'!JKI29</f>
        <v>0</v>
      </c>
      <c r="IWD7" s="240">
        <f>'Inbound SOS &amp; EOD'!JKJ29</f>
        <v>0</v>
      </c>
      <c r="IWE7" s="240">
        <f>'Inbound SOS &amp; EOD'!JKK29</f>
        <v>0</v>
      </c>
      <c r="IWF7" s="240">
        <f>'Inbound SOS &amp; EOD'!JKL29</f>
        <v>0</v>
      </c>
      <c r="IWG7" s="240">
        <f>'Inbound SOS &amp; EOD'!JKM29</f>
        <v>0</v>
      </c>
      <c r="IWH7" s="240">
        <f>'Inbound SOS &amp; EOD'!JKN29</f>
        <v>0</v>
      </c>
      <c r="IWI7" s="240">
        <f>'Inbound SOS &amp; EOD'!JKO29</f>
        <v>0</v>
      </c>
      <c r="IWJ7" s="240">
        <f>'Inbound SOS &amp; EOD'!JKP29</f>
        <v>0</v>
      </c>
      <c r="IWK7" s="240">
        <f>'Inbound SOS &amp; EOD'!JKQ29</f>
        <v>0</v>
      </c>
      <c r="IWL7" s="240">
        <f>'Inbound SOS &amp; EOD'!JKR29</f>
        <v>0</v>
      </c>
      <c r="IWM7" s="240">
        <f>'Inbound SOS &amp; EOD'!JKS29</f>
        <v>0</v>
      </c>
      <c r="IWN7" s="240">
        <f>'Inbound SOS &amp; EOD'!JKT29</f>
        <v>0</v>
      </c>
      <c r="IWO7" s="240">
        <f>'Inbound SOS &amp; EOD'!JKU29</f>
        <v>0</v>
      </c>
      <c r="IWP7" s="240">
        <f>'Inbound SOS &amp; EOD'!JKV29</f>
        <v>0</v>
      </c>
      <c r="IWQ7" s="240">
        <f>'Inbound SOS &amp; EOD'!JKW29</f>
        <v>0</v>
      </c>
      <c r="IWR7" s="240">
        <f>'Inbound SOS &amp; EOD'!JKX29</f>
        <v>0</v>
      </c>
      <c r="IWS7" s="240">
        <f>'Inbound SOS &amp; EOD'!JKY29</f>
        <v>0</v>
      </c>
      <c r="IWT7" s="240">
        <f>'Inbound SOS &amp; EOD'!JKZ29</f>
        <v>0</v>
      </c>
      <c r="IWU7" s="240">
        <f>'Inbound SOS &amp; EOD'!JLA29</f>
        <v>0</v>
      </c>
      <c r="IWV7" s="240">
        <f>'Inbound SOS &amp; EOD'!JLB29</f>
        <v>0</v>
      </c>
      <c r="IWW7" s="240">
        <f>'Inbound SOS &amp; EOD'!JLC29</f>
        <v>0</v>
      </c>
      <c r="IWX7" s="240">
        <f>'Inbound SOS &amp; EOD'!JLD29</f>
        <v>0</v>
      </c>
      <c r="IWY7" s="240">
        <f>'Inbound SOS &amp; EOD'!JLE29</f>
        <v>0</v>
      </c>
      <c r="IWZ7" s="240">
        <f>'Inbound SOS &amp; EOD'!JLF29</f>
        <v>0</v>
      </c>
      <c r="IXA7" s="240">
        <f>'Inbound SOS &amp; EOD'!JLG29</f>
        <v>0</v>
      </c>
      <c r="IXB7" s="240">
        <f>'Inbound SOS &amp; EOD'!JLH29</f>
        <v>0</v>
      </c>
      <c r="IXC7" s="240">
        <f>'Inbound SOS &amp; EOD'!JLI29</f>
        <v>0</v>
      </c>
      <c r="IXD7" s="240">
        <f>'Inbound SOS &amp; EOD'!JLJ29</f>
        <v>0</v>
      </c>
      <c r="IXE7" s="240">
        <f>'Inbound SOS &amp; EOD'!JLK29</f>
        <v>0</v>
      </c>
      <c r="IXF7" s="240">
        <f>'Inbound SOS &amp; EOD'!JLL29</f>
        <v>0</v>
      </c>
      <c r="IXG7" s="240">
        <f>'Inbound SOS &amp; EOD'!JLM29</f>
        <v>0</v>
      </c>
      <c r="IXH7" s="240">
        <f>'Inbound SOS &amp; EOD'!JLN29</f>
        <v>0</v>
      </c>
      <c r="IXI7" s="240">
        <f>'Inbound SOS &amp; EOD'!JLO29</f>
        <v>0</v>
      </c>
      <c r="IXJ7" s="240">
        <f>'Inbound SOS &amp; EOD'!JLP29</f>
        <v>0</v>
      </c>
      <c r="IXK7" s="240">
        <f>'Inbound SOS &amp; EOD'!JLQ29</f>
        <v>0</v>
      </c>
      <c r="IXL7" s="240">
        <f>'Inbound SOS &amp; EOD'!JLR29</f>
        <v>0</v>
      </c>
      <c r="IXM7" s="240">
        <f>'Inbound SOS &amp; EOD'!JLS29</f>
        <v>0</v>
      </c>
      <c r="IXN7" s="240">
        <f>'Inbound SOS &amp; EOD'!JLT29</f>
        <v>0</v>
      </c>
      <c r="IXO7" s="240">
        <f>'Inbound SOS &amp; EOD'!JLU29</f>
        <v>0</v>
      </c>
      <c r="IXP7" s="240">
        <f>'Inbound SOS &amp; EOD'!JLV29</f>
        <v>0</v>
      </c>
      <c r="IXQ7" s="240">
        <f>'Inbound SOS &amp; EOD'!JLW29</f>
        <v>0</v>
      </c>
      <c r="IXR7" s="240">
        <f>'Inbound SOS &amp; EOD'!JLX29</f>
        <v>0</v>
      </c>
      <c r="IXS7" s="240">
        <f>'Inbound SOS &amp; EOD'!JLY29</f>
        <v>0</v>
      </c>
      <c r="IXT7" s="240">
        <f>'Inbound SOS &amp; EOD'!JLZ29</f>
        <v>0</v>
      </c>
      <c r="IXU7" s="240">
        <f>'Inbound SOS &amp; EOD'!JMA29</f>
        <v>0</v>
      </c>
      <c r="IXV7" s="240">
        <f>'Inbound SOS &amp; EOD'!JMB29</f>
        <v>0</v>
      </c>
      <c r="IXW7" s="240">
        <f>'Inbound SOS &amp; EOD'!JMC29</f>
        <v>0</v>
      </c>
      <c r="IXX7" s="240">
        <f>'Inbound SOS &amp; EOD'!JMD29</f>
        <v>0</v>
      </c>
      <c r="IXY7" s="240">
        <f>'Inbound SOS &amp; EOD'!JME29</f>
        <v>0</v>
      </c>
      <c r="IXZ7" s="240">
        <f>'Inbound SOS &amp; EOD'!JMF29</f>
        <v>0</v>
      </c>
      <c r="IYA7" s="240">
        <f>'Inbound SOS &amp; EOD'!JMG29</f>
        <v>0</v>
      </c>
      <c r="IYB7" s="240">
        <f>'Inbound SOS &amp; EOD'!JMH29</f>
        <v>0</v>
      </c>
      <c r="IYC7" s="240">
        <f>'Inbound SOS &amp; EOD'!JMI29</f>
        <v>0</v>
      </c>
      <c r="IYD7" s="240">
        <f>'Inbound SOS &amp; EOD'!JMJ29</f>
        <v>0</v>
      </c>
      <c r="IYE7" s="240">
        <f>'Inbound SOS &amp; EOD'!JMK29</f>
        <v>0</v>
      </c>
      <c r="IYF7" s="240">
        <f>'Inbound SOS &amp; EOD'!JML29</f>
        <v>0</v>
      </c>
      <c r="IYG7" s="240">
        <f>'Inbound SOS &amp; EOD'!JMM29</f>
        <v>0</v>
      </c>
      <c r="IYH7" s="240">
        <f>'Inbound SOS &amp; EOD'!JMN29</f>
        <v>0</v>
      </c>
      <c r="IYI7" s="240">
        <f>'Inbound SOS &amp; EOD'!JMO29</f>
        <v>0</v>
      </c>
      <c r="IYJ7" s="240">
        <f>'Inbound SOS &amp; EOD'!JMP29</f>
        <v>0</v>
      </c>
      <c r="IYK7" s="240">
        <f>'Inbound SOS &amp; EOD'!JMQ29</f>
        <v>0</v>
      </c>
      <c r="IYL7" s="240">
        <f>'Inbound SOS &amp; EOD'!JMR29</f>
        <v>0</v>
      </c>
      <c r="IYM7" s="240">
        <f>'Inbound SOS &amp; EOD'!JMS29</f>
        <v>0</v>
      </c>
      <c r="IYN7" s="240">
        <f>'Inbound SOS &amp; EOD'!JMT29</f>
        <v>0</v>
      </c>
      <c r="IYO7" s="240">
        <f>'Inbound SOS &amp; EOD'!JMU29</f>
        <v>0</v>
      </c>
      <c r="IYP7" s="240">
        <f>'Inbound SOS &amp; EOD'!JMV29</f>
        <v>0</v>
      </c>
      <c r="IYQ7" s="240">
        <f>'Inbound SOS &amp; EOD'!JMW29</f>
        <v>0</v>
      </c>
      <c r="IYR7" s="240">
        <f>'Inbound SOS &amp; EOD'!JMX29</f>
        <v>0</v>
      </c>
      <c r="IYS7" s="240">
        <f>'Inbound SOS &amp; EOD'!JMY29</f>
        <v>0</v>
      </c>
      <c r="IYT7" s="240">
        <f>'Inbound SOS &amp; EOD'!JMZ29</f>
        <v>0</v>
      </c>
      <c r="IYU7" s="240">
        <f>'Inbound SOS &amp; EOD'!JNA29</f>
        <v>0</v>
      </c>
      <c r="IYV7" s="240">
        <f>'Inbound SOS &amp; EOD'!JNB29</f>
        <v>0</v>
      </c>
      <c r="IYW7" s="240">
        <f>'Inbound SOS &amp; EOD'!JNC29</f>
        <v>0</v>
      </c>
      <c r="IYX7" s="240">
        <f>'Inbound SOS &amp; EOD'!JND29</f>
        <v>0</v>
      </c>
      <c r="IYY7" s="240">
        <f>'Inbound SOS &amp; EOD'!JNE29</f>
        <v>0</v>
      </c>
      <c r="IYZ7" s="240">
        <f>'Inbound SOS &amp; EOD'!JNF29</f>
        <v>0</v>
      </c>
      <c r="IZA7" s="240">
        <f>'Inbound SOS &amp; EOD'!JNG29</f>
        <v>0</v>
      </c>
      <c r="IZB7" s="240">
        <f>'Inbound SOS &amp; EOD'!JNH29</f>
        <v>0</v>
      </c>
      <c r="IZC7" s="240">
        <f>'Inbound SOS &amp; EOD'!JNI29</f>
        <v>0</v>
      </c>
      <c r="IZD7" s="240">
        <f>'Inbound SOS &amp; EOD'!JNJ29</f>
        <v>0</v>
      </c>
      <c r="IZE7" s="240">
        <f>'Inbound SOS &amp; EOD'!JNK29</f>
        <v>0</v>
      </c>
      <c r="IZF7" s="240">
        <f>'Inbound SOS &amp; EOD'!JNL29</f>
        <v>0</v>
      </c>
      <c r="IZG7" s="240">
        <f>'Inbound SOS &amp; EOD'!JNM29</f>
        <v>0</v>
      </c>
      <c r="IZH7" s="240">
        <f>'Inbound SOS &amp; EOD'!JNN29</f>
        <v>0</v>
      </c>
      <c r="IZI7" s="240">
        <f>'Inbound SOS &amp; EOD'!JNO29</f>
        <v>0</v>
      </c>
      <c r="IZJ7" s="240">
        <f>'Inbound SOS &amp; EOD'!JNP29</f>
        <v>0</v>
      </c>
      <c r="IZK7" s="240">
        <f>'Inbound SOS &amp; EOD'!JNQ29</f>
        <v>0</v>
      </c>
      <c r="IZL7" s="240">
        <f>'Inbound SOS &amp; EOD'!JNR29</f>
        <v>0</v>
      </c>
      <c r="IZM7" s="240">
        <f>'Inbound SOS &amp; EOD'!JNS29</f>
        <v>0</v>
      </c>
      <c r="IZN7" s="240">
        <f>'Inbound SOS &amp; EOD'!JNT29</f>
        <v>0</v>
      </c>
      <c r="IZO7" s="240">
        <f>'Inbound SOS &amp; EOD'!JNU29</f>
        <v>0</v>
      </c>
      <c r="IZP7" s="240">
        <f>'Inbound SOS &amp; EOD'!JNV29</f>
        <v>0</v>
      </c>
      <c r="IZQ7" s="240">
        <f>'Inbound SOS &amp; EOD'!JNW29</f>
        <v>0</v>
      </c>
      <c r="IZR7" s="240">
        <f>'Inbound SOS &amp; EOD'!JNX29</f>
        <v>0</v>
      </c>
      <c r="IZS7" s="240">
        <f>'Inbound SOS &amp; EOD'!JNY29</f>
        <v>0</v>
      </c>
      <c r="IZT7" s="240">
        <f>'Inbound SOS &amp; EOD'!JNZ29</f>
        <v>0</v>
      </c>
      <c r="IZU7" s="240">
        <f>'Inbound SOS &amp; EOD'!JOA29</f>
        <v>0</v>
      </c>
      <c r="IZV7" s="240">
        <f>'Inbound SOS &amp; EOD'!JOB29</f>
        <v>0</v>
      </c>
      <c r="IZW7" s="240">
        <f>'Inbound SOS &amp; EOD'!JOC29</f>
        <v>0</v>
      </c>
      <c r="IZX7" s="240">
        <f>'Inbound SOS &amp; EOD'!JOD29</f>
        <v>0</v>
      </c>
      <c r="IZY7" s="240">
        <f>'Inbound SOS &amp; EOD'!JOE29</f>
        <v>0</v>
      </c>
      <c r="IZZ7" s="240">
        <f>'Inbound SOS &amp; EOD'!JOF29</f>
        <v>0</v>
      </c>
      <c r="JAA7" s="240">
        <f>'Inbound SOS &amp; EOD'!JOG29</f>
        <v>0</v>
      </c>
      <c r="JAB7" s="240">
        <f>'Inbound SOS &amp; EOD'!JOH29</f>
        <v>0</v>
      </c>
      <c r="JAC7" s="240">
        <f>'Inbound SOS &amp; EOD'!JOI29</f>
        <v>0</v>
      </c>
      <c r="JAD7" s="240">
        <f>'Inbound SOS &amp; EOD'!JOJ29</f>
        <v>0</v>
      </c>
      <c r="JAE7" s="240">
        <f>'Inbound SOS &amp; EOD'!JOK29</f>
        <v>0</v>
      </c>
      <c r="JAF7" s="240">
        <f>'Inbound SOS &amp; EOD'!JOL29</f>
        <v>0</v>
      </c>
      <c r="JAG7" s="240">
        <f>'Inbound SOS &amp; EOD'!JOM29</f>
        <v>0</v>
      </c>
      <c r="JAH7" s="240">
        <f>'Inbound SOS &amp; EOD'!JON29</f>
        <v>0</v>
      </c>
      <c r="JAI7" s="240">
        <f>'Inbound SOS &amp; EOD'!JOO29</f>
        <v>0</v>
      </c>
      <c r="JAJ7" s="240">
        <f>'Inbound SOS &amp; EOD'!JOP29</f>
        <v>0</v>
      </c>
      <c r="JAK7" s="240">
        <f>'Inbound SOS &amp; EOD'!JOQ29</f>
        <v>0</v>
      </c>
      <c r="JAL7" s="240">
        <f>'Inbound SOS &amp; EOD'!JOR29</f>
        <v>0</v>
      </c>
      <c r="JAM7" s="240">
        <f>'Inbound SOS &amp; EOD'!JOS29</f>
        <v>0</v>
      </c>
      <c r="JAN7" s="240">
        <f>'Inbound SOS &amp; EOD'!JOT29</f>
        <v>0</v>
      </c>
      <c r="JAO7" s="240">
        <f>'Inbound SOS &amp; EOD'!JOU29</f>
        <v>0</v>
      </c>
      <c r="JAP7" s="240">
        <f>'Inbound SOS &amp; EOD'!JOV29</f>
        <v>0</v>
      </c>
      <c r="JAQ7" s="240">
        <f>'Inbound SOS &amp; EOD'!JOW29</f>
        <v>0</v>
      </c>
      <c r="JAR7" s="240">
        <f>'Inbound SOS &amp; EOD'!JOX29</f>
        <v>0</v>
      </c>
      <c r="JAS7" s="240">
        <f>'Inbound SOS &amp; EOD'!JOY29</f>
        <v>0</v>
      </c>
      <c r="JAT7" s="240">
        <f>'Inbound SOS &amp; EOD'!JOZ29</f>
        <v>0</v>
      </c>
      <c r="JAU7" s="240">
        <f>'Inbound SOS &amp; EOD'!JPA29</f>
        <v>0</v>
      </c>
      <c r="JAV7" s="240">
        <f>'Inbound SOS &amp; EOD'!JPB29</f>
        <v>0</v>
      </c>
      <c r="JAW7" s="240">
        <f>'Inbound SOS &amp; EOD'!JPC29</f>
        <v>0</v>
      </c>
      <c r="JAX7" s="240">
        <f>'Inbound SOS &amp; EOD'!JPD29</f>
        <v>0</v>
      </c>
      <c r="JAY7" s="240">
        <f>'Inbound SOS &amp; EOD'!JPE29</f>
        <v>0</v>
      </c>
      <c r="JAZ7" s="240">
        <f>'Inbound SOS &amp; EOD'!JPF29</f>
        <v>0</v>
      </c>
      <c r="JBA7" s="240">
        <f>'Inbound SOS &amp; EOD'!JPG29</f>
        <v>0</v>
      </c>
      <c r="JBB7" s="240">
        <f>'Inbound SOS &amp; EOD'!JPH29</f>
        <v>0</v>
      </c>
      <c r="JBC7" s="240">
        <f>'Inbound SOS &amp; EOD'!JPI29</f>
        <v>0</v>
      </c>
      <c r="JBD7" s="240">
        <f>'Inbound SOS &amp; EOD'!JPJ29</f>
        <v>0</v>
      </c>
      <c r="JBE7" s="240">
        <f>'Inbound SOS &amp; EOD'!JPK29</f>
        <v>0</v>
      </c>
      <c r="JBF7" s="240">
        <f>'Inbound SOS &amp; EOD'!JPL29</f>
        <v>0</v>
      </c>
      <c r="JBG7" s="240">
        <f>'Inbound SOS &amp; EOD'!JPM29</f>
        <v>0</v>
      </c>
      <c r="JBH7" s="240">
        <f>'Inbound SOS &amp; EOD'!JPN29</f>
        <v>0</v>
      </c>
      <c r="JBI7" s="240">
        <f>'Inbound SOS &amp; EOD'!JPO29</f>
        <v>0</v>
      </c>
      <c r="JBJ7" s="240">
        <f>'Inbound SOS &amp; EOD'!JPP29</f>
        <v>0</v>
      </c>
      <c r="JBK7" s="240">
        <f>'Inbound SOS &amp; EOD'!JPQ29</f>
        <v>0</v>
      </c>
      <c r="JBL7" s="240">
        <f>'Inbound SOS &amp; EOD'!JPR29</f>
        <v>0</v>
      </c>
      <c r="JBM7" s="240">
        <f>'Inbound SOS &amp; EOD'!JPS29</f>
        <v>0</v>
      </c>
      <c r="JBN7" s="240">
        <f>'Inbound SOS &amp; EOD'!JPT29</f>
        <v>0</v>
      </c>
      <c r="JBO7" s="240">
        <f>'Inbound SOS &amp; EOD'!JPU29</f>
        <v>0</v>
      </c>
      <c r="JBP7" s="240">
        <f>'Inbound SOS &amp; EOD'!JPV29</f>
        <v>0</v>
      </c>
      <c r="JBQ7" s="240">
        <f>'Inbound SOS &amp; EOD'!JPW29</f>
        <v>0</v>
      </c>
      <c r="JBR7" s="240">
        <f>'Inbound SOS &amp; EOD'!JPX29</f>
        <v>0</v>
      </c>
      <c r="JBS7" s="240">
        <f>'Inbound SOS &amp; EOD'!JPY29</f>
        <v>0</v>
      </c>
      <c r="JBT7" s="240">
        <f>'Inbound SOS &amp; EOD'!JPZ29</f>
        <v>0</v>
      </c>
      <c r="JBU7" s="240">
        <f>'Inbound SOS &amp; EOD'!JQA29</f>
        <v>0</v>
      </c>
      <c r="JBV7" s="240">
        <f>'Inbound SOS &amp; EOD'!JQB29</f>
        <v>0</v>
      </c>
      <c r="JBW7" s="240">
        <f>'Inbound SOS &amp; EOD'!JQC29</f>
        <v>0</v>
      </c>
      <c r="JBX7" s="240">
        <f>'Inbound SOS &amp; EOD'!JQD29</f>
        <v>0</v>
      </c>
      <c r="JBY7" s="240">
        <f>'Inbound SOS &amp; EOD'!JQE29</f>
        <v>0</v>
      </c>
      <c r="JBZ7" s="240">
        <f>'Inbound SOS &amp; EOD'!JQF29</f>
        <v>0</v>
      </c>
      <c r="JCA7" s="240">
        <f>'Inbound SOS &amp; EOD'!JQG29</f>
        <v>0</v>
      </c>
      <c r="JCB7" s="240">
        <f>'Inbound SOS &amp; EOD'!JQH29</f>
        <v>0</v>
      </c>
      <c r="JCC7" s="240">
        <f>'Inbound SOS &amp; EOD'!JQI29</f>
        <v>0</v>
      </c>
      <c r="JCD7" s="240">
        <f>'Inbound SOS &amp; EOD'!JQJ29</f>
        <v>0</v>
      </c>
      <c r="JCE7" s="240">
        <f>'Inbound SOS &amp; EOD'!JQK29</f>
        <v>0</v>
      </c>
      <c r="JCF7" s="240">
        <f>'Inbound SOS &amp; EOD'!JQL29</f>
        <v>0</v>
      </c>
      <c r="JCG7" s="240">
        <f>'Inbound SOS &amp; EOD'!JQM29</f>
        <v>0</v>
      </c>
      <c r="JCH7" s="240">
        <f>'Inbound SOS &amp; EOD'!JQN29</f>
        <v>0</v>
      </c>
      <c r="JCI7" s="240">
        <f>'Inbound SOS &amp; EOD'!JQO29</f>
        <v>0</v>
      </c>
      <c r="JCJ7" s="240">
        <f>'Inbound SOS &amp; EOD'!JQP29</f>
        <v>0</v>
      </c>
      <c r="JCK7" s="240">
        <f>'Inbound SOS &amp; EOD'!JQQ29</f>
        <v>0</v>
      </c>
      <c r="JCL7" s="240">
        <f>'Inbound SOS &amp; EOD'!JQR29</f>
        <v>0</v>
      </c>
      <c r="JCM7" s="240">
        <f>'Inbound SOS &amp; EOD'!JQS29</f>
        <v>0</v>
      </c>
      <c r="JCN7" s="240">
        <f>'Inbound SOS &amp; EOD'!JQT29</f>
        <v>0</v>
      </c>
      <c r="JCO7" s="240">
        <f>'Inbound SOS &amp; EOD'!JQU29</f>
        <v>0</v>
      </c>
      <c r="JCP7" s="240">
        <f>'Inbound SOS &amp; EOD'!JQV29</f>
        <v>0</v>
      </c>
      <c r="JCQ7" s="240">
        <f>'Inbound SOS &amp; EOD'!JQW29</f>
        <v>0</v>
      </c>
      <c r="JCR7" s="240">
        <f>'Inbound SOS &amp; EOD'!JQX29</f>
        <v>0</v>
      </c>
      <c r="JCS7" s="240">
        <f>'Inbound SOS &amp; EOD'!JQY29</f>
        <v>0</v>
      </c>
      <c r="JCT7" s="240">
        <f>'Inbound SOS &amp; EOD'!JQZ29</f>
        <v>0</v>
      </c>
      <c r="JCU7" s="240">
        <f>'Inbound SOS &amp; EOD'!JRA29</f>
        <v>0</v>
      </c>
      <c r="JCV7" s="240">
        <f>'Inbound SOS &amp; EOD'!JRB29</f>
        <v>0</v>
      </c>
      <c r="JCW7" s="240">
        <f>'Inbound SOS &amp; EOD'!JRC29</f>
        <v>0</v>
      </c>
      <c r="JCX7" s="240">
        <f>'Inbound SOS &amp; EOD'!JRD29</f>
        <v>0</v>
      </c>
      <c r="JCY7" s="240">
        <f>'Inbound SOS &amp; EOD'!JRE29</f>
        <v>0</v>
      </c>
      <c r="JCZ7" s="240">
        <f>'Inbound SOS &amp; EOD'!JRF29</f>
        <v>0</v>
      </c>
      <c r="JDA7" s="240">
        <f>'Inbound SOS &amp; EOD'!JRG29</f>
        <v>0</v>
      </c>
      <c r="JDB7" s="240">
        <f>'Inbound SOS &amp; EOD'!JRH29</f>
        <v>0</v>
      </c>
      <c r="JDC7" s="240">
        <f>'Inbound SOS &amp; EOD'!JRI29</f>
        <v>0</v>
      </c>
      <c r="JDD7" s="240">
        <f>'Inbound SOS &amp; EOD'!JRJ29</f>
        <v>0</v>
      </c>
      <c r="JDE7" s="240">
        <f>'Inbound SOS &amp; EOD'!JRK29</f>
        <v>0</v>
      </c>
      <c r="JDF7" s="240">
        <f>'Inbound SOS &amp; EOD'!JRL29</f>
        <v>0</v>
      </c>
      <c r="JDG7" s="240">
        <f>'Inbound SOS &amp; EOD'!JRM29</f>
        <v>0</v>
      </c>
      <c r="JDH7" s="240">
        <f>'Inbound SOS &amp; EOD'!JRN29</f>
        <v>0</v>
      </c>
      <c r="JDI7" s="240">
        <f>'Inbound SOS &amp; EOD'!JRO29</f>
        <v>0</v>
      </c>
      <c r="JDJ7" s="240">
        <f>'Inbound SOS &amp; EOD'!JRP29</f>
        <v>0</v>
      </c>
      <c r="JDK7" s="240">
        <f>'Inbound SOS &amp; EOD'!JRQ29</f>
        <v>0</v>
      </c>
      <c r="JDL7" s="240">
        <f>'Inbound SOS &amp; EOD'!JRR29</f>
        <v>0</v>
      </c>
      <c r="JDM7" s="240">
        <f>'Inbound SOS &amp; EOD'!JRS29</f>
        <v>0</v>
      </c>
      <c r="JDN7" s="240">
        <f>'Inbound SOS &amp; EOD'!JRT29</f>
        <v>0</v>
      </c>
      <c r="JDO7" s="240">
        <f>'Inbound SOS &amp; EOD'!JRU29</f>
        <v>0</v>
      </c>
      <c r="JDP7" s="240">
        <f>'Inbound SOS &amp; EOD'!JRV29</f>
        <v>0</v>
      </c>
      <c r="JDQ7" s="240">
        <f>'Inbound SOS &amp; EOD'!JRW29</f>
        <v>0</v>
      </c>
      <c r="JDR7" s="240">
        <f>'Inbound SOS &amp; EOD'!JRX29</f>
        <v>0</v>
      </c>
      <c r="JDS7" s="240">
        <f>'Inbound SOS &amp; EOD'!JRY29</f>
        <v>0</v>
      </c>
      <c r="JDT7" s="240">
        <f>'Inbound SOS &amp; EOD'!JRZ29</f>
        <v>0</v>
      </c>
      <c r="JDU7" s="240">
        <f>'Inbound SOS &amp; EOD'!JSA29</f>
        <v>0</v>
      </c>
      <c r="JDV7" s="240">
        <f>'Inbound SOS &amp; EOD'!JSB29</f>
        <v>0</v>
      </c>
      <c r="JDW7" s="240">
        <f>'Inbound SOS &amp; EOD'!JSC29</f>
        <v>0</v>
      </c>
      <c r="JDX7" s="240">
        <f>'Inbound SOS &amp; EOD'!JSD29</f>
        <v>0</v>
      </c>
      <c r="JDY7" s="240">
        <f>'Inbound SOS &amp; EOD'!JSE29</f>
        <v>0</v>
      </c>
      <c r="JDZ7" s="240">
        <f>'Inbound SOS &amp; EOD'!JSF29</f>
        <v>0</v>
      </c>
      <c r="JEA7" s="240">
        <f>'Inbound SOS &amp; EOD'!JSG29</f>
        <v>0</v>
      </c>
      <c r="JEB7" s="240">
        <f>'Inbound SOS &amp; EOD'!JSH29</f>
        <v>0</v>
      </c>
      <c r="JEC7" s="240">
        <f>'Inbound SOS &amp; EOD'!JSI29</f>
        <v>0</v>
      </c>
      <c r="JED7" s="240">
        <f>'Inbound SOS &amp; EOD'!JSJ29</f>
        <v>0</v>
      </c>
      <c r="JEE7" s="240">
        <f>'Inbound SOS &amp; EOD'!JSK29</f>
        <v>0</v>
      </c>
      <c r="JEF7" s="240">
        <f>'Inbound SOS &amp; EOD'!JSL29</f>
        <v>0</v>
      </c>
      <c r="JEG7" s="240">
        <f>'Inbound SOS &amp; EOD'!JSM29</f>
        <v>0</v>
      </c>
      <c r="JEH7" s="240">
        <f>'Inbound SOS &amp; EOD'!JSN29</f>
        <v>0</v>
      </c>
      <c r="JEI7" s="240">
        <f>'Inbound SOS &amp; EOD'!JSO29</f>
        <v>0</v>
      </c>
      <c r="JEJ7" s="240">
        <f>'Inbound SOS &amp; EOD'!JSP29</f>
        <v>0</v>
      </c>
      <c r="JEK7" s="240">
        <f>'Inbound SOS &amp; EOD'!JSQ29</f>
        <v>0</v>
      </c>
      <c r="JEL7" s="240">
        <f>'Inbound SOS &amp; EOD'!JSR29</f>
        <v>0</v>
      </c>
      <c r="JEM7" s="240">
        <f>'Inbound SOS &amp; EOD'!JSS29</f>
        <v>0</v>
      </c>
      <c r="JEN7" s="240">
        <f>'Inbound SOS &amp; EOD'!JST29</f>
        <v>0</v>
      </c>
      <c r="JEO7" s="240">
        <f>'Inbound SOS &amp; EOD'!JSU29</f>
        <v>0</v>
      </c>
      <c r="JEP7" s="240">
        <f>'Inbound SOS &amp; EOD'!JSV29</f>
        <v>0</v>
      </c>
      <c r="JEQ7" s="240">
        <f>'Inbound SOS &amp; EOD'!JSW29</f>
        <v>0</v>
      </c>
      <c r="JER7" s="240">
        <f>'Inbound SOS &amp; EOD'!JSX29</f>
        <v>0</v>
      </c>
      <c r="JES7" s="240">
        <f>'Inbound SOS &amp; EOD'!JSY29</f>
        <v>0</v>
      </c>
      <c r="JET7" s="240">
        <f>'Inbound SOS &amp; EOD'!JSZ29</f>
        <v>0</v>
      </c>
      <c r="JEU7" s="240">
        <f>'Inbound SOS &amp; EOD'!JTA29</f>
        <v>0</v>
      </c>
      <c r="JEV7" s="240">
        <f>'Inbound SOS &amp; EOD'!JTB29</f>
        <v>0</v>
      </c>
      <c r="JEW7" s="240">
        <f>'Inbound SOS &amp; EOD'!JTC29</f>
        <v>0</v>
      </c>
      <c r="JEX7" s="240">
        <f>'Inbound SOS &amp; EOD'!JTD29</f>
        <v>0</v>
      </c>
      <c r="JEY7" s="240">
        <f>'Inbound SOS &amp; EOD'!JTE29</f>
        <v>0</v>
      </c>
      <c r="JEZ7" s="240">
        <f>'Inbound SOS &amp; EOD'!JTF29</f>
        <v>0</v>
      </c>
      <c r="JFA7" s="240">
        <f>'Inbound SOS &amp; EOD'!JTG29</f>
        <v>0</v>
      </c>
      <c r="JFB7" s="240">
        <f>'Inbound SOS &amp; EOD'!JTH29</f>
        <v>0</v>
      </c>
      <c r="JFC7" s="240">
        <f>'Inbound SOS &amp; EOD'!JTI29</f>
        <v>0</v>
      </c>
      <c r="JFD7" s="240">
        <f>'Inbound SOS &amp; EOD'!JTJ29</f>
        <v>0</v>
      </c>
      <c r="JFE7" s="240">
        <f>'Inbound SOS &amp; EOD'!JTK29</f>
        <v>0</v>
      </c>
      <c r="JFF7" s="240">
        <f>'Inbound SOS &amp; EOD'!JTL29</f>
        <v>0</v>
      </c>
      <c r="JFG7" s="240">
        <f>'Inbound SOS &amp; EOD'!JTM29</f>
        <v>0</v>
      </c>
      <c r="JFH7" s="240">
        <f>'Inbound SOS &amp; EOD'!JTN29</f>
        <v>0</v>
      </c>
      <c r="JFI7" s="240">
        <f>'Inbound SOS &amp; EOD'!JTO29</f>
        <v>0</v>
      </c>
      <c r="JFJ7" s="240">
        <f>'Inbound SOS &amp; EOD'!JTP29</f>
        <v>0</v>
      </c>
      <c r="JFK7" s="240">
        <f>'Inbound SOS &amp; EOD'!JTQ29</f>
        <v>0</v>
      </c>
      <c r="JFL7" s="240">
        <f>'Inbound SOS &amp; EOD'!JTR29</f>
        <v>0</v>
      </c>
      <c r="JFM7" s="240">
        <f>'Inbound SOS &amp; EOD'!JTS29</f>
        <v>0</v>
      </c>
      <c r="JFN7" s="240">
        <f>'Inbound SOS &amp; EOD'!JTT29</f>
        <v>0</v>
      </c>
      <c r="JFO7" s="240">
        <f>'Inbound SOS &amp; EOD'!JTU29</f>
        <v>0</v>
      </c>
      <c r="JFP7" s="240">
        <f>'Inbound SOS &amp; EOD'!JTV29</f>
        <v>0</v>
      </c>
      <c r="JFQ7" s="240">
        <f>'Inbound SOS &amp; EOD'!JTW29</f>
        <v>0</v>
      </c>
      <c r="JFR7" s="240">
        <f>'Inbound SOS &amp; EOD'!JTX29</f>
        <v>0</v>
      </c>
      <c r="JFS7" s="240">
        <f>'Inbound SOS &amp; EOD'!JTY29</f>
        <v>0</v>
      </c>
      <c r="JFT7" s="240">
        <f>'Inbound SOS &amp; EOD'!JTZ29</f>
        <v>0</v>
      </c>
      <c r="JFU7" s="240">
        <f>'Inbound SOS &amp; EOD'!JUA29</f>
        <v>0</v>
      </c>
      <c r="JFV7" s="240">
        <f>'Inbound SOS &amp; EOD'!JUB29</f>
        <v>0</v>
      </c>
      <c r="JFW7" s="240">
        <f>'Inbound SOS &amp; EOD'!JUC29</f>
        <v>0</v>
      </c>
      <c r="JFX7" s="240">
        <f>'Inbound SOS &amp; EOD'!JUD29</f>
        <v>0</v>
      </c>
      <c r="JFY7" s="240">
        <f>'Inbound SOS &amp; EOD'!JUE29</f>
        <v>0</v>
      </c>
      <c r="JFZ7" s="240">
        <f>'Inbound SOS &amp; EOD'!JUF29</f>
        <v>0</v>
      </c>
      <c r="JGA7" s="240">
        <f>'Inbound SOS &amp; EOD'!JUG29</f>
        <v>0</v>
      </c>
      <c r="JGB7" s="240">
        <f>'Inbound SOS &amp; EOD'!JUH29</f>
        <v>0</v>
      </c>
      <c r="JGC7" s="240">
        <f>'Inbound SOS &amp; EOD'!JUI29</f>
        <v>0</v>
      </c>
      <c r="JGD7" s="240">
        <f>'Inbound SOS &amp; EOD'!JUJ29</f>
        <v>0</v>
      </c>
      <c r="JGE7" s="240">
        <f>'Inbound SOS &amp; EOD'!JUK29</f>
        <v>0</v>
      </c>
      <c r="JGF7" s="240">
        <f>'Inbound SOS &amp; EOD'!JUL29</f>
        <v>0</v>
      </c>
      <c r="JGG7" s="240">
        <f>'Inbound SOS &amp; EOD'!JUM29</f>
        <v>0</v>
      </c>
      <c r="JGH7" s="240">
        <f>'Inbound SOS &amp; EOD'!JUN29</f>
        <v>0</v>
      </c>
      <c r="JGI7" s="240">
        <f>'Inbound SOS &amp; EOD'!JUO29</f>
        <v>0</v>
      </c>
      <c r="JGJ7" s="240">
        <f>'Inbound SOS &amp; EOD'!JUP29</f>
        <v>0</v>
      </c>
      <c r="JGK7" s="240">
        <f>'Inbound SOS &amp; EOD'!JUQ29</f>
        <v>0</v>
      </c>
      <c r="JGL7" s="240">
        <f>'Inbound SOS &amp; EOD'!JUR29</f>
        <v>0</v>
      </c>
      <c r="JGM7" s="240">
        <f>'Inbound SOS &amp; EOD'!JUS29</f>
        <v>0</v>
      </c>
      <c r="JGN7" s="240">
        <f>'Inbound SOS &amp; EOD'!JUT29</f>
        <v>0</v>
      </c>
      <c r="JGO7" s="240">
        <f>'Inbound SOS &amp; EOD'!JUU29</f>
        <v>0</v>
      </c>
      <c r="JGP7" s="240">
        <f>'Inbound SOS &amp; EOD'!JUV29</f>
        <v>0</v>
      </c>
      <c r="JGQ7" s="240">
        <f>'Inbound SOS &amp; EOD'!JUW29</f>
        <v>0</v>
      </c>
      <c r="JGR7" s="240">
        <f>'Inbound SOS &amp; EOD'!JUX29</f>
        <v>0</v>
      </c>
      <c r="JGS7" s="240">
        <f>'Inbound SOS &amp; EOD'!JUY29</f>
        <v>0</v>
      </c>
      <c r="JGT7" s="240">
        <f>'Inbound SOS &amp; EOD'!JUZ29</f>
        <v>0</v>
      </c>
      <c r="JGU7" s="240">
        <f>'Inbound SOS &amp; EOD'!JVA29</f>
        <v>0</v>
      </c>
      <c r="JGV7" s="240">
        <f>'Inbound SOS &amp; EOD'!JVB29</f>
        <v>0</v>
      </c>
      <c r="JGW7" s="240">
        <f>'Inbound SOS &amp; EOD'!JVC29</f>
        <v>0</v>
      </c>
      <c r="JGX7" s="240">
        <f>'Inbound SOS &amp; EOD'!JVD29</f>
        <v>0</v>
      </c>
      <c r="JGY7" s="240">
        <f>'Inbound SOS &amp; EOD'!JVE29</f>
        <v>0</v>
      </c>
      <c r="JGZ7" s="240">
        <f>'Inbound SOS &amp; EOD'!JVF29</f>
        <v>0</v>
      </c>
      <c r="JHA7" s="240">
        <f>'Inbound SOS &amp; EOD'!JVG29</f>
        <v>0</v>
      </c>
      <c r="JHB7" s="240">
        <f>'Inbound SOS &amp; EOD'!JVH29</f>
        <v>0</v>
      </c>
      <c r="JHC7" s="240">
        <f>'Inbound SOS &amp; EOD'!JVI29</f>
        <v>0</v>
      </c>
      <c r="JHD7" s="240">
        <f>'Inbound SOS &amp; EOD'!JVJ29</f>
        <v>0</v>
      </c>
      <c r="JHE7" s="240">
        <f>'Inbound SOS &amp; EOD'!JVK29</f>
        <v>0</v>
      </c>
      <c r="JHF7" s="240">
        <f>'Inbound SOS &amp; EOD'!JVL29</f>
        <v>0</v>
      </c>
      <c r="JHG7" s="240">
        <f>'Inbound SOS &amp; EOD'!JVM29</f>
        <v>0</v>
      </c>
      <c r="JHH7" s="240">
        <f>'Inbound SOS &amp; EOD'!JVN29</f>
        <v>0</v>
      </c>
      <c r="JHI7" s="240">
        <f>'Inbound SOS &amp; EOD'!JVO29</f>
        <v>0</v>
      </c>
      <c r="JHJ7" s="240">
        <f>'Inbound SOS &amp; EOD'!JVP29</f>
        <v>0</v>
      </c>
      <c r="JHK7" s="240">
        <f>'Inbound SOS &amp; EOD'!JVQ29</f>
        <v>0</v>
      </c>
      <c r="JHL7" s="240">
        <f>'Inbound SOS &amp; EOD'!JVR29</f>
        <v>0</v>
      </c>
      <c r="JHM7" s="240">
        <f>'Inbound SOS &amp; EOD'!JVS29</f>
        <v>0</v>
      </c>
      <c r="JHN7" s="240">
        <f>'Inbound SOS &amp; EOD'!JVT29</f>
        <v>0</v>
      </c>
      <c r="JHO7" s="240">
        <f>'Inbound SOS &amp; EOD'!JVU29</f>
        <v>0</v>
      </c>
      <c r="JHP7" s="240">
        <f>'Inbound SOS &amp; EOD'!JVV29</f>
        <v>0</v>
      </c>
      <c r="JHQ7" s="240">
        <f>'Inbound SOS &amp; EOD'!JVW29</f>
        <v>0</v>
      </c>
      <c r="JHR7" s="240">
        <f>'Inbound SOS &amp; EOD'!JVX29</f>
        <v>0</v>
      </c>
      <c r="JHS7" s="240">
        <f>'Inbound SOS &amp; EOD'!JVY29</f>
        <v>0</v>
      </c>
      <c r="JHT7" s="240">
        <f>'Inbound SOS &amp; EOD'!JVZ29</f>
        <v>0</v>
      </c>
      <c r="JHU7" s="240">
        <f>'Inbound SOS &amp; EOD'!JWA29</f>
        <v>0</v>
      </c>
      <c r="JHV7" s="240">
        <f>'Inbound SOS &amp; EOD'!JWB29</f>
        <v>0</v>
      </c>
      <c r="JHW7" s="240">
        <f>'Inbound SOS &amp; EOD'!JWC29</f>
        <v>0</v>
      </c>
      <c r="JHX7" s="240">
        <f>'Inbound SOS &amp; EOD'!JWD29</f>
        <v>0</v>
      </c>
      <c r="JHY7" s="240">
        <f>'Inbound SOS &amp; EOD'!JWE29</f>
        <v>0</v>
      </c>
      <c r="JHZ7" s="240">
        <f>'Inbound SOS &amp; EOD'!JWF29</f>
        <v>0</v>
      </c>
      <c r="JIA7" s="240">
        <f>'Inbound SOS &amp; EOD'!JWG29</f>
        <v>0</v>
      </c>
      <c r="JIB7" s="240">
        <f>'Inbound SOS &amp; EOD'!JWH29</f>
        <v>0</v>
      </c>
      <c r="JIC7" s="240">
        <f>'Inbound SOS &amp; EOD'!JWI29</f>
        <v>0</v>
      </c>
      <c r="JID7" s="240">
        <f>'Inbound SOS &amp; EOD'!JWJ29</f>
        <v>0</v>
      </c>
      <c r="JIE7" s="240">
        <f>'Inbound SOS &amp; EOD'!JWK29</f>
        <v>0</v>
      </c>
      <c r="JIF7" s="240">
        <f>'Inbound SOS &amp; EOD'!JWL29</f>
        <v>0</v>
      </c>
      <c r="JIG7" s="240">
        <f>'Inbound SOS &amp; EOD'!JWM29</f>
        <v>0</v>
      </c>
      <c r="JIH7" s="240">
        <f>'Inbound SOS &amp; EOD'!JWN29</f>
        <v>0</v>
      </c>
      <c r="JII7" s="240">
        <f>'Inbound SOS &amp; EOD'!JWO29</f>
        <v>0</v>
      </c>
      <c r="JIJ7" s="240">
        <f>'Inbound SOS &amp; EOD'!JWP29</f>
        <v>0</v>
      </c>
      <c r="JIK7" s="240">
        <f>'Inbound SOS &amp; EOD'!JWQ29</f>
        <v>0</v>
      </c>
      <c r="JIL7" s="240">
        <f>'Inbound SOS &amp; EOD'!JWR29</f>
        <v>0</v>
      </c>
      <c r="JIM7" s="240">
        <f>'Inbound SOS &amp; EOD'!JWS29</f>
        <v>0</v>
      </c>
      <c r="JIN7" s="240">
        <f>'Inbound SOS &amp; EOD'!JWT29</f>
        <v>0</v>
      </c>
      <c r="JIO7" s="240">
        <f>'Inbound SOS &amp; EOD'!JWU29</f>
        <v>0</v>
      </c>
      <c r="JIP7" s="240">
        <f>'Inbound SOS &amp; EOD'!JWV29</f>
        <v>0</v>
      </c>
      <c r="JIQ7" s="240">
        <f>'Inbound SOS &amp; EOD'!JWW29</f>
        <v>0</v>
      </c>
      <c r="JIR7" s="240">
        <f>'Inbound SOS &amp; EOD'!JWX29</f>
        <v>0</v>
      </c>
      <c r="JIS7" s="240">
        <f>'Inbound SOS &amp; EOD'!JWY29</f>
        <v>0</v>
      </c>
      <c r="JIT7" s="240">
        <f>'Inbound SOS &amp; EOD'!JWZ29</f>
        <v>0</v>
      </c>
      <c r="JIU7" s="240">
        <f>'Inbound SOS &amp; EOD'!JXA29</f>
        <v>0</v>
      </c>
      <c r="JIV7" s="240">
        <f>'Inbound SOS &amp; EOD'!JXB29</f>
        <v>0</v>
      </c>
      <c r="JIW7" s="240">
        <f>'Inbound SOS &amp; EOD'!JXC29</f>
        <v>0</v>
      </c>
      <c r="JIX7" s="240">
        <f>'Inbound SOS &amp; EOD'!JXD29</f>
        <v>0</v>
      </c>
      <c r="JIY7" s="240">
        <f>'Inbound SOS &amp; EOD'!JXE29</f>
        <v>0</v>
      </c>
      <c r="JIZ7" s="240">
        <f>'Inbound SOS &amp; EOD'!JXF29</f>
        <v>0</v>
      </c>
      <c r="JJA7" s="240">
        <f>'Inbound SOS &amp; EOD'!JXG29</f>
        <v>0</v>
      </c>
      <c r="JJB7" s="240">
        <f>'Inbound SOS &amp; EOD'!JXH29</f>
        <v>0</v>
      </c>
      <c r="JJC7" s="240">
        <f>'Inbound SOS &amp; EOD'!JXI29</f>
        <v>0</v>
      </c>
      <c r="JJD7" s="240">
        <f>'Inbound SOS &amp; EOD'!JXJ29</f>
        <v>0</v>
      </c>
      <c r="JJE7" s="240">
        <f>'Inbound SOS &amp; EOD'!JXK29</f>
        <v>0</v>
      </c>
      <c r="JJF7" s="240">
        <f>'Inbound SOS &amp; EOD'!JXL29</f>
        <v>0</v>
      </c>
      <c r="JJG7" s="240">
        <f>'Inbound SOS &amp; EOD'!JXM29</f>
        <v>0</v>
      </c>
      <c r="JJH7" s="240">
        <f>'Inbound SOS &amp; EOD'!JXN29</f>
        <v>0</v>
      </c>
      <c r="JJI7" s="240">
        <f>'Inbound SOS &amp; EOD'!JXO29</f>
        <v>0</v>
      </c>
      <c r="JJJ7" s="240">
        <f>'Inbound SOS &amp; EOD'!JXP29</f>
        <v>0</v>
      </c>
      <c r="JJK7" s="240">
        <f>'Inbound SOS &amp; EOD'!JXQ29</f>
        <v>0</v>
      </c>
      <c r="JJL7" s="240">
        <f>'Inbound SOS &amp; EOD'!JXR29</f>
        <v>0</v>
      </c>
      <c r="JJM7" s="240">
        <f>'Inbound SOS &amp; EOD'!JXS29</f>
        <v>0</v>
      </c>
      <c r="JJN7" s="240">
        <f>'Inbound SOS &amp; EOD'!JXT29</f>
        <v>0</v>
      </c>
      <c r="JJO7" s="240">
        <f>'Inbound SOS &amp; EOD'!JXU29</f>
        <v>0</v>
      </c>
      <c r="JJP7" s="240">
        <f>'Inbound SOS &amp; EOD'!JXV29</f>
        <v>0</v>
      </c>
      <c r="JJQ7" s="240">
        <f>'Inbound SOS &amp; EOD'!JXW29</f>
        <v>0</v>
      </c>
      <c r="JJR7" s="240">
        <f>'Inbound SOS &amp; EOD'!JXX29</f>
        <v>0</v>
      </c>
      <c r="JJS7" s="240">
        <f>'Inbound SOS &amp; EOD'!JXY29</f>
        <v>0</v>
      </c>
      <c r="JJT7" s="240">
        <f>'Inbound SOS &amp; EOD'!JXZ29</f>
        <v>0</v>
      </c>
      <c r="JJU7" s="240">
        <f>'Inbound SOS &amp; EOD'!JYA29</f>
        <v>0</v>
      </c>
      <c r="JJV7" s="240">
        <f>'Inbound SOS &amp; EOD'!JYB29</f>
        <v>0</v>
      </c>
      <c r="JJW7" s="240">
        <f>'Inbound SOS &amp; EOD'!JYC29</f>
        <v>0</v>
      </c>
      <c r="JJX7" s="240">
        <f>'Inbound SOS &amp; EOD'!JYD29</f>
        <v>0</v>
      </c>
      <c r="JJY7" s="240">
        <f>'Inbound SOS &amp; EOD'!JYE29</f>
        <v>0</v>
      </c>
      <c r="JJZ7" s="240">
        <f>'Inbound SOS &amp; EOD'!JYF29</f>
        <v>0</v>
      </c>
      <c r="JKA7" s="240">
        <f>'Inbound SOS &amp; EOD'!JYG29</f>
        <v>0</v>
      </c>
      <c r="JKB7" s="240">
        <f>'Inbound SOS &amp; EOD'!JYH29</f>
        <v>0</v>
      </c>
      <c r="JKC7" s="240">
        <f>'Inbound SOS &amp; EOD'!JYI29</f>
        <v>0</v>
      </c>
      <c r="JKD7" s="240">
        <f>'Inbound SOS &amp; EOD'!JYJ29</f>
        <v>0</v>
      </c>
      <c r="JKE7" s="240">
        <f>'Inbound SOS &amp; EOD'!JYK29</f>
        <v>0</v>
      </c>
      <c r="JKF7" s="240">
        <f>'Inbound SOS &amp; EOD'!JYL29</f>
        <v>0</v>
      </c>
      <c r="JKG7" s="240">
        <f>'Inbound SOS &amp; EOD'!JYM29</f>
        <v>0</v>
      </c>
      <c r="JKH7" s="240">
        <f>'Inbound SOS &amp; EOD'!JYN29</f>
        <v>0</v>
      </c>
      <c r="JKI7" s="240">
        <f>'Inbound SOS &amp; EOD'!JYO29</f>
        <v>0</v>
      </c>
      <c r="JKJ7" s="240">
        <f>'Inbound SOS &amp; EOD'!JYP29</f>
        <v>0</v>
      </c>
      <c r="JKK7" s="240">
        <f>'Inbound SOS &amp; EOD'!JYQ29</f>
        <v>0</v>
      </c>
      <c r="JKL7" s="240">
        <f>'Inbound SOS &amp; EOD'!JYR29</f>
        <v>0</v>
      </c>
      <c r="JKM7" s="240">
        <f>'Inbound SOS &amp; EOD'!JYS29</f>
        <v>0</v>
      </c>
      <c r="JKN7" s="240">
        <f>'Inbound SOS &amp; EOD'!JYT29</f>
        <v>0</v>
      </c>
      <c r="JKO7" s="240">
        <f>'Inbound SOS &amp; EOD'!JYU29</f>
        <v>0</v>
      </c>
      <c r="JKP7" s="240">
        <f>'Inbound SOS &amp; EOD'!JYV29</f>
        <v>0</v>
      </c>
      <c r="JKQ7" s="240">
        <f>'Inbound SOS &amp; EOD'!JYW29</f>
        <v>0</v>
      </c>
      <c r="JKR7" s="240">
        <f>'Inbound SOS &amp; EOD'!JYX29</f>
        <v>0</v>
      </c>
      <c r="JKS7" s="240">
        <f>'Inbound SOS &amp; EOD'!JYY29</f>
        <v>0</v>
      </c>
      <c r="JKT7" s="240">
        <f>'Inbound SOS &amp; EOD'!JYZ29</f>
        <v>0</v>
      </c>
      <c r="JKU7" s="240">
        <f>'Inbound SOS &amp; EOD'!JZA29</f>
        <v>0</v>
      </c>
      <c r="JKV7" s="240">
        <f>'Inbound SOS &amp; EOD'!JZB29</f>
        <v>0</v>
      </c>
      <c r="JKW7" s="240">
        <f>'Inbound SOS &amp; EOD'!JZC29</f>
        <v>0</v>
      </c>
      <c r="JKX7" s="240">
        <f>'Inbound SOS &amp; EOD'!JZD29</f>
        <v>0</v>
      </c>
      <c r="JKY7" s="240">
        <f>'Inbound SOS &amp; EOD'!JZE29</f>
        <v>0</v>
      </c>
      <c r="JKZ7" s="240">
        <f>'Inbound SOS &amp; EOD'!JZF29</f>
        <v>0</v>
      </c>
      <c r="JLA7" s="240">
        <f>'Inbound SOS &amp; EOD'!JZG29</f>
        <v>0</v>
      </c>
      <c r="JLB7" s="240">
        <f>'Inbound SOS &amp; EOD'!JZH29</f>
        <v>0</v>
      </c>
      <c r="JLC7" s="240">
        <f>'Inbound SOS &amp; EOD'!JZI29</f>
        <v>0</v>
      </c>
      <c r="JLD7" s="240">
        <f>'Inbound SOS &amp; EOD'!JZJ29</f>
        <v>0</v>
      </c>
      <c r="JLE7" s="240">
        <f>'Inbound SOS &amp; EOD'!JZK29</f>
        <v>0</v>
      </c>
      <c r="JLF7" s="240">
        <f>'Inbound SOS &amp; EOD'!JZL29</f>
        <v>0</v>
      </c>
      <c r="JLG7" s="240">
        <f>'Inbound SOS &amp; EOD'!JZM29</f>
        <v>0</v>
      </c>
      <c r="JLH7" s="240">
        <f>'Inbound SOS &amp; EOD'!JZN29</f>
        <v>0</v>
      </c>
      <c r="JLI7" s="240">
        <f>'Inbound SOS &amp; EOD'!JZO29</f>
        <v>0</v>
      </c>
      <c r="JLJ7" s="240">
        <f>'Inbound SOS &amp; EOD'!JZP29</f>
        <v>0</v>
      </c>
      <c r="JLK7" s="240">
        <f>'Inbound SOS &amp; EOD'!JZQ29</f>
        <v>0</v>
      </c>
      <c r="JLL7" s="240">
        <f>'Inbound SOS &amp; EOD'!JZR29</f>
        <v>0</v>
      </c>
      <c r="JLM7" s="240">
        <f>'Inbound SOS &amp; EOD'!JZS29</f>
        <v>0</v>
      </c>
      <c r="JLN7" s="240">
        <f>'Inbound SOS &amp; EOD'!JZT29</f>
        <v>0</v>
      </c>
      <c r="JLO7" s="240">
        <f>'Inbound SOS &amp; EOD'!JZU29</f>
        <v>0</v>
      </c>
      <c r="JLP7" s="240">
        <f>'Inbound SOS &amp; EOD'!JZV29</f>
        <v>0</v>
      </c>
      <c r="JLQ7" s="240">
        <f>'Inbound SOS &amp; EOD'!JZW29</f>
        <v>0</v>
      </c>
      <c r="JLR7" s="240">
        <f>'Inbound SOS &amp; EOD'!JZX29</f>
        <v>0</v>
      </c>
      <c r="JLS7" s="240">
        <f>'Inbound SOS &amp; EOD'!JZY29</f>
        <v>0</v>
      </c>
      <c r="JLT7" s="240">
        <f>'Inbound SOS &amp; EOD'!JZZ29</f>
        <v>0</v>
      </c>
      <c r="JLU7" s="240">
        <f>'Inbound SOS &amp; EOD'!KAA29</f>
        <v>0</v>
      </c>
      <c r="JLV7" s="240">
        <f>'Inbound SOS &amp; EOD'!KAB29</f>
        <v>0</v>
      </c>
      <c r="JLW7" s="240">
        <f>'Inbound SOS &amp; EOD'!KAC29</f>
        <v>0</v>
      </c>
      <c r="JLX7" s="240">
        <f>'Inbound SOS &amp; EOD'!KAD29</f>
        <v>0</v>
      </c>
      <c r="JLY7" s="240">
        <f>'Inbound SOS &amp; EOD'!KAE29</f>
        <v>0</v>
      </c>
      <c r="JLZ7" s="240">
        <f>'Inbound SOS &amp; EOD'!KAF29</f>
        <v>0</v>
      </c>
      <c r="JMA7" s="240">
        <f>'Inbound SOS &amp; EOD'!KAG29</f>
        <v>0</v>
      </c>
      <c r="JMB7" s="240">
        <f>'Inbound SOS &amp; EOD'!KAH29</f>
        <v>0</v>
      </c>
      <c r="JMC7" s="240">
        <f>'Inbound SOS &amp; EOD'!KAI29</f>
        <v>0</v>
      </c>
      <c r="JMD7" s="240">
        <f>'Inbound SOS &amp; EOD'!KAJ29</f>
        <v>0</v>
      </c>
      <c r="JME7" s="240">
        <f>'Inbound SOS &amp; EOD'!KAK29</f>
        <v>0</v>
      </c>
      <c r="JMF7" s="240">
        <f>'Inbound SOS &amp; EOD'!KAL29</f>
        <v>0</v>
      </c>
      <c r="JMG7" s="240">
        <f>'Inbound SOS &amp; EOD'!KAM29</f>
        <v>0</v>
      </c>
      <c r="JMH7" s="240">
        <f>'Inbound SOS &amp; EOD'!KAN29</f>
        <v>0</v>
      </c>
      <c r="JMI7" s="240">
        <f>'Inbound SOS &amp; EOD'!KAO29</f>
        <v>0</v>
      </c>
      <c r="JMJ7" s="240">
        <f>'Inbound SOS &amp; EOD'!KAP29</f>
        <v>0</v>
      </c>
      <c r="JMK7" s="240">
        <f>'Inbound SOS &amp; EOD'!KAQ29</f>
        <v>0</v>
      </c>
      <c r="JML7" s="240">
        <f>'Inbound SOS &amp; EOD'!KAR29</f>
        <v>0</v>
      </c>
      <c r="JMM7" s="240">
        <f>'Inbound SOS &amp; EOD'!KAS29</f>
        <v>0</v>
      </c>
      <c r="JMN7" s="240">
        <f>'Inbound SOS &amp; EOD'!KAT29</f>
        <v>0</v>
      </c>
      <c r="JMO7" s="240">
        <f>'Inbound SOS &amp; EOD'!KAU29</f>
        <v>0</v>
      </c>
      <c r="JMP7" s="240">
        <f>'Inbound SOS &amp; EOD'!KAV29</f>
        <v>0</v>
      </c>
      <c r="JMQ7" s="240">
        <f>'Inbound SOS &amp; EOD'!KAW29</f>
        <v>0</v>
      </c>
      <c r="JMR7" s="240">
        <f>'Inbound SOS &amp; EOD'!KAX29</f>
        <v>0</v>
      </c>
      <c r="JMS7" s="240">
        <f>'Inbound SOS &amp; EOD'!KAY29</f>
        <v>0</v>
      </c>
      <c r="JMT7" s="240">
        <f>'Inbound SOS &amp; EOD'!KAZ29</f>
        <v>0</v>
      </c>
      <c r="JMU7" s="240">
        <f>'Inbound SOS &amp; EOD'!KBA29</f>
        <v>0</v>
      </c>
      <c r="JMV7" s="240">
        <f>'Inbound SOS &amp; EOD'!KBB29</f>
        <v>0</v>
      </c>
      <c r="JMW7" s="240">
        <f>'Inbound SOS &amp; EOD'!KBC29</f>
        <v>0</v>
      </c>
      <c r="JMX7" s="240">
        <f>'Inbound SOS &amp; EOD'!KBD29</f>
        <v>0</v>
      </c>
      <c r="JMY7" s="240">
        <f>'Inbound SOS &amp; EOD'!KBE29</f>
        <v>0</v>
      </c>
      <c r="JMZ7" s="240">
        <f>'Inbound SOS &amp; EOD'!KBF29</f>
        <v>0</v>
      </c>
      <c r="JNA7" s="240">
        <f>'Inbound SOS &amp; EOD'!KBG29</f>
        <v>0</v>
      </c>
      <c r="JNB7" s="240">
        <f>'Inbound SOS &amp; EOD'!KBH29</f>
        <v>0</v>
      </c>
      <c r="JNC7" s="240">
        <f>'Inbound SOS &amp; EOD'!KBI29</f>
        <v>0</v>
      </c>
      <c r="JND7" s="240">
        <f>'Inbound SOS &amp; EOD'!KBJ29</f>
        <v>0</v>
      </c>
      <c r="JNE7" s="240">
        <f>'Inbound SOS &amp; EOD'!KBK29</f>
        <v>0</v>
      </c>
      <c r="JNF7" s="240">
        <f>'Inbound SOS &amp; EOD'!KBL29</f>
        <v>0</v>
      </c>
      <c r="JNG7" s="240">
        <f>'Inbound SOS &amp; EOD'!KBM29</f>
        <v>0</v>
      </c>
      <c r="JNH7" s="240">
        <f>'Inbound SOS &amp; EOD'!KBN29</f>
        <v>0</v>
      </c>
      <c r="JNI7" s="240">
        <f>'Inbound SOS &amp; EOD'!KBO29</f>
        <v>0</v>
      </c>
      <c r="JNJ7" s="240">
        <f>'Inbound SOS &amp; EOD'!KBP29</f>
        <v>0</v>
      </c>
      <c r="JNK7" s="240">
        <f>'Inbound SOS &amp; EOD'!KBQ29</f>
        <v>0</v>
      </c>
      <c r="JNL7" s="240">
        <f>'Inbound SOS &amp; EOD'!KBR29</f>
        <v>0</v>
      </c>
      <c r="JNM7" s="240">
        <f>'Inbound SOS &amp; EOD'!KBS29</f>
        <v>0</v>
      </c>
      <c r="JNN7" s="240">
        <f>'Inbound SOS &amp; EOD'!KBT29</f>
        <v>0</v>
      </c>
      <c r="JNO7" s="240">
        <f>'Inbound SOS &amp; EOD'!KBU29</f>
        <v>0</v>
      </c>
      <c r="JNP7" s="240">
        <f>'Inbound SOS &amp; EOD'!KBV29</f>
        <v>0</v>
      </c>
      <c r="JNQ7" s="240">
        <f>'Inbound SOS &amp; EOD'!KBW29</f>
        <v>0</v>
      </c>
      <c r="JNR7" s="240">
        <f>'Inbound SOS &amp; EOD'!KBX29</f>
        <v>0</v>
      </c>
      <c r="JNS7" s="240">
        <f>'Inbound SOS &amp; EOD'!KBY29</f>
        <v>0</v>
      </c>
      <c r="JNT7" s="240">
        <f>'Inbound SOS &amp; EOD'!KBZ29</f>
        <v>0</v>
      </c>
      <c r="JNU7" s="240">
        <f>'Inbound SOS &amp; EOD'!KCA29</f>
        <v>0</v>
      </c>
      <c r="JNV7" s="240">
        <f>'Inbound SOS &amp; EOD'!KCB29</f>
        <v>0</v>
      </c>
      <c r="JNW7" s="240">
        <f>'Inbound SOS &amp; EOD'!KCC29</f>
        <v>0</v>
      </c>
      <c r="JNX7" s="240">
        <f>'Inbound SOS &amp; EOD'!KCD29</f>
        <v>0</v>
      </c>
      <c r="JNY7" s="240">
        <f>'Inbound SOS &amp; EOD'!KCE29</f>
        <v>0</v>
      </c>
      <c r="JNZ7" s="240">
        <f>'Inbound SOS &amp; EOD'!KCF29</f>
        <v>0</v>
      </c>
      <c r="JOA7" s="240">
        <f>'Inbound SOS &amp; EOD'!KCG29</f>
        <v>0</v>
      </c>
      <c r="JOB7" s="240">
        <f>'Inbound SOS &amp; EOD'!KCH29</f>
        <v>0</v>
      </c>
      <c r="JOC7" s="240">
        <f>'Inbound SOS &amp; EOD'!KCI29</f>
        <v>0</v>
      </c>
      <c r="JOD7" s="240">
        <f>'Inbound SOS &amp; EOD'!KCJ29</f>
        <v>0</v>
      </c>
      <c r="JOE7" s="240">
        <f>'Inbound SOS &amp; EOD'!KCK29</f>
        <v>0</v>
      </c>
      <c r="JOF7" s="240">
        <f>'Inbound SOS &amp; EOD'!KCL29</f>
        <v>0</v>
      </c>
      <c r="JOG7" s="240">
        <f>'Inbound SOS &amp; EOD'!KCM29</f>
        <v>0</v>
      </c>
      <c r="JOH7" s="240">
        <f>'Inbound SOS &amp; EOD'!KCN29</f>
        <v>0</v>
      </c>
      <c r="JOI7" s="240">
        <f>'Inbound SOS &amp; EOD'!KCO29</f>
        <v>0</v>
      </c>
      <c r="JOJ7" s="240">
        <f>'Inbound SOS &amp; EOD'!KCP29</f>
        <v>0</v>
      </c>
      <c r="JOK7" s="240">
        <f>'Inbound SOS &amp; EOD'!KCQ29</f>
        <v>0</v>
      </c>
      <c r="JOL7" s="240">
        <f>'Inbound SOS &amp; EOD'!KCR29</f>
        <v>0</v>
      </c>
      <c r="JOM7" s="240">
        <f>'Inbound SOS &amp; EOD'!KCS29</f>
        <v>0</v>
      </c>
      <c r="JON7" s="240">
        <f>'Inbound SOS &amp; EOD'!KCT29</f>
        <v>0</v>
      </c>
      <c r="JOO7" s="240">
        <f>'Inbound SOS &amp; EOD'!KCU29</f>
        <v>0</v>
      </c>
      <c r="JOP7" s="240">
        <f>'Inbound SOS &amp; EOD'!KCV29</f>
        <v>0</v>
      </c>
      <c r="JOQ7" s="240">
        <f>'Inbound SOS &amp; EOD'!KCW29</f>
        <v>0</v>
      </c>
      <c r="JOR7" s="240">
        <f>'Inbound SOS &amp; EOD'!KCX29</f>
        <v>0</v>
      </c>
      <c r="JOS7" s="240">
        <f>'Inbound SOS &amp; EOD'!KCY29</f>
        <v>0</v>
      </c>
      <c r="JOT7" s="240">
        <f>'Inbound SOS &amp; EOD'!KCZ29</f>
        <v>0</v>
      </c>
      <c r="JOU7" s="240">
        <f>'Inbound SOS &amp; EOD'!KDA29</f>
        <v>0</v>
      </c>
      <c r="JOV7" s="240">
        <f>'Inbound SOS &amp; EOD'!KDB29</f>
        <v>0</v>
      </c>
      <c r="JOW7" s="240">
        <f>'Inbound SOS &amp; EOD'!KDC29</f>
        <v>0</v>
      </c>
      <c r="JOX7" s="240">
        <f>'Inbound SOS &amp; EOD'!KDD29</f>
        <v>0</v>
      </c>
      <c r="JOY7" s="240">
        <f>'Inbound SOS &amp; EOD'!KDE29</f>
        <v>0</v>
      </c>
      <c r="JOZ7" s="240">
        <f>'Inbound SOS &amp; EOD'!KDF29</f>
        <v>0</v>
      </c>
      <c r="JPA7" s="240">
        <f>'Inbound SOS &amp; EOD'!KDG29</f>
        <v>0</v>
      </c>
      <c r="JPB7" s="240">
        <f>'Inbound SOS &amp; EOD'!KDH29</f>
        <v>0</v>
      </c>
      <c r="JPC7" s="240">
        <f>'Inbound SOS &amp; EOD'!KDI29</f>
        <v>0</v>
      </c>
      <c r="JPD7" s="240">
        <f>'Inbound SOS &amp; EOD'!KDJ29</f>
        <v>0</v>
      </c>
      <c r="JPE7" s="240">
        <f>'Inbound SOS &amp; EOD'!KDK29</f>
        <v>0</v>
      </c>
      <c r="JPF7" s="240">
        <f>'Inbound SOS &amp; EOD'!KDL29</f>
        <v>0</v>
      </c>
      <c r="JPG7" s="240">
        <f>'Inbound SOS &amp; EOD'!KDM29</f>
        <v>0</v>
      </c>
      <c r="JPH7" s="240">
        <f>'Inbound SOS &amp; EOD'!KDN29</f>
        <v>0</v>
      </c>
      <c r="JPI7" s="240">
        <f>'Inbound SOS &amp; EOD'!KDO29</f>
        <v>0</v>
      </c>
      <c r="JPJ7" s="240">
        <f>'Inbound SOS &amp; EOD'!KDP29</f>
        <v>0</v>
      </c>
      <c r="JPK7" s="240">
        <f>'Inbound SOS &amp; EOD'!KDQ29</f>
        <v>0</v>
      </c>
      <c r="JPL7" s="240">
        <f>'Inbound SOS &amp; EOD'!KDR29</f>
        <v>0</v>
      </c>
      <c r="JPM7" s="240">
        <f>'Inbound SOS &amp; EOD'!KDS29</f>
        <v>0</v>
      </c>
      <c r="JPN7" s="240">
        <f>'Inbound SOS &amp; EOD'!KDT29</f>
        <v>0</v>
      </c>
      <c r="JPO7" s="240">
        <f>'Inbound SOS &amp; EOD'!KDU29</f>
        <v>0</v>
      </c>
      <c r="JPP7" s="240">
        <f>'Inbound SOS &amp; EOD'!KDV29</f>
        <v>0</v>
      </c>
      <c r="JPQ7" s="240">
        <f>'Inbound SOS &amp; EOD'!KDW29</f>
        <v>0</v>
      </c>
      <c r="JPR7" s="240">
        <f>'Inbound SOS &amp; EOD'!KDX29</f>
        <v>0</v>
      </c>
      <c r="JPS7" s="240">
        <f>'Inbound SOS &amp; EOD'!KDY29</f>
        <v>0</v>
      </c>
      <c r="JPT7" s="240">
        <f>'Inbound SOS &amp; EOD'!KDZ29</f>
        <v>0</v>
      </c>
      <c r="JPU7" s="240">
        <f>'Inbound SOS &amp; EOD'!KEA29</f>
        <v>0</v>
      </c>
      <c r="JPV7" s="240">
        <f>'Inbound SOS &amp; EOD'!KEB29</f>
        <v>0</v>
      </c>
      <c r="JPW7" s="240">
        <f>'Inbound SOS &amp; EOD'!KEC29</f>
        <v>0</v>
      </c>
      <c r="JPX7" s="240">
        <f>'Inbound SOS &amp; EOD'!KED29</f>
        <v>0</v>
      </c>
      <c r="JPY7" s="240">
        <f>'Inbound SOS &amp; EOD'!KEE29</f>
        <v>0</v>
      </c>
      <c r="JPZ7" s="240">
        <f>'Inbound SOS &amp; EOD'!KEF29</f>
        <v>0</v>
      </c>
      <c r="JQA7" s="240">
        <f>'Inbound SOS &amp; EOD'!KEG29</f>
        <v>0</v>
      </c>
      <c r="JQB7" s="240">
        <f>'Inbound SOS &amp; EOD'!KEH29</f>
        <v>0</v>
      </c>
      <c r="JQC7" s="240">
        <f>'Inbound SOS &amp; EOD'!KEI29</f>
        <v>0</v>
      </c>
      <c r="JQD7" s="240">
        <f>'Inbound SOS &amp; EOD'!KEJ29</f>
        <v>0</v>
      </c>
      <c r="JQE7" s="240">
        <f>'Inbound SOS &amp; EOD'!KEK29</f>
        <v>0</v>
      </c>
      <c r="JQF7" s="240">
        <f>'Inbound SOS &amp; EOD'!KEL29</f>
        <v>0</v>
      </c>
      <c r="JQG7" s="240">
        <f>'Inbound SOS &amp; EOD'!KEM29</f>
        <v>0</v>
      </c>
      <c r="JQH7" s="240">
        <f>'Inbound SOS &amp; EOD'!KEN29</f>
        <v>0</v>
      </c>
      <c r="JQI7" s="240">
        <f>'Inbound SOS &amp; EOD'!KEO29</f>
        <v>0</v>
      </c>
      <c r="JQJ7" s="240">
        <f>'Inbound SOS &amp; EOD'!KEP29</f>
        <v>0</v>
      </c>
      <c r="JQK7" s="240">
        <f>'Inbound SOS &amp; EOD'!KEQ29</f>
        <v>0</v>
      </c>
      <c r="JQL7" s="240">
        <f>'Inbound SOS &amp; EOD'!KER29</f>
        <v>0</v>
      </c>
      <c r="JQM7" s="240">
        <f>'Inbound SOS &amp; EOD'!KES29</f>
        <v>0</v>
      </c>
      <c r="JQN7" s="240">
        <f>'Inbound SOS &amp; EOD'!KET29</f>
        <v>0</v>
      </c>
      <c r="JQO7" s="240">
        <f>'Inbound SOS &amp; EOD'!KEU29</f>
        <v>0</v>
      </c>
      <c r="JQP7" s="240">
        <f>'Inbound SOS &amp; EOD'!KEV29</f>
        <v>0</v>
      </c>
      <c r="JQQ7" s="240">
        <f>'Inbound SOS &amp; EOD'!KEW29</f>
        <v>0</v>
      </c>
      <c r="JQR7" s="240">
        <f>'Inbound SOS &amp; EOD'!KEX29</f>
        <v>0</v>
      </c>
      <c r="JQS7" s="240">
        <f>'Inbound SOS &amp; EOD'!KEY29</f>
        <v>0</v>
      </c>
      <c r="JQT7" s="240">
        <f>'Inbound SOS &amp; EOD'!KEZ29</f>
        <v>0</v>
      </c>
      <c r="JQU7" s="240">
        <f>'Inbound SOS &amp; EOD'!KFA29</f>
        <v>0</v>
      </c>
      <c r="JQV7" s="240">
        <f>'Inbound SOS &amp; EOD'!KFB29</f>
        <v>0</v>
      </c>
      <c r="JQW7" s="240">
        <f>'Inbound SOS &amp; EOD'!KFC29</f>
        <v>0</v>
      </c>
      <c r="JQX7" s="240">
        <f>'Inbound SOS &amp; EOD'!KFD29</f>
        <v>0</v>
      </c>
      <c r="JQY7" s="240">
        <f>'Inbound SOS &amp; EOD'!KFE29</f>
        <v>0</v>
      </c>
      <c r="JQZ7" s="240">
        <f>'Inbound SOS &amp; EOD'!KFF29</f>
        <v>0</v>
      </c>
      <c r="JRA7" s="240">
        <f>'Inbound SOS &amp; EOD'!KFG29</f>
        <v>0</v>
      </c>
      <c r="JRB7" s="240">
        <f>'Inbound SOS &amp; EOD'!KFH29</f>
        <v>0</v>
      </c>
      <c r="JRC7" s="240">
        <f>'Inbound SOS &amp; EOD'!KFI29</f>
        <v>0</v>
      </c>
      <c r="JRD7" s="240">
        <f>'Inbound SOS &amp; EOD'!KFJ29</f>
        <v>0</v>
      </c>
      <c r="JRE7" s="240">
        <f>'Inbound SOS &amp; EOD'!KFK29</f>
        <v>0</v>
      </c>
      <c r="JRF7" s="240">
        <f>'Inbound SOS &amp; EOD'!KFL29</f>
        <v>0</v>
      </c>
      <c r="JRG7" s="240">
        <f>'Inbound SOS &amp; EOD'!KFM29</f>
        <v>0</v>
      </c>
      <c r="JRH7" s="240">
        <f>'Inbound SOS &amp; EOD'!KFN29</f>
        <v>0</v>
      </c>
      <c r="JRI7" s="240">
        <f>'Inbound SOS &amp; EOD'!KFO29</f>
        <v>0</v>
      </c>
      <c r="JRJ7" s="240">
        <f>'Inbound SOS &amp; EOD'!KFP29</f>
        <v>0</v>
      </c>
      <c r="JRK7" s="240">
        <f>'Inbound SOS &amp; EOD'!KFQ29</f>
        <v>0</v>
      </c>
      <c r="JRL7" s="240">
        <f>'Inbound SOS &amp; EOD'!KFR29</f>
        <v>0</v>
      </c>
      <c r="JRM7" s="240">
        <f>'Inbound SOS &amp; EOD'!KFS29</f>
        <v>0</v>
      </c>
      <c r="JRN7" s="240">
        <f>'Inbound SOS &amp; EOD'!KFT29</f>
        <v>0</v>
      </c>
      <c r="JRO7" s="240">
        <f>'Inbound SOS &amp; EOD'!KFU29</f>
        <v>0</v>
      </c>
      <c r="JRP7" s="240">
        <f>'Inbound SOS &amp; EOD'!KFV29</f>
        <v>0</v>
      </c>
      <c r="JRQ7" s="240">
        <f>'Inbound SOS &amp; EOD'!KFW29</f>
        <v>0</v>
      </c>
      <c r="JRR7" s="240">
        <f>'Inbound SOS &amp; EOD'!KFX29</f>
        <v>0</v>
      </c>
      <c r="JRS7" s="240">
        <f>'Inbound SOS &amp; EOD'!KFY29</f>
        <v>0</v>
      </c>
      <c r="JRT7" s="240">
        <f>'Inbound SOS &amp; EOD'!KFZ29</f>
        <v>0</v>
      </c>
      <c r="JRU7" s="240">
        <f>'Inbound SOS &amp; EOD'!KGA29</f>
        <v>0</v>
      </c>
      <c r="JRV7" s="240">
        <f>'Inbound SOS &amp; EOD'!KGB29</f>
        <v>0</v>
      </c>
      <c r="JRW7" s="240">
        <f>'Inbound SOS &amp; EOD'!KGC29</f>
        <v>0</v>
      </c>
      <c r="JRX7" s="240">
        <f>'Inbound SOS &amp; EOD'!KGD29</f>
        <v>0</v>
      </c>
      <c r="JRY7" s="240">
        <f>'Inbound SOS &amp; EOD'!KGE29</f>
        <v>0</v>
      </c>
      <c r="JRZ7" s="240">
        <f>'Inbound SOS &amp; EOD'!KGF29</f>
        <v>0</v>
      </c>
      <c r="JSA7" s="240">
        <f>'Inbound SOS &amp; EOD'!KGG29</f>
        <v>0</v>
      </c>
      <c r="JSB7" s="240">
        <f>'Inbound SOS &amp; EOD'!KGH29</f>
        <v>0</v>
      </c>
      <c r="JSC7" s="240">
        <f>'Inbound SOS &amp; EOD'!KGI29</f>
        <v>0</v>
      </c>
      <c r="JSD7" s="240">
        <f>'Inbound SOS &amp; EOD'!KGJ29</f>
        <v>0</v>
      </c>
      <c r="JSE7" s="240">
        <f>'Inbound SOS &amp; EOD'!KGK29</f>
        <v>0</v>
      </c>
      <c r="JSF7" s="240">
        <f>'Inbound SOS &amp; EOD'!KGL29</f>
        <v>0</v>
      </c>
      <c r="JSG7" s="240">
        <f>'Inbound SOS &amp; EOD'!KGM29</f>
        <v>0</v>
      </c>
      <c r="JSH7" s="240">
        <f>'Inbound SOS &amp; EOD'!KGN29</f>
        <v>0</v>
      </c>
      <c r="JSI7" s="240">
        <f>'Inbound SOS &amp; EOD'!KGO29</f>
        <v>0</v>
      </c>
      <c r="JSJ7" s="240">
        <f>'Inbound SOS &amp; EOD'!KGP29</f>
        <v>0</v>
      </c>
      <c r="JSK7" s="240">
        <f>'Inbound SOS &amp; EOD'!KGQ29</f>
        <v>0</v>
      </c>
      <c r="JSL7" s="240">
        <f>'Inbound SOS &amp; EOD'!KGR29</f>
        <v>0</v>
      </c>
      <c r="JSM7" s="240">
        <f>'Inbound SOS &amp; EOD'!KGS29</f>
        <v>0</v>
      </c>
      <c r="JSN7" s="240">
        <f>'Inbound SOS &amp; EOD'!KGT29</f>
        <v>0</v>
      </c>
      <c r="JSO7" s="240">
        <f>'Inbound SOS &amp; EOD'!KGU29</f>
        <v>0</v>
      </c>
      <c r="JSP7" s="240">
        <f>'Inbound SOS &amp; EOD'!KGV29</f>
        <v>0</v>
      </c>
      <c r="JSQ7" s="240">
        <f>'Inbound SOS &amp; EOD'!KGW29</f>
        <v>0</v>
      </c>
      <c r="JSR7" s="240">
        <f>'Inbound SOS &amp; EOD'!KGX29</f>
        <v>0</v>
      </c>
      <c r="JSS7" s="240">
        <f>'Inbound SOS &amp; EOD'!KGY29</f>
        <v>0</v>
      </c>
      <c r="JST7" s="240">
        <f>'Inbound SOS &amp; EOD'!KGZ29</f>
        <v>0</v>
      </c>
      <c r="JSU7" s="240">
        <f>'Inbound SOS &amp; EOD'!KHA29</f>
        <v>0</v>
      </c>
      <c r="JSV7" s="240">
        <f>'Inbound SOS &amp; EOD'!KHB29</f>
        <v>0</v>
      </c>
      <c r="JSW7" s="240">
        <f>'Inbound SOS &amp; EOD'!KHC29</f>
        <v>0</v>
      </c>
      <c r="JSX7" s="240">
        <f>'Inbound SOS &amp; EOD'!KHD29</f>
        <v>0</v>
      </c>
      <c r="JSY7" s="240">
        <f>'Inbound SOS &amp; EOD'!KHE29</f>
        <v>0</v>
      </c>
      <c r="JSZ7" s="240">
        <f>'Inbound SOS &amp; EOD'!KHF29</f>
        <v>0</v>
      </c>
      <c r="JTA7" s="240">
        <f>'Inbound SOS &amp; EOD'!KHG29</f>
        <v>0</v>
      </c>
      <c r="JTB7" s="240">
        <f>'Inbound SOS &amp; EOD'!KHH29</f>
        <v>0</v>
      </c>
      <c r="JTC7" s="240">
        <f>'Inbound SOS &amp; EOD'!KHI29</f>
        <v>0</v>
      </c>
      <c r="JTD7" s="240">
        <f>'Inbound SOS &amp; EOD'!KHJ29</f>
        <v>0</v>
      </c>
      <c r="JTE7" s="240">
        <f>'Inbound SOS &amp; EOD'!KHK29</f>
        <v>0</v>
      </c>
      <c r="JTF7" s="240">
        <f>'Inbound SOS &amp; EOD'!KHL29</f>
        <v>0</v>
      </c>
      <c r="JTG7" s="240">
        <f>'Inbound SOS &amp; EOD'!KHM29</f>
        <v>0</v>
      </c>
      <c r="JTH7" s="240">
        <f>'Inbound SOS &amp; EOD'!KHN29</f>
        <v>0</v>
      </c>
      <c r="JTI7" s="240">
        <f>'Inbound SOS &amp; EOD'!KHO29</f>
        <v>0</v>
      </c>
      <c r="JTJ7" s="240">
        <f>'Inbound SOS &amp; EOD'!KHP29</f>
        <v>0</v>
      </c>
      <c r="JTK7" s="240">
        <f>'Inbound SOS &amp; EOD'!KHQ29</f>
        <v>0</v>
      </c>
      <c r="JTL7" s="240">
        <f>'Inbound SOS &amp; EOD'!KHR29</f>
        <v>0</v>
      </c>
      <c r="JTM7" s="240">
        <f>'Inbound SOS &amp; EOD'!KHS29</f>
        <v>0</v>
      </c>
      <c r="JTN7" s="240">
        <f>'Inbound SOS &amp; EOD'!KHT29</f>
        <v>0</v>
      </c>
      <c r="JTO7" s="240">
        <f>'Inbound SOS &amp; EOD'!KHU29</f>
        <v>0</v>
      </c>
      <c r="JTP7" s="240">
        <f>'Inbound SOS &amp; EOD'!KHV29</f>
        <v>0</v>
      </c>
      <c r="JTQ7" s="240">
        <f>'Inbound SOS &amp; EOD'!KHW29</f>
        <v>0</v>
      </c>
      <c r="JTR7" s="240">
        <f>'Inbound SOS &amp; EOD'!KHX29</f>
        <v>0</v>
      </c>
      <c r="JTS7" s="240">
        <f>'Inbound SOS &amp; EOD'!KHY29</f>
        <v>0</v>
      </c>
      <c r="JTT7" s="240">
        <f>'Inbound SOS &amp; EOD'!KHZ29</f>
        <v>0</v>
      </c>
      <c r="JTU7" s="240">
        <f>'Inbound SOS &amp; EOD'!KIA29</f>
        <v>0</v>
      </c>
      <c r="JTV7" s="240">
        <f>'Inbound SOS &amp; EOD'!KIB29</f>
        <v>0</v>
      </c>
      <c r="JTW7" s="240">
        <f>'Inbound SOS &amp; EOD'!KIC29</f>
        <v>0</v>
      </c>
      <c r="JTX7" s="240">
        <f>'Inbound SOS &amp; EOD'!KID29</f>
        <v>0</v>
      </c>
      <c r="JTY7" s="240">
        <f>'Inbound SOS &amp; EOD'!KIE29</f>
        <v>0</v>
      </c>
      <c r="JTZ7" s="240">
        <f>'Inbound SOS &amp; EOD'!KIF29</f>
        <v>0</v>
      </c>
      <c r="JUA7" s="240">
        <f>'Inbound SOS &amp; EOD'!KIG29</f>
        <v>0</v>
      </c>
      <c r="JUB7" s="240">
        <f>'Inbound SOS &amp; EOD'!KIH29</f>
        <v>0</v>
      </c>
      <c r="JUC7" s="240">
        <f>'Inbound SOS &amp; EOD'!KII29</f>
        <v>0</v>
      </c>
      <c r="JUD7" s="240">
        <f>'Inbound SOS &amp; EOD'!KIJ29</f>
        <v>0</v>
      </c>
      <c r="JUE7" s="240">
        <f>'Inbound SOS &amp; EOD'!KIK29</f>
        <v>0</v>
      </c>
      <c r="JUF7" s="240">
        <f>'Inbound SOS &amp; EOD'!KIL29</f>
        <v>0</v>
      </c>
      <c r="JUG7" s="240">
        <f>'Inbound SOS &amp; EOD'!KIM29</f>
        <v>0</v>
      </c>
      <c r="JUH7" s="240">
        <f>'Inbound SOS &amp; EOD'!KIN29</f>
        <v>0</v>
      </c>
      <c r="JUI7" s="240">
        <f>'Inbound SOS &amp; EOD'!KIO29</f>
        <v>0</v>
      </c>
      <c r="JUJ7" s="240">
        <f>'Inbound SOS &amp; EOD'!KIP29</f>
        <v>0</v>
      </c>
      <c r="JUK7" s="240">
        <f>'Inbound SOS &amp; EOD'!KIQ29</f>
        <v>0</v>
      </c>
      <c r="JUL7" s="240">
        <f>'Inbound SOS &amp; EOD'!KIR29</f>
        <v>0</v>
      </c>
      <c r="JUM7" s="240">
        <f>'Inbound SOS &amp; EOD'!KIS29</f>
        <v>0</v>
      </c>
      <c r="JUN7" s="240">
        <f>'Inbound SOS &amp; EOD'!KIT29</f>
        <v>0</v>
      </c>
      <c r="JUO7" s="240">
        <f>'Inbound SOS &amp; EOD'!KIU29</f>
        <v>0</v>
      </c>
      <c r="JUP7" s="240">
        <f>'Inbound SOS &amp; EOD'!KIV29</f>
        <v>0</v>
      </c>
      <c r="JUQ7" s="240">
        <f>'Inbound SOS &amp; EOD'!KIW29</f>
        <v>0</v>
      </c>
      <c r="JUR7" s="240">
        <f>'Inbound SOS &amp; EOD'!KIX29</f>
        <v>0</v>
      </c>
      <c r="JUS7" s="240">
        <f>'Inbound SOS &amp; EOD'!KIY29</f>
        <v>0</v>
      </c>
      <c r="JUT7" s="240">
        <f>'Inbound SOS &amp; EOD'!KIZ29</f>
        <v>0</v>
      </c>
      <c r="JUU7" s="240">
        <f>'Inbound SOS &amp; EOD'!KJA29</f>
        <v>0</v>
      </c>
      <c r="JUV7" s="240">
        <f>'Inbound SOS &amp; EOD'!KJB29</f>
        <v>0</v>
      </c>
      <c r="JUW7" s="240">
        <f>'Inbound SOS &amp; EOD'!KJC29</f>
        <v>0</v>
      </c>
      <c r="JUX7" s="240">
        <f>'Inbound SOS &amp; EOD'!KJD29</f>
        <v>0</v>
      </c>
      <c r="JUY7" s="240">
        <f>'Inbound SOS &amp; EOD'!KJE29</f>
        <v>0</v>
      </c>
      <c r="JUZ7" s="240">
        <f>'Inbound SOS &amp; EOD'!KJF29</f>
        <v>0</v>
      </c>
      <c r="JVA7" s="240">
        <f>'Inbound SOS &amp; EOD'!KJG29</f>
        <v>0</v>
      </c>
      <c r="JVB7" s="240">
        <f>'Inbound SOS &amp; EOD'!KJH29</f>
        <v>0</v>
      </c>
      <c r="JVC7" s="240">
        <f>'Inbound SOS &amp; EOD'!KJI29</f>
        <v>0</v>
      </c>
      <c r="JVD7" s="240">
        <f>'Inbound SOS &amp; EOD'!KJJ29</f>
        <v>0</v>
      </c>
      <c r="JVE7" s="240">
        <f>'Inbound SOS &amp; EOD'!KJK29</f>
        <v>0</v>
      </c>
      <c r="JVF7" s="240">
        <f>'Inbound SOS &amp; EOD'!KJL29</f>
        <v>0</v>
      </c>
      <c r="JVG7" s="240">
        <f>'Inbound SOS &amp; EOD'!KJM29</f>
        <v>0</v>
      </c>
      <c r="JVH7" s="240">
        <f>'Inbound SOS &amp; EOD'!KJN29</f>
        <v>0</v>
      </c>
      <c r="JVI7" s="240">
        <f>'Inbound SOS &amp; EOD'!KJO29</f>
        <v>0</v>
      </c>
      <c r="JVJ7" s="240">
        <f>'Inbound SOS &amp; EOD'!KJP29</f>
        <v>0</v>
      </c>
      <c r="JVK7" s="240">
        <f>'Inbound SOS &amp; EOD'!KJQ29</f>
        <v>0</v>
      </c>
      <c r="JVL7" s="240">
        <f>'Inbound SOS &amp; EOD'!KJR29</f>
        <v>0</v>
      </c>
      <c r="JVM7" s="240">
        <f>'Inbound SOS &amp; EOD'!KJS29</f>
        <v>0</v>
      </c>
      <c r="JVN7" s="240">
        <f>'Inbound SOS &amp; EOD'!KJT29</f>
        <v>0</v>
      </c>
      <c r="JVO7" s="240">
        <f>'Inbound SOS &amp; EOD'!KJU29</f>
        <v>0</v>
      </c>
      <c r="JVP7" s="240">
        <f>'Inbound SOS &amp; EOD'!KJV29</f>
        <v>0</v>
      </c>
      <c r="JVQ7" s="240">
        <f>'Inbound SOS &amp; EOD'!KJW29</f>
        <v>0</v>
      </c>
      <c r="JVR7" s="240">
        <f>'Inbound SOS &amp; EOD'!KJX29</f>
        <v>0</v>
      </c>
      <c r="JVS7" s="240">
        <f>'Inbound SOS &amp; EOD'!KJY29</f>
        <v>0</v>
      </c>
      <c r="JVT7" s="240">
        <f>'Inbound SOS &amp; EOD'!KJZ29</f>
        <v>0</v>
      </c>
      <c r="JVU7" s="240">
        <f>'Inbound SOS &amp; EOD'!KKA29</f>
        <v>0</v>
      </c>
      <c r="JVV7" s="240">
        <f>'Inbound SOS &amp; EOD'!KKB29</f>
        <v>0</v>
      </c>
      <c r="JVW7" s="240">
        <f>'Inbound SOS &amp; EOD'!KKC29</f>
        <v>0</v>
      </c>
      <c r="JVX7" s="240">
        <f>'Inbound SOS &amp; EOD'!KKD29</f>
        <v>0</v>
      </c>
      <c r="JVY7" s="240">
        <f>'Inbound SOS &amp; EOD'!KKE29</f>
        <v>0</v>
      </c>
      <c r="JVZ7" s="240">
        <f>'Inbound SOS &amp; EOD'!KKF29</f>
        <v>0</v>
      </c>
      <c r="JWA7" s="240">
        <f>'Inbound SOS &amp; EOD'!KKG29</f>
        <v>0</v>
      </c>
      <c r="JWB7" s="240">
        <f>'Inbound SOS &amp; EOD'!KKH29</f>
        <v>0</v>
      </c>
      <c r="JWC7" s="240">
        <f>'Inbound SOS &amp; EOD'!KKI29</f>
        <v>0</v>
      </c>
      <c r="JWD7" s="240">
        <f>'Inbound SOS &amp; EOD'!KKJ29</f>
        <v>0</v>
      </c>
      <c r="JWE7" s="240">
        <f>'Inbound SOS &amp; EOD'!KKK29</f>
        <v>0</v>
      </c>
      <c r="JWF7" s="240">
        <f>'Inbound SOS &amp; EOD'!KKL29</f>
        <v>0</v>
      </c>
      <c r="JWG7" s="240">
        <f>'Inbound SOS &amp; EOD'!KKM29</f>
        <v>0</v>
      </c>
      <c r="JWH7" s="240">
        <f>'Inbound SOS &amp; EOD'!KKN29</f>
        <v>0</v>
      </c>
      <c r="JWI7" s="240">
        <f>'Inbound SOS &amp; EOD'!KKO29</f>
        <v>0</v>
      </c>
      <c r="JWJ7" s="240">
        <f>'Inbound SOS &amp; EOD'!KKP29</f>
        <v>0</v>
      </c>
      <c r="JWK7" s="240">
        <f>'Inbound SOS &amp; EOD'!KKQ29</f>
        <v>0</v>
      </c>
      <c r="JWL7" s="240">
        <f>'Inbound SOS &amp; EOD'!KKR29</f>
        <v>0</v>
      </c>
      <c r="JWM7" s="240">
        <f>'Inbound SOS &amp; EOD'!KKS29</f>
        <v>0</v>
      </c>
      <c r="JWN7" s="240">
        <f>'Inbound SOS &amp; EOD'!KKT29</f>
        <v>0</v>
      </c>
      <c r="JWO7" s="240">
        <f>'Inbound SOS &amp; EOD'!KKU29</f>
        <v>0</v>
      </c>
      <c r="JWP7" s="240">
        <f>'Inbound SOS &amp; EOD'!KKV29</f>
        <v>0</v>
      </c>
      <c r="JWQ7" s="240">
        <f>'Inbound SOS &amp; EOD'!KKW29</f>
        <v>0</v>
      </c>
      <c r="JWR7" s="240">
        <f>'Inbound SOS &amp; EOD'!KKX29</f>
        <v>0</v>
      </c>
      <c r="JWS7" s="240">
        <f>'Inbound SOS &amp; EOD'!KKY29</f>
        <v>0</v>
      </c>
      <c r="JWT7" s="240">
        <f>'Inbound SOS &amp; EOD'!KKZ29</f>
        <v>0</v>
      </c>
      <c r="JWU7" s="240">
        <f>'Inbound SOS &amp; EOD'!KLA29</f>
        <v>0</v>
      </c>
      <c r="JWV7" s="240">
        <f>'Inbound SOS &amp; EOD'!KLB29</f>
        <v>0</v>
      </c>
      <c r="JWW7" s="240">
        <f>'Inbound SOS &amp; EOD'!KLC29</f>
        <v>0</v>
      </c>
      <c r="JWX7" s="240">
        <f>'Inbound SOS &amp; EOD'!KLD29</f>
        <v>0</v>
      </c>
      <c r="JWY7" s="240">
        <f>'Inbound SOS &amp; EOD'!KLE29</f>
        <v>0</v>
      </c>
      <c r="JWZ7" s="240">
        <f>'Inbound SOS &amp; EOD'!KLF29</f>
        <v>0</v>
      </c>
      <c r="JXA7" s="240">
        <f>'Inbound SOS &amp; EOD'!KLG29</f>
        <v>0</v>
      </c>
      <c r="JXB7" s="240">
        <f>'Inbound SOS &amp; EOD'!KLH29</f>
        <v>0</v>
      </c>
      <c r="JXC7" s="240">
        <f>'Inbound SOS &amp; EOD'!KLI29</f>
        <v>0</v>
      </c>
      <c r="JXD7" s="240">
        <f>'Inbound SOS &amp; EOD'!KLJ29</f>
        <v>0</v>
      </c>
      <c r="JXE7" s="240">
        <f>'Inbound SOS &amp; EOD'!KLK29</f>
        <v>0</v>
      </c>
      <c r="JXF7" s="240">
        <f>'Inbound SOS &amp; EOD'!KLL29</f>
        <v>0</v>
      </c>
      <c r="JXG7" s="240">
        <f>'Inbound SOS &amp; EOD'!KLM29</f>
        <v>0</v>
      </c>
      <c r="JXH7" s="240">
        <f>'Inbound SOS &amp; EOD'!KLN29</f>
        <v>0</v>
      </c>
      <c r="JXI7" s="240">
        <f>'Inbound SOS &amp; EOD'!KLO29</f>
        <v>0</v>
      </c>
      <c r="JXJ7" s="240">
        <f>'Inbound SOS &amp; EOD'!KLP29</f>
        <v>0</v>
      </c>
      <c r="JXK7" s="240">
        <f>'Inbound SOS &amp; EOD'!KLQ29</f>
        <v>0</v>
      </c>
      <c r="JXL7" s="240">
        <f>'Inbound SOS &amp; EOD'!KLR29</f>
        <v>0</v>
      </c>
      <c r="JXM7" s="240">
        <f>'Inbound SOS &amp; EOD'!KLS29</f>
        <v>0</v>
      </c>
      <c r="JXN7" s="240">
        <f>'Inbound SOS &amp; EOD'!KLT29</f>
        <v>0</v>
      </c>
      <c r="JXO7" s="240">
        <f>'Inbound SOS &amp; EOD'!KLU29</f>
        <v>0</v>
      </c>
      <c r="JXP7" s="240">
        <f>'Inbound SOS &amp; EOD'!KLV29</f>
        <v>0</v>
      </c>
      <c r="JXQ7" s="240">
        <f>'Inbound SOS &amp; EOD'!KLW29</f>
        <v>0</v>
      </c>
      <c r="JXR7" s="240">
        <f>'Inbound SOS &amp; EOD'!KLX29</f>
        <v>0</v>
      </c>
      <c r="JXS7" s="240">
        <f>'Inbound SOS &amp; EOD'!KLY29</f>
        <v>0</v>
      </c>
      <c r="JXT7" s="240">
        <f>'Inbound SOS &amp; EOD'!KLZ29</f>
        <v>0</v>
      </c>
      <c r="JXU7" s="240">
        <f>'Inbound SOS &amp; EOD'!KMA29</f>
        <v>0</v>
      </c>
      <c r="JXV7" s="240">
        <f>'Inbound SOS &amp; EOD'!KMB29</f>
        <v>0</v>
      </c>
      <c r="JXW7" s="240">
        <f>'Inbound SOS &amp; EOD'!KMC29</f>
        <v>0</v>
      </c>
      <c r="JXX7" s="240">
        <f>'Inbound SOS &amp; EOD'!KMD29</f>
        <v>0</v>
      </c>
      <c r="JXY7" s="240">
        <f>'Inbound SOS &amp; EOD'!KME29</f>
        <v>0</v>
      </c>
      <c r="JXZ7" s="240">
        <f>'Inbound SOS &amp; EOD'!KMF29</f>
        <v>0</v>
      </c>
      <c r="JYA7" s="240">
        <f>'Inbound SOS &amp; EOD'!KMG29</f>
        <v>0</v>
      </c>
      <c r="JYB7" s="240">
        <f>'Inbound SOS &amp; EOD'!KMH29</f>
        <v>0</v>
      </c>
      <c r="JYC7" s="240">
        <f>'Inbound SOS &amp; EOD'!KMI29</f>
        <v>0</v>
      </c>
      <c r="JYD7" s="240">
        <f>'Inbound SOS &amp; EOD'!KMJ29</f>
        <v>0</v>
      </c>
      <c r="JYE7" s="240">
        <f>'Inbound SOS &amp; EOD'!KMK29</f>
        <v>0</v>
      </c>
      <c r="JYF7" s="240">
        <f>'Inbound SOS &amp; EOD'!KML29</f>
        <v>0</v>
      </c>
      <c r="JYG7" s="240">
        <f>'Inbound SOS &amp; EOD'!KMM29</f>
        <v>0</v>
      </c>
      <c r="JYH7" s="240">
        <f>'Inbound SOS &amp; EOD'!KMN29</f>
        <v>0</v>
      </c>
      <c r="JYI7" s="240">
        <f>'Inbound SOS &amp; EOD'!KMO29</f>
        <v>0</v>
      </c>
      <c r="JYJ7" s="240">
        <f>'Inbound SOS &amp; EOD'!KMP29</f>
        <v>0</v>
      </c>
      <c r="JYK7" s="240">
        <f>'Inbound SOS &amp; EOD'!KMQ29</f>
        <v>0</v>
      </c>
      <c r="JYL7" s="240">
        <f>'Inbound SOS &amp; EOD'!KMR29</f>
        <v>0</v>
      </c>
      <c r="JYM7" s="240">
        <f>'Inbound SOS &amp; EOD'!KMS29</f>
        <v>0</v>
      </c>
      <c r="JYN7" s="240">
        <f>'Inbound SOS &amp; EOD'!KMT29</f>
        <v>0</v>
      </c>
      <c r="JYO7" s="240">
        <f>'Inbound SOS &amp; EOD'!KMU29</f>
        <v>0</v>
      </c>
      <c r="JYP7" s="240">
        <f>'Inbound SOS &amp; EOD'!KMV29</f>
        <v>0</v>
      </c>
      <c r="JYQ7" s="240">
        <f>'Inbound SOS &amp; EOD'!KMW29</f>
        <v>0</v>
      </c>
      <c r="JYR7" s="240">
        <f>'Inbound SOS &amp; EOD'!KMX29</f>
        <v>0</v>
      </c>
      <c r="JYS7" s="240">
        <f>'Inbound SOS &amp; EOD'!KMY29</f>
        <v>0</v>
      </c>
      <c r="JYT7" s="240">
        <f>'Inbound SOS &amp; EOD'!KMZ29</f>
        <v>0</v>
      </c>
      <c r="JYU7" s="240">
        <f>'Inbound SOS &amp; EOD'!KNA29</f>
        <v>0</v>
      </c>
      <c r="JYV7" s="240">
        <f>'Inbound SOS &amp; EOD'!KNB29</f>
        <v>0</v>
      </c>
      <c r="JYW7" s="240">
        <f>'Inbound SOS &amp; EOD'!KNC29</f>
        <v>0</v>
      </c>
      <c r="JYX7" s="240">
        <f>'Inbound SOS &amp; EOD'!KND29</f>
        <v>0</v>
      </c>
      <c r="JYY7" s="240">
        <f>'Inbound SOS &amp; EOD'!KNE29</f>
        <v>0</v>
      </c>
      <c r="JYZ7" s="240">
        <f>'Inbound SOS &amp; EOD'!KNF29</f>
        <v>0</v>
      </c>
      <c r="JZA7" s="240">
        <f>'Inbound SOS &amp; EOD'!KNG29</f>
        <v>0</v>
      </c>
      <c r="JZB7" s="240">
        <f>'Inbound SOS &amp; EOD'!KNH29</f>
        <v>0</v>
      </c>
      <c r="JZC7" s="240">
        <f>'Inbound SOS &amp; EOD'!KNI29</f>
        <v>0</v>
      </c>
      <c r="JZD7" s="240">
        <f>'Inbound SOS &amp; EOD'!KNJ29</f>
        <v>0</v>
      </c>
      <c r="JZE7" s="240">
        <f>'Inbound SOS &amp; EOD'!KNK29</f>
        <v>0</v>
      </c>
      <c r="JZF7" s="240">
        <f>'Inbound SOS &amp; EOD'!KNL29</f>
        <v>0</v>
      </c>
      <c r="JZG7" s="240">
        <f>'Inbound SOS &amp; EOD'!KNM29</f>
        <v>0</v>
      </c>
      <c r="JZH7" s="240">
        <f>'Inbound SOS &amp; EOD'!KNN29</f>
        <v>0</v>
      </c>
      <c r="JZI7" s="240">
        <f>'Inbound SOS &amp; EOD'!KNO29</f>
        <v>0</v>
      </c>
      <c r="JZJ7" s="240">
        <f>'Inbound SOS &amp; EOD'!KNP29</f>
        <v>0</v>
      </c>
      <c r="JZK7" s="240">
        <f>'Inbound SOS &amp; EOD'!KNQ29</f>
        <v>0</v>
      </c>
      <c r="JZL7" s="240">
        <f>'Inbound SOS &amp; EOD'!KNR29</f>
        <v>0</v>
      </c>
      <c r="JZM7" s="240">
        <f>'Inbound SOS &amp; EOD'!KNS29</f>
        <v>0</v>
      </c>
      <c r="JZN7" s="240">
        <f>'Inbound SOS &amp; EOD'!KNT29</f>
        <v>0</v>
      </c>
      <c r="JZO7" s="240">
        <f>'Inbound SOS &amp; EOD'!KNU29</f>
        <v>0</v>
      </c>
      <c r="JZP7" s="240">
        <f>'Inbound SOS &amp; EOD'!KNV29</f>
        <v>0</v>
      </c>
      <c r="JZQ7" s="240">
        <f>'Inbound SOS &amp; EOD'!KNW29</f>
        <v>0</v>
      </c>
      <c r="JZR7" s="240">
        <f>'Inbound SOS &amp; EOD'!KNX29</f>
        <v>0</v>
      </c>
      <c r="JZS7" s="240">
        <f>'Inbound SOS &amp; EOD'!KNY29</f>
        <v>0</v>
      </c>
      <c r="JZT7" s="240">
        <f>'Inbound SOS &amp; EOD'!KNZ29</f>
        <v>0</v>
      </c>
      <c r="JZU7" s="240">
        <f>'Inbound SOS &amp; EOD'!KOA29</f>
        <v>0</v>
      </c>
      <c r="JZV7" s="240">
        <f>'Inbound SOS &amp; EOD'!KOB29</f>
        <v>0</v>
      </c>
      <c r="JZW7" s="240">
        <f>'Inbound SOS &amp; EOD'!KOC29</f>
        <v>0</v>
      </c>
      <c r="JZX7" s="240">
        <f>'Inbound SOS &amp; EOD'!KOD29</f>
        <v>0</v>
      </c>
      <c r="JZY7" s="240">
        <f>'Inbound SOS &amp; EOD'!KOE29</f>
        <v>0</v>
      </c>
      <c r="JZZ7" s="240">
        <f>'Inbound SOS &amp; EOD'!KOF29</f>
        <v>0</v>
      </c>
      <c r="KAA7" s="240">
        <f>'Inbound SOS &amp; EOD'!KOG29</f>
        <v>0</v>
      </c>
      <c r="KAB7" s="240">
        <f>'Inbound SOS &amp; EOD'!KOH29</f>
        <v>0</v>
      </c>
      <c r="KAC7" s="240">
        <f>'Inbound SOS &amp; EOD'!KOI29</f>
        <v>0</v>
      </c>
      <c r="KAD7" s="240">
        <f>'Inbound SOS &amp; EOD'!KOJ29</f>
        <v>0</v>
      </c>
      <c r="KAE7" s="240">
        <f>'Inbound SOS &amp; EOD'!KOK29</f>
        <v>0</v>
      </c>
      <c r="KAF7" s="240">
        <f>'Inbound SOS &amp; EOD'!KOL29</f>
        <v>0</v>
      </c>
      <c r="KAG7" s="240">
        <f>'Inbound SOS &amp; EOD'!KOM29</f>
        <v>0</v>
      </c>
      <c r="KAH7" s="240">
        <f>'Inbound SOS &amp; EOD'!KON29</f>
        <v>0</v>
      </c>
      <c r="KAI7" s="240">
        <f>'Inbound SOS &amp; EOD'!KOO29</f>
        <v>0</v>
      </c>
      <c r="KAJ7" s="240">
        <f>'Inbound SOS &amp; EOD'!KOP29</f>
        <v>0</v>
      </c>
      <c r="KAK7" s="240">
        <f>'Inbound SOS &amp; EOD'!KOQ29</f>
        <v>0</v>
      </c>
      <c r="KAL7" s="240">
        <f>'Inbound SOS &amp; EOD'!KOR29</f>
        <v>0</v>
      </c>
      <c r="KAM7" s="240">
        <f>'Inbound SOS &amp; EOD'!KOS29</f>
        <v>0</v>
      </c>
      <c r="KAN7" s="240">
        <f>'Inbound SOS &amp; EOD'!KOT29</f>
        <v>0</v>
      </c>
      <c r="KAO7" s="240">
        <f>'Inbound SOS &amp; EOD'!KOU29</f>
        <v>0</v>
      </c>
      <c r="KAP7" s="240">
        <f>'Inbound SOS &amp; EOD'!KOV29</f>
        <v>0</v>
      </c>
      <c r="KAQ7" s="240">
        <f>'Inbound SOS &amp; EOD'!KOW29</f>
        <v>0</v>
      </c>
      <c r="KAR7" s="240">
        <f>'Inbound SOS &amp; EOD'!KOX29</f>
        <v>0</v>
      </c>
      <c r="KAS7" s="240">
        <f>'Inbound SOS &amp; EOD'!KOY29</f>
        <v>0</v>
      </c>
      <c r="KAT7" s="240">
        <f>'Inbound SOS &amp; EOD'!KOZ29</f>
        <v>0</v>
      </c>
      <c r="KAU7" s="240">
        <f>'Inbound SOS &amp; EOD'!KPA29</f>
        <v>0</v>
      </c>
      <c r="KAV7" s="240">
        <f>'Inbound SOS &amp; EOD'!KPB29</f>
        <v>0</v>
      </c>
      <c r="KAW7" s="240">
        <f>'Inbound SOS &amp; EOD'!KPC29</f>
        <v>0</v>
      </c>
      <c r="KAX7" s="240">
        <f>'Inbound SOS &amp; EOD'!KPD29</f>
        <v>0</v>
      </c>
      <c r="KAY7" s="240">
        <f>'Inbound SOS &amp; EOD'!KPE29</f>
        <v>0</v>
      </c>
      <c r="KAZ7" s="240">
        <f>'Inbound SOS &amp; EOD'!KPF29</f>
        <v>0</v>
      </c>
      <c r="KBA7" s="240">
        <f>'Inbound SOS &amp; EOD'!KPG29</f>
        <v>0</v>
      </c>
      <c r="KBB7" s="240">
        <f>'Inbound SOS &amp; EOD'!KPH29</f>
        <v>0</v>
      </c>
      <c r="KBC7" s="240">
        <f>'Inbound SOS &amp; EOD'!KPI29</f>
        <v>0</v>
      </c>
      <c r="KBD7" s="240">
        <f>'Inbound SOS &amp; EOD'!KPJ29</f>
        <v>0</v>
      </c>
      <c r="KBE7" s="240">
        <f>'Inbound SOS &amp; EOD'!KPK29</f>
        <v>0</v>
      </c>
      <c r="KBF7" s="240">
        <f>'Inbound SOS &amp; EOD'!KPL29</f>
        <v>0</v>
      </c>
      <c r="KBG7" s="240">
        <f>'Inbound SOS &amp; EOD'!KPM29</f>
        <v>0</v>
      </c>
      <c r="KBH7" s="240">
        <f>'Inbound SOS &amp; EOD'!KPN29</f>
        <v>0</v>
      </c>
      <c r="KBI7" s="240">
        <f>'Inbound SOS &amp; EOD'!KPO29</f>
        <v>0</v>
      </c>
      <c r="KBJ7" s="240">
        <f>'Inbound SOS &amp; EOD'!KPP29</f>
        <v>0</v>
      </c>
      <c r="KBK7" s="240">
        <f>'Inbound SOS &amp; EOD'!KPQ29</f>
        <v>0</v>
      </c>
      <c r="KBL7" s="240">
        <f>'Inbound SOS &amp; EOD'!KPR29</f>
        <v>0</v>
      </c>
      <c r="KBM7" s="240">
        <f>'Inbound SOS &amp; EOD'!KPS29</f>
        <v>0</v>
      </c>
      <c r="KBN7" s="240">
        <f>'Inbound SOS &amp; EOD'!KPT29</f>
        <v>0</v>
      </c>
      <c r="KBO7" s="240">
        <f>'Inbound SOS &amp; EOD'!KPU29</f>
        <v>0</v>
      </c>
      <c r="KBP7" s="240">
        <f>'Inbound SOS &amp; EOD'!KPV29</f>
        <v>0</v>
      </c>
      <c r="KBQ7" s="240">
        <f>'Inbound SOS &amp; EOD'!KPW29</f>
        <v>0</v>
      </c>
      <c r="KBR7" s="240">
        <f>'Inbound SOS &amp; EOD'!KPX29</f>
        <v>0</v>
      </c>
      <c r="KBS7" s="240">
        <f>'Inbound SOS &amp; EOD'!KPY29</f>
        <v>0</v>
      </c>
      <c r="KBT7" s="240">
        <f>'Inbound SOS &amp; EOD'!KPZ29</f>
        <v>0</v>
      </c>
      <c r="KBU7" s="240">
        <f>'Inbound SOS &amp; EOD'!KQA29</f>
        <v>0</v>
      </c>
      <c r="KBV7" s="240">
        <f>'Inbound SOS &amp; EOD'!KQB29</f>
        <v>0</v>
      </c>
      <c r="KBW7" s="240">
        <f>'Inbound SOS &amp; EOD'!KQC29</f>
        <v>0</v>
      </c>
      <c r="KBX7" s="240">
        <f>'Inbound SOS &amp; EOD'!KQD29</f>
        <v>0</v>
      </c>
      <c r="KBY7" s="240">
        <f>'Inbound SOS &amp; EOD'!KQE29</f>
        <v>0</v>
      </c>
      <c r="KBZ7" s="240">
        <f>'Inbound SOS &amp; EOD'!KQF29</f>
        <v>0</v>
      </c>
      <c r="KCA7" s="240">
        <f>'Inbound SOS &amp; EOD'!KQG29</f>
        <v>0</v>
      </c>
      <c r="KCB7" s="240">
        <f>'Inbound SOS &amp; EOD'!KQH29</f>
        <v>0</v>
      </c>
      <c r="KCC7" s="240">
        <f>'Inbound SOS &amp; EOD'!KQI29</f>
        <v>0</v>
      </c>
      <c r="KCD7" s="240">
        <f>'Inbound SOS &amp; EOD'!KQJ29</f>
        <v>0</v>
      </c>
      <c r="KCE7" s="240">
        <f>'Inbound SOS &amp; EOD'!KQK29</f>
        <v>0</v>
      </c>
      <c r="KCF7" s="240">
        <f>'Inbound SOS &amp; EOD'!KQL29</f>
        <v>0</v>
      </c>
      <c r="KCG7" s="240">
        <f>'Inbound SOS &amp; EOD'!KQM29</f>
        <v>0</v>
      </c>
      <c r="KCH7" s="240">
        <f>'Inbound SOS &amp; EOD'!KQN29</f>
        <v>0</v>
      </c>
      <c r="KCI7" s="240">
        <f>'Inbound SOS &amp; EOD'!KQO29</f>
        <v>0</v>
      </c>
      <c r="KCJ7" s="240">
        <f>'Inbound SOS &amp; EOD'!KQP29</f>
        <v>0</v>
      </c>
      <c r="KCK7" s="240">
        <f>'Inbound SOS &amp; EOD'!KQQ29</f>
        <v>0</v>
      </c>
      <c r="KCL7" s="240">
        <f>'Inbound SOS &amp; EOD'!KQR29</f>
        <v>0</v>
      </c>
      <c r="KCM7" s="240">
        <f>'Inbound SOS &amp; EOD'!KQS29</f>
        <v>0</v>
      </c>
      <c r="KCN7" s="240">
        <f>'Inbound SOS &amp; EOD'!KQT29</f>
        <v>0</v>
      </c>
      <c r="KCO7" s="240">
        <f>'Inbound SOS &amp; EOD'!KQU29</f>
        <v>0</v>
      </c>
      <c r="KCP7" s="240">
        <f>'Inbound SOS &amp; EOD'!KQV29</f>
        <v>0</v>
      </c>
      <c r="KCQ7" s="240">
        <f>'Inbound SOS &amp; EOD'!KQW29</f>
        <v>0</v>
      </c>
      <c r="KCR7" s="240">
        <f>'Inbound SOS &amp; EOD'!KQX29</f>
        <v>0</v>
      </c>
      <c r="KCS7" s="240">
        <f>'Inbound SOS &amp; EOD'!KQY29</f>
        <v>0</v>
      </c>
      <c r="KCT7" s="240">
        <f>'Inbound SOS &amp; EOD'!KQZ29</f>
        <v>0</v>
      </c>
      <c r="KCU7" s="240">
        <f>'Inbound SOS &amp; EOD'!KRA29</f>
        <v>0</v>
      </c>
      <c r="KCV7" s="240">
        <f>'Inbound SOS &amp; EOD'!KRB29</f>
        <v>0</v>
      </c>
      <c r="KCW7" s="240">
        <f>'Inbound SOS &amp; EOD'!KRC29</f>
        <v>0</v>
      </c>
      <c r="KCX7" s="240">
        <f>'Inbound SOS &amp; EOD'!KRD29</f>
        <v>0</v>
      </c>
      <c r="KCY7" s="240">
        <f>'Inbound SOS &amp; EOD'!KRE29</f>
        <v>0</v>
      </c>
      <c r="KCZ7" s="240">
        <f>'Inbound SOS &amp; EOD'!KRF29</f>
        <v>0</v>
      </c>
      <c r="KDA7" s="240">
        <f>'Inbound SOS &amp; EOD'!KRG29</f>
        <v>0</v>
      </c>
      <c r="KDB7" s="240">
        <f>'Inbound SOS &amp; EOD'!KRH29</f>
        <v>0</v>
      </c>
      <c r="KDC7" s="240">
        <f>'Inbound SOS &amp; EOD'!KRI29</f>
        <v>0</v>
      </c>
      <c r="KDD7" s="240">
        <f>'Inbound SOS &amp; EOD'!KRJ29</f>
        <v>0</v>
      </c>
      <c r="KDE7" s="240">
        <f>'Inbound SOS &amp; EOD'!KRK29</f>
        <v>0</v>
      </c>
      <c r="KDF7" s="240">
        <f>'Inbound SOS &amp; EOD'!KRL29</f>
        <v>0</v>
      </c>
      <c r="KDG7" s="240">
        <f>'Inbound SOS &amp; EOD'!KRM29</f>
        <v>0</v>
      </c>
      <c r="KDH7" s="240">
        <f>'Inbound SOS &amp; EOD'!KRN29</f>
        <v>0</v>
      </c>
      <c r="KDI7" s="240">
        <f>'Inbound SOS &amp; EOD'!KRO29</f>
        <v>0</v>
      </c>
      <c r="KDJ7" s="240">
        <f>'Inbound SOS &amp; EOD'!KRP29</f>
        <v>0</v>
      </c>
      <c r="KDK7" s="240">
        <f>'Inbound SOS &amp; EOD'!KRQ29</f>
        <v>0</v>
      </c>
      <c r="KDL7" s="240">
        <f>'Inbound SOS &amp; EOD'!KRR29</f>
        <v>0</v>
      </c>
      <c r="KDM7" s="240">
        <f>'Inbound SOS &amp; EOD'!KRS29</f>
        <v>0</v>
      </c>
      <c r="KDN7" s="240">
        <f>'Inbound SOS &amp; EOD'!KRT29</f>
        <v>0</v>
      </c>
      <c r="KDO7" s="240">
        <f>'Inbound SOS &amp; EOD'!KRU29</f>
        <v>0</v>
      </c>
      <c r="KDP7" s="240">
        <f>'Inbound SOS &amp; EOD'!KRV29</f>
        <v>0</v>
      </c>
      <c r="KDQ7" s="240">
        <f>'Inbound SOS &amp; EOD'!KRW29</f>
        <v>0</v>
      </c>
      <c r="KDR7" s="240">
        <f>'Inbound SOS &amp; EOD'!KRX29</f>
        <v>0</v>
      </c>
      <c r="KDS7" s="240">
        <f>'Inbound SOS &amp; EOD'!KRY29</f>
        <v>0</v>
      </c>
      <c r="KDT7" s="240">
        <f>'Inbound SOS &amp; EOD'!KRZ29</f>
        <v>0</v>
      </c>
      <c r="KDU7" s="240">
        <f>'Inbound SOS &amp; EOD'!KSA29</f>
        <v>0</v>
      </c>
      <c r="KDV7" s="240">
        <f>'Inbound SOS &amp; EOD'!KSB29</f>
        <v>0</v>
      </c>
      <c r="KDW7" s="240">
        <f>'Inbound SOS &amp; EOD'!KSC29</f>
        <v>0</v>
      </c>
      <c r="KDX7" s="240">
        <f>'Inbound SOS &amp; EOD'!KSD29</f>
        <v>0</v>
      </c>
      <c r="KDY7" s="240">
        <f>'Inbound SOS &amp; EOD'!KSE29</f>
        <v>0</v>
      </c>
      <c r="KDZ7" s="240">
        <f>'Inbound SOS &amp; EOD'!KSF29</f>
        <v>0</v>
      </c>
      <c r="KEA7" s="240">
        <f>'Inbound SOS &amp; EOD'!KSG29</f>
        <v>0</v>
      </c>
      <c r="KEB7" s="240">
        <f>'Inbound SOS &amp; EOD'!KSH29</f>
        <v>0</v>
      </c>
      <c r="KEC7" s="240">
        <f>'Inbound SOS &amp; EOD'!KSI29</f>
        <v>0</v>
      </c>
      <c r="KED7" s="240">
        <f>'Inbound SOS &amp; EOD'!KSJ29</f>
        <v>0</v>
      </c>
      <c r="KEE7" s="240">
        <f>'Inbound SOS &amp; EOD'!KSK29</f>
        <v>0</v>
      </c>
      <c r="KEF7" s="240">
        <f>'Inbound SOS &amp; EOD'!KSL29</f>
        <v>0</v>
      </c>
      <c r="KEG7" s="240">
        <f>'Inbound SOS &amp; EOD'!KSM29</f>
        <v>0</v>
      </c>
      <c r="KEH7" s="240">
        <f>'Inbound SOS &amp; EOD'!KSN29</f>
        <v>0</v>
      </c>
      <c r="KEI7" s="240">
        <f>'Inbound SOS &amp; EOD'!KSO29</f>
        <v>0</v>
      </c>
      <c r="KEJ7" s="240">
        <f>'Inbound SOS &amp; EOD'!KSP29</f>
        <v>0</v>
      </c>
      <c r="KEK7" s="240">
        <f>'Inbound SOS &amp; EOD'!KSQ29</f>
        <v>0</v>
      </c>
      <c r="KEL7" s="240">
        <f>'Inbound SOS &amp; EOD'!KSR29</f>
        <v>0</v>
      </c>
      <c r="KEM7" s="240">
        <f>'Inbound SOS &amp; EOD'!KSS29</f>
        <v>0</v>
      </c>
      <c r="KEN7" s="240">
        <f>'Inbound SOS &amp; EOD'!KST29</f>
        <v>0</v>
      </c>
      <c r="KEO7" s="240">
        <f>'Inbound SOS &amp; EOD'!KSU29</f>
        <v>0</v>
      </c>
      <c r="KEP7" s="240">
        <f>'Inbound SOS &amp; EOD'!KSV29</f>
        <v>0</v>
      </c>
      <c r="KEQ7" s="240">
        <f>'Inbound SOS &amp; EOD'!KSW29</f>
        <v>0</v>
      </c>
      <c r="KER7" s="240">
        <f>'Inbound SOS &amp; EOD'!KSX29</f>
        <v>0</v>
      </c>
      <c r="KES7" s="240">
        <f>'Inbound SOS &amp; EOD'!KSY29</f>
        <v>0</v>
      </c>
      <c r="KET7" s="240">
        <f>'Inbound SOS &amp; EOD'!KSZ29</f>
        <v>0</v>
      </c>
      <c r="KEU7" s="240">
        <f>'Inbound SOS &amp; EOD'!KTA29</f>
        <v>0</v>
      </c>
      <c r="KEV7" s="240">
        <f>'Inbound SOS &amp; EOD'!KTB29</f>
        <v>0</v>
      </c>
      <c r="KEW7" s="240">
        <f>'Inbound SOS &amp; EOD'!KTC29</f>
        <v>0</v>
      </c>
      <c r="KEX7" s="240">
        <f>'Inbound SOS &amp; EOD'!KTD29</f>
        <v>0</v>
      </c>
      <c r="KEY7" s="240">
        <f>'Inbound SOS &amp; EOD'!KTE29</f>
        <v>0</v>
      </c>
      <c r="KEZ7" s="240">
        <f>'Inbound SOS &amp; EOD'!KTF29</f>
        <v>0</v>
      </c>
      <c r="KFA7" s="240">
        <f>'Inbound SOS &amp; EOD'!KTG29</f>
        <v>0</v>
      </c>
      <c r="KFB7" s="240">
        <f>'Inbound SOS &amp; EOD'!KTH29</f>
        <v>0</v>
      </c>
      <c r="KFC7" s="240">
        <f>'Inbound SOS &amp; EOD'!KTI29</f>
        <v>0</v>
      </c>
      <c r="KFD7" s="240">
        <f>'Inbound SOS &amp; EOD'!KTJ29</f>
        <v>0</v>
      </c>
      <c r="KFE7" s="240">
        <f>'Inbound SOS &amp; EOD'!KTK29</f>
        <v>0</v>
      </c>
      <c r="KFF7" s="240">
        <f>'Inbound SOS &amp; EOD'!KTL29</f>
        <v>0</v>
      </c>
      <c r="KFG7" s="240">
        <f>'Inbound SOS &amp; EOD'!KTM29</f>
        <v>0</v>
      </c>
      <c r="KFH7" s="240">
        <f>'Inbound SOS &amp; EOD'!KTN29</f>
        <v>0</v>
      </c>
      <c r="KFI7" s="240">
        <f>'Inbound SOS &amp; EOD'!KTO29</f>
        <v>0</v>
      </c>
      <c r="KFJ7" s="240">
        <f>'Inbound SOS &amp; EOD'!KTP29</f>
        <v>0</v>
      </c>
      <c r="KFK7" s="240">
        <f>'Inbound SOS &amp; EOD'!KTQ29</f>
        <v>0</v>
      </c>
      <c r="KFL7" s="240">
        <f>'Inbound SOS &amp; EOD'!KTR29</f>
        <v>0</v>
      </c>
      <c r="KFM7" s="240">
        <f>'Inbound SOS &amp; EOD'!KTS29</f>
        <v>0</v>
      </c>
      <c r="KFN7" s="240">
        <f>'Inbound SOS &amp; EOD'!KTT29</f>
        <v>0</v>
      </c>
      <c r="KFO7" s="240">
        <f>'Inbound SOS &amp; EOD'!KTU29</f>
        <v>0</v>
      </c>
      <c r="KFP7" s="240">
        <f>'Inbound SOS &amp; EOD'!KTV29</f>
        <v>0</v>
      </c>
      <c r="KFQ7" s="240">
        <f>'Inbound SOS &amp; EOD'!KTW29</f>
        <v>0</v>
      </c>
      <c r="KFR7" s="240">
        <f>'Inbound SOS &amp; EOD'!KTX29</f>
        <v>0</v>
      </c>
      <c r="KFS7" s="240">
        <f>'Inbound SOS &amp; EOD'!KTY29</f>
        <v>0</v>
      </c>
      <c r="KFT7" s="240">
        <f>'Inbound SOS &amp; EOD'!KTZ29</f>
        <v>0</v>
      </c>
      <c r="KFU7" s="240">
        <f>'Inbound SOS &amp; EOD'!KUA29</f>
        <v>0</v>
      </c>
      <c r="KFV7" s="240">
        <f>'Inbound SOS &amp; EOD'!KUB29</f>
        <v>0</v>
      </c>
      <c r="KFW7" s="240">
        <f>'Inbound SOS &amp; EOD'!KUC29</f>
        <v>0</v>
      </c>
      <c r="KFX7" s="240">
        <f>'Inbound SOS &amp; EOD'!KUD29</f>
        <v>0</v>
      </c>
      <c r="KFY7" s="240">
        <f>'Inbound SOS &amp; EOD'!KUE29</f>
        <v>0</v>
      </c>
      <c r="KFZ7" s="240">
        <f>'Inbound SOS &amp; EOD'!KUF29</f>
        <v>0</v>
      </c>
      <c r="KGA7" s="240">
        <f>'Inbound SOS &amp; EOD'!KUG29</f>
        <v>0</v>
      </c>
      <c r="KGB7" s="240">
        <f>'Inbound SOS &amp; EOD'!KUH29</f>
        <v>0</v>
      </c>
      <c r="KGC7" s="240">
        <f>'Inbound SOS &amp; EOD'!KUI29</f>
        <v>0</v>
      </c>
      <c r="KGD7" s="240">
        <f>'Inbound SOS &amp; EOD'!KUJ29</f>
        <v>0</v>
      </c>
      <c r="KGE7" s="240">
        <f>'Inbound SOS &amp; EOD'!KUK29</f>
        <v>0</v>
      </c>
      <c r="KGF7" s="240">
        <f>'Inbound SOS &amp; EOD'!KUL29</f>
        <v>0</v>
      </c>
      <c r="KGG7" s="240">
        <f>'Inbound SOS &amp; EOD'!KUM29</f>
        <v>0</v>
      </c>
      <c r="KGH7" s="240">
        <f>'Inbound SOS &amp; EOD'!KUN29</f>
        <v>0</v>
      </c>
      <c r="KGI7" s="240">
        <f>'Inbound SOS &amp; EOD'!KUO29</f>
        <v>0</v>
      </c>
      <c r="KGJ7" s="240">
        <f>'Inbound SOS &amp; EOD'!KUP29</f>
        <v>0</v>
      </c>
      <c r="KGK7" s="240">
        <f>'Inbound SOS &amp; EOD'!KUQ29</f>
        <v>0</v>
      </c>
      <c r="KGL7" s="240">
        <f>'Inbound SOS &amp; EOD'!KUR29</f>
        <v>0</v>
      </c>
      <c r="KGM7" s="240">
        <f>'Inbound SOS &amp; EOD'!KUS29</f>
        <v>0</v>
      </c>
      <c r="KGN7" s="240">
        <f>'Inbound SOS &amp; EOD'!KUT29</f>
        <v>0</v>
      </c>
      <c r="KGO7" s="240">
        <f>'Inbound SOS &amp; EOD'!KUU29</f>
        <v>0</v>
      </c>
      <c r="KGP7" s="240">
        <f>'Inbound SOS &amp; EOD'!KUV29</f>
        <v>0</v>
      </c>
      <c r="KGQ7" s="240">
        <f>'Inbound SOS &amp; EOD'!KUW29</f>
        <v>0</v>
      </c>
      <c r="KGR7" s="240">
        <f>'Inbound SOS &amp; EOD'!KUX29</f>
        <v>0</v>
      </c>
      <c r="KGS7" s="240">
        <f>'Inbound SOS &amp; EOD'!KUY29</f>
        <v>0</v>
      </c>
      <c r="KGT7" s="240">
        <f>'Inbound SOS &amp; EOD'!KUZ29</f>
        <v>0</v>
      </c>
      <c r="KGU7" s="240">
        <f>'Inbound SOS &amp; EOD'!KVA29</f>
        <v>0</v>
      </c>
      <c r="KGV7" s="240">
        <f>'Inbound SOS &amp; EOD'!KVB29</f>
        <v>0</v>
      </c>
      <c r="KGW7" s="240">
        <f>'Inbound SOS &amp; EOD'!KVC29</f>
        <v>0</v>
      </c>
      <c r="KGX7" s="240">
        <f>'Inbound SOS &amp; EOD'!KVD29</f>
        <v>0</v>
      </c>
      <c r="KGY7" s="240">
        <f>'Inbound SOS &amp; EOD'!KVE29</f>
        <v>0</v>
      </c>
      <c r="KGZ7" s="240">
        <f>'Inbound SOS &amp; EOD'!KVF29</f>
        <v>0</v>
      </c>
      <c r="KHA7" s="240">
        <f>'Inbound SOS &amp; EOD'!KVG29</f>
        <v>0</v>
      </c>
      <c r="KHB7" s="240">
        <f>'Inbound SOS &amp; EOD'!KVH29</f>
        <v>0</v>
      </c>
      <c r="KHC7" s="240">
        <f>'Inbound SOS &amp; EOD'!KVI29</f>
        <v>0</v>
      </c>
      <c r="KHD7" s="240">
        <f>'Inbound SOS &amp; EOD'!KVJ29</f>
        <v>0</v>
      </c>
      <c r="KHE7" s="240">
        <f>'Inbound SOS &amp; EOD'!KVK29</f>
        <v>0</v>
      </c>
      <c r="KHF7" s="240">
        <f>'Inbound SOS &amp; EOD'!KVL29</f>
        <v>0</v>
      </c>
      <c r="KHG7" s="240">
        <f>'Inbound SOS &amp; EOD'!KVM29</f>
        <v>0</v>
      </c>
      <c r="KHH7" s="240">
        <f>'Inbound SOS &amp; EOD'!KVN29</f>
        <v>0</v>
      </c>
      <c r="KHI7" s="240">
        <f>'Inbound SOS &amp; EOD'!KVO29</f>
        <v>0</v>
      </c>
      <c r="KHJ7" s="240">
        <f>'Inbound SOS &amp; EOD'!KVP29</f>
        <v>0</v>
      </c>
      <c r="KHK7" s="240">
        <f>'Inbound SOS &amp; EOD'!KVQ29</f>
        <v>0</v>
      </c>
      <c r="KHL7" s="240">
        <f>'Inbound SOS &amp; EOD'!KVR29</f>
        <v>0</v>
      </c>
      <c r="KHM7" s="240">
        <f>'Inbound SOS &amp; EOD'!KVS29</f>
        <v>0</v>
      </c>
      <c r="KHN7" s="240">
        <f>'Inbound SOS &amp; EOD'!KVT29</f>
        <v>0</v>
      </c>
      <c r="KHO7" s="240">
        <f>'Inbound SOS &amp; EOD'!KVU29</f>
        <v>0</v>
      </c>
      <c r="KHP7" s="240">
        <f>'Inbound SOS &amp; EOD'!KVV29</f>
        <v>0</v>
      </c>
      <c r="KHQ7" s="240">
        <f>'Inbound SOS &amp; EOD'!KVW29</f>
        <v>0</v>
      </c>
      <c r="KHR7" s="240">
        <f>'Inbound SOS &amp; EOD'!KVX29</f>
        <v>0</v>
      </c>
      <c r="KHS7" s="240">
        <f>'Inbound SOS &amp; EOD'!KVY29</f>
        <v>0</v>
      </c>
      <c r="KHT7" s="240">
        <f>'Inbound SOS &amp; EOD'!KVZ29</f>
        <v>0</v>
      </c>
      <c r="KHU7" s="240">
        <f>'Inbound SOS &amp; EOD'!KWA29</f>
        <v>0</v>
      </c>
      <c r="KHV7" s="240">
        <f>'Inbound SOS &amp; EOD'!KWB29</f>
        <v>0</v>
      </c>
      <c r="KHW7" s="240">
        <f>'Inbound SOS &amp; EOD'!KWC29</f>
        <v>0</v>
      </c>
      <c r="KHX7" s="240">
        <f>'Inbound SOS &amp; EOD'!KWD29</f>
        <v>0</v>
      </c>
      <c r="KHY7" s="240">
        <f>'Inbound SOS &amp; EOD'!KWE29</f>
        <v>0</v>
      </c>
      <c r="KHZ7" s="240">
        <f>'Inbound SOS &amp; EOD'!KWF29</f>
        <v>0</v>
      </c>
      <c r="KIA7" s="240">
        <f>'Inbound SOS &amp; EOD'!KWG29</f>
        <v>0</v>
      </c>
      <c r="KIB7" s="240">
        <f>'Inbound SOS &amp; EOD'!KWH29</f>
        <v>0</v>
      </c>
      <c r="KIC7" s="240">
        <f>'Inbound SOS &amp; EOD'!KWI29</f>
        <v>0</v>
      </c>
      <c r="KID7" s="240">
        <f>'Inbound SOS &amp; EOD'!KWJ29</f>
        <v>0</v>
      </c>
      <c r="KIE7" s="240">
        <f>'Inbound SOS &amp; EOD'!KWK29</f>
        <v>0</v>
      </c>
      <c r="KIF7" s="240">
        <f>'Inbound SOS &amp; EOD'!KWL29</f>
        <v>0</v>
      </c>
      <c r="KIG7" s="240">
        <f>'Inbound SOS &amp; EOD'!KWM29</f>
        <v>0</v>
      </c>
      <c r="KIH7" s="240">
        <f>'Inbound SOS &amp; EOD'!KWN29</f>
        <v>0</v>
      </c>
      <c r="KII7" s="240">
        <f>'Inbound SOS &amp; EOD'!KWO29</f>
        <v>0</v>
      </c>
      <c r="KIJ7" s="240">
        <f>'Inbound SOS &amp; EOD'!KWP29</f>
        <v>0</v>
      </c>
      <c r="KIK7" s="240">
        <f>'Inbound SOS &amp; EOD'!KWQ29</f>
        <v>0</v>
      </c>
      <c r="KIL7" s="240">
        <f>'Inbound SOS &amp; EOD'!KWR29</f>
        <v>0</v>
      </c>
      <c r="KIM7" s="240">
        <f>'Inbound SOS &amp; EOD'!KWS29</f>
        <v>0</v>
      </c>
      <c r="KIN7" s="240">
        <f>'Inbound SOS &amp; EOD'!KWT29</f>
        <v>0</v>
      </c>
      <c r="KIO7" s="240">
        <f>'Inbound SOS &amp; EOD'!KWU29</f>
        <v>0</v>
      </c>
      <c r="KIP7" s="240">
        <f>'Inbound SOS &amp; EOD'!KWV29</f>
        <v>0</v>
      </c>
      <c r="KIQ7" s="240">
        <f>'Inbound SOS &amp; EOD'!KWW29</f>
        <v>0</v>
      </c>
      <c r="KIR7" s="240">
        <f>'Inbound SOS &amp; EOD'!KWX29</f>
        <v>0</v>
      </c>
      <c r="KIS7" s="240">
        <f>'Inbound SOS &amp; EOD'!KWY29</f>
        <v>0</v>
      </c>
      <c r="KIT7" s="240">
        <f>'Inbound SOS &amp; EOD'!KWZ29</f>
        <v>0</v>
      </c>
      <c r="KIU7" s="240">
        <f>'Inbound SOS &amp; EOD'!KXA29</f>
        <v>0</v>
      </c>
      <c r="KIV7" s="240">
        <f>'Inbound SOS &amp; EOD'!KXB29</f>
        <v>0</v>
      </c>
      <c r="KIW7" s="240">
        <f>'Inbound SOS &amp; EOD'!KXC29</f>
        <v>0</v>
      </c>
      <c r="KIX7" s="240">
        <f>'Inbound SOS &amp; EOD'!KXD29</f>
        <v>0</v>
      </c>
      <c r="KIY7" s="240">
        <f>'Inbound SOS &amp; EOD'!KXE29</f>
        <v>0</v>
      </c>
      <c r="KIZ7" s="240">
        <f>'Inbound SOS &amp; EOD'!KXF29</f>
        <v>0</v>
      </c>
      <c r="KJA7" s="240">
        <f>'Inbound SOS &amp; EOD'!KXG29</f>
        <v>0</v>
      </c>
      <c r="KJB7" s="240">
        <f>'Inbound SOS &amp; EOD'!KXH29</f>
        <v>0</v>
      </c>
      <c r="KJC7" s="240">
        <f>'Inbound SOS &amp; EOD'!KXI29</f>
        <v>0</v>
      </c>
      <c r="KJD7" s="240">
        <f>'Inbound SOS &amp; EOD'!KXJ29</f>
        <v>0</v>
      </c>
      <c r="KJE7" s="240">
        <f>'Inbound SOS &amp; EOD'!KXK29</f>
        <v>0</v>
      </c>
      <c r="KJF7" s="240">
        <f>'Inbound SOS &amp; EOD'!KXL29</f>
        <v>0</v>
      </c>
      <c r="KJG7" s="240">
        <f>'Inbound SOS &amp; EOD'!KXM29</f>
        <v>0</v>
      </c>
      <c r="KJH7" s="240">
        <f>'Inbound SOS &amp; EOD'!KXN29</f>
        <v>0</v>
      </c>
      <c r="KJI7" s="240">
        <f>'Inbound SOS &amp; EOD'!KXO29</f>
        <v>0</v>
      </c>
      <c r="KJJ7" s="240">
        <f>'Inbound SOS &amp; EOD'!KXP29</f>
        <v>0</v>
      </c>
      <c r="KJK7" s="240">
        <f>'Inbound SOS &amp; EOD'!KXQ29</f>
        <v>0</v>
      </c>
      <c r="KJL7" s="240">
        <f>'Inbound SOS &amp; EOD'!KXR29</f>
        <v>0</v>
      </c>
      <c r="KJM7" s="240">
        <f>'Inbound SOS &amp; EOD'!KXS29</f>
        <v>0</v>
      </c>
      <c r="KJN7" s="240">
        <f>'Inbound SOS &amp; EOD'!KXT29</f>
        <v>0</v>
      </c>
      <c r="KJO7" s="240">
        <f>'Inbound SOS &amp; EOD'!KXU29</f>
        <v>0</v>
      </c>
      <c r="KJP7" s="240">
        <f>'Inbound SOS &amp; EOD'!KXV29</f>
        <v>0</v>
      </c>
      <c r="KJQ7" s="240">
        <f>'Inbound SOS &amp; EOD'!KXW29</f>
        <v>0</v>
      </c>
      <c r="KJR7" s="240">
        <f>'Inbound SOS &amp; EOD'!KXX29</f>
        <v>0</v>
      </c>
      <c r="KJS7" s="240">
        <f>'Inbound SOS &amp; EOD'!KXY29</f>
        <v>0</v>
      </c>
      <c r="KJT7" s="240">
        <f>'Inbound SOS &amp; EOD'!KXZ29</f>
        <v>0</v>
      </c>
      <c r="KJU7" s="240">
        <f>'Inbound SOS &amp; EOD'!KYA29</f>
        <v>0</v>
      </c>
      <c r="KJV7" s="240">
        <f>'Inbound SOS &amp; EOD'!KYB29</f>
        <v>0</v>
      </c>
      <c r="KJW7" s="240">
        <f>'Inbound SOS &amp; EOD'!KYC29</f>
        <v>0</v>
      </c>
      <c r="KJX7" s="240">
        <f>'Inbound SOS &amp; EOD'!KYD29</f>
        <v>0</v>
      </c>
      <c r="KJY7" s="240">
        <f>'Inbound SOS &amp; EOD'!KYE29</f>
        <v>0</v>
      </c>
      <c r="KJZ7" s="240">
        <f>'Inbound SOS &amp; EOD'!KYF29</f>
        <v>0</v>
      </c>
      <c r="KKA7" s="240">
        <f>'Inbound SOS &amp; EOD'!KYG29</f>
        <v>0</v>
      </c>
      <c r="KKB7" s="240">
        <f>'Inbound SOS &amp; EOD'!KYH29</f>
        <v>0</v>
      </c>
      <c r="KKC7" s="240">
        <f>'Inbound SOS &amp; EOD'!KYI29</f>
        <v>0</v>
      </c>
      <c r="KKD7" s="240">
        <f>'Inbound SOS &amp; EOD'!KYJ29</f>
        <v>0</v>
      </c>
      <c r="KKE7" s="240">
        <f>'Inbound SOS &amp; EOD'!KYK29</f>
        <v>0</v>
      </c>
      <c r="KKF7" s="240">
        <f>'Inbound SOS &amp; EOD'!KYL29</f>
        <v>0</v>
      </c>
      <c r="KKG7" s="240">
        <f>'Inbound SOS &amp; EOD'!KYM29</f>
        <v>0</v>
      </c>
      <c r="KKH7" s="240">
        <f>'Inbound SOS &amp; EOD'!KYN29</f>
        <v>0</v>
      </c>
      <c r="KKI7" s="240">
        <f>'Inbound SOS &amp; EOD'!KYO29</f>
        <v>0</v>
      </c>
      <c r="KKJ7" s="240">
        <f>'Inbound SOS &amp; EOD'!KYP29</f>
        <v>0</v>
      </c>
      <c r="KKK7" s="240">
        <f>'Inbound SOS &amp; EOD'!KYQ29</f>
        <v>0</v>
      </c>
      <c r="KKL7" s="240">
        <f>'Inbound SOS &amp; EOD'!KYR29</f>
        <v>0</v>
      </c>
      <c r="KKM7" s="240">
        <f>'Inbound SOS &amp; EOD'!KYS29</f>
        <v>0</v>
      </c>
      <c r="KKN7" s="240">
        <f>'Inbound SOS &amp; EOD'!KYT29</f>
        <v>0</v>
      </c>
      <c r="KKO7" s="240">
        <f>'Inbound SOS &amp; EOD'!KYU29</f>
        <v>0</v>
      </c>
      <c r="KKP7" s="240">
        <f>'Inbound SOS &amp; EOD'!KYV29</f>
        <v>0</v>
      </c>
      <c r="KKQ7" s="240">
        <f>'Inbound SOS &amp; EOD'!KYW29</f>
        <v>0</v>
      </c>
      <c r="KKR7" s="240">
        <f>'Inbound SOS &amp; EOD'!KYX29</f>
        <v>0</v>
      </c>
      <c r="KKS7" s="240">
        <f>'Inbound SOS &amp; EOD'!KYY29</f>
        <v>0</v>
      </c>
      <c r="KKT7" s="240">
        <f>'Inbound SOS &amp; EOD'!KYZ29</f>
        <v>0</v>
      </c>
      <c r="KKU7" s="240">
        <f>'Inbound SOS &amp; EOD'!KZA29</f>
        <v>0</v>
      </c>
      <c r="KKV7" s="240">
        <f>'Inbound SOS &amp; EOD'!KZB29</f>
        <v>0</v>
      </c>
      <c r="KKW7" s="240">
        <f>'Inbound SOS &amp; EOD'!KZC29</f>
        <v>0</v>
      </c>
      <c r="KKX7" s="240">
        <f>'Inbound SOS &amp; EOD'!KZD29</f>
        <v>0</v>
      </c>
      <c r="KKY7" s="240">
        <f>'Inbound SOS &amp; EOD'!KZE29</f>
        <v>0</v>
      </c>
      <c r="KKZ7" s="240">
        <f>'Inbound SOS &amp; EOD'!KZF29</f>
        <v>0</v>
      </c>
      <c r="KLA7" s="240">
        <f>'Inbound SOS &amp; EOD'!KZG29</f>
        <v>0</v>
      </c>
      <c r="KLB7" s="240">
        <f>'Inbound SOS &amp; EOD'!KZH29</f>
        <v>0</v>
      </c>
      <c r="KLC7" s="240">
        <f>'Inbound SOS &amp; EOD'!KZI29</f>
        <v>0</v>
      </c>
      <c r="KLD7" s="240">
        <f>'Inbound SOS &amp; EOD'!KZJ29</f>
        <v>0</v>
      </c>
      <c r="KLE7" s="240">
        <f>'Inbound SOS &amp; EOD'!KZK29</f>
        <v>0</v>
      </c>
      <c r="KLF7" s="240">
        <f>'Inbound SOS &amp; EOD'!KZL29</f>
        <v>0</v>
      </c>
      <c r="KLG7" s="240">
        <f>'Inbound SOS &amp; EOD'!KZM29</f>
        <v>0</v>
      </c>
      <c r="KLH7" s="240">
        <f>'Inbound SOS &amp; EOD'!KZN29</f>
        <v>0</v>
      </c>
      <c r="KLI7" s="240">
        <f>'Inbound SOS &amp; EOD'!KZO29</f>
        <v>0</v>
      </c>
      <c r="KLJ7" s="240">
        <f>'Inbound SOS &amp; EOD'!KZP29</f>
        <v>0</v>
      </c>
      <c r="KLK7" s="240">
        <f>'Inbound SOS &amp; EOD'!KZQ29</f>
        <v>0</v>
      </c>
      <c r="KLL7" s="240">
        <f>'Inbound SOS &amp; EOD'!KZR29</f>
        <v>0</v>
      </c>
      <c r="KLM7" s="240">
        <f>'Inbound SOS &amp; EOD'!KZS29</f>
        <v>0</v>
      </c>
      <c r="KLN7" s="240">
        <f>'Inbound SOS &amp; EOD'!KZT29</f>
        <v>0</v>
      </c>
      <c r="KLO7" s="240">
        <f>'Inbound SOS &amp; EOD'!KZU29</f>
        <v>0</v>
      </c>
      <c r="KLP7" s="240">
        <f>'Inbound SOS &amp; EOD'!KZV29</f>
        <v>0</v>
      </c>
      <c r="KLQ7" s="240">
        <f>'Inbound SOS &amp; EOD'!KZW29</f>
        <v>0</v>
      </c>
      <c r="KLR7" s="240">
        <f>'Inbound SOS &amp; EOD'!KZX29</f>
        <v>0</v>
      </c>
      <c r="KLS7" s="240">
        <f>'Inbound SOS &amp; EOD'!KZY29</f>
        <v>0</v>
      </c>
      <c r="KLT7" s="240">
        <f>'Inbound SOS &amp; EOD'!KZZ29</f>
        <v>0</v>
      </c>
      <c r="KLU7" s="240">
        <f>'Inbound SOS &amp; EOD'!LAA29</f>
        <v>0</v>
      </c>
      <c r="KLV7" s="240">
        <f>'Inbound SOS &amp; EOD'!LAB29</f>
        <v>0</v>
      </c>
      <c r="KLW7" s="240">
        <f>'Inbound SOS &amp; EOD'!LAC29</f>
        <v>0</v>
      </c>
      <c r="KLX7" s="240">
        <f>'Inbound SOS &amp; EOD'!LAD29</f>
        <v>0</v>
      </c>
      <c r="KLY7" s="240">
        <f>'Inbound SOS &amp; EOD'!LAE29</f>
        <v>0</v>
      </c>
      <c r="KLZ7" s="240">
        <f>'Inbound SOS &amp; EOD'!LAF29</f>
        <v>0</v>
      </c>
      <c r="KMA7" s="240">
        <f>'Inbound SOS &amp; EOD'!LAG29</f>
        <v>0</v>
      </c>
      <c r="KMB7" s="240">
        <f>'Inbound SOS &amp; EOD'!LAH29</f>
        <v>0</v>
      </c>
      <c r="KMC7" s="240">
        <f>'Inbound SOS &amp; EOD'!LAI29</f>
        <v>0</v>
      </c>
      <c r="KMD7" s="240">
        <f>'Inbound SOS &amp; EOD'!LAJ29</f>
        <v>0</v>
      </c>
      <c r="KME7" s="240">
        <f>'Inbound SOS &amp; EOD'!LAK29</f>
        <v>0</v>
      </c>
      <c r="KMF7" s="240">
        <f>'Inbound SOS &amp; EOD'!LAL29</f>
        <v>0</v>
      </c>
      <c r="KMG7" s="240">
        <f>'Inbound SOS &amp; EOD'!LAM29</f>
        <v>0</v>
      </c>
      <c r="KMH7" s="240">
        <f>'Inbound SOS &amp; EOD'!LAN29</f>
        <v>0</v>
      </c>
      <c r="KMI7" s="240">
        <f>'Inbound SOS &amp; EOD'!LAO29</f>
        <v>0</v>
      </c>
      <c r="KMJ7" s="240">
        <f>'Inbound SOS &amp; EOD'!LAP29</f>
        <v>0</v>
      </c>
      <c r="KMK7" s="240">
        <f>'Inbound SOS &amp; EOD'!LAQ29</f>
        <v>0</v>
      </c>
      <c r="KML7" s="240">
        <f>'Inbound SOS &amp; EOD'!LAR29</f>
        <v>0</v>
      </c>
      <c r="KMM7" s="240">
        <f>'Inbound SOS &amp; EOD'!LAS29</f>
        <v>0</v>
      </c>
      <c r="KMN7" s="240">
        <f>'Inbound SOS &amp; EOD'!LAT29</f>
        <v>0</v>
      </c>
      <c r="KMO7" s="240">
        <f>'Inbound SOS &amp; EOD'!LAU29</f>
        <v>0</v>
      </c>
      <c r="KMP7" s="240">
        <f>'Inbound SOS &amp; EOD'!LAV29</f>
        <v>0</v>
      </c>
      <c r="KMQ7" s="240">
        <f>'Inbound SOS &amp; EOD'!LAW29</f>
        <v>0</v>
      </c>
      <c r="KMR7" s="240">
        <f>'Inbound SOS &amp; EOD'!LAX29</f>
        <v>0</v>
      </c>
      <c r="KMS7" s="240">
        <f>'Inbound SOS &amp; EOD'!LAY29</f>
        <v>0</v>
      </c>
      <c r="KMT7" s="240">
        <f>'Inbound SOS &amp; EOD'!LAZ29</f>
        <v>0</v>
      </c>
      <c r="KMU7" s="240">
        <f>'Inbound SOS &amp; EOD'!LBA29</f>
        <v>0</v>
      </c>
      <c r="KMV7" s="240">
        <f>'Inbound SOS &amp; EOD'!LBB29</f>
        <v>0</v>
      </c>
      <c r="KMW7" s="240">
        <f>'Inbound SOS &amp; EOD'!LBC29</f>
        <v>0</v>
      </c>
      <c r="KMX7" s="240">
        <f>'Inbound SOS &amp; EOD'!LBD29</f>
        <v>0</v>
      </c>
      <c r="KMY7" s="240">
        <f>'Inbound SOS &amp; EOD'!LBE29</f>
        <v>0</v>
      </c>
      <c r="KMZ7" s="240">
        <f>'Inbound SOS &amp; EOD'!LBF29</f>
        <v>0</v>
      </c>
      <c r="KNA7" s="240">
        <f>'Inbound SOS &amp; EOD'!LBG29</f>
        <v>0</v>
      </c>
      <c r="KNB7" s="240">
        <f>'Inbound SOS &amp; EOD'!LBH29</f>
        <v>0</v>
      </c>
      <c r="KNC7" s="240">
        <f>'Inbound SOS &amp; EOD'!LBI29</f>
        <v>0</v>
      </c>
      <c r="KND7" s="240">
        <f>'Inbound SOS &amp; EOD'!LBJ29</f>
        <v>0</v>
      </c>
      <c r="KNE7" s="240">
        <f>'Inbound SOS &amp; EOD'!LBK29</f>
        <v>0</v>
      </c>
      <c r="KNF7" s="240">
        <f>'Inbound SOS &amp; EOD'!LBL29</f>
        <v>0</v>
      </c>
      <c r="KNG7" s="240">
        <f>'Inbound SOS &amp; EOD'!LBM29</f>
        <v>0</v>
      </c>
      <c r="KNH7" s="240">
        <f>'Inbound SOS &amp; EOD'!LBN29</f>
        <v>0</v>
      </c>
      <c r="KNI7" s="240">
        <f>'Inbound SOS &amp; EOD'!LBO29</f>
        <v>0</v>
      </c>
      <c r="KNJ7" s="240">
        <f>'Inbound SOS &amp; EOD'!LBP29</f>
        <v>0</v>
      </c>
      <c r="KNK7" s="240">
        <f>'Inbound SOS &amp; EOD'!LBQ29</f>
        <v>0</v>
      </c>
      <c r="KNL7" s="240">
        <f>'Inbound SOS &amp; EOD'!LBR29</f>
        <v>0</v>
      </c>
      <c r="KNM7" s="240">
        <f>'Inbound SOS &amp; EOD'!LBS29</f>
        <v>0</v>
      </c>
      <c r="KNN7" s="240">
        <f>'Inbound SOS &amp; EOD'!LBT29</f>
        <v>0</v>
      </c>
      <c r="KNO7" s="240">
        <f>'Inbound SOS &amp; EOD'!LBU29</f>
        <v>0</v>
      </c>
      <c r="KNP7" s="240">
        <f>'Inbound SOS &amp; EOD'!LBV29</f>
        <v>0</v>
      </c>
      <c r="KNQ7" s="240">
        <f>'Inbound SOS &amp; EOD'!LBW29</f>
        <v>0</v>
      </c>
      <c r="KNR7" s="240">
        <f>'Inbound SOS &amp; EOD'!LBX29</f>
        <v>0</v>
      </c>
      <c r="KNS7" s="240">
        <f>'Inbound SOS &amp; EOD'!LBY29</f>
        <v>0</v>
      </c>
      <c r="KNT7" s="240">
        <f>'Inbound SOS &amp; EOD'!LBZ29</f>
        <v>0</v>
      </c>
      <c r="KNU7" s="240">
        <f>'Inbound SOS &amp; EOD'!LCA29</f>
        <v>0</v>
      </c>
      <c r="KNV7" s="240">
        <f>'Inbound SOS &amp; EOD'!LCB29</f>
        <v>0</v>
      </c>
      <c r="KNW7" s="240">
        <f>'Inbound SOS &amp; EOD'!LCC29</f>
        <v>0</v>
      </c>
      <c r="KNX7" s="240">
        <f>'Inbound SOS &amp; EOD'!LCD29</f>
        <v>0</v>
      </c>
      <c r="KNY7" s="240">
        <f>'Inbound SOS &amp; EOD'!LCE29</f>
        <v>0</v>
      </c>
      <c r="KNZ7" s="240">
        <f>'Inbound SOS &amp; EOD'!LCF29</f>
        <v>0</v>
      </c>
      <c r="KOA7" s="240">
        <f>'Inbound SOS &amp; EOD'!LCG29</f>
        <v>0</v>
      </c>
      <c r="KOB7" s="240">
        <f>'Inbound SOS &amp; EOD'!LCH29</f>
        <v>0</v>
      </c>
      <c r="KOC7" s="240">
        <f>'Inbound SOS &amp; EOD'!LCI29</f>
        <v>0</v>
      </c>
      <c r="KOD7" s="240">
        <f>'Inbound SOS &amp; EOD'!LCJ29</f>
        <v>0</v>
      </c>
      <c r="KOE7" s="240">
        <f>'Inbound SOS &amp; EOD'!LCK29</f>
        <v>0</v>
      </c>
      <c r="KOF7" s="240">
        <f>'Inbound SOS &amp; EOD'!LCL29</f>
        <v>0</v>
      </c>
      <c r="KOG7" s="240">
        <f>'Inbound SOS &amp; EOD'!LCM29</f>
        <v>0</v>
      </c>
      <c r="KOH7" s="240">
        <f>'Inbound SOS &amp; EOD'!LCN29</f>
        <v>0</v>
      </c>
      <c r="KOI7" s="240">
        <f>'Inbound SOS &amp; EOD'!LCO29</f>
        <v>0</v>
      </c>
      <c r="KOJ7" s="240">
        <f>'Inbound SOS &amp; EOD'!LCP29</f>
        <v>0</v>
      </c>
      <c r="KOK7" s="240">
        <f>'Inbound SOS &amp; EOD'!LCQ29</f>
        <v>0</v>
      </c>
      <c r="KOL7" s="240">
        <f>'Inbound SOS &amp; EOD'!LCR29</f>
        <v>0</v>
      </c>
      <c r="KOM7" s="240">
        <f>'Inbound SOS &amp; EOD'!LCS29</f>
        <v>0</v>
      </c>
      <c r="KON7" s="240">
        <f>'Inbound SOS &amp; EOD'!LCT29</f>
        <v>0</v>
      </c>
      <c r="KOO7" s="240">
        <f>'Inbound SOS &amp; EOD'!LCU29</f>
        <v>0</v>
      </c>
      <c r="KOP7" s="240">
        <f>'Inbound SOS &amp; EOD'!LCV29</f>
        <v>0</v>
      </c>
      <c r="KOQ7" s="240">
        <f>'Inbound SOS &amp; EOD'!LCW29</f>
        <v>0</v>
      </c>
      <c r="KOR7" s="240">
        <f>'Inbound SOS &amp; EOD'!LCX29</f>
        <v>0</v>
      </c>
      <c r="KOS7" s="240">
        <f>'Inbound SOS &amp; EOD'!LCY29</f>
        <v>0</v>
      </c>
      <c r="KOT7" s="240">
        <f>'Inbound SOS &amp; EOD'!LCZ29</f>
        <v>0</v>
      </c>
      <c r="KOU7" s="240">
        <f>'Inbound SOS &amp; EOD'!LDA29</f>
        <v>0</v>
      </c>
      <c r="KOV7" s="240">
        <f>'Inbound SOS &amp; EOD'!LDB29</f>
        <v>0</v>
      </c>
      <c r="KOW7" s="240">
        <f>'Inbound SOS &amp; EOD'!LDC29</f>
        <v>0</v>
      </c>
      <c r="KOX7" s="240">
        <f>'Inbound SOS &amp; EOD'!LDD29</f>
        <v>0</v>
      </c>
      <c r="KOY7" s="240">
        <f>'Inbound SOS &amp; EOD'!LDE29</f>
        <v>0</v>
      </c>
      <c r="KOZ7" s="240">
        <f>'Inbound SOS &amp; EOD'!LDF29</f>
        <v>0</v>
      </c>
      <c r="KPA7" s="240">
        <f>'Inbound SOS &amp; EOD'!LDG29</f>
        <v>0</v>
      </c>
      <c r="KPB7" s="240">
        <f>'Inbound SOS &amp; EOD'!LDH29</f>
        <v>0</v>
      </c>
      <c r="KPC7" s="240">
        <f>'Inbound SOS &amp; EOD'!LDI29</f>
        <v>0</v>
      </c>
      <c r="KPD7" s="240">
        <f>'Inbound SOS &amp; EOD'!LDJ29</f>
        <v>0</v>
      </c>
      <c r="KPE7" s="240">
        <f>'Inbound SOS &amp; EOD'!LDK29</f>
        <v>0</v>
      </c>
      <c r="KPF7" s="240">
        <f>'Inbound SOS &amp; EOD'!LDL29</f>
        <v>0</v>
      </c>
      <c r="KPG7" s="240">
        <f>'Inbound SOS &amp; EOD'!LDM29</f>
        <v>0</v>
      </c>
      <c r="KPH7" s="240">
        <f>'Inbound SOS &amp; EOD'!LDN29</f>
        <v>0</v>
      </c>
      <c r="KPI7" s="240">
        <f>'Inbound SOS &amp; EOD'!LDO29</f>
        <v>0</v>
      </c>
      <c r="KPJ7" s="240">
        <f>'Inbound SOS &amp; EOD'!LDP29</f>
        <v>0</v>
      </c>
      <c r="KPK7" s="240">
        <f>'Inbound SOS &amp; EOD'!LDQ29</f>
        <v>0</v>
      </c>
      <c r="KPL7" s="240">
        <f>'Inbound SOS &amp; EOD'!LDR29</f>
        <v>0</v>
      </c>
      <c r="KPM7" s="240">
        <f>'Inbound SOS &amp; EOD'!LDS29</f>
        <v>0</v>
      </c>
      <c r="KPN7" s="240">
        <f>'Inbound SOS &amp; EOD'!LDT29</f>
        <v>0</v>
      </c>
      <c r="KPO7" s="240">
        <f>'Inbound SOS &amp; EOD'!LDU29</f>
        <v>0</v>
      </c>
      <c r="KPP7" s="240">
        <f>'Inbound SOS &amp; EOD'!LDV29</f>
        <v>0</v>
      </c>
      <c r="KPQ7" s="240">
        <f>'Inbound SOS &amp; EOD'!LDW29</f>
        <v>0</v>
      </c>
      <c r="KPR7" s="240">
        <f>'Inbound SOS &amp; EOD'!LDX29</f>
        <v>0</v>
      </c>
      <c r="KPS7" s="240">
        <f>'Inbound SOS &amp; EOD'!LDY29</f>
        <v>0</v>
      </c>
      <c r="KPT7" s="240">
        <f>'Inbound SOS &amp; EOD'!LDZ29</f>
        <v>0</v>
      </c>
      <c r="KPU7" s="240">
        <f>'Inbound SOS &amp; EOD'!LEA29</f>
        <v>0</v>
      </c>
      <c r="KPV7" s="240">
        <f>'Inbound SOS &amp; EOD'!LEB29</f>
        <v>0</v>
      </c>
      <c r="KPW7" s="240">
        <f>'Inbound SOS &amp; EOD'!LEC29</f>
        <v>0</v>
      </c>
      <c r="KPX7" s="240">
        <f>'Inbound SOS &amp; EOD'!LED29</f>
        <v>0</v>
      </c>
      <c r="KPY7" s="240">
        <f>'Inbound SOS &amp; EOD'!LEE29</f>
        <v>0</v>
      </c>
      <c r="KPZ7" s="240">
        <f>'Inbound SOS &amp; EOD'!LEF29</f>
        <v>0</v>
      </c>
      <c r="KQA7" s="240">
        <f>'Inbound SOS &amp; EOD'!LEG29</f>
        <v>0</v>
      </c>
      <c r="KQB7" s="240">
        <f>'Inbound SOS &amp; EOD'!LEH29</f>
        <v>0</v>
      </c>
      <c r="KQC7" s="240">
        <f>'Inbound SOS &amp; EOD'!LEI29</f>
        <v>0</v>
      </c>
      <c r="KQD7" s="240">
        <f>'Inbound SOS &amp; EOD'!LEJ29</f>
        <v>0</v>
      </c>
      <c r="KQE7" s="240">
        <f>'Inbound SOS &amp; EOD'!LEK29</f>
        <v>0</v>
      </c>
      <c r="KQF7" s="240">
        <f>'Inbound SOS &amp; EOD'!LEL29</f>
        <v>0</v>
      </c>
      <c r="KQG7" s="240">
        <f>'Inbound SOS &amp; EOD'!LEM29</f>
        <v>0</v>
      </c>
      <c r="KQH7" s="240">
        <f>'Inbound SOS &amp; EOD'!LEN29</f>
        <v>0</v>
      </c>
      <c r="KQI7" s="240">
        <f>'Inbound SOS &amp; EOD'!LEO29</f>
        <v>0</v>
      </c>
      <c r="KQJ7" s="240">
        <f>'Inbound SOS &amp; EOD'!LEP29</f>
        <v>0</v>
      </c>
      <c r="KQK7" s="240">
        <f>'Inbound SOS &amp; EOD'!LEQ29</f>
        <v>0</v>
      </c>
      <c r="KQL7" s="240">
        <f>'Inbound SOS &amp; EOD'!LER29</f>
        <v>0</v>
      </c>
      <c r="KQM7" s="240">
        <f>'Inbound SOS &amp; EOD'!LES29</f>
        <v>0</v>
      </c>
      <c r="KQN7" s="240">
        <f>'Inbound SOS &amp; EOD'!LET29</f>
        <v>0</v>
      </c>
      <c r="KQO7" s="240">
        <f>'Inbound SOS &amp; EOD'!LEU29</f>
        <v>0</v>
      </c>
      <c r="KQP7" s="240">
        <f>'Inbound SOS &amp; EOD'!LEV29</f>
        <v>0</v>
      </c>
      <c r="KQQ7" s="240">
        <f>'Inbound SOS &amp; EOD'!LEW29</f>
        <v>0</v>
      </c>
      <c r="KQR7" s="240">
        <f>'Inbound SOS &amp; EOD'!LEX29</f>
        <v>0</v>
      </c>
      <c r="KQS7" s="240">
        <f>'Inbound SOS &amp; EOD'!LEY29</f>
        <v>0</v>
      </c>
      <c r="KQT7" s="240">
        <f>'Inbound SOS &amp; EOD'!LEZ29</f>
        <v>0</v>
      </c>
      <c r="KQU7" s="240">
        <f>'Inbound SOS &amp; EOD'!LFA29</f>
        <v>0</v>
      </c>
      <c r="KQV7" s="240">
        <f>'Inbound SOS &amp; EOD'!LFB29</f>
        <v>0</v>
      </c>
      <c r="KQW7" s="240">
        <f>'Inbound SOS &amp; EOD'!LFC29</f>
        <v>0</v>
      </c>
      <c r="KQX7" s="240">
        <f>'Inbound SOS &amp; EOD'!LFD29</f>
        <v>0</v>
      </c>
      <c r="KQY7" s="240">
        <f>'Inbound SOS &amp; EOD'!LFE29</f>
        <v>0</v>
      </c>
      <c r="KQZ7" s="240">
        <f>'Inbound SOS &amp; EOD'!LFF29</f>
        <v>0</v>
      </c>
      <c r="KRA7" s="240">
        <f>'Inbound SOS &amp; EOD'!LFG29</f>
        <v>0</v>
      </c>
      <c r="KRB7" s="240">
        <f>'Inbound SOS &amp; EOD'!LFH29</f>
        <v>0</v>
      </c>
      <c r="KRC7" s="240">
        <f>'Inbound SOS &amp; EOD'!LFI29</f>
        <v>0</v>
      </c>
      <c r="KRD7" s="240">
        <f>'Inbound SOS &amp; EOD'!LFJ29</f>
        <v>0</v>
      </c>
      <c r="KRE7" s="240">
        <f>'Inbound SOS &amp; EOD'!LFK29</f>
        <v>0</v>
      </c>
      <c r="KRF7" s="240">
        <f>'Inbound SOS &amp; EOD'!LFL29</f>
        <v>0</v>
      </c>
      <c r="KRG7" s="240">
        <f>'Inbound SOS &amp; EOD'!LFM29</f>
        <v>0</v>
      </c>
      <c r="KRH7" s="240">
        <f>'Inbound SOS &amp; EOD'!LFN29</f>
        <v>0</v>
      </c>
      <c r="KRI7" s="240">
        <f>'Inbound SOS &amp; EOD'!LFO29</f>
        <v>0</v>
      </c>
      <c r="KRJ7" s="240">
        <f>'Inbound SOS &amp; EOD'!LFP29</f>
        <v>0</v>
      </c>
      <c r="KRK7" s="240">
        <f>'Inbound SOS &amp; EOD'!LFQ29</f>
        <v>0</v>
      </c>
      <c r="KRL7" s="240">
        <f>'Inbound SOS &amp; EOD'!LFR29</f>
        <v>0</v>
      </c>
      <c r="KRM7" s="240">
        <f>'Inbound SOS &amp; EOD'!LFS29</f>
        <v>0</v>
      </c>
      <c r="KRN7" s="240">
        <f>'Inbound SOS &amp; EOD'!LFT29</f>
        <v>0</v>
      </c>
      <c r="KRO7" s="240">
        <f>'Inbound SOS &amp; EOD'!LFU29</f>
        <v>0</v>
      </c>
      <c r="KRP7" s="240">
        <f>'Inbound SOS &amp; EOD'!LFV29</f>
        <v>0</v>
      </c>
      <c r="KRQ7" s="240">
        <f>'Inbound SOS &amp; EOD'!LFW29</f>
        <v>0</v>
      </c>
      <c r="KRR7" s="240">
        <f>'Inbound SOS &amp; EOD'!LFX29</f>
        <v>0</v>
      </c>
      <c r="KRS7" s="240">
        <f>'Inbound SOS &amp; EOD'!LFY29</f>
        <v>0</v>
      </c>
      <c r="KRT7" s="240">
        <f>'Inbound SOS &amp; EOD'!LFZ29</f>
        <v>0</v>
      </c>
      <c r="KRU7" s="240">
        <f>'Inbound SOS &amp; EOD'!LGA29</f>
        <v>0</v>
      </c>
      <c r="KRV7" s="240">
        <f>'Inbound SOS &amp; EOD'!LGB29</f>
        <v>0</v>
      </c>
      <c r="KRW7" s="240">
        <f>'Inbound SOS &amp; EOD'!LGC29</f>
        <v>0</v>
      </c>
      <c r="KRX7" s="240">
        <f>'Inbound SOS &amp; EOD'!LGD29</f>
        <v>0</v>
      </c>
      <c r="KRY7" s="240">
        <f>'Inbound SOS &amp; EOD'!LGE29</f>
        <v>0</v>
      </c>
      <c r="KRZ7" s="240">
        <f>'Inbound SOS &amp; EOD'!LGF29</f>
        <v>0</v>
      </c>
      <c r="KSA7" s="240">
        <f>'Inbound SOS &amp; EOD'!LGG29</f>
        <v>0</v>
      </c>
      <c r="KSB7" s="240">
        <f>'Inbound SOS &amp; EOD'!LGH29</f>
        <v>0</v>
      </c>
      <c r="KSC7" s="240">
        <f>'Inbound SOS &amp; EOD'!LGI29</f>
        <v>0</v>
      </c>
      <c r="KSD7" s="240">
        <f>'Inbound SOS &amp; EOD'!LGJ29</f>
        <v>0</v>
      </c>
      <c r="KSE7" s="240">
        <f>'Inbound SOS &amp; EOD'!LGK29</f>
        <v>0</v>
      </c>
      <c r="KSF7" s="240">
        <f>'Inbound SOS &amp; EOD'!LGL29</f>
        <v>0</v>
      </c>
      <c r="KSG7" s="240">
        <f>'Inbound SOS &amp; EOD'!LGM29</f>
        <v>0</v>
      </c>
      <c r="KSH7" s="240">
        <f>'Inbound SOS &amp; EOD'!LGN29</f>
        <v>0</v>
      </c>
      <c r="KSI7" s="240">
        <f>'Inbound SOS &amp; EOD'!LGO29</f>
        <v>0</v>
      </c>
      <c r="KSJ7" s="240">
        <f>'Inbound SOS &amp; EOD'!LGP29</f>
        <v>0</v>
      </c>
      <c r="KSK7" s="240">
        <f>'Inbound SOS &amp; EOD'!LGQ29</f>
        <v>0</v>
      </c>
      <c r="KSL7" s="240">
        <f>'Inbound SOS &amp; EOD'!LGR29</f>
        <v>0</v>
      </c>
      <c r="KSM7" s="240">
        <f>'Inbound SOS &amp; EOD'!LGS29</f>
        <v>0</v>
      </c>
      <c r="KSN7" s="240">
        <f>'Inbound SOS &amp; EOD'!LGT29</f>
        <v>0</v>
      </c>
      <c r="KSO7" s="240">
        <f>'Inbound SOS &amp; EOD'!LGU29</f>
        <v>0</v>
      </c>
      <c r="KSP7" s="240">
        <f>'Inbound SOS &amp; EOD'!LGV29</f>
        <v>0</v>
      </c>
      <c r="KSQ7" s="240">
        <f>'Inbound SOS &amp; EOD'!LGW29</f>
        <v>0</v>
      </c>
      <c r="KSR7" s="240">
        <f>'Inbound SOS &amp; EOD'!LGX29</f>
        <v>0</v>
      </c>
      <c r="KSS7" s="240">
        <f>'Inbound SOS &amp; EOD'!LGY29</f>
        <v>0</v>
      </c>
      <c r="KST7" s="240">
        <f>'Inbound SOS &amp; EOD'!LGZ29</f>
        <v>0</v>
      </c>
      <c r="KSU7" s="240">
        <f>'Inbound SOS &amp; EOD'!LHA29</f>
        <v>0</v>
      </c>
      <c r="KSV7" s="240">
        <f>'Inbound SOS &amp; EOD'!LHB29</f>
        <v>0</v>
      </c>
      <c r="KSW7" s="240">
        <f>'Inbound SOS &amp; EOD'!LHC29</f>
        <v>0</v>
      </c>
      <c r="KSX7" s="240">
        <f>'Inbound SOS &amp; EOD'!LHD29</f>
        <v>0</v>
      </c>
      <c r="KSY7" s="240">
        <f>'Inbound SOS &amp; EOD'!LHE29</f>
        <v>0</v>
      </c>
      <c r="KSZ7" s="240">
        <f>'Inbound SOS &amp; EOD'!LHF29</f>
        <v>0</v>
      </c>
      <c r="KTA7" s="240">
        <f>'Inbound SOS &amp; EOD'!LHG29</f>
        <v>0</v>
      </c>
      <c r="KTB7" s="240">
        <f>'Inbound SOS &amp; EOD'!LHH29</f>
        <v>0</v>
      </c>
      <c r="KTC7" s="240">
        <f>'Inbound SOS &amp; EOD'!LHI29</f>
        <v>0</v>
      </c>
      <c r="KTD7" s="240">
        <f>'Inbound SOS &amp; EOD'!LHJ29</f>
        <v>0</v>
      </c>
      <c r="KTE7" s="240">
        <f>'Inbound SOS &amp; EOD'!LHK29</f>
        <v>0</v>
      </c>
      <c r="KTF7" s="240">
        <f>'Inbound SOS &amp; EOD'!LHL29</f>
        <v>0</v>
      </c>
      <c r="KTG7" s="240">
        <f>'Inbound SOS &amp; EOD'!LHM29</f>
        <v>0</v>
      </c>
      <c r="KTH7" s="240">
        <f>'Inbound SOS &amp; EOD'!LHN29</f>
        <v>0</v>
      </c>
      <c r="KTI7" s="240">
        <f>'Inbound SOS &amp; EOD'!LHO29</f>
        <v>0</v>
      </c>
      <c r="KTJ7" s="240">
        <f>'Inbound SOS &amp; EOD'!LHP29</f>
        <v>0</v>
      </c>
      <c r="KTK7" s="240">
        <f>'Inbound SOS &amp; EOD'!LHQ29</f>
        <v>0</v>
      </c>
      <c r="KTL7" s="240">
        <f>'Inbound SOS &amp; EOD'!LHR29</f>
        <v>0</v>
      </c>
      <c r="KTM7" s="240">
        <f>'Inbound SOS &amp; EOD'!LHS29</f>
        <v>0</v>
      </c>
      <c r="KTN7" s="240">
        <f>'Inbound SOS &amp; EOD'!LHT29</f>
        <v>0</v>
      </c>
      <c r="KTO7" s="240">
        <f>'Inbound SOS &amp; EOD'!LHU29</f>
        <v>0</v>
      </c>
      <c r="KTP7" s="240">
        <f>'Inbound SOS &amp; EOD'!LHV29</f>
        <v>0</v>
      </c>
      <c r="KTQ7" s="240">
        <f>'Inbound SOS &amp; EOD'!LHW29</f>
        <v>0</v>
      </c>
      <c r="KTR7" s="240">
        <f>'Inbound SOS &amp; EOD'!LHX29</f>
        <v>0</v>
      </c>
      <c r="KTS7" s="240">
        <f>'Inbound SOS &amp; EOD'!LHY29</f>
        <v>0</v>
      </c>
      <c r="KTT7" s="240">
        <f>'Inbound SOS &amp; EOD'!LHZ29</f>
        <v>0</v>
      </c>
      <c r="KTU7" s="240">
        <f>'Inbound SOS &amp; EOD'!LIA29</f>
        <v>0</v>
      </c>
      <c r="KTV7" s="240">
        <f>'Inbound SOS &amp; EOD'!LIB29</f>
        <v>0</v>
      </c>
      <c r="KTW7" s="240">
        <f>'Inbound SOS &amp; EOD'!LIC29</f>
        <v>0</v>
      </c>
      <c r="KTX7" s="240">
        <f>'Inbound SOS &amp; EOD'!LID29</f>
        <v>0</v>
      </c>
      <c r="KTY7" s="240">
        <f>'Inbound SOS &amp; EOD'!LIE29</f>
        <v>0</v>
      </c>
      <c r="KTZ7" s="240">
        <f>'Inbound SOS &amp; EOD'!LIF29</f>
        <v>0</v>
      </c>
      <c r="KUA7" s="240">
        <f>'Inbound SOS &amp; EOD'!LIG29</f>
        <v>0</v>
      </c>
      <c r="KUB7" s="240">
        <f>'Inbound SOS &amp; EOD'!LIH29</f>
        <v>0</v>
      </c>
      <c r="KUC7" s="240">
        <f>'Inbound SOS &amp; EOD'!LII29</f>
        <v>0</v>
      </c>
      <c r="KUD7" s="240">
        <f>'Inbound SOS &amp; EOD'!LIJ29</f>
        <v>0</v>
      </c>
      <c r="KUE7" s="240">
        <f>'Inbound SOS &amp; EOD'!LIK29</f>
        <v>0</v>
      </c>
      <c r="KUF7" s="240">
        <f>'Inbound SOS &amp; EOD'!LIL29</f>
        <v>0</v>
      </c>
      <c r="KUG7" s="240">
        <f>'Inbound SOS &amp; EOD'!LIM29</f>
        <v>0</v>
      </c>
      <c r="KUH7" s="240">
        <f>'Inbound SOS &amp; EOD'!LIN29</f>
        <v>0</v>
      </c>
      <c r="KUI7" s="240">
        <f>'Inbound SOS &amp; EOD'!LIO29</f>
        <v>0</v>
      </c>
      <c r="KUJ7" s="240">
        <f>'Inbound SOS &amp; EOD'!LIP29</f>
        <v>0</v>
      </c>
      <c r="KUK7" s="240">
        <f>'Inbound SOS &amp; EOD'!LIQ29</f>
        <v>0</v>
      </c>
      <c r="KUL7" s="240">
        <f>'Inbound SOS &amp; EOD'!LIR29</f>
        <v>0</v>
      </c>
      <c r="KUM7" s="240">
        <f>'Inbound SOS &amp; EOD'!LIS29</f>
        <v>0</v>
      </c>
      <c r="KUN7" s="240">
        <f>'Inbound SOS &amp; EOD'!LIT29</f>
        <v>0</v>
      </c>
      <c r="KUO7" s="240">
        <f>'Inbound SOS &amp; EOD'!LIU29</f>
        <v>0</v>
      </c>
      <c r="KUP7" s="240">
        <f>'Inbound SOS &amp; EOD'!LIV29</f>
        <v>0</v>
      </c>
      <c r="KUQ7" s="240">
        <f>'Inbound SOS &amp; EOD'!LIW29</f>
        <v>0</v>
      </c>
      <c r="KUR7" s="240">
        <f>'Inbound SOS &amp; EOD'!LIX29</f>
        <v>0</v>
      </c>
      <c r="KUS7" s="240">
        <f>'Inbound SOS &amp; EOD'!LIY29</f>
        <v>0</v>
      </c>
      <c r="KUT7" s="240">
        <f>'Inbound SOS &amp; EOD'!LIZ29</f>
        <v>0</v>
      </c>
      <c r="KUU7" s="240">
        <f>'Inbound SOS &amp; EOD'!LJA29</f>
        <v>0</v>
      </c>
      <c r="KUV7" s="240">
        <f>'Inbound SOS &amp; EOD'!LJB29</f>
        <v>0</v>
      </c>
      <c r="KUW7" s="240">
        <f>'Inbound SOS &amp; EOD'!LJC29</f>
        <v>0</v>
      </c>
      <c r="KUX7" s="240">
        <f>'Inbound SOS &amp; EOD'!LJD29</f>
        <v>0</v>
      </c>
      <c r="KUY7" s="240">
        <f>'Inbound SOS &amp; EOD'!LJE29</f>
        <v>0</v>
      </c>
      <c r="KUZ7" s="240">
        <f>'Inbound SOS &amp; EOD'!LJF29</f>
        <v>0</v>
      </c>
      <c r="KVA7" s="240">
        <f>'Inbound SOS &amp; EOD'!LJG29</f>
        <v>0</v>
      </c>
      <c r="KVB7" s="240">
        <f>'Inbound SOS &amp; EOD'!LJH29</f>
        <v>0</v>
      </c>
      <c r="KVC7" s="240">
        <f>'Inbound SOS &amp; EOD'!LJI29</f>
        <v>0</v>
      </c>
      <c r="KVD7" s="240">
        <f>'Inbound SOS &amp; EOD'!LJJ29</f>
        <v>0</v>
      </c>
      <c r="KVE7" s="240">
        <f>'Inbound SOS &amp; EOD'!LJK29</f>
        <v>0</v>
      </c>
      <c r="KVF7" s="240">
        <f>'Inbound SOS &amp; EOD'!LJL29</f>
        <v>0</v>
      </c>
      <c r="KVG7" s="240">
        <f>'Inbound SOS &amp; EOD'!LJM29</f>
        <v>0</v>
      </c>
      <c r="KVH7" s="240">
        <f>'Inbound SOS &amp; EOD'!LJN29</f>
        <v>0</v>
      </c>
      <c r="KVI7" s="240">
        <f>'Inbound SOS &amp; EOD'!LJO29</f>
        <v>0</v>
      </c>
      <c r="KVJ7" s="240">
        <f>'Inbound SOS &amp; EOD'!LJP29</f>
        <v>0</v>
      </c>
      <c r="KVK7" s="240">
        <f>'Inbound SOS &amp; EOD'!LJQ29</f>
        <v>0</v>
      </c>
      <c r="KVL7" s="240">
        <f>'Inbound SOS &amp; EOD'!LJR29</f>
        <v>0</v>
      </c>
      <c r="KVM7" s="240">
        <f>'Inbound SOS &amp; EOD'!LJS29</f>
        <v>0</v>
      </c>
      <c r="KVN7" s="240">
        <f>'Inbound SOS &amp; EOD'!LJT29</f>
        <v>0</v>
      </c>
      <c r="KVO7" s="240">
        <f>'Inbound SOS &amp; EOD'!LJU29</f>
        <v>0</v>
      </c>
      <c r="KVP7" s="240">
        <f>'Inbound SOS &amp; EOD'!LJV29</f>
        <v>0</v>
      </c>
      <c r="KVQ7" s="240">
        <f>'Inbound SOS &amp; EOD'!LJW29</f>
        <v>0</v>
      </c>
      <c r="KVR7" s="240">
        <f>'Inbound SOS &amp; EOD'!LJX29</f>
        <v>0</v>
      </c>
      <c r="KVS7" s="240">
        <f>'Inbound SOS &amp; EOD'!LJY29</f>
        <v>0</v>
      </c>
      <c r="KVT7" s="240">
        <f>'Inbound SOS &amp; EOD'!LJZ29</f>
        <v>0</v>
      </c>
      <c r="KVU7" s="240">
        <f>'Inbound SOS &amp; EOD'!LKA29</f>
        <v>0</v>
      </c>
      <c r="KVV7" s="240">
        <f>'Inbound SOS &amp; EOD'!LKB29</f>
        <v>0</v>
      </c>
      <c r="KVW7" s="240">
        <f>'Inbound SOS &amp; EOD'!LKC29</f>
        <v>0</v>
      </c>
      <c r="KVX7" s="240">
        <f>'Inbound SOS &amp; EOD'!LKD29</f>
        <v>0</v>
      </c>
      <c r="KVY7" s="240">
        <f>'Inbound SOS &amp; EOD'!LKE29</f>
        <v>0</v>
      </c>
      <c r="KVZ7" s="240">
        <f>'Inbound SOS &amp; EOD'!LKF29</f>
        <v>0</v>
      </c>
      <c r="KWA7" s="240">
        <f>'Inbound SOS &amp; EOD'!LKG29</f>
        <v>0</v>
      </c>
      <c r="KWB7" s="240">
        <f>'Inbound SOS &amp; EOD'!LKH29</f>
        <v>0</v>
      </c>
      <c r="KWC7" s="240">
        <f>'Inbound SOS &amp; EOD'!LKI29</f>
        <v>0</v>
      </c>
      <c r="KWD7" s="240">
        <f>'Inbound SOS &amp; EOD'!LKJ29</f>
        <v>0</v>
      </c>
      <c r="KWE7" s="240">
        <f>'Inbound SOS &amp; EOD'!LKK29</f>
        <v>0</v>
      </c>
      <c r="KWF7" s="240">
        <f>'Inbound SOS &amp; EOD'!LKL29</f>
        <v>0</v>
      </c>
      <c r="KWG7" s="240">
        <f>'Inbound SOS &amp; EOD'!LKM29</f>
        <v>0</v>
      </c>
      <c r="KWH7" s="240">
        <f>'Inbound SOS &amp; EOD'!LKN29</f>
        <v>0</v>
      </c>
      <c r="KWI7" s="240">
        <f>'Inbound SOS &amp; EOD'!LKO29</f>
        <v>0</v>
      </c>
      <c r="KWJ7" s="240">
        <f>'Inbound SOS &amp; EOD'!LKP29</f>
        <v>0</v>
      </c>
      <c r="KWK7" s="240">
        <f>'Inbound SOS &amp; EOD'!LKQ29</f>
        <v>0</v>
      </c>
      <c r="KWL7" s="240">
        <f>'Inbound SOS &amp; EOD'!LKR29</f>
        <v>0</v>
      </c>
      <c r="KWM7" s="240">
        <f>'Inbound SOS &amp; EOD'!LKS29</f>
        <v>0</v>
      </c>
      <c r="KWN7" s="240">
        <f>'Inbound SOS &amp; EOD'!LKT29</f>
        <v>0</v>
      </c>
      <c r="KWO7" s="240">
        <f>'Inbound SOS &amp; EOD'!LKU29</f>
        <v>0</v>
      </c>
      <c r="KWP7" s="240">
        <f>'Inbound SOS &amp; EOD'!LKV29</f>
        <v>0</v>
      </c>
      <c r="KWQ7" s="240">
        <f>'Inbound SOS &amp; EOD'!LKW29</f>
        <v>0</v>
      </c>
      <c r="KWR7" s="240">
        <f>'Inbound SOS &amp; EOD'!LKX29</f>
        <v>0</v>
      </c>
      <c r="KWS7" s="240">
        <f>'Inbound SOS &amp; EOD'!LKY29</f>
        <v>0</v>
      </c>
      <c r="KWT7" s="240">
        <f>'Inbound SOS &amp; EOD'!LKZ29</f>
        <v>0</v>
      </c>
      <c r="KWU7" s="240">
        <f>'Inbound SOS &amp; EOD'!LLA29</f>
        <v>0</v>
      </c>
      <c r="KWV7" s="240">
        <f>'Inbound SOS &amp; EOD'!LLB29</f>
        <v>0</v>
      </c>
      <c r="KWW7" s="240">
        <f>'Inbound SOS &amp; EOD'!LLC29</f>
        <v>0</v>
      </c>
      <c r="KWX7" s="240">
        <f>'Inbound SOS &amp; EOD'!LLD29</f>
        <v>0</v>
      </c>
      <c r="KWY7" s="240">
        <f>'Inbound SOS &amp; EOD'!LLE29</f>
        <v>0</v>
      </c>
      <c r="KWZ7" s="240">
        <f>'Inbound SOS &amp; EOD'!LLF29</f>
        <v>0</v>
      </c>
      <c r="KXA7" s="240">
        <f>'Inbound SOS &amp; EOD'!LLG29</f>
        <v>0</v>
      </c>
      <c r="KXB7" s="240">
        <f>'Inbound SOS &amp; EOD'!LLH29</f>
        <v>0</v>
      </c>
      <c r="KXC7" s="240">
        <f>'Inbound SOS &amp; EOD'!LLI29</f>
        <v>0</v>
      </c>
      <c r="KXD7" s="240">
        <f>'Inbound SOS &amp; EOD'!LLJ29</f>
        <v>0</v>
      </c>
      <c r="KXE7" s="240">
        <f>'Inbound SOS &amp; EOD'!LLK29</f>
        <v>0</v>
      </c>
      <c r="KXF7" s="240">
        <f>'Inbound SOS &amp; EOD'!LLL29</f>
        <v>0</v>
      </c>
      <c r="KXG7" s="240">
        <f>'Inbound SOS &amp; EOD'!LLM29</f>
        <v>0</v>
      </c>
      <c r="KXH7" s="240">
        <f>'Inbound SOS &amp; EOD'!LLN29</f>
        <v>0</v>
      </c>
      <c r="KXI7" s="240">
        <f>'Inbound SOS &amp; EOD'!LLO29</f>
        <v>0</v>
      </c>
      <c r="KXJ7" s="240">
        <f>'Inbound SOS &amp; EOD'!LLP29</f>
        <v>0</v>
      </c>
      <c r="KXK7" s="240">
        <f>'Inbound SOS &amp; EOD'!LLQ29</f>
        <v>0</v>
      </c>
      <c r="KXL7" s="240">
        <f>'Inbound SOS &amp; EOD'!LLR29</f>
        <v>0</v>
      </c>
      <c r="KXM7" s="240">
        <f>'Inbound SOS &amp; EOD'!LLS29</f>
        <v>0</v>
      </c>
      <c r="KXN7" s="240">
        <f>'Inbound SOS &amp; EOD'!LLT29</f>
        <v>0</v>
      </c>
      <c r="KXO7" s="240">
        <f>'Inbound SOS &amp; EOD'!LLU29</f>
        <v>0</v>
      </c>
      <c r="KXP7" s="240">
        <f>'Inbound SOS &amp; EOD'!LLV29</f>
        <v>0</v>
      </c>
      <c r="KXQ7" s="240">
        <f>'Inbound SOS &amp; EOD'!LLW29</f>
        <v>0</v>
      </c>
      <c r="KXR7" s="240">
        <f>'Inbound SOS &amp; EOD'!LLX29</f>
        <v>0</v>
      </c>
      <c r="KXS7" s="240">
        <f>'Inbound SOS &amp; EOD'!LLY29</f>
        <v>0</v>
      </c>
      <c r="KXT7" s="240">
        <f>'Inbound SOS &amp; EOD'!LLZ29</f>
        <v>0</v>
      </c>
      <c r="KXU7" s="240">
        <f>'Inbound SOS &amp; EOD'!LMA29</f>
        <v>0</v>
      </c>
      <c r="KXV7" s="240">
        <f>'Inbound SOS &amp; EOD'!LMB29</f>
        <v>0</v>
      </c>
      <c r="KXW7" s="240">
        <f>'Inbound SOS &amp; EOD'!LMC29</f>
        <v>0</v>
      </c>
      <c r="KXX7" s="240">
        <f>'Inbound SOS &amp; EOD'!LMD29</f>
        <v>0</v>
      </c>
      <c r="KXY7" s="240">
        <f>'Inbound SOS &amp; EOD'!LME29</f>
        <v>0</v>
      </c>
      <c r="KXZ7" s="240">
        <f>'Inbound SOS &amp; EOD'!LMF29</f>
        <v>0</v>
      </c>
      <c r="KYA7" s="240">
        <f>'Inbound SOS &amp; EOD'!LMG29</f>
        <v>0</v>
      </c>
      <c r="KYB7" s="240">
        <f>'Inbound SOS &amp; EOD'!LMH29</f>
        <v>0</v>
      </c>
      <c r="KYC7" s="240">
        <f>'Inbound SOS &amp; EOD'!LMI29</f>
        <v>0</v>
      </c>
      <c r="KYD7" s="240">
        <f>'Inbound SOS &amp; EOD'!LMJ29</f>
        <v>0</v>
      </c>
      <c r="KYE7" s="240">
        <f>'Inbound SOS &amp; EOD'!LMK29</f>
        <v>0</v>
      </c>
      <c r="KYF7" s="240">
        <f>'Inbound SOS &amp; EOD'!LML29</f>
        <v>0</v>
      </c>
      <c r="KYG7" s="240">
        <f>'Inbound SOS &amp; EOD'!LMM29</f>
        <v>0</v>
      </c>
      <c r="KYH7" s="240">
        <f>'Inbound SOS &amp; EOD'!LMN29</f>
        <v>0</v>
      </c>
      <c r="KYI7" s="240">
        <f>'Inbound SOS &amp; EOD'!LMO29</f>
        <v>0</v>
      </c>
      <c r="KYJ7" s="240">
        <f>'Inbound SOS &amp; EOD'!LMP29</f>
        <v>0</v>
      </c>
      <c r="KYK7" s="240">
        <f>'Inbound SOS &amp; EOD'!LMQ29</f>
        <v>0</v>
      </c>
      <c r="KYL7" s="240">
        <f>'Inbound SOS &amp; EOD'!LMR29</f>
        <v>0</v>
      </c>
      <c r="KYM7" s="240">
        <f>'Inbound SOS &amp; EOD'!LMS29</f>
        <v>0</v>
      </c>
      <c r="KYN7" s="240">
        <f>'Inbound SOS &amp; EOD'!LMT29</f>
        <v>0</v>
      </c>
      <c r="KYO7" s="240">
        <f>'Inbound SOS &amp; EOD'!LMU29</f>
        <v>0</v>
      </c>
      <c r="KYP7" s="240">
        <f>'Inbound SOS &amp; EOD'!LMV29</f>
        <v>0</v>
      </c>
      <c r="KYQ7" s="240">
        <f>'Inbound SOS &amp; EOD'!LMW29</f>
        <v>0</v>
      </c>
      <c r="KYR7" s="240">
        <f>'Inbound SOS &amp; EOD'!LMX29</f>
        <v>0</v>
      </c>
      <c r="KYS7" s="240">
        <f>'Inbound SOS &amp; EOD'!LMY29</f>
        <v>0</v>
      </c>
      <c r="KYT7" s="240">
        <f>'Inbound SOS &amp; EOD'!LMZ29</f>
        <v>0</v>
      </c>
      <c r="KYU7" s="240">
        <f>'Inbound SOS &amp; EOD'!LNA29</f>
        <v>0</v>
      </c>
      <c r="KYV7" s="240">
        <f>'Inbound SOS &amp; EOD'!LNB29</f>
        <v>0</v>
      </c>
      <c r="KYW7" s="240">
        <f>'Inbound SOS &amp; EOD'!LNC29</f>
        <v>0</v>
      </c>
      <c r="KYX7" s="240">
        <f>'Inbound SOS &amp; EOD'!LND29</f>
        <v>0</v>
      </c>
      <c r="KYY7" s="240">
        <f>'Inbound SOS &amp; EOD'!LNE29</f>
        <v>0</v>
      </c>
      <c r="KYZ7" s="240">
        <f>'Inbound SOS &amp; EOD'!LNF29</f>
        <v>0</v>
      </c>
      <c r="KZA7" s="240">
        <f>'Inbound SOS &amp; EOD'!LNG29</f>
        <v>0</v>
      </c>
      <c r="KZB7" s="240">
        <f>'Inbound SOS &amp; EOD'!LNH29</f>
        <v>0</v>
      </c>
      <c r="KZC7" s="240">
        <f>'Inbound SOS &amp; EOD'!LNI29</f>
        <v>0</v>
      </c>
      <c r="KZD7" s="240">
        <f>'Inbound SOS &amp; EOD'!LNJ29</f>
        <v>0</v>
      </c>
      <c r="KZE7" s="240">
        <f>'Inbound SOS &amp; EOD'!LNK29</f>
        <v>0</v>
      </c>
      <c r="KZF7" s="240">
        <f>'Inbound SOS &amp; EOD'!LNL29</f>
        <v>0</v>
      </c>
      <c r="KZG7" s="240">
        <f>'Inbound SOS &amp; EOD'!LNM29</f>
        <v>0</v>
      </c>
      <c r="KZH7" s="240">
        <f>'Inbound SOS &amp; EOD'!LNN29</f>
        <v>0</v>
      </c>
      <c r="KZI7" s="240">
        <f>'Inbound SOS &amp; EOD'!LNO29</f>
        <v>0</v>
      </c>
      <c r="KZJ7" s="240">
        <f>'Inbound SOS &amp; EOD'!LNP29</f>
        <v>0</v>
      </c>
      <c r="KZK7" s="240">
        <f>'Inbound SOS &amp; EOD'!LNQ29</f>
        <v>0</v>
      </c>
      <c r="KZL7" s="240">
        <f>'Inbound SOS &amp; EOD'!LNR29</f>
        <v>0</v>
      </c>
      <c r="KZM7" s="240">
        <f>'Inbound SOS &amp; EOD'!LNS29</f>
        <v>0</v>
      </c>
      <c r="KZN7" s="240">
        <f>'Inbound SOS &amp; EOD'!LNT29</f>
        <v>0</v>
      </c>
      <c r="KZO7" s="240">
        <f>'Inbound SOS &amp; EOD'!LNU29</f>
        <v>0</v>
      </c>
      <c r="KZP7" s="240">
        <f>'Inbound SOS &amp; EOD'!LNV29</f>
        <v>0</v>
      </c>
      <c r="KZQ7" s="240">
        <f>'Inbound SOS &amp; EOD'!LNW29</f>
        <v>0</v>
      </c>
      <c r="KZR7" s="240">
        <f>'Inbound SOS &amp; EOD'!LNX29</f>
        <v>0</v>
      </c>
      <c r="KZS7" s="240">
        <f>'Inbound SOS &amp; EOD'!LNY29</f>
        <v>0</v>
      </c>
      <c r="KZT7" s="240">
        <f>'Inbound SOS &amp; EOD'!LNZ29</f>
        <v>0</v>
      </c>
      <c r="KZU7" s="240">
        <f>'Inbound SOS &amp; EOD'!LOA29</f>
        <v>0</v>
      </c>
      <c r="KZV7" s="240">
        <f>'Inbound SOS &amp; EOD'!LOB29</f>
        <v>0</v>
      </c>
      <c r="KZW7" s="240">
        <f>'Inbound SOS &amp; EOD'!LOC29</f>
        <v>0</v>
      </c>
      <c r="KZX7" s="240">
        <f>'Inbound SOS &amp; EOD'!LOD29</f>
        <v>0</v>
      </c>
      <c r="KZY7" s="240">
        <f>'Inbound SOS &amp; EOD'!LOE29</f>
        <v>0</v>
      </c>
      <c r="KZZ7" s="240">
        <f>'Inbound SOS &amp; EOD'!LOF29</f>
        <v>0</v>
      </c>
      <c r="LAA7" s="240">
        <f>'Inbound SOS &amp; EOD'!LOG29</f>
        <v>0</v>
      </c>
      <c r="LAB7" s="240">
        <f>'Inbound SOS &amp; EOD'!LOH29</f>
        <v>0</v>
      </c>
      <c r="LAC7" s="240">
        <f>'Inbound SOS &amp; EOD'!LOI29</f>
        <v>0</v>
      </c>
      <c r="LAD7" s="240">
        <f>'Inbound SOS &amp; EOD'!LOJ29</f>
        <v>0</v>
      </c>
      <c r="LAE7" s="240">
        <f>'Inbound SOS &amp; EOD'!LOK29</f>
        <v>0</v>
      </c>
      <c r="LAF7" s="240">
        <f>'Inbound SOS &amp; EOD'!LOL29</f>
        <v>0</v>
      </c>
      <c r="LAG7" s="240">
        <f>'Inbound SOS &amp; EOD'!LOM29</f>
        <v>0</v>
      </c>
      <c r="LAH7" s="240">
        <f>'Inbound SOS &amp; EOD'!LON29</f>
        <v>0</v>
      </c>
      <c r="LAI7" s="240">
        <f>'Inbound SOS &amp; EOD'!LOO29</f>
        <v>0</v>
      </c>
      <c r="LAJ7" s="240">
        <f>'Inbound SOS &amp; EOD'!LOP29</f>
        <v>0</v>
      </c>
      <c r="LAK7" s="240">
        <f>'Inbound SOS &amp; EOD'!LOQ29</f>
        <v>0</v>
      </c>
      <c r="LAL7" s="240">
        <f>'Inbound SOS &amp; EOD'!LOR29</f>
        <v>0</v>
      </c>
      <c r="LAM7" s="240">
        <f>'Inbound SOS &amp; EOD'!LOS29</f>
        <v>0</v>
      </c>
      <c r="LAN7" s="240">
        <f>'Inbound SOS &amp; EOD'!LOT29</f>
        <v>0</v>
      </c>
      <c r="LAO7" s="240">
        <f>'Inbound SOS &amp; EOD'!LOU29</f>
        <v>0</v>
      </c>
      <c r="LAP7" s="240">
        <f>'Inbound SOS &amp; EOD'!LOV29</f>
        <v>0</v>
      </c>
      <c r="LAQ7" s="240">
        <f>'Inbound SOS &amp; EOD'!LOW29</f>
        <v>0</v>
      </c>
      <c r="LAR7" s="240">
        <f>'Inbound SOS &amp; EOD'!LOX29</f>
        <v>0</v>
      </c>
      <c r="LAS7" s="240">
        <f>'Inbound SOS &amp; EOD'!LOY29</f>
        <v>0</v>
      </c>
      <c r="LAT7" s="240">
        <f>'Inbound SOS &amp; EOD'!LOZ29</f>
        <v>0</v>
      </c>
      <c r="LAU7" s="240">
        <f>'Inbound SOS &amp; EOD'!LPA29</f>
        <v>0</v>
      </c>
      <c r="LAV7" s="240">
        <f>'Inbound SOS &amp; EOD'!LPB29</f>
        <v>0</v>
      </c>
      <c r="LAW7" s="240">
        <f>'Inbound SOS &amp; EOD'!LPC29</f>
        <v>0</v>
      </c>
      <c r="LAX7" s="240">
        <f>'Inbound SOS &amp; EOD'!LPD29</f>
        <v>0</v>
      </c>
      <c r="LAY7" s="240">
        <f>'Inbound SOS &amp; EOD'!LPE29</f>
        <v>0</v>
      </c>
      <c r="LAZ7" s="240">
        <f>'Inbound SOS &amp; EOD'!LPF29</f>
        <v>0</v>
      </c>
      <c r="LBA7" s="240">
        <f>'Inbound SOS &amp; EOD'!LPG29</f>
        <v>0</v>
      </c>
      <c r="LBB7" s="240">
        <f>'Inbound SOS &amp; EOD'!LPH29</f>
        <v>0</v>
      </c>
      <c r="LBC7" s="240">
        <f>'Inbound SOS &amp; EOD'!LPI29</f>
        <v>0</v>
      </c>
      <c r="LBD7" s="240">
        <f>'Inbound SOS &amp; EOD'!LPJ29</f>
        <v>0</v>
      </c>
      <c r="LBE7" s="240">
        <f>'Inbound SOS &amp; EOD'!LPK29</f>
        <v>0</v>
      </c>
      <c r="LBF7" s="240">
        <f>'Inbound SOS &amp; EOD'!LPL29</f>
        <v>0</v>
      </c>
      <c r="LBG7" s="240">
        <f>'Inbound SOS &amp; EOD'!LPM29</f>
        <v>0</v>
      </c>
      <c r="LBH7" s="240">
        <f>'Inbound SOS &amp; EOD'!LPN29</f>
        <v>0</v>
      </c>
      <c r="LBI7" s="240">
        <f>'Inbound SOS &amp; EOD'!LPO29</f>
        <v>0</v>
      </c>
      <c r="LBJ7" s="240">
        <f>'Inbound SOS &amp; EOD'!LPP29</f>
        <v>0</v>
      </c>
      <c r="LBK7" s="240">
        <f>'Inbound SOS &amp; EOD'!LPQ29</f>
        <v>0</v>
      </c>
      <c r="LBL7" s="240">
        <f>'Inbound SOS &amp; EOD'!LPR29</f>
        <v>0</v>
      </c>
      <c r="LBM7" s="240">
        <f>'Inbound SOS &amp; EOD'!LPS29</f>
        <v>0</v>
      </c>
      <c r="LBN7" s="240">
        <f>'Inbound SOS &amp; EOD'!LPT29</f>
        <v>0</v>
      </c>
      <c r="LBO7" s="240">
        <f>'Inbound SOS &amp; EOD'!LPU29</f>
        <v>0</v>
      </c>
      <c r="LBP7" s="240">
        <f>'Inbound SOS &amp; EOD'!LPV29</f>
        <v>0</v>
      </c>
      <c r="LBQ7" s="240">
        <f>'Inbound SOS &amp; EOD'!LPW29</f>
        <v>0</v>
      </c>
      <c r="LBR7" s="240">
        <f>'Inbound SOS &amp; EOD'!LPX29</f>
        <v>0</v>
      </c>
      <c r="LBS7" s="240">
        <f>'Inbound SOS &amp; EOD'!LPY29</f>
        <v>0</v>
      </c>
      <c r="LBT7" s="240">
        <f>'Inbound SOS &amp; EOD'!LPZ29</f>
        <v>0</v>
      </c>
      <c r="LBU7" s="240">
        <f>'Inbound SOS &amp; EOD'!LQA29</f>
        <v>0</v>
      </c>
      <c r="LBV7" s="240">
        <f>'Inbound SOS &amp; EOD'!LQB29</f>
        <v>0</v>
      </c>
      <c r="LBW7" s="240">
        <f>'Inbound SOS &amp; EOD'!LQC29</f>
        <v>0</v>
      </c>
      <c r="LBX7" s="240">
        <f>'Inbound SOS &amp; EOD'!LQD29</f>
        <v>0</v>
      </c>
      <c r="LBY7" s="240">
        <f>'Inbound SOS &amp; EOD'!LQE29</f>
        <v>0</v>
      </c>
      <c r="LBZ7" s="240">
        <f>'Inbound SOS &amp; EOD'!LQF29</f>
        <v>0</v>
      </c>
      <c r="LCA7" s="240">
        <f>'Inbound SOS &amp; EOD'!LQG29</f>
        <v>0</v>
      </c>
      <c r="LCB7" s="240">
        <f>'Inbound SOS &amp; EOD'!LQH29</f>
        <v>0</v>
      </c>
      <c r="LCC7" s="240">
        <f>'Inbound SOS &amp; EOD'!LQI29</f>
        <v>0</v>
      </c>
      <c r="LCD7" s="240">
        <f>'Inbound SOS &amp; EOD'!LQJ29</f>
        <v>0</v>
      </c>
      <c r="LCE7" s="240">
        <f>'Inbound SOS &amp; EOD'!LQK29</f>
        <v>0</v>
      </c>
      <c r="LCF7" s="240">
        <f>'Inbound SOS &amp; EOD'!LQL29</f>
        <v>0</v>
      </c>
      <c r="LCG7" s="240">
        <f>'Inbound SOS &amp; EOD'!LQM29</f>
        <v>0</v>
      </c>
      <c r="LCH7" s="240">
        <f>'Inbound SOS &amp; EOD'!LQN29</f>
        <v>0</v>
      </c>
      <c r="LCI7" s="240">
        <f>'Inbound SOS &amp; EOD'!LQO29</f>
        <v>0</v>
      </c>
      <c r="LCJ7" s="240">
        <f>'Inbound SOS &amp; EOD'!LQP29</f>
        <v>0</v>
      </c>
      <c r="LCK7" s="240">
        <f>'Inbound SOS &amp; EOD'!LQQ29</f>
        <v>0</v>
      </c>
      <c r="LCL7" s="240">
        <f>'Inbound SOS &amp; EOD'!LQR29</f>
        <v>0</v>
      </c>
      <c r="LCM7" s="240">
        <f>'Inbound SOS &amp; EOD'!LQS29</f>
        <v>0</v>
      </c>
      <c r="LCN7" s="240">
        <f>'Inbound SOS &amp; EOD'!LQT29</f>
        <v>0</v>
      </c>
      <c r="LCO7" s="240">
        <f>'Inbound SOS &amp; EOD'!LQU29</f>
        <v>0</v>
      </c>
      <c r="LCP7" s="240">
        <f>'Inbound SOS &amp; EOD'!LQV29</f>
        <v>0</v>
      </c>
      <c r="LCQ7" s="240">
        <f>'Inbound SOS &amp; EOD'!LQW29</f>
        <v>0</v>
      </c>
      <c r="LCR7" s="240">
        <f>'Inbound SOS &amp; EOD'!LQX29</f>
        <v>0</v>
      </c>
      <c r="LCS7" s="240">
        <f>'Inbound SOS &amp; EOD'!LQY29</f>
        <v>0</v>
      </c>
      <c r="LCT7" s="240">
        <f>'Inbound SOS &amp; EOD'!LQZ29</f>
        <v>0</v>
      </c>
      <c r="LCU7" s="240">
        <f>'Inbound SOS &amp; EOD'!LRA29</f>
        <v>0</v>
      </c>
      <c r="LCV7" s="240">
        <f>'Inbound SOS &amp; EOD'!LRB29</f>
        <v>0</v>
      </c>
      <c r="LCW7" s="240">
        <f>'Inbound SOS &amp; EOD'!LRC29</f>
        <v>0</v>
      </c>
      <c r="LCX7" s="240">
        <f>'Inbound SOS &amp; EOD'!LRD29</f>
        <v>0</v>
      </c>
      <c r="LCY7" s="240">
        <f>'Inbound SOS &amp; EOD'!LRE29</f>
        <v>0</v>
      </c>
      <c r="LCZ7" s="240">
        <f>'Inbound SOS &amp; EOD'!LRF29</f>
        <v>0</v>
      </c>
      <c r="LDA7" s="240">
        <f>'Inbound SOS &amp; EOD'!LRG29</f>
        <v>0</v>
      </c>
      <c r="LDB7" s="240">
        <f>'Inbound SOS &amp; EOD'!LRH29</f>
        <v>0</v>
      </c>
      <c r="LDC7" s="240">
        <f>'Inbound SOS &amp; EOD'!LRI29</f>
        <v>0</v>
      </c>
      <c r="LDD7" s="240">
        <f>'Inbound SOS &amp; EOD'!LRJ29</f>
        <v>0</v>
      </c>
      <c r="LDE7" s="240">
        <f>'Inbound SOS &amp; EOD'!LRK29</f>
        <v>0</v>
      </c>
      <c r="LDF7" s="240">
        <f>'Inbound SOS &amp; EOD'!LRL29</f>
        <v>0</v>
      </c>
      <c r="LDG7" s="240">
        <f>'Inbound SOS &amp; EOD'!LRM29</f>
        <v>0</v>
      </c>
      <c r="LDH7" s="240">
        <f>'Inbound SOS &amp; EOD'!LRN29</f>
        <v>0</v>
      </c>
      <c r="LDI7" s="240">
        <f>'Inbound SOS &amp; EOD'!LRO29</f>
        <v>0</v>
      </c>
      <c r="LDJ7" s="240">
        <f>'Inbound SOS &amp; EOD'!LRP29</f>
        <v>0</v>
      </c>
      <c r="LDK7" s="240">
        <f>'Inbound SOS &amp; EOD'!LRQ29</f>
        <v>0</v>
      </c>
      <c r="LDL7" s="240">
        <f>'Inbound SOS &amp; EOD'!LRR29</f>
        <v>0</v>
      </c>
      <c r="LDM7" s="240">
        <f>'Inbound SOS &amp; EOD'!LRS29</f>
        <v>0</v>
      </c>
      <c r="LDN7" s="240">
        <f>'Inbound SOS &amp; EOD'!LRT29</f>
        <v>0</v>
      </c>
      <c r="LDO7" s="240">
        <f>'Inbound SOS &amp; EOD'!LRU29</f>
        <v>0</v>
      </c>
      <c r="LDP7" s="240">
        <f>'Inbound SOS &amp; EOD'!LRV29</f>
        <v>0</v>
      </c>
      <c r="LDQ7" s="240">
        <f>'Inbound SOS &amp; EOD'!LRW29</f>
        <v>0</v>
      </c>
      <c r="LDR7" s="240">
        <f>'Inbound SOS &amp; EOD'!LRX29</f>
        <v>0</v>
      </c>
      <c r="LDS7" s="240">
        <f>'Inbound SOS &amp; EOD'!LRY29</f>
        <v>0</v>
      </c>
      <c r="LDT7" s="240">
        <f>'Inbound SOS &amp; EOD'!LRZ29</f>
        <v>0</v>
      </c>
      <c r="LDU7" s="240">
        <f>'Inbound SOS &amp; EOD'!LSA29</f>
        <v>0</v>
      </c>
      <c r="LDV7" s="240">
        <f>'Inbound SOS &amp; EOD'!LSB29</f>
        <v>0</v>
      </c>
      <c r="LDW7" s="240">
        <f>'Inbound SOS &amp; EOD'!LSC29</f>
        <v>0</v>
      </c>
      <c r="LDX7" s="240">
        <f>'Inbound SOS &amp; EOD'!LSD29</f>
        <v>0</v>
      </c>
      <c r="LDY7" s="240">
        <f>'Inbound SOS &amp; EOD'!LSE29</f>
        <v>0</v>
      </c>
      <c r="LDZ7" s="240">
        <f>'Inbound SOS &amp; EOD'!LSF29</f>
        <v>0</v>
      </c>
      <c r="LEA7" s="240">
        <f>'Inbound SOS &amp; EOD'!LSG29</f>
        <v>0</v>
      </c>
      <c r="LEB7" s="240">
        <f>'Inbound SOS &amp; EOD'!LSH29</f>
        <v>0</v>
      </c>
      <c r="LEC7" s="240">
        <f>'Inbound SOS &amp; EOD'!LSI29</f>
        <v>0</v>
      </c>
      <c r="LED7" s="240">
        <f>'Inbound SOS &amp; EOD'!LSJ29</f>
        <v>0</v>
      </c>
      <c r="LEE7" s="240">
        <f>'Inbound SOS &amp; EOD'!LSK29</f>
        <v>0</v>
      </c>
      <c r="LEF7" s="240">
        <f>'Inbound SOS &amp; EOD'!LSL29</f>
        <v>0</v>
      </c>
      <c r="LEG7" s="240">
        <f>'Inbound SOS &amp; EOD'!LSM29</f>
        <v>0</v>
      </c>
      <c r="LEH7" s="240">
        <f>'Inbound SOS &amp; EOD'!LSN29</f>
        <v>0</v>
      </c>
      <c r="LEI7" s="240">
        <f>'Inbound SOS &amp; EOD'!LSO29</f>
        <v>0</v>
      </c>
      <c r="LEJ7" s="240">
        <f>'Inbound SOS &amp; EOD'!LSP29</f>
        <v>0</v>
      </c>
      <c r="LEK7" s="240">
        <f>'Inbound SOS &amp; EOD'!LSQ29</f>
        <v>0</v>
      </c>
      <c r="LEL7" s="240">
        <f>'Inbound SOS &amp; EOD'!LSR29</f>
        <v>0</v>
      </c>
      <c r="LEM7" s="240">
        <f>'Inbound SOS &amp; EOD'!LSS29</f>
        <v>0</v>
      </c>
      <c r="LEN7" s="240">
        <f>'Inbound SOS &amp; EOD'!LST29</f>
        <v>0</v>
      </c>
      <c r="LEO7" s="240">
        <f>'Inbound SOS &amp; EOD'!LSU29</f>
        <v>0</v>
      </c>
      <c r="LEP7" s="240">
        <f>'Inbound SOS &amp; EOD'!LSV29</f>
        <v>0</v>
      </c>
      <c r="LEQ7" s="240">
        <f>'Inbound SOS &amp; EOD'!LSW29</f>
        <v>0</v>
      </c>
      <c r="LER7" s="240">
        <f>'Inbound SOS &amp; EOD'!LSX29</f>
        <v>0</v>
      </c>
      <c r="LES7" s="240">
        <f>'Inbound SOS &amp; EOD'!LSY29</f>
        <v>0</v>
      </c>
      <c r="LET7" s="240">
        <f>'Inbound SOS &amp; EOD'!LSZ29</f>
        <v>0</v>
      </c>
      <c r="LEU7" s="240">
        <f>'Inbound SOS &amp; EOD'!LTA29</f>
        <v>0</v>
      </c>
      <c r="LEV7" s="240">
        <f>'Inbound SOS &amp; EOD'!LTB29</f>
        <v>0</v>
      </c>
      <c r="LEW7" s="240">
        <f>'Inbound SOS &amp; EOD'!LTC29</f>
        <v>0</v>
      </c>
      <c r="LEX7" s="240">
        <f>'Inbound SOS &amp; EOD'!LTD29</f>
        <v>0</v>
      </c>
      <c r="LEY7" s="240">
        <f>'Inbound SOS &amp; EOD'!LTE29</f>
        <v>0</v>
      </c>
      <c r="LEZ7" s="240">
        <f>'Inbound SOS &amp; EOD'!LTF29</f>
        <v>0</v>
      </c>
      <c r="LFA7" s="240">
        <f>'Inbound SOS &amp; EOD'!LTG29</f>
        <v>0</v>
      </c>
      <c r="LFB7" s="240">
        <f>'Inbound SOS &amp; EOD'!LTH29</f>
        <v>0</v>
      </c>
      <c r="LFC7" s="240">
        <f>'Inbound SOS &amp; EOD'!LTI29</f>
        <v>0</v>
      </c>
      <c r="LFD7" s="240">
        <f>'Inbound SOS &amp; EOD'!LTJ29</f>
        <v>0</v>
      </c>
      <c r="LFE7" s="240">
        <f>'Inbound SOS &amp; EOD'!LTK29</f>
        <v>0</v>
      </c>
      <c r="LFF7" s="240">
        <f>'Inbound SOS &amp; EOD'!LTL29</f>
        <v>0</v>
      </c>
      <c r="LFG7" s="240">
        <f>'Inbound SOS &amp; EOD'!LTM29</f>
        <v>0</v>
      </c>
      <c r="LFH7" s="240">
        <f>'Inbound SOS &amp; EOD'!LTN29</f>
        <v>0</v>
      </c>
      <c r="LFI7" s="240">
        <f>'Inbound SOS &amp; EOD'!LTO29</f>
        <v>0</v>
      </c>
      <c r="LFJ7" s="240">
        <f>'Inbound SOS &amp; EOD'!LTP29</f>
        <v>0</v>
      </c>
      <c r="LFK7" s="240">
        <f>'Inbound SOS &amp; EOD'!LTQ29</f>
        <v>0</v>
      </c>
      <c r="LFL7" s="240">
        <f>'Inbound SOS &amp; EOD'!LTR29</f>
        <v>0</v>
      </c>
      <c r="LFM7" s="240">
        <f>'Inbound SOS &amp; EOD'!LTS29</f>
        <v>0</v>
      </c>
      <c r="LFN7" s="240">
        <f>'Inbound SOS &amp; EOD'!LTT29</f>
        <v>0</v>
      </c>
      <c r="LFO7" s="240">
        <f>'Inbound SOS &amp; EOD'!LTU29</f>
        <v>0</v>
      </c>
      <c r="LFP7" s="240">
        <f>'Inbound SOS &amp; EOD'!LTV29</f>
        <v>0</v>
      </c>
      <c r="LFQ7" s="240">
        <f>'Inbound SOS &amp; EOD'!LTW29</f>
        <v>0</v>
      </c>
      <c r="LFR7" s="240">
        <f>'Inbound SOS &amp; EOD'!LTX29</f>
        <v>0</v>
      </c>
      <c r="LFS7" s="240">
        <f>'Inbound SOS &amp; EOD'!LTY29</f>
        <v>0</v>
      </c>
      <c r="LFT7" s="240">
        <f>'Inbound SOS &amp; EOD'!LTZ29</f>
        <v>0</v>
      </c>
      <c r="LFU7" s="240">
        <f>'Inbound SOS &amp; EOD'!LUA29</f>
        <v>0</v>
      </c>
      <c r="LFV7" s="240">
        <f>'Inbound SOS &amp; EOD'!LUB29</f>
        <v>0</v>
      </c>
      <c r="LFW7" s="240">
        <f>'Inbound SOS &amp; EOD'!LUC29</f>
        <v>0</v>
      </c>
      <c r="LFX7" s="240">
        <f>'Inbound SOS &amp; EOD'!LUD29</f>
        <v>0</v>
      </c>
      <c r="LFY7" s="240">
        <f>'Inbound SOS &amp; EOD'!LUE29</f>
        <v>0</v>
      </c>
      <c r="LFZ7" s="240">
        <f>'Inbound SOS &amp; EOD'!LUF29</f>
        <v>0</v>
      </c>
      <c r="LGA7" s="240">
        <f>'Inbound SOS &amp; EOD'!LUG29</f>
        <v>0</v>
      </c>
      <c r="LGB7" s="240">
        <f>'Inbound SOS &amp; EOD'!LUH29</f>
        <v>0</v>
      </c>
      <c r="LGC7" s="240">
        <f>'Inbound SOS &amp; EOD'!LUI29</f>
        <v>0</v>
      </c>
      <c r="LGD7" s="240">
        <f>'Inbound SOS &amp; EOD'!LUJ29</f>
        <v>0</v>
      </c>
      <c r="LGE7" s="240">
        <f>'Inbound SOS &amp; EOD'!LUK29</f>
        <v>0</v>
      </c>
      <c r="LGF7" s="240">
        <f>'Inbound SOS &amp; EOD'!LUL29</f>
        <v>0</v>
      </c>
      <c r="LGG7" s="240">
        <f>'Inbound SOS &amp; EOD'!LUM29</f>
        <v>0</v>
      </c>
      <c r="LGH7" s="240">
        <f>'Inbound SOS &amp; EOD'!LUN29</f>
        <v>0</v>
      </c>
      <c r="LGI7" s="240">
        <f>'Inbound SOS &amp; EOD'!LUO29</f>
        <v>0</v>
      </c>
      <c r="LGJ7" s="240">
        <f>'Inbound SOS &amp; EOD'!LUP29</f>
        <v>0</v>
      </c>
      <c r="LGK7" s="240">
        <f>'Inbound SOS &amp; EOD'!LUQ29</f>
        <v>0</v>
      </c>
      <c r="LGL7" s="240">
        <f>'Inbound SOS &amp; EOD'!LUR29</f>
        <v>0</v>
      </c>
      <c r="LGM7" s="240">
        <f>'Inbound SOS &amp; EOD'!LUS29</f>
        <v>0</v>
      </c>
      <c r="LGN7" s="240">
        <f>'Inbound SOS &amp; EOD'!LUT29</f>
        <v>0</v>
      </c>
      <c r="LGO7" s="240">
        <f>'Inbound SOS &amp; EOD'!LUU29</f>
        <v>0</v>
      </c>
      <c r="LGP7" s="240">
        <f>'Inbound SOS &amp; EOD'!LUV29</f>
        <v>0</v>
      </c>
      <c r="LGQ7" s="240">
        <f>'Inbound SOS &amp; EOD'!LUW29</f>
        <v>0</v>
      </c>
      <c r="LGR7" s="240">
        <f>'Inbound SOS &amp; EOD'!LUX29</f>
        <v>0</v>
      </c>
      <c r="LGS7" s="240">
        <f>'Inbound SOS &amp; EOD'!LUY29</f>
        <v>0</v>
      </c>
      <c r="LGT7" s="240">
        <f>'Inbound SOS &amp; EOD'!LUZ29</f>
        <v>0</v>
      </c>
      <c r="LGU7" s="240">
        <f>'Inbound SOS &amp; EOD'!LVA29</f>
        <v>0</v>
      </c>
      <c r="LGV7" s="240">
        <f>'Inbound SOS &amp; EOD'!LVB29</f>
        <v>0</v>
      </c>
      <c r="LGW7" s="240">
        <f>'Inbound SOS &amp; EOD'!LVC29</f>
        <v>0</v>
      </c>
      <c r="LGX7" s="240">
        <f>'Inbound SOS &amp; EOD'!LVD29</f>
        <v>0</v>
      </c>
      <c r="LGY7" s="240">
        <f>'Inbound SOS &amp; EOD'!LVE29</f>
        <v>0</v>
      </c>
      <c r="LGZ7" s="240">
        <f>'Inbound SOS &amp; EOD'!LVF29</f>
        <v>0</v>
      </c>
      <c r="LHA7" s="240">
        <f>'Inbound SOS &amp; EOD'!LVG29</f>
        <v>0</v>
      </c>
      <c r="LHB7" s="240">
        <f>'Inbound SOS &amp; EOD'!LVH29</f>
        <v>0</v>
      </c>
      <c r="LHC7" s="240">
        <f>'Inbound SOS &amp; EOD'!LVI29</f>
        <v>0</v>
      </c>
      <c r="LHD7" s="240">
        <f>'Inbound SOS &amp; EOD'!LVJ29</f>
        <v>0</v>
      </c>
      <c r="LHE7" s="240">
        <f>'Inbound SOS &amp; EOD'!LVK29</f>
        <v>0</v>
      </c>
      <c r="LHF7" s="240">
        <f>'Inbound SOS &amp; EOD'!LVL29</f>
        <v>0</v>
      </c>
      <c r="LHG7" s="240">
        <f>'Inbound SOS &amp; EOD'!LVM29</f>
        <v>0</v>
      </c>
      <c r="LHH7" s="240">
        <f>'Inbound SOS &amp; EOD'!LVN29</f>
        <v>0</v>
      </c>
      <c r="LHI7" s="240">
        <f>'Inbound SOS &amp; EOD'!LVO29</f>
        <v>0</v>
      </c>
      <c r="LHJ7" s="240">
        <f>'Inbound SOS &amp; EOD'!LVP29</f>
        <v>0</v>
      </c>
      <c r="LHK7" s="240">
        <f>'Inbound SOS &amp; EOD'!LVQ29</f>
        <v>0</v>
      </c>
      <c r="LHL7" s="240">
        <f>'Inbound SOS &amp; EOD'!LVR29</f>
        <v>0</v>
      </c>
      <c r="LHM7" s="240">
        <f>'Inbound SOS &amp; EOD'!LVS29</f>
        <v>0</v>
      </c>
      <c r="LHN7" s="240">
        <f>'Inbound SOS &amp; EOD'!LVT29</f>
        <v>0</v>
      </c>
      <c r="LHO7" s="240">
        <f>'Inbound SOS &amp; EOD'!LVU29</f>
        <v>0</v>
      </c>
      <c r="LHP7" s="240">
        <f>'Inbound SOS &amp; EOD'!LVV29</f>
        <v>0</v>
      </c>
      <c r="LHQ7" s="240">
        <f>'Inbound SOS &amp; EOD'!LVW29</f>
        <v>0</v>
      </c>
      <c r="LHR7" s="240">
        <f>'Inbound SOS &amp; EOD'!LVX29</f>
        <v>0</v>
      </c>
      <c r="LHS7" s="240">
        <f>'Inbound SOS &amp; EOD'!LVY29</f>
        <v>0</v>
      </c>
      <c r="LHT7" s="240">
        <f>'Inbound SOS &amp; EOD'!LVZ29</f>
        <v>0</v>
      </c>
      <c r="LHU7" s="240">
        <f>'Inbound SOS &amp; EOD'!LWA29</f>
        <v>0</v>
      </c>
      <c r="LHV7" s="240">
        <f>'Inbound SOS &amp; EOD'!LWB29</f>
        <v>0</v>
      </c>
      <c r="LHW7" s="240">
        <f>'Inbound SOS &amp; EOD'!LWC29</f>
        <v>0</v>
      </c>
      <c r="LHX7" s="240">
        <f>'Inbound SOS &amp; EOD'!LWD29</f>
        <v>0</v>
      </c>
      <c r="LHY7" s="240">
        <f>'Inbound SOS &amp; EOD'!LWE29</f>
        <v>0</v>
      </c>
      <c r="LHZ7" s="240">
        <f>'Inbound SOS &amp; EOD'!LWF29</f>
        <v>0</v>
      </c>
      <c r="LIA7" s="240">
        <f>'Inbound SOS &amp; EOD'!LWG29</f>
        <v>0</v>
      </c>
      <c r="LIB7" s="240">
        <f>'Inbound SOS &amp; EOD'!LWH29</f>
        <v>0</v>
      </c>
      <c r="LIC7" s="240">
        <f>'Inbound SOS &amp; EOD'!LWI29</f>
        <v>0</v>
      </c>
      <c r="LID7" s="240">
        <f>'Inbound SOS &amp; EOD'!LWJ29</f>
        <v>0</v>
      </c>
      <c r="LIE7" s="240">
        <f>'Inbound SOS &amp; EOD'!LWK29</f>
        <v>0</v>
      </c>
      <c r="LIF7" s="240">
        <f>'Inbound SOS &amp; EOD'!LWL29</f>
        <v>0</v>
      </c>
      <c r="LIG7" s="240">
        <f>'Inbound SOS &amp; EOD'!LWM29</f>
        <v>0</v>
      </c>
      <c r="LIH7" s="240">
        <f>'Inbound SOS &amp; EOD'!LWN29</f>
        <v>0</v>
      </c>
      <c r="LII7" s="240">
        <f>'Inbound SOS &amp; EOD'!LWO29</f>
        <v>0</v>
      </c>
      <c r="LIJ7" s="240">
        <f>'Inbound SOS &amp; EOD'!LWP29</f>
        <v>0</v>
      </c>
      <c r="LIK7" s="240">
        <f>'Inbound SOS &amp; EOD'!LWQ29</f>
        <v>0</v>
      </c>
      <c r="LIL7" s="240">
        <f>'Inbound SOS &amp; EOD'!LWR29</f>
        <v>0</v>
      </c>
      <c r="LIM7" s="240">
        <f>'Inbound SOS &amp; EOD'!LWS29</f>
        <v>0</v>
      </c>
      <c r="LIN7" s="240">
        <f>'Inbound SOS &amp; EOD'!LWT29</f>
        <v>0</v>
      </c>
      <c r="LIO7" s="240">
        <f>'Inbound SOS &amp; EOD'!LWU29</f>
        <v>0</v>
      </c>
      <c r="LIP7" s="240">
        <f>'Inbound SOS &amp; EOD'!LWV29</f>
        <v>0</v>
      </c>
      <c r="LIQ7" s="240">
        <f>'Inbound SOS &amp; EOD'!LWW29</f>
        <v>0</v>
      </c>
      <c r="LIR7" s="240">
        <f>'Inbound SOS &amp; EOD'!LWX29</f>
        <v>0</v>
      </c>
      <c r="LIS7" s="240">
        <f>'Inbound SOS &amp; EOD'!LWY29</f>
        <v>0</v>
      </c>
      <c r="LIT7" s="240">
        <f>'Inbound SOS &amp; EOD'!LWZ29</f>
        <v>0</v>
      </c>
      <c r="LIU7" s="240">
        <f>'Inbound SOS &amp; EOD'!LXA29</f>
        <v>0</v>
      </c>
      <c r="LIV7" s="240">
        <f>'Inbound SOS &amp; EOD'!LXB29</f>
        <v>0</v>
      </c>
      <c r="LIW7" s="240">
        <f>'Inbound SOS &amp; EOD'!LXC29</f>
        <v>0</v>
      </c>
      <c r="LIX7" s="240">
        <f>'Inbound SOS &amp; EOD'!LXD29</f>
        <v>0</v>
      </c>
      <c r="LIY7" s="240">
        <f>'Inbound SOS &amp; EOD'!LXE29</f>
        <v>0</v>
      </c>
      <c r="LIZ7" s="240">
        <f>'Inbound SOS &amp; EOD'!LXF29</f>
        <v>0</v>
      </c>
      <c r="LJA7" s="240">
        <f>'Inbound SOS &amp; EOD'!LXG29</f>
        <v>0</v>
      </c>
      <c r="LJB7" s="240">
        <f>'Inbound SOS &amp; EOD'!LXH29</f>
        <v>0</v>
      </c>
      <c r="LJC7" s="240">
        <f>'Inbound SOS &amp; EOD'!LXI29</f>
        <v>0</v>
      </c>
      <c r="LJD7" s="240">
        <f>'Inbound SOS &amp; EOD'!LXJ29</f>
        <v>0</v>
      </c>
      <c r="LJE7" s="240">
        <f>'Inbound SOS &amp; EOD'!LXK29</f>
        <v>0</v>
      </c>
      <c r="LJF7" s="240">
        <f>'Inbound SOS &amp; EOD'!LXL29</f>
        <v>0</v>
      </c>
      <c r="LJG7" s="240">
        <f>'Inbound SOS &amp; EOD'!LXM29</f>
        <v>0</v>
      </c>
      <c r="LJH7" s="240">
        <f>'Inbound SOS &amp; EOD'!LXN29</f>
        <v>0</v>
      </c>
      <c r="LJI7" s="240">
        <f>'Inbound SOS &amp; EOD'!LXO29</f>
        <v>0</v>
      </c>
      <c r="LJJ7" s="240">
        <f>'Inbound SOS &amp; EOD'!LXP29</f>
        <v>0</v>
      </c>
      <c r="LJK7" s="240">
        <f>'Inbound SOS &amp; EOD'!LXQ29</f>
        <v>0</v>
      </c>
      <c r="LJL7" s="240">
        <f>'Inbound SOS &amp; EOD'!LXR29</f>
        <v>0</v>
      </c>
      <c r="LJM7" s="240">
        <f>'Inbound SOS &amp; EOD'!LXS29</f>
        <v>0</v>
      </c>
      <c r="LJN7" s="240">
        <f>'Inbound SOS &amp; EOD'!LXT29</f>
        <v>0</v>
      </c>
      <c r="LJO7" s="240">
        <f>'Inbound SOS &amp; EOD'!LXU29</f>
        <v>0</v>
      </c>
      <c r="LJP7" s="240">
        <f>'Inbound SOS &amp; EOD'!LXV29</f>
        <v>0</v>
      </c>
      <c r="LJQ7" s="240">
        <f>'Inbound SOS &amp; EOD'!LXW29</f>
        <v>0</v>
      </c>
      <c r="LJR7" s="240">
        <f>'Inbound SOS &amp; EOD'!LXX29</f>
        <v>0</v>
      </c>
      <c r="LJS7" s="240">
        <f>'Inbound SOS &amp; EOD'!LXY29</f>
        <v>0</v>
      </c>
      <c r="LJT7" s="240">
        <f>'Inbound SOS &amp; EOD'!LXZ29</f>
        <v>0</v>
      </c>
      <c r="LJU7" s="240">
        <f>'Inbound SOS &amp; EOD'!LYA29</f>
        <v>0</v>
      </c>
      <c r="LJV7" s="240">
        <f>'Inbound SOS &amp; EOD'!LYB29</f>
        <v>0</v>
      </c>
      <c r="LJW7" s="240">
        <f>'Inbound SOS &amp; EOD'!LYC29</f>
        <v>0</v>
      </c>
      <c r="LJX7" s="240">
        <f>'Inbound SOS &amp; EOD'!LYD29</f>
        <v>0</v>
      </c>
      <c r="LJY7" s="240">
        <f>'Inbound SOS &amp; EOD'!LYE29</f>
        <v>0</v>
      </c>
      <c r="LJZ7" s="240">
        <f>'Inbound SOS &amp; EOD'!LYF29</f>
        <v>0</v>
      </c>
      <c r="LKA7" s="240">
        <f>'Inbound SOS &amp; EOD'!LYG29</f>
        <v>0</v>
      </c>
      <c r="LKB7" s="240">
        <f>'Inbound SOS &amp; EOD'!LYH29</f>
        <v>0</v>
      </c>
      <c r="LKC7" s="240">
        <f>'Inbound SOS &amp; EOD'!LYI29</f>
        <v>0</v>
      </c>
      <c r="LKD7" s="240">
        <f>'Inbound SOS &amp; EOD'!LYJ29</f>
        <v>0</v>
      </c>
      <c r="LKE7" s="240">
        <f>'Inbound SOS &amp; EOD'!LYK29</f>
        <v>0</v>
      </c>
      <c r="LKF7" s="240">
        <f>'Inbound SOS &amp; EOD'!LYL29</f>
        <v>0</v>
      </c>
      <c r="LKG7" s="240">
        <f>'Inbound SOS &amp; EOD'!LYM29</f>
        <v>0</v>
      </c>
      <c r="LKH7" s="240">
        <f>'Inbound SOS &amp; EOD'!LYN29</f>
        <v>0</v>
      </c>
      <c r="LKI7" s="240">
        <f>'Inbound SOS &amp; EOD'!LYO29</f>
        <v>0</v>
      </c>
      <c r="LKJ7" s="240">
        <f>'Inbound SOS &amp; EOD'!LYP29</f>
        <v>0</v>
      </c>
      <c r="LKK7" s="240">
        <f>'Inbound SOS &amp; EOD'!LYQ29</f>
        <v>0</v>
      </c>
      <c r="LKL7" s="240">
        <f>'Inbound SOS &amp; EOD'!LYR29</f>
        <v>0</v>
      </c>
      <c r="LKM7" s="240">
        <f>'Inbound SOS &amp; EOD'!LYS29</f>
        <v>0</v>
      </c>
      <c r="LKN7" s="240">
        <f>'Inbound SOS &amp; EOD'!LYT29</f>
        <v>0</v>
      </c>
      <c r="LKO7" s="240">
        <f>'Inbound SOS &amp; EOD'!LYU29</f>
        <v>0</v>
      </c>
      <c r="LKP7" s="240">
        <f>'Inbound SOS &amp; EOD'!LYV29</f>
        <v>0</v>
      </c>
      <c r="LKQ7" s="240">
        <f>'Inbound SOS &amp; EOD'!LYW29</f>
        <v>0</v>
      </c>
      <c r="LKR7" s="240">
        <f>'Inbound SOS &amp; EOD'!LYX29</f>
        <v>0</v>
      </c>
      <c r="LKS7" s="240">
        <f>'Inbound SOS &amp; EOD'!LYY29</f>
        <v>0</v>
      </c>
      <c r="LKT7" s="240">
        <f>'Inbound SOS &amp; EOD'!LYZ29</f>
        <v>0</v>
      </c>
      <c r="LKU7" s="240">
        <f>'Inbound SOS &amp; EOD'!LZA29</f>
        <v>0</v>
      </c>
      <c r="LKV7" s="240">
        <f>'Inbound SOS &amp; EOD'!LZB29</f>
        <v>0</v>
      </c>
      <c r="LKW7" s="240">
        <f>'Inbound SOS &amp; EOD'!LZC29</f>
        <v>0</v>
      </c>
      <c r="LKX7" s="240">
        <f>'Inbound SOS &amp; EOD'!LZD29</f>
        <v>0</v>
      </c>
      <c r="LKY7" s="240">
        <f>'Inbound SOS &amp; EOD'!LZE29</f>
        <v>0</v>
      </c>
      <c r="LKZ7" s="240">
        <f>'Inbound SOS &amp; EOD'!LZF29</f>
        <v>0</v>
      </c>
      <c r="LLA7" s="240">
        <f>'Inbound SOS &amp; EOD'!LZG29</f>
        <v>0</v>
      </c>
      <c r="LLB7" s="240">
        <f>'Inbound SOS &amp; EOD'!LZH29</f>
        <v>0</v>
      </c>
      <c r="LLC7" s="240">
        <f>'Inbound SOS &amp; EOD'!LZI29</f>
        <v>0</v>
      </c>
      <c r="LLD7" s="240">
        <f>'Inbound SOS &amp; EOD'!LZJ29</f>
        <v>0</v>
      </c>
      <c r="LLE7" s="240">
        <f>'Inbound SOS &amp; EOD'!LZK29</f>
        <v>0</v>
      </c>
      <c r="LLF7" s="240">
        <f>'Inbound SOS &amp; EOD'!LZL29</f>
        <v>0</v>
      </c>
      <c r="LLG7" s="240">
        <f>'Inbound SOS &amp; EOD'!LZM29</f>
        <v>0</v>
      </c>
      <c r="LLH7" s="240">
        <f>'Inbound SOS &amp; EOD'!LZN29</f>
        <v>0</v>
      </c>
      <c r="LLI7" s="240">
        <f>'Inbound SOS &amp; EOD'!LZO29</f>
        <v>0</v>
      </c>
      <c r="LLJ7" s="240">
        <f>'Inbound SOS &amp; EOD'!LZP29</f>
        <v>0</v>
      </c>
      <c r="LLK7" s="240">
        <f>'Inbound SOS &amp; EOD'!LZQ29</f>
        <v>0</v>
      </c>
      <c r="LLL7" s="240">
        <f>'Inbound SOS &amp; EOD'!LZR29</f>
        <v>0</v>
      </c>
      <c r="LLM7" s="240">
        <f>'Inbound SOS &amp; EOD'!LZS29</f>
        <v>0</v>
      </c>
      <c r="LLN7" s="240">
        <f>'Inbound SOS &amp; EOD'!LZT29</f>
        <v>0</v>
      </c>
      <c r="LLO7" s="240">
        <f>'Inbound SOS &amp; EOD'!LZU29</f>
        <v>0</v>
      </c>
      <c r="LLP7" s="240">
        <f>'Inbound SOS &amp; EOD'!LZV29</f>
        <v>0</v>
      </c>
      <c r="LLQ7" s="240">
        <f>'Inbound SOS &amp; EOD'!LZW29</f>
        <v>0</v>
      </c>
      <c r="LLR7" s="240">
        <f>'Inbound SOS &amp; EOD'!LZX29</f>
        <v>0</v>
      </c>
      <c r="LLS7" s="240">
        <f>'Inbound SOS &amp; EOD'!LZY29</f>
        <v>0</v>
      </c>
      <c r="LLT7" s="240">
        <f>'Inbound SOS &amp; EOD'!LZZ29</f>
        <v>0</v>
      </c>
      <c r="LLU7" s="240">
        <f>'Inbound SOS &amp; EOD'!MAA29</f>
        <v>0</v>
      </c>
      <c r="LLV7" s="240">
        <f>'Inbound SOS &amp; EOD'!MAB29</f>
        <v>0</v>
      </c>
      <c r="LLW7" s="240">
        <f>'Inbound SOS &amp; EOD'!MAC29</f>
        <v>0</v>
      </c>
      <c r="LLX7" s="240">
        <f>'Inbound SOS &amp; EOD'!MAD29</f>
        <v>0</v>
      </c>
      <c r="LLY7" s="240">
        <f>'Inbound SOS &amp; EOD'!MAE29</f>
        <v>0</v>
      </c>
      <c r="LLZ7" s="240">
        <f>'Inbound SOS &amp; EOD'!MAF29</f>
        <v>0</v>
      </c>
      <c r="LMA7" s="240">
        <f>'Inbound SOS &amp; EOD'!MAG29</f>
        <v>0</v>
      </c>
      <c r="LMB7" s="240">
        <f>'Inbound SOS &amp; EOD'!MAH29</f>
        <v>0</v>
      </c>
      <c r="LMC7" s="240">
        <f>'Inbound SOS &amp; EOD'!MAI29</f>
        <v>0</v>
      </c>
      <c r="LMD7" s="240">
        <f>'Inbound SOS &amp; EOD'!MAJ29</f>
        <v>0</v>
      </c>
      <c r="LME7" s="240">
        <f>'Inbound SOS &amp; EOD'!MAK29</f>
        <v>0</v>
      </c>
      <c r="LMF7" s="240">
        <f>'Inbound SOS &amp; EOD'!MAL29</f>
        <v>0</v>
      </c>
      <c r="LMG7" s="240">
        <f>'Inbound SOS &amp; EOD'!MAM29</f>
        <v>0</v>
      </c>
      <c r="LMH7" s="240">
        <f>'Inbound SOS &amp; EOD'!MAN29</f>
        <v>0</v>
      </c>
      <c r="LMI7" s="240">
        <f>'Inbound SOS &amp; EOD'!MAO29</f>
        <v>0</v>
      </c>
      <c r="LMJ7" s="240">
        <f>'Inbound SOS &amp; EOD'!MAP29</f>
        <v>0</v>
      </c>
      <c r="LMK7" s="240">
        <f>'Inbound SOS &amp; EOD'!MAQ29</f>
        <v>0</v>
      </c>
      <c r="LML7" s="240">
        <f>'Inbound SOS &amp; EOD'!MAR29</f>
        <v>0</v>
      </c>
      <c r="LMM7" s="240">
        <f>'Inbound SOS &amp; EOD'!MAS29</f>
        <v>0</v>
      </c>
      <c r="LMN7" s="240">
        <f>'Inbound SOS &amp; EOD'!MAT29</f>
        <v>0</v>
      </c>
      <c r="LMO7" s="240">
        <f>'Inbound SOS &amp; EOD'!MAU29</f>
        <v>0</v>
      </c>
      <c r="LMP7" s="240">
        <f>'Inbound SOS &amp; EOD'!MAV29</f>
        <v>0</v>
      </c>
      <c r="LMQ7" s="240">
        <f>'Inbound SOS &amp; EOD'!MAW29</f>
        <v>0</v>
      </c>
      <c r="LMR7" s="240">
        <f>'Inbound SOS &amp; EOD'!MAX29</f>
        <v>0</v>
      </c>
      <c r="LMS7" s="240">
        <f>'Inbound SOS &amp; EOD'!MAY29</f>
        <v>0</v>
      </c>
      <c r="LMT7" s="240">
        <f>'Inbound SOS &amp; EOD'!MAZ29</f>
        <v>0</v>
      </c>
      <c r="LMU7" s="240">
        <f>'Inbound SOS &amp; EOD'!MBA29</f>
        <v>0</v>
      </c>
      <c r="LMV7" s="240">
        <f>'Inbound SOS &amp; EOD'!MBB29</f>
        <v>0</v>
      </c>
      <c r="LMW7" s="240">
        <f>'Inbound SOS &amp; EOD'!MBC29</f>
        <v>0</v>
      </c>
      <c r="LMX7" s="240">
        <f>'Inbound SOS &amp; EOD'!MBD29</f>
        <v>0</v>
      </c>
      <c r="LMY7" s="240">
        <f>'Inbound SOS &amp; EOD'!MBE29</f>
        <v>0</v>
      </c>
      <c r="LMZ7" s="240">
        <f>'Inbound SOS &amp; EOD'!MBF29</f>
        <v>0</v>
      </c>
      <c r="LNA7" s="240">
        <f>'Inbound SOS &amp; EOD'!MBG29</f>
        <v>0</v>
      </c>
      <c r="LNB7" s="240">
        <f>'Inbound SOS &amp; EOD'!MBH29</f>
        <v>0</v>
      </c>
      <c r="LNC7" s="240">
        <f>'Inbound SOS &amp; EOD'!MBI29</f>
        <v>0</v>
      </c>
      <c r="LND7" s="240">
        <f>'Inbound SOS &amp; EOD'!MBJ29</f>
        <v>0</v>
      </c>
      <c r="LNE7" s="240">
        <f>'Inbound SOS &amp; EOD'!MBK29</f>
        <v>0</v>
      </c>
      <c r="LNF7" s="240">
        <f>'Inbound SOS &amp; EOD'!MBL29</f>
        <v>0</v>
      </c>
      <c r="LNG7" s="240">
        <f>'Inbound SOS &amp; EOD'!MBM29</f>
        <v>0</v>
      </c>
      <c r="LNH7" s="240">
        <f>'Inbound SOS &amp; EOD'!MBN29</f>
        <v>0</v>
      </c>
      <c r="LNI7" s="240">
        <f>'Inbound SOS &amp; EOD'!MBO29</f>
        <v>0</v>
      </c>
      <c r="LNJ7" s="240">
        <f>'Inbound SOS &amp; EOD'!MBP29</f>
        <v>0</v>
      </c>
      <c r="LNK7" s="240">
        <f>'Inbound SOS &amp; EOD'!MBQ29</f>
        <v>0</v>
      </c>
      <c r="LNL7" s="240">
        <f>'Inbound SOS &amp; EOD'!MBR29</f>
        <v>0</v>
      </c>
      <c r="LNM7" s="240">
        <f>'Inbound SOS &amp; EOD'!MBS29</f>
        <v>0</v>
      </c>
      <c r="LNN7" s="240">
        <f>'Inbound SOS &amp; EOD'!MBT29</f>
        <v>0</v>
      </c>
      <c r="LNO7" s="240">
        <f>'Inbound SOS &amp; EOD'!MBU29</f>
        <v>0</v>
      </c>
      <c r="LNP7" s="240">
        <f>'Inbound SOS &amp; EOD'!MBV29</f>
        <v>0</v>
      </c>
      <c r="LNQ7" s="240">
        <f>'Inbound SOS &amp; EOD'!MBW29</f>
        <v>0</v>
      </c>
      <c r="LNR7" s="240">
        <f>'Inbound SOS &amp; EOD'!MBX29</f>
        <v>0</v>
      </c>
      <c r="LNS7" s="240">
        <f>'Inbound SOS &amp; EOD'!MBY29</f>
        <v>0</v>
      </c>
      <c r="LNT7" s="240">
        <f>'Inbound SOS &amp; EOD'!MBZ29</f>
        <v>0</v>
      </c>
      <c r="LNU7" s="240">
        <f>'Inbound SOS &amp; EOD'!MCA29</f>
        <v>0</v>
      </c>
      <c r="LNV7" s="240">
        <f>'Inbound SOS &amp; EOD'!MCB29</f>
        <v>0</v>
      </c>
      <c r="LNW7" s="240">
        <f>'Inbound SOS &amp; EOD'!MCC29</f>
        <v>0</v>
      </c>
      <c r="LNX7" s="240">
        <f>'Inbound SOS &amp; EOD'!MCD29</f>
        <v>0</v>
      </c>
      <c r="LNY7" s="240">
        <f>'Inbound SOS &amp; EOD'!MCE29</f>
        <v>0</v>
      </c>
      <c r="LNZ7" s="240">
        <f>'Inbound SOS &amp; EOD'!MCF29</f>
        <v>0</v>
      </c>
      <c r="LOA7" s="240">
        <f>'Inbound SOS &amp; EOD'!MCG29</f>
        <v>0</v>
      </c>
      <c r="LOB7" s="240">
        <f>'Inbound SOS &amp; EOD'!MCH29</f>
        <v>0</v>
      </c>
      <c r="LOC7" s="240">
        <f>'Inbound SOS &amp; EOD'!MCI29</f>
        <v>0</v>
      </c>
      <c r="LOD7" s="240">
        <f>'Inbound SOS &amp; EOD'!MCJ29</f>
        <v>0</v>
      </c>
      <c r="LOE7" s="240">
        <f>'Inbound SOS &amp; EOD'!MCK29</f>
        <v>0</v>
      </c>
      <c r="LOF7" s="240">
        <f>'Inbound SOS &amp; EOD'!MCL29</f>
        <v>0</v>
      </c>
      <c r="LOG7" s="240">
        <f>'Inbound SOS &amp; EOD'!MCM29</f>
        <v>0</v>
      </c>
      <c r="LOH7" s="240">
        <f>'Inbound SOS &amp; EOD'!MCN29</f>
        <v>0</v>
      </c>
      <c r="LOI7" s="240">
        <f>'Inbound SOS &amp; EOD'!MCO29</f>
        <v>0</v>
      </c>
      <c r="LOJ7" s="240">
        <f>'Inbound SOS &amp; EOD'!MCP29</f>
        <v>0</v>
      </c>
      <c r="LOK7" s="240">
        <f>'Inbound SOS &amp; EOD'!MCQ29</f>
        <v>0</v>
      </c>
      <c r="LOL7" s="240">
        <f>'Inbound SOS &amp; EOD'!MCR29</f>
        <v>0</v>
      </c>
      <c r="LOM7" s="240">
        <f>'Inbound SOS &amp; EOD'!MCS29</f>
        <v>0</v>
      </c>
      <c r="LON7" s="240">
        <f>'Inbound SOS &amp; EOD'!MCT29</f>
        <v>0</v>
      </c>
      <c r="LOO7" s="240">
        <f>'Inbound SOS &amp; EOD'!MCU29</f>
        <v>0</v>
      </c>
      <c r="LOP7" s="240">
        <f>'Inbound SOS &amp; EOD'!MCV29</f>
        <v>0</v>
      </c>
      <c r="LOQ7" s="240">
        <f>'Inbound SOS &amp; EOD'!MCW29</f>
        <v>0</v>
      </c>
      <c r="LOR7" s="240">
        <f>'Inbound SOS &amp; EOD'!MCX29</f>
        <v>0</v>
      </c>
      <c r="LOS7" s="240">
        <f>'Inbound SOS &amp; EOD'!MCY29</f>
        <v>0</v>
      </c>
      <c r="LOT7" s="240">
        <f>'Inbound SOS &amp; EOD'!MCZ29</f>
        <v>0</v>
      </c>
      <c r="LOU7" s="240">
        <f>'Inbound SOS &amp; EOD'!MDA29</f>
        <v>0</v>
      </c>
      <c r="LOV7" s="240">
        <f>'Inbound SOS &amp; EOD'!MDB29</f>
        <v>0</v>
      </c>
      <c r="LOW7" s="240">
        <f>'Inbound SOS &amp; EOD'!MDC29</f>
        <v>0</v>
      </c>
      <c r="LOX7" s="240">
        <f>'Inbound SOS &amp; EOD'!MDD29</f>
        <v>0</v>
      </c>
      <c r="LOY7" s="240">
        <f>'Inbound SOS &amp; EOD'!MDE29</f>
        <v>0</v>
      </c>
      <c r="LOZ7" s="240">
        <f>'Inbound SOS &amp; EOD'!MDF29</f>
        <v>0</v>
      </c>
      <c r="LPA7" s="240">
        <f>'Inbound SOS &amp; EOD'!MDG29</f>
        <v>0</v>
      </c>
      <c r="LPB7" s="240">
        <f>'Inbound SOS &amp; EOD'!MDH29</f>
        <v>0</v>
      </c>
      <c r="LPC7" s="240">
        <f>'Inbound SOS &amp; EOD'!MDI29</f>
        <v>0</v>
      </c>
      <c r="LPD7" s="240">
        <f>'Inbound SOS &amp; EOD'!MDJ29</f>
        <v>0</v>
      </c>
      <c r="LPE7" s="240">
        <f>'Inbound SOS &amp; EOD'!MDK29</f>
        <v>0</v>
      </c>
      <c r="LPF7" s="240">
        <f>'Inbound SOS &amp; EOD'!MDL29</f>
        <v>0</v>
      </c>
      <c r="LPG7" s="240">
        <f>'Inbound SOS &amp; EOD'!MDM29</f>
        <v>0</v>
      </c>
      <c r="LPH7" s="240">
        <f>'Inbound SOS &amp; EOD'!MDN29</f>
        <v>0</v>
      </c>
      <c r="LPI7" s="240">
        <f>'Inbound SOS &amp; EOD'!MDO29</f>
        <v>0</v>
      </c>
      <c r="LPJ7" s="240">
        <f>'Inbound SOS &amp; EOD'!MDP29</f>
        <v>0</v>
      </c>
      <c r="LPK7" s="240">
        <f>'Inbound SOS &amp; EOD'!MDQ29</f>
        <v>0</v>
      </c>
      <c r="LPL7" s="240">
        <f>'Inbound SOS &amp; EOD'!MDR29</f>
        <v>0</v>
      </c>
      <c r="LPM7" s="240">
        <f>'Inbound SOS &amp; EOD'!MDS29</f>
        <v>0</v>
      </c>
      <c r="LPN7" s="240">
        <f>'Inbound SOS &amp; EOD'!MDT29</f>
        <v>0</v>
      </c>
      <c r="LPO7" s="240">
        <f>'Inbound SOS &amp; EOD'!MDU29</f>
        <v>0</v>
      </c>
      <c r="LPP7" s="240">
        <f>'Inbound SOS &amp; EOD'!MDV29</f>
        <v>0</v>
      </c>
      <c r="LPQ7" s="240">
        <f>'Inbound SOS &amp; EOD'!MDW29</f>
        <v>0</v>
      </c>
      <c r="LPR7" s="240">
        <f>'Inbound SOS &amp; EOD'!MDX29</f>
        <v>0</v>
      </c>
      <c r="LPS7" s="240">
        <f>'Inbound SOS &amp; EOD'!MDY29</f>
        <v>0</v>
      </c>
      <c r="LPT7" s="240">
        <f>'Inbound SOS &amp; EOD'!MDZ29</f>
        <v>0</v>
      </c>
      <c r="LPU7" s="240">
        <f>'Inbound SOS &amp; EOD'!MEA29</f>
        <v>0</v>
      </c>
      <c r="LPV7" s="240">
        <f>'Inbound SOS &amp; EOD'!MEB29</f>
        <v>0</v>
      </c>
      <c r="LPW7" s="240">
        <f>'Inbound SOS &amp; EOD'!MEC29</f>
        <v>0</v>
      </c>
      <c r="LPX7" s="240">
        <f>'Inbound SOS &amp; EOD'!MED29</f>
        <v>0</v>
      </c>
      <c r="LPY7" s="240">
        <f>'Inbound SOS &amp; EOD'!MEE29</f>
        <v>0</v>
      </c>
      <c r="LPZ7" s="240">
        <f>'Inbound SOS &amp; EOD'!MEF29</f>
        <v>0</v>
      </c>
      <c r="LQA7" s="240">
        <f>'Inbound SOS &amp; EOD'!MEG29</f>
        <v>0</v>
      </c>
      <c r="LQB7" s="240">
        <f>'Inbound SOS &amp; EOD'!MEH29</f>
        <v>0</v>
      </c>
      <c r="LQC7" s="240">
        <f>'Inbound SOS &amp; EOD'!MEI29</f>
        <v>0</v>
      </c>
      <c r="LQD7" s="240">
        <f>'Inbound SOS &amp; EOD'!MEJ29</f>
        <v>0</v>
      </c>
      <c r="LQE7" s="240">
        <f>'Inbound SOS &amp; EOD'!MEK29</f>
        <v>0</v>
      </c>
      <c r="LQF7" s="240">
        <f>'Inbound SOS &amp; EOD'!MEL29</f>
        <v>0</v>
      </c>
      <c r="LQG7" s="240">
        <f>'Inbound SOS &amp; EOD'!MEM29</f>
        <v>0</v>
      </c>
      <c r="LQH7" s="240">
        <f>'Inbound SOS &amp; EOD'!MEN29</f>
        <v>0</v>
      </c>
      <c r="LQI7" s="240">
        <f>'Inbound SOS &amp; EOD'!MEO29</f>
        <v>0</v>
      </c>
      <c r="LQJ7" s="240">
        <f>'Inbound SOS &amp; EOD'!MEP29</f>
        <v>0</v>
      </c>
      <c r="LQK7" s="240">
        <f>'Inbound SOS &amp; EOD'!MEQ29</f>
        <v>0</v>
      </c>
      <c r="LQL7" s="240">
        <f>'Inbound SOS &amp; EOD'!MER29</f>
        <v>0</v>
      </c>
      <c r="LQM7" s="240">
        <f>'Inbound SOS &amp; EOD'!MES29</f>
        <v>0</v>
      </c>
      <c r="LQN7" s="240">
        <f>'Inbound SOS &amp; EOD'!MET29</f>
        <v>0</v>
      </c>
      <c r="LQO7" s="240">
        <f>'Inbound SOS &amp; EOD'!MEU29</f>
        <v>0</v>
      </c>
      <c r="LQP7" s="240">
        <f>'Inbound SOS &amp; EOD'!MEV29</f>
        <v>0</v>
      </c>
      <c r="LQQ7" s="240">
        <f>'Inbound SOS &amp; EOD'!MEW29</f>
        <v>0</v>
      </c>
      <c r="LQR7" s="240">
        <f>'Inbound SOS &amp; EOD'!MEX29</f>
        <v>0</v>
      </c>
      <c r="LQS7" s="240">
        <f>'Inbound SOS &amp; EOD'!MEY29</f>
        <v>0</v>
      </c>
      <c r="LQT7" s="240">
        <f>'Inbound SOS &amp; EOD'!MEZ29</f>
        <v>0</v>
      </c>
      <c r="LQU7" s="240">
        <f>'Inbound SOS &amp; EOD'!MFA29</f>
        <v>0</v>
      </c>
      <c r="LQV7" s="240">
        <f>'Inbound SOS &amp; EOD'!MFB29</f>
        <v>0</v>
      </c>
      <c r="LQW7" s="240">
        <f>'Inbound SOS &amp; EOD'!MFC29</f>
        <v>0</v>
      </c>
      <c r="LQX7" s="240">
        <f>'Inbound SOS &amp; EOD'!MFD29</f>
        <v>0</v>
      </c>
      <c r="LQY7" s="240">
        <f>'Inbound SOS &amp; EOD'!MFE29</f>
        <v>0</v>
      </c>
      <c r="LQZ7" s="240">
        <f>'Inbound SOS &amp; EOD'!MFF29</f>
        <v>0</v>
      </c>
      <c r="LRA7" s="240">
        <f>'Inbound SOS &amp; EOD'!MFG29</f>
        <v>0</v>
      </c>
      <c r="LRB7" s="240">
        <f>'Inbound SOS &amp; EOD'!MFH29</f>
        <v>0</v>
      </c>
      <c r="LRC7" s="240">
        <f>'Inbound SOS &amp; EOD'!MFI29</f>
        <v>0</v>
      </c>
      <c r="LRD7" s="240">
        <f>'Inbound SOS &amp; EOD'!MFJ29</f>
        <v>0</v>
      </c>
      <c r="LRE7" s="240">
        <f>'Inbound SOS &amp; EOD'!MFK29</f>
        <v>0</v>
      </c>
      <c r="LRF7" s="240">
        <f>'Inbound SOS &amp; EOD'!MFL29</f>
        <v>0</v>
      </c>
      <c r="LRG7" s="240">
        <f>'Inbound SOS &amp; EOD'!MFM29</f>
        <v>0</v>
      </c>
      <c r="LRH7" s="240">
        <f>'Inbound SOS &amp; EOD'!MFN29</f>
        <v>0</v>
      </c>
      <c r="LRI7" s="240">
        <f>'Inbound SOS &amp; EOD'!MFO29</f>
        <v>0</v>
      </c>
      <c r="LRJ7" s="240">
        <f>'Inbound SOS &amp; EOD'!MFP29</f>
        <v>0</v>
      </c>
      <c r="LRK7" s="240">
        <f>'Inbound SOS &amp; EOD'!MFQ29</f>
        <v>0</v>
      </c>
      <c r="LRL7" s="240">
        <f>'Inbound SOS &amp; EOD'!MFR29</f>
        <v>0</v>
      </c>
      <c r="LRM7" s="240">
        <f>'Inbound SOS &amp; EOD'!MFS29</f>
        <v>0</v>
      </c>
      <c r="LRN7" s="240">
        <f>'Inbound SOS &amp; EOD'!MFT29</f>
        <v>0</v>
      </c>
      <c r="LRO7" s="240">
        <f>'Inbound SOS &amp; EOD'!MFU29</f>
        <v>0</v>
      </c>
      <c r="LRP7" s="240">
        <f>'Inbound SOS &amp; EOD'!MFV29</f>
        <v>0</v>
      </c>
      <c r="LRQ7" s="240">
        <f>'Inbound SOS &amp; EOD'!MFW29</f>
        <v>0</v>
      </c>
      <c r="LRR7" s="240">
        <f>'Inbound SOS &amp; EOD'!MFX29</f>
        <v>0</v>
      </c>
      <c r="LRS7" s="240">
        <f>'Inbound SOS &amp; EOD'!MFY29</f>
        <v>0</v>
      </c>
      <c r="LRT7" s="240">
        <f>'Inbound SOS &amp; EOD'!MFZ29</f>
        <v>0</v>
      </c>
      <c r="LRU7" s="240">
        <f>'Inbound SOS &amp; EOD'!MGA29</f>
        <v>0</v>
      </c>
      <c r="LRV7" s="240">
        <f>'Inbound SOS &amp; EOD'!MGB29</f>
        <v>0</v>
      </c>
      <c r="LRW7" s="240">
        <f>'Inbound SOS &amp; EOD'!MGC29</f>
        <v>0</v>
      </c>
      <c r="LRX7" s="240">
        <f>'Inbound SOS &amp; EOD'!MGD29</f>
        <v>0</v>
      </c>
      <c r="LRY7" s="240">
        <f>'Inbound SOS &amp; EOD'!MGE29</f>
        <v>0</v>
      </c>
      <c r="LRZ7" s="240">
        <f>'Inbound SOS &amp; EOD'!MGF29</f>
        <v>0</v>
      </c>
      <c r="LSA7" s="240">
        <f>'Inbound SOS &amp; EOD'!MGG29</f>
        <v>0</v>
      </c>
      <c r="LSB7" s="240">
        <f>'Inbound SOS &amp; EOD'!MGH29</f>
        <v>0</v>
      </c>
      <c r="LSC7" s="240">
        <f>'Inbound SOS &amp; EOD'!MGI29</f>
        <v>0</v>
      </c>
      <c r="LSD7" s="240">
        <f>'Inbound SOS &amp; EOD'!MGJ29</f>
        <v>0</v>
      </c>
      <c r="LSE7" s="240">
        <f>'Inbound SOS &amp; EOD'!MGK29</f>
        <v>0</v>
      </c>
      <c r="LSF7" s="240">
        <f>'Inbound SOS &amp; EOD'!MGL29</f>
        <v>0</v>
      </c>
      <c r="LSG7" s="240">
        <f>'Inbound SOS &amp; EOD'!MGM29</f>
        <v>0</v>
      </c>
      <c r="LSH7" s="240">
        <f>'Inbound SOS &amp; EOD'!MGN29</f>
        <v>0</v>
      </c>
      <c r="LSI7" s="240">
        <f>'Inbound SOS &amp; EOD'!MGO29</f>
        <v>0</v>
      </c>
      <c r="LSJ7" s="240">
        <f>'Inbound SOS &amp; EOD'!MGP29</f>
        <v>0</v>
      </c>
      <c r="LSK7" s="240">
        <f>'Inbound SOS &amp; EOD'!MGQ29</f>
        <v>0</v>
      </c>
      <c r="LSL7" s="240">
        <f>'Inbound SOS &amp; EOD'!MGR29</f>
        <v>0</v>
      </c>
      <c r="LSM7" s="240">
        <f>'Inbound SOS &amp; EOD'!MGS29</f>
        <v>0</v>
      </c>
      <c r="LSN7" s="240">
        <f>'Inbound SOS &amp; EOD'!MGT29</f>
        <v>0</v>
      </c>
      <c r="LSO7" s="240">
        <f>'Inbound SOS &amp; EOD'!MGU29</f>
        <v>0</v>
      </c>
      <c r="LSP7" s="240">
        <f>'Inbound SOS &amp; EOD'!MGV29</f>
        <v>0</v>
      </c>
      <c r="LSQ7" s="240">
        <f>'Inbound SOS &amp; EOD'!MGW29</f>
        <v>0</v>
      </c>
      <c r="LSR7" s="240">
        <f>'Inbound SOS &amp; EOD'!MGX29</f>
        <v>0</v>
      </c>
      <c r="LSS7" s="240">
        <f>'Inbound SOS &amp; EOD'!MGY29</f>
        <v>0</v>
      </c>
      <c r="LST7" s="240">
        <f>'Inbound SOS &amp; EOD'!MGZ29</f>
        <v>0</v>
      </c>
      <c r="LSU7" s="240">
        <f>'Inbound SOS &amp; EOD'!MHA29</f>
        <v>0</v>
      </c>
      <c r="LSV7" s="240">
        <f>'Inbound SOS &amp; EOD'!MHB29</f>
        <v>0</v>
      </c>
      <c r="LSW7" s="240">
        <f>'Inbound SOS &amp; EOD'!MHC29</f>
        <v>0</v>
      </c>
      <c r="LSX7" s="240">
        <f>'Inbound SOS &amp; EOD'!MHD29</f>
        <v>0</v>
      </c>
      <c r="LSY7" s="240">
        <f>'Inbound SOS &amp; EOD'!MHE29</f>
        <v>0</v>
      </c>
      <c r="LSZ7" s="240">
        <f>'Inbound SOS &amp; EOD'!MHF29</f>
        <v>0</v>
      </c>
      <c r="LTA7" s="240">
        <f>'Inbound SOS &amp; EOD'!MHG29</f>
        <v>0</v>
      </c>
      <c r="LTB7" s="240">
        <f>'Inbound SOS &amp; EOD'!MHH29</f>
        <v>0</v>
      </c>
      <c r="LTC7" s="240">
        <f>'Inbound SOS &amp; EOD'!MHI29</f>
        <v>0</v>
      </c>
      <c r="LTD7" s="240">
        <f>'Inbound SOS &amp; EOD'!MHJ29</f>
        <v>0</v>
      </c>
      <c r="LTE7" s="240">
        <f>'Inbound SOS &amp; EOD'!MHK29</f>
        <v>0</v>
      </c>
      <c r="LTF7" s="240">
        <f>'Inbound SOS &amp; EOD'!MHL29</f>
        <v>0</v>
      </c>
      <c r="LTG7" s="240">
        <f>'Inbound SOS &amp; EOD'!MHM29</f>
        <v>0</v>
      </c>
      <c r="LTH7" s="240">
        <f>'Inbound SOS &amp; EOD'!MHN29</f>
        <v>0</v>
      </c>
      <c r="LTI7" s="240">
        <f>'Inbound SOS &amp; EOD'!MHO29</f>
        <v>0</v>
      </c>
      <c r="LTJ7" s="240">
        <f>'Inbound SOS &amp; EOD'!MHP29</f>
        <v>0</v>
      </c>
      <c r="LTK7" s="240">
        <f>'Inbound SOS &amp; EOD'!MHQ29</f>
        <v>0</v>
      </c>
      <c r="LTL7" s="240">
        <f>'Inbound SOS &amp; EOD'!MHR29</f>
        <v>0</v>
      </c>
      <c r="LTM7" s="240">
        <f>'Inbound SOS &amp; EOD'!MHS29</f>
        <v>0</v>
      </c>
      <c r="LTN7" s="240">
        <f>'Inbound SOS &amp; EOD'!MHT29</f>
        <v>0</v>
      </c>
      <c r="LTO7" s="240">
        <f>'Inbound SOS &amp; EOD'!MHU29</f>
        <v>0</v>
      </c>
      <c r="LTP7" s="240">
        <f>'Inbound SOS &amp; EOD'!MHV29</f>
        <v>0</v>
      </c>
      <c r="LTQ7" s="240">
        <f>'Inbound SOS &amp; EOD'!MHW29</f>
        <v>0</v>
      </c>
      <c r="LTR7" s="240">
        <f>'Inbound SOS &amp; EOD'!MHX29</f>
        <v>0</v>
      </c>
      <c r="LTS7" s="240">
        <f>'Inbound SOS &amp; EOD'!MHY29</f>
        <v>0</v>
      </c>
      <c r="LTT7" s="240">
        <f>'Inbound SOS &amp; EOD'!MHZ29</f>
        <v>0</v>
      </c>
      <c r="LTU7" s="240">
        <f>'Inbound SOS &amp; EOD'!MIA29</f>
        <v>0</v>
      </c>
      <c r="LTV7" s="240">
        <f>'Inbound SOS &amp; EOD'!MIB29</f>
        <v>0</v>
      </c>
      <c r="LTW7" s="240">
        <f>'Inbound SOS &amp; EOD'!MIC29</f>
        <v>0</v>
      </c>
      <c r="LTX7" s="240">
        <f>'Inbound SOS &amp; EOD'!MID29</f>
        <v>0</v>
      </c>
      <c r="LTY7" s="240">
        <f>'Inbound SOS &amp; EOD'!MIE29</f>
        <v>0</v>
      </c>
      <c r="LTZ7" s="240">
        <f>'Inbound SOS &amp; EOD'!MIF29</f>
        <v>0</v>
      </c>
      <c r="LUA7" s="240">
        <f>'Inbound SOS &amp; EOD'!MIG29</f>
        <v>0</v>
      </c>
      <c r="LUB7" s="240">
        <f>'Inbound SOS &amp; EOD'!MIH29</f>
        <v>0</v>
      </c>
      <c r="LUC7" s="240">
        <f>'Inbound SOS &amp; EOD'!MII29</f>
        <v>0</v>
      </c>
      <c r="LUD7" s="240">
        <f>'Inbound SOS &amp; EOD'!MIJ29</f>
        <v>0</v>
      </c>
      <c r="LUE7" s="240">
        <f>'Inbound SOS &amp; EOD'!MIK29</f>
        <v>0</v>
      </c>
      <c r="LUF7" s="240">
        <f>'Inbound SOS &amp; EOD'!MIL29</f>
        <v>0</v>
      </c>
      <c r="LUG7" s="240">
        <f>'Inbound SOS &amp; EOD'!MIM29</f>
        <v>0</v>
      </c>
      <c r="LUH7" s="240">
        <f>'Inbound SOS &amp; EOD'!MIN29</f>
        <v>0</v>
      </c>
      <c r="LUI7" s="240">
        <f>'Inbound SOS &amp; EOD'!MIO29</f>
        <v>0</v>
      </c>
      <c r="LUJ7" s="240">
        <f>'Inbound SOS &amp; EOD'!MIP29</f>
        <v>0</v>
      </c>
      <c r="LUK7" s="240">
        <f>'Inbound SOS &amp; EOD'!MIQ29</f>
        <v>0</v>
      </c>
      <c r="LUL7" s="240">
        <f>'Inbound SOS &amp; EOD'!MIR29</f>
        <v>0</v>
      </c>
      <c r="LUM7" s="240">
        <f>'Inbound SOS &amp; EOD'!MIS29</f>
        <v>0</v>
      </c>
      <c r="LUN7" s="240">
        <f>'Inbound SOS &amp; EOD'!MIT29</f>
        <v>0</v>
      </c>
      <c r="LUO7" s="240">
        <f>'Inbound SOS &amp; EOD'!MIU29</f>
        <v>0</v>
      </c>
      <c r="LUP7" s="240">
        <f>'Inbound SOS &amp; EOD'!MIV29</f>
        <v>0</v>
      </c>
      <c r="LUQ7" s="240">
        <f>'Inbound SOS &amp; EOD'!MIW29</f>
        <v>0</v>
      </c>
      <c r="LUR7" s="240">
        <f>'Inbound SOS &amp; EOD'!MIX29</f>
        <v>0</v>
      </c>
      <c r="LUS7" s="240">
        <f>'Inbound SOS &amp; EOD'!MIY29</f>
        <v>0</v>
      </c>
      <c r="LUT7" s="240">
        <f>'Inbound SOS &amp; EOD'!MIZ29</f>
        <v>0</v>
      </c>
      <c r="LUU7" s="240">
        <f>'Inbound SOS &amp; EOD'!MJA29</f>
        <v>0</v>
      </c>
      <c r="LUV7" s="240">
        <f>'Inbound SOS &amp; EOD'!MJB29</f>
        <v>0</v>
      </c>
      <c r="LUW7" s="240">
        <f>'Inbound SOS &amp; EOD'!MJC29</f>
        <v>0</v>
      </c>
      <c r="LUX7" s="240">
        <f>'Inbound SOS &amp; EOD'!MJD29</f>
        <v>0</v>
      </c>
      <c r="LUY7" s="240">
        <f>'Inbound SOS &amp; EOD'!MJE29</f>
        <v>0</v>
      </c>
      <c r="LUZ7" s="240">
        <f>'Inbound SOS &amp; EOD'!MJF29</f>
        <v>0</v>
      </c>
      <c r="LVA7" s="240">
        <f>'Inbound SOS &amp; EOD'!MJG29</f>
        <v>0</v>
      </c>
      <c r="LVB7" s="240">
        <f>'Inbound SOS &amp; EOD'!MJH29</f>
        <v>0</v>
      </c>
      <c r="LVC7" s="240">
        <f>'Inbound SOS &amp; EOD'!MJI29</f>
        <v>0</v>
      </c>
      <c r="LVD7" s="240">
        <f>'Inbound SOS &amp; EOD'!MJJ29</f>
        <v>0</v>
      </c>
      <c r="LVE7" s="240">
        <f>'Inbound SOS &amp; EOD'!MJK29</f>
        <v>0</v>
      </c>
      <c r="LVF7" s="240">
        <f>'Inbound SOS &amp; EOD'!MJL29</f>
        <v>0</v>
      </c>
      <c r="LVG7" s="240">
        <f>'Inbound SOS &amp; EOD'!MJM29</f>
        <v>0</v>
      </c>
      <c r="LVH7" s="240">
        <f>'Inbound SOS &amp; EOD'!MJN29</f>
        <v>0</v>
      </c>
      <c r="LVI7" s="240">
        <f>'Inbound SOS &amp; EOD'!MJO29</f>
        <v>0</v>
      </c>
      <c r="LVJ7" s="240">
        <f>'Inbound SOS &amp; EOD'!MJP29</f>
        <v>0</v>
      </c>
      <c r="LVK7" s="240">
        <f>'Inbound SOS &amp; EOD'!MJQ29</f>
        <v>0</v>
      </c>
      <c r="LVL7" s="240">
        <f>'Inbound SOS &amp; EOD'!MJR29</f>
        <v>0</v>
      </c>
      <c r="LVM7" s="240">
        <f>'Inbound SOS &amp; EOD'!MJS29</f>
        <v>0</v>
      </c>
      <c r="LVN7" s="240">
        <f>'Inbound SOS &amp; EOD'!MJT29</f>
        <v>0</v>
      </c>
      <c r="LVO7" s="240">
        <f>'Inbound SOS &amp; EOD'!MJU29</f>
        <v>0</v>
      </c>
      <c r="LVP7" s="240">
        <f>'Inbound SOS &amp; EOD'!MJV29</f>
        <v>0</v>
      </c>
      <c r="LVQ7" s="240">
        <f>'Inbound SOS &amp; EOD'!MJW29</f>
        <v>0</v>
      </c>
      <c r="LVR7" s="240">
        <f>'Inbound SOS &amp; EOD'!MJX29</f>
        <v>0</v>
      </c>
      <c r="LVS7" s="240">
        <f>'Inbound SOS &amp; EOD'!MJY29</f>
        <v>0</v>
      </c>
      <c r="LVT7" s="240">
        <f>'Inbound SOS &amp; EOD'!MJZ29</f>
        <v>0</v>
      </c>
      <c r="LVU7" s="240">
        <f>'Inbound SOS &amp; EOD'!MKA29</f>
        <v>0</v>
      </c>
      <c r="LVV7" s="240">
        <f>'Inbound SOS &amp; EOD'!MKB29</f>
        <v>0</v>
      </c>
      <c r="LVW7" s="240">
        <f>'Inbound SOS &amp; EOD'!MKC29</f>
        <v>0</v>
      </c>
      <c r="LVX7" s="240">
        <f>'Inbound SOS &amp; EOD'!MKD29</f>
        <v>0</v>
      </c>
      <c r="LVY7" s="240">
        <f>'Inbound SOS &amp; EOD'!MKE29</f>
        <v>0</v>
      </c>
      <c r="LVZ7" s="240">
        <f>'Inbound SOS &amp; EOD'!MKF29</f>
        <v>0</v>
      </c>
      <c r="LWA7" s="240">
        <f>'Inbound SOS &amp; EOD'!MKG29</f>
        <v>0</v>
      </c>
      <c r="LWB7" s="240">
        <f>'Inbound SOS &amp; EOD'!MKH29</f>
        <v>0</v>
      </c>
      <c r="LWC7" s="240">
        <f>'Inbound SOS &amp; EOD'!MKI29</f>
        <v>0</v>
      </c>
      <c r="LWD7" s="240">
        <f>'Inbound SOS &amp; EOD'!MKJ29</f>
        <v>0</v>
      </c>
      <c r="LWE7" s="240">
        <f>'Inbound SOS &amp; EOD'!MKK29</f>
        <v>0</v>
      </c>
      <c r="LWF7" s="240">
        <f>'Inbound SOS &amp; EOD'!MKL29</f>
        <v>0</v>
      </c>
      <c r="LWG7" s="240">
        <f>'Inbound SOS &amp; EOD'!MKM29</f>
        <v>0</v>
      </c>
      <c r="LWH7" s="240">
        <f>'Inbound SOS &amp; EOD'!MKN29</f>
        <v>0</v>
      </c>
      <c r="LWI7" s="240">
        <f>'Inbound SOS &amp; EOD'!MKO29</f>
        <v>0</v>
      </c>
      <c r="LWJ7" s="240">
        <f>'Inbound SOS &amp; EOD'!MKP29</f>
        <v>0</v>
      </c>
      <c r="LWK7" s="240">
        <f>'Inbound SOS &amp; EOD'!MKQ29</f>
        <v>0</v>
      </c>
      <c r="LWL7" s="240">
        <f>'Inbound SOS &amp; EOD'!MKR29</f>
        <v>0</v>
      </c>
      <c r="LWM7" s="240">
        <f>'Inbound SOS &amp; EOD'!MKS29</f>
        <v>0</v>
      </c>
      <c r="LWN7" s="240">
        <f>'Inbound SOS &amp; EOD'!MKT29</f>
        <v>0</v>
      </c>
      <c r="LWO7" s="240">
        <f>'Inbound SOS &amp; EOD'!MKU29</f>
        <v>0</v>
      </c>
      <c r="LWP7" s="240">
        <f>'Inbound SOS &amp; EOD'!MKV29</f>
        <v>0</v>
      </c>
      <c r="LWQ7" s="240">
        <f>'Inbound SOS &amp; EOD'!MKW29</f>
        <v>0</v>
      </c>
      <c r="LWR7" s="240">
        <f>'Inbound SOS &amp; EOD'!MKX29</f>
        <v>0</v>
      </c>
      <c r="LWS7" s="240">
        <f>'Inbound SOS &amp; EOD'!MKY29</f>
        <v>0</v>
      </c>
      <c r="LWT7" s="240">
        <f>'Inbound SOS &amp; EOD'!MKZ29</f>
        <v>0</v>
      </c>
      <c r="LWU7" s="240">
        <f>'Inbound SOS &amp; EOD'!MLA29</f>
        <v>0</v>
      </c>
      <c r="LWV7" s="240">
        <f>'Inbound SOS &amp; EOD'!MLB29</f>
        <v>0</v>
      </c>
      <c r="LWW7" s="240">
        <f>'Inbound SOS &amp; EOD'!MLC29</f>
        <v>0</v>
      </c>
      <c r="LWX7" s="240">
        <f>'Inbound SOS &amp; EOD'!MLD29</f>
        <v>0</v>
      </c>
      <c r="LWY7" s="240">
        <f>'Inbound SOS &amp; EOD'!MLE29</f>
        <v>0</v>
      </c>
      <c r="LWZ7" s="240">
        <f>'Inbound SOS &amp; EOD'!MLF29</f>
        <v>0</v>
      </c>
      <c r="LXA7" s="240">
        <f>'Inbound SOS &amp; EOD'!MLG29</f>
        <v>0</v>
      </c>
      <c r="LXB7" s="240">
        <f>'Inbound SOS &amp; EOD'!MLH29</f>
        <v>0</v>
      </c>
      <c r="LXC7" s="240">
        <f>'Inbound SOS &amp; EOD'!MLI29</f>
        <v>0</v>
      </c>
      <c r="LXD7" s="240">
        <f>'Inbound SOS &amp; EOD'!MLJ29</f>
        <v>0</v>
      </c>
      <c r="LXE7" s="240">
        <f>'Inbound SOS &amp; EOD'!MLK29</f>
        <v>0</v>
      </c>
      <c r="LXF7" s="240">
        <f>'Inbound SOS &amp; EOD'!MLL29</f>
        <v>0</v>
      </c>
      <c r="LXG7" s="240">
        <f>'Inbound SOS &amp; EOD'!MLM29</f>
        <v>0</v>
      </c>
      <c r="LXH7" s="240">
        <f>'Inbound SOS &amp; EOD'!MLN29</f>
        <v>0</v>
      </c>
      <c r="LXI7" s="240">
        <f>'Inbound SOS &amp; EOD'!MLO29</f>
        <v>0</v>
      </c>
      <c r="LXJ7" s="240">
        <f>'Inbound SOS &amp; EOD'!MLP29</f>
        <v>0</v>
      </c>
      <c r="LXK7" s="240">
        <f>'Inbound SOS &amp; EOD'!MLQ29</f>
        <v>0</v>
      </c>
      <c r="LXL7" s="240">
        <f>'Inbound SOS &amp; EOD'!MLR29</f>
        <v>0</v>
      </c>
      <c r="LXM7" s="240">
        <f>'Inbound SOS &amp; EOD'!MLS29</f>
        <v>0</v>
      </c>
      <c r="LXN7" s="240">
        <f>'Inbound SOS &amp; EOD'!MLT29</f>
        <v>0</v>
      </c>
      <c r="LXO7" s="240">
        <f>'Inbound SOS &amp; EOD'!MLU29</f>
        <v>0</v>
      </c>
      <c r="LXP7" s="240">
        <f>'Inbound SOS &amp; EOD'!MLV29</f>
        <v>0</v>
      </c>
      <c r="LXQ7" s="240">
        <f>'Inbound SOS &amp; EOD'!MLW29</f>
        <v>0</v>
      </c>
      <c r="LXR7" s="240">
        <f>'Inbound SOS &amp; EOD'!MLX29</f>
        <v>0</v>
      </c>
      <c r="LXS7" s="240">
        <f>'Inbound SOS &amp; EOD'!MLY29</f>
        <v>0</v>
      </c>
      <c r="LXT7" s="240">
        <f>'Inbound SOS &amp; EOD'!MLZ29</f>
        <v>0</v>
      </c>
      <c r="LXU7" s="240">
        <f>'Inbound SOS &amp; EOD'!MMA29</f>
        <v>0</v>
      </c>
      <c r="LXV7" s="240">
        <f>'Inbound SOS &amp; EOD'!MMB29</f>
        <v>0</v>
      </c>
      <c r="LXW7" s="240">
        <f>'Inbound SOS &amp; EOD'!MMC29</f>
        <v>0</v>
      </c>
      <c r="LXX7" s="240">
        <f>'Inbound SOS &amp; EOD'!MMD29</f>
        <v>0</v>
      </c>
      <c r="LXY7" s="240">
        <f>'Inbound SOS &amp; EOD'!MME29</f>
        <v>0</v>
      </c>
      <c r="LXZ7" s="240">
        <f>'Inbound SOS &amp; EOD'!MMF29</f>
        <v>0</v>
      </c>
      <c r="LYA7" s="240">
        <f>'Inbound SOS &amp; EOD'!MMG29</f>
        <v>0</v>
      </c>
      <c r="LYB7" s="240">
        <f>'Inbound SOS &amp; EOD'!MMH29</f>
        <v>0</v>
      </c>
      <c r="LYC7" s="240">
        <f>'Inbound SOS &amp; EOD'!MMI29</f>
        <v>0</v>
      </c>
      <c r="LYD7" s="240">
        <f>'Inbound SOS &amp; EOD'!MMJ29</f>
        <v>0</v>
      </c>
      <c r="LYE7" s="240">
        <f>'Inbound SOS &amp; EOD'!MMK29</f>
        <v>0</v>
      </c>
      <c r="LYF7" s="240">
        <f>'Inbound SOS &amp; EOD'!MML29</f>
        <v>0</v>
      </c>
      <c r="LYG7" s="240">
        <f>'Inbound SOS &amp; EOD'!MMM29</f>
        <v>0</v>
      </c>
      <c r="LYH7" s="240">
        <f>'Inbound SOS &amp; EOD'!MMN29</f>
        <v>0</v>
      </c>
      <c r="LYI7" s="240">
        <f>'Inbound SOS &amp; EOD'!MMO29</f>
        <v>0</v>
      </c>
      <c r="LYJ7" s="240">
        <f>'Inbound SOS &amp; EOD'!MMP29</f>
        <v>0</v>
      </c>
      <c r="LYK7" s="240">
        <f>'Inbound SOS &amp; EOD'!MMQ29</f>
        <v>0</v>
      </c>
      <c r="LYL7" s="240">
        <f>'Inbound SOS &amp; EOD'!MMR29</f>
        <v>0</v>
      </c>
      <c r="LYM7" s="240">
        <f>'Inbound SOS &amp; EOD'!MMS29</f>
        <v>0</v>
      </c>
      <c r="LYN7" s="240">
        <f>'Inbound SOS &amp; EOD'!MMT29</f>
        <v>0</v>
      </c>
      <c r="LYO7" s="240">
        <f>'Inbound SOS &amp; EOD'!MMU29</f>
        <v>0</v>
      </c>
      <c r="LYP7" s="240">
        <f>'Inbound SOS &amp; EOD'!MMV29</f>
        <v>0</v>
      </c>
      <c r="LYQ7" s="240">
        <f>'Inbound SOS &amp; EOD'!MMW29</f>
        <v>0</v>
      </c>
      <c r="LYR7" s="240">
        <f>'Inbound SOS &amp; EOD'!MMX29</f>
        <v>0</v>
      </c>
      <c r="LYS7" s="240">
        <f>'Inbound SOS &amp; EOD'!MMY29</f>
        <v>0</v>
      </c>
      <c r="LYT7" s="240">
        <f>'Inbound SOS &amp; EOD'!MMZ29</f>
        <v>0</v>
      </c>
      <c r="LYU7" s="240">
        <f>'Inbound SOS &amp; EOD'!MNA29</f>
        <v>0</v>
      </c>
      <c r="LYV7" s="240">
        <f>'Inbound SOS &amp; EOD'!MNB29</f>
        <v>0</v>
      </c>
      <c r="LYW7" s="240">
        <f>'Inbound SOS &amp; EOD'!MNC29</f>
        <v>0</v>
      </c>
      <c r="LYX7" s="240">
        <f>'Inbound SOS &amp; EOD'!MND29</f>
        <v>0</v>
      </c>
      <c r="LYY7" s="240">
        <f>'Inbound SOS &amp; EOD'!MNE29</f>
        <v>0</v>
      </c>
      <c r="LYZ7" s="240">
        <f>'Inbound SOS &amp; EOD'!MNF29</f>
        <v>0</v>
      </c>
      <c r="LZA7" s="240">
        <f>'Inbound SOS &amp; EOD'!MNG29</f>
        <v>0</v>
      </c>
      <c r="LZB7" s="240">
        <f>'Inbound SOS &amp; EOD'!MNH29</f>
        <v>0</v>
      </c>
      <c r="LZC7" s="240">
        <f>'Inbound SOS &amp; EOD'!MNI29</f>
        <v>0</v>
      </c>
      <c r="LZD7" s="240">
        <f>'Inbound SOS &amp; EOD'!MNJ29</f>
        <v>0</v>
      </c>
      <c r="LZE7" s="240">
        <f>'Inbound SOS &amp; EOD'!MNK29</f>
        <v>0</v>
      </c>
      <c r="LZF7" s="240">
        <f>'Inbound SOS &amp; EOD'!MNL29</f>
        <v>0</v>
      </c>
      <c r="LZG7" s="240">
        <f>'Inbound SOS &amp; EOD'!MNM29</f>
        <v>0</v>
      </c>
      <c r="LZH7" s="240">
        <f>'Inbound SOS &amp; EOD'!MNN29</f>
        <v>0</v>
      </c>
      <c r="LZI7" s="240">
        <f>'Inbound SOS &amp; EOD'!MNO29</f>
        <v>0</v>
      </c>
      <c r="LZJ7" s="240">
        <f>'Inbound SOS &amp; EOD'!MNP29</f>
        <v>0</v>
      </c>
      <c r="LZK7" s="240">
        <f>'Inbound SOS &amp; EOD'!MNQ29</f>
        <v>0</v>
      </c>
      <c r="LZL7" s="240">
        <f>'Inbound SOS &amp; EOD'!MNR29</f>
        <v>0</v>
      </c>
      <c r="LZM7" s="240">
        <f>'Inbound SOS &amp; EOD'!MNS29</f>
        <v>0</v>
      </c>
      <c r="LZN7" s="240">
        <f>'Inbound SOS &amp; EOD'!MNT29</f>
        <v>0</v>
      </c>
      <c r="LZO7" s="240">
        <f>'Inbound SOS &amp; EOD'!MNU29</f>
        <v>0</v>
      </c>
      <c r="LZP7" s="240">
        <f>'Inbound SOS &amp; EOD'!MNV29</f>
        <v>0</v>
      </c>
      <c r="LZQ7" s="240">
        <f>'Inbound SOS &amp; EOD'!MNW29</f>
        <v>0</v>
      </c>
      <c r="LZR7" s="240">
        <f>'Inbound SOS &amp; EOD'!MNX29</f>
        <v>0</v>
      </c>
      <c r="LZS7" s="240">
        <f>'Inbound SOS &amp; EOD'!MNY29</f>
        <v>0</v>
      </c>
      <c r="LZT7" s="240">
        <f>'Inbound SOS &amp; EOD'!MNZ29</f>
        <v>0</v>
      </c>
      <c r="LZU7" s="240">
        <f>'Inbound SOS &amp; EOD'!MOA29</f>
        <v>0</v>
      </c>
      <c r="LZV7" s="240">
        <f>'Inbound SOS &amp; EOD'!MOB29</f>
        <v>0</v>
      </c>
      <c r="LZW7" s="240">
        <f>'Inbound SOS &amp; EOD'!MOC29</f>
        <v>0</v>
      </c>
      <c r="LZX7" s="240">
        <f>'Inbound SOS &amp; EOD'!MOD29</f>
        <v>0</v>
      </c>
      <c r="LZY7" s="240">
        <f>'Inbound SOS &amp; EOD'!MOE29</f>
        <v>0</v>
      </c>
      <c r="LZZ7" s="240">
        <f>'Inbound SOS &amp; EOD'!MOF29</f>
        <v>0</v>
      </c>
      <c r="MAA7" s="240">
        <f>'Inbound SOS &amp; EOD'!MOG29</f>
        <v>0</v>
      </c>
      <c r="MAB7" s="240">
        <f>'Inbound SOS &amp; EOD'!MOH29</f>
        <v>0</v>
      </c>
      <c r="MAC7" s="240">
        <f>'Inbound SOS &amp; EOD'!MOI29</f>
        <v>0</v>
      </c>
      <c r="MAD7" s="240">
        <f>'Inbound SOS &amp; EOD'!MOJ29</f>
        <v>0</v>
      </c>
      <c r="MAE7" s="240">
        <f>'Inbound SOS &amp; EOD'!MOK29</f>
        <v>0</v>
      </c>
      <c r="MAF7" s="240">
        <f>'Inbound SOS &amp; EOD'!MOL29</f>
        <v>0</v>
      </c>
      <c r="MAG7" s="240">
        <f>'Inbound SOS &amp; EOD'!MOM29</f>
        <v>0</v>
      </c>
      <c r="MAH7" s="240">
        <f>'Inbound SOS &amp; EOD'!MON29</f>
        <v>0</v>
      </c>
      <c r="MAI7" s="240">
        <f>'Inbound SOS &amp; EOD'!MOO29</f>
        <v>0</v>
      </c>
      <c r="MAJ7" s="240">
        <f>'Inbound SOS &amp; EOD'!MOP29</f>
        <v>0</v>
      </c>
      <c r="MAK7" s="240">
        <f>'Inbound SOS &amp; EOD'!MOQ29</f>
        <v>0</v>
      </c>
      <c r="MAL7" s="240">
        <f>'Inbound SOS &amp; EOD'!MOR29</f>
        <v>0</v>
      </c>
      <c r="MAM7" s="240">
        <f>'Inbound SOS &amp; EOD'!MOS29</f>
        <v>0</v>
      </c>
      <c r="MAN7" s="240">
        <f>'Inbound SOS &amp; EOD'!MOT29</f>
        <v>0</v>
      </c>
      <c r="MAO7" s="240">
        <f>'Inbound SOS &amp; EOD'!MOU29</f>
        <v>0</v>
      </c>
      <c r="MAP7" s="240">
        <f>'Inbound SOS &amp; EOD'!MOV29</f>
        <v>0</v>
      </c>
      <c r="MAQ7" s="240">
        <f>'Inbound SOS &amp; EOD'!MOW29</f>
        <v>0</v>
      </c>
      <c r="MAR7" s="240">
        <f>'Inbound SOS &amp; EOD'!MOX29</f>
        <v>0</v>
      </c>
      <c r="MAS7" s="240">
        <f>'Inbound SOS &amp; EOD'!MOY29</f>
        <v>0</v>
      </c>
      <c r="MAT7" s="240">
        <f>'Inbound SOS &amp; EOD'!MOZ29</f>
        <v>0</v>
      </c>
      <c r="MAU7" s="240">
        <f>'Inbound SOS &amp; EOD'!MPA29</f>
        <v>0</v>
      </c>
      <c r="MAV7" s="240">
        <f>'Inbound SOS &amp; EOD'!MPB29</f>
        <v>0</v>
      </c>
      <c r="MAW7" s="240">
        <f>'Inbound SOS &amp; EOD'!MPC29</f>
        <v>0</v>
      </c>
      <c r="MAX7" s="240">
        <f>'Inbound SOS &amp; EOD'!MPD29</f>
        <v>0</v>
      </c>
      <c r="MAY7" s="240">
        <f>'Inbound SOS &amp; EOD'!MPE29</f>
        <v>0</v>
      </c>
      <c r="MAZ7" s="240">
        <f>'Inbound SOS &amp; EOD'!MPF29</f>
        <v>0</v>
      </c>
      <c r="MBA7" s="240">
        <f>'Inbound SOS &amp; EOD'!MPG29</f>
        <v>0</v>
      </c>
      <c r="MBB7" s="240">
        <f>'Inbound SOS &amp; EOD'!MPH29</f>
        <v>0</v>
      </c>
      <c r="MBC7" s="240">
        <f>'Inbound SOS &amp; EOD'!MPI29</f>
        <v>0</v>
      </c>
      <c r="MBD7" s="240">
        <f>'Inbound SOS &amp; EOD'!MPJ29</f>
        <v>0</v>
      </c>
      <c r="MBE7" s="240">
        <f>'Inbound SOS &amp; EOD'!MPK29</f>
        <v>0</v>
      </c>
      <c r="MBF7" s="240">
        <f>'Inbound SOS &amp; EOD'!MPL29</f>
        <v>0</v>
      </c>
      <c r="MBG7" s="240">
        <f>'Inbound SOS &amp; EOD'!MPM29</f>
        <v>0</v>
      </c>
      <c r="MBH7" s="240">
        <f>'Inbound SOS &amp; EOD'!MPN29</f>
        <v>0</v>
      </c>
      <c r="MBI7" s="240">
        <f>'Inbound SOS &amp; EOD'!MPO29</f>
        <v>0</v>
      </c>
      <c r="MBJ7" s="240">
        <f>'Inbound SOS &amp; EOD'!MPP29</f>
        <v>0</v>
      </c>
      <c r="MBK7" s="240">
        <f>'Inbound SOS &amp; EOD'!MPQ29</f>
        <v>0</v>
      </c>
      <c r="MBL7" s="240">
        <f>'Inbound SOS &amp; EOD'!MPR29</f>
        <v>0</v>
      </c>
      <c r="MBM7" s="240">
        <f>'Inbound SOS &amp; EOD'!MPS29</f>
        <v>0</v>
      </c>
      <c r="MBN7" s="240">
        <f>'Inbound SOS &amp; EOD'!MPT29</f>
        <v>0</v>
      </c>
      <c r="MBO7" s="240">
        <f>'Inbound SOS &amp; EOD'!MPU29</f>
        <v>0</v>
      </c>
      <c r="MBP7" s="240">
        <f>'Inbound SOS &amp; EOD'!MPV29</f>
        <v>0</v>
      </c>
      <c r="MBQ7" s="240">
        <f>'Inbound SOS &amp; EOD'!MPW29</f>
        <v>0</v>
      </c>
      <c r="MBR7" s="240">
        <f>'Inbound SOS &amp; EOD'!MPX29</f>
        <v>0</v>
      </c>
      <c r="MBS7" s="240">
        <f>'Inbound SOS &amp; EOD'!MPY29</f>
        <v>0</v>
      </c>
      <c r="MBT7" s="240">
        <f>'Inbound SOS &amp; EOD'!MPZ29</f>
        <v>0</v>
      </c>
      <c r="MBU7" s="240">
        <f>'Inbound SOS &amp; EOD'!MQA29</f>
        <v>0</v>
      </c>
      <c r="MBV7" s="240">
        <f>'Inbound SOS &amp; EOD'!MQB29</f>
        <v>0</v>
      </c>
      <c r="MBW7" s="240">
        <f>'Inbound SOS &amp; EOD'!MQC29</f>
        <v>0</v>
      </c>
      <c r="MBX7" s="240">
        <f>'Inbound SOS &amp; EOD'!MQD29</f>
        <v>0</v>
      </c>
      <c r="MBY7" s="240">
        <f>'Inbound SOS &amp; EOD'!MQE29</f>
        <v>0</v>
      </c>
      <c r="MBZ7" s="240">
        <f>'Inbound SOS &amp; EOD'!MQF29</f>
        <v>0</v>
      </c>
      <c r="MCA7" s="240">
        <f>'Inbound SOS &amp; EOD'!MQG29</f>
        <v>0</v>
      </c>
      <c r="MCB7" s="240">
        <f>'Inbound SOS &amp; EOD'!MQH29</f>
        <v>0</v>
      </c>
      <c r="MCC7" s="240">
        <f>'Inbound SOS &amp; EOD'!MQI29</f>
        <v>0</v>
      </c>
      <c r="MCD7" s="240">
        <f>'Inbound SOS &amp; EOD'!MQJ29</f>
        <v>0</v>
      </c>
      <c r="MCE7" s="240">
        <f>'Inbound SOS &amp; EOD'!MQK29</f>
        <v>0</v>
      </c>
      <c r="MCF7" s="240">
        <f>'Inbound SOS &amp; EOD'!MQL29</f>
        <v>0</v>
      </c>
      <c r="MCG7" s="240">
        <f>'Inbound SOS &amp; EOD'!MQM29</f>
        <v>0</v>
      </c>
      <c r="MCH7" s="240">
        <f>'Inbound SOS &amp; EOD'!MQN29</f>
        <v>0</v>
      </c>
      <c r="MCI7" s="240">
        <f>'Inbound SOS &amp; EOD'!MQO29</f>
        <v>0</v>
      </c>
      <c r="MCJ7" s="240">
        <f>'Inbound SOS &amp; EOD'!MQP29</f>
        <v>0</v>
      </c>
      <c r="MCK7" s="240">
        <f>'Inbound SOS &amp; EOD'!MQQ29</f>
        <v>0</v>
      </c>
      <c r="MCL7" s="240">
        <f>'Inbound SOS &amp; EOD'!MQR29</f>
        <v>0</v>
      </c>
      <c r="MCM7" s="240">
        <f>'Inbound SOS &amp; EOD'!MQS29</f>
        <v>0</v>
      </c>
      <c r="MCN7" s="240">
        <f>'Inbound SOS &amp; EOD'!MQT29</f>
        <v>0</v>
      </c>
      <c r="MCO7" s="240">
        <f>'Inbound SOS &amp; EOD'!MQU29</f>
        <v>0</v>
      </c>
      <c r="MCP7" s="240">
        <f>'Inbound SOS &amp; EOD'!MQV29</f>
        <v>0</v>
      </c>
      <c r="MCQ7" s="240">
        <f>'Inbound SOS &amp; EOD'!MQW29</f>
        <v>0</v>
      </c>
      <c r="MCR7" s="240">
        <f>'Inbound SOS &amp; EOD'!MQX29</f>
        <v>0</v>
      </c>
      <c r="MCS7" s="240">
        <f>'Inbound SOS &amp; EOD'!MQY29</f>
        <v>0</v>
      </c>
      <c r="MCT7" s="240">
        <f>'Inbound SOS &amp; EOD'!MQZ29</f>
        <v>0</v>
      </c>
      <c r="MCU7" s="240">
        <f>'Inbound SOS &amp; EOD'!MRA29</f>
        <v>0</v>
      </c>
      <c r="MCV7" s="240">
        <f>'Inbound SOS &amp; EOD'!MRB29</f>
        <v>0</v>
      </c>
      <c r="MCW7" s="240">
        <f>'Inbound SOS &amp; EOD'!MRC29</f>
        <v>0</v>
      </c>
      <c r="MCX7" s="240">
        <f>'Inbound SOS &amp; EOD'!MRD29</f>
        <v>0</v>
      </c>
      <c r="MCY7" s="240">
        <f>'Inbound SOS &amp; EOD'!MRE29</f>
        <v>0</v>
      </c>
      <c r="MCZ7" s="240">
        <f>'Inbound SOS &amp; EOD'!MRF29</f>
        <v>0</v>
      </c>
      <c r="MDA7" s="240">
        <f>'Inbound SOS &amp; EOD'!MRG29</f>
        <v>0</v>
      </c>
      <c r="MDB7" s="240">
        <f>'Inbound SOS &amp; EOD'!MRH29</f>
        <v>0</v>
      </c>
      <c r="MDC7" s="240">
        <f>'Inbound SOS &amp; EOD'!MRI29</f>
        <v>0</v>
      </c>
      <c r="MDD7" s="240">
        <f>'Inbound SOS &amp; EOD'!MRJ29</f>
        <v>0</v>
      </c>
      <c r="MDE7" s="240">
        <f>'Inbound SOS &amp; EOD'!MRK29</f>
        <v>0</v>
      </c>
      <c r="MDF7" s="240">
        <f>'Inbound SOS &amp; EOD'!MRL29</f>
        <v>0</v>
      </c>
      <c r="MDG7" s="240">
        <f>'Inbound SOS &amp; EOD'!MRM29</f>
        <v>0</v>
      </c>
      <c r="MDH7" s="240">
        <f>'Inbound SOS &amp; EOD'!MRN29</f>
        <v>0</v>
      </c>
      <c r="MDI7" s="240">
        <f>'Inbound SOS &amp; EOD'!MRO29</f>
        <v>0</v>
      </c>
      <c r="MDJ7" s="240">
        <f>'Inbound SOS &amp; EOD'!MRP29</f>
        <v>0</v>
      </c>
      <c r="MDK7" s="240">
        <f>'Inbound SOS &amp; EOD'!MRQ29</f>
        <v>0</v>
      </c>
      <c r="MDL7" s="240">
        <f>'Inbound SOS &amp; EOD'!MRR29</f>
        <v>0</v>
      </c>
      <c r="MDM7" s="240">
        <f>'Inbound SOS &amp; EOD'!MRS29</f>
        <v>0</v>
      </c>
      <c r="MDN7" s="240">
        <f>'Inbound SOS &amp; EOD'!MRT29</f>
        <v>0</v>
      </c>
      <c r="MDO7" s="240">
        <f>'Inbound SOS &amp; EOD'!MRU29</f>
        <v>0</v>
      </c>
      <c r="MDP7" s="240">
        <f>'Inbound SOS &amp; EOD'!MRV29</f>
        <v>0</v>
      </c>
      <c r="MDQ7" s="240">
        <f>'Inbound SOS &amp; EOD'!MRW29</f>
        <v>0</v>
      </c>
      <c r="MDR7" s="240">
        <f>'Inbound SOS &amp; EOD'!MRX29</f>
        <v>0</v>
      </c>
      <c r="MDS7" s="240">
        <f>'Inbound SOS &amp; EOD'!MRY29</f>
        <v>0</v>
      </c>
      <c r="MDT7" s="240">
        <f>'Inbound SOS &amp; EOD'!MRZ29</f>
        <v>0</v>
      </c>
      <c r="MDU7" s="240">
        <f>'Inbound SOS &amp; EOD'!MSA29</f>
        <v>0</v>
      </c>
      <c r="MDV7" s="240">
        <f>'Inbound SOS &amp; EOD'!MSB29</f>
        <v>0</v>
      </c>
      <c r="MDW7" s="240">
        <f>'Inbound SOS &amp; EOD'!MSC29</f>
        <v>0</v>
      </c>
      <c r="MDX7" s="240">
        <f>'Inbound SOS &amp; EOD'!MSD29</f>
        <v>0</v>
      </c>
      <c r="MDY7" s="240">
        <f>'Inbound SOS &amp; EOD'!MSE29</f>
        <v>0</v>
      </c>
      <c r="MDZ7" s="240">
        <f>'Inbound SOS &amp; EOD'!MSF29</f>
        <v>0</v>
      </c>
      <c r="MEA7" s="240">
        <f>'Inbound SOS &amp; EOD'!MSG29</f>
        <v>0</v>
      </c>
      <c r="MEB7" s="240">
        <f>'Inbound SOS &amp; EOD'!MSH29</f>
        <v>0</v>
      </c>
      <c r="MEC7" s="240">
        <f>'Inbound SOS &amp; EOD'!MSI29</f>
        <v>0</v>
      </c>
      <c r="MED7" s="240">
        <f>'Inbound SOS &amp; EOD'!MSJ29</f>
        <v>0</v>
      </c>
      <c r="MEE7" s="240">
        <f>'Inbound SOS &amp; EOD'!MSK29</f>
        <v>0</v>
      </c>
      <c r="MEF7" s="240">
        <f>'Inbound SOS &amp; EOD'!MSL29</f>
        <v>0</v>
      </c>
      <c r="MEG7" s="240">
        <f>'Inbound SOS &amp; EOD'!MSM29</f>
        <v>0</v>
      </c>
      <c r="MEH7" s="240">
        <f>'Inbound SOS &amp; EOD'!MSN29</f>
        <v>0</v>
      </c>
      <c r="MEI7" s="240">
        <f>'Inbound SOS &amp; EOD'!MSO29</f>
        <v>0</v>
      </c>
      <c r="MEJ7" s="240">
        <f>'Inbound SOS &amp; EOD'!MSP29</f>
        <v>0</v>
      </c>
      <c r="MEK7" s="240">
        <f>'Inbound SOS &amp; EOD'!MSQ29</f>
        <v>0</v>
      </c>
      <c r="MEL7" s="240">
        <f>'Inbound SOS &amp; EOD'!MSR29</f>
        <v>0</v>
      </c>
      <c r="MEM7" s="240">
        <f>'Inbound SOS &amp; EOD'!MSS29</f>
        <v>0</v>
      </c>
      <c r="MEN7" s="240">
        <f>'Inbound SOS &amp; EOD'!MST29</f>
        <v>0</v>
      </c>
      <c r="MEO7" s="240">
        <f>'Inbound SOS &amp; EOD'!MSU29</f>
        <v>0</v>
      </c>
      <c r="MEP7" s="240">
        <f>'Inbound SOS &amp; EOD'!MSV29</f>
        <v>0</v>
      </c>
      <c r="MEQ7" s="240">
        <f>'Inbound SOS &amp; EOD'!MSW29</f>
        <v>0</v>
      </c>
      <c r="MER7" s="240">
        <f>'Inbound SOS &amp; EOD'!MSX29</f>
        <v>0</v>
      </c>
      <c r="MES7" s="240">
        <f>'Inbound SOS &amp; EOD'!MSY29</f>
        <v>0</v>
      </c>
      <c r="MET7" s="240">
        <f>'Inbound SOS &amp; EOD'!MSZ29</f>
        <v>0</v>
      </c>
      <c r="MEU7" s="240">
        <f>'Inbound SOS &amp; EOD'!MTA29</f>
        <v>0</v>
      </c>
      <c r="MEV7" s="240">
        <f>'Inbound SOS &amp; EOD'!MTB29</f>
        <v>0</v>
      </c>
      <c r="MEW7" s="240">
        <f>'Inbound SOS &amp; EOD'!MTC29</f>
        <v>0</v>
      </c>
      <c r="MEX7" s="240">
        <f>'Inbound SOS &amp; EOD'!MTD29</f>
        <v>0</v>
      </c>
      <c r="MEY7" s="240">
        <f>'Inbound SOS &amp; EOD'!MTE29</f>
        <v>0</v>
      </c>
      <c r="MEZ7" s="240">
        <f>'Inbound SOS &amp; EOD'!MTF29</f>
        <v>0</v>
      </c>
      <c r="MFA7" s="240">
        <f>'Inbound SOS &amp; EOD'!MTG29</f>
        <v>0</v>
      </c>
      <c r="MFB7" s="240">
        <f>'Inbound SOS &amp; EOD'!MTH29</f>
        <v>0</v>
      </c>
      <c r="MFC7" s="240">
        <f>'Inbound SOS &amp; EOD'!MTI29</f>
        <v>0</v>
      </c>
      <c r="MFD7" s="240">
        <f>'Inbound SOS &amp; EOD'!MTJ29</f>
        <v>0</v>
      </c>
      <c r="MFE7" s="240">
        <f>'Inbound SOS &amp; EOD'!MTK29</f>
        <v>0</v>
      </c>
      <c r="MFF7" s="240">
        <f>'Inbound SOS &amp; EOD'!MTL29</f>
        <v>0</v>
      </c>
      <c r="MFG7" s="240">
        <f>'Inbound SOS &amp; EOD'!MTM29</f>
        <v>0</v>
      </c>
      <c r="MFH7" s="240">
        <f>'Inbound SOS &amp; EOD'!MTN29</f>
        <v>0</v>
      </c>
      <c r="MFI7" s="240">
        <f>'Inbound SOS &amp; EOD'!MTO29</f>
        <v>0</v>
      </c>
      <c r="MFJ7" s="240">
        <f>'Inbound SOS &amp; EOD'!MTP29</f>
        <v>0</v>
      </c>
      <c r="MFK7" s="240">
        <f>'Inbound SOS &amp; EOD'!MTQ29</f>
        <v>0</v>
      </c>
      <c r="MFL7" s="240">
        <f>'Inbound SOS &amp; EOD'!MTR29</f>
        <v>0</v>
      </c>
      <c r="MFM7" s="240">
        <f>'Inbound SOS &amp; EOD'!MTS29</f>
        <v>0</v>
      </c>
      <c r="MFN7" s="240">
        <f>'Inbound SOS &amp; EOD'!MTT29</f>
        <v>0</v>
      </c>
      <c r="MFO7" s="240">
        <f>'Inbound SOS &amp; EOD'!MTU29</f>
        <v>0</v>
      </c>
      <c r="MFP7" s="240">
        <f>'Inbound SOS &amp; EOD'!MTV29</f>
        <v>0</v>
      </c>
      <c r="MFQ7" s="240">
        <f>'Inbound SOS &amp; EOD'!MTW29</f>
        <v>0</v>
      </c>
      <c r="MFR7" s="240">
        <f>'Inbound SOS &amp; EOD'!MTX29</f>
        <v>0</v>
      </c>
      <c r="MFS7" s="240">
        <f>'Inbound SOS &amp; EOD'!MTY29</f>
        <v>0</v>
      </c>
      <c r="MFT7" s="240">
        <f>'Inbound SOS &amp; EOD'!MTZ29</f>
        <v>0</v>
      </c>
      <c r="MFU7" s="240">
        <f>'Inbound SOS &amp; EOD'!MUA29</f>
        <v>0</v>
      </c>
      <c r="MFV7" s="240">
        <f>'Inbound SOS &amp; EOD'!MUB29</f>
        <v>0</v>
      </c>
      <c r="MFW7" s="240">
        <f>'Inbound SOS &amp; EOD'!MUC29</f>
        <v>0</v>
      </c>
      <c r="MFX7" s="240">
        <f>'Inbound SOS &amp; EOD'!MUD29</f>
        <v>0</v>
      </c>
      <c r="MFY7" s="240">
        <f>'Inbound SOS &amp; EOD'!MUE29</f>
        <v>0</v>
      </c>
      <c r="MFZ7" s="240">
        <f>'Inbound SOS &amp; EOD'!MUF29</f>
        <v>0</v>
      </c>
      <c r="MGA7" s="240">
        <f>'Inbound SOS &amp; EOD'!MUG29</f>
        <v>0</v>
      </c>
      <c r="MGB7" s="240">
        <f>'Inbound SOS &amp; EOD'!MUH29</f>
        <v>0</v>
      </c>
      <c r="MGC7" s="240">
        <f>'Inbound SOS &amp; EOD'!MUI29</f>
        <v>0</v>
      </c>
      <c r="MGD7" s="240">
        <f>'Inbound SOS &amp; EOD'!MUJ29</f>
        <v>0</v>
      </c>
      <c r="MGE7" s="240">
        <f>'Inbound SOS &amp; EOD'!MUK29</f>
        <v>0</v>
      </c>
      <c r="MGF7" s="240">
        <f>'Inbound SOS &amp; EOD'!MUL29</f>
        <v>0</v>
      </c>
      <c r="MGG7" s="240">
        <f>'Inbound SOS &amp; EOD'!MUM29</f>
        <v>0</v>
      </c>
      <c r="MGH7" s="240">
        <f>'Inbound SOS &amp; EOD'!MUN29</f>
        <v>0</v>
      </c>
      <c r="MGI7" s="240">
        <f>'Inbound SOS &amp; EOD'!MUO29</f>
        <v>0</v>
      </c>
      <c r="MGJ7" s="240">
        <f>'Inbound SOS &amp; EOD'!MUP29</f>
        <v>0</v>
      </c>
      <c r="MGK7" s="240">
        <f>'Inbound SOS &amp; EOD'!MUQ29</f>
        <v>0</v>
      </c>
      <c r="MGL7" s="240">
        <f>'Inbound SOS &amp; EOD'!MUR29</f>
        <v>0</v>
      </c>
      <c r="MGM7" s="240">
        <f>'Inbound SOS &amp; EOD'!MUS29</f>
        <v>0</v>
      </c>
      <c r="MGN7" s="240">
        <f>'Inbound SOS &amp; EOD'!MUT29</f>
        <v>0</v>
      </c>
      <c r="MGO7" s="240">
        <f>'Inbound SOS &amp; EOD'!MUU29</f>
        <v>0</v>
      </c>
      <c r="MGP7" s="240">
        <f>'Inbound SOS &amp; EOD'!MUV29</f>
        <v>0</v>
      </c>
      <c r="MGQ7" s="240">
        <f>'Inbound SOS &amp; EOD'!MUW29</f>
        <v>0</v>
      </c>
      <c r="MGR7" s="240">
        <f>'Inbound SOS &amp; EOD'!MUX29</f>
        <v>0</v>
      </c>
      <c r="MGS7" s="240">
        <f>'Inbound SOS &amp; EOD'!MUY29</f>
        <v>0</v>
      </c>
      <c r="MGT7" s="240">
        <f>'Inbound SOS &amp; EOD'!MUZ29</f>
        <v>0</v>
      </c>
      <c r="MGU7" s="240">
        <f>'Inbound SOS &amp; EOD'!MVA29</f>
        <v>0</v>
      </c>
      <c r="MGV7" s="240">
        <f>'Inbound SOS &amp; EOD'!MVB29</f>
        <v>0</v>
      </c>
      <c r="MGW7" s="240">
        <f>'Inbound SOS &amp; EOD'!MVC29</f>
        <v>0</v>
      </c>
      <c r="MGX7" s="240">
        <f>'Inbound SOS &amp; EOD'!MVD29</f>
        <v>0</v>
      </c>
      <c r="MGY7" s="240">
        <f>'Inbound SOS &amp; EOD'!MVE29</f>
        <v>0</v>
      </c>
      <c r="MGZ7" s="240">
        <f>'Inbound SOS &amp; EOD'!MVF29</f>
        <v>0</v>
      </c>
      <c r="MHA7" s="240">
        <f>'Inbound SOS &amp; EOD'!MVG29</f>
        <v>0</v>
      </c>
      <c r="MHB7" s="240">
        <f>'Inbound SOS &amp; EOD'!MVH29</f>
        <v>0</v>
      </c>
      <c r="MHC7" s="240">
        <f>'Inbound SOS &amp; EOD'!MVI29</f>
        <v>0</v>
      </c>
      <c r="MHD7" s="240">
        <f>'Inbound SOS &amp; EOD'!MVJ29</f>
        <v>0</v>
      </c>
      <c r="MHE7" s="240">
        <f>'Inbound SOS &amp; EOD'!MVK29</f>
        <v>0</v>
      </c>
      <c r="MHF7" s="240">
        <f>'Inbound SOS &amp; EOD'!MVL29</f>
        <v>0</v>
      </c>
      <c r="MHG7" s="240">
        <f>'Inbound SOS &amp; EOD'!MVM29</f>
        <v>0</v>
      </c>
      <c r="MHH7" s="240">
        <f>'Inbound SOS &amp; EOD'!MVN29</f>
        <v>0</v>
      </c>
      <c r="MHI7" s="240">
        <f>'Inbound SOS &amp; EOD'!MVO29</f>
        <v>0</v>
      </c>
      <c r="MHJ7" s="240">
        <f>'Inbound SOS &amp; EOD'!MVP29</f>
        <v>0</v>
      </c>
      <c r="MHK7" s="240">
        <f>'Inbound SOS &amp; EOD'!MVQ29</f>
        <v>0</v>
      </c>
      <c r="MHL7" s="240">
        <f>'Inbound SOS &amp; EOD'!MVR29</f>
        <v>0</v>
      </c>
      <c r="MHM7" s="240">
        <f>'Inbound SOS &amp; EOD'!MVS29</f>
        <v>0</v>
      </c>
      <c r="MHN7" s="240">
        <f>'Inbound SOS &amp; EOD'!MVT29</f>
        <v>0</v>
      </c>
      <c r="MHO7" s="240">
        <f>'Inbound SOS &amp; EOD'!MVU29</f>
        <v>0</v>
      </c>
      <c r="MHP7" s="240">
        <f>'Inbound SOS &amp; EOD'!MVV29</f>
        <v>0</v>
      </c>
      <c r="MHQ7" s="240">
        <f>'Inbound SOS &amp; EOD'!MVW29</f>
        <v>0</v>
      </c>
      <c r="MHR7" s="240">
        <f>'Inbound SOS &amp; EOD'!MVX29</f>
        <v>0</v>
      </c>
      <c r="MHS7" s="240">
        <f>'Inbound SOS &amp; EOD'!MVY29</f>
        <v>0</v>
      </c>
      <c r="MHT7" s="240">
        <f>'Inbound SOS &amp; EOD'!MVZ29</f>
        <v>0</v>
      </c>
      <c r="MHU7" s="240">
        <f>'Inbound SOS &amp; EOD'!MWA29</f>
        <v>0</v>
      </c>
      <c r="MHV7" s="240">
        <f>'Inbound SOS &amp; EOD'!MWB29</f>
        <v>0</v>
      </c>
      <c r="MHW7" s="240">
        <f>'Inbound SOS &amp; EOD'!MWC29</f>
        <v>0</v>
      </c>
      <c r="MHX7" s="240">
        <f>'Inbound SOS &amp; EOD'!MWD29</f>
        <v>0</v>
      </c>
      <c r="MHY7" s="240">
        <f>'Inbound SOS &amp; EOD'!MWE29</f>
        <v>0</v>
      </c>
      <c r="MHZ7" s="240">
        <f>'Inbound SOS &amp; EOD'!MWF29</f>
        <v>0</v>
      </c>
      <c r="MIA7" s="240">
        <f>'Inbound SOS &amp; EOD'!MWG29</f>
        <v>0</v>
      </c>
      <c r="MIB7" s="240">
        <f>'Inbound SOS &amp; EOD'!MWH29</f>
        <v>0</v>
      </c>
      <c r="MIC7" s="240">
        <f>'Inbound SOS &amp; EOD'!MWI29</f>
        <v>0</v>
      </c>
      <c r="MID7" s="240">
        <f>'Inbound SOS &amp; EOD'!MWJ29</f>
        <v>0</v>
      </c>
      <c r="MIE7" s="240">
        <f>'Inbound SOS &amp; EOD'!MWK29</f>
        <v>0</v>
      </c>
      <c r="MIF7" s="240">
        <f>'Inbound SOS &amp; EOD'!MWL29</f>
        <v>0</v>
      </c>
      <c r="MIG7" s="240">
        <f>'Inbound SOS &amp; EOD'!MWM29</f>
        <v>0</v>
      </c>
      <c r="MIH7" s="240">
        <f>'Inbound SOS &amp; EOD'!MWN29</f>
        <v>0</v>
      </c>
      <c r="MII7" s="240">
        <f>'Inbound SOS &amp; EOD'!MWO29</f>
        <v>0</v>
      </c>
      <c r="MIJ7" s="240">
        <f>'Inbound SOS &amp; EOD'!MWP29</f>
        <v>0</v>
      </c>
      <c r="MIK7" s="240">
        <f>'Inbound SOS &amp; EOD'!MWQ29</f>
        <v>0</v>
      </c>
      <c r="MIL7" s="240">
        <f>'Inbound SOS &amp; EOD'!MWR29</f>
        <v>0</v>
      </c>
      <c r="MIM7" s="240">
        <f>'Inbound SOS &amp; EOD'!MWS29</f>
        <v>0</v>
      </c>
      <c r="MIN7" s="240">
        <f>'Inbound SOS &amp; EOD'!MWT29</f>
        <v>0</v>
      </c>
      <c r="MIO7" s="240">
        <f>'Inbound SOS &amp; EOD'!MWU29</f>
        <v>0</v>
      </c>
      <c r="MIP7" s="240">
        <f>'Inbound SOS &amp; EOD'!MWV29</f>
        <v>0</v>
      </c>
      <c r="MIQ7" s="240">
        <f>'Inbound SOS &amp; EOD'!MWW29</f>
        <v>0</v>
      </c>
      <c r="MIR7" s="240">
        <f>'Inbound SOS &amp; EOD'!MWX29</f>
        <v>0</v>
      </c>
      <c r="MIS7" s="240">
        <f>'Inbound SOS &amp; EOD'!MWY29</f>
        <v>0</v>
      </c>
      <c r="MIT7" s="240">
        <f>'Inbound SOS &amp; EOD'!MWZ29</f>
        <v>0</v>
      </c>
      <c r="MIU7" s="240">
        <f>'Inbound SOS &amp; EOD'!MXA29</f>
        <v>0</v>
      </c>
      <c r="MIV7" s="240">
        <f>'Inbound SOS &amp; EOD'!MXB29</f>
        <v>0</v>
      </c>
      <c r="MIW7" s="240">
        <f>'Inbound SOS &amp; EOD'!MXC29</f>
        <v>0</v>
      </c>
      <c r="MIX7" s="240">
        <f>'Inbound SOS &amp; EOD'!MXD29</f>
        <v>0</v>
      </c>
      <c r="MIY7" s="240">
        <f>'Inbound SOS &amp; EOD'!MXE29</f>
        <v>0</v>
      </c>
      <c r="MIZ7" s="240">
        <f>'Inbound SOS &amp; EOD'!MXF29</f>
        <v>0</v>
      </c>
      <c r="MJA7" s="240">
        <f>'Inbound SOS &amp; EOD'!MXG29</f>
        <v>0</v>
      </c>
      <c r="MJB7" s="240">
        <f>'Inbound SOS &amp; EOD'!MXH29</f>
        <v>0</v>
      </c>
      <c r="MJC7" s="240">
        <f>'Inbound SOS &amp; EOD'!MXI29</f>
        <v>0</v>
      </c>
      <c r="MJD7" s="240">
        <f>'Inbound SOS &amp; EOD'!MXJ29</f>
        <v>0</v>
      </c>
      <c r="MJE7" s="240">
        <f>'Inbound SOS &amp; EOD'!MXK29</f>
        <v>0</v>
      </c>
      <c r="MJF7" s="240">
        <f>'Inbound SOS &amp; EOD'!MXL29</f>
        <v>0</v>
      </c>
      <c r="MJG7" s="240">
        <f>'Inbound SOS &amp; EOD'!MXM29</f>
        <v>0</v>
      </c>
      <c r="MJH7" s="240">
        <f>'Inbound SOS &amp; EOD'!MXN29</f>
        <v>0</v>
      </c>
      <c r="MJI7" s="240">
        <f>'Inbound SOS &amp; EOD'!MXO29</f>
        <v>0</v>
      </c>
      <c r="MJJ7" s="240">
        <f>'Inbound SOS &amp; EOD'!MXP29</f>
        <v>0</v>
      </c>
      <c r="MJK7" s="240">
        <f>'Inbound SOS &amp; EOD'!MXQ29</f>
        <v>0</v>
      </c>
      <c r="MJL7" s="240">
        <f>'Inbound SOS &amp; EOD'!MXR29</f>
        <v>0</v>
      </c>
      <c r="MJM7" s="240">
        <f>'Inbound SOS &amp; EOD'!MXS29</f>
        <v>0</v>
      </c>
      <c r="MJN7" s="240">
        <f>'Inbound SOS &amp; EOD'!MXT29</f>
        <v>0</v>
      </c>
      <c r="MJO7" s="240">
        <f>'Inbound SOS &amp; EOD'!MXU29</f>
        <v>0</v>
      </c>
      <c r="MJP7" s="240">
        <f>'Inbound SOS &amp; EOD'!MXV29</f>
        <v>0</v>
      </c>
      <c r="MJQ7" s="240">
        <f>'Inbound SOS &amp; EOD'!MXW29</f>
        <v>0</v>
      </c>
      <c r="MJR7" s="240">
        <f>'Inbound SOS &amp; EOD'!MXX29</f>
        <v>0</v>
      </c>
      <c r="MJS7" s="240">
        <f>'Inbound SOS &amp; EOD'!MXY29</f>
        <v>0</v>
      </c>
      <c r="MJT7" s="240">
        <f>'Inbound SOS &amp; EOD'!MXZ29</f>
        <v>0</v>
      </c>
      <c r="MJU7" s="240">
        <f>'Inbound SOS &amp; EOD'!MYA29</f>
        <v>0</v>
      </c>
      <c r="MJV7" s="240">
        <f>'Inbound SOS &amp; EOD'!MYB29</f>
        <v>0</v>
      </c>
      <c r="MJW7" s="240">
        <f>'Inbound SOS &amp; EOD'!MYC29</f>
        <v>0</v>
      </c>
      <c r="MJX7" s="240">
        <f>'Inbound SOS &amp; EOD'!MYD29</f>
        <v>0</v>
      </c>
      <c r="MJY7" s="240">
        <f>'Inbound SOS &amp; EOD'!MYE29</f>
        <v>0</v>
      </c>
      <c r="MJZ7" s="240">
        <f>'Inbound SOS &amp; EOD'!MYF29</f>
        <v>0</v>
      </c>
      <c r="MKA7" s="240">
        <f>'Inbound SOS &amp; EOD'!MYG29</f>
        <v>0</v>
      </c>
      <c r="MKB7" s="240">
        <f>'Inbound SOS &amp; EOD'!MYH29</f>
        <v>0</v>
      </c>
      <c r="MKC7" s="240">
        <f>'Inbound SOS &amp; EOD'!MYI29</f>
        <v>0</v>
      </c>
      <c r="MKD7" s="240">
        <f>'Inbound SOS &amp; EOD'!MYJ29</f>
        <v>0</v>
      </c>
      <c r="MKE7" s="240">
        <f>'Inbound SOS &amp; EOD'!MYK29</f>
        <v>0</v>
      </c>
      <c r="MKF7" s="240">
        <f>'Inbound SOS &amp; EOD'!MYL29</f>
        <v>0</v>
      </c>
      <c r="MKG7" s="240">
        <f>'Inbound SOS &amp; EOD'!MYM29</f>
        <v>0</v>
      </c>
      <c r="MKH7" s="240">
        <f>'Inbound SOS &amp; EOD'!MYN29</f>
        <v>0</v>
      </c>
      <c r="MKI7" s="240">
        <f>'Inbound SOS &amp; EOD'!MYO29</f>
        <v>0</v>
      </c>
      <c r="MKJ7" s="240">
        <f>'Inbound SOS &amp; EOD'!MYP29</f>
        <v>0</v>
      </c>
      <c r="MKK7" s="240">
        <f>'Inbound SOS &amp; EOD'!MYQ29</f>
        <v>0</v>
      </c>
      <c r="MKL7" s="240">
        <f>'Inbound SOS &amp; EOD'!MYR29</f>
        <v>0</v>
      </c>
      <c r="MKM7" s="240">
        <f>'Inbound SOS &amp; EOD'!MYS29</f>
        <v>0</v>
      </c>
      <c r="MKN7" s="240">
        <f>'Inbound SOS &amp; EOD'!MYT29</f>
        <v>0</v>
      </c>
      <c r="MKO7" s="240">
        <f>'Inbound SOS &amp; EOD'!MYU29</f>
        <v>0</v>
      </c>
      <c r="MKP7" s="240">
        <f>'Inbound SOS &amp; EOD'!MYV29</f>
        <v>0</v>
      </c>
      <c r="MKQ7" s="240">
        <f>'Inbound SOS &amp; EOD'!MYW29</f>
        <v>0</v>
      </c>
      <c r="MKR7" s="240">
        <f>'Inbound SOS &amp; EOD'!MYX29</f>
        <v>0</v>
      </c>
      <c r="MKS7" s="240">
        <f>'Inbound SOS &amp; EOD'!MYY29</f>
        <v>0</v>
      </c>
      <c r="MKT7" s="240">
        <f>'Inbound SOS &amp; EOD'!MYZ29</f>
        <v>0</v>
      </c>
      <c r="MKU7" s="240">
        <f>'Inbound SOS &amp; EOD'!MZA29</f>
        <v>0</v>
      </c>
      <c r="MKV7" s="240">
        <f>'Inbound SOS &amp; EOD'!MZB29</f>
        <v>0</v>
      </c>
      <c r="MKW7" s="240">
        <f>'Inbound SOS &amp; EOD'!MZC29</f>
        <v>0</v>
      </c>
      <c r="MKX7" s="240">
        <f>'Inbound SOS &amp; EOD'!MZD29</f>
        <v>0</v>
      </c>
      <c r="MKY7" s="240">
        <f>'Inbound SOS &amp; EOD'!MZE29</f>
        <v>0</v>
      </c>
      <c r="MKZ7" s="240">
        <f>'Inbound SOS &amp; EOD'!MZF29</f>
        <v>0</v>
      </c>
      <c r="MLA7" s="240">
        <f>'Inbound SOS &amp; EOD'!MZG29</f>
        <v>0</v>
      </c>
      <c r="MLB7" s="240">
        <f>'Inbound SOS &amp; EOD'!MZH29</f>
        <v>0</v>
      </c>
      <c r="MLC7" s="240">
        <f>'Inbound SOS &amp; EOD'!MZI29</f>
        <v>0</v>
      </c>
      <c r="MLD7" s="240">
        <f>'Inbound SOS &amp; EOD'!MZJ29</f>
        <v>0</v>
      </c>
      <c r="MLE7" s="240">
        <f>'Inbound SOS &amp; EOD'!MZK29</f>
        <v>0</v>
      </c>
      <c r="MLF7" s="240">
        <f>'Inbound SOS &amp; EOD'!MZL29</f>
        <v>0</v>
      </c>
      <c r="MLG7" s="240">
        <f>'Inbound SOS &amp; EOD'!MZM29</f>
        <v>0</v>
      </c>
      <c r="MLH7" s="240">
        <f>'Inbound SOS &amp; EOD'!MZN29</f>
        <v>0</v>
      </c>
      <c r="MLI7" s="240">
        <f>'Inbound SOS &amp; EOD'!MZO29</f>
        <v>0</v>
      </c>
      <c r="MLJ7" s="240">
        <f>'Inbound SOS &amp; EOD'!MZP29</f>
        <v>0</v>
      </c>
      <c r="MLK7" s="240">
        <f>'Inbound SOS &amp; EOD'!MZQ29</f>
        <v>0</v>
      </c>
      <c r="MLL7" s="240">
        <f>'Inbound SOS &amp; EOD'!MZR29</f>
        <v>0</v>
      </c>
      <c r="MLM7" s="240">
        <f>'Inbound SOS &amp; EOD'!MZS29</f>
        <v>0</v>
      </c>
      <c r="MLN7" s="240">
        <f>'Inbound SOS &amp; EOD'!MZT29</f>
        <v>0</v>
      </c>
      <c r="MLO7" s="240">
        <f>'Inbound SOS &amp; EOD'!MZU29</f>
        <v>0</v>
      </c>
      <c r="MLP7" s="240">
        <f>'Inbound SOS &amp; EOD'!MZV29</f>
        <v>0</v>
      </c>
      <c r="MLQ7" s="240">
        <f>'Inbound SOS &amp; EOD'!MZW29</f>
        <v>0</v>
      </c>
      <c r="MLR7" s="240">
        <f>'Inbound SOS &amp; EOD'!MZX29</f>
        <v>0</v>
      </c>
      <c r="MLS7" s="240">
        <f>'Inbound SOS &amp; EOD'!MZY29</f>
        <v>0</v>
      </c>
      <c r="MLT7" s="240">
        <f>'Inbound SOS &amp; EOD'!MZZ29</f>
        <v>0</v>
      </c>
      <c r="MLU7" s="240">
        <f>'Inbound SOS &amp; EOD'!NAA29</f>
        <v>0</v>
      </c>
      <c r="MLV7" s="240">
        <f>'Inbound SOS &amp; EOD'!NAB29</f>
        <v>0</v>
      </c>
      <c r="MLW7" s="240">
        <f>'Inbound SOS &amp; EOD'!NAC29</f>
        <v>0</v>
      </c>
      <c r="MLX7" s="240">
        <f>'Inbound SOS &amp; EOD'!NAD29</f>
        <v>0</v>
      </c>
      <c r="MLY7" s="240">
        <f>'Inbound SOS &amp; EOD'!NAE29</f>
        <v>0</v>
      </c>
      <c r="MLZ7" s="240">
        <f>'Inbound SOS &amp; EOD'!NAF29</f>
        <v>0</v>
      </c>
      <c r="MMA7" s="240">
        <f>'Inbound SOS &amp; EOD'!NAG29</f>
        <v>0</v>
      </c>
      <c r="MMB7" s="240">
        <f>'Inbound SOS &amp; EOD'!NAH29</f>
        <v>0</v>
      </c>
      <c r="MMC7" s="240">
        <f>'Inbound SOS &amp; EOD'!NAI29</f>
        <v>0</v>
      </c>
      <c r="MMD7" s="240">
        <f>'Inbound SOS &amp; EOD'!NAJ29</f>
        <v>0</v>
      </c>
      <c r="MME7" s="240">
        <f>'Inbound SOS &amp; EOD'!NAK29</f>
        <v>0</v>
      </c>
      <c r="MMF7" s="240">
        <f>'Inbound SOS &amp; EOD'!NAL29</f>
        <v>0</v>
      </c>
      <c r="MMG7" s="240">
        <f>'Inbound SOS &amp; EOD'!NAM29</f>
        <v>0</v>
      </c>
      <c r="MMH7" s="240">
        <f>'Inbound SOS &amp; EOD'!NAN29</f>
        <v>0</v>
      </c>
      <c r="MMI7" s="240">
        <f>'Inbound SOS &amp; EOD'!NAO29</f>
        <v>0</v>
      </c>
      <c r="MMJ7" s="240">
        <f>'Inbound SOS &amp; EOD'!NAP29</f>
        <v>0</v>
      </c>
      <c r="MMK7" s="240">
        <f>'Inbound SOS &amp; EOD'!NAQ29</f>
        <v>0</v>
      </c>
      <c r="MML7" s="240">
        <f>'Inbound SOS &amp; EOD'!NAR29</f>
        <v>0</v>
      </c>
      <c r="MMM7" s="240">
        <f>'Inbound SOS &amp; EOD'!NAS29</f>
        <v>0</v>
      </c>
      <c r="MMN7" s="240">
        <f>'Inbound SOS &amp; EOD'!NAT29</f>
        <v>0</v>
      </c>
      <c r="MMO7" s="240">
        <f>'Inbound SOS &amp; EOD'!NAU29</f>
        <v>0</v>
      </c>
      <c r="MMP7" s="240">
        <f>'Inbound SOS &amp; EOD'!NAV29</f>
        <v>0</v>
      </c>
      <c r="MMQ7" s="240">
        <f>'Inbound SOS &amp; EOD'!NAW29</f>
        <v>0</v>
      </c>
      <c r="MMR7" s="240">
        <f>'Inbound SOS &amp; EOD'!NAX29</f>
        <v>0</v>
      </c>
      <c r="MMS7" s="240">
        <f>'Inbound SOS &amp; EOD'!NAY29</f>
        <v>0</v>
      </c>
      <c r="MMT7" s="240">
        <f>'Inbound SOS &amp; EOD'!NAZ29</f>
        <v>0</v>
      </c>
      <c r="MMU7" s="240">
        <f>'Inbound SOS &amp; EOD'!NBA29</f>
        <v>0</v>
      </c>
      <c r="MMV7" s="240">
        <f>'Inbound SOS &amp; EOD'!NBB29</f>
        <v>0</v>
      </c>
      <c r="MMW7" s="240">
        <f>'Inbound SOS &amp; EOD'!NBC29</f>
        <v>0</v>
      </c>
      <c r="MMX7" s="240">
        <f>'Inbound SOS &amp; EOD'!NBD29</f>
        <v>0</v>
      </c>
      <c r="MMY7" s="240">
        <f>'Inbound SOS &amp; EOD'!NBE29</f>
        <v>0</v>
      </c>
      <c r="MMZ7" s="240">
        <f>'Inbound SOS &amp; EOD'!NBF29</f>
        <v>0</v>
      </c>
      <c r="MNA7" s="240">
        <f>'Inbound SOS &amp; EOD'!NBG29</f>
        <v>0</v>
      </c>
      <c r="MNB7" s="240">
        <f>'Inbound SOS &amp; EOD'!NBH29</f>
        <v>0</v>
      </c>
      <c r="MNC7" s="240">
        <f>'Inbound SOS &amp; EOD'!NBI29</f>
        <v>0</v>
      </c>
      <c r="MND7" s="240">
        <f>'Inbound SOS &amp; EOD'!NBJ29</f>
        <v>0</v>
      </c>
      <c r="MNE7" s="240">
        <f>'Inbound SOS &amp; EOD'!NBK29</f>
        <v>0</v>
      </c>
      <c r="MNF7" s="240">
        <f>'Inbound SOS &amp; EOD'!NBL29</f>
        <v>0</v>
      </c>
      <c r="MNG7" s="240">
        <f>'Inbound SOS &amp; EOD'!NBM29</f>
        <v>0</v>
      </c>
      <c r="MNH7" s="240">
        <f>'Inbound SOS &amp; EOD'!NBN29</f>
        <v>0</v>
      </c>
      <c r="MNI7" s="240">
        <f>'Inbound SOS &amp; EOD'!NBO29</f>
        <v>0</v>
      </c>
      <c r="MNJ7" s="240">
        <f>'Inbound SOS &amp; EOD'!NBP29</f>
        <v>0</v>
      </c>
      <c r="MNK7" s="240">
        <f>'Inbound SOS &amp; EOD'!NBQ29</f>
        <v>0</v>
      </c>
      <c r="MNL7" s="240">
        <f>'Inbound SOS &amp; EOD'!NBR29</f>
        <v>0</v>
      </c>
      <c r="MNM7" s="240">
        <f>'Inbound SOS &amp; EOD'!NBS29</f>
        <v>0</v>
      </c>
      <c r="MNN7" s="240">
        <f>'Inbound SOS &amp; EOD'!NBT29</f>
        <v>0</v>
      </c>
      <c r="MNO7" s="240">
        <f>'Inbound SOS &amp; EOD'!NBU29</f>
        <v>0</v>
      </c>
      <c r="MNP7" s="240">
        <f>'Inbound SOS &amp; EOD'!NBV29</f>
        <v>0</v>
      </c>
      <c r="MNQ7" s="240">
        <f>'Inbound SOS &amp; EOD'!NBW29</f>
        <v>0</v>
      </c>
      <c r="MNR7" s="240">
        <f>'Inbound SOS &amp; EOD'!NBX29</f>
        <v>0</v>
      </c>
      <c r="MNS7" s="240">
        <f>'Inbound SOS &amp; EOD'!NBY29</f>
        <v>0</v>
      </c>
      <c r="MNT7" s="240">
        <f>'Inbound SOS &amp; EOD'!NBZ29</f>
        <v>0</v>
      </c>
      <c r="MNU7" s="240">
        <f>'Inbound SOS &amp; EOD'!NCA29</f>
        <v>0</v>
      </c>
      <c r="MNV7" s="240">
        <f>'Inbound SOS &amp; EOD'!NCB29</f>
        <v>0</v>
      </c>
      <c r="MNW7" s="240">
        <f>'Inbound SOS &amp; EOD'!NCC29</f>
        <v>0</v>
      </c>
      <c r="MNX7" s="240">
        <f>'Inbound SOS &amp; EOD'!NCD29</f>
        <v>0</v>
      </c>
      <c r="MNY7" s="240">
        <f>'Inbound SOS &amp; EOD'!NCE29</f>
        <v>0</v>
      </c>
      <c r="MNZ7" s="240">
        <f>'Inbound SOS &amp; EOD'!NCF29</f>
        <v>0</v>
      </c>
      <c r="MOA7" s="240">
        <f>'Inbound SOS &amp; EOD'!NCG29</f>
        <v>0</v>
      </c>
      <c r="MOB7" s="240">
        <f>'Inbound SOS &amp; EOD'!NCH29</f>
        <v>0</v>
      </c>
      <c r="MOC7" s="240">
        <f>'Inbound SOS &amp; EOD'!NCI29</f>
        <v>0</v>
      </c>
      <c r="MOD7" s="240">
        <f>'Inbound SOS &amp; EOD'!NCJ29</f>
        <v>0</v>
      </c>
      <c r="MOE7" s="240">
        <f>'Inbound SOS &amp; EOD'!NCK29</f>
        <v>0</v>
      </c>
      <c r="MOF7" s="240">
        <f>'Inbound SOS &amp; EOD'!NCL29</f>
        <v>0</v>
      </c>
      <c r="MOG7" s="240">
        <f>'Inbound SOS &amp; EOD'!NCM29</f>
        <v>0</v>
      </c>
      <c r="MOH7" s="240">
        <f>'Inbound SOS &amp; EOD'!NCN29</f>
        <v>0</v>
      </c>
      <c r="MOI7" s="240">
        <f>'Inbound SOS &amp; EOD'!NCO29</f>
        <v>0</v>
      </c>
      <c r="MOJ7" s="240">
        <f>'Inbound SOS &amp; EOD'!NCP29</f>
        <v>0</v>
      </c>
      <c r="MOK7" s="240">
        <f>'Inbound SOS &amp; EOD'!NCQ29</f>
        <v>0</v>
      </c>
      <c r="MOL7" s="240">
        <f>'Inbound SOS &amp; EOD'!NCR29</f>
        <v>0</v>
      </c>
      <c r="MOM7" s="240">
        <f>'Inbound SOS &amp; EOD'!NCS29</f>
        <v>0</v>
      </c>
      <c r="MON7" s="240">
        <f>'Inbound SOS &amp; EOD'!NCT29</f>
        <v>0</v>
      </c>
      <c r="MOO7" s="240">
        <f>'Inbound SOS &amp; EOD'!NCU29</f>
        <v>0</v>
      </c>
      <c r="MOP7" s="240">
        <f>'Inbound SOS &amp; EOD'!NCV29</f>
        <v>0</v>
      </c>
      <c r="MOQ7" s="240">
        <f>'Inbound SOS &amp; EOD'!NCW29</f>
        <v>0</v>
      </c>
      <c r="MOR7" s="240">
        <f>'Inbound SOS &amp; EOD'!NCX29</f>
        <v>0</v>
      </c>
      <c r="MOS7" s="240">
        <f>'Inbound SOS &amp; EOD'!NCY29</f>
        <v>0</v>
      </c>
      <c r="MOT7" s="240">
        <f>'Inbound SOS &amp; EOD'!NCZ29</f>
        <v>0</v>
      </c>
      <c r="MOU7" s="240">
        <f>'Inbound SOS &amp; EOD'!NDA29</f>
        <v>0</v>
      </c>
      <c r="MOV7" s="240">
        <f>'Inbound SOS &amp; EOD'!NDB29</f>
        <v>0</v>
      </c>
      <c r="MOW7" s="240">
        <f>'Inbound SOS &amp; EOD'!NDC29</f>
        <v>0</v>
      </c>
      <c r="MOX7" s="240">
        <f>'Inbound SOS &amp; EOD'!NDD29</f>
        <v>0</v>
      </c>
      <c r="MOY7" s="240">
        <f>'Inbound SOS &amp; EOD'!NDE29</f>
        <v>0</v>
      </c>
      <c r="MOZ7" s="240">
        <f>'Inbound SOS &amp; EOD'!NDF29</f>
        <v>0</v>
      </c>
      <c r="MPA7" s="240">
        <f>'Inbound SOS &amp; EOD'!NDG29</f>
        <v>0</v>
      </c>
      <c r="MPB7" s="240">
        <f>'Inbound SOS &amp; EOD'!NDH29</f>
        <v>0</v>
      </c>
      <c r="MPC7" s="240">
        <f>'Inbound SOS &amp; EOD'!NDI29</f>
        <v>0</v>
      </c>
      <c r="MPD7" s="240">
        <f>'Inbound SOS &amp; EOD'!NDJ29</f>
        <v>0</v>
      </c>
      <c r="MPE7" s="240">
        <f>'Inbound SOS &amp; EOD'!NDK29</f>
        <v>0</v>
      </c>
      <c r="MPF7" s="240">
        <f>'Inbound SOS &amp; EOD'!NDL29</f>
        <v>0</v>
      </c>
      <c r="MPG7" s="240">
        <f>'Inbound SOS &amp; EOD'!NDM29</f>
        <v>0</v>
      </c>
      <c r="MPH7" s="240">
        <f>'Inbound SOS &amp; EOD'!NDN29</f>
        <v>0</v>
      </c>
      <c r="MPI7" s="240">
        <f>'Inbound SOS &amp; EOD'!NDO29</f>
        <v>0</v>
      </c>
      <c r="MPJ7" s="240">
        <f>'Inbound SOS &amp; EOD'!NDP29</f>
        <v>0</v>
      </c>
      <c r="MPK7" s="240">
        <f>'Inbound SOS &amp; EOD'!NDQ29</f>
        <v>0</v>
      </c>
      <c r="MPL7" s="240">
        <f>'Inbound SOS &amp; EOD'!NDR29</f>
        <v>0</v>
      </c>
      <c r="MPM7" s="240">
        <f>'Inbound SOS &amp; EOD'!NDS29</f>
        <v>0</v>
      </c>
      <c r="MPN7" s="240">
        <f>'Inbound SOS &amp; EOD'!NDT29</f>
        <v>0</v>
      </c>
      <c r="MPO7" s="240">
        <f>'Inbound SOS &amp; EOD'!NDU29</f>
        <v>0</v>
      </c>
      <c r="MPP7" s="240">
        <f>'Inbound SOS &amp; EOD'!NDV29</f>
        <v>0</v>
      </c>
      <c r="MPQ7" s="240">
        <f>'Inbound SOS &amp; EOD'!NDW29</f>
        <v>0</v>
      </c>
      <c r="MPR7" s="240">
        <f>'Inbound SOS &amp; EOD'!NDX29</f>
        <v>0</v>
      </c>
      <c r="MPS7" s="240">
        <f>'Inbound SOS &amp; EOD'!NDY29</f>
        <v>0</v>
      </c>
      <c r="MPT7" s="240">
        <f>'Inbound SOS &amp; EOD'!NDZ29</f>
        <v>0</v>
      </c>
      <c r="MPU7" s="240">
        <f>'Inbound SOS &amp; EOD'!NEA29</f>
        <v>0</v>
      </c>
      <c r="MPV7" s="240">
        <f>'Inbound SOS &amp; EOD'!NEB29</f>
        <v>0</v>
      </c>
      <c r="MPW7" s="240">
        <f>'Inbound SOS &amp; EOD'!NEC29</f>
        <v>0</v>
      </c>
      <c r="MPX7" s="240">
        <f>'Inbound SOS &amp; EOD'!NED29</f>
        <v>0</v>
      </c>
      <c r="MPY7" s="240">
        <f>'Inbound SOS &amp; EOD'!NEE29</f>
        <v>0</v>
      </c>
      <c r="MPZ7" s="240">
        <f>'Inbound SOS &amp; EOD'!NEF29</f>
        <v>0</v>
      </c>
      <c r="MQA7" s="240">
        <f>'Inbound SOS &amp; EOD'!NEG29</f>
        <v>0</v>
      </c>
      <c r="MQB7" s="240">
        <f>'Inbound SOS &amp; EOD'!NEH29</f>
        <v>0</v>
      </c>
      <c r="MQC7" s="240">
        <f>'Inbound SOS &amp; EOD'!NEI29</f>
        <v>0</v>
      </c>
      <c r="MQD7" s="240">
        <f>'Inbound SOS &amp; EOD'!NEJ29</f>
        <v>0</v>
      </c>
      <c r="MQE7" s="240">
        <f>'Inbound SOS &amp; EOD'!NEK29</f>
        <v>0</v>
      </c>
      <c r="MQF7" s="240">
        <f>'Inbound SOS &amp; EOD'!NEL29</f>
        <v>0</v>
      </c>
      <c r="MQG7" s="240">
        <f>'Inbound SOS &amp; EOD'!NEM29</f>
        <v>0</v>
      </c>
      <c r="MQH7" s="240">
        <f>'Inbound SOS &amp; EOD'!NEN29</f>
        <v>0</v>
      </c>
      <c r="MQI7" s="240">
        <f>'Inbound SOS &amp; EOD'!NEO29</f>
        <v>0</v>
      </c>
      <c r="MQJ7" s="240">
        <f>'Inbound SOS &amp; EOD'!NEP29</f>
        <v>0</v>
      </c>
      <c r="MQK7" s="240">
        <f>'Inbound SOS &amp; EOD'!NEQ29</f>
        <v>0</v>
      </c>
      <c r="MQL7" s="240">
        <f>'Inbound SOS &amp; EOD'!NER29</f>
        <v>0</v>
      </c>
      <c r="MQM7" s="240">
        <f>'Inbound SOS &amp; EOD'!NES29</f>
        <v>0</v>
      </c>
      <c r="MQN7" s="240">
        <f>'Inbound SOS &amp; EOD'!NET29</f>
        <v>0</v>
      </c>
      <c r="MQO7" s="240">
        <f>'Inbound SOS &amp; EOD'!NEU29</f>
        <v>0</v>
      </c>
      <c r="MQP7" s="240">
        <f>'Inbound SOS &amp; EOD'!NEV29</f>
        <v>0</v>
      </c>
      <c r="MQQ7" s="240">
        <f>'Inbound SOS &amp; EOD'!NEW29</f>
        <v>0</v>
      </c>
      <c r="MQR7" s="240">
        <f>'Inbound SOS &amp; EOD'!NEX29</f>
        <v>0</v>
      </c>
      <c r="MQS7" s="240">
        <f>'Inbound SOS &amp; EOD'!NEY29</f>
        <v>0</v>
      </c>
      <c r="MQT7" s="240">
        <f>'Inbound SOS &amp; EOD'!NEZ29</f>
        <v>0</v>
      </c>
      <c r="MQU7" s="240">
        <f>'Inbound SOS &amp; EOD'!NFA29</f>
        <v>0</v>
      </c>
      <c r="MQV7" s="240">
        <f>'Inbound SOS &amp; EOD'!NFB29</f>
        <v>0</v>
      </c>
      <c r="MQW7" s="240">
        <f>'Inbound SOS &amp; EOD'!NFC29</f>
        <v>0</v>
      </c>
      <c r="MQX7" s="240">
        <f>'Inbound SOS &amp; EOD'!NFD29</f>
        <v>0</v>
      </c>
      <c r="MQY7" s="240">
        <f>'Inbound SOS &amp; EOD'!NFE29</f>
        <v>0</v>
      </c>
      <c r="MQZ7" s="240">
        <f>'Inbound SOS &amp; EOD'!NFF29</f>
        <v>0</v>
      </c>
      <c r="MRA7" s="240">
        <f>'Inbound SOS &amp; EOD'!NFG29</f>
        <v>0</v>
      </c>
      <c r="MRB7" s="240">
        <f>'Inbound SOS &amp; EOD'!NFH29</f>
        <v>0</v>
      </c>
      <c r="MRC7" s="240">
        <f>'Inbound SOS &amp; EOD'!NFI29</f>
        <v>0</v>
      </c>
      <c r="MRD7" s="240">
        <f>'Inbound SOS &amp; EOD'!NFJ29</f>
        <v>0</v>
      </c>
      <c r="MRE7" s="240">
        <f>'Inbound SOS &amp; EOD'!NFK29</f>
        <v>0</v>
      </c>
      <c r="MRF7" s="240">
        <f>'Inbound SOS &amp; EOD'!NFL29</f>
        <v>0</v>
      </c>
      <c r="MRG7" s="240">
        <f>'Inbound SOS &amp; EOD'!NFM29</f>
        <v>0</v>
      </c>
      <c r="MRH7" s="240">
        <f>'Inbound SOS &amp; EOD'!NFN29</f>
        <v>0</v>
      </c>
      <c r="MRI7" s="240">
        <f>'Inbound SOS &amp; EOD'!NFO29</f>
        <v>0</v>
      </c>
      <c r="MRJ7" s="240">
        <f>'Inbound SOS &amp; EOD'!NFP29</f>
        <v>0</v>
      </c>
      <c r="MRK7" s="240">
        <f>'Inbound SOS &amp; EOD'!NFQ29</f>
        <v>0</v>
      </c>
      <c r="MRL7" s="240">
        <f>'Inbound SOS &amp; EOD'!NFR29</f>
        <v>0</v>
      </c>
      <c r="MRM7" s="240">
        <f>'Inbound SOS &amp; EOD'!NFS29</f>
        <v>0</v>
      </c>
      <c r="MRN7" s="240">
        <f>'Inbound SOS &amp; EOD'!NFT29</f>
        <v>0</v>
      </c>
      <c r="MRO7" s="240">
        <f>'Inbound SOS &amp; EOD'!NFU29</f>
        <v>0</v>
      </c>
      <c r="MRP7" s="240">
        <f>'Inbound SOS &amp; EOD'!NFV29</f>
        <v>0</v>
      </c>
      <c r="MRQ7" s="240">
        <f>'Inbound SOS &amp; EOD'!NFW29</f>
        <v>0</v>
      </c>
      <c r="MRR7" s="240">
        <f>'Inbound SOS &amp; EOD'!NFX29</f>
        <v>0</v>
      </c>
      <c r="MRS7" s="240">
        <f>'Inbound SOS &amp; EOD'!NFY29</f>
        <v>0</v>
      </c>
      <c r="MRT7" s="240">
        <f>'Inbound SOS &amp; EOD'!NFZ29</f>
        <v>0</v>
      </c>
      <c r="MRU7" s="240">
        <f>'Inbound SOS &amp; EOD'!NGA29</f>
        <v>0</v>
      </c>
      <c r="MRV7" s="240">
        <f>'Inbound SOS &amp; EOD'!NGB29</f>
        <v>0</v>
      </c>
      <c r="MRW7" s="240">
        <f>'Inbound SOS &amp; EOD'!NGC29</f>
        <v>0</v>
      </c>
      <c r="MRX7" s="240">
        <f>'Inbound SOS &amp; EOD'!NGD29</f>
        <v>0</v>
      </c>
      <c r="MRY7" s="240">
        <f>'Inbound SOS &amp; EOD'!NGE29</f>
        <v>0</v>
      </c>
      <c r="MRZ7" s="240">
        <f>'Inbound SOS &amp; EOD'!NGF29</f>
        <v>0</v>
      </c>
      <c r="MSA7" s="240">
        <f>'Inbound SOS &amp; EOD'!NGG29</f>
        <v>0</v>
      </c>
      <c r="MSB7" s="240">
        <f>'Inbound SOS &amp; EOD'!NGH29</f>
        <v>0</v>
      </c>
      <c r="MSC7" s="240">
        <f>'Inbound SOS &amp; EOD'!NGI29</f>
        <v>0</v>
      </c>
      <c r="MSD7" s="240">
        <f>'Inbound SOS &amp; EOD'!NGJ29</f>
        <v>0</v>
      </c>
      <c r="MSE7" s="240">
        <f>'Inbound SOS &amp; EOD'!NGK29</f>
        <v>0</v>
      </c>
      <c r="MSF7" s="240">
        <f>'Inbound SOS &amp; EOD'!NGL29</f>
        <v>0</v>
      </c>
      <c r="MSG7" s="240">
        <f>'Inbound SOS &amp; EOD'!NGM29</f>
        <v>0</v>
      </c>
      <c r="MSH7" s="240">
        <f>'Inbound SOS &amp; EOD'!NGN29</f>
        <v>0</v>
      </c>
      <c r="MSI7" s="240">
        <f>'Inbound SOS &amp; EOD'!NGO29</f>
        <v>0</v>
      </c>
      <c r="MSJ7" s="240">
        <f>'Inbound SOS &amp; EOD'!NGP29</f>
        <v>0</v>
      </c>
      <c r="MSK7" s="240">
        <f>'Inbound SOS &amp; EOD'!NGQ29</f>
        <v>0</v>
      </c>
      <c r="MSL7" s="240">
        <f>'Inbound SOS &amp; EOD'!NGR29</f>
        <v>0</v>
      </c>
      <c r="MSM7" s="240">
        <f>'Inbound SOS &amp; EOD'!NGS29</f>
        <v>0</v>
      </c>
      <c r="MSN7" s="240">
        <f>'Inbound SOS &amp; EOD'!NGT29</f>
        <v>0</v>
      </c>
      <c r="MSO7" s="240">
        <f>'Inbound SOS &amp; EOD'!NGU29</f>
        <v>0</v>
      </c>
      <c r="MSP7" s="240">
        <f>'Inbound SOS &amp; EOD'!NGV29</f>
        <v>0</v>
      </c>
      <c r="MSQ7" s="240">
        <f>'Inbound SOS &amp; EOD'!NGW29</f>
        <v>0</v>
      </c>
      <c r="MSR7" s="240">
        <f>'Inbound SOS &amp; EOD'!NGX29</f>
        <v>0</v>
      </c>
      <c r="MSS7" s="240">
        <f>'Inbound SOS &amp; EOD'!NGY29</f>
        <v>0</v>
      </c>
      <c r="MST7" s="240">
        <f>'Inbound SOS &amp; EOD'!NGZ29</f>
        <v>0</v>
      </c>
      <c r="MSU7" s="240">
        <f>'Inbound SOS &amp; EOD'!NHA29</f>
        <v>0</v>
      </c>
      <c r="MSV7" s="240">
        <f>'Inbound SOS &amp; EOD'!NHB29</f>
        <v>0</v>
      </c>
      <c r="MSW7" s="240">
        <f>'Inbound SOS &amp; EOD'!NHC29</f>
        <v>0</v>
      </c>
      <c r="MSX7" s="240">
        <f>'Inbound SOS &amp; EOD'!NHD29</f>
        <v>0</v>
      </c>
      <c r="MSY7" s="240">
        <f>'Inbound SOS &amp; EOD'!NHE29</f>
        <v>0</v>
      </c>
      <c r="MSZ7" s="240">
        <f>'Inbound SOS &amp; EOD'!NHF29</f>
        <v>0</v>
      </c>
      <c r="MTA7" s="240">
        <f>'Inbound SOS &amp; EOD'!NHG29</f>
        <v>0</v>
      </c>
      <c r="MTB7" s="240">
        <f>'Inbound SOS &amp; EOD'!NHH29</f>
        <v>0</v>
      </c>
      <c r="MTC7" s="240">
        <f>'Inbound SOS &amp; EOD'!NHI29</f>
        <v>0</v>
      </c>
      <c r="MTD7" s="240">
        <f>'Inbound SOS &amp; EOD'!NHJ29</f>
        <v>0</v>
      </c>
      <c r="MTE7" s="240">
        <f>'Inbound SOS &amp; EOD'!NHK29</f>
        <v>0</v>
      </c>
      <c r="MTF7" s="240">
        <f>'Inbound SOS &amp; EOD'!NHL29</f>
        <v>0</v>
      </c>
      <c r="MTG7" s="240">
        <f>'Inbound SOS &amp; EOD'!NHM29</f>
        <v>0</v>
      </c>
      <c r="MTH7" s="240">
        <f>'Inbound SOS &amp; EOD'!NHN29</f>
        <v>0</v>
      </c>
      <c r="MTI7" s="240">
        <f>'Inbound SOS &amp; EOD'!NHO29</f>
        <v>0</v>
      </c>
      <c r="MTJ7" s="240">
        <f>'Inbound SOS &amp; EOD'!NHP29</f>
        <v>0</v>
      </c>
      <c r="MTK7" s="240">
        <f>'Inbound SOS &amp; EOD'!NHQ29</f>
        <v>0</v>
      </c>
      <c r="MTL7" s="240">
        <f>'Inbound SOS &amp; EOD'!NHR29</f>
        <v>0</v>
      </c>
      <c r="MTM7" s="240">
        <f>'Inbound SOS &amp; EOD'!NHS29</f>
        <v>0</v>
      </c>
      <c r="MTN7" s="240">
        <f>'Inbound SOS &amp; EOD'!NHT29</f>
        <v>0</v>
      </c>
      <c r="MTO7" s="240">
        <f>'Inbound SOS &amp; EOD'!NHU29</f>
        <v>0</v>
      </c>
      <c r="MTP7" s="240">
        <f>'Inbound SOS &amp; EOD'!NHV29</f>
        <v>0</v>
      </c>
      <c r="MTQ7" s="240">
        <f>'Inbound SOS &amp; EOD'!NHW29</f>
        <v>0</v>
      </c>
      <c r="MTR7" s="240">
        <f>'Inbound SOS &amp; EOD'!NHX29</f>
        <v>0</v>
      </c>
      <c r="MTS7" s="240">
        <f>'Inbound SOS &amp; EOD'!NHY29</f>
        <v>0</v>
      </c>
      <c r="MTT7" s="240">
        <f>'Inbound SOS &amp; EOD'!NHZ29</f>
        <v>0</v>
      </c>
      <c r="MTU7" s="240">
        <f>'Inbound SOS &amp; EOD'!NIA29</f>
        <v>0</v>
      </c>
      <c r="MTV7" s="240">
        <f>'Inbound SOS &amp; EOD'!NIB29</f>
        <v>0</v>
      </c>
      <c r="MTW7" s="240">
        <f>'Inbound SOS &amp; EOD'!NIC29</f>
        <v>0</v>
      </c>
      <c r="MTX7" s="240">
        <f>'Inbound SOS &amp; EOD'!NID29</f>
        <v>0</v>
      </c>
      <c r="MTY7" s="240">
        <f>'Inbound SOS &amp; EOD'!NIE29</f>
        <v>0</v>
      </c>
      <c r="MTZ7" s="240">
        <f>'Inbound SOS &amp; EOD'!NIF29</f>
        <v>0</v>
      </c>
      <c r="MUA7" s="240">
        <f>'Inbound SOS &amp; EOD'!NIG29</f>
        <v>0</v>
      </c>
      <c r="MUB7" s="240">
        <f>'Inbound SOS &amp; EOD'!NIH29</f>
        <v>0</v>
      </c>
      <c r="MUC7" s="240">
        <f>'Inbound SOS &amp; EOD'!NII29</f>
        <v>0</v>
      </c>
      <c r="MUD7" s="240">
        <f>'Inbound SOS &amp; EOD'!NIJ29</f>
        <v>0</v>
      </c>
      <c r="MUE7" s="240">
        <f>'Inbound SOS &amp; EOD'!NIK29</f>
        <v>0</v>
      </c>
      <c r="MUF7" s="240">
        <f>'Inbound SOS &amp; EOD'!NIL29</f>
        <v>0</v>
      </c>
      <c r="MUG7" s="240">
        <f>'Inbound SOS &amp; EOD'!NIM29</f>
        <v>0</v>
      </c>
      <c r="MUH7" s="240">
        <f>'Inbound SOS &amp; EOD'!NIN29</f>
        <v>0</v>
      </c>
      <c r="MUI7" s="240">
        <f>'Inbound SOS &amp; EOD'!NIO29</f>
        <v>0</v>
      </c>
      <c r="MUJ7" s="240">
        <f>'Inbound SOS &amp; EOD'!NIP29</f>
        <v>0</v>
      </c>
      <c r="MUK7" s="240">
        <f>'Inbound SOS &amp; EOD'!NIQ29</f>
        <v>0</v>
      </c>
      <c r="MUL7" s="240">
        <f>'Inbound SOS &amp; EOD'!NIR29</f>
        <v>0</v>
      </c>
      <c r="MUM7" s="240">
        <f>'Inbound SOS &amp; EOD'!NIS29</f>
        <v>0</v>
      </c>
      <c r="MUN7" s="240">
        <f>'Inbound SOS &amp; EOD'!NIT29</f>
        <v>0</v>
      </c>
      <c r="MUO7" s="240">
        <f>'Inbound SOS &amp; EOD'!NIU29</f>
        <v>0</v>
      </c>
      <c r="MUP7" s="240">
        <f>'Inbound SOS &amp; EOD'!NIV29</f>
        <v>0</v>
      </c>
      <c r="MUQ7" s="240">
        <f>'Inbound SOS &amp; EOD'!NIW29</f>
        <v>0</v>
      </c>
      <c r="MUR7" s="240">
        <f>'Inbound SOS &amp; EOD'!NIX29</f>
        <v>0</v>
      </c>
      <c r="MUS7" s="240">
        <f>'Inbound SOS &amp; EOD'!NIY29</f>
        <v>0</v>
      </c>
      <c r="MUT7" s="240">
        <f>'Inbound SOS &amp; EOD'!NIZ29</f>
        <v>0</v>
      </c>
      <c r="MUU7" s="240">
        <f>'Inbound SOS &amp; EOD'!NJA29</f>
        <v>0</v>
      </c>
      <c r="MUV7" s="240">
        <f>'Inbound SOS &amp; EOD'!NJB29</f>
        <v>0</v>
      </c>
      <c r="MUW7" s="240">
        <f>'Inbound SOS &amp; EOD'!NJC29</f>
        <v>0</v>
      </c>
      <c r="MUX7" s="240">
        <f>'Inbound SOS &amp; EOD'!NJD29</f>
        <v>0</v>
      </c>
      <c r="MUY7" s="240">
        <f>'Inbound SOS &amp; EOD'!NJE29</f>
        <v>0</v>
      </c>
      <c r="MUZ7" s="240">
        <f>'Inbound SOS &amp; EOD'!NJF29</f>
        <v>0</v>
      </c>
      <c r="MVA7" s="240">
        <f>'Inbound SOS &amp; EOD'!NJG29</f>
        <v>0</v>
      </c>
      <c r="MVB7" s="240">
        <f>'Inbound SOS &amp; EOD'!NJH29</f>
        <v>0</v>
      </c>
      <c r="MVC7" s="240">
        <f>'Inbound SOS &amp; EOD'!NJI29</f>
        <v>0</v>
      </c>
      <c r="MVD7" s="240">
        <f>'Inbound SOS &amp; EOD'!NJJ29</f>
        <v>0</v>
      </c>
      <c r="MVE7" s="240">
        <f>'Inbound SOS &amp; EOD'!NJK29</f>
        <v>0</v>
      </c>
      <c r="MVF7" s="240">
        <f>'Inbound SOS &amp; EOD'!NJL29</f>
        <v>0</v>
      </c>
      <c r="MVG7" s="240">
        <f>'Inbound SOS &amp; EOD'!NJM29</f>
        <v>0</v>
      </c>
      <c r="MVH7" s="240">
        <f>'Inbound SOS &amp; EOD'!NJN29</f>
        <v>0</v>
      </c>
      <c r="MVI7" s="240">
        <f>'Inbound SOS &amp; EOD'!NJO29</f>
        <v>0</v>
      </c>
      <c r="MVJ7" s="240">
        <f>'Inbound SOS &amp; EOD'!NJP29</f>
        <v>0</v>
      </c>
      <c r="MVK7" s="240">
        <f>'Inbound SOS &amp; EOD'!NJQ29</f>
        <v>0</v>
      </c>
      <c r="MVL7" s="240">
        <f>'Inbound SOS &amp; EOD'!NJR29</f>
        <v>0</v>
      </c>
      <c r="MVM7" s="240">
        <f>'Inbound SOS &amp; EOD'!NJS29</f>
        <v>0</v>
      </c>
      <c r="MVN7" s="240">
        <f>'Inbound SOS &amp; EOD'!NJT29</f>
        <v>0</v>
      </c>
      <c r="MVO7" s="240">
        <f>'Inbound SOS &amp; EOD'!NJU29</f>
        <v>0</v>
      </c>
      <c r="MVP7" s="240">
        <f>'Inbound SOS &amp; EOD'!NJV29</f>
        <v>0</v>
      </c>
      <c r="MVQ7" s="240">
        <f>'Inbound SOS &amp; EOD'!NJW29</f>
        <v>0</v>
      </c>
      <c r="MVR7" s="240">
        <f>'Inbound SOS &amp; EOD'!NJX29</f>
        <v>0</v>
      </c>
      <c r="MVS7" s="240">
        <f>'Inbound SOS &amp; EOD'!NJY29</f>
        <v>0</v>
      </c>
      <c r="MVT7" s="240">
        <f>'Inbound SOS &amp; EOD'!NJZ29</f>
        <v>0</v>
      </c>
      <c r="MVU7" s="240">
        <f>'Inbound SOS &amp; EOD'!NKA29</f>
        <v>0</v>
      </c>
      <c r="MVV7" s="240">
        <f>'Inbound SOS &amp; EOD'!NKB29</f>
        <v>0</v>
      </c>
      <c r="MVW7" s="240">
        <f>'Inbound SOS &amp; EOD'!NKC29</f>
        <v>0</v>
      </c>
      <c r="MVX7" s="240">
        <f>'Inbound SOS &amp; EOD'!NKD29</f>
        <v>0</v>
      </c>
      <c r="MVY7" s="240">
        <f>'Inbound SOS &amp; EOD'!NKE29</f>
        <v>0</v>
      </c>
      <c r="MVZ7" s="240">
        <f>'Inbound SOS &amp; EOD'!NKF29</f>
        <v>0</v>
      </c>
      <c r="MWA7" s="240">
        <f>'Inbound SOS &amp; EOD'!NKG29</f>
        <v>0</v>
      </c>
      <c r="MWB7" s="240">
        <f>'Inbound SOS &amp; EOD'!NKH29</f>
        <v>0</v>
      </c>
      <c r="MWC7" s="240">
        <f>'Inbound SOS &amp; EOD'!NKI29</f>
        <v>0</v>
      </c>
      <c r="MWD7" s="240">
        <f>'Inbound SOS &amp; EOD'!NKJ29</f>
        <v>0</v>
      </c>
      <c r="MWE7" s="240">
        <f>'Inbound SOS &amp; EOD'!NKK29</f>
        <v>0</v>
      </c>
      <c r="MWF7" s="240">
        <f>'Inbound SOS &amp; EOD'!NKL29</f>
        <v>0</v>
      </c>
      <c r="MWG7" s="240">
        <f>'Inbound SOS &amp; EOD'!NKM29</f>
        <v>0</v>
      </c>
      <c r="MWH7" s="240">
        <f>'Inbound SOS &amp; EOD'!NKN29</f>
        <v>0</v>
      </c>
      <c r="MWI7" s="240">
        <f>'Inbound SOS &amp; EOD'!NKO29</f>
        <v>0</v>
      </c>
      <c r="MWJ7" s="240">
        <f>'Inbound SOS &amp; EOD'!NKP29</f>
        <v>0</v>
      </c>
      <c r="MWK7" s="240">
        <f>'Inbound SOS &amp; EOD'!NKQ29</f>
        <v>0</v>
      </c>
      <c r="MWL7" s="240">
        <f>'Inbound SOS &amp; EOD'!NKR29</f>
        <v>0</v>
      </c>
      <c r="MWM7" s="240">
        <f>'Inbound SOS &amp; EOD'!NKS29</f>
        <v>0</v>
      </c>
      <c r="MWN7" s="240">
        <f>'Inbound SOS &amp; EOD'!NKT29</f>
        <v>0</v>
      </c>
      <c r="MWO7" s="240">
        <f>'Inbound SOS &amp; EOD'!NKU29</f>
        <v>0</v>
      </c>
      <c r="MWP7" s="240">
        <f>'Inbound SOS &amp; EOD'!NKV29</f>
        <v>0</v>
      </c>
      <c r="MWQ7" s="240">
        <f>'Inbound SOS &amp; EOD'!NKW29</f>
        <v>0</v>
      </c>
      <c r="MWR7" s="240">
        <f>'Inbound SOS &amp; EOD'!NKX29</f>
        <v>0</v>
      </c>
      <c r="MWS7" s="240">
        <f>'Inbound SOS &amp; EOD'!NKY29</f>
        <v>0</v>
      </c>
      <c r="MWT7" s="240">
        <f>'Inbound SOS &amp; EOD'!NKZ29</f>
        <v>0</v>
      </c>
      <c r="MWU7" s="240">
        <f>'Inbound SOS &amp; EOD'!NLA29</f>
        <v>0</v>
      </c>
      <c r="MWV7" s="240">
        <f>'Inbound SOS &amp; EOD'!NLB29</f>
        <v>0</v>
      </c>
      <c r="MWW7" s="240">
        <f>'Inbound SOS &amp; EOD'!NLC29</f>
        <v>0</v>
      </c>
      <c r="MWX7" s="240">
        <f>'Inbound SOS &amp; EOD'!NLD29</f>
        <v>0</v>
      </c>
      <c r="MWY7" s="240">
        <f>'Inbound SOS &amp; EOD'!NLE29</f>
        <v>0</v>
      </c>
      <c r="MWZ7" s="240">
        <f>'Inbound SOS &amp; EOD'!NLF29</f>
        <v>0</v>
      </c>
      <c r="MXA7" s="240">
        <f>'Inbound SOS &amp; EOD'!NLG29</f>
        <v>0</v>
      </c>
      <c r="MXB7" s="240">
        <f>'Inbound SOS &amp; EOD'!NLH29</f>
        <v>0</v>
      </c>
      <c r="MXC7" s="240">
        <f>'Inbound SOS &amp; EOD'!NLI29</f>
        <v>0</v>
      </c>
      <c r="MXD7" s="240">
        <f>'Inbound SOS &amp; EOD'!NLJ29</f>
        <v>0</v>
      </c>
      <c r="MXE7" s="240">
        <f>'Inbound SOS &amp; EOD'!NLK29</f>
        <v>0</v>
      </c>
      <c r="MXF7" s="240">
        <f>'Inbound SOS &amp; EOD'!NLL29</f>
        <v>0</v>
      </c>
      <c r="MXG7" s="240">
        <f>'Inbound SOS &amp; EOD'!NLM29</f>
        <v>0</v>
      </c>
      <c r="MXH7" s="240">
        <f>'Inbound SOS &amp; EOD'!NLN29</f>
        <v>0</v>
      </c>
      <c r="MXI7" s="240">
        <f>'Inbound SOS &amp; EOD'!NLO29</f>
        <v>0</v>
      </c>
      <c r="MXJ7" s="240">
        <f>'Inbound SOS &amp; EOD'!NLP29</f>
        <v>0</v>
      </c>
      <c r="MXK7" s="240">
        <f>'Inbound SOS &amp; EOD'!NLQ29</f>
        <v>0</v>
      </c>
      <c r="MXL7" s="240">
        <f>'Inbound SOS &amp; EOD'!NLR29</f>
        <v>0</v>
      </c>
      <c r="MXM7" s="240">
        <f>'Inbound SOS &amp; EOD'!NLS29</f>
        <v>0</v>
      </c>
      <c r="MXN7" s="240">
        <f>'Inbound SOS &amp; EOD'!NLT29</f>
        <v>0</v>
      </c>
      <c r="MXO7" s="240">
        <f>'Inbound SOS &amp; EOD'!NLU29</f>
        <v>0</v>
      </c>
      <c r="MXP7" s="240">
        <f>'Inbound SOS &amp; EOD'!NLV29</f>
        <v>0</v>
      </c>
      <c r="MXQ7" s="240">
        <f>'Inbound SOS &amp; EOD'!NLW29</f>
        <v>0</v>
      </c>
      <c r="MXR7" s="240">
        <f>'Inbound SOS &amp; EOD'!NLX29</f>
        <v>0</v>
      </c>
      <c r="MXS7" s="240">
        <f>'Inbound SOS &amp; EOD'!NLY29</f>
        <v>0</v>
      </c>
      <c r="MXT7" s="240">
        <f>'Inbound SOS &amp; EOD'!NLZ29</f>
        <v>0</v>
      </c>
      <c r="MXU7" s="240">
        <f>'Inbound SOS &amp; EOD'!NMA29</f>
        <v>0</v>
      </c>
      <c r="MXV7" s="240">
        <f>'Inbound SOS &amp; EOD'!NMB29</f>
        <v>0</v>
      </c>
      <c r="MXW7" s="240">
        <f>'Inbound SOS &amp; EOD'!NMC29</f>
        <v>0</v>
      </c>
      <c r="MXX7" s="240">
        <f>'Inbound SOS &amp; EOD'!NMD29</f>
        <v>0</v>
      </c>
      <c r="MXY7" s="240">
        <f>'Inbound SOS &amp; EOD'!NME29</f>
        <v>0</v>
      </c>
      <c r="MXZ7" s="240">
        <f>'Inbound SOS &amp; EOD'!NMF29</f>
        <v>0</v>
      </c>
      <c r="MYA7" s="240">
        <f>'Inbound SOS &amp; EOD'!NMG29</f>
        <v>0</v>
      </c>
      <c r="MYB7" s="240">
        <f>'Inbound SOS &amp; EOD'!NMH29</f>
        <v>0</v>
      </c>
      <c r="MYC7" s="240">
        <f>'Inbound SOS &amp; EOD'!NMI29</f>
        <v>0</v>
      </c>
      <c r="MYD7" s="240">
        <f>'Inbound SOS &amp; EOD'!NMJ29</f>
        <v>0</v>
      </c>
      <c r="MYE7" s="240">
        <f>'Inbound SOS &amp; EOD'!NMK29</f>
        <v>0</v>
      </c>
      <c r="MYF7" s="240">
        <f>'Inbound SOS &amp; EOD'!NML29</f>
        <v>0</v>
      </c>
      <c r="MYG7" s="240">
        <f>'Inbound SOS &amp; EOD'!NMM29</f>
        <v>0</v>
      </c>
      <c r="MYH7" s="240">
        <f>'Inbound SOS &amp; EOD'!NMN29</f>
        <v>0</v>
      </c>
      <c r="MYI7" s="240">
        <f>'Inbound SOS &amp; EOD'!NMO29</f>
        <v>0</v>
      </c>
      <c r="MYJ7" s="240">
        <f>'Inbound SOS &amp; EOD'!NMP29</f>
        <v>0</v>
      </c>
      <c r="MYK7" s="240">
        <f>'Inbound SOS &amp; EOD'!NMQ29</f>
        <v>0</v>
      </c>
      <c r="MYL7" s="240">
        <f>'Inbound SOS &amp; EOD'!NMR29</f>
        <v>0</v>
      </c>
      <c r="MYM7" s="240">
        <f>'Inbound SOS &amp; EOD'!NMS29</f>
        <v>0</v>
      </c>
      <c r="MYN7" s="240">
        <f>'Inbound SOS &amp; EOD'!NMT29</f>
        <v>0</v>
      </c>
      <c r="MYO7" s="240">
        <f>'Inbound SOS &amp; EOD'!NMU29</f>
        <v>0</v>
      </c>
      <c r="MYP7" s="240">
        <f>'Inbound SOS &amp; EOD'!NMV29</f>
        <v>0</v>
      </c>
      <c r="MYQ7" s="240">
        <f>'Inbound SOS &amp; EOD'!NMW29</f>
        <v>0</v>
      </c>
      <c r="MYR7" s="240">
        <f>'Inbound SOS &amp; EOD'!NMX29</f>
        <v>0</v>
      </c>
      <c r="MYS7" s="240">
        <f>'Inbound SOS &amp; EOD'!NMY29</f>
        <v>0</v>
      </c>
      <c r="MYT7" s="240">
        <f>'Inbound SOS &amp; EOD'!NMZ29</f>
        <v>0</v>
      </c>
      <c r="MYU7" s="240">
        <f>'Inbound SOS &amp; EOD'!NNA29</f>
        <v>0</v>
      </c>
      <c r="MYV7" s="240">
        <f>'Inbound SOS &amp; EOD'!NNB29</f>
        <v>0</v>
      </c>
      <c r="MYW7" s="240">
        <f>'Inbound SOS &amp; EOD'!NNC29</f>
        <v>0</v>
      </c>
      <c r="MYX7" s="240">
        <f>'Inbound SOS &amp; EOD'!NND29</f>
        <v>0</v>
      </c>
      <c r="MYY7" s="240">
        <f>'Inbound SOS &amp; EOD'!NNE29</f>
        <v>0</v>
      </c>
      <c r="MYZ7" s="240">
        <f>'Inbound SOS &amp; EOD'!NNF29</f>
        <v>0</v>
      </c>
      <c r="MZA7" s="240">
        <f>'Inbound SOS &amp; EOD'!NNG29</f>
        <v>0</v>
      </c>
      <c r="MZB7" s="240">
        <f>'Inbound SOS &amp; EOD'!NNH29</f>
        <v>0</v>
      </c>
      <c r="MZC7" s="240">
        <f>'Inbound SOS &amp; EOD'!NNI29</f>
        <v>0</v>
      </c>
      <c r="MZD7" s="240">
        <f>'Inbound SOS &amp; EOD'!NNJ29</f>
        <v>0</v>
      </c>
      <c r="MZE7" s="240">
        <f>'Inbound SOS &amp; EOD'!NNK29</f>
        <v>0</v>
      </c>
      <c r="MZF7" s="240">
        <f>'Inbound SOS &amp; EOD'!NNL29</f>
        <v>0</v>
      </c>
      <c r="MZG7" s="240">
        <f>'Inbound SOS &amp; EOD'!NNM29</f>
        <v>0</v>
      </c>
      <c r="MZH7" s="240">
        <f>'Inbound SOS &amp; EOD'!NNN29</f>
        <v>0</v>
      </c>
      <c r="MZI7" s="240">
        <f>'Inbound SOS &amp; EOD'!NNO29</f>
        <v>0</v>
      </c>
      <c r="MZJ7" s="240">
        <f>'Inbound SOS &amp; EOD'!NNP29</f>
        <v>0</v>
      </c>
      <c r="MZK7" s="240">
        <f>'Inbound SOS &amp; EOD'!NNQ29</f>
        <v>0</v>
      </c>
      <c r="MZL7" s="240">
        <f>'Inbound SOS &amp; EOD'!NNR29</f>
        <v>0</v>
      </c>
      <c r="MZM7" s="240">
        <f>'Inbound SOS &amp; EOD'!NNS29</f>
        <v>0</v>
      </c>
      <c r="MZN7" s="240">
        <f>'Inbound SOS &amp; EOD'!NNT29</f>
        <v>0</v>
      </c>
      <c r="MZO7" s="240">
        <f>'Inbound SOS &amp; EOD'!NNU29</f>
        <v>0</v>
      </c>
      <c r="MZP7" s="240">
        <f>'Inbound SOS &amp; EOD'!NNV29</f>
        <v>0</v>
      </c>
      <c r="MZQ7" s="240">
        <f>'Inbound SOS &amp; EOD'!NNW29</f>
        <v>0</v>
      </c>
      <c r="MZR7" s="240">
        <f>'Inbound SOS &amp; EOD'!NNX29</f>
        <v>0</v>
      </c>
      <c r="MZS7" s="240">
        <f>'Inbound SOS &amp; EOD'!NNY29</f>
        <v>0</v>
      </c>
      <c r="MZT7" s="240">
        <f>'Inbound SOS &amp; EOD'!NNZ29</f>
        <v>0</v>
      </c>
      <c r="MZU7" s="240">
        <f>'Inbound SOS &amp; EOD'!NOA29</f>
        <v>0</v>
      </c>
      <c r="MZV7" s="240">
        <f>'Inbound SOS &amp; EOD'!NOB29</f>
        <v>0</v>
      </c>
      <c r="MZW7" s="240">
        <f>'Inbound SOS &amp; EOD'!NOC29</f>
        <v>0</v>
      </c>
      <c r="MZX7" s="240">
        <f>'Inbound SOS &amp; EOD'!NOD29</f>
        <v>0</v>
      </c>
      <c r="MZY7" s="240">
        <f>'Inbound SOS &amp; EOD'!NOE29</f>
        <v>0</v>
      </c>
      <c r="MZZ7" s="240">
        <f>'Inbound SOS &amp; EOD'!NOF29</f>
        <v>0</v>
      </c>
      <c r="NAA7" s="240">
        <f>'Inbound SOS &amp; EOD'!NOG29</f>
        <v>0</v>
      </c>
      <c r="NAB7" s="240">
        <f>'Inbound SOS &amp; EOD'!NOH29</f>
        <v>0</v>
      </c>
      <c r="NAC7" s="240">
        <f>'Inbound SOS &amp; EOD'!NOI29</f>
        <v>0</v>
      </c>
      <c r="NAD7" s="240">
        <f>'Inbound SOS &amp; EOD'!NOJ29</f>
        <v>0</v>
      </c>
      <c r="NAE7" s="240">
        <f>'Inbound SOS &amp; EOD'!NOK29</f>
        <v>0</v>
      </c>
      <c r="NAF7" s="240">
        <f>'Inbound SOS &amp; EOD'!NOL29</f>
        <v>0</v>
      </c>
      <c r="NAG7" s="240">
        <f>'Inbound SOS &amp; EOD'!NOM29</f>
        <v>0</v>
      </c>
      <c r="NAH7" s="240">
        <f>'Inbound SOS &amp; EOD'!NON29</f>
        <v>0</v>
      </c>
      <c r="NAI7" s="240">
        <f>'Inbound SOS &amp; EOD'!NOO29</f>
        <v>0</v>
      </c>
      <c r="NAJ7" s="240">
        <f>'Inbound SOS &amp; EOD'!NOP29</f>
        <v>0</v>
      </c>
      <c r="NAK7" s="240">
        <f>'Inbound SOS &amp; EOD'!NOQ29</f>
        <v>0</v>
      </c>
      <c r="NAL7" s="240">
        <f>'Inbound SOS &amp; EOD'!NOR29</f>
        <v>0</v>
      </c>
      <c r="NAM7" s="240">
        <f>'Inbound SOS &amp; EOD'!NOS29</f>
        <v>0</v>
      </c>
      <c r="NAN7" s="240">
        <f>'Inbound SOS &amp; EOD'!NOT29</f>
        <v>0</v>
      </c>
      <c r="NAO7" s="240">
        <f>'Inbound SOS &amp; EOD'!NOU29</f>
        <v>0</v>
      </c>
      <c r="NAP7" s="240">
        <f>'Inbound SOS &amp; EOD'!NOV29</f>
        <v>0</v>
      </c>
      <c r="NAQ7" s="240">
        <f>'Inbound SOS &amp; EOD'!NOW29</f>
        <v>0</v>
      </c>
      <c r="NAR7" s="240">
        <f>'Inbound SOS &amp; EOD'!NOX29</f>
        <v>0</v>
      </c>
      <c r="NAS7" s="240">
        <f>'Inbound SOS &amp; EOD'!NOY29</f>
        <v>0</v>
      </c>
      <c r="NAT7" s="240">
        <f>'Inbound SOS &amp; EOD'!NOZ29</f>
        <v>0</v>
      </c>
      <c r="NAU7" s="240">
        <f>'Inbound SOS &amp; EOD'!NPA29</f>
        <v>0</v>
      </c>
      <c r="NAV7" s="240">
        <f>'Inbound SOS &amp; EOD'!NPB29</f>
        <v>0</v>
      </c>
      <c r="NAW7" s="240">
        <f>'Inbound SOS &amp; EOD'!NPC29</f>
        <v>0</v>
      </c>
      <c r="NAX7" s="240">
        <f>'Inbound SOS &amp; EOD'!NPD29</f>
        <v>0</v>
      </c>
      <c r="NAY7" s="240">
        <f>'Inbound SOS &amp; EOD'!NPE29</f>
        <v>0</v>
      </c>
      <c r="NAZ7" s="240">
        <f>'Inbound SOS &amp; EOD'!NPF29</f>
        <v>0</v>
      </c>
      <c r="NBA7" s="240">
        <f>'Inbound SOS &amp; EOD'!NPG29</f>
        <v>0</v>
      </c>
      <c r="NBB7" s="240">
        <f>'Inbound SOS &amp; EOD'!NPH29</f>
        <v>0</v>
      </c>
      <c r="NBC7" s="240">
        <f>'Inbound SOS &amp; EOD'!NPI29</f>
        <v>0</v>
      </c>
      <c r="NBD7" s="240">
        <f>'Inbound SOS &amp; EOD'!NPJ29</f>
        <v>0</v>
      </c>
      <c r="NBE7" s="240">
        <f>'Inbound SOS &amp; EOD'!NPK29</f>
        <v>0</v>
      </c>
      <c r="NBF7" s="240">
        <f>'Inbound SOS &amp; EOD'!NPL29</f>
        <v>0</v>
      </c>
      <c r="NBG7" s="240">
        <f>'Inbound SOS &amp; EOD'!NPM29</f>
        <v>0</v>
      </c>
      <c r="NBH7" s="240">
        <f>'Inbound SOS &amp; EOD'!NPN29</f>
        <v>0</v>
      </c>
      <c r="NBI7" s="240">
        <f>'Inbound SOS &amp; EOD'!NPO29</f>
        <v>0</v>
      </c>
      <c r="NBJ7" s="240">
        <f>'Inbound SOS &amp; EOD'!NPP29</f>
        <v>0</v>
      </c>
      <c r="NBK7" s="240">
        <f>'Inbound SOS &amp; EOD'!NPQ29</f>
        <v>0</v>
      </c>
      <c r="NBL7" s="240">
        <f>'Inbound SOS &amp; EOD'!NPR29</f>
        <v>0</v>
      </c>
      <c r="NBM7" s="240">
        <f>'Inbound SOS &amp; EOD'!NPS29</f>
        <v>0</v>
      </c>
      <c r="NBN7" s="240">
        <f>'Inbound SOS &amp; EOD'!NPT29</f>
        <v>0</v>
      </c>
      <c r="NBO7" s="240">
        <f>'Inbound SOS &amp; EOD'!NPU29</f>
        <v>0</v>
      </c>
      <c r="NBP7" s="240">
        <f>'Inbound SOS &amp; EOD'!NPV29</f>
        <v>0</v>
      </c>
      <c r="NBQ7" s="240">
        <f>'Inbound SOS &amp; EOD'!NPW29</f>
        <v>0</v>
      </c>
      <c r="NBR7" s="240">
        <f>'Inbound SOS &amp; EOD'!NPX29</f>
        <v>0</v>
      </c>
      <c r="NBS7" s="240">
        <f>'Inbound SOS &amp; EOD'!NPY29</f>
        <v>0</v>
      </c>
      <c r="NBT7" s="240">
        <f>'Inbound SOS &amp; EOD'!NPZ29</f>
        <v>0</v>
      </c>
      <c r="NBU7" s="240">
        <f>'Inbound SOS &amp; EOD'!NQA29</f>
        <v>0</v>
      </c>
      <c r="NBV7" s="240">
        <f>'Inbound SOS &amp; EOD'!NQB29</f>
        <v>0</v>
      </c>
      <c r="NBW7" s="240">
        <f>'Inbound SOS &amp; EOD'!NQC29</f>
        <v>0</v>
      </c>
      <c r="NBX7" s="240">
        <f>'Inbound SOS &amp; EOD'!NQD29</f>
        <v>0</v>
      </c>
      <c r="NBY7" s="240">
        <f>'Inbound SOS &amp; EOD'!NQE29</f>
        <v>0</v>
      </c>
      <c r="NBZ7" s="240">
        <f>'Inbound SOS &amp; EOD'!NQF29</f>
        <v>0</v>
      </c>
      <c r="NCA7" s="240">
        <f>'Inbound SOS &amp; EOD'!NQG29</f>
        <v>0</v>
      </c>
      <c r="NCB7" s="240">
        <f>'Inbound SOS &amp; EOD'!NQH29</f>
        <v>0</v>
      </c>
      <c r="NCC7" s="240">
        <f>'Inbound SOS &amp; EOD'!NQI29</f>
        <v>0</v>
      </c>
      <c r="NCD7" s="240">
        <f>'Inbound SOS &amp; EOD'!NQJ29</f>
        <v>0</v>
      </c>
      <c r="NCE7" s="240">
        <f>'Inbound SOS &amp; EOD'!NQK29</f>
        <v>0</v>
      </c>
      <c r="NCF7" s="240">
        <f>'Inbound SOS &amp; EOD'!NQL29</f>
        <v>0</v>
      </c>
      <c r="NCG7" s="240">
        <f>'Inbound SOS &amp; EOD'!NQM29</f>
        <v>0</v>
      </c>
      <c r="NCH7" s="240">
        <f>'Inbound SOS &amp; EOD'!NQN29</f>
        <v>0</v>
      </c>
      <c r="NCI7" s="240">
        <f>'Inbound SOS &amp; EOD'!NQO29</f>
        <v>0</v>
      </c>
      <c r="NCJ7" s="240">
        <f>'Inbound SOS &amp; EOD'!NQP29</f>
        <v>0</v>
      </c>
      <c r="NCK7" s="240">
        <f>'Inbound SOS &amp; EOD'!NQQ29</f>
        <v>0</v>
      </c>
      <c r="NCL7" s="240">
        <f>'Inbound SOS &amp; EOD'!NQR29</f>
        <v>0</v>
      </c>
      <c r="NCM7" s="240">
        <f>'Inbound SOS &amp; EOD'!NQS29</f>
        <v>0</v>
      </c>
      <c r="NCN7" s="240">
        <f>'Inbound SOS &amp; EOD'!NQT29</f>
        <v>0</v>
      </c>
      <c r="NCO7" s="240">
        <f>'Inbound SOS &amp; EOD'!NQU29</f>
        <v>0</v>
      </c>
      <c r="NCP7" s="240">
        <f>'Inbound SOS &amp; EOD'!NQV29</f>
        <v>0</v>
      </c>
      <c r="NCQ7" s="240">
        <f>'Inbound SOS &amp; EOD'!NQW29</f>
        <v>0</v>
      </c>
      <c r="NCR7" s="240">
        <f>'Inbound SOS &amp; EOD'!NQX29</f>
        <v>0</v>
      </c>
      <c r="NCS7" s="240">
        <f>'Inbound SOS &amp; EOD'!NQY29</f>
        <v>0</v>
      </c>
      <c r="NCT7" s="240">
        <f>'Inbound SOS &amp; EOD'!NQZ29</f>
        <v>0</v>
      </c>
      <c r="NCU7" s="240">
        <f>'Inbound SOS &amp; EOD'!NRA29</f>
        <v>0</v>
      </c>
      <c r="NCV7" s="240">
        <f>'Inbound SOS &amp; EOD'!NRB29</f>
        <v>0</v>
      </c>
      <c r="NCW7" s="240">
        <f>'Inbound SOS &amp; EOD'!NRC29</f>
        <v>0</v>
      </c>
      <c r="NCX7" s="240">
        <f>'Inbound SOS &amp; EOD'!NRD29</f>
        <v>0</v>
      </c>
      <c r="NCY7" s="240">
        <f>'Inbound SOS &amp; EOD'!NRE29</f>
        <v>0</v>
      </c>
      <c r="NCZ7" s="240">
        <f>'Inbound SOS &amp; EOD'!NRF29</f>
        <v>0</v>
      </c>
      <c r="NDA7" s="240">
        <f>'Inbound SOS &amp; EOD'!NRG29</f>
        <v>0</v>
      </c>
      <c r="NDB7" s="240">
        <f>'Inbound SOS &amp; EOD'!NRH29</f>
        <v>0</v>
      </c>
      <c r="NDC7" s="240">
        <f>'Inbound SOS &amp; EOD'!NRI29</f>
        <v>0</v>
      </c>
      <c r="NDD7" s="240">
        <f>'Inbound SOS &amp; EOD'!NRJ29</f>
        <v>0</v>
      </c>
      <c r="NDE7" s="240">
        <f>'Inbound SOS &amp; EOD'!NRK29</f>
        <v>0</v>
      </c>
      <c r="NDF7" s="240">
        <f>'Inbound SOS &amp; EOD'!NRL29</f>
        <v>0</v>
      </c>
      <c r="NDG7" s="240">
        <f>'Inbound SOS &amp; EOD'!NRM29</f>
        <v>0</v>
      </c>
      <c r="NDH7" s="240">
        <f>'Inbound SOS &amp; EOD'!NRN29</f>
        <v>0</v>
      </c>
      <c r="NDI7" s="240">
        <f>'Inbound SOS &amp; EOD'!NRO29</f>
        <v>0</v>
      </c>
      <c r="NDJ7" s="240">
        <f>'Inbound SOS &amp; EOD'!NRP29</f>
        <v>0</v>
      </c>
      <c r="NDK7" s="240">
        <f>'Inbound SOS &amp; EOD'!NRQ29</f>
        <v>0</v>
      </c>
      <c r="NDL7" s="240">
        <f>'Inbound SOS &amp; EOD'!NRR29</f>
        <v>0</v>
      </c>
      <c r="NDM7" s="240">
        <f>'Inbound SOS &amp; EOD'!NRS29</f>
        <v>0</v>
      </c>
      <c r="NDN7" s="240">
        <f>'Inbound SOS &amp; EOD'!NRT29</f>
        <v>0</v>
      </c>
      <c r="NDO7" s="240">
        <f>'Inbound SOS &amp; EOD'!NRU29</f>
        <v>0</v>
      </c>
      <c r="NDP7" s="240">
        <f>'Inbound SOS &amp; EOD'!NRV29</f>
        <v>0</v>
      </c>
      <c r="NDQ7" s="240">
        <f>'Inbound SOS &amp; EOD'!NRW29</f>
        <v>0</v>
      </c>
      <c r="NDR7" s="240">
        <f>'Inbound SOS &amp; EOD'!NRX29</f>
        <v>0</v>
      </c>
      <c r="NDS7" s="240">
        <f>'Inbound SOS &amp; EOD'!NRY29</f>
        <v>0</v>
      </c>
      <c r="NDT7" s="240">
        <f>'Inbound SOS &amp; EOD'!NRZ29</f>
        <v>0</v>
      </c>
      <c r="NDU7" s="240">
        <f>'Inbound SOS &amp; EOD'!NSA29</f>
        <v>0</v>
      </c>
      <c r="NDV7" s="240">
        <f>'Inbound SOS &amp; EOD'!NSB29</f>
        <v>0</v>
      </c>
      <c r="NDW7" s="240">
        <f>'Inbound SOS &amp; EOD'!NSC29</f>
        <v>0</v>
      </c>
      <c r="NDX7" s="240">
        <f>'Inbound SOS &amp; EOD'!NSD29</f>
        <v>0</v>
      </c>
      <c r="NDY7" s="240">
        <f>'Inbound SOS &amp; EOD'!NSE29</f>
        <v>0</v>
      </c>
      <c r="NDZ7" s="240">
        <f>'Inbound SOS &amp; EOD'!NSF29</f>
        <v>0</v>
      </c>
      <c r="NEA7" s="240">
        <f>'Inbound SOS &amp; EOD'!NSG29</f>
        <v>0</v>
      </c>
      <c r="NEB7" s="240">
        <f>'Inbound SOS &amp; EOD'!NSH29</f>
        <v>0</v>
      </c>
      <c r="NEC7" s="240">
        <f>'Inbound SOS &amp; EOD'!NSI29</f>
        <v>0</v>
      </c>
      <c r="NED7" s="240">
        <f>'Inbound SOS &amp; EOD'!NSJ29</f>
        <v>0</v>
      </c>
      <c r="NEE7" s="240">
        <f>'Inbound SOS &amp; EOD'!NSK29</f>
        <v>0</v>
      </c>
      <c r="NEF7" s="240">
        <f>'Inbound SOS &amp; EOD'!NSL29</f>
        <v>0</v>
      </c>
      <c r="NEG7" s="240">
        <f>'Inbound SOS &amp; EOD'!NSM29</f>
        <v>0</v>
      </c>
      <c r="NEH7" s="240">
        <f>'Inbound SOS &amp; EOD'!NSN29</f>
        <v>0</v>
      </c>
      <c r="NEI7" s="240">
        <f>'Inbound SOS &amp; EOD'!NSO29</f>
        <v>0</v>
      </c>
      <c r="NEJ7" s="240">
        <f>'Inbound SOS &amp; EOD'!NSP29</f>
        <v>0</v>
      </c>
      <c r="NEK7" s="240">
        <f>'Inbound SOS &amp; EOD'!NSQ29</f>
        <v>0</v>
      </c>
      <c r="NEL7" s="240">
        <f>'Inbound SOS &amp; EOD'!NSR29</f>
        <v>0</v>
      </c>
      <c r="NEM7" s="240">
        <f>'Inbound SOS &amp; EOD'!NSS29</f>
        <v>0</v>
      </c>
      <c r="NEN7" s="240">
        <f>'Inbound SOS &amp; EOD'!NST29</f>
        <v>0</v>
      </c>
      <c r="NEO7" s="240">
        <f>'Inbound SOS &amp; EOD'!NSU29</f>
        <v>0</v>
      </c>
      <c r="NEP7" s="240">
        <f>'Inbound SOS &amp; EOD'!NSV29</f>
        <v>0</v>
      </c>
      <c r="NEQ7" s="240">
        <f>'Inbound SOS &amp; EOD'!NSW29</f>
        <v>0</v>
      </c>
      <c r="NER7" s="240">
        <f>'Inbound SOS &amp; EOD'!NSX29</f>
        <v>0</v>
      </c>
      <c r="NES7" s="240">
        <f>'Inbound SOS &amp; EOD'!NSY29</f>
        <v>0</v>
      </c>
      <c r="NET7" s="240">
        <f>'Inbound SOS &amp; EOD'!NSZ29</f>
        <v>0</v>
      </c>
      <c r="NEU7" s="240">
        <f>'Inbound SOS &amp; EOD'!NTA29</f>
        <v>0</v>
      </c>
      <c r="NEV7" s="240">
        <f>'Inbound SOS &amp; EOD'!NTB29</f>
        <v>0</v>
      </c>
      <c r="NEW7" s="240">
        <f>'Inbound SOS &amp; EOD'!NTC29</f>
        <v>0</v>
      </c>
      <c r="NEX7" s="240">
        <f>'Inbound SOS &amp; EOD'!NTD29</f>
        <v>0</v>
      </c>
      <c r="NEY7" s="240">
        <f>'Inbound SOS &amp; EOD'!NTE29</f>
        <v>0</v>
      </c>
      <c r="NEZ7" s="240">
        <f>'Inbound SOS &amp; EOD'!NTF29</f>
        <v>0</v>
      </c>
      <c r="NFA7" s="240">
        <f>'Inbound SOS &amp; EOD'!NTG29</f>
        <v>0</v>
      </c>
      <c r="NFB7" s="240">
        <f>'Inbound SOS &amp; EOD'!NTH29</f>
        <v>0</v>
      </c>
      <c r="NFC7" s="240">
        <f>'Inbound SOS &amp; EOD'!NTI29</f>
        <v>0</v>
      </c>
      <c r="NFD7" s="240">
        <f>'Inbound SOS &amp; EOD'!NTJ29</f>
        <v>0</v>
      </c>
      <c r="NFE7" s="240">
        <f>'Inbound SOS &amp; EOD'!NTK29</f>
        <v>0</v>
      </c>
      <c r="NFF7" s="240">
        <f>'Inbound SOS &amp; EOD'!NTL29</f>
        <v>0</v>
      </c>
      <c r="NFG7" s="240">
        <f>'Inbound SOS &amp; EOD'!NTM29</f>
        <v>0</v>
      </c>
      <c r="NFH7" s="240">
        <f>'Inbound SOS &amp; EOD'!NTN29</f>
        <v>0</v>
      </c>
      <c r="NFI7" s="240">
        <f>'Inbound SOS &amp; EOD'!NTO29</f>
        <v>0</v>
      </c>
      <c r="NFJ7" s="240">
        <f>'Inbound SOS &amp; EOD'!NTP29</f>
        <v>0</v>
      </c>
      <c r="NFK7" s="240">
        <f>'Inbound SOS &amp; EOD'!NTQ29</f>
        <v>0</v>
      </c>
      <c r="NFL7" s="240">
        <f>'Inbound SOS &amp; EOD'!NTR29</f>
        <v>0</v>
      </c>
      <c r="NFM7" s="240">
        <f>'Inbound SOS &amp; EOD'!NTS29</f>
        <v>0</v>
      </c>
      <c r="NFN7" s="240">
        <f>'Inbound SOS &amp; EOD'!NTT29</f>
        <v>0</v>
      </c>
      <c r="NFO7" s="240">
        <f>'Inbound SOS &amp; EOD'!NTU29</f>
        <v>0</v>
      </c>
      <c r="NFP7" s="240">
        <f>'Inbound SOS &amp; EOD'!NTV29</f>
        <v>0</v>
      </c>
      <c r="NFQ7" s="240">
        <f>'Inbound SOS &amp; EOD'!NTW29</f>
        <v>0</v>
      </c>
      <c r="NFR7" s="240">
        <f>'Inbound SOS &amp; EOD'!NTX29</f>
        <v>0</v>
      </c>
      <c r="NFS7" s="240">
        <f>'Inbound SOS &amp; EOD'!NTY29</f>
        <v>0</v>
      </c>
      <c r="NFT7" s="240">
        <f>'Inbound SOS &amp; EOD'!NTZ29</f>
        <v>0</v>
      </c>
      <c r="NFU7" s="240">
        <f>'Inbound SOS &amp; EOD'!NUA29</f>
        <v>0</v>
      </c>
      <c r="NFV7" s="240">
        <f>'Inbound SOS &amp; EOD'!NUB29</f>
        <v>0</v>
      </c>
      <c r="NFW7" s="240">
        <f>'Inbound SOS &amp; EOD'!NUC29</f>
        <v>0</v>
      </c>
      <c r="NFX7" s="240">
        <f>'Inbound SOS &amp; EOD'!NUD29</f>
        <v>0</v>
      </c>
      <c r="NFY7" s="240">
        <f>'Inbound SOS &amp; EOD'!NUE29</f>
        <v>0</v>
      </c>
      <c r="NFZ7" s="240">
        <f>'Inbound SOS &amp; EOD'!NUF29</f>
        <v>0</v>
      </c>
      <c r="NGA7" s="240">
        <f>'Inbound SOS &amp; EOD'!NUG29</f>
        <v>0</v>
      </c>
      <c r="NGB7" s="240">
        <f>'Inbound SOS &amp; EOD'!NUH29</f>
        <v>0</v>
      </c>
      <c r="NGC7" s="240">
        <f>'Inbound SOS &amp; EOD'!NUI29</f>
        <v>0</v>
      </c>
      <c r="NGD7" s="240">
        <f>'Inbound SOS &amp; EOD'!NUJ29</f>
        <v>0</v>
      </c>
      <c r="NGE7" s="240">
        <f>'Inbound SOS &amp; EOD'!NUK29</f>
        <v>0</v>
      </c>
      <c r="NGF7" s="240">
        <f>'Inbound SOS &amp; EOD'!NUL29</f>
        <v>0</v>
      </c>
      <c r="NGG7" s="240">
        <f>'Inbound SOS &amp; EOD'!NUM29</f>
        <v>0</v>
      </c>
      <c r="NGH7" s="240">
        <f>'Inbound SOS &amp; EOD'!NUN29</f>
        <v>0</v>
      </c>
      <c r="NGI7" s="240">
        <f>'Inbound SOS &amp; EOD'!NUO29</f>
        <v>0</v>
      </c>
      <c r="NGJ7" s="240">
        <f>'Inbound SOS &amp; EOD'!NUP29</f>
        <v>0</v>
      </c>
      <c r="NGK7" s="240">
        <f>'Inbound SOS &amp; EOD'!NUQ29</f>
        <v>0</v>
      </c>
      <c r="NGL7" s="240">
        <f>'Inbound SOS &amp; EOD'!NUR29</f>
        <v>0</v>
      </c>
      <c r="NGM7" s="240">
        <f>'Inbound SOS &amp; EOD'!NUS29</f>
        <v>0</v>
      </c>
      <c r="NGN7" s="240">
        <f>'Inbound SOS &amp; EOD'!NUT29</f>
        <v>0</v>
      </c>
      <c r="NGO7" s="240">
        <f>'Inbound SOS &amp; EOD'!NUU29</f>
        <v>0</v>
      </c>
      <c r="NGP7" s="240">
        <f>'Inbound SOS &amp; EOD'!NUV29</f>
        <v>0</v>
      </c>
      <c r="NGQ7" s="240">
        <f>'Inbound SOS &amp; EOD'!NUW29</f>
        <v>0</v>
      </c>
      <c r="NGR7" s="240">
        <f>'Inbound SOS &amp; EOD'!NUX29</f>
        <v>0</v>
      </c>
      <c r="NGS7" s="240">
        <f>'Inbound SOS &amp; EOD'!NUY29</f>
        <v>0</v>
      </c>
      <c r="NGT7" s="240">
        <f>'Inbound SOS &amp; EOD'!NUZ29</f>
        <v>0</v>
      </c>
      <c r="NGU7" s="240">
        <f>'Inbound SOS &amp; EOD'!NVA29</f>
        <v>0</v>
      </c>
      <c r="NGV7" s="240">
        <f>'Inbound SOS &amp; EOD'!NVB29</f>
        <v>0</v>
      </c>
      <c r="NGW7" s="240">
        <f>'Inbound SOS &amp; EOD'!NVC29</f>
        <v>0</v>
      </c>
      <c r="NGX7" s="240">
        <f>'Inbound SOS &amp; EOD'!NVD29</f>
        <v>0</v>
      </c>
      <c r="NGY7" s="240">
        <f>'Inbound SOS &amp; EOD'!NVE29</f>
        <v>0</v>
      </c>
      <c r="NGZ7" s="240">
        <f>'Inbound SOS &amp; EOD'!NVF29</f>
        <v>0</v>
      </c>
      <c r="NHA7" s="240">
        <f>'Inbound SOS &amp; EOD'!NVG29</f>
        <v>0</v>
      </c>
      <c r="NHB7" s="240">
        <f>'Inbound SOS &amp; EOD'!NVH29</f>
        <v>0</v>
      </c>
      <c r="NHC7" s="240">
        <f>'Inbound SOS &amp; EOD'!NVI29</f>
        <v>0</v>
      </c>
      <c r="NHD7" s="240">
        <f>'Inbound SOS &amp; EOD'!NVJ29</f>
        <v>0</v>
      </c>
      <c r="NHE7" s="240">
        <f>'Inbound SOS &amp; EOD'!NVK29</f>
        <v>0</v>
      </c>
      <c r="NHF7" s="240">
        <f>'Inbound SOS &amp; EOD'!NVL29</f>
        <v>0</v>
      </c>
      <c r="NHG7" s="240">
        <f>'Inbound SOS &amp; EOD'!NVM29</f>
        <v>0</v>
      </c>
      <c r="NHH7" s="240">
        <f>'Inbound SOS &amp; EOD'!NVN29</f>
        <v>0</v>
      </c>
      <c r="NHI7" s="240">
        <f>'Inbound SOS &amp; EOD'!NVO29</f>
        <v>0</v>
      </c>
      <c r="NHJ7" s="240">
        <f>'Inbound SOS &amp; EOD'!NVP29</f>
        <v>0</v>
      </c>
      <c r="NHK7" s="240">
        <f>'Inbound SOS &amp; EOD'!NVQ29</f>
        <v>0</v>
      </c>
      <c r="NHL7" s="240">
        <f>'Inbound SOS &amp; EOD'!NVR29</f>
        <v>0</v>
      </c>
      <c r="NHM7" s="240">
        <f>'Inbound SOS &amp; EOD'!NVS29</f>
        <v>0</v>
      </c>
      <c r="NHN7" s="240">
        <f>'Inbound SOS &amp; EOD'!NVT29</f>
        <v>0</v>
      </c>
      <c r="NHO7" s="240">
        <f>'Inbound SOS &amp; EOD'!NVU29</f>
        <v>0</v>
      </c>
      <c r="NHP7" s="240">
        <f>'Inbound SOS &amp; EOD'!NVV29</f>
        <v>0</v>
      </c>
      <c r="NHQ7" s="240">
        <f>'Inbound SOS &amp; EOD'!NVW29</f>
        <v>0</v>
      </c>
      <c r="NHR7" s="240">
        <f>'Inbound SOS &amp; EOD'!NVX29</f>
        <v>0</v>
      </c>
      <c r="NHS7" s="240">
        <f>'Inbound SOS &amp; EOD'!NVY29</f>
        <v>0</v>
      </c>
      <c r="NHT7" s="240">
        <f>'Inbound SOS &amp; EOD'!NVZ29</f>
        <v>0</v>
      </c>
      <c r="NHU7" s="240">
        <f>'Inbound SOS &amp; EOD'!NWA29</f>
        <v>0</v>
      </c>
      <c r="NHV7" s="240">
        <f>'Inbound SOS &amp; EOD'!NWB29</f>
        <v>0</v>
      </c>
      <c r="NHW7" s="240">
        <f>'Inbound SOS &amp; EOD'!NWC29</f>
        <v>0</v>
      </c>
      <c r="NHX7" s="240">
        <f>'Inbound SOS &amp; EOD'!NWD29</f>
        <v>0</v>
      </c>
      <c r="NHY7" s="240">
        <f>'Inbound SOS &amp; EOD'!NWE29</f>
        <v>0</v>
      </c>
      <c r="NHZ7" s="240">
        <f>'Inbound SOS &amp; EOD'!NWF29</f>
        <v>0</v>
      </c>
      <c r="NIA7" s="240">
        <f>'Inbound SOS &amp; EOD'!NWG29</f>
        <v>0</v>
      </c>
      <c r="NIB7" s="240">
        <f>'Inbound SOS &amp; EOD'!NWH29</f>
        <v>0</v>
      </c>
      <c r="NIC7" s="240">
        <f>'Inbound SOS &amp; EOD'!NWI29</f>
        <v>0</v>
      </c>
      <c r="NID7" s="240">
        <f>'Inbound SOS &amp; EOD'!NWJ29</f>
        <v>0</v>
      </c>
      <c r="NIE7" s="240">
        <f>'Inbound SOS &amp; EOD'!NWK29</f>
        <v>0</v>
      </c>
      <c r="NIF7" s="240">
        <f>'Inbound SOS &amp; EOD'!NWL29</f>
        <v>0</v>
      </c>
      <c r="NIG7" s="240">
        <f>'Inbound SOS &amp; EOD'!NWM29</f>
        <v>0</v>
      </c>
      <c r="NIH7" s="240">
        <f>'Inbound SOS &amp; EOD'!NWN29</f>
        <v>0</v>
      </c>
      <c r="NII7" s="240">
        <f>'Inbound SOS &amp; EOD'!NWO29</f>
        <v>0</v>
      </c>
      <c r="NIJ7" s="240">
        <f>'Inbound SOS &amp; EOD'!NWP29</f>
        <v>0</v>
      </c>
      <c r="NIK7" s="240">
        <f>'Inbound SOS &amp; EOD'!NWQ29</f>
        <v>0</v>
      </c>
      <c r="NIL7" s="240">
        <f>'Inbound SOS &amp; EOD'!NWR29</f>
        <v>0</v>
      </c>
      <c r="NIM7" s="240">
        <f>'Inbound SOS &amp; EOD'!NWS29</f>
        <v>0</v>
      </c>
      <c r="NIN7" s="240">
        <f>'Inbound SOS &amp; EOD'!NWT29</f>
        <v>0</v>
      </c>
      <c r="NIO7" s="240">
        <f>'Inbound SOS &amp; EOD'!NWU29</f>
        <v>0</v>
      </c>
      <c r="NIP7" s="240">
        <f>'Inbound SOS &amp; EOD'!NWV29</f>
        <v>0</v>
      </c>
      <c r="NIQ7" s="240">
        <f>'Inbound SOS &amp; EOD'!NWW29</f>
        <v>0</v>
      </c>
      <c r="NIR7" s="240">
        <f>'Inbound SOS &amp; EOD'!NWX29</f>
        <v>0</v>
      </c>
      <c r="NIS7" s="240">
        <f>'Inbound SOS &amp; EOD'!NWY29</f>
        <v>0</v>
      </c>
      <c r="NIT7" s="240">
        <f>'Inbound SOS &amp; EOD'!NWZ29</f>
        <v>0</v>
      </c>
      <c r="NIU7" s="240">
        <f>'Inbound SOS &amp; EOD'!NXA29</f>
        <v>0</v>
      </c>
      <c r="NIV7" s="240">
        <f>'Inbound SOS &amp; EOD'!NXB29</f>
        <v>0</v>
      </c>
      <c r="NIW7" s="240">
        <f>'Inbound SOS &amp; EOD'!NXC29</f>
        <v>0</v>
      </c>
      <c r="NIX7" s="240">
        <f>'Inbound SOS &amp; EOD'!NXD29</f>
        <v>0</v>
      </c>
      <c r="NIY7" s="240">
        <f>'Inbound SOS &amp; EOD'!NXE29</f>
        <v>0</v>
      </c>
      <c r="NIZ7" s="240">
        <f>'Inbound SOS &amp; EOD'!NXF29</f>
        <v>0</v>
      </c>
      <c r="NJA7" s="240">
        <f>'Inbound SOS &amp; EOD'!NXG29</f>
        <v>0</v>
      </c>
      <c r="NJB7" s="240">
        <f>'Inbound SOS &amp; EOD'!NXH29</f>
        <v>0</v>
      </c>
      <c r="NJC7" s="240">
        <f>'Inbound SOS &amp; EOD'!NXI29</f>
        <v>0</v>
      </c>
      <c r="NJD7" s="240">
        <f>'Inbound SOS &amp; EOD'!NXJ29</f>
        <v>0</v>
      </c>
      <c r="NJE7" s="240">
        <f>'Inbound SOS &amp; EOD'!NXK29</f>
        <v>0</v>
      </c>
      <c r="NJF7" s="240">
        <f>'Inbound SOS &amp; EOD'!NXL29</f>
        <v>0</v>
      </c>
      <c r="NJG7" s="240">
        <f>'Inbound SOS &amp; EOD'!NXM29</f>
        <v>0</v>
      </c>
      <c r="NJH7" s="240">
        <f>'Inbound SOS &amp; EOD'!NXN29</f>
        <v>0</v>
      </c>
      <c r="NJI7" s="240">
        <f>'Inbound SOS &amp; EOD'!NXO29</f>
        <v>0</v>
      </c>
      <c r="NJJ7" s="240">
        <f>'Inbound SOS &amp; EOD'!NXP29</f>
        <v>0</v>
      </c>
      <c r="NJK7" s="240">
        <f>'Inbound SOS &amp; EOD'!NXQ29</f>
        <v>0</v>
      </c>
      <c r="NJL7" s="240">
        <f>'Inbound SOS &amp; EOD'!NXR29</f>
        <v>0</v>
      </c>
      <c r="NJM7" s="240">
        <f>'Inbound SOS &amp; EOD'!NXS29</f>
        <v>0</v>
      </c>
      <c r="NJN7" s="240">
        <f>'Inbound SOS &amp; EOD'!NXT29</f>
        <v>0</v>
      </c>
      <c r="NJO7" s="240">
        <f>'Inbound SOS &amp; EOD'!NXU29</f>
        <v>0</v>
      </c>
      <c r="NJP7" s="240">
        <f>'Inbound SOS &amp; EOD'!NXV29</f>
        <v>0</v>
      </c>
      <c r="NJQ7" s="240">
        <f>'Inbound SOS &amp; EOD'!NXW29</f>
        <v>0</v>
      </c>
      <c r="NJR7" s="240">
        <f>'Inbound SOS &amp; EOD'!NXX29</f>
        <v>0</v>
      </c>
      <c r="NJS7" s="240">
        <f>'Inbound SOS &amp; EOD'!NXY29</f>
        <v>0</v>
      </c>
      <c r="NJT7" s="240">
        <f>'Inbound SOS &amp; EOD'!NXZ29</f>
        <v>0</v>
      </c>
      <c r="NJU7" s="240">
        <f>'Inbound SOS &amp; EOD'!NYA29</f>
        <v>0</v>
      </c>
      <c r="NJV7" s="240">
        <f>'Inbound SOS &amp; EOD'!NYB29</f>
        <v>0</v>
      </c>
      <c r="NJW7" s="240">
        <f>'Inbound SOS &amp; EOD'!NYC29</f>
        <v>0</v>
      </c>
      <c r="NJX7" s="240">
        <f>'Inbound SOS &amp; EOD'!NYD29</f>
        <v>0</v>
      </c>
      <c r="NJY7" s="240">
        <f>'Inbound SOS &amp; EOD'!NYE29</f>
        <v>0</v>
      </c>
      <c r="NJZ7" s="240">
        <f>'Inbound SOS &amp; EOD'!NYF29</f>
        <v>0</v>
      </c>
      <c r="NKA7" s="240">
        <f>'Inbound SOS &amp; EOD'!NYG29</f>
        <v>0</v>
      </c>
      <c r="NKB7" s="240">
        <f>'Inbound SOS &amp; EOD'!NYH29</f>
        <v>0</v>
      </c>
      <c r="NKC7" s="240">
        <f>'Inbound SOS &amp; EOD'!NYI29</f>
        <v>0</v>
      </c>
      <c r="NKD7" s="240">
        <f>'Inbound SOS &amp; EOD'!NYJ29</f>
        <v>0</v>
      </c>
      <c r="NKE7" s="240">
        <f>'Inbound SOS &amp; EOD'!NYK29</f>
        <v>0</v>
      </c>
      <c r="NKF7" s="240">
        <f>'Inbound SOS &amp; EOD'!NYL29</f>
        <v>0</v>
      </c>
      <c r="NKG7" s="240">
        <f>'Inbound SOS &amp; EOD'!NYM29</f>
        <v>0</v>
      </c>
      <c r="NKH7" s="240">
        <f>'Inbound SOS &amp; EOD'!NYN29</f>
        <v>0</v>
      </c>
      <c r="NKI7" s="240">
        <f>'Inbound SOS &amp; EOD'!NYO29</f>
        <v>0</v>
      </c>
      <c r="NKJ7" s="240">
        <f>'Inbound SOS &amp; EOD'!NYP29</f>
        <v>0</v>
      </c>
      <c r="NKK7" s="240">
        <f>'Inbound SOS &amp; EOD'!NYQ29</f>
        <v>0</v>
      </c>
      <c r="NKL7" s="240">
        <f>'Inbound SOS &amp; EOD'!NYR29</f>
        <v>0</v>
      </c>
      <c r="NKM7" s="240">
        <f>'Inbound SOS &amp; EOD'!NYS29</f>
        <v>0</v>
      </c>
      <c r="NKN7" s="240">
        <f>'Inbound SOS &amp; EOD'!NYT29</f>
        <v>0</v>
      </c>
      <c r="NKO7" s="240">
        <f>'Inbound SOS &amp; EOD'!NYU29</f>
        <v>0</v>
      </c>
      <c r="NKP7" s="240">
        <f>'Inbound SOS &amp; EOD'!NYV29</f>
        <v>0</v>
      </c>
      <c r="NKQ7" s="240">
        <f>'Inbound SOS &amp; EOD'!NYW29</f>
        <v>0</v>
      </c>
      <c r="NKR7" s="240">
        <f>'Inbound SOS &amp; EOD'!NYX29</f>
        <v>0</v>
      </c>
      <c r="NKS7" s="240">
        <f>'Inbound SOS &amp; EOD'!NYY29</f>
        <v>0</v>
      </c>
      <c r="NKT7" s="240">
        <f>'Inbound SOS &amp; EOD'!NYZ29</f>
        <v>0</v>
      </c>
      <c r="NKU7" s="240">
        <f>'Inbound SOS &amp; EOD'!NZA29</f>
        <v>0</v>
      </c>
      <c r="NKV7" s="240">
        <f>'Inbound SOS &amp; EOD'!NZB29</f>
        <v>0</v>
      </c>
      <c r="NKW7" s="240">
        <f>'Inbound SOS &amp; EOD'!NZC29</f>
        <v>0</v>
      </c>
      <c r="NKX7" s="240">
        <f>'Inbound SOS &amp; EOD'!NZD29</f>
        <v>0</v>
      </c>
      <c r="NKY7" s="240">
        <f>'Inbound SOS &amp; EOD'!NZE29</f>
        <v>0</v>
      </c>
      <c r="NKZ7" s="240">
        <f>'Inbound SOS &amp; EOD'!NZF29</f>
        <v>0</v>
      </c>
      <c r="NLA7" s="240">
        <f>'Inbound SOS &amp; EOD'!NZG29</f>
        <v>0</v>
      </c>
      <c r="NLB7" s="240">
        <f>'Inbound SOS &amp; EOD'!NZH29</f>
        <v>0</v>
      </c>
      <c r="NLC7" s="240">
        <f>'Inbound SOS &amp; EOD'!NZI29</f>
        <v>0</v>
      </c>
      <c r="NLD7" s="240">
        <f>'Inbound SOS &amp; EOD'!NZJ29</f>
        <v>0</v>
      </c>
      <c r="NLE7" s="240">
        <f>'Inbound SOS &amp; EOD'!NZK29</f>
        <v>0</v>
      </c>
      <c r="NLF7" s="240">
        <f>'Inbound SOS &amp; EOD'!NZL29</f>
        <v>0</v>
      </c>
      <c r="NLG7" s="240">
        <f>'Inbound SOS &amp; EOD'!NZM29</f>
        <v>0</v>
      </c>
      <c r="NLH7" s="240">
        <f>'Inbound SOS &amp; EOD'!NZN29</f>
        <v>0</v>
      </c>
      <c r="NLI7" s="240">
        <f>'Inbound SOS &amp; EOD'!NZO29</f>
        <v>0</v>
      </c>
      <c r="NLJ7" s="240">
        <f>'Inbound SOS &amp; EOD'!NZP29</f>
        <v>0</v>
      </c>
      <c r="NLK7" s="240">
        <f>'Inbound SOS &amp; EOD'!NZQ29</f>
        <v>0</v>
      </c>
      <c r="NLL7" s="240">
        <f>'Inbound SOS &amp; EOD'!NZR29</f>
        <v>0</v>
      </c>
      <c r="NLM7" s="240">
        <f>'Inbound SOS &amp; EOD'!NZS29</f>
        <v>0</v>
      </c>
      <c r="NLN7" s="240">
        <f>'Inbound SOS &amp; EOD'!NZT29</f>
        <v>0</v>
      </c>
      <c r="NLO7" s="240">
        <f>'Inbound SOS &amp; EOD'!NZU29</f>
        <v>0</v>
      </c>
      <c r="NLP7" s="240">
        <f>'Inbound SOS &amp; EOD'!NZV29</f>
        <v>0</v>
      </c>
      <c r="NLQ7" s="240">
        <f>'Inbound SOS &amp; EOD'!NZW29</f>
        <v>0</v>
      </c>
      <c r="NLR7" s="240">
        <f>'Inbound SOS &amp; EOD'!NZX29</f>
        <v>0</v>
      </c>
      <c r="NLS7" s="240">
        <f>'Inbound SOS &amp; EOD'!NZY29</f>
        <v>0</v>
      </c>
      <c r="NLT7" s="240">
        <f>'Inbound SOS &amp; EOD'!NZZ29</f>
        <v>0</v>
      </c>
      <c r="NLU7" s="240">
        <f>'Inbound SOS &amp; EOD'!OAA29</f>
        <v>0</v>
      </c>
      <c r="NLV7" s="240">
        <f>'Inbound SOS &amp; EOD'!OAB29</f>
        <v>0</v>
      </c>
      <c r="NLW7" s="240">
        <f>'Inbound SOS &amp; EOD'!OAC29</f>
        <v>0</v>
      </c>
      <c r="NLX7" s="240">
        <f>'Inbound SOS &amp; EOD'!OAD29</f>
        <v>0</v>
      </c>
      <c r="NLY7" s="240">
        <f>'Inbound SOS &amp; EOD'!OAE29</f>
        <v>0</v>
      </c>
      <c r="NLZ7" s="240">
        <f>'Inbound SOS &amp; EOD'!OAF29</f>
        <v>0</v>
      </c>
      <c r="NMA7" s="240">
        <f>'Inbound SOS &amp; EOD'!OAG29</f>
        <v>0</v>
      </c>
      <c r="NMB7" s="240">
        <f>'Inbound SOS &amp; EOD'!OAH29</f>
        <v>0</v>
      </c>
      <c r="NMC7" s="240">
        <f>'Inbound SOS &amp; EOD'!OAI29</f>
        <v>0</v>
      </c>
      <c r="NMD7" s="240">
        <f>'Inbound SOS &amp; EOD'!OAJ29</f>
        <v>0</v>
      </c>
      <c r="NME7" s="240">
        <f>'Inbound SOS &amp; EOD'!OAK29</f>
        <v>0</v>
      </c>
      <c r="NMF7" s="240">
        <f>'Inbound SOS &amp; EOD'!OAL29</f>
        <v>0</v>
      </c>
      <c r="NMG7" s="240">
        <f>'Inbound SOS &amp; EOD'!OAM29</f>
        <v>0</v>
      </c>
      <c r="NMH7" s="240">
        <f>'Inbound SOS &amp; EOD'!OAN29</f>
        <v>0</v>
      </c>
      <c r="NMI7" s="240">
        <f>'Inbound SOS &amp; EOD'!OAO29</f>
        <v>0</v>
      </c>
      <c r="NMJ7" s="240">
        <f>'Inbound SOS &amp; EOD'!OAP29</f>
        <v>0</v>
      </c>
      <c r="NMK7" s="240">
        <f>'Inbound SOS &amp; EOD'!OAQ29</f>
        <v>0</v>
      </c>
      <c r="NML7" s="240">
        <f>'Inbound SOS &amp; EOD'!OAR29</f>
        <v>0</v>
      </c>
      <c r="NMM7" s="240">
        <f>'Inbound SOS &amp; EOD'!OAS29</f>
        <v>0</v>
      </c>
      <c r="NMN7" s="240">
        <f>'Inbound SOS &amp; EOD'!OAT29</f>
        <v>0</v>
      </c>
      <c r="NMO7" s="240">
        <f>'Inbound SOS &amp; EOD'!OAU29</f>
        <v>0</v>
      </c>
      <c r="NMP7" s="240">
        <f>'Inbound SOS &amp; EOD'!OAV29</f>
        <v>0</v>
      </c>
      <c r="NMQ7" s="240">
        <f>'Inbound SOS &amp; EOD'!OAW29</f>
        <v>0</v>
      </c>
      <c r="NMR7" s="240">
        <f>'Inbound SOS &amp; EOD'!OAX29</f>
        <v>0</v>
      </c>
      <c r="NMS7" s="240">
        <f>'Inbound SOS &amp; EOD'!OAY29</f>
        <v>0</v>
      </c>
      <c r="NMT7" s="240">
        <f>'Inbound SOS &amp; EOD'!OAZ29</f>
        <v>0</v>
      </c>
      <c r="NMU7" s="240">
        <f>'Inbound SOS &amp; EOD'!OBA29</f>
        <v>0</v>
      </c>
      <c r="NMV7" s="240">
        <f>'Inbound SOS &amp; EOD'!OBB29</f>
        <v>0</v>
      </c>
      <c r="NMW7" s="240">
        <f>'Inbound SOS &amp; EOD'!OBC29</f>
        <v>0</v>
      </c>
      <c r="NMX7" s="240">
        <f>'Inbound SOS &amp; EOD'!OBD29</f>
        <v>0</v>
      </c>
      <c r="NMY7" s="240">
        <f>'Inbound SOS &amp; EOD'!OBE29</f>
        <v>0</v>
      </c>
      <c r="NMZ7" s="240">
        <f>'Inbound SOS &amp; EOD'!OBF29</f>
        <v>0</v>
      </c>
      <c r="NNA7" s="240">
        <f>'Inbound SOS &amp; EOD'!OBG29</f>
        <v>0</v>
      </c>
      <c r="NNB7" s="240">
        <f>'Inbound SOS &amp; EOD'!OBH29</f>
        <v>0</v>
      </c>
      <c r="NNC7" s="240">
        <f>'Inbound SOS &amp; EOD'!OBI29</f>
        <v>0</v>
      </c>
      <c r="NND7" s="240">
        <f>'Inbound SOS &amp; EOD'!OBJ29</f>
        <v>0</v>
      </c>
      <c r="NNE7" s="240">
        <f>'Inbound SOS &amp; EOD'!OBK29</f>
        <v>0</v>
      </c>
      <c r="NNF7" s="240">
        <f>'Inbound SOS &amp; EOD'!OBL29</f>
        <v>0</v>
      </c>
      <c r="NNG7" s="240">
        <f>'Inbound SOS &amp; EOD'!OBM29</f>
        <v>0</v>
      </c>
      <c r="NNH7" s="240">
        <f>'Inbound SOS &amp; EOD'!OBN29</f>
        <v>0</v>
      </c>
      <c r="NNI7" s="240">
        <f>'Inbound SOS &amp; EOD'!OBO29</f>
        <v>0</v>
      </c>
      <c r="NNJ7" s="240">
        <f>'Inbound SOS &amp; EOD'!OBP29</f>
        <v>0</v>
      </c>
      <c r="NNK7" s="240">
        <f>'Inbound SOS &amp; EOD'!OBQ29</f>
        <v>0</v>
      </c>
      <c r="NNL7" s="240">
        <f>'Inbound SOS &amp; EOD'!OBR29</f>
        <v>0</v>
      </c>
      <c r="NNM7" s="240">
        <f>'Inbound SOS &amp; EOD'!OBS29</f>
        <v>0</v>
      </c>
      <c r="NNN7" s="240">
        <f>'Inbound SOS &amp; EOD'!OBT29</f>
        <v>0</v>
      </c>
      <c r="NNO7" s="240">
        <f>'Inbound SOS &amp; EOD'!OBU29</f>
        <v>0</v>
      </c>
      <c r="NNP7" s="240">
        <f>'Inbound SOS &amp; EOD'!OBV29</f>
        <v>0</v>
      </c>
      <c r="NNQ7" s="240">
        <f>'Inbound SOS &amp; EOD'!OBW29</f>
        <v>0</v>
      </c>
      <c r="NNR7" s="240">
        <f>'Inbound SOS &amp; EOD'!OBX29</f>
        <v>0</v>
      </c>
      <c r="NNS7" s="240">
        <f>'Inbound SOS &amp; EOD'!OBY29</f>
        <v>0</v>
      </c>
      <c r="NNT7" s="240">
        <f>'Inbound SOS &amp; EOD'!OBZ29</f>
        <v>0</v>
      </c>
      <c r="NNU7" s="240">
        <f>'Inbound SOS &amp; EOD'!OCA29</f>
        <v>0</v>
      </c>
      <c r="NNV7" s="240">
        <f>'Inbound SOS &amp; EOD'!OCB29</f>
        <v>0</v>
      </c>
      <c r="NNW7" s="240">
        <f>'Inbound SOS &amp; EOD'!OCC29</f>
        <v>0</v>
      </c>
      <c r="NNX7" s="240">
        <f>'Inbound SOS &amp; EOD'!OCD29</f>
        <v>0</v>
      </c>
      <c r="NNY7" s="240">
        <f>'Inbound SOS &amp; EOD'!OCE29</f>
        <v>0</v>
      </c>
      <c r="NNZ7" s="240">
        <f>'Inbound SOS &amp; EOD'!OCF29</f>
        <v>0</v>
      </c>
      <c r="NOA7" s="240">
        <f>'Inbound SOS &amp; EOD'!OCG29</f>
        <v>0</v>
      </c>
      <c r="NOB7" s="240">
        <f>'Inbound SOS &amp; EOD'!OCH29</f>
        <v>0</v>
      </c>
      <c r="NOC7" s="240">
        <f>'Inbound SOS &amp; EOD'!OCI29</f>
        <v>0</v>
      </c>
      <c r="NOD7" s="240">
        <f>'Inbound SOS &amp; EOD'!OCJ29</f>
        <v>0</v>
      </c>
      <c r="NOE7" s="240">
        <f>'Inbound SOS &amp; EOD'!OCK29</f>
        <v>0</v>
      </c>
      <c r="NOF7" s="240">
        <f>'Inbound SOS &amp; EOD'!OCL29</f>
        <v>0</v>
      </c>
      <c r="NOG7" s="240">
        <f>'Inbound SOS &amp; EOD'!OCM29</f>
        <v>0</v>
      </c>
      <c r="NOH7" s="240">
        <f>'Inbound SOS &amp; EOD'!OCN29</f>
        <v>0</v>
      </c>
      <c r="NOI7" s="240">
        <f>'Inbound SOS &amp; EOD'!OCO29</f>
        <v>0</v>
      </c>
      <c r="NOJ7" s="240">
        <f>'Inbound SOS &amp; EOD'!OCP29</f>
        <v>0</v>
      </c>
      <c r="NOK7" s="240">
        <f>'Inbound SOS &amp; EOD'!OCQ29</f>
        <v>0</v>
      </c>
      <c r="NOL7" s="240">
        <f>'Inbound SOS &amp; EOD'!OCR29</f>
        <v>0</v>
      </c>
      <c r="NOM7" s="240">
        <f>'Inbound SOS &amp; EOD'!OCS29</f>
        <v>0</v>
      </c>
      <c r="NON7" s="240">
        <f>'Inbound SOS &amp; EOD'!OCT29</f>
        <v>0</v>
      </c>
      <c r="NOO7" s="240">
        <f>'Inbound SOS &amp; EOD'!OCU29</f>
        <v>0</v>
      </c>
      <c r="NOP7" s="240">
        <f>'Inbound SOS &amp; EOD'!OCV29</f>
        <v>0</v>
      </c>
      <c r="NOQ7" s="240">
        <f>'Inbound SOS &amp; EOD'!OCW29</f>
        <v>0</v>
      </c>
      <c r="NOR7" s="240">
        <f>'Inbound SOS &amp; EOD'!OCX29</f>
        <v>0</v>
      </c>
      <c r="NOS7" s="240">
        <f>'Inbound SOS &amp; EOD'!OCY29</f>
        <v>0</v>
      </c>
      <c r="NOT7" s="240">
        <f>'Inbound SOS &amp; EOD'!OCZ29</f>
        <v>0</v>
      </c>
      <c r="NOU7" s="240">
        <f>'Inbound SOS &amp; EOD'!ODA29</f>
        <v>0</v>
      </c>
      <c r="NOV7" s="240">
        <f>'Inbound SOS &amp; EOD'!ODB29</f>
        <v>0</v>
      </c>
      <c r="NOW7" s="240">
        <f>'Inbound SOS &amp; EOD'!ODC29</f>
        <v>0</v>
      </c>
      <c r="NOX7" s="240">
        <f>'Inbound SOS &amp; EOD'!ODD29</f>
        <v>0</v>
      </c>
      <c r="NOY7" s="240">
        <f>'Inbound SOS &amp; EOD'!ODE29</f>
        <v>0</v>
      </c>
      <c r="NOZ7" s="240">
        <f>'Inbound SOS &amp; EOD'!ODF29</f>
        <v>0</v>
      </c>
      <c r="NPA7" s="240">
        <f>'Inbound SOS &amp; EOD'!ODG29</f>
        <v>0</v>
      </c>
      <c r="NPB7" s="240">
        <f>'Inbound SOS &amp; EOD'!ODH29</f>
        <v>0</v>
      </c>
      <c r="NPC7" s="240">
        <f>'Inbound SOS &amp; EOD'!ODI29</f>
        <v>0</v>
      </c>
      <c r="NPD7" s="240">
        <f>'Inbound SOS &amp; EOD'!ODJ29</f>
        <v>0</v>
      </c>
      <c r="NPE7" s="240">
        <f>'Inbound SOS &amp; EOD'!ODK29</f>
        <v>0</v>
      </c>
      <c r="NPF7" s="240">
        <f>'Inbound SOS &amp; EOD'!ODL29</f>
        <v>0</v>
      </c>
      <c r="NPG7" s="240">
        <f>'Inbound SOS &amp; EOD'!ODM29</f>
        <v>0</v>
      </c>
      <c r="NPH7" s="240">
        <f>'Inbound SOS &amp; EOD'!ODN29</f>
        <v>0</v>
      </c>
      <c r="NPI7" s="240">
        <f>'Inbound SOS &amp; EOD'!ODO29</f>
        <v>0</v>
      </c>
      <c r="NPJ7" s="240">
        <f>'Inbound SOS &amp; EOD'!ODP29</f>
        <v>0</v>
      </c>
      <c r="NPK7" s="240">
        <f>'Inbound SOS &amp; EOD'!ODQ29</f>
        <v>0</v>
      </c>
      <c r="NPL7" s="240">
        <f>'Inbound SOS &amp; EOD'!ODR29</f>
        <v>0</v>
      </c>
      <c r="NPM7" s="240">
        <f>'Inbound SOS &amp; EOD'!ODS29</f>
        <v>0</v>
      </c>
      <c r="NPN7" s="240">
        <f>'Inbound SOS &amp; EOD'!ODT29</f>
        <v>0</v>
      </c>
      <c r="NPO7" s="240">
        <f>'Inbound SOS &amp; EOD'!ODU29</f>
        <v>0</v>
      </c>
      <c r="NPP7" s="240">
        <f>'Inbound SOS &amp; EOD'!ODV29</f>
        <v>0</v>
      </c>
      <c r="NPQ7" s="240">
        <f>'Inbound SOS &amp; EOD'!ODW29</f>
        <v>0</v>
      </c>
      <c r="NPR7" s="240">
        <f>'Inbound SOS &amp; EOD'!ODX29</f>
        <v>0</v>
      </c>
      <c r="NPS7" s="240">
        <f>'Inbound SOS &amp; EOD'!ODY29</f>
        <v>0</v>
      </c>
      <c r="NPT7" s="240">
        <f>'Inbound SOS &amp; EOD'!ODZ29</f>
        <v>0</v>
      </c>
      <c r="NPU7" s="240">
        <f>'Inbound SOS &amp; EOD'!OEA29</f>
        <v>0</v>
      </c>
      <c r="NPV7" s="240">
        <f>'Inbound SOS &amp; EOD'!OEB29</f>
        <v>0</v>
      </c>
      <c r="NPW7" s="240">
        <f>'Inbound SOS &amp; EOD'!OEC29</f>
        <v>0</v>
      </c>
      <c r="NPX7" s="240">
        <f>'Inbound SOS &amp; EOD'!OED29</f>
        <v>0</v>
      </c>
      <c r="NPY7" s="240">
        <f>'Inbound SOS &amp; EOD'!OEE29</f>
        <v>0</v>
      </c>
      <c r="NPZ7" s="240">
        <f>'Inbound SOS &amp; EOD'!OEF29</f>
        <v>0</v>
      </c>
      <c r="NQA7" s="240">
        <f>'Inbound SOS &amp; EOD'!OEG29</f>
        <v>0</v>
      </c>
      <c r="NQB7" s="240">
        <f>'Inbound SOS &amp; EOD'!OEH29</f>
        <v>0</v>
      </c>
      <c r="NQC7" s="240">
        <f>'Inbound SOS &amp; EOD'!OEI29</f>
        <v>0</v>
      </c>
      <c r="NQD7" s="240">
        <f>'Inbound SOS &amp; EOD'!OEJ29</f>
        <v>0</v>
      </c>
      <c r="NQE7" s="240">
        <f>'Inbound SOS &amp; EOD'!OEK29</f>
        <v>0</v>
      </c>
      <c r="NQF7" s="240">
        <f>'Inbound SOS &amp; EOD'!OEL29</f>
        <v>0</v>
      </c>
      <c r="NQG7" s="240">
        <f>'Inbound SOS &amp; EOD'!OEM29</f>
        <v>0</v>
      </c>
      <c r="NQH7" s="240">
        <f>'Inbound SOS &amp; EOD'!OEN29</f>
        <v>0</v>
      </c>
      <c r="NQI7" s="240">
        <f>'Inbound SOS &amp; EOD'!OEO29</f>
        <v>0</v>
      </c>
      <c r="NQJ7" s="240">
        <f>'Inbound SOS &amp; EOD'!OEP29</f>
        <v>0</v>
      </c>
      <c r="NQK7" s="240">
        <f>'Inbound SOS &amp; EOD'!OEQ29</f>
        <v>0</v>
      </c>
      <c r="NQL7" s="240">
        <f>'Inbound SOS &amp; EOD'!OER29</f>
        <v>0</v>
      </c>
      <c r="NQM7" s="240">
        <f>'Inbound SOS &amp; EOD'!OES29</f>
        <v>0</v>
      </c>
      <c r="NQN7" s="240">
        <f>'Inbound SOS &amp; EOD'!OET29</f>
        <v>0</v>
      </c>
      <c r="NQO7" s="240">
        <f>'Inbound SOS &amp; EOD'!OEU29</f>
        <v>0</v>
      </c>
      <c r="NQP7" s="240">
        <f>'Inbound SOS &amp; EOD'!OEV29</f>
        <v>0</v>
      </c>
      <c r="NQQ7" s="240">
        <f>'Inbound SOS &amp; EOD'!OEW29</f>
        <v>0</v>
      </c>
      <c r="NQR7" s="240">
        <f>'Inbound SOS &amp; EOD'!OEX29</f>
        <v>0</v>
      </c>
      <c r="NQS7" s="240">
        <f>'Inbound SOS &amp; EOD'!OEY29</f>
        <v>0</v>
      </c>
      <c r="NQT7" s="240">
        <f>'Inbound SOS &amp; EOD'!OEZ29</f>
        <v>0</v>
      </c>
      <c r="NQU7" s="240">
        <f>'Inbound SOS &amp; EOD'!OFA29</f>
        <v>0</v>
      </c>
      <c r="NQV7" s="240">
        <f>'Inbound SOS &amp; EOD'!OFB29</f>
        <v>0</v>
      </c>
      <c r="NQW7" s="240">
        <f>'Inbound SOS &amp; EOD'!OFC29</f>
        <v>0</v>
      </c>
      <c r="NQX7" s="240">
        <f>'Inbound SOS &amp; EOD'!OFD29</f>
        <v>0</v>
      </c>
      <c r="NQY7" s="240">
        <f>'Inbound SOS &amp; EOD'!OFE29</f>
        <v>0</v>
      </c>
      <c r="NQZ7" s="240">
        <f>'Inbound SOS &amp; EOD'!OFF29</f>
        <v>0</v>
      </c>
      <c r="NRA7" s="240">
        <f>'Inbound SOS &amp; EOD'!OFG29</f>
        <v>0</v>
      </c>
      <c r="NRB7" s="240">
        <f>'Inbound SOS &amp; EOD'!OFH29</f>
        <v>0</v>
      </c>
      <c r="NRC7" s="240">
        <f>'Inbound SOS &amp; EOD'!OFI29</f>
        <v>0</v>
      </c>
      <c r="NRD7" s="240">
        <f>'Inbound SOS &amp; EOD'!OFJ29</f>
        <v>0</v>
      </c>
      <c r="NRE7" s="240">
        <f>'Inbound SOS &amp; EOD'!OFK29</f>
        <v>0</v>
      </c>
      <c r="NRF7" s="240">
        <f>'Inbound SOS &amp; EOD'!OFL29</f>
        <v>0</v>
      </c>
      <c r="NRG7" s="240">
        <f>'Inbound SOS &amp; EOD'!OFM29</f>
        <v>0</v>
      </c>
      <c r="NRH7" s="240">
        <f>'Inbound SOS &amp; EOD'!OFN29</f>
        <v>0</v>
      </c>
      <c r="NRI7" s="240">
        <f>'Inbound SOS &amp; EOD'!OFO29</f>
        <v>0</v>
      </c>
      <c r="NRJ7" s="240">
        <f>'Inbound SOS &amp; EOD'!OFP29</f>
        <v>0</v>
      </c>
      <c r="NRK7" s="240">
        <f>'Inbound SOS &amp; EOD'!OFQ29</f>
        <v>0</v>
      </c>
      <c r="NRL7" s="240">
        <f>'Inbound SOS &amp; EOD'!OFR29</f>
        <v>0</v>
      </c>
      <c r="NRM7" s="240">
        <f>'Inbound SOS &amp; EOD'!OFS29</f>
        <v>0</v>
      </c>
      <c r="NRN7" s="240">
        <f>'Inbound SOS &amp; EOD'!OFT29</f>
        <v>0</v>
      </c>
      <c r="NRO7" s="240">
        <f>'Inbound SOS &amp; EOD'!OFU29</f>
        <v>0</v>
      </c>
      <c r="NRP7" s="240">
        <f>'Inbound SOS &amp; EOD'!OFV29</f>
        <v>0</v>
      </c>
      <c r="NRQ7" s="240">
        <f>'Inbound SOS &amp; EOD'!OFW29</f>
        <v>0</v>
      </c>
      <c r="NRR7" s="240">
        <f>'Inbound SOS &amp; EOD'!OFX29</f>
        <v>0</v>
      </c>
      <c r="NRS7" s="240">
        <f>'Inbound SOS &amp; EOD'!OFY29</f>
        <v>0</v>
      </c>
      <c r="NRT7" s="240">
        <f>'Inbound SOS &amp; EOD'!OFZ29</f>
        <v>0</v>
      </c>
      <c r="NRU7" s="240">
        <f>'Inbound SOS &amp; EOD'!OGA29</f>
        <v>0</v>
      </c>
      <c r="NRV7" s="240">
        <f>'Inbound SOS &amp; EOD'!OGB29</f>
        <v>0</v>
      </c>
      <c r="NRW7" s="240">
        <f>'Inbound SOS &amp; EOD'!OGC29</f>
        <v>0</v>
      </c>
      <c r="NRX7" s="240">
        <f>'Inbound SOS &amp; EOD'!OGD29</f>
        <v>0</v>
      </c>
      <c r="NRY7" s="240">
        <f>'Inbound SOS &amp; EOD'!OGE29</f>
        <v>0</v>
      </c>
      <c r="NRZ7" s="240">
        <f>'Inbound SOS &amp; EOD'!OGF29</f>
        <v>0</v>
      </c>
      <c r="NSA7" s="240">
        <f>'Inbound SOS &amp; EOD'!OGG29</f>
        <v>0</v>
      </c>
      <c r="NSB7" s="240">
        <f>'Inbound SOS &amp; EOD'!OGH29</f>
        <v>0</v>
      </c>
      <c r="NSC7" s="240">
        <f>'Inbound SOS &amp; EOD'!OGI29</f>
        <v>0</v>
      </c>
      <c r="NSD7" s="240">
        <f>'Inbound SOS &amp; EOD'!OGJ29</f>
        <v>0</v>
      </c>
      <c r="NSE7" s="240">
        <f>'Inbound SOS &amp; EOD'!OGK29</f>
        <v>0</v>
      </c>
      <c r="NSF7" s="240">
        <f>'Inbound SOS &amp; EOD'!OGL29</f>
        <v>0</v>
      </c>
      <c r="NSG7" s="240">
        <f>'Inbound SOS &amp; EOD'!OGM29</f>
        <v>0</v>
      </c>
      <c r="NSH7" s="240">
        <f>'Inbound SOS &amp; EOD'!OGN29</f>
        <v>0</v>
      </c>
      <c r="NSI7" s="240">
        <f>'Inbound SOS &amp; EOD'!OGO29</f>
        <v>0</v>
      </c>
      <c r="NSJ7" s="240">
        <f>'Inbound SOS &amp; EOD'!OGP29</f>
        <v>0</v>
      </c>
      <c r="NSK7" s="240">
        <f>'Inbound SOS &amp; EOD'!OGQ29</f>
        <v>0</v>
      </c>
      <c r="NSL7" s="240">
        <f>'Inbound SOS &amp; EOD'!OGR29</f>
        <v>0</v>
      </c>
      <c r="NSM7" s="240">
        <f>'Inbound SOS &amp; EOD'!OGS29</f>
        <v>0</v>
      </c>
      <c r="NSN7" s="240">
        <f>'Inbound SOS &amp; EOD'!OGT29</f>
        <v>0</v>
      </c>
      <c r="NSO7" s="240">
        <f>'Inbound SOS &amp; EOD'!OGU29</f>
        <v>0</v>
      </c>
      <c r="NSP7" s="240">
        <f>'Inbound SOS &amp; EOD'!OGV29</f>
        <v>0</v>
      </c>
      <c r="NSQ7" s="240">
        <f>'Inbound SOS &amp; EOD'!OGW29</f>
        <v>0</v>
      </c>
      <c r="NSR7" s="240">
        <f>'Inbound SOS &amp; EOD'!OGX29</f>
        <v>0</v>
      </c>
      <c r="NSS7" s="240">
        <f>'Inbound SOS &amp; EOD'!OGY29</f>
        <v>0</v>
      </c>
      <c r="NST7" s="240">
        <f>'Inbound SOS &amp; EOD'!OGZ29</f>
        <v>0</v>
      </c>
      <c r="NSU7" s="240">
        <f>'Inbound SOS &amp; EOD'!OHA29</f>
        <v>0</v>
      </c>
      <c r="NSV7" s="240">
        <f>'Inbound SOS &amp; EOD'!OHB29</f>
        <v>0</v>
      </c>
      <c r="NSW7" s="240">
        <f>'Inbound SOS &amp; EOD'!OHC29</f>
        <v>0</v>
      </c>
      <c r="NSX7" s="240">
        <f>'Inbound SOS &amp; EOD'!OHD29</f>
        <v>0</v>
      </c>
      <c r="NSY7" s="240">
        <f>'Inbound SOS &amp; EOD'!OHE29</f>
        <v>0</v>
      </c>
      <c r="NSZ7" s="240">
        <f>'Inbound SOS &amp; EOD'!OHF29</f>
        <v>0</v>
      </c>
      <c r="NTA7" s="240">
        <f>'Inbound SOS &amp; EOD'!OHG29</f>
        <v>0</v>
      </c>
      <c r="NTB7" s="240">
        <f>'Inbound SOS &amp; EOD'!OHH29</f>
        <v>0</v>
      </c>
      <c r="NTC7" s="240">
        <f>'Inbound SOS &amp; EOD'!OHI29</f>
        <v>0</v>
      </c>
      <c r="NTD7" s="240">
        <f>'Inbound SOS &amp; EOD'!OHJ29</f>
        <v>0</v>
      </c>
      <c r="NTE7" s="240">
        <f>'Inbound SOS &amp; EOD'!OHK29</f>
        <v>0</v>
      </c>
      <c r="NTF7" s="240">
        <f>'Inbound SOS &amp; EOD'!OHL29</f>
        <v>0</v>
      </c>
      <c r="NTG7" s="240">
        <f>'Inbound SOS &amp; EOD'!OHM29</f>
        <v>0</v>
      </c>
      <c r="NTH7" s="240">
        <f>'Inbound SOS &amp; EOD'!OHN29</f>
        <v>0</v>
      </c>
      <c r="NTI7" s="240">
        <f>'Inbound SOS &amp; EOD'!OHO29</f>
        <v>0</v>
      </c>
      <c r="NTJ7" s="240">
        <f>'Inbound SOS &amp; EOD'!OHP29</f>
        <v>0</v>
      </c>
      <c r="NTK7" s="240">
        <f>'Inbound SOS &amp; EOD'!OHQ29</f>
        <v>0</v>
      </c>
      <c r="NTL7" s="240">
        <f>'Inbound SOS &amp; EOD'!OHR29</f>
        <v>0</v>
      </c>
      <c r="NTM7" s="240">
        <f>'Inbound SOS &amp; EOD'!OHS29</f>
        <v>0</v>
      </c>
      <c r="NTN7" s="240">
        <f>'Inbound SOS &amp; EOD'!OHT29</f>
        <v>0</v>
      </c>
      <c r="NTO7" s="240">
        <f>'Inbound SOS &amp; EOD'!OHU29</f>
        <v>0</v>
      </c>
      <c r="NTP7" s="240">
        <f>'Inbound SOS &amp; EOD'!OHV29</f>
        <v>0</v>
      </c>
      <c r="NTQ7" s="240">
        <f>'Inbound SOS &amp; EOD'!OHW29</f>
        <v>0</v>
      </c>
      <c r="NTR7" s="240">
        <f>'Inbound SOS &amp; EOD'!OHX29</f>
        <v>0</v>
      </c>
      <c r="NTS7" s="240">
        <f>'Inbound SOS &amp; EOD'!OHY29</f>
        <v>0</v>
      </c>
      <c r="NTT7" s="240">
        <f>'Inbound SOS &amp; EOD'!OHZ29</f>
        <v>0</v>
      </c>
      <c r="NTU7" s="240">
        <f>'Inbound SOS &amp; EOD'!OIA29</f>
        <v>0</v>
      </c>
      <c r="NTV7" s="240">
        <f>'Inbound SOS &amp; EOD'!OIB29</f>
        <v>0</v>
      </c>
      <c r="NTW7" s="240">
        <f>'Inbound SOS &amp; EOD'!OIC29</f>
        <v>0</v>
      </c>
      <c r="NTX7" s="240">
        <f>'Inbound SOS &amp; EOD'!OID29</f>
        <v>0</v>
      </c>
      <c r="NTY7" s="240">
        <f>'Inbound SOS &amp; EOD'!OIE29</f>
        <v>0</v>
      </c>
      <c r="NTZ7" s="240">
        <f>'Inbound SOS &amp; EOD'!OIF29</f>
        <v>0</v>
      </c>
      <c r="NUA7" s="240">
        <f>'Inbound SOS &amp; EOD'!OIG29</f>
        <v>0</v>
      </c>
      <c r="NUB7" s="240">
        <f>'Inbound SOS &amp; EOD'!OIH29</f>
        <v>0</v>
      </c>
      <c r="NUC7" s="240">
        <f>'Inbound SOS &amp; EOD'!OII29</f>
        <v>0</v>
      </c>
      <c r="NUD7" s="240">
        <f>'Inbound SOS &amp; EOD'!OIJ29</f>
        <v>0</v>
      </c>
      <c r="NUE7" s="240">
        <f>'Inbound SOS &amp; EOD'!OIK29</f>
        <v>0</v>
      </c>
      <c r="NUF7" s="240">
        <f>'Inbound SOS &amp; EOD'!OIL29</f>
        <v>0</v>
      </c>
      <c r="NUG7" s="240">
        <f>'Inbound SOS &amp; EOD'!OIM29</f>
        <v>0</v>
      </c>
      <c r="NUH7" s="240">
        <f>'Inbound SOS &amp; EOD'!OIN29</f>
        <v>0</v>
      </c>
      <c r="NUI7" s="240">
        <f>'Inbound SOS &amp; EOD'!OIO29</f>
        <v>0</v>
      </c>
      <c r="NUJ7" s="240">
        <f>'Inbound SOS &amp; EOD'!OIP29</f>
        <v>0</v>
      </c>
      <c r="NUK7" s="240">
        <f>'Inbound SOS &amp; EOD'!OIQ29</f>
        <v>0</v>
      </c>
      <c r="NUL7" s="240">
        <f>'Inbound SOS &amp; EOD'!OIR29</f>
        <v>0</v>
      </c>
      <c r="NUM7" s="240">
        <f>'Inbound SOS &amp; EOD'!OIS29</f>
        <v>0</v>
      </c>
      <c r="NUN7" s="240">
        <f>'Inbound SOS &amp; EOD'!OIT29</f>
        <v>0</v>
      </c>
      <c r="NUO7" s="240">
        <f>'Inbound SOS &amp; EOD'!OIU29</f>
        <v>0</v>
      </c>
      <c r="NUP7" s="240">
        <f>'Inbound SOS &amp; EOD'!OIV29</f>
        <v>0</v>
      </c>
      <c r="NUQ7" s="240">
        <f>'Inbound SOS &amp; EOD'!OIW29</f>
        <v>0</v>
      </c>
      <c r="NUR7" s="240">
        <f>'Inbound SOS &amp; EOD'!OIX29</f>
        <v>0</v>
      </c>
      <c r="NUS7" s="240">
        <f>'Inbound SOS &amp; EOD'!OIY29</f>
        <v>0</v>
      </c>
      <c r="NUT7" s="240">
        <f>'Inbound SOS &amp; EOD'!OIZ29</f>
        <v>0</v>
      </c>
      <c r="NUU7" s="240">
        <f>'Inbound SOS &amp; EOD'!OJA29</f>
        <v>0</v>
      </c>
      <c r="NUV7" s="240">
        <f>'Inbound SOS &amp; EOD'!OJB29</f>
        <v>0</v>
      </c>
      <c r="NUW7" s="240">
        <f>'Inbound SOS &amp; EOD'!OJC29</f>
        <v>0</v>
      </c>
      <c r="NUX7" s="240">
        <f>'Inbound SOS &amp; EOD'!OJD29</f>
        <v>0</v>
      </c>
      <c r="NUY7" s="240">
        <f>'Inbound SOS &amp; EOD'!OJE29</f>
        <v>0</v>
      </c>
      <c r="NUZ7" s="240">
        <f>'Inbound SOS &amp; EOD'!OJF29</f>
        <v>0</v>
      </c>
      <c r="NVA7" s="240">
        <f>'Inbound SOS &amp; EOD'!OJG29</f>
        <v>0</v>
      </c>
      <c r="NVB7" s="240">
        <f>'Inbound SOS &amp; EOD'!OJH29</f>
        <v>0</v>
      </c>
      <c r="NVC7" s="240">
        <f>'Inbound SOS &amp; EOD'!OJI29</f>
        <v>0</v>
      </c>
      <c r="NVD7" s="240">
        <f>'Inbound SOS &amp; EOD'!OJJ29</f>
        <v>0</v>
      </c>
      <c r="NVE7" s="240">
        <f>'Inbound SOS &amp; EOD'!OJK29</f>
        <v>0</v>
      </c>
      <c r="NVF7" s="240">
        <f>'Inbound SOS &amp; EOD'!OJL29</f>
        <v>0</v>
      </c>
      <c r="NVG7" s="240">
        <f>'Inbound SOS &amp; EOD'!OJM29</f>
        <v>0</v>
      </c>
      <c r="NVH7" s="240">
        <f>'Inbound SOS &amp; EOD'!OJN29</f>
        <v>0</v>
      </c>
      <c r="NVI7" s="240">
        <f>'Inbound SOS &amp; EOD'!OJO29</f>
        <v>0</v>
      </c>
      <c r="NVJ7" s="240">
        <f>'Inbound SOS &amp; EOD'!OJP29</f>
        <v>0</v>
      </c>
      <c r="NVK7" s="240">
        <f>'Inbound SOS &amp; EOD'!OJQ29</f>
        <v>0</v>
      </c>
      <c r="NVL7" s="240">
        <f>'Inbound SOS &amp; EOD'!OJR29</f>
        <v>0</v>
      </c>
      <c r="NVM7" s="240">
        <f>'Inbound SOS &amp; EOD'!OJS29</f>
        <v>0</v>
      </c>
      <c r="NVN7" s="240">
        <f>'Inbound SOS &amp; EOD'!OJT29</f>
        <v>0</v>
      </c>
      <c r="NVO7" s="240">
        <f>'Inbound SOS &amp; EOD'!OJU29</f>
        <v>0</v>
      </c>
      <c r="NVP7" s="240">
        <f>'Inbound SOS &amp; EOD'!OJV29</f>
        <v>0</v>
      </c>
      <c r="NVQ7" s="240">
        <f>'Inbound SOS &amp; EOD'!OJW29</f>
        <v>0</v>
      </c>
      <c r="NVR7" s="240">
        <f>'Inbound SOS &amp; EOD'!OJX29</f>
        <v>0</v>
      </c>
      <c r="NVS7" s="240">
        <f>'Inbound SOS &amp; EOD'!OJY29</f>
        <v>0</v>
      </c>
      <c r="NVT7" s="240">
        <f>'Inbound SOS &amp; EOD'!OJZ29</f>
        <v>0</v>
      </c>
      <c r="NVU7" s="240">
        <f>'Inbound SOS &amp; EOD'!OKA29</f>
        <v>0</v>
      </c>
      <c r="NVV7" s="240">
        <f>'Inbound SOS &amp; EOD'!OKB29</f>
        <v>0</v>
      </c>
      <c r="NVW7" s="240">
        <f>'Inbound SOS &amp; EOD'!OKC29</f>
        <v>0</v>
      </c>
      <c r="NVX7" s="240">
        <f>'Inbound SOS &amp; EOD'!OKD29</f>
        <v>0</v>
      </c>
      <c r="NVY7" s="240">
        <f>'Inbound SOS &amp; EOD'!OKE29</f>
        <v>0</v>
      </c>
      <c r="NVZ7" s="240">
        <f>'Inbound SOS &amp; EOD'!OKF29</f>
        <v>0</v>
      </c>
      <c r="NWA7" s="240">
        <f>'Inbound SOS &amp; EOD'!OKG29</f>
        <v>0</v>
      </c>
      <c r="NWB7" s="240">
        <f>'Inbound SOS &amp; EOD'!OKH29</f>
        <v>0</v>
      </c>
      <c r="NWC7" s="240">
        <f>'Inbound SOS &amp; EOD'!OKI29</f>
        <v>0</v>
      </c>
      <c r="NWD7" s="240">
        <f>'Inbound SOS &amp; EOD'!OKJ29</f>
        <v>0</v>
      </c>
      <c r="NWE7" s="240">
        <f>'Inbound SOS &amp; EOD'!OKK29</f>
        <v>0</v>
      </c>
      <c r="NWF7" s="240">
        <f>'Inbound SOS &amp; EOD'!OKL29</f>
        <v>0</v>
      </c>
      <c r="NWG7" s="240">
        <f>'Inbound SOS &amp; EOD'!OKM29</f>
        <v>0</v>
      </c>
      <c r="NWH7" s="240">
        <f>'Inbound SOS &amp; EOD'!OKN29</f>
        <v>0</v>
      </c>
      <c r="NWI7" s="240">
        <f>'Inbound SOS &amp; EOD'!OKO29</f>
        <v>0</v>
      </c>
      <c r="NWJ7" s="240">
        <f>'Inbound SOS &amp; EOD'!OKP29</f>
        <v>0</v>
      </c>
      <c r="NWK7" s="240">
        <f>'Inbound SOS &amp; EOD'!OKQ29</f>
        <v>0</v>
      </c>
      <c r="NWL7" s="240">
        <f>'Inbound SOS &amp; EOD'!OKR29</f>
        <v>0</v>
      </c>
      <c r="NWM7" s="240">
        <f>'Inbound SOS &amp; EOD'!OKS29</f>
        <v>0</v>
      </c>
      <c r="NWN7" s="240">
        <f>'Inbound SOS &amp; EOD'!OKT29</f>
        <v>0</v>
      </c>
      <c r="NWO7" s="240">
        <f>'Inbound SOS &amp; EOD'!OKU29</f>
        <v>0</v>
      </c>
      <c r="NWP7" s="240">
        <f>'Inbound SOS &amp; EOD'!OKV29</f>
        <v>0</v>
      </c>
      <c r="NWQ7" s="240">
        <f>'Inbound SOS &amp; EOD'!OKW29</f>
        <v>0</v>
      </c>
      <c r="NWR7" s="240">
        <f>'Inbound SOS &amp; EOD'!OKX29</f>
        <v>0</v>
      </c>
      <c r="NWS7" s="240">
        <f>'Inbound SOS &amp; EOD'!OKY29</f>
        <v>0</v>
      </c>
      <c r="NWT7" s="240">
        <f>'Inbound SOS &amp; EOD'!OKZ29</f>
        <v>0</v>
      </c>
      <c r="NWU7" s="240">
        <f>'Inbound SOS &amp; EOD'!OLA29</f>
        <v>0</v>
      </c>
      <c r="NWV7" s="240">
        <f>'Inbound SOS &amp; EOD'!OLB29</f>
        <v>0</v>
      </c>
      <c r="NWW7" s="240">
        <f>'Inbound SOS &amp; EOD'!OLC29</f>
        <v>0</v>
      </c>
      <c r="NWX7" s="240">
        <f>'Inbound SOS &amp; EOD'!OLD29</f>
        <v>0</v>
      </c>
      <c r="NWY7" s="240">
        <f>'Inbound SOS &amp; EOD'!OLE29</f>
        <v>0</v>
      </c>
      <c r="NWZ7" s="240">
        <f>'Inbound SOS &amp; EOD'!OLF29</f>
        <v>0</v>
      </c>
      <c r="NXA7" s="240">
        <f>'Inbound SOS &amp; EOD'!OLG29</f>
        <v>0</v>
      </c>
      <c r="NXB7" s="240">
        <f>'Inbound SOS &amp; EOD'!OLH29</f>
        <v>0</v>
      </c>
      <c r="NXC7" s="240">
        <f>'Inbound SOS &amp; EOD'!OLI29</f>
        <v>0</v>
      </c>
      <c r="NXD7" s="240">
        <f>'Inbound SOS &amp; EOD'!OLJ29</f>
        <v>0</v>
      </c>
      <c r="NXE7" s="240">
        <f>'Inbound SOS &amp; EOD'!OLK29</f>
        <v>0</v>
      </c>
      <c r="NXF7" s="240">
        <f>'Inbound SOS &amp; EOD'!OLL29</f>
        <v>0</v>
      </c>
      <c r="NXG7" s="240">
        <f>'Inbound SOS &amp; EOD'!OLM29</f>
        <v>0</v>
      </c>
      <c r="NXH7" s="240">
        <f>'Inbound SOS &amp; EOD'!OLN29</f>
        <v>0</v>
      </c>
      <c r="NXI7" s="240">
        <f>'Inbound SOS &amp; EOD'!OLO29</f>
        <v>0</v>
      </c>
      <c r="NXJ7" s="240">
        <f>'Inbound SOS &amp; EOD'!OLP29</f>
        <v>0</v>
      </c>
      <c r="NXK7" s="240">
        <f>'Inbound SOS &amp; EOD'!OLQ29</f>
        <v>0</v>
      </c>
      <c r="NXL7" s="240">
        <f>'Inbound SOS &amp; EOD'!OLR29</f>
        <v>0</v>
      </c>
      <c r="NXM7" s="240">
        <f>'Inbound SOS &amp; EOD'!OLS29</f>
        <v>0</v>
      </c>
      <c r="NXN7" s="240">
        <f>'Inbound SOS &amp; EOD'!OLT29</f>
        <v>0</v>
      </c>
      <c r="NXO7" s="240">
        <f>'Inbound SOS &amp; EOD'!OLU29</f>
        <v>0</v>
      </c>
      <c r="NXP7" s="240">
        <f>'Inbound SOS &amp; EOD'!OLV29</f>
        <v>0</v>
      </c>
      <c r="NXQ7" s="240">
        <f>'Inbound SOS &amp; EOD'!OLW29</f>
        <v>0</v>
      </c>
      <c r="NXR7" s="240">
        <f>'Inbound SOS &amp; EOD'!OLX29</f>
        <v>0</v>
      </c>
      <c r="NXS7" s="240">
        <f>'Inbound SOS &amp; EOD'!OLY29</f>
        <v>0</v>
      </c>
      <c r="NXT7" s="240">
        <f>'Inbound SOS &amp; EOD'!OLZ29</f>
        <v>0</v>
      </c>
      <c r="NXU7" s="240">
        <f>'Inbound SOS &amp; EOD'!OMA29</f>
        <v>0</v>
      </c>
      <c r="NXV7" s="240">
        <f>'Inbound SOS &amp; EOD'!OMB29</f>
        <v>0</v>
      </c>
      <c r="NXW7" s="240">
        <f>'Inbound SOS &amp; EOD'!OMC29</f>
        <v>0</v>
      </c>
      <c r="NXX7" s="240">
        <f>'Inbound SOS &amp; EOD'!OMD29</f>
        <v>0</v>
      </c>
      <c r="NXY7" s="240">
        <f>'Inbound SOS &amp; EOD'!OME29</f>
        <v>0</v>
      </c>
      <c r="NXZ7" s="240">
        <f>'Inbound SOS &amp; EOD'!OMF29</f>
        <v>0</v>
      </c>
      <c r="NYA7" s="240">
        <f>'Inbound SOS &amp; EOD'!OMG29</f>
        <v>0</v>
      </c>
      <c r="NYB7" s="240">
        <f>'Inbound SOS &amp; EOD'!OMH29</f>
        <v>0</v>
      </c>
      <c r="NYC7" s="240">
        <f>'Inbound SOS &amp; EOD'!OMI29</f>
        <v>0</v>
      </c>
      <c r="NYD7" s="240">
        <f>'Inbound SOS &amp; EOD'!OMJ29</f>
        <v>0</v>
      </c>
      <c r="NYE7" s="240">
        <f>'Inbound SOS &amp; EOD'!OMK29</f>
        <v>0</v>
      </c>
      <c r="NYF7" s="240">
        <f>'Inbound SOS &amp; EOD'!OML29</f>
        <v>0</v>
      </c>
      <c r="NYG7" s="240">
        <f>'Inbound SOS &amp; EOD'!OMM29</f>
        <v>0</v>
      </c>
      <c r="NYH7" s="240">
        <f>'Inbound SOS &amp; EOD'!OMN29</f>
        <v>0</v>
      </c>
      <c r="NYI7" s="240">
        <f>'Inbound SOS &amp; EOD'!OMO29</f>
        <v>0</v>
      </c>
      <c r="NYJ7" s="240">
        <f>'Inbound SOS &amp; EOD'!OMP29</f>
        <v>0</v>
      </c>
      <c r="NYK7" s="240">
        <f>'Inbound SOS &amp; EOD'!OMQ29</f>
        <v>0</v>
      </c>
      <c r="NYL7" s="240">
        <f>'Inbound SOS &amp; EOD'!OMR29</f>
        <v>0</v>
      </c>
      <c r="NYM7" s="240">
        <f>'Inbound SOS &amp; EOD'!OMS29</f>
        <v>0</v>
      </c>
      <c r="NYN7" s="240">
        <f>'Inbound SOS &amp; EOD'!OMT29</f>
        <v>0</v>
      </c>
      <c r="NYO7" s="240">
        <f>'Inbound SOS &amp; EOD'!OMU29</f>
        <v>0</v>
      </c>
      <c r="NYP7" s="240">
        <f>'Inbound SOS &amp; EOD'!OMV29</f>
        <v>0</v>
      </c>
      <c r="NYQ7" s="240">
        <f>'Inbound SOS &amp; EOD'!OMW29</f>
        <v>0</v>
      </c>
      <c r="NYR7" s="240">
        <f>'Inbound SOS &amp; EOD'!OMX29</f>
        <v>0</v>
      </c>
      <c r="NYS7" s="240">
        <f>'Inbound SOS &amp; EOD'!OMY29</f>
        <v>0</v>
      </c>
      <c r="NYT7" s="240">
        <f>'Inbound SOS &amp; EOD'!OMZ29</f>
        <v>0</v>
      </c>
      <c r="NYU7" s="240">
        <f>'Inbound SOS &amp; EOD'!ONA29</f>
        <v>0</v>
      </c>
      <c r="NYV7" s="240">
        <f>'Inbound SOS &amp; EOD'!ONB29</f>
        <v>0</v>
      </c>
      <c r="NYW7" s="240">
        <f>'Inbound SOS &amp; EOD'!ONC29</f>
        <v>0</v>
      </c>
      <c r="NYX7" s="240">
        <f>'Inbound SOS &amp; EOD'!OND29</f>
        <v>0</v>
      </c>
      <c r="NYY7" s="240">
        <f>'Inbound SOS &amp; EOD'!ONE29</f>
        <v>0</v>
      </c>
      <c r="NYZ7" s="240">
        <f>'Inbound SOS &amp; EOD'!ONF29</f>
        <v>0</v>
      </c>
      <c r="NZA7" s="240">
        <f>'Inbound SOS &amp; EOD'!ONG29</f>
        <v>0</v>
      </c>
      <c r="NZB7" s="240">
        <f>'Inbound SOS &amp; EOD'!ONH29</f>
        <v>0</v>
      </c>
      <c r="NZC7" s="240">
        <f>'Inbound SOS &amp; EOD'!ONI29</f>
        <v>0</v>
      </c>
      <c r="NZD7" s="240">
        <f>'Inbound SOS &amp; EOD'!ONJ29</f>
        <v>0</v>
      </c>
      <c r="NZE7" s="240">
        <f>'Inbound SOS &amp; EOD'!ONK29</f>
        <v>0</v>
      </c>
      <c r="NZF7" s="240">
        <f>'Inbound SOS &amp; EOD'!ONL29</f>
        <v>0</v>
      </c>
      <c r="NZG7" s="240">
        <f>'Inbound SOS &amp; EOD'!ONM29</f>
        <v>0</v>
      </c>
      <c r="NZH7" s="240">
        <f>'Inbound SOS &amp; EOD'!ONN29</f>
        <v>0</v>
      </c>
      <c r="NZI7" s="240">
        <f>'Inbound SOS &amp; EOD'!ONO29</f>
        <v>0</v>
      </c>
      <c r="NZJ7" s="240">
        <f>'Inbound SOS &amp; EOD'!ONP29</f>
        <v>0</v>
      </c>
      <c r="NZK7" s="240">
        <f>'Inbound SOS &amp; EOD'!ONQ29</f>
        <v>0</v>
      </c>
      <c r="NZL7" s="240">
        <f>'Inbound SOS &amp; EOD'!ONR29</f>
        <v>0</v>
      </c>
      <c r="NZM7" s="240">
        <f>'Inbound SOS &amp; EOD'!ONS29</f>
        <v>0</v>
      </c>
      <c r="NZN7" s="240">
        <f>'Inbound SOS &amp; EOD'!ONT29</f>
        <v>0</v>
      </c>
      <c r="NZO7" s="240">
        <f>'Inbound SOS &amp; EOD'!ONU29</f>
        <v>0</v>
      </c>
      <c r="NZP7" s="240">
        <f>'Inbound SOS &amp; EOD'!ONV29</f>
        <v>0</v>
      </c>
      <c r="NZQ7" s="240">
        <f>'Inbound SOS &amp; EOD'!ONW29</f>
        <v>0</v>
      </c>
      <c r="NZR7" s="240">
        <f>'Inbound SOS &amp; EOD'!ONX29</f>
        <v>0</v>
      </c>
      <c r="NZS7" s="240">
        <f>'Inbound SOS &amp; EOD'!ONY29</f>
        <v>0</v>
      </c>
      <c r="NZT7" s="240">
        <f>'Inbound SOS &amp; EOD'!ONZ29</f>
        <v>0</v>
      </c>
      <c r="NZU7" s="240">
        <f>'Inbound SOS &amp; EOD'!OOA29</f>
        <v>0</v>
      </c>
      <c r="NZV7" s="240">
        <f>'Inbound SOS &amp; EOD'!OOB29</f>
        <v>0</v>
      </c>
      <c r="NZW7" s="240">
        <f>'Inbound SOS &amp; EOD'!OOC29</f>
        <v>0</v>
      </c>
      <c r="NZX7" s="240">
        <f>'Inbound SOS &amp; EOD'!OOD29</f>
        <v>0</v>
      </c>
      <c r="NZY7" s="240">
        <f>'Inbound SOS &amp; EOD'!OOE29</f>
        <v>0</v>
      </c>
      <c r="NZZ7" s="240">
        <f>'Inbound SOS &amp; EOD'!OOF29</f>
        <v>0</v>
      </c>
      <c r="OAA7" s="240">
        <f>'Inbound SOS &amp; EOD'!OOG29</f>
        <v>0</v>
      </c>
      <c r="OAB7" s="240">
        <f>'Inbound SOS &amp; EOD'!OOH29</f>
        <v>0</v>
      </c>
      <c r="OAC7" s="240">
        <f>'Inbound SOS &amp; EOD'!OOI29</f>
        <v>0</v>
      </c>
      <c r="OAD7" s="240">
        <f>'Inbound SOS &amp; EOD'!OOJ29</f>
        <v>0</v>
      </c>
      <c r="OAE7" s="240">
        <f>'Inbound SOS &amp; EOD'!OOK29</f>
        <v>0</v>
      </c>
      <c r="OAF7" s="240">
        <f>'Inbound SOS &amp; EOD'!OOL29</f>
        <v>0</v>
      </c>
      <c r="OAG7" s="240">
        <f>'Inbound SOS &amp; EOD'!OOM29</f>
        <v>0</v>
      </c>
      <c r="OAH7" s="240">
        <f>'Inbound SOS &amp; EOD'!OON29</f>
        <v>0</v>
      </c>
      <c r="OAI7" s="240">
        <f>'Inbound SOS &amp; EOD'!OOO29</f>
        <v>0</v>
      </c>
      <c r="OAJ7" s="240">
        <f>'Inbound SOS &amp; EOD'!OOP29</f>
        <v>0</v>
      </c>
      <c r="OAK7" s="240">
        <f>'Inbound SOS &amp; EOD'!OOQ29</f>
        <v>0</v>
      </c>
      <c r="OAL7" s="240">
        <f>'Inbound SOS &amp; EOD'!OOR29</f>
        <v>0</v>
      </c>
      <c r="OAM7" s="240">
        <f>'Inbound SOS &amp; EOD'!OOS29</f>
        <v>0</v>
      </c>
      <c r="OAN7" s="240">
        <f>'Inbound SOS &amp; EOD'!OOT29</f>
        <v>0</v>
      </c>
      <c r="OAO7" s="240">
        <f>'Inbound SOS &amp; EOD'!OOU29</f>
        <v>0</v>
      </c>
      <c r="OAP7" s="240">
        <f>'Inbound SOS &amp; EOD'!OOV29</f>
        <v>0</v>
      </c>
      <c r="OAQ7" s="240">
        <f>'Inbound SOS &amp; EOD'!OOW29</f>
        <v>0</v>
      </c>
      <c r="OAR7" s="240">
        <f>'Inbound SOS &amp; EOD'!OOX29</f>
        <v>0</v>
      </c>
      <c r="OAS7" s="240">
        <f>'Inbound SOS &amp; EOD'!OOY29</f>
        <v>0</v>
      </c>
      <c r="OAT7" s="240">
        <f>'Inbound SOS &amp; EOD'!OOZ29</f>
        <v>0</v>
      </c>
      <c r="OAU7" s="240">
        <f>'Inbound SOS &amp; EOD'!OPA29</f>
        <v>0</v>
      </c>
      <c r="OAV7" s="240">
        <f>'Inbound SOS &amp; EOD'!OPB29</f>
        <v>0</v>
      </c>
      <c r="OAW7" s="240">
        <f>'Inbound SOS &amp; EOD'!OPC29</f>
        <v>0</v>
      </c>
      <c r="OAX7" s="240">
        <f>'Inbound SOS &amp; EOD'!OPD29</f>
        <v>0</v>
      </c>
      <c r="OAY7" s="240">
        <f>'Inbound SOS &amp; EOD'!OPE29</f>
        <v>0</v>
      </c>
      <c r="OAZ7" s="240">
        <f>'Inbound SOS &amp; EOD'!OPF29</f>
        <v>0</v>
      </c>
      <c r="OBA7" s="240">
        <f>'Inbound SOS &amp; EOD'!OPG29</f>
        <v>0</v>
      </c>
      <c r="OBB7" s="240">
        <f>'Inbound SOS &amp; EOD'!OPH29</f>
        <v>0</v>
      </c>
      <c r="OBC7" s="240">
        <f>'Inbound SOS &amp; EOD'!OPI29</f>
        <v>0</v>
      </c>
      <c r="OBD7" s="240">
        <f>'Inbound SOS &amp; EOD'!OPJ29</f>
        <v>0</v>
      </c>
      <c r="OBE7" s="240">
        <f>'Inbound SOS &amp; EOD'!OPK29</f>
        <v>0</v>
      </c>
      <c r="OBF7" s="240">
        <f>'Inbound SOS &amp; EOD'!OPL29</f>
        <v>0</v>
      </c>
      <c r="OBG7" s="240">
        <f>'Inbound SOS &amp; EOD'!OPM29</f>
        <v>0</v>
      </c>
      <c r="OBH7" s="240">
        <f>'Inbound SOS &amp; EOD'!OPN29</f>
        <v>0</v>
      </c>
      <c r="OBI7" s="240">
        <f>'Inbound SOS &amp; EOD'!OPO29</f>
        <v>0</v>
      </c>
      <c r="OBJ7" s="240">
        <f>'Inbound SOS &amp; EOD'!OPP29</f>
        <v>0</v>
      </c>
      <c r="OBK7" s="240">
        <f>'Inbound SOS &amp; EOD'!OPQ29</f>
        <v>0</v>
      </c>
      <c r="OBL7" s="240">
        <f>'Inbound SOS &amp; EOD'!OPR29</f>
        <v>0</v>
      </c>
      <c r="OBM7" s="240">
        <f>'Inbound SOS &amp; EOD'!OPS29</f>
        <v>0</v>
      </c>
      <c r="OBN7" s="240">
        <f>'Inbound SOS &amp; EOD'!OPT29</f>
        <v>0</v>
      </c>
      <c r="OBO7" s="240">
        <f>'Inbound SOS &amp; EOD'!OPU29</f>
        <v>0</v>
      </c>
      <c r="OBP7" s="240">
        <f>'Inbound SOS &amp; EOD'!OPV29</f>
        <v>0</v>
      </c>
      <c r="OBQ7" s="240">
        <f>'Inbound SOS &amp; EOD'!OPW29</f>
        <v>0</v>
      </c>
      <c r="OBR7" s="240">
        <f>'Inbound SOS &amp; EOD'!OPX29</f>
        <v>0</v>
      </c>
      <c r="OBS7" s="240">
        <f>'Inbound SOS &amp; EOD'!OPY29</f>
        <v>0</v>
      </c>
      <c r="OBT7" s="240">
        <f>'Inbound SOS &amp; EOD'!OPZ29</f>
        <v>0</v>
      </c>
      <c r="OBU7" s="240">
        <f>'Inbound SOS &amp; EOD'!OQA29</f>
        <v>0</v>
      </c>
      <c r="OBV7" s="240">
        <f>'Inbound SOS &amp; EOD'!OQB29</f>
        <v>0</v>
      </c>
      <c r="OBW7" s="240">
        <f>'Inbound SOS &amp; EOD'!OQC29</f>
        <v>0</v>
      </c>
      <c r="OBX7" s="240">
        <f>'Inbound SOS &amp; EOD'!OQD29</f>
        <v>0</v>
      </c>
      <c r="OBY7" s="240">
        <f>'Inbound SOS &amp; EOD'!OQE29</f>
        <v>0</v>
      </c>
      <c r="OBZ7" s="240">
        <f>'Inbound SOS &amp; EOD'!OQF29</f>
        <v>0</v>
      </c>
      <c r="OCA7" s="240">
        <f>'Inbound SOS &amp; EOD'!OQG29</f>
        <v>0</v>
      </c>
      <c r="OCB7" s="240">
        <f>'Inbound SOS &amp; EOD'!OQH29</f>
        <v>0</v>
      </c>
      <c r="OCC7" s="240">
        <f>'Inbound SOS &amp; EOD'!OQI29</f>
        <v>0</v>
      </c>
      <c r="OCD7" s="240">
        <f>'Inbound SOS &amp; EOD'!OQJ29</f>
        <v>0</v>
      </c>
      <c r="OCE7" s="240">
        <f>'Inbound SOS &amp; EOD'!OQK29</f>
        <v>0</v>
      </c>
      <c r="OCF7" s="240">
        <f>'Inbound SOS &amp; EOD'!OQL29</f>
        <v>0</v>
      </c>
      <c r="OCG7" s="240">
        <f>'Inbound SOS &amp; EOD'!OQM29</f>
        <v>0</v>
      </c>
      <c r="OCH7" s="240">
        <f>'Inbound SOS &amp; EOD'!OQN29</f>
        <v>0</v>
      </c>
      <c r="OCI7" s="240">
        <f>'Inbound SOS &amp; EOD'!OQO29</f>
        <v>0</v>
      </c>
      <c r="OCJ7" s="240">
        <f>'Inbound SOS &amp; EOD'!OQP29</f>
        <v>0</v>
      </c>
      <c r="OCK7" s="240">
        <f>'Inbound SOS &amp; EOD'!OQQ29</f>
        <v>0</v>
      </c>
      <c r="OCL7" s="240">
        <f>'Inbound SOS &amp; EOD'!OQR29</f>
        <v>0</v>
      </c>
      <c r="OCM7" s="240">
        <f>'Inbound SOS &amp; EOD'!OQS29</f>
        <v>0</v>
      </c>
      <c r="OCN7" s="240">
        <f>'Inbound SOS &amp; EOD'!OQT29</f>
        <v>0</v>
      </c>
      <c r="OCO7" s="240">
        <f>'Inbound SOS &amp; EOD'!OQU29</f>
        <v>0</v>
      </c>
      <c r="OCP7" s="240">
        <f>'Inbound SOS &amp; EOD'!OQV29</f>
        <v>0</v>
      </c>
      <c r="OCQ7" s="240">
        <f>'Inbound SOS &amp; EOD'!OQW29</f>
        <v>0</v>
      </c>
      <c r="OCR7" s="240">
        <f>'Inbound SOS &amp; EOD'!OQX29</f>
        <v>0</v>
      </c>
      <c r="OCS7" s="240">
        <f>'Inbound SOS &amp; EOD'!OQY29</f>
        <v>0</v>
      </c>
      <c r="OCT7" s="240">
        <f>'Inbound SOS &amp; EOD'!OQZ29</f>
        <v>0</v>
      </c>
      <c r="OCU7" s="240">
        <f>'Inbound SOS &amp; EOD'!ORA29</f>
        <v>0</v>
      </c>
      <c r="OCV7" s="240">
        <f>'Inbound SOS &amp; EOD'!ORB29</f>
        <v>0</v>
      </c>
      <c r="OCW7" s="240">
        <f>'Inbound SOS &amp; EOD'!ORC29</f>
        <v>0</v>
      </c>
      <c r="OCX7" s="240">
        <f>'Inbound SOS &amp; EOD'!ORD29</f>
        <v>0</v>
      </c>
      <c r="OCY7" s="240">
        <f>'Inbound SOS &amp; EOD'!ORE29</f>
        <v>0</v>
      </c>
      <c r="OCZ7" s="240">
        <f>'Inbound SOS &amp; EOD'!ORF29</f>
        <v>0</v>
      </c>
      <c r="ODA7" s="240">
        <f>'Inbound SOS &amp; EOD'!ORG29</f>
        <v>0</v>
      </c>
      <c r="ODB7" s="240">
        <f>'Inbound SOS &amp; EOD'!ORH29</f>
        <v>0</v>
      </c>
      <c r="ODC7" s="240">
        <f>'Inbound SOS &amp; EOD'!ORI29</f>
        <v>0</v>
      </c>
      <c r="ODD7" s="240">
        <f>'Inbound SOS &amp; EOD'!ORJ29</f>
        <v>0</v>
      </c>
      <c r="ODE7" s="240">
        <f>'Inbound SOS &amp; EOD'!ORK29</f>
        <v>0</v>
      </c>
      <c r="ODF7" s="240">
        <f>'Inbound SOS &amp; EOD'!ORL29</f>
        <v>0</v>
      </c>
      <c r="ODG7" s="240">
        <f>'Inbound SOS &amp; EOD'!ORM29</f>
        <v>0</v>
      </c>
      <c r="ODH7" s="240">
        <f>'Inbound SOS &amp; EOD'!ORN29</f>
        <v>0</v>
      </c>
      <c r="ODI7" s="240">
        <f>'Inbound SOS &amp; EOD'!ORO29</f>
        <v>0</v>
      </c>
      <c r="ODJ7" s="240">
        <f>'Inbound SOS &amp; EOD'!ORP29</f>
        <v>0</v>
      </c>
      <c r="ODK7" s="240">
        <f>'Inbound SOS &amp; EOD'!ORQ29</f>
        <v>0</v>
      </c>
      <c r="ODL7" s="240">
        <f>'Inbound SOS &amp; EOD'!ORR29</f>
        <v>0</v>
      </c>
      <c r="ODM7" s="240">
        <f>'Inbound SOS &amp; EOD'!ORS29</f>
        <v>0</v>
      </c>
      <c r="ODN7" s="240">
        <f>'Inbound SOS &amp; EOD'!ORT29</f>
        <v>0</v>
      </c>
      <c r="ODO7" s="240">
        <f>'Inbound SOS &amp; EOD'!ORU29</f>
        <v>0</v>
      </c>
      <c r="ODP7" s="240">
        <f>'Inbound SOS &amp; EOD'!ORV29</f>
        <v>0</v>
      </c>
      <c r="ODQ7" s="240">
        <f>'Inbound SOS &amp; EOD'!ORW29</f>
        <v>0</v>
      </c>
      <c r="ODR7" s="240">
        <f>'Inbound SOS &amp; EOD'!ORX29</f>
        <v>0</v>
      </c>
      <c r="ODS7" s="240">
        <f>'Inbound SOS &amp; EOD'!ORY29</f>
        <v>0</v>
      </c>
      <c r="ODT7" s="240">
        <f>'Inbound SOS &amp; EOD'!ORZ29</f>
        <v>0</v>
      </c>
      <c r="ODU7" s="240">
        <f>'Inbound SOS &amp; EOD'!OSA29</f>
        <v>0</v>
      </c>
      <c r="ODV7" s="240">
        <f>'Inbound SOS &amp; EOD'!OSB29</f>
        <v>0</v>
      </c>
      <c r="ODW7" s="240">
        <f>'Inbound SOS &amp; EOD'!OSC29</f>
        <v>0</v>
      </c>
      <c r="ODX7" s="240">
        <f>'Inbound SOS &amp; EOD'!OSD29</f>
        <v>0</v>
      </c>
      <c r="ODY7" s="240">
        <f>'Inbound SOS &amp; EOD'!OSE29</f>
        <v>0</v>
      </c>
      <c r="ODZ7" s="240">
        <f>'Inbound SOS &amp; EOD'!OSF29</f>
        <v>0</v>
      </c>
      <c r="OEA7" s="240">
        <f>'Inbound SOS &amp; EOD'!OSG29</f>
        <v>0</v>
      </c>
      <c r="OEB7" s="240">
        <f>'Inbound SOS &amp; EOD'!OSH29</f>
        <v>0</v>
      </c>
      <c r="OEC7" s="240">
        <f>'Inbound SOS &amp; EOD'!OSI29</f>
        <v>0</v>
      </c>
      <c r="OED7" s="240">
        <f>'Inbound SOS &amp; EOD'!OSJ29</f>
        <v>0</v>
      </c>
      <c r="OEE7" s="240">
        <f>'Inbound SOS &amp; EOD'!OSK29</f>
        <v>0</v>
      </c>
      <c r="OEF7" s="240">
        <f>'Inbound SOS &amp; EOD'!OSL29</f>
        <v>0</v>
      </c>
      <c r="OEG7" s="240">
        <f>'Inbound SOS &amp; EOD'!OSM29</f>
        <v>0</v>
      </c>
      <c r="OEH7" s="240">
        <f>'Inbound SOS &amp; EOD'!OSN29</f>
        <v>0</v>
      </c>
      <c r="OEI7" s="240">
        <f>'Inbound SOS &amp; EOD'!OSO29</f>
        <v>0</v>
      </c>
      <c r="OEJ7" s="240">
        <f>'Inbound SOS &amp; EOD'!OSP29</f>
        <v>0</v>
      </c>
      <c r="OEK7" s="240">
        <f>'Inbound SOS &amp; EOD'!OSQ29</f>
        <v>0</v>
      </c>
      <c r="OEL7" s="240">
        <f>'Inbound SOS &amp; EOD'!OSR29</f>
        <v>0</v>
      </c>
      <c r="OEM7" s="240">
        <f>'Inbound SOS &amp; EOD'!OSS29</f>
        <v>0</v>
      </c>
      <c r="OEN7" s="240">
        <f>'Inbound SOS &amp; EOD'!OST29</f>
        <v>0</v>
      </c>
      <c r="OEO7" s="240">
        <f>'Inbound SOS &amp; EOD'!OSU29</f>
        <v>0</v>
      </c>
      <c r="OEP7" s="240">
        <f>'Inbound SOS &amp; EOD'!OSV29</f>
        <v>0</v>
      </c>
      <c r="OEQ7" s="240">
        <f>'Inbound SOS &amp; EOD'!OSW29</f>
        <v>0</v>
      </c>
      <c r="OER7" s="240">
        <f>'Inbound SOS &amp; EOD'!OSX29</f>
        <v>0</v>
      </c>
      <c r="OES7" s="240">
        <f>'Inbound SOS &amp; EOD'!OSY29</f>
        <v>0</v>
      </c>
      <c r="OET7" s="240">
        <f>'Inbound SOS &amp; EOD'!OSZ29</f>
        <v>0</v>
      </c>
      <c r="OEU7" s="240">
        <f>'Inbound SOS &amp; EOD'!OTA29</f>
        <v>0</v>
      </c>
      <c r="OEV7" s="240">
        <f>'Inbound SOS &amp; EOD'!OTB29</f>
        <v>0</v>
      </c>
      <c r="OEW7" s="240">
        <f>'Inbound SOS &amp; EOD'!OTC29</f>
        <v>0</v>
      </c>
      <c r="OEX7" s="240">
        <f>'Inbound SOS &amp; EOD'!OTD29</f>
        <v>0</v>
      </c>
      <c r="OEY7" s="240">
        <f>'Inbound SOS &amp; EOD'!OTE29</f>
        <v>0</v>
      </c>
      <c r="OEZ7" s="240">
        <f>'Inbound SOS &amp; EOD'!OTF29</f>
        <v>0</v>
      </c>
      <c r="OFA7" s="240">
        <f>'Inbound SOS &amp; EOD'!OTG29</f>
        <v>0</v>
      </c>
      <c r="OFB7" s="240">
        <f>'Inbound SOS &amp; EOD'!OTH29</f>
        <v>0</v>
      </c>
      <c r="OFC7" s="240">
        <f>'Inbound SOS &amp; EOD'!OTI29</f>
        <v>0</v>
      </c>
      <c r="OFD7" s="240">
        <f>'Inbound SOS &amp; EOD'!OTJ29</f>
        <v>0</v>
      </c>
      <c r="OFE7" s="240">
        <f>'Inbound SOS &amp; EOD'!OTK29</f>
        <v>0</v>
      </c>
      <c r="OFF7" s="240">
        <f>'Inbound SOS &amp; EOD'!OTL29</f>
        <v>0</v>
      </c>
      <c r="OFG7" s="240">
        <f>'Inbound SOS &amp; EOD'!OTM29</f>
        <v>0</v>
      </c>
      <c r="OFH7" s="240">
        <f>'Inbound SOS &amp; EOD'!OTN29</f>
        <v>0</v>
      </c>
      <c r="OFI7" s="240">
        <f>'Inbound SOS &amp; EOD'!OTO29</f>
        <v>0</v>
      </c>
      <c r="OFJ7" s="240">
        <f>'Inbound SOS &amp; EOD'!OTP29</f>
        <v>0</v>
      </c>
      <c r="OFK7" s="240">
        <f>'Inbound SOS &amp; EOD'!OTQ29</f>
        <v>0</v>
      </c>
      <c r="OFL7" s="240">
        <f>'Inbound SOS &amp; EOD'!OTR29</f>
        <v>0</v>
      </c>
      <c r="OFM7" s="240">
        <f>'Inbound SOS &amp; EOD'!OTS29</f>
        <v>0</v>
      </c>
      <c r="OFN7" s="240">
        <f>'Inbound SOS &amp; EOD'!OTT29</f>
        <v>0</v>
      </c>
      <c r="OFO7" s="240">
        <f>'Inbound SOS &amp; EOD'!OTU29</f>
        <v>0</v>
      </c>
      <c r="OFP7" s="240">
        <f>'Inbound SOS &amp; EOD'!OTV29</f>
        <v>0</v>
      </c>
      <c r="OFQ7" s="240">
        <f>'Inbound SOS &amp; EOD'!OTW29</f>
        <v>0</v>
      </c>
      <c r="OFR7" s="240">
        <f>'Inbound SOS &amp; EOD'!OTX29</f>
        <v>0</v>
      </c>
      <c r="OFS7" s="240">
        <f>'Inbound SOS &amp; EOD'!OTY29</f>
        <v>0</v>
      </c>
      <c r="OFT7" s="240">
        <f>'Inbound SOS &amp; EOD'!OTZ29</f>
        <v>0</v>
      </c>
      <c r="OFU7" s="240">
        <f>'Inbound SOS &amp; EOD'!OUA29</f>
        <v>0</v>
      </c>
      <c r="OFV7" s="240">
        <f>'Inbound SOS &amp; EOD'!OUB29</f>
        <v>0</v>
      </c>
      <c r="OFW7" s="240">
        <f>'Inbound SOS &amp; EOD'!OUC29</f>
        <v>0</v>
      </c>
      <c r="OFX7" s="240">
        <f>'Inbound SOS &amp; EOD'!OUD29</f>
        <v>0</v>
      </c>
      <c r="OFY7" s="240">
        <f>'Inbound SOS &amp; EOD'!OUE29</f>
        <v>0</v>
      </c>
      <c r="OFZ7" s="240">
        <f>'Inbound SOS &amp; EOD'!OUF29</f>
        <v>0</v>
      </c>
      <c r="OGA7" s="240">
        <f>'Inbound SOS &amp; EOD'!OUG29</f>
        <v>0</v>
      </c>
      <c r="OGB7" s="240">
        <f>'Inbound SOS &amp; EOD'!OUH29</f>
        <v>0</v>
      </c>
      <c r="OGC7" s="240">
        <f>'Inbound SOS &amp; EOD'!OUI29</f>
        <v>0</v>
      </c>
      <c r="OGD7" s="240">
        <f>'Inbound SOS &amp; EOD'!OUJ29</f>
        <v>0</v>
      </c>
      <c r="OGE7" s="240">
        <f>'Inbound SOS &amp; EOD'!OUK29</f>
        <v>0</v>
      </c>
      <c r="OGF7" s="240">
        <f>'Inbound SOS &amp; EOD'!OUL29</f>
        <v>0</v>
      </c>
      <c r="OGG7" s="240">
        <f>'Inbound SOS &amp; EOD'!OUM29</f>
        <v>0</v>
      </c>
      <c r="OGH7" s="240">
        <f>'Inbound SOS &amp; EOD'!OUN29</f>
        <v>0</v>
      </c>
      <c r="OGI7" s="240">
        <f>'Inbound SOS &amp; EOD'!OUO29</f>
        <v>0</v>
      </c>
      <c r="OGJ7" s="240">
        <f>'Inbound SOS &amp; EOD'!OUP29</f>
        <v>0</v>
      </c>
      <c r="OGK7" s="240">
        <f>'Inbound SOS &amp; EOD'!OUQ29</f>
        <v>0</v>
      </c>
      <c r="OGL7" s="240">
        <f>'Inbound SOS &amp; EOD'!OUR29</f>
        <v>0</v>
      </c>
      <c r="OGM7" s="240">
        <f>'Inbound SOS &amp; EOD'!OUS29</f>
        <v>0</v>
      </c>
      <c r="OGN7" s="240">
        <f>'Inbound SOS &amp; EOD'!OUT29</f>
        <v>0</v>
      </c>
      <c r="OGO7" s="240">
        <f>'Inbound SOS &amp; EOD'!OUU29</f>
        <v>0</v>
      </c>
      <c r="OGP7" s="240">
        <f>'Inbound SOS &amp; EOD'!OUV29</f>
        <v>0</v>
      </c>
      <c r="OGQ7" s="240">
        <f>'Inbound SOS &amp; EOD'!OUW29</f>
        <v>0</v>
      </c>
      <c r="OGR7" s="240">
        <f>'Inbound SOS &amp; EOD'!OUX29</f>
        <v>0</v>
      </c>
      <c r="OGS7" s="240">
        <f>'Inbound SOS &amp; EOD'!OUY29</f>
        <v>0</v>
      </c>
      <c r="OGT7" s="240">
        <f>'Inbound SOS &amp; EOD'!OUZ29</f>
        <v>0</v>
      </c>
      <c r="OGU7" s="240">
        <f>'Inbound SOS &amp; EOD'!OVA29</f>
        <v>0</v>
      </c>
      <c r="OGV7" s="240">
        <f>'Inbound SOS &amp; EOD'!OVB29</f>
        <v>0</v>
      </c>
      <c r="OGW7" s="240">
        <f>'Inbound SOS &amp; EOD'!OVC29</f>
        <v>0</v>
      </c>
      <c r="OGX7" s="240">
        <f>'Inbound SOS &amp; EOD'!OVD29</f>
        <v>0</v>
      </c>
      <c r="OGY7" s="240">
        <f>'Inbound SOS &amp; EOD'!OVE29</f>
        <v>0</v>
      </c>
      <c r="OGZ7" s="240">
        <f>'Inbound SOS &amp; EOD'!OVF29</f>
        <v>0</v>
      </c>
      <c r="OHA7" s="240">
        <f>'Inbound SOS &amp; EOD'!OVG29</f>
        <v>0</v>
      </c>
      <c r="OHB7" s="240">
        <f>'Inbound SOS &amp; EOD'!OVH29</f>
        <v>0</v>
      </c>
      <c r="OHC7" s="240">
        <f>'Inbound SOS &amp; EOD'!OVI29</f>
        <v>0</v>
      </c>
      <c r="OHD7" s="240">
        <f>'Inbound SOS &amp; EOD'!OVJ29</f>
        <v>0</v>
      </c>
      <c r="OHE7" s="240">
        <f>'Inbound SOS &amp; EOD'!OVK29</f>
        <v>0</v>
      </c>
      <c r="OHF7" s="240">
        <f>'Inbound SOS &amp; EOD'!OVL29</f>
        <v>0</v>
      </c>
      <c r="OHG7" s="240">
        <f>'Inbound SOS &amp; EOD'!OVM29</f>
        <v>0</v>
      </c>
      <c r="OHH7" s="240">
        <f>'Inbound SOS &amp; EOD'!OVN29</f>
        <v>0</v>
      </c>
      <c r="OHI7" s="240">
        <f>'Inbound SOS &amp; EOD'!OVO29</f>
        <v>0</v>
      </c>
      <c r="OHJ7" s="240">
        <f>'Inbound SOS &amp; EOD'!OVP29</f>
        <v>0</v>
      </c>
      <c r="OHK7" s="240">
        <f>'Inbound SOS &amp; EOD'!OVQ29</f>
        <v>0</v>
      </c>
      <c r="OHL7" s="240">
        <f>'Inbound SOS &amp; EOD'!OVR29</f>
        <v>0</v>
      </c>
      <c r="OHM7" s="240">
        <f>'Inbound SOS &amp; EOD'!OVS29</f>
        <v>0</v>
      </c>
      <c r="OHN7" s="240">
        <f>'Inbound SOS &amp; EOD'!OVT29</f>
        <v>0</v>
      </c>
      <c r="OHO7" s="240">
        <f>'Inbound SOS &amp; EOD'!OVU29</f>
        <v>0</v>
      </c>
      <c r="OHP7" s="240">
        <f>'Inbound SOS &amp; EOD'!OVV29</f>
        <v>0</v>
      </c>
      <c r="OHQ7" s="240">
        <f>'Inbound SOS &amp; EOD'!OVW29</f>
        <v>0</v>
      </c>
      <c r="OHR7" s="240">
        <f>'Inbound SOS &amp; EOD'!OVX29</f>
        <v>0</v>
      </c>
      <c r="OHS7" s="240">
        <f>'Inbound SOS &amp; EOD'!OVY29</f>
        <v>0</v>
      </c>
      <c r="OHT7" s="240">
        <f>'Inbound SOS &amp; EOD'!OVZ29</f>
        <v>0</v>
      </c>
      <c r="OHU7" s="240">
        <f>'Inbound SOS &amp; EOD'!OWA29</f>
        <v>0</v>
      </c>
      <c r="OHV7" s="240">
        <f>'Inbound SOS &amp; EOD'!OWB29</f>
        <v>0</v>
      </c>
      <c r="OHW7" s="240">
        <f>'Inbound SOS &amp; EOD'!OWC29</f>
        <v>0</v>
      </c>
      <c r="OHX7" s="240">
        <f>'Inbound SOS &amp; EOD'!OWD29</f>
        <v>0</v>
      </c>
      <c r="OHY7" s="240">
        <f>'Inbound SOS &amp; EOD'!OWE29</f>
        <v>0</v>
      </c>
      <c r="OHZ7" s="240">
        <f>'Inbound SOS &amp; EOD'!OWF29</f>
        <v>0</v>
      </c>
      <c r="OIA7" s="240">
        <f>'Inbound SOS &amp; EOD'!OWG29</f>
        <v>0</v>
      </c>
      <c r="OIB7" s="240">
        <f>'Inbound SOS &amp; EOD'!OWH29</f>
        <v>0</v>
      </c>
      <c r="OIC7" s="240">
        <f>'Inbound SOS &amp; EOD'!OWI29</f>
        <v>0</v>
      </c>
      <c r="OID7" s="240">
        <f>'Inbound SOS &amp; EOD'!OWJ29</f>
        <v>0</v>
      </c>
      <c r="OIE7" s="240">
        <f>'Inbound SOS &amp; EOD'!OWK29</f>
        <v>0</v>
      </c>
      <c r="OIF7" s="240">
        <f>'Inbound SOS &amp; EOD'!OWL29</f>
        <v>0</v>
      </c>
      <c r="OIG7" s="240">
        <f>'Inbound SOS &amp; EOD'!OWM29</f>
        <v>0</v>
      </c>
      <c r="OIH7" s="240">
        <f>'Inbound SOS &amp; EOD'!OWN29</f>
        <v>0</v>
      </c>
      <c r="OII7" s="240">
        <f>'Inbound SOS &amp; EOD'!OWO29</f>
        <v>0</v>
      </c>
      <c r="OIJ7" s="240">
        <f>'Inbound SOS &amp; EOD'!OWP29</f>
        <v>0</v>
      </c>
      <c r="OIK7" s="240">
        <f>'Inbound SOS &amp; EOD'!OWQ29</f>
        <v>0</v>
      </c>
      <c r="OIL7" s="240">
        <f>'Inbound SOS &amp; EOD'!OWR29</f>
        <v>0</v>
      </c>
      <c r="OIM7" s="240">
        <f>'Inbound SOS &amp; EOD'!OWS29</f>
        <v>0</v>
      </c>
      <c r="OIN7" s="240">
        <f>'Inbound SOS &amp; EOD'!OWT29</f>
        <v>0</v>
      </c>
      <c r="OIO7" s="240">
        <f>'Inbound SOS &amp; EOD'!OWU29</f>
        <v>0</v>
      </c>
      <c r="OIP7" s="240">
        <f>'Inbound SOS &amp; EOD'!OWV29</f>
        <v>0</v>
      </c>
      <c r="OIQ7" s="240">
        <f>'Inbound SOS &amp; EOD'!OWW29</f>
        <v>0</v>
      </c>
      <c r="OIR7" s="240">
        <f>'Inbound SOS &amp; EOD'!OWX29</f>
        <v>0</v>
      </c>
      <c r="OIS7" s="240">
        <f>'Inbound SOS &amp; EOD'!OWY29</f>
        <v>0</v>
      </c>
      <c r="OIT7" s="240">
        <f>'Inbound SOS &amp; EOD'!OWZ29</f>
        <v>0</v>
      </c>
      <c r="OIU7" s="240">
        <f>'Inbound SOS &amp; EOD'!OXA29</f>
        <v>0</v>
      </c>
      <c r="OIV7" s="240">
        <f>'Inbound SOS &amp; EOD'!OXB29</f>
        <v>0</v>
      </c>
      <c r="OIW7" s="240">
        <f>'Inbound SOS &amp; EOD'!OXC29</f>
        <v>0</v>
      </c>
      <c r="OIX7" s="240">
        <f>'Inbound SOS &amp; EOD'!OXD29</f>
        <v>0</v>
      </c>
      <c r="OIY7" s="240">
        <f>'Inbound SOS &amp; EOD'!OXE29</f>
        <v>0</v>
      </c>
      <c r="OIZ7" s="240">
        <f>'Inbound SOS &amp; EOD'!OXF29</f>
        <v>0</v>
      </c>
      <c r="OJA7" s="240">
        <f>'Inbound SOS &amp; EOD'!OXG29</f>
        <v>0</v>
      </c>
      <c r="OJB7" s="240">
        <f>'Inbound SOS &amp; EOD'!OXH29</f>
        <v>0</v>
      </c>
      <c r="OJC7" s="240">
        <f>'Inbound SOS &amp; EOD'!OXI29</f>
        <v>0</v>
      </c>
      <c r="OJD7" s="240">
        <f>'Inbound SOS &amp; EOD'!OXJ29</f>
        <v>0</v>
      </c>
      <c r="OJE7" s="240">
        <f>'Inbound SOS &amp; EOD'!OXK29</f>
        <v>0</v>
      </c>
      <c r="OJF7" s="240">
        <f>'Inbound SOS &amp; EOD'!OXL29</f>
        <v>0</v>
      </c>
      <c r="OJG7" s="240">
        <f>'Inbound SOS &amp; EOD'!OXM29</f>
        <v>0</v>
      </c>
      <c r="OJH7" s="240">
        <f>'Inbound SOS &amp; EOD'!OXN29</f>
        <v>0</v>
      </c>
      <c r="OJI7" s="240">
        <f>'Inbound SOS &amp; EOD'!OXO29</f>
        <v>0</v>
      </c>
      <c r="OJJ7" s="240">
        <f>'Inbound SOS &amp; EOD'!OXP29</f>
        <v>0</v>
      </c>
      <c r="OJK7" s="240">
        <f>'Inbound SOS &amp; EOD'!OXQ29</f>
        <v>0</v>
      </c>
      <c r="OJL7" s="240">
        <f>'Inbound SOS &amp; EOD'!OXR29</f>
        <v>0</v>
      </c>
      <c r="OJM7" s="240">
        <f>'Inbound SOS &amp; EOD'!OXS29</f>
        <v>0</v>
      </c>
      <c r="OJN7" s="240">
        <f>'Inbound SOS &amp; EOD'!OXT29</f>
        <v>0</v>
      </c>
      <c r="OJO7" s="240">
        <f>'Inbound SOS &amp; EOD'!OXU29</f>
        <v>0</v>
      </c>
      <c r="OJP7" s="240">
        <f>'Inbound SOS &amp; EOD'!OXV29</f>
        <v>0</v>
      </c>
      <c r="OJQ7" s="240">
        <f>'Inbound SOS &amp; EOD'!OXW29</f>
        <v>0</v>
      </c>
      <c r="OJR7" s="240">
        <f>'Inbound SOS &amp; EOD'!OXX29</f>
        <v>0</v>
      </c>
      <c r="OJS7" s="240">
        <f>'Inbound SOS &amp; EOD'!OXY29</f>
        <v>0</v>
      </c>
      <c r="OJT7" s="240">
        <f>'Inbound SOS &amp; EOD'!OXZ29</f>
        <v>0</v>
      </c>
      <c r="OJU7" s="240">
        <f>'Inbound SOS &amp; EOD'!OYA29</f>
        <v>0</v>
      </c>
      <c r="OJV7" s="240">
        <f>'Inbound SOS &amp; EOD'!OYB29</f>
        <v>0</v>
      </c>
      <c r="OJW7" s="240">
        <f>'Inbound SOS &amp; EOD'!OYC29</f>
        <v>0</v>
      </c>
      <c r="OJX7" s="240">
        <f>'Inbound SOS &amp; EOD'!OYD29</f>
        <v>0</v>
      </c>
      <c r="OJY7" s="240">
        <f>'Inbound SOS &amp; EOD'!OYE29</f>
        <v>0</v>
      </c>
      <c r="OJZ7" s="240">
        <f>'Inbound SOS &amp; EOD'!OYF29</f>
        <v>0</v>
      </c>
      <c r="OKA7" s="240">
        <f>'Inbound SOS &amp; EOD'!OYG29</f>
        <v>0</v>
      </c>
      <c r="OKB7" s="240">
        <f>'Inbound SOS &amp; EOD'!OYH29</f>
        <v>0</v>
      </c>
      <c r="OKC7" s="240">
        <f>'Inbound SOS &amp; EOD'!OYI29</f>
        <v>0</v>
      </c>
      <c r="OKD7" s="240">
        <f>'Inbound SOS &amp; EOD'!OYJ29</f>
        <v>0</v>
      </c>
      <c r="OKE7" s="240">
        <f>'Inbound SOS &amp; EOD'!OYK29</f>
        <v>0</v>
      </c>
      <c r="OKF7" s="240">
        <f>'Inbound SOS &amp; EOD'!OYL29</f>
        <v>0</v>
      </c>
      <c r="OKG7" s="240">
        <f>'Inbound SOS &amp; EOD'!OYM29</f>
        <v>0</v>
      </c>
      <c r="OKH7" s="240">
        <f>'Inbound SOS &amp; EOD'!OYN29</f>
        <v>0</v>
      </c>
      <c r="OKI7" s="240">
        <f>'Inbound SOS &amp; EOD'!OYO29</f>
        <v>0</v>
      </c>
      <c r="OKJ7" s="240">
        <f>'Inbound SOS &amp; EOD'!OYP29</f>
        <v>0</v>
      </c>
      <c r="OKK7" s="240">
        <f>'Inbound SOS &amp; EOD'!OYQ29</f>
        <v>0</v>
      </c>
      <c r="OKL7" s="240">
        <f>'Inbound SOS &amp; EOD'!OYR29</f>
        <v>0</v>
      </c>
      <c r="OKM7" s="240">
        <f>'Inbound SOS &amp; EOD'!OYS29</f>
        <v>0</v>
      </c>
      <c r="OKN7" s="240">
        <f>'Inbound SOS &amp; EOD'!OYT29</f>
        <v>0</v>
      </c>
      <c r="OKO7" s="240">
        <f>'Inbound SOS &amp; EOD'!OYU29</f>
        <v>0</v>
      </c>
      <c r="OKP7" s="240">
        <f>'Inbound SOS &amp; EOD'!OYV29</f>
        <v>0</v>
      </c>
      <c r="OKQ7" s="240">
        <f>'Inbound SOS &amp; EOD'!OYW29</f>
        <v>0</v>
      </c>
      <c r="OKR7" s="240">
        <f>'Inbound SOS &amp; EOD'!OYX29</f>
        <v>0</v>
      </c>
      <c r="OKS7" s="240">
        <f>'Inbound SOS &amp; EOD'!OYY29</f>
        <v>0</v>
      </c>
      <c r="OKT7" s="240">
        <f>'Inbound SOS &amp; EOD'!OYZ29</f>
        <v>0</v>
      </c>
      <c r="OKU7" s="240">
        <f>'Inbound SOS &amp; EOD'!OZA29</f>
        <v>0</v>
      </c>
      <c r="OKV7" s="240">
        <f>'Inbound SOS &amp; EOD'!OZB29</f>
        <v>0</v>
      </c>
      <c r="OKW7" s="240">
        <f>'Inbound SOS &amp; EOD'!OZC29</f>
        <v>0</v>
      </c>
      <c r="OKX7" s="240">
        <f>'Inbound SOS &amp; EOD'!OZD29</f>
        <v>0</v>
      </c>
      <c r="OKY7" s="240">
        <f>'Inbound SOS &amp; EOD'!OZE29</f>
        <v>0</v>
      </c>
      <c r="OKZ7" s="240">
        <f>'Inbound SOS &amp; EOD'!OZF29</f>
        <v>0</v>
      </c>
      <c r="OLA7" s="240">
        <f>'Inbound SOS &amp; EOD'!OZG29</f>
        <v>0</v>
      </c>
      <c r="OLB7" s="240">
        <f>'Inbound SOS &amp; EOD'!OZH29</f>
        <v>0</v>
      </c>
      <c r="OLC7" s="240">
        <f>'Inbound SOS &amp; EOD'!OZI29</f>
        <v>0</v>
      </c>
      <c r="OLD7" s="240">
        <f>'Inbound SOS &amp; EOD'!OZJ29</f>
        <v>0</v>
      </c>
      <c r="OLE7" s="240">
        <f>'Inbound SOS &amp; EOD'!OZK29</f>
        <v>0</v>
      </c>
      <c r="OLF7" s="240">
        <f>'Inbound SOS &amp; EOD'!OZL29</f>
        <v>0</v>
      </c>
      <c r="OLG7" s="240">
        <f>'Inbound SOS &amp; EOD'!OZM29</f>
        <v>0</v>
      </c>
      <c r="OLH7" s="240">
        <f>'Inbound SOS &amp; EOD'!OZN29</f>
        <v>0</v>
      </c>
      <c r="OLI7" s="240">
        <f>'Inbound SOS &amp; EOD'!OZO29</f>
        <v>0</v>
      </c>
      <c r="OLJ7" s="240">
        <f>'Inbound SOS &amp; EOD'!OZP29</f>
        <v>0</v>
      </c>
      <c r="OLK7" s="240">
        <f>'Inbound SOS &amp; EOD'!OZQ29</f>
        <v>0</v>
      </c>
      <c r="OLL7" s="240">
        <f>'Inbound SOS &amp; EOD'!OZR29</f>
        <v>0</v>
      </c>
      <c r="OLM7" s="240">
        <f>'Inbound SOS &amp; EOD'!OZS29</f>
        <v>0</v>
      </c>
      <c r="OLN7" s="240">
        <f>'Inbound SOS &amp; EOD'!OZT29</f>
        <v>0</v>
      </c>
      <c r="OLO7" s="240">
        <f>'Inbound SOS &amp; EOD'!OZU29</f>
        <v>0</v>
      </c>
      <c r="OLP7" s="240">
        <f>'Inbound SOS &amp; EOD'!OZV29</f>
        <v>0</v>
      </c>
      <c r="OLQ7" s="240">
        <f>'Inbound SOS &amp; EOD'!OZW29</f>
        <v>0</v>
      </c>
      <c r="OLR7" s="240">
        <f>'Inbound SOS &amp; EOD'!OZX29</f>
        <v>0</v>
      </c>
      <c r="OLS7" s="240">
        <f>'Inbound SOS &amp; EOD'!OZY29</f>
        <v>0</v>
      </c>
      <c r="OLT7" s="240">
        <f>'Inbound SOS &amp; EOD'!OZZ29</f>
        <v>0</v>
      </c>
      <c r="OLU7" s="240">
        <f>'Inbound SOS &amp; EOD'!PAA29</f>
        <v>0</v>
      </c>
      <c r="OLV7" s="240">
        <f>'Inbound SOS &amp; EOD'!PAB29</f>
        <v>0</v>
      </c>
      <c r="OLW7" s="240">
        <f>'Inbound SOS &amp; EOD'!PAC29</f>
        <v>0</v>
      </c>
      <c r="OLX7" s="240">
        <f>'Inbound SOS &amp; EOD'!PAD29</f>
        <v>0</v>
      </c>
      <c r="OLY7" s="240">
        <f>'Inbound SOS &amp; EOD'!PAE29</f>
        <v>0</v>
      </c>
      <c r="OLZ7" s="240">
        <f>'Inbound SOS &amp; EOD'!PAF29</f>
        <v>0</v>
      </c>
      <c r="OMA7" s="240">
        <f>'Inbound SOS &amp; EOD'!PAG29</f>
        <v>0</v>
      </c>
      <c r="OMB7" s="240">
        <f>'Inbound SOS &amp; EOD'!PAH29</f>
        <v>0</v>
      </c>
      <c r="OMC7" s="240">
        <f>'Inbound SOS &amp; EOD'!PAI29</f>
        <v>0</v>
      </c>
      <c r="OMD7" s="240">
        <f>'Inbound SOS &amp; EOD'!PAJ29</f>
        <v>0</v>
      </c>
      <c r="OME7" s="240">
        <f>'Inbound SOS &amp; EOD'!PAK29</f>
        <v>0</v>
      </c>
      <c r="OMF7" s="240">
        <f>'Inbound SOS &amp; EOD'!PAL29</f>
        <v>0</v>
      </c>
      <c r="OMG7" s="240">
        <f>'Inbound SOS &amp; EOD'!PAM29</f>
        <v>0</v>
      </c>
      <c r="OMH7" s="240">
        <f>'Inbound SOS &amp; EOD'!PAN29</f>
        <v>0</v>
      </c>
      <c r="OMI7" s="240">
        <f>'Inbound SOS &amp; EOD'!PAO29</f>
        <v>0</v>
      </c>
      <c r="OMJ7" s="240">
        <f>'Inbound SOS &amp; EOD'!PAP29</f>
        <v>0</v>
      </c>
      <c r="OMK7" s="240">
        <f>'Inbound SOS &amp; EOD'!PAQ29</f>
        <v>0</v>
      </c>
      <c r="OML7" s="240">
        <f>'Inbound SOS &amp; EOD'!PAR29</f>
        <v>0</v>
      </c>
      <c r="OMM7" s="240">
        <f>'Inbound SOS &amp; EOD'!PAS29</f>
        <v>0</v>
      </c>
      <c r="OMN7" s="240">
        <f>'Inbound SOS &amp; EOD'!PAT29</f>
        <v>0</v>
      </c>
      <c r="OMO7" s="240">
        <f>'Inbound SOS &amp; EOD'!PAU29</f>
        <v>0</v>
      </c>
      <c r="OMP7" s="240">
        <f>'Inbound SOS &amp; EOD'!PAV29</f>
        <v>0</v>
      </c>
      <c r="OMQ7" s="240">
        <f>'Inbound SOS &amp; EOD'!PAW29</f>
        <v>0</v>
      </c>
      <c r="OMR7" s="240">
        <f>'Inbound SOS &amp; EOD'!PAX29</f>
        <v>0</v>
      </c>
      <c r="OMS7" s="240">
        <f>'Inbound SOS &amp; EOD'!PAY29</f>
        <v>0</v>
      </c>
      <c r="OMT7" s="240">
        <f>'Inbound SOS &amp; EOD'!PAZ29</f>
        <v>0</v>
      </c>
      <c r="OMU7" s="240">
        <f>'Inbound SOS &amp; EOD'!PBA29</f>
        <v>0</v>
      </c>
      <c r="OMV7" s="240">
        <f>'Inbound SOS &amp; EOD'!PBB29</f>
        <v>0</v>
      </c>
      <c r="OMW7" s="240">
        <f>'Inbound SOS &amp; EOD'!PBC29</f>
        <v>0</v>
      </c>
      <c r="OMX7" s="240">
        <f>'Inbound SOS &amp; EOD'!PBD29</f>
        <v>0</v>
      </c>
      <c r="OMY7" s="240">
        <f>'Inbound SOS &amp; EOD'!PBE29</f>
        <v>0</v>
      </c>
      <c r="OMZ7" s="240">
        <f>'Inbound SOS &amp; EOD'!PBF29</f>
        <v>0</v>
      </c>
      <c r="ONA7" s="240">
        <f>'Inbound SOS &amp; EOD'!PBG29</f>
        <v>0</v>
      </c>
      <c r="ONB7" s="240">
        <f>'Inbound SOS &amp; EOD'!PBH29</f>
        <v>0</v>
      </c>
      <c r="ONC7" s="240">
        <f>'Inbound SOS &amp; EOD'!PBI29</f>
        <v>0</v>
      </c>
      <c r="OND7" s="240">
        <f>'Inbound SOS &amp; EOD'!PBJ29</f>
        <v>0</v>
      </c>
      <c r="ONE7" s="240">
        <f>'Inbound SOS &amp; EOD'!PBK29</f>
        <v>0</v>
      </c>
      <c r="ONF7" s="240">
        <f>'Inbound SOS &amp; EOD'!PBL29</f>
        <v>0</v>
      </c>
      <c r="ONG7" s="240">
        <f>'Inbound SOS &amp; EOD'!PBM29</f>
        <v>0</v>
      </c>
      <c r="ONH7" s="240">
        <f>'Inbound SOS &amp; EOD'!PBN29</f>
        <v>0</v>
      </c>
      <c r="ONI7" s="240">
        <f>'Inbound SOS &amp; EOD'!PBO29</f>
        <v>0</v>
      </c>
      <c r="ONJ7" s="240">
        <f>'Inbound SOS &amp; EOD'!PBP29</f>
        <v>0</v>
      </c>
      <c r="ONK7" s="240">
        <f>'Inbound SOS &amp; EOD'!PBQ29</f>
        <v>0</v>
      </c>
      <c r="ONL7" s="240">
        <f>'Inbound SOS &amp; EOD'!PBR29</f>
        <v>0</v>
      </c>
      <c r="ONM7" s="240">
        <f>'Inbound SOS &amp; EOD'!PBS29</f>
        <v>0</v>
      </c>
      <c r="ONN7" s="240">
        <f>'Inbound SOS &amp; EOD'!PBT29</f>
        <v>0</v>
      </c>
      <c r="ONO7" s="240">
        <f>'Inbound SOS &amp; EOD'!PBU29</f>
        <v>0</v>
      </c>
      <c r="ONP7" s="240">
        <f>'Inbound SOS &amp; EOD'!PBV29</f>
        <v>0</v>
      </c>
      <c r="ONQ7" s="240">
        <f>'Inbound SOS &amp; EOD'!PBW29</f>
        <v>0</v>
      </c>
      <c r="ONR7" s="240">
        <f>'Inbound SOS &amp; EOD'!PBX29</f>
        <v>0</v>
      </c>
      <c r="ONS7" s="240">
        <f>'Inbound SOS &amp; EOD'!PBY29</f>
        <v>0</v>
      </c>
      <c r="ONT7" s="240">
        <f>'Inbound SOS &amp; EOD'!PBZ29</f>
        <v>0</v>
      </c>
      <c r="ONU7" s="240">
        <f>'Inbound SOS &amp; EOD'!PCA29</f>
        <v>0</v>
      </c>
      <c r="ONV7" s="240">
        <f>'Inbound SOS &amp; EOD'!PCB29</f>
        <v>0</v>
      </c>
      <c r="ONW7" s="240">
        <f>'Inbound SOS &amp; EOD'!PCC29</f>
        <v>0</v>
      </c>
      <c r="ONX7" s="240">
        <f>'Inbound SOS &amp; EOD'!PCD29</f>
        <v>0</v>
      </c>
      <c r="ONY7" s="240">
        <f>'Inbound SOS &amp; EOD'!PCE29</f>
        <v>0</v>
      </c>
      <c r="ONZ7" s="240">
        <f>'Inbound SOS &amp; EOD'!PCF29</f>
        <v>0</v>
      </c>
      <c r="OOA7" s="240">
        <f>'Inbound SOS &amp; EOD'!PCG29</f>
        <v>0</v>
      </c>
      <c r="OOB7" s="240">
        <f>'Inbound SOS &amp; EOD'!PCH29</f>
        <v>0</v>
      </c>
      <c r="OOC7" s="240">
        <f>'Inbound SOS &amp; EOD'!PCI29</f>
        <v>0</v>
      </c>
      <c r="OOD7" s="240">
        <f>'Inbound SOS &amp; EOD'!PCJ29</f>
        <v>0</v>
      </c>
      <c r="OOE7" s="240">
        <f>'Inbound SOS &amp; EOD'!PCK29</f>
        <v>0</v>
      </c>
      <c r="OOF7" s="240">
        <f>'Inbound SOS &amp; EOD'!PCL29</f>
        <v>0</v>
      </c>
      <c r="OOG7" s="240">
        <f>'Inbound SOS &amp; EOD'!PCM29</f>
        <v>0</v>
      </c>
      <c r="OOH7" s="240">
        <f>'Inbound SOS &amp; EOD'!PCN29</f>
        <v>0</v>
      </c>
      <c r="OOI7" s="240">
        <f>'Inbound SOS &amp; EOD'!PCO29</f>
        <v>0</v>
      </c>
      <c r="OOJ7" s="240">
        <f>'Inbound SOS &amp; EOD'!PCP29</f>
        <v>0</v>
      </c>
      <c r="OOK7" s="240">
        <f>'Inbound SOS &amp; EOD'!PCQ29</f>
        <v>0</v>
      </c>
      <c r="OOL7" s="240">
        <f>'Inbound SOS &amp; EOD'!PCR29</f>
        <v>0</v>
      </c>
      <c r="OOM7" s="240">
        <f>'Inbound SOS &amp; EOD'!PCS29</f>
        <v>0</v>
      </c>
      <c r="OON7" s="240">
        <f>'Inbound SOS &amp; EOD'!PCT29</f>
        <v>0</v>
      </c>
      <c r="OOO7" s="240">
        <f>'Inbound SOS &amp; EOD'!PCU29</f>
        <v>0</v>
      </c>
      <c r="OOP7" s="240">
        <f>'Inbound SOS &amp; EOD'!PCV29</f>
        <v>0</v>
      </c>
      <c r="OOQ7" s="240">
        <f>'Inbound SOS &amp; EOD'!PCW29</f>
        <v>0</v>
      </c>
      <c r="OOR7" s="240">
        <f>'Inbound SOS &amp; EOD'!PCX29</f>
        <v>0</v>
      </c>
      <c r="OOS7" s="240">
        <f>'Inbound SOS &amp; EOD'!PCY29</f>
        <v>0</v>
      </c>
      <c r="OOT7" s="240">
        <f>'Inbound SOS &amp; EOD'!PCZ29</f>
        <v>0</v>
      </c>
      <c r="OOU7" s="240">
        <f>'Inbound SOS &amp; EOD'!PDA29</f>
        <v>0</v>
      </c>
      <c r="OOV7" s="240">
        <f>'Inbound SOS &amp; EOD'!PDB29</f>
        <v>0</v>
      </c>
      <c r="OOW7" s="240">
        <f>'Inbound SOS &amp; EOD'!PDC29</f>
        <v>0</v>
      </c>
      <c r="OOX7" s="240">
        <f>'Inbound SOS &amp; EOD'!PDD29</f>
        <v>0</v>
      </c>
      <c r="OOY7" s="240">
        <f>'Inbound SOS &amp; EOD'!PDE29</f>
        <v>0</v>
      </c>
      <c r="OOZ7" s="240">
        <f>'Inbound SOS &amp; EOD'!PDF29</f>
        <v>0</v>
      </c>
      <c r="OPA7" s="240">
        <f>'Inbound SOS &amp; EOD'!PDG29</f>
        <v>0</v>
      </c>
      <c r="OPB7" s="240">
        <f>'Inbound SOS &amp; EOD'!PDH29</f>
        <v>0</v>
      </c>
      <c r="OPC7" s="240">
        <f>'Inbound SOS &amp; EOD'!PDI29</f>
        <v>0</v>
      </c>
      <c r="OPD7" s="240">
        <f>'Inbound SOS &amp; EOD'!PDJ29</f>
        <v>0</v>
      </c>
      <c r="OPE7" s="240">
        <f>'Inbound SOS &amp; EOD'!PDK29</f>
        <v>0</v>
      </c>
      <c r="OPF7" s="240">
        <f>'Inbound SOS &amp; EOD'!PDL29</f>
        <v>0</v>
      </c>
      <c r="OPG7" s="240">
        <f>'Inbound SOS &amp; EOD'!PDM29</f>
        <v>0</v>
      </c>
      <c r="OPH7" s="240">
        <f>'Inbound SOS &amp; EOD'!PDN29</f>
        <v>0</v>
      </c>
      <c r="OPI7" s="240">
        <f>'Inbound SOS &amp; EOD'!PDO29</f>
        <v>0</v>
      </c>
      <c r="OPJ7" s="240">
        <f>'Inbound SOS &amp; EOD'!PDP29</f>
        <v>0</v>
      </c>
      <c r="OPK7" s="240">
        <f>'Inbound SOS &amp; EOD'!PDQ29</f>
        <v>0</v>
      </c>
      <c r="OPL7" s="240">
        <f>'Inbound SOS &amp; EOD'!PDR29</f>
        <v>0</v>
      </c>
      <c r="OPM7" s="240">
        <f>'Inbound SOS &amp; EOD'!PDS29</f>
        <v>0</v>
      </c>
      <c r="OPN7" s="240">
        <f>'Inbound SOS &amp; EOD'!PDT29</f>
        <v>0</v>
      </c>
      <c r="OPO7" s="240">
        <f>'Inbound SOS &amp; EOD'!PDU29</f>
        <v>0</v>
      </c>
      <c r="OPP7" s="240">
        <f>'Inbound SOS &amp; EOD'!PDV29</f>
        <v>0</v>
      </c>
      <c r="OPQ7" s="240">
        <f>'Inbound SOS &amp; EOD'!PDW29</f>
        <v>0</v>
      </c>
      <c r="OPR7" s="240">
        <f>'Inbound SOS &amp; EOD'!PDX29</f>
        <v>0</v>
      </c>
      <c r="OPS7" s="240">
        <f>'Inbound SOS &amp; EOD'!PDY29</f>
        <v>0</v>
      </c>
      <c r="OPT7" s="240">
        <f>'Inbound SOS &amp; EOD'!PDZ29</f>
        <v>0</v>
      </c>
      <c r="OPU7" s="240">
        <f>'Inbound SOS &amp; EOD'!PEA29</f>
        <v>0</v>
      </c>
      <c r="OPV7" s="240">
        <f>'Inbound SOS &amp; EOD'!PEB29</f>
        <v>0</v>
      </c>
      <c r="OPW7" s="240">
        <f>'Inbound SOS &amp; EOD'!PEC29</f>
        <v>0</v>
      </c>
      <c r="OPX7" s="240">
        <f>'Inbound SOS &amp; EOD'!PED29</f>
        <v>0</v>
      </c>
      <c r="OPY7" s="240">
        <f>'Inbound SOS &amp; EOD'!PEE29</f>
        <v>0</v>
      </c>
      <c r="OPZ7" s="240">
        <f>'Inbound SOS &amp; EOD'!PEF29</f>
        <v>0</v>
      </c>
      <c r="OQA7" s="240">
        <f>'Inbound SOS &amp; EOD'!PEG29</f>
        <v>0</v>
      </c>
      <c r="OQB7" s="240">
        <f>'Inbound SOS &amp; EOD'!PEH29</f>
        <v>0</v>
      </c>
      <c r="OQC7" s="240">
        <f>'Inbound SOS &amp; EOD'!PEI29</f>
        <v>0</v>
      </c>
      <c r="OQD7" s="240">
        <f>'Inbound SOS &amp; EOD'!PEJ29</f>
        <v>0</v>
      </c>
      <c r="OQE7" s="240">
        <f>'Inbound SOS &amp; EOD'!PEK29</f>
        <v>0</v>
      </c>
      <c r="OQF7" s="240">
        <f>'Inbound SOS &amp; EOD'!PEL29</f>
        <v>0</v>
      </c>
      <c r="OQG7" s="240">
        <f>'Inbound SOS &amp; EOD'!PEM29</f>
        <v>0</v>
      </c>
      <c r="OQH7" s="240">
        <f>'Inbound SOS &amp; EOD'!PEN29</f>
        <v>0</v>
      </c>
      <c r="OQI7" s="240">
        <f>'Inbound SOS &amp; EOD'!PEO29</f>
        <v>0</v>
      </c>
      <c r="OQJ7" s="240">
        <f>'Inbound SOS &amp; EOD'!PEP29</f>
        <v>0</v>
      </c>
      <c r="OQK7" s="240">
        <f>'Inbound SOS &amp; EOD'!PEQ29</f>
        <v>0</v>
      </c>
      <c r="OQL7" s="240">
        <f>'Inbound SOS &amp; EOD'!PER29</f>
        <v>0</v>
      </c>
      <c r="OQM7" s="240">
        <f>'Inbound SOS &amp; EOD'!PES29</f>
        <v>0</v>
      </c>
      <c r="OQN7" s="240">
        <f>'Inbound SOS &amp; EOD'!PET29</f>
        <v>0</v>
      </c>
      <c r="OQO7" s="240">
        <f>'Inbound SOS &amp; EOD'!PEU29</f>
        <v>0</v>
      </c>
      <c r="OQP7" s="240">
        <f>'Inbound SOS &amp; EOD'!PEV29</f>
        <v>0</v>
      </c>
      <c r="OQQ7" s="240">
        <f>'Inbound SOS &amp; EOD'!PEW29</f>
        <v>0</v>
      </c>
      <c r="OQR7" s="240">
        <f>'Inbound SOS &amp; EOD'!PEX29</f>
        <v>0</v>
      </c>
      <c r="OQS7" s="240">
        <f>'Inbound SOS &amp; EOD'!PEY29</f>
        <v>0</v>
      </c>
      <c r="OQT7" s="240">
        <f>'Inbound SOS &amp; EOD'!PEZ29</f>
        <v>0</v>
      </c>
      <c r="OQU7" s="240">
        <f>'Inbound SOS &amp; EOD'!PFA29</f>
        <v>0</v>
      </c>
      <c r="OQV7" s="240">
        <f>'Inbound SOS &amp; EOD'!PFB29</f>
        <v>0</v>
      </c>
      <c r="OQW7" s="240">
        <f>'Inbound SOS &amp; EOD'!PFC29</f>
        <v>0</v>
      </c>
      <c r="OQX7" s="240">
        <f>'Inbound SOS &amp; EOD'!PFD29</f>
        <v>0</v>
      </c>
      <c r="OQY7" s="240">
        <f>'Inbound SOS &amp; EOD'!PFE29</f>
        <v>0</v>
      </c>
      <c r="OQZ7" s="240">
        <f>'Inbound SOS &amp; EOD'!PFF29</f>
        <v>0</v>
      </c>
      <c r="ORA7" s="240">
        <f>'Inbound SOS &amp; EOD'!PFG29</f>
        <v>0</v>
      </c>
      <c r="ORB7" s="240">
        <f>'Inbound SOS &amp; EOD'!PFH29</f>
        <v>0</v>
      </c>
      <c r="ORC7" s="240">
        <f>'Inbound SOS &amp; EOD'!PFI29</f>
        <v>0</v>
      </c>
      <c r="ORD7" s="240">
        <f>'Inbound SOS &amp; EOD'!PFJ29</f>
        <v>0</v>
      </c>
      <c r="ORE7" s="240">
        <f>'Inbound SOS &amp; EOD'!PFK29</f>
        <v>0</v>
      </c>
      <c r="ORF7" s="240">
        <f>'Inbound SOS &amp; EOD'!PFL29</f>
        <v>0</v>
      </c>
      <c r="ORG7" s="240">
        <f>'Inbound SOS &amp; EOD'!PFM29</f>
        <v>0</v>
      </c>
      <c r="ORH7" s="240">
        <f>'Inbound SOS &amp; EOD'!PFN29</f>
        <v>0</v>
      </c>
      <c r="ORI7" s="240">
        <f>'Inbound SOS &amp; EOD'!PFO29</f>
        <v>0</v>
      </c>
      <c r="ORJ7" s="240">
        <f>'Inbound SOS &amp; EOD'!PFP29</f>
        <v>0</v>
      </c>
      <c r="ORK7" s="240">
        <f>'Inbound SOS &amp; EOD'!PFQ29</f>
        <v>0</v>
      </c>
      <c r="ORL7" s="240">
        <f>'Inbound SOS &amp; EOD'!PFR29</f>
        <v>0</v>
      </c>
      <c r="ORM7" s="240">
        <f>'Inbound SOS &amp; EOD'!PFS29</f>
        <v>0</v>
      </c>
      <c r="ORN7" s="240">
        <f>'Inbound SOS &amp; EOD'!PFT29</f>
        <v>0</v>
      </c>
      <c r="ORO7" s="240">
        <f>'Inbound SOS &amp; EOD'!PFU29</f>
        <v>0</v>
      </c>
      <c r="ORP7" s="240">
        <f>'Inbound SOS &amp; EOD'!PFV29</f>
        <v>0</v>
      </c>
      <c r="ORQ7" s="240">
        <f>'Inbound SOS &amp; EOD'!PFW29</f>
        <v>0</v>
      </c>
      <c r="ORR7" s="240">
        <f>'Inbound SOS &amp; EOD'!PFX29</f>
        <v>0</v>
      </c>
      <c r="ORS7" s="240">
        <f>'Inbound SOS &amp; EOD'!PFY29</f>
        <v>0</v>
      </c>
      <c r="ORT7" s="240">
        <f>'Inbound SOS &amp; EOD'!PFZ29</f>
        <v>0</v>
      </c>
      <c r="ORU7" s="240">
        <f>'Inbound SOS &amp; EOD'!PGA29</f>
        <v>0</v>
      </c>
      <c r="ORV7" s="240">
        <f>'Inbound SOS &amp; EOD'!PGB29</f>
        <v>0</v>
      </c>
      <c r="ORW7" s="240">
        <f>'Inbound SOS &amp; EOD'!PGC29</f>
        <v>0</v>
      </c>
      <c r="ORX7" s="240">
        <f>'Inbound SOS &amp; EOD'!PGD29</f>
        <v>0</v>
      </c>
      <c r="ORY7" s="240">
        <f>'Inbound SOS &amp; EOD'!PGE29</f>
        <v>0</v>
      </c>
      <c r="ORZ7" s="240">
        <f>'Inbound SOS &amp; EOD'!PGF29</f>
        <v>0</v>
      </c>
      <c r="OSA7" s="240">
        <f>'Inbound SOS &amp; EOD'!PGG29</f>
        <v>0</v>
      </c>
      <c r="OSB7" s="240">
        <f>'Inbound SOS &amp; EOD'!PGH29</f>
        <v>0</v>
      </c>
      <c r="OSC7" s="240">
        <f>'Inbound SOS &amp; EOD'!PGI29</f>
        <v>0</v>
      </c>
      <c r="OSD7" s="240">
        <f>'Inbound SOS &amp; EOD'!PGJ29</f>
        <v>0</v>
      </c>
      <c r="OSE7" s="240">
        <f>'Inbound SOS &amp; EOD'!PGK29</f>
        <v>0</v>
      </c>
      <c r="OSF7" s="240">
        <f>'Inbound SOS &amp; EOD'!PGL29</f>
        <v>0</v>
      </c>
      <c r="OSG7" s="240">
        <f>'Inbound SOS &amp; EOD'!PGM29</f>
        <v>0</v>
      </c>
      <c r="OSH7" s="240">
        <f>'Inbound SOS &amp; EOD'!PGN29</f>
        <v>0</v>
      </c>
      <c r="OSI7" s="240">
        <f>'Inbound SOS &amp; EOD'!PGO29</f>
        <v>0</v>
      </c>
      <c r="OSJ7" s="240">
        <f>'Inbound SOS &amp; EOD'!PGP29</f>
        <v>0</v>
      </c>
      <c r="OSK7" s="240">
        <f>'Inbound SOS &amp; EOD'!PGQ29</f>
        <v>0</v>
      </c>
      <c r="OSL7" s="240">
        <f>'Inbound SOS &amp; EOD'!PGR29</f>
        <v>0</v>
      </c>
      <c r="OSM7" s="240">
        <f>'Inbound SOS &amp; EOD'!PGS29</f>
        <v>0</v>
      </c>
      <c r="OSN7" s="240">
        <f>'Inbound SOS &amp; EOD'!PGT29</f>
        <v>0</v>
      </c>
      <c r="OSO7" s="240">
        <f>'Inbound SOS &amp; EOD'!PGU29</f>
        <v>0</v>
      </c>
      <c r="OSP7" s="240">
        <f>'Inbound SOS &amp; EOD'!PGV29</f>
        <v>0</v>
      </c>
      <c r="OSQ7" s="240">
        <f>'Inbound SOS &amp; EOD'!PGW29</f>
        <v>0</v>
      </c>
      <c r="OSR7" s="240">
        <f>'Inbound SOS &amp; EOD'!PGX29</f>
        <v>0</v>
      </c>
      <c r="OSS7" s="240">
        <f>'Inbound SOS &amp; EOD'!PGY29</f>
        <v>0</v>
      </c>
      <c r="OST7" s="240">
        <f>'Inbound SOS &amp; EOD'!PGZ29</f>
        <v>0</v>
      </c>
      <c r="OSU7" s="240">
        <f>'Inbound SOS &amp; EOD'!PHA29</f>
        <v>0</v>
      </c>
      <c r="OSV7" s="240">
        <f>'Inbound SOS &amp; EOD'!PHB29</f>
        <v>0</v>
      </c>
      <c r="OSW7" s="240">
        <f>'Inbound SOS &amp; EOD'!PHC29</f>
        <v>0</v>
      </c>
      <c r="OSX7" s="240">
        <f>'Inbound SOS &amp; EOD'!PHD29</f>
        <v>0</v>
      </c>
      <c r="OSY7" s="240">
        <f>'Inbound SOS &amp; EOD'!PHE29</f>
        <v>0</v>
      </c>
      <c r="OSZ7" s="240">
        <f>'Inbound SOS &amp; EOD'!PHF29</f>
        <v>0</v>
      </c>
      <c r="OTA7" s="240">
        <f>'Inbound SOS &amp; EOD'!PHG29</f>
        <v>0</v>
      </c>
      <c r="OTB7" s="240">
        <f>'Inbound SOS &amp; EOD'!PHH29</f>
        <v>0</v>
      </c>
      <c r="OTC7" s="240">
        <f>'Inbound SOS &amp; EOD'!PHI29</f>
        <v>0</v>
      </c>
      <c r="OTD7" s="240">
        <f>'Inbound SOS &amp; EOD'!PHJ29</f>
        <v>0</v>
      </c>
      <c r="OTE7" s="240">
        <f>'Inbound SOS &amp; EOD'!PHK29</f>
        <v>0</v>
      </c>
      <c r="OTF7" s="240">
        <f>'Inbound SOS &amp; EOD'!PHL29</f>
        <v>0</v>
      </c>
      <c r="OTG7" s="240">
        <f>'Inbound SOS &amp; EOD'!PHM29</f>
        <v>0</v>
      </c>
      <c r="OTH7" s="240">
        <f>'Inbound SOS &amp; EOD'!PHN29</f>
        <v>0</v>
      </c>
      <c r="OTI7" s="240">
        <f>'Inbound SOS &amp; EOD'!PHO29</f>
        <v>0</v>
      </c>
      <c r="OTJ7" s="240">
        <f>'Inbound SOS &amp; EOD'!PHP29</f>
        <v>0</v>
      </c>
      <c r="OTK7" s="240">
        <f>'Inbound SOS &amp; EOD'!PHQ29</f>
        <v>0</v>
      </c>
      <c r="OTL7" s="240">
        <f>'Inbound SOS &amp; EOD'!PHR29</f>
        <v>0</v>
      </c>
      <c r="OTM7" s="240">
        <f>'Inbound SOS &amp; EOD'!PHS29</f>
        <v>0</v>
      </c>
      <c r="OTN7" s="240">
        <f>'Inbound SOS &amp; EOD'!PHT29</f>
        <v>0</v>
      </c>
      <c r="OTO7" s="240">
        <f>'Inbound SOS &amp; EOD'!PHU29</f>
        <v>0</v>
      </c>
      <c r="OTP7" s="240">
        <f>'Inbound SOS &amp; EOD'!PHV29</f>
        <v>0</v>
      </c>
      <c r="OTQ7" s="240">
        <f>'Inbound SOS &amp; EOD'!PHW29</f>
        <v>0</v>
      </c>
      <c r="OTR7" s="240">
        <f>'Inbound SOS &amp; EOD'!PHX29</f>
        <v>0</v>
      </c>
      <c r="OTS7" s="240">
        <f>'Inbound SOS &amp; EOD'!PHY29</f>
        <v>0</v>
      </c>
      <c r="OTT7" s="240">
        <f>'Inbound SOS &amp; EOD'!PHZ29</f>
        <v>0</v>
      </c>
      <c r="OTU7" s="240">
        <f>'Inbound SOS &amp; EOD'!PIA29</f>
        <v>0</v>
      </c>
      <c r="OTV7" s="240">
        <f>'Inbound SOS &amp; EOD'!PIB29</f>
        <v>0</v>
      </c>
      <c r="OTW7" s="240">
        <f>'Inbound SOS &amp; EOD'!PIC29</f>
        <v>0</v>
      </c>
      <c r="OTX7" s="240">
        <f>'Inbound SOS &amp; EOD'!PID29</f>
        <v>0</v>
      </c>
      <c r="OTY7" s="240">
        <f>'Inbound SOS &amp; EOD'!PIE29</f>
        <v>0</v>
      </c>
      <c r="OTZ7" s="240">
        <f>'Inbound SOS &amp; EOD'!PIF29</f>
        <v>0</v>
      </c>
      <c r="OUA7" s="240">
        <f>'Inbound SOS &amp; EOD'!PIG29</f>
        <v>0</v>
      </c>
      <c r="OUB7" s="240">
        <f>'Inbound SOS &amp; EOD'!PIH29</f>
        <v>0</v>
      </c>
      <c r="OUC7" s="240">
        <f>'Inbound SOS &amp; EOD'!PII29</f>
        <v>0</v>
      </c>
      <c r="OUD7" s="240">
        <f>'Inbound SOS &amp; EOD'!PIJ29</f>
        <v>0</v>
      </c>
      <c r="OUE7" s="240">
        <f>'Inbound SOS &amp; EOD'!PIK29</f>
        <v>0</v>
      </c>
      <c r="OUF7" s="240">
        <f>'Inbound SOS &amp; EOD'!PIL29</f>
        <v>0</v>
      </c>
      <c r="OUG7" s="240">
        <f>'Inbound SOS &amp; EOD'!PIM29</f>
        <v>0</v>
      </c>
      <c r="OUH7" s="240">
        <f>'Inbound SOS &amp; EOD'!PIN29</f>
        <v>0</v>
      </c>
      <c r="OUI7" s="240">
        <f>'Inbound SOS &amp; EOD'!PIO29</f>
        <v>0</v>
      </c>
      <c r="OUJ7" s="240">
        <f>'Inbound SOS &amp; EOD'!PIP29</f>
        <v>0</v>
      </c>
      <c r="OUK7" s="240">
        <f>'Inbound SOS &amp; EOD'!PIQ29</f>
        <v>0</v>
      </c>
      <c r="OUL7" s="240">
        <f>'Inbound SOS &amp; EOD'!PIR29</f>
        <v>0</v>
      </c>
      <c r="OUM7" s="240">
        <f>'Inbound SOS &amp; EOD'!PIS29</f>
        <v>0</v>
      </c>
      <c r="OUN7" s="240">
        <f>'Inbound SOS &amp; EOD'!PIT29</f>
        <v>0</v>
      </c>
      <c r="OUO7" s="240">
        <f>'Inbound SOS &amp; EOD'!PIU29</f>
        <v>0</v>
      </c>
      <c r="OUP7" s="240">
        <f>'Inbound SOS &amp; EOD'!PIV29</f>
        <v>0</v>
      </c>
      <c r="OUQ7" s="240">
        <f>'Inbound SOS &amp; EOD'!PIW29</f>
        <v>0</v>
      </c>
      <c r="OUR7" s="240">
        <f>'Inbound SOS &amp; EOD'!PIX29</f>
        <v>0</v>
      </c>
      <c r="OUS7" s="240">
        <f>'Inbound SOS &amp; EOD'!PIY29</f>
        <v>0</v>
      </c>
      <c r="OUT7" s="240">
        <f>'Inbound SOS &amp; EOD'!PIZ29</f>
        <v>0</v>
      </c>
      <c r="OUU7" s="240">
        <f>'Inbound SOS &amp; EOD'!PJA29</f>
        <v>0</v>
      </c>
      <c r="OUV7" s="240">
        <f>'Inbound SOS &amp; EOD'!PJB29</f>
        <v>0</v>
      </c>
      <c r="OUW7" s="240">
        <f>'Inbound SOS &amp; EOD'!PJC29</f>
        <v>0</v>
      </c>
      <c r="OUX7" s="240">
        <f>'Inbound SOS &amp; EOD'!PJD29</f>
        <v>0</v>
      </c>
      <c r="OUY7" s="240">
        <f>'Inbound SOS &amp; EOD'!PJE29</f>
        <v>0</v>
      </c>
      <c r="OUZ7" s="240">
        <f>'Inbound SOS &amp; EOD'!PJF29</f>
        <v>0</v>
      </c>
      <c r="OVA7" s="240">
        <f>'Inbound SOS &amp; EOD'!PJG29</f>
        <v>0</v>
      </c>
      <c r="OVB7" s="240">
        <f>'Inbound SOS &amp; EOD'!PJH29</f>
        <v>0</v>
      </c>
      <c r="OVC7" s="240">
        <f>'Inbound SOS &amp; EOD'!PJI29</f>
        <v>0</v>
      </c>
      <c r="OVD7" s="240">
        <f>'Inbound SOS &amp; EOD'!PJJ29</f>
        <v>0</v>
      </c>
      <c r="OVE7" s="240">
        <f>'Inbound SOS &amp; EOD'!PJK29</f>
        <v>0</v>
      </c>
      <c r="OVF7" s="240">
        <f>'Inbound SOS &amp; EOD'!PJL29</f>
        <v>0</v>
      </c>
      <c r="OVG7" s="240">
        <f>'Inbound SOS &amp; EOD'!PJM29</f>
        <v>0</v>
      </c>
      <c r="OVH7" s="240">
        <f>'Inbound SOS &amp; EOD'!PJN29</f>
        <v>0</v>
      </c>
      <c r="OVI7" s="240">
        <f>'Inbound SOS &amp; EOD'!PJO29</f>
        <v>0</v>
      </c>
      <c r="OVJ7" s="240">
        <f>'Inbound SOS &amp; EOD'!PJP29</f>
        <v>0</v>
      </c>
      <c r="OVK7" s="240">
        <f>'Inbound SOS &amp; EOD'!PJQ29</f>
        <v>0</v>
      </c>
      <c r="OVL7" s="240">
        <f>'Inbound SOS &amp; EOD'!PJR29</f>
        <v>0</v>
      </c>
      <c r="OVM7" s="240">
        <f>'Inbound SOS &amp; EOD'!PJS29</f>
        <v>0</v>
      </c>
      <c r="OVN7" s="240">
        <f>'Inbound SOS &amp; EOD'!PJT29</f>
        <v>0</v>
      </c>
      <c r="OVO7" s="240">
        <f>'Inbound SOS &amp; EOD'!PJU29</f>
        <v>0</v>
      </c>
      <c r="OVP7" s="240">
        <f>'Inbound SOS &amp; EOD'!PJV29</f>
        <v>0</v>
      </c>
      <c r="OVQ7" s="240">
        <f>'Inbound SOS &amp; EOD'!PJW29</f>
        <v>0</v>
      </c>
      <c r="OVR7" s="240">
        <f>'Inbound SOS &amp; EOD'!PJX29</f>
        <v>0</v>
      </c>
      <c r="OVS7" s="240">
        <f>'Inbound SOS &amp; EOD'!PJY29</f>
        <v>0</v>
      </c>
      <c r="OVT7" s="240">
        <f>'Inbound SOS &amp; EOD'!PJZ29</f>
        <v>0</v>
      </c>
      <c r="OVU7" s="240">
        <f>'Inbound SOS &amp; EOD'!PKA29</f>
        <v>0</v>
      </c>
      <c r="OVV7" s="240">
        <f>'Inbound SOS &amp; EOD'!PKB29</f>
        <v>0</v>
      </c>
      <c r="OVW7" s="240">
        <f>'Inbound SOS &amp; EOD'!PKC29</f>
        <v>0</v>
      </c>
      <c r="OVX7" s="240">
        <f>'Inbound SOS &amp; EOD'!PKD29</f>
        <v>0</v>
      </c>
      <c r="OVY7" s="240">
        <f>'Inbound SOS &amp; EOD'!PKE29</f>
        <v>0</v>
      </c>
      <c r="OVZ7" s="240">
        <f>'Inbound SOS &amp; EOD'!PKF29</f>
        <v>0</v>
      </c>
      <c r="OWA7" s="240">
        <f>'Inbound SOS &amp; EOD'!PKG29</f>
        <v>0</v>
      </c>
      <c r="OWB7" s="240">
        <f>'Inbound SOS &amp; EOD'!PKH29</f>
        <v>0</v>
      </c>
      <c r="OWC7" s="240">
        <f>'Inbound SOS &amp; EOD'!PKI29</f>
        <v>0</v>
      </c>
      <c r="OWD7" s="240">
        <f>'Inbound SOS &amp; EOD'!PKJ29</f>
        <v>0</v>
      </c>
      <c r="OWE7" s="240">
        <f>'Inbound SOS &amp; EOD'!PKK29</f>
        <v>0</v>
      </c>
      <c r="OWF7" s="240">
        <f>'Inbound SOS &amp; EOD'!PKL29</f>
        <v>0</v>
      </c>
      <c r="OWG7" s="240">
        <f>'Inbound SOS &amp; EOD'!PKM29</f>
        <v>0</v>
      </c>
      <c r="OWH7" s="240">
        <f>'Inbound SOS &amp; EOD'!PKN29</f>
        <v>0</v>
      </c>
      <c r="OWI7" s="240">
        <f>'Inbound SOS &amp; EOD'!PKO29</f>
        <v>0</v>
      </c>
      <c r="OWJ7" s="240">
        <f>'Inbound SOS &amp; EOD'!PKP29</f>
        <v>0</v>
      </c>
      <c r="OWK7" s="240">
        <f>'Inbound SOS &amp; EOD'!PKQ29</f>
        <v>0</v>
      </c>
      <c r="OWL7" s="240">
        <f>'Inbound SOS &amp; EOD'!PKR29</f>
        <v>0</v>
      </c>
      <c r="OWM7" s="240">
        <f>'Inbound SOS &amp; EOD'!PKS29</f>
        <v>0</v>
      </c>
      <c r="OWN7" s="240">
        <f>'Inbound SOS &amp; EOD'!PKT29</f>
        <v>0</v>
      </c>
      <c r="OWO7" s="240">
        <f>'Inbound SOS &amp; EOD'!PKU29</f>
        <v>0</v>
      </c>
      <c r="OWP7" s="240">
        <f>'Inbound SOS &amp; EOD'!PKV29</f>
        <v>0</v>
      </c>
      <c r="OWQ7" s="240">
        <f>'Inbound SOS &amp; EOD'!PKW29</f>
        <v>0</v>
      </c>
      <c r="OWR7" s="240">
        <f>'Inbound SOS &amp; EOD'!PKX29</f>
        <v>0</v>
      </c>
      <c r="OWS7" s="240">
        <f>'Inbound SOS &amp; EOD'!PKY29</f>
        <v>0</v>
      </c>
      <c r="OWT7" s="240">
        <f>'Inbound SOS &amp; EOD'!PKZ29</f>
        <v>0</v>
      </c>
      <c r="OWU7" s="240">
        <f>'Inbound SOS &amp; EOD'!PLA29</f>
        <v>0</v>
      </c>
      <c r="OWV7" s="240">
        <f>'Inbound SOS &amp; EOD'!PLB29</f>
        <v>0</v>
      </c>
      <c r="OWW7" s="240">
        <f>'Inbound SOS &amp; EOD'!PLC29</f>
        <v>0</v>
      </c>
      <c r="OWX7" s="240">
        <f>'Inbound SOS &amp; EOD'!PLD29</f>
        <v>0</v>
      </c>
      <c r="OWY7" s="240">
        <f>'Inbound SOS &amp; EOD'!PLE29</f>
        <v>0</v>
      </c>
      <c r="OWZ7" s="240">
        <f>'Inbound SOS &amp; EOD'!PLF29</f>
        <v>0</v>
      </c>
      <c r="OXA7" s="240">
        <f>'Inbound SOS &amp; EOD'!PLG29</f>
        <v>0</v>
      </c>
      <c r="OXB7" s="240">
        <f>'Inbound SOS &amp; EOD'!PLH29</f>
        <v>0</v>
      </c>
      <c r="OXC7" s="240">
        <f>'Inbound SOS &amp; EOD'!PLI29</f>
        <v>0</v>
      </c>
      <c r="OXD7" s="240">
        <f>'Inbound SOS &amp; EOD'!PLJ29</f>
        <v>0</v>
      </c>
      <c r="OXE7" s="240">
        <f>'Inbound SOS &amp; EOD'!PLK29</f>
        <v>0</v>
      </c>
      <c r="OXF7" s="240">
        <f>'Inbound SOS &amp; EOD'!PLL29</f>
        <v>0</v>
      </c>
      <c r="OXG7" s="240">
        <f>'Inbound SOS &amp; EOD'!PLM29</f>
        <v>0</v>
      </c>
      <c r="OXH7" s="240">
        <f>'Inbound SOS &amp; EOD'!PLN29</f>
        <v>0</v>
      </c>
      <c r="OXI7" s="240">
        <f>'Inbound SOS &amp; EOD'!PLO29</f>
        <v>0</v>
      </c>
      <c r="OXJ7" s="240">
        <f>'Inbound SOS &amp; EOD'!PLP29</f>
        <v>0</v>
      </c>
      <c r="OXK7" s="240">
        <f>'Inbound SOS &amp; EOD'!PLQ29</f>
        <v>0</v>
      </c>
      <c r="OXL7" s="240">
        <f>'Inbound SOS &amp; EOD'!PLR29</f>
        <v>0</v>
      </c>
      <c r="OXM7" s="240">
        <f>'Inbound SOS &amp; EOD'!PLS29</f>
        <v>0</v>
      </c>
      <c r="OXN7" s="240">
        <f>'Inbound SOS &amp; EOD'!PLT29</f>
        <v>0</v>
      </c>
      <c r="OXO7" s="240">
        <f>'Inbound SOS &amp; EOD'!PLU29</f>
        <v>0</v>
      </c>
      <c r="OXP7" s="240">
        <f>'Inbound SOS &amp; EOD'!PLV29</f>
        <v>0</v>
      </c>
      <c r="OXQ7" s="240">
        <f>'Inbound SOS &amp; EOD'!PLW29</f>
        <v>0</v>
      </c>
      <c r="OXR7" s="240">
        <f>'Inbound SOS &amp; EOD'!PLX29</f>
        <v>0</v>
      </c>
      <c r="OXS7" s="240">
        <f>'Inbound SOS &amp; EOD'!PLY29</f>
        <v>0</v>
      </c>
      <c r="OXT7" s="240">
        <f>'Inbound SOS &amp; EOD'!PLZ29</f>
        <v>0</v>
      </c>
      <c r="OXU7" s="240">
        <f>'Inbound SOS &amp; EOD'!PMA29</f>
        <v>0</v>
      </c>
      <c r="OXV7" s="240">
        <f>'Inbound SOS &amp; EOD'!PMB29</f>
        <v>0</v>
      </c>
      <c r="OXW7" s="240">
        <f>'Inbound SOS &amp; EOD'!PMC29</f>
        <v>0</v>
      </c>
      <c r="OXX7" s="240">
        <f>'Inbound SOS &amp; EOD'!PMD29</f>
        <v>0</v>
      </c>
      <c r="OXY7" s="240">
        <f>'Inbound SOS &amp; EOD'!PME29</f>
        <v>0</v>
      </c>
      <c r="OXZ7" s="240">
        <f>'Inbound SOS &amp; EOD'!PMF29</f>
        <v>0</v>
      </c>
      <c r="OYA7" s="240">
        <f>'Inbound SOS &amp; EOD'!PMG29</f>
        <v>0</v>
      </c>
      <c r="OYB7" s="240">
        <f>'Inbound SOS &amp; EOD'!PMH29</f>
        <v>0</v>
      </c>
      <c r="OYC7" s="240">
        <f>'Inbound SOS &amp; EOD'!PMI29</f>
        <v>0</v>
      </c>
      <c r="OYD7" s="240">
        <f>'Inbound SOS &amp; EOD'!PMJ29</f>
        <v>0</v>
      </c>
      <c r="OYE7" s="240">
        <f>'Inbound SOS &amp; EOD'!PMK29</f>
        <v>0</v>
      </c>
      <c r="OYF7" s="240">
        <f>'Inbound SOS &amp; EOD'!PML29</f>
        <v>0</v>
      </c>
      <c r="OYG7" s="240">
        <f>'Inbound SOS &amp; EOD'!PMM29</f>
        <v>0</v>
      </c>
      <c r="OYH7" s="240">
        <f>'Inbound SOS &amp; EOD'!PMN29</f>
        <v>0</v>
      </c>
      <c r="OYI7" s="240">
        <f>'Inbound SOS &amp; EOD'!PMO29</f>
        <v>0</v>
      </c>
      <c r="OYJ7" s="240">
        <f>'Inbound SOS &amp; EOD'!PMP29</f>
        <v>0</v>
      </c>
      <c r="OYK7" s="240">
        <f>'Inbound SOS &amp; EOD'!PMQ29</f>
        <v>0</v>
      </c>
      <c r="OYL7" s="240">
        <f>'Inbound SOS &amp; EOD'!PMR29</f>
        <v>0</v>
      </c>
      <c r="OYM7" s="240">
        <f>'Inbound SOS &amp; EOD'!PMS29</f>
        <v>0</v>
      </c>
      <c r="OYN7" s="240">
        <f>'Inbound SOS &amp; EOD'!PMT29</f>
        <v>0</v>
      </c>
      <c r="OYO7" s="240">
        <f>'Inbound SOS &amp; EOD'!PMU29</f>
        <v>0</v>
      </c>
      <c r="OYP7" s="240">
        <f>'Inbound SOS &amp; EOD'!PMV29</f>
        <v>0</v>
      </c>
      <c r="OYQ7" s="240">
        <f>'Inbound SOS &amp; EOD'!PMW29</f>
        <v>0</v>
      </c>
      <c r="OYR7" s="240">
        <f>'Inbound SOS &amp; EOD'!PMX29</f>
        <v>0</v>
      </c>
      <c r="OYS7" s="240">
        <f>'Inbound SOS &amp; EOD'!PMY29</f>
        <v>0</v>
      </c>
      <c r="OYT7" s="240">
        <f>'Inbound SOS &amp; EOD'!PMZ29</f>
        <v>0</v>
      </c>
      <c r="OYU7" s="240">
        <f>'Inbound SOS &amp; EOD'!PNA29</f>
        <v>0</v>
      </c>
      <c r="OYV7" s="240">
        <f>'Inbound SOS &amp; EOD'!PNB29</f>
        <v>0</v>
      </c>
      <c r="OYW7" s="240">
        <f>'Inbound SOS &amp; EOD'!PNC29</f>
        <v>0</v>
      </c>
      <c r="OYX7" s="240">
        <f>'Inbound SOS &amp; EOD'!PND29</f>
        <v>0</v>
      </c>
      <c r="OYY7" s="240">
        <f>'Inbound SOS &amp; EOD'!PNE29</f>
        <v>0</v>
      </c>
      <c r="OYZ7" s="240">
        <f>'Inbound SOS &amp; EOD'!PNF29</f>
        <v>0</v>
      </c>
      <c r="OZA7" s="240">
        <f>'Inbound SOS &amp; EOD'!PNG29</f>
        <v>0</v>
      </c>
      <c r="OZB7" s="240">
        <f>'Inbound SOS &amp; EOD'!PNH29</f>
        <v>0</v>
      </c>
      <c r="OZC7" s="240">
        <f>'Inbound SOS &amp; EOD'!PNI29</f>
        <v>0</v>
      </c>
      <c r="OZD7" s="240">
        <f>'Inbound SOS &amp; EOD'!PNJ29</f>
        <v>0</v>
      </c>
      <c r="OZE7" s="240">
        <f>'Inbound SOS &amp; EOD'!PNK29</f>
        <v>0</v>
      </c>
      <c r="OZF7" s="240">
        <f>'Inbound SOS &amp; EOD'!PNL29</f>
        <v>0</v>
      </c>
      <c r="OZG7" s="240">
        <f>'Inbound SOS &amp; EOD'!PNM29</f>
        <v>0</v>
      </c>
      <c r="OZH7" s="240">
        <f>'Inbound SOS &amp; EOD'!PNN29</f>
        <v>0</v>
      </c>
      <c r="OZI7" s="240">
        <f>'Inbound SOS &amp; EOD'!PNO29</f>
        <v>0</v>
      </c>
      <c r="OZJ7" s="240">
        <f>'Inbound SOS &amp; EOD'!PNP29</f>
        <v>0</v>
      </c>
      <c r="OZK7" s="240">
        <f>'Inbound SOS &amp; EOD'!PNQ29</f>
        <v>0</v>
      </c>
      <c r="OZL7" s="240">
        <f>'Inbound SOS &amp; EOD'!PNR29</f>
        <v>0</v>
      </c>
      <c r="OZM7" s="240">
        <f>'Inbound SOS &amp; EOD'!PNS29</f>
        <v>0</v>
      </c>
      <c r="OZN7" s="240">
        <f>'Inbound SOS &amp; EOD'!PNT29</f>
        <v>0</v>
      </c>
      <c r="OZO7" s="240">
        <f>'Inbound SOS &amp; EOD'!PNU29</f>
        <v>0</v>
      </c>
      <c r="OZP7" s="240">
        <f>'Inbound SOS &amp; EOD'!PNV29</f>
        <v>0</v>
      </c>
      <c r="OZQ7" s="240">
        <f>'Inbound SOS &amp; EOD'!PNW29</f>
        <v>0</v>
      </c>
      <c r="OZR7" s="240">
        <f>'Inbound SOS &amp; EOD'!PNX29</f>
        <v>0</v>
      </c>
      <c r="OZS7" s="240">
        <f>'Inbound SOS &amp; EOD'!PNY29</f>
        <v>0</v>
      </c>
      <c r="OZT7" s="240">
        <f>'Inbound SOS &amp; EOD'!PNZ29</f>
        <v>0</v>
      </c>
      <c r="OZU7" s="240">
        <f>'Inbound SOS &amp; EOD'!POA29</f>
        <v>0</v>
      </c>
      <c r="OZV7" s="240">
        <f>'Inbound SOS &amp; EOD'!POB29</f>
        <v>0</v>
      </c>
      <c r="OZW7" s="240">
        <f>'Inbound SOS &amp; EOD'!POC29</f>
        <v>0</v>
      </c>
      <c r="OZX7" s="240">
        <f>'Inbound SOS &amp; EOD'!POD29</f>
        <v>0</v>
      </c>
      <c r="OZY7" s="240">
        <f>'Inbound SOS &amp; EOD'!POE29</f>
        <v>0</v>
      </c>
      <c r="OZZ7" s="240">
        <f>'Inbound SOS &amp; EOD'!POF29</f>
        <v>0</v>
      </c>
      <c r="PAA7" s="240">
        <f>'Inbound SOS &amp; EOD'!POG29</f>
        <v>0</v>
      </c>
      <c r="PAB7" s="240">
        <f>'Inbound SOS &amp; EOD'!POH29</f>
        <v>0</v>
      </c>
      <c r="PAC7" s="240">
        <f>'Inbound SOS &amp; EOD'!POI29</f>
        <v>0</v>
      </c>
      <c r="PAD7" s="240">
        <f>'Inbound SOS &amp; EOD'!POJ29</f>
        <v>0</v>
      </c>
      <c r="PAE7" s="240">
        <f>'Inbound SOS &amp; EOD'!POK29</f>
        <v>0</v>
      </c>
      <c r="PAF7" s="240">
        <f>'Inbound SOS &amp; EOD'!POL29</f>
        <v>0</v>
      </c>
      <c r="PAG7" s="240">
        <f>'Inbound SOS &amp; EOD'!POM29</f>
        <v>0</v>
      </c>
      <c r="PAH7" s="240">
        <f>'Inbound SOS &amp; EOD'!PON29</f>
        <v>0</v>
      </c>
      <c r="PAI7" s="240">
        <f>'Inbound SOS &amp; EOD'!POO29</f>
        <v>0</v>
      </c>
      <c r="PAJ7" s="240">
        <f>'Inbound SOS &amp; EOD'!POP29</f>
        <v>0</v>
      </c>
      <c r="PAK7" s="240">
        <f>'Inbound SOS &amp; EOD'!POQ29</f>
        <v>0</v>
      </c>
      <c r="PAL7" s="240">
        <f>'Inbound SOS &amp; EOD'!POR29</f>
        <v>0</v>
      </c>
      <c r="PAM7" s="240">
        <f>'Inbound SOS &amp; EOD'!POS29</f>
        <v>0</v>
      </c>
      <c r="PAN7" s="240">
        <f>'Inbound SOS &amp; EOD'!POT29</f>
        <v>0</v>
      </c>
      <c r="PAO7" s="240">
        <f>'Inbound SOS &amp; EOD'!POU29</f>
        <v>0</v>
      </c>
      <c r="PAP7" s="240">
        <f>'Inbound SOS &amp; EOD'!POV29</f>
        <v>0</v>
      </c>
      <c r="PAQ7" s="240">
        <f>'Inbound SOS &amp; EOD'!POW29</f>
        <v>0</v>
      </c>
      <c r="PAR7" s="240">
        <f>'Inbound SOS &amp; EOD'!POX29</f>
        <v>0</v>
      </c>
      <c r="PAS7" s="240">
        <f>'Inbound SOS &amp; EOD'!POY29</f>
        <v>0</v>
      </c>
      <c r="PAT7" s="240">
        <f>'Inbound SOS &amp; EOD'!POZ29</f>
        <v>0</v>
      </c>
      <c r="PAU7" s="240">
        <f>'Inbound SOS &amp; EOD'!PPA29</f>
        <v>0</v>
      </c>
      <c r="PAV7" s="240">
        <f>'Inbound SOS &amp; EOD'!PPB29</f>
        <v>0</v>
      </c>
      <c r="PAW7" s="240">
        <f>'Inbound SOS &amp; EOD'!PPC29</f>
        <v>0</v>
      </c>
      <c r="PAX7" s="240">
        <f>'Inbound SOS &amp; EOD'!PPD29</f>
        <v>0</v>
      </c>
      <c r="PAY7" s="240">
        <f>'Inbound SOS &amp; EOD'!PPE29</f>
        <v>0</v>
      </c>
      <c r="PAZ7" s="240">
        <f>'Inbound SOS &amp; EOD'!PPF29</f>
        <v>0</v>
      </c>
      <c r="PBA7" s="240">
        <f>'Inbound SOS &amp; EOD'!PPG29</f>
        <v>0</v>
      </c>
      <c r="PBB7" s="240">
        <f>'Inbound SOS &amp; EOD'!PPH29</f>
        <v>0</v>
      </c>
      <c r="PBC7" s="240">
        <f>'Inbound SOS &amp; EOD'!PPI29</f>
        <v>0</v>
      </c>
      <c r="PBD7" s="240">
        <f>'Inbound SOS &amp; EOD'!PPJ29</f>
        <v>0</v>
      </c>
      <c r="PBE7" s="240">
        <f>'Inbound SOS &amp; EOD'!PPK29</f>
        <v>0</v>
      </c>
      <c r="PBF7" s="240">
        <f>'Inbound SOS &amp; EOD'!PPL29</f>
        <v>0</v>
      </c>
      <c r="PBG7" s="240">
        <f>'Inbound SOS &amp; EOD'!PPM29</f>
        <v>0</v>
      </c>
      <c r="PBH7" s="240">
        <f>'Inbound SOS &amp; EOD'!PPN29</f>
        <v>0</v>
      </c>
      <c r="PBI7" s="240">
        <f>'Inbound SOS &amp; EOD'!PPO29</f>
        <v>0</v>
      </c>
      <c r="PBJ7" s="240">
        <f>'Inbound SOS &amp; EOD'!PPP29</f>
        <v>0</v>
      </c>
      <c r="PBK7" s="240">
        <f>'Inbound SOS &amp; EOD'!PPQ29</f>
        <v>0</v>
      </c>
      <c r="PBL7" s="240">
        <f>'Inbound SOS &amp; EOD'!PPR29</f>
        <v>0</v>
      </c>
      <c r="PBM7" s="240">
        <f>'Inbound SOS &amp; EOD'!PPS29</f>
        <v>0</v>
      </c>
      <c r="PBN7" s="240">
        <f>'Inbound SOS &amp; EOD'!PPT29</f>
        <v>0</v>
      </c>
      <c r="PBO7" s="240">
        <f>'Inbound SOS &amp; EOD'!PPU29</f>
        <v>0</v>
      </c>
      <c r="PBP7" s="240">
        <f>'Inbound SOS &amp; EOD'!PPV29</f>
        <v>0</v>
      </c>
      <c r="PBQ7" s="240">
        <f>'Inbound SOS &amp; EOD'!PPW29</f>
        <v>0</v>
      </c>
      <c r="PBR7" s="240">
        <f>'Inbound SOS &amp; EOD'!PPX29</f>
        <v>0</v>
      </c>
      <c r="PBS7" s="240">
        <f>'Inbound SOS &amp; EOD'!PPY29</f>
        <v>0</v>
      </c>
      <c r="PBT7" s="240">
        <f>'Inbound SOS &amp; EOD'!PPZ29</f>
        <v>0</v>
      </c>
      <c r="PBU7" s="240">
        <f>'Inbound SOS &amp; EOD'!PQA29</f>
        <v>0</v>
      </c>
      <c r="PBV7" s="240">
        <f>'Inbound SOS &amp; EOD'!PQB29</f>
        <v>0</v>
      </c>
      <c r="PBW7" s="240">
        <f>'Inbound SOS &amp; EOD'!PQC29</f>
        <v>0</v>
      </c>
      <c r="PBX7" s="240">
        <f>'Inbound SOS &amp; EOD'!PQD29</f>
        <v>0</v>
      </c>
      <c r="PBY7" s="240">
        <f>'Inbound SOS &amp; EOD'!PQE29</f>
        <v>0</v>
      </c>
      <c r="PBZ7" s="240">
        <f>'Inbound SOS &amp; EOD'!PQF29</f>
        <v>0</v>
      </c>
      <c r="PCA7" s="240">
        <f>'Inbound SOS &amp; EOD'!PQG29</f>
        <v>0</v>
      </c>
      <c r="PCB7" s="240">
        <f>'Inbound SOS &amp; EOD'!PQH29</f>
        <v>0</v>
      </c>
      <c r="PCC7" s="240">
        <f>'Inbound SOS &amp; EOD'!PQI29</f>
        <v>0</v>
      </c>
      <c r="PCD7" s="240">
        <f>'Inbound SOS &amp; EOD'!PQJ29</f>
        <v>0</v>
      </c>
      <c r="PCE7" s="240">
        <f>'Inbound SOS &amp; EOD'!PQK29</f>
        <v>0</v>
      </c>
      <c r="PCF7" s="240">
        <f>'Inbound SOS &amp; EOD'!PQL29</f>
        <v>0</v>
      </c>
      <c r="PCG7" s="240">
        <f>'Inbound SOS &amp; EOD'!PQM29</f>
        <v>0</v>
      </c>
      <c r="PCH7" s="240">
        <f>'Inbound SOS &amp; EOD'!PQN29</f>
        <v>0</v>
      </c>
      <c r="PCI7" s="240">
        <f>'Inbound SOS &amp; EOD'!PQO29</f>
        <v>0</v>
      </c>
      <c r="PCJ7" s="240">
        <f>'Inbound SOS &amp; EOD'!PQP29</f>
        <v>0</v>
      </c>
      <c r="PCK7" s="240">
        <f>'Inbound SOS &amp; EOD'!PQQ29</f>
        <v>0</v>
      </c>
      <c r="PCL7" s="240">
        <f>'Inbound SOS &amp; EOD'!PQR29</f>
        <v>0</v>
      </c>
      <c r="PCM7" s="240">
        <f>'Inbound SOS &amp; EOD'!PQS29</f>
        <v>0</v>
      </c>
      <c r="PCN7" s="240">
        <f>'Inbound SOS &amp; EOD'!PQT29</f>
        <v>0</v>
      </c>
      <c r="PCO7" s="240">
        <f>'Inbound SOS &amp; EOD'!PQU29</f>
        <v>0</v>
      </c>
      <c r="PCP7" s="240">
        <f>'Inbound SOS &amp; EOD'!PQV29</f>
        <v>0</v>
      </c>
      <c r="PCQ7" s="240">
        <f>'Inbound SOS &amp; EOD'!PQW29</f>
        <v>0</v>
      </c>
      <c r="PCR7" s="240">
        <f>'Inbound SOS &amp; EOD'!PQX29</f>
        <v>0</v>
      </c>
      <c r="PCS7" s="240">
        <f>'Inbound SOS &amp; EOD'!PQY29</f>
        <v>0</v>
      </c>
      <c r="PCT7" s="240">
        <f>'Inbound SOS &amp; EOD'!PQZ29</f>
        <v>0</v>
      </c>
      <c r="PCU7" s="240">
        <f>'Inbound SOS &amp; EOD'!PRA29</f>
        <v>0</v>
      </c>
      <c r="PCV7" s="240">
        <f>'Inbound SOS &amp; EOD'!PRB29</f>
        <v>0</v>
      </c>
      <c r="PCW7" s="240">
        <f>'Inbound SOS &amp; EOD'!PRC29</f>
        <v>0</v>
      </c>
      <c r="PCX7" s="240">
        <f>'Inbound SOS &amp; EOD'!PRD29</f>
        <v>0</v>
      </c>
      <c r="PCY7" s="240">
        <f>'Inbound SOS &amp; EOD'!PRE29</f>
        <v>0</v>
      </c>
      <c r="PCZ7" s="240">
        <f>'Inbound SOS &amp; EOD'!PRF29</f>
        <v>0</v>
      </c>
      <c r="PDA7" s="240">
        <f>'Inbound SOS &amp; EOD'!PRG29</f>
        <v>0</v>
      </c>
      <c r="PDB7" s="240">
        <f>'Inbound SOS &amp; EOD'!PRH29</f>
        <v>0</v>
      </c>
      <c r="PDC7" s="240">
        <f>'Inbound SOS &amp; EOD'!PRI29</f>
        <v>0</v>
      </c>
      <c r="PDD7" s="240">
        <f>'Inbound SOS &amp; EOD'!PRJ29</f>
        <v>0</v>
      </c>
      <c r="PDE7" s="240">
        <f>'Inbound SOS &amp; EOD'!PRK29</f>
        <v>0</v>
      </c>
      <c r="PDF7" s="240">
        <f>'Inbound SOS &amp; EOD'!PRL29</f>
        <v>0</v>
      </c>
      <c r="PDG7" s="240">
        <f>'Inbound SOS &amp; EOD'!PRM29</f>
        <v>0</v>
      </c>
      <c r="PDH7" s="240">
        <f>'Inbound SOS &amp; EOD'!PRN29</f>
        <v>0</v>
      </c>
      <c r="PDI7" s="240">
        <f>'Inbound SOS &amp; EOD'!PRO29</f>
        <v>0</v>
      </c>
      <c r="PDJ7" s="240">
        <f>'Inbound SOS &amp; EOD'!PRP29</f>
        <v>0</v>
      </c>
      <c r="PDK7" s="240">
        <f>'Inbound SOS &amp; EOD'!PRQ29</f>
        <v>0</v>
      </c>
      <c r="PDL7" s="240">
        <f>'Inbound SOS &amp; EOD'!PRR29</f>
        <v>0</v>
      </c>
      <c r="PDM7" s="240">
        <f>'Inbound SOS &amp; EOD'!PRS29</f>
        <v>0</v>
      </c>
      <c r="PDN7" s="240">
        <f>'Inbound SOS &amp; EOD'!PRT29</f>
        <v>0</v>
      </c>
      <c r="PDO7" s="240">
        <f>'Inbound SOS &amp; EOD'!PRU29</f>
        <v>0</v>
      </c>
      <c r="PDP7" s="240">
        <f>'Inbound SOS &amp; EOD'!PRV29</f>
        <v>0</v>
      </c>
      <c r="PDQ7" s="240">
        <f>'Inbound SOS &amp; EOD'!PRW29</f>
        <v>0</v>
      </c>
      <c r="PDR7" s="240">
        <f>'Inbound SOS &amp; EOD'!PRX29</f>
        <v>0</v>
      </c>
      <c r="PDS7" s="240">
        <f>'Inbound SOS &amp; EOD'!PRY29</f>
        <v>0</v>
      </c>
      <c r="PDT7" s="240">
        <f>'Inbound SOS &amp; EOD'!PRZ29</f>
        <v>0</v>
      </c>
      <c r="PDU7" s="240">
        <f>'Inbound SOS &amp; EOD'!PSA29</f>
        <v>0</v>
      </c>
      <c r="PDV7" s="240">
        <f>'Inbound SOS &amp; EOD'!PSB29</f>
        <v>0</v>
      </c>
      <c r="PDW7" s="240">
        <f>'Inbound SOS &amp; EOD'!PSC29</f>
        <v>0</v>
      </c>
      <c r="PDX7" s="240">
        <f>'Inbound SOS &amp; EOD'!PSD29</f>
        <v>0</v>
      </c>
      <c r="PDY7" s="240">
        <f>'Inbound SOS &amp; EOD'!PSE29</f>
        <v>0</v>
      </c>
      <c r="PDZ7" s="240">
        <f>'Inbound SOS &amp; EOD'!PSF29</f>
        <v>0</v>
      </c>
      <c r="PEA7" s="240">
        <f>'Inbound SOS &amp; EOD'!PSG29</f>
        <v>0</v>
      </c>
      <c r="PEB7" s="240">
        <f>'Inbound SOS &amp; EOD'!PSH29</f>
        <v>0</v>
      </c>
      <c r="PEC7" s="240">
        <f>'Inbound SOS &amp; EOD'!PSI29</f>
        <v>0</v>
      </c>
      <c r="PED7" s="240">
        <f>'Inbound SOS &amp; EOD'!PSJ29</f>
        <v>0</v>
      </c>
      <c r="PEE7" s="240">
        <f>'Inbound SOS &amp; EOD'!PSK29</f>
        <v>0</v>
      </c>
      <c r="PEF7" s="240">
        <f>'Inbound SOS &amp; EOD'!PSL29</f>
        <v>0</v>
      </c>
      <c r="PEG7" s="240">
        <f>'Inbound SOS &amp; EOD'!PSM29</f>
        <v>0</v>
      </c>
      <c r="PEH7" s="240">
        <f>'Inbound SOS &amp; EOD'!PSN29</f>
        <v>0</v>
      </c>
      <c r="PEI7" s="240">
        <f>'Inbound SOS &amp; EOD'!PSO29</f>
        <v>0</v>
      </c>
      <c r="PEJ7" s="240">
        <f>'Inbound SOS &amp; EOD'!PSP29</f>
        <v>0</v>
      </c>
      <c r="PEK7" s="240">
        <f>'Inbound SOS &amp; EOD'!PSQ29</f>
        <v>0</v>
      </c>
      <c r="PEL7" s="240">
        <f>'Inbound SOS &amp; EOD'!PSR29</f>
        <v>0</v>
      </c>
      <c r="PEM7" s="240">
        <f>'Inbound SOS &amp; EOD'!PSS29</f>
        <v>0</v>
      </c>
      <c r="PEN7" s="240">
        <f>'Inbound SOS &amp; EOD'!PST29</f>
        <v>0</v>
      </c>
      <c r="PEO7" s="240">
        <f>'Inbound SOS &amp; EOD'!PSU29</f>
        <v>0</v>
      </c>
      <c r="PEP7" s="240">
        <f>'Inbound SOS &amp; EOD'!PSV29</f>
        <v>0</v>
      </c>
      <c r="PEQ7" s="240">
        <f>'Inbound SOS &amp; EOD'!PSW29</f>
        <v>0</v>
      </c>
      <c r="PER7" s="240">
        <f>'Inbound SOS &amp; EOD'!PSX29</f>
        <v>0</v>
      </c>
      <c r="PES7" s="240">
        <f>'Inbound SOS &amp; EOD'!PSY29</f>
        <v>0</v>
      </c>
      <c r="PET7" s="240">
        <f>'Inbound SOS &amp; EOD'!PSZ29</f>
        <v>0</v>
      </c>
      <c r="PEU7" s="240">
        <f>'Inbound SOS &amp; EOD'!PTA29</f>
        <v>0</v>
      </c>
      <c r="PEV7" s="240">
        <f>'Inbound SOS &amp; EOD'!PTB29</f>
        <v>0</v>
      </c>
      <c r="PEW7" s="240">
        <f>'Inbound SOS &amp; EOD'!PTC29</f>
        <v>0</v>
      </c>
      <c r="PEX7" s="240">
        <f>'Inbound SOS &amp; EOD'!PTD29</f>
        <v>0</v>
      </c>
      <c r="PEY7" s="240">
        <f>'Inbound SOS &amp; EOD'!PTE29</f>
        <v>0</v>
      </c>
      <c r="PEZ7" s="240">
        <f>'Inbound SOS &amp; EOD'!PTF29</f>
        <v>0</v>
      </c>
      <c r="PFA7" s="240">
        <f>'Inbound SOS &amp; EOD'!PTG29</f>
        <v>0</v>
      </c>
      <c r="PFB7" s="240">
        <f>'Inbound SOS &amp; EOD'!PTH29</f>
        <v>0</v>
      </c>
      <c r="PFC7" s="240">
        <f>'Inbound SOS &amp; EOD'!PTI29</f>
        <v>0</v>
      </c>
      <c r="PFD7" s="240">
        <f>'Inbound SOS &amp; EOD'!PTJ29</f>
        <v>0</v>
      </c>
      <c r="PFE7" s="240">
        <f>'Inbound SOS &amp; EOD'!PTK29</f>
        <v>0</v>
      </c>
      <c r="PFF7" s="240">
        <f>'Inbound SOS &amp; EOD'!PTL29</f>
        <v>0</v>
      </c>
      <c r="PFG7" s="240">
        <f>'Inbound SOS &amp; EOD'!PTM29</f>
        <v>0</v>
      </c>
      <c r="PFH7" s="240">
        <f>'Inbound SOS &amp; EOD'!PTN29</f>
        <v>0</v>
      </c>
      <c r="PFI7" s="240">
        <f>'Inbound SOS &amp; EOD'!PTO29</f>
        <v>0</v>
      </c>
      <c r="PFJ7" s="240">
        <f>'Inbound SOS &amp; EOD'!PTP29</f>
        <v>0</v>
      </c>
      <c r="PFK7" s="240">
        <f>'Inbound SOS &amp; EOD'!PTQ29</f>
        <v>0</v>
      </c>
      <c r="PFL7" s="240">
        <f>'Inbound SOS &amp; EOD'!PTR29</f>
        <v>0</v>
      </c>
      <c r="PFM7" s="240">
        <f>'Inbound SOS &amp; EOD'!PTS29</f>
        <v>0</v>
      </c>
      <c r="PFN7" s="240">
        <f>'Inbound SOS &amp; EOD'!PTT29</f>
        <v>0</v>
      </c>
      <c r="PFO7" s="240">
        <f>'Inbound SOS &amp; EOD'!PTU29</f>
        <v>0</v>
      </c>
      <c r="PFP7" s="240">
        <f>'Inbound SOS &amp; EOD'!PTV29</f>
        <v>0</v>
      </c>
      <c r="PFQ7" s="240">
        <f>'Inbound SOS &amp; EOD'!PTW29</f>
        <v>0</v>
      </c>
      <c r="PFR7" s="240">
        <f>'Inbound SOS &amp; EOD'!PTX29</f>
        <v>0</v>
      </c>
      <c r="PFS7" s="240">
        <f>'Inbound SOS &amp; EOD'!PTY29</f>
        <v>0</v>
      </c>
      <c r="PFT7" s="240">
        <f>'Inbound SOS &amp; EOD'!PTZ29</f>
        <v>0</v>
      </c>
      <c r="PFU7" s="240">
        <f>'Inbound SOS &amp; EOD'!PUA29</f>
        <v>0</v>
      </c>
      <c r="PFV7" s="240">
        <f>'Inbound SOS &amp; EOD'!PUB29</f>
        <v>0</v>
      </c>
      <c r="PFW7" s="240">
        <f>'Inbound SOS &amp; EOD'!PUC29</f>
        <v>0</v>
      </c>
      <c r="PFX7" s="240">
        <f>'Inbound SOS &amp; EOD'!PUD29</f>
        <v>0</v>
      </c>
      <c r="PFY7" s="240">
        <f>'Inbound SOS &amp; EOD'!PUE29</f>
        <v>0</v>
      </c>
      <c r="PFZ7" s="240">
        <f>'Inbound SOS &amp; EOD'!PUF29</f>
        <v>0</v>
      </c>
      <c r="PGA7" s="240">
        <f>'Inbound SOS &amp; EOD'!PUG29</f>
        <v>0</v>
      </c>
      <c r="PGB7" s="240">
        <f>'Inbound SOS &amp; EOD'!PUH29</f>
        <v>0</v>
      </c>
      <c r="PGC7" s="240">
        <f>'Inbound SOS &amp; EOD'!PUI29</f>
        <v>0</v>
      </c>
      <c r="PGD7" s="240">
        <f>'Inbound SOS &amp; EOD'!PUJ29</f>
        <v>0</v>
      </c>
      <c r="PGE7" s="240">
        <f>'Inbound SOS &amp; EOD'!PUK29</f>
        <v>0</v>
      </c>
      <c r="PGF7" s="240">
        <f>'Inbound SOS &amp; EOD'!PUL29</f>
        <v>0</v>
      </c>
      <c r="PGG7" s="240">
        <f>'Inbound SOS &amp; EOD'!PUM29</f>
        <v>0</v>
      </c>
      <c r="PGH7" s="240">
        <f>'Inbound SOS &amp; EOD'!PUN29</f>
        <v>0</v>
      </c>
      <c r="PGI7" s="240">
        <f>'Inbound SOS &amp; EOD'!PUO29</f>
        <v>0</v>
      </c>
      <c r="PGJ7" s="240">
        <f>'Inbound SOS &amp; EOD'!PUP29</f>
        <v>0</v>
      </c>
      <c r="PGK7" s="240">
        <f>'Inbound SOS &amp; EOD'!PUQ29</f>
        <v>0</v>
      </c>
      <c r="PGL7" s="240">
        <f>'Inbound SOS &amp; EOD'!PUR29</f>
        <v>0</v>
      </c>
      <c r="PGM7" s="240">
        <f>'Inbound SOS &amp; EOD'!PUS29</f>
        <v>0</v>
      </c>
      <c r="PGN7" s="240">
        <f>'Inbound SOS &amp; EOD'!PUT29</f>
        <v>0</v>
      </c>
      <c r="PGO7" s="240">
        <f>'Inbound SOS &amp; EOD'!PUU29</f>
        <v>0</v>
      </c>
      <c r="PGP7" s="240">
        <f>'Inbound SOS &amp; EOD'!PUV29</f>
        <v>0</v>
      </c>
      <c r="PGQ7" s="240">
        <f>'Inbound SOS &amp; EOD'!PUW29</f>
        <v>0</v>
      </c>
      <c r="PGR7" s="240">
        <f>'Inbound SOS &amp; EOD'!PUX29</f>
        <v>0</v>
      </c>
      <c r="PGS7" s="240">
        <f>'Inbound SOS &amp; EOD'!PUY29</f>
        <v>0</v>
      </c>
      <c r="PGT7" s="240">
        <f>'Inbound SOS &amp; EOD'!PUZ29</f>
        <v>0</v>
      </c>
      <c r="PGU7" s="240">
        <f>'Inbound SOS &amp; EOD'!PVA29</f>
        <v>0</v>
      </c>
      <c r="PGV7" s="240">
        <f>'Inbound SOS &amp; EOD'!PVB29</f>
        <v>0</v>
      </c>
      <c r="PGW7" s="240">
        <f>'Inbound SOS &amp; EOD'!PVC29</f>
        <v>0</v>
      </c>
      <c r="PGX7" s="240">
        <f>'Inbound SOS &amp; EOD'!PVD29</f>
        <v>0</v>
      </c>
      <c r="PGY7" s="240">
        <f>'Inbound SOS &amp; EOD'!PVE29</f>
        <v>0</v>
      </c>
      <c r="PGZ7" s="240">
        <f>'Inbound SOS &amp; EOD'!PVF29</f>
        <v>0</v>
      </c>
      <c r="PHA7" s="240">
        <f>'Inbound SOS &amp; EOD'!PVG29</f>
        <v>0</v>
      </c>
      <c r="PHB7" s="240">
        <f>'Inbound SOS &amp; EOD'!PVH29</f>
        <v>0</v>
      </c>
      <c r="PHC7" s="240">
        <f>'Inbound SOS &amp; EOD'!PVI29</f>
        <v>0</v>
      </c>
      <c r="PHD7" s="240">
        <f>'Inbound SOS &amp; EOD'!PVJ29</f>
        <v>0</v>
      </c>
      <c r="PHE7" s="240">
        <f>'Inbound SOS &amp; EOD'!PVK29</f>
        <v>0</v>
      </c>
      <c r="PHF7" s="240">
        <f>'Inbound SOS &amp; EOD'!PVL29</f>
        <v>0</v>
      </c>
      <c r="PHG7" s="240">
        <f>'Inbound SOS &amp; EOD'!PVM29</f>
        <v>0</v>
      </c>
      <c r="PHH7" s="240">
        <f>'Inbound SOS &amp; EOD'!PVN29</f>
        <v>0</v>
      </c>
      <c r="PHI7" s="240">
        <f>'Inbound SOS &amp; EOD'!PVO29</f>
        <v>0</v>
      </c>
      <c r="PHJ7" s="240">
        <f>'Inbound SOS &amp; EOD'!PVP29</f>
        <v>0</v>
      </c>
      <c r="PHK7" s="240">
        <f>'Inbound SOS &amp; EOD'!PVQ29</f>
        <v>0</v>
      </c>
      <c r="PHL7" s="240">
        <f>'Inbound SOS &amp; EOD'!PVR29</f>
        <v>0</v>
      </c>
      <c r="PHM7" s="240">
        <f>'Inbound SOS &amp; EOD'!PVS29</f>
        <v>0</v>
      </c>
      <c r="PHN7" s="240">
        <f>'Inbound SOS &amp; EOD'!PVT29</f>
        <v>0</v>
      </c>
      <c r="PHO7" s="240">
        <f>'Inbound SOS &amp; EOD'!PVU29</f>
        <v>0</v>
      </c>
      <c r="PHP7" s="240">
        <f>'Inbound SOS &amp; EOD'!PVV29</f>
        <v>0</v>
      </c>
      <c r="PHQ7" s="240">
        <f>'Inbound SOS &amp; EOD'!PVW29</f>
        <v>0</v>
      </c>
      <c r="PHR7" s="240">
        <f>'Inbound SOS &amp; EOD'!PVX29</f>
        <v>0</v>
      </c>
      <c r="PHS7" s="240">
        <f>'Inbound SOS &amp; EOD'!PVY29</f>
        <v>0</v>
      </c>
      <c r="PHT7" s="240">
        <f>'Inbound SOS &amp; EOD'!PVZ29</f>
        <v>0</v>
      </c>
      <c r="PHU7" s="240">
        <f>'Inbound SOS &amp; EOD'!PWA29</f>
        <v>0</v>
      </c>
      <c r="PHV7" s="240">
        <f>'Inbound SOS &amp; EOD'!PWB29</f>
        <v>0</v>
      </c>
      <c r="PHW7" s="240">
        <f>'Inbound SOS &amp; EOD'!PWC29</f>
        <v>0</v>
      </c>
      <c r="PHX7" s="240">
        <f>'Inbound SOS &amp; EOD'!PWD29</f>
        <v>0</v>
      </c>
      <c r="PHY7" s="240">
        <f>'Inbound SOS &amp; EOD'!PWE29</f>
        <v>0</v>
      </c>
      <c r="PHZ7" s="240">
        <f>'Inbound SOS &amp; EOD'!PWF29</f>
        <v>0</v>
      </c>
      <c r="PIA7" s="240">
        <f>'Inbound SOS &amp; EOD'!PWG29</f>
        <v>0</v>
      </c>
      <c r="PIB7" s="240">
        <f>'Inbound SOS &amp; EOD'!PWH29</f>
        <v>0</v>
      </c>
      <c r="PIC7" s="240">
        <f>'Inbound SOS &amp; EOD'!PWI29</f>
        <v>0</v>
      </c>
      <c r="PID7" s="240">
        <f>'Inbound SOS &amp; EOD'!PWJ29</f>
        <v>0</v>
      </c>
      <c r="PIE7" s="240">
        <f>'Inbound SOS &amp; EOD'!PWK29</f>
        <v>0</v>
      </c>
      <c r="PIF7" s="240">
        <f>'Inbound SOS &amp; EOD'!PWL29</f>
        <v>0</v>
      </c>
      <c r="PIG7" s="240">
        <f>'Inbound SOS &amp; EOD'!PWM29</f>
        <v>0</v>
      </c>
      <c r="PIH7" s="240">
        <f>'Inbound SOS &amp; EOD'!PWN29</f>
        <v>0</v>
      </c>
      <c r="PII7" s="240">
        <f>'Inbound SOS &amp; EOD'!PWO29</f>
        <v>0</v>
      </c>
      <c r="PIJ7" s="240">
        <f>'Inbound SOS &amp; EOD'!PWP29</f>
        <v>0</v>
      </c>
      <c r="PIK7" s="240">
        <f>'Inbound SOS &amp; EOD'!PWQ29</f>
        <v>0</v>
      </c>
      <c r="PIL7" s="240">
        <f>'Inbound SOS &amp; EOD'!PWR29</f>
        <v>0</v>
      </c>
      <c r="PIM7" s="240">
        <f>'Inbound SOS &amp; EOD'!PWS29</f>
        <v>0</v>
      </c>
      <c r="PIN7" s="240">
        <f>'Inbound SOS &amp; EOD'!PWT29</f>
        <v>0</v>
      </c>
      <c r="PIO7" s="240">
        <f>'Inbound SOS &amp; EOD'!PWU29</f>
        <v>0</v>
      </c>
      <c r="PIP7" s="240">
        <f>'Inbound SOS &amp; EOD'!PWV29</f>
        <v>0</v>
      </c>
      <c r="PIQ7" s="240">
        <f>'Inbound SOS &amp; EOD'!PWW29</f>
        <v>0</v>
      </c>
      <c r="PIR7" s="240">
        <f>'Inbound SOS &amp; EOD'!PWX29</f>
        <v>0</v>
      </c>
      <c r="PIS7" s="240">
        <f>'Inbound SOS &amp; EOD'!PWY29</f>
        <v>0</v>
      </c>
      <c r="PIT7" s="240">
        <f>'Inbound SOS &amp; EOD'!PWZ29</f>
        <v>0</v>
      </c>
      <c r="PIU7" s="240">
        <f>'Inbound SOS &amp; EOD'!PXA29</f>
        <v>0</v>
      </c>
      <c r="PIV7" s="240">
        <f>'Inbound SOS &amp; EOD'!PXB29</f>
        <v>0</v>
      </c>
      <c r="PIW7" s="240">
        <f>'Inbound SOS &amp; EOD'!PXC29</f>
        <v>0</v>
      </c>
      <c r="PIX7" s="240">
        <f>'Inbound SOS &amp; EOD'!PXD29</f>
        <v>0</v>
      </c>
      <c r="PIY7" s="240">
        <f>'Inbound SOS &amp; EOD'!PXE29</f>
        <v>0</v>
      </c>
      <c r="PIZ7" s="240">
        <f>'Inbound SOS &amp; EOD'!PXF29</f>
        <v>0</v>
      </c>
      <c r="PJA7" s="240">
        <f>'Inbound SOS &amp; EOD'!PXG29</f>
        <v>0</v>
      </c>
      <c r="PJB7" s="240">
        <f>'Inbound SOS &amp; EOD'!PXH29</f>
        <v>0</v>
      </c>
      <c r="PJC7" s="240">
        <f>'Inbound SOS &amp; EOD'!PXI29</f>
        <v>0</v>
      </c>
      <c r="PJD7" s="240">
        <f>'Inbound SOS &amp; EOD'!PXJ29</f>
        <v>0</v>
      </c>
      <c r="PJE7" s="240">
        <f>'Inbound SOS &amp; EOD'!PXK29</f>
        <v>0</v>
      </c>
      <c r="PJF7" s="240">
        <f>'Inbound SOS &amp; EOD'!PXL29</f>
        <v>0</v>
      </c>
      <c r="PJG7" s="240">
        <f>'Inbound SOS &amp; EOD'!PXM29</f>
        <v>0</v>
      </c>
      <c r="PJH7" s="240">
        <f>'Inbound SOS &amp; EOD'!PXN29</f>
        <v>0</v>
      </c>
      <c r="PJI7" s="240">
        <f>'Inbound SOS &amp; EOD'!PXO29</f>
        <v>0</v>
      </c>
      <c r="PJJ7" s="240">
        <f>'Inbound SOS &amp; EOD'!PXP29</f>
        <v>0</v>
      </c>
      <c r="PJK7" s="240">
        <f>'Inbound SOS &amp; EOD'!PXQ29</f>
        <v>0</v>
      </c>
      <c r="PJL7" s="240">
        <f>'Inbound SOS &amp; EOD'!PXR29</f>
        <v>0</v>
      </c>
      <c r="PJM7" s="240">
        <f>'Inbound SOS &amp; EOD'!PXS29</f>
        <v>0</v>
      </c>
      <c r="PJN7" s="240">
        <f>'Inbound SOS &amp; EOD'!PXT29</f>
        <v>0</v>
      </c>
      <c r="PJO7" s="240">
        <f>'Inbound SOS &amp; EOD'!PXU29</f>
        <v>0</v>
      </c>
      <c r="PJP7" s="240">
        <f>'Inbound SOS &amp; EOD'!PXV29</f>
        <v>0</v>
      </c>
      <c r="PJQ7" s="240">
        <f>'Inbound SOS &amp; EOD'!PXW29</f>
        <v>0</v>
      </c>
      <c r="PJR7" s="240">
        <f>'Inbound SOS &amp; EOD'!PXX29</f>
        <v>0</v>
      </c>
      <c r="PJS7" s="240">
        <f>'Inbound SOS &amp; EOD'!PXY29</f>
        <v>0</v>
      </c>
      <c r="PJT7" s="240">
        <f>'Inbound SOS &amp; EOD'!PXZ29</f>
        <v>0</v>
      </c>
      <c r="PJU7" s="240">
        <f>'Inbound SOS &amp; EOD'!PYA29</f>
        <v>0</v>
      </c>
      <c r="PJV7" s="240">
        <f>'Inbound SOS &amp; EOD'!PYB29</f>
        <v>0</v>
      </c>
      <c r="PJW7" s="240">
        <f>'Inbound SOS &amp; EOD'!PYC29</f>
        <v>0</v>
      </c>
      <c r="PJX7" s="240">
        <f>'Inbound SOS &amp; EOD'!PYD29</f>
        <v>0</v>
      </c>
      <c r="PJY7" s="240">
        <f>'Inbound SOS &amp; EOD'!PYE29</f>
        <v>0</v>
      </c>
      <c r="PJZ7" s="240">
        <f>'Inbound SOS &amp; EOD'!PYF29</f>
        <v>0</v>
      </c>
      <c r="PKA7" s="240">
        <f>'Inbound SOS &amp; EOD'!PYG29</f>
        <v>0</v>
      </c>
      <c r="PKB7" s="240">
        <f>'Inbound SOS &amp; EOD'!PYH29</f>
        <v>0</v>
      </c>
      <c r="PKC7" s="240">
        <f>'Inbound SOS &amp; EOD'!PYI29</f>
        <v>0</v>
      </c>
      <c r="PKD7" s="240">
        <f>'Inbound SOS &amp; EOD'!PYJ29</f>
        <v>0</v>
      </c>
      <c r="PKE7" s="240">
        <f>'Inbound SOS &amp; EOD'!PYK29</f>
        <v>0</v>
      </c>
      <c r="PKF7" s="240">
        <f>'Inbound SOS &amp; EOD'!PYL29</f>
        <v>0</v>
      </c>
      <c r="PKG7" s="240">
        <f>'Inbound SOS &amp; EOD'!PYM29</f>
        <v>0</v>
      </c>
      <c r="PKH7" s="240">
        <f>'Inbound SOS &amp; EOD'!PYN29</f>
        <v>0</v>
      </c>
      <c r="PKI7" s="240">
        <f>'Inbound SOS &amp; EOD'!PYO29</f>
        <v>0</v>
      </c>
      <c r="PKJ7" s="240">
        <f>'Inbound SOS &amp; EOD'!PYP29</f>
        <v>0</v>
      </c>
      <c r="PKK7" s="240">
        <f>'Inbound SOS &amp; EOD'!PYQ29</f>
        <v>0</v>
      </c>
      <c r="PKL7" s="240">
        <f>'Inbound SOS &amp; EOD'!PYR29</f>
        <v>0</v>
      </c>
      <c r="PKM7" s="240">
        <f>'Inbound SOS &amp; EOD'!PYS29</f>
        <v>0</v>
      </c>
      <c r="PKN7" s="240">
        <f>'Inbound SOS &amp; EOD'!PYT29</f>
        <v>0</v>
      </c>
      <c r="PKO7" s="240">
        <f>'Inbound SOS &amp; EOD'!PYU29</f>
        <v>0</v>
      </c>
      <c r="PKP7" s="240">
        <f>'Inbound SOS &amp; EOD'!PYV29</f>
        <v>0</v>
      </c>
      <c r="PKQ7" s="240">
        <f>'Inbound SOS &amp; EOD'!PYW29</f>
        <v>0</v>
      </c>
      <c r="PKR7" s="240">
        <f>'Inbound SOS &amp; EOD'!PYX29</f>
        <v>0</v>
      </c>
      <c r="PKS7" s="240">
        <f>'Inbound SOS &amp; EOD'!PYY29</f>
        <v>0</v>
      </c>
      <c r="PKT7" s="240">
        <f>'Inbound SOS &amp; EOD'!PYZ29</f>
        <v>0</v>
      </c>
      <c r="PKU7" s="240">
        <f>'Inbound SOS &amp; EOD'!PZA29</f>
        <v>0</v>
      </c>
      <c r="PKV7" s="240">
        <f>'Inbound SOS &amp; EOD'!PZB29</f>
        <v>0</v>
      </c>
      <c r="PKW7" s="240">
        <f>'Inbound SOS &amp; EOD'!PZC29</f>
        <v>0</v>
      </c>
      <c r="PKX7" s="240">
        <f>'Inbound SOS &amp; EOD'!PZD29</f>
        <v>0</v>
      </c>
      <c r="PKY7" s="240">
        <f>'Inbound SOS &amp; EOD'!PZE29</f>
        <v>0</v>
      </c>
      <c r="PKZ7" s="240">
        <f>'Inbound SOS &amp; EOD'!PZF29</f>
        <v>0</v>
      </c>
      <c r="PLA7" s="240">
        <f>'Inbound SOS &amp; EOD'!PZG29</f>
        <v>0</v>
      </c>
      <c r="PLB7" s="240">
        <f>'Inbound SOS &amp; EOD'!PZH29</f>
        <v>0</v>
      </c>
      <c r="PLC7" s="240">
        <f>'Inbound SOS &amp; EOD'!PZI29</f>
        <v>0</v>
      </c>
      <c r="PLD7" s="240">
        <f>'Inbound SOS &amp; EOD'!PZJ29</f>
        <v>0</v>
      </c>
      <c r="PLE7" s="240">
        <f>'Inbound SOS &amp; EOD'!PZK29</f>
        <v>0</v>
      </c>
      <c r="PLF7" s="240">
        <f>'Inbound SOS &amp; EOD'!PZL29</f>
        <v>0</v>
      </c>
      <c r="PLG7" s="240">
        <f>'Inbound SOS &amp; EOD'!PZM29</f>
        <v>0</v>
      </c>
      <c r="PLH7" s="240">
        <f>'Inbound SOS &amp; EOD'!PZN29</f>
        <v>0</v>
      </c>
      <c r="PLI7" s="240">
        <f>'Inbound SOS &amp; EOD'!PZO29</f>
        <v>0</v>
      </c>
      <c r="PLJ7" s="240">
        <f>'Inbound SOS &amp; EOD'!PZP29</f>
        <v>0</v>
      </c>
      <c r="PLK7" s="240">
        <f>'Inbound SOS &amp; EOD'!PZQ29</f>
        <v>0</v>
      </c>
      <c r="PLL7" s="240">
        <f>'Inbound SOS &amp; EOD'!PZR29</f>
        <v>0</v>
      </c>
      <c r="PLM7" s="240">
        <f>'Inbound SOS &amp; EOD'!PZS29</f>
        <v>0</v>
      </c>
      <c r="PLN7" s="240">
        <f>'Inbound SOS &amp; EOD'!PZT29</f>
        <v>0</v>
      </c>
      <c r="PLO7" s="240">
        <f>'Inbound SOS &amp; EOD'!PZU29</f>
        <v>0</v>
      </c>
      <c r="PLP7" s="240">
        <f>'Inbound SOS &amp; EOD'!PZV29</f>
        <v>0</v>
      </c>
      <c r="PLQ7" s="240">
        <f>'Inbound SOS &amp; EOD'!PZW29</f>
        <v>0</v>
      </c>
      <c r="PLR7" s="240">
        <f>'Inbound SOS &amp; EOD'!PZX29</f>
        <v>0</v>
      </c>
      <c r="PLS7" s="240">
        <f>'Inbound SOS &amp; EOD'!PZY29</f>
        <v>0</v>
      </c>
      <c r="PLT7" s="240">
        <f>'Inbound SOS &amp; EOD'!PZZ29</f>
        <v>0</v>
      </c>
      <c r="PLU7" s="240">
        <f>'Inbound SOS &amp; EOD'!QAA29</f>
        <v>0</v>
      </c>
      <c r="PLV7" s="240">
        <f>'Inbound SOS &amp; EOD'!QAB29</f>
        <v>0</v>
      </c>
      <c r="PLW7" s="240">
        <f>'Inbound SOS &amp; EOD'!QAC29</f>
        <v>0</v>
      </c>
      <c r="PLX7" s="240">
        <f>'Inbound SOS &amp; EOD'!QAD29</f>
        <v>0</v>
      </c>
      <c r="PLY7" s="240">
        <f>'Inbound SOS &amp; EOD'!QAE29</f>
        <v>0</v>
      </c>
      <c r="PLZ7" s="240">
        <f>'Inbound SOS &amp; EOD'!QAF29</f>
        <v>0</v>
      </c>
      <c r="PMA7" s="240">
        <f>'Inbound SOS &amp; EOD'!QAG29</f>
        <v>0</v>
      </c>
      <c r="PMB7" s="240">
        <f>'Inbound SOS &amp; EOD'!QAH29</f>
        <v>0</v>
      </c>
      <c r="PMC7" s="240">
        <f>'Inbound SOS &amp; EOD'!QAI29</f>
        <v>0</v>
      </c>
      <c r="PMD7" s="240">
        <f>'Inbound SOS &amp; EOD'!QAJ29</f>
        <v>0</v>
      </c>
      <c r="PME7" s="240">
        <f>'Inbound SOS &amp; EOD'!QAK29</f>
        <v>0</v>
      </c>
      <c r="PMF7" s="240">
        <f>'Inbound SOS &amp; EOD'!QAL29</f>
        <v>0</v>
      </c>
      <c r="PMG7" s="240">
        <f>'Inbound SOS &amp; EOD'!QAM29</f>
        <v>0</v>
      </c>
      <c r="PMH7" s="240">
        <f>'Inbound SOS &amp; EOD'!QAN29</f>
        <v>0</v>
      </c>
      <c r="PMI7" s="240">
        <f>'Inbound SOS &amp; EOD'!QAO29</f>
        <v>0</v>
      </c>
      <c r="PMJ7" s="240">
        <f>'Inbound SOS &amp; EOD'!QAP29</f>
        <v>0</v>
      </c>
      <c r="PMK7" s="240">
        <f>'Inbound SOS &amp; EOD'!QAQ29</f>
        <v>0</v>
      </c>
      <c r="PML7" s="240">
        <f>'Inbound SOS &amp; EOD'!QAR29</f>
        <v>0</v>
      </c>
      <c r="PMM7" s="240">
        <f>'Inbound SOS &amp; EOD'!QAS29</f>
        <v>0</v>
      </c>
      <c r="PMN7" s="240">
        <f>'Inbound SOS &amp; EOD'!QAT29</f>
        <v>0</v>
      </c>
      <c r="PMO7" s="240">
        <f>'Inbound SOS &amp; EOD'!QAU29</f>
        <v>0</v>
      </c>
      <c r="PMP7" s="240">
        <f>'Inbound SOS &amp; EOD'!QAV29</f>
        <v>0</v>
      </c>
      <c r="PMQ7" s="240">
        <f>'Inbound SOS &amp; EOD'!QAW29</f>
        <v>0</v>
      </c>
      <c r="PMR7" s="240">
        <f>'Inbound SOS &amp; EOD'!QAX29</f>
        <v>0</v>
      </c>
      <c r="PMS7" s="240">
        <f>'Inbound SOS &amp; EOD'!QAY29</f>
        <v>0</v>
      </c>
      <c r="PMT7" s="240">
        <f>'Inbound SOS &amp; EOD'!QAZ29</f>
        <v>0</v>
      </c>
      <c r="PMU7" s="240">
        <f>'Inbound SOS &amp; EOD'!QBA29</f>
        <v>0</v>
      </c>
      <c r="PMV7" s="240">
        <f>'Inbound SOS &amp; EOD'!QBB29</f>
        <v>0</v>
      </c>
      <c r="PMW7" s="240">
        <f>'Inbound SOS &amp; EOD'!QBC29</f>
        <v>0</v>
      </c>
      <c r="PMX7" s="240">
        <f>'Inbound SOS &amp; EOD'!QBD29</f>
        <v>0</v>
      </c>
      <c r="PMY7" s="240">
        <f>'Inbound SOS &amp; EOD'!QBE29</f>
        <v>0</v>
      </c>
      <c r="PMZ7" s="240">
        <f>'Inbound SOS &amp; EOD'!QBF29</f>
        <v>0</v>
      </c>
      <c r="PNA7" s="240">
        <f>'Inbound SOS &amp; EOD'!QBG29</f>
        <v>0</v>
      </c>
      <c r="PNB7" s="240">
        <f>'Inbound SOS &amp; EOD'!QBH29</f>
        <v>0</v>
      </c>
      <c r="PNC7" s="240">
        <f>'Inbound SOS &amp; EOD'!QBI29</f>
        <v>0</v>
      </c>
      <c r="PND7" s="240">
        <f>'Inbound SOS &amp; EOD'!QBJ29</f>
        <v>0</v>
      </c>
      <c r="PNE7" s="240">
        <f>'Inbound SOS &amp; EOD'!QBK29</f>
        <v>0</v>
      </c>
      <c r="PNF7" s="240">
        <f>'Inbound SOS &amp; EOD'!QBL29</f>
        <v>0</v>
      </c>
      <c r="PNG7" s="240">
        <f>'Inbound SOS &amp; EOD'!QBM29</f>
        <v>0</v>
      </c>
      <c r="PNH7" s="240">
        <f>'Inbound SOS &amp; EOD'!QBN29</f>
        <v>0</v>
      </c>
      <c r="PNI7" s="240">
        <f>'Inbound SOS &amp; EOD'!QBO29</f>
        <v>0</v>
      </c>
      <c r="PNJ7" s="240">
        <f>'Inbound SOS &amp; EOD'!QBP29</f>
        <v>0</v>
      </c>
      <c r="PNK7" s="240">
        <f>'Inbound SOS &amp; EOD'!QBQ29</f>
        <v>0</v>
      </c>
      <c r="PNL7" s="240">
        <f>'Inbound SOS &amp; EOD'!QBR29</f>
        <v>0</v>
      </c>
      <c r="PNM7" s="240">
        <f>'Inbound SOS &amp; EOD'!QBS29</f>
        <v>0</v>
      </c>
      <c r="PNN7" s="240">
        <f>'Inbound SOS &amp; EOD'!QBT29</f>
        <v>0</v>
      </c>
      <c r="PNO7" s="240">
        <f>'Inbound SOS &amp; EOD'!QBU29</f>
        <v>0</v>
      </c>
      <c r="PNP7" s="240">
        <f>'Inbound SOS &amp; EOD'!QBV29</f>
        <v>0</v>
      </c>
      <c r="PNQ7" s="240">
        <f>'Inbound SOS &amp; EOD'!QBW29</f>
        <v>0</v>
      </c>
      <c r="PNR7" s="240">
        <f>'Inbound SOS &amp; EOD'!QBX29</f>
        <v>0</v>
      </c>
      <c r="PNS7" s="240">
        <f>'Inbound SOS &amp; EOD'!QBY29</f>
        <v>0</v>
      </c>
      <c r="PNT7" s="240">
        <f>'Inbound SOS &amp; EOD'!QBZ29</f>
        <v>0</v>
      </c>
      <c r="PNU7" s="240">
        <f>'Inbound SOS &amp; EOD'!QCA29</f>
        <v>0</v>
      </c>
      <c r="PNV7" s="240">
        <f>'Inbound SOS &amp; EOD'!QCB29</f>
        <v>0</v>
      </c>
      <c r="PNW7" s="240">
        <f>'Inbound SOS &amp; EOD'!QCC29</f>
        <v>0</v>
      </c>
      <c r="PNX7" s="240">
        <f>'Inbound SOS &amp; EOD'!QCD29</f>
        <v>0</v>
      </c>
      <c r="PNY7" s="240">
        <f>'Inbound SOS &amp; EOD'!QCE29</f>
        <v>0</v>
      </c>
      <c r="PNZ7" s="240">
        <f>'Inbound SOS &amp; EOD'!QCF29</f>
        <v>0</v>
      </c>
      <c r="POA7" s="240">
        <f>'Inbound SOS &amp; EOD'!QCG29</f>
        <v>0</v>
      </c>
      <c r="POB7" s="240">
        <f>'Inbound SOS &amp; EOD'!QCH29</f>
        <v>0</v>
      </c>
      <c r="POC7" s="240">
        <f>'Inbound SOS &amp; EOD'!QCI29</f>
        <v>0</v>
      </c>
      <c r="POD7" s="240">
        <f>'Inbound SOS &amp; EOD'!QCJ29</f>
        <v>0</v>
      </c>
      <c r="POE7" s="240">
        <f>'Inbound SOS &amp; EOD'!QCK29</f>
        <v>0</v>
      </c>
      <c r="POF7" s="240">
        <f>'Inbound SOS &amp; EOD'!QCL29</f>
        <v>0</v>
      </c>
      <c r="POG7" s="240">
        <f>'Inbound SOS &amp; EOD'!QCM29</f>
        <v>0</v>
      </c>
      <c r="POH7" s="240">
        <f>'Inbound SOS &amp; EOD'!QCN29</f>
        <v>0</v>
      </c>
      <c r="POI7" s="240">
        <f>'Inbound SOS &amp; EOD'!QCO29</f>
        <v>0</v>
      </c>
      <c r="POJ7" s="240">
        <f>'Inbound SOS &amp; EOD'!QCP29</f>
        <v>0</v>
      </c>
      <c r="POK7" s="240">
        <f>'Inbound SOS &amp; EOD'!QCQ29</f>
        <v>0</v>
      </c>
      <c r="POL7" s="240">
        <f>'Inbound SOS &amp; EOD'!QCR29</f>
        <v>0</v>
      </c>
      <c r="POM7" s="240">
        <f>'Inbound SOS &amp; EOD'!QCS29</f>
        <v>0</v>
      </c>
      <c r="PON7" s="240">
        <f>'Inbound SOS &amp; EOD'!QCT29</f>
        <v>0</v>
      </c>
      <c r="POO7" s="240">
        <f>'Inbound SOS &amp; EOD'!QCU29</f>
        <v>0</v>
      </c>
      <c r="POP7" s="240">
        <f>'Inbound SOS &amp; EOD'!QCV29</f>
        <v>0</v>
      </c>
      <c r="POQ7" s="240">
        <f>'Inbound SOS &amp; EOD'!QCW29</f>
        <v>0</v>
      </c>
      <c r="POR7" s="240">
        <f>'Inbound SOS &amp; EOD'!QCX29</f>
        <v>0</v>
      </c>
      <c r="POS7" s="240">
        <f>'Inbound SOS &amp; EOD'!QCY29</f>
        <v>0</v>
      </c>
      <c r="POT7" s="240">
        <f>'Inbound SOS &amp; EOD'!QCZ29</f>
        <v>0</v>
      </c>
      <c r="POU7" s="240">
        <f>'Inbound SOS &amp; EOD'!QDA29</f>
        <v>0</v>
      </c>
      <c r="POV7" s="240">
        <f>'Inbound SOS &amp; EOD'!QDB29</f>
        <v>0</v>
      </c>
      <c r="POW7" s="240">
        <f>'Inbound SOS &amp; EOD'!QDC29</f>
        <v>0</v>
      </c>
      <c r="POX7" s="240">
        <f>'Inbound SOS &amp; EOD'!QDD29</f>
        <v>0</v>
      </c>
      <c r="POY7" s="240">
        <f>'Inbound SOS &amp; EOD'!QDE29</f>
        <v>0</v>
      </c>
      <c r="POZ7" s="240">
        <f>'Inbound SOS &amp; EOD'!QDF29</f>
        <v>0</v>
      </c>
      <c r="PPA7" s="240">
        <f>'Inbound SOS &amp; EOD'!QDG29</f>
        <v>0</v>
      </c>
      <c r="PPB7" s="240">
        <f>'Inbound SOS &amp; EOD'!QDH29</f>
        <v>0</v>
      </c>
      <c r="PPC7" s="240">
        <f>'Inbound SOS &amp; EOD'!QDI29</f>
        <v>0</v>
      </c>
      <c r="PPD7" s="240">
        <f>'Inbound SOS &amp; EOD'!QDJ29</f>
        <v>0</v>
      </c>
      <c r="PPE7" s="240">
        <f>'Inbound SOS &amp; EOD'!QDK29</f>
        <v>0</v>
      </c>
      <c r="PPF7" s="240">
        <f>'Inbound SOS &amp; EOD'!QDL29</f>
        <v>0</v>
      </c>
      <c r="PPG7" s="240">
        <f>'Inbound SOS &amp; EOD'!QDM29</f>
        <v>0</v>
      </c>
      <c r="PPH7" s="240">
        <f>'Inbound SOS &amp; EOD'!QDN29</f>
        <v>0</v>
      </c>
      <c r="PPI7" s="240">
        <f>'Inbound SOS &amp; EOD'!QDO29</f>
        <v>0</v>
      </c>
      <c r="PPJ7" s="240">
        <f>'Inbound SOS &amp; EOD'!QDP29</f>
        <v>0</v>
      </c>
      <c r="PPK7" s="240">
        <f>'Inbound SOS &amp; EOD'!QDQ29</f>
        <v>0</v>
      </c>
      <c r="PPL7" s="240">
        <f>'Inbound SOS &amp; EOD'!QDR29</f>
        <v>0</v>
      </c>
      <c r="PPM7" s="240">
        <f>'Inbound SOS &amp; EOD'!QDS29</f>
        <v>0</v>
      </c>
      <c r="PPN7" s="240">
        <f>'Inbound SOS &amp; EOD'!QDT29</f>
        <v>0</v>
      </c>
      <c r="PPO7" s="240">
        <f>'Inbound SOS &amp; EOD'!QDU29</f>
        <v>0</v>
      </c>
      <c r="PPP7" s="240">
        <f>'Inbound SOS &amp; EOD'!QDV29</f>
        <v>0</v>
      </c>
      <c r="PPQ7" s="240">
        <f>'Inbound SOS &amp; EOD'!QDW29</f>
        <v>0</v>
      </c>
      <c r="PPR7" s="240">
        <f>'Inbound SOS &amp; EOD'!QDX29</f>
        <v>0</v>
      </c>
      <c r="PPS7" s="240">
        <f>'Inbound SOS &amp; EOD'!QDY29</f>
        <v>0</v>
      </c>
      <c r="PPT7" s="240">
        <f>'Inbound SOS &amp; EOD'!QDZ29</f>
        <v>0</v>
      </c>
      <c r="PPU7" s="240">
        <f>'Inbound SOS &amp; EOD'!QEA29</f>
        <v>0</v>
      </c>
      <c r="PPV7" s="240">
        <f>'Inbound SOS &amp; EOD'!QEB29</f>
        <v>0</v>
      </c>
      <c r="PPW7" s="240">
        <f>'Inbound SOS &amp; EOD'!QEC29</f>
        <v>0</v>
      </c>
      <c r="PPX7" s="240">
        <f>'Inbound SOS &amp; EOD'!QED29</f>
        <v>0</v>
      </c>
      <c r="PPY7" s="240">
        <f>'Inbound SOS &amp; EOD'!QEE29</f>
        <v>0</v>
      </c>
      <c r="PPZ7" s="240">
        <f>'Inbound SOS &amp; EOD'!QEF29</f>
        <v>0</v>
      </c>
      <c r="PQA7" s="240">
        <f>'Inbound SOS &amp; EOD'!QEG29</f>
        <v>0</v>
      </c>
      <c r="PQB7" s="240">
        <f>'Inbound SOS &amp; EOD'!QEH29</f>
        <v>0</v>
      </c>
      <c r="PQC7" s="240">
        <f>'Inbound SOS &amp; EOD'!QEI29</f>
        <v>0</v>
      </c>
      <c r="PQD7" s="240">
        <f>'Inbound SOS &amp; EOD'!QEJ29</f>
        <v>0</v>
      </c>
      <c r="PQE7" s="240">
        <f>'Inbound SOS &amp; EOD'!QEK29</f>
        <v>0</v>
      </c>
      <c r="PQF7" s="240">
        <f>'Inbound SOS &amp; EOD'!QEL29</f>
        <v>0</v>
      </c>
      <c r="PQG7" s="240">
        <f>'Inbound SOS &amp; EOD'!QEM29</f>
        <v>0</v>
      </c>
      <c r="PQH7" s="240">
        <f>'Inbound SOS &amp; EOD'!QEN29</f>
        <v>0</v>
      </c>
      <c r="PQI7" s="240">
        <f>'Inbound SOS &amp; EOD'!QEO29</f>
        <v>0</v>
      </c>
      <c r="PQJ7" s="240">
        <f>'Inbound SOS &amp; EOD'!QEP29</f>
        <v>0</v>
      </c>
      <c r="PQK7" s="240">
        <f>'Inbound SOS &amp; EOD'!QEQ29</f>
        <v>0</v>
      </c>
      <c r="PQL7" s="240">
        <f>'Inbound SOS &amp; EOD'!QER29</f>
        <v>0</v>
      </c>
      <c r="PQM7" s="240">
        <f>'Inbound SOS &amp; EOD'!QES29</f>
        <v>0</v>
      </c>
      <c r="PQN7" s="240">
        <f>'Inbound SOS &amp; EOD'!QET29</f>
        <v>0</v>
      </c>
      <c r="PQO7" s="240">
        <f>'Inbound SOS &amp; EOD'!QEU29</f>
        <v>0</v>
      </c>
      <c r="PQP7" s="240">
        <f>'Inbound SOS &amp; EOD'!QEV29</f>
        <v>0</v>
      </c>
      <c r="PQQ7" s="240">
        <f>'Inbound SOS &amp; EOD'!QEW29</f>
        <v>0</v>
      </c>
      <c r="PQR7" s="240">
        <f>'Inbound SOS &amp; EOD'!QEX29</f>
        <v>0</v>
      </c>
      <c r="PQS7" s="240">
        <f>'Inbound SOS &amp; EOD'!QEY29</f>
        <v>0</v>
      </c>
      <c r="PQT7" s="240">
        <f>'Inbound SOS &amp; EOD'!QEZ29</f>
        <v>0</v>
      </c>
      <c r="PQU7" s="240">
        <f>'Inbound SOS &amp; EOD'!QFA29</f>
        <v>0</v>
      </c>
      <c r="PQV7" s="240">
        <f>'Inbound SOS &amp; EOD'!QFB29</f>
        <v>0</v>
      </c>
      <c r="PQW7" s="240">
        <f>'Inbound SOS &amp; EOD'!QFC29</f>
        <v>0</v>
      </c>
      <c r="PQX7" s="240">
        <f>'Inbound SOS &amp; EOD'!QFD29</f>
        <v>0</v>
      </c>
      <c r="PQY7" s="240">
        <f>'Inbound SOS &amp; EOD'!QFE29</f>
        <v>0</v>
      </c>
      <c r="PQZ7" s="240">
        <f>'Inbound SOS &amp; EOD'!QFF29</f>
        <v>0</v>
      </c>
      <c r="PRA7" s="240">
        <f>'Inbound SOS &amp; EOD'!QFG29</f>
        <v>0</v>
      </c>
      <c r="PRB7" s="240">
        <f>'Inbound SOS &amp; EOD'!QFH29</f>
        <v>0</v>
      </c>
      <c r="PRC7" s="240">
        <f>'Inbound SOS &amp; EOD'!QFI29</f>
        <v>0</v>
      </c>
      <c r="PRD7" s="240">
        <f>'Inbound SOS &amp; EOD'!QFJ29</f>
        <v>0</v>
      </c>
      <c r="PRE7" s="240">
        <f>'Inbound SOS &amp; EOD'!QFK29</f>
        <v>0</v>
      </c>
      <c r="PRF7" s="240">
        <f>'Inbound SOS &amp; EOD'!QFL29</f>
        <v>0</v>
      </c>
      <c r="PRG7" s="240">
        <f>'Inbound SOS &amp; EOD'!QFM29</f>
        <v>0</v>
      </c>
      <c r="PRH7" s="240">
        <f>'Inbound SOS &amp; EOD'!QFN29</f>
        <v>0</v>
      </c>
      <c r="PRI7" s="240">
        <f>'Inbound SOS &amp; EOD'!QFO29</f>
        <v>0</v>
      </c>
      <c r="PRJ7" s="240">
        <f>'Inbound SOS &amp; EOD'!QFP29</f>
        <v>0</v>
      </c>
      <c r="PRK7" s="240">
        <f>'Inbound SOS &amp; EOD'!QFQ29</f>
        <v>0</v>
      </c>
      <c r="PRL7" s="240">
        <f>'Inbound SOS &amp; EOD'!QFR29</f>
        <v>0</v>
      </c>
      <c r="PRM7" s="240">
        <f>'Inbound SOS &amp; EOD'!QFS29</f>
        <v>0</v>
      </c>
      <c r="PRN7" s="240">
        <f>'Inbound SOS &amp; EOD'!QFT29</f>
        <v>0</v>
      </c>
      <c r="PRO7" s="240">
        <f>'Inbound SOS &amp; EOD'!QFU29</f>
        <v>0</v>
      </c>
      <c r="PRP7" s="240">
        <f>'Inbound SOS &amp; EOD'!QFV29</f>
        <v>0</v>
      </c>
      <c r="PRQ7" s="240">
        <f>'Inbound SOS &amp; EOD'!QFW29</f>
        <v>0</v>
      </c>
      <c r="PRR7" s="240">
        <f>'Inbound SOS &amp; EOD'!QFX29</f>
        <v>0</v>
      </c>
      <c r="PRS7" s="240">
        <f>'Inbound SOS &amp; EOD'!QFY29</f>
        <v>0</v>
      </c>
      <c r="PRT7" s="240">
        <f>'Inbound SOS &amp; EOD'!QFZ29</f>
        <v>0</v>
      </c>
      <c r="PRU7" s="240">
        <f>'Inbound SOS &amp; EOD'!QGA29</f>
        <v>0</v>
      </c>
      <c r="PRV7" s="240">
        <f>'Inbound SOS &amp; EOD'!QGB29</f>
        <v>0</v>
      </c>
      <c r="PRW7" s="240">
        <f>'Inbound SOS &amp; EOD'!QGC29</f>
        <v>0</v>
      </c>
      <c r="PRX7" s="240">
        <f>'Inbound SOS &amp; EOD'!QGD29</f>
        <v>0</v>
      </c>
      <c r="PRY7" s="240">
        <f>'Inbound SOS &amp; EOD'!QGE29</f>
        <v>0</v>
      </c>
      <c r="PRZ7" s="240">
        <f>'Inbound SOS &amp; EOD'!QGF29</f>
        <v>0</v>
      </c>
      <c r="PSA7" s="240">
        <f>'Inbound SOS &amp; EOD'!QGG29</f>
        <v>0</v>
      </c>
      <c r="PSB7" s="240">
        <f>'Inbound SOS &amp; EOD'!QGH29</f>
        <v>0</v>
      </c>
      <c r="PSC7" s="240">
        <f>'Inbound SOS &amp; EOD'!QGI29</f>
        <v>0</v>
      </c>
      <c r="PSD7" s="240">
        <f>'Inbound SOS &amp; EOD'!QGJ29</f>
        <v>0</v>
      </c>
      <c r="PSE7" s="240">
        <f>'Inbound SOS &amp; EOD'!QGK29</f>
        <v>0</v>
      </c>
      <c r="PSF7" s="240">
        <f>'Inbound SOS &amp; EOD'!QGL29</f>
        <v>0</v>
      </c>
      <c r="PSG7" s="240">
        <f>'Inbound SOS &amp; EOD'!QGM29</f>
        <v>0</v>
      </c>
      <c r="PSH7" s="240">
        <f>'Inbound SOS &amp; EOD'!QGN29</f>
        <v>0</v>
      </c>
      <c r="PSI7" s="240">
        <f>'Inbound SOS &amp; EOD'!QGO29</f>
        <v>0</v>
      </c>
      <c r="PSJ7" s="240">
        <f>'Inbound SOS &amp; EOD'!QGP29</f>
        <v>0</v>
      </c>
      <c r="PSK7" s="240">
        <f>'Inbound SOS &amp; EOD'!QGQ29</f>
        <v>0</v>
      </c>
      <c r="PSL7" s="240">
        <f>'Inbound SOS &amp; EOD'!QGR29</f>
        <v>0</v>
      </c>
      <c r="PSM7" s="240">
        <f>'Inbound SOS &amp; EOD'!QGS29</f>
        <v>0</v>
      </c>
      <c r="PSN7" s="240">
        <f>'Inbound SOS &amp; EOD'!QGT29</f>
        <v>0</v>
      </c>
      <c r="PSO7" s="240">
        <f>'Inbound SOS &amp; EOD'!QGU29</f>
        <v>0</v>
      </c>
      <c r="PSP7" s="240">
        <f>'Inbound SOS &amp; EOD'!QGV29</f>
        <v>0</v>
      </c>
      <c r="PSQ7" s="240">
        <f>'Inbound SOS &amp; EOD'!QGW29</f>
        <v>0</v>
      </c>
      <c r="PSR7" s="240">
        <f>'Inbound SOS &amp; EOD'!QGX29</f>
        <v>0</v>
      </c>
      <c r="PSS7" s="240">
        <f>'Inbound SOS &amp; EOD'!QGY29</f>
        <v>0</v>
      </c>
      <c r="PST7" s="240">
        <f>'Inbound SOS &amp; EOD'!QGZ29</f>
        <v>0</v>
      </c>
      <c r="PSU7" s="240">
        <f>'Inbound SOS &amp; EOD'!QHA29</f>
        <v>0</v>
      </c>
      <c r="PSV7" s="240">
        <f>'Inbound SOS &amp; EOD'!QHB29</f>
        <v>0</v>
      </c>
      <c r="PSW7" s="240">
        <f>'Inbound SOS &amp; EOD'!QHC29</f>
        <v>0</v>
      </c>
      <c r="PSX7" s="240">
        <f>'Inbound SOS &amp; EOD'!QHD29</f>
        <v>0</v>
      </c>
      <c r="PSY7" s="240">
        <f>'Inbound SOS &amp; EOD'!QHE29</f>
        <v>0</v>
      </c>
      <c r="PSZ7" s="240">
        <f>'Inbound SOS &amp; EOD'!QHF29</f>
        <v>0</v>
      </c>
      <c r="PTA7" s="240">
        <f>'Inbound SOS &amp; EOD'!QHG29</f>
        <v>0</v>
      </c>
      <c r="PTB7" s="240">
        <f>'Inbound SOS &amp; EOD'!QHH29</f>
        <v>0</v>
      </c>
      <c r="PTC7" s="240">
        <f>'Inbound SOS &amp; EOD'!QHI29</f>
        <v>0</v>
      </c>
      <c r="PTD7" s="240">
        <f>'Inbound SOS &amp; EOD'!QHJ29</f>
        <v>0</v>
      </c>
      <c r="PTE7" s="240">
        <f>'Inbound SOS &amp; EOD'!QHK29</f>
        <v>0</v>
      </c>
      <c r="PTF7" s="240">
        <f>'Inbound SOS &amp; EOD'!QHL29</f>
        <v>0</v>
      </c>
      <c r="PTG7" s="240">
        <f>'Inbound SOS &amp; EOD'!QHM29</f>
        <v>0</v>
      </c>
      <c r="PTH7" s="240">
        <f>'Inbound SOS &amp; EOD'!QHN29</f>
        <v>0</v>
      </c>
      <c r="PTI7" s="240">
        <f>'Inbound SOS &amp; EOD'!QHO29</f>
        <v>0</v>
      </c>
      <c r="PTJ7" s="240">
        <f>'Inbound SOS &amp; EOD'!QHP29</f>
        <v>0</v>
      </c>
      <c r="PTK7" s="240">
        <f>'Inbound SOS &amp; EOD'!QHQ29</f>
        <v>0</v>
      </c>
      <c r="PTL7" s="240">
        <f>'Inbound SOS &amp; EOD'!QHR29</f>
        <v>0</v>
      </c>
      <c r="PTM7" s="240">
        <f>'Inbound SOS &amp; EOD'!QHS29</f>
        <v>0</v>
      </c>
      <c r="PTN7" s="240">
        <f>'Inbound SOS &amp; EOD'!QHT29</f>
        <v>0</v>
      </c>
      <c r="PTO7" s="240">
        <f>'Inbound SOS &amp; EOD'!QHU29</f>
        <v>0</v>
      </c>
      <c r="PTP7" s="240">
        <f>'Inbound SOS &amp; EOD'!QHV29</f>
        <v>0</v>
      </c>
      <c r="PTQ7" s="240">
        <f>'Inbound SOS &amp; EOD'!QHW29</f>
        <v>0</v>
      </c>
      <c r="PTR7" s="240">
        <f>'Inbound SOS &amp; EOD'!QHX29</f>
        <v>0</v>
      </c>
      <c r="PTS7" s="240">
        <f>'Inbound SOS &amp; EOD'!QHY29</f>
        <v>0</v>
      </c>
      <c r="PTT7" s="240">
        <f>'Inbound SOS &amp; EOD'!QHZ29</f>
        <v>0</v>
      </c>
      <c r="PTU7" s="240">
        <f>'Inbound SOS &amp; EOD'!QIA29</f>
        <v>0</v>
      </c>
      <c r="PTV7" s="240">
        <f>'Inbound SOS &amp; EOD'!QIB29</f>
        <v>0</v>
      </c>
      <c r="PTW7" s="240">
        <f>'Inbound SOS &amp; EOD'!QIC29</f>
        <v>0</v>
      </c>
      <c r="PTX7" s="240">
        <f>'Inbound SOS &amp; EOD'!QID29</f>
        <v>0</v>
      </c>
      <c r="PTY7" s="240">
        <f>'Inbound SOS &amp; EOD'!QIE29</f>
        <v>0</v>
      </c>
      <c r="PTZ7" s="240">
        <f>'Inbound SOS &amp; EOD'!QIF29</f>
        <v>0</v>
      </c>
      <c r="PUA7" s="240">
        <f>'Inbound SOS &amp; EOD'!QIG29</f>
        <v>0</v>
      </c>
      <c r="PUB7" s="240">
        <f>'Inbound SOS &amp; EOD'!QIH29</f>
        <v>0</v>
      </c>
      <c r="PUC7" s="240">
        <f>'Inbound SOS &amp; EOD'!QII29</f>
        <v>0</v>
      </c>
      <c r="PUD7" s="240">
        <f>'Inbound SOS &amp; EOD'!QIJ29</f>
        <v>0</v>
      </c>
      <c r="PUE7" s="240">
        <f>'Inbound SOS &amp; EOD'!QIK29</f>
        <v>0</v>
      </c>
      <c r="PUF7" s="240">
        <f>'Inbound SOS &amp; EOD'!QIL29</f>
        <v>0</v>
      </c>
      <c r="PUG7" s="240">
        <f>'Inbound SOS &amp; EOD'!QIM29</f>
        <v>0</v>
      </c>
      <c r="PUH7" s="240">
        <f>'Inbound SOS &amp; EOD'!QIN29</f>
        <v>0</v>
      </c>
      <c r="PUI7" s="240">
        <f>'Inbound SOS &amp; EOD'!QIO29</f>
        <v>0</v>
      </c>
      <c r="PUJ7" s="240">
        <f>'Inbound SOS &amp; EOD'!QIP29</f>
        <v>0</v>
      </c>
      <c r="PUK7" s="240">
        <f>'Inbound SOS &amp; EOD'!QIQ29</f>
        <v>0</v>
      </c>
      <c r="PUL7" s="240">
        <f>'Inbound SOS &amp; EOD'!QIR29</f>
        <v>0</v>
      </c>
      <c r="PUM7" s="240">
        <f>'Inbound SOS &amp; EOD'!QIS29</f>
        <v>0</v>
      </c>
      <c r="PUN7" s="240">
        <f>'Inbound SOS &amp; EOD'!QIT29</f>
        <v>0</v>
      </c>
      <c r="PUO7" s="240">
        <f>'Inbound SOS &amp; EOD'!QIU29</f>
        <v>0</v>
      </c>
      <c r="PUP7" s="240">
        <f>'Inbound SOS &amp; EOD'!QIV29</f>
        <v>0</v>
      </c>
      <c r="PUQ7" s="240">
        <f>'Inbound SOS &amp; EOD'!QIW29</f>
        <v>0</v>
      </c>
      <c r="PUR7" s="240">
        <f>'Inbound SOS &amp; EOD'!QIX29</f>
        <v>0</v>
      </c>
      <c r="PUS7" s="240">
        <f>'Inbound SOS &amp; EOD'!QIY29</f>
        <v>0</v>
      </c>
      <c r="PUT7" s="240">
        <f>'Inbound SOS &amp; EOD'!QIZ29</f>
        <v>0</v>
      </c>
      <c r="PUU7" s="240">
        <f>'Inbound SOS &amp; EOD'!QJA29</f>
        <v>0</v>
      </c>
      <c r="PUV7" s="240">
        <f>'Inbound SOS &amp; EOD'!QJB29</f>
        <v>0</v>
      </c>
      <c r="PUW7" s="240">
        <f>'Inbound SOS &amp; EOD'!QJC29</f>
        <v>0</v>
      </c>
      <c r="PUX7" s="240">
        <f>'Inbound SOS &amp; EOD'!QJD29</f>
        <v>0</v>
      </c>
      <c r="PUY7" s="240">
        <f>'Inbound SOS &amp; EOD'!QJE29</f>
        <v>0</v>
      </c>
      <c r="PUZ7" s="240">
        <f>'Inbound SOS &amp; EOD'!QJF29</f>
        <v>0</v>
      </c>
      <c r="PVA7" s="240">
        <f>'Inbound SOS &amp; EOD'!QJG29</f>
        <v>0</v>
      </c>
      <c r="PVB7" s="240">
        <f>'Inbound SOS &amp; EOD'!QJH29</f>
        <v>0</v>
      </c>
      <c r="PVC7" s="240">
        <f>'Inbound SOS &amp; EOD'!QJI29</f>
        <v>0</v>
      </c>
      <c r="PVD7" s="240">
        <f>'Inbound SOS &amp; EOD'!QJJ29</f>
        <v>0</v>
      </c>
      <c r="PVE7" s="240">
        <f>'Inbound SOS &amp; EOD'!QJK29</f>
        <v>0</v>
      </c>
      <c r="PVF7" s="240">
        <f>'Inbound SOS &amp; EOD'!QJL29</f>
        <v>0</v>
      </c>
      <c r="PVG7" s="240">
        <f>'Inbound SOS &amp; EOD'!QJM29</f>
        <v>0</v>
      </c>
      <c r="PVH7" s="240">
        <f>'Inbound SOS &amp; EOD'!QJN29</f>
        <v>0</v>
      </c>
      <c r="PVI7" s="240">
        <f>'Inbound SOS &amp; EOD'!QJO29</f>
        <v>0</v>
      </c>
      <c r="PVJ7" s="240">
        <f>'Inbound SOS &amp; EOD'!QJP29</f>
        <v>0</v>
      </c>
      <c r="PVK7" s="240">
        <f>'Inbound SOS &amp; EOD'!QJQ29</f>
        <v>0</v>
      </c>
      <c r="PVL7" s="240">
        <f>'Inbound SOS &amp; EOD'!QJR29</f>
        <v>0</v>
      </c>
      <c r="PVM7" s="240">
        <f>'Inbound SOS &amp; EOD'!QJS29</f>
        <v>0</v>
      </c>
      <c r="PVN7" s="240">
        <f>'Inbound SOS &amp; EOD'!QJT29</f>
        <v>0</v>
      </c>
      <c r="PVO7" s="240">
        <f>'Inbound SOS &amp; EOD'!QJU29</f>
        <v>0</v>
      </c>
      <c r="PVP7" s="240">
        <f>'Inbound SOS &amp; EOD'!QJV29</f>
        <v>0</v>
      </c>
      <c r="PVQ7" s="240">
        <f>'Inbound SOS &amp; EOD'!QJW29</f>
        <v>0</v>
      </c>
      <c r="PVR7" s="240">
        <f>'Inbound SOS &amp; EOD'!QJX29</f>
        <v>0</v>
      </c>
      <c r="PVS7" s="240">
        <f>'Inbound SOS &amp; EOD'!QJY29</f>
        <v>0</v>
      </c>
      <c r="PVT7" s="240">
        <f>'Inbound SOS &amp; EOD'!QJZ29</f>
        <v>0</v>
      </c>
      <c r="PVU7" s="240">
        <f>'Inbound SOS &amp; EOD'!QKA29</f>
        <v>0</v>
      </c>
      <c r="PVV7" s="240">
        <f>'Inbound SOS &amp; EOD'!QKB29</f>
        <v>0</v>
      </c>
      <c r="PVW7" s="240">
        <f>'Inbound SOS &amp; EOD'!QKC29</f>
        <v>0</v>
      </c>
      <c r="PVX7" s="240">
        <f>'Inbound SOS &amp; EOD'!QKD29</f>
        <v>0</v>
      </c>
      <c r="PVY7" s="240">
        <f>'Inbound SOS &amp; EOD'!QKE29</f>
        <v>0</v>
      </c>
      <c r="PVZ7" s="240">
        <f>'Inbound SOS &amp; EOD'!QKF29</f>
        <v>0</v>
      </c>
      <c r="PWA7" s="240">
        <f>'Inbound SOS &amp; EOD'!QKG29</f>
        <v>0</v>
      </c>
      <c r="PWB7" s="240">
        <f>'Inbound SOS &amp; EOD'!QKH29</f>
        <v>0</v>
      </c>
      <c r="PWC7" s="240">
        <f>'Inbound SOS &amp; EOD'!QKI29</f>
        <v>0</v>
      </c>
      <c r="PWD7" s="240">
        <f>'Inbound SOS &amp; EOD'!QKJ29</f>
        <v>0</v>
      </c>
      <c r="PWE7" s="240">
        <f>'Inbound SOS &amp; EOD'!QKK29</f>
        <v>0</v>
      </c>
      <c r="PWF7" s="240">
        <f>'Inbound SOS &amp; EOD'!QKL29</f>
        <v>0</v>
      </c>
      <c r="PWG7" s="240">
        <f>'Inbound SOS &amp; EOD'!QKM29</f>
        <v>0</v>
      </c>
      <c r="PWH7" s="240">
        <f>'Inbound SOS &amp; EOD'!QKN29</f>
        <v>0</v>
      </c>
      <c r="PWI7" s="240">
        <f>'Inbound SOS &amp; EOD'!QKO29</f>
        <v>0</v>
      </c>
      <c r="PWJ7" s="240">
        <f>'Inbound SOS &amp; EOD'!QKP29</f>
        <v>0</v>
      </c>
      <c r="PWK7" s="240">
        <f>'Inbound SOS &amp; EOD'!QKQ29</f>
        <v>0</v>
      </c>
      <c r="PWL7" s="240">
        <f>'Inbound SOS &amp; EOD'!QKR29</f>
        <v>0</v>
      </c>
      <c r="PWM7" s="240">
        <f>'Inbound SOS &amp; EOD'!QKS29</f>
        <v>0</v>
      </c>
      <c r="PWN7" s="240">
        <f>'Inbound SOS &amp; EOD'!QKT29</f>
        <v>0</v>
      </c>
      <c r="PWO7" s="240">
        <f>'Inbound SOS &amp; EOD'!QKU29</f>
        <v>0</v>
      </c>
      <c r="PWP7" s="240">
        <f>'Inbound SOS &amp; EOD'!QKV29</f>
        <v>0</v>
      </c>
      <c r="PWQ7" s="240">
        <f>'Inbound SOS &amp; EOD'!QKW29</f>
        <v>0</v>
      </c>
      <c r="PWR7" s="240">
        <f>'Inbound SOS &amp; EOD'!QKX29</f>
        <v>0</v>
      </c>
      <c r="PWS7" s="240">
        <f>'Inbound SOS &amp; EOD'!QKY29</f>
        <v>0</v>
      </c>
      <c r="PWT7" s="240">
        <f>'Inbound SOS &amp; EOD'!QKZ29</f>
        <v>0</v>
      </c>
      <c r="PWU7" s="240">
        <f>'Inbound SOS &amp; EOD'!QLA29</f>
        <v>0</v>
      </c>
      <c r="PWV7" s="240">
        <f>'Inbound SOS &amp; EOD'!QLB29</f>
        <v>0</v>
      </c>
      <c r="PWW7" s="240">
        <f>'Inbound SOS &amp; EOD'!QLC29</f>
        <v>0</v>
      </c>
      <c r="PWX7" s="240">
        <f>'Inbound SOS &amp; EOD'!QLD29</f>
        <v>0</v>
      </c>
      <c r="PWY7" s="240">
        <f>'Inbound SOS &amp; EOD'!QLE29</f>
        <v>0</v>
      </c>
      <c r="PWZ7" s="240">
        <f>'Inbound SOS &amp; EOD'!QLF29</f>
        <v>0</v>
      </c>
      <c r="PXA7" s="240">
        <f>'Inbound SOS &amp; EOD'!QLG29</f>
        <v>0</v>
      </c>
      <c r="PXB7" s="240">
        <f>'Inbound SOS &amp; EOD'!QLH29</f>
        <v>0</v>
      </c>
      <c r="PXC7" s="240">
        <f>'Inbound SOS &amp; EOD'!QLI29</f>
        <v>0</v>
      </c>
      <c r="PXD7" s="240">
        <f>'Inbound SOS &amp; EOD'!QLJ29</f>
        <v>0</v>
      </c>
      <c r="PXE7" s="240">
        <f>'Inbound SOS &amp; EOD'!QLK29</f>
        <v>0</v>
      </c>
      <c r="PXF7" s="240">
        <f>'Inbound SOS &amp; EOD'!QLL29</f>
        <v>0</v>
      </c>
      <c r="PXG7" s="240">
        <f>'Inbound SOS &amp; EOD'!QLM29</f>
        <v>0</v>
      </c>
      <c r="PXH7" s="240">
        <f>'Inbound SOS &amp; EOD'!QLN29</f>
        <v>0</v>
      </c>
      <c r="PXI7" s="240">
        <f>'Inbound SOS &amp; EOD'!QLO29</f>
        <v>0</v>
      </c>
      <c r="PXJ7" s="240">
        <f>'Inbound SOS &amp; EOD'!QLP29</f>
        <v>0</v>
      </c>
      <c r="PXK7" s="240">
        <f>'Inbound SOS &amp; EOD'!QLQ29</f>
        <v>0</v>
      </c>
      <c r="PXL7" s="240">
        <f>'Inbound SOS &amp; EOD'!QLR29</f>
        <v>0</v>
      </c>
      <c r="PXM7" s="240">
        <f>'Inbound SOS &amp; EOD'!QLS29</f>
        <v>0</v>
      </c>
      <c r="PXN7" s="240">
        <f>'Inbound SOS &amp; EOD'!QLT29</f>
        <v>0</v>
      </c>
      <c r="PXO7" s="240">
        <f>'Inbound SOS &amp; EOD'!QLU29</f>
        <v>0</v>
      </c>
      <c r="PXP7" s="240">
        <f>'Inbound SOS &amp; EOD'!QLV29</f>
        <v>0</v>
      </c>
      <c r="PXQ7" s="240">
        <f>'Inbound SOS &amp; EOD'!QLW29</f>
        <v>0</v>
      </c>
      <c r="PXR7" s="240">
        <f>'Inbound SOS &amp; EOD'!QLX29</f>
        <v>0</v>
      </c>
      <c r="PXS7" s="240">
        <f>'Inbound SOS &amp; EOD'!QLY29</f>
        <v>0</v>
      </c>
      <c r="PXT7" s="240">
        <f>'Inbound SOS &amp; EOD'!QLZ29</f>
        <v>0</v>
      </c>
      <c r="PXU7" s="240">
        <f>'Inbound SOS &amp; EOD'!QMA29</f>
        <v>0</v>
      </c>
      <c r="PXV7" s="240">
        <f>'Inbound SOS &amp; EOD'!QMB29</f>
        <v>0</v>
      </c>
      <c r="PXW7" s="240">
        <f>'Inbound SOS &amp; EOD'!QMC29</f>
        <v>0</v>
      </c>
      <c r="PXX7" s="240">
        <f>'Inbound SOS &amp; EOD'!QMD29</f>
        <v>0</v>
      </c>
      <c r="PXY7" s="240">
        <f>'Inbound SOS &amp; EOD'!QME29</f>
        <v>0</v>
      </c>
      <c r="PXZ7" s="240">
        <f>'Inbound SOS &amp; EOD'!QMF29</f>
        <v>0</v>
      </c>
      <c r="PYA7" s="240">
        <f>'Inbound SOS &amp; EOD'!QMG29</f>
        <v>0</v>
      </c>
      <c r="PYB7" s="240">
        <f>'Inbound SOS &amp; EOD'!QMH29</f>
        <v>0</v>
      </c>
      <c r="PYC7" s="240">
        <f>'Inbound SOS &amp; EOD'!QMI29</f>
        <v>0</v>
      </c>
      <c r="PYD7" s="240">
        <f>'Inbound SOS &amp; EOD'!QMJ29</f>
        <v>0</v>
      </c>
      <c r="PYE7" s="240">
        <f>'Inbound SOS &amp; EOD'!QMK29</f>
        <v>0</v>
      </c>
      <c r="PYF7" s="240">
        <f>'Inbound SOS &amp; EOD'!QML29</f>
        <v>0</v>
      </c>
      <c r="PYG7" s="240">
        <f>'Inbound SOS &amp; EOD'!QMM29</f>
        <v>0</v>
      </c>
      <c r="PYH7" s="240">
        <f>'Inbound SOS &amp; EOD'!QMN29</f>
        <v>0</v>
      </c>
      <c r="PYI7" s="240">
        <f>'Inbound SOS &amp; EOD'!QMO29</f>
        <v>0</v>
      </c>
      <c r="PYJ7" s="240">
        <f>'Inbound SOS &amp; EOD'!QMP29</f>
        <v>0</v>
      </c>
      <c r="PYK7" s="240">
        <f>'Inbound SOS &amp; EOD'!QMQ29</f>
        <v>0</v>
      </c>
      <c r="PYL7" s="240">
        <f>'Inbound SOS &amp; EOD'!QMR29</f>
        <v>0</v>
      </c>
      <c r="PYM7" s="240">
        <f>'Inbound SOS &amp; EOD'!QMS29</f>
        <v>0</v>
      </c>
      <c r="PYN7" s="240">
        <f>'Inbound SOS &amp; EOD'!QMT29</f>
        <v>0</v>
      </c>
      <c r="PYO7" s="240">
        <f>'Inbound SOS &amp; EOD'!QMU29</f>
        <v>0</v>
      </c>
      <c r="PYP7" s="240">
        <f>'Inbound SOS &amp; EOD'!QMV29</f>
        <v>0</v>
      </c>
      <c r="PYQ7" s="240">
        <f>'Inbound SOS &amp; EOD'!QMW29</f>
        <v>0</v>
      </c>
      <c r="PYR7" s="240">
        <f>'Inbound SOS &amp; EOD'!QMX29</f>
        <v>0</v>
      </c>
      <c r="PYS7" s="240">
        <f>'Inbound SOS &amp; EOD'!QMY29</f>
        <v>0</v>
      </c>
      <c r="PYT7" s="240">
        <f>'Inbound SOS &amp; EOD'!QMZ29</f>
        <v>0</v>
      </c>
      <c r="PYU7" s="240">
        <f>'Inbound SOS &amp; EOD'!QNA29</f>
        <v>0</v>
      </c>
      <c r="PYV7" s="240">
        <f>'Inbound SOS &amp; EOD'!QNB29</f>
        <v>0</v>
      </c>
      <c r="PYW7" s="240">
        <f>'Inbound SOS &amp; EOD'!QNC29</f>
        <v>0</v>
      </c>
      <c r="PYX7" s="240">
        <f>'Inbound SOS &amp; EOD'!QND29</f>
        <v>0</v>
      </c>
      <c r="PYY7" s="240">
        <f>'Inbound SOS &amp; EOD'!QNE29</f>
        <v>0</v>
      </c>
      <c r="PYZ7" s="240">
        <f>'Inbound SOS &amp; EOD'!QNF29</f>
        <v>0</v>
      </c>
      <c r="PZA7" s="240">
        <f>'Inbound SOS &amp; EOD'!QNG29</f>
        <v>0</v>
      </c>
      <c r="PZB7" s="240">
        <f>'Inbound SOS &amp; EOD'!QNH29</f>
        <v>0</v>
      </c>
      <c r="PZC7" s="240">
        <f>'Inbound SOS &amp; EOD'!QNI29</f>
        <v>0</v>
      </c>
      <c r="PZD7" s="240">
        <f>'Inbound SOS &amp; EOD'!QNJ29</f>
        <v>0</v>
      </c>
      <c r="PZE7" s="240">
        <f>'Inbound SOS &amp; EOD'!QNK29</f>
        <v>0</v>
      </c>
      <c r="PZF7" s="240">
        <f>'Inbound SOS &amp; EOD'!QNL29</f>
        <v>0</v>
      </c>
      <c r="PZG7" s="240">
        <f>'Inbound SOS &amp; EOD'!QNM29</f>
        <v>0</v>
      </c>
      <c r="PZH7" s="240">
        <f>'Inbound SOS &amp; EOD'!QNN29</f>
        <v>0</v>
      </c>
      <c r="PZI7" s="240">
        <f>'Inbound SOS &amp; EOD'!QNO29</f>
        <v>0</v>
      </c>
      <c r="PZJ7" s="240">
        <f>'Inbound SOS &amp; EOD'!QNP29</f>
        <v>0</v>
      </c>
      <c r="PZK7" s="240">
        <f>'Inbound SOS &amp; EOD'!QNQ29</f>
        <v>0</v>
      </c>
      <c r="PZL7" s="240">
        <f>'Inbound SOS &amp; EOD'!QNR29</f>
        <v>0</v>
      </c>
      <c r="PZM7" s="240">
        <f>'Inbound SOS &amp; EOD'!QNS29</f>
        <v>0</v>
      </c>
      <c r="PZN7" s="240">
        <f>'Inbound SOS &amp; EOD'!QNT29</f>
        <v>0</v>
      </c>
      <c r="PZO7" s="240">
        <f>'Inbound SOS &amp; EOD'!QNU29</f>
        <v>0</v>
      </c>
      <c r="PZP7" s="240">
        <f>'Inbound SOS &amp; EOD'!QNV29</f>
        <v>0</v>
      </c>
      <c r="PZQ7" s="240">
        <f>'Inbound SOS &amp; EOD'!QNW29</f>
        <v>0</v>
      </c>
      <c r="PZR7" s="240">
        <f>'Inbound SOS &amp; EOD'!QNX29</f>
        <v>0</v>
      </c>
      <c r="PZS7" s="240">
        <f>'Inbound SOS &amp; EOD'!QNY29</f>
        <v>0</v>
      </c>
      <c r="PZT7" s="240">
        <f>'Inbound SOS &amp; EOD'!QNZ29</f>
        <v>0</v>
      </c>
      <c r="PZU7" s="240">
        <f>'Inbound SOS &amp; EOD'!QOA29</f>
        <v>0</v>
      </c>
      <c r="PZV7" s="240">
        <f>'Inbound SOS &amp; EOD'!QOB29</f>
        <v>0</v>
      </c>
      <c r="PZW7" s="240">
        <f>'Inbound SOS &amp; EOD'!QOC29</f>
        <v>0</v>
      </c>
      <c r="PZX7" s="240">
        <f>'Inbound SOS &amp; EOD'!QOD29</f>
        <v>0</v>
      </c>
      <c r="PZY7" s="240">
        <f>'Inbound SOS &amp; EOD'!QOE29</f>
        <v>0</v>
      </c>
      <c r="PZZ7" s="240">
        <f>'Inbound SOS &amp; EOD'!QOF29</f>
        <v>0</v>
      </c>
      <c r="QAA7" s="240">
        <f>'Inbound SOS &amp; EOD'!QOG29</f>
        <v>0</v>
      </c>
      <c r="QAB7" s="240">
        <f>'Inbound SOS &amp; EOD'!QOH29</f>
        <v>0</v>
      </c>
      <c r="QAC7" s="240">
        <f>'Inbound SOS &amp; EOD'!QOI29</f>
        <v>0</v>
      </c>
      <c r="QAD7" s="240">
        <f>'Inbound SOS &amp; EOD'!QOJ29</f>
        <v>0</v>
      </c>
      <c r="QAE7" s="240">
        <f>'Inbound SOS &amp; EOD'!QOK29</f>
        <v>0</v>
      </c>
      <c r="QAF7" s="240">
        <f>'Inbound SOS &amp; EOD'!QOL29</f>
        <v>0</v>
      </c>
      <c r="QAG7" s="240">
        <f>'Inbound SOS &amp; EOD'!QOM29</f>
        <v>0</v>
      </c>
      <c r="QAH7" s="240">
        <f>'Inbound SOS &amp; EOD'!QON29</f>
        <v>0</v>
      </c>
      <c r="QAI7" s="240">
        <f>'Inbound SOS &amp; EOD'!QOO29</f>
        <v>0</v>
      </c>
      <c r="QAJ7" s="240">
        <f>'Inbound SOS &amp; EOD'!QOP29</f>
        <v>0</v>
      </c>
      <c r="QAK7" s="240">
        <f>'Inbound SOS &amp; EOD'!QOQ29</f>
        <v>0</v>
      </c>
      <c r="QAL7" s="240">
        <f>'Inbound SOS &amp; EOD'!QOR29</f>
        <v>0</v>
      </c>
      <c r="QAM7" s="240">
        <f>'Inbound SOS &amp; EOD'!QOS29</f>
        <v>0</v>
      </c>
      <c r="QAN7" s="240">
        <f>'Inbound SOS &amp; EOD'!QOT29</f>
        <v>0</v>
      </c>
      <c r="QAO7" s="240">
        <f>'Inbound SOS &amp; EOD'!QOU29</f>
        <v>0</v>
      </c>
      <c r="QAP7" s="240">
        <f>'Inbound SOS &amp; EOD'!QOV29</f>
        <v>0</v>
      </c>
      <c r="QAQ7" s="240">
        <f>'Inbound SOS &amp; EOD'!QOW29</f>
        <v>0</v>
      </c>
      <c r="QAR7" s="240">
        <f>'Inbound SOS &amp; EOD'!QOX29</f>
        <v>0</v>
      </c>
      <c r="QAS7" s="240">
        <f>'Inbound SOS &amp; EOD'!QOY29</f>
        <v>0</v>
      </c>
      <c r="QAT7" s="240">
        <f>'Inbound SOS &amp; EOD'!QOZ29</f>
        <v>0</v>
      </c>
      <c r="QAU7" s="240">
        <f>'Inbound SOS &amp; EOD'!QPA29</f>
        <v>0</v>
      </c>
      <c r="QAV7" s="240">
        <f>'Inbound SOS &amp; EOD'!QPB29</f>
        <v>0</v>
      </c>
      <c r="QAW7" s="240">
        <f>'Inbound SOS &amp; EOD'!QPC29</f>
        <v>0</v>
      </c>
      <c r="QAX7" s="240">
        <f>'Inbound SOS &amp; EOD'!QPD29</f>
        <v>0</v>
      </c>
      <c r="QAY7" s="240">
        <f>'Inbound SOS &amp; EOD'!QPE29</f>
        <v>0</v>
      </c>
      <c r="QAZ7" s="240">
        <f>'Inbound SOS &amp; EOD'!QPF29</f>
        <v>0</v>
      </c>
      <c r="QBA7" s="240">
        <f>'Inbound SOS &amp; EOD'!QPG29</f>
        <v>0</v>
      </c>
      <c r="QBB7" s="240">
        <f>'Inbound SOS &amp; EOD'!QPH29</f>
        <v>0</v>
      </c>
      <c r="QBC7" s="240">
        <f>'Inbound SOS &amp; EOD'!QPI29</f>
        <v>0</v>
      </c>
      <c r="QBD7" s="240">
        <f>'Inbound SOS &amp; EOD'!QPJ29</f>
        <v>0</v>
      </c>
      <c r="QBE7" s="240">
        <f>'Inbound SOS &amp; EOD'!QPK29</f>
        <v>0</v>
      </c>
      <c r="QBF7" s="240">
        <f>'Inbound SOS &amp; EOD'!QPL29</f>
        <v>0</v>
      </c>
      <c r="QBG7" s="240">
        <f>'Inbound SOS &amp; EOD'!QPM29</f>
        <v>0</v>
      </c>
      <c r="QBH7" s="240">
        <f>'Inbound SOS &amp; EOD'!QPN29</f>
        <v>0</v>
      </c>
      <c r="QBI7" s="240">
        <f>'Inbound SOS &amp; EOD'!QPO29</f>
        <v>0</v>
      </c>
      <c r="QBJ7" s="240">
        <f>'Inbound SOS &amp; EOD'!QPP29</f>
        <v>0</v>
      </c>
      <c r="QBK7" s="240">
        <f>'Inbound SOS &amp; EOD'!QPQ29</f>
        <v>0</v>
      </c>
      <c r="QBL7" s="240">
        <f>'Inbound SOS &amp; EOD'!QPR29</f>
        <v>0</v>
      </c>
      <c r="QBM7" s="240">
        <f>'Inbound SOS &amp; EOD'!QPS29</f>
        <v>0</v>
      </c>
      <c r="QBN7" s="240">
        <f>'Inbound SOS &amp; EOD'!QPT29</f>
        <v>0</v>
      </c>
      <c r="QBO7" s="240">
        <f>'Inbound SOS &amp; EOD'!QPU29</f>
        <v>0</v>
      </c>
      <c r="QBP7" s="240">
        <f>'Inbound SOS &amp; EOD'!QPV29</f>
        <v>0</v>
      </c>
      <c r="QBQ7" s="240">
        <f>'Inbound SOS &amp; EOD'!QPW29</f>
        <v>0</v>
      </c>
      <c r="QBR7" s="240">
        <f>'Inbound SOS &amp; EOD'!QPX29</f>
        <v>0</v>
      </c>
      <c r="QBS7" s="240">
        <f>'Inbound SOS &amp; EOD'!QPY29</f>
        <v>0</v>
      </c>
      <c r="QBT7" s="240">
        <f>'Inbound SOS &amp; EOD'!QPZ29</f>
        <v>0</v>
      </c>
      <c r="QBU7" s="240">
        <f>'Inbound SOS &amp; EOD'!QQA29</f>
        <v>0</v>
      </c>
      <c r="QBV7" s="240">
        <f>'Inbound SOS &amp; EOD'!QQB29</f>
        <v>0</v>
      </c>
      <c r="QBW7" s="240">
        <f>'Inbound SOS &amp; EOD'!QQC29</f>
        <v>0</v>
      </c>
      <c r="QBX7" s="240">
        <f>'Inbound SOS &amp; EOD'!QQD29</f>
        <v>0</v>
      </c>
      <c r="QBY7" s="240">
        <f>'Inbound SOS &amp; EOD'!QQE29</f>
        <v>0</v>
      </c>
      <c r="QBZ7" s="240">
        <f>'Inbound SOS &amp; EOD'!QQF29</f>
        <v>0</v>
      </c>
      <c r="QCA7" s="240">
        <f>'Inbound SOS &amp; EOD'!QQG29</f>
        <v>0</v>
      </c>
      <c r="QCB7" s="240">
        <f>'Inbound SOS &amp; EOD'!QQH29</f>
        <v>0</v>
      </c>
      <c r="QCC7" s="240">
        <f>'Inbound SOS &amp; EOD'!QQI29</f>
        <v>0</v>
      </c>
      <c r="QCD7" s="240">
        <f>'Inbound SOS &amp; EOD'!QQJ29</f>
        <v>0</v>
      </c>
      <c r="QCE7" s="240">
        <f>'Inbound SOS &amp; EOD'!QQK29</f>
        <v>0</v>
      </c>
      <c r="QCF7" s="240">
        <f>'Inbound SOS &amp; EOD'!QQL29</f>
        <v>0</v>
      </c>
      <c r="QCG7" s="240">
        <f>'Inbound SOS &amp; EOD'!QQM29</f>
        <v>0</v>
      </c>
      <c r="QCH7" s="240">
        <f>'Inbound SOS &amp; EOD'!QQN29</f>
        <v>0</v>
      </c>
      <c r="QCI7" s="240">
        <f>'Inbound SOS &amp; EOD'!QQO29</f>
        <v>0</v>
      </c>
      <c r="QCJ7" s="240">
        <f>'Inbound SOS &amp; EOD'!QQP29</f>
        <v>0</v>
      </c>
      <c r="QCK7" s="240">
        <f>'Inbound SOS &amp; EOD'!QQQ29</f>
        <v>0</v>
      </c>
      <c r="QCL7" s="240">
        <f>'Inbound SOS &amp; EOD'!QQR29</f>
        <v>0</v>
      </c>
      <c r="QCM7" s="240">
        <f>'Inbound SOS &amp; EOD'!QQS29</f>
        <v>0</v>
      </c>
      <c r="QCN7" s="240">
        <f>'Inbound SOS &amp; EOD'!QQT29</f>
        <v>0</v>
      </c>
      <c r="QCO7" s="240">
        <f>'Inbound SOS &amp; EOD'!QQU29</f>
        <v>0</v>
      </c>
      <c r="QCP7" s="240">
        <f>'Inbound SOS &amp; EOD'!QQV29</f>
        <v>0</v>
      </c>
      <c r="QCQ7" s="240">
        <f>'Inbound SOS &amp; EOD'!QQW29</f>
        <v>0</v>
      </c>
      <c r="QCR7" s="240">
        <f>'Inbound SOS &amp; EOD'!QQX29</f>
        <v>0</v>
      </c>
      <c r="QCS7" s="240">
        <f>'Inbound SOS &amp; EOD'!QQY29</f>
        <v>0</v>
      </c>
      <c r="QCT7" s="240">
        <f>'Inbound SOS &amp; EOD'!QQZ29</f>
        <v>0</v>
      </c>
      <c r="QCU7" s="240">
        <f>'Inbound SOS &amp; EOD'!QRA29</f>
        <v>0</v>
      </c>
      <c r="QCV7" s="240">
        <f>'Inbound SOS &amp; EOD'!QRB29</f>
        <v>0</v>
      </c>
      <c r="QCW7" s="240">
        <f>'Inbound SOS &amp; EOD'!QRC29</f>
        <v>0</v>
      </c>
      <c r="QCX7" s="240">
        <f>'Inbound SOS &amp; EOD'!QRD29</f>
        <v>0</v>
      </c>
      <c r="QCY7" s="240">
        <f>'Inbound SOS &amp; EOD'!QRE29</f>
        <v>0</v>
      </c>
      <c r="QCZ7" s="240">
        <f>'Inbound SOS &amp; EOD'!QRF29</f>
        <v>0</v>
      </c>
      <c r="QDA7" s="240">
        <f>'Inbound SOS &amp; EOD'!QRG29</f>
        <v>0</v>
      </c>
      <c r="QDB7" s="240">
        <f>'Inbound SOS &amp; EOD'!QRH29</f>
        <v>0</v>
      </c>
      <c r="QDC7" s="240">
        <f>'Inbound SOS &amp; EOD'!QRI29</f>
        <v>0</v>
      </c>
      <c r="QDD7" s="240">
        <f>'Inbound SOS &amp; EOD'!QRJ29</f>
        <v>0</v>
      </c>
      <c r="QDE7" s="240">
        <f>'Inbound SOS &amp; EOD'!QRK29</f>
        <v>0</v>
      </c>
      <c r="QDF7" s="240">
        <f>'Inbound SOS &amp; EOD'!QRL29</f>
        <v>0</v>
      </c>
      <c r="QDG7" s="240">
        <f>'Inbound SOS &amp; EOD'!QRM29</f>
        <v>0</v>
      </c>
      <c r="QDH7" s="240">
        <f>'Inbound SOS &amp; EOD'!QRN29</f>
        <v>0</v>
      </c>
      <c r="QDI7" s="240">
        <f>'Inbound SOS &amp; EOD'!QRO29</f>
        <v>0</v>
      </c>
      <c r="QDJ7" s="240">
        <f>'Inbound SOS &amp; EOD'!QRP29</f>
        <v>0</v>
      </c>
      <c r="QDK7" s="240">
        <f>'Inbound SOS &amp; EOD'!QRQ29</f>
        <v>0</v>
      </c>
      <c r="QDL7" s="240">
        <f>'Inbound SOS &amp; EOD'!QRR29</f>
        <v>0</v>
      </c>
      <c r="QDM7" s="240">
        <f>'Inbound SOS &amp; EOD'!QRS29</f>
        <v>0</v>
      </c>
      <c r="QDN7" s="240">
        <f>'Inbound SOS &amp; EOD'!QRT29</f>
        <v>0</v>
      </c>
      <c r="QDO7" s="240">
        <f>'Inbound SOS &amp; EOD'!QRU29</f>
        <v>0</v>
      </c>
      <c r="QDP7" s="240">
        <f>'Inbound SOS &amp; EOD'!QRV29</f>
        <v>0</v>
      </c>
      <c r="QDQ7" s="240">
        <f>'Inbound SOS &amp; EOD'!QRW29</f>
        <v>0</v>
      </c>
      <c r="QDR7" s="240">
        <f>'Inbound SOS &amp; EOD'!QRX29</f>
        <v>0</v>
      </c>
      <c r="QDS7" s="240">
        <f>'Inbound SOS &amp; EOD'!QRY29</f>
        <v>0</v>
      </c>
      <c r="QDT7" s="240">
        <f>'Inbound SOS &amp; EOD'!QRZ29</f>
        <v>0</v>
      </c>
      <c r="QDU7" s="240">
        <f>'Inbound SOS &amp; EOD'!QSA29</f>
        <v>0</v>
      </c>
      <c r="QDV7" s="240">
        <f>'Inbound SOS &amp; EOD'!QSB29</f>
        <v>0</v>
      </c>
      <c r="QDW7" s="240">
        <f>'Inbound SOS &amp; EOD'!QSC29</f>
        <v>0</v>
      </c>
      <c r="QDX7" s="240">
        <f>'Inbound SOS &amp; EOD'!QSD29</f>
        <v>0</v>
      </c>
      <c r="QDY7" s="240">
        <f>'Inbound SOS &amp; EOD'!QSE29</f>
        <v>0</v>
      </c>
      <c r="QDZ7" s="240">
        <f>'Inbound SOS &amp; EOD'!QSF29</f>
        <v>0</v>
      </c>
      <c r="QEA7" s="240">
        <f>'Inbound SOS &amp; EOD'!QSG29</f>
        <v>0</v>
      </c>
      <c r="QEB7" s="240">
        <f>'Inbound SOS &amp; EOD'!QSH29</f>
        <v>0</v>
      </c>
      <c r="QEC7" s="240">
        <f>'Inbound SOS &amp; EOD'!QSI29</f>
        <v>0</v>
      </c>
      <c r="QED7" s="240">
        <f>'Inbound SOS &amp; EOD'!QSJ29</f>
        <v>0</v>
      </c>
      <c r="QEE7" s="240">
        <f>'Inbound SOS &amp; EOD'!QSK29</f>
        <v>0</v>
      </c>
      <c r="QEF7" s="240">
        <f>'Inbound SOS &amp; EOD'!QSL29</f>
        <v>0</v>
      </c>
      <c r="QEG7" s="240">
        <f>'Inbound SOS &amp; EOD'!QSM29</f>
        <v>0</v>
      </c>
      <c r="QEH7" s="240">
        <f>'Inbound SOS &amp; EOD'!QSN29</f>
        <v>0</v>
      </c>
      <c r="QEI7" s="240">
        <f>'Inbound SOS &amp; EOD'!QSO29</f>
        <v>0</v>
      </c>
      <c r="QEJ7" s="240">
        <f>'Inbound SOS &amp; EOD'!QSP29</f>
        <v>0</v>
      </c>
      <c r="QEK7" s="240">
        <f>'Inbound SOS &amp; EOD'!QSQ29</f>
        <v>0</v>
      </c>
      <c r="QEL7" s="240">
        <f>'Inbound SOS &amp; EOD'!QSR29</f>
        <v>0</v>
      </c>
      <c r="QEM7" s="240">
        <f>'Inbound SOS &amp; EOD'!QSS29</f>
        <v>0</v>
      </c>
      <c r="QEN7" s="240">
        <f>'Inbound SOS &amp; EOD'!QST29</f>
        <v>0</v>
      </c>
      <c r="QEO7" s="240">
        <f>'Inbound SOS &amp; EOD'!QSU29</f>
        <v>0</v>
      </c>
      <c r="QEP7" s="240">
        <f>'Inbound SOS &amp; EOD'!QSV29</f>
        <v>0</v>
      </c>
      <c r="QEQ7" s="240">
        <f>'Inbound SOS &amp; EOD'!QSW29</f>
        <v>0</v>
      </c>
      <c r="QER7" s="240">
        <f>'Inbound SOS &amp; EOD'!QSX29</f>
        <v>0</v>
      </c>
      <c r="QES7" s="240">
        <f>'Inbound SOS &amp; EOD'!QSY29</f>
        <v>0</v>
      </c>
      <c r="QET7" s="240">
        <f>'Inbound SOS &amp; EOD'!QSZ29</f>
        <v>0</v>
      </c>
      <c r="QEU7" s="240">
        <f>'Inbound SOS &amp; EOD'!QTA29</f>
        <v>0</v>
      </c>
      <c r="QEV7" s="240">
        <f>'Inbound SOS &amp; EOD'!QTB29</f>
        <v>0</v>
      </c>
      <c r="QEW7" s="240">
        <f>'Inbound SOS &amp; EOD'!QTC29</f>
        <v>0</v>
      </c>
      <c r="QEX7" s="240">
        <f>'Inbound SOS &amp; EOD'!QTD29</f>
        <v>0</v>
      </c>
      <c r="QEY7" s="240">
        <f>'Inbound SOS &amp; EOD'!QTE29</f>
        <v>0</v>
      </c>
      <c r="QEZ7" s="240">
        <f>'Inbound SOS &amp; EOD'!QTF29</f>
        <v>0</v>
      </c>
      <c r="QFA7" s="240">
        <f>'Inbound SOS &amp; EOD'!QTG29</f>
        <v>0</v>
      </c>
      <c r="QFB7" s="240">
        <f>'Inbound SOS &amp; EOD'!QTH29</f>
        <v>0</v>
      </c>
      <c r="QFC7" s="240">
        <f>'Inbound SOS &amp; EOD'!QTI29</f>
        <v>0</v>
      </c>
      <c r="QFD7" s="240">
        <f>'Inbound SOS &amp; EOD'!QTJ29</f>
        <v>0</v>
      </c>
      <c r="QFE7" s="240">
        <f>'Inbound SOS &amp; EOD'!QTK29</f>
        <v>0</v>
      </c>
      <c r="QFF7" s="240">
        <f>'Inbound SOS &amp; EOD'!QTL29</f>
        <v>0</v>
      </c>
      <c r="QFG7" s="240">
        <f>'Inbound SOS &amp; EOD'!QTM29</f>
        <v>0</v>
      </c>
      <c r="QFH7" s="240">
        <f>'Inbound SOS &amp; EOD'!QTN29</f>
        <v>0</v>
      </c>
      <c r="QFI7" s="240">
        <f>'Inbound SOS &amp; EOD'!QTO29</f>
        <v>0</v>
      </c>
      <c r="QFJ7" s="240">
        <f>'Inbound SOS &amp; EOD'!QTP29</f>
        <v>0</v>
      </c>
      <c r="QFK7" s="240">
        <f>'Inbound SOS &amp; EOD'!QTQ29</f>
        <v>0</v>
      </c>
      <c r="QFL7" s="240">
        <f>'Inbound SOS &amp; EOD'!QTR29</f>
        <v>0</v>
      </c>
      <c r="QFM7" s="240">
        <f>'Inbound SOS &amp; EOD'!QTS29</f>
        <v>0</v>
      </c>
      <c r="QFN7" s="240">
        <f>'Inbound SOS &amp; EOD'!QTT29</f>
        <v>0</v>
      </c>
      <c r="QFO7" s="240">
        <f>'Inbound SOS &amp; EOD'!QTU29</f>
        <v>0</v>
      </c>
      <c r="QFP7" s="240">
        <f>'Inbound SOS &amp; EOD'!QTV29</f>
        <v>0</v>
      </c>
      <c r="QFQ7" s="240">
        <f>'Inbound SOS &amp; EOD'!QTW29</f>
        <v>0</v>
      </c>
      <c r="QFR7" s="240">
        <f>'Inbound SOS &amp; EOD'!QTX29</f>
        <v>0</v>
      </c>
      <c r="QFS7" s="240">
        <f>'Inbound SOS &amp; EOD'!QTY29</f>
        <v>0</v>
      </c>
      <c r="QFT7" s="240">
        <f>'Inbound SOS &amp; EOD'!QTZ29</f>
        <v>0</v>
      </c>
      <c r="QFU7" s="240">
        <f>'Inbound SOS &amp; EOD'!QUA29</f>
        <v>0</v>
      </c>
      <c r="QFV7" s="240">
        <f>'Inbound SOS &amp; EOD'!QUB29</f>
        <v>0</v>
      </c>
      <c r="QFW7" s="240">
        <f>'Inbound SOS &amp; EOD'!QUC29</f>
        <v>0</v>
      </c>
      <c r="QFX7" s="240">
        <f>'Inbound SOS &amp; EOD'!QUD29</f>
        <v>0</v>
      </c>
      <c r="QFY7" s="240">
        <f>'Inbound SOS &amp; EOD'!QUE29</f>
        <v>0</v>
      </c>
      <c r="QFZ7" s="240">
        <f>'Inbound SOS &amp; EOD'!QUF29</f>
        <v>0</v>
      </c>
      <c r="QGA7" s="240">
        <f>'Inbound SOS &amp; EOD'!QUG29</f>
        <v>0</v>
      </c>
      <c r="QGB7" s="240">
        <f>'Inbound SOS &amp; EOD'!QUH29</f>
        <v>0</v>
      </c>
      <c r="QGC7" s="240">
        <f>'Inbound SOS &amp; EOD'!QUI29</f>
        <v>0</v>
      </c>
      <c r="QGD7" s="240">
        <f>'Inbound SOS &amp; EOD'!QUJ29</f>
        <v>0</v>
      </c>
      <c r="QGE7" s="240">
        <f>'Inbound SOS &amp; EOD'!QUK29</f>
        <v>0</v>
      </c>
      <c r="QGF7" s="240">
        <f>'Inbound SOS &amp; EOD'!QUL29</f>
        <v>0</v>
      </c>
      <c r="QGG7" s="240">
        <f>'Inbound SOS &amp; EOD'!QUM29</f>
        <v>0</v>
      </c>
      <c r="QGH7" s="240">
        <f>'Inbound SOS &amp; EOD'!QUN29</f>
        <v>0</v>
      </c>
      <c r="QGI7" s="240">
        <f>'Inbound SOS &amp; EOD'!QUO29</f>
        <v>0</v>
      </c>
      <c r="QGJ7" s="240">
        <f>'Inbound SOS &amp; EOD'!QUP29</f>
        <v>0</v>
      </c>
      <c r="QGK7" s="240">
        <f>'Inbound SOS &amp; EOD'!QUQ29</f>
        <v>0</v>
      </c>
      <c r="QGL7" s="240">
        <f>'Inbound SOS &amp; EOD'!QUR29</f>
        <v>0</v>
      </c>
      <c r="QGM7" s="240">
        <f>'Inbound SOS &amp; EOD'!QUS29</f>
        <v>0</v>
      </c>
      <c r="QGN7" s="240">
        <f>'Inbound SOS &amp; EOD'!QUT29</f>
        <v>0</v>
      </c>
      <c r="QGO7" s="240">
        <f>'Inbound SOS &amp; EOD'!QUU29</f>
        <v>0</v>
      </c>
      <c r="QGP7" s="240">
        <f>'Inbound SOS &amp; EOD'!QUV29</f>
        <v>0</v>
      </c>
      <c r="QGQ7" s="240">
        <f>'Inbound SOS &amp; EOD'!QUW29</f>
        <v>0</v>
      </c>
      <c r="QGR7" s="240">
        <f>'Inbound SOS &amp; EOD'!QUX29</f>
        <v>0</v>
      </c>
      <c r="QGS7" s="240">
        <f>'Inbound SOS &amp; EOD'!QUY29</f>
        <v>0</v>
      </c>
      <c r="QGT7" s="240">
        <f>'Inbound SOS &amp; EOD'!QUZ29</f>
        <v>0</v>
      </c>
      <c r="QGU7" s="240">
        <f>'Inbound SOS &amp; EOD'!QVA29</f>
        <v>0</v>
      </c>
      <c r="QGV7" s="240">
        <f>'Inbound SOS &amp; EOD'!QVB29</f>
        <v>0</v>
      </c>
      <c r="QGW7" s="240">
        <f>'Inbound SOS &amp; EOD'!QVC29</f>
        <v>0</v>
      </c>
      <c r="QGX7" s="240">
        <f>'Inbound SOS &amp; EOD'!QVD29</f>
        <v>0</v>
      </c>
      <c r="QGY7" s="240">
        <f>'Inbound SOS &amp; EOD'!QVE29</f>
        <v>0</v>
      </c>
      <c r="QGZ7" s="240">
        <f>'Inbound SOS &amp; EOD'!QVF29</f>
        <v>0</v>
      </c>
      <c r="QHA7" s="240">
        <f>'Inbound SOS &amp; EOD'!QVG29</f>
        <v>0</v>
      </c>
      <c r="QHB7" s="240">
        <f>'Inbound SOS &amp; EOD'!QVH29</f>
        <v>0</v>
      </c>
      <c r="QHC7" s="240">
        <f>'Inbound SOS &amp; EOD'!QVI29</f>
        <v>0</v>
      </c>
      <c r="QHD7" s="240">
        <f>'Inbound SOS &amp; EOD'!QVJ29</f>
        <v>0</v>
      </c>
      <c r="QHE7" s="240">
        <f>'Inbound SOS &amp; EOD'!QVK29</f>
        <v>0</v>
      </c>
      <c r="QHF7" s="240">
        <f>'Inbound SOS &amp; EOD'!QVL29</f>
        <v>0</v>
      </c>
      <c r="QHG7" s="240">
        <f>'Inbound SOS &amp; EOD'!QVM29</f>
        <v>0</v>
      </c>
      <c r="QHH7" s="240">
        <f>'Inbound SOS &amp; EOD'!QVN29</f>
        <v>0</v>
      </c>
      <c r="QHI7" s="240">
        <f>'Inbound SOS &amp; EOD'!QVO29</f>
        <v>0</v>
      </c>
      <c r="QHJ7" s="240">
        <f>'Inbound SOS &amp; EOD'!QVP29</f>
        <v>0</v>
      </c>
      <c r="QHK7" s="240">
        <f>'Inbound SOS &amp; EOD'!QVQ29</f>
        <v>0</v>
      </c>
      <c r="QHL7" s="240">
        <f>'Inbound SOS &amp; EOD'!QVR29</f>
        <v>0</v>
      </c>
      <c r="QHM7" s="240">
        <f>'Inbound SOS &amp; EOD'!QVS29</f>
        <v>0</v>
      </c>
      <c r="QHN7" s="240">
        <f>'Inbound SOS &amp; EOD'!QVT29</f>
        <v>0</v>
      </c>
      <c r="QHO7" s="240">
        <f>'Inbound SOS &amp; EOD'!QVU29</f>
        <v>0</v>
      </c>
      <c r="QHP7" s="240">
        <f>'Inbound SOS &amp; EOD'!QVV29</f>
        <v>0</v>
      </c>
      <c r="QHQ7" s="240">
        <f>'Inbound SOS &amp; EOD'!QVW29</f>
        <v>0</v>
      </c>
      <c r="QHR7" s="240">
        <f>'Inbound SOS &amp; EOD'!QVX29</f>
        <v>0</v>
      </c>
      <c r="QHS7" s="240">
        <f>'Inbound SOS &amp; EOD'!QVY29</f>
        <v>0</v>
      </c>
      <c r="QHT7" s="240">
        <f>'Inbound SOS &amp; EOD'!QVZ29</f>
        <v>0</v>
      </c>
      <c r="QHU7" s="240">
        <f>'Inbound SOS &amp; EOD'!QWA29</f>
        <v>0</v>
      </c>
      <c r="QHV7" s="240">
        <f>'Inbound SOS &amp; EOD'!QWB29</f>
        <v>0</v>
      </c>
      <c r="QHW7" s="240">
        <f>'Inbound SOS &amp; EOD'!QWC29</f>
        <v>0</v>
      </c>
      <c r="QHX7" s="240">
        <f>'Inbound SOS &amp; EOD'!QWD29</f>
        <v>0</v>
      </c>
      <c r="QHY7" s="240">
        <f>'Inbound SOS &amp; EOD'!QWE29</f>
        <v>0</v>
      </c>
      <c r="QHZ7" s="240">
        <f>'Inbound SOS &amp; EOD'!QWF29</f>
        <v>0</v>
      </c>
      <c r="QIA7" s="240">
        <f>'Inbound SOS &amp; EOD'!QWG29</f>
        <v>0</v>
      </c>
      <c r="QIB7" s="240">
        <f>'Inbound SOS &amp; EOD'!QWH29</f>
        <v>0</v>
      </c>
      <c r="QIC7" s="240">
        <f>'Inbound SOS &amp; EOD'!QWI29</f>
        <v>0</v>
      </c>
      <c r="QID7" s="240">
        <f>'Inbound SOS &amp; EOD'!QWJ29</f>
        <v>0</v>
      </c>
      <c r="QIE7" s="240">
        <f>'Inbound SOS &amp; EOD'!QWK29</f>
        <v>0</v>
      </c>
      <c r="QIF7" s="240">
        <f>'Inbound SOS &amp; EOD'!QWL29</f>
        <v>0</v>
      </c>
      <c r="QIG7" s="240">
        <f>'Inbound SOS &amp; EOD'!QWM29</f>
        <v>0</v>
      </c>
      <c r="QIH7" s="240">
        <f>'Inbound SOS &amp; EOD'!QWN29</f>
        <v>0</v>
      </c>
      <c r="QII7" s="240">
        <f>'Inbound SOS &amp; EOD'!QWO29</f>
        <v>0</v>
      </c>
      <c r="QIJ7" s="240">
        <f>'Inbound SOS &amp; EOD'!QWP29</f>
        <v>0</v>
      </c>
      <c r="QIK7" s="240">
        <f>'Inbound SOS &amp; EOD'!QWQ29</f>
        <v>0</v>
      </c>
      <c r="QIL7" s="240">
        <f>'Inbound SOS &amp; EOD'!QWR29</f>
        <v>0</v>
      </c>
      <c r="QIM7" s="240">
        <f>'Inbound SOS &amp; EOD'!QWS29</f>
        <v>0</v>
      </c>
      <c r="QIN7" s="240">
        <f>'Inbound SOS &amp; EOD'!QWT29</f>
        <v>0</v>
      </c>
      <c r="QIO7" s="240">
        <f>'Inbound SOS &amp; EOD'!QWU29</f>
        <v>0</v>
      </c>
      <c r="QIP7" s="240">
        <f>'Inbound SOS &amp; EOD'!QWV29</f>
        <v>0</v>
      </c>
      <c r="QIQ7" s="240">
        <f>'Inbound SOS &amp; EOD'!QWW29</f>
        <v>0</v>
      </c>
      <c r="QIR7" s="240">
        <f>'Inbound SOS &amp; EOD'!QWX29</f>
        <v>0</v>
      </c>
      <c r="QIS7" s="240">
        <f>'Inbound SOS &amp; EOD'!QWY29</f>
        <v>0</v>
      </c>
      <c r="QIT7" s="240">
        <f>'Inbound SOS &amp; EOD'!QWZ29</f>
        <v>0</v>
      </c>
      <c r="QIU7" s="240">
        <f>'Inbound SOS &amp; EOD'!QXA29</f>
        <v>0</v>
      </c>
      <c r="QIV7" s="240">
        <f>'Inbound SOS &amp; EOD'!QXB29</f>
        <v>0</v>
      </c>
      <c r="QIW7" s="240">
        <f>'Inbound SOS &amp; EOD'!QXC29</f>
        <v>0</v>
      </c>
      <c r="QIX7" s="240">
        <f>'Inbound SOS &amp; EOD'!QXD29</f>
        <v>0</v>
      </c>
      <c r="QIY7" s="240">
        <f>'Inbound SOS &amp; EOD'!QXE29</f>
        <v>0</v>
      </c>
      <c r="QIZ7" s="240">
        <f>'Inbound SOS &amp; EOD'!QXF29</f>
        <v>0</v>
      </c>
      <c r="QJA7" s="240">
        <f>'Inbound SOS &amp; EOD'!QXG29</f>
        <v>0</v>
      </c>
      <c r="QJB7" s="240">
        <f>'Inbound SOS &amp; EOD'!QXH29</f>
        <v>0</v>
      </c>
      <c r="QJC7" s="240">
        <f>'Inbound SOS &amp; EOD'!QXI29</f>
        <v>0</v>
      </c>
      <c r="QJD7" s="240">
        <f>'Inbound SOS &amp; EOD'!QXJ29</f>
        <v>0</v>
      </c>
      <c r="QJE7" s="240">
        <f>'Inbound SOS &amp; EOD'!QXK29</f>
        <v>0</v>
      </c>
      <c r="QJF7" s="240">
        <f>'Inbound SOS &amp; EOD'!QXL29</f>
        <v>0</v>
      </c>
      <c r="QJG7" s="240">
        <f>'Inbound SOS &amp; EOD'!QXM29</f>
        <v>0</v>
      </c>
      <c r="QJH7" s="240">
        <f>'Inbound SOS &amp; EOD'!QXN29</f>
        <v>0</v>
      </c>
      <c r="QJI7" s="240">
        <f>'Inbound SOS &amp; EOD'!QXO29</f>
        <v>0</v>
      </c>
      <c r="QJJ7" s="240">
        <f>'Inbound SOS &amp; EOD'!QXP29</f>
        <v>0</v>
      </c>
      <c r="QJK7" s="240">
        <f>'Inbound SOS &amp; EOD'!QXQ29</f>
        <v>0</v>
      </c>
      <c r="QJL7" s="240">
        <f>'Inbound SOS &amp; EOD'!QXR29</f>
        <v>0</v>
      </c>
      <c r="QJM7" s="240">
        <f>'Inbound SOS &amp; EOD'!QXS29</f>
        <v>0</v>
      </c>
      <c r="QJN7" s="240">
        <f>'Inbound SOS &amp; EOD'!QXT29</f>
        <v>0</v>
      </c>
      <c r="QJO7" s="240">
        <f>'Inbound SOS &amp; EOD'!QXU29</f>
        <v>0</v>
      </c>
      <c r="QJP7" s="240">
        <f>'Inbound SOS &amp; EOD'!QXV29</f>
        <v>0</v>
      </c>
      <c r="QJQ7" s="240">
        <f>'Inbound SOS &amp; EOD'!QXW29</f>
        <v>0</v>
      </c>
      <c r="QJR7" s="240">
        <f>'Inbound SOS &amp; EOD'!QXX29</f>
        <v>0</v>
      </c>
      <c r="QJS7" s="240">
        <f>'Inbound SOS &amp; EOD'!QXY29</f>
        <v>0</v>
      </c>
      <c r="QJT7" s="240">
        <f>'Inbound SOS &amp; EOD'!QXZ29</f>
        <v>0</v>
      </c>
      <c r="QJU7" s="240">
        <f>'Inbound SOS &amp; EOD'!QYA29</f>
        <v>0</v>
      </c>
      <c r="QJV7" s="240">
        <f>'Inbound SOS &amp; EOD'!QYB29</f>
        <v>0</v>
      </c>
      <c r="QJW7" s="240">
        <f>'Inbound SOS &amp; EOD'!QYC29</f>
        <v>0</v>
      </c>
      <c r="QJX7" s="240">
        <f>'Inbound SOS &amp; EOD'!QYD29</f>
        <v>0</v>
      </c>
      <c r="QJY7" s="240">
        <f>'Inbound SOS &amp; EOD'!QYE29</f>
        <v>0</v>
      </c>
      <c r="QJZ7" s="240">
        <f>'Inbound SOS &amp; EOD'!QYF29</f>
        <v>0</v>
      </c>
      <c r="QKA7" s="240">
        <f>'Inbound SOS &amp; EOD'!QYG29</f>
        <v>0</v>
      </c>
      <c r="QKB7" s="240">
        <f>'Inbound SOS &amp; EOD'!QYH29</f>
        <v>0</v>
      </c>
      <c r="QKC7" s="240">
        <f>'Inbound SOS &amp; EOD'!QYI29</f>
        <v>0</v>
      </c>
      <c r="QKD7" s="240">
        <f>'Inbound SOS &amp; EOD'!QYJ29</f>
        <v>0</v>
      </c>
      <c r="QKE7" s="240">
        <f>'Inbound SOS &amp; EOD'!QYK29</f>
        <v>0</v>
      </c>
      <c r="QKF7" s="240">
        <f>'Inbound SOS &amp; EOD'!QYL29</f>
        <v>0</v>
      </c>
      <c r="QKG7" s="240">
        <f>'Inbound SOS &amp; EOD'!QYM29</f>
        <v>0</v>
      </c>
      <c r="QKH7" s="240">
        <f>'Inbound SOS &amp; EOD'!QYN29</f>
        <v>0</v>
      </c>
      <c r="QKI7" s="240">
        <f>'Inbound SOS &amp; EOD'!QYO29</f>
        <v>0</v>
      </c>
      <c r="QKJ7" s="240">
        <f>'Inbound SOS &amp; EOD'!QYP29</f>
        <v>0</v>
      </c>
      <c r="QKK7" s="240">
        <f>'Inbound SOS &amp; EOD'!QYQ29</f>
        <v>0</v>
      </c>
      <c r="QKL7" s="240">
        <f>'Inbound SOS &amp; EOD'!QYR29</f>
        <v>0</v>
      </c>
      <c r="QKM7" s="240">
        <f>'Inbound SOS &amp; EOD'!QYS29</f>
        <v>0</v>
      </c>
      <c r="QKN7" s="240">
        <f>'Inbound SOS &amp; EOD'!QYT29</f>
        <v>0</v>
      </c>
      <c r="QKO7" s="240">
        <f>'Inbound SOS &amp; EOD'!QYU29</f>
        <v>0</v>
      </c>
      <c r="QKP7" s="240">
        <f>'Inbound SOS &amp; EOD'!QYV29</f>
        <v>0</v>
      </c>
      <c r="QKQ7" s="240">
        <f>'Inbound SOS &amp; EOD'!QYW29</f>
        <v>0</v>
      </c>
      <c r="QKR7" s="240">
        <f>'Inbound SOS &amp; EOD'!QYX29</f>
        <v>0</v>
      </c>
      <c r="QKS7" s="240">
        <f>'Inbound SOS &amp; EOD'!QYY29</f>
        <v>0</v>
      </c>
      <c r="QKT7" s="240">
        <f>'Inbound SOS &amp; EOD'!QYZ29</f>
        <v>0</v>
      </c>
      <c r="QKU7" s="240">
        <f>'Inbound SOS &amp; EOD'!QZA29</f>
        <v>0</v>
      </c>
      <c r="QKV7" s="240">
        <f>'Inbound SOS &amp; EOD'!QZB29</f>
        <v>0</v>
      </c>
      <c r="QKW7" s="240">
        <f>'Inbound SOS &amp; EOD'!QZC29</f>
        <v>0</v>
      </c>
      <c r="QKX7" s="240">
        <f>'Inbound SOS &amp; EOD'!QZD29</f>
        <v>0</v>
      </c>
      <c r="QKY7" s="240">
        <f>'Inbound SOS &amp; EOD'!QZE29</f>
        <v>0</v>
      </c>
      <c r="QKZ7" s="240">
        <f>'Inbound SOS &amp; EOD'!QZF29</f>
        <v>0</v>
      </c>
      <c r="QLA7" s="240">
        <f>'Inbound SOS &amp; EOD'!QZG29</f>
        <v>0</v>
      </c>
      <c r="QLB7" s="240">
        <f>'Inbound SOS &amp; EOD'!QZH29</f>
        <v>0</v>
      </c>
      <c r="QLC7" s="240">
        <f>'Inbound SOS &amp; EOD'!QZI29</f>
        <v>0</v>
      </c>
      <c r="QLD7" s="240">
        <f>'Inbound SOS &amp; EOD'!QZJ29</f>
        <v>0</v>
      </c>
      <c r="QLE7" s="240">
        <f>'Inbound SOS &amp; EOD'!QZK29</f>
        <v>0</v>
      </c>
      <c r="QLF7" s="240">
        <f>'Inbound SOS &amp; EOD'!QZL29</f>
        <v>0</v>
      </c>
      <c r="QLG7" s="240">
        <f>'Inbound SOS &amp; EOD'!QZM29</f>
        <v>0</v>
      </c>
      <c r="QLH7" s="240">
        <f>'Inbound SOS &amp; EOD'!QZN29</f>
        <v>0</v>
      </c>
      <c r="QLI7" s="240">
        <f>'Inbound SOS &amp; EOD'!QZO29</f>
        <v>0</v>
      </c>
      <c r="QLJ7" s="240">
        <f>'Inbound SOS &amp; EOD'!QZP29</f>
        <v>0</v>
      </c>
      <c r="QLK7" s="240">
        <f>'Inbound SOS &amp; EOD'!QZQ29</f>
        <v>0</v>
      </c>
      <c r="QLL7" s="240">
        <f>'Inbound SOS &amp; EOD'!QZR29</f>
        <v>0</v>
      </c>
      <c r="QLM7" s="240">
        <f>'Inbound SOS &amp; EOD'!QZS29</f>
        <v>0</v>
      </c>
      <c r="QLN7" s="240">
        <f>'Inbound SOS &amp; EOD'!QZT29</f>
        <v>0</v>
      </c>
      <c r="QLO7" s="240">
        <f>'Inbound SOS &amp; EOD'!QZU29</f>
        <v>0</v>
      </c>
      <c r="QLP7" s="240">
        <f>'Inbound SOS &amp; EOD'!QZV29</f>
        <v>0</v>
      </c>
      <c r="QLQ7" s="240">
        <f>'Inbound SOS &amp; EOD'!QZW29</f>
        <v>0</v>
      </c>
      <c r="QLR7" s="240">
        <f>'Inbound SOS &amp; EOD'!QZX29</f>
        <v>0</v>
      </c>
      <c r="QLS7" s="240">
        <f>'Inbound SOS &amp; EOD'!QZY29</f>
        <v>0</v>
      </c>
      <c r="QLT7" s="240">
        <f>'Inbound SOS &amp; EOD'!QZZ29</f>
        <v>0</v>
      </c>
      <c r="QLU7" s="240">
        <f>'Inbound SOS &amp; EOD'!RAA29</f>
        <v>0</v>
      </c>
      <c r="QLV7" s="240">
        <f>'Inbound SOS &amp; EOD'!RAB29</f>
        <v>0</v>
      </c>
      <c r="QLW7" s="240">
        <f>'Inbound SOS &amp; EOD'!RAC29</f>
        <v>0</v>
      </c>
      <c r="QLX7" s="240">
        <f>'Inbound SOS &amp; EOD'!RAD29</f>
        <v>0</v>
      </c>
      <c r="QLY7" s="240">
        <f>'Inbound SOS &amp; EOD'!RAE29</f>
        <v>0</v>
      </c>
      <c r="QLZ7" s="240">
        <f>'Inbound SOS &amp; EOD'!RAF29</f>
        <v>0</v>
      </c>
      <c r="QMA7" s="240">
        <f>'Inbound SOS &amp; EOD'!RAG29</f>
        <v>0</v>
      </c>
      <c r="QMB7" s="240">
        <f>'Inbound SOS &amp; EOD'!RAH29</f>
        <v>0</v>
      </c>
      <c r="QMC7" s="240">
        <f>'Inbound SOS &amp; EOD'!RAI29</f>
        <v>0</v>
      </c>
      <c r="QMD7" s="240">
        <f>'Inbound SOS &amp; EOD'!RAJ29</f>
        <v>0</v>
      </c>
      <c r="QME7" s="240">
        <f>'Inbound SOS &amp; EOD'!RAK29</f>
        <v>0</v>
      </c>
      <c r="QMF7" s="240">
        <f>'Inbound SOS &amp; EOD'!RAL29</f>
        <v>0</v>
      </c>
      <c r="QMG7" s="240">
        <f>'Inbound SOS &amp; EOD'!RAM29</f>
        <v>0</v>
      </c>
      <c r="QMH7" s="240">
        <f>'Inbound SOS &amp; EOD'!RAN29</f>
        <v>0</v>
      </c>
      <c r="QMI7" s="240">
        <f>'Inbound SOS &amp; EOD'!RAO29</f>
        <v>0</v>
      </c>
      <c r="QMJ7" s="240">
        <f>'Inbound SOS &amp; EOD'!RAP29</f>
        <v>0</v>
      </c>
      <c r="QMK7" s="240">
        <f>'Inbound SOS &amp; EOD'!RAQ29</f>
        <v>0</v>
      </c>
      <c r="QML7" s="240">
        <f>'Inbound SOS &amp; EOD'!RAR29</f>
        <v>0</v>
      </c>
      <c r="QMM7" s="240">
        <f>'Inbound SOS &amp; EOD'!RAS29</f>
        <v>0</v>
      </c>
      <c r="QMN7" s="240">
        <f>'Inbound SOS &amp; EOD'!RAT29</f>
        <v>0</v>
      </c>
      <c r="QMO7" s="240">
        <f>'Inbound SOS &amp; EOD'!RAU29</f>
        <v>0</v>
      </c>
      <c r="QMP7" s="240">
        <f>'Inbound SOS &amp; EOD'!RAV29</f>
        <v>0</v>
      </c>
      <c r="QMQ7" s="240">
        <f>'Inbound SOS &amp; EOD'!RAW29</f>
        <v>0</v>
      </c>
      <c r="QMR7" s="240">
        <f>'Inbound SOS &amp; EOD'!RAX29</f>
        <v>0</v>
      </c>
      <c r="QMS7" s="240">
        <f>'Inbound SOS &amp; EOD'!RAY29</f>
        <v>0</v>
      </c>
      <c r="QMT7" s="240">
        <f>'Inbound SOS &amp; EOD'!RAZ29</f>
        <v>0</v>
      </c>
      <c r="QMU7" s="240">
        <f>'Inbound SOS &amp; EOD'!RBA29</f>
        <v>0</v>
      </c>
      <c r="QMV7" s="240">
        <f>'Inbound SOS &amp; EOD'!RBB29</f>
        <v>0</v>
      </c>
      <c r="QMW7" s="240">
        <f>'Inbound SOS &amp; EOD'!RBC29</f>
        <v>0</v>
      </c>
      <c r="QMX7" s="240">
        <f>'Inbound SOS &amp; EOD'!RBD29</f>
        <v>0</v>
      </c>
      <c r="QMY7" s="240">
        <f>'Inbound SOS &amp; EOD'!RBE29</f>
        <v>0</v>
      </c>
      <c r="QMZ7" s="240">
        <f>'Inbound SOS &amp; EOD'!RBF29</f>
        <v>0</v>
      </c>
      <c r="QNA7" s="240">
        <f>'Inbound SOS &amp; EOD'!RBG29</f>
        <v>0</v>
      </c>
      <c r="QNB7" s="240">
        <f>'Inbound SOS &amp; EOD'!RBH29</f>
        <v>0</v>
      </c>
      <c r="QNC7" s="240">
        <f>'Inbound SOS &amp; EOD'!RBI29</f>
        <v>0</v>
      </c>
      <c r="QND7" s="240">
        <f>'Inbound SOS &amp; EOD'!RBJ29</f>
        <v>0</v>
      </c>
      <c r="QNE7" s="240">
        <f>'Inbound SOS &amp; EOD'!RBK29</f>
        <v>0</v>
      </c>
      <c r="QNF7" s="240">
        <f>'Inbound SOS &amp; EOD'!RBL29</f>
        <v>0</v>
      </c>
      <c r="QNG7" s="240">
        <f>'Inbound SOS &amp; EOD'!RBM29</f>
        <v>0</v>
      </c>
      <c r="QNH7" s="240">
        <f>'Inbound SOS &amp; EOD'!RBN29</f>
        <v>0</v>
      </c>
      <c r="QNI7" s="240">
        <f>'Inbound SOS &amp; EOD'!RBO29</f>
        <v>0</v>
      </c>
      <c r="QNJ7" s="240">
        <f>'Inbound SOS &amp; EOD'!RBP29</f>
        <v>0</v>
      </c>
      <c r="QNK7" s="240">
        <f>'Inbound SOS &amp; EOD'!RBQ29</f>
        <v>0</v>
      </c>
      <c r="QNL7" s="240">
        <f>'Inbound SOS &amp; EOD'!RBR29</f>
        <v>0</v>
      </c>
      <c r="QNM7" s="240">
        <f>'Inbound SOS &amp; EOD'!RBS29</f>
        <v>0</v>
      </c>
      <c r="QNN7" s="240">
        <f>'Inbound SOS &amp; EOD'!RBT29</f>
        <v>0</v>
      </c>
      <c r="QNO7" s="240">
        <f>'Inbound SOS &amp; EOD'!RBU29</f>
        <v>0</v>
      </c>
      <c r="QNP7" s="240">
        <f>'Inbound SOS &amp; EOD'!RBV29</f>
        <v>0</v>
      </c>
      <c r="QNQ7" s="240">
        <f>'Inbound SOS &amp; EOD'!RBW29</f>
        <v>0</v>
      </c>
      <c r="QNR7" s="240">
        <f>'Inbound SOS &amp; EOD'!RBX29</f>
        <v>0</v>
      </c>
      <c r="QNS7" s="240">
        <f>'Inbound SOS &amp; EOD'!RBY29</f>
        <v>0</v>
      </c>
      <c r="QNT7" s="240">
        <f>'Inbound SOS &amp; EOD'!RBZ29</f>
        <v>0</v>
      </c>
      <c r="QNU7" s="240">
        <f>'Inbound SOS &amp; EOD'!RCA29</f>
        <v>0</v>
      </c>
      <c r="QNV7" s="240">
        <f>'Inbound SOS &amp; EOD'!RCB29</f>
        <v>0</v>
      </c>
      <c r="QNW7" s="240">
        <f>'Inbound SOS &amp; EOD'!RCC29</f>
        <v>0</v>
      </c>
      <c r="QNX7" s="240">
        <f>'Inbound SOS &amp; EOD'!RCD29</f>
        <v>0</v>
      </c>
      <c r="QNY7" s="240">
        <f>'Inbound SOS &amp; EOD'!RCE29</f>
        <v>0</v>
      </c>
      <c r="QNZ7" s="240">
        <f>'Inbound SOS &amp; EOD'!RCF29</f>
        <v>0</v>
      </c>
      <c r="QOA7" s="240">
        <f>'Inbound SOS &amp; EOD'!RCG29</f>
        <v>0</v>
      </c>
      <c r="QOB7" s="240">
        <f>'Inbound SOS &amp; EOD'!RCH29</f>
        <v>0</v>
      </c>
      <c r="QOC7" s="240">
        <f>'Inbound SOS &amp; EOD'!RCI29</f>
        <v>0</v>
      </c>
      <c r="QOD7" s="240">
        <f>'Inbound SOS &amp; EOD'!RCJ29</f>
        <v>0</v>
      </c>
      <c r="QOE7" s="240">
        <f>'Inbound SOS &amp; EOD'!RCK29</f>
        <v>0</v>
      </c>
      <c r="QOF7" s="240">
        <f>'Inbound SOS &amp; EOD'!RCL29</f>
        <v>0</v>
      </c>
      <c r="QOG7" s="240">
        <f>'Inbound SOS &amp; EOD'!RCM29</f>
        <v>0</v>
      </c>
      <c r="QOH7" s="240">
        <f>'Inbound SOS &amp; EOD'!RCN29</f>
        <v>0</v>
      </c>
      <c r="QOI7" s="240">
        <f>'Inbound SOS &amp; EOD'!RCO29</f>
        <v>0</v>
      </c>
      <c r="QOJ7" s="240">
        <f>'Inbound SOS &amp; EOD'!RCP29</f>
        <v>0</v>
      </c>
      <c r="QOK7" s="240">
        <f>'Inbound SOS &amp; EOD'!RCQ29</f>
        <v>0</v>
      </c>
      <c r="QOL7" s="240">
        <f>'Inbound SOS &amp; EOD'!RCR29</f>
        <v>0</v>
      </c>
      <c r="QOM7" s="240">
        <f>'Inbound SOS &amp; EOD'!RCS29</f>
        <v>0</v>
      </c>
      <c r="QON7" s="240">
        <f>'Inbound SOS &amp; EOD'!RCT29</f>
        <v>0</v>
      </c>
      <c r="QOO7" s="240">
        <f>'Inbound SOS &amp; EOD'!RCU29</f>
        <v>0</v>
      </c>
      <c r="QOP7" s="240">
        <f>'Inbound SOS &amp; EOD'!RCV29</f>
        <v>0</v>
      </c>
      <c r="QOQ7" s="240">
        <f>'Inbound SOS &amp; EOD'!RCW29</f>
        <v>0</v>
      </c>
      <c r="QOR7" s="240">
        <f>'Inbound SOS &amp; EOD'!RCX29</f>
        <v>0</v>
      </c>
      <c r="QOS7" s="240">
        <f>'Inbound SOS &amp; EOD'!RCY29</f>
        <v>0</v>
      </c>
      <c r="QOT7" s="240">
        <f>'Inbound SOS &amp; EOD'!RCZ29</f>
        <v>0</v>
      </c>
      <c r="QOU7" s="240">
        <f>'Inbound SOS &amp; EOD'!RDA29</f>
        <v>0</v>
      </c>
      <c r="QOV7" s="240">
        <f>'Inbound SOS &amp; EOD'!RDB29</f>
        <v>0</v>
      </c>
      <c r="QOW7" s="240">
        <f>'Inbound SOS &amp; EOD'!RDC29</f>
        <v>0</v>
      </c>
      <c r="QOX7" s="240">
        <f>'Inbound SOS &amp; EOD'!RDD29</f>
        <v>0</v>
      </c>
      <c r="QOY7" s="240">
        <f>'Inbound SOS &amp; EOD'!RDE29</f>
        <v>0</v>
      </c>
      <c r="QOZ7" s="240">
        <f>'Inbound SOS &amp; EOD'!RDF29</f>
        <v>0</v>
      </c>
      <c r="QPA7" s="240">
        <f>'Inbound SOS &amp; EOD'!RDG29</f>
        <v>0</v>
      </c>
      <c r="QPB7" s="240">
        <f>'Inbound SOS &amp; EOD'!RDH29</f>
        <v>0</v>
      </c>
      <c r="QPC7" s="240">
        <f>'Inbound SOS &amp; EOD'!RDI29</f>
        <v>0</v>
      </c>
      <c r="QPD7" s="240">
        <f>'Inbound SOS &amp; EOD'!RDJ29</f>
        <v>0</v>
      </c>
      <c r="QPE7" s="240">
        <f>'Inbound SOS &amp; EOD'!RDK29</f>
        <v>0</v>
      </c>
      <c r="QPF7" s="240">
        <f>'Inbound SOS &amp; EOD'!RDL29</f>
        <v>0</v>
      </c>
      <c r="QPG7" s="240">
        <f>'Inbound SOS &amp; EOD'!RDM29</f>
        <v>0</v>
      </c>
      <c r="QPH7" s="240">
        <f>'Inbound SOS &amp; EOD'!RDN29</f>
        <v>0</v>
      </c>
      <c r="QPI7" s="240">
        <f>'Inbound SOS &amp; EOD'!RDO29</f>
        <v>0</v>
      </c>
      <c r="QPJ7" s="240">
        <f>'Inbound SOS &amp; EOD'!RDP29</f>
        <v>0</v>
      </c>
      <c r="QPK7" s="240">
        <f>'Inbound SOS &amp; EOD'!RDQ29</f>
        <v>0</v>
      </c>
      <c r="QPL7" s="240">
        <f>'Inbound SOS &amp; EOD'!RDR29</f>
        <v>0</v>
      </c>
      <c r="QPM7" s="240">
        <f>'Inbound SOS &amp; EOD'!RDS29</f>
        <v>0</v>
      </c>
      <c r="QPN7" s="240">
        <f>'Inbound SOS &amp; EOD'!RDT29</f>
        <v>0</v>
      </c>
      <c r="QPO7" s="240">
        <f>'Inbound SOS &amp; EOD'!RDU29</f>
        <v>0</v>
      </c>
      <c r="QPP7" s="240">
        <f>'Inbound SOS &amp; EOD'!RDV29</f>
        <v>0</v>
      </c>
      <c r="QPQ7" s="240">
        <f>'Inbound SOS &amp; EOD'!RDW29</f>
        <v>0</v>
      </c>
      <c r="QPR7" s="240">
        <f>'Inbound SOS &amp; EOD'!RDX29</f>
        <v>0</v>
      </c>
      <c r="QPS7" s="240">
        <f>'Inbound SOS &amp; EOD'!RDY29</f>
        <v>0</v>
      </c>
      <c r="QPT7" s="240">
        <f>'Inbound SOS &amp; EOD'!RDZ29</f>
        <v>0</v>
      </c>
      <c r="QPU7" s="240">
        <f>'Inbound SOS &amp; EOD'!REA29</f>
        <v>0</v>
      </c>
      <c r="QPV7" s="240">
        <f>'Inbound SOS &amp; EOD'!REB29</f>
        <v>0</v>
      </c>
      <c r="QPW7" s="240">
        <f>'Inbound SOS &amp; EOD'!REC29</f>
        <v>0</v>
      </c>
      <c r="QPX7" s="240">
        <f>'Inbound SOS &amp; EOD'!RED29</f>
        <v>0</v>
      </c>
      <c r="QPY7" s="240">
        <f>'Inbound SOS &amp; EOD'!REE29</f>
        <v>0</v>
      </c>
      <c r="QPZ7" s="240">
        <f>'Inbound SOS &amp; EOD'!REF29</f>
        <v>0</v>
      </c>
      <c r="QQA7" s="240">
        <f>'Inbound SOS &amp; EOD'!REG29</f>
        <v>0</v>
      </c>
      <c r="QQB7" s="240">
        <f>'Inbound SOS &amp; EOD'!REH29</f>
        <v>0</v>
      </c>
      <c r="QQC7" s="240">
        <f>'Inbound SOS &amp; EOD'!REI29</f>
        <v>0</v>
      </c>
      <c r="QQD7" s="240">
        <f>'Inbound SOS &amp; EOD'!REJ29</f>
        <v>0</v>
      </c>
      <c r="QQE7" s="240">
        <f>'Inbound SOS &amp; EOD'!REK29</f>
        <v>0</v>
      </c>
      <c r="QQF7" s="240">
        <f>'Inbound SOS &amp; EOD'!REL29</f>
        <v>0</v>
      </c>
      <c r="QQG7" s="240">
        <f>'Inbound SOS &amp; EOD'!REM29</f>
        <v>0</v>
      </c>
      <c r="QQH7" s="240">
        <f>'Inbound SOS &amp; EOD'!REN29</f>
        <v>0</v>
      </c>
      <c r="QQI7" s="240">
        <f>'Inbound SOS &amp; EOD'!REO29</f>
        <v>0</v>
      </c>
      <c r="QQJ7" s="240">
        <f>'Inbound SOS &amp; EOD'!REP29</f>
        <v>0</v>
      </c>
      <c r="QQK7" s="240">
        <f>'Inbound SOS &amp; EOD'!REQ29</f>
        <v>0</v>
      </c>
      <c r="QQL7" s="240">
        <f>'Inbound SOS &amp; EOD'!RER29</f>
        <v>0</v>
      </c>
      <c r="QQM7" s="240">
        <f>'Inbound SOS &amp; EOD'!RES29</f>
        <v>0</v>
      </c>
      <c r="QQN7" s="240">
        <f>'Inbound SOS &amp; EOD'!RET29</f>
        <v>0</v>
      </c>
      <c r="QQO7" s="240">
        <f>'Inbound SOS &amp; EOD'!REU29</f>
        <v>0</v>
      </c>
      <c r="QQP7" s="240">
        <f>'Inbound SOS &amp; EOD'!REV29</f>
        <v>0</v>
      </c>
      <c r="QQQ7" s="240">
        <f>'Inbound SOS &amp; EOD'!REW29</f>
        <v>0</v>
      </c>
      <c r="QQR7" s="240">
        <f>'Inbound SOS &amp; EOD'!REX29</f>
        <v>0</v>
      </c>
      <c r="QQS7" s="240">
        <f>'Inbound SOS &amp; EOD'!REY29</f>
        <v>0</v>
      </c>
      <c r="QQT7" s="240">
        <f>'Inbound SOS &amp; EOD'!REZ29</f>
        <v>0</v>
      </c>
      <c r="QQU7" s="240">
        <f>'Inbound SOS &amp; EOD'!RFA29</f>
        <v>0</v>
      </c>
      <c r="QQV7" s="240">
        <f>'Inbound SOS &amp; EOD'!RFB29</f>
        <v>0</v>
      </c>
      <c r="QQW7" s="240">
        <f>'Inbound SOS &amp; EOD'!RFC29</f>
        <v>0</v>
      </c>
      <c r="QQX7" s="240">
        <f>'Inbound SOS &amp; EOD'!RFD29</f>
        <v>0</v>
      </c>
      <c r="QQY7" s="240">
        <f>'Inbound SOS &amp; EOD'!RFE29</f>
        <v>0</v>
      </c>
      <c r="QQZ7" s="240">
        <f>'Inbound SOS &amp; EOD'!RFF29</f>
        <v>0</v>
      </c>
      <c r="QRA7" s="240">
        <f>'Inbound SOS &amp; EOD'!RFG29</f>
        <v>0</v>
      </c>
      <c r="QRB7" s="240">
        <f>'Inbound SOS &amp; EOD'!RFH29</f>
        <v>0</v>
      </c>
      <c r="QRC7" s="240">
        <f>'Inbound SOS &amp; EOD'!RFI29</f>
        <v>0</v>
      </c>
      <c r="QRD7" s="240">
        <f>'Inbound SOS &amp; EOD'!RFJ29</f>
        <v>0</v>
      </c>
      <c r="QRE7" s="240">
        <f>'Inbound SOS &amp; EOD'!RFK29</f>
        <v>0</v>
      </c>
      <c r="QRF7" s="240">
        <f>'Inbound SOS &amp; EOD'!RFL29</f>
        <v>0</v>
      </c>
      <c r="QRG7" s="240">
        <f>'Inbound SOS &amp; EOD'!RFM29</f>
        <v>0</v>
      </c>
      <c r="QRH7" s="240">
        <f>'Inbound SOS &amp; EOD'!RFN29</f>
        <v>0</v>
      </c>
      <c r="QRI7" s="240">
        <f>'Inbound SOS &amp; EOD'!RFO29</f>
        <v>0</v>
      </c>
      <c r="QRJ7" s="240">
        <f>'Inbound SOS &amp; EOD'!RFP29</f>
        <v>0</v>
      </c>
      <c r="QRK7" s="240">
        <f>'Inbound SOS &amp; EOD'!RFQ29</f>
        <v>0</v>
      </c>
      <c r="QRL7" s="240">
        <f>'Inbound SOS &amp; EOD'!RFR29</f>
        <v>0</v>
      </c>
      <c r="QRM7" s="240">
        <f>'Inbound SOS &amp; EOD'!RFS29</f>
        <v>0</v>
      </c>
      <c r="QRN7" s="240">
        <f>'Inbound SOS &amp; EOD'!RFT29</f>
        <v>0</v>
      </c>
      <c r="QRO7" s="240">
        <f>'Inbound SOS &amp; EOD'!RFU29</f>
        <v>0</v>
      </c>
      <c r="QRP7" s="240">
        <f>'Inbound SOS &amp; EOD'!RFV29</f>
        <v>0</v>
      </c>
      <c r="QRQ7" s="240">
        <f>'Inbound SOS &amp; EOD'!RFW29</f>
        <v>0</v>
      </c>
      <c r="QRR7" s="240">
        <f>'Inbound SOS &amp; EOD'!RFX29</f>
        <v>0</v>
      </c>
      <c r="QRS7" s="240">
        <f>'Inbound SOS &amp; EOD'!RFY29</f>
        <v>0</v>
      </c>
      <c r="QRT7" s="240">
        <f>'Inbound SOS &amp; EOD'!RFZ29</f>
        <v>0</v>
      </c>
      <c r="QRU7" s="240">
        <f>'Inbound SOS &amp; EOD'!RGA29</f>
        <v>0</v>
      </c>
      <c r="QRV7" s="240">
        <f>'Inbound SOS &amp; EOD'!RGB29</f>
        <v>0</v>
      </c>
      <c r="QRW7" s="240">
        <f>'Inbound SOS &amp; EOD'!RGC29</f>
        <v>0</v>
      </c>
      <c r="QRX7" s="240">
        <f>'Inbound SOS &amp; EOD'!RGD29</f>
        <v>0</v>
      </c>
      <c r="QRY7" s="240">
        <f>'Inbound SOS &amp; EOD'!RGE29</f>
        <v>0</v>
      </c>
      <c r="QRZ7" s="240">
        <f>'Inbound SOS &amp; EOD'!RGF29</f>
        <v>0</v>
      </c>
      <c r="QSA7" s="240">
        <f>'Inbound SOS &amp; EOD'!RGG29</f>
        <v>0</v>
      </c>
      <c r="QSB7" s="240">
        <f>'Inbound SOS &amp; EOD'!RGH29</f>
        <v>0</v>
      </c>
      <c r="QSC7" s="240">
        <f>'Inbound SOS &amp; EOD'!RGI29</f>
        <v>0</v>
      </c>
      <c r="QSD7" s="240">
        <f>'Inbound SOS &amp; EOD'!RGJ29</f>
        <v>0</v>
      </c>
      <c r="QSE7" s="240">
        <f>'Inbound SOS &amp; EOD'!RGK29</f>
        <v>0</v>
      </c>
      <c r="QSF7" s="240">
        <f>'Inbound SOS &amp; EOD'!RGL29</f>
        <v>0</v>
      </c>
      <c r="QSG7" s="240">
        <f>'Inbound SOS &amp; EOD'!RGM29</f>
        <v>0</v>
      </c>
      <c r="QSH7" s="240">
        <f>'Inbound SOS &amp; EOD'!RGN29</f>
        <v>0</v>
      </c>
      <c r="QSI7" s="240">
        <f>'Inbound SOS &amp; EOD'!RGO29</f>
        <v>0</v>
      </c>
      <c r="QSJ7" s="240">
        <f>'Inbound SOS &amp; EOD'!RGP29</f>
        <v>0</v>
      </c>
      <c r="QSK7" s="240">
        <f>'Inbound SOS &amp; EOD'!RGQ29</f>
        <v>0</v>
      </c>
      <c r="QSL7" s="240">
        <f>'Inbound SOS &amp; EOD'!RGR29</f>
        <v>0</v>
      </c>
      <c r="QSM7" s="240">
        <f>'Inbound SOS &amp; EOD'!RGS29</f>
        <v>0</v>
      </c>
      <c r="QSN7" s="240">
        <f>'Inbound SOS &amp; EOD'!RGT29</f>
        <v>0</v>
      </c>
      <c r="QSO7" s="240">
        <f>'Inbound SOS &amp; EOD'!RGU29</f>
        <v>0</v>
      </c>
      <c r="QSP7" s="240">
        <f>'Inbound SOS &amp; EOD'!RGV29</f>
        <v>0</v>
      </c>
      <c r="QSQ7" s="240">
        <f>'Inbound SOS &amp; EOD'!RGW29</f>
        <v>0</v>
      </c>
      <c r="QSR7" s="240">
        <f>'Inbound SOS &amp; EOD'!RGX29</f>
        <v>0</v>
      </c>
      <c r="QSS7" s="240">
        <f>'Inbound SOS &amp; EOD'!RGY29</f>
        <v>0</v>
      </c>
      <c r="QST7" s="240">
        <f>'Inbound SOS &amp; EOD'!RGZ29</f>
        <v>0</v>
      </c>
      <c r="QSU7" s="240">
        <f>'Inbound SOS &amp; EOD'!RHA29</f>
        <v>0</v>
      </c>
      <c r="QSV7" s="240">
        <f>'Inbound SOS &amp; EOD'!RHB29</f>
        <v>0</v>
      </c>
      <c r="QSW7" s="240">
        <f>'Inbound SOS &amp; EOD'!RHC29</f>
        <v>0</v>
      </c>
      <c r="QSX7" s="240">
        <f>'Inbound SOS &amp; EOD'!RHD29</f>
        <v>0</v>
      </c>
      <c r="QSY7" s="240">
        <f>'Inbound SOS &amp; EOD'!RHE29</f>
        <v>0</v>
      </c>
      <c r="QSZ7" s="240">
        <f>'Inbound SOS &amp; EOD'!RHF29</f>
        <v>0</v>
      </c>
      <c r="QTA7" s="240">
        <f>'Inbound SOS &amp; EOD'!RHG29</f>
        <v>0</v>
      </c>
      <c r="QTB7" s="240">
        <f>'Inbound SOS &amp; EOD'!RHH29</f>
        <v>0</v>
      </c>
      <c r="QTC7" s="240">
        <f>'Inbound SOS &amp; EOD'!RHI29</f>
        <v>0</v>
      </c>
      <c r="QTD7" s="240">
        <f>'Inbound SOS &amp; EOD'!RHJ29</f>
        <v>0</v>
      </c>
      <c r="QTE7" s="240">
        <f>'Inbound SOS &amp; EOD'!RHK29</f>
        <v>0</v>
      </c>
      <c r="QTF7" s="240">
        <f>'Inbound SOS &amp; EOD'!RHL29</f>
        <v>0</v>
      </c>
      <c r="QTG7" s="240">
        <f>'Inbound SOS &amp; EOD'!RHM29</f>
        <v>0</v>
      </c>
      <c r="QTH7" s="240">
        <f>'Inbound SOS &amp; EOD'!RHN29</f>
        <v>0</v>
      </c>
      <c r="QTI7" s="240">
        <f>'Inbound SOS &amp; EOD'!RHO29</f>
        <v>0</v>
      </c>
      <c r="QTJ7" s="240">
        <f>'Inbound SOS &amp; EOD'!RHP29</f>
        <v>0</v>
      </c>
      <c r="QTK7" s="240">
        <f>'Inbound SOS &amp; EOD'!RHQ29</f>
        <v>0</v>
      </c>
      <c r="QTL7" s="240">
        <f>'Inbound SOS &amp; EOD'!RHR29</f>
        <v>0</v>
      </c>
      <c r="QTM7" s="240">
        <f>'Inbound SOS &amp; EOD'!RHS29</f>
        <v>0</v>
      </c>
      <c r="QTN7" s="240">
        <f>'Inbound SOS &amp; EOD'!RHT29</f>
        <v>0</v>
      </c>
      <c r="QTO7" s="240">
        <f>'Inbound SOS &amp; EOD'!RHU29</f>
        <v>0</v>
      </c>
      <c r="QTP7" s="240">
        <f>'Inbound SOS &amp; EOD'!RHV29</f>
        <v>0</v>
      </c>
      <c r="QTQ7" s="240">
        <f>'Inbound SOS &amp; EOD'!RHW29</f>
        <v>0</v>
      </c>
      <c r="QTR7" s="240">
        <f>'Inbound SOS &amp; EOD'!RHX29</f>
        <v>0</v>
      </c>
      <c r="QTS7" s="240">
        <f>'Inbound SOS &amp; EOD'!RHY29</f>
        <v>0</v>
      </c>
      <c r="QTT7" s="240">
        <f>'Inbound SOS &amp; EOD'!RHZ29</f>
        <v>0</v>
      </c>
      <c r="QTU7" s="240">
        <f>'Inbound SOS &amp; EOD'!RIA29</f>
        <v>0</v>
      </c>
      <c r="QTV7" s="240">
        <f>'Inbound SOS &amp; EOD'!RIB29</f>
        <v>0</v>
      </c>
      <c r="QTW7" s="240">
        <f>'Inbound SOS &amp; EOD'!RIC29</f>
        <v>0</v>
      </c>
      <c r="QTX7" s="240">
        <f>'Inbound SOS &amp; EOD'!RID29</f>
        <v>0</v>
      </c>
      <c r="QTY7" s="240">
        <f>'Inbound SOS &amp; EOD'!RIE29</f>
        <v>0</v>
      </c>
      <c r="QTZ7" s="240">
        <f>'Inbound SOS &amp; EOD'!RIF29</f>
        <v>0</v>
      </c>
      <c r="QUA7" s="240">
        <f>'Inbound SOS &amp; EOD'!RIG29</f>
        <v>0</v>
      </c>
      <c r="QUB7" s="240">
        <f>'Inbound SOS &amp; EOD'!RIH29</f>
        <v>0</v>
      </c>
      <c r="QUC7" s="240">
        <f>'Inbound SOS &amp; EOD'!RII29</f>
        <v>0</v>
      </c>
      <c r="QUD7" s="240">
        <f>'Inbound SOS &amp; EOD'!RIJ29</f>
        <v>0</v>
      </c>
      <c r="QUE7" s="240">
        <f>'Inbound SOS &amp; EOD'!RIK29</f>
        <v>0</v>
      </c>
      <c r="QUF7" s="240">
        <f>'Inbound SOS &amp; EOD'!RIL29</f>
        <v>0</v>
      </c>
      <c r="QUG7" s="240">
        <f>'Inbound SOS &amp; EOD'!RIM29</f>
        <v>0</v>
      </c>
      <c r="QUH7" s="240">
        <f>'Inbound SOS &amp; EOD'!RIN29</f>
        <v>0</v>
      </c>
      <c r="QUI7" s="240">
        <f>'Inbound SOS &amp; EOD'!RIO29</f>
        <v>0</v>
      </c>
      <c r="QUJ7" s="240">
        <f>'Inbound SOS &amp; EOD'!RIP29</f>
        <v>0</v>
      </c>
      <c r="QUK7" s="240">
        <f>'Inbound SOS &amp; EOD'!RIQ29</f>
        <v>0</v>
      </c>
      <c r="QUL7" s="240">
        <f>'Inbound SOS &amp; EOD'!RIR29</f>
        <v>0</v>
      </c>
      <c r="QUM7" s="240">
        <f>'Inbound SOS &amp; EOD'!RIS29</f>
        <v>0</v>
      </c>
      <c r="QUN7" s="240">
        <f>'Inbound SOS &amp; EOD'!RIT29</f>
        <v>0</v>
      </c>
      <c r="QUO7" s="240">
        <f>'Inbound SOS &amp; EOD'!RIU29</f>
        <v>0</v>
      </c>
      <c r="QUP7" s="240">
        <f>'Inbound SOS &amp; EOD'!RIV29</f>
        <v>0</v>
      </c>
      <c r="QUQ7" s="240">
        <f>'Inbound SOS &amp; EOD'!RIW29</f>
        <v>0</v>
      </c>
      <c r="QUR7" s="240">
        <f>'Inbound SOS &amp; EOD'!RIX29</f>
        <v>0</v>
      </c>
      <c r="QUS7" s="240">
        <f>'Inbound SOS &amp; EOD'!RIY29</f>
        <v>0</v>
      </c>
      <c r="QUT7" s="240">
        <f>'Inbound SOS &amp; EOD'!RIZ29</f>
        <v>0</v>
      </c>
      <c r="QUU7" s="240">
        <f>'Inbound SOS &amp; EOD'!RJA29</f>
        <v>0</v>
      </c>
      <c r="QUV7" s="240">
        <f>'Inbound SOS &amp; EOD'!RJB29</f>
        <v>0</v>
      </c>
      <c r="QUW7" s="240">
        <f>'Inbound SOS &amp; EOD'!RJC29</f>
        <v>0</v>
      </c>
      <c r="QUX7" s="240">
        <f>'Inbound SOS &amp; EOD'!RJD29</f>
        <v>0</v>
      </c>
      <c r="QUY7" s="240">
        <f>'Inbound SOS &amp; EOD'!RJE29</f>
        <v>0</v>
      </c>
      <c r="QUZ7" s="240">
        <f>'Inbound SOS &amp; EOD'!RJF29</f>
        <v>0</v>
      </c>
      <c r="QVA7" s="240">
        <f>'Inbound SOS &amp; EOD'!RJG29</f>
        <v>0</v>
      </c>
      <c r="QVB7" s="240">
        <f>'Inbound SOS &amp; EOD'!RJH29</f>
        <v>0</v>
      </c>
      <c r="QVC7" s="240">
        <f>'Inbound SOS &amp; EOD'!RJI29</f>
        <v>0</v>
      </c>
      <c r="QVD7" s="240">
        <f>'Inbound SOS &amp; EOD'!RJJ29</f>
        <v>0</v>
      </c>
      <c r="QVE7" s="240">
        <f>'Inbound SOS &amp; EOD'!RJK29</f>
        <v>0</v>
      </c>
      <c r="QVF7" s="240">
        <f>'Inbound SOS &amp; EOD'!RJL29</f>
        <v>0</v>
      </c>
      <c r="QVG7" s="240">
        <f>'Inbound SOS &amp; EOD'!RJM29</f>
        <v>0</v>
      </c>
      <c r="QVH7" s="240">
        <f>'Inbound SOS &amp; EOD'!RJN29</f>
        <v>0</v>
      </c>
      <c r="QVI7" s="240">
        <f>'Inbound SOS &amp; EOD'!RJO29</f>
        <v>0</v>
      </c>
      <c r="QVJ7" s="240">
        <f>'Inbound SOS &amp; EOD'!RJP29</f>
        <v>0</v>
      </c>
      <c r="QVK7" s="240">
        <f>'Inbound SOS &amp; EOD'!RJQ29</f>
        <v>0</v>
      </c>
      <c r="QVL7" s="240">
        <f>'Inbound SOS &amp; EOD'!RJR29</f>
        <v>0</v>
      </c>
      <c r="QVM7" s="240">
        <f>'Inbound SOS &amp; EOD'!RJS29</f>
        <v>0</v>
      </c>
      <c r="QVN7" s="240">
        <f>'Inbound SOS &amp; EOD'!RJT29</f>
        <v>0</v>
      </c>
      <c r="QVO7" s="240">
        <f>'Inbound SOS &amp; EOD'!RJU29</f>
        <v>0</v>
      </c>
      <c r="QVP7" s="240">
        <f>'Inbound SOS &amp; EOD'!RJV29</f>
        <v>0</v>
      </c>
      <c r="QVQ7" s="240">
        <f>'Inbound SOS &amp; EOD'!RJW29</f>
        <v>0</v>
      </c>
      <c r="QVR7" s="240">
        <f>'Inbound SOS &amp; EOD'!RJX29</f>
        <v>0</v>
      </c>
      <c r="QVS7" s="240">
        <f>'Inbound SOS &amp; EOD'!RJY29</f>
        <v>0</v>
      </c>
      <c r="QVT7" s="240">
        <f>'Inbound SOS &amp; EOD'!RJZ29</f>
        <v>0</v>
      </c>
      <c r="QVU7" s="240">
        <f>'Inbound SOS &amp; EOD'!RKA29</f>
        <v>0</v>
      </c>
      <c r="QVV7" s="240">
        <f>'Inbound SOS &amp; EOD'!RKB29</f>
        <v>0</v>
      </c>
      <c r="QVW7" s="240">
        <f>'Inbound SOS &amp; EOD'!RKC29</f>
        <v>0</v>
      </c>
      <c r="QVX7" s="240">
        <f>'Inbound SOS &amp; EOD'!RKD29</f>
        <v>0</v>
      </c>
      <c r="QVY7" s="240">
        <f>'Inbound SOS &amp; EOD'!RKE29</f>
        <v>0</v>
      </c>
      <c r="QVZ7" s="240">
        <f>'Inbound SOS &amp; EOD'!RKF29</f>
        <v>0</v>
      </c>
      <c r="QWA7" s="240">
        <f>'Inbound SOS &amp; EOD'!RKG29</f>
        <v>0</v>
      </c>
      <c r="QWB7" s="240">
        <f>'Inbound SOS &amp; EOD'!RKH29</f>
        <v>0</v>
      </c>
      <c r="QWC7" s="240">
        <f>'Inbound SOS &amp; EOD'!RKI29</f>
        <v>0</v>
      </c>
      <c r="QWD7" s="240">
        <f>'Inbound SOS &amp; EOD'!RKJ29</f>
        <v>0</v>
      </c>
      <c r="QWE7" s="240">
        <f>'Inbound SOS &amp; EOD'!RKK29</f>
        <v>0</v>
      </c>
      <c r="QWF7" s="240">
        <f>'Inbound SOS &amp; EOD'!RKL29</f>
        <v>0</v>
      </c>
      <c r="QWG7" s="240">
        <f>'Inbound SOS &amp; EOD'!RKM29</f>
        <v>0</v>
      </c>
      <c r="QWH7" s="240">
        <f>'Inbound SOS &amp; EOD'!RKN29</f>
        <v>0</v>
      </c>
      <c r="QWI7" s="240">
        <f>'Inbound SOS &amp; EOD'!RKO29</f>
        <v>0</v>
      </c>
      <c r="QWJ7" s="240">
        <f>'Inbound SOS &amp; EOD'!RKP29</f>
        <v>0</v>
      </c>
      <c r="QWK7" s="240">
        <f>'Inbound SOS &amp; EOD'!RKQ29</f>
        <v>0</v>
      </c>
      <c r="QWL7" s="240">
        <f>'Inbound SOS &amp; EOD'!RKR29</f>
        <v>0</v>
      </c>
      <c r="QWM7" s="240">
        <f>'Inbound SOS &amp; EOD'!RKS29</f>
        <v>0</v>
      </c>
      <c r="QWN7" s="240">
        <f>'Inbound SOS &amp; EOD'!RKT29</f>
        <v>0</v>
      </c>
      <c r="QWO7" s="240">
        <f>'Inbound SOS &amp; EOD'!RKU29</f>
        <v>0</v>
      </c>
      <c r="QWP7" s="240">
        <f>'Inbound SOS &amp; EOD'!RKV29</f>
        <v>0</v>
      </c>
      <c r="QWQ7" s="240">
        <f>'Inbound SOS &amp; EOD'!RKW29</f>
        <v>0</v>
      </c>
      <c r="QWR7" s="240">
        <f>'Inbound SOS &amp; EOD'!RKX29</f>
        <v>0</v>
      </c>
      <c r="QWS7" s="240">
        <f>'Inbound SOS &amp; EOD'!RKY29</f>
        <v>0</v>
      </c>
      <c r="QWT7" s="240">
        <f>'Inbound SOS &amp; EOD'!RKZ29</f>
        <v>0</v>
      </c>
      <c r="QWU7" s="240">
        <f>'Inbound SOS &amp; EOD'!RLA29</f>
        <v>0</v>
      </c>
      <c r="QWV7" s="240">
        <f>'Inbound SOS &amp; EOD'!RLB29</f>
        <v>0</v>
      </c>
      <c r="QWW7" s="240">
        <f>'Inbound SOS &amp; EOD'!RLC29</f>
        <v>0</v>
      </c>
      <c r="QWX7" s="240">
        <f>'Inbound SOS &amp; EOD'!RLD29</f>
        <v>0</v>
      </c>
      <c r="QWY7" s="240">
        <f>'Inbound SOS &amp; EOD'!RLE29</f>
        <v>0</v>
      </c>
      <c r="QWZ7" s="240">
        <f>'Inbound SOS &amp; EOD'!RLF29</f>
        <v>0</v>
      </c>
      <c r="QXA7" s="240">
        <f>'Inbound SOS &amp; EOD'!RLG29</f>
        <v>0</v>
      </c>
      <c r="QXB7" s="240">
        <f>'Inbound SOS &amp; EOD'!RLH29</f>
        <v>0</v>
      </c>
      <c r="QXC7" s="240">
        <f>'Inbound SOS &amp; EOD'!RLI29</f>
        <v>0</v>
      </c>
      <c r="QXD7" s="240">
        <f>'Inbound SOS &amp; EOD'!RLJ29</f>
        <v>0</v>
      </c>
      <c r="QXE7" s="240">
        <f>'Inbound SOS &amp; EOD'!RLK29</f>
        <v>0</v>
      </c>
      <c r="QXF7" s="240">
        <f>'Inbound SOS &amp; EOD'!RLL29</f>
        <v>0</v>
      </c>
      <c r="QXG7" s="240">
        <f>'Inbound SOS &amp; EOD'!RLM29</f>
        <v>0</v>
      </c>
      <c r="QXH7" s="240">
        <f>'Inbound SOS &amp; EOD'!RLN29</f>
        <v>0</v>
      </c>
      <c r="QXI7" s="240">
        <f>'Inbound SOS &amp; EOD'!RLO29</f>
        <v>0</v>
      </c>
      <c r="QXJ7" s="240">
        <f>'Inbound SOS &amp; EOD'!RLP29</f>
        <v>0</v>
      </c>
      <c r="QXK7" s="240">
        <f>'Inbound SOS &amp; EOD'!RLQ29</f>
        <v>0</v>
      </c>
      <c r="QXL7" s="240">
        <f>'Inbound SOS &amp; EOD'!RLR29</f>
        <v>0</v>
      </c>
      <c r="QXM7" s="240">
        <f>'Inbound SOS &amp; EOD'!RLS29</f>
        <v>0</v>
      </c>
      <c r="QXN7" s="240">
        <f>'Inbound SOS &amp; EOD'!RLT29</f>
        <v>0</v>
      </c>
      <c r="QXO7" s="240">
        <f>'Inbound SOS &amp; EOD'!RLU29</f>
        <v>0</v>
      </c>
      <c r="QXP7" s="240">
        <f>'Inbound SOS &amp; EOD'!RLV29</f>
        <v>0</v>
      </c>
      <c r="QXQ7" s="240">
        <f>'Inbound SOS &amp; EOD'!RLW29</f>
        <v>0</v>
      </c>
      <c r="QXR7" s="240">
        <f>'Inbound SOS &amp; EOD'!RLX29</f>
        <v>0</v>
      </c>
      <c r="QXS7" s="240">
        <f>'Inbound SOS &amp; EOD'!RLY29</f>
        <v>0</v>
      </c>
      <c r="QXT7" s="240">
        <f>'Inbound SOS &amp; EOD'!RLZ29</f>
        <v>0</v>
      </c>
      <c r="QXU7" s="240">
        <f>'Inbound SOS &amp; EOD'!RMA29</f>
        <v>0</v>
      </c>
      <c r="QXV7" s="240">
        <f>'Inbound SOS &amp; EOD'!RMB29</f>
        <v>0</v>
      </c>
      <c r="QXW7" s="240">
        <f>'Inbound SOS &amp; EOD'!RMC29</f>
        <v>0</v>
      </c>
      <c r="QXX7" s="240">
        <f>'Inbound SOS &amp; EOD'!RMD29</f>
        <v>0</v>
      </c>
      <c r="QXY7" s="240">
        <f>'Inbound SOS &amp; EOD'!RME29</f>
        <v>0</v>
      </c>
      <c r="QXZ7" s="240">
        <f>'Inbound SOS &amp; EOD'!RMF29</f>
        <v>0</v>
      </c>
      <c r="QYA7" s="240">
        <f>'Inbound SOS &amp; EOD'!RMG29</f>
        <v>0</v>
      </c>
      <c r="QYB7" s="240">
        <f>'Inbound SOS &amp; EOD'!RMH29</f>
        <v>0</v>
      </c>
      <c r="QYC7" s="240">
        <f>'Inbound SOS &amp; EOD'!RMI29</f>
        <v>0</v>
      </c>
      <c r="QYD7" s="240">
        <f>'Inbound SOS &amp; EOD'!RMJ29</f>
        <v>0</v>
      </c>
      <c r="QYE7" s="240">
        <f>'Inbound SOS &amp; EOD'!RMK29</f>
        <v>0</v>
      </c>
      <c r="QYF7" s="240">
        <f>'Inbound SOS &amp; EOD'!RML29</f>
        <v>0</v>
      </c>
      <c r="QYG7" s="240">
        <f>'Inbound SOS &amp; EOD'!RMM29</f>
        <v>0</v>
      </c>
      <c r="QYH7" s="240">
        <f>'Inbound SOS &amp; EOD'!RMN29</f>
        <v>0</v>
      </c>
      <c r="QYI7" s="240">
        <f>'Inbound SOS &amp; EOD'!RMO29</f>
        <v>0</v>
      </c>
      <c r="QYJ7" s="240">
        <f>'Inbound SOS &amp; EOD'!RMP29</f>
        <v>0</v>
      </c>
      <c r="QYK7" s="240">
        <f>'Inbound SOS &amp; EOD'!RMQ29</f>
        <v>0</v>
      </c>
      <c r="QYL7" s="240">
        <f>'Inbound SOS &amp; EOD'!RMR29</f>
        <v>0</v>
      </c>
      <c r="QYM7" s="240">
        <f>'Inbound SOS &amp; EOD'!RMS29</f>
        <v>0</v>
      </c>
      <c r="QYN7" s="240">
        <f>'Inbound SOS &amp; EOD'!RMT29</f>
        <v>0</v>
      </c>
      <c r="QYO7" s="240">
        <f>'Inbound SOS &amp; EOD'!RMU29</f>
        <v>0</v>
      </c>
      <c r="QYP7" s="240">
        <f>'Inbound SOS &amp; EOD'!RMV29</f>
        <v>0</v>
      </c>
      <c r="QYQ7" s="240">
        <f>'Inbound SOS &amp; EOD'!RMW29</f>
        <v>0</v>
      </c>
      <c r="QYR7" s="240">
        <f>'Inbound SOS &amp; EOD'!RMX29</f>
        <v>0</v>
      </c>
      <c r="QYS7" s="240">
        <f>'Inbound SOS &amp; EOD'!RMY29</f>
        <v>0</v>
      </c>
      <c r="QYT7" s="240">
        <f>'Inbound SOS &amp; EOD'!RMZ29</f>
        <v>0</v>
      </c>
      <c r="QYU7" s="240">
        <f>'Inbound SOS &amp; EOD'!RNA29</f>
        <v>0</v>
      </c>
      <c r="QYV7" s="240">
        <f>'Inbound SOS &amp; EOD'!RNB29</f>
        <v>0</v>
      </c>
      <c r="QYW7" s="240">
        <f>'Inbound SOS &amp; EOD'!RNC29</f>
        <v>0</v>
      </c>
      <c r="QYX7" s="240">
        <f>'Inbound SOS &amp; EOD'!RND29</f>
        <v>0</v>
      </c>
      <c r="QYY7" s="240">
        <f>'Inbound SOS &amp; EOD'!RNE29</f>
        <v>0</v>
      </c>
      <c r="QYZ7" s="240">
        <f>'Inbound SOS &amp; EOD'!RNF29</f>
        <v>0</v>
      </c>
      <c r="QZA7" s="240">
        <f>'Inbound SOS &amp; EOD'!RNG29</f>
        <v>0</v>
      </c>
      <c r="QZB7" s="240">
        <f>'Inbound SOS &amp; EOD'!RNH29</f>
        <v>0</v>
      </c>
      <c r="QZC7" s="240">
        <f>'Inbound SOS &amp; EOD'!RNI29</f>
        <v>0</v>
      </c>
      <c r="QZD7" s="240">
        <f>'Inbound SOS &amp; EOD'!RNJ29</f>
        <v>0</v>
      </c>
      <c r="QZE7" s="240">
        <f>'Inbound SOS &amp; EOD'!RNK29</f>
        <v>0</v>
      </c>
      <c r="QZF7" s="240">
        <f>'Inbound SOS &amp; EOD'!RNL29</f>
        <v>0</v>
      </c>
      <c r="QZG7" s="240">
        <f>'Inbound SOS &amp; EOD'!RNM29</f>
        <v>0</v>
      </c>
      <c r="QZH7" s="240">
        <f>'Inbound SOS &amp; EOD'!RNN29</f>
        <v>0</v>
      </c>
      <c r="QZI7" s="240">
        <f>'Inbound SOS &amp; EOD'!RNO29</f>
        <v>0</v>
      </c>
      <c r="QZJ7" s="240">
        <f>'Inbound SOS &amp; EOD'!RNP29</f>
        <v>0</v>
      </c>
      <c r="QZK7" s="240">
        <f>'Inbound SOS &amp; EOD'!RNQ29</f>
        <v>0</v>
      </c>
      <c r="QZL7" s="240">
        <f>'Inbound SOS &amp; EOD'!RNR29</f>
        <v>0</v>
      </c>
      <c r="QZM7" s="240">
        <f>'Inbound SOS &amp; EOD'!RNS29</f>
        <v>0</v>
      </c>
      <c r="QZN7" s="240">
        <f>'Inbound SOS &amp; EOD'!RNT29</f>
        <v>0</v>
      </c>
      <c r="QZO7" s="240">
        <f>'Inbound SOS &amp; EOD'!RNU29</f>
        <v>0</v>
      </c>
      <c r="QZP7" s="240">
        <f>'Inbound SOS &amp; EOD'!RNV29</f>
        <v>0</v>
      </c>
      <c r="QZQ7" s="240">
        <f>'Inbound SOS &amp; EOD'!RNW29</f>
        <v>0</v>
      </c>
      <c r="QZR7" s="240">
        <f>'Inbound SOS &amp; EOD'!RNX29</f>
        <v>0</v>
      </c>
      <c r="QZS7" s="240">
        <f>'Inbound SOS &amp; EOD'!RNY29</f>
        <v>0</v>
      </c>
      <c r="QZT7" s="240">
        <f>'Inbound SOS &amp; EOD'!RNZ29</f>
        <v>0</v>
      </c>
      <c r="QZU7" s="240">
        <f>'Inbound SOS &amp; EOD'!ROA29</f>
        <v>0</v>
      </c>
      <c r="QZV7" s="240">
        <f>'Inbound SOS &amp; EOD'!ROB29</f>
        <v>0</v>
      </c>
      <c r="QZW7" s="240">
        <f>'Inbound SOS &amp; EOD'!ROC29</f>
        <v>0</v>
      </c>
      <c r="QZX7" s="240">
        <f>'Inbound SOS &amp; EOD'!ROD29</f>
        <v>0</v>
      </c>
      <c r="QZY7" s="240">
        <f>'Inbound SOS &amp; EOD'!ROE29</f>
        <v>0</v>
      </c>
      <c r="QZZ7" s="240">
        <f>'Inbound SOS &amp; EOD'!ROF29</f>
        <v>0</v>
      </c>
      <c r="RAA7" s="240">
        <f>'Inbound SOS &amp; EOD'!ROG29</f>
        <v>0</v>
      </c>
      <c r="RAB7" s="240">
        <f>'Inbound SOS &amp; EOD'!ROH29</f>
        <v>0</v>
      </c>
      <c r="RAC7" s="240">
        <f>'Inbound SOS &amp; EOD'!ROI29</f>
        <v>0</v>
      </c>
      <c r="RAD7" s="240">
        <f>'Inbound SOS &amp; EOD'!ROJ29</f>
        <v>0</v>
      </c>
      <c r="RAE7" s="240">
        <f>'Inbound SOS &amp; EOD'!ROK29</f>
        <v>0</v>
      </c>
      <c r="RAF7" s="240">
        <f>'Inbound SOS &amp; EOD'!ROL29</f>
        <v>0</v>
      </c>
      <c r="RAG7" s="240">
        <f>'Inbound SOS &amp; EOD'!ROM29</f>
        <v>0</v>
      </c>
      <c r="RAH7" s="240">
        <f>'Inbound SOS &amp; EOD'!RON29</f>
        <v>0</v>
      </c>
      <c r="RAI7" s="240">
        <f>'Inbound SOS &amp; EOD'!ROO29</f>
        <v>0</v>
      </c>
      <c r="RAJ7" s="240">
        <f>'Inbound SOS &amp; EOD'!ROP29</f>
        <v>0</v>
      </c>
      <c r="RAK7" s="240">
        <f>'Inbound SOS &amp; EOD'!ROQ29</f>
        <v>0</v>
      </c>
      <c r="RAL7" s="240">
        <f>'Inbound SOS &amp; EOD'!ROR29</f>
        <v>0</v>
      </c>
      <c r="RAM7" s="240">
        <f>'Inbound SOS &amp; EOD'!ROS29</f>
        <v>0</v>
      </c>
      <c r="RAN7" s="240">
        <f>'Inbound SOS &amp; EOD'!ROT29</f>
        <v>0</v>
      </c>
      <c r="RAO7" s="240">
        <f>'Inbound SOS &amp; EOD'!ROU29</f>
        <v>0</v>
      </c>
      <c r="RAP7" s="240">
        <f>'Inbound SOS &amp; EOD'!ROV29</f>
        <v>0</v>
      </c>
      <c r="RAQ7" s="240">
        <f>'Inbound SOS &amp; EOD'!ROW29</f>
        <v>0</v>
      </c>
      <c r="RAR7" s="240">
        <f>'Inbound SOS &amp; EOD'!ROX29</f>
        <v>0</v>
      </c>
      <c r="RAS7" s="240">
        <f>'Inbound SOS &amp; EOD'!ROY29</f>
        <v>0</v>
      </c>
      <c r="RAT7" s="240">
        <f>'Inbound SOS &amp; EOD'!ROZ29</f>
        <v>0</v>
      </c>
      <c r="RAU7" s="240">
        <f>'Inbound SOS &amp; EOD'!RPA29</f>
        <v>0</v>
      </c>
      <c r="RAV7" s="240">
        <f>'Inbound SOS &amp; EOD'!RPB29</f>
        <v>0</v>
      </c>
      <c r="RAW7" s="240">
        <f>'Inbound SOS &amp; EOD'!RPC29</f>
        <v>0</v>
      </c>
      <c r="RAX7" s="240">
        <f>'Inbound SOS &amp; EOD'!RPD29</f>
        <v>0</v>
      </c>
      <c r="RAY7" s="240">
        <f>'Inbound SOS &amp; EOD'!RPE29</f>
        <v>0</v>
      </c>
      <c r="RAZ7" s="240">
        <f>'Inbound SOS &amp; EOD'!RPF29</f>
        <v>0</v>
      </c>
      <c r="RBA7" s="240">
        <f>'Inbound SOS &amp; EOD'!RPG29</f>
        <v>0</v>
      </c>
      <c r="RBB7" s="240">
        <f>'Inbound SOS &amp; EOD'!RPH29</f>
        <v>0</v>
      </c>
      <c r="RBC7" s="240">
        <f>'Inbound SOS &amp; EOD'!RPI29</f>
        <v>0</v>
      </c>
      <c r="RBD7" s="240">
        <f>'Inbound SOS &amp; EOD'!RPJ29</f>
        <v>0</v>
      </c>
      <c r="RBE7" s="240">
        <f>'Inbound SOS &amp; EOD'!RPK29</f>
        <v>0</v>
      </c>
      <c r="RBF7" s="240">
        <f>'Inbound SOS &amp; EOD'!RPL29</f>
        <v>0</v>
      </c>
      <c r="RBG7" s="240">
        <f>'Inbound SOS &amp; EOD'!RPM29</f>
        <v>0</v>
      </c>
      <c r="RBH7" s="240">
        <f>'Inbound SOS &amp; EOD'!RPN29</f>
        <v>0</v>
      </c>
      <c r="RBI7" s="240">
        <f>'Inbound SOS &amp; EOD'!RPO29</f>
        <v>0</v>
      </c>
      <c r="RBJ7" s="240">
        <f>'Inbound SOS &amp; EOD'!RPP29</f>
        <v>0</v>
      </c>
      <c r="RBK7" s="240">
        <f>'Inbound SOS &amp; EOD'!RPQ29</f>
        <v>0</v>
      </c>
      <c r="RBL7" s="240">
        <f>'Inbound SOS &amp; EOD'!RPR29</f>
        <v>0</v>
      </c>
      <c r="RBM7" s="240">
        <f>'Inbound SOS &amp; EOD'!RPS29</f>
        <v>0</v>
      </c>
      <c r="RBN7" s="240">
        <f>'Inbound SOS &amp; EOD'!RPT29</f>
        <v>0</v>
      </c>
      <c r="RBO7" s="240">
        <f>'Inbound SOS &amp; EOD'!RPU29</f>
        <v>0</v>
      </c>
      <c r="RBP7" s="240">
        <f>'Inbound SOS &amp; EOD'!RPV29</f>
        <v>0</v>
      </c>
      <c r="RBQ7" s="240">
        <f>'Inbound SOS &amp; EOD'!RPW29</f>
        <v>0</v>
      </c>
      <c r="RBR7" s="240">
        <f>'Inbound SOS &amp; EOD'!RPX29</f>
        <v>0</v>
      </c>
      <c r="RBS7" s="240">
        <f>'Inbound SOS &amp; EOD'!RPY29</f>
        <v>0</v>
      </c>
      <c r="RBT7" s="240">
        <f>'Inbound SOS &amp; EOD'!RPZ29</f>
        <v>0</v>
      </c>
      <c r="RBU7" s="240">
        <f>'Inbound SOS &amp; EOD'!RQA29</f>
        <v>0</v>
      </c>
      <c r="RBV7" s="240">
        <f>'Inbound SOS &amp; EOD'!RQB29</f>
        <v>0</v>
      </c>
      <c r="RBW7" s="240">
        <f>'Inbound SOS &amp; EOD'!RQC29</f>
        <v>0</v>
      </c>
      <c r="RBX7" s="240">
        <f>'Inbound SOS &amp; EOD'!RQD29</f>
        <v>0</v>
      </c>
      <c r="RBY7" s="240">
        <f>'Inbound SOS &amp; EOD'!RQE29</f>
        <v>0</v>
      </c>
      <c r="RBZ7" s="240">
        <f>'Inbound SOS &amp; EOD'!RQF29</f>
        <v>0</v>
      </c>
      <c r="RCA7" s="240">
        <f>'Inbound SOS &amp; EOD'!RQG29</f>
        <v>0</v>
      </c>
      <c r="RCB7" s="240">
        <f>'Inbound SOS &amp; EOD'!RQH29</f>
        <v>0</v>
      </c>
      <c r="RCC7" s="240">
        <f>'Inbound SOS &amp; EOD'!RQI29</f>
        <v>0</v>
      </c>
      <c r="RCD7" s="240">
        <f>'Inbound SOS &amp; EOD'!RQJ29</f>
        <v>0</v>
      </c>
      <c r="RCE7" s="240">
        <f>'Inbound SOS &amp; EOD'!RQK29</f>
        <v>0</v>
      </c>
      <c r="RCF7" s="240">
        <f>'Inbound SOS &amp; EOD'!RQL29</f>
        <v>0</v>
      </c>
      <c r="RCG7" s="240">
        <f>'Inbound SOS &amp; EOD'!RQM29</f>
        <v>0</v>
      </c>
      <c r="RCH7" s="240">
        <f>'Inbound SOS &amp; EOD'!RQN29</f>
        <v>0</v>
      </c>
      <c r="RCI7" s="240">
        <f>'Inbound SOS &amp; EOD'!RQO29</f>
        <v>0</v>
      </c>
      <c r="RCJ7" s="240">
        <f>'Inbound SOS &amp; EOD'!RQP29</f>
        <v>0</v>
      </c>
      <c r="RCK7" s="240">
        <f>'Inbound SOS &amp; EOD'!RQQ29</f>
        <v>0</v>
      </c>
      <c r="RCL7" s="240">
        <f>'Inbound SOS &amp; EOD'!RQR29</f>
        <v>0</v>
      </c>
      <c r="RCM7" s="240">
        <f>'Inbound SOS &amp; EOD'!RQS29</f>
        <v>0</v>
      </c>
      <c r="RCN7" s="240">
        <f>'Inbound SOS &amp; EOD'!RQT29</f>
        <v>0</v>
      </c>
      <c r="RCO7" s="240">
        <f>'Inbound SOS &amp; EOD'!RQU29</f>
        <v>0</v>
      </c>
      <c r="RCP7" s="240">
        <f>'Inbound SOS &amp; EOD'!RQV29</f>
        <v>0</v>
      </c>
      <c r="RCQ7" s="240">
        <f>'Inbound SOS &amp; EOD'!RQW29</f>
        <v>0</v>
      </c>
      <c r="RCR7" s="240">
        <f>'Inbound SOS &amp; EOD'!RQX29</f>
        <v>0</v>
      </c>
      <c r="RCS7" s="240">
        <f>'Inbound SOS &amp; EOD'!RQY29</f>
        <v>0</v>
      </c>
      <c r="RCT7" s="240">
        <f>'Inbound SOS &amp; EOD'!RQZ29</f>
        <v>0</v>
      </c>
      <c r="RCU7" s="240">
        <f>'Inbound SOS &amp; EOD'!RRA29</f>
        <v>0</v>
      </c>
      <c r="RCV7" s="240">
        <f>'Inbound SOS &amp; EOD'!RRB29</f>
        <v>0</v>
      </c>
      <c r="RCW7" s="240">
        <f>'Inbound SOS &amp; EOD'!RRC29</f>
        <v>0</v>
      </c>
      <c r="RCX7" s="240">
        <f>'Inbound SOS &amp; EOD'!RRD29</f>
        <v>0</v>
      </c>
      <c r="RCY7" s="240">
        <f>'Inbound SOS &amp; EOD'!RRE29</f>
        <v>0</v>
      </c>
      <c r="RCZ7" s="240">
        <f>'Inbound SOS &amp; EOD'!RRF29</f>
        <v>0</v>
      </c>
      <c r="RDA7" s="240">
        <f>'Inbound SOS &amp; EOD'!RRG29</f>
        <v>0</v>
      </c>
      <c r="RDB7" s="240">
        <f>'Inbound SOS &amp; EOD'!RRH29</f>
        <v>0</v>
      </c>
      <c r="RDC7" s="240">
        <f>'Inbound SOS &amp; EOD'!RRI29</f>
        <v>0</v>
      </c>
      <c r="RDD7" s="240">
        <f>'Inbound SOS &amp; EOD'!RRJ29</f>
        <v>0</v>
      </c>
      <c r="RDE7" s="240">
        <f>'Inbound SOS &amp; EOD'!RRK29</f>
        <v>0</v>
      </c>
      <c r="RDF7" s="240">
        <f>'Inbound SOS &amp; EOD'!RRL29</f>
        <v>0</v>
      </c>
      <c r="RDG7" s="240">
        <f>'Inbound SOS &amp; EOD'!RRM29</f>
        <v>0</v>
      </c>
      <c r="RDH7" s="240">
        <f>'Inbound SOS &amp; EOD'!RRN29</f>
        <v>0</v>
      </c>
      <c r="RDI7" s="240">
        <f>'Inbound SOS &amp; EOD'!RRO29</f>
        <v>0</v>
      </c>
      <c r="RDJ7" s="240">
        <f>'Inbound SOS &amp; EOD'!RRP29</f>
        <v>0</v>
      </c>
      <c r="RDK7" s="240">
        <f>'Inbound SOS &amp; EOD'!RRQ29</f>
        <v>0</v>
      </c>
      <c r="RDL7" s="240">
        <f>'Inbound SOS &amp; EOD'!RRR29</f>
        <v>0</v>
      </c>
      <c r="RDM7" s="240">
        <f>'Inbound SOS &amp; EOD'!RRS29</f>
        <v>0</v>
      </c>
      <c r="RDN7" s="240">
        <f>'Inbound SOS &amp; EOD'!RRT29</f>
        <v>0</v>
      </c>
      <c r="RDO7" s="240">
        <f>'Inbound SOS &amp; EOD'!RRU29</f>
        <v>0</v>
      </c>
      <c r="RDP7" s="240">
        <f>'Inbound SOS &amp; EOD'!RRV29</f>
        <v>0</v>
      </c>
      <c r="RDQ7" s="240">
        <f>'Inbound SOS &amp; EOD'!RRW29</f>
        <v>0</v>
      </c>
      <c r="RDR7" s="240">
        <f>'Inbound SOS &amp; EOD'!RRX29</f>
        <v>0</v>
      </c>
      <c r="RDS7" s="240">
        <f>'Inbound SOS &amp; EOD'!RRY29</f>
        <v>0</v>
      </c>
      <c r="RDT7" s="240">
        <f>'Inbound SOS &amp; EOD'!RRZ29</f>
        <v>0</v>
      </c>
      <c r="RDU7" s="240">
        <f>'Inbound SOS &amp; EOD'!RSA29</f>
        <v>0</v>
      </c>
      <c r="RDV7" s="240">
        <f>'Inbound SOS &amp; EOD'!RSB29</f>
        <v>0</v>
      </c>
      <c r="RDW7" s="240">
        <f>'Inbound SOS &amp; EOD'!RSC29</f>
        <v>0</v>
      </c>
      <c r="RDX7" s="240">
        <f>'Inbound SOS &amp; EOD'!RSD29</f>
        <v>0</v>
      </c>
      <c r="RDY7" s="240">
        <f>'Inbound SOS &amp; EOD'!RSE29</f>
        <v>0</v>
      </c>
      <c r="RDZ7" s="240">
        <f>'Inbound SOS &amp; EOD'!RSF29</f>
        <v>0</v>
      </c>
      <c r="REA7" s="240">
        <f>'Inbound SOS &amp; EOD'!RSG29</f>
        <v>0</v>
      </c>
      <c r="REB7" s="240">
        <f>'Inbound SOS &amp; EOD'!RSH29</f>
        <v>0</v>
      </c>
      <c r="REC7" s="240">
        <f>'Inbound SOS &amp; EOD'!RSI29</f>
        <v>0</v>
      </c>
      <c r="RED7" s="240">
        <f>'Inbound SOS &amp; EOD'!RSJ29</f>
        <v>0</v>
      </c>
      <c r="REE7" s="240">
        <f>'Inbound SOS &amp; EOD'!RSK29</f>
        <v>0</v>
      </c>
      <c r="REF7" s="240">
        <f>'Inbound SOS &amp; EOD'!RSL29</f>
        <v>0</v>
      </c>
      <c r="REG7" s="240">
        <f>'Inbound SOS &amp; EOD'!RSM29</f>
        <v>0</v>
      </c>
      <c r="REH7" s="240">
        <f>'Inbound SOS &amp; EOD'!RSN29</f>
        <v>0</v>
      </c>
      <c r="REI7" s="240">
        <f>'Inbound SOS &amp; EOD'!RSO29</f>
        <v>0</v>
      </c>
      <c r="REJ7" s="240">
        <f>'Inbound SOS &amp; EOD'!RSP29</f>
        <v>0</v>
      </c>
      <c r="REK7" s="240">
        <f>'Inbound SOS &amp; EOD'!RSQ29</f>
        <v>0</v>
      </c>
      <c r="REL7" s="240">
        <f>'Inbound SOS &amp; EOD'!RSR29</f>
        <v>0</v>
      </c>
      <c r="REM7" s="240">
        <f>'Inbound SOS &amp; EOD'!RSS29</f>
        <v>0</v>
      </c>
      <c r="REN7" s="240">
        <f>'Inbound SOS &amp; EOD'!RST29</f>
        <v>0</v>
      </c>
      <c r="REO7" s="240">
        <f>'Inbound SOS &amp; EOD'!RSU29</f>
        <v>0</v>
      </c>
      <c r="REP7" s="240">
        <f>'Inbound SOS &amp; EOD'!RSV29</f>
        <v>0</v>
      </c>
      <c r="REQ7" s="240">
        <f>'Inbound SOS &amp; EOD'!RSW29</f>
        <v>0</v>
      </c>
      <c r="RER7" s="240">
        <f>'Inbound SOS &amp; EOD'!RSX29</f>
        <v>0</v>
      </c>
      <c r="RES7" s="240">
        <f>'Inbound SOS &amp; EOD'!RSY29</f>
        <v>0</v>
      </c>
      <c r="RET7" s="240">
        <f>'Inbound SOS &amp; EOD'!RSZ29</f>
        <v>0</v>
      </c>
      <c r="REU7" s="240">
        <f>'Inbound SOS &amp; EOD'!RTA29</f>
        <v>0</v>
      </c>
      <c r="REV7" s="240">
        <f>'Inbound SOS &amp; EOD'!RTB29</f>
        <v>0</v>
      </c>
      <c r="REW7" s="240">
        <f>'Inbound SOS &amp; EOD'!RTC29</f>
        <v>0</v>
      </c>
      <c r="REX7" s="240">
        <f>'Inbound SOS &amp; EOD'!RTD29</f>
        <v>0</v>
      </c>
      <c r="REY7" s="240">
        <f>'Inbound SOS &amp; EOD'!RTE29</f>
        <v>0</v>
      </c>
      <c r="REZ7" s="240">
        <f>'Inbound SOS &amp; EOD'!RTF29</f>
        <v>0</v>
      </c>
      <c r="RFA7" s="240">
        <f>'Inbound SOS &amp; EOD'!RTG29</f>
        <v>0</v>
      </c>
      <c r="RFB7" s="240">
        <f>'Inbound SOS &amp; EOD'!RTH29</f>
        <v>0</v>
      </c>
      <c r="RFC7" s="240">
        <f>'Inbound SOS &amp; EOD'!RTI29</f>
        <v>0</v>
      </c>
      <c r="RFD7" s="240">
        <f>'Inbound SOS &amp; EOD'!RTJ29</f>
        <v>0</v>
      </c>
      <c r="RFE7" s="240">
        <f>'Inbound SOS &amp; EOD'!RTK29</f>
        <v>0</v>
      </c>
      <c r="RFF7" s="240">
        <f>'Inbound SOS &amp; EOD'!RTL29</f>
        <v>0</v>
      </c>
      <c r="RFG7" s="240">
        <f>'Inbound SOS &amp; EOD'!RTM29</f>
        <v>0</v>
      </c>
      <c r="RFH7" s="240">
        <f>'Inbound SOS &amp; EOD'!RTN29</f>
        <v>0</v>
      </c>
      <c r="RFI7" s="240">
        <f>'Inbound SOS &amp; EOD'!RTO29</f>
        <v>0</v>
      </c>
      <c r="RFJ7" s="240">
        <f>'Inbound SOS &amp; EOD'!RTP29</f>
        <v>0</v>
      </c>
      <c r="RFK7" s="240">
        <f>'Inbound SOS &amp; EOD'!RTQ29</f>
        <v>0</v>
      </c>
      <c r="RFL7" s="240">
        <f>'Inbound SOS &amp; EOD'!RTR29</f>
        <v>0</v>
      </c>
      <c r="RFM7" s="240">
        <f>'Inbound SOS &amp; EOD'!RTS29</f>
        <v>0</v>
      </c>
      <c r="RFN7" s="240">
        <f>'Inbound SOS &amp; EOD'!RTT29</f>
        <v>0</v>
      </c>
      <c r="RFO7" s="240">
        <f>'Inbound SOS &amp; EOD'!RTU29</f>
        <v>0</v>
      </c>
      <c r="RFP7" s="240">
        <f>'Inbound SOS &amp; EOD'!RTV29</f>
        <v>0</v>
      </c>
      <c r="RFQ7" s="240">
        <f>'Inbound SOS &amp; EOD'!RTW29</f>
        <v>0</v>
      </c>
      <c r="RFR7" s="240">
        <f>'Inbound SOS &amp; EOD'!RTX29</f>
        <v>0</v>
      </c>
      <c r="RFS7" s="240">
        <f>'Inbound SOS &amp; EOD'!RTY29</f>
        <v>0</v>
      </c>
      <c r="RFT7" s="240">
        <f>'Inbound SOS &amp; EOD'!RTZ29</f>
        <v>0</v>
      </c>
      <c r="RFU7" s="240">
        <f>'Inbound SOS &amp; EOD'!RUA29</f>
        <v>0</v>
      </c>
      <c r="RFV7" s="240">
        <f>'Inbound SOS &amp; EOD'!RUB29</f>
        <v>0</v>
      </c>
      <c r="RFW7" s="240">
        <f>'Inbound SOS &amp; EOD'!RUC29</f>
        <v>0</v>
      </c>
      <c r="RFX7" s="240">
        <f>'Inbound SOS &amp; EOD'!RUD29</f>
        <v>0</v>
      </c>
      <c r="RFY7" s="240">
        <f>'Inbound SOS &amp; EOD'!RUE29</f>
        <v>0</v>
      </c>
      <c r="RFZ7" s="240">
        <f>'Inbound SOS &amp; EOD'!RUF29</f>
        <v>0</v>
      </c>
      <c r="RGA7" s="240">
        <f>'Inbound SOS &amp; EOD'!RUG29</f>
        <v>0</v>
      </c>
      <c r="RGB7" s="240">
        <f>'Inbound SOS &amp; EOD'!RUH29</f>
        <v>0</v>
      </c>
      <c r="RGC7" s="240">
        <f>'Inbound SOS &amp; EOD'!RUI29</f>
        <v>0</v>
      </c>
      <c r="RGD7" s="240">
        <f>'Inbound SOS &amp; EOD'!RUJ29</f>
        <v>0</v>
      </c>
      <c r="RGE7" s="240">
        <f>'Inbound SOS &amp; EOD'!RUK29</f>
        <v>0</v>
      </c>
      <c r="RGF7" s="240">
        <f>'Inbound SOS &amp; EOD'!RUL29</f>
        <v>0</v>
      </c>
      <c r="RGG7" s="240">
        <f>'Inbound SOS &amp; EOD'!RUM29</f>
        <v>0</v>
      </c>
      <c r="RGH7" s="240">
        <f>'Inbound SOS &amp; EOD'!RUN29</f>
        <v>0</v>
      </c>
      <c r="RGI7" s="240">
        <f>'Inbound SOS &amp; EOD'!RUO29</f>
        <v>0</v>
      </c>
      <c r="RGJ7" s="240">
        <f>'Inbound SOS &amp; EOD'!RUP29</f>
        <v>0</v>
      </c>
      <c r="RGK7" s="240">
        <f>'Inbound SOS &amp; EOD'!RUQ29</f>
        <v>0</v>
      </c>
      <c r="RGL7" s="240">
        <f>'Inbound SOS &amp; EOD'!RUR29</f>
        <v>0</v>
      </c>
      <c r="RGM7" s="240">
        <f>'Inbound SOS &amp; EOD'!RUS29</f>
        <v>0</v>
      </c>
      <c r="RGN7" s="240">
        <f>'Inbound SOS &amp; EOD'!RUT29</f>
        <v>0</v>
      </c>
      <c r="RGO7" s="240">
        <f>'Inbound SOS &amp; EOD'!RUU29</f>
        <v>0</v>
      </c>
      <c r="RGP7" s="240">
        <f>'Inbound SOS &amp; EOD'!RUV29</f>
        <v>0</v>
      </c>
      <c r="RGQ7" s="240">
        <f>'Inbound SOS &amp; EOD'!RUW29</f>
        <v>0</v>
      </c>
      <c r="RGR7" s="240">
        <f>'Inbound SOS &amp; EOD'!RUX29</f>
        <v>0</v>
      </c>
      <c r="RGS7" s="240">
        <f>'Inbound SOS &amp; EOD'!RUY29</f>
        <v>0</v>
      </c>
      <c r="RGT7" s="240">
        <f>'Inbound SOS &amp; EOD'!RUZ29</f>
        <v>0</v>
      </c>
      <c r="RGU7" s="240">
        <f>'Inbound SOS &amp; EOD'!RVA29</f>
        <v>0</v>
      </c>
      <c r="RGV7" s="240">
        <f>'Inbound SOS &amp; EOD'!RVB29</f>
        <v>0</v>
      </c>
      <c r="RGW7" s="240">
        <f>'Inbound SOS &amp; EOD'!RVC29</f>
        <v>0</v>
      </c>
      <c r="RGX7" s="240">
        <f>'Inbound SOS &amp; EOD'!RVD29</f>
        <v>0</v>
      </c>
      <c r="RGY7" s="240">
        <f>'Inbound SOS &amp; EOD'!RVE29</f>
        <v>0</v>
      </c>
      <c r="RGZ7" s="240">
        <f>'Inbound SOS &amp; EOD'!RVF29</f>
        <v>0</v>
      </c>
      <c r="RHA7" s="240">
        <f>'Inbound SOS &amp; EOD'!RVG29</f>
        <v>0</v>
      </c>
      <c r="RHB7" s="240">
        <f>'Inbound SOS &amp; EOD'!RVH29</f>
        <v>0</v>
      </c>
      <c r="RHC7" s="240">
        <f>'Inbound SOS &amp; EOD'!RVI29</f>
        <v>0</v>
      </c>
      <c r="RHD7" s="240">
        <f>'Inbound SOS &amp; EOD'!RVJ29</f>
        <v>0</v>
      </c>
      <c r="RHE7" s="240">
        <f>'Inbound SOS &amp; EOD'!RVK29</f>
        <v>0</v>
      </c>
      <c r="RHF7" s="240">
        <f>'Inbound SOS &amp; EOD'!RVL29</f>
        <v>0</v>
      </c>
      <c r="RHG7" s="240">
        <f>'Inbound SOS &amp; EOD'!RVM29</f>
        <v>0</v>
      </c>
      <c r="RHH7" s="240">
        <f>'Inbound SOS &amp; EOD'!RVN29</f>
        <v>0</v>
      </c>
      <c r="RHI7" s="240">
        <f>'Inbound SOS &amp; EOD'!RVO29</f>
        <v>0</v>
      </c>
      <c r="RHJ7" s="240">
        <f>'Inbound SOS &amp; EOD'!RVP29</f>
        <v>0</v>
      </c>
      <c r="RHK7" s="240">
        <f>'Inbound SOS &amp; EOD'!RVQ29</f>
        <v>0</v>
      </c>
      <c r="RHL7" s="240">
        <f>'Inbound SOS &amp; EOD'!RVR29</f>
        <v>0</v>
      </c>
      <c r="RHM7" s="240">
        <f>'Inbound SOS &amp; EOD'!RVS29</f>
        <v>0</v>
      </c>
      <c r="RHN7" s="240">
        <f>'Inbound SOS &amp; EOD'!RVT29</f>
        <v>0</v>
      </c>
      <c r="RHO7" s="240">
        <f>'Inbound SOS &amp; EOD'!RVU29</f>
        <v>0</v>
      </c>
      <c r="RHP7" s="240">
        <f>'Inbound SOS &amp; EOD'!RVV29</f>
        <v>0</v>
      </c>
      <c r="RHQ7" s="240">
        <f>'Inbound SOS &amp; EOD'!RVW29</f>
        <v>0</v>
      </c>
      <c r="RHR7" s="240">
        <f>'Inbound SOS &amp; EOD'!RVX29</f>
        <v>0</v>
      </c>
      <c r="RHS7" s="240">
        <f>'Inbound SOS &amp; EOD'!RVY29</f>
        <v>0</v>
      </c>
      <c r="RHT7" s="240">
        <f>'Inbound SOS &amp; EOD'!RVZ29</f>
        <v>0</v>
      </c>
      <c r="RHU7" s="240">
        <f>'Inbound SOS &amp; EOD'!RWA29</f>
        <v>0</v>
      </c>
      <c r="RHV7" s="240">
        <f>'Inbound SOS &amp; EOD'!RWB29</f>
        <v>0</v>
      </c>
      <c r="RHW7" s="240">
        <f>'Inbound SOS &amp; EOD'!RWC29</f>
        <v>0</v>
      </c>
      <c r="RHX7" s="240">
        <f>'Inbound SOS &amp; EOD'!RWD29</f>
        <v>0</v>
      </c>
      <c r="RHY7" s="240">
        <f>'Inbound SOS &amp; EOD'!RWE29</f>
        <v>0</v>
      </c>
      <c r="RHZ7" s="240">
        <f>'Inbound SOS &amp; EOD'!RWF29</f>
        <v>0</v>
      </c>
      <c r="RIA7" s="240">
        <f>'Inbound SOS &amp; EOD'!RWG29</f>
        <v>0</v>
      </c>
      <c r="RIB7" s="240">
        <f>'Inbound SOS &amp; EOD'!RWH29</f>
        <v>0</v>
      </c>
      <c r="RIC7" s="240">
        <f>'Inbound SOS &amp; EOD'!RWI29</f>
        <v>0</v>
      </c>
      <c r="RID7" s="240">
        <f>'Inbound SOS &amp; EOD'!RWJ29</f>
        <v>0</v>
      </c>
      <c r="RIE7" s="240">
        <f>'Inbound SOS &amp; EOD'!RWK29</f>
        <v>0</v>
      </c>
      <c r="RIF7" s="240">
        <f>'Inbound SOS &amp; EOD'!RWL29</f>
        <v>0</v>
      </c>
      <c r="RIG7" s="240">
        <f>'Inbound SOS &amp; EOD'!RWM29</f>
        <v>0</v>
      </c>
      <c r="RIH7" s="240">
        <f>'Inbound SOS &amp; EOD'!RWN29</f>
        <v>0</v>
      </c>
      <c r="RII7" s="240">
        <f>'Inbound SOS &amp; EOD'!RWO29</f>
        <v>0</v>
      </c>
      <c r="RIJ7" s="240">
        <f>'Inbound SOS &amp; EOD'!RWP29</f>
        <v>0</v>
      </c>
      <c r="RIK7" s="240">
        <f>'Inbound SOS &amp; EOD'!RWQ29</f>
        <v>0</v>
      </c>
      <c r="RIL7" s="240">
        <f>'Inbound SOS &amp; EOD'!RWR29</f>
        <v>0</v>
      </c>
      <c r="RIM7" s="240">
        <f>'Inbound SOS &amp; EOD'!RWS29</f>
        <v>0</v>
      </c>
      <c r="RIN7" s="240">
        <f>'Inbound SOS &amp; EOD'!RWT29</f>
        <v>0</v>
      </c>
      <c r="RIO7" s="240">
        <f>'Inbound SOS &amp; EOD'!RWU29</f>
        <v>0</v>
      </c>
      <c r="RIP7" s="240">
        <f>'Inbound SOS &amp; EOD'!RWV29</f>
        <v>0</v>
      </c>
      <c r="RIQ7" s="240">
        <f>'Inbound SOS &amp; EOD'!RWW29</f>
        <v>0</v>
      </c>
      <c r="RIR7" s="240">
        <f>'Inbound SOS &amp; EOD'!RWX29</f>
        <v>0</v>
      </c>
      <c r="RIS7" s="240">
        <f>'Inbound SOS &amp; EOD'!RWY29</f>
        <v>0</v>
      </c>
      <c r="RIT7" s="240">
        <f>'Inbound SOS &amp; EOD'!RWZ29</f>
        <v>0</v>
      </c>
      <c r="RIU7" s="240">
        <f>'Inbound SOS &amp; EOD'!RXA29</f>
        <v>0</v>
      </c>
      <c r="RIV7" s="240">
        <f>'Inbound SOS &amp; EOD'!RXB29</f>
        <v>0</v>
      </c>
      <c r="RIW7" s="240">
        <f>'Inbound SOS &amp; EOD'!RXC29</f>
        <v>0</v>
      </c>
      <c r="RIX7" s="240">
        <f>'Inbound SOS &amp; EOD'!RXD29</f>
        <v>0</v>
      </c>
      <c r="RIY7" s="240">
        <f>'Inbound SOS &amp; EOD'!RXE29</f>
        <v>0</v>
      </c>
      <c r="RIZ7" s="240">
        <f>'Inbound SOS &amp; EOD'!RXF29</f>
        <v>0</v>
      </c>
      <c r="RJA7" s="240">
        <f>'Inbound SOS &amp; EOD'!RXG29</f>
        <v>0</v>
      </c>
      <c r="RJB7" s="240">
        <f>'Inbound SOS &amp; EOD'!RXH29</f>
        <v>0</v>
      </c>
      <c r="RJC7" s="240">
        <f>'Inbound SOS &amp; EOD'!RXI29</f>
        <v>0</v>
      </c>
      <c r="RJD7" s="240">
        <f>'Inbound SOS &amp; EOD'!RXJ29</f>
        <v>0</v>
      </c>
      <c r="RJE7" s="240">
        <f>'Inbound SOS &amp; EOD'!RXK29</f>
        <v>0</v>
      </c>
      <c r="RJF7" s="240">
        <f>'Inbound SOS &amp; EOD'!RXL29</f>
        <v>0</v>
      </c>
      <c r="RJG7" s="240">
        <f>'Inbound SOS &amp; EOD'!RXM29</f>
        <v>0</v>
      </c>
      <c r="RJH7" s="240">
        <f>'Inbound SOS &amp; EOD'!RXN29</f>
        <v>0</v>
      </c>
      <c r="RJI7" s="240">
        <f>'Inbound SOS &amp; EOD'!RXO29</f>
        <v>0</v>
      </c>
      <c r="RJJ7" s="240">
        <f>'Inbound SOS &amp; EOD'!RXP29</f>
        <v>0</v>
      </c>
      <c r="RJK7" s="240">
        <f>'Inbound SOS &amp; EOD'!RXQ29</f>
        <v>0</v>
      </c>
      <c r="RJL7" s="240">
        <f>'Inbound SOS &amp; EOD'!RXR29</f>
        <v>0</v>
      </c>
      <c r="RJM7" s="240">
        <f>'Inbound SOS &amp; EOD'!RXS29</f>
        <v>0</v>
      </c>
      <c r="RJN7" s="240">
        <f>'Inbound SOS &amp; EOD'!RXT29</f>
        <v>0</v>
      </c>
      <c r="RJO7" s="240">
        <f>'Inbound SOS &amp; EOD'!RXU29</f>
        <v>0</v>
      </c>
      <c r="RJP7" s="240">
        <f>'Inbound SOS &amp; EOD'!RXV29</f>
        <v>0</v>
      </c>
      <c r="RJQ7" s="240">
        <f>'Inbound SOS &amp; EOD'!RXW29</f>
        <v>0</v>
      </c>
      <c r="RJR7" s="240">
        <f>'Inbound SOS &amp; EOD'!RXX29</f>
        <v>0</v>
      </c>
      <c r="RJS7" s="240">
        <f>'Inbound SOS &amp; EOD'!RXY29</f>
        <v>0</v>
      </c>
      <c r="RJT7" s="240">
        <f>'Inbound SOS &amp; EOD'!RXZ29</f>
        <v>0</v>
      </c>
      <c r="RJU7" s="240">
        <f>'Inbound SOS &amp; EOD'!RYA29</f>
        <v>0</v>
      </c>
      <c r="RJV7" s="240">
        <f>'Inbound SOS &amp; EOD'!RYB29</f>
        <v>0</v>
      </c>
      <c r="RJW7" s="240">
        <f>'Inbound SOS &amp; EOD'!RYC29</f>
        <v>0</v>
      </c>
      <c r="RJX7" s="240">
        <f>'Inbound SOS &amp; EOD'!RYD29</f>
        <v>0</v>
      </c>
      <c r="RJY7" s="240">
        <f>'Inbound SOS &amp; EOD'!RYE29</f>
        <v>0</v>
      </c>
      <c r="RJZ7" s="240">
        <f>'Inbound SOS &amp; EOD'!RYF29</f>
        <v>0</v>
      </c>
      <c r="RKA7" s="240">
        <f>'Inbound SOS &amp; EOD'!RYG29</f>
        <v>0</v>
      </c>
      <c r="RKB7" s="240">
        <f>'Inbound SOS &amp; EOD'!RYH29</f>
        <v>0</v>
      </c>
      <c r="RKC7" s="240">
        <f>'Inbound SOS &amp; EOD'!RYI29</f>
        <v>0</v>
      </c>
      <c r="RKD7" s="240">
        <f>'Inbound SOS &amp; EOD'!RYJ29</f>
        <v>0</v>
      </c>
      <c r="RKE7" s="240">
        <f>'Inbound SOS &amp; EOD'!RYK29</f>
        <v>0</v>
      </c>
      <c r="RKF7" s="240">
        <f>'Inbound SOS &amp; EOD'!RYL29</f>
        <v>0</v>
      </c>
      <c r="RKG7" s="240">
        <f>'Inbound SOS &amp; EOD'!RYM29</f>
        <v>0</v>
      </c>
      <c r="RKH7" s="240">
        <f>'Inbound SOS &amp; EOD'!RYN29</f>
        <v>0</v>
      </c>
      <c r="RKI7" s="240">
        <f>'Inbound SOS &amp; EOD'!RYO29</f>
        <v>0</v>
      </c>
      <c r="RKJ7" s="240">
        <f>'Inbound SOS &amp; EOD'!RYP29</f>
        <v>0</v>
      </c>
      <c r="RKK7" s="240">
        <f>'Inbound SOS &amp; EOD'!RYQ29</f>
        <v>0</v>
      </c>
      <c r="RKL7" s="240">
        <f>'Inbound SOS &amp; EOD'!RYR29</f>
        <v>0</v>
      </c>
      <c r="RKM7" s="240">
        <f>'Inbound SOS &amp; EOD'!RYS29</f>
        <v>0</v>
      </c>
      <c r="RKN7" s="240">
        <f>'Inbound SOS &amp; EOD'!RYT29</f>
        <v>0</v>
      </c>
      <c r="RKO7" s="240">
        <f>'Inbound SOS &amp; EOD'!RYU29</f>
        <v>0</v>
      </c>
      <c r="RKP7" s="240">
        <f>'Inbound SOS &amp; EOD'!RYV29</f>
        <v>0</v>
      </c>
      <c r="RKQ7" s="240">
        <f>'Inbound SOS &amp; EOD'!RYW29</f>
        <v>0</v>
      </c>
      <c r="RKR7" s="240">
        <f>'Inbound SOS &amp; EOD'!RYX29</f>
        <v>0</v>
      </c>
      <c r="RKS7" s="240">
        <f>'Inbound SOS &amp; EOD'!RYY29</f>
        <v>0</v>
      </c>
      <c r="RKT7" s="240">
        <f>'Inbound SOS &amp; EOD'!RYZ29</f>
        <v>0</v>
      </c>
      <c r="RKU7" s="240">
        <f>'Inbound SOS &amp; EOD'!RZA29</f>
        <v>0</v>
      </c>
      <c r="RKV7" s="240">
        <f>'Inbound SOS &amp; EOD'!RZB29</f>
        <v>0</v>
      </c>
      <c r="RKW7" s="240">
        <f>'Inbound SOS &amp; EOD'!RZC29</f>
        <v>0</v>
      </c>
      <c r="RKX7" s="240">
        <f>'Inbound SOS &amp; EOD'!RZD29</f>
        <v>0</v>
      </c>
      <c r="RKY7" s="240">
        <f>'Inbound SOS &amp; EOD'!RZE29</f>
        <v>0</v>
      </c>
      <c r="RKZ7" s="240">
        <f>'Inbound SOS &amp; EOD'!RZF29</f>
        <v>0</v>
      </c>
      <c r="RLA7" s="240">
        <f>'Inbound SOS &amp; EOD'!RZG29</f>
        <v>0</v>
      </c>
      <c r="RLB7" s="240">
        <f>'Inbound SOS &amp; EOD'!RZH29</f>
        <v>0</v>
      </c>
      <c r="RLC7" s="240">
        <f>'Inbound SOS &amp; EOD'!RZI29</f>
        <v>0</v>
      </c>
      <c r="RLD7" s="240">
        <f>'Inbound SOS &amp; EOD'!RZJ29</f>
        <v>0</v>
      </c>
      <c r="RLE7" s="240">
        <f>'Inbound SOS &amp; EOD'!RZK29</f>
        <v>0</v>
      </c>
      <c r="RLF7" s="240">
        <f>'Inbound SOS &amp; EOD'!RZL29</f>
        <v>0</v>
      </c>
      <c r="RLG7" s="240">
        <f>'Inbound SOS &amp; EOD'!RZM29</f>
        <v>0</v>
      </c>
      <c r="RLH7" s="240">
        <f>'Inbound SOS &amp; EOD'!RZN29</f>
        <v>0</v>
      </c>
      <c r="RLI7" s="240">
        <f>'Inbound SOS &amp; EOD'!RZO29</f>
        <v>0</v>
      </c>
      <c r="RLJ7" s="240">
        <f>'Inbound SOS &amp; EOD'!RZP29</f>
        <v>0</v>
      </c>
      <c r="RLK7" s="240">
        <f>'Inbound SOS &amp; EOD'!RZQ29</f>
        <v>0</v>
      </c>
      <c r="RLL7" s="240">
        <f>'Inbound SOS &amp; EOD'!RZR29</f>
        <v>0</v>
      </c>
      <c r="RLM7" s="240">
        <f>'Inbound SOS &amp; EOD'!RZS29</f>
        <v>0</v>
      </c>
      <c r="RLN7" s="240">
        <f>'Inbound SOS &amp; EOD'!RZT29</f>
        <v>0</v>
      </c>
      <c r="RLO7" s="240">
        <f>'Inbound SOS &amp; EOD'!RZU29</f>
        <v>0</v>
      </c>
      <c r="RLP7" s="240">
        <f>'Inbound SOS &amp; EOD'!RZV29</f>
        <v>0</v>
      </c>
      <c r="RLQ7" s="240">
        <f>'Inbound SOS &amp; EOD'!RZW29</f>
        <v>0</v>
      </c>
      <c r="RLR7" s="240">
        <f>'Inbound SOS &amp; EOD'!RZX29</f>
        <v>0</v>
      </c>
      <c r="RLS7" s="240">
        <f>'Inbound SOS &amp; EOD'!RZY29</f>
        <v>0</v>
      </c>
      <c r="RLT7" s="240">
        <f>'Inbound SOS &amp; EOD'!RZZ29</f>
        <v>0</v>
      </c>
      <c r="RLU7" s="240">
        <f>'Inbound SOS &amp; EOD'!SAA29</f>
        <v>0</v>
      </c>
      <c r="RLV7" s="240">
        <f>'Inbound SOS &amp; EOD'!SAB29</f>
        <v>0</v>
      </c>
      <c r="RLW7" s="240">
        <f>'Inbound SOS &amp; EOD'!SAC29</f>
        <v>0</v>
      </c>
      <c r="RLX7" s="240">
        <f>'Inbound SOS &amp; EOD'!SAD29</f>
        <v>0</v>
      </c>
      <c r="RLY7" s="240">
        <f>'Inbound SOS &amp; EOD'!SAE29</f>
        <v>0</v>
      </c>
      <c r="RLZ7" s="240">
        <f>'Inbound SOS &amp; EOD'!SAF29</f>
        <v>0</v>
      </c>
      <c r="RMA7" s="240">
        <f>'Inbound SOS &amp; EOD'!SAG29</f>
        <v>0</v>
      </c>
      <c r="RMB7" s="240">
        <f>'Inbound SOS &amp; EOD'!SAH29</f>
        <v>0</v>
      </c>
      <c r="RMC7" s="240">
        <f>'Inbound SOS &amp; EOD'!SAI29</f>
        <v>0</v>
      </c>
      <c r="RMD7" s="240">
        <f>'Inbound SOS &amp; EOD'!SAJ29</f>
        <v>0</v>
      </c>
      <c r="RME7" s="240">
        <f>'Inbound SOS &amp; EOD'!SAK29</f>
        <v>0</v>
      </c>
      <c r="RMF7" s="240">
        <f>'Inbound SOS &amp; EOD'!SAL29</f>
        <v>0</v>
      </c>
      <c r="RMG7" s="240">
        <f>'Inbound SOS &amp; EOD'!SAM29</f>
        <v>0</v>
      </c>
      <c r="RMH7" s="240">
        <f>'Inbound SOS &amp; EOD'!SAN29</f>
        <v>0</v>
      </c>
      <c r="RMI7" s="240">
        <f>'Inbound SOS &amp; EOD'!SAO29</f>
        <v>0</v>
      </c>
      <c r="RMJ7" s="240">
        <f>'Inbound SOS &amp; EOD'!SAP29</f>
        <v>0</v>
      </c>
      <c r="RMK7" s="240">
        <f>'Inbound SOS &amp; EOD'!SAQ29</f>
        <v>0</v>
      </c>
      <c r="RML7" s="240">
        <f>'Inbound SOS &amp; EOD'!SAR29</f>
        <v>0</v>
      </c>
      <c r="RMM7" s="240">
        <f>'Inbound SOS &amp; EOD'!SAS29</f>
        <v>0</v>
      </c>
      <c r="RMN7" s="240">
        <f>'Inbound SOS &amp; EOD'!SAT29</f>
        <v>0</v>
      </c>
      <c r="RMO7" s="240">
        <f>'Inbound SOS &amp; EOD'!SAU29</f>
        <v>0</v>
      </c>
      <c r="RMP7" s="240">
        <f>'Inbound SOS &amp; EOD'!SAV29</f>
        <v>0</v>
      </c>
      <c r="RMQ7" s="240">
        <f>'Inbound SOS &amp; EOD'!SAW29</f>
        <v>0</v>
      </c>
      <c r="RMR7" s="240">
        <f>'Inbound SOS &amp; EOD'!SAX29</f>
        <v>0</v>
      </c>
      <c r="RMS7" s="240">
        <f>'Inbound SOS &amp; EOD'!SAY29</f>
        <v>0</v>
      </c>
      <c r="RMT7" s="240">
        <f>'Inbound SOS &amp; EOD'!SAZ29</f>
        <v>0</v>
      </c>
      <c r="RMU7" s="240">
        <f>'Inbound SOS &amp; EOD'!SBA29</f>
        <v>0</v>
      </c>
      <c r="RMV7" s="240">
        <f>'Inbound SOS &amp; EOD'!SBB29</f>
        <v>0</v>
      </c>
      <c r="RMW7" s="240">
        <f>'Inbound SOS &amp; EOD'!SBC29</f>
        <v>0</v>
      </c>
      <c r="RMX7" s="240">
        <f>'Inbound SOS &amp; EOD'!SBD29</f>
        <v>0</v>
      </c>
      <c r="RMY7" s="240">
        <f>'Inbound SOS &amp; EOD'!SBE29</f>
        <v>0</v>
      </c>
      <c r="RMZ7" s="240">
        <f>'Inbound SOS &amp; EOD'!SBF29</f>
        <v>0</v>
      </c>
      <c r="RNA7" s="240">
        <f>'Inbound SOS &amp; EOD'!SBG29</f>
        <v>0</v>
      </c>
      <c r="RNB7" s="240">
        <f>'Inbound SOS &amp; EOD'!SBH29</f>
        <v>0</v>
      </c>
      <c r="RNC7" s="240">
        <f>'Inbound SOS &amp; EOD'!SBI29</f>
        <v>0</v>
      </c>
      <c r="RND7" s="240">
        <f>'Inbound SOS &amp; EOD'!SBJ29</f>
        <v>0</v>
      </c>
      <c r="RNE7" s="240">
        <f>'Inbound SOS &amp; EOD'!SBK29</f>
        <v>0</v>
      </c>
      <c r="RNF7" s="240">
        <f>'Inbound SOS &amp; EOD'!SBL29</f>
        <v>0</v>
      </c>
      <c r="RNG7" s="240">
        <f>'Inbound SOS &amp; EOD'!SBM29</f>
        <v>0</v>
      </c>
      <c r="RNH7" s="240">
        <f>'Inbound SOS &amp; EOD'!SBN29</f>
        <v>0</v>
      </c>
      <c r="RNI7" s="240">
        <f>'Inbound SOS &amp; EOD'!SBO29</f>
        <v>0</v>
      </c>
      <c r="RNJ7" s="240">
        <f>'Inbound SOS &amp; EOD'!SBP29</f>
        <v>0</v>
      </c>
      <c r="RNK7" s="240">
        <f>'Inbound SOS &amp; EOD'!SBQ29</f>
        <v>0</v>
      </c>
      <c r="RNL7" s="240">
        <f>'Inbound SOS &amp; EOD'!SBR29</f>
        <v>0</v>
      </c>
      <c r="RNM7" s="240">
        <f>'Inbound SOS &amp; EOD'!SBS29</f>
        <v>0</v>
      </c>
      <c r="RNN7" s="240">
        <f>'Inbound SOS &amp; EOD'!SBT29</f>
        <v>0</v>
      </c>
      <c r="RNO7" s="240">
        <f>'Inbound SOS &amp; EOD'!SBU29</f>
        <v>0</v>
      </c>
      <c r="RNP7" s="240">
        <f>'Inbound SOS &amp; EOD'!SBV29</f>
        <v>0</v>
      </c>
      <c r="RNQ7" s="240">
        <f>'Inbound SOS &amp; EOD'!SBW29</f>
        <v>0</v>
      </c>
      <c r="RNR7" s="240">
        <f>'Inbound SOS &amp; EOD'!SBX29</f>
        <v>0</v>
      </c>
      <c r="RNS7" s="240">
        <f>'Inbound SOS &amp; EOD'!SBY29</f>
        <v>0</v>
      </c>
      <c r="RNT7" s="240">
        <f>'Inbound SOS &amp; EOD'!SBZ29</f>
        <v>0</v>
      </c>
      <c r="RNU7" s="240">
        <f>'Inbound SOS &amp; EOD'!SCA29</f>
        <v>0</v>
      </c>
      <c r="RNV7" s="240">
        <f>'Inbound SOS &amp; EOD'!SCB29</f>
        <v>0</v>
      </c>
      <c r="RNW7" s="240">
        <f>'Inbound SOS &amp; EOD'!SCC29</f>
        <v>0</v>
      </c>
      <c r="RNX7" s="240">
        <f>'Inbound SOS &amp; EOD'!SCD29</f>
        <v>0</v>
      </c>
      <c r="RNY7" s="240">
        <f>'Inbound SOS &amp; EOD'!SCE29</f>
        <v>0</v>
      </c>
      <c r="RNZ7" s="240">
        <f>'Inbound SOS &amp; EOD'!SCF29</f>
        <v>0</v>
      </c>
      <c r="ROA7" s="240">
        <f>'Inbound SOS &amp; EOD'!SCG29</f>
        <v>0</v>
      </c>
      <c r="ROB7" s="240">
        <f>'Inbound SOS &amp; EOD'!SCH29</f>
        <v>0</v>
      </c>
      <c r="ROC7" s="240">
        <f>'Inbound SOS &amp; EOD'!SCI29</f>
        <v>0</v>
      </c>
      <c r="ROD7" s="240">
        <f>'Inbound SOS &amp; EOD'!SCJ29</f>
        <v>0</v>
      </c>
      <c r="ROE7" s="240">
        <f>'Inbound SOS &amp; EOD'!SCK29</f>
        <v>0</v>
      </c>
      <c r="ROF7" s="240">
        <f>'Inbound SOS &amp; EOD'!SCL29</f>
        <v>0</v>
      </c>
      <c r="ROG7" s="240">
        <f>'Inbound SOS &amp; EOD'!SCM29</f>
        <v>0</v>
      </c>
      <c r="ROH7" s="240">
        <f>'Inbound SOS &amp; EOD'!SCN29</f>
        <v>0</v>
      </c>
      <c r="ROI7" s="240">
        <f>'Inbound SOS &amp; EOD'!SCO29</f>
        <v>0</v>
      </c>
      <c r="ROJ7" s="240">
        <f>'Inbound SOS &amp; EOD'!SCP29</f>
        <v>0</v>
      </c>
      <c r="ROK7" s="240">
        <f>'Inbound SOS &amp; EOD'!SCQ29</f>
        <v>0</v>
      </c>
      <c r="ROL7" s="240">
        <f>'Inbound SOS &amp; EOD'!SCR29</f>
        <v>0</v>
      </c>
      <c r="ROM7" s="240">
        <f>'Inbound SOS &amp; EOD'!SCS29</f>
        <v>0</v>
      </c>
      <c r="RON7" s="240">
        <f>'Inbound SOS &amp; EOD'!SCT29</f>
        <v>0</v>
      </c>
      <c r="ROO7" s="240">
        <f>'Inbound SOS &amp; EOD'!SCU29</f>
        <v>0</v>
      </c>
      <c r="ROP7" s="240">
        <f>'Inbound SOS &amp; EOD'!SCV29</f>
        <v>0</v>
      </c>
      <c r="ROQ7" s="240">
        <f>'Inbound SOS &amp; EOD'!SCW29</f>
        <v>0</v>
      </c>
      <c r="ROR7" s="240">
        <f>'Inbound SOS &amp; EOD'!SCX29</f>
        <v>0</v>
      </c>
      <c r="ROS7" s="240">
        <f>'Inbound SOS &amp; EOD'!SCY29</f>
        <v>0</v>
      </c>
      <c r="ROT7" s="240">
        <f>'Inbound SOS &amp; EOD'!SCZ29</f>
        <v>0</v>
      </c>
      <c r="ROU7" s="240">
        <f>'Inbound SOS &amp; EOD'!SDA29</f>
        <v>0</v>
      </c>
      <c r="ROV7" s="240">
        <f>'Inbound SOS &amp; EOD'!SDB29</f>
        <v>0</v>
      </c>
      <c r="ROW7" s="240">
        <f>'Inbound SOS &amp; EOD'!SDC29</f>
        <v>0</v>
      </c>
      <c r="ROX7" s="240">
        <f>'Inbound SOS &amp; EOD'!SDD29</f>
        <v>0</v>
      </c>
      <c r="ROY7" s="240">
        <f>'Inbound SOS &amp; EOD'!SDE29</f>
        <v>0</v>
      </c>
      <c r="ROZ7" s="240">
        <f>'Inbound SOS &amp; EOD'!SDF29</f>
        <v>0</v>
      </c>
      <c r="RPA7" s="240">
        <f>'Inbound SOS &amp; EOD'!SDG29</f>
        <v>0</v>
      </c>
      <c r="RPB7" s="240">
        <f>'Inbound SOS &amp; EOD'!SDH29</f>
        <v>0</v>
      </c>
      <c r="RPC7" s="240">
        <f>'Inbound SOS &amp; EOD'!SDI29</f>
        <v>0</v>
      </c>
      <c r="RPD7" s="240">
        <f>'Inbound SOS &amp; EOD'!SDJ29</f>
        <v>0</v>
      </c>
      <c r="RPE7" s="240">
        <f>'Inbound SOS &amp; EOD'!SDK29</f>
        <v>0</v>
      </c>
      <c r="RPF7" s="240">
        <f>'Inbound SOS &amp; EOD'!SDL29</f>
        <v>0</v>
      </c>
      <c r="RPG7" s="240">
        <f>'Inbound SOS &amp; EOD'!SDM29</f>
        <v>0</v>
      </c>
      <c r="RPH7" s="240">
        <f>'Inbound SOS &amp; EOD'!SDN29</f>
        <v>0</v>
      </c>
      <c r="RPI7" s="240">
        <f>'Inbound SOS &amp; EOD'!SDO29</f>
        <v>0</v>
      </c>
      <c r="RPJ7" s="240">
        <f>'Inbound SOS &amp; EOD'!SDP29</f>
        <v>0</v>
      </c>
      <c r="RPK7" s="240">
        <f>'Inbound SOS &amp; EOD'!SDQ29</f>
        <v>0</v>
      </c>
      <c r="RPL7" s="240">
        <f>'Inbound SOS &amp; EOD'!SDR29</f>
        <v>0</v>
      </c>
      <c r="RPM7" s="240">
        <f>'Inbound SOS &amp; EOD'!SDS29</f>
        <v>0</v>
      </c>
      <c r="RPN7" s="240">
        <f>'Inbound SOS &amp; EOD'!SDT29</f>
        <v>0</v>
      </c>
      <c r="RPO7" s="240">
        <f>'Inbound SOS &amp; EOD'!SDU29</f>
        <v>0</v>
      </c>
      <c r="RPP7" s="240">
        <f>'Inbound SOS &amp; EOD'!SDV29</f>
        <v>0</v>
      </c>
      <c r="RPQ7" s="240">
        <f>'Inbound SOS &amp; EOD'!SDW29</f>
        <v>0</v>
      </c>
      <c r="RPR7" s="240">
        <f>'Inbound SOS &amp; EOD'!SDX29</f>
        <v>0</v>
      </c>
      <c r="RPS7" s="240">
        <f>'Inbound SOS &amp; EOD'!SDY29</f>
        <v>0</v>
      </c>
      <c r="RPT7" s="240">
        <f>'Inbound SOS &amp; EOD'!SDZ29</f>
        <v>0</v>
      </c>
      <c r="RPU7" s="240">
        <f>'Inbound SOS &amp; EOD'!SEA29</f>
        <v>0</v>
      </c>
      <c r="RPV7" s="240">
        <f>'Inbound SOS &amp; EOD'!SEB29</f>
        <v>0</v>
      </c>
      <c r="RPW7" s="240">
        <f>'Inbound SOS &amp; EOD'!SEC29</f>
        <v>0</v>
      </c>
      <c r="RPX7" s="240">
        <f>'Inbound SOS &amp; EOD'!SED29</f>
        <v>0</v>
      </c>
      <c r="RPY7" s="240">
        <f>'Inbound SOS &amp; EOD'!SEE29</f>
        <v>0</v>
      </c>
      <c r="RPZ7" s="240">
        <f>'Inbound SOS &amp; EOD'!SEF29</f>
        <v>0</v>
      </c>
      <c r="RQA7" s="240">
        <f>'Inbound SOS &amp; EOD'!SEG29</f>
        <v>0</v>
      </c>
      <c r="RQB7" s="240">
        <f>'Inbound SOS &amp; EOD'!SEH29</f>
        <v>0</v>
      </c>
      <c r="RQC7" s="240">
        <f>'Inbound SOS &amp; EOD'!SEI29</f>
        <v>0</v>
      </c>
      <c r="RQD7" s="240">
        <f>'Inbound SOS &amp; EOD'!SEJ29</f>
        <v>0</v>
      </c>
      <c r="RQE7" s="240">
        <f>'Inbound SOS &amp; EOD'!SEK29</f>
        <v>0</v>
      </c>
      <c r="RQF7" s="240">
        <f>'Inbound SOS &amp; EOD'!SEL29</f>
        <v>0</v>
      </c>
      <c r="RQG7" s="240">
        <f>'Inbound SOS &amp; EOD'!SEM29</f>
        <v>0</v>
      </c>
      <c r="RQH7" s="240">
        <f>'Inbound SOS &amp; EOD'!SEN29</f>
        <v>0</v>
      </c>
      <c r="RQI7" s="240">
        <f>'Inbound SOS &amp; EOD'!SEO29</f>
        <v>0</v>
      </c>
      <c r="RQJ7" s="240">
        <f>'Inbound SOS &amp; EOD'!SEP29</f>
        <v>0</v>
      </c>
      <c r="RQK7" s="240">
        <f>'Inbound SOS &amp; EOD'!SEQ29</f>
        <v>0</v>
      </c>
      <c r="RQL7" s="240">
        <f>'Inbound SOS &amp; EOD'!SER29</f>
        <v>0</v>
      </c>
      <c r="RQM7" s="240">
        <f>'Inbound SOS &amp; EOD'!SES29</f>
        <v>0</v>
      </c>
      <c r="RQN7" s="240">
        <f>'Inbound SOS &amp; EOD'!SET29</f>
        <v>0</v>
      </c>
      <c r="RQO7" s="240">
        <f>'Inbound SOS &amp; EOD'!SEU29</f>
        <v>0</v>
      </c>
      <c r="RQP7" s="240">
        <f>'Inbound SOS &amp; EOD'!SEV29</f>
        <v>0</v>
      </c>
      <c r="RQQ7" s="240">
        <f>'Inbound SOS &amp; EOD'!SEW29</f>
        <v>0</v>
      </c>
      <c r="RQR7" s="240">
        <f>'Inbound SOS &amp; EOD'!SEX29</f>
        <v>0</v>
      </c>
      <c r="RQS7" s="240">
        <f>'Inbound SOS &amp; EOD'!SEY29</f>
        <v>0</v>
      </c>
      <c r="RQT7" s="240">
        <f>'Inbound SOS &amp; EOD'!SEZ29</f>
        <v>0</v>
      </c>
      <c r="RQU7" s="240">
        <f>'Inbound SOS &amp; EOD'!SFA29</f>
        <v>0</v>
      </c>
      <c r="RQV7" s="240">
        <f>'Inbound SOS &amp; EOD'!SFB29</f>
        <v>0</v>
      </c>
      <c r="RQW7" s="240">
        <f>'Inbound SOS &amp; EOD'!SFC29</f>
        <v>0</v>
      </c>
      <c r="RQX7" s="240">
        <f>'Inbound SOS &amp; EOD'!SFD29</f>
        <v>0</v>
      </c>
      <c r="RQY7" s="240">
        <f>'Inbound SOS &amp; EOD'!SFE29</f>
        <v>0</v>
      </c>
      <c r="RQZ7" s="240">
        <f>'Inbound SOS &amp; EOD'!SFF29</f>
        <v>0</v>
      </c>
      <c r="RRA7" s="240">
        <f>'Inbound SOS &amp; EOD'!SFG29</f>
        <v>0</v>
      </c>
      <c r="RRB7" s="240">
        <f>'Inbound SOS &amp; EOD'!SFH29</f>
        <v>0</v>
      </c>
      <c r="RRC7" s="240">
        <f>'Inbound SOS &amp; EOD'!SFI29</f>
        <v>0</v>
      </c>
      <c r="RRD7" s="240">
        <f>'Inbound SOS &amp; EOD'!SFJ29</f>
        <v>0</v>
      </c>
      <c r="RRE7" s="240">
        <f>'Inbound SOS &amp; EOD'!SFK29</f>
        <v>0</v>
      </c>
      <c r="RRF7" s="240">
        <f>'Inbound SOS &amp; EOD'!SFL29</f>
        <v>0</v>
      </c>
      <c r="RRG7" s="240">
        <f>'Inbound SOS &amp; EOD'!SFM29</f>
        <v>0</v>
      </c>
      <c r="RRH7" s="240">
        <f>'Inbound SOS &amp; EOD'!SFN29</f>
        <v>0</v>
      </c>
      <c r="RRI7" s="240">
        <f>'Inbound SOS &amp; EOD'!SFO29</f>
        <v>0</v>
      </c>
      <c r="RRJ7" s="240">
        <f>'Inbound SOS &amp; EOD'!SFP29</f>
        <v>0</v>
      </c>
      <c r="RRK7" s="240">
        <f>'Inbound SOS &amp; EOD'!SFQ29</f>
        <v>0</v>
      </c>
      <c r="RRL7" s="240">
        <f>'Inbound SOS &amp; EOD'!SFR29</f>
        <v>0</v>
      </c>
      <c r="RRM7" s="240">
        <f>'Inbound SOS &amp; EOD'!SFS29</f>
        <v>0</v>
      </c>
      <c r="RRN7" s="240">
        <f>'Inbound SOS &amp; EOD'!SFT29</f>
        <v>0</v>
      </c>
      <c r="RRO7" s="240">
        <f>'Inbound SOS &amp; EOD'!SFU29</f>
        <v>0</v>
      </c>
      <c r="RRP7" s="240">
        <f>'Inbound SOS &amp; EOD'!SFV29</f>
        <v>0</v>
      </c>
      <c r="RRQ7" s="240">
        <f>'Inbound SOS &amp; EOD'!SFW29</f>
        <v>0</v>
      </c>
      <c r="RRR7" s="240">
        <f>'Inbound SOS &amp; EOD'!SFX29</f>
        <v>0</v>
      </c>
      <c r="RRS7" s="240">
        <f>'Inbound SOS &amp; EOD'!SFY29</f>
        <v>0</v>
      </c>
      <c r="RRT7" s="240">
        <f>'Inbound SOS &amp; EOD'!SFZ29</f>
        <v>0</v>
      </c>
      <c r="RRU7" s="240">
        <f>'Inbound SOS &amp; EOD'!SGA29</f>
        <v>0</v>
      </c>
      <c r="RRV7" s="240">
        <f>'Inbound SOS &amp; EOD'!SGB29</f>
        <v>0</v>
      </c>
      <c r="RRW7" s="240">
        <f>'Inbound SOS &amp; EOD'!SGC29</f>
        <v>0</v>
      </c>
      <c r="RRX7" s="240">
        <f>'Inbound SOS &amp; EOD'!SGD29</f>
        <v>0</v>
      </c>
      <c r="RRY7" s="240">
        <f>'Inbound SOS &amp; EOD'!SGE29</f>
        <v>0</v>
      </c>
      <c r="RRZ7" s="240">
        <f>'Inbound SOS &amp; EOD'!SGF29</f>
        <v>0</v>
      </c>
      <c r="RSA7" s="240">
        <f>'Inbound SOS &amp; EOD'!SGG29</f>
        <v>0</v>
      </c>
      <c r="RSB7" s="240">
        <f>'Inbound SOS &amp; EOD'!SGH29</f>
        <v>0</v>
      </c>
      <c r="RSC7" s="240">
        <f>'Inbound SOS &amp; EOD'!SGI29</f>
        <v>0</v>
      </c>
      <c r="RSD7" s="240">
        <f>'Inbound SOS &amp; EOD'!SGJ29</f>
        <v>0</v>
      </c>
      <c r="RSE7" s="240">
        <f>'Inbound SOS &amp; EOD'!SGK29</f>
        <v>0</v>
      </c>
      <c r="RSF7" s="240">
        <f>'Inbound SOS &amp; EOD'!SGL29</f>
        <v>0</v>
      </c>
      <c r="RSG7" s="240">
        <f>'Inbound SOS &amp; EOD'!SGM29</f>
        <v>0</v>
      </c>
      <c r="RSH7" s="240">
        <f>'Inbound SOS &amp; EOD'!SGN29</f>
        <v>0</v>
      </c>
      <c r="RSI7" s="240">
        <f>'Inbound SOS &amp; EOD'!SGO29</f>
        <v>0</v>
      </c>
      <c r="RSJ7" s="240">
        <f>'Inbound SOS &amp; EOD'!SGP29</f>
        <v>0</v>
      </c>
      <c r="RSK7" s="240">
        <f>'Inbound SOS &amp; EOD'!SGQ29</f>
        <v>0</v>
      </c>
      <c r="RSL7" s="240">
        <f>'Inbound SOS &amp; EOD'!SGR29</f>
        <v>0</v>
      </c>
      <c r="RSM7" s="240">
        <f>'Inbound SOS &amp; EOD'!SGS29</f>
        <v>0</v>
      </c>
      <c r="RSN7" s="240">
        <f>'Inbound SOS &amp; EOD'!SGT29</f>
        <v>0</v>
      </c>
      <c r="RSO7" s="240">
        <f>'Inbound SOS &amp; EOD'!SGU29</f>
        <v>0</v>
      </c>
      <c r="RSP7" s="240">
        <f>'Inbound SOS &amp; EOD'!SGV29</f>
        <v>0</v>
      </c>
      <c r="RSQ7" s="240">
        <f>'Inbound SOS &amp; EOD'!SGW29</f>
        <v>0</v>
      </c>
      <c r="RSR7" s="240">
        <f>'Inbound SOS &amp; EOD'!SGX29</f>
        <v>0</v>
      </c>
      <c r="RSS7" s="240">
        <f>'Inbound SOS &amp; EOD'!SGY29</f>
        <v>0</v>
      </c>
      <c r="RST7" s="240">
        <f>'Inbound SOS &amp; EOD'!SGZ29</f>
        <v>0</v>
      </c>
      <c r="RSU7" s="240">
        <f>'Inbound SOS &amp; EOD'!SHA29</f>
        <v>0</v>
      </c>
      <c r="RSV7" s="240">
        <f>'Inbound SOS &amp; EOD'!SHB29</f>
        <v>0</v>
      </c>
      <c r="RSW7" s="240">
        <f>'Inbound SOS &amp; EOD'!SHC29</f>
        <v>0</v>
      </c>
      <c r="RSX7" s="240">
        <f>'Inbound SOS &amp; EOD'!SHD29</f>
        <v>0</v>
      </c>
      <c r="RSY7" s="240">
        <f>'Inbound SOS &amp; EOD'!SHE29</f>
        <v>0</v>
      </c>
      <c r="RSZ7" s="240">
        <f>'Inbound SOS &amp; EOD'!SHF29</f>
        <v>0</v>
      </c>
      <c r="RTA7" s="240">
        <f>'Inbound SOS &amp; EOD'!SHG29</f>
        <v>0</v>
      </c>
      <c r="RTB7" s="240">
        <f>'Inbound SOS &amp; EOD'!SHH29</f>
        <v>0</v>
      </c>
      <c r="RTC7" s="240">
        <f>'Inbound SOS &amp; EOD'!SHI29</f>
        <v>0</v>
      </c>
      <c r="RTD7" s="240">
        <f>'Inbound SOS &amp; EOD'!SHJ29</f>
        <v>0</v>
      </c>
      <c r="RTE7" s="240">
        <f>'Inbound SOS &amp; EOD'!SHK29</f>
        <v>0</v>
      </c>
      <c r="RTF7" s="240">
        <f>'Inbound SOS &amp; EOD'!SHL29</f>
        <v>0</v>
      </c>
      <c r="RTG7" s="240">
        <f>'Inbound SOS &amp; EOD'!SHM29</f>
        <v>0</v>
      </c>
      <c r="RTH7" s="240">
        <f>'Inbound SOS &amp; EOD'!SHN29</f>
        <v>0</v>
      </c>
      <c r="RTI7" s="240">
        <f>'Inbound SOS &amp; EOD'!SHO29</f>
        <v>0</v>
      </c>
      <c r="RTJ7" s="240">
        <f>'Inbound SOS &amp; EOD'!SHP29</f>
        <v>0</v>
      </c>
      <c r="RTK7" s="240">
        <f>'Inbound SOS &amp; EOD'!SHQ29</f>
        <v>0</v>
      </c>
      <c r="RTL7" s="240">
        <f>'Inbound SOS &amp; EOD'!SHR29</f>
        <v>0</v>
      </c>
      <c r="RTM7" s="240">
        <f>'Inbound SOS &amp; EOD'!SHS29</f>
        <v>0</v>
      </c>
      <c r="RTN7" s="240">
        <f>'Inbound SOS &amp; EOD'!SHT29</f>
        <v>0</v>
      </c>
      <c r="RTO7" s="240">
        <f>'Inbound SOS &amp; EOD'!SHU29</f>
        <v>0</v>
      </c>
      <c r="RTP7" s="240">
        <f>'Inbound SOS &amp; EOD'!SHV29</f>
        <v>0</v>
      </c>
      <c r="RTQ7" s="240">
        <f>'Inbound SOS &amp; EOD'!SHW29</f>
        <v>0</v>
      </c>
      <c r="RTR7" s="240">
        <f>'Inbound SOS &amp; EOD'!SHX29</f>
        <v>0</v>
      </c>
      <c r="RTS7" s="240">
        <f>'Inbound SOS &amp; EOD'!SHY29</f>
        <v>0</v>
      </c>
      <c r="RTT7" s="240">
        <f>'Inbound SOS &amp; EOD'!SHZ29</f>
        <v>0</v>
      </c>
      <c r="RTU7" s="240">
        <f>'Inbound SOS &amp; EOD'!SIA29</f>
        <v>0</v>
      </c>
      <c r="RTV7" s="240">
        <f>'Inbound SOS &amp; EOD'!SIB29</f>
        <v>0</v>
      </c>
      <c r="RTW7" s="240">
        <f>'Inbound SOS &amp; EOD'!SIC29</f>
        <v>0</v>
      </c>
      <c r="RTX7" s="240">
        <f>'Inbound SOS &amp; EOD'!SID29</f>
        <v>0</v>
      </c>
      <c r="RTY7" s="240">
        <f>'Inbound SOS &amp; EOD'!SIE29</f>
        <v>0</v>
      </c>
      <c r="RTZ7" s="240">
        <f>'Inbound SOS &amp; EOD'!SIF29</f>
        <v>0</v>
      </c>
      <c r="RUA7" s="240">
        <f>'Inbound SOS &amp; EOD'!SIG29</f>
        <v>0</v>
      </c>
      <c r="RUB7" s="240">
        <f>'Inbound SOS &amp; EOD'!SIH29</f>
        <v>0</v>
      </c>
      <c r="RUC7" s="240">
        <f>'Inbound SOS &amp; EOD'!SII29</f>
        <v>0</v>
      </c>
      <c r="RUD7" s="240">
        <f>'Inbound SOS &amp; EOD'!SIJ29</f>
        <v>0</v>
      </c>
      <c r="RUE7" s="240">
        <f>'Inbound SOS &amp; EOD'!SIK29</f>
        <v>0</v>
      </c>
      <c r="RUF7" s="240">
        <f>'Inbound SOS &amp; EOD'!SIL29</f>
        <v>0</v>
      </c>
      <c r="RUG7" s="240">
        <f>'Inbound SOS &amp; EOD'!SIM29</f>
        <v>0</v>
      </c>
      <c r="RUH7" s="240">
        <f>'Inbound SOS &amp; EOD'!SIN29</f>
        <v>0</v>
      </c>
      <c r="RUI7" s="240">
        <f>'Inbound SOS &amp; EOD'!SIO29</f>
        <v>0</v>
      </c>
      <c r="RUJ7" s="240">
        <f>'Inbound SOS &amp; EOD'!SIP29</f>
        <v>0</v>
      </c>
      <c r="RUK7" s="240">
        <f>'Inbound SOS &amp; EOD'!SIQ29</f>
        <v>0</v>
      </c>
      <c r="RUL7" s="240">
        <f>'Inbound SOS &amp; EOD'!SIR29</f>
        <v>0</v>
      </c>
      <c r="RUM7" s="240">
        <f>'Inbound SOS &amp; EOD'!SIS29</f>
        <v>0</v>
      </c>
      <c r="RUN7" s="240">
        <f>'Inbound SOS &amp; EOD'!SIT29</f>
        <v>0</v>
      </c>
      <c r="RUO7" s="240">
        <f>'Inbound SOS &amp; EOD'!SIU29</f>
        <v>0</v>
      </c>
      <c r="RUP7" s="240">
        <f>'Inbound SOS &amp; EOD'!SIV29</f>
        <v>0</v>
      </c>
      <c r="RUQ7" s="240">
        <f>'Inbound SOS &amp; EOD'!SIW29</f>
        <v>0</v>
      </c>
      <c r="RUR7" s="240">
        <f>'Inbound SOS &amp; EOD'!SIX29</f>
        <v>0</v>
      </c>
      <c r="RUS7" s="240">
        <f>'Inbound SOS &amp; EOD'!SIY29</f>
        <v>0</v>
      </c>
      <c r="RUT7" s="240">
        <f>'Inbound SOS &amp; EOD'!SIZ29</f>
        <v>0</v>
      </c>
      <c r="RUU7" s="240">
        <f>'Inbound SOS &amp; EOD'!SJA29</f>
        <v>0</v>
      </c>
      <c r="RUV7" s="240">
        <f>'Inbound SOS &amp; EOD'!SJB29</f>
        <v>0</v>
      </c>
      <c r="RUW7" s="240">
        <f>'Inbound SOS &amp; EOD'!SJC29</f>
        <v>0</v>
      </c>
      <c r="RUX7" s="240">
        <f>'Inbound SOS &amp; EOD'!SJD29</f>
        <v>0</v>
      </c>
      <c r="RUY7" s="240">
        <f>'Inbound SOS &amp; EOD'!SJE29</f>
        <v>0</v>
      </c>
      <c r="RUZ7" s="240">
        <f>'Inbound SOS &amp; EOD'!SJF29</f>
        <v>0</v>
      </c>
      <c r="RVA7" s="240">
        <f>'Inbound SOS &amp; EOD'!SJG29</f>
        <v>0</v>
      </c>
      <c r="RVB7" s="240">
        <f>'Inbound SOS &amp; EOD'!SJH29</f>
        <v>0</v>
      </c>
      <c r="RVC7" s="240">
        <f>'Inbound SOS &amp; EOD'!SJI29</f>
        <v>0</v>
      </c>
      <c r="RVD7" s="240">
        <f>'Inbound SOS &amp; EOD'!SJJ29</f>
        <v>0</v>
      </c>
      <c r="RVE7" s="240">
        <f>'Inbound SOS &amp; EOD'!SJK29</f>
        <v>0</v>
      </c>
      <c r="RVF7" s="240">
        <f>'Inbound SOS &amp; EOD'!SJL29</f>
        <v>0</v>
      </c>
      <c r="RVG7" s="240">
        <f>'Inbound SOS &amp; EOD'!SJM29</f>
        <v>0</v>
      </c>
      <c r="RVH7" s="240">
        <f>'Inbound SOS &amp; EOD'!SJN29</f>
        <v>0</v>
      </c>
      <c r="RVI7" s="240">
        <f>'Inbound SOS &amp; EOD'!SJO29</f>
        <v>0</v>
      </c>
      <c r="RVJ7" s="240">
        <f>'Inbound SOS &amp; EOD'!SJP29</f>
        <v>0</v>
      </c>
      <c r="RVK7" s="240">
        <f>'Inbound SOS &amp; EOD'!SJQ29</f>
        <v>0</v>
      </c>
      <c r="RVL7" s="240">
        <f>'Inbound SOS &amp; EOD'!SJR29</f>
        <v>0</v>
      </c>
      <c r="RVM7" s="240">
        <f>'Inbound SOS &amp; EOD'!SJS29</f>
        <v>0</v>
      </c>
      <c r="RVN7" s="240">
        <f>'Inbound SOS &amp; EOD'!SJT29</f>
        <v>0</v>
      </c>
      <c r="RVO7" s="240">
        <f>'Inbound SOS &amp; EOD'!SJU29</f>
        <v>0</v>
      </c>
      <c r="RVP7" s="240">
        <f>'Inbound SOS &amp; EOD'!SJV29</f>
        <v>0</v>
      </c>
      <c r="RVQ7" s="240">
        <f>'Inbound SOS &amp; EOD'!SJW29</f>
        <v>0</v>
      </c>
      <c r="RVR7" s="240">
        <f>'Inbound SOS &amp; EOD'!SJX29</f>
        <v>0</v>
      </c>
      <c r="RVS7" s="240">
        <f>'Inbound SOS &amp; EOD'!SJY29</f>
        <v>0</v>
      </c>
      <c r="RVT7" s="240">
        <f>'Inbound SOS &amp; EOD'!SJZ29</f>
        <v>0</v>
      </c>
      <c r="RVU7" s="240">
        <f>'Inbound SOS &amp; EOD'!SKA29</f>
        <v>0</v>
      </c>
      <c r="RVV7" s="240">
        <f>'Inbound SOS &amp; EOD'!SKB29</f>
        <v>0</v>
      </c>
      <c r="RVW7" s="240">
        <f>'Inbound SOS &amp; EOD'!SKC29</f>
        <v>0</v>
      </c>
      <c r="RVX7" s="240">
        <f>'Inbound SOS &amp; EOD'!SKD29</f>
        <v>0</v>
      </c>
      <c r="RVY7" s="240">
        <f>'Inbound SOS &amp; EOD'!SKE29</f>
        <v>0</v>
      </c>
      <c r="RVZ7" s="240">
        <f>'Inbound SOS &amp; EOD'!SKF29</f>
        <v>0</v>
      </c>
      <c r="RWA7" s="240">
        <f>'Inbound SOS &amp; EOD'!SKG29</f>
        <v>0</v>
      </c>
      <c r="RWB7" s="240">
        <f>'Inbound SOS &amp; EOD'!SKH29</f>
        <v>0</v>
      </c>
      <c r="RWC7" s="240">
        <f>'Inbound SOS &amp; EOD'!SKI29</f>
        <v>0</v>
      </c>
      <c r="RWD7" s="240">
        <f>'Inbound SOS &amp; EOD'!SKJ29</f>
        <v>0</v>
      </c>
      <c r="RWE7" s="240">
        <f>'Inbound SOS &amp; EOD'!SKK29</f>
        <v>0</v>
      </c>
      <c r="RWF7" s="240">
        <f>'Inbound SOS &amp; EOD'!SKL29</f>
        <v>0</v>
      </c>
      <c r="RWG7" s="240">
        <f>'Inbound SOS &amp; EOD'!SKM29</f>
        <v>0</v>
      </c>
      <c r="RWH7" s="240">
        <f>'Inbound SOS &amp; EOD'!SKN29</f>
        <v>0</v>
      </c>
      <c r="RWI7" s="240">
        <f>'Inbound SOS &amp; EOD'!SKO29</f>
        <v>0</v>
      </c>
      <c r="RWJ7" s="240">
        <f>'Inbound SOS &amp; EOD'!SKP29</f>
        <v>0</v>
      </c>
      <c r="RWK7" s="240">
        <f>'Inbound SOS &amp; EOD'!SKQ29</f>
        <v>0</v>
      </c>
      <c r="RWL7" s="240">
        <f>'Inbound SOS &amp; EOD'!SKR29</f>
        <v>0</v>
      </c>
      <c r="RWM7" s="240">
        <f>'Inbound SOS &amp; EOD'!SKS29</f>
        <v>0</v>
      </c>
      <c r="RWN7" s="240">
        <f>'Inbound SOS &amp; EOD'!SKT29</f>
        <v>0</v>
      </c>
      <c r="RWO7" s="240">
        <f>'Inbound SOS &amp; EOD'!SKU29</f>
        <v>0</v>
      </c>
      <c r="RWP7" s="240">
        <f>'Inbound SOS &amp; EOD'!SKV29</f>
        <v>0</v>
      </c>
      <c r="RWQ7" s="240">
        <f>'Inbound SOS &amp; EOD'!SKW29</f>
        <v>0</v>
      </c>
      <c r="RWR7" s="240">
        <f>'Inbound SOS &amp; EOD'!SKX29</f>
        <v>0</v>
      </c>
      <c r="RWS7" s="240">
        <f>'Inbound SOS &amp; EOD'!SKY29</f>
        <v>0</v>
      </c>
      <c r="RWT7" s="240">
        <f>'Inbound SOS &amp; EOD'!SKZ29</f>
        <v>0</v>
      </c>
      <c r="RWU7" s="240">
        <f>'Inbound SOS &amp; EOD'!SLA29</f>
        <v>0</v>
      </c>
      <c r="RWV7" s="240">
        <f>'Inbound SOS &amp; EOD'!SLB29</f>
        <v>0</v>
      </c>
      <c r="RWW7" s="240">
        <f>'Inbound SOS &amp; EOD'!SLC29</f>
        <v>0</v>
      </c>
      <c r="RWX7" s="240">
        <f>'Inbound SOS &amp; EOD'!SLD29</f>
        <v>0</v>
      </c>
      <c r="RWY7" s="240">
        <f>'Inbound SOS &amp; EOD'!SLE29</f>
        <v>0</v>
      </c>
      <c r="RWZ7" s="240">
        <f>'Inbound SOS &amp; EOD'!SLF29</f>
        <v>0</v>
      </c>
      <c r="RXA7" s="240">
        <f>'Inbound SOS &amp; EOD'!SLG29</f>
        <v>0</v>
      </c>
      <c r="RXB7" s="240">
        <f>'Inbound SOS &amp; EOD'!SLH29</f>
        <v>0</v>
      </c>
      <c r="RXC7" s="240">
        <f>'Inbound SOS &amp; EOD'!SLI29</f>
        <v>0</v>
      </c>
      <c r="RXD7" s="240">
        <f>'Inbound SOS &amp; EOD'!SLJ29</f>
        <v>0</v>
      </c>
      <c r="RXE7" s="240">
        <f>'Inbound SOS &amp; EOD'!SLK29</f>
        <v>0</v>
      </c>
      <c r="RXF7" s="240">
        <f>'Inbound SOS &amp; EOD'!SLL29</f>
        <v>0</v>
      </c>
      <c r="RXG7" s="240">
        <f>'Inbound SOS &amp; EOD'!SLM29</f>
        <v>0</v>
      </c>
      <c r="RXH7" s="240">
        <f>'Inbound SOS &amp; EOD'!SLN29</f>
        <v>0</v>
      </c>
      <c r="RXI7" s="240">
        <f>'Inbound SOS &amp; EOD'!SLO29</f>
        <v>0</v>
      </c>
      <c r="RXJ7" s="240">
        <f>'Inbound SOS &amp; EOD'!SLP29</f>
        <v>0</v>
      </c>
      <c r="RXK7" s="240">
        <f>'Inbound SOS &amp; EOD'!SLQ29</f>
        <v>0</v>
      </c>
      <c r="RXL7" s="240">
        <f>'Inbound SOS &amp; EOD'!SLR29</f>
        <v>0</v>
      </c>
      <c r="RXM7" s="240">
        <f>'Inbound SOS &amp; EOD'!SLS29</f>
        <v>0</v>
      </c>
      <c r="RXN7" s="240">
        <f>'Inbound SOS &amp; EOD'!SLT29</f>
        <v>0</v>
      </c>
      <c r="RXO7" s="240">
        <f>'Inbound SOS &amp; EOD'!SLU29</f>
        <v>0</v>
      </c>
      <c r="RXP7" s="240">
        <f>'Inbound SOS &amp; EOD'!SLV29</f>
        <v>0</v>
      </c>
      <c r="RXQ7" s="240">
        <f>'Inbound SOS &amp; EOD'!SLW29</f>
        <v>0</v>
      </c>
      <c r="RXR7" s="240">
        <f>'Inbound SOS &amp; EOD'!SLX29</f>
        <v>0</v>
      </c>
      <c r="RXS7" s="240">
        <f>'Inbound SOS &amp; EOD'!SLY29</f>
        <v>0</v>
      </c>
      <c r="RXT7" s="240">
        <f>'Inbound SOS &amp; EOD'!SLZ29</f>
        <v>0</v>
      </c>
      <c r="RXU7" s="240">
        <f>'Inbound SOS &amp; EOD'!SMA29</f>
        <v>0</v>
      </c>
      <c r="RXV7" s="240">
        <f>'Inbound SOS &amp; EOD'!SMB29</f>
        <v>0</v>
      </c>
      <c r="RXW7" s="240">
        <f>'Inbound SOS &amp; EOD'!SMC29</f>
        <v>0</v>
      </c>
      <c r="RXX7" s="240">
        <f>'Inbound SOS &amp; EOD'!SMD29</f>
        <v>0</v>
      </c>
      <c r="RXY7" s="240">
        <f>'Inbound SOS &amp; EOD'!SME29</f>
        <v>0</v>
      </c>
      <c r="RXZ7" s="240">
        <f>'Inbound SOS &amp; EOD'!SMF29</f>
        <v>0</v>
      </c>
      <c r="RYA7" s="240">
        <f>'Inbound SOS &amp; EOD'!SMG29</f>
        <v>0</v>
      </c>
      <c r="RYB7" s="240">
        <f>'Inbound SOS &amp; EOD'!SMH29</f>
        <v>0</v>
      </c>
      <c r="RYC7" s="240">
        <f>'Inbound SOS &amp; EOD'!SMI29</f>
        <v>0</v>
      </c>
      <c r="RYD7" s="240">
        <f>'Inbound SOS &amp; EOD'!SMJ29</f>
        <v>0</v>
      </c>
      <c r="RYE7" s="240">
        <f>'Inbound SOS &amp; EOD'!SMK29</f>
        <v>0</v>
      </c>
      <c r="RYF7" s="240">
        <f>'Inbound SOS &amp; EOD'!SML29</f>
        <v>0</v>
      </c>
      <c r="RYG7" s="240">
        <f>'Inbound SOS &amp; EOD'!SMM29</f>
        <v>0</v>
      </c>
      <c r="RYH7" s="240">
        <f>'Inbound SOS &amp; EOD'!SMN29</f>
        <v>0</v>
      </c>
      <c r="RYI7" s="240">
        <f>'Inbound SOS &amp; EOD'!SMO29</f>
        <v>0</v>
      </c>
      <c r="RYJ7" s="240">
        <f>'Inbound SOS &amp; EOD'!SMP29</f>
        <v>0</v>
      </c>
      <c r="RYK7" s="240">
        <f>'Inbound SOS &amp; EOD'!SMQ29</f>
        <v>0</v>
      </c>
      <c r="RYL7" s="240">
        <f>'Inbound SOS &amp; EOD'!SMR29</f>
        <v>0</v>
      </c>
      <c r="RYM7" s="240">
        <f>'Inbound SOS &amp; EOD'!SMS29</f>
        <v>0</v>
      </c>
      <c r="RYN7" s="240">
        <f>'Inbound SOS &amp; EOD'!SMT29</f>
        <v>0</v>
      </c>
      <c r="RYO7" s="240">
        <f>'Inbound SOS &amp; EOD'!SMU29</f>
        <v>0</v>
      </c>
      <c r="RYP7" s="240">
        <f>'Inbound SOS &amp; EOD'!SMV29</f>
        <v>0</v>
      </c>
      <c r="RYQ7" s="240">
        <f>'Inbound SOS &amp; EOD'!SMW29</f>
        <v>0</v>
      </c>
      <c r="RYR7" s="240">
        <f>'Inbound SOS &amp; EOD'!SMX29</f>
        <v>0</v>
      </c>
      <c r="RYS7" s="240">
        <f>'Inbound SOS &amp; EOD'!SMY29</f>
        <v>0</v>
      </c>
      <c r="RYT7" s="240">
        <f>'Inbound SOS &amp; EOD'!SMZ29</f>
        <v>0</v>
      </c>
      <c r="RYU7" s="240">
        <f>'Inbound SOS &amp; EOD'!SNA29</f>
        <v>0</v>
      </c>
      <c r="RYV7" s="240">
        <f>'Inbound SOS &amp; EOD'!SNB29</f>
        <v>0</v>
      </c>
      <c r="RYW7" s="240">
        <f>'Inbound SOS &amp; EOD'!SNC29</f>
        <v>0</v>
      </c>
      <c r="RYX7" s="240">
        <f>'Inbound SOS &amp; EOD'!SND29</f>
        <v>0</v>
      </c>
      <c r="RYY7" s="240">
        <f>'Inbound SOS &amp; EOD'!SNE29</f>
        <v>0</v>
      </c>
      <c r="RYZ7" s="240">
        <f>'Inbound SOS &amp; EOD'!SNF29</f>
        <v>0</v>
      </c>
      <c r="RZA7" s="240">
        <f>'Inbound SOS &amp; EOD'!SNG29</f>
        <v>0</v>
      </c>
      <c r="RZB7" s="240">
        <f>'Inbound SOS &amp; EOD'!SNH29</f>
        <v>0</v>
      </c>
      <c r="RZC7" s="240">
        <f>'Inbound SOS &amp; EOD'!SNI29</f>
        <v>0</v>
      </c>
      <c r="RZD7" s="240">
        <f>'Inbound SOS &amp; EOD'!SNJ29</f>
        <v>0</v>
      </c>
      <c r="RZE7" s="240">
        <f>'Inbound SOS &amp; EOD'!SNK29</f>
        <v>0</v>
      </c>
      <c r="RZF7" s="240">
        <f>'Inbound SOS &amp; EOD'!SNL29</f>
        <v>0</v>
      </c>
      <c r="RZG7" s="240">
        <f>'Inbound SOS &amp; EOD'!SNM29</f>
        <v>0</v>
      </c>
      <c r="RZH7" s="240">
        <f>'Inbound SOS &amp; EOD'!SNN29</f>
        <v>0</v>
      </c>
      <c r="RZI7" s="240">
        <f>'Inbound SOS &amp; EOD'!SNO29</f>
        <v>0</v>
      </c>
      <c r="RZJ7" s="240">
        <f>'Inbound SOS &amp; EOD'!SNP29</f>
        <v>0</v>
      </c>
      <c r="RZK7" s="240">
        <f>'Inbound SOS &amp; EOD'!SNQ29</f>
        <v>0</v>
      </c>
      <c r="RZL7" s="240">
        <f>'Inbound SOS &amp; EOD'!SNR29</f>
        <v>0</v>
      </c>
      <c r="RZM7" s="240">
        <f>'Inbound SOS &amp; EOD'!SNS29</f>
        <v>0</v>
      </c>
      <c r="RZN7" s="240">
        <f>'Inbound SOS &amp; EOD'!SNT29</f>
        <v>0</v>
      </c>
      <c r="RZO7" s="240">
        <f>'Inbound SOS &amp; EOD'!SNU29</f>
        <v>0</v>
      </c>
      <c r="RZP7" s="240">
        <f>'Inbound SOS &amp; EOD'!SNV29</f>
        <v>0</v>
      </c>
      <c r="RZQ7" s="240">
        <f>'Inbound SOS &amp; EOD'!SNW29</f>
        <v>0</v>
      </c>
      <c r="RZR7" s="240">
        <f>'Inbound SOS &amp; EOD'!SNX29</f>
        <v>0</v>
      </c>
      <c r="RZS7" s="240">
        <f>'Inbound SOS &amp; EOD'!SNY29</f>
        <v>0</v>
      </c>
      <c r="RZT7" s="240">
        <f>'Inbound SOS &amp; EOD'!SNZ29</f>
        <v>0</v>
      </c>
      <c r="RZU7" s="240">
        <f>'Inbound SOS &amp; EOD'!SOA29</f>
        <v>0</v>
      </c>
      <c r="RZV7" s="240">
        <f>'Inbound SOS &amp; EOD'!SOB29</f>
        <v>0</v>
      </c>
      <c r="RZW7" s="240">
        <f>'Inbound SOS &amp; EOD'!SOC29</f>
        <v>0</v>
      </c>
      <c r="RZX7" s="240">
        <f>'Inbound SOS &amp; EOD'!SOD29</f>
        <v>0</v>
      </c>
      <c r="RZY7" s="240">
        <f>'Inbound SOS &amp; EOD'!SOE29</f>
        <v>0</v>
      </c>
      <c r="RZZ7" s="240">
        <f>'Inbound SOS &amp; EOD'!SOF29</f>
        <v>0</v>
      </c>
      <c r="SAA7" s="240">
        <f>'Inbound SOS &amp; EOD'!SOG29</f>
        <v>0</v>
      </c>
      <c r="SAB7" s="240">
        <f>'Inbound SOS &amp; EOD'!SOH29</f>
        <v>0</v>
      </c>
      <c r="SAC7" s="240">
        <f>'Inbound SOS &amp; EOD'!SOI29</f>
        <v>0</v>
      </c>
      <c r="SAD7" s="240">
        <f>'Inbound SOS &amp; EOD'!SOJ29</f>
        <v>0</v>
      </c>
      <c r="SAE7" s="240">
        <f>'Inbound SOS &amp; EOD'!SOK29</f>
        <v>0</v>
      </c>
      <c r="SAF7" s="240">
        <f>'Inbound SOS &amp; EOD'!SOL29</f>
        <v>0</v>
      </c>
      <c r="SAG7" s="240">
        <f>'Inbound SOS &amp; EOD'!SOM29</f>
        <v>0</v>
      </c>
      <c r="SAH7" s="240">
        <f>'Inbound SOS &amp; EOD'!SON29</f>
        <v>0</v>
      </c>
      <c r="SAI7" s="240">
        <f>'Inbound SOS &amp; EOD'!SOO29</f>
        <v>0</v>
      </c>
      <c r="SAJ7" s="240">
        <f>'Inbound SOS &amp; EOD'!SOP29</f>
        <v>0</v>
      </c>
      <c r="SAK7" s="240">
        <f>'Inbound SOS &amp; EOD'!SOQ29</f>
        <v>0</v>
      </c>
      <c r="SAL7" s="240">
        <f>'Inbound SOS &amp; EOD'!SOR29</f>
        <v>0</v>
      </c>
      <c r="SAM7" s="240">
        <f>'Inbound SOS &amp; EOD'!SOS29</f>
        <v>0</v>
      </c>
      <c r="SAN7" s="240">
        <f>'Inbound SOS &amp; EOD'!SOT29</f>
        <v>0</v>
      </c>
      <c r="SAO7" s="240">
        <f>'Inbound SOS &amp; EOD'!SOU29</f>
        <v>0</v>
      </c>
      <c r="SAP7" s="240">
        <f>'Inbound SOS &amp; EOD'!SOV29</f>
        <v>0</v>
      </c>
      <c r="SAQ7" s="240">
        <f>'Inbound SOS &amp; EOD'!SOW29</f>
        <v>0</v>
      </c>
      <c r="SAR7" s="240">
        <f>'Inbound SOS &amp; EOD'!SOX29</f>
        <v>0</v>
      </c>
      <c r="SAS7" s="240">
        <f>'Inbound SOS &amp; EOD'!SOY29</f>
        <v>0</v>
      </c>
      <c r="SAT7" s="240">
        <f>'Inbound SOS &amp; EOD'!SOZ29</f>
        <v>0</v>
      </c>
      <c r="SAU7" s="240">
        <f>'Inbound SOS &amp; EOD'!SPA29</f>
        <v>0</v>
      </c>
      <c r="SAV7" s="240">
        <f>'Inbound SOS &amp; EOD'!SPB29</f>
        <v>0</v>
      </c>
      <c r="SAW7" s="240">
        <f>'Inbound SOS &amp; EOD'!SPC29</f>
        <v>0</v>
      </c>
      <c r="SAX7" s="240">
        <f>'Inbound SOS &amp; EOD'!SPD29</f>
        <v>0</v>
      </c>
      <c r="SAY7" s="240">
        <f>'Inbound SOS &amp; EOD'!SPE29</f>
        <v>0</v>
      </c>
      <c r="SAZ7" s="240">
        <f>'Inbound SOS &amp; EOD'!SPF29</f>
        <v>0</v>
      </c>
      <c r="SBA7" s="240">
        <f>'Inbound SOS &amp; EOD'!SPG29</f>
        <v>0</v>
      </c>
      <c r="SBB7" s="240">
        <f>'Inbound SOS &amp; EOD'!SPH29</f>
        <v>0</v>
      </c>
      <c r="SBC7" s="240">
        <f>'Inbound SOS &amp; EOD'!SPI29</f>
        <v>0</v>
      </c>
      <c r="SBD7" s="240">
        <f>'Inbound SOS &amp; EOD'!SPJ29</f>
        <v>0</v>
      </c>
      <c r="SBE7" s="240">
        <f>'Inbound SOS &amp; EOD'!SPK29</f>
        <v>0</v>
      </c>
      <c r="SBF7" s="240">
        <f>'Inbound SOS &amp; EOD'!SPL29</f>
        <v>0</v>
      </c>
      <c r="SBG7" s="240">
        <f>'Inbound SOS &amp; EOD'!SPM29</f>
        <v>0</v>
      </c>
      <c r="SBH7" s="240">
        <f>'Inbound SOS &amp; EOD'!SPN29</f>
        <v>0</v>
      </c>
      <c r="SBI7" s="240">
        <f>'Inbound SOS &amp; EOD'!SPO29</f>
        <v>0</v>
      </c>
      <c r="SBJ7" s="240">
        <f>'Inbound SOS &amp; EOD'!SPP29</f>
        <v>0</v>
      </c>
      <c r="SBK7" s="240">
        <f>'Inbound SOS &amp; EOD'!SPQ29</f>
        <v>0</v>
      </c>
      <c r="SBL7" s="240">
        <f>'Inbound SOS &amp; EOD'!SPR29</f>
        <v>0</v>
      </c>
      <c r="SBM7" s="240">
        <f>'Inbound SOS &amp; EOD'!SPS29</f>
        <v>0</v>
      </c>
      <c r="SBN7" s="240">
        <f>'Inbound SOS &amp; EOD'!SPT29</f>
        <v>0</v>
      </c>
      <c r="SBO7" s="240">
        <f>'Inbound SOS &amp; EOD'!SPU29</f>
        <v>0</v>
      </c>
      <c r="SBP7" s="240">
        <f>'Inbound SOS &amp; EOD'!SPV29</f>
        <v>0</v>
      </c>
      <c r="SBQ7" s="240">
        <f>'Inbound SOS &amp; EOD'!SPW29</f>
        <v>0</v>
      </c>
      <c r="SBR7" s="240">
        <f>'Inbound SOS &amp; EOD'!SPX29</f>
        <v>0</v>
      </c>
      <c r="SBS7" s="240">
        <f>'Inbound SOS &amp; EOD'!SPY29</f>
        <v>0</v>
      </c>
      <c r="SBT7" s="240">
        <f>'Inbound SOS &amp; EOD'!SPZ29</f>
        <v>0</v>
      </c>
      <c r="SBU7" s="240">
        <f>'Inbound SOS &amp; EOD'!SQA29</f>
        <v>0</v>
      </c>
      <c r="SBV7" s="240">
        <f>'Inbound SOS &amp; EOD'!SQB29</f>
        <v>0</v>
      </c>
      <c r="SBW7" s="240">
        <f>'Inbound SOS &amp; EOD'!SQC29</f>
        <v>0</v>
      </c>
      <c r="SBX7" s="240">
        <f>'Inbound SOS &amp; EOD'!SQD29</f>
        <v>0</v>
      </c>
      <c r="SBY7" s="240">
        <f>'Inbound SOS &amp; EOD'!SQE29</f>
        <v>0</v>
      </c>
      <c r="SBZ7" s="240">
        <f>'Inbound SOS &amp; EOD'!SQF29</f>
        <v>0</v>
      </c>
      <c r="SCA7" s="240">
        <f>'Inbound SOS &amp; EOD'!SQG29</f>
        <v>0</v>
      </c>
      <c r="SCB7" s="240">
        <f>'Inbound SOS &amp; EOD'!SQH29</f>
        <v>0</v>
      </c>
      <c r="SCC7" s="240">
        <f>'Inbound SOS &amp; EOD'!SQI29</f>
        <v>0</v>
      </c>
      <c r="SCD7" s="240">
        <f>'Inbound SOS &amp; EOD'!SQJ29</f>
        <v>0</v>
      </c>
      <c r="SCE7" s="240">
        <f>'Inbound SOS &amp; EOD'!SQK29</f>
        <v>0</v>
      </c>
      <c r="SCF7" s="240">
        <f>'Inbound SOS &amp; EOD'!SQL29</f>
        <v>0</v>
      </c>
      <c r="SCG7" s="240">
        <f>'Inbound SOS &amp; EOD'!SQM29</f>
        <v>0</v>
      </c>
      <c r="SCH7" s="240">
        <f>'Inbound SOS &amp; EOD'!SQN29</f>
        <v>0</v>
      </c>
      <c r="SCI7" s="240">
        <f>'Inbound SOS &amp; EOD'!SQO29</f>
        <v>0</v>
      </c>
      <c r="SCJ7" s="240">
        <f>'Inbound SOS &amp; EOD'!SQP29</f>
        <v>0</v>
      </c>
      <c r="SCK7" s="240">
        <f>'Inbound SOS &amp; EOD'!SQQ29</f>
        <v>0</v>
      </c>
      <c r="SCL7" s="240">
        <f>'Inbound SOS &amp; EOD'!SQR29</f>
        <v>0</v>
      </c>
      <c r="SCM7" s="240">
        <f>'Inbound SOS &amp; EOD'!SQS29</f>
        <v>0</v>
      </c>
      <c r="SCN7" s="240">
        <f>'Inbound SOS &amp; EOD'!SQT29</f>
        <v>0</v>
      </c>
      <c r="SCO7" s="240">
        <f>'Inbound SOS &amp; EOD'!SQU29</f>
        <v>0</v>
      </c>
      <c r="SCP7" s="240">
        <f>'Inbound SOS &amp; EOD'!SQV29</f>
        <v>0</v>
      </c>
      <c r="SCQ7" s="240">
        <f>'Inbound SOS &amp; EOD'!SQW29</f>
        <v>0</v>
      </c>
      <c r="SCR7" s="240">
        <f>'Inbound SOS &amp; EOD'!SQX29</f>
        <v>0</v>
      </c>
      <c r="SCS7" s="240">
        <f>'Inbound SOS &amp; EOD'!SQY29</f>
        <v>0</v>
      </c>
      <c r="SCT7" s="240">
        <f>'Inbound SOS &amp; EOD'!SQZ29</f>
        <v>0</v>
      </c>
      <c r="SCU7" s="240">
        <f>'Inbound SOS &amp; EOD'!SRA29</f>
        <v>0</v>
      </c>
      <c r="SCV7" s="240">
        <f>'Inbound SOS &amp; EOD'!SRB29</f>
        <v>0</v>
      </c>
      <c r="SCW7" s="240">
        <f>'Inbound SOS &amp; EOD'!SRC29</f>
        <v>0</v>
      </c>
      <c r="SCX7" s="240">
        <f>'Inbound SOS &amp; EOD'!SRD29</f>
        <v>0</v>
      </c>
      <c r="SCY7" s="240">
        <f>'Inbound SOS &amp; EOD'!SRE29</f>
        <v>0</v>
      </c>
      <c r="SCZ7" s="240">
        <f>'Inbound SOS &amp; EOD'!SRF29</f>
        <v>0</v>
      </c>
      <c r="SDA7" s="240">
        <f>'Inbound SOS &amp; EOD'!SRG29</f>
        <v>0</v>
      </c>
      <c r="SDB7" s="240">
        <f>'Inbound SOS &amp; EOD'!SRH29</f>
        <v>0</v>
      </c>
      <c r="SDC7" s="240">
        <f>'Inbound SOS &amp; EOD'!SRI29</f>
        <v>0</v>
      </c>
      <c r="SDD7" s="240">
        <f>'Inbound SOS &amp; EOD'!SRJ29</f>
        <v>0</v>
      </c>
      <c r="SDE7" s="240">
        <f>'Inbound SOS &amp; EOD'!SRK29</f>
        <v>0</v>
      </c>
      <c r="SDF7" s="240">
        <f>'Inbound SOS &amp; EOD'!SRL29</f>
        <v>0</v>
      </c>
      <c r="SDG7" s="240">
        <f>'Inbound SOS &amp; EOD'!SRM29</f>
        <v>0</v>
      </c>
      <c r="SDH7" s="240">
        <f>'Inbound SOS &amp; EOD'!SRN29</f>
        <v>0</v>
      </c>
      <c r="SDI7" s="240">
        <f>'Inbound SOS &amp; EOD'!SRO29</f>
        <v>0</v>
      </c>
      <c r="SDJ7" s="240">
        <f>'Inbound SOS &amp; EOD'!SRP29</f>
        <v>0</v>
      </c>
      <c r="SDK7" s="240">
        <f>'Inbound SOS &amp; EOD'!SRQ29</f>
        <v>0</v>
      </c>
      <c r="SDL7" s="240">
        <f>'Inbound SOS &amp; EOD'!SRR29</f>
        <v>0</v>
      </c>
      <c r="SDM7" s="240">
        <f>'Inbound SOS &amp; EOD'!SRS29</f>
        <v>0</v>
      </c>
      <c r="SDN7" s="240">
        <f>'Inbound SOS &amp; EOD'!SRT29</f>
        <v>0</v>
      </c>
      <c r="SDO7" s="240">
        <f>'Inbound SOS &amp; EOD'!SRU29</f>
        <v>0</v>
      </c>
      <c r="SDP7" s="240">
        <f>'Inbound SOS &amp; EOD'!SRV29</f>
        <v>0</v>
      </c>
      <c r="SDQ7" s="240">
        <f>'Inbound SOS &amp; EOD'!SRW29</f>
        <v>0</v>
      </c>
      <c r="SDR7" s="240">
        <f>'Inbound SOS &amp; EOD'!SRX29</f>
        <v>0</v>
      </c>
      <c r="SDS7" s="240">
        <f>'Inbound SOS &amp; EOD'!SRY29</f>
        <v>0</v>
      </c>
      <c r="SDT7" s="240">
        <f>'Inbound SOS &amp; EOD'!SRZ29</f>
        <v>0</v>
      </c>
      <c r="SDU7" s="240">
        <f>'Inbound SOS &amp; EOD'!SSA29</f>
        <v>0</v>
      </c>
      <c r="SDV7" s="240">
        <f>'Inbound SOS &amp; EOD'!SSB29</f>
        <v>0</v>
      </c>
      <c r="SDW7" s="240">
        <f>'Inbound SOS &amp; EOD'!SSC29</f>
        <v>0</v>
      </c>
      <c r="SDX7" s="240">
        <f>'Inbound SOS &amp; EOD'!SSD29</f>
        <v>0</v>
      </c>
      <c r="SDY7" s="240">
        <f>'Inbound SOS &amp; EOD'!SSE29</f>
        <v>0</v>
      </c>
      <c r="SDZ7" s="240">
        <f>'Inbound SOS &amp; EOD'!SSF29</f>
        <v>0</v>
      </c>
      <c r="SEA7" s="240">
        <f>'Inbound SOS &amp; EOD'!SSG29</f>
        <v>0</v>
      </c>
      <c r="SEB7" s="240">
        <f>'Inbound SOS &amp; EOD'!SSH29</f>
        <v>0</v>
      </c>
      <c r="SEC7" s="240">
        <f>'Inbound SOS &amp; EOD'!SSI29</f>
        <v>0</v>
      </c>
      <c r="SED7" s="240">
        <f>'Inbound SOS &amp; EOD'!SSJ29</f>
        <v>0</v>
      </c>
      <c r="SEE7" s="240">
        <f>'Inbound SOS &amp; EOD'!SSK29</f>
        <v>0</v>
      </c>
      <c r="SEF7" s="240">
        <f>'Inbound SOS &amp; EOD'!SSL29</f>
        <v>0</v>
      </c>
      <c r="SEG7" s="240">
        <f>'Inbound SOS &amp; EOD'!SSM29</f>
        <v>0</v>
      </c>
      <c r="SEH7" s="240">
        <f>'Inbound SOS &amp; EOD'!SSN29</f>
        <v>0</v>
      </c>
      <c r="SEI7" s="240">
        <f>'Inbound SOS &amp; EOD'!SSO29</f>
        <v>0</v>
      </c>
      <c r="SEJ7" s="240">
        <f>'Inbound SOS &amp; EOD'!SSP29</f>
        <v>0</v>
      </c>
      <c r="SEK7" s="240">
        <f>'Inbound SOS &amp; EOD'!SSQ29</f>
        <v>0</v>
      </c>
      <c r="SEL7" s="240">
        <f>'Inbound SOS &amp; EOD'!SSR29</f>
        <v>0</v>
      </c>
      <c r="SEM7" s="240">
        <f>'Inbound SOS &amp; EOD'!SSS29</f>
        <v>0</v>
      </c>
      <c r="SEN7" s="240">
        <f>'Inbound SOS &amp; EOD'!SST29</f>
        <v>0</v>
      </c>
      <c r="SEO7" s="240">
        <f>'Inbound SOS &amp; EOD'!SSU29</f>
        <v>0</v>
      </c>
      <c r="SEP7" s="240">
        <f>'Inbound SOS &amp; EOD'!SSV29</f>
        <v>0</v>
      </c>
      <c r="SEQ7" s="240">
        <f>'Inbound SOS &amp; EOD'!SSW29</f>
        <v>0</v>
      </c>
      <c r="SER7" s="240">
        <f>'Inbound SOS &amp; EOD'!SSX29</f>
        <v>0</v>
      </c>
      <c r="SES7" s="240">
        <f>'Inbound SOS &amp; EOD'!SSY29</f>
        <v>0</v>
      </c>
      <c r="SET7" s="240">
        <f>'Inbound SOS &amp; EOD'!SSZ29</f>
        <v>0</v>
      </c>
      <c r="SEU7" s="240">
        <f>'Inbound SOS &amp; EOD'!STA29</f>
        <v>0</v>
      </c>
      <c r="SEV7" s="240">
        <f>'Inbound SOS &amp; EOD'!STB29</f>
        <v>0</v>
      </c>
      <c r="SEW7" s="240">
        <f>'Inbound SOS &amp; EOD'!STC29</f>
        <v>0</v>
      </c>
      <c r="SEX7" s="240">
        <f>'Inbound SOS &amp; EOD'!STD29</f>
        <v>0</v>
      </c>
      <c r="SEY7" s="240">
        <f>'Inbound SOS &amp; EOD'!STE29</f>
        <v>0</v>
      </c>
      <c r="SEZ7" s="240">
        <f>'Inbound SOS &amp; EOD'!STF29</f>
        <v>0</v>
      </c>
      <c r="SFA7" s="240">
        <f>'Inbound SOS &amp; EOD'!STG29</f>
        <v>0</v>
      </c>
      <c r="SFB7" s="240">
        <f>'Inbound SOS &amp; EOD'!STH29</f>
        <v>0</v>
      </c>
      <c r="SFC7" s="240">
        <f>'Inbound SOS &amp; EOD'!STI29</f>
        <v>0</v>
      </c>
      <c r="SFD7" s="240">
        <f>'Inbound SOS &amp; EOD'!STJ29</f>
        <v>0</v>
      </c>
      <c r="SFE7" s="240">
        <f>'Inbound SOS &amp; EOD'!STK29</f>
        <v>0</v>
      </c>
      <c r="SFF7" s="240">
        <f>'Inbound SOS &amp; EOD'!STL29</f>
        <v>0</v>
      </c>
      <c r="SFG7" s="240">
        <f>'Inbound SOS &amp; EOD'!STM29</f>
        <v>0</v>
      </c>
      <c r="SFH7" s="240">
        <f>'Inbound SOS &amp; EOD'!STN29</f>
        <v>0</v>
      </c>
      <c r="SFI7" s="240">
        <f>'Inbound SOS &amp; EOD'!STO29</f>
        <v>0</v>
      </c>
      <c r="SFJ7" s="240">
        <f>'Inbound SOS &amp; EOD'!STP29</f>
        <v>0</v>
      </c>
      <c r="SFK7" s="240">
        <f>'Inbound SOS &amp; EOD'!STQ29</f>
        <v>0</v>
      </c>
      <c r="SFL7" s="240">
        <f>'Inbound SOS &amp; EOD'!STR29</f>
        <v>0</v>
      </c>
      <c r="SFM7" s="240">
        <f>'Inbound SOS &amp; EOD'!STS29</f>
        <v>0</v>
      </c>
      <c r="SFN7" s="240">
        <f>'Inbound SOS &amp; EOD'!STT29</f>
        <v>0</v>
      </c>
      <c r="SFO7" s="240">
        <f>'Inbound SOS &amp; EOD'!STU29</f>
        <v>0</v>
      </c>
      <c r="SFP7" s="240">
        <f>'Inbound SOS &amp; EOD'!STV29</f>
        <v>0</v>
      </c>
      <c r="SFQ7" s="240">
        <f>'Inbound SOS &amp; EOD'!STW29</f>
        <v>0</v>
      </c>
      <c r="SFR7" s="240">
        <f>'Inbound SOS &amp; EOD'!STX29</f>
        <v>0</v>
      </c>
      <c r="SFS7" s="240">
        <f>'Inbound SOS &amp; EOD'!STY29</f>
        <v>0</v>
      </c>
      <c r="SFT7" s="240">
        <f>'Inbound SOS &amp; EOD'!STZ29</f>
        <v>0</v>
      </c>
      <c r="SFU7" s="240">
        <f>'Inbound SOS &amp; EOD'!SUA29</f>
        <v>0</v>
      </c>
      <c r="SFV7" s="240">
        <f>'Inbound SOS &amp; EOD'!SUB29</f>
        <v>0</v>
      </c>
      <c r="SFW7" s="240">
        <f>'Inbound SOS &amp; EOD'!SUC29</f>
        <v>0</v>
      </c>
      <c r="SFX7" s="240">
        <f>'Inbound SOS &amp; EOD'!SUD29</f>
        <v>0</v>
      </c>
      <c r="SFY7" s="240">
        <f>'Inbound SOS &amp; EOD'!SUE29</f>
        <v>0</v>
      </c>
      <c r="SFZ7" s="240">
        <f>'Inbound SOS &amp; EOD'!SUF29</f>
        <v>0</v>
      </c>
      <c r="SGA7" s="240">
        <f>'Inbound SOS &amp; EOD'!SUG29</f>
        <v>0</v>
      </c>
      <c r="SGB7" s="240">
        <f>'Inbound SOS &amp; EOD'!SUH29</f>
        <v>0</v>
      </c>
      <c r="SGC7" s="240">
        <f>'Inbound SOS &amp; EOD'!SUI29</f>
        <v>0</v>
      </c>
      <c r="SGD7" s="240">
        <f>'Inbound SOS &amp; EOD'!SUJ29</f>
        <v>0</v>
      </c>
      <c r="SGE7" s="240">
        <f>'Inbound SOS &amp; EOD'!SUK29</f>
        <v>0</v>
      </c>
      <c r="SGF7" s="240">
        <f>'Inbound SOS &amp; EOD'!SUL29</f>
        <v>0</v>
      </c>
      <c r="SGG7" s="240">
        <f>'Inbound SOS &amp; EOD'!SUM29</f>
        <v>0</v>
      </c>
      <c r="SGH7" s="240">
        <f>'Inbound SOS &amp; EOD'!SUN29</f>
        <v>0</v>
      </c>
      <c r="SGI7" s="240">
        <f>'Inbound SOS &amp; EOD'!SUO29</f>
        <v>0</v>
      </c>
      <c r="SGJ7" s="240">
        <f>'Inbound SOS &amp; EOD'!SUP29</f>
        <v>0</v>
      </c>
      <c r="SGK7" s="240">
        <f>'Inbound SOS &amp; EOD'!SUQ29</f>
        <v>0</v>
      </c>
      <c r="SGL7" s="240">
        <f>'Inbound SOS &amp; EOD'!SUR29</f>
        <v>0</v>
      </c>
      <c r="SGM7" s="240">
        <f>'Inbound SOS &amp; EOD'!SUS29</f>
        <v>0</v>
      </c>
      <c r="SGN7" s="240">
        <f>'Inbound SOS &amp; EOD'!SUT29</f>
        <v>0</v>
      </c>
      <c r="SGO7" s="240">
        <f>'Inbound SOS &amp; EOD'!SUU29</f>
        <v>0</v>
      </c>
      <c r="SGP7" s="240">
        <f>'Inbound SOS &amp; EOD'!SUV29</f>
        <v>0</v>
      </c>
      <c r="SGQ7" s="240">
        <f>'Inbound SOS &amp; EOD'!SUW29</f>
        <v>0</v>
      </c>
      <c r="SGR7" s="240">
        <f>'Inbound SOS &amp; EOD'!SUX29</f>
        <v>0</v>
      </c>
      <c r="SGS7" s="240">
        <f>'Inbound SOS &amp; EOD'!SUY29</f>
        <v>0</v>
      </c>
      <c r="SGT7" s="240">
        <f>'Inbound SOS &amp; EOD'!SUZ29</f>
        <v>0</v>
      </c>
      <c r="SGU7" s="240">
        <f>'Inbound SOS &amp; EOD'!SVA29</f>
        <v>0</v>
      </c>
      <c r="SGV7" s="240">
        <f>'Inbound SOS &amp; EOD'!SVB29</f>
        <v>0</v>
      </c>
      <c r="SGW7" s="240">
        <f>'Inbound SOS &amp; EOD'!SVC29</f>
        <v>0</v>
      </c>
      <c r="SGX7" s="240">
        <f>'Inbound SOS &amp; EOD'!SVD29</f>
        <v>0</v>
      </c>
      <c r="SGY7" s="240">
        <f>'Inbound SOS &amp; EOD'!SVE29</f>
        <v>0</v>
      </c>
      <c r="SGZ7" s="240">
        <f>'Inbound SOS &amp; EOD'!SVF29</f>
        <v>0</v>
      </c>
      <c r="SHA7" s="240">
        <f>'Inbound SOS &amp; EOD'!SVG29</f>
        <v>0</v>
      </c>
      <c r="SHB7" s="240">
        <f>'Inbound SOS &amp; EOD'!SVH29</f>
        <v>0</v>
      </c>
      <c r="SHC7" s="240">
        <f>'Inbound SOS &amp; EOD'!SVI29</f>
        <v>0</v>
      </c>
      <c r="SHD7" s="240">
        <f>'Inbound SOS &amp; EOD'!SVJ29</f>
        <v>0</v>
      </c>
      <c r="SHE7" s="240">
        <f>'Inbound SOS &amp; EOD'!SVK29</f>
        <v>0</v>
      </c>
      <c r="SHF7" s="240">
        <f>'Inbound SOS &amp; EOD'!SVL29</f>
        <v>0</v>
      </c>
      <c r="SHG7" s="240">
        <f>'Inbound SOS &amp; EOD'!SVM29</f>
        <v>0</v>
      </c>
      <c r="SHH7" s="240">
        <f>'Inbound SOS &amp; EOD'!SVN29</f>
        <v>0</v>
      </c>
      <c r="SHI7" s="240">
        <f>'Inbound SOS &amp; EOD'!SVO29</f>
        <v>0</v>
      </c>
      <c r="SHJ7" s="240">
        <f>'Inbound SOS &amp; EOD'!SVP29</f>
        <v>0</v>
      </c>
      <c r="SHK7" s="240">
        <f>'Inbound SOS &amp; EOD'!SVQ29</f>
        <v>0</v>
      </c>
      <c r="SHL7" s="240">
        <f>'Inbound SOS &amp; EOD'!SVR29</f>
        <v>0</v>
      </c>
      <c r="SHM7" s="240">
        <f>'Inbound SOS &amp; EOD'!SVS29</f>
        <v>0</v>
      </c>
      <c r="SHN7" s="240">
        <f>'Inbound SOS &amp; EOD'!SVT29</f>
        <v>0</v>
      </c>
      <c r="SHO7" s="240">
        <f>'Inbound SOS &amp; EOD'!SVU29</f>
        <v>0</v>
      </c>
      <c r="SHP7" s="240">
        <f>'Inbound SOS &amp; EOD'!SVV29</f>
        <v>0</v>
      </c>
      <c r="SHQ7" s="240">
        <f>'Inbound SOS &amp; EOD'!SVW29</f>
        <v>0</v>
      </c>
      <c r="SHR7" s="240">
        <f>'Inbound SOS &amp; EOD'!SVX29</f>
        <v>0</v>
      </c>
      <c r="SHS7" s="240">
        <f>'Inbound SOS &amp; EOD'!SVY29</f>
        <v>0</v>
      </c>
      <c r="SHT7" s="240">
        <f>'Inbound SOS &amp; EOD'!SVZ29</f>
        <v>0</v>
      </c>
      <c r="SHU7" s="240">
        <f>'Inbound SOS &amp; EOD'!SWA29</f>
        <v>0</v>
      </c>
      <c r="SHV7" s="240">
        <f>'Inbound SOS &amp; EOD'!SWB29</f>
        <v>0</v>
      </c>
      <c r="SHW7" s="240">
        <f>'Inbound SOS &amp; EOD'!SWC29</f>
        <v>0</v>
      </c>
      <c r="SHX7" s="240">
        <f>'Inbound SOS &amp; EOD'!SWD29</f>
        <v>0</v>
      </c>
      <c r="SHY7" s="240">
        <f>'Inbound SOS &amp; EOD'!SWE29</f>
        <v>0</v>
      </c>
      <c r="SHZ7" s="240">
        <f>'Inbound SOS &amp; EOD'!SWF29</f>
        <v>0</v>
      </c>
      <c r="SIA7" s="240">
        <f>'Inbound SOS &amp; EOD'!SWG29</f>
        <v>0</v>
      </c>
      <c r="SIB7" s="240">
        <f>'Inbound SOS &amp; EOD'!SWH29</f>
        <v>0</v>
      </c>
      <c r="SIC7" s="240">
        <f>'Inbound SOS &amp; EOD'!SWI29</f>
        <v>0</v>
      </c>
      <c r="SID7" s="240">
        <f>'Inbound SOS &amp; EOD'!SWJ29</f>
        <v>0</v>
      </c>
      <c r="SIE7" s="240">
        <f>'Inbound SOS &amp; EOD'!SWK29</f>
        <v>0</v>
      </c>
      <c r="SIF7" s="240">
        <f>'Inbound SOS &amp; EOD'!SWL29</f>
        <v>0</v>
      </c>
      <c r="SIG7" s="240">
        <f>'Inbound SOS &amp; EOD'!SWM29</f>
        <v>0</v>
      </c>
      <c r="SIH7" s="240">
        <f>'Inbound SOS &amp; EOD'!SWN29</f>
        <v>0</v>
      </c>
      <c r="SII7" s="240">
        <f>'Inbound SOS &amp; EOD'!SWO29</f>
        <v>0</v>
      </c>
      <c r="SIJ7" s="240">
        <f>'Inbound SOS &amp; EOD'!SWP29</f>
        <v>0</v>
      </c>
      <c r="SIK7" s="240">
        <f>'Inbound SOS &amp; EOD'!SWQ29</f>
        <v>0</v>
      </c>
      <c r="SIL7" s="240">
        <f>'Inbound SOS &amp; EOD'!SWR29</f>
        <v>0</v>
      </c>
      <c r="SIM7" s="240">
        <f>'Inbound SOS &amp; EOD'!SWS29</f>
        <v>0</v>
      </c>
      <c r="SIN7" s="240">
        <f>'Inbound SOS &amp; EOD'!SWT29</f>
        <v>0</v>
      </c>
      <c r="SIO7" s="240">
        <f>'Inbound SOS &amp; EOD'!SWU29</f>
        <v>0</v>
      </c>
      <c r="SIP7" s="240">
        <f>'Inbound SOS &amp; EOD'!SWV29</f>
        <v>0</v>
      </c>
      <c r="SIQ7" s="240">
        <f>'Inbound SOS &amp; EOD'!SWW29</f>
        <v>0</v>
      </c>
      <c r="SIR7" s="240">
        <f>'Inbound SOS &amp; EOD'!SWX29</f>
        <v>0</v>
      </c>
      <c r="SIS7" s="240">
        <f>'Inbound SOS &amp; EOD'!SWY29</f>
        <v>0</v>
      </c>
      <c r="SIT7" s="240">
        <f>'Inbound SOS &amp; EOD'!SWZ29</f>
        <v>0</v>
      </c>
      <c r="SIU7" s="240">
        <f>'Inbound SOS &amp; EOD'!SXA29</f>
        <v>0</v>
      </c>
      <c r="SIV7" s="240">
        <f>'Inbound SOS &amp; EOD'!SXB29</f>
        <v>0</v>
      </c>
      <c r="SIW7" s="240">
        <f>'Inbound SOS &amp; EOD'!SXC29</f>
        <v>0</v>
      </c>
      <c r="SIX7" s="240">
        <f>'Inbound SOS &amp; EOD'!SXD29</f>
        <v>0</v>
      </c>
      <c r="SIY7" s="240">
        <f>'Inbound SOS &amp; EOD'!SXE29</f>
        <v>0</v>
      </c>
      <c r="SIZ7" s="240">
        <f>'Inbound SOS &amp; EOD'!SXF29</f>
        <v>0</v>
      </c>
      <c r="SJA7" s="240">
        <f>'Inbound SOS &amp; EOD'!SXG29</f>
        <v>0</v>
      </c>
      <c r="SJB7" s="240">
        <f>'Inbound SOS &amp; EOD'!SXH29</f>
        <v>0</v>
      </c>
      <c r="SJC7" s="240">
        <f>'Inbound SOS &amp; EOD'!SXI29</f>
        <v>0</v>
      </c>
      <c r="SJD7" s="240">
        <f>'Inbound SOS &amp; EOD'!SXJ29</f>
        <v>0</v>
      </c>
      <c r="SJE7" s="240">
        <f>'Inbound SOS &amp; EOD'!SXK29</f>
        <v>0</v>
      </c>
      <c r="SJF7" s="240">
        <f>'Inbound SOS &amp; EOD'!SXL29</f>
        <v>0</v>
      </c>
      <c r="SJG7" s="240">
        <f>'Inbound SOS &amp; EOD'!SXM29</f>
        <v>0</v>
      </c>
      <c r="SJH7" s="240">
        <f>'Inbound SOS &amp; EOD'!SXN29</f>
        <v>0</v>
      </c>
      <c r="SJI7" s="240">
        <f>'Inbound SOS &amp; EOD'!SXO29</f>
        <v>0</v>
      </c>
      <c r="SJJ7" s="240">
        <f>'Inbound SOS &amp; EOD'!SXP29</f>
        <v>0</v>
      </c>
      <c r="SJK7" s="240">
        <f>'Inbound SOS &amp; EOD'!SXQ29</f>
        <v>0</v>
      </c>
      <c r="SJL7" s="240">
        <f>'Inbound SOS &amp; EOD'!SXR29</f>
        <v>0</v>
      </c>
      <c r="SJM7" s="240">
        <f>'Inbound SOS &amp; EOD'!SXS29</f>
        <v>0</v>
      </c>
      <c r="SJN7" s="240">
        <f>'Inbound SOS &amp; EOD'!SXT29</f>
        <v>0</v>
      </c>
      <c r="SJO7" s="240">
        <f>'Inbound SOS &amp; EOD'!SXU29</f>
        <v>0</v>
      </c>
      <c r="SJP7" s="240">
        <f>'Inbound SOS &amp; EOD'!SXV29</f>
        <v>0</v>
      </c>
      <c r="SJQ7" s="240">
        <f>'Inbound SOS &amp; EOD'!SXW29</f>
        <v>0</v>
      </c>
      <c r="SJR7" s="240">
        <f>'Inbound SOS &amp; EOD'!SXX29</f>
        <v>0</v>
      </c>
      <c r="SJS7" s="240">
        <f>'Inbound SOS &amp; EOD'!SXY29</f>
        <v>0</v>
      </c>
      <c r="SJT7" s="240">
        <f>'Inbound SOS &amp; EOD'!SXZ29</f>
        <v>0</v>
      </c>
      <c r="SJU7" s="240">
        <f>'Inbound SOS &amp; EOD'!SYA29</f>
        <v>0</v>
      </c>
      <c r="SJV7" s="240">
        <f>'Inbound SOS &amp; EOD'!SYB29</f>
        <v>0</v>
      </c>
      <c r="SJW7" s="240">
        <f>'Inbound SOS &amp; EOD'!SYC29</f>
        <v>0</v>
      </c>
      <c r="SJX7" s="240">
        <f>'Inbound SOS &amp; EOD'!SYD29</f>
        <v>0</v>
      </c>
      <c r="SJY7" s="240">
        <f>'Inbound SOS &amp; EOD'!SYE29</f>
        <v>0</v>
      </c>
      <c r="SJZ7" s="240">
        <f>'Inbound SOS &amp; EOD'!SYF29</f>
        <v>0</v>
      </c>
      <c r="SKA7" s="240">
        <f>'Inbound SOS &amp; EOD'!SYG29</f>
        <v>0</v>
      </c>
      <c r="SKB7" s="240">
        <f>'Inbound SOS &amp; EOD'!SYH29</f>
        <v>0</v>
      </c>
      <c r="SKC7" s="240">
        <f>'Inbound SOS &amp; EOD'!SYI29</f>
        <v>0</v>
      </c>
      <c r="SKD7" s="240">
        <f>'Inbound SOS &amp; EOD'!SYJ29</f>
        <v>0</v>
      </c>
      <c r="SKE7" s="240">
        <f>'Inbound SOS &amp; EOD'!SYK29</f>
        <v>0</v>
      </c>
      <c r="SKF7" s="240">
        <f>'Inbound SOS &amp; EOD'!SYL29</f>
        <v>0</v>
      </c>
      <c r="SKG7" s="240">
        <f>'Inbound SOS &amp; EOD'!SYM29</f>
        <v>0</v>
      </c>
      <c r="SKH7" s="240">
        <f>'Inbound SOS &amp; EOD'!SYN29</f>
        <v>0</v>
      </c>
      <c r="SKI7" s="240">
        <f>'Inbound SOS &amp; EOD'!SYO29</f>
        <v>0</v>
      </c>
      <c r="SKJ7" s="240">
        <f>'Inbound SOS &amp; EOD'!SYP29</f>
        <v>0</v>
      </c>
      <c r="SKK7" s="240">
        <f>'Inbound SOS &amp; EOD'!SYQ29</f>
        <v>0</v>
      </c>
      <c r="SKL7" s="240">
        <f>'Inbound SOS &amp; EOD'!SYR29</f>
        <v>0</v>
      </c>
      <c r="SKM7" s="240">
        <f>'Inbound SOS &amp; EOD'!SYS29</f>
        <v>0</v>
      </c>
      <c r="SKN7" s="240">
        <f>'Inbound SOS &amp; EOD'!SYT29</f>
        <v>0</v>
      </c>
      <c r="SKO7" s="240">
        <f>'Inbound SOS &amp; EOD'!SYU29</f>
        <v>0</v>
      </c>
      <c r="SKP7" s="240">
        <f>'Inbound SOS &amp; EOD'!SYV29</f>
        <v>0</v>
      </c>
      <c r="SKQ7" s="240">
        <f>'Inbound SOS &amp; EOD'!SYW29</f>
        <v>0</v>
      </c>
      <c r="SKR7" s="240">
        <f>'Inbound SOS &amp; EOD'!SYX29</f>
        <v>0</v>
      </c>
      <c r="SKS7" s="240">
        <f>'Inbound SOS &amp; EOD'!SYY29</f>
        <v>0</v>
      </c>
      <c r="SKT7" s="240">
        <f>'Inbound SOS &amp; EOD'!SYZ29</f>
        <v>0</v>
      </c>
      <c r="SKU7" s="240">
        <f>'Inbound SOS &amp; EOD'!SZA29</f>
        <v>0</v>
      </c>
      <c r="SKV7" s="240">
        <f>'Inbound SOS &amp; EOD'!SZB29</f>
        <v>0</v>
      </c>
      <c r="SKW7" s="240">
        <f>'Inbound SOS &amp; EOD'!SZC29</f>
        <v>0</v>
      </c>
      <c r="SKX7" s="240">
        <f>'Inbound SOS &amp; EOD'!SZD29</f>
        <v>0</v>
      </c>
      <c r="SKY7" s="240">
        <f>'Inbound SOS &amp; EOD'!SZE29</f>
        <v>0</v>
      </c>
      <c r="SKZ7" s="240">
        <f>'Inbound SOS &amp; EOD'!SZF29</f>
        <v>0</v>
      </c>
      <c r="SLA7" s="240">
        <f>'Inbound SOS &amp; EOD'!SZG29</f>
        <v>0</v>
      </c>
      <c r="SLB7" s="240">
        <f>'Inbound SOS &amp; EOD'!SZH29</f>
        <v>0</v>
      </c>
      <c r="SLC7" s="240">
        <f>'Inbound SOS &amp; EOD'!SZI29</f>
        <v>0</v>
      </c>
      <c r="SLD7" s="240">
        <f>'Inbound SOS &amp; EOD'!SZJ29</f>
        <v>0</v>
      </c>
      <c r="SLE7" s="240">
        <f>'Inbound SOS &amp; EOD'!SZK29</f>
        <v>0</v>
      </c>
      <c r="SLF7" s="240">
        <f>'Inbound SOS &amp; EOD'!SZL29</f>
        <v>0</v>
      </c>
      <c r="SLG7" s="240">
        <f>'Inbound SOS &amp; EOD'!SZM29</f>
        <v>0</v>
      </c>
      <c r="SLH7" s="240">
        <f>'Inbound SOS &amp; EOD'!SZN29</f>
        <v>0</v>
      </c>
      <c r="SLI7" s="240">
        <f>'Inbound SOS &amp; EOD'!SZO29</f>
        <v>0</v>
      </c>
      <c r="SLJ7" s="240">
        <f>'Inbound SOS &amp; EOD'!SZP29</f>
        <v>0</v>
      </c>
      <c r="SLK7" s="240">
        <f>'Inbound SOS &amp; EOD'!SZQ29</f>
        <v>0</v>
      </c>
      <c r="SLL7" s="240">
        <f>'Inbound SOS &amp; EOD'!SZR29</f>
        <v>0</v>
      </c>
      <c r="SLM7" s="240">
        <f>'Inbound SOS &amp; EOD'!SZS29</f>
        <v>0</v>
      </c>
      <c r="SLN7" s="240">
        <f>'Inbound SOS &amp; EOD'!SZT29</f>
        <v>0</v>
      </c>
      <c r="SLO7" s="240">
        <f>'Inbound SOS &amp; EOD'!SZU29</f>
        <v>0</v>
      </c>
      <c r="SLP7" s="240">
        <f>'Inbound SOS &amp; EOD'!SZV29</f>
        <v>0</v>
      </c>
      <c r="SLQ7" s="240">
        <f>'Inbound SOS &amp; EOD'!SZW29</f>
        <v>0</v>
      </c>
      <c r="SLR7" s="240">
        <f>'Inbound SOS &amp; EOD'!SZX29</f>
        <v>0</v>
      </c>
      <c r="SLS7" s="240">
        <f>'Inbound SOS &amp; EOD'!SZY29</f>
        <v>0</v>
      </c>
      <c r="SLT7" s="240">
        <f>'Inbound SOS &amp; EOD'!SZZ29</f>
        <v>0</v>
      </c>
      <c r="SLU7" s="240">
        <f>'Inbound SOS &amp; EOD'!TAA29</f>
        <v>0</v>
      </c>
      <c r="SLV7" s="240">
        <f>'Inbound SOS &amp; EOD'!TAB29</f>
        <v>0</v>
      </c>
      <c r="SLW7" s="240">
        <f>'Inbound SOS &amp; EOD'!TAC29</f>
        <v>0</v>
      </c>
      <c r="SLX7" s="240">
        <f>'Inbound SOS &amp; EOD'!TAD29</f>
        <v>0</v>
      </c>
      <c r="SLY7" s="240">
        <f>'Inbound SOS &amp; EOD'!TAE29</f>
        <v>0</v>
      </c>
      <c r="SLZ7" s="240">
        <f>'Inbound SOS &amp; EOD'!TAF29</f>
        <v>0</v>
      </c>
      <c r="SMA7" s="240">
        <f>'Inbound SOS &amp; EOD'!TAG29</f>
        <v>0</v>
      </c>
      <c r="SMB7" s="240">
        <f>'Inbound SOS &amp; EOD'!TAH29</f>
        <v>0</v>
      </c>
      <c r="SMC7" s="240">
        <f>'Inbound SOS &amp; EOD'!TAI29</f>
        <v>0</v>
      </c>
      <c r="SMD7" s="240">
        <f>'Inbound SOS &amp; EOD'!TAJ29</f>
        <v>0</v>
      </c>
      <c r="SME7" s="240">
        <f>'Inbound SOS &amp; EOD'!TAK29</f>
        <v>0</v>
      </c>
      <c r="SMF7" s="240">
        <f>'Inbound SOS &amp; EOD'!TAL29</f>
        <v>0</v>
      </c>
      <c r="SMG7" s="240">
        <f>'Inbound SOS &amp; EOD'!TAM29</f>
        <v>0</v>
      </c>
      <c r="SMH7" s="240">
        <f>'Inbound SOS &amp; EOD'!TAN29</f>
        <v>0</v>
      </c>
      <c r="SMI7" s="240">
        <f>'Inbound SOS &amp; EOD'!TAO29</f>
        <v>0</v>
      </c>
      <c r="SMJ7" s="240">
        <f>'Inbound SOS &amp; EOD'!TAP29</f>
        <v>0</v>
      </c>
      <c r="SMK7" s="240">
        <f>'Inbound SOS &amp; EOD'!TAQ29</f>
        <v>0</v>
      </c>
      <c r="SML7" s="240">
        <f>'Inbound SOS &amp; EOD'!TAR29</f>
        <v>0</v>
      </c>
      <c r="SMM7" s="240">
        <f>'Inbound SOS &amp; EOD'!TAS29</f>
        <v>0</v>
      </c>
      <c r="SMN7" s="240">
        <f>'Inbound SOS &amp; EOD'!TAT29</f>
        <v>0</v>
      </c>
      <c r="SMO7" s="240">
        <f>'Inbound SOS &amp; EOD'!TAU29</f>
        <v>0</v>
      </c>
      <c r="SMP7" s="240">
        <f>'Inbound SOS &amp; EOD'!TAV29</f>
        <v>0</v>
      </c>
      <c r="SMQ7" s="240">
        <f>'Inbound SOS &amp; EOD'!TAW29</f>
        <v>0</v>
      </c>
      <c r="SMR7" s="240">
        <f>'Inbound SOS &amp; EOD'!TAX29</f>
        <v>0</v>
      </c>
      <c r="SMS7" s="240">
        <f>'Inbound SOS &amp; EOD'!TAY29</f>
        <v>0</v>
      </c>
      <c r="SMT7" s="240">
        <f>'Inbound SOS &amp; EOD'!TAZ29</f>
        <v>0</v>
      </c>
      <c r="SMU7" s="240">
        <f>'Inbound SOS &amp; EOD'!TBA29</f>
        <v>0</v>
      </c>
      <c r="SMV7" s="240">
        <f>'Inbound SOS &amp; EOD'!TBB29</f>
        <v>0</v>
      </c>
      <c r="SMW7" s="240">
        <f>'Inbound SOS &amp; EOD'!TBC29</f>
        <v>0</v>
      </c>
      <c r="SMX7" s="240">
        <f>'Inbound SOS &amp; EOD'!TBD29</f>
        <v>0</v>
      </c>
      <c r="SMY7" s="240">
        <f>'Inbound SOS &amp; EOD'!TBE29</f>
        <v>0</v>
      </c>
      <c r="SMZ7" s="240">
        <f>'Inbound SOS &amp; EOD'!TBF29</f>
        <v>0</v>
      </c>
      <c r="SNA7" s="240">
        <f>'Inbound SOS &amp; EOD'!TBG29</f>
        <v>0</v>
      </c>
      <c r="SNB7" s="240">
        <f>'Inbound SOS &amp; EOD'!TBH29</f>
        <v>0</v>
      </c>
      <c r="SNC7" s="240">
        <f>'Inbound SOS &amp; EOD'!TBI29</f>
        <v>0</v>
      </c>
      <c r="SND7" s="240">
        <f>'Inbound SOS &amp; EOD'!TBJ29</f>
        <v>0</v>
      </c>
      <c r="SNE7" s="240">
        <f>'Inbound SOS &amp; EOD'!TBK29</f>
        <v>0</v>
      </c>
      <c r="SNF7" s="240">
        <f>'Inbound SOS &amp; EOD'!TBL29</f>
        <v>0</v>
      </c>
      <c r="SNG7" s="240">
        <f>'Inbound SOS &amp; EOD'!TBM29</f>
        <v>0</v>
      </c>
      <c r="SNH7" s="240">
        <f>'Inbound SOS &amp; EOD'!TBN29</f>
        <v>0</v>
      </c>
      <c r="SNI7" s="240">
        <f>'Inbound SOS &amp; EOD'!TBO29</f>
        <v>0</v>
      </c>
      <c r="SNJ7" s="240">
        <f>'Inbound SOS &amp; EOD'!TBP29</f>
        <v>0</v>
      </c>
      <c r="SNK7" s="240">
        <f>'Inbound SOS &amp; EOD'!TBQ29</f>
        <v>0</v>
      </c>
      <c r="SNL7" s="240">
        <f>'Inbound SOS &amp; EOD'!TBR29</f>
        <v>0</v>
      </c>
      <c r="SNM7" s="240">
        <f>'Inbound SOS &amp; EOD'!TBS29</f>
        <v>0</v>
      </c>
      <c r="SNN7" s="240">
        <f>'Inbound SOS &amp; EOD'!TBT29</f>
        <v>0</v>
      </c>
      <c r="SNO7" s="240">
        <f>'Inbound SOS &amp; EOD'!TBU29</f>
        <v>0</v>
      </c>
      <c r="SNP7" s="240">
        <f>'Inbound SOS &amp; EOD'!TBV29</f>
        <v>0</v>
      </c>
      <c r="SNQ7" s="240">
        <f>'Inbound SOS &amp; EOD'!TBW29</f>
        <v>0</v>
      </c>
      <c r="SNR7" s="240">
        <f>'Inbound SOS &amp; EOD'!TBX29</f>
        <v>0</v>
      </c>
      <c r="SNS7" s="240">
        <f>'Inbound SOS &amp; EOD'!TBY29</f>
        <v>0</v>
      </c>
      <c r="SNT7" s="240">
        <f>'Inbound SOS &amp; EOD'!TBZ29</f>
        <v>0</v>
      </c>
      <c r="SNU7" s="240">
        <f>'Inbound SOS &amp; EOD'!TCA29</f>
        <v>0</v>
      </c>
      <c r="SNV7" s="240">
        <f>'Inbound SOS &amp; EOD'!TCB29</f>
        <v>0</v>
      </c>
      <c r="SNW7" s="240">
        <f>'Inbound SOS &amp; EOD'!TCC29</f>
        <v>0</v>
      </c>
      <c r="SNX7" s="240">
        <f>'Inbound SOS &amp; EOD'!TCD29</f>
        <v>0</v>
      </c>
      <c r="SNY7" s="240">
        <f>'Inbound SOS &amp; EOD'!TCE29</f>
        <v>0</v>
      </c>
      <c r="SNZ7" s="240">
        <f>'Inbound SOS &amp; EOD'!TCF29</f>
        <v>0</v>
      </c>
      <c r="SOA7" s="240">
        <f>'Inbound SOS &amp; EOD'!TCG29</f>
        <v>0</v>
      </c>
      <c r="SOB7" s="240">
        <f>'Inbound SOS &amp; EOD'!TCH29</f>
        <v>0</v>
      </c>
      <c r="SOC7" s="240">
        <f>'Inbound SOS &amp; EOD'!TCI29</f>
        <v>0</v>
      </c>
      <c r="SOD7" s="240">
        <f>'Inbound SOS &amp; EOD'!TCJ29</f>
        <v>0</v>
      </c>
      <c r="SOE7" s="240">
        <f>'Inbound SOS &amp; EOD'!TCK29</f>
        <v>0</v>
      </c>
      <c r="SOF7" s="240">
        <f>'Inbound SOS &amp; EOD'!TCL29</f>
        <v>0</v>
      </c>
      <c r="SOG7" s="240">
        <f>'Inbound SOS &amp; EOD'!TCM29</f>
        <v>0</v>
      </c>
      <c r="SOH7" s="240">
        <f>'Inbound SOS &amp; EOD'!TCN29</f>
        <v>0</v>
      </c>
      <c r="SOI7" s="240">
        <f>'Inbound SOS &amp; EOD'!TCO29</f>
        <v>0</v>
      </c>
      <c r="SOJ7" s="240">
        <f>'Inbound SOS &amp; EOD'!TCP29</f>
        <v>0</v>
      </c>
      <c r="SOK7" s="240">
        <f>'Inbound SOS &amp; EOD'!TCQ29</f>
        <v>0</v>
      </c>
      <c r="SOL7" s="240">
        <f>'Inbound SOS &amp; EOD'!TCR29</f>
        <v>0</v>
      </c>
      <c r="SOM7" s="240">
        <f>'Inbound SOS &amp; EOD'!TCS29</f>
        <v>0</v>
      </c>
      <c r="SON7" s="240">
        <f>'Inbound SOS &amp; EOD'!TCT29</f>
        <v>0</v>
      </c>
      <c r="SOO7" s="240">
        <f>'Inbound SOS &amp; EOD'!TCU29</f>
        <v>0</v>
      </c>
      <c r="SOP7" s="240">
        <f>'Inbound SOS &amp; EOD'!TCV29</f>
        <v>0</v>
      </c>
      <c r="SOQ7" s="240">
        <f>'Inbound SOS &amp; EOD'!TCW29</f>
        <v>0</v>
      </c>
      <c r="SOR7" s="240">
        <f>'Inbound SOS &amp; EOD'!TCX29</f>
        <v>0</v>
      </c>
      <c r="SOS7" s="240">
        <f>'Inbound SOS &amp; EOD'!TCY29</f>
        <v>0</v>
      </c>
      <c r="SOT7" s="240">
        <f>'Inbound SOS &amp; EOD'!TCZ29</f>
        <v>0</v>
      </c>
      <c r="SOU7" s="240">
        <f>'Inbound SOS &amp; EOD'!TDA29</f>
        <v>0</v>
      </c>
      <c r="SOV7" s="240">
        <f>'Inbound SOS &amp; EOD'!TDB29</f>
        <v>0</v>
      </c>
      <c r="SOW7" s="240">
        <f>'Inbound SOS &amp; EOD'!TDC29</f>
        <v>0</v>
      </c>
      <c r="SOX7" s="240">
        <f>'Inbound SOS &amp; EOD'!TDD29</f>
        <v>0</v>
      </c>
      <c r="SOY7" s="240">
        <f>'Inbound SOS &amp; EOD'!TDE29</f>
        <v>0</v>
      </c>
      <c r="SOZ7" s="240">
        <f>'Inbound SOS &amp; EOD'!TDF29</f>
        <v>0</v>
      </c>
      <c r="SPA7" s="240">
        <f>'Inbound SOS &amp; EOD'!TDG29</f>
        <v>0</v>
      </c>
      <c r="SPB7" s="240">
        <f>'Inbound SOS &amp; EOD'!TDH29</f>
        <v>0</v>
      </c>
      <c r="SPC7" s="240">
        <f>'Inbound SOS &amp; EOD'!TDI29</f>
        <v>0</v>
      </c>
      <c r="SPD7" s="240">
        <f>'Inbound SOS &amp; EOD'!TDJ29</f>
        <v>0</v>
      </c>
      <c r="SPE7" s="240">
        <f>'Inbound SOS &amp; EOD'!TDK29</f>
        <v>0</v>
      </c>
      <c r="SPF7" s="240">
        <f>'Inbound SOS &amp; EOD'!TDL29</f>
        <v>0</v>
      </c>
      <c r="SPG7" s="240">
        <f>'Inbound SOS &amp; EOD'!TDM29</f>
        <v>0</v>
      </c>
      <c r="SPH7" s="240">
        <f>'Inbound SOS &amp; EOD'!TDN29</f>
        <v>0</v>
      </c>
      <c r="SPI7" s="240">
        <f>'Inbound SOS &amp; EOD'!TDO29</f>
        <v>0</v>
      </c>
      <c r="SPJ7" s="240">
        <f>'Inbound SOS &amp; EOD'!TDP29</f>
        <v>0</v>
      </c>
      <c r="SPK7" s="240">
        <f>'Inbound SOS &amp; EOD'!TDQ29</f>
        <v>0</v>
      </c>
      <c r="SPL7" s="240">
        <f>'Inbound SOS &amp; EOD'!TDR29</f>
        <v>0</v>
      </c>
      <c r="SPM7" s="240">
        <f>'Inbound SOS &amp; EOD'!TDS29</f>
        <v>0</v>
      </c>
      <c r="SPN7" s="240">
        <f>'Inbound SOS &amp; EOD'!TDT29</f>
        <v>0</v>
      </c>
      <c r="SPO7" s="240">
        <f>'Inbound SOS &amp; EOD'!TDU29</f>
        <v>0</v>
      </c>
      <c r="SPP7" s="240">
        <f>'Inbound SOS &amp; EOD'!TDV29</f>
        <v>0</v>
      </c>
      <c r="SPQ7" s="240">
        <f>'Inbound SOS &amp; EOD'!TDW29</f>
        <v>0</v>
      </c>
      <c r="SPR7" s="240">
        <f>'Inbound SOS &amp; EOD'!TDX29</f>
        <v>0</v>
      </c>
      <c r="SPS7" s="240">
        <f>'Inbound SOS &amp; EOD'!TDY29</f>
        <v>0</v>
      </c>
      <c r="SPT7" s="240">
        <f>'Inbound SOS &amp; EOD'!TDZ29</f>
        <v>0</v>
      </c>
      <c r="SPU7" s="240">
        <f>'Inbound SOS &amp; EOD'!TEA29</f>
        <v>0</v>
      </c>
      <c r="SPV7" s="240">
        <f>'Inbound SOS &amp; EOD'!TEB29</f>
        <v>0</v>
      </c>
      <c r="SPW7" s="240">
        <f>'Inbound SOS &amp; EOD'!TEC29</f>
        <v>0</v>
      </c>
      <c r="SPX7" s="240">
        <f>'Inbound SOS &amp; EOD'!TED29</f>
        <v>0</v>
      </c>
      <c r="SPY7" s="240">
        <f>'Inbound SOS &amp; EOD'!TEE29</f>
        <v>0</v>
      </c>
      <c r="SPZ7" s="240">
        <f>'Inbound SOS &amp; EOD'!TEF29</f>
        <v>0</v>
      </c>
      <c r="SQA7" s="240">
        <f>'Inbound SOS &amp; EOD'!TEG29</f>
        <v>0</v>
      </c>
      <c r="SQB7" s="240">
        <f>'Inbound SOS &amp; EOD'!TEH29</f>
        <v>0</v>
      </c>
      <c r="SQC7" s="240">
        <f>'Inbound SOS &amp; EOD'!TEI29</f>
        <v>0</v>
      </c>
      <c r="SQD7" s="240">
        <f>'Inbound SOS &amp; EOD'!TEJ29</f>
        <v>0</v>
      </c>
      <c r="SQE7" s="240">
        <f>'Inbound SOS &amp; EOD'!TEK29</f>
        <v>0</v>
      </c>
      <c r="SQF7" s="240">
        <f>'Inbound SOS &amp; EOD'!TEL29</f>
        <v>0</v>
      </c>
      <c r="SQG7" s="240">
        <f>'Inbound SOS &amp; EOD'!TEM29</f>
        <v>0</v>
      </c>
      <c r="SQH7" s="240">
        <f>'Inbound SOS &amp; EOD'!TEN29</f>
        <v>0</v>
      </c>
      <c r="SQI7" s="240">
        <f>'Inbound SOS &amp; EOD'!TEO29</f>
        <v>0</v>
      </c>
      <c r="SQJ7" s="240">
        <f>'Inbound SOS &amp; EOD'!TEP29</f>
        <v>0</v>
      </c>
      <c r="SQK7" s="240">
        <f>'Inbound SOS &amp; EOD'!TEQ29</f>
        <v>0</v>
      </c>
      <c r="SQL7" s="240">
        <f>'Inbound SOS &amp; EOD'!TER29</f>
        <v>0</v>
      </c>
      <c r="SQM7" s="240">
        <f>'Inbound SOS &amp; EOD'!TES29</f>
        <v>0</v>
      </c>
      <c r="SQN7" s="240">
        <f>'Inbound SOS &amp; EOD'!TET29</f>
        <v>0</v>
      </c>
      <c r="SQO7" s="240">
        <f>'Inbound SOS &amp; EOD'!TEU29</f>
        <v>0</v>
      </c>
      <c r="SQP7" s="240">
        <f>'Inbound SOS &amp; EOD'!TEV29</f>
        <v>0</v>
      </c>
      <c r="SQQ7" s="240">
        <f>'Inbound SOS &amp; EOD'!TEW29</f>
        <v>0</v>
      </c>
      <c r="SQR7" s="240">
        <f>'Inbound SOS &amp; EOD'!TEX29</f>
        <v>0</v>
      </c>
      <c r="SQS7" s="240">
        <f>'Inbound SOS &amp; EOD'!TEY29</f>
        <v>0</v>
      </c>
      <c r="SQT7" s="240">
        <f>'Inbound SOS &amp; EOD'!TEZ29</f>
        <v>0</v>
      </c>
      <c r="SQU7" s="240">
        <f>'Inbound SOS &amp; EOD'!TFA29</f>
        <v>0</v>
      </c>
      <c r="SQV7" s="240">
        <f>'Inbound SOS &amp; EOD'!TFB29</f>
        <v>0</v>
      </c>
      <c r="SQW7" s="240">
        <f>'Inbound SOS &amp; EOD'!TFC29</f>
        <v>0</v>
      </c>
      <c r="SQX7" s="240">
        <f>'Inbound SOS &amp; EOD'!TFD29</f>
        <v>0</v>
      </c>
      <c r="SQY7" s="240">
        <f>'Inbound SOS &amp; EOD'!TFE29</f>
        <v>0</v>
      </c>
      <c r="SQZ7" s="240">
        <f>'Inbound SOS &amp; EOD'!TFF29</f>
        <v>0</v>
      </c>
      <c r="SRA7" s="240">
        <f>'Inbound SOS &amp; EOD'!TFG29</f>
        <v>0</v>
      </c>
      <c r="SRB7" s="240">
        <f>'Inbound SOS &amp; EOD'!TFH29</f>
        <v>0</v>
      </c>
      <c r="SRC7" s="240">
        <f>'Inbound SOS &amp; EOD'!TFI29</f>
        <v>0</v>
      </c>
      <c r="SRD7" s="240">
        <f>'Inbound SOS &amp; EOD'!TFJ29</f>
        <v>0</v>
      </c>
      <c r="SRE7" s="240">
        <f>'Inbound SOS &amp; EOD'!TFK29</f>
        <v>0</v>
      </c>
      <c r="SRF7" s="240">
        <f>'Inbound SOS &amp; EOD'!TFL29</f>
        <v>0</v>
      </c>
      <c r="SRG7" s="240">
        <f>'Inbound SOS &amp; EOD'!TFM29</f>
        <v>0</v>
      </c>
      <c r="SRH7" s="240">
        <f>'Inbound SOS &amp; EOD'!TFN29</f>
        <v>0</v>
      </c>
      <c r="SRI7" s="240">
        <f>'Inbound SOS &amp; EOD'!TFO29</f>
        <v>0</v>
      </c>
      <c r="SRJ7" s="240">
        <f>'Inbound SOS &amp; EOD'!TFP29</f>
        <v>0</v>
      </c>
      <c r="SRK7" s="240">
        <f>'Inbound SOS &amp; EOD'!TFQ29</f>
        <v>0</v>
      </c>
      <c r="SRL7" s="240">
        <f>'Inbound SOS &amp; EOD'!TFR29</f>
        <v>0</v>
      </c>
      <c r="SRM7" s="240">
        <f>'Inbound SOS &amp; EOD'!TFS29</f>
        <v>0</v>
      </c>
      <c r="SRN7" s="240">
        <f>'Inbound SOS &amp; EOD'!TFT29</f>
        <v>0</v>
      </c>
      <c r="SRO7" s="240">
        <f>'Inbound SOS &amp; EOD'!TFU29</f>
        <v>0</v>
      </c>
      <c r="SRP7" s="240">
        <f>'Inbound SOS &amp; EOD'!TFV29</f>
        <v>0</v>
      </c>
      <c r="SRQ7" s="240">
        <f>'Inbound SOS &amp; EOD'!TFW29</f>
        <v>0</v>
      </c>
      <c r="SRR7" s="240">
        <f>'Inbound SOS &amp; EOD'!TFX29</f>
        <v>0</v>
      </c>
      <c r="SRS7" s="240">
        <f>'Inbound SOS &amp; EOD'!TFY29</f>
        <v>0</v>
      </c>
      <c r="SRT7" s="240">
        <f>'Inbound SOS &amp; EOD'!TFZ29</f>
        <v>0</v>
      </c>
      <c r="SRU7" s="240">
        <f>'Inbound SOS &amp; EOD'!TGA29</f>
        <v>0</v>
      </c>
      <c r="SRV7" s="240">
        <f>'Inbound SOS &amp; EOD'!TGB29</f>
        <v>0</v>
      </c>
      <c r="SRW7" s="240">
        <f>'Inbound SOS &amp; EOD'!TGC29</f>
        <v>0</v>
      </c>
      <c r="SRX7" s="240">
        <f>'Inbound SOS &amp; EOD'!TGD29</f>
        <v>0</v>
      </c>
      <c r="SRY7" s="240">
        <f>'Inbound SOS &amp; EOD'!TGE29</f>
        <v>0</v>
      </c>
      <c r="SRZ7" s="240">
        <f>'Inbound SOS &amp; EOD'!TGF29</f>
        <v>0</v>
      </c>
      <c r="SSA7" s="240">
        <f>'Inbound SOS &amp; EOD'!TGG29</f>
        <v>0</v>
      </c>
      <c r="SSB7" s="240">
        <f>'Inbound SOS &amp; EOD'!TGH29</f>
        <v>0</v>
      </c>
      <c r="SSC7" s="240">
        <f>'Inbound SOS &amp; EOD'!TGI29</f>
        <v>0</v>
      </c>
      <c r="SSD7" s="240">
        <f>'Inbound SOS &amp; EOD'!TGJ29</f>
        <v>0</v>
      </c>
      <c r="SSE7" s="240">
        <f>'Inbound SOS &amp; EOD'!TGK29</f>
        <v>0</v>
      </c>
      <c r="SSF7" s="240">
        <f>'Inbound SOS &amp; EOD'!TGL29</f>
        <v>0</v>
      </c>
      <c r="SSG7" s="240">
        <f>'Inbound SOS &amp; EOD'!TGM29</f>
        <v>0</v>
      </c>
      <c r="SSH7" s="240">
        <f>'Inbound SOS &amp; EOD'!TGN29</f>
        <v>0</v>
      </c>
      <c r="SSI7" s="240">
        <f>'Inbound SOS &amp; EOD'!TGO29</f>
        <v>0</v>
      </c>
      <c r="SSJ7" s="240">
        <f>'Inbound SOS &amp; EOD'!TGP29</f>
        <v>0</v>
      </c>
      <c r="SSK7" s="240">
        <f>'Inbound SOS &amp; EOD'!TGQ29</f>
        <v>0</v>
      </c>
      <c r="SSL7" s="240">
        <f>'Inbound SOS &amp; EOD'!TGR29</f>
        <v>0</v>
      </c>
      <c r="SSM7" s="240">
        <f>'Inbound SOS &amp; EOD'!TGS29</f>
        <v>0</v>
      </c>
      <c r="SSN7" s="240">
        <f>'Inbound SOS &amp; EOD'!TGT29</f>
        <v>0</v>
      </c>
      <c r="SSO7" s="240">
        <f>'Inbound SOS &amp; EOD'!TGU29</f>
        <v>0</v>
      </c>
      <c r="SSP7" s="240">
        <f>'Inbound SOS &amp; EOD'!TGV29</f>
        <v>0</v>
      </c>
      <c r="SSQ7" s="240">
        <f>'Inbound SOS &amp; EOD'!TGW29</f>
        <v>0</v>
      </c>
      <c r="SSR7" s="240">
        <f>'Inbound SOS &amp; EOD'!TGX29</f>
        <v>0</v>
      </c>
      <c r="SSS7" s="240">
        <f>'Inbound SOS &amp; EOD'!TGY29</f>
        <v>0</v>
      </c>
      <c r="SST7" s="240">
        <f>'Inbound SOS &amp; EOD'!TGZ29</f>
        <v>0</v>
      </c>
      <c r="SSU7" s="240">
        <f>'Inbound SOS &amp; EOD'!THA29</f>
        <v>0</v>
      </c>
      <c r="SSV7" s="240">
        <f>'Inbound SOS &amp; EOD'!THB29</f>
        <v>0</v>
      </c>
      <c r="SSW7" s="240">
        <f>'Inbound SOS &amp; EOD'!THC29</f>
        <v>0</v>
      </c>
      <c r="SSX7" s="240">
        <f>'Inbound SOS &amp; EOD'!THD29</f>
        <v>0</v>
      </c>
      <c r="SSY7" s="240">
        <f>'Inbound SOS &amp; EOD'!THE29</f>
        <v>0</v>
      </c>
      <c r="SSZ7" s="240">
        <f>'Inbound SOS &amp; EOD'!THF29</f>
        <v>0</v>
      </c>
      <c r="STA7" s="240">
        <f>'Inbound SOS &amp; EOD'!THG29</f>
        <v>0</v>
      </c>
      <c r="STB7" s="240">
        <f>'Inbound SOS &amp; EOD'!THH29</f>
        <v>0</v>
      </c>
      <c r="STC7" s="240">
        <f>'Inbound SOS &amp; EOD'!THI29</f>
        <v>0</v>
      </c>
      <c r="STD7" s="240">
        <f>'Inbound SOS &amp; EOD'!THJ29</f>
        <v>0</v>
      </c>
      <c r="STE7" s="240">
        <f>'Inbound SOS &amp; EOD'!THK29</f>
        <v>0</v>
      </c>
      <c r="STF7" s="240">
        <f>'Inbound SOS &amp; EOD'!THL29</f>
        <v>0</v>
      </c>
      <c r="STG7" s="240">
        <f>'Inbound SOS &amp; EOD'!THM29</f>
        <v>0</v>
      </c>
      <c r="STH7" s="240">
        <f>'Inbound SOS &amp; EOD'!THN29</f>
        <v>0</v>
      </c>
      <c r="STI7" s="240">
        <f>'Inbound SOS &amp; EOD'!THO29</f>
        <v>0</v>
      </c>
      <c r="STJ7" s="240">
        <f>'Inbound SOS &amp; EOD'!THP29</f>
        <v>0</v>
      </c>
      <c r="STK7" s="240">
        <f>'Inbound SOS &amp; EOD'!THQ29</f>
        <v>0</v>
      </c>
      <c r="STL7" s="240">
        <f>'Inbound SOS &amp; EOD'!THR29</f>
        <v>0</v>
      </c>
      <c r="STM7" s="240">
        <f>'Inbound SOS &amp; EOD'!THS29</f>
        <v>0</v>
      </c>
      <c r="STN7" s="240">
        <f>'Inbound SOS &amp; EOD'!THT29</f>
        <v>0</v>
      </c>
      <c r="STO7" s="240">
        <f>'Inbound SOS &amp; EOD'!THU29</f>
        <v>0</v>
      </c>
      <c r="STP7" s="240">
        <f>'Inbound SOS &amp; EOD'!THV29</f>
        <v>0</v>
      </c>
      <c r="STQ7" s="240">
        <f>'Inbound SOS &amp; EOD'!THW29</f>
        <v>0</v>
      </c>
      <c r="STR7" s="240">
        <f>'Inbound SOS &amp; EOD'!THX29</f>
        <v>0</v>
      </c>
      <c r="STS7" s="240">
        <f>'Inbound SOS &amp; EOD'!THY29</f>
        <v>0</v>
      </c>
      <c r="STT7" s="240">
        <f>'Inbound SOS &amp; EOD'!THZ29</f>
        <v>0</v>
      </c>
      <c r="STU7" s="240">
        <f>'Inbound SOS &amp; EOD'!TIA29</f>
        <v>0</v>
      </c>
      <c r="STV7" s="240">
        <f>'Inbound SOS &amp; EOD'!TIB29</f>
        <v>0</v>
      </c>
      <c r="STW7" s="240">
        <f>'Inbound SOS &amp; EOD'!TIC29</f>
        <v>0</v>
      </c>
      <c r="STX7" s="240">
        <f>'Inbound SOS &amp; EOD'!TID29</f>
        <v>0</v>
      </c>
      <c r="STY7" s="240">
        <f>'Inbound SOS &amp; EOD'!TIE29</f>
        <v>0</v>
      </c>
      <c r="STZ7" s="240">
        <f>'Inbound SOS &amp; EOD'!TIF29</f>
        <v>0</v>
      </c>
      <c r="SUA7" s="240">
        <f>'Inbound SOS &amp; EOD'!TIG29</f>
        <v>0</v>
      </c>
      <c r="SUB7" s="240">
        <f>'Inbound SOS &amp; EOD'!TIH29</f>
        <v>0</v>
      </c>
      <c r="SUC7" s="240">
        <f>'Inbound SOS &amp; EOD'!TII29</f>
        <v>0</v>
      </c>
      <c r="SUD7" s="240">
        <f>'Inbound SOS &amp; EOD'!TIJ29</f>
        <v>0</v>
      </c>
      <c r="SUE7" s="240">
        <f>'Inbound SOS &amp; EOD'!TIK29</f>
        <v>0</v>
      </c>
      <c r="SUF7" s="240">
        <f>'Inbound SOS &amp; EOD'!TIL29</f>
        <v>0</v>
      </c>
      <c r="SUG7" s="240">
        <f>'Inbound SOS &amp; EOD'!TIM29</f>
        <v>0</v>
      </c>
      <c r="SUH7" s="240">
        <f>'Inbound SOS &amp; EOD'!TIN29</f>
        <v>0</v>
      </c>
      <c r="SUI7" s="240">
        <f>'Inbound SOS &amp; EOD'!TIO29</f>
        <v>0</v>
      </c>
      <c r="SUJ7" s="240">
        <f>'Inbound SOS &amp; EOD'!TIP29</f>
        <v>0</v>
      </c>
      <c r="SUK7" s="240">
        <f>'Inbound SOS &amp; EOD'!TIQ29</f>
        <v>0</v>
      </c>
      <c r="SUL7" s="240">
        <f>'Inbound SOS &amp; EOD'!TIR29</f>
        <v>0</v>
      </c>
      <c r="SUM7" s="240">
        <f>'Inbound SOS &amp; EOD'!TIS29</f>
        <v>0</v>
      </c>
      <c r="SUN7" s="240">
        <f>'Inbound SOS &amp; EOD'!TIT29</f>
        <v>0</v>
      </c>
      <c r="SUO7" s="240">
        <f>'Inbound SOS &amp; EOD'!TIU29</f>
        <v>0</v>
      </c>
      <c r="SUP7" s="240">
        <f>'Inbound SOS &amp; EOD'!TIV29</f>
        <v>0</v>
      </c>
      <c r="SUQ7" s="240">
        <f>'Inbound SOS &amp; EOD'!TIW29</f>
        <v>0</v>
      </c>
      <c r="SUR7" s="240">
        <f>'Inbound SOS &amp; EOD'!TIX29</f>
        <v>0</v>
      </c>
      <c r="SUS7" s="240">
        <f>'Inbound SOS &amp; EOD'!TIY29</f>
        <v>0</v>
      </c>
      <c r="SUT7" s="240">
        <f>'Inbound SOS &amp; EOD'!TIZ29</f>
        <v>0</v>
      </c>
      <c r="SUU7" s="240">
        <f>'Inbound SOS &amp; EOD'!TJA29</f>
        <v>0</v>
      </c>
      <c r="SUV7" s="240">
        <f>'Inbound SOS &amp; EOD'!TJB29</f>
        <v>0</v>
      </c>
      <c r="SUW7" s="240">
        <f>'Inbound SOS &amp; EOD'!TJC29</f>
        <v>0</v>
      </c>
      <c r="SUX7" s="240">
        <f>'Inbound SOS &amp; EOD'!TJD29</f>
        <v>0</v>
      </c>
      <c r="SUY7" s="240">
        <f>'Inbound SOS &amp; EOD'!TJE29</f>
        <v>0</v>
      </c>
      <c r="SUZ7" s="240">
        <f>'Inbound SOS &amp; EOD'!TJF29</f>
        <v>0</v>
      </c>
      <c r="SVA7" s="240">
        <f>'Inbound SOS &amp; EOD'!TJG29</f>
        <v>0</v>
      </c>
      <c r="SVB7" s="240">
        <f>'Inbound SOS &amp; EOD'!TJH29</f>
        <v>0</v>
      </c>
      <c r="SVC7" s="240">
        <f>'Inbound SOS &amp; EOD'!TJI29</f>
        <v>0</v>
      </c>
      <c r="SVD7" s="240">
        <f>'Inbound SOS &amp; EOD'!TJJ29</f>
        <v>0</v>
      </c>
      <c r="SVE7" s="240">
        <f>'Inbound SOS &amp; EOD'!TJK29</f>
        <v>0</v>
      </c>
      <c r="SVF7" s="240">
        <f>'Inbound SOS &amp; EOD'!TJL29</f>
        <v>0</v>
      </c>
      <c r="SVG7" s="240">
        <f>'Inbound SOS &amp; EOD'!TJM29</f>
        <v>0</v>
      </c>
      <c r="SVH7" s="240">
        <f>'Inbound SOS &amp; EOD'!TJN29</f>
        <v>0</v>
      </c>
      <c r="SVI7" s="240">
        <f>'Inbound SOS &amp; EOD'!TJO29</f>
        <v>0</v>
      </c>
      <c r="SVJ7" s="240">
        <f>'Inbound SOS &amp; EOD'!TJP29</f>
        <v>0</v>
      </c>
      <c r="SVK7" s="240">
        <f>'Inbound SOS &amp; EOD'!TJQ29</f>
        <v>0</v>
      </c>
      <c r="SVL7" s="240">
        <f>'Inbound SOS &amp; EOD'!TJR29</f>
        <v>0</v>
      </c>
      <c r="SVM7" s="240">
        <f>'Inbound SOS &amp; EOD'!TJS29</f>
        <v>0</v>
      </c>
      <c r="SVN7" s="240">
        <f>'Inbound SOS &amp; EOD'!TJT29</f>
        <v>0</v>
      </c>
      <c r="SVO7" s="240">
        <f>'Inbound SOS &amp; EOD'!TJU29</f>
        <v>0</v>
      </c>
      <c r="SVP7" s="240">
        <f>'Inbound SOS &amp; EOD'!TJV29</f>
        <v>0</v>
      </c>
      <c r="SVQ7" s="240">
        <f>'Inbound SOS &amp; EOD'!TJW29</f>
        <v>0</v>
      </c>
      <c r="SVR7" s="240">
        <f>'Inbound SOS &amp; EOD'!TJX29</f>
        <v>0</v>
      </c>
      <c r="SVS7" s="240">
        <f>'Inbound SOS &amp; EOD'!TJY29</f>
        <v>0</v>
      </c>
      <c r="SVT7" s="240">
        <f>'Inbound SOS &amp; EOD'!TJZ29</f>
        <v>0</v>
      </c>
      <c r="SVU7" s="240">
        <f>'Inbound SOS &amp; EOD'!TKA29</f>
        <v>0</v>
      </c>
      <c r="SVV7" s="240">
        <f>'Inbound SOS &amp; EOD'!TKB29</f>
        <v>0</v>
      </c>
      <c r="SVW7" s="240">
        <f>'Inbound SOS &amp; EOD'!TKC29</f>
        <v>0</v>
      </c>
      <c r="SVX7" s="240">
        <f>'Inbound SOS &amp; EOD'!TKD29</f>
        <v>0</v>
      </c>
      <c r="SVY7" s="240">
        <f>'Inbound SOS &amp; EOD'!TKE29</f>
        <v>0</v>
      </c>
      <c r="SVZ7" s="240">
        <f>'Inbound SOS &amp; EOD'!TKF29</f>
        <v>0</v>
      </c>
      <c r="SWA7" s="240">
        <f>'Inbound SOS &amp; EOD'!TKG29</f>
        <v>0</v>
      </c>
      <c r="SWB7" s="240">
        <f>'Inbound SOS &amp; EOD'!TKH29</f>
        <v>0</v>
      </c>
      <c r="SWC7" s="240">
        <f>'Inbound SOS &amp; EOD'!TKI29</f>
        <v>0</v>
      </c>
      <c r="SWD7" s="240">
        <f>'Inbound SOS &amp; EOD'!TKJ29</f>
        <v>0</v>
      </c>
      <c r="SWE7" s="240">
        <f>'Inbound SOS &amp; EOD'!TKK29</f>
        <v>0</v>
      </c>
      <c r="SWF7" s="240">
        <f>'Inbound SOS &amp; EOD'!TKL29</f>
        <v>0</v>
      </c>
      <c r="SWG7" s="240">
        <f>'Inbound SOS &amp; EOD'!TKM29</f>
        <v>0</v>
      </c>
      <c r="SWH7" s="240">
        <f>'Inbound SOS &amp; EOD'!TKN29</f>
        <v>0</v>
      </c>
      <c r="SWI7" s="240">
        <f>'Inbound SOS &amp; EOD'!TKO29</f>
        <v>0</v>
      </c>
      <c r="SWJ7" s="240">
        <f>'Inbound SOS &amp; EOD'!TKP29</f>
        <v>0</v>
      </c>
      <c r="SWK7" s="240">
        <f>'Inbound SOS &amp; EOD'!TKQ29</f>
        <v>0</v>
      </c>
      <c r="SWL7" s="240">
        <f>'Inbound SOS &amp; EOD'!TKR29</f>
        <v>0</v>
      </c>
      <c r="SWM7" s="240">
        <f>'Inbound SOS &amp; EOD'!TKS29</f>
        <v>0</v>
      </c>
      <c r="SWN7" s="240">
        <f>'Inbound SOS &amp; EOD'!TKT29</f>
        <v>0</v>
      </c>
      <c r="SWO7" s="240">
        <f>'Inbound SOS &amp; EOD'!TKU29</f>
        <v>0</v>
      </c>
      <c r="SWP7" s="240">
        <f>'Inbound SOS &amp; EOD'!TKV29</f>
        <v>0</v>
      </c>
      <c r="SWQ7" s="240">
        <f>'Inbound SOS &amp; EOD'!TKW29</f>
        <v>0</v>
      </c>
      <c r="SWR7" s="240">
        <f>'Inbound SOS &amp; EOD'!TKX29</f>
        <v>0</v>
      </c>
      <c r="SWS7" s="240">
        <f>'Inbound SOS &amp; EOD'!TKY29</f>
        <v>0</v>
      </c>
      <c r="SWT7" s="240">
        <f>'Inbound SOS &amp; EOD'!TKZ29</f>
        <v>0</v>
      </c>
      <c r="SWU7" s="240">
        <f>'Inbound SOS &amp; EOD'!TLA29</f>
        <v>0</v>
      </c>
      <c r="SWV7" s="240">
        <f>'Inbound SOS &amp; EOD'!TLB29</f>
        <v>0</v>
      </c>
      <c r="SWW7" s="240">
        <f>'Inbound SOS &amp; EOD'!TLC29</f>
        <v>0</v>
      </c>
      <c r="SWX7" s="240">
        <f>'Inbound SOS &amp; EOD'!TLD29</f>
        <v>0</v>
      </c>
      <c r="SWY7" s="240">
        <f>'Inbound SOS &amp; EOD'!TLE29</f>
        <v>0</v>
      </c>
      <c r="SWZ7" s="240">
        <f>'Inbound SOS &amp; EOD'!TLF29</f>
        <v>0</v>
      </c>
      <c r="SXA7" s="240">
        <f>'Inbound SOS &amp; EOD'!TLG29</f>
        <v>0</v>
      </c>
      <c r="SXB7" s="240">
        <f>'Inbound SOS &amp; EOD'!TLH29</f>
        <v>0</v>
      </c>
      <c r="SXC7" s="240">
        <f>'Inbound SOS &amp; EOD'!TLI29</f>
        <v>0</v>
      </c>
      <c r="SXD7" s="240">
        <f>'Inbound SOS &amp; EOD'!TLJ29</f>
        <v>0</v>
      </c>
      <c r="SXE7" s="240">
        <f>'Inbound SOS &amp; EOD'!TLK29</f>
        <v>0</v>
      </c>
      <c r="SXF7" s="240">
        <f>'Inbound SOS &amp; EOD'!TLL29</f>
        <v>0</v>
      </c>
      <c r="SXG7" s="240">
        <f>'Inbound SOS &amp; EOD'!TLM29</f>
        <v>0</v>
      </c>
      <c r="SXH7" s="240">
        <f>'Inbound SOS &amp; EOD'!TLN29</f>
        <v>0</v>
      </c>
      <c r="SXI7" s="240">
        <f>'Inbound SOS &amp; EOD'!TLO29</f>
        <v>0</v>
      </c>
      <c r="SXJ7" s="240">
        <f>'Inbound SOS &amp; EOD'!TLP29</f>
        <v>0</v>
      </c>
      <c r="SXK7" s="240">
        <f>'Inbound SOS &amp; EOD'!TLQ29</f>
        <v>0</v>
      </c>
      <c r="SXL7" s="240">
        <f>'Inbound SOS &amp; EOD'!TLR29</f>
        <v>0</v>
      </c>
      <c r="SXM7" s="240">
        <f>'Inbound SOS &amp; EOD'!TLS29</f>
        <v>0</v>
      </c>
      <c r="SXN7" s="240">
        <f>'Inbound SOS &amp; EOD'!TLT29</f>
        <v>0</v>
      </c>
      <c r="SXO7" s="240">
        <f>'Inbound SOS &amp; EOD'!TLU29</f>
        <v>0</v>
      </c>
      <c r="SXP7" s="240">
        <f>'Inbound SOS &amp; EOD'!TLV29</f>
        <v>0</v>
      </c>
      <c r="SXQ7" s="240">
        <f>'Inbound SOS &amp; EOD'!TLW29</f>
        <v>0</v>
      </c>
      <c r="SXR7" s="240">
        <f>'Inbound SOS &amp; EOD'!TLX29</f>
        <v>0</v>
      </c>
      <c r="SXS7" s="240">
        <f>'Inbound SOS &amp; EOD'!TLY29</f>
        <v>0</v>
      </c>
      <c r="SXT7" s="240">
        <f>'Inbound SOS &amp; EOD'!TLZ29</f>
        <v>0</v>
      </c>
      <c r="SXU7" s="240">
        <f>'Inbound SOS &amp; EOD'!TMA29</f>
        <v>0</v>
      </c>
      <c r="SXV7" s="240">
        <f>'Inbound SOS &amp; EOD'!TMB29</f>
        <v>0</v>
      </c>
      <c r="SXW7" s="240">
        <f>'Inbound SOS &amp; EOD'!TMC29</f>
        <v>0</v>
      </c>
      <c r="SXX7" s="240">
        <f>'Inbound SOS &amp; EOD'!TMD29</f>
        <v>0</v>
      </c>
      <c r="SXY7" s="240">
        <f>'Inbound SOS &amp; EOD'!TME29</f>
        <v>0</v>
      </c>
      <c r="SXZ7" s="240">
        <f>'Inbound SOS &amp; EOD'!TMF29</f>
        <v>0</v>
      </c>
      <c r="SYA7" s="240">
        <f>'Inbound SOS &amp; EOD'!TMG29</f>
        <v>0</v>
      </c>
      <c r="SYB7" s="240">
        <f>'Inbound SOS &amp; EOD'!TMH29</f>
        <v>0</v>
      </c>
      <c r="SYC7" s="240">
        <f>'Inbound SOS &amp; EOD'!TMI29</f>
        <v>0</v>
      </c>
      <c r="SYD7" s="240">
        <f>'Inbound SOS &amp; EOD'!TMJ29</f>
        <v>0</v>
      </c>
      <c r="SYE7" s="240">
        <f>'Inbound SOS &amp; EOD'!TMK29</f>
        <v>0</v>
      </c>
      <c r="SYF7" s="240">
        <f>'Inbound SOS &amp; EOD'!TML29</f>
        <v>0</v>
      </c>
      <c r="SYG7" s="240">
        <f>'Inbound SOS &amp; EOD'!TMM29</f>
        <v>0</v>
      </c>
      <c r="SYH7" s="240">
        <f>'Inbound SOS &amp; EOD'!TMN29</f>
        <v>0</v>
      </c>
      <c r="SYI7" s="240">
        <f>'Inbound SOS &amp; EOD'!TMO29</f>
        <v>0</v>
      </c>
      <c r="SYJ7" s="240">
        <f>'Inbound SOS &amp; EOD'!TMP29</f>
        <v>0</v>
      </c>
      <c r="SYK7" s="240">
        <f>'Inbound SOS &amp; EOD'!TMQ29</f>
        <v>0</v>
      </c>
      <c r="SYL7" s="240">
        <f>'Inbound SOS &amp; EOD'!TMR29</f>
        <v>0</v>
      </c>
      <c r="SYM7" s="240">
        <f>'Inbound SOS &amp; EOD'!TMS29</f>
        <v>0</v>
      </c>
      <c r="SYN7" s="240">
        <f>'Inbound SOS &amp; EOD'!TMT29</f>
        <v>0</v>
      </c>
      <c r="SYO7" s="240">
        <f>'Inbound SOS &amp; EOD'!TMU29</f>
        <v>0</v>
      </c>
      <c r="SYP7" s="240">
        <f>'Inbound SOS &amp; EOD'!TMV29</f>
        <v>0</v>
      </c>
      <c r="SYQ7" s="240">
        <f>'Inbound SOS &amp; EOD'!TMW29</f>
        <v>0</v>
      </c>
      <c r="SYR7" s="240">
        <f>'Inbound SOS &amp; EOD'!TMX29</f>
        <v>0</v>
      </c>
      <c r="SYS7" s="240">
        <f>'Inbound SOS &amp; EOD'!TMY29</f>
        <v>0</v>
      </c>
      <c r="SYT7" s="240">
        <f>'Inbound SOS &amp; EOD'!TMZ29</f>
        <v>0</v>
      </c>
      <c r="SYU7" s="240">
        <f>'Inbound SOS &amp; EOD'!TNA29</f>
        <v>0</v>
      </c>
      <c r="SYV7" s="240">
        <f>'Inbound SOS &amp; EOD'!TNB29</f>
        <v>0</v>
      </c>
      <c r="SYW7" s="240">
        <f>'Inbound SOS &amp; EOD'!TNC29</f>
        <v>0</v>
      </c>
      <c r="SYX7" s="240">
        <f>'Inbound SOS &amp; EOD'!TND29</f>
        <v>0</v>
      </c>
      <c r="SYY7" s="240">
        <f>'Inbound SOS &amp; EOD'!TNE29</f>
        <v>0</v>
      </c>
      <c r="SYZ7" s="240">
        <f>'Inbound SOS &amp; EOD'!TNF29</f>
        <v>0</v>
      </c>
      <c r="SZA7" s="240">
        <f>'Inbound SOS &amp; EOD'!TNG29</f>
        <v>0</v>
      </c>
      <c r="SZB7" s="240">
        <f>'Inbound SOS &amp; EOD'!TNH29</f>
        <v>0</v>
      </c>
      <c r="SZC7" s="240">
        <f>'Inbound SOS &amp; EOD'!TNI29</f>
        <v>0</v>
      </c>
      <c r="SZD7" s="240">
        <f>'Inbound SOS &amp; EOD'!TNJ29</f>
        <v>0</v>
      </c>
      <c r="SZE7" s="240">
        <f>'Inbound SOS &amp; EOD'!TNK29</f>
        <v>0</v>
      </c>
      <c r="SZF7" s="240">
        <f>'Inbound SOS &amp; EOD'!TNL29</f>
        <v>0</v>
      </c>
      <c r="SZG7" s="240">
        <f>'Inbound SOS &amp; EOD'!TNM29</f>
        <v>0</v>
      </c>
      <c r="SZH7" s="240">
        <f>'Inbound SOS &amp; EOD'!TNN29</f>
        <v>0</v>
      </c>
      <c r="SZI7" s="240">
        <f>'Inbound SOS &amp; EOD'!TNO29</f>
        <v>0</v>
      </c>
      <c r="SZJ7" s="240">
        <f>'Inbound SOS &amp; EOD'!TNP29</f>
        <v>0</v>
      </c>
      <c r="SZK7" s="240">
        <f>'Inbound SOS &amp; EOD'!TNQ29</f>
        <v>0</v>
      </c>
      <c r="SZL7" s="240">
        <f>'Inbound SOS &amp; EOD'!TNR29</f>
        <v>0</v>
      </c>
      <c r="SZM7" s="240">
        <f>'Inbound SOS &amp; EOD'!TNS29</f>
        <v>0</v>
      </c>
      <c r="SZN7" s="240">
        <f>'Inbound SOS &amp; EOD'!TNT29</f>
        <v>0</v>
      </c>
      <c r="SZO7" s="240">
        <f>'Inbound SOS &amp; EOD'!TNU29</f>
        <v>0</v>
      </c>
      <c r="SZP7" s="240">
        <f>'Inbound SOS &amp; EOD'!TNV29</f>
        <v>0</v>
      </c>
      <c r="SZQ7" s="240">
        <f>'Inbound SOS &amp; EOD'!TNW29</f>
        <v>0</v>
      </c>
      <c r="SZR7" s="240">
        <f>'Inbound SOS &amp; EOD'!TNX29</f>
        <v>0</v>
      </c>
      <c r="SZS7" s="240">
        <f>'Inbound SOS &amp; EOD'!TNY29</f>
        <v>0</v>
      </c>
      <c r="SZT7" s="240">
        <f>'Inbound SOS &amp; EOD'!TNZ29</f>
        <v>0</v>
      </c>
      <c r="SZU7" s="240">
        <f>'Inbound SOS &amp; EOD'!TOA29</f>
        <v>0</v>
      </c>
      <c r="SZV7" s="240">
        <f>'Inbound SOS &amp; EOD'!TOB29</f>
        <v>0</v>
      </c>
      <c r="SZW7" s="240">
        <f>'Inbound SOS &amp; EOD'!TOC29</f>
        <v>0</v>
      </c>
      <c r="SZX7" s="240">
        <f>'Inbound SOS &amp; EOD'!TOD29</f>
        <v>0</v>
      </c>
      <c r="SZY7" s="240">
        <f>'Inbound SOS &amp; EOD'!TOE29</f>
        <v>0</v>
      </c>
      <c r="SZZ7" s="240">
        <f>'Inbound SOS &amp; EOD'!TOF29</f>
        <v>0</v>
      </c>
      <c r="TAA7" s="240">
        <f>'Inbound SOS &amp; EOD'!TOG29</f>
        <v>0</v>
      </c>
      <c r="TAB7" s="240">
        <f>'Inbound SOS &amp; EOD'!TOH29</f>
        <v>0</v>
      </c>
      <c r="TAC7" s="240">
        <f>'Inbound SOS &amp; EOD'!TOI29</f>
        <v>0</v>
      </c>
      <c r="TAD7" s="240">
        <f>'Inbound SOS &amp; EOD'!TOJ29</f>
        <v>0</v>
      </c>
      <c r="TAE7" s="240">
        <f>'Inbound SOS &amp; EOD'!TOK29</f>
        <v>0</v>
      </c>
      <c r="TAF7" s="240">
        <f>'Inbound SOS &amp; EOD'!TOL29</f>
        <v>0</v>
      </c>
      <c r="TAG7" s="240">
        <f>'Inbound SOS &amp; EOD'!TOM29</f>
        <v>0</v>
      </c>
      <c r="TAH7" s="240">
        <f>'Inbound SOS &amp; EOD'!TON29</f>
        <v>0</v>
      </c>
      <c r="TAI7" s="240">
        <f>'Inbound SOS &amp; EOD'!TOO29</f>
        <v>0</v>
      </c>
      <c r="TAJ7" s="240">
        <f>'Inbound SOS &amp; EOD'!TOP29</f>
        <v>0</v>
      </c>
      <c r="TAK7" s="240">
        <f>'Inbound SOS &amp; EOD'!TOQ29</f>
        <v>0</v>
      </c>
      <c r="TAL7" s="240">
        <f>'Inbound SOS &amp; EOD'!TOR29</f>
        <v>0</v>
      </c>
      <c r="TAM7" s="240">
        <f>'Inbound SOS &amp; EOD'!TOS29</f>
        <v>0</v>
      </c>
      <c r="TAN7" s="240">
        <f>'Inbound SOS &amp; EOD'!TOT29</f>
        <v>0</v>
      </c>
      <c r="TAO7" s="240">
        <f>'Inbound SOS &amp; EOD'!TOU29</f>
        <v>0</v>
      </c>
      <c r="TAP7" s="240">
        <f>'Inbound SOS &amp; EOD'!TOV29</f>
        <v>0</v>
      </c>
      <c r="TAQ7" s="240">
        <f>'Inbound SOS &amp; EOD'!TOW29</f>
        <v>0</v>
      </c>
      <c r="TAR7" s="240">
        <f>'Inbound SOS &amp; EOD'!TOX29</f>
        <v>0</v>
      </c>
      <c r="TAS7" s="240">
        <f>'Inbound SOS &amp; EOD'!TOY29</f>
        <v>0</v>
      </c>
      <c r="TAT7" s="240">
        <f>'Inbound SOS &amp; EOD'!TOZ29</f>
        <v>0</v>
      </c>
      <c r="TAU7" s="240">
        <f>'Inbound SOS &amp; EOD'!TPA29</f>
        <v>0</v>
      </c>
      <c r="TAV7" s="240">
        <f>'Inbound SOS &amp; EOD'!TPB29</f>
        <v>0</v>
      </c>
      <c r="TAW7" s="240">
        <f>'Inbound SOS &amp; EOD'!TPC29</f>
        <v>0</v>
      </c>
      <c r="TAX7" s="240">
        <f>'Inbound SOS &amp; EOD'!TPD29</f>
        <v>0</v>
      </c>
      <c r="TAY7" s="240">
        <f>'Inbound SOS &amp; EOD'!TPE29</f>
        <v>0</v>
      </c>
      <c r="TAZ7" s="240">
        <f>'Inbound SOS &amp; EOD'!TPF29</f>
        <v>0</v>
      </c>
      <c r="TBA7" s="240">
        <f>'Inbound SOS &amp; EOD'!TPG29</f>
        <v>0</v>
      </c>
      <c r="TBB7" s="240">
        <f>'Inbound SOS &amp; EOD'!TPH29</f>
        <v>0</v>
      </c>
      <c r="TBC7" s="240">
        <f>'Inbound SOS &amp; EOD'!TPI29</f>
        <v>0</v>
      </c>
      <c r="TBD7" s="240">
        <f>'Inbound SOS &amp; EOD'!TPJ29</f>
        <v>0</v>
      </c>
      <c r="TBE7" s="240">
        <f>'Inbound SOS &amp; EOD'!TPK29</f>
        <v>0</v>
      </c>
      <c r="TBF7" s="240">
        <f>'Inbound SOS &amp; EOD'!TPL29</f>
        <v>0</v>
      </c>
      <c r="TBG7" s="240">
        <f>'Inbound SOS &amp; EOD'!TPM29</f>
        <v>0</v>
      </c>
      <c r="TBH7" s="240">
        <f>'Inbound SOS &amp; EOD'!TPN29</f>
        <v>0</v>
      </c>
      <c r="TBI7" s="240">
        <f>'Inbound SOS &amp; EOD'!TPO29</f>
        <v>0</v>
      </c>
      <c r="TBJ7" s="240">
        <f>'Inbound SOS &amp; EOD'!TPP29</f>
        <v>0</v>
      </c>
      <c r="TBK7" s="240">
        <f>'Inbound SOS &amp; EOD'!TPQ29</f>
        <v>0</v>
      </c>
      <c r="TBL7" s="240">
        <f>'Inbound SOS &amp; EOD'!TPR29</f>
        <v>0</v>
      </c>
      <c r="TBM7" s="240">
        <f>'Inbound SOS &amp; EOD'!TPS29</f>
        <v>0</v>
      </c>
      <c r="TBN7" s="240">
        <f>'Inbound SOS &amp; EOD'!TPT29</f>
        <v>0</v>
      </c>
      <c r="TBO7" s="240">
        <f>'Inbound SOS &amp; EOD'!TPU29</f>
        <v>0</v>
      </c>
      <c r="TBP7" s="240">
        <f>'Inbound SOS &amp; EOD'!TPV29</f>
        <v>0</v>
      </c>
      <c r="TBQ7" s="240">
        <f>'Inbound SOS &amp; EOD'!TPW29</f>
        <v>0</v>
      </c>
      <c r="TBR7" s="240">
        <f>'Inbound SOS &amp; EOD'!TPX29</f>
        <v>0</v>
      </c>
      <c r="TBS7" s="240">
        <f>'Inbound SOS &amp; EOD'!TPY29</f>
        <v>0</v>
      </c>
      <c r="TBT7" s="240">
        <f>'Inbound SOS &amp; EOD'!TPZ29</f>
        <v>0</v>
      </c>
      <c r="TBU7" s="240">
        <f>'Inbound SOS &amp; EOD'!TQA29</f>
        <v>0</v>
      </c>
      <c r="TBV7" s="240">
        <f>'Inbound SOS &amp; EOD'!TQB29</f>
        <v>0</v>
      </c>
      <c r="TBW7" s="240">
        <f>'Inbound SOS &amp; EOD'!TQC29</f>
        <v>0</v>
      </c>
      <c r="TBX7" s="240">
        <f>'Inbound SOS &amp; EOD'!TQD29</f>
        <v>0</v>
      </c>
      <c r="TBY7" s="240">
        <f>'Inbound SOS &amp; EOD'!TQE29</f>
        <v>0</v>
      </c>
      <c r="TBZ7" s="240">
        <f>'Inbound SOS &amp; EOD'!TQF29</f>
        <v>0</v>
      </c>
      <c r="TCA7" s="240">
        <f>'Inbound SOS &amp; EOD'!TQG29</f>
        <v>0</v>
      </c>
      <c r="TCB7" s="240">
        <f>'Inbound SOS &amp; EOD'!TQH29</f>
        <v>0</v>
      </c>
      <c r="TCC7" s="240">
        <f>'Inbound SOS &amp; EOD'!TQI29</f>
        <v>0</v>
      </c>
      <c r="TCD7" s="240">
        <f>'Inbound SOS &amp; EOD'!TQJ29</f>
        <v>0</v>
      </c>
      <c r="TCE7" s="240">
        <f>'Inbound SOS &amp; EOD'!TQK29</f>
        <v>0</v>
      </c>
      <c r="TCF7" s="240">
        <f>'Inbound SOS &amp; EOD'!TQL29</f>
        <v>0</v>
      </c>
      <c r="TCG7" s="240">
        <f>'Inbound SOS &amp; EOD'!TQM29</f>
        <v>0</v>
      </c>
      <c r="TCH7" s="240">
        <f>'Inbound SOS &amp; EOD'!TQN29</f>
        <v>0</v>
      </c>
      <c r="TCI7" s="240">
        <f>'Inbound SOS &amp; EOD'!TQO29</f>
        <v>0</v>
      </c>
      <c r="TCJ7" s="240">
        <f>'Inbound SOS &amp; EOD'!TQP29</f>
        <v>0</v>
      </c>
      <c r="TCK7" s="240">
        <f>'Inbound SOS &amp; EOD'!TQQ29</f>
        <v>0</v>
      </c>
      <c r="TCL7" s="240">
        <f>'Inbound SOS &amp; EOD'!TQR29</f>
        <v>0</v>
      </c>
      <c r="TCM7" s="240">
        <f>'Inbound SOS &amp; EOD'!TQS29</f>
        <v>0</v>
      </c>
      <c r="TCN7" s="240">
        <f>'Inbound SOS &amp; EOD'!TQT29</f>
        <v>0</v>
      </c>
      <c r="TCO7" s="240">
        <f>'Inbound SOS &amp; EOD'!TQU29</f>
        <v>0</v>
      </c>
      <c r="TCP7" s="240">
        <f>'Inbound SOS &amp; EOD'!TQV29</f>
        <v>0</v>
      </c>
      <c r="TCQ7" s="240">
        <f>'Inbound SOS &amp; EOD'!TQW29</f>
        <v>0</v>
      </c>
      <c r="TCR7" s="240">
        <f>'Inbound SOS &amp; EOD'!TQX29</f>
        <v>0</v>
      </c>
      <c r="TCS7" s="240">
        <f>'Inbound SOS &amp; EOD'!TQY29</f>
        <v>0</v>
      </c>
      <c r="TCT7" s="240">
        <f>'Inbound SOS &amp; EOD'!TQZ29</f>
        <v>0</v>
      </c>
      <c r="TCU7" s="240">
        <f>'Inbound SOS &amp; EOD'!TRA29</f>
        <v>0</v>
      </c>
      <c r="TCV7" s="240">
        <f>'Inbound SOS &amp; EOD'!TRB29</f>
        <v>0</v>
      </c>
      <c r="TCW7" s="240">
        <f>'Inbound SOS &amp; EOD'!TRC29</f>
        <v>0</v>
      </c>
      <c r="TCX7" s="240">
        <f>'Inbound SOS &amp; EOD'!TRD29</f>
        <v>0</v>
      </c>
      <c r="TCY7" s="240">
        <f>'Inbound SOS &amp; EOD'!TRE29</f>
        <v>0</v>
      </c>
      <c r="TCZ7" s="240">
        <f>'Inbound SOS &amp; EOD'!TRF29</f>
        <v>0</v>
      </c>
      <c r="TDA7" s="240">
        <f>'Inbound SOS &amp; EOD'!TRG29</f>
        <v>0</v>
      </c>
      <c r="TDB7" s="240">
        <f>'Inbound SOS &amp; EOD'!TRH29</f>
        <v>0</v>
      </c>
      <c r="TDC7" s="240">
        <f>'Inbound SOS &amp; EOD'!TRI29</f>
        <v>0</v>
      </c>
      <c r="TDD7" s="240">
        <f>'Inbound SOS &amp; EOD'!TRJ29</f>
        <v>0</v>
      </c>
      <c r="TDE7" s="240">
        <f>'Inbound SOS &amp; EOD'!TRK29</f>
        <v>0</v>
      </c>
      <c r="TDF7" s="240">
        <f>'Inbound SOS &amp; EOD'!TRL29</f>
        <v>0</v>
      </c>
      <c r="TDG7" s="240">
        <f>'Inbound SOS &amp; EOD'!TRM29</f>
        <v>0</v>
      </c>
      <c r="TDH7" s="240">
        <f>'Inbound SOS &amp; EOD'!TRN29</f>
        <v>0</v>
      </c>
      <c r="TDI7" s="240">
        <f>'Inbound SOS &amp; EOD'!TRO29</f>
        <v>0</v>
      </c>
      <c r="TDJ7" s="240">
        <f>'Inbound SOS &amp; EOD'!TRP29</f>
        <v>0</v>
      </c>
      <c r="TDK7" s="240">
        <f>'Inbound SOS &amp; EOD'!TRQ29</f>
        <v>0</v>
      </c>
      <c r="TDL7" s="240">
        <f>'Inbound SOS &amp; EOD'!TRR29</f>
        <v>0</v>
      </c>
      <c r="TDM7" s="240">
        <f>'Inbound SOS &amp; EOD'!TRS29</f>
        <v>0</v>
      </c>
      <c r="TDN7" s="240">
        <f>'Inbound SOS &amp; EOD'!TRT29</f>
        <v>0</v>
      </c>
      <c r="TDO7" s="240">
        <f>'Inbound SOS &amp; EOD'!TRU29</f>
        <v>0</v>
      </c>
      <c r="TDP7" s="240">
        <f>'Inbound SOS &amp; EOD'!TRV29</f>
        <v>0</v>
      </c>
      <c r="TDQ7" s="240">
        <f>'Inbound SOS &amp; EOD'!TRW29</f>
        <v>0</v>
      </c>
      <c r="TDR7" s="240">
        <f>'Inbound SOS &amp; EOD'!TRX29</f>
        <v>0</v>
      </c>
      <c r="TDS7" s="240">
        <f>'Inbound SOS &amp; EOD'!TRY29</f>
        <v>0</v>
      </c>
      <c r="TDT7" s="240">
        <f>'Inbound SOS &amp; EOD'!TRZ29</f>
        <v>0</v>
      </c>
      <c r="TDU7" s="240">
        <f>'Inbound SOS &amp; EOD'!TSA29</f>
        <v>0</v>
      </c>
      <c r="TDV7" s="240">
        <f>'Inbound SOS &amp; EOD'!TSB29</f>
        <v>0</v>
      </c>
      <c r="TDW7" s="240">
        <f>'Inbound SOS &amp; EOD'!TSC29</f>
        <v>0</v>
      </c>
      <c r="TDX7" s="240">
        <f>'Inbound SOS &amp; EOD'!TSD29</f>
        <v>0</v>
      </c>
      <c r="TDY7" s="240">
        <f>'Inbound SOS &amp; EOD'!TSE29</f>
        <v>0</v>
      </c>
      <c r="TDZ7" s="240">
        <f>'Inbound SOS &amp; EOD'!TSF29</f>
        <v>0</v>
      </c>
      <c r="TEA7" s="240">
        <f>'Inbound SOS &amp; EOD'!TSG29</f>
        <v>0</v>
      </c>
      <c r="TEB7" s="240">
        <f>'Inbound SOS &amp; EOD'!TSH29</f>
        <v>0</v>
      </c>
      <c r="TEC7" s="240">
        <f>'Inbound SOS &amp; EOD'!TSI29</f>
        <v>0</v>
      </c>
      <c r="TED7" s="240">
        <f>'Inbound SOS &amp; EOD'!TSJ29</f>
        <v>0</v>
      </c>
      <c r="TEE7" s="240">
        <f>'Inbound SOS &amp; EOD'!TSK29</f>
        <v>0</v>
      </c>
      <c r="TEF7" s="240">
        <f>'Inbound SOS &amp; EOD'!TSL29</f>
        <v>0</v>
      </c>
      <c r="TEG7" s="240">
        <f>'Inbound SOS &amp; EOD'!TSM29</f>
        <v>0</v>
      </c>
      <c r="TEH7" s="240">
        <f>'Inbound SOS &amp; EOD'!TSN29</f>
        <v>0</v>
      </c>
      <c r="TEI7" s="240">
        <f>'Inbound SOS &amp; EOD'!TSO29</f>
        <v>0</v>
      </c>
      <c r="TEJ7" s="240">
        <f>'Inbound SOS &amp; EOD'!TSP29</f>
        <v>0</v>
      </c>
      <c r="TEK7" s="240">
        <f>'Inbound SOS &amp; EOD'!TSQ29</f>
        <v>0</v>
      </c>
      <c r="TEL7" s="240">
        <f>'Inbound SOS &amp; EOD'!TSR29</f>
        <v>0</v>
      </c>
      <c r="TEM7" s="240">
        <f>'Inbound SOS &amp; EOD'!TSS29</f>
        <v>0</v>
      </c>
      <c r="TEN7" s="240">
        <f>'Inbound SOS &amp; EOD'!TST29</f>
        <v>0</v>
      </c>
      <c r="TEO7" s="240">
        <f>'Inbound SOS &amp; EOD'!TSU29</f>
        <v>0</v>
      </c>
      <c r="TEP7" s="240">
        <f>'Inbound SOS &amp; EOD'!TSV29</f>
        <v>0</v>
      </c>
      <c r="TEQ7" s="240">
        <f>'Inbound SOS &amp; EOD'!TSW29</f>
        <v>0</v>
      </c>
      <c r="TER7" s="240">
        <f>'Inbound SOS &amp; EOD'!TSX29</f>
        <v>0</v>
      </c>
      <c r="TES7" s="240">
        <f>'Inbound SOS &amp; EOD'!TSY29</f>
        <v>0</v>
      </c>
      <c r="TET7" s="240">
        <f>'Inbound SOS &amp; EOD'!TSZ29</f>
        <v>0</v>
      </c>
      <c r="TEU7" s="240">
        <f>'Inbound SOS &amp; EOD'!TTA29</f>
        <v>0</v>
      </c>
      <c r="TEV7" s="240">
        <f>'Inbound SOS &amp; EOD'!TTB29</f>
        <v>0</v>
      </c>
      <c r="TEW7" s="240">
        <f>'Inbound SOS &amp; EOD'!TTC29</f>
        <v>0</v>
      </c>
      <c r="TEX7" s="240">
        <f>'Inbound SOS &amp; EOD'!TTD29</f>
        <v>0</v>
      </c>
      <c r="TEY7" s="240">
        <f>'Inbound SOS &amp; EOD'!TTE29</f>
        <v>0</v>
      </c>
      <c r="TEZ7" s="240">
        <f>'Inbound SOS &amp; EOD'!TTF29</f>
        <v>0</v>
      </c>
      <c r="TFA7" s="240">
        <f>'Inbound SOS &amp; EOD'!TTG29</f>
        <v>0</v>
      </c>
      <c r="TFB7" s="240">
        <f>'Inbound SOS &amp; EOD'!TTH29</f>
        <v>0</v>
      </c>
      <c r="TFC7" s="240">
        <f>'Inbound SOS &amp; EOD'!TTI29</f>
        <v>0</v>
      </c>
      <c r="TFD7" s="240">
        <f>'Inbound SOS &amp; EOD'!TTJ29</f>
        <v>0</v>
      </c>
      <c r="TFE7" s="240">
        <f>'Inbound SOS &amp; EOD'!TTK29</f>
        <v>0</v>
      </c>
      <c r="TFF7" s="240">
        <f>'Inbound SOS &amp; EOD'!TTL29</f>
        <v>0</v>
      </c>
      <c r="TFG7" s="240">
        <f>'Inbound SOS &amp; EOD'!TTM29</f>
        <v>0</v>
      </c>
      <c r="TFH7" s="240">
        <f>'Inbound SOS &amp; EOD'!TTN29</f>
        <v>0</v>
      </c>
      <c r="TFI7" s="240">
        <f>'Inbound SOS &amp; EOD'!TTO29</f>
        <v>0</v>
      </c>
      <c r="TFJ7" s="240">
        <f>'Inbound SOS &amp; EOD'!TTP29</f>
        <v>0</v>
      </c>
      <c r="TFK7" s="240">
        <f>'Inbound SOS &amp; EOD'!TTQ29</f>
        <v>0</v>
      </c>
      <c r="TFL7" s="240">
        <f>'Inbound SOS &amp; EOD'!TTR29</f>
        <v>0</v>
      </c>
      <c r="TFM7" s="240">
        <f>'Inbound SOS &amp; EOD'!TTS29</f>
        <v>0</v>
      </c>
      <c r="TFN7" s="240">
        <f>'Inbound SOS &amp; EOD'!TTT29</f>
        <v>0</v>
      </c>
      <c r="TFO7" s="240">
        <f>'Inbound SOS &amp; EOD'!TTU29</f>
        <v>0</v>
      </c>
      <c r="TFP7" s="240">
        <f>'Inbound SOS &amp; EOD'!TTV29</f>
        <v>0</v>
      </c>
      <c r="TFQ7" s="240">
        <f>'Inbound SOS &amp; EOD'!TTW29</f>
        <v>0</v>
      </c>
      <c r="TFR7" s="240">
        <f>'Inbound SOS &amp; EOD'!TTX29</f>
        <v>0</v>
      </c>
      <c r="TFS7" s="240">
        <f>'Inbound SOS &amp; EOD'!TTY29</f>
        <v>0</v>
      </c>
      <c r="TFT7" s="240">
        <f>'Inbound SOS &amp; EOD'!TTZ29</f>
        <v>0</v>
      </c>
      <c r="TFU7" s="240">
        <f>'Inbound SOS &amp; EOD'!TUA29</f>
        <v>0</v>
      </c>
      <c r="TFV7" s="240">
        <f>'Inbound SOS &amp; EOD'!TUB29</f>
        <v>0</v>
      </c>
      <c r="TFW7" s="240">
        <f>'Inbound SOS &amp; EOD'!TUC29</f>
        <v>0</v>
      </c>
      <c r="TFX7" s="240">
        <f>'Inbound SOS &amp; EOD'!TUD29</f>
        <v>0</v>
      </c>
      <c r="TFY7" s="240">
        <f>'Inbound SOS &amp; EOD'!TUE29</f>
        <v>0</v>
      </c>
      <c r="TFZ7" s="240">
        <f>'Inbound SOS &amp; EOD'!TUF29</f>
        <v>0</v>
      </c>
      <c r="TGA7" s="240">
        <f>'Inbound SOS &amp; EOD'!TUG29</f>
        <v>0</v>
      </c>
      <c r="TGB7" s="240">
        <f>'Inbound SOS &amp; EOD'!TUH29</f>
        <v>0</v>
      </c>
      <c r="TGC7" s="240">
        <f>'Inbound SOS &amp; EOD'!TUI29</f>
        <v>0</v>
      </c>
      <c r="TGD7" s="240">
        <f>'Inbound SOS &amp; EOD'!TUJ29</f>
        <v>0</v>
      </c>
      <c r="TGE7" s="240">
        <f>'Inbound SOS &amp; EOD'!TUK29</f>
        <v>0</v>
      </c>
      <c r="TGF7" s="240">
        <f>'Inbound SOS &amp; EOD'!TUL29</f>
        <v>0</v>
      </c>
      <c r="TGG7" s="240">
        <f>'Inbound SOS &amp; EOD'!TUM29</f>
        <v>0</v>
      </c>
      <c r="TGH7" s="240">
        <f>'Inbound SOS &amp; EOD'!TUN29</f>
        <v>0</v>
      </c>
      <c r="TGI7" s="240">
        <f>'Inbound SOS &amp; EOD'!TUO29</f>
        <v>0</v>
      </c>
      <c r="TGJ7" s="240">
        <f>'Inbound SOS &amp; EOD'!TUP29</f>
        <v>0</v>
      </c>
      <c r="TGK7" s="240">
        <f>'Inbound SOS &amp; EOD'!TUQ29</f>
        <v>0</v>
      </c>
      <c r="TGL7" s="240">
        <f>'Inbound SOS &amp; EOD'!TUR29</f>
        <v>0</v>
      </c>
      <c r="TGM7" s="240">
        <f>'Inbound SOS &amp; EOD'!TUS29</f>
        <v>0</v>
      </c>
      <c r="TGN7" s="240">
        <f>'Inbound SOS &amp; EOD'!TUT29</f>
        <v>0</v>
      </c>
      <c r="TGO7" s="240">
        <f>'Inbound SOS &amp; EOD'!TUU29</f>
        <v>0</v>
      </c>
      <c r="TGP7" s="240">
        <f>'Inbound SOS &amp; EOD'!TUV29</f>
        <v>0</v>
      </c>
      <c r="TGQ7" s="240">
        <f>'Inbound SOS &amp; EOD'!TUW29</f>
        <v>0</v>
      </c>
      <c r="TGR7" s="240">
        <f>'Inbound SOS &amp; EOD'!TUX29</f>
        <v>0</v>
      </c>
      <c r="TGS7" s="240">
        <f>'Inbound SOS &amp; EOD'!TUY29</f>
        <v>0</v>
      </c>
      <c r="TGT7" s="240">
        <f>'Inbound SOS &amp; EOD'!TUZ29</f>
        <v>0</v>
      </c>
      <c r="TGU7" s="240">
        <f>'Inbound SOS &amp; EOD'!TVA29</f>
        <v>0</v>
      </c>
      <c r="TGV7" s="240">
        <f>'Inbound SOS &amp; EOD'!TVB29</f>
        <v>0</v>
      </c>
      <c r="TGW7" s="240">
        <f>'Inbound SOS &amp; EOD'!TVC29</f>
        <v>0</v>
      </c>
      <c r="TGX7" s="240">
        <f>'Inbound SOS &amp; EOD'!TVD29</f>
        <v>0</v>
      </c>
      <c r="TGY7" s="240">
        <f>'Inbound SOS &amp; EOD'!TVE29</f>
        <v>0</v>
      </c>
      <c r="TGZ7" s="240">
        <f>'Inbound SOS &amp; EOD'!TVF29</f>
        <v>0</v>
      </c>
      <c r="THA7" s="240">
        <f>'Inbound SOS &amp; EOD'!TVG29</f>
        <v>0</v>
      </c>
      <c r="THB7" s="240">
        <f>'Inbound SOS &amp; EOD'!TVH29</f>
        <v>0</v>
      </c>
      <c r="THC7" s="240">
        <f>'Inbound SOS &amp; EOD'!TVI29</f>
        <v>0</v>
      </c>
      <c r="THD7" s="240">
        <f>'Inbound SOS &amp; EOD'!TVJ29</f>
        <v>0</v>
      </c>
      <c r="THE7" s="240">
        <f>'Inbound SOS &amp; EOD'!TVK29</f>
        <v>0</v>
      </c>
      <c r="THF7" s="240">
        <f>'Inbound SOS &amp; EOD'!TVL29</f>
        <v>0</v>
      </c>
      <c r="THG7" s="240">
        <f>'Inbound SOS &amp; EOD'!TVM29</f>
        <v>0</v>
      </c>
      <c r="THH7" s="240">
        <f>'Inbound SOS &amp; EOD'!TVN29</f>
        <v>0</v>
      </c>
      <c r="THI7" s="240">
        <f>'Inbound SOS &amp; EOD'!TVO29</f>
        <v>0</v>
      </c>
      <c r="THJ7" s="240">
        <f>'Inbound SOS &amp; EOD'!TVP29</f>
        <v>0</v>
      </c>
      <c r="THK7" s="240">
        <f>'Inbound SOS &amp; EOD'!TVQ29</f>
        <v>0</v>
      </c>
      <c r="THL7" s="240">
        <f>'Inbound SOS &amp; EOD'!TVR29</f>
        <v>0</v>
      </c>
      <c r="THM7" s="240">
        <f>'Inbound SOS &amp; EOD'!TVS29</f>
        <v>0</v>
      </c>
      <c r="THN7" s="240">
        <f>'Inbound SOS &amp; EOD'!TVT29</f>
        <v>0</v>
      </c>
      <c r="THO7" s="240">
        <f>'Inbound SOS &amp; EOD'!TVU29</f>
        <v>0</v>
      </c>
      <c r="THP7" s="240">
        <f>'Inbound SOS &amp; EOD'!TVV29</f>
        <v>0</v>
      </c>
      <c r="THQ7" s="240">
        <f>'Inbound SOS &amp; EOD'!TVW29</f>
        <v>0</v>
      </c>
      <c r="THR7" s="240">
        <f>'Inbound SOS &amp; EOD'!TVX29</f>
        <v>0</v>
      </c>
      <c r="THS7" s="240">
        <f>'Inbound SOS &amp; EOD'!TVY29</f>
        <v>0</v>
      </c>
      <c r="THT7" s="240">
        <f>'Inbound SOS &amp; EOD'!TVZ29</f>
        <v>0</v>
      </c>
      <c r="THU7" s="240">
        <f>'Inbound SOS &amp; EOD'!TWA29</f>
        <v>0</v>
      </c>
      <c r="THV7" s="240">
        <f>'Inbound SOS &amp; EOD'!TWB29</f>
        <v>0</v>
      </c>
      <c r="THW7" s="240">
        <f>'Inbound SOS &amp; EOD'!TWC29</f>
        <v>0</v>
      </c>
      <c r="THX7" s="240">
        <f>'Inbound SOS &amp; EOD'!TWD29</f>
        <v>0</v>
      </c>
      <c r="THY7" s="240">
        <f>'Inbound SOS &amp; EOD'!TWE29</f>
        <v>0</v>
      </c>
      <c r="THZ7" s="240">
        <f>'Inbound SOS &amp; EOD'!TWF29</f>
        <v>0</v>
      </c>
      <c r="TIA7" s="240">
        <f>'Inbound SOS &amp; EOD'!TWG29</f>
        <v>0</v>
      </c>
      <c r="TIB7" s="240">
        <f>'Inbound SOS &amp; EOD'!TWH29</f>
        <v>0</v>
      </c>
      <c r="TIC7" s="240">
        <f>'Inbound SOS &amp; EOD'!TWI29</f>
        <v>0</v>
      </c>
      <c r="TID7" s="240">
        <f>'Inbound SOS &amp; EOD'!TWJ29</f>
        <v>0</v>
      </c>
      <c r="TIE7" s="240">
        <f>'Inbound SOS &amp; EOD'!TWK29</f>
        <v>0</v>
      </c>
      <c r="TIF7" s="240">
        <f>'Inbound SOS &amp; EOD'!TWL29</f>
        <v>0</v>
      </c>
      <c r="TIG7" s="240">
        <f>'Inbound SOS &amp; EOD'!TWM29</f>
        <v>0</v>
      </c>
      <c r="TIH7" s="240">
        <f>'Inbound SOS &amp; EOD'!TWN29</f>
        <v>0</v>
      </c>
      <c r="TII7" s="240">
        <f>'Inbound SOS &amp; EOD'!TWO29</f>
        <v>0</v>
      </c>
      <c r="TIJ7" s="240">
        <f>'Inbound SOS &amp; EOD'!TWP29</f>
        <v>0</v>
      </c>
      <c r="TIK7" s="240">
        <f>'Inbound SOS &amp; EOD'!TWQ29</f>
        <v>0</v>
      </c>
      <c r="TIL7" s="240">
        <f>'Inbound SOS &amp; EOD'!TWR29</f>
        <v>0</v>
      </c>
      <c r="TIM7" s="240">
        <f>'Inbound SOS &amp; EOD'!TWS29</f>
        <v>0</v>
      </c>
      <c r="TIN7" s="240">
        <f>'Inbound SOS &amp; EOD'!TWT29</f>
        <v>0</v>
      </c>
      <c r="TIO7" s="240">
        <f>'Inbound SOS &amp; EOD'!TWU29</f>
        <v>0</v>
      </c>
      <c r="TIP7" s="240">
        <f>'Inbound SOS &amp; EOD'!TWV29</f>
        <v>0</v>
      </c>
      <c r="TIQ7" s="240">
        <f>'Inbound SOS &amp; EOD'!TWW29</f>
        <v>0</v>
      </c>
      <c r="TIR7" s="240">
        <f>'Inbound SOS &amp; EOD'!TWX29</f>
        <v>0</v>
      </c>
      <c r="TIS7" s="240">
        <f>'Inbound SOS &amp; EOD'!TWY29</f>
        <v>0</v>
      </c>
      <c r="TIT7" s="240">
        <f>'Inbound SOS &amp; EOD'!TWZ29</f>
        <v>0</v>
      </c>
      <c r="TIU7" s="240">
        <f>'Inbound SOS &amp; EOD'!TXA29</f>
        <v>0</v>
      </c>
      <c r="TIV7" s="240">
        <f>'Inbound SOS &amp; EOD'!TXB29</f>
        <v>0</v>
      </c>
      <c r="TIW7" s="240">
        <f>'Inbound SOS &amp; EOD'!TXC29</f>
        <v>0</v>
      </c>
      <c r="TIX7" s="240">
        <f>'Inbound SOS &amp; EOD'!TXD29</f>
        <v>0</v>
      </c>
      <c r="TIY7" s="240">
        <f>'Inbound SOS &amp; EOD'!TXE29</f>
        <v>0</v>
      </c>
      <c r="TIZ7" s="240">
        <f>'Inbound SOS &amp; EOD'!TXF29</f>
        <v>0</v>
      </c>
      <c r="TJA7" s="240">
        <f>'Inbound SOS &amp; EOD'!TXG29</f>
        <v>0</v>
      </c>
      <c r="TJB7" s="240">
        <f>'Inbound SOS &amp; EOD'!TXH29</f>
        <v>0</v>
      </c>
      <c r="TJC7" s="240">
        <f>'Inbound SOS &amp; EOD'!TXI29</f>
        <v>0</v>
      </c>
      <c r="TJD7" s="240">
        <f>'Inbound SOS &amp; EOD'!TXJ29</f>
        <v>0</v>
      </c>
      <c r="TJE7" s="240">
        <f>'Inbound SOS &amp; EOD'!TXK29</f>
        <v>0</v>
      </c>
      <c r="TJF7" s="240">
        <f>'Inbound SOS &amp; EOD'!TXL29</f>
        <v>0</v>
      </c>
      <c r="TJG7" s="240">
        <f>'Inbound SOS &amp; EOD'!TXM29</f>
        <v>0</v>
      </c>
      <c r="TJH7" s="240">
        <f>'Inbound SOS &amp; EOD'!TXN29</f>
        <v>0</v>
      </c>
      <c r="TJI7" s="240">
        <f>'Inbound SOS &amp; EOD'!TXO29</f>
        <v>0</v>
      </c>
      <c r="TJJ7" s="240">
        <f>'Inbound SOS &amp; EOD'!TXP29</f>
        <v>0</v>
      </c>
      <c r="TJK7" s="240">
        <f>'Inbound SOS &amp; EOD'!TXQ29</f>
        <v>0</v>
      </c>
      <c r="TJL7" s="240">
        <f>'Inbound SOS &amp; EOD'!TXR29</f>
        <v>0</v>
      </c>
      <c r="TJM7" s="240">
        <f>'Inbound SOS &amp; EOD'!TXS29</f>
        <v>0</v>
      </c>
      <c r="TJN7" s="240">
        <f>'Inbound SOS &amp; EOD'!TXT29</f>
        <v>0</v>
      </c>
      <c r="TJO7" s="240">
        <f>'Inbound SOS &amp; EOD'!TXU29</f>
        <v>0</v>
      </c>
      <c r="TJP7" s="240">
        <f>'Inbound SOS &amp; EOD'!TXV29</f>
        <v>0</v>
      </c>
      <c r="TJQ7" s="240">
        <f>'Inbound SOS &amp; EOD'!TXW29</f>
        <v>0</v>
      </c>
      <c r="TJR7" s="240">
        <f>'Inbound SOS &amp; EOD'!TXX29</f>
        <v>0</v>
      </c>
      <c r="TJS7" s="240">
        <f>'Inbound SOS &amp; EOD'!TXY29</f>
        <v>0</v>
      </c>
      <c r="TJT7" s="240">
        <f>'Inbound SOS &amp; EOD'!TXZ29</f>
        <v>0</v>
      </c>
      <c r="TJU7" s="240">
        <f>'Inbound SOS &amp; EOD'!TYA29</f>
        <v>0</v>
      </c>
      <c r="TJV7" s="240">
        <f>'Inbound SOS &amp; EOD'!TYB29</f>
        <v>0</v>
      </c>
      <c r="TJW7" s="240">
        <f>'Inbound SOS &amp; EOD'!TYC29</f>
        <v>0</v>
      </c>
      <c r="TJX7" s="240">
        <f>'Inbound SOS &amp; EOD'!TYD29</f>
        <v>0</v>
      </c>
      <c r="TJY7" s="240">
        <f>'Inbound SOS &amp; EOD'!TYE29</f>
        <v>0</v>
      </c>
      <c r="TJZ7" s="240">
        <f>'Inbound SOS &amp; EOD'!TYF29</f>
        <v>0</v>
      </c>
      <c r="TKA7" s="240">
        <f>'Inbound SOS &amp; EOD'!TYG29</f>
        <v>0</v>
      </c>
      <c r="TKB7" s="240">
        <f>'Inbound SOS &amp; EOD'!TYH29</f>
        <v>0</v>
      </c>
      <c r="TKC7" s="240">
        <f>'Inbound SOS &amp; EOD'!TYI29</f>
        <v>0</v>
      </c>
      <c r="TKD7" s="240">
        <f>'Inbound SOS &amp; EOD'!TYJ29</f>
        <v>0</v>
      </c>
      <c r="TKE7" s="240">
        <f>'Inbound SOS &amp; EOD'!TYK29</f>
        <v>0</v>
      </c>
      <c r="TKF7" s="240">
        <f>'Inbound SOS &amp; EOD'!TYL29</f>
        <v>0</v>
      </c>
      <c r="TKG7" s="240">
        <f>'Inbound SOS &amp; EOD'!TYM29</f>
        <v>0</v>
      </c>
      <c r="TKH7" s="240">
        <f>'Inbound SOS &amp; EOD'!TYN29</f>
        <v>0</v>
      </c>
      <c r="TKI7" s="240">
        <f>'Inbound SOS &amp; EOD'!TYO29</f>
        <v>0</v>
      </c>
      <c r="TKJ7" s="240">
        <f>'Inbound SOS &amp; EOD'!TYP29</f>
        <v>0</v>
      </c>
      <c r="TKK7" s="240">
        <f>'Inbound SOS &amp; EOD'!TYQ29</f>
        <v>0</v>
      </c>
      <c r="TKL7" s="240">
        <f>'Inbound SOS &amp; EOD'!TYR29</f>
        <v>0</v>
      </c>
      <c r="TKM7" s="240">
        <f>'Inbound SOS &amp; EOD'!TYS29</f>
        <v>0</v>
      </c>
      <c r="TKN7" s="240">
        <f>'Inbound SOS &amp; EOD'!TYT29</f>
        <v>0</v>
      </c>
      <c r="TKO7" s="240">
        <f>'Inbound SOS &amp; EOD'!TYU29</f>
        <v>0</v>
      </c>
      <c r="TKP7" s="240">
        <f>'Inbound SOS &amp; EOD'!TYV29</f>
        <v>0</v>
      </c>
      <c r="TKQ7" s="240">
        <f>'Inbound SOS &amp; EOD'!TYW29</f>
        <v>0</v>
      </c>
      <c r="TKR7" s="240">
        <f>'Inbound SOS &amp; EOD'!TYX29</f>
        <v>0</v>
      </c>
      <c r="TKS7" s="240">
        <f>'Inbound SOS &amp; EOD'!TYY29</f>
        <v>0</v>
      </c>
      <c r="TKT7" s="240">
        <f>'Inbound SOS &amp; EOD'!TYZ29</f>
        <v>0</v>
      </c>
      <c r="TKU7" s="240">
        <f>'Inbound SOS &amp; EOD'!TZA29</f>
        <v>0</v>
      </c>
      <c r="TKV7" s="240">
        <f>'Inbound SOS &amp; EOD'!TZB29</f>
        <v>0</v>
      </c>
      <c r="TKW7" s="240">
        <f>'Inbound SOS &amp; EOD'!TZC29</f>
        <v>0</v>
      </c>
      <c r="TKX7" s="240">
        <f>'Inbound SOS &amp; EOD'!TZD29</f>
        <v>0</v>
      </c>
      <c r="TKY7" s="240">
        <f>'Inbound SOS &amp; EOD'!TZE29</f>
        <v>0</v>
      </c>
      <c r="TKZ7" s="240">
        <f>'Inbound SOS &amp; EOD'!TZF29</f>
        <v>0</v>
      </c>
      <c r="TLA7" s="240">
        <f>'Inbound SOS &amp; EOD'!TZG29</f>
        <v>0</v>
      </c>
      <c r="TLB7" s="240">
        <f>'Inbound SOS &amp; EOD'!TZH29</f>
        <v>0</v>
      </c>
      <c r="TLC7" s="240">
        <f>'Inbound SOS &amp; EOD'!TZI29</f>
        <v>0</v>
      </c>
      <c r="TLD7" s="240">
        <f>'Inbound SOS &amp; EOD'!TZJ29</f>
        <v>0</v>
      </c>
      <c r="TLE7" s="240">
        <f>'Inbound SOS &amp; EOD'!TZK29</f>
        <v>0</v>
      </c>
      <c r="TLF7" s="240">
        <f>'Inbound SOS &amp; EOD'!TZL29</f>
        <v>0</v>
      </c>
      <c r="TLG7" s="240">
        <f>'Inbound SOS &amp; EOD'!TZM29</f>
        <v>0</v>
      </c>
      <c r="TLH7" s="240">
        <f>'Inbound SOS &amp; EOD'!TZN29</f>
        <v>0</v>
      </c>
      <c r="TLI7" s="240">
        <f>'Inbound SOS &amp; EOD'!TZO29</f>
        <v>0</v>
      </c>
      <c r="TLJ7" s="240">
        <f>'Inbound SOS &amp; EOD'!TZP29</f>
        <v>0</v>
      </c>
      <c r="TLK7" s="240">
        <f>'Inbound SOS &amp; EOD'!TZQ29</f>
        <v>0</v>
      </c>
      <c r="TLL7" s="240">
        <f>'Inbound SOS &amp; EOD'!TZR29</f>
        <v>0</v>
      </c>
      <c r="TLM7" s="240">
        <f>'Inbound SOS &amp; EOD'!TZS29</f>
        <v>0</v>
      </c>
      <c r="TLN7" s="240">
        <f>'Inbound SOS &amp; EOD'!TZT29</f>
        <v>0</v>
      </c>
      <c r="TLO7" s="240">
        <f>'Inbound SOS &amp; EOD'!TZU29</f>
        <v>0</v>
      </c>
      <c r="TLP7" s="240">
        <f>'Inbound SOS &amp; EOD'!TZV29</f>
        <v>0</v>
      </c>
      <c r="TLQ7" s="240">
        <f>'Inbound SOS &amp; EOD'!TZW29</f>
        <v>0</v>
      </c>
      <c r="TLR7" s="240">
        <f>'Inbound SOS &amp; EOD'!TZX29</f>
        <v>0</v>
      </c>
      <c r="TLS7" s="240">
        <f>'Inbound SOS &amp; EOD'!TZY29</f>
        <v>0</v>
      </c>
      <c r="TLT7" s="240">
        <f>'Inbound SOS &amp; EOD'!TZZ29</f>
        <v>0</v>
      </c>
      <c r="TLU7" s="240">
        <f>'Inbound SOS &amp; EOD'!UAA29</f>
        <v>0</v>
      </c>
      <c r="TLV7" s="240">
        <f>'Inbound SOS &amp; EOD'!UAB29</f>
        <v>0</v>
      </c>
      <c r="TLW7" s="240">
        <f>'Inbound SOS &amp; EOD'!UAC29</f>
        <v>0</v>
      </c>
      <c r="TLX7" s="240">
        <f>'Inbound SOS &amp; EOD'!UAD29</f>
        <v>0</v>
      </c>
      <c r="TLY7" s="240">
        <f>'Inbound SOS &amp; EOD'!UAE29</f>
        <v>0</v>
      </c>
      <c r="TLZ7" s="240">
        <f>'Inbound SOS &amp; EOD'!UAF29</f>
        <v>0</v>
      </c>
      <c r="TMA7" s="240">
        <f>'Inbound SOS &amp; EOD'!UAG29</f>
        <v>0</v>
      </c>
      <c r="TMB7" s="240">
        <f>'Inbound SOS &amp; EOD'!UAH29</f>
        <v>0</v>
      </c>
      <c r="TMC7" s="240">
        <f>'Inbound SOS &amp; EOD'!UAI29</f>
        <v>0</v>
      </c>
      <c r="TMD7" s="240">
        <f>'Inbound SOS &amp; EOD'!UAJ29</f>
        <v>0</v>
      </c>
      <c r="TME7" s="240">
        <f>'Inbound SOS &amp; EOD'!UAK29</f>
        <v>0</v>
      </c>
      <c r="TMF7" s="240">
        <f>'Inbound SOS &amp; EOD'!UAL29</f>
        <v>0</v>
      </c>
      <c r="TMG7" s="240">
        <f>'Inbound SOS &amp; EOD'!UAM29</f>
        <v>0</v>
      </c>
      <c r="TMH7" s="240">
        <f>'Inbound SOS &amp; EOD'!UAN29</f>
        <v>0</v>
      </c>
      <c r="TMI7" s="240">
        <f>'Inbound SOS &amp; EOD'!UAO29</f>
        <v>0</v>
      </c>
      <c r="TMJ7" s="240">
        <f>'Inbound SOS &amp; EOD'!UAP29</f>
        <v>0</v>
      </c>
      <c r="TMK7" s="240">
        <f>'Inbound SOS &amp; EOD'!UAQ29</f>
        <v>0</v>
      </c>
      <c r="TML7" s="240">
        <f>'Inbound SOS &amp; EOD'!UAR29</f>
        <v>0</v>
      </c>
      <c r="TMM7" s="240">
        <f>'Inbound SOS &amp; EOD'!UAS29</f>
        <v>0</v>
      </c>
      <c r="TMN7" s="240">
        <f>'Inbound SOS &amp; EOD'!UAT29</f>
        <v>0</v>
      </c>
      <c r="TMO7" s="240">
        <f>'Inbound SOS &amp; EOD'!UAU29</f>
        <v>0</v>
      </c>
      <c r="TMP7" s="240">
        <f>'Inbound SOS &amp; EOD'!UAV29</f>
        <v>0</v>
      </c>
      <c r="TMQ7" s="240">
        <f>'Inbound SOS &amp; EOD'!UAW29</f>
        <v>0</v>
      </c>
      <c r="TMR7" s="240">
        <f>'Inbound SOS &amp; EOD'!UAX29</f>
        <v>0</v>
      </c>
      <c r="TMS7" s="240">
        <f>'Inbound SOS &amp; EOD'!UAY29</f>
        <v>0</v>
      </c>
      <c r="TMT7" s="240">
        <f>'Inbound SOS &amp; EOD'!UAZ29</f>
        <v>0</v>
      </c>
      <c r="TMU7" s="240">
        <f>'Inbound SOS &amp; EOD'!UBA29</f>
        <v>0</v>
      </c>
      <c r="TMV7" s="240">
        <f>'Inbound SOS &amp; EOD'!UBB29</f>
        <v>0</v>
      </c>
      <c r="TMW7" s="240">
        <f>'Inbound SOS &amp; EOD'!UBC29</f>
        <v>0</v>
      </c>
      <c r="TMX7" s="240">
        <f>'Inbound SOS &amp; EOD'!UBD29</f>
        <v>0</v>
      </c>
      <c r="TMY7" s="240">
        <f>'Inbound SOS &amp; EOD'!UBE29</f>
        <v>0</v>
      </c>
      <c r="TMZ7" s="240">
        <f>'Inbound SOS &amp; EOD'!UBF29</f>
        <v>0</v>
      </c>
      <c r="TNA7" s="240">
        <f>'Inbound SOS &amp; EOD'!UBG29</f>
        <v>0</v>
      </c>
      <c r="TNB7" s="240">
        <f>'Inbound SOS &amp; EOD'!UBH29</f>
        <v>0</v>
      </c>
      <c r="TNC7" s="240">
        <f>'Inbound SOS &amp; EOD'!UBI29</f>
        <v>0</v>
      </c>
      <c r="TND7" s="240">
        <f>'Inbound SOS &amp; EOD'!UBJ29</f>
        <v>0</v>
      </c>
      <c r="TNE7" s="240">
        <f>'Inbound SOS &amp; EOD'!UBK29</f>
        <v>0</v>
      </c>
      <c r="TNF7" s="240">
        <f>'Inbound SOS &amp; EOD'!UBL29</f>
        <v>0</v>
      </c>
      <c r="TNG7" s="240">
        <f>'Inbound SOS &amp; EOD'!UBM29</f>
        <v>0</v>
      </c>
      <c r="TNH7" s="240">
        <f>'Inbound SOS &amp; EOD'!UBN29</f>
        <v>0</v>
      </c>
      <c r="TNI7" s="240">
        <f>'Inbound SOS &amp; EOD'!UBO29</f>
        <v>0</v>
      </c>
      <c r="TNJ7" s="240">
        <f>'Inbound SOS &amp; EOD'!UBP29</f>
        <v>0</v>
      </c>
      <c r="TNK7" s="240">
        <f>'Inbound SOS &amp; EOD'!UBQ29</f>
        <v>0</v>
      </c>
      <c r="TNL7" s="240">
        <f>'Inbound SOS &amp; EOD'!UBR29</f>
        <v>0</v>
      </c>
      <c r="TNM7" s="240">
        <f>'Inbound SOS &amp; EOD'!UBS29</f>
        <v>0</v>
      </c>
      <c r="TNN7" s="240">
        <f>'Inbound SOS &amp; EOD'!UBT29</f>
        <v>0</v>
      </c>
      <c r="TNO7" s="240">
        <f>'Inbound SOS &amp; EOD'!UBU29</f>
        <v>0</v>
      </c>
      <c r="TNP7" s="240">
        <f>'Inbound SOS &amp; EOD'!UBV29</f>
        <v>0</v>
      </c>
      <c r="TNQ7" s="240">
        <f>'Inbound SOS &amp; EOD'!UBW29</f>
        <v>0</v>
      </c>
      <c r="TNR7" s="240">
        <f>'Inbound SOS &amp; EOD'!UBX29</f>
        <v>0</v>
      </c>
      <c r="TNS7" s="240">
        <f>'Inbound SOS &amp; EOD'!UBY29</f>
        <v>0</v>
      </c>
      <c r="TNT7" s="240">
        <f>'Inbound SOS &amp; EOD'!UBZ29</f>
        <v>0</v>
      </c>
      <c r="TNU7" s="240">
        <f>'Inbound SOS &amp; EOD'!UCA29</f>
        <v>0</v>
      </c>
      <c r="TNV7" s="240">
        <f>'Inbound SOS &amp; EOD'!UCB29</f>
        <v>0</v>
      </c>
      <c r="TNW7" s="240">
        <f>'Inbound SOS &amp; EOD'!UCC29</f>
        <v>0</v>
      </c>
      <c r="TNX7" s="240">
        <f>'Inbound SOS &amp; EOD'!UCD29</f>
        <v>0</v>
      </c>
      <c r="TNY7" s="240">
        <f>'Inbound SOS &amp; EOD'!UCE29</f>
        <v>0</v>
      </c>
      <c r="TNZ7" s="240">
        <f>'Inbound SOS &amp; EOD'!UCF29</f>
        <v>0</v>
      </c>
      <c r="TOA7" s="240">
        <f>'Inbound SOS &amp; EOD'!UCG29</f>
        <v>0</v>
      </c>
      <c r="TOB7" s="240">
        <f>'Inbound SOS &amp; EOD'!UCH29</f>
        <v>0</v>
      </c>
      <c r="TOC7" s="240">
        <f>'Inbound SOS &amp; EOD'!UCI29</f>
        <v>0</v>
      </c>
      <c r="TOD7" s="240">
        <f>'Inbound SOS &amp; EOD'!UCJ29</f>
        <v>0</v>
      </c>
      <c r="TOE7" s="240">
        <f>'Inbound SOS &amp; EOD'!UCK29</f>
        <v>0</v>
      </c>
      <c r="TOF7" s="240">
        <f>'Inbound SOS &amp; EOD'!UCL29</f>
        <v>0</v>
      </c>
      <c r="TOG7" s="240">
        <f>'Inbound SOS &amp; EOD'!UCM29</f>
        <v>0</v>
      </c>
      <c r="TOH7" s="240">
        <f>'Inbound SOS &amp; EOD'!UCN29</f>
        <v>0</v>
      </c>
      <c r="TOI7" s="240">
        <f>'Inbound SOS &amp; EOD'!UCO29</f>
        <v>0</v>
      </c>
      <c r="TOJ7" s="240">
        <f>'Inbound SOS &amp; EOD'!UCP29</f>
        <v>0</v>
      </c>
      <c r="TOK7" s="240">
        <f>'Inbound SOS &amp; EOD'!UCQ29</f>
        <v>0</v>
      </c>
      <c r="TOL7" s="240">
        <f>'Inbound SOS &amp; EOD'!UCR29</f>
        <v>0</v>
      </c>
      <c r="TOM7" s="240">
        <f>'Inbound SOS &amp; EOD'!UCS29</f>
        <v>0</v>
      </c>
      <c r="TON7" s="240">
        <f>'Inbound SOS &amp; EOD'!UCT29</f>
        <v>0</v>
      </c>
      <c r="TOO7" s="240">
        <f>'Inbound SOS &amp; EOD'!UCU29</f>
        <v>0</v>
      </c>
      <c r="TOP7" s="240">
        <f>'Inbound SOS &amp; EOD'!UCV29</f>
        <v>0</v>
      </c>
      <c r="TOQ7" s="240">
        <f>'Inbound SOS &amp; EOD'!UCW29</f>
        <v>0</v>
      </c>
      <c r="TOR7" s="240">
        <f>'Inbound SOS &amp; EOD'!UCX29</f>
        <v>0</v>
      </c>
      <c r="TOS7" s="240">
        <f>'Inbound SOS &amp; EOD'!UCY29</f>
        <v>0</v>
      </c>
      <c r="TOT7" s="240">
        <f>'Inbound SOS &amp; EOD'!UCZ29</f>
        <v>0</v>
      </c>
      <c r="TOU7" s="240">
        <f>'Inbound SOS &amp; EOD'!UDA29</f>
        <v>0</v>
      </c>
      <c r="TOV7" s="240">
        <f>'Inbound SOS &amp; EOD'!UDB29</f>
        <v>0</v>
      </c>
      <c r="TOW7" s="240">
        <f>'Inbound SOS &amp; EOD'!UDC29</f>
        <v>0</v>
      </c>
      <c r="TOX7" s="240">
        <f>'Inbound SOS &amp; EOD'!UDD29</f>
        <v>0</v>
      </c>
      <c r="TOY7" s="240">
        <f>'Inbound SOS &amp; EOD'!UDE29</f>
        <v>0</v>
      </c>
      <c r="TOZ7" s="240">
        <f>'Inbound SOS &amp; EOD'!UDF29</f>
        <v>0</v>
      </c>
      <c r="TPA7" s="240">
        <f>'Inbound SOS &amp; EOD'!UDG29</f>
        <v>0</v>
      </c>
      <c r="TPB7" s="240">
        <f>'Inbound SOS &amp; EOD'!UDH29</f>
        <v>0</v>
      </c>
      <c r="TPC7" s="240">
        <f>'Inbound SOS &amp; EOD'!UDI29</f>
        <v>0</v>
      </c>
      <c r="TPD7" s="240">
        <f>'Inbound SOS &amp; EOD'!UDJ29</f>
        <v>0</v>
      </c>
      <c r="TPE7" s="240">
        <f>'Inbound SOS &amp; EOD'!UDK29</f>
        <v>0</v>
      </c>
      <c r="TPF7" s="240">
        <f>'Inbound SOS &amp; EOD'!UDL29</f>
        <v>0</v>
      </c>
      <c r="TPG7" s="240">
        <f>'Inbound SOS &amp; EOD'!UDM29</f>
        <v>0</v>
      </c>
      <c r="TPH7" s="240">
        <f>'Inbound SOS &amp; EOD'!UDN29</f>
        <v>0</v>
      </c>
      <c r="TPI7" s="240">
        <f>'Inbound SOS &amp; EOD'!UDO29</f>
        <v>0</v>
      </c>
      <c r="TPJ7" s="240">
        <f>'Inbound SOS &amp; EOD'!UDP29</f>
        <v>0</v>
      </c>
      <c r="TPK7" s="240">
        <f>'Inbound SOS &amp; EOD'!UDQ29</f>
        <v>0</v>
      </c>
      <c r="TPL7" s="240">
        <f>'Inbound SOS &amp; EOD'!UDR29</f>
        <v>0</v>
      </c>
      <c r="TPM7" s="240">
        <f>'Inbound SOS &amp; EOD'!UDS29</f>
        <v>0</v>
      </c>
      <c r="TPN7" s="240">
        <f>'Inbound SOS &amp; EOD'!UDT29</f>
        <v>0</v>
      </c>
      <c r="TPO7" s="240">
        <f>'Inbound SOS &amp; EOD'!UDU29</f>
        <v>0</v>
      </c>
      <c r="TPP7" s="240">
        <f>'Inbound SOS &amp; EOD'!UDV29</f>
        <v>0</v>
      </c>
      <c r="TPQ7" s="240">
        <f>'Inbound SOS &amp; EOD'!UDW29</f>
        <v>0</v>
      </c>
      <c r="TPR7" s="240">
        <f>'Inbound SOS &amp; EOD'!UDX29</f>
        <v>0</v>
      </c>
      <c r="TPS7" s="240">
        <f>'Inbound SOS &amp; EOD'!UDY29</f>
        <v>0</v>
      </c>
      <c r="TPT7" s="240">
        <f>'Inbound SOS &amp; EOD'!UDZ29</f>
        <v>0</v>
      </c>
      <c r="TPU7" s="240">
        <f>'Inbound SOS &amp; EOD'!UEA29</f>
        <v>0</v>
      </c>
      <c r="TPV7" s="240">
        <f>'Inbound SOS &amp; EOD'!UEB29</f>
        <v>0</v>
      </c>
      <c r="TPW7" s="240">
        <f>'Inbound SOS &amp; EOD'!UEC29</f>
        <v>0</v>
      </c>
      <c r="TPX7" s="240">
        <f>'Inbound SOS &amp; EOD'!UED29</f>
        <v>0</v>
      </c>
      <c r="TPY7" s="240">
        <f>'Inbound SOS &amp; EOD'!UEE29</f>
        <v>0</v>
      </c>
      <c r="TPZ7" s="240">
        <f>'Inbound SOS &amp; EOD'!UEF29</f>
        <v>0</v>
      </c>
      <c r="TQA7" s="240">
        <f>'Inbound SOS &amp; EOD'!UEG29</f>
        <v>0</v>
      </c>
      <c r="TQB7" s="240">
        <f>'Inbound SOS &amp; EOD'!UEH29</f>
        <v>0</v>
      </c>
      <c r="TQC7" s="240">
        <f>'Inbound SOS &amp; EOD'!UEI29</f>
        <v>0</v>
      </c>
      <c r="TQD7" s="240">
        <f>'Inbound SOS &amp; EOD'!UEJ29</f>
        <v>0</v>
      </c>
      <c r="TQE7" s="240">
        <f>'Inbound SOS &amp; EOD'!UEK29</f>
        <v>0</v>
      </c>
      <c r="TQF7" s="240">
        <f>'Inbound SOS &amp; EOD'!UEL29</f>
        <v>0</v>
      </c>
      <c r="TQG7" s="240">
        <f>'Inbound SOS &amp; EOD'!UEM29</f>
        <v>0</v>
      </c>
      <c r="TQH7" s="240">
        <f>'Inbound SOS &amp; EOD'!UEN29</f>
        <v>0</v>
      </c>
      <c r="TQI7" s="240">
        <f>'Inbound SOS &amp; EOD'!UEO29</f>
        <v>0</v>
      </c>
      <c r="TQJ7" s="240">
        <f>'Inbound SOS &amp; EOD'!UEP29</f>
        <v>0</v>
      </c>
      <c r="TQK7" s="240">
        <f>'Inbound SOS &amp; EOD'!UEQ29</f>
        <v>0</v>
      </c>
      <c r="TQL7" s="240">
        <f>'Inbound SOS &amp; EOD'!UER29</f>
        <v>0</v>
      </c>
      <c r="TQM7" s="240">
        <f>'Inbound SOS &amp; EOD'!UES29</f>
        <v>0</v>
      </c>
      <c r="TQN7" s="240">
        <f>'Inbound SOS &amp; EOD'!UET29</f>
        <v>0</v>
      </c>
      <c r="TQO7" s="240">
        <f>'Inbound SOS &amp; EOD'!UEU29</f>
        <v>0</v>
      </c>
      <c r="TQP7" s="240">
        <f>'Inbound SOS &amp; EOD'!UEV29</f>
        <v>0</v>
      </c>
      <c r="TQQ7" s="240">
        <f>'Inbound SOS &amp; EOD'!UEW29</f>
        <v>0</v>
      </c>
      <c r="TQR7" s="240">
        <f>'Inbound SOS &amp; EOD'!UEX29</f>
        <v>0</v>
      </c>
      <c r="TQS7" s="240">
        <f>'Inbound SOS &amp; EOD'!UEY29</f>
        <v>0</v>
      </c>
      <c r="TQT7" s="240">
        <f>'Inbound SOS &amp; EOD'!UEZ29</f>
        <v>0</v>
      </c>
      <c r="TQU7" s="240">
        <f>'Inbound SOS &amp; EOD'!UFA29</f>
        <v>0</v>
      </c>
      <c r="TQV7" s="240">
        <f>'Inbound SOS &amp; EOD'!UFB29</f>
        <v>0</v>
      </c>
      <c r="TQW7" s="240">
        <f>'Inbound SOS &amp; EOD'!UFC29</f>
        <v>0</v>
      </c>
      <c r="TQX7" s="240">
        <f>'Inbound SOS &amp; EOD'!UFD29</f>
        <v>0</v>
      </c>
      <c r="TQY7" s="240">
        <f>'Inbound SOS &amp; EOD'!UFE29</f>
        <v>0</v>
      </c>
      <c r="TQZ7" s="240">
        <f>'Inbound SOS &amp; EOD'!UFF29</f>
        <v>0</v>
      </c>
      <c r="TRA7" s="240">
        <f>'Inbound SOS &amp; EOD'!UFG29</f>
        <v>0</v>
      </c>
      <c r="TRB7" s="240">
        <f>'Inbound SOS &amp; EOD'!UFH29</f>
        <v>0</v>
      </c>
      <c r="TRC7" s="240">
        <f>'Inbound SOS &amp; EOD'!UFI29</f>
        <v>0</v>
      </c>
      <c r="TRD7" s="240">
        <f>'Inbound SOS &amp; EOD'!UFJ29</f>
        <v>0</v>
      </c>
      <c r="TRE7" s="240">
        <f>'Inbound SOS &amp; EOD'!UFK29</f>
        <v>0</v>
      </c>
      <c r="TRF7" s="240">
        <f>'Inbound SOS &amp; EOD'!UFL29</f>
        <v>0</v>
      </c>
      <c r="TRG7" s="240">
        <f>'Inbound SOS &amp; EOD'!UFM29</f>
        <v>0</v>
      </c>
      <c r="TRH7" s="240">
        <f>'Inbound SOS &amp; EOD'!UFN29</f>
        <v>0</v>
      </c>
      <c r="TRI7" s="240">
        <f>'Inbound SOS &amp; EOD'!UFO29</f>
        <v>0</v>
      </c>
      <c r="TRJ7" s="240">
        <f>'Inbound SOS &amp; EOD'!UFP29</f>
        <v>0</v>
      </c>
      <c r="TRK7" s="240">
        <f>'Inbound SOS &amp; EOD'!UFQ29</f>
        <v>0</v>
      </c>
      <c r="TRL7" s="240">
        <f>'Inbound SOS &amp; EOD'!UFR29</f>
        <v>0</v>
      </c>
      <c r="TRM7" s="240">
        <f>'Inbound SOS &amp; EOD'!UFS29</f>
        <v>0</v>
      </c>
      <c r="TRN7" s="240">
        <f>'Inbound SOS &amp; EOD'!UFT29</f>
        <v>0</v>
      </c>
      <c r="TRO7" s="240">
        <f>'Inbound SOS &amp; EOD'!UFU29</f>
        <v>0</v>
      </c>
      <c r="TRP7" s="240">
        <f>'Inbound SOS &amp; EOD'!UFV29</f>
        <v>0</v>
      </c>
      <c r="TRQ7" s="240">
        <f>'Inbound SOS &amp; EOD'!UFW29</f>
        <v>0</v>
      </c>
      <c r="TRR7" s="240">
        <f>'Inbound SOS &amp; EOD'!UFX29</f>
        <v>0</v>
      </c>
      <c r="TRS7" s="240">
        <f>'Inbound SOS &amp; EOD'!UFY29</f>
        <v>0</v>
      </c>
      <c r="TRT7" s="240">
        <f>'Inbound SOS &amp; EOD'!UFZ29</f>
        <v>0</v>
      </c>
      <c r="TRU7" s="240">
        <f>'Inbound SOS &amp; EOD'!UGA29</f>
        <v>0</v>
      </c>
      <c r="TRV7" s="240">
        <f>'Inbound SOS &amp; EOD'!UGB29</f>
        <v>0</v>
      </c>
      <c r="TRW7" s="240">
        <f>'Inbound SOS &amp; EOD'!UGC29</f>
        <v>0</v>
      </c>
      <c r="TRX7" s="240">
        <f>'Inbound SOS &amp; EOD'!UGD29</f>
        <v>0</v>
      </c>
      <c r="TRY7" s="240">
        <f>'Inbound SOS &amp; EOD'!UGE29</f>
        <v>0</v>
      </c>
      <c r="TRZ7" s="240">
        <f>'Inbound SOS &amp; EOD'!UGF29</f>
        <v>0</v>
      </c>
      <c r="TSA7" s="240">
        <f>'Inbound SOS &amp; EOD'!UGG29</f>
        <v>0</v>
      </c>
      <c r="TSB7" s="240">
        <f>'Inbound SOS &amp; EOD'!UGH29</f>
        <v>0</v>
      </c>
      <c r="TSC7" s="240">
        <f>'Inbound SOS &amp; EOD'!UGI29</f>
        <v>0</v>
      </c>
      <c r="TSD7" s="240">
        <f>'Inbound SOS &amp; EOD'!UGJ29</f>
        <v>0</v>
      </c>
      <c r="TSE7" s="240">
        <f>'Inbound SOS &amp; EOD'!UGK29</f>
        <v>0</v>
      </c>
      <c r="TSF7" s="240">
        <f>'Inbound SOS &amp; EOD'!UGL29</f>
        <v>0</v>
      </c>
      <c r="TSG7" s="240">
        <f>'Inbound SOS &amp; EOD'!UGM29</f>
        <v>0</v>
      </c>
      <c r="TSH7" s="240">
        <f>'Inbound SOS &amp; EOD'!UGN29</f>
        <v>0</v>
      </c>
      <c r="TSI7" s="240">
        <f>'Inbound SOS &amp; EOD'!UGO29</f>
        <v>0</v>
      </c>
      <c r="TSJ7" s="240">
        <f>'Inbound SOS &amp; EOD'!UGP29</f>
        <v>0</v>
      </c>
      <c r="TSK7" s="240">
        <f>'Inbound SOS &amp; EOD'!UGQ29</f>
        <v>0</v>
      </c>
      <c r="TSL7" s="240">
        <f>'Inbound SOS &amp; EOD'!UGR29</f>
        <v>0</v>
      </c>
      <c r="TSM7" s="240">
        <f>'Inbound SOS &amp; EOD'!UGS29</f>
        <v>0</v>
      </c>
      <c r="TSN7" s="240">
        <f>'Inbound SOS &amp; EOD'!UGT29</f>
        <v>0</v>
      </c>
      <c r="TSO7" s="240">
        <f>'Inbound SOS &amp; EOD'!UGU29</f>
        <v>0</v>
      </c>
      <c r="TSP7" s="240">
        <f>'Inbound SOS &amp; EOD'!UGV29</f>
        <v>0</v>
      </c>
      <c r="TSQ7" s="240">
        <f>'Inbound SOS &amp; EOD'!UGW29</f>
        <v>0</v>
      </c>
      <c r="TSR7" s="240">
        <f>'Inbound SOS &amp; EOD'!UGX29</f>
        <v>0</v>
      </c>
      <c r="TSS7" s="240">
        <f>'Inbound SOS &amp; EOD'!UGY29</f>
        <v>0</v>
      </c>
      <c r="TST7" s="240">
        <f>'Inbound SOS &amp; EOD'!UGZ29</f>
        <v>0</v>
      </c>
      <c r="TSU7" s="240">
        <f>'Inbound SOS &amp; EOD'!UHA29</f>
        <v>0</v>
      </c>
      <c r="TSV7" s="240">
        <f>'Inbound SOS &amp; EOD'!UHB29</f>
        <v>0</v>
      </c>
      <c r="TSW7" s="240">
        <f>'Inbound SOS &amp; EOD'!UHC29</f>
        <v>0</v>
      </c>
      <c r="TSX7" s="240">
        <f>'Inbound SOS &amp; EOD'!UHD29</f>
        <v>0</v>
      </c>
      <c r="TSY7" s="240">
        <f>'Inbound SOS &amp; EOD'!UHE29</f>
        <v>0</v>
      </c>
      <c r="TSZ7" s="240">
        <f>'Inbound SOS &amp; EOD'!UHF29</f>
        <v>0</v>
      </c>
      <c r="TTA7" s="240">
        <f>'Inbound SOS &amp; EOD'!UHG29</f>
        <v>0</v>
      </c>
      <c r="TTB7" s="240">
        <f>'Inbound SOS &amp; EOD'!UHH29</f>
        <v>0</v>
      </c>
      <c r="TTC7" s="240">
        <f>'Inbound SOS &amp; EOD'!UHI29</f>
        <v>0</v>
      </c>
      <c r="TTD7" s="240">
        <f>'Inbound SOS &amp; EOD'!UHJ29</f>
        <v>0</v>
      </c>
      <c r="TTE7" s="240">
        <f>'Inbound SOS &amp; EOD'!UHK29</f>
        <v>0</v>
      </c>
      <c r="TTF7" s="240">
        <f>'Inbound SOS &amp; EOD'!UHL29</f>
        <v>0</v>
      </c>
      <c r="TTG7" s="240">
        <f>'Inbound SOS &amp; EOD'!UHM29</f>
        <v>0</v>
      </c>
      <c r="TTH7" s="240">
        <f>'Inbound SOS &amp; EOD'!UHN29</f>
        <v>0</v>
      </c>
      <c r="TTI7" s="240">
        <f>'Inbound SOS &amp; EOD'!UHO29</f>
        <v>0</v>
      </c>
      <c r="TTJ7" s="240">
        <f>'Inbound SOS &amp; EOD'!UHP29</f>
        <v>0</v>
      </c>
      <c r="TTK7" s="240">
        <f>'Inbound SOS &amp; EOD'!UHQ29</f>
        <v>0</v>
      </c>
      <c r="TTL7" s="240">
        <f>'Inbound SOS &amp; EOD'!UHR29</f>
        <v>0</v>
      </c>
      <c r="TTM7" s="240">
        <f>'Inbound SOS &amp; EOD'!UHS29</f>
        <v>0</v>
      </c>
      <c r="TTN7" s="240">
        <f>'Inbound SOS &amp; EOD'!UHT29</f>
        <v>0</v>
      </c>
      <c r="TTO7" s="240">
        <f>'Inbound SOS &amp; EOD'!UHU29</f>
        <v>0</v>
      </c>
      <c r="TTP7" s="240">
        <f>'Inbound SOS &amp; EOD'!UHV29</f>
        <v>0</v>
      </c>
      <c r="TTQ7" s="240">
        <f>'Inbound SOS &amp; EOD'!UHW29</f>
        <v>0</v>
      </c>
      <c r="TTR7" s="240">
        <f>'Inbound SOS &amp; EOD'!UHX29</f>
        <v>0</v>
      </c>
      <c r="TTS7" s="240">
        <f>'Inbound SOS &amp; EOD'!UHY29</f>
        <v>0</v>
      </c>
      <c r="TTT7" s="240">
        <f>'Inbound SOS &amp; EOD'!UHZ29</f>
        <v>0</v>
      </c>
      <c r="TTU7" s="240">
        <f>'Inbound SOS &amp; EOD'!UIA29</f>
        <v>0</v>
      </c>
      <c r="TTV7" s="240">
        <f>'Inbound SOS &amp; EOD'!UIB29</f>
        <v>0</v>
      </c>
      <c r="TTW7" s="240">
        <f>'Inbound SOS &amp; EOD'!UIC29</f>
        <v>0</v>
      </c>
      <c r="TTX7" s="240">
        <f>'Inbound SOS &amp; EOD'!UID29</f>
        <v>0</v>
      </c>
      <c r="TTY7" s="240">
        <f>'Inbound SOS &amp; EOD'!UIE29</f>
        <v>0</v>
      </c>
      <c r="TTZ7" s="240">
        <f>'Inbound SOS &amp; EOD'!UIF29</f>
        <v>0</v>
      </c>
      <c r="TUA7" s="240">
        <f>'Inbound SOS &amp; EOD'!UIG29</f>
        <v>0</v>
      </c>
      <c r="TUB7" s="240">
        <f>'Inbound SOS &amp; EOD'!UIH29</f>
        <v>0</v>
      </c>
      <c r="TUC7" s="240">
        <f>'Inbound SOS &amp; EOD'!UII29</f>
        <v>0</v>
      </c>
      <c r="TUD7" s="240">
        <f>'Inbound SOS &amp; EOD'!UIJ29</f>
        <v>0</v>
      </c>
      <c r="TUE7" s="240">
        <f>'Inbound SOS &amp; EOD'!UIK29</f>
        <v>0</v>
      </c>
      <c r="TUF7" s="240">
        <f>'Inbound SOS &amp; EOD'!UIL29</f>
        <v>0</v>
      </c>
      <c r="TUG7" s="240">
        <f>'Inbound SOS &amp; EOD'!UIM29</f>
        <v>0</v>
      </c>
      <c r="TUH7" s="240">
        <f>'Inbound SOS &amp; EOD'!UIN29</f>
        <v>0</v>
      </c>
      <c r="TUI7" s="240">
        <f>'Inbound SOS &amp; EOD'!UIO29</f>
        <v>0</v>
      </c>
      <c r="TUJ7" s="240">
        <f>'Inbound SOS &amp; EOD'!UIP29</f>
        <v>0</v>
      </c>
      <c r="TUK7" s="240">
        <f>'Inbound SOS &amp; EOD'!UIQ29</f>
        <v>0</v>
      </c>
      <c r="TUL7" s="240">
        <f>'Inbound SOS &amp; EOD'!UIR29</f>
        <v>0</v>
      </c>
      <c r="TUM7" s="240">
        <f>'Inbound SOS &amp; EOD'!UIS29</f>
        <v>0</v>
      </c>
      <c r="TUN7" s="240">
        <f>'Inbound SOS &amp; EOD'!UIT29</f>
        <v>0</v>
      </c>
      <c r="TUO7" s="240">
        <f>'Inbound SOS &amp; EOD'!UIU29</f>
        <v>0</v>
      </c>
      <c r="TUP7" s="240">
        <f>'Inbound SOS &amp; EOD'!UIV29</f>
        <v>0</v>
      </c>
      <c r="TUQ7" s="240">
        <f>'Inbound SOS &amp; EOD'!UIW29</f>
        <v>0</v>
      </c>
      <c r="TUR7" s="240">
        <f>'Inbound SOS &amp; EOD'!UIX29</f>
        <v>0</v>
      </c>
      <c r="TUS7" s="240">
        <f>'Inbound SOS &amp; EOD'!UIY29</f>
        <v>0</v>
      </c>
      <c r="TUT7" s="240">
        <f>'Inbound SOS &amp; EOD'!UIZ29</f>
        <v>0</v>
      </c>
      <c r="TUU7" s="240">
        <f>'Inbound SOS &amp; EOD'!UJA29</f>
        <v>0</v>
      </c>
      <c r="TUV7" s="240">
        <f>'Inbound SOS &amp; EOD'!UJB29</f>
        <v>0</v>
      </c>
      <c r="TUW7" s="240">
        <f>'Inbound SOS &amp; EOD'!UJC29</f>
        <v>0</v>
      </c>
      <c r="TUX7" s="240">
        <f>'Inbound SOS &amp; EOD'!UJD29</f>
        <v>0</v>
      </c>
      <c r="TUY7" s="240">
        <f>'Inbound SOS &amp; EOD'!UJE29</f>
        <v>0</v>
      </c>
      <c r="TUZ7" s="240">
        <f>'Inbound SOS &amp; EOD'!UJF29</f>
        <v>0</v>
      </c>
      <c r="TVA7" s="240">
        <f>'Inbound SOS &amp; EOD'!UJG29</f>
        <v>0</v>
      </c>
      <c r="TVB7" s="240">
        <f>'Inbound SOS &amp; EOD'!UJH29</f>
        <v>0</v>
      </c>
      <c r="TVC7" s="240">
        <f>'Inbound SOS &amp; EOD'!UJI29</f>
        <v>0</v>
      </c>
      <c r="TVD7" s="240">
        <f>'Inbound SOS &amp; EOD'!UJJ29</f>
        <v>0</v>
      </c>
      <c r="TVE7" s="240">
        <f>'Inbound SOS &amp; EOD'!UJK29</f>
        <v>0</v>
      </c>
      <c r="TVF7" s="240">
        <f>'Inbound SOS &amp; EOD'!UJL29</f>
        <v>0</v>
      </c>
      <c r="TVG7" s="240">
        <f>'Inbound SOS &amp; EOD'!UJM29</f>
        <v>0</v>
      </c>
      <c r="TVH7" s="240">
        <f>'Inbound SOS &amp; EOD'!UJN29</f>
        <v>0</v>
      </c>
      <c r="TVI7" s="240">
        <f>'Inbound SOS &amp; EOD'!UJO29</f>
        <v>0</v>
      </c>
      <c r="TVJ7" s="240">
        <f>'Inbound SOS &amp; EOD'!UJP29</f>
        <v>0</v>
      </c>
      <c r="TVK7" s="240">
        <f>'Inbound SOS &amp; EOD'!UJQ29</f>
        <v>0</v>
      </c>
      <c r="TVL7" s="240">
        <f>'Inbound SOS &amp; EOD'!UJR29</f>
        <v>0</v>
      </c>
      <c r="TVM7" s="240">
        <f>'Inbound SOS &amp; EOD'!UJS29</f>
        <v>0</v>
      </c>
      <c r="TVN7" s="240">
        <f>'Inbound SOS &amp; EOD'!UJT29</f>
        <v>0</v>
      </c>
      <c r="TVO7" s="240">
        <f>'Inbound SOS &amp; EOD'!UJU29</f>
        <v>0</v>
      </c>
      <c r="TVP7" s="240">
        <f>'Inbound SOS &amp; EOD'!UJV29</f>
        <v>0</v>
      </c>
      <c r="TVQ7" s="240">
        <f>'Inbound SOS &amp; EOD'!UJW29</f>
        <v>0</v>
      </c>
      <c r="TVR7" s="240">
        <f>'Inbound SOS &amp; EOD'!UJX29</f>
        <v>0</v>
      </c>
      <c r="TVS7" s="240">
        <f>'Inbound SOS &amp; EOD'!UJY29</f>
        <v>0</v>
      </c>
      <c r="TVT7" s="240">
        <f>'Inbound SOS &amp; EOD'!UJZ29</f>
        <v>0</v>
      </c>
      <c r="TVU7" s="240">
        <f>'Inbound SOS &amp; EOD'!UKA29</f>
        <v>0</v>
      </c>
      <c r="TVV7" s="240">
        <f>'Inbound SOS &amp; EOD'!UKB29</f>
        <v>0</v>
      </c>
      <c r="TVW7" s="240">
        <f>'Inbound SOS &amp; EOD'!UKC29</f>
        <v>0</v>
      </c>
      <c r="TVX7" s="240">
        <f>'Inbound SOS &amp; EOD'!UKD29</f>
        <v>0</v>
      </c>
      <c r="TVY7" s="240">
        <f>'Inbound SOS &amp; EOD'!UKE29</f>
        <v>0</v>
      </c>
      <c r="TVZ7" s="240">
        <f>'Inbound SOS &amp; EOD'!UKF29</f>
        <v>0</v>
      </c>
      <c r="TWA7" s="240">
        <f>'Inbound SOS &amp; EOD'!UKG29</f>
        <v>0</v>
      </c>
      <c r="TWB7" s="240">
        <f>'Inbound SOS &amp; EOD'!UKH29</f>
        <v>0</v>
      </c>
      <c r="TWC7" s="240">
        <f>'Inbound SOS &amp; EOD'!UKI29</f>
        <v>0</v>
      </c>
      <c r="TWD7" s="240">
        <f>'Inbound SOS &amp; EOD'!UKJ29</f>
        <v>0</v>
      </c>
      <c r="TWE7" s="240">
        <f>'Inbound SOS &amp; EOD'!UKK29</f>
        <v>0</v>
      </c>
      <c r="TWF7" s="240">
        <f>'Inbound SOS &amp; EOD'!UKL29</f>
        <v>0</v>
      </c>
      <c r="TWG7" s="240">
        <f>'Inbound SOS &amp; EOD'!UKM29</f>
        <v>0</v>
      </c>
      <c r="TWH7" s="240">
        <f>'Inbound SOS &amp; EOD'!UKN29</f>
        <v>0</v>
      </c>
      <c r="TWI7" s="240">
        <f>'Inbound SOS &amp; EOD'!UKO29</f>
        <v>0</v>
      </c>
      <c r="TWJ7" s="240">
        <f>'Inbound SOS &amp; EOD'!UKP29</f>
        <v>0</v>
      </c>
      <c r="TWK7" s="240">
        <f>'Inbound SOS &amp; EOD'!UKQ29</f>
        <v>0</v>
      </c>
      <c r="TWL7" s="240">
        <f>'Inbound SOS &amp; EOD'!UKR29</f>
        <v>0</v>
      </c>
      <c r="TWM7" s="240">
        <f>'Inbound SOS &amp; EOD'!UKS29</f>
        <v>0</v>
      </c>
      <c r="TWN7" s="240">
        <f>'Inbound SOS &amp; EOD'!UKT29</f>
        <v>0</v>
      </c>
      <c r="TWO7" s="240">
        <f>'Inbound SOS &amp; EOD'!UKU29</f>
        <v>0</v>
      </c>
      <c r="TWP7" s="240">
        <f>'Inbound SOS &amp; EOD'!UKV29</f>
        <v>0</v>
      </c>
      <c r="TWQ7" s="240">
        <f>'Inbound SOS &amp; EOD'!UKW29</f>
        <v>0</v>
      </c>
      <c r="TWR7" s="240">
        <f>'Inbound SOS &amp; EOD'!UKX29</f>
        <v>0</v>
      </c>
      <c r="TWS7" s="240">
        <f>'Inbound SOS &amp; EOD'!UKY29</f>
        <v>0</v>
      </c>
      <c r="TWT7" s="240">
        <f>'Inbound SOS &amp; EOD'!UKZ29</f>
        <v>0</v>
      </c>
      <c r="TWU7" s="240">
        <f>'Inbound SOS &amp; EOD'!ULA29</f>
        <v>0</v>
      </c>
      <c r="TWV7" s="240">
        <f>'Inbound SOS &amp; EOD'!ULB29</f>
        <v>0</v>
      </c>
      <c r="TWW7" s="240">
        <f>'Inbound SOS &amp; EOD'!ULC29</f>
        <v>0</v>
      </c>
      <c r="TWX7" s="240">
        <f>'Inbound SOS &amp; EOD'!ULD29</f>
        <v>0</v>
      </c>
      <c r="TWY7" s="240">
        <f>'Inbound SOS &amp; EOD'!ULE29</f>
        <v>0</v>
      </c>
      <c r="TWZ7" s="240">
        <f>'Inbound SOS &amp; EOD'!ULF29</f>
        <v>0</v>
      </c>
      <c r="TXA7" s="240">
        <f>'Inbound SOS &amp; EOD'!ULG29</f>
        <v>0</v>
      </c>
      <c r="TXB7" s="240">
        <f>'Inbound SOS &amp; EOD'!ULH29</f>
        <v>0</v>
      </c>
      <c r="TXC7" s="240">
        <f>'Inbound SOS &amp; EOD'!ULI29</f>
        <v>0</v>
      </c>
      <c r="TXD7" s="240">
        <f>'Inbound SOS &amp; EOD'!ULJ29</f>
        <v>0</v>
      </c>
      <c r="TXE7" s="240">
        <f>'Inbound SOS &amp; EOD'!ULK29</f>
        <v>0</v>
      </c>
      <c r="TXF7" s="240">
        <f>'Inbound SOS &amp; EOD'!ULL29</f>
        <v>0</v>
      </c>
      <c r="TXG7" s="240">
        <f>'Inbound SOS &amp; EOD'!ULM29</f>
        <v>0</v>
      </c>
      <c r="TXH7" s="240">
        <f>'Inbound SOS &amp; EOD'!ULN29</f>
        <v>0</v>
      </c>
      <c r="TXI7" s="240">
        <f>'Inbound SOS &amp; EOD'!ULO29</f>
        <v>0</v>
      </c>
      <c r="TXJ7" s="240">
        <f>'Inbound SOS &amp; EOD'!ULP29</f>
        <v>0</v>
      </c>
      <c r="TXK7" s="240">
        <f>'Inbound SOS &amp; EOD'!ULQ29</f>
        <v>0</v>
      </c>
      <c r="TXL7" s="240">
        <f>'Inbound SOS &amp; EOD'!ULR29</f>
        <v>0</v>
      </c>
      <c r="TXM7" s="240">
        <f>'Inbound SOS &amp; EOD'!ULS29</f>
        <v>0</v>
      </c>
      <c r="TXN7" s="240">
        <f>'Inbound SOS &amp; EOD'!ULT29</f>
        <v>0</v>
      </c>
      <c r="TXO7" s="240">
        <f>'Inbound SOS &amp; EOD'!ULU29</f>
        <v>0</v>
      </c>
      <c r="TXP7" s="240">
        <f>'Inbound SOS &amp; EOD'!ULV29</f>
        <v>0</v>
      </c>
      <c r="TXQ7" s="240">
        <f>'Inbound SOS &amp; EOD'!ULW29</f>
        <v>0</v>
      </c>
      <c r="TXR7" s="240">
        <f>'Inbound SOS &amp; EOD'!ULX29</f>
        <v>0</v>
      </c>
      <c r="TXS7" s="240">
        <f>'Inbound SOS &amp; EOD'!ULY29</f>
        <v>0</v>
      </c>
      <c r="TXT7" s="240">
        <f>'Inbound SOS &amp; EOD'!ULZ29</f>
        <v>0</v>
      </c>
      <c r="TXU7" s="240">
        <f>'Inbound SOS &amp; EOD'!UMA29</f>
        <v>0</v>
      </c>
      <c r="TXV7" s="240">
        <f>'Inbound SOS &amp; EOD'!UMB29</f>
        <v>0</v>
      </c>
      <c r="TXW7" s="240">
        <f>'Inbound SOS &amp; EOD'!UMC29</f>
        <v>0</v>
      </c>
      <c r="TXX7" s="240">
        <f>'Inbound SOS &amp; EOD'!UMD29</f>
        <v>0</v>
      </c>
      <c r="TXY7" s="240">
        <f>'Inbound SOS &amp; EOD'!UME29</f>
        <v>0</v>
      </c>
      <c r="TXZ7" s="240">
        <f>'Inbound SOS &amp; EOD'!UMF29</f>
        <v>0</v>
      </c>
      <c r="TYA7" s="240">
        <f>'Inbound SOS &amp; EOD'!UMG29</f>
        <v>0</v>
      </c>
      <c r="TYB7" s="240">
        <f>'Inbound SOS &amp; EOD'!UMH29</f>
        <v>0</v>
      </c>
      <c r="TYC7" s="240">
        <f>'Inbound SOS &amp; EOD'!UMI29</f>
        <v>0</v>
      </c>
      <c r="TYD7" s="240">
        <f>'Inbound SOS &amp; EOD'!UMJ29</f>
        <v>0</v>
      </c>
      <c r="TYE7" s="240">
        <f>'Inbound SOS &amp; EOD'!UMK29</f>
        <v>0</v>
      </c>
      <c r="TYF7" s="240">
        <f>'Inbound SOS &amp; EOD'!UML29</f>
        <v>0</v>
      </c>
      <c r="TYG7" s="240">
        <f>'Inbound SOS &amp; EOD'!UMM29</f>
        <v>0</v>
      </c>
      <c r="TYH7" s="240">
        <f>'Inbound SOS &amp; EOD'!UMN29</f>
        <v>0</v>
      </c>
      <c r="TYI7" s="240">
        <f>'Inbound SOS &amp; EOD'!UMO29</f>
        <v>0</v>
      </c>
      <c r="TYJ7" s="240">
        <f>'Inbound SOS &amp; EOD'!UMP29</f>
        <v>0</v>
      </c>
      <c r="TYK7" s="240">
        <f>'Inbound SOS &amp; EOD'!UMQ29</f>
        <v>0</v>
      </c>
      <c r="TYL7" s="240">
        <f>'Inbound SOS &amp; EOD'!UMR29</f>
        <v>0</v>
      </c>
      <c r="TYM7" s="240">
        <f>'Inbound SOS &amp; EOD'!UMS29</f>
        <v>0</v>
      </c>
      <c r="TYN7" s="240">
        <f>'Inbound SOS &amp; EOD'!UMT29</f>
        <v>0</v>
      </c>
      <c r="TYO7" s="240">
        <f>'Inbound SOS &amp; EOD'!UMU29</f>
        <v>0</v>
      </c>
      <c r="TYP7" s="240">
        <f>'Inbound SOS &amp; EOD'!UMV29</f>
        <v>0</v>
      </c>
      <c r="TYQ7" s="240">
        <f>'Inbound SOS &amp; EOD'!UMW29</f>
        <v>0</v>
      </c>
      <c r="TYR7" s="240">
        <f>'Inbound SOS &amp; EOD'!UMX29</f>
        <v>0</v>
      </c>
      <c r="TYS7" s="240">
        <f>'Inbound SOS &amp; EOD'!UMY29</f>
        <v>0</v>
      </c>
      <c r="TYT7" s="240">
        <f>'Inbound SOS &amp; EOD'!UMZ29</f>
        <v>0</v>
      </c>
      <c r="TYU7" s="240">
        <f>'Inbound SOS &amp; EOD'!UNA29</f>
        <v>0</v>
      </c>
      <c r="TYV7" s="240">
        <f>'Inbound SOS &amp; EOD'!UNB29</f>
        <v>0</v>
      </c>
      <c r="TYW7" s="240">
        <f>'Inbound SOS &amp; EOD'!UNC29</f>
        <v>0</v>
      </c>
      <c r="TYX7" s="240">
        <f>'Inbound SOS &amp; EOD'!UND29</f>
        <v>0</v>
      </c>
      <c r="TYY7" s="240">
        <f>'Inbound SOS &amp; EOD'!UNE29</f>
        <v>0</v>
      </c>
      <c r="TYZ7" s="240">
        <f>'Inbound SOS &amp; EOD'!UNF29</f>
        <v>0</v>
      </c>
      <c r="TZA7" s="240">
        <f>'Inbound SOS &amp; EOD'!UNG29</f>
        <v>0</v>
      </c>
      <c r="TZB7" s="240">
        <f>'Inbound SOS &amp; EOD'!UNH29</f>
        <v>0</v>
      </c>
      <c r="TZC7" s="240">
        <f>'Inbound SOS &amp; EOD'!UNI29</f>
        <v>0</v>
      </c>
      <c r="TZD7" s="240">
        <f>'Inbound SOS &amp; EOD'!UNJ29</f>
        <v>0</v>
      </c>
      <c r="TZE7" s="240">
        <f>'Inbound SOS &amp; EOD'!UNK29</f>
        <v>0</v>
      </c>
      <c r="TZF7" s="240">
        <f>'Inbound SOS &amp; EOD'!UNL29</f>
        <v>0</v>
      </c>
      <c r="TZG7" s="240">
        <f>'Inbound SOS &amp; EOD'!UNM29</f>
        <v>0</v>
      </c>
      <c r="TZH7" s="240">
        <f>'Inbound SOS &amp; EOD'!UNN29</f>
        <v>0</v>
      </c>
      <c r="TZI7" s="240">
        <f>'Inbound SOS &amp; EOD'!UNO29</f>
        <v>0</v>
      </c>
      <c r="TZJ7" s="240">
        <f>'Inbound SOS &amp; EOD'!UNP29</f>
        <v>0</v>
      </c>
      <c r="TZK7" s="240">
        <f>'Inbound SOS &amp; EOD'!UNQ29</f>
        <v>0</v>
      </c>
      <c r="TZL7" s="240">
        <f>'Inbound SOS &amp; EOD'!UNR29</f>
        <v>0</v>
      </c>
      <c r="TZM7" s="240">
        <f>'Inbound SOS &amp; EOD'!UNS29</f>
        <v>0</v>
      </c>
      <c r="TZN7" s="240">
        <f>'Inbound SOS &amp; EOD'!UNT29</f>
        <v>0</v>
      </c>
      <c r="TZO7" s="240">
        <f>'Inbound SOS &amp; EOD'!UNU29</f>
        <v>0</v>
      </c>
      <c r="TZP7" s="240">
        <f>'Inbound SOS &amp; EOD'!UNV29</f>
        <v>0</v>
      </c>
      <c r="TZQ7" s="240">
        <f>'Inbound SOS &amp; EOD'!UNW29</f>
        <v>0</v>
      </c>
      <c r="TZR7" s="240">
        <f>'Inbound SOS &amp; EOD'!UNX29</f>
        <v>0</v>
      </c>
      <c r="TZS7" s="240">
        <f>'Inbound SOS &amp; EOD'!UNY29</f>
        <v>0</v>
      </c>
      <c r="TZT7" s="240">
        <f>'Inbound SOS &amp; EOD'!UNZ29</f>
        <v>0</v>
      </c>
      <c r="TZU7" s="240">
        <f>'Inbound SOS &amp; EOD'!UOA29</f>
        <v>0</v>
      </c>
      <c r="TZV7" s="240">
        <f>'Inbound SOS &amp; EOD'!UOB29</f>
        <v>0</v>
      </c>
      <c r="TZW7" s="240">
        <f>'Inbound SOS &amp; EOD'!UOC29</f>
        <v>0</v>
      </c>
      <c r="TZX7" s="240">
        <f>'Inbound SOS &amp; EOD'!UOD29</f>
        <v>0</v>
      </c>
      <c r="TZY7" s="240">
        <f>'Inbound SOS &amp; EOD'!UOE29</f>
        <v>0</v>
      </c>
      <c r="TZZ7" s="240">
        <f>'Inbound SOS &amp; EOD'!UOF29</f>
        <v>0</v>
      </c>
      <c r="UAA7" s="240">
        <f>'Inbound SOS &amp; EOD'!UOG29</f>
        <v>0</v>
      </c>
      <c r="UAB7" s="240">
        <f>'Inbound SOS &amp; EOD'!UOH29</f>
        <v>0</v>
      </c>
      <c r="UAC7" s="240">
        <f>'Inbound SOS &amp; EOD'!UOI29</f>
        <v>0</v>
      </c>
      <c r="UAD7" s="240">
        <f>'Inbound SOS &amp; EOD'!UOJ29</f>
        <v>0</v>
      </c>
      <c r="UAE7" s="240">
        <f>'Inbound SOS &amp; EOD'!UOK29</f>
        <v>0</v>
      </c>
      <c r="UAF7" s="240">
        <f>'Inbound SOS &amp; EOD'!UOL29</f>
        <v>0</v>
      </c>
      <c r="UAG7" s="240">
        <f>'Inbound SOS &amp; EOD'!UOM29</f>
        <v>0</v>
      </c>
      <c r="UAH7" s="240">
        <f>'Inbound SOS &amp; EOD'!UON29</f>
        <v>0</v>
      </c>
      <c r="UAI7" s="240">
        <f>'Inbound SOS &amp; EOD'!UOO29</f>
        <v>0</v>
      </c>
      <c r="UAJ7" s="240">
        <f>'Inbound SOS &amp; EOD'!UOP29</f>
        <v>0</v>
      </c>
      <c r="UAK7" s="240">
        <f>'Inbound SOS &amp; EOD'!UOQ29</f>
        <v>0</v>
      </c>
      <c r="UAL7" s="240">
        <f>'Inbound SOS &amp; EOD'!UOR29</f>
        <v>0</v>
      </c>
      <c r="UAM7" s="240">
        <f>'Inbound SOS &amp; EOD'!UOS29</f>
        <v>0</v>
      </c>
      <c r="UAN7" s="240">
        <f>'Inbound SOS &amp; EOD'!UOT29</f>
        <v>0</v>
      </c>
      <c r="UAO7" s="240">
        <f>'Inbound SOS &amp; EOD'!UOU29</f>
        <v>0</v>
      </c>
      <c r="UAP7" s="240">
        <f>'Inbound SOS &amp; EOD'!UOV29</f>
        <v>0</v>
      </c>
      <c r="UAQ7" s="240">
        <f>'Inbound SOS &amp; EOD'!UOW29</f>
        <v>0</v>
      </c>
      <c r="UAR7" s="240">
        <f>'Inbound SOS &amp; EOD'!UOX29</f>
        <v>0</v>
      </c>
      <c r="UAS7" s="240">
        <f>'Inbound SOS &amp; EOD'!UOY29</f>
        <v>0</v>
      </c>
      <c r="UAT7" s="240">
        <f>'Inbound SOS &amp; EOD'!UOZ29</f>
        <v>0</v>
      </c>
      <c r="UAU7" s="240">
        <f>'Inbound SOS &amp; EOD'!UPA29</f>
        <v>0</v>
      </c>
      <c r="UAV7" s="240">
        <f>'Inbound SOS &amp; EOD'!UPB29</f>
        <v>0</v>
      </c>
      <c r="UAW7" s="240">
        <f>'Inbound SOS &amp; EOD'!UPC29</f>
        <v>0</v>
      </c>
      <c r="UAX7" s="240">
        <f>'Inbound SOS &amp; EOD'!UPD29</f>
        <v>0</v>
      </c>
      <c r="UAY7" s="240">
        <f>'Inbound SOS &amp; EOD'!UPE29</f>
        <v>0</v>
      </c>
      <c r="UAZ7" s="240">
        <f>'Inbound SOS &amp; EOD'!UPF29</f>
        <v>0</v>
      </c>
      <c r="UBA7" s="240">
        <f>'Inbound SOS &amp; EOD'!UPG29</f>
        <v>0</v>
      </c>
      <c r="UBB7" s="240">
        <f>'Inbound SOS &amp; EOD'!UPH29</f>
        <v>0</v>
      </c>
      <c r="UBC7" s="240">
        <f>'Inbound SOS &amp; EOD'!UPI29</f>
        <v>0</v>
      </c>
      <c r="UBD7" s="240">
        <f>'Inbound SOS &amp; EOD'!UPJ29</f>
        <v>0</v>
      </c>
      <c r="UBE7" s="240">
        <f>'Inbound SOS &amp; EOD'!UPK29</f>
        <v>0</v>
      </c>
      <c r="UBF7" s="240">
        <f>'Inbound SOS &amp; EOD'!UPL29</f>
        <v>0</v>
      </c>
      <c r="UBG7" s="240">
        <f>'Inbound SOS &amp; EOD'!UPM29</f>
        <v>0</v>
      </c>
      <c r="UBH7" s="240">
        <f>'Inbound SOS &amp; EOD'!UPN29</f>
        <v>0</v>
      </c>
      <c r="UBI7" s="240">
        <f>'Inbound SOS &amp; EOD'!UPO29</f>
        <v>0</v>
      </c>
      <c r="UBJ7" s="240">
        <f>'Inbound SOS &amp; EOD'!UPP29</f>
        <v>0</v>
      </c>
      <c r="UBK7" s="240">
        <f>'Inbound SOS &amp; EOD'!UPQ29</f>
        <v>0</v>
      </c>
      <c r="UBL7" s="240">
        <f>'Inbound SOS &amp; EOD'!UPR29</f>
        <v>0</v>
      </c>
      <c r="UBM7" s="240">
        <f>'Inbound SOS &amp; EOD'!UPS29</f>
        <v>0</v>
      </c>
      <c r="UBN7" s="240">
        <f>'Inbound SOS &amp; EOD'!UPT29</f>
        <v>0</v>
      </c>
      <c r="UBO7" s="240">
        <f>'Inbound SOS &amp; EOD'!UPU29</f>
        <v>0</v>
      </c>
      <c r="UBP7" s="240">
        <f>'Inbound SOS &amp; EOD'!UPV29</f>
        <v>0</v>
      </c>
      <c r="UBQ7" s="240">
        <f>'Inbound SOS &amp; EOD'!UPW29</f>
        <v>0</v>
      </c>
      <c r="UBR7" s="240">
        <f>'Inbound SOS &amp; EOD'!UPX29</f>
        <v>0</v>
      </c>
      <c r="UBS7" s="240">
        <f>'Inbound SOS &amp; EOD'!UPY29</f>
        <v>0</v>
      </c>
      <c r="UBT7" s="240">
        <f>'Inbound SOS &amp; EOD'!UPZ29</f>
        <v>0</v>
      </c>
      <c r="UBU7" s="240">
        <f>'Inbound SOS &amp; EOD'!UQA29</f>
        <v>0</v>
      </c>
      <c r="UBV7" s="240">
        <f>'Inbound SOS &amp; EOD'!UQB29</f>
        <v>0</v>
      </c>
      <c r="UBW7" s="240">
        <f>'Inbound SOS &amp; EOD'!UQC29</f>
        <v>0</v>
      </c>
      <c r="UBX7" s="240">
        <f>'Inbound SOS &amp; EOD'!UQD29</f>
        <v>0</v>
      </c>
      <c r="UBY7" s="240">
        <f>'Inbound SOS &amp; EOD'!UQE29</f>
        <v>0</v>
      </c>
      <c r="UBZ7" s="240">
        <f>'Inbound SOS &amp; EOD'!UQF29</f>
        <v>0</v>
      </c>
      <c r="UCA7" s="240">
        <f>'Inbound SOS &amp; EOD'!UQG29</f>
        <v>0</v>
      </c>
      <c r="UCB7" s="240">
        <f>'Inbound SOS &amp; EOD'!UQH29</f>
        <v>0</v>
      </c>
      <c r="UCC7" s="240">
        <f>'Inbound SOS &amp; EOD'!UQI29</f>
        <v>0</v>
      </c>
      <c r="UCD7" s="240">
        <f>'Inbound SOS &amp; EOD'!UQJ29</f>
        <v>0</v>
      </c>
      <c r="UCE7" s="240">
        <f>'Inbound SOS &amp; EOD'!UQK29</f>
        <v>0</v>
      </c>
      <c r="UCF7" s="240">
        <f>'Inbound SOS &amp; EOD'!UQL29</f>
        <v>0</v>
      </c>
      <c r="UCG7" s="240">
        <f>'Inbound SOS &amp; EOD'!UQM29</f>
        <v>0</v>
      </c>
      <c r="UCH7" s="240">
        <f>'Inbound SOS &amp; EOD'!UQN29</f>
        <v>0</v>
      </c>
      <c r="UCI7" s="240">
        <f>'Inbound SOS &amp; EOD'!UQO29</f>
        <v>0</v>
      </c>
      <c r="UCJ7" s="240">
        <f>'Inbound SOS &amp; EOD'!UQP29</f>
        <v>0</v>
      </c>
      <c r="UCK7" s="240">
        <f>'Inbound SOS &amp; EOD'!UQQ29</f>
        <v>0</v>
      </c>
      <c r="UCL7" s="240">
        <f>'Inbound SOS &amp; EOD'!UQR29</f>
        <v>0</v>
      </c>
      <c r="UCM7" s="240">
        <f>'Inbound SOS &amp; EOD'!UQS29</f>
        <v>0</v>
      </c>
      <c r="UCN7" s="240">
        <f>'Inbound SOS &amp; EOD'!UQT29</f>
        <v>0</v>
      </c>
      <c r="UCO7" s="240">
        <f>'Inbound SOS &amp; EOD'!UQU29</f>
        <v>0</v>
      </c>
      <c r="UCP7" s="240">
        <f>'Inbound SOS &amp; EOD'!UQV29</f>
        <v>0</v>
      </c>
      <c r="UCQ7" s="240">
        <f>'Inbound SOS &amp; EOD'!UQW29</f>
        <v>0</v>
      </c>
      <c r="UCR7" s="240">
        <f>'Inbound SOS &amp; EOD'!UQX29</f>
        <v>0</v>
      </c>
      <c r="UCS7" s="240">
        <f>'Inbound SOS &amp; EOD'!UQY29</f>
        <v>0</v>
      </c>
      <c r="UCT7" s="240">
        <f>'Inbound SOS &amp; EOD'!UQZ29</f>
        <v>0</v>
      </c>
      <c r="UCU7" s="240">
        <f>'Inbound SOS &amp; EOD'!URA29</f>
        <v>0</v>
      </c>
      <c r="UCV7" s="240">
        <f>'Inbound SOS &amp; EOD'!URB29</f>
        <v>0</v>
      </c>
      <c r="UCW7" s="240">
        <f>'Inbound SOS &amp; EOD'!URC29</f>
        <v>0</v>
      </c>
      <c r="UCX7" s="240">
        <f>'Inbound SOS &amp; EOD'!URD29</f>
        <v>0</v>
      </c>
      <c r="UCY7" s="240">
        <f>'Inbound SOS &amp; EOD'!URE29</f>
        <v>0</v>
      </c>
      <c r="UCZ7" s="240">
        <f>'Inbound SOS &amp; EOD'!URF29</f>
        <v>0</v>
      </c>
      <c r="UDA7" s="240">
        <f>'Inbound SOS &amp; EOD'!URG29</f>
        <v>0</v>
      </c>
      <c r="UDB7" s="240">
        <f>'Inbound SOS &amp; EOD'!URH29</f>
        <v>0</v>
      </c>
      <c r="UDC7" s="240">
        <f>'Inbound SOS &amp; EOD'!URI29</f>
        <v>0</v>
      </c>
      <c r="UDD7" s="240">
        <f>'Inbound SOS &amp; EOD'!URJ29</f>
        <v>0</v>
      </c>
      <c r="UDE7" s="240">
        <f>'Inbound SOS &amp; EOD'!URK29</f>
        <v>0</v>
      </c>
      <c r="UDF7" s="240">
        <f>'Inbound SOS &amp; EOD'!URL29</f>
        <v>0</v>
      </c>
      <c r="UDG7" s="240">
        <f>'Inbound SOS &amp; EOD'!URM29</f>
        <v>0</v>
      </c>
      <c r="UDH7" s="240">
        <f>'Inbound SOS &amp; EOD'!URN29</f>
        <v>0</v>
      </c>
      <c r="UDI7" s="240">
        <f>'Inbound SOS &amp; EOD'!URO29</f>
        <v>0</v>
      </c>
      <c r="UDJ7" s="240">
        <f>'Inbound SOS &amp; EOD'!URP29</f>
        <v>0</v>
      </c>
      <c r="UDK7" s="240">
        <f>'Inbound SOS &amp; EOD'!URQ29</f>
        <v>0</v>
      </c>
      <c r="UDL7" s="240">
        <f>'Inbound SOS &amp; EOD'!URR29</f>
        <v>0</v>
      </c>
      <c r="UDM7" s="240">
        <f>'Inbound SOS &amp; EOD'!URS29</f>
        <v>0</v>
      </c>
      <c r="UDN7" s="240">
        <f>'Inbound SOS &amp; EOD'!URT29</f>
        <v>0</v>
      </c>
      <c r="UDO7" s="240">
        <f>'Inbound SOS &amp; EOD'!URU29</f>
        <v>0</v>
      </c>
      <c r="UDP7" s="240">
        <f>'Inbound SOS &amp; EOD'!URV29</f>
        <v>0</v>
      </c>
      <c r="UDQ7" s="240">
        <f>'Inbound SOS &amp; EOD'!URW29</f>
        <v>0</v>
      </c>
      <c r="UDR7" s="240">
        <f>'Inbound SOS &amp; EOD'!URX29</f>
        <v>0</v>
      </c>
      <c r="UDS7" s="240">
        <f>'Inbound SOS &amp; EOD'!URY29</f>
        <v>0</v>
      </c>
      <c r="UDT7" s="240">
        <f>'Inbound SOS &amp; EOD'!URZ29</f>
        <v>0</v>
      </c>
      <c r="UDU7" s="240">
        <f>'Inbound SOS &amp; EOD'!USA29</f>
        <v>0</v>
      </c>
      <c r="UDV7" s="240">
        <f>'Inbound SOS &amp; EOD'!USB29</f>
        <v>0</v>
      </c>
      <c r="UDW7" s="240">
        <f>'Inbound SOS &amp; EOD'!USC29</f>
        <v>0</v>
      </c>
      <c r="UDX7" s="240">
        <f>'Inbound SOS &amp; EOD'!USD29</f>
        <v>0</v>
      </c>
      <c r="UDY7" s="240">
        <f>'Inbound SOS &amp; EOD'!USE29</f>
        <v>0</v>
      </c>
      <c r="UDZ7" s="240">
        <f>'Inbound SOS &amp; EOD'!USF29</f>
        <v>0</v>
      </c>
      <c r="UEA7" s="240">
        <f>'Inbound SOS &amp; EOD'!USG29</f>
        <v>0</v>
      </c>
      <c r="UEB7" s="240">
        <f>'Inbound SOS &amp; EOD'!USH29</f>
        <v>0</v>
      </c>
      <c r="UEC7" s="240">
        <f>'Inbound SOS &amp; EOD'!USI29</f>
        <v>0</v>
      </c>
      <c r="UED7" s="240">
        <f>'Inbound SOS &amp; EOD'!USJ29</f>
        <v>0</v>
      </c>
      <c r="UEE7" s="240">
        <f>'Inbound SOS &amp; EOD'!USK29</f>
        <v>0</v>
      </c>
      <c r="UEF7" s="240">
        <f>'Inbound SOS &amp; EOD'!USL29</f>
        <v>0</v>
      </c>
      <c r="UEG7" s="240">
        <f>'Inbound SOS &amp; EOD'!USM29</f>
        <v>0</v>
      </c>
      <c r="UEH7" s="240">
        <f>'Inbound SOS &amp; EOD'!USN29</f>
        <v>0</v>
      </c>
      <c r="UEI7" s="240">
        <f>'Inbound SOS &amp; EOD'!USO29</f>
        <v>0</v>
      </c>
      <c r="UEJ7" s="240">
        <f>'Inbound SOS &amp; EOD'!USP29</f>
        <v>0</v>
      </c>
      <c r="UEK7" s="240">
        <f>'Inbound SOS &amp; EOD'!USQ29</f>
        <v>0</v>
      </c>
      <c r="UEL7" s="240">
        <f>'Inbound SOS &amp; EOD'!USR29</f>
        <v>0</v>
      </c>
      <c r="UEM7" s="240">
        <f>'Inbound SOS &amp; EOD'!USS29</f>
        <v>0</v>
      </c>
      <c r="UEN7" s="240">
        <f>'Inbound SOS &amp; EOD'!UST29</f>
        <v>0</v>
      </c>
      <c r="UEO7" s="240">
        <f>'Inbound SOS &amp; EOD'!USU29</f>
        <v>0</v>
      </c>
      <c r="UEP7" s="240">
        <f>'Inbound SOS &amp; EOD'!USV29</f>
        <v>0</v>
      </c>
      <c r="UEQ7" s="240">
        <f>'Inbound SOS &amp; EOD'!USW29</f>
        <v>0</v>
      </c>
      <c r="UER7" s="240">
        <f>'Inbound SOS &amp; EOD'!USX29</f>
        <v>0</v>
      </c>
      <c r="UES7" s="240">
        <f>'Inbound SOS &amp; EOD'!USY29</f>
        <v>0</v>
      </c>
      <c r="UET7" s="240">
        <f>'Inbound SOS &amp; EOD'!USZ29</f>
        <v>0</v>
      </c>
      <c r="UEU7" s="240">
        <f>'Inbound SOS &amp; EOD'!UTA29</f>
        <v>0</v>
      </c>
      <c r="UEV7" s="240">
        <f>'Inbound SOS &amp; EOD'!UTB29</f>
        <v>0</v>
      </c>
      <c r="UEW7" s="240">
        <f>'Inbound SOS &amp; EOD'!UTC29</f>
        <v>0</v>
      </c>
      <c r="UEX7" s="240">
        <f>'Inbound SOS &amp; EOD'!UTD29</f>
        <v>0</v>
      </c>
      <c r="UEY7" s="240">
        <f>'Inbound SOS &amp; EOD'!UTE29</f>
        <v>0</v>
      </c>
      <c r="UEZ7" s="240">
        <f>'Inbound SOS &amp; EOD'!UTF29</f>
        <v>0</v>
      </c>
      <c r="UFA7" s="240">
        <f>'Inbound SOS &amp; EOD'!UTG29</f>
        <v>0</v>
      </c>
      <c r="UFB7" s="240">
        <f>'Inbound SOS &amp; EOD'!UTH29</f>
        <v>0</v>
      </c>
      <c r="UFC7" s="240">
        <f>'Inbound SOS &amp; EOD'!UTI29</f>
        <v>0</v>
      </c>
      <c r="UFD7" s="240">
        <f>'Inbound SOS &amp; EOD'!UTJ29</f>
        <v>0</v>
      </c>
      <c r="UFE7" s="240">
        <f>'Inbound SOS &amp; EOD'!UTK29</f>
        <v>0</v>
      </c>
      <c r="UFF7" s="240">
        <f>'Inbound SOS &amp; EOD'!UTL29</f>
        <v>0</v>
      </c>
      <c r="UFG7" s="240">
        <f>'Inbound SOS &amp; EOD'!UTM29</f>
        <v>0</v>
      </c>
      <c r="UFH7" s="240">
        <f>'Inbound SOS &amp; EOD'!UTN29</f>
        <v>0</v>
      </c>
      <c r="UFI7" s="240">
        <f>'Inbound SOS &amp; EOD'!UTO29</f>
        <v>0</v>
      </c>
      <c r="UFJ7" s="240">
        <f>'Inbound SOS &amp; EOD'!UTP29</f>
        <v>0</v>
      </c>
      <c r="UFK7" s="240">
        <f>'Inbound SOS &amp; EOD'!UTQ29</f>
        <v>0</v>
      </c>
      <c r="UFL7" s="240">
        <f>'Inbound SOS &amp; EOD'!UTR29</f>
        <v>0</v>
      </c>
      <c r="UFM7" s="240">
        <f>'Inbound SOS &amp; EOD'!UTS29</f>
        <v>0</v>
      </c>
      <c r="UFN7" s="240">
        <f>'Inbound SOS &amp; EOD'!UTT29</f>
        <v>0</v>
      </c>
      <c r="UFO7" s="240">
        <f>'Inbound SOS &amp; EOD'!UTU29</f>
        <v>0</v>
      </c>
      <c r="UFP7" s="240">
        <f>'Inbound SOS &amp; EOD'!UTV29</f>
        <v>0</v>
      </c>
      <c r="UFQ7" s="240">
        <f>'Inbound SOS &amp; EOD'!UTW29</f>
        <v>0</v>
      </c>
      <c r="UFR7" s="240">
        <f>'Inbound SOS &amp; EOD'!UTX29</f>
        <v>0</v>
      </c>
      <c r="UFS7" s="240">
        <f>'Inbound SOS &amp; EOD'!UTY29</f>
        <v>0</v>
      </c>
      <c r="UFT7" s="240">
        <f>'Inbound SOS &amp; EOD'!UTZ29</f>
        <v>0</v>
      </c>
      <c r="UFU7" s="240">
        <f>'Inbound SOS &amp; EOD'!UUA29</f>
        <v>0</v>
      </c>
      <c r="UFV7" s="240">
        <f>'Inbound SOS &amp; EOD'!UUB29</f>
        <v>0</v>
      </c>
      <c r="UFW7" s="240">
        <f>'Inbound SOS &amp; EOD'!UUC29</f>
        <v>0</v>
      </c>
      <c r="UFX7" s="240">
        <f>'Inbound SOS &amp; EOD'!UUD29</f>
        <v>0</v>
      </c>
      <c r="UFY7" s="240">
        <f>'Inbound SOS &amp; EOD'!UUE29</f>
        <v>0</v>
      </c>
      <c r="UFZ7" s="240">
        <f>'Inbound SOS &amp; EOD'!UUF29</f>
        <v>0</v>
      </c>
      <c r="UGA7" s="240">
        <f>'Inbound SOS &amp; EOD'!UUG29</f>
        <v>0</v>
      </c>
      <c r="UGB7" s="240">
        <f>'Inbound SOS &amp; EOD'!UUH29</f>
        <v>0</v>
      </c>
      <c r="UGC7" s="240">
        <f>'Inbound SOS &amp; EOD'!UUI29</f>
        <v>0</v>
      </c>
      <c r="UGD7" s="240">
        <f>'Inbound SOS &amp; EOD'!UUJ29</f>
        <v>0</v>
      </c>
      <c r="UGE7" s="240">
        <f>'Inbound SOS &amp; EOD'!UUK29</f>
        <v>0</v>
      </c>
      <c r="UGF7" s="240">
        <f>'Inbound SOS &amp; EOD'!UUL29</f>
        <v>0</v>
      </c>
      <c r="UGG7" s="240">
        <f>'Inbound SOS &amp; EOD'!UUM29</f>
        <v>0</v>
      </c>
      <c r="UGH7" s="240">
        <f>'Inbound SOS &amp; EOD'!UUN29</f>
        <v>0</v>
      </c>
      <c r="UGI7" s="240">
        <f>'Inbound SOS &amp; EOD'!UUO29</f>
        <v>0</v>
      </c>
      <c r="UGJ7" s="240">
        <f>'Inbound SOS &amp; EOD'!UUP29</f>
        <v>0</v>
      </c>
      <c r="UGK7" s="240">
        <f>'Inbound SOS &amp; EOD'!UUQ29</f>
        <v>0</v>
      </c>
      <c r="UGL7" s="240">
        <f>'Inbound SOS &amp; EOD'!UUR29</f>
        <v>0</v>
      </c>
      <c r="UGM7" s="240">
        <f>'Inbound SOS &amp; EOD'!UUS29</f>
        <v>0</v>
      </c>
      <c r="UGN7" s="240">
        <f>'Inbound SOS &amp; EOD'!UUT29</f>
        <v>0</v>
      </c>
      <c r="UGO7" s="240">
        <f>'Inbound SOS &amp; EOD'!UUU29</f>
        <v>0</v>
      </c>
      <c r="UGP7" s="240">
        <f>'Inbound SOS &amp; EOD'!UUV29</f>
        <v>0</v>
      </c>
      <c r="UGQ7" s="240">
        <f>'Inbound SOS &amp; EOD'!UUW29</f>
        <v>0</v>
      </c>
      <c r="UGR7" s="240">
        <f>'Inbound SOS &amp; EOD'!UUX29</f>
        <v>0</v>
      </c>
      <c r="UGS7" s="240">
        <f>'Inbound SOS &amp; EOD'!UUY29</f>
        <v>0</v>
      </c>
      <c r="UGT7" s="240">
        <f>'Inbound SOS &amp; EOD'!UUZ29</f>
        <v>0</v>
      </c>
      <c r="UGU7" s="240">
        <f>'Inbound SOS &amp; EOD'!UVA29</f>
        <v>0</v>
      </c>
      <c r="UGV7" s="240">
        <f>'Inbound SOS &amp; EOD'!UVB29</f>
        <v>0</v>
      </c>
      <c r="UGW7" s="240">
        <f>'Inbound SOS &amp; EOD'!UVC29</f>
        <v>0</v>
      </c>
      <c r="UGX7" s="240">
        <f>'Inbound SOS &amp; EOD'!UVD29</f>
        <v>0</v>
      </c>
      <c r="UGY7" s="240">
        <f>'Inbound SOS &amp; EOD'!UVE29</f>
        <v>0</v>
      </c>
      <c r="UGZ7" s="240">
        <f>'Inbound SOS &amp; EOD'!UVF29</f>
        <v>0</v>
      </c>
      <c r="UHA7" s="240">
        <f>'Inbound SOS &amp; EOD'!UVG29</f>
        <v>0</v>
      </c>
      <c r="UHB7" s="240">
        <f>'Inbound SOS &amp; EOD'!UVH29</f>
        <v>0</v>
      </c>
      <c r="UHC7" s="240">
        <f>'Inbound SOS &amp; EOD'!UVI29</f>
        <v>0</v>
      </c>
      <c r="UHD7" s="240">
        <f>'Inbound SOS &amp; EOD'!UVJ29</f>
        <v>0</v>
      </c>
      <c r="UHE7" s="240">
        <f>'Inbound SOS &amp; EOD'!UVK29</f>
        <v>0</v>
      </c>
      <c r="UHF7" s="240">
        <f>'Inbound SOS &amp; EOD'!UVL29</f>
        <v>0</v>
      </c>
      <c r="UHG7" s="240">
        <f>'Inbound SOS &amp; EOD'!UVM29</f>
        <v>0</v>
      </c>
      <c r="UHH7" s="240">
        <f>'Inbound SOS &amp; EOD'!UVN29</f>
        <v>0</v>
      </c>
      <c r="UHI7" s="240">
        <f>'Inbound SOS &amp; EOD'!UVO29</f>
        <v>0</v>
      </c>
      <c r="UHJ7" s="240">
        <f>'Inbound SOS &amp; EOD'!UVP29</f>
        <v>0</v>
      </c>
      <c r="UHK7" s="240">
        <f>'Inbound SOS &amp; EOD'!UVQ29</f>
        <v>0</v>
      </c>
      <c r="UHL7" s="240">
        <f>'Inbound SOS &amp; EOD'!UVR29</f>
        <v>0</v>
      </c>
      <c r="UHM7" s="240">
        <f>'Inbound SOS &amp; EOD'!UVS29</f>
        <v>0</v>
      </c>
      <c r="UHN7" s="240">
        <f>'Inbound SOS &amp; EOD'!UVT29</f>
        <v>0</v>
      </c>
      <c r="UHO7" s="240">
        <f>'Inbound SOS &amp; EOD'!UVU29</f>
        <v>0</v>
      </c>
      <c r="UHP7" s="240">
        <f>'Inbound SOS &amp; EOD'!UVV29</f>
        <v>0</v>
      </c>
      <c r="UHQ7" s="240">
        <f>'Inbound SOS &amp; EOD'!UVW29</f>
        <v>0</v>
      </c>
      <c r="UHR7" s="240">
        <f>'Inbound SOS &amp; EOD'!UVX29</f>
        <v>0</v>
      </c>
      <c r="UHS7" s="240">
        <f>'Inbound SOS &amp; EOD'!UVY29</f>
        <v>0</v>
      </c>
      <c r="UHT7" s="240">
        <f>'Inbound SOS &amp; EOD'!UVZ29</f>
        <v>0</v>
      </c>
      <c r="UHU7" s="240">
        <f>'Inbound SOS &amp; EOD'!UWA29</f>
        <v>0</v>
      </c>
      <c r="UHV7" s="240">
        <f>'Inbound SOS &amp; EOD'!UWB29</f>
        <v>0</v>
      </c>
      <c r="UHW7" s="240">
        <f>'Inbound SOS &amp; EOD'!UWC29</f>
        <v>0</v>
      </c>
      <c r="UHX7" s="240">
        <f>'Inbound SOS &amp; EOD'!UWD29</f>
        <v>0</v>
      </c>
      <c r="UHY7" s="240">
        <f>'Inbound SOS &amp; EOD'!UWE29</f>
        <v>0</v>
      </c>
      <c r="UHZ7" s="240">
        <f>'Inbound SOS &amp; EOD'!UWF29</f>
        <v>0</v>
      </c>
      <c r="UIA7" s="240">
        <f>'Inbound SOS &amp; EOD'!UWG29</f>
        <v>0</v>
      </c>
      <c r="UIB7" s="240">
        <f>'Inbound SOS &amp; EOD'!UWH29</f>
        <v>0</v>
      </c>
      <c r="UIC7" s="240">
        <f>'Inbound SOS &amp; EOD'!UWI29</f>
        <v>0</v>
      </c>
      <c r="UID7" s="240">
        <f>'Inbound SOS &amp; EOD'!UWJ29</f>
        <v>0</v>
      </c>
      <c r="UIE7" s="240">
        <f>'Inbound SOS &amp; EOD'!UWK29</f>
        <v>0</v>
      </c>
      <c r="UIF7" s="240">
        <f>'Inbound SOS &amp; EOD'!UWL29</f>
        <v>0</v>
      </c>
      <c r="UIG7" s="240">
        <f>'Inbound SOS &amp; EOD'!UWM29</f>
        <v>0</v>
      </c>
      <c r="UIH7" s="240">
        <f>'Inbound SOS &amp; EOD'!UWN29</f>
        <v>0</v>
      </c>
      <c r="UII7" s="240">
        <f>'Inbound SOS &amp; EOD'!UWO29</f>
        <v>0</v>
      </c>
      <c r="UIJ7" s="240">
        <f>'Inbound SOS &amp; EOD'!UWP29</f>
        <v>0</v>
      </c>
      <c r="UIK7" s="240">
        <f>'Inbound SOS &amp; EOD'!UWQ29</f>
        <v>0</v>
      </c>
      <c r="UIL7" s="240">
        <f>'Inbound SOS &amp; EOD'!UWR29</f>
        <v>0</v>
      </c>
      <c r="UIM7" s="240">
        <f>'Inbound SOS &amp; EOD'!UWS29</f>
        <v>0</v>
      </c>
      <c r="UIN7" s="240">
        <f>'Inbound SOS &amp; EOD'!UWT29</f>
        <v>0</v>
      </c>
      <c r="UIO7" s="240">
        <f>'Inbound SOS &amp; EOD'!UWU29</f>
        <v>0</v>
      </c>
      <c r="UIP7" s="240">
        <f>'Inbound SOS &amp; EOD'!UWV29</f>
        <v>0</v>
      </c>
      <c r="UIQ7" s="240">
        <f>'Inbound SOS &amp; EOD'!UWW29</f>
        <v>0</v>
      </c>
      <c r="UIR7" s="240">
        <f>'Inbound SOS &amp; EOD'!UWX29</f>
        <v>0</v>
      </c>
      <c r="UIS7" s="240">
        <f>'Inbound SOS &amp; EOD'!UWY29</f>
        <v>0</v>
      </c>
      <c r="UIT7" s="240">
        <f>'Inbound SOS &amp; EOD'!UWZ29</f>
        <v>0</v>
      </c>
      <c r="UIU7" s="240">
        <f>'Inbound SOS &amp; EOD'!UXA29</f>
        <v>0</v>
      </c>
      <c r="UIV7" s="240">
        <f>'Inbound SOS &amp; EOD'!UXB29</f>
        <v>0</v>
      </c>
      <c r="UIW7" s="240">
        <f>'Inbound SOS &amp; EOD'!UXC29</f>
        <v>0</v>
      </c>
      <c r="UIX7" s="240">
        <f>'Inbound SOS &amp; EOD'!UXD29</f>
        <v>0</v>
      </c>
      <c r="UIY7" s="240">
        <f>'Inbound SOS &amp; EOD'!UXE29</f>
        <v>0</v>
      </c>
      <c r="UIZ7" s="240">
        <f>'Inbound SOS &amp; EOD'!UXF29</f>
        <v>0</v>
      </c>
      <c r="UJA7" s="240">
        <f>'Inbound SOS &amp; EOD'!UXG29</f>
        <v>0</v>
      </c>
      <c r="UJB7" s="240">
        <f>'Inbound SOS &amp; EOD'!UXH29</f>
        <v>0</v>
      </c>
      <c r="UJC7" s="240">
        <f>'Inbound SOS &amp; EOD'!UXI29</f>
        <v>0</v>
      </c>
      <c r="UJD7" s="240">
        <f>'Inbound SOS &amp; EOD'!UXJ29</f>
        <v>0</v>
      </c>
      <c r="UJE7" s="240">
        <f>'Inbound SOS &amp; EOD'!UXK29</f>
        <v>0</v>
      </c>
      <c r="UJF7" s="240">
        <f>'Inbound SOS &amp; EOD'!UXL29</f>
        <v>0</v>
      </c>
      <c r="UJG7" s="240">
        <f>'Inbound SOS &amp; EOD'!UXM29</f>
        <v>0</v>
      </c>
      <c r="UJH7" s="240">
        <f>'Inbound SOS &amp; EOD'!UXN29</f>
        <v>0</v>
      </c>
      <c r="UJI7" s="240">
        <f>'Inbound SOS &amp; EOD'!UXO29</f>
        <v>0</v>
      </c>
      <c r="UJJ7" s="240">
        <f>'Inbound SOS &amp; EOD'!UXP29</f>
        <v>0</v>
      </c>
      <c r="UJK7" s="240">
        <f>'Inbound SOS &amp; EOD'!UXQ29</f>
        <v>0</v>
      </c>
      <c r="UJL7" s="240">
        <f>'Inbound SOS &amp; EOD'!UXR29</f>
        <v>0</v>
      </c>
      <c r="UJM7" s="240">
        <f>'Inbound SOS &amp; EOD'!UXS29</f>
        <v>0</v>
      </c>
      <c r="UJN7" s="240">
        <f>'Inbound SOS &amp; EOD'!UXT29</f>
        <v>0</v>
      </c>
      <c r="UJO7" s="240">
        <f>'Inbound SOS &amp; EOD'!UXU29</f>
        <v>0</v>
      </c>
      <c r="UJP7" s="240">
        <f>'Inbound SOS &amp; EOD'!UXV29</f>
        <v>0</v>
      </c>
      <c r="UJQ7" s="240">
        <f>'Inbound SOS &amp; EOD'!UXW29</f>
        <v>0</v>
      </c>
      <c r="UJR7" s="240">
        <f>'Inbound SOS &amp; EOD'!UXX29</f>
        <v>0</v>
      </c>
      <c r="UJS7" s="240">
        <f>'Inbound SOS &amp; EOD'!UXY29</f>
        <v>0</v>
      </c>
      <c r="UJT7" s="240">
        <f>'Inbound SOS &amp; EOD'!UXZ29</f>
        <v>0</v>
      </c>
      <c r="UJU7" s="240">
        <f>'Inbound SOS &amp; EOD'!UYA29</f>
        <v>0</v>
      </c>
      <c r="UJV7" s="240">
        <f>'Inbound SOS &amp; EOD'!UYB29</f>
        <v>0</v>
      </c>
      <c r="UJW7" s="240">
        <f>'Inbound SOS &amp; EOD'!UYC29</f>
        <v>0</v>
      </c>
      <c r="UJX7" s="240">
        <f>'Inbound SOS &amp; EOD'!UYD29</f>
        <v>0</v>
      </c>
      <c r="UJY7" s="240">
        <f>'Inbound SOS &amp; EOD'!UYE29</f>
        <v>0</v>
      </c>
      <c r="UJZ7" s="240">
        <f>'Inbound SOS &amp; EOD'!UYF29</f>
        <v>0</v>
      </c>
      <c r="UKA7" s="240">
        <f>'Inbound SOS &amp; EOD'!UYG29</f>
        <v>0</v>
      </c>
      <c r="UKB7" s="240">
        <f>'Inbound SOS &amp; EOD'!UYH29</f>
        <v>0</v>
      </c>
      <c r="UKC7" s="240">
        <f>'Inbound SOS &amp; EOD'!UYI29</f>
        <v>0</v>
      </c>
      <c r="UKD7" s="240">
        <f>'Inbound SOS &amp; EOD'!UYJ29</f>
        <v>0</v>
      </c>
      <c r="UKE7" s="240">
        <f>'Inbound SOS &amp; EOD'!UYK29</f>
        <v>0</v>
      </c>
      <c r="UKF7" s="240">
        <f>'Inbound SOS &amp; EOD'!UYL29</f>
        <v>0</v>
      </c>
      <c r="UKG7" s="240">
        <f>'Inbound SOS &amp; EOD'!UYM29</f>
        <v>0</v>
      </c>
      <c r="UKH7" s="240">
        <f>'Inbound SOS &amp; EOD'!UYN29</f>
        <v>0</v>
      </c>
      <c r="UKI7" s="240">
        <f>'Inbound SOS &amp; EOD'!UYO29</f>
        <v>0</v>
      </c>
      <c r="UKJ7" s="240">
        <f>'Inbound SOS &amp; EOD'!UYP29</f>
        <v>0</v>
      </c>
      <c r="UKK7" s="240">
        <f>'Inbound SOS &amp; EOD'!UYQ29</f>
        <v>0</v>
      </c>
      <c r="UKL7" s="240">
        <f>'Inbound SOS &amp; EOD'!UYR29</f>
        <v>0</v>
      </c>
      <c r="UKM7" s="240">
        <f>'Inbound SOS &amp; EOD'!UYS29</f>
        <v>0</v>
      </c>
      <c r="UKN7" s="240">
        <f>'Inbound SOS &amp; EOD'!UYT29</f>
        <v>0</v>
      </c>
      <c r="UKO7" s="240">
        <f>'Inbound SOS &amp; EOD'!UYU29</f>
        <v>0</v>
      </c>
      <c r="UKP7" s="240">
        <f>'Inbound SOS &amp; EOD'!UYV29</f>
        <v>0</v>
      </c>
      <c r="UKQ7" s="240">
        <f>'Inbound SOS &amp; EOD'!UYW29</f>
        <v>0</v>
      </c>
      <c r="UKR7" s="240">
        <f>'Inbound SOS &amp; EOD'!UYX29</f>
        <v>0</v>
      </c>
      <c r="UKS7" s="240">
        <f>'Inbound SOS &amp; EOD'!UYY29</f>
        <v>0</v>
      </c>
      <c r="UKT7" s="240">
        <f>'Inbound SOS &amp; EOD'!UYZ29</f>
        <v>0</v>
      </c>
      <c r="UKU7" s="240">
        <f>'Inbound SOS &amp; EOD'!UZA29</f>
        <v>0</v>
      </c>
      <c r="UKV7" s="240">
        <f>'Inbound SOS &amp; EOD'!UZB29</f>
        <v>0</v>
      </c>
      <c r="UKW7" s="240">
        <f>'Inbound SOS &amp; EOD'!UZC29</f>
        <v>0</v>
      </c>
      <c r="UKX7" s="240">
        <f>'Inbound SOS &amp; EOD'!UZD29</f>
        <v>0</v>
      </c>
      <c r="UKY7" s="240">
        <f>'Inbound SOS &amp; EOD'!UZE29</f>
        <v>0</v>
      </c>
      <c r="UKZ7" s="240">
        <f>'Inbound SOS &amp; EOD'!UZF29</f>
        <v>0</v>
      </c>
      <c r="ULA7" s="240">
        <f>'Inbound SOS &amp; EOD'!UZG29</f>
        <v>0</v>
      </c>
      <c r="ULB7" s="240">
        <f>'Inbound SOS &amp; EOD'!UZH29</f>
        <v>0</v>
      </c>
      <c r="ULC7" s="240">
        <f>'Inbound SOS &amp; EOD'!UZI29</f>
        <v>0</v>
      </c>
      <c r="ULD7" s="240">
        <f>'Inbound SOS &amp; EOD'!UZJ29</f>
        <v>0</v>
      </c>
      <c r="ULE7" s="240">
        <f>'Inbound SOS &amp; EOD'!UZK29</f>
        <v>0</v>
      </c>
      <c r="ULF7" s="240">
        <f>'Inbound SOS &amp; EOD'!UZL29</f>
        <v>0</v>
      </c>
      <c r="ULG7" s="240">
        <f>'Inbound SOS &amp; EOD'!UZM29</f>
        <v>0</v>
      </c>
      <c r="ULH7" s="240">
        <f>'Inbound SOS &amp; EOD'!UZN29</f>
        <v>0</v>
      </c>
      <c r="ULI7" s="240">
        <f>'Inbound SOS &amp; EOD'!UZO29</f>
        <v>0</v>
      </c>
      <c r="ULJ7" s="240">
        <f>'Inbound SOS &amp; EOD'!UZP29</f>
        <v>0</v>
      </c>
      <c r="ULK7" s="240">
        <f>'Inbound SOS &amp; EOD'!UZQ29</f>
        <v>0</v>
      </c>
      <c r="ULL7" s="240">
        <f>'Inbound SOS &amp; EOD'!UZR29</f>
        <v>0</v>
      </c>
      <c r="ULM7" s="240">
        <f>'Inbound SOS &amp; EOD'!UZS29</f>
        <v>0</v>
      </c>
      <c r="ULN7" s="240">
        <f>'Inbound SOS &amp; EOD'!UZT29</f>
        <v>0</v>
      </c>
      <c r="ULO7" s="240">
        <f>'Inbound SOS &amp; EOD'!UZU29</f>
        <v>0</v>
      </c>
      <c r="ULP7" s="240">
        <f>'Inbound SOS &amp; EOD'!UZV29</f>
        <v>0</v>
      </c>
      <c r="ULQ7" s="240">
        <f>'Inbound SOS &amp; EOD'!UZW29</f>
        <v>0</v>
      </c>
      <c r="ULR7" s="240">
        <f>'Inbound SOS &amp; EOD'!UZX29</f>
        <v>0</v>
      </c>
      <c r="ULS7" s="240">
        <f>'Inbound SOS &amp; EOD'!UZY29</f>
        <v>0</v>
      </c>
      <c r="ULT7" s="240">
        <f>'Inbound SOS &amp; EOD'!UZZ29</f>
        <v>0</v>
      </c>
      <c r="ULU7" s="240">
        <f>'Inbound SOS &amp; EOD'!VAA29</f>
        <v>0</v>
      </c>
      <c r="ULV7" s="240">
        <f>'Inbound SOS &amp; EOD'!VAB29</f>
        <v>0</v>
      </c>
      <c r="ULW7" s="240">
        <f>'Inbound SOS &amp; EOD'!VAC29</f>
        <v>0</v>
      </c>
      <c r="ULX7" s="240">
        <f>'Inbound SOS &amp; EOD'!VAD29</f>
        <v>0</v>
      </c>
      <c r="ULY7" s="240">
        <f>'Inbound SOS &amp; EOD'!VAE29</f>
        <v>0</v>
      </c>
      <c r="ULZ7" s="240">
        <f>'Inbound SOS &amp; EOD'!VAF29</f>
        <v>0</v>
      </c>
      <c r="UMA7" s="240">
        <f>'Inbound SOS &amp; EOD'!VAG29</f>
        <v>0</v>
      </c>
      <c r="UMB7" s="240">
        <f>'Inbound SOS &amp; EOD'!VAH29</f>
        <v>0</v>
      </c>
      <c r="UMC7" s="240">
        <f>'Inbound SOS &amp; EOD'!VAI29</f>
        <v>0</v>
      </c>
      <c r="UMD7" s="240">
        <f>'Inbound SOS &amp; EOD'!VAJ29</f>
        <v>0</v>
      </c>
      <c r="UME7" s="240">
        <f>'Inbound SOS &amp; EOD'!VAK29</f>
        <v>0</v>
      </c>
      <c r="UMF7" s="240">
        <f>'Inbound SOS &amp; EOD'!VAL29</f>
        <v>0</v>
      </c>
      <c r="UMG7" s="240">
        <f>'Inbound SOS &amp; EOD'!VAM29</f>
        <v>0</v>
      </c>
      <c r="UMH7" s="240">
        <f>'Inbound SOS &amp; EOD'!VAN29</f>
        <v>0</v>
      </c>
      <c r="UMI7" s="240">
        <f>'Inbound SOS &amp; EOD'!VAO29</f>
        <v>0</v>
      </c>
      <c r="UMJ7" s="240">
        <f>'Inbound SOS &amp; EOD'!VAP29</f>
        <v>0</v>
      </c>
      <c r="UMK7" s="240">
        <f>'Inbound SOS &amp; EOD'!VAQ29</f>
        <v>0</v>
      </c>
      <c r="UML7" s="240">
        <f>'Inbound SOS &amp; EOD'!VAR29</f>
        <v>0</v>
      </c>
      <c r="UMM7" s="240">
        <f>'Inbound SOS &amp; EOD'!VAS29</f>
        <v>0</v>
      </c>
      <c r="UMN7" s="240">
        <f>'Inbound SOS &amp; EOD'!VAT29</f>
        <v>0</v>
      </c>
      <c r="UMO7" s="240">
        <f>'Inbound SOS &amp; EOD'!VAU29</f>
        <v>0</v>
      </c>
      <c r="UMP7" s="240">
        <f>'Inbound SOS &amp; EOD'!VAV29</f>
        <v>0</v>
      </c>
      <c r="UMQ7" s="240">
        <f>'Inbound SOS &amp; EOD'!VAW29</f>
        <v>0</v>
      </c>
      <c r="UMR7" s="240">
        <f>'Inbound SOS &amp; EOD'!VAX29</f>
        <v>0</v>
      </c>
      <c r="UMS7" s="240">
        <f>'Inbound SOS &amp; EOD'!VAY29</f>
        <v>0</v>
      </c>
      <c r="UMT7" s="240">
        <f>'Inbound SOS &amp; EOD'!VAZ29</f>
        <v>0</v>
      </c>
      <c r="UMU7" s="240">
        <f>'Inbound SOS &amp; EOD'!VBA29</f>
        <v>0</v>
      </c>
      <c r="UMV7" s="240">
        <f>'Inbound SOS &amp; EOD'!VBB29</f>
        <v>0</v>
      </c>
      <c r="UMW7" s="240">
        <f>'Inbound SOS &amp; EOD'!VBC29</f>
        <v>0</v>
      </c>
      <c r="UMX7" s="240">
        <f>'Inbound SOS &amp; EOD'!VBD29</f>
        <v>0</v>
      </c>
      <c r="UMY7" s="240">
        <f>'Inbound SOS &amp; EOD'!VBE29</f>
        <v>0</v>
      </c>
      <c r="UMZ7" s="240">
        <f>'Inbound SOS &amp; EOD'!VBF29</f>
        <v>0</v>
      </c>
      <c r="UNA7" s="240">
        <f>'Inbound SOS &amp; EOD'!VBG29</f>
        <v>0</v>
      </c>
      <c r="UNB7" s="240">
        <f>'Inbound SOS &amp; EOD'!VBH29</f>
        <v>0</v>
      </c>
      <c r="UNC7" s="240">
        <f>'Inbound SOS &amp; EOD'!VBI29</f>
        <v>0</v>
      </c>
      <c r="UND7" s="240">
        <f>'Inbound SOS &amp; EOD'!VBJ29</f>
        <v>0</v>
      </c>
      <c r="UNE7" s="240">
        <f>'Inbound SOS &amp; EOD'!VBK29</f>
        <v>0</v>
      </c>
      <c r="UNF7" s="240">
        <f>'Inbound SOS &amp; EOD'!VBL29</f>
        <v>0</v>
      </c>
      <c r="UNG7" s="240">
        <f>'Inbound SOS &amp; EOD'!VBM29</f>
        <v>0</v>
      </c>
      <c r="UNH7" s="240">
        <f>'Inbound SOS &amp; EOD'!VBN29</f>
        <v>0</v>
      </c>
      <c r="UNI7" s="240">
        <f>'Inbound SOS &amp; EOD'!VBO29</f>
        <v>0</v>
      </c>
      <c r="UNJ7" s="240">
        <f>'Inbound SOS &amp; EOD'!VBP29</f>
        <v>0</v>
      </c>
      <c r="UNK7" s="240">
        <f>'Inbound SOS &amp; EOD'!VBQ29</f>
        <v>0</v>
      </c>
      <c r="UNL7" s="240">
        <f>'Inbound SOS &amp; EOD'!VBR29</f>
        <v>0</v>
      </c>
      <c r="UNM7" s="240">
        <f>'Inbound SOS &amp; EOD'!VBS29</f>
        <v>0</v>
      </c>
      <c r="UNN7" s="240">
        <f>'Inbound SOS &amp; EOD'!VBT29</f>
        <v>0</v>
      </c>
      <c r="UNO7" s="240">
        <f>'Inbound SOS &amp; EOD'!VBU29</f>
        <v>0</v>
      </c>
      <c r="UNP7" s="240">
        <f>'Inbound SOS &amp; EOD'!VBV29</f>
        <v>0</v>
      </c>
      <c r="UNQ7" s="240">
        <f>'Inbound SOS &amp; EOD'!VBW29</f>
        <v>0</v>
      </c>
      <c r="UNR7" s="240">
        <f>'Inbound SOS &amp; EOD'!VBX29</f>
        <v>0</v>
      </c>
      <c r="UNS7" s="240">
        <f>'Inbound SOS &amp; EOD'!VBY29</f>
        <v>0</v>
      </c>
      <c r="UNT7" s="240">
        <f>'Inbound SOS &amp; EOD'!VBZ29</f>
        <v>0</v>
      </c>
      <c r="UNU7" s="240">
        <f>'Inbound SOS &amp; EOD'!VCA29</f>
        <v>0</v>
      </c>
      <c r="UNV7" s="240">
        <f>'Inbound SOS &amp; EOD'!VCB29</f>
        <v>0</v>
      </c>
      <c r="UNW7" s="240">
        <f>'Inbound SOS &amp; EOD'!VCC29</f>
        <v>0</v>
      </c>
      <c r="UNX7" s="240">
        <f>'Inbound SOS &amp; EOD'!VCD29</f>
        <v>0</v>
      </c>
      <c r="UNY7" s="240">
        <f>'Inbound SOS &amp; EOD'!VCE29</f>
        <v>0</v>
      </c>
      <c r="UNZ7" s="240">
        <f>'Inbound SOS &amp; EOD'!VCF29</f>
        <v>0</v>
      </c>
      <c r="UOA7" s="240">
        <f>'Inbound SOS &amp; EOD'!VCG29</f>
        <v>0</v>
      </c>
      <c r="UOB7" s="240">
        <f>'Inbound SOS &amp; EOD'!VCH29</f>
        <v>0</v>
      </c>
      <c r="UOC7" s="240">
        <f>'Inbound SOS &amp; EOD'!VCI29</f>
        <v>0</v>
      </c>
      <c r="UOD7" s="240">
        <f>'Inbound SOS &amp; EOD'!VCJ29</f>
        <v>0</v>
      </c>
      <c r="UOE7" s="240">
        <f>'Inbound SOS &amp; EOD'!VCK29</f>
        <v>0</v>
      </c>
      <c r="UOF7" s="240">
        <f>'Inbound SOS &amp; EOD'!VCL29</f>
        <v>0</v>
      </c>
      <c r="UOG7" s="240">
        <f>'Inbound SOS &amp; EOD'!VCM29</f>
        <v>0</v>
      </c>
      <c r="UOH7" s="240">
        <f>'Inbound SOS &amp; EOD'!VCN29</f>
        <v>0</v>
      </c>
      <c r="UOI7" s="240">
        <f>'Inbound SOS &amp; EOD'!VCO29</f>
        <v>0</v>
      </c>
      <c r="UOJ7" s="240">
        <f>'Inbound SOS &amp; EOD'!VCP29</f>
        <v>0</v>
      </c>
      <c r="UOK7" s="240">
        <f>'Inbound SOS &amp; EOD'!VCQ29</f>
        <v>0</v>
      </c>
      <c r="UOL7" s="240">
        <f>'Inbound SOS &amp; EOD'!VCR29</f>
        <v>0</v>
      </c>
      <c r="UOM7" s="240">
        <f>'Inbound SOS &amp; EOD'!VCS29</f>
        <v>0</v>
      </c>
      <c r="UON7" s="240">
        <f>'Inbound SOS &amp; EOD'!VCT29</f>
        <v>0</v>
      </c>
      <c r="UOO7" s="240">
        <f>'Inbound SOS &amp; EOD'!VCU29</f>
        <v>0</v>
      </c>
      <c r="UOP7" s="240">
        <f>'Inbound SOS &amp; EOD'!VCV29</f>
        <v>0</v>
      </c>
      <c r="UOQ7" s="240">
        <f>'Inbound SOS &amp; EOD'!VCW29</f>
        <v>0</v>
      </c>
      <c r="UOR7" s="240">
        <f>'Inbound SOS &amp; EOD'!VCX29</f>
        <v>0</v>
      </c>
      <c r="UOS7" s="240">
        <f>'Inbound SOS &amp; EOD'!VCY29</f>
        <v>0</v>
      </c>
      <c r="UOT7" s="240">
        <f>'Inbound SOS &amp; EOD'!VCZ29</f>
        <v>0</v>
      </c>
      <c r="UOU7" s="240">
        <f>'Inbound SOS &amp; EOD'!VDA29</f>
        <v>0</v>
      </c>
      <c r="UOV7" s="240">
        <f>'Inbound SOS &amp; EOD'!VDB29</f>
        <v>0</v>
      </c>
      <c r="UOW7" s="240">
        <f>'Inbound SOS &amp; EOD'!VDC29</f>
        <v>0</v>
      </c>
      <c r="UOX7" s="240">
        <f>'Inbound SOS &amp; EOD'!VDD29</f>
        <v>0</v>
      </c>
      <c r="UOY7" s="240">
        <f>'Inbound SOS &amp; EOD'!VDE29</f>
        <v>0</v>
      </c>
      <c r="UOZ7" s="240">
        <f>'Inbound SOS &amp; EOD'!VDF29</f>
        <v>0</v>
      </c>
      <c r="UPA7" s="240">
        <f>'Inbound SOS &amp; EOD'!VDG29</f>
        <v>0</v>
      </c>
      <c r="UPB7" s="240">
        <f>'Inbound SOS &amp; EOD'!VDH29</f>
        <v>0</v>
      </c>
      <c r="UPC7" s="240">
        <f>'Inbound SOS &amp; EOD'!VDI29</f>
        <v>0</v>
      </c>
      <c r="UPD7" s="240">
        <f>'Inbound SOS &amp; EOD'!VDJ29</f>
        <v>0</v>
      </c>
      <c r="UPE7" s="240">
        <f>'Inbound SOS &amp; EOD'!VDK29</f>
        <v>0</v>
      </c>
      <c r="UPF7" s="240">
        <f>'Inbound SOS &amp; EOD'!VDL29</f>
        <v>0</v>
      </c>
      <c r="UPG7" s="240">
        <f>'Inbound SOS &amp; EOD'!VDM29</f>
        <v>0</v>
      </c>
      <c r="UPH7" s="240">
        <f>'Inbound SOS &amp; EOD'!VDN29</f>
        <v>0</v>
      </c>
      <c r="UPI7" s="240">
        <f>'Inbound SOS &amp; EOD'!VDO29</f>
        <v>0</v>
      </c>
      <c r="UPJ7" s="240">
        <f>'Inbound SOS &amp; EOD'!VDP29</f>
        <v>0</v>
      </c>
      <c r="UPK7" s="240">
        <f>'Inbound SOS &amp; EOD'!VDQ29</f>
        <v>0</v>
      </c>
      <c r="UPL7" s="240">
        <f>'Inbound SOS &amp; EOD'!VDR29</f>
        <v>0</v>
      </c>
      <c r="UPM7" s="240">
        <f>'Inbound SOS &amp; EOD'!VDS29</f>
        <v>0</v>
      </c>
      <c r="UPN7" s="240">
        <f>'Inbound SOS &amp; EOD'!VDT29</f>
        <v>0</v>
      </c>
      <c r="UPO7" s="240">
        <f>'Inbound SOS &amp; EOD'!VDU29</f>
        <v>0</v>
      </c>
      <c r="UPP7" s="240">
        <f>'Inbound SOS &amp; EOD'!VDV29</f>
        <v>0</v>
      </c>
      <c r="UPQ7" s="240">
        <f>'Inbound SOS &amp; EOD'!VDW29</f>
        <v>0</v>
      </c>
      <c r="UPR7" s="240">
        <f>'Inbound SOS &amp; EOD'!VDX29</f>
        <v>0</v>
      </c>
      <c r="UPS7" s="240">
        <f>'Inbound SOS &amp; EOD'!VDY29</f>
        <v>0</v>
      </c>
      <c r="UPT7" s="240">
        <f>'Inbound SOS &amp; EOD'!VDZ29</f>
        <v>0</v>
      </c>
      <c r="UPU7" s="240">
        <f>'Inbound SOS &amp; EOD'!VEA29</f>
        <v>0</v>
      </c>
      <c r="UPV7" s="240">
        <f>'Inbound SOS &amp; EOD'!VEB29</f>
        <v>0</v>
      </c>
      <c r="UPW7" s="240">
        <f>'Inbound SOS &amp; EOD'!VEC29</f>
        <v>0</v>
      </c>
      <c r="UPX7" s="240">
        <f>'Inbound SOS &amp; EOD'!VED29</f>
        <v>0</v>
      </c>
      <c r="UPY7" s="240">
        <f>'Inbound SOS &amp; EOD'!VEE29</f>
        <v>0</v>
      </c>
      <c r="UPZ7" s="240">
        <f>'Inbound SOS &amp; EOD'!VEF29</f>
        <v>0</v>
      </c>
      <c r="UQA7" s="240">
        <f>'Inbound SOS &amp; EOD'!VEG29</f>
        <v>0</v>
      </c>
      <c r="UQB7" s="240">
        <f>'Inbound SOS &amp; EOD'!VEH29</f>
        <v>0</v>
      </c>
      <c r="UQC7" s="240">
        <f>'Inbound SOS &amp; EOD'!VEI29</f>
        <v>0</v>
      </c>
      <c r="UQD7" s="240">
        <f>'Inbound SOS &amp; EOD'!VEJ29</f>
        <v>0</v>
      </c>
      <c r="UQE7" s="240">
        <f>'Inbound SOS &amp; EOD'!VEK29</f>
        <v>0</v>
      </c>
      <c r="UQF7" s="240">
        <f>'Inbound SOS &amp; EOD'!VEL29</f>
        <v>0</v>
      </c>
      <c r="UQG7" s="240">
        <f>'Inbound SOS &amp; EOD'!VEM29</f>
        <v>0</v>
      </c>
      <c r="UQH7" s="240">
        <f>'Inbound SOS &amp; EOD'!VEN29</f>
        <v>0</v>
      </c>
      <c r="UQI7" s="240">
        <f>'Inbound SOS &amp; EOD'!VEO29</f>
        <v>0</v>
      </c>
      <c r="UQJ7" s="240">
        <f>'Inbound SOS &amp; EOD'!VEP29</f>
        <v>0</v>
      </c>
      <c r="UQK7" s="240">
        <f>'Inbound SOS &amp; EOD'!VEQ29</f>
        <v>0</v>
      </c>
      <c r="UQL7" s="240">
        <f>'Inbound SOS &amp; EOD'!VER29</f>
        <v>0</v>
      </c>
      <c r="UQM7" s="240">
        <f>'Inbound SOS &amp; EOD'!VES29</f>
        <v>0</v>
      </c>
      <c r="UQN7" s="240">
        <f>'Inbound SOS &amp; EOD'!VET29</f>
        <v>0</v>
      </c>
      <c r="UQO7" s="240">
        <f>'Inbound SOS &amp; EOD'!VEU29</f>
        <v>0</v>
      </c>
      <c r="UQP7" s="240">
        <f>'Inbound SOS &amp; EOD'!VEV29</f>
        <v>0</v>
      </c>
      <c r="UQQ7" s="240">
        <f>'Inbound SOS &amp; EOD'!VEW29</f>
        <v>0</v>
      </c>
      <c r="UQR7" s="240">
        <f>'Inbound SOS &amp; EOD'!VEX29</f>
        <v>0</v>
      </c>
      <c r="UQS7" s="240">
        <f>'Inbound SOS &amp; EOD'!VEY29</f>
        <v>0</v>
      </c>
      <c r="UQT7" s="240">
        <f>'Inbound SOS &amp; EOD'!VEZ29</f>
        <v>0</v>
      </c>
      <c r="UQU7" s="240">
        <f>'Inbound SOS &amp; EOD'!VFA29</f>
        <v>0</v>
      </c>
      <c r="UQV7" s="240">
        <f>'Inbound SOS &amp; EOD'!VFB29</f>
        <v>0</v>
      </c>
      <c r="UQW7" s="240">
        <f>'Inbound SOS &amp; EOD'!VFC29</f>
        <v>0</v>
      </c>
      <c r="UQX7" s="240">
        <f>'Inbound SOS &amp; EOD'!VFD29</f>
        <v>0</v>
      </c>
      <c r="UQY7" s="240">
        <f>'Inbound SOS &amp; EOD'!VFE29</f>
        <v>0</v>
      </c>
      <c r="UQZ7" s="240">
        <f>'Inbound SOS &amp; EOD'!VFF29</f>
        <v>0</v>
      </c>
      <c r="URA7" s="240">
        <f>'Inbound SOS &amp; EOD'!VFG29</f>
        <v>0</v>
      </c>
      <c r="URB7" s="240">
        <f>'Inbound SOS &amp; EOD'!VFH29</f>
        <v>0</v>
      </c>
      <c r="URC7" s="240">
        <f>'Inbound SOS &amp; EOD'!VFI29</f>
        <v>0</v>
      </c>
      <c r="URD7" s="240">
        <f>'Inbound SOS &amp; EOD'!VFJ29</f>
        <v>0</v>
      </c>
      <c r="URE7" s="240">
        <f>'Inbound SOS &amp; EOD'!VFK29</f>
        <v>0</v>
      </c>
      <c r="URF7" s="240">
        <f>'Inbound SOS &amp; EOD'!VFL29</f>
        <v>0</v>
      </c>
      <c r="URG7" s="240">
        <f>'Inbound SOS &amp; EOD'!VFM29</f>
        <v>0</v>
      </c>
      <c r="URH7" s="240">
        <f>'Inbound SOS &amp; EOD'!VFN29</f>
        <v>0</v>
      </c>
      <c r="URI7" s="240">
        <f>'Inbound SOS &amp; EOD'!VFO29</f>
        <v>0</v>
      </c>
      <c r="URJ7" s="240">
        <f>'Inbound SOS &amp; EOD'!VFP29</f>
        <v>0</v>
      </c>
      <c r="URK7" s="240">
        <f>'Inbound SOS &amp; EOD'!VFQ29</f>
        <v>0</v>
      </c>
      <c r="URL7" s="240">
        <f>'Inbound SOS &amp; EOD'!VFR29</f>
        <v>0</v>
      </c>
      <c r="URM7" s="240">
        <f>'Inbound SOS &amp; EOD'!VFS29</f>
        <v>0</v>
      </c>
      <c r="URN7" s="240">
        <f>'Inbound SOS &amp; EOD'!VFT29</f>
        <v>0</v>
      </c>
      <c r="URO7" s="240">
        <f>'Inbound SOS &amp; EOD'!VFU29</f>
        <v>0</v>
      </c>
      <c r="URP7" s="240">
        <f>'Inbound SOS &amp; EOD'!VFV29</f>
        <v>0</v>
      </c>
      <c r="URQ7" s="240">
        <f>'Inbound SOS &amp; EOD'!VFW29</f>
        <v>0</v>
      </c>
      <c r="URR7" s="240">
        <f>'Inbound SOS &amp; EOD'!VFX29</f>
        <v>0</v>
      </c>
      <c r="URS7" s="240">
        <f>'Inbound SOS &amp; EOD'!VFY29</f>
        <v>0</v>
      </c>
      <c r="URT7" s="240">
        <f>'Inbound SOS &amp; EOD'!VFZ29</f>
        <v>0</v>
      </c>
      <c r="URU7" s="240">
        <f>'Inbound SOS &amp; EOD'!VGA29</f>
        <v>0</v>
      </c>
      <c r="URV7" s="240">
        <f>'Inbound SOS &amp; EOD'!VGB29</f>
        <v>0</v>
      </c>
      <c r="URW7" s="240">
        <f>'Inbound SOS &amp; EOD'!VGC29</f>
        <v>0</v>
      </c>
      <c r="URX7" s="240">
        <f>'Inbound SOS &amp; EOD'!VGD29</f>
        <v>0</v>
      </c>
      <c r="URY7" s="240">
        <f>'Inbound SOS &amp; EOD'!VGE29</f>
        <v>0</v>
      </c>
      <c r="URZ7" s="240">
        <f>'Inbound SOS &amp; EOD'!VGF29</f>
        <v>0</v>
      </c>
      <c r="USA7" s="240">
        <f>'Inbound SOS &amp; EOD'!VGG29</f>
        <v>0</v>
      </c>
      <c r="USB7" s="240">
        <f>'Inbound SOS &amp; EOD'!VGH29</f>
        <v>0</v>
      </c>
      <c r="USC7" s="240">
        <f>'Inbound SOS &amp; EOD'!VGI29</f>
        <v>0</v>
      </c>
      <c r="USD7" s="240">
        <f>'Inbound SOS &amp; EOD'!VGJ29</f>
        <v>0</v>
      </c>
      <c r="USE7" s="240">
        <f>'Inbound SOS &amp; EOD'!VGK29</f>
        <v>0</v>
      </c>
      <c r="USF7" s="240">
        <f>'Inbound SOS &amp; EOD'!VGL29</f>
        <v>0</v>
      </c>
      <c r="USG7" s="240">
        <f>'Inbound SOS &amp; EOD'!VGM29</f>
        <v>0</v>
      </c>
      <c r="USH7" s="240">
        <f>'Inbound SOS &amp; EOD'!VGN29</f>
        <v>0</v>
      </c>
      <c r="USI7" s="240">
        <f>'Inbound SOS &amp; EOD'!VGO29</f>
        <v>0</v>
      </c>
      <c r="USJ7" s="240">
        <f>'Inbound SOS &amp; EOD'!VGP29</f>
        <v>0</v>
      </c>
      <c r="USK7" s="240">
        <f>'Inbound SOS &amp; EOD'!VGQ29</f>
        <v>0</v>
      </c>
      <c r="USL7" s="240">
        <f>'Inbound SOS &amp; EOD'!VGR29</f>
        <v>0</v>
      </c>
      <c r="USM7" s="240">
        <f>'Inbound SOS &amp; EOD'!VGS29</f>
        <v>0</v>
      </c>
      <c r="USN7" s="240">
        <f>'Inbound SOS &amp; EOD'!VGT29</f>
        <v>0</v>
      </c>
      <c r="USO7" s="240">
        <f>'Inbound SOS &amp; EOD'!VGU29</f>
        <v>0</v>
      </c>
      <c r="USP7" s="240">
        <f>'Inbound SOS &amp; EOD'!VGV29</f>
        <v>0</v>
      </c>
      <c r="USQ7" s="240">
        <f>'Inbound SOS &amp; EOD'!VGW29</f>
        <v>0</v>
      </c>
      <c r="USR7" s="240">
        <f>'Inbound SOS &amp; EOD'!VGX29</f>
        <v>0</v>
      </c>
      <c r="USS7" s="240">
        <f>'Inbound SOS &amp; EOD'!VGY29</f>
        <v>0</v>
      </c>
      <c r="UST7" s="240">
        <f>'Inbound SOS &amp; EOD'!VGZ29</f>
        <v>0</v>
      </c>
      <c r="USU7" s="240">
        <f>'Inbound SOS &amp; EOD'!VHA29</f>
        <v>0</v>
      </c>
      <c r="USV7" s="240">
        <f>'Inbound SOS &amp; EOD'!VHB29</f>
        <v>0</v>
      </c>
      <c r="USW7" s="240">
        <f>'Inbound SOS &amp; EOD'!VHC29</f>
        <v>0</v>
      </c>
      <c r="USX7" s="240">
        <f>'Inbound SOS &amp; EOD'!VHD29</f>
        <v>0</v>
      </c>
      <c r="USY7" s="240">
        <f>'Inbound SOS &amp; EOD'!VHE29</f>
        <v>0</v>
      </c>
      <c r="USZ7" s="240">
        <f>'Inbound SOS &amp; EOD'!VHF29</f>
        <v>0</v>
      </c>
      <c r="UTA7" s="240">
        <f>'Inbound SOS &amp; EOD'!VHG29</f>
        <v>0</v>
      </c>
      <c r="UTB7" s="240">
        <f>'Inbound SOS &amp; EOD'!VHH29</f>
        <v>0</v>
      </c>
      <c r="UTC7" s="240">
        <f>'Inbound SOS &amp; EOD'!VHI29</f>
        <v>0</v>
      </c>
      <c r="UTD7" s="240">
        <f>'Inbound SOS &amp; EOD'!VHJ29</f>
        <v>0</v>
      </c>
      <c r="UTE7" s="240">
        <f>'Inbound SOS &amp; EOD'!VHK29</f>
        <v>0</v>
      </c>
      <c r="UTF7" s="240">
        <f>'Inbound SOS &amp; EOD'!VHL29</f>
        <v>0</v>
      </c>
      <c r="UTG7" s="240">
        <f>'Inbound SOS &amp; EOD'!VHM29</f>
        <v>0</v>
      </c>
      <c r="UTH7" s="240">
        <f>'Inbound SOS &amp; EOD'!VHN29</f>
        <v>0</v>
      </c>
      <c r="UTI7" s="240">
        <f>'Inbound SOS &amp; EOD'!VHO29</f>
        <v>0</v>
      </c>
      <c r="UTJ7" s="240">
        <f>'Inbound SOS &amp; EOD'!VHP29</f>
        <v>0</v>
      </c>
      <c r="UTK7" s="240">
        <f>'Inbound SOS &amp; EOD'!VHQ29</f>
        <v>0</v>
      </c>
      <c r="UTL7" s="240">
        <f>'Inbound SOS &amp; EOD'!VHR29</f>
        <v>0</v>
      </c>
      <c r="UTM7" s="240">
        <f>'Inbound SOS &amp; EOD'!VHS29</f>
        <v>0</v>
      </c>
      <c r="UTN7" s="240">
        <f>'Inbound SOS &amp; EOD'!VHT29</f>
        <v>0</v>
      </c>
      <c r="UTO7" s="240">
        <f>'Inbound SOS &amp; EOD'!VHU29</f>
        <v>0</v>
      </c>
      <c r="UTP7" s="240">
        <f>'Inbound SOS &amp; EOD'!VHV29</f>
        <v>0</v>
      </c>
      <c r="UTQ7" s="240">
        <f>'Inbound SOS &amp; EOD'!VHW29</f>
        <v>0</v>
      </c>
      <c r="UTR7" s="240">
        <f>'Inbound SOS &amp; EOD'!VHX29</f>
        <v>0</v>
      </c>
      <c r="UTS7" s="240">
        <f>'Inbound SOS &amp; EOD'!VHY29</f>
        <v>0</v>
      </c>
      <c r="UTT7" s="240">
        <f>'Inbound SOS &amp; EOD'!VHZ29</f>
        <v>0</v>
      </c>
      <c r="UTU7" s="240">
        <f>'Inbound SOS &amp; EOD'!VIA29</f>
        <v>0</v>
      </c>
      <c r="UTV7" s="240">
        <f>'Inbound SOS &amp; EOD'!VIB29</f>
        <v>0</v>
      </c>
      <c r="UTW7" s="240">
        <f>'Inbound SOS &amp; EOD'!VIC29</f>
        <v>0</v>
      </c>
      <c r="UTX7" s="240">
        <f>'Inbound SOS &amp; EOD'!VID29</f>
        <v>0</v>
      </c>
      <c r="UTY7" s="240">
        <f>'Inbound SOS &amp; EOD'!VIE29</f>
        <v>0</v>
      </c>
      <c r="UTZ7" s="240">
        <f>'Inbound SOS &amp; EOD'!VIF29</f>
        <v>0</v>
      </c>
      <c r="UUA7" s="240">
        <f>'Inbound SOS &amp; EOD'!VIG29</f>
        <v>0</v>
      </c>
      <c r="UUB7" s="240">
        <f>'Inbound SOS &amp; EOD'!VIH29</f>
        <v>0</v>
      </c>
      <c r="UUC7" s="240">
        <f>'Inbound SOS &amp; EOD'!VII29</f>
        <v>0</v>
      </c>
      <c r="UUD7" s="240">
        <f>'Inbound SOS &amp; EOD'!VIJ29</f>
        <v>0</v>
      </c>
      <c r="UUE7" s="240">
        <f>'Inbound SOS &amp; EOD'!VIK29</f>
        <v>0</v>
      </c>
      <c r="UUF7" s="240">
        <f>'Inbound SOS &amp; EOD'!VIL29</f>
        <v>0</v>
      </c>
      <c r="UUG7" s="240">
        <f>'Inbound SOS &amp; EOD'!VIM29</f>
        <v>0</v>
      </c>
      <c r="UUH7" s="240">
        <f>'Inbound SOS &amp; EOD'!VIN29</f>
        <v>0</v>
      </c>
      <c r="UUI7" s="240">
        <f>'Inbound SOS &amp; EOD'!VIO29</f>
        <v>0</v>
      </c>
      <c r="UUJ7" s="240">
        <f>'Inbound SOS &amp; EOD'!VIP29</f>
        <v>0</v>
      </c>
      <c r="UUK7" s="240">
        <f>'Inbound SOS &amp; EOD'!VIQ29</f>
        <v>0</v>
      </c>
      <c r="UUL7" s="240">
        <f>'Inbound SOS &amp; EOD'!VIR29</f>
        <v>0</v>
      </c>
      <c r="UUM7" s="240">
        <f>'Inbound SOS &amp; EOD'!VIS29</f>
        <v>0</v>
      </c>
      <c r="UUN7" s="240">
        <f>'Inbound SOS &amp; EOD'!VIT29</f>
        <v>0</v>
      </c>
      <c r="UUO7" s="240">
        <f>'Inbound SOS &amp; EOD'!VIU29</f>
        <v>0</v>
      </c>
      <c r="UUP7" s="240">
        <f>'Inbound SOS &amp; EOD'!VIV29</f>
        <v>0</v>
      </c>
      <c r="UUQ7" s="240">
        <f>'Inbound SOS &amp; EOD'!VIW29</f>
        <v>0</v>
      </c>
      <c r="UUR7" s="240">
        <f>'Inbound SOS &amp; EOD'!VIX29</f>
        <v>0</v>
      </c>
      <c r="UUS7" s="240">
        <f>'Inbound SOS &amp; EOD'!VIY29</f>
        <v>0</v>
      </c>
      <c r="UUT7" s="240">
        <f>'Inbound SOS &amp; EOD'!VIZ29</f>
        <v>0</v>
      </c>
      <c r="UUU7" s="240">
        <f>'Inbound SOS &amp; EOD'!VJA29</f>
        <v>0</v>
      </c>
      <c r="UUV7" s="240">
        <f>'Inbound SOS &amp; EOD'!VJB29</f>
        <v>0</v>
      </c>
      <c r="UUW7" s="240">
        <f>'Inbound SOS &amp; EOD'!VJC29</f>
        <v>0</v>
      </c>
      <c r="UUX7" s="240">
        <f>'Inbound SOS &amp; EOD'!VJD29</f>
        <v>0</v>
      </c>
      <c r="UUY7" s="240">
        <f>'Inbound SOS &amp; EOD'!VJE29</f>
        <v>0</v>
      </c>
      <c r="UUZ7" s="240">
        <f>'Inbound SOS &amp; EOD'!VJF29</f>
        <v>0</v>
      </c>
      <c r="UVA7" s="240">
        <f>'Inbound SOS &amp; EOD'!VJG29</f>
        <v>0</v>
      </c>
      <c r="UVB7" s="240">
        <f>'Inbound SOS &amp; EOD'!VJH29</f>
        <v>0</v>
      </c>
      <c r="UVC7" s="240">
        <f>'Inbound SOS &amp; EOD'!VJI29</f>
        <v>0</v>
      </c>
      <c r="UVD7" s="240">
        <f>'Inbound SOS &amp; EOD'!VJJ29</f>
        <v>0</v>
      </c>
      <c r="UVE7" s="240">
        <f>'Inbound SOS &amp; EOD'!VJK29</f>
        <v>0</v>
      </c>
      <c r="UVF7" s="240">
        <f>'Inbound SOS &amp; EOD'!VJL29</f>
        <v>0</v>
      </c>
      <c r="UVG7" s="240">
        <f>'Inbound SOS &amp; EOD'!VJM29</f>
        <v>0</v>
      </c>
      <c r="UVH7" s="240">
        <f>'Inbound SOS &amp; EOD'!VJN29</f>
        <v>0</v>
      </c>
      <c r="UVI7" s="240">
        <f>'Inbound SOS &amp; EOD'!VJO29</f>
        <v>0</v>
      </c>
      <c r="UVJ7" s="240">
        <f>'Inbound SOS &amp; EOD'!VJP29</f>
        <v>0</v>
      </c>
      <c r="UVK7" s="240">
        <f>'Inbound SOS &amp; EOD'!VJQ29</f>
        <v>0</v>
      </c>
      <c r="UVL7" s="240">
        <f>'Inbound SOS &amp; EOD'!VJR29</f>
        <v>0</v>
      </c>
      <c r="UVM7" s="240">
        <f>'Inbound SOS &amp; EOD'!VJS29</f>
        <v>0</v>
      </c>
      <c r="UVN7" s="240">
        <f>'Inbound SOS &amp; EOD'!VJT29</f>
        <v>0</v>
      </c>
      <c r="UVO7" s="240">
        <f>'Inbound SOS &amp; EOD'!VJU29</f>
        <v>0</v>
      </c>
      <c r="UVP7" s="240">
        <f>'Inbound SOS &amp; EOD'!VJV29</f>
        <v>0</v>
      </c>
      <c r="UVQ7" s="240">
        <f>'Inbound SOS &amp; EOD'!VJW29</f>
        <v>0</v>
      </c>
      <c r="UVR7" s="240">
        <f>'Inbound SOS &amp; EOD'!VJX29</f>
        <v>0</v>
      </c>
      <c r="UVS7" s="240">
        <f>'Inbound SOS &amp; EOD'!VJY29</f>
        <v>0</v>
      </c>
      <c r="UVT7" s="240">
        <f>'Inbound SOS &amp; EOD'!VJZ29</f>
        <v>0</v>
      </c>
      <c r="UVU7" s="240">
        <f>'Inbound SOS &amp; EOD'!VKA29</f>
        <v>0</v>
      </c>
      <c r="UVV7" s="240">
        <f>'Inbound SOS &amp; EOD'!VKB29</f>
        <v>0</v>
      </c>
      <c r="UVW7" s="240">
        <f>'Inbound SOS &amp; EOD'!VKC29</f>
        <v>0</v>
      </c>
      <c r="UVX7" s="240">
        <f>'Inbound SOS &amp; EOD'!VKD29</f>
        <v>0</v>
      </c>
      <c r="UVY7" s="240">
        <f>'Inbound SOS &amp; EOD'!VKE29</f>
        <v>0</v>
      </c>
      <c r="UVZ7" s="240">
        <f>'Inbound SOS &amp; EOD'!VKF29</f>
        <v>0</v>
      </c>
      <c r="UWA7" s="240">
        <f>'Inbound SOS &amp; EOD'!VKG29</f>
        <v>0</v>
      </c>
      <c r="UWB7" s="240">
        <f>'Inbound SOS &amp; EOD'!VKH29</f>
        <v>0</v>
      </c>
      <c r="UWC7" s="240">
        <f>'Inbound SOS &amp; EOD'!VKI29</f>
        <v>0</v>
      </c>
      <c r="UWD7" s="240">
        <f>'Inbound SOS &amp; EOD'!VKJ29</f>
        <v>0</v>
      </c>
      <c r="UWE7" s="240">
        <f>'Inbound SOS &amp; EOD'!VKK29</f>
        <v>0</v>
      </c>
      <c r="UWF7" s="240">
        <f>'Inbound SOS &amp; EOD'!VKL29</f>
        <v>0</v>
      </c>
      <c r="UWG7" s="240">
        <f>'Inbound SOS &amp; EOD'!VKM29</f>
        <v>0</v>
      </c>
      <c r="UWH7" s="240">
        <f>'Inbound SOS &amp; EOD'!VKN29</f>
        <v>0</v>
      </c>
      <c r="UWI7" s="240">
        <f>'Inbound SOS &amp; EOD'!VKO29</f>
        <v>0</v>
      </c>
      <c r="UWJ7" s="240">
        <f>'Inbound SOS &amp; EOD'!VKP29</f>
        <v>0</v>
      </c>
      <c r="UWK7" s="240">
        <f>'Inbound SOS &amp; EOD'!VKQ29</f>
        <v>0</v>
      </c>
      <c r="UWL7" s="240">
        <f>'Inbound SOS &amp; EOD'!VKR29</f>
        <v>0</v>
      </c>
      <c r="UWM7" s="240">
        <f>'Inbound SOS &amp; EOD'!VKS29</f>
        <v>0</v>
      </c>
      <c r="UWN7" s="240">
        <f>'Inbound SOS &amp; EOD'!VKT29</f>
        <v>0</v>
      </c>
      <c r="UWO7" s="240">
        <f>'Inbound SOS &amp; EOD'!VKU29</f>
        <v>0</v>
      </c>
      <c r="UWP7" s="240">
        <f>'Inbound SOS &amp; EOD'!VKV29</f>
        <v>0</v>
      </c>
      <c r="UWQ7" s="240">
        <f>'Inbound SOS &amp; EOD'!VKW29</f>
        <v>0</v>
      </c>
      <c r="UWR7" s="240">
        <f>'Inbound SOS &amp; EOD'!VKX29</f>
        <v>0</v>
      </c>
      <c r="UWS7" s="240">
        <f>'Inbound SOS &amp; EOD'!VKY29</f>
        <v>0</v>
      </c>
      <c r="UWT7" s="240">
        <f>'Inbound SOS &amp; EOD'!VKZ29</f>
        <v>0</v>
      </c>
      <c r="UWU7" s="240">
        <f>'Inbound SOS &amp; EOD'!VLA29</f>
        <v>0</v>
      </c>
      <c r="UWV7" s="240">
        <f>'Inbound SOS &amp; EOD'!VLB29</f>
        <v>0</v>
      </c>
      <c r="UWW7" s="240">
        <f>'Inbound SOS &amp; EOD'!VLC29</f>
        <v>0</v>
      </c>
      <c r="UWX7" s="240">
        <f>'Inbound SOS &amp; EOD'!VLD29</f>
        <v>0</v>
      </c>
      <c r="UWY7" s="240">
        <f>'Inbound SOS &amp; EOD'!VLE29</f>
        <v>0</v>
      </c>
      <c r="UWZ7" s="240">
        <f>'Inbound SOS &amp; EOD'!VLF29</f>
        <v>0</v>
      </c>
      <c r="UXA7" s="240">
        <f>'Inbound SOS &amp; EOD'!VLG29</f>
        <v>0</v>
      </c>
      <c r="UXB7" s="240">
        <f>'Inbound SOS &amp; EOD'!VLH29</f>
        <v>0</v>
      </c>
      <c r="UXC7" s="240">
        <f>'Inbound SOS &amp; EOD'!VLI29</f>
        <v>0</v>
      </c>
      <c r="UXD7" s="240">
        <f>'Inbound SOS &amp; EOD'!VLJ29</f>
        <v>0</v>
      </c>
      <c r="UXE7" s="240">
        <f>'Inbound SOS &amp; EOD'!VLK29</f>
        <v>0</v>
      </c>
      <c r="UXF7" s="240">
        <f>'Inbound SOS &amp; EOD'!VLL29</f>
        <v>0</v>
      </c>
      <c r="UXG7" s="240">
        <f>'Inbound SOS &amp; EOD'!VLM29</f>
        <v>0</v>
      </c>
      <c r="UXH7" s="240">
        <f>'Inbound SOS &amp; EOD'!VLN29</f>
        <v>0</v>
      </c>
      <c r="UXI7" s="240">
        <f>'Inbound SOS &amp; EOD'!VLO29</f>
        <v>0</v>
      </c>
      <c r="UXJ7" s="240">
        <f>'Inbound SOS &amp; EOD'!VLP29</f>
        <v>0</v>
      </c>
      <c r="UXK7" s="240">
        <f>'Inbound SOS &amp; EOD'!VLQ29</f>
        <v>0</v>
      </c>
      <c r="UXL7" s="240">
        <f>'Inbound SOS &amp; EOD'!VLR29</f>
        <v>0</v>
      </c>
      <c r="UXM7" s="240">
        <f>'Inbound SOS &amp; EOD'!VLS29</f>
        <v>0</v>
      </c>
      <c r="UXN7" s="240">
        <f>'Inbound SOS &amp; EOD'!VLT29</f>
        <v>0</v>
      </c>
      <c r="UXO7" s="240">
        <f>'Inbound SOS &amp; EOD'!VLU29</f>
        <v>0</v>
      </c>
      <c r="UXP7" s="240">
        <f>'Inbound SOS &amp; EOD'!VLV29</f>
        <v>0</v>
      </c>
      <c r="UXQ7" s="240">
        <f>'Inbound SOS &amp; EOD'!VLW29</f>
        <v>0</v>
      </c>
      <c r="UXR7" s="240">
        <f>'Inbound SOS &amp; EOD'!VLX29</f>
        <v>0</v>
      </c>
      <c r="UXS7" s="240">
        <f>'Inbound SOS &amp; EOD'!VLY29</f>
        <v>0</v>
      </c>
      <c r="UXT7" s="240">
        <f>'Inbound SOS &amp; EOD'!VLZ29</f>
        <v>0</v>
      </c>
      <c r="UXU7" s="240">
        <f>'Inbound SOS &amp; EOD'!VMA29</f>
        <v>0</v>
      </c>
      <c r="UXV7" s="240">
        <f>'Inbound SOS &amp; EOD'!VMB29</f>
        <v>0</v>
      </c>
      <c r="UXW7" s="240">
        <f>'Inbound SOS &amp; EOD'!VMC29</f>
        <v>0</v>
      </c>
      <c r="UXX7" s="240">
        <f>'Inbound SOS &amp; EOD'!VMD29</f>
        <v>0</v>
      </c>
      <c r="UXY7" s="240">
        <f>'Inbound SOS &amp; EOD'!VME29</f>
        <v>0</v>
      </c>
      <c r="UXZ7" s="240">
        <f>'Inbound SOS &amp; EOD'!VMF29</f>
        <v>0</v>
      </c>
      <c r="UYA7" s="240">
        <f>'Inbound SOS &amp; EOD'!VMG29</f>
        <v>0</v>
      </c>
      <c r="UYB7" s="240">
        <f>'Inbound SOS &amp; EOD'!VMH29</f>
        <v>0</v>
      </c>
      <c r="UYC7" s="240">
        <f>'Inbound SOS &amp; EOD'!VMI29</f>
        <v>0</v>
      </c>
      <c r="UYD7" s="240">
        <f>'Inbound SOS &amp; EOD'!VMJ29</f>
        <v>0</v>
      </c>
      <c r="UYE7" s="240">
        <f>'Inbound SOS &amp; EOD'!VMK29</f>
        <v>0</v>
      </c>
      <c r="UYF7" s="240">
        <f>'Inbound SOS &amp; EOD'!VML29</f>
        <v>0</v>
      </c>
      <c r="UYG7" s="240">
        <f>'Inbound SOS &amp; EOD'!VMM29</f>
        <v>0</v>
      </c>
      <c r="UYH7" s="240">
        <f>'Inbound SOS &amp; EOD'!VMN29</f>
        <v>0</v>
      </c>
      <c r="UYI7" s="240">
        <f>'Inbound SOS &amp; EOD'!VMO29</f>
        <v>0</v>
      </c>
      <c r="UYJ7" s="240">
        <f>'Inbound SOS &amp; EOD'!VMP29</f>
        <v>0</v>
      </c>
      <c r="UYK7" s="240">
        <f>'Inbound SOS &amp; EOD'!VMQ29</f>
        <v>0</v>
      </c>
      <c r="UYL7" s="240">
        <f>'Inbound SOS &amp; EOD'!VMR29</f>
        <v>0</v>
      </c>
      <c r="UYM7" s="240">
        <f>'Inbound SOS &amp; EOD'!VMS29</f>
        <v>0</v>
      </c>
      <c r="UYN7" s="240">
        <f>'Inbound SOS &amp; EOD'!VMT29</f>
        <v>0</v>
      </c>
      <c r="UYO7" s="240">
        <f>'Inbound SOS &amp; EOD'!VMU29</f>
        <v>0</v>
      </c>
      <c r="UYP7" s="240">
        <f>'Inbound SOS &amp; EOD'!VMV29</f>
        <v>0</v>
      </c>
      <c r="UYQ7" s="240">
        <f>'Inbound SOS &amp; EOD'!VMW29</f>
        <v>0</v>
      </c>
      <c r="UYR7" s="240">
        <f>'Inbound SOS &amp; EOD'!VMX29</f>
        <v>0</v>
      </c>
      <c r="UYS7" s="240">
        <f>'Inbound SOS &amp; EOD'!VMY29</f>
        <v>0</v>
      </c>
      <c r="UYT7" s="240">
        <f>'Inbound SOS &amp; EOD'!VMZ29</f>
        <v>0</v>
      </c>
      <c r="UYU7" s="240">
        <f>'Inbound SOS &amp; EOD'!VNA29</f>
        <v>0</v>
      </c>
      <c r="UYV7" s="240">
        <f>'Inbound SOS &amp; EOD'!VNB29</f>
        <v>0</v>
      </c>
      <c r="UYW7" s="240">
        <f>'Inbound SOS &amp; EOD'!VNC29</f>
        <v>0</v>
      </c>
      <c r="UYX7" s="240">
        <f>'Inbound SOS &amp; EOD'!VND29</f>
        <v>0</v>
      </c>
      <c r="UYY7" s="240">
        <f>'Inbound SOS &amp; EOD'!VNE29</f>
        <v>0</v>
      </c>
      <c r="UYZ7" s="240">
        <f>'Inbound SOS &amp; EOD'!VNF29</f>
        <v>0</v>
      </c>
      <c r="UZA7" s="240">
        <f>'Inbound SOS &amp; EOD'!VNG29</f>
        <v>0</v>
      </c>
      <c r="UZB7" s="240">
        <f>'Inbound SOS &amp; EOD'!VNH29</f>
        <v>0</v>
      </c>
      <c r="UZC7" s="240">
        <f>'Inbound SOS &amp; EOD'!VNI29</f>
        <v>0</v>
      </c>
      <c r="UZD7" s="240">
        <f>'Inbound SOS &amp; EOD'!VNJ29</f>
        <v>0</v>
      </c>
      <c r="UZE7" s="240">
        <f>'Inbound SOS &amp; EOD'!VNK29</f>
        <v>0</v>
      </c>
      <c r="UZF7" s="240">
        <f>'Inbound SOS &amp; EOD'!VNL29</f>
        <v>0</v>
      </c>
      <c r="UZG7" s="240">
        <f>'Inbound SOS &amp; EOD'!VNM29</f>
        <v>0</v>
      </c>
      <c r="UZH7" s="240">
        <f>'Inbound SOS &amp; EOD'!VNN29</f>
        <v>0</v>
      </c>
      <c r="UZI7" s="240">
        <f>'Inbound SOS &amp; EOD'!VNO29</f>
        <v>0</v>
      </c>
      <c r="UZJ7" s="240">
        <f>'Inbound SOS &amp; EOD'!VNP29</f>
        <v>0</v>
      </c>
      <c r="UZK7" s="240">
        <f>'Inbound SOS &amp; EOD'!VNQ29</f>
        <v>0</v>
      </c>
      <c r="UZL7" s="240">
        <f>'Inbound SOS &amp; EOD'!VNR29</f>
        <v>0</v>
      </c>
      <c r="UZM7" s="240">
        <f>'Inbound SOS &amp; EOD'!VNS29</f>
        <v>0</v>
      </c>
      <c r="UZN7" s="240">
        <f>'Inbound SOS &amp; EOD'!VNT29</f>
        <v>0</v>
      </c>
      <c r="UZO7" s="240">
        <f>'Inbound SOS &amp; EOD'!VNU29</f>
        <v>0</v>
      </c>
      <c r="UZP7" s="240">
        <f>'Inbound SOS &amp; EOD'!VNV29</f>
        <v>0</v>
      </c>
      <c r="UZQ7" s="240">
        <f>'Inbound SOS &amp; EOD'!VNW29</f>
        <v>0</v>
      </c>
      <c r="UZR7" s="240">
        <f>'Inbound SOS &amp; EOD'!VNX29</f>
        <v>0</v>
      </c>
      <c r="UZS7" s="240">
        <f>'Inbound SOS &amp; EOD'!VNY29</f>
        <v>0</v>
      </c>
      <c r="UZT7" s="240">
        <f>'Inbound SOS &amp; EOD'!VNZ29</f>
        <v>0</v>
      </c>
      <c r="UZU7" s="240">
        <f>'Inbound SOS &amp; EOD'!VOA29</f>
        <v>0</v>
      </c>
      <c r="UZV7" s="240">
        <f>'Inbound SOS &amp; EOD'!VOB29</f>
        <v>0</v>
      </c>
      <c r="UZW7" s="240">
        <f>'Inbound SOS &amp; EOD'!VOC29</f>
        <v>0</v>
      </c>
      <c r="UZX7" s="240">
        <f>'Inbound SOS &amp; EOD'!VOD29</f>
        <v>0</v>
      </c>
      <c r="UZY7" s="240">
        <f>'Inbound SOS &amp; EOD'!VOE29</f>
        <v>0</v>
      </c>
      <c r="UZZ7" s="240">
        <f>'Inbound SOS &amp; EOD'!VOF29</f>
        <v>0</v>
      </c>
      <c r="VAA7" s="240">
        <f>'Inbound SOS &amp; EOD'!VOG29</f>
        <v>0</v>
      </c>
      <c r="VAB7" s="240">
        <f>'Inbound SOS &amp; EOD'!VOH29</f>
        <v>0</v>
      </c>
      <c r="VAC7" s="240">
        <f>'Inbound SOS &amp; EOD'!VOI29</f>
        <v>0</v>
      </c>
      <c r="VAD7" s="240">
        <f>'Inbound SOS &amp; EOD'!VOJ29</f>
        <v>0</v>
      </c>
      <c r="VAE7" s="240">
        <f>'Inbound SOS &amp; EOD'!VOK29</f>
        <v>0</v>
      </c>
      <c r="VAF7" s="240">
        <f>'Inbound SOS &amp; EOD'!VOL29</f>
        <v>0</v>
      </c>
      <c r="VAG7" s="240">
        <f>'Inbound SOS &amp; EOD'!VOM29</f>
        <v>0</v>
      </c>
      <c r="VAH7" s="240">
        <f>'Inbound SOS &amp; EOD'!VON29</f>
        <v>0</v>
      </c>
      <c r="VAI7" s="240">
        <f>'Inbound SOS &amp; EOD'!VOO29</f>
        <v>0</v>
      </c>
      <c r="VAJ7" s="240">
        <f>'Inbound SOS &amp; EOD'!VOP29</f>
        <v>0</v>
      </c>
      <c r="VAK7" s="240">
        <f>'Inbound SOS &amp; EOD'!VOQ29</f>
        <v>0</v>
      </c>
      <c r="VAL7" s="240">
        <f>'Inbound SOS &amp; EOD'!VOR29</f>
        <v>0</v>
      </c>
      <c r="VAM7" s="240">
        <f>'Inbound SOS &amp; EOD'!VOS29</f>
        <v>0</v>
      </c>
      <c r="VAN7" s="240">
        <f>'Inbound SOS &amp; EOD'!VOT29</f>
        <v>0</v>
      </c>
      <c r="VAO7" s="240">
        <f>'Inbound SOS &amp; EOD'!VOU29</f>
        <v>0</v>
      </c>
      <c r="VAP7" s="240">
        <f>'Inbound SOS &amp; EOD'!VOV29</f>
        <v>0</v>
      </c>
      <c r="VAQ7" s="240">
        <f>'Inbound SOS &amp; EOD'!VOW29</f>
        <v>0</v>
      </c>
      <c r="VAR7" s="240">
        <f>'Inbound SOS &amp; EOD'!VOX29</f>
        <v>0</v>
      </c>
      <c r="VAS7" s="240">
        <f>'Inbound SOS &amp; EOD'!VOY29</f>
        <v>0</v>
      </c>
      <c r="VAT7" s="240">
        <f>'Inbound SOS &amp; EOD'!VOZ29</f>
        <v>0</v>
      </c>
      <c r="VAU7" s="240">
        <f>'Inbound SOS &amp; EOD'!VPA29</f>
        <v>0</v>
      </c>
      <c r="VAV7" s="240">
        <f>'Inbound SOS &amp; EOD'!VPB29</f>
        <v>0</v>
      </c>
      <c r="VAW7" s="240">
        <f>'Inbound SOS &amp; EOD'!VPC29</f>
        <v>0</v>
      </c>
      <c r="VAX7" s="240">
        <f>'Inbound SOS &amp; EOD'!VPD29</f>
        <v>0</v>
      </c>
      <c r="VAY7" s="240">
        <f>'Inbound SOS &amp; EOD'!VPE29</f>
        <v>0</v>
      </c>
      <c r="VAZ7" s="240">
        <f>'Inbound SOS &amp; EOD'!VPF29</f>
        <v>0</v>
      </c>
      <c r="VBA7" s="240">
        <f>'Inbound SOS &amp; EOD'!VPG29</f>
        <v>0</v>
      </c>
      <c r="VBB7" s="240">
        <f>'Inbound SOS &amp; EOD'!VPH29</f>
        <v>0</v>
      </c>
      <c r="VBC7" s="240">
        <f>'Inbound SOS &amp; EOD'!VPI29</f>
        <v>0</v>
      </c>
      <c r="VBD7" s="240">
        <f>'Inbound SOS &amp; EOD'!VPJ29</f>
        <v>0</v>
      </c>
      <c r="VBE7" s="240">
        <f>'Inbound SOS &amp; EOD'!VPK29</f>
        <v>0</v>
      </c>
      <c r="VBF7" s="240">
        <f>'Inbound SOS &amp; EOD'!VPL29</f>
        <v>0</v>
      </c>
      <c r="VBG7" s="240">
        <f>'Inbound SOS &amp; EOD'!VPM29</f>
        <v>0</v>
      </c>
      <c r="VBH7" s="240">
        <f>'Inbound SOS &amp; EOD'!VPN29</f>
        <v>0</v>
      </c>
      <c r="VBI7" s="240">
        <f>'Inbound SOS &amp; EOD'!VPO29</f>
        <v>0</v>
      </c>
      <c r="VBJ7" s="240">
        <f>'Inbound SOS &amp; EOD'!VPP29</f>
        <v>0</v>
      </c>
      <c r="VBK7" s="240">
        <f>'Inbound SOS &amp; EOD'!VPQ29</f>
        <v>0</v>
      </c>
      <c r="VBL7" s="240">
        <f>'Inbound SOS &amp; EOD'!VPR29</f>
        <v>0</v>
      </c>
      <c r="VBM7" s="240">
        <f>'Inbound SOS &amp; EOD'!VPS29</f>
        <v>0</v>
      </c>
      <c r="VBN7" s="240">
        <f>'Inbound SOS &amp; EOD'!VPT29</f>
        <v>0</v>
      </c>
      <c r="VBO7" s="240">
        <f>'Inbound SOS &amp; EOD'!VPU29</f>
        <v>0</v>
      </c>
      <c r="VBP7" s="240">
        <f>'Inbound SOS &amp; EOD'!VPV29</f>
        <v>0</v>
      </c>
      <c r="VBQ7" s="240">
        <f>'Inbound SOS &amp; EOD'!VPW29</f>
        <v>0</v>
      </c>
      <c r="VBR7" s="240">
        <f>'Inbound SOS &amp; EOD'!VPX29</f>
        <v>0</v>
      </c>
      <c r="VBS7" s="240">
        <f>'Inbound SOS &amp; EOD'!VPY29</f>
        <v>0</v>
      </c>
      <c r="VBT7" s="240">
        <f>'Inbound SOS &amp; EOD'!VPZ29</f>
        <v>0</v>
      </c>
      <c r="VBU7" s="240">
        <f>'Inbound SOS &amp; EOD'!VQA29</f>
        <v>0</v>
      </c>
      <c r="VBV7" s="240">
        <f>'Inbound SOS &amp; EOD'!VQB29</f>
        <v>0</v>
      </c>
      <c r="VBW7" s="240">
        <f>'Inbound SOS &amp; EOD'!VQC29</f>
        <v>0</v>
      </c>
      <c r="VBX7" s="240">
        <f>'Inbound SOS &amp; EOD'!VQD29</f>
        <v>0</v>
      </c>
      <c r="VBY7" s="240">
        <f>'Inbound SOS &amp; EOD'!VQE29</f>
        <v>0</v>
      </c>
      <c r="VBZ7" s="240">
        <f>'Inbound SOS &amp; EOD'!VQF29</f>
        <v>0</v>
      </c>
      <c r="VCA7" s="240">
        <f>'Inbound SOS &amp; EOD'!VQG29</f>
        <v>0</v>
      </c>
      <c r="VCB7" s="240">
        <f>'Inbound SOS &amp; EOD'!VQH29</f>
        <v>0</v>
      </c>
      <c r="VCC7" s="240">
        <f>'Inbound SOS &amp; EOD'!VQI29</f>
        <v>0</v>
      </c>
      <c r="VCD7" s="240">
        <f>'Inbound SOS &amp; EOD'!VQJ29</f>
        <v>0</v>
      </c>
      <c r="VCE7" s="240">
        <f>'Inbound SOS &amp; EOD'!VQK29</f>
        <v>0</v>
      </c>
      <c r="VCF7" s="240">
        <f>'Inbound SOS &amp; EOD'!VQL29</f>
        <v>0</v>
      </c>
      <c r="VCG7" s="240">
        <f>'Inbound SOS &amp; EOD'!VQM29</f>
        <v>0</v>
      </c>
      <c r="VCH7" s="240">
        <f>'Inbound SOS &amp; EOD'!VQN29</f>
        <v>0</v>
      </c>
      <c r="VCI7" s="240">
        <f>'Inbound SOS &amp; EOD'!VQO29</f>
        <v>0</v>
      </c>
      <c r="VCJ7" s="240">
        <f>'Inbound SOS &amp; EOD'!VQP29</f>
        <v>0</v>
      </c>
      <c r="VCK7" s="240">
        <f>'Inbound SOS &amp; EOD'!VQQ29</f>
        <v>0</v>
      </c>
      <c r="VCL7" s="240">
        <f>'Inbound SOS &amp; EOD'!VQR29</f>
        <v>0</v>
      </c>
      <c r="VCM7" s="240">
        <f>'Inbound SOS &amp; EOD'!VQS29</f>
        <v>0</v>
      </c>
      <c r="VCN7" s="240">
        <f>'Inbound SOS &amp; EOD'!VQT29</f>
        <v>0</v>
      </c>
      <c r="VCO7" s="240">
        <f>'Inbound SOS &amp; EOD'!VQU29</f>
        <v>0</v>
      </c>
      <c r="VCP7" s="240">
        <f>'Inbound SOS &amp; EOD'!VQV29</f>
        <v>0</v>
      </c>
      <c r="VCQ7" s="240">
        <f>'Inbound SOS &amp; EOD'!VQW29</f>
        <v>0</v>
      </c>
      <c r="VCR7" s="240">
        <f>'Inbound SOS &amp; EOD'!VQX29</f>
        <v>0</v>
      </c>
      <c r="VCS7" s="240">
        <f>'Inbound SOS &amp; EOD'!VQY29</f>
        <v>0</v>
      </c>
      <c r="VCT7" s="240">
        <f>'Inbound SOS &amp; EOD'!VQZ29</f>
        <v>0</v>
      </c>
      <c r="VCU7" s="240">
        <f>'Inbound SOS &amp; EOD'!VRA29</f>
        <v>0</v>
      </c>
      <c r="VCV7" s="240">
        <f>'Inbound SOS &amp; EOD'!VRB29</f>
        <v>0</v>
      </c>
      <c r="VCW7" s="240">
        <f>'Inbound SOS &amp; EOD'!VRC29</f>
        <v>0</v>
      </c>
      <c r="VCX7" s="240">
        <f>'Inbound SOS &amp; EOD'!VRD29</f>
        <v>0</v>
      </c>
      <c r="VCY7" s="240">
        <f>'Inbound SOS &amp; EOD'!VRE29</f>
        <v>0</v>
      </c>
      <c r="VCZ7" s="240">
        <f>'Inbound SOS &amp; EOD'!VRF29</f>
        <v>0</v>
      </c>
      <c r="VDA7" s="240">
        <f>'Inbound SOS &amp; EOD'!VRG29</f>
        <v>0</v>
      </c>
      <c r="VDB7" s="240">
        <f>'Inbound SOS &amp; EOD'!VRH29</f>
        <v>0</v>
      </c>
      <c r="VDC7" s="240">
        <f>'Inbound SOS &amp; EOD'!VRI29</f>
        <v>0</v>
      </c>
      <c r="VDD7" s="240">
        <f>'Inbound SOS &amp; EOD'!VRJ29</f>
        <v>0</v>
      </c>
      <c r="VDE7" s="240">
        <f>'Inbound SOS &amp; EOD'!VRK29</f>
        <v>0</v>
      </c>
      <c r="VDF7" s="240">
        <f>'Inbound SOS &amp; EOD'!VRL29</f>
        <v>0</v>
      </c>
      <c r="VDG7" s="240">
        <f>'Inbound SOS &amp; EOD'!VRM29</f>
        <v>0</v>
      </c>
      <c r="VDH7" s="240">
        <f>'Inbound SOS &amp; EOD'!VRN29</f>
        <v>0</v>
      </c>
      <c r="VDI7" s="240">
        <f>'Inbound SOS &amp; EOD'!VRO29</f>
        <v>0</v>
      </c>
      <c r="VDJ7" s="240">
        <f>'Inbound SOS &amp; EOD'!VRP29</f>
        <v>0</v>
      </c>
      <c r="VDK7" s="240">
        <f>'Inbound SOS &amp; EOD'!VRQ29</f>
        <v>0</v>
      </c>
      <c r="VDL7" s="240">
        <f>'Inbound SOS &amp; EOD'!VRR29</f>
        <v>0</v>
      </c>
      <c r="VDM7" s="240">
        <f>'Inbound SOS &amp; EOD'!VRS29</f>
        <v>0</v>
      </c>
      <c r="VDN7" s="240">
        <f>'Inbound SOS &amp; EOD'!VRT29</f>
        <v>0</v>
      </c>
      <c r="VDO7" s="240">
        <f>'Inbound SOS &amp; EOD'!VRU29</f>
        <v>0</v>
      </c>
      <c r="VDP7" s="240">
        <f>'Inbound SOS &amp; EOD'!VRV29</f>
        <v>0</v>
      </c>
      <c r="VDQ7" s="240">
        <f>'Inbound SOS &amp; EOD'!VRW29</f>
        <v>0</v>
      </c>
      <c r="VDR7" s="240">
        <f>'Inbound SOS &amp; EOD'!VRX29</f>
        <v>0</v>
      </c>
      <c r="VDS7" s="240">
        <f>'Inbound SOS &amp; EOD'!VRY29</f>
        <v>0</v>
      </c>
      <c r="VDT7" s="240">
        <f>'Inbound SOS &amp; EOD'!VRZ29</f>
        <v>0</v>
      </c>
      <c r="VDU7" s="240">
        <f>'Inbound SOS &amp; EOD'!VSA29</f>
        <v>0</v>
      </c>
      <c r="VDV7" s="240">
        <f>'Inbound SOS &amp; EOD'!VSB29</f>
        <v>0</v>
      </c>
      <c r="VDW7" s="240">
        <f>'Inbound SOS &amp; EOD'!VSC29</f>
        <v>0</v>
      </c>
      <c r="VDX7" s="240">
        <f>'Inbound SOS &amp; EOD'!VSD29</f>
        <v>0</v>
      </c>
      <c r="VDY7" s="240">
        <f>'Inbound SOS &amp; EOD'!VSE29</f>
        <v>0</v>
      </c>
      <c r="VDZ7" s="240">
        <f>'Inbound SOS &amp; EOD'!VSF29</f>
        <v>0</v>
      </c>
      <c r="VEA7" s="240">
        <f>'Inbound SOS &amp; EOD'!VSG29</f>
        <v>0</v>
      </c>
      <c r="VEB7" s="240">
        <f>'Inbound SOS &amp; EOD'!VSH29</f>
        <v>0</v>
      </c>
      <c r="VEC7" s="240">
        <f>'Inbound SOS &amp; EOD'!VSI29</f>
        <v>0</v>
      </c>
      <c r="VED7" s="240">
        <f>'Inbound SOS &amp; EOD'!VSJ29</f>
        <v>0</v>
      </c>
      <c r="VEE7" s="240">
        <f>'Inbound SOS &amp; EOD'!VSK29</f>
        <v>0</v>
      </c>
      <c r="VEF7" s="240">
        <f>'Inbound SOS &amp; EOD'!VSL29</f>
        <v>0</v>
      </c>
      <c r="VEG7" s="240">
        <f>'Inbound SOS &amp; EOD'!VSM29</f>
        <v>0</v>
      </c>
      <c r="VEH7" s="240">
        <f>'Inbound SOS &amp; EOD'!VSN29</f>
        <v>0</v>
      </c>
      <c r="VEI7" s="240">
        <f>'Inbound SOS &amp; EOD'!VSO29</f>
        <v>0</v>
      </c>
      <c r="VEJ7" s="240">
        <f>'Inbound SOS &amp; EOD'!VSP29</f>
        <v>0</v>
      </c>
      <c r="VEK7" s="240">
        <f>'Inbound SOS &amp; EOD'!VSQ29</f>
        <v>0</v>
      </c>
      <c r="VEL7" s="240">
        <f>'Inbound SOS &amp; EOD'!VSR29</f>
        <v>0</v>
      </c>
      <c r="VEM7" s="240">
        <f>'Inbound SOS &amp; EOD'!VSS29</f>
        <v>0</v>
      </c>
      <c r="VEN7" s="240">
        <f>'Inbound SOS &amp; EOD'!VST29</f>
        <v>0</v>
      </c>
      <c r="VEO7" s="240">
        <f>'Inbound SOS &amp; EOD'!VSU29</f>
        <v>0</v>
      </c>
      <c r="VEP7" s="240">
        <f>'Inbound SOS &amp; EOD'!VSV29</f>
        <v>0</v>
      </c>
      <c r="VEQ7" s="240">
        <f>'Inbound SOS &amp; EOD'!VSW29</f>
        <v>0</v>
      </c>
      <c r="VER7" s="240">
        <f>'Inbound SOS &amp; EOD'!VSX29</f>
        <v>0</v>
      </c>
      <c r="VES7" s="240">
        <f>'Inbound SOS &amp; EOD'!VSY29</f>
        <v>0</v>
      </c>
      <c r="VET7" s="240">
        <f>'Inbound SOS &amp; EOD'!VSZ29</f>
        <v>0</v>
      </c>
      <c r="VEU7" s="240">
        <f>'Inbound SOS &amp; EOD'!VTA29</f>
        <v>0</v>
      </c>
      <c r="VEV7" s="240">
        <f>'Inbound SOS &amp; EOD'!VTB29</f>
        <v>0</v>
      </c>
      <c r="VEW7" s="240">
        <f>'Inbound SOS &amp; EOD'!VTC29</f>
        <v>0</v>
      </c>
      <c r="VEX7" s="240">
        <f>'Inbound SOS &amp; EOD'!VTD29</f>
        <v>0</v>
      </c>
      <c r="VEY7" s="240">
        <f>'Inbound SOS &amp; EOD'!VTE29</f>
        <v>0</v>
      </c>
      <c r="VEZ7" s="240">
        <f>'Inbound SOS &amp; EOD'!VTF29</f>
        <v>0</v>
      </c>
      <c r="VFA7" s="240">
        <f>'Inbound SOS &amp; EOD'!VTG29</f>
        <v>0</v>
      </c>
      <c r="VFB7" s="240">
        <f>'Inbound SOS &amp; EOD'!VTH29</f>
        <v>0</v>
      </c>
      <c r="VFC7" s="240">
        <f>'Inbound SOS &amp; EOD'!VTI29</f>
        <v>0</v>
      </c>
      <c r="VFD7" s="240">
        <f>'Inbound SOS &amp; EOD'!VTJ29</f>
        <v>0</v>
      </c>
      <c r="VFE7" s="240">
        <f>'Inbound SOS &amp; EOD'!VTK29</f>
        <v>0</v>
      </c>
      <c r="VFF7" s="240">
        <f>'Inbound SOS &amp; EOD'!VTL29</f>
        <v>0</v>
      </c>
      <c r="VFG7" s="240">
        <f>'Inbound SOS &amp; EOD'!VTM29</f>
        <v>0</v>
      </c>
      <c r="VFH7" s="240">
        <f>'Inbound SOS &amp; EOD'!VTN29</f>
        <v>0</v>
      </c>
      <c r="VFI7" s="240">
        <f>'Inbound SOS &amp; EOD'!VTO29</f>
        <v>0</v>
      </c>
      <c r="VFJ7" s="240">
        <f>'Inbound SOS &amp; EOD'!VTP29</f>
        <v>0</v>
      </c>
      <c r="VFK7" s="240">
        <f>'Inbound SOS &amp; EOD'!VTQ29</f>
        <v>0</v>
      </c>
      <c r="VFL7" s="240">
        <f>'Inbound SOS &amp; EOD'!VTR29</f>
        <v>0</v>
      </c>
      <c r="VFM7" s="240">
        <f>'Inbound SOS &amp; EOD'!VTS29</f>
        <v>0</v>
      </c>
      <c r="VFN7" s="240">
        <f>'Inbound SOS &amp; EOD'!VTT29</f>
        <v>0</v>
      </c>
      <c r="VFO7" s="240">
        <f>'Inbound SOS &amp; EOD'!VTU29</f>
        <v>0</v>
      </c>
      <c r="VFP7" s="240">
        <f>'Inbound SOS &amp; EOD'!VTV29</f>
        <v>0</v>
      </c>
      <c r="VFQ7" s="240">
        <f>'Inbound SOS &amp; EOD'!VTW29</f>
        <v>0</v>
      </c>
      <c r="VFR7" s="240">
        <f>'Inbound SOS &amp; EOD'!VTX29</f>
        <v>0</v>
      </c>
      <c r="VFS7" s="240">
        <f>'Inbound SOS &amp; EOD'!VTY29</f>
        <v>0</v>
      </c>
      <c r="VFT7" s="240">
        <f>'Inbound SOS &amp; EOD'!VTZ29</f>
        <v>0</v>
      </c>
      <c r="VFU7" s="240">
        <f>'Inbound SOS &amp; EOD'!VUA29</f>
        <v>0</v>
      </c>
      <c r="VFV7" s="240">
        <f>'Inbound SOS &amp; EOD'!VUB29</f>
        <v>0</v>
      </c>
      <c r="VFW7" s="240">
        <f>'Inbound SOS &amp; EOD'!VUC29</f>
        <v>0</v>
      </c>
      <c r="VFX7" s="240">
        <f>'Inbound SOS &amp; EOD'!VUD29</f>
        <v>0</v>
      </c>
      <c r="VFY7" s="240">
        <f>'Inbound SOS &amp; EOD'!VUE29</f>
        <v>0</v>
      </c>
      <c r="VFZ7" s="240">
        <f>'Inbound SOS &amp; EOD'!VUF29</f>
        <v>0</v>
      </c>
      <c r="VGA7" s="240">
        <f>'Inbound SOS &amp; EOD'!VUG29</f>
        <v>0</v>
      </c>
      <c r="VGB7" s="240">
        <f>'Inbound SOS &amp; EOD'!VUH29</f>
        <v>0</v>
      </c>
      <c r="VGC7" s="240">
        <f>'Inbound SOS &amp; EOD'!VUI29</f>
        <v>0</v>
      </c>
      <c r="VGD7" s="240">
        <f>'Inbound SOS &amp; EOD'!VUJ29</f>
        <v>0</v>
      </c>
      <c r="VGE7" s="240">
        <f>'Inbound SOS &amp; EOD'!VUK29</f>
        <v>0</v>
      </c>
      <c r="VGF7" s="240">
        <f>'Inbound SOS &amp; EOD'!VUL29</f>
        <v>0</v>
      </c>
      <c r="VGG7" s="240">
        <f>'Inbound SOS &amp; EOD'!VUM29</f>
        <v>0</v>
      </c>
      <c r="VGH7" s="240">
        <f>'Inbound SOS &amp; EOD'!VUN29</f>
        <v>0</v>
      </c>
      <c r="VGI7" s="240">
        <f>'Inbound SOS &amp; EOD'!VUO29</f>
        <v>0</v>
      </c>
      <c r="VGJ7" s="240">
        <f>'Inbound SOS &amp; EOD'!VUP29</f>
        <v>0</v>
      </c>
      <c r="VGK7" s="240">
        <f>'Inbound SOS &amp; EOD'!VUQ29</f>
        <v>0</v>
      </c>
      <c r="VGL7" s="240">
        <f>'Inbound SOS &amp; EOD'!VUR29</f>
        <v>0</v>
      </c>
      <c r="VGM7" s="240">
        <f>'Inbound SOS &amp; EOD'!VUS29</f>
        <v>0</v>
      </c>
      <c r="VGN7" s="240">
        <f>'Inbound SOS &amp; EOD'!VUT29</f>
        <v>0</v>
      </c>
      <c r="VGO7" s="240">
        <f>'Inbound SOS &amp; EOD'!VUU29</f>
        <v>0</v>
      </c>
      <c r="VGP7" s="240">
        <f>'Inbound SOS &amp; EOD'!VUV29</f>
        <v>0</v>
      </c>
      <c r="VGQ7" s="240">
        <f>'Inbound SOS &amp; EOD'!VUW29</f>
        <v>0</v>
      </c>
      <c r="VGR7" s="240">
        <f>'Inbound SOS &amp; EOD'!VUX29</f>
        <v>0</v>
      </c>
      <c r="VGS7" s="240">
        <f>'Inbound SOS &amp; EOD'!VUY29</f>
        <v>0</v>
      </c>
      <c r="VGT7" s="240">
        <f>'Inbound SOS &amp; EOD'!VUZ29</f>
        <v>0</v>
      </c>
      <c r="VGU7" s="240">
        <f>'Inbound SOS &amp; EOD'!VVA29</f>
        <v>0</v>
      </c>
      <c r="VGV7" s="240">
        <f>'Inbound SOS &amp; EOD'!VVB29</f>
        <v>0</v>
      </c>
      <c r="VGW7" s="240">
        <f>'Inbound SOS &amp; EOD'!VVC29</f>
        <v>0</v>
      </c>
      <c r="VGX7" s="240">
        <f>'Inbound SOS &amp; EOD'!VVD29</f>
        <v>0</v>
      </c>
      <c r="VGY7" s="240">
        <f>'Inbound SOS &amp; EOD'!VVE29</f>
        <v>0</v>
      </c>
      <c r="VGZ7" s="240">
        <f>'Inbound SOS &amp; EOD'!VVF29</f>
        <v>0</v>
      </c>
      <c r="VHA7" s="240">
        <f>'Inbound SOS &amp; EOD'!VVG29</f>
        <v>0</v>
      </c>
      <c r="VHB7" s="240">
        <f>'Inbound SOS &amp; EOD'!VVH29</f>
        <v>0</v>
      </c>
      <c r="VHC7" s="240">
        <f>'Inbound SOS &amp; EOD'!VVI29</f>
        <v>0</v>
      </c>
      <c r="VHD7" s="240">
        <f>'Inbound SOS &amp; EOD'!VVJ29</f>
        <v>0</v>
      </c>
      <c r="VHE7" s="240">
        <f>'Inbound SOS &amp; EOD'!VVK29</f>
        <v>0</v>
      </c>
      <c r="VHF7" s="240">
        <f>'Inbound SOS &amp; EOD'!VVL29</f>
        <v>0</v>
      </c>
      <c r="VHG7" s="240">
        <f>'Inbound SOS &amp; EOD'!VVM29</f>
        <v>0</v>
      </c>
      <c r="VHH7" s="240">
        <f>'Inbound SOS &amp; EOD'!VVN29</f>
        <v>0</v>
      </c>
      <c r="VHI7" s="240">
        <f>'Inbound SOS &amp; EOD'!VVO29</f>
        <v>0</v>
      </c>
      <c r="VHJ7" s="240">
        <f>'Inbound SOS &amp; EOD'!VVP29</f>
        <v>0</v>
      </c>
      <c r="VHK7" s="240">
        <f>'Inbound SOS &amp; EOD'!VVQ29</f>
        <v>0</v>
      </c>
      <c r="VHL7" s="240">
        <f>'Inbound SOS &amp; EOD'!VVR29</f>
        <v>0</v>
      </c>
      <c r="VHM7" s="240">
        <f>'Inbound SOS &amp; EOD'!VVS29</f>
        <v>0</v>
      </c>
      <c r="VHN7" s="240">
        <f>'Inbound SOS &amp; EOD'!VVT29</f>
        <v>0</v>
      </c>
      <c r="VHO7" s="240">
        <f>'Inbound SOS &amp; EOD'!VVU29</f>
        <v>0</v>
      </c>
      <c r="VHP7" s="240">
        <f>'Inbound SOS &amp; EOD'!VVV29</f>
        <v>0</v>
      </c>
      <c r="VHQ7" s="240">
        <f>'Inbound SOS &amp; EOD'!VVW29</f>
        <v>0</v>
      </c>
      <c r="VHR7" s="240">
        <f>'Inbound SOS &amp; EOD'!VVX29</f>
        <v>0</v>
      </c>
      <c r="VHS7" s="240">
        <f>'Inbound SOS &amp; EOD'!VVY29</f>
        <v>0</v>
      </c>
      <c r="VHT7" s="240">
        <f>'Inbound SOS &amp; EOD'!VVZ29</f>
        <v>0</v>
      </c>
      <c r="VHU7" s="240">
        <f>'Inbound SOS &amp; EOD'!VWA29</f>
        <v>0</v>
      </c>
      <c r="VHV7" s="240">
        <f>'Inbound SOS &amp; EOD'!VWB29</f>
        <v>0</v>
      </c>
      <c r="VHW7" s="240">
        <f>'Inbound SOS &amp; EOD'!VWC29</f>
        <v>0</v>
      </c>
      <c r="VHX7" s="240">
        <f>'Inbound SOS &amp; EOD'!VWD29</f>
        <v>0</v>
      </c>
      <c r="VHY7" s="240">
        <f>'Inbound SOS &amp; EOD'!VWE29</f>
        <v>0</v>
      </c>
      <c r="VHZ7" s="240">
        <f>'Inbound SOS &amp; EOD'!VWF29</f>
        <v>0</v>
      </c>
      <c r="VIA7" s="240">
        <f>'Inbound SOS &amp; EOD'!VWG29</f>
        <v>0</v>
      </c>
      <c r="VIB7" s="240">
        <f>'Inbound SOS &amp; EOD'!VWH29</f>
        <v>0</v>
      </c>
      <c r="VIC7" s="240">
        <f>'Inbound SOS &amp; EOD'!VWI29</f>
        <v>0</v>
      </c>
      <c r="VID7" s="240">
        <f>'Inbound SOS &amp; EOD'!VWJ29</f>
        <v>0</v>
      </c>
      <c r="VIE7" s="240">
        <f>'Inbound SOS &amp; EOD'!VWK29</f>
        <v>0</v>
      </c>
      <c r="VIF7" s="240">
        <f>'Inbound SOS &amp; EOD'!VWL29</f>
        <v>0</v>
      </c>
      <c r="VIG7" s="240">
        <f>'Inbound SOS &amp; EOD'!VWM29</f>
        <v>0</v>
      </c>
      <c r="VIH7" s="240">
        <f>'Inbound SOS &amp; EOD'!VWN29</f>
        <v>0</v>
      </c>
      <c r="VII7" s="240">
        <f>'Inbound SOS &amp; EOD'!VWO29</f>
        <v>0</v>
      </c>
      <c r="VIJ7" s="240">
        <f>'Inbound SOS &amp; EOD'!VWP29</f>
        <v>0</v>
      </c>
      <c r="VIK7" s="240">
        <f>'Inbound SOS &amp; EOD'!VWQ29</f>
        <v>0</v>
      </c>
      <c r="VIL7" s="240">
        <f>'Inbound SOS &amp; EOD'!VWR29</f>
        <v>0</v>
      </c>
      <c r="VIM7" s="240">
        <f>'Inbound SOS &amp; EOD'!VWS29</f>
        <v>0</v>
      </c>
      <c r="VIN7" s="240">
        <f>'Inbound SOS &amp; EOD'!VWT29</f>
        <v>0</v>
      </c>
      <c r="VIO7" s="240">
        <f>'Inbound SOS &amp; EOD'!VWU29</f>
        <v>0</v>
      </c>
      <c r="VIP7" s="240">
        <f>'Inbound SOS &amp; EOD'!VWV29</f>
        <v>0</v>
      </c>
      <c r="VIQ7" s="240">
        <f>'Inbound SOS &amp; EOD'!VWW29</f>
        <v>0</v>
      </c>
      <c r="VIR7" s="240">
        <f>'Inbound SOS &amp; EOD'!VWX29</f>
        <v>0</v>
      </c>
      <c r="VIS7" s="240">
        <f>'Inbound SOS &amp; EOD'!VWY29</f>
        <v>0</v>
      </c>
      <c r="VIT7" s="240">
        <f>'Inbound SOS &amp; EOD'!VWZ29</f>
        <v>0</v>
      </c>
      <c r="VIU7" s="240">
        <f>'Inbound SOS &amp; EOD'!VXA29</f>
        <v>0</v>
      </c>
      <c r="VIV7" s="240">
        <f>'Inbound SOS &amp; EOD'!VXB29</f>
        <v>0</v>
      </c>
      <c r="VIW7" s="240">
        <f>'Inbound SOS &amp; EOD'!VXC29</f>
        <v>0</v>
      </c>
      <c r="VIX7" s="240">
        <f>'Inbound SOS &amp; EOD'!VXD29</f>
        <v>0</v>
      </c>
      <c r="VIY7" s="240">
        <f>'Inbound SOS &amp; EOD'!VXE29</f>
        <v>0</v>
      </c>
      <c r="VIZ7" s="240">
        <f>'Inbound SOS &amp; EOD'!VXF29</f>
        <v>0</v>
      </c>
      <c r="VJA7" s="240">
        <f>'Inbound SOS &amp; EOD'!VXG29</f>
        <v>0</v>
      </c>
      <c r="VJB7" s="240">
        <f>'Inbound SOS &amp; EOD'!VXH29</f>
        <v>0</v>
      </c>
      <c r="VJC7" s="240">
        <f>'Inbound SOS &amp; EOD'!VXI29</f>
        <v>0</v>
      </c>
      <c r="VJD7" s="240">
        <f>'Inbound SOS &amp; EOD'!VXJ29</f>
        <v>0</v>
      </c>
      <c r="VJE7" s="240">
        <f>'Inbound SOS &amp; EOD'!VXK29</f>
        <v>0</v>
      </c>
      <c r="VJF7" s="240">
        <f>'Inbound SOS &amp; EOD'!VXL29</f>
        <v>0</v>
      </c>
      <c r="VJG7" s="240">
        <f>'Inbound SOS &amp; EOD'!VXM29</f>
        <v>0</v>
      </c>
      <c r="VJH7" s="240">
        <f>'Inbound SOS &amp; EOD'!VXN29</f>
        <v>0</v>
      </c>
      <c r="VJI7" s="240">
        <f>'Inbound SOS &amp; EOD'!VXO29</f>
        <v>0</v>
      </c>
      <c r="VJJ7" s="240">
        <f>'Inbound SOS &amp; EOD'!VXP29</f>
        <v>0</v>
      </c>
      <c r="VJK7" s="240">
        <f>'Inbound SOS &amp; EOD'!VXQ29</f>
        <v>0</v>
      </c>
      <c r="VJL7" s="240">
        <f>'Inbound SOS &amp; EOD'!VXR29</f>
        <v>0</v>
      </c>
      <c r="VJM7" s="240">
        <f>'Inbound SOS &amp; EOD'!VXS29</f>
        <v>0</v>
      </c>
      <c r="VJN7" s="240">
        <f>'Inbound SOS &amp; EOD'!VXT29</f>
        <v>0</v>
      </c>
      <c r="VJO7" s="240">
        <f>'Inbound SOS &amp; EOD'!VXU29</f>
        <v>0</v>
      </c>
      <c r="VJP7" s="240">
        <f>'Inbound SOS &amp; EOD'!VXV29</f>
        <v>0</v>
      </c>
      <c r="VJQ7" s="240">
        <f>'Inbound SOS &amp; EOD'!VXW29</f>
        <v>0</v>
      </c>
      <c r="VJR7" s="240">
        <f>'Inbound SOS &amp; EOD'!VXX29</f>
        <v>0</v>
      </c>
      <c r="VJS7" s="240">
        <f>'Inbound SOS &amp; EOD'!VXY29</f>
        <v>0</v>
      </c>
      <c r="VJT7" s="240">
        <f>'Inbound SOS &amp; EOD'!VXZ29</f>
        <v>0</v>
      </c>
      <c r="VJU7" s="240">
        <f>'Inbound SOS &amp; EOD'!VYA29</f>
        <v>0</v>
      </c>
      <c r="VJV7" s="240">
        <f>'Inbound SOS &amp; EOD'!VYB29</f>
        <v>0</v>
      </c>
      <c r="VJW7" s="240">
        <f>'Inbound SOS &amp; EOD'!VYC29</f>
        <v>0</v>
      </c>
      <c r="VJX7" s="240">
        <f>'Inbound SOS &amp; EOD'!VYD29</f>
        <v>0</v>
      </c>
      <c r="VJY7" s="240">
        <f>'Inbound SOS &amp; EOD'!VYE29</f>
        <v>0</v>
      </c>
      <c r="VJZ7" s="240">
        <f>'Inbound SOS &amp; EOD'!VYF29</f>
        <v>0</v>
      </c>
      <c r="VKA7" s="240">
        <f>'Inbound SOS &amp; EOD'!VYG29</f>
        <v>0</v>
      </c>
      <c r="VKB7" s="240">
        <f>'Inbound SOS &amp; EOD'!VYH29</f>
        <v>0</v>
      </c>
      <c r="VKC7" s="240">
        <f>'Inbound SOS &amp; EOD'!VYI29</f>
        <v>0</v>
      </c>
      <c r="VKD7" s="240">
        <f>'Inbound SOS &amp; EOD'!VYJ29</f>
        <v>0</v>
      </c>
      <c r="VKE7" s="240">
        <f>'Inbound SOS &amp; EOD'!VYK29</f>
        <v>0</v>
      </c>
      <c r="VKF7" s="240">
        <f>'Inbound SOS &amp; EOD'!VYL29</f>
        <v>0</v>
      </c>
      <c r="VKG7" s="240">
        <f>'Inbound SOS &amp; EOD'!VYM29</f>
        <v>0</v>
      </c>
      <c r="VKH7" s="240">
        <f>'Inbound SOS &amp; EOD'!VYN29</f>
        <v>0</v>
      </c>
      <c r="VKI7" s="240">
        <f>'Inbound SOS &amp; EOD'!VYO29</f>
        <v>0</v>
      </c>
      <c r="VKJ7" s="240">
        <f>'Inbound SOS &amp; EOD'!VYP29</f>
        <v>0</v>
      </c>
      <c r="VKK7" s="240">
        <f>'Inbound SOS &amp; EOD'!VYQ29</f>
        <v>0</v>
      </c>
      <c r="VKL7" s="240">
        <f>'Inbound SOS &amp; EOD'!VYR29</f>
        <v>0</v>
      </c>
      <c r="VKM7" s="240">
        <f>'Inbound SOS &amp; EOD'!VYS29</f>
        <v>0</v>
      </c>
      <c r="VKN7" s="240">
        <f>'Inbound SOS &amp; EOD'!VYT29</f>
        <v>0</v>
      </c>
      <c r="VKO7" s="240">
        <f>'Inbound SOS &amp; EOD'!VYU29</f>
        <v>0</v>
      </c>
      <c r="VKP7" s="240">
        <f>'Inbound SOS &amp; EOD'!VYV29</f>
        <v>0</v>
      </c>
      <c r="VKQ7" s="240">
        <f>'Inbound SOS &amp; EOD'!VYW29</f>
        <v>0</v>
      </c>
      <c r="VKR7" s="240">
        <f>'Inbound SOS &amp; EOD'!VYX29</f>
        <v>0</v>
      </c>
      <c r="VKS7" s="240">
        <f>'Inbound SOS &amp; EOD'!VYY29</f>
        <v>0</v>
      </c>
      <c r="VKT7" s="240">
        <f>'Inbound SOS &amp; EOD'!VYZ29</f>
        <v>0</v>
      </c>
      <c r="VKU7" s="240">
        <f>'Inbound SOS &amp; EOD'!VZA29</f>
        <v>0</v>
      </c>
      <c r="VKV7" s="240">
        <f>'Inbound SOS &amp; EOD'!VZB29</f>
        <v>0</v>
      </c>
      <c r="VKW7" s="240">
        <f>'Inbound SOS &amp; EOD'!VZC29</f>
        <v>0</v>
      </c>
      <c r="VKX7" s="240">
        <f>'Inbound SOS &amp; EOD'!VZD29</f>
        <v>0</v>
      </c>
      <c r="VKY7" s="240">
        <f>'Inbound SOS &amp; EOD'!VZE29</f>
        <v>0</v>
      </c>
      <c r="VKZ7" s="240">
        <f>'Inbound SOS &amp; EOD'!VZF29</f>
        <v>0</v>
      </c>
      <c r="VLA7" s="240">
        <f>'Inbound SOS &amp; EOD'!VZG29</f>
        <v>0</v>
      </c>
      <c r="VLB7" s="240">
        <f>'Inbound SOS &amp; EOD'!VZH29</f>
        <v>0</v>
      </c>
      <c r="VLC7" s="240">
        <f>'Inbound SOS &amp; EOD'!VZI29</f>
        <v>0</v>
      </c>
      <c r="VLD7" s="240">
        <f>'Inbound SOS &amp; EOD'!VZJ29</f>
        <v>0</v>
      </c>
      <c r="VLE7" s="240">
        <f>'Inbound SOS &amp; EOD'!VZK29</f>
        <v>0</v>
      </c>
      <c r="VLF7" s="240">
        <f>'Inbound SOS &amp; EOD'!VZL29</f>
        <v>0</v>
      </c>
      <c r="VLG7" s="240">
        <f>'Inbound SOS &amp; EOD'!VZM29</f>
        <v>0</v>
      </c>
      <c r="VLH7" s="240">
        <f>'Inbound SOS &amp; EOD'!VZN29</f>
        <v>0</v>
      </c>
      <c r="VLI7" s="240">
        <f>'Inbound SOS &amp; EOD'!VZO29</f>
        <v>0</v>
      </c>
      <c r="VLJ7" s="240">
        <f>'Inbound SOS &amp; EOD'!VZP29</f>
        <v>0</v>
      </c>
      <c r="VLK7" s="240">
        <f>'Inbound SOS &amp; EOD'!VZQ29</f>
        <v>0</v>
      </c>
      <c r="VLL7" s="240">
        <f>'Inbound SOS &amp; EOD'!VZR29</f>
        <v>0</v>
      </c>
      <c r="VLM7" s="240">
        <f>'Inbound SOS &amp; EOD'!VZS29</f>
        <v>0</v>
      </c>
      <c r="VLN7" s="240">
        <f>'Inbound SOS &amp; EOD'!VZT29</f>
        <v>0</v>
      </c>
      <c r="VLO7" s="240">
        <f>'Inbound SOS &amp; EOD'!VZU29</f>
        <v>0</v>
      </c>
      <c r="VLP7" s="240">
        <f>'Inbound SOS &amp; EOD'!VZV29</f>
        <v>0</v>
      </c>
      <c r="VLQ7" s="240">
        <f>'Inbound SOS &amp; EOD'!VZW29</f>
        <v>0</v>
      </c>
      <c r="VLR7" s="240">
        <f>'Inbound SOS &amp; EOD'!VZX29</f>
        <v>0</v>
      </c>
      <c r="VLS7" s="240">
        <f>'Inbound SOS &amp; EOD'!VZY29</f>
        <v>0</v>
      </c>
      <c r="VLT7" s="240">
        <f>'Inbound SOS &amp; EOD'!VZZ29</f>
        <v>0</v>
      </c>
      <c r="VLU7" s="240">
        <f>'Inbound SOS &amp; EOD'!WAA29</f>
        <v>0</v>
      </c>
      <c r="VLV7" s="240">
        <f>'Inbound SOS &amp; EOD'!WAB29</f>
        <v>0</v>
      </c>
      <c r="VLW7" s="240">
        <f>'Inbound SOS &amp; EOD'!WAC29</f>
        <v>0</v>
      </c>
      <c r="VLX7" s="240">
        <f>'Inbound SOS &amp; EOD'!WAD29</f>
        <v>0</v>
      </c>
      <c r="VLY7" s="240">
        <f>'Inbound SOS &amp; EOD'!WAE29</f>
        <v>0</v>
      </c>
      <c r="VLZ7" s="240">
        <f>'Inbound SOS &amp; EOD'!WAF29</f>
        <v>0</v>
      </c>
      <c r="VMA7" s="240">
        <f>'Inbound SOS &amp; EOD'!WAG29</f>
        <v>0</v>
      </c>
      <c r="VMB7" s="240">
        <f>'Inbound SOS &amp; EOD'!WAH29</f>
        <v>0</v>
      </c>
      <c r="VMC7" s="240">
        <f>'Inbound SOS &amp; EOD'!WAI29</f>
        <v>0</v>
      </c>
      <c r="VMD7" s="240">
        <f>'Inbound SOS &amp; EOD'!WAJ29</f>
        <v>0</v>
      </c>
      <c r="VME7" s="240">
        <f>'Inbound SOS &amp; EOD'!WAK29</f>
        <v>0</v>
      </c>
      <c r="VMF7" s="240">
        <f>'Inbound SOS &amp; EOD'!WAL29</f>
        <v>0</v>
      </c>
      <c r="VMG7" s="240">
        <f>'Inbound SOS &amp; EOD'!WAM29</f>
        <v>0</v>
      </c>
      <c r="VMH7" s="240">
        <f>'Inbound SOS &amp; EOD'!WAN29</f>
        <v>0</v>
      </c>
      <c r="VMI7" s="240">
        <f>'Inbound SOS &amp; EOD'!WAO29</f>
        <v>0</v>
      </c>
    </row>
    <row r="8" spans="1:15362" s="244" customFormat="1" ht="15.75" customHeight="1">
      <c r="A8" s="243" t="s">
        <v>5482</v>
      </c>
      <c r="B8" s="244">
        <f>'Inbound SOS &amp; EOD'!B67+'Inbound SOS &amp; EOD'!B90</f>
        <v>0</v>
      </c>
      <c r="C8" s="244">
        <f>'Inbound SOS &amp; EOD'!C67+'Inbound SOS &amp; EOD'!C90</f>
        <v>675</v>
      </c>
      <c r="D8" s="244">
        <f>'Inbound SOS &amp; EOD'!D67+'Inbound SOS &amp; EOD'!D90</f>
        <v>587</v>
      </c>
      <c r="E8" s="244">
        <f>'Inbound SOS &amp; EOD'!E67+'Inbound SOS &amp; EOD'!E90</f>
        <v>447</v>
      </c>
      <c r="F8" s="244">
        <f>'Inbound SOS &amp; EOD'!F67+'Inbound SOS &amp; EOD'!F90</f>
        <v>378</v>
      </c>
      <c r="G8" s="244">
        <f>'Inbound SOS &amp; EOD'!G67+'Inbound SOS &amp; EOD'!G90</f>
        <v>186</v>
      </c>
      <c r="H8" s="244">
        <f>'Inbound SOS &amp; EOD'!H67+'Inbound SOS &amp; EOD'!H90</f>
        <v>0</v>
      </c>
      <c r="I8" s="244">
        <f>'Inbound SOS &amp; EOD'!I67+'Inbound SOS &amp; EOD'!I90</f>
        <v>0</v>
      </c>
      <c r="J8" s="244">
        <f>'Inbound SOS &amp; EOD'!J67+'Inbound SOS &amp; EOD'!J90</f>
        <v>0</v>
      </c>
      <c r="K8" s="244">
        <f>'Inbound SOS &amp; EOD'!K67+'Inbound SOS &amp; EOD'!K90</f>
        <v>537</v>
      </c>
      <c r="L8" s="244">
        <f>'Inbound SOS &amp; EOD'!L67+'Inbound SOS &amp; EOD'!L90</f>
        <v>0</v>
      </c>
      <c r="M8" s="244">
        <f>'Inbound SOS &amp; EOD'!M67+'Inbound SOS &amp; EOD'!M90</f>
        <v>302</v>
      </c>
      <c r="N8" s="244">
        <f>'Inbound SOS &amp; EOD'!N67+'Inbound SOS &amp; EOD'!N90</f>
        <v>156</v>
      </c>
      <c r="O8" s="244">
        <f>'Inbound SOS &amp; EOD'!O67+'Inbound SOS &amp; EOD'!O90</f>
        <v>0</v>
      </c>
      <c r="P8" s="244">
        <f>'Inbound SOS &amp; EOD'!P67+'Inbound SOS &amp; EOD'!P90</f>
        <v>0</v>
      </c>
      <c r="Q8" s="244">
        <f>'Inbound SOS &amp; EOD'!Q67+'Inbound SOS &amp; EOD'!Q90</f>
        <v>172</v>
      </c>
      <c r="R8" s="244">
        <f>'Inbound SOS &amp; EOD'!R67+'Inbound SOS &amp; EOD'!R90</f>
        <v>422</v>
      </c>
      <c r="S8" s="244">
        <f>'Inbound SOS &amp; EOD'!S67+'Inbound SOS &amp; EOD'!S90</f>
        <v>385</v>
      </c>
      <c r="T8" s="244">
        <f>'Inbound SOS &amp; EOD'!T67+'Inbound SOS &amp; EOD'!T90</f>
        <v>0</v>
      </c>
      <c r="U8" s="244">
        <f>'Inbound SOS &amp; EOD'!U67+'Inbound SOS &amp; EOD'!U90</f>
        <v>0</v>
      </c>
      <c r="V8" s="244">
        <f>'Inbound SOS &amp; EOD'!V67+'Inbound SOS &amp; EOD'!V90</f>
        <v>0</v>
      </c>
      <c r="W8" s="244">
        <f>'Inbound SOS &amp; EOD'!W67+'Inbound SOS &amp; EOD'!W90</f>
        <v>0</v>
      </c>
      <c r="X8" s="244">
        <f>'Inbound SOS &amp; EOD'!X67+'Inbound SOS &amp; EOD'!X90</f>
        <v>506</v>
      </c>
      <c r="Y8" s="244">
        <f>'Inbound SOS &amp; EOD'!Y67+'Inbound SOS &amp; EOD'!Y90</f>
        <v>260</v>
      </c>
      <c r="Z8" s="244">
        <f>'Inbound SOS &amp; EOD'!Z67+'Inbound SOS &amp; EOD'!Z90</f>
        <v>174</v>
      </c>
      <c r="AA8" s="244">
        <f>'Inbound SOS &amp; EOD'!AA67+'Inbound SOS &amp; EOD'!AA90</f>
        <v>0</v>
      </c>
      <c r="AB8" s="244">
        <f>'Inbound SOS &amp; EOD'!AB67+'Inbound SOS &amp; EOD'!AB90</f>
        <v>334</v>
      </c>
      <c r="AC8" s="244">
        <f>'Inbound SOS &amp; EOD'!AC67+'Inbound SOS &amp; EOD'!AC90</f>
        <v>0</v>
      </c>
      <c r="AD8" s="244">
        <f>'Inbound SOS &amp; EOD'!AD67+'Inbound SOS &amp; EOD'!AD90</f>
        <v>0</v>
      </c>
      <c r="AE8" s="244">
        <f>'Inbound SOS &amp; EOD'!AE67+'Inbound SOS &amp; EOD'!AE90</f>
        <v>423</v>
      </c>
      <c r="AF8" s="244">
        <f>'Inbound SOS &amp; EOD'!AF67+'Inbound SOS &amp; EOD'!AF90</f>
        <v>93</v>
      </c>
      <c r="AG8" s="244">
        <f>'Inbound SOS &amp; EOD'!AG67+'Inbound SOS &amp; EOD'!AG90</f>
        <v>423</v>
      </c>
      <c r="AH8" s="244">
        <f>'Inbound SOS &amp; EOD'!AH67+'Inbound SOS &amp; EOD'!AH90</f>
        <v>81</v>
      </c>
      <c r="AI8" s="244">
        <f>'Inbound SOS &amp; EOD'!AI67+'Inbound SOS &amp; EOD'!AI90</f>
        <v>199</v>
      </c>
      <c r="AJ8" s="244">
        <f>'Inbound SOS &amp; EOD'!AJ67+'Inbound SOS &amp; EOD'!AJ90</f>
        <v>0</v>
      </c>
      <c r="AK8" s="244">
        <f>'Inbound SOS &amp; EOD'!AK67+'Inbound SOS &amp; EOD'!AK90</f>
        <v>0</v>
      </c>
      <c r="AL8" s="244">
        <f>'Inbound SOS &amp; EOD'!AL67+'Inbound SOS &amp; EOD'!AL90</f>
        <v>85</v>
      </c>
      <c r="AM8" s="244">
        <f>'Inbound SOS &amp; EOD'!AM67+'Inbound SOS &amp; EOD'!AM90</f>
        <v>583</v>
      </c>
      <c r="AN8" s="244">
        <f>'Inbound SOS &amp; EOD'!AN67+'Inbound SOS &amp; EOD'!AN90</f>
        <v>99</v>
      </c>
      <c r="AO8" s="244">
        <f>'Inbound SOS &amp; EOD'!AO67+'Inbound SOS &amp; EOD'!AO90</f>
        <v>222</v>
      </c>
      <c r="AP8" s="244">
        <f>'Inbound SOS &amp; EOD'!AP67+'Inbound SOS &amp; EOD'!AP90</f>
        <v>81</v>
      </c>
      <c r="AQ8" s="244">
        <f>'Inbound SOS &amp; EOD'!AQ67+'Inbound SOS &amp; EOD'!AQ90</f>
        <v>0</v>
      </c>
      <c r="AR8" s="244">
        <f>'Inbound SOS &amp; EOD'!AR67+'Inbound SOS &amp; EOD'!AR90</f>
        <v>0</v>
      </c>
      <c r="AS8" s="244">
        <f>'Inbound SOS &amp; EOD'!AS67+'Inbound SOS &amp; EOD'!AS90</f>
        <v>395</v>
      </c>
      <c r="AT8" s="244">
        <f>'Inbound SOS &amp; EOD'!AT67+'Inbound SOS &amp; EOD'!AT90</f>
        <v>494</v>
      </c>
      <c r="AU8" s="244">
        <f>'Inbound SOS &amp; EOD'!AU67+'Inbound SOS &amp; EOD'!AU90</f>
        <v>67</v>
      </c>
      <c r="AV8" s="244">
        <f>'Inbound SOS &amp; EOD'!AV67+'Inbound SOS &amp; EOD'!AV90</f>
        <v>376</v>
      </c>
      <c r="AW8" s="244">
        <f>'Inbound SOS &amp; EOD'!AW67+'Inbound SOS &amp; EOD'!AW90</f>
        <v>80</v>
      </c>
      <c r="AX8" s="244">
        <f>'Inbound SOS &amp; EOD'!AX67+'Inbound SOS &amp; EOD'!AX90</f>
        <v>0</v>
      </c>
      <c r="AY8" s="244">
        <f>'Inbound SOS &amp; EOD'!AY67+'Inbound SOS &amp; EOD'!AY90</f>
        <v>0</v>
      </c>
      <c r="AZ8" s="244">
        <f>'Inbound SOS &amp; EOD'!AZ67+'Inbound SOS &amp; EOD'!AZ90</f>
        <v>387</v>
      </c>
      <c r="BA8" s="244">
        <f>'Inbound SOS &amp; EOD'!BA67+'Inbound SOS &amp; EOD'!BA90</f>
        <v>159</v>
      </c>
      <c r="BB8" s="244">
        <f>'Inbound SOS &amp; EOD'!BB67+'Inbound SOS &amp; EOD'!BB90</f>
        <v>0</v>
      </c>
      <c r="BC8" s="244">
        <f>'Inbound SOS &amp; EOD'!BC67+'Inbound SOS &amp; EOD'!BC90</f>
        <v>582</v>
      </c>
      <c r="BD8" s="244">
        <f>'Inbound SOS &amp; EOD'!BD67+'Inbound SOS &amp; EOD'!BD90</f>
        <v>0</v>
      </c>
      <c r="BE8" s="244">
        <f>'Inbound SOS &amp; EOD'!BE67+'Inbound SOS &amp; EOD'!BE90</f>
        <v>0</v>
      </c>
      <c r="BF8" s="244">
        <f>'Inbound SOS &amp; EOD'!BF67+'Inbound SOS &amp; EOD'!BF90</f>
        <v>0</v>
      </c>
      <c r="BG8" s="244">
        <v>578</v>
      </c>
      <c r="BH8" s="244">
        <f>'Inbound SOS &amp; EOD'!BH67+'Inbound SOS &amp; EOD'!BH90</f>
        <v>0</v>
      </c>
      <c r="BI8" s="244">
        <f>'Inbound SOS &amp; EOD'!BI67+'Inbound SOS &amp; EOD'!BI90</f>
        <v>635</v>
      </c>
      <c r="BJ8" s="244">
        <v>68</v>
      </c>
      <c r="BK8" s="244">
        <f>'Inbound SOS &amp; EOD'!BK67+'Inbound SOS &amp; EOD'!BK90</f>
        <v>741</v>
      </c>
      <c r="BL8" s="244">
        <f>'Inbound SOS &amp; EOD'!BL67+'Inbound SOS &amp; EOD'!BL90</f>
        <v>0</v>
      </c>
      <c r="BM8" s="244">
        <f>'Inbound SOS &amp; EOD'!BM67+'Inbound SOS &amp; EOD'!BM90</f>
        <v>0</v>
      </c>
      <c r="BN8" s="244">
        <f>'Inbound SOS &amp; EOD'!BN67+'Inbound SOS &amp; EOD'!BN90</f>
        <v>300</v>
      </c>
      <c r="BO8" s="244">
        <f>'Inbound SOS &amp; EOD'!BO67+'Inbound SOS &amp; EOD'!BO90</f>
        <v>94</v>
      </c>
      <c r="BP8" s="244">
        <f>'Inbound SOS &amp; EOD'!BP67+'Inbound SOS &amp; EOD'!BP90</f>
        <v>0</v>
      </c>
      <c r="BQ8" s="244">
        <f>'Inbound SOS &amp; EOD'!BQ67+'Inbound SOS &amp; EOD'!BQ90</f>
        <v>0</v>
      </c>
      <c r="BR8" s="244">
        <f>'Inbound SOS &amp; EOD'!BR67+'Inbound SOS &amp; EOD'!BR90</f>
        <v>686</v>
      </c>
      <c r="BS8" s="244">
        <f>'Inbound SOS &amp; EOD'!BS67+'Inbound SOS &amp; EOD'!BS90</f>
        <v>0</v>
      </c>
      <c r="BT8" s="244">
        <f>'Inbound SOS &amp; EOD'!BT67+'Inbound SOS &amp; EOD'!BT90</f>
        <v>0</v>
      </c>
      <c r="BU8" s="244">
        <f>'Inbound SOS &amp; EOD'!BU67+'Inbound SOS &amp; EOD'!BU90</f>
        <v>0</v>
      </c>
      <c r="BV8" s="244">
        <f>'Inbound SOS &amp; EOD'!BV67+'Inbound SOS &amp; EOD'!BV90</f>
        <v>0</v>
      </c>
      <c r="BW8" s="244">
        <f>'Inbound SOS &amp; EOD'!BW67+'Inbound SOS &amp; EOD'!BW90</f>
        <v>0</v>
      </c>
      <c r="BX8" s="244">
        <f>'Inbound SOS &amp; EOD'!BX67+'Inbound SOS &amp; EOD'!BX90</f>
        <v>90</v>
      </c>
      <c r="BY8" s="244">
        <f>'Inbound SOS &amp; EOD'!BY67+'Inbound SOS &amp; EOD'!BY90</f>
        <v>412</v>
      </c>
      <c r="BZ8" s="244">
        <f>'Inbound SOS &amp; EOD'!BZ67+'Inbound SOS &amp; EOD'!BZ90</f>
        <v>0</v>
      </c>
      <c r="CA8" s="244">
        <f>'Inbound SOS &amp; EOD'!CA67+'Inbound SOS &amp; EOD'!CA90</f>
        <v>0</v>
      </c>
      <c r="CB8" s="244">
        <f>'Inbound SOS &amp; EOD'!CB67+'Inbound SOS &amp; EOD'!CB90</f>
        <v>164</v>
      </c>
      <c r="CC8" s="244">
        <f>'Inbound SOS &amp; EOD'!CC67+'Inbound SOS &amp; EOD'!CC90</f>
        <v>0</v>
      </c>
      <c r="CD8" s="244">
        <f>'Inbound SOS &amp; EOD'!CD67+'Inbound SOS &amp; EOD'!CD90</f>
        <v>658</v>
      </c>
      <c r="CE8" s="244">
        <f>'Inbound SOS &amp; EOD'!CE67+'Inbound SOS &amp; EOD'!CE90</f>
        <v>75</v>
      </c>
      <c r="CF8" s="244">
        <f>'Inbound SOS &amp; EOD'!CF67+'Inbound SOS &amp; EOD'!CF90</f>
        <v>0</v>
      </c>
      <c r="CG8" s="244">
        <f>'Inbound SOS &amp; EOD'!CG67+'Inbound SOS &amp; EOD'!CG90</f>
        <v>0</v>
      </c>
      <c r="CH8" s="244">
        <f>'Inbound SOS &amp; EOD'!CH67+'Inbound SOS &amp; EOD'!CH90</f>
        <v>0</v>
      </c>
      <c r="CI8" s="244">
        <f>'Inbound SOS &amp; EOD'!CI67+'Inbound SOS &amp; EOD'!CI90</f>
        <v>420</v>
      </c>
      <c r="CJ8" s="244">
        <f>'Inbound SOS &amp; EOD'!CJ67+'Inbound SOS &amp; EOD'!CJ90</f>
        <v>0</v>
      </c>
      <c r="CK8" s="244">
        <f>'Inbound SOS &amp; EOD'!CK67+'Inbound SOS &amp; EOD'!CK90</f>
        <v>0</v>
      </c>
      <c r="CL8" s="244">
        <f>'Inbound SOS &amp; EOD'!CL67+'Inbound SOS &amp; EOD'!CL90</f>
        <v>114</v>
      </c>
      <c r="CM8" s="244">
        <f>'Inbound SOS &amp; EOD'!CM67+'Inbound SOS &amp; EOD'!CM90</f>
        <v>75</v>
      </c>
      <c r="CN8" s="244">
        <f>'Inbound SOS &amp; EOD'!CN67+'Inbound SOS &amp; EOD'!CN90</f>
        <v>0</v>
      </c>
      <c r="CO8" s="244">
        <f>'Inbound SOS &amp; EOD'!CO67+'Inbound SOS &amp; EOD'!CO90</f>
        <v>0</v>
      </c>
      <c r="CP8" s="244">
        <f>'Inbound SOS &amp; EOD'!CP67+'Inbound SOS &amp; EOD'!CP90</f>
        <v>326</v>
      </c>
      <c r="CQ8" s="244">
        <f>'Inbound SOS &amp; EOD'!CQ67+'Inbound SOS &amp; EOD'!CQ90</f>
        <v>0</v>
      </c>
      <c r="CR8" s="244">
        <f>'Inbound SOS &amp; EOD'!CR67+'Inbound SOS &amp; EOD'!CR90</f>
        <v>0</v>
      </c>
      <c r="CS8" s="244">
        <f>'Inbound SOS &amp; EOD'!CS67+'Inbound SOS &amp; EOD'!CS90</f>
        <v>0</v>
      </c>
      <c r="CT8" s="244">
        <f>'Inbound SOS &amp; EOD'!CT67+'Inbound SOS &amp; EOD'!CT90</f>
        <v>492</v>
      </c>
      <c r="CU8" s="244">
        <f>'Inbound SOS &amp; EOD'!CU67+'Inbound SOS &amp; EOD'!CU90</f>
        <v>0</v>
      </c>
      <c r="CV8" s="244">
        <f>'Inbound SOS &amp; EOD'!CV67+'Inbound SOS &amp; EOD'!CV90</f>
        <v>0</v>
      </c>
      <c r="CW8" s="244">
        <f>'Inbound SOS &amp; EOD'!CW67+'Inbound SOS &amp; EOD'!CW90</f>
        <v>79</v>
      </c>
      <c r="CX8" s="244">
        <f>'Inbound SOS &amp; EOD'!CX67+'Inbound SOS &amp; EOD'!CX90</f>
        <v>0</v>
      </c>
      <c r="CY8" s="244">
        <f>'Inbound SOS &amp; EOD'!CY67+'Inbound SOS &amp; EOD'!CY90</f>
        <v>0</v>
      </c>
      <c r="CZ8" s="244">
        <f>'Inbound SOS &amp; EOD'!CZ67+'Inbound SOS &amp; EOD'!CZ90</f>
        <v>350</v>
      </c>
      <c r="DA8" s="244">
        <f>'Inbound SOS &amp; EOD'!DA67+'Inbound SOS &amp; EOD'!DA90</f>
        <v>79</v>
      </c>
      <c r="DB8" s="244">
        <f>'Inbound SOS &amp; EOD'!DB67+'Inbound SOS &amp; EOD'!DB90</f>
        <v>0</v>
      </c>
      <c r="DC8" s="244">
        <f>'Inbound SOS &amp; EOD'!DC67+'Inbound SOS &amp; EOD'!DC90</f>
        <v>0</v>
      </c>
      <c r="DD8" s="244">
        <f>'Inbound SOS &amp; EOD'!DD67+'Inbound SOS &amp; EOD'!DD90</f>
        <v>89</v>
      </c>
      <c r="DE8" s="244">
        <f>'Inbound SOS &amp; EOD'!DE67+'Inbound SOS &amp; EOD'!DE90</f>
        <v>897</v>
      </c>
      <c r="DF8" s="244">
        <f>'Inbound SOS &amp; EOD'!DF67+'Inbound SOS &amp; EOD'!DF90</f>
        <v>660</v>
      </c>
      <c r="DG8" s="244">
        <f>'Inbound SOS &amp; EOD'!DG67+'Inbound SOS &amp; EOD'!DG90</f>
        <v>98</v>
      </c>
      <c r="DH8" s="244">
        <f>'Inbound SOS &amp; EOD'!DH67+'Inbound SOS &amp; EOD'!DH90</f>
        <v>0</v>
      </c>
      <c r="DI8" s="244">
        <f>'Inbound SOS &amp; EOD'!DI67+'Inbound SOS &amp; EOD'!DI90</f>
        <v>0</v>
      </c>
      <c r="DJ8" s="244">
        <f>'Inbound SOS &amp; EOD'!DJ67+'Inbound SOS &amp; EOD'!DJ90</f>
        <v>0</v>
      </c>
      <c r="DK8" s="244">
        <f>'Inbound SOS &amp; EOD'!DK67+'Inbound SOS &amp; EOD'!DK90</f>
        <v>693</v>
      </c>
      <c r="DL8" s="244">
        <f>'Inbound SOS &amp; EOD'!DL67+'Inbound SOS &amp; EOD'!DL90</f>
        <v>200</v>
      </c>
      <c r="DM8" s="244">
        <f>'Inbound SOS &amp; EOD'!DM67+'Inbound SOS &amp; EOD'!DM90</f>
        <v>99</v>
      </c>
      <c r="DN8" s="244">
        <f>'Inbound SOS &amp; EOD'!DN67+'Inbound SOS &amp; EOD'!DN90</f>
        <v>0</v>
      </c>
      <c r="DO8" s="244">
        <f>'Inbound SOS &amp; EOD'!DO67+'Inbound SOS &amp; EOD'!DO90</f>
        <v>99</v>
      </c>
      <c r="DP8" s="244">
        <f>'Inbound SOS &amp; EOD'!DP67+'Inbound SOS &amp; EOD'!DP90</f>
        <v>0</v>
      </c>
      <c r="DQ8" s="244">
        <f>'Inbound SOS &amp; EOD'!DQ67+'Inbound SOS &amp; EOD'!DQ90</f>
        <v>0</v>
      </c>
      <c r="DR8" s="244">
        <f>'Inbound SOS &amp; EOD'!DR67+'Inbound SOS &amp; EOD'!DR90</f>
        <v>389</v>
      </c>
      <c r="DS8" s="244">
        <f>'Inbound SOS &amp; EOD'!DS67+'Inbound SOS &amp; EOD'!DS90</f>
        <v>0</v>
      </c>
      <c r="DT8" s="244">
        <f>'Inbound SOS &amp; EOD'!DT67+'Inbound SOS &amp; EOD'!DT90</f>
        <v>195</v>
      </c>
      <c r="DU8" s="244">
        <f>'Inbound SOS &amp; EOD'!DU67+'Inbound SOS &amp; EOD'!DU90</f>
        <v>496</v>
      </c>
      <c r="DV8" s="244">
        <f>'Inbound SOS &amp; EOD'!DV67+'Inbound SOS &amp; EOD'!DV90</f>
        <v>79</v>
      </c>
      <c r="DW8" s="244">
        <f>'Inbound SOS &amp; EOD'!DW67+'Inbound SOS &amp; EOD'!DW90</f>
        <v>0</v>
      </c>
      <c r="DX8" s="244">
        <f>'Inbound SOS &amp; EOD'!DX67+'Inbound SOS &amp; EOD'!DX90</f>
        <v>0</v>
      </c>
      <c r="DY8" s="244">
        <f>'Inbound SOS &amp; EOD'!DY67+'Inbound SOS &amp; EOD'!DY90</f>
        <v>0</v>
      </c>
      <c r="DZ8" s="244">
        <f>'Inbound SOS &amp; EOD'!DZ67+'Inbound SOS &amp; EOD'!DZ90</f>
        <v>0</v>
      </c>
      <c r="EA8" s="244">
        <f>'Inbound SOS &amp; EOD'!EA67+'Inbound SOS &amp; EOD'!EA90</f>
        <v>715</v>
      </c>
      <c r="EB8" s="244">
        <f>'Inbound SOS &amp; EOD'!EB67+'Inbound SOS &amp; EOD'!EB90</f>
        <v>0</v>
      </c>
      <c r="EC8" s="244">
        <f>'Inbound SOS &amp; EOD'!EC67+'Inbound SOS &amp; EOD'!EC90</f>
        <v>77</v>
      </c>
      <c r="ED8" s="244">
        <f>'Inbound SOS &amp; EOD'!ED67+'Inbound SOS &amp; EOD'!ED90</f>
        <v>0</v>
      </c>
      <c r="EE8" s="244">
        <f>'Inbound SOS &amp; EOD'!EE67+'Inbound SOS &amp; EOD'!EE90</f>
        <v>0</v>
      </c>
      <c r="EF8" s="244">
        <f>'Inbound SOS &amp; EOD'!EF67+'Inbound SOS &amp; EOD'!EF90</f>
        <v>633</v>
      </c>
      <c r="EG8" s="244">
        <f>'Inbound SOS &amp; EOD'!EG67+'Inbound SOS &amp; EOD'!EG90</f>
        <v>0</v>
      </c>
      <c r="EH8" s="244">
        <f>'Inbound SOS &amp; EOD'!EH67+'Inbound SOS &amp; EOD'!EH90</f>
        <v>0</v>
      </c>
      <c r="EI8" s="244">
        <f>'Inbound SOS &amp; EOD'!EI67+'Inbound SOS &amp; EOD'!EI90</f>
        <v>0</v>
      </c>
      <c r="EJ8" s="244">
        <f>'Inbound SOS &amp; EOD'!EJ67+'Inbound SOS &amp; EOD'!EJ90</f>
        <v>0</v>
      </c>
      <c r="EK8" s="244">
        <f>'Inbound SOS &amp; EOD'!EK67+'Inbound SOS &amp; EOD'!EK90</f>
        <v>0</v>
      </c>
      <c r="EL8" s="244">
        <f>'Inbound SOS &amp; EOD'!EL67+'Inbound SOS &amp; EOD'!EL90</f>
        <v>0</v>
      </c>
      <c r="EM8" s="244">
        <f>'Inbound SOS &amp; EOD'!EM67+'Inbound SOS &amp; EOD'!EM90</f>
        <v>0</v>
      </c>
      <c r="EN8" s="244">
        <f>'Inbound SOS &amp; EOD'!EN67+'Inbound SOS &amp; EOD'!EN90</f>
        <v>0</v>
      </c>
      <c r="EO8" s="244">
        <f>'Inbound SOS &amp; EOD'!EO67+'Inbound SOS &amp; EOD'!EO90</f>
        <v>0</v>
      </c>
      <c r="EP8" s="244">
        <f>'Inbound SOS &amp; EOD'!EP67+'Inbound SOS &amp; EOD'!EP90</f>
        <v>0</v>
      </c>
      <c r="EQ8" s="244">
        <f>'Inbound SOS &amp; EOD'!EQ67+'Inbound SOS &amp; EOD'!EQ90</f>
        <v>0</v>
      </c>
      <c r="ER8" s="244">
        <f>'Inbound SOS &amp; EOD'!ER67+'Inbound SOS &amp; EOD'!ER90</f>
        <v>0</v>
      </c>
      <c r="ES8" s="244">
        <f>'Inbound SOS &amp; EOD'!ES67+'Inbound SOS &amp; EOD'!ES90</f>
        <v>0</v>
      </c>
      <c r="ET8" s="244">
        <f>'Inbound SOS &amp; EOD'!ET67+'Inbound SOS &amp; EOD'!ET90</f>
        <v>0</v>
      </c>
      <c r="EU8" s="244">
        <f>'Inbound SOS &amp; EOD'!EU67+'Inbound SOS &amp; EOD'!EU90</f>
        <v>0</v>
      </c>
      <c r="EV8" s="244">
        <f>'Inbound SOS &amp; EOD'!EV67+'Inbound SOS &amp; EOD'!EV90</f>
        <v>0</v>
      </c>
      <c r="EW8" s="244">
        <f>'Inbound SOS &amp; EOD'!EW67+'Inbound SOS &amp; EOD'!EW90</f>
        <v>0</v>
      </c>
      <c r="EX8" s="244">
        <f>'Inbound SOS &amp; EOD'!EX67+'Inbound SOS &amp; EOD'!EX90</f>
        <v>0</v>
      </c>
      <c r="EY8" s="244">
        <f>'Inbound SOS &amp; EOD'!EY67+'Inbound SOS &amp; EOD'!EY90</f>
        <v>0</v>
      </c>
      <c r="EZ8" s="244">
        <f>'Inbound SOS &amp; EOD'!EZ67+'Inbound SOS &amp; EOD'!EZ90</f>
        <v>0</v>
      </c>
      <c r="FA8" s="244">
        <f>'Inbound SOS &amp; EOD'!FA67+'Inbound SOS &amp; EOD'!FA90</f>
        <v>0</v>
      </c>
      <c r="FB8" s="244">
        <f>'Inbound SOS &amp; EOD'!FB67+'Inbound SOS &amp; EOD'!FB90</f>
        <v>0</v>
      </c>
      <c r="FC8" s="244">
        <f>'Inbound SOS &amp; EOD'!FC67+'Inbound SOS &amp; EOD'!FC90</f>
        <v>0</v>
      </c>
      <c r="FD8" s="244">
        <f>'Inbound SOS &amp; EOD'!FD67+'Inbound SOS &amp; EOD'!FD90</f>
        <v>0</v>
      </c>
      <c r="FE8" s="244">
        <f>'Inbound SOS &amp; EOD'!FE67+'Inbound SOS &amp; EOD'!FE90</f>
        <v>0</v>
      </c>
      <c r="FF8" s="244">
        <f>'Inbound SOS &amp; EOD'!FF67+'Inbound SOS &amp; EOD'!FF90</f>
        <v>0</v>
      </c>
      <c r="FG8" s="244">
        <f>'Inbound SOS &amp; EOD'!FG67+'Inbound SOS &amp; EOD'!FG90</f>
        <v>0</v>
      </c>
      <c r="FH8" s="244">
        <f>'Inbound SOS &amp; EOD'!FH67+'Inbound SOS &amp; EOD'!FH90</f>
        <v>0</v>
      </c>
      <c r="FI8" s="244">
        <f>'Inbound SOS &amp; EOD'!FI67+'Inbound SOS &amp; EOD'!FI90</f>
        <v>0</v>
      </c>
      <c r="FJ8" s="244">
        <f>'Inbound SOS &amp; EOD'!FJ67+'Inbound SOS &amp; EOD'!FJ90</f>
        <v>0</v>
      </c>
      <c r="FK8" s="244">
        <f>'Inbound SOS &amp; EOD'!FK67+'Inbound SOS &amp; EOD'!FK90</f>
        <v>0</v>
      </c>
      <c r="FL8" s="244">
        <f>'Inbound SOS &amp; EOD'!FL67+'Inbound SOS &amp; EOD'!FL90</f>
        <v>0</v>
      </c>
      <c r="FM8" s="244">
        <f>'Inbound SOS &amp; EOD'!FM67+'Inbound SOS &amp; EOD'!FM90</f>
        <v>0</v>
      </c>
      <c r="FN8" s="244">
        <f>'Inbound SOS &amp; EOD'!FN67+'Inbound SOS &amp; EOD'!FN90</f>
        <v>0</v>
      </c>
      <c r="FO8" s="244">
        <f>'Inbound SOS &amp; EOD'!FO67+'Inbound SOS &amp; EOD'!FO90</f>
        <v>0</v>
      </c>
      <c r="FP8" s="244">
        <f>'Inbound SOS &amp; EOD'!FP67+'Inbound SOS &amp; EOD'!FP90</f>
        <v>0</v>
      </c>
      <c r="FQ8" s="244">
        <f>'Inbound SOS &amp; EOD'!FQ67+'Inbound SOS &amp; EOD'!FQ90</f>
        <v>0</v>
      </c>
      <c r="FR8" s="244">
        <f>'Inbound SOS &amp; EOD'!FR67+'Inbound SOS &amp; EOD'!FR90</f>
        <v>0</v>
      </c>
      <c r="FS8" s="244">
        <f>'Inbound SOS &amp; EOD'!FS67+'Inbound SOS &amp; EOD'!FS90</f>
        <v>0</v>
      </c>
      <c r="FT8" s="244">
        <f>'Inbound SOS &amp; EOD'!FT67+'Inbound SOS &amp; EOD'!FT90</f>
        <v>0</v>
      </c>
      <c r="FU8" s="244">
        <f>'Inbound SOS &amp; EOD'!FU67+'Inbound SOS &amp; EOD'!FU90</f>
        <v>0</v>
      </c>
      <c r="FV8" s="244">
        <f>'Inbound SOS &amp; EOD'!FV67+'Inbound SOS &amp; EOD'!FV90</f>
        <v>0</v>
      </c>
      <c r="FW8" s="244">
        <f>'Inbound SOS &amp; EOD'!FW67+'Inbound SOS &amp; EOD'!FW90</f>
        <v>0</v>
      </c>
      <c r="FX8" s="244">
        <f>'Inbound SOS &amp; EOD'!FX67+'Inbound SOS &amp; EOD'!FX90</f>
        <v>0</v>
      </c>
      <c r="FY8" s="244">
        <f>'Inbound SOS &amp; EOD'!FY67+'Inbound SOS &amp; EOD'!FY90</f>
        <v>0</v>
      </c>
      <c r="FZ8" s="244">
        <f>'Inbound SOS &amp; EOD'!FZ67+'Inbound SOS &amp; EOD'!FZ90</f>
        <v>0</v>
      </c>
      <c r="GA8" s="244">
        <f>'Inbound SOS &amp; EOD'!GA67+'Inbound SOS &amp; EOD'!GA90</f>
        <v>0</v>
      </c>
      <c r="GB8" s="244">
        <f>'Inbound SOS &amp; EOD'!GB67+'Inbound SOS &amp; EOD'!GB90</f>
        <v>0</v>
      </c>
      <c r="GC8" s="244">
        <f>'Inbound SOS &amp; EOD'!GC67+'Inbound SOS &amp; EOD'!GC90</f>
        <v>0</v>
      </c>
      <c r="GD8" s="244">
        <f>'Inbound SOS &amp; EOD'!GD67+'Inbound SOS &amp; EOD'!GD90</f>
        <v>0</v>
      </c>
      <c r="GE8" s="244">
        <f>'Inbound SOS &amp; EOD'!GE67+'Inbound SOS &amp; EOD'!GE90</f>
        <v>0</v>
      </c>
      <c r="GF8" s="244">
        <f>'Inbound SOS &amp; EOD'!GF67+'Inbound SOS &amp; EOD'!GF90</f>
        <v>0</v>
      </c>
      <c r="GG8" s="244">
        <f>'Inbound SOS &amp; EOD'!GG67+'Inbound SOS &amp; EOD'!GG90</f>
        <v>0</v>
      </c>
      <c r="GH8" s="244">
        <f>'Inbound SOS &amp; EOD'!GH67+'Inbound SOS &amp; EOD'!GH90</f>
        <v>0</v>
      </c>
      <c r="GI8" s="244">
        <f>'Inbound SOS &amp; EOD'!GI67+'Inbound SOS &amp; EOD'!GI90</f>
        <v>0</v>
      </c>
      <c r="GJ8" s="244">
        <f>'Inbound SOS &amp; EOD'!GJ67+'Inbound SOS &amp; EOD'!GJ90</f>
        <v>0</v>
      </c>
      <c r="GK8" s="244">
        <f>'Inbound SOS &amp; EOD'!GK67+'Inbound SOS &amp; EOD'!GK90</f>
        <v>0</v>
      </c>
      <c r="GL8" s="244">
        <f>'Inbound SOS &amp; EOD'!GL67+'Inbound SOS &amp; EOD'!GL90</f>
        <v>0</v>
      </c>
      <c r="GM8" s="244">
        <f>'Inbound SOS &amp; EOD'!GM67+'Inbound SOS &amp; EOD'!GM90</f>
        <v>0</v>
      </c>
      <c r="GN8" s="244">
        <f>'Inbound SOS &amp; EOD'!GN67+'Inbound SOS &amp; EOD'!GN90</f>
        <v>0</v>
      </c>
      <c r="GO8" s="244">
        <f>'Inbound SOS &amp; EOD'!GO67+'Inbound SOS &amp; EOD'!GO90</f>
        <v>0</v>
      </c>
      <c r="GP8" s="244">
        <f>'Inbound SOS &amp; EOD'!GP67+'Inbound SOS &amp; EOD'!GP90</f>
        <v>0</v>
      </c>
      <c r="GQ8" s="244">
        <f>'Inbound SOS &amp; EOD'!GQ67+'Inbound SOS &amp; EOD'!GQ90</f>
        <v>0</v>
      </c>
      <c r="GR8" s="244">
        <f>'Inbound SOS &amp; EOD'!GR67+'Inbound SOS &amp; EOD'!GR90</f>
        <v>0</v>
      </c>
      <c r="GS8" s="244">
        <f>'Inbound SOS &amp; EOD'!GS67+'Inbound SOS &amp; EOD'!GS90</f>
        <v>0</v>
      </c>
      <c r="GT8" s="244">
        <f>'Inbound SOS &amp; EOD'!GT67+'Inbound SOS &amp; EOD'!GT90</f>
        <v>0</v>
      </c>
      <c r="GU8" s="244">
        <f>'Inbound SOS &amp; EOD'!GU67+'Inbound SOS &amp; EOD'!GU90</f>
        <v>0</v>
      </c>
      <c r="GV8" s="244">
        <f>'Inbound SOS &amp; EOD'!GV67+'Inbound SOS &amp; EOD'!GV90</f>
        <v>0</v>
      </c>
      <c r="GW8" s="244">
        <f>'Inbound SOS &amp; EOD'!GW67+'Inbound SOS &amp; EOD'!GW90</f>
        <v>0</v>
      </c>
      <c r="GX8" s="244">
        <f>'Inbound SOS &amp; EOD'!GX67+'Inbound SOS &amp; EOD'!GX90</f>
        <v>0</v>
      </c>
      <c r="GY8" s="244">
        <f>'Inbound SOS &amp; EOD'!GY67+'Inbound SOS &amp; EOD'!GY90</f>
        <v>0</v>
      </c>
      <c r="GZ8" s="244">
        <f>'Inbound SOS &amp; EOD'!GZ67+'Inbound SOS &amp; EOD'!GZ90</f>
        <v>0</v>
      </c>
      <c r="HA8" s="244">
        <f>'Inbound SOS &amp; EOD'!HA67+'Inbound SOS &amp; EOD'!HA90</f>
        <v>0</v>
      </c>
      <c r="HB8" s="244">
        <f>'Inbound SOS &amp; EOD'!HB67+'Inbound SOS &amp; EOD'!HB90</f>
        <v>0</v>
      </c>
      <c r="HC8" s="244">
        <f>'Inbound SOS &amp; EOD'!HC67+'Inbound SOS &amp; EOD'!HC90</f>
        <v>0</v>
      </c>
      <c r="HD8" s="244">
        <f>'Inbound SOS &amp; EOD'!HD67+'Inbound SOS &amp; EOD'!HD90</f>
        <v>0</v>
      </c>
      <c r="HE8" s="244">
        <f>'Inbound SOS &amp; EOD'!HE67+'Inbound SOS &amp; EOD'!HE90</f>
        <v>0</v>
      </c>
      <c r="HF8" s="244">
        <f>'Inbound SOS &amp; EOD'!HF67+'Inbound SOS &amp; EOD'!HF90</f>
        <v>0</v>
      </c>
      <c r="HG8" s="244">
        <f>'Inbound SOS &amp; EOD'!HG67+'Inbound SOS &amp; EOD'!HG90</f>
        <v>0</v>
      </c>
      <c r="HH8" s="244">
        <f>'Inbound SOS &amp; EOD'!HH67+'Inbound SOS &amp; EOD'!HH90</f>
        <v>0</v>
      </c>
      <c r="HI8" s="244">
        <f>'Inbound SOS &amp; EOD'!HI67+'Inbound SOS &amp; EOD'!HI90</f>
        <v>0</v>
      </c>
      <c r="HJ8" s="244">
        <f>'Inbound SOS &amp; EOD'!HJ67+'Inbound SOS &amp; EOD'!HJ90</f>
        <v>0</v>
      </c>
      <c r="HK8" s="244">
        <f>'Inbound SOS &amp; EOD'!HK67+'Inbound SOS &amp; EOD'!HK90</f>
        <v>0</v>
      </c>
      <c r="HL8" s="244">
        <f>'Inbound SOS &amp; EOD'!HL67+'Inbound SOS &amp; EOD'!HL90</f>
        <v>0</v>
      </c>
      <c r="HM8" s="244">
        <f>'Inbound SOS &amp; EOD'!HM67+'Inbound SOS &amp; EOD'!HM90</f>
        <v>0</v>
      </c>
      <c r="HN8" s="244">
        <f>'Inbound SOS &amp; EOD'!HN67+'Inbound SOS &amp; EOD'!HN90</f>
        <v>0</v>
      </c>
      <c r="HO8" s="244">
        <f>'Inbound SOS &amp; EOD'!HO67+'Inbound SOS &amp; EOD'!HO90</f>
        <v>0</v>
      </c>
      <c r="HP8" s="244">
        <f>'Inbound SOS &amp; EOD'!HP67+'Inbound SOS &amp; EOD'!HP90</f>
        <v>0</v>
      </c>
      <c r="HQ8" s="244">
        <f>'Inbound SOS &amp; EOD'!HQ67+'Inbound SOS &amp; EOD'!HQ90</f>
        <v>0</v>
      </c>
      <c r="HR8" s="244">
        <f>'Inbound SOS &amp; EOD'!HR67+'Inbound SOS &amp; EOD'!HR90</f>
        <v>0</v>
      </c>
      <c r="HS8" s="244">
        <f>'Inbound SOS &amp; EOD'!HS67+'Inbound SOS &amp; EOD'!HS90</f>
        <v>0</v>
      </c>
      <c r="HT8" s="244">
        <f>'Inbound SOS &amp; EOD'!HT67+'Inbound SOS &amp; EOD'!HT90</f>
        <v>0</v>
      </c>
      <c r="HU8" s="244">
        <f>'Inbound SOS &amp; EOD'!HU67+'Inbound SOS &amp; EOD'!HU90</f>
        <v>0</v>
      </c>
      <c r="HV8" s="244">
        <f>'Inbound SOS &amp; EOD'!HV67+'Inbound SOS &amp; EOD'!HV90</f>
        <v>0</v>
      </c>
      <c r="HW8" s="244">
        <f>'Inbound SOS &amp; EOD'!HW67+'Inbound SOS &amp; EOD'!HW90</f>
        <v>0</v>
      </c>
      <c r="HX8" s="244">
        <f>'Inbound SOS &amp; EOD'!HX67+'Inbound SOS &amp; EOD'!HX90</f>
        <v>0</v>
      </c>
      <c r="HY8" s="244">
        <f>'Inbound SOS &amp; EOD'!HY67+'Inbound SOS &amp; EOD'!HY90</f>
        <v>0</v>
      </c>
      <c r="HZ8" s="244">
        <f>'Inbound SOS &amp; EOD'!HZ67+'Inbound SOS &amp; EOD'!HZ90</f>
        <v>0</v>
      </c>
      <c r="IA8" s="244">
        <f>'Inbound SOS &amp; EOD'!IA67+'Inbound SOS &amp; EOD'!IA90</f>
        <v>0</v>
      </c>
      <c r="IB8" s="244">
        <f>'Inbound SOS &amp; EOD'!IB67+'Inbound SOS &amp; EOD'!IB90</f>
        <v>0</v>
      </c>
      <c r="IC8" s="244">
        <f>'Inbound SOS &amp; EOD'!IC67+'Inbound SOS &amp; EOD'!IC90</f>
        <v>0</v>
      </c>
      <c r="ID8" s="244">
        <f>'Inbound SOS &amp; EOD'!ID67+'Inbound SOS &amp; EOD'!ID90</f>
        <v>0</v>
      </c>
      <c r="IE8" s="244">
        <f>'Inbound SOS &amp; EOD'!IE67+'Inbound SOS &amp; EOD'!IE90</f>
        <v>0</v>
      </c>
      <c r="IF8" s="244">
        <f>'Inbound SOS &amp; EOD'!IF67+'Inbound SOS &amp; EOD'!IF90</f>
        <v>0</v>
      </c>
      <c r="IG8" s="244">
        <f>'Inbound SOS &amp; EOD'!IG67+'Inbound SOS &amp; EOD'!IG90</f>
        <v>0</v>
      </c>
      <c r="IH8" s="244">
        <f>'Inbound SOS &amp; EOD'!IH67+'Inbound SOS &amp; EOD'!IH90</f>
        <v>0</v>
      </c>
      <c r="II8" s="244">
        <f>'Inbound SOS &amp; EOD'!II67+'Inbound SOS &amp; EOD'!II90</f>
        <v>0</v>
      </c>
      <c r="IJ8" s="244">
        <f>'Inbound SOS &amp; EOD'!IJ67+'Inbound SOS &amp; EOD'!IJ90</f>
        <v>0</v>
      </c>
      <c r="IK8" s="244">
        <f>'Inbound SOS &amp; EOD'!IK67+'Inbound SOS &amp; EOD'!IK90</f>
        <v>0</v>
      </c>
      <c r="IL8" s="244">
        <f>'Inbound SOS &amp; EOD'!IL67+'Inbound SOS &amp; EOD'!IL90</f>
        <v>0</v>
      </c>
      <c r="IM8" s="244">
        <f>'Inbound SOS &amp; EOD'!IM67+'Inbound SOS &amp; EOD'!IM90</f>
        <v>0</v>
      </c>
      <c r="IN8" s="244">
        <f>'Inbound SOS &amp; EOD'!IN67+'Inbound SOS &amp; EOD'!IN90</f>
        <v>0</v>
      </c>
      <c r="IO8" s="244">
        <f>'Inbound SOS &amp; EOD'!IO67+'Inbound SOS &amp; EOD'!IO90</f>
        <v>0</v>
      </c>
      <c r="IP8" s="244">
        <f>'Inbound SOS &amp; EOD'!IP67+'Inbound SOS &amp; EOD'!IP90</f>
        <v>0</v>
      </c>
      <c r="IQ8" s="244">
        <f>'Inbound SOS &amp; EOD'!IQ67+'Inbound SOS &amp; EOD'!IQ90</f>
        <v>0</v>
      </c>
      <c r="IR8" s="244">
        <f>'Inbound SOS &amp; EOD'!IR67+'Inbound SOS &amp; EOD'!IR90</f>
        <v>0</v>
      </c>
      <c r="IS8" s="244">
        <f>'Inbound SOS &amp; EOD'!IS67+'Inbound SOS &amp; EOD'!IS90</f>
        <v>0</v>
      </c>
      <c r="IT8" s="244">
        <f>'Inbound SOS &amp; EOD'!IT67+'Inbound SOS &amp; EOD'!IT90</f>
        <v>0</v>
      </c>
      <c r="IU8" s="244">
        <f>'Inbound SOS &amp; EOD'!IU67+'Inbound SOS &amp; EOD'!IU90</f>
        <v>0</v>
      </c>
      <c r="IV8" s="244">
        <f>'Inbound SOS &amp; EOD'!IV67+'Inbound SOS &amp; EOD'!IV90</f>
        <v>0</v>
      </c>
      <c r="IW8" s="244">
        <f>'Inbound SOS &amp; EOD'!IW67+'Inbound SOS &amp; EOD'!IW90</f>
        <v>0</v>
      </c>
      <c r="IX8" s="244">
        <f>'Inbound SOS &amp; EOD'!IX67+'Inbound SOS &amp; EOD'!IX90</f>
        <v>0</v>
      </c>
      <c r="IY8" s="244">
        <f>'Inbound SOS &amp; EOD'!IY67+'Inbound SOS &amp; EOD'!IY90</f>
        <v>0</v>
      </c>
      <c r="IZ8" s="244">
        <f>'Inbound SOS &amp; EOD'!IZ67+'Inbound SOS &amp; EOD'!IZ90</f>
        <v>0</v>
      </c>
      <c r="JA8" s="244">
        <f>'Inbound SOS &amp; EOD'!JA67+'Inbound SOS &amp; EOD'!JA90</f>
        <v>0</v>
      </c>
      <c r="JB8" s="244">
        <f>'Inbound SOS &amp; EOD'!JB67+'Inbound SOS &amp; EOD'!JB90</f>
        <v>0</v>
      </c>
      <c r="JC8" s="244">
        <f>'Inbound SOS &amp; EOD'!JC67+'Inbound SOS &amp; EOD'!JC90</f>
        <v>0</v>
      </c>
      <c r="JD8" s="244">
        <f>'Inbound SOS &amp; EOD'!JD67+'Inbound SOS &amp; EOD'!JD90</f>
        <v>0</v>
      </c>
      <c r="JE8" s="244">
        <f>'Inbound SOS &amp; EOD'!JE67+'Inbound SOS &amp; EOD'!JE90</f>
        <v>0</v>
      </c>
      <c r="JF8" s="244">
        <f>'Inbound SOS &amp; EOD'!JF67+'Inbound SOS &amp; EOD'!JF90</f>
        <v>0</v>
      </c>
      <c r="JG8" s="244">
        <f>'Inbound SOS &amp; EOD'!JG67+'Inbound SOS &amp; EOD'!JG90</f>
        <v>0</v>
      </c>
      <c r="JH8" s="244">
        <f>'Inbound SOS &amp; EOD'!JH67+'Inbound SOS &amp; EOD'!JH90</f>
        <v>0</v>
      </c>
      <c r="JI8" s="244">
        <f>'Inbound SOS &amp; EOD'!JI67+'Inbound SOS &amp; EOD'!JI90</f>
        <v>0</v>
      </c>
      <c r="JJ8" s="244">
        <f>'Inbound SOS &amp; EOD'!JJ67+'Inbound SOS &amp; EOD'!JJ90</f>
        <v>0</v>
      </c>
      <c r="JK8" s="244">
        <f>'Inbound SOS &amp; EOD'!JK67+'Inbound SOS &amp; EOD'!JK90</f>
        <v>0</v>
      </c>
      <c r="JL8" s="244">
        <f>'Inbound SOS &amp; EOD'!JL67+'Inbound SOS &amp; EOD'!JL90</f>
        <v>0</v>
      </c>
      <c r="JM8" s="244">
        <f>'Inbound SOS &amp; EOD'!JM67+'Inbound SOS &amp; EOD'!JM90</f>
        <v>0</v>
      </c>
      <c r="JN8" s="244">
        <f>'Inbound SOS &amp; EOD'!JN67+'Inbound SOS &amp; EOD'!JN90</f>
        <v>0</v>
      </c>
      <c r="JO8" s="244">
        <f>'Inbound SOS &amp; EOD'!JO67+'Inbound SOS &amp; EOD'!JO90</f>
        <v>0</v>
      </c>
      <c r="JP8" s="244">
        <f>'Inbound SOS &amp; EOD'!JP67+'Inbound SOS &amp; EOD'!JP90</f>
        <v>0</v>
      </c>
      <c r="JQ8" s="244">
        <f>'Inbound SOS &amp; EOD'!JQ67+'Inbound SOS &amp; EOD'!JQ90</f>
        <v>0</v>
      </c>
      <c r="JR8" s="244">
        <f>'Inbound SOS &amp; EOD'!JR67+'Inbound SOS &amp; EOD'!JR90</f>
        <v>0</v>
      </c>
      <c r="JS8" s="244">
        <f>'Inbound SOS &amp; EOD'!JS67+'Inbound SOS &amp; EOD'!JS90</f>
        <v>0</v>
      </c>
      <c r="JT8" s="244">
        <f>'Inbound SOS &amp; EOD'!JT67+'Inbound SOS &amp; EOD'!JT90</f>
        <v>0</v>
      </c>
      <c r="JU8" s="244">
        <f>'Inbound SOS &amp; EOD'!JU67+'Inbound SOS &amp; EOD'!JU90</f>
        <v>0</v>
      </c>
      <c r="JV8" s="244">
        <f>'Inbound SOS &amp; EOD'!JV67+'Inbound SOS &amp; EOD'!JV90</f>
        <v>0</v>
      </c>
      <c r="JW8" s="244">
        <f>'Inbound SOS &amp; EOD'!JW67+'Inbound SOS &amp; EOD'!JW90</f>
        <v>0</v>
      </c>
      <c r="JX8" s="244">
        <f>'Inbound SOS &amp; EOD'!JX67+'Inbound SOS &amp; EOD'!JX90</f>
        <v>0</v>
      </c>
      <c r="JY8" s="244">
        <f>'Inbound SOS &amp; EOD'!JY67+'Inbound SOS &amp; EOD'!JY90</f>
        <v>0</v>
      </c>
      <c r="JZ8" s="244">
        <f>'Inbound SOS &amp; EOD'!JZ67+'Inbound SOS &amp; EOD'!JZ90</f>
        <v>0</v>
      </c>
      <c r="KA8" s="244">
        <f>'Inbound SOS &amp; EOD'!KA67+'Inbound SOS &amp; EOD'!KA90</f>
        <v>0</v>
      </c>
      <c r="KB8" s="244">
        <f>'Inbound SOS &amp; EOD'!KB67+'Inbound SOS &amp; EOD'!KB90</f>
        <v>0</v>
      </c>
      <c r="KC8" s="244">
        <f>'Inbound SOS &amp; EOD'!KC67+'Inbound SOS &amp; EOD'!KC90</f>
        <v>0</v>
      </c>
      <c r="KD8" s="244">
        <f>'Inbound SOS &amp; EOD'!KD67+'Inbound SOS &amp; EOD'!KD90</f>
        <v>0</v>
      </c>
      <c r="KE8" s="244">
        <f>'Inbound SOS &amp; EOD'!KE67+'Inbound SOS &amp; EOD'!KE90</f>
        <v>0</v>
      </c>
      <c r="KF8" s="244">
        <f>'Inbound SOS &amp; EOD'!KF67+'Inbound SOS &amp; EOD'!KF90</f>
        <v>0</v>
      </c>
      <c r="KG8" s="244">
        <f>'Inbound SOS &amp; EOD'!KG67+'Inbound SOS &amp; EOD'!KG90</f>
        <v>0</v>
      </c>
      <c r="KH8" s="244">
        <f>'Inbound SOS &amp; EOD'!KH67+'Inbound SOS &amp; EOD'!KH90</f>
        <v>0</v>
      </c>
      <c r="KI8" s="244">
        <f>'Inbound SOS &amp; EOD'!KI67+'Inbound SOS &amp; EOD'!KI90</f>
        <v>0</v>
      </c>
      <c r="KJ8" s="244">
        <f>'Inbound SOS &amp; EOD'!KJ67+'Inbound SOS &amp; EOD'!KJ90</f>
        <v>0</v>
      </c>
      <c r="KK8" s="244">
        <f>'Inbound SOS &amp; EOD'!KK67+'Inbound SOS &amp; EOD'!KK90</f>
        <v>0</v>
      </c>
      <c r="KL8" s="244">
        <f>'Inbound SOS &amp; EOD'!KL67+'Inbound SOS &amp; EOD'!KL90</f>
        <v>0</v>
      </c>
      <c r="KM8" s="244">
        <f>'Inbound SOS &amp; EOD'!KM67+'Inbound SOS &amp; EOD'!KM90</f>
        <v>0</v>
      </c>
      <c r="KN8" s="244">
        <f>'Inbound SOS &amp; EOD'!KN67+'Inbound SOS &amp; EOD'!KN90</f>
        <v>0</v>
      </c>
      <c r="KO8" s="244">
        <f>'Inbound SOS &amp; EOD'!KO67+'Inbound SOS &amp; EOD'!KO90</f>
        <v>0</v>
      </c>
      <c r="KP8" s="244">
        <f>'Inbound SOS &amp; EOD'!KP67+'Inbound SOS &amp; EOD'!KP90</f>
        <v>0</v>
      </c>
      <c r="KQ8" s="244">
        <f>'Inbound SOS &amp; EOD'!KQ67+'Inbound SOS &amp; EOD'!KQ90</f>
        <v>0</v>
      </c>
      <c r="KR8" s="244">
        <f>'Inbound SOS &amp; EOD'!KR67+'Inbound SOS &amp; EOD'!KR90</f>
        <v>0</v>
      </c>
      <c r="KS8" s="244">
        <f>'Inbound SOS &amp; EOD'!KS67+'Inbound SOS &amp; EOD'!KS90</f>
        <v>0</v>
      </c>
      <c r="KT8" s="244">
        <f>'Inbound SOS &amp; EOD'!KT67+'Inbound SOS &amp; EOD'!KT90</f>
        <v>0</v>
      </c>
      <c r="KU8" s="244">
        <f>'Inbound SOS &amp; EOD'!KU67+'Inbound SOS &amp; EOD'!KU90</f>
        <v>0</v>
      </c>
      <c r="KV8" s="244">
        <f>'Inbound SOS &amp; EOD'!KV67+'Inbound SOS &amp; EOD'!KV90</f>
        <v>0</v>
      </c>
      <c r="KW8" s="244">
        <f>'Inbound SOS &amp; EOD'!KW67+'Inbound SOS &amp; EOD'!KW90</f>
        <v>0</v>
      </c>
      <c r="KX8" s="244">
        <f>'Inbound SOS &amp; EOD'!KX67+'Inbound SOS &amp; EOD'!KX90</f>
        <v>0</v>
      </c>
      <c r="KY8" s="244">
        <f>'Inbound SOS &amp; EOD'!KY67+'Inbound SOS &amp; EOD'!KY90</f>
        <v>0</v>
      </c>
      <c r="KZ8" s="244">
        <f>'Inbound SOS &amp; EOD'!KZ67+'Inbound SOS &amp; EOD'!KZ90</f>
        <v>0</v>
      </c>
      <c r="LA8" s="244">
        <f>'Inbound SOS &amp; EOD'!LA67+'Inbound SOS &amp; EOD'!LA90</f>
        <v>0</v>
      </c>
      <c r="LB8" s="244">
        <f>'Inbound SOS &amp; EOD'!LB67+'Inbound SOS &amp; EOD'!LB90</f>
        <v>0</v>
      </c>
      <c r="LC8" s="244">
        <f>'Inbound SOS &amp; EOD'!LC67+'Inbound SOS &amp; EOD'!LC90</f>
        <v>0</v>
      </c>
      <c r="LD8" s="244">
        <f>'Inbound SOS &amp; EOD'!LD67+'Inbound SOS &amp; EOD'!LD90</f>
        <v>0</v>
      </c>
      <c r="LE8" s="244">
        <f>'Inbound SOS &amp; EOD'!LE67+'Inbound SOS &amp; EOD'!LE90</f>
        <v>0</v>
      </c>
      <c r="LF8" s="244">
        <f>'Inbound SOS &amp; EOD'!LF67+'Inbound SOS &amp; EOD'!LF90</f>
        <v>0</v>
      </c>
      <c r="LG8" s="244">
        <f>'Inbound SOS &amp; EOD'!LG67+'Inbound SOS &amp; EOD'!LG90</f>
        <v>0</v>
      </c>
      <c r="LH8" s="244">
        <f>'Inbound SOS &amp; EOD'!LH67+'Inbound SOS &amp; EOD'!LH90</f>
        <v>0</v>
      </c>
      <c r="LI8" s="244">
        <f>'Inbound SOS &amp; EOD'!LI67+'Inbound SOS &amp; EOD'!LI90</f>
        <v>0</v>
      </c>
      <c r="LJ8" s="244">
        <f>'Inbound SOS &amp; EOD'!LJ67+'Inbound SOS &amp; EOD'!LJ90</f>
        <v>0</v>
      </c>
      <c r="LK8" s="244">
        <f>'Inbound SOS &amp; EOD'!LK67+'Inbound SOS &amp; EOD'!LK90</f>
        <v>0</v>
      </c>
      <c r="LL8" s="244">
        <f>'Inbound SOS &amp; EOD'!LL67+'Inbound SOS &amp; EOD'!LL90</f>
        <v>0</v>
      </c>
      <c r="LM8" s="244">
        <f>'Inbound SOS &amp; EOD'!LM67+'Inbound SOS &amp; EOD'!LM90</f>
        <v>0</v>
      </c>
      <c r="LN8" s="244">
        <f>'Inbound SOS &amp; EOD'!LN67+'Inbound SOS &amp; EOD'!LN90</f>
        <v>0</v>
      </c>
      <c r="LO8" s="244">
        <f>'Inbound SOS &amp; EOD'!LO67+'Inbound SOS &amp; EOD'!LO90</f>
        <v>0</v>
      </c>
      <c r="LP8" s="244">
        <f>'Inbound SOS &amp; EOD'!LP67+'Inbound SOS &amp; EOD'!LP90</f>
        <v>0</v>
      </c>
      <c r="LQ8" s="244">
        <f>'Inbound SOS &amp; EOD'!LQ67+'Inbound SOS &amp; EOD'!LQ90</f>
        <v>0</v>
      </c>
      <c r="LR8" s="244">
        <f>'Inbound SOS &amp; EOD'!LR67+'Inbound SOS &amp; EOD'!LR90</f>
        <v>0</v>
      </c>
      <c r="LS8" s="244">
        <f>'Inbound SOS &amp; EOD'!LS67+'Inbound SOS &amp; EOD'!LS90</f>
        <v>0</v>
      </c>
      <c r="LT8" s="244">
        <f>'Inbound SOS &amp; EOD'!LT67+'Inbound SOS &amp; EOD'!LT90</f>
        <v>0</v>
      </c>
      <c r="LU8" s="244">
        <f>'Inbound SOS &amp; EOD'!LU67+'Inbound SOS &amp; EOD'!LU90</f>
        <v>0</v>
      </c>
      <c r="LV8" s="244">
        <f>'Inbound SOS &amp; EOD'!LV67+'Inbound SOS &amp; EOD'!LV90</f>
        <v>0</v>
      </c>
      <c r="LW8" s="244">
        <f>'Inbound SOS &amp; EOD'!LW67+'Inbound SOS &amp; EOD'!LW90</f>
        <v>0</v>
      </c>
      <c r="LX8" s="244">
        <f>'Inbound SOS &amp; EOD'!LX67+'Inbound SOS &amp; EOD'!LX90</f>
        <v>0</v>
      </c>
      <c r="LY8" s="244">
        <f>'Inbound SOS &amp; EOD'!LY67+'Inbound SOS &amp; EOD'!LY90</f>
        <v>0</v>
      </c>
      <c r="LZ8" s="244">
        <f>'Inbound SOS &amp; EOD'!LZ67+'Inbound SOS &amp; EOD'!LZ90</f>
        <v>0</v>
      </c>
      <c r="MA8" s="244">
        <f>'Inbound SOS &amp; EOD'!MA67+'Inbound SOS &amp; EOD'!MA90</f>
        <v>0</v>
      </c>
      <c r="MB8" s="244">
        <f>'Inbound SOS &amp; EOD'!MB67+'Inbound SOS &amp; EOD'!MB90</f>
        <v>0</v>
      </c>
      <c r="MC8" s="244">
        <f>'Inbound SOS &amp; EOD'!MC67+'Inbound SOS &amp; EOD'!MC90</f>
        <v>0</v>
      </c>
      <c r="MD8" s="244">
        <f>'Inbound SOS &amp; EOD'!MD67+'Inbound SOS &amp; EOD'!MD90</f>
        <v>0</v>
      </c>
      <c r="ME8" s="244">
        <f>'Inbound SOS &amp; EOD'!ME67+'Inbound SOS &amp; EOD'!ME90</f>
        <v>0</v>
      </c>
      <c r="MF8" s="244">
        <f>'Inbound SOS &amp; EOD'!MF67+'Inbound SOS &amp; EOD'!MF90</f>
        <v>0</v>
      </c>
      <c r="MG8" s="244">
        <f>'Inbound SOS &amp; EOD'!MG67+'Inbound SOS &amp; EOD'!MG90</f>
        <v>0</v>
      </c>
      <c r="MH8" s="244">
        <f>'Inbound SOS &amp; EOD'!MH67+'Inbound SOS &amp; EOD'!MH90</f>
        <v>0</v>
      </c>
      <c r="MI8" s="244">
        <f>'Inbound SOS &amp; EOD'!MI67+'Inbound SOS &amp; EOD'!MI90</f>
        <v>0</v>
      </c>
      <c r="MJ8" s="244">
        <f>'Inbound SOS &amp; EOD'!MJ67+'Inbound SOS &amp; EOD'!MJ90</f>
        <v>0</v>
      </c>
      <c r="MK8" s="244">
        <f>'Inbound SOS &amp; EOD'!MK67+'Inbound SOS &amp; EOD'!MK90</f>
        <v>0</v>
      </c>
      <c r="ML8" s="244">
        <f>'Inbound SOS &amp; EOD'!ML67+'Inbound SOS &amp; EOD'!ML90</f>
        <v>0</v>
      </c>
      <c r="MM8" s="244">
        <f>'Inbound SOS &amp; EOD'!MM67+'Inbound SOS &amp; EOD'!MM90</f>
        <v>0</v>
      </c>
      <c r="MN8" s="244">
        <f>'Inbound SOS &amp; EOD'!MN67+'Inbound SOS &amp; EOD'!MN90</f>
        <v>0</v>
      </c>
      <c r="MO8" s="244">
        <f>'Inbound SOS &amp; EOD'!MO67+'Inbound SOS &amp; EOD'!MO90</f>
        <v>0</v>
      </c>
      <c r="MP8" s="244">
        <f>'Inbound SOS &amp; EOD'!MP67+'Inbound SOS &amp; EOD'!MP90</f>
        <v>0</v>
      </c>
      <c r="MQ8" s="244">
        <f>'Inbound SOS &amp; EOD'!MQ67+'Inbound SOS &amp; EOD'!MQ90</f>
        <v>0</v>
      </c>
      <c r="MR8" s="244">
        <f>'Inbound SOS &amp; EOD'!MR67+'Inbound SOS &amp; EOD'!MR90</f>
        <v>0</v>
      </c>
      <c r="MS8" s="244">
        <f>'Inbound SOS &amp; EOD'!MS67+'Inbound SOS &amp; EOD'!MS90</f>
        <v>0</v>
      </c>
      <c r="MT8" s="244">
        <f>'Inbound SOS &amp; EOD'!MT67+'Inbound SOS &amp; EOD'!MT90</f>
        <v>0</v>
      </c>
      <c r="MU8" s="244">
        <f>'Inbound SOS &amp; EOD'!MU67+'Inbound SOS &amp; EOD'!MU90</f>
        <v>0</v>
      </c>
      <c r="MV8" s="244">
        <f>'Inbound SOS &amp; EOD'!MV67+'Inbound SOS &amp; EOD'!MV90</f>
        <v>0</v>
      </c>
      <c r="MW8" s="244">
        <f>'Inbound SOS &amp; EOD'!MW67+'Inbound SOS &amp; EOD'!MW90</f>
        <v>0</v>
      </c>
      <c r="MX8" s="244">
        <f>'Inbound SOS &amp; EOD'!MX67+'Inbound SOS &amp; EOD'!MX90</f>
        <v>0</v>
      </c>
      <c r="MY8" s="244">
        <f>'Inbound SOS &amp; EOD'!MY67+'Inbound SOS &amp; EOD'!MY90</f>
        <v>0</v>
      </c>
      <c r="MZ8" s="244">
        <f>'Inbound SOS &amp; EOD'!MZ67+'Inbound SOS &amp; EOD'!MZ90</f>
        <v>0</v>
      </c>
      <c r="NA8" s="244">
        <f>'Inbound SOS &amp; EOD'!NA67+'Inbound SOS &amp; EOD'!NA90</f>
        <v>0</v>
      </c>
      <c r="NB8" s="244">
        <f>'Inbound SOS &amp; EOD'!NB67+'Inbound SOS &amp; EOD'!NB90</f>
        <v>0</v>
      </c>
      <c r="NC8" s="244">
        <f>'Inbound SOS &amp; EOD'!NC67+'Inbound SOS &amp; EOD'!NC90</f>
        <v>0</v>
      </c>
      <c r="ND8" s="244">
        <f>'Inbound SOS &amp; EOD'!ND67+'Inbound SOS &amp; EOD'!ND90</f>
        <v>0</v>
      </c>
      <c r="NE8" s="244">
        <f>'Inbound SOS &amp; EOD'!NE67+'Inbound SOS &amp; EOD'!NE90</f>
        <v>0</v>
      </c>
      <c r="NF8" s="244">
        <f>'Inbound SOS &amp; EOD'!NF67+'Inbound SOS &amp; EOD'!NF90</f>
        <v>0</v>
      </c>
      <c r="NG8" s="244">
        <f>'Inbound SOS &amp; EOD'!NG67+'Inbound SOS &amp; EOD'!NG90</f>
        <v>0</v>
      </c>
      <c r="NH8" s="244">
        <f>'Inbound SOS &amp; EOD'!NH67+'Inbound SOS &amp; EOD'!NH90</f>
        <v>0</v>
      </c>
    </row>
    <row r="9" spans="1:15362" s="246" customFormat="1" ht="15.75" customHeight="1">
      <c r="A9" s="245" t="s">
        <v>5483</v>
      </c>
      <c r="B9" s="246">
        <f t="shared" ref="B9:BM9" si="12">B8-B7</f>
        <v>0</v>
      </c>
      <c r="C9" s="246">
        <f t="shared" si="12"/>
        <v>0</v>
      </c>
      <c r="D9" s="246">
        <f t="shared" si="12"/>
        <v>0</v>
      </c>
      <c r="E9" s="246">
        <f t="shared" si="12"/>
        <v>0</v>
      </c>
      <c r="F9" s="246">
        <f t="shared" si="12"/>
        <v>0</v>
      </c>
      <c r="G9" s="246">
        <f t="shared" si="12"/>
        <v>0</v>
      </c>
      <c r="H9" s="246">
        <f t="shared" si="12"/>
        <v>0</v>
      </c>
      <c r="I9" s="246">
        <f t="shared" si="12"/>
        <v>0</v>
      </c>
      <c r="J9" s="246">
        <f t="shared" si="12"/>
        <v>-646</v>
      </c>
      <c r="K9" s="246">
        <f t="shared" si="12"/>
        <v>0</v>
      </c>
      <c r="L9" s="246">
        <f t="shared" si="12"/>
        <v>-113</v>
      </c>
      <c r="M9" s="246">
        <f t="shared" si="12"/>
        <v>200</v>
      </c>
      <c r="N9" s="246">
        <f t="shared" si="12"/>
        <v>0</v>
      </c>
      <c r="O9" s="246">
        <f t="shared" si="12"/>
        <v>0</v>
      </c>
      <c r="P9" s="246">
        <f t="shared" si="12"/>
        <v>0</v>
      </c>
      <c r="Q9" s="246">
        <f t="shared" si="12"/>
        <v>0</v>
      </c>
      <c r="R9" s="246">
        <f t="shared" si="12"/>
        <v>-149</v>
      </c>
      <c r="S9" s="246">
        <f t="shared" si="12"/>
        <v>0</v>
      </c>
      <c r="T9" s="246">
        <f t="shared" si="12"/>
        <v>-98</v>
      </c>
      <c r="U9" s="246">
        <f t="shared" si="12"/>
        <v>-275</v>
      </c>
      <c r="V9" s="246">
        <f t="shared" si="12"/>
        <v>0</v>
      </c>
      <c r="W9" s="246">
        <f t="shared" si="12"/>
        <v>0</v>
      </c>
      <c r="X9" s="246">
        <f t="shared" si="12"/>
        <v>231</v>
      </c>
      <c r="Y9" s="246">
        <f t="shared" si="12"/>
        <v>0</v>
      </c>
      <c r="Z9" s="246">
        <f t="shared" si="12"/>
        <v>0</v>
      </c>
      <c r="AA9" s="246">
        <f t="shared" si="12"/>
        <v>-241</v>
      </c>
      <c r="AB9" s="246">
        <f t="shared" si="12"/>
        <v>0</v>
      </c>
      <c r="AC9" s="246">
        <f t="shared" si="12"/>
        <v>0</v>
      </c>
      <c r="AD9" s="246">
        <f t="shared" si="12"/>
        <v>0</v>
      </c>
      <c r="AE9" s="246">
        <f t="shared" si="12"/>
        <v>0</v>
      </c>
      <c r="AF9" s="246">
        <f t="shared" si="12"/>
        <v>0</v>
      </c>
      <c r="AG9" s="246">
        <f t="shared" si="12"/>
        <v>0</v>
      </c>
      <c r="AH9" s="246">
        <f t="shared" si="12"/>
        <v>0</v>
      </c>
      <c r="AI9" s="246">
        <f t="shared" si="12"/>
        <v>0</v>
      </c>
      <c r="AJ9" s="246">
        <f t="shared" si="12"/>
        <v>0</v>
      </c>
      <c r="AK9" s="246">
        <f t="shared" si="12"/>
        <v>0</v>
      </c>
      <c r="AL9" s="246">
        <f t="shared" si="12"/>
        <v>0</v>
      </c>
      <c r="AM9" s="246">
        <f t="shared" si="12"/>
        <v>0</v>
      </c>
      <c r="AN9" s="246">
        <f t="shared" si="12"/>
        <v>0</v>
      </c>
      <c r="AO9" s="246">
        <f t="shared" si="12"/>
        <v>0</v>
      </c>
      <c r="AP9" s="246">
        <f t="shared" si="12"/>
        <v>-222</v>
      </c>
      <c r="AQ9" s="246">
        <f t="shared" si="12"/>
        <v>0</v>
      </c>
      <c r="AR9" s="246">
        <f t="shared" si="12"/>
        <v>0</v>
      </c>
      <c r="AS9" s="246">
        <f t="shared" si="12"/>
        <v>0</v>
      </c>
      <c r="AT9" s="246">
        <f t="shared" si="12"/>
        <v>0</v>
      </c>
      <c r="AU9" s="246">
        <f t="shared" si="12"/>
        <v>0</v>
      </c>
      <c r="AV9" s="246">
        <f t="shared" si="12"/>
        <v>0</v>
      </c>
      <c r="AW9" s="246">
        <f t="shared" si="12"/>
        <v>0</v>
      </c>
      <c r="AX9" s="246">
        <f t="shared" si="12"/>
        <v>0</v>
      </c>
      <c r="AY9" s="246">
        <f t="shared" si="12"/>
        <v>0</v>
      </c>
      <c r="AZ9" s="246">
        <f t="shared" si="12"/>
        <v>0</v>
      </c>
      <c r="BA9" s="246">
        <f t="shared" si="12"/>
        <v>0</v>
      </c>
      <c r="BB9" s="246">
        <f t="shared" si="12"/>
        <v>-582</v>
      </c>
      <c r="BC9" s="246">
        <f t="shared" si="12"/>
        <v>-225</v>
      </c>
      <c r="BD9" s="246">
        <f t="shared" si="12"/>
        <v>-225</v>
      </c>
      <c r="BE9" s="246">
        <f t="shared" si="12"/>
        <v>0</v>
      </c>
      <c r="BF9" s="246">
        <f t="shared" si="12"/>
        <v>0</v>
      </c>
      <c r="BG9" s="246">
        <f t="shared" si="12"/>
        <v>0</v>
      </c>
      <c r="BH9" s="246">
        <f t="shared" si="12"/>
        <v>0</v>
      </c>
      <c r="BI9" s="246">
        <f t="shared" si="12"/>
        <v>0</v>
      </c>
      <c r="BJ9" s="246">
        <f t="shared" si="12"/>
        <v>0</v>
      </c>
      <c r="BK9" s="246">
        <f t="shared" si="12"/>
        <v>0</v>
      </c>
      <c r="BL9" s="246">
        <f t="shared" si="12"/>
        <v>0</v>
      </c>
      <c r="BM9" s="246">
        <f t="shared" si="12"/>
        <v>0</v>
      </c>
      <c r="BN9" s="246">
        <f t="shared" ref="BN9:DY9" si="13">BN8-BN7</f>
        <v>0</v>
      </c>
      <c r="BO9" s="246">
        <f t="shared" si="13"/>
        <v>0</v>
      </c>
      <c r="BP9" s="246">
        <f t="shared" si="13"/>
        <v>-502</v>
      </c>
      <c r="BQ9" s="246">
        <f t="shared" si="13"/>
        <v>-85</v>
      </c>
      <c r="BR9" s="246">
        <f t="shared" si="13"/>
        <v>0</v>
      </c>
      <c r="BS9" s="246">
        <f t="shared" si="13"/>
        <v>0</v>
      </c>
      <c r="BT9" s="246">
        <f t="shared" si="13"/>
        <v>0</v>
      </c>
      <c r="BU9" s="246">
        <f t="shared" si="13"/>
        <v>-273</v>
      </c>
      <c r="BV9" s="246">
        <f t="shared" si="13"/>
        <v>-405</v>
      </c>
      <c r="BW9" s="246">
        <f t="shared" si="13"/>
        <v>-92</v>
      </c>
      <c r="BX9" s="246">
        <f t="shared" si="13"/>
        <v>0</v>
      </c>
      <c r="BY9" s="246">
        <f t="shared" si="13"/>
        <v>0</v>
      </c>
      <c r="BZ9" s="246">
        <f t="shared" si="13"/>
        <v>0</v>
      </c>
      <c r="CA9" s="246">
        <f t="shared" si="13"/>
        <v>0</v>
      </c>
      <c r="CB9" s="246">
        <f t="shared" si="13"/>
        <v>0</v>
      </c>
      <c r="CC9" s="246">
        <f t="shared" si="13"/>
        <v>-572</v>
      </c>
      <c r="CD9" s="246">
        <f t="shared" si="13"/>
        <v>0</v>
      </c>
      <c r="CE9" s="246">
        <f t="shared" si="13"/>
        <v>0</v>
      </c>
      <c r="CF9" s="246">
        <f t="shared" si="13"/>
        <v>0</v>
      </c>
      <c r="CG9" s="246">
        <f t="shared" si="13"/>
        <v>0</v>
      </c>
      <c r="CH9" s="246">
        <f t="shared" si="13"/>
        <v>0</v>
      </c>
      <c r="CI9" s="246">
        <f t="shared" si="13"/>
        <v>420</v>
      </c>
      <c r="CJ9" s="246">
        <f t="shared" si="13"/>
        <v>-641</v>
      </c>
      <c r="CK9" s="246">
        <f t="shared" si="13"/>
        <v>-258</v>
      </c>
      <c r="CL9" s="246">
        <f t="shared" si="13"/>
        <v>0</v>
      </c>
      <c r="CM9" s="246">
        <f t="shared" si="13"/>
        <v>0</v>
      </c>
      <c r="CN9" s="246">
        <f t="shared" si="13"/>
        <v>0</v>
      </c>
      <c r="CO9" s="246">
        <f t="shared" si="13"/>
        <v>0</v>
      </c>
      <c r="CP9" s="246">
        <f t="shared" si="13"/>
        <v>0</v>
      </c>
      <c r="CQ9" s="246">
        <f t="shared" si="13"/>
        <v>-89</v>
      </c>
      <c r="CR9" s="246">
        <f t="shared" si="13"/>
        <v>-637</v>
      </c>
      <c r="CS9" s="246">
        <f t="shared" si="13"/>
        <v>-85</v>
      </c>
      <c r="CT9" s="246">
        <f t="shared" si="13"/>
        <v>0</v>
      </c>
      <c r="CU9" s="246">
        <f t="shared" si="13"/>
        <v>0</v>
      </c>
      <c r="CV9" s="246">
        <f t="shared" si="13"/>
        <v>0</v>
      </c>
      <c r="CW9" s="246">
        <f t="shared" si="13"/>
        <v>79</v>
      </c>
      <c r="CX9" s="246">
        <f t="shared" si="13"/>
        <v>-87</v>
      </c>
      <c r="CY9" s="246">
        <f t="shared" si="13"/>
        <v>-1208</v>
      </c>
      <c r="CZ9" s="246">
        <f t="shared" si="13"/>
        <v>350</v>
      </c>
      <c r="DA9" s="246">
        <f t="shared" si="13"/>
        <v>0</v>
      </c>
      <c r="DB9" s="246">
        <f t="shared" si="13"/>
        <v>0</v>
      </c>
      <c r="DC9" s="246">
        <f t="shared" si="13"/>
        <v>0</v>
      </c>
      <c r="DD9" s="246">
        <f t="shared" si="13"/>
        <v>0</v>
      </c>
      <c r="DE9" s="246">
        <f t="shared" si="13"/>
        <v>0</v>
      </c>
      <c r="DF9" s="246">
        <f t="shared" si="13"/>
        <v>0</v>
      </c>
      <c r="DG9" s="246">
        <f t="shared" si="13"/>
        <v>0</v>
      </c>
      <c r="DH9" s="246">
        <f t="shared" si="13"/>
        <v>-660</v>
      </c>
      <c r="DI9" s="246">
        <f t="shared" si="13"/>
        <v>0</v>
      </c>
      <c r="DJ9" s="246">
        <f t="shared" si="13"/>
        <v>0</v>
      </c>
      <c r="DK9" s="246">
        <f t="shared" si="13"/>
        <v>693</v>
      </c>
      <c r="DL9" s="246">
        <f t="shared" si="13"/>
        <v>200</v>
      </c>
      <c r="DM9" s="246">
        <f t="shared" si="13"/>
        <v>0</v>
      </c>
      <c r="DN9" s="246">
        <f t="shared" si="13"/>
        <v>-488</v>
      </c>
      <c r="DO9" s="246">
        <f t="shared" si="13"/>
        <v>0</v>
      </c>
      <c r="DP9" s="246">
        <f t="shared" si="13"/>
        <v>0</v>
      </c>
      <c r="DQ9" s="246">
        <f t="shared" si="13"/>
        <v>0</v>
      </c>
      <c r="DR9" s="246">
        <f t="shared" si="13"/>
        <v>0</v>
      </c>
      <c r="DS9" s="246">
        <f t="shared" si="13"/>
        <v>-114</v>
      </c>
      <c r="DT9" s="246">
        <f t="shared" si="13"/>
        <v>0</v>
      </c>
      <c r="DU9" s="246">
        <f t="shared" si="13"/>
        <v>0</v>
      </c>
      <c r="DV9" s="246">
        <f t="shared" si="13"/>
        <v>0</v>
      </c>
      <c r="DW9" s="246">
        <f t="shared" si="13"/>
        <v>0</v>
      </c>
      <c r="DX9" s="246">
        <f t="shared" si="13"/>
        <v>0</v>
      </c>
      <c r="DY9" s="246">
        <f t="shared" si="13"/>
        <v>0</v>
      </c>
      <c r="DZ9" s="246">
        <f t="shared" ref="DZ9:GK9" si="14">DZ8-DZ7</f>
        <v>0</v>
      </c>
      <c r="EA9" s="246">
        <f t="shared" si="14"/>
        <v>0</v>
      </c>
      <c r="EB9" s="246">
        <f t="shared" si="14"/>
        <v>-522</v>
      </c>
      <c r="EC9" s="246">
        <f t="shared" si="14"/>
        <v>0</v>
      </c>
      <c r="ED9" s="246">
        <f t="shared" si="14"/>
        <v>0</v>
      </c>
      <c r="EE9" s="246">
        <f t="shared" si="14"/>
        <v>0</v>
      </c>
      <c r="EF9" s="246">
        <f t="shared" si="14"/>
        <v>0</v>
      </c>
      <c r="EG9" s="246">
        <f t="shared" si="14"/>
        <v>-512</v>
      </c>
      <c r="EH9" s="246">
        <f t="shared" si="14"/>
        <v>0</v>
      </c>
      <c r="EI9" s="246">
        <f t="shared" si="14"/>
        <v>0</v>
      </c>
      <c r="EJ9" s="246">
        <f t="shared" si="14"/>
        <v>0</v>
      </c>
      <c r="EK9" s="246">
        <f t="shared" si="14"/>
        <v>0</v>
      </c>
      <c r="EL9" s="246">
        <f t="shared" si="14"/>
        <v>0</v>
      </c>
      <c r="EM9" s="246">
        <f t="shared" si="14"/>
        <v>0</v>
      </c>
      <c r="EN9" s="246">
        <f t="shared" si="14"/>
        <v>0</v>
      </c>
      <c r="EO9" s="246">
        <f t="shared" si="14"/>
        <v>0</v>
      </c>
      <c r="EP9" s="246">
        <f t="shared" si="14"/>
        <v>0</v>
      </c>
      <c r="EQ9" s="246">
        <f t="shared" si="14"/>
        <v>0</v>
      </c>
      <c r="ER9" s="246">
        <f t="shared" si="14"/>
        <v>0</v>
      </c>
      <c r="ES9" s="246">
        <f t="shared" si="14"/>
        <v>0</v>
      </c>
      <c r="ET9" s="246">
        <f t="shared" si="14"/>
        <v>0</v>
      </c>
      <c r="EU9" s="246">
        <f t="shared" si="14"/>
        <v>0</v>
      </c>
      <c r="EV9" s="246">
        <f t="shared" si="14"/>
        <v>0</v>
      </c>
      <c r="EW9" s="246">
        <f t="shared" si="14"/>
        <v>0</v>
      </c>
      <c r="EX9" s="246">
        <f t="shared" si="14"/>
        <v>0</v>
      </c>
      <c r="EY9" s="246">
        <f t="shared" si="14"/>
        <v>0</v>
      </c>
      <c r="EZ9" s="246">
        <f t="shared" si="14"/>
        <v>0</v>
      </c>
      <c r="FA9" s="246">
        <f t="shared" si="14"/>
        <v>0</v>
      </c>
      <c r="FB9" s="246">
        <f t="shared" si="14"/>
        <v>0</v>
      </c>
      <c r="FC9" s="246">
        <f t="shared" si="14"/>
        <v>0</v>
      </c>
      <c r="FD9" s="246">
        <f t="shared" si="14"/>
        <v>0</v>
      </c>
      <c r="FE9" s="246">
        <f t="shared" si="14"/>
        <v>0</v>
      </c>
      <c r="FF9" s="246">
        <f t="shared" si="14"/>
        <v>0</v>
      </c>
      <c r="FG9" s="246">
        <f t="shared" si="14"/>
        <v>0</v>
      </c>
      <c r="FH9" s="246">
        <f t="shared" si="14"/>
        <v>0</v>
      </c>
      <c r="FI9" s="246">
        <f t="shared" si="14"/>
        <v>0</v>
      </c>
      <c r="FJ9" s="246">
        <f t="shared" si="14"/>
        <v>0</v>
      </c>
      <c r="FK9" s="246">
        <f t="shared" si="14"/>
        <v>0</v>
      </c>
      <c r="FL9" s="246">
        <f t="shared" si="14"/>
        <v>0</v>
      </c>
      <c r="FM9" s="246">
        <f t="shared" si="14"/>
        <v>0</v>
      </c>
      <c r="FN9" s="246">
        <f t="shared" si="14"/>
        <v>0</v>
      </c>
      <c r="FO9" s="246">
        <f t="shared" si="14"/>
        <v>0</v>
      </c>
      <c r="FP9" s="246">
        <f t="shared" si="14"/>
        <v>0</v>
      </c>
      <c r="FQ9" s="246">
        <f t="shared" si="14"/>
        <v>0</v>
      </c>
      <c r="FR9" s="246">
        <f t="shared" si="14"/>
        <v>0</v>
      </c>
      <c r="FS9" s="246">
        <f t="shared" si="14"/>
        <v>0</v>
      </c>
      <c r="FT9" s="246">
        <f t="shared" si="14"/>
        <v>0</v>
      </c>
      <c r="FU9" s="246">
        <f t="shared" si="14"/>
        <v>0</v>
      </c>
      <c r="FV9" s="246">
        <f t="shared" si="14"/>
        <v>0</v>
      </c>
      <c r="FW9" s="246">
        <f t="shared" si="14"/>
        <v>0</v>
      </c>
      <c r="FX9" s="246">
        <f t="shared" si="14"/>
        <v>0</v>
      </c>
      <c r="FY9" s="246">
        <f t="shared" si="14"/>
        <v>0</v>
      </c>
      <c r="FZ9" s="246">
        <f t="shared" si="14"/>
        <v>0</v>
      </c>
      <c r="GA9" s="246">
        <f t="shared" si="14"/>
        <v>0</v>
      </c>
      <c r="GB9" s="246">
        <f t="shared" si="14"/>
        <v>0</v>
      </c>
      <c r="GC9" s="246">
        <f t="shared" si="14"/>
        <v>0</v>
      </c>
      <c r="GD9" s="246">
        <f t="shared" si="14"/>
        <v>0</v>
      </c>
      <c r="GE9" s="246">
        <f t="shared" si="14"/>
        <v>0</v>
      </c>
      <c r="GF9" s="246">
        <f t="shared" si="14"/>
        <v>0</v>
      </c>
      <c r="GG9" s="246">
        <f t="shared" si="14"/>
        <v>0</v>
      </c>
      <c r="GH9" s="246">
        <f t="shared" si="14"/>
        <v>0</v>
      </c>
      <c r="GI9" s="246">
        <f t="shared" si="14"/>
        <v>0</v>
      </c>
      <c r="GJ9" s="246">
        <f t="shared" si="14"/>
        <v>0</v>
      </c>
      <c r="GK9" s="246">
        <f t="shared" si="14"/>
        <v>0</v>
      </c>
      <c r="GL9" s="246">
        <f t="shared" ref="GL9:IW9" si="15">GL8-GL7</f>
        <v>0</v>
      </c>
      <c r="GM9" s="246">
        <f t="shared" si="15"/>
        <v>0</v>
      </c>
      <c r="GN9" s="246">
        <f t="shared" si="15"/>
        <v>0</v>
      </c>
      <c r="GO9" s="246">
        <f t="shared" si="15"/>
        <v>0</v>
      </c>
      <c r="GP9" s="246">
        <f t="shared" si="15"/>
        <v>0</v>
      </c>
      <c r="GQ9" s="246">
        <f t="shared" si="15"/>
        <v>0</v>
      </c>
      <c r="GR9" s="246">
        <f t="shared" si="15"/>
        <v>0</v>
      </c>
      <c r="GS9" s="246">
        <f t="shared" si="15"/>
        <v>0</v>
      </c>
      <c r="GT9" s="246">
        <f t="shared" si="15"/>
        <v>0</v>
      </c>
      <c r="GU9" s="246">
        <f t="shared" si="15"/>
        <v>0</v>
      </c>
      <c r="GV9" s="246">
        <f t="shared" si="15"/>
        <v>0</v>
      </c>
      <c r="GW9" s="246">
        <f t="shared" si="15"/>
        <v>0</v>
      </c>
      <c r="GX9" s="246">
        <f t="shared" si="15"/>
        <v>0</v>
      </c>
      <c r="GY9" s="246">
        <f t="shared" si="15"/>
        <v>0</v>
      </c>
      <c r="GZ9" s="246">
        <f t="shared" si="15"/>
        <v>0</v>
      </c>
      <c r="HA9" s="246">
        <f t="shared" si="15"/>
        <v>0</v>
      </c>
      <c r="HB9" s="246">
        <f t="shared" si="15"/>
        <v>0</v>
      </c>
      <c r="HC9" s="246">
        <f t="shared" si="15"/>
        <v>0</v>
      </c>
      <c r="HD9" s="246">
        <f t="shared" si="15"/>
        <v>0</v>
      </c>
      <c r="HE9" s="246">
        <f t="shared" si="15"/>
        <v>0</v>
      </c>
      <c r="HF9" s="246">
        <f t="shared" si="15"/>
        <v>0</v>
      </c>
      <c r="HG9" s="246">
        <f t="shared" si="15"/>
        <v>0</v>
      </c>
      <c r="HH9" s="246">
        <f t="shared" si="15"/>
        <v>0</v>
      </c>
      <c r="HI9" s="246">
        <f t="shared" si="15"/>
        <v>0</v>
      </c>
      <c r="HJ9" s="246">
        <f t="shared" si="15"/>
        <v>0</v>
      </c>
      <c r="HK9" s="246">
        <f t="shared" si="15"/>
        <v>0</v>
      </c>
      <c r="HL9" s="246">
        <f t="shared" si="15"/>
        <v>0</v>
      </c>
      <c r="HM9" s="246">
        <f t="shared" si="15"/>
        <v>0</v>
      </c>
      <c r="HN9" s="246">
        <f t="shared" si="15"/>
        <v>0</v>
      </c>
      <c r="HO9" s="246">
        <f t="shared" si="15"/>
        <v>0</v>
      </c>
      <c r="HP9" s="246">
        <f t="shared" si="15"/>
        <v>0</v>
      </c>
      <c r="HQ9" s="246">
        <f t="shared" si="15"/>
        <v>0</v>
      </c>
      <c r="HR9" s="246">
        <f t="shared" si="15"/>
        <v>0</v>
      </c>
      <c r="HS9" s="246">
        <f t="shared" si="15"/>
        <v>0</v>
      </c>
      <c r="HT9" s="246">
        <f t="shared" si="15"/>
        <v>0</v>
      </c>
      <c r="HU9" s="246">
        <f t="shared" si="15"/>
        <v>0</v>
      </c>
      <c r="HV9" s="246">
        <f t="shared" si="15"/>
        <v>0</v>
      </c>
      <c r="HW9" s="246">
        <f t="shared" si="15"/>
        <v>0</v>
      </c>
      <c r="HX9" s="246">
        <f t="shared" si="15"/>
        <v>0</v>
      </c>
      <c r="HY9" s="246">
        <f t="shared" si="15"/>
        <v>0</v>
      </c>
      <c r="HZ9" s="246">
        <f t="shared" si="15"/>
        <v>0</v>
      </c>
      <c r="IA9" s="246">
        <f t="shared" si="15"/>
        <v>0</v>
      </c>
      <c r="IB9" s="246">
        <f t="shared" si="15"/>
        <v>0</v>
      </c>
      <c r="IC9" s="246">
        <f t="shared" si="15"/>
        <v>0</v>
      </c>
      <c r="ID9" s="246">
        <f t="shared" si="15"/>
        <v>0</v>
      </c>
      <c r="IE9" s="246">
        <f t="shared" si="15"/>
        <v>0</v>
      </c>
      <c r="IF9" s="246">
        <f t="shared" si="15"/>
        <v>0</v>
      </c>
      <c r="IG9" s="246">
        <f t="shared" si="15"/>
        <v>0</v>
      </c>
      <c r="IH9" s="246">
        <f t="shared" si="15"/>
        <v>0</v>
      </c>
      <c r="II9" s="246">
        <f t="shared" si="15"/>
        <v>0</v>
      </c>
      <c r="IJ9" s="246">
        <f t="shared" si="15"/>
        <v>0</v>
      </c>
      <c r="IK9" s="246">
        <f t="shared" si="15"/>
        <v>0</v>
      </c>
      <c r="IL9" s="246">
        <f t="shared" si="15"/>
        <v>0</v>
      </c>
      <c r="IM9" s="246">
        <f t="shared" si="15"/>
        <v>0</v>
      </c>
      <c r="IN9" s="246">
        <f t="shared" si="15"/>
        <v>0</v>
      </c>
      <c r="IO9" s="246">
        <f t="shared" si="15"/>
        <v>0</v>
      </c>
      <c r="IP9" s="246">
        <f t="shared" si="15"/>
        <v>0</v>
      </c>
      <c r="IQ9" s="246">
        <f t="shared" si="15"/>
        <v>0</v>
      </c>
      <c r="IR9" s="246">
        <f t="shared" si="15"/>
        <v>0</v>
      </c>
      <c r="IS9" s="246">
        <f t="shared" si="15"/>
        <v>0</v>
      </c>
      <c r="IT9" s="246">
        <f t="shared" si="15"/>
        <v>0</v>
      </c>
      <c r="IU9" s="246">
        <f t="shared" si="15"/>
        <v>0</v>
      </c>
      <c r="IV9" s="246">
        <f t="shared" si="15"/>
        <v>0</v>
      </c>
      <c r="IW9" s="246">
        <f t="shared" si="15"/>
        <v>0</v>
      </c>
      <c r="IX9" s="246">
        <f t="shared" ref="IX9:LI9" si="16">IX8-IX7</f>
        <v>0</v>
      </c>
      <c r="IY9" s="246">
        <f t="shared" si="16"/>
        <v>0</v>
      </c>
      <c r="IZ9" s="246">
        <f t="shared" si="16"/>
        <v>0</v>
      </c>
      <c r="JA9" s="246">
        <f t="shared" si="16"/>
        <v>0</v>
      </c>
      <c r="JB9" s="246">
        <f t="shared" si="16"/>
        <v>0</v>
      </c>
      <c r="JC9" s="246">
        <f t="shared" si="16"/>
        <v>0</v>
      </c>
      <c r="JD9" s="246">
        <f t="shared" si="16"/>
        <v>0</v>
      </c>
      <c r="JE9" s="246">
        <f t="shared" si="16"/>
        <v>0</v>
      </c>
      <c r="JF9" s="246">
        <f t="shared" si="16"/>
        <v>0</v>
      </c>
      <c r="JG9" s="246">
        <f t="shared" si="16"/>
        <v>0</v>
      </c>
      <c r="JH9" s="246">
        <f t="shared" si="16"/>
        <v>0</v>
      </c>
      <c r="JI9" s="246">
        <f t="shared" si="16"/>
        <v>0</v>
      </c>
      <c r="JJ9" s="246">
        <f t="shared" si="16"/>
        <v>0</v>
      </c>
      <c r="JK9" s="246">
        <f t="shared" si="16"/>
        <v>0</v>
      </c>
      <c r="JL9" s="246">
        <f t="shared" si="16"/>
        <v>0</v>
      </c>
      <c r="JM9" s="246">
        <f t="shared" si="16"/>
        <v>0</v>
      </c>
      <c r="JN9" s="246">
        <f t="shared" si="16"/>
        <v>0</v>
      </c>
      <c r="JO9" s="246">
        <f t="shared" si="16"/>
        <v>0</v>
      </c>
      <c r="JP9" s="246">
        <f t="shared" si="16"/>
        <v>0</v>
      </c>
      <c r="JQ9" s="246">
        <f t="shared" si="16"/>
        <v>0</v>
      </c>
      <c r="JR9" s="246">
        <f t="shared" si="16"/>
        <v>0</v>
      </c>
      <c r="JS9" s="246">
        <f t="shared" si="16"/>
        <v>0</v>
      </c>
      <c r="JT9" s="246">
        <f t="shared" si="16"/>
        <v>0</v>
      </c>
      <c r="JU9" s="246">
        <f t="shared" si="16"/>
        <v>0</v>
      </c>
      <c r="JV9" s="246">
        <f t="shared" si="16"/>
        <v>0</v>
      </c>
      <c r="JW9" s="246">
        <f t="shared" si="16"/>
        <v>0</v>
      </c>
      <c r="JX9" s="246">
        <f t="shared" si="16"/>
        <v>0</v>
      </c>
      <c r="JY9" s="246">
        <f t="shared" si="16"/>
        <v>0</v>
      </c>
      <c r="JZ9" s="246">
        <f t="shared" si="16"/>
        <v>0</v>
      </c>
      <c r="KA9" s="246">
        <f t="shared" si="16"/>
        <v>0</v>
      </c>
      <c r="KB9" s="246">
        <f t="shared" si="16"/>
        <v>0</v>
      </c>
      <c r="KC9" s="246">
        <f t="shared" si="16"/>
        <v>0</v>
      </c>
      <c r="KD9" s="246">
        <f t="shared" si="16"/>
        <v>0</v>
      </c>
      <c r="KE9" s="246">
        <f t="shared" si="16"/>
        <v>0</v>
      </c>
      <c r="KF9" s="246">
        <f t="shared" si="16"/>
        <v>0</v>
      </c>
      <c r="KG9" s="246">
        <f t="shared" si="16"/>
        <v>0</v>
      </c>
      <c r="KH9" s="246">
        <f t="shared" si="16"/>
        <v>0</v>
      </c>
      <c r="KI9" s="246">
        <f t="shared" si="16"/>
        <v>0</v>
      </c>
      <c r="KJ9" s="246">
        <f t="shared" si="16"/>
        <v>0</v>
      </c>
      <c r="KK9" s="246">
        <f t="shared" si="16"/>
        <v>0</v>
      </c>
      <c r="KL9" s="246">
        <f t="shared" si="16"/>
        <v>0</v>
      </c>
      <c r="KM9" s="246">
        <f t="shared" si="16"/>
        <v>0</v>
      </c>
      <c r="KN9" s="246">
        <f t="shared" si="16"/>
        <v>0</v>
      </c>
      <c r="KO9" s="246">
        <f t="shared" si="16"/>
        <v>0</v>
      </c>
      <c r="KP9" s="246">
        <f t="shared" si="16"/>
        <v>0</v>
      </c>
      <c r="KQ9" s="246">
        <f t="shared" si="16"/>
        <v>0</v>
      </c>
      <c r="KR9" s="246">
        <f t="shared" si="16"/>
        <v>0</v>
      </c>
      <c r="KS9" s="246">
        <f t="shared" si="16"/>
        <v>0</v>
      </c>
      <c r="KT9" s="246">
        <f t="shared" si="16"/>
        <v>0</v>
      </c>
      <c r="KU9" s="246">
        <f t="shared" si="16"/>
        <v>0</v>
      </c>
      <c r="KV9" s="246">
        <f t="shared" si="16"/>
        <v>0</v>
      </c>
      <c r="KW9" s="246">
        <f t="shared" si="16"/>
        <v>0</v>
      </c>
      <c r="KX9" s="246">
        <f t="shared" si="16"/>
        <v>0</v>
      </c>
      <c r="KY9" s="246">
        <f t="shared" si="16"/>
        <v>0</v>
      </c>
      <c r="KZ9" s="246">
        <f t="shared" si="16"/>
        <v>0</v>
      </c>
      <c r="LA9" s="246">
        <f t="shared" si="16"/>
        <v>0</v>
      </c>
      <c r="LB9" s="246">
        <f t="shared" si="16"/>
        <v>0</v>
      </c>
      <c r="LC9" s="246">
        <f t="shared" si="16"/>
        <v>0</v>
      </c>
      <c r="LD9" s="246">
        <f t="shared" si="16"/>
        <v>0</v>
      </c>
      <c r="LE9" s="246">
        <f t="shared" si="16"/>
        <v>0</v>
      </c>
      <c r="LF9" s="246">
        <f t="shared" si="16"/>
        <v>0</v>
      </c>
      <c r="LG9" s="246">
        <f t="shared" si="16"/>
        <v>0</v>
      </c>
      <c r="LH9" s="246">
        <f t="shared" si="16"/>
        <v>0</v>
      </c>
      <c r="LI9" s="246">
        <f t="shared" si="16"/>
        <v>0</v>
      </c>
      <c r="LJ9" s="246">
        <f t="shared" ref="LJ9:NH9" si="17">LJ8-LJ7</f>
        <v>0</v>
      </c>
      <c r="LK9" s="246">
        <f t="shared" si="17"/>
        <v>0</v>
      </c>
      <c r="LL9" s="246">
        <f t="shared" si="17"/>
        <v>0</v>
      </c>
      <c r="LM9" s="246">
        <f t="shared" si="17"/>
        <v>0</v>
      </c>
      <c r="LN9" s="246">
        <f t="shared" si="17"/>
        <v>0</v>
      </c>
      <c r="LO9" s="246">
        <f t="shared" si="17"/>
        <v>0</v>
      </c>
      <c r="LP9" s="246">
        <f t="shared" si="17"/>
        <v>0</v>
      </c>
      <c r="LQ9" s="246">
        <f t="shared" si="17"/>
        <v>0</v>
      </c>
      <c r="LR9" s="246">
        <f t="shared" si="17"/>
        <v>0</v>
      </c>
      <c r="LS9" s="246">
        <f t="shared" si="17"/>
        <v>0</v>
      </c>
      <c r="LT9" s="246">
        <f t="shared" si="17"/>
        <v>0</v>
      </c>
      <c r="LU9" s="246">
        <f t="shared" si="17"/>
        <v>0</v>
      </c>
      <c r="LV9" s="246">
        <f t="shared" si="17"/>
        <v>0</v>
      </c>
      <c r="LW9" s="246">
        <f t="shared" si="17"/>
        <v>0</v>
      </c>
      <c r="LX9" s="246">
        <f t="shared" si="17"/>
        <v>0</v>
      </c>
      <c r="LY9" s="246">
        <f t="shared" si="17"/>
        <v>0</v>
      </c>
      <c r="LZ9" s="246">
        <f t="shared" si="17"/>
        <v>0</v>
      </c>
      <c r="MA9" s="246">
        <f t="shared" si="17"/>
        <v>0</v>
      </c>
      <c r="MB9" s="246">
        <f t="shared" si="17"/>
        <v>0</v>
      </c>
      <c r="MC9" s="246">
        <f t="shared" si="17"/>
        <v>0</v>
      </c>
      <c r="MD9" s="246">
        <f t="shared" si="17"/>
        <v>0</v>
      </c>
      <c r="ME9" s="246">
        <f t="shared" si="17"/>
        <v>0</v>
      </c>
      <c r="MF9" s="246">
        <f t="shared" si="17"/>
        <v>0</v>
      </c>
      <c r="MG9" s="246">
        <f t="shared" si="17"/>
        <v>0</v>
      </c>
      <c r="MH9" s="246">
        <f t="shared" si="17"/>
        <v>0</v>
      </c>
      <c r="MI9" s="246">
        <f t="shared" si="17"/>
        <v>0</v>
      </c>
      <c r="MJ9" s="246">
        <f t="shared" si="17"/>
        <v>0</v>
      </c>
      <c r="MK9" s="246">
        <f t="shared" si="17"/>
        <v>0</v>
      </c>
      <c r="ML9" s="246">
        <f t="shared" si="17"/>
        <v>0</v>
      </c>
      <c r="MM9" s="246">
        <f t="shared" si="17"/>
        <v>0</v>
      </c>
      <c r="MN9" s="246">
        <f t="shared" si="17"/>
        <v>0</v>
      </c>
      <c r="MO9" s="246">
        <f t="shared" si="17"/>
        <v>0</v>
      </c>
      <c r="MP9" s="246">
        <f t="shared" si="17"/>
        <v>0</v>
      </c>
      <c r="MQ9" s="246">
        <f t="shared" si="17"/>
        <v>0</v>
      </c>
      <c r="MR9" s="246">
        <f t="shared" si="17"/>
        <v>0</v>
      </c>
      <c r="MS9" s="246">
        <f t="shared" si="17"/>
        <v>0</v>
      </c>
      <c r="MT9" s="246">
        <f t="shared" si="17"/>
        <v>0</v>
      </c>
      <c r="MU9" s="246">
        <f t="shared" si="17"/>
        <v>0</v>
      </c>
      <c r="MV9" s="246">
        <f t="shared" si="17"/>
        <v>0</v>
      </c>
      <c r="MW9" s="246">
        <f t="shared" si="17"/>
        <v>0</v>
      </c>
      <c r="MX9" s="246">
        <f t="shared" si="17"/>
        <v>0</v>
      </c>
      <c r="MY9" s="246">
        <f t="shared" si="17"/>
        <v>0</v>
      </c>
      <c r="MZ9" s="246">
        <f t="shared" si="17"/>
        <v>0</v>
      </c>
      <c r="NA9" s="246">
        <f t="shared" si="17"/>
        <v>0</v>
      </c>
      <c r="NB9" s="246">
        <f t="shared" si="17"/>
        <v>0</v>
      </c>
      <c r="NC9" s="246">
        <f t="shared" si="17"/>
        <v>0</v>
      </c>
      <c r="ND9" s="246">
        <f t="shared" si="17"/>
        <v>0</v>
      </c>
      <c r="NE9" s="246">
        <f t="shared" si="17"/>
        <v>0</v>
      </c>
      <c r="NF9" s="246">
        <f t="shared" si="17"/>
        <v>0</v>
      </c>
      <c r="NG9" s="246">
        <f t="shared" si="17"/>
        <v>0</v>
      </c>
      <c r="NH9" s="246">
        <f t="shared" si="17"/>
        <v>0</v>
      </c>
    </row>
    <row r="10" spans="1:15362" s="79" customFormat="1" ht="14.25" customHeight="1">
      <c r="A10" s="78" t="s">
        <v>5484</v>
      </c>
      <c r="B10" s="77">
        <f>'Inbound SOS &amp; EOD'!B68</f>
        <v>1435</v>
      </c>
      <c r="C10" s="77">
        <f>'Inbound SOS &amp; EOD'!C68</f>
        <v>1986</v>
      </c>
      <c r="D10" s="77">
        <f>'Inbound SOS &amp; EOD'!D68</f>
        <v>1566</v>
      </c>
      <c r="E10" s="77">
        <f>'Inbound SOS &amp; EOD'!E68</f>
        <v>1339</v>
      </c>
      <c r="F10" s="77">
        <f>'Inbound SOS &amp; EOD'!F68</f>
        <v>1366</v>
      </c>
      <c r="G10" s="77">
        <f>'Inbound SOS &amp; EOD'!G68</f>
        <v>961</v>
      </c>
      <c r="H10" s="77">
        <f>'Inbound SOS &amp; EOD'!H68</f>
        <v>1538</v>
      </c>
      <c r="I10" s="77">
        <f>'Inbound SOS &amp; EOD'!I68</f>
        <v>820</v>
      </c>
      <c r="J10" s="77">
        <f>'Inbound SOS &amp; EOD'!J68</f>
        <v>1178</v>
      </c>
      <c r="K10" s="77">
        <f>'Inbound SOS &amp; EOD'!K68</f>
        <v>198</v>
      </c>
      <c r="L10" s="77">
        <f>'Inbound SOS &amp; EOD'!L68</f>
        <v>283</v>
      </c>
      <c r="M10" s="77">
        <f>'Inbound SOS &amp; EOD'!M68</f>
        <v>965</v>
      </c>
      <c r="N10" s="77">
        <f>'Inbound SOS &amp; EOD'!N68</f>
        <v>472</v>
      </c>
      <c r="O10" s="77">
        <f>'Inbound SOS &amp; EOD'!O68</f>
        <v>109</v>
      </c>
      <c r="P10" s="77">
        <f>'Inbound SOS &amp; EOD'!P68</f>
        <v>413</v>
      </c>
      <c r="Q10" s="77">
        <f>'Inbound SOS &amp; EOD'!Q68</f>
        <v>226</v>
      </c>
      <c r="R10" s="77">
        <f>'Inbound SOS &amp; EOD'!R68</f>
        <v>605</v>
      </c>
      <c r="S10" s="77">
        <f>'Inbound SOS &amp; EOD'!S68</f>
        <v>438</v>
      </c>
      <c r="T10" s="77">
        <f>'Inbound SOS &amp; EOD'!T68</f>
        <v>647</v>
      </c>
      <c r="U10" s="77">
        <f>'Inbound SOS &amp; EOD'!U68</f>
        <v>582</v>
      </c>
      <c r="V10" s="77">
        <f>'Inbound SOS &amp; EOD'!V68</f>
        <v>247</v>
      </c>
      <c r="W10" s="77">
        <f>'Inbound SOS &amp; EOD'!W68</f>
        <v>236</v>
      </c>
      <c r="X10" s="77">
        <f>'Inbound SOS &amp; EOD'!X68</f>
        <v>0</v>
      </c>
      <c r="Y10" s="77">
        <f>'Inbound SOS &amp; EOD'!Y68</f>
        <v>646</v>
      </c>
      <c r="Z10" s="77">
        <f>'Inbound SOS &amp; EOD'!Z68</f>
        <v>540</v>
      </c>
      <c r="AA10" s="77">
        <f>'Inbound SOS &amp; EOD'!AA68</f>
        <v>0</v>
      </c>
      <c r="AB10" s="77">
        <f>'Inbound SOS &amp; EOD'!AB68</f>
        <v>211</v>
      </c>
      <c r="AC10" s="77">
        <f>'Inbound SOS &amp; EOD'!AC68</f>
        <v>621</v>
      </c>
      <c r="AD10" s="77">
        <f>'Inbound SOS &amp; EOD'!AD68</f>
        <v>8</v>
      </c>
      <c r="AE10" s="77">
        <f>'Inbound SOS &amp; EOD'!AE68</f>
        <v>47</v>
      </c>
      <c r="AF10" s="77">
        <f>'Inbound SOS &amp; EOD'!AF68</f>
        <v>664</v>
      </c>
      <c r="AG10" s="77">
        <f>'Inbound SOS &amp; EOD'!AG68</f>
        <v>11</v>
      </c>
      <c r="AH10" s="77">
        <f>'Inbound SOS &amp; EOD'!AH68</f>
        <v>93</v>
      </c>
      <c r="AI10" s="77">
        <f>'Inbound SOS &amp; EOD'!AI68</f>
        <v>161</v>
      </c>
      <c r="AJ10" s="77">
        <f>'Inbound SOS &amp; EOD'!AJ68</f>
        <v>361</v>
      </c>
      <c r="AK10" s="77">
        <f>'Inbound SOS &amp; EOD'!AK68</f>
        <v>122</v>
      </c>
      <c r="AL10" s="77">
        <f>'Inbound SOS &amp; EOD'!AL68</f>
        <v>197</v>
      </c>
      <c r="AM10" s="77">
        <f>'Inbound SOS &amp; EOD'!AM68</f>
        <v>229</v>
      </c>
      <c r="AN10" s="77">
        <f>'Inbound SOS &amp; EOD'!AN68</f>
        <v>678</v>
      </c>
      <c r="AO10" s="77">
        <f>'Inbound SOS &amp; EOD'!AO68</f>
        <v>558</v>
      </c>
      <c r="AP10" s="77">
        <f>'Inbound SOS &amp; EOD'!AP68</f>
        <v>88</v>
      </c>
      <c r="AQ10" s="77">
        <f>'Inbound SOS &amp; EOD'!AQ68</f>
        <v>327</v>
      </c>
      <c r="AR10" s="77">
        <f>'Inbound SOS &amp; EOD'!AR68</f>
        <v>0</v>
      </c>
      <c r="AS10" s="77">
        <f>'Inbound SOS &amp; EOD'!AS68</f>
        <v>14</v>
      </c>
      <c r="AT10" s="77">
        <f>'Inbound SOS &amp; EOD'!AT68</f>
        <v>433</v>
      </c>
      <c r="AU10" s="77">
        <f>'Inbound SOS &amp; EOD'!AU68</f>
        <v>479</v>
      </c>
      <c r="AV10" s="77">
        <f>'Inbound SOS &amp; EOD'!AV68</f>
        <v>192</v>
      </c>
      <c r="AW10" s="77">
        <f>'Inbound SOS &amp; EOD'!AW68</f>
        <v>286</v>
      </c>
      <c r="AX10" s="77">
        <f>'Inbound SOS &amp; EOD'!AX68</f>
        <v>420</v>
      </c>
      <c r="AY10" s="77">
        <f>'Inbound SOS &amp; EOD'!AY68</f>
        <v>331</v>
      </c>
      <c r="AZ10" s="77">
        <f>'Inbound SOS &amp; EOD'!AZ68</f>
        <v>89</v>
      </c>
      <c r="BA10" s="77">
        <f>'Inbound SOS &amp; EOD'!BA68</f>
        <v>21</v>
      </c>
      <c r="BB10" s="77">
        <f>'Inbound SOS &amp; EOD'!BB68</f>
        <v>170</v>
      </c>
      <c r="BC10" s="77">
        <f>'Inbound SOS &amp; EOD'!BC68</f>
        <v>249</v>
      </c>
      <c r="BD10" s="77">
        <f>'Inbound SOS &amp; EOD'!BD68</f>
        <v>0</v>
      </c>
      <c r="BE10" s="77">
        <f>'Inbound SOS &amp; EOD'!BE68</f>
        <v>348</v>
      </c>
      <c r="BF10" s="77">
        <f>'Inbound SOS &amp; EOD'!BF68</f>
        <v>396</v>
      </c>
      <c r="BG10" s="77">
        <f>'Inbound SOS &amp; EOD'!BG68</f>
        <v>427</v>
      </c>
      <c r="BH10" s="77">
        <f>'Inbound SOS &amp; EOD'!BH68</f>
        <v>338</v>
      </c>
      <c r="BI10" s="77">
        <f>'Inbound SOS &amp; EOD'!BI68</f>
        <v>0</v>
      </c>
      <c r="BJ10" s="77">
        <f>'Inbound SOS &amp; EOD'!BJ68</f>
        <v>415</v>
      </c>
      <c r="BK10" s="77">
        <f>'Inbound SOS &amp; EOD'!BK68</f>
        <v>717</v>
      </c>
      <c r="BL10" s="77">
        <f>'Inbound SOS &amp; EOD'!BL68</f>
        <v>940</v>
      </c>
      <c r="BM10" s="77">
        <f>'Inbound SOS &amp; EOD'!BM68</f>
        <v>0</v>
      </c>
      <c r="BN10" s="77">
        <f>'Inbound SOS &amp; EOD'!BN68</f>
        <v>714</v>
      </c>
      <c r="BO10" s="77">
        <f>'Inbound SOS &amp; EOD'!BO68</f>
        <v>616</v>
      </c>
      <c r="BP10" s="77">
        <f>'Inbound SOS &amp; EOD'!BP68</f>
        <v>215</v>
      </c>
      <c r="BQ10" s="77">
        <f>'Inbound SOS &amp; EOD'!BQ68</f>
        <v>421</v>
      </c>
      <c r="BR10" s="77">
        <f>'Inbound SOS &amp; EOD'!BR68</f>
        <v>196</v>
      </c>
      <c r="BS10" s="77">
        <f>'Inbound SOS &amp; EOD'!BS68</f>
        <v>680</v>
      </c>
      <c r="BT10" s="77">
        <f>'Inbound SOS &amp; EOD'!BT68</f>
        <v>702</v>
      </c>
      <c r="BU10" s="77">
        <f>'Inbound SOS &amp; EOD'!BU68</f>
        <v>67</v>
      </c>
      <c r="BV10" s="77">
        <f>'Inbound SOS &amp; EOD'!BV68</f>
        <v>547</v>
      </c>
      <c r="BW10" s="77">
        <f>'Inbound SOS &amp; EOD'!BW68</f>
        <v>597</v>
      </c>
      <c r="BX10" s="77">
        <f>'Inbound SOS &amp; EOD'!BX68</f>
        <v>657</v>
      </c>
      <c r="BY10" s="77">
        <f>'Inbound SOS &amp; EOD'!BY68</f>
        <v>0</v>
      </c>
      <c r="BZ10" s="77">
        <f>'Inbound SOS &amp; EOD'!BZ69</f>
        <v>58</v>
      </c>
      <c r="CA10" s="77">
        <f>'Inbound SOS &amp; EOD'!CA68</f>
        <v>261</v>
      </c>
      <c r="CB10" s="77">
        <f>'Inbound SOS &amp; EOD'!CB68</f>
        <v>0</v>
      </c>
      <c r="CC10" s="77">
        <f>'Inbound SOS &amp; EOD'!CC68</f>
        <v>504</v>
      </c>
      <c r="CD10" s="77">
        <f>'Inbound SOS &amp; EOD'!CD68</f>
        <v>363</v>
      </c>
      <c r="CE10" s="77">
        <f>'Inbound SOS &amp; EOD'!CE68</f>
        <v>288</v>
      </c>
      <c r="CF10" s="77">
        <f>'Inbound SOS &amp; EOD'!CF68</f>
        <v>1076</v>
      </c>
      <c r="CG10" s="77">
        <f>'Inbound SOS &amp; EOD'!CG68</f>
        <v>25</v>
      </c>
      <c r="CH10" s="77">
        <f>'Inbound SOS &amp; EOD'!CH68</f>
        <v>313</v>
      </c>
      <c r="CI10" s="77">
        <f>'Inbound SOS &amp; EOD'!CI68</f>
        <v>817</v>
      </c>
      <c r="CJ10" s="77">
        <f>'Inbound SOS &amp; EOD'!CJ68</f>
        <v>711</v>
      </c>
      <c r="CK10" s="77">
        <f>'Inbound SOS &amp; EOD'!CK68</f>
        <v>662</v>
      </c>
      <c r="CL10" s="77">
        <f>'Inbound SOS &amp; EOD'!CL68</f>
        <v>606</v>
      </c>
      <c r="CM10" s="77">
        <f>'Inbound SOS &amp; EOD'!CM68</f>
        <v>931</v>
      </c>
      <c r="CN10" s="77">
        <f>'Inbound SOS &amp; EOD'!CN68</f>
        <v>600</v>
      </c>
      <c r="CO10" s="77">
        <f>'Inbound SOS &amp; EOD'!CO68</f>
        <v>0</v>
      </c>
      <c r="CP10" s="77">
        <f>'Inbound SOS &amp; EOD'!CP68</f>
        <v>593</v>
      </c>
      <c r="CQ10" s="77">
        <f>'Inbound SOS &amp; EOD'!CQ68</f>
        <v>639</v>
      </c>
      <c r="CR10" s="77">
        <f>'Inbound SOS &amp; EOD'!CR68</f>
        <v>318</v>
      </c>
      <c r="CS10" s="77">
        <f>'Inbound SOS &amp; EOD'!CS68</f>
        <v>649</v>
      </c>
      <c r="CT10" s="77">
        <f>'Inbound SOS &amp; EOD'!CT68</f>
        <v>164</v>
      </c>
      <c r="CU10" s="77">
        <f>'Inbound SOS &amp; EOD'!CU68</f>
        <v>500</v>
      </c>
      <c r="CV10" s="77">
        <f>'Inbound SOS &amp; EOD'!CV68</f>
        <v>0</v>
      </c>
      <c r="CW10" s="77">
        <f>'Inbound SOS &amp; EOD'!CW68</f>
        <v>656</v>
      </c>
      <c r="CX10" s="77">
        <f>'Inbound SOS &amp; EOD'!CX68</f>
        <v>479</v>
      </c>
      <c r="CY10" s="77">
        <f>'Inbound SOS &amp; EOD'!CY68</f>
        <v>608</v>
      </c>
      <c r="CZ10" s="77">
        <f>'Inbound SOS &amp; EOD'!CZ68</f>
        <v>582</v>
      </c>
      <c r="DA10" s="77">
        <f>'Inbound SOS &amp; EOD'!DA68</f>
        <v>690</v>
      </c>
      <c r="DB10" s="77">
        <f>'Inbound SOS &amp; EOD'!DB68</f>
        <v>0</v>
      </c>
      <c r="DC10" s="77">
        <f>'Inbound SOS &amp; EOD'!DC68</f>
        <v>0</v>
      </c>
      <c r="DD10" s="77">
        <f>'Inbound SOS &amp; EOD'!DD68</f>
        <v>960</v>
      </c>
      <c r="DE10" s="77">
        <f>'Inbound SOS &amp; EOD'!DE68</f>
        <v>593</v>
      </c>
      <c r="DF10" s="77">
        <f>'Inbound SOS &amp; EOD'!DF68</f>
        <v>1103</v>
      </c>
      <c r="DG10" s="77">
        <f>'Inbound SOS &amp; EOD'!DG68</f>
        <v>1037</v>
      </c>
      <c r="DH10" s="77">
        <f>'Inbound SOS &amp; EOD'!DH68</f>
        <v>767</v>
      </c>
      <c r="DI10" s="77">
        <f>'Inbound SOS &amp; EOD'!DI68</f>
        <v>0</v>
      </c>
      <c r="DJ10" s="77">
        <f>'Inbound SOS &amp; EOD'!DJ68</f>
        <v>0</v>
      </c>
      <c r="DK10" s="77">
        <f>'Inbound SOS &amp; EOD'!DK68</f>
        <v>637</v>
      </c>
      <c r="DL10" s="77">
        <f>'Inbound SOS &amp; EOD'!DL68</f>
        <v>1119</v>
      </c>
      <c r="DM10" s="77">
        <f>'Inbound SOS &amp; EOD'!DM68</f>
        <v>896</v>
      </c>
      <c r="DN10" s="77">
        <f>'Inbound SOS &amp; EOD'!DN68</f>
        <v>944</v>
      </c>
      <c r="DO10" s="77">
        <f>'Inbound SOS &amp; EOD'!DO68</f>
        <v>1576</v>
      </c>
      <c r="DP10" s="77">
        <f>'Inbound SOS &amp; EOD'!DP68</f>
        <v>573</v>
      </c>
      <c r="DQ10" s="77">
        <f>'Inbound SOS &amp; EOD'!DQ68</f>
        <v>673</v>
      </c>
      <c r="DR10" s="77">
        <f>'Inbound SOS &amp; EOD'!DR68</f>
        <v>1727</v>
      </c>
      <c r="DS10" s="77">
        <f>'Inbound SOS &amp; EOD'!DS68</f>
        <v>836</v>
      </c>
      <c r="DT10" s="77">
        <f>'Inbound SOS &amp; EOD'!DT68</f>
        <v>559</v>
      </c>
      <c r="DU10" s="77">
        <f>'Inbound SOS &amp; EOD'!DU68</f>
        <v>351</v>
      </c>
      <c r="DV10" s="77">
        <f>'Inbound SOS &amp; EOD'!DV68</f>
        <v>548</v>
      </c>
      <c r="DW10" s="77">
        <f>'Inbound SOS &amp; EOD'!DW68</f>
        <v>651</v>
      </c>
      <c r="DX10" s="77">
        <f>'Inbound SOS &amp; EOD'!DX68</f>
        <v>298</v>
      </c>
      <c r="DY10" s="77">
        <f>'Inbound SOS &amp; EOD'!DY68</f>
        <v>893</v>
      </c>
      <c r="DZ10" s="77">
        <f>'Inbound SOS &amp; EOD'!DZ68</f>
        <v>27</v>
      </c>
      <c r="EA10" s="77">
        <f>'Inbound SOS &amp; EOD'!EA68</f>
        <v>1120</v>
      </c>
      <c r="EB10" s="77">
        <f>'Inbound SOS &amp; EOD'!EB68</f>
        <v>969</v>
      </c>
      <c r="EC10" s="77">
        <f>'Inbound SOS &amp; EOD'!EC68</f>
        <v>1055</v>
      </c>
      <c r="ED10" s="77">
        <f>'Inbound SOS &amp; EOD'!ED68</f>
        <v>1230</v>
      </c>
      <c r="EE10" s="77">
        <f>'Inbound SOS &amp; EOD'!EE68</f>
        <v>0</v>
      </c>
      <c r="EF10" s="77">
        <f>'Inbound SOS &amp; EOD'!EF68</f>
        <v>792</v>
      </c>
      <c r="EG10" s="77">
        <f>'Inbound SOS &amp; EOD'!EG68</f>
        <v>0</v>
      </c>
      <c r="EH10" s="77">
        <f>'Inbound SOS &amp; EOD'!EH68</f>
        <v>0</v>
      </c>
      <c r="EI10" s="77">
        <f>'Inbound SOS &amp; EOD'!EI68</f>
        <v>0</v>
      </c>
      <c r="EJ10" s="77">
        <f>'Inbound SOS &amp; EOD'!EJ68</f>
        <v>0</v>
      </c>
      <c r="EK10" s="77">
        <f>'Inbound SOS &amp; EOD'!EK68</f>
        <v>0</v>
      </c>
      <c r="EL10" s="77">
        <f>'Inbound SOS &amp; EOD'!EL68</f>
        <v>0</v>
      </c>
      <c r="EM10" s="77">
        <f>'Inbound SOS &amp; EOD'!EM68</f>
        <v>0</v>
      </c>
      <c r="EN10" s="77">
        <f>'Inbound SOS &amp; EOD'!EN68</f>
        <v>0</v>
      </c>
      <c r="EO10" s="77">
        <f>'Inbound SOS &amp; EOD'!EO68</f>
        <v>0</v>
      </c>
      <c r="EP10" s="77">
        <f>'Inbound SOS &amp; EOD'!EP68</f>
        <v>0</v>
      </c>
      <c r="EQ10" s="77">
        <f>'Inbound SOS &amp; EOD'!EQ68</f>
        <v>0</v>
      </c>
      <c r="ER10" s="77">
        <f>'Inbound SOS &amp; EOD'!ER68</f>
        <v>0</v>
      </c>
      <c r="ES10" s="77">
        <f>'Inbound SOS &amp; EOD'!ES68</f>
        <v>0</v>
      </c>
      <c r="ET10" s="77">
        <f>'Inbound SOS &amp; EOD'!ET68</f>
        <v>0</v>
      </c>
      <c r="EU10" s="77">
        <f>'Inbound SOS &amp; EOD'!EU68</f>
        <v>0</v>
      </c>
      <c r="EV10" s="77">
        <f>'Inbound SOS &amp; EOD'!EV68</f>
        <v>0</v>
      </c>
      <c r="EW10" s="77">
        <f>'Inbound SOS &amp; EOD'!EW68</f>
        <v>0</v>
      </c>
      <c r="EX10" s="77">
        <f>'Inbound SOS &amp; EOD'!EX68</f>
        <v>0</v>
      </c>
      <c r="EY10" s="77">
        <f>'Inbound SOS &amp; EOD'!EY68</f>
        <v>0</v>
      </c>
      <c r="EZ10" s="77">
        <f>'Inbound SOS &amp; EOD'!EZ68</f>
        <v>0</v>
      </c>
      <c r="FA10" s="77">
        <f>'Inbound SOS &amp; EOD'!FA68</f>
        <v>0</v>
      </c>
      <c r="FB10" s="77">
        <f>'Inbound SOS &amp; EOD'!FB68</f>
        <v>0</v>
      </c>
      <c r="FC10" s="77">
        <f>'Inbound SOS &amp; EOD'!FC68</f>
        <v>0</v>
      </c>
      <c r="FD10" s="77">
        <f>'Inbound SOS &amp; EOD'!FD68</f>
        <v>0</v>
      </c>
      <c r="FE10" s="77">
        <f>'Inbound SOS &amp; EOD'!FE68</f>
        <v>0</v>
      </c>
      <c r="FF10" s="77">
        <f>'Inbound SOS &amp; EOD'!FF68</f>
        <v>0</v>
      </c>
      <c r="FG10" s="77">
        <f>'Inbound SOS &amp; EOD'!FG68</f>
        <v>0</v>
      </c>
      <c r="FH10" s="77">
        <f>'Inbound SOS &amp; EOD'!FH68</f>
        <v>0</v>
      </c>
      <c r="FI10" s="77">
        <f>'Inbound SOS &amp; EOD'!FI68</f>
        <v>0</v>
      </c>
      <c r="FJ10" s="77">
        <f>'Inbound SOS &amp; EOD'!FJ68</f>
        <v>0</v>
      </c>
      <c r="FK10" s="77">
        <f>'Inbound SOS &amp; EOD'!FK68</f>
        <v>0</v>
      </c>
      <c r="FL10" s="77">
        <f>'Inbound SOS &amp; EOD'!FL68</f>
        <v>0</v>
      </c>
      <c r="FM10" s="77">
        <f>'Inbound SOS &amp; EOD'!FM68</f>
        <v>0</v>
      </c>
      <c r="FN10" s="77">
        <f>'Inbound SOS &amp; EOD'!FN68</f>
        <v>0</v>
      </c>
      <c r="FO10" s="77">
        <f>'Inbound SOS &amp; EOD'!FO68</f>
        <v>0</v>
      </c>
      <c r="FP10" s="77">
        <f>'Inbound SOS &amp; EOD'!FP68</f>
        <v>0</v>
      </c>
      <c r="FQ10" s="77">
        <f>'Inbound SOS &amp; EOD'!FQ68</f>
        <v>0</v>
      </c>
      <c r="FR10" s="77">
        <f>'Inbound SOS &amp; EOD'!FR68</f>
        <v>0</v>
      </c>
      <c r="FS10" s="77">
        <f>'Inbound SOS &amp; EOD'!FS68</f>
        <v>0</v>
      </c>
      <c r="FT10" s="77">
        <f>'Inbound SOS &amp; EOD'!FT68</f>
        <v>0</v>
      </c>
      <c r="FU10" s="77">
        <f>'Inbound SOS &amp; EOD'!FU68</f>
        <v>0</v>
      </c>
      <c r="FV10" s="77">
        <f>'Inbound SOS &amp; EOD'!FV68</f>
        <v>0</v>
      </c>
      <c r="FW10" s="77">
        <f>'Inbound SOS &amp; EOD'!FW68</f>
        <v>0</v>
      </c>
      <c r="FX10" s="77">
        <f>'Inbound SOS &amp; EOD'!FX68</f>
        <v>0</v>
      </c>
      <c r="FY10" s="77">
        <f>'Inbound SOS &amp; EOD'!FY68</f>
        <v>0</v>
      </c>
      <c r="FZ10" s="77">
        <f>'Inbound SOS &amp; EOD'!FZ68</f>
        <v>0</v>
      </c>
      <c r="GA10" s="77">
        <f>'Inbound SOS &amp; EOD'!GA68</f>
        <v>0</v>
      </c>
      <c r="GB10" s="77">
        <f>'Inbound SOS &amp; EOD'!GB68</f>
        <v>0</v>
      </c>
      <c r="GC10" s="77">
        <f>'Inbound SOS &amp; EOD'!GC68</f>
        <v>0</v>
      </c>
      <c r="GD10" s="77">
        <f>'Inbound SOS &amp; EOD'!GD68</f>
        <v>0</v>
      </c>
      <c r="GE10" s="77">
        <f>'Inbound SOS &amp; EOD'!GE68</f>
        <v>0</v>
      </c>
      <c r="GF10" s="77">
        <f>'Inbound SOS &amp; EOD'!GF68</f>
        <v>0</v>
      </c>
      <c r="GG10" s="77">
        <f>'Inbound SOS &amp; EOD'!GG68</f>
        <v>0</v>
      </c>
      <c r="GH10" s="77">
        <f>'Inbound SOS &amp; EOD'!GH68</f>
        <v>0</v>
      </c>
      <c r="GI10" s="77">
        <f>'Inbound SOS &amp; EOD'!GI68</f>
        <v>0</v>
      </c>
      <c r="GJ10" s="77">
        <f>'Inbound SOS &amp; EOD'!GJ68</f>
        <v>0</v>
      </c>
      <c r="GK10" s="77">
        <f>'Inbound SOS &amp; EOD'!GK68</f>
        <v>0</v>
      </c>
      <c r="GL10" s="77">
        <f>'Inbound SOS &amp; EOD'!GL68</f>
        <v>0</v>
      </c>
      <c r="GM10" s="77">
        <f>'Inbound SOS &amp; EOD'!GM68</f>
        <v>0</v>
      </c>
      <c r="GN10" s="77">
        <f>'Inbound SOS &amp; EOD'!GN68</f>
        <v>0</v>
      </c>
      <c r="GO10" s="77">
        <f>'Inbound SOS &amp; EOD'!GO68</f>
        <v>0</v>
      </c>
      <c r="GP10" s="77">
        <f>'Inbound SOS &amp; EOD'!GP68</f>
        <v>0</v>
      </c>
      <c r="GQ10" s="77">
        <f>'Inbound SOS &amp; EOD'!GQ68</f>
        <v>0</v>
      </c>
      <c r="GR10" s="77">
        <f>'Inbound SOS &amp; EOD'!GR68</f>
        <v>0</v>
      </c>
      <c r="GS10" s="77">
        <f>'Inbound SOS &amp; EOD'!GS68</f>
        <v>0</v>
      </c>
      <c r="GT10" s="77">
        <f>'Inbound SOS &amp; EOD'!GT68</f>
        <v>0</v>
      </c>
      <c r="GU10" s="77">
        <f>'Inbound SOS &amp; EOD'!GU68</f>
        <v>0</v>
      </c>
      <c r="GV10" s="77">
        <f>'Inbound SOS &amp; EOD'!GV68</f>
        <v>0</v>
      </c>
      <c r="GW10" s="77">
        <f>'Inbound SOS &amp; EOD'!GW68</f>
        <v>0</v>
      </c>
      <c r="GX10" s="77">
        <f>'Inbound SOS &amp; EOD'!GX68</f>
        <v>0</v>
      </c>
      <c r="GY10" s="77">
        <f>'Inbound SOS &amp; EOD'!GY68</f>
        <v>0</v>
      </c>
      <c r="GZ10" s="77">
        <f>'Inbound SOS &amp; EOD'!GZ68</f>
        <v>0</v>
      </c>
      <c r="HA10" s="77">
        <f>'Inbound SOS &amp; EOD'!HA68</f>
        <v>0</v>
      </c>
      <c r="HB10" s="77">
        <f>'Inbound SOS &amp; EOD'!HB68</f>
        <v>0</v>
      </c>
      <c r="HC10" s="77">
        <f>'Inbound SOS &amp; EOD'!HC68</f>
        <v>0</v>
      </c>
      <c r="HD10" s="77">
        <f>'Inbound SOS &amp; EOD'!HD68</f>
        <v>0</v>
      </c>
      <c r="HE10" s="77">
        <f>'Inbound SOS &amp; EOD'!HE68</f>
        <v>0</v>
      </c>
      <c r="HF10" s="77">
        <f>'Inbound SOS &amp; EOD'!HF68</f>
        <v>0</v>
      </c>
      <c r="HG10" s="77">
        <f>'Inbound SOS &amp; EOD'!HG68</f>
        <v>0</v>
      </c>
      <c r="HH10" s="77">
        <f>'Inbound SOS &amp; EOD'!HH68</f>
        <v>0</v>
      </c>
      <c r="HI10" s="77">
        <f>'Inbound SOS &amp; EOD'!HI68</f>
        <v>0</v>
      </c>
      <c r="HJ10" s="77">
        <f>'Inbound SOS &amp; EOD'!HJ68</f>
        <v>0</v>
      </c>
      <c r="HK10" s="77">
        <f>'Inbound SOS &amp; EOD'!HK68</f>
        <v>0</v>
      </c>
      <c r="HL10" s="77">
        <f>'Inbound SOS &amp; EOD'!HL68</f>
        <v>0</v>
      </c>
      <c r="HM10" s="77">
        <f>'Inbound SOS &amp; EOD'!HM68</f>
        <v>0</v>
      </c>
      <c r="HN10" s="77">
        <f>'Inbound SOS &amp; EOD'!HN68</f>
        <v>0</v>
      </c>
      <c r="HO10" s="77">
        <f>'Inbound SOS &amp; EOD'!HO68</f>
        <v>0</v>
      </c>
      <c r="HP10" s="77">
        <f>'Inbound SOS &amp; EOD'!HP68</f>
        <v>0</v>
      </c>
      <c r="HQ10" s="77">
        <f>'Inbound SOS &amp; EOD'!HQ68</f>
        <v>0</v>
      </c>
      <c r="HR10" s="77">
        <f>'Inbound SOS &amp; EOD'!HR68</f>
        <v>0</v>
      </c>
      <c r="HS10" s="77">
        <f>'Inbound SOS &amp; EOD'!HS68</f>
        <v>0</v>
      </c>
      <c r="HT10" s="77">
        <f>'Inbound SOS &amp; EOD'!HT68</f>
        <v>0</v>
      </c>
      <c r="HU10" s="77">
        <f>'Inbound SOS &amp; EOD'!HU68</f>
        <v>0</v>
      </c>
      <c r="HV10" s="77">
        <f>'Inbound SOS &amp; EOD'!HV68</f>
        <v>0</v>
      </c>
      <c r="HW10" s="77">
        <f>'Inbound SOS &amp; EOD'!HW68</f>
        <v>0</v>
      </c>
      <c r="HX10" s="77">
        <f>'Inbound SOS &amp; EOD'!HX68</f>
        <v>0</v>
      </c>
      <c r="HY10" s="77">
        <f>'Inbound SOS &amp; EOD'!HY68</f>
        <v>0</v>
      </c>
      <c r="HZ10" s="77">
        <f>'Inbound SOS &amp; EOD'!HZ68</f>
        <v>0</v>
      </c>
      <c r="IA10" s="77">
        <f>'Inbound SOS &amp; EOD'!IA68</f>
        <v>0</v>
      </c>
      <c r="IB10" s="77">
        <f>'Inbound SOS &amp; EOD'!IB68</f>
        <v>0</v>
      </c>
      <c r="IC10" s="77">
        <f>'Inbound SOS &amp; EOD'!IC68</f>
        <v>0</v>
      </c>
      <c r="ID10" s="77">
        <f>'Inbound SOS &amp; EOD'!ID68</f>
        <v>0</v>
      </c>
      <c r="IE10" s="77">
        <f>'Inbound SOS &amp; EOD'!IE68</f>
        <v>0</v>
      </c>
      <c r="IF10" s="77">
        <f>'Inbound SOS &amp; EOD'!IF68</f>
        <v>0</v>
      </c>
      <c r="IG10" s="77">
        <f>'Inbound SOS &amp; EOD'!IG68</f>
        <v>0</v>
      </c>
      <c r="IH10" s="77">
        <f>'Inbound SOS &amp; EOD'!IH68</f>
        <v>0</v>
      </c>
      <c r="II10" s="77">
        <f>'Inbound SOS &amp; EOD'!II68</f>
        <v>0</v>
      </c>
      <c r="IJ10" s="77">
        <f>'Inbound SOS &amp; EOD'!IJ68</f>
        <v>0</v>
      </c>
      <c r="IK10" s="77">
        <f>'Inbound SOS &amp; EOD'!IK68</f>
        <v>0</v>
      </c>
      <c r="IL10" s="77">
        <f>'Inbound SOS &amp; EOD'!IL68</f>
        <v>0</v>
      </c>
      <c r="IM10" s="77">
        <f>'Inbound SOS &amp; EOD'!IM68</f>
        <v>0</v>
      </c>
      <c r="IN10" s="77">
        <f>'Inbound SOS &amp; EOD'!IN68</f>
        <v>0</v>
      </c>
      <c r="IO10" s="77">
        <f>'Inbound SOS &amp; EOD'!IO68</f>
        <v>0</v>
      </c>
      <c r="IP10" s="77">
        <f>'Inbound SOS &amp; EOD'!IP68</f>
        <v>0</v>
      </c>
      <c r="IQ10" s="77">
        <f>'Inbound SOS &amp; EOD'!IQ68</f>
        <v>0</v>
      </c>
      <c r="IR10" s="77">
        <f>'Inbound SOS &amp; EOD'!IR68</f>
        <v>0</v>
      </c>
      <c r="IS10" s="77">
        <f>'Inbound SOS &amp; EOD'!IS68</f>
        <v>0</v>
      </c>
      <c r="IT10" s="77">
        <f>'Inbound SOS &amp; EOD'!IT68</f>
        <v>0</v>
      </c>
      <c r="IU10" s="77">
        <f>'Inbound SOS &amp; EOD'!IU68</f>
        <v>0</v>
      </c>
      <c r="IV10" s="77">
        <f>'Inbound SOS &amp; EOD'!IV68</f>
        <v>0</v>
      </c>
      <c r="IW10" s="77">
        <f>'Inbound SOS &amp; EOD'!IW68</f>
        <v>0</v>
      </c>
      <c r="IX10" s="77">
        <f>'Inbound SOS &amp; EOD'!IX68</f>
        <v>0</v>
      </c>
      <c r="IY10" s="77">
        <f>'Inbound SOS &amp; EOD'!IY68</f>
        <v>0</v>
      </c>
      <c r="IZ10" s="77">
        <f>'Inbound SOS &amp; EOD'!IZ68</f>
        <v>0</v>
      </c>
      <c r="JA10" s="77">
        <f>'Inbound SOS &amp; EOD'!JA68</f>
        <v>0</v>
      </c>
      <c r="JB10" s="77">
        <f>'Inbound SOS &amp; EOD'!JB68</f>
        <v>0</v>
      </c>
      <c r="JC10" s="77">
        <f>'Inbound SOS &amp; EOD'!JC68</f>
        <v>0</v>
      </c>
      <c r="JD10" s="77">
        <f>'Inbound SOS &amp; EOD'!JD68</f>
        <v>0</v>
      </c>
      <c r="JE10" s="77">
        <f>'Inbound SOS &amp; EOD'!JE68</f>
        <v>0</v>
      </c>
      <c r="JF10" s="77">
        <f>'Inbound SOS &amp; EOD'!JF68</f>
        <v>0</v>
      </c>
      <c r="JG10" s="77">
        <f>'Inbound SOS &amp; EOD'!JG68</f>
        <v>0</v>
      </c>
      <c r="JH10" s="77">
        <f>'Inbound SOS &amp; EOD'!JH68</f>
        <v>0</v>
      </c>
      <c r="JI10" s="77">
        <f>'Inbound SOS &amp; EOD'!JI68</f>
        <v>0</v>
      </c>
      <c r="JJ10" s="77">
        <f>'Inbound SOS &amp; EOD'!JJ68</f>
        <v>0</v>
      </c>
      <c r="JK10" s="77">
        <f>'Inbound SOS &amp; EOD'!JK68</f>
        <v>0</v>
      </c>
      <c r="JL10" s="77">
        <f>'Inbound SOS &amp; EOD'!JL68</f>
        <v>0</v>
      </c>
      <c r="JM10" s="77">
        <f>'Inbound SOS &amp; EOD'!JM68</f>
        <v>0</v>
      </c>
      <c r="JN10" s="77">
        <f>'Inbound SOS &amp; EOD'!JN68</f>
        <v>0</v>
      </c>
      <c r="JO10" s="77">
        <f>'Inbound SOS &amp; EOD'!JO68</f>
        <v>0</v>
      </c>
      <c r="JP10" s="77">
        <f>'Inbound SOS &amp; EOD'!JP68</f>
        <v>0</v>
      </c>
      <c r="JQ10" s="77">
        <f>'Inbound SOS &amp; EOD'!JQ68</f>
        <v>0</v>
      </c>
      <c r="JR10" s="77">
        <f>'Inbound SOS &amp; EOD'!JR68</f>
        <v>0</v>
      </c>
      <c r="JS10" s="77">
        <f>'Inbound SOS &amp; EOD'!JS68</f>
        <v>0</v>
      </c>
      <c r="JT10" s="77">
        <f>'Inbound SOS &amp; EOD'!JT68</f>
        <v>0</v>
      </c>
      <c r="JU10" s="77">
        <f>'Inbound SOS &amp; EOD'!JU68</f>
        <v>0</v>
      </c>
      <c r="JV10" s="77">
        <f>'Inbound SOS &amp; EOD'!JV68</f>
        <v>0</v>
      </c>
      <c r="JW10" s="77">
        <f>'Inbound SOS &amp; EOD'!JW68</f>
        <v>0</v>
      </c>
      <c r="JX10" s="77">
        <f>'Inbound SOS &amp; EOD'!JX68</f>
        <v>0</v>
      </c>
      <c r="JY10" s="77">
        <f>'Inbound SOS &amp; EOD'!JY68</f>
        <v>0</v>
      </c>
      <c r="JZ10" s="77">
        <f>'Inbound SOS &amp; EOD'!JZ68</f>
        <v>0</v>
      </c>
      <c r="KA10" s="77">
        <f>'Inbound SOS &amp; EOD'!KA68</f>
        <v>0</v>
      </c>
      <c r="KB10" s="77">
        <f>'Inbound SOS &amp; EOD'!KB68</f>
        <v>0</v>
      </c>
      <c r="KC10" s="77">
        <f>'Inbound SOS &amp; EOD'!KC68</f>
        <v>0</v>
      </c>
      <c r="KD10" s="77">
        <f>'Inbound SOS &amp; EOD'!KD68</f>
        <v>0</v>
      </c>
      <c r="KE10" s="77">
        <f>'Inbound SOS &amp; EOD'!KE68</f>
        <v>0</v>
      </c>
      <c r="KF10" s="77">
        <f>'Inbound SOS &amp; EOD'!KF68</f>
        <v>0</v>
      </c>
      <c r="KG10" s="77">
        <f>'Inbound SOS &amp; EOD'!KG68</f>
        <v>0</v>
      </c>
      <c r="KH10" s="77">
        <f>'Inbound SOS &amp; EOD'!KH68</f>
        <v>0</v>
      </c>
      <c r="KI10" s="77">
        <f>'Inbound SOS &amp; EOD'!KI68</f>
        <v>0</v>
      </c>
      <c r="KJ10" s="77">
        <f>'Inbound SOS &amp; EOD'!KJ68</f>
        <v>0</v>
      </c>
      <c r="KK10" s="77">
        <f>'Inbound SOS &amp; EOD'!KK68</f>
        <v>0</v>
      </c>
      <c r="KL10" s="77">
        <f>'Inbound SOS &amp; EOD'!KL68</f>
        <v>0</v>
      </c>
      <c r="KM10" s="77">
        <f>'Inbound SOS &amp; EOD'!KM68</f>
        <v>0</v>
      </c>
      <c r="KN10" s="77">
        <f>'Inbound SOS &amp; EOD'!KN68</f>
        <v>0</v>
      </c>
      <c r="KO10" s="77">
        <f>'Inbound SOS &amp; EOD'!KO68</f>
        <v>0</v>
      </c>
      <c r="KP10" s="77">
        <f>'Inbound SOS &amp; EOD'!KP68</f>
        <v>0</v>
      </c>
      <c r="KQ10" s="77">
        <f>'Inbound SOS &amp; EOD'!KQ68</f>
        <v>0</v>
      </c>
      <c r="KR10" s="77">
        <f>'Inbound SOS &amp; EOD'!KR68</f>
        <v>0</v>
      </c>
      <c r="KS10" s="77">
        <f>'Inbound SOS &amp; EOD'!KS68</f>
        <v>0</v>
      </c>
      <c r="KT10" s="77">
        <f>'Inbound SOS &amp; EOD'!KT68</f>
        <v>0</v>
      </c>
      <c r="KU10" s="77">
        <f>'Inbound SOS &amp; EOD'!KU68</f>
        <v>0</v>
      </c>
      <c r="KV10" s="77">
        <f>'Inbound SOS &amp; EOD'!KV68</f>
        <v>0</v>
      </c>
      <c r="KW10" s="77">
        <f>'Inbound SOS &amp; EOD'!KW68</f>
        <v>0</v>
      </c>
      <c r="KX10" s="77">
        <f>'Inbound SOS &amp; EOD'!KX68</f>
        <v>0</v>
      </c>
      <c r="KY10" s="77">
        <f>'Inbound SOS &amp; EOD'!KY68</f>
        <v>0</v>
      </c>
      <c r="KZ10" s="77">
        <f>'Inbound SOS &amp; EOD'!KZ68</f>
        <v>0</v>
      </c>
      <c r="LA10" s="77">
        <f>'Inbound SOS &amp; EOD'!LA68</f>
        <v>0</v>
      </c>
      <c r="LB10" s="77">
        <f>'Inbound SOS &amp; EOD'!LB68</f>
        <v>0</v>
      </c>
      <c r="LC10" s="77">
        <f>'Inbound SOS &amp; EOD'!LC68</f>
        <v>0</v>
      </c>
      <c r="LD10" s="77">
        <f>'Inbound SOS &amp; EOD'!LD68</f>
        <v>0</v>
      </c>
      <c r="LE10" s="77">
        <f>'Inbound SOS &amp; EOD'!LE68</f>
        <v>0</v>
      </c>
      <c r="LF10" s="77">
        <f>'Inbound SOS &amp; EOD'!LF68</f>
        <v>0</v>
      </c>
      <c r="LG10" s="77">
        <f>'Inbound SOS &amp; EOD'!LG68</f>
        <v>0</v>
      </c>
      <c r="LH10" s="77">
        <f>'Inbound SOS &amp; EOD'!LH68</f>
        <v>0</v>
      </c>
      <c r="LI10" s="77">
        <f>'Inbound SOS &amp; EOD'!LI68</f>
        <v>0</v>
      </c>
      <c r="LJ10" s="77">
        <f>'Inbound SOS &amp; EOD'!LJ68</f>
        <v>0</v>
      </c>
      <c r="LK10" s="77">
        <f>'Inbound SOS &amp; EOD'!LK68</f>
        <v>0</v>
      </c>
      <c r="LL10" s="77">
        <f>'Inbound SOS &amp; EOD'!LL68</f>
        <v>0</v>
      </c>
      <c r="LM10" s="77">
        <f>'Inbound SOS &amp; EOD'!LM68</f>
        <v>0</v>
      </c>
      <c r="LN10" s="77">
        <f>'Inbound SOS &amp; EOD'!LN68</f>
        <v>0</v>
      </c>
      <c r="LO10" s="77">
        <f>'Inbound SOS &amp; EOD'!LO68</f>
        <v>0</v>
      </c>
      <c r="LP10" s="77">
        <f>'Inbound SOS &amp; EOD'!LP68</f>
        <v>0</v>
      </c>
      <c r="LQ10" s="77">
        <f>'Inbound SOS &amp; EOD'!LQ68</f>
        <v>0</v>
      </c>
      <c r="LR10" s="77">
        <f>'Inbound SOS &amp; EOD'!LR68</f>
        <v>0</v>
      </c>
      <c r="LS10" s="77">
        <f>'Inbound SOS &amp; EOD'!LS68</f>
        <v>0</v>
      </c>
      <c r="LT10" s="77">
        <f>'Inbound SOS &amp; EOD'!LT68</f>
        <v>0</v>
      </c>
      <c r="LU10" s="77">
        <f>'Inbound SOS &amp; EOD'!LU68</f>
        <v>0</v>
      </c>
      <c r="LV10" s="77">
        <f>'Inbound SOS &amp; EOD'!LV68</f>
        <v>0</v>
      </c>
      <c r="LW10" s="77">
        <f>'Inbound SOS &amp; EOD'!LW68</f>
        <v>0</v>
      </c>
      <c r="LX10" s="77">
        <f>'Inbound SOS &amp; EOD'!LX68</f>
        <v>0</v>
      </c>
      <c r="LY10" s="77">
        <f>'Inbound SOS &amp; EOD'!LY68</f>
        <v>0</v>
      </c>
      <c r="LZ10" s="77">
        <f>'Inbound SOS &amp; EOD'!LZ68</f>
        <v>0</v>
      </c>
      <c r="MA10" s="77">
        <f>'Inbound SOS &amp; EOD'!MA68</f>
        <v>0</v>
      </c>
      <c r="MB10" s="77">
        <f>'Inbound SOS &amp; EOD'!MB68</f>
        <v>0</v>
      </c>
      <c r="MC10" s="77">
        <f>'Inbound SOS &amp; EOD'!MC68</f>
        <v>0</v>
      </c>
      <c r="MD10" s="77">
        <f>'Inbound SOS &amp; EOD'!MD68</f>
        <v>0</v>
      </c>
      <c r="ME10" s="77">
        <f>'Inbound SOS &amp; EOD'!ME68</f>
        <v>0</v>
      </c>
      <c r="MF10" s="77">
        <f>'Inbound SOS &amp; EOD'!MF68</f>
        <v>0</v>
      </c>
      <c r="MG10" s="77">
        <f>'Inbound SOS &amp; EOD'!MG68</f>
        <v>0</v>
      </c>
      <c r="MH10" s="77">
        <f>'Inbound SOS &amp; EOD'!MH68</f>
        <v>0</v>
      </c>
      <c r="MI10" s="77">
        <f>'Inbound SOS &amp; EOD'!MI68</f>
        <v>0</v>
      </c>
      <c r="MJ10" s="77">
        <f>'Inbound SOS &amp; EOD'!MJ68</f>
        <v>0</v>
      </c>
      <c r="MK10" s="77">
        <f>'Inbound SOS &amp; EOD'!MK68</f>
        <v>0</v>
      </c>
      <c r="ML10" s="77">
        <f>'Inbound SOS &amp; EOD'!ML68</f>
        <v>0</v>
      </c>
      <c r="MM10" s="77">
        <f>'Inbound SOS &amp; EOD'!MM68</f>
        <v>0</v>
      </c>
      <c r="MN10" s="77">
        <f>'Inbound SOS &amp; EOD'!MN68</f>
        <v>0</v>
      </c>
      <c r="MO10" s="77">
        <f>'Inbound SOS &amp; EOD'!MO68</f>
        <v>0</v>
      </c>
      <c r="MP10" s="77">
        <f>'Inbound SOS &amp; EOD'!MP68</f>
        <v>0</v>
      </c>
      <c r="MQ10" s="77">
        <f>'Inbound SOS &amp; EOD'!MQ68</f>
        <v>0</v>
      </c>
      <c r="MR10" s="77">
        <f>'Inbound SOS &amp; EOD'!MR68</f>
        <v>0</v>
      </c>
      <c r="MS10" s="77">
        <f>'Inbound SOS &amp; EOD'!MS68</f>
        <v>0</v>
      </c>
      <c r="MT10" s="77">
        <f>'Inbound SOS &amp; EOD'!MT68</f>
        <v>0</v>
      </c>
      <c r="MU10" s="77">
        <f>'Inbound SOS &amp; EOD'!MU68</f>
        <v>0</v>
      </c>
      <c r="MV10" s="77">
        <f>'Inbound SOS &amp; EOD'!MV68</f>
        <v>0</v>
      </c>
      <c r="MW10" s="77">
        <f>'Inbound SOS &amp; EOD'!MW68</f>
        <v>0</v>
      </c>
      <c r="MX10" s="77">
        <f>'Inbound SOS &amp; EOD'!MX68</f>
        <v>0</v>
      </c>
      <c r="MY10" s="77">
        <f>'Inbound SOS &amp; EOD'!MY68</f>
        <v>0</v>
      </c>
      <c r="MZ10" s="77">
        <f>'Inbound SOS &amp; EOD'!MZ68</f>
        <v>0</v>
      </c>
      <c r="NA10" s="77">
        <f>'Inbound SOS &amp; EOD'!NA68</f>
        <v>0</v>
      </c>
      <c r="NB10" s="77">
        <f>'Inbound SOS &amp; EOD'!NB68</f>
        <v>0</v>
      </c>
      <c r="NC10" s="77">
        <f>'Inbound SOS &amp; EOD'!NC68</f>
        <v>0</v>
      </c>
      <c r="ND10" s="77">
        <f>'Inbound SOS &amp; EOD'!ND68</f>
        <v>0</v>
      </c>
      <c r="NE10" s="77">
        <f>'Inbound SOS &amp; EOD'!NE68</f>
        <v>0</v>
      </c>
      <c r="NF10" s="77">
        <f>'Inbound SOS &amp; EOD'!NF68</f>
        <v>0</v>
      </c>
      <c r="NG10" s="77">
        <f>'Inbound SOS &amp; EOD'!NG68</f>
        <v>0</v>
      </c>
      <c r="NH10" s="77">
        <f>'Inbound SOS &amp; EOD'!NH68</f>
        <v>0</v>
      </c>
    </row>
    <row r="11" spans="1:15362" s="79" customFormat="1" ht="14.25" customHeight="1">
      <c r="A11" s="78" t="s">
        <v>5485</v>
      </c>
      <c r="B11" s="77">
        <f>'Inbound SOS &amp; EOD'!B91</f>
        <v>0</v>
      </c>
      <c r="C11" s="77">
        <f>'Inbound SOS &amp; EOD'!C91</f>
        <v>969</v>
      </c>
      <c r="D11" s="77">
        <f>'Inbound SOS &amp; EOD'!D91</f>
        <v>1181</v>
      </c>
      <c r="E11" s="77">
        <f>'Inbound SOS &amp; EOD'!E91</f>
        <v>1200</v>
      </c>
      <c r="F11" s="77">
        <f>'Inbound SOS &amp; EOD'!F91</f>
        <v>1010</v>
      </c>
      <c r="G11" s="77">
        <f>'Inbound SOS &amp; EOD'!G91</f>
        <v>0</v>
      </c>
      <c r="H11" s="77">
        <f>'Inbound SOS &amp; EOD'!H91</f>
        <v>0</v>
      </c>
      <c r="I11" s="77">
        <f>'Inbound SOS &amp; EOD'!I91</f>
        <v>468</v>
      </c>
      <c r="J11" s="77">
        <f>'Inbound SOS &amp; EOD'!J91</f>
        <v>1459</v>
      </c>
      <c r="K11" s="77">
        <f>'Inbound SOS &amp; EOD'!K91</f>
        <v>286</v>
      </c>
      <c r="L11" s="77">
        <f>'Inbound SOS &amp; EOD'!L91</f>
        <v>655</v>
      </c>
      <c r="M11" s="77">
        <f>'Inbound SOS &amp; EOD'!M91</f>
        <v>317</v>
      </c>
      <c r="N11" s="77">
        <f>'Inbound SOS &amp; EOD'!N91</f>
        <v>0</v>
      </c>
      <c r="O11" s="77">
        <f>'Inbound SOS &amp; EOD'!O91</f>
        <v>0</v>
      </c>
      <c r="P11" s="77">
        <f>'Inbound SOS &amp; EOD'!P91</f>
        <v>74</v>
      </c>
      <c r="Q11" s="77">
        <f>'Inbound SOS &amp; EOD'!Q91</f>
        <v>133</v>
      </c>
      <c r="R11" s="77">
        <f>'Inbound SOS &amp; EOD'!R91</f>
        <v>205</v>
      </c>
      <c r="S11" s="77">
        <f>'Inbound SOS &amp; EOD'!S91</f>
        <v>5</v>
      </c>
      <c r="T11" s="77">
        <f>'Inbound SOS &amp; EOD'!T91</f>
        <v>8</v>
      </c>
      <c r="U11" s="77">
        <f>'Inbound SOS &amp; EOD'!U91</f>
        <v>0</v>
      </c>
      <c r="V11" s="77">
        <f>'Inbound SOS &amp; EOD'!V91</f>
        <v>0</v>
      </c>
      <c r="W11" s="77">
        <f>'Inbound SOS &amp; EOD'!W91</f>
        <v>0</v>
      </c>
      <c r="X11" s="77">
        <f>'Inbound SOS &amp; EOD'!X91</f>
        <v>200</v>
      </c>
      <c r="Y11" s="77">
        <f>'Inbound SOS &amp; EOD'!Y91</f>
        <v>444</v>
      </c>
      <c r="Z11" s="77">
        <f>'Inbound SOS &amp; EOD'!Z91</f>
        <v>416</v>
      </c>
      <c r="AA11" s="77">
        <f>'Inbound SOS &amp; EOD'!AA91</f>
        <v>0</v>
      </c>
      <c r="AB11" s="77">
        <f>'Inbound SOS &amp; EOD'!AB91</f>
        <v>0</v>
      </c>
      <c r="AC11" s="77">
        <f>'Inbound SOS &amp; EOD'!AC91</f>
        <v>0</v>
      </c>
      <c r="AD11" s="77">
        <f>'Inbound SOS &amp; EOD'!AD91</f>
        <v>0</v>
      </c>
      <c r="AE11" s="77">
        <f>'Inbound SOS &amp; EOD'!AE91</f>
        <v>366</v>
      </c>
      <c r="AF11" s="77">
        <f>'Inbound SOS &amp; EOD'!AF91</f>
        <v>584</v>
      </c>
      <c r="AG11" s="77">
        <f>'Inbound SOS &amp; EOD'!AG91</f>
        <v>581</v>
      </c>
      <c r="AH11" s="77">
        <f>'Inbound SOS &amp; EOD'!AH91</f>
        <v>0</v>
      </c>
      <c r="AI11" s="77">
        <f>'Inbound SOS &amp; EOD'!AI91</f>
        <v>0</v>
      </c>
      <c r="AJ11" s="77">
        <f>'Inbound SOS &amp; EOD'!AJ91</f>
        <v>0</v>
      </c>
      <c r="AK11" s="77">
        <f>'Inbound SOS &amp; EOD'!AK91</f>
        <v>112</v>
      </c>
      <c r="AL11" s="77">
        <f>'Inbound SOS &amp; EOD'!AL91</f>
        <v>228</v>
      </c>
      <c r="AM11" s="77">
        <f>'Inbound SOS &amp; EOD'!AM91</f>
        <v>287</v>
      </c>
      <c r="AN11" s="77">
        <f>'Inbound SOS &amp; EOD'!AN91</f>
        <v>193</v>
      </c>
      <c r="AO11" s="77">
        <f>'Inbound SOS &amp; EOD'!AO91</f>
        <v>396</v>
      </c>
      <c r="AP11" s="77">
        <f>'Inbound SOS &amp; EOD'!AP91</f>
        <v>0</v>
      </c>
      <c r="AQ11" s="77">
        <f>'Inbound SOS &amp; EOD'!AQ91</f>
        <v>0</v>
      </c>
      <c r="AR11" s="77">
        <f>'Inbound SOS &amp; EOD'!AR91</f>
        <v>0</v>
      </c>
      <c r="AS11" s="77">
        <f>'Inbound SOS &amp; EOD'!AS91</f>
        <v>432</v>
      </c>
      <c r="AT11" s="77">
        <f>'Inbound SOS &amp; EOD'!AT91</f>
        <v>559</v>
      </c>
      <c r="AU11" s="77">
        <f>'Inbound SOS &amp; EOD'!AU91</f>
        <v>481</v>
      </c>
      <c r="AV11" s="77">
        <f>'Inbound SOS &amp; EOD'!AV91</f>
        <v>267</v>
      </c>
      <c r="AW11" s="77">
        <f>'Inbound SOS &amp; EOD'!AW91</f>
        <v>0</v>
      </c>
      <c r="AX11" s="77">
        <f>'Inbound SOS &amp; EOD'!AX91</f>
        <v>0</v>
      </c>
      <c r="AY11" s="77">
        <f>'Inbound SOS &amp; EOD'!AY91</f>
        <v>352</v>
      </c>
      <c r="AZ11" s="77">
        <f>'Inbound SOS &amp; EOD'!AZ91</f>
        <v>527</v>
      </c>
      <c r="BA11" s="77">
        <f>'Inbound SOS &amp; EOD'!BA91</f>
        <v>0</v>
      </c>
      <c r="BB11" s="77">
        <f>'Inbound SOS &amp; EOD'!BB91</f>
        <v>0</v>
      </c>
      <c r="BC11" s="77">
        <f>'Inbound SOS &amp; EOD'!BC91</f>
        <v>0</v>
      </c>
      <c r="BD11" s="77">
        <f>'Inbound SOS &amp; EOD'!BD91</f>
        <v>0</v>
      </c>
      <c r="BE11" s="77">
        <f>'Inbound SOS &amp; EOD'!BE91</f>
        <v>0</v>
      </c>
      <c r="BF11" s="77">
        <f>'Inbound SOS &amp; EOD'!BF91</f>
        <v>589</v>
      </c>
      <c r="BG11" s="77">
        <f>'Inbound SOS &amp; EOD'!BG91</f>
        <v>686</v>
      </c>
      <c r="BH11" s="77">
        <f>'Inbound SOS &amp; EOD'!BH91</f>
        <v>468</v>
      </c>
      <c r="BI11" s="77">
        <f>'Inbound SOS &amp; EOD'!BI91</f>
        <v>325</v>
      </c>
      <c r="BJ11" s="77">
        <f>'Inbound SOS &amp; EOD'!BJ91</f>
        <v>438</v>
      </c>
      <c r="BK11" s="77">
        <f>'Inbound SOS &amp; EOD'!BK91</f>
        <v>0</v>
      </c>
      <c r="BL11" s="77">
        <f>'Inbound SOS &amp; EOD'!BL91</f>
        <v>0</v>
      </c>
      <c r="BM11" s="77">
        <f>'Inbound SOS &amp; EOD'!BM91</f>
        <v>0</v>
      </c>
      <c r="BN11" s="77">
        <f>'Inbound SOS &amp; EOD'!BN91</f>
        <v>21</v>
      </c>
      <c r="BO11" s="77">
        <f>'Inbound SOS &amp; EOD'!BO91</f>
        <v>537</v>
      </c>
      <c r="BP11" s="77">
        <f>'Inbound SOS &amp; EOD'!BP91</f>
        <v>607</v>
      </c>
      <c r="BQ11" s="77">
        <f>'Inbound SOS &amp; EOD'!BQ91</f>
        <v>396</v>
      </c>
      <c r="BR11" s="77">
        <f>'Inbound SOS &amp; EOD'!BR91</f>
        <v>0</v>
      </c>
      <c r="BS11" s="77">
        <f>'Inbound SOS &amp; EOD'!BS91</f>
        <v>0</v>
      </c>
      <c r="BT11" s="77">
        <f>'Inbound SOS &amp; EOD'!BT91</f>
        <v>0</v>
      </c>
      <c r="BU11" s="77">
        <f>'Inbound SOS &amp; EOD'!BU91</f>
        <v>304</v>
      </c>
      <c r="BV11" s="77">
        <f>'Inbound SOS &amp; EOD'!BV91</f>
        <v>408</v>
      </c>
      <c r="BW11" s="77">
        <f>'Inbound SOS &amp; EOD'!BW91</f>
        <v>79</v>
      </c>
      <c r="BX11" s="77">
        <f>'Inbound SOS &amp; EOD'!BX91</f>
        <v>258</v>
      </c>
      <c r="BY11" s="77">
        <f>'Inbound SOS &amp; EOD'!BY91</f>
        <v>0</v>
      </c>
      <c r="BZ11" s="77">
        <f>'Inbound SOS &amp; EOD'!BZ91</f>
        <v>0</v>
      </c>
      <c r="CA11" s="77">
        <f>'Inbound SOS &amp; EOD'!CA91</f>
        <v>0</v>
      </c>
      <c r="CB11" s="77">
        <f>'Inbound SOS &amp; EOD'!CB91</f>
        <v>249</v>
      </c>
      <c r="CC11" s="77">
        <f>'Inbound SOS &amp; EOD'!CC91</f>
        <v>441</v>
      </c>
      <c r="CD11" s="77">
        <f>'Inbound SOS &amp; EOD'!CD91</f>
        <v>0</v>
      </c>
      <c r="CE11" s="77">
        <f>'Inbound SOS &amp; EOD'!CE91</f>
        <v>0</v>
      </c>
      <c r="CF11" s="77">
        <f>'Inbound SOS &amp; EOD'!CF91</f>
        <v>0</v>
      </c>
      <c r="CG11" s="77">
        <f>'Inbound SOS &amp; EOD'!CG91</f>
        <v>0</v>
      </c>
      <c r="CH11" s="77">
        <f>'Inbound SOS &amp; EOD'!CH91</f>
        <v>0</v>
      </c>
      <c r="CI11" s="77">
        <f>'Inbound SOS &amp; EOD'!CI91</f>
        <v>0</v>
      </c>
      <c r="CJ11" s="77">
        <f>'Inbound SOS &amp; EOD'!CJ91</f>
        <v>0</v>
      </c>
      <c r="CK11" s="77">
        <f>'Inbound SOS &amp; EOD'!CK91</f>
        <v>479</v>
      </c>
      <c r="CL11" s="77">
        <f>'Inbound SOS &amp; EOD'!CL91</f>
        <v>132</v>
      </c>
      <c r="CM11" s="77">
        <f>'Inbound SOS &amp; EOD'!CM91</f>
        <v>0</v>
      </c>
      <c r="CN11" s="77">
        <f>'Inbound SOS &amp; EOD'!CN91</f>
        <v>0</v>
      </c>
      <c r="CO11" s="77">
        <f>'Inbound SOS &amp; EOD'!CO91</f>
        <v>0</v>
      </c>
      <c r="CP11" s="77">
        <f>'Inbound SOS &amp; EOD'!CP91</f>
        <v>0</v>
      </c>
      <c r="CQ11" s="77">
        <f>'Inbound SOS &amp; EOD'!CQ91</f>
        <v>141</v>
      </c>
      <c r="CR11" s="77">
        <f>'Inbound SOS &amp; EOD'!CR91</f>
        <v>285</v>
      </c>
      <c r="CS11" s="77">
        <f>'Inbound SOS &amp; EOD'!CS91</f>
        <v>369</v>
      </c>
      <c r="CT11" s="77">
        <f>'Inbound SOS &amp; EOD'!CT91</f>
        <v>0</v>
      </c>
      <c r="CU11" s="77">
        <f>'Inbound SOS &amp; EOD'!CU91</f>
        <v>0</v>
      </c>
      <c r="CV11" s="77">
        <f>'Inbound SOS &amp; EOD'!CV91</f>
        <v>0</v>
      </c>
      <c r="CW11" s="77">
        <f>'Inbound SOS &amp; EOD'!CW91</f>
        <v>104</v>
      </c>
      <c r="CX11" s="77">
        <f>'Inbound SOS &amp; EOD'!CX91</f>
        <v>496</v>
      </c>
      <c r="CY11" s="77">
        <f>'Inbound SOS &amp; EOD'!CY91</f>
        <v>604</v>
      </c>
      <c r="CZ11" s="77">
        <f>'Inbound SOS &amp; EOD'!CZ91</f>
        <v>65</v>
      </c>
      <c r="DA11" s="77">
        <f>'Inbound SOS &amp; EOD'!DA91</f>
        <v>0</v>
      </c>
      <c r="DB11" s="77">
        <f>'Inbound SOS &amp; EOD'!DB91</f>
        <v>0</v>
      </c>
      <c r="DC11" s="77">
        <f>'Inbound SOS &amp; EOD'!DC91</f>
        <v>0</v>
      </c>
      <c r="DD11" s="77">
        <f>'Inbound SOS &amp; EOD'!DD91</f>
        <v>0</v>
      </c>
      <c r="DE11" s="77">
        <f>'Inbound SOS &amp; EOD'!DE91</f>
        <v>0</v>
      </c>
      <c r="DF11" s="77">
        <f>'Inbound SOS &amp; EOD'!DF91</f>
        <v>0</v>
      </c>
      <c r="DG11" s="77">
        <f>'Inbound SOS &amp; EOD'!DG91</f>
        <v>0</v>
      </c>
      <c r="DH11" s="77">
        <f>'Inbound SOS &amp; EOD'!DH91</f>
        <v>0</v>
      </c>
      <c r="DI11" s="77">
        <f>'Inbound SOS &amp; EOD'!DI91</f>
        <v>0</v>
      </c>
      <c r="DJ11" s="77">
        <f>'Inbound SOS &amp; EOD'!DJ91</f>
        <v>0</v>
      </c>
      <c r="DK11" s="77">
        <f>'Inbound SOS &amp; EOD'!DK91</f>
        <v>0</v>
      </c>
      <c r="DL11" s="77">
        <f>'Inbound SOS &amp; EOD'!DL91</f>
        <v>0</v>
      </c>
      <c r="DM11" s="77">
        <f>'Inbound SOS &amp; EOD'!DM91</f>
        <v>0</v>
      </c>
      <c r="DN11" s="77">
        <f>'Inbound SOS &amp; EOD'!DN91</f>
        <v>0</v>
      </c>
      <c r="DO11" s="77">
        <f>'Inbound SOS &amp; EOD'!DO91</f>
        <v>0</v>
      </c>
      <c r="DP11" s="77">
        <f>'Inbound SOS &amp; EOD'!DP91</f>
        <v>0</v>
      </c>
      <c r="DQ11" s="77">
        <f>'Inbound SOS &amp; EOD'!DQ91</f>
        <v>1</v>
      </c>
      <c r="DR11" s="77">
        <f>'Inbound SOS &amp; EOD'!DR91</f>
        <v>511</v>
      </c>
      <c r="DS11" s="77">
        <f>'Inbound SOS &amp; EOD'!DS91</f>
        <v>524</v>
      </c>
      <c r="DT11" s="77">
        <f>'Inbound SOS &amp; EOD'!DT91</f>
        <v>175</v>
      </c>
      <c r="DU11" s="77">
        <f>'Inbound SOS &amp; EOD'!DU91</f>
        <v>0</v>
      </c>
      <c r="DV11" s="77">
        <f>'Inbound SOS &amp; EOD'!DV91</f>
        <v>0</v>
      </c>
      <c r="DW11" s="77">
        <f>'Inbound SOS &amp; EOD'!DW91</f>
        <v>0</v>
      </c>
      <c r="DX11" s="77">
        <f>'Inbound SOS &amp; EOD'!DX91</f>
        <v>389</v>
      </c>
      <c r="DY11" s="77">
        <f>'Inbound SOS &amp; EOD'!DY91</f>
        <v>0</v>
      </c>
      <c r="DZ11" s="77">
        <f>'Inbound SOS &amp; EOD'!DZ91</f>
        <v>616</v>
      </c>
      <c r="EA11" s="77">
        <f>'Inbound SOS &amp; EOD'!EA91</f>
        <v>643</v>
      </c>
      <c r="EB11" s="77">
        <f>'Inbound SOS &amp; EOD'!EB91</f>
        <v>204</v>
      </c>
      <c r="EC11" s="77">
        <f>'Inbound SOS &amp; EOD'!EC91</f>
        <v>0</v>
      </c>
      <c r="ED11" s="77">
        <f>'Inbound SOS &amp; EOD'!ED91</f>
        <v>0</v>
      </c>
      <c r="EE11" s="77">
        <f>'Inbound SOS &amp; EOD'!EE91</f>
        <v>134</v>
      </c>
      <c r="EF11" s="77">
        <f>'Inbound SOS &amp; EOD'!EF91</f>
        <v>165</v>
      </c>
      <c r="EG11" s="77">
        <f>'Inbound SOS &amp; EOD'!EG91</f>
        <v>0</v>
      </c>
      <c r="EH11" s="77">
        <f>'Inbound SOS &amp; EOD'!EH91</f>
        <v>0</v>
      </c>
      <c r="EI11" s="77">
        <f>'Inbound SOS &amp; EOD'!EI91</f>
        <v>0</v>
      </c>
      <c r="EJ11" s="77">
        <f>'Inbound SOS &amp; EOD'!EJ91</f>
        <v>0</v>
      </c>
      <c r="EK11" s="77">
        <f>'Inbound SOS &amp; EOD'!EK91</f>
        <v>0</v>
      </c>
      <c r="EL11" s="77">
        <f>'Inbound SOS &amp; EOD'!EL91</f>
        <v>0</v>
      </c>
      <c r="EM11" s="77">
        <f>'Inbound SOS &amp; EOD'!EM91</f>
        <v>0</v>
      </c>
      <c r="EN11" s="77">
        <f>'Inbound SOS &amp; EOD'!EN91</f>
        <v>0</v>
      </c>
      <c r="EO11" s="77">
        <f>'Inbound SOS &amp; EOD'!EO91</f>
        <v>0</v>
      </c>
      <c r="EP11" s="77">
        <f>'Inbound SOS &amp; EOD'!EP91</f>
        <v>0</v>
      </c>
      <c r="EQ11" s="77">
        <f>'Inbound SOS &amp; EOD'!EQ91</f>
        <v>0</v>
      </c>
      <c r="ER11" s="77">
        <f>'Inbound SOS &amp; EOD'!ER91</f>
        <v>0</v>
      </c>
      <c r="ES11" s="77">
        <f>'Inbound SOS &amp; EOD'!ES91</f>
        <v>0</v>
      </c>
      <c r="ET11" s="77">
        <f>'Inbound SOS &amp; EOD'!ET91</f>
        <v>0</v>
      </c>
      <c r="EU11" s="77">
        <f>'Inbound SOS &amp; EOD'!EU91</f>
        <v>0</v>
      </c>
      <c r="EV11" s="77">
        <f>'Inbound SOS &amp; EOD'!EV91</f>
        <v>0</v>
      </c>
      <c r="EW11" s="77">
        <f>'Inbound SOS &amp; EOD'!EW91</f>
        <v>0</v>
      </c>
      <c r="EX11" s="77">
        <f>'Inbound SOS &amp; EOD'!EX91</f>
        <v>0</v>
      </c>
      <c r="EY11" s="77">
        <f>'Inbound SOS &amp; EOD'!EY91</f>
        <v>0</v>
      </c>
      <c r="EZ11" s="77">
        <f>'Inbound SOS &amp; EOD'!EZ91</f>
        <v>0</v>
      </c>
      <c r="FA11" s="77">
        <f>'Inbound SOS &amp; EOD'!FA91</f>
        <v>0</v>
      </c>
      <c r="FB11" s="77">
        <f>'Inbound SOS &amp; EOD'!FB91</f>
        <v>0</v>
      </c>
      <c r="FC11" s="77">
        <f>'Inbound SOS &amp; EOD'!FC91</f>
        <v>0</v>
      </c>
      <c r="FD11" s="77">
        <f>'Inbound SOS &amp; EOD'!FD91</f>
        <v>0</v>
      </c>
      <c r="FE11" s="77">
        <f>'Inbound SOS &amp; EOD'!FE91</f>
        <v>0</v>
      </c>
      <c r="FF11" s="77">
        <f>'Inbound SOS &amp; EOD'!FF91</f>
        <v>0</v>
      </c>
      <c r="FG11" s="77">
        <f>'Inbound SOS &amp; EOD'!FG91</f>
        <v>0</v>
      </c>
      <c r="FH11" s="77">
        <f>'Inbound SOS &amp; EOD'!FH91</f>
        <v>0</v>
      </c>
      <c r="FI11" s="77">
        <f>'Inbound SOS &amp; EOD'!FI91</f>
        <v>0</v>
      </c>
      <c r="FJ11" s="77">
        <f>'Inbound SOS &amp; EOD'!FJ91</f>
        <v>0</v>
      </c>
      <c r="FK11" s="77">
        <f>'Inbound SOS &amp; EOD'!FK91</f>
        <v>0</v>
      </c>
      <c r="FL11" s="77">
        <f>'Inbound SOS &amp; EOD'!FL91</f>
        <v>0</v>
      </c>
      <c r="FM11" s="77">
        <f>'Inbound SOS &amp; EOD'!FM91</f>
        <v>0</v>
      </c>
      <c r="FN11" s="77">
        <f>'Inbound SOS &amp; EOD'!FN91</f>
        <v>0</v>
      </c>
      <c r="FO11" s="77">
        <f>'Inbound SOS &amp; EOD'!FO91</f>
        <v>0</v>
      </c>
      <c r="FP11" s="77">
        <f>'Inbound SOS &amp; EOD'!FP91</f>
        <v>0</v>
      </c>
      <c r="FQ11" s="77">
        <f>'Inbound SOS &amp; EOD'!FQ91</f>
        <v>0</v>
      </c>
      <c r="FR11" s="77">
        <f>'Inbound SOS &amp; EOD'!FR91</f>
        <v>0</v>
      </c>
      <c r="FS11" s="77">
        <f>'Inbound SOS &amp; EOD'!FS91</f>
        <v>0</v>
      </c>
      <c r="FT11" s="77">
        <f>'Inbound SOS &amp; EOD'!FT91</f>
        <v>0</v>
      </c>
      <c r="FU11" s="77">
        <f>'Inbound SOS &amp; EOD'!FU91</f>
        <v>0</v>
      </c>
      <c r="FV11" s="77">
        <f>'Inbound SOS &amp; EOD'!FV91</f>
        <v>0</v>
      </c>
      <c r="FW11" s="77">
        <f>'Inbound SOS &amp; EOD'!FW91</f>
        <v>0</v>
      </c>
      <c r="FX11" s="77">
        <f>'Inbound SOS &amp; EOD'!FX91</f>
        <v>0</v>
      </c>
      <c r="FY11" s="77">
        <f>'Inbound SOS &amp; EOD'!FY91</f>
        <v>0</v>
      </c>
      <c r="FZ11" s="77">
        <f>'Inbound SOS &amp; EOD'!FZ91</f>
        <v>0</v>
      </c>
      <c r="GA11" s="77">
        <f>'Inbound SOS &amp; EOD'!GA91</f>
        <v>0</v>
      </c>
      <c r="GB11" s="77">
        <f>'Inbound SOS &amp; EOD'!GB91</f>
        <v>0</v>
      </c>
      <c r="GC11" s="77">
        <f>'Inbound SOS &amp; EOD'!GC91</f>
        <v>0</v>
      </c>
      <c r="GD11" s="77">
        <f>'Inbound SOS &amp; EOD'!GD91</f>
        <v>0</v>
      </c>
      <c r="GE11" s="77">
        <f>'Inbound SOS &amp; EOD'!GE91</f>
        <v>0</v>
      </c>
      <c r="GF11" s="77">
        <f>'Inbound SOS &amp; EOD'!GF91</f>
        <v>0</v>
      </c>
      <c r="GG11" s="77">
        <f>'Inbound SOS &amp; EOD'!GG91</f>
        <v>0</v>
      </c>
      <c r="GH11" s="77">
        <f>'Inbound SOS &amp; EOD'!GH91</f>
        <v>0</v>
      </c>
      <c r="GI11" s="77">
        <f>'Inbound SOS &amp; EOD'!GI91</f>
        <v>0</v>
      </c>
      <c r="GJ11" s="77">
        <f>'Inbound SOS &amp; EOD'!GJ91</f>
        <v>0</v>
      </c>
      <c r="GK11" s="77">
        <f>'Inbound SOS &amp; EOD'!GK91</f>
        <v>0</v>
      </c>
      <c r="GL11" s="77">
        <f>'Inbound SOS &amp; EOD'!GL91</f>
        <v>0</v>
      </c>
      <c r="GM11" s="77">
        <f>'Inbound SOS &amp; EOD'!GM91</f>
        <v>0</v>
      </c>
      <c r="GN11" s="77">
        <f>'Inbound SOS &amp; EOD'!GN91</f>
        <v>0</v>
      </c>
      <c r="GO11" s="77">
        <f>'Inbound SOS &amp; EOD'!GO91</f>
        <v>0</v>
      </c>
      <c r="GP11" s="77">
        <f>'Inbound SOS &amp; EOD'!GP91</f>
        <v>0</v>
      </c>
      <c r="GQ11" s="77">
        <f>'Inbound SOS &amp; EOD'!GQ91</f>
        <v>0</v>
      </c>
      <c r="GR11" s="77">
        <f>'Inbound SOS &amp; EOD'!GR91</f>
        <v>0</v>
      </c>
      <c r="GS11" s="77">
        <f>'Inbound SOS &amp; EOD'!GS91</f>
        <v>0</v>
      </c>
      <c r="GT11" s="77">
        <f>'Inbound SOS &amp; EOD'!GT91</f>
        <v>0</v>
      </c>
      <c r="GU11" s="77">
        <f>'Inbound SOS &amp; EOD'!GU91</f>
        <v>0</v>
      </c>
      <c r="GV11" s="77">
        <f>'Inbound SOS &amp; EOD'!GV91</f>
        <v>0</v>
      </c>
      <c r="GW11" s="77">
        <f>'Inbound SOS &amp; EOD'!GW91</f>
        <v>0</v>
      </c>
      <c r="GX11" s="77">
        <f>'Inbound SOS &amp; EOD'!GX91</f>
        <v>0</v>
      </c>
      <c r="GY11" s="77">
        <f>'Inbound SOS &amp; EOD'!GY91</f>
        <v>0</v>
      </c>
      <c r="GZ11" s="77">
        <f>'Inbound SOS &amp; EOD'!GZ91</f>
        <v>0</v>
      </c>
      <c r="HA11" s="77">
        <f>'Inbound SOS &amp; EOD'!HA91</f>
        <v>0</v>
      </c>
      <c r="HB11" s="77">
        <f>'Inbound SOS &amp; EOD'!HB91</f>
        <v>0</v>
      </c>
      <c r="HC11" s="77">
        <f>'Inbound SOS &amp; EOD'!HC91</f>
        <v>0</v>
      </c>
      <c r="HD11" s="77">
        <f>'Inbound SOS &amp; EOD'!HD91</f>
        <v>0</v>
      </c>
      <c r="HE11" s="77">
        <f>'Inbound SOS &amp; EOD'!HE91</f>
        <v>0</v>
      </c>
      <c r="HF11" s="77">
        <f>'Inbound SOS &amp; EOD'!HF91</f>
        <v>0</v>
      </c>
      <c r="HG11" s="77">
        <f>'Inbound SOS &amp; EOD'!HG91</f>
        <v>0</v>
      </c>
      <c r="HH11" s="77">
        <f>'Inbound SOS &amp; EOD'!HH91</f>
        <v>0</v>
      </c>
      <c r="HI11" s="77">
        <f>'Inbound SOS &amp; EOD'!HI91</f>
        <v>0</v>
      </c>
      <c r="HJ11" s="77">
        <f>'Inbound SOS &amp; EOD'!HJ91</f>
        <v>0</v>
      </c>
      <c r="HK11" s="77">
        <f>'Inbound SOS &amp; EOD'!HK91</f>
        <v>0</v>
      </c>
      <c r="HL11" s="77">
        <f>'Inbound SOS &amp; EOD'!HL91</f>
        <v>0</v>
      </c>
      <c r="HM11" s="77">
        <f>'Inbound SOS &amp; EOD'!HM91</f>
        <v>0</v>
      </c>
      <c r="HN11" s="77">
        <f>'Inbound SOS &amp; EOD'!HN91</f>
        <v>0</v>
      </c>
      <c r="HO11" s="77">
        <f>'Inbound SOS &amp; EOD'!HO91</f>
        <v>0</v>
      </c>
      <c r="HP11" s="77">
        <f>'Inbound SOS &amp; EOD'!HP91</f>
        <v>0</v>
      </c>
      <c r="HQ11" s="77">
        <f>'Inbound SOS &amp; EOD'!HQ91</f>
        <v>0</v>
      </c>
      <c r="HR11" s="77">
        <f>'Inbound SOS &amp; EOD'!HR91</f>
        <v>0</v>
      </c>
      <c r="HS11" s="77">
        <f>'Inbound SOS &amp; EOD'!HS91</f>
        <v>0</v>
      </c>
      <c r="HT11" s="77">
        <f>'Inbound SOS &amp; EOD'!HT91</f>
        <v>0</v>
      </c>
      <c r="HU11" s="77">
        <f>'Inbound SOS &amp; EOD'!HU91</f>
        <v>0</v>
      </c>
      <c r="HV11" s="77">
        <f>'Inbound SOS &amp; EOD'!HV91</f>
        <v>0</v>
      </c>
      <c r="HW11" s="77">
        <f>'Inbound SOS &amp; EOD'!HW91</f>
        <v>0</v>
      </c>
      <c r="HX11" s="77">
        <f>'Inbound SOS &amp; EOD'!HX91</f>
        <v>0</v>
      </c>
      <c r="HY11" s="77">
        <f>'Inbound SOS &amp; EOD'!HY91</f>
        <v>0</v>
      </c>
      <c r="HZ11" s="77">
        <f>'Inbound SOS &amp; EOD'!HZ91</f>
        <v>0</v>
      </c>
      <c r="IA11" s="77">
        <f>'Inbound SOS &amp; EOD'!IA91</f>
        <v>0</v>
      </c>
      <c r="IB11" s="77">
        <f>'Inbound SOS &amp; EOD'!IB91</f>
        <v>0</v>
      </c>
      <c r="IC11" s="77">
        <f>'Inbound SOS &amp; EOD'!IC91</f>
        <v>0</v>
      </c>
      <c r="ID11" s="77">
        <f>'Inbound SOS &amp; EOD'!ID91</f>
        <v>0</v>
      </c>
      <c r="IE11" s="77">
        <f>'Inbound SOS &amp; EOD'!IE91</f>
        <v>0</v>
      </c>
      <c r="IF11" s="77">
        <f>'Inbound SOS &amp; EOD'!IF91</f>
        <v>0</v>
      </c>
      <c r="IG11" s="77">
        <f>'Inbound SOS &amp; EOD'!IG91</f>
        <v>0</v>
      </c>
      <c r="IH11" s="77">
        <f>'Inbound SOS &amp; EOD'!IH91</f>
        <v>0</v>
      </c>
      <c r="II11" s="77">
        <f>'Inbound SOS &amp; EOD'!II91</f>
        <v>0</v>
      </c>
      <c r="IJ11" s="77">
        <f>'Inbound SOS &amp; EOD'!IJ91</f>
        <v>0</v>
      </c>
      <c r="IK11" s="77">
        <f>'Inbound SOS &amp; EOD'!IK91</f>
        <v>0</v>
      </c>
      <c r="IL11" s="77">
        <f>'Inbound SOS &amp; EOD'!IL91</f>
        <v>0</v>
      </c>
      <c r="IM11" s="77">
        <f>'Inbound SOS &amp; EOD'!IM91</f>
        <v>0</v>
      </c>
      <c r="IN11" s="77">
        <f>'Inbound SOS &amp; EOD'!IN91</f>
        <v>0</v>
      </c>
      <c r="IO11" s="77">
        <f>'Inbound SOS &amp; EOD'!IO91</f>
        <v>0</v>
      </c>
      <c r="IP11" s="77">
        <f>'Inbound SOS &amp; EOD'!IP91</f>
        <v>0</v>
      </c>
      <c r="IQ11" s="77">
        <f>'Inbound SOS &amp; EOD'!IQ91</f>
        <v>0</v>
      </c>
      <c r="IR11" s="77">
        <f>'Inbound SOS &amp; EOD'!IR91</f>
        <v>0</v>
      </c>
      <c r="IS11" s="77">
        <f>'Inbound SOS &amp; EOD'!IS91</f>
        <v>0</v>
      </c>
      <c r="IT11" s="77">
        <f>'Inbound SOS &amp; EOD'!IT91</f>
        <v>0</v>
      </c>
      <c r="IU11" s="77">
        <f>'Inbound SOS &amp; EOD'!IU91</f>
        <v>0</v>
      </c>
      <c r="IV11" s="77">
        <f>'Inbound SOS &amp; EOD'!IV91</f>
        <v>0</v>
      </c>
      <c r="IW11" s="77">
        <f>'Inbound SOS &amp; EOD'!IW91</f>
        <v>0</v>
      </c>
      <c r="IX11" s="77">
        <f>'Inbound SOS &amp; EOD'!IX91</f>
        <v>0</v>
      </c>
      <c r="IY11" s="77">
        <f>'Inbound SOS &amp; EOD'!IY91</f>
        <v>0</v>
      </c>
      <c r="IZ11" s="77">
        <f>'Inbound SOS &amp; EOD'!IZ91</f>
        <v>0</v>
      </c>
      <c r="JA11" s="77">
        <f>'Inbound SOS &amp; EOD'!JA91</f>
        <v>0</v>
      </c>
      <c r="JB11" s="77">
        <f>'Inbound SOS &amp; EOD'!JB91</f>
        <v>0</v>
      </c>
      <c r="JC11" s="77">
        <f>'Inbound SOS &amp; EOD'!JC91</f>
        <v>0</v>
      </c>
      <c r="JD11" s="77">
        <f>'Inbound SOS &amp; EOD'!JD91</f>
        <v>0</v>
      </c>
      <c r="JE11" s="77">
        <f>'Inbound SOS &amp; EOD'!JE91</f>
        <v>0</v>
      </c>
      <c r="JF11" s="77">
        <f>'Inbound SOS &amp; EOD'!JF91</f>
        <v>0</v>
      </c>
      <c r="JG11" s="77">
        <f>'Inbound SOS &amp; EOD'!JG91</f>
        <v>0</v>
      </c>
      <c r="JH11" s="77">
        <f>'Inbound SOS &amp; EOD'!JH91</f>
        <v>0</v>
      </c>
      <c r="JI11" s="77">
        <f>'Inbound SOS &amp; EOD'!JI91</f>
        <v>0</v>
      </c>
      <c r="JJ11" s="77">
        <f>'Inbound SOS &amp; EOD'!JJ91</f>
        <v>0</v>
      </c>
      <c r="JK11" s="77">
        <f>'Inbound SOS &amp; EOD'!JK91</f>
        <v>0</v>
      </c>
      <c r="JL11" s="77">
        <f>'Inbound SOS &amp; EOD'!JL91</f>
        <v>0</v>
      </c>
      <c r="JM11" s="77">
        <f>'Inbound SOS &amp; EOD'!JM91</f>
        <v>0</v>
      </c>
      <c r="JN11" s="77">
        <f>'Inbound SOS &amp; EOD'!JN91</f>
        <v>0</v>
      </c>
      <c r="JO11" s="77">
        <f>'Inbound SOS &amp; EOD'!JO91</f>
        <v>0</v>
      </c>
      <c r="JP11" s="77">
        <f>'Inbound SOS &amp; EOD'!JP91</f>
        <v>0</v>
      </c>
      <c r="JQ11" s="77">
        <f>'Inbound SOS &amp; EOD'!JQ91</f>
        <v>0</v>
      </c>
      <c r="JR11" s="77">
        <f>'Inbound SOS &amp; EOD'!JR91</f>
        <v>0</v>
      </c>
      <c r="JS11" s="77">
        <f>'Inbound SOS &amp; EOD'!JS91</f>
        <v>0</v>
      </c>
      <c r="JT11" s="77">
        <f>'Inbound SOS &amp; EOD'!JT91</f>
        <v>0</v>
      </c>
      <c r="JU11" s="77">
        <f>'Inbound SOS &amp; EOD'!JU91</f>
        <v>0</v>
      </c>
      <c r="JV11" s="77">
        <f>'Inbound SOS &amp; EOD'!JV91</f>
        <v>0</v>
      </c>
      <c r="JW11" s="77">
        <f>'Inbound SOS &amp; EOD'!JW91</f>
        <v>0</v>
      </c>
      <c r="JX11" s="77">
        <f>'Inbound SOS &amp; EOD'!JX91</f>
        <v>0</v>
      </c>
      <c r="JY11" s="77">
        <f>'Inbound SOS &amp; EOD'!JY91</f>
        <v>0</v>
      </c>
      <c r="JZ11" s="77">
        <f>'Inbound SOS &amp; EOD'!JZ91</f>
        <v>0</v>
      </c>
      <c r="KA11" s="77">
        <f>'Inbound SOS &amp; EOD'!KA91</f>
        <v>0</v>
      </c>
      <c r="KB11" s="77">
        <f>'Inbound SOS &amp; EOD'!KB91</f>
        <v>0</v>
      </c>
      <c r="KC11" s="77">
        <f>'Inbound SOS &amp; EOD'!KC91</f>
        <v>0</v>
      </c>
      <c r="KD11" s="77">
        <f>'Inbound SOS &amp; EOD'!KD91</f>
        <v>0</v>
      </c>
      <c r="KE11" s="77">
        <f>'Inbound SOS &amp; EOD'!KE91</f>
        <v>0</v>
      </c>
      <c r="KF11" s="77">
        <f>'Inbound SOS &amp; EOD'!KF91</f>
        <v>0</v>
      </c>
      <c r="KG11" s="77">
        <f>'Inbound SOS &amp; EOD'!KG91</f>
        <v>0</v>
      </c>
      <c r="KH11" s="77">
        <f>'Inbound SOS &amp; EOD'!KH91</f>
        <v>0</v>
      </c>
      <c r="KI11" s="77">
        <f>'Inbound SOS &amp; EOD'!KI91</f>
        <v>0</v>
      </c>
      <c r="KJ11" s="77">
        <f>'Inbound SOS &amp; EOD'!KJ91</f>
        <v>0</v>
      </c>
      <c r="KK11" s="77">
        <f>'Inbound SOS &amp; EOD'!KK91</f>
        <v>0</v>
      </c>
      <c r="KL11" s="77">
        <f>'Inbound SOS &amp; EOD'!KL91</f>
        <v>0</v>
      </c>
      <c r="KM11" s="77">
        <f>'Inbound SOS &amp; EOD'!KM91</f>
        <v>0</v>
      </c>
      <c r="KN11" s="77">
        <f>'Inbound SOS &amp; EOD'!KN91</f>
        <v>0</v>
      </c>
      <c r="KO11" s="77">
        <f>'Inbound SOS &amp; EOD'!KO91</f>
        <v>0</v>
      </c>
      <c r="KP11" s="77">
        <f>'Inbound SOS &amp; EOD'!KP91</f>
        <v>0</v>
      </c>
      <c r="KQ11" s="77">
        <f>'Inbound SOS &amp; EOD'!KQ91</f>
        <v>0</v>
      </c>
      <c r="KR11" s="77">
        <f>'Inbound SOS &amp; EOD'!KR91</f>
        <v>0</v>
      </c>
      <c r="KS11" s="77">
        <f>'Inbound SOS &amp; EOD'!KS91</f>
        <v>0</v>
      </c>
      <c r="KT11" s="77">
        <f>'Inbound SOS &amp; EOD'!KT91</f>
        <v>0</v>
      </c>
      <c r="KU11" s="77">
        <f>'Inbound SOS &amp; EOD'!KU91</f>
        <v>0</v>
      </c>
      <c r="KV11" s="77">
        <f>'Inbound SOS &amp; EOD'!KV91</f>
        <v>0</v>
      </c>
      <c r="KW11" s="77">
        <f>'Inbound SOS &amp; EOD'!KW91</f>
        <v>0</v>
      </c>
      <c r="KX11" s="77">
        <f>'Inbound SOS &amp; EOD'!KX91</f>
        <v>0</v>
      </c>
      <c r="KY11" s="77">
        <f>'Inbound SOS &amp; EOD'!KY91</f>
        <v>0</v>
      </c>
      <c r="KZ11" s="77">
        <f>'Inbound SOS &amp; EOD'!KZ91</f>
        <v>0</v>
      </c>
      <c r="LA11" s="77">
        <f>'Inbound SOS &amp; EOD'!LA91</f>
        <v>0</v>
      </c>
      <c r="LB11" s="77">
        <f>'Inbound SOS &amp; EOD'!LB91</f>
        <v>0</v>
      </c>
      <c r="LC11" s="77">
        <f>'Inbound SOS &amp; EOD'!LC91</f>
        <v>0</v>
      </c>
      <c r="LD11" s="77">
        <f>'Inbound SOS &amp; EOD'!LD91</f>
        <v>0</v>
      </c>
      <c r="LE11" s="77">
        <f>'Inbound SOS &amp; EOD'!LE91</f>
        <v>0</v>
      </c>
      <c r="LF11" s="77">
        <f>'Inbound SOS &amp; EOD'!LF91</f>
        <v>0</v>
      </c>
      <c r="LG11" s="77">
        <f>'Inbound SOS &amp; EOD'!LG91</f>
        <v>0</v>
      </c>
      <c r="LH11" s="77">
        <f>'Inbound SOS &amp; EOD'!LH91</f>
        <v>0</v>
      </c>
      <c r="LI11" s="77">
        <f>'Inbound SOS &amp; EOD'!LI91</f>
        <v>0</v>
      </c>
      <c r="LJ11" s="77">
        <f>'Inbound SOS &amp; EOD'!LJ91</f>
        <v>0</v>
      </c>
      <c r="LK11" s="77">
        <f>'Inbound SOS &amp; EOD'!LK91</f>
        <v>0</v>
      </c>
      <c r="LL11" s="77">
        <f>'Inbound SOS &amp; EOD'!LL91</f>
        <v>0</v>
      </c>
      <c r="LM11" s="77">
        <f>'Inbound SOS &amp; EOD'!LM91</f>
        <v>0</v>
      </c>
      <c r="LN11" s="77">
        <f>'Inbound SOS &amp; EOD'!LN91</f>
        <v>0</v>
      </c>
      <c r="LO11" s="77">
        <f>'Inbound SOS &amp; EOD'!LO91</f>
        <v>0</v>
      </c>
      <c r="LP11" s="77">
        <f>'Inbound SOS &amp; EOD'!LP91</f>
        <v>0</v>
      </c>
      <c r="LQ11" s="77">
        <f>'Inbound SOS &amp; EOD'!LQ91</f>
        <v>0</v>
      </c>
      <c r="LR11" s="77">
        <f>'Inbound SOS &amp; EOD'!LR91</f>
        <v>0</v>
      </c>
      <c r="LS11" s="77">
        <f>'Inbound SOS &amp; EOD'!LS91</f>
        <v>0</v>
      </c>
      <c r="LT11" s="77">
        <f>'Inbound SOS &amp; EOD'!LT91</f>
        <v>0</v>
      </c>
      <c r="LU11" s="77">
        <f>'Inbound SOS &amp; EOD'!LU91</f>
        <v>0</v>
      </c>
      <c r="LV11" s="77">
        <f>'Inbound SOS &amp; EOD'!LV91</f>
        <v>0</v>
      </c>
      <c r="LW11" s="77">
        <f>'Inbound SOS &amp; EOD'!LW91</f>
        <v>0</v>
      </c>
      <c r="LX11" s="77">
        <f>'Inbound SOS &amp; EOD'!LX91</f>
        <v>0</v>
      </c>
      <c r="LY11" s="77">
        <f>'Inbound SOS &amp; EOD'!LY91</f>
        <v>0</v>
      </c>
      <c r="LZ11" s="77">
        <f>'Inbound SOS &amp; EOD'!LZ91</f>
        <v>0</v>
      </c>
      <c r="MA11" s="77">
        <f>'Inbound SOS &amp; EOD'!MA91</f>
        <v>0</v>
      </c>
      <c r="MB11" s="77">
        <f>'Inbound SOS &amp; EOD'!MB91</f>
        <v>0</v>
      </c>
      <c r="MC11" s="77">
        <f>'Inbound SOS &amp; EOD'!MC91</f>
        <v>0</v>
      </c>
      <c r="MD11" s="77">
        <f>'Inbound SOS &amp; EOD'!MD91</f>
        <v>0</v>
      </c>
      <c r="ME11" s="77">
        <f>'Inbound SOS &amp; EOD'!ME91</f>
        <v>0</v>
      </c>
      <c r="MF11" s="77">
        <f>'Inbound SOS &amp; EOD'!MF91</f>
        <v>0</v>
      </c>
      <c r="MG11" s="77">
        <f>'Inbound SOS &amp; EOD'!MG91</f>
        <v>0</v>
      </c>
      <c r="MH11" s="77">
        <f>'Inbound SOS &amp; EOD'!MH91</f>
        <v>0</v>
      </c>
      <c r="MI11" s="77">
        <f>'Inbound SOS &amp; EOD'!MI91</f>
        <v>0</v>
      </c>
      <c r="MJ11" s="77">
        <f>'Inbound SOS &amp; EOD'!MJ91</f>
        <v>0</v>
      </c>
      <c r="MK11" s="77">
        <f>'Inbound SOS &amp; EOD'!MK91</f>
        <v>0</v>
      </c>
      <c r="ML11" s="77">
        <f>'Inbound SOS &amp; EOD'!ML91</f>
        <v>0</v>
      </c>
      <c r="MM11" s="77">
        <f>'Inbound SOS &amp; EOD'!MM91</f>
        <v>0</v>
      </c>
      <c r="MN11" s="77">
        <f>'Inbound SOS &amp; EOD'!MN91</f>
        <v>0</v>
      </c>
      <c r="MO11" s="77">
        <f>'Inbound SOS &amp; EOD'!MO91</f>
        <v>0</v>
      </c>
      <c r="MP11" s="77">
        <f>'Inbound SOS &amp; EOD'!MP91</f>
        <v>0</v>
      </c>
      <c r="MQ11" s="77">
        <f>'Inbound SOS &amp; EOD'!MQ91</f>
        <v>0</v>
      </c>
      <c r="MR11" s="77">
        <f>'Inbound SOS &amp; EOD'!MR91</f>
        <v>0</v>
      </c>
      <c r="MS11" s="77">
        <f>'Inbound SOS &amp; EOD'!MS91</f>
        <v>0</v>
      </c>
      <c r="MT11" s="77">
        <f>'Inbound SOS &amp; EOD'!MT91</f>
        <v>0</v>
      </c>
      <c r="MU11" s="77">
        <f>'Inbound SOS &amp; EOD'!MU91</f>
        <v>0</v>
      </c>
      <c r="MV11" s="77">
        <f>'Inbound SOS &amp; EOD'!MV91</f>
        <v>0</v>
      </c>
      <c r="MW11" s="77">
        <f>'Inbound SOS &amp; EOD'!MW91</f>
        <v>0</v>
      </c>
      <c r="MX11" s="77">
        <f>'Inbound SOS &amp; EOD'!MX91</f>
        <v>0</v>
      </c>
      <c r="MY11" s="77">
        <f>'Inbound SOS &amp; EOD'!MY91</f>
        <v>0</v>
      </c>
      <c r="MZ11" s="77">
        <f>'Inbound SOS &amp; EOD'!MZ91</f>
        <v>0</v>
      </c>
      <c r="NA11" s="77">
        <f>'Inbound SOS &amp; EOD'!NA91</f>
        <v>0</v>
      </c>
      <c r="NB11" s="77">
        <f>'Inbound SOS &amp; EOD'!NB91</f>
        <v>0</v>
      </c>
      <c r="NC11" s="77">
        <f>'Inbound SOS &amp; EOD'!NC91</f>
        <v>0</v>
      </c>
      <c r="ND11" s="77">
        <f>'Inbound SOS &amp; EOD'!ND91</f>
        <v>0</v>
      </c>
      <c r="NE11" s="77">
        <f>'Inbound SOS &amp; EOD'!NE91</f>
        <v>0</v>
      </c>
      <c r="NF11" s="77">
        <f>'Inbound SOS &amp; EOD'!NF91</f>
        <v>0</v>
      </c>
      <c r="NG11" s="77">
        <f>'Inbound SOS &amp; EOD'!NG91</f>
        <v>0</v>
      </c>
      <c r="NH11" s="77">
        <f>'Inbound SOS &amp; EOD'!NH91</f>
        <v>0</v>
      </c>
    </row>
    <row r="12" spans="1:15362" s="79" customFormat="1" ht="14.25" customHeight="1">
      <c r="A12" s="78" t="s">
        <v>5486</v>
      </c>
      <c r="B12" s="77">
        <f>'Inbound SOS &amp; EOD'!B69</f>
        <v>780</v>
      </c>
      <c r="C12" s="77">
        <f>'Inbound SOS &amp; EOD'!C69</f>
        <v>825</v>
      </c>
      <c r="D12" s="77">
        <f>'Inbound SOS &amp; EOD'!D69</f>
        <v>582</v>
      </c>
      <c r="E12" s="77">
        <f>'Inbound SOS &amp; EOD'!E69</f>
        <v>541</v>
      </c>
      <c r="F12" s="77">
        <f>'Inbound SOS &amp; EOD'!F69</f>
        <v>463</v>
      </c>
      <c r="G12" s="77">
        <f>'Inbound SOS &amp; EOD'!G69</f>
        <v>310</v>
      </c>
      <c r="H12" s="77">
        <f>'Inbound SOS &amp; EOD'!H69</f>
        <v>675</v>
      </c>
      <c r="I12" s="77">
        <f>'Inbound SOS &amp; EOD'!I69</f>
        <v>372</v>
      </c>
      <c r="J12" s="77">
        <f>'Inbound SOS &amp; EOD'!J69</f>
        <v>492</v>
      </c>
      <c r="K12" s="77">
        <f>'Inbound SOS &amp; EOD'!K69</f>
        <v>96</v>
      </c>
      <c r="L12" s="77">
        <f>'Inbound SOS &amp; EOD'!L69</f>
        <v>84</v>
      </c>
      <c r="M12" s="77">
        <f>'Inbound SOS &amp; EOD'!M69</f>
        <v>434</v>
      </c>
      <c r="N12" s="77">
        <f>'Inbound SOS &amp; EOD'!N69</f>
        <v>243</v>
      </c>
      <c r="O12" s="77">
        <f>'Inbound SOS &amp; EOD'!O69</f>
        <v>78</v>
      </c>
      <c r="P12" s="77">
        <f>'Inbound SOS &amp; EOD'!P69</f>
        <v>187</v>
      </c>
      <c r="Q12" s="77">
        <f>'Inbound SOS &amp; EOD'!Q69</f>
        <v>105</v>
      </c>
      <c r="R12" s="77">
        <f>'Inbound SOS &amp; EOD'!R69</f>
        <v>213</v>
      </c>
      <c r="S12" s="77">
        <f>'Inbound SOS &amp; EOD'!S69</f>
        <v>122</v>
      </c>
      <c r="T12" s="77">
        <f>'Inbound SOS &amp; EOD'!T69</f>
        <v>359</v>
      </c>
      <c r="U12" s="77">
        <f>'Inbound SOS &amp; EOD'!U69</f>
        <v>261</v>
      </c>
      <c r="V12" s="77">
        <f>'Inbound SOS &amp; EOD'!V69</f>
        <v>119</v>
      </c>
      <c r="W12" s="77">
        <f>'Inbound SOS &amp; EOD'!W69</f>
        <v>155</v>
      </c>
      <c r="X12" s="77">
        <f>'Inbound SOS &amp; EOD'!X69</f>
        <v>0</v>
      </c>
      <c r="Y12" s="77">
        <f>'Inbound SOS &amp; EOD'!Y69</f>
        <v>224</v>
      </c>
      <c r="Z12" s="77">
        <f>'Inbound SOS &amp; EOD'!Z69</f>
        <v>251</v>
      </c>
      <c r="AA12" s="77">
        <f>'Inbound SOS &amp; EOD'!AA69</f>
        <v>0</v>
      </c>
      <c r="AB12" s="77">
        <f>'Inbound SOS &amp; EOD'!AB69</f>
        <v>91</v>
      </c>
      <c r="AC12" s="77">
        <f>'Inbound SOS &amp; EOD'!AC69</f>
        <v>239</v>
      </c>
      <c r="AD12" s="77">
        <f>'Inbound SOS &amp; EOD'!AD69</f>
        <v>6</v>
      </c>
      <c r="AE12" s="77">
        <f>'Inbound SOS &amp; EOD'!AE69</f>
        <v>27</v>
      </c>
      <c r="AF12" s="77">
        <f>'Inbound SOS &amp; EOD'!AF69</f>
        <v>279</v>
      </c>
      <c r="AG12" s="77">
        <f>'Inbound SOS &amp; EOD'!AG69</f>
        <v>3</v>
      </c>
      <c r="AH12" s="77">
        <f>'Inbound SOS &amp; EOD'!AH69</f>
        <v>51</v>
      </c>
      <c r="AI12" s="77">
        <f>'Inbound SOS &amp; EOD'!AI69</f>
        <v>39</v>
      </c>
      <c r="AJ12" s="77">
        <f>'Inbound SOS &amp; EOD'!AJ69</f>
        <v>204</v>
      </c>
      <c r="AK12" s="77">
        <f>'Inbound SOS &amp; EOD'!AK69</f>
        <v>53</v>
      </c>
      <c r="AL12" s="77">
        <f>'Inbound SOS &amp; EOD'!AL69</f>
        <v>63</v>
      </c>
      <c r="AM12" s="77">
        <f>'Inbound SOS &amp; EOD'!AM69</f>
        <v>68</v>
      </c>
      <c r="AN12" s="77">
        <f>'Inbound SOS &amp; EOD'!AN69</f>
        <v>328</v>
      </c>
      <c r="AO12" s="77">
        <f>'Inbound SOS &amp; EOD'!AO69</f>
        <v>249</v>
      </c>
      <c r="AP12" s="77">
        <f>'Inbound SOS &amp; EOD'!AP69</f>
        <v>22</v>
      </c>
      <c r="AQ12" s="77">
        <f>'Inbound SOS &amp; EOD'!AQ69</f>
        <v>113</v>
      </c>
      <c r="AR12" s="77">
        <f>'Inbound SOS &amp; EOD'!AR69</f>
        <v>0</v>
      </c>
      <c r="AS12" s="77">
        <f>'Inbound SOS &amp; EOD'!AS69</f>
        <v>8</v>
      </c>
      <c r="AT12" s="77">
        <f>'Inbound SOS &amp; EOD'!AT69</f>
        <v>244</v>
      </c>
      <c r="AU12" s="77">
        <f>'Inbound SOS &amp; EOD'!AU69</f>
        <v>238</v>
      </c>
      <c r="AV12" s="77">
        <f>'Inbound SOS &amp; EOD'!AV69</f>
        <v>77</v>
      </c>
      <c r="AW12" s="77">
        <f>'Inbound SOS &amp; EOD'!AW69</f>
        <v>162</v>
      </c>
      <c r="AX12" s="77">
        <f>'Inbound SOS &amp; EOD'!AX69</f>
        <v>136</v>
      </c>
      <c r="AY12" s="77">
        <f>'Inbound SOS &amp; EOD'!AY69</f>
        <v>79</v>
      </c>
      <c r="AZ12" s="77">
        <f>'Inbound SOS &amp; EOD'!AZ69</f>
        <v>38</v>
      </c>
      <c r="BA12" s="77">
        <f>'Inbound SOS &amp; EOD'!BA69</f>
        <v>11</v>
      </c>
      <c r="BB12" s="77">
        <f>'Inbound SOS &amp; EOD'!BB69</f>
        <v>96</v>
      </c>
      <c r="BC12" s="77">
        <f>'Inbound SOS &amp; EOD'!BC69</f>
        <v>169</v>
      </c>
      <c r="BD12" s="77">
        <f>'Inbound SOS &amp; EOD'!BD69</f>
        <v>0</v>
      </c>
      <c r="BE12" s="77">
        <f>'Inbound SOS &amp; EOD'!BE69</f>
        <v>73</v>
      </c>
      <c r="BF12" s="77">
        <f>'Inbound SOS &amp; EOD'!BF69</f>
        <v>116</v>
      </c>
      <c r="BG12" s="77">
        <f>'Inbound SOS &amp; EOD'!BG69</f>
        <v>247</v>
      </c>
      <c r="BH12" s="77">
        <f>'Inbound SOS &amp; EOD'!BH69</f>
        <v>145</v>
      </c>
      <c r="BI12" s="77">
        <f>'Inbound SOS &amp; EOD'!BI69</f>
        <v>0</v>
      </c>
      <c r="BJ12" s="77">
        <f>'Inbound SOS &amp; EOD'!BJ69</f>
        <v>191</v>
      </c>
      <c r="BK12" s="77">
        <f>'Inbound SOS &amp; EOD'!BK69</f>
        <v>285</v>
      </c>
      <c r="BL12" s="77">
        <f>'Inbound SOS &amp; EOD'!BL69</f>
        <v>318</v>
      </c>
      <c r="BM12" s="77">
        <f>'Inbound SOS &amp; EOD'!BM69</f>
        <v>0</v>
      </c>
      <c r="BN12" s="77">
        <f>'Inbound SOS &amp; EOD'!BN69</f>
        <v>403</v>
      </c>
      <c r="BO12" s="77">
        <f>'Inbound SOS &amp; EOD'!BO69</f>
        <v>292</v>
      </c>
      <c r="BP12" s="77">
        <f>'Inbound SOS &amp; EOD'!BP69</f>
        <v>89</v>
      </c>
      <c r="BQ12" s="77">
        <f>'Inbound SOS &amp; EOD'!BQ69</f>
        <v>206</v>
      </c>
      <c r="BR12" s="77">
        <f>'Inbound SOS &amp; EOD'!BR69</f>
        <v>109</v>
      </c>
      <c r="BS12" s="77">
        <f>'Inbound SOS &amp; EOD'!BS69</f>
        <v>315</v>
      </c>
      <c r="BT12" s="77">
        <f>'Inbound SOS &amp; EOD'!BT69</f>
        <v>293</v>
      </c>
      <c r="BU12" s="77">
        <f>'Inbound SOS &amp; EOD'!BU69</f>
        <v>23</v>
      </c>
      <c r="BV12" s="77">
        <f>'Inbound SOS &amp; EOD'!BV69</f>
        <v>215</v>
      </c>
      <c r="BW12" s="77">
        <f>'Inbound SOS &amp; EOD'!BW69</f>
        <v>304</v>
      </c>
      <c r="BX12" s="77">
        <f>'Inbound SOS &amp; EOD'!BX69</f>
        <v>180</v>
      </c>
      <c r="BY12" s="77">
        <f>'Inbound SOS &amp; EOD'!BY69</f>
        <v>0</v>
      </c>
      <c r="BZ12" s="77" t="e">
        <f>'Inbound SOS &amp; EOD'!#REF!</f>
        <v>#REF!</v>
      </c>
      <c r="CA12" s="77">
        <f>'Inbound SOS &amp; EOD'!CA69</f>
        <v>117</v>
      </c>
      <c r="CB12" s="77">
        <f>'Inbound SOS &amp; EOD'!CB69</f>
        <v>0</v>
      </c>
      <c r="CC12" s="77">
        <f>'Inbound SOS &amp; EOD'!CC69</f>
        <v>147</v>
      </c>
      <c r="CD12" s="77">
        <f>'Inbound SOS &amp; EOD'!CD69</f>
        <v>220</v>
      </c>
      <c r="CE12" s="77">
        <f>'Inbound SOS &amp; EOD'!CE69</f>
        <v>123</v>
      </c>
      <c r="CF12" s="77">
        <f>'Inbound SOS &amp; EOD'!CF69</f>
        <v>477</v>
      </c>
      <c r="CG12" s="77">
        <f>'Inbound SOS &amp; EOD'!CG69</f>
        <v>10</v>
      </c>
      <c r="CH12" s="77">
        <f>'Inbound SOS &amp; EOD'!CH69</f>
        <v>138</v>
      </c>
      <c r="CI12" s="77">
        <f>'Inbound SOS &amp; EOD'!CI69</f>
        <v>408</v>
      </c>
      <c r="CJ12" s="77">
        <f>'Inbound SOS &amp; EOD'!CJ69</f>
        <v>220</v>
      </c>
      <c r="CK12" s="77">
        <f>'Inbound SOS &amp; EOD'!CK69</f>
        <v>381</v>
      </c>
      <c r="CL12" s="77">
        <f>'Inbound SOS &amp; EOD'!CL69</f>
        <v>333</v>
      </c>
      <c r="CM12" s="77">
        <f>'Inbound SOS &amp; EOD'!CM69</f>
        <v>219</v>
      </c>
      <c r="CN12" s="77">
        <f>'Inbound SOS &amp; EOD'!CN69</f>
        <v>249</v>
      </c>
      <c r="CO12" s="77">
        <f>'Inbound SOS &amp; EOD'!CO69</f>
        <v>0</v>
      </c>
      <c r="CP12" s="77">
        <f>'Inbound SOS &amp; EOD'!CP69</f>
        <v>217</v>
      </c>
      <c r="CQ12" s="77">
        <f>'Inbound SOS &amp; EOD'!CQ69</f>
        <v>190</v>
      </c>
      <c r="CR12" s="77">
        <f>'Inbound SOS &amp; EOD'!CR69</f>
        <v>154</v>
      </c>
      <c r="CS12" s="77">
        <f>'Inbound SOS &amp; EOD'!CS69</f>
        <v>147</v>
      </c>
      <c r="CT12" s="77">
        <f>'Inbound SOS &amp; EOD'!CT69</f>
        <v>66</v>
      </c>
      <c r="CU12" s="77">
        <f>'Inbound SOS &amp; EOD'!CU69</f>
        <v>333</v>
      </c>
      <c r="CV12" s="77">
        <f>'Inbound SOS &amp; EOD'!CV69</f>
        <v>0</v>
      </c>
      <c r="CW12" s="77">
        <f>'Inbound SOS &amp; EOD'!CW69</f>
        <v>167</v>
      </c>
      <c r="CX12" s="77">
        <f>'Inbound SOS &amp; EOD'!CX69</f>
        <v>234</v>
      </c>
      <c r="CY12" s="77">
        <f>'Inbound SOS &amp; EOD'!CY69</f>
        <v>154</v>
      </c>
      <c r="CZ12" s="77">
        <f>'Inbound SOS &amp; EOD'!CZ69</f>
        <v>243</v>
      </c>
      <c r="DA12" s="77">
        <f>'Inbound SOS &amp; EOD'!DA69</f>
        <v>311</v>
      </c>
      <c r="DB12" s="77">
        <f>'Inbound SOS &amp; EOD'!DB69</f>
        <v>0</v>
      </c>
      <c r="DC12" s="77">
        <f>'Inbound SOS &amp; EOD'!DC69</f>
        <v>0</v>
      </c>
      <c r="DD12" s="77">
        <f>'Inbound SOS &amp; EOD'!DD69</f>
        <v>291</v>
      </c>
      <c r="DE12" s="77">
        <f>'Inbound SOS &amp; EOD'!DE69</f>
        <v>249</v>
      </c>
      <c r="DF12" s="77">
        <f>'Inbound SOS &amp; EOD'!DF69</f>
        <v>398</v>
      </c>
      <c r="DG12" s="77">
        <f>'Inbound SOS &amp; EOD'!DG69</f>
        <v>313</v>
      </c>
      <c r="DH12" s="77">
        <f>'Inbound SOS &amp; EOD'!DH69</f>
        <v>134</v>
      </c>
      <c r="DI12" s="77">
        <f>'Inbound SOS &amp; EOD'!DI69</f>
        <v>0</v>
      </c>
      <c r="DJ12" s="77">
        <f>'Inbound SOS &amp; EOD'!DJ69</f>
        <v>0</v>
      </c>
      <c r="DK12" s="77">
        <f>'Inbound SOS &amp; EOD'!DK69</f>
        <v>245</v>
      </c>
      <c r="DL12" s="77">
        <f>'Inbound SOS &amp; EOD'!DL69</f>
        <v>512</v>
      </c>
      <c r="DM12" s="77">
        <f>'Inbound SOS &amp; EOD'!DM69</f>
        <v>433</v>
      </c>
      <c r="DN12" s="77">
        <f>'Inbound SOS &amp; EOD'!DN69</f>
        <v>416</v>
      </c>
      <c r="DO12" s="77">
        <f>'Inbound SOS &amp; EOD'!DO69</f>
        <v>395</v>
      </c>
      <c r="DP12" s="77">
        <f>'Inbound SOS &amp; EOD'!DP69</f>
        <v>226</v>
      </c>
      <c r="DQ12" s="77">
        <f>'Inbound SOS &amp; EOD'!DQ69</f>
        <v>311</v>
      </c>
      <c r="DR12" s="77">
        <f>'Inbound SOS &amp; EOD'!DR69</f>
        <v>748</v>
      </c>
      <c r="DS12" s="77">
        <f>'Inbound SOS &amp; EOD'!DS69</f>
        <v>239</v>
      </c>
      <c r="DT12" s="77">
        <f>'Inbound SOS &amp; EOD'!DT69</f>
        <v>256</v>
      </c>
      <c r="DU12" s="77">
        <f>'Inbound SOS &amp; EOD'!DU69</f>
        <v>60</v>
      </c>
      <c r="DV12" s="77">
        <f>'Inbound SOS &amp; EOD'!DV69</f>
        <v>165</v>
      </c>
      <c r="DW12" s="77">
        <f>'Inbound SOS &amp; EOD'!DW69</f>
        <v>170</v>
      </c>
      <c r="DX12" s="77">
        <f>'Inbound SOS &amp; EOD'!DX69</f>
        <v>100</v>
      </c>
      <c r="DY12" s="77">
        <f>'Inbound SOS &amp; EOD'!DY69</f>
        <v>291</v>
      </c>
      <c r="DZ12" s="77">
        <f>'Inbound SOS &amp; EOD'!DZ69</f>
        <v>22</v>
      </c>
      <c r="EA12" s="77">
        <f>'Inbound SOS &amp; EOD'!EA69</f>
        <v>256</v>
      </c>
      <c r="EB12" s="77">
        <f>'Inbound SOS &amp; EOD'!EB69</f>
        <v>567</v>
      </c>
      <c r="EC12" s="77">
        <f>'Inbound SOS &amp; EOD'!EC69</f>
        <v>302</v>
      </c>
      <c r="ED12" s="77">
        <f>'Inbound SOS &amp; EOD'!ED69</f>
        <v>456</v>
      </c>
      <c r="EE12" s="77">
        <f>'Inbound SOS &amp; EOD'!EE69</f>
        <v>0</v>
      </c>
      <c r="EF12" s="77">
        <f>'Inbound SOS &amp; EOD'!EF70</f>
        <v>220</v>
      </c>
      <c r="EG12" s="77">
        <f>'Inbound SOS &amp; EOD'!EG69</f>
        <v>0</v>
      </c>
      <c r="EH12" s="77">
        <f>'Inbound SOS &amp; EOD'!EH69</f>
        <v>0</v>
      </c>
      <c r="EI12" s="77">
        <f>'Inbound SOS &amp; EOD'!EI69</f>
        <v>0</v>
      </c>
      <c r="EJ12" s="77">
        <f>'Inbound SOS &amp; EOD'!EJ69</f>
        <v>0</v>
      </c>
      <c r="EK12" s="77">
        <f>'Inbound SOS &amp; EOD'!EK69</f>
        <v>0</v>
      </c>
      <c r="EL12" s="77">
        <f>'Inbound SOS &amp; EOD'!EL69</f>
        <v>0</v>
      </c>
      <c r="EM12" s="77">
        <f>'Inbound SOS &amp; EOD'!EM69</f>
        <v>0</v>
      </c>
      <c r="EN12" s="77">
        <f>'Inbound SOS &amp; EOD'!EN69</f>
        <v>0</v>
      </c>
      <c r="EO12" s="77">
        <f>'Inbound SOS &amp; EOD'!EO69</f>
        <v>0</v>
      </c>
      <c r="EP12" s="77">
        <f>'Inbound SOS &amp; EOD'!EP69</f>
        <v>0</v>
      </c>
      <c r="EQ12" s="77">
        <f>'Inbound SOS &amp; EOD'!EQ69</f>
        <v>0</v>
      </c>
      <c r="ER12" s="77">
        <f>'Inbound SOS &amp; EOD'!ER69</f>
        <v>0</v>
      </c>
      <c r="ES12" s="77">
        <f>'Inbound SOS &amp; EOD'!ES69</f>
        <v>0</v>
      </c>
      <c r="ET12" s="77">
        <f>'Inbound SOS &amp; EOD'!ET69</f>
        <v>0</v>
      </c>
      <c r="EU12" s="77">
        <f>'Inbound SOS &amp; EOD'!EU69</f>
        <v>0</v>
      </c>
      <c r="EV12" s="77">
        <f>'Inbound SOS &amp; EOD'!EV69</f>
        <v>0</v>
      </c>
      <c r="EW12" s="77">
        <f>'Inbound SOS &amp; EOD'!EW69</f>
        <v>0</v>
      </c>
      <c r="EX12" s="77">
        <f>'Inbound SOS &amp; EOD'!EX69</f>
        <v>0</v>
      </c>
      <c r="EY12" s="77">
        <f>'Inbound SOS &amp; EOD'!EY69</f>
        <v>0</v>
      </c>
      <c r="EZ12" s="77">
        <f>'Inbound SOS &amp; EOD'!EZ69</f>
        <v>0</v>
      </c>
      <c r="FA12" s="77">
        <f>'Inbound SOS &amp; EOD'!FA69</f>
        <v>0</v>
      </c>
      <c r="FB12" s="77">
        <f>'Inbound SOS &amp; EOD'!FB69</f>
        <v>0</v>
      </c>
      <c r="FC12" s="77">
        <f>'Inbound SOS &amp; EOD'!FC69</f>
        <v>0</v>
      </c>
      <c r="FD12" s="77">
        <f>'Inbound SOS &amp; EOD'!FD69</f>
        <v>0</v>
      </c>
      <c r="FE12" s="77">
        <f>'Inbound SOS &amp; EOD'!FE69</f>
        <v>0</v>
      </c>
      <c r="FF12" s="77">
        <f>'Inbound SOS &amp; EOD'!FF69</f>
        <v>0</v>
      </c>
      <c r="FG12" s="77">
        <f>'Inbound SOS &amp; EOD'!FG69</f>
        <v>0</v>
      </c>
      <c r="FH12" s="77">
        <f>'Inbound SOS &amp; EOD'!FH69</f>
        <v>0</v>
      </c>
      <c r="FI12" s="77">
        <f>'Inbound SOS &amp; EOD'!FI69</f>
        <v>0</v>
      </c>
      <c r="FJ12" s="77">
        <f>'Inbound SOS &amp; EOD'!FJ69</f>
        <v>0</v>
      </c>
      <c r="FK12" s="77">
        <f>'Inbound SOS &amp; EOD'!FK69</f>
        <v>0</v>
      </c>
      <c r="FL12" s="77">
        <f>'Inbound SOS &amp; EOD'!FL69</f>
        <v>0</v>
      </c>
      <c r="FM12" s="77">
        <f>'Inbound SOS &amp; EOD'!FM69</f>
        <v>0</v>
      </c>
      <c r="FN12" s="77">
        <f>'Inbound SOS &amp; EOD'!FN69</f>
        <v>0</v>
      </c>
      <c r="FO12" s="77">
        <f>'Inbound SOS &amp; EOD'!FO69</f>
        <v>0</v>
      </c>
      <c r="FP12" s="77">
        <f>'Inbound SOS &amp; EOD'!FP69</f>
        <v>0</v>
      </c>
      <c r="FQ12" s="77">
        <f>'Inbound SOS &amp; EOD'!FQ69</f>
        <v>0</v>
      </c>
      <c r="FR12" s="77">
        <f>'Inbound SOS &amp; EOD'!FR69</f>
        <v>0</v>
      </c>
      <c r="FS12" s="77">
        <f>'Inbound SOS &amp; EOD'!FS69</f>
        <v>0</v>
      </c>
      <c r="FT12" s="77">
        <f>'Inbound SOS &amp; EOD'!FT69</f>
        <v>0</v>
      </c>
      <c r="FU12" s="77">
        <f>'Inbound SOS &amp; EOD'!FU69</f>
        <v>0</v>
      </c>
      <c r="FV12" s="77">
        <f>'Inbound SOS &amp; EOD'!FV69</f>
        <v>0</v>
      </c>
      <c r="FW12" s="77">
        <f>'Inbound SOS &amp; EOD'!FW69</f>
        <v>0</v>
      </c>
      <c r="FX12" s="77">
        <f>'Inbound SOS &amp; EOD'!FX69</f>
        <v>0</v>
      </c>
      <c r="FY12" s="77">
        <f>'Inbound SOS &amp; EOD'!FY69</f>
        <v>0</v>
      </c>
      <c r="FZ12" s="77">
        <f>'Inbound SOS &amp; EOD'!FZ69</f>
        <v>0</v>
      </c>
      <c r="GA12" s="77">
        <f>'Inbound SOS &amp; EOD'!GA69</f>
        <v>0</v>
      </c>
      <c r="GB12" s="77">
        <f>'Inbound SOS &amp; EOD'!GB69</f>
        <v>0</v>
      </c>
      <c r="GC12" s="77">
        <f>'Inbound SOS &amp; EOD'!GC69</f>
        <v>0</v>
      </c>
      <c r="GD12" s="77">
        <f>'Inbound SOS &amp; EOD'!GD69</f>
        <v>0</v>
      </c>
      <c r="GE12" s="77">
        <f>'Inbound SOS &amp; EOD'!GE69</f>
        <v>0</v>
      </c>
      <c r="GF12" s="77">
        <f>'Inbound SOS &amp; EOD'!GF69</f>
        <v>0</v>
      </c>
      <c r="GG12" s="77">
        <f>'Inbound SOS &amp; EOD'!GG69</f>
        <v>0</v>
      </c>
      <c r="GH12" s="77">
        <f>'Inbound SOS &amp; EOD'!GH69</f>
        <v>0</v>
      </c>
      <c r="GI12" s="77">
        <f>'Inbound SOS &amp; EOD'!GI69</f>
        <v>0</v>
      </c>
      <c r="GJ12" s="77">
        <f>'Inbound SOS &amp; EOD'!GJ69</f>
        <v>0</v>
      </c>
      <c r="GK12" s="77">
        <f>'Inbound SOS &amp; EOD'!GK69</f>
        <v>0</v>
      </c>
      <c r="GL12" s="77">
        <f>'Inbound SOS &amp; EOD'!GL69</f>
        <v>0</v>
      </c>
      <c r="GM12" s="77">
        <f>'Inbound SOS &amp; EOD'!GM69</f>
        <v>0</v>
      </c>
      <c r="GN12" s="77">
        <f>'Inbound SOS &amp; EOD'!GN69</f>
        <v>0</v>
      </c>
      <c r="GO12" s="77">
        <f>'Inbound SOS &amp; EOD'!GO69</f>
        <v>0</v>
      </c>
      <c r="GP12" s="77">
        <f>'Inbound SOS &amp; EOD'!GP69</f>
        <v>0</v>
      </c>
      <c r="GQ12" s="77">
        <f>'Inbound SOS &amp; EOD'!GQ69</f>
        <v>0</v>
      </c>
      <c r="GR12" s="77">
        <f>'Inbound SOS &amp; EOD'!GR69</f>
        <v>0</v>
      </c>
      <c r="GS12" s="77">
        <f>'Inbound SOS &amp; EOD'!GS69</f>
        <v>0</v>
      </c>
      <c r="GT12" s="77">
        <f>'Inbound SOS &amp; EOD'!GT69</f>
        <v>0</v>
      </c>
      <c r="GU12" s="77">
        <f>'Inbound SOS &amp; EOD'!GU69</f>
        <v>0</v>
      </c>
      <c r="GV12" s="77">
        <f>'Inbound SOS &amp; EOD'!GV69</f>
        <v>0</v>
      </c>
      <c r="GW12" s="77">
        <f>'Inbound SOS &amp; EOD'!GW69</f>
        <v>0</v>
      </c>
      <c r="GX12" s="77">
        <f>'Inbound SOS &amp; EOD'!GX69</f>
        <v>0</v>
      </c>
      <c r="GY12" s="77">
        <f>'Inbound SOS &amp; EOD'!GY69</f>
        <v>0</v>
      </c>
      <c r="GZ12" s="77">
        <f>'Inbound SOS &amp; EOD'!GZ69</f>
        <v>0</v>
      </c>
      <c r="HA12" s="77">
        <f>'Inbound SOS &amp; EOD'!HA69</f>
        <v>0</v>
      </c>
      <c r="HB12" s="77">
        <f>'Inbound SOS &amp; EOD'!HB69</f>
        <v>0</v>
      </c>
      <c r="HC12" s="77">
        <f>'Inbound SOS &amp; EOD'!HC69</f>
        <v>0</v>
      </c>
      <c r="HD12" s="77">
        <f>'Inbound SOS &amp; EOD'!HD69</f>
        <v>0</v>
      </c>
      <c r="HE12" s="77">
        <f>'Inbound SOS &amp; EOD'!HE69</f>
        <v>0</v>
      </c>
      <c r="HF12" s="77">
        <f>'Inbound SOS &amp; EOD'!HF69</f>
        <v>0</v>
      </c>
      <c r="HG12" s="77">
        <f>'Inbound SOS &amp; EOD'!HG69</f>
        <v>0</v>
      </c>
      <c r="HH12" s="77">
        <f>'Inbound SOS &amp; EOD'!HH69</f>
        <v>0</v>
      </c>
      <c r="HI12" s="77">
        <f>'Inbound SOS &amp; EOD'!HI69</f>
        <v>0</v>
      </c>
      <c r="HJ12" s="77">
        <f>'Inbound SOS &amp; EOD'!HJ69</f>
        <v>0</v>
      </c>
      <c r="HK12" s="77">
        <f>'Inbound SOS &amp; EOD'!HK69</f>
        <v>0</v>
      </c>
      <c r="HL12" s="77">
        <f>'Inbound SOS &amp; EOD'!HL69</f>
        <v>0</v>
      </c>
      <c r="HM12" s="77">
        <f>'Inbound SOS &amp; EOD'!HM69</f>
        <v>0</v>
      </c>
      <c r="HN12" s="77">
        <f>'Inbound SOS &amp; EOD'!HN69</f>
        <v>0</v>
      </c>
      <c r="HO12" s="77">
        <f>'Inbound SOS &amp; EOD'!HO69</f>
        <v>0</v>
      </c>
      <c r="HP12" s="77">
        <f>'Inbound SOS &amp; EOD'!HP69</f>
        <v>0</v>
      </c>
      <c r="HQ12" s="77">
        <f>'Inbound SOS &amp; EOD'!HQ69</f>
        <v>0</v>
      </c>
      <c r="HR12" s="77">
        <f>'Inbound SOS &amp; EOD'!HR69</f>
        <v>0</v>
      </c>
      <c r="HS12" s="77">
        <f>'Inbound SOS &amp; EOD'!HS69</f>
        <v>0</v>
      </c>
      <c r="HT12" s="77">
        <f>'Inbound SOS &amp; EOD'!HT69</f>
        <v>0</v>
      </c>
      <c r="HU12" s="77">
        <f>'Inbound SOS &amp; EOD'!HU69</f>
        <v>0</v>
      </c>
      <c r="HV12" s="77">
        <f>'Inbound SOS &amp; EOD'!HV69</f>
        <v>0</v>
      </c>
      <c r="HW12" s="77">
        <f>'Inbound SOS &amp; EOD'!HW69</f>
        <v>0</v>
      </c>
      <c r="HX12" s="77">
        <f>'Inbound SOS &amp; EOD'!HX69</f>
        <v>0</v>
      </c>
      <c r="HY12" s="77">
        <f>'Inbound SOS &amp; EOD'!HY69</f>
        <v>0</v>
      </c>
      <c r="HZ12" s="77">
        <f>'Inbound SOS &amp; EOD'!HZ69</f>
        <v>0</v>
      </c>
      <c r="IA12" s="77">
        <f>'Inbound SOS &amp; EOD'!IA69</f>
        <v>0</v>
      </c>
      <c r="IB12" s="77">
        <f>'Inbound SOS &amp; EOD'!IB69</f>
        <v>0</v>
      </c>
      <c r="IC12" s="77">
        <f>'Inbound SOS &amp; EOD'!IC69</f>
        <v>0</v>
      </c>
      <c r="ID12" s="77">
        <f>'Inbound SOS &amp; EOD'!ID69</f>
        <v>0</v>
      </c>
      <c r="IE12" s="77">
        <f>'Inbound SOS &amp; EOD'!IE69</f>
        <v>0</v>
      </c>
      <c r="IF12" s="77">
        <f>'Inbound SOS &amp; EOD'!IF69</f>
        <v>0</v>
      </c>
      <c r="IG12" s="77">
        <f>'Inbound SOS &amp; EOD'!IG69</f>
        <v>0</v>
      </c>
      <c r="IH12" s="77">
        <f>'Inbound SOS &amp; EOD'!IH69</f>
        <v>0</v>
      </c>
      <c r="II12" s="77">
        <f>'Inbound SOS &amp; EOD'!II69</f>
        <v>0</v>
      </c>
      <c r="IJ12" s="77">
        <f>'Inbound SOS &amp; EOD'!IJ69</f>
        <v>0</v>
      </c>
      <c r="IK12" s="77">
        <f>'Inbound SOS &amp; EOD'!IK69</f>
        <v>0</v>
      </c>
      <c r="IL12" s="77">
        <f>'Inbound SOS &amp; EOD'!IL69</f>
        <v>0</v>
      </c>
      <c r="IM12" s="77">
        <f>'Inbound SOS &amp; EOD'!IM69</f>
        <v>0</v>
      </c>
      <c r="IN12" s="77">
        <f>'Inbound SOS &amp; EOD'!IN69</f>
        <v>0</v>
      </c>
      <c r="IO12" s="77">
        <f>'Inbound SOS &amp; EOD'!IO69</f>
        <v>0</v>
      </c>
      <c r="IP12" s="77">
        <f>'Inbound SOS &amp; EOD'!IP69</f>
        <v>0</v>
      </c>
      <c r="IQ12" s="77">
        <f>'Inbound SOS &amp; EOD'!IQ69</f>
        <v>0</v>
      </c>
      <c r="IR12" s="77">
        <f>'Inbound SOS &amp; EOD'!IR69</f>
        <v>0</v>
      </c>
      <c r="IS12" s="77">
        <f>'Inbound SOS &amp; EOD'!IS69</f>
        <v>0</v>
      </c>
      <c r="IT12" s="77">
        <f>'Inbound SOS &amp; EOD'!IT69</f>
        <v>0</v>
      </c>
      <c r="IU12" s="77">
        <f>'Inbound SOS &amp; EOD'!IU69</f>
        <v>0</v>
      </c>
      <c r="IV12" s="77">
        <f>'Inbound SOS &amp; EOD'!IV69</f>
        <v>0</v>
      </c>
      <c r="IW12" s="77">
        <f>'Inbound SOS &amp; EOD'!IW69</f>
        <v>0</v>
      </c>
      <c r="IX12" s="77">
        <f>'Inbound SOS &amp; EOD'!IX69</f>
        <v>0</v>
      </c>
      <c r="IY12" s="77">
        <f>'Inbound SOS &amp; EOD'!IY69</f>
        <v>0</v>
      </c>
      <c r="IZ12" s="77">
        <f>'Inbound SOS &amp; EOD'!IZ69</f>
        <v>0</v>
      </c>
      <c r="JA12" s="77">
        <f>'Inbound SOS &amp; EOD'!JA69</f>
        <v>0</v>
      </c>
      <c r="JB12" s="77">
        <f>'Inbound SOS &amp; EOD'!JB69</f>
        <v>0</v>
      </c>
      <c r="JC12" s="77">
        <f>'Inbound SOS &amp; EOD'!JC69</f>
        <v>0</v>
      </c>
      <c r="JD12" s="77">
        <f>'Inbound SOS &amp; EOD'!JD69</f>
        <v>0</v>
      </c>
      <c r="JE12" s="77">
        <f>'Inbound SOS &amp; EOD'!JE69</f>
        <v>0</v>
      </c>
      <c r="JF12" s="77">
        <f>'Inbound SOS &amp; EOD'!JF69</f>
        <v>0</v>
      </c>
      <c r="JG12" s="77">
        <f>'Inbound SOS &amp; EOD'!JG69</f>
        <v>0</v>
      </c>
      <c r="JH12" s="77">
        <f>'Inbound SOS &amp; EOD'!JH69</f>
        <v>0</v>
      </c>
      <c r="JI12" s="77">
        <f>'Inbound SOS &amp; EOD'!JI69</f>
        <v>0</v>
      </c>
      <c r="JJ12" s="77">
        <f>'Inbound SOS &amp; EOD'!JJ69</f>
        <v>0</v>
      </c>
      <c r="JK12" s="77">
        <f>'Inbound SOS &amp; EOD'!JK69</f>
        <v>0</v>
      </c>
      <c r="JL12" s="77">
        <f>'Inbound SOS &amp; EOD'!JL69</f>
        <v>0</v>
      </c>
      <c r="JM12" s="77">
        <f>'Inbound SOS &amp; EOD'!JM69</f>
        <v>0</v>
      </c>
      <c r="JN12" s="77">
        <f>'Inbound SOS &amp; EOD'!JN69</f>
        <v>0</v>
      </c>
      <c r="JO12" s="77">
        <f>'Inbound SOS &amp; EOD'!JO69</f>
        <v>0</v>
      </c>
      <c r="JP12" s="77">
        <f>'Inbound SOS &amp; EOD'!JP69</f>
        <v>0</v>
      </c>
      <c r="JQ12" s="77">
        <f>'Inbound SOS &amp; EOD'!JQ69</f>
        <v>0</v>
      </c>
      <c r="JR12" s="77">
        <f>'Inbound SOS &amp; EOD'!JR69</f>
        <v>0</v>
      </c>
      <c r="JS12" s="77">
        <f>'Inbound SOS &amp; EOD'!JS69</f>
        <v>0</v>
      </c>
      <c r="JT12" s="77">
        <f>'Inbound SOS &amp; EOD'!JT69</f>
        <v>0</v>
      </c>
      <c r="JU12" s="77">
        <f>'Inbound SOS &amp; EOD'!JU69</f>
        <v>0</v>
      </c>
      <c r="JV12" s="77">
        <f>'Inbound SOS &amp; EOD'!JV69</f>
        <v>0</v>
      </c>
      <c r="JW12" s="77">
        <f>'Inbound SOS &amp; EOD'!JW69</f>
        <v>0</v>
      </c>
      <c r="JX12" s="77">
        <f>'Inbound SOS &amp; EOD'!JX69</f>
        <v>0</v>
      </c>
      <c r="JY12" s="77">
        <f>'Inbound SOS &amp; EOD'!JY69</f>
        <v>0</v>
      </c>
      <c r="JZ12" s="77">
        <f>'Inbound SOS &amp; EOD'!JZ69</f>
        <v>0</v>
      </c>
      <c r="KA12" s="77">
        <f>'Inbound SOS &amp; EOD'!KA69</f>
        <v>0</v>
      </c>
      <c r="KB12" s="77">
        <f>'Inbound SOS &amp; EOD'!KB69</f>
        <v>0</v>
      </c>
      <c r="KC12" s="77">
        <f>'Inbound SOS &amp; EOD'!KC69</f>
        <v>0</v>
      </c>
      <c r="KD12" s="77">
        <f>'Inbound SOS &amp; EOD'!KD69</f>
        <v>0</v>
      </c>
      <c r="KE12" s="77">
        <f>'Inbound SOS &amp; EOD'!KE69</f>
        <v>0</v>
      </c>
      <c r="KF12" s="77">
        <f>'Inbound SOS &amp; EOD'!KF69</f>
        <v>0</v>
      </c>
      <c r="KG12" s="77">
        <f>'Inbound SOS &amp; EOD'!KG69</f>
        <v>0</v>
      </c>
      <c r="KH12" s="77">
        <f>'Inbound SOS &amp; EOD'!KH69</f>
        <v>0</v>
      </c>
      <c r="KI12" s="77">
        <f>'Inbound SOS &amp; EOD'!KI69</f>
        <v>0</v>
      </c>
      <c r="KJ12" s="77">
        <f>'Inbound SOS &amp; EOD'!KJ69</f>
        <v>0</v>
      </c>
      <c r="KK12" s="77">
        <f>'Inbound SOS &amp; EOD'!KK69</f>
        <v>0</v>
      </c>
      <c r="KL12" s="77">
        <f>'Inbound SOS &amp; EOD'!KL69</f>
        <v>0</v>
      </c>
      <c r="KM12" s="77">
        <f>'Inbound SOS &amp; EOD'!KM69</f>
        <v>0</v>
      </c>
      <c r="KN12" s="77">
        <f>'Inbound SOS &amp; EOD'!KN69</f>
        <v>0</v>
      </c>
      <c r="KO12" s="77">
        <f>'Inbound SOS &amp; EOD'!KO69</f>
        <v>0</v>
      </c>
      <c r="KP12" s="77">
        <f>'Inbound SOS &amp; EOD'!KP69</f>
        <v>0</v>
      </c>
      <c r="KQ12" s="77">
        <f>'Inbound SOS &amp; EOD'!KQ69</f>
        <v>0</v>
      </c>
      <c r="KR12" s="77">
        <f>'Inbound SOS &amp; EOD'!KR69</f>
        <v>0</v>
      </c>
      <c r="KS12" s="77">
        <f>'Inbound SOS &amp; EOD'!KS69</f>
        <v>0</v>
      </c>
      <c r="KT12" s="77">
        <f>'Inbound SOS &amp; EOD'!KT69</f>
        <v>0</v>
      </c>
      <c r="KU12" s="77">
        <f>'Inbound SOS &amp; EOD'!KU69</f>
        <v>0</v>
      </c>
      <c r="KV12" s="77">
        <f>'Inbound SOS &amp; EOD'!KV69</f>
        <v>0</v>
      </c>
      <c r="KW12" s="77">
        <f>'Inbound SOS &amp; EOD'!KW69</f>
        <v>0</v>
      </c>
      <c r="KX12" s="77">
        <f>'Inbound SOS &amp; EOD'!KX69</f>
        <v>0</v>
      </c>
      <c r="KY12" s="77">
        <f>'Inbound SOS &amp; EOD'!KY69</f>
        <v>0</v>
      </c>
      <c r="KZ12" s="77">
        <f>'Inbound SOS &amp; EOD'!KZ69</f>
        <v>0</v>
      </c>
      <c r="LA12" s="77">
        <f>'Inbound SOS &amp; EOD'!LA69</f>
        <v>0</v>
      </c>
      <c r="LB12" s="77">
        <f>'Inbound SOS &amp; EOD'!LB69</f>
        <v>0</v>
      </c>
      <c r="LC12" s="77">
        <f>'Inbound SOS &amp; EOD'!LC69</f>
        <v>0</v>
      </c>
      <c r="LD12" s="77">
        <f>'Inbound SOS &amp; EOD'!LD69</f>
        <v>0</v>
      </c>
      <c r="LE12" s="77">
        <f>'Inbound SOS &amp; EOD'!LE69</f>
        <v>0</v>
      </c>
      <c r="LF12" s="77">
        <f>'Inbound SOS &amp; EOD'!LF69</f>
        <v>0</v>
      </c>
      <c r="LG12" s="77">
        <f>'Inbound SOS &amp; EOD'!LG69</f>
        <v>0</v>
      </c>
      <c r="LH12" s="77">
        <f>'Inbound SOS &amp; EOD'!LH69</f>
        <v>0</v>
      </c>
      <c r="LI12" s="77">
        <f>'Inbound SOS &amp; EOD'!LI69</f>
        <v>0</v>
      </c>
      <c r="LJ12" s="77">
        <f>'Inbound SOS &amp; EOD'!LJ69</f>
        <v>0</v>
      </c>
      <c r="LK12" s="77">
        <f>'Inbound SOS &amp; EOD'!LK69</f>
        <v>0</v>
      </c>
      <c r="LL12" s="77">
        <f>'Inbound SOS &amp; EOD'!LL69</f>
        <v>0</v>
      </c>
      <c r="LM12" s="77">
        <f>'Inbound SOS &amp; EOD'!LM69</f>
        <v>0</v>
      </c>
      <c r="LN12" s="77">
        <f>'Inbound SOS &amp; EOD'!LN69</f>
        <v>0</v>
      </c>
      <c r="LO12" s="77">
        <f>'Inbound SOS &amp; EOD'!LO69</f>
        <v>0</v>
      </c>
      <c r="LP12" s="77">
        <f>'Inbound SOS &amp; EOD'!LP69</f>
        <v>0</v>
      </c>
      <c r="LQ12" s="77">
        <f>'Inbound SOS &amp; EOD'!LQ69</f>
        <v>0</v>
      </c>
      <c r="LR12" s="77">
        <f>'Inbound SOS &amp; EOD'!LR69</f>
        <v>0</v>
      </c>
      <c r="LS12" s="77">
        <f>'Inbound SOS &amp; EOD'!LS69</f>
        <v>0</v>
      </c>
      <c r="LT12" s="77">
        <f>'Inbound SOS &amp; EOD'!LT69</f>
        <v>0</v>
      </c>
      <c r="LU12" s="77">
        <f>'Inbound SOS &amp; EOD'!LU69</f>
        <v>0</v>
      </c>
      <c r="LV12" s="77">
        <f>'Inbound SOS &amp; EOD'!LV69</f>
        <v>0</v>
      </c>
      <c r="LW12" s="77">
        <f>'Inbound SOS &amp; EOD'!LW69</f>
        <v>0</v>
      </c>
      <c r="LX12" s="77">
        <f>'Inbound SOS &amp; EOD'!LX69</f>
        <v>0</v>
      </c>
      <c r="LY12" s="77">
        <f>'Inbound SOS &amp; EOD'!LY69</f>
        <v>0</v>
      </c>
      <c r="LZ12" s="77">
        <f>'Inbound SOS &amp; EOD'!LZ69</f>
        <v>0</v>
      </c>
      <c r="MA12" s="77">
        <f>'Inbound SOS &amp; EOD'!MA69</f>
        <v>0</v>
      </c>
      <c r="MB12" s="77">
        <f>'Inbound SOS &amp; EOD'!MB69</f>
        <v>0</v>
      </c>
      <c r="MC12" s="77">
        <f>'Inbound SOS &amp; EOD'!MC69</f>
        <v>0</v>
      </c>
      <c r="MD12" s="77">
        <f>'Inbound SOS &amp; EOD'!MD69</f>
        <v>0</v>
      </c>
      <c r="ME12" s="77">
        <f>'Inbound SOS &amp; EOD'!ME69</f>
        <v>0</v>
      </c>
      <c r="MF12" s="77">
        <f>'Inbound SOS &amp; EOD'!MF69</f>
        <v>0</v>
      </c>
      <c r="MG12" s="77">
        <f>'Inbound SOS &amp; EOD'!MG69</f>
        <v>0</v>
      </c>
      <c r="MH12" s="77">
        <f>'Inbound SOS &amp; EOD'!MH69</f>
        <v>0</v>
      </c>
      <c r="MI12" s="77">
        <f>'Inbound SOS &amp; EOD'!MI69</f>
        <v>0</v>
      </c>
      <c r="MJ12" s="77">
        <f>'Inbound SOS &amp; EOD'!MJ69</f>
        <v>0</v>
      </c>
      <c r="MK12" s="77">
        <f>'Inbound SOS &amp; EOD'!MK69</f>
        <v>0</v>
      </c>
      <c r="ML12" s="77">
        <f>'Inbound SOS &amp; EOD'!ML69</f>
        <v>0</v>
      </c>
      <c r="MM12" s="77">
        <f>'Inbound SOS &amp; EOD'!MM69</f>
        <v>0</v>
      </c>
      <c r="MN12" s="77">
        <f>'Inbound SOS &amp; EOD'!MN69</f>
        <v>0</v>
      </c>
      <c r="MO12" s="77">
        <f>'Inbound SOS &amp; EOD'!MO69</f>
        <v>0</v>
      </c>
      <c r="MP12" s="77">
        <f>'Inbound SOS &amp; EOD'!MP69</f>
        <v>0</v>
      </c>
      <c r="MQ12" s="77">
        <f>'Inbound SOS &amp; EOD'!MQ69</f>
        <v>0</v>
      </c>
      <c r="MR12" s="77">
        <f>'Inbound SOS &amp; EOD'!MR69</f>
        <v>0</v>
      </c>
      <c r="MS12" s="77">
        <f>'Inbound SOS &amp; EOD'!MS69</f>
        <v>0</v>
      </c>
      <c r="MT12" s="77">
        <f>'Inbound SOS &amp; EOD'!MT69</f>
        <v>0</v>
      </c>
      <c r="MU12" s="77">
        <f>'Inbound SOS &amp; EOD'!MU69</f>
        <v>0</v>
      </c>
      <c r="MV12" s="77">
        <f>'Inbound SOS &amp; EOD'!MV69</f>
        <v>0</v>
      </c>
      <c r="MW12" s="77">
        <f>'Inbound SOS &amp; EOD'!MW69</f>
        <v>0</v>
      </c>
      <c r="MX12" s="77">
        <f>'Inbound SOS &amp; EOD'!MX69</f>
        <v>0</v>
      </c>
      <c r="MY12" s="77">
        <f>'Inbound SOS &amp; EOD'!MY69</f>
        <v>0</v>
      </c>
      <c r="MZ12" s="77">
        <f>'Inbound SOS &amp; EOD'!MZ69</f>
        <v>0</v>
      </c>
      <c r="NA12" s="77">
        <f>'Inbound SOS &amp; EOD'!NA69</f>
        <v>0</v>
      </c>
      <c r="NB12" s="77">
        <f>'Inbound SOS &amp; EOD'!NB69</f>
        <v>0</v>
      </c>
      <c r="NC12" s="77">
        <f>'Inbound SOS &amp; EOD'!NC69</f>
        <v>0</v>
      </c>
      <c r="ND12" s="77">
        <f>'Inbound SOS &amp; EOD'!ND69</f>
        <v>0</v>
      </c>
      <c r="NE12" s="77">
        <f>'Inbound SOS &amp; EOD'!NE69</f>
        <v>0</v>
      </c>
      <c r="NF12" s="77">
        <f>'Inbound SOS &amp; EOD'!NF69</f>
        <v>0</v>
      </c>
      <c r="NG12" s="77">
        <f>'Inbound SOS &amp; EOD'!NG69</f>
        <v>0</v>
      </c>
      <c r="NH12" s="77">
        <f>'Inbound SOS &amp; EOD'!NH69</f>
        <v>0</v>
      </c>
    </row>
    <row r="13" spans="1:15362" s="79" customFormat="1" ht="14.25" customHeight="1">
      <c r="A13" s="78" t="s">
        <v>5487</v>
      </c>
      <c r="B13" s="77">
        <f>'Inbound SOS &amp; EOD'!B92</f>
        <v>0</v>
      </c>
      <c r="C13" s="77">
        <f>'Inbound SOS &amp; EOD'!C92</f>
        <v>489</v>
      </c>
      <c r="D13" s="77">
        <f>'Inbound SOS &amp; EOD'!D92</f>
        <v>556</v>
      </c>
      <c r="E13" s="77">
        <f>'Inbound SOS &amp; EOD'!E92</f>
        <v>573</v>
      </c>
      <c r="F13" s="77">
        <f>'Inbound SOS &amp; EOD'!F92</f>
        <v>457</v>
      </c>
      <c r="G13" s="77">
        <f>'Inbound SOS &amp; EOD'!G92</f>
        <v>0</v>
      </c>
      <c r="H13" s="77">
        <f>'Inbound SOS &amp; EOD'!H92</f>
        <v>0</v>
      </c>
      <c r="I13" s="77">
        <f>'Inbound SOS &amp; EOD'!I92</f>
        <v>187</v>
      </c>
      <c r="J13" s="77">
        <f>'Inbound SOS &amp; EOD'!J92</f>
        <v>587</v>
      </c>
      <c r="K13" s="77">
        <f>'Inbound SOS &amp; EOD'!K92</f>
        <v>106</v>
      </c>
      <c r="L13" s="77">
        <f>'Inbound SOS &amp; EOD'!L92</f>
        <v>283</v>
      </c>
      <c r="M13" s="77">
        <f>'Inbound SOS &amp; EOD'!M92</f>
        <v>114</v>
      </c>
      <c r="N13" s="77">
        <f>'Inbound SOS &amp; EOD'!N92</f>
        <v>0</v>
      </c>
      <c r="O13" s="77">
        <f>'Inbound SOS &amp; EOD'!O92</f>
        <v>0</v>
      </c>
      <c r="P13" s="77">
        <f>'Inbound SOS &amp; EOD'!P92</f>
        <v>39</v>
      </c>
      <c r="Q13" s="77">
        <f>'Inbound SOS &amp; EOD'!Q92</f>
        <v>30</v>
      </c>
      <c r="R13" s="77">
        <f>'Inbound SOS &amp; EOD'!R92</f>
        <v>27</v>
      </c>
      <c r="S13" s="77">
        <f>'Inbound SOS &amp; EOD'!S92</f>
        <v>4</v>
      </c>
      <c r="T13" s="77">
        <f>'Inbound SOS &amp; EOD'!T92</f>
        <v>7</v>
      </c>
      <c r="U13" s="77">
        <f>'Inbound SOS &amp; EOD'!U92</f>
        <v>0</v>
      </c>
      <c r="V13" s="77">
        <f>'Inbound SOS &amp; EOD'!V92</f>
        <v>0</v>
      </c>
      <c r="W13" s="77">
        <f>'Inbound SOS &amp; EOD'!W92</f>
        <v>0</v>
      </c>
      <c r="X13" s="77">
        <f>'Inbound SOS &amp; EOD'!X92</f>
        <v>55</v>
      </c>
      <c r="Y13" s="77">
        <f>'Inbound SOS &amp; EOD'!Y92</f>
        <v>226</v>
      </c>
      <c r="Z13" s="77">
        <f>'Inbound SOS &amp; EOD'!Z92</f>
        <v>164</v>
      </c>
      <c r="AA13" s="77">
        <f>'Inbound SOS &amp; EOD'!AA92</f>
        <v>0</v>
      </c>
      <c r="AB13" s="77">
        <f>'Inbound SOS &amp; EOD'!AB92</f>
        <v>0</v>
      </c>
      <c r="AC13" s="77">
        <f>'Inbound SOS &amp; EOD'!AC92</f>
        <v>0</v>
      </c>
      <c r="AD13" s="77">
        <f>'Inbound SOS &amp; EOD'!AD92</f>
        <v>0</v>
      </c>
      <c r="AE13" s="77">
        <f>'Inbound SOS &amp; EOD'!AE92</f>
        <v>140</v>
      </c>
      <c r="AF13" s="77">
        <f>'Inbound SOS &amp; EOD'!AF92</f>
        <v>271</v>
      </c>
      <c r="AG13" s="77">
        <f>'Inbound SOS &amp; EOD'!AG92</f>
        <v>293</v>
      </c>
      <c r="AH13" s="77">
        <f>'Inbound SOS &amp; EOD'!AH92</f>
        <v>0</v>
      </c>
      <c r="AI13" s="77">
        <f>'Inbound SOS &amp; EOD'!AI92</f>
        <v>0</v>
      </c>
      <c r="AJ13" s="77">
        <f>'Inbound SOS &amp; EOD'!AJ92</f>
        <v>0</v>
      </c>
      <c r="AK13" s="77">
        <f>'Inbound SOS &amp; EOD'!AK92</f>
        <v>83</v>
      </c>
      <c r="AL13" s="77">
        <f>'Inbound SOS &amp; EOD'!AL92</f>
        <v>68</v>
      </c>
      <c r="AM13" s="77">
        <f>'Inbound SOS &amp; EOD'!AM92</f>
        <v>95</v>
      </c>
      <c r="AN13" s="77">
        <f>'Inbound SOS &amp; EOD'!AN92</f>
        <v>89</v>
      </c>
      <c r="AO13" s="77">
        <f>'Inbound SOS &amp; EOD'!AO92</f>
        <v>204</v>
      </c>
      <c r="AP13" s="77">
        <f>'Inbound SOS &amp; EOD'!AP92</f>
        <v>0</v>
      </c>
      <c r="AQ13" s="77">
        <f>'Inbound SOS &amp; EOD'!AQ92</f>
        <v>0</v>
      </c>
      <c r="AR13" s="77">
        <f>'Inbound SOS &amp; EOD'!AR92</f>
        <v>0</v>
      </c>
      <c r="AS13" s="77">
        <f>'Inbound SOS &amp; EOD'!AS92</f>
        <v>114</v>
      </c>
      <c r="AT13" s="77">
        <f>'Inbound SOS &amp; EOD'!AT92</f>
        <v>181</v>
      </c>
      <c r="AU13" s="77">
        <f>'Inbound SOS &amp; EOD'!AU92</f>
        <v>201</v>
      </c>
      <c r="AV13" s="77">
        <f>'Inbound SOS &amp; EOD'!AV92</f>
        <v>105</v>
      </c>
      <c r="AW13" s="77">
        <f>'Inbound SOS &amp; EOD'!AW92</f>
        <v>0</v>
      </c>
      <c r="AX13" s="77">
        <f>'Inbound SOS &amp; EOD'!AX92</f>
        <v>0</v>
      </c>
      <c r="AY13" s="77">
        <f>'Inbound SOS &amp; EOD'!AY92</f>
        <v>85</v>
      </c>
      <c r="AZ13" s="77">
        <f>'Inbound SOS &amp; EOD'!AZ92</f>
        <v>237</v>
      </c>
      <c r="BA13" s="77">
        <f>'Inbound SOS &amp; EOD'!BA92</f>
        <v>0</v>
      </c>
      <c r="BB13" s="77">
        <f>'Inbound SOS &amp; EOD'!BB92</f>
        <v>0</v>
      </c>
      <c r="BC13" s="77">
        <f>'Inbound SOS &amp; EOD'!BC92</f>
        <v>0</v>
      </c>
      <c r="BD13" s="77">
        <f>'Inbound SOS &amp; EOD'!BD92</f>
        <v>0</v>
      </c>
      <c r="BE13" s="77">
        <f>'Inbound SOS &amp; EOD'!BE92</f>
        <v>0</v>
      </c>
      <c r="BF13" s="77">
        <f>'Inbound SOS &amp; EOD'!BF92</f>
        <v>246</v>
      </c>
      <c r="BG13" s="77">
        <f>'Inbound SOS &amp; EOD'!BG92</f>
        <v>192</v>
      </c>
      <c r="BH13" s="77">
        <f>'Inbound SOS &amp; EOD'!BH92</f>
        <v>289</v>
      </c>
      <c r="BI13" s="77">
        <f>'Inbound SOS &amp; EOD'!BI92</f>
        <v>79</v>
      </c>
      <c r="BJ13" s="77">
        <f>'Inbound SOS &amp; EOD'!BJ92</f>
        <v>232</v>
      </c>
      <c r="BK13" s="77">
        <f>'Inbound SOS &amp; EOD'!BK92</f>
        <v>0</v>
      </c>
      <c r="BL13" s="77">
        <f>'Inbound SOS &amp; EOD'!BL92</f>
        <v>0</v>
      </c>
      <c r="BM13" s="77">
        <f>'Inbound SOS &amp; EOD'!BM92</f>
        <v>0</v>
      </c>
      <c r="BN13" s="77">
        <f>'Inbound SOS &amp; EOD'!BN92</f>
        <v>72</v>
      </c>
      <c r="BO13" s="77">
        <f>'Inbound SOS &amp; EOD'!BO92</f>
        <v>133</v>
      </c>
      <c r="BP13" s="77">
        <f>'Inbound SOS &amp; EOD'!BP92</f>
        <v>180</v>
      </c>
      <c r="BQ13" s="77">
        <f>'Inbound SOS &amp; EOD'!BQ92</f>
        <v>123</v>
      </c>
      <c r="BR13" s="77">
        <f>'Inbound SOS &amp; EOD'!BR92</f>
        <v>0</v>
      </c>
      <c r="BS13" s="77">
        <f>'Inbound SOS &amp; EOD'!BS92</f>
        <v>0</v>
      </c>
      <c r="BT13" s="77">
        <f>'Inbound SOS &amp; EOD'!BT92</f>
        <v>0</v>
      </c>
      <c r="BU13" s="77">
        <f>'Inbound SOS &amp; EOD'!BU92</f>
        <v>150</v>
      </c>
      <c r="BV13" s="77">
        <f>'Inbound SOS &amp; EOD'!BV92</f>
        <v>172</v>
      </c>
      <c r="BW13" s="77">
        <f>'Inbound SOS &amp; EOD'!BW92</f>
        <v>14</v>
      </c>
      <c r="BX13" s="77">
        <f>'Inbound SOS &amp; EOD'!BX92</f>
        <v>80</v>
      </c>
      <c r="BY13" s="77">
        <f>'Inbound SOS &amp; EOD'!BY92</f>
        <v>0</v>
      </c>
      <c r="BZ13" s="77">
        <f>'Inbound SOS &amp; EOD'!BZ92</f>
        <v>0</v>
      </c>
      <c r="CA13" s="77">
        <f>'Inbound SOS &amp; EOD'!CA92</f>
        <v>0</v>
      </c>
      <c r="CB13" s="77">
        <f>'Inbound SOS &amp; EOD'!CB92</f>
        <v>164</v>
      </c>
      <c r="CC13" s="77">
        <f>'Inbound SOS &amp; EOD'!CC92</f>
        <v>140</v>
      </c>
      <c r="CD13" s="77">
        <f>'Inbound SOS &amp; EOD'!CD92</f>
        <v>0</v>
      </c>
      <c r="CE13" s="77">
        <f>'Inbound SOS &amp; EOD'!CE92</f>
        <v>0</v>
      </c>
      <c r="CF13" s="77">
        <f>'Inbound SOS &amp; EOD'!CF92</f>
        <v>0</v>
      </c>
      <c r="CG13" s="77">
        <f>'Inbound SOS &amp; EOD'!CG92</f>
        <v>0</v>
      </c>
      <c r="CH13" s="77">
        <f>'Inbound SOS &amp; EOD'!CH92</f>
        <v>0</v>
      </c>
      <c r="CI13" s="77">
        <f>'Inbound SOS &amp; EOD'!CI92</f>
        <v>0</v>
      </c>
      <c r="CJ13" s="77">
        <f>'Inbound SOS &amp; EOD'!CJ92</f>
        <v>0</v>
      </c>
      <c r="CK13" s="77">
        <f>'Inbound SOS &amp; EOD'!CK92</f>
        <v>204</v>
      </c>
      <c r="CL13" s="77">
        <f>'Inbound SOS &amp; EOD'!CL92</f>
        <v>24</v>
      </c>
      <c r="CM13" s="77">
        <f>'Inbound SOS &amp; EOD'!CM92</f>
        <v>0</v>
      </c>
      <c r="CN13" s="77">
        <f>'Inbound SOS &amp; EOD'!CN92</f>
        <v>0</v>
      </c>
      <c r="CO13" s="77">
        <f>'Inbound SOS &amp; EOD'!CO92</f>
        <v>0</v>
      </c>
      <c r="CP13" s="77">
        <f>'Inbound SOS &amp; EOD'!CP92</f>
        <v>0</v>
      </c>
      <c r="CQ13" s="77">
        <f>'Inbound SOS &amp; EOD'!CQ92</f>
        <v>65</v>
      </c>
      <c r="CR13" s="77">
        <f>'Inbound SOS &amp; EOD'!CR92</f>
        <v>60</v>
      </c>
      <c r="CS13" s="77">
        <f>'Inbound SOS &amp; EOD'!CS92</f>
        <v>151</v>
      </c>
      <c r="CT13" s="77">
        <f>'Inbound SOS &amp; EOD'!CT92</f>
        <v>0</v>
      </c>
      <c r="CU13" s="77">
        <f>'Inbound SOS &amp; EOD'!CU92</f>
        <v>0</v>
      </c>
      <c r="CV13" s="77">
        <f>'Inbound SOS &amp; EOD'!CV92</f>
        <v>0</v>
      </c>
      <c r="CW13" s="77">
        <f>'Inbound SOS &amp; EOD'!CW92</f>
        <v>48</v>
      </c>
      <c r="CX13" s="77">
        <f>'Inbound SOS &amp; EOD'!CX92</f>
        <v>131</v>
      </c>
      <c r="CY13" s="77">
        <f>'Inbound SOS &amp; EOD'!CY92</f>
        <v>141</v>
      </c>
      <c r="CZ13" s="77">
        <f>'Inbound SOS &amp; EOD'!CZ92</f>
        <v>29</v>
      </c>
      <c r="DA13" s="77">
        <f>'Inbound SOS &amp; EOD'!DA92</f>
        <v>0</v>
      </c>
      <c r="DB13" s="77">
        <f>'Inbound SOS &amp; EOD'!DB92</f>
        <v>0</v>
      </c>
      <c r="DC13" s="77">
        <f>'Inbound SOS &amp; EOD'!DC92</f>
        <v>0</v>
      </c>
      <c r="DD13" s="77">
        <f>'Inbound SOS &amp; EOD'!DD92</f>
        <v>0</v>
      </c>
      <c r="DE13" s="77">
        <f>'Inbound SOS &amp; EOD'!DE92</f>
        <v>0</v>
      </c>
      <c r="DF13" s="77">
        <f>'Inbound SOS &amp; EOD'!DF92</f>
        <v>0</v>
      </c>
      <c r="DG13" s="77">
        <f>'Inbound SOS &amp; EOD'!DG92</f>
        <v>0</v>
      </c>
      <c r="DH13" s="77">
        <f>'Inbound SOS &amp; EOD'!DH92</f>
        <v>0</v>
      </c>
      <c r="DI13" s="77">
        <f>'Inbound SOS &amp; EOD'!DI92</f>
        <v>0</v>
      </c>
      <c r="DJ13" s="77">
        <f>'Inbound SOS &amp; EOD'!DJ92</f>
        <v>0</v>
      </c>
      <c r="DK13" s="77">
        <f>'Inbound SOS &amp; EOD'!DK92</f>
        <v>0</v>
      </c>
      <c r="DL13" s="77">
        <f>'Inbound SOS &amp; EOD'!DL92</f>
        <v>0</v>
      </c>
      <c r="DM13" s="77">
        <f>'Inbound SOS &amp; EOD'!DM92</f>
        <v>0</v>
      </c>
      <c r="DN13" s="77">
        <f>'Inbound SOS &amp; EOD'!DN92</f>
        <v>0</v>
      </c>
      <c r="DO13" s="77">
        <f>'Inbound SOS &amp; EOD'!DO92</f>
        <v>0</v>
      </c>
      <c r="DP13" s="77">
        <f>'Inbound SOS &amp; EOD'!DP92</f>
        <v>0</v>
      </c>
      <c r="DQ13" s="77">
        <f>'Inbound SOS &amp; EOD'!DQ92</f>
        <v>1</v>
      </c>
      <c r="DR13" s="77">
        <f>'Inbound SOS &amp; EOD'!DR92</f>
        <v>224</v>
      </c>
      <c r="DS13" s="77">
        <f>'Inbound SOS &amp; EOD'!DS92</f>
        <v>225</v>
      </c>
      <c r="DT13" s="77">
        <f>'Inbound SOS &amp; EOD'!DT92</f>
        <v>26</v>
      </c>
      <c r="DU13" s="77">
        <f>'Inbound SOS &amp; EOD'!DU92</f>
        <v>0</v>
      </c>
      <c r="DV13" s="77">
        <f>'Inbound SOS &amp; EOD'!DV92</f>
        <v>0</v>
      </c>
      <c r="DW13" s="77">
        <f>'Inbound SOS &amp; EOD'!DW92</f>
        <v>0</v>
      </c>
      <c r="DX13" s="77">
        <f>'Inbound SOS &amp; EOD'!DX92</f>
        <v>239</v>
      </c>
      <c r="DY13" s="77">
        <f>'Inbound SOS &amp; EOD'!DY92</f>
        <v>0</v>
      </c>
      <c r="DZ13" s="77">
        <f>'Inbound SOS &amp; EOD'!DZ92</f>
        <v>116</v>
      </c>
      <c r="EA13" s="77">
        <f>'Inbound SOS &amp; EOD'!EA92</f>
        <v>244</v>
      </c>
      <c r="EB13" s="77">
        <f>'Inbound SOS &amp; EOD'!EB92</f>
        <v>32</v>
      </c>
      <c r="EC13" s="77">
        <f>'Inbound SOS &amp; EOD'!EC92</f>
        <v>0</v>
      </c>
      <c r="ED13" s="77">
        <f>'Inbound SOS &amp; EOD'!ED92</f>
        <v>0</v>
      </c>
      <c r="EE13" s="77">
        <f>'Inbound SOS &amp; EOD'!EE92</f>
        <v>49</v>
      </c>
      <c r="EF13" s="77">
        <f>'Inbound SOS &amp; EOD'!EF92</f>
        <v>104</v>
      </c>
      <c r="EG13" s="77">
        <f>'Inbound SOS &amp; EOD'!EG92</f>
        <v>0</v>
      </c>
      <c r="EH13" s="77">
        <f>'Inbound SOS &amp; EOD'!EH92</f>
        <v>0</v>
      </c>
      <c r="EI13" s="77">
        <f>'Inbound SOS &amp; EOD'!EI92</f>
        <v>0</v>
      </c>
      <c r="EJ13" s="77">
        <f>'Inbound SOS &amp; EOD'!EJ92</f>
        <v>0</v>
      </c>
      <c r="EK13" s="77">
        <f>'Inbound SOS &amp; EOD'!EK92</f>
        <v>0</v>
      </c>
      <c r="EL13" s="77">
        <f>'Inbound SOS &amp; EOD'!EL92</f>
        <v>0</v>
      </c>
      <c r="EM13" s="77">
        <f>'Inbound SOS &amp; EOD'!EM92</f>
        <v>0</v>
      </c>
      <c r="EN13" s="77">
        <f>'Inbound SOS &amp; EOD'!EN92</f>
        <v>0</v>
      </c>
      <c r="EO13" s="77">
        <f>'Inbound SOS &amp; EOD'!EO92</f>
        <v>0</v>
      </c>
      <c r="EP13" s="77">
        <f>'Inbound SOS &amp; EOD'!EP92</f>
        <v>0</v>
      </c>
      <c r="EQ13" s="77">
        <f>'Inbound SOS &amp; EOD'!EQ92</f>
        <v>0</v>
      </c>
      <c r="ER13" s="77">
        <f>'Inbound SOS &amp; EOD'!ER92</f>
        <v>0</v>
      </c>
      <c r="ES13" s="77">
        <f>'Inbound SOS &amp; EOD'!ES92</f>
        <v>0</v>
      </c>
      <c r="ET13" s="77">
        <f>'Inbound SOS &amp; EOD'!ET92</f>
        <v>0</v>
      </c>
      <c r="EU13" s="77">
        <f>'Inbound SOS &amp; EOD'!EU92</f>
        <v>0</v>
      </c>
      <c r="EV13" s="77">
        <f>'Inbound SOS &amp; EOD'!EV92</f>
        <v>0</v>
      </c>
      <c r="EW13" s="77">
        <f>'Inbound SOS &amp; EOD'!EW92</f>
        <v>0</v>
      </c>
      <c r="EX13" s="77">
        <f>'Inbound SOS &amp; EOD'!EX92</f>
        <v>0</v>
      </c>
      <c r="EY13" s="77">
        <f>'Inbound SOS &amp; EOD'!EY92</f>
        <v>0</v>
      </c>
      <c r="EZ13" s="77">
        <f>'Inbound SOS &amp; EOD'!EZ92</f>
        <v>0</v>
      </c>
      <c r="FA13" s="77">
        <f>'Inbound SOS &amp; EOD'!FA92</f>
        <v>0</v>
      </c>
      <c r="FB13" s="77">
        <f>'Inbound SOS &amp; EOD'!FB92</f>
        <v>0</v>
      </c>
      <c r="FC13" s="77">
        <f>'Inbound SOS &amp; EOD'!FC92</f>
        <v>0</v>
      </c>
      <c r="FD13" s="77">
        <f>'Inbound SOS &amp; EOD'!FD92</f>
        <v>0</v>
      </c>
      <c r="FE13" s="77">
        <f>'Inbound SOS &amp; EOD'!FE92</f>
        <v>0</v>
      </c>
      <c r="FF13" s="77">
        <f>'Inbound SOS &amp; EOD'!FF92</f>
        <v>0</v>
      </c>
      <c r="FG13" s="77">
        <f>'Inbound SOS &amp; EOD'!FG92</f>
        <v>0</v>
      </c>
      <c r="FH13" s="77">
        <f>'Inbound SOS &amp; EOD'!FH92</f>
        <v>0</v>
      </c>
      <c r="FI13" s="77">
        <f>'Inbound SOS &amp; EOD'!FI92</f>
        <v>0</v>
      </c>
      <c r="FJ13" s="77">
        <f>'Inbound SOS &amp; EOD'!FJ92</f>
        <v>0</v>
      </c>
      <c r="FK13" s="77">
        <f>'Inbound SOS &amp; EOD'!FK92</f>
        <v>0</v>
      </c>
      <c r="FL13" s="77">
        <f>'Inbound SOS &amp; EOD'!FL92</f>
        <v>0</v>
      </c>
      <c r="FM13" s="77">
        <f>'Inbound SOS &amp; EOD'!FM92</f>
        <v>0</v>
      </c>
      <c r="FN13" s="77">
        <f>'Inbound SOS &amp; EOD'!FN92</f>
        <v>0</v>
      </c>
      <c r="FO13" s="77">
        <f>'Inbound SOS &amp; EOD'!FO92</f>
        <v>0</v>
      </c>
      <c r="FP13" s="77">
        <f>'Inbound SOS &amp; EOD'!FP92</f>
        <v>0</v>
      </c>
      <c r="FQ13" s="77">
        <f>'Inbound SOS &amp; EOD'!FQ92</f>
        <v>0</v>
      </c>
      <c r="FR13" s="77">
        <f>'Inbound SOS &amp; EOD'!FR92</f>
        <v>0</v>
      </c>
      <c r="FS13" s="77">
        <f>'Inbound SOS &amp; EOD'!FS92</f>
        <v>0</v>
      </c>
      <c r="FT13" s="77">
        <f>'Inbound SOS &amp; EOD'!FT92</f>
        <v>0</v>
      </c>
      <c r="FU13" s="77">
        <f>'Inbound SOS &amp; EOD'!FU92</f>
        <v>0</v>
      </c>
      <c r="FV13" s="77">
        <f>'Inbound SOS &amp; EOD'!FV92</f>
        <v>0</v>
      </c>
      <c r="FW13" s="77">
        <f>'Inbound SOS &amp; EOD'!FW92</f>
        <v>0</v>
      </c>
      <c r="FX13" s="77">
        <f>'Inbound SOS &amp; EOD'!FX92</f>
        <v>0</v>
      </c>
      <c r="FY13" s="77">
        <f>'Inbound SOS &amp; EOD'!FY92</f>
        <v>0</v>
      </c>
      <c r="FZ13" s="77">
        <f>'Inbound SOS &amp; EOD'!FZ92</f>
        <v>0</v>
      </c>
      <c r="GA13" s="77">
        <f>'Inbound SOS &amp; EOD'!GA92</f>
        <v>0</v>
      </c>
      <c r="GB13" s="77">
        <f>'Inbound SOS &amp; EOD'!GB92</f>
        <v>0</v>
      </c>
      <c r="GC13" s="77">
        <f>'Inbound SOS &amp; EOD'!GC92</f>
        <v>0</v>
      </c>
      <c r="GD13" s="77">
        <f>'Inbound SOS &amp; EOD'!GD92</f>
        <v>0</v>
      </c>
      <c r="GE13" s="77">
        <f>'Inbound SOS &amp; EOD'!GE92</f>
        <v>0</v>
      </c>
      <c r="GF13" s="77">
        <f>'Inbound SOS &amp; EOD'!GF92</f>
        <v>0</v>
      </c>
      <c r="GG13" s="77">
        <f>'Inbound SOS &amp; EOD'!GG92</f>
        <v>0</v>
      </c>
      <c r="GH13" s="77">
        <f>'Inbound SOS &amp; EOD'!GH92</f>
        <v>0</v>
      </c>
      <c r="GI13" s="77">
        <f>'Inbound SOS &amp; EOD'!GI92</f>
        <v>0</v>
      </c>
      <c r="GJ13" s="77">
        <f>'Inbound SOS &amp; EOD'!GJ92</f>
        <v>0</v>
      </c>
      <c r="GK13" s="77">
        <f>'Inbound SOS &amp; EOD'!GK92</f>
        <v>0</v>
      </c>
      <c r="GL13" s="77">
        <f>'Inbound SOS &amp; EOD'!GL92</f>
        <v>0</v>
      </c>
      <c r="GM13" s="77">
        <f>'Inbound SOS &amp; EOD'!GM92</f>
        <v>0</v>
      </c>
      <c r="GN13" s="77">
        <f>'Inbound SOS &amp; EOD'!GN92</f>
        <v>0</v>
      </c>
      <c r="GO13" s="77">
        <f>'Inbound SOS &amp; EOD'!GO92</f>
        <v>0</v>
      </c>
      <c r="GP13" s="77">
        <f>'Inbound SOS &amp; EOD'!GP92</f>
        <v>0</v>
      </c>
      <c r="GQ13" s="77">
        <f>'Inbound SOS &amp; EOD'!GQ92</f>
        <v>0</v>
      </c>
      <c r="GR13" s="77">
        <f>'Inbound SOS &amp; EOD'!GR92</f>
        <v>0</v>
      </c>
      <c r="GS13" s="77">
        <f>'Inbound SOS &amp; EOD'!GS92</f>
        <v>0</v>
      </c>
      <c r="GT13" s="77">
        <f>'Inbound SOS &amp; EOD'!GT92</f>
        <v>0</v>
      </c>
      <c r="GU13" s="77">
        <f>'Inbound SOS &amp; EOD'!GU92</f>
        <v>0</v>
      </c>
      <c r="GV13" s="77">
        <f>'Inbound SOS &amp; EOD'!GV92</f>
        <v>0</v>
      </c>
      <c r="GW13" s="77">
        <f>'Inbound SOS &amp; EOD'!GW92</f>
        <v>0</v>
      </c>
      <c r="GX13" s="77">
        <f>'Inbound SOS &amp; EOD'!GX92</f>
        <v>0</v>
      </c>
      <c r="GY13" s="77">
        <f>'Inbound SOS &amp; EOD'!GY92</f>
        <v>0</v>
      </c>
      <c r="GZ13" s="77">
        <f>'Inbound SOS &amp; EOD'!GZ92</f>
        <v>0</v>
      </c>
      <c r="HA13" s="77">
        <f>'Inbound SOS &amp; EOD'!HA92</f>
        <v>0</v>
      </c>
      <c r="HB13" s="77">
        <f>'Inbound SOS &amp; EOD'!HB92</f>
        <v>0</v>
      </c>
      <c r="HC13" s="77">
        <f>'Inbound SOS &amp; EOD'!HC92</f>
        <v>0</v>
      </c>
      <c r="HD13" s="77">
        <f>'Inbound SOS &amp; EOD'!HD92</f>
        <v>0</v>
      </c>
      <c r="HE13" s="77">
        <f>'Inbound SOS &amp; EOD'!HE92</f>
        <v>0</v>
      </c>
      <c r="HF13" s="77">
        <f>'Inbound SOS &amp; EOD'!HF92</f>
        <v>0</v>
      </c>
      <c r="HG13" s="77">
        <f>'Inbound SOS &amp; EOD'!HG92</f>
        <v>0</v>
      </c>
      <c r="HH13" s="77">
        <f>'Inbound SOS &amp; EOD'!HH92</f>
        <v>0</v>
      </c>
      <c r="HI13" s="77">
        <f>'Inbound SOS &amp; EOD'!HI92</f>
        <v>0</v>
      </c>
      <c r="HJ13" s="77">
        <f>'Inbound SOS &amp; EOD'!HJ92</f>
        <v>0</v>
      </c>
      <c r="HK13" s="77">
        <f>'Inbound SOS &amp; EOD'!HK92</f>
        <v>0</v>
      </c>
      <c r="HL13" s="77">
        <f>'Inbound SOS &amp; EOD'!HL92</f>
        <v>0</v>
      </c>
      <c r="HM13" s="77">
        <f>'Inbound SOS &amp; EOD'!HM92</f>
        <v>0</v>
      </c>
      <c r="HN13" s="77">
        <f>'Inbound SOS &amp; EOD'!HN92</f>
        <v>0</v>
      </c>
      <c r="HO13" s="77">
        <f>'Inbound SOS &amp; EOD'!HO92</f>
        <v>0</v>
      </c>
      <c r="HP13" s="77">
        <f>'Inbound SOS &amp; EOD'!HP92</f>
        <v>0</v>
      </c>
      <c r="HQ13" s="77">
        <f>'Inbound SOS &amp; EOD'!HQ92</f>
        <v>0</v>
      </c>
      <c r="HR13" s="77">
        <f>'Inbound SOS &amp; EOD'!HR92</f>
        <v>0</v>
      </c>
      <c r="HS13" s="77">
        <f>'Inbound SOS &amp; EOD'!HS92</f>
        <v>0</v>
      </c>
      <c r="HT13" s="77">
        <f>'Inbound SOS &amp; EOD'!HT92</f>
        <v>0</v>
      </c>
      <c r="HU13" s="77">
        <f>'Inbound SOS &amp; EOD'!HU92</f>
        <v>0</v>
      </c>
      <c r="HV13" s="77">
        <f>'Inbound SOS &amp; EOD'!HV92</f>
        <v>0</v>
      </c>
      <c r="HW13" s="77">
        <f>'Inbound SOS &amp; EOD'!HW92</f>
        <v>0</v>
      </c>
      <c r="HX13" s="77">
        <f>'Inbound SOS &amp; EOD'!HX92</f>
        <v>0</v>
      </c>
      <c r="HY13" s="77">
        <f>'Inbound SOS &amp; EOD'!HY92</f>
        <v>0</v>
      </c>
      <c r="HZ13" s="77">
        <f>'Inbound SOS &amp; EOD'!HZ92</f>
        <v>0</v>
      </c>
      <c r="IA13" s="77">
        <f>'Inbound SOS &amp; EOD'!IA92</f>
        <v>0</v>
      </c>
      <c r="IB13" s="77">
        <f>'Inbound SOS &amp; EOD'!IB92</f>
        <v>0</v>
      </c>
      <c r="IC13" s="77">
        <f>'Inbound SOS &amp; EOD'!IC92</f>
        <v>0</v>
      </c>
      <c r="ID13" s="77">
        <f>'Inbound SOS &amp; EOD'!ID92</f>
        <v>0</v>
      </c>
      <c r="IE13" s="77">
        <f>'Inbound SOS &amp; EOD'!IE92</f>
        <v>0</v>
      </c>
      <c r="IF13" s="77">
        <f>'Inbound SOS &amp; EOD'!IF92</f>
        <v>0</v>
      </c>
      <c r="IG13" s="77">
        <f>'Inbound SOS &amp; EOD'!IG92</f>
        <v>0</v>
      </c>
      <c r="IH13" s="77">
        <f>'Inbound SOS &amp; EOD'!IH92</f>
        <v>0</v>
      </c>
      <c r="II13" s="77">
        <f>'Inbound SOS &amp; EOD'!II92</f>
        <v>0</v>
      </c>
      <c r="IJ13" s="77">
        <f>'Inbound SOS &amp; EOD'!IJ92</f>
        <v>0</v>
      </c>
      <c r="IK13" s="77">
        <f>'Inbound SOS &amp; EOD'!IK92</f>
        <v>0</v>
      </c>
      <c r="IL13" s="77">
        <f>'Inbound SOS &amp; EOD'!IL92</f>
        <v>0</v>
      </c>
      <c r="IM13" s="77">
        <f>'Inbound SOS &amp; EOD'!IM92</f>
        <v>0</v>
      </c>
      <c r="IN13" s="77">
        <f>'Inbound SOS &amp; EOD'!IN92</f>
        <v>0</v>
      </c>
      <c r="IO13" s="77">
        <f>'Inbound SOS &amp; EOD'!IO92</f>
        <v>0</v>
      </c>
      <c r="IP13" s="77">
        <f>'Inbound SOS &amp; EOD'!IP92</f>
        <v>0</v>
      </c>
      <c r="IQ13" s="77">
        <f>'Inbound SOS &amp; EOD'!IQ92</f>
        <v>0</v>
      </c>
      <c r="IR13" s="77">
        <f>'Inbound SOS &amp; EOD'!IR92</f>
        <v>0</v>
      </c>
      <c r="IS13" s="77">
        <f>'Inbound SOS &amp; EOD'!IS92</f>
        <v>0</v>
      </c>
      <c r="IT13" s="77">
        <f>'Inbound SOS &amp; EOD'!IT92</f>
        <v>0</v>
      </c>
      <c r="IU13" s="77">
        <f>'Inbound SOS &amp; EOD'!IU92</f>
        <v>0</v>
      </c>
      <c r="IV13" s="77">
        <f>'Inbound SOS &amp; EOD'!IV92</f>
        <v>0</v>
      </c>
      <c r="IW13" s="77">
        <f>'Inbound SOS &amp; EOD'!IW92</f>
        <v>0</v>
      </c>
      <c r="IX13" s="77">
        <f>'Inbound SOS &amp; EOD'!IX92</f>
        <v>0</v>
      </c>
      <c r="IY13" s="77">
        <f>'Inbound SOS &amp; EOD'!IY92</f>
        <v>0</v>
      </c>
      <c r="IZ13" s="77">
        <f>'Inbound SOS &amp; EOD'!IZ92</f>
        <v>0</v>
      </c>
      <c r="JA13" s="77">
        <f>'Inbound SOS &amp; EOD'!JA92</f>
        <v>0</v>
      </c>
      <c r="JB13" s="77">
        <f>'Inbound SOS &amp; EOD'!JB92</f>
        <v>0</v>
      </c>
      <c r="JC13" s="77">
        <f>'Inbound SOS &amp; EOD'!JC92</f>
        <v>0</v>
      </c>
      <c r="JD13" s="77">
        <f>'Inbound SOS &amp; EOD'!JD92</f>
        <v>0</v>
      </c>
      <c r="JE13" s="77">
        <f>'Inbound SOS &amp; EOD'!JE92</f>
        <v>0</v>
      </c>
      <c r="JF13" s="77">
        <f>'Inbound SOS &amp; EOD'!JF92</f>
        <v>0</v>
      </c>
      <c r="JG13" s="77">
        <f>'Inbound SOS &amp; EOD'!JG92</f>
        <v>0</v>
      </c>
      <c r="JH13" s="77">
        <f>'Inbound SOS &amp; EOD'!JH92</f>
        <v>0</v>
      </c>
      <c r="JI13" s="77">
        <f>'Inbound SOS &amp; EOD'!JI92</f>
        <v>0</v>
      </c>
      <c r="JJ13" s="77">
        <f>'Inbound SOS &amp; EOD'!JJ92</f>
        <v>0</v>
      </c>
      <c r="JK13" s="77">
        <f>'Inbound SOS &amp; EOD'!JK92</f>
        <v>0</v>
      </c>
      <c r="JL13" s="77">
        <f>'Inbound SOS &amp; EOD'!JL92</f>
        <v>0</v>
      </c>
      <c r="JM13" s="77">
        <f>'Inbound SOS &amp; EOD'!JM92</f>
        <v>0</v>
      </c>
      <c r="JN13" s="77">
        <f>'Inbound SOS &amp; EOD'!JN92</f>
        <v>0</v>
      </c>
      <c r="JO13" s="77">
        <f>'Inbound SOS &amp; EOD'!JO92</f>
        <v>0</v>
      </c>
      <c r="JP13" s="77">
        <f>'Inbound SOS &amp; EOD'!JP92</f>
        <v>0</v>
      </c>
      <c r="JQ13" s="77">
        <f>'Inbound SOS &amp; EOD'!JQ92</f>
        <v>0</v>
      </c>
      <c r="JR13" s="77">
        <f>'Inbound SOS &amp; EOD'!JR92</f>
        <v>0</v>
      </c>
      <c r="JS13" s="77">
        <f>'Inbound SOS &amp; EOD'!JS92</f>
        <v>0</v>
      </c>
      <c r="JT13" s="77">
        <f>'Inbound SOS &amp; EOD'!JT92</f>
        <v>0</v>
      </c>
      <c r="JU13" s="77">
        <f>'Inbound SOS &amp; EOD'!JU92</f>
        <v>0</v>
      </c>
      <c r="JV13" s="77">
        <f>'Inbound SOS &amp; EOD'!JV92</f>
        <v>0</v>
      </c>
      <c r="JW13" s="77">
        <f>'Inbound SOS &amp; EOD'!JW92</f>
        <v>0</v>
      </c>
      <c r="JX13" s="77">
        <f>'Inbound SOS &amp; EOD'!JX92</f>
        <v>0</v>
      </c>
      <c r="JY13" s="77">
        <f>'Inbound SOS &amp; EOD'!JY92</f>
        <v>0</v>
      </c>
      <c r="JZ13" s="77">
        <f>'Inbound SOS &amp; EOD'!JZ92</f>
        <v>0</v>
      </c>
      <c r="KA13" s="77">
        <f>'Inbound SOS &amp; EOD'!KA92</f>
        <v>0</v>
      </c>
      <c r="KB13" s="77">
        <f>'Inbound SOS &amp; EOD'!KB92</f>
        <v>0</v>
      </c>
      <c r="KC13" s="77">
        <f>'Inbound SOS &amp; EOD'!KC92</f>
        <v>0</v>
      </c>
      <c r="KD13" s="77">
        <f>'Inbound SOS &amp; EOD'!KD92</f>
        <v>0</v>
      </c>
      <c r="KE13" s="77">
        <f>'Inbound SOS &amp; EOD'!KE92</f>
        <v>0</v>
      </c>
      <c r="KF13" s="77">
        <f>'Inbound SOS &amp; EOD'!KF92</f>
        <v>0</v>
      </c>
      <c r="KG13" s="77">
        <f>'Inbound SOS &amp; EOD'!KG92</f>
        <v>0</v>
      </c>
      <c r="KH13" s="77">
        <f>'Inbound SOS &amp; EOD'!KH92</f>
        <v>0</v>
      </c>
      <c r="KI13" s="77">
        <f>'Inbound SOS &amp; EOD'!KI92</f>
        <v>0</v>
      </c>
      <c r="KJ13" s="77">
        <f>'Inbound SOS &amp; EOD'!KJ92</f>
        <v>0</v>
      </c>
      <c r="KK13" s="77">
        <f>'Inbound SOS &amp; EOD'!KK92</f>
        <v>0</v>
      </c>
      <c r="KL13" s="77">
        <f>'Inbound SOS &amp; EOD'!KL92</f>
        <v>0</v>
      </c>
      <c r="KM13" s="77">
        <f>'Inbound SOS &amp; EOD'!KM92</f>
        <v>0</v>
      </c>
      <c r="KN13" s="77">
        <f>'Inbound SOS &amp; EOD'!KN92</f>
        <v>0</v>
      </c>
      <c r="KO13" s="77">
        <f>'Inbound SOS &amp; EOD'!KO92</f>
        <v>0</v>
      </c>
      <c r="KP13" s="77">
        <f>'Inbound SOS &amp; EOD'!KP92</f>
        <v>0</v>
      </c>
      <c r="KQ13" s="77">
        <f>'Inbound SOS &amp; EOD'!KQ92</f>
        <v>0</v>
      </c>
      <c r="KR13" s="77">
        <f>'Inbound SOS &amp; EOD'!KR92</f>
        <v>0</v>
      </c>
      <c r="KS13" s="77">
        <f>'Inbound SOS &amp; EOD'!KS92</f>
        <v>0</v>
      </c>
      <c r="KT13" s="77">
        <f>'Inbound SOS &amp; EOD'!KT92</f>
        <v>0</v>
      </c>
      <c r="KU13" s="77">
        <f>'Inbound SOS &amp; EOD'!KU92</f>
        <v>0</v>
      </c>
      <c r="KV13" s="77">
        <f>'Inbound SOS &amp; EOD'!KV92</f>
        <v>0</v>
      </c>
      <c r="KW13" s="77">
        <f>'Inbound SOS &amp; EOD'!KW92</f>
        <v>0</v>
      </c>
      <c r="KX13" s="77">
        <f>'Inbound SOS &amp; EOD'!KX92</f>
        <v>0</v>
      </c>
      <c r="KY13" s="77">
        <f>'Inbound SOS &amp; EOD'!KY92</f>
        <v>0</v>
      </c>
      <c r="KZ13" s="77">
        <f>'Inbound SOS &amp; EOD'!KZ92</f>
        <v>0</v>
      </c>
      <c r="LA13" s="77">
        <f>'Inbound SOS &amp; EOD'!LA92</f>
        <v>0</v>
      </c>
      <c r="LB13" s="77">
        <f>'Inbound SOS &amp; EOD'!LB92</f>
        <v>0</v>
      </c>
      <c r="LC13" s="77">
        <f>'Inbound SOS &amp; EOD'!LC92</f>
        <v>0</v>
      </c>
      <c r="LD13" s="77">
        <f>'Inbound SOS &amp; EOD'!LD92</f>
        <v>0</v>
      </c>
      <c r="LE13" s="77">
        <f>'Inbound SOS &amp; EOD'!LE92</f>
        <v>0</v>
      </c>
      <c r="LF13" s="77">
        <f>'Inbound SOS &amp; EOD'!LF92</f>
        <v>0</v>
      </c>
      <c r="LG13" s="77">
        <f>'Inbound SOS &amp; EOD'!LG92</f>
        <v>0</v>
      </c>
      <c r="LH13" s="77">
        <f>'Inbound SOS &amp; EOD'!LH92</f>
        <v>0</v>
      </c>
      <c r="LI13" s="77">
        <f>'Inbound SOS &amp; EOD'!LI92</f>
        <v>0</v>
      </c>
      <c r="LJ13" s="77">
        <f>'Inbound SOS &amp; EOD'!LJ92</f>
        <v>0</v>
      </c>
      <c r="LK13" s="77">
        <f>'Inbound SOS &amp; EOD'!LK92</f>
        <v>0</v>
      </c>
      <c r="LL13" s="77">
        <f>'Inbound SOS &amp; EOD'!LL92</f>
        <v>0</v>
      </c>
      <c r="LM13" s="77">
        <f>'Inbound SOS &amp; EOD'!LM92</f>
        <v>0</v>
      </c>
      <c r="LN13" s="77">
        <f>'Inbound SOS &amp; EOD'!LN92</f>
        <v>0</v>
      </c>
      <c r="LO13" s="77">
        <f>'Inbound SOS &amp; EOD'!LO92</f>
        <v>0</v>
      </c>
      <c r="LP13" s="77">
        <f>'Inbound SOS &amp; EOD'!LP92</f>
        <v>0</v>
      </c>
      <c r="LQ13" s="77">
        <f>'Inbound SOS &amp; EOD'!LQ92</f>
        <v>0</v>
      </c>
      <c r="LR13" s="77">
        <f>'Inbound SOS &amp; EOD'!LR92</f>
        <v>0</v>
      </c>
      <c r="LS13" s="77">
        <f>'Inbound SOS &amp; EOD'!LS92</f>
        <v>0</v>
      </c>
      <c r="LT13" s="77">
        <f>'Inbound SOS &amp; EOD'!LT92</f>
        <v>0</v>
      </c>
      <c r="LU13" s="77">
        <f>'Inbound SOS &amp; EOD'!LU92</f>
        <v>0</v>
      </c>
      <c r="LV13" s="77">
        <f>'Inbound SOS &amp; EOD'!LV92</f>
        <v>0</v>
      </c>
      <c r="LW13" s="77">
        <f>'Inbound SOS &amp; EOD'!LW92</f>
        <v>0</v>
      </c>
      <c r="LX13" s="77">
        <f>'Inbound SOS &amp; EOD'!LX92</f>
        <v>0</v>
      </c>
      <c r="LY13" s="77">
        <f>'Inbound SOS &amp; EOD'!LY92</f>
        <v>0</v>
      </c>
      <c r="LZ13" s="77">
        <f>'Inbound SOS &amp; EOD'!LZ92</f>
        <v>0</v>
      </c>
      <c r="MA13" s="77">
        <f>'Inbound SOS &amp; EOD'!MA92</f>
        <v>0</v>
      </c>
      <c r="MB13" s="77">
        <f>'Inbound SOS &amp; EOD'!MB92</f>
        <v>0</v>
      </c>
      <c r="MC13" s="77">
        <f>'Inbound SOS &amp; EOD'!MC92</f>
        <v>0</v>
      </c>
      <c r="MD13" s="77">
        <f>'Inbound SOS &amp; EOD'!MD92</f>
        <v>0</v>
      </c>
      <c r="ME13" s="77">
        <f>'Inbound SOS &amp; EOD'!ME92</f>
        <v>0</v>
      </c>
      <c r="MF13" s="77">
        <f>'Inbound SOS &amp; EOD'!MF92</f>
        <v>0</v>
      </c>
      <c r="MG13" s="77">
        <f>'Inbound SOS &amp; EOD'!MG92</f>
        <v>0</v>
      </c>
      <c r="MH13" s="77">
        <f>'Inbound SOS &amp; EOD'!MH92</f>
        <v>0</v>
      </c>
      <c r="MI13" s="77">
        <f>'Inbound SOS &amp; EOD'!MI92</f>
        <v>0</v>
      </c>
      <c r="MJ13" s="77">
        <f>'Inbound SOS &amp; EOD'!MJ92</f>
        <v>0</v>
      </c>
      <c r="MK13" s="77">
        <f>'Inbound SOS &amp; EOD'!MK92</f>
        <v>0</v>
      </c>
      <c r="ML13" s="77">
        <f>'Inbound SOS &amp; EOD'!ML92</f>
        <v>0</v>
      </c>
      <c r="MM13" s="77">
        <f>'Inbound SOS &amp; EOD'!MM92</f>
        <v>0</v>
      </c>
      <c r="MN13" s="77">
        <f>'Inbound SOS &amp; EOD'!MN92</f>
        <v>0</v>
      </c>
      <c r="MO13" s="77">
        <f>'Inbound SOS &amp; EOD'!MO92</f>
        <v>0</v>
      </c>
      <c r="MP13" s="77">
        <f>'Inbound SOS &amp; EOD'!MP92</f>
        <v>0</v>
      </c>
      <c r="MQ13" s="77">
        <f>'Inbound SOS &amp; EOD'!MQ92</f>
        <v>0</v>
      </c>
      <c r="MR13" s="77">
        <f>'Inbound SOS &amp; EOD'!MR92</f>
        <v>0</v>
      </c>
      <c r="MS13" s="77">
        <f>'Inbound SOS &amp; EOD'!MS92</f>
        <v>0</v>
      </c>
      <c r="MT13" s="77">
        <f>'Inbound SOS &amp; EOD'!MT92</f>
        <v>0</v>
      </c>
      <c r="MU13" s="77">
        <f>'Inbound SOS &amp; EOD'!MU92</f>
        <v>0</v>
      </c>
      <c r="MV13" s="77">
        <f>'Inbound SOS &amp; EOD'!MV92</f>
        <v>0</v>
      </c>
      <c r="MW13" s="77">
        <f>'Inbound SOS &amp; EOD'!MW92</f>
        <v>0</v>
      </c>
      <c r="MX13" s="77">
        <f>'Inbound SOS &amp; EOD'!MX92</f>
        <v>0</v>
      </c>
      <c r="MY13" s="77">
        <f>'Inbound SOS &amp; EOD'!MY92</f>
        <v>0</v>
      </c>
      <c r="MZ13" s="77">
        <f>'Inbound SOS &amp; EOD'!MZ92</f>
        <v>0</v>
      </c>
      <c r="NA13" s="77">
        <f>'Inbound SOS &amp; EOD'!NA92</f>
        <v>0</v>
      </c>
      <c r="NB13" s="77">
        <f>'Inbound SOS &amp; EOD'!NB92</f>
        <v>0</v>
      </c>
      <c r="NC13" s="77">
        <f>'Inbound SOS &amp; EOD'!NC92</f>
        <v>0</v>
      </c>
      <c r="ND13" s="77">
        <f>'Inbound SOS &amp; EOD'!ND92</f>
        <v>0</v>
      </c>
      <c r="NE13" s="77">
        <f>'Inbound SOS &amp; EOD'!NE92</f>
        <v>0</v>
      </c>
      <c r="NF13" s="77">
        <f>'Inbound SOS &amp; EOD'!NF92</f>
        <v>0</v>
      </c>
      <c r="NG13" s="77">
        <f>'Inbound SOS &amp; EOD'!NG92</f>
        <v>0</v>
      </c>
      <c r="NH13" s="77">
        <f>'Inbound SOS &amp; EOD'!NH92</f>
        <v>0</v>
      </c>
    </row>
    <row r="14" spans="1:15362" s="79" customFormat="1" ht="14.25" customHeight="1">
      <c r="A14" s="78" t="s">
        <v>5488</v>
      </c>
      <c r="B14" s="77">
        <f t="shared" ref="B14" si="18">B10+B11</f>
        <v>1435</v>
      </c>
      <c r="C14" s="77">
        <f t="shared" ref="C14:BN14" si="19">C10+C11</f>
        <v>2955</v>
      </c>
      <c r="D14" s="77">
        <f t="shared" si="19"/>
        <v>2747</v>
      </c>
      <c r="E14" s="77">
        <f t="shared" si="19"/>
        <v>2539</v>
      </c>
      <c r="F14" s="77">
        <f t="shared" si="19"/>
        <v>2376</v>
      </c>
      <c r="G14" s="77">
        <f t="shared" si="19"/>
        <v>961</v>
      </c>
      <c r="H14" s="77">
        <f t="shared" si="19"/>
        <v>1538</v>
      </c>
      <c r="I14" s="77">
        <f t="shared" si="19"/>
        <v>1288</v>
      </c>
      <c r="J14" s="77">
        <f t="shared" si="19"/>
        <v>2637</v>
      </c>
      <c r="K14" s="77">
        <f t="shared" si="19"/>
        <v>484</v>
      </c>
      <c r="L14" s="77">
        <f t="shared" si="19"/>
        <v>938</v>
      </c>
      <c r="M14" s="77">
        <f t="shared" si="19"/>
        <v>1282</v>
      </c>
      <c r="N14" s="77">
        <f t="shared" si="19"/>
        <v>472</v>
      </c>
      <c r="O14" s="77">
        <f t="shared" si="19"/>
        <v>109</v>
      </c>
      <c r="P14" s="77">
        <f t="shared" si="19"/>
        <v>487</v>
      </c>
      <c r="Q14" s="77">
        <f t="shared" si="19"/>
        <v>359</v>
      </c>
      <c r="R14" s="77">
        <f t="shared" si="19"/>
        <v>810</v>
      </c>
      <c r="S14" s="77">
        <f t="shared" si="19"/>
        <v>443</v>
      </c>
      <c r="T14" s="77">
        <f t="shared" si="19"/>
        <v>655</v>
      </c>
      <c r="U14" s="77">
        <f t="shared" si="19"/>
        <v>582</v>
      </c>
      <c r="V14" s="77">
        <f t="shared" si="19"/>
        <v>247</v>
      </c>
      <c r="W14" s="77">
        <f t="shared" si="19"/>
        <v>236</v>
      </c>
      <c r="X14" s="77">
        <f t="shared" si="19"/>
        <v>200</v>
      </c>
      <c r="Y14" s="77">
        <f t="shared" si="19"/>
        <v>1090</v>
      </c>
      <c r="Z14" s="77">
        <f t="shared" si="19"/>
        <v>956</v>
      </c>
      <c r="AA14" s="77">
        <f t="shared" si="19"/>
        <v>0</v>
      </c>
      <c r="AB14" s="77">
        <f t="shared" si="19"/>
        <v>211</v>
      </c>
      <c r="AC14" s="77">
        <f t="shared" si="19"/>
        <v>621</v>
      </c>
      <c r="AD14" s="77">
        <f t="shared" si="19"/>
        <v>8</v>
      </c>
      <c r="AE14" s="77">
        <f t="shared" si="19"/>
        <v>413</v>
      </c>
      <c r="AF14" s="77">
        <f t="shared" si="19"/>
        <v>1248</v>
      </c>
      <c r="AG14" s="77">
        <f t="shared" si="19"/>
        <v>592</v>
      </c>
      <c r="AH14" s="77">
        <f t="shared" si="19"/>
        <v>93</v>
      </c>
      <c r="AI14" s="77">
        <f t="shared" si="19"/>
        <v>161</v>
      </c>
      <c r="AJ14" s="77">
        <f t="shared" si="19"/>
        <v>361</v>
      </c>
      <c r="AK14" s="77">
        <f t="shared" si="19"/>
        <v>234</v>
      </c>
      <c r="AL14" s="77">
        <f t="shared" si="19"/>
        <v>425</v>
      </c>
      <c r="AM14" s="77">
        <f t="shared" si="19"/>
        <v>516</v>
      </c>
      <c r="AN14" s="77">
        <f t="shared" si="19"/>
        <v>871</v>
      </c>
      <c r="AO14" s="77">
        <f t="shared" si="19"/>
        <v>954</v>
      </c>
      <c r="AP14" s="77">
        <f t="shared" si="19"/>
        <v>88</v>
      </c>
      <c r="AQ14" s="77">
        <f t="shared" si="19"/>
        <v>327</v>
      </c>
      <c r="AR14" s="77">
        <f t="shared" si="19"/>
        <v>0</v>
      </c>
      <c r="AS14" s="77">
        <f t="shared" si="19"/>
        <v>446</v>
      </c>
      <c r="AT14" s="77">
        <f t="shared" si="19"/>
        <v>992</v>
      </c>
      <c r="AU14" s="77">
        <f t="shared" si="19"/>
        <v>960</v>
      </c>
      <c r="AV14" s="77">
        <f t="shared" si="19"/>
        <v>459</v>
      </c>
      <c r="AW14" s="77">
        <f t="shared" si="19"/>
        <v>286</v>
      </c>
      <c r="AX14" s="77">
        <f t="shared" si="19"/>
        <v>420</v>
      </c>
      <c r="AY14" s="77">
        <f t="shared" si="19"/>
        <v>683</v>
      </c>
      <c r="AZ14" s="77">
        <f t="shared" si="19"/>
        <v>616</v>
      </c>
      <c r="BA14" s="77">
        <f t="shared" si="19"/>
        <v>21</v>
      </c>
      <c r="BB14" s="77">
        <f t="shared" si="19"/>
        <v>170</v>
      </c>
      <c r="BC14" s="77">
        <f t="shared" si="19"/>
        <v>249</v>
      </c>
      <c r="BD14" s="77">
        <f t="shared" si="19"/>
        <v>0</v>
      </c>
      <c r="BE14" s="77">
        <f t="shared" si="19"/>
        <v>348</v>
      </c>
      <c r="BF14" s="77">
        <f t="shared" si="19"/>
        <v>985</v>
      </c>
      <c r="BG14" s="77">
        <f t="shared" si="19"/>
        <v>1113</v>
      </c>
      <c r="BH14" s="77">
        <f t="shared" si="19"/>
        <v>806</v>
      </c>
      <c r="BI14" s="77">
        <f t="shared" si="19"/>
        <v>325</v>
      </c>
      <c r="BJ14" s="77">
        <f t="shared" si="19"/>
        <v>853</v>
      </c>
      <c r="BK14" s="77">
        <f t="shared" si="19"/>
        <v>717</v>
      </c>
      <c r="BL14" s="77">
        <f t="shared" si="19"/>
        <v>940</v>
      </c>
      <c r="BM14" s="77">
        <f t="shared" si="19"/>
        <v>0</v>
      </c>
      <c r="BN14" s="77">
        <f t="shared" si="19"/>
        <v>735</v>
      </c>
      <c r="BO14" s="77">
        <f t="shared" ref="BO14:DZ14" si="20">BO10+BO11</f>
        <v>1153</v>
      </c>
      <c r="BP14" s="77">
        <f t="shared" si="20"/>
        <v>822</v>
      </c>
      <c r="BQ14" s="77">
        <f t="shared" si="20"/>
        <v>817</v>
      </c>
      <c r="BR14" s="77">
        <f t="shared" si="20"/>
        <v>196</v>
      </c>
      <c r="BS14" s="77">
        <f t="shared" si="20"/>
        <v>680</v>
      </c>
      <c r="BT14" s="77">
        <f t="shared" si="20"/>
        <v>702</v>
      </c>
      <c r="BU14" s="77">
        <f t="shared" si="20"/>
        <v>371</v>
      </c>
      <c r="BV14" s="77">
        <f t="shared" si="20"/>
        <v>955</v>
      </c>
      <c r="BW14" s="77">
        <f t="shared" si="20"/>
        <v>676</v>
      </c>
      <c r="BX14" s="77">
        <f t="shared" si="20"/>
        <v>915</v>
      </c>
      <c r="BY14" s="77">
        <f t="shared" si="20"/>
        <v>0</v>
      </c>
      <c r="BZ14" s="77">
        <f t="shared" si="20"/>
        <v>58</v>
      </c>
      <c r="CA14" s="77">
        <f t="shared" si="20"/>
        <v>261</v>
      </c>
      <c r="CB14" s="77">
        <f t="shared" si="20"/>
        <v>249</v>
      </c>
      <c r="CC14" s="77">
        <f t="shared" si="20"/>
        <v>945</v>
      </c>
      <c r="CD14" s="77">
        <f t="shared" si="20"/>
        <v>363</v>
      </c>
      <c r="CE14" s="77">
        <f t="shared" si="20"/>
        <v>288</v>
      </c>
      <c r="CF14" s="77">
        <f t="shared" si="20"/>
        <v>1076</v>
      </c>
      <c r="CG14" s="77">
        <f t="shared" si="20"/>
        <v>25</v>
      </c>
      <c r="CH14" s="77">
        <f t="shared" si="20"/>
        <v>313</v>
      </c>
      <c r="CI14" s="77">
        <f t="shared" si="20"/>
        <v>817</v>
      </c>
      <c r="CJ14" s="77">
        <f t="shared" si="20"/>
        <v>711</v>
      </c>
      <c r="CK14" s="77">
        <f t="shared" si="20"/>
        <v>1141</v>
      </c>
      <c r="CL14" s="77">
        <f t="shared" si="20"/>
        <v>738</v>
      </c>
      <c r="CM14" s="77">
        <f t="shared" si="20"/>
        <v>931</v>
      </c>
      <c r="CN14" s="77">
        <f t="shared" si="20"/>
        <v>600</v>
      </c>
      <c r="CO14" s="77">
        <f t="shared" si="20"/>
        <v>0</v>
      </c>
      <c r="CP14" s="77">
        <f t="shared" si="20"/>
        <v>593</v>
      </c>
      <c r="CQ14" s="77">
        <f t="shared" si="20"/>
        <v>780</v>
      </c>
      <c r="CR14" s="77">
        <f t="shared" si="20"/>
        <v>603</v>
      </c>
      <c r="CS14" s="77">
        <f t="shared" si="20"/>
        <v>1018</v>
      </c>
      <c r="CT14" s="77">
        <f t="shared" si="20"/>
        <v>164</v>
      </c>
      <c r="CU14" s="77">
        <f t="shared" si="20"/>
        <v>500</v>
      </c>
      <c r="CV14" s="77">
        <f t="shared" si="20"/>
        <v>0</v>
      </c>
      <c r="CW14" s="77">
        <f t="shared" si="20"/>
        <v>760</v>
      </c>
      <c r="CX14" s="77">
        <f t="shared" si="20"/>
        <v>975</v>
      </c>
      <c r="CY14" s="77">
        <f t="shared" si="20"/>
        <v>1212</v>
      </c>
      <c r="CZ14" s="77">
        <f t="shared" si="20"/>
        <v>647</v>
      </c>
      <c r="DA14" s="77">
        <f t="shared" si="20"/>
        <v>690</v>
      </c>
      <c r="DB14" s="77">
        <f t="shared" si="20"/>
        <v>0</v>
      </c>
      <c r="DC14" s="77">
        <f t="shared" si="20"/>
        <v>0</v>
      </c>
      <c r="DD14" s="77">
        <f t="shared" si="20"/>
        <v>960</v>
      </c>
      <c r="DE14" s="77">
        <f t="shared" si="20"/>
        <v>593</v>
      </c>
      <c r="DF14" s="77">
        <f t="shared" si="20"/>
        <v>1103</v>
      </c>
      <c r="DG14" s="77">
        <f t="shared" si="20"/>
        <v>1037</v>
      </c>
      <c r="DH14" s="77">
        <f t="shared" si="20"/>
        <v>767</v>
      </c>
      <c r="DI14" s="77">
        <f t="shared" si="20"/>
        <v>0</v>
      </c>
      <c r="DJ14" s="77">
        <f t="shared" si="20"/>
        <v>0</v>
      </c>
      <c r="DK14" s="77">
        <f t="shared" si="20"/>
        <v>637</v>
      </c>
      <c r="DL14" s="77">
        <f t="shared" si="20"/>
        <v>1119</v>
      </c>
      <c r="DM14" s="77">
        <f t="shared" si="20"/>
        <v>896</v>
      </c>
      <c r="DN14" s="77">
        <f t="shared" si="20"/>
        <v>944</v>
      </c>
      <c r="DO14" s="77">
        <f t="shared" si="20"/>
        <v>1576</v>
      </c>
      <c r="DP14" s="77">
        <f t="shared" si="20"/>
        <v>573</v>
      </c>
      <c r="DQ14" s="77">
        <f t="shared" si="20"/>
        <v>674</v>
      </c>
      <c r="DR14" s="77">
        <f t="shared" si="20"/>
        <v>2238</v>
      </c>
      <c r="DS14" s="77">
        <f t="shared" si="20"/>
        <v>1360</v>
      </c>
      <c r="DT14" s="77">
        <f t="shared" si="20"/>
        <v>734</v>
      </c>
      <c r="DU14" s="77">
        <f t="shared" si="20"/>
        <v>351</v>
      </c>
      <c r="DV14" s="77">
        <f t="shared" si="20"/>
        <v>548</v>
      </c>
      <c r="DW14" s="77">
        <f t="shared" si="20"/>
        <v>651</v>
      </c>
      <c r="DX14" s="77">
        <f t="shared" si="20"/>
        <v>687</v>
      </c>
      <c r="DY14" s="77">
        <f t="shared" si="20"/>
        <v>893</v>
      </c>
      <c r="DZ14" s="77">
        <f t="shared" si="20"/>
        <v>643</v>
      </c>
      <c r="EA14" s="77">
        <f t="shared" ref="EA14:GL14" si="21">EA10+EA11</f>
        <v>1763</v>
      </c>
      <c r="EB14" s="77">
        <f t="shared" si="21"/>
        <v>1173</v>
      </c>
      <c r="EC14" s="77">
        <f t="shared" si="21"/>
        <v>1055</v>
      </c>
      <c r="ED14" s="77">
        <f t="shared" si="21"/>
        <v>1230</v>
      </c>
      <c r="EE14" s="77">
        <f t="shared" si="21"/>
        <v>134</v>
      </c>
      <c r="EF14" s="77">
        <f t="shared" si="21"/>
        <v>957</v>
      </c>
      <c r="EG14" s="77">
        <f t="shared" si="21"/>
        <v>0</v>
      </c>
      <c r="EH14" s="77">
        <f t="shared" si="21"/>
        <v>0</v>
      </c>
      <c r="EI14" s="77">
        <f t="shared" si="21"/>
        <v>0</v>
      </c>
      <c r="EJ14" s="77">
        <f t="shared" si="21"/>
        <v>0</v>
      </c>
      <c r="EK14" s="77">
        <f t="shared" si="21"/>
        <v>0</v>
      </c>
      <c r="EL14" s="77">
        <f t="shared" si="21"/>
        <v>0</v>
      </c>
      <c r="EM14" s="77">
        <f t="shared" si="21"/>
        <v>0</v>
      </c>
      <c r="EN14" s="77">
        <f t="shared" si="21"/>
        <v>0</v>
      </c>
      <c r="EO14" s="77">
        <f t="shared" si="21"/>
        <v>0</v>
      </c>
      <c r="EP14" s="77">
        <f t="shared" si="21"/>
        <v>0</v>
      </c>
      <c r="EQ14" s="77">
        <f t="shared" si="21"/>
        <v>0</v>
      </c>
      <c r="ER14" s="77">
        <f t="shared" si="21"/>
        <v>0</v>
      </c>
      <c r="ES14" s="77">
        <f t="shared" si="21"/>
        <v>0</v>
      </c>
      <c r="ET14" s="77">
        <f t="shared" si="21"/>
        <v>0</v>
      </c>
      <c r="EU14" s="77">
        <f t="shared" si="21"/>
        <v>0</v>
      </c>
      <c r="EV14" s="77">
        <f t="shared" si="21"/>
        <v>0</v>
      </c>
      <c r="EW14" s="77">
        <f t="shared" si="21"/>
        <v>0</v>
      </c>
      <c r="EX14" s="77">
        <f t="shared" si="21"/>
        <v>0</v>
      </c>
      <c r="EY14" s="77">
        <f t="shared" si="21"/>
        <v>0</v>
      </c>
      <c r="EZ14" s="77">
        <f t="shared" si="21"/>
        <v>0</v>
      </c>
      <c r="FA14" s="77">
        <f t="shared" si="21"/>
        <v>0</v>
      </c>
      <c r="FB14" s="77">
        <f t="shared" si="21"/>
        <v>0</v>
      </c>
      <c r="FC14" s="77">
        <f t="shared" si="21"/>
        <v>0</v>
      </c>
      <c r="FD14" s="77">
        <f t="shared" si="21"/>
        <v>0</v>
      </c>
      <c r="FE14" s="77">
        <f t="shared" si="21"/>
        <v>0</v>
      </c>
      <c r="FF14" s="77">
        <f t="shared" si="21"/>
        <v>0</v>
      </c>
      <c r="FG14" s="77">
        <f t="shared" si="21"/>
        <v>0</v>
      </c>
      <c r="FH14" s="77">
        <f t="shared" si="21"/>
        <v>0</v>
      </c>
      <c r="FI14" s="77">
        <f t="shared" si="21"/>
        <v>0</v>
      </c>
      <c r="FJ14" s="77">
        <f t="shared" si="21"/>
        <v>0</v>
      </c>
      <c r="FK14" s="77">
        <f t="shared" si="21"/>
        <v>0</v>
      </c>
      <c r="FL14" s="77">
        <f t="shared" si="21"/>
        <v>0</v>
      </c>
      <c r="FM14" s="77">
        <f t="shared" si="21"/>
        <v>0</v>
      </c>
      <c r="FN14" s="77">
        <f t="shared" si="21"/>
        <v>0</v>
      </c>
      <c r="FO14" s="77">
        <f t="shared" si="21"/>
        <v>0</v>
      </c>
      <c r="FP14" s="77">
        <f t="shared" si="21"/>
        <v>0</v>
      </c>
      <c r="FQ14" s="77">
        <f t="shared" si="21"/>
        <v>0</v>
      </c>
      <c r="FR14" s="77">
        <f t="shared" si="21"/>
        <v>0</v>
      </c>
      <c r="FS14" s="77">
        <f t="shared" si="21"/>
        <v>0</v>
      </c>
      <c r="FT14" s="77">
        <f t="shared" si="21"/>
        <v>0</v>
      </c>
      <c r="FU14" s="77">
        <f t="shared" si="21"/>
        <v>0</v>
      </c>
      <c r="FV14" s="77">
        <f t="shared" si="21"/>
        <v>0</v>
      </c>
      <c r="FW14" s="77">
        <f t="shared" si="21"/>
        <v>0</v>
      </c>
      <c r="FX14" s="77">
        <f t="shared" si="21"/>
        <v>0</v>
      </c>
      <c r="FY14" s="77">
        <f t="shared" si="21"/>
        <v>0</v>
      </c>
      <c r="FZ14" s="77">
        <f t="shared" si="21"/>
        <v>0</v>
      </c>
      <c r="GA14" s="77">
        <f t="shared" si="21"/>
        <v>0</v>
      </c>
      <c r="GB14" s="77">
        <f t="shared" si="21"/>
        <v>0</v>
      </c>
      <c r="GC14" s="77">
        <f t="shared" si="21"/>
        <v>0</v>
      </c>
      <c r="GD14" s="77">
        <f t="shared" si="21"/>
        <v>0</v>
      </c>
      <c r="GE14" s="77">
        <f t="shared" si="21"/>
        <v>0</v>
      </c>
      <c r="GF14" s="77">
        <f t="shared" si="21"/>
        <v>0</v>
      </c>
      <c r="GG14" s="77">
        <f t="shared" si="21"/>
        <v>0</v>
      </c>
      <c r="GH14" s="77">
        <f t="shared" si="21"/>
        <v>0</v>
      </c>
      <c r="GI14" s="77">
        <f t="shared" si="21"/>
        <v>0</v>
      </c>
      <c r="GJ14" s="77">
        <f t="shared" si="21"/>
        <v>0</v>
      </c>
      <c r="GK14" s="77">
        <f t="shared" si="21"/>
        <v>0</v>
      </c>
      <c r="GL14" s="77">
        <f t="shared" si="21"/>
        <v>0</v>
      </c>
      <c r="GM14" s="77">
        <f t="shared" ref="GM14:IX14" si="22">GM10+GM11</f>
        <v>0</v>
      </c>
      <c r="GN14" s="77">
        <f t="shared" si="22"/>
        <v>0</v>
      </c>
      <c r="GO14" s="77">
        <f t="shared" si="22"/>
        <v>0</v>
      </c>
      <c r="GP14" s="77">
        <f t="shared" si="22"/>
        <v>0</v>
      </c>
      <c r="GQ14" s="77">
        <f t="shared" si="22"/>
        <v>0</v>
      </c>
      <c r="GR14" s="77">
        <f t="shared" si="22"/>
        <v>0</v>
      </c>
      <c r="GS14" s="77">
        <f t="shared" si="22"/>
        <v>0</v>
      </c>
      <c r="GT14" s="77">
        <f t="shared" si="22"/>
        <v>0</v>
      </c>
      <c r="GU14" s="77">
        <f t="shared" si="22"/>
        <v>0</v>
      </c>
      <c r="GV14" s="77">
        <f t="shared" si="22"/>
        <v>0</v>
      </c>
      <c r="GW14" s="77">
        <f t="shared" si="22"/>
        <v>0</v>
      </c>
      <c r="GX14" s="77">
        <f t="shared" si="22"/>
        <v>0</v>
      </c>
      <c r="GY14" s="77">
        <f t="shared" si="22"/>
        <v>0</v>
      </c>
      <c r="GZ14" s="77">
        <f t="shared" si="22"/>
        <v>0</v>
      </c>
      <c r="HA14" s="77">
        <f t="shared" si="22"/>
        <v>0</v>
      </c>
      <c r="HB14" s="77">
        <f t="shared" si="22"/>
        <v>0</v>
      </c>
      <c r="HC14" s="77">
        <f t="shared" si="22"/>
        <v>0</v>
      </c>
      <c r="HD14" s="77">
        <f t="shared" si="22"/>
        <v>0</v>
      </c>
      <c r="HE14" s="77">
        <f t="shared" si="22"/>
        <v>0</v>
      </c>
      <c r="HF14" s="77">
        <f t="shared" si="22"/>
        <v>0</v>
      </c>
      <c r="HG14" s="77">
        <f t="shared" si="22"/>
        <v>0</v>
      </c>
      <c r="HH14" s="77">
        <f t="shared" si="22"/>
        <v>0</v>
      </c>
      <c r="HI14" s="77">
        <f t="shared" si="22"/>
        <v>0</v>
      </c>
      <c r="HJ14" s="77">
        <f t="shared" si="22"/>
        <v>0</v>
      </c>
      <c r="HK14" s="77">
        <f t="shared" si="22"/>
        <v>0</v>
      </c>
      <c r="HL14" s="77">
        <f t="shared" si="22"/>
        <v>0</v>
      </c>
      <c r="HM14" s="77">
        <f t="shared" si="22"/>
        <v>0</v>
      </c>
      <c r="HN14" s="77">
        <f t="shared" si="22"/>
        <v>0</v>
      </c>
      <c r="HO14" s="77">
        <f t="shared" si="22"/>
        <v>0</v>
      </c>
      <c r="HP14" s="77">
        <f t="shared" si="22"/>
        <v>0</v>
      </c>
      <c r="HQ14" s="77">
        <f t="shared" si="22"/>
        <v>0</v>
      </c>
      <c r="HR14" s="77">
        <f t="shared" si="22"/>
        <v>0</v>
      </c>
      <c r="HS14" s="77">
        <f t="shared" si="22"/>
        <v>0</v>
      </c>
      <c r="HT14" s="77">
        <f t="shared" si="22"/>
        <v>0</v>
      </c>
      <c r="HU14" s="77">
        <f t="shared" si="22"/>
        <v>0</v>
      </c>
      <c r="HV14" s="77">
        <f t="shared" si="22"/>
        <v>0</v>
      </c>
      <c r="HW14" s="77">
        <f t="shared" si="22"/>
        <v>0</v>
      </c>
      <c r="HX14" s="77">
        <f t="shared" si="22"/>
        <v>0</v>
      </c>
      <c r="HY14" s="77">
        <f t="shared" si="22"/>
        <v>0</v>
      </c>
      <c r="HZ14" s="77">
        <f t="shared" si="22"/>
        <v>0</v>
      </c>
      <c r="IA14" s="77">
        <f t="shared" si="22"/>
        <v>0</v>
      </c>
      <c r="IB14" s="77">
        <f t="shared" si="22"/>
        <v>0</v>
      </c>
      <c r="IC14" s="77">
        <f t="shared" si="22"/>
        <v>0</v>
      </c>
      <c r="ID14" s="77">
        <f t="shared" si="22"/>
        <v>0</v>
      </c>
      <c r="IE14" s="77">
        <f t="shared" si="22"/>
        <v>0</v>
      </c>
      <c r="IF14" s="77">
        <f t="shared" si="22"/>
        <v>0</v>
      </c>
      <c r="IG14" s="77">
        <f t="shared" si="22"/>
        <v>0</v>
      </c>
      <c r="IH14" s="77">
        <f t="shared" si="22"/>
        <v>0</v>
      </c>
      <c r="II14" s="77">
        <f t="shared" si="22"/>
        <v>0</v>
      </c>
      <c r="IJ14" s="77">
        <f t="shared" si="22"/>
        <v>0</v>
      </c>
      <c r="IK14" s="77">
        <f t="shared" si="22"/>
        <v>0</v>
      </c>
      <c r="IL14" s="77">
        <f t="shared" si="22"/>
        <v>0</v>
      </c>
      <c r="IM14" s="77">
        <f t="shared" si="22"/>
        <v>0</v>
      </c>
      <c r="IN14" s="77">
        <f t="shared" si="22"/>
        <v>0</v>
      </c>
      <c r="IO14" s="77">
        <f t="shared" si="22"/>
        <v>0</v>
      </c>
      <c r="IP14" s="77">
        <f t="shared" si="22"/>
        <v>0</v>
      </c>
      <c r="IQ14" s="77">
        <f t="shared" si="22"/>
        <v>0</v>
      </c>
      <c r="IR14" s="77">
        <f t="shared" si="22"/>
        <v>0</v>
      </c>
      <c r="IS14" s="77">
        <f t="shared" si="22"/>
        <v>0</v>
      </c>
      <c r="IT14" s="77">
        <f t="shared" si="22"/>
        <v>0</v>
      </c>
      <c r="IU14" s="77">
        <f t="shared" si="22"/>
        <v>0</v>
      </c>
      <c r="IV14" s="77">
        <f t="shared" si="22"/>
        <v>0</v>
      </c>
      <c r="IW14" s="77">
        <f t="shared" si="22"/>
        <v>0</v>
      </c>
      <c r="IX14" s="77">
        <f t="shared" si="22"/>
        <v>0</v>
      </c>
      <c r="IY14" s="77">
        <f t="shared" ref="IY14:LJ14" si="23">IY10+IY11</f>
        <v>0</v>
      </c>
      <c r="IZ14" s="77">
        <f t="shared" si="23"/>
        <v>0</v>
      </c>
      <c r="JA14" s="77">
        <f t="shared" si="23"/>
        <v>0</v>
      </c>
      <c r="JB14" s="77">
        <f t="shared" si="23"/>
        <v>0</v>
      </c>
      <c r="JC14" s="77">
        <f t="shared" si="23"/>
        <v>0</v>
      </c>
      <c r="JD14" s="77">
        <f t="shared" si="23"/>
        <v>0</v>
      </c>
      <c r="JE14" s="77">
        <f t="shared" si="23"/>
        <v>0</v>
      </c>
      <c r="JF14" s="77">
        <f t="shared" si="23"/>
        <v>0</v>
      </c>
      <c r="JG14" s="77">
        <f t="shared" si="23"/>
        <v>0</v>
      </c>
      <c r="JH14" s="77">
        <f t="shared" si="23"/>
        <v>0</v>
      </c>
      <c r="JI14" s="77">
        <f t="shared" si="23"/>
        <v>0</v>
      </c>
      <c r="JJ14" s="77">
        <f t="shared" si="23"/>
        <v>0</v>
      </c>
      <c r="JK14" s="77">
        <f t="shared" si="23"/>
        <v>0</v>
      </c>
      <c r="JL14" s="77">
        <f t="shared" si="23"/>
        <v>0</v>
      </c>
      <c r="JM14" s="77">
        <f t="shared" si="23"/>
        <v>0</v>
      </c>
      <c r="JN14" s="77">
        <f t="shared" si="23"/>
        <v>0</v>
      </c>
      <c r="JO14" s="77">
        <f t="shared" si="23"/>
        <v>0</v>
      </c>
      <c r="JP14" s="77">
        <f t="shared" si="23"/>
        <v>0</v>
      </c>
      <c r="JQ14" s="77">
        <f t="shared" si="23"/>
        <v>0</v>
      </c>
      <c r="JR14" s="77">
        <f t="shared" si="23"/>
        <v>0</v>
      </c>
      <c r="JS14" s="77">
        <f t="shared" si="23"/>
        <v>0</v>
      </c>
      <c r="JT14" s="77">
        <f t="shared" si="23"/>
        <v>0</v>
      </c>
      <c r="JU14" s="77">
        <f t="shared" si="23"/>
        <v>0</v>
      </c>
      <c r="JV14" s="77">
        <f t="shared" si="23"/>
        <v>0</v>
      </c>
      <c r="JW14" s="77">
        <f t="shared" si="23"/>
        <v>0</v>
      </c>
      <c r="JX14" s="77">
        <f t="shared" si="23"/>
        <v>0</v>
      </c>
      <c r="JY14" s="77">
        <f t="shared" si="23"/>
        <v>0</v>
      </c>
      <c r="JZ14" s="77">
        <f t="shared" si="23"/>
        <v>0</v>
      </c>
      <c r="KA14" s="77">
        <f t="shared" si="23"/>
        <v>0</v>
      </c>
      <c r="KB14" s="77">
        <f t="shared" si="23"/>
        <v>0</v>
      </c>
      <c r="KC14" s="77">
        <f t="shared" si="23"/>
        <v>0</v>
      </c>
      <c r="KD14" s="77">
        <f t="shared" si="23"/>
        <v>0</v>
      </c>
      <c r="KE14" s="77">
        <f t="shared" si="23"/>
        <v>0</v>
      </c>
      <c r="KF14" s="77">
        <f t="shared" si="23"/>
        <v>0</v>
      </c>
      <c r="KG14" s="77">
        <f t="shared" si="23"/>
        <v>0</v>
      </c>
      <c r="KH14" s="77">
        <f t="shared" si="23"/>
        <v>0</v>
      </c>
      <c r="KI14" s="77">
        <f t="shared" si="23"/>
        <v>0</v>
      </c>
      <c r="KJ14" s="77">
        <f t="shared" si="23"/>
        <v>0</v>
      </c>
      <c r="KK14" s="77">
        <f t="shared" si="23"/>
        <v>0</v>
      </c>
      <c r="KL14" s="77">
        <f t="shared" si="23"/>
        <v>0</v>
      </c>
      <c r="KM14" s="77">
        <f t="shared" si="23"/>
        <v>0</v>
      </c>
      <c r="KN14" s="77">
        <f t="shared" si="23"/>
        <v>0</v>
      </c>
      <c r="KO14" s="77">
        <f t="shared" si="23"/>
        <v>0</v>
      </c>
      <c r="KP14" s="77">
        <f t="shared" si="23"/>
        <v>0</v>
      </c>
      <c r="KQ14" s="77">
        <f t="shared" si="23"/>
        <v>0</v>
      </c>
      <c r="KR14" s="77">
        <f t="shared" si="23"/>
        <v>0</v>
      </c>
      <c r="KS14" s="77">
        <f t="shared" si="23"/>
        <v>0</v>
      </c>
      <c r="KT14" s="77">
        <f t="shared" si="23"/>
        <v>0</v>
      </c>
      <c r="KU14" s="77">
        <f t="shared" si="23"/>
        <v>0</v>
      </c>
      <c r="KV14" s="77">
        <f t="shared" si="23"/>
        <v>0</v>
      </c>
      <c r="KW14" s="77">
        <f t="shared" si="23"/>
        <v>0</v>
      </c>
      <c r="KX14" s="77">
        <f t="shared" si="23"/>
        <v>0</v>
      </c>
      <c r="KY14" s="77">
        <f t="shared" si="23"/>
        <v>0</v>
      </c>
      <c r="KZ14" s="77">
        <f t="shared" si="23"/>
        <v>0</v>
      </c>
      <c r="LA14" s="77">
        <f t="shared" si="23"/>
        <v>0</v>
      </c>
      <c r="LB14" s="77">
        <f t="shared" si="23"/>
        <v>0</v>
      </c>
      <c r="LC14" s="77">
        <f t="shared" si="23"/>
        <v>0</v>
      </c>
      <c r="LD14" s="77">
        <f t="shared" si="23"/>
        <v>0</v>
      </c>
      <c r="LE14" s="77">
        <f t="shared" si="23"/>
        <v>0</v>
      </c>
      <c r="LF14" s="77">
        <f t="shared" si="23"/>
        <v>0</v>
      </c>
      <c r="LG14" s="77">
        <f t="shared" si="23"/>
        <v>0</v>
      </c>
      <c r="LH14" s="77">
        <f t="shared" si="23"/>
        <v>0</v>
      </c>
      <c r="LI14" s="77">
        <f t="shared" si="23"/>
        <v>0</v>
      </c>
      <c r="LJ14" s="77">
        <f t="shared" si="23"/>
        <v>0</v>
      </c>
      <c r="LK14" s="77">
        <f t="shared" ref="LK14:NH14" si="24">LK10+LK11</f>
        <v>0</v>
      </c>
      <c r="LL14" s="77">
        <f t="shared" si="24"/>
        <v>0</v>
      </c>
      <c r="LM14" s="77">
        <f t="shared" si="24"/>
        <v>0</v>
      </c>
      <c r="LN14" s="77">
        <f t="shared" si="24"/>
        <v>0</v>
      </c>
      <c r="LO14" s="77">
        <f t="shared" si="24"/>
        <v>0</v>
      </c>
      <c r="LP14" s="77">
        <f t="shared" si="24"/>
        <v>0</v>
      </c>
      <c r="LQ14" s="77">
        <f t="shared" si="24"/>
        <v>0</v>
      </c>
      <c r="LR14" s="77">
        <f t="shared" si="24"/>
        <v>0</v>
      </c>
      <c r="LS14" s="77">
        <f t="shared" si="24"/>
        <v>0</v>
      </c>
      <c r="LT14" s="77">
        <f t="shared" si="24"/>
        <v>0</v>
      </c>
      <c r="LU14" s="77">
        <f t="shared" si="24"/>
        <v>0</v>
      </c>
      <c r="LV14" s="77">
        <f t="shared" si="24"/>
        <v>0</v>
      </c>
      <c r="LW14" s="77">
        <f t="shared" si="24"/>
        <v>0</v>
      </c>
      <c r="LX14" s="77">
        <f t="shared" si="24"/>
        <v>0</v>
      </c>
      <c r="LY14" s="77">
        <f t="shared" si="24"/>
        <v>0</v>
      </c>
      <c r="LZ14" s="77">
        <f t="shared" si="24"/>
        <v>0</v>
      </c>
      <c r="MA14" s="77">
        <f t="shared" si="24"/>
        <v>0</v>
      </c>
      <c r="MB14" s="77">
        <f t="shared" si="24"/>
        <v>0</v>
      </c>
      <c r="MC14" s="77">
        <f t="shared" si="24"/>
        <v>0</v>
      </c>
      <c r="MD14" s="77">
        <f t="shared" si="24"/>
        <v>0</v>
      </c>
      <c r="ME14" s="77">
        <f t="shared" si="24"/>
        <v>0</v>
      </c>
      <c r="MF14" s="77">
        <f t="shared" si="24"/>
        <v>0</v>
      </c>
      <c r="MG14" s="77">
        <f t="shared" si="24"/>
        <v>0</v>
      </c>
      <c r="MH14" s="77">
        <f t="shared" si="24"/>
        <v>0</v>
      </c>
      <c r="MI14" s="77">
        <f t="shared" si="24"/>
        <v>0</v>
      </c>
      <c r="MJ14" s="77">
        <f t="shared" si="24"/>
        <v>0</v>
      </c>
      <c r="MK14" s="77">
        <f t="shared" si="24"/>
        <v>0</v>
      </c>
      <c r="ML14" s="77">
        <f t="shared" si="24"/>
        <v>0</v>
      </c>
      <c r="MM14" s="77">
        <f t="shared" si="24"/>
        <v>0</v>
      </c>
      <c r="MN14" s="77">
        <f t="shared" si="24"/>
        <v>0</v>
      </c>
      <c r="MO14" s="77">
        <f t="shared" si="24"/>
        <v>0</v>
      </c>
      <c r="MP14" s="77">
        <f t="shared" si="24"/>
        <v>0</v>
      </c>
      <c r="MQ14" s="77">
        <f t="shared" si="24"/>
        <v>0</v>
      </c>
      <c r="MR14" s="77">
        <f t="shared" si="24"/>
        <v>0</v>
      </c>
      <c r="MS14" s="77">
        <f t="shared" si="24"/>
        <v>0</v>
      </c>
      <c r="MT14" s="77">
        <f t="shared" si="24"/>
        <v>0</v>
      </c>
      <c r="MU14" s="77">
        <f t="shared" si="24"/>
        <v>0</v>
      </c>
      <c r="MV14" s="77">
        <f t="shared" si="24"/>
        <v>0</v>
      </c>
      <c r="MW14" s="77">
        <f t="shared" si="24"/>
        <v>0</v>
      </c>
      <c r="MX14" s="77">
        <f t="shared" si="24"/>
        <v>0</v>
      </c>
      <c r="MY14" s="77">
        <f t="shared" si="24"/>
        <v>0</v>
      </c>
      <c r="MZ14" s="77">
        <f t="shared" si="24"/>
        <v>0</v>
      </c>
      <c r="NA14" s="77">
        <f t="shared" si="24"/>
        <v>0</v>
      </c>
      <c r="NB14" s="77">
        <f t="shared" si="24"/>
        <v>0</v>
      </c>
      <c r="NC14" s="77">
        <f t="shared" si="24"/>
        <v>0</v>
      </c>
      <c r="ND14" s="77">
        <f t="shared" si="24"/>
        <v>0</v>
      </c>
      <c r="NE14" s="77">
        <f t="shared" si="24"/>
        <v>0</v>
      </c>
      <c r="NF14" s="77">
        <f t="shared" si="24"/>
        <v>0</v>
      </c>
      <c r="NG14" s="77">
        <f t="shared" si="24"/>
        <v>0</v>
      </c>
      <c r="NH14" s="77">
        <f t="shared" si="24"/>
        <v>0</v>
      </c>
    </row>
    <row r="15" spans="1:15362" s="79" customFormat="1" ht="15.75" customHeight="1">
      <c r="A15" s="78" t="s">
        <v>5489</v>
      </c>
      <c r="B15" s="77">
        <f t="shared" ref="B15" si="25">B12+B13</f>
        <v>780</v>
      </c>
      <c r="C15" s="77">
        <f t="shared" ref="C15:BN15" si="26">C12+C13</f>
        <v>1314</v>
      </c>
      <c r="D15" s="77">
        <f t="shared" si="26"/>
        <v>1138</v>
      </c>
      <c r="E15" s="77">
        <f t="shared" si="26"/>
        <v>1114</v>
      </c>
      <c r="F15" s="77">
        <f t="shared" si="26"/>
        <v>920</v>
      </c>
      <c r="G15" s="77">
        <f t="shared" si="26"/>
        <v>310</v>
      </c>
      <c r="H15" s="77">
        <f t="shared" si="26"/>
        <v>675</v>
      </c>
      <c r="I15" s="77">
        <f t="shared" si="26"/>
        <v>559</v>
      </c>
      <c r="J15" s="77">
        <f t="shared" si="26"/>
        <v>1079</v>
      </c>
      <c r="K15" s="77">
        <f t="shared" si="26"/>
        <v>202</v>
      </c>
      <c r="L15" s="77">
        <f t="shared" si="26"/>
        <v>367</v>
      </c>
      <c r="M15" s="77">
        <f t="shared" si="26"/>
        <v>548</v>
      </c>
      <c r="N15" s="77">
        <f t="shared" si="26"/>
        <v>243</v>
      </c>
      <c r="O15" s="77">
        <f t="shared" si="26"/>
        <v>78</v>
      </c>
      <c r="P15" s="77">
        <f t="shared" si="26"/>
        <v>226</v>
      </c>
      <c r="Q15" s="77">
        <f t="shared" si="26"/>
        <v>135</v>
      </c>
      <c r="R15" s="77">
        <f t="shared" si="26"/>
        <v>240</v>
      </c>
      <c r="S15" s="77">
        <f t="shared" si="26"/>
        <v>126</v>
      </c>
      <c r="T15" s="77">
        <f t="shared" si="26"/>
        <v>366</v>
      </c>
      <c r="U15" s="77">
        <f t="shared" si="26"/>
        <v>261</v>
      </c>
      <c r="V15" s="77">
        <f t="shared" si="26"/>
        <v>119</v>
      </c>
      <c r="W15" s="77">
        <f t="shared" si="26"/>
        <v>155</v>
      </c>
      <c r="X15" s="77">
        <f t="shared" si="26"/>
        <v>55</v>
      </c>
      <c r="Y15" s="77">
        <f t="shared" si="26"/>
        <v>450</v>
      </c>
      <c r="Z15" s="77">
        <f t="shared" si="26"/>
        <v>415</v>
      </c>
      <c r="AA15" s="77">
        <f t="shared" si="26"/>
        <v>0</v>
      </c>
      <c r="AB15" s="77">
        <f t="shared" si="26"/>
        <v>91</v>
      </c>
      <c r="AC15" s="77">
        <f t="shared" si="26"/>
        <v>239</v>
      </c>
      <c r="AD15" s="77">
        <f t="shared" si="26"/>
        <v>6</v>
      </c>
      <c r="AE15" s="77">
        <f t="shared" si="26"/>
        <v>167</v>
      </c>
      <c r="AF15" s="77">
        <f t="shared" si="26"/>
        <v>550</v>
      </c>
      <c r="AG15" s="77">
        <f t="shared" si="26"/>
        <v>296</v>
      </c>
      <c r="AH15" s="77">
        <f t="shared" si="26"/>
        <v>51</v>
      </c>
      <c r="AI15" s="77">
        <f t="shared" si="26"/>
        <v>39</v>
      </c>
      <c r="AJ15" s="77">
        <f t="shared" si="26"/>
        <v>204</v>
      </c>
      <c r="AK15" s="77">
        <f t="shared" si="26"/>
        <v>136</v>
      </c>
      <c r="AL15" s="77">
        <f t="shared" si="26"/>
        <v>131</v>
      </c>
      <c r="AM15" s="77">
        <f t="shared" si="26"/>
        <v>163</v>
      </c>
      <c r="AN15" s="77">
        <f t="shared" si="26"/>
        <v>417</v>
      </c>
      <c r="AO15" s="77">
        <f t="shared" si="26"/>
        <v>453</v>
      </c>
      <c r="AP15" s="77">
        <f t="shared" si="26"/>
        <v>22</v>
      </c>
      <c r="AQ15" s="77">
        <f t="shared" si="26"/>
        <v>113</v>
      </c>
      <c r="AR15" s="77">
        <f t="shared" si="26"/>
        <v>0</v>
      </c>
      <c r="AS15" s="77">
        <f t="shared" si="26"/>
        <v>122</v>
      </c>
      <c r="AT15" s="77">
        <f t="shared" si="26"/>
        <v>425</v>
      </c>
      <c r="AU15" s="77">
        <f t="shared" si="26"/>
        <v>439</v>
      </c>
      <c r="AV15" s="77">
        <f t="shared" si="26"/>
        <v>182</v>
      </c>
      <c r="AW15" s="77">
        <f t="shared" si="26"/>
        <v>162</v>
      </c>
      <c r="AX15" s="77">
        <f t="shared" si="26"/>
        <v>136</v>
      </c>
      <c r="AY15" s="77">
        <f t="shared" si="26"/>
        <v>164</v>
      </c>
      <c r="AZ15" s="77">
        <f t="shared" si="26"/>
        <v>275</v>
      </c>
      <c r="BA15" s="77">
        <f t="shared" si="26"/>
        <v>11</v>
      </c>
      <c r="BB15" s="77">
        <f t="shared" si="26"/>
        <v>96</v>
      </c>
      <c r="BC15" s="77">
        <f t="shared" si="26"/>
        <v>169</v>
      </c>
      <c r="BD15" s="77">
        <f t="shared" si="26"/>
        <v>0</v>
      </c>
      <c r="BE15" s="77">
        <f t="shared" si="26"/>
        <v>73</v>
      </c>
      <c r="BF15" s="77">
        <f t="shared" si="26"/>
        <v>362</v>
      </c>
      <c r="BG15" s="77">
        <f t="shared" si="26"/>
        <v>439</v>
      </c>
      <c r="BH15" s="77">
        <f t="shared" si="26"/>
        <v>434</v>
      </c>
      <c r="BI15" s="77">
        <f t="shared" si="26"/>
        <v>79</v>
      </c>
      <c r="BJ15" s="77">
        <f t="shared" si="26"/>
        <v>423</v>
      </c>
      <c r="BK15" s="77">
        <f t="shared" si="26"/>
        <v>285</v>
      </c>
      <c r="BL15" s="77">
        <f t="shared" si="26"/>
        <v>318</v>
      </c>
      <c r="BM15" s="77">
        <f t="shared" si="26"/>
        <v>0</v>
      </c>
      <c r="BN15" s="77">
        <f t="shared" si="26"/>
        <v>475</v>
      </c>
      <c r="BO15" s="77">
        <f t="shared" ref="BO15:DZ15" si="27">BO12+BO13</f>
        <v>425</v>
      </c>
      <c r="BP15" s="77">
        <f t="shared" si="27"/>
        <v>269</v>
      </c>
      <c r="BQ15" s="77">
        <f t="shared" si="27"/>
        <v>329</v>
      </c>
      <c r="BR15" s="77">
        <f t="shared" si="27"/>
        <v>109</v>
      </c>
      <c r="BS15" s="77">
        <f t="shared" si="27"/>
        <v>315</v>
      </c>
      <c r="BT15" s="77">
        <f t="shared" si="27"/>
        <v>293</v>
      </c>
      <c r="BU15" s="77">
        <f t="shared" si="27"/>
        <v>173</v>
      </c>
      <c r="BV15" s="77">
        <f t="shared" si="27"/>
        <v>387</v>
      </c>
      <c r="BW15" s="77">
        <f t="shared" si="27"/>
        <v>318</v>
      </c>
      <c r="BX15" s="77">
        <f t="shared" si="27"/>
        <v>260</v>
      </c>
      <c r="BY15" s="77">
        <f t="shared" si="27"/>
        <v>0</v>
      </c>
      <c r="BZ15" s="77" t="e">
        <f t="shared" si="27"/>
        <v>#REF!</v>
      </c>
      <c r="CA15" s="77">
        <f t="shared" si="27"/>
        <v>117</v>
      </c>
      <c r="CB15" s="77">
        <f t="shared" si="27"/>
        <v>164</v>
      </c>
      <c r="CC15" s="77">
        <f t="shared" si="27"/>
        <v>287</v>
      </c>
      <c r="CD15" s="77">
        <f t="shared" si="27"/>
        <v>220</v>
      </c>
      <c r="CE15" s="77">
        <f t="shared" si="27"/>
        <v>123</v>
      </c>
      <c r="CF15" s="77">
        <f t="shared" si="27"/>
        <v>477</v>
      </c>
      <c r="CG15" s="77">
        <f t="shared" si="27"/>
        <v>10</v>
      </c>
      <c r="CH15" s="77">
        <f t="shared" si="27"/>
        <v>138</v>
      </c>
      <c r="CI15" s="77">
        <f t="shared" si="27"/>
        <v>408</v>
      </c>
      <c r="CJ15" s="77">
        <f t="shared" si="27"/>
        <v>220</v>
      </c>
      <c r="CK15" s="77">
        <f t="shared" si="27"/>
        <v>585</v>
      </c>
      <c r="CL15" s="77">
        <f t="shared" si="27"/>
        <v>357</v>
      </c>
      <c r="CM15" s="77">
        <f t="shared" si="27"/>
        <v>219</v>
      </c>
      <c r="CN15" s="77">
        <f t="shared" si="27"/>
        <v>249</v>
      </c>
      <c r="CO15" s="77">
        <f t="shared" si="27"/>
        <v>0</v>
      </c>
      <c r="CP15" s="77">
        <f t="shared" si="27"/>
        <v>217</v>
      </c>
      <c r="CQ15" s="77">
        <f t="shared" si="27"/>
        <v>255</v>
      </c>
      <c r="CR15" s="77">
        <f t="shared" si="27"/>
        <v>214</v>
      </c>
      <c r="CS15" s="77">
        <f t="shared" si="27"/>
        <v>298</v>
      </c>
      <c r="CT15" s="77">
        <f t="shared" si="27"/>
        <v>66</v>
      </c>
      <c r="CU15" s="77">
        <f t="shared" si="27"/>
        <v>333</v>
      </c>
      <c r="CV15" s="77">
        <f t="shared" si="27"/>
        <v>0</v>
      </c>
      <c r="CW15" s="77">
        <f t="shared" si="27"/>
        <v>215</v>
      </c>
      <c r="CX15" s="77">
        <f t="shared" si="27"/>
        <v>365</v>
      </c>
      <c r="CY15" s="77">
        <f t="shared" si="27"/>
        <v>295</v>
      </c>
      <c r="CZ15" s="77">
        <f t="shared" si="27"/>
        <v>272</v>
      </c>
      <c r="DA15" s="77">
        <f t="shared" si="27"/>
        <v>311</v>
      </c>
      <c r="DB15" s="77">
        <f t="shared" si="27"/>
        <v>0</v>
      </c>
      <c r="DC15" s="77">
        <f t="shared" si="27"/>
        <v>0</v>
      </c>
      <c r="DD15" s="77">
        <f t="shared" si="27"/>
        <v>291</v>
      </c>
      <c r="DE15" s="77">
        <f t="shared" si="27"/>
        <v>249</v>
      </c>
      <c r="DF15" s="77">
        <f t="shared" si="27"/>
        <v>398</v>
      </c>
      <c r="DG15" s="77">
        <f t="shared" si="27"/>
        <v>313</v>
      </c>
      <c r="DH15" s="77">
        <f t="shared" si="27"/>
        <v>134</v>
      </c>
      <c r="DI15" s="77">
        <f t="shared" si="27"/>
        <v>0</v>
      </c>
      <c r="DJ15" s="77">
        <f t="shared" si="27"/>
        <v>0</v>
      </c>
      <c r="DK15" s="77">
        <f t="shared" si="27"/>
        <v>245</v>
      </c>
      <c r="DL15" s="77">
        <f t="shared" si="27"/>
        <v>512</v>
      </c>
      <c r="DM15" s="77">
        <f t="shared" si="27"/>
        <v>433</v>
      </c>
      <c r="DN15" s="77">
        <f t="shared" si="27"/>
        <v>416</v>
      </c>
      <c r="DO15" s="77">
        <f t="shared" si="27"/>
        <v>395</v>
      </c>
      <c r="DP15" s="77">
        <f t="shared" si="27"/>
        <v>226</v>
      </c>
      <c r="DQ15" s="77">
        <f t="shared" si="27"/>
        <v>312</v>
      </c>
      <c r="DR15" s="77">
        <f t="shared" si="27"/>
        <v>972</v>
      </c>
      <c r="DS15" s="77">
        <f t="shared" si="27"/>
        <v>464</v>
      </c>
      <c r="DT15" s="77">
        <f t="shared" si="27"/>
        <v>282</v>
      </c>
      <c r="DU15" s="77">
        <f t="shared" si="27"/>
        <v>60</v>
      </c>
      <c r="DV15" s="77">
        <f t="shared" si="27"/>
        <v>165</v>
      </c>
      <c r="DW15" s="77">
        <f t="shared" si="27"/>
        <v>170</v>
      </c>
      <c r="DX15" s="77">
        <f t="shared" si="27"/>
        <v>339</v>
      </c>
      <c r="DY15" s="77">
        <f t="shared" si="27"/>
        <v>291</v>
      </c>
      <c r="DZ15" s="77">
        <f t="shared" si="27"/>
        <v>138</v>
      </c>
      <c r="EA15" s="77">
        <f t="shared" ref="EA15:GL15" si="28">EA12+EA13</f>
        <v>500</v>
      </c>
      <c r="EB15" s="77">
        <f t="shared" si="28"/>
        <v>599</v>
      </c>
      <c r="EC15" s="77">
        <f t="shared" si="28"/>
        <v>302</v>
      </c>
      <c r="ED15" s="77">
        <f t="shared" si="28"/>
        <v>456</v>
      </c>
      <c r="EE15" s="77">
        <f t="shared" si="28"/>
        <v>49</v>
      </c>
      <c r="EF15" s="77">
        <f t="shared" si="28"/>
        <v>324</v>
      </c>
      <c r="EG15" s="77">
        <f t="shared" si="28"/>
        <v>0</v>
      </c>
      <c r="EH15" s="77">
        <f t="shared" si="28"/>
        <v>0</v>
      </c>
      <c r="EI15" s="77">
        <f t="shared" si="28"/>
        <v>0</v>
      </c>
      <c r="EJ15" s="77">
        <f t="shared" si="28"/>
        <v>0</v>
      </c>
      <c r="EK15" s="77">
        <f t="shared" si="28"/>
        <v>0</v>
      </c>
      <c r="EL15" s="77">
        <f t="shared" si="28"/>
        <v>0</v>
      </c>
      <c r="EM15" s="77">
        <f t="shared" si="28"/>
        <v>0</v>
      </c>
      <c r="EN15" s="77">
        <f t="shared" si="28"/>
        <v>0</v>
      </c>
      <c r="EO15" s="77">
        <f t="shared" si="28"/>
        <v>0</v>
      </c>
      <c r="EP15" s="77">
        <f t="shared" si="28"/>
        <v>0</v>
      </c>
      <c r="EQ15" s="77">
        <f t="shared" si="28"/>
        <v>0</v>
      </c>
      <c r="ER15" s="77">
        <f t="shared" si="28"/>
        <v>0</v>
      </c>
      <c r="ES15" s="77">
        <f t="shared" si="28"/>
        <v>0</v>
      </c>
      <c r="ET15" s="77">
        <f t="shared" si="28"/>
        <v>0</v>
      </c>
      <c r="EU15" s="77">
        <f t="shared" si="28"/>
        <v>0</v>
      </c>
      <c r="EV15" s="77">
        <f t="shared" si="28"/>
        <v>0</v>
      </c>
      <c r="EW15" s="77">
        <f t="shared" si="28"/>
        <v>0</v>
      </c>
      <c r="EX15" s="77">
        <f t="shared" si="28"/>
        <v>0</v>
      </c>
      <c r="EY15" s="77">
        <f t="shared" si="28"/>
        <v>0</v>
      </c>
      <c r="EZ15" s="77">
        <f t="shared" si="28"/>
        <v>0</v>
      </c>
      <c r="FA15" s="77">
        <f t="shared" si="28"/>
        <v>0</v>
      </c>
      <c r="FB15" s="77">
        <f t="shared" si="28"/>
        <v>0</v>
      </c>
      <c r="FC15" s="77">
        <f t="shared" si="28"/>
        <v>0</v>
      </c>
      <c r="FD15" s="77">
        <f t="shared" si="28"/>
        <v>0</v>
      </c>
      <c r="FE15" s="77">
        <f t="shared" si="28"/>
        <v>0</v>
      </c>
      <c r="FF15" s="77">
        <f t="shared" si="28"/>
        <v>0</v>
      </c>
      <c r="FG15" s="77">
        <f t="shared" si="28"/>
        <v>0</v>
      </c>
      <c r="FH15" s="77">
        <f t="shared" si="28"/>
        <v>0</v>
      </c>
      <c r="FI15" s="77">
        <f t="shared" si="28"/>
        <v>0</v>
      </c>
      <c r="FJ15" s="77">
        <f t="shared" si="28"/>
        <v>0</v>
      </c>
      <c r="FK15" s="77">
        <f t="shared" si="28"/>
        <v>0</v>
      </c>
      <c r="FL15" s="77">
        <f t="shared" si="28"/>
        <v>0</v>
      </c>
      <c r="FM15" s="77">
        <f t="shared" si="28"/>
        <v>0</v>
      </c>
      <c r="FN15" s="77">
        <f t="shared" si="28"/>
        <v>0</v>
      </c>
      <c r="FO15" s="77">
        <f t="shared" si="28"/>
        <v>0</v>
      </c>
      <c r="FP15" s="77">
        <f t="shared" si="28"/>
        <v>0</v>
      </c>
      <c r="FQ15" s="77">
        <f t="shared" si="28"/>
        <v>0</v>
      </c>
      <c r="FR15" s="77">
        <f t="shared" si="28"/>
        <v>0</v>
      </c>
      <c r="FS15" s="77">
        <f t="shared" si="28"/>
        <v>0</v>
      </c>
      <c r="FT15" s="77">
        <f t="shared" si="28"/>
        <v>0</v>
      </c>
      <c r="FU15" s="77">
        <f t="shared" si="28"/>
        <v>0</v>
      </c>
      <c r="FV15" s="77">
        <f t="shared" si="28"/>
        <v>0</v>
      </c>
      <c r="FW15" s="77">
        <f t="shared" si="28"/>
        <v>0</v>
      </c>
      <c r="FX15" s="77">
        <f t="shared" si="28"/>
        <v>0</v>
      </c>
      <c r="FY15" s="77">
        <f t="shared" si="28"/>
        <v>0</v>
      </c>
      <c r="FZ15" s="77">
        <f t="shared" si="28"/>
        <v>0</v>
      </c>
      <c r="GA15" s="77">
        <f t="shared" si="28"/>
        <v>0</v>
      </c>
      <c r="GB15" s="77">
        <f t="shared" si="28"/>
        <v>0</v>
      </c>
      <c r="GC15" s="77">
        <f t="shared" si="28"/>
        <v>0</v>
      </c>
      <c r="GD15" s="77">
        <f t="shared" si="28"/>
        <v>0</v>
      </c>
      <c r="GE15" s="77">
        <f t="shared" si="28"/>
        <v>0</v>
      </c>
      <c r="GF15" s="77">
        <f t="shared" si="28"/>
        <v>0</v>
      </c>
      <c r="GG15" s="77">
        <f t="shared" si="28"/>
        <v>0</v>
      </c>
      <c r="GH15" s="77">
        <f t="shared" si="28"/>
        <v>0</v>
      </c>
      <c r="GI15" s="77">
        <f t="shared" si="28"/>
        <v>0</v>
      </c>
      <c r="GJ15" s="77">
        <f t="shared" si="28"/>
        <v>0</v>
      </c>
      <c r="GK15" s="77">
        <f t="shared" si="28"/>
        <v>0</v>
      </c>
      <c r="GL15" s="77">
        <f t="shared" si="28"/>
        <v>0</v>
      </c>
      <c r="GM15" s="77">
        <f t="shared" ref="GM15:IX15" si="29">GM12+GM13</f>
        <v>0</v>
      </c>
      <c r="GN15" s="77">
        <f t="shared" si="29"/>
        <v>0</v>
      </c>
      <c r="GO15" s="77">
        <f t="shared" si="29"/>
        <v>0</v>
      </c>
      <c r="GP15" s="77">
        <f t="shared" si="29"/>
        <v>0</v>
      </c>
      <c r="GQ15" s="77">
        <f t="shared" si="29"/>
        <v>0</v>
      </c>
      <c r="GR15" s="77">
        <f t="shared" si="29"/>
        <v>0</v>
      </c>
      <c r="GS15" s="77">
        <f t="shared" si="29"/>
        <v>0</v>
      </c>
      <c r="GT15" s="77">
        <f t="shared" si="29"/>
        <v>0</v>
      </c>
      <c r="GU15" s="77">
        <f t="shared" si="29"/>
        <v>0</v>
      </c>
      <c r="GV15" s="77">
        <f t="shared" si="29"/>
        <v>0</v>
      </c>
      <c r="GW15" s="77">
        <f t="shared" si="29"/>
        <v>0</v>
      </c>
      <c r="GX15" s="77">
        <f t="shared" si="29"/>
        <v>0</v>
      </c>
      <c r="GY15" s="77">
        <f t="shared" si="29"/>
        <v>0</v>
      </c>
      <c r="GZ15" s="77">
        <f t="shared" si="29"/>
        <v>0</v>
      </c>
      <c r="HA15" s="77">
        <f t="shared" si="29"/>
        <v>0</v>
      </c>
      <c r="HB15" s="77">
        <f t="shared" si="29"/>
        <v>0</v>
      </c>
      <c r="HC15" s="77">
        <f t="shared" si="29"/>
        <v>0</v>
      </c>
      <c r="HD15" s="77">
        <f t="shared" si="29"/>
        <v>0</v>
      </c>
      <c r="HE15" s="77">
        <f t="shared" si="29"/>
        <v>0</v>
      </c>
      <c r="HF15" s="77">
        <f t="shared" si="29"/>
        <v>0</v>
      </c>
      <c r="HG15" s="77">
        <f t="shared" si="29"/>
        <v>0</v>
      </c>
      <c r="HH15" s="77">
        <f t="shared" si="29"/>
        <v>0</v>
      </c>
      <c r="HI15" s="77">
        <f t="shared" si="29"/>
        <v>0</v>
      </c>
      <c r="HJ15" s="77">
        <f t="shared" si="29"/>
        <v>0</v>
      </c>
      <c r="HK15" s="77">
        <f t="shared" si="29"/>
        <v>0</v>
      </c>
      <c r="HL15" s="77">
        <f t="shared" si="29"/>
        <v>0</v>
      </c>
      <c r="HM15" s="77">
        <f t="shared" si="29"/>
        <v>0</v>
      </c>
      <c r="HN15" s="77">
        <f t="shared" si="29"/>
        <v>0</v>
      </c>
      <c r="HO15" s="77">
        <f t="shared" si="29"/>
        <v>0</v>
      </c>
      <c r="HP15" s="77">
        <f t="shared" si="29"/>
        <v>0</v>
      </c>
      <c r="HQ15" s="77">
        <f t="shared" si="29"/>
        <v>0</v>
      </c>
      <c r="HR15" s="77">
        <f t="shared" si="29"/>
        <v>0</v>
      </c>
      <c r="HS15" s="77">
        <f t="shared" si="29"/>
        <v>0</v>
      </c>
      <c r="HT15" s="77">
        <f t="shared" si="29"/>
        <v>0</v>
      </c>
      <c r="HU15" s="77">
        <f t="shared" si="29"/>
        <v>0</v>
      </c>
      <c r="HV15" s="77">
        <f t="shared" si="29"/>
        <v>0</v>
      </c>
      <c r="HW15" s="77">
        <f t="shared" si="29"/>
        <v>0</v>
      </c>
      <c r="HX15" s="77">
        <f t="shared" si="29"/>
        <v>0</v>
      </c>
      <c r="HY15" s="77">
        <f t="shared" si="29"/>
        <v>0</v>
      </c>
      <c r="HZ15" s="77">
        <f t="shared" si="29"/>
        <v>0</v>
      </c>
      <c r="IA15" s="77">
        <f t="shared" si="29"/>
        <v>0</v>
      </c>
      <c r="IB15" s="77">
        <f t="shared" si="29"/>
        <v>0</v>
      </c>
      <c r="IC15" s="77">
        <f t="shared" si="29"/>
        <v>0</v>
      </c>
      <c r="ID15" s="77">
        <f t="shared" si="29"/>
        <v>0</v>
      </c>
      <c r="IE15" s="77">
        <f t="shared" si="29"/>
        <v>0</v>
      </c>
      <c r="IF15" s="77">
        <f t="shared" si="29"/>
        <v>0</v>
      </c>
      <c r="IG15" s="77">
        <f t="shared" si="29"/>
        <v>0</v>
      </c>
      <c r="IH15" s="77">
        <f t="shared" si="29"/>
        <v>0</v>
      </c>
      <c r="II15" s="77">
        <f t="shared" si="29"/>
        <v>0</v>
      </c>
      <c r="IJ15" s="77">
        <f t="shared" si="29"/>
        <v>0</v>
      </c>
      <c r="IK15" s="77">
        <f t="shared" si="29"/>
        <v>0</v>
      </c>
      <c r="IL15" s="77">
        <f t="shared" si="29"/>
        <v>0</v>
      </c>
      <c r="IM15" s="77">
        <f t="shared" si="29"/>
        <v>0</v>
      </c>
      <c r="IN15" s="77">
        <f t="shared" si="29"/>
        <v>0</v>
      </c>
      <c r="IO15" s="77">
        <f t="shared" si="29"/>
        <v>0</v>
      </c>
      <c r="IP15" s="77">
        <f t="shared" si="29"/>
        <v>0</v>
      </c>
      <c r="IQ15" s="77">
        <f t="shared" si="29"/>
        <v>0</v>
      </c>
      <c r="IR15" s="77">
        <f t="shared" si="29"/>
        <v>0</v>
      </c>
      <c r="IS15" s="77">
        <f t="shared" si="29"/>
        <v>0</v>
      </c>
      <c r="IT15" s="77">
        <f t="shared" si="29"/>
        <v>0</v>
      </c>
      <c r="IU15" s="77">
        <f t="shared" si="29"/>
        <v>0</v>
      </c>
      <c r="IV15" s="77">
        <f t="shared" si="29"/>
        <v>0</v>
      </c>
      <c r="IW15" s="77">
        <f t="shared" si="29"/>
        <v>0</v>
      </c>
      <c r="IX15" s="77">
        <f t="shared" si="29"/>
        <v>0</v>
      </c>
      <c r="IY15" s="77">
        <f t="shared" ref="IY15:LJ15" si="30">IY12+IY13</f>
        <v>0</v>
      </c>
      <c r="IZ15" s="77">
        <f t="shared" si="30"/>
        <v>0</v>
      </c>
      <c r="JA15" s="77">
        <f t="shared" si="30"/>
        <v>0</v>
      </c>
      <c r="JB15" s="77">
        <f t="shared" si="30"/>
        <v>0</v>
      </c>
      <c r="JC15" s="77">
        <f t="shared" si="30"/>
        <v>0</v>
      </c>
      <c r="JD15" s="77">
        <f t="shared" si="30"/>
        <v>0</v>
      </c>
      <c r="JE15" s="77">
        <f t="shared" si="30"/>
        <v>0</v>
      </c>
      <c r="JF15" s="77">
        <f t="shared" si="30"/>
        <v>0</v>
      </c>
      <c r="JG15" s="77">
        <f t="shared" si="30"/>
        <v>0</v>
      </c>
      <c r="JH15" s="77">
        <f t="shared" si="30"/>
        <v>0</v>
      </c>
      <c r="JI15" s="77">
        <f t="shared" si="30"/>
        <v>0</v>
      </c>
      <c r="JJ15" s="77">
        <f t="shared" si="30"/>
        <v>0</v>
      </c>
      <c r="JK15" s="77">
        <f t="shared" si="30"/>
        <v>0</v>
      </c>
      <c r="JL15" s="77">
        <f t="shared" si="30"/>
        <v>0</v>
      </c>
      <c r="JM15" s="77">
        <f t="shared" si="30"/>
        <v>0</v>
      </c>
      <c r="JN15" s="77">
        <f t="shared" si="30"/>
        <v>0</v>
      </c>
      <c r="JO15" s="77">
        <f t="shared" si="30"/>
        <v>0</v>
      </c>
      <c r="JP15" s="77">
        <f t="shared" si="30"/>
        <v>0</v>
      </c>
      <c r="JQ15" s="77">
        <f t="shared" si="30"/>
        <v>0</v>
      </c>
      <c r="JR15" s="77">
        <f t="shared" si="30"/>
        <v>0</v>
      </c>
      <c r="JS15" s="77">
        <f t="shared" si="30"/>
        <v>0</v>
      </c>
      <c r="JT15" s="77">
        <f t="shared" si="30"/>
        <v>0</v>
      </c>
      <c r="JU15" s="77">
        <f t="shared" si="30"/>
        <v>0</v>
      </c>
      <c r="JV15" s="77">
        <f t="shared" si="30"/>
        <v>0</v>
      </c>
      <c r="JW15" s="77">
        <f t="shared" si="30"/>
        <v>0</v>
      </c>
      <c r="JX15" s="77">
        <f t="shared" si="30"/>
        <v>0</v>
      </c>
      <c r="JY15" s="77">
        <f t="shared" si="30"/>
        <v>0</v>
      </c>
      <c r="JZ15" s="77">
        <f t="shared" si="30"/>
        <v>0</v>
      </c>
      <c r="KA15" s="77">
        <f t="shared" si="30"/>
        <v>0</v>
      </c>
      <c r="KB15" s="77">
        <f t="shared" si="30"/>
        <v>0</v>
      </c>
      <c r="KC15" s="77">
        <f t="shared" si="30"/>
        <v>0</v>
      </c>
      <c r="KD15" s="77">
        <f t="shared" si="30"/>
        <v>0</v>
      </c>
      <c r="KE15" s="77">
        <f t="shared" si="30"/>
        <v>0</v>
      </c>
      <c r="KF15" s="77">
        <f t="shared" si="30"/>
        <v>0</v>
      </c>
      <c r="KG15" s="77">
        <f t="shared" si="30"/>
        <v>0</v>
      </c>
      <c r="KH15" s="77">
        <f t="shared" si="30"/>
        <v>0</v>
      </c>
      <c r="KI15" s="77">
        <f t="shared" si="30"/>
        <v>0</v>
      </c>
      <c r="KJ15" s="77">
        <f t="shared" si="30"/>
        <v>0</v>
      </c>
      <c r="KK15" s="77">
        <f t="shared" si="30"/>
        <v>0</v>
      </c>
      <c r="KL15" s="77">
        <f t="shared" si="30"/>
        <v>0</v>
      </c>
      <c r="KM15" s="77">
        <f t="shared" si="30"/>
        <v>0</v>
      </c>
      <c r="KN15" s="77">
        <f t="shared" si="30"/>
        <v>0</v>
      </c>
      <c r="KO15" s="77">
        <f t="shared" si="30"/>
        <v>0</v>
      </c>
      <c r="KP15" s="77">
        <f t="shared" si="30"/>
        <v>0</v>
      </c>
      <c r="KQ15" s="77">
        <f t="shared" si="30"/>
        <v>0</v>
      </c>
      <c r="KR15" s="77">
        <f t="shared" si="30"/>
        <v>0</v>
      </c>
      <c r="KS15" s="77">
        <f t="shared" si="30"/>
        <v>0</v>
      </c>
      <c r="KT15" s="77">
        <f t="shared" si="30"/>
        <v>0</v>
      </c>
      <c r="KU15" s="77">
        <f t="shared" si="30"/>
        <v>0</v>
      </c>
      <c r="KV15" s="77">
        <f t="shared" si="30"/>
        <v>0</v>
      </c>
      <c r="KW15" s="77">
        <f t="shared" si="30"/>
        <v>0</v>
      </c>
      <c r="KX15" s="77">
        <f t="shared" si="30"/>
        <v>0</v>
      </c>
      <c r="KY15" s="77">
        <f t="shared" si="30"/>
        <v>0</v>
      </c>
      <c r="KZ15" s="77">
        <f t="shared" si="30"/>
        <v>0</v>
      </c>
      <c r="LA15" s="77">
        <f t="shared" si="30"/>
        <v>0</v>
      </c>
      <c r="LB15" s="77">
        <f t="shared" si="30"/>
        <v>0</v>
      </c>
      <c r="LC15" s="77">
        <f t="shared" si="30"/>
        <v>0</v>
      </c>
      <c r="LD15" s="77">
        <f t="shared" si="30"/>
        <v>0</v>
      </c>
      <c r="LE15" s="77">
        <f t="shared" si="30"/>
        <v>0</v>
      </c>
      <c r="LF15" s="77">
        <f t="shared" si="30"/>
        <v>0</v>
      </c>
      <c r="LG15" s="77">
        <f t="shared" si="30"/>
        <v>0</v>
      </c>
      <c r="LH15" s="77">
        <f t="shared" si="30"/>
        <v>0</v>
      </c>
      <c r="LI15" s="77">
        <f t="shared" si="30"/>
        <v>0</v>
      </c>
      <c r="LJ15" s="77">
        <f t="shared" si="30"/>
        <v>0</v>
      </c>
      <c r="LK15" s="77">
        <f t="shared" ref="LK15:NH15" si="31">LK12+LK13</f>
        <v>0</v>
      </c>
      <c r="LL15" s="77">
        <f t="shared" si="31"/>
        <v>0</v>
      </c>
      <c r="LM15" s="77">
        <f t="shared" si="31"/>
        <v>0</v>
      </c>
      <c r="LN15" s="77">
        <f t="shared" si="31"/>
        <v>0</v>
      </c>
      <c r="LO15" s="77">
        <f t="shared" si="31"/>
        <v>0</v>
      </c>
      <c r="LP15" s="77">
        <f t="shared" si="31"/>
        <v>0</v>
      </c>
      <c r="LQ15" s="77">
        <f t="shared" si="31"/>
        <v>0</v>
      </c>
      <c r="LR15" s="77">
        <f t="shared" si="31"/>
        <v>0</v>
      </c>
      <c r="LS15" s="77">
        <f t="shared" si="31"/>
        <v>0</v>
      </c>
      <c r="LT15" s="77">
        <f t="shared" si="31"/>
        <v>0</v>
      </c>
      <c r="LU15" s="77">
        <f t="shared" si="31"/>
        <v>0</v>
      </c>
      <c r="LV15" s="77">
        <f t="shared" si="31"/>
        <v>0</v>
      </c>
      <c r="LW15" s="77">
        <f t="shared" si="31"/>
        <v>0</v>
      </c>
      <c r="LX15" s="77">
        <f t="shared" si="31"/>
        <v>0</v>
      </c>
      <c r="LY15" s="77">
        <f t="shared" si="31"/>
        <v>0</v>
      </c>
      <c r="LZ15" s="77">
        <f t="shared" si="31"/>
        <v>0</v>
      </c>
      <c r="MA15" s="77">
        <f t="shared" si="31"/>
        <v>0</v>
      </c>
      <c r="MB15" s="77">
        <f t="shared" si="31"/>
        <v>0</v>
      </c>
      <c r="MC15" s="77">
        <f t="shared" si="31"/>
        <v>0</v>
      </c>
      <c r="MD15" s="77">
        <f t="shared" si="31"/>
        <v>0</v>
      </c>
      <c r="ME15" s="77">
        <f t="shared" si="31"/>
        <v>0</v>
      </c>
      <c r="MF15" s="77">
        <f t="shared" si="31"/>
        <v>0</v>
      </c>
      <c r="MG15" s="77">
        <f t="shared" si="31"/>
        <v>0</v>
      </c>
      <c r="MH15" s="77">
        <f t="shared" si="31"/>
        <v>0</v>
      </c>
      <c r="MI15" s="77">
        <f t="shared" si="31"/>
        <v>0</v>
      </c>
      <c r="MJ15" s="77">
        <f t="shared" si="31"/>
        <v>0</v>
      </c>
      <c r="MK15" s="77">
        <f t="shared" si="31"/>
        <v>0</v>
      </c>
      <c r="ML15" s="77">
        <f t="shared" si="31"/>
        <v>0</v>
      </c>
      <c r="MM15" s="77">
        <f t="shared" si="31"/>
        <v>0</v>
      </c>
      <c r="MN15" s="77">
        <f t="shared" si="31"/>
        <v>0</v>
      </c>
      <c r="MO15" s="77">
        <f t="shared" si="31"/>
        <v>0</v>
      </c>
      <c r="MP15" s="77">
        <f t="shared" si="31"/>
        <v>0</v>
      </c>
      <c r="MQ15" s="77">
        <f t="shared" si="31"/>
        <v>0</v>
      </c>
      <c r="MR15" s="77">
        <f t="shared" si="31"/>
        <v>0</v>
      </c>
      <c r="MS15" s="77">
        <f t="shared" si="31"/>
        <v>0</v>
      </c>
      <c r="MT15" s="77">
        <f t="shared" si="31"/>
        <v>0</v>
      </c>
      <c r="MU15" s="77">
        <f t="shared" si="31"/>
        <v>0</v>
      </c>
      <c r="MV15" s="77">
        <f t="shared" si="31"/>
        <v>0</v>
      </c>
      <c r="MW15" s="77">
        <f t="shared" si="31"/>
        <v>0</v>
      </c>
      <c r="MX15" s="77">
        <f t="shared" si="31"/>
        <v>0</v>
      </c>
      <c r="MY15" s="77">
        <f t="shared" si="31"/>
        <v>0</v>
      </c>
      <c r="MZ15" s="77">
        <f t="shared" si="31"/>
        <v>0</v>
      </c>
      <c r="NA15" s="77">
        <f t="shared" si="31"/>
        <v>0</v>
      </c>
      <c r="NB15" s="77">
        <f t="shared" si="31"/>
        <v>0</v>
      </c>
      <c r="NC15" s="77">
        <f t="shared" si="31"/>
        <v>0</v>
      </c>
      <c r="ND15" s="77">
        <f t="shared" si="31"/>
        <v>0</v>
      </c>
      <c r="NE15" s="77">
        <f t="shared" si="31"/>
        <v>0</v>
      </c>
      <c r="NF15" s="77">
        <f t="shared" si="31"/>
        <v>0</v>
      </c>
      <c r="NG15" s="77">
        <f t="shared" si="31"/>
        <v>0</v>
      </c>
      <c r="NH15" s="77">
        <f t="shared" si="31"/>
        <v>0</v>
      </c>
    </row>
    <row r="16" spans="1:15362" s="79" customFormat="1" ht="15.75" customHeight="1">
      <c r="A16" s="78" t="s">
        <v>5490</v>
      </c>
      <c r="B16" s="76">
        <f t="shared" ref="B16" si="32">IFERROR(B14/B15,0)</f>
        <v>1.8397435897435896</v>
      </c>
      <c r="C16" s="76">
        <f t="shared" ref="C16:BN16" si="33">IFERROR(C14/C15,0)</f>
        <v>2.2488584474885847</v>
      </c>
      <c r="D16" s="76">
        <f t="shared" si="33"/>
        <v>2.413884007029877</v>
      </c>
      <c r="E16" s="76">
        <f t="shared" si="33"/>
        <v>2.2791741472172351</v>
      </c>
      <c r="F16" s="76">
        <f t="shared" si="33"/>
        <v>2.5826086956521741</v>
      </c>
      <c r="G16" s="76">
        <f t="shared" si="33"/>
        <v>3.1</v>
      </c>
      <c r="H16" s="76">
        <f t="shared" si="33"/>
        <v>2.2785185185185184</v>
      </c>
      <c r="I16" s="76">
        <f t="shared" si="33"/>
        <v>2.3041144901610018</v>
      </c>
      <c r="J16" s="76">
        <f t="shared" si="33"/>
        <v>2.443929564411492</v>
      </c>
      <c r="K16" s="76">
        <f t="shared" si="33"/>
        <v>2.3960396039603959</v>
      </c>
      <c r="L16" s="76">
        <f t="shared" si="33"/>
        <v>2.5558583106267032</v>
      </c>
      <c r="M16" s="76">
        <f t="shared" si="33"/>
        <v>2.3394160583941606</v>
      </c>
      <c r="N16" s="76">
        <f t="shared" si="33"/>
        <v>1.9423868312757202</v>
      </c>
      <c r="O16" s="76">
        <f t="shared" si="33"/>
        <v>1.3974358974358974</v>
      </c>
      <c r="P16" s="76">
        <f t="shared" si="33"/>
        <v>2.1548672566371683</v>
      </c>
      <c r="Q16" s="76">
        <f t="shared" si="33"/>
        <v>2.6592592592592594</v>
      </c>
      <c r="R16" s="76">
        <f t="shared" si="33"/>
        <v>3.375</v>
      </c>
      <c r="S16" s="76">
        <f t="shared" si="33"/>
        <v>3.5158730158730158</v>
      </c>
      <c r="T16" s="76">
        <f t="shared" si="33"/>
        <v>1.7896174863387979</v>
      </c>
      <c r="U16" s="76">
        <f t="shared" si="33"/>
        <v>2.2298850574712645</v>
      </c>
      <c r="V16" s="76">
        <f t="shared" si="33"/>
        <v>2.0756302521008405</v>
      </c>
      <c r="W16" s="76">
        <f t="shared" si="33"/>
        <v>1.5225806451612902</v>
      </c>
      <c r="X16" s="76">
        <f t="shared" si="33"/>
        <v>3.6363636363636362</v>
      </c>
      <c r="Y16" s="76">
        <f t="shared" si="33"/>
        <v>2.4222222222222221</v>
      </c>
      <c r="Z16" s="76">
        <f t="shared" si="33"/>
        <v>2.3036144578313253</v>
      </c>
      <c r="AA16" s="76">
        <f t="shared" si="33"/>
        <v>0</v>
      </c>
      <c r="AB16" s="76">
        <f t="shared" si="33"/>
        <v>2.3186813186813189</v>
      </c>
      <c r="AC16" s="76">
        <f t="shared" si="33"/>
        <v>2.5983263598326358</v>
      </c>
      <c r="AD16" s="76">
        <f t="shared" si="33"/>
        <v>1.3333333333333333</v>
      </c>
      <c r="AE16" s="76">
        <f t="shared" si="33"/>
        <v>2.4730538922155687</v>
      </c>
      <c r="AF16" s="76">
        <f t="shared" si="33"/>
        <v>2.269090909090909</v>
      </c>
      <c r="AG16" s="76">
        <f t="shared" si="33"/>
        <v>2</v>
      </c>
      <c r="AH16" s="76">
        <f t="shared" si="33"/>
        <v>1.8235294117647058</v>
      </c>
      <c r="AI16" s="76">
        <f t="shared" si="33"/>
        <v>4.1282051282051286</v>
      </c>
      <c r="AJ16" s="76">
        <f t="shared" si="33"/>
        <v>1.7696078431372548</v>
      </c>
      <c r="AK16" s="76">
        <f t="shared" si="33"/>
        <v>1.7205882352941178</v>
      </c>
      <c r="AL16" s="76">
        <f t="shared" si="33"/>
        <v>3.2442748091603053</v>
      </c>
      <c r="AM16" s="76">
        <f t="shared" si="33"/>
        <v>3.165644171779141</v>
      </c>
      <c r="AN16" s="76">
        <f t="shared" si="33"/>
        <v>2.0887290167865706</v>
      </c>
      <c r="AO16" s="76">
        <f t="shared" si="33"/>
        <v>2.1059602649006623</v>
      </c>
      <c r="AP16" s="76">
        <f t="shared" si="33"/>
        <v>4</v>
      </c>
      <c r="AQ16" s="76">
        <f t="shared" si="33"/>
        <v>2.8938053097345131</v>
      </c>
      <c r="AR16" s="76">
        <f t="shared" si="33"/>
        <v>0</v>
      </c>
      <c r="AS16" s="76">
        <f t="shared" si="33"/>
        <v>3.6557377049180326</v>
      </c>
      <c r="AT16" s="76">
        <f t="shared" si="33"/>
        <v>2.3341176470588234</v>
      </c>
      <c r="AU16" s="76">
        <f t="shared" si="33"/>
        <v>2.1867881548974943</v>
      </c>
      <c r="AV16" s="76">
        <f t="shared" si="33"/>
        <v>2.5219780219780219</v>
      </c>
      <c r="AW16" s="76">
        <f t="shared" si="33"/>
        <v>1.7654320987654322</v>
      </c>
      <c r="AX16" s="76">
        <f t="shared" si="33"/>
        <v>3.0882352941176472</v>
      </c>
      <c r="AY16" s="76">
        <f t="shared" si="33"/>
        <v>4.1646341463414638</v>
      </c>
      <c r="AZ16" s="76">
        <f t="shared" si="33"/>
        <v>2.2400000000000002</v>
      </c>
      <c r="BA16" s="76">
        <f t="shared" si="33"/>
        <v>1.9090909090909092</v>
      </c>
      <c r="BB16" s="76">
        <f t="shared" si="33"/>
        <v>1.7708333333333333</v>
      </c>
      <c r="BC16" s="76">
        <f t="shared" si="33"/>
        <v>1.4733727810650887</v>
      </c>
      <c r="BD16" s="76">
        <f t="shared" si="33"/>
        <v>0</v>
      </c>
      <c r="BE16" s="76">
        <f t="shared" si="33"/>
        <v>4.7671232876712333</v>
      </c>
      <c r="BF16" s="76">
        <f t="shared" si="33"/>
        <v>2.7209944751381214</v>
      </c>
      <c r="BG16" s="76">
        <f t="shared" si="33"/>
        <v>2.5353075170842825</v>
      </c>
      <c r="BH16" s="76">
        <f t="shared" si="33"/>
        <v>1.8571428571428572</v>
      </c>
      <c r="BI16" s="76">
        <f t="shared" si="33"/>
        <v>4.1139240506329111</v>
      </c>
      <c r="BJ16" s="76">
        <f t="shared" si="33"/>
        <v>2.0165484633569739</v>
      </c>
      <c r="BK16" s="76">
        <f t="shared" si="33"/>
        <v>2.5157894736842104</v>
      </c>
      <c r="BL16" s="76">
        <f t="shared" si="33"/>
        <v>2.9559748427672954</v>
      </c>
      <c r="BM16" s="76">
        <f t="shared" si="33"/>
        <v>0</v>
      </c>
      <c r="BN16" s="76">
        <f t="shared" si="33"/>
        <v>1.5473684210526315</v>
      </c>
      <c r="BO16" s="76">
        <f t="shared" ref="BO16:DZ16" si="34">IFERROR(BO14/BO15,0)</f>
        <v>2.7129411764705882</v>
      </c>
      <c r="BP16" s="76">
        <f t="shared" si="34"/>
        <v>3.0557620817843865</v>
      </c>
      <c r="BQ16" s="76">
        <f t="shared" si="34"/>
        <v>2.4832826747720365</v>
      </c>
      <c r="BR16" s="76">
        <f t="shared" si="34"/>
        <v>1.798165137614679</v>
      </c>
      <c r="BS16" s="76">
        <f t="shared" si="34"/>
        <v>2.1587301587301586</v>
      </c>
      <c r="BT16" s="76">
        <f t="shared" si="34"/>
        <v>2.3959044368600684</v>
      </c>
      <c r="BU16" s="76">
        <f t="shared" si="34"/>
        <v>2.1445086705202314</v>
      </c>
      <c r="BV16" s="76">
        <f t="shared" si="34"/>
        <v>2.4677002583979326</v>
      </c>
      <c r="BW16" s="76">
        <f t="shared" si="34"/>
        <v>2.1257861635220126</v>
      </c>
      <c r="BX16" s="76">
        <f t="shared" si="34"/>
        <v>3.5192307692307692</v>
      </c>
      <c r="BY16" s="76">
        <f t="shared" si="34"/>
        <v>0</v>
      </c>
      <c r="BZ16" s="76">
        <f t="shared" si="34"/>
        <v>0</v>
      </c>
      <c r="CA16" s="76">
        <f t="shared" si="34"/>
        <v>2.2307692307692308</v>
      </c>
      <c r="CB16" s="76">
        <f t="shared" si="34"/>
        <v>1.5182926829268293</v>
      </c>
      <c r="CC16" s="76">
        <f t="shared" si="34"/>
        <v>3.2926829268292681</v>
      </c>
      <c r="CD16" s="76">
        <f t="shared" si="34"/>
        <v>1.65</v>
      </c>
      <c r="CE16" s="76">
        <f t="shared" si="34"/>
        <v>2.3414634146341462</v>
      </c>
      <c r="CF16" s="76">
        <f t="shared" si="34"/>
        <v>2.2557651991614254</v>
      </c>
      <c r="CG16" s="76">
        <f t="shared" si="34"/>
        <v>2.5</v>
      </c>
      <c r="CH16" s="76">
        <f t="shared" si="34"/>
        <v>2.2681159420289854</v>
      </c>
      <c r="CI16" s="76">
        <f t="shared" si="34"/>
        <v>2.0024509803921569</v>
      </c>
      <c r="CJ16" s="76">
        <f t="shared" si="34"/>
        <v>3.2318181818181819</v>
      </c>
      <c r="CK16" s="76">
        <f t="shared" si="34"/>
        <v>1.9504273504273504</v>
      </c>
      <c r="CL16" s="76">
        <f t="shared" si="34"/>
        <v>2.0672268907563027</v>
      </c>
      <c r="CM16" s="76">
        <f t="shared" si="34"/>
        <v>4.2511415525114158</v>
      </c>
      <c r="CN16" s="76">
        <f t="shared" si="34"/>
        <v>2.4096385542168677</v>
      </c>
      <c r="CO16" s="76">
        <f t="shared" si="34"/>
        <v>0</v>
      </c>
      <c r="CP16" s="76">
        <f t="shared" si="34"/>
        <v>2.7327188940092166</v>
      </c>
      <c r="CQ16" s="76">
        <f t="shared" si="34"/>
        <v>3.0588235294117645</v>
      </c>
      <c r="CR16" s="76">
        <f t="shared" si="34"/>
        <v>2.8177570093457942</v>
      </c>
      <c r="CS16" s="76">
        <f t="shared" si="34"/>
        <v>3.4161073825503356</v>
      </c>
      <c r="CT16" s="76">
        <f t="shared" si="34"/>
        <v>2.4848484848484849</v>
      </c>
      <c r="CU16" s="76">
        <f t="shared" si="34"/>
        <v>1.5015015015015014</v>
      </c>
      <c r="CV16" s="76">
        <f t="shared" si="34"/>
        <v>0</v>
      </c>
      <c r="CW16" s="76">
        <f t="shared" si="34"/>
        <v>3.5348837209302326</v>
      </c>
      <c r="CX16" s="76">
        <f t="shared" si="34"/>
        <v>2.6712328767123288</v>
      </c>
      <c r="CY16" s="76">
        <f t="shared" si="34"/>
        <v>4.1084745762711865</v>
      </c>
      <c r="CZ16" s="76">
        <f t="shared" si="34"/>
        <v>2.3786764705882355</v>
      </c>
      <c r="DA16" s="76">
        <f t="shared" si="34"/>
        <v>2.2186495176848875</v>
      </c>
      <c r="DB16" s="76">
        <f t="shared" si="34"/>
        <v>0</v>
      </c>
      <c r="DC16" s="76">
        <f t="shared" si="34"/>
        <v>0</v>
      </c>
      <c r="DD16" s="76">
        <f t="shared" si="34"/>
        <v>3.2989690721649483</v>
      </c>
      <c r="DE16" s="76">
        <f t="shared" si="34"/>
        <v>2.3815261044176705</v>
      </c>
      <c r="DF16" s="76">
        <f t="shared" si="34"/>
        <v>2.7713567839195981</v>
      </c>
      <c r="DG16" s="76">
        <f t="shared" si="34"/>
        <v>3.3130990415335462</v>
      </c>
      <c r="DH16" s="76">
        <f t="shared" si="34"/>
        <v>5.7238805970149258</v>
      </c>
      <c r="DI16" s="76">
        <f t="shared" si="34"/>
        <v>0</v>
      </c>
      <c r="DJ16" s="76">
        <f t="shared" si="34"/>
        <v>0</v>
      </c>
      <c r="DK16" s="76">
        <f t="shared" si="34"/>
        <v>2.6</v>
      </c>
      <c r="DL16" s="76">
        <f t="shared" si="34"/>
        <v>2.185546875</v>
      </c>
      <c r="DM16" s="76">
        <f t="shared" si="34"/>
        <v>2.0692840646651272</v>
      </c>
      <c r="DN16" s="76">
        <f t="shared" si="34"/>
        <v>2.2692307692307692</v>
      </c>
      <c r="DO16" s="76">
        <f t="shared" si="34"/>
        <v>3.9898734177215189</v>
      </c>
      <c r="DP16" s="76">
        <f t="shared" si="34"/>
        <v>2.5353982300884956</v>
      </c>
      <c r="DQ16" s="76">
        <f t="shared" si="34"/>
        <v>2.1602564102564101</v>
      </c>
      <c r="DR16" s="76">
        <f t="shared" si="34"/>
        <v>2.3024691358024691</v>
      </c>
      <c r="DS16" s="76">
        <f t="shared" si="34"/>
        <v>2.9310344827586206</v>
      </c>
      <c r="DT16" s="76">
        <f t="shared" si="34"/>
        <v>2.602836879432624</v>
      </c>
      <c r="DU16" s="76">
        <f t="shared" si="34"/>
        <v>5.85</v>
      </c>
      <c r="DV16" s="76">
        <f t="shared" si="34"/>
        <v>3.3212121212121213</v>
      </c>
      <c r="DW16" s="76">
        <f t="shared" si="34"/>
        <v>3.8294117647058825</v>
      </c>
      <c r="DX16" s="76">
        <f t="shared" si="34"/>
        <v>2.0265486725663715</v>
      </c>
      <c r="DY16" s="76">
        <f t="shared" si="34"/>
        <v>3.06872852233677</v>
      </c>
      <c r="DZ16" s="76">
        <f t="shared" si="34"/>
        <v>4.6594202898550723</v>
      </c>
      <c r="EA16" s="76">
        <f t="shared" ref="EA16:GL16" si="35">IFERROR(EA14/EA15,0)</f>
        <v>3.5259999999999998</v>
      </c>
      <c r="EB16" s="76">
        <f t="shared" si="35"/>
        <v>1.9582637729549248</v>
      </c>
      <c r="EC16" s="76">
        <f t="shared" si="35"/>
        <v>3.4933774834437088</v>
      </c>
      <c r="ED16" s="76">
        <f t="shared" si="35"/>
        <v>2.6973684210526314</v>
      </c>
      <c r="EE16" s="76">
        <f t="shared" si="35"/>
        <v>2.7346938775510203</v>
      </c>
      <c r="EF16" s="76">
        <f t="shared" si="35"/>
        <v>2.9537037037037037</v>
      </c>
      <c r="EG16" s="76">
        <f t="shared" si="35"/>
        <v>0</v>
      </c>
      <c r="EH16" s="76">
        <f t="shared" si="35"/>
        <v>0</v>
      </c>
      <c r="EI16" s="76">
        <f t="shared" si="35"/>
        <v>0</v>
      </c>
      <c r="EJ16" s="76">
        <f t="shared" si="35"/>
        <v>0</v>
      </c>
      <c r="EK16" s="76">
        <f t="shared" si="35"/>
        <v>0</v>
      </c>
      <c r="EL16" s="76">
        <f t="shared" si="35"/>
        <v>0</v>
      </c>
      <c r="EM16" s="76">
        <f t="shared" si="35"/>
        <v>0</v>
      </c>
      <c r="EN16" s="76">
        <f t="shared" si="35"/>
        <v>0</v>
      </c>
      <c r="EO16" s="76">
        <f t="shared" si="35"/>
        <v>0</v>
      </c>
      <c r="EP16" s="76">
        <f t="shared" si="35"/>
        <v>0</v>
      </c>
      <c r="EQ16" s="76">
        <f t="shared" si="35"/>
        <v>0</v>
      </c>
      <c r="ER16" s="76">
        <f t="shared" si="35"/>
        <v>0</v>
      </c>
      <c r="ES16" s="76">
        <f t="shared" si="35"/>
        <v>0</v>
      </c>
      <c r="ET16" s="76">
        <f t="shared" si="35"/>
        <v>0</v>
      </c>
      <c r="EU16" s="76">
        <f t="shared" si="35"/>
        <v>0</v>
      </c>
      <c r="EV16" s="76">
        <f t="shared" si="35"/>
        <v>0</v>
      </c>
      <c r="EW16" s="76">
        <f t="shared" si="35"/>
        <v>0</v>
      </c>
      <c r="EX16" s="76">
        <f t="shared" si="35"/>
        <v>0</v>
      </c>
      <c r="EY16" s="76">
        <f t="shared" si="35"/>
        <v>0</v>
      </c>
      <c r="EZ16" s="76">
        <f t="shared" si="35"/>
        <v>0</v>
      </c>
      <c r="FA16" s="76">
        <f t="shared" si="35"/>
        <v>0</v>
      </c>
      <c r="FB16" s="76">
        <f t="shared" si="35"/>
        <v>0</v>
      </c>
      <c r="FC16" s="76">
        <f t="shared" si="35"/>
        <v>0</v>
      </c>
      <c r="FD16" s="76">
        <f t="shared" si="35"/>
        <v>0</v>
      </c>
      <c r="FE16" s="76">
        <f t="shared" si="35"/>
        <v>0</v>
      </c>
      <c r="FF16" s="76">
        <f t="shared" si="35"/>
        <v>0</v>
      </c>
      <c r="FG16" s="76">
        <f t="shared" si="35"/>
        <v>0</v>
      </c>
      <c r="FH16" s="76">
        <f t="shared" si="35"/>
        <v>0</v>
      </c>
      <c r="FI16" s="76">
        <f t="shared" si="35"/>
        <v>0</v>
      </c>
      <c r="FJ16" s="76">
        <f t="shared" si="35"/>
        <v>0</v>
      </c>
      <c r="FK16" s="76">
        <f t="shared" si="35"/>
        <v>0</v>
      </c>
      <c r="FL16" s="76">
        <f t="shared" si="35"/>
        <v>0</v>
      </c>
      <c r="FM16" s="76">
        <f t="shared" si="35"/>
        <v>0</v>
      </c>
      <c r="FN16" s="76">
        <f t="shared" si="35"/>
        <v>0</v>
      </c>
      <c r="FO16" s="76">
        <f t="shared" si="35"/>
        <v>0</v>
      </c>
      <c r="FP16" s="76">
        <f t="shared" si="35"/>
        <v>0</v>
      </c>
      <c r="FQ16" s="76">
        <f t="shared" si="35"/>
        <v>0</v>
      </c>
      <c r="FR16" s="76">
        <f t="shared" si="35"/>
        <v>0</v>
      </c>
      <c r="FS16" s="76">
        <f t="shared" si="35"/>
        <v>0</v>
      </c>
      <c r="FT16" s="76">
        <f t="shared" si="35"/>
        <v>0</v>
      </c>
      <c r="FU16" s="76">
        <f t="shared" si="35"/>
        <v>0</v>
      </c>
      <c r="FV16" s="76">
        <f t="shared" si="35"/>
        <v>0</v>
      </c>
      <c r="FW16" s="76">
        <f t="shared" si="35"/>
        <v>0</v>
      </c>
      <c r="FX16" s="76">
        <f t="shared" si="35"/>
        <v>0</v>
      </c>
      <c r="FY16" s="76">
        <f t="shared" si="35"/>
        <v>0</v>
      </c>
      <c r="FZ16" s="76">
        <f t="shared" si="35"/>
        <v>0</v>
      </c>
      <c r="GA16" s="76">
        <f t="shared" si="35"/>
        <v>0</v>
      </c>
      <c r="GB16" s="76">
        <f t="shared" si="35"/>
        <v>0</v>
      </c>
      <c r="GC16" s="76">
        <f t="shared" si="35"/>
        <v>0</v>
      </c>
      <c r="GD16" s="76">
        <f t="shared" si="35"/>
        <v>0</v>
      </c>
      <c r="GE16" s="76">
        <f t="shared" si="35"/>
        <v>0</v>
      </c>
      <c r="GF16" s="76">
        <f t="shared" si="35"/>
        <v>0</v>
      </c>
      <c r="GG16" s="76">
        <f t="shared" si="35"/>
        <v>0</v>
      </c>
      <c r="GH16" s="76">
        <f t="shared" si="35"/>
        <v>0</v>
      </c>
      <c r="GI16" s="76">
        <f t="shared" si="35"/>
        <v>0</v>
      </c>
      <c r="GJ16" s="76">
        <f t="shared" si="35"/>
        <v>0</v>
      </c>
      <c r="GK16" s="76">
        <f t="shared" si="35"/>
        <v>0</v>
      </c>
      <c r="GL16" s="76">
        <f t="shared" si="35"/>
        <v>0</v>
      </c>
      <c r="GM16" s="76">
        <f t="shared" ref="GM16:IX16" si="36">IFERROR(GM14/GM15,0)</f>
        <v>0</v>
      </c>
      <c r="GN16" s="76">
        <f t="shared" si="36"/>
        <v>0</v>
      </c>
      <c r="GO16" s="76">
        <f t="shared" si="36"/>
        <v>0</v>
      </c>
      <c r="GP16" s="76">
        <f t="shared" si="36"/>
        <v>0</v>
      </c>
      <c r="GQ16" s="76">
        <f t="shared" si="36"/>
        <v>0</v>
      </c>
      <c r="GR16" s="76">
        <f t="shared" si="36"/>
        <v>0</v>
      </c>
      <c r="GS16" s="76">
        <f t="shared" si="36"/>
        <v>0</v>
      </c>
      <c r="GT16" s="76">
        <f t="shared" si="36"/>
        <v>0</v>
      </c>
      <c r="GU16" s="76">
        <f t="shared" si="36"/>
        <v>0</v>
      </c>
      <c r="GV16" s="76">
        <f t="shared" si="36"/>
        <v>0</v>
      </c>
      <c r="GW16" s="76">
        <f t="shared" si="36"/>
        <v>0</v>
      </c>
      <c r="GX16" s="76">
        <f t="shared" si="36"/>
        <v>0</v>
      </c>
      <c r="GY16" s="76">
        <f t="shared" si="36"/>
        <v>0</v>
      </c>
      <c r="GZ16" s="76">
        <f t="shared" si="36"/>
        <v>0</v>
      </c>
      <c r="HA16" s="76">
        <f t="shared" si="36"/>
        <v>0</v>
      </c>
      <c r="HB16" s="76">
        <f t="shared" si="36"/>
        <v>0</v>
      </c>
      <c r="HC16" s="76">
        <f t="shared" si="36"/>
        <v>0</v>
      </c>
      <c r="HD16" s="76">
        <f t="shared" si="36"/>
        <v>0</v>
      </c>
      <c r="HE16" s="76">
        <f t="shared" si="36"/>
        <v>0</v>
      </c>
      <c r="HF16" s="76">
        <f t="shared" si="36"/>
        <v>0</v>
      </c>
      <c r="HG16" s="76">
        <f t="shared" si="36"/>
        <v>0</v>
      </c>
      <c r="HH16" s="76">
        <f t="shared" si="36"/>
        <v>0</v>
      </c>
      <c r="HI16" s="76">
        <f t="shared" si="36"/>
        <v>0</v>
      </c>
      <c r="HJ16" s="76">
        <f t="shared" si="36"/>
        <v>0</v>
      </c>
      <c r="HK16" s="76">
        <f t="shared" si="36"/>
        <v>0</v>
      </c>
      <c r="HL16" s="76">
        <f t="shared" si="36"/>
        <v>0</v>
      </c>
      <c r="HM16" s="76">
        <f t="shared" si="36"/>
        <v>0</v>
      </c>
      <c r="HN16" s="76">
        <f t="shared" si="36"/>
        <v>0</v>
      </c>
      <c r="HO16" s="76">
        <f t="shared" si="36"/>
        <v>0</v>
      </c>
      <c r="HP16" s="76">
        <f t="shared" si="36"/>
        <v>0</v>
      </c>
      <c r="HQ16" s="76">
        <f t="shared" si="36"/>
        <v>0</v>
      </c>
      <c r="HR16" s="76">
        <f t="shared" si="36"/>
        <v>0</v>
      </c>
      <c r="HS16" s="76">
        <f t="shared" si="36"/>
        <v>0</v>
      </c>
      <c r="HT16" s="76">
        <f t="shared" si="36"/>
        <v>0</v>
      </c>
      <c r="HU16" s="76">
        <f t="shared" si="36"/>
        <v>0</v>
      </c>
      <c r="HV16" s="76">
        <f t="shared" si="36"/>
        <v>0</v>
      </c>
      <c r="HW16" s="76">
        <f t="shared" si="36"/>
        <v>0</v>
      </c>
      <c r="HX16" s="76">
        <f t="shared" si="36"/>
        <v>0</v>
      </c>
      <c r="HY16" s="76">
        <f t="shared" si="36"/>
        <v>0</v>
      </c>
      <c r="HZ16" s="76">
        <f t="shared" si="36"/>
        <v>0</v>
      </c>
      <c r="IA16" s="76">
        <f t="shared" si="36"/>
        <v>0</v>
      </c>
      <c r="IB16" s="76">
        <f t="shared" si="36"/>
        <v>0</v>
      </c>
      <c r="IC16" s="76">
        <f t="shared" si="36"/>
        <v>0</v>
      </c>
      <c r="ID16" s="76">
        <f t="shared" si="36"/>
        <v>0</v>
      </c>
      <c r="IE16" s="76">
        <f t="shared" si="36"/>
        <v>0</v>
      </c>
      <c r="IF16" s="76">
        <f t="shared" si="36"/>
        <v>0</v>
      </c>
      <c r="IG16" s="76">
        <f t="shared" si="36"/>
        <v>0</v>
      </c>
      <c r="IH16" s="76">
        <f t="shared" si="36"/>
        <v>0</v>
      </c>
      <c r="II16" s="76">
        <f t="shared" si="36"/>
        <v>0</v>
      </c>
      <c r="IJ16" s="76">
        <f t="shared" si="36"/>
        <v>0</v>
      </c>
      <c r="IK16" s="76">
        <f t="shared" si="36"/>
        <v>0</v>
      </c>
      <c r="IL16" s="76">
        <f t="shared" si="36"/>
        <v>0</v>
      </c>
      <c r="IM16" s="76">
        <f t="shared" si="36"/>
        <v>0</v>
      </c>
      <c r="IN16" s="76">
        <f t="shared" si="36"/>
        <v>0</v>
      </c>
      <c r="IO16" s="76">
        <f t="shared" si="36"/>
        <v>0</v>
      </c>
      <c r="IP16" s="76">
        <f t="shared" si="36"/>
        <v>0</v>
      </c>
      <c r="IQ16" s="76">
        <f t="shared" si="36"/>
        <v>0</v>
      </c>
      <c r="IR16" s="76">
        <f t="shared" si="36"/>
        <v>0</v>
      </c>
      <c r="IS16" s="76">
        <f t="shared" si="36"/>
        <v>0</v>
      </c>
      <c r="IT16" s="76">
        <f t="shared" si="36"/>
        <v>0</v>
      </c>
      <c r="IU16" s="76">
        <f t="shared" si="36"/>
        <v>0</v>
      </c>
      <c r="IV16" s="76">
        <f t="shared" si="36"/>
        <v>0</v>
      </c>
      <c r="IW16" s="76">
        <f t="shared" si="36"/>
        <v>0</v>
      </c>
      <c r="IX16" s="76">
        <f t="shared" si="36"/>
        <v>0</v>
      </c>
      <c r="IY16" s="76">
        <f t="shared" ref="IY16:LJ16" si="37">IFERROR(IY14/IY15,0)</f>
        <v>0</v>
      </c>
      <c r="IZ16" s="76">
        <f t="shared" si="37"/>
        <v>0</v>
      </c>
      <c r="JA16" s="76">
        <f t="shared" si="37"/>
        <v>0</v>
      </c>
      <c r="JB16" s="76">
        <f t="shared" si="37"/>
        <v>0</v>
      </c>
      <c r="JC16" s="76">
        <f t="shared" si="37"/>
        <v>0</v>
      </c>
      <c r="JD16" s="76">
        <f t="shared" si="37"/>
        <v>0</v>
      </c>
      <c r="JE16" s="76">
        <f t="shared" si="37"/>
        <v>0</v>
      </c>
      <c r="JF16" s="76">
        <f t="shared" si="37"/>
        <v>0</v>
      </c>
      <c r="JG16" s="76">
        <f t="shared" si="37"/>
        <v>0</v>
      </c>
      <c r="JH16" s="76">
        <f t="shared" si="37"/>
        <v>0</v>
      </c>
      <c r="JI16" s="76">
        <f t="shared" si="37"/>
        <v>0</v>
      </c>
      <c r="JJ16" s="76">
        <f t="shared" si="37"/>
        <v>0</v>
      </c>
      <c r="JK16" s="76">
        <f t="shared" si="37"/>
        <v>0</v>
      </c>
      <c r="JL16" s="76">
        <f t="shared" si="37"/>
        <v>0</v>
      </c>
      <c r="JM16" s="76">
        <f t="shared" si="37"/>
        <v>0</v>
      </c>
      <c r="JN16" s="76">
        <f t="shared" si="37"/>
        <v>0</v>
      </c>
      <c r="JO16" s="76">
        <f t="shared" si="37"/>
        <v>0</v>
      </c>
      <c r="JP16" s="76">
        <f t="shared" si="37"/>
        <v>0</v>
      </c>
      <c r="JQ16" s="76">
        <f t="shared" si="37"/>
        <v>0</v>
      </c>
      <c r="JR16" s="76">
        <f t="shared" si="37"/>
        <v>0</v>
      </c>
      <c r="JS16" s="76">
        <f t="shared" si="37"/>
        <v>0</v>
      </c>
      <c r="JT16" s="76">
        <f t="shared" si="37"/>
        <v>0</v>
      </c>
      <c r="JU16" s="76">
        <f t="shared" si="37"/>
        <v>0</v>
      </c>
      <c r="JV16" s="76">
        <f t="shared" si="37"/>
        <v>0</v>
      </c>
      <c r="JW16" s="76">
        <f t="shared" si="37"/>
        <v>0</v>
      </c>
      <c r="JX16" s="76">
        <f t="shared" si="37"/>
        <v>0</v>
      </c>
      <c r="JY16" s="76">
        <f t="shared" si="37"/>
        <v>0</v>
      </c>
      <c r="JZ16" s="76">
        <f t="shared" si="37"/>
        <v>0</v>
      </c>
      <c r="KA16" s="76">
        <f t="shared" si="37"/>
        <v>0</v>
      </c>
      <c r="KB16" s="76">
        <f t="shared" si="37"/>
        <v>0</v>
      </c>
      <c r="KC16" s="76">
        <f t="shared" si="37"/>
        <v>0</v>
      </c>
      <c r="KD16" s="76">
        <f t="shared" si="37"/>
        <v>0</v>
      </c>
      <c r="KE16" s="76">
        <f t="shared" si="37"/>
        <v>0</v>
      </c>
      <c r="KF16" s="76">
        <f t="shared" si="37"/>
        <v>0</v>
      </c>
      <c r="KG16" s="76">
        <f t="shared" si="37"/>
        <v>0</v>
      </c>
      <c r="KH16" s="76">
        <f t="shared" si="37"/>
        <v>0</v>
      </c>
      <c r="KI16" s="76">
        <f t="shared" si="37"/>
        <v>0</v>
      </c>
      <c r="KJ16" s="76">
        <f t="shared" si="37"/>
        <v>0</v>
      </c>
      <c r="KK16" s="76">
        <f t="shared" si="37"/>
        <v>0</v>
      </c>
      <c r="KL16" s="76">
        <f t="shared" si="37"/>
        <v>0</v>
      </c>
      <c r="KM16" s="76">
        <f t="shared" si="37"/>
        <v>0</v>
      </c>
      <c r="KN16" s="76">
        <f t="shared" si="37"/>
        <v>0</v>
      </c>
      <c r="KO16" s="76">
        <f t="shared" si="37"/>
        <v>0</v>
      </c>
      <c r="KP16" s="76">
        <f t="shared" si="37"/>
        <v>0</v>
      </c>
      <c r="KQ16" s="76">
        <f t="shared" si="37"/>
        <v>0</v>
      </c>
      <c r="KR16" s="76">
        <f t="shared" si="37"/>
        <v>0</v>
      </c>
      <c r="KS16" s="76">
        <f t="shared" si="37"/>
        <v>0</v>
      </c>
      <c r="KT16" s="76">
        <f t="shared" si="37"/>
        <v>0</v>
      </c>
      <c r="KU16" s="76">
        <f t="shared" si="37"/>
        <v>0</v>
      </c>
      <c r="KV16" s="76">
        <f t="shared" si="37"/>
        <v>0</v>
      </c>
      <c r="KW16" s="76">
        <f t="shared" si="37"/>
        <v>0</v>
      </c>
      <c r="KX16" s="76">
        <f t="shared" si="37"/>
        <v>0</v>
      </c>
      <c r="KY16" s="76">
        <f t="shared" si="37"/>
        <v>0</v>
      </c>
      <c r="KZ16" s="76">
        <f t="shared" si="37"/>
        <v>0</v>
      </c>
      <c r="LA16" s="76">
        <f t="shared" si="37"/>
        <v>0</v>
      </c>
      <c r="LB16" s="76">
        <f t="shared" si="37"/>
        <v>0</v>
      </c>
      <c r="LC16" s="76">
        <f t="shared" si="37"/>
        <v>0</v>
      </c>
      <c r="LD16" s="76">
        <f t="shared" si="37"/>
        <v>0</v>
      </c>
      <c r="LE16" s="76">
        <f t="shared" si="37"/>
        <v>0</v>
      </c>
      <c r="LF16" s="76">
        <f t="shared" si="37"/>
        <v>0</v>
      </c>
      <c r="LG16" s="76">
        <f t="shared" si="37"/>
        <v>0</v>
      </c>
      <c r="LH16" s="76">
        <f t="shared" si="37"/>
        <v>0</v>
      </c>
      <c r="LI16" s="76">
        <f t="shared" si="37"/>
        <v>0</v>
      </c>
      <c r="LJ16" s="76">
        <f t="shared" si="37"/>
        <v>0</v>
      </c>
      <c r="LK16" s="76">
        <f t="shared" ref="LK16:NH16" si="38">IFERROR(LK14/LK15,0)</f>
        <v>0</v>
      </c>
      <c r="LL16" s="76">
        <f t="shared" si="38"/>
        <v>0</v>
      </c>
      <c r="LM16" s="76">
        <f t="shared" si="38"/>
        <v>0</v>
      </c>
      <c r="LN16" s="76">
        <f t="shared" si="38"/>
        <v>0</v>
      </c>
      <c r="LO16" s="76">
        <f t="shared" si="38"/>
        <v>0</v>
      </c>
      <c r="LP16" s="76">
        <f t="shared" si="38"/>
        <v>0</v>
      </c>
      <c r="LQ16" s="76">
        <f t="shared" si="38"/>
        <v>0</v>
      </c>
      <c r="LR16" s="76">
        <f t="shared" si="38"/>
        <v>0</v>
      </c>
      <c r="LS16" s="76">
        <f t="shared" si="38"/>
        <v>0</v>
      </c>
      <c r="LT16" s="76">
        <f t="shared" si="38"/>
        <v>0</v>
      </c>
      <c r="LU16" s="76">
        <f t="shared" si="38"/>
        <v>0</v>
      </c>
      <c r="LV16" s="76">
        <f t="shared" si="38"/>
        <v>0</v>
      </c>
      <c r="LW16" s="76">
        <f t="shared" si="38"/>
        <v>0</v>
      </c>
      <c r="LX16" s="76">
        <f t="shared" si="38"/>
        <v>0</v>
      </c>
      <c r="LY16" s="76">
        <f t="shared" si="38"/>
        <v>0</v>
      </c>
      <c r="LZ16" s="76">
        <f t="shared" si="38"/>
        <v>0</v>
      </c>
      <c r="MA16" s="76">
        <f t="shared" si="38"/>
        <v>0</v>
      </c>
      <c r="MB16" s="76">
        <f t="shared" si="38"/>
        <v>0</v>
      </c>
      <c r="MC16" s="76">
        <f t="shared" si="38"/>
        <v>0</v>
      </c>
      <c r="MD16" s="76">
        <f t="shared" si="38"/>
        <v>0</v>
      </c>
      <c r="ME16" s="76">
        <f t="shared" si="38"/>
        <v>0</v>
      </c>
      <c r="MF16" s="76">
        <f t="shared" si="38"/>
        <v>0</v>
      </c>
      <c r="MG16" s="76">
        <f t="shared" si="38"/>
        <v>0</v>
      </c>
      <c r="MH16" s="76">
        <f t="shared" si="38"/>
        <v>0</v>
      </c>
      <c r="MI16" s="76">
        <f t="shared" si="38"/>
        <v>0</v>
      </c>
      <c r="MJ16" s="76">
        <f t="shared" si="38"/>
        <v>0</v>
      </c>
      <c r="MK16" s="76">
        <f t="shared" si="38"/>
        <v>0</v>
      </c>
      <c r="ML16" s="76">
        <f t="shared" si="38"/>
        <v>0</v>
      </c>
      <c r="MM16" s="76">
        <f t="shared" si="38"/>
        <v>0</v>
      </c>
      <c r="MN16" s="76">
        <f t="shared" si="38"/>
        <v>0</v>
      </c>
      <c r="MO16" s="76">
        <f t="shared" si="38"/>
        <v>0</v>
      </c>
      <c r="MP16" s="76">
        <f t="shared" si="38"/>
        <v>0</v>
      </c>
      <c r="MQ16" s="76">
        <f t="shared" si="38"/>
        <v>0</v>
      </c>
      <c r="MR16" s="76">
        <f t="shared" si="38"/>
        <v>0</v>
      </c>
      <c r="MS16" s="76">
        <f t="shared" si="38"/>
        <v>0</v>
      </c>
      <c r="MT16" s="76">
        <f t="shared" si="38"/>
        <v>0</v>
      </c>
      <c r="MU16" s="76">
        <f t="shared" si="38"/>
        <v>0</v>
      </c>
      <c r="MV16" s="76">
        <f t="shared" si="38"/>
        <v>0</v>
      </c>
      <c r="MW16" s="76">
        <f t="shared" si="38"/>
        <v>0</v>
      </c>
      <c r="MX16" s="76">
        <f t="shared" si="38"/>
        <v>0</v>
      </c>
      <c r="MY16" s="76">
        <f t="shared" si="38"/>
        <v>0</v>
      </c>
      <c r="MZ16" s="76">
        <f t="shared" si="38"/>
        <v>0</v>
      </c>
      <c r="NA16" s="76">
        <f t="shared" si="38"/>
        <v>0</v>
      </c>
      <c r="NB16" s="76">
        <f t="shared" si="38"/>
        <v>0</v>
      </c>
      <c r="NC16" s="76">
        <f t="shared" si="38"/>
        <v>0</v>
      </c>
      <c r="ND16" s="76">
        <f t="shared" si="38"/>
        <v>0</v>
      </c>
      <c r="NE16" s="76">
        <f t="shared" si="38"/>
        <v>0</v>
      </c>
      <c r="NF16" s="76">
        <f t="shared" si="38"/>
        <v>0</v>
      </c>
      <c r="NG16" s="76">
        <f t="shared" si="38"/>
        <v>0</v>
      </c>
      <c r="NH16" s="76">
        <f t="shared" si="38"/>
        <v>0</v>
      </c>
    </row>
    <row r="17" spans="1:372" s="79" customFormat="1" ht="15.75" customHeight="1">
      <c r="A17" s="78" t="s">
        <v>5491</v>
      </c>
      <c r="B17" s="79">
        <f>'Inbound SOS &amp; EOD'!B41</f>
        <v>3914</v>
      </c>
      <c r="C17" s="79">
        <f>'Inbound SOS &amp; EOD'!C41</f>
        <v>3134</v>
      </c>
      <c r="D17" s="79">
        <f>'Inbound SOS &amp; EOD'!D41</f>
        <v>2954</v>
      </c>
      <c r="E17" s="79">
        <f>'Inbound SOS &amp; EOD'!E41</f>
        <v>2812</v>
      </c>
      <c r="F17" s="79">
        <f>'Inbound SOS &amp; EOD'!F41</f>
        <v>2296</v>
      </c>
      <c r="G17" s="79">
        <f>'Inbound SOS &amp; EOD'!G41</f>
        <v>1712</v>
      </c>
      <c r="H17" s="79">
        <f>'Inbound SOS &amp; EOD'!H41</f>
        <v>1588</v>
      </c>
      <c r="I17" s="79">
        <f>'Inbound SOS &amp; EOD'!I41</f>
        <v>822</v>
      </c>
      <c r="J17" s="79">
        <f>'Inbound SOS &amp; EOD'!J41</f>
        <v>377</v>
      </c>
      <c r="K17" s="79">
        <f>'Inbound SOS &amp; EOD'!K41</f>
        <v>80</v>
      </c>
      <c r="L17" s="79">
        <f>'Inbound SOS &amp; EOD'!L41</f>
        <v>537</v>
      </c>
      <c r="M17" s="79">
        <f>'Inbound SOS &amp; EOD'!M41</f>
        <v>375</v>
      </c>
      <c r="N17" s="79">
        <f>'Inbound SOS &amp; EOD'!N41</f>
        <v>150</v>
      </c>
      <c r="O17" s="79">
        <f>'Inbound SOS &amp; EOD'!O41</f>
        <v>350</v>
      </c>
      <c r="P17" s="79">
        <f>'Inbound SOS &amp; EOD'!P41</f>
        <v>272</v>
      </c>
      <c r="Q17" s="79">
        <f>'Inbound SOS &amp; EOD'!Q41</f>
        <v>50</v>
      </c>
      <c r="R17" s="79">
        <f>'Inbound SOS &amp; EOD'!R41</f>
        <v>130</v>
      </c>
      <c r="S17" s="79">
        <f>'Inbound SOS &amp; EOD'!S41</f>
        <v>544</v>
      </c>
      <c r="T17" s="79">
        <f>'Inbound SOS &amp; EOD'!T41</f>
        <v>807</v>
      </c>
      <c r="U17" s="79">
        <f>'Inbound SOS &amp; EOD'!U41</f>
        <v>448</v>
      </c>
      <c r="V17" s="79">
        <f>'Inbound SOS &amp; EOD'!V41</f>
        <v>187</v>
      </c>
      <c r="W17" s="79">
        <f>'Inbound SOS &amp; EOD'!W41</f>
        <v>68</v>
      </c>
      <c r="X17" s="79">
        <f>'Inbound SOS &amp; EOD'!X41</f>
        <v>0</v>
      </c>
      <c r="Y17" s="79">
        <f>'Inbound SOS &amp; EOD'!Y41</f>
        <v>451</v>
      </c>
      <c r="Z17" s="79">
        <f>'Inbound SOS &amp; EOD'!Z41</f>
        <v>150</v>
      </c>
      <c r="AA17" s="79">
        <f>'Inbound SOS &amp; EOD'!AA41</f>
        <v>0</v>
      </c>
      <c r="AB17" s="79">
        <f>'Inbound SOS &amp; EOD'!AB41</f>
        <v>0</v>
      </c>
      <c r="AC17" s="79">
        <f>'Inbound SOS &amp; EOD'!AC41</f>
        <v>308</v>
      </c>
      <c r="AD17" s="79">
        <f>'Inbound SOS &amp; EOD'!AD41</f>
        <v>186</v>
      </c>
      <c r="AE17" s="79">
        <f>'Inbound SOS &amp; EOD'!AE41</f>
        <v>180</v>
      </c>
      <c r="AF17" s="79">
        <f>'Inbound SOS &amp; EOD'!AF41</f>
        <v>419</v>
      </c>
      <c r="AG17" s="79">
        <f>'Inbound SOS &amp; EOD'!AG41</f>
        <v>0</v>
      </c>
      <c r="AH17" s="79">
        <f>'Inbound SOS &amp; EOD'!AH41</f>
        <v>130</v>
      </c>
      <c r="AI17" s="79">
        <f>'Inbound SOS &amp; EOD'!AI41</f>
        <v>191</v>
      </c>
      <c r="AJ17" s="79">
        <f>'Inbound SOS &amp; EOD'!AJ41</f>
        <v>351</v>
      </c>
      <c r="AK17" s="79">
        <f>'Inbound SOS &amp; EOD'!AK41</f>
        <v>147</v>
      </c>
      <c r="AL17" s="79">
        <f>'Inbound SOS &amp; EOD'!AL41</f>
        <v>0</v>
      </c>
      <c r="AM17" s="79">
        <f>'Inbound SOS &amp; EOD'!AM41</f>
        <v>27</v>
      </c>
      <c r="AN17" s="79">
        <f>'Inbound SOS &amp; EOD'!AN41</f>
        <v>492</v>
      </c>
      <c r="AO17" s="79">
        <f>'Inbound SOS &amp; EOD'!AO41</f>
        <v>174</v>
      </c>
      <c r="AP17" s="79">
        <f>'Inbound SOS &amp; EOD'!AP41</f>
        <v>0</v>
      </c>
      <c r="AQ17" s="79">
        <f>'Inbound SOS &amp; EOD'!AQ41</f>
        <v>59</v>
      </c>
      <c r="AR17" s="79">
        <f>'Inbound SOS &amp; EOD'!AR41</f>
        <v>0</v>
      </c>
      <c r="AS17" s="79">
        <f>'Inbound SOS &amp; EOD'!AS41</f>
        <v>0</v>
      </c>
      <c r="AT17" s="79">
        <f>'Inbound SOS &amp; EOD'!AT41</f>
        <v>280</v>
      </c>
      <c r="AU17" s="79">
        <f>'Inbound SOS &amp; EOD'!AU41</f>
        <v>313</v>
      </c>
      <c r="AV17" s="79">
        <f>'Inbound SOS &amp; EOD'!AV41</f>
        <v>376</v>
      </c>
      <c r="AW17" s="79">
        <f>'Inbound SOS &amp; EOD'!AW41</f>
        <v>271</v>
      </c>
      <c r="AX17" s="79">
        <f>'Inbound SOS &amp; EOD'!AX41</f>
        <v>189</v>
      </c>
      <c r="AY17" s="79">
        <f>'Inbound SOS &amp; EOD'!AY41</f>
        <v>80</v>
      </c>
      <c r="AZ17" s="79">
        <f>'Inbound SOS &amp; EOD'!AZ41</f>
        <v>0</v>
      </c>
      <c r="BA17" s="79">
        <f>'Inbound SOS &amp; EOD'!BA41</f>
        <v>200</v>
      </c>
      <c r="BB17" s="79">
        <f>'Inbound SOS &amp; EOD'!BB41</f>
        <v>359</v>
      </c>
      <c r="BC17" s="79">
        <f>'Inbound SOS &amp; EOD'!BC41</f>
        <v>263</v>
      </c>
      <c r="BD17" s="79">
        <f>'Inbound SOS &amp; EOD'!BD41</f>
        <v>676</v>
      </c>
      <c r="BE17" s="79">
        <f>'Inbound SOS &amp; EOD'!BE41</f>
        <v>676</v>
      </c>
      <c r="BF17" s="79">
        <f>'Inbound SOS &amp; EOD'!BF41</f>
        <v>650</v>
      </c>
      <c r="BG17" s="79">
        <f>'Inbound SOS &amp; EOD'!BG41</f>
        <v>578</v>
      </c>
      <c r="BH17" s="79">
        <f>'Inbound SOS &amp; EOD'!BH41</f>
        <v>386</v>
      </c>
      <c r="BI17" s="79">
        <f>'Inbound SOS &amp; EOD'!BI41</f>
        <v>0</v>
      </c>
      <c r="BJ17" s="79">
        <f>'Inbound SOS &amp; EOD'!BJ41</f>
        <v>556</v>
      </c>
      <c r="BK17" s="79">
        <f>'Inbound SOS &amp; EOD'!BK41</f>
        <v>201</v>
      </c>
      <c r="BL17" s="79">
        <f>'Inbound SOS &amp; EOD'!BL41</f>
        <v>741</v>
      </c>
      <c r="BM17" s="79">
        <f>'Inbound SOS &amp; EOD'!BM41</f>
        <v>423</v>
      </c>
      <c r="BN17" s="79">
        <f>'Inbound SOS &amp; EOD'!BN41</f>
        <v>300</v>
      </c>
      <c r="BO17" s="79">
        <f>'Inbound SOS &amp; EOD'!BO41</f>
        <v>94</v>
      </c>
      <c r="BP17" s="79">
        <f>'Inbound SOS &amp; EOD'!BP41</f>
        <v>53</v>
      </c>
      <c r="BQ17" s="79">
        <f>'Inbound SOS &amp; EOD'!BQ41</f>
        <v>322</v>
      </c>
      <c r="BR17" s="79">
        <f>'Inbound SOS &amp; EOD'!BR41</f>
        <v>123</v>
      </c>
      <c r="BS17" s="79">
        <f>'Inbound SOS &amp; EOD'!BS41</f>
        <v>686</v>
      </c>
      <c r="BT17" s="79">
        <f>'Inbound SOS &amp; EOD'!BT41</f>
        <v>371</v>
      </c>
      <c r="BU17" s="79">
        <f>'Inbound SOS &amp; EOD'!BU41</f>
        <v>0</v>
      </c>
      <c r="BV17" s="79">
        <f>'Inbound SOS &amp; EOD'!BV41</f>
        <v>150</v>
      </c>
      <c r="BW17" s="79">
        <f>'Inbound SOS &amp; EOD'!BW41</f>
        <v>255</v>
      </c>
      <c r="BX17" s="79">
        <f>'Inbound SOS &amp; EOD'!BX41</f>
        <v>0</v>
      </c>
      <c r="BY17" s="79">
        <f>'Inbound SOS &amp; EOD'!BY41</f>
        <v>0</v>
      </c>
      <c r="BZ17" s="79">
        <f>'Inbound SOS &amp; EOD'!BZ41</f>
        <v>412</v>
      </c>
      <c r="CA17" s="79">
        <f>'Inbound SOS &amp; EOD'!CA41</f>
        <v>354</v>
      </c>
      <c r="CB17" s="79">
        <f>'Inbound SOS &amp; EOD'!CB41</f>
        <v>237</v>
      </c>
      <c r="CC17" s="79" t="e">
        <f>'Inbound SOS &amp; EOD'!CC41</f>
        <v>#REF!</v>
      </c>
      <c r="CD17" s="79">
        <f>'Inbound SOS &amp; EOD'!CD41</f>
        <v>324</v>
      </c>
      <c r="CE17" s="79">
        <f>'Inbound SOS &amp; EOD'!CE41</f>
        <v>762</v>
      </c>
      <c r="CF17" s="79">
        <f>'Inbound SOS &amp; EOD'!CF41</f>
        <v>934</v>
      </c>
      <c r="CG17" s="79">
        <f>'Inbound SOS &amp; EOD'!CG41</f>
        <v>457</v>
      </c>
      <c r="CH17" s="79">
        <f>'Inbound SOS &amp; EOD'!CH41</f>
        <v>436</v>
      </c>
      <c r="CI17" s="79">
        <f>'Inbound SOS &amp; EOD'!CI41</f>
        <v>298</v>
      </c>
      <c r="CJ17" s="79">
        <f>'Inbound SOS &amp; EOD'!CJ41</f>
        <v>420</v>
      </c>
      <c r="CK17" s="79">
        <f>'Inbound SOS &amp; EOD'!CK41</f>
        <v>841</v>
      </c>
      <c r="CL17" s="79">
        <f>'Inbound SOS &amp; EOD'!CL41</f>
        <v>595</v>
      </c>
      <c r="CM17" s="79">
        <f>'Inbound SOS &amp; EOD'!CM41</f>
        <v>404</v>
      </c>
      <c r="CN17" s="79">
        <f>'Inbound SOS &amp; EOD'!CN41</f>
        <v>413</v>
      </c>
      <c r="CO17" s="79">
        <f>'Inbound SOS &amp; EOD'!CO41</f>
        <v>164</v>
      </c>
      <c r="CP17" s="79">
        <f>'Inbound SOS &amp; EOD'!CP41</f>
        <v>164</v>
      </c>
      <c r="CQ17" s="79">
        <f>'Inbound SOS &amp; EOD'!CQ41</f>
        <v>326</v>
      </c>
      <c r="CR17" s="79">
        <f>'Inbound SOS &amp; EOD'!CR41</f>
        <v>160</v>
      </c>
      <c r="CS17" s="79">
        <f>'Inbound SOS &amp; EOD'!CS41</f>
        <v>637</v>
      </c>
      <c r="CT17" s="79">
        <f>'Inbound SOS &amp; EOD'!CT41</f>
        <v>424</v>
      </c>
      <c r="CU17" s="79">
        <f>'Inbound SOS &amp; EOD'!CU41</f>
        <v>850</v>
      </c>
      <c r="CV17" s="79">
        <f>'Inbound SOS &amp; EOD'!CV41</f>
        <v>577</v>
      </c>
      <c r="CW17" s="79">
        <f>'Inbound SOS &amp; EOD'!CW41</f>
        <v>577</v>
      </c>
      <c r="CX17" s="79">
        <f>'Inbound SOS &amp; EOD'!CX41</f>
        <v>206</v>
      </c>
      <c r="CY17" s="79">
        <f>'Inbound SOS &amp; EOD'!CY41</f>
        <v>449</v>
      </c>
      <c r="CZ17" s="79">
        <f>'Inbound SOS &amp; EOD'!CZ41</f>
        <v>1441</v>
      </c>
      <c r="DA17" s="79">
        <f>'Inbound SOS &amp; EOD'!DA41</f>
        <v>1618</v>
      </c>
      <c r="DB17" s="79">
        <f>'Inbound SOS &amp; EOD'!DB41</f>
        <v>1357</v>
      </c>
      <c r="DC17" s="79">
        <f>'Inbound SOS &amp; EOD'!DC41</f>
        <v>1357</v>
      </c>
      <c r="DD17" s="79">
        <f>'Inbound SOS &amp; EOD'!DD41</f>
        <v>1357</v>
      </c>
      <c r="DE17" s="79">
        <f>'Inbound SOS &amp; EOD'!DE41</f>
        <v>1155</v>
      </c>
      <c r="DF17" s="79">
        <f>'Inbound SOS &amp; EOD'!DF41</f>
        <v>1181</v>
      </c>
      <c r="DG17" s="79">
        <f>'Inbound SOS &amp; EOD'!DG41</f>
        <v>1834</v>
      </c>
      <c r="DH17" s="79">
        <f>'Inbound SOS &amp; EOD'!DH41</f>
        <v>1708</v>
      </c>
      <c r="DI17" s="79">
        <f>'Inbound SOS &amp; EOD'!DI41</f>
        <v>1581</v>
      </c>
      <c r="DJ17" s="79">
        <f>'Inbound SOS &amp; EOD'!DJ41</f>
        <v>1581</v>
      </c>
      <c r="DK17" s="79">
        <f>'Inbound SOS &amp; EOD'!DK41</f>
        <v>1521</v>
      </c>
      <c r="DL17" s="79">
        <f>'Inbound SOS &amp; EOD'!DL41</f>
        <v>1982</v>
      </c>
      <c r="DM17" s="79">
        <f>'Inbound SOS &amp; EOD'!DM41</f>
        <v>1701</v>
      </c>
      <c r="DN17" s="79">
        <f>'Inbound SOS &amp; EOD'!DN41</f>
        <v>1367</v>
      </c>
      <c r="DO17" s="79">
        <f>'Inbound SOS &amp; EOD'!DO41</f>
        <v>1717</v>
      </c>
      <c r="DP17" s="79">
        <f>'Inbound SOS &amp; EOD'!DP41</f>
        <v>1421</v>
      </c>
      <c r="DQ17" s="79">
        <f>'Inbound SOS &amp; EOD'!DQ41</f>
        <v>1195</v>
      </c>
      <c r="DR17" s="79">
        <f>'Inbound SOS &amp; EOD'!DR41</f>
        <v>886</v>
      </c>
      <c r="DS17" s="79">
        <f>'Inbound SOS &amp; EOD'!DS41</f>
        <v>838</v>
      </c>
      <c r="DT17" s="79">
        <f>'Inbound SOS &amp; EOD'!DT41</f>
        <v>264</v>
      </c>
      <c r="DU17" s="79">
        <f>'Inbound SOS &amp; EOD'!DU41</f>
        <v>333</v>
      </c>
      <c r="DV17" s="79">
        <f>'Inbound SOS &amp; EOD'!DV41</f>
        <v>755</v>
      </c>
      <c r="DW17" s="79">
        <f>'Inbound SOS &amp; EOD'!DW41</f>
        <v>675</v>
      </c>
      <c r="DX17" s="79">
        <f>'Inbound SOS &amp; EOD'!DX41</f>
        <v>505</v>
      </c>
      <c r="DY17" s="79">
        <f>'Inbound SOS &amp; EOD'!DY41</f>
        <v>166</v>
      </c>
      <c r="DZ17" s="79">
        <f>'Inbound SOS &amp; EOD'!DZ41</f>
        <v>0</v>
      </c>
      <c r="EA17" s="79">
        <f>'Inbound SOS &amp; EOD'!EA41</f>
        <v>916</v>
      </c>
      <c r="EB17" s="79">
        <f>'Inbound SOS &amp; EOD'!EB41</f>
        <v>1221</v>
      </c>
      <c r="EC17" s="79">
        <f>'Inbound SOS &amp; EOD'!EC41</f>
        <v>1265</v>
      </c>
      <c r="ED17" s="79">
        <f>'Inbound SOS &amp; EOD'!ED41</f>
        <v>1040</v>
      </c>
      <c r="EE17" s="79">
        <f>'Inbound SOS &amp; EOD'!EE41</f>
        <v>584</v>
      </c>
      <c r="EF17" s="79">
        <f>'Inbound SOS &amp; EOD'!EF41</f>
        <v>535</v>
      </c>
      <c r="EG17" s="79">
        <f>'Inbound SOS &amp; EOD'!EG41</f>
        <v>746</v>
      </c>
      <c r="EH17" s="79">
        <f>'Inbound SOS &amp; EOD'!EH41</f>
        <v>0</v>
      </c>
      <c r="EI17" s="79">
        <f>'Inbound SOS &amp; EOD'!EI41</f>
        <v>0</v>
      </c>
      <c r="EJ17" s="79">
        <f>'Inbound SOS &amp; EOD'!EJ41</f>
        <v>0</v>
      </c>
      <c r="EK17" s="79">
        <f>'Inbound SOS &amp; EOD'!EK41</f>
        <v>0</v>
      </c>
      <c r="EL17" s="79">
        <f>'Inbound SOS &amp; EOD'!EL41</f>
        <v>0</v>
      </c>
      <c r="EM17" s="79">
        <f>'Inbound SOS &amp; EOD'!EM41</f>
        <v>0</v>
      </c>
      <c r="EN17" s="79">
        <f>'Inbound SOS &amp; EOD'!EN41</f>
        <v>0</v>
      </c>
      <c r="EO17" s="79">
        <f>'Inbound SOS &amp; EOD'!EO41</f>
        <v>0</v>
      </c>
      <c r="EP17" s="79">
        <f>'Inbound SOS &amp; EOD'!EP41</f>
        <v>0</v>
      </c>
      <c r="EQ17" s="79">
        <f>'Inbound SOS &amp; EOD'!EQ41</f>
        <v>0</v>
      </c>
      <c r="ER17" s="79">
        <f>'Inbound SOS &amp; EOD'!ER41</f>
        <v>0</v>
      </c>
      <c r="ES17" s="79">
        <f>'Inbound SOS &amp; EOD'!ES41</f>
        <v>0</v>
      </c>
      <c r="ET17" s="79">
        <f>'Inbound SOS &amp; EOD'!ET41</f>
        <v>0</v>
      </c>
      <c r="EU17" s="79">
        <f>'Inbound SOS &amp; EOD'!EU41</f>
        <v>0</v>
      </c>
      <c r="EV17" s="79">
        <f>'Inbound SOS &amp; EOD'!EV41</f>
        <v>0</v>
      </c>
      <c r="EW17" s="79">
        <f>'Inbound SOS &amp; EOD'!EW41</f>
        <v>0</v>
      </c>
      <c r="EX17" s="79">
        <f>'Inbound SOS &amp; EOD'!EX41</f>
        <v>0</v>
      </c>
      <c r="EY17" s="79">
        <f>'Inbound SOS &amp; EOD'!EY41</f>
        <v>0</v>
      </c>
      <c r="EZ17" s="79">
        <f>'Inbound SOS &amp; EOD'!EZ41</f>
        <v>0</v>
      </c>
      <c r="FA17" s="79">
        <f>'Inbound SOS &amp; EOD'!FA41</f>
        <v>0</v>
      </c>
      <c r="FB17" s="79">
        <f>'Inbound SOS &amp; EOD'!FB41</f>
        <v>0</v>
      </c>
      <c r="FC17" s="79">
        <f>'Inbound SOS &amp; EOD'!FC41</f>
        <v>0</v>
      </c>
      <c r="FD17" s="79">
        <f>'Inbound SOS &amp; EOD'!FD41</f>
        <v>0</v>
      </c>
      <c r="FE17" s="79">
        <f>'Inbound SOS &amp; EOD'!FE41</f>
        <v>0</v>
      </c>
      <c r="FF17" s="79">
        <f>'Inbound SOS &amp; EOD'!FF41</f>
        <v>0</v>
      </c>
      <c r="FG17" s="79">
        <f>'Inbound SOS &amp; EOD'!FG41</f>
        <v>0</v>
      </c>
      <c r="FH17" s="79">
        <f>'Inbound SOS &amp; EOD'!FH41</f>
        <v>0</v>
      </c>
      <c r="FI17" s="79">
        <f>'Inbound SOS &amp; EOD'!FI41</f>
        <v>0</v>
      </c>
      <c r="FJ17" s="79">
        <f>'Inbound SOS &amp; EOD'!FJ41</f>
        <v>0</v>
      </c>
      <c r="FK17" s="79">
        <f>'Inbound SOS &amp; EOD'!FK41</f>
        <v>0</v>
      </c>
      <c r="FL17" s="79">
        <f>'Inbound SOS &amp; EOD'!FL41</f>
        <v>0</v>
      </c>
      <c r="FM17" s="79">
        <f>'Inbound SOS &amp; EOD'!FM41</f>
        <v>0</v>
      </c>
      <c r="FN17" s="79">
        <f>'Inbound SOS &amp; EOD'!FN41</f>
        <v>0</v>
      </c>
      <c r="FO17" s="79">
        <f>'Inbound SOS &amp; EOD'!FO41</f>
        <v>0</v>
      </c>
      <c r="FP17" s="79">
        <f>'Inbound SOS &amp; EOD'!FP41</f>
        <v>0</v>
      </c>
      <c r="FQ17" s="79">
        <f>'Inbound SOS &amp; EOD'!FQ41</f>
        <v>0</v>
      </c>
      <c r="FR17" s="79">
        <f>'Inbound SOS &amp; EOD'!FR41</f>
        <v>0</v>
      </c>
      <c r="FS17" s="79">
        <f>'Inbound SOS &amp; EOD'!FS41</f>
        <v>0</v>
      </c>
      <c r="FT17" s="79">
        <f>'Inbound SOS &amp; EOD'!FT41</f>
        <v>0</v>
      </c>
      <c r="FU17" s="79">
        <f>'Inbound SOS &amp; EOD'!FU41</f>
        <v>0</v>
      </c>
      <c r="FV17" s="79">
        <f>'Inbound SOS &amp; EOD'!FV41</f>
        <v>0</v>
      </c>
      <c r="FW17" s="79">
        <f>'Inbound SOS &amp; EOD'!FW41</f>
        <v>0</v>
      </c>
      <c r="FX17" s="79">
        <f>'Inbound SOS &amp; EOD'!FX41</f>
        <v>0</v>
      </c>
      <c r="FY17" s="79">
        <f>'Inbound SOS &amp; EOD'!FY41</f>
        <v>0</v>
      </c>
      <c r="FZ17" s="79">
        <f>'Inbound SOS &amp; EOD'!FZ41</f>
        <v>0</v>
      </c>
      <c r="GA17" s="79">
        <f>'Inbound SOS &amp; EOD'!GA41</f>
        <v>0</v>
      </c>
      <c r="GB17" s="79">
        <f>'Inbound SOS &amp; EOD'!GB41</f>
        <v>0</v>
      </c>
      <c r="GC17" s="79">
        <f>'Inbound SOS &amp; EOD'!GC41</f>
        <v>0</v>
      </c>
      <c r="GD17" s="79">
        <f>'Inbound SOS &amp; EOD'!GD41</f>
        <v>0</v>
      </c>
      <c r="GE17" s="79">
        <f>'Inbound SOS &amp; EOD'!GE41</f>
        <v>0</v>
      </c>
      <c r="GF17" s="79">
        <f>'Inbound SOS &amp; EOD'!GF41</f>
        <v>0</v>
      </c>
      <c r="GG17" s="79">
        <f>'Inbound SOS &amp; EOD'!GG41</f>
        <v>0</v>
      </c>
      <c r="GH17" s="79">
        <f>'Inbound SOS &amp; EOD'!GH41</f>
        <v>0</v>
      </c>
      <c r="GI17" s="79">
        <f>'Inbound SOS &amp; EOD'!GI41</f>
        <v>0</v>
      </c>
      <c r="GJ17" s="79">
        <f>'Inbound SOS &amp; EOD'!GJ41</f>
        <v>0</v>
      </c>
      <c r="GK17" s="79">
        <f>'Inbound SOS &amp; EOD'!GK41</f>
        <v>0</v>
      </c>
      <c r="GL17" s="79">
        <f>'Inbound SOS &amp; EOD'!GL41</f>
        <v>0</v>
      </c>
      <c r="GM17" s="79">
        <f>'Inbound SOS &amp; EOD'!GM41</f>
        <v>0</v>
      </c>
      <c r="GN17" s="79">
        <f>'Inbound SOS &amp; EOD'!GN41</f>
        <v>0</v>
      </c>
      <c r="GO17" s="79">
        <f>'Inbound SOS &amp; EOD'!GO41</f>
        <v>0</v>
      </c>
      <c r="GP17" s="79">
        <f>'Inbound SOS &amp; EOD'!GP41</f>
        <v>0</v>
      </c>
      <c r="GQ17" s="79">
        <f>'Inbound SOS &amp; EOD'!GQ41</f>
        <v>0</v>
      </c>
      <c r="GR17" s="79">
        <f>'Inbound SOS &amp; EOD'!GR41</f>
        <v>0</v>
      </c>
      <c r="GS17" s="79">
        <f>'Inbound SOS &amp; EOD'!GS41</f>
        <v>0</v>
      </c>
      <c r="GT17" s="79">
        <f>'Inbound SOS &amp; EOD'!GT41</f>
        <v>0</v>
      </c>
      <c r="GU17" s="79">
        <f>'Inbound SOS &amp; EOD'!GU41</f>
        <v>0</v>
      </c>
      <c r="GV17" s="79">
        <f>'Inbound SOS &amp; EOD'!GV41</f>
        <v>0</v>
      </c>
      <c r="GW17" s="79">
        <f>'Inbound SOS &amp; EOD'!GW41</f>
        <v>0</v>
      </c>
      <c r="GX17" s="79">
        <f>'Inbound SOS &amp; EOD'!GX41</f>
        <v>0</v>
      </c>
      <c r="GY17" s="79">
        <f>'Inbound SOS &amp; EOD'!GY41</f>
        <v>0</v>
      </c>
      <c r="GZ17" s="79">
        <f>'Inbound SOS &amp; EOD'!GZ41</f>
        <v>0</v>
      </c>
      <c r="HA17" s="79">
        <f>'Inbound SOS &amp; EOD'!HA41</f>
        <v>0</v>
      </c>
      <c r="HB17" s="79">
        <f>'Inbound SOS &amp; EOD'!HB41</f>
        <v>0</v>
      </c>
      <c r="HC17" s="79">
        <f>'Inbound SOS &amp; EOD'!HC41</f>
        <v>0</v>
      </c>
      <c r="HD17" s="79">
        <f>'Inbound SOS &amp; EOD'!HD41</f>
        <v>0</v>
      </c>
      <c r="HE17" s="79">
        <f>'Inbound SOS &amp; EOD'!HE41</f>
        <v>0</v>
      </c>
      <c r="HF17" s="79">
        <f>'Inbound SOS &amp; EOD'!HF41</f>
        <v>0</v>
      </c>
      <c r="HG17" s="79">
        <f>'Inbound SOS &amp; EOD'!HG41</f>
        <v>0</v>
      </c>
      <c r="HH17" s="79">
        <f>'Inbound SOS &amp; EOD'!HH41</f>
        <v>0</v>
      </c>
      <c r="HI17" s="79">
        <f>'Inbound SOS &amp; EOD'!HI41</f>
        <v>0</v>
      </c>
      <c r="HJ17" s="79">
        <f>'Inbound SOS &amp; EOD'!HJ41</f>
        <v>0</v>
      </c>
      <c r="HK17" s="79">
        <f>'Inbound SOS &amp; EOD'!HK41</f>
        <v>0</v>
      </c>
      <c r="HL17" s="79">
        <f>'Inbound SOS &amp; EOD'!HL41</f>
        <v>0</v>
      </c>
      <c r="HM17" s="79">
        <f>'Inbound SOS &amp; EOD'!HM41</f>
        <v>0</v>
      </c>
      <c r="HN17" s="79">
        <f>'Inbound SOS &amp; EOD'!HN41</f>
        <v>0</v>
      </c>
      <c r="HO17" s="79">
        <f>'Inbound SOS &amp; EOD'!HO41</f>
        <v>0</v>
      </c>
      <c r="HP17" s="79">
        <f>'Inbound SOS &amp; EOD'!HP41</f>
        <v>0</v>
      </c>
      <c r="HQ17" s="79">
        <f>'Inbound SOS &amp; EOD'!HQ41</f>
        <v>0</v>
      </c>
      <c r="HR17" s="79">
        <f>'Inbound SOS &amp; EOD'!HR41</f>
        <v>0</v>
      </c>
      <c r="HS17" s="79">
        <f>'Inbound SOS &amp; EOD'!HS41</f>
        <v>0</v>
      </c>
      <c r="HT17" s="79">
        <f>'Inbound SOS &amp; EOD'!HT41</f>
        <v>0</v>
      </c>
      <c r="HU17" s="79">
        <f>'Inbound SOS &amp; EOD'!HU41</f>
        <v>0</v>
      </c>
      <c r="HV17" s="79">
        <f>'Inbound SOS &amp; EOD'!HV41</f>
        <v>0</v>
      </c>
      <c r="HW17" s="79">
        <f>'Inbound SOS &amp; EOD'!HW41</f>
        <v>0</v>
      </c>
      <c r="HX17" s="79">
        <f>'Inbound SOS &amp; EOD'!HX41</f>
        <v>0</v>
      </c>
      <c r="HY17" s="79">
        <f>'Inbound SOS &amp; EOD'!HY41</f>
        <v>0</v>
      </c>
      <c r="HZ17" s="79">
        <f>'Inbound SOS &amp; EOD'!HZ41</f>
        <v>0</v>
      </c>
      <c r="IA17" s="79">
        <f>'Inbound SOS &amp; EOD'!IA41</f>
        <v>0</v>
      </c>
      <c r="IB17" s="79">
        <f>'Inbound SOS &amp; EOD'!IB41</f>
        <v>0</v>
      </c>
      <c r="IC17" s="79">
        <f>'Inbound SOS &amp; EOD'!IC41</f>
        <v>0</v>
      </c>
      <c r="ID17" s="79">
        <f>'Inbound SOS &amp; EOD'!ID41</f>
        <v>0</v>
      </c>
      <c r="IE17" s="79">
        <f>'Inbound SOS &amp; EOD'!IE41</f>
        <v>0</v>
      </c>
      <c r="IF17" s="79">
        <f>'Inbound SOS &amp; EOD'!IF41</f>
        <v>0</v>
      </c>
      <c r="IG17" s="79">
        <f>'Inbound SOS &amp; EOD'!IG41</f>
        <v>0</v>
      </c>
      <c r="IH17" s="79">
        <f>'Inbound SOS &amp; EOD'!IH41</f>
        <v>0</v>
      </c>
      <c r="II17" s="79">
        <f>'Inbound SOS &amp; EOD'!II41</f>
        <v>0</v>
      </c>
      <c r="IJ17" s="79">
        <f>'Inbound SOS &amp; EOD'!IJ41</f>
        <v>0</v>
      </c>
      <c r="IK17" s="79">
        <f>'Inbound SOS &amp; EOD'!IK41</f>
        <v>0</v>
      </c>
      <c r="IL17" s="79">
        <f>'Inbound SOS &amp; EOD'!IL41</f>
        <v>0</v>
      </c>
      <c r="IM17" s="79">
        <f>'Inbound SOS &amp; EOD'!IM41</f>
        <v>0</v>
      </c>
      <c r="IN17" s="79">
        <f>'Inbound SOS &amp; EOD'!IN41</f>
        <v>0</v>
      </c>
      <c r="IO17" s="79">
        <f>'Inbound SOS &amp; EOD'!IO41</f>
        <v>0</v>
      </c>
      <c r="IP17" s="79">
        <f>'Inbound SOS &amp; EOD'!IP41</f>
        <v>0</v>
      </c>
      <c r="IQ17" s="79">
        <f>'Inbound SOS &amp; EOD'!IQ41</f>
        <v>0</v>
      </c>
      <c r="IR17" s="79">
        <f>'Inbound SOS &amp; EOD'!IR41</f>
        <v>0</v>
      </c>
      <c r="IS17" s="79">
        <f>'Inbound SOS &amp; EOD'!IS41</f>
        <v>0</v>
      </c>
      <c r="IT17" s="79">
        <f>'Inbound SOS &amp; EOD'!IT41</f>
        <v>0</v>
      </c>
      <c r="IU17" s="79">
        <f>'Inbound SOS &amp; EOD'!IU41</f>
        <v>0</v>
      </c>
      <c r="IV17" s="79">
        <f>'Inbound SOS &amp; EOD'!IV41</f>
        <v>0</v>
      </c>
      <c r="IW17" s="79">
        <f>'Inbound SOS &amp; EOD'!IW41</f>
        <v>0</v>
      </c>
      <c r="IX17" s="79">
        <f>'Inbound SOS &amp; EOD'!IX41</f>
        <v>0</v>
      </c>
      <c r="IY17" s="79">
        <f>'Inbound SOS &amp; EOD'!IY41</f>
        <v>0</v>
      </c>
      <c r="IZ17" s="79">
        <f>'Inbound SOS &amp; EOD'!IZ41</f>
        <v>0</v>
      </c>
      <c r="JA17" s="79">
        <f>'Inbound SOS &amp; EOD'!JA41</f>
        <v>0</v>
      </c>
      <c r="JB17" s="79">
        <f>'Inbound SOS &amp; EOD'!JB41</f>
        <v>0</v>
      </c>
      <c r="JC17" s="79">
        <f>'Inbound SOS &amp; EOD'!JC41</f>
        <v>0</v>
      </c>
      <c r="JD17" s="79">
        <f>'Inbound SOS &amp; EOD'!JD41</f>
        <v>0</v>
      </c>
      <c r="JE17" s="79">
        <f>'Inbound SOS &amp; EOD'!JE41</f>
        <v>0</v>
      </c>
      <c r="JF17" s="79">
        <f>'Inbound SOS &amp; EOD'!JF41</f>
        <v>0</v>
      </c>
      <c r="JG17" s="79">
        <f>'Inbound SOS &amp; EOD'!JG41</f>
        <v>0</v>
      </c>
      <c r="JH17" s="79">
        <f>'Inbound SOS &amp; EOD'!JH41</f>
        <v>0</v>
      </c>
      <c r="JI17" s="79">
        <f>'Inbound SOS &amp; EOD'!JI41</f>
        <v>0</v>
      </c>
      <c r="JJ17" s="79">
        <f>'Inbound SOS &amp; EOD'!JJ41</f>
        <v>0</v>
      </c>
      <c r="JK17" s="79">
        <f>'Inbound SOS &amp; EOD'!JK41</f>
        <v>0</v>
      </c>
      <c r="JL17" s="79">
        <f>'Inbound SOS &amp; EOD'!JL41</f>
        <v>0</v>
      </c>
      <c r="JM17" s="79">
        <f>'Inbound SOS &amp; EOD'!JM41</f>
        <v>0</v>
      </c>
      <c r="JN17" s="79">
        <f>'Inbound SOS &amp; EOD'!JN41</f>
        <v>0</v>
      </c>
      <c r="JO17" s="79">
        <f>'Inbound SOS &amp; EOD'!JO41</f>
        <v>0</v>
      </c>
      <c r="JP17" s="79">
        <f>'Inbound SOS &amp; EOD'!JP41</f>
        <v>0</v>
      </c>
      <c r="JQ17" s="79">
        <f>'Inbound SOS &amp; EOD'!JQ41</f>
        <v>0</v>
      </c>
      <c r="JR17" s="79">
        <f>'Inbound SOS &amp; EOD'!JR41</f>
        <v>0</v>
      </c>
      <c r="JS17" s="79">
        <f>'Inbound SOS &amp; EOD'!JS41</f>
        <v>0</v>
      </c>
      <c r="JT17" s="79">
        <f>'Inbound SOS &amp; EOD'!JT41</f>
        <v>0</v>
      </c>
      <c r="JU17" s="79">
        <f>'Inbound SOS &amp; EOD'!JU41</f>
        <v>0</v>
      </c>
      <c r="JV17" s="79">
        <f>'Inbound SOS &amp; EOD'!JV41</f>
        <v>0</v>
      </c>
      <c r="JW17" s="79">
        <f>'Inbound SOS &amp; EOD'!JW41</f>
        <v>0</v>
      </c>
      <c r="JX17" s="79">
        <f>'Inbound SOS &amp; EOD'!JX41</f>
        <v>0</v>
      </c>
      <c r="JY17" s="79">
        <f>'Inbound SOS &amp; EOD'!JY41</f>
        <v>0</v>
      </c>
      <c r="JZ17" s="79">
        <f>'Inbound SOS &amp; EOD'!JZ41</f>
        <v>0</v>
      </c>
      <c r="KA17" s="79">
        <f>'Inbound SOS &amp; EOD'!KA41</f>
        <v>0</v>
      </c>
      <c r="KB17" s="79">
        <f>'Inbound SOS &amp; EOD'!KB41</f>
        <v>0</v>
      </c>
      <c r="KC17" s="79">
        <f>'Inbound SOS &amp; EOD'!KC41</f>
        <v>0</v>
      </c>
      <c r="KD17" s="79">
        <f>'Inbound SOS &amp; EOD'!KD41</f>
        <v>0</v>
      </c>
      <c r="KE17" s="79">
        <f>'Inbound SOS &amp; EOD'!KE41</f>
        <v>0</v>
      </c>
      <c r="KF17" s="79">
        <f>'Inbound SOS &amp; EOD'!KF41</f>
        <v>0</v>
      </c>
      <c r="KG17" s="79">
        <f>'Inbound SOS &amp; EOD'!KG41</f>
        <v>0</v>
      </c>
      <c r="KH17" s="79">
        <f>'Inbound SOS &amp; EOD'!KH41</f>
        <v>0</v>
      </c>
      <c r="KI17" s="79">
        <f>'Inbound SOS &amp; EOD'!KI41</f>
        <v>0</v>
      </c>
      <c r="KJ17" s="79">
        <f>'Inbound SOS &amp; EOD'!KJ41</f>
        <v>0</v>
      </c>
      <c r="KK17" s="79">
        <f>'Inbound SOS &amp; EOD'!KK41</f>
        <v>0</v>
      </c>
      <c r="KL17" s="79">
        <f>'Inbound SOS &amp; EOD'!KL41</f>
        <v>0</v>
      </c>
      <c r="KM17" s="79">
        <f>'Inbound SOS &amp; EOD'!KM41</f>
        <v>0</v>
      </c>
      <c r="KN17" s="79">
        <f>'Inbound SOS &amp; EOD'!KN41</f>
        <v>0</v>
      </c>
      <c r="KO17" s="79">
        <f>'Inbound SOS &amp; EOD'!KO41</f>
        <v>0</v>
      </c>
      <c r="KP17" s="79">
        <f>'Inbound SOS &amp; EOD'!KP41</f>
        <v>0</v>
      </c>
      <c r="KQ17" s="79">
        <f>'Inbound SOS &amp; EOD'!KQ41</f>
        <v>0</v>
      </c>
      <c r="KR17" s="79">
        <f>'Inbound SOS &amp; EOD'!KR41</f>
        <v>0</v>
      </c>
      <c r="KS17" s="79">
        <f>'Inbound SOS &amp; EOD'!KS41</f>
        <v>0</v>
      </c>
      <c r="KT17" s="79">
        <f>'Inbound SOS &amp; EOD'!KT41</f>
        <v>0</v>
      </c>
      <c r="KU17" s="79">
        <f>'Inbound SOS &amp; EOD'!KU41</f>
        <v>0</v>
      </c>
      <c r="KV17" s="79">
        <f>'Inbound SOS &amp; EOD'!KV41</f>
        <v>0</v>
      </c>
      <c r="KW17" s="79">
        <f>'Inbound SOS &amp; EOD'!KW41</f>
        <v>0</v>
      </c>
      <c r="KX17" s="79">
        <f>'Inbound SOS &amp; EOD'!KX41</f>
        <v>0</v>
      </c>
      <c r="KY17" s="79">
        <f>'Inbound SOS &amp; EOD'!KY41</f>
        <v>0</v>
      </c>
      <c r="KZ17" s="79">
        <f>'Inbound SOS &amp; EOD'!KZ41</f>
        <v>0</v>
      </c>
      <c r="LA17" s="79">
        <f>'Inbound SOS &amp; EOD'!LA41</f>
        <v>0</v>
      </c>
      <c r="LB17" s="79">
        <f>'Inbound SOS &amp; EOD'!LB41</f>
        <v>0</v>
      </c>
      <c r="LC17" s="79">
        <f>'Inbound SOS &amp; EOD'!LC41</f>
        <v>0</v>
      </c>
      <c r="LD17" s="79">
        <f>'Inbound SOS &amp; EOD'!LD41</f>
        <v>0</v>
      </c>
      <c r="LE17" s="79">
        <f>'Inbound SOS &amp; EOD'!LE41</f>
        <v>0</v>
      </c>
      <c r="LF17" s="79">
        <f>'Inbound SOS &amp; EOD'!LF41</f>
        <v>0</v>
      </c>
      <c r="LG17" s="79">
        <f>'Inbound SOS &amp; EOD'!LG41</f>
        <v>0</v>
      </c>
      <c r="LH17" s="79">
        <f>'Inbound SOS &amp; EOD'!LH41</f>
        <v>0</v>
      </c>
      <c r="LI17" s="79">
        <f>'Inbound SOS &amp; EOD'!LI41</f>
        <v>0</v>
      </c>
      <c r="LJ17" s="79">
        <f>'Inbound SOS &amp; EOD'!LJ41</f>
        <v>0</v>
      </c>
      <c r="LK17" s="79">
        <f>'Inbound SOS &amp; EOD'!LK41</f>
        <v>0</v>
      </c>
      <c r="LL17" s="79">
        <f>'Inbound SOS &amp; EOD'!LL41</f>
        <v>0</v>
      </c>
      <c r="LM17" s="79">
        <f>'Inbound SOS &amp; EOD'!LM41</f>
        <v>0</v>
      </c>
      <c r="LN17" s="79">
        <f>'Inbound SOS &amp; EOD'!LN41</f>
        <v>0</v>
      </c>
      <c r="LO17" s="79">
        <f>'Inbound SOS &amp; EOD'!LO41</f>
        <v>0</v>
      </c>
      <c r="LP17" s="79">
        <f>'Inbound SOS &amp; EOD'!LP41</f>
        <v>0</v>
      </c>
      <c r="LQ17" s="79">
        <f>'Inbound SOS &amp; EOD'!LQ41</f>
        <v>0</v>
      </c>
      <c r="LR17" s="79">
        <f>'Inbound SOS &amp; EOD'!LR41</f>
        <v>0</v>
      </c>
      <c r="LS17" s="79">
        <f>'Inbound SOS &amp; EOD'!LS41</f>
        <v>0</v>
      </c>
      <c r="LT17" s="79">
        <f>'Inbound SOS &amp; EOD'!LT41</f>
        <v>0</v>
      </c>
      <c r="LU17" s="79">
        <f>'Inbound SOS &amp; EOD'!LU41</f>
        <v>0</v>
      </c>
      <c r="LV17" s="79">
        <f>'Inbound SOS &amp; EOD'!LV41</f>
        <v>0</v>
      </c>
      <c r="LW17" s="79">
        <f>'Inbound SOS &amp; EOD'!LW41</f>
        <v>0</v>
      </c>
      <c r="LX17" s="79">
        <f>'Inbound SOS &amp; EOD'!LX41</f>
        <v>0</v>
      </c>
      <c r="LY17" s="79">
        <f>'Inbound SOS &amp; EOD'!LY41</f>
        <v>0</v>
      </c>
      <c r="LZ17" s="79">
        <f>'Inbound SOS &amp; EOD'!LZ41</f>
        <v>0</v>
      </c>
      <c r="MA17" s="79">
        <f>'Inbound SOS &amp; EOD'!MA41</f>
        <v>0</v>
      </c>
      <c r="MB17" s="79">
        <f>'Inbound SOS &amp; EOD'!MB41</f>
        <v>0</v>
      </c>
      <c r="MC17" s="79">
        <f>'Inbound SOS &amp; EOD'!MC41</f>
        <v>0</v>
      </c>
      <c r="MD17" s="79">
        <f>'Inbound SOS &amp; EOD'!MD41</f>
        <v>0</v>
      </c>
      <c r="ME17" s="79">
        <f>'Inbound SOS &amp; EOD'!ME41</f>
        <v>0</v>
      </c>
      <c r="MF17" s="79">
        <f>'Inbound SOS &amp; EOD'!MF41</f>
        <v>0</v>
      </c>
      <c r="MG17" s="79">
        <f>'Inbound SOS &amp; EOD'!MG41</f>
        <v>0</v>
      </c>
      <c r="MH17" s="79">
        <f>'Inbound SOS &amp; EOD'!MH41</f>
        <v>0</v>
      </c>
      <c r="MI17" s="79">
        <f>'Inbound SOS &amp; EOD'!MI41</f>
        <v>0</v>
      </c>
      <c r="MJ17" s="79">
        <f>'Inbound SOS &amp; EOD'!MJ41</f>
        <v>0</v>
      </c>
      <c r="MK17" s="79">
        <f>'Inbound SOS &amp; EOD'!MK41</f>
        <v>0</v>
      </c>
      <c r="ML17" s="79">
        <f>'Inbound SOS &amp; EOD'!ML41</f>
        <v>0</v>
      </c>
      <c r="MM17" s="79">
        <f>'Inbound SOS &amp; EOD'!MM41</f>
        <v>0</v>
      </c>
      <c r="MN17" s="79">
        <f>'Inbound SOS &amp; EOD'!MN41</f>
        <v>0</v>
      </c>
      <c r="MO17" s="79">
        <f>'Inbound SOS &amp; EOD'!MO41</f>
        <v>0</v>
      </c>
      <c r="MP17" s="79">
        <f>'Inbound SOS &amp; EOD'!MP41</f>
        <v>0</v>
      </c>
      <c r="MQ17" s="79">
        <f>'Inbound SOS &amp; EOD'!MQ41</f>
        <v>0</v>
      </c>
      <c r="MR17" s="79">
        <f>'Inbound SOS &amp; EOD'!MR41</f>
        <v>0</v>
      </c>
      <c r="MS17" s="79">
        <f>'Inbound SOS &amp; EOD'!MS41</f>
        <v>0</v>
      </c>
      <c r="MT17" s="79">
        <f>'Inbound SOS &amp; EOD'!MT41</f>
        <v>0</v>
      </c>
      <c r="MU17" s="79">
        <f>'Inbound SOS &amp; EOD'!MU41</f>
        <v>0</v>
      </c>
      <c r="MV17" s="79">
        <f>'Inbound SOS &amp; EOD'!MV41</f>
        <v>0</v>
      </c>
      <c r="MW17" s="79">
        <f>'Inbound SOS &amp; EOD'!MW41</f>
        <v>0</v>
      </c>
      <c r="MX17" s="79">
        <f>'Inbound SOS &amp; EOD'!MX41</f>
        <v>0</v>
      </c>
      <c r="MY17" s="79">
        <f>'Inbound SOS &amp; EOD'!MY41</f>
        <v>0</v>
      </c>
      <c r="MZ17" s="79">
        <f>'Inbound SOS &amp; EOD'!MZ41</f>
        <v>0</v>
      </c>
      <c r="NA17" s="79">
        <f>'Inbound SOS &amp; EOD'!NA41</f>
        <v>0</v>
      </c>
      <c r="NB17" s="79">
        <f>'Inbound SOS &amp; EOD'!NB41</f>
        <v>0</v>
      </c>
      <c r="NC17" s="79">
        <f>'Inbound SOS &amp; EOD'!NC41</f>
        <v>0</v>
      </c>
      <c r="ND17" s="79">
        <f>'Inbound SOS &amp; EOD'!ND41</f>
        <v>0</v>
      </c>
      <c r="NE17" s="79">
        <f>'Inbound SOS &amp; EOD'!NE41</f>
        <v>0</v>
      </c>
      <c r="NF17" s="79">
        <f>'Inbound SOS &amp; EOD'!NF41</f>
        <v>0</v>
      </c>
      <c r="NG17" s="79">
        <f>'Inbound SOS &amp; EOD'!NG41</f>
        <v>0</v>
      </c>
      <c r="NH17" s="79">
        <f>'Inbound SOS &amp; EOD'!NH41</f>
        <v>0</v>
      </c>
    </row>
    <row r="18" spans="1:372" s="79" customFormat="1" ht="15.75" customHeight="1">
      <c r="A18" s="78" t="s">
        <v>5492</v>
      </c>
      <c r="B18" s="79">
        <f>'Inbound SOS &amp; EOD'!B45</f>
        <v>42</v>
      </c>
      <c r="C18" s="79">
        <f>'Inbound SOS &amp; EOD'!C45</f>
        <v>9</v>
      </c>
      <c r="D18" s="79">
        <f>'Inbound SOS &amp; EOD'!D45</f>
        <v>53</v>
      </c>
      <c r="E18" s="79">
        <f>'Inbound SOS &amp; EOD'!E45</f>
        <v>67</v>
      </c>
      <c r="F18" s="79">
        <f>'Inbound SOS &amp; EOD'!F45</f>
        <v>93</v>
      </c>
      <c r="G18" s="79">
        <f>'Inbound SOS &amp; EOD'!G45</f>
        <v>105</v>
      </c>
      <c r="H18" s="79">
        <f>'Inbound SOS &amp; EOD'!H45</f>
        <v>112</v>
      </c>
      <c r="I18" s="79">
        <f>'Inbound SOS &amp; EOD'!I45</f>
        <v>124</v>
      </c>
      <c r="J18" s="79">
        <f>'Inbound SOS &amp; EOD'!J45</f>
        <v>102</v>
      </c>
      <c r="K18" s="79">
        <f>'Inbound SOS &amp; EOD'!K45</f>
        <v>59</v>
      </c>
      <c r="L18" s="79">
        <f>'Inbound SOS &amp; EOD'!L45</f>
        <v>45</v>
      </c>
      <c r="M18" s="79">
        <f>'Inbound SOS &amp; EOD'!M45</f>
        <v>57</v>
      </c>
      <c r="N18" s="79">
        <f>'Inbound SOS &amp; EOD'!N45</f>
        <v>39</v>
      </c>
      <c r="O18" s="79">
        <f>'Inbound SOS &amp; EOD'!O45</f>
        <v>0</v>
      </c>
      <c r="P18" s="79">
        <f>'Inbound SOS &amp; EOD'!P45</f>
        <v>12</v>
      </c>
      <c r="Q18" s="79">
        <f>'Inbound SOS &amp; EOD'!Q45</f>
        <v>1</v>
      </c>
      <c r="R18" s="79">
        <f>'Inbound SOS &amp; EOD'!R45</f>
        <v>3</v>
      </c>
      <c r="S18" s="79">
        <f>'Inbound SOS &amp; EOD'!S45</f>
        <v>10</v>
      </c>
      <c r="T18" s="79">
        <f>'Inbound SOS &amp; EOD'!T45</f>
        <v>5</v>
      </c>
      <c r="U18" s="79">
        <f>'Inbound SOS &amp; EOD'!U45</f>
        <v>17</v>
      </c>
      <c r="V18" s="79">
        <f>'Inbound SOS &amp; EOD'!V45</f>
        <v>13</v>
      </c>
      <c r="W18" s="79">
        <f>'Inbound SOS &amp; EOD'!W45</f>
        <v>0</v>
      </c>
      <c r="X18" s="79">
        <f>'Inbound SOS &amp; EOD'!X45</f>
        <v>0</v>
      </c>
      <c r="Y18" s="79">
        <f>'Inbound SOS &amp; EOD'!Y45</f>
        <v>3</v>
      </c>
      <c r="Z18" s="79">
        <f>'Inbound SOS &amp; EOD'!Z45</f>
        <v>21</v>
      </c>
      <c r="AA18" s="79">
        <f>'Inbound SOS &amp; EOD'!AA45</f>
        <v>65</v>
      </c>
      <c r="AB18" s="79">
        <f>'Inbound SOS &amp; EOD'!AB45</f>
        <v>65</v>
      </c>
      <c r="AC18" s="79">
        <f>'Inbound SOS &amp; EOD'!AC45</f>
        <v>0</v>
      </c>
      <c r="AD18" s="79">
        <f>'Inbound SOS &amp; EOD'!AD45</f>
        <v>6</v>
      </c>
      <c r="AE18" s="79">
        <f>'Inbound SOS &amp; EOD'!AE45</f>
        <v>6</v>
      </c>
      <c r="AF18" s="79">
        <f>'Inbound SOS &amp; EOD'!AF45</f>
        <v>4</v>
      </c>
      <c r="AG18" s="79">
        <f>'Inbound SOS &amp; EOD'!AG45</f>
        <v>15</v>
      </c>
      <c r="AH18" s="79">
        <f>'Inbound SOS &amp; EOD'!AH45</f>
        <v>10</v>
      </c>
      <c r="AI18" s="79">
        <f>'Inbound SOS &amp; EOD'!AI45</f>
        <v>16</v>
      </c>
      <c r="AJ18" s="79">
        <f>'Inbound SOS &amp; EOD'!AJ45</f>
        <v>4</v>
      </c>
      <c r="AK18" s="79">
        <f>'Inbound SOS &amp; EOD'!AK45</f>
        <v>24</v>
      </c>
      <c r="AL18" s="79">
        <f>'Inbound SOS &amp; EOD'!AL45</f>
        <v>24</v>
      </c>
      <c r="AM18" s="79">
        <f>'Inbound SOS &amp; EOD'!AM45</f>
        <v>5</v>
      </c>
      <c r="AN18" s="79">
        <f>'Inbound SOS &amp; EOD'!AN45</f>
        <v>8</v>
      </c>
      <c r="AO18" s="79">
        <f>'Inbound SOS &amp; EOD'!AO45</f>
        <v>2</v>
      </c>
      <c r="AP18" s="79">
        <f>'Inbound SOS &amp; EOD'!AP45</f>
        <v>19</v>
      </c>
      <c r="AQ18" s="79">
        <f>'Inbound SOS &amp; EOD'!AQ45</f>
        <v>1</v>
      </c>
      <c r="AR18" s="79">
        <f>'Inbound SOS &amp; EOD'!AR45</f>
        <v>7</v>
      </c>
      <c r="AS18" s="79">
        <f>'Inbound SOS &amp; EOD'!AS45</f>
        <v>7</v>
      </c>
      <c r="AT18" s="79">
        <f>'Inbound SOS &amp; EOD'!AT45</f>
        <v>4</v>
      </c>
      <c r="AU18" s="79">
        <f>'Inbound SOS &amp; EOD'!AU45</f>
        <v>11</v>
      </c>
      <c r="AV18" s="79">
        <f>'Inbound SOS &amp; EOD'!AV45</f>
        <v>0</v>
      </c>
      <c r="AW18" s="79">
        <f>'Inbound SOS &amp; EOD'!AW45</f>
        <v>2</v>
      </c>
      <c r="AX18" s="79">
        <f>'Inbound SOS &amp; EOD'!AX45</f>
        <v>12</v>
      </c>
      <c r="AY18" s="79">
        <f>'Inbound SOS &amp; EOD'!AY45</f>
        <v>15</v>
      </c>
      <c r="AZ18" s="79">
        <f>'Inbound SOS &amp; EOD'!AZ45</f>
        <v>20</v>
      </c>
      <c r="BA18" s="79">
        <f>'Inbound SOS &amp; EOD'!BA45</f>
        <v>18</v>
      </c>
      <c r="BB18" s="79">
        <f>'Inbound SOS &amp; EOD'!BB45</f>
        <v>7</v>
      </c>
      <c r="BC18" s="79">
        <f>'Inbound SOS &amp; EOD'!BC45</f>
        <v>0</v>
      </c>
      <c r="BD18" s="79">
        <f>'Inbound SOS &amp; EOD'!BD45</f>
        <v>1</v>
      </c>
      <c r="BE18" s="79">
        <f>'Inbound SOS &amp; EOD'!BE45</f>
        <v>1</v>
      </c>
      <c r="BF18" s="79">
        <f>'Inbound SOS &amp; EOD'!BF45</f>
        <v>7</v>
      </c>
      <c r="BG18" s="79">
        <f>'Inbound SOS &amp; EOD'!BG45</f>
        <v>19</v>
      </c>
      <c r="BH18" s="79">
        <f>'Inbound SOS &amp; EOD'!BH45</f>
        <v>19</v>
      </c>
      <c r="BI18" s="79">
        <f>'Inbound SOS &amp; EOD'!BI45</f>
        <v>20</v>
      </c>
      <c r="BJ18" s="79">
        <f>'Inbound SOS &amp; EOD'!BJ45</f>
        <v>3</v>
      </c>
      <c r="BK18" s="79">
        <f>'Inbound SOS &amp; EOD'!BK45</f>
        <v>65</v>
      </c>
      <c r="BL18" s="79">
        <f>'Inbound SOS &amp; EOD'!BL45</f>
        <v>0</v>
      </c>
      <c r="BM18" s="79">
        <f>'Inbound SOS &amp; EOD'!BM45</f>
        <v>0</v>
      </c>
      <c r="BN18" s="79">
        <f>'Inbound SOS &amp; EOD'!BN45</f>
        <v>0</v>
      </c>
      <c r="BO18" s="79">
        <f>'Inbound SOS &amp; EOD'!BO45</f>
        <v>2</v>
      </c>
      <c r="BP18" s="79">
        <f>'Inbound SOS &amp; EOD'!BP45</f>
        <v>12</v>
      </c>
      <c r="BQ18" s="79">
        <f>'Inbound SOS &amp; EOD'!BQ45</f>
        <v>12</v>
      </c>
      <c r="BR18" s="79">
        <f>'Inbound SOS &amp; EOD'!BR45</f>
        <v>4</v>
      </c>
      <c r="BS18" s="79">
        <f>'Inbound SOS &amp; EOD'!BS45</f>
        <v>6</v>
      </c>
      <c r="BT18" s="79">
        <f>'Inbound SOS &amp; EOD'!BT45</f>
        <v>19</v>
      </c>
      <c r="BU18" s="79">
        <f>'Inbound SOS &amp; EOD'!BU45</f>
        <v>3</v>
      </c>
      <c r="BV18" s="79">
        <f>'Inbound SOS &amp; EOD'!BV45</f>
        <v>5</v>
      </c>
      <c r="BW18" s="79">
        <f>'Inbound SOS &amp; EOD'!BW45</f>
        <v>5</v>
      </c>
      <c r="BX18" s="79">
        <f>'Inbound SOS &amp; EOD'!BX45</f>
        <v>6</v>
      </c>
      <c r="BY18" s="79">
        <f>'Inbound SOS &amp; EOD'!BY45</f>
        <v>6</v>
      </c>
      <c r="BZ18" s="79">
        <f>'Inbound SOS &amp; EOD'!BZ45</f>
        <v>6</v>
      </c>
      <c r="CA18" s="79">
        <f>'Inbound SOS &amp; EOD'!CA45</f>
        <v>9</v>
      </c>
      <c r="CB18" s="79">
        <f>'Inbound SOS &amp; EOD'!CB45</f>
        <v>11</v>
      </c>
      <c r="CC18" s="79">
        <f>'Inbound SOS &amp; EOD'!CC45</f>
        <v>7</v>
      </c>
      <c r="CD18" s="79">
        <f>'Inbound SOS &amp; EOD'!CD45</f>
        <v>7</v>
      </c>
      <c r="CE18" s="79">
        <f>'Inbound SOS &amp; EOD'!CE45</f>
        <v>0</v>
      </c>
      <c r="CF18" s="79">
        <f>'Inbound SOS &amp; EOD'!CF45</f>
        <v>3</v>
      </c>
      <c r="CG18" s="79">
        <f>'Inbound SOS &amp; EOD'!CG45</f>
        <v>24</v>
      </c>
      <c r="CH18" s="79">
        <f>'Inbound SOS &amp; EOD'!CH45</f>
        <v>24</v>
      </c>
      <c r="CI18" s="79">
        <f>'Inbound SOS &amp; EOD'!CI45</f>
        <v>0</v>
      </c>
      <c r="CJ18" s="79">
        <f>'Inbound SOS &amp; EOD'!CJ45</f>
        <v>0</v>
      </c>
      <c r="CK18" s="79">
        <f>'Inbound SOS &amp; EOD'!CK45</f>
        <v>0</v>
      </c>
      <c r="CL18" s="79">
        <f>'Inbound SOS &amp; EOD'!CL45</f>
        <v>10</v>
      </c>
      <c r="CM18" s="79">
        <f>'Inbound SOS &amp; EOD'!CM45</f>
        <v>4</v>
      </c>
      <c r="CN18" s="79">
        <f>'Inbound SOS &amp; EOD'!CN45</f>
        <v>0</v>
      </c>
      <c r="CO18" s="79">
        <f>'Inbound SOS &amp; EOD'!CO45</f>
        <v>12</v>
      </c>
      <c r="CP18" s="79">
        <f>'Inbound SOS &amp; EOD'!CP45</f>
        <v>12</v>
      </c>
      <c r="CQ18" s="79">
        <f>'Inbound SOS &amp; EOD'!CQ45</f>
        <v>0</v>
      </c>
      <c r="CR18" s="79">
        <f>'Inbound SOS &amp; EOD'!CR45</f>
        <v>0</v>
      </c>
      <c r="CS18" s="79">
        <f>'Inbound SOS &amp; EOD'!CS45</f>
        <v>5</v>
      </c>
      <c r="CT18" s="79">
        <f>'Inbound SOS &amp; EOD'!CT45</f>
        <v>2</v>
      </c>
      <c r="CU18" s="79">
        <f>'Inbound SOS &amp; EOD'!CU45</f>
        <v>7</v>
      </c>
      <c r="CV18" s="79">
        <f>'Inbound SOS &amp; EOD'!CV45</f>
        <v>0</v>
      </c>
      <c r="CW18" s="79">
        <f>'Inbound SOS &amp; EOD'!CW45</f>
        <v>0</v>
      </c>
      <c r="CX18" s="79">
        <f>'Inbound SOS &amp; EOD'!CX45</f>
        <v>2</v>
      </c>
      <c r="CY18" s="79">
        <f>'Inbound SOS &amp; EOD'!CY45</f>
        <v>7</v>
      </c>
      <c r="CZ18" s="79">
        <f>'Inbound SOS &amp; EOD'!CZ45</f>
        <v>12</v>
      </c>
      <c r="DA18" s="79">
        <f>'Inbound SOS &amp; EOD'!DA45</f>
        <v>0</v>
      </c>
      <c r="DB18" s="79">
        <f>'Inbound SOS &amp; EOD'!DB45</f>
        <v>13</v>
      </c>
      <c r="DC18" s="79">
        <f>'Inbound SOS &amp; EOD'!DC45</f>
        <v>13</v>
      </c>
      <c r="DD18" s="79">
        <f>'Inbound SOS &amp; EOD'!DD45</f>
        <v>13</v>
      </c>
      <c r="DE18" s="79">
        <f>'Inbound SOS &amp; EOD'!DE45</f>
        <v>4</v>
      </c>
      <c r="DF18" s="79">
        <f>'Inbound SOS &amp; EOD'!DF45</f>
        <v>4</v>
      </c>
      <c r="DG18" s="79">
        <f>'Inbound SOS &amp; EOD'!DG45</f>
        <v>0</v>
      </c>
      <c r="DH18" s="79">
        <f>'Inbound SOS &amp; EOD'!DH45</f>
        <v>0</v>
      </c>
      <c r="DI18" s="79">
        <f>'Inbound SOS &amp; EOD'!DI45</f>
        <v>0</v>
      </c>
      <c r="DJ18" s="79">
        <f>'Inbound SOS &amp; EOD'!DJ45</f>
        <v>0</v>
      </c>
      <c r="DK18" s="79">
        <f>'Inbound SOS &amp; EOD'!DK45</f>
        <v>0</v>
      </c>
      <c r="DL18" s="79">
        <f>'Inbound SOS &amp; EOD'!DL45</f>
        <v>0</v>
      </c>
      <c r="DM18" s="79">
        <f>'Inbound SOS &amp; EOD'!DM45</f>
        <v>0</v>
      </c>
      <c r="DN18" s="79">
        <f>'Inbound SOS &amp; EOD'!DN45</f>
        <v>0</v>
      </c>
      <c r="DO18" s="79">
        <f>'Inbound SOS &amp; EOD'!DO45</f>
        <v>0</v>
      </c>
      <c r="DP18" s="79">
        <f>'Inbound SOS &amp; EOD'!DP45</f>
        <v>5</v>
      </c>
      <c r="DQ18" s="79">
        <f>'Inbound SOS &amp; EOD'!DQ45</f>
        <v>0</v>
      </c>
      <c r="DR18" s="79">
        <f>'Inbound SOS &amp; EOD'!DR45</f>
        <v>5</v>
      </c>
      <c r="DS18" s="79">
        <f>'Inbound SOS &amp; EOD'!DS45</f>
        <v>0</v>
      </c>
      <c r="DT18" s="79">
        <f>'Inbound SOS &amp; EOD'!DT45</f>
        <v>16</v>
      </c>
      <c r="DU18" s="79">
        <f>'Inbound SOS &amp; EOD'!DU45</f>
        <v>0</v>
      </c>
      <c r="DV18" s="79">
        <f>'Inbound SOS &amp; EOD'!DV45</f>
        <v>0</v>
      </c>
      <c r="DW18" s="79">
        <f>'Inbound SOS &amp; EOD'!DW45</f>
        <v>8</v>
      </c>
      <c r="DX18" s="79">
        <f>'Inbound SOS &amp; EOD'!DX45</f>
        <v>12</v>
      </c>
      <c r="DY18" s="79">
        <f>'Inbound SOS &amp; EOD'!DY45</f>
        <v>16</v>
      </c>
      <c r="DZ18" s="79">
        <f>'Inbound SOS &amp; EOD'!DZ45</f>
        <v>0</v>
      </c>
      <c r="EA18" s="79">
        <f>'Inbound SOS &amp; EOD'!EA45</f>
        <v>7</v>
      </c>
      <c r="EB18" s="79">
        <f>'Inbound SOS &amp; EOD'!EB45</f>
        <v>0</v>
      </c>
      <c r="EC18" s="79">
        <f>'Inbound SOS &amp; EOD'!EC45</f>
        <v>3</v>
      </c>
      <c r="ED18" s="79">
        <f>'Inbound SOS &amp; EOD'!ED45</f>
        <v>16</v>
      </c>
      <c r="EE18" s="79">
        <f>'Inbound SOS &amp; EOD'!EE45</f>
        <v>40</v>
      </c>
      <c r="EF18" s="79">
        <f>'Inbound SOS &amp; EOD'!EF45</f>
        <v>40</v>
      </c>
      <c r="EG18" s="79">
        <f>'Inbound SOS &amp; EOD'!EG45</f>
        <v>55</v>
      </c>
      <c r="EH18" s="79">
        <f>'Inbound SOS &amp; EOD'!EH45</f>
        <v>0</v>
      </c>
      <c r="EI18" s="79">
        <f>'Inbound SOS &amp; EOD'!EI45</f>
        <v>0</v>
      </c>
      <c r="EJ18" s="79">
        <f>'Inbound SOS &amp; EOD'!EJ45</f>
        <v>0</v>
      </c>
      <c r="EK18" s="79">
        <f>'Inbound SOS &amp; EOD'!EK45</f>
        <v>0</v>
      </c>
      <c r="EL18" s="79">
        <f>'Inbound SOS &amp; EOD'!EL45</f>
        <v>0</v>
      </c>
      <c r="EM18" s="79">
        <f>'Inbound SOS &amp; EOD'!EM45</f>
        <v>0</v>
      </c>
      <c r="EN18" s="79">
        <f>'Inbound SOS &amp; EOD'!EN45</f>
        <v>0</v>
      </c>
      <c r="EO18" s="79">
        <f>'Inbound SOS &amp; EOD'!EO45</f>
        <v>0</v>
      </c>
      <c r="EP18" s="79">
        <f>'Inbound SOS &amp; EOD'!EP45</f>
        <v>0</v>
      </c>
      <c r="EQ18" s="79">
        <f>'Inbound SOS &amp; EOD'!EQ45</f>
        <v>0</v>
      </c>
      <c r="ER18" s="79">
        <f>'Inbound SOS &amp; EOD'!ER45</f>
        <v>0</v>
      </c>
      <c r="ES18" s="79">
        <f>'Inbound SOS &amp; EOD'!ES45</f>
        <v>0</v>
      </c>
      <c r="ET18" s="79">
        <f>'Inbound SOS &amp; EOD'!ET45</f>
        <v>0</v>
      </c>
      <c r="EU18" s="79">
        <f>'Inbound SOS &amp; EOD'!EU45</f>
        <v>0</v>
      </c>
      <c r="EV18" s="79">
        <f>'Inbound SOS &amp; EOD'!EV45</f>
        <v>0</v>
      </c>
      <c r="EW18" s="79">
        <f>'Inbound SOS &amp; EOD'!EW45</f>
        <v>0</v>
      </c>
      <c r="EX18" s="79">
        <f>'Inbound SOS &amp; EOD'!EX45</f>
        <v>0</v>
      </c>
      <c r="EY18" s="79">
        <f>'Inbound SOS &amp; EOD'!EY45</f>
        <v>0</v>
      </c>
      <c r="EZ18" s="79">
        <f>'Inbound SOS &amp; EOD'!EZ45</f>
        <v>0</v>
      </c>
      <c r="FA18" s="79">
        <f>'Inbound SOS &amp; EOD'!FA45</f>
        <v>0</v>
      </c>
      <c r="FB18" s="79">
        <f>'Inbound SOS &amp; EOD'!FB45</f>
        <v>0</v>
      </c>
      <c r="FC18" s="79">
        <f>'Inbound SOS &amp; EOD'!FC45</f>
        <v>0</v>
      </c>
      <c r="FD18" s="79">
        <f>'Inbound SOS &amp; EOD'!FD45</f>
        <v>0</v>
      </c>
      <c r="FE18" s="79">
        <f>'Inbound SOS &amp; EOD'!FE45</f>
        <v>0</v>
      </c>
      <c r="FF18" s="79">
        <f>'Inbound SOS &amp; EOD'!FF45</f>
        <v>0</v>
      </c>
      <c r="FG18" s="79">
        <f>'Inbound SOS &amp; EOD'!FG45</f>
        <v>0</v>
      </c>
      <c r="FH18" s="79">
        <f>'Inbound SOS &amp; EOD'!FH45</f>
        <v>0</v>
      </c>
      <c r="FI18" s="79">
        <f>'Inbound SOS &amp; EOD'!FI45</f>
        <v>0</v>
      </c>
      <c r="FJ18" s="79">
        <f>'Inbound SOS &amp; EOD'!FJ45</f>
        <v>0</v>
      </c>
      <c r="FK18" s="79">
        <f>'Inbound SOS &amp; EOD'!FK45</f>
        <v>0</v>
      </c>
      <c r="FL18" s="79">
        <f>'Inbound SOS &amp; EOD'!FL45</f>
        <v>0</v>
      </c>
      <c r="FM18" s="79">
        <f>'Inbound SOS &amp; EOD'!FM45</f>
        <v>0</v>
      </c>
      <c r="FN18" s="79">
        <f>'Inbound SOS &amp; EOD'!FN45</f>
        <v>0</v>
      </c>
      <c r="FO18" s="79">
        <f>'Inbound SOS &amp; EOD'!FO45</f>
        <v>0</v>
      </c>
      <c r="FP18" s="79">
        <f>'Inbound SOS &amp; EOD'!FP45</f>
        <v>0</v>
      </c>
      <c r="FQ18" s="79">
        <f>'Inbound SOS &amp; EOD'!FQ45</f>
        <v>0</v>
      </c>
      <c r="FR18" s="79">
        <f>'Inbound SOS &amp; EOD'!FR45</f>
        <v>0</v>
      </c>
      <c r="FS18" s="79">
        <f>'Inbound SOS &amp; EOD'!FS45</f>
        <v>0</v>
      </c>
      <c r="FT18" s="79">
        <f>'Inbound SOS &amp; EOD'!FT45</f>
        <v>0</v>
      </c>
      <c r="FU18" s="79">
        <f>'Inbound SOS &amp; EOD'!FU45</f>
        <v>0</v>
      </c>
      <c r="FV18" s="79">
        <f>'Inbound SOS &amp; EOD'!FV45</f>
        <v>0</v>
      </c>
      <c r="FW18" s="79">
        <f>'Inbound SOS &amp; EOD'!FW45</f>
        <v>0</v>
      </c>
      <c r="FX18" s="79">
        <f>'Inbound SOS &amp; EOD'!FX45</f>
        <v>0</v>
      </c>
      <c r="FY18" s="79">
        <f>'Inbound SOS &amp; EOD'!FY45</f>
        <v>0</v>
      </c>
      <c r="FZ18" s="79">
        <f>'Inbound SOS &amp; EOD'!FZ45</f>
        <v>0</v>
      </c>
      <c r="GA18" s="79">
        <f>'Inbound SOS &amp; EOD'!GA45</f>
        <v>0</v>
      </c>
      <c r="GB18" s="79">
        <f>'Inbound SOS &amp; EOD'!GB45</f>
        <v>0</v>
      </c>
      <c r="GC18" s="79">
        <f>'Inbound SOS &amp; EOD'!GC45</f>
        <v>0</v>
      </c>
      <c r="GD18" s="79">
        <f>'Inbound SOS &amp; EOD'!GD45</f>
        <v>0</v>
      </c>
      <c r="GE18" s="79">
        <f>'Inbound SOS &amp; EOD'!GE45</f>
        <v>0</v>
      </c>
      <c r="GF18" s="79">
        <f>'Inbound SOS &amp; EOD'!GF45</f>
        <v>0</v>
      </c>
      <c r="GG18" s="79">
        <f>'Inbound SOS &amp; EOD'!GG45</f>
        <v>0</v>
      </c>
      <c r="GH18" s="79">
        <f>'Inbound SOS &amp; EOD'!GH45</f>
        <v>0</v>
      </c>
      <c r="GI18" s="79">
        <f>'Inbound SOS &amp; EOD'!GI45</f>
        <v>0</v>
      </c>
      <c r="GJ18" s="79">
        <f>'Inbound SOS &amp; EOD'!GJ45</f>
        <v>0</v>
      </c>
      <c r="GK18" s="79">
        <f>'Inbound SOS &amp; EOD'!GK45</f>
        <v>0</v>
      </c>
      <c r="GL18" s="79">
        <f>'Inbound SOS &amp; EOD'!GL45</f>
        <v>0</v>
      </c>
      <c r="GM18" s="79">
        <f>'Inbound SOS &amp; EOD'!GM45</f>
        <v>0</v>
      </c>
      <c r="GN18" s="79">
        <f>'Inbound SOS &amp; EOD'!GN45</f>
        <v>0</v>
      </c>
      <c r="GO18" s="79">
        <f>'Inbound SOS &amp; EOD'!GO45</f>
        <v>0</v>
      </c>
      <c r="GP18" s="79">
        <f>'Inbound SOS &amp; EOD'!GP45</f>
        <v>0</v>
      </c>
      <c r="GQ18" s="79">
        <f>'Inbound SOS &amp; EOD'!GQ45</f>
        <v>0</v>
      </c>
      <c r="GR18" s="79">
        <f>'Inbound SOS &amp; EOD'!GR45</f>
        <v>0</v>
      </c>
      <c r="GS18" s="79">
        <f>'Inbound SOS &amp; EOD'!GS45</f>
        <v>0</v>
      </c>
      <c r="GT18" s="79">
        <f>'Inbound SOS &amp; EOD'!GT45</f>
        <v>0</v>
      </c>
      <c r="GU18" s="79">
        <f>'Inbound SOS &amp; EOD'!GU45</f>
        <v>0</v>
      </c>
      <c r="GV18" s="79">
        <f>'Inbound SOS &amp; EOD'!GV45</f>
        <v>0</v>
      </c>
      <c r="GW18" s="79">
        <f>'Inbound SOS &amp; EOD'!GW45</f>
        <v>0</v>
      </c>
      <c r="GX18" s="79">
        <f>'Inbound SOS &amp; EOD'!GX45</f>
        <v>0</v>
      </c>
      <c r="GY18" s="79">
        <f>'Inbound SOS &amp; EOD'!GY45</f>
        <v>0</v>
      </c>
      <c r="GZ18" s="79">
        <f>'Inbound SOS &amp; EOD'!GZ45</f>
        <v>0</v>
      </c>
      <c r="HA18" s="79">
        <f>'Inbound SOS &amp; EOD'!HA45</f>
        <v>0</v>
      </c>
      <c r="HB18" s="79">
        <f>'Inbound SOS &amp; EOD'!HB45</f>
        <v>0</v>
      </c>
      <c r="HC18" s="79">
        <f>'Inbound SOS &amp; EOD'!HC45</f>
        <v>0</v>
      </c>
      <c r="HD18" s="79">
        <f>'Inbound SOS &amp; EOD'!HD45</f>
        <v>0</v>
      </c>
      <c r="HE18" s="79">
        <f>'Inbound SOS &amp; EOD'!HE45</f>
        <v>0</v>
      </c>
      <c r="HF18" s="79">
        <f>'Inbound SOS &amp; EOD'!HF45</f>
        <v>0</v>
      </c>
      <c r="HG18" s="79">
        <f>'Inbound SOS &amp; EOD'!HG45</f>
        <v>0</v>
      </c>
      <c r="HH18" s="79">
        <f>'Inbound SOS &amp; EOD'!HH45</f>
        <v>0</v>
      </c>
      <c r="HI18" s="79">
        <f>'Inbound SOS &amp; EOD'!HI45</f>
        <v>0</v>
      </c>
      <c r="HJ18" s="79">
        <f>'Inbound SOS &amp; EOD'!HJ45</f>
        <v>0</v>
      </c>
      <c r="HK18" s="79">
        <f>'Inbound SOS &amp; EOD'!HK45</f>
        <v>0</v>
      </c>
      <c r="HL18" s="79">
        <f>'Inbound SOS &amp; EOD'!HL45</f>
        <v>0</v>
      </c>
      <c r="HM18" s="79">
        <f>'Inbound SOS &amp; EOD'!HM45</f>
        <v>0</v>
      </c>
      <c r="HN18" s="79">
        <f>'Inbound SOS &amp; EOD'!HN45</f>
        <v>0</v>
      </c>
      <c r="HO18" s="79">
        <f>'Inbound SOS &amp; EOD'!HO45</f>
        <v>0</v>
      </c>
      <c r="HP18" s="79">
        <f>'Inbound SOS &amp; EOD'!HP45</f>
        <v>0</v>
      </c>
      <c r="HQ18" s="79">
        <f>'Inbound SOS &amp; EOD'!HQ45</f>
        <v>0</v>
      </c>
      <c r="HR18" s="79">
        <f>'Inbound SOS &amp; EOD'!HR45</f>
        <v>0</v>
      </c>
      <c r="HS18" s="79">
        <f>'Inbound SOS &amp; EOD'!HS45</f>
        <v>0</v>
      </c>
      <c r="HT18" s="79">
        <f>'Inbound SOS &amp; EOD'!HT45</f>
        <v>0</v>
      </c>
      <c r="HU18" s="79">
        <f>'Inbound SOS &amp; EOD'!HU45</f>
        <v>0</v>
      </c>
      <c r="HV18" s="79">
        <f>'Inbound SOS &amp; EOD'!HV45</f>
        <v>0</v>
      </c>
      <c r="HW18" s="79">
        <f>'Inbound SOS &amp; EOD'!HW45</f>
        <v>0</v>
      </c>
      <c r="HX18" s="79">
        <f>'Inbound SOS &amp; EOD'!HX45</f>
        <v>0</v>
      </c>
      <c r="HY18" s="79">
        <f>'Inbound SOS &amp; EOD'!HY45</f>
        <v>0</v>
      </c>
      <c r="HZ18" s="79">
        <f>'Inbound SOS &amp; EOD'!HZ45</f>
        <v>0</v>
      </c>
      <c r="IA18" s="79">
        <f>'Inbound SOS &amp; EOD'!IA45</f>
        <v>0</v>
      </c>
      <c r="IB18" s="79">
        <f>'Inbound SOS &amp; EOD'!IB45</f>
        <v>0</v>
      </c>
      <c r="IC18" s="79">
        <f>'Inbound SOS &amp; EOD'!IC45</f>
        <v>0</v>
      </c>
      <c r="ID18" s="79">
        <f>'Inbound SOS &amp; EOD'!ID45</f>
        <v>0</v>
      </c>
      <c r="IE18" s="79">
        <f>'Inbound SOS &amp; EOD'!IE45</f>
        <v>0</v>
      </c>
      <c r="IF18" s="79">
        <f>'Inbound SOS &amp; EOD'!IF45</f>
        <v>0</v>
      </c>
      <c r="IG18" s="79">
        <f>'Inbound SOS &amp; EOD'!IG45</f>
        <v>0</v>
      </c>
      <c r="IH18" s="79">
        <f>'Inbound SOS &amp; EOD'!IH45</f>
        <v>0</v>
      </c>
      <c r="II18" s="79">
        <f>'Inbound SOS &amp; EOD'!II45</f>
        <v>0</v>
      </c>
      <c r="IJ18" s="79">
        <f>'Inbound SOS &amp; EOD'!IJ45</f>
        <v>0</v>
      </c>
      <c r="IK18" s="79">
        <f>'Inbound SOS &amp; EOD'!IK45</f>
        <v>0</v>
      </c>
      <c r="IL18" s="79">
        <f>'Inbound SOS &amp; EOD'!IL45</f>
        <v>0</v>
      </c>
      <c r="IM18" s="79">
        <f>'Inbound SOS &amp; EOD'!IM45</f>
        <v>0</v>
      </c>
      <c r="IN18" s="79">
        <f>'Inbound SOS &amp; EOD'!IN45</f>
        <v>0</v>
      </c>
      <c r="IO18" s="79">
        <f>'Inbound SOS &amp; EOD'!IO45</f>
        <v>0</v>
      </c>
      <c r="IP18" s="79">
        <f>'Inbound SOS &amp; EOD'!IP45</f>
        <v>0</v>
      </c>
      <c r="IQ18" s="79">
        <f>'Inbound SOS &amp; EOD'!IQ45</f>
        <v>0</v>
      </c>
      <c r="IR18" s="79">
        <f>'Inbound SOS &amp; EOD'!IR45</f>
        <v>0</v>
      </c>
      <c r="IS18" s="79">
        <f>'Inbound SOS &amp; EOD'!IS45</f>
        <v>0</v>
      </c>
      <c r="IT18" s="79">
        <f>'Inbound SOS &amp; EOD'!IT45</f>
        <v>0</v>
      </c>
      <c r="IU18" s="79">
        <f>'Inbound SOS &amp; EOD'!IU45</f>
        <v>0</v>
      </c>
      <c r="IV18" s="79">
        <f>'Inbound SOS &amp; EOD'!IV45</f>
        <v>0</v>
      </c>
      <c r="IW18" s="79">
        <f>'Inbound SOS &amp; EOD'!IW45</f>
        <v>0</v>
      </c>
      <c r="IX18" s="79">
        <f>'Inbound SOS &amp; EOD'!IX45</f>
        <v>0</v>
      </c>
      <c r="IY18" s="79">
        <f>'Inbound SOS &amp; EOD'!IY45</f>
        <v>0</v>
      </c>
      <c r="IZ18" s="79">
        <f>'Inbound SOS &amp; EOD'!IZ45</f>
        <v>0</v>
      </c>
      <c r="JA18" s="79">
        <f>'Inbound SOS &amp; EOD'!JA45</f>
        <v>0</v>
      </c>
      <c r="JB18" s="79">
        <f>'Inbound SOS &amp; EOD'!JB45</f>
        <v>0</v>
      </c>
      <c r="JC18" s="79">
        <f>'Inbound SOS &amp; EOD'!JC45</f>
        <v>0</v>
      </c>
      <c r="JD18" s="79">
        <f>'Inbound SOS &amp; EOD'!JD45</f>
        <v>0</v>
      </c>
      <c r="JE18" s="79">
        <f>'Inbound SOS &amp; EOD'!JE45</f>
        <v>0</v>
      </c>
      <c r="JF18" s="79">
        <f>'Inbound SOS &amp; EOD'!JF45</f>
        <v>0</v>
      </c>
      <c r="JG18" s="79">
        <f>'Inbound SOS &amp; EOD'!JG45</f>
        <v>0</v>
      </c>
      <c r="JH18" s="79">
        <f>'Inbound SOS &amp; EOD'!JH45</f>
        <v>0</v>
      </c>
      <c r="JI18" s="79">
        <f>'Inbound SOS &amp; EOD'!JI45</f>
        <v>0</v>
      </c>
      <c r="JJ18" s="79">
        <f>'Inbound SOS &amp; EOD'!JJ45</f>
        <v>0</v>
      </c>
      <c r="JK18" s="79">
        <f>'Inbound SOS &amp; EOD'!JK45</f>
        <v>0</v>
      </c>
      <c r="JL18" s="79">
        <f>'Inbound SOS &amp; EOD'!JL45</f>
        <v>0</v>
      </c>
      <c r="JM18" s="79">
        <f>'Inbound SOS &amp; EOD'!JM45</f>
        <v>0</v>
      </c>
      <c r="JN18" s="79">
        <f>'Inbound SOS &amp; EOD'!JN45</f>
        <v>0</v>
      </c>
      <c r="JO18" s="79">
        <f>'Inbound SOS &amp; EOD'!JO45</f>
        <v>0</v>
      </c>
      <c r="JP18" s="79">
        <f>'Inbound SOS &amp; EOD'!JP45</f>
        <v>0</v>
      </c>
      <c r="JQ18" s="79">
        <f>'Inbound SOS &amp; EOD'!JQ45</f>
        <v>0</v>
      </c>
      <c r="JR18" s="79">
        <f>'Inbound SOS &amp; EOD'!JR45</f>
        <v>0</v>
      </c>
      <c r="JS18" s="79">
        <f>'Inbound SOS &amp; EOD'!JS45</f>
        <v>0</v>
      </c>
      <c r="JT18" s="79">
        <f>'Inbound SOS &amp; EOD'!JT45</f>
        <v>0</v>
      </c>
      <c r="JU18" s="79">
        <f>'Inbound SOS &amp; EOD'!JU45</f>
        <v>0</v>
      </c>
      <c r="JV18" s="79">
        <f>'Inbound SOS &amp; EOD'!JV45</f>
        <v>0</v>
      </c>
      <c r="JW18" s="79">
        <f>'Inbound SOS &amp; EOD'!JW45</f>
        <v>0</v>
      </c>
      <c r="JX18" s="79">
        <f>'Inbound SOS &amp; EOD'!JX45</f>
        <v>0</v>
      </c>
      <c r="JY18" s="79">
        <f>'Inbound SOS &amp; EOD'!JY45</f>
        <v>0</v>
      </c>
      <c r="JZ18" s="79">
        <f>'Inbound SOS &amp; EOD'!JZ45</f>
        <v>0</v>
      </c>
      <c r="KA18" s="79">
        <f>'Inbound SOS &amp; EOD'!KA45</f>
        <v>0</v>
      </c>
      <c r="KB18" s="79">
        <f>'Inbound SOS &amp; EOD'!KB45</f>
        <v>0</v>
      </c>
      <c r="KC18" s="79">
        <f>'Inbound SOS &amp; EOD'!KC45</f>
        <v>0</v>
      </c>
      <c r="KD18" s="79">
        <f>'Inbound SOS &amp; EOD'!KD45</f>
        <v>0</v>
      </c>
      <c r="KE18" s="79">
        <f>'Inbound SOS &amp; EOD'!KE45</f>
        <v>0</v>
      </c>
      <c r="KF18" s="79">
        <f>'Inbound SOS &amp; EOD'!KF45</f>
        <v>0</v>
      </c>
      <c r="KG18" s="79">
        <f>'Inbound SOS &amp; EOD'!KG45</f>
        <v>0</v>
      </c>
      <c r="KH18" s="79">
        <f>'Inbound SOS &amp; EOD'!KH45</f>
        <v>0</v>
      </c>
      <c r="KI18" s="79">
        <f>'Inbound SOS &amp; EOD'!KI45</f>
        <v>0</v>
      </c>
      <c r="KJ18" s="79">
        <f>'Inbound SOS &amp; EOD'!KJ45</f>
        <v>0</v>
      </c>
      <c r="KK18" s="79">
        <f>'Inbound SOS &amp; EOD'!KK45</f>
        <v>0</v>
      </c>
      <c r="KL18" s="79">
        <f>'Inbound SOS &amp; EOD'!KL45</f>
        <v>0</v>
      </c>
      <c r="KM18" s="79">
        <f>'Inbound SOS &amp; EOD'!KM45</f>
        <v>0</v>
      </c>
      <c r="KN18" s="79">
        <f>'Inbound SOS &amp; EOD'!KN45</f>
        <v>0</v>
      </c>
      <c r="KO18" s="79">
        <f>'Inbound SOS &amp; EOD'!KO45</f>
        <v>0</v>
      </c>
      <c r="KP18" s="79">
        <f>'Inbound SOS &amp; EOD'!KP45</f>
        <v>0</v>
      </c>
      <c r="KQ18" s="79">
        <f>'Inbound SOS &amp; EOD'!KQ45</f>
        <v>0</v>
      </c>
      <c r="KR18" s="79">
        <f>'Inbound SOS &amp; EOD'!KR45</f>
        <v>0</v>
      </c>
      <c r="KS18" s="79">
        <f>'Inbound SOS &amp; EOD'!KS45</f>
        <v>0</v>
      </c>
      <c r="KT18" s="79">
        <f>'Inbound SOS &amp; EOD'!KT45</f>
        <v>0</v>
      </c>
      <c r="KU18" s="79">
        <f>'Inbound SOS &amp; EOD'!KU45</f>
        <v>0</v>
      </c>
      <c r="KV18" s="79">
        <f>'Inbound SOS &amp; EOD'!KV45</f>
        <v>0</v>
      </c>
      <c r="KW18" s="79">
        <f>'Inbound SOS &amp; EOD'!KW45</f>
        <v>0</v>
      </c>
      <c r="KX18" s="79">
        <f>'Inbound SOS &amp; EOD'!KX45</f>
        <v>0</v>
      </c>
      <c r="KY18" s="79">
        <f>'Inbound SOS &amp; EOD'!KY45</f>
        <v>0</v>
      </c>
      <c r="KZ18" s="79">
        <f>'Inbound SOS &amp; EOD'!KZ45</f>
        <v>0</v>
      </c>
      <c r="LA18" s="79">
        <f>'Inbound SOS &amp; EOD'!LA45</f>
        <v>0</v>
      </c>
      <c r="LB18" s="79">
        <f>'Inbound SOS &amp; EOD'!LB45</f>
        <v>0</v>
      </c>
      <c r="LC18" s="79">
        <f>'Inbound SOS &amp; EOD'!LC45</f>
        <v>0</v>
      </c>
      <c r="LD18" s="79">
        <f>'Inbound SOS &amp; EOD'!LD45</f>
        <v>0</v>
      </c>
      <c r="LE18" s="79">
        <f>'Inbound SOS &amp; EOD'!LE45</f>
        <v>0</v>
      </c>
      <c r="LF18" s="79">
        <f>'Inbound SOS &amp; EOD'!LF45</f>
        <v>0</v>
      </c>
      <c r="LG18" s="79">
        <f>'Inbound SOS &amp; EOD'!LG45</f>
        <v>0</v>
      </c>
      <c r="LH18" s="79">
        <f>'Inbound SOS &amp; EOD'!LH45</f>
        <v>0</v>
      </c>
      <c r="LI18" s="79">
        <f>'Inbound SOS &amp; EOD'!LI45</f>
        <v>0</v>
      </c>
      <c r="LJ18" s="79">
        <f>'Inbound SOS &amp; EOD'!LJ45</f>
        <v>0</v>
      </c>
      <c r="LK18" s="79">
        <f>'Inbound SOS &amp; EOD'!LK45</f>
        <v>0</v>
      </c>
      <c r="LL18" s="79">
        <f>'Inbound SOS &amp; EOD'!LL45</f>
        <v>0</v>
      </c>
      <c r="LM18" s="79">
        <f>'Inbound SOS &amp; EOD'!LM45</f>
        <v>0</v>
      </c>
      <c r="LN18" s="79">
        <f>'Inbound SOS &amp; EOD'!LN45</f>
        <v>0</v>
      </c>
      <c r="LO18" s="79">
        <f>'Inbound SOS &amp; EOD'!LO45</f>
        <v>0</v>
      </c>
      <c r="LP18" s="79">
        <f>'Inbound SOS &amp; EOD'!LP45</f>
        <v>0</v>
      </c>
      <c r="LQ18" s="79">
        <f>'Inbound SOS &amp; EOD'!LQ45</f>
        <v>0</v>
      </c>
      <c r="LR18" s="79">
        <f>'Inbound SOS &amp; EOD'!LR45</f>
        <v>0</v>
      </c>
      <c r="LS18" s="79">
        <f>'Inbound SOS &amp; EOD'!LS45</f>
        <v>0</v>
      </c>
      <c r="LT18" s="79">
        <f>'Inbound SOS &amp; EOD'!LT45</f>
        <v>0</v>
      </c>
      <c r="LU18" s="79">
        <f>'Inbound SOS &amp; EOD'!LU45</f>
        <v>0</v>
      </c>
      <c r="LV18" s="79">
        <f>'Inbound SOS &amp; EOD'!LV45</f>
        <v>0</v>
      </c>
      <c r="LW18" s="79">
        <f>'Inbound SOS &amp; EOD'!LW45</f>
        <v>0</v>
      </c>
      <c r="LX18" s="79">
        <f>'Inbound SOS &amp; EOD'!LX45</f>
        <v>0</v>
      </c>
      <c r="LY18" s="79">
        <f>'Inbound SOS &amp; EOD'!LY45</f>
        <v>0</v>
      </c>
      <c r="LZ18" s="79">
        <f>'Inbound SOS &amp; EOD'!LZ45</f>
        <v>0</v>
      </c>
      <c r="MA18" s="79">
        <f>'Inbound SOS &amp; EOD'!MA45</f>
        <v>0</v>
      </c>
      <c r="MB18" s="79">
        <f>'Inbound SOS &amp; EOD'!MB45</f>
        <v>0</v>
      </c>
      <c r="MC18" s="79">
        <f>'Inbound SOS &amp; EOD'!MC45</f>
        <v>0</v>
      </c>
      <c r="MD18" s="79">
        <f>'Inbound SOS &amp; EOD'!MD45</f>
        <v>0</v>
      </c>
      <c r="ME18" s="79">
        <f>'Inbound SOS &amp; EOD'!ME45</f>
        <v>0</v>
      </c>
      <c r="MF18" s="79">
        <f>'Inbound SOS &amp; EOD'!MF45</f>
        <v>0</v>
      </c>
      <c r="MG18" s="79">
        <f>'Inbound SOS &amp; EOD'!MG45</f>
        <v>0</v>
      </c>
      <c r="MH18" s="79">
        <f>'Inbound SOS &amp; EOD'!MH45</f>
        <v>0</v>
      </c>
      <c r="MI18" s="79">
        <f>'Inbound SOS &amp; EOD'!MI45</f>
        <v>0</v>
      </c>
      <c r="MJ18" s="79">
        <f>'Inbound SOS &amp; EOD'!MJ45</f>
        <v>0</v>
      </c>
      <c r="MK18" s="79">
        <f>'Inbound SOS &amp; EOD'!MK45</f>
        <v>0</v>
      </c>
      <c r="ML18" s="79">
        <f>'Inbound SOS &amp; EOD'!ML45</f>
        <v>0</v>
      </c>
      <c r="MM18" s="79">
        <f>'Inbound SOS &amp; EOD'!MM45</f>
        <v>0</v>
      </c>
      <c r="MN18" s="79">
        <f>'Inbound SOS &amp; EOD'!MN45</f>
        <v>0</v>
      </c>
      <c r="MO18" s="79">
        <f>'Inbound SOS &amp; EOD'!MO45</f>
        <v>0</v>
      </c>
      <c r="MP18" s="79">
        <f>'Inbound SOS &amp; EOD'!MP45</f>
        <v>0</v>
      </c>
      <c r="MQ18" s="79">
        <f>'Inbound SOS &amp; EOD'!MQ45</f>
        <v>0</v>
      </c>
      <c r="MR18" s="79">
        <f>'Inbound SOS &amp; EOD'!MR45</f>
        <v>0</v>
      </c>
      <c r="MS18" s="79">
        <f>'Inbound SOS &amp; EOD'!MS45</f>
        <v>0</v>
      </c>
      <c r="MT18" s="79">
        <f>'Inbound SOS &amp; EOD'!MT45</f>
        <v>0</v>
      </c>
      <c r="MU18" s="79">
        <f>'Inbound SOS &amp; EOD'!MU45</f>
        <v>0</v>
      </c>
      <c r="MV18" s="79">
        <f>'Inbound SOS &amp; EOD'!MV45</f>
        <v>0</v>
      </c>
      <c r="MW18" s="79">
        <f>'Inbound SOS &amp; EOD'!MW45</f>
        <v>0</v>
      </c>
      <c r="MX18" s="79">
        <f>'Inbound SOS &amp; EOD'!MX45</f>
        <v>0</v>
      </c>
      <c r="MY18" s="79">
        <f>'Inbound SOS &amp; EOD'!MY45</f>
        <v>0</v>
      </c>
      <c r="MZ18" s="79">
        <f>'Inbound SOS &amp; EOD'!MZ45</f>
        <v>0</v>
      </c>
      <c r="NA18" s="79">
        <f>'Inbound SOS &amp; EOD'!NA45</f>
        <v>0</v>
      </c>
      <c r="NB18" s="79">
        <f>'Inbound SOS &amp; EOD'!NB45</f>
        <v>0</v>
      </c>
      <c r="NC18" s="79">
        <f>'Inbound SOS &amp; EOD'!NC45</f>
        <v>0</v>
      </c>
      <c r="ND18" s="79">
        <f>'Inbound SOS &amp; EOD'!ND45</f>
        <v>0</v>
      </c>
      <c r="NE18" s="79">
        <f>'Inbound SOS &amp; EOD'!NE45</f>
        <v>0</v>
      </c>
      <c r="NF18" s="79">
        <f>'Inbound SOS &amp; EOD'!NF45</f>
        <v>0</v>
      </c>
      <c r="NG18" s="79">
        <f>'Inbound SOS &amp; EOD'!NG45</f>
        <v>0</v>
      </c>
      <c r="NH18" s="79">
        <f>'Inbound SOS &amp; EOD'!NH45</f>
        <v>0</v>
      </c>
    </row>
    <row r="19" spans="1:372" s="79" customFormat="1" ht="15.75" customHeight="1">
      <c r="A19" s="78" t="s">
        <v>5493</v>
      </c>
      <c r="B19" s="79">
        <f>'Inbound SOS &amp; EOD'!B46</f>
        <v>6</v>
      </c>
      <c r="C19" s="79">
        <f>'Inbound SOS &amp; EOD'!C46</f>
        <v>6</v>
      </c>
      <c r="D19" s="79">
        <f>'Inbound SOS &amp; EOD'!D46</f>
        <v>4</v>
      </c>
      <c r="E19" s="79">
        <f>'Inbound SOS &amp; EOD'!E46</f>
        <v>0</v>
      </c>
      <c r="F19" s="79">
        <f>'Inbound SOS &amp; EOD'!F46</f>
        <v>0</v>
      </c>
      <c r="G19" s="79">
        <f>'Inbound SOS &amp; EOD'!G46</f>
        <v>2</v>
      </c>
      <c r="H19" s="79">
        <f>'Inbound SOS &amp; EOD'!H46</f>
        <v>2</v>
      </c>
      <c r="I19" s="79">
        <f>'Inbound SOS &amp; EOD'!I46</f>
        <v>2</v>
      </c>
      <c r="J19" s="79">
        <f>'Inbound SOS &amp; EOD'!J46</f>
        <v>2</v>
      </c>
      <c r="K19" s="79">
        <f>'Inbound SOS &amp; EOD'!K46</f>
        <v>0</v>
      </c>
      <c r="L19" s="79">
        <f>'Inbound SOS &amp; EOD'!L46</f>
        <v>0</v>
      </c>
      <c r="M19" s="79">
        <f>'Inbound SOS &amp; EOD'!M46</f>
        <v>4</v>
      </c>
      <c r="N19" s="79">
        <f>'Inbound SOS &amp; EOD'!N46</f>
        <v>2</v>
      </c>
      <c r="O19" s="79">
        <f>'Inbound SOS &amp; EOD'!O46</f>
        <v>2</v>
      </c>
      <c r="P19" s="79">
        <f>'Inbound SOS &amp; EOD'!P46</f>
        <v>2</v>
      </c>
      <c r="Q19" s="79">
        <f>'Inbound SOS &amp; EOD'!Q46</f>
        <v>2</v>
      </c>
      <c r="R19" s="79">
        <f>'Inbound SOS &amp; EOD'!R46</f>
        <v>1</v>
      </c>
      <c r="S19" s="79">
        <f>'Inbound SOS &amp; EOD'!S46</f>
        <v>0</v>
      </c>
      <c r="T19" s="79">
        <f>'Inbound SOS &amp; EOD'!T46</f>
        <v>4</v>
      </c>
      <c r="U19" s="79">
        <f>'Inbound SOS &amp; EOD'!U46</f>
        <v>2</v>
      </c>
      <c r="V19" s="79">
        <f>'Inbound SOS &amp; EOD'!V46</f>
        <v>1</v>
      </c>
      <c r="W19" s="79">
        <f>'Inbound SOS &amp; EOD'!W46</f>
        <v>1</v>
      </c>
      <c r="X19" s="79">
        <f>'Inbound SOS &amp; EOD'!X46</f>
        <v>1</v>
      </c>
      <c r="Y19" s="79">
        <f>'Inbound SOS &amp; EOD'!Y46</f>
        <v>1</v>
      </c>
      <c r="Z19" s="79">
        <f>'Inbound SOS &amp; EOD'!Z46</f>
        <v>1</v>
      </c>
      <c r="AA19" s="79">
        <f>'Inbound SOS &amp; EOD'!AA46</f>
        <v>1</v>
      </c>
      <c r="AB19" s="79">
        <f>'Inbound SOS &amp; EOD'!AB46</f>
        <v>1</v>
      </c>
      <c r="AC19" s="79">
        <f>'Inbound SOS &amp; EOD'!AC46</f>
        <v>1</v>
      </c>
      <c r="AD19" s="79">
        <f>'Inbound SOS &amp; EOD'!AD46</f>
        <v>1</v>
      </c>
      <c r="AE19" s="79">
        <f>'Inbound SOS &amp; EOD'!AE46</f>
        <v>1</v>
      </c>
      <c r="AF19" s="79">
        <f>'Inbound SOS &amp; EOD'!AF46</f>
        <v>2</v>
      </c>
      <c r="AG19" s="79">
        <f>'Inbound SOS &amp; EOD'!AG46</f>
        <v>2</v>
      </c>
      <c r="AH19" s="79">
        <f>'Inbound SOS &amp; EOD'!AH46</f>
        <v>4</v>
      </c>
      <c r="AI19" s="79">
        <f>'Inbound SOS &amp; EOD'!AI46</f>
        <v>4</v>
      </c>
      <c r="AJ19" s="79">
        <f>'Inbound SOS &amp; EOD'!AJ46</f>
        <v>4</v>
      </c>
      <c r="AK19" s="79">
        <f>'Inbound SOS &amp; EOD'!AK46</f>
        <v>4</v>
      </c>
      <c r="AL19" s="79">
        <f>'Inbound SOS &amp; EOD'!AL46</f>
        <v>4</v>
      </c>
      <c r="AM19" s="79">
        <f>'Inbound SOS &amp; EOD'!AM46</f>
        <v>4</v>
      </c>
      <c r="AN19" s="79">
        <f>'Inbound SOS &amp; EOD'!AN46</f>
        <v>4</v>
      </c>
      <c r="AO19" s="79">
        <f>'Inbound SOS &amp; EOD'!AO46</f>
        <v>0</v>
      </c>
      <c r="AP19" s="79">
        <f>'Inbound SOS &amp; EOD'!AP46</f>
        <v>0</v>
      </c>
      <c r="AQ19" s="79">
        <f>'Inbound SOS &amp; EOD'!AQ46</f>
        <v>0</v>
      </c>
      <c r="AR19" s="79">
        <f>'Inbound SOS &amp; EOD'!AR46</f>
        <v>0</v>
      </c>
      <c r="AS19" s="79">
        <f>'Inbound SOS &amp; EOD'!AS46</f>
        <v>0</v>
      </c>
      <c r="AT19" s="79">
        <f>'Inbound SOS &amp; EOD'!AT46</f>
        <v>2</v>
      </c>
      <c r="AU19" s="79">
        <f>'Inbound SOS &amp; EOD'!AU46</f>
        <v>1</v>
      </c>
      <c r="AV19" s="79">
        <f>'Inbound SOS &amp; EOD'!AV46</f>
        <v>0</v>
      </c>
      <c r="AW19" s="79">
        <f>'Inbound SOS &amp; EOD'!AW46</f>
        <v>2</v>
      </c>
      <c r="AX19" s="79">
        <f>'Inbound SOS &amp; EOD'!AX46</f>
        <v>2</v>
      </c>
      <c r="AY19" s="79">
        <f>'Inbound SOS &amp; EOD'!AY46</f>
        <v>2</v>
      </c>
      <c r="AZ19" s="79">
        <f>'Inbound SOS &amp; EOD'!AZ46</f>
        <v>2</v>
      </c>
      <c r="BA19" s="79">
        <f>'Inbound SOS &amp; EOD'!BA46</f>
        <v>4</v>
      </c>
      <c r="BB19" s="79">
        <f>'Inbound SOS &amp; EOD'!BB46</f>
        <v>0</v>
      </c>
      <c r="BC19" s="79">
        <f>'Inbound SOS &amp; EOD'!BC46</f>
        <v>0</v>
      </c>
      <c r="BD19" s="79">
        <f>'Inbound SOS &amp; EOD'!BD46</f>
        <v>0</v>
      </c>
      <c r="BE19" s="79">
        <f>'Inbound SOS &amp; EOD'!BE46</f>
        <v>0</v>
      </c>
      <c r="BF19" s="79">
        <f>'Inbound SOS &amp; EOD'!BF46</f>
        <v>0</v>
      </c>
      <c r="BG19" s="79">
        <f>'Inbound SOS &amp; EOD'!BG46</f>
        <v>0</v>
      </c>
      <c r="BH19" s="79">
        <f>'Inbound SOS &amp; EOD'!BH46</f>
        <v>0</v>
      </c>
      <c r="BI19" s="79">
        <f>'Inbound SOS &amp; EOD'!BI46</f>
        <v>0</v>
      </c>
      <c r="BJ19" s="79">
        <f>'Inbound SOS &amp; EOD'!BJ46</f>
        <v>0</v>
      </c>
      <c r="BK19" s="79">
        <f>'Inbound SOS &amp; EOD'!BK46</f>
        <v>0</v>
      </c>
      <c r="BL19" s="79">
        <f>'Inbound SOS &amp; EOD'!BL46</f>
        <v>0</v>
      </c>
      <c r="BM19" s="79">
        <f>'Inbound SOS &amp; EOD'!BM46</f>
        <v>0</v>
      </c>
      <c r="BN19" s="79">
        <f>'Inbound SOS &amp; EOD'!BN46</f>
        <v>0</v>
      </c>
      <c r="BO19" s="79">
        <f>'Inbound SOS &amp; EOD'!BO46</f>
        <v>0</v>
      </c>
      <c r="BP19" s="79">
        <f>'Inbound SOS &amp; EOD'!BP46</f>
        <v>0</v>
      </c>
      <c r="BQ19" s="79">
        <f>'Inbound SOS &amp; EOD'!BQ46</f>
        <v>0</v>
      </c>
      <c r="BR19" s="79">
        <f>'Inbound SOS &amp; EOD'!BR46</f>
        <v>0</v>
      </c>
      <c r="BS19" s="79">
        <f>'Inbound SOS &amp; EOD'!BS46</f>
        <v>0</v>
      </c>
      <c r="BT19" s="79">
        <f>'Inbound SOS &amp; EOD'!BT46</f>
        <v>0</v>
      </c>
      <c r="BU19" s="79">
        <f>'Inbound SOS &amp; EOD'!BU46</f>
        <v>0</v>
      </c>
      <c r="BV19" s="79">
        <f>'Inbound SOS &amp; EOD'!BV46</f>
        <v>1</v>
      </c>
      <c r="BW19" s="79">
        <f>'Inbound SOS &amp; EOD'!BW46</f>
        <v>0</v>
      </c>
      <c r="BX19" s="79">
        <f>'Inbound SOS &amp; EOD'!BX46</f>
        <v>0</v>
      </c>
      <c r="BY19" s="79">
        <f>'Inbound SOS &amp; EOD'!BY46</f>
        <v>0</v>
      </c>
      <c r="BZ19" s="79">
        <f>'Inbound SOS &amp; EOD'!BZ46</f>
        <v>0</v>
      </c>
      <c r="CA19" s="79">
        <f>'Inbound SOS &amp; EOD'!CA46</f>
        <v>0</v>
      </c>
      <c r="CB19" s="79">
        <f>'Inbound SOS &amp; EOD'!CB46</f>
        <v>0</v>
      </c>
      <c r="CC19" s="79">
        <f>'Inbound SOS &amp; EOD'!CC46</f>
        <v>0</v>
      </c>
      <c r="CD19" s="79">
        <f>'Inbound SOS &amp; EOD'!CD46</f>
        <v>0</v>
      </c>
      <c r="CE19" s="79">
        <f>'Inbound SOS &amp; EOD'!CE46</f>
        <v>0</v>
      </c>
      <c r="CF19" s="79">
        <f>'Inbound SOS &amp; EOD'!CF46</f>
        <v>0</v>
      </c>
      <c r="CG19" s="79">
        <f>'Inbound SOS &amp; EOD'!CG46</f>
        <v>0</v>
      </c>
      <c r="CH19" s="79">
        <f>'Inbound SOS &amp; EOD'!CH46</f>
        <v>0</v>
      </c>
      <c r="CI19" s="79">
        <f>'Inbound SOS &amp; EOD'!CI46</f>
        <v>0</v>
      </c>
      <c r="CJ19" s="79">
        <f>'Inbound SOS &amp; EOD'!CJ46</f>
        <v>0</v>
      </c>
      <c r="CK19" s="79">
        <f>'Inbound SOS &amp; EOD'!CK46</f>
        <v>0</v>
      </c>
      <c r="CL19" s="79">
        <f>'Inbound SOS &amp; EOD'!CL46</f>
        <v>0</v>
      </c>
      <c r="CM19" s="79">
        <f>'Inbound SOS &amp; EOD'!CM46</f>
        <v>0</v>
      </c>
      <c r="CN19" s="79">
        <f>'Inbound SOS &amp; EOD'!CN46</f>
        <v>0</v>
      </c>
      <c r="CO19" s="79">
        <f>'Inbound SOS &amp; EOD'!CO46</f>
        <v>0</v>
      </c>
      <c r="CP19" s="79">
        <f>'Inbound SOS &amp; EOD'!CP46</f>
        <v>0</v>
      </c>
      <c r="CQ19" s="79">
        <f>'Inbound SOS &amp; EOD'!CQ46</f>
        <v>0</v>
      </c>
      <c r="CR19" s="79">
        <f>'Inbound SOS &amp; EOD'!CR46</f>
        <v>0</v>
      </c>
      <c r="CS19" s="79">
        <f>'Inbound SOS &amp; EOD'!CS46</f>
        <v>0</v>
      </c>
      <c r="CT19" s="79">
        <f>'Inbound SOS &amp; EOD'!CT46</f>
        <v>0</v>
      </c>
      <c r="CU19" s="79">
        <f>'Inbound SOS &amp; EOD'!CU46</f>
        <v>0</v>
      </c>
      <c r="CV19" s="79">
        <f>'Inbound SOS &amp; EOD'!CV46</f>
        <v>0</v>
      </c>
      <c r="CW19" s="79">
        <f>'Inbound SOS &amp; EOD'!CW46</f>
        <v>0</v>
      </c>
      <c r="CX19" s="79">
        <f>'Inbound SOS &amp; EOD'!CX46</f>
        <v>1</v>
      </c>
      <c r="CY19" s="79">
        <f>'Inbound SOS &amp; EOD'!CY46</f>
        <v>1</v>
      </c>
      <c r="CZ19" s="79">
        <f>'Inbound SOS &amp; EOD'!CZ46</f>
        <v>0</v>
      </c>
      <c r="DA19" s="79">
        <f>'Inbound SOS &amp; EOD'!DA46</f>
        <v>0</v>
      </c>
      <c r="DB19" s="79">
        <f>'Inbound SOS &amp; EOD'!DB46</f>
        <v>3</v>
      </c>
      <c r="DC19" s="79">
        <f>'Inbound SOS &amp; EOD'!DC46</f>
        <v>3</v>
      </c>
      <c r="DD19" s="79">
        <f>'Inbound SOS &amp; EOD'!DD46</f>
        <v>3</v>
      </c>
      <c r="DE19" s="79">
        <f>'Inbound SOS &amp; EOD'!DE46</f>
        <v>22</v>
      </c>
      <c r="DF19" s="79">
        <f>'Inbound SOS &amp; EOD'!DF46</f>
        <v>22</v>
      </c>
      <c r="DG19" s="79">
        <f>'Inbound SOS &amp; EOD'!DG46</f>
        <v>0</v>
      </c>
      <c r="DH19" s="79">
        <f>'Inbound SOS &amp; EOD'!DH46</f>
        <v>0</v>
      </c>
      <c r="DI19" s="79">
        <f>'Inbound SOS &amp; EOD'!DI46</f>
        <v>0</v>
      </c>
      <c r="DJ19" s="79">
        <f>'Inbound SOS &amp; EOD'!DJ46</f>
        <v>0</v>
      </c>
      <c r="DK19" s="79">
        <f>'Inbound SOS &amp; EOD'!DK46</f>
        <v>0</v>
      </c>
      <c r="DL19" s="79">
        <f>'Inbound SOS &amp; EOD'!DL46</f>
        <v>0</v>
      </c>
      <c r="DM19" s="79">
        <f>'Inbound SOS &amp; EOD'!DM46</f>
        <v>0</v>
      </c>
      <c r="DN19" s="79">
        <f>'Inbound SOS &amp; EOD'!DN46</f>
        <v>0</v>
      </c>
      <c r="DO19" s="79">
        <f>'Inbound SOS &amp; EOD'!DO46</f>
        <v>0</v>
      </c>
      <c r="DP19" s="79">
        <f>'Inbound SOS &amp; EOD'!DP46</f>
        <v>3</v>
      </c>
      <c r="DQ19" s="79">
        <f>'Inbound SOS &amp; EOD'!DQ46</f>
        <v>3</v>
      </c>
      <c r="DR19" s="79">
        <f>'Inbound SOS &amp; EOD'!DR46</f>
        <v>3</v>
      </c>
      <c r="DS19" s="79">
        <f>'Inbound SOS &amp; EOD'!DS46</f>
        <v>0</v>
      </c>
      <c r="DT19" s="79">
        <f>'Inbound SOS &amp; EOD'!DT46</f>
        <v>0</v>
      </c>
      <c r="DU19" s="79">
        <f>'Inbound SOS &amp; EOD'!DU46</f>
        <v>0</v>
      </c>
      <c r="DV19" s="79">
        <f>'Inbound SOS &amp; EOD'!DV46</f>
        <v>0</v>
      </c>
      <c r="DW19" s="79">
        <f>'Inbound SOS &amp; EOD'!DW46</f>
        <v>2</v>
      </c>
      <c r="DX19" s="79">
        <f>'Inbound SOS &amp; EOD'!DX46</f>
        <v>2</v>
      </c>
      <c r="DY19" s="79">
        <f>'Inbound SOS &amp; EOD'!DY46</f>
        <v>2</v>
      </c>
      <c r="DZ19" s="79">
        <f>'Inbound SOS &amp; EOD'!DZ46</f>
        <v>2</v>
      </c>
      <c r="EA19" s="79">
        <f>'Inbound SOS &amp; EOD'!EA46</f>
        <v>0</v>
      </c>
      <c r="EB19" s="79">
        <f>'Inbound SOS &amp; EOD'!EB46</f>
        <v>0</v>
      </c>
      <c r="EC19" s="79">
        <f>'Inbound SOS &amp; EOD'!EC46</f>
        <v>4</v>
      </c>
      <c r="ED19" s="79">
        <f>'Inbound SOS &amp; EOD'!ED46</f>
        <v>4</v>
      </c>
      <c r="EE19" s="79">
        <f>'Inbound SOS &amp; EOD'!EE46</f>
        <v>4</v>
      </c>
      <c r="EF19" s="79">
        <f>'Inbound SOS &amp; EOD'!EF46</f>
        <v>4</v>
      </c>
      <c r="EG19" s="79">
        <f>'Inbound SOS &amp; EOD'!EG46</f>
        <v>4</v>
      </c>
      <c r="EH19" s="79">
        <f>'Inbound SOS &amp; EOD'!EH46</f>
        <v>0</v>
      </c>
      <c r="EI19" s="79">
        <f>'Inbound SOS &amp; EOD'!EI46</f>
        <v>0</v>
      </c>
      <c r="EJ19" s="79">
        <f>'Inbound SOS &amp; EOD'!EJ46</f>
        <v>0</v>
      </c>
      <c r="EK19" s="79">
        <f>'Inbound SOS &amp; EOD'!EK46</f>
        <v>0</v>
      </c>
      <c r="EL19" s="79">
        <f>'Inbound SOS &amp; EOD'!EL46</f>
        <v>0</v>
      </c>
      <c r="EM19" s="79">
        <f>'Inbound SOS &amp; EOD'!EM46</f>
        <v>0</v>
      </c>
      <c r="EN19" s="79">
        <f>'Inbound SOS &amp; EOD'!EN46</f>
        <v>0</v>
      </c>
      <c r="EO19" s="79">
        <f>'Inbound SOS &amp; EOD'!EO46</f>
        <v>0</v>
      </c>
      <c r="EP19" s="79">
        <f>'Inbound SOS &amp; EOD'!EP46</f>
        <v>0</v>
      </c>
      <c r="EQ19" s="79">
        <f>'Inbound SOS &amp; EOD'!EQ46</f>
        <v>0</v>
      </c>
      <c r="ER19" s="79">
        <f>'Inbound SOS &amp; EOD'!ER46</f>
        <v>0</v>
      </c>
      <c r="ES19" s="79">
        <f>'Inbound SOS &amp; EOD'!ES46</f>
        <v>0</v>
      </c>
      <c r="ET19" s="79">
        <f>'Inbound SOS &amp; EOD'!ET46</f>
        <v>0</v>
      </c>
      <c r="EU19" s="79">
        <f>'Inbound SOS &amp; EOD'!EU46</f>
        <v>0</v>
      </c>
      <c r="EV19" s="79">
        <f>'Inbound SOS &amp; EOD'!EV46</f>
        <v>0</v>
      </c>
      <c r="EW19" s="79">
        <f>'Inbound SOS &amp; EOD'!EW46</f>
        <v>0</v>
      </c>
      <c r="EX19" s="79">
        <f>'Inbound SOS &amp; EOD'!EX46</f>
        <v>0</v>
      </c>
      <c r="EY19" s="79">
        <f>'Inbound SOS &amp; EOD'!EY46</f>
        <v>0</v>
      </c>
      <c r="EZ19" s="79">
        <f>'Inbound SOS &amp; EOD'!EZ46</f>
        <v>0</v>
      </c>
      <c r="FA19" s="79">
        <f>'Inbound SOS &amp; EOD'!FA46</f>
        <v>0</v>
      </c>
      <c r="FB19" s="79">
        <f>'Inbound SOS &amp; EOD'!FB46</f>
        <v>0</v>
      </c>
      <c r="FC19" s="79">
        <f>'Inbound SOS &amp; EOD'!FC46</f>
        <v>0</v>
      </c>
      <c r="FD19" s="79">
        <f>'Inbound SOS &amp; EOD'!FD46</f>
        <v>0</v>
      </c>
      <c r="FE19" s="79">
        <f>'Inbound SOS &amp; EOD'!FE46</f>
        <v>0</v>
      </c>
      <c r="FF19" s="79">
        <f>'Inbound SOS &amp; EOD'!FF46</f>
        <v>0</v>
      </c>
      <c r="FG19" s="79">
        <f>'Inbound SOS &amp; EOD'!FG46</f>
        <v>0</v>
      </c>
      <c r="FH19" s="79">
        <f>'Inbound SOS &amp; EOD'!FH46</f>
        <v>0</v>
      </c>
      <c r="FI19" s="79">
        <f>'Inbound SOS &amp; EOD'!FI46</f>
        <v>0</v>
      </c>
      <c r="FJ19" s="79">
        <f>'Inbound SOS &amp; EOD'!FJ46</f>
        <v>0</v>
      </c>
      <c r="FK19" s="79">
        <f>'Inbound SOS &amp; EOD'!FK46</f>
        <v>0</v>
      </c>
      <c r="FL19" s="79">
        <f>'Inbound SOS &amp; EOD'!FL46</f>
        <v>0</v>
      </c>
      <c r="FM19" s="79">
        <f>'Inbound SOS &amp; EOD'!FM46</f>
        <v>0</v>
      </c>
      <c r="FN19" s="79">
        <f>'Inbound SOS &amp; EOD'!FN46</f>
        <v>0</v>
      </c>
      <c r="FO19" s="79">
        <f>'Inbound SOS &amp; EOD'!FO46</f>
        <v>0</v>
      </c>
      <c r="FP19" s="79">
        <f>'Inbound SOS &amp; EOD'!FP46</f>
        <v>0</v>
      </c>
      <c r="FQ19" s="79">
        <f>'Inbound SOS &amp; EOD'!FQ46</f>
        <v>0</v>
      </c>
      <c r="FR19" s="79">
        <f>'Inbound SOS &amp; EOD'!FR46</f>
        <v>0</v>
      </c>
      <c r="FS19" s="79">
        <f>'Inbound SOS &amp; EOD'!FS46</f>
        <v>0</v>
      </c>
      <c r="FT19" s="79">
        <f>'Inbound SOS &amp; EOD'!FT46</f>
        <v>0</v>
      </c>
      <c r="FU19" s="79">
        <f>'Inbound SOS &amp; EOD'!FU46</f>
        <v>0</v>
      </c>
      <c r="FV19" s="79">
        <f>'Inbound SOS &amp; EOD'!FV46</f>
        <v>0</v>
      </c>
      <c r="FW19" s="79">
        <f>'Inbound SOS &amp; EOD'!FW46</f>
        <v>0</v>
      </c>
      <c r="FX19" s="79">
        <f>'Inbound SOS &amp; EOD'!FX46</f>
        <v>0</v>
      </c>
      <c r="FY19" s="79">
        <f>'Inbound SOS &amp; EOD'!FY46</f>
        <v>0</v>
      </c>
      <c r="FZ19" s="79">
        <f>'Inbound SOS &amp; EOD'!FZ46</f>
        <v>0</v>
      </c>
      <c r="GA19" s="79">
        <f>'Inbound SOS &amp; EOD'!GA46</f>
        <v>0</v>
      </c>
      <c r="GB19" s="79">
        <f>'Inbound SOS &amp; EOD'!GB46</f>
        <v>0</v>
      </c>
      <c r="GC19" s="79">
        <f>'Inbound SOS &amp; EOD'!GC46</f>
        <v>0</v>
      </c>
      <c r="GD19" s="79">
        <f>'Inbound SOS &amp; EOD'!GD46</f>
        <v>0</v>
      </c>
      <c r="GE19" s="79">
        <f>'Inbound SOS &amp; EOD'!GE46</f>
        <v>0</v>
      </c>
      <c r="GF19" s="79">
        <f>'Inbound SOS &amp; EOD'!GF46</f>
        <v>0</v>
      </c>
      <c r="GG19" s="79">
        <f>'Inbound SOS &amp; EOD'!GG46</f>
        <v>0</v>
      </c>
      <c r="GH19" s="79">
        <f>'Inbound SOS &amp; EOD'!GH46</f>
        <v>0</v>
      </c>
      <c r="GI19" s="79">
        <f>'Inbound SOS &amp; EOD'!GI46</f>
        <v>0</v>
      </c>
      <c r="GJ19" s="79">
        <f>'Inbound SOS &amp; EOD'!GJ46</f>
        <v>0</v>
      </c>
      <c r="GK19" s="79">
        <f>'Inbound SOS &amp; EOD'!GK46</f>
        <v>0</v>
      </c>
      <c r="GL19" s="79">
        <f>'Inbound SOS &amp; EOD'!GL46</f>
        <v>0</v>
      </c>
      <c r="GM19" s="79">
        <f>'Inbound SOS &amp; EOD'!GM46</f>
        <v>0</v>
      </c>
      <c r="GN19" s="79">
        <f>'Inbound SOS &amp; EOD'!GN46</f>
        <v>0</v>
      </c>
      <c r="GO19" s="79">
        <f>'Inbound SOS &amp; EOD'!GO46</f>
        <v>0</v>
      </c>
      <c r="GP19" s="79">
        <f>'Inbound SOS &amp; EOD'!GP46</f>
        <v>0</v>
      </c>
      <c r="GQ19" s="79">
        <f>'Inbound SOS &amp; EOD'!GQ46</f>
        <v>0</v>
      </c>
      <c r="GR19" s="79">
        <f>'Inbound SOS &amp; EOD'!GR46</f>
        <v>0</v>
      </c>
      <c r="GS19" s="79">
        <f>'Inbound SOS &amp; EOD'!GS46</f>
        <v>0</v>
      </c>
      <c r="GT19" s="79">
        <f>'Inbound SOS &amp; EOD'!GT46</f>
        <v>0</v>
      </c>
      <c r="GU19" s="79">
        <f>'Inbound SOS &amp; EOD'!GU46</f>
        <v>0</v>
      </c>
      <c r="GV19" s="79">
        <f>'Inbound SOS &amp; EOD'!GV46</f>
        <v>0</v>
      </c>
      <c r="GW19" s="79">
        <f>'Inbound SOS &amp; EOD'!GW46</f>
        <v>0</v>
      </c>
      <c r="GX19" s="79">
        <f>'Inbound SOS &amp; EOD'!GX46</f>
        <v>0</v>
      </c>
      <c r="GY19" s="79">
        <f>'Inbound SOS &amp; EOD'!GY46</f>
        <v>0</v>
      </c>
      <c r="GZ19" s="79">
        <f>'Inbound SOS &amp; EOD'!GZ46</f>
        <v>0</v>
      </c>
      <c r="HA19" s="79">
        <f>'Inbound SOS &amp; EOD'!HA46</f>
        <v>0</v>
      </c>
      <c r="HB19" s="79">
        <f>'Inbound SOS &amp; EOD'!HB46</f>
        <v>0</v>
      </c>
      <c r="HC19" s="79">
        <f>'Inbound SOS &amp; EOD'!HC46</f>
        <v>0</v>
      </c>
      <c r="HD19" s="79">
        <f>'Inbound SOS &amp; EOD'!HD46</f>
        <v>0</v>
      </c>
      <c r="HE19" s="79">
        <f>'Inbound SOS &amp; EOD'!HE46</f>
        <v>0</v>
      </c>
      <c r="HF19" s="79">
        <f>'Inbound SOS &amp; EOD'!HF46</f>
        <v>0</v>
      </c>
      <c r="HG19" s="79">
        <f>'Inbound SOS &amp; EOD'!HG46</f>
        <v>0</v>
      </c>
      <c r="HH19" s="79">
        <f>'Inbound SOS &amp; EOD'!HH46</f>
        <v>0</v>
      </c>
      <c r="HI19" s="79">
        <f>'Inbound SOS &amp; EOD'!HI46</f>
        <v>0</v>
      </c>
      <c r="HJ19" s="79">
        <f>'Inbound SOS &amp; EOD'!HJ46</f>
        <v>0</v>
      </c>
      <c r="HK19" s="79">
        <f>'Inbound SOS &amp; EOD'!HK46</f>
        <v>0</v>
      </c>
      <c r="HL19" s="79">
        <f>'Inbound SOS &amp; EOD'!HL46</f>
        <v>0</v>
      </c>
      <c r="HM19" s="79">
        <f>'Inbound SOS &amp; EOD'!HM46</f>
        <v>0</v>
      </c>
      <c r="HN19" s="79">
        <f>'Inbound SOS &amp; EOD'!HN46</f>
        <v>0</v>
      </c>
      <c r="HO19" s="79">
        <f>'Inbound SOS &amp; EOD'!HO46</f>
        <v>0</v>
      </c>
      <c r="HP19" s="79">
        <f>'Inbound SOS &amp; EOD'!HP46</f>
        <v>0</v>
      </c>
      <c r="HQ19" s="79">
        <f>'Inbound SOS &amp; EOD'!HQ46</f>
        <v>0</v>
      </c>
      <c r="HR19" s="79">
        <f>'Inbound SOS &amp; EOD'!HR46</f>
        <v>0</v>
      </c>
      <c r="HS19" s="79">
        <f>'Inbound SOS &amp; EOD'!HS46</f>
        <v>0</v>
      </c>
      <c r="HT19" s="79">
        <f>'Inbound SOS &amp; EOD'!HT46</f>
        <v>0</v>
      </c>
      <c r="HU19" s="79">
        <f>'Inbound SOS &amp; EOD'!HU46</f>
        <v>0</v>
      </c>
      <c r="HV19" s="79">
        <f>'Inbound SOS &amp; EOD'!HV46</f>
        <v>0</v>
      </c>
      <c r="HW19" s="79">
        <f>'Inbound SOS &amp; EOD'!HW46</f>
        <v>0</v>
      </c>
      <c r="HX19" s="79">
        <f>'Inbound SOS &amp; EOD'!HX46</f>
        <v>0</v>
      </c>
      <c r="HY19" s="79">
        <f>'Inbound SOS &amp; EOD'!HY46</f>
        <v>0</v>
      </c>
      <c r="HZ19" s="79">
        <f>'Inbound SOS &amp; EOD'!HZ46</f>
        <v>0</v>
      </c>
      <c r="IA19" s="79">
        <f>'Inbound SOS &amp; EOD'!IA46</f>
        <v>0</v>
      </c>
      <c r="IB19" s="79">
        <f>'Inbound SOS &amp; EOD'!IB46</f>
        <v>0</v>
      </c>
      <c r="IC19" s="79">
        <f>'Inbound SOS &amp; EOD'!IC46</f>
        <v>0</v>
      </c>
      <c r="ID19" s="79">
        <f>'Inbound SOS &amp; EOD'!ID46</f>
        <v>0</v>
      </c>
      <c r="IE19" s="79">
        <f>'Inbound SOS &amp; EOD'!IE46</f>
        <v>0</v>
      </c>
      <c r="IF19" s="79">
        <f>'Inbound SOS &amp; EOD'!IF46</f>
        <v>0</v>
      </c>
      <c r="IG19" s="79">
        <f>'Inbound SOS &amp; EOD'!IG46</f>
        <v>0</v>
      </c>
      <c r="IH19" s="79">
        <f>'Inbound SOS &amp; EOD'!IH46</f>
        <v>0</v>
      </c>
      <c r="II19" s="79">
        <f>'Inbound SOS &amp; EOD'!II46</f>
        <v>0</v>
      </c>
      <c r="IJ19" s="79">
        <f>'Inbound SOS &amp; EOD'!IJ46</f>
        <v>0</v>
      </c>
      <c r="IK19" s="79">
        <f>'Inbound SOS &amp; EOD'!IK46</f>
        <v>0</v>
      </c>
      <c r="IL19" s="79">
        <f>'Inbound SOS &amp; EOD'!IL46</f>
        <v>0</v>
      </c>
      <c r="IM19" s="79">
        <f>'Inbound SOS &amp; EOD'!IM46</f>
        <v>0</v>
      </c>
      <c r="IN19" s="79">
        <f>'Inbound SOS &amp; EOD'!IN46</f>
        <v>0</v>
      </c>
      <c r="IO19" s="79">
        <f>'Inbound SOS &amp; EOD'!IO46</f>
        <v>0</v>
      </c>
      <c r="IP19" s="79">
        <f>'Inbound SOS &amp; EOD'!IP46</f>
        <v>0</v>
      </c>
      <c r="IQ19" s="79">
        <f>'Inbound SOS &amp; EOD'!IQ46</f>
        <v>0</v>
      </c>
      <c r="IR19" s="79">
        <f>'Inbound SOS &amp; EOD'!IR46</f>
        <v>0</v>
      </c>
      <c r="IS19" s="79">
        <f>'Inbound SOS &amp; EOD'!IS46</f>
        <v>0</v>
      </c>
      <c r="IT19" s="79">
        <f>'Inbound SOS &amp; EOD'!IT46</f>
        <v>0</v>
      </c>
      <c r="IU19" s="79">
        <f>'Inbound SOS &amp; EOD'!IU46</f>
        <v>0</v>
      </c>
      <c r="IV19" s="79">
        <f>'Inbound SOS &amp; EOD'!IV46</f>
        <v>0</v>
      </c>
      <c r="IW19" s="79">
        <f>'Inbound SOS &amp; EOD'!IW46</f>
        <v>0</v>
      </c>
      <c r="IX19" s="79">
        <f>'Inbound SOS &amp; EOD'!IX46</f>
        <v>0</v>
      </c>
      <c r="IY19" s="79">
        <f>'Inbound SOS &amp; EOD'!IY46</f>
        <v>0</v>
      </c>
      <c r="IZ19" s="79">
        <f>'Inbound SOS &amp; EOD'!IZ46</f>
        <v>0</v>
      </c>
      <c r="JA19" s="79">
        <f>'Inbound SOS &amp; EOD'!JA46</f>
        <v>0</v>
      </c>
      <c r="JB19" s="79">
        <f>'Inbound SOS &amp; EOD'!JB46</f>
        <v>0</v>
      </c>
      <c r="JC19" s="79">
        <f>'Inbound SOS &amp; EOD'!JC46</f>
        <v>0</v>
      </c>
      <c r="JD19" s="79">
        <f>'Inbound SOS &amp; EOD'!JD46</f>
        <v>0</v>
      </c>
      <c r="JE19" s="79">
        <f>'Inbound SOS &amp; EOD'!JE46</f>
        <v>0</v>
      </c>
      <c r="JF19" s="79">
        <f>'Inbound SOS &amp; EOD'!JF46</f>
        <v>0</v>
      </c>
      <c r="JG19" s="79">
        <f>'Inbound SOS &amp; EOD'!JG46</f>
        <v>0</v>
      </c>
      <c r="JH19" s="79">
        <f>'Inbound SOS &amp; EOD'!JH46</f>
        <v>0</v>
      </c>
      <c r="JI19" s="79">
        <f>'Inbound SOS &amp; EOD'!JI46</f>
        <v>0</v>
      </c>
      <c r="JJ19" s="79">
        <f>'Inbound SOS &amp; EOD'!JJ46</f>
        <v>0</v>
      </c>
      <c r="JK19" s="79">
        <f>'Inbound SOS &amp; EOD'!JK46</f>
        <v>0</v>
      </c>
      <c r="JL19" s="79">
        <f>'Inbound SOS &amp; EOD'!JL46</f>
        <v>0</v>
      </c>
      <c r="JM19" s="79">
        <f>'Inbound SOS &amp; EOD'!JM46</f>
        <v>0</v>
      </c>
      <c r="JN19" s="79">
        <f>'Inbound SOS &amp; EOD'!JN46</f>
        <v>0</v>
      </c>
      <c r="JO19" s="79">
        <f>'Inbound SOS &amp; EOD'!JO46</f>
        <v>0</v>
      </c>
      <c r="JP19" s="79">
        <f>'Inbound SOS &amp; EOD'!JP46</f>
        <v>0</v>
      </c>
      <c r="JQ19" s="79">
        <f>'Inbound SOS &amp; EOD'!JQ46</f>
        <v>0</v>
      </c>
      <c r="JR19" s="79">
        <f>'Inbound SOS &amp; EOD'!JR46</f>
        <v>0</v>
      </c>
      <c r="JS19" s="79">
        <f>'Inbound SOS &amp; EOD'!JS46</f>
        <v>0</v>
      </c>
      <c r="JT19" s="79">
        <f>'Inbound SOS &amp; EOD'!JT46</f>
        <v>0</v>
      </c>
      <c r="JU19" s="79">
        <f>'Inbound SOS &amp; EOD'!JU46</f>
        <v>0</v>
      </c>
      <c r="JV19" s="79">
        <f>'Inbound SOS &amp; EOD'!JV46</f>
        <v>0</v>
      </c>
      <c r="JW19" s="79">
        <f>'Inbound SOS &amp; EOD'!JW46</f>
        <v>0</v>
      </c>
      <c r="JX19" s="79">
        <f>'Inbound SOS &amp; EOD'!JX46</f>
        <v>0</v>
      </c>
      <c r="JY19" s="79">
        <f>'Inbound SOS &amp; EOD'!JY46</f>
        <v>0</v>
      </c>
      <c r="JZ19" s="79">
        <f>'Inbound SOS &amp; EOD'!JZ46</f>
        <v>0</v>
      </c>
      <c r="KA19" s="79">
        <f>'Inbound SOS &amp; EOD'!KA46</f>
        <v>0</v>
      </c>
      <c r="KB19" s="79">
        <f>'Inbound SOS &amp; EOD'!KB46</f>
        <v>0</v>
      </c>
      <c r="KC19" s="79">
        <f>'Inbound SOS &amp; EOD'!KC46</f>
        <v>0</v>
      </c>
      <c r="KD19" s="79">
        <f>'Inbound SOS &amp; EOD'!KD46</f>
        <v>0</v>
      </c>
      <c r="KE19" s="79">
        <f>'Inbound SOS &amp; EOD'!KE46</f>
        <v>0</v>
      </c>
      <c r="KF19" s="79">
        <f>'Inbound SOS &amp; EOD'!KF46</f>
        <v>0</v>
      </c>
      <c r="KG19" s="79">
        <f>'Inbound SOS &amp; EOD'!KG46</f>
        <v>0</v>
      </c>
      <c r="KH19" s="79">
        <f>'Inbound SOS &amp; EOD'!KH46</f>
        <v>0</v>
      </c>
      <c r="KI19" s="79">
        <f>'Inbound SOS &amp; EOD'!KI46</f>
        <v>0</v>
      </c>
      <c r="KJ19" s="79">
        <f>'Inbound SOS &amp; EOD'!KJ46</f>
        <v>0</v>
      </c>
      <c r="KK19" s="79">
        <f>'Inbound SOS &amp; EOD'!KK46</f>
        <v>0</v>
      </c>
      <c r="KL19" s="79">
        <f>'Inbound SOS &amp; EOD'!KL46</f>
        <v>0</v>
      </c>
      <c r="KM19" s="79">
        <f>'Inbound SOS &amp; EOD'!KM46</f>
        <v>0</v>
      </c>
      <c r="KN19" s="79">
        <f>'Inbound SOS &amp; EOD'!KN46</f>
        <v>0</v>
      </c>
      <c r="KO19" s="79">
        <f>'Inbound SOS &amp; EOD'!KO46</f>
        <v>0</v>
      </c>
      <c r="KP19" s="79">
        <f>'Inbound SOS &amp; EOD'!KP46</f>
        <v>0</v>
      </c>
      <c r="KQ19" s="79">
        <f>'Inbound SOS &amp; EOD'!KQ46</f>
        <v>0</v>
      </c>
      <c r="KR19" s="79">
        <f>'Inbound SOS &amp; EOD'!KR46</f>
        <v>0</v>
      </c>
      <c r="KS19" s="79">
        <f>'Inbound SOS &amp; EOD'!KS46</f>
        <v>0</v>
      </c>
      <c r="KT19" s="79">
        <f>'Inbound SOS &amp; EOD'!KT46</f>
        <v>0</v>
      </c>
      <c r="KU19" s="79">
        <f>'Inbound SOS &amp; EOD'!KU46</f>
        <v>0</v>
      </c>
      <c r="KV19" s="79">
        <f>'Inbound SOS &amp; EOD'!KV46</f>
        <v>0</v>
      </c>
      <c r="KW19" s="79">
        <f>'Inbound SOS &amp; EOD'!KW46</f>
        <v>0</v>
      </c>
      <c r="KX19" s="79">
        <f>'Inbound SOS &amp; EOD'!KX46</f>
        <v>0</v>
      </c>
      <c r="KY19" s="79">
        <f>'Inbound SOS &amp; EOD'!KY46</f>
        <v>0</v>
      </c>
      <c r="KZ19" s="79">
        <f>'Inbound SOS &amp; EOD'!KZ46</f>
        <v>0</v>
      </c>
      <c r="LA19" s="79">
        <f>'Inbound SOS &amp; EOD'!LA46</f>
        <v>0</v>
      </c>
      <c r="LB19" s="79">
        <f>'Inbound SOS &amp; EOD'!LB46</f>
        <v>0</v>
      </c>
      <c r="LC19" s="79">
        <f>'Inbound SOS &amp; EOD'!LC46</f>
        <v>0</v>
      </c>
      <c r="LD19" s="79">
        <f>'Inbound SOS &amp; EOD'!LD46</f>
        <v>0</v>
      </c>
      <c r="LE19" s="79">
        <f>'Inbound SOS &amp; EOD'!LE46</f>
        <v>0</v>
      </c>
      <c r="LF19" s="79">
        <f>'Inbound SOS &amp; EOD'!LF46</f>
        <v>0</v>
      </c>
      <c r="LG19" s="79">
        <f>'Inbound SOS &amp; EOD'!LG46</f>
        <v>0</v>
      </c>
      <c r="LH19" s="79">
        <f>'Inbound SOS &amp; EOD'!LH46</f>
        <v>0</v>
      </c>
      <c r="LI19" s="79">
        <f>'Inbound SOS &amp; EOD'!LI46</f>
        <v>0</v>
      </c>
      <c r="LJ19" s="79">
        <f>'Inbound SOS &amp; EOD'!LJ46</f>
        <v>0</v>
      </c>
      <c r="LK19" s="79">
        <f>'Inbound SOS &amp; EOD'!LK46</f>
        <v>0</v>
      </c>
      <c r="LL19" s="79">
        <f>'Inbound SOS &amp; EOD'!LL46</f>
        <v>0</v>
      </c>
      <c r="LM19" s="79">
        <f>'Inbound SOS &amp; EOD'!LM46</f>
        <v>0</v>
      </c>
      <c r="LN19" s="79">
        <f>'Inbound SOS &amp; EOD'!LN46</f>
        <v>0</v>
      </c>
      <c r="LO19" s="79">
        <f>'Inbound SOS &amp; EOD'!LO46</f>
        <v>0</v>
      </c>
      <c r="LP19" s="79">
        <f>'Inbound SOS &amp; EOD'!LP46</f>
        <v>0</v>
      </c>
      <c r="LQ19" s="79">
        <f>'Inbound SOS &amp; EOD'!LQ46</f>
        <v>0</v>
      </c>
      <c r="LR19" s="79">
        <f>'Inbound SOS &amp; EOD'!LR46</f>
        <v>0</v>
      </c>
      <c r="LS19" s="79">
        <f>'Inbound SOS &amp; EOD'!LS46</f>
        <v>0</v>
      </c>
      <c r="LT19" s="79">
        <f>'Inbound SOS &amp; EOD'!LT46</f>
        <v>0</v>
      </c>
      <c r="LU19" s="79">
        <f>'Inbound SOS &amp; EOD'!LU46</f>
        <v>0</v>
      </c>
      <c r="LV19" s="79">
        <f>'Inbound SOS &amp; EOD'!LV46</f>
        <v>0</v>
      </c>
      <c r="LW19" s="79">
        <f>'Inbound SOS &amp; EOD'!LW46</f>
        <v>0</v>
      </c>
      <c r="LX19" s="79">
        <f>'Inbound SOS &amp; EOD'!LX46</f>
        <v>0</v>
      </c>
      <c r="LY19" s="79">
        <f>'Inbound SOS &amp; EOD'!LY46</f>
        <v>0</v>
      </c>
      <c r="LZ19" s="79">
        <f>'Inbound SOS &amp; EOD'!LZ46</f>
        <v>0</v>
      </c>
      <c r="MA19" s="79">
        <f>'Inbound SOS &amp; EOD'!MA46</f>
        <v>0</v>
      </c>
      <c r="MB19" s="79">
        <f>'Inbound SOS &amp; EOD'!MB46</f>
        <v>0</v>
      </c>
      <c r="MC19" s="79">
        <f>'Inbound SOS &amp; EOD'!MC46</f>
        <v>0</v>
      </c>
      <c r="MD19" s="79">
        <f>'Inbound SOS &amp; EOD'!MD46</f>
        <v>0</v>
      </c>
      <c r="ME19" s="79">
        <f>'Inbound SOS &amp; EOD'!ME46</f>
        <v>0</v>
      </c>
      <c r="MF19" s="79">
        <f>'Inbound SOS &amp; EOD'!MF46</f>
        <v>0</v>
      </c>
      <c r="MG19" s="79">
        <f>'Inbound SOS &amp; EOD'!MG46</f>
        <v>0</v>
      </c>
      <c r="MH19" s="79">
        <f>'Inbound SOS &amp; EOD'!MH46</f>
        <v>0</v>
      </c>
      <c r="MI19" s="79">
        <f>'Inbound SOS &amp; EOD'!MI46</f>
        <v>0</v>
      </c>
      <c r="MJ19" s="79">
        <f>'Inbound SOS &amp; EOD'!MJ46</f>
        <v>0</v>
      </c>
      <c r="MK19" s="79">
        <f>'Inbound SOS &amp; EOD'!MK46</f>
        <v>0</v>
      </c>
      <c r="ML19" s="79">
        <f>'Inbound SOS &amp; EOD'!ML46</f>
        <v>0</v>
      </c>
      <c r="MM19" s="79">
        <f>'Inbound SOS &amp; EOD'!MM46</f>
        <v>0</v>
      </c>
      <c r="MN19" s="79">
        <f>'Inbound SOS &amp; EOD'!MN46</f>
        <v>0</v>
      </c>
      <c r="MO19" s="79">
        <f>'Inbound SOS &amp; EOD'!MO46</f>
        <v>0</v>
      </c>
      <c r="MP19" s="79">
        <f>'Inbound SOS &amp; EOD'!MP46</f>
        <v>0</v>
      </c>
      <c r="MQ19" s="79">
        <f>'Inbound SOS &amp; EOD'!MQ46</f>
        <v>0</v>
      </c>
      <c r="MR19" s="79">
        <f>'Inbound SOS &amp; EOD'!MR46</f>
        <v>0</v>
      </c>
      <c r="MS19" s="79">
        <f>'Inbound SOS &amp; EOD'!MS46</f>
        <v>0</v>
      </c>
      <c r="MT19" s="79">
        <f>'Inbound SOS &amp; EOD'!MT46</f>
        <v>0</v>
      </c>
      <c r="MU19" s="79">
        <f>'Inbound SOS &amp; EOD'!MU46</f>
        <v>0</v>
      </c>
      <c r="MV19" s="79">
        <f>'Inbound SOS &amp; EOD'!MV46</f>
        <v>0</v>
      </c>
      <c r="MW19" s="79">
        <f>'Inbound SOS &amp; EOD'!MW46</f>
        <v>0</v>
      </c>
      <c r="MX19" s="79">
        <f>'Inbound SOS &amp; EOD'!MX46</f>
        <v>0</v>
      </c>
      <c r="MY19" s="79">
        <f>'Inbound SOS &amp; EOD'!MY46</f>
        <v>0</v>
      </c>
      <c r="MZ19" s="79">
        <f>'Inbound SOS &amp; EOD'!MZ46</f>
        <v>0</v>
      </c>
      <c r="NA19" s="79">
        <f>'Inbound SOS &amp; EOD'!NA46</f>
        <v>0</v>
      </c>
      <c r="NB19" s="79">
        <f>'Inbound SOS &amp; EOD'!NB46</f>
        <v>0</v>
      </c>
      <c r="NC19" s="79">
        <f>'Inbound SOS &amp; EOD'!NC46</f>
        <v>0</v>
      </c>
      <c r="ND19" s="79">
        <f>'Inbound SOS &amp; EOD'!ND46</f>
        <v>0</v>
      </c>
      <c r="NE19" s="79">
        <f>'Inbound SOS &amp; EOD'!NE46</f>
        <v>0</v>
      </c>
      <c r="NF19" s="79">
        <f>'Inbound SOS &amp; EOD'!NF46</f>
        <v>0</v>
      </c>
      <c r="NG19" s="79">
        <f>'Inbound SOS &amp; EOD'!NG46</f>
        <v>0</v>
      </c>
      <c r="NH19" s="79">
        <f>'Inbound SOS &amp; EOD'!NH46</f>
        <v>0</v>
      </c>
    </row>
    <row r="20" spans="1:372" s="79" customFormat="1" ht="15.75" customHeight="1">
      <c r="A20" s="78" t="s">
        <v>5494</v>
      </c>
      <c r="B20" s="79">
        <f t="shared" ref="B20" si="39">SUM(B17:B19)</f>
        <v>3962</v>
      </c>
      <c r="C20" s="79">
        <f t="shared" ref="C20:BN20" si="40">SUM(C17:C19)</f>
        <v>3149</v>
      </c>
      <c r="D20" s="79">
        <f t="shared" si="40"/>
        <v>3011</v>
      </c>
      <c r="E20" s="79">
        <f t="shared" si="40"/>
        <v>2879</v>
      </c>
      <c r="F20" s="79">
        <f t="shared" si="40"/>
        <v>2389</v>
      </c>
      <c r="G20" s="79">
        <f t="shared" si="40"/>
        <v>1819</v>
      </c>
      <c r="H20" s="79">
        <f t="shared" si="40"/>
        <v>1702</v>
      </c>
      <c r="I20" s="79">
        <f t="shared" si="40"/>
        <v>948</v>
      </c>
      <c r="J20" s="79">
        <f t="shared" si="40"/>
        <v>481</v>
      </c>
      <c r="K20" s="79">
        <f t="shared" si="40"/>
        <v>139</v>
      </c>
      <c r="L20" s="79">
        <f t="shared" si="40"/>
        <v>582</v>
      </c>
      <c r="M20" s="79">
        <f t="shared" si="40"/>
        <v>436</v>
      </c>
      <c r="N20" s="79">
        <f t="shared" si="40"/>
        <v>191</v>
      </c>
      <c r="O20" s="79">
        <f t="shared" si="40"/>
        <v>352</v>
      </c>
      <c r="P20" s="79">
        <f t="shared" si="40"/>
        <v>286</v>
      </c>
      <c r="Q20" s="79">
        <f t="shared" si="40"/>
        <v>53</v>
      </c>
      <c r="R20" s="79">
        <f t="shared" si="40"/>
        <v>134</v>
      </c>
      <c r="S20" s="79">
        <f t="shared" si="40"/>
        <v>554</v>
      </c>
      <c r="T20" s="79">
        <f t="shared" si="40"/>
        <v>816</v>
      </c>
      <c r="U20" s="79">
        <f t="shared" si="40"/>
        <v>467</v>
      </c>
      <c r="V20" s="79">
        <f t="shared" si="40"/>
        <v>201</v>
      </c>
      <c r="W20" s="79">
        <f t="shared" si="40"/>
        <v>69</v>
      </c>
      <c r="X20" s="79">
        <f t="shared" si="40"/>
        <v>1</v>
      </c>
      <c r="Y20" s="79">
        <f t="shared" si="40"/>
        <v>455</v>
      </c>
      <c r="Z20" s="79">
        <f t="shared" si="40"/>
        <v>172</v>
      </c>
      <c r="AA20" s="79">
        <f t="shared" si="40"/>
        <v>66</v>
      </c>
      <c r="AB20" s="79">
        <f t="shared" si="40"/>
        <v>66</v>
      </c>
      <c r="AC20" s="79">
        <f t="shared" si="40"/>
        <v>309</v>
      </c>
      <c r="AD20" s="79">
        <f t="shared" si="40"/>
        <v>193</v>
      </c>
      <c r="AE20" s="79">
        <f t="shared" si="40"/>
        <v>187</v>
      </c>
      <c r="AF20" s="79">
        <f t="shared" si="40"/>
        <v>425</v>
      </c>
      <c r="AG20" s="79">
        <f t="shared" si="40"/>
        <v>17</v>
      </c>
      <c r="AH20" s="79">
        <f t="shared" si="40"/>
        <v>144</v>
      </c>
      <c r="AI20" s="79">
        <f t="shared" si="40"/>
        <v>211</v>
      </c>
      <c r="AJ20" s="79">
        <f t="shared" si="40"/>
        <v>359</v>
      </c>
      <c r="AK20" s="79">
        <f t="shared" si="40"/>
        <v>175</v>
      </c>
      <c r="AL20" s="79">
        <f t="shared" si="40"/>
        <v>28</v>
      </c>
      <c r="AM20" s="79">
        <f t="shared" si="40"/>
        <v>36</v>
      </c>
      <c r="AN20" s="79">
        <f t="shared" si="40"/>
        <v>504</v>
      </c>
      <c r="AO20" s="79">
        <f t="shared" si="40"/>
        <v>176</v>
      </c>
      <c r="AP20" s="79">
        <f t="shared" si="40"/>
        <v>19</v>
      </c>
      <c r="AQ20" s="79">
        <f t="shared" si="40"/>
        <v>60</v>
      </c>
      <c r="AR20" s="79">
        <f t="shared" si="40"/>
        <v>7</v>
      </c>
      <c r="AS20" s="79">
        <f t="shared" si="40"/>
        <v>7</v>
      </c>
      <c r="AT20" s="79">
        <f t="shared" si="40"/>
        <v>286</v>
      </c>
      <c r="AU20" s="79">
        <f t="shared" si="40"/>
        <v>325</v>
      </c>
      <c r="AV20" s="79">
        <f t="shared" si="40"/>
        <v>376</v>
      </c>
      <c r="AW20" s="79">
        <f t="shared" si="40"/>
        <v>275</v>
      </c>
      <c r="AX20" s="79">
        <f t="shared" si="40"/>
        <v>203</v>
      </c>
      <c r="AY20" s="79">
        <f t="shared" si="40"/>
        <v>97</v>
      </c>
      <c r="AZ20" s="79">
        <f t="shared" si="40"/>
        <v>22</v>
      </c>
      <c r="BA20" s="79">
        <f t="shared" si="40"/>
        <v>222</v>
      </c>
      <c r="BB20" s="79">
        <f t="shared" si="40"/>
        <v>366</v>
      </c>
      <c r="BC20" s="79">
        <f t="shared" si="40"/>
        <v>263</v>
      </c>
      <c r="BD20" s="79">
        <f t="shared" si="40"/>
        <v>677</v>
      </c>
      <c r="BE20" s="79">
        <f t="shared" si="40"/>
        <v>677</v>
      </c>
      <c r="BF20" s="79">
        <f t="shared" si="40"/>
        <v>657</v>
      </c>
      <c r="BG20" s="79">
        <f t="shared" si="40"/>
        <v>597</v>
      </c>
      <c r="BH20" s="79">
        <f t="shared" si="40"/>
        <v>405</v>
      </c>
      <c r="BI20" s="79">
        <f t="shared" si="40"/>
        <v>20</v>
      </c>
      <c r="BJ20" s="79">
        <f t="shared" si="40"/>
        <v>559</v>
      </c>
      <c r="BK20" s="79">
        <f t="shared" si="40"/>
        <v>266</v>
      </c>
      <c r="BL20" s="79">
        <f t="shared" si="40"/>
        <v>741</v>
      </c>
      <c r="BM20" s="79">
        <f t="shared" si="40"/>
        <v>423</v>
      </c>
      <c r="BN20" s="79">
        <f t="shared" si="40"/>
        <v>300</v>
      </c>
      <c r="BO20" s="79">
        <f t="shared" ref="BO20:DZ20" si="41">SUM(BO17:BO19)</f>
        <v>96</v>
      </c>
      <c r="BP20" s="79">
        <f t="shared" si="41"/>
        <v>65</v>
      </c>
      <c r="BQ20" s="79">
        <f t="shared" si="41"/>
        <v>334</v>
      </c>
      <c r="BR20" s="79">
        <f t="shared" si="41"/>
        <v>127</v>
      </c>
      <c r="BS20" s="79">
        <f t="shared" si="41"/>
        <v>692</v>
      </c>
      <c r="BT20" s="79">
        <f t="shared" si="41"/>
        <v>390</v>
      </c>
      <c r="BU20" s="79">
        <f t="shared" si="41"/>
        <v>3</v>
      </c>
      <c r="BV20" s="79">
        <f t="shared" si="41"/>
        <v>156</v>
      </c>
      <c r="BW20" s="79">
        <f t="shared" si="41"/>
        <v>260</v>
      </c>
      <c r="BX20" s="79">
        <f t="shared" si="41"/>
        <v>6</v>
      </c>
      <c r="BY20" s="79">
        <f t="shared" si="41"/>
        <v>6</v>
      </c>
      <c r="BZ20" s="79">
        <f t="shared" si="41"/>
        <v>418</v>
      </c>
      <c r="CA20" s="79">
        <f t="shared" si="41"/>
        <v>363</v>
      </c>
      <c r="CB20" s="79">
        <f t="shared" si="41"/>
        <v>248</v>
      </c>
      <c r="CC20" s="79" t="e">
        <f t="shared" si="41"/>
        <v>#REF!</v>
      </c>
      <c r="CD20" s="79">
        <f t="shared" si="41"/>
        <v>331</v>
      </c>
      <c r="CE20" s="79">
        <f t="shared" si="41"/>
        <v>762</v>
      </c>
      <c r="CF20" s="79">
        <f t="shared" si="41"/>
        <v>937</v>
      </c>
      <c r="CG20" s="79">
        <f t="shared" si="41"/>
        <v>481</v>
      </c>
      <c r="CH20" s="79">
        <f t="shared" si="41"/>
        <v>460</v>
      </c>
      <c r="CI20" s="79">
        <f t="shared" si="41"/>
        <v>298</v>
      </c>
      <c r="CJ20" s="79">
        <f t="shared" si="41"/>
        <v>420</v>
      </c>
      <c r="CK20" s="79">
        <f t="shared" si="41"/>
        <v>841</v>
      </c>
      <c r="CL20" s="79">
        <f t="shared" si="41"/>
        <v>605</v>
      </c>
      <c r="CM20" s="79">
        <f t="shared" si="41"/>
        <v>408</v>
      </c>
      <c r="CN20" s="79">
        <f t="shared" si="41"/>
        <v>413</v>
      </c>
      <c r="CO20" s="79">
        <f t="shared" si="41"/>
        <v>176</v>
      </c>
      <c r="CP20" s="79">
        <f t="shared" si="41"/>
        <v>176</v>
      </c>
      <c r="CQ20" s="79">
        <f t="shared" si="41"/>
        <v>326</v>
      </c>
      <c r="CR20" s="79">
        <f t="shared" si="41"/>
        <v>160</v>
      </c>
      <c r="CS20" s="79">
        <f t="shared" si="41"/>
        <v>642</v>
      </c>
      <c r="CT20" s="79">
        <f t="shared" si="41"/>
        <v>426</v>
      </c>
      <c r="CU20" s="79">
        <f t="shared" si="41"/>
        <v>857</v>
      </c>
      <c r="CV20" s="79">
        <f t="shared" si="41"/>
        <v>577</v>
      </c>
      <c r="CW20" s="79">
        <f t="shared" si="41"/>
        <v>577</v>
      </c>
      <c r="CX20" s="79">
        <f t="shared" si="41"/>
        <v>209</v>
      </c>
      <c r="CY20" s="79">
        <f t="shared" si="41"/>
        <v>457</v>
      </c>
      <c r="CZ20" s="79">
        <f t="shared" si="41"/>
        <v>1453</v>
      </c>
      <c r="DA20" s="79">
        <f t="shared" si="41"/>
        <v>1618</v>
      </c>
      <c r="DB20" s="79">
        <f t="shared" si="41"/>
        <v>1373</v>
      </c>
      <c r="DC20" s="79">
        <f t="shared" si="41"/>
        <v>1373</v>
      </c>
      <c r="DD20" s="79">
        <f t="shared" si="41"/>
        <v>1373</v>
      </c>
      <c r="DE20" s="79">
        <f t="shared" si="41"/>
        <v>1181</v>
      </c>
      <c r="DF20" s="79">
        <f t="shared" si="41"/>
        <v>1207</v>
      </c>
      <c r="DG20" s="79">
        <f t="shared" si="41"/>
        <v>1834</v>
      </c>
      <c r="DH20" s="79">
        <f t="shared" si="41"/>
        <v>1708</v>
      </c>
      <c r="DI20" s="79">
        <f t="shared" si="41"/>
        <v>1581</v>
      </c>
      <c r="DJ20" s="79">
        <f t="shared" si="41"/>
        <v>1581</v>
      </c>
      <c r="DK20" s="79">
        <f t="shared" si="41"/>
        <v>1521</v>
      </c>
      <c r="DL20" s="79">
        <f t="shared" si="41"/>
        <v>1982</v>
      </c>
      <c r="DM20" s="79">
        <f t="shared" si="41"/>
        <v>1701</v>
      </c>
      <c r="DN20" s="79">
        <f t="shared" si="41"/>
        <v>1367</v>
      </c>
      <c r="DO20" s="79">
        <f t="shared" si="41"/>
        <v>1717</v>
      </c>
      <c r="DP20" s="79">
        <f t="shared" si="41"/>
        <v>1429</v>
      </c>
      <c r="DQ20" s="79">
        <f t="shared" si="41"/>
        <v>1198</v>
      </c>
      <c r="DR20" s="79">
        <f t="shared" si="41"/>
        <v>894</v>
      </c>
      <c r="DS20" s="79">
        <f t="shared" si="41"/>
        <v>838</v>
      </c>
      <c r="DT20" s="79">
        <f t="shared" si="41"/>
        <v>280</v>
      </c>
      <c r="DU20" s="79">
        <f t="shared" si="41"/>
        <v>333</v>
      </c>
      <c r="DV20" s="79">
        <f t="shared" si="41"/>
        <v>755</v>
      </c>
      <c r="DW20" s="79">
        <f t="shared" si="41"/>
        <v>685</v>
      </c>
      <c r="DX20" s="79">
        <f t="shared" si="41"/>
        <v>519</v>
      </c>
      <c r="DY20" s="79">
        <f t="shared" si="41"/>
        <v>184</v>
      </c>
      <c r="DZ20" s="79">
        <f t="shared" si="41"/>
        <v>2</v>
      </c>
      <c r="EA20" s="79">
        <f t="shared" ref="EA20:GL20" si="42">SUM(EA17:EA19)</f>
        <v>923</v>
      </c>
      <c r="EB20" s="79">
        <f t="shared" si="42"/>
        <v>1221</v>
      </c>
      <c r="EC20" s="79">
        <f t="shared" si="42"/>
        <v>1272</v>
      </c>
      <c r="ED20" s="79">
        <f t="shared" si="42"/>
        <v>1060</v>
      </c>
      <c r="EE20" s="79">
        <f t="shared" si="42"/>
        <v>628</v>
      </c>
      <c r="EF20" s="79">
        <f t="shared" si="42"/>
        <v>579</v>
      </c>
      <c r="EG20" s="79">
        <f t="shared" si="42"/>
        <v>805</v>
      </c>
      <c r="EH20" s="79">
        <f t="shared" si="42"/>
        <v>0</v>
      </c>
      <c r="EI20" s="79">
        <f t="shared" si="42"/>
        <v>0</v>
      </c>
      <c r="EJ20" s="79">
        <f t="shared" si="42"/>
        <v>0</v>
      </c>
      <c r="EK20" s="79">
        <f t="shared" si="42"/>
        <v>0</v>
      </c>
      <c r="EL20" s="79">
        <f t="shared" si="42"/>
        <v>0</v>
      </c>
      <c r="EM20" s="79">
        <f t="shared" si="42"/>
        <v>0</v>
      </c>
      <c r="EN20" s="79">
        <f t="shared" si="42"/>
        <v>0</v>
      </c>
      <c r="EO20" s="79">
        <f t="shared" si="42"/>
        <v>0</v>
      </c>
      <c r="EP20" s="79">
        <f t="shared" si="42"/>
        <v>0</v>
      </c>
      <c r="EQ20" s="79">
        <f t="shared" si="42"/>
        <v>0</v>
      </c>
      <c r="ER20" s="79">
        <f t="shared" si="42"/>
        <v>0</v>
      </c>
      <c r="ES20" s="79">
        <f t="shared" si="42"/>
        <v>0</v>
      </c>
      <c r="ET20" s="79">
        <f t="shared" si="42"/>
        <v>0</v>
      </c>
      <c r="EU20" s="79">
        <f t="shared" si="42"/>
        <v>0</v>
      </c>
      <c r="EV20" s="79">
        <f t="shared" si="42"/>
        <v>0</v>
      </c>
      <c r="EW20" s="79">
        <f t="shared" si="42"/>
        <v>0</v>
      </c>
      <c r="EX20" s="79">
        <f t="shared" si="42"/>
        <v>0</v>
      </c>
      <c r="EY20" s="79">
        <f t="shared" si="42"/>
        <v>0</v>
      </c>
      <c r="EZ20" s="79">
        <f t="shared" si="42"/>
        <v>0</v>
      </c>
      <c r="FA20" s="79">
        <f t="shared" si="42"/>
        <v>0</v>
      </c>
      <c r="FB20" s="79">
        <f t="shared" si="42"/>
        <v>0</v>
      </c>
      <c r="FC20" s="79">
        <f t="shared" si="42"/>
        <v>0</v>
      </c>
      <c r="FD20" s="79">
        <f t="shared" si="42"/>
        <v>0</v>
      </c>
      <c r="FE20" s="79">
        <f t="shared" si="42"/>
        <v>0</v>
      </c>
      <c r="FF20" s="79">
        <f t="shared" si="42"/>
        <v>0</v>
      </c>
      <c r="FG20" s="79">
        <f t="shared" si="42"/>
        <v>0</v>
      </c>
      <c r="FH20" s="79">
        <f t="shared" si="42"/>
        <v>0</v>
      </c>
      <c r="FI20" s="79">
        <f t="shared" si="42"/>
        <v>0</v>
      </c>
      <c r="FJ20" s="79">
        <f t="shared" si="42"/>
        <v>0</v>
      </c>
      <c r="FK20" s="79">
        <f t="shared" si="42"/>
        <v>0</v>
      </c>
      <c r="FL20" s="79">
        <f t="shared" si="42"/>
        <v>0</v>
      </c>
      <c r="FM20" s="79">
        <f t="shared" si="42"/>
        <v>0</v>
      </c>
      <c r="FN20" s="79">
        <f t="shared" si="42"/>
        <v>0</v>
      </c>
      <c r="FO20" s="79">
        <f t="shared" si="42"/>
        <v>0</v>
      </c>
      <c r="FP20" s="79">
        <f t="shared" si="42"/>
        <v>0</v>
      </c>
      <c r="FQ20" s="79">
        <f t="shared" si="42"/>
        <v>0</v>
      </c>
      <c r="FR20" s="79">
        <f t="shared" si="42"/>
        <v>0</v>
      </c>
      <c r="FS20" s="79">
        <f t="shared" si="42"/>
        <v>0</v>
      </c>
      <c r="FT20" s="79">
        <f t="shared" si="42"/>
        <v>0</v>
      </c>
      <c r="FU20" s="79">
        <f t="shared" si="42"/>
        <v>0</v>
      </c>
      <c r="FV20" s="79">
        <f t="shared" si="42"/>
        <v>0</v>
      </c>
      <c r="FW20" s="79">
        <f t="shared" si="42"/>
        <v>0</v>
      </c>
      <c r="FX20" s="79">
        <f t="shared" si="42"/>
        <v>0</v>
      </c>
      <c r="FY20" s="79">
        <f t="shared" si="42"/>
        <v>0</v>
      </c>
      <c r="FZ20" s="79">
        <f t="shared" si="42"/>
        <v>0</v>
      </c>
      <c r="GA20" s="79">
        <f t="shared" si="42"/>
        <v>0</v>
      </c>
      <c r="GB20" s="79">
        <f t="shared" si="42"/>
        <v>0</v>
      </c>
      <c r="GC20" s="79">
        <f t="shared" si="42"/>
        <v>0</v>
      </c>
      <c r="GD20" s="79">
        <f t="shared" si="42"/>
        <v>0</v>
      </c>
      <c r="GE20" s="79">
        <f t="shared" si="42"/>
        <v>0</v>
      </c>
      <c r="GF20" s="79">
        <f t="shared" si="42"/>
        <v>0</v>
      </c>
      <c r="GG20" s="79">
        <f t="shared" si="42"/>
        <v>0</v>
      </c>
      <c r="GH20" s="79">
        <f t="shared" si="42"/>
        <v>0</v>
      </c>
      <c r="GI20" s="79">
        <f t="shared" si="42"/>
        <v>0</v>
      </c>
      <c r="GJ20" s="79">
        <f t="shared" si="42"/>
        <v>0</v>
      </c>
      <c r="GK20" s="79">
        <f t="shared" si="42"/>
        <v>0</v>
      </c>
      <c r="GL20" s="79">
        <f t="shared" si="42"/>
        <v>0</v>
      </c>
      <c r="GM20" s="79">
        <f t="shared" ref="GM20:IX20" si="43">SUM(GM17:GM19)</f>
        <v>0</v>
      </c>
      <c r="GN20" s="79">
        <f t="shared" si="43"/>
        <v>0</v>
      </c>
      <c r="GO20" s="79">
        <f t="shared" si="43"/>
        <v>0</v>
      </c>
      <c r="GP20" s="79">
        <f t="shared" si="43"/>
        <v>0</v>
      </c>
      <c r="GQ20" s="79">
        <f t="shared" si="43"/>
        <v>0</v>
      </c>
      <c r="GR20" s="79">
        <f t="shared" si="43"/>
        <v>0</v>
      </c>
      <c r="GS20" s="79">
        <f t="shared" si="43"/>
        <v>0</v>
      </c>
      <c r="GT20" s="79">
        <f t="shared" si="43"/>
        <v>0</v>
      </c>
      <c r="GU20" s="79">
        <f t="shared" si="43"/>
        <v>0</v>
      </c>
      <c r="GV20" s="79">
        <f t="shared" si="43"/>
        <v>0</v>
      </c>
      <c r="GW20" s="79">
        <f t="shared" si="43"/>
        <v>0</v>
      </c>
      <c r="GX20" s="79">
        <f t="shared" si="43"/>
        <v>0</v>
      </c>
      <c r="GY20" s="79">
        <f t="shared" si="43"/>
        <v>0</v>
      </c>
      <c r="GZ20" s="79">
        <f t="shared" si="43"/>
        <v>0</v>
      </c>
      <c r="HA20" s="79">
        <f t="shared" si="43"/>
        <v>0</v>
      </c>
      <c r="HB20" s="79">
        <f t="shared" si="43"/>
        <v>0</v>
      </c>
      <c r="HC20" s="79">
        <f t="shared" si="43"/>
        <v>0</v>
      </c>
      <c r="HD20" s="79">
        <f t="shared" si="43"/>
        <v>0</v>
      </c>
      <c r="HE20" s="79">
        <f t="shared" si="43"/>
        <v>0</v>
      </c>
      <c r="HF20" s="79">
        <f t="shared" si="43"/>
        <v>0</v>
      </c>
      <c r="HG20" s="79">
        <f t="shared" si="43"/>
        <v>0</v>
      </c>
      <c r="HH20" s="79">
        <f t="shared" si="43"/>
        <v>0</v>
      </c>
      <c r="HI20" s="79">
        <f t="shared" si="43"/>
        <v>0</v>
      </c>
      <c r="HJ20" s="79">
        <f t="shared" si="43"/>
        <v>0</v>
      </c>
      <c r="HK20" s="79">
        <f t="shared" si="43"/>
        <v>0</v>
      </c>
      <c r="HL20" s="79">
        <f t="shared" si="43"/>
        <v>0</v>
      </c>
      <c r="HM20" s="79">
        <f t="shared" si="43"/>
        <v>0</v>
      </c>
      <c r="HN20" s="79">
        <f t="shared" si="43"/>
        <v>0</v>
      </c>
      <c r="HO20" s="79">
        <f t="shared" si="43"/>
        <v>0</v>
      </c>
      <c r="HP20" s="79">
        <f t="shared" si="43"/>
        <v>0</v>
      </c>
      <c r="HQ20" s="79">
        <f t="shared" si="43"/>
        <v>0</v>
      </c>
      <c r="HR20" s="79">
        <f t="shared" si="43"/>
        <v>0</v>
      </c>
      <c r="HS20" s="79">
        <f t="shared" si="43"/>
        <v>0</v>
      </c>
      <c r="HT20" s="79">
        <f t="shared" si="43"/>
        <v>0</v>
      </c>
      <c r="HU20" s="79">
        <f t="shared" si="43"/>
        <v>0</v>
      </c>
      <c r="HV20" s="79">
        <f t="shared" si="43"/>
        <v>0</v>
      </c>
      <c r="HW20" s="79">
        <f t="shared" si="43"/>
        <v>0</v>
      </c>
      <c r="HX20" s="79">
        <f t="shared" si="43"/>
        <v>0</v>
      </c>
      <c r="HY20" s="79">
        <f t="shared" si="43"/>
        <v>0</v>
      </c>
      <c r="HZ20" s="79">
        <f t="shared" si="43"/>
        <v>0</v>
      </c>
      <c r="IA20" s="79">
        <f t="shared" si="43"/>
        <v>0</v>
      </c>
      <c r="IB20" s="79">
        <f t="shared" si="43"/>
        <v>0</v>
      </c>
      <c r="IC20" s="79">
        <f t="shared" si="43"/>
        <v>0</v>
      </c>
      <c r="ID20" s="79">
        <f t="shared" si="43"/>
        <v>0</v>
      </c>
      <c r="IE20" s="79">
        <f t="shared" si="43"/>
        <v>0</v>
      </c>
      <c r="IF20" s="79">
        <f t="shared" si="43"/>
        <v>0</v>
      </c>
      <c r="IG20" s="79">
        <f t="shared" si="43"/>
        <v>0</v>
      </c>
      <c r="IH20" s="79">
        <f t="shared" si="43"/>
        <v>0</v>
      </c>
      <c r="II20" s="79">
        <f t="shared" si="43"/>
        <v>0</v>
      </c>
      <c r="IJ20" s="79">
        <f t="shared" si="43"/>
        <v>0</v>
      </c>
      <c r="IK20" s="79">
        <f t="shared" si="43"/>
        <v>0</v>
      </c>
      <c r="IL20" s="79">
        <f t="shared" si="43"/>
        <v>0</v>
      </c>
      <c r="IM20" s="79">
        <f t="shared" si="43"/>
        <v>0</v>
      </c>
      <c r="IN20" s="79">
        <f t="shared" si="43"/>
        <v>0</v>
      </c>
      <c r="IO20" s="79">
        <f t="shared" si="43"/>
        <v>0</v>
      </c>
      <c r="IP20" s="79">
        <f t="shared" si="43"/>
        <v>0</v>
      </c>
      <c r="IQ20" s="79">
        <f t="shared" si="43"/>
        <v>0</v>
      </c>
      <c r="IR20" s="79">
        <f t="shared" si="43"/>
        <v>0</v>
      </c>
      <c r="IS20" s="79">
        <f t="shared" si="43"/>
        <v>0</v>
      </c>
      <c r="IT20" s="79">
        <f t="shared" si="43"/>
        <v>0</v>
      </c>
      <c r="IU20" s="79">
        <f t="shared" si="43"/>
        <v>0</v>
      </c>
      <c r="IV20" s="79">
        <f t="shared" si="43"/>
        <v>0</v>
      </c>
      <c r="IW20" s="79">
        <f t="shared" si="43"/>
        <v>0</v>
      </c>
      <c r="IX20" s="79">
        <f t="shared" si="43"/>
        <v>0</v>
      </c>
      <c r="IY20" s="79">
        <f t="shared" ref="IY20:LJ20" si="44">SUM(IY17:IY19)</f>
        <v>0</v>
      </c>
      <c r="IZ20" s="79">
        <f t="shared" si="44"/>
        <v>0</v>
      </c>
      <c r="JA20" s="79">
        <f t="shared" si="44"/>
        <v>0</v>
      </c>
      <c r="JB20" s="79">
        <f t="shared" si="44"/>
        <v>0</v>
      </c>
      <c r="JC20" s="79">
        <f t="shared" si="44"/>
        <v>0</v>
      </c>
      <c r="JD20" s="79">
        <f t="shared" si="44"/>
        <v>0</v>
      </c>
      <c r="JE20" s="79">
        <f t="shared" si="44"/>
        <v>0</v>
      </c>
      <c r="JF20" s="79">
        <f t="shared" si="44"/>
        <v>0</v>
      </c>
      <c r="JG20" s="79">
        <f t="shared" si="44"/>
        <v>0</v>
      </c>
      <c r="JH20" s="79">
        <f t="shared" si="44"/>
        <v>0</v>
      </c>
      <c r="JI20" s="79">
        <f t="shared" si="44"/>
        <v>0</v>
      </c>
      <c r="JJ20" s="79">
        <f t="shared" si="44"/>
        <v>0</v>
      </c>
      <c r="JK20" s="79">
        <f t="shared" si="44"/>
        <v>0</v>
      </c>
      <c r="JL20" s="79">
        <f t="shared" si="44"/>
        <v>0</v>
      </c>
      <c r="JM20" s="79">
        <f t="shared" si="44"/>
        <v>0</v>
      </c>
      <c r="JN20" s="79">
        <f t="shared" si="44"/>
        <v>0</v>
      </c>
      <c r="JO20" s="79">
        <f t="shared" si="44"/>
        <v>0</v>
      </c>
      <c r="JP20" s="79">
        <f t="shared" si="44"/>
        <v>0</v>
      </c>
      <c r="JQ20" s="79">
        <f t="shared" si="44"/>
        <v>0</v>
      </c>
      <c r="JR20" s="79">
        <f t="shared" si="44"/>
        <v>0</v>
      </c>
      <c r="JS20" s="79">
        <f t="shared" si="44"/>
        <v>0</v>
      </c>
      <c r="JT20" s="79">
        <f t="shared" si="44"/>
        <v>0</v>
      </c>
      <c r="JU20" s="79">
        <f t="shared" si="44"/>
        <v>0</v>
      </c>
      <c r="JV20" s="79">
        <f t="shared" si="44"/>
        <v>0</v>
      </c>
      <c r="JW20" s="79">
        <f t="shared" si="44"/>
        <v>0</v>
      </c>
      <c r="JX20" s="79">
        <f t="shared" si="44"/>
        <v>0</v>
      </c>
      <c r="JY20" s="79">
        <f t="shared" si="44"/>
        <v>0</v>
      </c>
      <c r="JZ20" s="79">
        <f t="shared" si="44"/>
        <v>0</v>
      </c>
      <c r="KA20" s="79">
        <f t="shared" si="44"/>
        <v>0</v>
      </c>
      <c r="KB20" s="79">
        <f t="shared" si="44"/>
        <v>0</v>
      </c>
      <c r="KC20" s="79">
        <f t="shared" si="44"/>
        <v>0</v>
      </c>
      <c r="KD20" s="79">
        <f t="shared" si="44"/>
        <v>0</v>
      </c>
      <c r="KE20" s="79">
        <f t="shared" si="44"/>
        <v>0</v>
      </c>
      <c r="KF20" s="79">
        <f t="shared" si="44"/>
        <v>0</v>
      </c>
      <c r="KG20" s="79">
        <f t="shared" si="44"/>
        <v>0</v>
      </c>
      <c r="KH20" s="79">
        <f t="shared" si="44"/>
        <v>0</v>
      </c>
      <c r="KI20" s="79">
        <f t="shared" si="44"/>
        <v>0</v>
      </c>
      <c r="KJ20" s="79">
        <f t="shared" si="44"/>
        <v>0</v>
      </c>
      <c r="KK20" s="79">
        <f t="shared" si="44"/>
        <v>0</v>
      </c>
      <c r="KL20" s="79">
        <f t="shared" si="44"/>
        <v>0</v>
      </c>
      <c r="KM20" s="79">
        <f t="shared" si="44"/>
        <v>0</v>
      </c>
      <c r="KN20" s="79">
        <f t="shared" si="44"/>
        <v>0</v>
      </c>
      <c r="KO20" s="79">
        <f t="shared" si="44"/>
        <v>0</v>
      </c>
      <c r="KP20" s="79">
        <f t="shared" si="44"/>
        <v>0</v>
      </c>
      <c r="KQ20" s="79">
        <f t="shared" si="44"/>
        <v>0</v>
      </c>
      <c r="KR20" s="79">
        <f t="shared" si="44"/>
        <v>0</v>
      </c>
      <c r="KS20" s="79">
        <f t="shared" si="44"/>
        <v>0</v>
      </c>
      <c r="KT20" s="79">
        <f t="shared" si="44"/>
        <v>0</v>
      </c>
      <c r="KU20" s="79">
        <f t="shared" si="44"/>
        <v>0</v>
      </c>
      <c r="KV20" s="79">
        <f t="shared" si="44"/>
        <v>0</v>
      </c>
      <c r="KW20" s="79">
        <f t="shared" si="44"/>
        <v>0</v>
      </c>
      <c r="KX20" s="79">
        <f t="shared" si="44"/>
        <v>0</v>
      </c>
      <c r="KY20" s="79">
        <f t="shared" si="44"/>
        <v>0</v>
      </c>
      <c r="KZ20" s="79">
        <f t="shared" si="44"/>
        <v>0</v>
      </c>
      <c r="LA20" s="79">
        <f t="shared" si="44"/>
        <v>0</v>
      </c>
      <c r="LB20" s="79">
        <f t="shared" si="44"/>
        <v>0</v>
      </c>
      <c r="LC20" s="79">
        <f t="shared" si="44"/>
        <v>0</v>
      </c>
      <c r="LD20" s="79">
        <f t="shared" si="44"/>
        <v>0</v>
      </c>
      <c r="LE20" s="79">
        <f t="shared" si="44"/>
        <v>0</v>
      </c>
      <c r="LF20" s="79">
        <f t="shared" si="44"/>
        <v>0</v>
      </c>
      <c r="LG20" s="79">
        <f t="shared" si="44"/>
        <v>0</v>
      </c>
      <c r="LH20" s="79">
        <f t="shared" si="44"/>
        <v>0</v>
      </c>
      <c r="LI20" s="79">
        <f t="shared" si="44"/>
        <v>0</v>
      </c>
      <c r="LJ20" s="79">
        <f t="shared" si="44"/>
        <v>0</v>
      </c>
      <c r="LK20" s="79">
        <f t="shared" ref="LK20:NH20" si="45">SUM(LK17:LK19)</f>
        <v>0</v>
      </c>
      <c r="LL20" s="79">
        <f t="shared" si="45"/>
        <v>0</v>
      </c>
      <c r="LM20" s="79">
        <f t="shared" si="45"/>
        <v>0</v>
      </c>
      <c r="LN20" s="79">
        <f t="shared" si="45"/>
        <v>0</v>
      </c>
      <c r="LO20" s="79">
        <f t="shared" si="45"/>
        <v>0</v>
      </c>
      <c r="LP20" s="79">
        <f t="shared" si="45"/>
        <v>0</v>
      </c>
      <c r="LQ20" s="79">
        <f t="shared" si="45"/>
        <v>0</v>
      </c>
      <c r="LR20" s="79">
        <f t="shared" si="45"/>
        <v>0</v>
      </c>
      <c r="LS20" s="79">
        <f t="shared" si="45"/>
        <v>0</v>
      </c>
      <c r="LT20" s="79">
        <f t="shared" si="45"/>
        <v>0</v>
      </c>
      <c r="LU20" s="79">
        <f t="shared" si="45"/>
        <v>0</v>
      </c>
      <c r="LV20" s="79">
        <f t="shared" si="45"/>
        <v>0</v>
      </c>
      <c r="LW20" s="79">
        <f t="shared" si="45"/>
        <v>0</v>
      </c>
      <c r="LX20" s="79">
        <f t="shared" si="45"/>
        <v>0</v>
      </c>
      <c r="LY20" s="79">
        <f t="shared" si="45"/>
        <v>0</v>
      </c>
      <c r="LZ20" s="79">
        <f t="shared" si="45"/>
        <v>0</v>
      </c>
      <c r="MA20" s="79">
        <f t="shared" si="45"/>
        <v>0</v>
      </c>
      <c r="MB20" s="79">
        <f t="shared" si="45"/>
        <v>0</v>
      </c>
      <c r="MC20" s="79">
        <f t="shared" si="45"/>
        <v>0</v>
      </c>
      <c r="MD20" s="79">
        <f t="shared" si="45"/>
        <v>0</v>
      </c>
      <c r="ME20" s="79">
        <f t="shared" si="45"/>
        <v>0</v>
      </c>
      <c r="MF20" s="79">
        <f t="shared" si="45"/>
        <v>0</v>
      </c>
      <c r="MG20" s="79">
        <f t="shared" si="45"/>
        <v>0</v>
      </c>
      <c r="MH20" s="79">
        <f t="shared" si="45"/>
        <v>0</v>
      </c>
      <c r="MI20" s="79">
        <f t="shared" si="45"/>
        <v>0</v>
      </c>
      <c r="MJ20" s="79">
        <f t="shared" si="45"/>
        <v>0</v>
      </c>
      <c r="MK20" s="79">
        <f t="shared" si="45"/>
        <v>0</v>
      </c>
      <c r="ML20" s="79">
        <f t="shared" si="45"/>
        <v>0</v>
      </c>
      <c r="MM20" s="79">
        <f t="shared" si="45"/>
        <v>0</v>
      </c>
      <c r="MN20" s="79">
        <f t="shared" si="45"/>
        <v>0</v>
      </c>
      <c r="MO20" s="79">
        <f t="shared" si="45"/>
        <v>0</v>
      </c>
      <c r="MP20" s="79">
        <f t="shared" si="45"/>
        <v>0</v>
      </c>
      <c r="MQ20" s="79">
        <f t="shared" si="45"/>
        <v>0</v>
      </c>
      <c r="MR20" s="79">
        <f t="shared" si="45"/>
        <v>0</v>
      </c>
      <c r="MS20" s="79">
        <f t="shared" si="45"/>
        <v>0</v>
      </c>
      <c r="MT20" s="79">
        <f t="shared" si="45"/>
        <v>0</v>
      </c>
      <c r="MU20" s="79">
        <f t="shared" si="45"/>
        <v>0</v>
      </c>
      <c r="MV20" s="79">
        <f t="shared" si="45"/>
        <v>0</v>
      </c>
      <c r="MW20" s="79">
        <f t="shared" si="45"/>
        <v>0</v>
      </c>
      <c r="MX20" s="79">
        <f t="shared" si="45"/>
        <v>0</v>
      </c>
      <c r="MY20" s="79">
        <f t="shared" si="45"/>
        <v>0</v>
      </c>
      <c r="MZ20" s="79">
        <f t="shared" si="45"/>
        <v>0</v>
      </c>
      <c r="NA20" s="79">
        <f t="shared" si="45"/>
        <v>0</v>
      </c>
      <c r="NB20" s="79">
        <f t="shared" si="45"/>
        <v>0</v>
      </c>
      <c r="NC20" s="79">
        <f t="shared" si="45"/>
        <v>0</v>
      </c>
      <c r="ND20" s="79">
        <f t="shared" si="45"/>
        <v>0</v>
      </c>
      <c r="NE20" s="79">
        <f t="shared" si="45"/>
        <v>0</v>
      </c>
      <c r="NF20" s="79">
        <f t="shared" si="45"/>
        <v>0</v>
      </c>
      <c r="NG20" s="79">
        <f t="shared" si="45"/>
        <v>0</v>
      </c>
      <c r="NH20" s="79">
        <f t="shared" si="45"/>
        <v>0</v>
      </c>
    </row>
    <row r="21" spans="1:372" s="232" customFormat="1" ht="15.75" customHeight="1">
      <c r="A21" s="231"/>
    </row>
    <row r="22" spans="1:372" s="79" customFormat="1" ht="15.75" customHeight="1">
      <c r="A22" s="78" t="s">
        <v>5495</v>
      </c>
      <c r="B22" s="79">
        <f>'Inbound SOS &amp; EOD'!B31</f>
        <v>2229</v>
      </c>
      <c r="C22" s="79">
        <f>'Inbound SOS &amp; EOD'!C31</f>
        <v>2768</v>
      </c>
      <c r="D22" s="79">
        <f>'Inbound SOS &amp; EOD'!D31</f>
        <v>2557</v>
      </c>
      <c r="E22" s="79">
        <f>'Inbound SOS &amp; EOD'!E31</f>
        <v>2475</v>
      </c>
      <c r="F22" s="79">
        <f>'Inbound SOS &amp; EOD'!F31</f>
        <v>3474</v>
      </c>
      <c r="G22" s="79">
        <f>'Inbound SOS &amp; EOD'!G31</f>
        <v>2336</v>
      </c>
      <c r="H22" s="79">
        <f>'Inbound SOS &amp; EOD'!H31</f>
        <v>624</v>
      </c>
      <c r="I22" s="79">
        <f>'Inbound SOS &amp; EOD'!I31</f>
        <v>1146</v>
      </c>
      <c r="J22" s="79">
        <f>'Inbound SOS &amp; EOD'!J31</f>
        <v>995</v>
      </c>
      <c r="K22" s="79">
        <f>'Inbound SOS &amp; EOD'!K31</f>
        <v>1391</v>
      </c>
      <c r="L22" s="79">
        <f>'Inbound SOS &amp; EOD'!L31</f>
        <v>1556</v>
      </c>
      <c r="M22" s="79">
        <f>'Inbound SOS &amp; EOD'!M31</f>
        <v>513</v>
      </c>
      <c r="N22" s="79">
        <f>'Inbound SOS &amp; EOD'!N31</f>
        <v>811</v>
      </c>
      <c r="O22" s="79">
        <f>'Inbound SOS &amp; EOD'!O31</f>
        <v>316</v>
      </c>
      <c r="P22" s="79">
        <f>'Inbound SOS &amp; EOD'!P31</f>
        <v>99</v>
      </c>
      <c r="Q22" s="79">
        <f>'Inbound SOS &amp; EOD'!Q31</f>
        <v>100</v>
      </c>
      <c r="R22" s="79">
        <f>'Inbound SOS &amp; EOD'!R31</f>
        <v>210</v>
      </c>
      <c r="S22" s="79">
        <f>'Inbound SOS &amp; EOD'!S31</f>
        <v>882</v>
      </c>
      <c r="T22" s="79">
        <f>'Inbound SOS &amp; EOD'!T31</f>
        <v>151</v>
      </c>
      <c r="U22" s="79">
        <f>'Inbound SOS &amp; EOD'!U31</f>
        <v>318</v>
      </c>
      <c r="V22" s="79">
        <f>'Inbound SOS &amp; EOD'!V31</f>
        <v>245</v>
      </c>
      <c r="W22" s="79">
        <f>'Inbound SOS &amp; EOD'!W31</f>
        <v>171</v>
      </c>
      <c r="X22" s="79">
        <f>'Inbound SOS &amp; EOD'!X31</f>
        <v>81</v>
      </c>
      <c r="Y22" s="79">
        <f>'Inbound SOS &amp; EOD'!Y31</f>
        <v>233</v>
      </c>
      <c r="Z22" s="79">
        <f>'Inbound SOS &amp; EOD'!Z31</f>
        <v>374</v>
      </c>
      <c r="AA22" s="79">
        <f>'Inbound SOS &amp; EOD'!AA31</f>
        <v>393</v>
      </c>
      <c r="AB22" s="79">
        <f>'Inbound SOS &amp; EOD'!AB31</f>
        <v>0</v>
      </c>
      <c r="AC22" s="79">
        <f>'Inbound SOS &amp; EOD'!AC31</f>
        <v>166</v>
      </c>
      <c r="AD22" s="79">
        <f>'Inbound SOS &amp; EOD'!AD31</f>
        <v>160</v>
      </c>
      <c r="AE22" s="79">
        <f>'Inbound SOS &amp; EOD'!AE31</f>
        <v>8</v>
      </c>
      <c r="AF22" s="79">
        <f>'Inbound SOS &amp; EOD'!AF31</f>
        <v>418</v>
      </c>
      <c r="AG22" s="79">
        <f>'Inbound SOS &amp; EOD'!AG31</f>
        <v>852</v>
      </c>
      <c r="AH22" s="79">
        <f>'Inbound SOS &amp; EOD'!AH31</f>
        <v>554</v>
      </c>
      <c r="AI22" s="79">
        <f>'Inbound SOS &amp; EOD'!AI31</f>
        <v>78</v>
      </c>
      <c r="AJ22" s="79">
        <f>'Inbound SOS &amp; EOD'!AJ31</f>
        <v>67</v>
      </c>
      <c r="AK22" s="79">
        <f>'Inbound SOS &amp; EOD'!AK31</f>
        <v>393</v>
      </c>
      <c r="AL22" s="79">
        <f>'Inbound SOS &amp; EOD'!AL31</f>
        <v>227</v>
      </c>
      <c r="AM22" s="79">
        <f>'Inbound SOS &amp; EOD'!AM31</f>
        <v>300</v>
      </c>
      <c r="AN22" s="79">
        <f>'Inbound SOS &amp; EOD'!AN31</f>
        <v>663</v>
      </c>
      <c r="AO22" s="79">
        <f>'Inbound SOS &amp; EOD'!AO31</f>
        <v>921</v>
      </c>
      <c r="AP22" s="79">
        <f>'Inbound SOS &amp; EOD'!AP31</f>
        <v>301</v>
      </c>
      <c r="AQ22" s="79">
        <f>'Inbound SOS &amp; EOD'!AQ31</f>
        <v>90</v>
      </c>
      <c r="AR22" s="79">
        <f>'Inbound SOS &amp; EOD'!AR31</f>
        <v>285</v>
      </c>
      <c r="AS22" s="79">
        <f>'Inbound SOS &amp; EOD'!AS31</f>
        <v>0</v>
      </c>
      <c r="AT22" s="79">
        <f>'Inbound SOS &amp; EOD'!AT31</f>
        <v>211</v>
      </c>
      <c r="AU22" s="79">
        <f>'Inbound SOS &amp; EOD'!AU31</f>
        <v>537</v>
      </c>
      <c r="AV22" s="79">
        <f>'Inbound SOS &amp; EOD'!AV31</f>
        <v>768</v>
      </c>
      <c r="AW22" s="79">
        <f>'Inbound SOS &amp; EOD'!AW31</f>
        <v>417</v>
      </c>
      <c r="AX22" s="79">
        <f>'Inbound SOS &amp; EOD'!AX31</f>
        <v>690</v>
      </c>
      <c r="AY22" s="79">
        <f>'Inbound SOS &amp; EOD'!AY31</f>
        <v>707</v>
      </c>
      <c r="AZ22" s="79">
        <f>'Inbound SOS &amp; EOD'!AZ31</f>
        <v>624</v>
      </c>
      <c r="BA22" s="79">
        <f>'Inbound SOS &amp; EOD'!BA31</f>
        <v>888</v>
      </c>
      <c r="BB22" s="79">
        <f>'Inbound SOS &amp; EOD'!BB31</f>
        <v>666</v>
      </c>
      <c r="BC22" s="79">
        <f>'Inbound SOS &amp; EOD'!BC31</f>
        <v>189</v>
      </c>
      <c r="BD22" s="79">
        <f>'Inbound SOS &amp; EOD'!BD31</f>
        <v>455</v>
      </c>
      <c r="BE22" s="79">
        <f>'Inbound SOS &amp; EOD'!BE31</f>
        <v>455</v>
      </c>
      <c r="BF22" s="79">
        <f>'Inbound SOS &amp; EOD'!BF31</f>
        <v>119</v>
      </c>
      <c r="BG22" s="79">
        <f>'Inbound SOS &amp; EOD'!BG31</f>
        <v>1096</v>
      </c>
      <c r="BH22" s="79">
        <f>'Inbound SOS &amp; EOD'!BH31</f>
        <v>1485</v>
      </c>
      <c r="BI22" s="79">
        <f>'Inbound SOS &amp; EOD'!BI31</f>
        <v>554</v>
      </c>
      <c r="BJ22" s="79">
        <f>'Inbound SOS &amp; EOD'!BJ31</f>
        <v>248</v>
      </c>
      <c r="BK22" s="79">
        <f>'Inbound SOS &amp; EOD'!BK31</f>
        <v>620</v>
      </c>
      <c r="BL22" s="79">
        <f>'Inbound SOS &amp; EOD'!BL31</f>
        <v>474</v>
      </c>
      <c r="BM22" s="79">
        <f>'Inbound SOS &amp; EOD'!BM31</f>
        <v>929</v>
      </c>
      <c r="BN22" s="79">
        <f>'Inbound SOS &amp; EOD'!BN31</f>
        <v>929</v>
      </c>
      <c r="BO22" s="79">
        <f>'Inbound SOS &amp; EOD'!BO31</f>
        <v>1054</v>
      </c>
      <c r="BP22" s="79">
        <f>'Inbound SOS &amp; EOD'!BP31</f>
        <v>1745</v>
      </c>
      <c r="BQ22" s="79">
        <f>'Inbound SOS &amp; EOD'!BQ31</f>
        <v>641</v>
      </c>
      <c r="BR22" s="79">
        <f>'Inbound SOS &amp; EOD'!BR31</f>
        <v>1115</v>
      </c>
      <c r="BS22" s="79">
        <f>'Inbound SOS &amp; EOD'!BS31</f>
        <v>24</v>
      </c>
      <c r="BT22" s="79">
        <f>'Inbound SOS &amp; EOD'!BT31</f>
        <v>676</v>
      </c>
      <c r="BU22" s="79">
        <f>'Inbound SOS &amp; EOD'!BU31</f>
        <v>507</v>
      </c>
      <c r="BV22" s="79">
        <f>'Inbound SOS &amp; EOD'!BV31</f>
        <v>507</v>
      </c>
      <c r="BW22" s="79">
        <f>'Inbound SOS &amp; EOD'!BW31</f>
        <v>763</v>
      </c>
      <c r="BX22" s="79">
        <f>'Inbound SOS &amp; EOD'!BX31</f>
        <v>281</v>
      </c>
      <c r="BY22" s="79">
        <f>'Inbound SOS &amp; EOD'!BY31</f>
        <v>366</v>
      </c>
      <c r="BZ22" s="79">
        <f>'Inbound SOS &amp; EOD'!BZ31</f>
        <v>0</v>
      </c>
      <c r="CA22" s="79">
        <f>'Inbound SOS &amp; EOD'!CA31</f>
        <v>159</v>
      </c>
      <c r="CB22" s="79">
        <f>'Inbound SOS &amp; EOD'!CB31</f>
        <v>142</v>
      </c>
      <c r="CC22" s="79">
        <f>'Inbound SOS &amp; EOD'!CC31</f>
        <v>237</v>
      </c>
      <c r="CD22" s="79">
        <f>'Inbound SOS &amp; EOD'!CD31</f>
        <v>495</v>
      </c>
      <c r="CE22" s="79">
        <f>'Inbound SOS &amp; EOD'!CE31</f>
        <v>795</v>
      </c>
      <c r="CF22" s="79">
        <f>'Inbound SOS &amp; EOD'!CF31</f>
        <v>1060</v>
      </c>
      <c r="CG22" s="79">
        <f>'Inbound SOS &amp; EOD'!CG31</f>
        <v>963</v>
      </c>
      <c r="CH22" s="79">
        <f>'Inbound SOS &amp; EOD'!CH31</f>
        <v>25</v>
      </c>
      <c r="CI22" s="79">
        <f>'Inbound SOS &amp; EOD'!CI31</f>
        <v>328</v>
      </c>
      <c r="CJ22" s="79">
        <f>'Inbound SOS &amp; EOD'!CJ31</f>
        <v>751</v>
      </c>
      <c r="CK22" s="79">
        <f>'Inbound SOS &amp; EOD'!CK31</f>
        <v>434</v>
      </c>
      <c r="CL22" s="79">
        <f>'Inbound SOS &amp; EOD'!CL31</f>
        <v>1438</v>
      </c>
      <c r="CM22" s="79">
        <f>'Inbound SOS &amp; EOD'!CM31</f>
        <v>1365</v>
      </c>
      <c r="CN22" s="79">
        <f>'Inbound SOS &amp; EOD'!CN31</f>
        <v>895</v>
      </c>
      <c r="CO22" s="79">
        <f>'Inbound SOS &amp; EOD'!CO31</f>
        <v>834</v>
      </c>
      <c r="CP22" s="79">
        <f>'Inbound SOS &amp; EOD'!CP31</f>
        <v>286</v>
      </c>
      <c r="CQ22" s="79">
        <f>'Inbound SOS &amp; EOD'!CQ31</f>
        <v>470</v>
      </c>
      <c r="CR22" s="79">
        <f>'Inbound SOS &amp; EOD'!CR31</f>
        <v>1001</v>
      </c>
      <c r="CS22" s="79">
        <f>'Inbound SOS &amp; EOD'!CS31</f>
        <v>1676</v>
      </c>
      <c r="CT22" s="79">
        <f>'Inbound SOS &amp; EOD'!CT31</f>
        <v>2101</v>
      </c>
      <c r="CU22" s="79">
        <f>'Inbound SOS &amp; EOD'!CU31</f>
        <v>611</v>
      </c>
      <c r="CV22" s="79">
        <f>'Inbound SOS &amp; EOD'!CV31</f>
        <v>175</v>
      </c>
      <c r="CW22" s="79">
        <f>'Inbound SOS &amp; EOD'!CW31</f>
        <v>175</v>
      </c>
      <c r="CX22" s="79">
        <f>'Inbound SOS &amp; EOD'!CX31</f>
        <v>444</v>
      </c>
      <c r="CY22" s="79">
        <f>'Inbound SOS &amp; EOD'!CY31</f>
        <v>529</v>
      </c>
      <c r="CZ22" s="79">
        <f>'Inbound SOS &amp; EOD'!CZ31</f>
        <v>1190</v>
      </c>
      <c r="DA22" s="79">
        <f>'Inbound SOS &amp; EOD'!DA31</f>
        <v>802</v>
      </c>
      <c r="DB22" s="79">
        <f>'Inbound SOS &amp; EOD'!DB31</f>
        <v>648</v>
      </c>
      <c r="DC22" s="79">
        <f>'Inbound SOS &amp; EOD'!DC31</f>
        <v>594</v>
      </c>
      <c r="DD22" s="79">
        <f>'Inbound SOS &amp; EOD'!DD31</f>
        <v>0</v>
      </c>
      <c r="DE22" s="79">
        <f>'Inbound SOS &amp; EOD'!DE31</f>
        <v>989</v>
      </c>
      <c r="DF22" s="79">
        <f>'Inbound SOS &amp; EOD'!DF31</f>
        <v>914</v>
      </c>
      <c r="DG22" s="79">
        <f>'Inbound SOS &amp; EOD'!DG31</f>
        <v>1010</v>
      </c>
      <c r="DH22" s="79">
        <f>'Inbound SOS &amp; EOD'!DH31</f>
        <v>961</v>
      </c>
      <c r="DI22" s="79">
        <f>'Inbound SOS &amp; EOD'!DI31</f>
        <v>939</v>
      </c>
      <c r="DJ22" s="79">
        <f>'Inbound SOS &amp; EOD'!DJ31</f>
        <v>939</v>
      </c>
      <c r="DK22" s="79">
        <f>'Inbound SOS &amp; EOD'!DK31</f>
        <v>461</v>
      </c>
      <c r="DL22" s="79">
        <f>'Inbound SOS &amp; EOD'!DL31</f>
        <v>529</v>
      </c>
      <c r="DM22" s="79">
        <f>'Inbound SOS &amp; EOD'!DM31</f>
        <v>1097</v>
      </c>
      <c r="DN22" s="79">
        <f>'Inbound SOS &amp; EOD'!DN31</f>
        <v>2042</v>
      </c>
      <c r="DO22" s="79">
        <f>'Inbound SOS &amp; EOD'!DO31</f>
        <v>1601</v>
      </c>
      <c r="DP22" s="79">
        <f>'Inbound SOS &amp; EOD'!DP31</f>
        <v>1672</v>
      </c>
      <c r="DQ22" s="79">
        <f>'Inbound SOS &amp; EOD'!DQ31</f>
        <v>1210</v>
      </c>
      <c r="DR22" s="79">
        <f>'Inbound SOS &amp; EOD'!DR31</f>
        <v>603</v>
      </c>
      <c r="DS22" s="79">
        <f>'Inbound SOS &amp; EOD'!DS31</f>
        <v>1250</v>
      </c>
      <c r="DT22" s="79">
        <f>'Inbound SOS &amp; EOD'!DT31</f>
        <v>519</v>
      </c>
      <c r="DU22" s="79">
        <f>'Inbound SOS &amp; EOD'!DU31</f>
        <v>206</v>
      </c>
      <c r="DV22" s="79">
        <f>'Inbound SOS &amp; EOD'!DV31</f>
        <v>120</v>
      </c>
      <c r="DW22" s="79">
        <f>'Inbound SOS &amp; EOD'!DW31</f>
        <v>460</v>
      </c>
      <c r="DX22" s="79">
        <f>'Inbound SOS &amp; EOD'!DX31</f>
        <v>603</v>
      </c>
      <c r="DY22" s="79">
        <f>'Inbound SOS &amp; EOD'!DY31</f>
        <v>546</v>
      </c>
      <c r="DZ22" s="79">
        <f>'Inbound SOS &amp; EOD'!DZ31</f>
        <v>192</v>
      </c>
      <c r="EA22" s="79">
        <f>'Inbound SOS &amp; EOD'!EA31</f>
        <v>347</v>
      </c>
      <c r="EB22" s="79">
        <f>'Inbound SOS &amp; EOD'!EB31</f>
        <v>1419</v>
      </c>
      <c r="EC22" s="79">
        <f>'Inbound SOS &amp; EOD'!EC31</f>
        <v>911</v>
      </c>
      <c r="ED22" s="79">
        <f>'Inbound SOS &amp; EOD'!ED31</f>
        <v>553</v>
      </c>
      <c r="EE22" s="79">
        <f>'Inbound SOS &amp; EOD'!EE31</f>
        <v>1166</v>
      </c>
      <c r="EF22" s="79">
        <f>'Inbound SOS &amp; EOD'!EF31</f>
        <v>65</v>
      </c>
      <c r="EG22" s="79">
        <f>'Inbound SOS &amp; EOD'!EG31</f>
        <v>602</v>
      </c>
      <c r="EH22" s="79">
        <f>'Inbound SOS &amp; EOD'!EH31</f>
        <v>0</v>
      </c>
      <c r="EI22" s="79">
        <f>'Inbound SOS &amp; EOD'!EI31</f>
        <v>0</v>
      </c>
      <c r="EJ22" s="79">
        <f>'Inbound SOS &amp; EOD'!EJ31</f>
        <v>0</v>
      </c>
      <c r="EK22" s="79">
        <f>'Inbound SOS &amp; EOD'!EK31</f>
        <v>0</v>
      </c>
      <c r="EL22" s="79">
        <f>'Inbound SOS &amp; EOD'!EL31</f>
        <v>0</v>
      </c>
      <c r="EM22" s="79">
        <f>'Inbound SOS &amp; EOD'!EM31</f>
        <v>0</v>
      </c>
      <c r="EN22" s="79">
        <f>'Inbound SOS &amp; EOD'!EN31</f>
        <v>0</v>
      </c>
      <c r="EO22" s="79">
        <f>'Inbound SOS &amp; EOD'!EO31</f>
        <v>0</v>
      </c>
      <c r="EP22" s="79">
        <f>'Inbound SOS &amp; EOD'!EP31</f>
        <v>0</v>
      </c>
      <c r="EQ22" s="79">
        <f>'Inbound SOS &amp; EOD'!EQ31</f>
        <v>0</v>
      </c>
      <c r="ER22" s="79">
        <f>'Inbound SOS &amp; EOD'!ER31</f>
        <v>0</v>
      </c>
      <c r="ES22" s="79">
        <f>'Inbound SOS &amp; EOD'!ES31</f>
        <v>0</v>
      </c>
      <c r="ET22" s="79">
        <f>'Inbound SOS &amp; EOD'!ET31</f>
        <v>0</v>
      </c>
      <c r="EU22" s="79">
        <f>'Inbound SOS &amp; EOD'!EU31</f>
        <v>0</v>
      </c>
      <c r="EV22" s="79">
        <f>'Inbound SOS &amp; EOD'!EV31</f>
        <v>0</v>
      </c>
      <c r="EW22" s="79">
        <f>'Inbound SOS &amp; EOD'!EW31</f>
        <v>0</v>
      </c>
      <c r="EX22" s="79">
        <f>'Inbound SOS &amp; EOD'!EX31</f>
        <v>0</v>
      </c>
      <c r="EY22" s="79">
        <f>'Inbound SOS &amp; EOD'!EY31</f>
        <v>0</v>
      </c>
      <c r="EZ22" s="79">
        <f>'Inbound SOS &amp; EOD'!EZ31</f>
        <v>0</v>
      </c>
      <c r="FA22" s="79">
        <f>'Inbound SOS &amp; EOD'!FA31</f>
        <v>0</v>
      </c>
      <c r="FB22" s="79">
        <f>'Inbound SOS &amp; EOD'!FB31</f>
        <v>0</v>
      </c>
      <c r="FC22" s="79">
        <f>'Inbound SOS &amp; EOD'!FC31</f>
        <v>0</v>
      </c>
      <c r="FD22" s="79">
        <f>'Inbound SOS &amp; EOD'!FD31</f>
        <v>0</v>
      </c>
      <c r="FE22" s="79">
        <f>'Inbound SOS &amp; EOD'!FE31</f>
        <v>0</v>
      </c>
      <c r="FF22" s="79">
        <f>'Inbound SOS &amp; EOD'!FF31</f>
        <v>0</v>
      </c>
      <c r="FG22" s="79">
        <f>'Inbound SOS &amp; EOD'!FG31</f>
        <v>0</v>
      </c>
      <c r="FH22" s="79">
        <f>'Inbound SOS &amp; EOD'!FH31</f>
        <v>0</v>
      </c>
      <c r="FI22" s="79">
        <f>'Inbound SOS &amp; EOD'!FI31</f>
        <v>0</v>
      </c>
      <c r="FJ22" s="79">
        <f>'Inbound SOS &amp; EOD'!FJ31</f>
        <v>0</v>
      </c>
      <c r="FK22" s="79">
        <f>'Inbound SOS &amp; EOD'!FK31</f>
        <v>0</v>
      </c>
      <c r="FL22" s="79">
        <f>'Inbound SOS &amp; EOD'!FL31</f>
        <v>0</v>
      </c>
      <c r="FM22" s="79">
        <f>'Inbound SOS &amp; EOD'!FM31</f>
        <v>0</v>
      </c>
      <c r="FN22" s="79">
        <f>'Inbound SOS &amp; EOD'!FN31</f>
        <v>0</v>
      </c>
      <c r="FO22" s="79">
        <f>'Inbound SOS &amp; EOD'!FO31</f>
        <v>0</v>
      </c>
      <c r="FP22" s="79">
        <f>'Inbound SOS &amp; EOD'!FP31</f>
        <v>0</v>
      </c>
      <c r="FQ22" s="79">
        <f>'Inbound SOS &amp; EOD'!FQ31</f>
        <v>0</v>
      </c>
      <c r="FR22" s="79">
        <f>'Inbound SOS &amp; EOD'!FR31</f>
        <v>0</v>
      </c>
      <c r="FS22" s="79">
        <f>'Inbound SOS &amp; EOD'!FS31</f>
        <v>0</v>
      </c>
      <c r="FT22" s="79">
        <f>'Inbound SOS &amp; EOD'!FT31</f>
        <v>0</v>
      </c>
      <c r="FU22" s="79">
        <f>'Inbound SOS &amp; EOD'!FU31</f>
        <v>0</v>
      </c>
      <c r="FV22" s="79">
        <f>'Inbound SOS &amp; EOD'!FV31</f>
        <v>0</v>
      </c>
      <c r="FW22" s="79">
        <f>'Inbound SOS &amp; EOD'!FW31</f>
        <v>0</v>
      </c>
      <c r="FX22" s="79">
        <f>'Inbound SOS &amp; EOD'!FX31</f>
        <v>0</v>
      </c>
      <c r="FY22" s="79">
        <f>'Inbound SOS &amp; EOD'!FY31</f>
        <v>0</v>
      </c>
      <c r="FZ22" s="79">
        <f>'Inbound SOS &amp; EOD'!FZ31</f>
        <v>0</v>
      </c>
      <c r="GA22" s="79">
        <f>'Inbound SOS &amp; EOD'!GA31</f>
        <v>0</v>
      </c>
      <c r="GB22" s="79">
        <f>'Inbound SOS &amp; EOD'!GB31</f>
        <v>0</v>
      </c>
      <c r="GC22" s="79">
        <f>'Inbound SOS &amp; EOD'!GC31</f>
        <v>0</v>
      </c>
      <c r="GD22" s="79">
        <f>'Inbound SOS &amp; EOD'!GD31</f>
        <v>0</v>
      </c>
      <c r="GE22" s="79">
        <f>'Inbound SOS &amp; EOD'!GE31</f>
        <v>0</v>
      </c>
      <c r="GF22" s="79">
        <f>'Inbound SOS &amp; EOD'!GF31</f>
        <v>0</v>
      </c>
      <c r="GG22" s="79">
        <f>'Inbound SOS &amp; EOD'!GG31</f>
        <v>0</v>
      </c>
      <c r="GH22" s="79">
        <f>'Inbound SOS &amp; EOD'!GH31</f>
        <v>0</v>
      </c>
      <c r="GI22" s="79">
        <f>'Inbound SOS &amp; EOD'!GI31</f>
        <v>0</v>
      </c>
      <c r="GJ22" s="79">
        <f>'Inbound SOS &amp; EOD'!GJ31</f>
        <v>0</v>
      </c>
      <c r="GK22" s="79">
        <f>'Inbound SOS &amp; EOD'!GK31</f>
        <v>0</v>
      </c>
      <c r="GL22" s="79">
        <f>'Inbound SOS &amp; EOD'!GL31</f>
        <v>0</v>
      </c>
      <c r="GM22" s="79">
        <f>'Inbound SOS &amp; EOD'!GM31</f>
        <v>0</v>
      </c>
      <c r="GN22" s="79">
        <f>'Inbound SOS &amp; EOD'!GN31</f>
        <v>0</v>
      </c>
      <c r="GO22" s="79">
        <f>'Inbound SOS &amp; EOD'!GO31</f>
        <v>0</v>
      </c>
      <c r="GP22" s="79">
        <f>'Inbound SOS &amp; EOD'!GP31</f>
        <v>0</v>
      </c>
      <c r="GQ22" s="79">
        <f>'Inbound SOS &amp; EOD'!GQ31</f>
        <v>0</v>
      </c>
      <c r="GR22" s="79">
        <f>'Inbound SOS &amp; EOD'!GR31</f>
        <v>0</v>
      </c>
      <c r="GS22" s="79">
        <f>'Inbound SOS &amp; EOD'!GS31</f>
        <v>0</v>
      </c>
      <c r="GT22" s="79">
        <f>'Inbound SOS &amp; EOD'!GT31</f>
        <v>0</v>
      </c>
      <c r="GU22" s="79">
        <f>'Inbound SOS &amp; EOD'!GU31</f>
        <v>0</v>
      </c>
      <c r="GV22" s="79">
        <f>'Inbound SOS &amp; EOD'!GV31</f>
        <v>0</v>
      </c>
      <c r="GW22" s="79">
        <f>'Inbound SOS &amp; EOD'!GW31</f>
        <v>0</v>
      </c>
      <c r="GX22" s="79">
        <f>'Inbound SOS &amp; EOD'!GX31</f>
        <v>0</v>
      </c>
      <c r="GY22" s="79">
        <f>'Inbound SOS &amp; EOD'!GY31</f>
        <v>0</v>
      </c>
      <c r="GZ22" s="79">
        <f>'Inbound SOS &amp; EOD'!GZ31</f>
        <v>0</v>
      </c>
      <c r="HA22" s="79">
        <f>'Inbound SOS &amp; EOD'!HA31</f>
        <v>0</v>
      </c>
      <c r="HB22" s="79">
        <f>'Inbound SOS &amp; EOD'!HB31</f>
        <v>0</v>
      </c>
      <c r="HC22" s="79">
        <f>'Inbound SOS &amp; EOD'!HC31</f>
        <v>0</v>
      </c>
      <c r="HD22" s="79">
        <f>'Inbound SOS &amp; EOD'!HD31</f>
        <v>0</v>
      </c>
      <c r="HE22" s="79">
        <f>'Inbound SOS &amp; EOD'!HE31</f>
        <v>0</v>
      </c>
      <c r="HF22" s="79">
        <f>'Inbound SOS &amp; EOD'!HF31</f>
        <v>0</v>
      </c>
      <c r="HG22" s="79">
        <f>'Inbound SOS &amp; EOD'!HG31</f>
        <v>0</v>
      </c>
      <c r="HH22" s="79">
        <f>'Inbound SOS &amp; EOD'!HH31</f>
        <v>0</v>
      </c>
      <c r="HI22" s="79">
        <f>'Inbound SOS &amp; EOD'!HI31</f>
        <v>0</v>
      </c>
      <c r="HJ22" s="79">
        <f>'Inbound SOS &amp; EOD'!HJ31</f>
        <v>0</v>
      </c>
      <c r="HK22" s="79">
        <f>'Inbound SOS &amp; EOD'!HK31</f>
        <v>0</v>
      </c>
      <c r="HL22" s="79">
        <f>'Inbound SOS &amp; EOD'!HL31</f>
        <v>0</v>
      </c>
      <c r="HM22" s="79">
        <f>'Inbound SOS &amp; EOD'!HM31</f>
        <v>0</v>
      </c>
      <c r="HN22" s="79">
        <f>'Inbound SOS &amp; EOD'!HN31</f>
        <v>0</v>
      </c>
      <c r="HO22" s="79">
        <f>'Inbound SOS &amp; EOD'!HO31</f>
        <v>0</v>
      </c>
      <c r="HP22" s="79">
        <f>'Inbound SOS &amp; EOD'!HP31</f>
        <v>0</v>
      </c>
      <c r="HQ22" s="79">
        <f>'Inbound SOS &amp; EOD'!HQ31</f>
        <v>0</v>
      </c>
      <c r="HR22" s="79">
        <f>'Inbound SOS &amp; EOD'!HR31</f>
        <v>0</v>
      </c>
      <c r="HS22" s="79">
        <f>'Inbound SOS &amp; EOD'!HS31</f>
        <v>0</v>
      </c>
      <c r="HT22" s="79">
        <f>'Inbound SOS &amp; EOD'!HT31</f>
        <v>0</v>
      </c>
      <c r="HU22" s="79">
        <f>'Inbound SOS &amp; EOD'!HU31</f>
        <v>0</v>
      </c>
      <c r="HV22" s="79">
        <f>'Inbound SOS &amp; EOD'!HV31</f>
        <v>0</v>
      </c>
      <c r="HW22" s="79">
        <f>'Inbound SOS &amp; EOD'!HW31</f>
        <v>0</v>
      </c>
      <c r="HX22" s="79">
        <f>'Inbound SOS &amp; EOD'!HX31</f>
        <v>0</v>
      </c>
      <c r="HY22" s="79">
        <f>'Inbound SOS &amp; EOD'!HY31</f>
        <v>0</v>
      </c>
      <c r="HZ22" s="79">
        <f>'Inbound SOS &amp; EOD'!HZ31</f>
        <v>0</v>
      </c>
      <c r="IA22" s="79">
        <f>'Inbound SOS &amp; EOD'!IA31</f>
        <v>0</v>
      </c>
      <c r="IB22" s="79">
        <f>'Inbound SOS &amp; EOD'!IB31</f>
        <v>0</v>
      </c>
      <c r="IC22" s="79">
        <f>'Inbound SOS &amp; EOD'!IC31</f>
        <v>0</v>
      </c>
      <c r="ID22" s="79">
        <f>'Inbound SOS &amp; EOD'!ID31</f>
        <v>0</v>
      </c>
      <c r="IE22" s="79">
        <f>'Inbound SOS &amp; EOD'!IE31</f>
        <v>0</v>
      </c>
      <c r="IF22" s="79">
        <f>'Inbound SOS &amp; EOD'!IF31</f>
        <v>0</v>
      </c>
      <c r="IG22" s="79">
        <f>'Inbound SOS &amp; EOD'!IG31</f>
        <v>0</v>
      </c>
      <c r="IH22" s="79">
        <f>'Inbound SOS &amp; EOD'!IH31</f>
        <v>0</v>
      </c>
      <c r="II22" s="79">
        <f>'Inbound SOS &amp; EOD'!II31</f>
        <v>0</v>
      </c>
      <c r="IJ22" s="79">
        <f>'Inbound SOS &amp; EOD'!IJ31</f>
        <v>0</v>
      </c>
      <c r="IK22" s="79">
        <f>'Inbound SOS &amp; EOD'!IK31</f>
        <v>0</v>
      </c>
      <c r="IL22" s="79">
        <f>'Inbound SOS &amp; EOD'!IL31</f>
        <v>0</v>
      </c>
      <c r="IM22" s="79">
        <f>'Inbound SOS &amp; EOD'!IM31</f>
        <v>0</v>
      </c>
      <c r="IN22" s="79">
        <f>'Inbound SOS &amp; EOD'!IN31</f>
        <v>0</v>
      </c>
      <c r="IO22" s="79">
        <f>'Inbound SOS &amp; EOD'!IO31</f>
        <v>0</v>
      </c>
      <c r="IP22" s="79">
        <f>'Inbound SOS &amp; EOD'!IP31</f>
        <v>0</v>
      </c>
      <c r="IQ22" s="79">
        <f>'Inbound SOS &amp; EOD'!IQ31</f>
        <v>0</v>
      </c>
      <c r="IR22" s="79">
        <f>'Inbound SOS &amp; EOD'!IR31</f>
        <v>0</v>
      </c>
      <c r="IS22" s="79">
        <f>'Inbound SOS &amp; EOD'!IS31</f>
        <v>0</v>
      </c>
      <c r="IT22" s="79">
        <f>'Inbound SOS &amp; EOD'!IT31</f>
        <v>0</v>
      </c>
      <c r="IU22" s="79">
        <f>'Inbound SOS &amp; EOD'!IU31</f>
        <v>0</v>
      </c>
      <c r="IV22" s="79">
        <f>'Inbound SOS &amp; EOD'!IV31</f>
        <v>0</v>
      </c>
      <c r="IW22" s="79">
        <f>'Inbound SOS &amp; EOD'!IW31</f>
        <v>0</v>
      </c>
      <c r="IX22" s="79">
        <f>'Inbound SOS &amp; EOD'!IX31</f>
        <v>0</v>
      </c>
      <c r="IY22" s="79">
        <f>'Inbound SOS &amp; EOD'!IY31</f>
        <v>0</v>
      </c>
      <c r="IZ22" s="79">
        <f>'Inbound SOS &amp; EOD'!IZ31</f>
        <v>0</v>
      </c>
      <c r="JA22" s="79">
        <f>'Inbound SOS &amp; EOD'!JA31</f>
        <v>0</v>
      </c>
      <c r="JB22" s="79">
        <f>'Inbound SOS &amp; EOD'!JB31</f>
        <v>0</v>
      </c>
      <c r="JC22" s="79">
        <f>'Inbound SOS &amp; EOD'!JC31</f>
        <v>0</v>
      </c>
      <c r="JD22" s="79">
        <f>'Inbound SOS &amp; EOD'!JD31</f>
        <v>0</v>
      </c>
      <c r="JE22" s="79">
        <f>'Inbound SOS &amp; EOD'!JE31</f>
        <v>0</v>
      </c>
      <c r="JF22" s="79">
        <f>'Inbound SOS &amp; EOD'!JF31</f>
        <v>0</v>
      </c>
      <c r="JG22" s="79">
        <f>'Inbound SOS &amp; EOD'!JG31</f>
        <v>0</v>
      </c>
      <c r="JH22" s="79">
        <f>'Inbound SOS &amp; EOD'!JH31</f>
        <v>0</v>
      </c>
      <c r="JI22" s="79">
        <f>'Inbound SOS &amp; EOD'!JI31</f>
        <v>0</v>
      </c>
      <c r="JJ22" s="79">
        <f>'Inbound SOS &amp; EOD'!JJ31</f>
        <v>0</v>
      </c>
      <c r="JK22" s="79">
        <f>'Inbound SOS &amp; EOD'!JK31</f>
        <v>0</v>
      </c>
      <c r="JL22" s="79">
        <f>'Inbound SOS &amp; EOD'!JL31</f>
        <v>0</v>
      </c>
      <c r="JM22" s="79">
        <f>'Inbound SOS &amp; EOD'!JM31</f>
        <v>0</v>
      </c>
      <c r="JN22" s="79">
        <f>'Inbound SOS &amp; EOD'!JN31</f>
        <v>0</v>
      </c>
      <c r="JO22" s="79">
        <f>'Inbound SOS &amp; EOD'!JO31</f>
        <v>0</v>
      </c>
      <c r="JP22" s="79">
        <f>'Inbound SOS &amp; EOD'!JP31</f>
        <v>0</v>
      </c>
      <c r="JQ22" s="79">
        <f>'Inbound SOS &amp; EOD'!JQ31</f>
        <v>0</v>
      </c>
      <c r="JR22" s="79">
        <f>'Inbound SOS &amp; EOD'!JR31</f>
        <v>0</v>
      </c>
      <c r="JS22" s="79">
        <f>'Inbound SOS &amp; EOD'!JS31</f>
        <v>0</v>
      </c>
      <c r="JT22" s="79">
        <f>'Inbound SOS &amp; EOD'!JT31</f>
        <v>0</v>
      </c>
      <c r="JU22" s="79">
        <f>'Inbound SOS &amp; EOD'!JU31</f>
        <v>0</v>
      </c>
      <c r="JV22" s="79">
        <f>'Inbound SOS &amp; EOD'!JV31</f>
        <v>0</v>
      </c>
      <c r="JW22" s="79">
        <f>'Inbound SOS &amp; EOD'!JW31</f>
        <v>0</v>
      </c>
      <c r="JX22" s="79">
        <f>'Inbound SOS &amp; EOD'!JX31</f>
        <v>0</v>
      </c>
      <c r="JY22" s="79">
        <f>'Inbound SOS &amp; EOD'!JY31</f>
        <v>0</v>
      </c>
      <c r="JZ22" s="79">
        <f>'Inbound SOS &amp; EOD'!JZ31</f>
        <v>0</v>
      </c>
      <c r="KA22" s="79">
        <f>'Inbound SOS &amp; EOD'!KA31</f>
        <v>0</v>
      </c>
      <c r="KB22" s="79">
        <f>'Inbound SOS &amp; EOD'!KB31</f>
        <v>0</v>
      </c>
      <c r="KC22" s="79">
        <f>'Inbound SOS &amp; EOD'!KC31</f>
        <v>0</v>
      </c>
      <c r="KD22" s="79">
        <f>'Inbound SOS &amp; EOD'!KD31</f>
        <v>0</v>
      </c>
      <c r="KE22" s="79">
        <f>'Inbound SOS &amp; EOD'!KE31</f>
        <v>0</v>
      </c>
      <c r="KF22" s="79">
        <f>'Inbound SOS &amp; EOD'!KF31</f>
        <v>0</v>
      </c>
      <c r="KG22" s="79">
        <f>'Inbound SOS &amp; EOD'!KG31</f>
        <v>0</v>
      </c>
      <c r="KH22" s="79">
        <f>'Inbound SOS &amp; EOD'!KH31</f>
        <v>0</v>
      </c>
      <c r="KI22" s="79">
        <f>'Inbound SOS &amp; EOD'!KI31</f>
        <v>0</v>
      </c>
      <c r="KJ22" s="79">
        <f>'Inbound SOS &amp; EOD'!KJ31</f>
        <v>0</v>
      </c>
      <c r="KK22" s="79">
        <f>'Inbound SOS &amp; EOD'!KK31</f>
        <v>0</v>
      </c>
      <c r="KL22" s="79">
        <f>'Inbound SOS &amp; EOD'!KL31</f>
        <v>0</v>
      </c>
      <c r="KM22" s="79">
        <f>'Inbound SOS &amp; EOD'!KM31</f>
        <v>0</v>
      </c>
      <c r="KN22" s="79">
        <f>'Inbound SOS &amp; EOD'!KN31</f>
        <v>0</v>
      </c>
      <c r="KO22" s="79">
        <f>'Inbound SOS &amp; EOD'!KO31</f>
        <v>0</v>
      </c>
      <c r="KP22" s="79">
        <f>'Inbound SOS &amp; EOD'!KP31</f>
        <v>0</v>
      </c>
      <c r="KQ22" s="79">
        <f>'Inbound SOS &amp; EOD'!KQ31</f>
        <v>0</v>
      </c>
      <c r="KR22" s="79">
        <f>'Inbound SOS &amp; EOD'!KR31</f>
        <v>0</v>
      </c>
      <c r="KS22" s="79">
        <f>'Inbound SOS &amp; EOD'!KS31</f>
        <v>0</v>
      </c>
      <c r="KT22" s="79">
        <f>'Inbound SOS &amp; EOD'!KT31</f>
        <v>0</v>
      </c>
      <c r="KU22" s="79">
        <f>'Inbound SOS &amp; EOD'!KU31</f>
        <v>0</v>
      </c>
      <c r="KV22" s="79">
        <f>'Inbound SOS &amp; EOD'!KV31</f>
        <v>0</v>
      </c>
      <c r="KW22" s="79">
        <f>'Inbound SOS &amp; EOD'!KW31</f>
        <v>0</v>
      </c>
      <c r="KX22" s="79">
        <f>'Inbound SOS &amp; EOD'!KX31</f>
        <v>0</v>
      </c>
      <c r="KY22" s="79">
        <f>'Inbound SOS &amp; EOD'!KY31</f>
        <v>0</v>
      </c>
      <c r="KZ22" s="79">
        <f>'Inbound SOS &amp; EOD'!KZ31</f>
        <v>0</v>
      </c>
      <c r="LA22" s="79">
        <f>'Inbound SOS &amp; EOD'!LA31</f>
        <v>0</v>
      </c>
      <c r="LB22" s="79">
        <f>'Inbound SOS &amp; EOD'!LB31</f>
        <v>0</v>
      </c>
      <c r="LC22" s="79">
        <f>'Inbound SOS &amp; EOD'!LC31</f>
        <v>0</v>
      </c>
      <c r="LD22" s="79">
        <f>'Inbound SOS &amp; EOD'!LD31</f>
        <v>0</v>
      </c>
      <c r="LE22" s="79">
        <f>'Inbound SOS &amp; EOD'!LE31</f>
        <v>0</v>
      </c>
      <c r="LF22" s="79">
        <f>'Inbound SOS &amp; EOD'!LF31</f>
        <v>0</v>
      </c>
      <c r="LG22" s="79">
        <f>'Inbound SOS &amp; EOD'!LG31</f>
        <v>0</v>
      </c>
      <c r="LH22" s="79">
        <f>'Inbound SOS &amp; EOD'!LH31</f>
        <v>0</v>
      </c>
      <c r="LI22" s="79">
        <f>'Inbound SOS &amp; EOD'!LI31</f>
        <v>0</v>
      </c>
      <c r="LJ22" s="79">
        <f>'Inbound SOS &amp; EOD'!LJ31</f>
        <v>0</v>
      </c>
      <c r="LK22" s="79">
        <f>'Inbound SOS &amp; EOD'!LK31</f>
        <v>0</v>
      </c>
      <c r="LL22" s="79">
        <f>'Inbound SOS &amp; EOD'!LL31</f>
        <v>0</v>
      </c>
      <c r="LM22" s="79">
        <f>'Inbound SOS &amp; EOD'!LM31</f>
        <v>0</v>
      </c>
      <c r="LN22" s="79">
        <f>'Inbound SOS &amp; EOD'!LN31</f>
        <v>0</v>
      </c>
      <c r="LO22" s="79">
        <f>'Inbound SOS &amp; EOD'!LO31</f>
        <v>0</v>
      </c>
      <c r="LP22" s="79">
        <f>'Inbound SOS &amp; EOD'!LP31</f>
        <v>0</v>
      </c>
      <c r="LQ22" s="79">
        <f>'Inbound SOS &amp; EOD'!LQ31</f>
        <v>0</v>
      </c>
      <c r="LR22" s="79">
        <f>'Inbound SOS &amp; EOD'!LR31</f>
        <v>0</v>
      </c>
      <c r="LS22" s="79">
        <f>'Inbound SOS &amp; EOD'!LS31</f>
        <v>0</v>
      </c>
      <c r="LT22" s="79">
        <f>'Inbound SOS &amp; EOD'!LT31</f>
        <v>0</v>
      </c>
      <c r="LU22" s="79">
        <f>'Inbound SOS &amp; EOD'!LU31</f>
        <v>0</v>
      </c>
      <c r="LV22" s="79">
        <f>'Inbound SOS &amp; EOD'!LV31</f>
        <v>0</v>
      </c>
      <c r="LW22" s="79">
        <f>'Inbound SOS &amp; EOD'!LW31</f>
        <v>0</v>
      </c>
      <c r="LX22" s="79">
        <f>'Inbound SOS &amp; EOD'!LX31</f>
        <v>0</v>
      </c>
      <c r="LY22" s="79">
        <f>'Inbound SOS &amp; EOD'!LY31</f>
        <v>0</v>
      </c>
      <c r="LZ22" s="79">
        <f>'Inbound SOS &amp; EOD'!LZ31</f>
        <v>0</v>
      </c>
      <c r="MA22" s="79">
        <f>'Inbound SOS &amp; EOD'!MA31</f>
        <v>0</v>
      </c>
      <c r="MB22" s="79">
        <f>'Inbound SOS &amp; EOD'!MB31</f>
        <v>0</v>
      </c>
      <c r="MC22" s="79">
        <f>'Inbound SOS &amp; EOD'!MC31</f>
        <v>0</v>
      </c>
      <c r="MD22" s="79">
        <f>'Inbound SOS &amp; EOD'!MD31</f>
        <v>0</v>
      </c>
      <c r="ME22" s="79">
        <f>'Inbound SOS &amp; EOD'!ME31</f>
        <v>0</v>
      </c>
      <c r="MF22" s="79">
        <f>'Inbound SOS &amp; EOD'!MF31</f>
        <v>0</v>
      </c>
      <c r="MG22" s="79">
        <f>'Inbound SOS &amp; EOD'!MG31</f>
        <v>0</v>
      </c>
      <c r="MH22" s="79">
        <f>'Inbound SOS &amp; EOD'!MH31</f>
        <v>0</v>
      </c>
      <c r="MI22" s="79">
        <f>'Inbound SOS &amp; EOD'!MI31</f>
        <v>0</v>
      </c>
      <c r="MJ22" s="79">
        <f>'Inbound SOS &amp; EOD'!MJ31</f>
        <v>0</v>
      </c>
      <c r="MK22" s="79">
        <f>'Inbound SOS &amp; EOD'!MK31</f>
        <v>0</v>
      </c>
      <c r="ML22" s="79">
        <f>'Inbound SOS &amp; EOD'!ML31</f>
        <v>0</v>
      </c>
      <c r="MM22" s="79">
        <f>'Inbound SOS &amp; EOD'!MM31</f>
        <v>0</v>
      </c>
      <c r="MN22" s="79">
        <f>'Inbound SOS &amp; EOD'!MN31</f>
        <v>0</v>
      </c>
      <c r="MO22" s="79">
        <f>'Inbound SOS &amp; EOD'!MO31</f>
        <v>0</v>
      </c>
      <c r="MP22" s="79">
        <f>'Inbound SOS &amp; EOD'!MP31</f>
        <v>0</v>
      </c>
      <c r="MQ22" s="79">
        <f>'Inbound SOS &amp; EOD'!MQ31</f>
        <v>0</v>
      </c>
      <c r="MR22" s="79">
        <f>'Inbound SOS &amp; EOD'!MR31</f>
        <v>0</v>
      </c>
      <c r="MS22" s="79">
        <f>'Inbound SOS &amp; EOD'!MS31</f>
        <v>0</v>
      </c>
      <c r="MT22" s="79">
        <f>'Inbound SOS &amp; EOD'!MT31</f>
        <v>0</v>
      </c>
      <c r="MU22" s="79">
        <f>'Inbound SOS &amp; EOD'!MU31</f>
        <v>0</v>
      </c>
      <c r="MV22" s="79">
        <f>'Inbound SOS &amp; EOD'!MV31</f>
        <v>0</v>
      </c>
      <c r="MW22" s="79">
        <f>'Inbound SOS &amp; EOD'!MW31</f>
        <v>0</v>
      </c>
      <c r="MX22" s="79">
        <f>'Inbound SOS &amp; EOD'!MX31</f>
        <v>0</v>
      </c>
      <c r="MY22" s="79">
        <f>'Inbound SOS &amp; EOD'!MY31</f>
        <v>0</v>
      </c>
      <c r="MZ22" s="79">
        <f>'Inbound SOS &amp; EOD'!MZ31</f>
        <v>0</v>
      </c>
      <c r="NA22" s="79">
        <f>'Inbound SOS &amp; EOD'!NA31</f>
        <v>0</v>
      </c>
      <c r="NB22" s="79">
        <f>'Inbound SOS &amp; EOD'!NB31</f>
        <v>0</v>
      </c>
      <c r="NC22" s="79">
        <f>'Inbound SOS &amp; EOD'!NC31</f>
        <v>0</v>
      </c>
      <c r="ND22" s="79">
        <f>'Inbound SOS &amp; EOD'!ND31</f>
        <v>0</v>
      </c>
      <c r="NE22" s="79">
        <f>'Inbound SOS &amp; EOD'!NE31</f>
        <v>0</v>
      </c>
      <c r="NF22" s="79">
        <f>'Inbound SOS &amp; EOD'!NF31</f>
        <v>0</v>
      </c>
      <c r="NG22" s="79">
        <f>'Inbound SOS &amp; EOD'!NG31</f>
        <v>0</v>
      </c>
      <c r="NH22" s="79">
        <f>'Inbound SOS &amp; EOD'!NH31</f>
        <v>0</v>
      </c>
    </row>
    <row r="23" spans="1:372" s="75" customFormat="1" ht="15.75" customHeight="1">
      <c r="A23" s="192" t="s">
        <v>5496</v>
      </c>
      <c r="B23" s="75">
        <f>IF(ISBLANK('Inbound SOS &amp; EOD'!B30),B2,'Inbound SOS &amp; EOD'!B30)</f>
        <v>46052</v>
      </c>
      <c r="C23" s="75">
        <f>IF(ISBLANK('Inbound SOS &amp; EOD'!C30),C2,'Inbound SOS &amp; EOD'!C30)</f>
        <v>46053</v>
      </c>
      <c r="D23" s="75">
        <f>IF(ISBLANK('Inbound SOS &amp; EOD'!D30),D2,'Inbound SOS &amp; EOD'!D30)</f>
        <v>46053</v>
      </c>
      <c r="E23" s="75">
        <f>IF(ISBLANK('Inbound SOS &amp; EOD'!E30),E2,'Inbound SOS &amp; EOD'!E30)</f>
        <v>46053</v>
      </c>
      <c r="F23" s="75">
        <f>IF(ISBLANK('Inbound SOS &amp; EOD'!F30),F2,'Inbound SOS &amp; EOD'!F30)</f>
        <v>46055</v>
      </c>
      <c r="G23" s="75">
        <f>IF(ISBLANK('Inbound SOS &amp; EOD'!G30),G2,'Inbound SOS &amp; EOD'!G30)</f>
        <v>46055</v>
      </c>
      <c r="H23" s="75">
        <f>IF(ISBLANK('Inbound SOS &amp; EOD'!H30),H2,'Inbound SOS &amp; EOD'!H30)</f>
        <v>46057</v>
      </c>
      <c r="I23" s="75">
        <f>IF(ISBLANK('Inbound SOS &amp; EOD'!I30),I2,'Inbound SOS &amp; EOD'!I30)</f>
        <v>46060</v>
      </c>
      <c r="J23" s="75">
        <f>IF(ISBLANK('Inbound SOS &amp; EOD'!J30),J2,'Inbound SOS &amp; EOD'!J30)</f>
        <v>46060</v>
      </c>
      <c r="K23" s="75">
        <f>IF(ISBLANK('Inbound SOS &amp; EOD'!K30),K2,'Inbound SOS &amp; EOD'!K30)</f>
        <v>46060</v>
      </c>
      <c r="L23" s="75">
        <f>IF(ISBLANK('Inbound SOS &amp; EOD'!L30),L2,'Inbound SOS &amp; EOD'!L30)</f>
        <v>46062</v>
      </c>
      <c r="M23" s="75">
        <f>IF(ISBLANK('Inbound SOS &amp; EOD'!M30),M2,'Inbound SOS &amp; EOD'!M30)</f>
        <v>46062</v>
      </c>
      <c r="N23" s="75">
        <f>IF(ISBLANK('Inbound SOS &amp; EOD'!N30),N2,'Inbound SOS &amp; EOD'!N30)</f>
        <v>46062</v>
      </c>
      <c r="O23" s="75">
        <f>IF(ISBLANK('Inbound SOS &amp; EOD'!O30),O2,'Inbound SOS &amp; EOD'!O30)</f>
        <v>46066</v>
      </c>
      <c r="P23" s="75">
        <f>IF(ISBLANK('Inbound SOS &amp; EOD'!P30),P2,'Inbound SOS &amp; EOD'!P30)</f>
        <v>46067</v>
      </c>
      <c r="Q23" s="75">
        <f>IF(ISBLANK('Inbound SOS &amp; EOD'!Q30),Q2,'Inbound SOS &amp; EOD'!Q30)</f>
        <v>46068</v>
      </c>
      <c r="R23" s="75">
        <f>IF(ISBLANK('Inbound SOS &amp; EOD'!R30),R2,'Inbound SOS &amp; EOD'!R30)</f>
        <v>46069</v>
      </c>
      <c r="S23" s="75">
        <f>IF(ISBLANK('Inbound SOS &amp; EOD'!S30),S2,'Inbound SOS &amp; EOD'!S30)</f>
        <v>46069</v>
      </c>
      <c r="T23" s="75">
        <f>IF(ISBLANK('Inbound SOS &amp; EOD'!T30),T2,'Inbound SOS &amp; EOD'!T30)</f>
        <v>46069</v>
      </c>
      <c r="U23" s="75">
        <f>IF(ISBLANK('Inbound SOS &amp; EOD'!U30),U2,'Inbound SOS &amp; EOD'!U30)</f>
        <v>46069</v>
      </c>
      <c r="V23" s="75">
        <f>IF(ISBLANK('Inbound SOS &amp; EOD'!V30),V2,'Inbound SOS &amp; EOD'!V30)</f>
        <v>46073</v>
      </c>
      <c r="W23" s="75">
        <f>IF(ISBLANK('Inbound SOS &amp; EOD'!W30),W2,'Inbound SOS &amp; EOD'!W30)</f>
        <v>46074</v>
      </c>
      <c r="X23" s="75">
        <f>IF(ISBLANK('Inbound SOS &amp; EOD'!X30),X2,'Inbound SOS &amp; EOD'!X30)</f>
        <v>46075</v>
      </c>
      <c r="Y23" s="75">
        <f>IF(ISBLANK('Inbound SOS &amp; EOD'!Y30),Y2,'Inbound SOS &amp; EOD'!Y30)</f>
        <v>46076</v>
      </c>
      <c r="Z23" s="75">
        <f>IF(ISBLANK('Inbound SOS &amp; EOD'!Z30),Z2,'Inbound SOS &amp; EOD'!Z30)</f>
        <v>46076</v>
      </c>
      <c r="AA23" s="75">
        <f>IF(ISBLANK('Inbound SOS &amp; EOD'!AA30),AA2,'Inbound SOS &amp; EOD'!AA30)</f>
        <v>46077</v>
      </c>
      <c r="AB23" s="75">
        <f>IF(ISBLANK('Inbound SOS &amp; EOD'!AB30),AB2,'Inbound SOS &amp; EOD'!AB30)</f>
        <v>46080</v>
      </c>
      <c r="AC23" s="75">
        <f>IF(ISBLANK('Inbound SOS &amp; EOD'!AC30),AC2,'Inbound SOS &amp; EOD'!AC30)</f>
        <v>46080</v>
      </c>
      <c r="AD23" s="75">
        <f>IF(ISBLANK('Inbound SOS &amp; EOD'!AD30),AD2,'Inbound SOS &amp; EOD'!AD30)</f>
        <v>46080</v>
      </c>
      <c r="AE23" s="75">
        <f>IF(ISBLANK('Inbound SOS &amp; EOD'!AE30),AE2,'Inbound SOS &amp; EOD'!AE30)</f>
        <v>46082</v>
      </c>
      <c r="AF23" s="75">
        <f>IF(ISBLANK('Inbound SOS &amp; EOD'!AF30),AF2,'Inbound SOS &amp; EOD'!AF30)</f>
        <v>46082</v>
      </c>
      <c r="AG23" s="75">
        <f>IF(ISBLANK('Inbound SOS &amp; EOD'!AG30),AG2,'Inbound SOS &amp; EOD'!AG30)</f>
        <v>46082</v>
      </c>
      <c r="AH23" s="75">
        <f>IF(ISBLANK('Inbound SOS &amp; EOD'!AH30),AH2,'Inbound SOS &amp; EOD'!AH30)</f>
        <v>46082</v>
      </c>
      <c r="AI23" s="75">
        <f>IF(ISBLANK('Inbound SOS &amp; EOD'!AI30),AI2,'Inbound SOS &amp; EOD'!AI30)</f>
        <v>46082</v>
      </c>
      <c r="AJ23" s="75">
        <f>IF(ISBLANK('Inbound SOS &amp; EOD'!AJ30),AJ2,'Inbound SOS &amp; EOD'!AJ30)</f>
        <v>46083</v>
      </c>
      <c r="AK23" s="75">
        <f>IF(ISBLANK('Inbound SOS &amp; EOD'!AK30),AK2,'Inbound SOS &amp; EOD'!AK30)</f>
        <v>46087</v>
      </c>
      <c r="AL23" s="75">
        <f>IF(ISBLANK('Inbound SOS &amp; EOD'!AL30),AL2,'Inbound SOS &amp; EOD'!AL30)</f>
        <v>46089</v>
      </c>
      <c r="AM23" s="75">
        <f>IF(ISBLANK('Inbound SOS &amp; EOD'!AM30),AM2,'Inbound SOS &amp; EOD'!AM30)</f>
        <v>46089</v>
      </c>
      <c r="AN23" s="75">
        <f>IF(ISBLANK('Inbound SOS &amp; EOD'!AN30),AN2,'Inbound SOS &amp; EOD'!AN30)</f>
        <v>46090</v>
      </c>
      <c r="AO23" s="75">
        <f>IF(ISBLANK('Inbound SOS &amp; EOD'!AO30),AO2,'Inbound SOS &amp; EOD'!AO30)</f>
        <v>46090</v>
      </c>
      <c r="AP23" s="75">
        <f>IF(ISBLANK('Inbound SOS &amp; EOD'!AP30),AP2,'Inbound SOS &amp; EOD'!AP30)</f>
        <v>46090</v>
      </c>
      <c r="AQ23" s="75">
        <f>IF(ISBLANK('Inbound SOS &amp; EOD'!AQ30),AQ2,'Inbound SOS &amp; EOD'!AQ30)</f>
        <v>46092</v>
      </c>
      <c r="AR23" s="75">
        <f>IF(ISBLANK('Inbound SOS &amp; EOD'!AR30),AR2,'Inbound SOS &amp; EOD'!AR30)</f>
        <v>46094</v>
      </c>
      <c r="AS23" s="75" t="str">
        <f>IF(ISBLANK('Inbound SOS &amp; EOD'!AS30),AS2,'Inbound SOS &amp; EOD'!AS30)</f>
        <v>na</v>
      </c>
      <c r="AT23" s="75">
        <f>IF(ISBLANK('Inbound SOS &amp; EOD'!AT30),AT2,'Inbound SOS &amp; EOD'!AT30)</f>
        <v>46097</v>
      </c>
      <c r="AU23" s="75">
        <f>IF(ISBLANK('Inbound SOS &amp; EOD'!AU30),AU2,'Inbound SOS &amp; EOD'!AU30)</f>
        <v>46097</v>
      </c>
      <c r="AV23" s="75">
        <f>IF(ISBLANK('Inbound SOS &amp; EOD'!AV30),AV2,'Inbound SOS &amp; EOD'!AV30)</f>
        <v>46098</v>
      </c>
      <c r="AW23" s="75">
        <f>IF(ISBLANK('Inbound SOS &amp; EOD'!AW30),AW2,'Inbound SOS &amp; EOD'!AW30)</f>
        <v>46098</v>
      </c>
      <c r="AX23" s="75">
        <f>IF(ISBLANK('Inbound SOS &amp; EOD'!AX30),AX2,'Inbound SOS &amp; EOD'!AX30)</f>
        <v>46098</v>
      </c>
      <c r="AY23" s="75">
        <f>IF(ISBLANK('Inbound SOS &amp; EOD'!AY30),AY2,'Inbound SOS &amp; EOD'!AY30)</f>
        <v>46100</v>
      </c>
      <c r="AZ23" s="75">
        <f>IF(ISBLANK('Inbound SOS &amp; EOD'!AZ30),AZ2,'Inbound SOS &amp; EOD'!AZ30)</f>
        <v>46101</v>
      </c>
      <c r="BA23" s="75">
        <f>IF(ISBLANK('Inbound SOS &amp; EOD'!BA30),BA2,'Inbound SOS &amp; EOD'!BA30)</f>
        <v>46101</v>
      </c>
      <c r="BB23" s="75">
        <f>IF(ISBLANK('Inbound SOS &amp; EOD'!BB30),BB2,'Inbound SOS &amp; EOD'!BB30)</f>
        <v>46101</v>
      </c>
      <c r="BC23" s="75">
        <f>IF(ISBLANK('Inbound SOS &amp; EOD'!BC30),BC2,'Inbound SOS &amp; EOD'!BC30)</f>
        <v>46104</v>
      </c>
      <c r="BD23" s="75">
        <f>IF(ISBLANK('Inbound SOS &amp; EOD'!BD30),BD2,'Inbound SOS &amp; EOD'!BD30)</f>
        <v>46104</v>
      </c>
      <c r="BE23" s="75">
        <f>IF(ISBLANK('Inbound SOS &amp; EOD'!BE30),BE2,'Inbound SOS &amp; EOD'!BE30)</f>
        <v>46104</v>
      </c>
      <c r="BF23" s="75">
        <f>IF(ISBLANK('Inbound SOS &amp; EOD'!BF30),BF2,'Inbound SOS &amp; EOD'!BF30)</f>
        <v>46107</v>
      </c>
      <c r="BG23" s="75">
        <f>IF(ISBLANK('Inbound SOS &amp; EOD'!BG30),BG2,'Inbound SOS &amp; EOD'!BG30)</f>
        <v>46109</v>
      </c>
      <c r="BH23" s="75">
        <f>IF(ISBLANK('Inbound SOS &amp; EOD'!BH30),BH2,'Inbound SOS &amp; EOD'!BH30)</f>
        <v>46109</v>
      </c>
      <c r="BI23" s="75">
        <f>IF(ISBLANK('Inbound SOS &amp; EOD'!BI30),BI2,'Inbound SOS &amp; EOD'!BI30)</f>
        <v>46109</v>
      </c>
      <c r="BJ23" s="75">
        <f>IF(ISBLANK('Inbound SOS &amp; EOD'!BJ30),BJ2,'Inbound SOS &amp; EOD'!BJ30)</f>
        <v>46109</v>
      </c>
      <c r="BK23" s="75">
        <f>IF(ISBLANK('Inbound SOS &amp; EOD'!BK30),BK2,'Inbound SOS &amp; EOD'!BK30)</f>
        <v>46109</v>
      </c>
      <c r="BL23" s="75">
        <f>IF(ISBLANK('Inbound SOS &amp; EOD'!BL30),BL2,'Inbound SOS &amp; EOD'!BL30)</f>
        <v>46112</v>
      </c>
      <c r="BM23" s="75">
        <f>IF(ISBLANK('Inbound SOS &amp; EOD'!BM30),BM2,'Inbound SOS &amp; EOD'!BM30)</f>
        <v>47208</v>
      </c>
      <c r="BN23" s="75">
        <f>IF(ISBLANK('Inbound SOS &amp; EOD'!BN30),BN2,'Inbound SOS &amp; EOD'!BN30)</f>
        <v>46112</v>
      </c>
      <c r="BO23" s="75">
        <f>IF(ISBLANK('Inbound SOS &amp; EOD'!BO30),BO2,'Inbound SOS &amp; EOD'!BO30)</f>
        <v>46116</v>
      </c>
      <c r="BP23" s="75">
        <f>IF(ISBLANK('Inbound SOS &amp; EOD'!BP30),BP2,'Inbound SOS &amp; EOD'!BP30)</f>
        <v>46116</v>
      </c>
      <c r="BQ23" s="75">
        <f>IF(ISBLANK('Inbound SOS &amp; EOD'!BQ30),BQ2,'Inbound SOS &amp; EOD'!BQ30)</f>
        <v>46121</v>
      </c>
      <c r="BR23" s="75">
        <f>IF(ISBLANK('Inbound SOS &amp; EOD'!BR30),BR2,'Inbound SOS &amp; EOD'!BR30)</f>
        <v>46116</v>
      </c>
      <c r="BS23" s="75">
        <f>IF(ISBLANK('Inbound SOS &amp; EOD'!BS30),BS2,'Inbound SOS &amp; EOD'!BS30)</f>
        <v>46116</v>
      </c>
      <c r="BT23" s="75">
        <f>IF(ISBLANK('Inbound SOS &amp; EOD'!BT30),BT2,'Inbound SOS &amp; EOD'!BT30)</f>
        <v>46116</v>
      </c>
      <c r="BU23" s="75">
        <f>IF(ISBLANK('Inbound SOS &amp; EOD'!BU30),BU2,'Inbound SOS &amp; EOD'!BU30)</f>
        <v>46124</v>
      </c>
      <c r="BV23" s="75">
        <f>IF(ISBLANK('Inbound SOS &amp; EOD'!BV30),BV2,'Inbound SOS &amp; EOD'!BV30)</f>
        <v>46124</v>
      </c>
      <c r="BW23" s="75">
        <f>IF(ISBLANK('Inbound SOS &amp; EOD'!BW30),BW2,'Inbound SOS &amp; EOD'!BW30)</f>
        <v>46125</v>
      </c>
      <c r="BX23" s="75">
        <f>IF(ISBLANK('Inbound SOS &amp; EOD'!BX30),BX2,'Inbound SOS &amp; EOD'!BX30)</f>
        <v>46127</v>
      </c>
      <c r="BY23" s="75">
        <f>IF(ISBLANK('Inbound SOS &amp; EOD'!BY30),BY2,'Inbound SOS &amp; EOD'!BY30)</f>
        <v>46125</v>
      </c>
      <c r="BZ23" s="75" t="str">
        <f>IF(ISBLANK('Inbound SOS &amp; EOD'!BZ30),BZ2,'Inbound SOS &amp; EOD'!BZ30)</f>
        <v>na</v>
      </c>
      <c r="CA23" s="75">
        <f>IF(ISBLANK('Inbound SOS &amp; EOD'!CA30),CA2,'Inbound SOS &amp; EOD'!CA30)</f>
        <v>46130</v>
      </c>
      <c r="CB23" s="75">
        <f>IF(ISBLANK('Inbound SOS &amp; EOD'!CB30),CB2,'Inbound SOS &amp; EOD'!CB30)</f>
        <v>46130</v>
      </c>
      <c r="CC23" s="75">
        <f>IF(ISBLANK('Inbound SOS &amp; EOD'!CC30),CC2,'Inbound SOS &amp; EOD'!CC30)</f>
        <v>46132</v>
      </c>
      <c r="CD23" s="75">
        <f>IF(ISBLANK('Inbound SOS &amp; EOD'!CD30),CD2,'Inbound SOS &amp; EOD'!CD30)</f>
        <v>46132</v>
      </c>
      <c r="CE23" s="75" t="str">
        <f>IF(ISBLANK('Inbound SOS &amp; EOD'!CE30),CE2,'Inbound SOS &amp; EOD'!CE30)</f>
        <v>4/20/206</v>
      </c>
      <c r="CF23" s="75">
        <f>IF(ISBLANK('Inbound SOS &amp; EOD'!CF30),CF2,'Inbound SOS &amp; EOD'!CF30)</f>
        <v>46132</v>
      </c>
      <c r="CG23" s="75">
        <f>IF(ISBLANK('Inbound SOS &amp; EOD'!CG30),CG2,'Inbound SOS &amp; EOD'!CG30)</f>
        <v>46132</v>
      </c>
      <c r="CH23" s="75">
        <f>IF(ISBLANK('Inbound SOS &amp; EOD'!CH30),CH2,'Inbound SOS &amp; EOD'!CH30)</f>
        <v>46137</v>
      </c>
      <c r="CI23" s="75">
        <f>IF(ISBLANK('Inbound SOS &amp; EOD'!CI30),CI2,'Inbound SOS &amp; EOD'!CI30)</f>
        <v>46137</v>
      </c>
      <c r="CJ23" s="75">
        <f>IF(ISBLANK('Inbound SOS &amp; EOD'!CJ30),CJ2,'Inbound SOS &amp; EOD'!CJ30)</f>
        <v>46139</v>
      </c>
      <c r="CK23" s="75">
        <f>IF(ISBLANK('Inbound SOS &amp; EOD'!CK30),CK2,'Inbound SOS &amp; EOD'!CK30)</f>
        <v>46140</v>
      </c>
      <c r="CL23" s="75">
        <f>IF(ISBLANK('Inbound SOS &amp; EOD'!CL30),CL2,'Inbound SOS &amp; EOD'!CL30)</f>
        <v>46140</v>
      </c>
      <c r="CM23" s="75">
        <f>IF(ISBLANK('Inbound SOS &amp; EOD'!CM30),CM2,'Inbound SOS &amp; EOD'!CM30)</f>
        <v>46140</v>
      </c>
      <c r="CN23" s="75">
        <f>IF(ISBLANK('Inbound SOS &amp; EOD'!CN30),CN2,'Inbound SOS &amp; EOD'!CN30)</f>
        <v>46139</v>
      </c>
      <c r="CO23" s="75">
        <f>IF(ISBLANK('Inbound SOS &amp; EOD'!CO30),CO2,'Inbound SOS &amp; EOD'!CO30)</f>
        <v>46143</v>
      </c>
      <c r="CP23" s="75">
        <f>IF(ISBLANK('Inbound SOS &amp; EOD'!CP30),CP2,'Inbound SOS &amp; EOD'!CP30)</f>
        <v>46144</v>
      </c>
      <c r="CQ23" s="75">
        <f>IF(ISBLANK('Inbound SOS &amp; EOD'!CQ30),CQ2,'Inbound SOS &amp; EOD'!CQ30)</f>
        <v>46146</v>
      </c>
      <c r="CR23" s="75">
        <f>IF(ISBLANK('Inbound SOS &amp; EOD'!CR30),CR2,'Inbound SOS &amp; EOD'!CR30)</f>
        <v>46146</v>
      </c>
      <c r="CS23" s="75">
        <f>IF(ISBLANK('Inbound SOS &amp; EOD'!CS30),CS2,'Inbound SOS &amp; EOD'!CS30)</f>
        <v>46146</v>
      </c>
      <c r="CT23" s="75">
        <f>IF(ISBLANK('Inbound SOS &amp; EOD'!CT30),CT2,'Inbound SOS &amp; EOD'!CT30)</f>
        <v>46146</v>
      </c>
      <c r="CU23" s="75">
        <f>IF(ISBLANK('Inbound SOS &amp; EOD'!CU30),CU2,'Inbound SOS &amp; EOD'!CU30)</f>
        <v>46147</v>
      </c>
      <c r="CV23" s="75">
        <f>IF(ISBLANK('Inbound SOS &amp; EOD'!CV30),CV2,'Inbound SOS &amp; EOD'!CV30)</f>
        <v>46151</v>
      </c>
      <c r="CW23" s="75">
        <f>IF(ISBLANK('Inbound SOS &amp; EOD'!CW30),CW2,'Inbound SOS &amp; EOD'!CW30)</f>
        <v>46151</v>
      </c>
      <c r="CX23" s="75">
        <f>IF(ISBLANK('Inbound SOS &amp; EOD'!CX30),CX2,'Inbound SOS &amp; EOD'!CX30)</f>
        <v>46153</v>
      </c>
      <c r="CY23" s="75">
        <f>IF(ISBLANK('Inbound SOS &amp; EOD'!CY30),CY2,'Inbound SOS &amp; EOD'!CY30)</f>
        <v>46153</v>
      </c>
      <c r="CZ23" s="75">
        <f>IF(ISBLANK('Inbound SOS &amp; EOD'!CZ30),CZ2,'Inbound SOS &amp; EOD'!CZ30)</f>
        <v>46154</v>
      </c>
      <c r="DA23" s="75">
        <f>IF(ISBLANK('Inbound SOS &amp; EOD'!DA30),DA2,'Inbound SOS &amp; EOD'!DA30)</f>
        <v>46154</v>
      </c>
      <c r="DB23" s="75">
        <f>IF(ISBLANK('Inbound SOS &amp; EOD'!DB30),DB2,'Inbound SOS &amp; EOD'!DB30)</f>
        <v>46157</v>
      </c>
      <c r="DC23" s="75">
        <f>IF(ISBLANK('Inbound SOS &amp; EOD'!DC30),DC2,'Inbound SOS &amp; EOD'!DC30)</f>
        <v>46157</v>
      </c>
      <c r="DD23" s="75">
        <f>IF(ISBLANK('Inbound SOS &amp; EOD'!DD30),DD2,'Inbound SOS &amp; EOD'!DD30)</f>
        <v>46160</v>
      </c>
      <c r="DE23" s="75">
        <f>IF(ISBLANK('Inbound SOS &amp; EOD'!DE30),DE2,'Inbound SOS &amp; EOD'!DE30)</f>
        <v>46160</v>
      </c>
      <c r="DF23" s="75">
        <f>IF(ISBLANK('Inbound SOS &amp; EOD'!DF30),DF2,'Inbound SOS &amp; EOD'!DF30)</f>
        <v>46160</v>
      </c>
      <c r="DG23" s="75">
        <f>IF(ISBLANK('Inbound SOS &amp; EOD'!DG30),DG2,'Inbound SOS &amp; EOD'!DG30)</f>
        <v>46160</v>
      </c>
      <c r="DH23" s="75">
        <f>IF(ISBLANK('Inbound SOS &amp; EOD'!DH30),DH2,'Inbound SOS &amp; EOD'!DH30)</f>
        <v>46163</v>
      </c>
      <c r="DI23" s="75">
        <f>IF(ISBLANK('Inbound SOS &amp; EOD'!DI30),DI2,'Inbound SOS &amp; EOD'!DI30)</f>
        <v>46163</v>
      </c>
      <c r="DJ23" s="75">
        <f>IF(ISBLANK('Inbound SOS &amp; EOD'!DJ30),DJ2,'Inbound SOS &amp; EOD'!DJ30)</f>
        <v>46164</v>
      </c>
      <c r="DK23" s="75">
        <f>IF(ISBLANK('Inbound SOS &amp; EOD'!DK30),DK2,'Inbound SOS &amp; EOD'!DK30)</f>
        <v>46164</v>
      </c>
      <c r="DL23" s="75">
        <f>IF(ISBLANK('Inbound SOS &amp; EOD'!DL30),DL2,'Inbound SOS &amp; EOD'!DL30)</f>
        <v>46167</v>
      </c>
      <c r="DM23" s="75">
        <f>IF(ISBLANK('Inbound SOS &amp; EOD'!DM30),DM2,'Inbound SOS &amp; EOD'!DM30)</f>
        <v>46168</v>
      </c>
      <c r="DN23" s="75">
        <f>IF(ISBLANK('Inbound SOS &amp; EOD'!DN30),DN2,'Inbound SOS &amp; EOD'!DN30)</f>
        <v>46168</v>
      </c>
      <c r="DO23" s="75">
        <f>IF(ISBLANK('Inbound SOS &amp; EOD'!DO30),DO2,'Inbound SOS &amp; EOD'!DO30)</f>
        <v>46168</v>
      </c>
      <c r="DP23" s="75">
        <f>IF(ISBLANK('Inbound SOS &amp; EOD'!DP30),DP2,'Inbound SOS &amp; EOD'!DP30)</f>
        <v>46170</v>
      </c>
      <c r="DQ23" s="75">
        <f>IF(ISBLANK('Inbound SOS &amp; EOD'!DQ30),DQ2,'Inbound SOS &amp; EOD'!DQ30)</f>
        <v>46171</v>
      </c>
      <c r="DR23" s="75">
        <f>IF(ISBLANK('Inbound SOS &amp; EOD'!DR30),DR2,'Inbound SOS &amp; EOD'!DR30)</f>
        <v>46202</v>
      </c>
      <c r="DS23" s="75">
        <f>IF(ISBLANK('Inbound SOS &amp; EOD'!DS30),DS2,'Inbound SOS &amp; EOD'!DS30)</f>
        <v>46174</v>
      </c>
      <c r="DT23" s="75">
        <f>IF(ISBLANK('Inbound SOS &amp; EOD'!DT30),DT2,'Inbound SOS &amp; EOD'!DT30)</f>
        <v>46175</v>
      </c>
      <c r="DU23" s="75">
        <f>IF(ISBLANK('Inbound SOS &amp; EOD'!DU30),DU2,'Inbound SOS &amp; EOD'!DU30)</f>
        <v>45444</v>
      </c>
      <c r="DV23" s="75">
        <f>IF(ISBLANK('Inbound SOS &amp; EOD'!DV30),DV2,'Inbound SOS &amp; EOD'!DV30)</f>
        <v>46175</v>
      </c>
      <c r="DW23" s="75">
        <f>IF(ISBLANK('Inbound SOS &amp; EOD'!DW30),DW2,'Inbound SOS &amp; EOD'!DW30)</f>
        <v>46178</v>
      </c>
      <c r="DX23" s="75">
        <f>IF(ISBLANK('Inbound SOS &amp; EOD'!DX30),DX2,'Inbound SOS &amp; EOD'!DX30)</f>
        <v>46179</v>
      </c>
      <c r="DY23" s="75">
        <f>IF(ISBLANK('Inbound SOS &amp; EOD'!DY30),DY2,'Inbound SOS &amp; EOD'!DY30)</f>
        <v>46180</v>
      </c>
      <c r="DZ23" s="75">
        <f>IF(ISBLANK('Inbound SOS &amp; EOD'!DZ30),DZ2,'Inbound SOS &amp; EOD'!DZ30)</f>
        <v>46181</v>
      </c>
      <c r="EA23" s="75">
        <f>IF(ISBLANK('Inbound SOS &amp; EOD'!EA30),EA2,'Inbound SOS &amp; EOD'!EA30)</f>
        <v>46182</v>
      </c>
      <c r="EB23" s="75">
        <f>IF(ISBLANK('Inbound SOS &amp; EOD'!EB30),EB2,'Inbound SOS &amp; EOD'!EB30)</f>
        <v>46183</v>
      </c>
      <c r="EC23" s="75">
        <f>IF(ISBLANK('Inbound SOS &amp; EOD'!EC30),EC2,'Inbound SOS &amp; EOD'!EC30)</f>
        <v>46183</v>
      </c>
      <c r="ED23" s="75">
        <f>IF(ISBLANK('Inbound SOS &amp; EOD'!ED30),ED2,'Inbound SOS &amp; EOD'!ED30)</f>
        <v>46185</v>
      </c>
      <c r="EE23" s="75">
        <f>IF(ISBLANK('Inbound SOS &amp; EOD'!EE30),EE2,'Inbound SOS &amp; EOD'!EE30)</f>
        <v>46186</v>
      </c>
      <c r="EF23" s="75">
        <f>IF(ISBLANK('Inbound SOS &amp; EOD'!EF30),EF2,'Inbound SOS &amp; EOD'!EF30)</f>
        <v>46187</v>
      </c>
      <c r="EG23" s="75">
        <f>IF(ISBLANK('Inbound SOS &amp; EOD'!EG30),EG2,'Inbound SOS &amp; EOD'!EG30)</f>
        <v>46188</v>
      </c>
      <c r="EH23" s="75">
        <f>IF(ISBLANK('Inbound SOS &amp; EOD'!EH30),EH2,'Inbound SOS &amp; EOD'!EH30)</f>
        <v>46190</v>
      </c>
      <c r="EI23" s="75">
        <f>IF(ISBLANK('Inbound SOS &amp; EOD'!EI30),EI2,'Inbound SOS &amp; EOD'!EI30)</f>
        <v>46191</v>
      </c>
      <c r="EJ23" s="75">
        <f>IF(ISBLANK('Inbound SOS &amp; EOD'!EJ30),EJ2,'Inbound SOS &amp; EOD'!EJ30)</f>
        <v>46192</v>
      </c>
      <c r="EK23" s="75">
        <f>IF(ISBLANK('Inbound SOS &amp; EOD'!EK30),EK2,'Inbound SOS &amp; EOD'!EK30)</f>
        <v>46193</v>
      </c>
      <c r="EL23" s="75">
        <f>IF(ISBLANK('Inbound SOS &amp; EOD'!EL30),EL2,'Inbound SOS &amp; EOD'!EL30)</f>
        <v>46194</v>
      </c>
      <c r="EM23" s="75">
        <f>IF(ISBLANK('Inbound SOS &amp; EOD'!EM30),EM2,'Inbound SOS &amp; EOD'!EM30)</f>
        <v>46195</v>
      </c>
      <c r="EN23" s="75">
        <f>IF(ISBLANK('Inbound SOS &amp; EOD'!EN30),EN2,'Inbound SOS &amp; EOD'!EN30)</f>
        <v>46196</v>
      </c>
      <c r="EO23" s="75">
        <f>IF(ISBLANK('Inbound SOS &amp; EOD'!EO30),EO2,'Inbound SOS &amp; EOD'!EO30)</f>
        <v>46197</v>
      </c>
      <c r="EP23" s="75">
        <f>IF(ISBLANK('Inbound SOS &amp; EOD'!EP30),EP2,'Inbound SOS &amp; EOD'!EP30)</f>
        <v>46198</v>
      </c>
      <c r="EQ23" s="75">
        <f>IF(ISBLANK('Inbound SOS &amp; EOD'!EQ30),EQ2,'Inbound SOS &amp; EOD'!EQ30)</f>
        <v>46199</v>
      </c>
      <c r="ER23" s="75">
        <f>IF(ISBLANK('Inbound SOS &amp; EOD'!ER30),ER2,'Inbound SOS &amp; EOD'!ER30)</f>
        <v>46200</v>
      </c>
      <c r="ES23" s="75">
        <f>IF(ISBLANK('Inbound SOS &amp; EOD'!ES30),ES2,'Inbound SOS &amp; EOD'!ES30)</f>
        <v>46201</v>
      </c>
      <c r="ET23" s="75">
        <f>IF(ISBLANK('Inbound SOS &amp; EOD'!ET30),ET2,'Inbound SOS &amp; EOD'!ET30)</f>
        <v>46202</v>
      </c>
      <c r="EU23" s="75">
        <f>IF(ISBLANK('Inbound SOS &amp; EOD'!EU30),EU2,'Inbound SOS &amp; EOD'!EU30)</f>
        <v>46203</v>
      </c>
      <c r="EV23" s="75">
        <f>IF(ISBLANK('Inbound SOS &amp; EOD'!EV30),EV2,'Inbound SOS &amp; EOD'!EV30)</f>
        <v>46204</v>
      </c>
      <c r="EW23" s="75">
        <f>IF(ISBLANK('Inbound SOS &amp; EOD'!EW30),EW2,'Inbound SOS &amp; EOD'!EW30)</f>
        <v>46205</v>
      </c>
      <c r="EX23" s="75">
        <f>IF(ISBLANK('Inbound SOS &amp; EOD'!EX30),EX2,'Inbound SOS &amp; EOD'!EX30)</f>
        <v>46206</v>
      </c>
      <c r="EY23" s="75">
        <f>IF(ISBLANK('Inbound SOS &amp; EOD'!EY30),EY2,'Inbound SOS &amp; EOD'!EY30)</f>
        <v>46207</v>
      </c>
      <c r="EZ23" s="75">
        <f>IF(ISBLANK('Inbound SOS &amp; EOD'!EZ30),EZ2,'Inbound SOS &amp; EOD'!EZ30)</f>
        <v>46208</v>
      </c>
      <c r="FA23" s="75">
        <f>IF(ISBLANK('Inbound SOS &amp; EOD'!FA30),FA2,'Inbound SOS &amp; EOD'!FA30)</f>
        <v>46209</v>
      </c>
      <c r="FB23" s="75">
        <f>IF(ISBLANK('Inbound SOS &amp; EOD'!FB30),FB2,'Inbound SOS &amp; EOD'!FB30)</f>
        <v>46210</v>
      </c>
      <c r="FC23" s="75">
        <f>IF(ISBLANK('Inbound SOS &amp; EOD'!FC30),FC2,'Inbound SOS &amp; EOD'!FC30)</f>
        <v>46211</v>
      </c>
      <c r="FD23" s="75">
        <f>IF(ISBLANK('Inbound SOS &amp; EOD'!FD30),FD2,'Inbound SOS &amp; EOD'!FD30)</f>
        <v>46212</v>
      </c>
      <c r="FE23" s="75">
        <f>IF(ISBLANK('Inbound SOS &amp; EOD'!FE30),FE2,'Inbound SOS &amp; EOD'!FE30)</f>
        <v>46213</v>
      </c>
      <c r="FF23" s="75">
        <f>IF(ISBLANK('Inbound SOS &amp; EOD'!FF30),FF2,'Inbound SOS &amp; EOD'!FF30)</f>
        <v>46214</v>
      </c>
      <c r="FG23" s="75">
        <f>IF(ISBLANK('Inbound SOS &amp; EOD'!FG30),FG2,'Inbound SOS &amp; EOD'!FG30)</f>
        <v>46215</v>
      </c>
      <c r="FH23" s="75">
        <f>IF(ISBLANK('Inbound SOS &amp; EOD'!FH30),FH2,'Inbound SOS &amp; EOD'!FH30)</f>
        <v>46216</v>
      </c>
      <c r="FI23" s="75">
        <f>IF(ISBLANK('Inbound SOS &amp; EOD'!FI30),FI2,'Inbound SOS &amp; EOD'!FI30)</f>
        <v>46217</v>
      </c>
      <c r="FJ23" s="75">
        <f>IF(ISBLANK('Inbound SOS &amp; EOD'!FJ30),FJ2,'Inbound SOS &amp; EOD'!FJ30)</f>
        <v>46218</v>
      </c>
      <c r="FK23" s="75">
        <f>IF(ISBLANK('Inbound SOS &amp; EOD'!FK30),FK2,'Inbound SOS &amp; EOD'!FK30)</f>
        <v>46219</v>
      </c>
      <c r="FL23" s="75">
        <f>IF(ISBLANK('Inbound SOS &amp; EOD'!FL30),FL2,'Inbound SOS &amp; EOD'!FL30)</f>
        <v>46220</v>
      </c>
      <c r="FM23" s="75">
        <f>IF(ISBLANK('Inbound SOS &amp; EOD'!FM30),FM2,'Inbound SOS &amp; EOD'!FM30)</f>
        <v>46221</v>
      </c>
      <c r="FN23" s="75">
        <f>IF(ISBLANK('Inbound SOS &amp; EOD'!FN30),FN2,'Inbound SOS &amp; EOD'!FN30)</f>
        <v>46222</v>
      </c>
      <c r="FO23" s="75">
        <f>IF(ISBLANK('Inbound SOS &amp; EOD'!FO30),FO2,'Inbound SOS &amp; EOD'!FO30)</f>
        <v>46223</v>
      </c>
      <c r="FP23" s="75">
        <f>IF(ISBLANK('Inbound SOS &amp; EOD'!FP30),FP2,'Inbound SOS &amp; EOD'!FP30)</f>
        <v>46224</v>
      </c>
      <c r="FQ23" s="75">
        <f>IF(ISBLANK('Inbound SOS &amp; EOD'!FQ30),FQ2,'Inbound SOS &amp; EOD'!FQ30)</f>
        <v>46225</v>
      </c>
      <c r="FR23" s="75">
        <f>IF(ISBLANK('Inbound SOS &amp; EOD'!FR30),FR2,'Inbound SOS &amp; EOD'!FR30)</f>
        <v>46226</v>
      </c>
      <c r="FS23" s="75">
        <f>IF(ISBLANK('Inbound SOS &amp; EOD'!FS30),FS2,'Inbound SOS &amp; EOD'!FS30)</f>
        <v>46227</v>
      </c>
      <c r="FT23" s="75">
        <f>IF(ISBLANK('Inbound SOS &amp; EOD'!FT30),FT2,'Inbound SOS &amp; EOD'!FT30)</f>
        <v>46228</v>
      </c>
      <c r="FU23" s="75">
        <f>IF(ISBLANK('Inbound SOS &amp; EOD'!FU30),FU2,'Inbound SOS &amp; EOD'!FU30)</f>
        <v>46229</v>
      </c>
      <c r="FV23" s="75">
        <f>IF(ISBLANK('Inbound SOS &amp; EOD'!FV30),FV2,'Inbound SOS &amp; EOD'!FV30)</f>
        <v>46230</v>
      </c>
      <c r="FW23" s="75">
        <f>IF(ISBLANK('Inbound SOS &amp; EOD'!FW30),FW2,'Inbound SOS &amp; EOD'!FW30)</f>
        <v>46231</v>
      </c>
      <c r="FX23" s="75">
        <f>IF(ISBLANK('Inbound SOS &amp; EOD'!FX30),FX2,'Inbound SOS &amp; EOD'!FX30)</f>
        <v>46232</v>
      </c>
      <c r="FY23" s="75">
        <f>IF(ISBLANK('Inbound SOS &amp; EOD'!FY30),FY2,'Inbound SOS &amp; EOD'!FY30)</f>
        <v>46233</v>
      </c>
      <c r="FZ23" s="75">
        <f>IF(ISBLANK('Inbound SOS &amp; EOD'!FZ30),FZ2,'Inbound SOS &amp; EOD'!FZ30)</f>
        <v>46234</v>
      </c>
      <c r="GA23" s="75">
        <f>IF(ISBLANK('Inbound SOS &amp; EOD'!GA30),GA2,'Inbound SOS &amp; EOD'!GA30)</f>
        <v>46235</v>
      </c>
      <c r="GB23" s="75">
        <f>IF(ISBLANK('Inbound SOS &amp; EOD'!GB30),GB2,'Inbound SOS &amp; EOD'!GB30)</f>
        <v>46236</v>
      </c>
      <c r="GC23" s="75">
        <f>IF(ISBLANK('Inbound SOS &amp; EOD'!GC30),GC2,'Inbound SOS &amp; EOD'!GC30)</f>
        <v>46237</v>
      </c>
      <c r="GD23" s="75">
        <f>IF(ISBLANK('Inbound SOS &amp; EOD'!GD30),GD2,'Inbound SOS &amp; EOD'!GD30)</f>
        <v>46238</v>
      </c>
      <c r="GE23" s="75">
        <f>IF(ISBLANK('Inbound SOS &amp; EOD'!GE30),GE2,'Inbound SOS &amp; EOD'!GE30)</f>
        <v>46239</v>
      </c>
      <c r="GF23" s="75">
        <f>IF(ISBLANK('Inbound SOS &amp; EOD'!GF30),GF2,'Inbound SOS &amp; EOD'!GF30)</f>
        <v>46240</v>
      </c>
      <c r="GG23" s="75">
        <f>IF(ISBLANK('Inbound SOS &amp; EOD'!GG30),GG2,'Inbound SOS &amp; EOD'!GG30)</f>
        <v>46241</v>
      </c>
      <c r="GH23" s="75">
        <f>IF(ISBLANK('Inbound SOS &amp; EOD'!GH30),GH2,'Inbound SOS &amp; EOD'!GH30)</f>
        <v>46242</v>
      </c>
      <c r="GI23" s="75">
        <f>IF(ISBLANK('Inbound SOS &amp; EOD'!GI30),GI2,'Inbound SOS &amp; EOD'!GI30)</f>
        <v>46243</v>
      </c>
      <c r="GJ23" s="75">
        <f>IF(ISBLANK('Inbound SOS &amp; EOD'!GJ30),GJ2,'Inbound SOS &amp; EOD'!GJ30)</f>
        <v>46244</v>
      </c>
      <c r="GK23" s="75">
        <f>IF(ISBLANK('Inbound SOS &amp; EOD'!GK30),GK2,'Inbound SOS &amp; EOD'!GK30)</f>
        <v>46245</v>
      </c>
      <c r="GL23" s="75">
        <f>IF(ISBLANK('Inbound SOS &amp; EOD'!GL30),GL2,'Inbound SOS &amp; EOD'!GL30)</f>
        <v>46246</v>
      </c>
      <c r="GM23" s="75">
        <f>IF(ISBLANK('Inbound SOS &amp; EOD'!GM30),GM2,'Inbound SOS &amp; EOD'!GM30)</f>
        <v>46247</v>
      </c>
      <c r="GN23" s="75">
        <f>IF(ISBLANK('Inbound SOS &amp; EOD'!GN30),GN2,'Inbound SOS &amp; EOD'!GN30)</f>
        <v>46248</v>
      </c>
      <c r="GO23" s="75">
        <f>IF(ISBLANK('Inbound SOS &amp; EOD'!GO30),GO2,'Inbound SOS &amp; EOD'!GO30)</f>
        <v>46249</v>
      </c>
      <c r="GP23" s="75">
        <f>IF(ISBLANK('Inbound SOS &amp; EOD'!GP30),GP2,'Inbound SOS &amp; EOD'!GP30)</f>
        <v>46250</v>
      </c>
      <c r="GQ23" s="75">
        <f>IF(ISBLANK('Inbound SOS &amp; EOD'!GQ30),GQ2,'Inbound SOS &amp; EOD'!GQ30)</f>
        <v>46251</v>
      </c>
      <c r="GR23" s="75">
        <f>IF(ISBLANK('Inbound SOS &amp; EOD'!GR30),GR2,'Inbound SOS &amp; EOD'!GR30)</f>
        <v>46252</v>
      </c>
      <c r="GS23" s="75">
        <f>IF(ISBLANK('Inbound SOS &amp; EOD'!GS30),GS2,'Inbound SOS &amp; EOD'!GS30)</f>
        <v>46253</v>
      </c>
      <c r="GT23" s="75">
        <f>IF(ISBLANK('Inbound SOS &amp; EOD'!GT30),GT2,'Inbound SOS &amp; EOD'!GT30)</f>
        <v>46254</v>
      </c>
      <c r="GU23" s="75">
        <f>IF(ISBLANK('Inbound SOS &amp; EOD'!GU30),GU2,'Inbound SOS &amp; EOD'!GU30)</f>
        <v>46255</v>
      </c>
      <c r="GV23" s="75">
        <f>IF(ISBLANK('Inbound SOS &amp; EOD'!GV30),GV2,'Inbound SOS &amp; EOD'!GV30)</f>
        <v>46256</v>
      </c>
      <c r="GW23" s="75">
        <f>IF(ISBLANK('Inbound SOS &amp; EOD'!GW30),GW2,'Inbound SOS &amp; EOD'!GW30)</f>
        <v>46257</v>
      </c>
      <c r="GX23" s="75">
        <f>IF(ISBLANK('Inbound SOS &amp; EOD'!GX30),GX2,'Inbound SOS &amp; EOD'!GX30)</f>
        <v>46258</v>
      </c>
      <c r="GY23" s="75">
        <f>IF(ISBLANK('Inbound SOS &amp; EOD'!GY30),GY2,'Inbound SOS &amp; EOD'!GY30)</f>
        <v>46259</v>
      </c>
      <c r="GZ23" s="75">
        <f>IF(ISBLANK('Inbound SOS &amp; EOD'!GZ30),GZ2,'Inbound SOS &amp; EOD'!GZ30)</f>
        <v>46260</v>
      </c>
      <c r="HA23" s="75">
        <f>IF(ISBLANK('Inbound SOS &amp; EOD'!HA30),HA2,'Inbound SOS &amp; EOD'!HA30)</f>
        <v>46261</v>
      </c>
      <c r="HB23" s="75">
        <f>IF(ISBLANK('Inbound SOS &amp; EOD'!HB30),HB2,'Inbound SOS &amp; EOD'!HB30)</f>
        <v>46262</v>
      </c>
      <c r="HC23" s="75">
        <f>IF(ISBLANK('Inbound SOS &amp; EOD'!HC30),HC2,'Inbound SOS &amp; EOD'!HC30)</f>
        <v>46263</v>
      </c>
      <c r="HD23" s="75">
        <f>IF(ISBLANK('Inbound SOS &amp; EOD'!HD30),HD2,'Inbound SOS &amp; EOD'!HD30)</f>
        <v>46264</v>
      </c>
      <c r="HE23" s="75">
        <f>IF(ISBLANK('Inbound SOS &amp; EOD'!HE30),HE2,'Inbound SOS &amp; EOD'!HE30)</f>
        <v>46265</v>
      </c>
      <c r="HF23" s="75">
        <f>IF(ISBLANK('Inbound SOS &amp; EOD'!HF30),HF2,'Inbound SOS &amp; EOD'!HF30)</f>
        <v>46266</v>
      </c>
      <c r="HG23" s="75">
        <f>IF(ISBLANK('Inbound SOS &amp; EOD'!HG30),HG2,'Inbound SOS &amp; EOD'!HG30)</f>
        <v>46267</v>
      </c>
      <c r="HH23" s="75">
        <f>IF(ISBLANK('Inbound SOS &amp; EOD'!HH30),HH2,'Inbound SOS &amp; EOD'!HH30)</f>
        <v>46268</v>
      </c>
      <c r="HI23" s="75">
        <f>IF(ISBLANK('Inbound SOS &amp; EOD'!HI30),HI2,'Inbound SOS &amp; EOD'!HI30)</f>
        <v>46269</v>
      </c>
      <c r="HJ23" s="75">
        <f>IF(ISBLANK('Inbound SOS &amp; EOD'!HJ30),HJ2,'Inbound SOS &amp; EOD'!HJ30)</f>
        <v>46270</v>
      </c>
      <c r="HK23" s="75">
        <f>IF(ISBLANK('Inbound SOS &amp; EOD'!HK30),HK2,'Inbound SOS &amp; EOD'!HK30)</f>
        <v>46271</v>
      </c>
      <c r="HL23" s="75">
        <f>IF(ISBLANK('Inbound SOS &amp; EOD'!HL30),HL2,'Inbound SOS &amp; EOD'!HL30)</f>
        <v>46272</v>
      </c>
      <c r="HM23" s="75">
        <f>IF(ISBLANK('Inbound SOS &amp; EOD'!HM30),HM2,'Inbound SOS &amp; EOD'!HM30)</f>
        <v>46273</v>
      </c>
      <c r="HN23" s="75">
        <f>IF(ISBLANK('Inbound SOS &amp; EOD'!HN30),HN2,'Inbound SOS &amp; EOD'!HN30)</f>
        <v>46274</v>
      </c>
      <c r="HO23" s="75">
        <f>IF(ISBLANK('Inbound SOS &amp; EOD'!HO30),HO2,'Inbound SOS &amp; EOD'!HO30)</f>
        <v>46275</v>
      </c>
      <c r="HP23" s="75">
        <f>IF(ISBLANK('Inbound SOS &amp; EOD'!HP30),HP2,'Inbound SOS &amp; EOD'!HP30)</f>
        <v>46276</v>
      </c>
      <c r="HQ23" s="75">
        <f>IF(ISBLANK('Inbound SOS &amp; EOD'!HQ30),HQ2,'Inbound SOS &amp; EOD'!HQ30)</f>
        <v>46277</v>
      </c>
      <c r="HR23" s="75">
        <f>IF(ISBLANK('Inbound SOS &amp; EOD'!HR30),HR2,'Inbound SOS &amp; EOD'!HR30)</f>
        <v>46278</v>
      </c>
      <c r="HS23" s="75">
        <f>IF(ISBLANK('Inbound SOS &amp; EOD'!HS30),HS2,'Inbound SOS &amp; EOD'!HS30)</f>
        <v>46279</v>
      </c>
      <c r="HT23" s="75">
        <f>IF(ISBLANK('Inbound SOS &amp; EOD'!HT30),HT2,'Inbound SOS &amp; EOD'!HT30)</f>
        <v>46280</v>
      </c>
      <c r="HU23" s="75">
        <f>IF(ISBLANK('Inbound SOS &amp; EOD'!HU30),HU2,'Inbound SOS &amp; EOD'!HU30)</f>
        <v>46281</v>
      </c>
      <c r="HV23" s="75">
        <f>IF(ISBLANK('Inbound SOS &amp; EOD'!HV30),HV2,'Inbound SOS &amp; EOD'!HV30)</f>
        <v>46282</v>
      </c>
      <c r="HW23" s="75">
        <f>IF(ISBLANK('Inbound SOS &amp; EOD'!HW30),HW2,'Inbound SOS &amp; EOD'!HW30)</f>
        <v>46283</v>
      </c>
      <c r="HX23" s="75">
        <f>IF(ISBLANK('Inbound SOS &amp; EOD'!HX30),HX2,'Inbound SOS &amp; EOD'!HX30)</f>
        <v>46284</v>
      </c>
      <c r="HY23" s="75">
        <f>IF(ISBLANK('Inbound SOS &amp; EOD'!HY30),HY2,'Inbound SOS &amp; EOD'!HY30)</f>
        <v>46285</v>
      </c>
      <c r="HZ23" s="75">
        <f>IF(ISBLANK('Inbound SOS &amp; EOD'!HZ30),HZ2,'Inbound SOS &amp; EOD'!HZ30)</f>
        <v>46286</v>
      </c>
      <c r="IA23" s="75">
        <f>IF(ISBLANK('Inbound SOS &amp; EOD'!IA30),IA2,'Inbound SOS &amp; EOD'!IA30)</f>
        <v>46287</v>
      </c>
      <c r="IB23" s="75">
        <f>IF(ISBLANK('Inbound SOS &amp; EOD'!IB30),IB2,'Inbound SOS &amp; EOD'!IB30)</f>
        <v>46288</v>
      </c>
      <c r="IC23" s="75">
        <f>IF(ISBLANK('Inbound SOS &amp; EOD'!IC30),IC2,'Inbound SOS &amp; EOD'!IC30)</f>
        <v>46289</v>
      </c>
      <c r="ID23" s="75">
        <f>IF(ISBLANK('Inbound SOS &amp; EOD'!ID30),ID2,'Inbound SOS &amp; EOD'!ID30)</f>
        <v>46290</v>
      </c>
      <c r="IE23" s="75">
        <f>IF(ISBLANK('Inbound SOS &amp; EOD'!IE30),IE2,'Inbound SOS &amp; EOD'!IE30)</f>
        <v>46291</v>
      </c>
      <c r="IF23" s="75">
        <f>IF(ISBLANK('Inbound SOS &amp; EOD'!IF30),IF2,'Inbound SOS &amp; EOD'!IF30)</f>
        <v>46292</v>
      </c>
      <c r="IG23" s="75">
        <f>IF(ISBLANK('Inbound SOS &amp; EOD'!IG30),IG2,'Inbound SOS &amp; EOD'!IG30)</f>
        <v>46293</v>
      </c>
      <c r="IH23" s="75">
        <f>IF(ISBLANK('Inbound SOS &amp; EOD'!IH30),IH2,'Inbound SOS &amp; EOD'!IH30)</f>
        <v>46294</v>
      </c>
      <c r="II23" s="75">
        <f>IF(ISBLANK('Inbound SOS &amp; EOD'!II30),II2,'Inbound SOS &amp; EOD'!II30)</f>
        <v>46295</v>
      </c>
      <c r="IJ23" s="75">
        <f>IF(ISBLANK('Inbound SOS &amp; EOD'!IJ30),IJ2,'Inbound SOS &amp; EOD'!IJ30)</f>
        <v>46296</v>
      </c>
      <c r="IK23" s="75">
        <f>IF(ISBLANK('Inbound SOS &amp; EOD'!IK30),IK2,'Inbound SOS &amp; EOD'!IK30)</f>
        <v>46297</v>
      </c>
      <c r="IL23" s="75">
        <f>IF(ISBLANK('Inbound SOS &amp; EOD'!IL30),IL2,'Inbound SOS &amp; EOD'!IL30)</f>
        <v>46298</v>
      </c>
      <c r="IM23" s="75">
        <f>IF(ISBLANK('Inbound SOS &amp; EOD'!IM30),IM2,'Inbound SOS &amp; EOD'!IM30)</f>
        <v>46299</v>
      </c>
      <c r="IN23" s="75">
        <f>IF(ISBLANK('Inbound SOS &amp; EOD'!IN30),IN2,'Inbound SOS &amp; EOD'!IN30)</f>
        <v>46300</v>
      </c>
      <c r="IO23" s="75">
        <f>IF(ISBLANK('Inbound SOS &amp; EOD'!IO30),IO2,'Inbound SOS &amp; EOD'!IO30)</f>
        <v>46301</v>
      </c>
      <c r="IP23" s="75">
        <f>IF(ISBLANK('Inbound SOS &amp; EOD'!IP30),IP2,'Inbound SOS &amp; EOD'!IP30)</f>
        <v>46302</v>
      </c>
      <c r="IQ23" s="75">
        <f>IF(ISBLANK('Inbound SOS &amp; EOD'!IQ30),IQ2,'Inbound SOS &amp; EOD'!IQ30)</f>
        <v>46303</v>
      </c>
      <c r="IR23" s="75">
        <f>IF(ISBLANK('Inbound SOS &amp; EOD'!IR30),IR2,'Inbound SOS &amp; EOD'!IR30)</f>
        <v>46304</v>
      </c>
      <c r="IS23" s="75">
        <f>IF(ISBLANK('Inbound SOS &amp; EOD'!IS30),IS2,'Inbound SOS &amp; EOD'!IS30)</f>
        <v>46305</v>
      </c>
      <c r="IT23" s="75">
        <f>IF(ISBLANK('Inbound SOS &amp; EOD'!IT30),IT2,'Inbound SOS &amp; EOD'!IT30)</f>
        <v>46306</v>
      </c>
      <c r="IU23" s="75">
        <f>IF(ISBLANK('Inbound SOS &amp; EOD'!IU30),IU2,'Inbound SOS &amp; EOD'!IU30)</f>
        <v>46307</v>
      </c>
      <c r="IV23" s="75">
        <f>IF(ISBLANK('Inbound SOS &amp; EOD'!IV30),IV2,'Inbound SOS &amp; EOD'!IV30)</f>
        <v>46308</v>
      </c>
      <c r="IW23" s="75">
        <f>IF(ISBLANK('Inbound SOS &amp; EOD'!IW30),IW2,'Inbound SOS &amp; EOD'!IW30)</f>
        <v>46309</v>
      </c>
      <c r="IX23" s="75">
        <f>IF(ISBLANK('Inbound SOS &amp; EOD'!IX30),IX2,'Inbound SOS &amp; EOD'!IX30)</f>
        <v>46310</v>
      </c>
      <c r="IY23" s="75">
        <f>IF(ISBLANK('Inbound SOS &amp; EOD'!IY30),IY2,'Inbound SOS &amp; EOD'!IY30)</f>
        <v>46311</v>
      </c>
      <c r="IZ23" s="75">
        <f>IF(ISBLANK('Inbound SOS &amp; EOD'!IZ30),IZ2,'Inbound SOS &amp; EOD'!IZ30)</f>
        <v>46312</v>
      </c>
      <c r="JA23" s="75">
        <f>IF(ISBLANK('Inbound SOS &amp; EOD'!JA30),JA2,'Inbound SOS &amp; EOD'!JA30)</f>
        <v>46313</v>
      </c>
      <c r="JB23" s="75">
        <f>IF(ISBLANK('Inbound SOS &amp; EOD'!JB30),JB2,'Inbound SOS &amp; EOD'!JB30)</f>
        <v>46314</v>
      </c>
      <c r="JC23" s="75">
        <f>IF(ISBLANK('Inbound SOS &amp; EOD'!JC30),JC2,'Inbound SOS &amp; EOD'!JC30)</f>
        <v>46315</v>
      </c>
      <c r="JD23" s="75">
        <f>IF(ISBLANK('Inbound SOS &amp; EOD'!JD30),JD2,'Inbound SOS &amp; EOD'!JD30)</f>
        <v>46316</v>
      </c>
      <c r="JE23" s="75">
        <f>IF(ISBLANK('Inbound SOS &amp; EOD'!JE30),JE2,'Inbound SOS &amp; EOD'!JE30)</f>
        <v>46317</v>
      </c>
      <c r="JF23" s="75">
        <f>IF(ISBLANK('Inbound SOS &amp; EOD'!JF30),JF2,'Inbound SOS &amp; EOD'!JF30)</f>
        <v>46318</v>
      </c>
      <c r="JG23" s="75">
        <f>IF(ISBLANK('Inbound SOS &amp; EOD'!JG30),JG2,'Inbound SOS &amp; EOD'!JG30)</f>
        <v>46319</v>
      </c>
      <c r="JH23" s="75">
        <f>IF(ISBLANK('Inbound SOS &amp; EOD'!JH30),JH2,'Inbound SOS &amp; EOD'!JH30)</f>
        <v>46320</v>
      </c>
      <c r="JI23" s="75">
        <f>IF(ISBLANK('Inbound SOS &amp; EOD'!JI30),JI2,'Inbound SOS &amp; EOD'!JI30)</f>
        <v>46321</v>
      </c>
      <c r="JJ23" s="75">
        <f>IF(ISBLANK('Inbound SOS &amp; EOD'!JJ30),JJ2,'Inbound SOS &amp; EOD'!JJ30)</f>
        <v>46322</v>
      </c>
      <c r="JK23" s="75">
        <f>IF(ISBLANK('Inbound SOS &amp; EOD'!JK30),JK2,'Inbound SOS &amp; EOD'!JK30)</f>
        <v>46323</v>
      </c>
      <c r="JL23" s="75">
        <f>IF(ISBLANK('Inbound SOS &amp; EOD'!JL30),JL2,'Inbound SOS &amp; EOD'!JL30)</f>
        <v>46324</v>
      </c>
      <c r="JM23" s="75">
        <f>IF(ISBLANK('Inbound SOS &amp; EOD'!JM30),JM2,'Inbound SOS &amp; EOD'!JM30)</f>
        <v>46325</v>
      </c>
      <c r="JN23" s="75">
        <f>IF(ISBLANK('Inbound SOS &amp; EOD'!JN30),JN2,'Inbound SOS &amp; EOD'!JN30)</f>
        <v>46326</v>
      </c>
      <c r="JO23" s="75">
        <f>IF(ISBLANK('Inbound SOS &amp; EOD'!JO30),JO2,'Inbound SOS &amp; EOD'!JO30)</f>
        <v>46327</v>
      </c>
      <c r="JP23" s="75">
        <f>IF(ISBLANK('Inbound SOS &amp; EOD'!JP30),JP2,'Inbound SOS &amp; EOD'!JP30)</f>
        <v>46328</v>
      </c>
      <c r="JQ23" s="75">
        <f>IF(ISBLANK('Inbound SOS &amp; EOD'!JQ30),JQ2,'Inbound SOS &amp; EOD'!JQ30)</f>
        <v>46329</v>
      </c>
      <c r="JR23" s="75">
        <f>IF(ISBLANK('Inbound SOS &amp; EOD'!JR30),JR2,'Inbound SOS &amp; EOD'!JR30)</f>
        <v>46330</v>
      </c>
      <c r="JS23" s="75">
        <f>IF(ISBLANK('Inbound SOS &amp; EOD'!JS30),JS2,'Inbound SOS &amp; EOD'!JS30)</f>
        <v>46331</v>
      </c>
      <c r="JT23" s="75">
        <f>IF(ISBLANK('Inbound SOS &amp; EOD'!JT30),JT2,'Inbound SOS &amp; EOD'!JT30)</f>
        <v>46332</v>
      </c>
      <c r="JU23" s="75">
        <f>IF(ISBLANK('Inbound SOS &amp; EOD'!JU30),JU2,'Inbound SOS &amp; EOD'!JU30)</f>
        <v>46333</v>
      </c>
      <c r="JV23" s="75">
        <f>IF(ISBLANK('Inbound SOS &amp; EOD'!JV30),JV2,'Inbound SOS &amp; EOD'!JV30)</f>
        <v>46334</v>
      </c>
      <c r="JW23" s="75">
        <f>IF(ISBLANK('Inbound SOS &amp; EOD'!JW30),JW2,'Inbound SOS &amp; EOD'!JW30)</f>
        <v>46335</v>
      </c>
      <c r="JX23" s="75">
        <f>IF(ISBLANK('Inbound SOS &amp; EOD'!JX30),JX2,'Inbound SOS &amp; EOD'!JX30)</f>
        <v>46336</v>
      </c>
      <c r="JY23" s="75">
        <f>IF(ISBLANK('Inbound SOS &amp; EOD'!JY30),JY2,'Inbound SOS &amp; EOD'!JY30)</f>
        <v>46337</v>
      </c>
      <c r="JZ23" s="75">
        <f>IF(ISBLANK('Inbound SOS &amp; EOD'!JZ30),JZ2,'Inbound SOS &amp; EOD'!JZ30)</f>
        <v>46338</v>
      </c>
      <c r="KA23" s="75">
        <f>IF(ISBLANK('Inbound SOS &amp; EOD'!KA30),KA2,'Inbound SOS &amp; EOD'!KA30)</f>
        <v>46339</v>
      </c>
      <c r="KB23" s="75">
        <f>IF(ISBLANK('Inbound SOS &amp; EOD'!KB30),KB2,'Inbound SOS &amp; EOD'!KB30)</f>
        <v>46340</v>
      </c>
      <c r="KC23" s="75">
        <f>IF(ISBLANK('Inbound SOS &amp; EOD'!KC30),KC2,'Inbound SOS &amp; EOD'!KC30)</f>
        <v>46341</v>
      </c>
      <c r="KD23" s="75">
        <f>IF(ISBLANK('Inbound SOS &amp; EOD'!KD30),KD2,'Inbound SOS &amp; EOD'!KD30)</f>
        <v>46342</v>
      </c>
      <c r="KE23" s="75">
        <f>IF(ISBLANK('Inbound SOS &amp; EOD'!KE30),KE2,'Inbound SOS &amp; EOD'!KE30)</f>
        <v>46343</v>
      </c>
      <c r="KF23" s="75">
        <f>IF(ISBLANK('Inbound SOS &amp; EOD'!KF30),KF2,'Inbound SOS &amp; EOD'!KF30)</f>
        <v>46344</v>
      </c>
      <c r="KG23" s="75">
        <f>IF(ISBLANK('Inbound SOS &amp; EOD'!KG30),KG2,'Inbound SOS &amp; EOD'!KG30)</f>
        <v>46345</v>
      </c>
      <c r="KH23" s="75">
        <f>IF(ISBLANK('Inbound SOS &amp; EOD'!KH30),KH2,'Inbound SOS &amp; EOD'!KH30)</f>
        <v>46346</v>
      </c>
      <c r="KI23" s="75">
        <f>IF(ISBLANK('Inbound SOS &amp; EOD'!KI30),KI2,'Inbound SOS &amp; EOD'!KI30)</f>
        <v>46347</v>
      </c>
      <c r="KJ23" s="75">
        <f>IF(ISBLANK('Inbound SOS &amp; EOD'!KJ30),KJ2,'Inbound SOS &amp; EOD'!KJ30)</f>
        <v>46348</v>
      </c>
      <c r="KK23" s="75">
        <f>IF(ISBLANK('Inbound SOS &amp; EOD'!KK30),KK2,'Inbound SOS &amp; EOD'!KK30)</f>
        <v>46349</v>
      </c>
      <c r="KL23" s="75">
        <f>IF(ISBLANK('Inbound SOS &amp; EOD'!KL30),KL2,'Inbound SOS &amp; EOD'!KL30)</f>
        <v>46350</v>
      </c>
      <c r="KM23" s="75">
        <f>IF(ISBLANK('Inbound SOS &amp; EOD'!KM30),KM2,'Inbound SOS &amp; EOD'!KM30)</f>
        <v>46351</v>
      </c>
      <c r="KN23" s="75">
        <f>IF(ISBLANK('Inbound SOS &amp; EOD'!KN30),KN2,'Inbound SOS &amp; EOD'!KN30)</f>
        <v>46352</v>
      </c>
      <c r="KO23" s="75">
        <f>IF(ISBLANK('Inbound SOS &amp; EOD'!KO30),KO2,'Inbound SOS &amp; EOD'!KO30)</f>
        <v>46353</v>
      </c>
      <c r="KP23" s="75">
        <f>IF(ISBLANK('Inbound SOS &amp; EOD'!KP30),KP2,'Inbound SOS &amp; EOD'!KP30)</f>
        <v>46354</v>
      </c>
      <c r="KQ23" s="75">
        <f>IF(ISBLANK('Inbound SOS &amp; EOD'!KQ30),KQ2,'Inbound SOS &amp; EOD'!KQ30)</f>
        <v>46355</v>
      </c>
      <c r="KR23" s="75">
        <f>IF(ISBLANK('Inbound SOS &amp; EOD'!KR30),KR2,'Inbound SOS &amp; EOD'!KR30)</f>
        <v>46356</v>
      </c>
      <c r="KS23" s="75">
        <f>IF(ISBLANK('Inbound SOS &amp; EOD'!KS30),KS2,'Inbound SOS &amp; EOD'!KS30)</f>
        <v>46357</v>
      </c>
      <c r="KT23" s="75">
        <f>IF(ISBLANK('Inbound SOS &amp; EOD'!KT30),KT2,'Inbound SOS &amp; EOD'!KT30)</f>
        <v>46358</v>
      </c>
      <c r="KU23" s="75">
        <f>IF(ISBLANK('Inbound SOS &amp; EOD'!KU30),KU2,'Inbound SOS &amp; EOD'!KU30)</f>
        <v>46359</v>
      </c>
      <c r="KV23" s="75">
        <f>IF(ISBLANK('Inbound SOS &amp; EOD'!KV30),KV2,'Inbound SOS &amp; EOD'!KV30)</f>
        <v>46360</v>
      </c>
      <c r="KW23" s="75">
        <f>IF(ISBLANK('Inbound SOS &amp; EOD'!KW30),KW2,'Inbound SOS &amp; EOD'!KW30)</f>
        <v>46361</v>
      </c>
      <c r="KX23" s="75">
        <f>IF(ISBLANK('Inbound SOS &amp; EOD'!KX30),KX2,'Inbound SOS &amp; EOD'!KX30)</f>
        <v>46362</v>
      </c>
      <c r="KY23" s="75">
        <f>IF(ISBLANK('Inbound SOS &amp; EOD'!KY30),KY2,'Inbound SOS &amp; EOD'!KY30)</f>
        <v>46363</v>
      </c>
      <c r="KZ23" s="75">
        <f>IF(ISBLANK('Inbound SOS &amp; EOD'!KZ30),KZ2,'Inbound SOS &amp; EOD'!KZ30)</f>
        <v>46364</v>
      </c>
      <c r="LA23" s="75">
        <f>IF(ISBLANK('Inbound SOS &amp; EOD'!LA30),LA2,'Inbound SOS &amp; EOD'!LA30)</f>
        <v>46365</v>
      </c>
      <c r="LB23" s="75">
        <f>IF(ISBLANK('Inbound SOS &amp; EOD'!LB30),LB2,'Inbound SOS &amp; EOD'!LB30)</f>
        <v>46366</v>
      </c>
      <c r="LC23" s="75">
        <f>IF(ISBLANK('Inbound SOS &amp; EOD'!LC30),LC2,'Inbound SOS &amp; EOD'!LC30)</f>
        <v>46367</v>
      </c>
      <c r="LD23" s="75">
        <f>IF(ISBLANK('Inbound SOS &amp; EOD'!LD30),LD2,'Inbound SOS &amp; EOD'!LD30)</f>
        <v>46368</v>
      </c>
      <c r="LE23" s="75">
        <f>IF(ISBLANK('Inbound SOS &amp; EOD'!LE30),LE2,'Inbound SOS &amp; EOD'!LE30)</f>
        <v>46369</v>
      </c>
      <c r="LF23" s="75">
        <f>IF(ISBLANK('Inbound SOS &amp; EOD'!LF30),LF2,'Inbound SOS &amp; EOD'!LF30)</f>
        <v>46370</v>
      </c>
      <c r="LG23" s="75">
        <f>IF(ISBLANK('Inbound SOS &amp; EOD'!LG30),LG2,'Inbound SOS &amp; EOD'!LG30)</f>
        <v>46371</v>
      </c>
      <c r="LH23" s="75">
        <f>IF(ISBLANK('Inbound SOS &amp; EOD'!LH30),LH2,'Inbound SOS &amp; EOD'!LH30)</f>
        <v>46372</v>
      </c>
      <c r="LI23" s="75">
        <f>IF(ISBLANK('Inbound SOS &amp; EOD'!LI30),LI2,'Inbound SOS &amp; EOD'!LI30)</f>
        <v>46373</v>
      </c>
      <c r="LJ23" s="75">
        <f>IF(ISBLANK('Inbound SOS &amp; EOD'!LJ30),LJ2,'Inbound SOS &amp; EOD'!LJ30)</f>
        <v>46374</v>
      </c>
      <c r="LK23" s="75">
        <f>IF(ISBLANK('Inbound SOS &amp; EOD'!LK30),LK2,'Inbound SOS &amp; EOD'!LK30)</f>
        <v>46375</v>
      </c>
      <c r="LL23" s="75">
        <f>IF(ISBLANK('Inbound SOS &amp; EOD'!LL30),LL2,'Inbound SOS &amp; EOD'!LL30)</f>
        <v>46376</v>
      </c>
      <c r="LM23" s="75">
        <f>IF(ISBLANK('Inbound SOS &amp; EOD'!LM30),LM2,'Inbound SOS &amp; EOD'!LM30)</f>
        <v>46377</v>
      </c>
      <c r="LN23" s="75">
        <f>IF(ISBLANK('Inbound SOS &amp; EOD'!LN30),LN2,'Inbound SOS &amp; EOD'!LN30)</f>
        <v>46378</v>
      </c>
      <c r="LO23" s="75">
        <f>IF(ISBLANK('Inbound SOS &amp; EOD'!LO30),LO2,'Inbound SOS &amp; EOD'!LO30)</f>
        <v>46379</v>
      </c>
      <c r="LP23" s="75">
        <f>IF(ISBLANK('Inbound SOS &amp; EOD'!LP30),LP2,'Inbound SOS &amp; EOD'!LP30)</f>
        <v>46380</v>
      </c>
      <c r="LQ23" s="75">
        <f>IF(ISBLANK('Inbound SOS &amp; EOD'!LQ30),LQ2,'Inbound SOS &amp; EOD'!LQ30)</f>
        <v>46381</v>
      </c>
      <c r="LR23" s="75">
        <f>IF(ISBLANK('Inbound SOS &amp; EOD'!LR30),LR2,'Inbound SOS &amp; EOD'!LR30)</f>
        <v>46382</v>
      </c>
      <c r="LS23" s="75">
        <f>IF(ISBLANK('Inbound SOS &amp; EOD'!LS30),LS2,'Inbound SOS &amp; EOD'!LS30)</f>
        <v>46383</v>
      </c>
      <c r="LT23" s="75">
        <f>IF(ISBLANK('Inbound SOS &amp; EOD'!LT30),LT2,'Inbound SOS &amp; EOD'!LT30)</f>
        <v>46384</v>
      </c>
      <c r="LU23" s="75">
        <f>IF(ISBLANK('Inbound SOS &amp; EOD'!LU30),LU2,'Inbound SOS &amp; EOD'!LU30)</f>
        <v>46385</v>
      </c>
      <c r="LV23" s="75">
        <f>IF(ISBLANK('Inbound SOS &amp; EOD'!LV30),LV2,'Inbound SOS &amp; EOD'!LV30)</f>
        <v>46386</v>
      </c>
      <c r="LW23" s="75">
        <f>IF(ISBLANK('Inbound SOS &amp; EOD'!LW30),LW2,'Inbound SOS &amp; EOD'!LW30)</f>
        <v>46387</v>
      </c>
      <c r="LX23" s="75">
        <f>IF(ISBLANK('Inbound SOS &amp; EOD'!LX30),LX2,'Inbound SOS &amp; EOD'!LX30)</f>
        <v>46388</v>
      </c>
      <c r="LY23" s="75">
        <f>IF(ISBLANK('Inbound SOS &amp; EOD'!LY30),LY2,'Inbound SOS &amp; EOD'!LY30)</f>
        <v>46389</v>
      </c>
      <c r="LZ23" s="75">
        <f>IF(ISBLANK('Inbound SOS &amp; EOD'!LZ30),LZ2,'Inbound SOS &amp; EOD'!LZ30)</f>
        <v>46390</v>
      </c>
      <c r="MA23" s="75">
        <f>IF(ISBLANK('Inbound SOS &amp; EOD'!MA30),MA2,'Inbound SOS &amp; EOD'!MA30)</f>
        <v>46391</v>
      </c>
      <c r="MB23" s="75">
        <f>IF(ISBLANK('Inbound SOS &amp; EOD'!MB30),MB2,'Inbound SOS &amp; EOD'!MB30)</f>
        <v>46392</v>
      </c>
      <c r="MC23" s="75">
        <f>IF(ISBLANK('Inbound SOS &amp; EOD'!MC30),MC2,'Inbound SOS &amp; EOD'!MC30)</f>
        <v>46393</v>
      </c>
      <c r="MD23" s="75">
        <f>IF(ISBLANK('Inbound SOS &amp; EOD'!MD30),MD2,'Inbound SOS &amp; EOD'!MD30)</f>
        <v>46394</v>
      </c>
      <c r="ME23" s="75">
        <f>IF(ISBLANK('Inbound SOS &amp; EOD'!ME30),ME2,'Inbound SOS &amp; EOD'!ME30)</f>
        <v>46395</v>
      </c>
      <c r="MF23" s="75">
        <f>IF(ISBLANK('Inbound SOS &amp; EOD'!MF30),MF2,'Inbound SOS &amp; EOD'!MF30)</f>
        <v>46396</v>
      </c>
      <c r="MG23" s="75">
        <f>IF(ISBLANK('Inbound SOS &amp; EOD'!MG30),MG2,'Inbound SOS &amp; EOD'!MG30)</f>
        <v>46397</v>
      </c>
      <c r="MH23" s="75">
        <f>IF(ISBLANK('Inbound SOS &amp; EOD'!MH30),MH2,'Inbound SOS &amp; EOD'!MH30)</f>
        <v>46398</v>
      </c>
      <c r="MI23" s="75">
        <f>IF(ISBLANK('Inbound SOS &amp; EOD'!MI30),MI2,'Inbound SOS &amp; EOD'!MI30)</f>
        <v>46399</v>
      </c>
      <c r="MJ23" s="75">
        <f>IF(ISBLANK('Inbound SOS &amp; EOD'!MJ30),MJ2,'Inbound SOS &amp; EOD'!MJ30)</f>
        <v>46400</v>
      </c>
      <c r="MK23" s="75">
        <f>IF(ISBLANK('Inbound SOS &amp; EOD'!MK30),MK2,'Inbound SOS &amp; EOD'!MK30)</f>
        <v>46401</v>
      </c>
      <c r="ML23" s="75">
        <f>IF(ISBLANK('Inbound SOS &amp; EOD'!ML30),ML2,'Inbound SOS &amp; EOD'!ML30)</f>
        <v>46402</v>
      </c>
      <c r="MM23" s="75">
        <f>IF(ISBLANK('Inbound SOS &amp; EOD'!MM30),MM2,'Inbound SOS &amp; EOD'!MM30)</f>
        <v>46403</v>
      </c>
      <c r="MN23" s="75">
        <f>IF(ISBLANK('Inbound SOS &amp; EOD'!MN30),MN2,'Inbound SOS &amp; EOD'!MN30)</f>
        <v>46404</v>
      </c>
      <c r="MO23" s="75">
        <f>IF(ISBLANK('Inbound SOS &amp; EOD'!MO30),MO2,'Inbound SOS &amp; EOD'!MO30)</f>
        <v>46405</v>
      </c>
      <c r="MP23" s="75">
        <f>IF(ISBLANK('Inbound SOS &amp; EOD'!MP30),MP2,'Inbound SOS &amp; EOD'!MP30)</f>
        <v>46406</v>
      </c>
      <c r="MQ23" s="75">
        <f>IF(ISBLANK('Inbound SOS &amp; EOD'!MQ30),MQ2,'Inbound SOS &amp; EOD'!MQ30)</f>
        <v>46407</v>
      </c>
      <c r="MR23" s="75">
        <f>IF(ISBLANK('Inbound SOS &amp; EOD'!MR30),MR2,'Inbound SOS &amp; EOD'!MR30)</f>
        <v>46408</v>
      </c>
      <c r="MS23" s="75">
        <f>IF(ISBLANK('Inbound SOS &amp; EOD'!MS30),MS2,'Inbound SOS &amp; EOD'!MS30)</f>
        <v>46409</v>
      </c>
      <c r="MT23" s="75">
        <f>IF(ISBLANK('Inbound SOS &amp; EOD'!MT30),MT2,'Inbound SOS &amp; EOD'!MT30)</f>
        <v>46410</v>
      </c>
      <c r="MU23" s="75">
        <f>IF(ISBLANK('Inbound SOS &amp; EOD'!MU30),MU2,'Inbound SOS &amp; EOD'!MU30)</f>
        <v>46411</v>
      </c>
      <c r="MV23" s="75">
        <f>IF(ISBLANK('Inbound SOS &amp; EOD'!MV30),MV2,'Inbound SOS &amp; EOD'!MV30)</f>
        <v>46412</v>
      </c>
      <c r="MW23" s="75">
        <f>IF(ISBLANK('Inbound SOS &amp; EOD'!MW30),MW2,'Inbound SOS &amp; EOD'!MW30)</f>
        <v>46413</v>
      </c>
      <c r="MX23" s="75">
        <f>IF(ISBLANK('Inbound SOS &amp; EOD'!MX30),MX2,'Inbound SOS &amp; EOD'!MX30)</f>
        <v>46414</v>
      </c>
      <c r="MY23" s="75">
        <f>IF(ISBLANK('Inbound SOS &amp; EOD'!MY30),MY2,'Inbound SOS &amp; EOD'!MY30)</f>
        <v>46415</v>
      </c>
      <c r="MZ23" s="75">
        <f>IF(ISBLANK('Inbound SOS &amp; EOD'!MZ30),MZ2,'Inbound SOS &amp; EOD'!MZ30)</f>
        <v>46416</v>
      </c>
      <c r="NA23" s="75">
        <f>IF(ISBLANK('Inbound SOS &amp; EOD'!NA30),NA2,'Inbound SOS &amp; EOD'!NA30)</f>
        <v>46417</v>
      </c>
      <c r="NB23" s="75">
        <f>IF(ISBLANK('Inbound SOS &amp; EOD'!NB30),NB2,'Inbound SOS &amp; EOD'!NB30)</f>
        <v>46418</v>
      </c>
      <c r="NC23" s="75">
        <f>IF(ISBLANK('Inbound SOS &amp; EOD'!NC30),NC2,'Inbound SOS &amp; EOD'!NC30)</f>
        <v>46419</v>
      </c>
      <c r="ND23" s="75">
        <f>IF(ISBLANK('Inbound SOS &amp; EOD'!ND30),ND2,'Inbound SOS &amp; EOD'!ND30)</f>
        <v>46420</v>
      </c>
      <c r="NE23" s="75">
        <f>IF(ISBLANK('Inbound SOS &amp; EOD'!NE30),NE2,'Inbound SOS &amp; EOD'!NE30)</f>
        <v>46421</v>
      </c>
      <c r="NF23" s="75">
        <f>IF(ISBLANK('Inbound SOS &amp; EOD'!NF30),NF2,'Inbound SOS &amp; EOD'!NF30)</f>
        <v>46422</v>
      </c>
      <c r="NG23" s="75">
        <f>IF(ISBLANK('Inbound SOS &amp; EOD'!NG30),NG2,'Inbound SOS &amp; EOD'!NG30)</f>
        <v>46423</v>
      </c>
      <c r="NH23" s="75">
        <f>IF(ISBLANK('Inbound SOS &amp; EOD'!NH30),NH2,'Inbound SOS &amp; EOD'!NH30)</f>
        <v>46424</v>
      </c>
    </row>
    <row r="24" spans="1:372" s="82" customFormat="1" ht="12.75">
      <c r="A24" s="81" t="s">
        <v>5497</v>
      </c>
      <c r="B24" s="82">
        <f>'Inbound SOS &amp; EOD'!B70</f>
        <v>857</v>
      </c>
      <c r="C24" s="82">
        <f>'Inbound SOS &amp; EOD'!C70</f>
        <v>2493</v>
      </c>
      <c r="D24" s="82">
        <f>'Inbound SOS &amp; EOD'!D70</f>
        <v>1864</v>
      </c>
      <c r="E24" s="82">
        <f>'Inbound SOS &amp; EOD'!E70</f>
        <v>720</v>
      </c>
      <c r="F24" s="82">
        <f>'Inbound SOS &amp; EOD'!F70</f>
        <v>2563</v>
      </c>
      <c r="G24" s="82">
        <f>'Inbound SOS &amp; EOD'!G70</f>
        <v>2711</v>
      </c>
      <c r="H24" s="82">
        <f>'Inbound SOS &amp; EOD'!H70</f>
        <v>981</v>
      </c>
      <c r="I24" s="82">
        <f>'Inbound SOS &amp; EOD'!I70</f>
        <v>1182</v>
      </c>
      <c r="J24" s="82">
        <f>'Inbound SOS &amp; EOD'!J70</f>
        <v>1971</v>
      </c>
      <c r="K24" s="82">
        <f>'Inbound SOS &amp; EOD'!K70</f>
        <v>258</v>
      </c>
      <c r="L24" s="82">
        <f>'Inbound SOS &amp; EOD'!L70</f>
        <v>1753</v>
      </c>
      <c r="M24" s="82">
        <f>'Inbound SOS &amp; EOD'!M70</f>
        <v>923</v>
      </c>
      <c r="N24" s="82">
        <f>'Inbound SOS &amp; EOD'!N70</f>
        <v>966</v>
      </c>
      <c r="O24" s="82">
        <f>'Inbound SOS &amp; EOD'!O70</f>
        <v>317</v>
      </c>
      <c r="P24" s="82">
        <f>'Inbound SOS &amp; EOD'!P70</f>
        <v>412</v>
      </c>
      <c r="Q24" s="82">
        <f>'Inbound SOS &amp; EOD'!Q70</f>
        <v>114</v>
      </c>
      <c r="R24" s="82">
        <f>'Inbound SOS &amp; EOD'!R70</f>
        <v>132</v>
      </c>
      <c r="S24" s="82">
        <f>'Inbound SOS &amp; EOD'!S70</f>
        <v>936</v>
      </c>
      <c r="T24" s="82">
        <f>'Inbound SOS &amp; EOD'!T70</f>
        <v>329</v>
      </c>
      <c r="U24" s="82">
        <f>'Inbound SOS &amp; EOD'!U70</f>
        <v>649</v>
      </c>
      <c r="V24" s="82">
        <f>'Inbound SOS &amp; EOD'!V70</f>
        <v>315</v>
      </c>
      <c r="W24" s="82">
        <f>'Inbound SOS &amp; EOD'!W70</f>
        <v>326</v>
      </c>
      <c r="X24" s="82">
        <f>'Inbound SOS &amp; EOD'!X70</f>
        <v>81</v>
      </c>
      <c r="Y24" s="82">
        <f>'Inbound SOS &amp; EOD'!Y70</f>
        <v>496</v>
      </c>
      <c r="Z24" s="82">
        <f>'Inbound SOS &amp; EOD'!Z70</f>
        <v>546</v>
      </c>
      <c r="AA24" s="82">
        <f>'Inbound SOS &amp; EOD'!AA70</f>
        <v>390</v>
      </c>
      <c r="AB24" s="82">
        <f>'Inbound SOS &amp; EOD'!AB70</f>
        <v>43</v>
      </c>
      <c r="AC24" s="82">
        <f>'Inbound SOS &amp; EOD'!AC70</f>
        <v>617</v>
      </c>
      <c r="AD24" s="82">
        <f>'Inbound SOS &amp; EOD'!AD70</f>
        <v>159</v>
      </c>
      <c r="AE24" s="82">
        <f>'Inbound SOS &amp; EOD'!AE70</f>
        <v>0</v>
      </c>
      <c r="AF24" s="82">
        <f>'Inbound SOS &amp; EOD'!AF70</f>
        <v>418</v>
      </c>
      <c r="AG24" s="82">
        <f>'Inbound SOS &amp; EOD'!AG70</f>
        <v>852</v>
      </c>
      <c r="AH24" s="82">
        <f>'Inbound SOS &amp; EOD'!AH70</f>
        <v>557</v>
      </c>
      <c r="AI24" s="82">
        <f>'Inbound SOS &amp; EOD'!AI70</f>
        <v>166</v>
      </c>
      <c r="AJ24" s="82">
        <f>'Inbound SOS &amp; EOD'!AJ70</f>
        <v>11</v>
      </c>
      <c r="AK24" s="82">
        <f>'Inbound SOS &amp; EOD'!AK70</f>
        <v>393</v>
      </c>
      <c r="AL24" s="82">
        <f>'Inbound SOS &amp; EOD'!AL70</f>
        <v>205</v>
      </c>
      <c r="AM24" s="82">
        <f>'Inbound SOS &amp; EOD'!AM70</f>
        <v>10</v>
      </c>
      <c r="AN24" s="82">
        <f>'Inbound SOS &amp; EOD'!AN70</f>
        <v>755</v>
      </c>
      <c r="AO24" s="82">
        <f>'Inbound SOS &amp; EOD'!AO70</f>
        <v>1290</v>
      </c>
      <c r="AP24" s="82">
        <f>'Inbound SOS &amp; EOD'!AP70</f>
        <v>299</v>
      </c>
      <c r="AQ24" s="82">
        <f>'Inbound SOS &amp; EOD'!AQ70</f>
        <v>91</v>
      </c>
      <c r="AR24" s="82">
        <f>'Inbound SOS &amp; EOD'!AR70</f>
        <v>285</v>
      </c>
      <c r="AS24" s="82">
        <f>'Inbound SOS &amp; EOD'!AS70</f>
        <v>14</v>
      </c>
      <c r="AT24" s="82">
        <f>'Inbound SOS &amp; EOD'!AT70</f>
        <v>555</v>
      </c>
      <c r="AU24" s="82">
        <f>'Inbound SOS &amp; EOD'!AU70</f>
        <v>678</v>
      </c>
      <c r="AV24" s="82">
        <f>'Inbound SOS &amp; EOD'!AV70</f>
        <v>480</v>
      </c>
      <c r="AW24" s="82">
        <f>'Inbound SOS &amp; EOD'!AW70</f>
        <v>17</v>
      </c>
      <c r="AX24" s="82">
        <f>'Inbound SOS &amp; EOD'!AX70</f>
        <v>401</v>
      </c>
      <c r="AY24" s="82">
        <f>'Inbound SOS &amp; EOD'!AY70</f>
        <v>178</v>
      </c>
      <c r="AZ24" s="82">
        <f>'Inbound SOS &amp; EOD'!AZ70</f>
        <v>135</v>
      </c>
      <c r="BA24" s="82">
        <f>'Inbound SOS &amp; EOD'!BA70</f>
        <v>2</v>
      </c>
      <c r="BB24" s="82">
        <f>'Inbound SOS &amp; EOD'!BB70</f>
        <v>284</v>
      </c>
      <c r="BC24" s="82">
        <f>'Inbound SOS &amp; EOD'!BC70</f>
        <v>2</v>
      </c>
      <c r="BD24" s="82">
        <f>'Inbound SOS &amp; EOD'!BD70</f>
        <v>0</v>
      </c>
      <c r="BE24" s="82">
        <f>'Inbound SOS &amp; EOD'!BE70</f>
        <v>684</v>
      </c>
      <c r="BF24" s="82">
        <f>'Inbound SOS &amp; EOD'!BF70</f>
        <v>3</v>
      </c>
      <c r="BG24" s="82">
        <f>'Inbound SOS &amp; EOD'!BG70</f>
        <v>690</v>
      </c>
      <c r="BH24" s="82">
        <f>'Inbound SOS &amp; EOD'!BH70</f>
        <v>1233</v>
      </c>
      <c r="BI24" s="82">
        <f>'Inbound SOS &amp; EOD'!BI70</f>
        <v>542</v>
      </c>
      <c r="BJ24" s="82">
        <f>'Inbound SOS &amp; EOD'!BJ70</f>
        <v>547</v>
      </c>
      <c r="BK24" s="82">
        <f>'Inbound SOS &amp; EOD'!BK70</f>
        <v>854</v>
      </c>
      <c r="BL24" s="82">
        <f>'Inbound SOS &amp; EOD'!BL70</f>
        <v>474</v>
      </c>
      <c r="BM24" s="82">
        <f>'Inbound SOS &amp; EOD'!BM70</f>
        <v>0</v>
      </c>
      <c r="BN24" s="82">
        <f>'Inbound SOS &amp; EOD'!BN70</f>
        <v>344</v>
      </c>
      <c r="BO24" s="82">
        <f>'Inbound SOS &amp; EOD'!BO70</f>
        <v>30</v>
      </c>
      <c r="BP24" s="82">
        <f>'Inbound SOS &amp; EOD'!BP70</f>
        <v>1833</v>
      </c>
      <c r="BQ24" s="82">
        <f>'Inbound SOS &amp; EOD'!BQ70</f>
        <v>277</v>
      </c>
      <c r="BR24" s="82">
        <f>'Inbound SOS &amp; EOD'!BR70</f>
        <v>1291</v>
      </c>
      <c r="BS24" s="82">
        <f>'Inbound SOS &amp; EOD'!BS70</f>
        <v>0</v>
      </c>
      <c r="BT24" s="82">
        <f>'Inbound SOS &amp; EOD'!BT70</f>
        <v>849</v>
      </c>
      <c r="BU24" s="82">
        <f>'Inbound SOS &amp; EOD'!BU70</f>
        <v>520</v>
      </c>
      <c r="BV24" s="82">
        <f>'Inbound SOS &amp; EOD'!BV70</f>
        <v>584</v>
      </c>
      <c r="BW24" s="82">
        <f>'Inbound SOS &amp; EOD'!BW70</f>
        <v>907</v>
      </c>
      <c r="BX24" s="82">
        <f>'Inbound SOS &amp; EOD'!BX70</f>
        <v>581</v>
      </c>
      <c r="BY24" s="82">
        <f>'Inbound SOS &amp; EOD'!BY70</f>
        <v>366</v>
      </c>
      <c r="BZ24" s="82">
        <f>'Inbound SOS &amp; EOD'!BZ70</f>
        <v>0</v>
      </c>
      <c r="CA24" s="82">
        <f>'Inbound SOS &amp; EOD'!CA70</f>
        <v>278</v>
      </c>
      <c r="CB24" s="82">
        <f>'Inbound SOS &amp; EOD'!CB70</f>
        <v>142</v>
      </c>
      <c r="CC24" s="82">
        <f>'Inbound SOS &amp; EOD'!CC70</f>
        <v>320</v>
      </c>
      <c r="CD24" s="82">
        <f>'Inbound SOS &amp; EOD'!CD70</f>
        <v>25</v>
      </c>
      <c r="CE24" s="82">
        <f>'Inbound SOS &amp; EOD'!CE70</f>
        <v>6</v>
      </c>
      <c r="CF24" s="82">
        <f>'Inbound SOS &amp; EOD'!CF70</f>
        <v>1161</v>
      </c>
      <c r="CG24" s="82">
        <f>'Inbound SOS &amp; EOD'!CG70</f>
        <v>963</v>
      </c>
      <c r="CH24" s="82">
        <f>'Inbound SOS &amp; EOD'!CH70</f>
        <v>0</v>
      </c>
      <c r="CI24" s="82">
        <f>'Inbound SOS &amp; EOD'!CI70</f>
        <v>368</v>
      </c>
      <c r="CJ24" s="82">
        <f>'Inbound SOS &amp; EOD'!CJ70</f>
        <v>875</v>
      </c>
      <c r="CK24" s="82">
        <f>'Inbound SOS &amp; EOD'!CK70</f>
        <v>18</v>
      </c>
      <c r="CL24" s="82">
        <f>'Inbound SOS &amp; EOD'!CL70</f>
        <v>739</v>
      </c>
      <c r="CM24" s="82">
        <f>'Inbound SOS &amp; EOD'!CM70</f>
        <v>1384</v>
      </c>
      <c r="CN24" s="82">
        <f>'Inbound SOS &amp; EOD'!CN70</f>
        <v>652</v>
      </c>
      <c r="CO24" s="82">
        <f>'Inbound SOS &amp; EOD'!CO70</f>
        <v>523</v>
      </c>
      <c r="CP24" s="82">
        <f>'Inbound SOS &amp; EOD'!CP70</f>
        <v>401</v>
      </c>
      <c r="CQ24" s="82">
        <f>'Inbound SOS &amp; EOD'!CQ70</f>
        <v>16</v>
      </c>
      <c r="CR24" s="82">
        <f>'Inbound SOS &amp; EOD'!CR70</f>
        <v>13</v>
      </c>
      <c r="CS24" s="82">
        <f>'Inbound SOS &amp; EOD'!CS70</f>
        <v>14</v>
      </c>
      <c r="CT24" s="82">
        <f>'Inbound SOS &amp; EOD'!CT70</f>
        <v>1643</v>
      </c>
      <c r="CU24" s="82">
        <f>'Inbound SOS &amp; EOD'!CU70</f>
        <v>926</v>
      </c>
      <c r="CV24" s="82">
        <f>'Inbound SOS &amp; EOD'!CV70</f>
        <v>0</v>
      </c>
      <c r="CW24" s="82">
        <f>'Inbound SOS &amp; EOD'!CW70</f>
        <v>182</v>
      </c>
      <c r="CX24" s="82">
        <f>'Inbound SOS &amp; EOD'!CX70</f>
        <v>20</v>
      </c>
      <c r="CY24" s="82">
        <f>'Inbound SOS &amp; EOD'!CY70</f>
        <v>268</v>
      </c>
      <c r="CZ24" s="82">
        <f>'Inbound SOS &amp; EOD'!CZ70</f>
        <v>798</v>
      </c>
      <c r="DA24" s="82">
        <f>'Inbound SOS &amp; EOD'!DA70</f>
        <v>831</v>
      </c>
      <c r="DB24" s="82">
        <f>'Inbound SOS &amp; EOD'!DB70</f>
        <v>54</v>
      </c>
      <c r="DC24" s="82">
        <f>'Inbound SOS &amp; EOD'!DC70</f>
        <v>594</v>
      </c>
      <c r="DD24" s="82">
        <f>'Inbound SOS &amp; EOD'!DD70</f>
        <v>50</v>
      </c>
      <c r="DE24" s="82">
        <f>'Inbound SOS &amp; EOD'!DE70</f>
        <v>512</v>
      </c>
      <c r="DF24" s="82">
        <f>'Inbound SOS &amp; EOD'!DF70</f>
        <v>972</v>
      </c>
      <c r="DG24" s="82">
        <f>'Inbound SOS &amp; EOD'!DG70</f>
        <v>1026</v>
      </c>
      <c r="DH24" s="82">
        <f>'Inbound SOS &amp; EOD'!DH70</f>
        <v>616</v>
      </c>
      <c r="DI24" s="82">
        <f>'Inbound SOS &amp; EOD'!DI70</f>
        <v>468</v>
      </c>
      <c r="DJ24" s="82">
        <f>'Inbound SOS &amp; EOD'!DJ70</f>
        <v>0</v>
      </c>
      <c r="DK24" s="82">
        <f>'Inbound SOS &amp; EOD'!DK70</f>
        <v>718</v>
      </c>
      <c r="DL24" s="82">
        <f>'Inbound SOS &amp; EOD'!DL70</f>
        <v>649</v>
      </c>
      <c r="DM24" s="82">
        <f>'Inbound SOS &amp; EOD'!DM70</f>
        <v>30</v>
      </c>
      <c r="DN24" s="82">
        <f>'Inbound SOS &amp; EOD'!DN70</f>
        <v>1192</v>
      </c>
      <c r="DO24" s="82">
        <f>'Inbound SOS &amp; EOD'!DO70</f>
        <v>1481</v>
      </c>
      <c r="DP24" s="82">
        <f>'Inbound SOS &amp; EOD'!DP70</f>
        <v>1021</v>
      </c>
      <c r="DQ24" s="82">
        <f>'Inbound SOS &amp; EOD'!DQ70</f>
        <v>712</v>
      </c>
      <c r="DR24" s="82">
        <f>'Inbound SOS &amp; EOD'!DR70</f>
        <v>1036</v>
      </c>
      <c r="DS24" s="82">
        <f>'Inbound SOS &amp; EOD'!DS70</f>
        <v>1283</v>
      </c>
      <c r="DT24" s="82">
        <f>'Inbound SOS &amp; EOD'!DT70</f>
        <v>901</v>
      </c>
      <c r="DU24" s="82">
        <f>'Inbound SOS &amp; EOD'!DU70</f>
        <v>197</v>
      </c>
      <c r="DV24" s="82">
        <f>'Inbound SOS &amp; EOD'!DV70</f>
        <v>201</v>
      </c>
      <c r="DW24" s="82">
        <f>'Inbound SOS &amp; EOD'!DW70</f>
        <v>479</v>
      </c>
      <c r="DX24" s="82">
        <f>'Inbound SOS &amp; EOD'!DX70</f>
        <v>616</v>
      </c>
      <c r="DY24" s="82">
        <f>'Inbound SOS &amp; EOD'!DY70</f>
        <v>579</v>
      </c>
      <c r="DZ24" s="82">
        <f>'Inbound SOS &amp; EOD'!DZ70</f>
        <v>220</v>
      </c>
      <c r="EA24" s="82">
        <f>'Inbound SOS &amp; EOD'!EA70</f>
        <v>627</v>
      </c>
      <c r="EB24" s="82">
        <f>'Inbound SOS &amp; EOD'!EB70</f>
        <v>1505</v>
      </c>
      <c r="EC24" s="82">
        <f>'Inbound SOS &amp; EOD'!EC70</f>
        <v>1391</v>
      </c>
      <c r="ED24" s="82">
        <f>'Inbound SOS &amp; EOD'!ED70</f>
        <v>597</v>
      </c>
      <c r="EE24" s="82">
        <f>'Inbound SOS &amp; EOD'!EE70</f>
        <v>1166</v>
      </c>
      <c r="EF24" s="82" t="e">
        <f>'Inbound SOS &amp; EOD'!#REF!</f>
        <v>#REF!</v>
      </c>
      <c r="EG24" s="82">
        <f>'Inbound SOS &amp; EOD'!EG70</f>
        <v>0</v>
      </c>
      <c r="EH24" s="82">
        <f>'Inbound SOS &amp; EOD'!EH70</f>
        <v>0</v>
      </c>
      <c r="EI24" s="82">
        <f>'Inbound SOS &amp; EOD'!EI70</f>
        <v>0</v>
      </c>
      <c r="EJ24" s="82">
        <f>'Inbound SOS &amp; EOD'!EJ70</f>
        <v>0</v>
      </c>
      <c r="EK24" s="82">
        <f>'Inbound SOS &amp; EOD'!EK70</f>
        <v>0</v>
      </c>
      <c r="EL24" s="82">
        <f>'Inbound SOS &amp; EOD'!EL70</f>
        <v>0</v>
      </c>
      <c r="EM24" s="82">
        <f>'Inbound SOS &amp; EOD'!EM70</f>
        <v>0</v>
      </c>
      <c r="EN24" s="82">
        <f>'Inbound SOS &amp; EOD'!EN70</f>
        <v>0</v>
      </c>
      <c r="EO24" s="82">
        <f>'Inbound SOS &amp; EOD'!EO70</f>
        <v>0</v>
      </c>
      <c r="EP24" s="82">
        <f>'Inbound SOS &amp; EOD'!EP70</f>
        <v>0</v>
      </c>
      <c r="EQ24" s="82">
        <f>'Inbound SOS &amp; EOD'!EQ70</f>
        <v>0</v>
      </c>
      <c r="ER24" s="82">
        <f>'Inbound SOS &amp; EOD'!ER70</f>
        <v>0</v>
      </c>
      <c r="ES24" s="82">
        <f>'Inbound SOS &amp; EOD'!ES70</f>
        <v>0</v>
      </c>
      <c r="ET24" s="82">
        <f>'Inbound SOS &amp; EOD'!ET70</f>
        <v>0</v>
      </c>
      <c r="EU24" s="82">
        <f>'Inbound SOS &amp; EOD'!EU70</f>
        <v>0</v>
      </c>
      <c r="EV24" s="82">
        <f>'Inbound SOS &amp; EOD'!EV70</f>
        <v>0</v>
      </c>
      <c r="EW24" s="82">
        <f>'Inbound SOS &amp; EOD'!EW70</f>
        <v>0</v>
      </c>
      <c r="EX24" s="82">
        <f>'Inbound SOS &amp; EOD'!EX70</f>
        <v>0</v>
      </c>
      <c r="EY24" s="82">
        <f>'Inbound SOS &amp; EOD'!EY70</f>
        <v>0</v>
      </c>
      <c r="EZ24" s="82">
        <f>'Inbound SOS &amp; EOD'!EZ70</f>
        <v>0</v>
      </c>
      <c r="FA24" s="82">
        <f>'Inbound SOS &amp; EOD'!FA70</f>
        <v>0</v>
      </c>
      <c r="FB24" s="82">
        <f>'Inbound SOS &amp; EOD'!FB70</f>
        <v>0</v>
      </c>
      <c r="FC24" s="82">
        <f>'Inbound SOS &amp; EOD'!FC70</f>
        <v>0</v>
      </c>
      <c r="FD24" s="82">
        <f>'Inbound SOS &amp; EOD'!FD70</f>
        <v>0</v>
      </c>
      <c r="FE24" s="82">
        <f>'Inbound SOS &amp; EOD'!FE70</f>
        <v>0</v>
      </c>
      <c r="FF24" s="82">
        <f>'Inbound SOS &amp; EOD'!FF70</f>
        <v>0</v>
      </c>
      <c r="FG24" s="82">
        <f>'Inbound SOS &amp; EOD'!FG70</f>
        <v>0</v>
      </c>
      <c r="FH24" s="82">
        <f>'Inbound SOS &amp; EOD'!FH70</f>
        <v>0</v>
      </c>
      <c r="FI24" s="82">
        <f>'Inbound SOS &amp; EOD'!FI70</f>
        <v>0</v>
      </c>
      <c r="FJ24" s="82">
        <f>'Inbound SOS &amp; EOD'!FJ70</f>
        <v>0</v>
      </c>
      <c r="FK24" s="82">
        <f>'Inbound SOS &amp; EOD'!FK70</f>
        <v>0</v>
      </c>
      <c r="FL24" s="82">
        <f>'Inbound SOS &amp; EOD'!FL70</f>
        <v>0</v>
      </c>
      <c r="FM24" s="82">
        <f>'Inbound SOS &amp; EOD'!FM70</f>
        <v>0</v>
      </c>
      <c r="FN24" s="82">
        <f>'Inbound SOS &amp; EOD'!FN70</f>
        <v>0</v>
      </c>
      <c r="FO24" s="82">
        <f>'Inbound SOS &amp; EOD'!FO70</f>
        <v>0</v>
      </c>
      <c r="FP24" s="82">
        <f>'Inbound SOS &amp; EOD'!FP70</f>
        <v>0</v>
      </c>
      <c r="FQ24" s="82">
        <f>'Inbound SOS &amp; EOD'!FQ70</f>
        <v>0</v>
      </c>
      <c r="FR24" s="82">
        <f>'Inbound SOS &amp; EOD'!FR70</f>
        <v>0</v>
      </c>
      <c r="FS24" s="82">
        <f>'Inbound SOS &amp; EOD'!FS70</f>
        <v>0</v>
      </c>
      <c r="FT24" s="82">
        <f>'Inbound SOS &amp; EOD'!FT70</f>
        <v>0</v>
      </c>
      <c r="FU24" s="82">
        <f>'Inbound SOS &amp; EOD'!FU70</f>
        <v>0</v>
      </c>
      <c r="FV24" s="82">
        <f>'Inbound SOS &amp; EOD'!FV70</f>
        <v>0</v>
      </c>
      <c r="FW24" s="82">
        <f>'Inbound SOS &amp; EOD'!FW70</f>
        <v>0</v>
      </c>
      <c r="FX24" s="82">
        <f>'Inbound SOS &amp; EOD'!FX70</f>
        <v>0</v>
      </c>
      <c r="FY24" s="82">
        <f>'Inbound SOS &amp; EOD'!FY70</f>
        <v>0</v>
      </c>
      <c r="FZ24" s="82">
        <f>'Inbound SOS &amp; EOD'!FZ70</f>
        <v>0</v>
      </c>
      <c r="GA24" s="82">
        <f>'Inbound SOS &amp; EOD'!GA70</f>
        <v>0</v>
      </c>
      <c r="GB24" s="82">
        <f>'Inbound SOS &amp; EOD'!GB70</f>
        <v>0</v>
      </c>
      <c r="GC24" s="82">
        <f>'Inbound SOS &amp; EOD'!GC70</f>
        <v>0</v>
      </c>
      <c r="GD24" s="82">
        <f>'Inbound SOS &amp; EOD'!GD70</f>
        <v>0</v>
      </c>
      <c r="GE24" s="82">
        <f>'Inbound SOS &amp; EOD'!GE70</f>
        <v>0</v>
      </c>
      <c r="GF24" s="82">
        <f>'Inbound SOS &amp; EOD'!GF70</f>
        <v>0</v>
      </c>
      <c r="GG24" s="82">
        <f>'Inbound SOS &amp; EOD'!GG70</f>
        <v>0</v>
      </c>
      <c r="GH24" s="82">
        <f>'Inbound SOS &amp; EOD'!GH70</f>
        <v>0</v>
      </c>
      <c r="GI24" s="82">
        <f>'Inbound SOS &amp; EOD'!GI70</f>
        <v>0</v>
      </c>
      <c r="GJ24" s="82">
        <f>'Inbound SOS &amp; EOD'!GJ70</f>
        <v>0</v>
      </c>
      <c r="GK24" s="82">
        <f>'Inbound SOS &amp; EOD'!GK70</f>
        <v>0</v>
      </c>
      <c r="GL24" s="82">
        <f>'Inbound SOS &amp; EOD'!GL70</f>
        <v>0</v>
      </c>
      <c r="GM24" s="82">
        <f>'Inbound SOS &amp; EOD'!GM70</f>
        <v>0</v>
      </c>
      <c r="GN24" s="82">
        <f>'Inbound SOS &amp; EOD'!GN70</f>
        <v>0</v>
      </c>
      <c r="GO24" s="82">
        <f>'Inbound SOS &amp; EOD'!GO70</f>
        <v>0</v>
      </c>
      <c r="GP24" s="82">
        <f>'Inbound SOS &amp; EOD'!GP70</f>
        <v>0</v>
      </c>
      <c r="GQ24" s="82">
        <f>'Inbound SOS &amp; EOD'!GQ70</f>
        <v>0</v>
      </c>
      <c r="GR24" s="82">
        <f>'Inbound SOS &amp; EOD'!GR70</f>
        <v>0</v>
      </c>
      <c r="GS24" s="82">
        <f>'Inbound SOS &amp; EOD'!GS70</f>
        <v>0</v>
      </c>
      <c r="GT24" s="82">
        <f>'Inbound SOS &amp; EOD'!GT70</f>
        <v>0</v>
      </c>
      <c r="GU24" s="82">
        <f>'Inbound SOS &amp; EOD'!GU70</f>
        <v>0</v>
      </c>
      <c r="GV24" s="82">
        <f>'Inbound SOS &amp; EOD'!GV70</f>
        <v>0</v>
      </c>
      <c r="GW24" s="82">
        <f>'Inbound SOS &amp; EOD'!GW70</f>
        <v>0</v>
      </c>
      <c r="GX24" s="82">
        <f>'Inbound SOS &amp; EOD'!GX70</f>
        <v>0</v>
      </c>
      <c r="GY24" s="82">
        <f>'Inbound SOS &amp; EOD'!GY70</f>
        <v>0</v>
      </c>
      <c r="GZ24" s="82">
        <f>'Inbound SOS &amp; EOD'!GZ70</f>
        <v>0</v>
      </c>
      <c r="HA24" s="82">
        <f>'Inbound SOS &amp; EOD'!HA70</f>
        <v>0</v>
      </c>
      <c r="HB24" s="82">
        <f>'Inbound SOS &amp; EOD'!HB70</f>
        <v>0</v>
      </c>
      <c r="HC24" s="82">
        <f>'Inbound SOS &amp; EOD'!HC70</f>
        <v>0</v>
      </c>
      <c r="HD24" s="82">
        <f>'Inbound SOS &amp; EOD'!HD70</f>
        <v>0</v>
      </c>
      <c r="HE24" s="82">
        <f>'Inbound SOS &amp; EOD'!HE70</f>
        <v>0</v>
      </c>
      <c r="HF24" s="82">
        <f>'Inbound SOS &amp; EOD'!HF70</f>
        <v>0</v>
      </c>
      <c r="HG24" s="82">
        <f>'Inbound SOS &amp; EOD'!HG70</f>
        <v>0</v>
      </c>
      <c r="HH24" s="82">
        <f>'Inbound SOS &amp; EOD'!HH70</f>
        <v>0</v>
      </c>
      <c r="HI24" s="82">
        <f>'Inbound SOS &amp; EOD'!HI70</f>
        <v>0</v>
      </c>
      <c r="HJ24" s="82">
        <f>'Inbound SOS &amp; EOD'!HJ70</f>
        <v>0</v>
      </c>
      <c r="HK24" s="82">
        <f>'Inbound SOS &amp; EOD'!HK70</f>
        <v>0</v>
      </c>
      <c r="HL24" s="82">
        <f>'Inbound SOS &amp; EOD'!HL70</f>
        <v>0</v>
      </c>
      <c r="HM24" s="82">
        <f>'Inbound SOS &amp; EOD'!HM70</f>
        <v>0</v>
      </c>
      <c r="HN24" s="82">
        <f>'Inbound SOS &amp; EOD'!HN70</f>
        <v>0</v>
      </c>
      <c r="HO24" s="82">
        <f>'Inbound SOS &amp; EOD'!HO70</f>
        <v>0</v>
      </c>
      <c r="HP24" s="82">
        <f>'Inbound SOS &amp; EOD'!HP70</f>
        <v>0</v>
      </c>
      <c r="HQ24" s="82">
        <f>'Inbound SOS &amp; EOD'!HQ70</f>
        <v>0</v>
      </c>
      <c r="HR24" s="82">
        <f>'Inbound SOS &amp; EOD'!HR70</f>
        <v>0</v>
      </c>
      <c r="HS24" s="82">
        <f>'Inbound SOS &amp; EOD'!HS70</f>
        <v>0</v>
      </c>
      <c r="HT24" s="82">
        <f>'Inbound SOS &amp; EOD'!HT70</f>
        <v>0</v>
      </c>
      <c r="HU24" s="82">
        <f>'Inbound SOS &amp; EOD'!HU70</f>
        <v>0</v>
      </c>
      <c r="HV24" s="82">
        <f>'Inbound SOS &amp; EOD'!HV70</f>
        <v>0</v>
      </c>
      <c r="HW24" s="82">
        <f>'Inbound SOS &amp; EOD'!HW70</f>
        <v>0</v>
      </c>
      <c r="HX24" s="82">
        <f>'Inbound SOS &amp; EOD'!HX70</f>
        <v>0</v>
      </c>
      <c r="HY24" s="82">
        <f>'Inbound SOS &amp; EOD'!HY70</f>
        <v>0</v>
      </c>
      <c r="HZ24" s="82">
        <f>'Inbound SOS &amp; EOD'!HZ70</f>
        <v>0</v>
      </c>
      <c r="IA24" s="82">
        <f>'Inbound SOS &amp; EOD'!IA70</f>
        <v>0</v>
      </c>
      <c r="IB24" s="82">
        <f>'Inbound SOS &amp; EOD'!IB70</f>
        <v>0</v>
      </c>
      <c r="IC24" s="82">
        <f>'Inbound SOS &amp; EOD'!IC70</f>
        <v>0</v>
      </c>
      <c r="ID24" s="82">
        <f>'Inbound SOS &amp; EOD'!ID70</f>
        <v>0</v>
      </c>
      <c r="IE24" s="82">
        <f>'Inbound SOS &amp; EOD'!IE70</f>
        <v>0</v>
      </c>
      <c r="IF24" s="82">
        <f>'Inbound SOS &amp; EOD'!IF70</f>
        <v>0</v>
      </c>
      <c r="IG24" s="82">
        <f>'Inbound SOS &amp; EOD'!IG70</f>
        <v>0</v>
      </c>
      <c r="IH24" s="82">
        <f>'Inbound SOS &amp; EOD'!IH70</f>
        <v>0</v>
      </c>
      <c r="II24" s="82">
        <f>'Inbound SOS &amp; EOD'!II70</f>
        <v>0</v>
      </c>
      <c r="IJ24" s="82">
        <f>'Inbound SOS &amp; EOD'!IJ70</f>
        <v>0</v>
      </c>
      <c r="IK24" s="82">
        <f>'Inbound SOS &amp; EOD'!IK70</f>
        <v>0</v>
      </c>
      <c r="IL24" s="82">
        <f>'Inbound SOS &amp; EOD'!IL70</f>
        <v>0</v>
      </c>
      <c r="IM24" s="82">
        <f>'Inbound SOS &amp; EOD'!IM70</f>
        <v>0</v>
      </c>
      <c r="IN24" s="82">
        <f>'Inbound SOS &amp; EOD'!IN70</f>
        <v>0</v>
      </c>
      <c r="IO24" s="82">
        <f>'Inbound SOS &amp; EOD'!IO70</f>
        <v>0</v>
      </c>
      <c r="IP24" s="82">
        <f>'Inbound SOS &amp; EOD'!IP70</f>
        <v>0</v>
      </c>
      <c r="IQ24" s="82">
        <f>'Inbound SOS &amp; EOD'!IQ70</f>
        <v>0</v>
      </c>
      <c r="IR24" s="82">
        <f>'Inbound SOS &amp; EOD'!IR70</f>
        <v>0</v>
      </c>
      <c r="IS24" s="82">
        <f>'Inbound SOS &amp; EOD'!IS70</f>
        <v>0</v>
      </c>
      <c r="IT24" s="82">
        <f>'Inbound SOS &amp; EOD'!IT70</f>
        <v>0</v>
      </c>
      <c r="IU24" s="82">
        <f>'Inbound SOS &amp; EOD'!IU70</f>
        <v>0</v>
      </c>
      <c r="IV24" s="82">
        <f>'Inbound SOS &amp; EOD'!IV70</f>
        <v>0</v>
      </c>
      <c r="IW24" s="82">
        <f>'Inbound SOS &amp; EOD'!IW70</f>
        <v>0</v>
      </c>
      <c r="IX24" s="82">
        <f>'Inbound SOS &amp; EOD'!IX70</f>
        <v>0</v>
      </c>
      <c r="IY24" s="82">
        <f>'Inbound SOS &amp; EOD'!IY70</f>
        <v>0</v>
      </c>
      <c r="IZ24" s="82">
        <f>'Inbound SOS &amp; EOD'!IZ70</f>
        <v>0</v>
      </c>
      <c r="JA24" s="82">
        <f>'Inbound SOS &amp; EOD'!JA70</f>
        <v>0</v>
      </c>
      <c r="JB24" s="82">
        <f>'Inbound SOS &amp; EOD'!JB70</f>
        <v>0</v>
      </c>
      <c r="JC24" s="82">
        <f>'Inbound SOS &amp; EOD'!JC70</f>
        <v>0</v>
      </c>
      <c r="JD24" s="82">
        <f>'Inbound SOS &amp; EOD'!JD70</f>
        <v>0</v>
      </c>
      <c r="JE24" s="82">
        <f>'Inbound SOS &amp; EOD'!JE70</f>
        <v>0</v>
      </c>
      <c r="JF24" s="82">
        <f>'Inbound SOS &amp; EOD'!JF70</f>
        <v>0</v>
      </c>
      <c r="JG24" s="82">
        <f>'Inbound SOS &amp; EOD'!JG70</f>
        <v>0</v>
      </c>
      <c r="JH24" s="82">
        <f>'Inbound SOS &amp; EOD'!JH70</f>
        <v>0</v>
      </c>
      <c r="JI24" s="82">
        <f>'Inbound SOS &amp; EOD'!JI70</f>
        <v>0</v>
      </c>
      <c r="JJ24" s="82">
        <f>'Inbound SOS &amp; EOD'!JJ70</f>
        <v>0</v>
      </c>
      <c r="JK24" s="82">
        <f>'Inbound SOS &amp; EOD'!JK70</f>
        <v>0</v>
      </c>
      <c r="JL24" s="82">
        <f>'Inbound SOS &amp; EOD'!JL70</f>
        <v>0</v>
      </c>
      <c r="JM24" s="82">
        <f>'Inbound SOS &amp; EOD'!JM70</f>
        <v>0</v>
      </c>
      <c r="JN24" s="82">
        <f>'Inbound SOS &amp; EOD'!JN70</f>
        <v>0</v>
      </c>
      <c r="JO24" s="82">
        <f>'Inbound SOS &amp; EOD'!JO70</f>
        <v>0</v>
      </c>
      <c r="JP24" s="82">
        <f>'Inbound SOS &amp; EOD'!JP70</f>
        <v>0</v>
      </c>
      <c r="JQ24" s="82">
        <f>'Inbound SOS &amp; EOD'!JQ70</f>
        <v>0</v>
      </c>
      <c r="JR24" s="82">
        <f>'Inbound SOS &amp; EOD'!JR70</f>
        <v>0</v>
      </c>
      <c r="JS24" s="82">
        <f>'Inbound SOS &amp; EOD'!JS70</f>
        <v>0</v>
      </c>
      <c r="JT24" s="82">
        <f>'Inbound SOS &amp; EOD'!JT70</f>
        <v>0</v>
      </c>
      <c r="JU24" s="82">
        <f>'Inbound SOS &amp; EOD'!JU70</f>
        <v>0</v>
      </c>
      <c r="JV24" s="82">
        <f>'Inbound SOS &amp; EOD'!JV70</f>
        <v>0</v>
      </c>
      <c r="JW24" s="82">
        <f>'Inbound SOS &amp; EOD'!JW70</f>
        <v>0</v>
      </c>
      <c r="JX24" s="82">
        <f>'Inbound SOS &amp; EOD'!JX70</f>
        <v>0</v>
      </c>
      <c r="JY24" s="82">
        <f>'Inbound SOS &amp; EOD'!JY70</f>
        <v>0</v>
      </c>
      <c r="JZ24" s="82">
        <f>'Inbound SOS &amp; EOD'!JZ70</f>
        <v>0</v>
      </c>
      <c r="KA24" s="82">
        <f>'Inbound SOS &amp; EOD'!KA70</f>
        <v>0</v>
      </c>
      <c r="KB24" s="82">
        <f>'Inbound SOS &amp; EOD'!KB70</f>
        <v>0</v>
      </c>
      <c r="KC24" s="82">
        <f>'Inbound SOS &amp; EOD'!KC70</f>
        <v>0</v>
      </c>
      <c r="KD24" s="82">
        <f>'Inbound SOS &amp; EOD'!KD70</f>
        <v>0</v>
      </c>
      <c r="KE24" s="82">
        <f>'Inbound SOS &amp; EOD'!KE70</f>
        <v>0</v>
      </c>
      <c r="KF24" s="82">
        <f>'Inbound SOS &amp; EOD'!KF70</f>
        <v>0</v>
      </c>
      <c r="KG24" s="82">
        <f>'Inbound SOS &amp; EOD'!KG70</f>
        <v>0</v>
      </c>
      <c r="KH24" s="82">
        <f>'Inbound SOS &amp; EOD'!KH70</f>
        <v>0</v>
      </c>
      <c r="KI24" s="82">
        <f>'Inbound SOS &amp; EOD'!KI70</f>
        <v>0</v>
      </c>
      <c r="KJ24" s="82">
        <f>'Inbound SOS &amp; EOD'!KJ70</f>
        <v>0</v>
      </c>
      <c r="KK24" s="82">
        <f>'Inbound SOS &amp; EOD'!KK70</f>
        <v>0</v>
      </c>
      <c r="KL24" s="82">
        <f>'Inbound SOS &amp; EOD'!KL70</f>
        <v>0</v>
      </c>
      <c r="KM24" s="82">
        <f>'Inbound SOS &amp; EOD'!KM70</f>
        <v>0</v>
      </c>
      <c r="KN24" s="82">
        <f>'Inbound SOS &amp; EOD'!KN70</f>
        <v>0</v>
      </c>
      <c r="KO24" s="82">
        <f>'Inbound SOS &amp; EOD'!KO70</f>
        <v>0</v>
      </c>
      <c r="KP24" s="82">
        <f>'Inbound SOS &amp; EOD'!KP70</f>
        <v>0</v>
      </c>
      <c r="KQ24" s="82">
        <f>'Inbound SOS &amp; EOD'!KQ70</f>
        <v>0</v>
      </c>
      <c r="KR24" s="82">
        <f>'Inbound SOS &amp; EOD'!KR70</f>
        <v>0</v>
      </c>
      <c r="KS24" s="82">
        <f>'Inbound SOS &amp; EOD'!KS70</f>
        <v>0</v>
      </c>
      <c r="KT24" s="82">
        <f>'Inbound SOS &amp; EOD'!KT70</f>
        <v>0</v>
      </c>
      <c r="KU24" s="82">
        <f>'Inbound SOS &amp; EOD'!KU70</f>
        <v>0</v>
      </c>
      <c r="KV24" s="82">
        <f>'Inbound SOS &amp; EOD'!KV70</f>
        <v>0</v>
      </c>
      <c r="KW24" s="82">
        <f>'Inbound SOS &amp; EOD'!KW70</f>
        <v>0</v>
      </c>
      <c r="KX24" s="82">
        <f>'Inbound SOS &amp; EOD'!KX70</f>
        <v>0</v>
      </c>
      <c r="KY24" s="82">
        <f>'Inbound SOS &amp; EOD'!KY70</f>
        <v>0</v>
      </c>
      <c r="KZ24" s="82">
        <f>'Inbound SOS &amp; EOD'!KZ70</f>
        <v>0</v>
      </c>
      <c r="LA24" s="82">
        <f>'Inbound SOS &amp; EOD'!LA70</f>
        <v>0</v>
      </c>
      <c r="LB24" s="82">
        <f>'Inbound SOS &amp; EOD'!LB70</f>
        <v>0</v>
      </c>
      <c r="LC24" s="82">
        <f>'Inbound SOS &amp; EOD'!LC70</f>
        <v>0</v>
      </c>
      <c r="LD24" s="82">
        <f>'Inbound SOS &amp; EOD'!LD70</f>
        <v>0</v>
      </c>
      <c r="LE24" s="82">
        <f>'Inbound SOS &amp; EOD'!LE70</f>
        <v>0</v>
      </c>
      <c r="LF24" s="82">
        <f>'Inbound SOS &amp; EOD'!LF70</f>
        <v>0</v>
      </c>
      <c r="LG24" s="82">
        <f>'Inbound SOS &amp; EOD'!LG70</f>
        <v>0</v>
      </c>
      <c r="LH24" s="82">
        <f>'Inbound SOS &amp; EOD'!LH70</f>
        <v>0</v>
      </c>
      <c r="LI24" s="82">
        <f>'Inbound SOS &amp; EOD'!LI70</f>
        <v>0</v>
      </c>
      <c r="LJ24" s="82">
        <f>'Inbound SOS &amp; EOD'!LJ70</f>
        <v>0</v>
      </c>
      <c r="LK24" s="82">
        <f>'Inbound SOS &amp; EOD'!LK70</f>
        <v>0</v>
      </c>
      <c r="LL24" s="82">
        <f>'Inbound SOS &amp; EOD'!LL70</f>
        <v>0</v>
      </c>
      <c r="LM24" s="82">
        <f>'Inbound SOS &amp; EOD'!LM70</f>
        <v>0</v>
      </c>
      <c r="LN24" s="82">
        <f>'Inbound SOS &amp; EOD'!LN70</f>
        <v>0</v>
      </c>
      <c r="LO24" s="82">
        <f>'Inbound SOS &amp; EOD'!LO70</f>
        <v>0</v>
      </c>
      <c r="LP24" s="82">
        <f>'Inbound SOS &amp; EOD'!LP70</f>
        <v>0</v>
      </c>
      <c r="LQ24" s="82">
        <f>'Inbound SOS &amp; EOD'!LQ70</f>
        <v>0</v>
      </c>
      <c r="LR24" s="82">
        <f>'Inbound SOS &amp; EOD'!LR70</f>
        <v>0</v>
      </c>
      <c r="LS24" s="82">
        <f>'Inbound SOS &amp; EOD'!LS70</f>
        <v>0</v>
      </c>
      <c r="LT24" s="82">
        <f>'Inbound SOS &amp; EOD'!LT70</f>
        <v>0</v>
      </c>
      <c r="LU24" s="82">
        <f>'Inbound SOS &amp; EOD'!LU70</f>
        <v>0</v>
      </c>
      <c r="LV24" s="82">
        <f>'Inbound SOS &amp; EOD'!LV70</f>
        <v>0</v>
      </c>
      <c r="LW24" s="82">
        <f>'Inbound SOS &amp; EOD'!LW70</f>
        <v>0</v>
      </c>
      <c r="LX24" s="82">
        <f>'Inbound SOS &amp; EOD'!LX70</f>
        <v>0</v>
      </c>
      <c r="LY24" s="82">
        <f>'Inbound SOS &amp; EOD'!LY70</f>
        <v>0</v>
      </c>
      <c r="LZ24" s="82">
        <f>'Inbound SOS &amp; EOD'!LZ70</f>
        <v>0</v>
      </c>
      <c r="MA24" s="82">
        <f>'Inbound SOS &amp; EOD'!MA70</f>
        <v>0</v>
      </c>
      <c r="MB24" s="82">
        <f>'Inbound SOS &amp; EOD'!MB70</f>
        <v>0</v>
      </c>
      <c r="MC24" s="82">
        <f>'Inbound SOS &amp; EOD'!MC70</f>
        <v>0</v>
      </c>
      <c r="MD24" s="82">
        <f>'Inbound SOS &amp; EOD'!MD70</f>
        <v>0</v>
      </c>
      <c r="ME24" s="82">
        <f>'Inbound SOS &amp; EOD'!ME70</f>
        <v>0</v>
      </c>
      <c r="MF24" s="82">
        <f>'Inbound SOS &amp; EOD'!MF70</f>
        <v>0</v>
      </c>
      <c r="MG24" s="82">
        <f>'Inbound SOS &amp; EOD'!MG70</f>
        <v>0</v>
      </c>
      <c r="MH24" s="82">
        <f>'Inbound SOS &amp; EOD'!MH70</f>
        <v>0</v>
      </c>
      <c r="MI24" s="82">
        <f>'Inbound SOS &amp; EOD'!MI70</f>
        <v>0</v>
      </c>
      <c r="MJ24" s="82">
        <f>'Inbound SOS &amp; EOD'!MJ70</f>
        <v>0</v>
      </c>
      <c r="MK24" s="82">
        <f>'Inbound SOS &amp; EOD'!MK70</f>
        <v>0</v>
      </c>
      <c r="ML24" s="82">
        <f>'Inbound SOS &amp; EOD'!ML70</f>
        <v>0</v>
      </c>
      <c r="MM24" s="82">
        <f>'Inbound SOS &amp; EOD'!MM70</f>
        <v>0</v>
      </c>
      <c r="MN24" s="82">
        <f>'Inbound SOS &amp; EOD'!MN70</f>
        <v>0</v>
      </c>
      <c r="MO24" s="82">
        <f>'Inbound SOS &amp; EOD'!MO70</f>
        <v>0</v>
      </c>
      <c r="MP24" s="82">
        <f>'Inbound SOS &amp; EOD'!MP70</f>
        <v>0</v>
      </c>
      <c r="MQ24" s="82">
        <f>'Inbound SOS &amp; EOD'!MQ70</f>
        <v>0</v>
      </c>
      <c r="MR24" s="82">
        <f>'Inbound SOS &amp; EOD'!MR70</f>
        <v>0</v>
      </c>
      <c r="MS24" s="82">
        <f>'Inbound SOS &amp; EOD'!MS70</f>
        <v>0</v>
      </c>
      <c r="MT24" s="82">
        <f>'Inbound SOS &amp; EOD'!MT70</f>
        <v>0</v>
      </c>
      <c r="MU24" s="82">
        <f>'Inbound SOS &amp; EOD'!MU70</f>
        <v>0</v>
      </c>
      <c r="MV24" s="82">
        <f>'Inbound SOS &amp; EOD'!MV70</f>
        <v>0</v>
      </c>
      <c r="MW24" s="82">
        <f>'Inbound SOS &amp; EOD'!MW70</f>
        <v>0</v>
      </c>
      <c r="MX24" s="82">
        <f>'Inbound SOS &amp; EOD'!MX70</f>
        <v>0</v>
      </c>
      <c r="MY24" s="82">
        <f>'Inbound SOS &amp; EOD'!MY70</f>
        <v>0</v>
      </c>
      <c r="MZ24" s="82">
        <f>'Inbound SOS &amp; EOD'!MZ70</f>
        <v>0</v>
      </c>
      <c r="NA24" s="82">
        <f>'Inbound SOS &amp; EOD'!NA70</f>
        <v>0</v>
      </c>
      <c r="NB24" s="82">
        <f>'Inbound SOS &amp; EOD'!NB70</f>
        <v>0</v>
      </c>
      <c r="NC24" s="82">
        <f>'Inbound SOS &amp; EOD'!NC70</f>
        <v>0</v>
      </c>
      <c r="ND24" s="82">
        <f>'Inbound SOS &amp; EOD'!ND70</f>
        <v>0</v>
      </c>
      <c r="NE24" s="82">
        <f>'Inbound SOS &amp; EOD'!NE70</f>
        <v>0</v>
      </c>
      <c r="NF24" s="82">
        <f>'Inbound SOS &amp; EOD'!NF70</f>
        <v>0</v>
      </c>
      <c r="NG24" s="82">
        <f>'Inbound SOS &amp; EOD'!NG70</f>
        <v>0</v>
      </c>
      <c r="NH24" s="82">
        <f>'Inbound SOS &amp; EOD'!NH70</f>
        <v>0</v>
      </c>
    </row>
    <row r="25" spans="1:372" s="82" customFormat="1" ht="12.75">
      <c r="A25" s="81" t="s">
        <v>5498</v>
      </c>
      <c r="B25" s="82">
        <f>'Inbound SOS &amp; EOD'!B93</f>
        <v>0</v>
      </c>
      <c r="C25" s="82">
        <f>'Inbound SOS &amp; EOD'!C93</f>
        <v>407</v>
      </c>
      <c r="D25" s="82">
        <f>'Inbound SOS &amp; EOD'!D93</f>
        <v>1234</v>
      </c>
      <c r="E25" s="82">
        <f>'Inbound SOS &amp; EOD'!E93</f>
        <v>319</v>
      </c>
      <c r="F25" s="82">
        <f>'Inbound SOS &amp; EOD'!F93</f>
        <v>1389</v>
      </c>
      <c r="G25" s="82">
        <f>'Inbound SOS &amp; EOD'!G93</f>
        <v>0</v>
      </c>
      <c r="H25" s="82">
        <f>'Inbound SOS &amp; EOD'!H93</f>
        <v>0</v>
      </c>
      <c r="I25" s="82">
        <f>'Inbound SOS &amp; EOD'!I93</f>
        <v>251</v>
      </c>
      <c r="J25" s="82">
        <f>'Inbound SOS &amp; EOD'!J93</f>
        <v>162</v>
      </c>
      <c r="K25" s="82">
        <f>'Inbound SOS &amp; EOD'!K93</f>
        <v>56</v>
      </c>
      <c r="L25" s="82">
        <f>'Inbound SOS &amp; EOD'!L93</f>
        <v>191</v>
      </c>
      <c r="M25" s="82">
        <f>'Inbound SOS &amp; EOD'!M93</f>
        <v>85</v>
      </c>
      <c r="N25" s="82">
        <f>'Inbound SOS &amp; EOD'!N93</f>
        <v>0</v>
      </c>
      <c r="O25" s="82">
        <f>'Inbound SOS &amp; EOD'!O93</f>
        <v>0</v>
      </c>
      <c r="P25" s="82">
        <f>'Inbound SOS &amp; EOD'!P93</f>
        <v>75</v>
      </c>
      <c r="Q25" s="82">
        <f>'Inbound SOS &amp; EOD'!Q93</f>
        <v>8</v>
      </c>
      <c r="R25" s="82">
        <f>'Inbound SOS &amp; EOD'!R93</f>
        <v>48</v>
      </c>
      <c r="S25" s="82">
        <f>'Inbound SOS &amp; EOD'!S93</f>
        <v>178</v>
      </c>
      <c r="T25" s="82">
        <f>'Inbound SOS &amp; EOD'!T93</f>
        <v>92</v>
      </c>
      <c r="U25" s="82">
        <f>'Inbound SOS &amp; EOD'!U93</f>
        <v>0</v>
      </c>
      <c r="V25" s="82">
        <f>'Inbound SOS &amp; EOD'!V93</f>
        <v>0</v>
      </c>
      <c r="W25" s="82">
        <f>'Inbound SOS &amp; EOD'!W93</f>
        <v>0</v>
      </c>
      <c r="X25" s="82">
        <f>'Inbound SOS &amp; EOD'!X93</f>
        <v>0</v>
      </c>
      <c r="Y25" s="82">
        <f>'Inbound SOS &amp; EOD'!Y93</f>
        <v>443</v>
      </c>
      <c r="Z25" s="82">
        <f>'Inbound SOS &amp; EOD'!Z93</f>
        <v>362</v>
      </c>
      <c r="AA25" s="82">
        <f>'Inbound SOS &amp; EOD'!AA93</f>
        <v>27</v>
      </c>
      <c r="AB25" s="82">
        <f>'Inbound SOS &amp; EOD'!AB93</f>
        <v>0</v>
      </c>
      <c r="AC25" s="82">
        <f>'Inbound SOS &amp; EOD'!AC93</f>
        <v>0</v>
      </c>
      <c r="AD25" s="82">
        <f>'Inbound SOS &amp; EOD'!AD93</f>
        <v>1</v>
      </c>
      <c r="AE25" s="82">
        <f>'Inbound SOS &amp; EOD'!AE93</f>
        <v>14</v>
      </c>
      <c r="AF25" s="82">
        <f>'Inbound SOS &amp; EOD'!AF93</f>
        <v>337</v>
      </c>
      <c r="AG25" s="82">
        <f>'Inbound SOS &amp; EOD'!AG93</f>
        <v>40</v>
      </c>
      <c r="AH25" s="82">
        <f>'Inbound SOS &amp; EOD'!AH93</f>
        <v>36</v>
      </c>
      <c r="AI25" s="82">
        <f>'Inbound SOS &amp; EOD'!AI93</f>
        <v>0</v>
      </c>
      <c r="AJ25" s="82">
        <f>'Inbound SOS &amp; EOD'!AJ93</f>
        <v>0</v>
      </c>
      <c r="AK25" s="82">
        <f>'Inbound SOS &amp; EOD'!AK93</f>
        <v>6</v>
      </c>
      <c r="AL25" s="82">
        <f>'Inbound SOS &amp; EOD'!AL93</f>
        <v>10</v>
      </c>
      <c r="AM25" s="82">
        <f>'Inbound SOS &amp; EOD'!AM93</f>
        <v>14</v>
      </c>
      <c r="AN25" s="82">
        <f>'Inbound SOS &amp; EOD'!AN93</f>
        <v>28</v>
      </c>
      <c r="AO25" s="82">
        <f>'Inbound SOS &amp; EOD'!AO93</f>
        <v>213</v>
      </c>
      <c r="AP25" s="82">
        <f>'Inbound SOS &amp; EOD'!AP93</f>
        <v>0</v>
      </c>
      <c r="AQ25" s="82">
        <f>'Inbound SOS &amp; EOD'!AQ93</f>
        <v>0</v>
      </c>
      <c r="AR25" s="82">
        <f>'Inbound SOS &amp; EOD'!AR93</f>
        <v>0</v>
      </c>
      <c r="AS25" s="82">
        <f>'Inbound SOS &amp; EOD'!AS93</f>
        <v>0</v>
      </c>
      <c r="AT25" s="82">
        <f>'Inbound SOS &amp; EOD'!AT93</f>
        <v>357</v>
      </c>
      <c r="AU25" s="82">
        <f>'Inbound SOS &amp; EOD'!AU93</f>
        <v>33</v>
      </c>
      <c r="AV25" s="82">
        <f>'Inbound SOS &amp; EOD'!AV93</f>
        <v>332</v>
      </c>
      <c r="AW25" s="82">
        <f>'Inbound SOS &amp; EOD'!AW93</f>
        <v>0</v>
      </c>
      <c r="AX25" s="82">
        <f>'Inbound SOS &amp; EOD'!AX93</f>
        <v>0</v>
      </c>
      <c r="AY25" s="82">
        <f>'Inbound SOS &amp; EOD'!AY93</f>
        <v>177</v>
      </c>
      <c r="AZ25" s="82">
        <f>'Inbound SOS &amp; EOD'!AZ93</f>
        <v>209</v>
      </c>
      <c r="BA25" s="82">
        <f>'Inbound SOS &amp; EOD'!BA93</f>
        <v>249</v>
      </c>
      <c r="BB25" s="82">
        <f>'Inbound SOS &amp; EOD'!BB93</f>
        <v>362</v>
      </c>
      <c r="BC25" s="82">
        <f>'Inbound SOS &amp; EOD'!BC93</f>
        <v>14</v>
      </c>
      <c r="BD25" s="82">
        <f>'Inbound SOS &amp; EOD'!BD93</f>
        <v>0</v>
      </c>
      <c r="BE25" s="82">
        <f>'Inbound SOS &amp; EOD'!BE93</f>
        <v>0</v>
      </c>
      <c r="BF25" s="82">
        <f>'Inbound SOS &amp; EOD'!BF93</f>
        <v>7</v>
      </c>
      <c r="BG25" s="82">
        <f>'Inbound SOS &amp; EOD'!BG93</f>
        <v>14</v>
      </c>
      <c r="BH25" s="82">
        <f>'Inbound SOS &amp; EOD'!BH93</f>
        <v>521</v>
      </c>
      <c r="BI25" s="82">
        <f>'Inbound SOS &amp; EOD'!BI93</f>
        <v>10</v>
      </c>
      <c r="BJ25" s="82">
        <f>'Inbound SOS &amp; EOD'!BJ93</f>
        <v>17</v>
      </c>
      <c r="BK25" s="82">
        <f>'Inbound SOS &amp; EOD'!BK93</f>
        <v>0</v>
      </c>
      <c r="BL25" s="82">
        <f>'Inbound SOS &amp; EOD'!BL93</f>
        <v>0</v>
      </c>
      <c r="BM25" s="82">
        <f>'Inbound SOS &amp; EOD'!BM93</f>
        <v>0</v>
      </c>
      <c r="BN25" s="82">
        <f>'Inbound SOS &amp; EOD'!BN93</f>
        <v>399</v>
      </c>
      <c r="BO25" s="82">
        <f>'Inbound SOS &amp; EOD'!BO93</f>
        <v>427</v>
      </c>
      <c r="BP25" s="82">
        <f>'Inbound SOS &amp; EOD'!BP93</f>
        <v>120</v>
      </c>
      <c r="BQ25" s="82">
        <f>'Inbound SOS &amp; EOD'!BQ93</f>
        <v>29</v>
      </c>
      <c r="BR25" s="82">
        <f>'Inbound SOS &amp; EOD'!BR93</f>
        <v>0</v>
      </c>
      <c r="BS25" s="82">
        <f>'Inbound SOS &amp; EOD'!BS93</f>
        <v>0</v>
      </c>
      <c r="BT25" s="82">
        <f>'Inbound SOS &amp; EOD'!BT93</f>
        <v>0</v>
      </c>
      <c r="BU25" s="82">
        <f>'Inbound SOS &amp; EOD'!BU93</f>
        <v>8</v>
      </c>
      <c r="BV25" s="82">
        <f>'Inbound SOS &amp; EOD'!BV93</f>
        <v>30</v>
      </c>
      <c r="BW25" s="82">
        <f>'Inbound SOS &amp; EOD'!BW93</f>
        <v>27</v>
      </c>
      <c r="BX25" s="82">
        <f>'Inbound SOS &amp; EOD'!BX93</f>
        <v>469</v>
      </c>
      <c r="BY25" s="82">
        <f>'Inbound SOS &amp; EOD'!BY93</f>
        <v>0</v>
      </c>
      <c r="BZ25" s="82">
        <f>'Inbound SOS &amp; EOD'!BZ93</f>
        <v>0</v>
      </c>
      <c r="CA25" s="82">
        <f>'Inbound SOS &amp; EOD'!CA93</f>
        <v>0</v>
      </c>
      <c r="CB25" s="82">
        <f>'Inbound SOS &amp; EOD'!CB93</f>
        <v>53</v>
      </c>
      <c r="CC25" s="82">
        <f>'Inbound SOS &amp; EOD'!CC93</f>
        <v>385</v>
      </c>
      <c r="CD25" s="82">
        <f>'Inbound SOS &amp; EOD'!CD93</f>
        <v>259</v>
      </c>
      <c r="CE25" s="82">
        <f>'Inbound SOS &amp; EOD'!CE93</f>
        <v>1</v>
      </c>
      <c r="CF25" s="82">
        <f>'Inbound SOS &amp; EOD'!CF93</f>
        <v>0</v>
      </c>
      <c r="CG25" s="82">
        <f>'Inbound SOS &amp; EOD'!CG93</f>
        <v>0</v>
      </c>
      <c r="CH25" s="82">
        <f>'Inbound SOS &amp; EOD'!CH93</f>
        <v>5</v>
      </c>
      <c r="CI25" s="82">
        <f>'Inbound SOS &amp; EOD'!CI93</f>
        <v>28</v>
      </c>
      <c r="CJ25" s="82">
        <f>'Inbound SOS &amp; EOD'!CJ93</f>
        <v>272</v>
      </c>
      <c r="CK25" s="82">
        <f>'Inbound SOS &amp; EOD'!CK93</f>
        <v>31</v>
      </c>
      <c r="CL25" s="82">
        <f>'Inbound SOS &amp; EOD'!CL93</f>
        <v>43</v>
      </c>
      <c r="CM25" s="82">
        <f>'Inbound SOS &amp; EOD'!CM93</f>
        <v>0</v>
      </c>
      <c r="CN25" s="82">
        <f>'Inbound SOS &amp; EOD'!CN93</f>
        <v>0</v>
      </c>
      <c r="CO25" s="82">
        <f>'Inbound SOS &amp; EOD'!CO93</f>
        <v>0</v>
      </c>
      <c r="CP25" s="82">
        <f>'Inbound SOS &amp; EOD'!CP93</f>
        <v>23</v>
      </c>
      <c r="CQ25" s="82">
        <f>'Inbound SOS &amp; EOD'!CQ93</f>
        <v>241</v>
      </c>
      <c r="CR25" s="82">
        <f>'Inbound SOS &amp; EOD'!CR93</f>
        <v>15</v>
      </c>
      <c r="CS25" s="82">
        <f>'Inbound SOS &amp; EOD'!CS93</f>
        <v>562</v>
      </c>
      <c r="CT25" s="82">
        <f>'Inbound SOS &amp; EOD'!CT93</f>
        <v>0</v>
      </c>
      <c r="CU25" s="82">
        <f>'Inbound SOS &amp; EOD'!CU93</f>
        <v>0</v>
      </c>
      <c r="CV25" s="82">
        <f>'Inbound SOS &amp; EOD'!CV93</f>
        <v>0</v>
      </c>
      <c r="CW25" s="82">
        <f>'Inbound SOS &amp; EOD'!CW93</f>
        <v>145</v>
      </c>
      <c r="CX25" s="82">
        <f>'Inbound SOS &amp; EOD'!CX93</f>
        <v>872</v>
      </c>
      <c r="CY25" s="82">
        <f>'Inbound SOS &amp; EOD'!CY93</f>
        <v>210</v>
      </c>
      <c r="CZ25" s="82">
        <f>'Inbound SOS &amp; EOD'!CZ93</f>
        <v>193</v>
      </c>
      <c r="DA25" s="82">
        <f>'Inbound SOS &amp; EOD'!DA93</f>
        <v>0</v>
      </c>
      <c r="DB25" s="82">
        <f>'Inbound SOS &amp; EOD'!DB93</f>
        <v>0</v>
      </c>
      <c r="DC25" s="82">
        <f>'Inbound SOS &amp; EOD'!DC93</f>
        <v>0</v>
      </c>
      <c r="DD25" s="82">
        <f>'Inbound SOS &amp; EOD'!DD93</f>
        <v>0</v>
      </c>
      <c r="DE25" s="82">
        <f>'Inbound SOS &amp; EOD'!DE93</f>
        <v>5</v>
      </c>
      <c r="DF25" s="82">
        <f>'Inbound SOS &amp; EOD'!DF93</f>
        <v>35</v>
      </c>
      <c r="DG25" s="82">
        <f>'Inbound SOS &amp; EOD'!DG93</f>
        <v>19</v>
      </c>
      <c r="DH25" s="82">
        <f>'Inbound SOS &amp; EOD'!DH93</f>
        <v>0</v>
      </c>
      <c r="DI25" s="82">
        <f>'Inbound SOS &amp; EOD'!DI93</f>
        <v>0</v>
      </c>
      <c r="DJ25" s="82">
        <f>'Inbound SOS &amp; EOD'!DJ93</f>
        <v>0</v>
      </c>
      <c r="DK25" s="82">
        <f>'Inbound SOS &amp; EOD'!DK93</f>
        <v>15</v>
      </c>
      <c r="DL25" s="82">
        <f>'Inbound SOS &amp; EOD'!DL93</f>
        <v>20</v>
      </c>
      <c r="DM25" s="82">
        <f>'Inbound SOS &amp; EOD'!DM93</f>
        <v>20</v>
      </c>
      <c r="DN25" s="82">
        <f>'Inbound SOS &amp; EOD'!DN93</f>
        <v>30</v>
      </c>
      <c r="DO25" s="82">
        <f>'Inbound SOS &amp; EOD'!DO93</f>
        <v>0</v>
      </c>
      <c r="DP25" s="82">
        <f>'Inbound SOS &amp; EOD'!DP93</f>
        <v>0</v>
      </c>
      <c r="DQ25" s="82">
        <f>'Inbound SOS &amp; EOD'!DQ93</f>
        <v>569</v>
      </c>
      <c r="DR25" s="82">
        <f>'Inbound SOS &amp; EOD'!DR93</f>
        <v>616</v>
      </c>
      <c r="DS25" s="82">
        <f>'Inbound SOS &amp; EOD'!DS93</f>
        <v>632</v>
      </c>
      <c r="DT25" s="82">
        <f>'Inbound SOS &amp; EOD'!DT93</f>
        <v>257</v>
      </c>
      <c r="DU25" s="82">
        <f>'Inbound SOS &amp; EOD'!DU93</f>
        <v>246</v>
      </c>
      <c r="DV25" s="82">
        <f>'Inbound SOS &amp; EOD'!DV93</f>
        <v>0</v>
      </c>
      <c r="DW25" s="82">
        <f>'Inbound SOS &amp; EOD'!DW93</f>
        <v>0</v>
      </c>
      <c r="DX25" s="82">
        <f>'Inbound SOS &amp; EOD'!DX93</f>
        <v>66</v>
      </c>
      <c r="DY25" s="82">
        <f>'Inbound SOS &amp; EOD'!DY93</f>
        <v>685</v>
      </c>
      <c r="DZ25" s="82">
        <f>'Inbound SOS &amp; EOD'!DZ93</f>
        <v>170</v>
      </c>
      <c r="EA25" s="82">
        <f>'Inbound SOS &amp; EOD'!EA93</f>
        <v>218</v>
      </c>
      <c r="EB25" s="82">
        <f>'Inbound SOS &amp; EOD'!EB93</f>
        <v>161</v>
      </c>
      <c r="EC25" s="82">
        <f>'Inbound SOS &amp; EOD'!EC93</f>
        <v>0</v>
      </c>
      <c r="ED25" s="82">
        <f>'Inbound SOS &amp; EOD'!ED93</f>
        <v>0</v>
      </c>
      <c r="EE25" s="82">
        <f>'Inbound SOS &amp; EOD'!EE93</f>
        <v>62</v>
      </c>
      <c r="EF25" s="82">
        <f>'Inbound SOS &amp; EOD'!EF93</f>
        <v>201</v>
      </c>
      <c r="EG25" s="82">
        <f>'Inbound SOS &amp; EOD'!EG93</f>
        <v>0</v>
      </c>
      <c r="EH25" s="82">
        <f>'Inbound SOS &amp; EOD'!EH93</f>
        <v>0</v>
      </c>
      <c r="EI25" s="82">
        <f>'Inbound SOS &amp; EOD'!EI93</f>
        <v>0</v>
      </c>
      <c r="EJ25" s="82">
        <f>'Inbound SOS &amp; EOD'!EJ93</f>
        <v>0</v>
      </c>
      <c r="EK25" s="82">
        <f>'Inbound SOS &amp; EOD'!EK93</f>
        <v>0</v>
      </c>
      <c r="EL25" s="82">
        <f>'Inbound SOS &amp; EOD'!EL93</f>
        <v>0</v>
      </c>
      <c r="EM25" s="82">
        <f>'Inbound SOS &amp; EOD'!EM93</f>
        <v>0</v>
      </c>
      <c r="EN25" s="82">
        <f>'Inbound SOS &amp; EOD'!EN93</f>
        <v>0</v>
      </c>
      <c r="EO25" s="82">
        <f>'Inbound SOS &amp; EOD'!EO93</f>
        <v>0</v>
      </c>
      <c r="EP25" s="82">
        <f>'Inbound SOS &amp; EOD'!EP93</f>
        <v>0</v>
      </c>
      <c r="EQ25" s="82">
        <f>'Inbound SOS &amp; EOD'!EQ93</f>
        <v>0</v>
      </c>
      <c r="ER25" s="82">
        <f>'Inbound SOS &amp; EOD'!ER93</f>
        <v>0</v>
      </c>
      <c r="ES25" s="82">
        <f>'Inbound SOS &amp; EOD'!ES93</f>
        <v>0</v>
      </c>
      <c r="ET25" s="82">
        <f>'Inbound SOS &amp; EOD'!ET93</f>
        <v>0</v>
      </c>
      <c r="EU25" s="82">
        <f>'Inbound SOS &amp; EOD'!EU93</f>
        <v>0</v>
      </c>
      <c r="EV25" s="82">
        <f>'Inbound SOS &amp; EOD'!EV93</f>
        <v>0</v>
      </c>
      <c r="EW25" s="82">
        <f>'Inbound SOS &amp; EOD'!EW93</f>
        <v>0</v>
      </c>
      <c r="EX25" s="82">
        <f>'Inbound SOS &amp; EOD'!EX93</f>
        <v>0</v>
      </c>
      <c r="EY25" s="82">
        <f>'Inbound SOS &amp; EOD'!EY93</f>
        <v>0</v>
      </c>
      <c r="EZ25" s="82">
        <f>'Inbound SOS &amp; EOD'!EZ93</f>
        <v>0</v>
      </c>
      <c r="FA25" s="82">
        <f>'Inbound SOS &amp; EOD'!FA93</f>
        <v>0</v>
      </c>
      <c r="FB25" s="82">
        <f>'Inbound SOS &amp; EOD'!FB93</f>
        <v>0</v>
      </c>
      <c r="FC25" s="82">
        <f>'Inbound SOS &amp; EOD'!FC93</f>
        <v>0</v>
      </c>
      <c r="FD25" s="82">
        <f>'Inbound SOS &amp; EOD'!FD93</f>
        <v>0</v>
      </c>
      <c r="FE25" s="82">
        <f>'Inbound SOS &amp; EOD'!FE93</f>
        <v>0</v>
      </c>
      <c r="FF25" s="82">
        <f>'Inbound SOS &amp; EOD'!FF93</f>
        <v>0</v>
      </c>
      <c r="FG25" s="82">
        <f>'Inbound SOS &amp; EOD'!FG93</f>
        <v>0</v>
      </c>
      <c r="FH25" s="82">
        <f>'Inbound SOS &amp; EOD'!FH93</f>
        <v>0</v>
      </c>
      <c r="FI25" s="82">
        <f>'Inbound SOS &amp; EOD'!FI93</f>
        <v>0</v>
      </c>
      <c r="FJ25" s="82">
        <f>'Inbound SOS &amp; EOD'!FJ93</f>
        <v>0</v>
      </c>
      <c r="FK25" s="82">
        <f>'Inbound SOS &amp; EOD'!FK93</f>
        <v>0</v>
      </c>
      <c r="FL25" s="82">
        <f>'Inbound SOS &amp; EOD'!FL93</f>
        <v>0</v>
      </c>
      <c r="FM25" s="82">
        <f>'Inbound SOS &amp; EOD'!FM93</f>
        <v>0</v>
      </c>
      <c r="FN25" s="82">
        <f>'Inbound SOS &amp; EOD'!FN93</f>
        <v>0</v>
      </c>
      <c r="FO25" s="82">
        <f>'Inbound SOS &amp; EOD'!FO93</f>
        <v>0</v>
      </c>
      <c r="FP25" s="82">
        <f>'Inbound SOS &amp; EOD'!FP93</f>
        <v>0</v>
      </c>
      <c r="FQ25" s="82">
        <f>'Inbound SOS &amp; EOD'!FQ93</f>
        <v>0</v>
      </c>
      <c r="FR25" s="82">
        <f>'Inbound SOS &amp; EOD'!FR93</f>
        <v>0</v>
      </c>
      <c r="FS25" s="82">
        <f>'Inbound SOS &amp; EOD'!FS93</f>
        <v>0</v>
      </c>
      <c r="FT25" s="82">
        <f>'Inbound SOS &amp; EOD'!FT93</f>
        <v>0</v>
      </c>
      <c r="FU25" s="82">
        <f>'Inbound SOS &amp; EOD'!FU93</f>
        <v>0</v>
      </c>
      <c r="FV25" s="82">
        <f>'Inbound SOS &amp; EOD'!FV93</f>
        <v>0</v>
      </c>
      <c r="FW25" s="82">
        <f>'Inbound SOS &amp; EOD'!FW93</f>
        <v>0</v>
      </c>
      <c r="FX25" s="82">
        <f>'Inbound SOS &amp; EOD'!FX93</f>
        <v>0</v>
      </c>
      <c r="FY25" s="82">
        <f>'Inbound SOS &amp; EOD'!FY93</f>
        <v>0</v>
      </c>
      <c r="FZ25" s="82">
        <f>'Inbound SOS &amp; EOD'!FZ93</f>
        <v>0</v>
      </c>
      <c r="GA25" s="82">
        <f>'Inbound SOS &amp; EOD'!GA93</f>
        <v>0</v>
      </c>
      <c r="GB25" s="82">
        <f>'Inbound SOS &amp; EOD'!GB93</f>
        <v>0</v>
      </c>
      <c r="GC25" s="82">
        <f>'Inbound SOS &amp; EOD'!GC93</f>
        <v>0</v>
      </c>
      <c r="GD25" s="82">
        <f>'Inbound SOS &amp; EOD'!GD93</f>
        <v>0</v>
      </c>
      <c r="GE25" s="82">
        <f>'Inbound SOS &amp; EOD'!GE93</f>
        <v>0</v>
      </c>
      <c r="GF25" s="82">
        <f>'Inbound SOS &amp; EOD'!GF93</f>
        <v>0</v>
      </c>
      <c r="GG25" s="82">
        <f>'Inbound SOS &amp; EOD'!GG93</f>
        <v>0</v>
      </c>
      <c r="GH25" s="82">
        <f>'Inbound SOS &amp; EOD'!GH93</f>
        <v>0</v>
      </c>
      <c r="GI25" s="82">
        <f>'Inbound SOS &amp; EOD'!GI93</f>
        <v>0</v>
      </c>
      <c r="GJ25" s="82">
        <f>'Inbound SOS &amp; EOD'!GJ93</f>
        <v>0</v>
      </c>
      <c r="GK25" s="82">
        <f>'Inbound SOS &amp; EOD'!GK93</f>
        <v>0</v>
      </c>
      <c r="GL25" s="82">
        <f>'Inbound SOS &amp; EOD'!GL93</f>
        <v>0</v>
      </c>
      <c r="GM25" s="82">
        <f>'Inbound SOS &amp; EOD'!GM93</f>
        <v>0</v>
      </c>
      <c r="GN25" s="82">
        <f>'Inbound SOS &amp; EOD'!GN93</f>
        <v>0</v>
      </c>
      <c r="GO25" s="82">
        <f>'Inbound SOS &amp; EOD'!GO93</f>
        <v>0</v>
      </c>
      <c r="GP25" s="82">
        <f>'Inbound SOS &amp; EOD'!GP93</f>
        <v>0</v>
      </c>
      <c r="GQ25" s="82">
        <f>'Inbound SOS &amp; EOD'!GQ93</f>
        <v>0</v>
      </c>
      <c r="GR25" s="82">
        <f>'Inbound SOS &amp; EOD'!GR93</f>
        <v>0</v>
      </c>
      <c r="GS25" s="82">
        <f>'Inbound SOS &amp; EOD'!GS93</f>
        <v>0</v>
      </c>
      <c r="GT25" s="82">
        <f>'Inbound SOS &amp; EOD'!GT93</f>
        <v>0</v>
      </c>
      <c r="GU25" s="82">
        <f>'Inbound SOS &amp; EOD'!GU93</f>
        <v>0</v>
      </c>
      <c r="GV25" s="82">
        <f>'Inbound SOS &amp; EOD'!GV93</f>
        <v>0</v>
      </c>
      <c r="GW25" s="82">
        <f>'Inbound SOS &amp; EOD'!GW93</f>
        <v>0</v>
      </c>
      <c r="GX25" s="82">
        <f>'Inbound SOS &amp; EOD'!GX93</f>
        <v>0</v>
      </c>
      <c r="GY25" s="82">
        <f>'Inbound SOS &amp; EOD'!GY93</f>
        <v>0</v>
      </c>
      <c r="GZ25" s="82">
        <f>'Inbound SOS &amp; EOD'!GZ93</f>
        <v>0</v>
      </c>
      <c r="HA25" s="82">
        <f>'Inbound SOS &amp; EOD'!HA93</f>
        <v>0</v>
      </c>
      <c r="HB25" s="82">
        <f>'Inbound SOS &amp; EOD'!HB93</f>
        <v>0</v>
      </c>
      <c r="HC25" s="82">
        <f>'Inbound SOS &amp; EOD'!HC93</f>
        <v>0</v>
      </c>
      <c r="HD25" s="82">
        <f>'Inbound SOS &amp; EOD'!HD93</f>
        <v>0</v>
      </c>
      <c r="HE25" s="82">
        <f>'Inbound SOS &amp; EOD'!HE93</f>
        <v>0</v>
      </c>
      <c r="HF25" s="82">
        <f>'Inbound SOS &amp; EOD'!HF93</f>
        <v>0</v>
      </c>
      <c r="HG25" s="82">
        <f>'Inbound SOS &amp; EOD'!HG93</f>
        <v>0</v>
      </c>
      <c r="HH25" s="82">
        <f>'Inbound SOS &amp; EOD'!HH93</f>
        <v>0</v>
      </c>
      <c r="HI25" s="82">
        <f>'Inbound SOS &amp; EOD'!HI93</f>
        <v>0</v>
      </c>
      <c r="HJ25" s="82">
        <f>'Inbound SOS &amp; EOD'!HJ93</f>
        <v>0</v>
      </c>
      <c r="HK25" s="82">
        <f>'Inbound SOS &amp; EOD'!HK93</f>
        <v>0</v>
      </c>
      <c r="HL25" s="82">
        <f>'Inbound SOS &amp; EOD'!HL93</f>
        <v>0</v>
      </c>
      <c r="HM25" s="82">
        <f>'Inbound SOS &amp; EOD'!HM93</f>
        <v>0</v>
      </c>
      <c r="HN25" s="82">
        <f>'Inbound SOS &amp; EOD'!HN93</f>
        <v>0</v>
      </c>
      <c r="HO25" s="82">
        <f>'Inbound SOS &amp; EOD'!HO93</f>
        <v>0</v>
      </c>
      <c r="HP25" s="82">
        <f>'Inbound SOS &amp; EOD'!HP93</f>
        <v>0</v>
      </c>
      <c r="HQ25" s="82">
        <f>'Inbound SOS &amp; EOD'!HQ93</f>
        <v>0</v>
      </c>
      <c r="HR25" s="82">
        <f>'Inbound SOS &amp; EOD'!HR93</f>
        <v>0</v>
      </c>
      <c r="HS25" s="82">
        <f>'Inbound SOS &amp; EOD'!HS93</f>
        <v>0</v>
      </c>
      <c r="HT25" s="82">
        <f>'Inbound SOS &amp; EOD'!HT93</f>
        <v>0</v>
      </c>
      <c r="HU25" s="82">
        <f>'Inbound SOS &amp; EOD'!HU93</f>
        <v>0</v>
      </c>
      <c r="HV25" s="82">
        <f>'Inbound SOS &amp; EOD'!HV93</f>
        <v>0</v>
      </c>
      <c r="HW25" s="82">
        <f>'Inbound SOS &amp; EOD'!HW93</f>
        <v>0</v>
      </c>
      <c r="HX25" s="82">
        <f>'Inbound SOS &amp; EOD'!HX93</f>
        <v>0</v>
      </c>
      <c r="HY25" s="82">
        <f>'Inbound SOS &amp; EOD'!HY93</f>
        <v>0</v>
      </c>
      <c r="HZ25" s="82">
        <f>'Inbound SOS &amp; EOD'!HZ93</f>
        <v>0</v>
      </c>
      <c r="IA25" s="82">
        <f>'Inbound SOS &amp; EOD'!IA93</f>
        <v>0</v>
      </c>
      <c r="IB25" s="82">
        <f>'Inbound SOS &amp; EOD'!IB93</f>
        <v>0</v>
      </c>
      <c r="IC25" s="82">
        <f>'Inbound SOS &amp; EOD'!IC93</f>
        <v>0</v>
      </c>
      <c r="ID25" s="82">
        <f>'Inbound SOS &amp; EOD'!ID93</f>
        <v>0</v>
      </c>
      <c r="IE25" s="82">
        <f>'Inbound SOS &amp; EOD'!IE93</f>
        <v>0</v>
      </c>
      <c r="IF25" s="82">
        <f>'Inbound SOS &amp; EOD'!IF93</f>
        <v>0</v>
      </c>
      <c r="IG25" s="82">
        <f>'Inbound SOS &amp; EOD'!IG93</f>
        <v>0</v>
      </c>
      <c r="IH25" s="82">
        <f>'Inbound SOS &amp; EOD'!IH93</f>
        <v>0</v>
      </c>
      <c r="II25" s="82">
        <f>'Inbound SOS &amp; EOD'!II93</f>
        <v>0</v>
      </c>
      <c r="IJ25" s="82">
        <f>'Inbound SOS &amp; EOD'!IJ93</f>
        <v>0</v>
      </c>
      <c r="IK25" s="82">
        <f>'Inbound SOS &amp; EOD'!IK93</f>
        <v>0</v>
      </c>
      <c r="IL25" s="82">
        <f>'Inbound SOS &amp; EOD'!IL93</f>
        <v>0</v>
      </c>
      <c r="IM25" s="82">
        <f>'Inbound SOS &amp; EOD'!IM93</f>
        <v>0</v>
      </c>
      <c r="IN25" s="82">
        <f>'Inbound SOS &amp; EOD'!IN93</f>
        <v>0</v>
      </c>
      <c r="IO25" s="82">
        <f>'Inbound SOS &amp; EOD'!IO93</f>
        <v>0</v>
      </c>
      <c r="IP25" s="82">
        <f>'Inbound SOS &amp; EOD'!IP93</f>
        <v>0</v>
      </c>
      <c r="IQ25" s="82">
        <f>'Inbound SOS &amp; EOD'!IQ93</f>
        <v>0</v>
      </c>
      <c r="IR25" s="82">
        <f>'Inbound SOS &amp; EOD'!IR93</f>
        <v>0</v>
      </c>
      <c r="IS25" s="82">
        <f>'Inbound SOS &amp; EOD'!IS93</f>
        <v>0</v>
      </c>
      <c r="IT25" s="82">
        <f>'Inbound SOS &amp; EOD'!IT93</f>
        <v>0</v>
      </c>
      <c r="IU25" s="82">
        <f>'Inbound SOS &amp; EOD'!IU93</f>
        <v>0</v>
      </c>
      <c r="IV25" s="82">
        <f>'Inbound SOS &amp; EOD'!IV93</f>
        <v>0</v>
      </c>
      <c r="IW25" s="82">
        <f>'Inbound SOS &amp; EOD'!IW93</f>
        <v>0</v>
      </c>
      <c r="IX25" s="82">
        <f>'Inbound SOS &amp; EOD'!IX93</f>
        <v>0</v>
      </c>
      <c r="IY25" s="82">
        <f>'Inbound SOS &amp; EOD'!IY93</f>
        <v>0</v>
      </c>
      <c r="IZ25" s="82">
        <f>'Inbound SOS &amp; EOD'!IZ93</f>
        <v>0</v>
      </c>
      <c r="JA25" s="82">
        <f>'Inbound SOS &amp; EOD'!JA93</f>
        <v>0</v>
      </c>
      <c r="JB25" s="82">
        <f>'Inbound SOS &amp; EOD'!JB93</f>
        <v>0</v>
      </c>
      <c r="JC25" s="82">
        <f>'Inbound SOS &amp; EOD'!JC93</f>
        <v>0</v>
      </c>
      <c r="JD25" s="82">
        <f>'Inbound SOS &amp; EOD'!JD93</f>
        <v>0</v>
      </c>
      <c r="JE25" s="82">
        <f>'Inbound SOS &amp; EOD'!JE93</f>
        <v>0</v>
      </c>
      <c r="JF25" s="82">
        <f>'Inbound SOS &amp; EOD'!JF93</f>
        <v>0</v>
      </c>
      <c r="JG25" s="82">
        <f>'Inbound SOS &amp; EOD'!JG93</f>
        <v>0</v>
      </c>
      <c r="JH25" s="82">
        <f>'Inbound SOS &amp; EOD'!JH93</f>
        <v>0</v>
      </c>
      <c r="JI25" s="82">
        <f>'Inbound SOS &amp; EOD'!JI93</f>
        <v>0</v>
      </c>
      <c r="JJ25" s="82">
        <f>'Inbound SOS &amp; EOD'!JJ93</f>
        <v>0</v>
      </c>
      <c r="JK25" s="82">
        <f>'Inbound SOS &amp; EOD'!JK93</f>
        <v>0</v>
      </c>
      <c r="JL25" s="82">
        <f>'Inbound SOS &amp; EOD'!JL93</f>
        <v>0</v>
      </c>
      <c r="JM25" s="82">
        <f>'Inbound SOS &amp; EOD'!JM93</f>
        <v>0</v>
      </c>
      <c r="JN25" s="82">
        <f>'Inbound SOS &amp; EOD'!JN93</f>
        <v>0</v>
      </c>
      <c r="JO25" s="82">
        <f>'Inbound SOS &amp; EOD'!JO93</f>
        <v>0</v>
      </c>
      <c r="JP25" s="82">
        <f>'Inbound SOS &amp; EOD'!JP93</f>
        <v>0</v>
      </c>
      <c r="JQ25" s="82">
        <f>'Inbound SOS &amp; EOD'!JQ93</f>
        <v>0</v>
      </c>
      <c r="JR25" s="82">
        <f>'Inbound SOS &amp; EOD'!JR93</f>
        <v>0</v>
      </c>
      <c r="JS25" s="82">
        <f>'Inbound SOS &amp; EOD'!JS93</f>
        <v>0</v>
      </c>
      <c r="JT25" s="82">
        <f>'Inbound SOS &amp; EOD'!JT93</f>
        <v>0</v>
      </c>
      <c r="JU25" s="82">
        <f>'Inbound SOS &amp; EOD'!JU93</f>
        <v>0</v>
      </c>
      <c r="JV25" s="82">
        <f>'Inbound SOS &amp; EOD'!JV93</f>
        <v>0</v>
      </c>
      <c r="JW25" s="82">
        <f>'Inbound SOS &amp; EOD'!JW93</f>
        <v>0</v>
      </c>
      <c r="JX25" s="82">
        <f>'Inbound SOS &amp; EOD'!JX93</f>
        <v>0</v>
      </c>
      <c r="JY25" s="82">
        <f>'Inbound SOS &amp; EOD'!JY93</f>
        <v>0</v>
      </c>
      <c r="JZ25" s="82">
        <f>'Inbound SOS &amp; EOD'!JZ93</f>
        <v>0</v>
      </c>
      <c r="KA25" s="82">
        <f>'Inbound SOS &amp; EOD'!KA93</f>
        <v>0</v>
      </c>
      <c r="KB25" s="82">
        <f>'Inbound SOS &amp; EOD'!KB93</f>
        <v>0</v>
      </c>
      <c r="KC25" s="82">
        <f>'Inbound SOS &amp; EOD'!KC93</f>
        <v>0</v>
      </c>
      <c r="KD25" s="82">
        <f>'Inbound SOS &amp; EOD'!KD93</f>
        <v>0</v>
      </c>
      <c r="KE25" s="82">
        <f>'Inbound SOS &amp; EOD'!KE93</f>
        <v>0</v>
      </c>
      <c r="KF25" s="82">
        <f>'Inbound SOS &amp; EOD'!KF93</f>
        <v>0</v>
      </c>
      <c r="KG25" s="82">
        <f>'Inbound SOS &amp; EOD'!KG93</f>
        <v>0</v>
      </c>
      <c r="KH25" s="82">
        <f>'Inbound SOS &amp; EOD'!KH93</f>
        <v>0</v>
      </c>
      <c r="KI25" s="82">
        <f>'Inbound SOS &amp; EOD'!KI93</f>
        <v>0</v>
      </c>
      <c r="KJ25" s="82">
        <f>'Inbound SOS &amp; EOD'!KJ93</f>
        <v>0</v>
      </c>
      <c r="KK25" s="82">
        <f>'Inbound SOS &amp; EOD'!KK93</f>
        <v>0</v>
      </c>
      <c r="KL25" s="82">
        <f>'Inbound SOS &amp; EOD'!KL93</f>
        <v>0</v>
      </c>
      <c r="KM25" s="82">
        <f>'Inbound SOS &amp; EOD'!KM93</f>
        <v>0</v>
      </c>
      <c r="KN25" s="82">
        <f>'Inbound SOS &amp; EOD'!KN93</f>
        <v>0</v>
      </c>
      <c r="KO25" s="82">
        <f>'Inbound SOS &amp; EOD'!KO93</f>
        <v>0</v>
      </c>
      <c r="KP25" s="82">
        <f>'Inbound SOS &amp; EOD'!KP93</f>
        <v>0</v>
      </c>
      <c r="KQ25" s="82">
        <f>'Inbound SOS &amp; EOD'!KQ93</f>
        <v>0</v>
      </c>
      <c r="KR25" s="82">
        <f>'Inbound SOS &amp; EOD'!KR93</f>
        <v>0</v>
      </c>
      <c r="KS25" s="82">
        <f>'Inbound SOS &amp; EOD'!KS93</f>
        <v>0</v>
      </c>
      <c r="KT25" s="82">
        <f>'Inbound SOS &amp; EOD'!KT93</f>
        <v>0</v>
      </c>
      <c r="KU25" s="82">
        <f>'Inbound SOS &amp; EOD'!KU93</f>
        <v>0</v>
      </c>
      <c r="KV25" s="82">
        <f>'Inbound SOS &amp; EOD'!KV93</f>
        <v>0</v>
      </c>
      <c r="KW25" s="82">
        <f>'Inbound SOS &amp; EOD'!KW93</f>
        <v>0</v>
      </c>
      <c r="KX25" s="82">
        <f>'Inbound SOS &amp; EOD'!KX93</f>
        <v>0</v>
      </c>
      <c r="KY25" s="82">
        <f>'Inbound SOS &amp; EOD'!KY93</f>
        <v>0</v>
      </c>
      <c r="KZ25" s="82">
        <f>'Inbound SOS &amp; EOD'!KZ93</f>
        <v>0</v>
      </c>
      <c r="LA25" s="82">
        <f>'Inbound SOS &amp; EOD'!LA93</f>
        <v>0</v>
      </c>
      <c r="LB25" s="82">
        <f>'Inbound SOS &amp; EOD'!LB93</f>
        <v>0</v>
      </c>
      <c r="LC25" s="82">
        <f>'Inbound SOS &amp; EOD'!LC93</f>
        <v>0</v>
      </c>
      <c r="LD25" s="82">
        <f>'Inbound SOS &amp; EOD'!LD93</f>
        <v>0</v>
      </c>
      <c r="LE25" s="82">
        <f>'Inbound SOS &amp; EOD'!LE93</f>
        <v>0</v>
      </c>
      <c r="LF25" s="82">
        <f>'Inbound SOS &amp; EOD'!LF93</f>
        <v>0</v>
      </c>
      <c r="LG25" s="82">
        <f>'Inbound SOS &amp; EOD'!LG93</f>
        <v>0</v>
      </c>
      <c r="LH25" s="82">
        <f>'Inbound SOS &amp; EOD'!LH93</f>
        <v>0</v>
      </c>
      <c r="LI25" s="82">
        <f>'Inbound SOS &amp; EOD'!LI93</f>
        <v>0</v>
      </c>
      <c r="LJ25" s="82">
        <f>'Inbound SOS &amp; EOD'!LJ93</f>
        <v>0</v>
      </c>
      <c r="LK25" s="82">
        <f>'Inbound SOS &amp; EOD'!LK93</f>
        <v>0</v>
      </c>
      <c r="LL25" s="82">
        <f>'Inbound SOS &amp; EOD'!LL93</f>
        <v>0</v>
      </c>
      <c r="LM25" s="82">
        <f>'Inbound SOS &amp; EOD'!LM93</f>
        <v>0</v>
      </c>
      <c r="LN25" s="82">
        <f>'Inbound SOS &amp; EOD'!LN93</f>
        <v>0</v>
      </c>
      <c r="LO25" s="82">
        <f>'Inbound SOS &amp; EOD'!LO93</f>
        <v>0</v>
      </c>
      <c r="LP25" s="82">
        <f>'Inbound SOS &amp; EOD'!LP93</f>
        <v>0</v>
      </c>
      <c r="LQ25" s="82">
        <f>'Inbound SOS &amp; EOD'!LQ93</f>
        <v>0</v>
      </c>
      <c r="LR25" s="82">
        <f>'Inbound SOS &amp; EOD'!LR93</f>
        <v>0</v>
      </c>
      <c r="LS25" s="82">
        <f>'Inbound SOS &amp; EOD'!LS93</f>
        <v>0</v>
      </c>
      <c r="LT25" s="82">
        <f>'Inbound SOS &amp; EOD'!LT93</f>
        <v>0</v>
      </c>
      <c r="LU25" s="82">
        <f>'Inbound SOS &amp; EOD'!LU93</f>
        <v>0</v>
      </c>
      <c r="LV25" s="82">
        <f>'Inbound SOS &amp; EOD'!LV93</f>
        <v>0</v>
      </c>
      <c r="LW25" s="82">
        <f>'Inbound SOS &amp; EOD'!LW93</f>
        <v>0</v>
      </c>
      <c r="LX25" s="82">
        <f>'Inbound SOS &amp; EOD'!LX93</f>
        <v>0</v>
      </c>
      <c r="LY25" s="82">
        <f>'Inbound SOS &amp; EOD'!LY93</f>
        <v>0</v>
      </c>
      <c r="LZ25" s="82">
        <f>'Inbound SOS &amp; EOD'!LZ93</f>
        <v>0</v>
      </c>
      <c r="MA25" s="82">
        <f>'Inbound SOS &amp; EOD'!MA93</f>
        <v>0</v>
      </c>
      <c r="MB25" s="82">
        <f>'Inbound SOS &amp; EOD'!MB93</f>
        <v>0</v>
      </c>
      <c r="MC25" s="82">
        <f>'Inbound SOS &amp; EOD'!MC93</f>
        <v>0</v>
      </c>
      <c r="MD25" s="82">
        <f>'Inbound SOS &amp; EOD'!MD93</f>
        <v>0</v>
      </c>
      <c r="ME25" s="82">
        <f>'Inbound SOS &amp; EOD'!ME93</f>
        <v>0</v>
      </c>
      <c r="MF25" s="82">
        <f>'Inbound SOS &amp; EOD'!MF93</f>
        <v>0</v>
      </c>
      <c r="MG25" s="82">
        <f>'Inbound SOS &amp; EOD'!MG93</f>
        <v>0</v>
      </c>
      <c r="MH25" s="82">
        <f>'Inbound SOS &amp; EOD'!MH93</f>
        <v>0</v>
      </c>
      <c r="MI25" s="82">
        <f>'Inbound SOS &amp; EOD'!MI93</f>
        <v>0</v>
      </c>
      <c r="MJ25" s="82">
        <f>'Inbound SOS &amp; EOD'!MJ93</f>
        <v>0</v>
      </c>
      <c r="MK25" s="82">
        <f>'Inbound SOS &amp; EOD'!MK93</f>
        <v>0</v>
      </c>
      <c r="ML25" s="82">
        <f>'Inbound SOS &amp; EOD'!ML93</f>
        <v>0</v>
      </c>
      <c r="MM25" s="82">
        <f>'Inbound SOS &amp; EOD'!MM93</f>
        <v>0</v>
      </c>
      <c r="MN25" s="82">
        <f>'Inbound SOS &amp; EOD'!MN93</f>
        <v>0</v>
      </c>
      <c r="MO25" s="82">
        <f>'Inbound SOS &amp; EOD'!MO93</f>
        <v>0</v>
      </c>
      <c r="MP25" s="82">
        <f>'Inbound SOS &amp; EOD'!MP93</f>
        <v>0</v>
      </c>
      <c r="MQ25" s="82">
        <f>'Inbound SOS &amp; EOD'!MQ93</f>
        <v>0</v>
      </c>
      <c r="MR25" s="82">
        <f>'Inbound SOS &amp; EOD'!MR93</f>
        <v>0</v>
      </c>
      <c r="MS25" s="82">
        <f>'Inbound SOS &amp; EOD'!MS93</f>
        <v>0</v>
      </c>
      <c r="MT25" s="82">
        <f>'Inbound SOS &amp; EOD'!MT93</f>
        <v>0</v>
      </c>
      <c r="MU25" s="82">
        <f>'Inbound SOS &amp; EOD'!MU93</f>
        <v>0</v>
      </c>
      <c r="MV25" s="82">
        <f>'Inbound SOS &amp; EOD'!MV93</f>
        <v>0</v>
      </c>
      <c r="MW25" s="82">
        <f>'Inbound SOS &amp; EOD'!MW93</f>
        <v>0</v>
      </c>
      <c r="MX25" s="82">
        <f>'Inbound SOS &amp; EOD'!MX93</f>
        <v>0</v>
      </c>
      <c r="MY25" s="82">
        <f>'Inbound SOS &amp; EOD'!MY93</f>
        <v>0</v>
      </c>
      <c r="MZ25" s="82">
        <f>'Inbound SOS &amp; EOD'!MZ93</f>
        <v>0</v>
      </c>
      <c r="NA25" s="82">
        <f>'Inbound SOS &amp; EOD'!NA93</f>
        <v>0</v>
      </c>
      <c r="NB25" s="82">
        <f>'Inbound SOS &amp; EOD'!NB93</f>
        <v>0</v>
      </c>
      <c r="NC25" s="82">
        <f>'Inbound SOS &amp; EOD'!NC93</f>
        <v>0</v>
      </c>
      <c r="ND25" s="82">
        <f>'Inbound SOS &amp; EOD'!ND93</f>
        <v>0</v>
      </c>
      <c r="NE25" s="82">
        <f>'Inbound SOS &amp; EOD'!NE93</f>
        <v>0</v>
      </c>
      <c r="NF25" s="82">
        <f>'Inbound SOS &amp; EOD'!NF93</f>
        <v>0</v>
      </c>
      <c r="NG25" s="82">
        <f>'Inbound SOS &amp; EOD'!NG93</f>
        <v>0</v>
      </c>
      <c r="NH25" s="82">
        <f>'Inbound SOS &amp; EOD'!NH93</f>
        <v>0</v>
      </c>
    </row>
    <row r="26" spans="1:372" ht="15.75" customHeight="1"/>
    <row r="27" spans="1:372" ht="15.75" customHeight="1"/>
    <row r="28" spans="1:372" ht="15.75" customHeight="1"/>
  </sheetData>
  <conditionalFormatting sqref="B4:NH4">
    <cfRule type="cellIs" dxfId="15" priority="8" operator="greaterThan">
      <formula>3</formula>
    </cfRule>
  </conditionalFormatting>
  <conditionalFormatting sqref="B9:NH9">
    <cfRule type="containsText" dxfId="14" priority="1" operator="containsText" text="-">
      <formula>NOT(ISERROR(SEARCH("-",B9)))</formula>
    </cfRule>
    <cfRule type="cellIs" dxfId="13" priority="3" operator="greaterThan">
      <formula>101%</formula>
    </cfRule>
    <cfRule type="cellIs" dxfId="12" priority="4" operator="lessThan">
      <formula>100%</formula>
    </cfRule>
  </conditionalFormatting>
  <pageMargins left="0" right="0" top="0" bottom="0" header="0" footer="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2D45-7731-4201-A882-EE9ABA55B3F7}">
  <dimension ref="A1:I38"/>
  <sheetViews>
    <sheetView topLeftCell="A24" workbookViewId="0"/>
  </sheetViews>
  <sheetFormatPr defaultRowHeight="12.75"/>
  <cols>
    <col min="1" max="1" width="30.5703125" style="53" customWidth="1"/>
    <col min="2" max="2" width="29.42578125" style="53" customWidth="1"/>
    <col min="3" max="3" width="5.85546875" customWidth="1"/>
    <col min="4" max="4" width="30" customWidth="1"/>
    <col min="5" max="5" width="25.140625" customWidth="1"/>
    <col min="8" max="8" width="31" customWidth="1"/>
    <col min="9" max="9" width="30.7109375" customWidth="1"/>
  </cols>
  <sheetData>
    <row r="1" spans="1:9">
      <c r="A1" s="2164">
        <f ca="1">TODAY()</f>
        <v>46189</v>
      </c>
      <c r="B1" s="2164"/>
      <c r="D1" s="2164">
        <f ca="1">TODAY()</f>
        <v>46189</v>
      </c>
      <c r="E1" s="2164"/>
      <c r="H1" s="2164" t="s">
        <v>703</v>
      </c>
      <c r="I1" s="2164"/>
    </row>
    <row r="2" spans="1:9" ht="24" customHeight="1">
      <c r="A2" s="2159" t="s">
        <v>5499</v>
      </c>
      <c r="B2" s="2159"/>
      <c r="D2" s="2159" t="s">
        <v>5500</v>
      </c>
      <c r="E2" s="2159"/>
      <c r="H2" s="2159" t="s">
        <v>5501</v>
      </c>
      <c r="I2" s="2159"/>
    </row>
    <row r="3" spans="1:9" ht="15.75">
      <c r="A3" s="748" t="s">
        <v>5502</v>
      </c>
      <c r="B3" s="749" t="s">
        <v>5503</v>
      </c>
      <c r="D3" s="748" t="s">
        <v>5502</v>
      </c>
      <c r="E3" s="749" t="e">
        <f>Outbound!#REF!</f>
        <v>#REF!</v>
      </c>
      <c r="H3" s="755" t="s">
        <v>5502</v>
      </c>
      <c r="I3" s="756" t="s">
        <v>5504</v>
      </c>
    </row>
    <row r="4" spans="1:9" ht="15.75">
      <c r="A4" s="748" t="s">
        <v>5505</v>
      </c>
      <c r="B4" s="749">
        <v>11700</v>
      </c>
      <c r="D4" s="748" t="s">
        <v>5505</v>
      </c>
      <c r="E4" s="749">
        <v>11700</v>
      </c>
      <c r="H4" s="755" t="s">
        <v>5505</v>
      </c>
      <c r="I4" s="756" t="s">
        <v>5504</v>
      </c>
    </row>
    <row r="5" spans="1:9" ht="15.75">
      <c r="A5" s="748" t="s">
        <v>5506</v>
      </c>
      <c r="B5" s="749">
        <v>12610</v>
      </c>
      <c r="D5" s="748" t="s">
        <v>5506</v>
      </c>
      <c r="E5" s="749">
        <v>12610</v>
      </c>
      <c r="H5" s="755" t="s">
        <v>5506</v>
      </c>
      <c r="I5" s="756" t="s">
        <v>5504</v>
      </c>
    </row>
    <row r="6" spans="1:9" ht="15.75">
      <c r="A6" s="748" t="s">
        <v>5507</v>
      </c>
      <c r="B6" s="749">
        <v>12629</v>
      </c>
      <c r="D6" s="748" t="s">
        <v>5507</v>
      </c>
      <c r="E6" s="749">
        <v>12629</v>
      </c>
      <c r="H6" s="755" t="s">
        <v>5507</v>
      </c>
      <c r="I6" s="756" t="s">
        <v>5504</v>
      </c>
    </row>
    <row r="7" spans="1:9" ht="15.75">
      <c r="A7" s="748" t="s">
        <v>5508</v>
      </c>
      <c r="B7" s="750" t="s">
        <v>5509</v>
      </c>
      <c r="D7" s="748" t="s">
        <v>5508</v>
      </c>
      <c r="E7" s="750" t="s">
        <v>5509</v>
      </c>
      <c r="H7" s="755" t="s">
        <v>5508</v>
      </c>
      <c r="I7" s="608" t="s">
        <v>5510</v>
      </c>
    </row>
    <row r="8" spans="1:9" ht="27" customHeight="1">
      <c r="A8" s="2159" t="s">
        <v>5511</v>
      </c>
      <c r="B8" s="2159"/>
      <c r="D8" s="2159" t="s">
        <v>5511</v>
      </c>
      <c r="E8" s="2159"/>
      <c r="H8" s="2159" t="s">
        <v>5511</v>
      </c>
      <c r="I8" s="2159"/>
    </row>
    <row r="9" spans="1:9" ht="15.75">
      <c r="A9" s="748" t="s">
        <v>5512</v>
      </c>
      <c r="B9" s="751">
        <v>82772</v>
      </c>
      <c r="D9" s="748" t="s">
        <v>5512</v>
      </c>
      <c r="E9" s="751">
        <v>82772</v>
      </c>
      <c r="H9" s="755" t="s">
        <v>5512</v>
      </c>
      <c r="I9" s="757" t="s">
        <v>5513</v>
      </c>
    </row>
    <row r="10" spans="1:9" ht="15.75">
      <c r="A10" s="748" t="s">
        <v>5514</v>
      </c>
      <c r="B10" s="752">
        <v>0</v>
      </c>
      <c r="D10" s="748" t="s">
        <v>5514</v>
      </c>
      <c r="E10" s="752">
        <v>0</v>
      </c>
      <c r="H10" s="755" t="s">
        <v>5514</v>
      </c>
      <c r="I10" s="757" t="s">
        <v>5513</v>
      </c>
    </row>
    <row r="11" spans="1:9" ht="15.75">
      <c r="A11" s="748" t="s">
        <v>5515</v>
      </c>
      <c r="B11" s="752">
        <v>544</v>
      </c>
      <c r="D11" s="748" t="s">
        <v>5515</v>
      </c>
      <c r="E11" s="752">
        <v>544</v>
      </c>
      <c r="H11" s="755" t="s">
        <v>5515</v>
      </c>
      <c r="I11" s="757" t="s">
        <v>5513</v>
      </c>
    </row>
    <row r="12" spans="1:9" ht="15.75">
      <c r="A12" s="748" t="s">
        <v>5516</v>
      </c>
      <c r="B12" s="752">
        <v>2072</v>
      </c>
      <c r="D12" s="748" t="s">
        <v>5516</v>
      </c>
      <c r="E12" s="752">
        <v>2072</v>
      </c>
      <c r="H12" s="755" t="s">
        <v>5517</v>
      </c>
      <c r="I12" s="757" t="s">
        <v>5513</v>
      </c>
    </row>
    <row r="13" spans="1:9" ht="15.75">
      <c r="A13" s="748" t="s">
        <v>5518</v>
      </c>
      <c r="B13" s="752">
        <v>51</v>
      </c>
      <c r="D13" s="748" t="s">
        <v>5518</v>
      </c>
      <c r="E13" s="752">
        <v>51</v>
      </c>
      <c r="H13" s="755" t="s">
        <v>5518</v>
      </c>
      <c r="I13" s="757" t="s">
        <v>5519</v>
      </c>
    </row>
    <row r="14" spans="1:9" ht="15.75">
      <c r="A14" s="748" t="s">
        <v>5520</v>
      </c>
      <c r="B14" s="753">
        <v>45846</v>
      </c>
      <c r="D14" s="748" t="s">
        <v>5520</v>
      </c>
      <c r="E14" s="753">
        <v>45846</v>
      </c>
      <c r="H14" s="755" t="s">
        <v>5520</v>
      </c>
      <c r="I14" s="757" t="s">
        <v>5521</v>
      </c>
    </row>
    <row r="15" spans="1:9" ht="15.75">
      <c r="A15" s="748" t="s">
        <v>5522</v>
      </c>
      <c r="B15" s="753">
        <v>45846</v>
      </c>
      <c r="D15" s="748" t="s">
        <v>5522</v>
      </c>
      <c r="E15" s="753">
        <v>45846</v>
      </c>
      <c r="H15" s="755" t="s">
        <v>5522</v>
      </c>
      <c r="I15" s="757" t="s">
        <v>5521</v>
      </c>
    </row>
    <row r="16" spans="1:9" ht="15.75">
      <c r="A16" s="748" t="s">
        <v>5523</v>
      </c>
      <c r="B16" s="754">
        <v>5.9</v>
      </c>
      <c r="D16" s="748" t="s">
        <v>5523</v>
      </c>
      <c r="E16" s="754">
        <v>5.9</v>
      </c>
      <c r="H16" s="755" t="s">
        <v>5523</v>
      </c>
      <c r="I16" s="756" t="s">
        <v>5524</v>
      </c>
    </row>
    <row r="17" spans="1:9" ht="15.75">
      <c r="A17" s="748" t="s">
        <v>5525</v>
      </c>
      <c r="B17" s="754">
        <v>0</v>
      </c>
      <c r="D17" s="748" t="s">
        <v>5525</v>
      </c>
      <c r="E17" s="754">
        <v>0</v>
      </c>
      <c r="H17" s="755" t="s">
        <v>5525</v>
      </c>
      <c r="I17" s="756" t="s">
        <v>5526</v>
      </c>
    </row>
    <row r="18" spans="1:9" ht="29.25" customHeight="1">
      <c r="A18" s="2159" t="s">
        <v>5527</v>
      </c>
      <c r="B18" s="2159"/>
      <c r="D18" s="2159" t="s">
        <v>5527</v>
      </c>
      <c r="E18" s="2159"/>
      <c r="H18" s="2159" t="s">
        <v>5527</v>
      </c>
      <c r="I18" s="2159"/>
    </row>
    <row r="19" spans="1:9" ht="15.75">
      <c r="A19" s="748" t="s">
        <v>5528</v>
      </c>
      <c r="B19" s="754" t="s">
        <v>5529</v>
      </c>
      <c r="D19" s="748" t="s">
        <v>5528</v>
      </c>
      <c r="E19" s="754" t="s">
        <v>5529</v>
      </c>
      <c r="H19" s="755" t="s">
        <v>5528</v>
      </c>
      <c r="I19" s="756" t="s">
        <v>5530</v>
      </c>
    </row>
    <row r="20" spans="1:9" ht="15.75">
      <c r="A20" s="748" t="s">
        <v>5531</v>
      </c>
      <c r="B20" s="754" t="s">
        <v>5532</v>
      </c>
      <c r="D20" s="748" t="s">
        <v>5531</v>
      </c>
      <c r="E20" s="754" t="s">
        <v>5532</v>
      </c>
      <c r="H20" s="755" t="s">
        <v>5531</v>
      </c>
      <c r="I20" s="756" t="s">
        <v>5530</v>
      </c>
    </row>
    <row r="21" spans="1:9" ht="15.75">
      <c r="A21" s="748" t="s">
        <v>5533</v>
      </c>
      <c r="B21" s="754" t="s">
        <v>5534</v>
      </c>
      <c r="D21" s="748" t="s">
        <v>5533</v>
      </c>
      <c r="E21" s="754" t="s">
        <v>5534</v>
      </c>
      <c r="H21" s="755" t="s">
        <v>5533</v>
      </c>
      <c r="I21" s="756" t="s">
        <v>5535</v>
      </c>
    </row>
    <row r="22" spans="1:9" ht="15.75">
      <c r="A22" s="748" t="s">
        <v>5536</v>
      </c>
      <c r="B22" s="754" t="s">
        <v>5534</v>
      </c>
      <c r="D22" s="748" t="s">
        <v>5536</v>
      </c>
      <c r="E22" s="754" t="s">
        <v>5534</v>
      </c>
      <c r="H22" s="755" t="s">
        <v>5536</v>
      </c>
      <c r="I22" s="756" t="s">
        <v>5537</v>
      </c>
    </row>
    <row r="23" spans="1:9" ht="28.5" customHeight="1">
      <c r="A23" s="2159" t="s">
        <v>5538</v>
      </c>
      <c r="B23" s="2159"/>
      <c r="D23" s="2159" t="s">
        <v>5538</v>
      </c>
      <c r="E23" s="2159"/>
      <c r="H23" s="2159" t="s">
        <v>5538</v>
      </c>
      <c r="I23" s="2159"/>
    </row>
    <row r="24" spans="1:9" ht="15.75">
      <c r="A24" s="748" t="s">
        <v>5539</v>
      </c>
      <c r="B24" s="754">
        <v>204.43</v>
      </c>
      <c r="D24" s="748" t="s">
        <v>5539</v>
      </c>
      <c r="E24" s="754">
        <v>204.43</v>
      </c>
      <c r="H24" s="755" t="s">
        <v>5539</v>
      </c>
      <c r="I24" s="756" t="s">
        <v>5540</v>
      </c>
    </row>
    <row r="25" spans="1:9" ht="15.75">
      <c r="A25" s="748" t="s">
        <v>5541</v>
      </c>
      <c r="B25" s="754" t="s">
        <v>5542</v>
      </c>
      <c r="D25" s="748" t="s">
        <v>5541</v>
      </c>
      <c r="E25" s="754" t="s">
        <v>5542</v>
      </c>
      <c r="H25" s="755" t="s">
        <v>5541</v>
      </c>
      <c r="I25" s="756" t="s">
        <v>5540</v>
      </c>
    </row>
    <row r="26" spans="1:9" ht="30">
      <c r="A26" s="748" t="s">
        <v>5543</v>
      </c>
      <c r="B26" s="754" t="s">
        <v>5544</v>
      </c>
      <c r="D26" s="748" t="s">
        <v>5543</v>
      </c>
      <c r="E26" s="754" t="s">
        <v>5544</v>
      </c>
      <c r="H26" s="755" t="s">
        <v>5543</v>
      </c>
      <c r="I26" s="759" t="s">
        <v>5545</v>
      </c>
    </row>
    <row r="27" spans="1:9" ht="24" customHeight="1">
      <c r="A27" s="2159" t="s">
        <v>5546</v>
      </c>
      <c r="B27" s="2159"/>
      <c r="D27" s="2159" t="s">
        <v>5546</v>
      </c>
      <c r="E27" s="2159"/>
      <c r="H27" s="2159" t="s">
        <v>5546</v>
      </c>
      <c r="I27" s="2159"/>
    </row>
    <row r="28" spans="1:9" ht="46.5" customHeight="1">
      <c r="A28" s="2161" t="s">
        <v>5547</v>
      </c>
      <c r="B28" s="2161"/>
      <c r="D28" s="2161" t="s">
        <v>5547</v>
      </c>
      <c r="E28" s="2161"/>
      <c r="H28" s="2160" t="s">
        <v>5548</v>
      </c>
      <c r="I28" s="2160"/>
    </row>
    <row r="29" spans="1:9" ht="33.75" customHeight="1">
      <c r="A29" s="2161" t="s">
        <v>5549</v>
      </c>
      <c r="B29" s="2161"/>
      <c r="D29" s="2161" t="s">
        <v>5549</v>
      </c>
      <c r="E29" s="2161"/>
      <c r="H29" s="2160" t="s">
        <v>5550</v>
      </c>
      <c r="I29" s="2160"/>
    </row>
    <row r="30" spans="1:9" ht="29.25" customHeight="1">
      <c r="A30" s="2162" t="s">
        <v>5551</v>
      </c>
      <c r="B30" s="2162"/>
      <c r="D30" s="2162" t="s">
        <v>5551</v>
      </c>
      <c r="E30" s="2162"/>
      <c r="H30" s="2160" t="s">
        <v>5552</v>
      </c>
      <c r="I30" s="2160"/>
    </row>
    <row r="31" spans="1:9" ht="25.5" customHeight="1">
      <c r="A31" s="2163" t="s">
        <v>5553</v>
      </c>
      <c r="B31" s="2163"/>
      <c r="D31" s="2163" t="s">
        <v>5553</v>
      </c>
      <c r="E31" s="2163"/>
      <c r="H31" s="2160" t="s">
        <v>5554</v>
      </c>
      <c r="I31" s="2160"/>
    </row>
    <row r="32" spans="1:9" ht="25.5" customHeight="1">
      <c r="A32" s="2159" t="s">
        <v>5555</v>
      </c>
      <c r="B32" s="2159"/>
      <c r="D32" s="2159" t="s">
        <v>5555</v>
      </c>
      <c r="E32" s="2159"/>
      <c r="H32" s="2159" t="s">
        <v>5555</v>
      </c>
      <c r="I32" s="2159"/>
    </row>
    <row r="33" spans="1:9" ht="21" customHeight="1">
      <c r="A33" s="748" t="s">
        <v>5556</v>
      </c>
      <c r="B33" s="754" t="s">
        <v>5557</v>
      </c>
      <c r="D33" s="748" t="s">
        <v>5556</v>
      </c>
      <c r="E33" s="754" t="s">
        <v>5557</v>
      </c>
      <c r="H33" s="755" t="s">
        <v>5556</v>
      </c>
      <c r="I33" s="756" t="s">
        <v>5558</v>
      </c>
    </row>
    <row r="34" spans="1:9" ht="25.5" customHeight="1">
      <c r="A34" s="748" t="s">
        <v>5559</v>
      </c>
      <c r="B34" s="754" t="s">
        <v>5557</v>
      </c>
      <c r="D34" s="748" t="s">
        <v>5559</v>
      </c>
      <c r="E34" s="754" t="s">
        <v>5557</v>
      </c>
      <c r="H34" s="755" t="s">
        <v>5559</v>
      </c>
      <c r="I34" s="756" t="s">
        <v>5560</v>
      </c>
    </row>
    <row r="35" spans="1:9" ht="19.5" customHeight="1">
      <c r="A35" s="748" t="s">
        <v>5561</v>
      </c>
      <c r="B35" s="754" t="s">
        <v>5534</v>
      </c>
      <c r="D35" s="748" t="s">
        <v>5561</v>
      </c>
      <c r="E35" s="754" t="s">
        <v>5534</v>
      </c>
      <c r="H35" s="755" t="s">
        <v>5561</v>
      </c>
      <c r="I35" s="758" t="s">
        <v>5562</v>
      </c>
    </row>
    <row r="36" spans="1:9" ht="18.75" customHeight="1">
      <c r="A36" s="748" t="s">
        <v>5563</v>
      </c>
      <c r="B36" s="754" t="s">
        <v>5564</v>
      </c>
      <c r="D36" s="748" t="s">
        <v>5563</v>
      </c>
      <c r="E36" s="754" t="s">
        <v>5564</v>
      </c>
      <c r="H36" s="755" t="s">
        <v>5563</v>
      </c>
      <c r="I36" s="758" t="s">
        <v>5562</v>
      </c>
    </row>
    <row r="37" spans="1:9" ht="18.75" customHeight="1">
      <c r="A37" s="748" t="s">
        <v>5565</v>
      </c>
      <c r="B37" s="754" t="s">
        <v>5566</v>
      </c>
      <c r="D37" s="748" t="s">
        <v>5565</v>
      </c>
      <c r="E37" s="754" t="s">
        <v>5566</v>
      </c>
      <c r="H37" s="755" t="s">
        <v>5565</v>
      </c>
      <c r="I37" s="758" t="s">
        <v>5562</v>
      </c>
    </row>
    <row r="38" spans="1:9" ht="20.25" customHeight="1">
      <c r="A38" s="748" t="s">
        <v>5567</v>
      </c>
      <c r="B38" s="754" t="s">
        <v>5568</v>
      </c>
      <c r="D38" s="748" t="s">
        <v>5567</v>
      </c>
      <c r="E38" s="754" t="s">
        <v>5568</v>
      </c>
      <c r="H38" s="755" t="s">
        <v>5567</v>
      </c>
      <c r="I38" s="758" t="s">
        <v>5562</v>
      </c>
    </row>
  </sheetData>
  <mergeCells count="33">
    <mergeCell ref="D27:E27"/>
    <mergeCell ref="A27:B27"/>
    <mergeCell ref="A1:B1"/>
    <mergeCell ref="A2:B2"/>
    <mergeCell ref="A8:B8"/>
    <mergeCell ref="A18:B18"/>
    <mergeCell ref="A23:B23"/>
    <mergeCell ref="D1:E1"/>
    <mergeCell ref="D2:E2"/>
    <mergeCell ref="D8:E8"/>
    <mergeCell ref="D18:E18"/>
    <mergeCell ref="D23:E23"/>
    <mergeCell ref="H1:I1"/>
    <mergeCell ref="H2:I2"/>
    <mergeCell ref="H8:I8"/>
    <mergeCell ref="H18:I18"/>
    <mergeCell ref="H23:I23"/>
    <mergeCell ref="H32:I32"/>
    <mergeCell ref="A32:B32"/>
    <mergeCell ref="A28:B28"/>
    <mergeCell ref="A29:B29"/>
    <mergeCell ref="A30:B30"/>
    <mergeCell ref="A31:B31"/>
    <mergeCell ref="D28:E28"/>
    <mergeCell ref="D29:E29"/>
    <mergeCell ref="D30:E30"/>
    <mergeCell ref="D31:E31"/>
    <mergeCell ref="D32:E32"/>
    <mergeCell ref="H27:I27"/>
    <mergeCell ref="H28:I28"/>
    <mergeCell ref="H29:I29"/>
    <mergeCell ref="H30:I30"/>
    <mergeCell ref="H31:I3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5"/>
  <sheetViews>
    <sheetView workbookViewId="0">
      <pane ySplit="1" topLeftCell="A2" activePane="bottomLeft" state="frozen"/>
      <selection pane="bottomLeft" activeCell="A2" sqref="A2:F2"/>
    </sheetView>
  </sheetViews>
  <sheetFormatPr defaultColWidth="14.42578125" defaultRowHeight="15.75" customHeight="1"/>
  <cols>
    <col min="1" max="1" width="23.7109375" customWidth="1"/>
    <col min="2" max="3" width="17.85546875" customWidth="1"/>
    <col min="5" max="5" width="20.85546875" customWidth="1"/>
    <col min="9" max="9" width="20.140625" customWidth="1"/>
    <col min="10" max="10" width="89" customWidth="1"/>
  </cols>
  <sheetData>
    <row r="1" spans="1:11" ht="15.75" customHeight="1">
      <c r="A1" s="30" t="s">
        <v>5569</v>
      </c>
      <c r="B1" s="30" t="s">
        <v>5570</v>
      </c>
      <c r="C1" s="30" t="s">
        <v>852</v>
      </c>
      <c r="D1" s="30" t="s">
        <v>5571</v>
      </c>
      <c r="E1" s="30" t="s">
        <v>5572</v>
      </c>
      <c r="F1" s="30" t="s">
        <v>5573</v>
      </c>
      <c r="G1" s="30" t="s">
        <v>5574</v>
      </c>
      <c r="H1" s="30" t="s">
        <v>5575</v>
      </c>
      <c r="I1" s="30" t="s">
        <v>5576</v>
      </c>
      <c r="J1" s="31" t="s">
        <v>2</v>
      </c>
      <c r="K1" s="32" t="s">
        <v>5577</v>
      </c>
    </row>
    <row r="2" spans="1:11" ht="15.75" customHeight="1">
      <c r="B2" s="33"/>
    </row>
    <row r="3" spans="1:11" ht="15.75" customHeight="1">
      <c r="B3" s="33"/>
    </row>
    <row r="4" spans="1:11" ht="15.75" customHeight="1">
      <c r="B4" s="33"/>
    </row>
    <row r="5" spans="1:11" ht="15.75" customHeight="1">
      <c r="B5" s="33"/>
    </row>
  </sheetData>
  <autoFilter ref="A1:K1" xr:uid="{00000000-0001-0000-0D00-000000000000}"/>
  <dataValidations count="6">
    <dataValidation type="list" allowBlank="1" sqref="A2 A69:A138 A4:A67" xr:uid="{00000000-0002-0000-0D00-000000000000}">
      <formula1>"Reticket/Relabel,Manual Moves,Sku Change,100%,Kitting,Donation sort,AZ3P transfer,Other,Vendor error checks"</formula1>
    </dataValidation>
    <dataValidation type="list" allowBlank="1" sqref="A3" xr:uid="{00000000-0002-0000-0D00-000005000000}">
      <formula1>"Reticket/Relabel,Manual Moves,Sku Change,100%,Kitting,Donation sort,AZ3P transfer,Other"</formula1>
    </dataValidation>
    <dataValidation type="list" allowBlank="1" sqref="E51:E80 E38:E48 E2:E33" xr:uid="{00000000-0002-0000-0D00-000008000000}">
      <formula1>"Units,Cartons,Locations,N/A"</formula1>
    </dataValidation>
    <dataValidation type="list" allowBlank="1" sqref="A68" xr:uid="{00000000-0002-0000-0D00-000009000000}">
      <formula1>"Reticket/Relabel,Manual Moves,Sku Change,100%,Kitting,Donation sort,AZ3P transfer,Other,Vendor error checks,Auditing"</formula1>
    </dataValidation>
    <dataValidation type="list" allowBlank="1" sqref="I2:I103" xr:uid="{00000000-0002-0000-0D00-000001000000}">
      <formula1>"Yes,No"</formula1>
    </dataValidation>
    <dataValidation type="list" allowBlank="1" sqref="C2:C81" xr:uid="{00000000-0002-0000-0D00-000004000000}">
      <formula1>"1st,2nd,WE"</formula1>
    </dataValidation>
  </dataValidations>
  <pageMargins left="0" right="0" top="0" bottom="0" header="0" footer="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A989-504C-4D57-B3E2-31E530ADC736}">
  <dimension ref="A1:P372"/>
  <sheetViews>
    <sheetView workbookViewId="0">
      <selection activeCell="C128" sqref="C128"/>
    </sheetView>
  </sheetViews>
  <sheetFormatPr defaultRowHeight="12.75"/>
  <cols>
    <col min="1" max="1" width="12.140625" bestFit="1" customWidth="1"/>
    <col min="2" max="2" width="18.5703125" bestFit="1" customWidth="1"/>
    <col min="3" max="3" width="16.7109375" bestFit="1" customWidth="1"/>
    <col min="4" max="4" width="19" bestFit="1" customWidth="1"/>
    <col min="5" max="5" width="18.28515625" bestFit="1" customWidth="1"/>
    <col min="6" max="6" width="16.5703125" bestFit="1" customWidth="1"/>
    <col min="7" max="7" width="16.28515625" bestFit="1" customWidth="1"/>
    <col min="8" max="8" width="19.42578125" bestFit="1" customWidth="1"/>
    <col min="9" max="9" width="18.7109375" bestFit="1" customWidth="1"/>
    <col min="10" max="10" width="17.7109375" bestFit="1" customWidth="1"/>
    <col min="11" max="11" width="20.28515625" bestFit="1" customWidth="1"/>
    <col min="12" max="12" width="19.5703125" bestFit="1" customWidth="1"/>
    <col min="13" max="13" width="14.85546875" bestFit="1" customWidth="1"/>
    <col min="14" max="14" width="9.85546875" bestFit="1" customWidth="1"/>
    <col min="15" max="15" width="18" bestFit="1" customWidth="1"/>
    <col min="16" max="16" width="17.28515625" bestFit="1" customWidth="1"/>
  </cols>
  <sheetData>
    <row r="1" spans="1:16">
      <c r="A1" t="s">
        <v>5578</v>
      </c>
      <c r="B1" t="s">
        <v>5579</v>
      </c>
      <c r="C1" t="s">
        <v>5580</v>
      </c>
      <c r="D1" t="s">
        <v>5581</v>
      </c>
      <c r="E1" t="s">
        <v>5582</v>
      </c>
      <c r="F1" t="s">
        <v>5583</v>
      </c>
      <c r="G1" t="s">
        <v>5584</v>
      </c>
      <c r="H1" t="s">
        <v>5585</v>
      </c>
      <c r="I1" t="s">
        <v>5586</v>
      </c>
      <c r="J1" t="s">
        <v>5587</v>
      </c>
      <c r="K1" t="s">
        <v>5588</v>
      </c>
      <c r="L1" t="s">
        <v>5589</v>
      </c>
      <c r="M1" t="s">
        <v>5590</v>
      </c>
      <c r="N1" t="s">
        <v>5591</v>
      </c>
      <c r="O1" t="s">
        <v>5592</v>
      </c>
      <c r="P1" t="s">
        <v>5593</v>
      </c>
    </row>
    <row r="2" spans="1:16">
      <c r="A2" s="33">
        <v>46054</v>
      </c>
      <c r="B2" t="s">
        <v>220</v>
      </c>
      <c r="C2">
        <v>1</v>
      </c>
      <c r="D2" s="34">
        <v>40209</v>
      </c>
      <c r="E2" s="34">
        <v>40216</v>
      </c>
      <c r="F2">
        <v>1</v>
      </c>
      <c r="G2" t="s">
        <v>5594</v>
      </c>
      <c r="H2" s="34">
        <v>40209</v>
      </c>
      <c r="I2" s="34">
        <v>40244</v>
      </c>
      <c r="J2">
        <v>1</v>
      </c>
      <c r="K2" s="34">
        <v>40209</v>
      </c>
      <c r="L2" s="34">
        <v>40300</v>
      </c>
      <c r="M2" t="s">
        <v>5595</v>
      </c>
      <c r="N2">
        <v>2026</v>
      </c>
      <c r="O2" s="34">
        <v>40209</v>
      </c>
      <c r="P2" s="34">
        <v>40573</v>
      </c>
    </row>
    <row r="3" spans="1:16">
      <c r="A3" s="33">
        <v>46055</v>
      </c>
      <c r="B3" t="s">
        <v>221</v>
      </c>
      <c r="C3">
        <v>1</v>
      </c>
      <c r="D3" s="34">
        <v>40209</v>
      </c>
      <c r="E3" s="34">
        <v>40216</v>
      </c>
      <c r="F3">
        <v>1</v>
      </c>
      <c r="G3" t="s">
        <v>5594</v>
      </c>
      <c r="H3" s="34">
        <v>40209</v>
      </c>
      <c r="I3" s="34">
        <v>40244</v>
      </c>
      <c r="J3">
        <v>1</v>
      </c>
      <c r="K3" s="34">
        <v>40209</v>
      </c>
      <c r="L3" s="34">
        <v>40300</v>
      </c>
      <c r="M3" t="s">
        <v>5595</v>
      </c>
      <c r="N3">
        <v>2026</v>
      </c>
      <c r="O3" s="34">
        <v>40209</v>
      </c>
      <c r="P3" s="34">
        <v>40573</v>
      </c>
    </row>
    <row r="4" spans="1:16">
      <c r="A4" s="33">
        <v>46056</v>
      </c>
      <c r="B4" t="s">
        <v>222</v>
      </c>
      <c r="C4">
        <v>1</v>
      </c>
      <c r="D4" s="34">
        <v>40209</v>
      </c>
      <c r="E4" s="34">
        <v>40216</v>
      </c>
      <c r="F4">
        <v>1</v>
      </c>
      <c r="G4" t="s">
        <v>5594</v>
      </c>
      <c r="H4" s="34">
        <v>40209</v>
      </c>
      <c r="I4" s="34">
        <v>40244</v>
      </c>
      <c r="J4">
        <v>1</v>
      </c>
      <c r="K4" s="34">
        <v>40209</v>
      </c>
      <c r="L4" s="34">
        <v>40300</v>
      </c>
      <c r="M4" t="s">
        <v>5595</v>
      </c>
      <c r="N4">
        <v>2026</v>
      </c>
      <c r="O4" s="34">
        <v>40209</v>
      </c>
      <c r="P4" s="34">
        <v>40573</v>
      </c>
    </row>
    <row r="5" spans="1:16">
      <c r="A5" s="33">
        <v>46057</v>
      </c>
      <c r="B5" t="s">
        <v>223</v>
      </c>
      <c r="C5">
        <v>1</v>
      </c>
      <c r="D5" s="34">
        <v>40209</v>
      </c>
      <c r="E5" s="34">
        <v>40216</v>
      </c>
      <c r="F5">
        <v>1</v>
      </c>
      <c r="G5" t="s">
        <v>5594</v>
      </c>
      <c r="H5" s="34">
        <v>40209</v>
      </c>
      <c r="I5" s="34">
        <v>40244</v>
      </c>
      <c r="J5">
        <v>1</v>
      </c>
      <c r="K5" s="34">
        <v>40209</v>
      </c>
      <c r="L5" s="34">
        <v>40300</v>
      </c>
      <c r="M5" t="s">
        <v>5595</v>
      </c>
      <c r="N5">
        <v>2026</v>
      </c>
      <c r="O5" s="34">
        <v>40209</v>
      </c>
      <c r="P5" s="34">
        <v>40573</v>
      </c>
    </row>
    <row r="6" spans="1:16">
      <c r="A6" s="33">
        <v>46058</v>
      </c>
      <c r="B6" t="s">
        <v>224</v>
      </c>
      <c r="C6">
        <v>1</v>
      </c>
      <c r="D6" s="34">
        <v>40209</v>
      </c>
      <c r="E6" s="34">
        <v>40216</v>
      </c>
      <c r="F6">
        <v>1</v>
      </c>
      <c r="G6" t="s">
        <v>5594</v>
      </c>
      <c r="H6" s="34">
        <v>40209</v>
      </c>
      <c r="I6" s="34">
        <v>40244</v>
      </c>
      <c r="J6">
        <v>1</v>
      </c>
      <c r="K6" s="34">
        <v>40209</v>
      </c>
      <c r="L6" s="34">
        <v>40300</v>
      </c>
      <c r="M6" t="s">
        <v>5595</v>
      </c>
      <c r="N6">
        <v>2026</v>
      </c>
      <c r="O6" s="34">
        <v>40209</v>
      </c>
      <c r="P6" s="34">
        <v>40573</v>
      </c>
    </row>
    <row r="7" spans="1:16">
      <c r="A7" s="33">
        <v>46059</v>
      </c>
      <c r="B7" t="s">
        <v>225</v>
      </c>
      <c r="C7">
        <v>1</v>
      </c>
      <c r="D7" s="34">
        <v>40209</v>
      </c>
      <c r="E7" s="34">
        <v>40216</v>
      </c>
      <c r="F7">
        <v>1</v>
      </c>
      <c r="G7" t="s">
        <v>5594</v>
      </c>
      <c r="H7" s="34">
        <v>40209</v>
      </c>
      <c r="I7" s="34">
        <v>40244</v>
      </c>
      <c r="J7">
        <v>1</v>
      </c>
      <c r="K7" s="34">
        <v>40209</v>
      </c>
      <c r="L7" s="34">
        <v>40300</v>
      </c>
      <c r="M7" t="s">
        <v>5595</v>
      </c>
      <c r="N7">
        <v>2026</v>
      </c>
      <c r="O7" s="34">
        <v>40209</v>
      </c>
      <c r="P7" s="34">
        <v>40573</v>
      </c>
    </row>
    <row r="8" spans="1:16">
      <c r="A8" s="33">
        <v>46060</v>
      </c>
      <c r="B8" t="s">
        <v>226</v>
      </c>
      <c r="C8">
        <v>1</v>
      </c>
      <c r="D8" s="34">
        <v>40209</v>
      </c>
      <c r="E8" s="34">
        <v>40216</v>
      </c>
      <c r="F8">
        <v>1</v>
      </c>
      <c r="G8" t="s">
        <v>5594</v>
      </c>
      <c r="H8" s="34">
        <v>40209</v>
      </c>
      <c r="I8" s="34">
        <v>40244</v>
      </c>
      <c r="J8">
        <v>1</v>
      </c>
      <c r="K8" s="34">
        <v>40209</v>
      </c>
      <c r="L8" s="34">
        <v>40300</v>
      </c>
      <c r="M8" t="s">
        <v>5595</v>
      </c>
      <c r="N8">
        <v>2026</v>
      </c>
      <c r="O8" s="34">
        <v>40209</v>
      </c>
      <c r="P8" s="34">
        <v>40573</v>
      </c>
    </row>
    <row r="9" spans="1:16">
      <c r="A9" s="33">
        <v>46061</v>
      </c>
      <c r="B9" t="s">
        <v>220</v>
      </c>
      <c r="C9">
        <v>2</v>
      </c>
      <c r="D9" s="34">
        <v>40216</v>
      </c>
      <c r="E9" s="34">
        <v>40223</v>
      </c>
      <c r="F9">
        <v>1</v>
      </c>
      <c r="G9" t="s">
        <v>5594</v>
      </c>
      <c r="H9" s="34">
        <v>40209</v>
      </c>
      <c r="I9" s="34">
        <v>40244</v>
      </c>
      <c r="J9">
        <v>1</v>
      </c>
      <c r="K9" s="34">
        <v>40209</v>
      </c>
      <c r="L9" s="34">
        <v>40300</v>
      </c>
      <c r="M9" t="s">
        <v>5595</v>
      </c>
      <c r="N9">
        <v>2026</v>
      </c>
      <c r="O9" s="34">
        <v>40209</v>
      </c>
      <c r="P9" s="34">
        <v>40573</v>
      </c>
    </row>
    <row r="10" spans="1:16">
      <c r="A10" s="33">
        <v>46062</v>
      </c>
      <c r="B10" t="s">
        <v>221</v>
      </c>
      <c r="C10">
        <v>2</v>
      </c>
      <c r="D10" s="34">
        <v>40216</v>
      </c>
      <c r="E10" s="34">
        <v>40223</v>
      </c>
      <c r="F10">
        <v>1</v>
      </c>
      <c r="G10" t="s">
        <v>5594</v>
      </c>
      <c r="H10" s="34">
        <v>40209</v>
      </c>
      <c r="I10" s="34">
        <v>40244</v>
      </c>
      <c r="J10">
        <v>1</v>
      </c>
      <c r="K10" s="34">
        <v>40209</v>
      </c>
      <c r="L10" s="34">
        <v>40300</v>
      </c>
      <c r="M10" t="s">
        <v>5595</v>
      </c>
      <c r="N10">
        <v>2026</v>
      </c>
      <c r="O10" s="34">
        <v>40209</v>
      </c>
      <c r="P10" s="34">
        <v>40573</v>
      </c>
    </row>
    <row r="11" spans="1:16">
      <c r="A11" s="33">
        <v>46063</v>
      </c>
      <c r="B11" t="s">
        <v>222</v>
      </c>
      <c r="C11">
        <v>2</v>
      </c>
      <c r="D11" s="34">
        <v>40216</v>
      </c>
      <c r="E11" s="34">
        <v>40223</v>
      </c>
      <c r="F11">
        <v>1</v>
      </c>
      <c r="G11" t="s">
        <v>5594</v>
      </c>
      <c r="H11" s="34">
        <v>40209</v>
      </c>
      <c r="I11" s="34">
        <v>40244</v>
      </c>
      <c r="J11">
        <v>1</v>
      </c>
      <c r="K11" s="34">
        <v>40209</v>
      </c>
      <c r="L11" s="34">
        <v>40300</v>
      </c>
      <c r="M11" t="s">
        <v>5595</v>
      </c>
      <c r="N11">
        <v>2026</v>
      </c>
      <c r="O11" s="34">
        <v>40209</v>
      </c>
      <c r="P11" s="34">
        <v>40573</v>
      </c>
    </row>
    <row r="12" spans="1:16">
      <c r="A12" s="33">
        <v>46064</v>
      </c>
      <c r="B12" t="s">
        <v>223</v>
      </c>
      <c r="C12">
        <v>2</v>
      </c>
      <c r="D12" s="34">
        <v>40216</v>
      </c>
      <c r="E12" s="34">
        <v>40223</v>
      </c>
      <c r="F12">
        <v>1</v>
      </c>
      <c r="G12" t="s">
        <v>5594</v>
      </c>
      <c r="H12" s="34">
        <v>40209</v>
      </c>
      <c r="I12" s="34">
        <v>40244</v>
      </c>
      <c r="J12">
        <v>1</v>
      </c>
      <c r="K12" s="34">
        <v>40209</v>
      </c>
      <c r="L12" s="34">
        <v>40300</v>
      </c>
      <c r="M12" t="s">
        <v>5595</v>
      </c>
      <c r="N12">
        <v>2026</v>
      </c>
      <c r="O12" s="34">
        <v>40209</v>
      </c>
      <c r="P12" s="34">
        <v>40573</v>
      </c>
    </row>
    <row r="13" spans="1:16">
      <c r="A13" s="33">
        <v>46065</v>
      </c>
      <c r="B13" t="s">
        <v>224</v>
      </c>
      <c r="C13">
        <v>2</v>
      </c>
      <c r="D13" s="34">
        <v>40216</v>
      </c>
      <c r="E13" s="34">
        <v>40223</v>
      </c>
      <c r="F13">
        <v>1</v>
      </c>
      <c r="G13" t="s">
        <v>5594</v>
      </c>
      <c r="H13" s="34">
        <v>40209</v>
      </c>
      <c r="I13" s="34">
        <v>40244</v>
      </c>
      <c r="J13">
        <v>1</v>
      </c>
      <c r="K13" s="34">
        <v>40209</v>
      </c>
      <c r="L13" s="34">
        <v>40300</v>
      </c>
      <c r="M13" t="s">
        <v>5595</v>
      </c>
      <c r="N13">
        <v>2026</v>
      </c>
      <c r="O13" s="34">
        <v>40209</v>
      </c>
      <c r="P13" s="34">
        <v>40573</v>
      </c>
    </row>
    <row r="14" spans="1:16">
      <c r="A14" s="33">
        <v>46066</v>
      </c>
      <c r="B14" t="s">
        <v>225</v>
      </c>
      <c r="C14">
        <v>2</v>
      </c>
      <c r="D14" s="34">
        <v>40216</v>
      </c>
      <c r="E14" s="34">
        <v>40223</v>
      </c>
      <c r="F14">
        <v>1</v>
      </c>
      <c r="G14" t="s">
        <v>5594</v>
      </c>
      <c r="H14" s="34">
        <v>40209</v>
      </c>
      <c r="I14" s="34">
        <v>40244</v>
      </c>
      <c r="J14">
        <v>1</v>
      </c>
      <c r="K14" s="34">
        <v>40209</v>
      </c>
      <c r="L14" s="34">
        <v>40300</v>
      </c>
      <c r="M14" t="s">
        <v>5595</v>
      </c>
      <c r="N14">
        <v>2026</v>
      </c>
      <c r="O14" s="34">
        <v>40209</v>
      </c>
      <c r="P14" s="34">
        <v>40573</v>
      </c>
    </row>
    <row r="15" spans="1:16">
      <c r="A15" s="33">
        <v>46067</v>
      </c>
      <c r="B15" t="s">
        <v>226</v>
      </c>
      <c r="C15">
        <v>2</v>
      </c>
      <c r="D15" s="34">
        <v>40216</v>
      </c>
      <c r="E15" s="34">
        <v>40223</v>
      </c>
      <c r="F15">
        <v>1</v>
      </c>
      <c r="G15" t="s">
        <v>5594</v>
      </c>
      <c r="H15" s="34">
        <v>40209</v>
      </c>
      <c r="I15" s="34">
        <v>40244</v>
      </c>
      <c r="J15">
        <v>1</v>
      </c>
      <c r="K15" s="34">
        <v>40209</v>
      </c>
      <c r="L15" s="34">
        <v>40300</v>
      </c>
      <c r="M15" t="s">
        <v>5595</v>
      </c>
      <c r="N15">
        <v>2026</v>
      </c>
      <c r="O15" s="34">
        <v>40209</v>
      </c>
      <c r="P15" s="34">
        <v>40573</v>
      </c>
    </row>
    <row r="16" spans="1:16">
      <c r="A16" s="33">
        <v>46068</v>
      </c>
      <c r="B16" t="s">
        <v>220</v>
      </c>
      <c r="C16">
        <v>3</v>
      </c>
      <c r="D16" s="34">
        <v>40223</v>
      </c>
      <c r="E16" s="34">
        <v>40230</v>
      </c>
      <c r="F16">
        <v>1</v>
      </c>
      <c r="G16" t="s">
        <v>5594</v>
      </c>
      <c r="H16" s="34">
        <v>40209</v>
      </c>
      <c r="I16" s="34">
        <v>40244</v>
      </c>
      <c r="J16">
        <v>1</v>
      </c>
      <c r="K16" s="34">
        <v>40209</v>
      </c>
      <c r="L16" s="34">
        <v>40300</v>
      </c>
      <c r="M16" t="s">
        <v>5595</v>
      </c>
      <c r="N16">
        <v>2026</v>
      </c>
      <c r="O16" s="34">
        <v>40209</v>
      </c>
      <c r="P16" s="34">
        <v>40573</v>
      </c>
    </row>
    <row r="17" spans="1:16">
      <c r="A17" s="33">
        <v>46069</v>
      </c>
      <c r="B17" t="s">
        <v>221</v>
      </c>
      <c r="C17">
        <v>3</v>
      </c>
      <c r="D17" s="34">
        <v>40223</v>
      </c>
      <c r="E17" s="34">
        <v>40230</v>
      </c>
      <c r="F17">
        <v>1</v>
      </c>
      <c r="G17" t="s">
        <v>5594</v>
      </c>
      <c r="H17" s="34">
        <v>40209</v>
      </c>
      <c r="I17" s="34">
        <v>40244</v>
      </c>
      <c r="J17">
        <v>1</v>
      </c>
      <c r="K17" s="34">
        <v>40209</v>
      </c>
      <c r="L17" s="34">
        <v>40300</v>
      </c>
      <c r="M17" t="s">
        <v>5595</v>
      </c>
      <c r="N17">
        <v>2026</v>
      </c>
      <c r="O17" s="34">
        <v>40209</v>
      </c>
      <c r="P17" s="34">
        <v>40573</v>
      </c>
    </row>
    <row r="18" spans="1:16">
      <c r="A18" s="33">
        <v>46070</v>
      </c>
      <c r="B18" t="s">
        <v>222</v>
      </c>
      <c r="C18">
        <v>3</v>
      </c>
      <c r="D18" s="34">
        <v>40223</v>
      </c>
      <c r="E18" s="34">
        <v>40230</v>
      </c>
      <c r="F18">
        <v>1</v>
      </c>
      <c r="G18" t="s">
        <v>5594</v>
      </c>
      <c r="H18" s="34">
        <v>40209</v>
      </c>
      <c r="I18" s="34">
        <v>40244</v>
      </c>
      <c r="J18">
        <v>1</v>
      </c>
      <c r="K18" s="34">
        <v>40209</v>
      </c>
      <c r="L18" s="34">
        <v>40300</v>
      </c>
      <c r="M18" t="s">
        <v>5595</v>
      </c>
      <c r="N18">
        <v>2026</v>
      </c>
      <c r="O18" s="34">
        <v>40209</v>
      </c>
      <c r="P18" s="34">
        <v>40573</v>
      </c>
    </row>
    <row r="19" spans="1:16">
      <c r="A19" s="33">
        <v>46071</v>
      </c>
      <c r="B19" t="s">
        <v>223</v>
      </c>
      <c r="C19">
        <v>3</v>
      </c>
      <c r="D19" s="34">
        <v>40223</v>
      </c>
      <c r="E19" s="34">
        <v>40230</v>
      </c>
      <c r="F19">
        <v>1</v>
      </c>
      <c r="G19" t="s">
        <v>5594</v>
      </c>
      <c r="H19" s="34">
        <v>40209</v>
      </c>
      <c r="I19" s="34">
        <v>40244</v>
      </c>
      <c r="J19">
        <v>1</v>
      </c>
      <c r="K19" s="34">
        <v>40209</v>
      </c>
      <c r="L19" s="34">
        <v>40300</v>
      </c>
      <c r="M19" t="s">
        <v>5595</v>
      </c>
      <c r="N19">
        <v>2026</v>
      </c>
      <c r="O19" s="34">
        <v>40209</v>
      </c>
      <c r="P19" s="34">
        <v>40573</v>
      </c>
    </row>
    <row r="20" spans="1:16">
      <c r="A20" s="33">
        <v>46072</v>
      </c>
      <c r="B20" t="s">
        <v>224</v>
      </c>
      <c r="C20">
        <v>3</v>
      </c>
      <c r="D20" s="34">
        <v>40223</v>
      </c>
      <c r="E20" s="34">
        <v>40230</v>
      </c>
      <c r="F20">
        <v>1</v>
      </c>
      <c r="G20" t="s">
        <v>5594</v>
      </c>
      <c r="H20" s="34">
        <v>40209</v>
      </c>
      <c r="I20" s="34">
        <v>40244</v>
      </c>
      <c r="J20">
        <v>1</v>
      </c>
      <c r="K20" s="34">
        <v>40209</v>
      </c>
      <c r="L20" s="34">
        <v>40300</v>
      </c>
      <c r="M20" t="s">
        <v>5595</v>
      </c>
      <c r="N20">
        <v>2026</v>
      </c>
      <c r="O20" s="34">
        <v>40209</v>
      </c>
      <c r="P20" s="34">
        <v>40573</v>
      </c>
    </row>
    <row r="21" spans="1:16">
      <c r="A21" s="33">
        <v>46073</v>
      </c>
      <c r="B21" t="s">
        <v>225</v>
      </c>
      <c r="C21">
        <v>3</v>
      </c>
      <c r="D21" s="34">
        <v>40223</v>
      </c>
      <c r="E21" s="34">
        <v>40230</v>
      </c>
      <c r="F21">
        <v>1</v>
      </c>
      <c r="G21" t="s">
        <v>5594</v>
      </c>
      <c r="H21" s="34">
        <v>40209</v>
      </c>
      <c r="I21" s="34">
        <v>40244</v>
      </c>
      <c r="J21">
        <v>1</v>
      </c>
      <c r="K21" s="34">
        <v>40209</v>
      </c>
      <c r="L21" s="34">
        <v>40300</v>
      </c>
      <c r="M21" t="s">
        <v>5595</v>
      </c>
      <c r="N21">
        <v>2026</v>
      </c>
      <c r="O21" s="34">
        <v>40209</v>
      </c>
      <c r="P21" s="34">
        <v>40573</v>
      </c>
    </row>
    <row r="22" spans="1:16">
      <c r="A22" s="33">
        <v>46074</v>
      </c>
      <c r="B22" t="s">
        <v>226</v>
      </c>
      <c r="C22">
        <v>3</v>
      </c>
      <c r="D22" s="34">
        <v>40223</v>
      </c>
      <c r="E22" s="34">
        <v>40230</v>
      </c>
      <c r="F22">
        <v>1</v>
      </c>
      <c r="G22" t="s">
        <v>5594</v>
      </c>
      <c r="H22" s="34">
        <v>40209</v>
      </c>
      <c r="I22" s="34">
        <v>40244</v>
      </c>
      <c r="J22">
        <v>1</v>
      </c>
      <c r="K22" s="34">
        <v>40209</v>
      </c>
      <c r="L22" s="34">
        <v>40300</v>
      </c>
      <c r="M22" t="s">
        <v>5595</v>
      </c>
      <c r="N22">
        <v>2026</v>
      </c>
      <c r="O22" s="34">
        <v>40209</v>
      </c>
      <c r="P22" s="34">
        <v>40573</v>
      </c>
    </row>
    <row r="23" spans="1:16">
      <c r="A23" s="33">
        <v>46075</v>
      </c>
      <c r="B23" t="s">
        <v>220</v>
      </c>
      <c r="C23">
        <v>4</v>
      </c>
      <c r="D23" s="34">
        <v>40230</v>
      </c>
      <c r="E23" s="34">
        <v>40237</v>
      </c>
      <c r="F23">
        <v>1</v>
      </c>
      <c r="G23" t="s">
        <v>5594</v>
      </c>
      <c r="H23" s="34">
        <v>40209</v>
      </c>
      <c r="I23" s="34">
        <v>40244</v>
      </c>
      <c r="J23">
        <v>1</v>
      </c>
      <c r="K23" s="34">
        <v>40209</v>
      </c>
      <c r="L23" s="34">
        <v>40300</v>
      </c>
      <c r="M23" t="s">
        <v>5595</v>
      </c>
      <c r="N23">
        <v>2026</v>
      </c>
      <c r="O23" s="34">
        <v>40209</v>
      </c>
      <c r="P23" s="34">
        <v>40573</v>
      </c>
    </row>
    <row r="24" spans="1:16">
      <c r="A24" s="33">
        <v>46076</v>
      </c>
      <c r="B24" t="s">
        <v>221</v>
      </c>
      <c r="C24">
        <v>4</v>
      </c>
      <c r="D24" s="34">
        <v>40230</v>
      </c>
      <c r="E24" s="34">
        <v>40237</v>
      </c>
      <c r="F24">
        <v>1</v>
      </c>
      <c r="G24" t="s">
        <v>5594</v>
      </c>
      <c r="H24" s="34">
        <v>40209</v>
      </c>
      <c r="I24" s="34">
        <v>40244</v>
      </c>
      <c r="J24">
        <v>1</v>
      </c>
      <c r="K24" s="34">
        <v>40209</v>
      </c>
      <c r="L24" s="34">
        <v>40300</v>
      </c>
      <c r="M24" t="s">
        <v>5595</v>
      </c>
      <c r="N24">
        <v>2026</v>
      </c>
      <c r="O24" s="34">
        <v>40209</v>
      </c>
      <c r="P24" s="34">
        <v>40573</v>
      </c>
    </row>
    <row r="25" spans="1:16">
      <c r="A25" s="33">
        <v>46077</v>
      </c>
      <c r="B25" t="s">
        <v>222</v>
      </c>
      <c r="C25">
        <v>4</v>
      </c>
      <c r="D25" s="34">
        <v>40230</v>
      </c>
      <c r="E25" s="34">
        <v>40237</v>
      </c>
      <c r="F25">
        <v>1</v>
      </c>
      <c r="G25" t="s">
        <v>5594</v>
      </c>
      <c r="H25" s="34">
        <v>40209</v>
      </c>
      <c r="I25" s="34">
        <v>40244</v>
      </c>
      <c r="J25">
        <v>1</v>
      </c>
      <c r="K25" s="34">
        <v>40209</v>
      </c>
      <c r="L25" s="34">
        <v>40300</v>
      </c>
      <c r="M25" t="s">
        <v>5595</v>
      </c>
      <c r="N25">
        <v>2026</v>
      </c>
      <c r="O25" s="34">
        <v>40209</v>
      </c>
      <c r="P25" s="34">
        <v>40573</v>
      </c>
    </row>
    <row r="26" spans="1:16">
      <c r="A26" s="33">
        <v>46078</v>
      </c>
      <c r="B26" t="s">
        <v>223</v>
      </c>
      <c r="C26">
        <v>4</v>
      </c>
      <c r="D26" s="34">
        <v>40230</v>
      </c>
      <c r="E26" s="34">
        <v>40237</v>
      </c>
      <c r="F26">
        <v>1</v>
      </c>
      <c r="G26" t="s">
        <v>5594</v>
      </c>
      <c r="H26" s="34">
        <v>40209</v>
      </c>
      <c r="I26" s="34">
        <v>40244</v>
      </c>
      <c r="J26">
        <v>1</v>
      </c>
      <c r="K26" s="34">
        <v>40209</v>
      </c>
      <c r="L26" s="34">
        <v>40300</v>
      </c>
      <c r="M26" t="s">
        <v>5595</v>
      </c>
      <c r="N26">
        <v>2026</v>
      </c>
      <c r="O26" s="34">
        <v>40209</v>
      </c>
      <c r="P26" s="34">
        <v>40573</v>
      </c>
    </row>
    <row r="27" spans="1:16">
      <c r="A27" s="33">
        <v>46079</v>
      </c>
      <c r="B27" t="s">
        <v>224</v>
      </c>
      <c r="C27">
        <v>4</v>
      </c>
      <c r="D27" s="34">
        <v>40230</v>
      </c>
      <c r="E27" s="34">
        <v>40237</v>
      </c>
      <c r="F27">
        <v>1</v>
      </c>
      <c r="G27" t="s">
        <v>5594</v>
      </c>
      <c r="H27" s="34">
        <v>40209</v>
      </c>
      <c r="I27" s="34">
        <v>40244</v>
      </c>
      <c r="J27">
        <v>1</v>
      </c>
      <c r="K27" s="34">
        <v>40209</v>
      </c>
      <c r="L27" s="34">
        <v>40300</v>
      </c>
      <c r="M27" t="s">
        <v>5595</v>
      </c>
      <c r="N27">
        <v>2026</v>
      </c>
      <c r="O27" s="34">
        <v>40209</v>
      </c>
      <c r="P27" s="34">
        <v>40573</v>
      </c>
    </row>
    <row r="28" spans="1:16">
      <c r="A28" s="33">
        <v>46080</v>
      </c>
      <c r="B28" t="s">
        <v>225</v>
      </c>
      <c r="C28">
        <v>4</v>
      </c>
      <c r="D28" s="34">
        <v>40230</v>
      </c>
      <c r="E28" s="34">
        <v>40237</v>
      </c>
      <c r="F28">
        <v>1</v>
      </c>
      <c r="G28" t="s">
        <v>5594</v>
      </c>
      <c r="H28" s="34">
        <v>40209</v>
      </c>
      <c r="I28" s="34">
        <v>40244</v>
      </c>
      <c r="J28">
        <v>1</v>
      </c>
      <c r="K28" s="34">
        <v>40209</v>
      </c>
      <c r="L28" s="34">
        <v>40300</v>
      </c>
      <c r="M28" t="s">
        <v>5595</v>
      </c>
      <c r="N28">
        <v>2026</v>
      </c>
      <c r="O28" s="34">
        <v>40209</v>
      </c>
      <c r="P28" s="34">
        <v>40573</v>
      </c>
    </row>
    <row r="29" spans="1:16">
      <c r="A29" s="33">
        <v>46081</v>
      </c>
      <c r="B29" t="s">
        <v>226</v>
      </c>
      <c r="C29">
        <v>4</v>
      </c>
      <c r="D29" s="34">
        <v>40230</v>
      </c>
      <c r="E29" s="34">
        <v>40237</v>
      </c>
      <c r="F29">
        <v>1</v>
      </c>
      <c r="G29" t="s">
        <v>5594</v>
      </c>
      <c r="H29" s="34">
        <v>40209</v>
      </c>
      <c r="I29" s="34">
        <v>40244</v>
      </c>
      <c r="J29">
        <v>1</v>
      </c>
      <c r="K29" s="34">
        <v>40209</v>
      </c>
      <c r="L29" s="34">
        <v>40300</v>
      </c>
      <c r="M29" t="s">
        <v>5595</v>
      </c>
      <c r="N29">
        <v>2026</v>
      </c>
      <c r="O29" s="34">
        <v>40209</v>
      </c>
      <c r="P29" s="34">
        <v>40573</v>
      </c>
    </row>
    <row r="30" spans="1:16">
      <c r="A30" s="33">
        <v>46082</v>
      </c>
      <c r="B30" t="s">
        <v>220</v>
      </c>
      <c r="C30">
        <v>5</v>
      </c>
      <c r="D30" s="34">
        <v>40237</v>
      </c>
      <c r="E30" s="34">
        <v>40244</v>
      </c>
      <c r="F30">
        <v>1</v>
      </c>
      <c r="G30" t="s">
        <v>5594</v>
      </c>
      <c r="H30" s="34">
        <v>40209</v>
      </c>
      <c r="I30" s="34">
        <v>40244</v>
      </c>
      <c r="J30">
        <v>1</v>
      </c>
      <c r="K30" s="34">
        <v>40209</v>
      </c>
      <c r="L30" s="34">
        <v>40300</v>
      </c>
      <c r="M30" t="s">
        <v>5595</v>
      </c>
      <c r="N30">
        <v>2026</v>
      </c>
      <c r="O30" s="34">
        <v>40209</v>
      </c>
      <c r="P30" s="34">
        <v>40573</v>
      </c>
    </row>
    <row r="31" spans="1:16">
      <c r="A31" s="33">
        <v>46083</v>
      </c>
      <c r="B31" t="s">
        <v>221</v>
      </c>
      <c r="C31">
        <v>5</v>
      </c>
      <c r="D31" s="34">
        <v>40237</v>
      </c>
      <c r="E31" s="34">
        <v>40244</v>
      </c>
      <c r="F31">
        <v>1</v>
      </c>
      <c r="G31" t="s">
        <v>5594</v>
      </c>
      <c r="H31" s="34">
        <v>40209</v>
      </c>
      <c r="I31" s="34">
        <v>40244</v>
      </c>
      <c r="J31">
        <v>1</v>
      </c>
      <c r="K31" s="34">
        <v>40209</v>
      </c>
      <c r="L31" s="34">
        <v>40300</v>
      </c>
      <c r="M31" t="s">
        <v>5595</v>
      </c>
      <c r="N31">
        <v>2026</v>
      </c>
      <c r="O31" s="34">
        <v>40209</v>
      </c>
      <c r="P31" s="34">
        <v>40573</v>
      </c>
    </row>
    <row r="32" spans="1:16">
      <c r="A32" s="33">
        <v>46084</v>
      </c>
      <c r="B32" t="s">
        <v>222</v>
      </c>
      <c r="C32">
        <v>5</v>
      </c>
      <c r="D32" s="34">
        <v>40237</v>
      </c>
      <c r="E32" s="34">
        <v>40244</v>
      </c>
      <c r="F32">
        <v>1</v>
      </c>
      <c r="G32" t="s">
        <v>5594</v>
      </c>
      <c r="H32" s="34">
        <v>40209</v>
      </c>
      <c r="I32" s="34">
        <v>40244</v>
      </c>
      <c r="J32">
        <v>1</v>
      </c>
      <c r="K32" s="34">
        <v>40209</v>
      </c>
      <c r="L32" s="34">
        <v>40300</v>
      </c>
      <c r="M32" t="s">
        <v>5595</v>
      </c>
      <c r="N32">
        <v>2026</v>
      </c>
      <c r="O32" s="34">
        <v>40209</v>
      </c>
      <c r="P32" s="34">
        <v>40573</v>
      </c>
    </row>
    <row r="33" spans="1:16">
      <c r="A33" s="33">
        <v>46085</v>
      </c>
      <c r="B33" t="s">
        <v>223</v>
      </c>
      <c r="C33">
        <v>5</v>
      </c>
      <c r="D33" s="34">
        <v>40237</v>
      </c>
      <c r="E33" s="34">
        <v>40244</v>
      </c>
      <c r="F33">
        <v>1</v>
      </c>
      <c r="G33" t="s">
        <v>5594</v>
      </c>
      <c r="H33" s="34">
        <v>40209</v>
      </c>
      <c r="I33" s="34">
        <v>40244</v>
      </c>
      <c r="J33">
        <v>1</v>
      </c>
      <c r="K33" s="34">
        <v>40209</v>
      </c>
      <c r="L33" s="34">
        <v>40300</v>
      </c>
      <c r="M33" t="s">
        <v>5595</v>
      </c>
      <c r="N33">
        <v>2026</v>
      </c>
      <c r="O33" s="34">
        <v>40209</v>
      </c>
      <c r="P33" s="34">
        <v>40573</v>
      </c>
    </row>
    <row r="34" spans="1:16">
      <c r="A34" s="33">
        <v>46086</v>
      </c>
      <c r="B34" t="s">
        <v>224</v>
      </c>
      <c r="C34">
        <v>5</v>
      </c>
      <c r="D34" s="34">
        <v>40237</v>
      </c>
      <c r="E34" s="34">
        <v>40244</v>
      </c>
      <c r="F34">
        <v>1</v>
      </c>
      <c r="G34" t="s">
        <v>5594</v>
      </c>
      <c r="H34" s="34">
        <v>40209</v>
      </c>
      <c r="I34" s="34">
        <v>40244</v>
      </c>
      <c r="J34">
        <v>1</v>
      </c>
      <c r="K34" s="34">
        <v>40209</v>
      </c>
      <c r="L34" s="34">
        <v>40300</v>
      </c>
      <c r="M34" t="s">
        <v>5595</v>
      </c>
      <c r="N34">
        <v>2026</v>
      </c>
      <c r="O34" s="34">
        <v>40209</v>
      </c>
      <c r="P34" s="34">
        <v>40573</v>
      </c>
    </row>
    <row r="35" spans="1:16">
      <c r="A35" s="33">
        <v>46087</v>
      </c>
      <c r="B35" t="s">
        <v>225</v>
      </c>
      <c r="C35">
        <v>5</v>
      </c>
      <c r="D35" s="34">
        <v>40237</v>
      </c>
      <c r="E35" s="34">
        <v>40244</v>
      </c>
      <c r="F35">
        <v>1</v>
      </c>
      <c r="G35" t="s">
        <v>5594</v>
      </c>
      <c r="H35" s="34">
        <v>40209</v>
      </c>
      <c r="I35" s="34">
        <v>40244</v>
      </c>
      <c r="J35">
        <v>1</v>
      </c>
      <c r="K35" s="34">
        <v>40209</v>
      </c>
      <c r="L35" s="34">
        <v>40300</v>
      </c>
      <c r="M35" t="s">
        <v>5595</v>
      </c>
      <c r="N35">
        <v>2026</v>
      </c>
      <c r="O35" s="34">
        <v>40209</v>
      </c>
      <c r="P35" s="34">
        <v>40573</v>
      </c>
    </row>
    <row r="36" spans="1:16">
      <c r="A36" s="33">
        <v>46088</v>
      </c>
      <c r="B36" t="s">
        <v>226</v>
      </c>
      <c r="C36">
        <v>5</v>
      </c>
      <c r="D36" s="34">
        <v>40237</v>
      </c>
      <c r="E36" s="34">
        <v>40244</v>
      </c>
      <c r="F36">
        <v>1</v>
      </c>
      <c r="G36" t="s">
        <v>5594</v>
      </c>
      <c r="H36" s="34">
        <v>40209</v>
      </c>
      <c r="I36" s="34">
        <v>40244</v>
      </c>
      <c r="J36">
        <v>1</v>
      </c>
      <c r="K36" s="34">
        <v>40209</v>
      </c>
      <c r="L36" s="34">
        <v>40300</v>
      </c>
      <c r="M36" t="s">
        <v>5595</v>
      </c>
      <c r="N36">
        <v>2026</v>
      </c>
      <c r="O36" s="34">
        <v>40209</v>
      </c>
      <c r="P36" s="34">
        <v>40573</v>
      </c>
    </row>
    <row r="37" spans="1:16">
      <c r="A37" s="33">
        <v>46089</v>
      </c>
      <c r="B37" t="s">
        <v>220</v>
      </c>
      <c r="C37">
        <v>6</v>
      </c>
      <c r="D37" s="34">
        <v>40244</v>
      </c>
      <c r="E37" s="34">
        <v>40251</v>
      </c>
      <c r="F37">
        <v>2</v>
      </c>
      <c r="G37" t="s">
        <v>5596</v>
      </c>
      <c r="H37" s="34">
        <v>40244</v>
      </c>
      <c r="I37" s="34">
        <v>40272</v>
      </c>
      <c r="J37">
        <v>1</v>
      </c>
      <c r="K37" s="34">
        <v>40209</v>
      </c>
      <c r="L37" s="34">
        <v>40300</v>
      </c>
      <c r="M37" t="s">
        <v>5595</v>
      </c>
      <c r="N37">
        <v>2026</v>
      </c>
      <c r="O37" s="34">
        <v>40209</v>
      </c>
      <c r="P37" s="34">
        <v>40573</v>
      </c>
    </row>
    <row r="38" spans="1:16">
      <c r="A38" s="33">
        <v>46090</v>
      </c>
      <c r="B38" t="s">
        <v>221</v>
      </c>
      <c r="C38">
        <v>6</v>
      </c>
      <c r="D38" s="34">
        <v>40244</v>
      </c>
      <c r="E38" s="34">
        <v>40251</v>
      </c>
      <c r="F38">
        <v>2</v>
      </c>
      <c r="G38" t="s">
        <v>5596</v>
      </c>
      <c r="H38" s="34">
        <v>40244</v>
      </c>
      <c r="I38" s="34">
        <v>40272</v>
      </c>
      <c r="J38">
        <v>1</v>
      </c>
      <c r="K38" s="34">
        <v>40209</v>
      </c>
      <c r="L38" s="34">
        <v>40300</v>
      </c>
      <c r="M38" t="s">
        <v>5595</v>
      </c>
      <c r="N38">
        <v>2026</v>
      </c>
      <c r="O38" s="34">
        <v>40209</v>
      </c>
      <c r="P38" s="34">
        <v>40573</v>
      </c>
    </row>
    <row r="39" spans="1:16">
      <c r="A39" s="33">
        <v>46091</v>
      </c>
      <c r="B39" t="s">
        <v>222</v>
      </c>
      <c r="C39">
        <v>6</v>
      </c>
      <c r="D39" s="34">
        <v>40244</v>
      </c>
      <c r="E39" s="34">
        <v>40251</v>
      </c>
      <c r="F39">
        <v>2</v>
      </c>
      <c r="G39" t="s">
        <v>5596</v>
      </c>
      <c r="H39" s="34">
        <v>40244</v>
      </c>
      <c r="I39" s="34">
        <v>40272</v>
      </c>
      <c r="J39">
        <v>1</v>
      </c>
      <c r="K39" s="34">
        <v>40209</v>
      </c>
      <c r="L39" s="34">
        <v>40300</v>
      </c>
      <c r="M39" t="s">
        <v>5595</v>
      </c>
      <c r="N39">
        <v>2026</v>
      </c>
      <c r="O39" s="34">
        <v>40209</v>
      </c>
      <c r="P39" s="34">
        <v>40573</v>
      </c>
    </row>
    <row r="40" spans="1:16">
      <c r="A40" s="33">
        <v>46092</v>
      </c>
      <c r="B40" t="s">
        <v>223</v>
      </c>
      <c r="C40">
        <v>6</v>
      </c>
      <c r="D40" s="34">
        <v>40244</v>
      </c>
      <c r="E40" s="34">
        <v>40251</v>
      </c>
      <c r="F40">
        <v>2</v>
      </c>
      <c r="G40" t="s">
        <v>5596</v>
      </c>
      <c r="H40" s="34">
        <v>40244</v>
      </c>
      <c r="I40" s="34">
        <v>40272</v>
      </c>
      <c r="J40">
        <v>1</v>
      </c>
      <c r="K40" s="34">
        <v>40209</v>
      </c>
      <c r="L40" s="34">
        <v>40300</v>
      </c>
      <c r="M40" t="s">
        <v>5595</v>
      </c>
      <c r="N40">
        <v>2026</v>
      </c>
      <c r="O40" s="34">
        <v>40209</v>
      </c>
      <c r="P40" s="34">
        <v>40573</v>
      </c>
    </row>
    <row r="41" spans="1:16">
      <c r="A41" s="33">
        <v>46093</v>
      </c>
      <c r="B41" t="s">
        <v>224</v>
      </c>
      <c r="C41">
        <v>6</v>
      </c>
      <c r="D41" s="34">
        <v>40244</v>
      </c>
      <c r="E41" s="34">
        <v>40251</v>
      </c>
      <c r="F41">
        <v>2</v>
      </c>
      <c r="G41" t="s">
        <v>5596</v>
      </c>
      <c r="H41" s="34">
        <v>40244</v>
      </c>
      <c r="I41" s="34">
        <v>40272</v>
      </c>
      <c r="J41">
        <v>1</v>
      </c>
      <c r="K41" s="34">
        <v>40209</v>
      </c>
      <c r="L41" s="34">
        <v>40300</v>
      </c>
      <c r="M41" t="s">
        <v>5595</v>
      </c>
      <c r="N41">
        <v>2026</v>
      </c>
      <c r="O41" s="34">
        <v>40209</v>
      </c>
      <c r="P41" s="34">
        <v>40573</v>
      </c>
    </row>
    <row r="42" spans="1:16">
      <c r="A42" s="33">
        <v>46094</v>
      </c>
      <c r="B42" t="s">
        <v>225</v>
      </c>
      <c r="C42">
        <v>6</v>
      </c>
      <c r="D42" s="34">
        <v>40244</v>
      </c>
      <c r="E42" s="34">
        <v>40251</v>
      </c>
      <c r="F42">
        <v>2</v>
      </c>
      <c r="G42" t="s">
        <v>5596</v>
      </c>
      <c r="H42" s="34">
        <v>40244</v>
      </c>
      <c r="I42" s="34">
        <v>40272</v>
      </c>
      <c r="J42">
        <v>1</v>
      </c>
      <c r="K42" s="34">
        <v>40209</v>
      </c>
      <c r="L42" s="34">
        <v>40300</v>
      </c>
      <c r="M42" t="s">
        <v>5595</v>
      </c>
      <c r="N42">
        <v>2026</v>
      </c>
      <c r="O42" s="34">
        <v>40209</v>
      </c>
      <c r="P42" s="34">
        <v>40573</v>
      </c>
    </row>
    <row r="43" spans="1:16">
      <c r="A43" s="33">
        <v>46095</v>
      </c>
      <c r="B43" t="s">
        <v>226</v>
      </c>
      <c r="C43">
        <v>6</v>
      </c>
      <c r="D43" s="34">
        <v>40244</v>
      </c>
      <c r="E43" s="34">
        <v>40251</v>
      </c>
      <c r="F43">
        <v>2</v>
      </c>
      <c r="G43" t="s">
        <v>5596</v>
      </c>
      <c r="H43" s="34">
        <v>40244</v>
      </c>
      <c r="I43" s="34">
        <v>40272</v>
      </c>
      <c r="J43">
        <v>1</v>
      </c>
      <c r="K43" s="34">
        <v>40209</v>
      </c>
      <c r="L43" s="34">
        <v>40300</v>
      </c>
      <c r="M43" t="s">
        <v>5595</v>
      </c>
      <c r="N43">
        <v>2026</v>
      </c>
      <c r="O43" s="34">
        <v>40209</v>
      </c>
      <c r="P43" s="34">
        <v>40573</v>
      </c>
    </row>
    <row r="44" spans="1:16">
      <c r="A44" s="33">
        <v>46096</v>
      </c>
      <c r="B44" t="s">
        <v>220</v>
      </c>
      <c r="C44">
        <v>7</v>
      </c>
      <c r="D44" s="34">
        <v>40251</v>
      </c>
      <c r="E44" s="34">
        <v>40258</v>
      </c>
      <c r="F44">
        <v>2</v>
      </c>
      <c r="G44" t="s">
        <v>5596</v>
      </c>
      <c r="H44" s="34">
        <v>40244</v>
      </c>
      <c r="I44" s="34">
        <v>40272</v>
      </c>
      <c r="J44">
        <v>1</v>
      </c>
      <c r="K44" s="34">
        <v>40209</v>
      </c>
      <c r="L44" s="34">
        <v>40300</v>
      </c>
      <c r="M44" t="s">
        <v>5595</v>
      </c>
      <c r="N44">
        <v>2026</v>
      </c>
      <c r="O44" s="34">
        <v>40209</v>
      </c>
      <c r="P44" s="34">
        <v>40573</v>
      </c>
    </row>
    <row r="45" spans="1:16">
      <c r="A45" s="33">
        <v>46097</v>
      </c>
      <c r="B45" t="s">
        <v>221</v>
      </c>
      <c r="C45">
        <v>7</v>
      </c>
      <c r="D45" s="34">
        <v>40251</v>
      </c>
      <c r="E45" s="34">
        <v>40258</v>
      </c>
      <c r="F45">
        <v>2</v>
      </c>
      <c r="G45" t="s">
        <v>5596</v>
      </c>
      <c r="H45" s="34">
        <v>40244</v>
      </c>
      <c r="I45" s="34">
        <v>40272</v>
      </c>
      <c r="J45">
        <v>1</v>
      </c>
      <c r="K45" s="34">
        <v>40209</v>
      </c>
      <c r="L45" s="34">
        <v>40300</v>
      </c>
      <c r="M45" t="s">
        <v>5595</v>
      </c>
      <c r="N45">
        <v>2026</v>
      </c>
      <c r="O45" s="34">
        <v>40209</v>
      </c>
      <c r="P45" s="34">
        <v>40573</v>
      </c>
    </row>
    <row r="46" spans="1:16">
      <c r="A46" s="33">
        <v>46098</v>
      </c>
      <c r="B46" t="s">
        <v>222</v>
      </c>
      <c r="C46">
        <v>7</v>
      </c>
      <c r="D46" s="34">
        <v>40251</v>
      </c>
      <c r="E46" s="34">
        <v>40258</v>
      </c>
      <c r="F46">
        <v>2</v>
      </c>
      <c r="G46" t="s">
        <v>5596</v>
      </c>
      <c r="H46" s="34">
        <v>40244</v>
      </c>
      <c r="I46" s="34">
        <v>40272</v>
      </c>
      <c r="J46">
        <v>1</v>
      </c>
      <c r="K46" s="34">
        <v>40209</v>
      </c>
      <c r="L46" s="34">
        <v>40300</v>
      </c>
      <c r="M46" t="s">
        <v>5595</v>
      </c>
      <c r="N46">
        <v>2026</v>
      </c>
      <c r="O46" s="34">
        <v>40209</v>
      </c>
      <c r="P46" s="34">
        <v>40573</v>
      </c>
    </row>
    <row r="47" spans="1:16">
      <c r="A47" s="33">
        <v>46099</v>
      </c>
      <c r="B47" t="s">
        <v>223</v>
      </c>
      <c r="C47">
        <v>7</v>
      </c>
      <c r="D47" s="34">
        <v>40251</v>
      </c>
      <c r="E47" s="34">
        <v>40258</v>
      </c>
      <c r="F47">
        <v>2</v>
      </c>
      <c r="G47" t="s">
        <v>5596</v>
      </c>
      <c r="H47" s="34">
        <v>40244</v>
      </c>
      <c r="I47" s="34">
        <v>40272</v>
      </c>
      <c r="J47">
        <v>1</v>
      </c>
      <c r="K47" s="34">
        <v>40209</v>
      </c>
      <c r="L47" s="34">
        <v>40300</v>
      </c>
      <c r="M47" t="s">
        <v>5595</v>
      </c>
      <c r="N47">
        <v>2026</v>
      </c>
      <c r="O47" s="34">
        <v>40209</v>
      </c>
      <c r="P47" s="34">
        <v>40573</v>
      </c>
    </row>
    <row r="48" spans="1:16">
      <c r="A48" s="33">
        <v>46100</v>
      </c>
      <c r="B48" t="s">
        <v>224</v>
      </c>
      <c r="C48">
        <v>7</v>
      </c>
      <c r="D48" s="34">
        <v>40251</v>
      </c>
      <c r="E48" s="34">
        <v>40258</v>
      </c>
      <c r="F48">
        <v>2</v>
      </c>
      <c r="G48" t="s">
        <v>5596</v>
      </c>
      <c r="H48" s="34">
        <v>40244</v>
      </c>
      <c r="I48" s="34">
        <v>40272</v>
      </c>
      <c r="J48">
        <v>1</v>
      </c>
      <c r="K48" s="34">
        <v>40209</v>
      </c>
      <c r="L48" s="34">
        <v>40300</v>
      </c>
      <c r="M48" t="s">
        <v>5595</v>
      </c>
      <c r="N48">
        <v>2026</v>
      </c>
      <c r="O48" s="34">
        <v>40209</v>
      </c>
      <c r="P48" s="34">
        <v>40573</v>
      </c>
    </row>
    <row r="49" spans="1:16">
      <c r="A49" s="33">
        <v>46101</v>
      </c>
      <c r="B49" t="s">
        <v>225</v>
      </c>
      <c r="C49">
        <v>7</v>
      </c>
      <c r="D49" s="34">
        <v>40251</v>
      </c>
      <c r="E49" s="34">
        <v>40258</v>
      </c>
      <c r="F49">
        <v>2</v>
      </c>
      <c r="G49" t="s">
        <v>5596</v>
      </c>
      <c r="H49" s="34">
        <v>40244</v>
      </c>
      <c r="I49" s="34">
        <v>40272</v>
      </c>
      <c r="J49">
        <v>1</v>
      </c>
      <c r="K49" s="34">
        <v>40209</v>
      </c>
      <c r="L49" s="34">
        <v>40300</v>
      </c>
      <c r="M49" t="s">
        <v>5595</v>
      </c>
      <c r="N49">
        <v>2026</v>
      </c>
      <c r="O49" s="34">
        <v>40209</v>
      </c>
      <c r="P49" s="34">
        <v>40573</v>
      </c>
    </row>
    <row r="50" spans="1:16">
      <c r="A50" s="33">
        <v>46102</v>
      </c>
      <c r="B50" t="s">
        <v>226</v>
      </c>
      <c r="C50">
        <v>7</v>
      </c>
      <c r="D50" s="34">
        <v>40251</v>
      </c>
      <c r="E50" s="34">
        <v>40258</v>
      </c>
      <c r="F50">
        <v>2</v>
      </c>
      <c r="G50" t="s">
        <v>5596</v>
      </c>
      <c r="H50" s="34">
        <v>40244</v>
      </c>
      <c r="I50" s="34">
        <v>40272</v>
      </c>
      <c r="J50">
        <v>1</v>
      </c>
      <c r="K50" s="34">
        <v>40209</v>
      </c>
      <c r="L50" s="34">
        <v>40300</v>
      </c>
      <c r="M50" t="s">
        <v>5595</v>
      </c>
      <c r="N50">
        <v>2026</v>
      </c>
      <c r="O50" s="34">
        <v>40209</v>
      </c>
      <c r="P50" s="34">
        <v>40573</v>
      </c>
    </row>
    <row r="51" spans="1:16">
      <c r="A51" s="33">
        <v>46103</v>
      </c>
      <c r="B51" t="s">
        <v>220</v>
      </c>
      <c r="C51">
        <v>8</v>
      </c>
      <c r="D51" s="34">
        <v>40258</v>
      </c>
      <c r="E51" s="34">
        <v>40265</v>
      </c>
      <c r="F51">
        <v>2</v>
      </c>
      <c r="G51" t="s">
        <v>5596</v>
      </c>
      <c r="H51" s="34">
        <v>40244</v>
      </c>
      <c r="I51" s="34">
        <v>40272</v>
      </c>
      <c r="J51">
        <v>1</v>
      </c>
      <c r="K51" s="34">
        <v>40209</v>
      </c>
      <c r="L51" s="34">
        <v>40300</v>
      </c>
      <c r="M51" t="s">
        <v>5595</v>
      </c>
      <c r="N51">
        <v>2026</v>
      </c>
      <c r="O51" s="34">
        <v>40209</v>
      </c>
      <c r="P51" s="34">
        <v>40573</v>
      </c>
    </row>
    <row r="52" spans="1:16">
      <c r="A52" s="33">
        <v>46104</v>
      </c>
      <c r="B52" t="s">
        <v>221</v>
      </c>
      <c r="C52">
        <v>8</v>
      </c>
      <c r="D52" s="34">
        <v>40258</v>
      </c>
      <c r="E52" s="34">
        <v>40265</v>
      </c>
      <c r="F52">
        <v>2</v>
      </c>
      <c r="G52" t="s">
        <v>5596</v>
      </c>
      <c r="H52" s="34">
        <v>40244</v>
      </c>
      <c r="I52" s="34">
        <v>40272</v>
      </c>
      <c r="J52">
        <v>1</v>
      </c>
      <c r="K52" s="34">
        <v>40209</v>
      </c>
      <c r="L52" s="34">
        <v>40300</v>
      </c>
      <c r="M52" t="s">
        <v>5595</v>
      </c>
      <c r="N52">
        <v>2026</v>
      </c>
      <c r="O52" s="34">
        <v>40209</v>
      </c>
      <c r="P52" s="34">
        <v>40573</v>
      </c>
    </row>
    <row r="53" spans="1:16">
      <c r="A53" s="33">
        <v>46105</v>
      </c>
      <c r="B53" t="s">
        <v>222</v>
      </c>
      <c r="C53">
        <v>8</v>
      </c>
      <c r="D53" s="34">
        <v>40258</v>
      </c>
      <c r="E53" s="34">
        <v>40265</v>
      </c>
      <c r="F53">
        <v>2</v>
      </c>
      <c r="G53" t="s">
        <v>5596</v>
      </c>
      <c r="H53" s="34">
        <v>40244</v>
      </c>
      <c r="I53" s="34">
        <v>40272</v>
      </c>
      <c r="J53">
        <v>1</v>
      </c>
      <c r="K53" s="34">
        <v>40209</v>
      </c>
      <c r="L53" s="34">
        <v>40300</v>
      </c>
      <c r="M53" t="s">
        <v>5595</v>
      </c>
      <c r="N53">
        <v>2026</v>
      </c>
      <c r="O53" s="34">
        <v>40209</v>
      </c>
      <c r="P53" s="34">
        <v>40573</v>
      </c>
    </row>
    <row r="54" spans="1:16">
      <c r="A54" s="33">
        <v>46106</v>
      </c>
      <c r="B54" t="s">
        <v>223</v>
      </c>
      <c r="C54">
        <v>8</v>
      </c>
      <c r="D54" s="34">
        <v>40258</v>
      </c>
      <c r="E54" s="34">
        <v>40265</v>
      </c>
      <c r="F54">
        <v>2</v>
      </c>
      <c r="G54" t="s">
        <v>5596</v>
      </c>
      <c r="H54" s="34">
        <v>40244</v>
      </c>
      <c r="I54" s="34">
        <v>40272</v>
      </c>
      <c r="J54">
        <v>1</v>
      </c>
      <c r="K54" s="34">
        <v>40209</v>
      </c>
      <c r="L54" s="34">
        <v>40300</v>
      </c>
      <c r="M54" t="s">
        <v>5595</v>
      </c>
      <c r="N54">
        <v>2026</v>
      </c>
      <c r="O54" s="34">
        <v>40209</v>
      </c>
      <c r="P54" s="34">
        <v>40573</v>
      </c>
    </row>
    <row r="55" spans="1:16">
      <c r="A55" s="33">
        <v>46107</v>
      </c>
      <c r="B55" t="s">
        <v>224</v>
      </c>
      <c r="C55">
        <v>8</v>
      </c>
      <c r="D55" s="34">
        <v>40258</v>
      </c>
      <c r="E55" s="34">
        <v>40265</v>
      </c>
      <c r="F55">
        <v>2</v>
      </c>
      <c r="G55" t="s">
        <v>5596</v>
      </c>
      <c r="H55" s="34">
        <v>40244</v>
      </c>
      <c r="I55" s="34">
        <v>40272</v>
      </c>
      <c r="J55">
        <v>1</v>
      </c>
      <c r="K55" s="34">
        <v>40209</v>
      </c>
      <c r="L55" s="34">
        <v>40300</v>
      </c>
      <c r="M55" t="s">
        <v>5595</v>
      </c>
      <c r="N55">
        <v>2026</v>
      </c>
      <c r="O55" s="34">
        <v>40209</v>
      </c>
      <c r="P55" s="34">
        <v>40573</v>
      </c>
    </row>
    <row r="56" spans="1:16">
      <c r="A56" s="33">
        <v>46108</v>
      </c>
      <c r="B56" t="s">
        <v>225</v>
      </c>
      <c r="C56">
        <v>8</v>
      </c>
      <c r="D56" s="34">
        <v>40258</v>
      </c>
      <c r="E56" s="34">
        <v>40265</v>
      </c>
      <c r="F56">
        <v>2</v>
      </c>
      <c r="G56" t="s">
        <v>5596</v>
      </c>
      <c r="H56" s="34">
        <v>40244</v>
      </c>
      <c r="I56" s="34">
        <v>40272</v>
      </c>
      <c r="J56">
        <v>1</v>
      </c>
      <c r="K56" s="34">
        <v>40209</v>
      </c>
      <c r="L56" s="34">
        <v>40300</v>
      </c>
      <c r="M56" t="s">
        <v>5595</v>
      </c>
      <c r="N56">
        <v>2026</v>
      </c>
      <c r="O56" s="34">
        <v>40209</v>
      </c>
      <c r="P56" s="34">
        <v>40573</v>
      </c>
    </row>
    <row r="57" spans="1:16">
      <c r="A57" s="33">
        <v>46109</v>
      </c>
      <c r="B57" t="s">
        <v>226</v>
      </c>
      <c r="C57">
        <v>8</v>
      </c>
      <c r="D57" s="34">
        <v>40258</v>
      </c>
      <c r="E57" s="34">
        <v>40265</v>
      </c>
      <c r="F57">
        <v>2</v>
      </c>
      <c r="G57" t="s">
        <v>5596</v>
      </c>
      <c r="H57" s="34">
        <v>40244</v>
      </c>
      <c r="I57" s="34">
        <v>40272</v>
      </c>
      <c r="J57">
        <v>1</v>
      </c>
      <c r="K57" s="34">
        <v>40209</v>
      </c>
      <c r="L57" s="34">
        <v>40300</v>
      </c>
      <c r="M57" t="s">
        <v>5595</v>
      </c>
      <c r="N57">
        <v>2026</v>
      </c>
      <c r="O57" s="34">
        <v>40209</v>
      </c>
      <c r="P57" s="34">
        <v>40573</v>
      </c>
    </row>
    <row r="58" spans="1:16">
      <c r="A58" s="33">
        <v>46110</v>
      </c>
      <c r="B58" t="s">
        <v>220</v>
      </c>
      <c r="C58">
        <v>9</v>
      </c>
      <c r="D58" s="34">
        <v>40265</v>
      </c>
      <c r="E58" s="34">
        <v>40272</v>
      </c>
      <c r="F58">
        <v>2</v>
      </c>
      <c r="G58" t="s">
        <v>5596</v>
      </c>
      <c r="H58" s="34">
        <v>40244</v>
      </c>
      <c r="I58" s="34">
        <v>40272</v>
      </c>
      <c r="J58">
        <v>1</v>
      </c>
      <c r="K58" s="34">
        <v>40209</v>
      </c>
      <c r="L58" s="34">
        <v>40300</v>
      </c>
      <c r="M58" t="s">
        <v>5595</v>
      </c>
      <c r="N58">
        <v>2026</v>
      </c>
      <c r="O58" s="34">
        <v>40209</v>
      </c>
      <c r="P58" s="34">
        <v>40573</v>
      </c>
    </row>
    <row r="59" spans="1:16">
      <c r="A59" s="33">
        <v>46111</v>
      </c>
      <c r="B59" t="s">
        <v>221</v>
      </c>
      <c r="C59">
        <v>9</v>
      </c>
      <c r="D59" s="34">
        <v>40265</v>
      </c>
      <c r="E59" s="34">
        <v>40272</v>
      </c>
      <c r="F59">
        <v>2</v>
      </c>
      <c r="G59" t="s">
        <v>5596</v>
      </c>
      <c r="H59" s="34">
        <v>40244</v>
      </c>
      <c r="I59" s="34">
        <v>40272</v>
      </c>
      <c r="J59">
        <v>1</v>
      </c>
      <c r="K59" s="34">
        <v>40209</v>
      </c>
      <c r="L59" s="34">
        <v>40300</v>
      </c>
      <c r="M59" t="s">
        <v>5595</v>
      </c>
      <c r="N59">
        <v>2026</v>
      </c>
      <c r="O59" s="34">
        <v>40209</v>
      </c>
      <c r="P59" s="34">
        <v>40573</v>
      </c>
    </row>
    <row r="60" spans="1:16">
      <c r="A60" s="33">
        <v>46112</v>
      </c>
      <c r="B60" t="s">
        <v>222</v>
      </c>
      <c r="C60">
        <v>9</v>
      </c>
      <c r="D60" s="34">
        <v>40265</v>
      </c>
      <c r="E60" s="34">
        <v>40272</v>
      </c>
      <c r="F60">
        <v>2</v>
      </c>
      <c r="G60" t="s">
        <v>5596</v>
      </c>
      <c r="H60" s="34">
        <v>40244</v>
      </c>
      <c r="I60" s="34">
        <v>40272</v>
      </c>
      <c r="J60">
        <v>1</v>
      </c>
      <c r="K60" s="34">
        <v>40209</v>
      </c>
      <c r="L60" s="34">
        <v>40300</v>
      </c>
      <c r="M60" t="s">
        <v>5595</v>
      </c>
      <c r="N60">
        <v>2026</v>
      </c>
      <c r="O60" s="34">
        <v>40209</v>
      </c>
      <c r="P60" s="34">
        <v>40573</v>
      </c>
    </row>
    <row r="61" spans="1:16">
      <c r="A61" s="33">
        <v>46113</v>
      </c>
      <c r="B61" t="s">
        <v>223</v>
      </c>
      <c r="C61">
        <v>9</v>
      </c>
      <c r="D61" s="34">
        <v>40265</v>
      </c>
      <c r="E61" s="34">
        <v>40272</v>
      </c>
      <c r="F61">
        <v>2</v>
      </c>
      <c r="G61" t="s">
        <v>5596</v>
      </c>
      <c r="H61" s="34">
        <v>40244</v>
      </c>
      <c r="I61" s="34">
        <v>40272</v>
      </c>
      <c r="J61">
        <v>1</v>
      </c>
      <c r="K61" s="34">
        <v>40209</v>
      </c>
      <c r="L61" s="34">
        <v>40300</v>
      </c>
      <c r="M61" t="s">
        <v>5595</v>
      </c>
      <c r="N61">
        <v>2026</v>
      </c>
      <c r="O61" s="34">
        <v>40209</v>
      </c>
      <c r="P61" s="34">
        <v>40573</v>
      </c>
    </row>
    <row r="62" spans="1:16">
      <c r="A62" s="33">
        <v>46114</v>
      </c>
      <c r="B62" t="s">
        <v>224</v>
      </c>
      <c r="C62">
        <v>9</v>
      </c>
      <c r="D62" s="34">
        <v>40265</v>
      </c>
      <c r="E62" s="34">
        <v>40272</v>
      </c>
      <c r="F62">
        <v>2</v>
      </c>
      <c r="G62" t="s">
        <v>5596</v>
      </c>
      <c r="H62" s="34">
        <v>40244</v>
      </c>
      <c r="I62" s="34">
        <v>40272</v>
      </c>
      <c r="J62">
        <v>1</v>
      </c>
      <c r="K62" s="34">
        <v>40209</v>
      </c>
      <c r="L62" s="34">
        <v>40300</v>
      </c>
      <c r="M62" t="s">
        <v>5595</v>
      </c>
      <c r="N62">
        <v>2026</v>
      </c>
      <c r="O62" s="34">
        <v>40209</v>
      </c>
      <c r="P62" s="34">
        <v>40573</v>
      </c>
    </row>
    <row r="63" spans="1:16">
      <c r="A63" s="33">
        <v>46115</v>
      </c>
      <c r="B63" t="s">
        <v>225</v>
      </c>
      <c r="C63">
        <v>9</v>
      </c>
      <c r="D63" s="34">
        <v>40265</v>
      </c>
      <c r="E63" s="34">
        <v>40272</v>
      </c>
      <c r="F63">
        <v>2</v>
      </c>
      <c r="G63" t="s">
        <v>5596</v>
      </c>
      <c r="H63" s="34">
        <v>40244</v>
      </c>
      <c r="I63" s="34">
        <v>40272</v>
      </c>
      <c r="J63">
        <v>1</v>
      </c>
      <c r="K63" s="34">
        <v>40209</v>
      </c>
      <c r="L63" s="34">
        <v>40300</v>
      </c>
      <c r="M63" t="s">
        <v>5595</v>
      </c>
      <c r="N63">
        <v>2026</v>
      </c>
      <c r="O63" s="34">
        <v>40209</v>
      </c>
      <c r="P63" s="34">
        <v>40573</v>
      </c>
    </row>
    <row r="64" spans="1:16">
      <c r="A64" s="33">
        <v>46116</v>
      </c>
      <c r="B64" t="s">
        <v>226</v>
      </c>
      <c r="C64">
        <v>9</v>
      </c>
      <c r="D64" s="34">
        <v>40265</v>
      </c>
      <c r="E64" s="34">
        <v>40272</v>
      </c>
      <c r="F64">
        <v>2</v>
      </c>
      <c r="G64" t="s">
        <v>5596</v>
      </c>
      <c r="H64" s="34">
        <v>40244</v>
      </c>
      <c r="I64" s="34">
        <v>40272</v>
      </c>
      <c r="J64">
        <v>1</v>
      </c>
      <c r="K64" s="34">
        <v>40209</v>
      </c>
      <c r="L64" s="34">
        <v>40300</v>
      </c>
      <c r="M64" t="s">
        <v>5595</v>
      </c>
      <c r="N64">
        <v>2026</v>
      </c>
      <c r="O64" s="34">
        <v>40209</v>
      </c>
      <c r="P64" s="34">
        <v>40573</v>
      </c>
    </row>
    <row r="65" spans="1:16">
      <c r="A65" s="33">
        <v>46117</v>
      </c>
      <c r="B65" t="s">
        <v>220</v>
      </c>
      <c r="C65">
        <v>10</v>
      </c>
      <c r="D65" s="34">
        <v>40272</v>
      </c>
      <c r="E65" s="34">
        <v>40279</v>
      </c>
      <c r="F65">
        <v>3</v>
      </c>
      <c r="G65" t="s">
        <v>5597</v>
      </c>
      <c r="H65" s="34">
        <v>40272</v>
      </c>
      <c r="I65" s="34">
        <v>40300</v>
      </c>
      <c r="J65">
        <v>1</v>
      </c>
      <c r="K65" s="34">
        <v>40209</v>
      </c>
      <c r="L65" s="34">
        <v>40300</v>
      </c>
      <c r="M65" t="s">
        <v>5595</v>
      </c>
      <c r="N65">
        <v>2026</v>
      </c>
      <c r="O65" s="34">
        <v>40209</v>
      </c>
      <c r="P65" s="34">
        <v>40573</v>
      </c>
    </row>
    <row r="66" spans="1:16">
      <c r="A66" s="33">
        <v>46118</v>
      </c>
      <c r="B66" t="s">
        <v>221</v>
      </c>
      <c r="C66">
        <v>10</v>
      </c>
      <c r="D66" s="34">
        <v>40272</v>
      </c>
      <c r="E66" s="34">
        <v>40279</v>
      </c>
      <c r="F66">
        <v>3</v>
      </c>
      <c r="G66" t="s">
        <v>5597</v>
      </c>
      <c r="H66" s="34">
        <v>40272</v>
      </c>
      <c r="I66" s="34">
        <v>40300</v>
      </c>
      <c r="J66">
        <v>1</v>
      </c>
      <c r="K66" s="34">
        <v>40209</v>
      </c>
      <c r="L66" s="34">
        <v>40300</v>
      </c>
      <c r="M66" t="s">
        <v>5595</v>
      </c>
      <c r="N66">
        <v>2026</v>
      </c>
      <c r="O66" s="34">
        <v>40209</v>
      </c>
      <c r="P66" s="34">
        <v>40573</v>
      </c>
    </row>
    <row r="67" spans="1:16">
      <c r="A67" s="33">
        <v>46119</v>
      </c>
      <c r="B67" t="s">
        <v>222</v>
      </c>
      <c r="C67">
        <v>10</v>
      </c>
      <c r="D67" s="34">
        <v>40272</v>
      </c>
      <c r="E67" s="34">
        <v>40279</v>
      </c>
      <c r="F67">
        <v>3</v>
      </c>
      <c r="G67" t="s">
        <v>5597</v>
      </c>
      <c r="H67" s="34">
        <v>40272</v>
      </c>
      <c r="I67" s="34">
        <v>40300</v>
      </c>
      <c r="J67">
        <v>1</v>
      </c>
      <c r="K67" s="34">
        <v>40209</v>
      </c>
      <c r="L67" s="34">
        <v>40300</v>
      </c>
      <c r="M67" t="s">
        <v>5595</v>
      </c>
      <c r="N67">
        <v>2026</v>
      </c>
      <c r="O67" s="34">
        <v>40209</v>
      </c>
      <c r="P67" s="34">
        <v>40573</v>
      </c>
    </row>
    <row r="68" spans="1:16">
      <c r="A68" s="33">
        <v>46120</v>
      </c>
      <c r="B68" t="s">
        <v>223</v>
      </c>
      <c r="C68">
        <v>10</v>
      </c>
      <c r="D68" s="34">
        <v>40272</v>
      </c>
      <c r="E68" s="34">
        <v>40279</v>
      </c>
      <c r="F68">
        <v>3</v>
      </c>
      <c r="G68" t="s">
        <v>5597</v>
      </c>
      <c r="H68" s="34">
        <v>40272</v>
      </c>
      <c r="I68" s="34">
        <v>40300</v>
      </c>
      <c r="J68">
        <v>1</v>
      </c>
      <c r="K68" s="34">
        <v>40209</v>
      </c>
      <c r="L68" s="34">
        <v>40300</v>
      </c>
      <c r="M68" t="s">
        <v>5595</v>
      </c>
      <c r="N68">
        <v>2026</v>
      </c>
      <c r="O68" s="34">
        <v>40209</v>
      </c>
      <c r="P68" s="34">
        <v>40573</v>
      </c>
    </row>
    <row r="69" spans="1:16">
      <c r="A69" s="33">
        <v>46121</v>
      </c>
      <c r="B69" t="s">
        <v>224</v>
      </c>
      <c r="C69">
        <v>10</v>
      </c>
      <c r="D69" s="34">
        <v>40272</v>
      </c>
      <c r="E69" s="34">
        <v>40279</v>
      </c>
      <c r="F69">
        <v>3</v>
      </c>
      <c r="G69" t="s">
        <v>5597</v>
      </c>
      <c r="H69" s="34">
        <v>40272</v>
      </c>
      <c r="I69" s="34">
        <v>40300</v>
      </c>
      <c r="J69">
        <v>1</v>
      </c>
      <c r="K69" s="34">
        <v>40209</v>
      </c>
      <c r="L69" s="34">
        <v>40300</v>
      </c>
      <c r="M69" t="s">
        <v>5595</v>
      </c>
      <c r="N69">
        <v>2026</v>
      </c>
      <c r="O69" s="34">
        <v>40209</v>
      </c>
      <c r="P69" s="34">
        <v>40573</v>
      </c>
    </row>
    <row r="70" spans="1:16">
      <c r="A70" s="33">
        <v>46122</v>
      </c>
      <c r="B70" t="s">
        <v>225</v>
      </c>
      <c r="C70">
        <v>10</v>
      </c>
      <c r="D70" s="34">
        <v>40272</v>
      </c>
      <c r="E70" s="34">
        <v>40279</v>
      </c>
      <c r="F70">
        <v>3</v>
      </c>
      <c r="G70" t="s">
        <v>5597</v>
      </c>
      <c r="H70" s="34">
        <v>40272</v>
      </c>
      <c r="I70" s="34">
        <v>40300</v>
      </c>
      <c r="J70">
        <v>1</v>
      </c>
      <c r="K70" s="34">
        <v>40209</v>
      </c>
      <c r="L70" s="34">
        <v>40300</v>
      </c>
      <c r="M70" t="s">
        <v>5595</v>
      </c>
      <c r="N70">
        <v>2026</v>
      </c>
      <c r="O70" s="34">
        <v>40209</v>
      </c>
      <c r="P70" s="34">
        <v>40573</v>
      </c>
    </row>
    <row r="71" spans="1:16">
      <c r="A71" s="33">
        <v>46123</v>
      </c>
      <c r="B71" t="s">
        <v>226</v>
      </c>
      <c r="C71">
        <v>10</v>
      </c>
      <c r="D71" s="34">
        <v>40272</v>
      </c>
      <c r="E71" s="34">
        <v>40279</v>
      </c>
      <c r="F71">
        <v>3</v>
      </c>
      <c r="G71" t="s">
        <v>5597</v>
      </c>
      <c r="H71" s="34">
        <v>40272</v>
      </c>
      <c r="I71" s="34">
        <v>40300</v>
      </c>
      <c r="J71">
        <v>1</v>
      </c>
      <c r="K71" s="34">
        <v>40209</v>
      </c>
      <c r="L71" s="34">
        <v>40300</v>
      </c>
      <c r="M71" t="s">
        <v>5595</v>
      </c>
      <c r="N71">
        <v>2026</v>
      </c>
      <c r="O71" s="34">
        <v>40209</v>
      </c>
      <c r="P71" s="34">
        <v>40573</v>
      </c>
    </row>
    <row r="72" spans="1:16">
      <c r="A72" s="33">
        <v>46124</v>
      </c>
      <c r="B72" t="s">
        <v>220</v>
      </c>
      <c r="C72">
        <v>11</v>
      </c>
      <c r="D72" s="34">
        <v>40279</v>
      </c>
      <c r="E72" s="34">
        <v>40286</v>
      </c>
      <c r="F72">
        <v>3</v>
      </c>
      <c r="G72" t="s">
        <v>5597</v>
      </c>
      <c r="H72" s="34">
        <v>40272</v>
      </c>
      <c r="I72" s="34">
        <v>40300</v>
      </c>
      <c r="J72">
        <v>1</v>
      </c>
      <c r="K72" s="34">
        <v>40209</v>
      </c>
      <c r="L72" s="34">
        <v>40300</v>
      </c>
      <c r="M72" t="s">
        <v>5595</v>
      </c>
      <c r="N72">
        <v>2026</v>
      </c>
      <c r="O72" s="34">
        <v>40209</v>
      </c>
      <c r="P72" s="34">
        <v>40573</v>
      </c>
    </row>
    <row r="73" spans="1:16">
      <c r="A73" s="33">
        <v>46125</v>
      </c>
      <c r="B73" t="s">
        <v>221</v>
      </c>
      <c r="C73">
        <v>11</v>
      </c>
      <c r="D73" s="34">
        <v>40279</v>
      </c>
      <c r="E73" s="34">
        <v>40286</v>
      </c>
      <c r="F73">
        <v>3</v>
      </c>
      <c r="G73" t="s">
        <v>5597</v>
      </c>
      <c r="H73" s="34">
        <v>40272</v>
      </c>
      <c r="I73" s="34">
        <v>40300</v>
      </c>
      <c r="J73">
        <v>1</v>
      </c>
      <c r="K73" s="34">
        <v>40209</v>
      </c>
      <c r="L73" s="34">
        <v>40300</v>
      </c>
      <c r="M73" t="s">
        <v>5595</v>
      </c>
      <c r="N73">
        <v>2026</v>
      </c>
      <c r="O73" s="34">
        <v>40209</v>
      </c>
      <c r="P73" s="34">
        <v>40573</v>
      </c>
    </row>
    <row r="74" spans="1:16">
      <c r="A74" s="33">
        <v>46126</v>
      </c>
      <c r="B74" t="s">
        <v>222</v>
      </c>
      <c r="C74">
        <v>11</v>
      </c>
      <c r="D74" s="34">
        <v>40279</v>
      </c>
      <c r="E74" s="34">
        <v>40286</v>
      </c>
      <c r="F74">
        <v>3</v>
      </c>
      <c r="G74" t="s">
        <v>5597</v>
      </c>
      <c r="H74" s="34">
        <v>40272</v>
      </c>
      <c r="I74" s="34">
        <v>40300</v>
      </c>
      <c r="J74">
        <v>1</v>
      </c>
      <c r="K74" s="34">
        <v>40209</v>
      </c>
      <c r="L74" s="34">
        <v>40300</v>
      </c>
      <c r="M74" t="s">
        <v>5595</v>
      </c>
      <c r="N74">
        <v>2026</v>
      </c>
      <c r="O74" s="34">
        <v>40209</v>
      </c>
      <c r="P74" s="34">
        <v>40573</v>
      </c>
    </row>
    <row r="75" spans="1:16">
      <c r="A75" s="33">
        <v>46127</v>
      </c>
      <c r="B75" t="s">
        <v>223</v>
      </c>
      <c r="C75">
        <v>11</v>
      </c>
      <c r="D75" s="34">
        <v>40279</v>
      </c>
      <c r="E75" s="34">
        <v>40286</v>
      </c>
      <c r="F75">
        <v>3</v>
      </c>
      <c r="G75" t="s">
        <v>5597</v>
      </c>
      <c r="H75" s="34">
        <v>40272</v>
      </c>
      <c r="I75" s="34">
        <v>40300</v>
      </c>
      <c r="J75">
        <v>1</v>
      </c>
      <c r="K75" s="34">
        <v>40209</v>
      </c>
      <c r="L75" s="34">
        <v>40300</v>
      </c>
      <c r="M75" t="s">
        <v>5595</v>
      </c>
      <c r="N75">
        <v>2026</v>
      </c>
      <c r="O75" s="34">
        <v>40209</v>
      </c>
      <c r="P75" s="34">
        <v>40573</v>
      </c>
    </row>
    <row r="76" spans="1:16">
      <c r="A76" s="33">
        <v>46128</v>
      </c>
      <c r="B76" t="s">
        <v>224</v>
      </c>
      <c r="C76">
        <v>11</v>
      </c>
      <c r="D76" s="34">
        <v>40279</v>
      </c>
      <c r="E76" s="34">
        <v>40286</v>
      </c>
      <c r="F76">
        <v>3</v>
      </c>
      <c r="G76" t="s">
        <v>5597</v>
      </c>
      <c r="H76" s="34">
        <v>40272</v>
      </c>
      <c r="I76" s="34">
        <v>40300</v>
      </c>
      <c r="J76">
        <v>1</v>
      </c>
      <c r="K76" s="34">
        <v>40209</v>
      </c>
      <c r="L76" s="34">
        <v>40300</v>
      </c>
      <c r="M76" t="s">
        <v>5595</v>
      </c>
      <c r="N76">
        <v>2026</v>
      </c>
      <c r="O76" s="34">
        <v>40209</v>
      </c>
      <c r="P76" s="34">
        <v>40573</v>
      </c>
    </row>
    <row r="77" spans="1:16">
      <c r="A77" s="33">
        <v>46129</v>
      </c>
      <c r="B77" t="s">
        <v>225</v>
      </c>
      <c r="C77">
        <v>11</v>
      </c>
      <c r="D77" s="34">
        <v>40279</v>
      </c>
      <c r="E77" s="34">
        <v>40286</v>
      </c>
      <c r="F77">
        <v>3</v>
      </c>
      <c r="G77" t="s">
        <v>5597</v>
      </c>
      <c r="H77" s="34">
        <v>40272</v>
      </c>
      <c r="I77" s="34">
        <v>40300</v>
      </c>
      <c r="J77">
        <v>1</v>
      </c>
      <c r="K77" s="34">
        <v>40209</v>
      </c>
      <c r="L77" s="34">
        <v>40300</v>
      </c>
      <c r="M77" t="s">
        <v>5595</v>
      </c>
      <c r="N77">
        <v>2026</v>
      </c>
      <c r="O77" s="34">
        <v>40209</v>
      </c>
      <c r="P77" s="34">
        <v>40573</v>
      </c>
    </row>
    <row r="78" spans="1:16">
      <c r="A78" s="33">
        <v>46130</v>
      </c>
      <c r="B78" t="s">
        <v>226</v>
      </c>
      <c r="C78">
        <v>11</v>
      </c>
      <c r="D78" s="34">
        <v>40279</v>
      </c>
      <c r="E78" s="34">
        <v>40286</v>
      </c>
      <c r="F78">
        <v>3</v>
      </c>
      <c r="G78" t="s">
        <v>5597</v>
      </c>
      <c r="H78" s="34">
        <v>40272</v>
      </c>
      <c r="I78" s="34">
        <v>40300</v>
      </c>
      <c r="J78">
        <v>1</v>
      </c>
      <c r="K78" s="34">
        <v>40209</v>
      </c>
      <c r="L78" s="34">
        <v>40300</v>
      </c>
      <c r="M78" t="s">
        <v>5595</v>
      </c>
      <c r="N78">
        <v>2026</v>
      </c>
      <c r="O78" s="34">
        <v>40209</v>
      </c>
      <c r="P78" s="34">
        <v>40573</v>
      </c>
    </row>
    <row r="79" spans="1:16">
      <c r="A79" s="33">
        <v>46131</v>
      </c>
      <c r="B79" t="s">
        <v>220</v>
      </c>
      <c r="C79">
        <v>12</v>
      </c>
      <c r="D79" s="34">
        <v>40286</v>
      </c>
      <c r="E79" s="34">
        <v>40293</v>
      </c>
      <c r="F79">
        <v>3</v>
      </c>
      <c r="G79" t="s">
        <v>5597</v>
      </c>
      <c r="H79" s="34">
        <v>40272</v>
      </c>
      <c r="I79" s="34">
        <v>40300</v>
      </c>
      <c r="J79">
        <v>1</v>
      </c>
      <c r="K79" s="34">
        <v>40209</v>
      </c>
      <c r="L79" s="34">
        <v>40300</v>
      </c>
      <c r="M79" t="s">
        <v>5595</v>
      </c>
      <c r="N79">
        <v>2026</v>
      </c>
      <c r="O79" s="34">
        <v>40209</v>
      </c>
      <c r="P79" s="34">
        <v>40573</v>
      </c>
    </row>
    <row r="80" spans="1:16">
      <c r="A80" s="33">
        <v>46132</v>
      </c>
      <c r="B80" t="s">
        <v>221</v>
      </c>
      <c r="C80">
        <v>12</v>
      </c>
      <c r="D80" s="34">
        <v>40286</v>
      </c>
      <c r="E80" s="34">
        <v>40293</v>
      </c>
      <c r="F80">
        <v>3</v>
      </c>
      <c r="G80" t="s">
        <v>5597</v>
      </c>
      <c r="H80" s="34">
        <v>40272</v>
      </c>
      <c r="I80" s="34">
        <v>40300</v>
      </c>
      <c r="J80">
        <v>1</v>
      </c>
      <c r="K80" s="34">
        <v>40209</v>
      </c>
      <c r="L80" s="34">
        <v>40300</v>
      </c>
      <c r="M80" t="s">
        <v>5595</v>
      </c>
      <c r="N80">
        <v>2026</v>
      </c>
      <c r="O80" s="34">
        <v>40209</v>
      </c>
      <c r="P80" s="34">
        <v>40573</v>
      </c>
    </row>
    <row r="81" spans="1:16">
      <c r="A81" s="33">
        <v>46133</v>
      </c>
      <c r="B81" t="s">
        <v>222</v>
      </c>
      <c r="C81">
        <v>12</v>
      </c>
      <c r="D81" s="34">
        <v>40286</v>
      </c>
      <c r="E81" s="34">
        <v>40293</v>
      </c>
      <c r="F81">
        <v>3</v>
      </c>
      <c r="G81" t="s">
        <v>5597</v>
      </c>
      <c r="H81" s="34">
        <v>40272</v>
      </c>
      <c r="I81" s="34">
        <v>40300</v>
      </c>
      <c r="J81">
        <v>1</v>
      </c>
      <c r="K81" s="34">
        <v>40209</v>
      </c>
      <c r="L81" s="34">
        <v>40300</v>
      </c>
      <c r="M81" t="s">
        <v>5595</v>
      </c>
      <c r="N81">
        <v>2026</v>
      </c>
      <c r="O81" s="34">
        <v>40209</v>
      </c>
      <c r="P81" s="34">
        <v>40573</v>
      </c>
    </row>
    <row r="82" spans="1:16">
      <c r="A82" s="33">
        <v>46134</v>
      </c>
      <c r="B82" t="s">
        <v>223</v>
      </c>
      <c r="C82">
        <v>12</v>
      </c>
      <c r="D82" s="34">
        <v>40286</v>
      </c>
      <c r="E82" s="34">
        <v>40293</v>
      </c>
      <c r="F82">
        <v>3</v>
      </c>
      <c r="G82" t="s">
        <v>5597</v>
      </c>
      <c r="H82" s="34">
        <v>40272</v>
      </c>
      <c r="I82" s="34">
        <v>40300</v>
      </c>
      <c r="J82">
        <v>1</v>
      </c>
      <c r="K82" s="34">
        <v>40209</v>
      </c>
      <c r="L82" s="34">
        <v>40300</v>
      </c>
      <c r="M82" t="s">
        <v>5595</v>
      </c>
      <c r="N82">
        <v>2026</v>
      </c>
      <c r="O82" s="34">
        <v>40209</v>
      </c>
      <c r="P82" s="34">
        <v>40573</v>
      </c>
    </row>
    <row r="83" spans="1:16">
      <c r="A83" s="33">
        <v>46135</v>
      </c>
      <c r="B83" t="s">
        <v>224</v>
      </c>
      <c r="C83">
        <v>12</v>
      </c>
      <c r="D83" s="34">
        <v>40286</v>
      </c>
      <c r="E83" s="34">
        <v>40293</v>
      </c>
      <c r="F83">
        <v>3</v>
      </c>
      <c r="G83" t="s">
        <v>5597</v>
      </c>
      <c r="H83" s="34">
        <v>40272</v>
      </c>
      <c r="I83" s="34">
        <v>40300</v>
      </c>
      <c r="J83">
        <v>1</v>
      </c>
      <c r="K83" s="34">
        <v>40209</v>
      </c>
      <c r="L83" s="34">
        <v>40300</v>
      </c>
      <c r="M83" t="s">
        <v>5595</v>
      </c>
      <c r="N83">
        <v>2026</v>
      </c>
      <c r="O83" s="34">
        <v>40209</v>
      </c>
      <c r="P83" s="34">
        <v>40573</v>
      </c>
    </row>
    <row r="84" spans="1:16">
      <c r="A84" s="33">
        <v>46136</v>
      </c>
      <c r="B84" t="s">
        <v>225</v>
      </c>
      <c r="C84">
        <v>12</v>
      </c>
      <c r="D84" s="34">
        <v>40286</v>
      </c>
      <c r="E84" s="34">
        <v>40293</v>
      </c>
      <c r="F84">
        <v>3</v>
      </c>
      <c r="G84" t="s">
        <v>5597</v>
      </c>
      <c r="H84" s="34">
        <v>40272</v>
      </c>
      <c r="I84" s="34">
        <v>40300</v>
      </c>
      <c r="J84">
        <v>1</v>
      </c>
      <c r="K84" s="34">
        <v>40209</v>
      </c>
      <c r="L84" s="34">
        <v>40300</v>
      </c>
      <c r="M84" t="s">
        <v>5595</v>
      </c>
      <c r="N84">
        <v>2026</v>
      </c>
      <c r="O84" s="34">
        <v>40209</v>
      </c>
      <c r="P84" s="34">
        <v>40573</v>
      </c>
    </row>
    <row r="85" spans="1:16">
      <c r="A85" s="33">
        <v>46137</v>
      </c>
      <c r="B85" t="s">
        <v>226</v>
      </c>
      <c r="C85">
        <v>12</v>
      </c>
      <c r="D85" s="34">
        <v>40286</v>
      </c>
      <c r="E85" s="34">
        <v>40293</v>
      </c>
      <c r="F85">
        <v>3</v>
      </c>
      <c r="G85" t="s">
        <v>5597</v>
      </c>
      <c r="H85" s="34">
        <v>40272</v>
      </c>
      <c r="I85" s="34">
        <v>40300</v>
      </c>
      <c r="J85">
        <v>1</v>
      </c>
      <c r="K85" s="34">
        <v>40209</v>
      </c>
      <c r="L85" s="34">
        <v>40300</v>
      </c>
      <c r="M85" t="s">
        <v>5595</v>
      </c>
      <c r="N85">
        <v>2026</v>
      </c>
      <c r="O85" s="34">
        <v>40209</v>
      </c>
      <c r="P85" s="34">
        <v>40573</v>
      </c>
    </row>
    <row r="86" spans="1:16">
      <c r="A86" s="33">
        <v>46138</v>
      </c>
      <c r="B86" t="s">
        <v>220</v>
      </c>
      <c r="C86">
        <v>13</v>
      </c>
      <c r="D86" s="34">
        <v>40293</v>
      </c>
      <c r="E86" s="34">
        <v>40300</v>
      </c>
      <c r="F86">
        <v>3</v>
      </c>
      <c r="G86" t="s">
        <v>5597</v>
      </c>
      <c r="H86" s="34">
        <v>40272</v>
      </c>
      <c r="I86" s="34">
        <v>40300</v>
      </c>
      <c r="J86">
        <v>1</v>
      </c>
      <c r="K86" s="34">
        <v>40209</v>
      </c>
      <c r="L86" s="34">
        <v>40300</v>
      </c>
      <c r="M86" t="s">
        <v>5595</v>
      </c>
      <c r="N86">
        <v>2026</v>
      </c>
      <c r="O86" s="34">
        <v>40209</v>
      </c>
      <c r="P86" s="34">
        <v>40573</v>
      </c>
    </row>
    <row r="87" spans="1:16">
      <c r="A87" s="33">
        <v>46139</v>
      </c>
      <c r="B87" t="s">
        <v>221</v>
      </c>
      <c r="C87">
        <v>13</v>
      </c>
      <c r="D87" s="34">
        <v>40293</v>
      </c>
      <c r="E87" s="34">
        <v>40300</v>
      </c>
      <c r="F87">
        <v>3</v>
      </c>
      <c r="G87" t="s">
        <v>5597</v>
      </c>
      <c r="H87" s="34">
        <v>40272</v>
      </c>
      <c r="I87" s="34">
        <v>40300</v>
      </c>
      <c r="J87">
        <v>1</v>
      </c>
      <c r="K87" s="34">
        <v>40209</v>
      </c>
      <c r="L87" s="34">
        <v>40300</v>
      </c>
      <c r="M87" t="s">
        <v>5595</v>
      </c>
      <c r="N87">
        <v>2026</v>
      </c>
      <c r="O87" s="34">
        <v>40209</v>
      </c>
      <c r="P87" s="34">
        <v>40573</v>
      </c>
    </row>
    <row r="88" spans="1:16">
      <c r="A88" s="33">
        <v>46140</v>
      </c>
      <c r="B88" t="s">
        <v>222</v>
      </c>
      <c r="C88">
        <v>13</v>
      </c>
      <c r="D88" s="34">
        <v>40293</v>
      </c>
      <c r="E88" s="34">
        <v>40300</v>
      </c>
      <c r="F88">
        <v>3</v>
      </c>
      <c r="G88" t="s">
        <v>5597</v>
      </c>
      <c r="H88" s="34">
        <v>40272</v>
      </c>
      <c r="I88" s="34">
        <v>40300</v>
      </c>
      <c r="J88">
        <v>1</v>
      </c>
      <c r="K88" s="34">
        <v>40209</v>
      </c>
      <c r="L88" s="34">
        <v>40300</v>
      </c>
      <c r="M88" t="s">
        <v>5595</v>
      </c>
      <c r="N88">
        <v>2026</v>
      </c>
      <c r="O88" s="34">
        <v>40209</v>
      </c>
      <c r="P88" s="34">
        <v>40573</v>
      </c>
    </row>
    <row r="89" spans="1:16">
      <c r="A89" s="33">
        <v>46141</v>
      </c>
      <c r="B89" t="s">
        <v>223</v>
      </c>
      <c r="C89">
        <v>13</v>
      </c>
      <c r="D89" s="34">
        <v>40293</v>
      </c>
      <c r="E89" s="34">
        <v>40300</v>
      </c>
      <c r="F89">
        <v>3</v>
      </c>
      <c r="G89" t="s">
        <v>5597</v>
      </c>
      <c r="H89" s="34">
        <v>40272</v>
      </c>
      <c r="I89" s="34">
        <v>40300</v>
      </c>
      <c r="J89">
        <v>1</v>
      </c>
      <c r="K89" s="34">
        <v>40209</v>
      </c>
      <c r="L89" s="34">
        <v>40300</v>
      </c>
      <c r="M89" t="s">
        <v>5595</v>
      </c>
      <c r="N89">
        <v>2026</v>
      </c>
      <c r="O89" s="34">
        <v>40209</v>
      </c>
      <c r="P89" s="34">
        <v>40573</v>
      </c>
    </row>
    <row r="90" spans="1:16">
      <c r="A90" s="33">
        <v>46142</v>
      </c>
      <c r="B90" t="s">
        <v>224</v>
      </c>
      <c r="C90">
        <v>13</v>
      </c>
      <c r="D90" s="34">
        <v>40293</v>
      </c>
      <c r="E90" s="34">
        <v>40300</v>
      </c>
      <c r="F90">
        <v>3</v>
      </c>
      <c r="G90" t="s">
        <v>5597</v>
      </c>
      <c r="H90" s="34">
        <v>40272</v>
      </c>
      <c r="I90" s="34">
        <v>40300</v>
      </c>
      <c r="J90">
        <v>1</v>
      </c>
      <c r="K90" s="34">
        <v>40209</v>
      </c>
      <c r="L90" s="34">
        <v>40300</v>
      </c>
      <c r="M90" t="s">
        <v>5595</v>
      </c>
      <c r="N90">
        <v>2026</v>
      </c>
      <c r="O90" s="34">
        <v>40209</v>
      </c>
      <c r="P90" s="34">
        <v>40573</v>
      </c>
    </row>
    <row r="91" spans="1:16">
      <c r="A91" s="33">
        <v>46143</v>
      </c>
      <c r="B91" t="s">
        <v>225</v>
      </c>
      <c r="C91">
        <v>13</v>
      </c>
      <c r="D91" s="34">
        <v>40293</v>
      </c>
      <c r="E91" s="34">
        <v>40300</v>
      </c>
      <c r="F91">
        <v>3</v>
      </c>
      <c r="G91" t="s">
        <v>5597</v>
      </c>
      <c r="H91" s="34">
        <v>40272</v>
      </c>
      <c r="I91" s="34">
        <v>40300</v>
      </c>
      <c r="J91">
        <v>1</v>
      </c>
      <c r="K91" s="34">
        <v>40209</v>
      </c>
      <c r="L91" s="34">
        <v>40300</v>
      </c>
      <c r="M91" t="s">
        <v>5595</v>
      </c>
      <c r="N91">
        <v>2026</v>
      </c>
      <c r="O91" s="34">
        <v>40209</v>
      </c>
      <c r="P91" s="34">
        <v>40573</v>
      </c>
    </row>
    <row r="92" spans="1:16">
      <c r="A92" s="33">
        <v>46144</v>
      </c>
      <c r="B92" t="s">
        <v>226</v>
      </c>
      <c r="C92">
        <v>13</v>
      </c>
      <c r="D92" s="34">
        <v>40293</v>
      </c>
      <c r="E92" s="34">
        <v>40300</v>
      </c>
      <c r="F92">
        <v>3</v>
      </c>
      <c r="G92" t="s">
        <v>5597</v>
      </c>
      <c r="H92" s="34">
        <v>40272</v>
      </c>
      <c r="I92" s="34">
        <v>40300</v>
      </c>
      <c r="J92">
        <v>1</v>
      </c>
      <c r="K92" s="34">
        <v>40209</v>
      </c>
      <c r="L92" s="34">
        <v>40300</v>
      </c>
      <c r="M92" t="s">
        <v>5595</v>
      </c>
      <c r="N92">
        <v>2026</v>
      </c>
      <c r="O92" s="34">
        <v>40209</v>
      </c>
      <c r="P92" s="34">
        <v>40573</v>
      </c>
    </row>
    <row r="93" spans="1:16">
      <c r="A93" s="33">
        <v>46145</v>
      </c>
      <c r="B93" t="s">
        <v>220</v>
      </c>
      <c r="C93">
        <v>14</v>
      </c>
      <c r="D93" s="34">
        <v>40300</v>
      </c>
      <c r="E93" s="34">
        <v>40307</v>
      </c>
      <c r="F93">
        <v>4</v>
      </c>
      <c r="G93" t="s">
        <v>5598</v>
      </c>
      <c r="H93" s="34">
        <v>40300</v>
      </c>
      <c r="I93" s="34">
        <v>40335</v>
      </c>
      <c r="J93">
        <v>2</v>
      </c>
      <c r="K93" s="34">
        <v>40300</v>
      </c>
      <c r="L93" s="34">
        <v>40391</v>
      </c>
      <c r="M93" t="s">
        <v>5595</v>
      </c>
      <c r="N93">
        <v>2026</v>
      </c>
      <c r="O93" s="34">
        <v>40209</v>
      </c>
      <c r="P93" s="34">
        <v>40573</v>
      </c>
    </row>
    <row r="94" spans="1:16">
      <c r="A94" s="33">
        <v>46146</v>
      </c>
      <c r="B94" t="s">
        <v>221</v>
      </c>
      <c r="C94">
        <v>14</v>
      </c>
      <c r="D94" s="34">
        <v>40300</v>
      </c>
      <c r="E94" s="34">
        <v>40307</v>
      </c>
      <c r="F94">
        <v>4</v>
      </c>
      <c r="G94" t="s">
        <v>5598</v>
      </c>
      <c r="H94" s="34">
        <v>40300</v>
      </c>
      <c r="I94" s="34">
        <v>40335</v>
      </c>
      <c r="J94">
        <v>2</v>
      </c>
      <c r="K94" s="34">
        <v>40300</v>
      </c>
      <c r="L94" s="34">
        <v>40391</v>
      </c>
      <c r="M94" t="s">
        <v>5595</v>
      </c>
      <c r="N94">
        <v>2026</v>
      </c>
      <c r="O94" s="34">
        <v>40209</v>
      </c>
      <c r="P94" s="34">
        <v>40573</v>
      </c>
    </row>
    <row r="95" spans="1:16">
      <c r="A95" s="33">
        <v>46147</v>
      </c>
      <c r="B95" t="s">
        <v>222</v>
      </c>
      <c r="C95">
        <v>14</v>
      </c>
      <c r="D95" s="34">
        <v>40300</v>
      </c>
      <c r="E95" s="34">
        <v>40307</v>
      </c>
      <c r="F95">
        <v>4</v>
      </c>
      <c r="G95" t="s">
        <v>5598</v>
      </c>
      <c r="H95" s="34">
        <v>40300</v>
      </c>
      <c r="I95" s="34">
        <v>40335</v>
      </c>
      <c r="J95">
        <v>2</v>
      </c>
      <c r="K95" s="34">
        <v>40300</v>
      </c>
      <c r="L95" s="34">
        <v>40391</v>
      </c>
      <c r="M95" t="s">
        <v>5595</v>
      </c>
      <c r="N95">
        <v>2026</v>
      </c>
      <c r="O95" s="34">
        <v>40209</v>
      </c>
      <c r="P95" s="34">
        <v>40573</v>
      </c>
    </row>
    <row r="96" spans="1:16">
      <c r="A96" s="33">
        <v>46148</v>
      </c>
      <c r="B96" t="s">
        <v>223</v>
      </c>
      <c r="C96">
        <v>14</v>
      </c>
      <c r="D96" s="34">
        <v>40300</v>
      </c>
      <c r="E96" s="34">
        <v>40307</v>
      </c>
      <c r="F96">
        <v>4</v>
      </c>
      <c r="G96" t="s">
        <v>5598</v>
      </c>
      <c r="H96" s="34">
        <v>40300</v>
      </c>
      <c r="I96" s="34">
        <v>40335</v>
      </c>
      <c r="J96">
        <v>2</v>
      </c>
      <c r="K96" s="34">
        <v>40300</v>
      </c>
      <c r="L96" s="34">
        <v>40391</v>
      </c>
      <c r="M96" t="s">
        <v>5595</v>
      </c>
      <c r="N96">
        <v>2026</v>
      </c>
      <c r="O96" s="34">
        <v>40209</v>
      </c>
      <c r="P96" s="34">
        <v>40573</v>
      </c>
    </row>
    <row r="97" spans="1:16">
      <c r="A97" s="33">
        <v>46149</v>
      </c>
      <c r="B97" t="s">
        <v>224</v>
      </c>
      <c r="C97">
        <v>14</v>
      </c>
      <c r="D97" s="34">
        <v>40300</v>
      </c>
      <c r="E97" s="34">
        <v>40307</v>
      </c>
      <c r="F97">
        <v>4</v>
      </c>
      <c r="G97" t="s">
        <v>5598</v>
      </c>
      <c r="H97" s="34">
        <v>40300</v>
      </c>
      <c r="I97" s="34">
        <v>40335</v>
      </c>
      <c r="J97">
        <v>2</v>
      </c>
      <c r="K97" s="34">
        <v>40300</v>
      </c>
      <c r="L97" s="34">
        <v>40391</v>
      </c>
      <c r="M97" t="s">
        <v>5595</v>
      </c>
      <c r="N97">
        <v>2026</v>
      </c>
      <c r="O97" s="34">
        <v>40209</v>
      </c>
      <c r="P97" s="34">
        <v>40573</v>
      </c>
    </row>
    <row r="98" spans="1:16">
      <c r="A98" s="33">
        <v>46150</v>
      </c>
      <c r="B98" t="s">
        <v>225</v>
      </c>
      <c r="C98">
        <v>14</v>
      </c>
      <c r="D98" s="34">
        <v>40300</v>
      </c>
      <c r="E98" s="34">
        <v>40307</v>
      </c>
      <c r="F98">
        <v>4</v>
      </c>
      <c r="G98" t="s">
        <v>5598</v>
      </c>
      <c r="H98" s="34">
        <v>40300</v>
      </c>
      <c r="I98" s="34">
        <v>40335</v>
      </c>
      <c r="J98">
        <v>2</v>
      </c>
      <c r="K98" s="34">
        <v>40300</v>
      </c>
      <c r="L98" s="34">
        <v>40391</v>
      </c>
      <c r="M98" t="s">
        <v>5595</v>
      </c>
      <c r="N98">
        <v>2026</v>
      </c>
      <c r="O98" s="34">
        <v>40209</v>
      </c>
      <c r="P98" s="34">
        <v>40573</v>
      </c>
    </row>
    <row r="99" spans="1:16">
      <c r="A99" s="33">
        <v>46151</v>
      </c>
      <c r="B99" t="s">
        <v>226</v>
      </c>
      <c r="C99">
        <v>14</v>
      </c>
      <c r="D99" s="34">
        <v>40300</v>
      </c>
      <c r="E99" s="34">
        <v>40307</v>
      </c>
      <c r="F99">
        <v>4</v>
      </c>
      <c r="G99" t="s">
        <v>5598</v>
      </c>
      <c r="H99" s="34">
        <v>40300</v>
      </c>
      <c r="I99" s="34">
        <v>40335</v>
      </c>
      <c r="J99">
        <v>2</v>
      </c>
      <c r="K99" s="34">
        <v>40300</v>
      </c>
      <c r="L99" s="34">
        <v>40391</v>
      </c>
      <c r="M99" t="s">
        <v>5595</v>
      </c>
      <c r="N99">
        <v>2026</v>
      </c>
      <c r="O99" s="34">
        <v>40209</v>
      </c>
      <c r="P99" s="34">
        <v>40573</v>
      </c>
    </row>
    <row r="100" spans="1:16">
      <c r="A100" s="33">
        <v>46152</v>
      </c>
      <c r="B100" t="s">
        <v>220</v>
      </c>
      <c r="C100">
        <v>15</v>
      </c>
      <c r="D100" s="34">
        <v>40307</v>
      </c>
      <c r="E100" s="34">
        <v>40314</v>
      </c>
      <c r="F100">
        <v>4</v>
      </c>
      <c r="G100" t="s">
        <v>5598</v>
      </c>
      <c r="H100" s="34">
        <v>40300</v>
      </c>
      <c r="I100" s="34">
        <v>40335</v>
      </c>
      <c r="J100">
        <v>2</v>
      </c>
      <c r="K100" s="34">
        <v>40300</v>
      </c>
      <c r="L100" s="34">
        <v>40391</v>
      </c>
      <c r="M100" t="s">
        <v>5595</v>
      </c>
      <c r="N100">
        <v>2026</v>
      </c>
      <c r="O100" s="34">
        <v>40209</v>
      </c>
      <c r="P100" s="34">
        <v>40573</v>
      </c>
    </row>
    <row r="101" spans="1:16">
      <c r="A101" s="33">
        <v>46153</v>
      </c>
      <c r="B101" t="s">
        <v>221</v>
      </c>
      <c r="C101">
        <v>15</v>
      </c>
      <c r="D101" s="34">
        <v>40307</v>
      </c>
      <c r="E101" s="34">
        <v>40314</v>
      </c>
      <c r="F101">
        <v>4</v>
      </c>
      <c r="G101" t="s">
        <v>5598</v>
      </c>
      <c r="H101" s="34">
        <v>40300</v>
      </c>
      <c r="I101" s="34">
        <v>40335</v>
      </c>
      <c r="J101">
        <v>2</v>
      </c>
      <c r="K101" s="34">
        <v>40300</v>
      </c>
      <c r="L101" s="34">
        <v>40391</v>
      </c>
      <c r="M101" t="s">
        <v>5595</v>
      </c>
      <c r="N101">
        <v>2026</v>
      </c>
      <c r="O101" s="34">
        <v>40209</v>
      </c>
      <c r="P101" s="34">
        <v>40573</v>
      </c>
    </row>
    <row r="102" spans="1:16">
      <c r="A102" s="33">
        <v>46154</v>
      </c>
      <c r="B102" t="s">
        <v>222</v>
      </c>
      <c r="C102">
        <v>15</v>
      </c>
      <c r="D102" s="34">
        <v>40307</v>
      </c>
      <c r="E102" s="34">
        <v>40314</v>
      </c>
      <c r="F102">
        <v>4</v>
      </c>
      <c r="G102" t="s">
        <v>5598</v>
      </c>
      <c r="H102" s="34">
        <v>40300</v>
      </c>
      <c r="I102" s="34">
        <v>40335</v>
      </c>
      <c r="J102">
        <v>2</v>
      </c>
      <c r="K102" s="34">
        <v>40300</v>
      </c>
      <c r="L102" s="34">
        <v>40391</v>
      </c>
      <c r="M102" t="s">
        <v>5595</v>
      </c>
      <c r="N102">
        <v>2026</v>
      </c>
      <c r="O102" s="34">
        <v>40209</v>
      </c>
      <c r="P102" s="34">
        <v>40573</v>
      </c>
    </row>
    <row r="103" spans="1:16">
      <c r="A103" s="33">
        <v>46155</v>
      </c>
      <c r="B103" t="s">
        <v>223</v>
      </c>
      <c r="C103">
        <v>15</v>
      </c>
      <c r="D103" s="34">
        <v>40307</v>
      </c>
      <c r="E103" s="34">
        <v>40314</v>
      </c>
      <c r="F103">
        <v>4</v>
      </c>
      <c r="G103" t="s">
        <v>5598</v>
      </c>
      <c r="H103" s="34">
        <v>40300</v>
      </c>
      <c r="I103" s="34">
        <v>40335</v>
      </c>
      <c r="J103">
        <v>2</v>
      </c>
      <c r="K103" s="34">
        <v>40300</v>
      </c>
      <c r="L103" s="34">
        <v>40391</v>
      </c>
      <c r="M103" t="s">
        <v>5595</v>
      </c>
      <c r="N103">
        <v>2026</v>
      </c>
      <c r="O103" s="34">
        <v>40209</v>
      </c>
      <c r="P103" s="34">
        <v>40573</v>
      </c>
    </row>
    <row r="104" spans="1:16">
      <c r="A104" s="33">
        <v>46156</v>
      </c>
      <c r="B104" t="s">
        <v>224</v>
      </c>
      <c r="C104">
        <v>15</v>
      </c>
      <c r="D104" s="34">
        <v>40307</v>
      </c>
      <c r="E104" s="34">
        <v>40314</v>
      </c>
      <c r="F104">
        <v>4</v>
      </c>
      <c r="G104" t="s">
        <v>5598</v>
      </c>
      <c r="H104" s="34">
        <v>40300</v>
      </c>
      <c r="I104" s="34">
        <v>40335</v>
      </c>
      <c r="J104">
        <v>2</v>
      </c>
      <c r="K104" s="34">
        <v>40300</v>
      </c>
      <c r="L104" s="34">
        <v>40391</v>
      </c>
      <c r="M104" t="s">
        <v>5595</v>
      </c>
      <c r="N104">
        <v>2026</v>
      </c>
      <c r="O104" s="34">
        <v>40209</v>
      </c>
      <c r="P104" s="34">
        <v>40573</v>
      </c>
    </row>
    <row r="105" spans="1:16">
      <c r="A105" s="33">
        <v>46157</v>
      </c>
      <c r="B105" t="s">
        <v>225</v>
      </c>
      <c r="C105">
        <v>15</v>
      </c>
      <c r="D105" s="34">
        <v>40307</v>
      </c>
      <c r="E105" s="34">
        <v>40314</v>
      </c>
      <c r="F105">
        <v>4</v>
      </c>
      <c r="G105" t="s">
        <v>5598</v>
      </c>
      <c r="H105" s="34">
        <v>40300</v>
      </c>
      <c r="I105" s="34">
        <v>40335</v>
      </c>
      <c r="J105">
        <v>2</v>
      </c>
      <c r="K105" s="34">
        <v>40300</v>
      </c>
      <c r="L105" s="34">
        <v>40391</v>
      </c>
      <c r="M105" t="s">
        <v>5595</v>
      </c>
      <c r="N105">
        <v>2026</v>
      </c>
      <c r="O105" s="34">
        <v>40209</v>
      </c>
      <c r="P105" s="34">
        <v>40573</v>
      </c>
    </row>
    <row r="106" spans="1:16">
      <c r="A106" s="33">
        <v>46158</v>
      </c>
      <c r="B106" t="s">
        <v>226</v>
      </c>
      <c r="C106">
        <v>15</v>
      </c>
      <c r="D106" s="34">
        <v>40307</v>
      </c>
      <c r="E106" s="34">
        <v>40314</v>
      </c>
      <c r="F106">
        <v>4</v>
      </c>
      <c r="G106" t="s">
        <v>5598</v>
      </c>
      <c r="H106" s="34">
        <v>40300</v>
      </c>
      <c r="I106" s="34">
        <v>40335</v>
      </c>
      <c r="J106">
        <v>2</v>
      </c>
      <c r="K106" s="34">
        <v>40300</v>
      </c>
      <c r="L106" s="34">
        <v>40391</v>
      </c>
      <c r="M106" t="s">
        <v>5595</v>
      </c>
      <c r="N106">
        <v>2026</v>
      </c>
      <c r="O106" s="34">
        <v>40209</v>
      </c>
      <c r="P106" s="34">
        <v>40573</v>
      </c>
    </row>
    <row r="107" spans="1:16">
      <c r="A107" s="33">
        <v>46159</v>
      </c>
      <c r="B107" t="s">
        <v>220</v>
      </c>
      <c r="C107">
        <v>16</v>
      </c>
      <c r="D107" s="34">
        <v>40314</v>
      </c>
      <c r="E107" s="34">
        <v>40321</v>
      </c>
      <c r="F107">
        <v>4</v>
      </c>
      <c r="G107" t="s">
        <v>5598</v>
      </c>
      <c r="H107" s="34">
        <v>40300</v>
      </c>
      <c r="I107" s="34">
        <v>40335</v>
      </c>
      <c r="J107">
        <v>2</v>
      </c>
      <c r="K107" s="34">
        <v>40300</v>
      </c>
      <c r="L107" s="34">
        <v>40391</v>
      </c>
      <c r="M107" t="s">
        <v>5595</v>
      </c>
      <c r="N107">
        <v>2026</v>
      </c>
      <c r="O107" s="34">
        <v>40209</v>
      </c>
      <c r="P107" s="34">
        <v>40573</v>
      </c>
    </row>
    <row r="108" spans="1:16">
      <c r="A108" s="33">
        <v>46160</v>
      </c>
      <c r="B108" t="s">
        <v>221</v>
      </c>
      <c r="C108">
        <v>16</v>
      </c>
      <c r="D108" s="34">
        <v>40314</v>
      </c>
      <c r="E108" s="34">
        <v>40321</v>
      </c>
      <c r="F108">
        <v>4</v>
      </c>
      <c r="G108" t="s">
        <v>5598</v>
      </c>
      <c r="H108" s="34">
        <v>40300</v>
      </c>
      <c r="I108" s="34">
        <v>40335</v>
      </c>
      <c r="J108">
        <v>2</v>
      </c>
      <c r="K108" s="34">
        <v>40300</v>
      </c>
      <c r="L108" s="34">
        <v>40391</v>
      </c>
      <c r="M108" t="s">
        <v>5595</v>
      </c>
      <c r="N108">
        <v>2026</v>
      </c>
      <c r="O108" s="34">
        <v>40209</v>
      </c>
      <c r="P108" s="34">
        <v>40573</v>
      </c>
    </row>
    <row r="109" spans="1:16">
      <c r="A109" s="33">
        <v>46161</v>
      </c>
      <c r="B109" t="s">
        <v>222</v>
      </c>
      <c r="C109">
        <v>16</v>
      </c>
      <c r="D109" s="34">
        <v>40314</v>
      </c>
      <c r="E109" s="34">
        <v>40321</v>
      </c>
      <c r="F109">
        <v>4</v>
      </c>
      <c r="G109" t="s">
        <v>5598</v>
      </c>
      <c r="H109" s="34">
        <v>40300</v>
      </c>
      <c r="I109" s="34">
        <v>40335</v>
      </c>
      <c r="J109">
        <v>2</v>
      </c>
      <c r="K109" s="34">
        <v>40300</v>
      </c>
      <c r="L109" s="34">
        <v>40391</v>
      </c>
      <c r="M109" t="s">
        <v>5595</v>
      </c>
      <c r="N109">
        <v>2026</v>
      </c>
      <c r="O109" s="34">
        <v>40209</v>
      </c>
      <c r="P109" s="34">
        <v>40573</v>
      </c>
    </row>
    <row r="110" spans="1:16">
      <c r="A110" s="33">
        <v>46162</v>
      </c>
      <c r="B110" t="s">
        <v>223</v>
      </c>
      <c r="C110">
        <v>16</v>
      </c>
      <c r="D110" s="34">
        <v>40314</v>
      </c>
      <c r="E110" s="34">
        <v>40321</v>
      </c>
      <c r="F110">
        <v>4</v>
      </c>
      <c r="G110" t="s">
        <v>5598</v>
      </c>
      <c r="H110" s="34">
        <v>40300</v>
      </c>
      <c r="I110" s="34">
        <v>40335</v>
      </c>
      <c r="J110">
        <v>2</v>
      </c>
      <c r="K110" s="34">
        <v>40300</v>
      </c>
      <c r="L110" s="34">
        <v>40391</v>
      </c>
      <c r="M110" t="s">
        <v>5595</v>
      </c>
      <c r="N110">
        <v>2026</v>
      </c>
      <c r="O110" s="34">
        <v>40209</v>
      </c>
      <c r="P110" s="34">
        <v>40573</v>
      </c>
    </row>
    <row r="111" spans="1:16">
      <c r="A111" s="33">
        <v>46163</v>
      </c>
      <c r="B111" t="s">
        <v>224</v>
      </c>
      <c r="C111">
        <v>16</v>
      </c>
      <c r="D111" s="34">
        <v>40314</v>
      </c>
      <c r="E111" s="34">
        <v>40321</v>
      </c>
      <c r="F111">
        <v>4</v>
      </c>
      <c r="G111" t="s">
        <v>5598</v>
      </c>
      <c r="H111" s="34">
        <v>40300</v>
      </c>
      <c r="I111" s="34">
        <v>40335</v>
      </c>
      <c r="J111">
        <v>2</v>
      </c>
      <c r="K111" s="34">
        <v>40300</v>
      </c>
      <c r="L111" s="34">
        <v>40391</v>
      </c>
      <c r="M111" t="s">
        <v>5595</v>
      </c>
      <c r="N111">
        <v>2026</v>
      </c>
      <c r="O111" s="34">
        <v>40209</v>
      </c>
      <c r="P111" s="34">
        <v>40573</v>
      </c>
    </row>
    <row r="112" spans="1:16">
      <c r="A112" s="33">
        <v>46164</v>
      </c>
      <c r="B112" t="s">
        <v>225</v>
      </c>
      <c r="C112">
        <v>16</v>
      </c>
      <c r="D112" s="34">
        <v>40314</v>
      </c>
      <c r="E112" s="34">
        <v>40321</v>
      </c>
      <c r="F112">
        <v>4</v>
      </c>
      <c r="G112" t="s">
        <v>5598</v>
      </c>
      <c r="H112" s="34">
        <v>40300</v>
      </c>
      <c r="I112" s="34">
        <v>40335</v>
      </c>
      <c r="J112">
        <v>2</v>
      </c>
      <c r="K112" s="34">
        <v>40300</v>
      </c>
      <c r="L112" s="34">
        <v>40391</v>
      </c>
      <c r="M112" t="s">
        <v>5595</v>
      </c>
      <c r="N112">
        <v>2026</v>
      </c>
      <c r="O112" s="34">
        <v>40209</v>
      </c>
      <c r="P112" s="34">
        <v>40573</v>
      </c>
    </row>
    <row r="113" spans="1:16">
      <c r="A113" s="33">
        <v>46165</v>
      </c>
      <c r="B113" t="s">
        <v>226</v>
      </c>
      <c r="C113">
        <v>16</v>
      </c>
      <c r="D113" s="34">
        <v>40314</v>
      </c>
      <c r="E113" s="34">
        <v>40321</v>
      </c>
      <c r="F113">
        <v>4</v>
      </c>
      <c r="G113" t="s">
        <v>5598</v>
      </c>
      <c r="H113" s="34">
        <v>40300</v>
      </c>
      <c r="I113" s="34">
        <v>40335</v>
      </c>
      <c r="J113">
        <v>2</v>
      </c>
      <c r="K113" s="34">
        <v>40300</v>
      </c>
      <c r="L113" s="34">
        <v>40391</v>
      </c>
      <c r="M113" t="s">
        <v>5595</v>
      </c>
      <c r="N113">
        <v>2026</v>
      </c>
      <c r="O113" s="34">
        <v>40209</v>
      </c>
      <c r="P113" s="34">
        <v>40573</v>
      </c>
    </row>
    <row r="114" spans="1:16">
      <c r="A114" s="33">
        <v>46166</v>
      </c>
      <c r="B114" t="s">
        <v>220</v>
      </c>
      <c r="C114">
        <v>17</v>
      </c>
      <c r="D114" s="34">
        <v>40321</v>
      </c>
      <c r="E114" s="34">
        <v>40328</v>
      </c>
      <c r="F114">
        <v>4</v>
      </c>
      <c r="G114" t="s">
        <v>5598</v>
      </c>
      <c r="H114" s="34">
        <v>40300</v>
      </c>
      <c r="I114" s="34">
        <v>40335</v>
      </c>
      <c r="J114">
        <v>2</v>
      </c>
      <c r="K114" s="34">
        <v>40300</v>
      </c>
      <c r="L114" s="34">
        <v>40391</v>
      </c>
      <c r="M114" t="s">
        <v>5595</v>
      </c>
      <c r="N114">
        <v>2026</v>
      </c>
      <c r="O114" s="34">
        <v>40209</v>
      </c>
      <c r="P114" s="34">
        <v>40573</v>
      </c>
    </row>
    <row r="115" spans="1:16">
      <c r="A115" s="33">
        <v>46167</v>
      </c>
      <c r="B115" t="s">
        <v>221</v>
      </c>
      <c r="C115">
        <v>17</v>
      </c>
      <c r="D115" s="34">
        <v>40321</v>
      </c>
      <c r="E115" s="34">
        <v>40328</v>
      </c>
      <c r="F115">
        <v>4</v>
      </c>
      <c r="G115" t="s">
        <v>5598</v>
      </c>
      <c r="H115" s="34">
        <v>40300</v>
      </c>
      <c r="I115" s="34">
        <v>40335</v>
      </c>
      <c r="J115">
        <v>2</v>
      </c>
      <c r="K115" s="34">
        <v>40300</v>
      </c>
      <c r="L115" s="34">
        <v>40391</v>
      </c>
      <c r="M115" t="s">
        <v>5595</v>
      </c>
      <c r="N115">
        <v>2026</v>
      </c>
      <c r="O115" s="34">
        <v>40209</v>
      </c>
      <c r="P115" s="34">
        <v>40573</v>
      </c>
    </row>
    <row r="116" spans="1:16">
      <c r="A116" s="33">
        <v>46168</v>
      </c>
      <c r="B116" t="s">
        <v>222</v>
      </c>
      <c r="C116">
        <v>17</v>
      </c>
      <c r="D116" s="34">
        <v>40321</v>
      </c>
      <c r="E116" s="34">
        <v>40328</v>
      </c>
      <c r="F116">
        <v>4</v>
      </c>
      <c r="G116" t="s">
        <v>5598</v>
      </c>
      <c r="H116" s="34">
        <v>40300</v>
      </c>
      <c r="I116" s="34">
        <v>40335</v>
      </c>
      <c r="J116">
        <v>2</v>
      </c>
      <c r="K116" s="34">
        <v>40300</v>
      </c>
      <c r="L116" s="34">
        <v>40391</v>
      </c>
      <c r="M116" t="s">
        <v>5595</v>
      </c>
      <c r="N116">
        <v>2026</v>
      </c>
      <c r="O116" s="34">
        <v>40209</v>
      </c>
      <c r="P116" s="34">
        <v>40573</v>
      </c>
    </row>
    <row r="117" spans="1:16">
      <c r="A117" s="33">
        <v>46169</v>
      </c>
      <c r="B117" t="s">
        <v>223</v>
      </c>
      <c r="C117">
        <v>17</v>
      </c>
      <c r="D117" s="34">
        <v>40321</v>
      </c>
      <c r="E117" s="34">
        <v>40328</v>
      </c>
      <c r="F117">
        <v>4</v>
      </c>
      <c r="G117" t="s">
        <v>5598</v>
      </c>
      <c r="H117" s="34">
        <v>40300</v>
      </c>
      <c r="I117" s="34">
        <v>40335</v>
      </c>
      <c r="J117">
        <v>2</v>
      </c>
      <c r="K117" s="34">
        <v>40300</v>
      </c>
      <c r="L117" s="34">
        <v>40391</v>
      </c>
      <c r="M117" t="s">
        <v>5595</v>
      </c>
      <c r="N117">
        <v>2026</v>
      </c>
      <c r="O117" s="34">
        <v>40209</v>
      </c>
      <c r="P117" s="34">
        <v>40573</v>
      </c>
    </row>
    <row r="118" spans="1:16">
      <c r="A118" s="33">
        <v>46170</v>
      </c>
      <c r="B118" t="s">
        <v>224</v>
      </c>
      <c r="C118">
        <v>17</v>
      </c>
      <c r="D118" s="34">
        <v>40321</v>
      </c>
      <c r="E118" s="34">
        <v>40328</v>
      </c>
      <c r="F118">
        <v>4</v>
      </c>
      <c r="G118" t="s">
        <v>5598</v>
      </c>
      <c r="H118" s="34">
        <v>40300</v>
      </c>
      <c r="I118" s="34">
        <v>40335</v>
      </c>
      <c r="J118">
        <v>2</v>
      </c>
      <c r="K118" s="34">
        <v>40300</v>
      </c>
      <c r="L118" s="34">
        <v>40391</v>
      </c>
      <c r="M118" t="s">
        <v>5595</v>
      </c>
      <c r="N118">
        <v>2026</v>
      </c>
      <c r="O118" s="34">
        <v>40209</v>
      </c>
      <c r="P118" s="34">
        <v>40573</v>
      </c>
    </row>
    <row r="119" spans="1:16">
      <c r="A119" s="33">
        <v>46171</v>
      </c>
      <c r="B119" t="s">
        <v>225</v>
      </c>
      <c r="C119">
        <v>17</v>
      </c>
      <c r="D119" s="34">
        <v>40321</v>
      </c>
      <c r="E119" s="34">
        <v>40328</v>
      </c>
      <c r="F119">
        <v>4</v>
      </c>
      <c r="G119" t="s">
        <v>5598</v>
      </c>
      <c r="H119" s="34">
        <v>40300</v>
      </c>
      <c r="I119" s="34">
        <v>40335</v>
      </c>
      <c r="J119">
        <v>2</v>
      </c>
      <c r="K119" s="34">
        <v>40300</v>
      </c>
      <c r="L119" s="34">
        <v>40391</v>
      </c>
      <c r="M119" t="s">
        <v>5595</v>
      </c>
      <c r="N119">
        <v>2026</v>
      </c>
      <c r="O119" s="34">
        <v>40209</v>
      </c>
      <c r="P119" s="34">
        <v>40573</v>
      </c>
    </row>
    <row r="120" spans="1:16">
      <c r="A120" s="33">
        <v>46172</v>
      </c>
      <c r="B120" t="s">
        <v>226</v>
      </c>
      <c r="C120">
        <v>17</v>
      </c>
      <c r="D120" s="34">
        <v>40321</v>
      </c>
      <c r="E120" s="34">
        <v>40328</v>
      </c>
      <c r="F120">
        <v>4</v>
      </c>
      <c r="G120" t="s">
        <v>5598</v>
      </c>
      <c r="H120" s="34">
        <v>40300</v>
      </c>
      <c r="I120" s="34">
        <v>40335</v>
      </c>
      <c r="J120">
        <v>2</v>
      </c>
      <c r="K120" s="34">
        <v>40300</v>
      </c>
      <c r="L120" s="34">
        <v>40391</v>
      </c>
      <c r="M120" t="s">
        <v>5595</v>
      </c>
      <c r="N120">
        <v>2026</v>
      </c>
      <c r="O120" s="34">
        <v>40209</v>
      </c>
      <c r="P120" s="34">
        <v>40573</v>
      </c>
    </row>
    <row r="121" spans="1:16">
      <c r="A121" s="33">
        <v>46173</v>
      </c>
      <c r="B121" t="s">
        <v>220</v>
      </c>
      <c r="C121">
        <v>18</v>
      </c>
      <c r="D121" s="34">
        <v>40328</v>
      </c>
      <c r="E121" s="34">
        <v>40335</v>
      </c>
      <c r="F121">
        <v>4</v>
      </c>
      <c r="G121" t="s">
        <v>5598</v>
      </c>
      <c r="H121" s="34">
        <v>40300</v>
      </c>
      <c r="I121" s="34">
        <v>40335</v>
      </c>
      <c r="J121">
        <v>2</v>
      </c>
      <c r="K121" s="34">
        <v>40300</v>
      </c>
      <c r="L121" s="34">
        <v>40391</v>
      </c>
      <c r="M121" t="s">
        <v>5595</v>
      </c>
      <c r="N121">
        <v>2026</v>
      </c>
      <c r="O121" s="34">
        <v>40209</v>
      </c>
      <c r="P121" s="34">
        <v>40573</v>
      </c>
    </row>
    <row r="122" spans="1:16">
      <c r="A122" s="33">
        <v>46174</v>
      </c>
      <c r="B122" t="s">
        <v>221</v>
      </c>
      <c r="C122">
        <v>18</v>
      </c>
      <c r="D122" s="34">
        <v>40328</v>
      </c>
      <c r="E122" s="34">
        <v>40335</v>
      </c>
      <c r="F122">
        <v>4</v>
      </c>
      <c r="G122" t="s">
        <v>5598</v>
      </c>
      <c r="H122" s="34">
        <v>40300</v>
      </c>
      <c r="I122" s="34">
        <v>40335</v>
      </c>
      <c r="J122">
        <v>2</v>
      </c>
      <c r="K122" s="34">
        <v>40300</v>
      </c>
      <c r="L122" s="34">
        <v>40391</v>
      </c>
      <c r="M122" t="s">
        <v>5595</v>
      </c>
      <c r="N122">
        <v>2026</v>
      </c>
      <c r="O122" s="34">
        <v>40209</v>
      </c>
      <c r="P122" s="34">
        <v>40573</v>
      </c>
    </row>
    <row r="123" spans="1:16">
      <c r="A123" s="33">
        <v>46175</v>
      </c>
      <c r="B123" t="s">
        <v>222</v>
      </c>
      <c r="C123">
        <v>18</v>
      </c>
      <c r="D123" s="34">
        <v>40328</v>
      </c>
      <c r="E123" s="34">
        <v>40335</v>
      </c>
      <c r="F123">
        <v>4</v>
      </c>
      <c r="G123" t="s">
        <v>5598</v>
      </c>
      <c r="H123" s="34">
        <v>40300</v>
      </c>
      <c r="I123" s="34">
        <v>40335</v>
      </c>
      <c r="J123">
        <v>2</v>
      </c>
      <c r="K123" s="34">
        <v>40300</v>
      </c>
      <c r="L123" s="34">
        <v>40391</v>
      </c>
      <c r="M123" t="s">
        <v>5595</v>
      </c>
      <c r="N123">
        <v>2026</v>
      </c>
      <c r="O123" s="34">
        <v>40209</v>
      </c>
      <c r="P123" s="34">
        <v>40573</v>
      </c>
    </row>
    <row r="124" spans="1:16">
      <c r="A124" s="33">
        <v>46176</v>
      </c>
      <c r="B124" t="s">
        <v>223</v>
      </c>
      <c r="C124">
        <v>18</v>
      </c>
      <c r="D124" s="34">
        <v>40328</v>
      </c>
      <c r="E124" s="34">
        <v>40335</v>
      </c>
      <c r="F124">
        <v>4</v>
      </c>
      <c r="G124" t="s">
        <v>5598</v>
      </c>
      <c r="H124" s="34">
        <v>40300</v>
      </c>
      <c r="I124" s="34">
        <v>40335</v>
      </c>
      <c r="J124">
        <v>2</v>
      </c>
      <c r="K124" s="34">
        <v>40300</v>
      </c>
      <c r="L124" s="34">
        <v>40391</v>
      </c>
      <c r="M124" t="s">
        <v>5595</v>
      </c>
      <c r="N124">
        <v>2026</v>
      </c>
      <c r="O124" s="34">
        <v>40209</v>
      </c>
      <c r="P124" s="34">
        <v>40573</v>
      </c>
    </row>
    <row r="125" spans="1:16">
      <c r="A125" s="33">
        <v>46177</v>
      </c>
      <c r="B125" t="s">
        <v>224</v>
      </c>
      <c r="C125">
        <v>18</v>
      </c>
      <c r="D125" s="34">
        <v>40328</v>
      </c>
      <c r="E125" s="34">
        <v>40335</v>
      </c>
      <c r="F125">
        <v>4</v>
      </c>
      <c r="G125" t="s">
        <v>5598</v>
      </c>
      <c r="H125" s="34">
        <v>40300</v>
      </c>
      <c r="I125" s="34">
        <v>40335</v>
      </c>
      <c r="J125">
        <v>2</v>
      </c>
      <c r="K125" s="34">
        <v>40300</v>
      </c>
      <c r="L125" s="34">
        <v>40391</v>
      </c>
      <c r="M125" t="s">
        <v>5595</v>
      </c>
      <c r="N125">
        <v>2026</v>
      </c>
      <c r="O125" s="34">
        <v>40209</v>
      </c>
      <c r="P125" s="34">
        <v>40573</v>
      </c>
    </row>
    <row r="126" spans="1:16">
      <c r="A126" s="33">
        <v>46178</v>
      </c>
      <c r="B126" t="s">
        <v>225</v>
      </c>
      <c r="C126">
        <v>18</v>
      </c>
      <c r="D126" s="34">
        <v>40328</v>
      </c>
      <c r="E126" s="34">
        <v>40335</v>
      </c>
      <c r="F126">
        <v>4</v>
      </c>
      <c r="G126" t="s">
        <v>5598</v>
      </c>
      <c r="H126" s="34">
        <v>40300</v>
      </c>
      <c r="I126" s="34">
        <v>40335</v>
      </c>
      <c r="J126">
        <v>2</v>
      </c>
      <c r="K126" s="34">
        <v>40300</v>
      </c>
      <c r="L126" s="34">
        <v>40391</v>
      </c>
      <c r="M126" t="s">
        <v>5595</v>
      </c>
      <c r="N126">
        <v>2026</v>
      </c>
      <c r="O126" s="34">
        <v>40209</v>
      </c>
      <c r="P126" s="34">
        <v>40573</v>
      </c>
    </row>
    <row r="127" spans="1:16">
      <c r="A127" s="33">
        <v>46179</v>
      </c>
      <c r="B127" t="s">
        <v>226</v>
      </c>
      <c r="C127">
        <v>18</v>
      </c>
      <c r="D127" s="34">
        <v>40328</v>
      </c>
      <c r="E127" s="34">
        <v>40335</v>
      </c>
      <c r="F127">
        <v>4</v>
      </c>
      <c r="G127" t="s">
        <v>5598</v>
      </c>
      <c r="H127" s="34">
        <v>40300</v>
      </c>
      <c r="I127" s="34">
        <v>40335</v>
      </c>
      <c r="J127">
        <v>2</v>
      </c>
      <c r="K127" s="34">
        <v>40300</v>
      </c>
      <c r="L127" s="34">
        <v>40391</v>
      </c>
      <c r="M127" t="s">
        <v>5595</v>
      </c>
      <c r="N127">
        <v>2026</v>
      </c>
      <c r="O127" s="34">
        <v>40209</v>
      </c>
      <c r="P127" s="34">
        <v>40573</v>
      </c>
    </row>
    <row r="128" spans="1:16">
      <c r="A128" s="33">
        <v>46180</v>
      </c>
      <c r="B128" t="s">
        <v>220</v>
      </c>
      <c r="C128">
        <v>19</v>
      </c>
      <c r="D128" s="34">
        <v>40335</v>
      </c>
      <c r="E128" s="34">
        <v>40342</v>
      </c>
      <c r="F128">
        <v>5</v>
      </c>
      <c r="G128" t="s">
        <v>5599</v>
      </c>
      <c r="H128" s="34">
        <v>40335</v>
      </c>
      <c r="I128" s="34">
        <v>40363</v>
      </c>
      <c r="J128">
        <v>2</v>
      </c>
      <c r="K128" s="34">
        <v>40300</v>
      </c>
      <c r="L128" s="34">
        <v>40391</v>
      </c>
      <c r="M128" t="s">
        <v>5595</v>
      </c>
      <c r="N128">
        <v>2026</v>
      </c>
      <c r="O128" s="34">
        <v>40209</v>
      </c>
      <c r="P128" s="34">
        <v>40573</v>
      </c>
    </row>
    <row r="129" spans="1:16">
      <c r="A129" s="33">
        <v>46181</v>
      </c>
      <c r="B129" t="s">
        <v>221</v>
      </c>
      <c r="C129">
        <v>19</v>
      </c>
      <c r="D129" s="34">
        <v>40335</v>
      </c>
      <c r="E129" s="34">
        <v>40342</v>
      </c>
      <c r="F129">
        <v>5</v>
      </c>
      <c r="G129" t="s">
        <v>5599</v>
      </c>
      <c r="H129" s="34">
        <v>40335</v>
      </c>
      <c r="I129" s="34">
        <v>40363</v>
      </c>
      <c r="J129">
        <v>2</v>
      </c>
      <c r="K129" s="34">
        <v>40300</v>
      </c>
      <c r="L129" s="34">
        <v>40391</v>
      </c>
      <c r="M129" t="s">
        <v>5595</v>
      </c>
      <c r="N129">
        <v>2026</v>
      </c>
      <c r="O129" s="34">
        <v>40209</v>
      </c>
      <c r="P129" s="34">
        <v>40573</v>
      </c>
    </row>
    <row r="130" spans="1:16">
      <c r="A130" s="33">
        <v>46182</v>
      </c>
      <c r="B130" t="s">
        <v>222</v>
      </c>
      <c r="C130">
        <v>19</v>
      </c>
      <c r="D130" s="34">
        <v>40335</v>
      </c>
      <c r="E130" s="34">
        <v>40342</v>
      </c>
      <c r="F130">
        <v>5</v>
      </c>
      <c r="G130" t="s">
        <v>5599</v>
      </c>
      <c r="H130" s="34">
        <v>40335</v>
      </c>
      <c r="I130" s="34">
        <v>40363</v>
      </c>
      <c r="J130">
        <v>2</v>
      </c>
      <c r="K130" s="34">
        <v>40300</v>
      </c>
      <c r="L130" s="34">
        <v>40391</v>
      </c>
      <c r="M130" t="s">
        <v>5595</v>
      </c>
      <c r="N130">
        <v>2026</v>
      </c>
      <c r="O130" s="34">
        <v>40209</v>
      </c>
      <c r="P130" s="34">
        <v>40573</v>
      </c>
    </row>
    <row r="131" spans="1:16">
      <c r="A131" s="33">
        <v>46183</v>
      </c>
      <c r="B131" t="s">
        <v>223</v>
      </c>
      <c r="C131">
        <v>19</v>
      </c>
      <c r="D131" s="34">
        <v>40335</v>
      </c>
      <c r="E131" s="34">
        <v>40342</v>
      </c>
      <c r="F131">
        <v>5</v>
      </c>
      <c r="G131" t="s">
        <v>5599</v>
      </c>
      <c r="H131" s="34">
        <v>40335</v>
      </c>
      <c r="I131" s="34">
        <v>40363</v>
      </c>
      <c r="J131">
        <v>2</v>
      </c>
      <c r="K131" s="34">
        <v>40300</v>
      </c>
      <c r="L131" s="34">
        <v>40391</v>
      </c>
      <c r="M131" t="s">
        <v>5595</v>
      </c>
      <c r="N131">
        <v>2026</v>
      </c>
      <c r="O131" s="34">
        <v>40209</v>
      </c>
      <c r="P131" s="34">
        <v>40573</v>
      </c>
    </row>
    <row r="132" spans="1:16">
      <c r="A132" s="33">
        <v>46184</v>
      </c>
      <c r="B132" t="s">
        <v>224</v>
      </c>
      <c r="C132">
        <v>19</v>
      </c>
      <c r="D132" s="34">
        <v>40335</v>
      </c>
      <c r="E132" s="34">
        <v>40342</v>
      </c>
      <c r="F132">
        <v>5</v>
      </c>
      <c r="G132" t="s">
        <v>5599</v>
      </c>
      <c r="H132" s="34">
        <v>40335</v>
      </c>
      <c r="I132" s="34">
        <v>40363</v>
      </c>
      <c r="J132">
        <v>2</v>
      </c>
      <c r="K132" s="34">
        <v>40300</v>
      </c>
      <c r="L132" s="34">
        <v>40391</v>
      </c>
      <c r="M132" t="s">
        <v>5595</v>
      </c>
      <c r="N132">
        <v>2026</v>
      </c>
      <c r="O132" s="34">
        <v>40209</v>
      </c>
      <c r="P132" s="34">
        <v>40573</v>
      </c>
    </row>
    <row r="133" spans="1:16">
      <c r="A133" s="33">
        <v>46185</v>
      </c>
      <c r="B133" t="s">
        <v>225</v>
      </c>
      <c r="C133">
        <v>19</v>
      </c>
      <c r="D133" s="34">
        <v>40335</v>
      </c>
      <c r="E133" s="34">
        <v>40342</v>
      </c>
      <c r="F133">
        <v>5</v>
      </c>
      <c r="G133" t="s">
        <v>5599</v>
      </c>
      <c r="H133" s="34">
        <v>40335</v>
      </c>
      <c r="I133" s="34">
        <v>40363</v>
      </c>
      <c r="J133">
        <v>2</v>
      </c>
      <c r="K133" s="34">
        <v>40300</v>
      </c>
      <c r="L133" s="34">
        <v>40391</v>
      </c>
      <c r="M133" t="s">
        <v>5595</v>
      </c>
      <c r="N133">
        <v>2026</v>
      </c>
      <c r="O133" s="34">
        <v>40209</v>
      </c>
      <c r="P133" s="34">
        <v>40573</v>
      </c>
    </row>
    <row r="134" spans="1:16">
      <c r="A134" s="33">
        <v>46186</v>
      </c>
      <c r="B134" t="s">
        <v>226</v>
      </c>
      <c r="C134">
        <v>19</v>
      </c>
      <c r="D134" s="34">
        <v>40335</v>
      </c>
      <c r="E134" s="34">
        <v>40342</v>
      </c>
      <c r="F134">
        <v>5</v>
      </c>
      <c r="G134" t="s">
        <v>5599</v>
      </c>
      <c r="H134" s="34">
        <v>40335</v>
      </c>
      <c r="I134" s="34">
        <v>40363</v>
      </c>
      <c r="J134">
        <v>2</v>
      </c>
      <c r="K134" s="34">
        <v>40300</v>
      </c>
      <c r="L134" s="34">
        <v>40391</v>
      </c>
      <c r="M134" t="s">
        <v>5595</v>
      </c>
      <c r="N134">
        <v>2026</v>
      </c>
      <c r="O134" s="34">
        <v>40209</v>
      </c>
      <c r="P134" s="34">
        <v>40573</v>
      </c>
    </row>
    <row r="135" spans="1:16">
      <c r="A135" s="33">
        <v>46187</v>
      </c>
      <c r="B135" t="s">
        <v>220</v>
      </c>
      <c r="C135">
        <v>20</v>
      </c>
      <c r="D135" s="34">
        <v>40342</v>
      </c>
      <c r="E135" s="34">
        <v>40349</v>
      </c>
      <c r="F135">
        <v>5</v>
      </c>
      <c r="G135" t="s">
        <v>5599</v>
      </c>
      <c r="H135" s="34">
        <v>40335</v>
      </c>
      <c r="I135" s="34">
        <v>40363</v>
      </c>
      <c r="J135">
        <v>2</v>
      </c>
      <c r="K135" s="34">
        <v>40300</v>
      </c>
      <c r="L135" s="34">
        <v>40391</v>
      </c>
      <c r="M135" t="s">
        <v>5595</v>
      </c>
      <c r="N135">
        <v>2026</v>
      </c>
      <c r="O135" s="34">
        <v>40209</v>
      </c>
      <c r="P135" s="34">
        <v>40573</v>
      </c>
    </row>
    <row r="136" spans="1:16">
      <c r="A136" s="33">
        <v>46188</v>
      </c>
      <c r="B136" t="s">
        <v>221</v>
      </c>
      <c r="C136">
        <v>20</v>
      </c>
      <c r="D136" s="34">
        <v>40342</v>
      </c>
      <c r="E136" s="34">
        <v>40349</v>
      </c>
      <c r="F136">
        <v>5</v>
      </c>
      <c r="G136" t="s">
        <v>5599</v>
      </c>
      <c r="H136" s="34">
        <v>40335</v>
      </c>
      <c r="I136" s="34">
        <v>40363</v>
      </c>
      <c r="J136">
        <v>2</v>
      </c>
      <c r="K136" s="34">
        <v>40300</v>
      </c>
      <c r="L136" s="34">
        <v>40391</v>
      </c>
      <c r="M136" t="s">
        <v>5595</v>
      </c>
      <c r="N136">
        <v>2026</v>
      </c>
      <c r="O136" s="34">
        <v>40209</v>
      </c>
      <c r="P136" s="34">
        <v>40573</v>
      </c>
    </row>
    <row r="137" spans="1:16">
      <c r="A137" s="33">
        <v>46189</v>
      </c>
      <c r="B137" t="s">
        <v>222</v>
      </c>
      <c r="C137">
        <v>20</v>
      </c>
      <c r="D137" s="34">
        <v>40342</v>
      </c>
      <c r="E137" s="34">
        <v>40349</v>
      </c>
      <c r="F137">
        <v>5</v>
      </c>
      <c r="G137" t="s">
        <v>5599</v>
      </c>
      <c r="H137" s="34">
        <v>40335</v>
      </c>
      <c r="I137" s="34">
        <v>40363</v>
      </c>
      <c r="J137">
        <v>2</v>
      </c>
      <c r="K137" s="34">
        <v>40300</v>
      </c>
      <c r="L137" s="34">
        <v>40391</v>
      </c>
      <c r="M137" t="s">
        <v>5595</v>
      </c>
      <c r="N137">
        <v>2026</v>
      </c>
      <c r="O137" s="34">
        <v>40209</v>
      </c>
      <c r="P137" s="34">
        <v>40573</v>
      </c>
    </row>
    <row r="138" spans="1:16">
      <c r="A138" s="33">
        <v>46190</v>
      </c>
      <c r="B138" t="s">
        <v>223</v>
      </c>
      <c r="C138">
        <v>20</v>
      </c>
      <c r="D138" s="34">
        <v>40342</v>
      </c>
      <c r="E138" s="34">
        <v>40349</v>
      </c>
      <c r="F138">
        <v>5</v>
      </c>
      <c r="G138" t="s">
        <v>5599</v>
      </c>
      <c r="H138" s="34">
        <v>40335</v>
      </c>
      <c r="I138" s="34">
        <v>40363</v>
      </c>
      <c r="J138">
        <v>2</v>
      </c>
      <c r="K138" s="34">
        <v>40300</v>
      </c>
      <c r="L138" s="34">
        <v>40391</v>
      </c>
      <c r="M138" t="s">
        <v>5595</v>
      </c>
      <c r="N138">
        <v>2026</v>
      </c>
      <c r="O138" s="34">
        <v>40209</v>
      </c>
      <c r="P138" s="34">
        <v>40573</v>
      </c>
    </row>
    <row r="139" spans="1:16">
      <c r="A139" s="33">
        <v>46191</v>
      </c>
      <c r="B139" t="s">
        <v>224</v>
      </c>
      <c r="C139">
        <v>20</v>
      </c>
      <c r="D139" s="34">
        <v>40342</v>
      </c>
      <c r="E139" s="34">
        <v>40349</v>
      </c>
      <c r="F139">
        <v>5</v>
      </c>
      <c r="G139" t="s">
        <v>5599</v>
      </c>
      <c r="H139" s="34">
        <v>40335</v>
      </c>
      <c r="I139" s="34">
        <v>40363</v>
      </c>
      <c r="J139">
        <v>2</v>
      </c>
      <c r="K139" s="34">
        <v>40300</v>
      </c>
      <c r="L139" s="34">
        <v>40391</v>
      </c>
      <c r="M139" t="s">
        <v>5595</v>
      </c>
      <c r="N139">
        <v>2026</v>
      </c>
      <c r="O139" s="34">
        <v>40209</v>
      </c>
      <c r="P139" s="34">
        <v>40573</v>
      </c>
    </row>
    <row r="140" spans="1:16">
      <c r="A140" s="33">
        <v>46192</v>
      </c>
      <c r="B140" t="s">
        <v>225</v>
      </c>
      <c r="C140">
        <v>20</v>
      </c>
      <c r="D140" s="34">
        <v>40342</v>
      </c>
      <c r="E140" s="34">
        <v>40349</v>
      </c>
      <c r="F140">
        <v>5</v>
      </c>
      <c r="G140" t="s">
        <v>5599</v>
      </c>
      <c r="H140" s="34">
        <v>40335</v>
      </c>
      <c r="I140" s="34">
        <v>40363</v>
      </c>
      <c r="J140">
        <v>2</v>
      </c>
      <c r="K140" s="34">
        <v>40300</v>
      </c>
      <c r="L140" s="34">
        <v>40391</v>
      </c>
      <c r="M140" t="s">
        <v>5595</v>
      </c>
      <c r="N140">
        <v>2026</v>
      </c>
      <c r="O140" s="34">
        <v>40209</v>
      </c>
      <c r="P140" s="34">
        <v>40573</v>
      </c>
    </row>
    <row r="141" spans="1:16">
      <c r="A141" s="33">
        <v>46193</v>
      </c>
      <c r="B141" t="s">
        <v>226</v>
      </c>
      <c r="C141">
        <v>20</v>
      </c>
      <c r="D141" s="34">
        <v>40342</v>
      </c>
      <c r="E141" s="34">
        <v>40349</v>
      </c>
      <c r="F141">
        <v>5</v>
      </c>
      <c r="G141" t="s">
        <v>5599</v>
      </c>
      <c r="H141" s="34">
        <v>40335</v>
      </c>
      <c r="I141" s="34">
        <v>40363</v>
      </c>
      <c r="J141">
        <v>2</v>
      </c>
      <c r="K141" s="34">
        <v>40300</v>
      </c>
      <c r="L141" s="34">
        <v>40391</v>
      </c>
      <c r="M141" t="s">
        <v>5595</v>
      </c>
      <c r="N141">
        <v>2026</v>
      </c>
      <c r="O141" s="34">
        <v>40209</v>
      </c>
      <c r="P141" s="34">
        <v>40573</v>
      </c>
    </row>
    <row r="142" spans="1:16">
      <c r="A142" s="33">
        <v>46194</v>
      </c>
      <c r="B142" t="s">
        <v>220</v>
      </c>
      <c r="C142">
        <v>21</v>
      </c>
      <c r="D142" s="34">
        <v>40349</v>
      </c>
      <c r="E142" s="34">
        <v>40356</v>
      </c>
      <c r="F142">
        <v>5</v>
      </c>
      <c r="G142" t="s">
        <v>5599</v>
      </c>
      <c r="H142" s="34">
        <v>40335</v>
      </c>
      <c r="I142" s="34">
        <v>40363</v>
      </c>
      <c r="J142">
        <v>2</v>
      </c>
      <c r="K142" s="34">
        <v>40300</v>
      </c>
      <c r="L142" s="34">
        <v>40391</v>
      </c>
      <c r="M142" t="s">
        <v>5595</v>
      </c>
      <c r="N142">
        <v>2026</v>
      </c>
      <c r="O142" s="34">
        <v>40209</v>
      </c>
      <c r="P142" s="34">
        <v>40573</v>
      </c>
    </row>
    <row r="143" spans="1:16">
      <c r="A143" s="33">
        <v>46195</v>
      </c>
      <c r="B143" t="s">
        <v>221</v>
      </c>
      <c r="C143">
        <v>21</v>
      </c>
      <c r="D143" s="34">
        <v>40349</v>
      </c>
      <c r="E143" s="34">
        <v>40356</v>
      </c>
      <c r="F143">
        <v>5</v>
      </c>
      <c r="G143" t="s">
        <v>5599</v>
      </c>
      <c r="H143" s="34">
        <v>40335</v>
      </c>
      <c r="I143" s="34">
        <v>40363</v>
      </c>
      <c r="J143">
        <v>2</v>
      </c>
      <c r="K143" s="34">
        <v>40300</v>
      </c>
      <c r="L143" s="34">
        <v>40391</v>
      </c>
      <c r="M143" t="s">
        <v>5595</v>
      </c>
      <c r="N143">
        <v>2026</v>
      </c>
      <c r="O143" s="34">
        <v>40209</v>
      </c>
      <c r="P143" s="34">
        <v>40573</v>
      </c>
    </row>
    <row r="144" spans="1:16">
      <c r="A144" s="33">
        <v>46196</v>
      </c>
      <c r="B144" t="s">
        <v>222</v>
      </c>
      <c r="C144">
        <v>21</v>
      </c>
      <c r="D144" s="34">
        <v>40349</v>
      </c>
      <c r="E144" s="34">
        <v>40356</v>
      </c>
      <c r="F144">
        <v>5</v>
      </c>
      <c r="G144" t="s">
        <v>5599</v>
      </c>
      <c r="H144" s="34">
        <v>40335</v>
      </c>
      <c r="I144" s="34">
        <v>40363</v>
      </c>
      <c r="J144">
        <v>2</v>
      </c>
      <c r="K144" s="34">
        <v>40300</v>
      </c>
      <c r="L144" s="34">
        <v>40391</v>
      </c>
      <c r="M144" t="s">
        <v>5595</v>
      </c>
      <c r="N144">
        <v>2026</v>
      </c>
      <c r="O144" s="34">
        <v>40209</v>
      </c>
      <c r="P144" s="34">
        <v>40573</v>
      </c>
    </row>
    <row r="145" spans="1:16">
      <c r="A145" s="33">
        <v>46197</v>
      </c>
      <c r="B145" t="s">
        <v>223</v>
      </c>
      <c r="C145">
        <v>21</v>
      </c>
      <c r="D145" s="34">
        <v>40349</v>
      </c>
      <c r="E145" s="34">
        <v>40356</v>
      </c>
      <c r="F145">
        <v>5</v>
      </c>
      <c r="G145" t="s">
        <v>5599</v>
      </c>
      <c r="H145" s="34">
        <v>40335</v>
      </c>
      <c r="I145" s="34">
        <v>40363</v>
      </c>
      <c r="J145">
        <v>2</v>
      </c>
      <c r="K145" s="34">
        <v>40300</v>
      </c>
      <c r="L145" s="34">
        <v>40391</v>
      </c>
      <c r="M145" t="s">
        <v>5595</v>
      </c>
      <c r="N145">
        <v>2026</v>
      </c>
      <c r="O145" s="34">
        <v>40209</v>
      </c>
      <c r="P145" s="34">
        <v>40573</v>
      </c>
    </row>
    <row r="146" spans="1:16">
      <c r="A146" s="33">
        <v>46198</v>
      </c>
      <c r="B146" t="s">
        <v>224</v>
      </c>
      <c r="C146">
        <v>21</v>
      </c>
      <c r="D146" s="34">
        <v>40349</v>
      </c>
      <c r="E146" s="34">
        <v>40356</v>
      </c>
      <c r="F146">
        <v>5</v>
      </c>
      <c r="G146" t="s">
        <v>5599</v>
      </c>
      <c r="H146" s="34">
        <v>40335</v>
      </c>
      <c r="I146" s="34">
        <v>40363</v>
      </c>
      <c r="J146">
        <v>2</v>
      </c>
      <c r="K146" s="34">
        <v>40300</v>
      </c>
      <c r="L146" s="34">
        <v>40391</v>
      </c>
      <c r="M146" t="s">
        <v>5595</v>
      </c>
      <c r="N146">
        <v>2026</v>
      </c>
      <c r="O146" s="34">
        <v>40209</v>
      </c>
      <c r="P146" s="34">
        <v>40573</v>
      </c>
    </row>
    <row r="147" spans="1:16">
      <c r="A147" s="33">
        <v>46199</v>
      </c>
      <c r="B147" t="s">
        <v>225</v>
      </c>
      <c r="C147">
        <v>21</v>
      </c>
      <c r="D147" s="34">
        <v>40349</v>
      </c>
      <c r="E147" s="34">
        <v>40356</v>
      </c>
      <c r="F147">
        <v>5</v>
      </c>
      <c r="G147" t="s">
        <v>5599</v>
      </c>
      <c r="H147" s="34">
        <v>40335</v>
      </c>
      <c r="I147" s="34">
        <v>40363</v>
      </c>
      <c r="J147">
        <v>2</v>
      </c>
      <c r="K147" s="34">
        <v>40300</v>
      </c>
      <c r="L147" s="34">
        <v>40391</v>
      </c>
      <c r="M147" t="s">
        <v>5595</v>
      </c>
      <c r="N147">
        <v>2026</v>
      </c>
      <c r="O147" s="34">
        <v>40209</v>
      </c>
      <c r="P147" s="34">
        <v>40573</v>
      </c>
    </row>
    <row r="148" spans="1:16">
      <c r="A148" s="33">
        <v>46200</v>
      </c>
      <c r="B148" t="s">
        <v>226</v>
      </c>
      <c r="C148">
        <v>21</v>
      </c>
      <c r="D148" s="34">
        <v>40349</v>
      </c>
      <c r="E148" s="34">
        <v>40356</v>
      </c>
      <c r="F148">
        <v>5</v>
      </c>
      <c r="G148" t="s">
        <v>5599</v>
      </c>
      <c r="H148" s="34">
        <v>40335</v>
      </c>
      <c r="I148" s="34">
        <v>40363</v>
      </c>
      <c r="J148">
        <v>2</v>
      </c>
      <c r="K148" s="34">
        <v>40300</v>
      </c>
      <c r="L148" s="34">
        <v>40391</v>
      </c>
      <c r="M148" t="s">
        <v>5595</v>
      </c>
      <c r="N148">
        <v>2026</v>
      </c>
      <c r="O148" s="34">
        <v>40209</v>
      </c>
      <c r="P148" s="34">
        <v>40573</v>
      </c>
    </row>
    <row r="149" spans="1:16">
      <c r="A149" s="33">
        <v>46201</v>
      </c>
      <c r="B149" t="s">
        <v>220</v>
      </c>
      <c r="C149">
        <v>22</v>
      </c>
      <c r="D149" s="34">
        <v>40356</v>
      </c>
      <c r="E149" s="34">
        <v>40363</v>
      </c>
      <c r="F149">
        <v>5</v>
      </c>
      <c r="G149" t="s">
        <v>5599</v>
      </c>
      <c r="H149" s="34">
        <v>40335</v>
      </c>
      <c r="I149" s="34">
        <v>40363</v>
      </c>
      <c r="J149">
        <v>2</v>
      </c>
      <c r="K149" s="34">
        <v>40300</v>
      </c>
      <c r="L149" s="34">
        <v>40391</v>
      </c>
      <c r="M149" t="s">
        <v>5595</v>
      </c>
      <c r="N149">
        <v>2026</v>
      </c>
      <c r="O149" s="34">
        <v>40209</v>
      </c>
      <c r="P149" s="34">
        <v>40573</v>
      </c>
    </row>
    <row r="150" spans="1:16">
      <c r="A150" s="33">
        <v>46202</v>
      </c>
      <c r="B150" t="s">
        <v>221</v>
      </c>
      <c r="C150">
        <v>22</v>
      </c>
      <c r="D150" s="34">
        <v>40356</v>
      </c>
      <c r="E150" s="34">
        <v>40363</v>
      </c>
      <c r="F150">
        <v>5</v>
      </c>
      <c r="G150" t="s">
        <v>5599</v>
      </c>
      <c r="H150" s="34">
        <v>40335</v>
      </c>
      <c r="I150" s="34">
        <v>40363</v>
      </c>
      <c r="J150">
        <v>2</v>
      </c>
      <c r="K150" s="34">
        <v>40300</v>
      </c>
      <c r="L150" s="34">
        <v>40391</v>
      </c>
      <c r="M150" t="s">
        <v>5595</v>
      </c>
      <c r="N150">
        <v>2026</v>
      </c>
      <c r="O150" s="34">
        <v>40209</v>
      </c>
      <c r="P150" s="34">
        <v>40573</v>
      </c>
    </row>
    <row r="151" spans="1:16">
      <c r="A151" s="33">
        <v>46203</v>
      </c>
      <c r="B151" t="s">
        <v>222</v>
      </c>
      <c r="C151">
        <v>22</v>
      </c>
      <c r="D151" s="34">
        <v>40356</v>
      </c>
      <c r="E151" s="34">
        <v>40363</v>
      </c>
      <c r="F151">
        <v>5</v>
      </c>
      <c r="G151" t="s">
        <v>5599</v>
      </c>
      <c r="H151" s="34">
        <v>40335</v>
      </c>
      <c r="I151" s="34">
        <v>40363</v>
      </c>
      <c r="J151">
        <v>2</v>
      </c>
      <c r="K151" s="34">
        <v>40300</v>
      </c>
      <c r="L151" s="34">
        <v>40391</v>
      </c>
      <c r="M151" t="s">
        <v>5595</v>
      </c>
      <c r="N151">
        <v>2026</v>
      </c>
      <c r="O151" s="34">
        <v>40209</v>
      </c>
      <c r="P151" s="34">
        <v>40573</v>
      </c>
    </row>
    <row r="152" spans="1:16">
      <c r="A152" s="33">
        <v>46204</v>
      </c>
      <c r="B152" t="s">
        <v>223</v>
      </c>
      <c r="C152">
        <v>22</v>
      </c>
      <c r="D152" s="34">
        <v>40356</v>
      </c>
      <c r="E152" s="34">
        <v>40363</v>
      </c>
      <c r="F152">
        <v>5</v>
      </c>
      <c r="G152" t="s">
        <v>5599</v>
      </c>
      <c r="H152" s="34">
        <v>40335</v>
      </c>
      <c r="I152" s="34">
        <v>40363</v>
      </c>
      <c r="J152">
        <v>2</v>
      </c>
      <c r="K152" s="34">
        <v>40300</v>
      </c>
      <c r="L152" s="34">
        <v>40391</v>
      </c>
      <c r="M152" t="s">
        <v>5595</v>
      </c>
      <c r="N152">
        <v>2026</v>
      </c>
      <c r="O152" s="34">
        <v>40209</v>
      </c>
      <c r="P152" s="34">
        <v>40573</v>
      </c>
    </row>
    <row r="153" spans="1:16">
      <c r="A153" s="33">
        <v>46205</v>
      </c>
      <c r="B153" t="s">
        <v>224</v>
      </c>
      <c r="C153">
        <v>22</v>
      </c>
      <c r="D153" s="34">
        <v>40356</v>
      </c>
      <c r="E153" s="34">
        <v>40363</v>
      </c>
      <c r="F153">
        <v>5</v>
      </c>
      <c r="G153" t="s">
        <v>5599</v>
      </c>
      <c r="H153" s="34">
        <v>40335</v>
      </c>
      <c r="I153" s="34">
        <v>40363</v>
      </c>
      <c r="J153">
        <v>2</v>
      </c>
      <c r="K153" s="34">
        <v>40300</v>
      </c>
      <c r="L153" s="34">
        <v>40391</v>
      </c>
      <c r="M153" t="s">
        <v>5595</v>
      </c>
      <c r="N153">
        <v>2026</v>
      </c>
      <c r="O153" s="34">
        <v>40209</v>
      </c>
      <c r="P153" s="34">
        <v>40573</v>
      </c>
    </row>
    <row r="154" spans="1:16">
      <c r="A154" s="33">
        <v>46206</v>
      </c>
      <c r="B154" t="s">
        <v>225</v>
      </c>
      <c r="C154">
        <v>22</v>
      </c>
      <c r="D154" s="34">
        <v>40356</v>
      </c>
      <c r="E154" s="34">
        <v>40363</v>
      </c>
      <c r="F154">
        <v>5</v>
      </c>
      <c r="G154" t="s">
        <v>5599</v>
      </c>
      <c r="H154" s="34">
        <v>40335</v>
      </c>
      <c r="I154" s="34">
        <v>40363</v>
      </c>
      <c r="J154">
        <v>2</v>
      </c>
      <c r="K154" s="34">
        <v>40300</v>
      </c>
      <c r="L154" s="34">
        <v>40391</v>
      </c>
      <c r="M154" t="s">
        <v>5595</v>
      </c>
      <c r="N154">
        <v>2026</v>
      </c>
      <c r="O154" s="34">
        <v>40209</v>
      </c>
      <c r="P154" s="34">
        <v>40573</v>
      </c>
    </row>
    <row r="155" spans="1:16">
      <c r="A155" s="33">
        <v>46207</v>
      </c>
      <c r="B155" t="s">
        <v>226</v>
      </c>
      <c r="C155">
        <v>22</v>
      </c>
      <c r="D155" s="34">
        <v>40356</v>
      </c>
      <c r="E155" s="34">
        <v>40363</v>
      </c>
      <c r="F155">
        <v>5</v>
      </c>
      <c r="G155" t="s">
        <v>5599</v>
      </c>
      <c r="H155" s="34">
        <v>40335</v>
      </c>
      <c r="I155" s="34">
        <v>40363</v>
      </c>
      <c r="J155">
        <v>2</v>
      </c>
      <c r="K155" s="34">
        <v>40300</v>
      </c>
      <c r="L155" s="34">
        <v>40391</v>
      </c>
      <c r="M155" t="s">
        <v>5595</v>
      </c>
      <c r="N155">
        <v>2026</v>
      </c>
      <c r="O155" s="34">
        <v>40209</v>
      </c>
      <c r="P155" s="34">
        <v>40573</v>
      </c>
    </row>
    <row r="156" spans="1:16">
      <c r="A156" s="33">
        <v>46208</v>
      </c>
      <c r="B156" t="s">
        <v>220</v>
      </c>
      <c r="C156">
        <v>23</v>
      </c>
      <c r="D156" s="34">
        <v>40363</v>
      </c>
      <c r="E156" s="34">
        <v>40370</v>
      </c>
      <c r="F156">
        <v>6</v>
      </c>
      <c r="G156" t="s">
        <v>5600</v>
      </c>
      <c r="H156" s="34">
        <v>40363</v>
      </c>
      <c r="I156" s="34">
        <v>40391</v>
      </c>
      <c r="J156">
        <v>2</v>
      </c>
      <c r="K156" s="34">
        <v>40300</v>
      </c>
      <c r="L156" s="34">
        <v>40391</v>
      </c>
      <c r="M156" t="s">
        <v>5595</v>
      </c>
      <c r="N156">
        <v>2026</v>
      </c>
      <c r="O156" s="34">
        <v>40209</v>
      </c>
      <c r="P156" s="34">
        <v>40573</v>
      </c>
    </row>
    <row r="157" spans="1:16">
      <c r="A157" s="33">
        <v>46209</v>
      </c>
      <c r="B157" t="s">
        <v>221</v>
      </c>
      <c r="C157">
        <v>23</v>
      </c>
      <c r="D157" s="34">
        <v>40363</v>
      </c>
      <c r="E157" s="34">
        <v>40370</v>
      </c>
      <c r="F157">
        <v>6</v>
      </c>
      <c r="G157" t="s">
        <v>5600</v>
      </c>
      <c r="H157" s="34">
        <v>40363</v>
      </c>
      <c r="I157" s="34">
        <v>40391</v>
      </c>
      <c r="J157">
        <v>2</v>
      </c>
      <c r="K157" s="34">
        <v>40300</v>
      </c>
      <c r="L157" s="34">
        <v>40391</v>
      </c>
      <c r="M157" t="s">
        <v>5595</v>
      </c>
      <c r="N157">
        <v>2026</v>
      </c>
      <c r="O157" s="34">
        <v>40209</v>
      </c>
      <c r="P157" s="34">
        <v>40573</v>
      </c>
    </row>
    <row r="158" spans="1:16">
      <c r="A158" s="33">
        <v>46210</v>
      </c>
      <c r="B158" t="s">
        <v>222</v>
      </c>
      <c r="C158">
        <v>23</v>
      </c>
      <c r="D158" s="34">
        <v>40363</v>
      </c>
      <c r="E158" s="34">
        <v>40370</v>
      </c>
      <c r="F158">
        <v>6</v>
      </c>
      <c r="G158" t="s">
        <v>5600</v>
      </c>
      <c r="H158" s="34">
        <v>40363</v>
      </c>
      <c r="I158" s="34">
        <v>40391</v>
      </c>
      <c r="J158">
        <v>2</v>
      </c>
      <c r="K158" s="34">
        <v>40300</v>
      </c>
      <c r="L158" s="34">
        <v>40391</v>
      </c>
      <c r="M158" t="s">
        <v>5595</v>
      </c>
      <c r="N158">
        <v>2026</v>
      </c>
      <c r="O158" s="34">
        <v>40209</v>
      </c>
      <c r="P158" s="34">
        <v>40573</v>
      </c>
    </row>
    <row r="159" spans="1:16">
      <c r="A159" s="33">
        <v>46211</v>
      </c>
      <c r="B159" t="s">
        <v>223</v>
      </c>
      <c r="C159">
        <v>23</v>
      </c>
      <c r="D159" s="34">
        <v>40363</v>
      </c>
      <c r="E159" s="34">
        <v>40370</v>
      </c>
      <c r="F159">
        <v>6</v>
      </c>
      <c r="G159" t="s">
        <v>5600</v>
      </c>
      <c r="H159" s="34">
        <v>40363</v>
      </c>
      <c r="I159" s="34">
        <v>40391</v>
      </c>
      <c r="J159">
        <v>2</v>
      </c>
      <c r="K159" s="34">
        <v>40300</v>
      </c>
      <c r="L159" s="34">
        <v>40391</v>
      </c>
      <c r="M159" t="s">
        <v>5595</v>
      </c>
      <c r="N159">
        <v>2026</v>
      </c>
      <c r="O159" s="34">
        <v>40209</v>
      </c>
      <c r="P159" s="34">
        <v>40573</v>
      </c>
    </row>
    <row r="160" spans="1:16">
      <c r="A160" s="33">
        <v>46212</v>
      </c>
      <c r="B160" t="s">
        <v>224</v>
      </c>
      <c r="C160">
        <v>23</v>
      </c>
      <c r="D160" s="34">
        <v>40363</v>
      </c>
      <c r="E160" s="34">
        <v>40370</v>
      </c>
      <c r="F160">
        <v>6</v>
      </c>
      <c r="G160" t="s">
        <v>5600</v>
      </c>
      <c r="H160" s="34">
        <v>40363</v>
      </c>
      <c r="I160" s="34">
        <v>40391</v>
      </c>
      <c r="J160">
        <v>2</v>
      </c>
      <c r="K160" s="34">
        <v>40300</v>
      </c>
      <c r="L160" s="34">
        <v>40391</v>
      </c>
      <c r="M160" t="s">
        <v>5595</v>
      </c>
      <c r="N160">
        <v>2026</v>
      </c>
      <c r="O160" s="34">
        <v>40209</v>
      </c>
      <c r="P160" s="34">
        <v>40573</v>
      </c>
    </row>
    <row r="161" spans="1:16">
      <c r="A161" s="33">
        <v>46213</v>
      </c>
      <c r="B161" t="s">
        <v>225</v>
      </c>
      <c r="C161">
        <v>23</v>
      </c>
      <c r="D161" s="34">
        <v>40363</v>
      </c>
      <c r="E161" s="34">
        <v>40370</v>
      </c>
      <c r="F161">
        <v>6</v>
      </c>
      <c r="G161" t="s">
        <v>5600</v>
      </c>
      <c r="H161" s="34">
        <v>40363</v>
      </c>
      <c r="I161" s="34">
        <v>40391</v>
      </c>
      <c r="J161">
        <v>2</v>
      </c>
      <c r="K161" s="34">
        <v>40300</v>
      </c>
      <c r="L161" s="34">
        <v>40391</v>
      </c>
      <c r="M161" t="s">
        <v>5595</v>
      </c>
      <c r="N161">
        <v>2026</v>
      </c>
      <c r="O161" s="34">
        <v>40209</v>
      </c>
      <c r="P161" s="34">
        <v>40573</v>
      </c>
    </row>
    <row r="162" spans="1:16">
      <c r="A162" s="33">
        <v>46214</v>
      </c>
      <c r="B162" t="s">
        <v>226</v>
      </c>
      <c r="C162">
        <v>23</v>
      </c>
      <c r="D162" s="34">
        <v>40363</v>
      </c>
      <c r="E162" s="34">
        <v>40370</v>
      </c>
      <c r="F162">
        <v>6</v>
      </c>
      <c r="G162" t="s">
        <v>5600</v>
      </c>
      <c r="H162" s="34">
        <v>40363</v>
      </c>
      <c r="I162" s="34">
        <v>40391</v>
      </c>
      <c r="J162">
        <v>2</v>
      </c>
      <c r="K162" s="34">
        <v>40300</v>
      </c>
      <c r="L162" s="34">
        <v>40391</v>
      </c>
      <c r="M162" t="s">
        <v>5595</v>
      </c>
      <c r="N162">
        <v>2026</v>
      </c>
      <c r="O162" s="34">
        <v>40209</v>
      </c>
      <c r="P162" s="34">
        <v>40573</v>
      </c>
    </row>
    <row r="163" spans="1:16">
      <c r="A163" s="33">
        <v>46215</v>
      </c>
      <c r="B163" t="s">
        <v>220</v>
      </c>
      <c r="C163">
        <v>24</v>
      </c>
      <c r="D163" s="34">
        <v>40370</v>
      </c>
      <c r="E163" s="34">
        <v>40377</v>
      </c>
      <c r="F163">
        <v>6</v>
      </c>
      <c r="G163" t="s">
        <v>5600</v>
      </c>
      <c r="H163" s="34">
        <v>40363</v>
      </c>
      <c r="I163" s="34">
        <v>40391</v>
      </c>
      <c r="J163">
        <v>2</v>
      </c>
      <c r="K163" s="34">
        <v>40300</v>
      </c>
      <c r="L163" s="34">
        <v>40391</v>
      </c>
      <c r="M163" t="s">
        <v>5595</v>
      </c>
      <c r="N163">
        <v>2026</v>
      </c>
      <c r="O163" s="34">
        <v>40209</v>
      </c>
      <c r="P163" s="34">
        <v>40573</v>
      </c>
    </row>
    <row r="164" spans="1:16">
      <c r="A164" s="33">
        <v>46216</v>
      </c>
      <c r="B164" t="s">
        <v>221</v>
      </c>
      <c r="C164">
        <v>24</v>
      </c>
      <c r="D164" s="34">
        <v>40370</v>
      </c>
      <c r="E164" s="34">
        <v>40377</v>
      </c>
      <c r="F164">
        <v>6</v>
      </c>
      <c r="G164" t="s">
        <v>5600</v>
      </c>
      <c r="H164" s="34">
        <v>40363</v>
      </c>
      <c r="I164" s="34">
        <v>40391</v>
      </c>
      <c r="J164">
        <v>2</v>
      </c>
      <c r="K164" s="34">
        <v>40300</v>
      </c>
      <c r="L164" s="34">
        <v>40391</v>
      </c>
      <c r="M164" t="s">
        <v>5595</v>
      </c>
      <c r="N164">
        <v>2026</v>
      </c>
      <c r="O164" s="34">
        <v>40209</v>
      </c>
      <c r="P164" s="34">
        <v>40573</v>
      </c>
    </row>
    <row r="165" spans="1:16">
      <c r="A165" s="33">
        <v>46217</v>
      </c>
      <c r="B165" t="s">
        <v>222</v>
      </c>
      <c r="C165">
        <v>24</v>
      </c>
      <c r="D165" s="34">
        <v>40370</v>
      </c>
      <c r="E165" s="34">
        <v>40377</v>
      </c>
      <c r="F165">
        <v>6</v>
      </c>
      <c r="G165" t="s">
        <v>5600</v>
      </c>
      <c r="H165" s="34">
        <v>40363</v>
      </c>
      <c r="I165" s="34">
        <v>40391</v>
      </c>
      <c r="J165">
        <v>2</v>
      </c>
      <c r="K165" s="34">
        <v>40300</v>
      </c>
      <c r="L165" s="34">
        <v>40391</v>
      </c>
      <c r="M165" t="s">
        <v>5595</v>
      </c>
      <c r="N165">
        <v>2026</v>
      </c>
      <c r="O165" s="34">
        <v>40209</v>
      </c>
      <c r="P165" s="34">
        <v>40573</v>
      </c>
    </row>
    <row r="166" spans="1:16">
      <c r="A166" s="33">
        <v>46218</v>
      </c>
      <c r="B166" t="s">
        <v>223</v>
      </c>
      <c r="C166">
        <v>24</v>
      </c>
      <c r="D166" s="34">
        <v>40370</v>
      </c>
      <c r="E166" s="34">
        <v>40377</v>
      </c>
      <c r="F166">
        <v>6</v>
      </c>
      <c r="G166" t="s">
        <v>5600</v>
      </c>
      <c r="H166" s="34">
        <v>40363</v>
      </c>
      <c r="I166" s="34">
        <v>40391</v>
      </c>
      <c r="J166">
        <v>2</v>
      </c>
      <c r="K166" s="34">
        <v>40300</v>
      </c>
      <c r="L166" s="34">
        <v>40391</v>
      </c>
      <c r="M166" t="s">
        <v>5595</v>
      </c>
      <c r="N166">
        <v>2026</v>
      </c>
      <c r="O166" s="34">
        <v>40209</v>
      </c>
      <c r="P166" s="34">
        <v>40573</v>
      </c>
    </row>
    <row r="167" spans="1:16">
      <c r="A167" s="33">
        <v>46219</v>
      </c>
      <c r="B167" t="s">
        <v>224</v>
      </c>
      <c r="C167">
        <v>24</v>
      </c>
      <c r="D167" s="34">
        <v>40370</v>
      </c>
      <c r="E167" s="34">
        <v>40377</v>
      </c>
      <c r="F167">
        <v>6</v>
      </c>
      <c r="G167" t="s">
        <v>5600</v>
      </c>
      <c r="H167" s="34">
        <v>40363</v>
      </c>
      <c r="I167" s="34">
        <v>40391</v>
      </c>
      <c r="J167">
        <v>2</v>
      </c>
      <c r="K167" s="34">
        <v>40300</v>
      </c>
      <c r="L167" s="34">
        <v>40391</v>
      </c>
      <c r="M167" t="s">
        <v>5595</v>
      </c>
      <c r="N167">
        <v>2026</v>
      </c>
      <c r="O167" s="34">
        <v>40209</v>
      </c>
      <c r="P167" s="34">
        <v>40573</v>
      </c>
    </row>
    <row r="168" spans="1:16">
      <c r="A168" s="33">
        <v>46220</v>
      </c>
      <c r="B168" t="s">
        <v>225</v>
      </c>
      <c r="C168">
        <v>24</v>
      </c>
      <c r="D168" s="34">
        <v>40370</v>
      </c>
      <c r="E168" s="34">
        <v>40377</v>
      </c>
      <c r="F168">
        <v>6</v>
      </c>
      <c r="G168" t="s">
        <v>5600</v>
      </c>
      <c r="H168" s="34">
        <v>40363</v>
      </c>
      <c r="I168" s="34">
        <v>40391</v>
      </c>
      <c r="J168">
        <v>2</v>
      </c>
      <c r="K168" s="34">
        <v>40300</v>
      </c>
      <c r="L168" s="34">
        <v>40391</v>
      </c>
      <c r="M168" t="s">
        <v>5595</v>
      </c>
      <c r="N168">
        <v>2026</v>
      </c>
      <c r="O168" s="34">
        <v>40209</v>
      </c>
      <c r="P168" s="34">
        <v>40573</v>
      </c>
    </row>
    <row r="169" spans="1:16">
      <c r="A169" s="33">
        <v>46221</v>
      </c>
      <c r="B169" t="s">
        <v>226</v>
      </c>
      <c r="C169">
        <v>24</v>
      </c>
      <c r="D169" s="34">
        <v>40370</v>
      </c>
      <c r="E169" s="34">
        <v>40377</v>
      </c>
      <c r="F169">
        <v>6</v>
      </c>
      <c r="G169" t="s">
        <v>5600</v>
      </c>
      <c r="H169" s="34">
        <v>40363</v>
      </c>
      <c r="I169" s="34">
        <v>40391</v>
      </c>
      <c r="J169">
        <v>2</v>
      </c>
      <c r="K169" s="34">
        <v>40300</v>
      </c>
      <c r="L169" s="34">
        <v>40391</v>
      </c>
      <c r="M169" t="s">
        <v>5595</v>
      </c>
      <c r="N169">
        <v>2026</v>
      </c>
      <c r="O169" s="34">
        <v>40209</v>
      </c>
      <c r="P169" s="34">
        <v>40573</v>
      </c>
    </row>
    <row r="170" spans="1:16">
      <c r="A170" s="33">
        <v>46222</v>
      </c>
      <c r="B170" t="s">
        <v>220</v>
      </c>
      <c r="C170">
        <v>25</v>
      </c>
      <c r="D170" s="34">
        <v>40377</v>
      </c>
      <c r="E170" s="34">
        <v>40384</v>
      </c>
      <c r="F170">
        <v>6</v>
      </c>
      <c r="G170" t="s">
        <v>5600</v>
      </c>
      <c r="H170" s="34">
        <v>40363</v>
      </c>
      <c r="I170" s="34">
        <v>40391</v>
      </c>
      <c r="J170">
        <v>2</v>
      </c>
      <c r="K170" s="34">
        <v>40300</v>
      </c>
      <c r="L170" s="34">
        <v>40391</v>
      </c>
      <c r="M170" t="s">
        <v>5595</v>
      </c>
      <c r="N170">
        <v>2026</v>
      </c>
      <c r="O170" s="34">
        <v>40209</v>
      </c>
      <c r="P170" s="34">
        <v>40573</v>
      </c>
    </row>
    <row r="171" spans="1:16">
      <c r="A171" s="33">
        <v>46223</v>
      </c>
      <c r="B171" t="s">
        <v>221</v>
      </c>
      <c r="C171">
        <v>25</v>
      </c>
      <c r="D171" s="34">
        <v>40377</v>
      </c>
      <c r="E171" s="34">
        <v>40384</v>
      </c>
      <c r="F171">
        <v>6</v>
      </c>
      <c r="G171" t="s">
        <v>5600</v>
      </c>
      <c r="H171" s="34">
        <v>40363</v>
      </c>
      <c r="I171" s="34">
        <v>40391</v>
      </c>
      <c r="J171">
        <v>2</v>
      </c>
      <c r="K171" s="34">
        <v>40300</v>
      </c>
      <c r="L171" s="34">
        <v>40391</v>
      </c>
      <c r="M171" t="s">
        <v>5595</v>
      </c>
      <c r="N171">
        <v>2026</v>
      </c>
      <c r="O171" s="34">
        <v>40209</v>
      </c>
      <c r="P171" s="34">
        <v>40573</v>
      </c>
    </row>
    <row r="172" spans="1:16">
      <c r="A172" s="33">
        <v>46224</v>
      </c>
      <c r="B172" t="s">
        <v>222</v>
      </c>
      <c r="C172">
        <v>25</v>
      </c>
      <c r="D172" s="34">
        <v>40377</v>
      </c>
      <c r="E172" s="34">
        <v>40384</v>
      </c>
      <c r="F172">
        <v>6</v>
      </c>
      <c r="G172" t="s">
        <v>5600</v>
      </c>
      <c r="H172" s="34">
        <v>40363</v>
      </c>
      <c r="I172" s="34">
        <v>40391</v>
      </c>
      <c r="J172">
        <v>2</v>
      </c>
      <c r="K172" s="34">
        <v>40300</v>
      </c>
      <c r="L172" s="34">
        <v>40391</v>
      </c>
      <c r="M172" t="s">
        <v>5595</v>
      </c>
      <c r="N172">
        <v>2026</v>
      </c>
      <c r="O172" s="34">
        <v>40209</v>
      </c>
      <c r="P172" s="34">
        <v>40573</v>
      </c>
    </row>
    <row r="173" spans="1:16">
      <c r="A173" s="33">
        <v>46225</v>
      </c>
      <c r="B173" t="s">
        <v>223</v>
      </c>
      <c r="C173">
        <v>25</v>
      </c>
      <c r="D173" s="34">
        <v>40377</v>
      </c>
      <c r="E173" s="34">
        <v>40384</v>
      </c>
      <c r="F173">
        <v>6</v>
      </c>
      <c r="G173" t="s">
        <v>5600</v>
      </c>
      <c r="H173" s="34">
        <v>40363</v>
      </c>
      <c r="I173" s="34">
        <v>40391</v>
      </c>
      <c r="J173">
        <v>2</v>
      </c>
      <c r="K173" s="34">
        <v>40300</v>
      </c>
      <c r="L173" s="34">
        <v>40391</v>
      </c>
      <c r="M173" t="s">
        <v>5595</v>
      </c>
      <c r="N173">
        <v>2026</v>
      </c>
      <c r="O173" s="34">
        <v>40209</v>
      </c>
      <c r="P173" s="34">
        <v>40573</v>
      </c>
    </row>
    <row r="174" spans="1:16">
      <c r="A174" s="33">
        <v>46226</v>
      </c>
      <c r="B174" t="s">
        <v>224</v>
      </c>
      <c r="C174">
        <v>25</v>
      </c>
      <c r="D174" s="34">
        <v>40377</v>
      </c>
      <c r="E174" s="34">
        <v>40384</v>
      </c>
      <c r="F174">
        <v>6</v>
      </c>
      <c r="G174" t="s">
        <v>5600</v>
      </c>
      <c r="H174" s="34">
        <v>40363</v>
      </c>
      <c r="I174" s="34">
        <v>40391</v>
      </c>
      <c r="J174">
        <v>2</v>
      </c>
      <c r="K174" s="34">
        <v>40300</v>
      </c>
      <c r="L174" s="34">
        <v>40391</v>
      </c>
      <c r="M174" t="s">
        <v>5595</v>
      </c>
      <c r="N174">
        <v>2026</v>
      </c>
      <c r="O174" s="34">
        <v>40209</v>
      </c>
      <c r="P174" s="34">
        <v>40573</v>
      </c>
    </row>
    <row r="175" spans="1:16">
      <c r="A175" s="33">
        <v>46227</v>
      </c>
      <c r="B175" t="s">
        <v>225</v>
      </c>
      <c r="C175">
        <v>25</v>
      </c>
      <c r="D175" s="34">
        <v>40377</v>
      </c>
      <c r="E175" s="34">
        <v>40384</v>
      </c>
      <c r="F175">
        <v>6</v>
      </c>
      <c r="G175" t="s">
        <v>5600</v>
      </c>
      <c r="H175" s="34">
        <v>40363</v>
      </c>
      <c r="I175" s="34">
        <v>40391</v>
      </c>
      <c r="J175">
        <v>2</v>
      </c>
      <c r="K175" s="34">
        <v>40300</v>
      </c>
      <c r="L175" s="34">
        <v>40391</v>
      </c>
      <c r="M175" t="s">
        <v>5595</v>
      </c>
      <c r="N175">
        <v>2026</v>
      </c>
      <c r="O175" s="34">
        <v>40209</v>
      </c>
      <c r="P175" s="34">
        <v>40573</v>
      </c>
    </row>
    <row r="176" spans="1:16">
      <c r="A176" s="33">
        <v>46228</v>
      </c>
      <c r="B176" t="s">
        <v>226</v>
      </c>
      <c r="C176">
        <v>25</v>
      </c>
      <c r="D176" s="34">
        <v>40377</v>
      </c>
      <c r="E176" s="34">
        <v>40384</v>
      </c>
      <c r="F176">
        <v>6</v>
      </c>
      <c r="G176" t="s">
        <v>5600</v>
      </c>
      <c r="H176" s="34">
        <v>40363</v>
      </c>
      <c r="I176" s="34">
        <v>40391</v>
      </c>
      <c r="J176">
        <v>2</v>
      </c>
      <c r="K176" s="34">
        <v>40300</v>
      </c>
      <c r="L176" s="34">
        <v>40391</v>
      </c>
      <c r="M176" t="s">
        <v>5595</v>
      </c>
      <c r="N176">
        <v>2026</v>
      </c>
      <c r="O176" s="34">
        <v>40209</v>
      </c>
      <c r="P176" s="34">
        <v>40573</v>
      </c>
    </row>
    <row r="177" spans="1:16">
      <c r="A177" s="33">
        <v>46229</v>
      </c>
      <c r="B177" t="s">
        <v>220</v>
      </c>
      <c r="C177">
        <v>26</v>
      </c>
      <c r="D177" s="34">
        <v>40384</v>
      </c>
      <c r="E177" s="34">
        <v>40391</v>
      </c>
      <c r="F177">
        <v>6</v>
      </c>
      <c r="G177" t="s">
        <v>5600</v>
      </c>
      <c r="H177" s="34">
        <v>40363</v>
      </c>
      <c r="I177" s="34">
        <v>40391</v>
      </c>
      <c r="J177">
        <v>2</v>
      </c>
      <c r="K177" s="34">
        <v>40300</v>
      </c>
      <c r="L177" s="34">
        <v>40391</v>
      </c>
      <c r="M177" t="s">
        <v>5595</v>
      </c>
      <c r="N177">
        <v>2026</v>
      </c>
      <c r="O177" s="34">
        <v>40209</v>
      </c>
      <c r="P177" s="34">
        <v>40573</v>
      </c>
    </row>
    <row r="178" spans="1:16">
      <c r="A178" s="33">
        <v>46230</v>
      </c>
      <c r="B178" t="s">
        <v>221</v>
      </c>
      <c r="C178">
        <v>26</v>
      </c>
      <c r="D178" s="34">
        <v>40384</v>
      </c>
      <c r="E178" s="34">
        <v>40391</v>
      </c>
      <c r="F178">
        <v>6</v>
      </c>
      <c r="G178" t="s">
        <v>5600</v>
      </c>
      <c r="H178" s="34">
        <v>40363</v>
      </c>
      <c r="I178" s="34">
        <v>40391</v>
      </c>
      <c r="J178">
        <v>2</v>
      </c>
      <c r="K178" s="34">
        <v>40300</v>
      </c>
      <c r="L178" s="34">
        <v>40391</v>
      </c>
      <c r="M178" t="s">
        <v>5595</v>
      </c>
      <c r="N178">
        <v>2026</v>
      </c>
      <c r="O178" s="34">
        <v>40209</v>
      </c>
      <c r="P178" s="34">
        <v>40573</v>
      </c>
    </row>
    <row r="179" spans="1:16">
      <c r="A179" s="33">
        <v>46231</v>
      </c>
      <c r="B179" t="s">
        <v>222</v>
      </c>
      <c r="C179">
        <v>26</v>
      </c>
      <c r="D179" s="34">
        <v>40384</v>
      </c>
      <c r="E179" s="34">
        <v>40391</v>
      </c>
      <c r="F179">
        <v>6</v>
      </c>
      <c r="G179" t="s">
        <v>5600</v>
      </c>
      <c r="H179" s="34">
        <v>40363</v>
      </c>
      <c r="I179" s="34">
        <v>40391</v>
      </c>
      <c r="J179">
        <v>2</v>
      </c>
      <c r="K179" s="34">
        <v>40300</v>
      </c>
      <c r="L179" s="34">
        <v>40391</v>
      </c>
      <c r="M179" t="s">
        <v>5595</v>
      </c>
      <c r="N179">
        <v>2026</v>
      </c>
      <c r="O179" s="34">
        <v>40209</v>
      </c>
      <c r="P179" s="34">
        <v>40573</v>
      </c>
    </row>
    <row r="180" spans="1:16">
      <c r="A180" s="33">
        <v>46232</v>
      </c>
      <c r="B180" t="s">
        <v>223</v>
      </c>
      <c r="C180">
        <v>26</v>
      </c>
      <c r="D180" s="34">
        <v>40384</v>
      </c>
      <c r="E180" s="34">
        <v>40391</v>
      </c>
      <c r="F180">
        <v>6</v>
      </c>
      <c r="G180" t="s">
        <v>5600</v>
      </c>
      <c r="H180" s="34">
        <v>40363</v>
      </c>
      <c r="I180" s="34">
        <v>40391</v>
      </c>
      <c r="J180">
        <v>2</v>
      </c>
      <c r="K180" s="34">
        <v>40300</v>
      </c>
      <c r="L180" s="34">
        <v>40391</v>
      </c>
      <c r="M180" t="s">
        <v>5595</v>
      </c>
      <c r="N180">
        <v>2026</v>
      </c>
      <c r="O180" s="34">
        <v>40209</v>
      </c>
      <c r="P180" s="34">
        <v>40573</v>
      </c>
    </row>
    <row r="181" spans="1:16">
      <c r="A181" s="33">
        <v>46233</v>
      </c>
      <c r="B181" t="s">
        <v>224</v>
      </c>
      <c r="C181">
        <v>26</v>
      </c>
      <c r="D181" s="34">
        <v>40384</v>
      </c>
      <c r="E181" s="34">
        <v>40391</v>
      </c>
      <c r="F181">
        <v>6</v>
      </c>
      <c r="G181" t="s">
        <v>5600</v>
      </c>
      <c r="H181" s="34">
        <v>40363</v>
      </c>
      <c r="I181" s="34">
        <v>40391</v>
      </c>
      <c r="J181">
        <v>2</v>
      </c>
      <c r="K181" s="34">
        <v>40300</v>
      </c>
      <c r="L181" s="34">
        <v>40391</v>
      </c>
      <c r="M181" t="s">
        <v>5595</v>
      </c>
      <c r="N181">
        <v>2026</v>
      </c>
      <c r="O181" s="34">
        <v>40209</v>
      </c>
      <c r="P181" s="34">
        <v>40573</v>
      </c>
    </row>
    <row r="182" spans="1:16">
      <c r="A182" s="33">
        <v>46234</v>
      </c>
      <c r="B182" t="s">
        <v>225</v>
      </c>
      <c r="C182">
        <v>26</v>
      </c>
      <c r="D182" s="34">
        <v>40384</v>
      </c>
      <c r="E182" s="34">
        <v>40391</v>
      </c>
      <c r="F182">
        <v>6</v>
      </c>
      <c r="G182" t="s">
        <v>5600</v>
      </c>
      <c r="H182" s="34">
        <v>40363</v>
      </c>
      <c r="I182" s="34">
        <v>40391</v>
      </c>
      <c r="J182">
        <v>2</v>
      </c>
      <c r="K182" s="34">
        <v>40300</v>
      </c>
      <c r="L182" s="34">
        <v>40391</v>
      </c>
      <c r="M182" t="s">
        <v>5595</v>
      </c>
      <c r="N182">
        <v>2026</v>
      </c>
      <c r="O182" s="34">
        <v>40209</v>
      </c>
      <c r="P182" s="34">
        <v>40573</v>
      </c>
    </row>
    <row r="183" spans="1:16">
      <c r="A183" s="33">
        <v>46235</v>
      </c>
      <c r="B183" t="s">
        <v>226</v>
      </c>
      <c r="C183">
        <v>26</v>
      </c>
      <c r="D183" s="34">
        <v>40384</v>
      </c>
      <c r="E183" s="34">
        <v>40391</v>
      </c>
      <c r="F183">
        <v>6</v>
      </c>
      <c r="G183" t="s">
        <v>5600</v>
      </c>
      <c r="H183" s="34">
        <v>40363</v>
      </c>
      <c r="I183" s="34">
        <v>40391</v>
      </c>
      <c r="J183">
        <v>2</v>
      </c>
      <c r="K183" s="34">
        <v>40300</v>
      </c>
      <c r="L183" s="34">
        <v>40391</v>
      </c>
      <c r="M183" t="s">
        <v>5595</v>
      </c>
      <c r="N183">
        <v>2026</v>
      </c>
      <c r="O183" s="34">
        <v>40209</v>
      </c>
      <c r="P183" s="34">
        <v>40573</v>
      </c>
    </row>
    <row r="184" spans="1:16">
      <c r="A184" s="33">
        <v>46236</v>
      </c>
      <c r="B184" t="s">
        <v>220</v>
      </c>
      <c r="C184">
        <v>27</v>
      </c>
      <c r="D184" s="34">
        <v>40391</v>
      </c>
      <c r="E184" s="34">
        <v>40398</v>
      </c>
      <c r="F184">
        <v>7</v>
      </c>
      <c r="G184" t="s">
        <v>5601</v>
      </c>
      <c r="H184" s="34">
        <v>40391</v>
      </c>
      <c r="I184" s="34">
        <v>40426</v>
      </c>
      <c r="J184">
        <v>3</v>
      </c>
      <c r="K184" s="34">
        <v>40391</v>
      </c>
      <c r="L184" s="34">
        <v>40482</v>
      </c>
      <c r="M184" t="s">
        <v>5595</v>
      </c>
      <c r="N184">
        <v>2026</v>
      </c>
      <c r="O184" s="34">
        <v>40209</v>
      </c>
      <c r="P184" s="34">
        <v>40573</v>
      </c>
    </row>
    <row r="185" spans="1:16">
      <c r="A185" s="33">
        <v>46237</v>
      </c>
      <c r="B185" t="s">
        <v>221</v>
      </c>
      <c r="C185">
        <v>27</v>
      </c>
      <c r="D185" s="34">
        <v>40391</v>
      </c>
      <c r="E185" s="34">
        <v>40398</v>
      </c>
      <c r="F185">
        <v>7</v>
      </c>
      <c r="G185" t="s">
        <v>5601</v>
      </c>
      <c r="H185" s="34">
        <v>40391</v>
      </c>
      <c r="I185" s="34">
        <v>40426</v>
      </c>
      <c r="J185">
        <v>3</v>
      </c>
      <c r="K185" s="34">
        <v>40391</v>
      </c>
      <c r="L185" s="34">
        <v>40482</v>
      </c>
      <c r="M185" t="s">
        <v>5595</v>
      </c>
      <c r="N185">
        <v>2026</v>
      </c>
      <c r="O185" s="34">
        <v>40209</v>
      </c>
      <c r="P185" s="34">
        <v>40573</v>
      </c>
    </row>
    <row r="186" spans="1:16">
      <c r="A186" s="33">
        <v>46238</v>
      </c>
      <c r="B186" t="s">
        <v>222</v>
      </c>
      <c r="C186">
        <v>27</v>
      </c>
      <c r="D186" s="34">
        <v>40391</v>
      </c>
      <c r="E186" s="34">
        <v>40398</v>
      </c>
      <c r="F186">
        <v>7</v>
      </c>
      <c r="G186" t="s">
        <v>5601</v>
      </c>
      <c r="H186" s="34">
        <v>40391</v>
      </c>
      <c r="I186" s="34">
        <v>40426</v>
      </c>
      <c r="J186">
        <v>3</v>
      </c>
      <c r="K186" s="34">
        <v>40391</v>
      </c>
      <c r="L186" s="34">
        <v>40482</v>
      </c>
      <c r="M186" t="s">
        <v>5595</v>
      </c>
      <c r="N186">
        <v>2026</v>
      </c>
      <c r="O186" s="34">
        <v>40209</v>
      </c>
      <c r="P186" s="34">
        <v>40573</v>
      </c>
    </row>
    <row r="187" spans="1:16">
      <c r="A187" s="33">
        <v>46239</v>
      </c>
      <c r="B187" t="s">
        <v>223</v>
      </c>
      <c r="C187">
        <v>27</v>
      </c>
      <c r="D187" s="34">
        <v>40391</v>
      </c>
      <c r="E187" s="34">
        <v>40398</v>
      </c>
      <c r="F187">
        <v>7</v>
      </c>
      <c r="G187" t="s">
        <v>5601</v>
      </c>
      <c r="H187" s="34">
        <v>40391</v>
      </c>
      <c r="I187" s="34">
        <v>40426</v>
      </c>
      <c r="J187">
        <v>3</v>
      </c>
      <c r="K187" s="34">
        <v>40391</v>
      </c>
      <c r="L187" s="34">
        <v>40482</v>
      </c>
      <c r="M187" t="s">
        <v>5595</v>
      </c>
      <c r="N187">
        <v>2026</v>
      </c>
      <c r="O187" s="34">
        <v>40209</v>
      </c>
      <c r="P187" s="34">
        <v>40573</v>
      </c>
    </row>
    <row r="188" spans="1:16">
      <c r="A188" s="33">
        <v>46240</v>
      </c>
      <c r="B188" t="s">
        <v>224</v>
      </c>
      <c r="C188">
        <v>27</v>
      </c>
      <c r="D188" s="34">
        <v>40391</v>
      </c>
      <c r="E188" s="34">
        <v>40398</v>
      </c>
      <c r="F188">
        <v>7</v>
      </c>
      <c r="G188" t="s">
        <v>5601</v>
      </c>
      <c r="H188" s="34">
        <v>40391</v>
      </c>
      <c r="I188" s="34">
        <v>40426</v>
      </c>
      <c r="J188">
        <v>3</v>
      </c>
      <c r="K188" s="34">
        <v>40391</v>
      </c>
      <c r="L188" s="34">
        <v>40482</v>
      </c>
      <c r="M188" t="s">
        <v>5595</v>
      </c>
      <c r="N188">
        <v>2026</v>
      </c>
      <c r="O188" s="34">
        <v>40209</v>
      </c>
      <c r="P188" s="34">
        <v>40573</v>
      </c>
    </row>
    <row r="189" spans="1:16">
      <c r="A189" s="33">
        <v>46241</v>
      </c>
      <c r="B189" t="s">
        <v>225</v>
      </c>
      <c r="C189">
        <v>27</v>
      </c>
      <c r="D189" s="34">
        <v>40391</v>
      </c>
      <c r="E189" s="34">
        <v>40398</v>
      </c>
      <c r="F189">
        <v>7</v>
      </c>
      <c r="G189" t="s">
        <v>5601</v>
      </c>
      <c r="H189" s="34">
        <v>40391</v>
      </c>
      <c r="I189" s="34">
        <v>40426</v>
      </c>
      <c r="J189">
        <v>3</v>
      </c>
      <c r="K189" s="34">
        <v>40391</v>
      </c>
      <c r="L189" s="34">
        <v>40482</v>
      </c>
      <c r="M189" t="s">
        <v>5595</v>
      </c>
      <c r="N189">
        <v>2026</v>
      </c>
      <c r="O189" s="34">
        <v>40209</v>
      </c>
      <c r="P189" s="34">
        <v>40573</v>
      </c>
    </row>
    <row r="190" spans="1:16">
      <c r="A190" s="33">
        <v>46242</v>
      </c>
      <c r="B190" t="s">
        <v>226</v>
      </c>
      <c r="C190">
        <v>27</v>
      </c>
      <c r="D190" s="34">
        <v>40391</v>
      </c>
      <c r="E190" s="34">
        <v>40398</v>
      </c>
      <c r="F190">
        <v>7</v>
      </c>
      <c r="G190" t="s">
        <v>5601</v>
      </c>
      <c r="H190" s="34">
        <v>40391</v>
      </c>
      <c r="I190" s="34">
        <v>40426</v>
      </c>
      <c r="J190">
        <v>3</v>
      </c>
      <c r="K190" s="34">
        <v>40391</v>
      </c>
      <c r="L190" s="34">
        <v>40482</v>
      </c>
      <c r="M190" t="s">
        <v>5595</v>
      </c>
      <c r="N190">
        <v>2026</v>
      </c>
      <c r="O190" s="34">
        <v>40209</v>
      </c>
      <c r="P190" s="34">
        <v>40573</v>
      </c>
    </row>
    <row r="191" spans="1:16">
      <c r="A191" s="33">
        <v>46243</v>
      </c>
      <c r="B191" t="s">
        <v>220</v>
      </c>
      <c r="C191">
        <v>28</v>
      </c>
      <c r="D191" s="34">
        <v>40398</v>
      </c>
      <c r="E191" s="34">
        <v>40405</v>
      </c>
      <c r="F191">
        <v>7</v>
      </c>
      <c r="G191" t="s">
        <v>5601</v>
      </c>
      <c r="H191" s="34">
        <v>40391</v>
      </c>
      <c r="I191" s="34">
        <v>40426</v>
      </c>
      <c r="J191">
        <v>3</v>
      </c>
      <c r="K191" s="34">
        <v>40391</v>
      </c>
      <c r="L191" s="34">
        <v>40482</v>
      </c>
      <c r="M191" t="s">
        <v>5595</v>
      </c>
      <c r="N191">
        <v>2026</v>
      </c>
      <c r="O191" s="34">
        <v>40209</v>
      </c>
      <c r="P191" s="34">
        <v>40573</v>
      </c>
    </row>
    <row r="192" spans="1:16">
      <c r="A192" s="33">
        <v>46244</v>
      </c>
      <c r="B192" t="s">
        <v>221</v>
      </c>
      <c r="C192">
        <v>28</v>
      </c>
      <c r="D192" s="34">
        <v>40398</v>
      </c>
      <c r="E192" s="34">
        <v>40405</v>
      </c>
      <c r="F192">
        <v>7</v>
      </c>
      <c r="G192" t="s">
        <v>5601</v>
      </c>
      <c r="H192" s="34">
        <v>40391</v>
      </c>
      <c r="I192" s="34">
        <v>40426</v>
      </c>
      <c r="J192">
        <v>3</v>
      </c>
      <c r="K192" s="34">
        <v>40391</v>
      </c>
      <c r="L192" s="34">
        <v>40482</v>
      </c>
      <c r="M192" t="s">
        <v>5595</v>
      </c>
      <c r="N192">
        <v>2026</v>
      </c>
      <c r="O192" s="34">
        <v>40209</v>
      </c>
      <c r="P192" s="34">
        <v>40573</v>
      </c>
    </row>
    <row r="193" spans="1:16">
      <c r="A193" s="33">
        <v>46245</v>
      </c>
      <c r="B193" t="s">
        <v>222</v>
      </c>
      <c r="C193">
        <v>28</v>
      </c>
      <c r="D193" s="34">
        <v>40398</v>
      </c>
      <c r="E193" s="34">
        <v>40405</v>
      </c>
      <c r="F193">
        <v>7</v>
      </c>
      <c r="G193" t="s">
        <v>5601</v>
      </c>
      <c r="H193" s="34">
        <v>40391</v>
      </c>
      <c r="I193" s="34">
        <v>40426</v>
      </c>
      <c r="J193">
        <v>3</v>
      </c>
      <c r="K193" s="34">
        <v>40391</v>
      </c>
      <c r="L193" s="34">
        <v>40482</v>
      </c>
      <c r="M193" t="s">
        <v>5595</v>
      </c>
      <c r="N193">
        <v>2026</v>
      </c>
      <c r="O193" s="34">
        <v>40209</v>
      </c>
      <c r="P193" s="34">
        <v>40573</v>
      </c>
    </row>
    <row r="194" spans="1:16">
      <c r="A194" s="33">
        <v>46246</v>
      </c>
      <c r="B194" t="s">
        <v>223</v>
      </c>
      <c r="C194">
        <v>28</v>
      </c>
      <c r="D194" s="34">
        <v>40398</v>
      </c>
      <c r="E194" s="34">
        <v>40405</v>
      </c>
      <c r="F194">
        <v>7</v>
      </c>
      <c r="G194" t="s">
        <v>5601</v>
      </c>
      <c r="H194" s="34">
        <v>40391</v>
      </c>
      <c r="I194" s="34">
        <v>40426</v>
      </c>
      <c r="J194">
        <v>3</v>
      </c>
      <c r="K194" s="34">
        <v>40391</v>
      </c>
      <c r="L194" s="34">
        <v>40482</v>
      </c>
      <c r="M194" t="s">
        <v>5595</v>
      </c>
      <c r="N194">
        <v>2026</v>
      </c>
      <c r="O194" s="34">
        <v>40209</v>
      </c>
      <c r="P194" s="34">
        <v>40573</v>
      </c>
    </row>
    <row r="195" spans="1:16">
      <c r="A195" s="33">
        <v>46247</v>
      </c>
      <c r="B195" t="s">
        <v>224</v>
      </c>
      <c r="C195">
        <v>28</v>
      </c>
      <c r="D195" s="34">
        <v>40398</v>
      </c>
      <c r="E195" s="34">
        <v>40405</v>
      </c>
      <c r="F195">
        <v>7</v>
      </c>
      <c r="G195" t="s">
        <v>5601</v>
      </c>
      <c r="H195" s="34">
        <v>40391</v>
      </c>
      <c r="I195" s="34">
        <v>40426</v>
      </c>
      <c r="J195">
        <v>3</v>
      </c>
      <c r="K195" s="34">
        <v>40391</v>
      </c>
      <c r="L195" s="34">
        <v>40482</v>
      </c>
      <c r="M195" t="s">
        <v>5595</v>
      </c>
      <c r="N195">
        <v>2026</v>
      </c>
      <c r="O195" s="34">
        <v>40209</v>
      </c>
      <c r="P195" s="34">
        <v>40573</v>
      </c>
    </row>
    <row r="196" spans="1:16">
      <c r="A196" s="33">
        <v>46248</v>
      </c>
      <c r="B196" t="s">
        <v>225</v>
      </c>
      <c r="C196">
        <v>28</v>
      </c>
      <c r="D196" s="34">
        <v>40398</v>
      </c>
      <c r="E196" s="34">
        <v>40405</v>
      </c>
      <c r="F196">
        <v>7</v>
      </c>
      <c r="G196" t="s">
        <v>5601</v>
      </c>
      <c r="H196" s="34">
        <v>40391</v>
      </c>
      <c r="I196" s="34">
        <v>40426</v>
      </c>
      <c r="J196">
        <v>3</v>
      </c>
      <c r="K196" s="34">
        <v>40391</v>
      </c>
      <c r="L196" s="34">
        <v>40482</v>
      </c>
      <c r="M196" t="s">
        <v>5595</v>
      </c>
      <c r="N196">
        <v>2026</v>
      </c>
      <c r="O196" s="34">
        <v>40209</v>
      </c>
      <c r="P196" s="34">
        <v>40573</v>
      </c>
    </row>
    <row r="197" spans="1:16">
      <c r="A197" s="33">
        <v>46249</v>
      </c>
      <c r="B197" t="s">
        <v>226</v>
      </c>
      <c r="C197">
        <v>28</v>
      </c>
      <c r="D197" s="34">
        <v>40398</v>
      </c>
      <c r="E197" s="34">
        <v>40405</v>
      </c>
      <c r="F197">
        <v>7</v>
      </c>
      <c r="G197" t="s">
        <v>5601</v>
      </c>
      <c r="H197" s="34">
        <v>40391</v>
      </c>
      <c r="I197" s="34">
        <v>40426</v>
      </c>
      <c r="J197">
        <v>3</v>
      </c>
      <c r="K197" s="34">
        <v>40391</v>
      </c>
      <c r="L197" s="34">
        <v>40482</v>
      </c>
      <c r="M197" t="s">
        <v>5595</v>
      </c>
      <c r="N197">
        <v>2026</v>
      </c>
      <c r="O197" s="34">
        <v>40209</v>
      </c>
      <c r="P197" s="34">
        <v>40573</v>
      </c>
    </row>
    <row r="198" spans="1:16">
      <c r="A198" s="33">
        <v>46250</v>
      </c>
      <c r="B198" t="s">
        <v>220</v>
      </c>
      <c r="C198">
        <v>29</v>
      </c>
      <c r="D198" s="34">
        <v>40405</v>
      </c>
      <c r="E198" s="34">
        <v>40412</v>
      </c>
      <c r="F198">
        <v>7</v>
      </c>
      <c r="G198" t="s">
        <v>5601</v>
      </c>
      <c r="H198" s="34">
        <v>40391</v>
      </c>
      <c r="I198" s="34">
        <v>40426</v>
      </c>
      <c r="J198">
        <v>3</v>
      </c>
      <c r="K198" s="34">
        <v>40391</v>
      </c>
      <c r="L198" s="34">
        <v>40482</v>
      </c>
      <c r="M198" t="s">
        <v>5595</v>
      </c>
      <c r="N198">
        <v>2026</v>
      </c>
      <c r="O198" s="34">
        <v>40209</v>
      </c>
      <c r="P198" s="34">
        <v>40573</v>
      </c>
    </row>
    <row r="199" spans="1:16">
      <c r="A199" s="33">
        <v>46251</v>
      </c>
      <c r="B199" t="s">
        <v>221</v>
      </c>
      <c r="C199">
        <v>29</v>
      </c>
      <c r="D199" s="34">
        <v>40405</v>
      </c>
      <c r="E199" s="34">
        <v>40412</v>
      </c>
      <c r="F199">
        <v>7</v>
      </c>
      <c r="G199" t="s">
        <v>5601</v>
      </c>
      <c r="H199" s="34">
        <v>40391</v>
      </c>
      <c r="I199" s="34">
        <v>40426</v>
      </c>
      <c r="J199">
        <v>3</v>
      </c>
      <c r="K199" s="34">
        <v>40391</v>
      </c>
      <c r="L199" s="34">
        <v>40482</v>
      </c>
      <c r="M199" t="s">
        <v>5595</v>
      </c>
      <c r="N199">
        <v>2026</v>
      </c>
      <c r="O199" s="34">
        <v>40209</v>
      </c>
      <c r="P199" s="34">
        <v>40573</v>
      </c>
    </row>
    <row r="200" spans="1:16">
      <c r="A200" s="33">
        <v>46252</v>
      </c>
      <c r="B200" t="s">
        <v>222</v>
      </c>
      <c r="C200">
        <v>29</v>
      </c>
      <c r="D200" s="34">
        <v>40405</v>
      </c>
      <c r="E200" s="34">
        <v>40412</v>
      </c>
      <c r="F200">
        <v>7</v>
      </c>
      <c r="G200" t="s">
        <v>5601</v>
      </c>
      <c r="H200" s="34">
        <v>40391</v>
      </c>
      <c r="I200" s="34">
        <v>40426</v>
      </c>
      <c r="J200">
        <v>3</v>
      </c>
      <c r="K200" s="34">
        <v>40391</v>
      </c>
      <c r="L200" s="34">
        <v>40482</v>
      </c>
      <c r="M200" t="s">
        <v>5595</v>
      </c>
      <c r="N200">
        <v>2026</v>
      </c>
      <c r="O200" s="34">
        <v>40209</v>
      </c>
      <c r="P200" s="34">
        <v>40573</v>
      </c>
    </row>
    <row r="201" spans="1:16">
      <c r="A201" s="33">
        <v>46253</v>
      </c>
      <c r="B201" t="s">
        <v>223</v>
      </c>
      <c r="C201">
        <v>29</v>
      </c>
      <c r="D201" s="34">
        <v>40405</v>
      </c>
      <c r="E201" s="34">
        <v>40412</v>
      </c>
      <c r="F201">
        <v>7</v>
      </c>
      <c r="G201" t="s">
        <v>5601</v>
      </c>
      <c r="H201" s="34">
        <v>40391</v>
      </c>
      <c r="I201" s="34">
        <v>40426</v>
      </c>
      <c r="J201">
        <v>3</v>
      </c>
      <c r="K201" s="34">
        <v>40391</v>
      </c>
      <c r="L201" s="34">
        <v>40482</v>
      </c>
      <c r="M201" t="s">
        <v>5595</v>
      </c>
      <c r="N201">
        <v>2026</v>
      </c>
      <c r="O201" s="34">
        <v>40209</v>
      </c>
      <c r="P201" s="34">
        <v>40573</v>
      </c>
    </row>
    <row r="202" spans="1:16">
      <c r="A202" s="33">
        <v>46254</v>
      </c>
      <c r="B202" t="s">
        <v>224</v>
      </c>
      <c r="C202">
        <v>29</v>
      </c>
      <c r="D202" s="34">
        <v>40405</v>
      </c>
      <c r="E202" s="34">
        <v>40412</v>
      </c>
      <c r="F202">
        <v>7</v>
      </c>
      <c r="G202" t="s">
        <v>5601</v>
      </c>
      <c r="H202" s="34">
        <v>40391</v>
      </c>
      <c r="I202" s="34">
        <v>40426</v>
      </c>
      <c r="J202">
        <v>3</v>
      </c>
      <c r="K202" s="34">
        <v>40391</v>
      </c>
      <c r="L202" s="34">
        <v>40482</v>
      </c>
      <c r="M202" t="s">
        <v>5595</v>
      </c>
      <c r="N202">
        <v>2026</v>
      </c>
      <c r="O202" s="34">
        <v>40209</v>
      </c>
      <c r="P202" s="34">
        <v>40573</v>
      </c>
    </row>
    <row r="203" spans="1:16">
      <c r="A203" s="33">
        <v>46255</v>
      </c>
      <c r="B203" t="s">
        <v>225</v>
      </c>
      <c r="C203">
        <v>29</v>
      </c>
      <c r="D203" s="34">
        <v>40405</v>
      </c>
      <c r="E203" s="34">
        <v>40412</v>
      </c>
      <c r="F203">
        <v>7</v>
      </c>
      <c r="G203" t="s">
        <v>5601</v>
      </c>
      <c r="H203" s="34">
        <v>40391</v>
      </c>
      <c r="I203" s="34">
        <v>40426</v>
      </c>
      <c r="J203">
        <v>3</v>
      </c>
      <c r="K203" s="34">
        <v>40391</v>
      </c>
      <c r="L203" s="34">
        <v>40482</v>
      </c>
      <c r="M203" t="s">
        <v>5595</v>
      </c>
      <c r="N203">
        <v>2026</v>
      </c>
      <c r="O203" s="34">
        <v>40209</v>
      </c>
      <c r="P203" s="34">
        <v>40573</v>
      </c>
    </row>
    <row r="204" spans="1:16">
      <c r="A204" s="33">
        <v>46256</v>
      </c>
      <c r="B204" t="s">
        <v>226</v>
      </c>
      <c r="C204">
        <v>29</v>
      </c>
      <c r="D204" s="34">
        <v>40405</v>
      </c>
      <c r="E204" s="34">
        <v>40412</v>
      </c>
      <c r="F204">
        <v>7</v>
      </c>
      <c r="G204" t="s">
        <v>5601</v>
      </c>
      <c r="H204" s="34">
        <v>40391</v>
      </c>
      <c r="I204" s="34">
        <v>40426</v>
      </c>
      <c r="J204">
        <v>3</v>
      </c>
      <c r="K204" s="34">
        <v>40391</v>
      </c>
      <c r="L204" s="34">
        <v>40482</v>
      </c>
      <c r="M204" t="s">
        <v>5595</v>
      </c>
      <c r="N204">
        <v>2026</v>
      </c>
      <c r="O204" s="34">
        <v>40209</v>
      </c>
      <c r="P204" s="34">
        <v>40573</v>
      </c>
    </row>
    <row r="205" spans="1:16">
      <c r="A205" s="33">
        <v>46257</v>
      </c>
      <c r="B205" t="s">
        <v>220</v>
      </c>
      <c r="C205">
        <v>30</v>
      </c>
      <c r="D205" s="34">
        <v>40412</v>
      </c>
      <c r="E205" s="34">
        <v>40419</v>
      </c>
      <c r="F205">
        <v>7</v>
      </c>
      <c r="G205" t="s">
        <v>5601</v>
      </c>
      <c r="H205" s="34">
        <v>40391</v>
      </c>
      <c r="I205" s="34">
        <v>40426</v>
      </c>
      <c r="J205">
        <v>3</v>
      </c>
      <c r="K205" s="34">
        <v>40391</v>
      </c>
      <c r="L205" s="34">
        <v>40482</v>
      </c>
      <c r="M205" t="s">
        <v>5595</v>
      </c>
      <c r="N205">
        <v>2026</v>
      </c>
      <c r="O205" s="34">
        <v>40209</v>
      </c>
      <c r="P205" s="34">
        <v>40573</v>
      </c>
    </row>
    <row r="206" spans="1:16">
      <c r="A206" s="33">
        <v>46258</v>
      </c>
      <c r="B206" t="s">
        <v>221</v>
      </c>
      <c r="C206">
        <v>30</v>
      </c>
      <c r="D206" s="34">
        <v>40412</v>
      </c>
      <c r="E206" s="34">
        <v>40419</v>
      </c>
      <c r="F206">
        <v>7</v>
      </c>
      <c r="G206" t="s">
        <v>5601</v>
      </c>
      <c r="H206" s="34">
        <v>40391</v>
      </c>
      <c r="I206" s="34">
        <v>40426</v>
      </c>
      <c r="J206">
        <v>3</v>
      </c>
      <c r="K206" s="34">
        <v>40391</v>
      </c>
      <c r="L206" s="34">
        <v>40482</v>
      </c>
      <c r="M206" t="s">
        <v>5595</v>
      </c>
      <c r="N206">
        <v>2026</v>
      </c>
      <c r="O206" s="34">
        <v>40209</v>
      </c>
      <c r="P206" s="34">
        <v>40573</v>
      </c>
    </row>
    <row r="207" spans="1:16">
      <c r="A207" s="33">
        <v>46259</v>
      </c>
      <c r="B207" t="s">
        <v>222</v>
      </c>
      <c r="C207">
        <v>30</v>
      </c>
      <c r="D207" s="34">
        <v>40412</v>
      </c>
      <c r="E207" s="34">
        <v>40419</v>
      </c>
      <c r="F207">
        <v>7</v>
      </c>
      <c r="G207" t="s">
        <v>5601</v>
      </c>
      <c r="H207" s="34">
        <v>40391</v>
      </c>
      <c r="I207" s="34">
        <v>40426</v>
      </c>
      <c r="J207">
        <v>3</v>
      </c>
      <c r="K207" s="34">
        <v>40391</v>
      </c>
      <c r="L207" s="34">
        <v>40482</v>
      </c>
      <c r="M207" t="s">
        <v>5595</v>
      </c>
      <c r="N207">
        <v>2026</v>
      </c>
      <c r="O207" s="34">
        <v>40209</v>
      </c>
      <c r="P207" s="34">
        <v>40573</v>
      </c>
    </row>
    <row r="208" spans="1:16">
      <c r="A208" s="33">
        <v>46260</v>
      </c>
      <c r="B208" t="s">
        <v>223</v>
      </c>
      <c r="C208">
        <v>30</v>
      </c>
      <c r="D208" s="34">
        <v>40412</v>
      </c>
      <c r="E208" s="34">
        <v>40419</v>
      </c>
      <c r="F208">
        <v>7</v>
      </c>
      <c r="G208" t="s">
        <v>5601</v>
      </c>
      <c r="H208" s="34">
        <v>40391</v>
      </c>
      <c r="I208" s="34">
        <v>40426</v>
      </c>
      <c r="J208">
        <v>3</v>
      </c>
      <c r="K208" s="34">
        <v>40391</v>
      </c>
      <c r="L208" s="34">
        <v>40482</v>
      </c>
      <c r="M208" t="s">
        <v>5595</v>
      </c>
      <c r="N208">
        <v>2026</v>
      </c>
      <c r="O208" s="34">
        <v>40209</v>
      </c>
      <c r="P208" s="34">
        <v>40573</v>
      </c>
    </row>
    <row r="209" spans="1:16">
      <c r="A209" s="33">
        <v>46261</v>
      </c>
      <c r="B209" t="s">
        <v>224</v>
      </c>
      <c r="C209">
        <v>30</v>
      </c>
      <c r="D209" s="34">
        <v>40412</v>
      </c>
      <c r="E209" s="34">
        <v>40419</v>
      </c>
      <c r="F209">
        <v>7</v>
      </c>
      <c r="G209" t="s">
        <v>5601</v>
      </c>
      <c r="H209" s="34">
        <v>40391</v>
      </c>
      <c r="I209" s="34">
        <v>40426</v>
      </c>
      <c r="J209">
        <v>3</v>
      </c>
      <c r="K209" s="34">
        <v>40391</v>
      </c>
      <c r="L209" s="34">
        <v>40482</v>
      </c>
      <c r="M209" t="s">
        <v>5595</v>
      </c>
      <c r="N209">
        <v>2026</v>
      </c>
      <c r="O209" s="34">
        <v>40209</v>
      </c>
      <c r="P209" s="34">
        <v>40573</v>
      </c>
    </row>
    <row r="210" spans="1:16">
      <c r="A210" s="33">
        <v>46262</v>
      </c>
      <c r="B210" t="s">
        <v>225</v>
      </c>
      <c r="C210">
        <v>30</v>
      </c>
      <c r="D210" s="34">
        <v>40412</v>
      </c>
      <c r="E210" s="34">
        <v>40419</v>
      </c>
      <c r="F210">
        <v>7</v>
      </c>
      <c r="G210" t="s">
        <v>5601</v>
      </c>
      <c r="H210" s="34">
        <v>40391</v>
      </c>
      <c r="I210" s="34">
        <v>40426</v>
      </c>
      <c r="J210">
        <v>3</v>
      </c>
      <c r="K210" s="34">
        <v>40391</v>
      </c>
      <c r="L210" s="34">
        <v>40482</v>
      </c>
      <c r="M210" t="s">
        <v>5595</v>
      </c>
      <c r="N210">
        <v>2026</v>
      </c>
      <c r="O210" s="34">
        <v>40209</v>
      </c>
      <c r="P210" s="34">
        <v>40573</v>
      </c>
    </row>
    <row r="211" spans="1:16">
      <c r="A211" s="33">
        <v>46263</v>
      </c>
      <c r="B211" t="s">
        <v>226</v>
      </c>
      <c r="C211">
        <v>30</v>
      </c>
      <c r="D211" s="34">
        <v>40412</v>
      </c>
      <c r="E211" s="34">
        <v>40419</v>
      </c>
      <c r="F211">
        <v>7</v>
      </c>
      <c r="G211" t="s">
        <v>5601</v>
      </c>
      <c r="H211" s="34">
        <v>40391</v>
      </c>
      <c r="I211" s="34">
        <v>40426</v>
      </c>
      <c r="J211">
        <v>3</v>
      </c>
      <c r="K211" s="34">
        <v>40391</v>
      </c>
      <c r="L211" s="34">
        <v>40482</v>
      </c>
      <c r="M211" t="s">
        <v>5595</v>
      </c>
      <c r="N211">
        <v>2026</v>
      </c>
      <c r="O211" s="34">
        <v>40209</v>
      </c>
      <c r="P211" s="34">
        <v>40573</v>
      </c>
    </row>
    <row r="212" spans="1:16">
      <c r="A212" s="33">
        <v>46264</v>
      </c>
      <c r="B212" t="s">
        <v>220</v>
      </c>
      <c r="C212">
        <v>31</v>
      </c>
      <c r="D212" s="34">
        <v>40419</v>
      </c>
      <c r="E212" s="34">
        <v>40426</v>
      </c>
      <c r="F212">
        <v>7</v>
      </c>
      <c r="G212" t="s">
        <v>5601</v>
      </c>
      <c r="H212" s="34">
        <v>40391</v>
      </c>
      <c r="I212" s="34">
        <v>40426</v>
      </c>
      <c r="J212">
        <v>3</v>
      </c>
      <c r="K212" s="34">
        <v>40391</v>
      </c>
      <c r="L212" s="34">
        <v>40482</v>
      </c>
      <c r="M212" t="s">
        <v>5595</v>
      </c>
      <c r="N212">
        <v>2026</v>
      </c>
      <c r="O212" s="34">
        <v>40209</v>
      </c>
      <c r="P212" s="34">
        <v>40573</v>
      </c>
    </row>
    <row r="213" spans="1:16">
      <c r="A213" s="33">
        <v>46265</v>
      </c>
      <c r="B213" t="s">
        <v>221</v>
      </c>
      <c r="C213">
        <v>31</v>
      </c>
      <c r="D213" s="34">
        <v>40419</v>
      </c>
      <c r="E213" s="34">
        <v>40426</v>
      </c>
      <c r="F213">
        <v>7</v>
      </c>
      <c r="G213" t="s">
        <v>5601</v>
      </c>
      <c r="H213" s="34">
        <v>40391</v>
      </c>
      <c r="I213" s="34">
        <v>40426</v>
      </c>
      <c r="J213">
        <v>3</v>
      </c>
      <c r="K213" s="34">
        <v>40391</v>
      </c>
      <c r="L213" s="34">
        <v>40482</v>
      </c>
      <c r="M213" t="s">
        <v>5595</v>
      </c>
      <c r="N213">
        <v>2026</v>
      </c>
      <c r="O213" s="34">
        <v>40209</v>
      </c>
      <c r="P213" s="34">
        <v>40573</v>
      </c>
    </row>
    <row r="214" spans="1:16">
      <c r="A214" s="33">
        <v>46266</v>
      </c>
      <c r="B214" t="s">
        <v>222</v>
      </c>
      <c r="C214">
        <v>31</v>
      </c>
      <c r="D214" s="34">
        <v>40419</v>
      </c>
      <c r="E214" s="34">
        <v>40426</v>
      </c>
      <c r="F214">
        <v>7</v>
      </c>
      <c r="G214" t="s">
        <v>5601</v>
      </c>
      <c r="H214" s="34">
        <v>40391</v>
      </c>
      <c r="I214" s="34">
        <v>40426</v>
      </c>
      <c r="J214">
        <v>3</v>
      </c>
      <c r="K214" s="34">
        <v>40391</v>
      </c>
      <c r="L214" s="34">
        <v>40482</v>
      </c>
      <c r="M214" t="s">
        <v>5595</v>
      </c>
      <c r="N214">
        <v>2026</v>
      </c>
      <c r="O214" s="34">
        <v>40209</v>
      </c>
      <c r="P214" s="34">
        <v>40573</v>
      </c>
    </row>
    <row r="215" spans="1:16">
      <c r="A215" s="33">
        <v>46267</v>
      </c>
      <c r="B215" t="s">
        <v>223</v>
      </c>
      <c r="C215">
        <v>31</v>
      </c>
      <c r="D215" s="34">
        <v>40419</v>
      </c>
      <c r="E215" s="34">
        <v>40426</v>
      </c>
      <c r="F215">
        <v>7</v>
      </c>
      <c r="G215" t="s">
        <v>5601</v>
      </c>
      <c r="H215" s="34">
        <v>40391</v>
      </c>
      <c r="I215" s="34">
        <v>40426</v>
      </c>
      <c r="J215">
        <v>3</v>
      </c>
      <c r="K215" s="34">
        <v>40391</v>
      </c>
      <c r="L215" s="34">
        <v>40482</v>
      </c>
      <c r="M215" t="s">
        <v>5595</v>
      </c>
      <c r="N215">
        <v>2026</v>
      </c>
      <c r="O215" s="34">
        <v>40209</v>
      </c>
      <c r="P215" s="34">
        <v>40573</v>
      </c>
    </row>
    <row r="216" spans="1:16">
      <c r="A216" s="33">
        <v>46268</v>
      </c>
      <c r="B216" t="s">
        <v>224</v>
      </c>
      <c r="C216">
        <v>31</v>
      </c>
      <c r="D216" s="34">
        <v>40419</v>
      </c>
      <c r="E216" s="34">
        <v>40426</v>
      </c>
      <c r="F216">
        <v>7</v>
      </c>
      <c r="G216" t="s">
        <v>5601</v>
      </c>
      <c r="H216" s="34">
        <v>40391</v>
      </c>
      <c r="I216" s="34">
        <v>40426</v>
      </c>
      <c r="J216">
        <v>3</v>
      </c>
      <c r="K216" s="34">
        <v>40391</v>
      </c>
      <c r="L216" s="34">
        <v>40482</v>
      </c>
      <c r="M216" t="s">
        <v>5595</v>
      </c>
      <c r="N216">
        <v>2026</v>
      </c>
      <c r="O216" s="34">
        <v>40209</v>
      </c>
      <c r="P216" s="34">
        <v>40573</v>
      </c>
    </row>
    <row r="217" spans="1:16">
      <c r="A217" s="33">
        <v>46269</v>
      </c>
      <c r="B217" t="s">
        <v>225</v>
      </c>
      <c r="C217">
        <v>31</v>
      </c>
      <c r="D217" s="34">
        <v>40419</v>
      </c>
      <c r="E217" s="34">
        <v>40426</v>
      </c>
      <c r="F217">
        <v>7</v>
      </c>
      <c r="G217" t="s">
        <v>5601</v>
      </c>
      <c r="H217" s="34">
        <v>40391</v>
      </c>
      <c r="I217" s="34">
        <v>40426</v>
      </c>
      <c r="J217">
        <v>3</v>
      </c>
      <c r="K217" s="34">
        <v>40391</v>
      </c>
      <c r="L217" s="34">
        <v>40482</v>
      </c>
      <c r="M217" t="s">
        <v>5595</v>
      </c>
      <c r="N217">
        <v>2026</v>
      </c>
      <c r="O217" s="34">
        <v>40209</v>
      </c>
      <c r="P217" s="34">
        <v>40573</v>
      </c>
    </row>
    <row r="218" spans="1:16">
      <c r="A218" s="33">
        <v>46270</v>
      </c>
      <c r="B218" t="s">
        <v>226</v>
      </c>
      <c r="C218">
        <v>31</v>
      </c>
      <c r="D218" s="34">
        <v>40419</v>
      </c>
      <c r="E218" s="34">
        <v>40426</v>
      </c>
      <c r="F218">
        <v>7</v>
      </c>
      <c r="G218" t="s">
        <v>5601</v>
      </c>
      <c r="H218" s="34">
        <v>40391</v>
      </c>
      <c r="I218" s="34">
        <v>40426</v>
      </c>
      <c r="J218">
        <v>3</v>
      </c>
      <c r="K218" s="34">
        <v>40391</v>
      </c>
      <c r="L218" s="34">
        <v>40482</v>
      </c>
      <c r="M218" t="s">
        <v>5595</v>
      </c>
      <c r="N218">
        <v>2026</v>
      </c>
      <c r="O218" s="34">
        <v>40209</v>
      </c>
      <c r="P218" s="34">
        <v>40573</v>
      </c>
    </row>
    <row r="219" spans="1:16">
      <c r="A219" s="33">
        <v>46271</v>
      </c>
      <c r="B219" t="s">
        <v>220</v>
      </c>
      <c r="C219">
        <v>32</v>
      </c>
      <c r="D219" s="34">
        <v>40426</v>
      </c>
      <c r="E219" s="34">
        <v>40433</v>
      </c>
      <c r="F219">
        <v>8</v>
      </c>
      <c r="G219" t="s">
        <v>5602</v>
      </c>
      <c r="H219" s="34">
        <v>40426</v>
      </c>
      <c r="I219" s="34">
        <v>40454</v>
      </c>
      <c r="J219">
        <v>3</v>
      </c>
      <c r="K219" s="34">
        <v>40391</v>
      </c>
      <c r="L219" s="34">
        <v>40482</v>
      </c>
      <c r="M219" t="s">
        <v>5595</v>
      </c>
      <c r="N219">
        <v>2026</v>
      </c>
      <c r="O219" s="34">
        <v>40209</v>
      </c>
      <c r="P219" s="34">
        <v>40573</v>
      </c>
    </row>
    <row r="220" spans="1:16">
      <c r="A220" s="33">
        <v>46272</v>
      </c>
      <c r="B220" t="s">
        <v>221</v>
      </c>
      <c r="C220">
        <v>32</v>
      </c>
      <c r="D220" s="34">
        <v>40426</v>
      </c>
      <c r="E220" s="34">
        <v>40433</v>
      </c>
      <c r="F220">
        <v>8</v>
      </c>
      <c r="G220" t="s">
        <v>5602</v>
      </c>
      <c r="H220" s="34">
        <v>40426</v>
      </c>
      <c r="I220" s="34">
        <v>40454</v>
      </c>
      <c r="J220">
        <v>3</v>
      </c>
      <c r="K220" s="34">
        <v>40391</v>
      </c>
      <c r="L220" s="34">
        <v>40482</v>
      </c>
      <c r="M220" t="s">
        <v>5595</v>
      </c>
      <c r="N220">
        <v>2026</v>
      </c>
      <c r="O220" s="34">
        <v>40209</v>
      </c>
      <c r="P220" s="34">
        <v>40573</v>
      </c>
    </row>
    <row r="221" spans="1:16">
      <c r="A221" s="33">
        <v>46273</v>
      </c>
      <c r="B221" t="s">
        <v>222</v>
      </c>
      <c r="C221">
        <v>32</v>
      </c>
      <c r="D221" s="34">
        <v>40426</v>
      </c>
      <c r="E221" s="34">
        <v>40433</v>
      </c>
      <c r="F221">
        <v>8</v>
      </c>
      <c r="G221" t="s">
        <v>5602</v>
      </c>
      <c r="H221" s="34">
        <v>40426</v>
      </c>
      <c r="I221" s="34">
        <v>40454</v>
      </c>
      <c r="J221">
        <v>3</v>
      </c>
      <c r="K221" s="34">
        <v>40391</v>
      </c>
      <c r="L221" s="34">
        <v>40482</v>
      </c>
      <c r="M221" t="s">
        <v>5595</v>
      </c>
      <c r="N221">
        <v>2026</v>
      </c>
      <c r="O221" s="34">
        <v>40209</v>
      </c>
      <c r="P221" s="34">
        <v>40573</v>
      </c>
    </row>
    <row r="222" spans="1:16">
      <c r="A222" s="33">
        <v>46274</v>
      </c>
      <c r="B222" t="s">
        <v>223</v>
      </c>
      <c r="C222">
        <v>32</v>
      </c>
      <c r="D222" s="34">
        <v>40426</v>
      </c>
      <c r="E222" s="34">
        <v>40433</v>
      </c>
      <c r="F222">
        <v>8</v>
      </c>
      <c r="G222" t="s">
        <v>5602</v>
      </c>
      <c r="H222" s="34">
        <v>40426</v>
      </c>
      <c r="I222" s="34">
        <v>40454</v>
      </c>
      <c r="J222">
        <v>3</v>
      </c>
      <c r="K222" s="34">
        <v>40391</v>
      </c>
      <c r="L222" s="34">
        <v>40482</v>
      </c>
      <c r="M222" t="s">
        <v>5595</v>
      </c>
      <c r="N222">
        <v>2026</v>
      </c>
      <c r="O222" s="34">
        <v>40209</v>
      </c>
      <c r="P222" s="34">
        <v>40573</v>
      </c>
    </row>
    <row r="223" spans="1:16">
      <c r="A223" s="33">
        <v>46275</v>
      </c>
      <c r="B223" t="s">
        <v>224</v>
      </c>
      <c r="C223">
        <v>32</v>
      </c>
      <c r="D223" s="34">
        <v>40426</v>
      </c>
      <c r="E223" s="34">
        <v>40433</v>
      </c>
      <c r="F223">
        <v>8</v>
      </c>
      <c r="G223" t="s">
        <v>5602</v>
      </c>
      <c r="H223" s="34">
        <v>40426</v>
      </c>
      <c r="I223" s="34">
        <v>40454</v>
      </c>
      <c r="J223">
        <v>3</v>
      </c>
      <c r="K223" s="34">
        <v>40391</v>
      </c>
      <c r="L223" s="34">
        <v>40482</v>
      </c>
      <c r="M223" t="s">
        <v>5595</v>
      </c>
      <c r="N223">
        <v>2026</v>
      </c>
      <c r="O223" s="34">
        <v>40209</v>
      </c>
      <c r="P223" s="34">
        <v>40573</v>
      </c>
    </row>
    <row r="224" spans="1:16">
      <c r="A224" s="33">
        <v>46276</v>
      </c>
      <c r="B224" t="s">
        <v>225</v>
      </c>
      <c r="C224">
        <v>32</v>
      </c>
      <c r="D224" s="34">
        <v>40426</v>
      </c>
      <c r="E224" s="34">
        <v>40433</v>
      </c>
      <c r="F224">
        <v>8</v>
      </c>
      <c r="G224" t="s">
        <v>5602</v>
      </c>
      <c r="H224" s="34">
        <v>40426</v>
      </c>
      <c r="I224" s="34">
        <v>40454</v>
      </c>
      <c r="J224">
        <v>3</v>
      </c>
      <c r="K224" s="34">
        <v>40391</v>
      </c>
      <c r="L224" s="34">
        <v>40482</v>
      </c>
      <c r="M224" t="s">
        <v>5595</v>
      </c>
      <c r="N224">
        <v>2026</v>
      </c>
      <c r="O224" s="34">
        <v>40209</v>
      </c>
      <c r="P224" s="34">
        <v>40573</v>
      </c>
    </row>
    <row r="225" spans="1:16">
      <c r="A225" s="33">
        <v>46277</v>
      </c>
      <c r="B225" t="s">
        <v>226</v>
      </c>
      <c r="C225">
        <v>32</v>
      </c>
      <c r="D225" s="34">
        <v>40426</v>
      </c>
      <c r="E225" s="34">
        <v>40433</v>
      </c>
      <c r="F225">
        <v>8</v>
      </c>
      <c r="G225" t="s">
        <v>5602</v>
      </c>
      <c r="H225" s="34">
        <v>40426</v>
      </c>
      <c r="I225" s="34">
        <v>40454</v>
      </c>
      <c r="J225">
        <v>3</v>
      </c>
      <c r="K225" s="34">
        <v>40391</v>
      </c>
      <c r="L225" s="34">
        <v>40482</v>
      </c>
      <c r="M225" t="s">
        <v>5595</v>
      </c>
      <c r="N225">
        <v>2026</v>
      </c>
      <c r="O225" s="34">
        <v>40209</v>
      </c>
      <c r="P225" s="34">
        <v>40573</v>
      </c>
    </row>
    <row r="226" spans="1:16">
      <c r="A226" s="33">
        <v>46278</v>
      </c>
      <c r="B226" t="s">
        <v>220</v>
      </c>
      <c r="C226">
        <v>33</v>
      </c>
      <c r="D226" s="34">
        <v>40433</v>
      </c>
      <c r="E226" s="34">
        <v>40440</v>
      </c>
      <c r="F226">
        <v>8</v>
      </c>
      <c r="G226" t="s">
        <v>5602</v>
      </c>
      <c r="H226" s="34">
        <v>40426</v>
      </c>
      <c r="I226" s="34">
        <v>40454</v>
      </c>
      <c r="J226">
        <v>3</v>
      </c>
      <c r="K226" s="34">
        <v>40391</v>
      </c>
      <c r="L226" s="34">
        <v>40482</v>
      </c>
      <c r="M226" t="s">
        <v>5595</v>
      </c>
      <c r="N226">
        <v>2026</v>
      </c>
      <c r="O226" s="34">
        <v>40209</v>
      </c>
      <c r="P226" s="34">
        <v>40573</v>
      </c>
    </row>
    <row r="227" spans="1:16">
      <c r="A227" s="33">
        <v>46279</v>
      </c>
      <c r="B227" t="s">
        <v>221</v>
      </c>
      <c r="C227">
        <v>33</v>
      </c>
      <c r="D227" s="34">
        <v>40433</v>
      </c>
      <c r="E227" s="34">
        <v>40440</v>
      </c>
      <c r="F227">
        <v>8</v>
      </c>
      <c r="G227" t="s">
        <v>5602</v>
      </c>
      <c r="H227" s="34">
        <v>40426</v>
      </c>
      <c r="I227" s="34">
        <v>40454</v>
      </c>
      <c r="J227">
        <v>3</v>
      </c>
      <c r="K227" s="34">
        <v>40391</v>
      </c>
      <c r="L227" s="34">
        <v>40482</v>
      </c>
      <c r="M227" t="s">
        <v>5595</v>
      </c>
      <c r="N227">
        <v>2026</v>
      </c>
      <c r="O227" s="34">
        <v>40209</v>
      </c>
      <c r="P227" s="34">
        <v>40573</v>
      </c>
    </row>
    <row r="228" spans="1:16">
      <c r="A228" s="33">
        <v>46280</v>
      </c>
      <c r="B228" t="s">
        <v>222</v>
      </c>
      <c r="C228">
        <v>33</v>
      </c>
      <c r="D228" s="34">
        <v>40433</v>
      </c>
      <c r="E228" s="34">
        <v>40440</v>
      </c>
      <c r="F228">
        <v>8</v>
      </c>
      <c r="G228" t="s">
        <v>5602</v>
      </c>
      <c r="H228" s="34">
        <v>40426</v>
      </c>
      <c r="I228" s="34">
        <v>40454</v>
      </c>
      <c r="J228">
        <v>3</v>
      </c>
      <c r="K228" s="34">
        <v>40391</v>
      </c>
      <c r="L228" s="34">
        <v>40482</v>
      </c>
      <c r="M228" t="s">
        <v>5595</v>
      </c>
      <c r="N228">
        <v>2026</v>
      </c>
      <c r="O228" s="34">
        <v>40209</v>
      </c>
      <c r="P228" s="34">
        <v>40573</v>
      </c>
    </row>
    <row r="229" spans="1:16">
      <c r="A229" s="33">
        <v>46281</v>
      </c>
      <c r="B229" t="s">
        <v>223</v>
      </c>
      <c r="C229">
        <v>33</v>
      </c>
      <c r="D229" s="34">
        <v>40433</v>
      </c>
      <c r="E229" s="34">
        <v>40440</v>
      </c>
      <c r="F229">
        <v>8</v>
      </c>
      <c r="G229" t="s">
        <v>5602</v>
      </c>
      <c r="H229" s="34">
        <v>40426</v>
      </c>
      <c r="I229" s="34">
        <v>40454</v>
      </c>
      <c r="J229">
        <v>3</v>
      </c>
      <c r="K229" s="34">
        <v>40391</v>
      </c>
      <c r="L229" s="34">
        <v>40482</v>
      </c>
      <c r="M229" t="s">
        <v>5595</v>
      </c>
      <c r="N229">
        <v>2026</v>
      </c>
      <c r="O229" s="34">
        <v>40209</v>
      </c>
      <c r="P229" s="34">
        <v>40573</v>
      </c>
    </row>
    <row r="230" spans="1:16">
      <c r="A230" s="33">
        <v>46282</v>
      </c>
      <c r="B230" t="s">
        <v>224</v>
      </c>
      <c r="C230">
        <v>33</v>
      </c>
      <c r="D230" s="34">
        <v>40433</v>
      </c>
      <c r="E230" s="34">
        <v>40440</v>
      </c>
      <c r="F230">
        <v>8</v>
      </c>
      <c r="G230" t="s">
        <v>5602</v>
      </c>
      <c r="H230" s="34">
        <v>40426</v>
      </c>
      <c r="I230" s="34">
        <v>40454</v>
      </c>
      <c r="J230">
        <v>3</v>
      </c>
      <c r="K230" s="34">
        <v>40391</v>
      </c>
      <c r="L230" s="34">
        <v>40482</v>
      </c>
      <c r="M230" t="s">
        <v>5595</v>
      </c>
      <c r="N230">
        <v>2026</v>
      </c>
      <c r="O230" s="34">
        <v>40209</v>
      </c>
      <c r="P230" s="34">
        <v>40573</v>
      </c>
    </row>
    <row r="231" spans="1:16">
      <c r="A231" s="33">
        <v>46283</v>
      </c>
      <c r="B231" t="s">
        <v>225</v>
      </c>
      <c r="C231">
        <v>33</v>
      </c>
      <c r="D231" s="34">
        <v>40433</v>
      </c>
      <c r="E231" s="34">
        <v>40440</v>
      </c>
      <c r="F231">
        <v>8</v>
      </c>
      <c r="G231" t="s">
        <v>5602</v>
      </c>
      <c r="H231" s="34">
        <v>40426</v>
      </c>
      <c r="I231" s="34">
        <v>40454</v>
      </c>
      <c r="J231">
        <v>3</v>
      </c>
      <c r="K231" s="34">
        <v>40391</v>
      </c>
      <c r="L231" s="34">
        <v>40482</v>
      </c>
      <c r="M231" t="s">
        <v>5595</v>
      </c>
      <c r="N231">
        <v>2026</v>
      </c>
      <c r="O231" s="34">
        <v>40209</v>
      </c>
      <c r="P231" s="34">
        <v>40573</v>
      </c>
    </row>
    <row r="232" spans="1:16">
      <c r="A232" s="33">
        <v>46284</v>
      </c>
      <c r="B232" t="s">
        <v>226</v>
      </c>
      <c r="C232">
        <v>33</v>
      </c>
      <c r="D232" s="34">
        <v>40433</v>
      </c>
      <c r="E232" s="34">
        <v>40440</v>
      </c>
      <c r="F232">
        <v>8</v>
      </c>
      <c r="G232" t="s">
        <v>5602</v>
      </c>
      <c r="H232" s="34">
        <v>40426</v>
      </c>
      <c r="I232" s="34">
        <v>40454</v>
      </c>
      <c r="J232">
        <v>3</v>
      </c>
      <c r="K232" s="34">
        <v>40391</v>
      </c>
      <c r="L232" s="34">
        <v>40482</v>
      </c>
      <c r="M232" t="s">
        <v>5595</v>
      </c>
      <c r="N232">
        <v>2026</v>
      </c>
      <c r="O232" s="34">
        <v>40209</v>
      </c>
      <c r="P232" s="34">
        <v>40573</v>
      </c>
    </row>
    <row r="233" spans="1:16">
      <c r="A233" s="33">
        <v>46285</v>
      </c>
      <c r="B233" t="s">
        <v>220</v>
      </c>
      <c r="C233">
        <v>34</v>
      </c>
      <c r="D233" s="34">
        <v>40440</v>
      </c>
      <c r="E233" s="34">
        <v>40447</v>
      </c>
      <c r="F233">
        <v>8</v>
      </c>
      <c r="G233" t="s">
        <v>5602</v>
      </c>
      <c r="H233" s="34">
        <v>40426</v>
      </c>
      <c r="I233" s="34">
        <v>40454</v>
      </c>
      <c r="J233">
        <v>3</v>
      </c>
      <c r="K233" s="34">
        <v>40391</v>
      </c>
      <c r="L233" s="34">
        <v>40482</v>
      </c>
      <c r="M233" t="s">
        <v>5595</v>
      </c>
      <c r="N233">
        <v>2026</v>
      </c>
      <c r="O233" s="34">
        <v>40209</v>
      </c>
      <c r="P233" s="34">
        <v>40573</v>
      </c>
    </row>
    <row r="234" spans="1:16">
      <c r="A234" s="33">
        <v>46286</v>
      </c>
      <c r="B234" t="s">
        <v>221</v>
      </c>
      <c r="C234">
        <v>34</v>
      </c>
      <c r="D234" s="34">
        <v>40440</v>
      </c>
      <c r="E234" s="34">
        <v>40447</v>
      </c>
      <c r="F234">
        <v>8</v>
      </c>
      <c r="G234" t="s">
        <v>5602</v>
      </c>
      <c r="H234" s="34">
        <v>40426</v>
      </c>
      <c r="I234" s="34">
        <v>40454</v>
      </c>
      <c r="J234">
        <v>3</v>
      </c>
      <c r="K234" s="34">
        <v>40391</v>
      </c>
      <c r="L234" s="34">
        <v>40482</v>
      </c>
      <c r="M234" t="s">
        <v>5595</v>
      </c>
      <c r="N234">
        <v>2026</v>
      </c>
      <c r="O234" s="34">
        <v>40209</v>
      </c>
      <c r="P234" s="34">
        <v>40573</v>
      </c>
    </row>
    <row r="235" spans="1:16">
      <c r="A235" s="33">
        <v>46287</v>
      </c>
      <c r="B235" t="s">
        <v>222</v>
      </c>
      <c r="C235">
        <v>34</v>
      </c>
      <c r="D235" s="34">
        <v>40440</v>
      </c>
      <c r="E235" s="34">
        <v>40447</v>
      </c>
      <c r="F235">
        <v>8</v>
      </c>
      <c r="G235" t="s">
        <v>5602</v>
      </c>
      <c r="H235" s="34">
        <v>40426</v>
      </c>
      <c r="I235" s="34">
        <v>40454</v>
      </c>
      <c r="J235">
        <v>3</v>
      </c>
      <c r="K235" s="34">
        <v>40391</v>
      </c>
      <c r="L235" s="34">
        <v>40482</v>
      </c>
      <c r="M235" t="s">
        <v>5595</v>
      </c>
      <c r="N235">
        <v>2026</v>
      </c>
      <c r="O235" s="34">
        <v>40209</v>
      </c>
      <c r="P235" s="34">
        <v>40573</v>
      </c>
    </row>
    <row r="236" spans="1:16">
      <c r="A236" s="33">
        <v>46288</v>
      </c>
      <c r="B236" t="s">
        <v>223</v>
      </c>
      <c r="C236">
        <v>34</v>
      </c>
      <c r="D236" s="34">
        <v>40440</v>
      </c>
      <c r="E236" s="34">
        <v>40447</v>
      </c>
      <c r="F236">
        <v>8</v>
      </c>
      <c r="G236" t="s">
        <v>5602</v>
      </c>
      <c r="H236" s="34">
        <v>40426</v>
      </c>
      <c r="I236" s="34">
        <v>40454</v>
      </c>
      <c r="J236">
        <v>3</v>
      </c>
      <c r="K236" s="34">
        <v>40391</v>
      </c>
      <c r="L236" s="34">
        <v>40482</v>
      </c>
      <c r="M236" t="s">
        <v>5595</v>
      </c>
      <c r="N236">
        <v>2026</v>
      </c>
      <c r="O236" s="34">
        <v>40209</v>
      </c>
      <c r="P236" s="34">
        <v>40573</v>
      </c>
    </row>
    <row r="237" spans="1:16">
      <c r="A237" s="33">
        <v>46289</v>
      </c>
      <c r="B237" t="s">
        <v>224</v>
      </c>
      <c r="C237">
        <v>34</v>
      </c>
      <c r="D237" s="34">
        <v>40440</v>
      </c>
      <c r="E237" s="34">
        <v>40447</v>
      </c>
      <c r="F237">
        <v>8</v>
      </c>
      <c r="G237" t="s">
        <v>5602</v>
      </c>
      <c r="H237" s="34">
        <v>40426</v>
      </c>
      <c r="I237" s="34">
        <v>40454</v>
      </c>
      <c r="J237">
        <v>3</v>
      </c>
      <c r="K237" s="34">
        <v>40391</v>
      </c>
      <c r="L237" s="34">
        <v>40482</v>
      </c>
      <c r="M237" t="s">
        <v>5595</v>
      </c>
      <c r="N237">
        <v>2026</v>
      </c>
      <c r="O237" s="34">
        <v>40209</v>
      </c>
      <c r="P237" s="34">
        <v>40573</v>
      </c>
    </row>
    <row r="238" spans="1:16">
      <c r="A238" s="33">
        <v>46290</v>
      </c>
      <c r="B238" t="s">
        <v>225</v>
      </c>
      <c r="C238">
        <v>34</v>
      </c>
      <c r="D238" s="34">
        <v>40440</v>
      </c>
      <c r="E238" s="34">
        <v>40447</v>
      </c>
      <c r="F238">
        <v>8</v>
      </c>
      <c r="G238" t="s">
        <v>5602</v>
      </c>
      <c r="H238" s="34">
        <v>40426</v>
      </c>
      <c r="I238" s="34">
        <v>40454</v>
      </c>
      <c r="J238">
        <v>3</v>
      </c>
      <c r="K238" s="34">
        <v>40391</v>
      </c>
      <c r="L238" s="34">
        <v>40482</v>
      </c>
      <c r="M238" t="s">
        <v>5595</v>
      </c>
      <c r="N238">
        <v>2026</v>
      </c>
      <c r="O238" s="34">
        <v>40209</v>
      </c>
      <c r="P238" s="34">
        <v>40573</v>
      </c>
    </row>
    <row r="239" spans="1:16">
      <c r="A239" s="33">
        <v>46291</v>
      </c>
      <c r="B239" t="s">
        <v>226</v>
      </c>
      <c r="C239">
        <v>34</v>
      </c>
      <c r="D239" s="34">
        <v>40440</v>
      </c>
      <c r="E239" s="34">
        <v>40447</v>
      </c>
      <c r="F239">
        <v>8</v>
      </c>
      <c r="G239" t="s">
        <v>5602</v>
      </c>
      <c r="H239" s="34">
        <v>40426</v>
      </c>
      <c r="I239" s="34">
        <v>40454</v>
      </c>
      <c r="J239">
        <v>3</v>
      </c>
      <c r="K239" s="34">
        <v>40391</v>
      </c>
      <c r="L239" s="34">
        <v>40482</v>
      </c>
      <c r="M239" t="s">
        <v>5595</v>
      </c>
      <c r="N239">
        <v>2026</v>
      </c>
      <c r="O239" s="34">
        <v>40209</v>
      </c>
      <c r="P239" s="34">
        <v>40573</v>
      </c>
    </row>
    <row r="240" spans="1:16">
      <c r="A240" s="33">
        <v>46292</v>
      </c>
      <c r="B240" t="s">
        <v>220</v>
      </c>
      <c r="C240">
        <v>35</v>
      </c>
      <c r="D240" s="34">
        <v>40447</v>
      </c>
      <c r="E240" s="34">
        <v>40454</v>
      </c>
      <c r="F240">
        <v>8</v>
      </c>
      <c r="G240" t="s">
        <v>5602</v>
      </c>
      <c r="H240" s="34">
        <v>40426</v>
      </c>
      <c r="I240" s="34">
        <v>40454</v>
      </c>
      <c r="J240">
        <v>3</v>
      </c>
      <c r="K240" s="34">
        <v>40391</v>
      </c>
      <c r="L240" s="34">
        <v>40482</v>
      </c>
      <c r="M240" t="s">
        <v>5595</v>
      </c>
      <c r="N240">
        <v>2026</v>
      </c>
      <c r="O240" s="34">
        <v>40209</v>
      </c>
      <c r="P240" s="34">
        <v>40573</v>
      </c>
    </row>
    <row r="241" spans="1:16">
      <c r="A241" s="33">
        <v>46293</v>
      </c>
      <c r="B241" t="s">
        <v>221</v>
      </c>
      <c r="C241">
        <v>35</v>
      </c>
      <c r="D241" s="34">
        <v>40447</v>
      </c>
      <c r="E241" s="34">
        <v>40454</v>
      </c>
      <c r="F241">
        <v>8</v>
      </c>
      <c r="G241" t="s">
        <v>5602</v>
      </c>
      <c r="H241" s="34">
        <v>40426</v>
      </c>
      <c r="I241" s="34">
        <v>40454</v>
      </c>
      <c r="J241">
        <v>3</v>
      </c>
      <c r="K241" s="34">
        <v>40391</v>
      </c>
      <c r="L241" s="34">
        <v>40482</v>
      </c>
      <c r="M241" t="s">
        <v>5595</v>
      </c>
      <c r="N241">
        <v>2026</v>
      </c>
      <c r="O241" s="34">
        <v>40209</v>
      </c>
      <c r="P241" s="34">
        <v>40573</v>
      </c>
    </row>
    <row r="242" spans="1:16">
      <c r="A242" s="33">
        <v>46294</v>
      </c>
      <c r="B242" t="s">
        <v>222</v>
      </c>
      <c r="C242">
        <v>35</v>
      </c>
      <c r="D242" s="34">
        <v>40447</v>
      </c>
      <c r="E242" s="34">
        <v>40454</v>
      </c>
      <c r="F242">
        <v>8</v>
      </c>
      <c r="G242" t="s">
        <v>5602</v>
      </c>
      <c r="H242" s="34">
        <v>40426</v>
      </c>
      <c r="I242" s="34">
        <v>40454</v>
      </c>
      <c r="J242">
        <v>3</v>
      </c>
      <c r="K242" s="34">
        <v>40391</v>
      </c>
      <c r="L242" s="34">
        <v>40482</v>
      </c>
      <c r="M242" t="s">
        <v>5595</v>
      </c>
      <c r="N242">
        <v>2026</v>
      </c>
      <c r="O242" s="34">
        <v>40209</v>
      </c>
      <c r="P242" s="34">
        <v>40573</v>
      </c>
    </row>
    <row r="243" spans="1:16">
      <c r="A243" s="33">
        <v>46295</v>
      </c>
      <c r="B243" t="s">
        <v>223</v>
      </c>
      <c r="C243">
        <v>35</v>
      </c>
      <c r="D243" s="34">
        <v>40447</v>
      </c>
      <c r="E243" s="34">
        <v>40454</v>
      </c>
      <c r="F243">
        <v>8</v>
      </c>
      <c r="G243" t="s">
        <v>5602</v>
      </c>
      <c r="H243" s="34">
        <v>40426</v>
      </c>
      <c r="I243" s="34">
        <v>40454</v>
      </c>
      <c r="J243">
        <v>3</v>
      </c>
      <c r="K243" s="34">
        <v>40391</v>
      </c>
      <c r="L243" s="34">
        <v>40482</v>
      </c>
      <c r="M243" t="s">
        <v>5595</v>
      </c>
      <c r="N243">
        <v>2026</v>
      </c>
      <c r="O243" s="34">
        <v>40209</v>
      </c>
      <c r="P243" s="34">
        <v>40573</v>
      </c>
    </row>
    <row r="244" spans="1:16">
      <c r="A244" s="33">
        <v>46296</v>
      </c>
      <c r="B244" t="s">
        <v>224</v>
      </c>
      <c r="C244">
        <v>35</v>
      </c>
      <c r="D244" s="34">
        <v>40447</v>
      </c>
      <c r="E244" s="34">
        <v>40454</v>
      </c>
      <c r="F244">
        <v>8</v>
      </c>
      <c r="G244" t="s">
        <v>5602</v>
      </c>
      <c r="H244" s="34">
        <v>40426</v>
      </c>
      <c r="I244" s="34">
        <v>40454</v>
      </c>
      <c r="J244">
        <v>3</v>
      </c>
      <c r="K244" s="34">
        <v>40391</v>
      </c>
      <c r="L244" s="34">
        <v>40482</v>
      </c>
      <c r="M244" t="s">
        <v>5595</v>
      </c>
      <c r="N244">
        <v>2026</v>
      </c>
      <c r="O244" s="34">
        <v>40209</v>
      </c>
      <c r="P244" s="34">
        <v>40573</v>
      </c>
    </row>
    <row r="245" spans="1:16">
      <c r="A245" s="33">
        <v>46297</v>
      </c>
      <c r="B245" t="s">
        <v>225</v>
      </c>
      <c r="C245">
        <v>35</v>
      </c>
      <c r="D245" s="34">
        <v>40447</v>
      </c>
      <c r="E245" s="34">
        <v>40454</v>
      </c>
      <c r="F245">
        <v>8</v>
      </c>
      <c r="G245" t="s">
        <v>5602</v>
      </c>
      <c r="H245" s="34">
        <v>40426</v>
      </c>
      <c r="I245" s="34">
        <v>40454</v>
      </c>
      <c r="J245">
        <v>3</v>
      </c>
      <c r="K245" s="34">
        <v>40391</v>
      </c>
      <c r="L245" s="34">
        <v>40482</v>
      </c>
      <c r="M245" t="s">
        <v>5595</v>
      </c>
      <c r="N245">
        <v>2026</v>
      </c>
      <c r="O245" s="34">
        <v>40209</v>
      </c>
      <c r="P245" s="34">
        <v>40573</v>
      </c>
    </row>
    <row r="246" spans="1:16">
      <c r="A246" s="33">
        <v>46298</v>
      </c>
      <c r="B246" t="s">
        <v>226</v>
      </c>
      <c r="C246">
        <v>35</v>
      </c>
      <c r="D246" s="34">
        <v>40447</v>
      </c>
      <c r="E246" s="34">
        <v>40454</v>
      </c>
      <c r="F246">
        <v>8</v>
      </c>
      <c r="G246" t="s">
        <v>5602</v>
      </c>
      <c r="H246" s="34">
        <v>40426</v>
      </c>
      <c r="I246" s="34">
        <v>40454</v>
      </c>
      <c r="J246">
        <v>3</v>
      </c>
      <c r="K246" s="34">
        <v>40391</v>
      </c>
      <c r="L246" s="34">
        <v>40482</v>
      </c>
      <c r="M246" t="s">
        <v>5595</v>
      </c>
      <c r="N246">
        <v>2026</v>
      </c>
      <c r="O246" s="34">
        <v>40209</v>
      </c>
      <c r="P246" s="34">
        <v>40573</v>
      </c>
    </row>
    <row r="247" spans="1:16">
      <c r="A247" s="33">
        <v>46299</v>
      </c>
      <c r="B247" t="s">
        <v>220</v>
      </c>
      <c r="C247">
        <v>36</v>
      </c>
      <c r="D247" s="34">
        <v>40454</v>
      </c>
      <c r="E247" s="34">
        <v>40461</v>
      </c>
      <c r="F247">
        <v>9</v>
      </c>
      <c r="G247" t="s">
        <v>5603</v>
      </c>
      <c r="H247" s="34">
        <v>40454</v>
      </c>
      <c r="I247" s="34">
        <v>40482</v>
      </c>
      <c r="J247">
        <v>3</v>
      </c>
      <c r="K247" s="34">
        <v>40391</v>
      </c>
      <c r="L247" s="34">
        <v>40482</v>
      </c>
      <c r="M247" t="s">
        <v>5595</v>
      </c>
      <c r="N247">
        <v>2026</v>
      </c>
      <c r="O247" s="34">
        <v>40209</v>
      </c>
      <c r="P247" s="34">
        <v>40573</v>
      </c>
    </row>
    <row r="248" spans="1:16">
      <c r="A248" s="33">
        <v>46300</v>
      </c>
      <c r="B248" t="s">
        <v>221</v>
      </c>
      <c r="C248">
        <v>36</v>
      </c>
      <c r="D248" s="34">
        <v>40454</v>
      </c>
      <c r="E248" s="34">
        <v>40461</v>
      </c>
      <c r="F248">
        <v>9</v>
      </c>
      <c r="G248" t="s">
        <v>5603</v>
      </c>
      <c r="H248" s="34">
        <v>40454</v>
      </c>
      <c r="I248" s="34">
        <v>40482</v>
      </c>
      <c r="J248">
        <v>3</v>
      </c>
      <c r="K248" s="34">
        <v>40391</v>
      </c>
      <c r="L248" s="34">
        <v>40482</v>
      </c>
      <c r="M248" t="s">
        <v>5595</v>
      </c>
      <c r="N248">
        <v>2026</v>
      </c>
      <c r="O248" s="34">
        <v>40209</v>
      </c>
      <c r="P248" s="34">
        <v>40573</v>
      </c>
    </row>
    <row r="249" spans="1:16">
      <c r="A249" s="33">
        <v>46301</v>
      </c>
      <c r="B249" t="s">
        <v>222</v>
      </c>
      <c r="C249">
        <v>36</v>
      </c>
      <c r="D249" s="34">
        <v>40454</v>
      </c>
      <c r="E249" s="34">
        <v>40461</v>
      </c>
      <c r="F249">
        <v>9</v>
      </c>
      <c r="G249" t="s">
        <v>5603</v>
      </c>
      <c r="H249" s="34">
        <v>40454</v>
      </c>
      <c r="I249" s="34">
        <v>40482</v>
      </c>
      <c r="J249">
        <v>3</v>
      </c>
      <c r="K249" s="34">
        <v>40391</v>
      </c>
      <c r="L249" s="34">
        <v>40482</v>
      </c>
      <c r="M249" t="s">
        <v>5595</v>
      </c>
      <c r="N249">
        <v>2026</v>
      </c>
      <c r="O249" s="34">
        <v>40209</v>
      </c>
      <c r="P249" s="34">
        <v>40573</v>
      </c>
    </row>
    <row r="250" spans="1:16">
      <c r="A250" s="33">
        <v>46302</v>
      </c>
      <c r="B250" t="s">
        <v>223</v>
      </c>
      <c r="C250">
        <v>36</v>
      </c>
      <c r="D250" s="34">
        <v>40454</v>
      </c>
      <c r="E250" s="34">
        <v>40461</v>
      </c>
      <c r="F250">
        <v>9</v>
      </c>
      <c r="G250" t="s">
        <v>5603</v>
      </c>
      <c r="H250" s="34">
        <v>40454</v>
      </c>
      <c r="I250" s="34">
        <v>40482</v>
      </c>
      <c r="J250">
        <v>3</v>
      </c>
      <c r="K250" s="34">
        <v>40391</v>
      </c>
      <c r="L250" s="34">
        <v>40482</v>
      </c>
      <c r="M250" t="s">
        <v>5595</v>
      </c>
      <c r="N250">
        <v>2026</v>
      </c>
      <c r="O250" s="34">
        <v>40209</v>
      </c>
      <c r="P250" s="34">
        <v>40573</v>
      </c>
    </row>
    <row r="251" spans="1:16">
      <c r="A251" s="33">
        <v>46303</v>
      </c>
      <c r="B251" t="s">
        <v>224</v>
      </c>
      <c r="C251">
        <v>36</v>
      </c>
      <c r="D251" s="34">
        <v>40454</v>
      </c>
      <c r="E251" s="34">
        <v>40461</v>
      </c>
      <c r="F251">
        <v>9</v>
      </c>
      <c r="G251" t="s">
        <v>5603</v>
      </c>
      <c r="H251" s="34">
        <v>40454</v>
      </c>
      <c r="I251" s="34">
        <v>40482</v>
      </c>
      <c r="J251">
        <v>3</v>
      </c>
      <c r="K251" s="34">
        <v>40391</v>
      </c>
      <c r="L251" s="34">
        <v>40482</v>
      </c>
      <c r="M251" t="s">
        <v>5595</v>
      </c>
      <c r="N251">
        <v>2026</v>
      </c>
      <c r="O251" s="34">
        <v>40209</v>
      </c>
      <c r="P251" s="34">
        <v>40573</v>
      </c>
    </row>
    <row r="252" spans="1:16">
      <c r="A252" s="33">
        <v>46304</v>
      </c>
      <c r="B252" t="s">
        <v>225</v>
      </c>
      <c r="C252">
        <v>36</v>
      </c>
      <c r="D252" s="34">
        <v>40454</v>
      </c>
      <c r="E252" s="34">
        <v>40461</v>
      </c>
      <c r="F252">
        <v>9</v>
      </c>
      <c r="G252" t="s">
        <v>5603</v>
      </c>
      <c r="H252" s="34">
        <v>40454</v>
      </c>
      <c r="I252" s="34">
        <v>40482</v>
      </c>
      <c r="J252">
        <v>3</v>
      </c>
      <c r="K252" s="34">
        <v>40391</v>
      </c>
      <c r="L252" s="34">
        <v>40482</v>
      </c>
      <c r="M252" t="s">
        <v>5595</v>
      </c>
      <c r="N252">
        <v>2026</v>
      </c>
      <c r="O252" s="34">
        <v>40209</v>
      </c>
      <c r="P252" s="34">
        <v>40573</v>
      </c>
    </row>
    <row r="253" spans="1:16">
      <c r="A253" s="33">
        <v>46305</v>
      </c>
      <c r="B253" t="s">
        <v>226</v>
      </c>
      <c r="C253">
        <v>36</v>
      </c>
      <c r="D253" s="34">
        <v>40454</v>
      </c>
      <c r="E253" s="34">
        <v>40461</v>
      </c>
      <c r="F253">
        <v>9</v>
      </c>
      <c r="G253" t="s">
        <v>5603</v>
      </c>
      <c r="H253" s="34">
        <v>40454</v>
      </c>
      <c r="I253" s="34">
        <v>40482</v>
      </c>
      <c r="J253">
        <v>3</v>
      </c>
      <c r="K253" s="34">
        <v>40391</v>
      </c>
      <c r="L253" s="34">
        <v>40482</v>
      </c>
      <c r="M253" t="s">
        <v>5595</v>
      </c>
      <c r="N253">
        <v>2026</v>
      </c>
      <c r="O253" s="34">
        <v>40209</v>
      </c>
      <c r="P253" s="34">
        <v>40573</v>
      </c>
    </row>
    <row r="254" spans="1:16">
      <c r="A254" s="33">
        <v>46306</v>
      </c>
      <c r="B254" t="s">
        <v>220</v>
      </c>
      <c r="C254">
        <v>37</v>
      </c>
      <c r="D254" s="34">
        <v>40461</v>
      </c>
      <c r="E254" s="34">
        <v>40468</v>
      </c>
      <c r="F254">
        <v>9</v>
      </c>
      <c r="G254" t="s">
        <v>5603</v>
      </c>
      <c r="H254" s="34">
        <v>40454</v>
      </c>
      <c r="I254" s="34">
        <v>40482</v>
      </c>
      <c r="J254">
        <v>3</v>
      </c>
      <c r="K254" s="34">
        <v>40391</v>
      </c>
      <c r="L254" s="34">
        <v>40482</v>
      </c>
      <c r="M254" t="s">
        <v>5595</v>
      </c>
      <c r="N254">
        <v>2026</v>
      </c>
      <c r="O254" s="34">
        <v>40209</v>
      </c>
      <c r="P254" s="34">
        <v>40573</v>
      </c>
    </row>
    <row r="255" spans="1:16">
      <c r="A255" s="33">
        <v>46307</v>
      </c>
      <c r="B255" t="s">
        <v>221</v>
      </c>
      <c r="C255">
        <v>37</v>
      </c>
      <c r="D255" s="34">
        <v>40461</v>
      </c>
      <c r="E255" s="34">
        <v>40468</v>
      </c>
      <c r="F255">
        <v>9</v>
      </c>
      <c r="G255" t="s">
        <v>5603</v>
      </c>
      <c r="H255" s="34">
        <v>40454</v>
      </c>
      <c r="I255" s="34">
        <v>40482</v>
      </c>
      <c r="J255">
        <v>3</v>
      </c>
      <c r="K255" s="34">
        <v>40391</v>
      </c>
      <c r="L255" s="34">
        <v>40482</v>
      </c>
      <c r="M255" t="s">
        <v>5595</v>
      </c>
      <c r="N255">
        <v>2026</v>
      </c>
      <c r="O255" s="34">
        <v>40209</v>
      </c>
      <c r="P255" s="34">
        <v>40573</v>
      </c>
    </row>
    <row r="256" spans="1:16">
      <c r="A256" s="33">
        <v>46308</v>
      </c>
      <c r="B256" t="s">
        <v>222</v>
      </c>
      <c r="C256">
        <v>37</v>
      </c>
      <c r="D256" s="34">
        <v>40461</v>
      </c>
      <c r="E256" s="34">
        <v>40468</v>
      </c>
      <c r="F256">
        <v>9</v>
      </c>
      <c r="G256" t="s">
        <v>5603</v>
      </c>
      <c r="H256" s="34">
        <v>40454</v>
      </c>
      <c r="I256" s="34">
        <v>40482</v>
      </c>
      <c r="J256">
        <v>3</v>
      </c>
      <c r="K256" s="34">
        <v>40391</v>
      </c>
      <c r="L256" s="34">
        <v>40482</v>
      </c>
      <c r="M256" t="s">
        <v>5595</v>
      </c>
      <c r="N256">
        <v>2026</v>
      </c>
      <c r="O256" s="34">
        <v>40209</v>
      </c>
      <c r="P256" s="34">
        <v>40573</v>
      </c>
    </row>
    <row r="257" spans="1:16">
      <c r="A257" s="33">
        <v>46309</v>
      </c>
      <c r="B257" t="s">
        <v>223</v>
      </c>
      <c r="C257">
        <v>37</v>
      </c>
      <c r="D257" s="34">
        <v>40461</v>
      </c>
      <c r="E257" s="34">
        <v>40468</v>
      </c>
      <c r="F257">
        <v>9</v>
      </c>
      <c r="G257" t="s">
        <v>5603</v>
      </c>
      <c r="H257" s="34">
        <v>40454</v>
      </c>
      <c r="I257" s="34">
        <v>40482</v>
      </c>
      <c r="J257">
        <v>3</v>
      </c>
      <c r="K257" s="34">
        <v>40391</v>
      </c>
      <c r="L257" s="34">
        <v>40482</v>
      </c>
      <c r="M257" t="s">
        <v>5595</v>
      </c>
      <c r="N257">
        <v>2026</v>
      </c>
      <c r="O257" s="34">
        <v>40209</v>
      </c>
      <c r="P257" s="34">
        <v>40573</v>
      </c>
    </row>
    <row r="258" spans="1:16">
      <c r="A258" s="33">
        <v>46310</v>
      </c>
      <c r="B258" t="s">
        <v>224</v>
      </c>
      <c r="C258">
        <v>37</v>
      </c>
      <c r="D258" s="34">
        <v>40461</v>
      </c>
      <c r="E258" s="34">
        <v>40468</v>
      </c>
      <c r="F258">
        <v>9</v>
      </c>
      <c r="G258" t="s">
        <v>5603</v>
      </c>
      <c r="H258" s="34">
        <v>40454</v>
      </c>
      <c r="I258" s="34">
        <v>40482</v>
      </c>
      <c r="J258">
        <v>3</v>
      </c>
      <c r="K258" s="34">
        <v>40391</v>
      </c>
      <c r="L258" s="34">
        <v>40482</v>
      </c>
      <c r="M258" t="s">
        <v>5595</v>
      </c>
      <c r="N258">
        <v>2026</v>
      </c>
      <c r="O258" s="34">
        <v>40209</v>
      </c>
      <c r="P258" s="34">
        <v>40573</v>
      </c>
    </row>
    <row r="259" spans="1:16">
      <c r="A259" s="33">
        <v>46311</v>
      </c>
      <c r="B259" t="s">
        <v>225</v>
      </c>
      <c r="C259">
        <v>37</v>
      </c>
      <c r="D259" s="34">
        <v>40461</v>
      </c>
      <c r="E259" s="34">
        <v>40468</v>
      </c>
      <c r="F259">
        <v>9</v>
      </c>
      <c r="G259" t="s">
        <v>5603</v>
      </c>
      <c r="H259" s="34">
        <v>40454</v>
      </c>
      <c r="I259" s="34">
        <v>40482</v>
      </c>
      <c r="J259">
        <v>3</v>
      </c>
      <c r="K259" s="34">
        <v>40391</v>
      </c>
      <c r="L259" s="34">
        <v>40482</v>
      </c>
      <c r="M259" t="s">
        <v>5595</v>
      </c>
      <c r="N259">
        <v>2026</v>
      </c>
      <c r="O259" s="34">
        <v>40209</v>
      </c>
      <c r="P259" s="34">
        <v>40573</v>
      </c>
    </row>
    <row r="260" spans="1:16">
      <c r="A260" s="33">
        <v>46312</v>
      </c>
      <c r="B260" t="s">
        <v>226</v>
      </c>
      <c r="C260">
        <v>37</v>
      </c>
      <c r="D260" s="34">
        <v>40461</v>
      </c>
      <c r="E260" s="34">
        <v>40468</v>
      </c>
      <c r="F260">
        <v>9</v>
      </c>
      <c r="G260" t="s">
        <v>5603</v>
      </c>
      <c r="H260" s="34">
        <v>40454</v>
      </c>
      <c r="I260" s="34">
        <v>40482</v>
      </c>
      <c r="J260">
        <v>3</v>
      </c>
      <c r="K260" s="34">
        <v>40391</v>
      </c>
      <c r="L260" s="34">
        <v>40482</v>
      </c>
      <c r="M260" t="s">
        <v>5595</v>
      </c>
      <c r="N260">
        <v>2026</v>
      </c>
      <c r="O260" s="34">
        <v>40209</v>
      </c>
      <c r="P260" s="34">
        <v>40573</v>
      </c>
    </row>
    <row r="261" spans="1:16">
      <c r="A261" s="33">
        <v>46313</v>
      </c>
      <c r="B261" t="s">
        <v>220</v>
      </c>
      <c r="C261">
        <v>38</v>
      </c>
      <c r="D261" s="34">
        <v>40468</v>
      </c>
      <c r="E261" s="34">
        <v>40475</v>
      </c>
      <c r="F261">
        <v>9</v>
      </c>
      <c r="G261" t="s">
        <v>5603</v>
      </c>
      <c r="H261" s="34">
        <v>40454</v>
      </c>
      <c r="I261" s="34">
        <v>40482</v>
      </c>
      <c r="J261">
        <v>3</v>
      </c>
      <c r="K261" s="34">
        <v>40391</v>
      </c>
      <c r="L261" s="34">
        <v>40482</v>
      </c>
      <c r="M261" t="s">
        <v>5595</v>
      </c>
      <c r="N261">
        <v>2026</v>
      </c>
      <c r="O261" s="34">
        <v>40209</v>
      </c>
      <c r="P261" s="34">
        <v>40573</v>
      </c>
    </row>
    <row r="262" spans="1:16">
      <c r="A262" s="33">
        <v>46314</v>
      </c>
      <c r="B262" t="s">
        <v>221</v>
      </c>
      <c r="C262">
        <v>38</v>
      </c>
      <c r="D262" s="34">
        <v>40468</v>
      </c>
      <c r="E262" s="34">
        <v>40475</v>
      </c>
      <c r="F262">
        <v>9</v>
      </c>
      <c r="G262" t="s">
        <v>5603</v>
      </c>
      <c r="H262" s="34">
        <v>40454</v>
      </c>
      <c r="I262" s="34">
        <v>40482</v>
      </c>
      <c r="J262">
        <v>3</v>
      </c>
      <c r="K262" s="34">
        <v>40391</v>
      </c>
      <c r="L262" s="34">
        <v>40482</v>
      </c>
      <c r="M262" t="s">
        <v>5595</v>
      </c>
      <c r="N262">
        <v>2026</v>
      </c>
      <c r="O262" s="34">
        <v>40209</v>
      </c>
      <c r="P262" s="34">
        <v>40573</v>
      </c>
    </row>
    <row r="263" spans="1:16">
      <c r="A263" s="33">
        <v>46315</v>
      </c>
      <c r="B263" t="s">
        <v>222</v>
      </c>
      <c r="C263">
        <v>38</v>
      </c>
      <c r="D263" s="34">
        <v>40468</v>
      </c>
      <c r="E263" s="34">
        <v>40475</v>
      </c>
      <c r="F263">
        <v>9</v>
      </c>
      <c r="G263" t="s">
        <v>5603</v>
      </c>
      <c r="H263" s="34">
        <v>40454</v>
      </c>
      <c r="I263" s="34">
        <v>40482</v>
      </c>
      <c r="J263">
        <v>3</v>
      </c>
      <c r="K263" s="34">
        <v>40391</v>
      </c>
      <c r="L263" s="34">
        <v>40482</v>
      </c>
      <c r="M263" t="s">
        <v>5595</v>
      </c>
      <c r="N263">
        <v>2026</v>
      </c>
      <c r="O263" s="34">
        <v>40209</v>
      </c>
      <c r="P263" s="34">
        <v>40573</v>
      </c>
    </row>
    <row r="264" spans="1:16">
      <c r="A264" s="33">
        <v>46316</v>
      </c>
      <c r="B264" t="s">
        <v>223</v>
      </c>
      <c r="C264">
        <v>38</v>
      </c>
      <c r="D264" s="34">
        <v>40468</v>
      </c>
      <c r="E264" s="34">
        <v>40475</v>
      </c>
      <c r="F264">
        <v>9</v>
      </c>
      <c r="G264" t="s">
        <v>5603</v>
      </c>
      <c r="H264" s="34">
        <v>40454</v>
      </c>
      <c r="I264" s="34">
        <v>40482</v>
      </c>
      <c r="J264">
        <v>3</v>
      </c>
      <c r="K264" s="34">
        <v>40391</v>
      </c>
      <c r="L264" s="34">
        <v>40482</v>
      </c>
      <c r="M264" t="s">
        <v>5595</v>
      </c>
      <c r="N264">
        <v>2026</v>
      </c>
      <c r="O264" s="34">
        <v>40209</v>
      </c>
      <c r="P264" s="34">
        <v>40573</v>
      </c>
    </row>
    <row r="265" spans="1:16">
      <c r="A265" s="33">
        <v>46317</v>
      </c>
      <c r="B265" t="s">
        <v>224</v>
      </c>
      <c r="C265">
        <v>38</v>
      </c>
      <c r="D265" s="34">
        <v>40468</v>
      </c>
      <c r="E265" s="34">
        <v>40475</v>
      </c>
      <c r="F265">
        <v>9</v>
      </c>
      <c r="G265" t="s">
        <v>5603</v>
      </c>
      <c r="H265" s="34">
        <v>40454</v>
      </c>
      <c r="I265" s="34">
        <v>40482</v>
      </c>
      <c r="J265">
        <v>3</v>
      </c>
      <c r="K265" s="34">
        <v>40391</v>
      </c>
      <c r="L265" s="34">
        <v>40482</v>
      </c>
      <c r="M265" t="s">
        <v>5595</v>
      </c>
      <c r="N265">
        <v>2026</v>
      </c>
      <c r="O265" s="34">
        <v>40209</v>
      </c>
      <c r="P265" s="34">
        <v>40573</v>
      </c>
    </row>
    <row r="266" spans="1:16">
      <c r="A266" s="33">
        <v>46318</v>
      </c>
      <c r="B266" t="s">
        <v>225</v>
      </c>
      <c r="C266">
        <v>38</v>
      </c>
      <c r="D266" s="34">
        <v>40468</v>
      </c>
      <c r="E266" s="34">
        <v>40475</v>
      </c>
      <c r="F266">
        <v>9</v>
      </c>
      <c r="G266" t="s">
        <v>5603</v>
      </c>
      <c r="H266" s="34">
        <v>40454</v>
      </c>
      <c r="I266" s="34">
        <v>40482</v>
      </c>
      <c r="J266">
        <v>3</v>
      </c>
      <c r="K266" s="34">
        <v>40391</v>
      </c>
      <c r="L266" s="34">
        <v>40482</v>
      </c>
      <c r="M266" t="s">
        <v>5595</v>
      </c>
      <c r="N266">
        <v>2026</v>
      </c>
      <c r="O266" s="34">
        <v>40209</v>
      </c>
      <c r="P266" s="34">
        <v>40573</v>
      </c>
    </row>
    <row r="267" spans="1:16">
      <c r="A267" s="33">
        <v>46319</v>
      </c>
      <c r="B267" t="s">
        <v>226</v>
      </c>
      <c r="C267">
        <v>38</v>
      </c>
      <c r="D267" s="34">
        <v>40468</v>
      </c>
      <c r="E267" s="34">
        <v>40475</v>
      </c>
      <c r="F267">
        <v>9</v>
      </c>
      <c r="G267" t="s">
        <v>5603</v>
      </c>
      <c r="H267" s="34">
        <v>40454</v>
      </c>
      <c r="I267" s="34">
        <v>40482</v>
      </c>
      <c r="J267">
        <v>3</v>
      </c>
      <c r="K267" s="34">
        <v>40391</v>
      </c>
      <c r="L267" s="34">
        <v>40482</v>
      </c>
      <c r="M267" t="s">
        <v>5595</v>
      </c>
      <c r="N267">
        <v>2026</v>
      </c>
      <c r="O267" s="34">
        <v>40209</v>
      </c>
      <c r="P267" s="34">
        <v>40573</v>
      </c>
    </row>
    <row r="268" spans="1:16">
      <c r="A268" s="33">
        <v>46320</v>
      </c>
      <c r="B268" t="s">
        <v>220</v>
      </c>
      <c r="C268">
        <v>39</v>
      </c>
      <c r="D268" s="34">
        <v>40475</v>
      </c>
      <c r="E268" s="34">
        <v>40482</v>
      </c>
      <c r="F268">
        <v>9</v>
      </c>
      <c r="G268" t="s">
        <v>5603</v>
      </c>
      <c r="H268" s="34">
        <v>40454</v>
      </c>
      <c r="I268" s="34">
        <v>40482</v>
      </c>
      <c r="J268">
        <v>3</v>
      </c>
      <c r="K268" s="34">
        <v>40391</v>
      </c>
      <c r="L268" s="34">
        <v>40482</v>
      </c>
      <c r="M268" t="s">
        <v>5595</v>
      </c>
      <c r="N268">
        <v>2026</v>
      </c>
      <c r="O268" s="34">
        <v>40209</v>
      </c>
      <c r="P268" s="34">
        <v>40573</v>
      </c>
    </row>
    <row r="269" spans="1:16">
      <c r="A269" s="33">
        <v>46321</v>
      </c>
      <c r="B269" t="s">
        <v>221</v>
      </c>
      <c r="C269">
        <v>39</v>
      </c>
      <c r="D269" s="34">
        <v>40475</v>
      </c>
      <c r="E269" s="34">
        <v>40482</v>
      </c>
      <c r="F269">
        <v>9</v>
      </c>
      <c r="G269" t="s">
        <v>5603</v>
      </c>
      <c r="H269" s="34">
        <v>40454</v>
      </c>
      <c r="I269" s="34">
        <v>40482</v>
      </c>
      <c r="J269">
        <v>3</v>
      </c>
      <c r="K269" s="34">
        <v>40391</v>
      </c>
      <c r="L269" s="34">
        <v>40482</v>
      </c>
      <c r="M269" t="s">
        <v>5595</v>
      </c>
      <c r="N269">
        <v>2026</v>
      </c>
      <c r="O269" s="34">
        <v>40209</v>
      </c>
      <c r="P269" s="34">
        <v>40573</v>
      </c>
    </row>
    <row r="270" spans="1:16">
      <c r="A270" s="33">
        <v>46322</v>
      </c>
      <c r="B270" t="s">
        <v>222</v>
      </c>
      <c r="C270">
        <v>39</v>
      </c>
      <c r="D270" s="34">
        <v>40475</v>
      </c>
      <c r="E270" s="34">
        <v>40482</v>
      </c>
      <c r="F270">
        <v>9</v>
      </c>
      <c r="G270" t="s">
        <v>5603</v>
      </c>
      <c r="H270" s="34">
        <v>40454</v>
      </c>
      <c r="I270" s="34">
        <v>40482</v>
      </c>
      <c r="J270">
        <v>3</v>
      </c>
      <c r="K270" s="34">
        <v>40391</v>
      </c>
      <c r="L270" s="34">
        <v>40482</v>
      </c>
      <c r="M270" t="s">
        <v>5595</v>
      </c>
      <c r="N270">
        <v>2026</v>
      </c>
      <c r="O270" s="34">
        <v>40209</v>
      </c>
      <c r="P270" s="34">
        <v>40573</v>
      </c>
    </row>
    <row r="271" spans="1:16">
      <c r="A271" s="33">
        <v>46323</v>
      </c>
      <c r="B271" t="s">
        <v>223</v>
      </c>
      <c r="C271">
        <v>39</v>
      </c>
      <c r="D271" s="34">
        <v>40475</v>
      </c>
      <c r="E271" s="34">
        <v>40482</v>
      </c>
      <c r="F271">
        <v>9</v>
      </c>
      <c r="G271" t="s">
        <v>5603</v>
      </c>
      <c r="H271" s="34">
        <v>40454</v>
      </c>
      <c r="I271" s="34">
        <v>40482</v>
      </c>
      <c r="J271">
        <v>3</v>
      </c>
      <c r="K271" s="34">
        <v>40391</v>
      </c>
      <c r="L271" s="34">
        <v>40482</v>
      </c>
      <c r="M271" t="s">
        <v>5595</v>
      </c>
      <c r="N271">
        <v>2026</v>
      </c>
      <c r="O271" s="34">
        <v>40209</v>
      </c>
      <c r="P271" s="34">
        <v>40573</v>
      </c>
    </row>
    <row r="272" spans="1:16">
      <c r="A272" s="33">
        <v>46324</v>
      </c>
      <c r="B272" t="s">
        <v>224</v>
      </c>
      <c r="C272">
        <v>39</v>
      </c>
      <c r="D272" s="34">
        <v>40475</v>
      </c>
      <c r="E272" s="34">
        <v>40482</v>
      </c>
      <c r="F272">
        <v>9</v>
      </c>
      <c r="G272" t="s">
        <v>5603</v>
      </c>
      <c r="H272" s="34">
        <v>40454</v>
      </c>
      <c r="I272" s="34">
        <v>40482</v>
      </c>
      <c r="J272">
        <v>3</v>
      </c>
      <c r="K272" s="34">
        <v>40391</v>
      </c>
      <c r="L272" s="34">
        <v>40482</v>
      </c>
      <c r="M272" t="s">
        <v>5595</v>
      </c>
      <c r="N272">
        <v>2026</v>
      </c>
      <c r="O272" s="34">
        <v>40209</v>
      </c>
      <c r="P272" s="34">
        <v>40573</v>
      </c>
    </row>
    <row r="273" spans="1:16">
      <c r="A273" s="33">
        <v>46325</v>
      </c>
      <c r="B273" t="s">
        <v>225</v>
      </c>
      <c r="C273">
        <v>39</v>
      </c>
      <c r="D273" s="34">
        <v>40475</v>
      </c>
      <c r="E273" s="34">
        <v>40482</v>
      </c>
      <c r="F273">
        <v>9</v>
      </c>
      <c r="G273" t="s">
        <v>5603</v>
      </c>
      <c r="H273" s="34">
        <v>40454</v>
      </c>
      <c r="I273" s="34">
        <v>40482</v>
      </c>
      <c r="J273">
        <v>3</v>
      </c>
      <c r="K273" s="34">
        <v>40391</v>
      </c>
      <c r="L273" s="34">
        <v>40482</v>
      </c>
      <c r="M273" t="s">
        <v>5595</v>
      </c>
      <c r="N273">
        <v>2026</v>
      </c>
      <c r="O273" s="34">
        <v>40209</v>
      </c>
      <c r="P273" s="34">
        <v>40573</v>
      </c>
    </row>
    <row r="274" spans="1:16">
      <c r="A274" s="33">
        <v>46326</v>
      </c>
      <c r="B274" t="s">
        <v>226</v>
      </c>
      <c r="C274">
        <v>39</v>
      </c>
      <c r="D274" s="34">
        <v>40475</v>
      </c>
      <c r="E274" s="34">
        <v>40482</v>
      </c>
      <c r="F274">
        <v>9</v>
      </c>
      <c r="G274" t="s">
        <v>5603</v>
      </c>
      <c r="H274" s="34">
        <v>40454</v>
      </c>
      <c r="I274" s="34">
        <v>40482</v>
      </c>
      <c r="J274">
        <v>3</v>
      </c>
      <c r="K274" s="34">
        <v>40391</v>
      </c>
      <c r="L274" s="34">
        <v>40482</v>
      </c>
      <c r="M274" t="s">
        <v>5595</v>
      </c>
      <c r="N274">
        <v>2026</v>
      </c>
      <c r="O274" s="34">
        <v>40209</v>
      </c>
      <c r="P274" s="34">
        <v>40573</v>
      </c>
    </row>
    <row r="275" spans="1:16">
      <c r="A275" s="33">
        <v>46327</v>
      </c>
      <c r="B275" t="s">
        <v>220</v>
      </c>
      <c r="C275">
        <v>40</v>
      </c>
      <c r="D275" s="34">
        <v>40482</v>
      </c>
      <c r="E275" s="34">
        <v>40489</v>
      </c>
      <c r="F275">
        <v>10</v>
      </c>
      <c r="G275" t="s">
        <v>5604</v>
      </c>
      <c r="H275" s="34">
        <v>40482</v>
      </c>
      <c r="I275" s="34">
        <v>40517</v>
      </c>
      <c r="J275">
        <v>4</v>
      </c>
      <c r="K275" s="34">
        <v>40482</v>
      </c>
      <c r="L275" s="34">
        <v>40573</v>
      </c>
      <c r="M275" t="s">
        <v>5595</v>
      </c>
      <c r="N275">
        <v>2026</v>
      </c>
      <c r="O275" s="34">
        <v>40209</v>
      </c>
      <c r="P275" s="34">
        <v>40573</v>
      </c>
    </row>
    <row r="276" spans="1:16">
      <c r="A276" s="33">
        <v>46328</v>
      </c>
      <c r="B276" t="s">
        <v>221</v>
      </c>
      <c r="C276">
        <v>40</v>
      </c>
      <c r="D276" s="34">
        <v>40482</v>
      </c>
      <c r="E276" s="34">
        <v>40489</v>
      </c>
      <c r="F276">
        <v>10</v>
      </c>
      <c r="G276" t="s">
        <v>5604</v>
      </c>
      <c r="H276" s="34">
        <v>40482</v>
      </c>
      <c r="I276" s="34">
        <v>40517</v>
      </c>
      <c r="J276">
        <v>4</v>
      </c>
      <c r="K276" s="34">
        <v>40482</v>
      </c>
      <c r="L276" s="34">
        <v>40573</v>
      </c>
      <c r="M276" t="s">
        <v>5595</v>
      </c>
      <c r="N276">
        <v>2026</v>
      </c>
      <c r="O276" s="34">
        <v>40209</v>
      </c>
      <c r="P276" s="34">
        <v>40573</v>
      </c>
    </row>
    <row r="277" spans="1:16">
      <c r="A277" s="33">
        <v>46329</v>
      </c>
      <c r="B277" t="s">
        <v>222</v>
      </c>
      <c r="C277">
        <v>40</v>
      </c>
      <c r="D277" s="34">
        <v>40482</v>
      </c>
      <c r="E277" s="34">
        <v>40489</v>
      </c>
      <c r="F277">
        <v>10</v>
      </c>
      <c r="G277" t="s">
        <v>5604</v>
      </c>
      <c r="H277" s="34">
        <v>40482</v>
      </c>
      <c r="I277" s="34">
        <v>40517</v>
      </c>
      <c r="J277">
        <v>4</v>
      </c>
      <c r="K277" s="34">
        <v>40482</v>
      </c>
      <c r="L277" s="34">
        <v>40573</v>
      </c>
      <c r="M277" t="s">
        <v>5595</v>
      </c>
      <c r="N277">
        <v>2026</v>
      </c>
      <c r="O277" s="34">
        <v>40209</v>
      </c>
      <c r="P277" s="34">
        <v>40573</v>
      </c>
    </row>
    <row r="278" spans="1:16">
      <c r="A278" s="33">
        <v>46330</v>
      </c>
      <c r="B278" t="s">
        <v>223</v>
      </c>
      <c r="C278">
        <v>40</v>
      </c>
      <c r="D278" s="34">
        <v>40482</v>
      </c>
      <c r="E278" s="34">
        <v>40489</v>
      </c>
      <c r="F278">
        <v>10</v>
      </c>
      <c r="G278" t="s">
        <v>5604</v>
      </c>
      <c r="H278" s="34">
        <v>40482</v>
      </c>
      <c r="I278" s="34">
        <v>40517</v>
      </c>
      <c r="J278">
        <v>4</v>
      </c>
      <c r="K278" s="34">
        <v>40482</v>
      </c>
      <c r="L278" s="34">
        <v>40573</v>
      </c>
      <c r="M278" t="s">
        <v>5595</v>
      </c>
      <c r="N278">
        <v>2026</v>
      </c>
      <c r="O278" s="34">
        <v>40209</v>
      </c>
      <c r="P278" s="34">
        <v>40573</v>
      </c>
    </row>
    <row r="279" spans="1:16">
      <c r="A279" s="33">
        <v>46331</v>
      </c>
      <c r="B279" t="s">
        <v>224</v>
      </c>
      <c r="C279">
        <v>40</v>
      </c>
      <c r="D279" s="34">
        <v>40482</v>
      </c>
      <c r="E279" s="34">
        <v>40489</v>
      </c>
      <c r="F279">
        <v>10</v>
      </c>
      <c r="G279" t="s">
        <v>5604</v>
      </c>
      <c r="H279" s="34">
        <v>40482</v>
      </c>
      <c r="I279" s="34">
        <v>40517</v>
      </c>
      <c r="J279">
        <v>4</v>
      </c>
      <c r="K279" s="34">
        <v>40482</v>
      </c>
      <c r="L279" s="34">
        <v>40573</v>
      </c>
      <c r="M279" t="s">
        <v>5595</v>
      </c>
      <c r="N279">
        <v>2026</v>
      </c>
      <c r="O279" s="34">
        <v>40209</v>
      </c>
      <c r="P279" s="34">
        <v>40573</v>
      </c>
    </row>
    <row r="280" spans="1:16">
      <c r="A280" s="33">
        <v>46332</v>
      </c>
      <c r="B280" t="s">
        <v>225</v>
      </c>
      <c r="C280">
        <v>40</v>
      </c>
      <c r="D280" s="34">
        <v>40482</v>
      </c>
      <c r="E280" s="34">
        <v>40489</v>
      </c>
      <c r="F280">
        <v>10</v>
      </c>
      <c r="G280" t="s">
        <v>5604</v>
      </c>
      <c r="H280" s="34">
        <v>40482</v>
      </c>
      <c r="I280" s="34">
        <v>40517</v>
      </c>
      <c r="J280">
        <v>4</v>
      </c>
      <c r="K280" s="34">
        <v>40482</v>
      </c>
      <c r="L280" s="34">
        <v>40573</v>
      </c>
      <c r="M280" t="s">
        <v>5595</v>
      </c>
      <c r="N280">
        <v>2026</v>
      </c>
      <c r="O280" s="34">
        <v>40209</v>
      </c>
      <c r="P280" s="34">
        <v>40573</v>
      </c>
    </row>
    <row r="281" spans="1:16">
      <c r="A281" s="33">
        <v>46333</v>
      </c>
      <c r="B281" t="s">
        <v>226</v>
      </c>
      <c r="C281">
        <v>40</v>
      </c>
      <c r="D281" s="34">
        <v>40482</v>
      </c>
      <c r="E281" s="34">
        <v>40489</v>
      </c>
      <c r="F281">
        <v>10</v>
      </c>
      <c r="G281" t="s">
        <v>5604</v>
      </c>
      <c r="H281" s="34">
        <v>40482</v>
      </c>
      <c r="I281" s="34">
        <v>40517</v>
      </c>
      <c r="J281">
        <v>4</v>
      </c>
      <c r="K281" s="34">
        <v>40482</v>
      </c>
      <c r="L281" s="34">
        <v>40573</v>
      </c>
      <c r="M281" t="s">
        <v>5595</v>
      </c>
      <c r="N281">
        <v>2026</v>
      </c>
      <c r="O281" s="34">
        <v>40209</v>
      </c>
      <c r="P281" s="34">
        <v>40573</v>
      </c>
    </row>
    <row r="282" spans="1:16">
      <c r="A282" s="33">
        <v>46334</v>
      </c>
      <c r="B282" t="s">
        <v>220</v>
      </c>
      <c r="C282">
        <v>41</v>
      </c>
      <c r="D282" s="34">
        <v>40489</v>
      </c>
      <c r="E282" s="34">
        <v>40496</v>
      </c>
      <c r="F282">
        <v>10</v>
      </c>
      <c r="G282" t="s">
        <v>5604</v>
      </c>
      <c r="H282" s="34">
        <v>40482</v>
      </c>
      <c r="I282" s="34">
        <v>40517</v>
      </c>
      <c r="J282">
        <v>4</v>
      </c>
      <c r="K282" s="34">
        <v>40482</v>
      </c>
      <c r="L282" s="34">
        <v>40573</v>
      </c>
      <c r="M282" t="s">
        <v>5595</v>
      </c>
      <c r="N282">
        <v>2026</v>
      </c>
      <c r="O282" s="34">
        <v>40209</v>
      </c>
      <c r="P282" s="34">
        <v>40573</v>
      </c>
    </row>
    <row r="283" spans="1:16">
      <c r="A283" s="33">
        <v>46335</v>
      </c>
      <c r="B283" t="s">
        <v>221</v>
      </c>
      <c r="C283">
        <v>41</v>
      </c>
      <c r="D283" s="34">
        <v>40489</v>
      </c>
      <c r="E283" s="34">
        <v>40496</v>
      </c>
      <c r="F283">
        <v>10</v>
      </c>
      <c r="G283" t="s">
        <v>5604</v>
      </c>
      <c r="H283" s="34">
        <v>40482</v>
      </c>
      <c r="I283" s="34">
        <v>40517</v>
      </c>
      <c r="J283">
        <v>4</v>
      </c>
      <c r="K283" s="34">
        <v>40482</v>
      </c>
      <c r="L283" s="34">
        <v>40573</v>
      </c>
      <c r="M283" t="s">
        <v>5595</v>
      </c>
      <c r="N283">
        <v>2026</v>
      </c>
      <c r="O283" s="34">
        <v>40209</v>
      </c>
      <c r="P283" s="34">
        <v>40573</v>
      </c>
    </row>
    <row r="284" spans="1:16">
      <c r="A284" s="33">
        <v>46336</v>
      </c>
      <c r="B284" t="s">
        <v>222</v>
      </c>
      <c r="C284">
        <v>41</v>
      </c>
      <c r="D284" s="34">
        <v>40489</v>
      </c>
      <c r="E284" s="34">
        <v>40496</v>
      </c>
      <c r="F284">
        <v>10</v>
      </c>
      <c r="G284" t="s">
        <v>5604</v>
      </c>
      <c r="H284" s="34">
        <v>40482</v>
      </c>
      <c r="I284" s="34">
        <v>40517</v>
      </c>
      <c r="J284">
        <v>4</v>
      </c>
      <c r="K284" s="34">
        <v>40482</v>
      </c>
      <c r="L284" s="34">
        <v>40573</v>
      </c>
      <c r="M284" t="s">
        <v>5595</v>
      </c>
      <c r="N284">
        <v>2026</v>
      </c>
      <c r="O284" s="34">
        <v>40209</v>
      </c>
      <c r="P284" s="34">
        <v>40573</v>
      </c>
    </row>
    <row r="285" spans="1:16">
      <c r="A285" s="33">
        <v>46337</v>
      </c>
      <c r="B285" t="s">
        <v>223</v>
      </c>
      <c r="C285">
        <v>41</v>
      </c>
      <c r="D285" s="34">
        <v>40489</v>
      </c>
      <c r="E285" s="34">
        <v>40496</v>
      </c>
      <c r="F285">
        <v>10</v>
      </c>
      <c r="G285" t="s">
        <v>5604</v>
      </c>
      <c r="H285" s="34">
        <v>40482</v>
      </c>
      <c r="I285" s="34">
        <v>40517</v>
      </c>
      <c r="J285">
        <v>4</v>
      </c>
      <c r="K285" s="34">
        <v>40482</v>
      </c>
      <c r="L285" s="34">
        <v>40573</v>
      </c>
      <c r="M285" t="s">
        <v>5595</v>
      </c>
      <c r="N285">
        <v>2026</v>
      </c>
      <c r="O285" s="34">
        <v>40209</v>
      </c>
      <c r="P285" s="34">
        <v>40573</v>
      </c>
    </row>
    <row r="286" spans="1:16">
      <c r="A286" s="33">
        <v>46338</v>
      </c>
      <c r="B286" t="s">
        <v>224</v>
      </c>
      <c r="C286">
        <v>41</v>
      </c>
      <c r="D286" s="34">
        <v>40489</v>
      </c>
      <c r="E286" s="34">
        <v>40496</v>
      </c>
      <c r="F286">
        <v>10</v>
      </c>
      <c r="G286" t="s">
        <v>5604</v>
      </c>
      <c r="H286" s="34">
        <v>40482</v>
      </c>
      <c r="I286" s="34">
        <v>40517</v>
      </c>
      <c r="J286">
        <v>4</v>
      </c>
      <c r="K286" s="34">
        <v>40482</v>
      </c>
      <c r="L286" s="34">
        <v>40573</v>
      </c>
      <c r="M286" t="s">
        <v>5595</v>
      </c>
      <c r="N286">
        <v>2026</v>
      </c>
      <c r="O286" s="34">
        <v>40209</v>
      </c>
      <c r="P286" s="34">
        <v>40573</v>
      </c>
    </row>
    <row r="287" spans="1:16">
      <c r="A287" s="33">
        <v>46339</v>
      </c>
      <c r="B287" t="s">
        <v>225</v>
      </c>
      <c r="C287">
        <v>41</v>
      </c>
      <c r="D287" s="34">
        <v>40489</v>
      </c>
      <c r="E287" s="34">
        <v>40496</v>
      </c>
      <c r="F287">
        <v>10</v>
      </c>
      <c r="G287" t="s">
        <v>5604</v>
      </c>
      <c r="H287" s="34">
        <v>40482</v>
      </c>
      <c r="I287" s="34">
        <v>40517</v>
      </c>
      <c r="J287">
        <v>4</v>
      </c>
      <c r="K287" s="34">
        <v>40482</v>
      </c>
      <c r="L287" s="34">
        <v>40573</v>
      </c>
      <c r="M287" t="s">
        <v>5595</v>
      </c>
      <c r="N287">
        <v>2026</v>
      </c>
      <c r="O287" s="34">
        <v>40209</v>
      </c>
      <c r="P287" s="34">
        <v>40573</v>
      </c>
    </row>
    <row r="288" spans="1:16">
      <c r="A288" s="33">
        <v>46340</v>
      </c>
      <c r="B288" t="s">
        <v>226</v>
      </c>
      <c r="C288">
        <v>41</v>
      </c>
      <c r="D288" s="34">
        <v>40489</v>
      </c>
      <c r="E288" s="34">
        <v>40496</v>
      </c>
      <c r="F288">
        <v>10</v>
      </c>
      <c r="G288" t="s">
        <v>5604</v>
      </c>
      <c r="H288" s="34">
        <v>40482</v>
      </c>
      <c r="I288" s="34">
        <v>40517</v>
      </c>
      <c r="J288">
        <v>4</v>
      </c>
      <c r="K288" s="34">
        <v>40482</v>
      </c>
      <c r="L288" s="34">
        <v>40573</v>
      </c>
      <c r="M288" t="s">
        <v>5595</v>
      </c>
      <c r="N288">
        <v>2026</v>
      </c>
      <c r="O288" s="34">
        <v>40209</v>
      </c>
      <c r="P288" s="34">
        <v>40573</v>
      </c>
    </row>
    <row r="289" spans="1:16">
      <c r="A289" s="33">
        <v>46341</v>
      </c>
      <c r="B289" t="s">
        <v>220</v>
      </c>
      <c r="C289">
        <v>42</v>
      </c>
      <c r="D289" s="34">
        <v>40496</v>
      </c>
      <c r="E289" s="34">
        <v>40503</v>
      </c>
      <c r="F289">
        <v>10</v>
      </c>
      <c r="G289" t="s">
        <v>5604</v>
      </c>
      <c r="H289" s="34">
        <v>40482</v>
      </c>
      <c r="I289" s="34">
        <v>40517</v>
      </c>
      <c r="J289">
        <v>4</v>
      </c>
      <c r="K289" s="34">
        <v>40482</v>
      </c>
      <c r="L289" s="34">
        <v>40573</v>
      </c>
      <c r="M289" t="s">
        <v>5595</v>
      </c>
      <c r="N289">
        <v>2026</v>
      </c>
      <c r="O289" s="34">
        <v>40209</v>
      </c>
      <c r="P289" s="34">
        <v>40573</v>
      </c>
    </row>
    <row r="290" spans="1:16">
      <c r="A290" s="33">
        <v>46342</v>
      </c>
      <c r="B290" t="s">
        <v>221</v>
      </c>
      <c r="C290">
        <v>42</v>
      </c>
      <c r="D290" s="34">
        <v>40496</v>
      </c>
      <c r="E290" s="34">
        <v>40503</v>
      </c>
      <c r="F290">
        <v>10</v>
      </c>
      <c r="G290" t="s">
        <v>5604</v>
      </c>
      <c r="H290" s="34">
        <v>40482</v>
      </c>
      <c r="I290" s="34">
        <v>40517</v>
      </c>
      <c r="J290">
        <v>4</v>
      </c>
      <c r="K290" s="34">
        <v>40482</v>
      </c>
      <c r="L290" s="34">
        <v>40573</v>
      </c>
      <c r="M290" t="s">
        <v>5595</v>
      </c>
      <c r="N290">
        <v>2026</v>
      </c>
      <c r="O290" s="34">
        <v>40209</v>
      </c>
      <c r="P290" s="34">
        <v>40573</v>
      </c>
    </row>
    <row r="291" spans="1:16">
      <c r="A291" s="33">
        <v>46343</v>
      </c>
      <c r="B291" t="s">
        <v>222</v>
      </c>
      <c r="C291">
        <v>42</v>
      </c>
      <c r="D291" s="34">
        <v>40496</v>
      </c>
      <c r="E291" s="34">
        <v>40503</v>
      </c>
      <c r="F291">
        <v>10</v>
      </c>
      <c r="G291" t="s">
        <v>5604</v>
      </c>
      <c r="H291" s="34">
        <v>40482</v>
      </c>
      <c r="I291" s="34">
        <v>40517</v>
      </c>
      <c r="J291">
        <v>4</v>
      </c>
      <c r="K291" s="34">
        <v>40482</v>
      </c>
      <c r="L291" s="34">
        <v>40573</v>
      </c>
      <c r="M291" t="s">
        <v>5595</v>
      </c>
      <c r="N291">
        <v>2026</v>
      </c>
      <c r="O291" s="34">
        <v>40209</v>
      </c>
      <c r="P291" s="34">
        <v>40573</v>
      </c>
    </row>
    <row r="292" spans="1:16">
      <c r="A292" s="33">
        <v>46344</v>
      </c>
      <c r="B292" t="s">
        <v>223</v>
      </c>
      <c r="C292">
        <v>42</v>
      </c>
      <c r="D292" s="34">
        <v>40496</v>
      </c>
      <c r="E292" s="34">
        <v>40503</v>
      </c>
      <c r="F292">
        <v>10</v>
      </c>
      <c r="G292" t="s">
        <v>5604</v>
      </c>
      <c r="H292" s="34">
        <v>40482</v>
      </c>
      <c r="I292" s="34">
        <v>40517</v>
      </c>
      <c r="J292">
        <v>4</v>
      </c>
      <c r="K292" s="34">
        <v>40482</v>
      </c>
      <c r="L292" s="34">
        <v>40573</v>
      </c>
      <c r="M292" t="s">
        <v>5595</v>
      </c>
      <c r="N292">
        <v>2026</v>
      </c>
      <c r="O292" s="34">
        <v>40209</v>
      </c>
      <c r="P292" s="34">
        <v>40573</v>
      </c>
    </row>
    <row r="293" spans="1:16">
      <c r="A293" s="33">
        <v>46345</v>
      </c>
      <c r="B293" t="s">
        <v>224</v>
      </c>
      <c r="C293">
        <v>42</v>
      </c>
      <c r="D293" s="34">
        <v>40496</v>
      </c>
      <c r="E293" s="34">
        <v>40503</v>
      </c>
      <c r="F293">
        <v>10</v>
      </c>
      <c r="G293" t="s">
        <v>5604</v>
      </c>
      <c r="H293" s="34">
        <v>40482</v>
      </c>
      <c r="I293" s="34">
        <v>40517</v>
      </c>
      <c r="J293">
        <v>4</v>
      </c>
      <c r="K293" s="34">
        <v>40482</v>
      </c>
      <c r="L293" s="34">
        <v>40573</v>
      </c>
      <c r="M293" t="s">
        <v>5595</v>
      </c>
      <c r="N293">
        <v>2026</v>
      </c>
      <c r="O293" s="34">
        <v>40209</v>
      </c>
      <c r="P293" s="34">
        <v>40573</v>
      </c>
    </row>
    <row r="294" spans="1:16">
      <c r="A294" s="33">
        <v>46346</v>
      </c>
      <c r="B294" t="s">
        <v>225</v>
      </c>
      <c r="C294">
        <v>42</v>
      </c>
      <c r="D294" s="34">
        <v>40496</v>
      </c>
      <c r="E294" s="34">
        <v>40503</v>
      </c>
      <c r="F294">
        <v>10</v>
      </c>
      <c r="G294" t="s">
        <v>5604</v>
      </c>
      <c r="H294" s="34">
        <v>40482</v>
      </c>
      <c r="I294" s="34">
        <v>40517</v>
      </c>
      <c r="J294">
        <v>4</v>
      </c>
      <c r="K294" s="34">
        <v>40482</v>
      </c>
      <c r="L294" s="34">
        <v>40573</v>
      </c>
      <c r="M294" t="s">
        <v>5595</v>
      </c>
      <c r="N294">
        <v>2026</v>
      </c>
      <c r="O294" s="34">
        <v>40209</v>
      </c>
      <c r="P294" s="34">
        <v>40573</v>
      </c>
    </row>
    <row r="295" spans="1:16">
      <c r="A295" s="33">
        <v>46347</v>
      </c>
      <c r="B295" t="s">
        <v>226</v>
      </c>
      <c r="C295">
        <v>42</v>
      </c>
      <c r="D295" s="34">
        <v>40496</v>
      </c>
      <c r="E295" s="34">
        <v>40503</v>
      </c>
      <c r="F295">
        <v>10</v>
      </c>
      <c r="G295" t="s">
        <v>5604</v>
      </c>
      <c r="H295" s="34">
        <v>40482</v>
      </c>
      <c r="I295" s="34">
        <v>40517</v>
      </c>
      <c r="J295">
        <v>4</v>
      </c>
      <c r="K295" s="34">
        <v>40482</v>
      </c>
      <c r="L295" s="34">
        <v>40573</v>
      </c>
      <c r="M295" t="s">
        <v>5595</v>
      </c>
      <c r="N295">
        <v>2026</v>
      </c>
      <c r="O295" s="34">
        <v>40209</v>
      </c>
      <c r="P295" s="34">
        <v>40573</v>
      </c>
    </row>
    <row r="296" spans="1:16">
      <c r="A296" s="33">
        <v>46348</v>
      </c>
      <c r="B296" t="s">
        <v>220</v>
      </c>
      <c r="C296">
        <v>43</v>
      </c>
      <c r="D296" s="34">
        <v>40503</v>
      </c>
      <c r="E296" s="34">
        <v>40510</v>
      </c>
      <c r="F296">
        <v>10</v>
      </c>
      <c r="G296" t="s">
        <v>5604</v>
      </c>
      <c r="H296" s="34">
        <v>40482</v>
      </c>
      <c r="I296" s="34">
        <v>40517</v>
      </c>
      <c r="J296">
        <v>4</v>
      </c>
      <c r="K296" s="34">
        <v>40482</v>
      </c>
      <c r="L296" s="34">
        <v>40573</v>
      </c>
      <c r="M296" t="s">
        <v>5595</v>
      </c>
      <c r="N296">
        <v>2026</v>
      </c>
      <c r="O296" s="34">
        <v>40209</v>
      </c>
      <c r="P296" s="34">
        <v>40573</v>
      </c>
    </row>
    <row r="297" spans="1:16">
      <c r="A297" s="33">
        <v>46349</v>
      </c>
      <c r="B297" t="s">
        <v>221</v>
      </c>
      <c r="C297">
        <v>43</v>
      </c>
      <c r="D297" s="34">
        <v>40503</v>
      </c>
      <c r="E297" s="34">
        <v>40510</v>
      </c>
      <c r="F297">
        <v>10</v>
      </c>
      <c r="G297" t="s">
        <v>5604</v>
      </c>
      <c r="H297" s="34">
        <v>40482</v>
      </c>
      <c r="I297" s="34">
        <v>40517</v>
      </c>
      <c r="J297">
        <v>4</v>
      </c>
      <c r="K297" s="34">
        <v>40482</v>
      </c>
      <c r="L297" s="34">
        <v>40573</v>
      </c>
      <c r="M297" t="s">
        <v>5595</v>
      </c>
      <c r="N297">
        <v>2026</v>
      </c>
      <c r="O297" s="34">
        <v>40209</v>
      </c>
      <c r="P297" s="34">
        <v>40573</v>
      </c>
    </row>
    <row r="298" spans="1:16">
      <c r="A298" s="33">
        <v>46350</v>
      </c>
      <c r="B298" t="s">
        <v>222</v>
      </c>
      <c r="C298">
        <v>43</v>
      </c>
      <c r="D298" s="34">
        <v>40503</v>
      </c>
      <c r="E298" s="34">
        <v>40510</v>
      </c>
      <c r="F298">
        <v>10</v>
      </c>
      <c r="G298" t="s">
        <v>5604</v>
      </c>
      <c r="H298" s="34">
        <v>40482</v>
      </c>
      <c r="I298" s="34">
        <v>40517</v>
      </c>
      <c r="J298">
        <v>4</v>
      </c>
      <c r="K298" s="34">
        <v>40482</v>
      </c>
      <c r="L298" s="34">
        <v>40573</v>
      </c>
      <c r="M298" t="s">
        <v>5595</v>
      </c>
      <c r="N298">
        <v>2026</v>
      </c>
      <c r="O298" s="34">
        <v>40209</v>
      </c>
      <c r="P298" s="34">
        <v>40573</v>
      </c>
    </row>
    <row r="299" spans="1:16">
      <c r="A299" s="33">
        <v>46351</v>
      </c>
      <c r="B299" t="s">
        <v>223</v>
      </c>
      <c r="C299">
        <v>43</v>
      </c>
      <c r="D299" s="34">
        <v>40503</v>
      </c>
      <c r="E299" s="34">
        <v>40510</v>
      </c>
      <c r="F299">
        <v>10</v>
      </c>
      <c r="G299" t="s">
        <v>5604</v>
      </c>
      <c r="H299" s="34">
        <v>40482</v>
      </c>
      <c r="I299" s="34">
        <v>40517</v>
      </c>
      <c r="J299">
        <v>4</v>
      </c>
      <c r="K299" s="34">
        <v>40482</v>
      </c>
      <c r="L299" s="34">
        <v>40573</v>
      </c>
      <c r="M299" t="s">
        <v>5595</v>
      </c>
      <c r="N299">
        <v>2026</v>
      </c>
      <c r="O299" s="34">
        <v>40209</v>
      </c>
      <c r="P299" s="34">
        <v>40573</v>
      </c>
    </row>
    <row r="300" spans="1:16">
      <c r="A300" s="33">
        <v>46352</v>
      </c>
      <c r="B300" t="s">
        <v>224</v>
      </c>
      <c r="C300">
        <v>43</v>
      </c>
      <c r="D300" s="34">
        <v>40503</v>
      </c>
      <c r="E300" s="34">
        <v>40510</v>
      </c>
      <c r="F300">
        <v>10</v>
      </c>
      <c r="G300" t="s">
        <v>5604</v>
      </c>
      <c r="H300" s="34">
        <v>40482</v>
      </c>
      <c r="I300" s="34">
        <v>40517</v>
      </c>
      <c r="J300">
        <v>4</v>
      </c>
      <c r="K300" s="34">
        <v>40482</v>
      </c>
      <c r="L300" s="34">
        <v>40573</v>
      </c>
      <c r="M300" t="s">
        <v>5595</v>
      </c>
      <c r="N300">
        <v>2026</v>
      </c>
      <c r="O300" s="34">
        <v>40209</v>
      </c>
      <c r="P300" s="34">
        <v>40573</v>
      </c>
    </row>
    <row r="301" spans="1:16">
      <c r="A301" s="33">
        <v>46353</v>
      </c>
      <c r="B301" t="s">
        <v>225</v>
      </c>
      <c r="C301">
        <v>43</v>
      </c>
      <c r="D301" s="34">
        <v>40503</v>
      </c>
      <c r="E301" s="34">
        <v>40510</v>
      </c>
      <c r="F301">
        <v>10</v>
      </c>
      <c r="G301" t="s">
        <v>5604</v>
      </c>
      <c r="H301" s="34">
        <v>40482</v>
      </c>
      <c r="I301" s="34">
        <v>40517</v>
      </c>
      <c r="J301">
        <v>4</v>
      </c>
      <c r="K301" s="34">
        <v>40482</v>
      </c>
      <c r="L301" s="34">
        <v>40573</v>
      </c>
      <c r="M301" t="s">
        <v>5595</v>
      </c>
      <c r="N301">
        <v>2026</v>
      </c>
      <c r="O301" s="34">
        <v>40209</v>
      </c>
      <c r="P301" s="34">
        <v>40573</v>
      </c>
    </row>
    <row r="302" spans="1:16">
      <c r="A302" s="33">
        <v>46354</v>
      </c>
      <c r="B302" t="s">
        <v>226</v>
      </c>
      <c r="C302">
        <v>43</v>
      </c>
      <c r="D302" s="34">
        <v>40503</v>
      </c>
      <c r="E302" s="34">
        <v>40510</v>
      </c>
      <c r="F302">
        <v>10</v>
      </c>
      <c r="G302" t="s">
        <v>5604</v>
      </c>
      <c r="H302" s="34">
        <v>40482</v>
      </c>
      <c r="I302" s="34">
        <v>40517</v>
      </c>
      <c r="J302">
        <v>4</v>
      </c>
      <c r="K302" s="34">
        <v>40482</v>
      </c>
      <c r="L302" s="34">
        <v>40573</v>
      </c>
      <c r="M302" t="s">
        <v>5595</v>
      </c>
      <c r="N302">
        <v>2026</v>
      </c>
      <c r="O302" s="34">
        <v>40209</v>
      </c>
      <c r="P302" s="34">
        <v>40573</v>
      </c>
    </row>
    <row r="303" spans="1:16">
      <c r="A303" s="33">
        <v>46355</v>
      </c>
      <c r="B303" t="s">
        <v>220</v>
      </c>
      <c r="C303">
        <v>44</v>
      </c>
      <c r="D303" s="34">
        <v>40510</v>
      </c>
      <c r="E303" s="34">
        <v>40517</v>
      </c>
      <c r="F303">
        <v>10</v>
      </c>
      <c r="G303" t="s">
        <v>5604</v>
      </c>
      <c r="H303" s="34">
        <v>40482</v>
      </c>
      <c r="I303" s="34">
        <v>40517</v>
      </c>
      <c r="J303">
        <v>4</v>
      </c>
      <c r="K303" s="34">
        <v>40482</v>
      </c>
      <c r="L303" s="34">
        <v>40573</v>
      </c>
      <c r="M303" t="s">
        <v>5595</v>
      </c>
      <c r="N303">
        <v>2026</v>
      </c>
      <c r="O303" s="34">
        <v>40209</v>
      </c>
      <c r="P303" s="34">
        <v>40573</v>
      </c>
    </row>
    <row r="304" spans="1:16">
      <c r="A304" s="33">
        <v>46356</v>
      </c>
      <c r="B304" t="s">
        <v>221</v>
      </c>
      <c r="C304">
        <v>44</v>
      </c>
      <c r="D304" s="34">
        <v>40510</v>
      </c>
      <c r="E304" s="34">
        <v>40517</v>
      </c>
      <c r="F304">
        <v>10</v>
      </c>
      <c r="G304" t="s">
        <v>5604</v>
      </c>
      <c r="H304" s="34">
        <v>40482</v>
      </c>
      <c r="I304" s="34">
        <v>40517</v>
      </c>
      <c r="J304">
        <v>4</v>
      </c>
      <c r="K304" s="34">
        <v>40482</v>
      </c>
      <c r="L304" s="34">
        <v>40573</v>
      </c>
      <c r="M304" t="s">
        <v>5595</v>
      </c>
      <c r="N304">
        <v>2026</v>
      </c>
      <c r="O304" s="34">
        <v>40209</v>
      </c>
      <c r="P304" s="34">
        <v>40573</v>
      </c>
    </row>
    <row r="305" spans="1:16">
      <c r="A305" s="33">
        <v>46357</v>
      </c>
      <c r="B305" t="s">
        <v>222</v>
      </c>
      <c r="C305">
        <v>44</v>
      </c>
      <c r="D305" s="34">
        <v>40510</v>
      </c>
      <c r="E305" s="34">
        <v>40517</v>
      </c>
      <c r="F305">
        <v>10</v>
      </c>
      <c r="G305" t="s">
        <v>5604</v>
      </c>
      <c r="H305" s="34">
        <v>40482</v>
      </c>
      <c r="I305" s="34">
        <v>40517</v>
      </c>
      <c r="J305">
        <v>4</v>
      </c>
      <c r="K305" s="34">
        <v>40482</v>
      </c>
      <c r="L305" s="34">
        <v>40573</v>
      </c>
      <c r="M305" t="s">
        <v>5595</v>
      </c>
      <c r="N305">
        <v>2026</v>
      </c>
      <c r="O305" s="34">
        <v>40209</v>
      </c>
      <c r="P305" s="34">
        <v>40573</v>
      </c>
    </row>
    <row r="306" spans="1:16">
      <c r="A306" s="33">
        <v>46358</v>
      </c>
      <c r="B306" t="s">
        <v>223</v>
      </c>
      <c r="C306">
        <v>44</v>
      </c>
      <c r="D306" s="34">
        <v>40510</v>
      </c>
      <c r="E306" s="34">
        <v>40517</v>
      </c>
      <c r="F306">
        <v>10</v>
      </c>
      <c r="G306" t="s">
        <v>5604</v>
      </c>
      <c r="H306" s="34">
        <v>40482</v>
      </c>
      <c r="I306" s="34">
        <v>40517</v>
      </c>
      <c r="J306">
        <v>4</v>
      </c>
      <c r="K306" s="34">
        <v>40482</v>
      </c>
      <c r="L306" s="34">
        <v>40573</v>
      </c>
      <c r="M306" t="s">
        <v>5595</v>
      </c>
      <c r="N306">
        <v>2026</v>
      </c>
      <c r="O306" s="34">
        <v>40209</v>
      </c>
      <c r="P306" s="34">
        <v>40573</v>
      </c>
    </row>
    <row r="307" spans="1:16">
      <c r="A307" s="33">
        <v>46359</v>
      </c>
      <c r="B307" t="s">
        <v>224</v>
      </c>
      <c r="C307">
        <v>44</v>
      </c>
      <c r="D307" s="34">
        <v>40510</v>
      </c>
      <c r="E307" s="34">
        <v>40517</v>
      </c>
      <c r="F307">
        <v>10</v>
      </c>
      <c r="G307" t="s">
        <v>5604</v>
      </c>
      <c r="H307" s="34">
        <v>40482</v>
      </c>
      <c r="I307" s="34">
        <v>40517</v>
      </c>
      <c r="J307">
        <v>4</v>
      </c>
      <c r="K307" s="34">
        <v>40482</v>
      </c>
      <c r="L307" s="34">
        <v>40573</v>
      </c>
      <c r="M307" t="s">
        <v>5595</v>
      </c>
      <c r="N307">
        <v>2026</v>
      </c>
      <c r="O307" s="34">
        <v>40209</v>
      </c>
      <c r="P307" s="34">
        <v>40573</v>
      </c>
    </row>
    <row r="308" spans="1:16">
      <c r="A308" s="33">
        <v>46360</v>
      </c>
      <c r="B308" t="s">
        <v>225</v>
      </c>
      <c r="C308">
        <v>44</v>
      </c>
      <c r="D308" s="34">
        <v>40510</v>
      </c>
      <c r="E308" s="34">
        <v>40517</v>
      </c>
      <c r="F308">
        <v>10</v>
      </c>
      <c r="G308" t="s">
        <v>5604</v>
      </c>
      <c r="H308" s="34">
        <v>40482</v>
      </c>
      <c r="I308" s="34">
        <v>40517</v>
      </c>
      <c r="J308">
        <v>4</v>
      </c>
      <c r="K308" s="34">
        <v>40482</v>
      </c>
      <c r="L308" s="34">
        <v>40573</v>
      </c>
      <c r="M308" t="s">
        <v>5595</v>
      </c>
      <c r="N308">
        <v>2026</v>
      </c>
      <c r="O308" s="34">
        <v>40209</v>
      </c>
      <c r="P308" s="34">
        <v>40573</v>
      </c>
    </row>
    <row r="309" spans="1:16">
      <c r="A309" s="33">
        <v>46361</v>
      </c>
      <c r="B309" t="s">
        <v>226</v>
      </c>
      <c r="C309">
        <v>44</v>
      </c>
      <c r="D309" s="34">
        <v>40510</v>
      </c>
      <c r="E309" s="34">
        <v>40517</v>
      </c>
      <c r="F309">
        <v>10</v>
      </c>
      <c r="G309" t="s">
        <v>5604</v>
      </c>
      <c r="H309" s="34">
        <v>40482</v>
      </c>
      <c r="I309" s="34">
        <v>40517</v>
      </c>
      <c r="J309">
        <v>4</v>
      </c>
      <c r="K309" s="34">
        <v>40482</v>
      </c>
      <c r="L309" s="34">
        <v>40573</v>
      </c>
      <c r="M309" t="s">
        <v>5595</v>
      </c>
      <c r="N309">
        <v>2026</v>
      </c>
      <c r="O309" s="34">
        <v>40209</v>
      </c>
      <c r="P309" s="34">
        <v>40573</v>
      </c>
    </row>
    <row r="310" spans="1:16">
      <c r="A310" s="33">
        <v>46362</v>
      </c>
      <c r="B310" t="s">
        <v>220</v>
      </c>
      <c r="C310">
        <v>45</v>
      </c>
      <c r="D310" s="34">
        <v>40517</v>
      </c>
      <c r="E310" s="34">
        <v>40524</v>
      </c>
      <c r="F310">
        <v>11</v>
      </c>
      <c r="G310" t="s">
        <v>5605</v>
      </c>
      <c r="H310" s="34">
        <v>40517</v>
      </c>
      <c r="I310" s="34">
        <v>40545</v>
      </c>
      <c r="J310">
        <v>4</v>
      </c>
      <c r="K310" s="34">
        <v>40482</v>
      </c>
      <c r="L310" s="34">
        <v>40573</v>
      </c>
      <c r="M310" t="s">
        <v>5595</v>
      </c>
      <c r="N310">
        <v>2026</v>
      </c>
      <c r="O310" s="34">
        <v>40209</v>
      </c>
      <c r="P310" s="34">
        <v>40573</v>
      </c>
    </row>
    <row r="311" spans="1:16">
      <c r="A311" s="33">
        <v>46363</v>
      </c>
      <c r="B311" t="s">
        <v>221</v>
      </c>
      <c r="C311">
        <v>45</v>
      </c>
      <c r="D311" s="34">
        <v>40517</v>
      </c>
      <c r="E311" s="34">
        <v>40524</v>
      </c>
      <c r="F311">
        <v>11</v>
      </c>
      <c r="G311" t="s">
        <v>5605</v>
      </c>
      <c r="H311" s="34">
        <v>40517</v>
      </c>
      <c r="I311" s="34">
        <v>40545</v>
      </c>
      <c r="J311">
        <v>4</v>
      </c>
      <c r="K311" s="34">
        <v>40482</v>
      </c>
      <c r="L311" s="34">
        <v>40573</v>
      </c>
      <c r="M311" t="s">
        <v>5595</v>
      </c>
      <c r="N311">
        <v>2026</v>
      </c>
      <c r="O311" s="34">
        <v>40209</v>
      </c>
      <c r="P311" s="34">
        <v>40573</v>
      </c>
    </row>
    <row r="312" spans="1:16">
      <c r="A312" s="33">
        <v>46364</v>
      </c>
      <c r="B312" t="s">
        <v>222</v>
      </c>
      <c r="C312">
        <v>45</v>
      </c>
      <c r="D312" s="34">
        <v>40517</v>
      </c>
      <c r="E312" s="34">
        <v>40524</v>
      </c>
      <c r="F312">
        <v>11</v>
      </c>
      <c r="G312" t="s">
        <v>5605</v>
      </c>
      <c r="H312" s="34">
        <v>40517</v>
      </c>
      <c r="I312" s="34">
        <v>40545</v>
      </c>
      <c r="J312">
        <v>4</v>
      </c>
      <c r="K312" s="34">
        <v>40482</v>
      </c>
      <c r="L312" s="34">
        <v>40573</v>
      </c>
      <c r="M312" t="s">
        <v>5595</v>
      </c>
      <c r="N312">
        <v>2026</v>
      </c>
      <c r="O312" s="34">
        <v>40209</v>
      </c>
      <c r="P312" s="34">
        <v>40573</v>
      </c>
    </row>
    <row r="313" spans="1:16">
      <c r="A313" s="33">
        <v>46365</v>
      </c>
      <c r="B313" t="s">
        <v>223</v>
      </c>
      <c r="C313">
        <v>45</v>
      </c>
      <c r="D313" s="34">
        <v>40517</v>
      </c>
      <c r="E313" s="34">
        <v>40524</v>
      </c>
      <c r="F313">
        <v>11</v>
      </c>
      <c r="G313" t="s">
        <v>5605</v>
      </c>
      <c r="H313" s="34">
        <v>40517</v>
      </c>
      <c r="I313" s="34">
        <v>40545</v>
      </c>
      <c r="J313">
        <v>4</v>
      </c>
      <c r="K313" s="34">
        <v>40482</v>
      </c>
      <c r="L313" s="34">
        <v>40573</v>
      </c>
      <c r="M313" t="s">
        <v>5595</v>
      </c>
      <c r="N313">
        <v>2026</v>
      </c>
      <c r="O313" s="34">
        <v>40209</v>
      </c>
      <c r="P313" s="34">
        <v>40573</v>
      </c>
    </row>
    <row r="314" spans="1:16">
      <c r="A314" s="33">
        <v>46366</v>
      </c>
      <c r="B314" t="s">
        <v>224</v>
      </c>
      <c r="C314">
        <v>45</v>
      </c>
      <c r="D314" s="34">
        <v>40517</v>
      </c>
      <c r="E314" s="34">
        <v>40524</v>
      </c>
      <c r="F314">
        <v>11</v>
      </c>
      <c r="G314" t="s">
        <v>5605</v>
      </c>
      <c r="H314" s="34">
        <v>40517</v>
      </c>
      <c r="I314" s="34">
        <v>40545</v>
      </c>
      <c r="J314">
        <v>4</v>
      </c>
      <c r="K314" s="34">
        <v>40482</v>
      </c>
      <c r="L314" s="34">
        <v>40573</v>
      </c>
      <c r="M314" t="s">
        <v>5595</v>
      </c>
      <c r="N314">
        <v>2026</v>
      </c>
      <c r="O314" s="34">
        <v>40209</v>
      </c>
      <c r="P314" s="34">
        <v>40573</v>
      </c>
    </row>
    <row r="315" spans="1:16">
      <c r="A315" s="33">
        <v>46367</v>
      </c>
      <c r="B315" t="s">
        <v>225</v>
      </c>
      <c r="C315">
        <v>45</v>
      </c>
      <c r="D315" s="34">
        <v>40517</v>
      </c>
      <c r="E315" s="34">
        <v>40524</v>
      </c>
      <c r="F315">
        <v>11</v>
      </c>
      <c r="G315" t="s">
        <v>5605</v>
      </c>
      <c r="H315" s="34">
        <v>40517</v>
      </c>
      <c r="I315" s="34">
        <v>40545</v>
      </c>
      <c r="J315">
        <v>4</v>
      </c>
      <c r="K315" s="34">
        <v>40482</v>
      </c>
      <c r="L315" s="34">
        <v>40573</v>
      </c>
      <c r="M315" t="s">
        <v>5595</v>
      </c>
      <c r="N315">
        <v>2026</v>
      </c>
      <c r="O315" s="34">
        <v>40209</v>
      </c>
      <c r="P315" s="34">
        <v>40573</v>
      </c>
    </row>
    <row r="316" spans="1:16">
      <c r="A316" s="33">
        <v>46368</v>
      </c>
      <c r="B316" t="s">
        <v>226</v>
      </c>
      <c r="C316">
        <v>45</v>
      </c>
      <c r="D316" s="34">
        <v>40517</v>
      </c>
      <c r="E316" s="34">
        <v>40524</v>
      </c>
      <c r="F316">
        <v>11</v>
      </c>
      <c r="G316" t="s">
        <v>5605</v>
      </c>
      <c r="H316" s="34">
        <v>40517</v>
      </c>
      <c r="I316" s="34">
        <v>40545</v>
      </c>
      <c r="J316">
        <v>4</v>
      </c>
      <c r="K316" s="34">
        <v>40482</v>
      </c>
      <c r="L316" s="34">
        <v>40573</v>
      </c>
      <c r="M316" t="s">
        <v>5595</v>
      </c>
      <c r="N316">
        <v>2026</v>
      </c>
      <c r="O316" s="34">
        <v>40209</v>
      </c>
      <c r="P316" s="34">
        <v>40573</v>
      </c>
    </row>
    <row r="317" spans="1:16">
      <c r="A317" s="33">
        <v>46369</v>
      </c>
      <c r="B317" t="s">
        <v>220</v>
      </c>
      <c r="C317">
        <v>46</v>
      </c>
      <c r="D317" s="34">
        <v>40524</v>
      </c>
      <c r="E317" s="34">
        <v>40531</v>
      </c>
      <c r="F317">
        <v>11</v>
      </c>
      <c r="G317" t="s">
        <v>5605</v>
      </c>
      <c r="H317" s="34">
        <v>40517</v>
      </c>
      <c r="I317" s="34">
        <v>40545</v>
      </c>
      <c r="J317">
        <v>4</v>
      </c>
      <c r="K317" s="34">
        <v>40482</v>
      </c>
      <c r="L317" s="34">
        <v>40573</v>
      </c>
      <c r="M317" t="s">
        <v>5595</v>
      </c>
      <c r="N317">
        <v>2026</v>
      </c>
      <c r="O317" s="34">
        <v>40209</v>
      </c>
      <c r="P317" s="34">
        <v>40573</v>
      </c>
    </row>
    <row r="318" spans="1:16">
      <c r="A318" s="33">
        <v>46370</v>
      </c>
      <c r="B318" t="s">
        <v>221</v>
      </c>
      <c r="C318">
        <v>46</v>
      </c>
      <c r="D318" s="34">
        <v>40524</v>
      </c>
      <c r="E318" s="34">
        <v>40531</v>
      </c>
      <c r="F318">
        <v>11</v>
      </c>
      <c r="G318" t="s">
        <v>5605</v>
      </c>
      <c r="H318" s="34">
        <v>40517</v>
      </c>
      <c r="I318" s="34">
        <v>40545</v>
      </c>
      <c r="J318">
        <v>4</v>
      </c>
      <c r="K318" s="34">
        <v>40482</v>
      </c>
      <c r="L318" s="34">
        <v>40573</v>
      </c>
      <c r="M318" t="s">
        <v>5595</v>
      </c>
      <c r="N318">
        <v>2026</v>
      </c>
      <c r="O318" s="34">
        <v>40209</v>
      </c>
      <c r="P318" s="34">
        <v>40573</v>
      </c>
    </row>
    <row r="319" spans="1:16">
      <c r="A319" s="33">
        <v>46371</v>
      </c>
      <c r="B319" t="s">
        <v>222</v>
      </c>
      <c r="C319">
        <v>46</v>
      </c>
      <c r="D319" s="34">
        <v>40524</v>
      </c>
      <c r="E319" s="34">
        <v>40531</v>
      </c>
      <c r="F319">
        <v>11</v>
      </c>
      <c r="G319" t="s">
        <v>5605</v>
      </c>
      <c r="H319" s="34">
        <v>40517</v>
      </c>
      <c r="I319" s="34">
        <v>40545</v>
      </c>
      <c r="J319">
        <v>4</v>
      </c>
      <c r="K319" s="34">
        <v>40482</v>
      </c>
      <c r="L319" s="34">
        <v>40573</v>
      </c>
      <c r="M319" t="s">
        <v>5595</v>
      </c>
      <c r="N319">
        <v>2026</v>
      </c>
      <c r="O319" s="34">
        <v>40209</v>
      </c>
      <c r="P319" s="34">
        <v>40573</v>
      </c>
    </row>
    <row r="320" spans="1:16">
      <c r="A320" s="33">
        <v>46372</v>
      </c>
      <c r="B320" t="s">
        <v>223</v>
      </c>
      <c r="C320">
        <v>46</v>
      </c>
      <c r="D320" s="34">
        <v>40524</v>
      </c>
      <c r="E320" s="34">
        <v>40531</v>
      </c>
      <c r="F320">
        <v>11</v>
      </c>
      <c r="G320" t="s">
        <v>5605</v>
      </c>
      <c r="H320" s="34">
        <v>40517</v>
      </c>
      <c r="I320" s="34">
        <v>40545</v>
      </c>
      <c r="J320">
        <v>4</v>
      </c>
      <c r="K320" s="34">
        <v>40482</v>
      </c>
      <c r="L320" s="34">
        <v>40573</v>
      </c>
      <c r="M320" t="s">
        <v>5595</v>
      </c>
      <c r="N320">
        <v>2026</v>
      </c>
      <c r="O320" s="34">
        <v>40209</v>
      </c>
      <c r="P320" s="34">
        <v>40573</v>
      </c>
    </row>
    <row r="321" spans="1:16">
      <c r="A321" s="33">
        <v>46373</v>
      </c>
      <c r="B321" t="s">
        <v>224</v>
      </c>
      <c r="C321">
        <v>46</v>
      </c>
      <c r="D321" s="34">
        <v>40524</v>
      </c>
      <c r="E321" s="34">
        <v>40531</v>
      </c>
      <c r="F321">
        <v>11</v>
      </c>
      <c r="G321" t="s">
        <v>5605</v>
      </c>
      <c r="H321" s="34">
        <v>40517</v>
      </c>
      <c r="I321" s="34">
        <v>40545</v>
      </c>
      <c r="J321">
        <v>4</v>
      </c>
      <c r="K321" s="34">
        <v>40482</v>
      </c>
      <c r="L321" s="34">
        <v>40573</v>
      </c>
      <c r="M321" t="s">
        <v>5595</v>
      </c>
      <c r="N321">
        <v>2026</v>
      </c>
      <c r="O321" s="34">
        <v>40209</v>
      </c>
      <c r="P321" s="34">
        <v>40573</v>
      </c>
    </row>
    <row r="322" spans="1:16">
      <c r="A322" s="33">
        <v>46374</v>
      </c>
      <c r="B322" t="s">
        <v>225</v>
      </c>
      <c r="C322">
        <v>46</v>
      </c>
      <c r="D322" s="34">
        <v>40524</v>
      </c>
      <c r="E322" s="34">
        <v>40531</v>
      </c>
      <c r="F322">
        <v>11</v>
      </c>
      <c r="G322" t="s">
        <v>5605</v>
      </c>
      <c r="H322" s="34">
        <v>40517</v>
      </c>
      <c r="I322" s="34">
        <v>40545</v>
      </c>
      <c r="J322">
        <v>4</v>
      </c>
      <c r="K322" s="34">
        <v>40482</v>
      </c>
      <c r="L322" s="34">
        <v>40573</v>
      </c>
      <c r="M322" t="s">
        <v>5595</v>
      </c>
      <c r="N322">
        <v>2026</v>
      </c>
      <c r="O322" s="34">
        <v>40209</v>
      </c>
      <c r="P322" s="34">
        <v>40573</v>
      </c>
    </row>
    <row r="323" spans="1:16">
      <c r="A323" s="33">
        <v>46375</v>
      </c>
      <c r="B323" t="s">
        <v>226</v>
      </c>
      <c r="C323">
        <v>46</v>
      </c>
      <c r="D323" s="34">
        <v>40524</v>
      </c>
      <c r="E323" s="34">
        <v>40531</v>
      </c>
      <c r="F323">
        <v>11</v>
      </c>
      <c r="G323" t="s">
        <v>5605</v>
      </c>
      <c r="H323" s="34">
        <v>40517</v>
      </c>
      <c r="I323" s="34">
        <v>40545</v>
      </c>
      <c r="J323">
        <v>4</v>
      </c>
      <c r="K323" s="34">
        <v>40482</v>
      </c>
      <c r="L323" s="34">
        <v>40573</v>
      </c>
      <c r="M323" t="s">
        <v>5595</v>
      </c>
      <c r="N323">
        <v>2026</v>
      </c>
      <c r="O323" s="34">
        <v>40209</v>
      </c>
      <c r="P323" s="34">
        <v>40573</v>
      </c>
    </row>
    <row r="324" spans="1:16">
      <c r="A324" s="33">
        <v>46376</v>
      </c>
      <c r="B324" t="s">
        <v>220</v>
      </c>
      <c r="C324">
        <v>47</v>
      </c>
      <c r="D324" s="34">
        <v>40531</v>
      </c>
      <c r="E324" s="34">
        <v>40538</v>
      </c>
      <c r="F324">
        <v>11</v>
      </c>
      <c r="G324" t="s">
        <v>5605</v>
      </c>
      <c r="H324" s="34">
        <v>40517</v>
      </c>
      <c r="I324" s="34">
        <v>40545</v>
      </c>
      <c r="J324">
        <v>4</v>
      </c>
      <c r="K324" s="34">
        <v>40482</v>
      </c>
      <c r="L324" s="34">
        <v>40573</v>
      </c>
      <c r="M324" t="s">
        <v>5595</v>
      </c>
      <c r="N324">
        <v>2026</v>
      </c>
      <c r="O324" s="34">
        <v>40209</v>
      </c>
      <c r="P324" s="34">
        <v>40573</v>
      </c>
    </row>
    <row r="325" spans="1:16">
      <c r="A325" s="33">
        <v>46377</v>
      </c>
      <c r="B325" t="s">
        <v>221</v>
      </c>
      <c r="C325">
        <v>47</v>
      </c>
      <c r="D325" s="34">
        <v>40531</v>
      </c>
      <c r="E325" s="34">
        <v>40538</v>
      </c>
      <c r="F325">
        <v>11</v>
      </c>
      <c r="G325" t="s">
        <v>5605</v>
      </c>
      <c r="H325" s="34">
        <v>40517</v>
      </c>
      <c r="I325" s="34">
        <v>40545</v>
      </c>
      <c r="J325">
        <v>4</v>
      </c>
      <c r="K325" s="34">
        <v>40482</v>
      </c>
      <c r="L325" s="34">
        <v>40573</v>
      </c>
      <c r="M325" t="s">
        <v>5595</v>
      </c>
      <c r="N325">
        <v>2026</v>
      </c>
      <c r="O325" s="34">
        <v>40209</v>
      </c>
      <c r="P325" s="34">
        <v>40573</v>
      </c>
    </row>
    <row r="326" spans="1:16">
      <c r="A326" s="33">
        <v>46378</v>
      </c>
      <c r="B326" t="s">
        <v>222</v>
      </c>
      <c r="C326">
        <v>47</v>
      </c>
      <c r="D326" s="34">
        <v>40531</v>
      </c>
      <c r="E326" s="34">
        <v>40538</v>
      </c>
      <c r="F326">
        <v>11</v>
      </c>
      <c r="G326" t="s">
        <v>5605</v>
      </c>
      <c r="H326" s="34">
        <v>40517</v>
      </c>
      <c r="I326" s="34">
        <v>40545</v>
      </c>
      <c r="J326">
        <v>4</v>
      </c>
      <c r="K326" s="34">
        <v>40482</v>
      </c>
      <c r="L326" s="34">
        <v>40573</v>
      </c>
      <c r="M326" t="s">
        <v>5595</v>
      </c>
      <c r="N326">
        <v>2026</v>
      </c>
      <c r="O326" s="34">
        <v>40209</v>
      </c>
      <c r="P326" s="34">
        <v>40573</v>
      </c>
    </row>
    <row r="327" spans="1:16">
      <c r="A327" s="33">
        <v>46379</v>
      </c>
      <c r="B327" t="s">
        <v>223</v>
      </c>
      <c r="C327">
        <v>47</v>
      </c>
      <c r="D327" s="34">
        <v>40531</v>
      </c>
      <c r="E327" s="34">
        <v>40538</v>
      </c>
      <c r="F327">
        <v>11</v>
      </c>
      <c r="G327" t="s">
        <v>5605</v>
      </c>
      <c r="H327" s="34">
        <v>40517</v>
      </c>
      <c r="I327" s="34">
        <v>40545</v>
      </c>
      <c r="J327">
        <v>4</v>
      </c>
      <c r="K327" s="34">
        <v>40482</v>
      </c>
      <c r="L327" s="34">
        <v>40573</v>
      </c>
      <c r="M327" t="s">
        <v>5595</v>
      </c>
      <c r="N327">
        <v>2026</v>
      </c>
      <c r="O327" s="34">
        <v>40209</v>
      </c>
      <c r="P327" s="34">
        <v>40573</v>
      </c>
    </row>
    <row r="328" spans="1:16">
      <c r="A328" s="33">
        <v>46380</v>
      </c>
      <c r="B328" t="s">
        <v>224</v>
      </c>
      <c r="C328">
        <v>47</v>
      </c>
      <c r="D328" s="34">
        <v>40531</v>
      </c>
      <c r="E328" s="34">
        <v>40538</v>
      </c>
      <c r="F328">
        <v>11</v>
      </c>
      <c r="G328" t="s">
        <v>5605</v>
      </c>
      <c r="H328" s="34">
        <v>40517</v>
      </c>
      <c r="I328" s="34">
        <v>40545</v>
      </c>
      <c r="J328">
        <v>4</v>
      </c>
      <c r="K328" s="34">
        <v>40482</v>
      </c>
      <c r="L328" s="34">
        <v>40573</v>
      </c>
      <c r="M328" t="s">
        <v>5595</v>
      </c>
      <c r="N328">
        <v>2026</v>
      </c>
      <c r="O328" s="34">
        <v>40209</v>
      </c>
      <c r="P328" s="34">
        <v>40573</v>
      </c>
    </row>
    <row r="329" spans="1:16">
      <c r="A329" s="33">
        <v>46381</v>
      </c>
      <c r="B329" t="s">
        <v>225</v>
      </c>
      <c r="C329">
        <v>47</v>
      </c>
      <c r="D329" s="34">
        <v>40531</v>
      </c>
      <c r="E329" s="34">
        <v>40538</v>
      </c>
      <c r="F329">
        <v>11</v>
      </c>
      <c r="G329" t="s">
        <v>5605</v>
      </c>
      <c r="H329" s="34">
        <v>40517</v>
      </c>
      <c r="I329" s="34">
        <v>40545</v>
      </c>
      <c r="J329">
        <v>4</v>
      </c>
      <c r="K329" s="34">
        <v>40482</v>
      </c>
      <c r="L329" s="34">
        <v>40573</v>
      </c>
      <c r="M329" t="s">
        <v>5595</v>
      </c>
      <c r="N329">
        <v>2026</v>
      </c>
      <c r="O329" s="34">
        <v>40209</v>
      </c>
      <c r="P329" s="34">
        <v>40573</v>
      </c>
    </row>
    <row r="330" spans="1:16">
      <c r="A330" s="33">
        <v>46382</v>
      </c>
      <c r="B330" t="s">
        <v>226</v>
      </c>
      <c r="C330">
        <v>47</v>
      </c>
      <c r="D330" s="34">
        <v>40531</v>
      </c>
      <c r="E330" s="34">
        <v>40538</v>
      </c>
      <c r="F330">
        <v>11</v>
      </c>
      <c r="G330" t="s">
        <v>5605</v>
      </c>
      <c r="H330" s="34">
        <v>40517</v>
      </c>
      <c r="I330" s="34">
        <v>40545</v>
      </c>
      <c r="J330">
        <v>4</v>
      </c>
      <c r="K330" s="34">
        <v>40482</v>
      </c>
      <c r="L330" s="34">
        <v>40573</v>
      </c>
      <c r="M330" t="s">
        <v>5595</v>
      </c>
      <c r="N330">
        <v>2026</v>
      </c>
      <c r="O330" s="34">
        <v>40209</v>
      </c>
      <c r="P330" s="34">
        <v>40573</v>
      </c>
    </row>
    <row r="331" spans="1:16">
      <c r="A331" s="33">
        <v>46383</v>
      </c>
      <c r="B331" t="s">
        <v>220</v>
      </c>
      <c r="C331">
        <v>48</v>
      </c>
      <c r="D331" s="34">
        <v>40538</v>
      </c>
      <c r="E331" s="34">
        <v>40545</v>
      </c>
      <c r="F331">
        <v>11</v>
      </c>
      <c r="G331" t="s">
        <v>5605</v>
      </c>
      <c r="H331" s="34">
        <v>40517</v>
      </c>
      <c r="I331" s="34">
        <v>40545</v>
      </c>
      <c r="J331">
        <v>4</v>
      </c>
      <c r="K331" s="34">
        <v>40482</v>
      </c>
      <c r="L331" s="34">
        <v>40573</v>
      </c>
      <c r="M331" t="s">
        <v>5595</v>
      </c>
      <c r="N331">
        <v>2026</v>
      </c>
      <c r="O331" s="34">
        <v>40209</v>
      </c>
      <c r="P331" s="34">
        <v>40573</v>
      </c>
    </row>
    <row r="332" spans="1:16">
      <c r="A332" s="33">
        <v>46384</v>
      </c>
      <c r="B332" t="s">
        <v>221</v>
      </c>
      <c r="C332">
        <v>48</v>
      </c>
      <c r="D332" s="34">
        <v>40538</v>
      </c>
      <c r="E332" s="34">
        <v>40545</v>
      </c>
      <c r="F332">
        <v>11</v>
      </c>
      <c r="G332" t="s">
        <v>5605</v>
      </c>
      <c r="H332" s="34">
        <v>40517</v>
      </c>
      <c r="I332" s="34">
        <v>40545</v>
      </c>
      <c r="J332">
        <v>4</v>
      </c>
      <c r="K332" s="34">
        <v>40482</v>
      </c>
      <c r="L332" s="34">
        <v>40573</v>
      </c>
      <c r="M332" t="s">
        <v>5595</v>
      </c>
      <c r="N332">
        <v>2026</v>
      </c>
      <c r="O332" s="34">
        <v>40209</v>
      </c>
      <c r="P332" s="34">
        <v>40573</v>
      </c>
    </row>
    <row r="333" spans="1:16">
      <c r="A333" s="33">
        <v>46385</v>
      </c>
      <c r="B333" t="s">
        <v>222</v>
      </c>
      <c r="C333">
        <v>48</v>
      </c>
      <c r="D333" s="34">
        <v>40538</v>
      </c>
      <c r="E333" s="34">
        <v>40545</v>
      </c>
      <c r="F333">
        <v>11</v>
      </c>
      <c r="G333" t="s">
        <v>5605</v>
      </c>
      <c r="H333" s="34">
        <v>40517</v>
      </c>
      <c r="I333" s="34">
        <v>40545</v>
      </c>
      <c r="J333">
        <v>4</v>
      </c>
      <c r="K333" s="34">
        <v>40482</v>
      </c>
      <c r="L333" s="34">
        <v>40573</v>
      </c>
      <c r="M333" t="s">
        <v>5595</v>
      </c>
      <c r="N333">
        <v>2026</v>
      </c>
      <c r="O333" s="34">
        <v>40209</v>
      </c>
      <c r="P333" s="34">
        <v>40573</v>
      </c>
    </row>
    <row r="334" spans="1:16">
      <c r="A334" s="33">
        <v>46386</v>
      </c>
      <c r="B334" t="s">
        <v>223</v>
      </c>
      <c r="C334">
        <v>48</v>
      </c>
      <c r="D334" s="34">
        <v>40538</v>
      </c>
      <c r="E334" s="34">
        <v>40545</v>
      </c>
      <c r="F334">
        <v>11</v>
      </c>
      <c r="G334" t="s">
        <v>5605</v>
      </c>
      <c r="H334" s="34">
        <v>40517</v>
      </c>
      <c r="I334" s="34">
        <v>40545</v>
      </c>
      <c r="J334">
        <v>4</v>
      </c>
      <c r="K334" s="34">
        <v>40482</v>
      </c>
      <c r="L334" s="34">
        <v>40573</v>
      </c>
      <c r="M334" t="s">
        <v>5595</v>
      </c>
      <c r="N334">
        <v>2026</v>
      </c>
      <c r="O334" s="34">
        <v>40209</v>
      </c>
      <c r="P334" s="34">
        <v>40573</v>
      </c>
    </row>
    <row r="335" spans="1:16">
      <c r="A335" s="33">
        <v>46387</v>
      </c>
      <c r="B335" t="s">
        <v>224</v>
      </c>
      <c r="C335">
        <v>48</v>
      </c>
      <c r="D335" s="34">
        <v>40538</v>
      </c>
      <c r="E335" s="34">
        <v>40545</v>
      </c>
      <c r="F335">
        <v>11</v>
      </c>
      <c r="G335" t="s">
        <v>5605</v>
      </c>
      <c r="H335" s="34">
        <v>40517</v>
      </c>
      <c r="I335" s="34">
        <v>40545</v>
      </c>
      <c r="J335">
        <v>4</v>
      </c>
      <c r="K335" s="34">
        <v>40482</v>
      </c>
      <c r="L335" s="34">
        <v>40573</v>
      </c>
      <c r="M335" t="s">
        <v>5595</v>
      </c>
      <c r="N335">
        <v>2026</v>
      </c>
      <c r="O335" s="34">
        <v>40209</v>
      </c>
      <c r="P335" s="34">
        <v>40573</v>
      </c>
    </row>
    <row r="336" spans="1:16">
      <c r="A336" s="33">
        <v>46388</v>
      </c>
      <c r="B336" t="s">
        <v>225</v>
      </c>
      <c r="C336">
        <v>48</v>
      </c>
      <c r="D336" s="34">
        <v>40538</v>
      </c>
      <c r="E336" s="34">
        <v>40545</v>
      </c>
      <c r="F336">
        <v>11</v>
      </c>
      <c r="G336" t="s">
        <v>5605</v>
      </c>
      <c r="H336" s="34">
        <v>40517</v>
      </c>
      <c r="I336" s="34">
        <v>40545</v>
      </c>
      <c r="J336">
        <v>4</v>
      </c>
      <c r="K336" s="34">
        <v>40482</v>
      </c>
      <c r="L336" s="34">
        <v>40573</v>
      </c>
      <c r="M336" t="s">
        <v>5595</v>
      </c>
      <c r="N336">
        <v>2026</v>
      </c>
      <c r="O336" s="34">
        <v>40209</v>
      </c>
      <c r="P336" s="34">
        <v>40573</v>
      </c>
    </row>
    <row r="337" spans="1:16">
      <c r="A337" s="33">
        <v>46389</v>
      </c>
      <c r="B337" t="s">
        <v>226</v>
      </c>
      <c r="C337">
        <v>48</v>
      </c>
      <c r="D337" s="34">
        <v>40538</v>
      </c>
      <c r="E337" s="34">
        <v>40545</v>
      </c>
      <c r="F337">
        <v>11</v>
      </c>
      <c r="G337" t="s">
        <v>5605</v>
      </c>
      <c r="H337" s="34">
        <v>40517</v>
      </c>
      <c r="I337" s="34">
        <v>40545</v>
      </c>
      <c r="J337">
        <v>4</v>
      </c>
      <c r="K337" s="34">
        <v>40482</v>
      </c>
      <c r="L337" s="34">
        <v>40573</v>
      </c>
      <c r="M337" t="s">
        <v>5595</v>
      </c>
      <c r="N337">
        <v>2026</v>
      </c>
      <c r="O337" s="34">
        <v>40209</v>
      </c>
      <c r="P337" s="34">
        <v>40573</v>
      </c>
    </row>
    <row r="338" spans="1:16">
      <c r="A338" s="33">
        <v>46390</v>
      </c>
      <c r="B338" t="s">
        <v>220</v>
      </c>
      <c r="C338">
        <v>49</v>
      </c>
      <c r="D338" s="34">
        <v>40545</v>
      </c>
      <c r="E338" s="34">
        <v>40552</v>
      </c>
      <c r="F338">
        <v>12</v>
      </c>
      <c r="G338" t="s">
        <v>5606</v>
      </c>
      <c r="H338" s="34">
        <v>40545</v>
      </c>
      <c r="I338" s="34">
        <v>40573</v>
      </c>
      <c r="J338">
        <v>4</v>
      </c>
      <c r="K338" s="34">
        <v>40482</v>
      </c>
      <c r="L338" s="34">
        <v>40573</v>
      </c>
      <c r="M338" t="s">
        <v>5595</v>
      </c>
      <c r="N338">
        <v>2026</v>
      </c>
      <c r="O338" s="34">
        <v>40209</v>
      </c>
      <c r="P338" s="34">
        <v>40573</v>
      </c>
    </row>
    <row r="339" spans="1:16">
      <c r="A339" s="33">
        <v>46391</v>
      </c>
      <c r="B339" t="s">
        <v>221</v>
      </c>
      <c r="C339">
        <v>49</v>
      </c>
      <c r="D339" s="34">
        <v>40545</v>
      </c>
      <c r="E339" s="34">
        <v>40552</v>
      </c>
      <c r="F339">
        <v>12</v>
      </c>
      <c r="G339" t="s">
        <v>5606</v>
      </c>
      <c r="H339" s="34">
        <v>40545</v>
      </c>
      <c r="I339" s="34">
        <v>40573</v>
      </c>
      <c r="J339">
        <v>4</v>
      </c>
      <c r="K339" s="34">
        <v>40482</v>
      </c>
      <c r="L339" s="34">
        <v>40573</v>
      </c>
      <c r="M339" t="s">
        <v>5595</v>
      </c>
      <c r="N339">
        <v>2026</v>
      </c>
      <c r="O339" s="34">
        <v>40209</v>
      </c>
      <c r="P339" s="34">
        <v>40573</v>
      </c>
    </row>
    <row r="340" spans="1:16">
      <c r="A340" s="33">
        <v>46392</v>
      </c>
      <c r="B340" t="s">
        <v>222</v>
      </c>
      <c r="C340">
        <v>49</v>
      </c>
      <c r="D340" s="34">
        <v>40545</v>
      </c>
      <c r="E340" s="34">
        <v>40552</v>
      </c>
      <c r="F340">
        <v>12</v>
      </c>
      <c r="G340" t="s">
        <v>5606</v>
      </c>
      <c r="H340" s="34">
        <v>40545</v>
      </c>
      <c r="I340" s="34">
        <v>40573</v>
      </c>
      <c r="J340">
        <v>4</v>
      </c>
      <c r="K340" s="34">
        <v>40482</v>
      </c>
      <c r="L340" s="34">
        <v>40573</v>
      </c>
      <c r="M340" t="s">
        <v>5595</v>
      </c>
      <c r="N340">
        <v>2026</v>
      </c>
      <c r="O340" s="34">
        <v>40209</v>
      </c>
      <c r="P340" s="34">
        <v>40573</v>
      </c>
    </row>
    <row r="341" spans="1:16">
      <c r="A341" s="33">
        <v>46393</v>
      </c>
      <c r="B341" t="s">
        <v>223</v>
      </c>
      <c r="C341">
        <v>49</v>
      </c>
      <c r="D341" s="34">
        <v>40545</v>
      </c>
      <c r="E341" s="34">
        <v>40552</v>
      </c>
      <c r="F341">
        <v>12</v>
      </c>
      <c r="G341" t="s">
        <v>5606</v>
      </c>
      <c r="H341" s="34">
        <v>40545</v>
      </c>
      <c r="I341" s="34">
        <v>40573</v>
      </c>
      <c r="J341">
        <v>4</v>
      </c>
      <c r="K341" s="34">
        <v>40482</v>
      </c>
      <c r="L341" s="34">
        <v>40573</v>
      </c>
      <c r="M341" t="s">
        <v>5595</v>
      </c>
      <c r="N341">
        <v>2026</v>
      </c>
      <c r="O341" s="34">
        <v>40209</v>
      </c>
      <c r="P341" s="34">
        <v>40573</v>
      </c>
    </row>
    <row r="342" spans="1:16">
      <c r="A342" s="33">
        <v>46394</v>
      </c>
      <c r="B342" t="s">
        <v>224</v>
      </c>
      <c r="C342">
        <v>49</v>
      </c>
      <c r="D342" s="34">
        <v>40545</v>
      </c>
      <c r="E342" s="34">
        <v>40552</v>
      </c>
      <c r="F342">
        <v>12</v>
      </c>
      <c r="G342" t="s">
        <v>5606</v>
      </c>
      <c r="H342" s="34">
        <v>40545</v>
      </c>
      <c r="I342" s="34">
        <v>40573</v>
      </c>
      <c r="J342">
        <v>4</v>
      </c>
      <c r="K342" s="34">
        <v>40482</v>
      </c>
      <c r="L342" s="34">
        <v>40573</v>
      </c>
      <c r="M342" t="s">
        <v>5595</v>
      </c>
      <c r="N342">
        <v>2026</v>
      </c>
      <c r="O342" s="34">
        <v>40209</v>
      </c>
      <c r="P342" s="34">
        <v>40573</v>
      </c>
    </row>
    <row r="343" spans="1:16">
      <c r="A343" s="33">
        <v>46395</v>
      </c>
      <c r="B343" t="s">
        <v>225</v>
      </c>
      <c r="C343">
        <v>49</v>
      </c>
      <c r="D343" s="34">
        <v>40545</v>
      </c>
      <c r="E343" s="34">
        <v>40552</v>
      </c>
      <c r="F343">
        <v>12</v>
      </c>
      <c r="G343" t="s">
        <v>5606</v>
      </c>
      <c r="H343" s="34">
        <v>40545</v>
      </c>
      <c r="I343" s="34">
        <v>40573</v>
      </c>
      <c r="J343">
        <v>4</v>
      </c>
      <c r="K343" s="34">
        <v>40482</v>
      </c>
      <c r="L343" s="34">
        <v>40573</v>
      </c>
      <c r="M343" t="s">
        <v>5595</v>
      </c>
      <c r="N343">
        <v>2026</v>
      </c>
      <c r="O343" s="34">
        <v>40209</v>
      </c>
      <c r="P343" s="34">
        <v>40573</v>
      </c>
    </row>
    <row r="344" spans="1:16">
      <c r="A344" s="33">
        <v>46396</v>
      </c>
      <c r="B344" t="s">
        <v>226</v>
      </c>
      <c r="C344">
        <v>49</v>
      </c>
      <c r="D344" s="34">
        <v>40545</v>
      </c>
      <c r="E344" s="34">
        <v>40552</v>
      </c>
      <c r="F344">
        <v>12</v>
      </c>
      <c r="G344" t="s">
        <v>5606</v>
      </c>
      <c r="H344" s="34">
        <v>40545</v>
      </c>
      <c r="I344" s="34">
        <v>40573</v>
      </c>
      <c r="J344">
        <v>4</v>
      </c>
      <c r="K344" s="34">
        <v>40482</v>
      </c>
      <c r="L344" s="34">
        <v>40573</v>
      </c>
      <c r="M344" t="s">
        <v>5595</v>
      </c>
      <c r="N344">
        <v>2026</v>
      </c>
      <c r="O344" s="34">
        <v>40209</v>
      </c>
      <c r="P344" s="34">
        <v>40573</v>
      </c>
    </row>
    <row r="345" spans="1:16">
      <c r="A345" s="33">
        <v>46397</v>
      </c>
      <c r="B345" t="s">
        <v>220</v>
      </c>
      <c r="C345">
        <v>50</v>
      </c>
      <c r="D345" s="34">
        <v>40552</v>
      </c>
      <c r="E345" s="34">
        <v>40559</v>
      </c>
      <c r="F345">
        <v>12</v>
      </c>
      <c r="G345" t="s">
        <v>5606</v>
      </c>
      <c r="H345" s="34">
        <v>40545</v>
      </c>
      <c r="I345" s="34">
        <v>40573</v>
      </c>
      <c r="J345">
        <v>4</v>
      </c>
      <c r="K345" s="34">
        <v>40482</v>
      </c>
      <c r="L345" s="34">
        <v>40573</v>
      </c>
      <c r="M345" t="s">
        <v>5595</v>
      </c>
      <c r="N345">
        <v>2026</v>
      </c>
      <c r="O345" s="34">
        <v>40209</v>
      </c>
      <c r="P345" s="34">
        <v>40573</v>
      </c>
    </row>
    <row r="346" spans="1:16">
      <c r="A346" s="33">
        <v>46398</v>
      </c>
      <c r="B346" t="s">
        <v>221</v>
      </c>
      <c r="C346">
        <v>50</v>
      </c>
      <c r="D346" s="34">
        <v>40552</v>
      </c>
      <c r="E346" s="34">
        <v>40559</v>
      </c>
      <c r="F346">
        <v>12</v>
      </c>
      <c r="G346" t="s">
        <v>5606</v>
      </c>
      <c r="H346" s="34">
        <v>40545</v>
      </c>
      <c r="I346" s="34">
        <v>40573</v>
      </c>
      <c r="J346">
        <v>4</v>
      </c>
      <c r="K346" s="34">
        <v>40482</v>
      </c>
      <c r="L346" s="34">
        <v>40573</v>
      </c>
      <c r="M346" t="s">
        <v>5595</v>
      </c>
      <c r="N346">
        <v>2026</v>
      </c>
      <c r="O346" s="34">
        <v>40209</v>
      </c>
      <c r="P346" s="34">
        <v>40573</v>
      </c>
    </row>
    <row r="347" spans="1:16">
      <c r="A347" s="33">
        <v>46399</v>
      </c>
      <c r="B347" t="s">
        <v>222</v>
      </c>
      <c r="C347">
        <v>50</v>
      </c>
      <c r="D347" s="34">
        <v>40552</v>
      </c>
      <c r="E347" s="34">
        <v>40559</v>
      </c>
      <c r="F347">
        <v>12</v>
      </c>
      <c r="G347" t="s">
        <v>5606</v>
      </c>
      <c r="H347" s="34">
        <v>40545</v>
      </c>
      <c r="I347" s="34">
        <v>40573</v>
      </c>
      <c r="J347">
        <v>4</v>
      </c>
      <c r="K347" s="34">
        <v>40482</v>
      </c>
      <c r="L347" s="34">
        <v>40573</v>
      </c>
      <c r="M347" t="s">
        <v>5595</v>
      </c>
      <c r="N347">
        <v>2026</v>
      </c>
      <c r="O347" s="34">
        <v>40209</v>
      </c>
      <c r="P347" s="34">
        <v>40573</v>
      </c>
    </row>
    <row r="348" spans="1:16">
      <c r="A348" s="33">
        <v>46400</v>
      </c>
      <c r="B348" t="s">
        <v>223</v>
      </c>
      <c r="C348">
        <v>50</v>
      </c>
      <c r="D348" s="34">
        <v>40552</v>
      </c>
      <c r="E348" s="34">
        <v>40559</v>
      </c>
      <c r="F348">
        <v>12</v>
      </c>
      <c r="G348" t="s">
        <v>5606</v>
      </c>
      <c r="H348" s="34">
        <v>40545</v>
      </c>
      <c r="I348" s="34">
        <v>40573</v>
      </c>
      <c r="J348">
        <v>4</v>
      </c>
      <c r="K348" s="34">
        <v>40482</v>
      </c>
      <c r="L348" s="34">
        <v>40573</v>
      </c>
      <c r="M348" t="s">
        <v>5595</v>
      </c>
      <c r="N348">
        <v>2026</v>
      </c>
      <c r="O348" s="34">
        <v>40209</v>
      </c>
      <c r="P348" s="34">
        <v>40573</v>
      </c>
    </row>
    <row r="349" spans="1:16">
      <c r="A349" s="33">
        <v>46401</v>
      </c>
      <c r="B349" t="s">
        <v>224</v>
      </c>
      <c r="C349">
        <v>50</v>
      </c>
      <c r="D349" s="34">
        <v>40552</v>
      </c>
      <c r="E349" s="34">
        <v>40559</v>
      </c>
      <c r="F349">
        <v>12</v>
      </c>
      <c r="G349" t="s">
        <v>5606</v>
      </c>
      <c r="H349" s="34">
        <v>40545</v>
      </c>
      <c r="I349" s="34">
        <v>40573</v>
      </c>
      <c r="J349">
        <v>4</v>
      </c>
      <c r="K349" s="34">
        <v>40482</v>
      </c>
      <c r="L349" s="34">
        <v>40573</v>
      </c>
      <c r="M349" t="s">
        <v>5595</v>
      </c>
      <c r="N349">
        <v>2026</v>
      </c>
      <c r="O349" s="34">
        <v>40209</v>
      </c>
      <c r="P349" s="34">
        <v>40573</v>
      </c>
    </row>
    <row r="350" spans="1:16">
      <c r="A350" s="33">
        <v>46402</v>
      </c>
      <c r="B350" t="s">
        <v>225</v>
      </c>
      <c r="C350">
        <v>50</v>
      </c>
      <c r="D350" s="34">
        <v>40552</v>
      </c>
      <c r="E350" s="34">
        <v>40559</v>
      </c>
      <c r="F350">
        <v>12</v>
      </c>
      <c r="G350" t="s">
        <v>5606</v>
      </c>
      <c r="H350" s="34">
        <v>40545</v>
      </c>
      <c r="I350" s="34">
        <v>40573</v>
      </c>
      <c r="J350">
        <v>4</v>
      </c>
      <c r="K350" s="34">
        <v>40482</v>
      </c>
      <c r="L350" s="34">
        <v>40573</v>
      </c>
      <c r="M350" t="s">
        <v>5595</v>
      </c>
      <c r="N350">
        <v>2026</v>
      </c>
      <c r="O350" s="34">
        <v>40209</v>
      </c>
      <c r="P350" s="34">
        <v>40573</v>
      </c>
    </row>
    <row r="351" spans="1:16">
      <c r="A351" s="33">
        <v>46403</v>
      </c>
      <c r="B351" t="s">
        <v>226</v>
      </c>
      <c r="C351">
        <v>50</v>
      </c>
      <c r="D351" s="34">
        <v>40552</v>
      </c>
      <c r="E351" s="34">
        <v>40559</v>
      </c>
      <c r="F351">
        <v>12</v>
      </c>
      <c r="G351" t="s">
        <v>5606</v>
      </c>
      <c r="H351" s="34">
        <v>40545</v>
      </c>
      <c r="I351" s="34">
        <v>40573</v>
      </c>
      <c r="J351">
        <v>4</v>
      </c>
      <c r="K351" s="34">
        <v>40482</v>
      </c>
      <c r="L351" s="34">
        <v>40573</v>
      </c>
      <c r="M351" t="s">
        <v>5595</v>
      </c>
      <c r="N351">
        <v>2026</v>
      </c>
      <c r="O351" s="34">
        <v>40209</v>
      </c>
      <c r="P351" s="34">
        <v>40573</v>
      </c>
    </row>
    <row r="352" spans="1:16">
      <c r="A352" s="33">
        <v>46404</v>
      </c>
      <c r="B352" t="s">
        <v>220</v>
      </c>
      <c r="C352">
        <v>51</v>
      </c>
      <c r="D352" s="34">
        <v>40559</v>
      </c>
      <c r="E352" s="34">
        <v>40566</v>
      </c>
      <c r="F352">
        <v>12</v>
      </c>
      <c r="G352" t="s">
        <v>5606</v>
      </c>
      <c r="H352" s="34">
        <v>40545</v>
      </c>
      <c r="I352" s="34">
        <v>40573</v>
      </c>
      <c r="J352">
        <v>4</v>
      </c>
      <c r="K352" s="34">
        <v>40482</v>
      </c>
      <c r="L352" s="34">
        <v>40573</v>
      </c>
      <c r="M352" t="s">
        <v>5595</v>
      </c>
      <c r="N352">
        <v>2026</v>
      </c>
      <c r="O352" s="34">
        <v>40209</v>
      </c>
      <c r="P352" s="34">
        <v>40573</v>
      </c>
    </row>
    <row r="353" spans="1:16">
      <c r="A353" s="33">
        <v>46405</v>
      </c>
      <c r="B353" t="s">
        <v>221</v>
      </c>
      <c r="C353">
        <v>51</v>
      </c>
      <c r="D353" s="34">
        <v>40559</v>
      </c>
      <c r="E353" s="34">
        <v>40566</v>
      </c>
      <c r="F353">
        <v>12</v>
      </c>
      <c r="G353" t="s">
        <v>5606</v>
      </c>
      <c r="H353" s="34">
        <v>40545</v>
      </c>
      <c r="I353" s="34">
        <v>40573</v>
      </c>
      <c r="J353">
        <v>4</v>
      </c>
      <c r="K353" s="34">
        <v>40482</v>
      </c>
      <c r="L353" s="34">
        <v>40573</v>
      </c>
      <c r="M353" t="s">
        <v>5595</v>
      </c>
      <c r="N353">
        <v>2026</v>
      </c>
      <c r="O353" s="34">
        <v>40209</v>
      </c>
      <c r="P353" s="34">
        <v>40573</v>
      </c>
    </row>
    <row r="354" spans="1:16">
      <c r="A354" s="33">
        <v>46406</v>
      </c>
      <c r="B354" t="s">
        <v>222</v>
      </c>
      <c r="C354">
        <v>51</v>
      </c>
      <c r="D354" s="34">
        <v>40559</v>
      </c>
      <c r="E354" s="34">
        <v>40566</v>
      </c>
      <c r="F354">
        <v>12</v>
      </c>
      <c r="G354" t="s">
        <v>5606</v>
      </c>
      <c r="H354" s="34">
        <v>40545</v>
      </c>
      <c r="I354" s="34">
        <v>40573</v>
      </c>
      <c r="J354">
        <v>4</v>
      </c>
      <c r="K354" s="34">
        <v>40482</v>
      </c>
      <c r="L354" s="34">
        <v>40573</v>
      </c>
      <c r="M354" t="s">
        <v>5595</v>
      </c>
      <c r="N354">
        <v>2026</v>
      </c>
      <c r="O354" s="34">
        <v>40209</v>
      </c>
      <c r="P354" s="34">
        <v>40573</v>
      </c>
    </row>
    <row r="355" spans="1:16">
      <c r="A355" s="33">
        <v>46407</v>
      </c>
      <c r="B355" t="s">
        <v>223</v>
      </c>
      <c r="C355">
        <v>51</v>
      </c>
      <c r="D355" s="34">
        <v>40559</v>
      </c>
      <c r="E355" s="34">
        <v>40566</v>
      </c>
      <c r="F355">
        <v>12</v>
      </c>
      <c r="G355" t="s">
        <v>5606</v>
      </c>
      <c r="H355" s="34">
        <v>40545</v>
      </c>
      <c r="I355" s="34">
        <v>40573</v>
      </c>
      <c r="J355">
        <v>4</v>
      </c>
      <c r="K355" s="34">
        <v>40482</v>
      </c>
      <c r="L355" s="34">
        <v>40573</v>
      </c>
      <c r="M355" t="s">
        <v>5595</v>
      </c>
      <c r="N355">
        <v>2026</v>
      </c>
      <c r="O355" s="34">
        <v>40209</v>
      </c>
      <c r="P355" s="34">
        <v>40573</v>
      </c>
    </row>
    <row r="356" spans="1:16">
      <c r="A356" s="33">
        <v>46408</v>
      </c>
      <c r="B356" t="s">
        <v>224</v>
      </c>
      <c r="C356">
        <v>51</v>
      </c>
      <c r="D356" s="34">
        <v>40559</v>
      </c>
      <c r="E356" s="34">
        <v>40566</v>
      </c>
      <c r="F356">
        <v>12</v>
      </c>
      <c r="G356" t="s">
        <v>5606</v>
      </c>
      <c r="H356" s="34">
        <v>40545</v>
      </c>
      <c r="I356" s="34">
        <v>40573</v>
      </c>
      <c r="J356">
        <v>4</v>
      </c>
      <c r="K356" s="34">
        <v>40482</v>
      </c>
      <c r="L356" s="34">
        <v>40573</v>
      </c>
      <c r="M356" t="s">
        <v>5595</v>
      </c>
      <c r="N356">
        <v>2026</v>
      </c>
      <c r="O356" s="34">
        <v>40209</v>
      </c>
      <c r="P356" s="34">
        <v>40573</v>
      </c>
    </row>
    <row r="357" spans="1:16">
      <c r="A357" s="33">
        <v>46409</v>
      </c>
      <c r="B357" t="s">
        <v>225</v>
      </c>
      <c r="C357">
        <v>51</v>
      </c>
      <c r="D357" s="34">
        <v>40559</v>
      </c>
      <c r="E357" s="34">
        <v>40566</v>
      </c>
      <c r="F357">
        <v>12</v>
      </c>
      <c r="G357" t="s">
        <v>5606</v>
      </c>
      <c r="H357" s="34">
        <v>40545</v>
      </c>
      <c r="I357" s="34">
        <v>40573</v>
      </c>
      <c r="J357">
        <v>4</v>
      </c>
      <c r="K357" s="34">
        <v>40482</v>
      </c>
      <c r="L357" s="34">
        <v>40573</v>
      </c>
      <c r="M357" t="s">
        <v>5595</v>
      </c>
      <c r="N357">
        <v>2026</v>
      </c>
      <c r="O357" s="34">
        <v>40209</v>
      </c>
      <c r="P357" s="34">
        <v>40573</v>
      </c>
    </row>
    <row r="358" spans="1:16">
      <c r="A358" s="33">
        <v>46410</v>
      </c>
      <c r="B358" t="s">
        <v>226</v>
      </c>
      <c r="C358">
        <v>51</v>
      </c>
      <c r="D358" s="34">
        <v>40559</v>
      </c>
      <c r="E358" s="34">
        <v>40566</v>
      </c>
      <c r="F358">
        <v>12</v>
      </c>
      <c r="G358" t="s">
        <v>5606</v>
      </c>
      <c r="H358" s="34">
        <v>40545</v>
      </c>
      <c r="I358" s="34">
        <v>40573</v>
      </c>
      <c r="J358">
        <v>4</v>
      </c>
      <c r="K358" s="34">
        <v>40482</v>
      </c>
      <c r="L358" s="34">
        <v>40573</v>
      </c>
      <c r="M358" t="s">
        <v>5595</v>
      </c>
      <c r="N358">
        <v>2026</v>
      </c>
      <c r="O358" s="34">
        <v>40209</v>
      </c>
      <c r="P358" s="34">
        <v>40573</v>
      </c>
    </row>
    <row r="359" spans="1:16">
      <c r="A359" s="33">
        <v>46411</v>
      </c>
      <c r="B359" t="s">
        <v>220</v>
      </c>
      <c r="C359">
        <v>52</v>
      </c>
      <c r="D359" s="34">
        <v>40566</v>
      </c>
      <c r="E359" s="34">
        <v>40573</v>
      </c>
      <c r="F359">
        <v>12</v>
      </c>
      <c r="G359" t="s">
        <v>5606</v>
      </c>
      <c r="H359" s="34">
        <v>40545</v>
      </c>
      <c r="I359" s="34">
        <v>40573</v>
      </c>
      <c r="J359">
        <v>4</v>
      </c>
      <c r="K359" s="34">
        <v>40482</v>
      </c>
      <c r="L359" s="34">
        <v>40573</v>
      </c>
      <c r="M359" t="s">
        <v>5595</v>
      </c>
      <c r="N359">
        <v>2026</v>
      </c>
      <c r="O359" s="34">
        <v>40209</v>
      </c>
      <c r="P359" s="34">
        <v>40573</v>
      </c>
    </row>
    <row r="360" spans="1:16">
      <c r="A360" s="33">
        <v>46412</v>
      </c>
      <c r="B360" t="s">
        <v>221</v>
      </c>
      <c r="C360">
        <v>52</v>
      </c>
      <c r="D360" s="34">
        <v>40566</v>
      </c>
      <c r="E360" s="34">
        <v>40573</v>
      </c>
      <c r="F360">
        <v>12</v>
      </c>
      <c r="G360" t="s">
        <v>5606</v>
      </c>
      <c r="H360" s="34">
        <v>40545</v>
      </c>
      <c r="I360" s="34">
        <v>40573</v>
      </c>
      <c r="J360">
        <v>4</v>
      </c>
      <c r="K360" s="34">
        <v>40482</v>
      </c>
      <c r="L360" s="34">
        <v>40573</v>
      </c>
      <c r="M360" t="s">
        <v>5595</v>
      </c>
      <c r="N360">
        <v>2026</v>
      </c>
      <c r="O360" s="34">
        <v>40209</v>
      </c>
      <c r="P360" s="34">
        <v>40573</v>
      </c>
    </row>
    <row r="361" spans="1:16">
      <c r="A361" s="33">
        <v>46413</v>
      </c>
      <c r="B361" t="s">
        <v>222</v>
      </c>
      <c r="C361">
        <v>52</v>
      </c>
      <c r="D361" s="34">
        <v>40566</v>
      </c>
      <c r="E361" s="34">
        <v>40573</v>
      </c>
      <c r="F361">
        <v>12</v>
      </c>
      <c r="G361" t="s">
        <v>5606</v>
      </c>
      <c r="H361" s="34">
        <v>40545</v>
      </c>
      <c r="I361" s="34">
        <v>40573</v>
      </c>
      <c r="J361">
        <v>4</v>
      </c>
      <c r="K361" s="34">
        <v>40482</v>
      </c>
      <c r="L361" s="34">
        <v>40573</v>
      </c>
      <c r="M361" t="s">
        <v>5595</v>
      </c>
      <c r="N361">
        <v>2026</v>
      </c>
      <c r="O361" s="34">
        <v>40209</v>
      </c>
      <c r="P361" s="34">
        <v>40573</v>
      </c>
    </row>
    <row r="362" spans="1:16">
      <c r="A362" s="33">
        <v>46414</v>
      </c>
      <c r="B362" t="s">
        <v>223</v>
      </c>
      <c r="C362">
        <v>52</v>
      </c>
      <c r="D362" s="34">
        <v>40566</v>
      </c>
      <c r="E362" s="34">
        <v>40573</v>
      </c>
      <c r="F362">
        <v>12</v>
      </c>
      <c r="G362" t="s">
        <v>5606</v>
      </c>
      <c r="H362" s="34">
        <v>40545</v>
      </c>
      <c r="I362" s="34">
        <v>40573</v>
      </c>
      <c r="J362">
        <v>4</v>
      </c>
      <c r="K362" s="34">
        <v>40482</v>
      </c>
      <c r="L362" s="34">
        <v>40573</v>
      </c>
      <c r="M362" t="s">
        <v>5595</v>
      </c>
      <c r="N362">
        <v>2026</v>
      </c>
      <c r="O362" s="34">
        <v>40209</v>
      </c>
      <c r="P362" s="34">
        <v>40573</v>
      </c>
    </row>
    <row r="363" spans="1:16">
      <c r="A363" s="33">
        <v>46415</v>
      </c>
      <c r="B363" t="s">
        <v>224</v>
      </c>
      <c r="C363">
        <v>52</v>
      </c>
      <c r="D363" s="34">
        <v>40566</v>
      </c>
      <c r="E363" s="34">
        <v>40573</v>
      </c>
      <c r="F363">
        <v>12</v>
      </c>
      <c r="G363" t="s">
        <v>5606</v>
      </c>
      <c r="H363" s="34">
        <v>40545</v>
      </c>
      <c r="I363" s="34">
        <v>40573</v>
      </c>
      <c r="J363">
        <v>4</v>
      </c>
      <c r="K363" s="34">
        <v>40482</v>
      </c>
      <c r="L363" s="34">
        <v>40573</v>
      </c>
      <c r="M363" t="s">
        <v>5595</v>
      </c>
      <c r="N363">
        <v>2026</v>
      </c>
      <c r="O363" s="34">
        <v>40209</v>
      </c>
      <c r="P363" s="34">
        <v>40573</v>
      </c>
    </row>
    <row r="364" spans="1:16">
      <c r="A364" s="33">
        <v>46416</v>
      </c>
      <c r="B364" t="s">
        <v>225</v>
      </c>
      <c r="C364">
        <v>52</v>
      </c>
      <c r="D364" s="34">
        <v>40566</v>
      </c>
      <c r="E364" s="34">
        <v>40573</v>
      </c>
      <c r="F364">
        <v>12</v>
      </c>
      <c r="G364" t="s">
        <v>5606</v>
      </c>
      <c r="H364" s="34">
        <v>40545</v>
      </c>
      <c r="I364" s="34">
        <v>40573</v>
      </c>
      <c r="J364">
        <v>4</v>
      </c>
      <c r="K364" s="34">
        <v>40482</v>
      </c>
      <c r="L364" s="34">
        <v>40573</v>
      </c>
      <c r="M364" t="s">
        <v>5595</v>
      </c>
      <c r="N364">
        <v>2026</v>
      </c>
      <c r="O364" s="34">
        <v>40209</v>
      </c>
      <c r="P364" s="34">
        <v>40573</v>
      </c>
    </row>
    <row r="365" spans="1:16">
      <c r="A365" s="33">
        <v>46417</v>
      </c>
      <c r="B365" t="s">
        <v>226</v>
      </c>
      <c r="C365">
        <v>53</v>
      </c>
      <c r="D365" s="34">
        <v>40566</v>
      </c>
      <c r="E365" s="34">
        <v>40573</v>
      </c>
      <c r="F365">
        <v>12</v>
      </c>
      <c r="G365" t="s">
        <v>5606</v>
      </c>
      <c r="H365" s="34">
        <v>40545</v>
      </c>
      <c r="I365" s="34">
        <v>40573</v>
      </c>
      <c r="J365">
        <v>4</v>
      </c>
      <c r="K365" s="34">
        <v>40482</v>
      </c>
      <c r="L365" s="34">
        <v>40573</v>
      </c>
      <c r="M365" t="s">
        <v>5595</v>
      </c>
      <c r="N365">
        <v>2026</v>
      </c>
      <c r="O365" s="34">
        <v>40209</v>
      </c>
      <c r="P365" s="34">
        <v>40573</v>
      </c>
    </row>
    <row r="366" spans="1:16">
      <c r="A366" s="33">
        <v>46418</v>
      </c>
      <c r="B366" t="s">
        <v>220</v>
      </c>
      <c r="C366">
        <v>53</v>
      </c>
      <c r="D366" s="34">
        <v>40566</v>
      </c>
      <c r="E366" s="34">
        <v>40573</v>
      </c>
      <c r="F366">
        <v>12</v>
      </c>
      <c r="G366" t="s">
        <v>5606</v>
      </c>
      <c r="H366" s="34">
        <v>40545</v>
      </c>
      <c r="I366" s="34">
        <v>40573</v>
      </c>
      <c r="J366">
        <v>4</v>
      </c>
      <c r="K366" s="34">
        <v>40482</v>
      </c>
      <c r="L366" s="34">
        <v>40573</v>
      </c>
      <c r="M366" t="s">
        <v>5595</v>
      </c>
      <c r="N366">
        <v>2026</v>
      </c>
      <c r="O366" s="34">
        <v>40209</v>
      </c>
      <c r="P366" s="34">
        <v>40573</v>
      </c>
    </row>
    <row r="367" spans="1:16">
      <c r="A367" s="33">
        <v>46419</v>
      </c>
      <c r="B367" t="s">
        <v>221</v>
      </c>
      <c r="C367">
        <v>53</v>
      </c>
      <c r="D367" s="34">
        <v>40566</v>
      </c>
      <c r="E367" s="34">
        <v>40573</v>
      </c>
      <c r="F367">
        <v>12</v>
      </c>
      <c r="G367" t="s">
        <v>5606</v>
      </c>
      <c r="H367" s="34">
        <v>40545</v>
      </c>
      <c r="I367" s="34">
        <v>40573</v>
      </c>
      <c r="J367">
        <v>4</v>
      </c>
      <c r="K367" s="34">
        <v>40482</v>
      </c>
      <c r="L367" s="34">
        <v>40573</v>
      </c>
      <c r="M367" t="s">
        <v>5595</v>
      </c>
      <c r="N367">
        <v>2026</v>
      </c>
      <c r="O367" s="34">
        <v>40209</v>
      </c>
      <c r="P367" s="34">
        <v>40573</v>
      </c>
    </row>
    <row r="368" spans="1:16">
      <c r="A368" s="33">
        <v>46420</v>
      </c>
      <c r="B368" t="s">
        <v>222</v>
      </c>
      <c r="C368">
        <v>53</v>
      </c>
      <c r="D368" s="34">
        <v>40566</v>
      </c>
      <c r="E368" s="34">
        <v>40573</v>
      </c>
      <c r="F368">
        <v>12</v>
      </c>
      <c r="G368" t="s">
        <v>5606</v>
      </c>
      <c r="H368" s="34">
        <v>40545</v>
      </c>
      <c r="I368" s="34">
        <v>40573</v>
      </c>
      <c r="J368">
        <v>4</v>
      </c>
      <c r="K368" s="34">
        <v>40482</v>
      </c>
      <c r="L368" s="34">
        <v>40573</v>
      </c>
      <c r="M368" t="s">
        <v>5595</v>
      </c>
      <c r="N368">
        <v>2026</v>
      </c>
      <c r="O368" s="34">
        <v>40209</v>
      </c>
      <c r="P368" s="34">
        <v>40573</v>
      </c>
    </row>
    <row r="369" spans="1:16">
      <c r="A369" s="33">
        <v>46421</v>
      </c>
      <c r="B369" t="s">
        <v>223</v>
      </c>
      <c r="C369">
        <v>53</v>
      </c>
      <c r="D369" s="34">
        <v>40566</v>
      </c>
      <c r="E369" s="34">
        <v>40573</v>
      </c>
      <c r="F369">
        <v>12</v>
      </c>
      <c r="G369" t="s">
        <v>5606</v>
      </c>
      <c r="H369" s="34">
        <v>40545</v>
      </c>
      <c r="I369" s="34">
        <v>40573</v>
      </c>
      <c r="J369">
        <v>4</v>
      </c>
      <c r="K369" s="34">
        <v>40482</v>
      </c>
      <c r="L369" s="34">
        <v>40573</v>
      </c>
      <c r="M369" t="s">
        <v>5595</v>
      </c>
      <c r="N369">
        <v>2026</v>
      </c>
      <c r="O369" s="34">
        <v>40209</v>
      </c>
      <c r="P369" s="34">
        <v>40573</v>
      </c>
    </row>
    <row r="370" spans="1:16">
      <c r="A370" s="33">
        <v>46422</v>
      </c>
      <c r="B370" t="s">
        <v>224</v>
      </c>
      <c r="C370">
        <v>53</v>
      </c>
      <c r="D370" s="34">
        <v>40566</v>
      </c>
      <c r="E370" s="34">
        <v>40573</v>
      </c>
      <c r="F370">
        <v>12</v>
      </c>
      <c r="G370" t="s">
        <v>5606</v>
      </c>
      <c r="H370" s="34">
        <v>40545</v>
      </c>
      <c r="I370" s="34">
        <v>40573</v>
      </c>
      <c r="J370">
        <v>4</v>
      </c>
      <c r="K370" s="34">
        <v>40482</v>
      </c>
      <c r="L370" s="34">
        <v>40573</v>
      </c>
      <c r="M370" t="s">
        <v>5595</v>
      </c>
      <c r="N370">
        <v>2026</v>
      </c>
      <c r="O370" s="34">
        <v>40209</v>
      </c>
      <c r="P370" s="34">
        <v>40573</v>
      </c>
    </row>
    <row r="371" spans="1:16">
      <c r="A371" s="33">
        <v>46423</v>
      </c>
      <c r="B371" t="s">
        <v>225</v>
      </c>
      <c r="C371">
        <v>53</v>
      </c>
      <c r="D371" s="34">
        <v>40566</v>
      </c>
      <c r="E371" s="34">
        <v>40573</v>
      </c>
      <c r="F371">
        <v>12</v>
      </c>
      <c r="G371" t="s">
        <v>5606</v>
      </c>
      <c r="H371" s="34">
        <v>40545</v>
      </c>
      <c r="I371" s="34">
        <v>40573</v>
      </c>
      <c r="J371">
        <v>4</v>
      </c>
      <c r="K371" s="34">
        <v>40482</v>
      </c>
      <c r="L371" s="34">
        <v>40573</v>
      </c>
      <c r="M371" t="s">
        <v>5595</v>
      </c>
      <c r="N371">
        <v>2026</v>
      </c>
      <c r="O371" s="34">
        <v>40209</v>
      </c>
      <c r="P371" s="34">
        <v>40573</v>
      </c>
    </row>
    <row r="372" spans="1:16">
      <c r="A372" s="33">
        <v>46424</v>
      </c>
      <c r="B372" t="s">
        <v>226</v>
      </c>
      <c r="C372">
        <v>53</v>
      </c>
      <c r="D372" s="34">
        <v>40566</v>
      </c>
      <c r="E372" s="34">
        <v>40573</v>
      </c>
      <c r="F372">
        <v>12</v>
      </c>
      <c r="G372" t="s">
        <v>5606</v>
      </c>
      <c r="H372" s="34">
        <v>40545</v>
      </c>
      <c r="I372" s="34">
        <v>40573</v>
      </c>
      <c r="J372">
        <v>4</v>
      </c>
      <c r="K372" s="34">
        <v>40482</v>
      </c>
      <c r="L372" s="34">
        <v>40573</v>
      </c>
      <c r="M372" t="s">
        <v>5595</v>
      </c>
      <c r="N372">
        <v>2026</v>
      </c>
      <c r="O372" s="34">
        <v>40209</v>
      </c>
      <c r="P372" s="34">
        <v>40573</v>
      </c>
    </row>
  </sheetData>
  <autoFilter ref="A1:A365" xr:uid="{6E7AA989-504C-4D57-B3E2-31E530ADC736}"/>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38B3-D322-4865-944F-72AD4D967F27}">
  <dimension ref="B3:K37"/>
  <sheetViews>
    <sheetView topLeftCell="A3" workbookViewId="0">
      <selection activeCell="E17" sqref="E17"/>
    </sheetView>
  </sheetViews>
  <sheetFormatPr defaultRowHeight="12.75"/>
  <cols>
    <col min="2" max="2" width="44" bestFit="1" customWidth="1"/>
    <col min="4" max="4" width="15.85546875" bestFit="1" customWidth="1"/>
  </cols>
  <sheetData>
    <row r="3" spans="2:11" ht="15">
      <c r="B3" s="2165" t="s">
        <v>5607</v>
      </c>
      <c r="C3" s="2165"/>
      <c r="D3" s="53"/>
    </row>
    <row r="4" spans="2:11">
      <c r="C4" s="54"/>
      <c r="D4" s="53"/>
    </row>
    <row r="5" spans="2:11" ht="15">
      <c r="B5" s="2166" t="s">
        <v>5461</v>
      </c>
      <c r="C5" s="2167"/>
      <c r="D5" s="460" t="s">
        <v>5608</v>
      </c>
    </row>
    <row r="6" spans="2:11" ht="15">
      <c r="B6" s="439" t="s">
        <v>5609</v>
      </c>
      <c r="C6" s="440">
        <v>0</v>
      </c>
      <c r="D6" s="441"/>
      <c r="H6" s="2168" t="s">
        <v>5610</v>
      </c>
      <c r="I6" s="2169"/>
      <c r="J6" s="2169"/>
      <c r="K6" s="2170"/>
    </row>
    <row r="7" spans="2:11" ht="15">
      <c r="B7" s="439" t="s">
        <v>5611</v>
      </c>
      <c r="C7" s="440">
        <v>0</v>
      </c>
      <c r="D7" s="441"/>
      <c r="H7" s="2171"/>
      <c r="I7" s="2172"/>
      <c r="J7" s="2172"/>
      <c r="K7" s="2173"/>
    </row>
    <row r="8" spans="2:11" ht="15">
      <c r="B8" s="439" t="s">
        <v>5612</v>
      </c>
      <c r="C8" s="454">
        <f>C6*C7*165</f>
        <v>0</v>
      </c>
      <c r="D8" s="1178"/>
      <c r="H8" s="2171"/>
      <c r="I8" s="2172"/>
      <c r="J8" s="2172"/>
      <c r="K8" s="2173"/>
    </row>
    <row r="9" spans="2:11" ht="15">
      <c r="B9" s="442" t="s">
        <v>5613</v>
      </c>
      <c r="C9" s="443">
        <v>2</v>
      </c>
      <c r="D9" s="584" t="s">
        <v>648</v>
      </c>
      <c r="H9" s="2174"/>
      <c r="I9" s="2175"/>
      <c r="J9" s="2175"/>
      <c r="K9" s="2176"/>
    </row>
    <row r="10" spans="2:11" ht="15">
      <c r="B10" s="442" t="s">
        <v>5614</v>
      </c>
      <c r="C10" s="443">
        <v>6</v>
      </c>
      <c r="D10" s="584"/>
    </row>
    <row r="11" spans="2:11" ht="15">
      <c r="B11" s="444" t="s">
        <v>5615</v>
      </c>
      <c r="C11" s="455">
        <f>C9*C10*200</f>
        <v>2400</v>
      </c>
      <c r="D11" s="444"/>
    </row>
    <row r="12" spans="2:11" ht="15">
      <c r="B12" s="445" t="s">
        <v>5616</v>
      </c>
      <c r="C12" s="456">
        <f>(C7*C6)+(C9*C10)</f>
        <v>12</v>
      </c>
      <c r="D12" s="53"/>
    </row>
    <row r="13" spans="2:11" ht="15">
      <c r="B13" s="446" t="s">
        <v>5617</v>
      </c>
      <c r="C13" s="457">
        <f>C8+C11</f>
        <v>2400</v>
      </c>
      <c r="D13" s="53"/>
    </row>
    <row r="14" spans="2:11" ht="15">
      <c r="B14" s="23"/>
      <c r="D14" s="53"/>
    </row>
    <row r="15" spans="2:11" ht="15">
      <c r="B15" s="2177" t="s">
        <v>5618</v>
      </c>
      <c r="C15" s="2178"/>
      <c r="D15" s="447" t="s">
        <v>5608</v>
      </c>
    </row>
    <row r="16" spans="2:11" ht="15">
      <c r="B16" s="448" t="s">
        <v>5619</v>
      </c>
      <c r="C16" s="449">
        <v>0</v>
      </c>
      <c r="D16" s="450"/>
    </row>
    <row r="17" spans="2:11" ht="15">
      <c r="B17" s="448" t="s">
        <v>5620</v>
      </c>
      <c r="C17" s="449">
        <v>0</v>
      </c>
      <c r="D17" s="450"/>
    </row>
    <row r="18" spans="2:11" ht="15">
      <c r="B18" s="448" t="s">
        <v>5621</v>
      </c>
      <c r="C18" s="454">
        <f>C16*C17*70</f>
        <v>0</v>
      </c>
      <c r="D18" s="450"/>
    </row>
    <row r="19" spans="2:11" ht="15">
      <c r="B19" s="439" t="s">
        <v>5622</v>
      </c>
      <c r="C19" s="440">
        <v>0</v>
      </c>
      <c r="D19" s="441"/>
    </row>
    <row r="20" spans="2:11" ht="15">
      <c r="B20" s="439" t="s">
        <v>5623</v>
      </c>
      <c r="C20" s="440">
        <v>0</v>
      </c>
      <c r="D20" s="441"/>
    </row>
    <row r="21" spans="2:11" ht="15">
      <c r="B21" s="439" t="s">
        <v>5624</v>
      </c>
      <c r="C21" s="454">
        <f>C19*C20*50</f>
        <v>0</v>
      </c>
      <c r="D21" s="441"/>
    </row>
    <row r="22" spans="2:11" ht="15">
      <c r="B22" s="448" t="s">
        <v>5625</v>
      </c>
      <c r="C22" s="449">
        <v>0.25</v>
      </c>
      <c r="D22" s="450" t="s">
        <v>648</v>
      </c>
    </row>
    <row r="23" spans="2:11" ht="15">
      <c r="B23" s="448" t="s">
        <v>5626</v>
      </c>
      <c r="C23" s="449">
        <v>1</v>
      </c>
      <c r="D23" s="450"/>
      <c r="K23" t="s">
        <v>407</v>
      </c>
    </row>
    <row r="24" spans="2:11" ht="15">
      <c r="B24" s="448" t="s">
        <v>5627</v>
      </c>
      <c r="C24" s="454">
        <f>C22*C23*40</f>
        <v>10</v>
      </c>
      <c r="D24" s="450"/>
    </row>
    <row r="25" spans="2:11" ht="15">
      <c r="B25" s="439" t="s">
        <v>5628</v>
      </c>
      <c r="C25" s="440">
        <v>0.25</v>
      </c>
      <c r="D25" s="441" t="s">
        <v>648</v>
      </c>
    </row>
    <row r="26" spans="2:11" ht="15">
      <c r="B26" s="439" t="s">
        <v>5629</v>
      </c>
      <c r="C26" s="440">
        <v>2</v>
      </c>
      <c r="D26" s="441"/>
    </row>
    <row r="27" spans="2:11" ht="15">
      <c r="B27" s="439" t="s">
        <v>5630</v>
      </c>
      <c r="C27" s="454">
        <f>C25*C26*28</f>
        <v>14</v>
      </c>
      <c r="D27" s="441"/>
    </row>
    <row r="28" spans="2:11" ht="15">
      <c r="B28" s="448" t="s">
        <v>5631</v>
      </c>
      <c r="C28" s="449">
        <v>0</v>
      </c>
      <c r="D28" s="450"/>
    </row>
    <row r="29" spans="2:11" ht="15">
      <c r="B29" s="448" t="s">
        <v>5632</v>
      </c>
      <c r="C29" s="449">
        <v>0</v>
      </c>
      <c r="D29" s="450"/>
    </row>
    <row r="30" spans="2:11" ht="15">
      <c r="B30" s="448" t="s">
        <v>5633</v>
      </c>
      <c r="C30" s="454">
        <f>C28*C29*30</f>
        <v>0</v>
      </c>
      <c r="D30" s="450"/>
    </row>
    <row r="31" spans="2:11" ht="15">
      <c r="B31" s="439" t="s">
        <v>5634</v>
      </c>
      <c r="C31" s="440">
        <v>0</v>
      </c>
      <c r="D31" s="441"/>
    </row>
    <row r="32" spans="2:11" ht="15">
      <c r="B32" s="439" t="s">
        <v>5635</v>
      </c>
      <c r="C32" s="440">
        <v>0</v>
      </c>
      <c r="D32" s="441"/>
    </row>
    <row r="33" spans="2:4" ht="15">
      <c r="B33" s="451" t="s">
        <v>5636</v>
      </c>
      <c r="C33" s="458">
        <f>C31*C32*100</f>
        <v>0</v>
      </c>
      <c r="D33" s="452"/>
    </row>
    <row r="34" spans="2:4" ht="15">
      <c r="B34" s="453" t="s">
        <v>5616</v>
      </c>
      <c r="C34" s="459">
        <f>C16+C19+C22+C25+C31</f>
        <v>0.5</v>
      </c>
      <c r="D34" s="53"/>
    </row>
    <row r="35" spans="2:4" ht="15">
      <c r="B35" s="446" t="s">
        <v>5617</v>
      </c>
      <c r="C35" s="457">
        <f>(C18*40)+(C21*40)+(C27*40)+C30+C33</f>
        <v>560</v>
      </c>
      <c r="D35" s="53"/>
    </row>
    <row r="36" spans="2:4">
      <c r="C36" s="54"/>
      <c r="D36" s="53"/>
    </row>
    <row r="37" spans="2:4">
      <c r="C37" s="54"/>
      <c r="D37" s="53"/>
    </row>
  </sheetData>
  <mergeCells count="4">
    <mergeCell ref="B3:C3"/>
    <mergeCell ref="B5:C5"/>
    <mergeCell ref="H6:K9"/>
    <mergeCell ref="B15:C1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B9A8-CED1-437A-8D0F-C22A478F2FC8}">
  <dimension ref="A1:T742"/>
  <sheetViews>
    <sheetView workbookViewId="0">
      <pane xSplit="2" ySplit="2" topLeftCell="C12" activePane="bottomRight" state="frozen"/>
      <selection pane="topRight"/>
      <selection pane="bottomLeft"/>
      <selection pane="bottomRight"/>
    </sheetView>
  </sheetViews>
  <sheetFormatPr defaultRowHeight="12.75"/>
  <cols>
    <col min="3" max="3" width="16.7109375" bestFit="1" customWidth="1"/>
    <col min="4" max="4" width="16.5703125" bestFit="1" customWidth="1"/>
    <col min="5" max="5" width="24.7109375" style="53" customWidth="1"/>
    <col min="6" max="6" width="19.140625" style="261" customWidth="1"/>
    <col min="7" max="7" width="26.85546875" customWidth="1"/>
    <col min="8" max="8" width="2.42578125" customWidth="1"/>
    <col min="9" max="9" width="10.140625" bestFit="1" customWidth="1"/>
    <col min="10" max="10" width="12.5703125" customWidth="1"/>
    <col min="11" max="11" width="26.140625" customWidth="1"/>
    <col min="12" max="12" width="2.28515625" customWidth="1"/>
    <col min="14" max="14" width="23.42578125" customWidth="1"/>
    <col min="15" max="15" width="30.5703125" customWidth="1"/>
  </cols>
  <sheetData>
    <row r="1" spans="1:20" ht="42.75" customHeight="1">
      <c r="E1" s="2179" t="s">
        <v>5637</v>
      </c>
      <c r="F1" s="2179"/>
      <c r="G1" s="952" t="str">
        <f>TEXT(COUNTIF(G3:G706,TRUE)/COUNTA(G3:G706), "0.00%")</f>
        <v>100.00%</v>
      </c>
      <c r="I1" s="2180">
        <v>46048</v>
      </c>
      <c r="J1" s="2179"/>
      <c r="K1" s="952" t="str">
        <f>TEXT(COUNTIF(K3:K706,TRUE)/COUNTA(K3:K706), "0.00%")</f>
        <v>37.02%</v>
      </c>
      <c r="M1" s="2180"/>
      <c r="N1" s="2179"/>
      <c r="O1" s="952" t="str">
        <f>TEXT(COUNTIF(O3:O706,TRUE)/COUNTA(O3:O706), "0.00%")</f>
        <v>0.00%</v>
      </c>
    </row>
    <row r="2" spans="1:20" ht="23.25" customHeight="1">
      <c r="A2" s="953" t="s">
        <v>5638</v>
      </c>
      <c r="B2" s="954" t="s">
        <v>5639</v>
      </c>
      <c r="C2" s="955" t="s">
        <v>5640</v>
      </c>
      <c r="D2" s="955" t="s">
        <v>5641</v>
      </c>
      <c r="E2" s="954" t="s">
        <v>5642</v>
      </c>
      <c r="F2" s="955" t="s">
        <v>703</v>
      </c>
      <c r="G2" s="954" t="s">
        <v>5643</v>
      </c>
      <c r="H2" s="799"/>
      <c r="I2" s="954" t="s">
        <v>5642</v>
      </c>
      <c r="J2" s="955" t="s">
        <v>703</v>
      </c>
      <c r="K2" s="954" t="s">
        <v>5643</v>
      </c>
      <c r="L2" s="799"/>
      <c r="M2" s="954" t="s">
        <v>5642</v>
      </c>
      <c r="N2" s="955" t="s">
        <v>703</v>
      </c>
      <c r="O2" s="954" t="s">
        <v>5643</v>
      </c>
    </row>
    <row r="3" spans="1:20" ht="16.5" hidden="1" customHeight="1">
      <c r="A3" s="2186">
        <v>52</v>
      </c>
      <c r="B3" s="780" t="s">
        <v>5644</v>
      </c>
      <c r="C3" s="2186" t="s">
        <v>5645</v>
      </c>
      <c r="D3" s="2186" t="s">
        <v>5646</v>
      </c>
      <c r="E3" s="956" t="s">
        <v>542</v>
      </c>
      <c r="F3" s="789">
        <v>45867</v>
      </c>
      <c r="G3" s="783" t="b">
        <v>1</v>
      </c>
      <c r="H3" s="799"/>
      <c r="I3" s="956"/>
      <c r="J3" s="789"/>
      <c r="K3" s="783" t="b">
        <v>0</v>
      </c>
      <c r="L3" s="799"/>
      <c r="M3" s="956"/>
      <c r="N3" s="789"/>
      <c r="O3" s="783" t="b">
        <v>0</v>
      </c>
    </row>
    <row r="4" spans="1:20" ht="16.5" hidden="1" customHeight="1">
      <c r="A4" s="2186"/>
      <c r="B4" s="781" t="s">
        <v>265</v>
      </c>
      <c r="C4" s="2186"/>
      <c r="D4" s="2186"/>
      <c r="E4" s="956" t="s">
        <v>542</v>
      </c>
      <c r="F4" s="789">
        <v>45867</v>
      </c>
      <c r="G4" s="784" t="b">
        <v>1</v>
      </c>
      <c r="H4" s="799"/>
      <c r="I4" s="956"/>
      <c r="J4" s="789"/>
      <c r="K4" s="784" t="b">
        <v>0</v>
      </c>
      <c r="L4" s="799"/>
      <c r="M4" s="956"/>
      <c r="N4" s="789"/>
      <c r="O4" s="784" t="b">
        <v>0</v>
      </c>
    </row>
    <row r="5" spans="1:20" ht="16.5" hidden="1" customHeight="1">
      <c r="A5" s="2186"/>
      <c r="B5" s="781" t="s">
        <v>5647</v>
      </c>
      <c r="C5" s="2186"/>
      <c r="D5" s="2186"/>
      <c r="E5" s="956" t="s">
        <v>542</v>
      </c>
      <c r="F5" s="789">
        <v>45867</v>
      </c>
      <c r="G5" s="784" t="b">
        <v>1</v>
      </c>
      <c r="H5" s="799"/>
      <c r="I5" s="956"/>
      <c r="J5" s="789"/>
      <c r="K5" s="784" t="b">
        <v>0</v>
      </c>
      <c r="L5" s="799"/>
      <c r="M5" s="956"/>
      <c r="N5" s="789"/>
      <c r="O5" s="784" t="b">
        <v>0</v>
      </c>
    </row>
    <row r="6" spans="1:20" ht="16.5" hidden="1" customHeight="1">
      <c r="A6" s="2186"/>
      <c r="B6" s="781" t="s">
        <v>5648</v>
      </c>
      <c r="C6" s="2186"/>
      <c r="D6" s="2186"/>
      <c r="E6" s="956" t="s">
        <v>542</v>
      </c>
      <c r="F6" s="789">
        <v>45867</v>
      </c>
      <c r="G6" s="784" t="b">
        <v>1</v>
      </c>
      <c r="H6" s="799"/>
      <c r="I6" s="956"/>
      <c r="J6" s="789"/>
      <c r="K6" s="784" t="b">
        <v>0</v>
      </c>
      <c r="L6" s="799"/>
      <c r="M6" s="956"/>
      <c r="N6" s="789"/>
      <c r="O6" s="784" t="b">
        <v>0</v>
      </c>
    </row>
    <row r="7" spans="1:20" ht="16.5" hidden="1" customHeight="1">
      <c r="A7" s="2186"/>
      <c r="B7" s="781" t="s">
        <v>281</v>
      </c>
      <c r="C7" s="2186"/>
      <c r="D7" s="2186"/>
      <c r="E7" s="956" t="s">
        <v>542</v>
      </c>
      <c r="F7" s="789">
        <v>45867</v>
      </c>
      <c r="G7" s="784" t="b">
        <v>1</v>
      </c>
      <c r="H7" s="799"/>
      <c r="I7" s="956"/>
      <c r="J7" s="789"/>
      <c r="K7" s="784" t="b">
        <v>0</v>
      </c>
      <c r="L7" s="799"/>
      <c r="M7" s="956"/>
      <c r="N7" s="789"/>
      <c r="O7" s="784" t="b">
        <v>0</v>
      </c>
    </row>
    <row r="8" spans="1:20" ht="16.5" hidden="1" customHeight="1">
      <c r="A8" s="2186"/>
      <c r="B8" s="781" t="s">
        <v>5649</v>
      </c>
      <c r="C8" s="2186"/>
      <c r="D8" s="2186"/>
      <c r="E8" s="956" t="s">
        <v>542</v>
      </c>
      <c r="F8" s="789">
        <v>45867</v>
      </c>
      <c r="G8" s="784" t="b">
        <v>1</v>
      </c>
      <c r="H8" s="799"/>
      <c r="I8" s="956"/>
      <c r="J8" s="789"/>
      <c r="K8" s="784" t="b">
        <v>0</v>
      </c>
      <c r="L8" s="799"/>
      <c r="M8" s="956"/>
      <c r="N8" s="789"/>
      <c r="O8" s="784" t="b">
        <v>0</v>
      </c>
      <c r="T8" s="55"/>
    </row>
    <row r="9" spans="1:20" ht="16.5" hidden="1" customHeight="1">
      <c r="A9" s="2186"/>
      <c r="B9" s="781" t="s">
        <v>5650</v>
      </c>
      <c r="C9" s="2186"/>
      <c r="D9" s="2186"/>
      <c r="E9" s="956" t="s">
        <v>542</v>
      </c>
      <c r="F9" s="789">
        <v>45867</v>
      </c>
      <c r="G9" s="784" t="b">
        <v>1</v>
      </c>
      <c r="H9" s="799"/>
      <c r="I9" s="956"/>
      <c r="J9" s="789"/>
      <c r="K9" s="784" t="b">
        <v>0</v>
      </c>
      <c r="L9" s="799"/>
      <c r="M9" s="956"/>
      <c r="N9" s="789"/>
      <c r="O9" s="784" t="b">
        <v>0</v>
      </c>
    </row>
    <row r="10" spans="1:20" ht="16.5" hidden="1" customHeight="1">
      <c r="A10" s="2186"/>
      <c r="B10" s="781" t="s">
        <v>5651</v>
      </c>
      <c r="C10" s="2186"/>
      <c r="D10" s="2186"/>
      <c r="E10" s="956" t="s">
        <v>542</v>
      </c>
      <c r="F10" s="789">
        <v>45867</v>
      </c>
      <c r="G10" s="784" t="b">
        <v>1</v>
      </c>
      <c r="H10" s="799"/>
      <c r="I10" s="956"/>
      <c r="J10" s="789"/>
      <c r="K10" s="784" t="b">
        <v>0</v>
      </c>
      <c r="L10" s="799"/>
      <c r="M10" s="956"/>
      <c r="N10" s="789"/>
      <c r="O10" s="784" t="b">
        <v>0</v>
      </c>
    </row>
    <row r="11" spans="1:20" ht="16.5" hidden="1" customHeight="1">
      <c r="A11" s="2186"/>
      <c r="B11" s="781" t="s">
        <v>245</v>
      </c>
      <c r="C11" s="2186"/>
      <c r="D11" s="2186"/>
      <c r="E11" s="956" t="s">
        <v>542</v>
      </c>
      <c r="F11" s="789">
        <v>45867</v>
      </c>
      <c r="G11" s="784" t="b">
        <v>1</v>
      </c>
      <c r="H11" s="799"/>
      <c r="I11" s="956"/>
      <c r="J11" s="789"/>
      <c r="K11" s="784" t="b">
        <v>0</v>
      </c>
      <c r="L11" s="799"/>
      <c r="M11" s="956"/>
      <c r="N11" s="789"/>
      <c r="O11" s="784" t="b">
        <v>0</v>
      </c>
    </row>
    <row r="12" spans="1:20" ht="14.25" customHeight="1">
      <c r="A12" s="2185">
        <v>53</v>
      </c>
      <c r="B12" s="782" t="s">
        <v>5644</v>
      </c>
      <c r="C12" s="2185" t="s">
        <v>5652</v>
      </c>
      <c r="D12" s="2185" t="s">
        <v>5653</v>
      </c>
      <c r="E12" s="957" t="s">
        <v>542</v>
      </c>
      <c r="F12" s="790">
        <v>45867</v>
      </c>
      <c r="G12" s="785" t="b">
        <v>1</v>
      </c>
      <c r="H12" s="799"/>
      <c r="I12" s="957" t="s">
        <v>5654</v>
      </c>
      <c r="J12" s="790">
        <v>46054</v>
      </c>
      <c r="K12" s="785" t="b">
        <v>1</v>
      </c>
      <c r="L12" s="799"/>
      <c r="M12" s="957"/>
      <c r="N12" s="790"/>
      <c r="O12" s="785" t="b">
        <v>0</v>
      </c>
    </row>
    <row r="13" spans="1:20">
      <c r="A13" s="2185"/>
      <c r="B13" s="782" t="s">
        <v>265</v>
      </c>
      <c r="C13" s="2185"/>
      <c r="D13" s="2185"/>
      <c r="E13" s="957" t="s">
        <v>542</v>
      </c>
      <c r="F13" s="790">
        <v>45867</v>
      </c>
      <c r="G13" s="785" t="b">
        <v>1</v>
      </c>
      <c r="H13" s="799"/>
      <c r="I13" s="957" t="s">
        <v>5654</v>
      </c>
      <c r="J13" s="790">
        <v>46054</v>
      </c>
      <c r="K13" s="785" t="b">
        <v>1</v>
      </c>
      <c r="L13" s="799"/>
      <c r="M13" s="957"/>
      <c r="N13" s="790"/>
      <c r="O13" s="785" t="b">
        <v>0</v>
      </c>
    </row>
    <row r="14" spans="1:20">
      <c r="A14" s="2185"/>
      <c r="B14" s="782" t="s">
        <v>5647</v>
      </c>
      <c r="C14" s="2185"/>
      <c r="D14" s="2185"/>
      <c r="E14" s="957" t="s">
        <v>542</v>
      </c>
      <c r="F14" s="790">
        <v>45867</v>
      </c>
      <c r="G14" s="785" t="b">
        <v>1</v>
      </c>
      <c r="H14" s="799"/>
      <c r="I14" s="957" t="s">
        <v>5654</v>
      </c>
      <c r="J14" s="790">
        <v>46054</v>
      </c>
      <c r="K14" s="785" t="b">
        <v>1</v>
      </c>
      <c r="L14" s="799"/>
      <c r="M14" s="957"/>
      <c r="N14" s="790"/>
      <c r="O14" s="785" t="b">
        <v>0</v>
      </c>
    </row>
    <row r="15" spans="1:20">
      <c r="A15" s="2185"/>
      <c r="B15" s="782" t="s">
        <v>5648</v>
      </c>
      <c r="C15" s="2185"/>
      <c r="D15" s="2185"/>
      <c r="E15" s="957" t="s">
        <v>542</v>
      </c>
      <c r="F15" s="790">
        <v>45867</v>
      </c>
      <c r="G15" s="785" t="b">
        <v>1</v>
      </c>
      <c r="H15" s="799"/>
      <c r="I15" s="957" t="s">
        <v>5654</v>
      </c>
      <c r="J15" s="790">
        <v>46054</v>
      </c>
      <c r="K15" s="785" t="b">
        <v>1</v>
      </c>
      <c r="L15" s="799"/>
      <c r="M15" s="957"/>
      <c r="N15" s="790"/>
      <c r="O15" s="785" t="b">
        <v>0</v>
      </c>
    </row>
    <row r="16" spans="1:20">
      <c r="A16" s="2185"/>
      <c r="B16" s="782" t="s">
        <v>281</v>
      </c>
      <c r="C16" s="2185"/>
      <c r="D16" s="2185"/>
      <c r="E16" s="957" t="s">
        <v>542</v>
      </c>
      <c r="F16" s="790">
        <v>45867</v>
      </c>
      <c r="G16" s="785" t="b">
        <v>1</v>
      </c>
      <c r="H16" s="799"/>
      <c r="I16" s="957" t="s">
        <v>5654</v>
      </c>
      <c r="J16" s="790">
        <v>46054</v>
      </c>
      <c r="K16" s="785" t="b">
        <v>1</v>
      </c>
      <c r="L16" s="799"/>
      <c r="M16" s="957"/>
      <c r="N16" s="790"/>
      <c r="O16" s="785" t="b">
        <v>0</v>
      </c>
    </row>
    <row r="17" spans="1:15">
      <c r="A17" s="2185"/>
      <c r="B17" s="782" t="s">
        <v>5649</v>
      </c>
      <c r="C17" s="2185"/>
      <c r="D17" s="2185"/>
      <c r="E17" s="957" t="s">
        <v>542</v>
      </c>
      <c r="F17" s="790">
        <v>45867</v>
      </c>
      <c r="G17" s="785" t="b">
        <v>1</v>
      </c>
      <c r="H17" s="799"/>
      <c r="I17" s="957" t="s">
        <v>5654</v>
      </c>
      <c r="J17" s="790">
        <v>46054</v>
      </c>
      <c r="K17" s="785" t="b">
        <v>1</v>
      </c>
      <c r="L17" s="799"/>
      <c r="M17" s="957"/>
      <c r="N17" s="790"/>
      <c r="O17" s="785" t="b">
        <v>0</v>
      </c>
    </row>
    <row r="18" spans="1:15">
      <c r="A18" s="2185"/>
      <c r="B18" s="782" t="s">
        <v>5650</v>
      </c>
      <c r="C18" s="2185"/>
      <c r="D18" s="2185"/>
      <c r="E18" s="957" t="s">
        <v>542</v>
      </c>
      <c r="F18" s="790">
        <v>45867</v>
      </c>
      <c r="G18" s="785" t="b">
        <v>1</v>
      </c>
      <c r="H18" s="799"/>
      <c r="I18" s="957" t="s">
        <v>5654</v>
      </c>
      <c r="J18" s="790">
        <v>46054</v>
      </c>
      <c r="K18" s="785" t="b">
        <v>1</v>
      </c>
      <c r="L18" s="799"/>
      <c r="M18" s="957"/>
      <c r="N18" s="790"/>
      <c r="O18" s="785" t="b">
        <v>0</v>
      </c>
    </row>
    <row r="19" spans="1:15">
      <c r="A19" s="2186">
        <v>53</v>
      </c>
      <c r="B19" s="780" t="s">
        <v>334</v>
      </c>
      <c r="C19" s="2186" t="s">
        <v>5652</v>
      </c>
      <c r="D19" s="2186" t="s">
        <v>5653</v>
      </c>
      <c r="E19" s="956" t="s">
        <v>542</v>
      </c>
      <c r="F19" s="789">
        <v>45867</v>
      </c>
      <c r="G19" s="783" t="b">
        <v>1</v>
      </c>
      <c r="H19" s="799"/>
      <c r="I19" s="957" t="s">
        <v>5654</v>
      </c>
      <c r="J19" s="790">
        <v>46054</v>
      </c>
      <c r="K19" s="785" t="b">
        <v>1</v>
      </c>
      <c r="L19" s="799"/>
      <c r="M19" s="956"/>
      <c r="N19" s="789"/>
      <c r="O19" s="783" t="b">
        <v>0</v>
      </c>
    </row>
    <row r="20" spans="1:15">
      <c r="A20" s="2186"/>
      <c r="B20" s="781" t="s">
        <v>5655</v>
      </c>
      <c r="C20" s="2186"/>
      <c r="D20" s="2186"/>
      <c r="E20" s="956" t="s">
        <v>542</v>
      </c>
      <c r="F20" s="789">
        <v>45867</v>
      </c>
      <c r="G20" s="784" t="b">
        <v>1</v>
      </c>
      <c r="H20" s="799"/>
      <c r="I20" s="957" t="s">
        <v>5654</v>
      </c>
      <c r="J20" s="790">
        <v>46054</v>
      </c>
      <c r="K20" s="785" t="b">
        <v>1</v>
      </c>
      <c r="L20" s="799"/>
      <c r="M20" s="956"/>
      <c r="N20" s="789"/>
      <c r="O20" s="784" t="b">
        <v>0</v>
      </c>
    </row>
    <row r="21" spans="1:15">
      <c r="A21" s="2186"/>
      <c r="B21" s="781" t="s">
        <v>5656</v>
      </c>
      <c r="C21" s="2186"/>
      <c r="D21" s="2186"/>
      <c r="E21" s="956" t="s">
        <v>542</v>
      </c>
      <c r="F21" s="789">
        <v>45867</v>
      </c>
      <c r="G21" s="784" t="b">
        <v>1</v>
      </c>
      <c r="H21" s="799"/>
      <c r="I21" s="957" t="s">
        <v>5654</v>
      </c>
      <c r="J21" s="790">
        <v>46054</v>
      </c>
      <c r="K21" s="785" t="b">
        <v>1</v>
      </c>
      <c r="L21" s="799"/>
      <c r="M21" s="956"/>
      <c r="N21" s="789"/>
      <c r="O21" s="784" t="b">
        <v>0</v>
      </c>
    </row>
    <row r="22" spans="1:15">
      <c r="A22" s="2186"/>
      <c r="B22" s="781" t="s">
        <v>373</v>
      </c>
      <c r="C22" s="2186"/>
      <c r="D22" s="2186"/>
      <c r="E22" s="956" t="s">
        <v>542</v>
      </c>
      <c r="F22" s="789">
        <v>45867</v>
      </c>
      <c r="G22" s="784" t="b">
        <v>1</v>
      </c>
      <c r="H22" s="799"/>
      <c r="I22" s="957" t="s">
        <v>5654</v>
      </c>
      <c r="J22" s="790">
        <v>46054</v>
      </c>
      <c r="K22" s="785" t="b">
        <v>1</v>
      </c>
      <c r="L22" s="799"/>
      <c r="M22" s="956"/>
      <c r="N22" s="789"/>
      <c r="O22" s="784" t="b">
        <v>0</v>
      </c>
    </row>
    <row r="23" spans="1:15">
      <c r="A23" s="2186"/>
      <c r="B23" s="781" t="s">
        <v>405</v>
      </c>
      <c r="C23" s="2186"/>
      <c r="D23" s="2186"/>
      <c r="E23" s="956" t="s">
        <v>542</v>
      </c>
      <c r="F23" s="789">
        <v>45867</v>
      </c>
      <c r="G23" s="784" t="b">
        <v>1</v>
      </c>
      <c r="H23" s="799"/>
      <c r="I23" s="957" t="s">
        <v>5654</v>
      </c>
      <c r="J23" s="790">
        <v>46054</v>
      </c>
      <c r="K23" s="785" t="b">
        <v>1</v>
      </c>
      <c r="L23" s="799"/>
      <c r="M23" s="956"/>
      <c r="N23" s="789"/>
      <c r="O23" s="784" t="b">
        <v>0</v>
      </c>
    </row>
    <row r="24" spans="1:15">
      <c r="A24" s="2186"/>
      <c r="B24" s="781" t="s">
        <v>5657</v>
      </c>
      <c r="C24" s="2186"/>
      <c r="D24" s="2186"/>
      <c r="E24" s="956" t="s">
        <v>542</v>
      </c>
      <c r="F24" s="789">
        <v>45867</v>
      </c>
      <c r="G24" s="784" t="b">
        <v>1</v>
      </c>
      <c r="H24" s="799"/>
      <c r="I24" s="957" t="s">
        <v>5654</v>
      </c>
      <c r="J24" s="790">
        <v>46054</v>
      </c>
      <c r="K24" s="785" t="b">
        <v>1</v>
      </c>
      <c r="L24" s="799"/>
      <c r="M24" s="956"/>
      <c r="N24" s="789"/>
      <c r="O24" s="784" t="b">
        <v>0</v>
      </c>
    </row>
    <row r="25" spans="1:15">
      <c r="A25" s="2186"/>
      <c r="B25" s="781" t="s">
        <v>5658</v>
      </c>
      <c r="C25" s="2186"/>
      <c r="D25" s="2186"/>
      <c r="E25" s="956" t="s">
        <v>542</v>
      </c>
      <c r="F25" s="789">
        <v>45867</v>
      </c>
      <c r="G25" s="784" t="b">
        <v>1</v>
      </c>
      <c r="H25" s="799"/>
      <c r="I25" s="957" t="s">
        <v>5654</v>
      </c>
      <c r="J25" s="790">
        <v>46054</v>
      </c>
      <c r="K25" s="785" t="b">
        <v>1</v>
      </c>
      <c r="L25" s="799"/>
      <c r="M25" s="956"/>
      <c r="N25" s="789"/>
      <c r="O25" s="784" t="b">
        <v>0</v>
      </c>
    </row>
    <row r="26" spans="1:15">
      <c r="A26" s="2185">
        <v>54</v>
      </c>
      <c r="B26" s="782" t="s">
        <v>5644</v>
      </c>
      <c r="C26" s="2185" t="s">
        <v>5659</v>
      </c>
      <c r="D26" s="2185" t="s">
        <v>5660</v>
      </c>
      <c r="E26" s="957" t="s">
        <v>542</v>
      </c>
      <c r="F26" s="790">
        <v>45867</v>
      </c>
      <c r="G26" s="785" t="b">
        <v>1</v>
      </c>
      <c r="H26" s="799"/>
      <c r="I26" s="957" t="s">
        <v>5654</v>
      </c>
      <c r="J26" s="790">
        <v>46054</v>
      </c>
      <c r="K26" s="785" t="b">
        <v>1</v>
      </c>
      <c r="L26" s="799"/>
      <c r="M26" s="957"/>
      <c r="N26" s="790"/>
      <c r="O26" s="785" t="b">
        <v>0</v>
      </c>
    </row>
    <row r="27" spans="1:15">
      <c r="A27" s="2185"/>
      <c r="B27" s="782" t="s">
        <v>265</v>
      </c>
      <c r="C27" s="2185"/>
      <c r="D27" s="2185"/>
      <c r="E27" s="957" t="s">
        <v>542</v>
      </c>
      <c r="F27" s="790">
        <v>45867</v>
      </c>
      <c r="G27" s="785" t="b">
        <v>1</v>
      </c>
      <c r="H27" s="799"/>
      <c r="I27" s="957" t="s">
        <v>5654</v>
      </c>
      <c r="J27" s="790">
        <v>46054</v>
      </c>
      <c r="K27" s="785" t="b">
        <v>1</v>
      </c>
      <c r="L27" s="799"/>
      <c r="M27" s="957"/>
      <c r="N27" s="790"/>
      <c r="O27" s="785" t="b">
        <v>0</v>
      </c>
    </row>
    <row r="28" spans="1:15">
      <c r="A28" s="2185"/>
      <c r="B28" s="782" t="s">
        <v>5647</v>
      </c>
      <c r="C28" s="2185"/>
      <c r="D28" s="2185"/>
      <c r="E28" s="957" t="s">
        <v>542</v>
      </c>
      <c r="F28" s="790">
        <v>45867</v>
      </c>
      <c r="G28" s="785" t="b">
        <v>1</v>
      </c>
      <c r="H28" s="799"/>
      <c r="I28" s="957" t="s">
        <v>5654</v>
      </c>
      <c r="J28" s="790">
        <v>46054</v>
      </c>
      <c r="K28" s="785" t="b">
        <v>1</v>
      </c>
      <c r="L28" s="799"/>
      <c r="M28" s="957"/>
      <c r="N28" s="790"/>
      <c r="O28" s="785" t="b">
        <v>0</v>
      </c>
    </row>
    <row r="29" spans="1:15">
      <c r="A29" s="2185"/>
      <c r="B29" s="782" t="s">
        <v>5648</v>
      </c>
      <c r="C29" s="2185"/>
      <c r="D29" s="2185"/>
      <c r="E29" s="957" t="s">
        <v>542</v>
      </c>
      <c r="F29" s="790">
        <v>45867</v>
      </c>
      <c r="G29" s="785" t="b">
        <v>1</v>
      </c>
      <c r="H29" s="799"/>
      <c r="I29" s="957" t="s">
        <v>5654</v>
      </c>
      <c r="J29" s="790">
        <v>46054</v>
      </c>
      <c r="K29" s="785" t="b">
        <v>1</v>
      </c>
      <c r="L29" s="799"/>
      <c r="M29" s="957"/>
      <c r="N29" s="790"/>
      <c r="O29" s="785" t="b">
        <v>0</v>
      </c>
    </row>
    <row r="30" spans="1:15">
      <c r="A30" s="2185"/>
      <c r="B30" s="782" t="s">
        <v>281</v>
      </c>
      <c r="C30" s="2185"/>
      <c r="D30" s="2185"/>
      <c r="E30" s="957" t="s">
        <v>542</v>
      </c>
      <c r="F30" s="790">
        <v>45867</v>
      </c>
      <c r="G30" s="785" t="b">
        <v>1</v>
      </c>
      <c r="H30" s="799"/>
      <c r="I30" s="957" t="s">
        <v>5654</v>
      </c>
      <c r="J30" s="790">
        <v>46054</v>
      </c>
      <c r="K30" s="785" t="b">
        <v>1</v>
      </c>
      <c r="L30" s="799"/>
      <c r="M30" s="957"/>
      <c r="N30" s="790"/>
      <c r="O30" s="785" t="b">
        <v>0</v>
      </c>
    </row>
    <row r="31" spans="1:15">
      <c r="A31" s="2185"/>
      <c r="B31" s="782" t="s">
        <v>5649</v>
      </c>
      <c r="C31" s="2185"/>
      <c r="D31" s="2185"/>
      <c r="E31" s="957" t="s">
        <v>542</v>
      </c>
      <c r="F31" s="790">
        <v>45867</v>
      </c>
      <c r="G31" s="785" t="b">
        <v>1</v>
      </c>
      <c r="H31" s="799"/>
      <c r="I31" s="957" t="s">
        <v>5654</v>
      </c>
      <c r="J31" s="790">
        <v>46054</v>
      </c>
      <c r="K31" s="785" t="b">
        <v>1</v>
      </c>
      <c r="L31" s="799"/>
      <c r="M31" s="957"/>
      <c r="N31" s="790"/>
      <c r="O31" s="785" t="b">
        <v>0</v>
      </c>
    </row>
    <row r="32" spans="1:15">
      <c r="A32" s="2185"/>
      <c r="B32" s="782" t="s">
        <v>5650</v>
      </c>
      <c r="C32" s="2185"/>
      <c r="D32" s="2185"/>
      <c r="E32" s="957" t="s">
        <v>542</v>
      </c>
      <c r="F32" s="790">
        <v>45867</v>
      </c>
      <c r="G32" s="785" t="b">
        <v>1</v>
      </c>
      <c r="H32" s="799"/>
      <c r="I32" s="957" t="s">
        <v>5654</v>
      </c>
      <c r="J32" s="790">
        <v>46054</v>
      </c>
      <c r="K32" s="785" t="b">
        <v>1</v>
      </c>
      <c r="L32" s="799"/>
      <c r="M32" s="957"/>
      <c r="N32" s="790"/>
      <c r="O32" s="785" t="b">
        <v>0</v>
      </c>
    </row>
    <row r="33" spans="1:15">
      <c r="A33" s="2186">
        <v>54</v>
      </c>
      <c r="B33" s="780" t="s">
        <v>334</v>
      </c>
      <c r="C33" s="2186" t="s">
        <v>5659</v>
      </c>
      <c r="D33" s="2186" t="s">
        <v>5660</v>
      </c>
      <c r="E33" s="956" t="s">
        <v>542</v>
      </c>
      <c r="F33" s="789">
        <v>45867</v>
      </c>
      <c r="G33" s="783" t="b">
        <v>1</v>
      </c>
      <c r="H33" s="799"/>
      <c r="I33" s="957" t="s">
        <v>5654</v>
      </c>
      <c r="J33" s="790">
        <v>46054</v>
      </c>
      <c r="K33" s="785" t="b">
        <v>1</v>
      </c>
      <c r="L33" s="799"/>
      <c r="M33" s="956"/>
      <c r="N33" s="789"/>
      <c r="O33" s="783" t="b">
        <v>0</v>
      </c>
    </row>
    <row r="34" spans="1:15">
      <c r="A34" s="2186"/>
      <c r="B34" s="781" t="s">
        <v>5655</v>
      </c>
      <c r="C34" s="2186"/>
      <c r="D34" s="2186"/>
      <c r="E34" s="956" t="s">
        <v>542</v>
      </c>
      <c r="F34" s="789">
        <v>45867</v>
      </c>
      <c r="G34" s="784" t="b">
        <v>1</v>
      </c>
      <c r="H34" s="799"/>
      <c r="I34" s="957" t="s">
        <v>5654</v>
      </c>
      <c r="J34" s="790">
        <v>46054</v>
      </c>
      <c r="K34" s="785" t="b">
        <v>1</v>
      </c>
      <c r="L34" s="799"/>
      <c r="M34" s="956"/>
      <c r="N34" s="789"/>
      <c r="O34" s="784" t="b">
        <v>0</v>
      </c>
    </row>
    <row r="35" spans="1:15">
      <c r="A35" s="2186"/>
      <c r="B35" s="781" t="s">
        <v>5656</v>
      </c>
      <c r="C35" s="2186"/>
      <c r="D35" s="2186"/>
      <c r="E35" s="956" t="s">
        <v>542</v>
      </c>
      <c r="F35" s="789">
        <v>45867</v>
      </c>
      <c r="G35" s="784" t="b">
        <v>1</v>
      </c>
      <c r="H35" s="799"/>
      <c r="I35" s="957" t="s">
        <v>5654</v>
      </c>
      <c r="J35" s="790">
        <v>46054</v>
      </c>
      <c r="K35" s="785" t="b">
        <v>1</v>
      </c>
      <c r="L35" s="799"/>
      <c r="M35" s="956"/>
      <c r="N35" s="789"/>
      <c r="O35" s="784" t="b">
        <v>0</v>
      </c>
    </row>
    <row r="36" spans="1:15">
      <c r="A36" s="2186"/>
      <c r="B36" s="781" t="s">
        <v>373</v>
      </c>
      <c r="C36" s="2186"/>
      <c r="D36" s="2186"/>
      <c r="E36" s="956" t="s">
        <v>542</v>
      </c>
      <c r="F36" s="789">
        <v>45867</v>
      </c>
      <c r="G36" s="784" t="b">
        <v>1</v>
      </c>
      <c r="H36" s="799"/>
      <c r="I36" s="957" t="s">
        <v>5654</v>
      </c>
      <c r="J36" s="790">
        <v>46054</v>
      </c>
      <c r="K36" s="785" t="b">
        <v>1</v>
      </c>
      <c r="L36" s="799"/>
      <c r="M36" s="956"/>
      <c r="N36" s="789"/>
      <c r="O36" s="784" t="b">
        <v>0</v>
      </c>
    </row>
    <row r="37" spans="1:15">
      <c r="A37" s="2186"/>
      <c r="B37" s="781" t="s">
        <v>405</v>
      </c>
      <c r="C37" s="2186"/>
      <c r="D37" s="2186"/>
      <c r="E37" s="956" t="s">
        <v>542</v>
      </c>
      <c r="F37" s="789">
        <v>45867</v>
      </c>
      <c r="G37" s="784" t="b">
        <v>1</v>
      </c>
      <c r="H37" s="799"/>
      <c r="I37" s="957" t="s">
        <v>5654</v>
      </c>
      <c r="J37" s="790">
        <v>46054</v>
      </c>
      <c r="K37" s="785" t="b">
        <v>1</v>
      </c>
      <c r="L37" s="799"/>
      <c r="M37" s="956"/>
      <c r="N37" s="789"/>
      <c r="O37" s="784" t="b">
        <v>0</v>
      </c>
    </row>
    <row r="38" spans="1:15">
      <c r="A38" s="2186"/>
      <c r="B38" s="781" t="s">
        <v>5657</v>
      </c>
      <c r="C38" s="2186"/>
      <c r="D38" s="2186"/>
      <c r="E38" s="956" t="s">
        <v>542</v>
      </c>
      <c r="F38" s="789">
        <v>45867</v>
      </c>
      <c r="G38" s="784" t="b">
        <v>1</v>
      </c>
      <c r="H38" s="799"/>
      <c r="I38" s="957" t="s">
        <v>5654</v>
      </c>
      <c r="J38" s="790">
        <v>46054</v>
      </c>
      <c r="K38" s="785" t="b">
        <v>1</v>
      </c>
      <c r="L38" s="799"/>
      <c r="M38" s="956"/>
      <c r="N38" s="789"/>
      <c r="O38" s="784" t="b">
        <v>0</v>
      </c>
    </row>
    <row r="39" spans="1:15">
      <c r="A39" s="2186"/>
      <c r="B39" s="781" t="s">
        <v>5658</v>
      </c>
      <c r="C39" s="2186"/>
      <c r="D39" s="2186"/>
      <c r="E39" s="956" t="s">
        <v>542</v>
      </c>
      <c r="F39" s="789">
        <v>45867</v>
      </c>
      <c r="G39" s="784" t="b">
        <v>1</v>
      </c>
      <c r="H39" s="799"/>
      <c r="I39" s="957" t="s">
        <v>5654</v>
      </c>
      <c r="J39" s="790">
        <v>46054</v>
      </c>
      <c r="K39" s="785" t="b">
        <v>1</v>
      </c>
      <c r="L39" s="799"/>
      <c r="M39" s="956"/>
      <c r="N39" s="789"/>
      <c r="O39" s="784" t="b">
        <v>0</v>
      </c>
    </row>
    <row r="40" spans="1:15">
      <c r="A40" s="2185">
        <v>55</v>
      </c>
      <c r="B40" s="782" t="s">
        <v>5644</v>
      </c>
      <c r="C40" s="2185" t="s">
        <v>5661</v>
      </c>
      <c r="D40" s="2185" t="s">
        <v>5662</v>
      </c>
      <c r="E40" s="791" t="s">
        <v>444</v>
      </c>
      <c r="F40" s="790">
        <v>45868</v>
      </c>
      <c r="G40" s="785" t="b">
        <v>1</v>
      </c>
      <c r="H40" s="799"/>
      <c r="I40" s="957" t="s">
        <v>5654</v>
      </c>
      <c r="J40" s="790">
        <v>46054</v>
      </c>
      <c r="K40" s="785" t="b">
        <v>1</v>
      </c>
      <c r="L40" s="799"/>
      <c r="M40" s="791"/>
      <c r="N40" s="790"/>
      <c r="O40" s="785" t="b">
        <v>0</v>
      </c>
    </row>
    <row r="41" spans="1:15">
      <c r="A41" s="2185"/>
      <c r="B41" s="782" t="s">
        <v>265</v>
      </c>
      <c r="C41" s="2185"/>
      <c r="D41" s="2185"/>
      <c r="E41" s="791" t="s">
        <v>444</v>
      </c>
      <c r="F41" s="790">
        <v>45868</v>
      </c>
      <c r="G41" s="785" t="b">
        <v>1</v>
      </c>
      <c r="H41" s="799"/>
      <c r="I41" s="957" t="s">
        <v>5654</v>
      </c>
      <c r="J41" s="790">
        <v>46054</v>
      </c>
      <c r="K41" s="785" t="b">
        <v>1</v>
      </c>
      <c r="L41" s="799"/>
      <c r="M41" s="791"/>
      <c r="N41" s="790"/>
      <c r="O41" s="785" t="b">
        <v>0</v>
      </c>
    </row>
    <row r="42" spans="1:15">
      <c r="A42" s="2185"/>
      <c r="B42" s="782" t="s">
        <v>5647</v>
      </c>
      <c r="C42" s="2185"/>
      <c r="D42" s="2185"/>
      <c r="E42" s="791" t="s">
        <v>444</v>
      </c>
      <c r="F42" s="790">
        <v>45868</v>
      </c>
      <c r="G42" s="785" t="b">
        <v>1</v>
      </c>
      <c r="H42" s="799"/>
      <c r="I42" s="957" t="s">
        <v>5654</v>
      </c>
      <c r="J42" s="790">
        <v>46054</v>
      </c>
      <c r="K42" s="785" t="b">
        <v>1</v>
      </c>
      <c r="L42" s="799"/>
      <c r="M42" s="791"/>
      <c r="N42" s="790"/>
      <c r="O42" s="785" t="b">
        <v>0</v>
      </c>
    </row>
    <row r="43" spans="1:15">
      <c r="A43" s="2185"/>
      <c r="B43" s="782" t="s">
        <v>5648</v>
      </c>
      <c r="C43" s="2185"/>
      <c r="D43" s="2185"/>
      <c r="E43" s="791" t="s">
        <v>444</v>
      </c>
      <c r="F43" s="790">
        <v>45868</v>
      </c>
      <c r="G43" s="785" t="b">
        <v>1</v>
      </c>
      <c r="H43" s="799"/>
      <c r="I43" s="957" t="s">
        <v>5654</v>
      </c>
      <c r="J43" s="790">
        <v>46054</v>
      </c>
      <c r="K43" s="785" t="b">
        <v>1</v>
      </c>
      <c r="L43" s="799"/>
      <c r="M43" s="791"/>
      <c r="N43" s="790"/>
      <c r="O43" s="785" t="b">
        <v>0</v>
      </c>
    </row>
    <row r="44" spans="1:15">
      <c r="A44" s="2185"/>
      <c r="B44" s="782" t="s">
        <v>281</v>
      </c>
      <c r="C44" s="2185"/>
      <c r="D44" s="2185"/>
      <c r="E44" s="791" t="s">
        <v>444</v>
      </c>
      <c r="F44" s="790">
        <v>45868</v>
      </c>
      <c r="G44" s="785" t="b">
        <v>1</v>
      </c>
      <c r="H44" s="799"/>
      <c r="I44" s="957" t="s">
        <v>5654</v>
      </c>
      <c r="J44" s="790">
        <v>46054</v>
      </c>
      <c r="K44" s="785" t="b">
        <v>1</v>
      </c>
      <c r="L44" s="799"/>
      <c r="M44" s="791"/>
      <c r="N44" s="790"/>
      <c r="O44" s="785" t="b">
        <v>0</v>
      </c>
    </row>
    <row r="45" spans="1:15">
      <c r="A45" s="2185"/>
      <c r="B45" s="782" t="s">
        <v>5649</v>
      </c>
      <c r="C45" s="2185"/>
      <c r="D45" s="2185"/>
      <c r="E45" s="791" t="s">
        <v>444</v>
      </c>
      <c r="F45" s="790">
        <v>45868</v>
      </c>
      <c r="G45" s="785" t="b">
        <v>1</v>
      </c>
      <c r="H45" s="799"/>
      <c r="I45" s="957" t="s">
        <v>5654</v>
      </c>
      <c r="J45" s="790">
        <v>46054</v>
      </c>
      <c r="K45" s="785" t="b">
        <v>1</v>
      </c>
      <c r="L45" s="799"/>
      <c r="M45" s="791"/>
      <c r="N45" s="790"/>
      <c r="O45" s="785" t="b">
        <v>0</v>
      </c>
    </row>
    <row r="46" spans="1:15">
      <c r="A46" s="2185"/>
      <c r="B46" s="782" t="s">
        <v>5650</v>
      </c>
      <c r="C46" s="2185"/>
      <c r="D46" s="2185"/>
      <c r="E46" s="791" t="s">
        <v>444</v>
      </c>
      <c r="F46" s="790">
        <v>45868</v>
      </c>
      <c r="G46" s="785" t="b">
        <v>1</v>
      </c>
      <c r="H46" s="799"/>
      <c r="I46" s="957" t="s">
        <v>5654</v>
      </c>
      <c r="J46" s="790">
        <v>46054</v>
      </c>
      <c r="K46" s="785" t="b">
        <v>1</v>
      </c>
      <c r="L46" s="799"/>
      <c r="M46" s="791"/>
      <c r="N46" s="790"/>
      <c r="O46" s="785" t="b">
        <v>0</v>
      </c>
    </row>
    <row r="47" spans="1:15">
      <c r="A47" s="2186">
        <v>55</v>
      </c>
      <c r="B47" s="780" t="s">
        <v>334</v>
      </c>
      <c r="C47" s="2186" t="s">
        <v>5661</v>
      </c>
      <c r="D47" s="2186" t="s">
        <v>5662</v>
      </c>
      <c r="E47" s="792" t="s">
        <v>444</v>
      </c>
      <c r="F47" s="789">
        <v>45868</v>
      </c>
      <c r="G47" s="783" t="b">
        <v>1</v>
      </c>
      <c r="H47" s="799"/>
      <c r="I47" s="957" t="s">
        <v>5654</v>
      </c>
      <c r="J47" s="790">
        <v>46054</v>
      </c>
      <c r="K47" s="785" t="b">
        <v>1</v>
      </c>
      <c r="L47" s="799"/>
      <c r="M47" s="792"/>
      <c r="N47" s="789"/>
      <c r="O47" s="783" t="b">
        <v>0</v>
      </c>
    </row>
    <row r="48" spans="1:15">
      <c r="A48" s="2186"/>
      <c r="B48" s="781" t="s">
        <v>5655</v>
      </c>
      <c r="C48" s="2186"/>
      <c r="D48" s="2186"/>
      <c r="E48" s="792" t="s">
        <v>444</v>
      </c>
      <c r="F48" s="789">
        <v>45868</v>
      </c>
      <c r="G48" s="784" t="b">
        <v>1</v>
      </c>
      <c r="H48" s="799"/>
      <c r="I48" s="957" t="s">
        <v>5654</v>
      </c>
      <c r="J48" s="790">
        <v>46054</v>
      </c>
      <c r="K48" s="785" t="b">
        <v>1</v>
      </c>
      <c r="L48" s="799"/>
      <c r="M48" s="792"/>
      <c r="N48" s="789"/>
      <c r="O48" s="784" t="b">
        <v>0</v>
      </c>
    </row>
    <row r="49" spans="1:15">
      <c r="A49" s="2186"/>
      <c r="B49" s="781" t="s">
        <v>5656</v>
      </c>
      <c r="C49" s="2186"/>
      <c r="D49" s="2186"/>
      <c r="E49" s="792" t="s">
        <v>444</v>
      </c>
      <c r="F49" s="789">
        <v>45868</v>
      </c>
      <c r="G49" s="784" t="b">
        <v>1</v>
      </c>
      <c r="H49" s="799"/>
      <c r="I49" s="957" t="s">
        <v>5654</v>
      </c>
      <c r="J49" s="790">
        <v>46054</v>
      </c>
      <c r="K49" s="785" t="b">
        <v>1</v>
      </c>
      <c r="L49" s="799"/>
      <c r="M49" s="792"/>
      <c r="N49" s="789"/>
      <c r="O49" s="784" t="b">
        <v>0</v>
      </c>
    </row>
    <row r="50" spans="1:15">
      <c r="A50" s="2186"/>
      <c r="B50" s="781" t="s">
        <v>373</v>
      </c>
      <c r="C50" s="2186"/>
      <c r="D50" s="2186"/>
      <c r="E50" s="792" t="s">
        <v>444</v>
      </c>
      <c r="F50" s="789">
        <v>45868</v>
      </c>
      <c r="G50" s="784" t="b">
        <v>1</v>
      </c>
      <c r="H50" s="799"/>
      <c r="I50" s="957" t="s">
        <v>5654</v>
      </c>
      <c r="J50" s="790">
        <v>46054</v>
      </c>
      <c r="K50" s="785" t="b">
        <v>1</v>
      </c>
      <c r="L50" s="799"/>
      <c r="M50" s="792"/>
      <c r="N50" s="789"/>
      <c r="O50" s="784" t="b">
        <v>0</v>
      </c>
    </row>
    <row r="51" spans="1:15">
      <c r="A51" s="2186"/>
      <c r="B51" s="781" t="s">
        <v>405</v>
      </c>
      <c r="C51" s="2186"/>
      <c r="D51" s="2186"/>
      <c r="E51" s="792" t="s">
        <v>444</v>
      </c>
      <c r="F51" s="789">
        <v>45868</v>
      </c>
      <c r="G51" s="784" t="b">
        <v>1</v>
      </c>
      <c r="H51" s="799"/>
      <c r="I51" s="957" t="s">
        <v>5654</v>
      </c>
      <c r="J51" s="790">
        <v>46054</v>
      </c>
      <c r="K51" s="785" t="b">
        <v>1</v>
      </c>
      <c r="L51" s="799"/>
      <c r="M51" s="792"/>
      <c r="N51" s="789"/>
      <c r="O51" s="784" t="b">
        <v>0</v>
      </c>
    </row>
    <row r="52" spans="1:15">
      <c r="A52" s="2186"/>
      <c r="B52" s="781" t="s">
        <v>5657</v>
      </c>
      <c r="C52" s="2186"/>
      <c r="D52" s="2186"/>
      <c r="E52" s="792" t="s">
        <v>444</v>
      </c>
      <c r="F52" s="789">
        <v>45868</v>
      </c>
      <c r="G52" s="784" t="b">
        <v>1</v>
      </c>
      <c r="H52" s="799"/>
      <c r="I52" s="957" t="s">
        <v>5654</v>
      </c>
      <c r="J52" s="790">
        <v>46054</v>
      </c>
      <c r="K52" s="785" t="b">
        <v>1</v>
      </c>
      <c r="L52" s="799"/>
      <c r="M52" s="792"/>
      <c r="N52" s="789"/>
      <c r="O52" s="784" t="b">
        <v>0</v>
      </c>
    </row>
    <row r="53" spans="1:15">
      <c r="A53" s="2186"/>
      <c r="B53" s="781" t="s">
        <v>5658</v>
      </c>
      <c r="C53" s="2186"/>
      <c r="D53" s="2186"/>
      <c r="E53" s="792" t="s">
        <v>444</v>
      </c>
      <c r="F53" s="789">
        <v>45868</v>
      </c>
      <c r="G53" s="784" t="b">
        <v>1</v>
      </c>
      <c r="H53" s="799"/>
      <c r="I53" s="957" t="s">
        <v>5654</v>
      </c>
      <c r="J53" s="790">
        <v>46054</v>
      </c>
      <c r="K53" s="785" t="b">
        <v>1</v>
      </c>
      <c r="L53" s="799"/>
      <c r="M53" s="792"/>
      <c r="N53" s="789"/>
      <c r="O53" s="784" t="b">
        <v>0</v>
      </c>
    </row>
    <row r="54" spans="1:15">
      <c r="A54" s="2185">
        <v>56</v>
      </c>
      <c r="B54" s="782" t="s">
        <v>5644</v>
      </c>
      <c r="C54" s="2185" t="s">
        <v>5663</v>
      </c>
      <c r="D54" s="2185" t="s">
        <v>5664</v>
      </c>
      <c r="E54" s="791" t="s">
        <v>444</v>
      </c>
      <c r="F54" s="790">
        <v>45869</v>
      </c>
      <c r="G54" s="785" t="b">
        <v>1</v>
      </c>
      <c r="H54" s="799"/>
      <c r="I54" s="957" t="s">
        <v>5654</v>
      </c>
      <c r="J54" s="790">
        <v>46054</v>
      </c>
      <c r="K54" s="785" t="b">
        <v>1</v>
      </c>
      <c r="L54" s="799"/>
      <c r="M54" s="791"/>
      <c r="N54" s="790"/>
      <c r="O54" s="785" t="b">
        <v>0</v>
      </c>
    </row>
    <row r="55" spans="1:15">
      <c r="A55" s="2185"/>
      <c r="B55" s="782" t="s">
        <v>265</v>
      </c>
      <c r="C55" s="2185"/>
      <c r="D55" s="2185"/>
      <c r="E55" s="791" t="s">
        <v>444</v>
      </c>
      <c r="F55" s="790">
        <v>45869</v>
      </c>
      <c r="G55" s="785" t="b">
        <v>1</v>
      </c>
      <c r="H55" s="799"/>
      <c r="I55" s="957" t="s">
        <v>5654</v>
      </c>
      <c r="J55" s="790">
        <v>46054</v>
      </c>
      <c r="K55" s="785" t="b">
        <v>1</v>
      </c>
      <c r="L55" s="799"/>
      <c r="M55" s="791"/>
      <c r="N55" s="790"/>
      <c r="O55" s="785" t="b">
        <v>0</v>
      </c>
    </row>
    <row r="56" spans="1:15">
      <c r="A56" s="2185"/>
      <c r="B56" s="782" t="s">
        <v>5647</v>
      </c>
      <c r="C56" s="2185"/>
      <c r="D56" s="2185"/>
      <c r="E56" s="791" t="s">
        <v>444</v>
      </c>
      <c r="F56" s="790">
        <v>45869</v>
      </c>
      <c r="G56" s="785" t="b">
        <v>1</v>
      </c>
      <c r="H56" s="799"/>
      <c r="I56" s="957" t="s">
        <v>5654</v>
      </c>
      <c r="J56" s="790">
        <v>46054</v>
      </c>
      <c r="K56" s="785" t="b">
        <v>1</v>
      </c>
      <c r="L56" s="799"/>
      <c r="M56" s="791"/>
      <c r="N56" s="790"/>
      <c r="O56" s="785" t="b">
        <v>0</v>
      </c>
    </row>
    <row r="57" spans="1:15">
      <c r="A57" s="2185"/>
      <c r="B57" s="782" t="s">
        <v>5648</v>
      </c>
      <c r="C57" s="2185"/>
      <c r="D57" s="2185"/>
      <c r="E57" s="791" t="s">
        <v>444</v>
      </c>
      <c r="F57" s="790">
        <v>45869</v>
      </c>
      <c r="G57" s="785" t="b">
        <v>1</v>
      </c>
      <c r="H57" s="799"/>
      <c r="I57" s="957" t="s">
        <v>5654</v>
      </c>
      <c r="J57" s="790">
        <v>46054</v>
      </c>
      <c r="K57" s="785" t="b">
        <v>1</v>
      </c>
      <c r="L57" s="799"/>
      <c r="M57" s="791"/>
      <c r="N57" s="790"/>
      <c r="O57" s="785" t="b">
        <v>0</v>
      </c>
    </row>
    <row r="58" spans="1:15">
      <c r="A58" s="2185"/>
      <c r="B58" s="782" t="s">
        <v>281</v>
      </c>
      <c r="C58" s="2185"/>
      <c r="D58" s="2185"/>
      <c r="E58" s="791" t="s">
        <v>444</v>
      </c>
      <c r="F58" s="790">
        <v>45869</v>
      </c>
      <c r="G58" s="785" t="b">
        <v>1</v>
      </c>
      <c r="H58" s="799"/>
      <c r="I58" s="957" t="s">
        <v>5654</v>
      </c>
      <c r="J58" s="790">
        <v>46054</v>
      </c>
      <c r="K58" s="785" t="b">
        <v>1</v>
      </c>
      <c r="L58" s="799"/>
      <c r="M58" s="791"/>
      <c r="N58" s="790"/>
      <c r="O58" s="785" t="b">
        <v>0</v>
      </c>
    </row>
    <row r="59" spans="1:15">
      <c r="A59" s="2185"/>
      <c r="B59" s="782" t="s">
        <v>5649</v>
      </c>
      <c r="C59" s="2185"/>
      <c r="D59" s="2185"/>
      <c r="E59" s="791" t="s">
        <v>444</v>
      </c>
      <c r="F59" s="790">
        <v>45869</v>
      </c>
      <c r="G59" s="785" t="b">
        <v>1</v>
      </c>
      <c r="H59" s="799"/>
      <c r="I59" s="957" t="s">
        <v>5654</v>
      </c>
      <c r="J59" s="790">
        <v>46054</v>
      </c>
      <c r="K59" s="785" t="b">
        <v>1</v>
      </c>
      <c r="L59" s="799"/>
      <c r="M59" s="791"/>
      <c r="N59" s="790"/>
      <c r="O59" s="785" t="b">
        <v>0</v>
      </c>
    </row>
    <row r="60" spans="1:15">
      <c r="A60" s="2185"/>
      <c r="B60" s="782" t="s">
        <v>5650</v>
      </c>
      <c r="C60" s="2185"/>
      <c r="D60" s="2185"/>
      <c r="E60" s="791" t="s">
        <v>444</v>
      </c>
      <c r="F60" s="790">
        <v>45869</v>
      </c>
      <c r="G60" s="785" t="b">
        <v>1</v>
      </c>
      <c r="H60" s="799"/>
      <c r="I60" s="957" t="s">
        <v>5654</v>
      </c>
      <c r="J60" s="790">
        <v>46054</v>
      </c>
      <c r="K60" s="785" t="b">
        <v>1</v>
      </c>
      <c r="L60" s="799"/>
      <c r="M60" s="791"/>
      <c r="N60" s="790"/>
      <c r="O60" s="785" t="b">
        <v>0</v>
      </c>
    </row>
    <row r="61" spans="1:15">
      <c r="A61" s="2186">
        <v>56</v>
      </c>
      <c r="B61" s="780" t="s">
        <v>334</v>
      </c>
      <c r="C61" s="2186" t="s">
        <v>5663</v>
      </c>
      <c r="D61" s="2186" t="s">
        <v>5664</v>
      </c>
      <c r="E61" s="792" t="s">
        <v>444</v>
      </c>
      <c r="F61" s="789">
        <v>45869</v>
      </c>
      <c r="G61" s="783" t="b">
        <v>1</v>
      </c>
      <c r="H61" s="799"/>
      <c r="I61" s="957" t="s">
        <v>5654</v>
      </c>
      <c r="J61" s="790">
        <v>46054</v>
      </c>
      <c r="K61" s="785" t="b">
        <v>1</v>
      </c>
      <c r="L61" s="799"/>
      <c r="M61" s="792"/>
      <c r="N61" s="789"/>
      <c r="O61" s="783" t="b">
        <v>0</v>
      </c>
    </row>
    <row r="62" spans="1:15">
      <c r="A62" s="2186"/>
      <c r="B62" s="781" t="s">
        <v>5655</v>
      </c>
      <c r="C62" s="2186"/>
      <c r="D62" s="2186"/>
      <c r="E62" s="792" t="s">
        <v>444</v>
      </c>
      <c r="F62" s="789">
        <v>45869</v>
      </c>
      <c r="G62" s="784" t="b">
        <v>1</v>
      </c>
      <c r="H62" s="799"/>
      <c r="I62" s="957" t="s">
        <v>5654</v>
      </c>
      <c r="J62" s="790">
        <v>46054</v>
      </c>
      <c r="K62" s="785" t="b">
        <v>1</v>
      </c>
      <c r="L62" s="799"/>
      <c r="M62" s="792"/>
      <c r="N62" s="789"/>
      <c r="O62" s="784" t="b">
        <v>0</v>
      </c>
    </row>
    <row r="63" spans="1:15">
      <c r="A63" s="2186"/>
      <c r="B63" s="781" t="s">
        <v>5656</v>
      </c>
      <c r="C63" s="2186"/>
      <c r="D63" s="2186"/>
      <c r="E63" s="792" t="s">
        <v>444</v>
      </c>
      <c r="F63" s="789">
        <v>45869</v>
      </c>
      <c r="G63" s="784" t="b">
        <v>1</v>
      </c>
      <c r="H63" s="799"/>
      <c r="I63" s="957" t="s">
        <v>5654</v>
      </c>
      <c r="J63" s="790">
        <v>46054</v>
      </c>
      <c r="K63" s="785" t="b">
        <v>1</v>
      </c>
      <c r="L63" s="799"/>
      <c r="M63" s="792"/>
      <c r="N63" s="789"/>
      <c r="O63" s="784" t="b">
        <v>0</v>
      </c>
    </row>
    <row r="64" spans="1:15">
      <c r="A64" s="2186"/>
      <c r="B64" s="781" t="s">
        <v>373</v>
      </c>
      <c r="C64" s="2186"/>
      <c r="D64" s="2186"/>
      <c r="E64" s="792" t="s">
        <v>444</v>
      </c>
      <c r="F64" s="789">
        <v>45869</v>
      </c>
      <c r="G64" s="784" t="b">
        <v>1</v>
      </c>
      <c r="H64" s="799"/>
      <c r="I64" s="957" t="s">
        <v>5654</v>
      </c>
      <c r="J64" s="790">
        <v>46054</v>
      </c>
      <c r="K64" s="785" t="b">
        <v>1</v>
      </c>
      <c r="L64" s="799"/>
      <c r="M64" s="792"/>
      <c r="N64" s="789"/>
      <c r="O64" s="784" t="b">
        <v>0</v>
      </c>
    </row>
    <row r="65" spans="1:15">
      <c r="A65" s="2186"/>
      <c r="B65" s="781" t="s">
        <v>405</v>
      </c>
      <c r="C65" s="2186"/>
      <c r="D65" s="2186"/>
      <c r="E65" s="792" t="s">
        <v>444</v>
      </c>
      <c r="F65" s="789">
        <v>45869</v>
      </c>
      <c r="G65" s="784" t="b">
        <v>1</v>
      </c>
      <c r="H65" s="799"/>
      <c r="I65" s="957" t="s">
        <v>5654</v>
      </c>
      <c r="J65" s="790">
        <v>46054</v>
      </c>
      <c r="K65" s="785" t="b">
        <v>1</v>
      </c>
      <c r="L65" s="799"/>
      <c r="M65" s="792"/>
      <c r="N65" s="789"/>
      <c r="O65" s="784" t="b">
        <v>0</v>
      </c>
    </row>
    <row r="66" spans="1:15">
      <c r="A66" s="2186"/>
      <c r="B66" s="781" t="s">
        <v>5657</v>
      </c>
      <c r="C66" s="2186"/>
      <c r="D66" s="2186"/>
      <c r="E66" s="792" t="s">
        <v>444</v>
      </c>
      <c r="F66" s="789">
        <v>45869</v>
      </c>
      <c r="G66" s="784" t="b">
        <v>1</v>
      </c>
      <c r="H66" s="799"/>
      <c r="I66" s="957" t="s">
        <v>5654</v>
      </c>
      <c r="J66" s="790">
        <v>46054</v>
      </c>
      <c r="K66" s="785" t="b">
        <v>1</v>
      </c>
      <c r="L66" s="799"/>
      <c r="M66" s="792"/>
      <c r="N66" s="789"/>
      <c r="O66" s="784" t="b">
        <v>0</v>
      </c>
    </row>
    <row r="67" spans="1:15">
      <c r="A67" s="2186"/>
      <c r="B67" s="781" t="s">
        <v>5658</v>
      </c>
      <c r="C67" s="2186"/>
      <c r="D67" s="2186"/>
      <c r="E67" s="792" t="s">
        <v>444</v>
      </c>
      <c r="F67" s="789">
        <v>45869</v>
      </c>
      <c r="G67" s="784" t="b">
        <v>1</v>
      </c>
      <c r="H67" s="799"/>
      <c r="I67" s="957" t="s">
        <v>5654</v>
      </c>
      <c r="J67" s="790">
        <v>46054</v>
      </c>
      <c r="K67" s="785" t="b">
        <v>1</v>
      </c>
      <c r="L67" s="799"/>
      <c r="M67" s="792"/>
      <c r="N67" s="789"/>
      <c r="O67" s="784" t="b">
        <v>0</v>
      </c>
    </row>
    <row r="68" spans="1:15">
      <c r="A68" s="2185">
        <v>57</v>
      </c>
      <c r="B68" s="782" t="s">
        <v>5644</v>
      </c>
      <c r="C68" s="2185" t="s">
        <v>5665</v>
      </c>
      <c r="D68" s="2185" t="s">
        <v>5666</v>
      </c>
      <c r="E68" s="791" t="s">
        <v>902</v>
      </c>
      <c r="F68" s="790">
        <v>45873</v>
      </c>
      <c r="G68" s="785" t="b">
        <v>1</v>
      </c>
      <c r="H68" s="799"/>
      <c r="I68" s="957" t="s">
        <v>5654</v>
      </c>
      <c r="J68" s="790">
        <v>46054</v>
      </c>
      <c r="K68" s="785" t="b">
        <v>1</v>
      </c>
      <c r="L68" s="799"/>
      <c r="M68" s="791"/>
      <c r="N68" s="820"/>
      <c r="O68" s="785" t="b">
        <v>0</v>
      </c>
    </row>
    <row r="69" spans="1:15">
      <c r="A69" s="2185"/>
      <c r="B69" s="782" t="s">
        <v>265</v>
      </c>
      <c r="C69" s="2185"/>
      <c r="D69" s="2185"/>
      <c r="E69" s="791" t="s">
        <v>902</v>
      </c>
      <c r="F69" s="790">
        <v>45873</v>
      </c>
      <c r="G69" s="785" t="b">
        <v>1</v>
      </c>
      <c r="H69" s="799"/>
      <c r="I69" s="957" t="s">
        <v>5654</v>
      </c>
      <c r="J69" s="790">
        <v>46054</v>
      </c>
      <c r="K69" s="785" t="b">
        <v>1</v>
      </c>
      <c r="L69" s="799"/>
      <c r="M69" s="791"/>
      <c r="N69" s="820"/>
      <c r="O69" s="785" t="b">
        <v>0</v>
      </c>
    </row>
    <row r="70" spans="1:15">
      <c r="A70" s="2185"/>
      <c r="B70" s="782" t="s">
        <v>5647</v>
      </c>
      <c r="C70" s="2185"/>
      <c r="D70" s="2185"/>
      <c r="E70" s="791" t="s">
        <v>902</v>
      </c>
      <c r="F70" s="790">
        <v>45873</v>
      </c>
      <c r="G70" s="785" t="b">
        <v>1</v>
      </c>
      <c r="H70" s="799"/>
      <c r="I70" s="957" t="s">
        <v>5654</v>
      </c>
      <c r="J70" s="790">
        <v>46054</v>
      </c>
      <c r="K70" s="785" t="b">
        <v>1</v>
      </c>
      <c r="L70" s="799"/>
      <c r="M70" s="791"/>
      <c r="N70" s="820"/>
      <c r="O70" s="785" t="b">
        <v>0</v>
      </c>
    </row>
    <row r="71" spans="1:15">
      <c r="A71" s="2185"/>
      <c r="B71" s="782" t="s">
        <v>5648</v>
      </c>
      <c r="C71" s="2185"/>
      <c r="D71" s="2185"/>
      <c r="E71" s="791" t="s">
        <v>902</v>
      </c>
      <c r="F71" s="790">
        <v>45873</v>
      </c>
      <c r="G71" s="785" t="b">
        <v>1</v>
      </c>
      <c r="H71" s="799"/>
      <c r="I71" s="957" t="s">
        <v>5654</v>
      </c>
      <c r="J71" s="790">
        <v>46054</v>
      </c>
      <c r="K71" s="785" t="b">
        <v>1</v>
      </c>
      <c r="L71" s="799"/>
      <c r="M71" s="791"/>
      <c r="N71" s="820"/>
      <c r="O71" s="785" t="b">
        <v>0</v>
      </c>
    </row>
    <row r="72" spans="1:15">
      <c r="A72" s="2185"/>
      <c r="B72" s="782" t="s">
        <v>281</v>
      </c>
      <c r="C72" s="2185"/>
      <c r="D72" s="2185"/>
      <c r="E72" s="791" t="s">
        <v>902</v>
      </c>
      <c r="F72" s="790">
        <v>45873</v>
      </c>
      <c r="G72" s="785" t="b">
        <v>1</v>
      </c>
      <c r="H72" s="799"/>
      <c r="I72" s="957" t="s">
        <v>5654</v>
      </c>
      <c r="J72" s="790">
        <v>46054</v>
      </c>
      <c r="K72" s="785" t="b">
        <v>1</v>
      </c>
      <c r="L72" s="799"/>
      <c r="M72" s="791"/>
      <c r="N72" s="820"/>
      <c r="O72" s="785" t="b">
        <v>0</v>
      </c>
    </row>
    <row r="73" spans="1:15">
      <c r="A73" s="2185"/>
      <c r="B73" s="782" t="s">
        <v>5649</v>
      </c>
      <c r="C73" s="2185"/>
      <c r="D73" s="2185"/>
      <c r="E73" s="791" t="s">
        <v>902</v>
      </c>
      <c r="F73" s="790">
        <v>45873</v>
      </c>
      <c r="G73" s="785" t="b">
        <v>1</v>
      </c>
      <c r="H73" s="799"/>
      <c r="I73" s="957" t="s">
        <v>5654</v>
      </c>
      <c r="J73" s="790">
        <v>46054</v>
      </c>
      <c r="K73" s="785" t="b">
        <v>1</v>
      </c>
      <c r="L73" s="799"/>
      <c r="M73" s="791"/>
      <c r="N73" s="820"/>
      <c r="O73" s="785" t="b">
        <v>0</v>
      </c>
    </row>
    <row r="74" spans="1:15">
      <c r="A74" s="2185"/>
      <c r="B74" s="782" t="s">
        <v>5650</v>
      </c>
      <c r="C74" s="2185"/>
      <c r="D74" s="2185"/>
      <c r="E74" s="791" t="s">
        <v>902</v>
      </c>
      <c r="F74" s="790">
        <v>45873</v>
      </c>
      <c r="G74" s="785" t="b">
        <v>1</v>
      </c>
      <c r="H74" s="799"/>
      <c r="I74" s="957" t="s">
        <v>5654</v>
      </c>
      <c r="J74" s="790">
        <v>46054</v>
      </c>
      <c r="K74" s="785" t="b">
        <v>1</v>
      </c>
      <c r="L74" s="799"/>
      <c r="M74" s="791"/>
      <c r="N74" s="820"/>
      <c r="O74" s="785" t="b">
        <v>0</v>
      </c>
    </row>
    <row r="75" spans="1:15">
      <c r="A75" s="2186">
        <v>57</v>
      </c>
      <c r="B75" s="780" t="s">
        <v>334</v>
      </c>
      <c r="C75" s="2186" t="s">
        <v>5665</v>
      </c>
      <c r="D75" s="2186">
        <v>-304</v>
      </c>
      <c r="E75" s="789" t="s">
        <v>902</v>
      </c>
      <c r="F75" s="789">
        <v>45873</v>
      </c>
      <c r="G75" s="783" t="b">
        <v>1</v>
      </c>
      <c r="H75" s="799"/>
      <c r="I75" s="957" t="s">
        <v>5654</v>
      </c>
      <c r="J75" s="790">
        <v>46054</v>
      </c>
      <c r="K75" s="785" t="b">
        <v>1</v>
      </c>
      <c r="L75" s="799"/>
      <c r="M75" s="789"/>
      <c r="N75" s="789"/>
      <c r="O75" s="783" t="b">
        <v>0</v>
      </c>
    </row>
    <row r="76" spans="1:15">
      <c r="A76" s="2186"/>
      <c r="B76" s="781" t="s">
        <v>5655</v>
      </c>
      <c r="C76" s="2186"/>
      <c r="D76" s="2186"/>
      <c r="E76" s="789" t="s">
        <v>902</v>
      </c>
      <c r="F76" s="789">
        <v>45873</v>
      </c>
      <c r="G76" s="784" t="b">
        <v>1</v>
      </c>
      <c r="H76" s="799"/>
      <c r="I76" s="957" t="s">
        <v>5654</v>
      </c>
      <c r="J76" s="790">
        <v>46054</v>
      </c>
      <c r="K76" s="785" t="b">
        <v>1</v>
      </c>
      <c r="L76" s="799"/>
      <c r="M76" s="789"/>
      <c r="N76" s="789"/>
      <c r="O76" s="784" t="b">
        <v>0</v>
      </c>
    </row>
    <row r="77" spans="1:15">
      <c r="A77" s="2186"/>
      <c r="B77" s="781" t="s">
        <v>5656</v>
      </c>
      <c r="C77" s="2186"/>
      <c r="D77" s="2186"/>
      <c r="E77" s="789" t="s">
        <v>902</v>
      </c>
      <c r="F77" s="789">
        <v>45873</v>
      </c>
      <c r="G77" s="784" t="b">
        <v>1</v>
      </c>
      <c r="H77" s="799"/>
      <c r="I77" s="957" t="s">
        <v>5654</v>
      </c>
      <c r="J77" s="790">
        <v>46054</v>
      </c>
      <c r="K77" s="785" t="b">
        <v>1</v>
      </c>
      <c r="L77" s="799"/>
      <c r="M77" s="789"/>
      <c r="N77" s="789"/>
      <c r="O77" s="784" t="b">
        <v>0</v>
      </c>
    </row>
    <row r="78" spans="1:15">
      <c r="A78" s="2186"/>
      <c r="B78" s="781" t="s">
        <v>373</v>
      </c>
      <c r="C78" s="2186"/>
      <c r="D78" s="2186"/>
      <c r="E78" s="789" t="s">
        <v>902</v>
      </c>
      <c r="F78" s="789">
        <v>45873</v>
      </c>
      <c r="G78" s="784" t="b">
        <v>1</v>
      </c>
      <c r="H78" s="799"/>
      <c r="I78" s="957" t="s">
        <v>5654</v>
      </c>
      <c r="J78" s="790">
        <v>46054</v>
      </c>
      <c r="K78" s="785" t="b">
        <v>1</v>
      </c>
      <c r="L78" s="799"/>
      <c r="M78" s="789"/>
      <c r="N78" s="789"/>
      <c r="O78" s="784" t="b">
        <v>0</v>
      </c>
    </row>
    <row r="79" spans="1:15">
      <c r="A79" s="2186"/>
      <c r="B79" s="781" t="s">
        <v>405</v>
      </c>
      <c r="C79" s="2186"/>
      <c r="D79" s="2186"/>
      <c r="E79" s="789" t="s">
        <v>902</v>
      </c>
      <c r="F79" s="789">
        <v>45873</v>
      </c>
      <c r="G79" s="784" t="b">
        <v>1</v>
      </c>
      <c r="H79" s="799"/>
      <c r="I79" s="957" t="s">
        <v>5654</v>
      </c>
      <c r="J79" s="790">
        <v>46054</v>
      </c>
      <c r="K79" s="785" t="b">
        <v>1</v>
      </c>
      <c r="L79" s="799"/>
      <c r="M79" s="789"/>
      <c r="N79" s="789"/>
      <c r="O79" s="784" t="b">
        <v>0</v>
      </c>
    </row>
    <row r="80" spans="1:15">
      <c r="A80" s="2186"/>
      <c r="B80" s="781" t="s">
        <v>5657</v>
      </c>
      <c r="C80" s="2186"/>
      <c r="D80" s="2186"/>
      <c r="E80" s="789" t="s">
        <v>902</v>
      </c>
      <c r="F80" s="789">
        <v>45873</v>
      </c>
      <c r="G80" s="784" t="b">
        <v>1</v>
      </c>
      <c r="H80" s="799"/>
      <c r="I80" s="957" t="s">
        <v>5654</v>
      </c>
      <c r="J80" s="790">
        <v>46054</v>
      </c>
      <c r="K80" s="785" t="b">
        <v>1</v>
      </c>
      <c r="L80" s="799"/>
      <c r="M80" s="789"/>
      <c r="N80" s="789"/>
      <c r="O80" s="784" t="b">
        <v>0</v>
      </c>
    </row>
    <row r="81" spans="1:15">
      <c r="A81" s="2186"/>
      <c r="B81" s="781" t="s">
        <v>5658</v>
      </c>
      <c r="C81" s="2186"/>
      <c r="D81" s="2186"/>
      <c r="E81" s="789" t="s">
        <v>902</v>
      </c>
      <c r="F81" s="789">
        <v>45873</v>
      </c>
      <c r="G81" s="784" t="b">
        <v>1</v>
      </c>
      <c r="H81" s="799"/>
      <c r="I81" s="957" t="s">
        <v>5654</v>
      </c>
      <c r="J81" s="790">
        <v>46054</v>
      </c>
      <c r="K81" s="785" t="b">
        <v>1</v>
      </c>
      <c r="L81" s="799"/>
      <c r="M81" s="789"/>
      <c r="N81" s="789"/>
      <c r="O81" s="784" t="b">
        <v>0</v>
      </c>
    </row>
    <row r="82" spans="1:15">
      <c r="A82" s="2185">
        <v>58</v>
      </c>
      <c r="B82" s="782" t="s">
        <v>5644</v>
      </c>
      <c r="C82" s="2185" t="s">
        <v>5667</v>
      </c>
      <c r="D82" s="2185" t="s">
        <v>5668</v>
      </c>
      <c r="E82" s="791" t="s">
        <v>902</v>
      </c>
      <c r="F82" s="790">
        <v>45873</v>
      </c>
      <c r="G82" s="785" t="b">
        <v>1</v>
      </c>
      <c r="H82" s="799"/>
      <c r="I82" s="957" t="s">
        <v>5654</v>
      </c>
      <c r="J82" s="790">
        <v>46054</v>
      </c>
      <c r="K82" s="785" t="b">
        <v>1</v>
      </c>
      <c r="L82" s="799"/>
      <c r="M82" s="791"/>
      <c r="N82" s="820"/>
      <c r="O82" s="785" t="b">
        <v>0</v>
      </c>
    </row>
    <row r="83" spans="1:15">
      <c r="A83" s="2185"/>
      <c r="B83" s="782" t="s">
        <v>265</v>
      </c>
      <c r="C83" s="2185"/>
      <c r="D83" s="2185"/>
      <c r="E83" s="791" t="s">
        <v>902</v>
      </c>
      <c r="F83" s="790">
        <v>45873</v>
      </c>
      <c r="G83" s="785" t="b">
        <v>1</v>
      </c>
      <c r="H83" s="799"/>
      <c r="I83" s="957" t="s">
        <v>5654</v>
      </c>
      <c r="J83" s="790">
        <v>46054</v>
      </c>
      <c r="K83" s="785" t="b">
        <v>1</v>
      </c>
      <c r="L83" s="799"/>
      <c r="M83" s="791"/>
      <c r="N83" s="820"/>
      <c r="O83" s="785" t="b">
        <v>0</v>
      </c>
    </row>
    <row r="84" spans="1:15">
      <c r="A84" s="2185"/>
      <c r="B84" s="782" t="s">
        <v>5647</v>
      </c>
      <c r="C84" s="2185"/>
      <c r="D84" s="2185"/>
      <c r="E84" s="791" t="s">
        <v>902</v>
      </c>
      <c r="F84" s="790">
        <v>45873</v>
      </c>
      <c r="G84" s="785" t="b">
        <v>1</v>
      </c>
      <c r="H84" s="799"/>
      <c r="I84" s="957" t="s">
        <v>5654</v>
      </c>
      <c r="J84" s="790">
        <v>46054</v>
      </c>
      <c r="K84" s="785" t="b">
        <v>1</v>
      </c>
      <c r="L84" s="799"/>
      <c r="M84" s="791"/>
      <c r="N84" s="820"/>
      <c r="O84" s="785" t="b">
        <v>0</v>
      </c>
    </row>
    <row r="85" spans="1:15" ht="16.5" customHeight="1">
      <c r="A85" s="2185"/>
      <c r="B85" s="782" t="s">
        <v>5648</v>
      </c>
      <c r="C85" s="2185"/>
      <c r="D85" s="2185"/>
      <c r="E85" s="791" t="s">
        <v>902</v>
      </c>
      <c r="F85" s="790">
        <v>45873</v>
      </c>
      <c r="G85" s="785" t="b">
        <v>1</v>
      </c>
      <c r="H85" s="799"/>
      <c r="I85" s="957" t="s">
        <v>5654</v>
      </c>
      <c r="J85" s="790">
        <v>46054</v>
      </c>
      <c r="K85" s="785" t="b">
        <v>1</v>
      </c>
      <c r="L85" s="799"/>
      <c r="M85" s="791"/>
      <c r="N85" s="820"/>
      <c r="O85" s="785" t="b">
        <v>0</v>
      </c>
    </row>
    <row r="86" spans="1:15">
      <c r="A86" s="2185"/>
      <c r="B86" s="782" t="s">
        <v>281</v>
      </c>
      <c r="C86" s="2185"/>
      <c r="D86" s="2185"/>
      <c r="E86" s="791" t="s">
        <v>902</v>
      </c>
      <c r="F86" s="790">
        <v>45873</v>
      </c>
      <c r="G86" s="785" t="b">
        <v>1</v>
      </c>
      <c r="H86" s="799"/>
      <c r="I86" s="957" t="s">
        <v>5654</v>
      </c>
      <c r="J86" s="790">
        <v>46054</v>
      </c>
      <c r="K86" s="785" t="b">
        <v>1</v>
      </c>
      <c r="L86" s="799"/>
      <c r="M86" s="791"/>
      <c r="N86" s="820"/>
      <c r="O86" s="785" t="b">
        <v>0</v>
      </c>
    </row>
    <row r="87" spans="1:15">
      <c r="A87" s="2185"/>
      <c r="B87" s="782" t="s">
        <v>5649</v>
      </c>
      <c r="C87" s="2185"/>
      <c r="D87" s="2185"/>
      <c r="E87" s="791" t="s">
        <v>902</v>
      </c>
      <c r="F87" s="790">
        <v>45873</v>
      </c>
      <c r="G87" s="785" t="b">
        <v>1</v>
      </c>
      <c r="H87" s="799"/>
      <c r="I87" s="957" t="s">
        <v>5654</v>
      </c>
      <c r="J87" s="790">
        <v>46054</v>
      </c>
      <c r="K87" s="785" t="b">
        <v>1</v>
      </c>
      <c r="L87" s="799"/>
      <c r="M87" s="791"/>
      <c r="N87" s="820"/>
      <c r="O87" s="785" t="b">
        <v>0</v>
      </c>
    </row>
    <row r="88" spans="1:15">
      <c r="A88" s="2185"/>
      <c r="B88" s="782" t="s">
        <v>5650</v>
      </c>
      <c r="C88" s="2185"/>
      <c r="D88" s="2185"/>
      <c r="E88" s="791" t="s">
        <v>902</v>
      </c>
      <c r="F88" s="790">
        <v>45873</v>
      </c>
      <c r="G88" s="785" t="b">
        <v>1</v>
      </c>
      <c r="H88" s="799"/>
      <c r="I88" s="957" t="s">
        <v>5654</v>
      </c>
      <c r="J88" s="790">
        <v>46054</v>
      </c>
      <c r="K88" s="785" t="b">
        <v>1</v>
      </c>
      <c r="L88" s="799"/>
      <c r="M88" s="791"/>
      <c r="N88" s="820"/>
      <c r="O88" s="785" t="b">
        <v>0</v>
      </c>
    </row>
    <row r="89" spans="1:15">
      <c r="A89" s="2186">
        <v>58</v>
      </c>
      <c r="B89" s="780" t="s">
        <v>334</v>
      </c>
      <c r="C89" s="2186" t="s">
        <v>5667</v>
      </c>
      <c r="D89" s="2186" t="s">
        <v>5668</v>
      </c>
      <c r="E89" s="789" t="s">
        <v>902</v>
      </c>
      <c r="F89" s="789">
        <v>45873</v>
      </c>
      <c r="G89" s="783" t="b">
        <v>1</v>
      </c>
      <c r="H89" s="799"/>
      <c r="I89" s="957" t="s">
        <v>5654</v>
      </c>
      <c r="J89" s="790">
        <v>46054</v>
      </c>
      <c r="K89" s="785" t="b">
        <v>1</v>
      </c>
      <c r="L89" s="799"/>
      <c r="M89" s="789"/>
      <c r="N89" s="789"/>
      <c r="O89" s="783" t="b">
        <v>0</v>
      </c>
    </row>
    <row r="90" spans="1:15">
      <c r="A90" s="2186"/>
      <c r="B90" s="781" t="s">
        <v>5655</v>
      </c>
      <c r="C90" s="2186"/>
      <c r="D90" s="2186"/>
      <c r="E90" s="789" t="s">
        <v>902</v>
      </c>
      <c r="F90" s="789">
        <v>45873</v>
      </c>
      <c r="G90" s="784" t="b">
        <v>1</v>
      </c>
      <c r="H90" s="799"/>
      <c r="I90" s="957" t="s">
        <v>5654</v>
      </c>
      <c r="J90" s="790">
        <v>46054</v>
      </c>
      <c r="K90" s="785" t="b">
        <v>1</v>
      </c>
      <c r="L90" s="799"/>
      <c r="M90" s="789"/>
      <c r="N90" s="789"/>
      <c r="O90" s="784" t="b">
        <v>0</v>
      </c>
    </row>
    <row r="91" spans="1:15">
      <c r="A91" s="2186"/>
      <c r="B91" s="781" t="s">
        <v>5656</v>
      </c>
      <c r="C91" s="2186"/>
      <c r="D91" s="2186"/>
      <c r="E91" s="789" t="s">
        <v>902</v>
      </c>
      <c r="F91" s="789">
        <v>45873</v>
      </c>
      <c r="G91" s="784" t="b">
        <v>1</v>
      </c>
      <c r="H91" s="799"/>
      <c r="I91" s="957" t="s">
        <v>5654</v>
      </c>
      <c r="J91" s="790">
        <v>46054</v>
      </c>
      <c r="K91" s="785" t="b">
        <v>1</v>
      </c>
      <c r="L91" s="799"/>
      <c r="M91" s="789"/>
      <c r="N91" s="789"/>
      <c r="O91" s="784" t="b">
        <v>0</v>
      </c>
    </row>
    <row r="92" spans="1:15">
      <c r="A92" s="2186"/>
      <c r="B92" s="781" t="s">
        <v>373</v>
      </c>
      <c r="C92" s="2186"/>
      <c r="D92" s="2186"/>
      <c r="E92" s="789" t="s">
        <v>902</v>
      </c>
      <c r="F92" s="789">
        <v>45873</v>
      </c>
      <c r="G92" s="784" t="b">
        <v>1</v>
      </c>
      <c r="H92" s="799"/>
      <c r="I92" s="957" t="s">
        <v>5654</v>
      </c>
      <c r="J92" s="790">
        <v>46054</v>
      </c>
      <c r="K92" s="785" t="b">
        <v>1</v>
      </c>
      <c r="L92" s="799"/>
      <c r="M92" s="789"/>
      <c r="N92" s="789"/>
      <c r="O92" s="784" t="b">
        <v>0</v>
      </c>
    </row>
    <row r="93" spans="1:15">
      <c r="A93" s="2186"/>
      <c r="B93" s="781" t="s">
        <v>405</v>
      </c>
      <c r="C93" s="2186"/>
      <c r="D93" s="2186"/>
      <c r="E93" s="789" t="s">
        <v>902</v>
      </c>
      <c r="F93" s="789">
        <v>45873</v>
      </c>
      <c r="G93" s="784" t="b">
        <v>1</v>
      </c>
      <c r="H93" s="799"/>
      <c r="I93" s="957" t="s">
        <v>5654</v>
      </c>
      <c r="J93" s="790">
        <v>46054</v>
      </c>
      <c r="K93" s="785" t="b">
        <v>1</v>
      </c>
      <c r="L93" s="799"/>
      <c r="M93" s="789"/>
      <c r="N93" s="789"/>
      <c r="O93" s="784" t="b">
        <v>0</v>
      </c>
    </row>
    <row r="94" spans="1:15">
      <c r="A94" s="2186"/>
      <c r="B94" s="781" t="s">
        <v>5657</v>
      </c>
      <c r="C94" s="2186"/>
      <c r="D94" s="2186"/>
      <c r="E94" s="789" t="s">
        <v>902</v>
      </c>
      <c r="F94" s="789">
        <v>45873</v>
      </c>
      <c r="G94" s="784" t="b">
        <v>1</v>
      </c>
      <c r="H94" s="799"/>
      <c r="I94" s="957" t="s">
        <v>5654</v>
      </c>
      <c r="J94" s="790">
        <v>46054</v>
      </c>
      <c r="K94" s="785" t="b">
        <v>1</v>
      </c>
      <c r="L94" s="799"/>
      <c r="M94" s="789"/>
      <c r="N94" s="789"/>
      <c r="O94" s="784" t="b">
        <v>0</v>
      </c>
    </row>
    <row r="95" spans="1:15">
      <c r="A95" s="2186"/>
      <c r="B95" s="781" t="s">
        <v>5658</v>
      </c>
      <c r="C95" s="2186"/>
      <c r="D95" s="2186"/>
      <c r="E95" s="789" t="s">
        <v>902</v>
      </c>
      <c r="F95" s="789">
        <v>45873</v>
      </c>
      <c r="G95" s="784" t="b">
        <v>1</v>
      </c>
      <c r="H95" s="799"/>
      <c r="I95" s="957" t="s">
        <v>5654</v>
      </c>
      <c r="J95" s="790">
        <v>46054</v>
      </c>
      <c r="K95" s="785" t="b">
        <v>1</v>
      </c>
      <c r="L95" s="799"/>
      <c r="M95" s="789"/>
      <c r="N95" s="789"/>
      <c r="O95" s="784" t="b">
        <v>0</v>
      </c>
    </row>
    <row r="96" spans="1:15">
      <c r="A96" s="2185">
        <v>59</v>
      </c>
      <c r="B96" s="780" t="s">
        <v>334</v>
      </c>
      <c r="C96" s="2185" t="s">
        <v>5669</v>
      </c>
      <c r="D96" s="2185" t="s">
        <v>5670</v>
      </c>
      <c r="E96" s="791" t="s">
        <v>902</v>
      </c>
      <c r="F96" s="790">
        <v>45873</v>
      </c>
      <c r="G96" s="785" t="b">
        <v>1</v>
      </c>
      <c r="H96" s="799"/>
      <c r="I96" s="957" t="s">
        <v>5654</v>
      </c>
      <c r="J96" s="790">
        <v>46054</v>
      </c>
      <c r="K96" s="785" t="b">
        <v>1</v>
      </c>
      <c r="L96" s="799"/>
      <c r="M96" s="791"/>
      <c r="N96" s="820"/>
      <c r="O96" s="785" t="b">
        <v>0</v>
      </c>
    </row>
    <row r="97" spans="1:15">
      <c r="A97" s="2185"/>
      <c r="B97" s="781" t="s">
        <v>5655</v>
      </c>
      <c r="C97" s="2185"/>
      <c r="D97" s="2185"/>
      <c r="E97" s="791" t="s">
        <v>902</v>
      </c>
      <c r="F97" s="790">
        <v>45873</v>
      </c>
      <c r="G97" s="785" t="b">
        <v>1</v>
      </c>
      <c r="H97" s="799"/>
      <c r="I97" s="957" t="s">
        <v>5654</v>
      </c>
      <c r="J97" s="790">
        <v>46054</v>
      </c>
      <c r="K97" s="785" t="b">
        <v>1</v>
      </c>
      <c r="L97" s="799"/>
      <c r="M97" s="791"/>
      <c r="N97" s="820"/>
      <c r="O97" s="785" t="b">
        <v>0</v>
      </c>
    </row>
    <row r="98" spans="1:15">
      <c r="A98" s="2185"/>
      <c r="B98" s="781" t="s">
        <v>5656</v>
      </c>
      <c r="C98" s="2185"/>
      <c r="D98" s="2185"/>
      <c r="E98" s="791" t="s">
        <v>902</v>
      </c>
      <c r="F98" s="790">
        <v>45873</v>
      </c>
      <c r="G98" s="785" t="b">
        <v>1</v>
      </c>
      <c r="H98" s="799"/>
      <c r="I98" s="957" t="s">
        <v>5654</v>
      </c>
      <c r="J98" s="790">
        <v>46054</v>
      </c>
      <c r="K98" s="785" t="b">
        <v>1</v>
      </c>
      <c r="L98" s="799"/>
      <c r="M98" s="791"/>
      <c r="N98" s="820"/>
      <c r="O98" s="785" t="b">
        <v>0</v>
      </c>
    </row>
    <row r="99" spans="1:15">
      <c r="A99" s="2185"/>
      <c r="B99" s="781" t="s">
        <v>373</v>
      </c>
      <c r="C99" s="2185"/>
      <c r="D99" s="2185"/>
      <c r="E99" s="791" t="s">
        <v>902</v>
      </c>
      <c r="F99" s="790">
        <v>45873</v>
      </c>
      <c r="G99" s="785" t="b">
        <v>1</v>
      </c>
      <c r="H99" s="799"/>
      <c r="I99" s="957" t="s">
        <v>5654</v>
      </c>
      <c r="J99" s="790">
        <v>46054</v>
      </c>
      <c r="K99" s="785" t="b">
        <v>1</v>
      </c>
      <c r="L99" s="799"/>
      <c r="M99" s="791"/>
      <c r="N99" s="820"/>
      <c r="O99" s="785" t="b">
        <v>0</v>
      </c>
    </row>
    <row r="100" spans="1:15">
      <c r="A100" s="2185"/>
      <c r="B100" s="781" t="s">
        <v>405</v>
      </c>
      <c r="C100" s="2185"/>
      <c r="D100" s="2185"/>
      <c r="E100" s="791" t="s">
        <v>902</v>
      </c>
      <c r="F100" s="790">
        <v>45873</v>
      </c>
      <c r="G100" s="785" t="b">
        <v>1</v>
      </c>
      <c r="H100" s="799"/>
      <c r="I100" s="957" t="s">
        <v>5654</v>
      </c>
      <c r="J100" s="790">
        <v>46054</v>
      </c>
      <c r="K100" s="785" t="b">
        <v>1</v>
      </c>
      <c r="L100" s="799"/>
      <c r="M100" s="791"/>
      <c r="N100" s="820"/>
      <c r="O100" s="785" t="b">
        <v>0</v>
      </c>
    </row>
    <row r="101" spans="1:15">
      <c r="A101" s="2185"/>
      <c r="B101" s="781" t="s">
        <v>5657</v>
      </c>
      <c r="C101" s="2185"/>
      <c r="D101" s="2185"/>
      <c r="E101" s="791" t="s">
        <v>902</v>
      </c>
      <c r="F101" s="790">
        <v>45873</v>
      </c>
      <c r="G101" s="785" t="b">
        <v>1</v>
      </c>
      <c r="H101" s="799"/>
      <c r="I101" s="957" t="s">
        <v>5654</v>
      </c>
      <c r="J101" s="790">
        <v>46054</v>
      </c>
      <c r="K101" s="785" t="b">
        <v>1</v>
      </c>
      <c r="L101" s="799"/>
      <c r="M101" s="791"/>
      <c r="N101" s="820"/>
      <c r="O101" s="785" t="b">
        <v>0</v>
      </c>
    </row>
    <row r="102" spans="1:15">
      <c r="A102" s="2185"/>
      <c r="B102" s="781" t="s">
        <v>5658</v>
      </c>
      <c r="C102" s="2185"/>
      <c r="D102" s="2185"/>
      <c r="E102" s="791" t="s">
        <v>902</v>
      </c>
      <c r="F102" s="790">
        <v>45873</v>
      </c>
      <c r="G102" s="785" t="b">
        <v>1</v>
      </c>
      <c r="H102" s="799"/>
      <c r="I102" s="957" t="s">
        <v>5654</v>
      </c>
      <c r="J102" s="790">
        <v>46054</v>
      </c>
      <c r="K102" s="785" t="b">
        <v>1</v>
      </c>
      <c r="L102" s="799"/>
      <c r="M102" s="791"/>
      <c r="N102" s="820"/>
      <c r="O102" s="785" t="b">
        <v>0</v>
      </c>
    </row>
    <row r="103" spans="1:15">
      <c r="A103" s="2186">
        <v>60</v>
      </c>
      <c r="B103" s="780" t="s">
        <v>334</v>
      </c>
      <c r="C103" s="2186" t="s">
        <v>5671</v>
      </c>
      <c r="D103" s="2186" t="s">
        <v>5672</v>
      </c>
      <c r="E103" s="792" t="s">
        <v>444</v>
      </c>
      <c r="F103" s="789">
        <v>45868</v>
      </c>
      <c r="G103" s="783" t="b">
        <v>1</v>
      </c>
      <c r="H103" s="799"/>
      <c r="I103" s="792" t="s">
        <v>542</v>
      </c>
      <c r="J103" s="789" t="s">
        <v>1266</v>
      </c>
      <c r="K103" s="783" t="b">
        <v>1</v>
      </c>
      <c r="L103" s="799"/>
      <c r="M103" s="792"/>
      <c r="N103" s="789"/>
      <c r="O103" s="783" t="b">
        <v>0</v>
      </c>
    </row>
    <row r="104" spans="1:15">
      <c r="A104" s="2186"/>
      <c r="B104" s="781" t="s">
        <v>5655</v>
      </c>
      <c r="C104" s="2186"/>
      <c r="D104" s="2186"/>
      <c r="E104" s="792" t="s">
        <v>444</v>
      </c>
      <c r="F104" s="789">
        <v>45868</v>
      </c>
      <c r="G104" s="784" t="b">
        <v>1</v>
      </c>
      <c r="H104" s="799"/>
      <c r="I104" s="792" t="s">
        <v>542</v>
      </c>
      <c r="J104" s="789" t="s">
        <v>1266</v>
      </c>
      <c r="K104" s="784" t="b">
        <v>1</v>
      </c>
      <c r="L104" s="799"/>
      <c r="M104" s="792"/>
      <c r="N104" s="789"/>
      <c r="O104" s="784" t="b">
        <v>0</v>
      </c>
    </row>
    <row r="105" spans="1:15">
      <c r="A105" s="2186"/>
      <c r="B105" s="781" t="s">
        <v>5656</v>
      </c>
      <c r="C105" s="2186"/>
      <c r="D105" s="2186"/>
      <c r="E105" s="792" t="s">
        <v>444</v>
      </c>
      <c r="F105" s="789">
        <v>45868</v>
      </c>
      <c r="G105" s="784" t="b">
        <v>1</v>
      </c>
      <c r="H105" s="799"/>
      <c r="I105" s="792" t="s">
        <v>542</v>
      </c>
      <c r="J105" s="789" t="s">
        <v>1266</v>
      </c>
      <c r="K105" s="784" t="b">
        <v>1</v>
      </c>
      <c r="L105" s="799"/>
      <c r="M105" s="792"/>
      <c r="N105" s="789"/>
      <c r="O105" s="784" t="b">
        <v>0</v>
      </c>
    </row>
    <row r="106" spans="1:15">
      <c r="A106" s="2186"/>
      <c r="B106" s="781" t="s">
        <v>373</v>
      </c>
      <c r="C106" s="2186"/>
      <c r="D106" s="2186"/>
      <c r="E106" s="792" t="s">
        <v>444</v>
      </c>
      <c r="F106" s="789">
        <v>45868</v>
      </c>
      <c r="G106" s="784" t="b">
        <v>1</v>
      </c>
      <c r="H106" s="799"/>
      <c r="I106" s="792" t="s">
        <v>542</v>
      </c>
      <c r="J106" s="789" t="s">
        <v>1266</v>
      </c>
      <c r="K106" s="784" t="b">
        <v>1</v>
      </c>
      <c r="L106" s="799"/>
      <c r="M106" s="792"/>
      <c r="N106" s="789"/>
      <c r="O106" s="784" t="b">
        <v>0</v>
      </c>
    </row>
    <row r="107" spans="1:15">
      <c r="A107" s="2186"/>
      <c r="B107" s="781" t="s">
        <v>405</v>
      </c>
      <c r="C107" s="2186"/>
      <c r="D107" s="2186"/>
      <c r="E107" s="792" t="s">
        <v>444</v>
      </c>
      <c r="F107" s="789">
        <v>45868</v>
      </c>
      <c r="G107" s="784" t="b">
        <v>1</v>
      </c>
      <c r="H107" s="799"/>
      <c r="I107" s="792" t="s">
        <v>542</v>
      </c>
      <c r="J107" s="789" t="s">
        <v>1266</v>
      </c>
      <c r="K107" s="784" t="b">
        <v>1</v>
      </c>
      <c r="L107" s="799"/>
      <c r="M107" s="792"/>
      <c r="N107" s="789"/>
      <c r="O107" s="784" t="b">
        <v>0</v>
      </c>
    </row>
    <row r="108" spans="1:15">
      <c r="A108" s="2186"/>
      <c r="B108" s="781" t="s">
        <v>5657</v>
      </c>
      <c r="C108" s="2186"/>
      <c r="D108" s="2186"/>
      <c r="E108" s="792" t="s">
        <v>444</v>
      </c>
      <c r="F108" s="789">
        <v>45868</v>
      </c>
      <c r="G108" s="784" t="b">
        <v>1</v>
      </c>
      <c r="H108" s="799"/>
      <c r="I108" s="792" t="s">
        <v>542</v>
      </c>
      <c r="J108" s="789" t="s">
        <v>1266</v>
      </c>
      <c r="K108" s="784" t="b">
        <v>1</v>
      </c>
      <c r="L108" s="799"/>
      <c r="M108" s="792"/>
      <c r="N108" s="789"/>
      <c r="O108" s="784" t="b">
        <v>0</v>
      </c>
    </row>
    <row r="109" spans="1:15">
      <c r="A109" s="2186"/>
      <c r="B109" s="781" t="s">
        <v>5658</v>
      </c>
      <c r="C109" s="2186"/>
      <c r="D109" s="2186"/>
      <c r="E109" s="792" t="s">
        <v>444</v>
      </c>
      <c r="F109" s="789">
        <v>45868</v>
      </c>
      <c r="G109" s="784" t="b">
        <v>1</v>
      </c>
      <c r="H109" s="799"/>
      <c r="I109" s="792" t="s">
        <v>542</v>
      </c>
      <c r="J109" s="789" t="s">
        <v>1266</v>
      </c>
      <c r="K109" s="784" t="b">
        <v>1</v>
      </c>
      <c r="L109" s="799"/>
      <c r="M109" s="792"/>
      <c r="N109" s="789"/>
      <c r="O109" s="784" t="b">
        <v>0</v>
      </c>
    </row>
    <row r="110" spans="1:15">
      <c r="A110" s="2185">
        <v>61</v>
      </c>
      <c r="B110" s="782" t="s">
        <v>5644</v>
      </c>
      <c r="C110" s="2185" t="s">
        <v>5673</v>
      </c>
      <c r="D110" s="2185" t="s">
        <v>5674</v>
      </c>
      <c r="E110" s="791" t="s">
        <v>535</v>
      </c>
      <c r="F110" s="790">
        <v>45882</v>
      </c>
      <c r="G110" s="785" t="b">
        <v>1</v>
      </c>
      <c r="H110" s="799"/>
      <c r="I110" s="792" t="s">
        <v>542</v>
      </c>
      <c r="J110" s="789" t="s">
        <v>1266</v>
      </c>
      <c r="K110" s="785" t="b">
        <v>1</v>
      </c>
      <c r="L110" s="799"/>
      <c r="M110" s="791"/>
      <c r="N110" s="790"/>
      <c r="O110" s="785"/>
    </row>
    <row r="111" spans="1:15">
      <c r="A111" s="2185"/>
      <c r="B111" s="782" t="s">
        <v>265</v>
      </c>
      <c r="C111" s="2185"/>
      <c r="D111" s="2185"/>
      <c r="E111" s="791" t="s">
        <v>535</v>
      </c>
      <c r="F111" s="790">
        <v>45882</v>
      </c>
      <c r="G111" s="785" t="b">
        <v>1</v>
      </c>
      <c r="H111" s="799"/>
      <c r="I111" s="792" t="s">
        <v>542</v>
      </c>
      <c r="J111" s="789" t="s">
        <v>1266</v>
      </c>
      <c r="K111" s="785" t="b">
        <v>1</v>
      </c>
      <c r="L111" s="799"/>
      <c r="M111" s="791"/>
      <c r="N111" s="790"/>
      <c r="O111" s="785"/>
    </row>
    <row r="112" spans="1:15">
      <c r="A112" s="2185"/>
      <c r="B112" s="782" t="s">
        <v>5647</v>
      </c>
      <c r="C112" s="2185"/>
      <c r="D112" s="2185"/>
      <c r="E112" s="791" t="s">
        <v>535</v>
      </c>
      <c r="F112" s="790">
        <v>45882</v>
      </c>
      <c r="G112" s="785" t="b">
        <v>1</v>
      </c>
      <c r="H112" s="799"/>
      <c r="I112" s="792" t="s">
        <v>542</v>
      </c>
      <c r="J112" s="789" t="s">
        <v>1266</v>
      </c>
      <c r="K112" s="785" t="b">
        <v>1</v>
      </c>
      <c r="L112" s="799"/>
      <c r="M112" s="791"/>
      <c r="N112" s="790"/>
      <c r="O112" s="785"/>
    </row>
    <row r="113" spans="1:15">
      <c r="A113" s="2185"/>
      <c r="B113" s="782" t="s">
        <v>5648</v>
      </c>
      <c r="C113" s="2185"/>
      <c r="D113" s="2185"/>
      <c r="E113" s="791" t="s">
        <v>535</v>
      </c>
      <c r="F113" s="790">
        <v>45882</v>
      </c>
      <c r="G113" s="785" t="b">
        <v>1</v>
      </c>
      <c r="H113" s="799"/>
      <c r="I113" s="792" t="s">
        <v>542</v>
      </c>
      <c r="J113" s="789" t="s">
        <v>1266</v>
      </c>
      <c r="K113" s="785" t="b">
        <v>1</v>
      </c>
      <c r="L113" s="799"/>
      <c r="M113" s="791"/>
      <c r="N113" s="790"/>
      <c r="O113" s="785"/>
    </row>
    <row r="114" spans="1:15">
      <c r="A114" s="2185"/>
      <c r="B114" s="782" t="s">
        <v>281</v>
      </c>
      <c r="C114" s="2185"/>
      <c r="D114" s="2185"/>
      <c r="E114" s="791" t="s">
        <v>535</v>
      </c>
      <c r="F114" s="790">
        <v>45882</v>
      </c>
      <c r="G114" s="785" t="b">
        <v>1</v>
      </c>
      <c r="H114" s="799"/>
      <c r="I114" s="792" t="s">
        <v>542</v>
      </c>
      <c r="J114" s="789" t="s">
        <v>1266</v>
      </c>
      <c r="K114" s="785" t="b">
        <v>1</v>
      </c>
      <c r="L114" s="799"/>
      <c r="M114" s="791"/>
      <c r="N114" s="790"/>
      <c r="O114" s="785"/>
    </row>
    <row r="115" spans="1:15">
      <c r="A115" s="2185"/>
      <c r="B115" s="782" t="s">
        <v>5649</v>
      </c>
      <c r="C115" s="2185"/>
      <c r="D115" s="2185"/>
      <c r="E115" s="791" t="s">
        <v>535</v>
      </c>
      <c r="F115" s="790">
        <v>45882</v>
      </c>
      <c r="G115" s="785" t="b">
        <v>1</v>
      </c>
      <c r="H115" s="799"/>
      <c r="I115" s="792" t="s">
        <v>542</v>
      </c>
      <c r="J115" s="789" t="s">
        <v>1266</v>
      </c>
      <c r="K115" s="785" t="b">
        <v>1</v>
      </c>
      <c r="L115" s="799"/>
      <c r="M115" s="791"/>
      <c r="N115" s="790"/>
      <c r="O115" s="785"/>
    </row>
    <row r="116" spans="1:15">
      <c r="A116" s="2185"/>
      <c r="B116" s="782" t="s">
        <v>5650</v>
      </c>
      <c r="C116" s="2185"/>
      <c r="D116" s="2185"/>
      <c r="E116" s="791" t="s">
        <v>535</v>
      </c>
      <c r="F116" s="790">
        <v>45882</v>
      </c>
      <c r="G116" s="785" t="b">
        <v>1</v>
      </c>
      <c r="H116" s="799"/>
      <c r="I116" s="792" t="s">
        <v>542</v>
      </c>
      <c r="J116" s="789" t="s">
        <v>1266</v>
      </c>
      <c r="K116" s="785" t="b">
        <v>1</v>
      </c>
      <c r="L116" s="799"/>
      <c r="M116" s="791"/>
      <c r="N116" s="790"/>
      <c r="O116" s="785"/>
    </row>
    <row r="117" spans="1:15">
      <c r="A117" s="2186">
        <v>61</v>
      </c>
      <c r="B117" s="780" t="s">
        <v>334</v>
      </c>
      <c r="C117" s="2186" t="s">
        <v>5673</v>
      </c>
      <c r="D117" s="2186" t="s">
        <v>5674</v>
      </c>
      <c r="E117" s="792" t="s">
        <v>535</v>
      </c>
      <c r="F117" s="789">
        <v>45882</v>
      </c>
      <c r="G117" s="783" t="b">
        <v>1</v>
      </c>
      <c r="H117" s="799"/>
      <c r="I117" s="792" t="s">
        <v>542</v>
      </c>
      <c r="J117" s="789" t="s">
        <v>1266</v>
      </c>
      <c r="K117" s="783" t="b">
        <v>1</v>
      </c>
      <c r="L117" s="799"/>
      <c r="M117" s="792"/>
      <c r="N117" s="789"/>
      <c r="O117" s="783" t="b">
        <v>0</v>
      </c>
    </row>
    <row r="118" spans="1:15">
      <c r="A118" s="2186"/>
      <c r="B118" s="781" t="s">
        <v>5655</v>
      </c>
      <c r="C118" s="2186"/>
      <c r="D118" s="2186"/>
      <c r="E118" s="792" t="s">
        <v>535</v>
      </c>
      <c r="F118" s="789">
        <v>45882</v>
      </c>
      <c r="G118" s="784" t="b">
        <v>1</v>
      </c>
      <c r="H118" s="799"/>
      <c r="I118" s="792" t="s">
        <v>542</v>
      </c>
      <c r="J118" s="789" t="s">
        <v>1266</v>
      </c>
      <c r="K118" s="784" t="b">
        <v>1</v>
      </c>
      <c r="L118" s="799"/>
      <c r="M118" s="793"/>
      <c r="N118" s="789"/>
      <c r="O118" s="784" t="b">
        <v>0</v>
      </c>
    </row>
    <row r="119" spans="1:15">
      <c r="A119" s="2186"/>
      <c r="B119" s="781" t="s">
        <v>5656</v>
      </c>
      <c r="C119" s="2186"/>
      <c r="D119" s="2186"/>
      <c r="E119" s="792" t="s">
        <v>535</v>
      </c>
      <c r="F119" s="789">
        <v>45882</v>
      </c>
      <c r="G119" s="784" t="b">
        <v>1</v>
      </c>
      <c r="H119" s="799"/>
      <c r="I119" s="792" t="s">
        <v>542</v>
      </c>
      <c r="J119" s="789" t="s">
        <v>1266</v>
      </c>
      <c r="K119" s="784" t="b">
        <v>1</v>
      </c>
      <c r="L119" s="799"/>
      <c r="M119" s="793"/>
      <c r="N119" s="789"/>
      <c r="O119" s="784" t="b">
        <v>0</v>
      </c>
    </row>
    <row r="120" spans="1:15">
      <c r="A120" s="2186"/>
      <c r="B120" s="781" t="s">
        <v>373</v>
      </c>
      <c r="C120" s="2186"/>
      <c r="D120" s="2186"/>
      <c r="E120" s="792" t="s">
        <v>535</v>
      </c>
      <c r="F120" s="789">
        <v>45882</v>
      </c>
      <c r="G120" s="784" t="b">
        <v>1</v>
      </c>
      <c r="H120" s="799"/>
      <c r="I120" s="792" t="s">
        <v>542</v>
      </c>
      <c r="J120" s="789" t="s">
        <v>1266</v>
      </c>
      <c r="K120" s="784" t="b">
        <v>1</v>
      </c>
      <c r="L120" s="799"/>
      <c r="M120" s="793"/>
      <c r="N120" s="789"/>
      <c r="O120" s="784" t="b">
        <v>0</v>
      </c>
    </row>
    <row r="121" spans="1:15">
      <c r="A121" s="2186"/>
      <c r="B121" s="781" t="s">
        <v>405</v>
      </c>
      <c r="C121" s="2186"/>
      <c r="D121" s="2186"/>
      <c r="E121" s="792" t="s">
        <v>535</v>
      </c>
      <c r="F121" s="789">
        <v>45882</v>
      </c>
      <c r="G121" s="784" t="b">
        <v>1</v>
      </c>
      <c r="H121" s="799"/>
      <c r="I121" s="792" t="s">
        <v>542</v>
      </c>
      <c r="J121" s="789" t="s">
        <v>1266</v>
      </c>
      <c r="K121" s="784" t="b">
        <v>1</v>
      </c>
      <c r="L121" s="799"/>
      <c r="M121" s="793"/>
      <c r="N121" s="789"/>
      <c r="O121" s="784" t="b">
        <v>0</v>
      </c>
    </row>
    <row r="122" spans="1:15">
      <c r="A122" s="2186"/>
      <c r="B122" s="781" t="s">
        <v>5657</v>
      </c>
      <c r="C122" s="2186"/>
      <c r="D122" s="2186"/>
      <c r="E122" s="792" t="s">
        <v>535</v>
      </c>
      <c r="F122" s="789">
        <v>45882</v>
      </c>
      <c r="G122" s="784" t="b">
        <v>1</v>
      </c>
      <c r="H122" s="799"/>
      <c r="I122" s="792" t="s">
        <v>542</v>
      </c>
      <c r="J122" s="789" t="s">
        <v>1266</v>
      </c>
      <c r="K122" s="784" t="b">
        <v>1</v>
      </c>
      <c r="L122" s="799"/>
      <c r="M122" s="793"/>
      <c r="N122" s="789"/>
      <c r="O122" s="784" t="b">
        <v>0</v>
      </c>
    </row>
    <row r="123" spans="1:15">
      <c r="A123" s="2186"/>
      <c r="B123" s="781" t="s">
        <v>5658</v>
      </c>
      <c r="C123" s="2186"/>
      <c r="D123" s="2186"/>
      <c r="E123" s="792" t="s">
        <v>535</v>
      </c>
      <c r="F123" s="789">
        <v>45882</v>
      </c>
      <c r="G123" s="784" t="b">
        <v>1</v>
      </c>
      <c r="H123" s="799"/>
      <c r="I123" s="792" t="s">
        <v>542</v>
      </c>
      <c r="J123" s="789" t="s">
        <v>1266</v>
      </c>
      <c r="K123" s="784" t="b">
        <v>1</v>
      </c>
      <c r="L123" s="799"/>
      <c r="M123" s="793"/>
      <c r="N123" s="789"/>
      <c r="O123" s="784" t="b">
        <v>0</v>
      </c>
    </row>
    <row r="124" spans="1:15">
      <c r="A124" s="2185">
        <v>62</v>
      </c>
      <c r="B124" s="782" t="s">
        <v>5644</v>
      </c>
      <c r="C124" s="2185" t="s">
        <v>5675</v>
      </c>
      <c r="D124" s="2185" t="s">
        <v>5676</v>
      </c>
      <c r="E124" s="791" t="s">
        <v>444</v>
      </c>
      <c r="F124" s="790">
        <v>45868</v>
      </c>
      <c r="G124" s="785" t="b">
        <v>1</v>
      </c>
      <c r="H124" s="799"/>
      <c r="I124" s="792" t="s">
        <v>542</v>
      </c>
      <c r="J124" s="789" t="s">
        <v>1266</v>
      </c>
      <c r="K124" s="785" t="b">
        <v>1</v>
      </c>
      <c r="L124" s="799"/>
      <c r="M124" s="791"/>
      <c r="N124" s="790"/>
      <c r="O124" s="785" t="b">
        <v>0</v>
      </c>
    </row>
    <row r="125" spans="1:15">
      <c r="A125" s="2185"/>
      <c r="B125" s="782" t="s">
        <v>265</v>
      </c>
      <c r="C125" s="2185"/>
      <c r="D125" s="2185"/>
      <c r="E125" s="791" t="s">
        <v>444</v>
      </c>
      <c r="F125" s="790">
        <v>45868</v>
      </c>
      <c r="G125" s="785" t="b">
        <v>1</v>
      </c>
      <c r="H125" s="799"/>
      <c r="I125" s="792" t="s">
        <v>542</v>
      </c>
      <c r="J125" s="789" t="s">
        <v>1266</v>
      </c>
      <c r="K125" s="785" t="b">
        <v>1</v>
      </c>
      <c r="L125" s="799"/>
      <c r="M125" s="791"/>
      <c r="N125" s="790"/>
      <c r="O125" s="785" t="b">
        <v>0</v>
      </c>
    </row>
    <row r="126" spans="1:15">
      <c r="A126" s="2185"/>
      <c r="B126" s="782" t="s">
        <v>5647</v>
      </c>
      <c r="C126" s="2185"/>
      <c r="D126" s="2185"/>
      <c r="E126" s="791" t="s">
        <v>444</v>
      </c>
      <c r="F126" s="790">
        <v>45868</v>
      </c>
      <c r="G126" s="785" t="b">
        <v>1</v>
      </c>
      <c r="H126" s="799"/>
      <c r="I126" s="792" t="s">
        <v>542</v>
      </c>
      <c r="J126" s="789" t="s">
        <v>1266</v>
      </c>
      <c r="K126" s="785" t="b">
        <v>1</v>
      </c>
      <c r="L126" s="799"/>
      <c r="M126" s="791"/>
      <c r="N126" s="790"/>
      <c r="O126" s="785" t="b">
        <v>0</v>
      </c>
    </row>
    <row r="127" spans="1:15">
      <c r="A127" s="2185"/>
      <c r="B127" s="782" t="s">
        <v>5648</v>
      </c>
      <c r="C127" s="2185"/>
      <c r="D127" s="2185"/>
      <c r="E127" s="791" t="s">
        <v>444</v>
      </c>
      <c r="F127" s="790">
        <v>45868</v>
      </c>
      <c r="G127" s="785" t="b">
        <v>1</v>
      </c>
      <c r="H127" s="799"/>
      <c r="I127" s="792" t="s">
        <v>542</v>
      </c>
      <c r="J127" s="789" t="s">
        <v>1266</v>
      </c>
      <c r="K127" s="785" t="b">
        <v>1</v>
      </c>
      <c r="L127" s="799"/>
      <c r="M127" s="791"/>
      <c r="N127" s="790"/>
      <c r="O127" s="785" t="b">
        <v>0</v>
      </c>
    </row>
    <row r="128" spans="1:15">
      <c r="A128" s="2185"/>
      <c r="B128" s="782" t="s">
        <v>281</v>
      </c>
      <c r="C128" s="2185"/>
      <c r="D128" s="2185"/>
      <c r="E128" s="791" t="s">
        <v>444</v>
      </c>
      <c r="F128" s="790">
        <v>45868</v>
      </c>
      <c r="G128" s="785" t="b">
        <v>1</v>
      </c>
      <c r="H128" s="799"/>
      <c r="I128" s="792" t="s">
        <v>542</v>
      </c>
      <c r="J128" s="789" t="s">
        <v>1266</v>
      </c>
      <c r="K128" s="785" t="b">
        <v>1</v>
      </c>
      <c r="L128" s="799"/>
      <c r="M128" s="791"/>
      <c r="N128" s="790"/>
      <c r="O128" s="785" t="b">
        <v>0</v>
      </c>
    </row>
    <row r="129" spans="1:15">
      <c r="A129" s="2185"/>
      <c r="B129" s="782" t="s">
        <v>5649</v>
      </c>
      <c r="C129" s="2185"/>
      <c r="D129" s="2185"/>
      <c r="E129" s="791" t="s">
        <v>444</v>
      </c>
      <c r="F129" s="790">
        <v>45868</v>
      </c>
      <c r="G129" s="785" t="b">
        <v>1</v>
      </c>
      <c r="H129" s="799"/>
      <c r="I129" s="792" t="s">
        <v>542</v>
      </c>
      <c r="J129" s="789" t="s">
        <v>1266</v>
      </c>
      <c r="K129" s="785" t="b">
        <v>1</v>
      </c>
      <c r="L129" s="799"/>
      <c r="M129" s="791"/>
      <c r="N129" s="790"/>
      <c r="O129" s="785" t="b">
        <v>0</v>
      </c>
    </row>
    <row r="130" spans="1:15">
      <c r="A130" s="2185"/>
      <c r="B130" s="782" t="s">
        <v>5650</v>
      </c>
      <c r="C130" s="2185"/>
      <c r="D130" s="2185"/>
      <c r="E130" s="791" t="s">
        <v>444</v>
      </c>
      <c r="F130" s="790">
        <v>45868</v>
      </c>
      <c r="G130" s="785" t="b">
        <v>1</v>
      </c>
      <c r="H130" s="799"/>
      <c r="I130" s="792" t="s">
        <v>542</v>
      </c>
      <c r="J130" s="789" t="s">
        <v>1266</v>
      </c>
      <c r="K130" s="785" t="b">
        <v>1</v>
      </c>
      <c r="L130" s="799"/>
      <c r="M130" s="791"/>
      <c r="N130" s="790"/>
      <c r="O130" s="785" t="b">
        <v>0</v>
      </c>
    </row>
    <row r="131" spans="1:15">
      <c r="A131" s="2186">
        <v>62</v>
      </c>
      <c r="B131" s="780" t="s">
        <v>334</v>
      </c>
      <c r="C131" s="2186" t="s">
        <v>5675</v>
      </c>
      <c r="D131" s="2186" t="s">
        <v>5676</v>
      </c>
      <c r="E131" s="792" t="s">
        <v>444</v>
      </c>
      <c r="F131" s="789">
        <v>45868</v>
      </c>
      <c r="G131" s="783" t="b">
        <v>1</v>
      </c>
      <c r="H131" s="799"/>
      <c r="I131" s="792" t="s">
        <v>542</v>
      </c>
      <c r="J131" s="789" t="s">
        <v>1266</v>
      </c>
      <c r="K131" s="783" t="b">
        <v>1</v>
      </c>
      <c r="L131" s="799"/>
      <c r="M131" s="792"/>
      <c r="N131" s="789"/>
      <c r="O131" s="783" t="b">
        <v>0</v>
      </c>
    </row>
    <row r="132" spans="1:15">
      <c r="A132" s="2186"/>
      <c r="B132" s="781" t="s">
        <v>5655</v>
      </c>
      <c r="C132" s="2186"/>
      <c r="D132" s="2186"/>
      <c r="E132" s="792" t="s">
        <v>444</v>
      </c>
      <c r="F132" s="789">
        <v>45868</v>
      </c>
      <c r="G132" s="784" t="b">
        <v>1</v>
      </c>
      <c r="H132" s="799"/>
      <c r="I132" s="792" t="s">
        <v>542</v>
      </c>
      <c r="J132" s="789" t="s">
        <v>1266</v>
      </c>
      <c r="K132" s="784" t="b">
        <v>1</v>
      </c>
      <c r="L132" s="799"/>
      <c r="M132" s="792"/>
      <c r="N132" s="789"/>
      <c r="O132" s="784" t="b">
        <v>0</v>
      </c>
    </row>
    <row r="133" spans="1:15">
      <c r="A133" s="2186"/>
      <c r="B133" s="781" t="s">
        <v>5656</v>
      </c>
      <c r="C133" s="2186"/>
      <c r="D133" s="2186"/>
      <c r="E133" s="792" t="s">
        <v>444</v>
      </c>
      <c r="F133" s="789">
        <v>45868</v>
      </c>
      <c r="G133" s="784" t="b">
        <v>1</v>
      </c>
      <c r="H133" s="799"/>
      <c r="I133" s="792" t="s">
        <v>542</v>
      </c>
      <c r="J133" s="789" t="s">
        <v>1266</v>
      </c>
      <c r="K133" s="784" t="b">
        <v>1</v>
      </c>
      <c r="L133" s="799"/>
      <c r="M133" s="792"/>
      <c r="N133" s="789"/>
      <c r="O133" s="784" t="b">
        <v>0</v>
      </c>
    </row>
    <row r="134" spans="1:15">
      <c r="A134" s="2186"/>
      <c r="B134" s="781" t="s">
        <v>373</v>
      </c>
      <c r="C134" s="2186"/>
      <c r="D134" s="2186"/>
      <c r="E134" s="792" t="s">
        <v>444</v>
      </c>
      <c r="F134" s="789">
        <v>45868</v>
      </c>
      <c r="G134" s="784" t="b">
        <v>1</v>
      </c>
      <c r="H134" s="799"/>
      <c r="I134" s="792" t="s">
        <v>542</v>
      </c>
      <c r="J134" s="789" t="s">
        <v>1266</v>
      </c>
      <c r="K134" s="784" t="b">
        <v>1</v>
      </c>
      <c r="L134" s="799"/>
      <c r="M134" s="792"/>
      <c r="N134" s="789"/>
      <c r="O134" s="784" t="b">
        <v>0</v>
      </c>
    </row>
    <row r="135" spans="1:15">
      <c r="A135" s="2186"/>
      <c r="B135" s="781" t="s">
        <v>405</v>
      </c>
      <c r="C135" s="2186"/>
      <c r="D135" s="2186"/>
      <c r="E135" s="792" t="s">
        <v>444</v>
      </c>
      <c r="F135" s="789">
        <v>45868</v>
      </c>
      <c r="G135" s="784" t="b">
        <v>1</v>
      </c>
      <c r="H135" s="799"/>
      <c r="I135" s="792" t="s">
        <v>542</v>
      </c>
      <c r="J135" s="789" t="s">
        <v>1266</v>
      </c>
      <c r="K135" s="784" t="b">
        <v>1</v>
      </c>
      <c r="L135" s="799"/>
      <c r="M135" s="792"/>
      <c r="N135" s="789"/>
      <c r="O135" s="784" t="b">
        <v>0</v>
      </c>
    </row>
    <row r="136" spans="1:15">
      <c r="A136" s="2186"/>
      <c r="B136" s="781" t="s">
        <v>5657</v>
      </c>
      <c r="C136" s="2186"/>
      <c r="D136" s="2186"/>
      <c r="E136" s="792" t="s">
        <v>444</v>
      </c>
      <c r="F136" s="789">
        <v>45868</v>
      </c>
      <c r="G136" s="784" t="b">
        <v>1</v>
      </c>
      <c r="H136" s="799"/>
      <c r="I136" s="792" t="s">
        <v>542</v>
      </c>
      <c r="J136" s="789" t="s">
        <v>1266</v>
      </c>
      <c r="K136" s="784" t="b">
        <v>1</v>
      </c>
      <c r="L136" s="799"/>
      <c r="M136" s="792"/>
      <c r="N136" s="789"/>
      <c r="O136" s="784" t="b">
        <v>0</v>
      </c>
    </row>
    <row r="137" spans="1:15">
      <c r="A137" s="2186"/>
      <c r="B137" s="781" t="s">
        <v>5658</v>
      </c>
      <c r="C137" s="2186"/>
      <c r="D137" s="2186"/>
      <c r="E137" s="792" t="s">
        <v>444</v>
      </c>
      <c r="F137" s="789">
        <v>45868</v>
      </c>
      <c r="G137" s="784" t="b">
        <v>1</v>
      </c>
      <c r="H137" s="799"/>
      <c r="I137" s="792" t="s">
        <v>542</v>
      </c>
      <c r="J137" s="789" t="s">
        <v>1266</v>
      </c>
      <c r="K137" s="784" t="b">
        <v>1</v>
      </c>
      <c r="L137" s="799"/>
      <c r="M137" s="792"/>
      <c r="N137" s="789"/>
      <c r="O137" s="784" t="b">
        <v>0</v>
      </c>
    </row>
    <row r="138" spans="1:15">
      <c r="A138" s="2185">
        <v>63</v>
      </c>
      <c r="B138" s="782" t="s">
        <v>5644</v>
      </c>
      <c r="C138" s="2181" t="s">
        <v>5677</v>
      </c>
      <c r="D138" s="2181" t="s">
        <v>5678</v>
      </c>
      <c r="E138" s="791" t="s">
        <v>444</v>
      </c>
      <c r="F138" s="790">
        <v>45868</v>
      </c>
      <c r="G138" s="785" t="b">
        <v>1</v>
      </c>
      <c r="H138" s="799"/>
      <c r="I138" s="792" t="s">
        <v>542</v>
      </c>
      <c r="J138" s="789" t="s">
        <v>1266</v>
      </c>
      <c r="K138" s="785" t="b">
        <v>1</v>
      </c>
      <c r="L138" s="799"/>
      <c r="M138" s="791"/>
      <c r="N138" s="790"/>
      <c r="O138" s="785" t="b">
        <v>0</v>
      </c>
    </row>
    <row r="139" spans="1:15">
      <c r="A139" s="2185"/>
      <c r="B139" s="782" t="s">
        <v>265</v>
      </c>
      <c r="C139" s="2182"/>
      <c r="D139" s="2182"/>
      <c r="E139" s="791" t="s">
        <v>444</v>
      </c>
      <c r="F139" s="790">
        <v>45868</v>
      </c>
      <c r="G139" s="785" t="b">
        <v>1</v>
      </c>
      <c r="H139" s="799"/>
      <c r="I139" s="792" t="s">
        <v>542</v>
      </c>
      <c r="J139" s="789" t="s">
        <v>1266</v>
      </c>
      <c r="K139" s="785" t="b">
        <v>1</v>
      </c>
      <c r="L139" s="799"/>
      <c r="M139" s="791"/>
      <c r="N139" s="790"/>
      <c r="O139" s="785" t="b">
        <v>0</v>
      </c>
    </row>
    <row r="140" spans="1:15">
      <c r="A140" s="2185"/>
      <c r="B140" s="782" t="s">
        <v>5647</v>
      </c>
      <c r="C140" s="2182"/>
      <c r="D140" s="2182"/>
      <c r="E140" s="791" t="s">
        <v>444</v>
      </c>
      <c r="F140" s="790">
        <v>45868</v>
      </c>
      <c r="G140" s="785" t="b">
        <v>1</v>
      </c>
      <c r="H140" s="799"/>
      <c r="I140" s="792" t="s">
        <v>542</v>
      </c>
      <c r="J140" s="789" t="s">
        <v>1266</v>
      </c>
      <c r="K140" s="785" t="b">
        <v>1</v>
      </c>
      <c r="L140" s="799"/>
      <c r="M140" s="791"/>
      <c r="N140" s="790"/>
      <c r="O140" s="785" t="b">
        <v>0</v>
      </c>
    </row>
    <row r="141" spans="1:15">
      <c r="A141" s="2185"/>
      <c r="B141" s="782" t="s">
        <v>5648</v>
      </c>
      <c r="C141" s="2182"/>
      <c r="D141" s="2182"/>
      <c r="E141" s="791" t="s">
        <v>444</v>
      </c>
      <c r="F141" s="790">
        <v>45868</v>
      </c>
      <c r="G141" s="785" t="b">
        <v>1</v>
      </c>
      <c r="H141" s="799"/>
      <c r="I141" s="792" t="s">
        <v>542</v>
      </c>
      <c r="J141" s="789" t="s">
        <v>1266</v>
      </c>
      <c r="K141" s="785" t="b">
        <v>1</v>
      </c>
      <c r="L141" s="799"/>
      <c r="M141" s="791"/>
      <c r="N141" s="790"/>
      <c r="O141" s="785" t="b">
        <v>0</v>
      </c>
    </row>
    <row r="142" spans="1:15">
      <c r="A142" s="2185"/>
      <c r="B142" s="782" t="s">
        <v>281</v>
      </c>
      <c r="C142" s="2182"/>
      <c r="D142" s="2182"/>
      <c r="E142" s="791" t="s">
        <v>444</v>
      </c>
      <c r="F142" s="790">
        <v>45868</v>
      </c>
      <c r="G142" s="785" t="b">
        <v>1</v>
      </c>
      <c r="H142" s="799"/>
      <c r="I142" s="792" t="s">
        <v>542</v>
      </c>
      <c r="J142" s="789" t="s">
        <v>1266</v>
      </c>
      <c r="K142" s="785" t="b">
        <v>1</v>
      </c>
      <c r="L142" s="799"/>
      <c r="M142" s="791"/>
      <c r="N142" s="790"/>
      <c r="O142" s="785" t="b">
        <v>0</v>
      </c>
    </row>
    <row r="143" spans="1:15">
      <c r="A143" s="2185"/>
      <c r="B143" s="782" t="s">
        <v>5649</v>
      </c>
      <c r="C143" s="2182"/>
      <c r="D143" s="2182"/>
      <c r="E143" s="791" t="s">
        <v>444</v>
      </c>
      <c r="F143" s="790">
        <v>45868</v>
      </c>
      <c r="G143" s="785" t="b">
        <v>1</v>
      </c>
      <c r="H143" s="799"/>
      <c r="I143" s="792" t="s">
        <v>542</v>
      </c>
      <c r="J143" s="789" t="s">
        <v>1266</v>
      </c>
      <c r="K143" s="785" t="b">
        <v>1</v>
      </c>
      <c r="L143" s="799"/>
      <c r="M143" s="791"/>
      <c r="N143" s="790"/>
      <c r="O143" s="785" t="b">
        <v>0</v>
      </c>
    </row>
    <row r="144" spans="1:15">
      <c r="A144" s="2185"/>
      <c r="B144" s="782" t="s">
        <v>5650</v>
      </c>
      <c r="C144" s="2187"/>
      <c r="D144" s="2187"/>
      <c r="E144" s="791" t="s">
        <v>444</v>
      </c>
      <c r="F144" s="790">
        <v>45868</v>
      </c>
      <c r="G144" s="785" t="b">
        <v>1</v>
      </c>
      <c r="H144" s="799"/>
      <c r="I144" s="792" t="s">
        <v>542</v>
      </c>
      <c r="J144" s="789" t="s">
        <v>1266</v>
      </c>
      <c r="K144" s="785" t="b">
        <v>1</v>
      </c>
      <c r="L144" s="799"/>
      <c r="M144" s="791"/>
      <c r="N144" s="790"/>
      <c r="O144" s="785" t="b">
        <v>0</v>
      </c>
    </row>
    <row r="145" spans="1:15">
      <c r="A145" s="2186">
        <v>63</v>
      </c>
      <c r="B145" s="780" t="s">
        <v>334</v>
      </c>
      <c r="C145" s="2183" t="s">
        <v>5677</v>
      </c>
      <c r="D145" s="2183" t="s">
        <v>5678</v>
      </c>
      <c r="E145" s="792" t="s">
        <v>444</v>
      </c>
      <c r="F145" s="789">
        <v>45841</v>
      </c>
      <c r="G145" s="783" t="b">
        <v>1</v>
      </c>
      <c r="H145" s="799"/>
      <c r="I145" s="792" t="s">
        <v>542</v>
      </c>
      <c r="J145" s="789" t="s">
        <v>1266</v>
      </c>
      <c r="K145" s="783" t="b">
        <v>1</v>
      </c>
      <c r="L145" s="799"/>
      <c r="M145" s="792"/>
      <c r="N145" s="789"/>
      <c r="O145" s="783" t="b">
        <v>0</v>
      </c>
    </row>
    <row r="146" spans="1:15">
      <c r="A146" s="2186"/>
      <c r="B146" s="781" t="s">
        <v>5655</v>
      </c>
      <c r="C146" s="2184"/>
      <c r="D146" s="2184"/>
      <c r="E146" s="792" t="s">
        <v>444</v>
      </c>
      <c r="F146" s="789">
        <v>45868</v>
      </c>
      <c r="G146" s="784" t="b">
        <v>1</v>
      </c>
      <c r="H146" s="799"/>
      <c r="I146" s="792" t="s">
        <v>542</v>
      </c>
      <c r="J146" s="789" t="s">
        <v>1266</v>
      </c>
      <c r="K146" s="784" t="b">
        <v>1</v>
      </c>
      <c r="L146" s="799"/>
      <c r="M146" s="792"/>
      <c r="N146" s="789"/>
      <c r="O146" s="784" t="b">
        <v>0</v>
      </c>
    </row>
    <row r="147" spans="1:15">
      <c r="A147" s="2186"/>
      <c r="B147" s="781" t="s">
        <v>5656</v>
      </c>
      <c r="C147" s="2184"/>
      <c r="D147" s="2184"/>
      <c r="E147" s="792" t="s">
        <v>444</v>
      </c>
      <c r="F147" s="789">
        <v>45868</v>
      </c>
      <c r="G147" s="784" t="b">
        <v>1</v>
      </c>
      <c r="H147" s="799"/>
      <c r="I147" s="792" t="s">
        <v>542</v>
      </c>
      <c r="J147" s="789" t="s">
        <v>1266</v>
      </c>
      <c r="K147" s="784" t="b">
        <v>1</v>
      </c>
      <c r="L147" s="799"/>
      <c r="M147" s="792"/>
      <c r="N147" s="789"/>
      <c r="O147" s="784" t="b">
        <v>0</v>
      </c>
    </row>
    <row r="148" spans="1:15">
      <c r="A148" s="2186"/>
      <c r="B148" s="781" t="s">
        <v>373</v>
      </c>
      <c r="C148" s="2184"/>
      <c r="D148" s="2184"/>
      <c r="E148" s="792" t="s">
        <v>444</v>
      </c>
      <c r="F148" s="789">
        <v>45868</v>
      </c>
      <c r="G148" s="784" t="b">
        <v>1</v>
      </c>
      <c r="H148" s="799"/>
      <c r="I148" s="792" t="s">
        <v>542</v>
      </c>
      <c r="J148" s="789" t="s">
        <v>1266</v>
      </c>
      <c r="K148" s="784" t="b">
        <v>1</v>
      </c>
      <c r="L148" s="799"/>
      <c r="M148" s="792"/>
      <c r="N148" s="789"/>
      <c r="O148" s="784" t="b">
        <v>0</v>
      </c>
    </row>
    <row r="149" spans="1:15">
      <c r="A149" s="2186"/>
      <c r="B149" s="781" t="s">
        <v>405</v>
      </c>
      <c r="C149" s="2184"/>
      <c r="D149" s="2184"/>
      <c r="E149" s="792" t="s">
        <v>444</v>
      </c>
      <c r="F149" s="789">
        <v>45868</v>
      </c>
      <c r="G149" s="784" t="b">
        <v>1</v>
      </c>
      <c r="H149" s="799"/>
      <c r="I149" s="792" t="s">
        <v>542</v>
      </c>
      <c r="J149" s="789" t="s">
        <v>1266</v>
      </c>
      <c r="K149" s="784" t="b">
        <v>1</v>
      </c>
      <c r="L149" s="799"/>
      <c r="M149" s="792"/>
      <c r="N149" s="789"/>
      <c r="O149" s="784" t="b">
        <v>0</v>
      </c>
    </row>
    <row r="150" spans="1:15">
      <c r="A150" s="2186"/>
      <c r="B150" s="781" t="s">
        <v>5657</v>
      </c>
      <c r="C150" s="2184"/>
      <c r="D150" s="2184"/>
      <c r="E150" s="792" t="s">
        <v>444</v>
      </c>
      <c r="F150" s="789">
        <v>45868</v>
      </c>
      <c r="G150" s="784" t="b">
        <v>1</v>
      </c>
      <c r="H150" s="799"/>
      <c r="I150" s="792" t="s">
        <v>542</v>
      </c>
      <c r="J150" s="789" t="s">
        <v>1266</v>
      </c>
      <c r="K150" s="784" t="b">
        <v>1</v>
      </c>
      <c r="L150" s="799"/>
      <c r="M150" s="792"/>
      <c r="N150" s="789"/>
      <c r="O150" s="784" t="b">
        <v>0</v>
      </c>
    </row>
    <row r="151" spans="1:15">
      <c r="A151" s="2186"/>
      <c r="B151" s="781" t="s">
        <v>5658</v>
      </c>
      <c r="C151" s="2188"/>
      <c r="D151" s="2188"/>
      <c r="E151" s="792" t="s">
        <v>444</v>
      </c>
      <c r="F151" s="789">
        <v>45868</v>
      </c>
      <c r="G151" s="784" t="b">
        <v>1</v>
      </c>
      <c r="H151" s="799"/>
      <c r="I151" s="792" t="s">
        <v>542</v>
      </c>
      <c r="J151" s="789" t="s">
        <v>1266</v>
      </c>
      <c r="K151" s="784" t="b">
        <v>1</v>
      </c>
      <c r="L151" s="799"/>
      <c r="M151" s="792"/>
      <c r="N151" s="789"/>
      <c r="O151" s="784" t="b">
        <v>0</v>
      </c>
    </row>
    <row r="152" spans="1:15">
      <c r="A152" s="2185">
        <v>64</v>
      </c>
      <c r="B152" s="782" t="s">
        <v>5644</v>
      </c>
      <c r="C152" s="2185" t="s">
        <v>5679</v>
      </c>
      <c r="D152" s="2185" t="s">
        <v>5680</v>
      </c>
      <c r="E152" s="791" t="s">
        <v>444</v>
      </c>
      <c r="F152" s="790">
        <v>45868</v>
      </c>
      <c r="G152" s="785" t="b">
        <v>1</v>
      </c>
      <c r="H152" s="799"/>
      <c r="I152" s="792" t="s">
        <v>542</v>
      </c>
      <c r="J152" s="789" t="s">
        <v>1266</v>
      </c>
      <c r="K152" s="785" t="b">
        <v>1</v>
      </c>
      <c r="L152" s="799"/>
      <c r="M152" s="791"/>
      <c r="N152" s="790"/>
      <c r="O152" s="785" t="b">
        <v>0</v>
      </c>
    </row>
    <row r="153" spans="1:15">
      <c r="A153" s="2185"/>
      <c r="B153" s="782" t="s">
        <v>265</v>
      </c>
      <c r="C153" s="2185"/>
      <c r="D153" s="2185"/>
      <c r="E153" s="791" t="s">
        <v>444</v>
      </c>
      <c r="F153" s="790">
        <v>45868</v>
      </c>
      <c r="G153" s="785" t="b">
        <v>1</v>
      </c>
      <c r="H153" s="799"/>
      <c r="I153" s="792" t="s">
        <v>542</v>
      </c>
      <c r="J153" s="789" t="s">
        <v>1266</v>
      </c>
      <c r="K153" s="785" t="b">
        <v>1</v>
      </c>
      <c r="L153" s="799"/>
      <c r="M153" s="791"/>
      <c r="N153" s="790"/>
      <c r="O153" s="785" t="b">
        <v>0</v>
      </c>
    </row>
    <row r="154" spans="1:15">
      <c r="A154" s="2185"/>
      <c r="B154" s="782" t="s">
        <v>5647</v>
      </c>
      <c r="C154" s="2185"/>
      <c r="D154" s="2185"/>
      <c r="E154" s="791" t="s">
        <v>444</v>
      </c>
      <c r="F154" s="790">
        <v>45868</v>
      </c>
      <c r="G154" s="785" t="b">
        <v>1</v>
      </c>
      <c r="H154" s="799"/>
      <c r="I154" s="792" t="s">
        <v>542</v>
      </c>
      <c r="J154" s="789" t="s">
        <v>1266</v>
      </c>
      <c r="K154" s="785" t="b">
        <v>1</v>
      </c>
      <c r="L154" s="799"/>
      <c r="M154" s="791"/>
      <c r="N154" s="790"/>
      <c r="O154" s="785" t="b">
        <v>0</v>
      </c>
    </row>
    <row r="155" spans="1:15">
      <c r="A155" s="2185"/>
      <c r="B155" s="782" t="s">
        <v>5648</v>
      </c>
      <c r="C155" s="2185"/>
      <c r="D155" s="2185"/>
      <c r="E155" s="791" t="s">
        <v>444</v>
      </c>
      <c r="F155" s="790">
        <v>45868</v>
      </c>
      <c r="G155" s="785" t="b">
        <v>1</v>
      </c>
      <c r="H155" s="799"/>
      <c r="I155" s="792" t="s">
        <v>542</v>
      </c>
      <c r="J155" s="789" t="s">
        <v>1266</v>
      </c>
      <c r="K155" s="785" t="b">
        <v>1</v>
      </c>
      <c r="L155" s="799"/>
      <c r="M155" s="791"/>
      <c r="N155" s="790"/>
      <c r="O155" s="785" t="b">
        <v>0</v>
      </c>
    </row>
    <row r="156" spans="1:15">
      <c r="A156" s="2185"/>
      <c r="B156" s="782" t="s">
        <v>281</v>
      </c>
      <c r="C156" s="2185"/>
      <c r="D156" s="2185"/>
      <c r="E156" s="791" t="s">
        <v>444</v>
      </c>
      <c r="F156" s="790">
        <v>45868</v>
      </c>
      <c r="G156" s="785" t="b">
        <v>1</v>
      </c>
      <c r="H156" s="799"/>
      <c r="I156" s="792" t="s">
        <v>542</v>
      </c>
      <c r="J156" s="789" t="s">
        <v>1266</v>
      </c>
      <c r="K156" s="785" t="b">
        <v>1</v>
      </c>
      <c r="L156" s="799"/>
      <c r="M156" s="791"/>
      <c r="N156" s="790"/>
      <c r="O156" s="785" t="b">
        <v>0</v>
      </c>
    </row>
    <row r="157" spans="1:15">
      <c r="A157" s="2185"/>
      <c r="B157" s="782" t="s">
        <v>5649</v>
      </c>
      <c r="C157" s="2185"/>
      <c r="D157" s="2185"/>
      <c r="E157" s="791" t="s">
        <v>444</v>
      </c>
      <c r="F157" s="790">
        <v>45868</v>
      </c>
      <c r="G157" s="785" t="b">
        <v>1</v>
      </c>
      <c r="H157" s="799"/>
      <c r="I157" s="792" t="s">
        <v>542</v>
      </c>
      <c r="J157" s="789" t="s">
        <v>1266</v>
      </c>
      <c r="K157" s="785" t="b">
        <v>1</v>
      </c>
      <c r="L157" s="799"/>
      <c r="M157" s="791"/>
      <c r="N157" s="790"/>
      <c r="O157" s="785" t="b">
        <v>0</v>
      </c>
    </row>
    <row r="158" spans="1:15">
      <c r="A158" s="2185"/>
      <c r="B158" s="782" t="s">
        <v>5650</v>
      </c>
      <c r="C158" s="2185"/>
      <c r="D158" s="2185"/>
      <c r="E158" s="791" t="s">
        <v>444</v>
      </c>
      <c r="F158" s="790">
        <v>45868</v>
      </c>
      <c r="G158" s="785" t="b">
        <v>1</v>
      </c>
      <c r="H158" s="799"/>
      <c r="I158" s="792" t="s">
        <v>542</v>
      </c>
      <c r="J158" s="789" t="s">
        <v>1266</v>
      </c>
      <c r="K158" s="785" t="b">
        <v>1</v>
      </c>
      <c r="L158" s="799"/>
      <c r="M158" s="791"/>
      <c r="N158" s="790"/>
      <c r="O158" s="785" t="b">
        <v>0</v>
      </c>
    </row>
    <row r="159" spans="1:15">
      <c r="A159" s="2186">
        <v>64</v>
      </c>
      <c r="B159" s="780" t="s">
        <v>334</v>
      </c>
      <c r="C159" s="2186" t="s">
        <v>5679</v>
      </c>
      <c r="D159" s="2186" t="s">
        <v>5680</v>
      </c>
      <c r="E159" s="792" t="s">
        <v>444</v>
      </c>
      <c r="F159" s="789">
        <v>45868</v>
      </c>
      <c r="G159" s="783" t="b">
        <v>1</v>
      </c>
      <c r="H159" s="799"/>
      <c r="I159" s="792" t="s">
        <v>542</v>
      </c>
      <c r="J159" s="789" t="s">
        <v>1266</v>
      </c>
      <c r="K159" s="783" t="b">
        <v>1</v>
      </c>
      <c r="L159" s="799"/>
      <c r="M159" s="792"/>
      <c r="N159" s="789"/>
      <c r="O159" s="783" t="b">
        <v>0</v>
      </c>
    </row>
    <row r="160" spans="1:15">
      <c r="A160" s="2186"/>
      <c r="B160" s="781" t="s">
        <v>5655</v>
      </c>
      <c r="C160" s="2186"/>
      <c r="D160" s="2186"/>
      <c r="E160" s="792" t="s">
        <v>444</v>
      </c>
      <c r="F160" s="789">
        <v>45868</v>
      </c>
      <c r="G160" s="784" t="b">
        <v>1</v>
      </c>
      <c r="H160" s="799"/>
      <c r="I160" s="792" t="s">
        <v>542</v>
      </c>
      <c r="J160" s="789" t="s">
        <v>1266</v>
      </c>
      <c r="K160" s="784" t="b">
        <v>1</v>
      </c>
      <c r="L160" s="799"/>
      <c r="M160" s="792"/>
      <c r="N160" s="789"/>
      <c r="O160" s="784" t="b">
        <v>0</v>
      </c>
    </row>
    <row r="161" spans="1:15">
      <c r="A161" s="2186"/>
      <c r="B161" s="781" t="s">
        <v>5656</v>
      </c>
      <c r="C161" s="2186"/>
      <c r="D161" s="2186"/>
      <c r="E161" s="792" t="s">
        <v>444</v>
      </c>
      <c r="F161" s="789">
        <v>45868</v>
      </c>
      <c r="G161" s="784" t="b">
        <v>1</v>
      </c>
      <c r="H161" s="799"/>
      <c r="I161" s="792" t="s">
        <v>542</v>
      </c>
      <c r="J161" s="789" t="s">
        <v>1266</v>
      </c>
      <c r="K161" s="784" t="b">
        <v>1</v>
      </c>
      <c r="L161" s="799"/>
      <c r="M161" s="792"/>
      <c r="N161" s="789"/>
      <c r="O161" s="784" t="b">
        <v>0</v>
      </c>
    </row>
    <row r="162" spans="1:15">
      <c r="A162" s="2186"/>
      <c r="B162" s="781" t="s">
        <v>373</v>
      </c>
      <c r="C162" s="2186"/>
      <c r="D162" s="2186"/>
      <c r="E162" s="792" t="s">
        <v>444</v>
      </c>
      <c r="F162" s="789">
        <v>45868</v>
      </c>
      <c r="G162" s="784" t="b">
        <v>1</v>
      </c>
      <c r="H162" s="799"/>
      <c r="I162" s="792" t="s">
        <v>542</v>
      </c>
      <c r="J162" s="789" t="s">
        <v>1266</v>
      </c>
      <c r="K162" s="784" t="b">
        <v>1</v>
      </c>
      <c r="L162" s="799"/>
      <c r="M162" s="792"/>
      <c r="N162" s="789"/>
      <c r="O162" s="784" t="b">
        <v>0</v>
      </c>
    </row>
    <row r="163" spans="1:15">
      <c r="A163" s="2186"/>
      <c r="B163" s="781" t="s">
        <v>405</v>
      </c>
      <c r="C163" s="2186"/>
      <c r="D163" s="2186"/>
      <c r="E163" s="792" t="s">
        <v>444</v>
      </c>
      <c r="F163" s="789">
        <v>45868</v>
      </c>
      <c r="G163" s="784" t="b">
        <v>1</v>
      </c>
      <c r="H163" s="799"/>
      <c r="I163" s="792" t="s">
        <v>542</v>
      </c>
      <c r="J163" s="789" t="s">
        <v>1266</v>
      </c>
      <c r="K163" s="784" t="b">
        <v>1</v>
      </c>
      <c r="L163" s="799"/>
      <c r="M163" s="792"/>
      <c r="N163" s="789"/>
      <c r="O163" s="784" t="b">
        <v>0</v>
      </c>
    </row>
    <row r="164" spans="1:15">
      <c r="A164" s="2186"/>
      <c r="B164" s="781" t="s">
        <v>5657</v>
      </c>
      <c r="C164" s="2186"/>
      <c r="D164" s="2186"/>
      <c r="E164" s="792" t="s">
        <v>444</v>
      </c>
      <c r="F164" s="789">
        <v>45868</v>
      </c>
      <c r="G164" s="784" t="b">
        <v>1</v>
      </c>
      <c r="H164" s="799"/>
      <c r="I164" s="792" t="s">
        <v>542</v>
      </c>
      <c r="J164" s="789" t="s">
        <v>1266</v>
      </c>
      <c r="K164" s="784" t="b">
        <v>1</v>
      </c>
      <c r="L164" s="799"/>
      <c r="M164" s="792"/>
      <c r="N164" s="789"/>
      <c r="O164" s="784" t="b">
        <v>0</v>
      </c>
    </row>
    <row r="165" spans="1:15">
      <c r="A165" s="2186"/>
      <c r="B165" s="781" t="s">
        <v>5658</v>
      </c>
      <c r="C165" s="2186"/>
      <c r="D165" s="2186"/>
      <c r="E165" s="792" t="s">
        <v>444</v>
      </c>
      <c r="F165" s="789">
        <v>45868</v>
      </c>
      <c r="G165" s="784" t="b">
        <v>1</v>
      </c>
      <c r="H165" s="799"/>
      <c r="I165" s="792" t="s">
        <v>542</v>
      </c>
      <c r="J165" s="789" t="s">
        <v>1266</v>
      </c>
      <c r="K165" s="784" t="b">
        <v>1</v>
      </c>
      <c r="L165" s="799"/>
      <c r="M165" s="792"/>
      <c r="N165" s="789"/>
      <c r="O165" s="784" t="b">
        <v>0</v>
      </c>
    </row>
    <row r="166" spans="1:15">
      <c r="A166" s="2185">
        <v>65</v>
      </c>
      <c r="B166" s="782" t="s">
        <v>5644</v>
      </c>
      <c r="C166" s="2181" t="s">
        <v>5681</v>
      </c>
      <c r="D166" s="2181" t="s">
        <v>5682</v>
      </c>
      <c r="E166" s="791" t="s">
        <v>902</v>
      </c>
      <c r="F166" s="790">
        <v>45873</v>
      </c>
      <c r="G166" s="785" t="b">
        <v>1</v>
      </c>
      <c r="H166" s="799"/>
      <c r="I166" s="792" t="s">
        <v>542</v>
      </c>
      <c r="J166" s="789" t="s">
        <v>1266</v>
      </c>
      <c r="K166" s="785" t="b">
        <v>1</v>
      </c>
      <c r="L166" s="799"/>
      <c r="M166" s="791"/>
      <c r="N166" s="820"/>
      <c r="O166" s="785" t="b">
        <v>0</v>
      </c>
    </row>
    <row r="167" spans="1:15">
      <c r="A167" s="2185"/>
      <c r="B167" s="782" t="s">
        <v>265</v>
      </c>
      <c r="C167" s="2182"/>
      <c r="D167" s="2182"/>
      <c r="E167" s="791" t="s">
        <v>902</v>
      </c>
      <c r="F167" s="790">
        <v>45873</v>
      </c>
      <c r="G167" s="785" t="b">
        <v>1</v>
      </c>
      <c r="H167" s="799"/>
      <c r="I167" s="792" t="s">
        <v>542</v>
      </c>
      <c r="J167" s="789" t="s">
        <v>1266</v>
      </c>
      <c r="K167" s="785" t="b">
        <v>1</v>
      </c>
      <c r="L167" s="799"/>
      <c r="M167" s="791"/>
      <c r="N167" s="820"/>
      <c r="O167" s="785" t="b">
        <v>0</v>
      </c>
    </row>
    <row r="168" spans="1:15">
      <c r="A168" s="2185"/>
      <c r="B168" s="782" t="s">
        <v>5647</v>
      </c>
      <c r="C168" s="2182"/>
      <c r="D168" s="2182"/>
      <c r="E168" s="791" t="s">
        <v>902</v>
      </c>
      <c r="F168" s="790">
        <v>45873</v>
      </c>
      <c r="G168" s="785" t="b">
        <v>1</v>
      </c>
      <c r="H168" s="799"/>
      <c r="I168" s="792" t="s">
        <v>542</v>
      </c>
      <c r="J168" s="789" t="s">
        <v>1266</v>
      </c>
      <c r="K168" s="785" t="b">
        <v>1</v>
      </c>
      <c r="L168" s="799"/>
      <c r="M168" s="791"/>
      <c r="N168" s="820"/>
      <c r="O168" s="785" t="b">
        <v>0</v>
      </c>
    </row>
    <row r="169" spans="1:15">
      <c r="A169" s="2185"/>
      <c r="B169" s="782" t="s">
        <v>5648</v>
      </c>
      <c r="C169" s="2182"/>
      <c r="D169" s="2182"/>
      <c r="E169" s="791" t="s">
        <v>902</v>
      </c>
      <c r="F169" s="790">
        <v>45873</v>
      </c>
      <c r="G169" s="785" t="b">
        <v>1</v>
      </c>
      <c r="H169" s="799"/>
      <c r="I169" s="792" t="s">
        <v>542</v>
      </c>
      <c r="J169" s="789" t="s">
        <v>1266</v>
      </c>
      <c r="K169" s="785" t="b">
        <v>1</v>
      </c>
      <c r="L169" s="799"/>
      <c r="M169" s="791"/>
      <c r="N169" s="820"/>
      <c r="O169" s="785" t="b">
        <v>0</v>
      </c>
    </row>
    <row r="170" spans="1:15">
      <c r="A170" s="2185"/>
      <c r="B170" s="782" t="s">
        <v>281</v>
      </c>
      <c r="C170" s="2182"/>
      <c r="D170" s="2182"/>
      <c r="E170" s="791" t="s">
        <v>902</v>
      </c>
      <c r="F170" s="790">
        <v>45873</v>
      </c>
      <c r="G170" s="785" t="b">
        <v>1</v>
      </c>
      <c r="H170" s="799"/>
      <c r="I170" s="792" t="s">
        <v>542</v>
      </c>
      <c r="J170" s="789" t="s">
        <v>1266</v>
      </c>
      <c r="K170" s="785" t="b">
        <v>1</v>
      </c>
      <c r="L170" s="799"/>
      <c r="M170" s="791"/>
      <c r="N170" s="820"/>
      <c r="O170" s="785" t="b">
        <v>0</v>
      </c>
    </row>
    <row r="171" spans="1:15">
      <c r="A171" s="2185"/>
      <c r="B171" s="782" t="s">
        <v>5649</v>
      </c>
      <c r="C171" s="2182"/>
      <c r="D171" s="2182"/>
      <c r="E171" s="791" t="s">
        <v>902</v>
      </c>
      <c r="F171" s="790">
        <v>45873</v>
      </c>
      <c r="G171" s="785" t="b">
        <v>1</v>
      </c>
      <c r="H171" s="799"/>
      <c r="I171" s="792" t="s">
        <v>542</v>
      </c>
      <c r="J171" s="789" t="s">
        <v>1266</v>
      </c>
      <c r="K171" s="785" t="b">
        <v>1</v>
      </c>
      <c r="L171" s="799"/>
      <c r="M171" s="791"/>
      <c r="N171" s="820"/>
      <c r="O171" s="785" t="b">
        <v>0</v>
      </c>
    </row>
    <row r="172" spans="1:15">
      <c r="A172" s="2185"/>
      <c r="B172" s="782" t="s">
        <v>5650</v>
      </c>
      <c r="C172" s="2187"/>
      <c r="D172" s="2187"/>
      <c r="E172" s="791" t="s">
        <v>902</v>
      </c>
      <c r="F172" s="790">
        <v>45873</v>
      </c>
      <c r="G172" s="785" t="b">
        <v>1</v>
      </c>
      <c r="H172" s="799"/>
      <c r="I172" s="792" t="s">
        <v>542</v>
      </c>
      <c r="J172" s="789" t="s">
        <v>1266</v>
      </c>
      <c r="K172" s="785" t="b">
        <v>1</v>
      </c>
      <c r="L172" s="799"/>
      <c r="M172" s="791"/>
      <c r="N172" s="820"/>
      <c r="O172" s="785" t="b">
        <v>0</v>
      </c>
    </row>
    <row r="173" spans="1:15">
      <c r="A173" s="2186">
        <v>65</v>
      </c>
      <c r="B173" s="780" t="s">
        <v>334</v>
      </c>
      <c r="C173" s="2183" t="s">
        <v>5681</v>
      </c>
      <c r="D173" s="2183" t="s">
        <v>5682</v>
      </c>
      <c r="E173" s="792" t="s">
        <v>902</v>
      </c>
      <c r="F173" s="789">
        <v>45873</v>
      </c>
      <c r="G173" s="783" t="b">
        <v>1</v>
      </c>
      <c r="H173" s="799"/>
      <c r="I173" s="792" t="s">
        <v>542</v>
      </c>
      <c r="J173" s="789" t="s">
        <v>1266</v>
      </c>
      <c r="K173" s="783" t="b">
        <v>1</v>
      </c>
      <c r="L173" s="799"/>
      <c r="M173" s="792"/>
      <c r="N173" s="789"/>
      <c r="O173" s="783" t="b">
        <v>0</v>
      </c>
    </row>
    <row r="174" spans="1:15">
      <c r="A174" s="2186"/>
      <c r="B174" s="781" t="s">
        <v>5655</v>
      </c>
      <c r="C174" s="2184"/>
      <c r="D174" s="2184"/>
      <c r="E174" s="792" t="s">
        <v>902</v>
      </c>
      <c r="F174" s="789">
        <v>45873</v>
      </c>
      <c r="G174" s="784" t="b">
        <v>1</v>
      </c>
      <c r="H174" s="799"/>
      <c r="I174" s="792" t="s">
        <v>542</v>
      </c>
      <c r="J174" s="789" t="s">
        <v>1266</v>
      </c>
      <c r="K174" s="784" t="b">
        <v>1</v>
      </c>
      <c r="L174" s="799"/>
      <c r="M174" s="793"/>
      <c r="N174" s="789"/>
      <c r="O174" s="784" t="b">
        <v>0</v>
      </c>
    </row>
    <row r="175" spans="1:15">
      <c r="A175" s="2186"/>
      <c r="B175" s="781" t="s">
        <v>5656</v>
      </c>
      <c r="C175" s="2184"/>
      <c r="D175" s="2184"/>
      <c r="E175" s="792" t="s">
        <v>902</v>
      </c>
      <c r="F175" s="789">
        <v>45873</v>
      </c>
      <c r="G175" s="784" t="b">
        <v>1</v>
      </c>
      <c r="H175" s="799"/>
      <c r="I175" s="792" t="s">
        <v>542</v>
      </c>
      <c r="J175" s="789" t="s">
        <v>1266</v>
      </c>
      <c r="K175" s="784" t="b">
        <v>1</v>
      </c>
      <c r="L175" s="799"/>
      <c r="M175" s="793"/>
      <c r="N175" s="789"/>
      <c r="O175" s="784" t="b">
        <v>0</v>
      </c>
    </row>
    <row r="176" spans="1:15">
      <c r="A176" s="2186"/>
      <c r="B176" s="781" t="s">
        <v>373</v>
      </c>
      <c r="C176" s="2184"/>
      <c r="D176" s="2184"/>
      <c r="E176" s="792" t="s">
        <v>902</v>
      </c>
      <c r="F176" s="789">
        <v>45873</v>
      </c>
      <c r="G176" s="784" t="b">
        <v>1</v>
      </c>
      <c r="H176" s="799"/>
      <c r="I176" s="792" t="s">
        <v>542</v>
      </c>
      <c r="J176" s="789" t="s">
        <v>1266</v>
      </c>
      <c r="K176" s="784" t="b">
        <v>1</v>
      </c>
      <c r="L176" s="799"/>
      <c r="M176" s="793"/>
      <c r="N176" s="789"/>
      <c r="O176" s="784" t="b">
        <v>0</v>
      </c>
    </row>
    <row r="177" spans="1:15">
      <c r="A177" s="2186"/>
      <c r="B177" s="781" t="s">
        <v>405</v>
      </c>
      <c r="C177" s="2184"/>
      <c r="D177" s="2184"/>
      <c r="E177" s="792" t="s">
        <v>902</v>
      </c>
      <c r="F177" s="789">
        <v>45873</v>
      </c>
      <c r="G177" s="784" t="b">
        <v>1</v>
      </c>
      <c r="H177" s="799"/>
      <c r="I177" s="792" t="s">
        <v>542</v>
      </c>
      <c r="J177" s="789" t="s">
        <v>1266</v>
      </c>
      <c r="K177" s="784" t="b">
        <v>1</v>
      </c>
      <c r="L177" s="799"/>
      <c r="M177" s="793"/>
      <c r="N177" s="789"/>
      <c r="O177" s="784" t="b">
        <v>0</v>
      </c>
    </row>
    <row r="178" spans="1:15">
      <c r="A178" s="2186"/>
      <c r="B178" s="781" t="s">
        <v>5657</v>
      </c>
      <c r="C178" s="2184"/>
      <c r="D178" s="2184"/>
      <c r="E178" s="792" t="s">
        <v>902</v>
      </c>
      <c r="F178" s="789">
        <v>45873</v>
      </c>
      <c r="G178" s="784" t="b">
        <v>1</v>
      </c>
      <c r="H178" s="799"/>
      <c r="I178" s="792" t="s">
        <v>542</v>
      </c>
      <c r="J178" s="789" t="s">
        <v>1266</v>
      </c>
      <c r="K178" s="784" t="b">
        <v>1</v>
      </c>
      <c r="L178" s="799"/>
      <c r="M178" s="793"/>
      <c r="N178" s="789"/>
      <c r="O178" s="784" t="b">
        <v>0</v>
      </c>
    </row>
    <row r="179" spans="1:15">
      <c r="A179" s="2186"/>
      <c r="B179" s="781" t="s">
        <v>5658</v>
      </c>
      <c r="C179" s="2188"/>
      <c r="D179" s="2188"/>
      <c r="E179" s="792" t="s">
        <v>902</v>
      </c>
      <c r="F179" s="789">
        <v>45873</v>
      </c>
      <c r="G179" s="784" t="b">
        <v>1</v>
      </c>
      <c r="H179" s="799"/>
      <c r="I179" s="792" t="s">
        <v>542</v>
      </c>
      <c r="J179" s="789" t="s">
        <v>1266</v>
      </c>
      <c r="K179" s="784" t="b">
        <v>1</v>
      </c>
      <c r="L179" s="799"/>
      <c r="M179" s="793"/>
      <c r="N179" s="789"/>
      <c r="O179" s="784" t="b">
        <v>0</v>
      </c>
    </row>
    <row r="180" spans="1:15">
      <c r="A180" s="2185">
        <v>66</v>
      </c>
      <c r="B180" s="782" t="s">
        <v>5644</v>
      </c>
      <c r="C180" s="2181" t="s">
        <v>5683</v>
      </c>
      <c r="D180" s="2181" t="s">
        <v>5684</v>
      </c>
      <c r="E180" s="791" t="s">
        <v>902</v>
      </c>
      <c r="F180" s="790">
        <v>45873</v>
      </c>
      <c r="G180" s="785" t="b">
        <v>1</v>
      </c>
      <c r="H180" s="799"/>
      <c r="I180" s="792" t="s">
        <v>542</v>
      </c>
      <c r="J180" s="789" t="s">
        <v>1266</v>
      </c>
      <c r="K180" s="785" t="b">
        <v>1</v>
      </c>
      <c r="L180" s="799"/>
      <c r="M180" s="791"/>
      <c r="N180" s="820"/>
      <c r="O180" s="785" t="b">
        <v>0</v>
      </c>
    </row>
    <row r="181" spans="1:15">
      <c r="A181" s="2185"/>
      <c r="B181" s="782" t="s">
        <v>265</v>
      </c>
      <c r="C181" s="2182"/>
      <c r="D181" s="2182"/>
      <c r="E181" s="791" t="s">
        <v>902</v>
      </c>
      <c r="F181" s="790">
        <v>45873</v>
      </c>
      <c r="G181" s="785" t="b">
        <v>1</v>
      </c>
      <c r="H181" s="799"/>
      <c r="I181" s="792" t="s">
        <v>542</v>
      </c>
      <c r="J181" s="789" t="s">
        <v>1266</v>
      </c>
      <c r="K181" s="785" t="b">
        <v>1</v>
      </c>
      <c r="L181" s="799"/>
      <c r="M181" s="791"/>
      <c r="N181" s="820"/>
      <c r="O181" s="785" t="b">
        <v>0</v>
      </c>
    </row>
    <row r="182" spans="1:15">
      <c r="A182" s="2185"/>
      <c r="B182" s="782" t="s">
        <v>5647</v>
      </c>
      <c r="C182" s="2182"/>
      <c r="D182" s="2182"/>
      <c r="E182" s="791" t="s">
        <v>902</v>
      </c>
      <c r="F182" s="790">
        <v>45873</v>
      </c>
      <c r="G182" s="785" t="b">
        <v>1</v>
      </c>
      <c r="H182" s="799"/>
      <c r="I182" s="792" t="s">
        <v>542</v>
      </c>
      <c r="J182" s="789" t="s">
        <v>1266</v>
      </c>
      <c r="K182" s="785" t="b">
        <v>1</v>
      </c>
      <c r="L182" s="799"/>
      <c r="M182" s="791"/>
      <c r="N182" s="820"/>
      <c r="O182" s="785" t="b">
        <v>0</v>
      </c>
    </row>
    <row r="183" spans="1:15">
      <c r="A183" s="2185"/>
      <c r="B183" s="782" t="s">
        <v>5648</v>
      </c>
      <c r="C183" s="2182"/>
      <c r="D183" s="2182"/>
      <c r="E183" s="791" t="s">
        <v>902</v>
      </c>
      <c r="F183" s="790">
        <v>45873</v>
      </c>
      <c r="G183" s="785" t="b">
        <v>1</v>
      </c>
      <c r="H183" s="799"/>
      <c r="I183" s="792" t="s">
        <v>542</v>
      </c>
      <c r="J183" s="789" t="s">
        <v>1266</v>
      </c>
      <c r="K183" s="785" t="b">
        <v>1</v>
      </c>
      <c r="L183" s="799"/>
      <c r="M183" s="791"/>
      <c r="N183" s="820"/>
      <c r="O183" s="785" t="b">
        <v>0</v>
      </c>
    </row>
    <row r="184" spans="1:15">
      <c r="A184" s="2185"/>
      <c r="B184" s="782" t="s">
        <v>281</v>
      </c>
      <c r="C184" s="2182"/>
      <c r="D184" s="2182"/>
      <c r="E184" s="791" t="s">
        <v>902</v>
      </c>
      <c r="F184" s="790">
        <v>45873</v>
      </c>
      <c r="G184" s="785" t="b">
        <v>1</v>
      </c>
      <c r="H184" s="799"/>
      <c r="I184" s="792" t="s">
        <v>542</v>
      </c>
      <c r="J184" s="789" t="s">
        <v>1266</v>
      </c>
      <c r="K184" s="785" t="b">
        <v>1</v>
      </c>
      <c r="L184" s="799"/>
      <c r="M184" s="791"/>
      <c r="N184" s="820"/>
      <c r="O184" s="785" t="b">
        <v>0</v>
      </c>
    </row>
    <row r="185" spans="1:15">
      <c r="A185" s="2185"/>
      <c r="B185" s="782" t="s">
        <v>5649</v>
      </c>
      <c r="C185" s="2182"/>
      <c r="D185" s="2182"/>
      <c r="E185" s="791" t="s">
        <v>902</v>
      </c>
      <c r="F185" s="790">
        <v>45873</v>
      </c>
      <c r="G185" s="785" t="b">
        <v>1</v>
      </c>
      <c r="H185" s="799"/>
      <c r="I185" s="792" t="s">
        <v>542</v>
      </c>
      <c r="J185" s="789" t="s">
        <v>1266</v>
      </c>
      <c r="K185" s="785" t="b">
        <v>1</v>
      </c>
      <c r="L185" s="799"/>
      <c r="M185" s="791"/>
      <c r="N185" s="820"/>
      <c r="O185" s="785" t="b">
        <v>0</v>
      </c>
    </row>
    <row r="186" spans="1:15">
      <c r="A186" s="2185"/>
      <c r="B186" s="782" t="s">
        <v>5650</v>
      </c>
      <c r="C186" s="2187"/>
      <c r="D186" s="2187"/>
      <c r="E186" s="791" t="s">
        <v>902</v>
      </c>
      <c r="F186" s="790">
        <v>45873</v>
      </c>
      <c r="G186" s="785" t="b">
        <v>1</v>
      </c>
      <c r="H186" s="799"/>
      <c r="I186" s="792" t="s">
        <v>542</v>
      </c>
      <c r="J186" s="789" t="s">
        <v>1266</v>
      </c>
      <c r="K186" s="785" t="b">
        <v>1</v>
      </c>
      <c r="L186" s="799"/>
      <c r="M186" s="791"/>
      <c r="N186" s="820"/>
      <c r="O186" s="785" t="b">
        <v>0</v>
      </c>
    </row>
    <row r="187" spans="1:15">
      <c r="A187" s="2186">
        <v>66</v>
      </c>
      <c r="B187" s="780" t="s">
        <v>334</v>
      </c>
      <c r="C187" s="2183" t="s">
        <v>5683</v>
      </c>
      <c r="D187" s="2183" t="s">
        <v>5684</v>
      </c>
      <c r="E187" s="792" t="s">
        <v>902</v>
      </c>
      <c r="F187" s="789">
        <v>45873</v>
      </c>
      <c r="G187" s="783" t="b">
        <v>1</v>
      </c>
      <c r="H187" s="799"/>
      <c r="I187" s="792" t="s">
        <v>542</v>
      </c>
      <c r="J187" s="789" t="s">
        <v>1266</v>
      </c>
      <c r="K187" s="783" t="b">
        <v>1</v>
      </c>
      <c r="L187" s="799"/>
      <c r="M187" s="792"/>
      <c r="N187" s="789"/>
      <c r="O187" s="783" t="b">
        <v>0</v>
      </c>
    </row>
    <row r="188" spans="1:15">
      <c r="A188" s="2186"/>
      <c r="B188" s="781" t="s">
        <v>5655</v>
      </c>
      <c r="C188" s="2184"/>
      <c r="D188" s="2184"/>
      <c r="E188" s="792" t="s">
        <v>902</v>
      </c>
      <c r="F188" s="789">
        <v>45873</v>
      </c>
      <c r="G188" s="784" t="b">
        <v>1</v>
      </c>
      <c r="H188" s="799"/>
      <c r="I188" s="792" t="s">
        <v>542</v>
      </c>
      <c r="J188" s="789" t="s">
        <v>1266</v>
      </c>
      <c r="K188" s="784" t="b">
        <v>1</v>
      </c>
      <c r="L188" s="799"/>
      <c r="M188" s="793"/>
      <c r="N188" s="789"/>
      <c r="O188" s="784" t="b">
        <v>0</v>
      </c>
    </row>
    <row r="189" spans="1:15">
      <c r="A189" s="2186"/>
      <c r="B189" s="781" t="s">
        <v>5656</v>
      </c>
      <c r="C189" s="2184"/>
      <c r="D189" s="2184"/>
      <c r="E189" s="792" t="s">
        <v>902</v>
      </c>
      <c r="F189" s="789">
        <v>45873</v>
      </c>
      <c r="G189" s="784" t="b">
        <v>1</v>
      </c>
      <c r="H189" s="799"/>
      <c r="I189" s="792" t="s">
        <v>542</v>
      </c>
      <c r="J189" s="789" t="s">
        <v>1266</v>
      </c>
      <c r="K189" s="784" t="b">
        <v>1</v>
      </c>
      <c r="L189" s="799"/>
      <c r="M189" s="793"/>
      <c r="N189" s="789"/>
      <c r="O189" s="784" t="b">
        <v>0</v>
      </c>
    </row>
    <row r="190" spans="1:15">
      <c r="A190" s="2186"/>
      <c r="B190" s="781" t="s">
        <v>373</v>
      </c>
      <c r="C190" s="2184"/>
      <c r="D190" s="2184"/>
      <c r="E190" s="792" t="s">
        <v>902</v>
      </c>
      <c r="F190" s="789">
        <v>45873</v>
      </c>
      <c r="G190" s="784" t="b">
        <v>1</v>
      </c>
      <c r="H190" s="799"/>
      <c r="I190" s="792" t="s">
        <v>542</v>
      </c>
      <c r="J190" s="789" t="s">
        <v>1266</v>
      </c>
      <c r="K190" s="784" t="b">
        <v>1</v>
      </c>
      <c r="L190" s="799"/>
      <c r="M190" s="793"/>
      <c r="N190" s="789"/>
      <c r="O190" s="784" t="b">
        <v>0</v>
      </c>
    </row>
    <row r="191" spans="1:15">
      <c r="A191" s="2186"/>
      <c r="B191" s="781" t="s">
        <v>405</v>
      </c>
      <c r="C191" s="2184"/>
      <c r="D191" s="2184"/>
      <c r="E191" s="792" t="s">
        <v>902</v>
      </c>
      <c r="F191" s="789">
        <v>45873</v>
      </c>
      <c r="G191" s="784" t="b">
        <v>1</v>
      </c>
      <c r="H191" s="799"/>
      <c r="I191" s="792" t="s">
        <v>542</v>
      </c>
      <c r="J191" s="789" t="s">
        <v>1266</v>
      </c>
      <c r="K191" s="784" t="b">
        <v>1</v>
      </c>
      <c r="L191" s="799"/>
      <c r="M191" s="793"/>
      <c r="N191" s="789"/>
      <c r="O191" s="784" t="b">
        <v>0</v>
      </c>
    </row>
    <row r="192" spans="1:15">
      <c r="A192" s="2186"/>
      <c r="B192" s="781" t="s">
        <v>5657</v>
      </c>
      <c r="C192" s="2184"/>
      <c r="D192" s="2184"/>
      <c r="E192" s="792" t="s">
        <v>902</v>
      </c>
      <c r="F192" s="789">
        <v>45873</v>
      </c>
      <c r="G192" s="784" t="b">
        <v>1</v>
      </c>
      <c r="H192" s="799"/>
      <c r="I192" s="792" t="s">
        <v>542</v>
      </c>
      <c r="J192" s="789" t="s">
        <v>1266</v>
      </c>
      <c r="K192" s="784" t="b">
        <v>1</v>
      </c>
      <c r="L192" s="799"/>
      <c r="M192" s="793"/>
      <c r="N192" s="789"/>
      <c r="O192" s="784" t="b">
        <v>0</v>
      </c>
    </row>
    <row r="193" spans="1:15">
      <c r="A193" s="2186"/>
      <c r="B193" s="781" t="s">
        <v>5658</v>
      </c>
      <c r="C193" s="2188"/>
      <c r="D193" s="2188"/>
      <c r="E193" s="792" t="s">
        <v>902</v>
      </c>
      <c r="F193" s="789">
        <v>45873</v>
      </c>
      <c r="G193" s="784" t="b">
        <v>1</v>
      </c>
      <c r="H193" s="799"/>
      <c r="I193" s="792" t="s">
        <v>542</v>
      </c>
      <c r="J193" s="789" t="s">
        <v>1266</v>
      </c>
      <c r="K193" s="784" t="b">
        <v>1</v>
      </c>
      <c r="L193" s="799"/>
      <c r="M193" s="793"/>
      <c r="N193" s="789"/>
      <c r="O193" s="784" t="b">
        <v>0</v>
      </c>
    </row>
    <row r="194" spans="1:15">
      <c r="A194" s="2185">
        <v>67</v>
      </c>
      <c r="B194" s="782" t="s">
        <v>5644</v>
      </c>
      <c r="C194" s="2181" t="s">
        <v>5685</v>
      </c>
      <c r="D194" s="2181" t="s">
        <v>5686</v>
      </c>
      <c r="E194" s="791" t="s">
        <v>902</v>
      </c>
      <c r="F194" s="790">
        <v>45873</v>
      </c>
      <c r="G194" s="785" t="b">
        <v>1</v>
      </c>
      <c r="H194" s="799"/>
      <c r="I194" s="792" t="s">
        <v>542</v>
      </c>
      <c r="J194" s="789" t="s">
        <v>1266</v>
      </c>
      <c r="K194" s="785" t="b">
        <v>1</v>
      </c>
      <c r="L194" s="799"/>
      <c r="M194" s="791"/>
      <c r="N194" s="820"/>
      <c r="O194" s="785" t="b">
        <v>0</v>
      </c>
    </row>
    <row r="195" spans="1:15">
      <c r="A195" s="2185"/>
      <c r="B195" s="782" t="s">
        <v>265</v>
      </c>
      <c r="C195" s="2182"/>
      <c r="D195" s="2182"/>
      <c r="E195" s="791" t="s">
        <v>902</v>
      </c>
      <c r="F195" s="790">
        <v>45873</v>
      </c>
      <c r="G195" s="785" t="b">
        <v>1</v>
      </c>
      <c r="H195" s="799"/>
      <c r="I195" s="792" t="s">
        <v>542</v>
      </c>
      <c r="J195" s="789" t="s">
        <v>1266</v>
      </c>
      <c r="K195" s="785" t="b">
        <v>1</v>
      </c>
      <c r="L195" s="799"/>
      <c r="M195" s="791"/>
      <c r="N195" s="820"/>
      <c r="O195" s="785" t="b">
        <v>0</v>
      </c>
    </row>
    <row r="196" spans="1:15">
      <c r="A196" s="2185"/>
      <c r="B196" s="782" t="s">
        <v>5647</v>
      </c>
      <c r="C196" s="2182"/>
      <c r="D196" s="2182"/>
      <c r="E196" s="791" t="s">
        <v>902</v>
      </c>
      <c r="F196" s="790">
        <v>45873</v>
      </c>
      <c r="G196" s="785" t="b">
        <v>1</v>
      </c>
      <c r="H196" s="799"/>
      <c r="I196" s="792" t="s">
        <v>542</v>
      </c>
      <c r="J196" s="789" t="s">
        <v>1266</v>
      </c>
      <c r="K196" s="785" t="b">
        <v>1</v>
      </c>
      <c r="L196" s="799"/>
      <c r="M196" s="791"/>
      <c r="N196" s="820"/>
      <c r="O196" s="785" t="b">
        <v>0</v>
      </c>
    </row>
    <row r="197" spans="1:15">
      <c r="A197" s="2185"/>
      <c r="B197" s="782" t="s">
        <v>5648</v>
      </c>
      <c r="C197" s="2182"/>
      <c r="D197" s="2182"/>
      <c r="E197" s="791" t="s">
        <v>902</v>
      </c>
      <c r="F197" s="790">
        <v>45873</v>
      </c>
      <c r="G197" s="785" t="b">
        <v>1</v>
      </c>
      <c r="H197" s="799"/>
      <c r="I197" s="792" t="s">
        <v>542</v>
      </c>
      <c r="J197" s="789" t="s">
        <v>1266</v>
      </c>
      <c r="K197" s="785" t="b">
        <v>1</v>
      </c>
      <c r="L197" s="799"/>
      <c r="M197" s="791"/>
      <c r="N197" s="820"/>
      <c r="O197" s="785" t="b">
        <v>0</v>
      </c>
    </row>
    <row r="198" spans="1:15">
      <c r="A198" s="2185"/>
      <c r="B198" s="782" t="s">
        <v>281</v>
      </c>
      <c r="C198" s="2182"/>
      <c r="D198" s="2182"/>
      <c r="E198" s="791" t="s">
        <v>902</v>
      </c>
      <c r="F198" s="790">
        <v>45873</v>
      </c>
      <c r="G198" s="785" t="b">
        <v>1</v>
      </c>
      <c r="H198" s="799"/>
      <c r="I198" s="792" t="s">
        <v>542</v>
      </c>
      <c r="J198" s="789" t="s">
        <v>1266</v>
      </c>
      <c r="K198" s="785" t="b">
        <v>1</v>
      </c>
      <c r="L198" s="799"/>
      <c r="M198" s="791"/>
      <c r="N198" s="820"/>
      <c r="O198" s="785" t="b">
        <v>0</v>
      </c>
    </row>
    <row r="199" spans="1:15">
      <c r="A199" s="2185"/>
      <c r="B199" s="782" t="s">
        <v>5649</v>
      </c>
      <c r="C199" s="2182"/>
      <c r="D199" s="2182"/>
      <c r="E199" s="791" t="s">
        <v>902</v>
      </c>
      <c r="F199" s="790">
        <v>45873</v>
      </c>
      <c r="G199" s="785" t="b">
        <v>1</v>
      </c>
      <c r="H199" s="799"/>
      <c r="I199" s="792" t="s">
        <v>542</v>
      </c>
      <c r="J199" s="789" t="s">
        <v>1266</v>
      </c>
      <c r="K199" s="785" t="b">
        <v>1</v>
      </c>
      <c r="L199" s="799"/>
      <c r="M199" s="791"/>
      <c r="N199" s="820"/>
      <c r="O199" s="785" t="b">
        <v>0</v>
      </c>
    </row>
    <row r="200" spans="1:15">
      <c r="A200" s="2185"/>
      <c r="B200" s="782" t="s">
        <v>5650</v>
      </c>
      <c r="C200" s="2187"/>
      <c r="D200" s="2187"/>
      <c r="E200" s="791" t="s">
        <v>902</v>
      </c>
      <c r="F200" s="790">
        <v>45873</v>
      </c>
      <c r="G200" s="785" t="b">
        <v>1</v>
      </c>
      <c r="H200" s="799"/>
      <c r="I200" s="792" t="s">
        <v>542</v>
      </c>
      <c r="J200" s="789" t="s">
        <v>1266</v>
      </c>
      <c r="K200" s="785" t="b">
        <v>1</v>
      </c>
      <c r="L200" s="799"/>
      <c r="M200" s="791"/>
      <c r="N200" s="820"/>
      <c r="O200" s="785" t="b">
        <v>0</v>
      </c>
    </row>
    <row r="201" spans="1:15">
      <c r="A201" s="2186">
        <v>67</v>
      </c>
      <c r="B201" s="780" t="s">
        <v>334</v>
      </c>
      <c r="C201" s="2192" t="s">
        <v>5685</v>
      </c>
      <c r="D201" s="2192" t="s">
        <v>5686</v>
      </c>
      <c r="E201" s="792" t="s">
        <v>902</v>
      </c>
      <c r="F201" s="789">
        <v>45873</v>
      </c>
      <c r="G201" s="783" t="b">
        <v>1</v>
      </c>
      <c r="H201" s="799"/>
      <c r="I201" s="792" t="s">
        <v>542</v>
      </c>
      <c r="J201" s="789" t="s">
        <v>1266</v>
      </c>
      <c r="K201" s="783" t="b">
        <v>1</v>
      </c>
      <c r="L201" s="799"/>
      <c r="M201" s="792"/>
      <c r="N201" s="789"/>
      <c r="O201" s="783" t="b">
        <v>0</v>
      </c>
    </row>
    <row r="202" spans="1:15">
      <c r="A202" s="2186"/>
      <c r="B202" s="781" t="s">
        <v>5655</v>
      </c>
      <c r="C202" s="2184"/>
      <c r="D202" s="2184"/>
      <c r="E202" s="792" t="s">
        <v>902</v>
      </c>
      <c r="F202" s="789">
        <v>45873</v>
      </c>
      <c r="G202" s="784" t="b">
        <v>1</v>
      </c>
      <c r="H202" s="799"/>
      <c r="I202" s="792" t="s">
        <v>542</v>
      </c>
      <c r="J202" s="789" t="s">
        <v>1266</v>
      </c>
      <c r="K202" s="784" t="b">
        <v>1</v>
      </c>
      <c r="L202" s="799"/>
      <c r="M202" s="793"/>
      <c r="N202" s="789"/>
      <c r="O202" s="784" t="b">
        <v>0</v>
      </c>
    </row>
    <row r="203" spans="1:15">
      <c r="A203" s="2186"/>
      <c r="B203" s="781" t="s">
        <v>5656</v>
      </c>
      <c r="C203" s="2184"/>
      <c r="D203" s="2184"/>
      <c r="E203" s="792" t="s">
        <v>902</v>
      </c>
      <c r="F203" s="789">
        <v>45873</v>
      </c>
      <c r="G203" s="784" t="b">
        <v>1</v>
      </c>
      <c r="H203" s="799"/>
      <c r="I203" s="792" t="s">
        <v>542</v>
      </c>
      <c r="J203" s="789" t="s">
        <v>1266</v>
      </c>
      <c r="K203" s="784" t="b">
        <v>1</v>
      </c>
      <c r="L203" s="799"/>
      <c r="M203" s="793"/>
      <c r="N203" s="789"/>
      <c r="O203" s="784" t="b">
        <v>0</v>
      </c>
    </row>
    <row r="204" spans="1:15">
      <c r="A204" s="2186"/>
      <c r="B204" s="781" t="s">
        <v>373</v>
      </c>
      <c r="C204" s="2184"/>
      <c r="D204" s="2184"/>
      <c r="E204" s="792" t="s">
        <v>902</v>
      </c>
      <c r="F204" s="789">
        <v>45873</v>
      </c>
      <c r="G204" s="784" t="b">
        <v>1</v>
      </c>
      <c r="H204" s="799"/>
      <c r="I204" s="792" t="s">
        <v>542</v>
      </c>
      <c r="J204" s="789" t="s">
        <v>1266</v>
      </c>
      <c r="K204" s="784" t="b">
        <v>1</v>
      </c>
      <c r="L204" s="799"/>
      <c r="M204" s="793"/>
      <c r="N204" s="789"/>
      <c r="O204" s="784" t="b">
        <v>0</v>
      </c>
    </row>
    <row r="205" spans="1:15">
      <c r="A205" s="2186"/>
      <c r="B205" s="781" t="s">
        <v>405</v>
      </c>
      <c r="C205" s="2184"/>
      <c r="D205" s="2184"/>
      <c r="E205" s="792" t="s">
        <v>902</v>
      </c>
      <c r="F205" s="789">
        <v>45873</v>
      </c>
      <c r="G205" s="784" t="b">
        <v>1</v>
      </c>
      <c r="H205" s="799"/>
      <c r="I205" s="792" t="s">
        <v>542</v>
      </c>
      <c r="J205" s="789" t="s">
        <v>1266</v>
      </c>
      <c r="K205" s="784" t="b">
        <v>1</v>
      </c>
      <c r="L205" s="799"/>
      <c r="M205" s="793"/>
      <c r="N205" s="789"/>
      <c r="O205" s="784" t="b">
        <v>0</v>
      </c>
    </row>
    <row r="206" spans="1:15">
      <c r="A206" s="2186"/>
      <c r="B206" s="781" t="s">
        <v>5657</v>
      </c>
      <c r="C206" s="2184"/>
      <c r="D206" s="2184"/>
      <c r="E206" s="792" t="s">
        <v>902</v>
      </c>
      <c r="F206" s="789">
        <v>45873</v>
      </c>
      <c r="G206" s="784" t="b">
        <v>1</v>
      </c>
      <c r="H206" s="799"/>
      <c r="I206" s="792" t="s">
        <v>542</v>
      </c>
      <c r="J206" s="789" t="s">
        <v>1266</v>
      </c>
      <c r="K206" s="784" t="b">
        <v>1</v>
      </c>
      <c r="L206" s="799"/>
      <c r="M206" s="793"/>
      <c r="N206" s="789"/>
      <c r="O206" s="784" t="b">
        <v>0</v>
      </c>
    </row>
    <row r="207" spans="1:15">
      <c r="A207" s="2186"/>
      <c r="B207" s="781" t="s">
        <v>5658</v>
      </c>
      <c r="C207" s="2188"/>
      <c r="D207" s="2188"/>
      <c r="E207" s="792" t="s">
        <v>902</v>
      </c>
      <c r="F207" s="789">
        <v>45873</v>
      </c>
      <c r="G207" s="784" t="b">
        <v>1</v>
      </c>
      <c r="H207" s="799"/>
      <c r="I207" s="792" t="s">
        <v>542</v>
      </c>
      <c r="J207" s="789" t="s">
        <v>1266</v>
      </c>
      <c r="K207" s="784" t="b">
        <v>1</v>
      </c>
      <c r="L207" s="799"/>
      <c r="M207" s="793"/>
      <c r="N207" s="789"/>
      <c r="O207" s="784" t="b">
        <v>0</v>
      </c>
    </row>
    <row r="208" spans="1:15">
      <c r="A208" s="2185">
        <v>68</v>
      </c>
      <c r="B208" s="782" t="s">
        <v>5644</v>
      </c>
      <c r="C208" s="2181" t="s">
        <v>5687</v>
      </c>
      <c r="D208" s="2181" t="s">
        <v>5688</v>
      </c>
      <c r="E208" s="791" t="s">
        <v>902</v>
      </c>
      <c r="F208" s="790">
        <v>45873</v>
      </c>
      <c r="G208" s="785" t="b">
        <v>1</v>
      </c>
      <c r="H208" s="799"/>
      <c r="I208" s="792" t="s">
        <v>542</v>
      </c>
      <c r="J208" s="789" t="s">
        <v>1266</v>
      </c>
      <c r="K208" s="785" t="b">
        <v>1</v>
      </c>
      <c r="L208" s="799"/>
      <c r="M208" s="791"/>
      <c r="N208" s="820"/>
      <c r="O208" s="785" t="b">
        <v>0</v>
      </c>
    </row>
    <row r="209" spans="1:15">
      <c r="A209" s="2185"/>
      <c r="B209" s="782" t="s">
        <v>265</v>
      </c>
      <c r="C209" s="2182"/>
      <c r="D209" s="2182"/>
      <c r="E209" s="791" t="s">
        <v>902</v>
      </c>
      <c r="F209" s="790">
        <v>45873</v>
      </c>
      <c r="G209" s="785" t="b">
        <v>1</v>
      </c>
      <c r="H209" s="799"/>
      <c r="I209" s="792" t="s">
        <v>542</v>
      </c>
      <c r="J209" s="789" t="s">
        <v>1266</v>
      </c>
      <c r="K209" s="785" t="b">
        <v>1</v>
      </c>
      <c r="L209" s="799"/>
      <c r="M209" s="791"/>
      <c r="N209" s="820"/>
      <c r="O209" s="785" t="b">
        <v>0</v>
      </c>
    </row>
    <row r="210" spans="1:15">
      <c r="A210" s="2185"/>
      <c r="B210" s="782" t="s">
        <v>5647</v>
      </c>
      <c r="C210" s="2182"/>
      <c r="D210" s="2182"/>
      <c r="E210" s="791" t="s">
        <v>902</v>
      </c>
      <c r="F210" s="790">
        <v>45873</v>
      </c>
      <c r="G210" s="785" t="b">
        <v>1</v>
      </c>
      <c r="H210" s="799"/>
      <c r="I210" s="792" t="s">
        <v>542</v>
      </c>
      <c r="J210" s="789" t="s">
        <v>1266</v>
      </c>
      <c r="K210" s="785" t="b">
        <v>1</v>
      </c>
      <c r="L210" s="799"/>
      <c r="M210" s="791"/>
      <c r="N210" s="820"/>
      <c r="O210" s="785" t="b">
        <v>0</v>
      </c>
    </row>
    <row r="211" spans="1:15">
      <c r="A211" s="2185"/>
      <c r="B211" s="782" t="s">
        <v>5648</v>
      </c>
      <c r="C211" s="2182"/>
      <c r="D211" s="2182"/>
      <c r="E211" s="791" t="s">
        <v>902</v>
      </c>
      <c r="F211" s="790">
        <v>45873</v>
      </c>
      <c r="G211" s="785" t="b">
        <v>1</v>
      </c>
      <c r="H211" s="799"/>
      <c r="I211" s="792" t="s">
        <v>542</v>
      </c>
      <c r="J211" s="789" t="s">
        <v>1266</v>
      </c>
      <c r="K211" s="785" t="b">
        <v>1</v>
      </c>
      <c r="L211" s="799"/>
      <c r="M211" s="791"/>
      <c r="N211" s="820"/>
      <c r="O211" s="785" t="b">
        <v>0</v>
      </c>
    </row>
    <row r="212" spans="1:15">
      <c r="A212" s="2185"/>
      <c r="B212" s="782" t="s">
        <v>281</v>
      </c>
      <c r="C212" s="2182"/>
      <c r="D212" s="2182"/>
      <c r="E212" s="791" t="s">
        <v>902</v>
      </c>
      <c r="F212" s="790">
        <v>45873</v>
      </c>
      <c r="G212" s="785" t="b">
        <v>1</v>
      </c>
      <c r="H212" s="799"/>
      <c r="I212" s="792" t="s">
        <v>542</v>
      </c>
      <c r="J212" s="789" t="s">
        <v>1266</v>
      </c>
      <c r="K212" s="785" t="b">
        <v>1</v>
      </c>
      <c r="L212" s="799"/>
      <c r="M212" s="791"/>
      <c r="N212" s="820"/>
      <c r="O212" s="785" t="b">
        <v>0</v>
      </c>
    </row>
    <row r="213" spans="1:15">
      <c r="A213" s="2185"/>
      <c r="B213" s="782" t="s">
        <v>5649</v>
      </c>
      <c r="C213" s="2182"/>
      <c r="D213" s="2182"/>
      <c r="E213" s="791" t="s">
        <v>902</v>
      </c>
      <c r="F213" s="790">
        <v>45873</v>
      </c>
      <c r="G213" s="785" t="b">
        <v>1</v>
      </c>
      <c r="H213" s="799"/>
      <c r="I213" s="792" t="s">
        <v>542</v>
      </c>
      <c r="J213" s="789" t="s">
        <v>1266</v>
      </c>
      <c r="K213" s="785" t="b">
        <v>1</v>
      </c>
      <c r="L213" s="799"/>
      <c r="M213" s="791"/>
      <c r="N213" s="820"/>
      <c r="O213" s="785" t="b">
        <v>0</v>
      </c>
    </row>
    <row r="214" spans="1:15">
      <c r="A214" s="2185"/>
      <c r="B214" s="782" t="s">
        <v>5650</v>
      </c>
      <c r="C214" s="2187"/>
      <c r="D214" s="2187"/>
      <c r="E214" s="791" t="s">
        <v>902</v>
      </c>
      <c r="F214" s="790">
        <v>45873</v>
      </c>
      <c r="G214" s="785" t="b">
        <v>1</v>
      </c>
      <c r="H214" s="799"/>
      <c r="I214" s="792" t="s">
        <v>542</v>
      </c>
      <c r="J214" s="789" t="s">
        <v>1266</v>
      </c>
      <c r="K214" s="785" t="b">
        <v>1</v>
      </c>
      <c r="L214" s="799"/>
      <c r="M214" s="791"/>
      <c r="N214" s="820"/>
      <c r="O214" s="785" t="b">
        <v>0</v>
      </c>
    </row>
    <row r="215" spans="1:15">
      <c r="A215" s="2186">
        <v>68</v>
      </c>
      <c r="B215" s="780" t="s">
        <v>334</v>
      </c>
      <c r="C215" s="2192" t="s">
        <v>5687</v>
      </c>
      <c r="D215" s="2192" t="s">
        <v>5688</v>
      </c>
      <c r="E215" s="792" t="s">
        <v>902</v>
      </c>
      <c r="F215" s="789">
        <v>45873</v>
      </c>
      <c r="G215" s="783" t="b">
        <v>1</v>
      </c>
      <c r="H215" s="799"/>
      <c r="I215" s="792" t="s">
        <v>542</v>
      </c>
      <c r="J215" s="789" t="s">
        <v>1266</v>
      </c>
      <c r="K215" s="783" t="b">
        <v>1</v>
      </c>
      <c r="L215" s="799"/>
      <c r="M215" s="792"/>
      <c r="N215" s="789"/>
      <c r="O215" s="783" t="b">
        <v>0</v>
      </c>
    </row>
    <row r="216" spans="1:15">
      <c r="A216" s="2186"/>
      <c r="B216" s="781" t="s">
        <v>5655</v>
      </c>
      <c r="C216" s="2184"/>
      <c r="D216" s="2184"/>
      <c r="E216" s="792" t="s">
        <v>902</v>
      </c>
      <c r="F216" s="789">
        <v>45873</v>
      </c>
      <c r="G216" s="784" t="b">
        <v>1</v>
      </c>
      <c r="H216" s="799"/>
      <c r="I216" s="792" t="s">
        <v>542</v>
      </c>
      <c r="J216" s="789" t="s">
        <v>1266</v>
      </c>
      <c r="K216" s="784" t="b">
        <v>1</v>
      </c>
      <c r="L216" s="799"/>
      <c r="M216" s="793"/>
      <c r="N216" s="789"/>
      <c r="O216" s="784" t="b">
        <v>0</v>
      </c>
    </row>
    <row r="217" spans="1:15">
      <c r="A217" s="2186"/>
      <c r="B217" s="781" t="s">
        <v>5656</v>
      </c>
      <c r="C217" s="2184"/>
      <c r="D217" s="2184"/>
      <c r="E217" s="792" t="s">
        <v>902</v>
      </c>
      <c r="F217" s="789">
        <v>45873</v>
      </c>
      <c r="G217" s="784" t="b">
        <v>1</v>
      </c>
      <c r="H217" s="799"/>
      <c r="I217" s="792" t="s">
        <v>542</v>
      </c>
      <c r="J217" s="789" t="s">
        <v>1266</v>
      </c>
      <c r="K217" s="784" t="b">
        <v>1</v>
      </c>
      <c r="L217" s="799"/>
      <c r="M217" s="793"/>
      <c r="N217" s="789"/>
      <c r="O217" s="784" t="b">
        <v>0</v>
      </c>
    </row>
    <row r="218" spans="1:15">
      <c r="A218" s="2186"/>
      <c r="B218" s="781" t="s">
        <v>373</v>
      </c>
      <c r="C218" s="2184"/>
      <c r="D218" s="2184"/>
      <c r="E218" s="792" t="s">
        <v>902</v>
      </c>
      <c r="F218" s="789">
        <v>45873</v>
      </c>
      <c r="G218" s="784" t="b">
        <v>1</v>
      </c>
      <c r="H218" s="799"/>
      <c r="I218" s="792" t="s">
        <v>542</v>
      </c>
      <c r="J218" s="789" t="s">
        <v>1266</v>
      </c>
      <c r="K218" s="784" t="b">
        <v>1</v>
      </c>
      <c r="L218" s="799"/>
      <c r="M218" s="793"/>
      <c r="N218" s="789"/>
      <c r="O218" s="784" t="b">
        <v>0</v>
      </c>
    </row>
    <row r="219" spans="1:15">
      <c r="A219" s="2186"/>
      <c r="B219" s="781" t="s">
        <v>405</v>
      </c>
      <c r="C219" s="2184"/>
      <c r="D219" s="2184"/>
      <c r="E219" s="792" t="s">
        <v>902</v>
      </c>
      <c r="F219" s="789">
        <v>45873</v>
      </c>
      <c r="G219" s="784" t="b">
        <v>1</v>
      </c>
      <c r="H219" s="799"/>
      <c r="I219" s="792" t="s">
        <v>542</v>
      </c>
      <c r="J219" s="789" t="s">
        <v>1266</v>
      </c>
      <c r="K219" s="784" t="b">
        <v>1</v>
      </c>
      <c r="L219" s="799"/>
      <c r="M219" s="793"/>
      <c r="N219" s="789"/>
      <c r="O219" s="784" t="b">
        <v>0</v>
      </c>
    </row>
    <row r="220" spans="1:15">
      <c r="A220" s="2186"/>
      <c r="B220" s="781" t="s">
        <v>5657</v>
      </c>
      <c r="C220" s="2184"/>
      <c r="D220" s="2184"/>
      <c r="E220" s="792" t="s">
        <v>902</v>
      </c>
      <c r="F220" s="789">
        <v>45873</v>
      </c>
      <c r="G220" s="784" t="b">
        <v>1</v>
      </c>
      <c r="H220" s="799"/>
      <c r="I220" s="792" t="s">
        <v>542</v>
      </c>
      <c r="J220" s="789" t="s">
        <v>1266</v>
      </c>
      <c r="K220" s="784" t="b">
        <v>1</v>
      </c>
      <c r="L220" s="799"/>
      <c r="M220" s="793"/>
      <c r="N220" s="789"/>
      <c r="O220" s="784" t="b">
        <v>0</v>
      </c>
    </row>
    <row r="221" spans="1:15">
      <c r="A221" s="2186"/>
      <c r="B221" s="781" t="s">
        <v>5658</v>
      </c>
      <c r="C221" s="2188"/>
      <c r="D221" s="2188"/>
      <c r="E221" s="792" t="s">
        <v>902</v>
      </c>
      <c r="F221" s="789">
        <v>45873</v>
      </c>
      <c r="G221" s="784" t="b">
        <v>1</v>
      </c>
      <c r="H221" s="799"/>
      <c r="I221" s="792" t="s">
        <v>542</v>
      </c>
      <c r="J221" s="789" t="s">
        <v>1266</v>
      </c>
      <c r="K221" s="784" t="b">
        <v>1</v>
      </c>
      <c r="L221" s="799"/>
      <c r="M221" s="793"/>
      <c r="N221" s="789"/>
      <c r="O221" s="784" t="b">
        <v>0</v>
      </c>
    </row>
    <row r="222" spans="1:15">
      <c r="A222" s="2185">
        <v>69</v>
      </c>
      <c r="B222" s="782" t="s">
        <v>5644</v>
      </c>
      <c r="C222" s="2181" t="s">
        <v>5689</v>
      </c>
      <c r="D222" s="2181" t="s">
        <v>5690</v>
      </c>
      <c r="E222" s="791" t="s">
        <v>902</v>
      </c>
      <c r="F222" s="790">
        <v>45873</v>
      </c>
      <c r="G222" s="785" t="b">
        <v>1</v>
      </c>
      <c r="H222" s="799"/>
      <c r="I222" s="792" t="s">
        <v>542</v>
      </c>
      <c r="J222" s="789" t="s">
        <v>1266</v>
      </c>
      <c r="K222" s="785" t="b">
        <v>1</v>
      </c>
      <c r="L222" s="799"/>
      <c r="M222" s="791"/>
      <c r="N222" s="820"/>
      <c r="O222" s="785" t="b">
        <v>0</v>
      </c>
    </row>
    <row r="223" spans="1:15">
      <c r="A223" s="2185"/>
      <c r="B223" s="782" t="s">
        <v>265</v>
      </c>
      <c r="C223" s="2182"/>
      <c r="D223" s="2182"/>
      <c r="E223" s="791" t="s">
        <v>902</v>
      </c>
      <c r="F223" s="790">
        <v>45873</v>
      </c>
      <c r="G223" s="785" t="b">
        <v>1</v>
      </c>
      <c r="H223" s="799"/>
      <c r="I223" s="792" t="s">
        <v>542</v>
      </c>
      <c r="J223" s="789" t="s">
        <v>1266</v>
      </c>
      <c r="K223" s="785" t="b">
        <v>1</v>
      </c>
      <c r="L223" s="799"/>
      <c r="M223" s="791"/>
      <c r="N223" s="820"/>
      <c r="O223" s="785" t="b">
        <v>0</v>
      </c>
    </row>
    <row r="224" spans="1:15">
      <c r="A224" s="2185"/>
      <c r="B224" s="782" t="s">
        <v>5647</v>
      </c>
      <c r="C224" s="2182"/>
      <c r="D224" s="2182"/>
      <c r="E224" s="791" t="s">
        <v>902</v>
      </c>
      <c r="F224" s="790">
        <v>45873</v>
      </c>
      <c r="G224" s="785" t="b">
        <v>1</v>
      </c>
      <c r="H224" s="799"/>
      <c r="I224" s="792" t="s">
        <v>542</v>
      </c>
      <c r="J224" s="789" t="s">
        <v>1266</v>
      </c>
      <c r="K224" s="785" t="b">
        <v>1</v>
      </c>
      <c r="L224" s="799"/>
      <c r="M224" s="791"/>
      <c r="N224" s="820"/>
      <c r="O224" s="785" t="b">
        <v>0</v>
      </c>
    </row>
    <row r="225" spans="1:15">
      <c r="A225" s="2185"/>
      <c r="B225" s="782" t="s">
        <v>5648</v>
      </c>
      <c r="C225" s="2182"/>
      <c r="D225" s="2182"/>
      <c r="E225" s="791" t="s">
        <v>902</v>
      </c>
      <c r="F225" s="790">
        <v>45873</v>
      </c>
      <c r="G225" s="785" t="b">
        <v>1</v>
      </c>
      <c r="H225" s="799"/>
      <c r="I225" s="792" t="s">
        <v>542</v>
      </c>
      <c r="J225" s="789" t="s">
        <v>1266</v>
      </c>
      <c r="K225" s="785" t="b">
        <v>1</v>
      </c>
      <c r="L225" s="799"/>
      <c r="M225" s="791"/>
      <c r="N225" s="820"/>
      <c r="O225" s="785" t="b">
        <v>0</v>
      </c>
    </row>
    <row r="226" spans="1:15">
      <c r="A226" s="2185"/>
      <c r="B226" s="782" t="s">
        <v>281</v>
      </c>
      <c r="C226" s="2182"/>
      <c r="D226" s="2182"/>
      <c r="E226" s="791" t="s">
        <v>902</v>
      </c>
      <c r="F226" s="790">
        <v>45873</v>
      </c>
      <c r="G226" s="785" t="b">
        <v>1</v>
      </c>
      <c r="H226" s="799"/>
      <c r="I226" s="792" t="s">
        <v>542</v>
      </c>
      <c r="J226" s="789" t="s">
        <v>1266</v>
      </c>
      <c r="K226" s="785" t="b">
        <v>1</v>
      </c>
      <c r="L226" s="799"/>
      <c r="M226" s="791"/>
      <c r="N226" s="820"/>
      <c r="O226" s="785" t="b">
        <v>0</v>
      </c>
    </row>
    <row r="227" spans="1:15">
      <c r="A227" s="2185"/>
      <c r="B227" s="782" t="s">
        <v>5649</v>
      </c>
      <c r="C227" s="2182"/>
      <c r="D227" s="2182"/>
      <c r="E227" s="791" t="s">
        <v>902</v>
      </c>
      <c r="F227" s="790">
        <v>45873</v>
      </c>
      <c r="G227" s="785" t="b">
        <v>1</v>
      </c>
      <c r="H227" s="799"/>
      <c r="I227" s="792" t="s">
        <v>542</v>
      </c>
      <c r="J227" s="789" t="s">
        <v>1266</v>
      </c>
      <c r="K227" s="785" t="b">
        <v>1</v>
      </c>
      <c r="L227" s="799"/>
      <c r="M227" s="791"/>
      <c r="N227" s="820"/>
      <c r="O227" s="785" t="b">
        <v>0</v>
      </c>
    </row>
    <row r="228" spans="1:15">
      <c r="A228" s="2185"/>
      <c r="B228" s="782" t="s">
        <v>5650</v>
      </c>
      <c r="C228" s="2187"/>
      <c r="D228" s="2187"/>
      <c r="E228" s="791" t="s">
        <v>902</v>
      </c>
      <c r="F228" s="790">
        <v>45873</v>
      </c>
      <c r="G228" s="785" t="b">
        <v>1</v>
      </c>
      <c r="H228" s="799"/>
      <c r="I228" s="792" t="s">
        <v>542</v>
      </c>
      <c r="J228" s="789" t="s">
        <v>1266</v>
      </c>
      <c r="K228" s="785" t="b">
        <v>1</v>
      </c>
      <c r="L228" s="799"/>
      <c r="M228" s="791"/>
      <c r="N228" s="820"/>
      <c r="O228" s="785" t="b">
        <v>0</v>
      </c>
    </row>
    <row r="229" spans="1:15">
      <c r="A229" s="2186">
        <v>69</v>
      </c>
      <c r="B229" s="780" t="s">
        <v>334</v>
      </c>
      <c r="C229" s="2192" t="s">
        <v>5689</v>
      </c>
      <c r="D229" s="2192" t="s">
        <v>5690</v>
      </c>
      <c r="E229" s="792" t="s">
        <v>902</v>
      </c>
      <c r="F229" s="789">
        <v>45873</v>
      </c>
      <c r="G229" s="783" t="b">
        <v>1</v>
      </c>
      <c r="H229" s="799"/>
      <c r="I229" s="792" t="s">
        <v>542</v>
      </c>
      <c r="J229" s="789" t="s">
        <v>1266</v>
      </c>
      <c r="K229" s="783" t="b">
        <v>1</v>
      </c>
      <c r="L229" s="799"/>
      <c r="M229" s="792"/>
      <c r="N229" s="789"/>
      <c r="O229" s="783" t="b">
        <v>0</v>
      </c>
    </row>
    <row r="230" spans="1:15">
      <c r="A230" s="2186"/>
      <c r="B230" s="781" t="s">
        <v>5655</v>
      </c>
      <c r="C230" s="2184"/>
      <c r="D230" s="2184"/>
      <c r="E230" s="792" t="s">
        <v>902</v>
      </c>
      <c r="F230" s="789">
        <v>45873</v>
      </c>
      <c r="G230" s="784" t="b">
        <v>1</v>
      </c>
      <c r="H230" s="799"/>
      <c r="I230" s="792" t="s">
        <v>542</v>
      </c>
      <c r="J230" s="789" t="s">
        <v>1266</v>
      </c>
      <c r="K230" s="784" t="b">
        <v>1</v>
      </c>
      <c r="L230" s="799"/>
      <c r="M230" s="793"/>
      <c r="N230" s="789"/>
      <c r="O230" s="784" t="b">
        <v>0</v>
      </c>
    </row>
    <row r="231" spans="1:15">
      <c r="A231" s="2186"/>
      <c r="B231" s="781" t="s">
        <v>5656</v>
      </c>
      <c r="C231" s="2184"/>
      <c r="D231" s="2184"/>
      <c r="E231" s="792" t="s">
        <v>902</v>
      </c>
      <c r="F231" s="789">
        <v>45873</v>
      </c>
      <c r="G231" s="784" t="b">
        <v>1</v>
      </c>
      <c r="H231" s="799"/>
      <c r="I231" s="792" t="s">
        <v>542</v>
      </c>
      <c r="J231" s="789" t="s">
        <v>1266</v>
      </c>
      <c r="K231" s="784" t="b">
        <v>1</v>
      </c>
      <c r="L231" s="799"/>
      <c r="M231" s="793"/>
      <c r="N231" s="789"/>
      <c r="O231" s="784" t="b">
        <v>0</v>
      </c>
    </row>
    <row r="232" spans="1:15">
      <c r="A232" s="2186"/>
      <c r="B232" s="781" t="s">
        <v>373</v>
      </c>
      <c r="C232" s="2184"/>
      <c r="D232" s="2184"/>
      <c r="E232" s="792" t="s">
        <v>902</v>
      </c>
      <c r="F232" s="789">
        <v>45873</v>
      </c>
      <c r="G232" s="784" t="b">
        <v>1</v>
      </c>
      <c r="H232" s="799"/>
      <c r="I232" s="792" t="s">
        <v>542</v>
      </c>
      <c r="J232" s="789" t="s">
        <v>1266</v>
      </c>
      <c r="K232" s="784" t="b">
        <v>1</v>
      </c>
      <c r="L232" s="799"/>
      <c r="M232" s="793"/>
      <c r="N232" s="789"/>
      <c r="O232" s="784" t="b">
        <v>0</v>
      </c>
    </row>
    <row r="233" spans="1:15">
      <c r="A233" s="2186"/>
      <c r="B233" s="781" t="s">
        <v>405</v>
      </c>
      <c r="C233" s="2184"/>
      <c r="D233" s="2184"/>
      <c r="E233" s="792" t="s">
        <v>902</v>
      </c>
      <c r="F233" s="789">
        <v>45873</v>
      </c>
      <c r="G233" s="784" t="b">
        <v>1</v>
      </c>
      <c r="H233" s="799"/>
      <c r="I233" s="792" t="s">
        <v>542</v>
      </c>
      <c r="J233" s="789" t="s">
        <v>1266</v>
      </c>
      <c r="K233" s="784" t="b">
        <v>1</v>
      </c>
      <c r="L233" s="799"/>
      <c r="M233" s="793"/>
      <c r="N233" s="789"/>
      <c r="O233" s="784" t="b">
        <v>0</v>
      </c>
    </row>
    <row r="234" spans="1:15">
      <c r="A234" s="2186"/>
      <c r="B234" s="781" t="s">
        <v>5657</v>
      </c>
      <c r="C234" s="2184"/>
      <c r="D234" s="2184"/>
      <c r="E234" s="792" t="s">
        <v>902</v>
      </c>
      <c r="F234" s="789">
        <v>45873</v>
      </c>
      <c r="G234" s="784" t="b">
        <v>1</v>
      </c>
      <c r="H234" s="799"/>
      <c r="I234" s="792" t="s">
        <v>542</v>
      </c>
      <c r="J234" s="789" t="s">
        <v>1266</v>
      </c>
      <c r="K234" s="784" t="b">
        <v>1</v>
      </c>
      <c r="L234" s="799"/>
      <c r="M234" s="793"/>
      <c r="N234" s="789"/>
      <c r="O234" s="784" t="b">
        <v>0</v>
      </c>
    </row>
    <row r="235" spans="1:15">
      <c r="A235" s="2186"/>
      <c r="B235" s="781" t="s">
        <v>5658</v>
      </c>
      <c r="C235" s="2188"/>
      <c r="D235" s="2188"/>
      <c r="E235" s="792" t="s">
        <v>902</v>
      </c>
      <c r="F235" s="789">
        <v>45873</v>
      </c>
      <c r="G235" s="784" t="b">
        <v>1</v>
      </c>
      <c r="H235" s="799"/>
      <c r="I235" s="792" t="s">
        <v>542</v>
      </c>
      <c r="J235" s="789" t="s">
        <v>1266</v>
      </c>
      <c r="K235" s="784" t="b">
        <v>1</v>
      </c>
      <c r="L235" s="799"/>
      <c r="M235" s="793"/>
      <c r="N235" s="789"/>
      <c r="O235" s="784" t="b">
        <v>0</v>
      </c>
    </row>
    <row r="236" spans="1:15">
      <c r="A236" s="2185">
        <v>70</v>
      </c>
      <c r="B236" s="782" t="s">
        <v>5644</v>
      </c>
      <c r="C236" s="2181" t="s">
        <v>5691</v>
      </c>
      <c r="D236" s="2181" t="s">
        <v>5692</v>
      </c>
      <c r="E236" s="791" t="s">
        <v>444</v>
      </c>
      <c r="F236" s="790">
        <v>45875</v>
      </c>
      <c r="G236" s="785" t="b">
        <v>1</v>
      </c>
      <c r="H236" s="799"/>
      <c r="I236" s="791"/>
      <c r="J236" s="820"/>
      <c r="K236" s="785" t="b">
        <v>0</v>
      </c>
      <c r="L236" s="799"/>
      <c r="M236" s="791"/>
      <c r="N236" s="820"/>
      <c r="O236" s="785" t="b">
        <v>0</v>
      </c>
    </row>
    <row r="237" spans="1:15">
      <c r="A237" s="2185"/>
      <c r="B237" s="782" t="s">
        <v>265</v>
      </c>
      <c r="C237" s="2182"/>
      <c r="D237" s="2182"/>
      <c r="E237" s="791" t="s">
        <v>444</v>
      </c>
      <c r="F237" s="790">
        <v>45875</v>
      </c>
      <c r="G237" s="785" t="b">
        <v>1</v>
      </c>
      <c r="H237" s="799"/>
      <c r="I237" s="791"/>
      <c r="J237" s="820"/>
      <c r="K237" s="785" t="b">
        <v>0</v>
      </c>
      <c r="L237" s="799"/>
      <c r="M237" s="791"/>
      <c r="N237" s="820"/>
      <c r="O237" s="785" t="b">
        <v>0</v>
      </c>
    </row>
    <row r="238" spans="1:15">
      <c r="A238" s="2185"/>
      <c r="B238" s="782" t="s">
        <v>5647</v>
      </c>
      <c r="C238" s="2182"/>
      <c r="D238" s="2182"/>
      <c r="E238" s="791" t="s">
        <v>444</v>
      </c>
      <c r="F238" s="790">
        <v>45875</v>
      </c>
      <c r="G238" s="785" t="b">
        <v>1</v>
      </c>
      <c r="H238" s="799"/>
      <c r="I238" s="791"/>
      <c r="J238" s="820"/>
      <c r="K238" s="785" t="b">
        <v>0</v>
      </c>
      <c r="L238" s="799"/>
      <c r="M238" s="791"/>
      <c r="N238" s="820"/>
      <c r="O238" s="785" t="b">
        <v>0</v>
      </c>
    </row>
    <row r="239" spans="1:15">
      <c r="A239" s="2185"/>
      <c r="B239" s="782" t="s">
        <v>5648</v>
      </c>
      <c r="C239" s="2182"/>
      <c r="D239" s="2182"/>
      <c r="E239" s="791" t="s">
        <v>444</v>
      </c>
      <c r="F239" s="790">
        <v>45875</v>
      </c>
      <c r="G239" s="785" t="b">
        <v>1</v>
      </c>
      <c r="H239" s="799"/>
      <c r="I239" s="791"/>
      <c r="J239" s="820"/>
      <c r="K239" s="785" t="b">
        <v>0</v>
      </c>
      <c r="L239" s="799"/>
      <c r="M239" s="791"/>
      <c r="N239" s="820"/>
      <c r="O239" s="785" t="b">
        <v>0</v>
      </c>
    </row>
    <row r="240" spans="1:15">
      <c r="A240" s="2185"/>
      <c r="B240" s="782" t="s">
        <v>281</v>
      </c>
      <c r="C240" s="2182"/>
      <c r="D240" s="2182"/>
      <c r="E240" s="791" t="s">
        <v>444</v>
      </c>
      <c r="F240" s="790">
        <v>45875</v>
      </c>
      <c r="G240" s="785" t="b">
        <v>1</v>
      </c>
      <c r="H240" s="799"/>
      <c r="I240" s="791"/>
      <c r="J240" s="820"/>
      <c r="K240" s="785" t="b">
        <v>0</v>
      </c>
      <c r="L240" s="799"/>
      <c r="M240" s="791"/>
      <c r="N240" s="820"/>
      <c r="O240" s="785" t="b">
        <v>0</v>
      </c>
    </row>
    <row r="241" spans="1:15">
      <c r="A241" s="2185"/>
      <c r="B241" s="782" t="s">
        <v>5649</v>
      </c>
      <c r="C241" s="2182"/>
      <c r="D241" s="2182"/>
      <c r="E241" s="791" t="s">
        <v>444</v>
      </c>
      <c r="F241" s="790">
        <v>45875</v>
      </c>
      <c r="G241" s="785" t="b">
        <v>1</v>
      </c>
      <c r="H241" s="799"/>
      <c r="I241" s="791"/>
      <c r="J241" s="820"/>
      <c r="K241" s="785" t="b">
        <v>0</v>
      </c>
      <c r="L241" s="799"/>
      <c r="M241" s="791"/>
      <c r="N241" s="820"/>
      <c r="O241" s="785" t="b">
        <v>0</v>
      </c>
    </row>
    <row r="242" spans="1:15">
      <c r="A242" s="2185"/>
      <c r="B242" s="782" t="s">
        <v>5650</v>
      </c>
      <c r="C242" s="2187"/>
      <c r="D242" s="2187"/>
      <c r="E242" s="791" t="s">
        <v>444</v>
      </c>
      <c r="F242" s="790">
        <v>45875</v>
      </c>
      <c r="G242" s="785" t="b">
        <v>1</v>
      </c>
      <c r="H242" s="799"/>
      <c r="I242" s="791"/>
      <c r="J242" s="820"/>
      <c r="K242" s="785" t="b">
        <v>0</v>
      </c>
      <c r="L242" s="799"/>
      <c r="M242" s="791"/>
      <c r="N242" s="820"/>
      <c r="O242" s="785" t="b">
        <v>0</v>
      </c>
    </row>
    <row r="243" spans="1:15">
      <c r="A243" s="2186">
        <v>70</v>
      </c>
      <c r="B243" s="780" t="s">
        <v>334</v>
      </c>
      <c r="C243" s="2192" t="s">
        <v>5691</v>
      </c>
      <c r="D243" s="2192" t="s">
        <v>5692</v>
      </c>
      <c r="E243" s="792" t="s">
        <v>535</v>
      </c>
      <c r="F243" s="789">
        <v>45875</v>
      </c>
      <c r="G243" s="783" t="b">
        <v>1</v>
      </c>
      <c r="H243" s="799"/>
      <c r="I243" s="792"/>
      <c r="J243" s="789"/>
      <c r="K243" s="783" t="b">
        <v>0</v>
      </c>
      <c r="L243" s="799"/>
      <c r="M243" s="792"/>
      <c r="N243" s="789"/>
      <c r="O243" s="783" t="b">
        <v>0</v>
      </c>
    </row>
    <row r="244" spans="1:15">
      <c r="A244" s="2186"/>
      <c r="B244" s="781" t="s">
        <v>5655</v>
      </c>
      <c r="C244" s="2184"/>
      <c r="D244" s="2184"/>
      <c r="E244" s="792" t="s">
        <v>535</v>
      </c>
      <c r="F244" s="789">
        <v>45875</v>
      </c>
      <c r="G244" s="783" t="b">
        <v>1</v>
      </c>
      <c r="H244" s="799"/>
      <c r="I244" s="793"/>
      <c r="J244" s="789"/>
      <c r="K244" s="784" t="b">
        <v>0</v>
      </c>
      <c r="L244" s="799"/>
      <c r="M244" s="793"/>
      <c r="N244" s="789"/>
      <c r="O244" s="784" t="b">
        <v>0</v>
      </c>
    </row>
    <row r="245" spans="1:15">
      <c r="A245" s="2186"/>
      <c r="B245" s="781" t="s">
        <v>5656</v>
      </c>
      <c r="C245" s="2184"/>
      <c r="D245" s="2184"/>
      <c r="E245" s="792" t="s">
        <v>535</v>
      </c>
      <c r="F245" s="789">
        <v>45875</v>
      </c>
      <c r="G245" s="783" t="b">
        <v>1</v>
      </c>
      <c r="H245" s="799"/>
      <c r="I245" s="793"/>
      <c r="J245" s="789"/>
      <c r="K245" s="784" t="b">
        <v>0</v>
      </c>
      <c r="L245" s="799"/>
      <c r="M245" s="793"/>
      <c r="N245" s="789"/>
      <c r="O245" s="784" t="b">
        <v>0</v>
      </c>
    </row>
    <row r="246" spans="1:15">
      <c r="A246" s="2186"/>
      <c r="B246" s="781" t="s">
        <v>373</v>
      </c>
      <c r="C246" s="2184"/>
      <c r="D246" s="2184"/>
      <c r="E246" s="792" t="s">
        <v>535</v>
      </c>
      <c r="F246" s="789">
        <v>45875</v>
      </c>
      <c r="G246" s="783" t="b">
        <v>1</v>
      </c>
      <c r="H246" s="799"/>
      <c r="I246" s="793"/>
      <c r="J246" s="789"/>
      <c r="K246" s="784" t="b">
        <v>0</v>
      </c>
      <c r="L246" s="799"/>
      <c r="M246" s="793"/>
      <c r="N246" s="789"/>
      <c r="O246" s="784" t="b">
        <v>0</v>
      </c>
    </row>
    <row r="247" spans="1:15">
      <c r="A247" s="2186"/>
      <c r="B247" s="781" t="s">
        <v>405</v>
      </c>
      <c r="C247" s="2184"/>
      <c r="D247" s="2184"/>
      <c r="E247" s="792" t="s">
        <v>535</v>
      </c>
      <c r="F247" s="789">
        <v>45875</v>
      </c>
      <c r="G247" s="783" t="b">
        <v>1</v>
      </c>
      <c r="H247" s="799"/>
      <c r="I247" s="793"/>
      <c r="J247" s="789"/>
      <c r="K247" s="784" t="b">
        <v>0</v>
      </c>
      <c r="L247" s="799"/>
      <c r="M247" s="793"/>
      <c r="N247" s="789"/>
      <c r="O247" s="784" t="b">
        <v>0</v>
      </c>
    </row>
    <row r="248" spans="1:15">
      <c r="A248" s="2186"/>
      <c r="B248" s="781" t="s">
        <v>5657</v>
      </c>
      <c r="C248" s="2184"/>
      <c r="D248" s="2184"/>
      <c r="E248" s="792" t="s">
        <v>535</v>
      </c>
      <c r="F248" s="789">
        <v>45875</v>
      </c>
      <c r="G248" s="783" t="b">
        <v>1</v>
      </c>
      <c r="H248" s="799"/>
      <c r="I248" s="793"/>
      <c r="J248" s="789"/>
      <c r="K248" s="784" t="b">
        <v>0</v>
      </c>
      <c r="L248" s="799"/>
      <c r="M248" s="793"/>
      <c r="N248" s="789"/>
      <c r="O248" s="784" t="b">
        <v>0</v>
      </c>
    </row>
    <row r="249" spans="1:15">
      <c r="A249" s="2186"/>
      <c r="B249" s="781" t="s">
        <v>5658</v>
      </c>
      <c r="C249" s="2188"/>
      <c r="D249" s="2188"/>
      <c r="E249" s="792" t="s">
        <v>535</v>
      </c>
      <c r="F249" s="789">
        <v>45875</v>
      </c>
      <c r="G249" s="783" t="b">
        <v>1</v>
      </c>
      <c r="H249" s="799"/>
      <c r="I249" s="793"/>
      <c r="J249" s="789"/>
      <c r="K249" s="784" t="b">
        <v>0</v>
      </c>
      <c r="L249" s="799"/>
      <c r="M249" s="793"/>
      <c r="N249" s="789"/>
      <c r="O249" s="784" t="b">
        <v>0</v>
      </c>
    </row>
    <row r="250" spans="1:15">
      <c r="A250" s="2185">
        <v>71</v>
      </c>
      <c r="B250" s="782" t="s">
        <v>5644</v>
      </c>
      <c r="C250" s="2181" t="s">
        <v>5693</v>
      </c>
      <c r="D250" s="2181" t="s">
        <v>5694</v>
      </c>
      <c r="E250" s="791" t="s">
        <v>535</v>
      </c>
      <c r="F250" s="790">
        <v>45875</v>
      </c>
      <c r="G250" s="785" t="b">
        <v>1</v>
      </c>
      <c r="H250" s="799"/>
      <c r="I250" s="791"/>
      <c r="J250" s="820"/>
      <c r="K250" s="785" t="b">
        <v>0</v>
      </c>
      <c r="L250" s="799"/>
      <c r="M250" s="791"/>
      <c r="N250" s="820"/>
      <c r="O250" s="785" t="b">
        <v>0</v>
      </c>
    </row>
    <row r="251" spans="1:15">
      <c r="A251" s="2185"/>
      <c r="B251" s="782" t="s">
        <v>265</v>
      </c>
      <c r="C251" s="2182"/>
      <c r="D251" s="2182"/>
      <c r="E251" s="791" t="s">
        <v>535</v>
      </c>
      <c r="F251" s="790">
        <v>45875</v>
      </c>
      <c r="G251" s="785" t="b">
        <v>1</v>
      </c>
      <c r="H251" s="799"/>
      <c r="I251" s="791"/>
      <c r="J251" s="820"/>
      <c r="K251" s="785" t="b">
        <v>0</v>
      </c>
      <c r="L251" s="799"/>
      <c r="M251" s="791"/>
      <c r="N251" s="820"/>
      <c r="O251" s="785" t="b">
        <v>0</v>
      </c>
    </row>
    <row r="252" spans="1:15">
      <c r="A252" s="2185"/>
      <c r="B252" s="782" t="s">
        <v>5647</v>
      </c>
      <c r="C252" s="2182"/>
      <c r="D252" s="2182"/>
      <c r="E252" s="791" t="s">
        <v>535</v>
      </c>
      <c r="F252" s="790">
        <v>45875</v>
      </c>
      <c r="G252" s="785" t="b">
        <v>1</v>
      </c>
      <c r="H252" s="799"/>
      <c r="I252" s="791"/>
      <c r="J252" s="820"/>
      <c r="K252" s="785" t="b">
        <v>0</v>
      </c>
      <c r="L252" s="799"/>
      <c r="M252" s="791"/>
      <c r="N252" s="820"/>
      <c r="O252" s="785" t="b">
        <v>0</v>
      </c>
    </row>
    <row r="253" spans="1:15">
      <c r="A253" s="2185"/>
      <c r="B253" s="782" t="s">
        <v>5648</v>
      </c>
      <c r="C253" s="2182"/>
      <c r="D253" s="2182"/>
      <c r="E253" s="791" t="s">
        <v>535</v>
      </c>
      <c r="F253" s="790">
        <v>45875</v>
      </c>
      <c r="G253" s="785" t="b">
        <v>1</v>
      </c>
      <c r="H253" s="799"/>
      <c r="I253" s="791"/>
      <c r="J253" s="820"/>
      <c r="K253" s="785" t="b">
        <v>0</v>
      </c>
      <c r="L253" s="799"/>
      <c r="M253" s="791"/>
      <c r="N253" s="820"/>
      <c r="O253" s="785" t="b">
        <v>0</v>
      </c>
    </row>
    <row r="254" spans="1:15">
      <c r="A254" s="2185"/>
      <c r="B254" s="782" t="s">
        <v>281</v>
      </c>
      <c r="C254" s="2182"/>
      <c r="D254" s="2182"/>
      <c r="E254" s="791" t="s">
        <v>535</v>
      </c>
      <c r="F254" s="790">
        <v>45875</v>
      </c>
      <c r="G254" s="785" t="b">
        <v>1</v>
      </c>
      <c r="H254" s="799"/>
      <c r="I254" s="791"/>
      <c r="J254" s="820"/>
      <c r="K254" s="785" t="b">
        <v>0</v>
      </c>
      <c r="L254" s="799"/>
      <c r="M254" s="791"/>
      <c r="N254" s="820"/>
      <c r="O254" s="785" t="b">
        <v>0</v>
      </c>
    </row>
    <row r="255" spans="1:15">
      <c r="A255" s="2185"/>
      <c r="B255" s="782" t="s">
        <v>5649</v>
      </c>
      <c r="C255" s="2182"/>
      <c r="D255" s="2182"/>
      <c r="E255" s="791" t="s">
        <v>535</v>
      </c>
      <c r="F255" s="790">
        <v>45875</v>
      </c>
      <c r="G255" s="785" t="b">
        <v>1</v>
      </c>
      <c r="H255" s="799"/>
      <c r="I255" s="791"/>
      <c r="J255" s="820"/>
      <c r="K255" s="785" t="b">
        <v>0</v>
      </c>
      <c r="L255" s="799"/>
      <c r="M255" s="791"/>
      <c r="N255" s="820"/>
      <c r="O255" s="785" t="b">
        <v>0</v>
      </c>
    </row>
    <row r="256" spans="1:15">
      <c r="A256" s="2185"/>
      <c r="B256" s="782" t="s">
        <v>5650</v>
      </c>
      <c r="C256" s="2187"/>
      <c r="D256" s="2187"/>
      <c r="E256" s="791" t="s">
        <v>535</v>
      </c>
      <c r="F256" s="790">
        <v>45875</v>
      </c>
      <c r="G256" s="785" t="b">
        <v>1</v>
      </c>
      <c r="H256" s="799"/>
      <c r="I256" s="791"/>
      <c r="J256" s="820"/>
      <c r="K256" s="785" t="b">
        <v>0</v>
      </c>
      <c r="L256" s="799"/>
      <c r="M256" s="791"/>
      <c r="N256" s="820"/>
      <c r="O256" s="785" t="b">
        <v>0</v>
      </c>
    </row>
    <row r="257" spans="1:15">
      <c r="A257" s="2186">
        <v>71</v>
      </c>
      <c r="B257" s="780" t="s">
        <v>334</v>
      </c>
      <c r="C257" s="2192" t="s">
        <v>5693</v>
      </c>
      <c r="D257" s="2192" t="s">
        <v>5694</v>
      </c>
      <c r="E257" s="792" t="s">
        <v>535</v>
      </c>
      <c r="F257" s="789">
        <v>45875</v>
      </c>
      <c r="G257" s="783" t="b">
        <v>1</v>
      </c>
      <c r="H257" s="799"/>
      <c r="I257" s="792"/>
      <c r="J257" s="789"/>
      <c r="K257" s="783" t="b">
        <v>0</v>
      </c>
      <c r="L257" s="799"/>
      <c r="M257" s="792"/>
      <c r="N257" s="789"/>
      <c r="O257" s="783" t="b">
        <v>0</v>
      </c>
    </row>
    <row r="258" spans="1:15">
      <c r="A258" s="2186"/>
      <c r="B258" s="781" t="s">
        <v>5655</v>
      </c>
      <c r="C258" s="2184"/>
      <c r="D258" s="2184"/>
      <c r="E258" s="792" t="s">
        <v>535</v>
      </c>
      <c r="F258" s="789">
        <v>45875</v>
      </c>
      <c r="G258" s="783" t="b">
        <v>1</v>
      </c>
      <c r="H258" s="799"/>
      <c r="I258" s="793"/>
      <c r="J258" s="789"/>
      <c r="K258" s="784" t="b">
        <v>0</v>
      </c>
      <c r="L258" s="799"/>
      <c r="M258" s="793"/>
      <c r="N258" s="789"/>
      <c r="O258" s="784" t="b">
        <v>0</v>
      </c>
    </row>
    <row r="259" spans="1:15">
      <c r="A259" s="2186"/>
      <c r="B259" s="781" t="s">
        <v>5656</v>
      </c>
      <c r="C259" s="2184"/>
      <c r="D259" s="2184"/>
      <c r="E259" s="792" t="s">
        <v>535</v>
      </c>
      <c r="F259" s="789">
        <v>45875</v>
      </c>
      <c r="G259" s="783" t="b">
        <v>1</v>
      </c>
      <c r="H259" s="799"/>
      <c r="I259" s="793"/>
      <c r="J259" s="789"/>
      <c r="K259" s="784" t="b">
        <v>0</v>
      </c>
      <c r="L259" s="799"/>
      <c r="M259" s="793"/>
      <c r="N259" s="789"/>
      <c r="O259" s="784" t="b">
        <v>0</v>
      </c>
    </row>
    <row r="260" spans="1:15">
      <c r="A260" s="2186"/>
      <c r="B260" s="781" t="s">
        <v>373</v>
      </c>
      <c r="C260" s="2184"/>
      <c r="D260" s="2184"/>
      <c r="E260" s="792" t="s">
        <v>535</v>
      </c>
      <c r="F260" s="789">
        <v>45875</v>
      </c>
      <c r="G260" s="783" t="b">
        <v>1</v>
      </c>
      <c r="H260" s="799"/>
      <c r="I260" s="793"/>
      <c r="J260" s="789"/>
      <c r="K260" s="784" t="b">
        <v>0</v>
      </c>
      <c r="L260" s="799"/>
      <c r="M260" s="793"/>
      <c r="N260" s="789"/>
      <c r="O260" s="784" t="b">
        <v>0</v>
      </c>
    </row>
    <row r="261" spans="1:15">
      <c r="A261" s="2186"/>
      <c r="B261" s="781" t="s">
        <v>405</v>
      </c>
      <c r="C261" s="2184"/>
      <c r="D261" s="2184"/>
      <c r="E261" s="792" t="s">
        <v>535</v>
      </c>
      <c r="F261" s="789">
        <v>45875</v>
      </c>
      <c r="G261" s="783" t="b">
        <v>1</v>
      </c>
      <c r="H261" s="799"/>
      <c r="I261" s="793"/>
      <c r="J261" s="789"/>
      <c r="K261" s="784" t="b">
        <v>0</v>
      </c>
      <c r="L261" s="799"/>
      <c r="M261" s="793"/>
      <c r="N261" s="789"/>
      <c r="O261" s="784" t="b">
        <v>0</v>
      </c>
    </row>
    <row r="262" spans="1:15">
      <c r="A262" s="2186"/>
      <c r="B262" s="781" t="s">
        <v>5657</v>
      </c>
      <c r="C262" s="2184"/>
      <c r="D262" s="2184"/>
      <c r="E262" s="792" t="s">
        <v>535</v>
      </c>
      <c r="F262" s="789">
        <v>45875</v>
      </c>
      <c r="G262" s="783" t="b">
        <v>1</v>
      </c>
      <c r="H262" s="799"/>
      <c r="I262" s="793"/>
      <c r="J262" s="789"/>
      <c r="K262" s="784" t="b">
        <v>0</v>
      </c>
      <c r="L262" s="799"/>
      <c r="M262" s="793"/>
      <c r="N262" s="789"/>
      <c r="O262" s="784" t="b">
        <v>0</v>
      </c>
    </row>
    <row r="263" spans="1:15">
      <c r="A263" s="2186"/>
      <c r="B263" s="781" t="s">
        <v>5658</v>
      </c>
      <c r="C263" s="2188"/>
      <c r="D263" s="2188"/>
      <c r="E263" s="792" t="s">
        <v>535</v>
      </c>
      <c r="F263" s="789">
        <v>45875</v>
      </c>
      <c r="G263" s="783" t="b">
        <v>1</v>
      </c>
      <c r="H263" s="799"/>
      <c r="I263" s="793"/>
      <c r="J263" s="789"/>
      <c r="K263" s="784" t="b">
        <v>0</v>
      </c>
      <c r="L263" s="799"/>
      <c r="M263" s="793"/>
      <c r="N263" s="789"/>
      <c r="O263" s="784" t="b">
        <v>0</v>
      </c>
    </row>
    <row r="264" spans="1:15">
      <c r="A264" s="2185">
        <v>72</v>
      </c>
      <c r="B264" s="782" t="s">
        <v>5644</v>
      </c>
      <c r="C264" s="2185" t="s">
        <v>5695</v>
      </c>
      <c r="D264" s="2185" t="s">
        <v>5696</v>
      </c>
      <c r="E264" s="791" t="s">
        <v>535</v>
      </c>
      <c r="F264" s="790">
        <v>45875</v>
      </c>
      <c r="G264" s="785" t="b">
        <v>1</v>
      </c>
      <c r="H264" s="799"/>
      <c r="I264" s="791"/>
      <c r="J264" s="820"/>
      <c r="K264" s="785" t="b">
        <v>0</v>
      </c>
      <c r="L264" s="799"/>
      <c r="M264" s="791"/>
      <c r="N264" s="820"/>
      <c r="O264" s="785" t="b">
        <v>0</v>
      </c>
    </row>
    <row r="265" spans="1:15">
      <c r="A265" s="2185"/>
      <c r="B265" s="782" t="s">
        <v>265</v>
      </c>
      <c r="C265" s="2185"/>
      <c r="D265" s="2185"/>
      <c r="E265" s="791" t="s">
        <v>535</v>
      </c>
      <c r="F265" s="790">
        <v>45875</v>
      </c>
      <c r="G265" s="785" t="b">
        <v>1</v>
      </c>
      <c r="H265" s="799"/>
      <c r="I265" s="791"/>
      <c r="J265" s="820"/>
      <c r="K265" s="785" t="b">
        <v>0</v>
      </c>
      <c r="L265" s="799"/>
      <c r="M265" s="791"/>
      <c r="N265" s="820"/>
      <c r="O265" s="785" t="b">
        <v>0</v>
      </c>
    </row>
    <row r="266" spans="1:15">
      <c r="A266" s="2185"/>
      <c r="B266" s="782" t="s">
        <v>5647</v>
      </c>
      <c r="C266" s="2185"/>
      <c r="D266" s="2185"/>
      <c r="E266" s="791" t="s">
        <v>535</v>
      </c>
      <c r="F266" s="790">
        <v>45875</v>
      </c>
      <c r="G266" s="785" t="b">
        <v>1</v>
      </c>
      <c r="H266" s="799"/>
      <c r="I266" s="791"/>
      <c r="J266" s="820"/>
      <c r="K266" s="785" t="b">
        <v>0</v>
      </c>
      <c r="L266" s="799"/>
      <c r="M266" s="791"/>
      <c r="N266" s="820"/>
      <c r="O266" s="785" t="b">
        <v>0</v>
      </c>
    </row>
    <row r="267" spans="1:15">
      <c r="A267" s="2185"/>
      <c r="B267" s="782" t="s">
        <v>5648</v>
      </c>
      <c r="C267" s="2185"/>
      <c r="D267" s="2185"/>
      <c r="E267" s="791" t="s">
        <v>535</v>
      </c>
      <c r="F267" s="790">
        <v>45875</v>
      </c>
      <c r="G267" s="785" t="b">
        <v>1</v>
      </c>
      <c r="H267" s="799"/>
      <c r="I267" s="791"/>
      <c r="J267" s="820"/>
      <c r="K267" s="785" t="b">
        <v>0</v>
      </c>
      <c r="L267" s="799"/>
      <c r="M267" s="791"/>
      <c r="N267" s="820"/>
      <c r="O267" s="785" t="b">
        <v>0</v>
      </c>
    </row>
    <row r="268" spans="1:15">
      <c r="A268" s="2185"/>
      <c r="B268" s="782" t="s">
        <v>281</v>
      </c>
      <c r="C268" s="2185"/>
      <c r="D268" s="2185"/>
      <c r="E268" s="791" t="s">
        <v>535</v>
      </c>
      <c r="F268" s="790">
        <v>45875</v>
      </c>
      <c r="G268" s="785" t="b">
        <v>1</v>
      </c>
      <c r="H268" s="799"/>
      <c r="I268" s="791"/>
      <c r="J268" s="820"/>
      <c r="K268" s="785" t="b">
        <v>0</v>
      </c>
      <c r="L268" s="799"/>
      <c r="M268" s="791"/>
      <c r="N268" s="820"/>
      <c r="O268" s="785" t="b">
        <v>0</v>
      </c>
    </row>
    <row r="269" spans="1:15">
      <c r="A269" s="2185"/>
      <c r="B269" s="782" t="s">
        <v>5649</v>
      </c>
      <c r="C269" s="2185"/>
      <c r="D269" s="2185"/>
      <c r="E269" s="791" t="s">
        <v>535</v>
      </c>
      <c r="F269" s="790">
        <v>45875</v>
      </c>
      <c r="G269" s="785" t="b">
        <v>1</v>
      </c>
      <c r="H269" s="799"/>
      <c r="I269" s="791"/>
      <c r="J269" s="820"/>
      <c r="K269" s="785" t="b">
        <v>0</v>
      </c>
      <c r="L269" s="799"/>
      <c r="M269" s="791"/>
      <c r="N269" s="820"/>
      <c r="O269" s="785" t="b">
        <v>0</v>
      </c>
    </row>
    <row r="270" spans="1:15">
      <c r="A270" s="2185"/>
      <c r="B270" s="782" t="s">
        <v>5650</v>
      </c>
      <c r="C270" s="2185"/>
      <c r="D270" s="2185"/>
      <c r="E270" s="791" t="s">
        <v>535</v>
      </c>
      <c r="F270" s="790">
        <v>45875</v>
      </c>
      <c r="G270" s="785" t="b">
        <v>1</v>
      </c>
      <c r="H270" s="799"/>
      <c r="I270" s="791"/>
      <c r="J270" s="820"/>
      <c r="K270" s="785" t="b">
        <v>0</v>
      </c>
      <c r="L270" s="799"/>
      <c r="M270" s="791"/>
      <c r="N270" s="820"/>
      <c r="O270" s="785" t="b">
        <v>0</v>
      </c>
    </row>
    <row r="271" spans="1:15">
      <c r="A271" s="2186">
        <v>72</v>
      </c>
      <c r="B271" s="780" t="s">
        <v>334</v>
      </c>
      <c r="C271" s="2186" t="s">
        <v>5695</v>
      </c>
      <c r="D271" s="2186" t="s">
        <v>5696</v>
      </c>
      <c r="E271" s="792" t="s">
        <v>535</v>
      </c>
      <c r="F271" s="789">
        <v>45875</v>
      </c>
      <c r="G271" s="783" t="b">
        <v>1</v>
      </c>
      <c r="H271" s="799"/>
      <c r="I271" s="792"/>
      <c r="J271" s="789"/>
      <c r="K271" s="783" t="b">
        <v>0</v>
      </c>
      <c r="L271" s="799"/>
      <c r="M271" s="792"/>
      <c r="N271" s="789"/>
      <c r="O271" s="783" t="b">
        <v>0</v>
      </c>
    </row>
    <row r="272" spans="1:15">
      <c r="A272" s="2186"/>
      <c r="B272" s="781" t="s">
        <v>5655</v>
      </c>
      <c r="C272" s="2186"/>
      <c r="D272" s="2186"/>
      <c r="E272" s="792" t="s">
        <v>535</v>
      </c>
      <c r="F272" s="789">
        <v>45875</v>
      </c>
      <c r="G272" s="783" t="b">
        <v>1</v>
      </c>
      <c r="H272" s="799"/>
      <c r="I272" s="793"/>
      <c r="J272" s="789"/>
      <c r="K272" s="784" t="b">
        <v>0</v>
      </c>
      <c r="L272" s="799"/>
      <c r="M272" s="793"/>
      <c r="N272" s="789"/>
      <c r="O272" s="784" t="b">
        <v>0</v>
      </c>
    </row>
    <row r="273" spans="1:15">
      <c r="A273" s="2186"/>
      <c r="B273" s="781" t="s">
        <v>5656</v>
      </c>
      <c r="C273" s="2186"/>
      <c r="D273" s="2186"/>
      <c r="E273" s="792" t="s">
        <v>535</v>
      </c>
      <c r="F273" s="789">
        <v>45875</v>
      </c>
      <c r="G273" s="783" t="b">
        <v>1</v>
      </c>
      <c r="H273" s="799"/>
      <c r="I273" s="793"/>
      <c r="J273" s="789"/>
      <c r="K273" s="784" t="b">
        <v>0</v>
      </c>
      <c r="L273" s="799"/>
      <c r="M273" s="793"/>
      <c r="N273" s="789"/>
      <c r="O273" s="784" t="b">
        <v>0</v>
      </c>
    </row>
    <row r="274" spans="1:15">
      <c r="A274" s="2186"/>
      <c r="B274" s="781" t="s">
        <v>373</v>
      </c>
      <c r="C274" s="2186"/>
      <c r="D274" s="2186"/>
      <c r="E274" s="792" t="s">
        <v>535</v>
      </c>
      <c r="F274" s="789">
        <v>45875</v>
      </c>
      <c r="G274" s="783" t="b">
        <v>1</v>
      </c>
      <c r="H274" s="799"/>
      <c r="I274" s="793"/>
      <c r="J274" s="789"/>
      <c r="K274" s="784" t="b">
        <v>0</v>
      </c>
      <c r="L274" s="799"/>
      <c r="M274" s="793"/>
      <c r="N274" s="789"/>
      <c r="O274" s="784" t="b">
        <v>0</v>
      </c>
    </row>
    <row r="275" spans="1:15">
      <c r="A275" s="2186"/>
      <c r="B275" s="781" t="s">
        <v>405</v>
      </c>
      <c r="C275" s="2186"/>
      <c r="D275" s="2186"/>
      <c r="E275" s="792" t="s">
        <v>535</v>
      </c>
      <c r="F275" s="789">
        <v>45875</v>
      </c>
      <c r="G275" s="783" t="b">
        <v>1</v>
      </c>
      <c r="H275" s="799"/>
      <c r="I275" s="793"/>
      <c r="J275" s="789"/>
      <c r="K275" s="784" t="b">
        <v>0</v>
      </c>
      <c r="L275" s="799"/>
      <c r="M275" s="793"/>
      <c r="N275" s="789"/>
      <c r="O275" s="784" t="b">
        <v>0</v>
      </c>
    </row>
    <row r="276" spans="1:15">
      <c r="A276" s="2186"/>
      <c r="B276" s="781" t="s">
        <v>5657</v>
      </c>
      <c r="C276" s="2186"/>
      <c r="D276" s="2186"/>
      <c r="E276" s="792" t="s">
        <v>535</v>
      </c>
      <c r="F276" s="789">
        <v>45875</v>
      </c>
      <c r="G276" s="783" t="b">
        <v>1</v>
      </c>
      <c r="H276" s="799"/>
      <c r="I276" s="793"/>
      <c r="J276" s="789"/>
      <c r="K276" s="784" t="b">
        <v>0</v>
      </c>
      <c r="L276" s="799"/>
      <c r="M276" s="793"/>
      <c r="N276" s="789"/>
      <c r="O276" s="784" t="b">
        <v>0</v>
      </c>
    </row>
    <row r="277" spans="1:15">
      <c r="A277" s="2186"/>
      <c r="B277" s="781" t="s">
        <v>5658</v>
      </c>
      <c r="C277" s="2186"/>
      <c r="D277" s="2186"/>
      <c r="E277" s="792" t="s">
        <v>535</v>
      </c>
      <c r="F277" s="789">
        <v>45875</v>
      </c>
      <c r="G277" s="783" t="b">
        <v>1</v>
      </c>
      <c r="H277" s="799"/>
      <c r="I277" s="793"/>
      <c r="J277" s="789"/>
      <c r="K277" s="784" t="b">
        <v>0</v>
      </c>
      <c r="L277" s="799"/>
      <c r="M277" s="793"/>
      <c r="N277" s="789"/>
      <c r="O277" s="784" t="b">
        <v>0</v>
      </c>
    </row>
    <row r="278" spans="1:15">
      <c r="A278" s="2185">
        <v>73</v>
      </c>
      <c r="B278" s="782" t="s">
        <v>5644</v>
      </c>
      <c r="C278" s="2185" t="s">
        <v>5697</v>
      </c>
      <c r="D278" s="2185" t="s">
        <v>5698</v>
      </c>
      <c r="E278" s="791" t="s">
        <v>535</v>
      </c>
      <c r="F278" s="790">
        <v>45875</v>
      </c>
      <c r="G278" s="785" t="b">
        <v>1</v>
      </c>
      <c r="H278" s="799"/>
      <c r="I278" s="791"/>
      <c r="J278" s="820"/>
      <c r="K278" s="785" t="b">
        <v>0</v>
      </c>
      <c r="L278" s="799"/>
      <c r="M278" s="791"/>
      <c r="N278" s="820"/>
      <c r="O278" s="785" t="b">
        <v>0</v>
      </c>
    </row>
    <row r="279" spans="1:15">
      <c r="A279" s="2185"/>
      <c r="B279" s="782" t="s">
        <v>265</v>
      </c>
      <c r="C279" s="2185"/>
      <c r="D279" s="2185"/>
      <c r="E279" s="791" t="s">
        <v>535</v>
      </c>
      <c r="F279" s="790">
        <v>45875</v>
      </c>
      <c r="G279" s="785" t="b">
        <v>1</v>
      </c>
      <c r="H279" s="799"/>
      <c r="I279" s="791"/>
      <c r="J279" s="820"/>
      <c r="K279" s="785" t="b">
        <v>0</v>
      </c>
      <c r="L279" s="799"/>
      <c r="M279" s="791"/>
      <c r="N279" s="820"/>
      <c r="O279" s="785" t="b">
        <v>0</v>
      </c>
    </row>
    <row r="280" spans="1:15">
      <c r="A280" s="2185"/>
      <c r="B280" s="782" t="s">
        <v>5647</v>
      </c>
      <c r="C280" s="2185"/>
      <c r="D280" s="2185"/>
      <c r="E280" s="791" t="s">
        <v>535</v>
      </c>
      <c r="F280" s="790">
        <v>45875</v>
      </c>
      <c r="G280" s="785" t="b">
        <v>1</v>
      </c>
      <c r="H280" s="799"/>
      <c r="I280" s="791"/>
      <c r="J280" s="820"/>
      <c r="K280" s="785" t="b">
        <v>0</v>
      </c>
      <c r="L280" s="799"/>
      <c r="M280" s="791"/>
      <c r="N280" s="820"/>
      <c r="O280" s="785" t="b">
        <v>0</v>
      </c>
    </row>
    <row r="281" spans="1:15">
      <c r="A281" s="2185"/>
      <c r="B281" s="782" t="s">
        <v>5648</v>
      </c>
      <c r="C281" s="2185"/>
      <c r="D281" s="2185"/>
      <c r="E281" s="791" t="s">
        <v>535</v>
      </c>
      <c r="F281" s="790">
        <v>45875</v>
      </c>
      <c r="G281" s="785" t="b">
        <v>1</v>
      </c>
      <c r="H281" s="799"/>
      <c r="I281" s="791"/>
      <c r="J281" s="820"/>
      <c r="K281" s="785" t="b">
        <v>0</v>
      </c>
      <c r="L281" s="799"/>
      <c r="M281" s="791"/>
      <c r="N281" s="820"/>
      <c r="O281" s="785" t="b">
        <v>0</v>
      </c>
    </row>
    <row r="282" spans="1:15">
      <c r="A282" s="2185"/>
      <c r="B282" s="782" t="s">
        <v>281</v>
      </c>
      <c r="C282" s="2185"/>
      <c r="D282" s="2185"/>
      <c r="E282" s="791" t="s">
        <v>535</v>
      </c>
      <c r="F282" s="790">
        <v>45875</v>
      </c>
      <c r="G282" s="785" t="b">
        <v>1</v>
      </c>
      <c r="H282" s="799"/>
      <c r="I282" s="791"/>
      <c r="J282" s="820"/>
      <c r="K282" s="785" t="b">
        <v>0</v>
      </c>
      <c r="L282" s="799"/>
      <c r="M282" s="791"/>
      <c r="N282" s="820"/>
      <c r="O282" s="785" t="b">
        <v>0</v>
      </c>
    </row>
    <row r="283" spans="1:15">
      <c r="A283" s="2185"/>
      <c r="B283" s="782" t="s">
        <v>5649</v>
      </c>
      <c r="C283" s="2185"/>
      <c r="D283" s="2185"/>
      <c r="E283" s="791" t="s">
        <v>535</v>
      </c>
      <c r="F283" s="790">
        <v>45875</v>
      </c>
      <c r="G283" s="785" t="b">
        <v>1</v>
      </c>
      <c r="H283" s="799"/>
      <c r="I283" s="791"/>
      <c r="J283" s="820"/>
      <c r="K283" s="785" t="b">
        <v>0</v>
      </c>
      <c r="L283" s="799"/>
      <c r="M283" s="791"/>
      <c r="N283" s="820"/>
      <c r="O283" s="785" t="b">
        <v>0</v>
      </c>
    </row>
    <row r="284" spans="1:15">
      <c r="A284" s="2185"/>
      <c r="B284" s="782" t="s">
        <v>5650</v>
      </c>
      <c r="C284" s="2185"/>
      <c r="D284" s="2185"/>
      <c r="E284" s="791" t="s">
        <v>535</v>
      </c>
      <c r="F284" s="790">
        <v>45875</v>
      </c>
      <c r="G284" s="785" t="b">
        <v>1</v>
      </c>
      <c r="H284" s="799"/>
      <c r="I284" s="791"/>
      <c r="J284" s="820"/>
      <c r="K284" s="785" t="b">
        <v>0</v>
      </c>
      <c r="L284" s="799"/>
      <c r="M284" s="791"/>
      <c r="N284" s="820"/>
      <c r="O284" s="785" t="b">
        <v>0</v>
      </c>
    </row>
    <row r="285" spans="1:15">
      <c r="A285" s="2186">
        <v>73</v>
      </c>
      <c r="B285" s="780" t="s">
        <v>334</v>
      </c>
      <c r="C285" s="2186" t="s">
        <v>5697</v>
      </c>
      <c r="D285" s="2186" t="s">
        <v>5698</v>
      </c>
      <c r="E285" s="792" t="s">
        <v>535</v>
      </c>
      <c r="F285" s="789">
        <v>45875</v>
      </c>
      <c r="G285" s="783" t="b">
        <v>1</v>
      </c>
      <c r="H285" s="799"/>
      <c r="I285" s="792"/>
      <c r="J285" s="789"/>
      <c r="K285" s="783" t="b">
        <v>0</v>
      </c>
      <c r="L285" s="799"/>
      <c r="M285" s="792"/>
      <c r="N285" s="789"/>
      <c r="O285" s="783" t="b">
        <v>0</v>
      </c>
    </row>
    <row r="286" spans="1:15">
      <c r="A286" s="2186"/>
      <c r="B286" s="781" t="s">
        <v>5655</v>
      </c>
      <c r="C286" s="2186"/>
      <c r="D286" s="2186"/>
      <c r="E286" s="792" t="s">
        <v>535</v>
      </c>
      <c r="F286" s="789">
        <v>45875</v>
      </c>
      <c r="G286" s="783" t="b">
        <v>1</v>
      </c>
      <c r="H286" s="799"/>
      <c r="I286" s="793"/>
      <c r="J286" s="789"/>
      <c r="K286" s="784" t="b">
        <v>0</v>
      </c>
      <c r="L286" s="799"/>
      <c r="M286" s="793"/>
      <c r="N286" s="789"/>
      <c r="O286" s="784" t="b">
        <v>0</v>
      </c>
    </row>
    <row r="287" spans="1:15">
      <c r="A287" s="2186"/>
      <c r="B287" s="781" t="s">
        <v>5656</v>
      </c>
      <c r="C287" s="2186"/>
      <c r="D287" s="2186"/>
      <c r="E287" s="792" t="s">
        <v>535</v>
      </c>
      <c r="F287" s="789">
        <v>45875</v>
      </c>
      <c r="G287" s="783" t="b">
        <v>1</v>
      </c>
      <c r="H287" s="799"/>
      <c r="I287" s="793"/>
      <c r="J287" s="789"/>
      <c r="K287" s="784" t="b">
        <v>0</v>
      </c>
      <c r="L287" s="799"/>
      <c r="M287" s="793"/>
      <c r="N287" s="789"/>
      <c r="O287" s="784" t="b">
        <v>0</v>
      </c>
    </row>
    <row r="288" spans="1:15">
      <c r="A288" s="2186"/>
      <c r="B288" s="781" t="s">
        <v>373</v>
      </c>
      <c r="C288" s="2186"/>
      <c r="D288" s="2186"/>
      <c r="E288" s="792" t="s">
        <v>535</v>
      </c>
      <c r="F288" s="789">
        <v>45875</v>
      </c>
      <c r="G288" s="783" t="b">
        <v>1</v>
      </c>
      <c r="H288" s="799"/>
      <c r="I288" s="793"/>
      <c r="J288" s="789"/>
      <c r="K288" s="784" t="b">
        <v>0</v>
      </c>
      <c r="L288" s="799"/>
      <c r="M288" s="793"/>
      <c r="N288" s="789"/>
      <c r="O288" s="784" t="b">
        <v>0</v>
      </c>
    </row>
    <row r="289" spans="1:15">
      <c r="A289" s="2186"/>
      <c r="B289" s="781" t="s">
        <v>405</v>
      </c>
      <c r="C289" s="2186"/>
      <c r="D289" s="2186"/>
      <c r="E289" s="792" t="s">
        <v>535</v>
      </c>
      <c r="F289" s="789">
        <v>45875</v>
      </c>
      <c r="G289" s="783" t="b">
        <v>1</v>
      </c>
      <c r="H289" s="799"/>
      <c r="I289" s="793"/>
      <c r="J289" s="789"/>
      <c r="K289" s="784" t="b">
        <v>0</v>
      </c>
      <c r="L289" s="799"/>
      <c r="M289" s="793"/>
      <c r="N289" s="789"/>
      <c r="O289" s="784" t="b">
        <v>0</v>
      </c>
    </row>
    <row r="290" spans="1:15">
      <c r="A290" s="2186"/>
      <c r="B290" s="781" t="s">
        <v>5657</v>
      </c>
      <c r="C290" s="2186"/>
      <c r="D290" s="2186"/>
      <c r="E290" s="792" t="s">
        <v>535</v>
      </c>
      <c r="F290" s="789">
        <v>45875</v>
      </c>
      <c r="G290" s="783" t="b">
        <v>1</v>
      </c>
      <c r="H290" s="799"/>
      <c r="I290" s="793"/>
      <c r="J290" s="789"/>
      <c r="K290" s="784" t="b">
        <v>0</v>
      </c>
      <c r="L290" s="799"/>
      <c r="M290" s="793"/>
      <c r="N290" s="789"/>
      <c r="O290" s="784" t="b">
        <v>0</v>
      </c>
    </row>
    <row r="291" spans="1:15">
      <c r="A291" s="2186"/>
      <c r="B291" s="781" t="s">
        <v>5658</v>
      </c>
      <c r="C291" s="2186"/>
      <c r="D291" s="2186"/>
      <c r="E291" s="792" t="s">
        <v>535</v>
      </c>
      <c r="F291" s="789">
        <v>45875</v>
      </c>
      <c r="G291" s="783" t="b">
        <v>1</v>
      </c>
      <c r="H291" s="799"/>
      <c r="I291" s="793"/>
      <c r="J291" s="789"/>
      <c r="K291" s="784" t="b">
        <v>0</v>
      </c>
      <c r="L291" s="799"/>
      <c r="M291" s="793"/>
      <c r="N291" s="789"/>
      <c r="O291" s="784" t="b">
        <v>0</v>
      </c>
    </row>
    <row r="292" spans="1:15">
      <c r="A292" s="2185">
        <v>74</v>
      </c>
      <c r="B292" s="782" t="s">
        <v>5644</v>
      </c>
      <c r="C292" s="2185" t="s">
        <v>5699</v>
      </c>
      <c r="D292" s="2185" t="s">
        <v>5700</v>
      </c>
      <c r="E292" s="791" t="s">
        <v>535</v>
      </c>
      <c r="F292" s="790">
        <v>45875</v>
      </c>
      <c r="G292" s="785" t="b">
        <v>1</v>
      </c>
      <c r="H292" s="799"/>
      <c r="I292" s="791"/>
      <c r="J292" s="820"/>
      <c r="K292" s="785" t="b">
        <v>0</v>
      </c>
      <c r="L292" s="799"/>
      <c r="M292" s="791"/>
      <c r="N292" s="820"/>
      <c r="O292" s="785" t="b">
        <v>0</v>
      </c>
    </row>
    <row r="293" spans="1:15">
      <c r="A293" s="2185"/>
      <c r="B293" s="782" t="s">
        <v>265</v>
      </c>
      <c r="C293" s="2185"/>
      <c r="D293" s="2185"/>
      <c r="E293" s="791" t="s">
        <v>535</v>
      </c>
      <c r="F293" s="790">
        <v>45875</v>
      </c>
      <c r="G293" s="785" t="b">
        <v>1</v>
      </c>
      <c r="H293" s="799"/>
      <c r="I293" s="791"/>
      <c r="J293" s="820"/>
      <c r="K293" s="785" t="b">
        <v>0</v>
      </c>
      <c r="L293" s="799"/>
      <c r="M293" s="791"/>
      <c r="N293" s="820"/>
      <c r="O293" s="785" t="b">
        <v>0</v>
      </c>
    </row>
    <row r="294" spans="1:15">
      <c r="A294" s="2185"/>
      <c r="B294" s="782" t="s">
        <v>5647</v>
      </c>
      <c r="C294" s="2185"/>
      <c r="D294" s="2185"/>
      <c r="E294" s="791" t="s">
        <v>535</v>
      </c>
      <c r="F294" s="790">
        <v>45875</v>
      </c>
      <c r="G294" s="785" t="b">
        <v>1</v>
      </c>
      <c r="H294" s="799"/>
      <c r="I294" s="791"/>
      <c r="J294" s="820"/>
      <c r="K294" s="785" t="b">
        <v>0</v>
      </c>
      <c r="L294" s="799"/>
      <c r="M294" s="791"/>
      <c r="N294" s="820"/>
      <c r="O294" s="785" t="b">
        <v>0</v>
      </c>
    </row>
    <row r="295" spans="1:15">
      <c r="A295" s="2185"/>
      <c r="B295" s="782" t="s">
        <v>5648</v>
      </c>
      <c r="C295" s="2185"/>
      <c r="D295" s="2185"/>
      <c r="E295" s="791" t="s">
        <v>535</v>
      </c>
      <c r="F295" s="790">
        <v>45875</v>
      </c>
      <c r="G295" s="785" t="b">
        <v>1</v>
      </c>
      <c r="H295" s="799"/>
      <c r="I295" s="791"/>
      <c r="J295" s="820"/>
      <c r="K295" s="785" t="b">
        <v>0</v>
      </c>
      <c r="L295" s="799"/>
      <c r="M295" s="791"/>
      <c r="N295" s="820"/>
      <c r="O295" s="785" t="b">
        <v>0</v>
      </c>
    </row>
    <row r="296" spans="1:15">
      <c r="A296" s="2185"/>
      <c r="B296" s="782" t="s">
        <v>281</v>
      </c>
      <c r="C296" s="2185"/>
      <c r="D296" s="2185"/>
      <c r="E296" s="791" t="s">
        <v>535</v>
      </c>
      <c r="F296" s="790">
        <v>45875</v>
      </c>
      <c r="G296" s="785" t="b">
        <v>1</v>
      </c>
      <c r="H296" s="799"/>
      <c r="I296" s="791"/>
      <c r="J296" s="820"/>
      <c r="K296" s="785" t="b">
        <v>0</v>
      </c>
      <c r="L296" s="799"/>
      <c r="M296" s="791"/>
      <c r="N296" s="820"/>
      <c r="O296" s="785" t="b">
        <v>0</v>
      </c>
    </row>
    <row r="297" spans="1:15">
      <c r="A297" s="2185"/>
      <c r="B297" s="782" t="s">
        <v>5649</v>
      </c>
      <c r="C297" s="2185"/>
      <c r="D297" s="2185"/>
      <c r="E297" s="791" t="s">
        <v>535</v>
      </c>
      <c r="F297" s="790">
        <v>45875</v>
      </c>
      <c r="G297" s="785" t="b">
        <v>1</v>
      </c>
      <c r="H297" s="799"/>
      <c r="I297" s="791"/>
      <c r="J297" s="820"/>
      <c r="K297" s="785" t="b">
        <v>0</v>
      </c>
      <c r="L297" s="799"/>
      <c r="M297" s="791"/>
      <c r="N297" s="820"/>
      <c r="O297" s="785" t="b">
        <v>0</v>
      </c>
    </row>
    <row r="298" spans="1:15">
      <c r="A298" s="2185"/>
      <c r="B298" s="782" t="s">
        <v>5650</v>
      </c>
      <c r="C298" s="2185"/>
      <c r="D298" s="2185"/>
      <c r="E298" s="791" t="s">
        <v>535</v>
      </c>
      <c r="F298" s="790">
        <v>45875</v>
      </c>
      <c r="G298" s="785" t="b">
        <v>1</v>
      </c>
      <c r="H298" s="799"/>
      <c r="I298" s="791"/>
      <c r="J298" s="820"/>
      <c r="K298" s="785" t="b">
        <v>0</v>
      </c>
      <c r="L298" s="799"/>
      <c r="M298" s="791"/>
      <c r="N298" s="820"/>
      <c r="O298" s="785" t="b">
        <v>0</v>
      </c>
    </row>
    <row r="299" spans="1:15">
      <c r="A299" s="2186">
        <v>74</v>
      </c>
      <c r="B299" s="780" t="s">
        <v>334</v>
      </c>
      <c r="C299" s="2186" t="s">
        <v>5699</v>
      </c>
      <c r="D299" s="2186" t="s">
        <v>5700</v>
      </c>
      <c r="E299" s="792" t="s">
        <v>535</v>
      </c>
      <c r="F299" s="789">
        <v>45875</v>
      </c>
      <c r="G299" s="783" t="b">
        <v>1</v>
      </c>
      <c r="H299" s="799"/>
      <c r="I299" s="792"/>
      <c r="J299" s="789"/>
      <c r="K299" s="783" t="b">
        <v>0</v>
      </c>
      <c r="L299" s="799"/>
      <c r="M299" s="792"/>
      <c r="N299" s="789"/>
      <c r="O299" s="783" t="b">
        <v>0</v>
      </c>
    </row>
    <row r="300" spans="1:15">
      <c r="A300" s="2186"/>
      <c r="B300" s="781" t="s">
        <v>5655</v>
      </c>
      <c r="C300" s="2186"/>
      <c r="D300" s="2186"/>
      <c r="E300" s="792" t="s">
        <v>535</v>
      </c>
      <c r="F300" s="789">
        <v>45875</v>
      </c>
      <c r="G300" s="783" t="b">
        <v>1</v>
      </c>
      <c r="H300" s="799"/>
      <c r="I300" s="793"/>
      <c r="J300" s="789"/>
      <c r="K300" s="784" t="b">
        <v>0</v>
      </c>
      <c r="L300" s="799"/>
      <c r="M300" s="793"/>
      <c r="N300" s="789"/>
      <c r="O300" s="784" t="b">
        <v>0</v>
      </c>
    </row>
    <row r="301" spans="1:15">
      <c r="A301" s="2186"/>
      <c r="B301" s="781" t="s">
        <v>5656</v>
      </c>
      <c r="C301" s="2186"/>
      <c r="D301" s="2186"/>
      <c r="E301" s="792" t="s">
        <v>535</v>
      </c>
      <c r="F301" s="789">
        <v>45875</v>
      </c>
      <c r="G301" s="783" t="b">
        <v>1</v>
      </c>
      <c r="H301" s="799"/>
      <c r="I301" s="793"/>
      <c r="J301" s="789"/>
      <c r="K301" s="784" t="b">
        <v>0</v>
      </c>
      <c r="L301" s="799"/>
      <c r="M301" s="793"/>
      <c r="N301" s="789"/>
      <c r="O301" s="784" t="b">
        <v>0</v>
      </c>
    </row>
    <row r="302" spans="1:15">
      <c r="A302" s="2186"/>
      <c r="B302" s="781" t="s">
        <v>373</v>
      </c>
      <c r="C302" s="2186"/>
      <c r="D302" s="2186"/>
      <c r="E302" s="792" t="s">
        <v>535</v>
      </c>
      <c r="F302" s="789">
        <v>45875</v>
      </c>
      <c r="G302" s="783" t="b">
        <v>1</v>
      </c>
      <c r="H302" s="799"/>
      <c r="I302" s="793"/>
      <c r="J302" s="789"/>
      <c r="K302" s="784" t="b">
        <v>0</v>
      </c>
      <c r="L302" s="799"/>
      <c r="M302" s="793"/>
      <c r="N302" s="789"/>
      <c r="O302" s="784" t="b">
        <v>0</v>
      </c>
    </row>
    <row r="303" spans="1:15">
      <c r="A303" s="2186"/>
      <c r="B303" s="781" t="s">
        <v>405</v>
      </c>
      <c r="C303" s="2186"/>
      <c r="D303" s="2186"/>
      <c r="E303" s="792" t="s">
        <v>535</v>
      </c>
      <c r="F303" s="789">
        <v>45875</v>
      </c>
      <c r="G303" s="783" t="b">
        <v>1</v>
      </c>
      <c r="H303" s="799"/>
      <c r="I303" s="793"/>
      <c r="J303" s="789"/>
      <c r="K303" s="784" t="b">
        <v>0</v>
      </c>
      <c r="L303" s="799"/>
      <c r="M303" s="793"/>
      <c r="N303" s="789"/>
      <c r="O303" s="784" t="b">
        <v>0</v>
      </c>
    </row>
    <row r="304" spans="1:15">
      <c r="A304" s="2186"/>
      <c r="B304" s="781" t="s">
        <v>5657</v>
      </c>
      <c r="C304" s="2186"/>
      <c r="D304" s="2186"/>
      <c r="E304" s="792" t="s">
        <v>535</v>
      </c>
      <c r="F304" s="789">
        <v>45875</v>
      </c>
      <c r="G304" s="783" t="b">
        <v>1</v>
      </c>
      <c r="H304" s="799"/>
      <c r="I304" s="793"/>
      <c r="J304" s="789"/>
      <c r="K304" s="784" t="b">
        <v>0</v>
      </c>
      <c r="L304" s="799"/>
      <c r="M304" s="793"/>
      <c r="N304" s="789"/>
      <c r="O304" s="784" t="b">
        <v>0</v>
      </c>
    </row>
    <row r="305" spans="1:15">
      <c r="A305" s="2186"/>
      <c r="B305" s="781" t="s">
        <v>5658</v>
      </c>
      <c r="C305" s="2186"/>
      <c r="D305" s="2186"/>
      <c r="E305" s="792" t="s">
        <v>535</v>
      </c>
      <c r="F305" s="789">
        <v>45875</v>
      </c>
      <c r="G305" s="783" t="b">
        <v>1</v>
      </c>
      <c r="H305" s="799"/>
      <c r="I305" s="793"/>
      <c r="J305" s="789"/>
      <c r="K305" s="784" t="b">
        <v>0</v>
      </c>
      <c r="L305" s="799"/>
      <c r="M305" s="793"/>
      <c r="N305" s="789"/>
      <c r="O305" s="784" t="b">
        <v>0</v>
      </c>
    </row>
    <row r="306" spans="1:15">
      <c r="A306" s="2185">
        <v>75</v>
      </c>
      <c r="B306" s="782" t="s">
        <v>5644</v>
      </c>
      <c r="C306" s="2185" t="s">
        <v>5701</v>
      </c>
      <c r="D306" s="2185" t="s">
        <v>5702</v>
      </c>
      <c r="E306" s="791" t="s">
        <v>535</v>
      </c>
      <c r="F306" s="790">
        <v>45875</v>
      </c>
      <c r="G306" s="785" t="b">
        <v>1</v>
      </c>
      <c r="H306" s="799"/>
      <c r="I306" s="791"/>
      <c r="J306" s="820"/>
      <c r="K306" s="785" t="b">
        <v>0</v>
      </c>
      <c r="L306" s="799"/>
      <c r="M306" s="791"/>
      <c r="N306" s="820"/>
      <c r="O306" s="785" t="b">
        <v>0</v>
      </c>
    </row>
    <row r="307" spans="1:15">
      <c r="A307" s="2185"/>
      <c r="B307" s="782" t="s">
        <v>265</v>
      </c>
      <c r="C307" s="2185"/>
      <c r="D307" s="2185"/>
      <c r="E307" s="791" t="s">
        <v>535</v>
      </c>
      <c r="F307" s="790">
        <v>45875</v>
      </c>
      <c r="G307" s="785" t="b">
        <v>1</v>
      </c>
      <c r="H307" s="799"/>
      <c r="I307" s="791"/>
      <c r="J307" s="820"/>
      <c r="K307" s="785" t="b">
        <v>0</v>
      </c>
      <c r="L307" s="799"/>
      <c r="M307" s="791"/>
      <c r="N307" s="820"/>
      <c r="O307" s="785" t="b">
        <v>0</v>
      </c>
    </row>
    <row r="308" spans="1:15">
      <c r="A308" s="2185"/>
      <c r="B308" s="782" t="s">
        <v>5647</v>
      </c>
      <c r="C308" s="2185"/>
      <c r="D308" s="2185"/>
      <c r="E308" s="791" t="s">
        <v>535</v>
      </c>
      <c r="F308" s="790">
        <v>45875</v>
      </c>
      <c r="G308" s="785" t="b">
        <v>1</v>
      </c>
      <c r="H308" s="799"/>
      <c r="I308" s="791"/>
      <c r="J308" s="820"/>
      <c r="K308" s="785" t="b">
        <v>0</v>
      </c>
      <c r="L308" s="799"/>
      <c r="M308" s="791"/>
      <c r="N308" s="820"/>
      <c r="O308" s="785" t="b">
        <v>0</v>
      </c>
    </row>
    <row r="309" spans="1:15">
      <c r="A309" s="2185"/>
      <c r="B309" s="782" t="s">
        <v>5648</v>
      </c>
      <c r="C309" s="2185"/>
      <c r="D309" s="2185"/>
      <c r="E309" s="791" t="s">
        <v>535</v>
      </c>
      <c r="F309" s="790">
        <v>45875</v>
      </c>
      <c r="G309" s="785" t="b">
        <v>1</v>
      </c>
      <c r="H309" s="799"/>
      <c r="I309" s="791"/>
      <c r="J309" s="820"/>
      <c r="K309" s="785" t="b">
        <v>0</v>
      </c>
      <c r="L309" s="799"/>
      <c r="M309" s="791"/>
      <c r="N309" s="820"/>
      <c r="O309" s="785" t="b">
        <v>0</v>
      </c>
    </row>
    <row r="310" spans="1:15">
      <c r="A310" s="2185"/>
      <c r="B310" s="782" t="s">
        <v>281</v>
      </c>
      <c r="C310" s="2185"/>
      <c r="D310" s="2185"/>
      <c r="E310" s="791" t="s">
        <v>535</v>
      </c>
      <c r="F310" s="790">
        <v>45875</v>
      </c>
      <c r="G310" s="785" t="b">
        <v>1</v>
      </c>
      <c r="H310" s="799"/>
      <c r="I310" s="791"/>
      <c r="J310" s="820"/>
      <c r="K310" s="785" t="b">
        <v>0</v>
      </c>
      <c r="L310" s="799"/>
      <c r="M310" s="791"/>
      <c r="N310" s="820"/>
      <c r="O310" s="785" t="b">
        <v>0</v>
      </c>
    </row>
    <row r="311" spans="1:15">
      <c r="A311" s="2185">
        <v>83</v>
      </c>
      <c r="B311" s="782" t="s">
        <v>5649</v>
      </c>
      <c r="C311" s="2185"/>
      <c r="D311" s="2185"/>
      <c r="E311" s="791" t="s">
        <v>535</v>
      </c>
      <c r="F311" s="790">
        <v>45875</v>
      </c>
      <c r="G311" s="785" t="b">
        <v>1</v>
      </c>
      <c r="H311" s="799"/>
      <c r="I311" s="791"/>
      <c r="J311" s="820"/>
      <c r="K311" s="785" t="b">
        <v>0</v>
      </c>
      <c r="L311" s="799"/>
      <c r="M311" s="791"/>
      <c r="N311" s="820"/>
      <c r="O311" s="785" t="b">
        <v>0</v>
      </c>
    </row>
    <row r="312" spans="1:15">
      <c r="A312" s="2185"/>
      <c r="B312" s="782" t="s">
        <v>5650</v>
      </c>
      <c r="C312" s="2185"/>
      <c r="D312" s="2185"/>
      <c r="E312" s="791" t="s">
        <v>535</v>
      </c>
      <c r="F312" s="790">
        <v>45875</v>
      </c>
      <c r="G312" s="785" t="b">
        <v>1</v>
      </c>
      <c r="H312" s="799"/>
      <c r="I312" s="791"/>
      <c r="J312" s="820"/>
      <c r="K312" s="785" t="b">
        <v>0</v>
      </c>
      <c r="L312" s="799"/>
      <c r="M312" s="791"/>
      <c r="N312" s="820"/>
      <c r="O312" s="785" t="b">
        <v>0</v>
      </c>
    </row>
    <row r="313" spans="1:15">
      <c r="A313" s="2186">
        <v>75</v>
      </c>
      <c r="B313" s="780" t="s">
        <v>334</v>
      </c>
      <c r="C313" s="2186" t="s">
        <v>5701</v>
      </c>
      <c r="D313" s="2186" t="s">
        <v>5702</v>
      </c>
      <c r="E313" s="792" t="s">
        <v>535</v>
      </c>
      <c r="F313" s="789">
        <v>45875</v>
      </c>
      <c r="G313" s="783" t="b">
        <v>1</v>
      </c>
      <c r="H313" s="799"/>
      <c r="I313" s="792"/>
      <c r="J313" s="789"/>
      <c r="K313" s="783" t="b">
        <v>0</v>
      </c>
      <c r="L313" s="799"/>
      <c r="M313" s="792"/>
      <c r="N313" s="789"/>
      <c r="O313" s="783" t="b">
        <v>0</v>
      </c>
    </row>
    <row r="314" spans="1:15">
      <c r="A314" s="2186"/>
      <c r="B314" s="781" t="s">
        <v>5655</v>
      </c>
      <c r="C314" s="2186"/>
      <c r="D314" s="2186"/>
      <c r="E314" s="792" t="s">
        <v>535</v>
      </c>
      <c r="F314" s="789">
        <v>45875</v>
      </c>
      <c r="G314" s="783" t="b">
        <v>1</v>
      </c>
      <c r="H314" s="799"/>
      <c r="I314" s="793"/>
      <c r="J314" s="789"/>
      <c r="K314" s="784" t="b">
        <v>0</v>
      </c>
      <c r="L314" s="799"/>
      <c r="M314" s="793"/>
      <c r="N314" s="789"/>
      <c r="O314" s="784" t="b">
        <v>0</v>
      </c>
    </row>
    <row r="315" spans="1:15">
      <c r="A315" s="2186"/>
      <c r="B315" s="781" t="s">
        <v>5656</v>
      </c>
      <c r="C315" s="2186"/>
      <c r="D315" s="2186"/>
      <c r="E315" s="792" t="s">
        <v>535</v>
      </c>
      <c r="F315" s="789">
        <v>45875</v>
      </c>
      <c r="G315" s="783" t="b">
        <v>1</v>
      </c>
      <c r="H315" s="799"/>
      <c r="I315" s="793"/>
      <c r="J315" s="789"/>
      <c r="K315" s="784" t="b">
        <v>0</v>
      </c>
      <c r="L315" s="799"/>
      <c r="M315" s="793"/>
      <c r="N315" s="789"/>
      <c r="O315" s="784" t="b">
        <v>0</v>
      </c>
    </row>
    <row r="316" spans="1:15">
      <c r="A316" s="2186">
        <v>83</v>
      </c>
      <c r="B316" s="781" t="s">
        <v>373</v>
      </c>
      <c r="C316" s="2186"/>
      <c r="D316" s="2186"/>
      <c r="E316" s="792" t="s">
        <v>535</v>
      </c>
      <c r="F316" s="789">
        <v>45875</v>
      </c>
      <c r="G316" s="783" t="b">
        <v>1</v>
      </c>
      <c r="H316" s="799"/>
      <c r="I316" s="793"/>
      <c r="J316" s="789"/>
      <c r="K316" s="784" t="b">
        <v>0</v>
      </c>
      <c r="L316" s="799"/>
      <c r="M316" s="793"/>
      <c r="N316" s="789"/>
      <c r="O316" s="784" t="b">
        <v>0</v>
      </c>
    </row>
    <row r="317" spans="1:15">
      <c r="A317" s="2186"/>
      <c r="B317" s="781" t="s">
        <v>405</v>
      </c>
      <c r="C317" s="2186"/>
      <c r="D317" s="2186"/>
      <c r="E317" s="792" t="s">
        <v>535</v>
      </c>
      <c r="F317" s="789">
        <v>45875</v>
      </c>
      <c r="G317" s="783" t="b">
        <v>1</v>
      </c>
      <c r="H317" s="799"/>
      <c r="I317" s="793"/>
      <c r="J317" s="789"/>
      <c r="K317" s="784" t="b">
        <v>0</v>
      </c>
      <c r="L317" s="799"/>
      <c r="M317" s="793"/>
      <c r="N317" s="789"/>
      <c r="O317" s="784" t="b">
        <v>0</v>
      </c>
    </row>
    <row r="318" spans="1:15">
      <c r="A318" s="2186"/>
      <c r="B318" s="781" t="s">
        <v>5657</v>
      </c>
      <c r="C318" s="2186"/>
      <c r="D318" s="2186"/>
      <c r="E318" s="792" t="s">
        <v>535</v>
      </c>
      <c r="F318" s="789">
        <v>45875</v>
      </c>
      <c r="G318" s="783" t="b">
        <v>1</v>
      </c>
      <c r="H318" s="799"/>
      <c r="I318" s="793"/>
      <c r="J318" s="789"/>
      <c r="K318" s="784" t="b">
        <v>0</v>
      </c>
      <c r="L318" s="799"/>
      <c r="M318" s="793"/>
      <c r="N318" s="789"/>
      <c r="O318" s="784" t="b">
        <v>0</v>
      </c>
    </row>
    <row r="319" spans="1:15">
      <c r="A319" s="2186"/>
      <c r="B319" s="781" t="s">
        <v>5658</v>
      </c>
      <c r="C319" s="2186"/>
      <c r="D319" s="2186"/>
      <c r="E319" s="792" t="s">
        <v>535</v>
      </c>
      <c r="F319" s="789">
        <v>45875</v>
      </c>
      <c r="G319" s="783" t="b">
        <v>1</v>
      </c>
      <c r="H319" s="799"/>
      <c r="I319" s="793"/>
      <c r="J319" s="789"/>
      <c r="K319" s="784" t="b">
        <v>0</v>
      </c>
      <c r="L319" s="799"/>
      <c r="M319" s="793"/>
      <c r="N319" s="789"/>
      <c r="O319" s="784" t="b">
        <v>0</v>
      </c>
    </row>
    <row r="320" spans="1:15">
      <c r="A320" s="2185">
        <v>76</v>
      </c>
      <c r="B320" s="782" t="s">
        <v>5644</v>
      </c>
      <c r="C320" s="2185" t="s">
        <v>5703</v>
      </c>
      <c r="D320" s="2185" t="s">
        <v>5704</v>
      </c>
      <c r="E320" s="791" t="s">
        <v>535</v>
      </c>
      <c r="F320" s="790">
        <v>45875</v>
      </c>
      <c r="G320" s="785" t="b">
        <v>1</v>
      </c>
      <c r="H320" s="799"/>
      <c r="I320" s="791"/>
      <c r="J320" s="820"/>
      <c r="K320" s="785" t="b">
        <v>0</v>
      </c>
      <c r="L320" s="799"/>
      <c r="M320" s="791"/>
      <c r="N320" s="820"/>
      <c r="O320" s="785" t="b">
        <v>0</v>
      </c>
    </row>
    <row r="321" spans="1:15">
      <c r="A321" s="2185">
        <v>84</v>
      </c>
      <c r="B321" s="782" t="s">
        <v>265</v>
      </c>
      <c r="C321" s="2185"/>
      <c r="D321" s="2185"/>
      <c r="E321" s="791" t="s">
        <v>535</v>
      </c>
      <c r="F321" s="790">
        <v>45875</v>
      </c>
      <c r="G321" s="785" t="b">
        <v>1</v>
      </c>
      <c r="H321" s="799"/>
      <c r="I321" s="791"/>
      <c r="J321" s="820"/>
      <c r="K321" s="785" t="b">
        <v>0</v>
      </c>
      <c r="L321" s="799"/>
      <c r="M321" s="791"/>
      <c r="N321" s="820"/>
      <c r="O321" s="785" t="b">
        <v>0</v>
      </c>
    </row>
    <row r="322" spans="1:15">
      <c r="A322" s="2185"/>
      <c r="B322" s="782" t="s">
        <v>5647</v>
      </c>
      <c r="C322" s="2185"/>
      <c r="D322" s="2185"/>
      <c r="E322" s="791" t="s">
        <v>535</v>
      </c>
      <c r="F322" s="790">
        <v>45875</v>
      </c>
      <c r="G322" s="785" t="b">
        <v>1</v>
      </c>
      <c r="H322" s="799"/>
      <c r="I322" s="791"/>
      <c r="J322" s="820"/>
      <c r="K322" s="785" t="b">
        <v>0</v>
      </c>
      <c r="L322" s="799"/>
      <c r="M322" s="791"/>
      <c r="N322" s="820"/>
      <c r="O322" s="785" t="b">
        <v>0</v>
      </c>
    </row>
    <row r="323" spans="1:15">
      <c r="A323" s="2185"/>
      <c r="B323" s="782" t="s">
        <v>5648</v>
      </c>
      <c r="C323" s="2185"/>
      <c r="D323" s="2185"/>
      <c r="E323" s="791" t="s">
        <v>535</v>
      </c>
      <c r="F323" s="790">
        <v>45875</v>
      </c>
      <c r="G323" s="785" t="b">
        <v>1</v>
      </c>
      <c r="H323" s="799"/>
      <c r="I323" s="791"/>
      <c r="J323" s="820"/>
      <c r="K323" s="785" t="b">
        <v>0</v>
      </c>
      <c r="L323" s="799"/>
      <c r="M323" s="791"/>
      <c r="N323" s="820"/>
      <c r="O323" s="785" t="b">
        <v>0</v>
      </c>
    </row>
    <row r="324" spans="1:15">
      <c r="A324" s="2185"/>
      <c r="B324" s="782" t="s">
        <v>281</v>
      </c>
      <c r="C324" s="2185"/>
      <c r="D324" s="2185"/>
      <c r="E324" s="791" t="s">
        <v>535</v>
      </c>
      <c r="F324" s="790">
        <v>45875</v>
      </c>
      <c r="G324" s="785" t="b">
        <v>1</v>
      </c>
      <c r="H324" s="799"/>
      <c r="I324" s="791"/>
      <c r="J324" s="820"/>
      <c r="K324" s="785" t="b">
        <v>0</v>
      </c>
      <c r="L324" s="799"/>
      <c r="M324" s="791"/>
      <c r="N324" s="820"/>
      <c r="O324" s="785" t="b">
        <v>0</v>
      </c>
    </row>
    <row r="325" spans="1:15">
      <c r="A325" s="2185"/>
      <c r="B325" s="782" t="s">
        <v>5649</v>
      </c>
      <c r="C325" s="2185"/>
      <c r="D325" s="2185"/>
      <c r="E325" s="791" t="s">
        <v>535</v>
      </c>
      <c r="F325" s="790">
        <v>45875</v>
      </c>
      <c r="G325" s="785" t="b">
        <v>1</v>
      </c>
      <c r="H325" s="799"/>
      <c r="I325" s="791"/>
      <c r="J325" s="820"/>
      <c r="K325" s="785" t="b">
        <v>0</v>
      </c>
      <c r="L325" s="799"/>
      <c r="M325" s="791"/>
      <c r="N325" s="820"/>
      <c r="O325" s="785" t="b">
        <v>0</v>
      </c>
    </row>
    <row r="326" spans="1:15">
      <c r="A326" s="2185">
        <v>84</v>
      </c>
      <c r="B326" s="782" t="s">
        <v>5650</v>
      </c>
      <c r="C326" s="2185"/>
      <c r="D326" s="2185"/>
      <c r="E326" s="791" t="s">
        <v>535</v>
      </c>
      <c r="F326" s="790">
        <v>45875</v>
      </c>
      <c r="G326" s="785" t="b">
        <v>1</v>
      </c>
      <c r="H326" s="799"/>
      <c r="I326" s="791"/>
      <c r="J326" s="820"/>
      <c r="K326" s="785" t="b">
        <v>0</v>
      </c>
      <c r="L326" s="799"/>
      <c r="M326" s="791"/>
      <c r="N326" s="820"/>
      <c r="O326" s="785" t="b">
        <v>0</v>
      </c>
    </row>
    <row r="327" spans="1:15">
      <c r="A327" s="2186">
        <v>76</v>
      </c>
      <c r="B327" s="780" t="s">
        <v>334</v>
      </c>
      <c r="C327" s="2186" t="s">
        <v>5703</v>
      </c>
      <c r="D327" s="2186" t="s">
        <v>5704</v>
      </c>
      <c r="E327" s="792" t="s">
        <v>535</v>
      </c>
      <c r="F327" s="789">
        <v>45875</v>
      </c>
      <c r="G327" s="783" t="b">
        <v>1</v>
      </c>
      <c r="H327" s="799"/>
      <c r="I327" s="792"/>
      <c r="J327" s="789"/>
      <c r="K327" s="783" t="b">
        <v>0</v>
      </c>
      <c r="L327" s="799"/>
      <c r="M327" s="792"/>
      <c r="N327" s="789"/>
      <c r="O327" s="783" t="b">
        <v>0</v>
      </c>
    </row>
    <row r="328" spans="1:15">
      <c r="A328" s="2186"/>
      <c r="B328" s="781" t="s">
        <v>5655</v>
      </c>
      <c r="C328" s="2186"/>
      <c r="D328" s="2186"/>
      <c r="E328" s="792" t="s">
        <v>535</v>
      </c>
      <c r="F328" s="789">
        <v>45875</v>
      </c>
      <c r="G328" s="783" t="b">
        <v>1</v>
      </c>
      <c r="H328" s="799"/>
      <c r="I328" s="793"/>
      <c r="J328" s="789"/>
      <c r="K328" s="784" t="b">
        <v>0</v>
      </c>
      <c r="L328" s="799"/>
      <c r="M328" s="793"/>
      <c r="N328" s="789"/>
      <c r="O328" s="784" t="b">
        <v>0</v>
      </c>
    </row>
    <row r="329" spans="1:15">
      <c r="A329" s="2186"/>
      <c r="B329" s="781" t="s">
        <v>5656</v>
      </c>
      <c r="C329" s="2186"/>
      <c r="D329" s="2186"/>
      <c r="E329" s="792" t="s">
        <v>535</v>
      </c>
      <c r="F329" s="789">
        <v>45875</v>
      </c>
      <c r="G329" s="783" t="b">
        <v>1</v>
      </c>
      <c r="H329" s="799"/>
      <c r="I329" s="793"/>
      <c r="J329" s="789"/>
      <c r="K329" s="784" t="b">
        <v>0</v>
      </c>
      <c r="L329" s="799"/>
      <c r="M329" s="793"/>
      <c r="N329" s="789"/>
      <c r="O329" s="784" t="b">
        <v>0</v>
      </c>
    </row>
    <row r="330" spans="1:15">
      <c r="A330" s="2186"/>
      <c r="B330" s="781" t="s">
        <v>373</v>
      </c>
      <c r="C330" s="2186"/>
      <c r="D330" s="2186"/>
      <c r="E330" s="792" t="s">
        <v>535</v>
      </c>
      <c r="F330" s="789">
        <v>45875</v>
      </c>
      <c r="G330" s="783" t="b">
        <v>1</v>
      </c>
      <c r="H330" s="799"/>
      <c r="I330" s="793"/>
      <c r="J330" s="789"/>
      <c r="K330" s="784" t="b">
        <v>0</v>
      </c>
      <c r="L330" s="799"/>
      <c r="M330" s="793"/>
      <c r="N330" s="789"/>
      <c r="O330" s="784" t="b">
        <v>0</v>
      </c>
    </row>
    <row r="331" spans="1:15">
      <c r="A331" s="2186">
        <v>85</v>
      </c>
      <c r="B331" s="781" t="s">
        <v>405</v>
      </c>
      <c r="C331" s="2186"/>
      <c r="D331" s="2186"/>
      <c r="E331" s="792" t="s">
        <v>535</v>
      </c>
      <c r="F331" s="789">
        <v>45875</v>
      </c>
      <c r="G331" s="783" t="b">
        <v>1</v>
      </c>
      <c r="H331" s="799"/>
      <c r="I331" s="793"/>
      <c r="J331" s="789"/>
      <c r="K331" s="784" t="b">
        <v>0</v>
      </c>
      <c r="L331" s="799"/>
      <c r="M331" s="793"/>
      <c r="N331" s="789"/>
      <c r="O331" s="784" t="b">
        <v>0</v>
      </c>
    </row>
    <row r="332" spans="1:15">
      <c r="A332" s="2186"/>
      <c r="B332" s="781" t="s">
        <v>5657</v>
      </c>
      <c r="C332" s="2186"/>
      <c r="D332" s="2186"/>
      <c r="E332" s="792" t="s">
        <v>535</v>
      </c>
      <c r="F332" s="789">
        <v>45875</v>
      </c>
      <c r="G332" s="783" t="b">
        <v>1</v>
      </c>
      <c r="H332" s="799"/>
      <c r="I332" s="793"/>
      <c r="J332" s="789"/>
      <c r="K332" s="784" t="b">
        <v>0</v>
      </c>
      <c r="L332" s="799"/>
      <c r="M332" s="793"/>
      <c r="N332" s="789"/>
      <c r="O332" s="784" t="b">
        <v>0</v>
      </c>
    </row>
    <row r="333" spans="1:15">
      <c r="A333" s="2186"/>
      <c r="B333" s="781" t="s">
        <v>5658</v>
      </c>
      <c r="C333" s="2186"/>
      <c r="D333" s="2186"/>
      <c r="E333" s="792" t="s">
        <v>535</v>
      </c>
      <c r="F333" s="789">
        <v>45875</v>
      </c>
      <c r="G333" s="783" t="b">
        <v>1</v>
      </c>
      <c r="H333" s="799"/>
      <c r="I333" s="793"/>
      <c r="J333" s="789"/>
      <c r="K333" s="784" t="b">
        <v>0</v>
      </c>
      <c r="L333" s="799"/>
      <c r="M333" s="793"/>
      <c r="N333" s="789"/>
      <c r="O333" s="784" t="b">
        <v>0</v>
      </c>
    </row>
    <row r="334" spans="1:15">
      <c r="A334" s="2185">
        <v>77</v>
      </c>
      <c r="B334" s="782" t="s">
        <v>5644</v>
      </c>
      <c r="C334" s="2185" t="s">
        <v>5705</v>
      </c>
      <c r="D334" s="2185" t="s">
        <v>5706</v>
      </c>
      <c r="E334" s="791" t="s">
        <v>535</v>
      </c>
      <c r="F334" s="790">
        <v>45876</v>
      </c>
      <c r="G334" s="785" t="b">
        <v>1</v>
      </c>
      <c r="H334" s="799"/>
      <c r="I334" s="791"/>
      <c r="J334" s="820"/>
      <c r="K334" s="785" t="b">
        <v>0</v>
      </c>
      <c r="L334" s="799"/>
      <c r="M334" s="791"/>
      <c r="N334" s="820"/>
      <c r="O334" s="785" t="b">
        <v>0</v>
      </c>
    </row>
    <row r="335" spans="1:15">
      <c r="A335" s="2185"/>
      <c r="B335" s="782" t="s">
        <v>265</v>
      </c>
      <c r="C335" s="2185"/>
      <c r="D335" s="2185"/>
      <c r="E335" s="791" t="s">
        <v>535</v>
      </c>
      <c r="F335" s="790">
        <v>45876</v>
      </c>
      <c r="G335" s="785" t="b">
        <v>1</v>
      </c>
      <c r="H335" s="799"/>
      <c r="I335" s="791"/>
      <c r="J335" s="820"/>
      <c r="K335" s="785" t="b">
        <v>0</v>
      </c>
      <c r="L335" s="799"/>
      <c r="M335" s="791"/>
      <c r="N335" s="820"/>
      <c r="O335" s="785" t="b">
        <v>0</v>
      </c>
    </row>
    <row r="336" spans="1:15">
      <c r="A336" s="2185">
        <v>85</v>
      </c>
      <c r="B336" s="782" t="s">
        <v>5647</v>
      </c>
      <c r="C336" s="2185"/>
      <c r="D336" s="2185"/>
      <c r="E336" s="791" t="s">
        <v>535</v>
      </c>
      <c r="F336" s="790">
        <v>45876</v>
      </c>
      <c r="G336" s="785" t="b">
        <v>1</v>
      </c>
      <c r="H336" s="799"/>
      <c r="I336" s="791"/>
      <c r="J336" s="820"/>
      <c r="K336" s="785" t="b">
        <v>0</v>
      </c>
      <c r="L336" s="799"/>
      <c r="M336" s="791"/>
      <c r="N336" s="820"/>
      <c r="O336" s="785" t="b">
        <v>0</v>
      </c>
    </row>
    <row r="337" spans="1:15">
      <c r="A337" s="2185"/>
      <c r="B337" s="782" t="s">
        <v>5648</v>
      </c>
      <c r="C337" s="2185"/>
      <c r="D337" s="2185"/>
      <c r="E337" s="791" t="s">
        <v>535</v>
      </c>
      <c r="F337" s="790">
        <v>45876</v>
      </c>
      <c r="G337" s="785" t="b">
        <v>1</v>
      </c>
      <c r="H337" s="799"/>
      <c r="I337" s="791"/>
      <c r="J337" s="820"/>
      <c r="K337" s="785" t="b">
        <v>0</v>
      </c>
      <c r="L337" s="799"/>
      <c r="M337" s="791"/>
      <c r="N337" s="820"/>
      <c r="O337" s="785" t="b">
        <v>0</v>
      </c>
    </row>
    <row r="338" spans="1:15">
      <c r="A338" s="2185"/>
      <c r="B338" s="782" t="s">
        <v>281</v>
      </c>
      <c r="C338" s="2185"/>
      <c r="D338" s="2185"/>
      <c r="E338" s="791" t="s">
        <v>535</v>
      </c>
      <c r="F338" s="790">
        <v>45876</v>
      </c>
      <c r="G338" s="785" t="b">
        <v>1</v>
      </c>
      <c r="H338" s="799"/>
      <c r="I338" s="791"/>
      <c r="J338" s="820"/>
      <c r="K338" s="785" t="b">
        <v>0</v>
      </c>
      <c r="L338" s="799"/>
      <c r="M338" s="791"/>
      <c r="N338" s="820"/>
      <c r="O338" s="785" t="b">
        <v>0</v>
      </c>
    </row>
    <row r="339" spans="1:15">
      <c r="A339" s="2185"/>
      <c r="B339" s="782" t="s">
        <v>5649</v>
      </c>
      <c r="C339" s="2185"/>
      <c r="D339" s="2185"/>
      <c r="E339" s="791" t="s">
        <v>535</v>
      </c>
      <c r="F339" s="790">
        <v>45876</v>
      </c>
      <c r="G339" s="785" t="b">
        <v>1</v>
      </c>
      <c r="H339" s="799"/>
      <c r="I339" s="791"/>
      <c r="J339" s="820"/>
      <c r="K339" s="785" t="b">
        <v>0</v>
      </c>
      <c r="L339" s="799"/>
      <c r="M339" s="791"/>
      <c r="N339" s="820"/>
      <c r="O339" s="785" t="b">
        <v>0</v>
      </c>
    </row>
    <row r="340" spans="1:15">
      <c r="A340" s="2185"/>
      <c r="B340" s="782" t="s">
        <v>5650</v>
      </c>
      <c r="C340" s="2185"/>
      <c r="D340" s="2185"/>
      <c r="E340" s="791" t="s">
        <v>535</v>
      </c>
      <c r="F340" s="790">
        <v>45876</v>
      </c>
      <c r="G340" s="785" t="b">
        <v>1</v>
      </c>
      <c r="H340" s="799"/>
      <c r="I340" s="791"/>
      <c r="J340" s="820"/>
      <c r="K340" s="785" t="b">
        <v>0</v>
      </c>
      <c r="L340" s="799"/>
      <c r="M340" s="791"/>
      <c r="N340" s="820"/>
      <c r="O340" s="785" t="b">
        <v>0</v>
      </c>
    </row>
    <row r="341" spans="1:15">
      <c r="A341" s="2186">
        <v>77</v>
      </c>
      <c r="B341" s="780" t="s">
        <v>334</v>
      </c>
      <c r="C341" s="2186" t="s">
        <v>5705</v>
      </c>
      <c r="D341" s="2186" t="s">
        <v>5706</v>
      </c>
      <c r="E341" s="792" t="s">
        <v>535</v>
      </c>
      <c r="F341" s="789">
        <v>45876</v>
      </c>
      <c r="G341" s="783" t="b">
        <v>1</v>
      </c>
      <c r="H341" s="799"/>
      <c r="I341" s="792"/>
      <c r="J341" s="789"/>
      <c r="K341" s="783" t="b">
        <v>0</v>
      </c>
      <c r="L341" s="799"/>
      <c r="M341" s="792"/>
      <c r="N341" s="789"/>
      <c r="O341" s="783" t="b">
        <v>0</v>
      </c>
    </row>
    <row r="342" spans="1:15">
      <c r="A342" s="2186"/>
      <c r="B342" s="781" t="s">
        <v>5655</v>
      </c>
      <c r="C342" s="2186"/>
      <c r="D342" s="2186"/>
      <c r="E342" s="792" t="s">
        <v>535</v>
      </c>
      <c r="F342" s="789">
        <v>45876</v>
      </c>
      <c r="G342" s="783" t="b">
        <v>1</v>
      </c>
      <c r="H342" s="799"/>
      <c r="I342" s="793"/>
      <c r="J342" s="789"/>
      <c r="K342" s="784" t="b">
        <v>0</v>
      </c>
      <c r="L342" s="799"/>
      <c r="M342" s="793"/>
      <c r="N342" s="789"/>
      <c r="O342" s="784" t="b">
        <v>0</v>
      </c>
    </row>
    <row r="343" spans="1:15">
      <c r="A343" s="2186"/>
      <c r="B343" s="781" t="s">
        <v>5656</v>
      </c>
      <c r="C343" s="2186"/>
      <c r="D343" s="2186"/>
      <c r="E343" s="792" t="s">
        <v>535</v>
      </c>
      <c r="F343" s="789">
        <v>45876</v>
      </c>
      <c r="G343" s="783" t="b">
        <v>1</v>
      </c>
      <c r="H343" s="799"/>
      <c r="I343" s="793"/>
      <c r="J343" s="789"/>
      <c r="K343" s="784" t="b">
        <v>0</v>
      </c>
      <c r="L343" s="799"/>
      <c r="M343" s="793"/>
      <c r="N343" s="789"/>
      <c r="O343" s="784" t="b">
        <v>0</v>
      </c>
    </row>
    <row r="344" spans="1:15">
      <c r="A344" s="2186"/>
      <c r="B344" s="781" t="s">
        <v>373</v>
      </c>
      <c r="C344" s="2186"/>
      <c r="D344" s="2186"/>
      <c r="E344" s="792" t="s">
        <v>535</v>
      </c>
      <c r="F344" s="789">
        <v>45876</v>
      </c>
      <c r="G344" s="783" t="b">
        <v>1</v>
      </c>
      <c r="H344" s="799"/>
      <c r="I344" s="793"/>
      <c r="J344" s="789"/>
      <c r="K344" s="784" t="b">
        <v>0</v>
      </c>
      <c r="L344" s="799"/>
      <c r="M344" s="793"/>
      <c r="N344" s="789"/>
      <c r="O344" s="784" t="b">
        <v>0</v>
      </c>
    </row>
    <row r="345" spans="1:15">
      <c r="A345" s="2186"/>
      <c r="B345" s="781" t="s">
        <v>405</v>
      </c>
      <c r="C345" s="2186"/>
      <c r="D345" s="2186"/>
      <c r="E345" s="792" t="s">
        <v>535</v>
      </c>
      <c r="F345" s="789">
        <v>45876</v>
      </c>
      <c r="G345" s="783" t="b">
        <v>1</v>
      </c>
      <c r="H345" s="799"/>
      <c r="I345" s="793"/>
      <c r="J345" s="789"/>
      <c r="K345" s="784" t="b">
        <v>0</v>
      </c>
      <c r="L345" s="799"/>
      <c r="M345" s="793"/>
      <c r="N345" s="789"/>
      <c r="O345" s="784" t="b">
        <v>0</v>
      </c>
    </row>
    <row r="346" spans="1:15">
      <c r="A346" s="2186">
        <v>86</v>
      </c>
      <c r="B346" s="781" t="s">
        <v>5657</v>
      </c>
      <c r="C346" s="2186"/>
      <c r="D346" s="2186"/>
      <c r="E346" s="792" t="s">
        <v>535</v>
      </c>
      <c r="F346" s="789">
        <v>45876</v>
      </c>
      <c r="G346" s="783" t="b">
        <v>1</v>
      </c>
      <c r="H346" s="799"/>
      <c r="I346" s="793"/>
      <c r="J346" s="789"/>
      <c r="K346" s="784" t="b">
        <v>0</v>
      </c>
      <c r="L346" s="799"/>
      <c r="M346" s="793"/>
      <c r="N346" s="789"/>
      <c r="O346" s="784" t="b">
        <v>0</v>
      </c>
    </row>
    <row r="347" spans="1:15">
      <c r="A347" s="2186"/>
      <c r="B347" s="781" t="s">
        <v>5658</v>
      </c>
      <c r="C347" s="2186"/>
      <c r="D347" s="2186"/>
      <c r="E347" s="792" t="s">
        <v>535</v>
      </c>
      <c r="F347" s="789">
        <v>45876</v>
      </c>
      <c r="G347" s="783" t="b">
        <v>1</v>
      </c>
      <c r="H347" s="799"/>
      <c r="I347" s="793"/>
      <c r="J347" s="789"/>
      <c r="K347" s="784" t="b">
        <v>0</v>
      </c>
      <c r="L347" s="799"/>
      <c r="M347" s="793"/>
      <c r="N347" s="789"/>
      <c r="O347" s="784" t="b">
        <v>0</v>
      </c>
    </row>
    <row r="348" spans="1:15">
      <c r="A348" s="2185">
        <v>78</v>
      </c>
      <c r="B348" s="782" t="s">
        <v>5644</v>
      </c>
      <c r="C348" s="2185" t="s">
        <v>5707</v>
      </c>
      <c r="D348" s="2185" t="s">
        <v>5708</v>
      </c>
      <c r="E348" s="791" t="s">
        <v>535</v>
      </c>
      <c r="F348" s="790">
        <v>45876</v>
      </c>
      <c r="G348" s="785" t="b">
        <v>1</v>
      </c>
      <c r="H348" s="799"/>
      <c r="I348" s="791"/>
      <c r="J348" s="820"/>
      <c r="K348" s="785" t="b">
        <v>0</v>
      </c>
      <c r="L348" s="799"/>
      <c r="M348" s="791"/>
      <c r="N348" s="820"/>
      <c r="O348" s="785" t="b">
        <v>0</v>
      </c>
    </row>
    <row r="349" spans="1:15">
      <c r="A349" s="2185"/>
      <c r="B349" s="782" t="s">
        <v>265</v>
      </c>
      <c r="C349" s="2185"/>
      <c r="D349" s="2185"/>
      <c r="E349" s="791" t="s">
        <v>535</v>
      </c>
      <c r="F349" s="790">
        <v>45876</v>
      </c>
      <c r="G349" s="785" t="b">
        <v>1</v>
      </c>
      <c r="H349" s="799"/>
      <c r="I349" s="791"/>
      <c r="J349" s="820"/>
      <c r="K349" s="785" t="b">
        <v>0</v>
      </c>
      <c r="L349" s="799"/>
      <c r="M349" s="791"/>
      <c r="N349" s="820"/>
      <c r="O349" s="785" t="b">
        <v>0</v>
      </c>
    </row>
    <row r="350" spans="1:15">
      <c r="A350" s="2185"/>
      <c r="B350" s="782" t="s">
        <v>5647</v>
      </c>
      <c r="C350" s="2185"/>
      <c r="D350" s="2185"/>
      <c r="E350" s="791" t="s">
        <v>535</v>
      </c>
      <c r="F350" s="790">
        <v>45876</v>
      </c>
      <c r="G350" s="785" t="b">
        <v>1</v>
      </c>
      <c r="H350" s="799"/>
      <c r="I350" s="791"/>
      <c r="J350" s="820"/>
      <c r="K350" s="785" t="b">
        <v>0</v>
      </c>
      <c r="L350" s="799"/>
      <c r="M350" s="791"/>
      <c r="N350" s="820"/>
      <c r="O350" s="785" t="b">
        <v>0</v>
      </c>
    </row>
    <row r="351" spans="1:15">
      <c r="A351" s="2185">
        <v>87</v>
      </c>
      <c r="B351" s="782" t="s">
        <v>5648</v>
      </c>
      <c r="C351" s="2185"/>
      <c r="D351" s="2185"/>
      <c r="E351" s="791" t="s">
        <v>535</v>
      </c>
      <c r="F351" s="790">
        <v>45876</v>
      </c>
      <c r="G351" s="785" t="b">
        <v>1</v>
      </c>
      <c r="H351" s="799"/>
      <c r="I351" s="791"/>
      <c r="J351" s="820"/>
      <c r="K351" s="785" t="b">
        <v>0</v>
      </c>
      <c r="L351" s="799"/>
      <c r="M351" s="791"/>
      <c r="N351" s="820"/>
      <c r="O351" s="785" t="b">
        <v>0</v>
      </c>
    </row>
    <row r="352" spans="1:15">
      <c r="A352" s="2185"/>
      <c r="B352" s="782" t="s">
        <v>281</v>
      </c>
      <c r="C352" s="2185"/>
      <c r="D352" s="2185"/>
      <c r="E352" s="791" t="s">
        <v>535</v>
      </c>
      <c r="F352" s="790">
        <v>45876</v>
      </c>
      <c r="G352" s="785" t="b">
        <v>1</v>
      </c>
      <c r="H352" s="799"/>
      <c r="I352" s="791"/>
      <c r="J352" s="820"/>
      <c r="K352" s="785" t="b">
        <v>0</v>
      </c>
      <c r="L352" s="799"/>
      <c r="M352" s="791"/>
      <c r="N352" s="820"/>
      <c r="O352" s="785" t="b">
        <v>0</v>
      </c>
    </row>
    <row r="353" spans="1:15">
      <c r="A353" s="2185"/>
      <c r="B353" s="782" t="s">
        <v>5649</v>
      </c>
      <c r="C353" s="2185"/>
      <c r="D353" s="2185"/>
      <c r="E353" s="791" t="s">
        <v>535</v>
      </c>
      <c r="F353" s="790">
        <v>45876</v>
      </c>
      <c r="G353" s="785" t="b">
        <v>1</v>
      </c>
      <c r="H353" s="799"/>
      <c r="I353" s="791"/>
      <c r="J353" s="820"/>
      <c r="K353" s="785" t="b">
        <v>0</v>
      </c>
      <c r="L353" s="799"/>
      <c r="M353" s="791"/>
      <c r="N353" s="820"/>
      <c r="O353" s="785" t="b">
        <v>0</v>
      </c>
    </row>
    <row r="354" spans="1:15">
      <c r="A354" s="2185"/>
      <c r="B354" s="782" t="s">
        <v>5650</v>
      </c>
      <c r="C354" s="2185"/>
      <c r="D354" s="2185"/>
      <c r="E354" s="791" t="s">
        <v>535</v>
      </c>
      <c r="F354" s="790">
        <v>45876</v>
      </c>
      <c r="G354" s="785" t="b">
        <v>1</v>
      </c>
      <c r="H354" s="799"/>
      <c r="I354" s="791"/>
      <c r="J354" s="820"/>
      <c r="K354" s="785" t="b">
        <v>0</v>
      </c>
      <c r="L354" s="799"/>
      <c r="M354" s="791"/>
      <c r="N354" s="820"/>
      <c r="O354" s="785" t="b">
        <v>0</v>
      </c>
    </row>
    <row r="355" spans="1:15">
      <c r="A355" s="2186">
        <v>78</v>
      </c>
      <c r="B355" s="780" t="s">
        <v>334</v>
      </c>
      <c r="C355" s="2186" t="s">
        <v>5707</v>
      </c>
      <c r="D355" s="2186" t="s">
        <v>5708</v>
      </c>
      <c r="E355" s="792" t="s">
        <v>535</v>
      </c>
      <c r="F355" s="789">
        <v>45876</v>
      </c>
      <c r="G355" s="783" t="b">
        <v>1</v>
      </c>
      <c r="H355" s="799"/>
      <c r="I355" s="792"/>
      <c r="J355" s="789"/>
      <c r="K355" s="783" t="b">
        <v>0</v>
      </c>
      <c r="L355" s="799"/>
      <c r="M355" s="792"/>
      <c r="N355" s="789"/>
      <c r="O355" s="783" t="b">
        <v>0</v>
      </c>
    </row>
    <row r="356" spans="1:15">
      <c r="A356" s="2186">
        <v>87</v>
      </c>
      <c r="B356" s="781" t="s">
        <v>5655</v>
      </c>
      <c r="C356" s="2186"/>
      <c r="D356" s="2186"/>
      <c r="E356" s="792" t="s">
        <v>535</v>
      </c>
      <c r="F356" s="789">
        <v>45876</v>
      </c>
      <c r="G356" s="784" t="b">
        <v>1</v>
      </c>
      <c r="H356" s="799"/>
      <c r="I356" s="793"/>
      <c r="J356" s="789"/>
      <c r="K356" s="784" t="b">
        <v>0</v>
      </c>
      <c r="L356" s="799"/>
      <c r="M356" s="793"/>
      <c r="N356" s="789"/>
      <c r="O356" s="784" t="b">
        <v>0</v>
      </c>
    </row>
    <row r="357" spans="1:15">
      <c r="A357" s="2186"/>
      <c r="B357" s="781" t="s">
        <v>5656</v>
      </c>
      <c r="C357" s="2186"/>
      <c r="D357" s="2186"/>
      <c r="E357" s="792" t="s">
        <v>535</v>
      </c>
      <c r="F357" s="789">
        <v>45876</v>
      </c>
      <c r="G357" s="784" t="b">
        <v>1</v>
      </c>
      <c r="H357" s="799"/>
      <c r="I357" s="793"/>
      <c r="J357" s="789"/>
      <c r="K357" s="784" t="b">
        <v>0</v>
      </c>
      <c r="L357" s="799"/>
      <c r="M357" s="793"/>
      <c r="N357" s="789"/>
      <c r="O357" s="784" t="b">
        <v>0</v>
      </c>
    </row>
    <row r="358" spans="1:15">
      <c r="A358" s="2186"/>
      <c r="B358" s="781" t="s">
        <v>373</v>
      </c>
      <c r="C358" s="2186"/>
      <c r="D358" s="2186"/>
      <c r="E358" s="792" t="s">
        <v>535</v>
      </c>
      <c r="F358" s="789">
        <v>45876</v>
      </c>
      <c r="G358" s="784" t="b">
        <v>1</v>
      </c>
      <c r="H358" s="799"/>
      <c r="I358" s="793"/>
      <c r="J358" s="789"/>
      <c r="K358" s="784" t="b">
        <v>0</v>
      </c>
      <c r="L358" s="799"/>
      <c r="M358" s="793"/>
      <c r="N358" s="789"/>
      <c r="O358" s="784" t="b">
        <v>0</v>
      </c>
    </row>
    <row r="359" spans="1:15">
      <c r="A359" s="2186"/>
      <c r="B359" s="781" t="s">
        <v>405</v>
      </c>
      <c r="C359" s="2186"/>
      <c r="D359" s="2186"/>
      <c r="E359" s="792" t="s">
        <v>535</v>
      </c>
      <c r="F359" s="789">
        <v>45876</v>
      </c>
      <c r="G359" s="784" t="b">
        <v>1</v>
      </c>
      <c r="H359" s="799"/>
      <c r="I359" s="793"/>
      <c r="J359" s="789"/>
      <c r="K359" s="784" t="b">
        <v>0</v>
      </c>
      <c r="L359" s="799"/>
      <c r="M359" s="793"/>
      <c r="N359" s="789"/>
      <c r="O359" s="784" t="b">
        <v>0</v>
      </c>
    </row>
    <row r="360" spans="1:15">
      <c r="A360" s="2186"/>
      <c r="B360" s="781" t="s">
        <v>5657</v>
      </c>
      <c r="C360" s="2186"/>
      <c r="D360" s="2186"/>
      <c r="E360" s="792" t="s">
        <v>535</v>
      </c>
      <c r="F360" s="789">
        <v>45876</v>
      </c>
      <c r="G360" s="784" t="b">
        <v>1</v>
      </c>
      <c r="H360" s="799"/>
      <c r="I360" s="793"/>
      <c r="J360" s="789"/>
      <c r="K360" s="784" t="b">
        <v>0</v>
      </c>
      <c r="L360" s="799"/>
      <c r="M360" s="793"/>
      <c r="N360" s="789"/>
      <c r="O360" s="784" t="b">
        <v>0</v>
      </c>
    </row>
    <row r="361" spans="1:15">
      <c r="A361" s="2186">
        <v>88</v>
      </c>
      <c r="B361" s="781" t="s">
        <v>5658</v>
      </c>
      <c r="C361" s="2186"/>
      <c r="D361" s="2186"/>
      <c r="E361" s="792" t="s">
        <v>535</v>
      </c>
      <c r="F361" s="789">
        <v>45876</v>
      </c>
      <c r="G361" s="784" t="b">
        <v>1</v>
      </c>
      <c r="H361" s="799"/>
      <c r="I361" s="793"/>
      <c r="J361" s="789"/>
      <c r="K361" s="784" t="b">
        <v>0</v>
      </c>
      <c r="L361" s="799"/>
      <c r="M361" s="793"/>
      <c r="N361" s="789"/>
      <c r="O361" s="784" t="b">
        <v>0</v>
      </c>
    </row>
    <row r="362" spans="1:15">
      <c r="A362" s="2185">
        <v>79</v>
      </c>
      <c r="B362" s="782" t="s">
        <v>5644</v>
      </c>
      <c r="C362" s="2185" t="s">
        <v>5709</v>
      </c>
      <c r="D362" s="2185" t="s">
        <v>5710</v>
      </c>
      <c r="E362" s="791" t="s">
        <v>535</v>
      </c>
      <c r="F362" s="790">
        <v>45876</v>
      </c>
      <c r="G362" s="785" t="b">
        <v>1</v>
      </c>
      <c r="H362" s="799"/>
      <c r="I362" s="791"/>
      <c r="J362" s="820"/>
      <c r="K362" s="785" t="b">
        <v>0</v>
      </c>
      <c r="L362" s="799"/>
      <c r="M362" s="791"/>
      <c r="N362" s="820"/>
      <c r="O362" s="785" t="b">
        <v>0</v>
      </c>
    </row>
    <row r="363" spans="1:15">
      <c r="A363" s="2185"/>
      <c r="B363" s="782" t="s">
        <v>265</v>
      </c>
      <c r="C363" s="2185"/>
      <c r="D363" s="2185"/>
      <c r="E363" s="791" t="s">
        <v>535</v>
      </c>
      <c r="F363" s="790">
        <v>45876</v>
      </c>
      <c r="G363" s="785" t="b">
        <v>1</v>
      </c>
      <c r="H363" s="799"/>
      <c r="I363" s="791"/>
      <c r="J363" s="820"/>
      <c r="K363" s="785" t="b">
        <v>0</v>
      </c>
      <c r="L363" s="799"/>
      <c r="M363" s="791"/>
      <c r="N363" s="820"/>
      <c r="O363" s="785" t="b">
        <v>0</v>
      </c>
    </row>
    <row r="364" spans="1:15">
      <c r="A364" s="2185"/>
      <c r="B364" s="782" t="s">
        <v>5647</v>
      </c>
      <c r="C364" s="2185"/>
      <c r="D364" s="2185"/>
      <c r="E364" s="791" t="s">
        <v>535</v>
      </c>
      <c r="F364" s="790">
        <v>45876</v>
      </c>
      <c r="G364" s="785" t="b">
        <v>1</v>
      </c>
      <c r="H364" s="799"/>
      <c r="I364" s="791"/>
      <c r="J364" s="820"/>
      <c r="K364" s="785" t="b">
        <v>0</v>
      </c>
      <c r="L364" s="799"/>
      <c r="M364" s="791"/>
      <c r="N364" s="820"/>
      <c r="O364" s="785" t="b">
        <v>0</v>
      </c>
    </row>
    <row r="365" spans="1:15">
      <c r="A365" s="2185"/>
      <c r="B365" s="782" t="s">
        <v>5648</v>
      </c>
      <c r="C365" s="2185"/>
      <c r="D365" s="2185"/>
      <c r="E365" s="791" t="s">
        <v>535</v>
      </c>
      <c r="F365" s="790">
        <v>45876</v>
      </c>
      <c r="G365" s="785" t="b">
        <v>1</v>
      </c>
      <c r="H365" s="799"/>
      <c r="I365" s="791"/>
      <c r="J365" s="820"/>
      <c r="K365" s="785" t="b">
        <v>0</v>
      </c>
      <c r="L365" s="799"/>
      <c r="M365" s="791"/>
      <c r="N365" s="820"/>
      <c r="O365" s="785" t="b">
        <v>0</v>
      </c>
    </row>
    <row r="366" spans="1:15">
      <c r="A366" s="2185">
        <v>88</v>
      </c>
      <c r="B366" s="782" t="s">
        <v>281</v>
      </c>
      <c r="C366" s="2185"/>
      <c r="D366" s="2185"/>
      <c r="E366" s="791" t="s">
        <v>535</v>
      </c>
      <c r="F366" s="790">
        <v>45876</v>
      </c>
      <c r="G366" s="785" t="b">
        <v>1</v>
      </c>
      <c r="H366" s="799"/>
      <c r="I366" s="791"/>
      <c r="J366" s="820"/>
      <c r="K366" s="785" t="b">
        <v>0</v>
      </c>
      <c r="L366" s="799"/>
      <c r="M366" s="791"/>
      <c r="N366" s="820"/>
      <c r="O366" s="785" t="b">
        <v>0</v>
      </c>
    </row>
    <row r="367" spans="1:15">
      <c r="A367" s="2185"/>
      <c r="B367" s="782" t="s">
        <v>5649</v>
      </c>
      <c r="C367" s="2185"/>
      <c r="D367" s="2185"/>
      <c r="E367" s="791" t="s">
        <v>535</v>
      </c>
      <c r="F367" s="790">
        <v>45876</v>
      </c>
      <c r="G367" s="785" t="b">
        <v>1</v>
      </c>
      <c r="H367" s="799"/>
      <c r="I367" s="791"/>
      <c r="J367" s="820"/>
      <c r="K367" s="785" t="b">
        <v>0</v>
      </c>
      <c r="L367" s="799"/>
      <c r="M367" s="791"/>
      <c r="N367" s="820"/>
      <c r="O367" s="785" t="b">
        <v>0</v>
      </c>
    </row>
    <row r="368" spans="1:15">
      <c r="A368" s="2185"/>
      <c r="B368" s="782" t="s">
        <v>5650</v>
      </c>
      <c r="C368" s="2185"/>
      <c r="D368" s="2185"/>
      <c r="E368" s="791" t="s">
        <v>535</v>
      </c>
      <c r="F368" s="790">
        <v>45876</v>
      </c>
      <c r="G368" s="785" t="b">
        <v>1</v>
      </c>
      <c r="H368" s="799"/>
      <c r="I368" s="791"/>
      <c r="J368" s="820"/>
      <c r="K368" s="785" t="b">
        <v>0</v>
      </c>
      <c r="L368" s="799"/>
      <c r="M368" s="791"/>
      <c r="N368" s="820"/>
      <c r="O368" s="785" t="b">
        <v>0</v>
      </c>
    </row>
    <row r="369" spans="1:15">
      <c r="A369" s="2186">
        <v>79</v>
      </c>
      <c r="B369" s="780" t="s">
        <v>334</v>
      </c>
      <c r="C369" s="2186" t="s">
        <v>5709</v>
      </c>
      <c r="D369" s="2186" t="s">
        <v>5710</v>
      </c>
      <c r="E369" s="792" t="s">
        <v>535</v>
      </c>
      <c r="F369" s="789">
        <v>45876</v>
      </c>
      <c r="G369" s="783" t="b">
        <v>1</v>
      </c>
      <c r="H369" s="799"/>
      <c r="I369" s="792"/>
      <c r="J369" s="789"/>
      <c r="K369" s="783" t="b">
        <v>0</v>
      </c>
      <c r="L369" s="799"/>
      <c r="M369" s="792"/>
      <c r="N369" s="789"/>
      <c r="O369" s="783" t="b">
        <v>0</v>
      </c>
    </row>
    <row r="370" spans="1:15">
      <c r="A370" s="2186"/>
      <c r="B370" s="781" t="s">
        <v>5655</v>
      </c>
      <c r="C370" s="2186"/>
      <c r="D370" s="2186"/>
      <c r="E370" s="792" t="s">
        <v>535</v>
      </c>
      <c r="F370" s="789">
        <v>45876</v>
      </c>
      <c r="G370" s="783" t="b">
        <v>1</v>
      </c>
      <c r="H370" s="799"/>
      <c r="I370" s="793"/>
      <c r="J370" s="789"/>
      <c r="K370" s="784" t="b">
        <v>0</v>
      </c>
      <c r="L370" s="799"/>
      <c r="M370" s="793"/>
      <c r="N370" s="789"/>
      <c r="O370" s="784" t="b">
        <v>0</v>
      </c>
    </row>
    <row r="371" spans="1:15">
      <c r="A371" s="2186">
        <v>89</v>
      </c>
      <c r="B371" s="781" t="s">
        <v>5656</v>
      </c>
      <c r="C371" s="2186"/>
      <c r="D371" s="2186"/>
      <c r="E371" s="792" t="s">
        <v>535</v>
      </c>
      <c r="F371" s="789">
        <v>45876</v>
      </c>
      <c r="G371" s="783" t="b">
        <v>1</v>
      </c>
      <c r="H371" s="799"/>
      <c r="I371" s="793"/>
      <c r="J371" s="789"/>
      <c r="K371" s="784" t="b">
        <v>0</v>
      </c>
      <c r="L371" s="799"/>
      <c r="M371" s="793"/>
      <c r="N371" s="789"/>
      <c r="O371" s="784" t="b">
        <v>0</v>
      </c>
    </row>
    <row r="372" spans="1:15">
      <c r="A372" s="2186"/>
      <c r="B372" s="781" t="s">
        <v>373</v>
      </c>
      <c r="C372" s="2186"/>
      <c r="D372" s="2186"/>
      <c r="E372" s="792" t="s">
        <v>535</v>
      </c>
      <c r="F372" s="789">
        <v>45876</v>
      </c>
      <c r="G372" s="783" t="b">
        <v>1</v>
      </c>
      <c r="H372" s="799"/>
      <c r="I372" s="793"/>
      <c r="J372" s="789"/>
      <c r="K372" s="784" t="b">
        <v>0</v>
      </c>
      <c r="L372" s="799"/>
      <c r="M372" s="793"/>
      <c r="N372" s="789"/>
      <c r="O372" s="784" t="b">
        <v>0</v>
      </c>
    </row>
    <row r="373" spans="1:15">
      <c r="A373" s="2186"/>
      <c r="B373" s="781" t="s">
        <v>405</v>
      </c>
      <c r="C373" s="2186"/>
      <c r="D373" s="2186"/>
      <c r="E373" s="792" t="s">
        <v>535</v>
      </c>
      <c r="F373" s="789">
        <v>45876</v>
      </c>
      <c r="G373" s="783" t="b">
        <v>1</v>
      </c>
      <c r="H373" s="799"/>
      <c r="I373" s="793"/>
      <c r="J373" s="789"/>
      <c r="K373" s="784" t="b">
        <v>0</v>
      </c>
      <c r="L373" s="799"/>
      <c r="M373" s="793"/>
      <c r="N373" s="789"/>
      <c r="O373" s="784" t="b">
        <v>0</v>
      </c>
    </row>
    <row r="374" spans="1:15">
      <c r="A374" s="2186"/>
      <c r="B374" s="781" t="s">
        <v>5657</v>
      </c>
      <c r="C374" s="2186"/>
      <c r="D374" s="2186"/>
      <c r="E374" s="792" t="s">
        <v>535</v>
      </c>
      <c r="F374" s="789">
        <v>45876</v>
      </c>
      <c r="G374" s="783" t="b">
        <v>1</v>
      </c>
      <c r="H374" s="799"/>
      <c r="I374" s="793"/>
      <c r="J374" s="789"/>
      <c r="K374" s="784" t="b">
        <v>0</v>
      </c>
      <c r="L374" s="799"/>
      <c r="M374" s="793"/>
      <c r="N374" s="789"/>
      <c r="O374" s="784" t="b">
        <v>0</v>
      </c>
    </row>
    <row r="375" spans="1:15">
      <c r="A375" s="2186"/>
      <c r="B375" s="781" t="s">
        <v>5658</v>
      </c>
      <c r="C375" s="2186"/>
      <c r="D375" s="2186"/>
      <c r="E375" s="792" t="s">
        <v>535</v>
      </c>
      <c r="F375" s="789">
        <v>45876</v>
      </c>
      <c r="G375" s="783" t="b">
        <v>1</v>
      </c>
      <c r="H375" s="799"/>
      <c r="I375" s="793"/>
      <c r="J375" s="789"/>
      <c r="K375" s="784" t="b">
        <v>0</v>
      </c>
      <c r="L375" s="799"/>
      <c r="M375" s="793"/>
      <c r="N375" s="789"/>
      <c r="O375" s="784" t="b">
        <v>0</v>
      </c>
    </row>
    <row r="376" spans="1:15">
      <c r="A376" s="2185">
        <v>80</v>
      </c>
      <c r="B376" s="782" t="s">
        <v>5644</v>
      </c>
      <c r="C376" s="2185" t="s">
        <v>5711</v>
      </c>
      <c r="D376" s="2185" t="s">
        <v>5712</v>
      </c>
      <c r="E376" s="791" t="s">
        <v>535</v>
      </c>
      <c r="F376" s="790">
        <v>45876</v>
      </c>
      <c r="G376" s="785" t="b">
        <v>1</v>
      </c>
      <c r="H376" s="799"/>
      <c r="I376" s="791"/>
      <c r="J376" s="820"/>
      <c r="K376" s="785" t="b">
        <v>0</v>
      </c>
      <c r="L376" s="799"/>
      <c r="M376" s="791"/>
      <c r="N376" s="820"/>
      <c r="O376" s="785" t="b">
        <v>0</v>
      </c>
    </row>
    <row r="377" spans="1:15">
      <c r="A377" s="2185"/>
      <c r="B377" s="782" t="s">
        <v>265</v>
      </c>
      <c r="C377" s="2185"/>
      <c r="D377" s="2185"/>
      <c r="E377" s="791" t="s">
        <v>535</v>
      </c>
      <c r="F377" s="790">
        <v>45876</v>
      </c>
      <c r="G377" s="785" t="b">
        <v>1</v>
      </c>
      <c r="H377" s="799"/>
      <c r="I377" s="791"/>
      <c r="J377" s="820"/>
      <c r="K377" s="785" t="b">
        <v>0</v>
      </c>
      <c r="L377" s="799"/>
      <c r="M377" s="791"/>
      <c r="N377" s="820"/>
      <c r="O377" s="785" t="b">
        <v>0</v>
      </c>
    </row>
    <row r="378" spans="1:15">
      <c r="A378" s="2185"/>
      <c r="B378" s="782" t="s">
        <v>5647</v>
      </c>
      <c r="C378" s="2185"/>
      <c r="D378" s="2185"/>
      <c r="E378" s="791" t="s">
        <v>535</v>
      </c>
      <c r="F378" s="790">
        <v>45876</v>
      </c>
      <c r="G378" s="785" t="b">
        <v>1</v>
      </c>
      <c r="H378" s="799"/>
      <c r="I378" s="791"/>
      <c r="J378" s="820"/>
      <c r="K378" s="785" t="b">
        <v>0</v>
      </c>
      <c r="L378" s="799"/>
      <c r="M378" s="791"/>
      <c r="N378" s="820"/>
      <c r="O378" s="785" t="b">
        <v>0</v>
      </c>
    </row>
    <row r="379" spans="1:15">
      <c r="A379" s="2185"/>
      <c r="B379" s="782" t="s">
        <v>5648</v>
      </c>
      <c r="C379" s="2185"/>
      <c r="D379" s="2185"/>
      <c r="E379" s="791" t="s">
        <v>535</v>
      </c>
      <c r="F379" s="790">
        <v>45876</v>
      </c>
      <c r="G379" s="785" t="b">
        <v>1</v>
      </c>
      <c r="H379" s="799"/>
      <c r="I379" s="791"/>
      <c r="J379" s="820"/>
      <c r="K379" s="785" t="b">
        <v>0</v>
      </c>
      <c r="L379" s="799"/>
      <c r="M379" s="791"/>
      <c r="N379" s="820"/>
      <c r="O379" s="785" t="b">
        <v>0</v>
      </c>
    </row>
    <row r="380" spans="1:15">
      <c r="A380" s="2185"/>
      <c r="B380" s="782" t="s">
        <v>281</v>
      </c>
      <c r="C380" s="2185"/>
      <c r="D380" s="2185"/>
      <c r="E380" s="791" t="s">
        <v>535</v>
      </c>
      <c r="F380" s="790">
        <v>45876</v>
      </c>
      <c r="G380" s="785" t="b">
        <v>1</v>
      </c>
      <c r="H380" s="799"/>
      <c r="I380" s="791"/>
      <c r="J380" s="820"/>
      <c r="K380" s="785" t="b">
        <v>0</v>
      </c>
      <c r="L380" s="799"/>
      <c r="M380" s="791"/>
      <c r="N380" s="820"/>
      <c r="O380" s="785" t="b">
        <v>0</v>
      </c>
    </row>
    <row r="381" spans="1:15">
      <c r="A381" s="2185">
        <v>90</v>
      </c>
      <c r="B381" s="782" t="s">
        <v>5649</v>
      </c>
      <c r="C381" s="2185"/>
      <c r="D381" s="2185"/>
      <c r="E381" s="791" t="s">
        <v>535</v>
      </c>
      <c r="F381" s="790">
        <v>45876</v>
      </c>
      <c r="G381" s="785" t="b">
        <v>1</v>
      </c>
      <c r="H381" s="799"/>
      <c r="I381" s="791"/>
      <c r="J381" s="820"/>
      <c r="K381" s="785" t="b">
        <v>0</v>
      </c>
      <c r="L381" s="799"/>
      <c r="M381" s="791"/>
      <c r="N381" s="820"/>
      <c r="O381" s="785" t="b">
        <v>0</v>
      </c>
    </row>
    <row r="382" spans="1:15">
      <c r="A382" s="2185"/>
      <c r="B382" s="782" t="s">
        <v>5650</v>
      </c>
      <c r="C382" s="2185"/>
      <c r="D382" s="2185"/>
      <c r="E382" s="791" t="s">
        <v>535</v>
      </c>
      <c r="F382" s="790">
        <v>45876</v>
      </c>
      <c r="G382" s="785" t="b">
        <v>1</v>
      </c>
      <c r="H382" s="799"/>
      <c r="I382" s="791"/>
      <c r="J382" s="820"/>
      <c r="K382" s="785" t="b">
        <v>0</v>
      </c>
      <c r="L382" s="799"/>
      <c r="M382" s="791"/>
      <c r="N382" s="820"/>
      <c r="O382" s="785" t="b">
        <v>0</v>
      </c>
    </row>
    <row r="383" spans="1:15">
      <c r="A383" s="2186">
        <v>80</v>
      </c>
      <c r="B383" s="780" t="s">
        <v>334</v>
      </c>
      <c r="C383" s="2186" t="s">
        <v>5711</v>
      </c>
      <c r="D383" s="2186" t="s">
        <v>5712</v>
      </c>
      <c r="E383" s="792" t="s">
        <v>535</v>
      </c>
      <c r="F383" s="789">
        <v>45876</v>
      </c>
      <c r="G383" s="783" t="b">
        <v>1</v>
      </c>
      <c r="H383" s="799"/>
      <c r="I383" s="792"/>
      <c r="J383" s="789"/>
      <c r="K383" s="783" t="b">
        <v>0</v>
      </c>
      <c r="L383" s="799"/>
      <c r="M383" s="792"/>
      <c r="N383" s="789"/>
      <c r="O383" s="783" t="b">
        <v>0</v>
      </c>
    </row>
    <row r="384" spans="1:15">
      <c r="A384" s="2186"/>
      <c r="B384" s="781" t="s">
        <v>5655</v>
      </c>
      <c r="C384" s="2186"/>
      <c r="D384" s="2186"/>
      <c r="E384" s="792" t="s">
        <v>535</v>
      </c>
      <c r="F384" s="789">
        <v>45876</v>
      </c>
      <c r="G384" s="783" t="b">
        <v>1</v>
      </c>
      <c r="H384" s="799"/>
      <c r="I384" s="793"/>
      <c r="J384" s="789"/>
      <c r="K384" s="784" t="b">
        <v>0</v>
      </c>
      <c r="L384" s="799"/>
      <c r="M384" s="793"/>
      <c r="N384" s="789"/>
      <c r="O384" s="784" t="b">
        <v>0</v>
      </c>
    </row>
    <row r="385" spans="1:15">
      <c r="A385" s="2186"/>
      <c r="B385" s="781" t="s">
        <v>5656</v>
      </c>
      <c r="C385" s="2186"/>
      <c r="D385" s="2186"/>
      <c r="E385" s="792" t="s">
        <v>535</v>
      </c>
      <c r="F385" s="789">
        <v>45876</v>
      </c>
      <c r="G385" s="783" t="b">
        <v>1</v>
      </c>
      <c r="H385" s="799"/>
      <c r="I385" s="793"/>
      <c r="J385" s="789"/>
      <c r="K385" s="784" t="b">
        <v>0</v>
      </c>
      <c r="L385" s="799"/>
      <c r="M385" s="793"/>
      <c r="N385" s="789"/>
      <c r="O385" s="784" t="b">
        <v>0</v>
      </c>
    </row>
    <row r="386" spans="1:15">
      <c r="A386" s="2186">
        <v>90</v>
      </c>
      <c r="B386" s="781" t="s">
        <v>373</v>
      </c>
      <c r="C386" s="2186"/>
      <c r="D386" s="2186"/>
      <c r="E386" s="792" t="s">
        <v>535</v>
      </c>
      <c r="F386" s="789">
        <v>45876</v>
      </c>
      <c r="G386" s="783" t="b">
        <v>1</v>
      </c>
      <c r="H386" s="799"/>
      <c r="I386" s="793"/>
      <c r="J386" s="789"/>
      <c r="K386" s="784" t="b">
        <v>0</v>
      </c>
      <c r="L386" s="799"/>
      <c r="M386" s="793"/>
      <c r="N386" s="789"/>
      <c r="O386" s="784" t="b">
        <v>0</v>
      </c>
    </row>
    <row r="387" spans="1:15">
      <c r="A387" s="2186"/>
      <c r="B387" s="781" t="s">
        <v>405</v>
      </c>
      <c r="C387" s="2186"/>
      <c r="D387" s="2186"/>
      <c r="E387" s="792" t="s">
        <v>535</v>
      </c>
      <c r="F387" s="789">
        <v>45876</v>
      </c>
      <c r="G387" s="783" t="b">
        <v>1</v>
      </c>
      <c r="H387" s="799"/>
      <c r="I387" s="793"/>
      <c r="J387" s="789"/>
      <c r="K387" s="784" t="b">
        <v>0</v>
      </c>
      <c r="L387" s="799"/>
      <c r="M387" s="793"/>
      <c r="N387" s="789"/>
      <c r="O387" s="784" t="b">
        <v>0</v>
      </c>
    </row>
    <row r="388" spans="1:15">
      <c r="A388" s="2186"/>
      <c r="B388" s="781" t="s">
        <v>5657</v>
      </c>
      <c r="C388" s="2186"/>
      <c r="D388" s="2186"/>
      <c r="E388" s="792" t="s">
        <v>535</v>
      </c>
      <c r="F388" s="789">
        <v>45876</v>
      </c>
      <c r="G388" s="783" t="b">
        <v>1</v>
      </c>
      <c r="H388" s="799"/>
      <c r="I388" s="793"/>
      <c r="J388" s="789"/>
      <c r="K388" s="784" t="b">
        <v>0</v>
      </c>
      <c r="L388" s="799"/>
      <c r="M388" s="793"/>
      <c r="N388" s="789"/>
      <c r="O388" s="784" t="b">
        <v>0</v>
      </c>
    </row>
    <row r="389" spans="1:15">
      <c r="A389" s="2186"/>
      <c r="B389" s="781" t="s">
        <v>5658</v>
      </c>
      <c r="C389" s="2186"/>
      <c r="D389" s="2186"/>
      <c r="E389" s="792" t="s">
        <v>535</v>
      </c>
      <c r="F389" s="789">
        <v>45876</v>
      </c>
      <c r="G389" s="783" t="b">
        <v>1</v>
      </c>
      <c r="H389" s="799"/>
      <c r="I389" s="793"/>
      <c r="J389" s="789"/>
      <c r="K389" s="784" t="b">
        <v>0</v>
      </c>
      <c r="L389" s="799"/>
      <c r="M389" s="793"/>
      <c r="N389" s="789"/>
      <c r="O389" s="784" t="b">
        <v>0</v>
      </c>
    </row>
    <row r="390" spans="1:15">
      <c r="A390" s="2185">
        <v>81</v>
      </c>
      <c r="B390" s="782" t="s">
        <v>5644</v>
      </c>
      <c r="C390" s="2185" t="s">
        <v>5713</v>
      </c>
      <c r="D390" s="2185" t="s">
        <v>5714</v>
      </c>
      <c r="E390" s="791" t="s">
        <v>535</v>
      </c>
      <c r="F390" s="790">
        <v>45876</v>
      </c>
      <c r="G390" s="785" t="b">
        <v>1</v>
      </c>
      <c r="H390" s="799"/>
      <c r="I390" s="791"/>
      <c r="J390" s="820"/>
      <c r="K390" s="785" t="b">
        <v>0</v>
      </c>
      <c r="L390" s="799"/>
      <c r="M390" s="791"/>
      <c r="N390" s="820"/>
      <c r="O390" s="785" t="b">
        <v>0</v>
      </c>
    </row>
    <row r="391" spans="1:15">
      <c r="A391" s="2185">
        <v>92</v>
      </c>
      <c r="B391" s="782" t="s">
        <v>265</v>
      </c>
      <c r="C391" s="2185"/>
      <c r="D391" s="2185"/>
      <c r="E391" s="791" t="s">
        <v>535</v>
      </c>
      <c r="F391" s="790">
        <v>45876</v>
      </c>
      <c r="G391" s="785" t="b">
        <v>1</v>
      </c>
      <c r="H391" s="799"/>
      <c r="I391" s="791"/>
      <c r="J391" s="820"/>
      <c r="K391" s="785" t="b">
        <v>0</v>
      </c>
      <c r="L391" s="799"/>
      <c r="M391" s="791"/>
      <c r="N391" s="820"/>
      <c r="O391" s="785" t="b">
        <v>0</v>
      </c>
    </row>
    <row r="392" spans="1:15">
      <c r="A392" s="2185"/>
      <c r="B392" s="782" t="s">
        <v>5647</v>
      </c>
      <c r="C392" s="2185"/>
      <c r="D392" s="2185"/>
      <c r="E392" s="791" t="s">
        <v>535</v>
      </c>
      <c r="F392" s="790">
        <v>45876</v>
      </c>
      <c r="G392" s="785" t="b">
        <v>1</v>
      </c>
      <c r="H392" s="799"/>
      <c r="I392" s="791"/>
      <c r="J392" s="820"/>
      <c r="K392" s="785" t="b">
        <v>0</v>
      </c>
      <c r="L392" s="799"/>
      <c r="M392" s="791"/>
      <c r="N392" s="820"/>
      <c r="O392" s="785" t="b">
        <v>0</v>
      </c>
    </row>
    <row r="393" spans="1:15">
      <c r="A393" s="2185"/>
      <c r="B393" s="782" t="s">
        <v>5648</v>
      </c>
      <c r="C393" s="2185"/>
      <c r="D393" s="2185"/>
      <c r="E393" s="791" t="s">
        <v>535</v>
      </c>
      <c r="F393" s="790">
        <v>45876</v>
      </c>
      <c r="G393" s="785" t="b">
        <v>1</v>
      </c>
      <c r="H393" s="799"/>
      <c r="I393" s="791"/>
      <c r="J393" s="820"/>
      <c r="K393" s="785" t="b">
        <v>0</v>
      </c>
      <c r="L393" s="799"/>
      <c r="M393" s="791"/>
      <c r="N393" s="820"/>
      <c r="O393" s="785" t="b">
        <v>0</v>
      </c>
    </row>
    <row r="394" spans="1:15">
      <c r="A394" s="2185"/>
      <c r="B394" s="782" t="s">
        <v>281</v>
      </c>
      <c r="C394" s="2185"/>
      <c r="D394" s="2185"/>
      <c r="E394" s="791" t="s">
        <v>535</v>
      </c>
      <c r="F394" s="790">
        <v>45876</v>
      </c>
      <c r="G394" s="785" t="b">
        <v>1</v>
      </c>
      <c r="H394" s="799"/>
      <c r="I394" s="791"/>
      <c r="J394" s="820"/>
      <c r="K394" s="785" t="b">
        <v>0</v>
      </c>
      <c r="L394" s="799"/>
      <c r="M394" s="791"/>
      <c r="N394" s="820"/>
      <c r="O394" s="785" t="b">
        <v>0</v>
      </c>
    </row>
    <row r="395" spans="1:15">
      <c r="A395" s="2185"/>
      <c r="B395" s="782" t="s">
        <v>5649</v>
      </c>
      <c r="C395" s="2185"/>
      <c r="D395" s="2185"/>
      <c r="E395" s="791" t="s">
        <v>535</v>
      </c>
      <c r="F395" s="790">
        <v>45876</v>
      </c>
      <c r="G395" s="785" t="b">
        <v>1</v>
      </c>
      <c r="H395" s="799"/>
      <c r="I395" s="791"/>
      <c r="J395" s="820"/>
      <c r="K395" s="785" t="b">
        <v>0</v>
      </c>
      <c r="L395" s="799"/>
      <c r="M395" s="791"/>
      <c r="N395" s="820"/>
      <c r="O395" s="785" t="b">
        <v>0</v>
      </c>
    </row>
    <row r="396" spans="1:15">
      <c r="A396" s="2185">
        <v>93</v>
      </c>
      <c r="B396" s="782" t="s">
        <v>5650</v>
      </c>
      <c r="C396" s="2185"/>
      <c r="D396" s="2185"/>
      <c r="E396" s="791" t="s">
        <v>535</v>
      </c>
      <c r="F396" s="790">
        <v>45876</v>
      </c>
      <c r="G396" s="785" t="b">
        <v>1</v>
      </c>
      <c r="H396" s="799"/>
      <c r="I396" s="791"/>
      <c r="J396" s="820"/>
      <c r="K396" s="785" t="b">
        <v>0</v>
      </c>
      <c r="L396" s="799"/>
      <c r="M396" s="791"/>
      <c r="N396" s="820"/>
      <c r="O396" s="785" t="b">
        <v>0</v>
      </c>
    </row>
    <row r="397" spans="1:15">
      <c r="A397" s="2186">
        <v>81</v>
      </c>
      <c r="B397" s="780" t="s">
        <v>334</v>
      </c>
      <c r="C397" s="2186" t="s">
        <v>5713</v>
      </c>
      <c r="D397" s="2186" t="s">
        <v>5714</v>
      </c>
      <c r="E397" s="792" t="s">
        <v>535</v>
      </c>
      <c r="F397" s="789">
        <v>45876</v>
      </c>
      <c r="G397" s="783" t="b">
        <v>1</v>
      </c>
      <c r="H397" s="799"/>
      <c r="I397" s="792"/>
      <c r="J397" s="789"/>
      <c r="K397" s="783" t="b">
        <v>0</v>
      </c>
      <c r="L397" s="799"/>
      <c r="M397" s="792"/>
      <c r="N397" s="789"/>
      <c r="O397" s="783" t="b">
        <v>0</v>
      </c>
    </row>
    <row r="398" spans="1:15">
      <c r="A398" s="2186"/>
      <c r="B398" s="781" t="s">
        <v>5655</v>
      </c>
      <c r="C398" s="2186"/>
      <c r="D398" s="2186"/>
      <c r="E398" s="792" t="s">
        <v>535</v>
      </c>
      <c r="F398" s="789">
        <v>45876</v>
      </c>
      <c r="G398" s="783" t="b">
        <v>1</v>
      </c>
      <c r="H398" s="799"/>
      <c r="I398" s="793"/>
      <c r="J398" s="789"/>
      <c r="K398" s="784" t="b">
        <v>0</v>
      </c>
      <c r="L398" s="799"/>
      <c r="M398" s="793"/>
      <c r="N398" s="789"/>
      <c r="O398" s="784" t="b">
        <v>0</v>
      </c>
    </row>
    <row r="399" spans="1:15">
      <c r="A399" s="2186"/>
      <c r="B399" s="781" t="s">
        <v>5656</v>
      </c>
      <c r="C399" s="2186"/>
      <c r="D399" s="2186"/>
      <c r="E399" s="792" t="s">
        <v>535</v>
      </c>
      <c r="F399" s="789">
        <v>45876</v>
      </c>
      <c r="G399" s="783" t="b">
        <v>1</v>
      </c>
      <c r="H399" s="799"/>
      <c r="I399" s="793"/>
      <c r="J399" s="789"/>
      <c r="K399" s="784" t="b">
        <v>0</v>
      </c>
      <c r="L399" s="799"/>
      <c r="M399" s="793"/>
      <c r="N399" s="789"/>
      <c r="O399" s="784" t="b">
        <v>0</v>
      </c>
    </row>
    <row r="400" spans="1:15">
      <c r="A400" s="2186"/>
      <c r="B400" s="781" t="s">
        <v>373</v>
      </c>
      <c r="C400" s="2186"/>
      <c r="D400" s="2186"/>
      <c r="E400" s="792" t="s">
        <v>535</v>
      </c>
      <c r="F400" s="789">
        <v>45876</v>
      </c>
      <c r="G400" s="783" t="b">
        <v>1</v>
      </c>
      <c r="H400" s="799"/>
      <c r="I400" s="793"/>
      <c r="J400" s="789"/>
      <c r="K400" s="784" t="b">
        <v>0</v>
      </c>
      <c r="L400" s="799"/>
      <c r="M400" s="793"/>
      <c r="N400" s="789"/>
      <c r="O400" s="784" t="b">
        <v>0</v>
      </c>
    </row>
    <row r="401" spans="1:15">
      <c r="A401" s="2186">
        <v>94</v>
      </c>
      <c r="B401" s="781" t="s">
        <v>405</v>
      </c>
      <c r="C401" s="2186"/>
      <c r="D401" s="2186"/>
      <c r="E401" s="792" t="s">
        <v>535</v>
      </c>
      <c r="F401" s="789">
        <v>45876</v>
      </c>
      <c r="G401" s="783" t="b">
        <v>1</v>
      </c>
      <c r="H401" s="799"/>
      <c r="I401" s="793"/>
      <c r="J401" s="789"/>
      <c r="K401" s="784" t="b">
        <v>0</v>
      </c>
      <c r="L401" s="799"/>
      <c r="M401" s="793"/>
      <c r="N401" s="789"/>
      <c r="O401" s="784" t="b">
        <v>0</v>
      </c>
    </row>
    <row r="402" spans="1:15">
      <c r="A402" s="2186"/>
      <c r="B402" s="781" t="s">
        <v>5657</v>
      </c>
      <c r="C402" s="2186"/>
      <c r="D402" s="2186"/>
      <c r="E402" s="792" t="s">
        <v>535</v>
      </c>
      <c r="F402" s="789">
        <v>45876</v>
      </c>
      <c r="G402" s="783" t="b">
        <v>1</v>
      </c>
      <c r="H402" s="799"/>
      <c r="I402" s="793"/>
      <c r="J402" s="789"/>
      <c r="K402" s="784" t="b">
        <v>0</v>
      </c>
      <c r="L402" s="799"/>
      <c r="M402" s="793"/>
      <c r="N402" s="789"/>
      <c r="O402" s="784" t="b">
        <v>0</v>
      </c>
    </row>
    <row r="403" spans="1:15">
      <c r="A403" s="2186"/>
      <c r="B403" s="781" t="s">
        <v>5658</v>
      </c>
      <c r="C403" s="2186"/>
      <c r="D403" s="2186"/>
      <c r="E403" s="792" t="s">
        <v>535</v>
      </c>
      <c r="F403" s="789">
        <v>45876</v>
      </c>
      <c r="G403" s="783" t="b">
        <v>1</v>
      </c>
      <c r="H403" s="799"/>
      <c r="I403" s="793"/>
      <c r="J403" s="789"/>
      <c r="K403" s="784" t="b">
        <v>0</v>
      </c>
      <c r="L403" s="799"/>
      <c r="M403" s="793"/>
      <c r="N403" s="789"/>
      <c r="O403" s="784" t="b">
        <v>0</v>
      </c>
    </row>
    <row r="404" spans="1:15">
      <c r="A404" s="2185">
        <v>82</v>
      </c>
      <c r="B404" s="782" t="s">
        <v>5644</v>
      </c>
      <c r="C404" s="2185" t="s">
        <v>5715</v>
      </c>
      <c r="D404" s="2185" t="s">
        <v>5716</v>
      </c>
      <c r="E404" s="791" t="s">
        <v>535</v>
      </c>
      <c r="F404" s="790">
        <v>45876</v>
      </c>
      <c r="G404" s="785" t="b">
        <v>1</v>
      </c>
      <c r="H404" s="799"/>
      <c r="I404" s="791"/>
      <c r="J404" s="820"/>
      <c r="K404" s="785" t="b">
        <v>0</v>
      </c>
      <c r="L404" s="799"/>
      <c r="M404" s="791"/>
      <c r="N404" s="820"/>
      <c r="O404" s="785" t="b">
        <v>0</v>
      </c>
    </row>
    <row r="405" spans="1:15">
      <c r="A405" s="2185"/>
      <c r="B405" s="782" t="s">
        <v>265</v>
      </c>
      <c r="C405" s="2185"/>
      <c r="D405" s="2185"/>
      <c r="E405" s="791" t="s">
        <v>535</v>
      </c>
      <c r="F405" s="790">
        <v>45876</v>
      </c>
      <c r="G405" s="785" t="b">
        <v>1</v>
      </c>
      <c r="H405" s="799"/>
      <c r="I405" s="791"/>
      <c r="J405" s="820"/>
      <c r="K405" s="785" t="b">
        <v>0</v>
      </c>
      <c r="L405" s="799"/>
      <c r="M405" s="791"/>
      <c r="N405" s="820"/>
      <c r="O405" s="785" t="b">
        <v>0</v>
      </c>
    </row>
    <row r="406" spans="1:15">
      <c r="A406" s="2185">
        <v>95</v>
      </c>
      <c r="B406" s="782" t="s">
        <v>5647</v>
      </c>
      <c r="C406" s="2185"/>
      <c r="D406" s="2185"/>
      <c r="E406" s="791" t="s">
        <v>535</v>
      </c>
      <c r="F406" s="790">
        <v>45876</v>
      </c>
      <c r="G406" s="785" t="b">
        <v>1</v>
      </c>
      <c r="H406" s="799"/>
      <c r="I406" s="791"/>
      <c r="J406" s="820"/>
      <c r="K406" s="785" t="b">
        <v>0</v>
      </c>
      <c r="L406" s="799"/>
      <c r="M406" s="791"/>
      <c r="N406" s="820"/>
      <c r="O406" s="785" t="b">
        <v>0</v>
      </c>
    </row>
    <row r="407" spans="1:15">
      <c r="A407" s="2185"/>
      <c r="B407" s="782" t="s">
        <v>5648</v>
      </c>
      <c r="C407" s="2185"/>
      <c r="D407" s="2185"/>
      <c r="E407" s="791" t="s">
        <v>535</v>
      </c>
      <c r="F407" s="790">
        <v>45876</v>
      </c>
      <c r="G407" s="785" t="b">
        <v>1</v>
      </c>
      <c r="H407" s="799"/>
      <c r="I407" s="791"/>
      <c r="J407" s="820"/>
      <c r="K407" s="785" t="b">
        <v>0</v>
      </c>
      <c r="L407" s="799"/>
      <c r="M407" s="791"/>
      <c r="N407" s="820"/>
      <c r="O407" s="785" t="b">
        <v>0</v>
      </c>
    </row>
    <row r="408" spans="1:15">
      <c r="A408" s="2185"/>
      <c r="B408" s="782" t="s">
        <v>281</v>
      </c>
      <c r="C408" s="2185"/>
      <c r="D408" s="2185"/>
      <c r="E408" s="791" t="s">
        <v>535</v>
      </c>
      <c r="F408" s="790">
        <v>45876</v>
      </c>
      <c r="G408" s="785" t="b">
        <v>1</v>
      </c>
      <c r="H408" s="799"/>
      <c r="I408" s="791"/>
      <c r="J408" s="820"/>
      <c r="K408" s="785" t="b">
        <v>0</v>
      </c>
      <c r="L408" s="799"/>
      <c r="M408" s="791"/>
      <c r="N408" s="820"/>
      <c r="O408" s="785" t="b">
        <v>0</v>
      </c>
    </row>
    <row r="409" spans="1:15">
      <c r="A409" s="2185"/>
      <c r="B409" s="782" t="s">
        <v>5649</v>
      </c>
      <c r="C409" s="2185"/>
      <c r="D409" s="2185"/>
      <c r="E409" s="791" t="s">
        <v>535</v>
      </c>
      <c r="F409" s="790">
        <v>45876</v>
      </c>
      <c r="G409" s="785" t="b">
        <v>1</v>
      </c>
      <c r="H409" s="799"/>
      <c r="I409" s="791"/>
      <c r="J409" s="820"/>
      <c r="K409" s="785" t="b">
        <v>0</v>
      </c>
      <c r="L409" s="799"/>
      <c r="M409" s="791"/>
      <c r="N409" s="820"/>
      <c r="O409" s="785" t="b">
        <v>0</v>
      </c>
    </row>
    <row r="410" spans="1:15">
      <c r="A410" s="2185"/>
      <c r="B410" s="782" t="s">
        <v>5650</v>
      </c>
      <c r="C410" s="2185"/>
      <c r="D410" s="2185"/>
      <c r="E410" s="791" t="s">
        <v>535</v>
      </c>
      <c r="F410" s="790">
        <v>45876</v>
      </c>
      <c r="G410" s="785" t="b">
        <v>1</v>
      </c>
      <c r="H410" s="799"/>
      <c r="I410" s="791"/>
      <c r="J410" s="820"/>
      <c r="K410" s="785" t="b">
        <v>0</v>
      </c>
      <c r="L410" s="799"/>
      <c r="M410" s="791"/>
      <c r="N410" s="820"/>
      <c r="O410" s="785" t="b">
        <v>0</v>
      </c>
    </row>
    <row r="411" spans="1:15">
      <c r="A411" s="2186">
        <v>82</v>
      </c>
      <c r="B411" s="780" t="s">
        <v>334</v>
      </c>
      <c r="C411" s="2186" t="s">
        <v>5715</v>
      </c>
      <c r="D411" s="2186" t="s">
        <v>5716</v>
      </c>
      <c r="E411" s="792" t="s">
        <v>535</v>
      </c>
      <c r="F411" s="789">
        <v>45876</v>
      </c>
      <c r="G411" s="783" t="b">
        <v>1</v>
      </c>
      <c r="H411" s="799"/>
      <c r="I411" s="792"/>
      <c r="J411" s="789"/>
      <c r="K411" s="783" t="b">
        <v>0</v>
      </c>
      <c r="L411" s="799"/>
      <c r="M411" s="792"/>
      <c r="N411" s="789"/>
      <c r="O411" s="783" t="b">
        <v>0</v>
      </c>
    </row>
    <row r="412" spans="1:15">
      <c r="A412" s="2186"/>
      <c r="B412" s="781" t="s">
        <v>5655</v>
      </c>
      <c r="C412" s="2186"/>
      <c r="D412" s="2186"/>
      <c r="E412" s="792" t="s">
        <v>535</v>
      </c>
      <c r="F412" s="789">
        <v>45876</v>
      </c>
      <c r="G412" s="783" t="b">
        <v>1</v>
      </c>
      <c r="H412" s="799"/>
      <c r="I412" s="793"/>
      <c r="J412" s="789"/>
      <c r="K412" s="784" t="b">
        <v>0</v>
      </c>
      <c r="L412" s="799"/>
      <c r="M412" s="793"/>
      <c r="N412" s="789"/>
      <c r="O412" s="784" t="b">
        <v>0</v>
      </c>
    </row>
    <row r="413" spans="1:15">
      <c r="A413" s="2186"/>
      <c r="B413" s="781" t="s">
        <v>5656</v>
      </c>
      <c r="C413" s="2186"/>
      <c r="D413" s="2186"/>
      <c r="E413" s="792" t="s">
        <v>535</v>
      </c>
      <c r="F413" s="789">
        <v>45876</v>
      </c>
      <c r="G413" s="783" t="b">
        <v>1</v>
      </c>
      <c r="H413" s="799"/>
      <c r="I413" s="793"/>
      <c r="J413" s="789"/>
      <c r="K413" s="784" t="b">
        <v>0</v>
      </c>
      <c r="L413" s="799"/>
      <c r="M413" s="793"/>
      <c r="N413" s="789"/>
      <c r="O413" s="784" t="b">
        <v>0</v>
      </c>
    </row>
    <row r="414" spans="1:15">
      <c r="A414" s="2186"/>
      <c r="B414" s="781" t="s">
        <v>373</v>
      </c>
      <c r="C414" s="2186"/>
      <c r="D414" s="2186"/>
      <c r="E414" s="792" t="s">
        <v>535</v>
      </c>
      <c r="F414" s="789">
        <v>45876</v>
      </c>
      <c r="G414" s="783" t="b">
        <v>1</v>
      </c>
      <c r="H414" s="799"/>
      <c r="I414" s="793"/>
      <c r="J414" s="789"/>
      <c r="K414" s="784" t="b">
        <v>0</v>
      </c>
      <c r="L414" s="799"/>
      <c r="M414" s="793"/>
      <c r="N414" s="789"/>
      <c r="O414" s="784" t="b">
        <v>0</v>
      </c>
    </row>
    <row r="415" spans="1:15">
      <c r="A415" s="2186"/>
      <c r="B415" s="781" t="s">
        <v>405</v>
      </c>
      <c r="C415" s="2186"/>
      <c r="D415" s="2186"/>
      <c r="E415" s="792" t="s">
        <v>535</v>
      </c>
      <c r="F415" s="789">
        <v>45876</v>
      </c>
      <c r="G415" s="783" t="b">
        <v>1</v>
      </c>
      <c r="H415" s="799"/>
      <c r="I415" s="793"/>
      <c r="J415" s="789"/>
      <c r="K415" s="784" t="b">
        <v>0</v>
      </c>
      <c r="L415" s="799"/>
      <c r="M415" s="793"/>
      <c r="N415" s="789"/>
      <c r="O415" s="784" t="b">
        <v>0</v>
      </c>
    </row>
    <row r="416" spans="1:15">
      <c r="A416" s="2186">
        <v>97</v>
      </c>
      <c r="B416" s="781" t="s">
        <v>5657</v>
      </c>
      <c r="C416" s="2186"/>
      <c r="D416" s="2186"/>
      <c r="E416" s="792" t="s">
        <v>535</v>
      </c>
      <c r="F416" s="789">
        <v>45876</v>
      </c>
      <c r="G416" s="783" t="b">
        <v>1</v>
      </c>
      <c r="H416" s="799"/>
      <c r="I416" s="793"/>
      <c r="J416" s="789"/>
      <c r="K416" s="784" t="b">
        <v>0</v>
      </c>
      <c r="L416" s="799"/>
      <c r="M416" s="793"/>
      <c r="N416" s="789"/>
      <c r="O416" s="784" t="b">
        <v>0</v>
      </c>
    </row>
    <row r="417" spans="1:15">
      <c r="A417" s="2186"/>
      <c r="B417" s="781" t="s">
        <v>5658</v>
      </c>
      <c r="C417" s="2186"/>
      <c r="D417" s="2186"/>
      <c r="E417" s="792" t="s">
        <v>535</v>
      </c>
      <c r="F417" s="789">
        <v>45876</v>
      </c>
      <c r="G417" s="783" t="b">
        <v>1</v>
      </c>
      <c r="H417" s="799"/>
      <c r="I417" s="793"/>
      <c r="J417" s="789"/>
      <c r="K417" s="784" t="b">
        <v>0</v>
      </c>
      <c r="L417" s="799"/>
      <c r="M417" s="793"/>
      <c r="N417" s="789"/>
      <c r="O417" s="784" t="b">
        <v>0</v>
      </c>
    </row>
    <row r="418" spans="1:15">
      <c r="A418" s="2185">
        <v>83</v>
      </c>
      <c r="B418" s="782" t="s">
        <v>5644</v>
      </c>
      <c r="C418" s="2185" t="s">
        <v>5717</v>
      </c>
      <c r="D418" s="2185" t="s">
        <v>5718</v>
      </c>
      <c r="E418" s="791" t="s">
        <v>688</v>
      </c>
      <c r="F418" s="790">
        <v>45877</v>
      </c>
      <c r="G418" s="785" t="b">
        <v>1</v>
      </c>
      <c r="H418" s="799"/>
      <c r="I418" s="791"/>
      <c r="J418" s="820"/>
      <c r="K418" s="785" t="b">
        <v>0</v>
      </c>
      <c r="L418" s="799"/>
      <c r="M418" s="791"/>
      <c r="N418" s="820"/>
      <c r="O418" s="785" t="b">
        <v>0</v>
      </c>
    </row>
    <row r="419" spans="1:15">
      <c r="A419" s="2185"/>
      <c r="B419" s="782" t="s">
        <v>265</v>
      </c>
      <c r="C419" s="2185"/>
      <c r="D419" s="2185"/>
      <c r="E419" s="791" t="s">
        <v>688</v>
      </c>
      <c r="F419" s="790">
        <v>45877</v>
      </c>
      <c r="G419" s="785" t="b">
        <v>1</v>
      </c>
      <c r="H419" s="799"/>
      <c r="I419" s="791"/>
      <c r="J419" s="820"/>
      <c r="K419" s="785" t="b">
        <v>0</v>
      </c>
      <c r="L419" s="799"/>
      <c r="M419" s="791"/>
      <c r="N419" s="820"/>
      <c r="O419" s="785" t="b">
        <v>0</v>
      </c>
    </row>
    <row r="420" spans="1:15">
      <c r="A420" s="2185"/>
      <c r="B420" s="782" t="s">
        <v>5647</v>
      </c>
      <c r="C420" s="2185"/>
      <c r="D420" s="2185"/>
      <c r="E420" s="791" t="s">
        <v>688</v>
      </c>
      <c r="F420" s="790">
        <v>45877</v>
      </c>
      <c r="G420" s="785" t="b">
        <v>1</v>
      </c>
      <c r="H420" s="799"/>
      <c r="I420" s="791"/>
      <c r="J420" s="820"/>
      <c r="K420" s="785" t="b">
        <v>0</v>
      </c>
      <c r="L420" s="799"/>
      <c r="M420" s="791"/>
      <c r="N420" s="820"/>
      <c r="O420" s="785" t="b">
        <v>0</v>
      </c>
    </row>
    <row r="421" spans="1:15">
      <c r="A421" s="2185">
        <v>98</v>
      </c>
      <c r="B421" s="782" t="s">
        <v>5648</v>
      </c>
      <c r="C421" s="2185" t="s">
        <v>5719</v>
      </c>
      <c r="D421" s="2185" t="s">
        <v>5720</v>
      </c>
      <c r="E421" s="791" t="s">
        <v>688</v>
      </c>
      <c r="F421" s="790">
        <v>45877</v>
      </c>
      <c r="G421" s="785" t="b">
        <v>1</v>
      </c>
      <c r="H421" s="799"/>
      <c r="I421" s="791"/>
      <c r="J421" s="820"/>
      <c r="K421" s="785" t="b">
        <v>0</v>
      </c>
      <c r="L421" s="799"/>
      <c r="M421" s="791"/>
      <c r="N421" s="820"/>
      <c r="O421" s="785" t="b">
        <v>0</v>
      </c>
    </row>
    <row r="422" spans="1:15">
      <c r="A422" s="2185"/>
      <c r="B422" s="782" t="s">
        <v>281</v>
      </c>
      <c r="C422" s="2185"/>
      <c r="D422" s="2185"/>
      <c r="E422" s="791" t="s">
        <v>688</v>
      </c>
      <c r="F422" s="790">
        <v>45877</v>
      </c>
      <c r="G422" s="785" t="b">
        <v>1</v>
      </c>
      <c r="H422" s="799"/>
      <c r="I422" s="791"/>
      <c r="J422" s="820"/>
      <c r="K422" s="785" t="b">
        <v>0</v>
      </c>
      <c r="L422" s="799"/>
      <c r="M422" s="791"/>
      <c r="N422" s="820"/>
      <c r="O422" s="785" t="b">
        <v>0</v>
      </c>
    </row>
    <row r="423" spans="1:15">
      <c r="A423" s="2185"/>
      <c r="B423" s="782" t="s">
        <v>5649</v>
      </c>
      <c r="C423" s="2185"/>
      <c r="D423" s="2185"/>
      <c r="E423" s="791" t="s">
        <v>688</v>
      </c>
      <c r="F423" s="790">
        <v>45877</v>
      </c>
      <c r="G423" s="785" t="b">
        <v>1</v>
      </c>
      <c r="H423" s="799"/>
      <c r="I423" s="791"/>
      <c r="J423" s="820"/>
      <c r="K423" s="785" t="b">
        <v>0</v>
      </c>
      <c r="L423" s="799"/>
      <c r="M423" s="791"/>
      <c r="N423" s="820"/>
      <c r="O423" s="785" t="b">
        <v>0</v>
      </c>
    </row>
    <row r="424" spans="1:15">
      <c r="A424" s="2185"/>
      <c r="B424" s="782" t="s">
        <v>5650</v>
      </c>
      <c r="C424" s="2185"/>
      <c r="D424" s="2185"/>
      <c r="E424" s="791" t="s">
        <v>688</v>
      </c>
      <c r="F424" s="790">
        <v>45877</v>
      </c>
      <c r="G424" s="785" t="b">
        <v>1</v>
      </c>
      <c r="H424" s="799"/>
      <c r="I424" s="791"/>
      <c r="J424" s="820"/>
      <c r="K424" s="785" t="b">
        <v>0</v>
      </c>
      <c r="L424" s="799"/>
      <c r="M424" s="791"/>
      <c r="N424" s="820"/>
      <c r="O424" s="785" t="b">
        <v>0</v>
      </c>
    </row>
    <row r="425" spans="1:15">
      <c r="A425" s="2186">
        <v>83</v>
      </c>
      <c r="B425" s="780" t="s">
        <v>334</v>
      </c>
      <c r="C425" s="2186" t="s">
        <v>5717</v>
      </c>
      <c r="D425" s="2186" t="s">
        <v>5718</v>
      </c>
      <c r="E425" s="792" t="s">
        <v>688</v>
      </c>
      <c r="F425" s="789">
        <v>45877</v>
      </c>
      <c r="G425" s="783" t="b">
        <v>1</v>
      </c>
      <c r="H425" s="799"/>
      <c r="I425" s="792"/>
      <c r="J425" s="789"/>
      <c r="K425" s="783" t="b">
        <v>0</v>
      </c>
      <c r="L425" s="799"/>
      <c r="M425" s="792"/>
      <c r="N425" s="789"/>
      <c r="O425" s="783" t="b">
        <v>0</v>
      </c>
    </row>
    <row r="426" spans="1:15">
      <c r="A426" s="2186">
        <v>99</v>
      </c>
      <c r="B426" s="781" t="s">
        <v>5655</v>
      </c>
      <c r="C426" s="2186" t="s">
        <v>5719</v>
      </c>
      <c r="D426" s="2186" t="s">
        <v>5720</v>
      </c>
      <c r="E426" s="792" t="s">
        <v>688</v>
      </c>
      <c r="F426" s="789">
        <v>45877</v>
      </c>
      <c r="G426" s="784" t="b">
        <v>1</v>
      </c>
      <c r="H426" s="799"/>
      <c r="I426" s="793"/>
      <c r="J426" s="789"/>
      <c r="K426" s="784" t="b">
        <v>0</v>
      </c>
      <c r="L426" s="799"/>
      <c r="M426" s="793"/>
      <c r="N426" s="789"/>
      <c r="O426" s="784" t="b">
        <v>0</v>
      </c>
    </row>
    <row r="427" spans="1:15">
      <c r="A427" s="2186"/>
      <c r="B427" s="781" t="s">
        <v>5656</v>
      </c>
      <c r="C427" s="2186"/>
      <c r="D427" s="2186"/>
      <c r="E427" s="792" t="s">
        <v>688</v>
      </c>
      <c r="F427" s="789">
        <v>45877</v>
      </c>
      <c r="G427" s="784" t="b">
        <v>1</v>
      </c>
      <c r="H427" s="799"/>
      <c r="I427" s="793"/>
      <c r="J427" s="789"/>
      <c r="K427" s="784" t="b">
        <v>0</v>
      </c>
      <c r="L427" s="799"/>
      <c r="M427" s="793"/>
      <c r="N427" s="789"/>
      <c r="O427" s="784" t="b">
        <v>0</v>
      </c>
    </row>
    <row r="428" spans="1:15">
      <c r="A428" s="2186"/>
      <c r="B428" s="781" t="s">
        <v>373</v>
      </c>
      <c r="C428" s="2186"/>
      <c r="D428" s="2186"/>
      <c r="E428" s="792" t="s">
        <v>688</v>
      </c>
      <c r="F428" s="789">
        <v>45877</v>
      </c>
      <c r="G428" s="784" t="b">
        <v>1</v>
      </c>
      <c r="H428" s="799"/>
      <c r="I428" s="793"/>
      <c r="J428" s="789"/>
      <c r="K428" s="784" t="b">
        <v>0</v>
      </c>
      <c r="L428" s="799"/>
      <c r="M428" s="793"/>
      <c r="N428" s="789"/>
      <c r="O428" s="784" t="b">
        <v>0</v>
      </c>
    </row>
    <row r="429" spans="1:15">
      <c r="A429" s="2186"/>
      <c r="B429" s="781" t="s">
        <v>405</v>
      </c>
      <c r="C429" s="2186"/>
      <c r="D429" s="2186"/>
      <c r="E429" s="792" t="s">
        <v>688</v>
      </c>
      <c r="F429" s="789">
        <v>45877</v>
      </c>
      <c r="G429" s="784" t="b">
        <v>1</v>
      </c>
      <c r="H429" s="799"/>
      <c r="I429" s="793"/>
      <c r="J429" s="789"/>
      <c r="K429" s="784" t="b">
        <v>0</v>
      </c>
      <c r="L429" s="799"/>
      <c r="M429" s="793"/>
      <c r="N429" s="789"/>
      <c r="O429" s="784" t="b">
        <v>0</v>
      </c>
    </row>
    <row r="430" spans="1:15">
      <c r="A430" s="2186"/>
      <c r="B430" s="781" t="s">
        <v>5657</v>
      </c>
      <c r="C430" s="2186"/>
      <c r="D430" s="2186"/>
      <c r="E430" s="792" t="s">
        <v>688</v>
      </c>
      <c r="F430" s="789">
        <v>45877</v>
      </c>
      <c r="G430" s="784" t="b">
        <v>1</v>
      </c>
      <c r="H430" s="799"/>
      <c r="I430" s="793"/>
      <c r="J430" s="789"/>
      <c r="K430" s="784" t="b">
        <v>0</v>
      </c>
      <c r="L430" s="799"/>
      <c r="M430" s="793"/>
      <c r="N430" s="789"/>
      <c r="O430" s="784" t="b">
        <v>0</v>
      </c>
    </row>
    <row r="431" spans="1:15">
      <c r="A431" s="2186">
        <v>100</v>
      </c>
      <c r="B431" s="781" t="s">
        <v>5658</v>
      </c>
      <c r="C431" s="2186" t="s">
        <v>5719</v>
      </c>
      <c r="D431" s="2186" t="s">
        <v>5720</v>
      </c>
      <c r="E431" s="792" t="s">
        <v>688</v>
      </c>
      <c r="F431" s="789">
        <v>45877</v>
      </c>
      <c r="G431" s="784" t="b">
        <v>1</v>
      </c>
      <c r="H431" s="799"/>
      <c r="I431" s="793"/>
      <c r="J431" s="789"/>
      <c r="K431" s="784" t="b">
        <v>0</v>
      </c>
      <c r="L431" s="799"/>
      <c r="M431" s="793"/>
      <c r="N431" s="789"/>
      <c r="O431" s="784" t="b">
        <v>0</v>
      </c>
    </row>
    <row r="432" spans="1:15">
      <c r="A432" s="2185">
        <v>84</v>
      </c>
      <c r="B432" s="782" t="s">
        <v>5644</v>
      </c>
      <c r="C432" s="2185" t="s">
        <v>5721</v>
      </c>
      <c r="D432" s="2185" t="s">
        <v>5722</v>
      </c>
      <c r="E432" s="791" t="s">
        <v>688</v>
      </c>
      <c r="F432" s="790">
        <v>45877</v>
      </c>
      <c r="G432" s="785" t="b">
        <v>1</v>
      </c>
      <c r="H432" s="799"/>
      <c r="I432" s="791"/>
      <c r="J432" s="820"/>
      <c r="K432" s="785" t="b">
        <v>0</v>
      </c>
      <c r="L432" s="799"/>
      <c r="M432" s="791"/>
      <c r="N432" s="820"/>
      <c r="O432" s="785" t="b">
        <v>0</v>
      </c>
    </row>
    <row r="433" spans="1:15">
      <c r="A433" s="2185"/>
      <c r="B433" s="782" t="s">
        <v>265</v>
      </c>
      <c r="C433" s="2185"/>
      <c r="D433" s="2185"/>
      <c r="E433" s="791" t="s">
        <v>688</v>
      </c>
      <c r="F433" s="790">
        <v>45877</v>
      </c>
      <c r="G433" s="785" t="b">
        <v>1</v>
      </c>
      <c r="H433" s="799"/>
      <c r="I433" s="791"/>
      <c r="J433" s="820"/>
      <c r="K433" s="785" t="b">
        <v>0</v>
      </c>
      <c r="L433" s="799"/>
      <c r="M433" s="791"/>
      <c r="N433" s="820"/>
      <c r="O433" s="785" t="b">
        <v>0</v>
      </c>
    </row>
    <row r="434" spans="1:15">
      <c r="A434" s="2185"/>
      <c r="B434" s="782" t="s">
        <v>5647</v>
      </c>
      <c r="C434" s="2185"/>
      <c r="D434" s="2185"/>
      <c r="E434" s="791" t="s">
        <v>688</v>
      </c>
      <c r="F434" s="790">
        <v>45877</v>
      </c>
      <c r="G434" s="785" t="b">
        <v>1</v>
      </c>
      <c r="H434" s="799"/>
      <c r="I434" s="791"/>
      <c r="J434" s="820"/>
      <c r="K434" s="785" t="b">
        <v>0</v>
      </c>
      <c r="L434" s="799"/>
      <c r="M434" s="791"/>
      <c r="N434" s="820"/>
      <c r="O434" s="785" t="b">
        <v>0</v>
      </c>
    </row>
    <row r="435" spans="1:15">
      <c r="A435" s="2185"/>
      <c r="B435" s="782" t="s">
        <v>5648</v>
      </c>
      <c r="C435" s="2185"/>
      <c r="D435" s="2185"/>
      <c r="E435" s="791" t="s">
        <v>688</v>
      </c>
      <c r="F435" s="790">
        <v>45877</v>
      </c>
      <c r="G435" s="785" t="b">
        <v>1</v>
      </c>
      <c r="H435" s="799"/>
      <c r="I435" s="791"/>
      <c r="J435" s="820"/>
      <c r="K435" s="785" t="b">
        <v>0</v>
      </c>
      <c r="L435" s="799"/>
      <c r="M435" s="791"/>
      <c r="N435" s="820"/>
      <c r="O435" s="785" t="b">
        <v>0</v>
      </c>
    </row>
    <row r="436" spans="1:15">
      <c r="A436" s="2185">
        <v>101</v>
      </c>
      <c r="B436" s="782" t="s">
        <v>281</v>
      </c>
      <c r="C436" s="2185" t="s">
        <v>5719</v>
      </c>
      <c r="D436" s="2185" t="s">
        <v>5720</v>
      </c>
      <c r="E436" s="791" t="s">
        <v>688</v>
      </c>
      <c r="F436" s="790">
        <v>45877</v>
      </c>
      <c r="G436" s="785" t="b">
        <v>1</v>
      </c>
      <c r="H436" s="799"/>
      <c r="I436" s="791"/>
      <c r="J436" s="820"/>
      <c r="K436" s="785" t="b">
        <v>0</v>
      </c>
      <c r="L436" s="799"/>
      <c r="M436" s="791"/>
      <c r="N436" s="820"/>
      <c r="O436" s="785" t="b">
        <v>0</v>
      </c>
    </row>
    <row r="437" spans="1:15">
      <c r="A437" s="2185"/>
      <c r="B437" s="782" t="s">
        <v>5649</v>
      </c>
      <c r="C437" s="2185"/>
      <c r="D437" s="2185"/>
      <c r="E437" s="791" t="s">
        <v>688</v>
      </c>
      <c r="F437" s="790">
        <v>45877</v>
      </c>
      <c r="G437" s="785" t="b">
        <v>1</v>
      </c>
      <c r="H437" s="799"/>
      <c r="I437" s="791"/>
      <c r="J437" s="820"/>
      <c r="K437" s="785" t="b">
        <v>0</v>
      </c>
      <c r="L437" s="799"/>
      <c r="M437" s="791"/>
      <c r="N437" s="820"/>
      <c r="O437" s="785" t="b">
        <v>0</v>
      </c>
    </row>
    <row r="438" spans="1:15">
      <c r="A438" s="2185"/>
      <c r="B438" s="782" t="s">
        <v>5650</v>
      </c>
      <c r="C438" s="2185"/>
      <c r="D438" s="2185"/>
      <c r="E438" s="791" t="s">
        <v>688</v>
      </c>
      <c r="F438" s="790">
        <v>45877</v>
      </c>
      <c r="G438" s="785" t="b">
        <v>1</v>
      </c>
      <c r="H438" s="799"/>
      <c r="I438" s="791"/>
      <c r="J438" s="820"/>
      <c r="K438" s="785" t="b">
        <v>0</v>
      </c>
      <c r="L438" s="799"/>
      <c r="M438" s="791"/>
      <c r="N438" s="820"/>
      <c r="O438" s="785" t="b">
        <v>0</v>
      </c>
    </row>
    <row r="439" spans="1:15">
      <c r="A439" s="2186">
        <v>84</v>
      </c>
      <c r="B439" s="780" t="s">
        <v>334</v>
      </c>
      <c r="C439" s="2186" t="s">
        <v>5721</v>
      </c>
      <c r="D439" s="2186" t="s">
        <v>5722</v>
      </c>
      <c r="E439" s="792" t="s">
        <v>688</v>
      </c>
      <c r="F439" s="789">
        <v>45877</v>
      </c>
      <c r="G439" s="783" t="b">
        <v>1</v>
      </c>
      <c r="H439" s="799"/>
      <c r="I439" s="792"/>
      <c r="J439" s="789"/>
      <c r="K439" s="783" t="b">
        <v>0</v>
      </c>
      <c r="L439" s="799"/>
      <c r="M439" s="792"/>
      <c r="N439" s="789"/>
      <c r="O439" s="783" t="b">
        <v>0</v>
      </c>
    </row>
    <row r="440" spans="1:15">
      <c r="A440" s="2186"/>
      <c r="B440" s="781" t="s">
        <v>5655</v>
      </c>
      <c r="C440" s="2186"/>
      <c r="D440" s="2186"/>
      <c r="E440" s="792" t="s">
        <v>688</v>
      </c>
      <c r="F440" s="789">
        <v>45877</v>
      </c>
      <c r="G440" s="784" t="b">
        <v>1</v>
      </c>
      <c r="H440" s="799"/>
      <c r="I440" s="793"/>
      <c r="J440" s="789"/>
      <c r="K440" s="784" t="b">
        <v>0</v>
      </c>
      <c r="L440" s="799"/>
      <c r="M440" s="793"/>
      <c r="N440" s="789"/>
      <c r="O440" s="784" t="b">
        <v>0</v>
      </c>
    </row>
    <row r="441" spans="1:15">
      <c r="A441" s="2186">
        <v>102</v>
      </c>
      <c r="B441" s="781" t="s">
        <v>5656</v>
      </c>
      <c r="C441" s="2186" t="s">
        <v>5719</v>
      </c>
      <c r="D441" s="2186" t="s">
        <v>5720</v>
      </c>
      <c r="E441" s="792" t="s">
        <v>688</v>
      </c>
      <c r="F441" s="789">
        <v>45877</v>
      </c>
      <c r="G441" s="784" t="b">
        <v>1</v>
      </c>
      <c r="H441" s="799"/>
      <c r="I441" s="793"/>
      <c r="J441" s="789"/>
      <c r="K441" s="784" t="b">
        <v>0</v>
      </c>
      <c r="L441" s="799"/>
      <c r="M441" s="793"/>
      <c r="N441" s="789"/>
      <c r="O441" s="784" t="b">
        <v>0</v>
      </c>
    </row>
    <row r="442" spans="1:15">
      <c r="A442" s="2186"/>
      <c r="B442" s="781" t="s">
        <v>373</v>
      </c>
      <c r="C442" s="2186"/>
      <c r="D442" s="2186"/>
      <c r="E442" s="792" t="s">
        <v>688</v>
      </c>
      <c r="F442" s="789">
        <v>45877</v>
      </c>
      <c r="G442" s="784" t="b">
        <v>1</v>
      </c>
      <c r="H442" s="799"/>
      <c r="I442" s="793"/>
      <c r="J442" s="789"/>
      <c r="K442" s="784" t="b">
        <v>0</v>
      </c>
      <c r="L442" s="799"/>
      <c r="M442" s="793"/>
      <c r="N442" s="789"/>
      <c r="O442" s="784" t="b">
        <v>0</v>
      </c>
    </row>
    <row r="443" spans="1:15">
      <c r="A443" s="2186"/>
      <c r="B443" s="781" t="s">
        <v>405</v>
      </c>
      <c r="C443" s="2186"/>
      <c r="D443" s="2186"/>
      <c r="E443" s="792" t="s">
        <v>688</v>
      </c>
      <c r="F443" s="789">
        <v>45877</v>
      </c>
      <c r="G443" s="784" t="b">
        <v>1</v>
      </c>
      <c r="H443" s="799"/>
      <c r="I443" s="793"/>
      <c r="J443" s="789"/>
      <c r="K443" s="784" t="b">
        <v>0</v>
      </c>
      <c r="L443" s="799"/>
      <c r="M443" s="793"/>
      <c r="N443" s="789"/>
      <c r="O443" s="784" t="b">
        <v>0</v>
      </c>
    </row>
    <row r="444" spans="1:15">
      <c r="A444" s="2186"/>
      <c r="B444" s="781" t="s">
        <v>5657</v>
      </c>
      <c r="C444" s="2186"/>
      <c r="D444" s="2186"/>
      <c r="E444" s="792" t="s">
        <v>688</v>
      </c>
      <c r="F444" s="789">
        <v>45877</v>
      </c>
      <c r="G444" s="784" t="b">
        <v>1</v>
      </c>
      <c r="H444" s="799"/>
      <c r="I444" s="793"/>
      <c r="J444" s="789"/>
      <c r="K444" s="784" t="b">
        <v>0</v>
      </c>
      <c r="L444" s="799"/>
      <c r="M444" s="793"/>
      <c r="N444" s="789"/>
      <c r="O444" s="784" t="b">
        <v>0</v>
      </c>
    </row>
    <row r="445" spans="1:15">
      <c r="A445" s="2186"/>
      <c r="B445" s="781" t="s">
        <v>5658</v>
      </c>
      <c r="C445" s="2186"/>
      <c r="D445" s="2186"/>
      <c r="E445" s="792" t="s">
        <v>688</v>
      </c>
      <c r="F445" s="789">
        <v>45877</v>
      </c>
      <c r="G445" s="784" t="b">
        <v>1</v>
      </c>
      <c r="H445" s="799"/>
      <c r="I445" s="793"/>
      <c r="J445" s="789"/>
      <c r="K445" s="784" t="b">
        <v>0</v>
      </c>
      <c r="L445" s="799"/>
      <c r="M445" s="793"/>
      <c r="N445" s="789"/>
      <c r="O445" s="784" t="b">
        <v>0</v>
      </c>
    </row>
    <row r="446" spans="1:15">
      <c r="A446" s="2185">
        <v>85</v>
      </c>
      <c r="B446" s="782" t="s">
        <v>5644</v>
      </c>
      <c r="C446" s="2185" t="s">
        <v>5723</v>
      </c>
      <c r="D446" s="2185" t="s">
        <v>5724</v>
      </c>
      <c r="E446" s="791" t="s">
        <v>688</v>
      </c>
      <c r="F446" s="790">
        <v>45877</v>
      </c>
      <c r="G446" s="785" t="b">
        <v>1</v>
      </c>
      <c r="H446" s="799"/>
      <c r="I446" s="791"/>
      <c r="J446" s="820"/>
      <c r="K446" s="785" t="b">
        <v>0</v>
      </c>
      <c r="L446" s="799"/>
      <c r="M446" s="791"/>
      <c r="N446" s="820"/>
      <c r="O446" s="785" t="b">
        <v>0</v>
      </c>
    </row>
    <row r="447" spans="1:15">
      <c r="A447" s="2185">
        <v>99.923913043478294</v>
      </c>
      <c r="B447" s="782" t="s">
        <v>265</v>
      </c>
      <c r="C447" s="2185"/>
      <c r="D447" s="2185"/>
      <c r="E447" s="791" t="s">
        <v>688</v>
      </c>
      <c r="F447" s="790">
        <v>45877</v>
      </c>
      <c r="G447" s="785" t="b">
        <v>1</v>
      </c>
      <c r="H447" s="799"/>
      <c r="I447" s="791"/>
      <c r="J447" s="820"/>
      <c r="K447" s="785" t="b">
        <v>0</v>
      </c>
      <c r="L447" s="799"/>
      <c r="M447" s="791"/>
      <c r="N447" s="820"/>
      <c r="O447" s="785" t="b">
        <v>0</v>
      </c>
    </row>
    <row r="448" spans="1:15">
      <c r="A448" s="2185">
        <v>101.119565217391</v>
      </c>
      <c r="B448" s="782" t="s">
        <v>5647</v>
      </c>
      <c r="C448" s="2185"/>
      <c r="D448" s="2185"/>
      <c r="E448" s="791" t="s">
        <v>688</v>
      </c>
      <c r="F448" s="790">
        <v>45877</v>
      </c>
      <c r="G448" s="785" t="b">
        <v>1</v>
      </c>
      <c r="H448" s="799"/>
      <c r="I448" s="791"/>
      <c r="J448" s="820"/>
      <c r="K448" s="785" t="b">
        <v>0</v>
      </c>
      <c r="L448" s="799"/>
      <c r="M448" s="791"/>
      <c r="N448" s="820"/>
      <c r="O448" s="785" t="b">
        <v>0</v>
      </c>
    </row>
    <row r="449" spans="1:15">
      <c r="A449" s="2185">
        <v>102.315217391304</v>
      </c>
      <c r="B449" s="782" t="s">
        <v>5648</v>
      </c>
      <c r="C449" s="2185"/>
      <c r="D449" s="2185"/>
      <c r="E449" s="791" t="s">
        <v>688</v>
      </c>
      <c r="F449" s="790">
        <v>45877</v>
      </c>
      <c r="G449" s="785" t="b">
        <v>1</v>
      </c>
      <c r="H449" s="799"/>
      <c r="I449" s="791"/>
      <c r="J449" s="820"/>
      <c r="K449" s="785" t="b">
        <v>0</v>
      </c>
      <c r="L449" s="799"/>
      <c r="M449" s="791"/>
      <c r="N449" s="820"/>
      <c r="O449" s="785" t="b">
        <v>0</v>
      </c>
    </row>
    <row r="450" spans="1:15">
      <c r="A450" s="2185">
        <v>103.51086956521701</v>
      </c>
      <c r="B450" s="782" t="s">
        <v>281</v>
      </c>
      <c r="C450" s="2185" t="s">
        <v>5719</v>
      </c>
      <c r="D450" s="2185" t="s">
        <v>5720</v>
      </c>
      <c r="E450" s="791" t="s">
        <v>688</v>
      </c>
      <c r="F450" s="790">
        <v>45877</v>
      </c>
      <c r="G450" s="785" t="b">
        <v>1</v>
      </c>
      <c r="H450" s="799"/>
      <c r="I450" s="791"/>
      <c r="J450" s="820"/>
      <c r="K450" s="785" t="b">
        <v>0</v>
      </c>
      <c r="L450" s="799"/>
      <c r="M450" s="791"/>
      <c r="N450" s="820"/>
      <c r="O450" s="785" t="b">
        <v>0</v>
      </c>
    </row>
    <row r="451" spans="1:15">
      <c r="A451" s="2185">
        <v>104.70652173913</v>
      </c>
      <c r="B451" s="782" t="s">
        <v>5649</v>
      </c>
      <c r="C451" s="2185"/>
      <c r="D451" s="2185"/>
      <c r="E451" s="791" t="s">
        <v>688</v>
      </c>
      <c r="F451" s="790">
        <v>45877</v>
      </c>
      <c r="G451" s="785" t="b">
        <v>1</v>
      </c>
      <c r="H451" s="799"/>
      <c r="I451" s="791"/>
      <c r="J451" s="820"/>
      <c r="K451" s="785" t="b">
        <v>0</v>
      </c>
      <c r="L451" s="799"/>
      <c r="M451" s="791"/>
      <c r="N451" s="820"/>
      <c r="O451" s="785" t="b">
        <v>0</v>
      </c>
    </row>
    <row r="452" spans="1:15">
      <c r="A452" s="2185">
        <v>105.902173913043</v>
      </c>
      <c r="B452" s="782" t="s">
        <v>5650</v>
      </c>
      <c r="C452" s="2185"/>
      <c r="D452" s="2185"/>
      <c r="E452" s="791" t="s">
        <v>688</v>
      </c>
      <c r="F452" s="790">
        <v>45877</v>
      </c>
      <c r="G452" s="785" t="b">
        <v>1</v>
      </c>
      <c r="H452" s="799"/>
      <c r="I452" s="791"/>
      <c r="J452" s="820"/>
      <c r="K452" s="785" t="b">
        <v>0</v>
      </c>
      <c r="L452" s="799"/>
      <c r="M452" s="791"/>
      <c r="N452" s="820"/>
      <c r="O452" s="785" t="b">
        <v>0</v>
      </c>
    </row>
    <row r="453" spans="1:15">
      <c r="A453" s="2186">
        <v>85</v>
      </c>
      <c r="B453" s="780" t="s">
        <v>334</v>
      </c>
      <c r="C453" s="2186" t="s">
        <v>5723</v>
      </c>
      <c r="D453" s="2186" t="s">
        <v>5724</v>
      </c>
      <c r="E453" s="792" t="s">
        <v>688</v>
      </c>
      <c r="F453" s="789">
        <v>45877</v>
      </c>
      <c r="G453" s="783" t="b">
        <v>1</v>
      </c>
      <c r="H453" s="799"/>
      <c r="I453" s="792"/>
      <c r="J453" s="789"/>
      <c r="K453" s="783" t="b">
        <v>0</v>
      </c>
      <c r="L453" s="799"/>
      <c r="M453" s="792"/>
      <c r="N453" s="789"/>
      <c r="O453" s="783" t="b">
        <v>0</v>
      </c>
    </row>
    <row r="454" spans="1:15">
      <c r="A454" s="2186">
        <v>108.29347826087</v>
      </c>
      <c r="B454" s="781" t="s">
        <v>5655</v>
      </c>
      <c r="C454" s="2186"/>
      <c r="D454" s="2186"/>
      <c r="E454" s="792" t="s">
        <v>688</v>
      </c>
      <c r="F454" s="789">
        <v>45877</v>
      </c>
      <c r="G454" s="784" t="b">
        <v>1</v>
      </c>
      <c r="H454" s="799"/>
      <c r="I454" s="793"/>
      <c r="J454" s="789"/>
      <c r="K454" s="784" t="b">
        <v>0</v>
      </c>
      <c r="L454" s="799"/>
      <c r="M454" s="793"/>
      <c r="N454" s="789"/>
      <c r="O454" s="784" t="b">
        <v>0</v>
      </c>
    </row>
    <row r="455" spans="1:15">
      <c r="A455" s="2186">
        <v>109.48913043478299</v>
      </c>
      <c r="B455" s="781" t="s">
        <v>5656</v>
      </c>
      <c r="C455" s="2186" t="s">
        <v>5719</v>
      </c>
      <c r="D455" s="2186" t="s">
        <v>5720</v>
      </c>
      <c r="E455" s="792" t="s">
        <v>688</v>
      </c>
      <c r="F455" s="789">
        <v>45877</v>
      </c>
      <c r="G455" s="784" t="b">
        <v>1</v>
      </c>
      <c r="H455" s="799"/>
      <c r="I455" s="793"/>
      <c r="J455" s="789"/>
      <c r="K455" s="784" t="b">
        <v>0</v>
      </c>
      <c r="L455" s="799"/>
      <c r="M455" s="793"/>
      <c r="N455" s="789"/>
      <c r="O455" s="784" t="b">
        <v>0</v>
      </c>
    </row>
    <row r="456" spans="1:15">
      <c r="A456" s="2186"/>
      <c r="B456" s="781" t="s">
        <v>373</v>
      </c>
      <c r="C456" s="2186"/>
      <c r="D456" s="2186"/>
      <c r="E456" s="792" t="s">
        <v>688</v>
      </c>
      <c r="F456" s="789">
        <v>45877</v>
      </c>
      <c r="G456" s="784" t="b">
        <v>1</v>
      </c>
      <c r="H456" s="799"/>
      <c r="I456" s="793"/>
      <c r="J456" s="789"/>
      <c r="K456" s="784" t="b">
        <v>0</v>
      </c>
      <c r="L456" s="799"/>
      <c r="M456" s="793"/>
      <c r="N456" s="789"/>
      <c r="O456" s="784" t="b">
        <v>0</v>
      </c>
    </row>
    <row r="457" spans="1:15">
      <c r="A457" s="2186"/>
      <c r="B457" s="781" t="s">
        <v>405</v>
      </c>
      <c r="C457" s="2186"/>
      <c r="D457" s="2186"/>
      <c r="E457" s="792" t="s">
        <v>688</v>
      </c>
      <c r="F457" s="789">
        <v>45877</v>
      </c>
      <c r="G457" s="784" t="b">
        <v>1</v>
      </c>
      <c r="H457" s="799"/>
      <c r="I457" s="793"/>
      <c r="J457" s="789"/>
      <c r="K457" s="784" t="b">
        <v>0</v>
      </c>
      <c r="L457" s="799"/>
      <c r="M457" s="793"/>
      <c r="N457" s="789"/>
      <c r="O457" s="784" t="b">
        <v>0</v>
      </c>
    </row>
    <row r="458" spans="1:15">
      <c r="A458" s="2186"/>
      <c r="B458" s="781" t="s">
        <v>5657</v>
      </c>
      <c r="C458" s="2186"/>
      <c r="D458" s="2186"/>
      <c r="E458" s="792" t="s">
        <v>688</v>
      </c>
      <c r="F458" s="789">
        <v>45877</v>
      </c>
      <c r="G458" s="784" t="b">
        <v>1</v>
      </c>
      <c r="H458" s="799"/>
      <c r="I458" s="793"/>
      <c r="J458" s="789"/>
      <c r="K458" s="784" t="b">
        <v>0</v>
      </c>
      <c r="L458" s="799"/>
      <c r="M458" s="793"/>
      <c r="N458" s="789"/>
      <c r="O458" s="784" t="b">
        <v>0</v>
      </c>
    </row>
    <row r="459" spans="1:15">
      <c r="A459" s="2186"/>
      <c r="B459" s="781" t="s">
        <v>5658</v>
      </c>
      <c r="C459" s="2186"/>
      <c r="D459" s="2186"/>
      <c r="E459" s="792" t="s">
        <v>688</v>
      </c>
      <c r="F459" s="789">
        <v>45877</v>
      </c>
      <c r="G459" s="784" t="b">
        <v>1</v>
      </c>
      <c r="H459" s="799"/>
      <c r="I459" s="793"/>
      <c r="J459" s="789"/>
      <c r="K459" s="784" t="b">
        <v>0</v>
      </c>
      <c r="L459" s="799"/>
      <c r="M459" s="793"/>
      <c r="N459" s="789"/>
      <c r="O459" s="784" t="b">
        <v>0</v>
      </c>
    </row>
    <row r="460" spans="1:15">
      <c r="A460" s="2185">
        <v>86</v>
      </c>
      <c r="B460" s="782" t="s">
        <v>5644</v>
      </c>
      <c r="C460" s="2185" t="s">
        <v>5725</v>
      </c>
      <c r="D460" s="2185" t="s">
        <v>5726</v>
      </c>
      <c r="E460" s="791" t="s">
        <v>688</v>
      </c>
      <c r="F460" s="790">
        <v>45877</v>
      </c>
      <c r="G460" s="785" t="b">
        <v>1</v>
      </c>
      <c r="H460" s="799"/>
      <c r="I460" s="791"/>
      <c r="J460" s="820"/>
      <c r="K460" s="785" t="b">
        <v>0</v>
      </c>
      <c r="L460" s="799"/>
      <c r="M460" s="791"/>
      <c r="N460" s="820"/>
      <c r="O460" s="785" t="b">
        <v>0</v>
      </c>
    </row>
    <row r="461" spans="1:15">
      <c r="A461" s="2185">
        <v>111.880434782609</v>
      </c>
      <c r="B461" s="782" t="s">
        <v>265</v>
      </c>
      <c r="C461" s="2185"/>
      <c r="D461" s="2185"/>
      <c r="E461" s="791" t="s">
        <v>688</v>
      </c>
      <c r="F461" s="790">
        <v>45877</v>
      </c>
      <c r="G461" s="785" t="b">
        <v>1</v>
      </c>
      <c r="H461" s="799"/>
      <c r="I461" s="791"/>
      <c r="J461" s="820"/>
      <c r="K461" s="785" t="b">
        <v>0</v>
      </c>
      <c r="L461" s="799"/>
      <c r="M461" s="791"/>
      <c r="N461" s="820"/>
      <c r="O461" s="785" t="b">
        <v>0</v>
      </c>
    </row>
    <row r="462" spans="1:15">
      <c r="A462" s="2185">
        <v>113.076086956522</v>
      </c>
      <c r="B462" s="782" t="s">
        <v>5647</v>
      </c>
      <c r="C462" s="2185"/>
      <c r="D462" s="2185"/>
      <c r="E462" s="791" t="s">
        <v>688</v>
      </c>
      <c r="F462" s="790">
        <v>45877</v>
      </c>
      <c r="G462" s="785" t="b">
        <v>1</v>
      </c>
      <c r="H462" s="799"/>
      <c r="I462" s="791"/>
      <c r="J462" s="820"/>
      <c r="K462" s="785" t="b">
        <v>0</v>
      </c>
      <c r="L462" s="799"/>
      <c r="M462" s="791"/>
      <c r="N462" s="820"/>
      <c r="O462" s="785" t="b">
        <v>0</v>
      </c>
    </row>
    <row r="463" spans="1:15">
      <c r="A463" s="2185">
        <v>114.27173913043499</v>
      </c>
      <c r="B463" s="782" t="s">
        <v>5648</v>
      </c>
      <c r="C463" s="2185"/>
      <c r="D463" s="2185"/>
      <c r="E463" s="791" t="s">
        <v>688</v>
      </c>
      <c r="F463" s="790">
        <v>45877</v>
      </c>
      <c r="G463" s="785" t="b">
        <v>1</v>
      </c>
      <c r="H463" s="799"/>
      <c r="I463" s="791"/>
      <c r="J463" s="820"/>
      <c r="K463" s="785" t="b">
        <v>0</v>
      </c>
      <c r="L463" s="799"/>
      <c r="M463" s="791"/>
      <c r="N463" s="820"/>
      <c r="O463" s="785" t="b">
        <v>0</v>
      </c>
    </row>
    <row r="464" spans="1:15">
      <c r="A464" s="2185">
        <v>115.467391304348</v>
      </c>
      <c r="B464" s="782" t="s">
        <v>281</v>
      </c>
      <c r="C464" s="2185" t="s">
        <v>5719</v>
      </c>
      <c r="D464" s="2185" t="s">
        <v>5720</v>
      </c>
      <c r="E464" s="791" t="s">
        <v>688</v>
      </c>
      <c r="F464" s="790">
        <v>45877</v>
      </c>
      <c r="G464" s="785" t="b">
        <v>1</v>
      </c>
      <c r="H464" s="799"/>
      <c r="I464" s="791"/>
      <c r="J464" s="820"/>
      <c r="K464" s="785" t="b">
        <v>0</v>
      </c>
      <c r="L464" s="799"/>
      <c r="M464" s="791"/>
      <c r="N464" s="820"/>
      <c r="O464" s="785" t="b">
        <v>0</v>
      </c>
    </row>
    <row r="465" spans="1:15">
      <c r="A465" s="2185">
        <v>116.663043478261</v>
      </c>
      <c r="B465" s="782" t="s">
        <v>5649</v>
      </c>
      <c r="C465" s="2185"/>
      <c r="D465" s="2185"/>
      <c r="E465" s="791" t="s">
        <v>688</v>
      </c>
      <c r="F465" s="790">
        <v>45877</v>
      </c>
      <c r="G465" s="785" t="b">
        <v>1</v>
      </c>
      <c r="H465" s="799"/>
      <c r="I465" s="791"/>
      <c r="J465" s="820"/>
      <c r="K465" s="785" t="b">
        <v>0</v>
      </c>
      <c r="L465" s="799"/>
      <c r="M465" s="791"/>
      <c r="N465" s="820"/>
      <c r="O465" s="785" t="b">
        <v>0</v>
      </c>
    </row>
    <row r="466" spans="1:15">
      <c r="A466" s="2185">
        <v>117.85869565217401</v>
      </c>
      <c r="B466" s="782" t="s">
        <v>5650</v>
      </c>
      <c r="C466" s="2185"/>
      <c r="D466" s="2185"/>
      <c r="E466" s="791" t="s">
        <v>688</v>
      </c>
      <c r="F466" s="790">
        <v>45877</v>
      </c>
      <c r="G466" s="785" t="b">
        <v>1</v>
      </c>
      <c r="H466" s="799"/>
      <c r="I466" s="791"/>
      <c r="J466" s="820"/>
      <c r="K466" s="785" t="b">
        <v>0</v>
      </c>
      <c r="L466" s="799"/>
      <c r="M466" s="791"/>
      <c r="N466" s="820"/>
      <c r="O466" s="785" t="b">
        <v>0</v>
      </c>
    </row>
    <row r="467" spans="1:15">
      <c r="A467" s="2186">
        <v>86</v>
      </c>
      <c r="B467" s="780" t="s">
        <v>334</v>
      </c>
      <c r="C467" s="2186" t="s">
        <v>5725</v>
      </c>
      <c r="D467" s="2186" t="s">
        <v>5726</v>
      </c>
      <c r="E467" s="792" t="s">
        <v>688</v>
      </c>
      <c r="F467" s="789">
        <v>45877</v>
      </c>
      <c r="G467" s="783" t="b">
        <v>1</v>
      </c>
      <c r="H467" s="799"/>
      <c r="I467" s="792"/>
      <c r="J467" s="789"/>
      <c r="K467" s="783" t="b">
        <v>0</v>
      </c>
      <c r="L467" s="799"/>
      <c r="M467" s="792"/>
      <c r="N467" s="789"/>
      <c r="O467" s="783" t="b">
        <v>0</v>
      </c>
    </row>
    <row r="468" spans="1:15">
      <c r="A468" s="2186">
        <v>120.25</v>
      </c>
      <c r="B468" s="781" t="s">
        <v>5655</v>
      </c>
      <c r="C468" s="2186"/>
      <c r="D468" s="2186"/>
      <c r="E468" s="792" t="s">
        <v>688</v>
      </c>
      <c r="F468" s="789">
        <v>45877</v>
      </c>
      <c r="G468" s="784" t="b">
        <v>1</v>
      </c>
      <c r="H468" s="799"/>
      <c r="I468" s="793"/>
      <c r="J468" s="789"/>
      <c r="K468" s="784" t="b">
        <v>0</v>
      </c>
      <c r="L468" s="799"/>
      <c r="M468" s="793"/>
      <c r="N468" s="789"/>
      <c r="O468" s="784" t="b">
        <v>0</v>
      </c>
    </row>
    <row r="469" spans="1:15">
      <c r="A469" s="2186">
        <v>121.445652173913</v>
      </c>
      <c r="B469" s="781" t="s">
        <v>5656</v>
      </c>
      <c r="C469" s="2186" t="s">
        <v>5719</v>
      </c>
      <c r="D469" s="2186" t="s">
        <v>5720</v>
      </c>
      <c r="E469" s="792" t="s">
        <v>688</v>
      </c>
      <c r="F469" s="789">
        <v>45877</v>
      </c>
      <c r="G469" s="784" t="b">
        <v>1</v>
      </c>
      <c r="H469" s="799"/>
      <c r="I469" s="793"/>
      <c r="J469" s="789"/>
      <c r="K469" s="784" t="b">
        <v>0</v>
      </c>
      <c r="L469" s="799"/>
      <c r="M469" s="793"/>
      <c r="N469" s="789"/>
      <c r="O469" s="784" t="b">
        <v>0</v>
      </c>
    </row>
    <row r="470" spans="1:15">
      <c r="A470" s="2186"/>
      <c r="B470" s="781" t="s">
        <v>373</v>
      </c>
      <c r="C470" s="2186"/>
      <c r="D470" s="2186"/>
      <c r="E470" s="792" t="s">
        <v>688</v>
      </c>
      <c r="F470" s="789">
        <v>45877</v>
      </c>
      <c r="G470" s="784" t="b">
        <v>1</v>
      </c>
      <c r="H470" s="799"/>
      <c r="I470" s="793"/>
      <c r="J470" s="789"/>
      <c r="K470" s="784" t="b">
        <v>0</v>
      </c>
      <c r="L470" s="799"/>
      <c r="M470" s="793"/>
      <c r="N470" s="789"/>
      <c r="O470" s="784" t="b">
        <v>0</v>
      </c>
    </row>
    <row r="471" spans="1:15">
      <c r="A471" s="2186"/>
      <c r="B471" s="781" t="s">
        <v>405</v>
      </c>
      <c r="C471" s="2186"/>
      <c r="D471" s="2186"/>
      <c r="E471" s="792" t="s">
        <v>688</v>
      </c>
      <c r="F471" s="789">
        <v>45877</v>
      </c>
      <c r="G471" s="784" t="b">
        <v>1</v>
      </c>
      <c r="H471" s="799"/>
      <c r="I471" s="793"/>
      <c r="J471" s="789"/>
      <c r="K471" s="784" t="b">
        <v>0</v>
      </c>
      <c r="L471" s="799"/>
      <c r="M471" s="793"/>
      <c r="N471" s="789"/>
      <c r="O471" s="784" t="b">
        <v>0</v>
      </c>
    </row>
    <row r="472" spans="1:15">
      <c r="A472" s="2186"/>
      <c r="B472" s="781" t="s">
        <v>5657</v>
      </c>
      <c r="C472" s="2186"/>
      <c r="D472" s="2186"/>
      <c r="E472" s="792" t="s">
        <v>688</v>
      </c>
      <c r="F472" s="789">
        <v>45877</v>
      </c>
      <c r="G472" s="784" t="b">
        <v>1</v>
      </c>
      <c r="H472" s="799"/>
      <c r="I472" s="793"/>
      <c r="J472" s="789"/>
      <c r="K472" s="784" t="b">
        <v>0</v>
      </c>
      <c r="L472" s="799"/>
      <c r="M472" s="793"/>
      <c r="N472" s="789"/>
      <c r="O472" s="784" t="b">
        <v>0</v>
      </c>
    </row>
    <row r="473" spans="1:15">
      <c r="A473" s="2186"/>
      <c r="B473" s="781" t="s">
        <v>5658</v>
      </c>
      <c r="C473" s="2186"/>
      <c r="D473" s="2186"/>
      <c r="E473" s="792" t="s">
        <v>688</v>
      </c>
      <c r="F473" s="789">
        <v>45877</v>
      </c>
      <c r="G473" s="784" t="b">
        <v>1</v>
      </c>
      <c r="H473" s="799"/>
      <c r="I473" s="793"/>
      <c r="J473" s="789"/>
      <c r="K473" s="784" t="b">
        <v>0</v>
      </c>
      <c r="L473" s="799"/>
      <c r="M473" s="793"/>
      <c r="N473" s="789"/>
      <c r="O473" s="784" t="b">
        <v>0</v>
      </c>
    </row>
    <row r="474" spans="1:15">
      <c r="A474" s="2185">
        <v>87</v>
      </c>
      <c r="B474" s="782" t="s">
        <v>5644</v>
      </c>
      <c r="C474" s="2185" t="s">
        <v>5727</v>
      </c>
      <c r="D474" s="2185" t="s">
        <v>5728</v>
      </c>
      <c r="E474" s="791" t="s">
        <v>688</v>
      </c>
      <c r="F474" s="790">
        <v>45878</v>
      </c>
      <c r="G474" s="785" t="b">
        <v>1</v>
      </c>
      <c r="H474" s="799"/>
      <c r="I474" s="791"/>
      <c r="J474" s="820"/>
      <c r="K474" s="785" t="b">
        <v>0</v>
      </c>
      <c r="L474" s="799"/>
      <c r="M474" s="791"/>
      <c r="N474" s="820"/>
      <c r="O474" s="785" t="b">
        <v>0</v>
      </c>
    </row>
    <row r="475" spans="1:15">
      <c r="A475" s="2185">
        <v>123.836956521739</v>
      </c>
      <c r="B475" s="782" t="s">
        <v>265</v>
      </c>
      <c r="C475" s="2185"/>
      <c r="D475" s="2185"/>
      <c r="E475" s="791" t="s">
        <v>688</v>
      </c>
      <c r="F475" s="790">
        <v>45878</v>
      </c>
      <c r="G475" s="785" t="b">
        <v>1</v>
      </c>
      <c r="H475" s="799"/>
      <c r="I475" s="791"/>
      <c r="J475" s="820"/>
      <c r="K475" s="785" t="b">
        <v>0</v>
      </c>
      <c r="L475" s="799"/>
      <c r="M475" s="791"/>
      <c r="N475" s="820"/>
      <c r="O475" s="785" t="b">
        <v>0</v>
      </c>
    </row>
    <row r="476" spans="1:15">
      <c r="A476" s="2185">
        <v>125.032608695652</v>
      </c>
      <c r="B476" s="782" t="s">
        <v>5647</v>
      </c>
      <c r="C476" s="2185"/>
      <c r="D476" s="2185"/>
      <c r="E476" s="791" t="s">
        <v>688</v>
      </c>
      <c r="F476" s="790">
        <v>45878</v>
      </c>
      <c r="G476" s="785" t="b">
        <v>1</v>
      </c>
      <c r="H476" s="799"/>
      <c r="I476" s="791"/>
      <c r="J476" s="820"/>
      <c r="K476" s="785" t="b">
        <v>0</v>
      </c>
      <c r="L476" s="799"/>
      <c r="M476" s="791"/>
      <c r="N476" s="820"/>
      <c r="O476" s="785" t="b">
        <v>0</v>
      </c>
    </row>
    <row r="477" spans="1:15">
      <c r="A477" s="2185">
        <v>126.22826086956501</v>
      </c>
      <c r="B477" s="782" t="s">
        <v>5648</v>
      </c>
      <c r="C477" s="2185"/>
      <c r="D477" s="2185"/>
      <c r="E477" s="791" t="s">
        <v>688</v>
      </c>
      <c r="F477" s="790">
        <v>45878</v>
      </c>
      <c r="G477" s="785" t="b">
        <v>1</v>
      </c>
      <c r="H477" s="799"/>
      <c r="I477" s="791"/>
      <c r="J477" s="820"/>
      <c r="K477" s="785" t="b">
        <v>0</v>
      </c>
      <c r="L477" s="799"/>
      <c r="M477" s="791"/>
      <c r="N477" s="820"/>
      <c r="O477" s="785" t="b">
        <v>0</v>
      </c>
    </row>
    <row r="478" spans="1:15">
      <c r="A478" s="2185">
        <v>127.423913043478</v>
      </c>
      <c r="B478" s="782" t="s">
        <v>281</v>
      </c>
      <c r="C478" s="2185" t="s">
        <v>5719</v>
      </c>
      <c r="D478" s="2185" t="s">
        <v>5720</v>
      </c>
      <c r="E478" s="791" t="s">
        <v>688</v>
      </c>
      <c r="F478" s="790">
        <v>45878</v>
      </c>
      <c r="G478" s="785" t="b">
        <v>1</v>
      </c>
      <c r="H478" s="799"/>
      <c r="I478" s="791"/>
      <c r="J478" s="820"/>
      <c r="K478" s="785" t="b">
        <v>0</v>
      </c>
      <c r="L478" s="799"/>
      <c r="M478" s="791"/>
      <c r="N478" s="820"/>
      <c r="O478" s="785" t="b">
        <v>0</v>
      </c>
    </row>
    <row r="479" spans="1:15">
      <c r="A479" s="2185">
        <v>128.619565217391</v>
      </c>
      <c r="B479" s="782" t="s">
        <v>5649</v>
      </c>
      <c r="C479" s="2185"/>
      <c r="D479" s="2185"/>
      <c r="E479" s="791" t="s">
        <v>688</v>
      </c>
      <c r="F479" s="790">
        <v>45878</v>
      </c>
      <c r="G479" s="785" t="b">
        <v>1</v>
      </c>
      <c r="H479" s="799"/>
      <c r="I479" s="791"/>
      <c r="J479" s="820"/>
      <c r="K479" s="785" t="b">
        <v>0</v>
      </c>
      <c r="L479" s="799"/>
      <c r="M479" s="791"/>
      <c r="N479" s="820"/>
      <c r="O479" s="785" t="b">
        <v>0</v>
      </c>
    </row>
    <row r="480" spans="1:15">
      <c r="A480" s="2185">
        <v>129.815217391304</v>
      </c>
      <c r="B480" s="782" t="s">
        <v>5650</v>
      </c>
      <c r="C480" s="2185"/>
      <c r="D480" s="2185"/>
      <c r="E480" s="791" t="s">
        <v>688</v>
      </c>
      <c r="F480" s="790">
        <v>45878</v>
      </c>
      <c r="G480" s="785" t="b">
        <v>1</v>
      </c>
      <c r="H480" s="799"/>
      <c r="I480" s="791"/>
      <c r="J480" s="820"/>
      <c r="K480" s="785" t="b">
        <v>0</v>
      </c>
      <c r="L480" s="799"/>
      <c r="M480" s="791"/>
      <c r="N480" s="820"/>
      <c r="O480" s="785" t="b">
        <v>0</v>
      </c>
    </row>
    <row r="481" spans="1:15">
      <c r="A481" s="2186">
        <v>87</v>
      </c>
      <c r="B481" s="780" t="s">
        <v>334</v>
      </c>
      <c r="C481" s="2186" t="s">
        <v>5727</v>
      </c>
      <c r="D481" s="2186" t="s">
        <v>5728</v>
      </c>
      <c r="E481" s="792" t="s">
        <v>688</v>
      </c>
      <c r="F481" s="789">
        <v>45878</v>
      </c>
      <c r="G481" s="783" t="b">
        <v>1</v>
      </c>
      <c r="H481" s="799"/>
      <c r="I481" s="792"/>
      <c r="J481" s="789"/>
      <c r="K481" s="783" t="b">
        <v>0</v>
      </c>
      <c r="L481" s="799"/>
      <c r="M481" s="792"/>
      <c r="N481" s="789"/>
      <c r="O481" s="783" t="b">
        <v>0</v>
      </c>
    </row>
    <row r="482" spans="1:15">
      <c r="A482" s="2186">
        <v>132.20652173913001</v>
      </c>
      <c r="B482" s="781" t="s">
        <v>5655</v>
      </c>
      <c r="C482" s="2186"/>
      <c r="D482" s="2186"/>
      <c r="E482" s="792" t="s">
        <v>688</v>
      </c>
      <c r="F482" s="789">
        <v>45878</v>
      </c>
      <c r="G482" s="784" t="b">
        <v>1</v>
      </c>
      <c r="H482" s="799"/>
      <c r="I482" s="793"/>
      <c r="J482" s="789"/>
      <c r="K482" s="784" t="b">
        <v>0</v>
      </c>
      <c r="L482" s="799"/>
      <c r="M482" s="793"/>
      <c r="N482" s="789"/>
      <c r="O482" s="784" t="b">
        <v>0</v>
      </c>
    </row>
    <row r="483" spans="1:15">
      <c r="A483" s="2186">
        <v>133.40217391304299</v>
      </c>
      <c r="B483" s="781" t="s">
        <v>5656</v>
      </c>
      <c r="C483" s="2186" t="s">
        <v>5719</v>
      </c>
      <c r="D483" s="2186" t="s">
        <v>5720</v>
      </c>
      <c r="E483" s="792" t="s">
        <v>688</v>
      </c>
      <c r="F483" s="789">
        <v>45878</v>
      </c>
      <c r="G483" s="784" t="b">
        <v>1</v>
      </c>
      <c r="H483" s="799"/>
      <c r="I483" s="793"/>
      <c r="J483" s="789"/>
      <c r="K483" s="784" t="b">
        <v>0</v>
      </c>
      <c r="L483" s="799"/>
      <c r="M483" s="793"/>
      <c r="N483" s="789"/>
      <c r="O483" s="784" t="b">
        <v>0</v>
      </c>
    </row>
    <row r="484" spans="1:15">
      <c r="A484" s="2186"/>
      <c r="B484" s="781" t="s">
        <v>373</v>
      </c>
      <c r="C484" s="2186"/>
      <c r="D484" s="2186"/>
      <c r="E484" s="792" t="s">
        <v>688</v>
      </c>
      <c r="F484" s="789">
        <v>45878</v>
      </c>
      <c r="G484" s="784" t="b">
        <v>1</v>
      </c>
      <c r="H484" s="799"/>
      <c r="I484" s="793"/>
      <c r="J484" s="789"/>
      <c r="K484" s="784" t="b">
        <v>0</v>
      </c>
      <c r="L484" s="799"/>
      <c r="M484" s="793"/>
      <c r="N484" s="789"/>
      <c r="O484" s="784" t="b">
        <v>0</v>
      </c>
    </row>
    <row r="485" spans="1:15">
      <c r="A485" s="2186"/>
      <c r="B485" s="781" t="s">
        <v>405</v>
      </c>
      <c r="C485" s="2186"/>
      <c r="D485" s="2186"/>
      <c r="E485" s="792" t="s">
        <v>688</v>
      </c>
      <c r="F485" s="789">
        <v>45878</v>
      </c>
      <c r="G485" s="784" t="b">
        <v>1</v>
      </c>
      <c r="H485" s="799"/>
      <c r="I485" s="793"/>
      <c r="J485" s="789"/>
      <c r="K485" s="784" t="b">
        <v>0</v>
      </c>
      <c r="L485" s="799"/>
      <c r="M485" s="793"/>
      <c r="N485" s="789"/>
      <c r="O485" s="784" t="b">
        <v>0</v>
      </c>
    </row>
    <row r="486" spans="1:15">
      <c r="A486" s="2186"/>
      <c r="B486" s="781" t="s">
        <v>5657</v>
      </c>
      <c r="C486" s="2186"/>
      <c r="D486" s="2186"/>
      <c r="E486" s="792" t="s">
        <v>688</v>
      </c>
      <c r="F486" s="789">
        <v>45878</v>
      </c>
      <c r="G486" s="784" t="b">
        <v>1</v>
      </c>
      <c r="H486" s="799"/>
      <c r="I486" s="793"/>
      <c r="J486" s="789"/>
      <c r="K486" s="784" t="b">
        <v>0</v>
      </c>
      <c r="L486" s="799"/>
      <c r="M486" s="793"/>
      <c r="N486" s="789"/>
      <c r="O486" s="784" t="b">
        <v>0</v>
      </c>
    </row>
    <row r="487" spans="1:15">
      <c r="A487" s="2186"/>
      <c r="B487" s="781" t="s">
        <v>5658</v>
      </c>
      <c r="C487" s="2186"/>
      <c r="D487" s="2186"/>
      <c r="E487" s="792" t="s">
        <v>688</v>
      </c>
      <c r="F487" s="789">
        <v>45878</v>
      </c>
      <c r="G487" s="784" t="b">
        <v>1</v>
      </c>
      <c r="H487" s="799"/>
      <c r="I487" s="793"/>
      <c r="J487" s="789"/>
      <c r="K487" s="784" t="b">
        <v>0</v>
      </c>
      <c r="L487" s="799"/>
      <c r="M487" s="793"/>
      <c r="N487" s="789"/>
      <c r="O487" s="784" t="b">
        <v>0</v>
      </c>
    </row>
    <row r="488" spans="1:15">
      <c r="A488" s="2185">
        <v>88</v>
      </c>
      <c r="B488" s="782" t="s">
        <v>5644</v>
      </c>
      <c r="C488" s="2185" t="s">
        <v>5729</v>
      </c>
      <c r="D488" s="2185" t="s">
        <v>5730</v>
      </c>
      <c r="E488" s="791" t="s">
        <v>5731</v>
      </c>
      <c r="F488" s="790">
        <v>45879</v>
      </c>
      <c r="G488" s="785" t="b">
        <v>1</v>
      </c>
      <c r="H488" s="799"/>
      <c r="I488" s="791"/>
      <c r="J488" s="820"/>
      <c r="K488" s="785" t="b">
        <v>0</v>
      </c>
      <c r="L488" s="799"/>
      <c r="M488" s="791"/>
      <c r="N488" s="820"/>
      <c r="O488" s="785" t="b">
        <v>0</v>
      </c>
    </row>
    <row r="489" spans="1:15">
      <c r="A489" s="2185">
        <v>135.79347826086999</v>
      </c>
      <c r="B489" s="782" t="s">
        <v>265</v>
      </c>
      <c r="C489" s="2185"/>
      <c r="D489" s="2185"/>
      <c r="E489" s="791" t="s">
        <v>5731</v>
      </c>
      <c r="F489" s="790">
        <v>45879</v>
      </c>
      <c r="G489" s="785" t="b">
        <v>1</v>
      </c>
      <c r="H489" s="799"/>
      <c r="I489" s="791"/>
      <c r="J489" s="820"/>
      <c r="K489" s="785" t="b">
        <v>0</v>
      </c>
      <c r="L489" s="799"/>
      <c r="M489" s="791"/>
      <c r="N489" s="820"/>
      <c r="O489" s="785" t="b">
        <v>0</v>
      </c>
    </row>
    <row r="490" spans="1:15">
      <c r="A490" s="2185">
        <v>136.98913043478299</v>
      </c>
      <c r="B490" s="782" t="s">
        <v>5647</v>
      </c>
      <c r="C490" s="2185"/>
      <c r="D490" s="2185"/>
      <c r="E490" s="791" t="s">
        <v>5731</v>
      </c>
      <c r="F490" s="790">
        <v>45879</v>
      </c>
      <c r="G490" s="785" t="b">
        <v>1</v>
      </c>
      <c r="H490" s="799"/>
      <c r="I490" s="791"/>
      <c r="J490" s="820"/>
      <c r="K490" s="785" t="b">
        <v>0</v>
      </c>
      <c r="L490" s="799"/>
      <c r="M490" s="791"/>
      <c r="N490" s="820"/>
      <c r="O490" s="785" t="b">
        <v>0</v>
      </c>
    </row>
    <row r="491" spans="1:15">
      <c r="A491" s="2185">
        <v>138.184782608696</v>
      </c>
      <c r="B491" s="782" t="s">
        <v>5648</v>
      </c>
      <c r="C491" s="2185"/>
      <c r="D491" s="2185"/>
      <c r="E491" s="791" t="s">
        <v>5731</v>
      </c>
      <c r="F491" s="790">
        <v>45879</v>
      </c>
      <c r="G491" s="785" t="b">
        <v>1</v>
      </c>
      <c r="H491" s="799"/>
      <c r="I491" s="791"/>
      <c r="J491" s="820"/>
      <c r="K491" s="785" t="b">
        <v>0</v>
      </c>
      <c r="L491" s="799"/>
      <c r="M491" s="791"/>
      <c r="N491" s="820"/>
      <c r="O491" s="785" t="b">
        <v>0</v>
      </c>
    </row>
    <row r="492" spans="1:15">
      <c r="A492" s="2185">
        <v>139.380434782609</v>
      </c>
      <c r="B492" s="782" t="s">
        <v>281</v>
      </c>
      <c r="C492" s="2185" t="s">
        <v>5719</v>
      </c>
      <c r="D492" s="2185" t="s">
        <v>5720</v>
      </c>
      <c r="E492" s="791" t="s">
        <v>5731</v>
      </c>
      <c r="F492" s="790">
        <v>45879</v>
      </c>
      <c r="G492" s="785" t="b">
        <v>1</v>
      </c>
      <c r="H492" s="799"/>
      <c r="I492" s="791"/>
      <c r="J492" s="820"/>
      <c r="K492" s="785" t="b">
        <v>0</v>
      </c>
      <c r="L492" s="799"/>
      <c r="M492" s="791"/>
      <c r="N492" s="820"/>
      <c r="O492" s="785" t="b">
        <v>0</v>
      </c>
    </row>
    <row r="493" spans="1:15">
      <c r="A493" s="2185">
        <v>140.576086956522</v>
      </c>
      <c r="B493" s="782" t="s">
        <v>5649</v>
      </c>
      <c r="C493" s="2185"/>
      <c r="D493" s="2185"/>
      <c r="E493" s="791" t="s">
        <v>5731</v>
      </c>
      <c r="F493" s="790">
        <v>45879</v>
      </c>
      <c r="G493" s="785" t="b">
        <v>1</v>
      </c>
      <c r="H493" s="799"/>
      <c r="I493" s="791"/>
      <c r="J493" s="820"/>
      <c r="K493" s="785" t="b">
        <v>0</v>
      </c>
      <c r="L493" s="799"/>
      <c r="M493" s="791"/>
      <c r="N493" s="820"/>
      <c r="O493" s="785" t="b">
        <v>0</v>
      </c>
    </row>
    <row r="494" spans="1:15">
      <c r="A494" s="2185">
        <v>141.77173913043501</v>
      </c>
      <c r="B494" s="782" t="s">
        <v>5650</v>
      </c>
      <c r="C494" s="2185"/>
      <c r="D494" s="2185"/>
      <c r="E494" s="791" t="s">
        <v>5731</v>
      </c>
      <c r="F494" s="790">
        <v>45879</v>
      </c>
      <c r="G494" s="785" t="b">
        <v>1</v>
      </c>
      <c r="H494" s="799"/>
      <c r="I494" s="791"/>
      <c r="J494" s="820"/>
      <c r="K494" s="785" t="b">
        <v>0</v>
      </c>
      <c r="L494" s="799"/>
      <c r="M494" s="791"/>
      <c r="N494" s="820"/>
      <c r="O494" s="785" t="b">
        <v>0</v>
      </c>
    </row>
    <row r="495" spans="1:15">
      <c r="A495" s="2186">
        <v>88</v>
      </c>
      <c r="B495" s="780" t="s">
        <v>334</v>
      </c>
      <c r="C495" s="2186" t="s">
        <v>5729</v>
      </c>
      <c r="D495" s="2186" t="s">
        <v>5730</v>
      </c>
      <c r="E495" s="792" t="s">
        <v>5731</v>
      </c>
      <c r="F495" s="789">
        <v>45879</v>
      </c>
      <c r="G495" s="783" t="b">
        <v>1</v>
      </c>
      <c r="H495" s="799"/>
      <c r="I495" s="792"/>
      <c r="J495" s="789"/>
      <c r="K495" s="783" t="b">
        <v>0</v>
      </c>
      <c r="L495" s="799"/>
      <c r="M495" s="792"/>
      <c r="N495" s="789"/>
      <c r="O495" s="783" t="b">
        <v>0</v>
      </c>
    </row>
    <row r="496" spans="1:15">
      <c r="A496" s="2186">
        <v>144.16304347826099</v>
      </c>
      <c r="B496" s="781" t="s">
        <v>5655</v>
      </c>
      <c r="C496" s="2186"/>
      <c r="D496" s="2186"/>
      <c r="E496" s="792" t="s">
        <v>5731</v>
      </c>
      <c r="F496" s="789">
        <v>45879</v>
      </c>
      <c r="G496" s="784" t="b">
        <v>1</v>
      </c>
      <c r="H496" s="799"/>
      <c r="I496" s="793"/>
      <c r="J496" s="789"/>
      <c r="K496" s="784" t="b">
        <v>0</v>
      </c>
      <c r="L496" s="799"/>
      <c r="M496" s="793"/>
      <c r="N496" s="789"/>
      <c r="O496" s="784" t="b">
        <v>0</v>
      </c>
    </row>
    <row r="497" spans="1:15">
      <c r="A497" s="2186">
        <v>145.35869565217399</v>
      </c>
      <c r="B497" s="781" t="s">
        <v>5656</v>
      </c>
      <c r="C497" s="2186" t="s">
        <v>5719</v>
      </c>
      <c r="D497" s="2186" t="s">
        <v>5720</v>
      </c>
      <c r="E497" s="792" t="s">
        <v>5731</v>
      </c>
      <c r="F497" s="789">
        <v>45879</v>
      </c>
      <c r="G497" s="784" t="b">
        <v>1</v>
      </c>
      <c r="H497" s="799"/>
      <c r="I497" s="793"/>
      <c r="J497" s="789"/>
      <c r="K497" s="784" t="b">
        <v>0</v>
      </c>
      <c r="L497" s="799"/>
      <c r="M497" s="793"/>
      <c r="N497" s="789"/>
      <c r="O497" s="784" t="b">
        <v>0</v>
      </c>
    </row>
    <row r="498" spans="1:15">
      <c r="A498" s="2186"/>
      <c r="B498" s="781" t="s">
        <v>373</v>
      </c>
      <c r="C498" s="2186"/>
      <c r="D498" s="2186"/>
      <c r="E498" s="792" t="s">
        <v>5731</v>
      </c>
      <c r="F498" s="789">
        <v>45879</v>
      </c>
      <c r="G498" s="784" t="b">
        <v>1</v>
      </c>
      <c r="H498" s="799"/>
      <c r="I498" s="793"/>
      <c r="J498" s="789"/>
      <c r="K498" s="784" t="b">
        <v>0</v>
      </c>
      <c r="L498" s="799"/>
      <c r="M498" s="793"/>
      <c r="N498" s="789"/>
      <c r="O498" s="784" t="b">
        <v>0</v>
      </c>
    </row>
    <row r="499" spans="1:15">
      <c r="A499" s="2186"/>
      <c r="B499" s="781" t="s">
        <v>405</v>
      </c>
      <c r="C499" s="2186"/>
      <c r="D499" s="2186"/>
      <c r="E499" s="792" t="s">
        <v>5731</v>
      </c>
      <c r="F499" s="789">
        <v>45879</v>
      </c>
      <c r="G499" s="784" t="b">
        <v>1</v>
      </c>
      <c r="H499" s="799"/>
      <c r="I499" s="793"/>
      <c r="J499" s="789"/>
      <c r="K499" s="784" t="b">
        <v>0</v>
      </c>
      <c r="L499" s="799"/>
      <c r="M499" s="793"/>
      <c r="N499" s="789"/>
      <c r="O499" s="784" t="b">
        <v>0</v>
      </c>
    </row>
    <row r="500" spans="1:15">
      <c r="A500" s="2186"/>
      <c r="B500" s="781" t="s">
        <v>5657</v>
      </c>
      <c r="C500" s="2186"/>
      <c r="D500" s="2186"/>
      <c r="E500" s="792" t="s">
        <v>5731</v>
      </c>
      <c r="F500" s="789">
        <v>45879</v>
      </c>
      <c r="G500" s="784" t="b">
        <v>1</v>
      </c>
      <c r="H500" s="799"/>
      <c r="I500" s="793"/>
      <c r="J500" s="789"/>
      <c r="K500" s="784" t="b">
        <v>0</v>
      </c>
      <c r="L500" s="799"/>
      <c r="M500" s="793"/>
      <c r="N500" s="789"/>
      <c r="O500" s="784" t="b">
        <v>0</v>
      </c>
    </row>
    <row r="501" spans="1:15">
      <c r="A501" s="2186"/>
      <c r="B501" s="781" t="s">
        <v>5658</v>
      </c>
      <c r="C501" s="2186"/>
      <c r="D501" s="2186"/>
      <c r="E501" s="792" t="s">
        <v>5731</v>
      </c>
      <c r="F501" s="789">
        <v>45879</v>
      </c>
      <c r="G501" s="784" t="b">
        <v>1</v>
      </c>
      <c r="H501" s="799"/>
      <c r="I501" s="793"/>
      <c r="J501" s="789"/>
      <c r="K501" s="784" t="b">
        <v>0</v>
      </c>
      <c r="L501" s="799"/>
      <c r="M501" s="793"/>
      <c r="N501" s="789"/>
      <c r="O501" s="784" t="b">
        <v>0</v>
      </c>
    </row>
    <row r="502" spans="1:15">
      <c r="A502" s="2185">
        <v>89</v>
      </c>
      <c r="B502" s="782" t="s">
        <v>5644</v>
      </c>
      <c r="C502" s="2185" t="s">
        <v>5732</v>
      </c>
      <c r="D502" s="2185" t="s">
        <v>5733</v>
      </c>
      <c r="E502" s="791" t="s">
        <v>5731</v>
      </c>
      <c r="F502" s="790">
        <v>45879</v>
      </c>
      <c r="G502" s="785" t="b">
        <v>1</v>
      </c>
      <c r="H502" s="799"/>
      <c r="I502" s="791"/>
      <c r="J502" s="820"/>
      <c r="K502" s="785" t="b">
        <v>0</v>
      </c>
      <c r="L502" s="799"/>
      <c r="M502" s="791"/>
      <c r="N502" s="820"/>
      <c r="O502" s="785" t="b">
        <v>0</v>
      </c>
    </row>
    <row r="503" spans="1:15">
      <c r="A503" s="2185">
        <v>143.627009222661</v>
      </c>
      <c r="B503" s="782" t="s">
        <v>265</v>
      </c>
      <c r="C503" s="2185"/>
      <c r="D503" s="2185"/>
      <c r="E503" s="791" t="s">
        <v>5731</v>
      </c>
      <c r="F503" s="790">
        <v>45879</v>
      </c>
      <c r="G503" s="785" t="b">
        <v>1</v>
      </c>
      <c r="H503" s="799"/>
      <c r="I503" s="791"/>
      <c r="J503" s="820"/>
      <c r="K503" s="785" t="b">
        <v>0</v>
      </c>
      <c r="L503" s="799"/>
      <c r="M503" s="791"/>
      <c r="N503" s="820"/>
      <c r="O503" s="785" t="b">
        <v>0</v>
      </c>
    </row>
    <row r="504" spans="1:15">
      <c r="A504" s="2185">
        <v>145.70474308300399</v>
      </c>
      <c r="B504" s="782" t="s">
        <v>5647</v>
      </c>
      <c r="C504" s="2185"/>
      <c r="D504" s="2185"/>
      <c r="E504" s="791" t="s">
        <v>5731</v>
      </c>
      <c r="F504" s="790">
        <v>45879</v>
      </c>
      <c r="G504" s="785" t="b">
        <v>1</v>
      </c>
      <c r="H504" s="799"/>
      <c r="I504" s="791"/>
      <c r="J504" s="820"/>
      <c r="K504" s="785" t="b">
        <v>0</v>
      </c>
      <c r="L504" s="799"/>
      <c r="M504" s="791"/>
      <c r="N504" s="820"/>
      <c r="O504" s="785" t="b">
        <v>0</v>
      </c>
    </row>
    <row r="505" spans="1:15">
      <c r="A505" s="2185">
        <v>147.78247694334601</v>
      </c>
      <c r="B505" s="782" t="s">
        <v>5648</v>
      </c>
      <c r="C505" s="2185"/>
      <c r="D505" s="2185"/>
      <c r="E505" s="791" t="s">
        <v>5731</v>
      </c>
      <c r="F505" s="790">
        <v>45879</v>
      </c>
      <c r="G505" s="785" t="b">
        <v>1</v>
      </c>
      <c r="H505" s="799"/>
      <c r="I505" s="791"/>
      <c r="J505" s="820"/>
      <c r="K505" s="785" t="b">
        <v>0</v>
      </c>
      <c r="L505" s="799"/>
      <c r="M505" s="791"/>
      <c r="N505" s="820"/>
      <c r="O505" s="785" t="b">
        <v>0</v>
      </c>
    </row>
    <row r="506" spans="1:15">
      <c r="A506" s="2185">
        <v>149.860210803689</v>
      </c>
      <c r="B506" s="782" t="s">
        <v>281</v>
      </c>
      <c r="C506" s="2185" t="s">
        <v>5719</v>
      </c>
      <c r="D506" s="2185" t="s">
        <v>5720</v>
      </c>
      <c r="E506" s="791" t="s">
        <v>5731</v>
      </c>
      <c r="F506" s="790">
        <v>45879</v>
      </c>
      <c r="G506" s="785" t="b">
        <v>1</v>
      </c>
      <c r="H506" s="799"/>
      <c r="I506" s="791"/>
      <c r="J506" s="820"/>
      <c r="K506" s="785" t="b">
        <v>0</v>
      </c>
      <c r="L506" s="799"/>
      <c r="M506" s="791"/>
      <c r="N506" s="820"/>
      <c r="O506" s="785" t="b">
        <v>0</v>
      </c>
    </row>
    <row r="507" spans="1:15">
      <c r="A507" s="2185">
        <v>151.93794466403199</v>
      </c>
      <c r="B507" s="782" t="s">
        <v>5649</v>
      </c>
      <c r="C507" s="2185"/>
      <c r="D507" s="2185"/>
      <c r="E507" s="791" t="s">
        <v>5731</v>
      </c>
      <c r="F507" s="790">
        <v>45879</v>
      </c>
      <c r="G507" s="785" t="b">
        <v>1</v>
      </c>
      <c r="H507" s="799"/>
      <c r="I507" s="791"/>
      <c r="J507" s="820"/>
      <c r="K507" s="785" t="b">
        <v>0</v>
      </c>
      <c r="L507" s="799"/>
      <c r="M507" s="791"/>
      <c r="N507" s="820"/>
      <c r="O507" s="785" t="b">
        <v>0</v>
      </c>
    </row>
    <row r="508" spans="1:15">
      <c r="A508" s="2185">
        <v>154.01567852437401</v>
      </c>
      <c r="B508" s="782" t="s">
        <v>5650</v>
      </c>
      <c r="C508" s="2185"/>
      <c r="D508" s="2185"/>
      <c r="E508" s="791" t="s">
        <v>5731</v>
      </c>
      <c r="F508" s="790">
        <v>45879</v>
      </c>
      <c r="G508" s="785" t="b">
        <v>1</v>
      </c>
      <c r="H508" s="799"/>
      <c r="I508" s="791"/>
      <c r="J508" s="820"/>
      <c r="K508" s="785" t="b">
        <v>0</v>
      </c>
      <c r="L508" s="799"/>
      <c r="M508" s="791"/>
      <c r="N508" s="820"/>
      <c r="O508" s="785" t="b">
        <v>0</v>
      </c>
    </row>
    <row r="509" spans="1:15">
      <c r="A509" s="2186">
        <v>89</v>
      </c>
      <c r="B509" s="780" t="s">
        <v>334</v>
      </c>
      <c r="C509" s="2186" t="s">
        <v>5732</v>
      </c>
      <c r="D509" s="2186" t="s">
        <v>5733</v>
      </c>
      <c r="E509" s="792" t="s">
        <v>5731</v>
      </c>
      <c r="F509" s="789">
        <v>45879</v>
      </c>
      <c r="G509" s="783" t="b">
        <v>1</v>
      </c>
      <c r="H509" s="799"/>
      <c r="I509" s="792"/>
      <c r="J509" s="789"/>
      <c r="K509" s="783" t="b">
        <v>0</v>
      </c>
      <c r="L509" s="799"/>
      <c r="M509" s="792"/>
      <c r="N509" s="789"/>
      <c r="O509" s="783" t="b">
        <v>0</v>
      </c>
    </row>
    <row r="510" spans="1:15">
      <c r="A510" s="2186">
        <v>158.17114624505899</v>
      </c>
      <c r="B510" s="781" t="s">
        <v>5655</v>
      </c>
      <c r="C510" s="2186"/>
      <c r="D510" s="2186"/>
      <c r="E510" s="792" t="s">
        <v>5731</v>
      </c>
      <c r="F510" s="789">
        <v>45879</v>
      </c>
      <c r="G510" s="784" t="b">
        <v>1</v>
      </c>
      <c r="H510" s="799"/>
      <c r="I510" s="793"/>
      <c r="J510" s="789"/>
      <c r="K510" s="784" t="b">
        <v>0</v>
      </c>
      <c r="L510" s="799"/>
      <c r="M510" s="793"/>
      <c r="N510" s="789"/>
      <c r="O510" s="784" t="b">
        <v>0</v>
      </c>
    </row>
    <row r="511" spans="1:15">
      <c r="A511" s="2186">
        <v>160.24888010540201</v>
      </c>
      <c r="B511" s="781" t="s">
        <v>5656</v>
      </c>
      <c r="C511" s="2186" t="s">
        <v>5719</v>
      </c>
      <c r="D511" s="2186" t="s">
        <v>5720</v>
      </c>
      <c r="E511" s="792" t="s">
        <v>5731</v>
      </c>
      <c r="F511" s="789">
        <v>45879</v>
      </c>
      <c r="G511" s="784" t="b">
        <v>1</v>
      </c>
      <c r="H511" s="799"/>
      <c r="I511" s="793"/>
      <c r="J511" s="789"/>
      <c r="K511" s="784" t="b">
        <v>0</v>
      </c>
      <c r="L511" s="799"/>
      <c r="M511" s="793"/>
      <c r="N511" s="789"/>
      <c r="O511" s="784" t="b">
        <v>0</v>
      </c>
    </row>
    <row r="512" spans="1:15">
      <c r="A512" s="2186"/>
      <c r="B512" s="781" t="s">
        <v>373</v>
      </c>
      <c r="C512" s="2186"/>
      <c r="D512" s="2186"/>
      <c r="E512" s="792" t="s">
        <v>5731</v>
      </c>
      <c r="F512" s="789">
        <v>45879</v>
      </c>
      <c r="G512" s="784" t="b">
        <v>1</v>
      </c>
      <c r="H512" s="799"/>
      <c r="I512" s="793"/>
      <c r="J512" s="789"/>
      <c r="K512" s="784" t="b">
        <v>0</v>
      </c>
      <c r="L512" s="799"/>
      <c r="M512" s="793"/>
      <c r="N512" s="789"/>
      <c r="O512" s="784" t="b">
        <v>0</v>
      </c>
    </row>
    <row r="513" spans="1:15">
      <c r="A513" s="2186"/>
      <c r="B513" s="781" t="s">
        <v>405</v>
      </c>
      <c r="C513" s="2186"/>
      <c r="D513" s="2186"/>
      <c r="E513" s="792" t="s">
        <v>5731</v>
      </c>
      <c r="F513" s="789">
        <v>45879</v>
      </c>
      <c r="G513" s="784" t="b">
        <v>1</v>
      </c>
      <c r="H513" s="799"/>
      <c r="I513" s="793"/>
      <c r="J513" s="789"/>
      <c r="K513" s="784" t="b">
        <v>0</v>
      </c>
      <c r="L513" s="799"/>
      <c r="M513" s="793"/>
      <c r="N513" s="789"/>
      <c r="O513" s="784" t="b">
        <v>0</v>
      </c>
    </row>
    <row r="514" spans="1:15">
      <c r="A514" s="2186"/>
      <c r="B514" s="781" t="s">
        <v>5657</v>
      </c>
      <c r="C514" s="2186"/>
      <c r="D514" s="2186"/>
      <c r="E514" s="792" t="s">
        <v>5731</v>
      </c>
      <c r="F514" s="789">
        <v>45879</v>
      </c>
      <c r="G514" s="784" t="b">
        <v>1</v>
      </c>
      <c r="H514" s="799"/>
      <c r="I514" s="793"/>
      <c r="J514" s="789"/>
      <c r="K514" s="784" t="b">
        <v>0</v>
      </c>
      <c r="L514" s="799"/>
      <c r="M514" s="793"/>
      <c r="N514" s="789"/>
      <c r="O514" s="784" t="b">
        <v>0</v>
      </c>
    </row>
    <row r="515" spans="1:15">
      <c r="A515" s="2186"/>
      <c r="B515" s="781" t="s">
        <v>5658</v>
      </c>
      <c r="C515" s="2186"/>
      <c r="D515" s="2186"/>
      <c r="E515" s="792" t="s">
        <v>5731</v>
      </c>
      <c r="F515" s="789">
        <v>45879</v>
      </c>
      <c r="G515" s="784" t="b">
        <v>1</v>
      </c>
      <c r="H515" s="799"/>
      <c r="I515" s="793"/>
      <c r="J515" s="789"/>
      <c r="K515" s="784" t="b">
        <v>0</v>
      </c>
      <c r="L515" s="799"/>
      <c r="M515" s="793"/>
      <c r="N515" s="789"/>
      <c r="O515" s="784" t="b">
        <v>0</v>
      </c>
    </row>
    <row r="516" spans="1:15">
      <c r="A516" s="2185">
        <v>90</v>
      </c>
      <c r="B516" s="782" t="s">
        <v>5644</v>
      </c>
      <c r="C516" s="2185" t="s">
        <v>5734</v>
      </c>
      <c r="D516" s="2185" t="s">
        <v>5735</v>
      </c>
      <c r="E516" s="791" t="s">
        <v>535</v>
      </c>
      <c r="F516" s="790">
        <v>45880</v>
      </c>
      <c r="G516" s="785" t="b">
        <v>1</v>
      </c>
      <c r="H516" s="799"/>
      <c r="I516" s="791"/>
      <c r="J516" s="820"/>
      <c r="K516" s="785" t="b">
        <v>0</v>
      </c>
      <c r="L516" s="799"/>
      <c r="M516" s="791"/>
      <c r="N516" s="820"/>
      <c r="O516" s="785" t="b">
        <v>0</v>
      </c>
    </row>
    <row r="517" spans="1:15">
      <c r="A517" s="2185">
        <v>164.40434782608699</v>
      </c>
      <c r="B517" s="782" t="s">
        <v>265</v>
      </c>
      <c r="C517" s="2185"/>
      <c r="D517" s="2185"/>
      <c r="E517" s="791" t="s">
        <v>535</v>
      </c>
      <c r="F517" s="790">
        <v>45880</v>
      </c>
      <c r="G517" s="785" t="b">
        <v>1</v>
      </c>
      <c r="H517" s="799"/>
      <c r="I517" s="791"/>
      <c r="J517" s="820"/>
      <c r="K517" s="785" t="b">
        <v>0</v>
      </c>
      <c r="L517" s="799"/>
      <c r="M517" s="791"/>
      <c r="N517" s="820"/>
      <c r="O517" s="785" t="b">
        <v>0</v>
      </c>
    </row>
    <row r="518" spans="1:15">
      <c r="A518" s="2185">
        <v>166.48208168642901</v>
      </c>
      <c r="B518" s="782" t="s">
        <v>5647</v>
      </c>
      <c r="C518" s="2185"/>
      <c r="D518" s="2185"/>
      <c r="E518" s="791" t="s">
        <v>535</v>
      </c>
      <c r="F518" s="790">
        <v>45880</v>
      </c>
      <c r="G518" s="785" t="b">
        <v>1</v>
      </c>
      <c r="H518" s="799"/>
      <c r="I518" s="791"/>
      <c r="J518" s="820"/>
      <c r="K518" s="785" t="b">
        <v>0</v>
      </c>
      <c r="L518" s="799"/>
      <c r="M518" s="791"/>
      <c r="N518" s="820"/>
      <c r="O518" s="785" t="b">
        <v>0</v>
      </c>
    </row>
    <row r="519" spans="1:15">
      <c r="A519" s="2185">
        <v>168.559815546772</v>
      </c>
      <c r="B519" s="782" t="s">
        <v>5648</v>
      </c>
      <c r="C519" s="2185"/>
      <c r="D519" s="2185"/>
      <c r="E519" s="791" t="s">
        <v>535</v>
      </c>
      <c r="F519" s="790">
        <v>45880</v>
      </c>
      <c r="G519" s="785" t="b">
        <v>1</v>
      </c>
      <c r="H519" s="799"/>
      <c r="I519" s="791"/>
      <c r="J519" s="820"/>
      <c r="K519" s="785" t="b">
        <v>0</v>
      </c>
      <c r="L519" s="799"/>
      <c r="M519" s="791"/>
      <c r="N519" s="820"/>
      <c r="O519" s="785" t="b">
        <v>0</v>
      </c>
    </row>
    <row r="520" spans="1:15">
      <c r="A520" s="2185">
        <v>170.63754940711399</v>
      </c>
      <c r="B520" s="782" t="s">
        <v>281</v>
      </c>
      <c r="C520" s="2185" t="s">
        <v>5719</v>
      </c>
      <c r="D520" s="2185" t="s">
        <v>5720</v>
      </c>
      <c r="E520" s="791" t="s">
        <v>535</v>
      </c>
      <c r="F520" s="790">
        <v>45880</v>
      </c>
      <c r="G520" s="785" t="b">
        <v>1</v>
      </c>
      <c r="H520" s="799"/>
      <c r="I520" s="791"/>
      <c r="J520" s="820"/>
      <c r="K520" s="785" t="b">
        <v>0</v>
      </c>
      <c r="L520" s="799"/>
      <c r="M520" s="791"/>
      <c r="N520" s="820"/>
      <c r="O520" s="785" t="b">
        <v>0</v>
      </c>
    </row>
    <row r="521" spans="1:15">
      <c r="A521" s="2185">
        <v>172.71528326745701</v>
      </c>
      <c r="B521" s="782" t="s">
        <v>5649</v>
      </c>
      <c r="C521" s="2185"/>
      <c r="D521" s="2185"/>
      <c r="E521" s="791" t="s">
        <v>535</v>
      </c>
      <c r="F521" s="790">
        <v>45880</v>
      </c>
      <c r="G521" s="785" t="b">
        <v>1</v>
      </c>
      <c r="H521" s="799"/>
      <c r="I521" s="791"/>
      <c r="J521" s="820"/>
      <c r="K521" s="785" t="b">
        <v>0</v>
      </c>
      <c r="L521" s="799"/>
      <c r="M521" s="791"/>
      <c r="N521" s="820"/>
      <c r="O521" s="785" t="b">
        <v>0</v>
      </c>
    </row>
    <row r="522" spans="1:15">
      <c r="A522" s="2185">
        <v>174.793017127799</v>
      </c>
      <c r="B522" s="782" t="s">
        <v>5650</v>
      </c>
      <c r="C522" s="2185"/>
      <c r="D522" s="2185"/>
      <c r="E522" s="791" t="s">
        <v>535</v>
      </c>
      <c r="F522" s="790">
        <v>45880</v>
      </c>
      <c r="G522" s="785" t="b">
        <v>1</v>
      </c>
      <c r="H522" s="799"/>
      <c r="I522" s="791"/>
      <c r="J522" s="820"/>
      <c r="K522" s="785" t="b">
        <v>0</v>
      </c>
      <c r="L522" s="799"/>
      <c r="M522" s="791"/>
      <c r="N522" s="820"/>
      <c r="O522" s="785" t="b">
        <v>0</v>
      </c>
    </row>
    <row r="523" spans="1:15">
      <c r="A523" s="2186">
        <v>90</v>
      </c>
      <c r="B523" s="780" t="s">
        <v>334</v>
      </c>
      <c r="C523" s="2186" t="s">
        <v>5734</v>
      </c>
      <c r="D523" s="2186" t="s">
        <v>5736</v>
      </c>
      <c r="E523" s="792" t="s">
        <v>535</v>
      </c>
      <c r="F523" s="789">
        <v>45880</v>
      </c>
      <c r="G523" s="783" t="b">
        <v>1</v>
      </c>
      <c r="H523" s="799"/>
      <c r="I523" s="792"/>
      <c r="J523" s="789"/>
      <c r="K523" s="783" t="b">
        <v>0</v>
      </c>
      <c r="L523" s="799"/>
      <c r="M523" s="792"/>
      <c r="N523" s="789"/>
      <c r="O523" s="783" t="b">
        <v>0</v>
      </c>
    </row>
    <row r="524" spans="1:15">
      <c r="A524" s="2186">
        <v>178.94848484848399</v>
      </c>
      <c r="B524" s="781" t="s">
        <v>5655</v>
      </c>
      <c r="C524" s="2186"/>
      <c r="D524" s="2186"/>
      <c r="E524" s="792" t="s">
        <v>535</v>
      </c>
      <c r="F524" s="789">
        <v>45880</v>
      </c>
      <c r="G524" s="783" t="b">
        <v>1</v>
      </c>
      <c r="H524" s="799"/>
      <c r="I524" s="793"/>
      <c r="J524" s="789"/>
      <c r="K524" s="784" t="b">
        <v>0</v>
      </c>
      <c r="L524" s="799"/>
      <c r="M524" s="793"/>
      <c r="N524" s="789"/>
      <c r="O524" s="784" t="b">
        <v>0</v>
      </c>
    </row>
    <row r="525" spans="1:15">
      <c r="A525" s="2186">
        <v>181.026218708827</v>
      </c>
      <c r="B525" s="781" t="s">
        <v>5656</v>
      </c>
      <c r="C525" s="2186" t="s">
        <v>5719</v>
      </c>
      <c r="D525" s="2186" t="s">
        <v>5720</v>
      </c>
      <c r="E525" s="792" t="s">
        <v>535</v>
      </c>
      <c r="F525" s="789">
        <v>45880</v>
      </c>
      <c r="G525" s="783" t="b">
        <v>1</v>
      </c>
      <c r="H525" s="799"/>
      <c r="I525" s="793"/>
      <c r="J525" s="789"/>
      <c r="K525" s="784" t="b">
        <v>0</v>
      </c>
      <c r="L525" s="799"/>
      <c r="M525" s="793"/>
      <c r="N525" s="789"/>
      <c r="O525" s="784" t="b">
        <v>0</v>
      </c>
    </row>
    <row r="526" spans="1:15">
      <c r="A526" s="2186"/>
      <c r="B526" s="781" t="s">
        <v>373</v>
      </c>
      <c r="C526" s="2186"/>
      <c r="D526" s="2186"/>
      <c r="E526" s="792" t="s">
        <v>535</v>
      </c>
      <c r="F526" s="789">
        <v>45880</v>
      </c>
      <c r="G526" s="783" t="b">
        <v>1</v>
      </c>
      <c r="H526" s="799"/>
      <c r="I526" s="793"/>
      <c r="J526" s="789"/>
      <c r="K526" s="784" t="b">
        <v>0</v>
      </c>
      <c r="L526" s="799"/>
      <c r="M526" s="793"/>
      <c r="N526" s="789"/>
      <c r="O526" s="784" t="b">
        <v>0</v>
      </c>
    </row>
    <row r="527" spans="1:15">
      <c r="A527" s="2186"/>
      <c r="B527" s="781" t="s">
        <v>405</v>
      </c>
      <c r="C527" s="2186"/>
      <c r="D527" s="2186"/>
      <c r="E527" s="792" t="s">
        <v>535</v>
      </c>
      <c r="F527" s="789">
        <v>45880</v>
      </c>
      <c r="G527" s="783" t="b">
        <v>1</v>
      </c>
      <c r="H527" s="799"/>
      <c r="I527" s="793"/>
      <c r="J527" s="789"/>
      <c r="K527" s="784" t="b">
        <v>0</v>
      </c>
      <c r="L527" s="799"/>
      <c r="M527" s="793"/>
      <c r="N527" s="789"/>
      <c r="O527" s="784" t="b">
        <v>0</v>
      </c>
    </row>
    <row r="528" spans="1:15">
      <c r="A528" s="2186"/>
      <c r="B528" s="781" t="s">
        <v>5657</v>
      </c>
      <c r="C528" s="2186"/>
      <c r="D528" s="2186"/>
      <c r="E528" s="792" t="s">
        <v>535</v>
      </c>
      <c r="F528" s="789">
        <v>45880</v>
      </c>
      <c r="G528" s="783" t="b">
        <v>1</v>
      </c>
      <c r="H528" s="799"/>
      <c r="I528" s="793"/>
      <c r="J528" s="789"/>
      <c r="K528" s="784" t="b">
        <v>0</v>
      </c>
      <c r="L528" s="799"/>
      <c r="M528" s="793"/>
      <c r="N528" s="789"/>
      <c r="O528" s="784" t="b">
        <v>0</v>
      </c>
    </row>
    <row r="529" spans="1:15">
      <c r="A529" s="2186"/>
      <c r="B529" s="781" t="s">
        <v>5658</v>
      </c>
      <c r="C529" s="2186"/>
      <c r="D529" s="2186"/>
      <c r="E529" s="792" t="s">
        <v>535</v>
      </c>
      <c r="F529" s="789">
        <v>45880</v>
      </c>
      <c r="G529" s="783" t="b">
        <v>1</v>
      </c>
      <c r="H529" s="799"/>
      <c r="I529" s="793"/>
      <c r="J529" s="789"/>
      <c r="K529" s="784" t="b">
        <v>0</v>
      </c>
      <c r="L529" s="799"/>
      <c r="M529" s="793"/>
      <c r="N529" s="789"/>
      <c r="O529" s="784" t="b">
        <v>0</v>
      </c>
    </row>
    <row r="530" spans="1:15">
      <c r="A530" s="2185">
        <v>91</v>
      </c>
      <c r="B530" s="782" t="s">
        <v>5644</v>
      </c>
      <c r="C530" s="2185" t="s">
        <v>5737</v>
      </c>
      <c r="D530" s="2185" t="s">
        <v>5738</v>
      </c>
      <c r="E530" s="791" t="s">
        <v>535</v>
      </c>
      <c r="F530" s="790">
        <v>45880</v>
      </c>
      <c r="G530" s="785" t="b">
        <v>1</v>
      </c>
      <c r="H530" s="799"/>
      <c r="I530" s="791"/>
      <c r="J530" s="820"/>
      <c r="K530" s="785" t="b">
        <v>0</v>
      </c>
      <c r="L530" s="799"/>
      <c r="M530" s="791"/>
      <c r="N530" s="820"/>
      <c r="O530" s="785" t="b">
        <v>0</v>
      </c>
    </row>
    <row r="531" spans="1:15">
      <c r="A531" s="2185">
        <v>185.18168642951201</v>
      </c>
      <c r="B531" s="782" t="s">
        <v>265</v>
      </c>
      <c r="C531" s="2185"/>
      <c r="D531" s="2185"/>
      <c r="E531" s="791" t="s">
        <v>535</v>
      </c>
      <c r="F531" s="790">
        <v>45880</v>
      </c>
      <c r="G531" s="785" t="b">
        <v>1</v>
      </c>
      <c r="H531" s="799"/>
      <c r="I531" s="791"/>
      <c r="J531" s="820"/>
      <c r="K531" s="785" t="b">
        <v>0</v>
      </c>
      <c r="L531" s="799"/>
      <c r="M531" s="791"/>
      <c r="N531" s="820"/>
      <c r="O531" s="785" t="b">
        <v>0</v>
      </c>
    </row>
    <row r="532" spans="1:15">
      <c r="A532" s="2185">
        <v>187.259420289855</v>
      </c>
      <c r="B532" s="782" t="s">
        <v>5647</v>
      </c>
      <c r="C532" s="2185"/>
      <c r="D532" s="2185"/>
      <c r="E532" s="791" t="s">
        <v>535</v>
      </c>
      <c r="F532" s="790">
        <v>45880</v>
      </c>
      <c r="G532" s="785" t="b">
        <v>1</v>
      </c>
      <c r="H532" s="799"/>
      <c r="I532" s="791"/>
      <c r="J532" s="820"/>
      <c r="K532" s="785" t="b">
        <v>0</v>
      </c>
      <c r="L532" s="799"/>
      <c r="M532" s="791"/>
      <c r="N532" s="820"/>
      <c r="O532" s="785" t="b">
        <v>0</v>
      </c>
    </row>
    <row r="533" spans="1:15">
      <c r="A533" s="2185">
        <v>189.33715415019699</v>
      </c>
      <c r="B533" s="782" t="s">
        <v>5648</v>
      </c>
      <c r="C533" s="2185"/>
      <c r="D533" s="2185"/>
      <c r="E533" s="791" t="s">
        <v>535</v>
      </c>
      <c r="F533" s="790">
        <v>45880</v>
      </c>
      <c r="G533" s="785" t="b">
        <v>1</v>
      </c>
      <c r="H533" s="799"/>
      <c r="I533" s="791"/>
      <c r="J533" s="820"/>
      <c r="K533" s="785" t="b">
        <v>0</v>
      </c>
      <c r="L533" s="799"/>
      <c r="M533" s="791"/>
      <c r="N533" s="820"/>
      <c r="O533" s="785" t="b">
        <v>0</v>
      </c>
    </row>
    <row r="534" spans="1:15">
      <c r="A534" s="2185">
        <v>191.41488801054001</v>
      </c>
      <c r="B534" s="782" t="s">
        <v>281</v>
      </c>
      <c r="C534" s="2185" t="s">
        <v>5719</v>
      </c>
      <c r="D534" s="2185" t="s">
        <v>5720</v>
      </c>
      <c r="E534" s="791" t="s">
        <v>535</v>
      </c>
      <c r="F534" s="790">
        <v>45880</v>
      </c>
      <c r="G534" s="785" t="b">
        <v>1</v>
      </c>
      <c r="H534" s="799"/>
      <c r="I534" s="791"/>
      <c r="J534" s="820"/>
      <c r="K534" s="785" t="b">
        <v>0</v>
      </c>
      <c r="L534" s="799"/>
      <c r="M534" s="791"/>
      <c r="N534" s="820"/>
      <c r="O534" s="785" t="b">
        <v>0</v>
      </c>
    </row>
    <row r="535" spans="1:15">
      <c r="A535" s="2185">
        <v>193.492621870882</v>
      </c>
      <c r="B535" s="782" t="s">
        <v>5649</v>
      </c>
      <c r="C535" s="2185"/>
      <c r="D535" s="2185"/>
      <c r="E535" s="791" t="s">
        <v>535</v>
      </c>
      <c r="F535" s="790">
        <v>45880</v>
      </c>
      <c r="G535" s="785" t="b">
        <v>1</v>
      </c>
      <c r="H535" s="799"/>
      <c r="I535" s="791"/>
      <c r="J535" s="820"/>
      <c r="K535" s="785" t="b">
        <v>0</v>
      </c>
      <c r="L535" s="799"/>
      <c r="M535" s="791"/>
      <c r="N535" s="820"/>
      <c r="O535" s="785" t="b">
        <v>0</v>
      </c>
    </row>
    <row r="536" spans="1:15">
      <c r="A536" s="2185">
        <v>195.57035573122499</v>
      </c>
      <c r="B536" s="782" t="s">
        <v>5650</v>
      </c>
      <c r="C536" s="2185"/>
      <c r="D536" s="2185"/>
      <c r="E536" s="791" t="s">
        <v>535</v>
      </c>
      <c r="F536" s="790">
        <v>45880</v>
      </c>
      <c r="G536" s="785" t="b">
        <v>1</v>
      </c>
      <c r="H536" s="799"/>
      <c r="I536" s="791"/>
      <c r="J536" s="820"/>
      <c r="K536" s="785" t="b">
        <v>0</v>
      </c>
      <c r="L536" s="799"/>
      <c r="M536" s="791"/>
      <c r="N536" s="820"/>
      <c r="O536" s="785" t="b">
        <v>0</v>
      </c>
    </row>
    <row r="537" spans="1:15">
      <c r="A537" s="2186">
        <v>91</v>
      </c>
      <c r="B537" s="780" t="s">
        <v>334</v>
      </c>
      <c r="C537" s="2186" t="s">
        <v>5737</v>
      </c>
      <c r="D537" s="2186" t="s">
        <v>5738</v>
      </c>
      <c r="E537" s="792" t="s">
        <v>535</v>
      </c>
      <c r="F537" s="789">
        <v>45880</v>
      </c>
      <c r="G537" s="783" t="b">
        <v>1</v>
      </c>
      <c r="H537" s="799"/>
      <c r="I537" s="792"/>
      <c r="J537" s="789"/>
      <c r="K537" s="783" t="b">
        <v>0</v>
      </c>
      <c r="L537" s="799"/>
      <c r="M537" s="792"/>
      <c r="N537" s="789"/>
      <c r="O537" s="783" t="b">
        <v>0</v>
      </c>
    </row>
    <row r="538" spans="1:15">
      <c r="A538" s="2186">
        <v>199.72582345191</v>
      </c>
      <c r="B538" s="781" t="s">
        <v>5655</v>
      </c>
      <c r="C538" s="2186"/>
      <c r="D538" s="2186"/>
      <c r="E538" s="792" t="s">
        <v>535</v>
      </c>
      <c r="F538" s="789">
        <v>45880</v>
      </c>
      <c r="G538" s="783" t="b">
        <v>1</v>
      </c>
      <c r="H538" s="799"/>
      <c r="I538" s="793"/>
      <c r="J538" s="789"/>
      <c r="K538" s="784" t="b">
        <v>0</v>
      </c>
      <c r="L538" s="799"/>
      <c r="M538" s="793"/>
      <c r="N538" s="789"/>
      <c r="O538" s="784" t="b">
        <v>0</v>
      </c>
    </row>
    <row r="539" spans="1:15">
      <c r="A539" s="2186">
        <v>201.803557312252</v>
      </c>
      <c r="B539" s="781" t="s">
        <v>5656</v>
      </c>
      <c r="C539" s="2186" t="s">
        <v>5719</v>
      </c>
      <c r="D539" s="2186" t="s">
        <v>5720</v>
      </c>
      <c r="E539" s="792" t="s">
        <v>535</v>
      </c>
      <c r="F539" s="789">
        <v>45880</v>
      </c>
      <c r="G539" s="783" t="b">
        <v>1</v>
      </c>
      <c r="H539" s="799"/>
      <c r="I539" s="793"/>
      <c r="J539" s="789"/>
      <c r="K539" s="784" t="b">
        <v>0</v>
      </c>
      <c r="L539" s="799"/>
      <c r="M539" s="793"/>
      <c r="N539" s="789"/>
      <c r="O539" s="784" t="b">
        <v>0</v>
      </c>
    </row>
    <row r="540" spans="1:15">
      <c r="A540" s="2186"/>
      <c r="B540" s="781" t="s">
        <v>373</v>
      </c>
      <c r="C540" s="2186"/>
      <c r="D540" s="2186"/>
      <c r="E540" s="792" t="s">
        <v>535</v>
      </c>
      <c r="F540" s="789">
        <v>45880</v>
      </c>
      <c r="G540" s="783" t="b">
        <v>1</v>
      </c>
      <c r="H540" s="799"/>
      <c r="I540" s="793"/>
      <c r="J540" s="789"/>
      <c r="K540" s="784" t="b">
        <v>0</v>
      </c>
      <c r="L540" s="799"/>
      <c r="M540" s="793"/>
      <c r="N540" s="789"/>
      <c r="O540" s="784" t="b">
        <v>0</v>
      </c>
    </row>
    <row r="541" spans="1:15">
      <c r="A541" s="2186"/>
      <c r="B541" s="781" t="s">
        <v>405</v>
      </c>
      <c r="C541" s="2186"/>
      <c r="D541" s="2186"/>
      <c r="E541" s="792" t="s">
        <v>535</v>
      </c>
      <c r="F541" s="789">
        <v>45880</v>
      </c>
      <c r="G541" s="783" t="b">
        <v>1</v>
      </c>
      <c r="H541" s="799"/>
      <c r="I541" s="793"/>
      <c r="J541" s="789"/>
      <c r="K541" s="784" t="b">
        <v>0</v>
      </c>
      <c r="L541" s="799"/>
      <c r="M541" s="793"/>
      <c r="N541" s="789"/>
      <c r="O541" s="784" t="b">
        <v>0</v>
      </c>
    </row>
    <row r="542" spans="1:15">
      <c r="A542" s="2186"/>
      <c r="B542" s="781" t="s">
        <v>5657</v>
      </c>
      <c r="C542" s="2186"/>
      <c r="D542" s="2186"/>
      <c r="E542" s="792" t="s">
        <v>535</v>
      </c>
      <c r="F542" s="789">
        <v>45880</v>
      </c>
      <c r="G542" s="783" t="b">
        <v>1</v>
      </c>
      <c r="H542" s="799"/>
      <c r="I542" s="793"/>
      <c r="J542" s="789"/>
      <c r="K542" s="784" t="b">
        <v>0</v>
      </c>
      <c r="L542" s="799"/>
      <c r="M542" s="793"/>
      <c r="N542" s="789"/>
      <c r="O542" s="784" t="b">
        <v>0</v>
      </c>
    </row>
    <row r="543" spans="1:15">
      <c r="A543" s="2186"/>
      <c r="B543" s="781" t="s">
        <v>5658</v>
      </c>
      <c r="C543" s="2186"/>
      <c r="D543" s="2186"/>
      <c r="E543" s="792" t="s">
        <v>535</v>
      </c>
      <c r="F543" s="789">
        <v>45880</v>
      </c>
      <c r="G543" s="783" t="b">
        <v>1</v>
      </c>
      <c r="H543" s="799"/>
      <c r="I543" s="793"/>
      <c r="J543" s="789"/>
      <c r="K543" s="784" t="b">
        <v>0</v>
      </c>
      <c r="L543" s="799"/>
      <c r="M543" s="793"/>
      <c r="N543" s="789"/>
      <c r="O543" s="784" t="b">
        <v>0</v>
      </c>
    </row>
    <row r="544" spans="1:15">
      <c r="A544" s="2185">
        <v>92</v>
      </c>
      <c r="B544" s="782" t="s">
        <v>5644</v>
      </c>
      <c r="C544" s="2185" t="s">
        <v>5739</v>
      </c>
      <c r="D544" s="2185" t="s">
        <v>5740</v>
      </c>
      <c r="E544" s="791" t="s">
        <v>535</v>
      </c>
      <c r="F544" s="790">
        <v>45880</v>
      </c>
      <c r="G544" s="785" t="b">
        <v>1</v>
      </c>
      <c r="H544" s="799"/>
      <c r="I544" s="791"/>
      <c r="J544" s="820"/>
      <c r="K544" s="785" t="b">
        <v>0</v>
      </c>
      <c r="L544" s="799"/>
      <c r="M544" s="791"/>
      <c r="N544" s="820"/>
      <c r="O544" s="785" t="b">
        <v>0</v>
      </c>
    </row>
    <row r="545" spans="1:15">
      <c r="A545" s="2185">
        <v>205.95902503293701</v>
      </c>
      <c r="B545" s="782" t="s">
        <v>265</v>
      </c>
      <c r="C545" s="2185"/>
      <c r="D545" s="2185"/>
      <c r="E545" s="791" t="s">
        <v>535</v>
      </c>
      <c r="F545" s="790">
        <v>45880</v>
      </c>
      <c r="G545" s="785" t="b">
        <v>1</v>
      </c>
      <c r="H545" s="799"/>
      <c r="I545" s="791"/>
      <c r="J545" s="820"/>
      <c r="K545" s="785" t="b">
        <v>0</v>
      </c>
      <c r="L545" s="799"/>
      <c r="M545" s="791"/>
      <c r="N545" s="820"/>
      <c r="O545" s="785" t="b">
        <v>0</v>
      </c>
    </row>
    <row r="546" spans="1:15">
      <c r="A546" s="2185">
        <v>208.03675889327999</v>
      </c>
      <c r="B546" s="782" t="s">
        <v>5647</v>
      </c>
      <c r="C546" s="2185"/>
      <c r="D546" s="2185"/>
      <c r="E546" s="791" t="s">
        <v>535</v>
      </c>
      <c r="F546" s="790">
        <v>45880</v>
      </c>
      <c r="G546" s="785" t="b">
        <v>1</v>
      </c>
      <c r="H546" s="799"/>
      <c r="I546" s="791"/>
      <c r="J546" s="820"/>
      <c r="K546" s="785" t="b">
        <v>0</v>
      </c>
      <c r="L546" s="799"/>
      <c r="M546" s="791"/>
      <c r="N546" s="820"/>
      <c r="O546" s="785" t="b">
        <v>0</v>
      </c>
    </row>
    <row r="547" spans="1:15">
      <c r="A547" s="2185">
        <v>210.11449275362199</v>
      </c>
      <c r="B547" s="782" t="s">
        <v>5648</v>
      </c>
      <c r="C547" s="2185"/>
      <c r="D547" s="2185"/>
      <c r="E547" s="791" t="s">
        <v>535</v>
      </c>
      <c r="F547" s="790">
        <v>45880</v>
      </c>
      <c r="G547" s="785" t="b">
        <v>1</v>
      </c>
      <c r="H547" s="799"/>
      <c r="I547" s="791"/>
      <c r="J547" s="820"/>
      <c r="K547" s="785" t="b">
        <v>0</v>
      </c>
      <c r="L547" s="799"/>
      <c r="M547" s="791"/>
      <c r="N547" s="820"/>
      <c r="O547" s="785" t="b">
        <v>0</v>
      </c>
    </row>
    <row r="548" spans="1:15">
      <c r="A548" s="2185">
        <v>212.192226613965</v>
      </c>
      <c r="B548" s="782" t="s">
        <v>281</v>
      </c>
      <c r="C548" s="2185" t="s">
        <v>5719</v>
      </c>
      <c r="D548" s="2185" t="s">
        <v>5720</v>
      </c>
      <c r="E548" s="791" t="s">
        <v>535</v>
      </c>
      <c r="F548" s="790">
        <v>45880</v>
      </c>
      <c r="G548" s="785" t="b">
        <v>1</v>
      </c>
      <c r="H548" s="799"/>
      <c r="I548" s="791"/>
      <c r="J548" s="820"/>
      <c r="K548" s="785" t="b">
        <v>0</v>
      </c>
      <c r="L548" s="799"/>
      <c r="M548" s="791"/>
      <c r="N548" s="820"/>
      <c r="O548" s="785" t="b">
        <v>0</v>
      </c>
    </row>
    <row r="549" spans="1:15">
      <c r="A549" s="2185">
        <v>214.26996047430799</v>
      </c>
      <c r="B549" s="782" t="s">
        <v>5649</v>
      </c>
      <c r="C549" s="2185"/>
      <c r="D549" s="2185"/>
      <c r="E549" s="791" t="s">
        <v>535</v>
      </c>
      <c r="F549" s="790">
        <v>45880</v>
      </c>
      <c r="G549" s="785" t="b">
        <v>1</v>
      </c>
      <c r="H549" s="799"/>
      <c r="I549" s="791"/>
      <c r="J549" s="820"/>
      <c r="K549" s="785" t="b">
        <v>0</v>
      </c>
      <c r="L549" s="799"/>
      <c r="M549" s="791"/>
      <c r="N549" s="820"/>
      <c r="O549" s="785" t="b">
        <v>0</v>
      </c>
    </row>
    <row r="550" spans="1:15">
      <c r="A550" s="2185">
        <v>216.34769433464999</v>
      </c>
      <c r="B550" s="782" t="s">
        <v>5650</v>
      </c>
      <c r="C550" s="2185"/>
      <c r="D550" s="2185"/>
      <c r="E550" s="791" t="s">
        <v>535</v>
      </c>
      <c r="F550" s="790">
        <v>45880</v>
      </c>
      <c r="G550" s="785" t="b">
        <v>1</v>
      </c>
      <c r="H550" s="799"/>
      <c r="I550" s="791"/>
      <c r="J550" s="820"/>
      <c r="K550" s="785" t="b">
        <v>0</v>
      </c>
      <c r="L550" s="799"/>
      <c r="M550" s="791"/>
      <c r="N550" s="820"/>
      <c r="O550" s="785" t="b">
        <v>0</v>
      </c>
    </row>
    <row r="551" spans="1:15">
      <c r="A551" s="2186">
        <v>92</v>
      </c>
      <c r="B551" s="780" t="s">
        <v>334</v>
      </c>
      <c r="C551" s="2186" t="s">
        <v>5739</v>
      </c>
      <c r="D551" s="2186" t="s">
        <v>5741</v>
      </c>
      <c r="E551" s="792" t="s">
        <v>535</v>
      </c>
      <c r="F551" s="789">
        <v>45880</v>
      </c>
      <c r="G551" s="783" t="b">
        <v>1</v>
      </c>
      <c r="H551" s="799"/>
      <c r="I551" s="792"/>
      <c r="J551" s="789"/>
      <c r="K551" s="783" t="b">
        <v>0</v>
      </c>
      <c r="L551" s="799"/>
      <c r="M551" s="792"/>
      <c r="N551" s="789"/>
      <c r="O551" s="783" t="b">
        <v>0</v>
      </c>
    </row>
    <row r="552" spans="1:15">
      <c r="A552" s="2186">
        <v>220.503162055335</v>
      </c>
      <c r="B552" s="781" t="s">
        <v>5655</v>
      </c>
      <c r="C552" s="2186"/>
      <c r="D552" s="2186"/>
      <c r="E552" s="792" t="s">
        <v>535</v>
      </c>
      <c r="F552" s="789">
        <v>45880</v>
      </c>
      <c r="G552" s="783" t="b">
        <v>1</v>
      </c>
      <c r="H552" s="799"/>
      <c r="I552" s="793"/>
      <c r="J552" s="789"/>
      <c r="K552" s="784" t="b">
        <v>0</v>
      </c>
      <c r="L552" s="799"/>
      <c r="M552" s="793"/>
      <c r="N552" s="789"/>
      <c r="O552" s="784" t="b">
        <v>0</v>
      </c>
    </row>
    <row r="553" spans="1:15">
      <c r="A553" s="2186">
        <v>222.58089591567801</v>
      </c>
      <c r="B553" s="781" t="s">
        <v>5656</v>
      </c>
      <c r="C553" s="2186" t="s">
        <v>5719</v>
      </c>
      <c r="D553" s="2186" t="s">
        <v>5720</v>
      </c>
      <c r="E553" s="792" t="s">
        <v>535</v>
      </c>
      <c r="F553" s="789">
        <v>45880</v>
      </c>
      <c r="G553" s="783" t="b">
        <v>1</v>
      </c>
      <c r="H553" s="799"/>
      <c r="I553" s="793"/>
      <c r="J553" s="789"/>
      <c r="K553" s="784" t="b">
        <v>0</v>
      </c>
      <c r="L553" s="799"/>
      <c r="M553" s="793"/>
      <c r="N553" s="789"/>
      <c r="O553" s="784" t="b">
        <v>0</v>
      </c>
    </row>
    <row r="554" spans="1:15">
      <c r="A554" s="2186"/>
      <c r="B554" s="781" t="s">
        <v>373</v>
      </c>
      <c r="C554" s="2186"/>
      <c r="D554" s="2186"/>
      <c r="E554" s="792" t="s">
        <v>535</v>
      </c>
      <c r="F554" s="789">
        <v>45880</v>
      </c>
      <c r="G554" s="783" t="b">
        <v>1</v>
      </c>
      <c r="H554" s="799"/>
      <c r="I554" s="793"/>
      <c r="J554" s="789"/>
      <c r="K554" s="784" t="b">
        <v>0</v>
      </c>
      <c r="L554" s="799"/>
      <c r="M554" s="793"/>
      <c r="N554" s="789"/>
      <c r="O554" s="784" t="b">
        <v>0</v>
      </c>
    </row>
    <row r="555" spans="1:15">
      <c r="A555" s="2186"/>
      <c r="B555" s="781" t="s">
        <v>405</v>
      </c>
      <c r="C555" s="2186"/>
      <c r="D555" s="2186"/>
      <c r="E555" s="792" t="s">
        <v>535</v>
      </c>
      <c r="F555" s="789">
        <v>45880</v>
      </c>
      <c r="G555" s="783" t="b">
        <v>1</v>
      </c>
      <c r="H555" s="799"/>
      <c r="I555" s="793"/>
      <c r="J555" s="789"/>
      <c r="K555" s="784" t="b">
        <v>0</v>
      </c>
      <c r="L555" s="799"/>
      <c r="M555" s="793"/>
      <c r="N555" s="789"/>
      <c r="O555" s="784" t="b">
        <v>0</v>
      </c>
    </row>
    <row r="556" spans="1:15">
      <c r="A556" s="2186"/>
      <c r="B556" s="781" t="s">
        <v>5657</v>
      </c>
      <c r="C556" s="2186"/>
      <c r="D556" s="2186"/>
      <c r="E556" s="792" t="s">
        <v>535</v>
      </c>
      <c r="F556" s="789">
        <v>45880</v>
      </c>
      <c r="G556" s="783" t="b">
        <v>1</v>
      </c>
      <c r="H556" s="799"/>
      <c r="I556" s="793"/>
      <c r="J556" s="789"/>
      <c r="K556" s="784" t="b">
        <v>0</v>
      </c>
      <c r="L556" s="799"/>
      <c r="M556" s="793"/>
      <c r="N556" s="789"/>
      <c r="O556" s="784" t="b">
        <v>0</v>
      </c>
    </row>
    <row r="557" spans="1:15">
      <c r="A557" s="2186"/>
      <c r="B557" s="781" t="s">
        <v>5658</v>
      </c>
      <c r="C557" s="2186"/>
      <c r="D557" s="2186"/>
      <c r="E557" s="792" t="s">
        <v>535</v>
      </c>
      <c r="F557" s="789">
        <v>45880</v>
      </c>
      <c r="G557" s="783" t="b">
        <v>1</v>
      </c>
      <c r="H557" s="799"/>
      <c r="I557" s="793"/>
      <c r="J557" s="789"/>
      <c r="K557" s="784" t="b">
        <v>0</v>
      </c>
      <c r="L557" s="799"/>
      <c r="M557" s="793"/>
      <c r="N557" s="789"/>
      <c r="O557" s="784" t="b">
        <v>0</v>
      </c>
    </row>
    <row r="558" spans="1:15">
      <c r="A558" s="2185">
        <v>93</v>
      </c>
      <c r="B558" s="782" t="s">
        <v>5644</v>
      </c>
      <c r="C558" s="2185" t="s">
        <v>5742</v>
      </c>
      <c r="D558" s="2185" t="s">
        <v>5743</v>
      </c>
      <c r="E558" s="791" t="s">
        <v>535</v>
      </c>
      <c r="F558" s="790">
        <v>45880</v>
      </c>
      <c r="G558" s="785" t="b">
        <v>1</v>
      </c>
      <c r="H558" s="799"/>
      <c r="I558" s="791"/>
      <c r="J558" s="820"/>
      <c r="K558" s="785" t="b">
        <v>0</v>
      </c>
      <c r="L558" s="799"/>
      <c r="M558" s="791"/>
      <c r="N558" s="820"/>
      <c r="O558" s="785" t="b">
        <v>0</v>
      </c>
    </row>
    <row r="559" spans="1:15">
      <c r="A559" s="2185">
        <v>226.736363636363</v>
      </c>
      <c r="B559" s="782" t="s">
        <v>265</v>
      </c>
      <c r="C559" s="2185"/>
      <c r="D559" s="2185"/>
      <c r="E559" s="791" t="s">
        <v>535</v>
      </c>
      <c r="F559" s="790">
        <v>45880</v>
      </c>
      <c r="G559" s="785" t="b">
        <v>1</v>
      </c>
      <c r="H559" s="799"/>
      <c r="I559" s="791"/>
      <c r="J559" s="820"/>
      <c r="K559" s="785" t="b">
        <v>0</v>
      </c>
      <c r="L559" s="799"/>
      <c r="M559" s="791"/>
      <c r="N559" s="820"/>
      <c r="O559" s="785" t="b">
        <v>0</v>
      </c>
    </row>
    <row r="560" spans="1:15">
      <c r="A560" s="2185">
        <v>228.81409749670601</v>
      </c>
      <c r="B560" s="782" t="s">
        <v>5647</v>
      </c>
      <c r="C560" s="2185"/>
      <c r="D560" s="2185"/>
      <c r="E560" s="791" t="s">
        <v>535</v>
      </c>
      <c r="F560" s="790">
        <v>45880</v>
      </c>
      <c r="G560" s="785" t="b">
        <v>1</v>
      </c>
      <c r="H560" s="799"/>
      <c r="I560" s="791"/>
      <c r="J560" s="820"/>
      <c r="K560" s="785" t="b">
        <v>0</v>
      </c>
      <c r="L560" s="799"/>
      <c r="M560" s="791"/>
      <c r="N560" s="820"/>
      <c r="O560" s="785" t="b">
        <v>0</v>
      </c>
    </row>
    <row r="561" spans="1:15">
      <c r="A561" s="2185">
        <v>230.89183135704801</v>
      </c>
      <c r="B561" s="782" t="s">
        <v>5648</v>
      </c>
      <c r="C561" s="2185"/>
      <c r="D561" s="2185"/>
      <c r="E561" s="791" t="s">
        <v>535</v>
      </c>
      <c r="F561" s="790">
        <v>45880</v>
      </c>
      <c r="G561" s="785" t="b">
        <v>1</v>
      </c>
      <c r="H561" s="799"/>
      <c r="I561" s="791"/>
      <c r="J561" s="820"/>
      <c r="K561" s="785" t="b">
        <v>0</v>
      </c>
      <c r="L561" s="799"/>
      <c r="M561" s="791"/>
      <c r="N561" s="820"/>
      <c r="O561" s="785" t="b">
        <v>0</v>
      </c>
    </row>
    <row r="562" spans="1:15">
      <c r="A562" s="2185">
        <v>232.96956521739099</v>
      </c>
      <c r="B562" s="782" t="s">
        <v>281</v>
      </c>
      <c r="C562" s="2185" t="s">
        <v>5719</v>
      </c>
      <c r="D562" s="2185" t="s">
        <v>5720</v>
      </c>
      <c r="E562" s="791" t="s">
        <v>535</v>
      </c>
      <c r="F562" s="790">
        <v>45880</v>
      </c>
      <c r="G562" s="785" t="b">
        <v>1</v>
      </c>
      <c r="H562" s="799"/>
      <c r="I562" s="791"/>
      <c r="J562" s="820"/>
      <c r="K562" s="785" t="b">
        <v>0</v>
      </c>
      <c r="L562" s="799"/>
      <c r="M562" s="791"/>
      <c r="N562" s="820"/>
      <c r="O562" s="785" t="b">
        <v>0</v>
      </c>
    </row>
    <row r="563" spans="1:15">
      <c r="A563" s="2185">
        <v>235.04729907773299</v>
      </c>
      <c r="B563" s="782" t="s">
        <v>5649</v>
      </c>
      <c r="C563" s="2185"/>
      <c r="D563" s="2185"/>
      <c r="E563" s="791" t="s">
        <v>535</v>
      </c>
      <c r="F563" s="790">
        <v>45880</v>
      </c>
      <c r="G563" s="785" t="b">
        <v>1</v>
      </c>
      <c r="H563" s="799"/>
      <c r="I563" s="791"/>
      <c r="J563" s="820"/>
      <c r="K563" s="785" t="b">
        <v>0</v>
      </c>
      <c r="L563" s="799"/>
      <c r="M563" s="791"/>
      <c r="N563" s="820"/>
      <c r="O563" s="785" t="b">
        <v>0</v>
      </c>
    </row>
    <row r="564" spans="1:15">
      <c r="A564" s="2185">
        <v>237.125032938076</v>
      </c>
      <c r="B564" s="782" t="s">
        <v>5650</v>
      </c>
      <c r="C564" s="2185"/>
      <c r="D564" s="2185"/>
      <c r="E564" s="791" t="s">
        <v>535</v>
      </c>
      <c r="F564" s="790">
        <v>45880</v>
      </c>
      <c r="G564" s="785" t="b">
        <v>1</v>
      </c>
      <c r="H564" s="799"/>
      <c r="I564" s="791"/>
      <c r="J564" s="820"/>
      <c r="K564" s="785" t="b">
        <v>0</v>
      </c>
      <c r="L564" s="799"/>
      <c r="M564" s="791"/>
      <c r="N564" s="820"/>
      <c r="O564" s="785" t="b">
        <v>0</v>
      </c>
    </row>
    <row r="565" spans="1:15">
      <c r="A565" s="2186">
        <v>93</v>
      </c>
      <c r="B565" s="780" t="s">
        <v>334</v>
      </c>
      <c r="C565" s="2186" t="s">
        <v>5742</v>
      </c>
      <c r="D565" s="2186" t="s">
        <v>5744</v>
      </c>
      <c r="E565" s="792" t="s">
        <v>535</v>
      </c>
      <c r="F565" s="789">
        <v>45880</v>
      </c>
      <c r="G565" s="783" t="b">
        <v>1</v>
      </c>
      <c r="H565" s="799"/>
      <c r="I565" s="792"/>
      <c r="J565" s="789"/>
      <c r="K565" s="783" t="b">
        <v>0</v>
      </c>
      <c r="L565" s="799"/>
      <c r="M565" s="792"/>
      <c r="N565" s="789"/>
      <c r="O565" s="783" t="b">
        <v>0</v>
      </c>
    </row>
    <row r="566" spans="1:15">
      <c r="A566" s="2186">
        <v>241.28050065876101</v>
      </c>
      <c r="B566" s="781" t="s">
        <v>5655</v>
      </c>
      <c r="C566" s="2186"/>
      <c r="D566" s="2186"/>
      <c r="E566" s="792" t="s">
        <v>535</v>
      </c>
      <c r="F566" s="789">
        <v>45880</v>
      </c>
      <c r="G566" s="783" t="b">
        <v>1</v>
      </c>
      <c r="H566" s="799"/>
      <c r="I566" s="793"/>
      <c r="J566" s="789"/>
      <c r="K566" s="784" t="b">
        <v>0</v>
      </c>
      <c r="L566" s="799"/>
      <c r="M566" s="793"/>
      <c r="N566" s="789"/>
      <c r="O566" s="784" t="b">
        <v>0</v>
      </c>
    </row>
    <row r="567" spans="1:15">
      <c r="A567" s="2186">
        <v>243.35823451910301</v>
      </c>
      <c r="B567" s="781" t="s">
        <v>5656</v>
      </c>
      <c r="C567" s="2186" t="s">
        <v>5719</v>
      </c>
      <c r="D567" s="2186" t="s">
        <v>5720</v>
      </c>
      <c r="E567" s="792" t="s">
        <v>535</v>
      </c>
      <c r="F567" s="789">
        <v>45880</v>
      </c>
      <c r="G567" s="783" t="b">
        <v>1</v>
      </c>
      <c r="H567" s="799"/>
      <c r="I567" s="793"/>
      <c r="J567" s="789"/>
      <c r="K567" s="784" t="b">
        <v>0</v>
      </c>
      <c r="L567" s="799"/>
      <c r="M567" s="793"/>
      <c r="N567" s="789"/>
      <c r="O567" s="784" t="b">
        <v>0</v>
      </c>
    </row>
    <row r="568" spans="1:15">
      <c r="A568" s="2186"/>
      <c r="B568" s="781" t="s">
        <v>373</v>
      </c>
      <c r="C568" s="2186"/>
      <c r="D568" s="2186"/>
      <c r="E568" s="792" t="s">
        <v>535</v>
      </c>
      <c r="F568" s="789">
        <v>45880</v>
      </c>
      <c r="G568" s="783" t="b">
        <v>1</v>
      </c>
      <c r="H568" s="799"/>
      <c r="I568" s="793"/>
      <c r="J568" s="789"/>
      <c r="K568" s="784" t="b">
        <v>0</v>
      </c>
      <c r="L568" s="799"/>
      <c r="M568" s="793"/>
      <c r="N568" s="789"/>
      <c r="O568" s="784" t="b">
        <v>0</v>
      </c>
    </row>
    <row r="569" spans="1:15">
      <c r="A569" s="2186"/>
      <c r="B569" s="781" t="s">
        <v>405</v>
      </c>
      <c r="C569" s="2186"/>
      <c r="D569" s="2186"/>
      <c r="E569" s="792" t="s">
        <v>535</v>
      </c>
      <c r="F569" s="789">
        <v>45880</v>
      </c>
      <c r="G569" s="783" t="b">
        <v>1</v>
      </c>
      <c r="H569" s="799"/>
      <c r="I569" s="793"/>
      <c r="J569" s="789"/>
      <c r="K569" s="784" t="b">
        <v>0</v>
      </c>
      <c r="L569" s="799"/>
      <c r="M569" s="793"/>
      <c r="N569" s="789"/>
      <c r="O569" s="784" t="b">
        <v>0</v>
      </c>
    </row>
    <row r="570" spans="1:15">
      <c r="A570" s="2186"/>
      <c r="B570" s="781" t="s">
        <v>5657</v>
      </c>
      <c r="C570" s="2186"/>
      <c r="D570" s="2186"/>
      <c r="E570" s="792" t="s">
        <v>535</v>
      </c>
      <c r="F570" s="789">
        <v>45880</v>
      </c>
      <c r="G570" s="783" t="b">
        <v>1</v>
      </c>
      <c r="H570" s="799"/>
      <c r="I570" s="793"/>
      <c r="J570" s="789"/>
      <c r="K570" s="784" t="b">
        <v>0</v>
      </c>
      <c r="L570" s="799"/>
      <c r="M570" s="793"/>
      <c r="N570" s="789"/>
      <c r="O570" s="784" t="b">
        <v>0</v>
      </c>
    </row>
    <row r="571" spans="1:15">
      <c r="A571" s="2186"/>
      <c r="B571" s="781" t="s">
        <v>5658</v>
      </c>
      <c r="C571" s="2186"/>
      <c r="D571" s="2186"/>
      <c r="E571" s="792" t="s">
        <v>535</v>
      </c>
      <c r="F571" s="789">
        <v>45880</v>
      </c>
      <c r="G571" s="783" t="b">
        <v>1</v>
      </c>
      <c r="H571" s="799"/>
      <c r="I571" s="793"/>
      <c r="J571" s="789"/>
      <c r="K571" s="784" t="b">
        <v>0</v>
      </c>
      <c r="L571" s="799"/>
      <c r="M571" s="793"/>
      <c r="N571" s="789"/>
      <c r="O571" s="784" t="b">
        <v>0</v>
      </c>
    </row>
    <row r="572" spans="1:15">
      <c r="A572" s="2185">
        <v>94</v>
      </c>
      <c r="B572" s="782" t="s">
        <v>5644</v>
      </c>
      <c r="C572" s="2185" t="s">
        <v>5745</v>
      </c>
      <c r="D572" s="2185" t="s">
        <v>5746</v>
      </c>
      <c r="E572" s="791" t="s">
        <v>535</v>
      </c>
      <c r="F572" s="790">
        <v>45880</v>
      </c>
      <c r="G572" s="785" t="b">
        <v>1</v>
      </c>
      <c r="H572" s="799"/>
      <c r="I572" s="791"/>
      <c r="J572" s="820"/>
      <c r="K572" s="785" t="b">
        <v>0</v>
      </c>
      <c r="L572" s="799"/>
      <c r="M572" s="791"/>
      <c r="N572" s="820"/>
      <c r="O572" s="785" t="b">
        <v>0</v>
      </c>
    </row>
    <row r="573" spans="1:15">
      <c r="A573" s="2185">
        <v>247.51370223978799</v>
      </c>
      <c r="B573" s="782" t="s">
        <v>265</v>
      </c>
      <c r="C573" s="2185"/>
      <c r="D573" s="2185"/>
      <c r="E573" s="791" t="s">
        <v>535</v>
      </c>
      <c r="F573" s="790">
        <v>45880</v>
      </c>
      <c r="G573" s="785" t="b">
        <v>1</v>
      </c>
      <c r="H573" s="799"/>
      <c r="I573" s="791"/>
      <c r="J573" s="820"/>
      <c r="K573" s="785" t="b">
        <v>0</v>
      </c>
      <c r="L573" s="799"/>
      <c r="M573" s="791"/>
      <c r="N573" s="820"/>
      <c r="O573" s="785" t="b">
        <v>0</v>
      </c>
    </row>
    <row r="574" spans="1:15">
      <c r="A574" s="2185">
        <v>249.59143610013101</v>
      </c>
      <c r="B574" s="782" t="s">
        <v>5647</v>
      </c>
      <c r="C574" s="2185"/>
      <c r="D574" s="2185"/>
      <c r="E574" s="791" t="s">
        <v>535</v>
      </c>
      <c r="F574" s="790">
        <v>45880</v>
      </c>
      <c r="G574" s="785" t="b">
        <v>1</v>
      </c>
      <c r="H574" s="799"/>
      <c r="I574" s="791"/>
      <c r="J574" s="820"/>
      <c r="K574" s="785" t="b">
        <v>0</v>
      </c>
      <c r="L574" s="799"/>
      <c r="M574" s="791"/>
      <c r="N574" s="820"/>
      <c r="O574" s="785" t="b">
        <v>0</v>
      </c>
    </row>
    <row r="575" spans="1:15">
      <c r="A575" s="2185">
        <v>251.66916996047399</v>
      </c>
      <c r="B575" s="782" t="s">
        <v>5648</v>
      </c>
      <c r="C575" s="2185"/>
      <c r="D575" s="2185"/>
      <c r="E575" s="791" t="s">
        <v>535</v>
      </c>
      <c r="F575" s="790">
        <v>45880</v>
      </c>
      <c r="G575" s="785" t="b">
        <v>1</v>
      </c>
      <c r="H575" s="799"/>
      <c r="I575" s="791"/>
      <c r="J575" s="820"/>
      <c r="K575" s="785" t="b">
        <v>0</v>
      </c>
      <c r="L575" s="799"/>
      <c r="M575" s="791"/>
      <c r="N575" s="820"/>
      <c r="O575" s="785" t="b">
        <v>0</v>
      </c>
    </row>
    <row r="576" spans="1:15">
      <c r="A576" s="2185">
        <v>253.74690382081599</v>
      </c>
      <c r="B576" s="782" t="s">
        <v>281</v>
      </c>
      <c r="C576" s="2185" t="s">
        <v>5719</v>
      </c>
      <c r="D576" s="2185" t="s">
        <v>5720</v>
      </c>
      <c r="E576" s="791" t="s">
        <v>535</v>
      </c>
      <c r="F576" s="790">
        <v>45880</v>
      </c>
      <c r="G576" s="785" t="b">
        <v>1</v>
      </c>
      <c r="H576" s="799"/>
      <c r="I576" s="791"/>
      <c r="J576" s="820"/>
      <c r="K576" s="785" t="b">
        <v>0</v>
      </c>
      <c r="L576" s="799"/>
      <c r="M576" s="791"/>
      <c r="N576" s="820"/>
      <c r="O576" s="785" t="b">
        <v>0</v>
      </c>
    </row>
    <row r="577" spans="1:15">
      <c r="A577" s="2185">
        <v>255.824637681159</v>
      </c>
      <c r="B577" s="782" t="s">
        <v>5649</v>
      </c>
      <c r="C577" s="2185"/>
      <c r="D577" s="2185"/>
      <c r="E577" s="791" t="s">
        <v>535</v>
      </c>
      <c r="F577" s="790">
        <v>45880</v>
      </c>
      <c r="G577" s="785" t="b">
        <v>1</v>
      </c>
      <c r="H577" s="799"/>
      <c r="I577" s="791"/>
      <c r="J577" s="820"/>
      <c r="K577" s="785" t="b">
        <v>0</v>
      </c>
      <c r="L577" s="799"/>
      <c r="M577" s="791"/>
      <c r="N577" s="820"/>
      <c r="O577" s="785" t="b">
        <v>0</v>
      </c>
    </row>
    <row r="578" spans="1:15">
      <c r="A578" s="2185">
        <v>257.902371541501</v>
      </c>
      <c r="B578" s="782" t="s">
        <v>5650</v>
      </c>
      <c r="C578" s="2185"/>
      <c r="D578" s="2185"/>
      <c r="E578" s="791" t="s">
        <v>535</v>
      </c>
      <c r="F578" s="790">
        <v>45880</v>
      </c>
      <c r="G578" s="785" t="b">
        <v>1</v>
      </c>
      <c r="H578" s="799"/>
      <c r="I578" s="791"/>
      <c r="J578" s="820"/>
      <c r="K578" s="785" t="b">
        <v>0</v>
      </c>
      <c r="L578" s="799"/>
      <c r="M578" s="791"/>
      <c r="N578" s="820"/>
      <c r="O578" s="785" t="b">
        <v>0</v>
      </c>
    </row>
    <row r="579" spans="1:15">
      <c r="A579" s="2186">
        <v>94</v>
      </c>
      <c r="B579" s="780" t="s">
        <v>334</v>
      </c>
      <c r="C579" s="2186" t="s">
        <v>5745</v>
      </c>
      <c r="D579" s="2186" t="s">
        <v>5746</v>
      </c>
      <c r="E579" s="792" t="s">
        <v>535</v>
      </c>
      <c r="F579" s="789">
        <v>45880</v>
      </c>
      <c r="G579" s="783" t="b">
        <v>1</v>
      </c>
      <c r="H579" s="799"/>
      <c r="I579" s="792"/>
      <c r="J579" s="789"/>
      <c r="K579" s="783" t="b">
        <v>0</v>
      </c>
      <c r="L579" s="799"/>
      <c r="M579" s="792"/>
      <c r="N579" s="789"/>
      <c r="O579" s="783" t="b">
        <v>0</v>
      </c>
    </row>
    <row r="580" spans="1:15">
      <c r="A580" s="2186">
        <v>262.05783926218601</v>
      </c>
      <c r="B580" s="781" t="s">
        <v>5655</v>
      </c>
      <c r="C580" s="2186"/>
      <c r="D580" s="2186"/>
      <c r="E580" s="792" t="s">
        <v>535</v>
      </c>
      <c r="F580" s="789">
        <v>45880</v>
      </c>
      <c r="G580" s="783" t="b">
        <v>1</v>
      </c>
      <c r="H580" s="799"/>
      <c r="I580" s="793"/>
      <c r="J580" s="789"/>
      <c r="K580" s="784" t="b">
        <v>0</v>
      </c>
      <c r="L580" s="799"/>
      <c r="M580" s="793"/>
      <c r="N580" s="789"/>
      <c r="O580" s="784" t="b">
        <v>0</v>
      </c>
    </row>
    <row r="581" spans="1:15">
      <c r="A581" s="2186">
        <v>264.13557312252902</v>
      </c>
      <c r="B581" s="781" t="s">
        <v>5656</v>
      </c>
      <c r="C581" s="2186" t="s">
        <v>5719</v>
      </c>
      <c r="D581" s="2186" t="s">
        <v>5720</v>
      </c>
      <c r="E581" s="792" t="s">
        <v>535</v>
      </c>
      <c r="F581" s="789">
        <v>45880</v>
      </c>
      <c r="G581" s="783" t="b">
        <v>1</v>
      </c>
      <c r="H581" s="799"/>
      <c r="I581" s="793"/>
      <c r="J581" s="789"/>
      <c r="K581" s="784" t="b">
        <v>0</v>
      </c>
      <c r="L581" s="799"/>
      <c r="M581" s="793"/>
      <c r="N581" s="789"/>
      <c r="O581" s="784" t="b">
        <v>0</v>
      </c>
    </row>
    <row r="582" spans="1:15">
      <c r="A582" s="2186"/>
      <c r="B582" s="781" t="s">
        <v>373</v>
      </c>
      <c r="C582" s="2186"/>
      <c r="D582" s="2186"/>
      <c r="E582" s="792" t="s">
        <v>535</v>
      </c>
      <c r="F582" s="789">
        <v>45880</v>
      </c>
      <c r="G582" s="783" t="b">
        <v>1</v>
      </c>
      <c r="H582" s="799"/>
      <c r="I582" s="793"/>
      <c r="J582" s="789"/>
      <c r="K582" s="784" t="b">
        <v>0</v>
      </c>
      <c r="L582" s="799"/>
      <c r="M582" s="793"/>
      <c r="N582" s="789"/>
      <c r="O582" s="784" t="b">
        <v>0</v>
      </c>
    </row>
    <row r="583" spans="1:15">
      <c r="A583" s="2186"/>
      <c r="B583" s="781" t="s">
        <v>405</v>
      </c>
      <c r="C583" s="2186"/>
      <c r="D583" s="2186"/>
      <c r="E583" s="792" t="s">
        <v>535</v>
      </c>
      <c r="F583" s="789">
        <v>45880</v>
      </c>
      <c r="G583" s="783" t="b">
        <v>1</v>
      </c>
      <c r="H583" s="799"/>
      <c r="I583" s="793"/>
      <c r="J583" s="789"/>
      <c r="K583" s="784" t="b">
        <v>0</v>
      </c>
      <c r="L583" s="799"/>
      <c r="M583" s="793"/>
      <c r="N583" s="789"/>
      <c r="O583" s="784" t="b">
        <v>0</v>
      </c>
    </row>
    <row r="584" spans="1:15">
      <c r="A584" s="2186"/>
      <c r="B584" s="781" t="s">
        <v>5657</v>
      </c>
      <c r="C584" s="2186"/>
      <c r="D584" s="2186"/>
      <c r="E584" s="792" t="s">
        <v>535</v>
      </c>
      <c r="F584" s="789">
        <v>45880</v>
      </c>
      <c r="G584" s="783" t="b">
        <v>1</v>
      </c>
      <c r="H584" s="799"/>
      <c r="I584" s="793"/>
      <c r="J584" s="789"/>
      <c r="K584" s="784" t="b">
        <v>0</v>
      </c>
      <c r="L584" s="799"/>
      <c r="M584" s="793"/>
      <c r="N584" s="789"/>
      <c r="O584" s="784" t="b">
        <v>0</v>
      </c>
    </row>
    <row r="585" spans="1:15">
      <c r="A585" s="2186"/>
      <c r="B585" s="781" t="s">
        <v>5658</v>
      </c>
      <c r="C585" s="2186"/>
      <c r="D585" s="2186"/>
      <c r="E585" s="792" t="s">
        <v>535</v>
      </c>
      <c r="F585" s="789">
        <v>45880</v>
      </c>
      <c r="G585" s="783" t="b">
        <v>1</v>
      </c>
      <c r="H585" s="799"/>
      <c r="I585" s="793"/>
      <c r="J585" s="789"/>
      <c r="K585" s="784" t="b">
        <v>0</v>
      </c>
      <c r="L585" s="799"/>
      <c r="M585" s="793"/>
      <c r="N585" s="789"/>
      <c r="O585" s="784" t="b">
        <v>0</v>
      </c>
    </row>
    <row r="586" spans="1:15">
      <c r="A586" s="2185">
        <v>95</v>
      </c>
      <c r="B586" s="782" t="s">
        <v>5644</v>
      </c>
      <c r="C586" s="2185" t="s">
        <v>5747</v>
      </c>
      <c r="D586" s="2185" t="s">
        <v>5748</v>
      </c>
      <c r="E586" s="791" t="s">
        <v>535</v>
      </c>
      <c r="F586" s="790">
        <v>45880</v>
      </c>
      <c r="G586" s="785" t="b">
        <v>1</v>
      </c>
      <c r="H586" s="799"/>
      <c r="I586" s="791"/>
      <c r="J586" s="820"/>
      <c r="K586" s="785" t="b">
        <v>0</v>
      </c>
      <c r="L586" s="799"/>
      <c r="M586" s="791"/>
      <c r="N586" s="820"/>
      <c r="O586" s="785" t="b">
        <v>0</v>
      </c>
    </row>
    <row r="587" spans="1:15">
      <c r="A587" s="2185">
        <v>268.29104084321398</v>
      </c>
      <c r="B587" s="782" t="s">
        <v>265</v>
      </c>
      <c r="C587" s="2185"/>
      <c r="D587" s="2185"/>
      <c r="E587" s="791" t="s">
        <v>535</v>
      </c>
      <c r="F587" s="790">
        <v>45880</v>
      </c>
      <c r="G587" s="785" t="b">
        <v>1</v>
      </c>
      <c r="H587" s="799"/>
      <c r="I587" s="791"/>
      <c r="J587" s="820"/>
      <c r="K587" s="785" t="b">
        <v>0</v>
      </c>
      <c r="L587" s="799"/>
      <c r="M587" s="791"/>
      <c r="N587" s="820"/>
      <c r="O587" s="785" t="b">
        <v>0</v>
      </c>
    </row>
    <row r="588" spans="1:15">
      <c r="A588" s="2185">
        <v>270.36877470355603</v>
      </c>
      <c r="B588" s="782" t="s">
        <v>5647</v>
      </c>
      <c r="C588" s="2185"/>
      <c r="D588" s="2185"/>
      <c r="E588" s="791" t="s">
        <v>535</v>
      </c>
      <c r="F588" s="790">
        <v>45880</v>
      </c>
      <c r="G588" s="785" t="b">
        <v>1</v>
      </c>
      <c r="H588" s="799"/>
      <c r="I588" s="791"/>
      <c r="J588" s="820"/>
      <c r="K588" s="785" t="b">
        <v>0</v>
      </c>
      <c r="L588" s="799"/>
      <c r="M588" s="791"/>
      <c r="N588" s="820"/>
      <c r="O588" s="785" t="b">
        <v>0</v>
      </c>
    </row>
    <row r="589" spans="1:15">
      <c r="A589" s="2185">
        <v>272.44650856389899</v>
      </c>
      <c r="B589" s="782" t="s">
        <v>5648</v>
      </c>
      <c r="C589" s="2185"/>
      <c r="D589" s="2185"/>
      <c r="E589" s="791" t="s">
        <v>535</v>
      </c>
      <c r="F589" s="790">
        <v>45880</v>
      </c>
      <c r="G589" s="785" t="b">
        <v>1</v>
      </c>
      <c r="H589" s="799"/>
      <c r="I589" s="791"/>
      <c r="J589" s="820"/>
      <c r="K589" s="785" t="b">
        <v>0</v>
      </c>
      <c r="L589" s="799"/>
      <c r="M589" s="791"/>
      <c r="N589" s="820"/>
      <c r="O589" s="785" t="b">
        <v>0</v>
      </c>
    </row>
    <row r="590" spans="1:15">
      <c r="A590" s="2185">
        <v>274.52424242424098</v>
      </c>
      <c r="B590" s="782" t="s">
        <v>281</v>
      </c>
      <c r="C590" s="2185" t="s">
        <v>5719</v>
      </c>
      <c r="D590" s="2185" t="s">
        <v>5720</v>
      </c>
      <c r="E590" s="791" t="s">
        <v>535</v>
      </c>
      <c r="F590" s="790">
        <v>45880</v>
      </c>
      <c r="G590" s="785" t="b">
        <v>1</v>
      </c>
      <c r="H590" s="799"/>
      <c r="I590" s="791"/>
      <c r="J590" s="820"/>
      <c r="K590" s="785" t="b">
        <v>0</v>
      </c>
      <c r="L590" s="799"/>
      <c r="M590" s="791"/>
      <c r="N590" s="820"/>
      <c r="O590" s="785" t="b">
        <v>0</v>
      </c>
    </row>
    <row r="591" spans="1:15">
      <c r="A591" s="2185">
        <v>276.601976284584</v>
      </c>
      <c r="B591" s="782" t="s">
        <v>5649</v>
      </c>
      <c r="C591" s="2185"/>
      <c r="D591" s="2185"/>
      <c r="E591" s="791" t="s">
        <v>535</v>
      </c>
      <c r="F591" s="790">
        <v>45880</v>
      </c>
      <c r="G591" s="785" t="b">
        <v>1</v>
      </c>
      <c r="H591" s="799"/>
      <c r="I591" s="791"/>
      <c r="J591" s="820"/>
      <c r="K591" s="785" t="b">
        <v>0</v>
      </c>
      <c r="L591" s="799"/>
      <c r="M591" s="791"/>
      <c r="N591" s="820"/>
      <c r="O591" s="785" t="b">
        <v>0</v>
      </c>
    </row>
    <row r="592" spans="1:15">
      <c r="A592" s="2185">
        <v>278.67971014492599</v>
      </c>
      <c r="B592" s="782" t="s">
        <v>5650</v>
      </c>
      <c r="C592" s="2185"/>
      <c r="D592" s="2185"/>
      <c r="E592" s="791" t="s">
        <v>535</v>
      </c>
      <c r="F592" s="790">
        <v>45880</v>
      </c>
      <c r="G592" s="785" t="b">
        <v>1</v>
      </c>
      <c r="H592" s="799"/>
      <c r="I592" s="791"/>
      <c r="J592" s="820"/>
      <c r="K592" s="785" t="b">
        <v>0</v>
      </c>
      <c r="L592" s="799"/>
      <c r="M592" s="791"/>
      <c r="N592" s="820"/>
      <c r="O592" s="785" t="b">
        <v>0</v>
      </c>
    </row>
    <row r="593" spans="1:15">
      <c r="A593" s="2186">
        <v>95</v>
      </c>
      <c r="B593" s="780" t="s">
        <v>334</v>
      </c>
      <c r="C593" s="2186" t="s">
        <v>5747</v>
      </c>
      <c r="D593" s="2186" t="s">
        <v>5748</v>
      </c>
      <c r="E593" s="792" t="s">
        <v>535</v>
      </c>
      <c r="F593" s="789">
        <v>45880</v>
      </c>
      <c r="G593" s="783" t="b">
        <v>1</v>
      </c>
      <c r="H593" s="799"/>
      <c r="I593" s="792"/>
      <c r="J593" s="789"/>
      <c r="K593" s="783" t="b">
        <v>0</v>
      </c>
      <c r="L593" s="799"/>
      <c r="M593" s="792"/>
      <c r="N593" s="789"/>
      <c r="O593" s="783" t="b">
        <v>0</v>
      </c>
    </row>
    <row r="594" spans="1:15">
      <c r="A594" s="2186">
        <v>282.835177865611</v>
      </c>
      <c r="B594" s="781" t="s">
        <v>5655</v>
      </c>
      <c r="C594" s="2186"/>
      <c r="D594" s="2186"/>
      <c r="E594" s="792" t="s">
        <v>535</v>
      </c>
      <c r="F594" s="789">
        <v>45880</v>
      </c>
      <c r="G594" s="783" t="b">
        <v>1</v>
      </c>
      <c r="H594" s="799"/>
      <c r="I594" s="793"/>
      <c r="J594" s="789"/>
      <c r="K594" s="784" t="b">
        <v>0</v>
      </c>
      <c r="L594" s="799"/>
      <c r="M594" s="793"/>
      <c r="N594" s="789"/>
      <c r="O594" s="784" t="b">
        <v>0</v>
      </c>
    </row>
    <row r="595" spans="1:15">
      <c r="A595" s="2186">
        <v>284.91291172595402</v>
      </c>
      <c r="B595" s="781" t="s">
        <v>5656</v>
      </c>
      <c r="C595" s="2186" t="s">
        <v>5719</v>
      </c>
      <c r="D595" s="2186" t="s">
        <v>5720</v>
      </c>
      <c r="E595" s="792" t="s">
        <v>535</v>
      </c>
      <c r="F595" s="789">
        <v>45880</v>
      </c>
      <c r="G595" s="783" t="b">
        <v>1</v>
      </c>
      <c r="H595" s="799"/>
      <c r="I595" s="793"/>
      <c r="J595" s="789"/>
      <c r="K595" s="784" t="b">
        <v>0</v>
      </c>
      <c r="L595" s="799"/>
      <c r="M595" s="793"/>
      <c r="N595" s="789"/>
      <c r="O595" s="784" t="b">
        <v>0</v>
      </c>
    </row>
    <row r="596" spans="1:15">
      <c r="A596" s="2186"/>
      <c r="B596" s="781" t="s">
        <v>373</v>
      </c>
      <c r="C596" s="2186"/>
      <c r="D596" s="2186"/>
      <c r="E596" s="792" t="s">
        <v>535</v>
      </c>
      <c r="F596" s="789">
        <v>45880</v>
      </c>
      <c r="G596" s="783" t="b">
        <v>1</v>
      </c>
      <c r="H596" s="799"/>
      <c r="I596" s="793"/>
      <c r="J596" s="789"/>
      <c r="K596" s="784" t="b">
        <v>0</v>
      </c>
      <c r="L596" s="799"/>
      <c r="M596" s="793"/>
      <c r="N596" s="789"/>
      <c r="O596" s="784" t="b">
        <v>0</v>
      </c>
    </row>
    <row r="597" spans="1:15">
      <c r="A597" s="2186"/>
      <c r="B597" s="781" t="s">
        <v>405</v>
      </c>
      <c r="C597" s="2186"/>
      <c r="D597" s="2186"/>
      <c r="E597" s="792" t="s">
        <v>535</v>
      </c>
      <c r="F597" s="789">
        <v>45880</v>
      </c>
      <c r="G597" s="783" t="b">
        <v>1</v>
      </c>
      <c r="H597" s="799"/>
      <c r="I597" s="793"/>
      <c r="J597" s="789"/>
      <c r="K597" s="784" t="b">
        <v>0</v>
      </c>
      <c r="L597" s="799"/>
      <c r="M597" s="793"/>
      <c r="N597" s="789"/>
      <c r="O597" s="784" t="b">
        <v>0</v>
      </c>
    </row>
    <row r="598" spans="1:15">
      <c r="A598" s="2186"/>
      <c r="B598" s="781" t="s">
        <v>5657</v>
      </c>
      <c r="C598" s="2186"/>
      <c r="D598" s="2186"/>
      <c r="E598" s="792" t="s">
        <v>535</v>
      </c>
      <c r="F598" s="789">
        <v>45880</v>
      </c>
      <c r="G598" s="783" t="b">
        <v>1</v>
      </c>
      <c r="H598" s="799"/>
      <c r="I598" s="793"/>
      <c r="J598" s="789"/>
      <c r="K598" s="784" t="b">
        <v>0</v>
      </c>
      <c r="L598" s="799"/>
      <c r="M598" s="793"/>
      <c r="N598" s="789"/>
      <c r="O598" s="784" t="b">
        <v>0</v>
      </c>
    </row>
    <row r="599" spans="1:15">
      <c r="A599" s="2183"/>
      <c r="B599" s="781" t="s">
        <v>5658</v>
      </c>
      <c r="C599" s="2186"/>
      <c r="D599" s="2186"/>
      <c r="E599" s="792" t="s">
        <v>535</v>
      </c>
      <c r="F599" s="789">
        <v>45880</v>
      </c>
      <c r="G599" s="783" t="b">
        <v>1</v>
      </c>
      <c r="H599" s="799"/>
      <c r="I599" s="793"/>
      <c r="J599" s="789"/>
      <c r="K599" s="784" t="b">
        <v>0</v>
      </c>
      <c r="L599" s="799"/>
      <c r="M599" s="793"/>
      <c r="N599" s="789"/>
      <c r="O599" s="784" t="b">
        <v>0</v>
      </c>
    </row>
    <row r="600" spans="1:15">
      <c r="A600" s="2185">
        <v>96</v>
      </c>
      <c r="B600" s="822" t="s">
        <v>5644</v>
      </c>
      <c r="C600" s="2191" t="s">
        <v>5749</v>
      </c>
      <c r="D600" s="2185" t="s">
        <v>5750</v>
      </c>
      <c r="E600" s="791" t="s">
        <v>535</v>
      </c>
      <c r="F600" s="790">
        <v>45880</v>
      </c>
      <c r="G600" s="785" t="b">
        <v>1</v>
      </c>
      <c r="H600" s="799"/>
      <c r="I600" s="791"/>
      <c r="J600" s="820"/>
      <c r="K600" s="785" t="b">
        <v>0</v>
      </c>
      <c r="L600" s="799"/>
      <c r="M600" s="791"/>
      <c r="N600" s="820"/>
      <c r="O600" s="785" t="b">
        <v>0</v>
      </c>
    </row>
    <row r="601" spans="1:15">
      <c r="A601" s="2185"/>
      <c r="B601" s="822" t="s">
        <v>265</v>
      </c>
      <c r="C601" s="2191"/>
      <c r="D601" s="2185"/>
      <c r="E601" s="791" t="s">
        <v>535</v>
      </c>
      <c r="F601" s="790">
        <v>45880</v>
      </c>
      <c r="G601" s="785" t="b">
        <v>1</v>
      </c>
      <c r="H601" s="799"/>
      <c r="I601" s="791"/>
      <c r="J601" s="820"/>
      <c r="K601" s="785" t="b">
        <v>0</v>
      </c>
      <c r="L601" s="799"/>
      <c r="M601" s="791"/>
      <c r="N601" s="820"/>
      <c r="O601" s="785" t="b">
        <v>0</v>
      </c>
    </row>
    <row r="602" spans="1:15">
      <c r="A602" s="2185"/>
      <c r="B602" s="822" t="s">
        <v>5647</v>
      </c>
      <c r="C602" s="2191"/>
      <c r="D602" s="2185"/>
      <c r="E602" s="791" t="s">
        <v>535</v>
      </c>
      <c r="F602" s="790">
        <v>45880</v>
      </c>
      <c r="G602" s="785" t="b">
        <v>1</v>
      </c>
      <c r="H602" s="799"/>
      <c r="I602" s="791"/>
      <c r="J602" s="820"/>
      <c r="K602" s="785" t="b">
        <v>0</v>
      </c>
      <c r="L602" s="799"/>
      <c r="M602" s="791"/>
      <c r="N602" s="820"/>
      <c r="O602" s="785" t="b">
        <v>0</v>
      </c>
    </row>
    <row r="603" spans="1:15">
      <c r="A603" s="2185"/>
      <c r="B603" s="822" t="s">
        <v>5648</v>
      </c>
      <c r="C603" s="2191"/>
      <c r="D603" s="2185"/>
      <c r="E603" s="791" t="s">
        <v>535</v>
      </c>
      <c r="F603" s="790">
        <v>45880</v>
      </c>
      <c r="G603" s="785" t="b">
        <v>1</v>
      </c>
      <c r="H603" s="799"/>
      <c r="I603" s="791"/>
      <c r="J603" s="820"/>
      <c r="K603" s="785" t="b">
        <v>0</v>
      </c>
      <c r="L603" s="799"/>
      <c r="M603" s="791"/>
      <c r="N603" s="820"/>
      <c r="O603" s="785" t="b">
        <v>0</v>
      </c>
    </row>
    <row r="604" spans="1:15">
      <c r="A604" s="2185"/>
      <c r="B604" s="822" t="s">
        <v>281</v>
      </c>
      <c r="C604" s="2191" t="s">
        <v>5719</v>
      </c>
      <c r="D604" s="2185" t="s">
        <v>5720</v>
      </c>
      <c r="E604" s="791" t="s">
        <v>535</v>
      </c>
      <c r="F604" s="790">
        <v>45880</v>
      </c>
      <c r="G604" s="785" t="b">
        <v>1</v>
      </c>
      <c r="H604" s="799"/>
      <c r="I604" s="791"/>
      <c r="J604" s="820"/>
      <c r="K604" s="785" t="b">
        <v>0</v>
      </c>
      <c r="L604" s="799"/>
      <c r="M604" s="791"/>
      <c r="N604" s="820"/>
      <c r="O604" s="785" t="b">
        <v>0</v>
      </c>
    </row>
    <row r="605" spans="1:15">
      <c r="A605" s="2185"/>
      <c r="B605" s="822" t="s">
        <v>5649</v>
      </c>
      <c r="C605" s="2191"/>
      <c r="D605" s="2185"/>
      <c r="E605" s="791" t="s">
        <v>535</v>
      </c>
      <c r="F605" s="790">
        <v>45880</v>
      </c>
      <c r="G605" s="785" t="b">
        <v>1</v>
      </c>
      <c r="H605" s="799"/>
      <c r="I605" s="791"/>
      <c r="J605" s="820"/>
      <c r="K605" s="785" t="b">
        <v>0</v>
      </c>
      <c r="L605" s="799"/>
      <c r="M605" s="791"/>
      <c r="N605" s="820"/>
      <c r="O605" s="785" t="b">
        <v>0</v>
      </c>
    </row>
    <row r="606" spans="1:15">
      <c r="A606" s="2185"/>
      <c r="B606" s="786" t="s">
        <v>5650</v>
      </c>
      <c r="C606" s="2191"/>
      <c r="D606" s="2185"/>
      <c r="E606" s="791" t="s">
        <v>535</v>
      </c>
      <c r="F606" s="790">
        <v>45880</v>
      </c>
      <c r="G606" s="785" t="b">
        <v>1</v>
      </c>
      <c r="H606" s="799"/>
      <c r="I606" s="791"/>
      <c r="J606" s="820"/>
      <c r="K606" s="785" t="b">
        <v>0</v>
      </c>
      <c r="L606" s="799"/>
      <c r="M606" s="791"/>
      <c r="N606" s="820"/>
      <c r="O606" s="785" t="b">
        <v>0</v>
      </c>
    </row>
    <row r="607" spans="1:15">
      <c r="A607" s="2189">
        <v>96</v>
      </c>
      <c r="B607" s="821" t="s">
        <v>334</v>
      </c>
      <c r="C607" s="2190" t="s">
        <v>5749</v>
      </c>
      <c r="D607" s="2183" t="s">
        <v>5750</v>
      </c>
      <c r="E607" s="792" t="s">
        <v>535</v>
      </c>
      <c r="F607" s="789">
        <v>45880</v>
      </c>
      <c r="G607" s="783" t="b">
        <v>1</v>
      </c>
      <c r="H607" s="799"/>
      <c r="I607" s="792"/>
      <c r="J607" s="789"/>
      <c r="K607" s="783"/>
      <c r="L607" s="799"/>
      <c r="M607" s="792"/>
      <c r="N607" s="789"/>
      <c r="O607" s="783"/>
    </row>
    <row r="608" spans="1:15">
      <c r="A608" s="2184"/>
      <c r="B608" s="780" t="s">
        <v>5655</v>
      </c>
      <c r="C608" s="2184"/>
      <c r="D608" s="2184"/>
      <c r="E608" s="792" t="s">
        <v>535</v>
      </c>
      <c r="F608" s="789">
        <v>45880</v>
      </c>
      <c r="G608" s="783" t="b">
        <v>1</v>
      </c>
      <c r="H608" s="799"/>
      <c r="I608" s="793"/>
      <c r="J608" s="789"/>
      <c r="K608" s="784"/>
      <c r="L608" s="799"/>
      <c r="M608" s="793"/>
      <c r="N608" s="789"/>
      <c r="O608" s="784"/>
    </row>
    <row r="609" spans="1:15">
      <c r="A609" s="2184"/>
      <c r="B609" s="781" t="s">
        <v>5656</v>
      </c>
      <c r="C609" s="2184"/>
      <c r="D609" s="2184"/>
      <c r="E609" s="792" t="s">
        <v>535</v>
      </c>
      <c r="F609" s="789">
        <v>45880</v>
      </c>
      <c r="G609" s="783" t="b">
        <v>1</v>
      </c>
      <c r="H609" s="799"/>
      <c r="I609" s="793"/>
      <c r="J609" s="789"/>
      <c r="K609" s="784"/>
      <c r="L609" s="799"/>
      <c r="M609" s="793"/>
      <c r="N609" s="789"/>
      <c r="O609" s="784"/>
    </row>
    <row r="610" spans="1:15">
      <c r="A610" s="2184"/>
      <c r="B610" s="781" t="s">
        <v>373</v>
      </c>
      <c r="C610" s="2184"/>
      <c r="D610" s="2184"/>
      <c r="E610" s="792" t="s">
        <v>535</v>
      </c>
      <c r="F610" s="789">
        <v>45880</v>
      </c>
      <c r="G610" s="783" t="b">
        <v>1</v>
      </c>
      <c r="H610" s="799"/>
      <c r="I610" s="793"/>
      <c r="J610" s="789"/>
      <c r="K610" s="784"/>
      <c r="L610" s="799"/>
      <c r="M610" s="793"/>
      <c r="N610" s="789"/>
      <c r="O610" s="784"/>
    </row>
    <row r="611" spans="1:15">
      <c r="A611" s="2184"/>
      <c r="B611" s="781" t="s">
        <v>405</v>
      </c>
      <c r="C611" s="2184"/>
      <c r="D611" s="2184"/>
      <c r="E611" s="792" t="s">
        <v>535</v>
      </c>
      <c r="F611" s="789">
        <v>45880</v>
      </c>
      <c r="G611" s="783" t="b">
        <v>1</v>
      </c>
      <c r="H611" s="799"/>
      <c r="I611" s="793"/>
      <c r="J611" s="789"/>
      <c r="K611" s="784"/>
      <c r="L611" s="799"/>
      <c r="M611" s="793"/>
      <c r="N611" s="789"/>
      <c r="O611" s="784"/>
    </row>
    <row r="612" spans="1:15">
      <c r="A612" s="2184"/>
      <c r="B612" s="781" t="s">
        <v>5657</v>
      </c>
      <c r="C612" s="2184"/>
      <c r="D612" s="2184"/>
      <c r="E612" s="792" t="s">
        <v>535</v>
      </c>
      <c r="F612" s="789">
        <v>45880</v>
      </c>
      <c r="G612" s="783" t="b">
        <v>1</v>
      </c>
      <c r="H612" s="799"/>
      <c r="I612" s="793"/>
      <c r="J612" s="789"/>
      <c r="K612" s="784"/>
      <c r="L612" s="799"/>
      <c r="M612" s="793"/>
      <c r="N612" s="789"/>
      <c r="O612" s="784"/>
    </row>
    <row r="613" spans="1:15">
      <c r="A613" s="2184"/>
      <c r="B613" s="781" t="s">
        <v>5658</v>
      </c>
      <c r="C613" s="2184"/>
      <c r="D613" s="2184"/>
      <c r="E613" s="792" t="s">
        <v>535</v>
      </c>
      <c r="F613" s="789">
        <v>45880</v>
      </c>
      <c r="G613" s="783" t="b">
        <v>1</v>
      </c>
      <c r="H613" s="799"/>
      <c r="I613" s="793"/>
      <c r="J613" s="789"/>
      <c r="K613" s="784"/>
      <c r="L613" s="799"/>
      <c r="M613" s="793"/>
      <c r="N613" s="789"/>
      <c r="O613" s="784"/>
    </row>
    <row r="614" spans="1:15">
      <c r="A614" s="2181">
        <v>97</v>
      </c>
      <c r="B614" s="822" t="s">
        <v>5644</v>
      </c>
      <c r="C614" s="2181" t="s">
        <v>5751</v>
      </c>
      <c r="D614" s="2181" t="s">
        <v>5752</v>
      </c>
      <c r="E614" s="791" t="s">
        <v>535</v>
      </c>
      <c r="F614" s="790">
        <v>45881</v>
      </c>
      <c r="G614" s="785" t="b">
        <v>1</v>
      </c>
      <c r="H614" s="799"/>
      <c r="I614" s="791"/>
      <c r="J614" s="820"/>
      <c r="K614" s="785"/>
      <c r="L614" s="799"/>
      <c r="M614" s="791"/>
      <c r="N614" s="820"/>
      <c r="O614" s="785"/>
    </row>
    <row r="615" spans="1:15">
      <c r="A615" s="2182"/>
      <c r="B615" s="822" t="s">
        <v>265</v>
      </c>
      <c r="C615" s="2182"/>
      <c r="D615" s="2182"/>
      <c r="E615" s="791" t="s">
        <v>535</v>
      </c>
      <c r="F615" s="790">
        <v>45881</v>
      </c>
      <c r="G615" s="785" t="b">
        <v>1</v>
      </c>
      <c r="H615" s="799"/>
      <c r="I615" s="791"/>
      <c r="J615" s="820"/>
      <c r="K615" s="785"/>
      <c r="L615" s="799"/>
      <c r="M615" s="791"/>
      <c r="N615" s="820"/>
      <c r="O615" s="785"/>
    </row>
    <row r="616" spans="1:15">
      <c r="A616" s="2182"/>
      <c r="B616" s="822" t="s">
        <v>5647</v>
      </c>
      <c r="C616" s="2182"/>
      <c r="D616" s="2182"/>
      <c r="E616" s="791" t="s">
        <v>535</v>
      </c>
      <c r="F616" s="790">
        <v>45881</v>
      </c>
      <c r="G616" s="785" t="b">
        <v>1</v>
      </c>
      <c r="H616" s="799"/>
      <c r="I616" s="791"/>
      <c r="J616" s="820"/>
      <c r="K616" s="785"/>
      <c r="L616" s="799"/>
      <c r="M616" s="791"/>
      <c r="N616" s="820"/>
      <c r="O616" s="785"/>
    </row>
    <row r="617" spans="1:15">
      <c r="A617" s="2182"/>
      <c r="B617" s="822" t="s">
        <v>5648</v>
      </c>
      <c r="C617" s="2182"/>
      <c r="D617" s="2182"/>
      <c r="E617" s="791" t="s">
        <v>535</v>
      </c>
      <c r="F617" s="790">
        <v>45881</v>
      </c>
      <c r="G617" s="785" t="b">
        <v>1</v>
      </c>
      <c r="H617" s="799"/>
      <c r="I617" s="791"/>
      <c r="J617" s="820"/>
      <c r="K617" s="785"/>
      <c r="L617" s="799"/>
      <c r="M617" s="791"/>
      <c r="N617" s="820"/>
      <c r="O617" s="785"/>
    </row>
    <row r="618" spans="1:15">
      <c r="A618" s="2182"/>
      <c r="B618" s="822" t="s">
        <v>281</v>
      </c>
      <c r="C618" s="2182"/>
      <c r="D618" s="2182"/>
      <c r="E618" s="791" t="s">
        <v>535</v>
      </c>
      <c r="F618" s="790">
        <v>45881</v>
      </c>
      <c r="G618" s="785" t="b">
        <v>1</v>
      </c>
      <c r="H618" s="799"/>
      <c r="I618" s="791"/>
      <c r="J618" s="820"/>
      <c r="K618" s="785"/>
      <c r="L618" s="799"/>
      <c r="M618" s="791"/>
      <c r="N618" s="820"/>
      <c r="O618" s="785"/>
    </row>
    <row r="619" spans="1:15">
      <c r="A619" s="2182"/>
      <c r="B619" s="822" t="s">
        <v>5649</v>
      </c>
      <c r="C619" s="2182"/>
      <c r="D619" s="2182"/>
      <c r="E619" s="791" t="s">
        <v>535</v>
      </c>
      <c r="F619" s="790">
        <v>45881</v>
      </c>
      <c r="G619" s="785" t="b">
        <v>1</v>
      </c>
      <c r="H619" s="799"/>
      <c r="I619" s="791"/>
      <c r="J619" s="820"/>
      <c r="K619" s="785"/>
      <c r="L619" s="799"/>
      <c r="M619" s="791"/>
      <c r="N619" s="820"/>
      <c r="O619" s="785"/>
    </row>
    <row r="620" spans="1:15">
      <c r="A620" s="2182"/>
      <c r="B620" s="786" t="s">
        <v>5650</v>
      </c>
      <c r="C620" s="2182"/>
      <c r="D620" s="2182"/>
      <c r="E620" s="791" t="s">
        <v>535</v>
      </c>
      <c r="F620" s="790">
        <v>45881</v>
      </c>
      <c r="G620" s="785" t="b">
        <v>1</v>
      </c>
      <c r="H620" s="799"/>
      <c r="I620" s="791"/>
      <c r="J620" s="820"/>
      <c r="K620" s="785"/>
      <c r="L620" s="799"/>
      <c r="M620" s="791"/>
      <c r="N620" s="820"/>
      <c r="O620" s="785"/>
    </row>
    <row r="621" spans="1:15">
      <c r="A621" s="2183">
        <v>97</v>
      </c>
      <c r="B621" s="821" t="s">
        <v>334</v>
      </c>
      <c r="C621" s="2183" t="s">
        <v>5751</v>
      </c>
      <c r="D621" s="2183" t="s">
        <v>5753</v>
      </c>
      <c r="E621" s="792" t="s">
        <v>535</v>
      </c>
      <c r="F621" s="789">
        <v>45881</v>
      </c>
      <c r="G621" s="783" t="b">
        <v>1</v>
      </c>
      <c r="H621" s="799"/>
      <c r="I621" s="792"/>
      <c r="J621" s="789"/>
      <c r="K621" s="783"/>
      <c r="L621" s="799"/>
      <c r="M621" s="792"/>
      <c r="N621" s="789"/>
      <c r="O621" s="783"/>
    </row>
    <row r="622" spans="1:15">
      <c r="A622" s="2184"/>
      <c r="B622" s="780" t="s">
        <v>5655</v>
      </c>
      <c r="C622" s="2184"/>
      <c r="D622" s="2184"/>
      <c r="E622" s="792" t="s">
        <v>535</v>
      </c>
      <c r="F622" s="789">
        <v>45881</v>
      </c>
      <c r="G622" s="783" t="b">
        <v>1</v>
      </c>
      <c r="H622" s="799"/>
      <c r="I622" s="793"/>
      <c r="J622" s="789"/>
      <c r="K622" s="784"/>
      <c r="L622" s="799"/>
      <c r="M622" s="793"/>
      <c r="N622" s="789"/>
      <c r="O622" s="784"/>
    </row>
    <row r="623" spans="1:15">
      <c r="A623" s="2184"/>
      <c r="B623" s="781" t="s">
        <v>5656</v>
      </c>
      <c r="C623" s="2184"/>
      <c r="D623" s="2184"/>
      <c r="E623" s="792" t="s">
        <v>535</v>
      </c>
      <c r="F623" s="789">
        <v>45881</v>
      </c>
      <c r="G623" s="783" t="b">
        <v>1</v>
      </c>
      <c r="H623" s="799"/>
      <c r="I623" s="793"/>
      <c r="J623" s="789"/>
      <c r="K623" s="784"/>
      <c r="L623" s="799"/>
      <c r="M623" s="793"/>
      <c r="N623" s="789"/>
      <c r="O623" s="784"/>
    </row>
    <row r="624" spans="1:15">
      <c r="A624" s="2184"/>
      <c r="B624" s="781" t="s">
        <v>373</v>
      </c>
      <c r="C624" s="2184"/>
      <c r="D624" s="2184"/>
      <c r="E624" s="792" t="s">
        <v>535</v>
      </c>
      <c r="F624" s="789">
        <v>45881</v>
      </c>
      <c r="G624" s="783" t="b">
        <v>1</v>
      </c>
      <c r="H624" s="799"/>
      <c r="I624" s="793"/>
      <c r="J624" s="789"/>
      <c r="K624" s="784"/>
      <c r="L624" s="799"/>
      <c r="M624" s="793"/>
      <c r="N624" s="789"/>
      <c r="O624" s="784"/>
    </row>
    <row r="625" spans="1:15">
      <c r="A625" s="2184"/>
      <c r="B625" s="781" t="s">
        <v>405</v>
      </c>
      <c r="C625" s="2184"/>
      <c r="D625" s="2184"/>
      <c r="E625" s="792" t="s">
        <v>535</v>
      </c>
      <c r="F625" s="789">
        <v>45881</v>
      </c>
      <c r="G625" s="783" t="b">
        <v>1</v>
      </c>
      <c r="H625" s="799"/>
      <c r="I625" s="793"/>
      <c r="J625" s="789"/>
      <c r="K625" s="784"/>
      <c r="L625" s="799"/>
      <c r="M625" s="793"/>
      <c r="N625" s="789"/>
      <c r="O625" s="784"/>
    </row>
    <row r="626" spans="1:15">
      <c r="A626" s="2184"/>
      <c r="B626" s="781" t="s">
        <v>5657</v>
      </c>
      <c r="C626" s="2184"/>
      <c r="D626" s="2184"/>
      <c r="E626" s="792" t="s">
        <v>535</v>
      </c>
      <c r="F626" s="789">
        <v>45881</v>
      </c>
      <c r="G626" s="783" t="b">
        <v>1</v>
      </c>
      <c r="H626" s="799"/>
      <c r="I626" s="793"/>
      <c r="J626" s="789"/>
      <c r="K626" s="784"/>
      <c r="L626" s="799"/>
      <c r="M626" s="793"/>
      <c r="N626" s="789"/>
      <c r="O626" s="784"/>
    </row>
    <row r="627" spans="1:15">
      <c r="A627" s="2184"/>
      <c r="B627" s="781" t="s">
        <v>5658</v>
      </c>
      <c r="C627" s="2184"/>
      <c r="D627" s="2184"/>
      <c r="E627" s="792" t="s">
        <v>535</v>
      </c>
      <c r="F627" s="789">
        <v>45881</v>
      </c>
      <c r="G627" s="783" t="b">
        <v>1</v>
      </c>
      <c r="H627" s="799"/>
      <c r="I627" s="793"/>
      <c r="J627" s="789"/>
      <c r="K627" s="784"/>
      <c r="L627" s="799"/>
      <c r="M627" s="793"/>
      <c r="N627" s="789"/>
      <c r="O627" s="784"/>
    </row>
    <row r="628" spans="1:15">
      <c r="A628" s="2181">
        <v>98</v>
      </c>
      <c r="B628" s="822" t="s">
        <v>5754</v>
      </c>
      <c r="C628" s="2181" t="s">
        <v>5755</v>
      </c>
      <c r="D628" s="2181" t="s">
        <v>5756</v>
      </c>
      <c r="E628" s="791" t="s">
        <v>535</v>
      </c>
      <c r="F628" s="790">
        <v>45881</v>
      </c>
      <c r="G628" s="785" t="b">
        <v>1</v>
      </c>
      <c r="H628" s="799"/>
      <c r="I628" s="791"/>
      <c r="J628" s="820"/>
      <c r="K628" s="785"/>
      <c r="L628" s="799"/>
      <c r="M628" s="791"/>
      <c r="N628" s="820"/>
      <c r="O628" s="785"/>
    </row>
    <row r="629" spans="1:15">
      <c r="A629" s="2182"/>
      <c r="B629" s="822" t="s">
        <v>322</v>
      </c>
      <c r="C629" s="2182"/>
      <c r="D629" s="2182"/>
      <c r="E629" s="791" t="s">
        <v>535</v>
      </c>
      <c r="F629" s="790">
        <v>45881</v>
      </c>
      <c r="G629" s="785" t="b">
        <v>1</v>
      </c>
      <c r="H629" s="799"/>
      <c r="I629" s="791"/>
      <c r="J629" s="820"/>
      <c r="K629" s="785"/>
      <c r="L629" s="799"/>
      <c r="M629" s="791"/>
      <c r="N629" s="820"/>
      <c r="O629" s="785"/>
    </row>
    <row r="630" spans="1:15">
      <c r="A630" s="2182"/>
      <c r="B630" s="822" t="s">
        <v>231</v>
      </c>
      <c r="C630" s="2182"/>
      <c r="D630" s="2182"/>
      <c r="E630" s="791" t="s">
        <v>535</v>
      </c>
      <c r="F630" s="790">
        <v>45881</v>
      </c>
      <c r="G630" s="785" t="b">
        <v>1</v>
      </c>
      <c r="H630" s="799"/>
      <c r="I630" s="791"/>
      <c r="J630" s="820"/>
      <c r="K630" s="785"/>
      <c r="L630" s="799"/>
      <c r="M630" s="791"/>
      <c r="N630" s="820"/>
      <c r="O630" s="785"/>
    </row>
    <row r="631" spans="1:15">
      <c r="A631" s="2182"/>
      <c r="B631" s="822" t="s">
        <v>5757</v>
      </c>
      <c r="C631" s="2182"/>
      <c r="D631" s="2182"/>
      <c r="E631" s="791" t="s">
        <v>535</v>
      </c>
      <c r="F631" s="790">
        <v>45881</v>
      </c>
      <c r="G631" s="785" t="b">
        <v>1</v>
      </c>
      <c r="H631" s="799"/>
      <c r="I631" s="791"/>
      <c r="J631" s="820"/>
      <c r="K631" s="785"/>
      <c r="L631" s="799"/>
      <c r="M631" s="791"/>
      <c r="N631" s="820"/>
      <c r="O631" s="785"/>
    </row>
    <row r="632" spans="1:15">
      <c r="A632" s="2182"/>
      <c r="B632" s="822" t="s">
        <v>275</v>
      </c>
      <c r="C632" s="2182"/>
      <c r="D632" s="2182"/>
      <c r="E632" s="791" t="s">
        <v>535</v>
      </c>
      <c r="F632" s="790">
        <v>45881</v>
      </c>
      <c r="G632" s="785" t="b">
        <v>1</v>
      </c>
      <c r="H632" s="799"/>
      <c r="I632" s="791"/>
      <c r="J632" s="820"/>
      <c r="K632" s="785"/>
      <c r="L632" s="799"/>
      <c r="M632" s="791"/>
      <c r="N632" s="820"/>
      <c r="O632" s="785"/>
    </row>
    <row r="633" spans="1:15">
      <c r="A633" s="2182"/>
      <c r="B633" s="822" t="s">
        <v>246</v>
      </c>
      <c r="C633" s="2182"/>
      <c r="D633" s="2182"/>
      <c r="E633" s="791" t="s">
        <v>535</v>
      </c>
      <c r="F633" s="790">
        <v>45881</v>
      </c>
      <c r="G633" s="785" t="b">
        <v>1</v>
      </c>
      <c r="H633" s="799"/>
      <c r="I633" s="791"/>
      <c r="J633" s="820"/>
      <c r="K633" s="785"/>
      <c r="L633" s="799"/>
      <c r="M633" s="791"/>
      <c r="N633" s="820"/>
      <c r="O633" s="785"/>
    </row>
    <row r="634" spans="1:15">
      <c r="A634" s="2182"/>
      <c r="B634" s="786" t="s">
        <v>334</v>
      </c>
      <c r="C634" s="2182"/>
      <c r="D634" s="2182"/>
      <c r="E634" s="791" t="s">
        <v>535</v>
      </c>
      <c r="F634" s="790">
        <v>45881</v>
      </c>
      <c r="G634" s="785" t="b">
        <v>1</v>
      </c>
      <c r="H634" s="799"/>
      <c r="I634" s="791"/>
      <c r="J634" s="820"/>
      <c r="K634" s="785"/>
      <c r="L634" s="799"/>
      <c r="M634" s="791"/>
      <c r="N634" s="820"/>
      <c r="O634" s="785"/>
    </row>
    <row r="635" spans="1:15">
      <c r="A635" s="2182"/>
      <c r="B635" s="822" t="s">
        <v>5655</v>
      </c>
      <c r="C635" s="2182"/>
      <c r="D635" s="2182"/>
      <c r="E635" s="791" t="s">
        <v>535</v>
      </c>
      <c r="F635" s="790">
        <v>45881</v>
      </c>
      <c r="G635" s="785" t="b">
        <v>1</v>
      </c>
      <c r="H635" s="799"/>
      <c r="I635" s="791"/>
      <c r="J635" s="820"/>
      <c r="K635" s="785"/>
      <c r="L635" s="799"/>
      <c r="M635" s="791"/>
      <c r="N635" s="820"/>
      <c r="O635" s="785"/>
    </row>
    <row r="636" spans="1:15">
      <c r="A636" s="2182"/>
      <c r="B636" s="822" t="s">
        <v>5656</v>
      </c>
      <c r="C636" s="2182"/>
      <c r="D636" s="2182"/>
      <c r="E636" s="791" t="s">
        <v>535</v>
      </c>
      <c r="F636" s="790">
        <v>45881</v>
      </c>
      <c r="G636" s="785" t="b">
        <v>1</v>
      </c>
      <c r="H636" s="799"/>
      <c r="I636" s="791"/>
      <c r="J636" s="820"/>
      <c r="K636" s="785"/>
      <c r="L636" s="799"/>
      <c r="M636" s="791"/>
      <c r="N636" s="820"/>
      <c r="O636" s="785"/>
    </row>
    <row r="637" spans="1:15">
      <c r="A637" s="2182"/>
      <c r="B637" s="822" t="s">
        <v>373</v>
      </c>
      <c r="C637" s="2182"/>
      <c r="D637" s="2182"/>
      <c r="E637" s="791" t="s">
        <v>535</v>
      </c>
      <c r="F637" s="790">
        <v>45881</v>
      </c>
      <c r="G637" s="785" t="b">
        <v>1</v>
      </c>
      <c r="H637" s="799"/>
      <c r="I637" s="791"/>
      <c r="J637" s="820"/>
      <c r="K637" s="785"/>
      <c r="L637" s="799"/>
      <c r="M637" s="791"/>
      <c r="N637" s="820"/>
      <c r="O637" s="785"/>
    </row>
    <row r="638" spans="1:15">
      <c r="A638" s="2182"/>
      <c r="B638" s="822" t="s">
        <v>405</v>
      </c>
      <c r="C638" s="2182"/>
      <c r="D638" s="2182"/>
      <c r="E638" s="791" t="s">
        <v>535</v>
      </c>
      <c r="F638" s="790">
        <v>45881</v>
      </c>
      <c r="G638" s="785" t="b">
        <v>1</v>
      </c>
      <c r="H638" s="799"/>
      <c r="I638" s="791"/>
      <c r="J638" s="820"/>
      <c r="K638" s="785"/>
      <c r="L638" s="799"/>
      <c r="M638" s="791"/>
      <c r="N638" s="820"/>
      <c r="O638" s="785"/>
    </row>
    <row r="639" spans="1:15">
      <c r="A639" s="2182"/>
      <c r="B639" s="822" t="s">
        <v>5657</v>
      </c>
      <c r="C639" s="2182"/>
      <c r="D639" s="2182"/>
      <c r="E639" s="791" t="s">
        <v>535</v>
      </c>
      <c r="F639" s="790">
        <v>45881</v>
      </c>
      <c r="G639" s="785" t="b">
        <v>1</v>
      </c>
      <c r="H639" s="799"/>
      <c r="I639" s="791"/>
      <c r="J639" s="820"/>
      <c r="K639" s="785"/>
      <c r="L639" s="799"/>
      <c r="M639" s="791"/>
      <c r="N639" s="820"/>
      <c r="O639" s="785"/>
    </row>
    <row r="640" spans="1:15">
      <c r="A640" s="2187"/>
      <c r="B640" s="822" t="s">
        <v>5658</v>
      </c>
      <c r="C640" s="2187"/>
      <c r="D640" s="2187"/>
      <c r="E640" s="791" t="s">
        <v>535</v>
      </c>
      <c r="F640" s="790">
        <v>45881</v>
      </c>
      <c r="G640" s="785" t="b">
        <v>1</v>
      </c>
      <c r="H640" s="799"/>
      <c r="I640" s="791"/>
      <c r="J640" s="820"/>
      <c r="K640" s="785"/>
      <c r="L640" s="799"/>
      <c r="M640" s="791"/>
      <c r="N640" s="820"/>
      <c r="O640" s="785"/>
    </row>
    <row r="641" spans="1:15">
      <c r="A641" s="2183">
        <v>98</v>
      </c>
      <c r="B641" s="787" t="s">
        <v>5644</v>
      </c>
      <c r="C641" s="2183" t="s">
        <v>5755</v>
      </c>
      <c r="D641" s="2183" t="s">
        <v>5756</v>
      </c>
      <c r="E641" s="792" t="s">
        <v>535</v>
      </c>
      <c r="F641" s="789">
        <v>45881</v>
      </c>
      <c r="G641" s="783" t="b">
        <v>1</v>
      </c>
      <c r="H641" s="799"/>
      <c r="I641" s="792"/>
      <c r="J641" s="789"/>
      <c r="K641" s="783"/>
      <c r="L641" s="799"/>
      <c r="M641" s="792"/>
      <c r="N641" s="789"/>
      <c r="O641" s="783"/>
    </row>
    <row r="642" spans="1:15">
      <c r="A642" s="2184"/>
      <c r="B642" s="787" t="s">
        <v>265</v>
      </c>
      <c r="C642" s="2184"/>
      <c r="D642" s="2184"/>
      <c r="E642" s="792" t="s">
        <v>535</v>
      </c>
      <c r="F642" s="789">
        <v>45881</v>
      </c>
      <c r="G642" s="783" t="b">
        <v>1</v>
      </c>
      <c r="H642" s="799"/>
      <c r="I642" s="793"/>
      <c r="J642" s="789"/>
      <c r="K642" s="784"/>
      <c r="L642" s="799"/>
      <c r="M642" s="793"/>
      <c r="N642" s="789"/>
      <c r="O642" s="784"/>
    </row>
    <row r="643" spans="1:15">
      <c r="A643" s="2184"/>
      <c r="B643" s="787" t="s">
        <v>5647</v>
      </c>
      <c r="C643" s="2184"/>
      <c r="D643" s="2184"/>
      <c r="E643" s="792" t="s">
        <v>535</v>
      </c>
      <c r="F643" s="789">
        <v>45881</v>
      </c>
      <c r="G643" s="783" t="b">
        <v>1</v>
      </c>
      <c r="H643" s="799"/>
      <c r="I643" s="793"/>
      <c r="J643" s="789"/>
      <c r="K643" s="784"/>
      <c r="L643" s="799"/>
      <c r="M643" s="793"/>
      <c r="N643" s="789"/>
      <c r="O643" s="784"/>
    </row>
    <row r="644" spans="1:15">
      <c r="A644" s="2184"/>
      <c r="B644" s="787" t="s">
        <v>5648</v>
      </c>
      <c r="C644" s="2184"/>
      <c r="D644" s="2184"/>
      <c r="E644" s="792" t="s">
        <v>535</v>
      </c>
      <c r="F644" s="789">
        <v>45881</v>
      </c>
      <c r="G644" s="783" t="b">
        <v>1</v>
      </c>
      <c r="H644" s="799"/>
      <c r="I644" s="793"/>
      <c r="J644" s="789"/>
      <c r="K644" s="784"/>
      <c r="L644" s="799"/>
      <c r="M644" s="793"/>
      <c r="N644" s="789"/>
      <c r="O644" s="784"/>
    </row>
    <row r="645" spans="1:15">
      <c r="A645" s="2184"/>
      <c r="B645" s="787" t="s">
        <v>281</v>
      </c>
      <c r="C645" s="2184"/>
      <c r="D645" s="2184"/>
      <c r="E645" s="792" t="s">
        <v>535</v>
      </c>
      <c r="F645" s="789">
        <v>45881</v>
      </c>
      <c r="G645" s="783" t="b">
        <v>1</v>
      </c>
      <c r="H645" s="799"/>
      <c r="I645" s="793"/>
      <c r="J645" s="789"/>
      <c r="K645" s="784"/>
      <c r="L645" s="799"/>
      <c r="M645" s="793"/>
      <c r="N645" s="789"/>
      <c r="O645" s="784"/>
    </row>
    <row r="646" spans="1:15">
      <c r="A646" s="2184"/>
      <c r="B646" s="787" t="s">
        <v>5649</v>
      </c>
      <c r="C646" s="2184"/>
      <c r="D646" s="2184"/>
      <c r="E646" s="792" t="s">
        <v>535</v>
      </c>
      <c r="F646" s="789">
        <v>45881</v>
      </c>
      <c r="G646" s="783" t="b">
        <v>1</v>
      </c>
      <c r="H646" s="799"/>
      <c r="I646" s="793"/>
      <c r="J646" s="789"/>
      <c r="K646" s="784"/>
      <c r="L646" s="799"/>
      <c r="M646" s="793"/>
      <c r="N646" s="789"/>
      <c r="O646" s="784"/>
    </row>
    <row r="647" spans="1:15">
      <c r="A647" s="2184"/>
      <c r="B647" s="787" t="s">
        <v>5650</v>
      </c>
      <c r="C647" s="2184"/>
      <c r="D647" s="2184"/>
      <c r="E647" s="792" t="s">
        <v>535</v>
      </c>
      <c r="F647" s="789">
        <v>45881</v>
      </c>
      <c r="G647" s="783" t="b">
        <v>1</v>
      </c>
      <c r="H647" s="799"/>
      <c r="I647" s="793"/>
      <c r="J647" s="789"/>
      <c r="K647" s="784"/>
      <c r="L647" s="799"/>
      <c r="M647" s="793"/>
      <c r="N647" s="789"/>
      <c r="O647" s="784"/>
    </row>
    <row r="648" spans="1:15">
      <c r="A648" s="2184"/>
      <c r="B648" s="788" t="s">
        <v>5651</v>
      </c>
      <c r="C648" s="2184"/>
      <c r="D648" s="2184"/>
      <c r="E648" s="792" t="s">
        <v>535</v>
      </c>
      <c r="F648" s="789">
        <v>45881</v>
      </c>
      <c r="G648" s="783" t="b">
        <v>1</v>
      </c>
      <c r="H648" s="799"/>
      <c r="I648" s="792"/>
      <c r="J648" s="789"/>
      <c r="K648" s="783"/>
      <c r="L648" s="799"/>
      <c r="M648" s="792"/>
      <c r="N648" s="789"/>
      <c r="O648" s="783"/>
    </row>
    <row r="649" spans="1:15">
      <c r="A649" s="2184"/>
      <c r="B649" s="787" t="s">
        <v>245</v>
      </c>
      <c r="C649" s="2184"/>
      <c r="D649" s="2184"/>
      <c r="E649" s="792" t="s">
        <v>535</v>
      </c>
      <c r="F649" s="789">
        <v>45881</v>
      </c>
      <c r="G649" s="783" t="b">
        <v>1</v>
      </c>
      <c r="H649" s="799"/>
      <c r="I649" s="793"/>
      <c r="J649" s="789"/>
      <c r="K649" s="784"/>
      <c r="L649" s="799"/>
      <c r="M649" s="793"/>
      <c r="N649" s="789"/>
      <c r="O649" s="784"/>
    </row>
    <row r="650" spans="1:15">
      <c r="A650" s="2184"/>
      <c r="B650" s="787" t="s">
        <v>5758</v>
      </c>
      <c r="C650" s="2184"/>
      <c r="D650" s="2184"/>
      <c r="E650" s="792" t="s">
        <v>535</v>
      </c>
      <c r="F650" s="789">
        <v>45881</v>
      </c>
      <c r="G650" s="783" t="b">
        <v>1</v>
      </c>
      <c r="H650" s="799"/>
      <c r="I650" s="793"/>
      <c r="J650" s="789"/>
      <c r="K650" s="784"/>
      <c r="L650" s="799"/>
      <c r="M650" s="793"/>
      <c r="N650" s="789"/>
      <c r="O650" s="784"/>
    </row>
    <row r="651" spans="1:15">
      <c r="A651" s="2184"/>
      <c r="B651" s="787" t="s">
        <v>5759</v>
      </c>
      <c r="C651" s="2184"/>
      <c r="D651" s="2184"/>
      <c r="E651" s="792" t="s">
        <v>535</v>
      </c>
      <c r="F651" s="789">
        <v>45881</v>
      </c>
      <c r="G651" s="783" t="b">
        <v>1</v>
      </c>
      <c r="H651" s="799"/>
      <c r="I651" s="793"/>
      <c r="J651" s="789"/>
      <c r="K651" s="784"/>
      <c r="L651" s="799"/>
      <c r="M651" s="793"/>
      <c r="N651" s="789"/>
      <c r="O651" s="784"/>
    </row>
    <row r="652" spans="1:15">
      <c r="A652" s="2184"/>
      <c r="B652" s="787" t="s">
        <v>399</v>
      </c>
      <c r="C652" s="2184"/>
      <c r="D652" s="2184"/>
      <c r="E652" s="792" t="s">
        <v>535</v>
      </c>
      <c r="F652" s="789">
        <v>45881</v>
      </c>
      <c r="G652" s="783" t="b">
        <v>1</v>
      </c>
      <c r="H652" s="799"/>
      <c r="I652" s="793"/>
      <c r="J652" s="789"/>
      <c r="K652" s="784"/>
      <c r="L652" s="799"/>
      <c r="M652" s="793"/>
      <c r="N652" s="789"/>
      <c r="O652" s="784"/>
    </row>
    <row r="653" spans="1:15">
      <c r="A653" s="2188"/>
      <c r="B653" s="787" t="s">
        <v>1526</v>
      </c>
      <c r="C653" s="2188"/>
      <c r="D653" s="2188"/>
      <c r="E653" s="792" t="s">
        <v>535</v>
      </c>
      <c r="F653" s="789">
        <v>45881</v>
      </c>
      <c r="G653" s="783" t="b">
        <v>1</v>
      </c>
      <c r="H653" s="799"/>
      <c r="I653" s="793"/>
      <c r="J653" s="789"/>
      <c r="K653" s="784"/>
      <c r="L653" s="799"/>
      <c r="M653" s="793"/>
      <c r="N653" s="789"/>
      <c r="O653" s="784"/>
    </row>
    <row r="654" spans="1:15">
      <c r="A654" s="2181">
        <v>99</v>
      </c>
      <c r="B654" s="822" t="s">
        <v>5754</v>
      </c>
      <c r="C654" s="2181" t="s">
        <v>5760</v>
      </c>
      <c r="D654" s="2181" t="s">
        <v>5761</v>
      </c>
      <c r="E654" s="791" t="s">
        <v>535</v>
      </c>
      <c r="F654" s="790">
        <v>45881</v>
      </c>
      <c r="G654" s="785" t="b">
        <v>1</v>
      </c>
      <c r="H654" s="799"/>
      <c r="I654" s="791"/>
      <c r="J654" s="820"/>
      <c r="K654" s="785"/>
      <c r="L654" s="799"/>
      <c r="M654" s="791"/>
      <c r="N654" s="820"/>
      <c r="O654" s="785"/>
    </row>
    <row r="655" spans="1:15">
      <c r="A655" s="2182"/>
      <c r="B655" s="822" t="s">
        <v>322</v>
      </c>
      <c r="C655" s="2182"/>
      <c r="D655" s="2182"/>
      <c r="E655" s="791" t="s">
        <v>535</v>
      </c>
      <c r="F655" s="790">
        <v>45881</v>
      </c>
      <c r="G655" s="785" t="b">
        <v>1</v>
      </c>
      <c r="H655" s="799"/>
      <c r="I655" s="791"/>
      <c r="J655" s="820"/>
      <c r="K655" s="785"/>
      <c r="L655" s="799"/>
      <c r="M655" s="791"/>
      <c r="N655" s="820"/>
      <c r="O655" s="785"/>
    </row>
    <row r="656" spans="1:15">
      <c r="A656" s="2182"/>
      <c r="B656" s="822" t="s">
        <v>231</v>
      </c>
      <c r="C656" s="2182"/>
      <c r="D656" s="2182"/>
      <c r="E656" s="791" t="s">
        <v>535</v>
      </c>
      <c r="F656" s="790">
        <v>45881</v>
      </c>
      <c r="G656" s="785" t="b">
        <v>1</v>
      </c>
      <c r="H656" s="799"/>
      <c r="I656" s="791"/>
      <c r="J656" s="820"/>
      <c r="K656" s="785"/>
      <c r="L656" s="799"/>
      <c r="M656" s="791"/>
      <c r="N656" s="820"/>
      <c r="O656" s="785"/>
    </row>
    <row r="657" spans="1:15">
      <c r="A657" s="2182"/>
      <c r="B657" s="822" t="s">
        <v>5757</v>
      </c>
      <c r="C657" s="2182"/>
      <c r="D657" s="2182"/>
      <c r="E657" s="791" t="s">
        <v>535</v>
      </c>
      <c r="F657" s="790">
        <v>45881</v>
      </c>
      <c r="G657" s="785" t="b">
        <v>1</v>
      </c>
      <c r="H657" s="799"/>
      <c r="I657" s="791"/>
      <c r="J657" s="820"/>
      <c r="K657" s="785"/>
      <c r="L657" s="799"/>
      <c r="M657" s="791"/>
      <c r="N657" s="820"/>
      <c r="O657" s="785"/>
    </row>
    <row r="658" spans="1:15">
      <c r="A658" s="2182"/>
      <c r="B658" s="822" t="s">
        <v>275</v>
      </c>
      <c r="C658" s="2182"/>
      <c r="D658" s="2182"/>
      <c r="E658" s="791" t="s">
        <v>535</v>
      </c>
      <c r="F658" s="790">
        <v>45881</v>
      </c>
      <c r="G658" s="785" t="b">
        <v>1</v>
      </c>
      <c r="H658" s="799"/>
      <c r="I658" s="791"/>
      <c r="J658" s="820"/>
      <c r="K658" s="785"/>
      <c r="L658" s="799"/>
      <c r="M658" s="791"/>
      <c r="N658" s="820"/>
      <c r="O658" s="785"/>
    </row>
    <row r="659" spans="1:15">
      <c r="A659" s="2182"/>
      <c r="B659" s="822" t="s">
        <v>246</v>
      </c>
      <c r="C659" s="2182"/>
      <c r="D659" s="2182"/>
      <c r="E659" s="791" t="s">
        <v>535</v>
      </c>
      <c r="F659" s="790">
        <v>45881</v>
      </c>
      <c r="G659" s="785" t="b">
        <v>1</v>
      </c>
      <c r="H659" s="799"/>
      <c r="I659" s="791"/>
      <c r="J659" s="820"/>
      <c r="K659" s="785"/>
      <c r="L659" s="799"/>
      <c r="M659" s="791"/>
      <c r="N659" s="820"/>
      <c r="O659" s="785"/>
    </row>
    <row r="660" spans="1:15">
      <c r="A660" s="2182"/>
      <c r="B660" s="786" t="s">
        <v>334</v>
      </c>
      <c r="C660" s="2182"/>
      <c r="D660" s="2182"/>
      <c r="E660" s="791" t="s">
        <v>535</v>
      </c>
      <c r="F660" s="790">
        <v>45881</v>
      </c>
      <c r="G660" s="785" t="b">
        <v>1</v>
      </c>
      <c r="H660" s="799"/>
      <c r="I660" s="791"/>
      <c r="J660" s="820"/>
      <c r="K660" s="785"/>
      <c r="L660" s="799"/>
      <c r="M660" s="791"/>
      <c r="N660" s="820"/>
      <c r="O660" s="785"/>
    </row>
    <row r="661" spans="1:15">
      <c r="A661" s="2182"/>
      <c r="B661" s="822" t="s">
        <v>5655</v>
      </c>
      <c r="C661" s="2182"/>
      <c r="D661" s="2182"/>
      <c r="E661" s="791" t="s">
        <v>535</v>
      </c>
      <c r="F661" s="790">
        <v>45881</v>
      </c>
      <c r="G661" s="785" t="b">
        <v>1</v>
      </c>
      <c r="H661" s="799"/>
      <c r="I661" s="791"/>
      <c r="J661" s="820"/>
      <c r="K661" s="785"/>
      <c r="L661" s="799"/>
      <c r="M661" s="791"/>
      <c r="N661" s="820"/>
      <c r="O661" s="785"/>
    </row>
    <row r="662" spans="1:15">
      <c r="A662" s="2182"/>
      <c r="B662" s="822" t="s">
        <v>5656</v>
      </c>
      <c r="C662" s="2182"/>
      <c r="D662" s="2182"/>
      <c r="E662" s="791" t="s">
        <v>535</v>
      </c>
      <c r="F662" s="790">
        <v>45881</v>
      </c>
      <c r="G662" s="785" t="b">
        <v>1</v>
      </c>
      <c r="H662" s="799"/>
      <c r="I662" s="791"/>
      <c r="J662" s="820"/>
      <c r="K662" s="785"/>
      <c r="L662" s="799"/>
      <c r="M662" s="791"/>
      <c r="N662" s="820"/>
      <c r="O662" s="785"/>
    </row>
    <row r="663" spans="1:15">
      <c r="A663" s="2182"/>
      <c r="B663" s="822" t="s">
        <v>373</v>
      </c>
      <c r="C663" s="2182"/>
      <c r="D663" s="2182"/>
      <c r="E663" s="791" t="s">
        <v>535</v>
      </c>
      <c r="F663" s="790">
        <v>45881</v>
      </c>
      <c r="G663" s="785" t="b">
        <v>1</v>
      </c>
      <c r="H663" s="799"/>
      <c r="I663" s="791"/>
      <c r="J663" s="820"/>
      <c r="K663" s="785"/>
      <c r="L663" s="799"/>
      <c r="M663" s="791"/>
      <c r="N663" s="820"/>
      <c r="O663" s="785"/>
    </row>
    <row r="664" spans="1:15">
      <c r="A664" s="2182"/>
      <c r="B664" s="822" t="s">
        <v>405</v>
      </c>
      <c r="C664" s="2182"/>
      <c r="D664" s="2182"/>
      <c r="E664" s="791" t="s">
        <v>535</v>
      </c>
      <c r="F664" s="790">
        <v>45881</v>
      </c>
      <c r="G664" s="785" t="b">
        <v>1</v>
      </c>
      <c r="H664" s="799"/>
      <c r="I664" s="791"/>
      <c r="J664" s="820"/>
      <c r="K664" s="785"/>
      <c r="L664" s="799"/>
      <c r="M664" s="791"/>
      <c r="N664" s="820"/>
      <c r="O664" s="785"/>
    </row>
    <row r="665" spans="1:15">
      <c r="A665" s="2182"/>
      <c r="B665" s="822" t="s">
        <v>5657</v>
      </c>
      <c r="C665" s="2182"/>
      <c r="D665" s="2182"/>
      <c r="E665" s="791" t="s">
        <v>535</v>
      </c>
      <c r="F665" s="790">
        <v>45881</v>
      </c>
      <c r="G665" s="785" t="b">
        <v>1</v>
      </c>
      <c r="H665" s="799"/>
      <c r="I665" s="791"/>
      <c r="J665" s="820"/>
      <c r="K665" s="785"/>
      <c r="L665" s="799"/>
      <c r="M665" s="791"/>
      <c r="N665" s="820"/>
      <c r="O665" s="785"/>
    </row>
    <row r="666" spans="1:15">
      <c r="A666" s="2187"/>
      <c r="B666" s="822" t="s">
        <v>5658</v>
      </c>
      <c r="C666" s="2187"/>
      <c r="D666" s="2187"/>
      <c r="E666" s="791" t="s">
        <v>535</v>
      </c>
      <c r="F666" s="790">
        <v>45881</v>
      </c>
      <c r="G666" s="785" t="b">
        <v>1</v>
      </c>
      <c r="H666" s="799"/>
      <c r="I666" s="791"/>
      <c r="J666" s="820"/>
      <c r="K666" s="785"/>
      <c r="L666" s="799"/>
      <c r="M666" s="791"/>
      <c r="N666" s="820"/>
      <c r="O666" s="785"/>
    </row>
    <row r="667" spans="1:15">
      <c r="A667" s="2183">
        <v>99</v>
      </c>
      <c r="B667" s="787" t="s">
        <v>5644</v>
      </c>
      <c r="C667" s="2183" t="s">
        <v>5760</v>
      </c>
      <c r="D667" s="2183" t="s">
        <v>5761</v>
      </c>
      <c r="E667" s="792" t="s">
        <v>535</v>
      </c>
      <c r="F667" s="789">
        <v>45881</v>
      </c>
      <c r="G667" s="783" t="b">
        <v>1</v>
      </c>
      <c r="H667" s="799"/>
      <c r="I667" s="792"/>
      <c r="J667" s="789"/>
      <c r="K667" s="783"/>
      <c r="L667" s="799"/>
      <c r="M667" s="792"/>
      <c r="N667" s="789"/>
      <c r="O667" s="783"/>
    </row>
    <row r="668" spans="1:15">
      <c r="A668" s="2184"/>
      <c r="B668" s="787" t="s">
        <v>265</v>
      </c>
      <c r="C668" s="2184"/>
      <c r="D668" s="2184"/>
      <c r="E668" s="792" t="s">
        <v>535</v>
      </c>
      <c r="F668" s="789">
        <v>45881</v>
      </c>
      <c r="G668" s="783" t="b">
        <v>1</v>
      </c>
      <c r="H668" s="799"/>
      <c r="I668" s="793"/>
      <c r="J668" s="789"/>
      <c r="K668" s="784"/>
      <c r="L668" s="799"/>
      <c r="M668" s="793"/>
      <c r="N668" s="789"/>
      <c r="O668" s="784"/>
    </row>
    <row r="669" spans="1:15">
      <c r="A669" s="2184"/>
      <c r="B669" s="787" t="s">
        <v>5647</v>
      </c>
      <c r="C669" s="2184"/>
      <c r="D669" s="2184"/>
      <c r="E669" s="792" t="s">
        <v>535</v>
      </c>
      <c r="F669" s="789">
        <v>45881</v>
      </c>
      <c r="G669" s="783" t="b">
        <v>1</v>
      </c>
      <c r="H669" s="799"/>
      <c r="I669" s="793"/>
      <c r="J669" s="789"/>
      <c r="K669" s="784"/>
      <c r="L669" s="799"/>
      <c r="M669" s="793"/>
      <c r="N669" s="789"/>
      <c r="O669" s="784"/>
    </row>
    <row r="670" spans="1:15">
      <c r="A670" s="2184"/>
      <c r="B670" s="787" t="s">
        <v>5648</v>
      </c>
      <c r="C670" s="2184"/>
      <c r="D670" s="2184"/>
      <c r="E670" s="792" t="s">
        <v>535</v>
      </c>
      <c r="F670" s="789">
        <v>45881</v>
      </c>
      <c r="G670" s="783" t="b">
        <v>1</v>
      </c>
      <c r="H670" s="799"/>
      <c r="I670" s="793"/>
      <c r="J670" s="789"/>
      <c r="K670" s="784"/>
      <c r="L670" s="799"/>
      <c r="M670" s="793"/>
      <c r="N670" s="789"/>
      <c r="O670" s="784"/>
    </row>
    <row r="671" spans="1:15">
      <c r="A671" s="2184"/>
      <c r="B671" s="787" t="s">
        <v>281</v>
      </c>
      <c r="C671" s="2184"/>
      <c r="D671" s="2184"/>
      <c r="E671" s="792" t="s">
        <v>535</v>
      </c>
      <c r="F671" s="789">
        <v>45881</v>
      </c>
      <c r="G671" s="783" t="b">
        <v>1</v>
      </c>
      <c r="H671" s="799"/>
      <c r="I671" s="793"/>
      <c r="J671" s="789"/>
      <c r="K671" s="784"/>
      <c r="L671" s="799"/>
      <c r="M671" s="793"/>
      <c r="N671" s="789"/>
      <c r="O671" s="784"/>
    </row>
    <row r="672" spans="1:15">
      <c r="A672" s="2184"/>
      <c r="B672" s="787" t="s">
        <v>5649</v>
      </c>
      <c r="C672" s="2184"/>
      <c r="D672" s="2184"/>
      <c r="E672" s="792" t="s">
        <v>535</v>
      </c>
      <c r="F672" s="789">
        <v>45881</v>
      </c>
      <c r="G672" s="783" t="b">
        <v>1</v>
      </c>
      <c r="H672" s="799"/>
      <c r="I672" s="793"/>
      <c r="J672" s="789"/>
      <c r="K672" s="784"/>
      <c r="L672" s="799"/>
      <c r="M672" s="793"/>
      <c r="N672" s="789"/>
      <c r="O672" s="784"/>
    </row>
    <row r="673" spans="1:15">
      <c r="A673" s="2184"/>
      <c r="B673" s="787" t="s">
        <v>5650</v>
      </c>
      <c r="C673" s="2184"/>
      <c r="D673" s="2184"/>
      <c r="E673" s="792" t="s">
        <v>535</v>
      </c>
      <c r="F673" s="789">
        <v>45881</v>
      </c>
      <c r="G673" s="783" t="b">
        <v>1</v>
      </c>
      <c r="H673" s="799"/>
      <c r="I673" s="793"/>
      <c r="J673" s="789"/>
      <c r="K673" s="784"/>
      <c r="L673" s="799"/>
      <c r="M673" s="793"/>
      <c r="N673" s="789"/>
      <c r="O673" s="784"/>
    </row>
    <row r="674" spans="1:15">
      <c r="A674" s="2184"/>
      <c r="B674" s="788" t="s">
        <v>5651</v>
      </c>
      <c r="C674" s="2184"/>
      <c r="D674" s="2184"/>
      <c r="E674" s="792" t="s">
        <v>535</v>
      </c>
      <c r="F674" s="789">
        <v>45881</v>
      </c>
      <c r="G674" s="783" t="b">
        <v>1</v>
      </c>
      <c r="H674" s="799"/>
      <c r="I674" s="792"/>
      <c r="J674" s="789"/>
      <c r="K674" s="783"/>
      <c r="L674" s="799"/>
      <c r="M674" s="792"/>
      <c r="N674" s="789"/>
      <c r="O674" s="783"/>
    </row>
    <row r="675" spans="1:15">
      <c r="A675" s="2184"/>
      <c r="B675" s="787" t="s">
        <v>245</v>
      </c>
      <c r="C675" s="2184"/>
      <c r="D675" s="2184"/>
      <c r="E675" s="792" t="s">
        <v>535</v>
      </c>
      <c r="F675" s="789">
        <v>45881</v>
      </c>
      <c r="G675" s="783" t="b">
        <v>1</v>
      </c>
      <c r="H675" s="799"/>
      <c r="I675" s="793"/>
      <c r="J675" s="789"/>
      <c r="K675" s="784"/>
      <c r="L675" s="799"/>
      <c r="M675" s="793"/>
      <c r="N675" s="789"/>
      <c r="O675" s="784"/>
    </row>
    <row r="676" spans="1:15">
      <c r="A676" s="2184"/>
      <c r="B676" s="787" t="s">
        <v>5758</v>
      </c>
      <c r="C676" s="2184"/>
      <c r="D676" s="2184"/>
      <c r="E676" s="792" t="s">
        <v>535</v>
      </c>
      <c r="F676" s="789">
        <v>45881</v>
      </c>
      <c r="G676" s="783" t="b">
        <v>1</v>
      </c>
      <c r="H676" s="799"/>
      <c r="I676" s="793"/>
      <c r="J676" s="789"/>
      <c r="K676" s="784"/>
      <c r="L676" s="799"/>
      <c r="M676" s="793"/>
      <c r="N676" s="789"/>
      <c r="O676" s="784"/>
    </row>
    <row r="677" spans="1:15">
      <c r="A677" s="2184"/>
      <c r="B677" s="787" t="s">
        <v>5759</v>
      </c>
      <c r="C677" s="2184"/>
      <c r="D677" s="2184"/>
      <c r="E677" s="792" t="s">
        <v>535</v>
      </c>
      <c r="F677" s="789">
        <v>45881</v>
      </c>
      <c r="G677" s="783" t="b">
        <v>1</v>
      </c>
      <c r="H677" s="799"/>
      <c r="I677" s="793"/>
      <c r="J677" s="789"/>
      <c r="K677" s="784"/>
      <c r="L677" s="799"/>
      <c r="M677" s="793"/>
      <c r="N677" s="789"/>
      <c r="O677" s="784"/>
    </row>
    <row r="678" spans="1:15">
      <c r="A678" s="2184"/>
      <c r="B678" s="787" t="s">
        <v>399</v>
      </c>
      <c r="C678" s="2184"/>
      <c r="D678" s="2184"/>
      <c r="E678" s="792" t="s">
        <v>535</v>
      </c>
      <c r="F678" s="789">
        <v>45881</v>
      </c>
      <c r="G678" s="783" t="b">
        <v>1</v>
      </c>
      <c r="H678" s="799"/>
      <c r="I678" s="793"/>
      <c r="J678" s="789"/>
      <c r="K678" s="784"/>
      <c r="L678" s="799"/>
      <c r="M678" s="793"/>
      <c r="N678" s="789"/>
      <c r="O678" s="784"/>
    </row>
    <row r="679" spans="1:15">
      <c r="A679" s="2188"/>
      <c r="B679" s="787" t="s">
        <v>1526</v>
      </c>
      <c r="C679" s="2188"/>
      <c r="D679" s="2188"/>
      <c r="E679" s="792" t="s">
        <v>535</v>
      </c>
      <c r="F679" s="789">
        <v>45881</v>
      </c>
      <c r="G679" s="783" t="b">
        <v>1</v>
      </c>
      <c r="H679" s="799"/>
      <c r="I679" s="793"/>
      <c r="J679" s="789"/>
      <c r="K679" s="784"/>
      <c r="L679" s="799"/>
      <c r="M679" s="793"/>
      <c r="N679" s="789"/>
      <c r="O679" s="784"/>
    </row>
    <row r="680" spans="1:15">
      <c r="A680" s="2181">
        <v>100</v>
      </c>
      <c r="B680" s="822" t="s">
        <v>5762</v>
      </c>
      <c r="C680" s="2181" t="s">
        <v>5763</v>
      </c>
      <c r="D680" s="2181" t="s">
        <v>5764</v>
      </c>
      <c r="E680" s="791" t="s">
        <v>535</v>
      </c>
      <c r="F680" s="790">
        <v>45881</v>
      </c>
      <c r="G680" s="785" t="b">
        <v>1</v>
      </c>
      <c r="H680" s="799"/>
      <c r="I680" s="791"/>
      <c r="J680" s="820"/>
      <c r="K680" s="785" t="b">
        <v>0</v>
      </c>
      <c r="L680" s="799"/>
      <c r="M680" s="791"/>
      <c r="N680" s="820"/>
      <c r="O680" s="785" t="b">
        <v>0</v>
      </c>
    </row>
    <row r="681" spans="1:15">
      <c r="A681" s="2182"/>
      <c r="B681" s="822" t="s">
        <v>5754</v>
      </c>
      <c r="C681" s="2182"/>
      <c r="D681" s="2182"/>
      <c r="E681" s="791" t="s">
        <v>535</v>
      </c>
      <c r="F681" s="790">
        <v>45881</v>
      </c>
      <c r="G681" s="785" t="b">
        <v>1</v>
      </c>
      <c r="H681" s="799"/>
      <c r="I681" s="791"/>
      <c r="J681" s="820"/>
      <c r="K681" s="785"/>
      <c r="L681" s="799"/>
      <c r="M681" s="791"/>
      <c r="N681" s="820"/>
      <c r="O681" s="785"/>
    </row>
    <row r="682" spans="1:15">
      <c r="A682" s="2182"/>
      <c r="B682" s="822" t="s">
        <v>322</v>
      </c>
      <c r="C682" s="2182"/>
      <c r="D682" s="2182"/>
      <c r="E682" s="791" t="s">
        <v>535</v>
      </c>
      <c r="F682" s="790">
        <v>45881</v>
      </c>
      <c r="G682" s="785" t="b">
        <v>1</v>
      </c>
      <c r="H682" s="799"/>
      <c r="I682" s="791"/>
      <c r="J682" s="820"/>
      <c r="K682" s="785"/>
      <c r="L682" s="799"/>
      <c r="M682" s="791"/>
      <c r="N682" s="820"/>
      <c r="O682" s="785"/>
    </row>
    <row r="683" spans="1:15">
      <c r="A683" s="2182"/>
      <c r="B683" s="822" t="s">
        <v>231</v>
      </c>
      <c r="C683" s="2182"/>
      <c r="D683" s="2182"/>
      <c r="E683" s="791" t="s">
        <v>535</v>
      </c>
      <c r="F683" s="790">
        <v>45881</v>
      </c>
      <c r="G683" s="785" t="b">
        <v>1</v>
      </c>
      <c r="H683" s="799"/>
      <c r="I683" s="791"/>
      <c r="J683" s="820"/>
      <c r="K683" s="785"/>
      <c r="L683" s="799"/>
      <c r="M683" s="791"/>
      <c r="N683" s="820"/>
      <c r="O683" s="785"/>
    </row>
    <row r="684" spans="1:15">
      <c r="A684" s="2182"/>
      <c r="B684" s="822" t="s">
        <v>5757</v>
      </c>
      <c r="C684" s="2182"/>
      <c r="D684" s="2182"/>
      <c r="E684" s="791" t="s">
        <v>535</v>
      </c>
      <c r="F684" s="790">
        <v>45881</v>
      </c>
      <c r="G684" s="785" t="b">
        <v>1</v>
      </c>
      <c r="H684" s="799"/>
      <c r="I684" s="791"/>
      <c r="J684" s="820"/>
      <c r="K684" s="785"/>
      <c r="L684" s="799"/>
      <c r="M684" s="791"/>
      <c r="N684" s="820"/>
      <c r="O684" s="785"/>
    </row>
    <row r="685" spans="1:15">
      <c r="A685" s="2182"/>
      <c r="B685" s="822" t="s">
        <v>275</v>
      </c>
      <c r="C685" s="2182"/>
      <c r="D685" s="2182"/>
      <c r="E685" s="791" t="s">
        <v>535</v>
      </c>
      <c r="F685" s="790">
        <v>45881</v>
      </c>
      <c r="G685" s="785" t="b">
        <v>1</v>
      </c>
      <c r="H685" s="799"/>
      <c r="I685" s="791"/>
      <c r="J685" s="820"/>
      <c r="K685" s="785"/>
      <c r="L685" s="799"/>
      <c r="M685" s="791"/>
      <c r="N685" s="820"/>
      <c r="O685" s="785"/>
    </row>
    <row r="686" spans="1:15">
      <c r="A686" s="2182"/>
      <c r="B686" s="822" t="s">
        <v>246</v>
      </c>
      <c r="C686" s="2182"/>
      <c r="D686" s="2182"/>
      <c r="E686" s="791" t="s">
        <v>535</v>
      </c>
      <c r="F686" s="790">
        <v>45881</v>
      </c>
      <c r="G686" s="785" t="b">
        <v>1</v>
      </c>
      <c r="H686" s="799"/>
      <c r="I686" s="791"/>
      <c r="J686" s="820"/>
      <c r="K686" s="785"/>
      <c r="L686" s="799"/>
      <c r="M686" s="791"/>
      <c r="N686" s="820"/>
      <c r="O686" s="785"/>
    </row>
    <row r="687" spans="1:15">
      <c r="A687" s="2182"/>
      <c r="B687" s="786" t="s">
        <v>334</v>
      </c>
      <c r="C687" s="2182"/>
      <c r="D687" s="2182"/>
      <c r="E687" s="791" t="s">
        <v>535</v>
      </c>
      <c r="F687" s="790">
        <v>45881</v>
      </c>
      <c r="G687" s="785" t="b">
        <v>1</v>
      </c>
      <c r="H687" s="799"/>
      <c r="I687" s="791"/>
      <c r="J687" s="820"/>
      <c r="K687" s="785"/>
      <c r="L687" s="799"/>
      <c r="M687" s="791"/>
      <c r="N687" s="820"/>
      <c r="O687" s="785"/>
    </row>
    <row r="688" spans="1:15">
      <c r="A688" s="2182"/>
      <c r="B688" s="822" t="s">
        <v>5655</v>
      </c>
      <c r="C688" s="2182"/>
      <c r="D688" s="2182"/>
      <c r="E688" s="791" t="s">
        <v>535</v>
      </c>
      <c r="F688" s="790">
        <v>45881</v>
      </c>
      <c r="G688" s="785" t="b">
        <v>1</v>
      </c>
      <c r="H688" s="799"/>
      <c r="I688" s="791"/>
      <c r="J688" s="820"/>
      <c r="K688" s="785"/>
      <c r="L688" s="799"/>
      <c r="M688" s="791"/>
      <c r="N688" s="820"/>
      <c r="O688" s="785"/>
    </row>
    <row r="689" spans="1:15">
      <c r="A689" s="2182"/>
      <c r="B689" s="822" t="s">
        <v>5656</v>
      </c>
      <c r="C689" s="2182"/>
      <c r="D689" s="2182"/>
      <c r="E689" s="791" t="s">
        <v>535</v>
      </c>
      <c r="F689" s="790">
        <v>45881</v>
      </c>
      <c r="G689" s="785" t="b">
        <v>1</v>
      </c>
      <c r="H689" s="799"/>
      <c r="I689" s="791"/>
      <c r="J689" s="820"/>
      <c r="K689" s="785"/>
      <c r="L689" s="799"/>
      <c r="M689" s="791"/>
      <c r="N689" s="820"/>
      <c r="O689" s="785"/>
    </row>
    <row r="690" spans="1:15">
      <c r="A690" s="2182"/>
      <c r="B690" s="822" t="s">
        <v>373</v>
      </c>
      <c r="C690" s="2182"/>
      <c r="D690" s="2182"/>
      <c r="E690" s="791" t="s">
        <v>535</v>
      </c>
      <c r="F690" s="790">
        <v>45881</v>
      </c>
      <c r="G690" s="785" t="b">
        <v>1</v>
      </c>
      <c r="H690" s="799"/>
      <c r="I690" s="791"/>
      <c r="J690" s="820"/>
      <c r="K690" s="785"/>
      <c r="L690" s="799"/>
      <c r="M690" s="791"/>
      <c r="N690" s="820"/>
      <c r="O690" s="785"/>
    </row>
    <row r="691" spans="1:15">
      <c r="A691" s="2182"/>
      <c r="B691" s="822" t="s">
        <v>405</v>
      </c>
      <c r="C691" s="2182"/>
      <c r="D691" s="2182"/>
      <c r="E691" s="791" t="s">
        <v>535</v>
      </c>
      <c r="F691" s="790">
        <v>45881</v>
      </c>
      <c r="G691" s="785" t="b">
        <v>1</v>
      </c>
      <c r="H691" s="799"/>
      <c r="I691" s="791"/>
      <c r="J691" s="820"/>
      <c r="K691" s="785"/>
      <c r="L691" s="799"/>
      <c r="M691" s="791"/>
      <c r="N691" s="820"/>
      <c r="O691" s="785"/>
    </row>
    <row r="692" spans="1:15">
      <c r="A692" s="2182"/>
      <c r="B692" s="822" t="s">
        <v>5657</v>
      </c>
      <c r="C692" s="2182"/>
      <c r="D692" s="2182"/>
      <c r="E692" s="791" t="s">
        <v>535</v>
      </c>
      <c r="F692" s="790">
        <v>45881</v>
      </c>
      <c r="G692" s="785" t="b">
        <v>1</v>
      </c>
      <c r="H692" s="799"/>
      <c r="I692" s="791"/>
      <c r="J692" s="820"/>
      <c r="K692" s="785"/>
      <c r="L692" s="799"/>
      <c r="M692" s="791"/>
      <c r="N692" s="820"/>
      <c r="O692" s="785"/>
    </row>
    <row r="693" spans="1:15">
      <c r="A693" s="2187"/>
      <c r="B693" s="822" t="s">
        <v>5658</v>
      </c>
      <c r="C693" s="2187"/>
      <c r="D693" s="2187"/>
      <c r="E693" s="791" t="s">
        <v>535</v>
      </c>
      <c r="F693" s="790">
        <v>45881</v>
      </c>
      <c r="G693" s="785" t="b">
        <v>1</v>
      </c>
      <c r="H693" s="799"/>
      <c r="I693" s="791"/>
      <c r="J693" s="820"/>
      <c r="K693" s="785"/>
      <c r="L693" s="799"/>
      <c r="M693" s="791"/>
      <c r="N693" s="820"/>
      <c r="O693" s="785"/>
    </row>
    <row r="694" spans="1:15">
      <c r="A694" s="2183">
        <v>100</v>
      </c>
      <c r="B694" s="787" t="s">
        <v>5644</v>
      </c>
      <c r="C694" s="2183" t="s">
        <v>5763</v>
      </c>
      <c r="D694" s="2183" t="s">
        <v>5764</v>
      </c>
      <c r="E694" s="792" t="s">
        <v>535</v>
      </c>
      <c r="F694" s="789">
        <v>45881</v>
      </c>
      <c r="G694" s="783" t="b">
        <v>1</v>
      </c>
      <c r="H694" s="799"/>
      <c r="I694" s="792"/>
      <c r="J694" s="789"/>
      <c r="K694" s="783"/>
      <c r="L694" s="799"/>
      <c r="M694" s="792"/>
      <c r="N694" s="789"/>
      <c r="O694" s="783"/>
    </row>
    <row r="695" spans="1:15">
      <c r="A695" s="2184"/>
      <c r="B695" s="787" t="s">
        <v>265</v>
      </c>
      <c r="C695" s="2184"/>
      <c r="D695" s="2184"/>
      <c r="E695" s="792" t="s">
        <v>535</v>
      </c>
      <c r="F695" s="789">
        <v>45881</v>
      </c>
      <c r="G695" s="783" t="b">
        <v>1</v>
      </c>
      <c r="H695" s="799"/>
      <c r="I695" s="793"/>
      <c r="J695" s="789"/>
      <c r="K695" s="784"/>
      <c r="L695" s="799"/>
      <c r="M695" s="793"/>
      <c r="N695" s="789"/>
      <c r="O695" s="784"/>
    </row>
    <row r="696" spans="1:15">
      <c r="A696" s="2184"/>
      <c r="B696" s="787" t="s">
        <v>5647</v>
      </c>
      <c r="C696" s="2184"/>
      <c r="D696" s="2184"/>
      <c r="E696" s="792" t="s">
        <v>535</v>
      </c>
      <c r="F696" s="789">
        <v>45881</v>
      </c>
      <c r="G696" s="783" t="b">
        <v>1</v>
      </c>
      <c r="H696" s="799"/>
      <c r="I696" s="793"/>
      <c r="J696" s="789"/>
      <c r="K696" s="784"/>
      <c r="L696" s="799"/>
      <c r="M696" s="793"/>
      <c r="N696" s="789"/>
      <c r="O696" s="784"/>
    </row>
    <row r="697" spans="1:15">
      <c r="A697" s="2184"/>
      <c r="B697" s="787" t="s">
        <v>5648</v>
      </c>
      <c r="C697" s="2184"/>
      <c r="D697" s="2184"/>
      <c r="E697" s="792" t="s">
        <v>535</v>
      </c>
      <c r="F697" s="789">
        <v>45881</v>
      </c>
      <c r="G697" s="783" t="b">
        <v>1</v>
      </c>
      <c r="H697" s="799"/>
      <c r="I697" s="793"/>
      <c r="J697" s="789"/>
      <c r="K697" s="784"/>
      <c r="L697" s="799"/>
      <c r="M697" s="793"/>
      <c r="N697" s="789"/>
      <c r="O697" s="784"/>
    </row>
    <row r="698" spans="1:15">
      <c r="A698" s="2184"/>
      <c r="B698" s="787" t="s">
        <v>281</v>
      </c>
      <c r="C698" s="2184"/>
      <c r="D698" s="2184"/>
      <c r="E698" s="792" t="s">
        <v>535</v>
      </c>
      <c r="F698" s="789">
        <v>45881</v>
      </c>
      <c r="G698" s="783" t="b">
        <v>1</v>
      </c>
      <c r="H698" s="799"/>
      <c r="I698" s="793"/>
      <c r="J698" s="789"/>
      <c r="K698" s="784"/>
      <c r="L698" s="799"/>
      <c r="M698" s="793"/>
      <c r="N698" s="789"/>
      <c r="O698" s="784"/>
    </row>
    <row r="699" spans="1:15">
      <c r="A699" s="2184"/>
      <c r="B699" s="787" t="s">
        <v>5649</v>
      </c>
      <c r="C699" s="2184"/>
      <c r="D699" s="2184"/>
      <c r="E699" s="792" t="s">
        <v>535</v>
      </c>
      <c r="F699" s="789">
        <v>45881</v>
      </c>
      <c r="G699" s="783" t="b">
        <v>1</v>
      </c>
      <c r="H699" s="799"/>
      <c r="I699" s="793"/>
      <c r="J699" s="789"/>
      <c r="K699" s="784"/>
      <c r="L699" s="799"/>
      <c r="M699" s="793"/>
      <c r="N699" s="789"/>
      <c r="O699" s="784"/>
    </row>
    <row r="700" spans="1:15">
      <c r="A700" s="2184"/>
      <c r="B700" s="787" t="s">
        <v>5650</v>
      </c>
      <c r="C700" s="2184"/>
      <c r="D700" s="2184"/>
      <c r="E700" s="792" t="s">
        <v>535</v>
      </c>
      <c r="F700" s="789">
        <v>45881</v>
      </c>
      <c r="G700" s="783" t="b">
        <v>1</v>
      </c>
      <c r="H700" s="799"/>
      <c r="I700" s="793"/>
      <c r="J700" s="789"/>
      <c r="K700" s="784"/>
      <c r="L700" s="799"/>
      <c r="M700" s="793"/>
      <c r="N700" s="789"/>
      <c r="O700" s="784"/>
    </row>
    <row r="701" spans="1:15">
      <c r="A701" s="2184"/>
      <c r="B701" s="788" t="s">
        <v>5651</v>
      </c>
      <c r="C701" s="2184"/>
      <c r="D701" s="2184"/>
      <c r="E701" s="792" t="s">
        <v>535</v>
      </c>
      <c r="F701" s="789">
        <v>45881</v>
      </c>
      <c r="G701" s="783" t="b">
        <v>1</v>
      </c>
      <c r="H701" s="799"/>
      <c r="I701" s="792"/>
      <c r="J701" s="789"/>
      <c r="K701" s="783"/>
      <c r="L701" s="799"/>
      <c r="M701" s="792"/>
      <c r="N701" s="789"/>
      <c r="O701" s="783"/>
    </row>
    <row r="702" spans="1:15">
      <c r="A702" s="2184"/>
      <c r="B702" s="787" t="s">
        <v>245</v>
      </c>
      <c r="C702" s="2184"/>
      <c r="D702" s="2184"/>
      <c r="E702" s="792" t="s">
        <v>535</v>
      </c>
      <c r="F702" s="789">
        <v>45881</v>
      </c>
      <c r="G702" s="783" t="b">
        <v>1</v>
      </c>
      <c r="H702" s="799"/>
      <c r="I702" s="793"/>
      <c r="J702" s="789"/>
      <c r="K702" s="784"/>
      <c r="L702" s="799"/>
      <c r="M702" s="793"/>
      <c r="N702" s="789"/>
      <c r="O702" s="784"/>
    </row>
    <row r="703" spans="1:15">
      <c r="A703" s="2184"/>
      <c r="B703" s="787" t="s">
        <v>5758</v>
      </c>
      <c r="C703" s="2184"/>
      <c r="D703" s="2184"/>
      <c r="E703" s="792" t="s">
        <v>535</v>
      </c>
      <c r="F703" s="789">
        <v>45881</v>
      </c>
      <c r="G703" s="783" t="b">
        <v>1</v>
      </c>
      <c r="H703" s="799"/>
      <c r="I703" s="793"/>
      <c r="J703" s="789"/>
      <c r="K703" s="784"/>
      <c r="L703" s="799"/>
      <c r="M703" s="793"/>
      <c r="N703" s="789"/>
      <c r="O703" s="784"/>
    </row>
    <row r="704" spans="1:15">
      <c r="A704" s="2184"/>
      <c r="B704" s="787" t="s">
        <v>5759</v>
      </c>
      <c r="C704" s="2184"/>
      <c r="D704" s="2184"/>
      <c r="E704" s="792" t="s">
        <v>535</v>
      </c>
      <c r="F704" s="789">
        <v>45881</v>
      </c>
      <c r="G704" s="783" t="b">
        <v>1</v>
      </c>
      <c r="H704" s="799"/>
      <c r="I704" s="793"/>
      <c r="J704" s="789"/>
      <c r="K704" s="784"/>
      <c r="L704" s="799"/>
      <c r="M704" s="793"/>
      <c r="N704" s="789"/>
      <c r="O704" s="784"/>
    </row>
    <row r="705" spans="1:15">
      <c r="A705" s="2184"/>
      <c r="B705" s="787" t="s">
        <v>399</v>
      </c>
      <c r="C705" s="2184"/>
      <c r="D705" s="2184"/>
      <c r="E705" s="792" t="s">
        <v>535</v>
      </c>
      <c r="F705" s="789">
        <v>45881</v>
      </c>
      <c r="G705" s="783" t="b">
        <v>1</v>
      </c>
      <c r="H705" s="799"/>
      <c r="I705" s="793"/>
      <c r="J705" s="789"/>
      <c r="K705" s="784"/>
      <c r="L705" s="799"/>
      <c r="M705" s="793"/>
      <c r="N705" s="789"/>
      <c r="O705" s="784"/>
    </row>
    <row r="706" spans="1:15">
      <c r="A706" s="2188"/>
      <c r="B706" s="787" t="s">
        <v>1526</v>
      </c>
      <c r="C706" s="2188"/>
      <c r="D706" s="2188"/>
      <c r="E706" s="792" t="s">
        <v>535</v>
      </c>
      <c r="F706" s="789">
        <v>45881</v>
      </c>
      <c r="G706" s="783" t="b">
        <v>1</v>
      </c>
      <c r="H706" s="799"/>
      <c r="I706" s="793"/>
      <c r="J706" s="789"/>
      <c r="K706" s="784"/>
      <c r="L706" s="799"/>
      <c r="M706" s="793"/>
      <c r="N706" s="789"/>
      <c r="O706" s="784"/>
    </row>
    <row r="707" spans="1:15">
      <c r="A707" s="2182">
        <v>101</v>
      </c>
      <c r="B707" s="822" t="s">
        <v>231</v>
      </c>
      <c r="C707" s="2182" t="s">
        <v>5765</v>
      </c>
      <c r="D707" s="2182" t="s">
        <v>5766</v>
      </c>
      <c r="E707" s="791" t="s">
        <v>535</v>
      </c>
      <c r="F707" s="790">
        <v>45881</v>
      </c>
      <c r="G707" s="785" t="b">
        <v>1</v>
      </c>
      <c r="H707" s="799"/>
      <c r="I707" s="791"/>
      <c r="J707" s="820"/>
      <c r="K707" s="785"/>
      <c r="L707" s="799"/>
      <c r="M707" s="791"/>
      <c r="N707" s="820"/>
      <c r="O707" s="785"/>
    </row>
    <row r="708" spans="1:15">
      <c r="A708" s="2182"/>
      <c r="B708" s="822" t="s">
        <v>5757</v>
      </c>
      <c r="C708" s="2182"/>
      <c r="D708" s="2182"/>
      <c r="E708" s="791" t="s">
        <v>535</v>
      </c>
      <c r="F708" s="790">
        <v>45881</v>
      </c>
      <c r="G708" s="785" t="b">
        <v>1</v>
      </c>
      <c r="H708" s="799"/>
      <c r="I708" s="791"/>
      <c r="J708" s="820"/>
      <c r="K708" s="785"/>
      <c r="L708" s="799"/>
      <c r="M708" s="791"/>
      <c r="N708" s="820"/>
      <c r="O708" s="785"/>
    </row>
    <row r="709" spans="1:15">
      <c r="A709" s="2182"/>
      <c r="B709" s="822" t="s">
        <v>275</v>
      </c>
      <c r="C709" s="2182"/>
      <c r="D709" s="2182"/>
      <c r="E709" s="791" t="s">
        <v>535</v>
      </c>
      <c r="F709" s="790">
        <v>45881</v>
      </c>
      <c r="G709" s="785" t="b">
        <v>1</v>
      </c>
      <c r="H709" s="799"/>
      <c r="I709" s="791"/>
      <c r="J709" s="820"/>
      <c r="K709" s="785"/>
      <c r="L709" s="799"/>
      <c r="M709" s="791"/>
      <c r="N709" s="820"/>
      <c r="O709" s="785"/>
    </row>
    <row r="710" spans="1:15">
      <c r="A710" s="2182"/>
      <c r="B710" s="822" t="s">
        <v>246</v>
      </c>
      <c r="C710" s="2182"/>
      <c r="D710" s="2182"/>
      <c r="E710" s="791" t="s">
        <v>535</v>
      </c>
      <c r="F710" s="790">
        <v>45881</v>
      </c>
      <c r="G710" s="785" t="b">
        <v>1</v>
      </c>
      <c r="H710" s="799"/>
      <c r="I710" s="791"/>
      <c r="J710" s="820"/>
      <c r="K710" s="785"/>
      <c r="L710" s="799"/>
      <c r="M710" s="791"/>
      <c r="N710" s="820"/>
      <c r="O710" s="785"/>
    </row>
    <row r="711" spans="1:15">
      <c r="A711" s="2182"/>
      <c r="B711" s="786" t="s">
        <v>334</v>
      </c>
      <c r="C711" s="2182"/>
      <c r="D711" s="2182"/>
      <c r="E711" s="791" t="s">
        <v>535</v>
      </c>
      <c r="F711" s="790">
        <v>45881</v>
      </c>
      <c r="G711" s="785" t="b">
        <v>1</v>
      </c>
      <c r="H711" s="799"/>
      <c r="I711" s="791"/>
      <c r="J711" s="820"/>
      <c r="K711" s="785"/>
      <c r="L711" s="799"/>
      <c r="M711" s="791"/>
      <c r="N711" s="820"/>
      <c r="O711" s="785"/>
    </row>
    <row r="712" spans="1:15">
      <c r="A712" s="2182"/>
      <c r="B712" s="822" t="s">
        <v>5655</v>
      </c>
      <c r="C712" s="2182"/>
      <c r="D712" s="2182"/>
      <c r="E712" s="791" t="s">
        <v>535</v>
      </c>
      <c r="F712" s="790">
        <v>45881</v>
      </c>
      <c r="G712" s="785" t="b">
        <v>1</v>
      </c>
      <c r="H712" s="799"/>
      <c r="I712" s="791"/>
      <c r="J712" s="820"/>
      <c r="K712" s="785"/>
      <c r="L712" s="799"/>
      <c r="M712" s="791"/>
      <c r="N712" s="820"/>
      <c r="O712" s="785"/>
    </row>
    <row r="713" spans="1:15">
      <c r="A713" s="2182"/>
      <c r="B713" s="822" t="s">
        <v>5656</v>
      </c>
      <c r="C713" s="2182"/>
      <c r="D713" s="2182"/>
      <c r="E713" s="791" t="s">
        <v>535</v>
      </c>
      <c r="F713" s="790">
        <v>45881</v>
      </c>
      <c r="G713" s="785" t="b">
        <v>1</v>
      </c>
      <c r="H713" s="799"/>
      <c r="I713" s="791"/>
      <c r="J713" s="820"/>
      <c r="K713" s="785"/>
      <c r="L713" s="799"/>
      <c r="M713" s="791"/>
      <c r="N713" s="820"/>
      <c r="O713" s="785"/>
    </row>
    <row r="714" spans="1:15">
      <c r="A714" s="2182"/>
      <c r="B714" s="822" t="s">
        <v>373</v>
      </c>
      <c r="C714" s="2182"/>
      <c r="D714" s="2182"/>
      <c r="E714" s="791" t="s">
        <v>535</v>
      </c>
      <c r="F714" s="790">
        <v>45881</v>
      </c>
      <c r="G714" s="785" t="b">
        <v>1</v>
      </c>
      <c r="H714" s="799"/>
      <c r="I714" s="791"/>
      <c r="J714" s="820"/>
      <c r="K714" s="785"/>
      <c r="L714" s="799"/>
      <c r="M714" s="791"/>
      <c r="N714" s="820"/>
      <c r="O714" s="785"/>
    </row>
    <row r="715" spans="1:15">
      <c r="A715" s="2182"/>
      <c r="B715" s="822" t="s">
        <v>405</v>
      </c>
      <c r="C715" s="2182"/>
      <c r="D715" s="2182"/>
      <c r="E715" s="791" t="s">
        <v>535</v>
      </c>
      <c r="F715" s="790">
        <v>45881</v>
      </c>
      <c r="G715" s="785" t="b">
        <v>1</v>
      </c>
      <c r="H715" s="799"/>
      <c r="I715" s="791"/>
      <c r="J715" s="820"/>
      <c r="K715" s="785"/>
      <c r="L715" s="799"/>
      <c r="M715" s="791"/>
      <c r="N715" s="820"/>
      <c r="O715" s="785"/>
    </row>
    <row r="716" spans="1:15">
      <c r="A716" s="2182"/>
      <c r="B716" s="822" t="s">
        <v>5657</v>
      </c>
      <c r="C716" s="2182"/>
      <c r="D716" s="2182"/>
      <c r="E716" s="791" t="s">
        <v>535</v>
      </c>
      <c r="F716" s="790">
        <v>45881</v>
      </c>
      <c r="G716" s="785" t="b">
        <v>1</v>
      </c>
      <c r="H716" s="799"/>
      <c r="I716" s="791"/>
      <c r="J716" s="820"/>
      <c r="K716" s="785"/>
      <c r="L716" s="799"/>
      <c r="M716" s="791"/>
      <c r="N716" s="820"/>
      <c r="O716" s="785"/>
    </row>
    <row r="717" spans="1:15">
      <c r="A717" s="2187"/>
      <c r="B717" s="822" t="s">
        <v>5658</v>
      </c>
      <c r="C717" s="2187"/>
      <c r="D717" s="2187"/>
      <c r="E717" s="791" t="s">
        <v>535</v>
      </c>
      <c r="F717" s="790">
        <v>45881</v>
      </c>
      <c r="G717" s="785" t="b">
        <v>1</v>
      </c>
      <c r="H717" s="799"/>
      <c r="I717" s="791"/>
      <c r="J717" s="820"/>
      <c r="K717" s="785"/>
      <c r="L717" s="799"/>
      <c r="M717" s="791"/>
      <c r="N717" s="820"/>
      <c r="O717" s="785"/>
    </row>
    <row r="718" spans="1:15">
      <c r="A718" s="2183">
        <v>101</v>
      </c>
      <c r="B718" s="787" t="s">
        <v>5644</v>
      </c>
      <c r="C718" s="2183" t="s">
        <v>5765</v>
      </c>
      <c r="D718" s="2183" t="s">
        <v>5766</v>
      </c>
      <c r="E718" s="792" t="s">
        <v>535</v>
      </c>
      <c r="F718" s="789">
        <v>45881</v>
      </c>
      <c r="G718" s="783" t="b">
        <v>1</v>
      </c>
      <c r="H718" s="799"/>
      <c r="I718" s="792"/>
      <c r="J718" s="789"/>
      <c r="K718" s="783"/>
      <c r="L718" s="799"/>
      <c r="M718" s="792"/>
      <c r="N718" s="789"/>
      <c r="O718" s="783"/>
    </row>
    <row r="719" spans="1:15">
      <c r="A719" s="2184"/>
      <c r="B719" s="787" t="s">
        <v>265</v>
      </c>
      <c r="C719" s="2184"/>
      <c r="D719" s="2184"/>
      <c r="E719" s="792" t="s">
        <v>535</v>
      </c>
      <c r="F719" s="789">
        <v>45881</v>
      </c>
      <c r="G719" s="783" t="b">
        <v>1</v>
      </c>
      <c r="H719" s="799"/>
      <c r="I719" s="793"/>
      <c r="J719" s="789"/>
      <c r="K719" s="784"/>
      <c r="L719" s="799"/>
      <c r="M719" s="793"/>
      <c r="N719" s="789"/>
      <c r="O719" s="784"/>
    </row>
    <row r="720" spans="1:15">
      <c r="A720" s="2184"/>
      <c r="B720" s="787" t="s">
        <v>5647</v>
      </c>
      <c r="C720" s="2184"/>
      <c r="D720" s="2184"/>
      <c r="E720" s="792" t="s">
        <v>535</v>
      </c>
      <c r="F720" s="789">
        <v>45881</v>
      </c>
      <c r="G720" s="783" t="b">
        <v>1</v>
      </c>
      <c r="H720" s="799"/>
      <c r="I720" s="793"/>
      <c r="J720" s="789"/>
      <c r="K720" s="784"/>
      <c r="L720" s="799"/>
      <c r="M720" s="793"/>
      <c r="N720" s="789"/>
      <c r="O720" s="784"/>
    </row>
    <row r="721" spans="1:15">
      <c r="A721" s="2184"/>
      <c r="B721" s="787" t="s">
        <v>5648</v>
      </c>
      <c r="C721" s="2184"/>
      <c r="D721" s="2184"/>
      <c r="E721" s="792" t="s">
        <v>535</v>
      </c>
      <c r="F721" s="789">
        <v>45881</v>
      </c>
      <c r="G721" s="783" t="b">
        <v>1</v>
      </c>
      <c r="H721" s="799"/>
      <c r="I721" s="793"/>
      <c r="J721" s="789"/>
      <c r="K721" s="784"/>
      <c r="L721" s="799"/>
      <c r="M721" s="793"/>
      <c r="N721" s="789"/>
      <c r="O721" s="784"/>
    </row>
    <row r="722" spans="1:15">
      <c r="A722" s="2184"/>
      <c r="B722" s="787" t="s">
        <v>281</v>
      </c>
      <c r="C722" s="2184"/>
      <c r="D722" s="2184"/>
      <c r="E722" s="792" t="s">
        <v>535</v>
      </c>
      <c r="F722" s="789">
        <v>45881</v>
      </c>
      <c r="G722" s="783" t="b">
        <v>1</v>
      </c>
      <c r="H722" s="799"/>
      <c r="I722" s="793"/>
      <c r="J722" s="789"/>
      <c r="K722" s="784"/>
      <c r="L722" s="799"/>
      <c r="M722" s="793"/>
      <c r="N722" s="789"/>
      <c r="O722" s="784"/>
    </row>
    <row r="723" spans="1:15">
      <c r="A723" s="2184"/>
      <c r="B723" s="787" t="s">
        <v>5649</v>
      </c>
      <c r="C723" s="2184"/>
      <c r="D723" s="2184"/>
      <c r="E723" s="792" t="s">
        <v>535</v>
      </c>
      <c r="F723" s="789">
        <v>45881</v>
      </c>
      <c r="G723" s="783" t="b">
        <v>1</v>
      </c>
      <c r="H723" s="799"/>
      <c r="I723" s="793"/>
      <c r="J723" s="789"/>
      <c r="K723" s="784"/>
      <c r="L723" s="799"/>
      <c r="M723" s="793"/>
      <c r="N723" s="789"/>
      <c r="O723" s="784"/>
    </row>
    <row r="724" spans="1:15">
      <c r="A724" s="2184"/>
      <c r="B724" s="787" t="s">
        <v>5650</v>
      </c>
      <c r="C724" s="2184"/>
      <c r="D724" s="2184"/>
      <c r="E724" s="792" t="s">
        <v>535</v>
      </c>
      <c r="F724" s="789">
        <v>45881</v>
      </c>
      <c r="G724" s="783" t="b">
        <v>1</v>
      </c>
      <c r="H724" s="799"/>
      <c r="I724" s="793"/>
      <c r="J724" s="789"/>
      <c r="K724" s="784"/>
      <c r="L724" s="799"/>
      <c r="M724" s="793"/>
      <c r="N724" s="789"/>
      <c r="O724" s="784"/>
    </row>
    <row r="725" spans="1:15">
      <c r="A725" s="2184"/>
      <c r="B725" s="788" t="s">
        <v>5651</v>
      </c>
      <c r="C725" s="2184"/>
      <c r="D725" s="2184"/>
      <c r="E725" s="792" t="s">
        <v>535</v>
      </c>
      <c r="F725" s="789">
        <v>45881</v>
      </c>
      <c r="G725" s="783" t="b">
        <v>1</v>
      </c>
      <c r="H725" s="799"/>
      <c r="I725" s="792"/>
      <c r="J725" s="789"/>
      <c r="K725" s="783"/>
      <c r="L725" s="799"/>
      <c r="M725" s="792"/>
      <c r="N725" s="789"/>
      <c r="O725" s="783"/>
    </row>
    <row r="726" spans="1:15">
      <c r="A726" s="2184"/>
      <c r="B726" s="787" t="s">
        <v>245</v>
      </c>
      <c r="C726" s="2184"/>
      <c r="D726" s="2184"/>
      <c r="E726" s="792" t="s">
        <v>535</v>
      </c>
      <c r="F726" s="789">
        <v>45881</v>
      </c>
      <c r="G726" s="783" t="b">
        <v>1</v>
      </c>
      <c r="H726" s="799"/>
      <c r="I726" s="793"/>
      <c r="J726" s="789"/>
      <c r="K726" s="784"/>
      <c r="L726" s="799"/>
      <c r="M726" s="793"/>
      <c r="N726" s="789"/>
      <c r="O726" s="784"/>
    </row>
    <row r="727" spans="1:15">
      <c r="A727" s="2184"/>
      <c r="B727" s="787" t="s">
        <v>5758</v>
      </c>
      <c r="C727" s="2184"/>
      <c r="D727" s="2184"/>
      <c r="E727" s="792" t="s">
        <v>535</v>
      </c>
      <c r="F727" s="789">
        <v>45881</v>
      </c>
      <c r="G727" s="783" t="b">
        <v>1</v>
      </c>
      <c r="H727" s="799"/>
      <c r="I727" s="793"/>
      <c r="J727" s="789"/>
      <c r="K727" s="784"/>
      <c r="L727" s="799"/>
      <c r="M727" s="793"/>
      <c r="N727" s="789"/>
      <c r="O727" s="784"/>
    </row>
    <row r="728" spans="1:15">
      <c r="A728" s="2184"/>
      <c r="B728" s="787" t="s">
        <v>5759</v>
      </c>
      <c r="C728" s="2184"/>
      <c r="D728" s="2184"/>
      <c r="E728" s="792" t="s">
        <v>535</v>
      </c>
      <c r="F728" s="789">
        <v>45881</v>
      </c>
      <c r="G728" s="783" t="b">
        <v>1</v>
      </c>
      <c r="H728" s="799"/>
      <c r="I728" s="793"/>
      <c r="J728" s="789"/>
      <c r="K728" s="784"/>
      <c r="L728" s="799"/>
      <c r="M728" s="793"/>
      <c r="N728" s="789"/>
      <c r="O728" s="784"/>
    </row>
    <row r="729" spans="1:15">
      <c r="A729" s="2184"/>
      <c r="B729" s="787" t="s">
        <v>399</v>
      </c>
      <c r="C729" s="2184"/>
      <c r="D729" s="2184"/>
      <c r="E729" s="792" t="s">
        <v>535</v>
      </c>
      <c r="F729" s="789">
        <v>45881</v>
      </c>
      <c r="G729" s="783" t="b">
        <v>1</v>
      </c>
      <c r="H729" s="799"/>
      <c r="I729" s="793"/>
      <c r="J729" s="789"/>
      <c r="K729" s="784"/>
      <c r="L729" s="799"/>
      <c r="M729" s="793"/>
      <c r="N729" s="789"/>
      <c r="O729" s="784"/>
    </row>
    <row r="730" spans="1:15">
      <c r="A730" s="2184"/>
      <c r="B730" s="787" t="s">
        <v>1526</v>
      </c>
      <c r="C730" s="2184"/>
      <c r="D730" s="2184"/>
      <c r="E730" s="792" t="s">
        <v>535</v>
      </c>
      <c r="F730" s="789">
        <v>45881</v>
      </c>
      <c r="G730" s="783" t="b">
        <v>1</v>
      </c>
      <c r="H730" s="799"/>
      <c r="I730" s="793"/>
      <c r="J730" s="789"/>
      <c r="K730" s="784"/>
      <c r="L730" s="799"/>
      <c r="M730" s="793"/>
      <c r="N730" s="789"/>
      <c r="O730" s="784"/>
    </row>
    <row r="731" spans="1:15">
      <c r="A731" s="2188"/>
      <c r="B731" s="787" t="s">
        <v>5754</v>
      </c>
      <c r="C731" s="2188"/>
      <c r="D731" s="2188"/>
      <c r="E731" s="792" t="s">
        <v>535</v>
      </c>
      <c r="F731" s="789">
        <v>45881</v>
      </c>
      <c r="G731" s="783" t="b">
        <v>1</v>
      </c>
      <c r="H731" s="799"/>
      <c r="I731" s="793"/>
      <c r="J731" s="789"/>
      <c r="K731" s="784"/>
      <c r="L731" s="799"/>
      <c r="M731" s="793"/>
      <c r="N731" s="789"/>
      <c r="O731" s="784"/>
    </row>
    <row r="732" spans="1:15">
      <c r="A732" s="2182">
        <v>102</v>
      </c>
      <c r="B732" s="822" t="s">
        <v>5644</v>
      </c>
      <c r="C732" s="2182" t="s">
        <v>5767</v>
      </c>
      <c r="D732" s="2182" t="s">
        <v>5768</v>
      </c>
      <c r="E732" s="791" t="s">
        <v>535</v>
      </c>
      <c r="F732" s="790">
        <v>45881</v>
      </c>
      <c r="G732" s="785" t="b">
        <v>1</v>
      </c>
      <c r="H732" s="799"/>
      <c r="I732" s="791"/>
      <c r="J732" s="820"/>
      <c r="K732" s="785"/>
      <c r="L732" s="799"/>
      <c r="M732" s="791"/>
      <c r="N732" s="820"/>
      <c r="O732" s="785"/>
    </row>
    <row r="733" spans="1:15">
      <c r="A733" s="2182"/>
      <c r="B733" s="822" t="s">
        <v>265</v>
      </c>
      <c r="C733" s="2182"/>
      <c r="D733" s="2182"/>
      <c r="E733" s="791" t="s">
        <v>535</v>
      </c>
      <c r="F733" s="790">
        <v>45881</v>
      </c>
      <c r="G733" s="785" t="b">
        <v>1</v>
      </c>
      <c r="H733" s="799"/>
      <c r="I733" s="791"/>
      <c r="J733" s="820"/>
      <c r="K733" s="785"/>
      <c r="L733" s="799"/>
      <c r="M733" s="791"/>
      <c r="N733" s="820"/>
      <c r="O733" s="785"/>
    </row>
    <row r="734" spans="1:15">
      <c r="A734" s="2182"/>
      <c r="B734" s="822" t="s">
        <v>5647</v>
      </c>
      <c r="C734" s="2182"/>
      <c r="D734" s="2182"/>
      <c r="E734" s="791" t="s">
        <v>535</v>
      </c>
      <c r="F734" s="790">
        <v>45881</v>
      </c>
      <c r="G734" s="785" t="b">
        <v>1</v>
      </c>
      <c r="H734" s="799"/>
      <c r="I734" s="791"/>
      <c r="J734" s="820"/>
      <c r="K734" s="785"/>
      <c r="L734" s="799"/>
      <c r="M734" s="791"/>
      <c r="N734" s="820"/>
      <c r="O734" s="785"/>
    </row>
    <row r="735" spans="1:15">
      <c r="A735" s="2182"/>
      <c r="B735" s="822" t="s">
        <v>5648</v>
      </c>
      <c r="C735" s="2182"/>
      <c r="D735" s="2182"/>
      <c r="E735" s="791" t="s">
        <v>535</v>
      </c>
      <c r="F735" s="790">
        <v>45881</v>
      </c>
      <c r="G735" s="785" t="b">
        <v>1</v>
      </c>
      <c r="H735" s="799"/>
      <c r="I735" s="791"/>
      <c r="J735" s="820"/>
      <c r="K735" s="785"/>
      <c r="L735" s="799"/>
      <c r="M735" s="791"/>
      <c r="N735" s="820"/>
      <c r="O735" s="785"/>
    </row>
    <row r="736" spans="1:15">
      <c r="A736" s="2182"/>
      <c r="B736" s="786" t="s">
        <v>281</v>
      </c>
      <c r="C736" s="2182"/>
      <c r="D736" s="2182"/>
      <c r="E736" s="791" t="s">
        <v>535</v>
      </c>
      <c r="F736" s="790">
        <v>45881</v>
      </c>
      <c r="G736" s="785" t="b">
        <v>1</v>
      </c>
      <c r="H736" s="799"/>
      <c r="I736" s="791"/>
      <c r="J736" s="820"/>
      <c r="K736" s="785"/>
      <c r="L736" s="799"/>
      <c r="M736" s="791"/>
      <c r="N736" s="820"/>
      <c r="O736" s="785"/>
    </row>
    <row r="737" spans="1:15">
      <c r="A737" s="2182"/>
      <c r="B737" s="822" t="s">
        <v>5649</v>
      </c>
      <c r="C737" s="2182"/>
      <c r="D737" s="2182"/>
      <c r="E737" s="791" t="s">
        <v>535</v>
      </c>
      <c r="F737" s="790">
        <v>45881</v>
      </c>
      <c r="G737" s="785" t="b">
        <v>1</v>
      </c>
      <c r="H737" s="799"/>
      <c r="I737" s="791"/>
      <c r="J737" s="820"/>
      <c r="K737" s="785"/>
      <c r="L737" s="799"/>
      <c r="M737" s="791"/>
      <c r="N737" s="820"/>
      <c r="O737" s="785"/>
    </row>
    <row r="738" spans="1:15">
      <c r="A738" s="2182"/>
      <c r="B738" s="822" t="s">
        <v>5650</v>
      </c>
      <c r="C738" s="2182"/>
      <c r="D738" s="2182"/>
      <c r="E738" s="791" t="s">
        <v>535</v>
      </c>
      <c r="F738" s="790">
        <v>45881</v>
      </c>
      <c r="G738" s="785" t="b">
        <v>1</v>
      </c>
      <c r="H738" s="799"/>
      <c r="I738" s="791"/>
      <c r="J738" s="820"/>
      <c r="K738" s="785"/>
      <c r="L738" s="799"/>
      <c r="M738" s="791"/>
      <c r="N738" s="820"/>
      <c r="O738" s="785"/>
    </row>
    <row r="739" spans="1:15">
      <c r="A739" s="2182"/>
      <c r="B739" s="822" t="s">
        <v>5651</v>
      </c>
      <c r="C739" s="2182"/>
      <c r="D739" s="2182"/>
      <c r="E739" s="791" t="s">
        <v>535</v>
      </c>
      <c r="F739" s="790">
        <v>45881</v>
      </c>
      <c r="G739" s="785" t="b">
        <v>1</v>
      </c>
      <c r="H739" s="799"/>
      <c r="I739" s="791"/>
      <c r="J739" s="820"/>
      <c r="K739" s="785"/>
      <c r="L739" s="799"/>
      <c r="M739" s="791"/>
      <c r="N739" s="820"/>
      <c r="O739" s="785"/>
    </row>
    <row r="740" spans="1:15">
      <c r="A740" s="2182"/>
      <c r="B740" s="822" t="s">
        <v>245</v>
      </c>
      <c r="C740" s="2182"/>
      <c r="D740" s="2182"/>
      <c r="E740" s="791" t="s">
        <v>535</v>
      </c>
      <c r="F740" s="790">
        <v>45881</v>
      </c>
      <c r="G740" s="785" t="b">
        <v>1</v>
      </c>
      <c r="H740" s="799"/>
      <c r="I740" s="791"/>
      <c r="J740" s="820"/>
      <c r="K740" s="785"/>
      <c r="L740" s="799"/>
      <c r="M740" s="791"/>
      <c r="N740" s="820"/>
      <c r="O740" s="785"/>
    </row>
    <row r="741" spans="1:15">
      <c r="A741" s="2182"/>
      <c r="B741" s="822" t="s">
        <v>5758</v>
      </c>
      <c r="C741" s="2182"/>
      <c r="D741" s="2182"/>
      <c r="E741" s="791" t="s">
        <v>535</v>
      </c>
      <c r="F741" s="790">
        <v>45881</v>
      </c>
      <c r="G741" s="785" t="b">
        <v>1</v>
      </c>
      <c r="H741" s="799"/>
      <c r="I741" s="791"/>
      <c r="J741" s="820"/>
      <c r="K741" s="785"/>
      <c r="L741" s="799"/>
      <c r="M741" s="791"/>
      <c r="N741" s="820"/>
      <c r="O741" s="785"/>
    </row>
    <row r="742" spans="1:15">
      <c r="A742" s="2187"/>
      <c r="B742" s="822" t="s">
        <v>5759</v>
      </c>
      <c r="C742" s="2187"/>
      <c r="D742" s="2187"/>
      <c r="E742" s="791" t="s">
        <v>535</v>
      </c>
      <c r="F742" s="790">
        <v>45881</v>
      </c>
      <c r="G742" s="785" t="b">
        <v>1</v>
      </c>
      <c r="H742" s="799"/>
      <c r="I742" s="791"/>
      <c r="J742" s="820"/>
      <c r="K742" s="785"/>
      <c r="L742" s="799"/>
      <c r="M742" s="791"/>
      <c r="N742" s="820"/>
      <c r="O742" s="785"/>
    </row>
  </sheetData>
  <mergeCells count="297">
    <mergeCell ref="A732:A742"/>
    <mergeCell ref="C732:C742"/>
    <mergeCell ref="D732:D742"/>
    <mergeCell ref="D680:D693"/>
    <mergeCell ref="A707:A717"/>
    <mergeCell ref="C707:C717"/>
    <mergeCell ref="D707:D717"/>
    <mergeCell ref="A718:A731"/>
    <mergeCell ref="C718:C731"/>
    <mergeCell ref="D718:D731"/>
    <mergeCell ref="C12:C18"/>
    <mergeCell ref="D12:D18"/>
    <mergeCell ref="C26:C32"/>
    <mergeCell ref="A26:A32"/>
    <mergeCell ref="A40:A46"/>
    <mergeCell ref="C40:C46"/>
    <mergeCell ref="A173:A179"/>
    <mergeCell ref="C173:C179"/>
    <mergeCell ref="D173:D179"/>
    <mergeCell ref="A166:A172"/>
    <mergeCell ref="C166:C172"/>
    <mergeCell ref="D166:D172"/>
    <mergeCell ref="A159:A165"/>
    <mergeCell ref="C159:C165"/>
    <mergeCell ref="D159:D165"/>
    <mergeCell ref="C138:C144"/>
    <mergeCell ref="D138:D144"/>
    <mergeCell ref="A145:A151"/>
    <mergeCell ref="C145:C151"/>
    <mergeCell ref="C61:C67"/>
    <mergeCell ref="A138:A144"/>
    <mergeCell ref="A152:A158"/>
    <mergeCell ref="C152:C158"/>
    <mergeCell ref="D152:D158"/>
    <mergeCell ref="A390:A396"/>
    <mergeCell ref="C390:C396"/>
    <mergeCell ref="D390:D396"/>
    <mergeCell ref="A397:A403"/>
    <mergeCell ref="C348:C354"/>
    <mergeCell ref="D348:D354"/>
    <mergeCell ref="A320:A326"/>
    <mergeCell ref="C320:C326"/>
    <mergeCell ref="A180:A186"/>
    <mergeCell ref="C180:C186"/>
    <mergeCell ref="D180:D186"/>
    <mergeCell ref="A187:A193"/>
    <mergeCell ref="A285:A291"/>
    <mergeCell ref="C285:C291"/>
    <mergeCell ref="D285:D291"/>
    <mergeCell ref="A278:A284"/>
    <mergeCell ref="C278:C284"/>
    <mergeCell ref="D278:D284"/>
    <mergeCell ref="D320:D326"/>
    <mergeCell ref="A327:A333"/>
    <mergeCell ref="D313:D319"/>
    <mergeCell ref="A292:A298"/>
    <mergeCell ref="C292:C298"/>
    <mergeCell ref="D292:D298"/>
    <mergeCell ref="A3:A11"/>
    <mergeCell ref="C3:C11"/>
    <mergeCell ref="D3:D11"/>
    <mergeCell ref="A12:A18"/>
    <mergeCell ref="A19:A25"/>
    <mergeCell ref="C19:C25"/>
    <mergeCell ref="D19:D25"/>
    <mergeCell ref="A131:A137"/>
    <mergeCell ref="C131:C137"/>
    <mergeCell ref="D131:D137"/>
    <mergeCell ref="A110:A116"/>
    <mergeCell ref="C110:C116"/>
    <mergeCell ref="D110:D116"/>
    <mergeCell ref="D26:D32"/>
    <mergeCell ref="D40:D46"/>
    <mergeCell ref="A33:A39"/>
    <mergeCell ref="C33:C39"/>
    <mergeCell ref="D33:D39"/>
    <mergeCell ref="A47:A53"/>
    <mergeCell ref="C47:C53"/>
    <mergeCell ref="D47:D53"/>
    <mergeCell ref="A117:A123"/>
    <mergeCell ref="C117:C123"/>
    <mergeCell ref="D117:D123"/>
    <mergeCell ref="A124:A130"/>
    <mergeCell ref="C124:C130"/>
    <mergeCell ref="D124:D130"/>
    <mergeCell ref="D145:D151"/>
    <mergeCell ref="C82:C88"/>
    <mergeCell ref="D82:D88"/>
    <mergeCell ref="A61:A67"/>
    <mergeCell ref="A96:A102"/>
    <mergeCell ref="C96:C102"/>
    <mergeCell ref="D61:D67"/>
    <mergeCell ref="A299:A305"/>
    <mergeCell ref="C299:C305"/>
    <mergeCell ref="D299:D305"/>
    <mergeCell ref="C327:C333"/>
    <mergeCell ref="D327:D333"/>
    <mergeCell ref="A306:A312"/>
    <mergeCell ref="C306:C312"/>
    <mergeCell ref="D306:D312"/>
    <mergeCell ref="A313:A319"/>
    <mergeCell ref="C313:C319"/>
    <mergeCell ref="A54:A60"/>
    <mergeCell ref="C54:C60"/>
    <mergeCell ref="D54:D60"/>
    <mergeCell ref="A103:A109"/>
    <mergeCell ref="C103:C109"/>
    <mergeCell ref="D103:D109"/>
    <mergeCell ref="A75:A81"/>
    <mergeCell ref="C75:C81"/>
    <mergeCell ref="D75:D81"/>
    <mergeCell ref="A82:A88"/>
    <mergeCell ref="A68:A74"/>
    <mergeCell ref="C68:C74"/>
    <mergeCell ref="D68:D74"/>
    <mergeCell ref="A89:A95"/>
    <mergeCell ref="C89:C95"/>
    <mergeCell ref="D89:D95"/>
    <mergeCell ref="D96:D102"/>
    <mergeCell ref="A201:A207"/>
    <mergeCell ref="C201:C207"/>
    <mergeCell ref="D201:D207"/>
    <mergeCell ref="A236:A242"/>
    <mergeCell ref="C236:C242"/>
    <mergeCell ref="D236:D242"/>
    <mergeCell ref="C187:C193"/>
    <mergeCell ref="D187:D193"/>
    <mergeCell ref="A194:A200"/>
    <mergeCell ref="C194:C200"/>
    <mergeCell ref="D194:D200"/>
    <mergeCell ref="A222:A228"/>
    <mergeCell ref="C222:C228"/>
    <mergeCell ref="D222:D228"/>
    <mergeCell ref="A229:A235"/>
    <mergeCell ref="A215:A221"/>
    <mergeCell ref="C215:C221"/>
    <mergeCell ref="D215:D221"/>
    <mergeCell ref="A208:A214"/>
    <mergeCell ref="C208:C214"/>
    <mergeCell ref="D208:D214"/>
    <mergeCell ref="C229:C235"/>
    <mergeCell ref="D229:D235"/>
    <mergeCell ref="A334:A340"/>
    <mergeCell ref="C334:C340"/>
    <mergeCell ref="D334:D340"/>
    <mergeCell ref="A341:A347"/>
    <mergeCell ref="C341:C347"/>
    <mergeCell ref="D341:D347"/>
    <mergeCell ref="A362:A368"/>
    <mergeCell ref="C362:C368"/>
    <mergeCell ref="D362:D368"/>
    <mergeCell ref="A355:A361"/>
    <mergeCell ref="C355:C361"/>
    <mergeCell ref="D355:D361"/>
    <mergeCell ref="A348:A354"/>
    <mergeCell ref="A243:A249"/>
    <mergeCell ref="C243:C249"/>
    <mergeCell ref="D243:D249"/>
    <mergeCell ref="D271:D277"/>
    <mergeCell ref="C257:C263"/>
    <mergeCell ref="D257:D263"/>
    <mergeCell ref="A264:A270"/>
    <mergeCell ref="C264:C270"/>
    <mergeCell ref="D264:D270"/>
    <mergeCell ref="A250:A256"/>
    <mergeCell ref="C250:C256"/>
    <mergeCell ref="D250:D256"/>
    <mergeCell ref="A257:A263"/>
    <mergeCell ref="A271:A277"/>
    <mergeCell ref="C271:C277"/>
    <mergeCell ref="C439:C445"/>
    <mergeCell ref="D439:D445"/>
    <mergeCell ref="C397:C403"/>
    <mergeCell ref="A404:A410"/>
    <mergeCell ref="C404:C410"/>
    <mergeCell ref="D404:D410"/>
    <mergeCell ref="A411:A417"/>
    <mergeCell ref="C411:C417"/>
    <mergeCell ref="D411:D417"/>
    <mergeCell ref="A439:A445"/>
    <mergeCell ref="D397:D403"/>
    <mergeCell ref="A432:A438"/>
    <mergeCell ref="C432:C438"/>
    <mergeCell ref="D432:D438"/>
    <mergeCell ref="A425:A431"/>
    <mergeCell ref="C425:C431"/>
    <mergeCell ref="D425:D431"/>
    <mergeCell ref="A418:A424"/>
    <mergeCell ref="C418:C424"/>
    <mergeCell ref="D418:D424"/>
    <mergeCell ref="C369:C375"/>
    <mergeCell ref="D369:D375"/>
    <mergeCell ref="A376:A382"/>
    <mergeCell ref="C376:C382"/>
    <mergeCell ref="D376:D382"/>
    <mergeCell ref="A383:A389"/>
    <mergeCell ref="C383:C389"/>
    <mergeCell ref="D383:D389"/>
    <mergeCell ref="A369:A375"/>
    <mergeCell ref="A467:A473"/>
    <mergeCell ref="C467:C473"/>
    <mergeCell ref="D467:D473"/>
    <mergeCell ref="A474:A480"/>
    <mergeCell ref="C474:C480"/>
    <mergeCell ref="D474:D480"/>
    <mergeCell ref="A481:A487"/>
    <mergeCell ref="C481:C487"/>
    <mergeCell ref="D481:D487"/>
    <mergeCell ref="A446:A452"/>
    <mergeCell ref="C446:C452"/>
    <mergeCell ref="D446:D452"/>
    <mergeCell ref="A453:A459"/>
    <mergeCell ref="C453:C459"/>
    <mergeCell ref="D453:D459"/>
    <mergeCell ref="A460:A466"/>
    <mergeCell ref="C460:C466"/>
    <mergeCell ref="D460:D466"/>
    <mergeCell ref="C544:C550"/>
    <mergeCell ref="D544:D550"/>
    <mergeCell ref="A509:A515"/>
    <mergeCell ref="C509:C515"/>
    <mergeCell ref="D509:D515"/>
    <mergeCell ref="A516:A522"/>
    <mergeCell ref="C516:C522"/>
    <mergeCell ref="D516:D522"/>
    <mergeCell ref="A523:A529"/>
    <mergeCell ref="C523:C529"/>
    <mergeCell ref="D523:D529"/>
    <mergeCell ref="A530:A536"/>
    <mergeCell ref="C530:C536"/>
    <mergeCell ref="D530:D536"/>
    <mergeCell ref="A537:A543"/>
    <mergeCell ref="D488:D494"/>
    <mergeCell ref="A495:A501"/>
    <mergeCell ref="C495:C501"/>
    <mergeCell ref="D495:D501"/>
    <mergeCell ref="A607:A613"/>
    <mergeCell ref="C607:C613"/>
    <mergeCell ref="D607:D613"/>
    <mergeCell ref="A593:A599"/>
    <mergeCell ref="C593:C599"/>
    <mergeCell ref="D593:D599"/>
    <mergeCell ref="C600:C606"/>
    <mergeCell ref="D600:D606"/>
    <mergeCell ref="A600:A606"/>
    <mergeCell ref="A572:A578"/>
    <mergeCell ref="C572:C578"/>
    <mergeCell ref="D572:D578"/>
    <mergeCell ref="A579:A585"/>
    <mergeCell ref="C579:C585"/>
    <mergeCell ref="D579:D585"/>
    <mergeCell ref="A586:A592"/>
    <mergeCell ref="C586:C592"/>
    <mergeCell ref="C537:C543"/>
    <mergeCell ref="D537:D543"/>
    <mergeCell ref="A544:A550"/>
    <mergeCell ref="A628:A640"/>
    <mergeCell ref="C628:C640"/>
    <mergeCell ref="D628:D640"/>
    <mergeCell ref="A694:A706"/>
    <mergeCell ref="C694:C706"/>
    <mergeCell ref="D694:D706"/>
    <mergeCell ref="A641:A653"/>
    <mergeCell ref="C641:C653"/>
    <mergeCell ref="D641:D653"/>
    <mergeCell ref="A654:A666"/>
    <mergeCell ref="C654:C666"/>
    <mergeCell ref="D654:D666"/>
    <mergeCell ref="A667:A679"/>
    <mergeCell ref="C667:C679"/>
    <mergeCell ref="D667:D679"/>
    <mergeCell ref="A680:A693"/>
    <mergeCell ref="C680:C693"/>
    <mergeCell ref="E1:F1"/>
    <mergeCell ref="I1:J1"/>
    <mergeCell ref="M1:N1"/>
    <mergeCell ref="A614:A620"/>
    <mergeCell ref="C614:C620"/>
    <mergeCell ref="D614:D620"/>
    <mergeCell ref="A621:A627"/>
    <mergeCell ref="C621:C627"/>
    <mergeCell ref="D621:D627"/>
    <mergeCell ref="A502:A508"/>
    <mergeCell ref="C502:C508"/>
    <mergeCell ref="D502:D508"/>
    <mergeCell ref="D586:D592"/>
    <mergeCell ref="A551:A557"/>
    <mergeCell ref="C551:C557"/>
    <mergeCell ref="D551:D557"/>
    <mergeCell ref="A558:A564"/>
    <mergeCell ref="C558:C564"/>
    <mergeCell ref="D558:D564"/>
    <mergeCell ref="A565:A571"/>
    <mergeCell ref="C565:C571"/>
    <mergeCell ref="D565:D571"/>
    <mergeCell ref="A488:A494"/>
    <mergeCell ref="C488:C49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59CC5-F478-4E61-B051-1C40C8BD656A}">
  <dimension ref="A1:H54"/>
  <sheetViews>
    <sheetView workbookViewId="0">
      <selection activeCell="J20" sqref="J20"/>
    </sheetView>
  </sheetViews>
  <sheetFormatPr defaultRowHeight="12.75"/>
  <cols>
    <col min="2" max="2" width="9.42578125" bestFit="1" customWidth="1"/>
    <col min="3" max="3" width="45.5703125" customWidth="1"/>
    <col min="4" max="4" width="10.7109375" customWidth="1"/>
    <col min="5" max="5" width="13.42578125" customWidth="1"/>
    <col min="6" max="6" width="14.7109375" customWidth="1"/>
    <col min="7" max="7" width="12.7109375" customWidth="1"/>
  </cols>
  <sheetData>
    <row r="1" spans="1:8" s="629" customFormat="1" ht="30.75" customHeight="1">
      <c r="A1" s="1538" t="s">
        <v>1184</v>
      </c>
      <c r="B1" s="1538" t="s">
        <v>703</v>
      </c>
      <c r="C1" s="1538" t="s">
        <v>5769</v>
      </c>
      <c r="D1" s="1538" t="s">
        <v>5770</v>
      </c>
      <c r="E1" s="1538" t="s">
        <v>5771</v>
      </c>
      <c r="F1" s="1538" t="s">
        <v>5772</v>
      </c>
      <c r="G1" s="1538" t="s">
        <v>5773</v>
      </c>
      <c r="H1" s="1538" t="s">
        <v>2</v>
      </c>
    </row>
    <row r="2" spans="1:8">
      <c r="A2" t="s">
        <v>5774</v>
      </c>
      <c r="B2" s="33">
        <v>46069</v>
      </c>
      <c r="C2" t="s">
        <v>5775</v>
      </c>
      <c r="D2" t="s">
        <v>269</v>
      </c>
      <c r="E2" s="90">
        <v>7000</v>
      </c>
      <c r="F2" s="90">
        <v>1500</v>
      </c>
      <c r="G2">
        <v>24</v>
      </c>
    </row>
    <row r="3" spans="1:8">
      <c r="B3" s="33">
        <v>46071</v>
      </c>
      <c r="C3" t="s">
        <v>5776</v>
      </c>
      <c r="D3" t="s">
        <v>5777</v>
      </c>
      <c r="E3" s="90">
        <v>1000</v>
      </c>
      <c r="F3">
        <v>250</v>
      </c>
      <c r="H3" t="s">
        <v>5778</v>
      </c>
    </row>
    <row r="4" spans="1:8">
      <c r="B4" s="33"/>
    </row>
    <row r="5" spans="1:8">
      <c r="A5" t="s">
        <v>5779</v>
      </c>
      <c r="B5" s="33">
        <v>46093</v>
      </c>
      <c r="C5" t="s">
        <v>5780</v>
      </c>
      <c r="D5" t="s">
        <v>5777</v>
      </c>
      <c r="E5">
        <v>400</v>
      </c>
      <c r="F5">
        <v>100</v>
      </c>
    </row>
    <row r="6" spans="1:8">
      <c r="B6" s="33"/>
    </row>
    <row r="7" spans="1:8">
      <c r="A7" t="s">
        <v>5781</v>
      </c>
      <c r="B7" s="33">
        <v>46117</v>
      </c>
      <c r="C7" t="s">
        <v>5782</v>
      </c>
      <c r="D7" t="s">
        <v>5783</v>
      </c>
      <c r="E7" s="90">
        <v>12000</v>
      </c>
      <c r="G7">
        <v>18</v>
      </c>
      <c r="H7" t="s">
        <v>5784</v>
      </c>
    </row>
    <row r="8" spans="1:8">
      <c r="B8" s="33">
        <v>46126</v>
      </c>
      <c r="C8" t="s">
        <v>5785</v>
      </c>
      <c r="D8" t="s">
        <v>5786</v>
      </c>
      <c r="E8" s="90">
        <v>14400</v>
      </c>
      <c r="F8" s="90">
        <v>3600</v>
      </c>
      <c r="G8">
        <v>6</v>
      </c>
      <c r="H8" t="s">
        <v>5787</v>
      </c>
    </row>
    <row r="9" spans="1:8">
      <c r="B9" s="33">
        <v>46127</v>
      </c>
      <c r="C9" t="s">
        <v>5788</v>
      </c>
      <c r="D9" t="s">
        <v>5777</v>
      </c>
      <c r="E9" s="90">
        <v>34</v>
      </c>
      <c r="F9" s="90">
        <v>9</v>
      </c>
      <c r="H9" t="s">
        <v>5789</v>
      </c>
    </row>
    <row r="10" spans="1:8">
      <c r="B10" s="33">
        <v>46129</v>
      </c>
      <c r="C10" t="s">
        <v>5790</v>
      </c>
      <c r="D10" t="s">
        <v>5791</v>
      </c>
      <c r="E10" s="90">
        <v>9600</v>
      </c>
      <c r="F10" s="90">
        <v>2400</v>
      </c>
      <c r="G10">
        <v>4</v>
      </c>
    </row>
    <row r="11" spans="1:8">
      <c r="B11" s="33">
        <v>46132</v>
      </c>
      <c r="C11" t="s">
        <v>5792</v>
      </c>
      <c r="D11" t="s">
        <v>5777</v>
      </c>
      <c r="E11" s="90"/>
      <c r="F11" s="90"/>
      <c r="G11">
        <v>96</v>
      </c>
      <c r="H11" t="s">
        <v>5793</v>
      </c>
    </row>
    <row r="12" spans="1:8">
      <c r="B12" s="33">
        <v>46139</v>
      </c>
      <c r="C12" t="s">
        <v>5794</v>
      </c>
      <c r="D12" t="s">
        <v>5777</v>
      </c>
      <c r="E12" s="90">
        <v>2000</v>
      </c>
      <c r="F12" s="90">
        <v>500</v>
      </c>
      <c r="G12">
        <v>3</v>
      </c>
    </row>
    <row r="13" spans="1:8">
      <c r="B13" s="33">
        <v>46140</v>
      </c>
      <c r="C13" t="s">
        <v>5795</v>
      </c>
      <c r="D13" t="s">
        <v>5777</v>
      </c>
      <c r="E13" s="90">
        <v>314</v>
      </c>
      <c r="F13" s="90">
        <v>96</v>
      </c>
      <c r="H13" t="s">
        <v>5796</v>
      </c>
    </row>
    <row r="14" spans="1:8">
      <c r="B14" s="33">
        <v>46141</v>
      </c>
      <c r="C14" t="s">
        <v>5797</v>
      </c>
      <c r="D14" t="s">
        <v>5777</v>
      </c>
      <c r="E14" s="90">
        <v>171</v>
      </c>
      <c r="F14" s="90">
        <v>63</v>
      </c>
      <c r="H14" t="s">
        <v>5797</v>
      </c>
    </row>
    <row r="15" spans="1:8">
      <c r="B15" s="33">
        <v>46142</v>
      </c>
      <c r="C15" t="s">
        <v>5797</v>
      </c>
      <c r="D15" t="s">
        <v>5777</v>
      </c>
      <c r="E15" s="90">
        <v>356</v>
      </c>
      <c r="F15" s="90">
        <v>1561</v>
      </c>
      <c r="H15" t="s">
        <v>5797</v>
      </c>
    </row>
    <row r="16" spans="1:8">
      <c r="B16" s="33"/>
      <c r="E16" s="90"/>
      <c r="F16" s="90"/>
    </row>
    <row r="17" spans="1:8">
      <c r="A17" t="s">
        <v>1034</v>
      </c>
      <c r="B17" s="33">
        <v>46143</v>
      </c>
      <c r="C17" t="s">
        <v>5795</v>
      </c>
      <c r="D17" t="s">
        <v>5777</v>
      </c>
      <c r="E17">
        <v>31</v>
      </c>
      <c r="F17">
        <v>307</v>
      </c>
      <c r="H17" t="s">
        <v>5798</v>
      </c>
    </row>
    <row r="18" spans="1:8">
      <c r="B18" s="33">
        <v>46147</v>
      </c>
      <c r="C18" t="s">
        <v>5799</v>
      </c>
      <c r="D18" t="s">
        <v>269</v>
      </c>
      <c r="E18" s="90">
        <v>3500</v>
      </c>
      <c r="F18">
        <v>800</v>
      </c>
      <c r="G18">
        <v>4.5</v>
      </c>
    </row>
    <row r="19" spans="1:8">
      <c r="B19" s="33">
        <v>46149</v>
      </c>
      <c r="C19" t="s">
        <v>5800</v>
      </c>
      <c r="D19" t="s">
        <v>5777</v>
      </c>
      <c r="E19" s="90">
        <v>4000</v>
      </c>
      <c r="F19">
        <v>900</v>
      </c>
      <c r="G19">
        <v>3</v>
      </c>
    </row>
    <row r="20" spans="1:8">
      <c r="B20" s="33"/>
    </row>
    <row r="21" spans="1:8">
      <c r="B21" s="33"/>
    </row>
    <row r="22" spans="1:8">
      <c r="B22" s="33"/>
    </row>
    <row r="23" spans="1:8">
      <c r="B23" s="33"/>
    </row>
    <row r="24" spans="1:8">
      <c r="B24" s="33"/>
    </row>
    <row r="25" spans="1:8">
      <c r="B25" s="33"/>
    </row>
    <row r="26" spans="1:8">
      <c r="B26" s="33"/>
    </row>
    <row r="27" spans="1:8">
      <c r="B27" s="33"/>
    </row>
    <row r="28" spans="1:8">
      <c r="B28" s="33"/>
    </row>
    <row r="29" spans="1:8">
      <c r="B29" s="33"/>
    </row>
    <row r="30" spans="1:8">
      <c r="B30" s="33"/>
    </row>
    <row r="31" spans="1:8">
      <c r="B31" s="33"/>
    </row>
    <row r="32" spans="1:8">
      <c r="B32" s="33"/>
    </row>
    <row r="33" spans="2:2">
      <c r="B33" s="33"/>
    </row>
    <row r="34" spans="2:2">
      <c r="B34" s="33"/>
    </row>
    <row r="35" spans="2:2">
      <c r="B35" s="33"/>
    </row>
    <row r="36" spans="2:2">
      <c r="B36" s="33"/>
    </row>
    <row r="37" spans="2:2">
      <c r="B37" s="33"/>
    </row>
    <row r="38" spans="2:2">
      <c r="B38" s="33"/>
    </row>
    <row r="39" spans="2:2">
      <c r="B39" s="33"/>
    </row>
    <row r="40" spans="2:2">
      <c r="B40" s="33"/>
    </row>
    <row r="41" spans="2:2">
      <c r="B41" s="33"/>
    </row>
    <row r="42" spans="2:2">
      <c r="B42" s="33"/>
    </row>
    <row r="43" spans="2:2">
      <c r="B43" s="33"/>
    </row>
    <row r="44" spans="2:2">
      <c r="B44" s="33"/>
    </row>
    <row r="45" spans="2:2">
      <c r="B45" s="33"/>
    </row>
    <row r="46" spans="2:2">
      <c r="B46" s="33"/>
    </row>
    <row r="47" spans="2:2">
      <c r="B47" s="33"/>
    </row>
    <row r="48" spans="2:2">
      <c r="B48" s="33"/>
    </row>
    <row r="49" spans="2:2">
      <c r="B49" s="33"/>
    </row>
    <row r="50" spans="2:2">
      <c r="B50" s="33"/>
    </row>
    <row r="51" spans="2:2">
      <c r="B51" s="33"/>
    </row>
    <row r="52" spans="2:2">
      <c r="B52" s="33"/>
    </row>
    <row r="53" spans="2:2">
      <c r="B53" s="33"/>
    </row>
    <row r="54" spans="2:2">
      <c r="B54" s="3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BAA97-3B2D-453F-8E96-254DE8692CBA}">
  <dimension ref="A1:E171"/>
  <sheetViews>
    <sheetView topLeftCell="A96" workbookViewId="0">
      <selection activeCell="I19" sqref="I19"/>
    </sheetView>
  </sheetViews>
  <sheetFormatPr defaultRowHeight="12.75"/>
  <cols>
    <col min="1" max="1" width="28.7109375" style="53" customWidth="1"/>
    <col min="2" max="2" width="18" style="53" customWidth="1"/>
    <col min="3" max="5" width="23.5703125" style="53" customWidth="1"/>
    <col min="6" max="6" width="23.7109375" customWidth="1"/>
  </cols>
  <sheetData>
    <row r="1" spans="1:5" ht="42.75" customHeight="1">
      <c r="A1" s="61" t="s">
        <v>4937</v>
      </c>
      <c r="B1" s="61" t="s">
        <v>852</v>
      </c>
      <c r="C1" s="1014" t="s">
        <v>5801</v>
      </c>
      <c r="D1" s="61" t="s">
        <v>5802</v>
      </c>
      <c r="E1" s="997" t="s">
        <v>5803</v>
      </c>
    </row>
    <row r="2" spans="1:5">
      <c r="A2" s="62" t="s">
        <v>5267</v>
      </c>
      <c r="B2" s="62" t="s">
        <v>234</v>
      </c>
      <c r="C2" s="1015" t="b">
        <v>1</v>
      </c>
      <c r="D2" s="1015" t="b">
        <v>0</v>
      </c>
      <c r="E2" s="998" t="b">
        <v>0</v>
      </c>
    </row>
    <row r="3" spans="1:5">
      <c r="A3" s="62" t="s">
        <v>242</v>
      </c>
      <c r="B3" s="62" t="s">
        <v>234</v>
      </c>
      <c r="C3" s="1015" t="b">
        <v>1</v>
      </c>
      <c r="D3" s="1015" t="b">
        <v>0</v>
      </c>
      <c r="E3" s="998" t="b">
        <v>0</v>
      </c>
    </row>
    <row r="4" spans="1:5">
      <c r="A4" s="62" t="s">
        <v>257</v>
      </c>
      <c r="B4" s="62" t="s">
        <v>234</v>
      </c>
      <c r="C4" s="1015" t="b">
        <v>1</v>
      </c>
      <c r="D4" s="1015" t="b">
        <v>0</v>
      </c>
      <c r="E4" s="998" t="b">
        <v>0</v>
      </c>
    </row>
    <row r="5" spans="1:5">
      <c r="A5" s="62" t="s">
        <v>263</v>
      </c>
      <c r="B5" s="62" t="s">
        <v>234</v>
      </c>
      <c r="C5" s="1015" t="b">
        <v>1</v>
      </c>
      <c r="D5" s="1015" t="b">
        <v>0</v>
      </c>
      <c r="E5" s="998" t="b">
        <v>0</v>
      </c>
    </row>
    <row r="6" spans="1:5">
      <c r="A6" s="62" t="s">
        <v>267</v>
      </c>
      <c r="B6" s="62" t="s">
        <v>234</v>
      </c>
      <c r="C6" s="1015" t="b">
        <v>1</v>
      </c>
      <c r="D6" s="1015" t="b">
        <v>0</v>
      </c>
      <c r="E6" s="998" t="b">
        <v>0</v>
      </c>
    </row>
    <row r="7" spans="1:5">
      <c r="A7" s="62" t="s">
        <v>273</v>
      </c>
      <c r="B7" s="62" t="s">
        <v>234</v>
      </c>
      <c r="C7" s="1015" t="b">
        <v>1</v>
      </c>
      <c r="D7" s="1015" t="b">
        <v>0</v>
      </c>
      <c r="E7" s="998" t="b">
        <v>0</v>
      </c>
    </row>
    <row r="8" spans="1:5">
      <c r="A8" s="62" t="s">
        <v>279</v>
      </c>
      <c r="B8" s="62" t="s">
        <v>234</v>
      </c>
      <c r="C8" s="1015" t="b">
        <v>1</v>
      </c>
      <c r="D8" s="1015" t="b">
        <v>0</v>
      </c>
      <c r="E8" s="998" t="b">
        <v>0</v>
      </c>
    </row>
    <row r="9" spans="1:5">
      <c r="A9" s="62" t="s">
        <v>291</v>
      </c>
      <c r="B9" s="62" t="s">
        <v>234</v>
      </c>
      <c r="C9" s="1015" t="b">
        <v>1</v>
      </c>
      <c r="D9" s="1015" t="b">
        <v>0</v>
      </c>
      <c r="E9" s="998" t="b">
        <v>0</v>
      </c>
    </row>
    <row r="10" spans="1:5">
      <c r="A10" s="62" t="s">
        <v>298</v>
      </c>
      <c r="B10" s="62" t="s">
        <v>234</v>
      </c>
      <c r="C10" s="1015" t="b">
        <v>1</v>
      </c>
      <c r="D10" s="1015" t="b">
        <v>0</v>
      </c>
      <c r="E10" s="998" t="b">
        <v>0</v>
      </c>
    </row>
    <row r="11" spans="1:5">
      <c r="A11" s="62" t="s">
        <v>303</v>
      </c>
      <c r="B11" s="62" t="s">
        <v>234</v>
      </c>
      <c r="C11" s="1015" t="b">
        <v>1</v>
      </c>
      <c r="D11" s="1015" t="b">
        <v>0</v>
      </c>
      <c r="E11" s="998" t="b">
        <v>0</v>
      </c>
    </row>
    <row r="12" spans="1:5">
      <c r="A12" s="62" t="s">
        <v>308</v>
      </c>
      <c r="B12" s="62" t="s">
        <v>234</v>
      </c>
      <c r="C12" s="1015" t="b">
        <v>1</v>
      </c>
      <c r="D12" s="1015" t="b">
        <v>0</v>
      </c>
      <c r="E12" s="998" t="b">
        <v>0</v>
      </c>
    </row>
    <row r="13" spans="1:5">
      <c r="A13" s="62" t="s">
        <v>314</v>
      </c>
      <c r="B13" s="62" t="s">
        <v>234</v>
      </c>
      <c r="C13" s="1015" t="b">
        <v>1</v>
      </c>
      <c r="D13" s="1015" t="b">
        <v>0</v>
      </c>
      <c r="E13" s="998" t="b">
        <v>0</v>
      </c>
    </row>
    <row r="14" spans="1:5">
      <c r="A14" s="62" t="s">
        <v>321</v>
      </c>
      <c r="B14" s="62" t="s">
        <v>234</v>
      </c>
      <c r="C14" s="1015" t="b">
        <v>1</v>
      </c>
      <c r="D14" s="1015" t="b">
        <v>0</v>
      </c>
      <c r="E14" s="998" t="b">
        <v>0</v>
      </c>
    </row>
    <row r="15" spans="1:5">
      <c r="A15" s="62" t="s">
        <v>324</v>
      </c>
      <c r="B15" s="62" t="s">
        <v>234</v>
      </c>
      <c r="C15" s="1015" t="b">
        <v>1</v>
      </c>
      <c r="D15" s="1015" t="b">
        <v>0</v>
      </c>
      <c r="E15" s="998" t="b">
        <v>0</v>
      </c>
    </row>
    <row r="16" spans="1:5">
      <c r="A16" s="62" t="s">
        <v>329</v>
      </c>
      <c r="B16" s="62" t="s">
        <v>234</v>
      </c>
      <c r="C16" s="1015" t="b">
        <v>1</v>
      </c>
      <c r="D16" s="1015" t="b">
        <v>0</v>
      </c>
      <c r="E16" s="998" t="b">
        <v>0</v>
      </c>
    </row>
    <row r="17" spans="1:5">
      <c r="A17" s="62" t="s">
        <v>5317</v>
      </c>
      <c r="B17" s="62" t="s">
        <v>234</v>
      </c>
      <c r="C17" s="1015" t="b">
        <v>1</v>
      </c>
      <c r="D17" s="1015" t="b">
        <v>0</v>
      </c>
      <c r="E17" s="998" t="b">
        <v>0</v>
      </c>
    </row>
    <row r="18" spans="1:5">
      <c r="A18" s="62" t="s">
        <v>5804</v>
      </c>
      <c r="B18" s="62" t="s">
        <v>234</v>
      </c>
      <c r="C18" s="1015" t="b">
        <v>1</v>
      </c>
      <c r="D18" s="1015" t="b">
        <v>0</v>
      </c>
      <c r="E18" s="998" t="b">
        <v>0</v>
      </c>
    </row>
    <row r="19" spans="1:5">
      <c r="A19" s="62" t="s">
        <v>5328</v>
      </c>
      <c r="B19" s="62" t="s">
        <v>234</v>
      </c>
      <c r="C19" s="1015" t="b">
        <v>1</v>
      </c>
      <c r="D19" s="1015" t="b">
        <v>0</v>
      </c>
      <c r="E19" s="998" t="b">
        <v>0</v>
      </c>
    </row>
    <row r="20" spans="1:5">
      <c r="A20" s="62" t="s">
        <v>5333</v>
      </c>
      <c r="B20" s="62" t="s">
        <v>234</v>
      </c>
      <c r="C20" s="1015" t="b">
        <v>1</v>
      </c>
      <c r="D20" s="1015" t="b">
        <v>0</v>
      </c>
      <c r="E20" s="998" t="b">
        <v>0</v>
      </c>
    </row>
    <row r="21" spans="1:5">
      <c r="A21" s="62" t="s">
        <v>5805</v>
      </c>
      <c r="B21" s="62" t="s">
        <v>234</v>
      </c>
      <c r="C21" s="1015" t="b">
        <v>1</v>
      </c>
      <c r="D21" s="1015" t="b">
        <v>0</v>
      </c>
      <c r="E21" s="998" t="b">
        <v>0</v>
      </c>
    </row>
    <row r="22" spans="1:5">
      <c r="A22" s="62" t="s">
        <v>5342</v>
      </c>
      <c r="B22" s="62" t="s">
        <v>234</v>
      </c>
      <c r="C22" s="1015" t="b">
        <v>1</v>
      </c>
      <c r="D22" s="1015" t="b">
        <v>0</v>
      </c>
      <c r="E22" s="998" t="b">
        <v>0</v>
      </c>
    </row>
    <row r="23" spans="1:5">
      <c r="A23" s="62" t="s">
        <v>5347</v>
      </c>
      <c r="B23" s="62" t="s">
        <v>234</v>
      </c>
      <c r="C23" s="1015" t="b">
        <v>1</v>
      </c>
      <c r="D23" s="1015" t="b">
        <v>0</v>
      </c>
      <c r="E23" s="998" t="b">
        <v>0</v>
      </c>
    </row>
    <row r="24" spans="1:5">
      <c r="A24" s="62" t="s">
        <v>5806</v>
      </c>
      <c r="B24" s="62" t="s">
        <v>234</v>
      </c>
      <c r="C24" s="1015" t="b">
        <v>1</v>
      </c>
      <c r="D24" s="1015" t="b">
        <v>0</v>
      </c>
      <c r="E24" s="998" t="b">
        <v>0</v>
      </c>
    </row>
    <row r="25" spans="1:5">
      <c r="A25" s="62" t="s">
        <v>5358</v>
      </c>
      <c r="B25" s="62" t="s">
        <v>234</v>
      </c>
      <c r="C25" s="1015" t="b">
        <v>1</v>
      </c>
      <c r="D25" s="1015" t="b">
        <v>1</v>
      </c>
      <c r="E25" s="998" t="b">
        <v>0</v>
      </c>
    </row>
    <row r="26" spans="1:5">
      <c r="A26" s="62" t="s">
        <v>5363</v>
      </c>
      <c r="B26" s="62" t="s">
        <v>234</v>
      </c>
      <c r="C26" s="1015" t="b">
        <v>1</v>
      </c>
      <c r="D26" s="1015" t="b">
        <v>0</v>
      </c>
      <c r="E26" s="998" t="b">
        <v>0</v>
      </c>
    </row>
    <row r="27" spans="1:5">
      <c r="A27" s="62" t="s">
        <v>5368</v>
      </c>
      <c r="B27" s="62" t="s">
        <v>234</v>
      </c>
      <c r="C27" s="1015" t="b">
        <v>1</v>
      </c>
      <c r="D27" s="1015" t="b">
        <v>0</v>
      </c>
      <c r="E27" s="998" t="b">
        <v>0</v>
      </c>
    </row>
    <row r="28" spans="1:5">
      <c r="A28" s="62" t="s">
        <v>5807</v>
      </c>
      <c r="B28" s="62" t="s">
        <v>234</v>
      </c>
      <c r="C28" s="1015" t="b">
        <v>1</v>
      </c>
      <c r="D28" s="1015" t="b">
        <v>0</v>
      </c>
      <c r="E28" s="998" t="b">
        <v>0</v>
      </c>
    </row>
    <row r="29" spans="1:5">
      <c r="A29" s="62" t="s">
        <v>5372</v>
      </c>
      <c r="B29" s="62" t="s">
        <v>234</v>
      </c>
      <c r="C29" s="1015" t="b">
        <v>1</v>
      </c>
      <c r="D29" s="1015" t="b">
        <v>0</v>
      </c>
      <c r="E29" s="998" t="b">
        <v>0</v>
      </c>
    </row>
    <row r="30" spans="1:5">
      <c r="A30" s="62" t="s">
        <v>5808</v>
      </c>
      <c r="B30" s="62" t="s">
        <v>234</v>
      </c>
      <c r="C30" s="1015" t="b">
        <v>1</v>
      </c>
      <c r="D30" s="1015" t="b">
        <v>0</v>
      </c>
      <c r="E30" s="998" t="b">
        <v>0</v>
      </c>
    </row>
    <row r="31" spans="1:5">
      <c r="A31" s="62" t="s">
        <v>5809</v>
      </c>
      <c r="B31" s="62" t="s">
        <v>234</v>
      </c>
      <c r="C31" s="1015" t="b">
        <v>1</v>
      </c>
      <c r="D31" s="1015" t="b">
        <v>0</v>
      </c>
      <c r="E31" s="998" t="b">
        <v>0</v>
      </c>
    </row>
    <row r="32" spans="1:5">
      <c r="A32" s="62" t="s">
        <v>5275</v>
      </c>
      <c r="B32" s="62" t="s">
        <v>234</v>
      </c>
      <c r="C32" s="1015" t="b">
        <v>1</v>
      </c>
      <c r="D32" s="1015" t="b">
        <v>0</v>
      </c>
      <c r="E32" s="998" t="b">
        <v>0</v>
      </c>
    </row>
    <row r="33" spans="1:5">
      <c r="A33" s="62" t="s">
        <v>341</v>
      </c>
      <c r="B33" s="62" t="s">
        <v>234</v>
      </c>
      <c r="C33" s="1015" t="b">
        <v>1</v>
      </c>
      <c r="D33" s="1015" t="b">
        <v>0</v>
      </c>
      <c r="E33" s="998" t="b">
        <v>0</v>
      </c>
    </row>
    <row r="34" spans="1:5">
      <c r="A34" s="62" t="s">
        <v>346</v>
      </c>
      <c r="B34" s="62" t="s">
        <v>234</v>
      </c>
      <c r="C34" s="1015" t="b">
        <v>1</v>
      </c>
      <c r="D34" s="1015" t="b">
        <v>0</v>
      </c>
      <c r="E34" s="998" t="b">
        <v>0</v>
      </c>
    </row>
    <row r="35" spans="1:5">
      <c r="A35" s="62" t="s">
        <v>349</v>
      </c>
      <c r="B35" s="62" t="s">
        <v>234</v>
      </c>
      <c r="C35" s="1015" t="b">
        <v>1</v>
      </c>
      <c r="D35" s="1015" t="b">
        <v>0</v>
      </c>
      <c r="E35" s="998" t="b">
        <v>0</v>
      </c>
    </row>
    <row r="36" spans="1:5">
      <c r="A36" s="62" t="s">
        <v>469</v>
      </c>
      <c r="B36" s="62" t="s">
        <v>234</v>
      </c>
      <c r="C36" s="1015" t="b">
        <v>1</v>
      </c>
      <c r="D36" s="1015" t="b">
        <v>0</v>
      </c>
      <c r="E36" s="998" t="b">
        <v>0</v>
      </c>
    </row>
    <row r="37" spans="1:5">
      <c r="A37" s="62" t="s">
        <v>336</v>
      </c>
      <c r="B37" s="62" t="s">
        <v>234</v>
      </c>
      <c r="C37" s="1015" t="b">
        <v>1</v>
      </c>
      <c r="D37" s="1015" t="b">
        <v>0</v>
      </c>
      <c r="E37" s="998" t="b">
        <v>0</v>
      </c>
    </row>
    <row r="38" spans="1:5">
      <c r="A38" s="62" t="s">
        <v>5298</v>
      </c>
      <c r="B38" s="62" t="s">
        <v>234</v>
      </c>
      <c r="C38" s="1015" t="b">
        <v>1</v>
      </c>
      <c r="D38" s="1015" t="b">
        <v>0</v>
      </c>
      <c r="E38" s="998" t="b">
        <v>0</v>
      </c>
    </row>
    <row r="39" spans="1:5">
      <c r="A39" s="62" t="s">
        <v>5302</v>
      </c>
      <c r="B39" s="62" t="s">
        <v>234</v>
      </c>
      <c r="C39" s="1015" t="b">
        <v>1</v>
      </c>
      <c r="D39" s="1015" t="b">
        <v>0</v>
      </c>
      <c r="E39" s="998" t="b">
        <v>0</v>
      </c>
    </row>
    <row r="40" spans="1:5">
      <c r="A40" s="62" t="s">
        <v>5306</v>
      </c>
      <c r="B40" s="62" t="s">
        <v>234</v>
      </c>
      <c r="C40" s="1015" t="b">
        <v>1</v>
      </c>
      <c r="D40" s="1015" t="b">
        <v>0</v>
      </c>
      <c r="E40" s="998" t="b">
        <v>0</v>
      </c>
    </row>
    <row r="41" spans="1:5">
      <c r="A41" s="62" t="s">
        <v>5309</v>
      </c>
      <c r="B41" s="62" t="s">
        <v>234</v>
      </c>
      <c r="C41" s="1015" t="b">
        <v>1</v>
      </c>
      <c r="D41" s="1015" t="b">
        <v>0</v>
      </c>
      <c r="E41" s="998" t="b">
        <v>0</v>
      </c>
    </row>
    <row r="42" spans="1:5">
      <c r="A42" s="62" t="s">
        <v>5314</v>
      </c>
      <c r="B42" s="62" t="s">
        <v>234</v>
      </c>
      <c r="C42" s="1015" t="b">
        <v>1</v>
      </c>
      <c r="D42" s="1015" t="b">
        <v>0</v>
      </c>
      <c r="E42" s="998" t="b">
        <v>0</v>
      </c>
    </row>
    <row r="43" spans="1:5">
      <c r="A43" s="62" t="s">
        <v>5318</v>
      </c>
      <c r="B43" s="62" t="s">
        <v>234</v>
      </c>
      <c r="C43" s="1015" t="b">
        <v>1</v>
      </c>
      <c r="D43" s="1015" t="b">
        <v>0</v>
      </c>
      <c r="E43" s="998" t="b">
        <v>0</v>
      </c>
    </row>
    <row r="44" spans="1:5">
      <c r="A44" s="62" t="s">
        <v>5324</v>
      </c>
      <c r="B44" s="62" t="s">
        <v>234</v>
      </c>
      <c r="C44" s="1015" t="b">
        <v>1</v>
      </c>
      <c r="D44" s="1015" t="b">
        <v>0</v>
      </c>
      <c r="E44" s="998" t="b">
        <v>0</v>
      </c>
    </row>
    <row r="45" spans="1:5">
      <c r="A45" s="62" t="s">
        <v>5329</v>
      </c>
      <c r="B45" s="62" t="s">
        <v>234</v>
      </c>
      <c r="C45" s="1015" t="b">
        <v>1</v>
      </c>
      <c r="D45" s="1015" t="b">
        <v>0</v>
      </c>
      <c r="E45" s="998" t="b">
        <v>0</v>
      </c>
    </row>
    <row r="46" spans="1:5">
      <c r="A46" s="62" t="s">
        <v>5334</v>
      </c>
      <c r="B46" s="62" t="s">
        <v>234</v>
      </c>
      <c r="C46" s="1015" t="b">
        <v>1</v>
      </c>
      <c r="D46" s="1015" t="b">
        <v>0</v>
      </c>
      <c r="E46" s="998" t="b">
        <v>0</v>
      </c>
    </row>
    <row r="47" spans="1:5">
      <c r="A47" s="62" t="s">
        <v>5338</v>
      </c>
      <c r="B47" s="62" t="s">
        <v>234</v>
      </c>
      <c r="C47" s="1015" t="b">
        <v>1</v>
      </c>
      <c r="D47" s="1015" t="b">
        <v>0</v>
      </c>
      <c r="E47" s="998" t="b">
        <v>0</v>
      </c>
    </row>
    <row r="48" spans="1:5">
      <c r="A48" s="62" t="s">
        <v>5810</v>
      </c>
      <c r="B48" s="62" t="s">
        <v>234</v>
      </c>
      <c r="C48" s="1015" t="b">
        <v>1</v>
      </c>
      <c r="D48" s="1015" t="b">
        <v>0</v>
      </c>
      <c r="E48" s="998" t="b">
        <v>0</v>
      </c>
    </row>
    <row r="49" spans="1:5">
      <c r="A49" s="62" t="s">
        <v>5348</v>
      </c>
      <c r="B49" s="62" t="s">
        <v>234</v>
      </c>
      <c r="C49" s="1015" t="b">
        <v>1</v>
      </c>
      <c r="D49" s="1015" t="b">
        <v>0</v>
      </c>
      <c r="E49" s="998" t="b">
        <v>0</v>
      </c>
    </row>
    <row r="50" spans="1:5">
      <c r="A50" s="62" t="s">
        <v>5354</v>
      </c>
      <c r="B50" s="62" t="s">
        <v>234</v>
      </c>
      <c r="C50" s="1015" t="b">
        <v>1</v>
      </c>
      <c r="D50" s="1015" t="b">
        <v>0</v>
      </c>
      <c r="E50" s="998" t="b">
        <v>0</v>
      </c>
    </row>
    <row r="51" spans="1:5">
      <c r="A51" s="62" t="s">
        <v>5359</v>
      </c>
      <c r="B51" s="62" t="s">
        <v>234</v>
      </c>
      <c r="C51" s="1015" t="b">
        <v>1</v>
      </c>
      <c r="D51" s="1015" t="b">
        <v>0</v>
      </c>
      <c r="E51" s="998" t="b">
        <v>0</v>
      </c>
    </row>
    <row r="52" spans="1:5">
      <c r="A52" s="62" t="s">
        <v>5364</v>
      </c>
      <c r="B52" s="62" t="s">
        <v>234</v>
      </c>
      <c r="C52" s="1015" t="b">
        <v>1</v>
      </c>
      <c r="D52" s="1015" t="b">
        <v>0</v>
      </c>
      <c r="E52" s="998" t="b">
        <v>0</v>
      </c>
    </row>
    <row r="53" spans="1:5">
      <c r="A53" s="62" t="s">
        <v>5370</v>
      </c>
      <c r="B53" s="62" t="s">
        <v>234</v>
      </c>
      <c r="C53" s="1015" t="b">
        <v>1</v>
      </c>
      <c r="D53" s="1015" t="b">
        <v>1</v>
      </c>
      <c r="E53" s="998" t="b">
        <v>0</v>
      </c>
    </row>
    <row r="54" spans="1:5">
      <c r="A54" s="62" t="s">
        <v>5373</v>
      </c>
      <c r="B54" s="62" t="s">
        <v>234</v>
      </c>
      <c r="C54" s="1015" t="b">
        <v>1</v>
      </c>
      <c r="D54" s="1015" t="b">
        <v>0</v>
      </c>
      <c r="E54" s="998" t="b">
        <v>0</v>
      </c>
    </row>
    <row r="55" spans="1:5">
      <c r="A55" s="62" t="s">
        <v>5376</v>
      </c>
      <c r="B55" s="62" t="s">
        <v>234</v>
      </c>
      <c r="C55" s="1015" t="b">
        <v>1</v>
      </c>
      <c r="D55" s="1015" t="b">
        <v>0</v>
      </c>
      <c r="E55" s="998" t="b">
        <v>0</v>
      </c>
    </row>
    <row r="56" spans="1:5">
      <c r="A56" s="62" t="s">
        <v>5380</v>
      </c>
      <c r="B56" s="62" t="s">
        <v>234</v>
      </c>
      <c r="C56" s="1015" t="b">
        <v>1</v>
      </c>
      <c r="D56" s="1015" t="b">
        <v>0</v>
      </c>
      <c r="E56" s="998" t="b">
        <v>0</v>
      </c>
    </row>
    <row r="57" spans="1:5">
      <c r="A57" s="62" t="s">
        <v>5811</v>
      </c>
      <c r="B57" s="62" t="s">
        <v>234</v>
      </c>
      <c r="C57" s="1015" t="b">
        <v>1</v>
      </c>
      <c r="D57" s="1015" t="b">
        <v>0</v>
      </c>
      <c r="E57" s="998" t="b">
        <v>0</v>
      </c>
    </row>
    <row r="58" spans="1:5">
      <c r="A58" s="62" t="s">
        <v>5386</v>
      </c>
      <c r="B58" s="62" t="s">
        <v>234</v>
      </c>
      <c r="C58" s="1015" t="b">
        <v>1</v>
      </c>
      <c r="D58" s="1015" t="b">
        <v>0</v>
      </c>
      <c r="E58" s="998" t="b">
        <v>0</v>
      </c>
    </row>
    <row r="59" spans="1:5">
      <c r="A59" s="80" t="s">
        <v>5812</v>
      </c>
      <c r="B59" s="80" t="s">
        <v>234</v>
      </c>
      <c r="C59" s="1016" t="b">
        <v>1</v>
      </c>
      <c r="D59" s="1016" t="b">
        <v>0</v>
      </c>
      <c r="E59" s="998" t="b">
        <v>0</v>
      </c>
    </row>
    <row r="60" spans="1:5">
      <c r="A60" s="62" t="s">
        <v>5813</v>
      </c>
      <c r="B60" s="62" t="s">
        <v>234</v>
      </c>
      <c r="C60" s="1015" t="b">
        <v>1</v>
      </c>
      <c r="D60" s="1015" t="b">
        <v>0</v>
      </c>
      <c r="E60" s="998" t="b">
        <v>0</v>
      </c>
    </row>
    <row r="61" spans="1:5">
      <c r="A61" s="62" t="s">
        <v>5814</v>
      </c>
      <c r="B61" s="62" t="s">
        <v>272</v>
      </c>
      <c r="C61" s="1015" t="b">
        <v>1</v>
      </c>
      <c r="D61" s="1015" t="b">
        <v>0</v>
      </c>
      <c r="E61" s="998" t="b">
        <v>0</v>
      </c>
    </row>
    <row r="62" spans="1:5">
      <c r="A62" s="62" t="s">
        <v>521</v>
      </c>
      <c r="B62" s="62" t="s">
        <v>272</v>
      </c>
      <c r="C62" s="1015" t="b">
        <v>1</v>
      </c>
      <c r="D62" s="1015" t="b">
        <v>0</v>
      </c>
      <c r="E62" s="998" t="b">
        <v>0</v>
      </c>
    </row>
    <row r="63" spans="1:5">
      <c r="A63" s="62" t="s">
        <v>5815</v>
      </c>
      <c r="B63" s="62" t="s">
        <v>272</v>
      </c>
      <c r="C63" s="1015" t="b">
        <v>1</v>
      </c>
      <c r="D63" s="1015" t="b">
        <v>0</v>
      </c>
      <c r="E63" s="998" t="b">
        <v>0</v>
      </c>
    </row>
    <row r="64" spans="1:5">
      <c r="A64" s="62" t="s">
        <v>512</v>
      </c>
      <c r="B64" s="62" t="s">
        <v>272</v>
      </c>
      <c r="C64" s="1015" t="b">
        <v>1</v>
      </c>
      <c r="D64" s="1015" t="b">
        <v>0</v>
      </c>
      <c r="E64" s="998" t="b">
        <v>0</v>
      </c>
    </row>
    <row r="65" spans="1:5">
      <c r="A65" s="62" t="s">
        <v>520</v>
      </c>
      <c r="B65" s="62" t="s">
        <v>272</v>
      </c>
      <c r="C65" s="1015" t="b">
        <v>1</v>
      </c>
      <c r="D65" s="1015" t="b">
        <v>0</v>
      </c>
      <c r="E65" s="998" t="b">
        <v>0</v>
      </c>
    </row>
    <row r="66" spans="1:5">
      <c r="A66" s="62" t="s">
        <v>550</v>
      </c>
      <c r="B66" s="62" t="s">
        <v>272</v>
      </c>
      <c r="C66" s="1015" t="b">
        <v>1</v>
      </c>
      <c r="D66" s="1015" t="b">
        <v>0</v>
      </c>
      <c r="E66" s="998" t="b">
        <v>0</v>
      </c>
    </row>
    <row r="67" spans="1:5">
      <c r="A67" s="62" t="s">
        <v>580</v>
      </c>
      <c r="B67" s="62" t="s">
        <v>272</v>
      </c>
      <c r="C67" s="1015" t="b">
        <v>1</v>
      </c>
      <c r="D67" s="1015" t="b">
        <v>0</v>
      </c>
      <c r="E67" s="998" t="b">
        <v>0</v>
      </c>
    </row>
    <row r="68" spans="1:5">
      <c r="A68" s="62" t="s">
        <v>555</v>
      </c>
      <c r="B68" s="62" t="s">
        <v>272</v>
      </c>
      <c r="C68" s="1015" t="b">
        <v>1</v>
      </c>
      <c r="D68" s="1015" t="b">
        <v>0</v>
      </c>
      <c r="E68" s="998" t="b">
        <v>0</v>
      </c>
    </row>
    <row r="69" spans="1:5">
      <c r="A69" s="62" t="s">
        <v>559</v>
      </c>
      <c r="B69" s="62" t="s">
        <v>272</v>
      </c>
      <c r="C69" s="1015" t="b">
        <v>1</v>
      </c>
      <c r="D69" s="1015" t="b">
        <v>0</v>
      </c>
      <c r="E69" s="998" t="b">
        <v>0</v>
      </c>
    </row>
    <row r="70" spans="1:5">
      <c r="A70" s="62" t="s">
        <v>543</v>
      </c>
      <c r="B70" s="62" t="s">
        <v>272</v>
      </c>
      <c r="C70" s="1015" t="b">
        <v>1</v>
      </c>
      <c r="D70" s="1015" t="b">
        <v>0</v>
      </c>
      <c r="E70" s="998" t="b">
        <v>0</v>
      </c>
    </row>
    <row r="71" spans="1:5">
      <c r="A71" s="62" t="s">
        <v>570</v>
      </c>
      <c r="B71" s="62" t="s">
        <v>272</v>
      </c>
      <c r="C71" s="1015" t="b">
        <v>1</v>
      </c>
      <c r="D71" s="1015" t="b">
        <v>0</v>
      </c>
      <c r="E71" s="998" t="b">
        <v>0</v>
      </c>
    </row>
    <row r="72" spans="1:5">
      <c r="A72" s="62" t="s">
        <v>549</v>
      </c>
      <c r="B72" s="62" t="s">
        <v>272</v>
      </c>
      <c r="C72" s="1015" t="b">
        <v>1</v>
      </c>
      <c r="D72" s="1015" t="b">
        <v>0</v>
      </c>
      <c r="E72" s="998" t="b">
        <v>0</v>
      </c>
    </row>
    <row r="73" spans="1:5">
      <c r="A73" s="62" t="s">
        <v>573</v>
      </c>
      <c r="B73" s="62" t="s">
        <v>272</v>
      </c>
      <c r="C73" s="1015" t="b">
        <v>1</v>
      </c>
      <c r="D73" s="1015" t="b">
        <v>0</v>
      </c>
      <c r="E73" s="998" t="b">
        <v>0</v>
      </c>
    </row>
    <row r="74" spans="1:5">
      <c r="A74" s="62" t="s">
        <v>5816</v>
      </c>
      <c r="B74" s="62" t="s">
        <v>272</v>
      </c>
      <c r="C74" s="1015" t="b">
        <v>1</v>
      </c>
      <c r="D74" s="1015" t="b">
        <v>1</v>
      </c>
      <c r="E74" s="998" t="b">
        <v>0</v>
      </c>
    </row>
    <row r="75" spans="1:5">
      <c r="A75" s="62" t="s">
        <v>547</v>
      </c>
      <c r="B75" s="62" t="s">
        <v>272</v>
      </c>
      <c r="C75" s="1015" t="b">
        <v>1</v>
      </c>
      <c r="D75" s="1015" t="b">
        <v>0</v>
      </c>
      <c r="E75" s="998" t="b">
        <v>0</v>
      </c>
    </row>
    <row r="76" spans="1:5">
      <c r="A76" s="62" t="s">
        <v>576</v>
      </c>
      <c r="B76" s="62" t="s">
        <v>272</v>
      </c>
      <c r="C76" s="1015" t="b">
        <v>1</v>
      </c>
      <c r="D76" s="1015" t="b">
        <v>0</v>
      </c>
      <c r="E76" s="998" t="b">
        <v>0</v>
      </c>
    </row>
    <row r="77" spans="1:5">
      <c r="A77" s="62" t="s">
        <v>554</v>
      </c>
      <c r="B77" s="62" t="s">
        <v>272</v>
      </c>
      <c r="C77" s="1015" t="b">
        <v>1</v>
      </c>
      <c r="D77" s="1015" t="b">
        <v>0</v>
      </c>
      <c r="E77" s="998" t="b">
        <v>0</v>
      </c>
    </row>
    <row r="78" spans="1:5">
      <c r="A78" s="62" t="s">
        <v>5817</v>
      </c>
      <c r="B78" s="62" t="s">
        <v>272</v>
      </c>
      <c r="C78" s="1015" t="b">
        <v>1</v>
      </c>
      <c r="D78" s="1015" t="b">
        <v>0</v>
      </c>
      <c r="E78" s="998" t="b">
        <v>0</v>
      </c>
    </row>
    <row r="79" spans="1:5">
      <c r="A79" s="62" t="s">
        <v>5818</v>
      </c>
      <c r="B79" s="62" t="s">
        <v>272</v>
      </c>
      <c r="C79" s="1015" t="b">
        <v>1</v>
      </c>
      <c r="D79" s="1015" t="b">
        <v>0</v>
      </c>
      <c r="E79" s="998" t="b">
        <v>0</v>
      </c>
    </row>
    <row r="80" spans="1:5">
      <c r="A80" s="62" t="s">
        <v>544</v>
      </c>
      <c r="B80" s="62" t="s">
        <v>272</v>
      </c>
      <c r="C80" s="1015" t="b">
        <v>1</v>
      </c>
      <c r="D80" s="1015" t="b">
        <v>0</v>
      </c>
      <c r="E80" s="998" t="b">
        <v>0</v>
      </c>
    </row>
    <row r="81" spans="1:5">
      <c r="A81" s="62" t="s">
        <v>537</v>
      </c>
      <c r="B81" s="62" t="s">
        <v>272</v>
      </c>
      <c r="C81" s="1015" t="b">
        <v>1</v>
      </c>
      <c r="D81" s="1015" t="b">
        <v>0</v>
      </c>
      <c r="E81" s="998" t="b">
        <v>0</v>
      </c>
    </row>
    <row r="82" spans="1:5">
      <c r="A82" s="62" t="s">
        <v>5819</v>
      </c>
      <c r="B82" s="62" t="s">
        <v>272</v>
      </c>
      <c r="C82" s="1015" t="b">
        <v>1</v>
      </c>
      <c r="D82" s="1015" t="b">
        <v>0</v>
      </c>
      <c r="E82" s="998" t="b">
        <v>0</v>
      </c>
    </row>
    <row r="83" spans="1:5">
      <c r="A83" s="62" t="s">
        <v>5820</v>
      </c>
      <c r="B83" s="62" t="s">
        <v>272</v>
      </c>
      <c r="C83" s="1015" t="b">
        <v>1</v>
      </c>
      <c r="D83" s="1015" t="b">
        <v>0</v>
      </c>
      <c r="E83" s="998" t="b">
        <v>0</v>
      </c>
    </row>
    <row r="84" spans="1:5">
      <c r="A84" s="62" t="s">
        <v>5821</v>
      </c>
      <c r="B84" s="62" t="s">
        <v>272</v>
      </c>
      <c r="C84" s="1015" t="b">
        <v>1</v>
      </c>
      <c r="D84" s="1015" t="b">
        <v>0</v>
      </c>
      <c r="E84" s="998" t="b">
        <v>0</v>
      </c>
    </row>
    <row r="85" spans="1:5">
      <c r="A85" s="62" t="s">
        <v>5822</v>
      </c>
      <c r="B85" s="62" t="s">
        <v>272</v>
      </c>
      <c r="C85" s="1015" t="b">
        <v>1</v>
      </c>
      <c r="D85" s="1015" t="b">
        <v>0</v>
      </c>
      <c r="E85" s="998" t="b">
        <v>0</v>
      </c>
    </row>
    <row r="86" spans="1:5">
      <c r="A86" s="62" t="s">
        <v>5823</v>
      </c>
      <c r="B86" s="62" t="s">
        <v>272</v>
      </c>
      <c r="C86" s="1015" t="b">
        <v>1</v>
      </c>
      <c r="D86" s="1015" t="b">
        <v>0</v>
      </c>
      <c r="E86" s="998" t="b">
        <v>0</v>
      </c>
    </row>
    <row r="87" spans="1:5">
      <c r="A87" s="62" t="s">
        <v>5824</v>
      </c>
      <c r="B87" s="62" t="s">
        <v>272</v>
      </c>
      <c r="C87" s="1015" t="b">
        <v>1</v>
      </c>
      <c r="D87" s="1015" t="b">
        <v>0</v>
      </c>
      <c r="E87" s="998" t="b">
        <v>0</v>
      </c>
    </row>
    <row r="88" spans="1:5">
      <c r="A88" s="62" t="s">
        <v>5825</v>
      </c>
      <c r="B88" s="62" t="s">
        <v>272</v>
      </c>
      <c r="C88" s="1015" t="b">
        <v>1</v>
      </c>
      <c r="D88" s="1015" t="b">
        <v>0</v>
      </c>
      <c r="E88" s="998" t="b">
        <v>0</v>
      </c>
    </row>
    <row r="89" spans="1:5">
      <c r="A89" s="62" t="s">
        <v>5826</v>
      </c>
      <c r="B89" s="62" t="s">
        <v>272</v>
      </c>
      <c r="C89" s="1015" t="b">
        <v>1</v>
      </c>
      <c r="D89" s="1015" t="b">
        <v>1</v>
      </c>
      <c r="E89" s="998" t="b">
        <v>0</v>
      </c>
    </row>
    <row r="90" spans="1:5">
      <c r="A90" s="62" t="s">
        <v>5827</v>
      </c>
      <c r="B90" s="62" t="s">
        <v>272</v>
      </c>
      <c r="C90" s="1015" t="b">
        <v>1</v>
      </c>
      <c r="D90" s="1015" t="b">
        <v>0</v>
      </c>
      <c r="E90" s="998" t="b">
        <v>0</v>
      </c>
    </row>
    <row r="91" spans="1:5">
      <c r="A91" s="62" t="s">
        <v>5828</v>
      </c>
      <c r="B91" s="62" t="s">
        <v>272</v>
      </c>
      <c r="C91" s="1015" t="b">
        <v>1</v>
      </c>
      <c r="D91" s="1015" t="b">
        <v>0</v>
      </c>
      <c r="E91" s="998" t="b">
        <v>0</v>
      </c>
    </row>
    <row r="92" spans="1:5">
      <c r="A92" s="62" t="s">
        <v>5829</v>
      </c>
      <c r="B92" s="62" t="s">
        <v>272</v>
      </c>
      <c r="C92" s="1015" t="b">
        <v>1</v>
      </c>
      <c r="D92" s="1015" t="b">
        <v>0</v>
      </c>
      <c r="E92" s="998" t="b">
        <v>0</v>
      </c>
    </row>
    <row r="93" spans="1:5">
      <c r="A93" s="62" t="s">
        <v>5830</v>
      </c>
      <c r="B93" s="62" t="s">
        <v>272</v>
      </c>
      <c r="C93" s="1015" t="b">
        <v>1</v>
      </c>
      <c r="D93" s="1015" t="b">
        <v>0</v>
      </c>
      <c r="E93" s="998" t="b">
        <v>0</v>
      </c>
    </row>
    <row r="94" spans="1:5">
      <c r="A94" s="62" t="s">
        <v>5831</v>
      </c>
      <c r="B94" s="62" t="s">
        <v>272</v>
      </c>
      <c r="C94" s="1015" t="b">
        <v>1</v>
      </c>
      <c r="D94" s="1015" t="b">
        <v>0</v>
      </c>
      <c r="E94" s="998" t="b">
        <v>0</v>
      </c>
    </row>
    <row r="95" spans="1:5">
      <c r="A95" s="62" t="s">
        <v>5832</v>
      </c>
      <c r="B95" s="62" t="s">
        <v>272</v>
      </c>
      <c r="C95" s="1015" t="b">
        <v>1</v>
      </c>
      <c r="D95" s="1015" t="b">
        <v>0</v>
      </c>
      <c r="E95" s="998" t="b">
        <v>0</v>
      </c>
    </row>
    <row r="96" spans="1:5">
      <c r="A96" s="62" t="s">
        <v>5833</v>
      </c>
      <c r="B96" s="62" t="s">
        <v>272</v>
      </c>
      <c r="C96" s="1015" t="b">
        <v>1</v>
      </c>
      <c r="D96" s="1015" t="b">
        <v>0</v>
      </c>
      <c r="E96" s="998" t="b">
        <v>0</v>
      </c>
    </row>
    <row r="97" spans="1:5">
      <c r="A97" s="62" t="s">
        <v>5834</v>
      </c>
      <c r="B97" s="62" t="s">
        <v>272</v>
      </c>
      <c r="C97" s="1015" t="b">
        <v>1</v>
      </c>
      <c r="D97" s="1015" t="b">
        <v>0</v>
      </c>
      <c r="E97" s="998" t="b">
        <v>0</v>
      </c>
    </row>
    <row r="98" spans="1:5">
      <c r="A98" s="62" t="s">
        <v>5835</v>
      </c>
      <c r="B98" s="62" t="s">
        <v>272</v>
      </c>
      <c r="C98" s="1015" t="b">
        <v>1</v>
      </c>
      <c r="D98" s="1015" t="b">
        <v>1</v>
      </c>
      <c r="E98" s="998" t="b">
        <v>0</v>
      </c>
    </row>
    <row r="99" spans="1:5">
      <c r="A99" s="62" t="s">
        <v>5836</v>
      </c>
      <c r="B99" s="62" t="s">
        <v>272</v>
      </c>
      <c r="C99" s="1015" t="b">
        <v>1</v>
      </c>
      <c r="D99" s="1015" t="b">
        <v>0</v>
      </c>
      <c r="E99" s="998" t="b">
        <v>0</v>
      </c>
    </row>
    <row r="100" spans="1:5">
      <c r="A100" s="62" t="s">
        <v>5837</v>
      </c>
      <c r="B100" s="62" t="s">
        <v>272</v>
      </c>
      <c r="C100" s="1015" t="b">
        <v>1</v>
      </c>
      <c r="D100" s="1015" t="b">
        <v>0</v>
      </c>
      <c r="E100" s="998" t="b">
        <v>0</v>
      </c>
    </row>
    <row r="101" spans="1:5">
      <c r="A101" s="62" t="s">
        <v>515</v>
      </c>
      <c r="B101" s="62" t="s">
        <v>272</v>
      </c>
      <c r="C101" s="1015" t="b">
        <v>1</v>
      </c>
      <c r="D101" s="1015" t="b">
        <v>0</v>
      </c>
      <c r="E101" s="998" t="b">
        <v>0</v>
      </c>
    </row>
    <row r="102" spans="1:5">
      <c r="A102" s="62" t="s">
        <v>5838</v>
      </c>
      <c r="B102" s="62" t="s">
        <v>272</v>
      </c>
      <c r="C102" s="1015" t="b">
        <v>1</v>
      </c>
      <c r="D102" s="1015" t="b">
        <v>0</v>
      </c>
      <c r="E102" s="998" t="b">
        <v>0</v>
      </c>
    </row>
    <row r="103" spans="1:5">
      <c r="A103" s="62" t="s">
        <v>5839</v>
      </c>
      <c r="B103" s="62" t="s">
        <v>272</v>
      </c>
      <c r="C103" s="1015" t="b">
        <v>1</v>
      </c>
      <c r="D103" s="1015" t="b">
        <v>0</v>
      </c>
      <c r="E103" s="998" t="b">
        <v>0</v>
      </c>
    </row>
    <row r="104" spans="1:5">
      <c r="A104" s="62" t="s">
        <v>5840</v>
      </c>
      <c r="B104" s="62" t="s">
        <v>272</v>
      </c>
      <c r="C104" s="1015" t="b">
        <v>1</v>
      </c>
      <c r="D104" s="1015" t="b">
        <v>0</v>
      </c>
      <c r="E104" s="998" t="b">
        <v>0</v>
      </c>
    </row>
    <row r="105" spans="1:5">
      <c r="A105" s="62" t="s">
        <v>5841</v>
      </c>
      <c r="B105" s="62" t="s">
        <v>272</v>
      </c>
      <c r="C105" s="1015" t="b">
        <v>1</v>
      </c>
      <c r="D105" s="1015" t="b">
        <v>0</v>
      </c>
      <c r="E105" s="998" t="b">
        <v>0</v>
      </c>
    </row>
    <row r="106" spans="1:5">
      <c r="A106" s="62" t="s">
        <v>5842</v>
      </c>
      <c r="B106" s="62" t="s">
        <v>272</v>
      </c>
      <c r="C106" s="1015" t="b">
        <v>1</v>
      </c>
      <c r="D106" s="1015" t="b">
        <v>0</v>
      </c>
      <c r="E106" s="998" t="b">
        <v>0</v>
      </c>
    </row>
    <row r="107" spans="1:5">
      <c r="A107" s="62" t="s">
        <v>5843</v>
      </c>
      <c r="B107" s="62" t="s">
        <v>272</v>
      </c>
      <c r="C107" s="1015" t="b">
        <v>1</v>
      </c>
      <c r="D107" s="1015" t="b">
        <v>0</v>
      </c>
      <c r="E107" s="998" t="b">
        <v>0</v>
      </c>
    </row>
    <row r="108" spans="1:5">
      <c r="A108" s="62" t="s">
        <v>5844</v>
      </c>
      <c r="B108" s="62" t="s">
        <v>272</v>
      </c>
      <c r="C108" s="1015" t="b">
        <v>1</v>
      </c>
      <c r="D108" s="1015" t="b">
        <v>0</v>
      </c>
      <c r="E108" s="998" t="b">
        <v>0</v>
      </c>
    </row>
    <row r="109" spans="1:5">
      <c r="A109" s="62" t="s">
        <v>5845</v>
      </c>
      <c r="B109" s="62" t="s">
        <v>272</v>
      </c>
      <c r="C109" s="1015" t="b">
        <v>1</v>
      </c>
      <c r="D109" s="1015" t="b">
        <v>0</v>
      </c>
      <c r="E109" s="998" t="b">
        <v>0</v>
      </c>
    </row>
    <row r="110" spans="1:5">
      <c r="A110" s="62" t="s">
        <v>5846</v>
      </c>
      <c r="B110" s="62" t="s">
        <v>272</v>
      </c>
      <c r="C110" s="1015" t="b">
        <v>1</v>
      </c>
      <c r="D110" s="1015" t="b">
        <v>0</v>
      </c>
      <c r="E110" s="998" t="b">
        <v>0</v>
      </c>
    </row>
    <row r="111" spans="1:5">
      <c r="A111" s="62" t="s">
        <v>5847</v>
      </c>
      <c r="B111" s="62" t="s">
        <v>272</v>
      </c>
      <c r="C111" s="1015" t="b">
        <v>1</v>
      </c>
      <c r="D111" s="1015" t="b">
        <v>0</v>
      </c>
      <c r="E111" s="998" t="b">
        <v>0</v>
      </c>
    </row>
    <row r="112" spans="1:5">
      <c r="A112" s="62" t="s">
        <v>5848</v>
      </c>
      <c r="B112" s="62" t="s">
        <v>272</v>
      </c>
      <c r="C112" s="1015" t="b">
        <v>1</v>
      </c>
      <c r="D112" s="1015" t="b">
        <v>0</v>
      </c>
      <c r="E112" s="998" t="b">
        <v>0</v>
      </c>
    </row>
    <row r="113" spans="1:5">
      <c r="A113" s="62" t="s">
        <v>5849</v>
      </c>
      <c r="B113" s="62" t="s">
        <v>272</v>
      </c>
      <c r="C113" s="1015" t="b">
        <v>1</v>
      </c>
      <c r="D113" s="1015" t="b">
        <v>0</v>
      </c>
      <c r="E113" s="998" t="b">
        <v>0</v>
      </c>
    </row>
    <row r="114" spans="1:5">
      <c r="A114" s="62" t="s">
        <v>5850</v>
      </c>
      <c r="B114" s="62" t="s">
        <v>272</v>
      </c>
      <c r="C114" s="1015" t="b">
        <v>1</v>
      </c>
      <c r="D114" s="1015" t="b">
        <v>0</v>
      </c>
      <c r="E114" s="998" t="b">
        <v>0</v>
      </c>
    </row>
    <row r="115" spans="1:5">
      <c r="A115" s="62" t="s">
        <v>5851</v>
      </c>
      <c r="B115" s="62" t="s">
        <v>272</v>
      </c>
      <c r="C115" s="1015" t="b">
        <v>1</v>
      </c>
      <c r="D115" s="1015" t="b">
        <v>0</v>
      </c>
      <c r="E115" s="998" t="b">
        <v>0</v>
      </c>
    </row>
    <row r="116" spans="1:5">
      <c r="A116" s="62" t="s">
        <v>5852</v>
      </c>
      <c r="B116" s="62" t="s">
        <v>272</v>
      </c>
      <c r="C116" s="1015" t="b">
        <v>1</v>
      </c>
      <c r="D116" s="1015" t="b">
        <v>0</v>
      </c>
      <c r="E116" s="998" t="b">
        <v>0</v>
      </c>
    </row>
    <row r="117" spans="1:5">
      <c r="A117" s="62" t="s">
        <v>5853</v>
      </c>
      <c r="B117" s="62" t="s">
        <v>272</v>
      </c>
      <c r="C117" s="1015" t="b">
        <v>1</v>
      </c>
      <c r="D117" s="1015" t="b">
        <v>0</v>
      </c>
      <c r="E117" s="998" t="b">
        <v>0</v>
      </c>
    </row>
    <row r="118" spans="1:5">
      <c r="A118" s="62" t="s">
        <v>5854</v>
      </c>
      <c r="B118" s="62" t="s">
        <v>272</v>
      </c>
      <c r="C118" s="1015" t="b">
        <v>1</v>
      </c>
      <c r="D118" s="1015" t="b">
        <v>0</v>
      </c>
      <c r="E118" s="998" t="b">
        <v>0</v>
      </c>
    </row>
    <row r="119" spans="1:5">
      <c r="A119" s="62" t="s">
        <v>5855</v>
      </c>
      <c r="B119" s="62" t="s">
        <v>272</v>
      </c>
      <c r="C119" s="1015" t="b">
        <v>1</v>
      </c>
      <c r="D119" s="1015" t="b">
        <v>0</v>
      </c>
      <c r="E119" s="998" t="b">
        <v>0</v>
      </c>
    </row>
    <row r="120" spans="1:5">
      <c r="A120" s="62" t="s">
        <v>5856</v>
      </c>
      <c r="B120" s="62" t="s">
        <v>272</v>
      </c>
      <c r="C120" s="1015" t="b">
        <v>1</v>
      </c>
      <c r="D120" s="1015" t="b">
        <v>0</v>
      </c>
      <c r="E120" s="998" t="b">
        <v>0</v>
      </c>
    </row>
    <row r="121" spans="1:5">
      <c r="A121" s="62" t="s">
        <v>5857</v>
      </c>
      <c r="B121" s="62" t="s">
        <v>272</v>
      </c>
      <c r="C121" s="1015" t="b">
        <v>1</v>
      </c>
      <c r="D121" s="1015" t="b">
        <v>0</v>
      </c>
      <c r="E121" s="998" t="b">
        <v>0</v>
      </c>
    </row>
    <row r="122" spans="1:5">
      <c r="A122" s="62" t="s">
        <v>5858</v>
      </c>
      <c r="B122" s="62" t="s">
        <v>272</v>
      </c>
      <c r="C122" s="1015" t="b">
        <v>1</v>
      </c>
      <c r="D122" s="1015" t="b">
        <v>0</v>
      </c>
      <c r="E122" s="998" t="b">
        <v>0</v>
      </c>
    </row>
    <row r="123" spans="1:5">
      <c r="A123" s="62" t="s">
        <v>5859</v>
      </c>
      <c r="B123" s="62" t="s">
        <v>272</v>
      </c>
      <c r="C123" s="1015" t="b">
        <v>1</v>
      </c>
      <c r="D123" s="1015" t="b">
        <v>0</v>
      </c>
      <c r="E123" s="998" t="b">
        <v>0</v>
      </c>
    </row>
    <row r="124" spans="1:5">
      <c r="A124" s="62" t="s">
        <v>5277</v>
      </c>
      <c r="B124" s="62" t="s">
        <v>5860</v>
      </c>
      <c r="C124" s="1015" t="b">
        <v>1</v>
      </c>
      <c r="D124" s="1015" t="b">
        <v>0</v>
      </c>
      <c r="E124" s="998" t="b">
        <v>0</v>
      </c>
    </row>
    <row r="125" spans="1:5">
      <c r="A125" s="62" t="s">
        <v>251</v>
      </c>
      <c r="B125" s="62" t="s">
        <v>5860</v>
      </c>
      <c r="C125" s="1015" t="b">
        <v>1</v>
      </c>
      <c r="D125" s="1015" t="b">
        <v>0</v>
      </c>
      <c r="E125" s="998" t="b">
        <v>0</v>
      </c>
    </row>
    <row r="126" spans="1:5">
      <c r="A126" s="62" t="s">
        <v>299</v>
      </c>
      <c r="B126" s="62" t="s">
        <v>5860</v>
      </c>
      <c r="C126" s="1015" t="b">
        <v>1</v>
      </c>
      <c r="D126" s="1015" t="b">
        <v>0</v>
      </c>
      <c r="E126" s="998" t="b">
        <v>0</v>
      </c>
    </row>
    <row r="127" spans="1:5">
      <c r="A127" s="62" t="s">
        <v>4980</v>
      </c>
      <c r="B127" s="62" t="s">
        <v>5860</v>
      </c>
      <c r="C127" s="1015" t="b">
        <v>1</v>
      </c>
      <c r="D127" s="1015" t="b">
        <v>0</v>
      </c>
      <c r="E127" s="998" t="b">
        <v>0</v>
      </c>
    </row>
    <row r="128" spans="1:5">
      <c r="A128" s="62" t="s">
        <v>264</v>
      </c>
      <c r="B128" s="62" t="s">
        <v>5860</v>
      </c>
      <c r="C128" s="1015" t="b">
        <v>1</v>
      </c>
      <c r="D128" s="1015" t="b">
        <v>0</v>
      </c>
      <c r="E128" s="998" t="b">
        <v>0</v>
      </c>
    </row>
    <row r="129" spans="1:5">
      <c r="A129" s="62" t="s">
        <v>268</v>
      </c>
      <c r="B129" s="62" t="s">
        <v>5860</v>
      </c>
      <c r="C129" s="1015" t="b">
        <v>1</v>
      </c>
      <c r="D129" s="1015" t="b">
        <v>0</v>
      </c>
      <c r="E129" s="998" t="b">
        <v>0</v>
      </c>
    </row>
    <row r="130" spans="1:5">
      <c r="A130" s="62" t="s">
        <v>274</v>
      </c>
      <c r="B130" s="62" t="s">
        <v>5860</v>
      </c>
      <c r="C130" s="1015" t="b">
        <v>1</v>
      </c>
      <c r="D130" s="1015" t="b">
        <v>0</v>
      </c>
      <c r="E130" s="998" t="b">
        <v>0</v>
      </c>
    </row>
    <row r="131" spans="1:5">
      <c r="A131" s="62" t="s">
        <v>280</v>
      </c>
      <c r="B131" s="62" t="s">
        <v>5860</v>
      </c>
      <c r="C131" s="1015" t="b">
        <v>1</v>
      </c>
      <c r="D131" s="1015" t="b">
        <v>0</v>
      </c>
      <c r="E131" s="998" t="b">
        <v>0</v>
      </c>
    </row>
    <row r="132" spans="1:5">
      <c r="A132" s="62" t="s">
        <v>292</v>
      </c>
      <c r="B132" s="62" t="s">
        <v>5860</v>
      </c>
      <c r="C132" s="1015" t="b">
        <v>1</v>
      </c>
      <c r="D132" s="1015" t="b">
        <v>0</v>
      </c>
      <c r="E132" s="998" t="b">
        <v>0</v>
      </c>
    </row>
    <row r="133" spans="1:5">
      <c r="A133" s="62" t="s">
        <v>5310</v>
      </c>
      <c r="B133" s="62" t="s">
        <v>5860</v>
      </c>
      <c r="C133" s="1015" t="b">
        <v>1</v>
      </c>
      <c r="D133" s="1015" t="b">
        <v>0</v>
      </c>
      <c r="E133" s="998" t="b">
        <v>0</v>
      </c>
    </row>
    <row r="134" spans="1:5">
      <c r="A134" s="62" t="s">
        <v>5861</v>
      </c>
      <c r="B134" s="62" t="s">
        <v>5860</v>
      </c>
      <c r="C134" s="1015" t="b">
        <v>1</v>
      </c>
      <c r="D134" s="1015" t="b">
        <v>0</v>
      </c>
      <c r="E134" s="998" t="b">
        <v>0</v>
      </c>
    </row>
    <row r="135" spans="1:5">
      <c r="A135" s="62" t="s">
        <v>5319</v>
      </c>
      <c r="B135" s="62" t="s">
        <v>5860</v>
      </c>
      <c r="C135" s="1015" t="b">
        <v>1</v>
      </c>
      <c r="D135" s="1015" t="b">
        <v>0</v>
      </c>
      <c r="E135" s="998" t="b">
        <v>0</v>
      </c>
    </row>
    <row r="136" spans="1:5">
      <c r="A136" s="62" t="s">
        <v>5325</v>
      </c>
      <c r="B136" s="62" t="s">
        <v>5860</v>
      </c>
      <c r="C136" s="1015" t="b">
        <v>1</v>
      </c>
      <c r="D136" s="1015" t="b">
        <v>0</v>
      </c>
      <c r="E136" s="998" t="b">
        <v>0</v>
      </c>
    </row>
    <row r="137" spans="1:5">
      <c r="A137" s="62" t="s">
        <v>5330</v>
      </c>
      <c r="B137" s="62" t="s">
        <v>5860</v>
      </c>
      <c r="C137" s="1015" t="b">
        <v>1</v>
      </c>
      <c r="D137" s="1015" t="b">
        <v>0</v>
      </c>
      <c r="E137" s="998" t="b">
        <v>0</v>
      </c>
    </row>
    <row r="138" spans="1:5">
      <c r="A138" s="62" t="s">
        <v>5862</v>
      </c>
      <c r="B138" s="62" t="s">
        <v>5860</v>
      </c>
      <c r="C138" s="1015" t="b">
        <v>1</v>
      </c>
      <c r="D138" s="1015" t="b">
        <v>0</v>
      </c>
      <c r="E138" s="998" t="b">
        <v>0</v>
      </c>
    </row>
    <row r="139" spans="1:5">
      <c r="A139" s="62" t="s">
        <v>5339</v>
      </c>
      <c r="B139" s="62" t="s">
        <v>5860</v>
      </c>
      <c r="C139" s="1015" t="b">
        <v>1</v>
      </c>
      <c r="D139" s="1015" t="b">
        <v>0</v>
      </c>
      <c r="E139" s="998" t="b">
        <v>0</v>
      </c>
    </row>
    <row r="140" spans="1:5">
      <c r="A140" s="62" t="s">
        <v>5344</v>
      </c>
      <c r="B140" s="62" t="s">
        <v>5860</v>
      </c>
      <c r="C140" s="1015" t="b">
        <v>1</v>
      </c>
      <c r="D140" s="1015" t="b">
        <v>0</v>
      </c>
      <c r="E140" s="998" t="b">
        <v>0</v>
      </c>
    </row>
    <row r="141" spans="1:5">
      <c r="A141" s="62" t="s">
        <v>5863</v>
      </c>
      <c r="B141" s="62" t="s">
        <v>5860</v>
      </c>
      <c r="C141" s="1015" t="b">
        <v>1</v>
      </c>
      <c r="D141" s="1015" t="b">
        <v>0</v>
      </c>
      <c r="E141" s="998" t="b">
        <v>0</v>
      </c>
    </row>
    <row r="142" spans="1:5">
      <c r="A142" s="62" t="s">
        <v>5355</v>
      </c>
      <c r="B142" s="62" t="s">
        <v>5860</v>
      </c>
      <c r="C142" s="1015" t="b">
        <v>1</v>
      </c>
      <c r="D142" s="1015" t="b">
        <v>0</v>
      </c>
      <c r="E142" s="998" t="b">
        <v>0</v>
      </c>
    </row>
    <row r="143" spans="1:5">
      <c r="A143" s="62" t="s">
        <v>5365</v>
      </c>
      <c r="B143" s="62" t="s">
        <v>5860</v>
      </c>
      <c r="C143" s="1015" t="b">
        <v>1</v>
      </c>
      <c r="D143" s="1015" t="b">
        <v>0</v>
      </c>
      <c r="E143" s="998" t="b">
        <v>0</v>
      </c>
    </row>
    <row r="144" spans="1:5">
      <c r="A144" s="62" t="s">
        <v>5279</v>
      </c>
      <c r="B144" s="62" t="s">
        <v>5860</v>
      </c>
      <c r="C144" s="1015" t="b">
        <v>1</v>
      </c>
      <c r="D144" s="1015" t="b">
        <v>0</v>
      </c>
      <c r="E144" s="998" t="b">
        <v>0</v>
      </c>
    </row>
    <row r="145" spans="1:5">
      <c r="A145" s="62" t="s">
        <v>649</v>
      </c>
      <c r="B145" s="62" t="s">
        <v>5860</v>
      </c>
      <c r="C145" s="1015" t="b">
        <v>1</v>
      </c>
      <c r="D145" s="1015" t="b">
        <v>0</v>
      </c>
      <c r="E145" s="998" t="b">
        <v>0</v>
      </c>
    </row>
    <row r="146" spans="1:5">
      <c r="A146" s="62" t="s">
        <v>652</v>
      </c>
      <c r="B146" s="62" t="s">
        <v>5860</v>
      </c>
      <c r="C146" s="1015" t="b">
        <v>1</v>
      </c>
      <c r="D146" s="1015" t="b">
        <v>0</v>
      </c>
      <c r="E146" s="998" t="b">
        <v>0</v>
      </c>
    </row>
    <row r="147" spans="1:5">
      <c r="A147" s="62" t="s">
        <v>5289</v>
      </c>
      <c r="B147" s="62" t="s">
        <v>5860</v>
      </c>
      <c r="C147" s="1015" t="b">
        <v>1</v>
      </c>
      <c r="D147" s="1015" t="b">
        <v>0</v>
      </c>
      <c r="E147" s="998" t="b">
        <v>0</v>
      </c>
    </row>
    <row r="148" spans="1:5">
      <c r="A148" s="62" t="s">
        <v>5293</v>
      </c>
      <c r="B148" s="62" t="s">
        <v>5860</v>
      </c>
      <c r="C148" s="1015" t="b">
        <v>1</v>
      </c>
      <c r="D148" s="1015" t="b">
        <v>0</v>
      </c>
      <c r="E148" s="998" t="b">
        <v>0</v>
      </c>
    </row>
    <row r="149" spans="1:5">
      <c r="A149" s="62" t="s">
        <v>659</v>
      </c>
      <c r="B149" s="62" t="s">
        <v>5860</v>
      </c>
      <c r="C149" s="1015" t="b">
        <v>1</v>
      </c>
      <c r="D149" s="1015" t="b">
        <v>0</v>
      </c>
      <c r="E149" s="998" t="b">
        <v>0</v>
      </c>
    </row>
    <row r="150" spans="1:5">
      <c r="A150" s="62" t="s">
        <v>258</v>
      </c>
      <c r="B150" s="62" t="s">
        <v>5860</v>
      </c>
      <c r="C150" s="1015" t="b">
        <v>1</v>
      </c>
      <c r="D150" s="1015" t="b">
        <v>0</v>
      </c>
      <c r="E150" s="998" t="b">
        <v>0</v>
      </c>
    </row>
    <row r="151" spans="1:5">
      <c r="A151" s="62" t="s">
        <v>250</v>
      </c>
      <c r="B151" s="62" t="s">
        <v>5860</v>
      </c>
      <c r="C151" s="1015" t="b">
        <v>1</v>
      </c>
      <c r="D151" s="1015" t="b">
        <v>0</v>
      </c>
      <c r="E151" s="998" t="b">
        <v>0</v>
      </c>
    </row>
    <row r="152" spans="1:5">
      <c r="A152" s="62" t="s">
        <v>646</v>
      </c>
      <c r="B152" s="62" t="s">
        <v>5860</v>
      </c>
      <c r="C152" s="1015" t="b">
        <v>1</v>
      </c>
      <c r="D152" s="1015" t="b">
        <v>0</v>
      </c>
      <c r="E152" s="998" t="b">
        <v>0</v>
      </c>
    </row>
    <row r="153" spans="1:5">
      <c r="A153" s="62" t="s">
        <v>5311</v>
      </c>
      <c r="B153" s="62" t="s">
        <v>5860</v>
      </c>
      <c r="C153" s="1015" t="b">
        <v>1</v>
      </c>
      <c r="D153" s="1015" t="b">
        <v>0</v>
      </c>
      <c r="E153" s="998" t="b">
        <v>0</v>
      </c>
    </row>
    <row r="154" spans="1:5">
      <c r="A154" s="62" t="s">
        <v>662</v>
      </c>
      <c r="B154" s="62" t="s">
        <v>5860</v>
      </c>
      <c r="C154" s="1015" t="b">
        <v>1</v>
      </c>
      <c r="D154" s="1015" t="b">
        <v>0</v>
      </c>
      <c r="E154" s="998" t="b">
        <v>0</v>
      </c>
    </row>
    <row r="155" spans="1:5">
      <c r="A155" s="62" t="s">
        <v>5320</v>
      </c>
      <c r="B155" s="62" t="s">
        <v>5860</v>
      </c>
      <c r="C155" s="1015" t="b">
        <v>1</v>
      </c>
      <c r="D155" s="1015" t="b">
        <v>0</v>
      </c>
      <c r="E155" s="998" t="b">
        <v>0</v>
      </c>
    </row>
    <row r="156" spans="1:5">
      <c r="A156" s="62" t="s">
        <v>5326</v>
      </c>
      <c r="B156" s="62" t="s">
        <v>5860</v>
      </c>
      <c r="C156" s="1015" t="b">
        <v>1</v>
      </c>
      <c r="D156" s="1015" t="b">
        <v>0</v>
      </c>
      <c r="E156" s="998" t="b">
        <v>0</v>
      </c>
    </row>
    <row r="157" spans="1:5">
      <c r="A157" s="62" t="s">
        <v>5864</v>
      </c>
      <c r="B157" s="62" t="s">
        <v>5860</v>
      </c>
      <c r="C157" s="1015" t="b">
        <v>1</v>
      </c>
      <c r="D157" s="1015" t="b">
        <v>0</v>
      </c>
      <c r="E157" s="998" t="b">
        <v>0</v>
      </c>
    </row>
    <row r="158" spans="1:5">
      <c r="A158" s="62" t="s">
        <v>655</v>
      </c>
      <c r="B158" s="62" t="s">
        <v>5860</v>
      </c>
      <c r="C158" s="1015" t="b">
        <v>1</v>
      </c>
      <c r="D158" s="1015" t="b">
        <v>0</v>
      </c>
      <c r="E158" s="998" t="b">
        <v>0</v>
      </c>
    </row>
    <row r="159" spans="1:5">
      <c r="A159" s="62" t="s">
        <v>5340</v>
      </c>
      <c r="B159" s="62" t="s">
        <v>5860</v>
      </c>
      <c r="C159" s="1015" t="b">
        <v>1</v>
      </c>
      <c r="D159" s="1015" t="b">
        <v>0</v>
      </c>
      <c r="E159" s="998" t="b">
        <v>0</v>
      </c>
    </row>
    <row r="160" spans="1:5">
      <c r="A160" s="62" t="s">
        <v>5345</v>
      </c>
      <c r="B160" s="62" t="s">
        <v>5860</v>
      </c>
      <c r="C160" s="1015" t="b">
        <v>1</v>
      </c>
      <c r="D160" s="1015" t="b">
        <v>0</v>
      </c>
      <c r="E160" s="998" t="b">
        <v>0</v>
      </c>
    </row>
    <row r="161" spans="1:5">
      <c r="A161" s="62" t="s">
        <v>5280</v>
      </c>
      <c r="B161" s="62" t="s">
        <v>5860</v>
      </c>
      <c r="C161" s="1015" t="b">
        <v>1</v>
      </c>
      <c r="D161" s="1015" t="b">
        <v>0</v>
      </c>
      <c r="E161" s="998" t="b">
        <v>0</v>
      </c>
    </row>
    <row r="162" spans="1:5">
      <c r="A162" s="62" t="s">
        <v>5865</v>
      </c>
      <c r="B162" s="62" t="s">
        <v>5860</v>
      </c>
      <c r="C162" s="1015" t="b">
        <v>1</v>
      </c>
      <c r="D162" s="1015" t="b">
        <v>0</v>
      </c>
      <c r="E162" s="998" t="b">
        <v>0</v>
      </c>
    </row>
    <row r="163" spans="1:5">
      <c r="A163" s="62" t="s">
        <v>5866</v>
      </c>
      <c r="B163" s="62" t="s">
        <v>5860</v>
      </c>
      <c r="C163" s="1015" t="b">
        <v>1</v>
      </c>
      <c r="D163" s="1015" t="b">
        <v>0</v>
      </c>
      <c r="E163" s="998" t="b">
        <v>0</v>
      </c>
    </row>
    <row r="164" spans="1:5">
      <c r="A164" s="62" t="s">
        <v>5283</v>
      </c>
      <c r="B164" s="62" t="s">
        <v>5860</v>
      </c>
      <c r="C164" s="1015" t="b">
        <v>1</v>
      </c>
      <c r="D164" s="1015" t="b">
        <v>0</v>
      </c>
      <c r="E164" s="998" t="b">
        <v>0</v>
      </c>
    </row>
    <row r="165" spans="1:5">
      <c r="A165" s="62" t="s">
        <v>5867</v>
      </c>
      <c r="B165" s="62" t="s">
        <v>5860</v>
      </c>
      <c r="C165" s="1015" t="b">
        <v>1</v>
      </c>
      <c r="D165" s="1015" t="b">
        <v>0</v>
      </c>
      <c r="E165" s="998" t="b">
        <v>0</v>
      </c>
    </row>
    <row r="166" spans="1:5">
      <c r="A166" s="62" t="s">
        <v>5286</v>
      </c>
      <c r="B166" s="62" t="s">
        <v>5860</v>
      </c>
      <c r="C166" s="1015" t="b">
        <v>1</v>
      </c>
      <c r="D166" s="1015" t="b">
        <v>0</v>
      </c>
      <c r="E166" s="998" t="b">
        <v>0</v>
      </c>
    </row>
    <row r="167" spans="1:5">
      <c r="A167" s="62" t="s">
        <v>5868</v>
      </c>
      <c r="B167" s="62" t="s">
        <v>5860</v>
      </c>
      <c r="C167" s="1015" t="b">
        <v>1</v>
      </c>
      <c r="D167" s="1015" t="b">
        <v>0</v>
      </c>
      <c r="E167" s="998" t="b">
        <v>0</v>
      </c>
    </row>
    <row r="168" spans="1:5">
      <c r="A168" s="62" t="s">
        <v>5869</v>
      </c>
      <c r="B168" s="62" t="s">
        <v>5860</v>
      </c>
      <c r="C168" s="1015" t="b">
        <v>1</v>
      </c>
      <c r="D168" s="1015" t="b">
        <v>0</v>
      </c>
      <c r="E168" s="998" t="b">
        <v>0</v>
      </c>
    </row>
    <row r="169" spans="1:5">
      <c r="A169" s="62" t="s">
        <v>5349</v>
      </c>
      <c r="B169" s="62" t="s">
        <v>5860</v>
      </c>
      <c r="C169" s="1015" t="b">
        <v>1</v>
      </c>
      <c r="D169" s="1015" t="b">
        <v>0</v>
      </c>
      <c r="E169" s="998" t="b">
        <v>0</v>
      </c>
    </row>
    <row r="170" spans="1:5">
      <c r="A170" s="62" t="s">
        <v>5295</v>
      </c>
      <c r="B170" s="62" t="s">
        <v>5860</v>
      </c>
      <c r="C170" s="1015" t="b">
        <v>1</v>
      </c>
      <c r="D170" s="1015" t="b">
        <v>0</v>
      </c>
      <c r="E170" s="998" t="b">
        <v>0</v>
      </c>
    </row>
    <row r="171" spans="1:5">
      <c r="A171" s="62" t="s">
        <v>5870</v>
      </c>
      <c r="B171" s="62" t="s">
        <v>5860</v>
      </c>
      <c r="C171" s="1015" t="b">
        <v>1</v>
      </c>
      <c r="D171" s="1015" t="b">
        <v>0</v>
      </c>
      <c r="E171" s="998" t="b">
        <v>0</v>
      </c>
    </row>
  </sheetData>
  <autoFilter ref="A1:E1" xr:uid="{BEFBAA97-3B2D-453F-8E96-254DE8692CBA}"/>
  <printOptions gridLine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485D8-F175-45E3-8FC3-115B6AFE6BA2}">
  <dimension ref="A1:C365"/>
  <sheetViews>
    <sheetView workbookViewId="0">
      <pane ySplit="1" topLeftCell="A2" activePane="bottomLeft" state="frozen"/>
      <selection pane="bottomLeft" activeCell="C7" sqref="C7"/>
    </sheetView>
  </sheetViews>
  <sheetFormatPr defaultColWidth="9.140625" defaultRowHeight="12.75"/>
  <cols>
    <col min="1" max="1" width="12.28515625" style="323" bestFit="1" customWidth="1"/>
    <col min="2" max="2" width="36.5703125" style="485" bestFit="1" customWidth="1"/>
    <col min="3" max="3" width="24.140625" style="323" bestFit="1" customWidth="1"/>
    <col min="4" max="16384" width="9.140625" style="323"/>
  </cols>
  <sheetData>
    <row r="1" spans="1:3" customFormat="1" ht="15">
      <c r="A1" s="225" t="s">
        <v>5871</v>
      </c>
      <c r="B1" s="225" t="s">
        <v>703</v>
      </c>
      <c r="C1" s="157" t="s">
        <v>5872</v>
      </c>
    </row>
    <row r="2" spans="1:3" customFormat="1" ht="15">
      <c r="A2" s="225" t="s">
        <v>220</v>
      </c>
      <c r="B2" s="225">
        <f>'[4]DC Forecast'!$C4</f>
        <v>46054</v>
      </c>
      <c r="C2" s="157">
        <f>'[4]DC Forecast'!$D4</f>
        <v>9946.0025397423833</v>
      </c>
    </row>
    <row r="3" spans="1:3" customFormat="1" ht="15">
      <c r="A3" s="225" t="s">
        <v>221</v>
      </c>
      <c r="B3" s="225">
        <f>'[4]DC Forecast'!$C5</f>
        <v>46055</v>
      </c>
      <c r="C3" s="157">
        <f>'[4]DC Forecast'!$D5</f>
        <v>8851.9996303807111</v>
      </c>
    </row>
    <row r="4" spans="1:3" customFormat="1" ht="15">
      <c r="A4" s="225" t="s">
        <v>222</v>
      </c>
      <c r="B4" s="225">
        <f>'[4]DC Forecast'!$C6</f>
        <v>46056</v>
      </c>
      <c r="C4" s="157">
        <f>'[4]DC Forecast'!$D6</f>
        <v>10292.00507297004</v>
      </c>
    </row>
    <row r="5" spans="1:3" customFormat="1" ht="15">
      <c r="A5" s="225" t="s">
        <v>223</v>
      </c>
      <c r="B5" s="225">
        <f>'[4]DC Forecast'!$C7</f>
        <v>46057</v>
      </c>
      <c r="C5" s="157">
        <f>'[4]DC Forecast'!$D7</f>
        <v>9257.0020718848627</v>
      </c>
    </row>
    <row r="6" spans="1:3" customFormat="1" ht="15">
      <c r="A6" s="225" t="s">
        <v>224</v>
      </c>
      <c r="B6" s="225">
        <f>'[4]DC Forecast'!$C8</f>
        <v>46058</v>
      </c>
      <c r="C6" s="157">
        <f>'[4]DC Forecast'!$D8</f>
        <v>8323.0077076870966</v>
      </c>
    </row>
    <row r="7" spans="1:3" customFormat="1" ht="15">
      <c r="A7" s="225" t="s">
        <v>225</v>
      </c>
      <c r="B7" s="225">
        <f>'[4]DC Forecast'!$C9</f>
        <v>46059</v>
      </c>
      <c r="C7" s="157">
        <f>'[4]DC Forecast'!$D9</f>
        <v>8360.0050690339958</v>
      </c>
    </row>
    <row r="8" spans="1:3" customFormat="1" ht="15">
      <c r="A8" s="225" t="s">
        <v>226</v>
      </c>
      <c r="B8" s="225">
        <f>'[4]DC Forecast'!$C10</f>
        <v>46060</v>
      </c>
      <c r="C8" s="157">
        <f>'[4]DC Forecast'!$D10</f>
        <v>8498.9951910141644</v>
      </c>
    </row>
    <row r="9" spans="1:3" customFormat="1" ht="15">
      <c r="A9" s="225" t="s">
        <v>220</v>
      </c>
      <c r="B9" s="225">
        <f>'[4]DC Forecast'!$C11</f>
        <v>46061</v>
      </c>
      <c r="C9" s="157">
        <f>'[4]DC Forecast'!$D11</f>
        <v>9290.0042573531537</v>
      </c>
    </row>
    <row r="10" spans="1:3" customFormat="1" ht="15">
      <c r="A10" s="225" t="s">
        <v>221</v>
      </c>
      <c r="B10" s="225">
        <f>'[4]DC Forecast'!$C12</f>
        <v>46062</v>
      </c>
      <c r="C10" s="157">
        <f>'[4]DC Forecast'!$D12</f>
        <v>7897.9903347845957</v>
      </c>
    </row>
    <row r="11" spans="1:3" customFormat="1" ht="15">
      <c r="A11" s="225" t="s">
        <v>222</v>
      </c>
      <c r="B11" s="225">
        <f>'[4]DC Forecast'!$C13</f>
        <v>46063</v>
      </c>
      <c r="C11" s="157">
        <f>'[4]DC Forecast'!$D13</f>
        <v>7178.9917287665858</v>
      </c>
    </row>
    <row r="12" spans="1:3" customFormat="1" ht="15">
      <c r="A12" s="225" t="s">
        <v>223</v>
      </c>
      <c r="B12" s="225">
        <f>'[4]DC Forecast'!$C14</f>
        <v>46064</v>
      </c>
      <c r="C12" s="157">
        <f>'[4]DC Forecast'!$D14</f>
        <v>6526.0018390532241</v>
      </c>
    </row>
    <row r="13" spans="1:3" customFormat="1" ht="15">
      <c r="A13" s="225" t="s">
        <v>224</v>
      </c>
      <c r="B13" s="225">
        <f>'[4]DC Forecast'!$C15</f>
        <v>46065</v>
      </c>
      <c r="C13" s="157">
        <f>'[4]DC Forecast'!$D15</f>
        <v>13509.991048073911</v>
      </c>
    </row>
    <row r="14" spans="1:3" customFormat="1" ht="15">
      <c r="A14" s="225" t="s">
        <v>225</v>
      </c>
      <c r="B14" s="225">
        <f>'[4]DC Forecast'!$C16</f>
        <v>46066</v>
      </c>
      <c r="C14" s="157">
        <f>'[4]DC Forecast'!$D16</f>
        <v>11130.00520865253</v>
      </c>
    </row>
    <row r="15" spans="1:3" customFormat="1" ht="15">
      <c r="A15" s="225" t="s">
        <v>226</v>
      </c>
      <c r="B15" s="225">
        <f>'[4]DC Forecast'!$C17</f>
        <v>46067</v>
      </c>
      <c r="C15" s="157">
        <f>'[4]DC Forecast'!$D17</f>
        <v>15349.988972816411</v>
      </c>
    </row>
    <row r="16" spans="1:3" customFormat="1" ht="15">
      <c r="A16" s="225" t="s">
        <v>220</v>
      </c>
      <c r="B16" s="225">
        <f>'[4]DC Forecast'!$C18</f>
        <v>46068</v>
      </c>
      <c r="C16" s="157">
        <f>'[4]DC Forecast'!$D18</f>
        <v>19725.00080919376</v>
      </c>
    </row>
    <row r="17" spans="1:3" customFormat="1" ht="15">
      <c r="A17" s="225" t="s">
        <v>221</v>
      </c>
      <c r="B17" s="225">
        <f>'[4]DC Forecast'!$C19</f>
        <v>46069</v>
      </c>
      <c r="C17" s="157">
        <f>'[4]DC Forecast'!$D19</f>
        <v>20937.026521490639</v>
      </c>
    </row>
    <row r="18" spans="1:3" customFormat="1" ht="15">
      <c r="A18" s="225" t="s">
        <v>222</v>
      </c>
      <c r="B18" s="225">
        <f>'[4]DC Forecast'!$C20</f>
        <v>46070</v>
      </c>
      <c r="C18" s="157">
        <f>'[4]DC Forecast'!$D20</f>
        <v>8786.9919563416315</v>
      </c>
    </row>
    <row r="19" spans="1:3" customFormat="1" ht="15">
      <c r="A19" s="225" t="s">
        <v>223</v>
      </c>
      <c r="B19" s="225">
        <f>'[4]DC Forecast'!$C21</f>
        <v>46071</v>
      </c>
      <c r="C19" s="157">
        <f>'[4]DC Forecast'!$D21</f>
        <v>8500.9977616346678</v>
      </c>
    </row>
    <row r="20" spans="1:3" customFormat="1" ht="15">
      <c r="A20" s="225" t="s">
        <v>224</v>
      </c>
      <c r="B20" s="225">
        <f>'[4]DC Forecast'!$C22</f>
        <v>46072</v>
      </c>
      <c r="C20" s="157">
        <f>'[4]DC Forecast'!$D22</f>
        <v>8576.0094048780393</v>
      </c>
    </row>
    <row r="21" spans="1:3" customFormat="1" ht="15">
      <c r="A21" s="225" t="s">
        <v>225</v>
      </c>
      <c r="B21" s="225">
        <f>'[4]DC Forecast'!$C23</f>
        <v>46073</v>
      </c>
      <c r="C21" s="157">
        <f>'[4]DC Forecast'!$D23</f>
        <v>8592.0093861773094</v>
      </c>
    </row>
    <row r="22" spans="1:3" customFormat="1" ht="15">
      <c r="A22" s="225" t="s">
        <v>226</v>
      </c>
      <c r="B22" s="225">
        <f>'[4]DC Forecast'!$C24</f>
        <v>46074</v>
      </c>
      <c r="C22" s="157">
        <f>'[4]DC Forecast'!$D24</f>
        <v>14990.98912812378</v>
      </c>
    </row>
    <row r="23" spans="1:3" customFormat="1" ht="15">
      <c r="A23" s="225" t="s">
        <v>220</v>
      </c>
      <c r="B23" s="225">
        <f>'[4]DC Forecast'!$C25</f>
        <v>46075</v>
      </c>
      <c r="C23" s="157">
        <f>'[4]DC Forecast'!$D25</f>
        <v>16151.99707087121</v>
      </c>
    </row>
    <row r="24" spans="1:3" customFormat="1" ht="15">
      <c r="A24" s="225" t="s">
        <v>221</v>
      </c>
      <c r="B24" s="225">
        <f>'[4]DC Forecast'!$C26</f>
        <v>46076</v>
      </c>
      <c r="C24" s="157">
        <f>'[4]DC Forecast'!$D26</f>
        <v>9645.9959222184061</v>
      </c>
    </row>
    <row r="25" spans="1:3" customFormat="1" ht="15">
      <c r="A25" s="225" t="s">
        <v>222</v>
      </c>
      <c r="B25" s="225">
        <f>'[4]DC Forecast'!$C27</f>
        <v>46077</v>
      </c>
      <c r="C25" s="157">
        <f>'[4]DC Forecast'!$D27</f>
        <v>9752.0050908527901</v>
      </c>
    </row>
    <row r="26" spans="1:3" customFormat="1" ht="15">
      <c r="A26" s="225" t="s">
        <v>223</v>
      </c>
      <c r="B26" s="225">
        <f>'[4]DC Forecast'!$C28</f>
        <v>46078</v>
      </c>
      <c r="C26" s="157">
        <f>'[4]DC Forecast'!$D28</f>
        <v>9789.0101779795496</v>
      </c>
    </row>
    <row r="27" spans="1:3" customFormat="1" ht="15">
      <c r="A27" s="225" t="s">
        <v>224</v>
      </c>
      <c r="B27" s="225">
        <f>'[4]DC Forecast'!$C29</f>
        <v>46079</v>
      </c>
      <c r="C27" s="157">
        <f>'[4]DC Forecast'!$D29</f>
        <v>9693.0101314776839</v>
      </c>
    </row>
    <row r="28" spans="1:3" customFormat="1" ht="15">
      <c r="A28" s="225" t="s">
        <v>225</v>
      </c>
      <c r="B28" s="225">
        <f>'[4]DC Forecast'!$C30</f>
        <v>46080</v>
      </c>
      <c r="C28" s="157">
        <f>'[4]DC Forecast'!$D30</f>
        <v>10200.00491800133</v>
      </c>
    </row>
    <row r="29" spans="1:3" customFormat="1" ht="15">
      <c r="A29" s="225" t="s">
        <v>226</v>
      </c>
      <c r="B29" s="225">
        <f>'[4]DC Forecast'!$C31</f>
        <v>46081</v>
      </c>
      <c r="C29" s="157">
        <f>'[4]DC Forecast'!$D31</f>
        <v>19179.997877713249</v>
      </c>
    </row>
    <row r="30" spans="1:3" customFormat="1" ht="15">
      <c r="A30" s="225" t="s">
        <v>220</v>
      </c>
      <c r="B30" s="225">
        <f>'[4]DC Forecast'!$C32</f>
        <v>46082</v>
      </c>
      <c r="C30" s="157">
        <f>'[4]DC Forecast'!$D32</f>
        <v>19655.99523138615</v>
      </c>
    </row>
    <row r="31" spans="1:3" customFormat="1" ht="15">
      <c r="A31" s="225" t="s">
        <v>221</v>
      </c>
      <c r="B31" s="225">
        <f>'[4]DC Forecast'!$C33</f>
        <v>46083</v>
      </c>
      <c r="C31" s="157">
        <f>'[4]DC Forecast'!$D33</f>
        <v>12305.986809426</v>
      </c>
    </row>
    <row r="32" spans="1:3" customFormat="1" ht="15">
      <c r="A32" s="225" t="s">
        <v>222</v>
      </c>
      <c r="B32" s="225">
        <f>'[4]DC Forecast'!$C34</f>
        <v>46084</v>
      </c>
      <c r="C32" s="157">
        <f>'[4]DC Forecast'!$D34</f>
        <v>11173.00012714723</v>
      </c>
    </row>
    <row r="33" spans="1:3" customFormat="1" ht="15">
      <c r="A33" s="225" t="s">
        <v>223</v>
      </c>
      <c r="B33" s="225">
        <f>'[4]DC Forecast'!$C35</f>
        <v>46085</v>
      </c>
      <c r="C33" s="157">
        <f>'[4]DC Forecast'!$D35</f>
        <v>11170.00498770895</v>
      </c>
    </row>
    <row r="34" spans="1:3" customFormat="1" ht="15">
      <c r="A34" s="225" t="s">
        <v>224</v>
      </c>
      <c r="B34" s="225">
        <f>'[4]DC Forecast'!$C36</f>
        <v>46086</v>
      </c>
      <c r="C34" s="157">
        <f>'[4]DC Forecast'!$D36</f>
        <v>10131.005217350539</v>
      </c>
    </row>
    <row r="35" spans="1:3" customFormat="1" ht="15">
      <c r="A35" s="225" t="s">
        <v>225</v>
      </c>
      <c r="B35" s="225">
        <f>'[4]DC Forecast'!$C37</f>
        <v>46087</v>
      </c>
      <c r="C35" s="157">
        <f>'[4]DC Forecast'!$D37</f>
        <v>10093.99682460636</v>
      </c>
    </row>
    <row r="36" spans="1:3" customFormat="1" ht="15">
      <c r="A36" s="225" t="s">
        <v>226</v>
      </c>
      <c r="B36" s="225">
        <f>'[4]DC Forecast'!$C38</f>
        <v>46088</v>
      </c>
      <c r="C36" s="157">
        <f>'[4]DC Forecast'!$D38</f>
        <v>20474.98968716124</v>
      </c>
    </row>
    <row r="37" spans="1:3" customFormat="1" ht="15">
      <c r="A37" s="225" t="s">
        <v>220</v>
      </c>
      <c r="B37" s="225">
        <f>'[4]DC Forecast'!$C39</f>
        <v>46089</v>
      </c>
      <c r="C37" s="157">
        <f>'[4]DC Forecast'!$D39</f>
        <v>21779.007049737051</v>
      </c>
    </row>
    <row r="38" spans="1:3" customFormat="1" ht="15">
      <c r="A38" s="225" t="s">
        <v>221</v>
      </c>
      <c r="B38" s="225">
        <f>'[4]DC Forecast'!$C40</f>
        <v>46090</v>
      </c>
      <c r="C38" s="157">
        <f>'[4]DC Forecast'!$D40</f>
        <v>20302.00983063427</v>
      </c>
    </row>
    <row r="39" spans="1:3" customFormat="1" ht="15">
      <c r="A39" s="225" t="s">
        <v>222</v>
      </c>
      <c r="B39" s="225">
        <f>'[4]DC Forecast'!$C41</f>
        <v>46091</v>
      </c>
      <c r="C39" s="157">
        <f>'[4]DC Forecast'!$D41</f>
        <v>10769.993594035721</v>
      </c>
    </row>
    <row r="40" spans="1:3" customFormat="1" ht="15">
      <c r="A40" s="225" t="s">
        <v>223</v>
      </c>
      <c r="B40" s="225">
        <f>'[4]DC Forecast'!$C42</f>
        <v>46092</v>
      </c>
      <c r="C40" s="157">
        <f>'[4]DC Forecast'!$D42</f>
        <v>10696.0017937762</v>
      </c>
    </row>
    <row r="41" spans="1:3" customFormat="1" ht="15">
      <c r="A41" s="225" t="s">
        <v>224</v>
      </c>
      <c r="B41" s="225">
        <f>'[4]DC Forecast'!$C43</f>
        <v>46093</v>
      </c>
      <c r="C41" s="157">
        <f>'[4]DC Forecast'!$D43</f>
        <v>10665.990909667011</v>
      </c>
    </row>
    <row r="42" spans="1:3" customFormat="1" ht="15">
      <c r="A42" s="225" t="s">
        <v>225</v>
      </c>
      <c r="B42" s="225">
        <f>'[4]DC Forecast'!$C44</f>
        <v>46094</v>
      </c>
      <c r="C42" s="157">
        <f>'[4]DC Forecast'!$D44</f>
        <v>10214.988930701889</v>
      </c>
    </row>
    <row r="43" spans="1:3" customFormat="1" ht="15">
      <c r="A43" s="225" t="s">
        <v>226</v>
      </c>
      <c r="B43" s="225">
        <f>'[4]DC Forecast'!$C45</f>
        <v>46095</v>
      </c>
      <c r="C43" s="157">
        <f>'[4]DC Forecast'!$D45</f>
        <v>11625.003815497999</v>
      </c>
    </row>
    <row r="44" spans="1:3" customFormat="1" ht="15">
      <c r="A44" s="484" t="s">
        <v>220</v>
      </c>
      <c r="B44" s="225">
        <f>'[4]DC Forecast'!$C46</f>
        <v>46096</v>
      </c>
      <c r="C44" s="157">
        <f>'[4]DC Forecast'!$D46</f>
        <v>12994.001320568261</v>
      </c>
    </row>
    <row r="45" spans="1:3" customFormat="1" ht="15">
      <c r="A45" s="484" t="s">
        <v>221</v>
      </c>
      <c r="B45" s="225">
        <f>'[4]DC Forecast'!$C47</f>
        <v>46097</v>
      </c>
      <c r="C45" s="157">
        <f>'[4]DC Forecast'!$D47</f>
        <v>10713.99904831021</v>
      </c>
    </row>
    <row r="46" spans="1:3" customFormat="1" ht="15">
      <c r="A46" s="484" t="s">
        <v>222</v>
      </c>
      <c r="B46" s="225">
        <f>'[4]DC Forecast'!$C48</f>
        <v>46098</v>
      </c>
      <c r="C46" s="157">
        <f>'[4]DC Forecast'!$D48</f>
        <v>9698.0112361291558</v>
      </c>
    </row>
    <row r="47" spans="1:3" customFormat="1" ht="15">
      <c r="A47" s="484" t="s">
        <v>223</v>
      </c>
      <c r="B47" s="225">
        <f>'[4]DC Forecast'!$C49</f>
        <v>46099</v>
      </c>
      <c r="C47" s="157">
        <f>'[4]DC Forecast'!$D49</f>
        <v>25288.99389939805</v>
      </c>
    </row>
    <row r="48" spans="1:3" customFormat="1" ht="15">
      <c r="A48" s="484" t="s">
        <v>224</v>
      </c>
      <c r="B48" s="225">
        <f>'[4]DC Forecast'!$C50</f>
        <v>46100</v>
      </c>
      <c r="C48" s="157">
        <f>'[4]DC Forecast'!$D50</f>
        <v>20502.012662819128</v>
      </c>
    </row>
    <row r="49" spans="1:3" customFormat="1" ht="15">
      <c r="A49" s="484" t="s">
        <v>225</v>
      </c>
      <c r="B49" s="225">
        <f>'[4]DC Forecast'!$C51</f>
        <v>46101</v>
      </c>
      <c r="C49" s="157">
        <f>'[4]DC Forecast'!$D51</f>
        <v>19148.0006893344</v>
      </c>
    </row>
    <row r="50" spans="1:3" customFormat="1" ht="15">
      <c r="A50" s="484" t="s">
        <v>226</v>
      </c>
      <c r="B50" s="225">
        <f>'[4]DC Forecast'!$C52</f>
        <v>46102</v>
      </c>
      <c r="C50" s="157">
        <f>'[4]DC Forecast'!$D52</f>
        <v>21001.013640637491</v>
      </c>
    </row>
    <row r="51" spans="1:3" customFormat="1" ht="15">
      <c r="A51" s="484" t="s">
        <v>220</v>
      </c>
      <c r="B51" s="225">
        <f>'[4]DC Forecast'!$C53</f>
        <v>46103</v>
      </c>
      <c r="C51" s="157">
        <f>'[4]DC Forecast'!$D53</f>
        <v>31196.00485633784</v>
      </c>
    </row>
    <row r="52" spans="1:3" customFormat="1" ht="15">
      <c r="A52" s="484" t="s">
        <v>221</v>
      </c>
      <c r="B52" s="225">
        <f>'[4]DC Forecast'!$C54</f>
        <v>46104</v>
      </c>
      <c r="C52" s="157">
        <f>'[4]DC Forecast'!$D54</f>
        <v>23461.995554122081</v>
      </c>
    </row>
    <row r="53" spans="1:3" customFormat="1" ht="15">
      <c r="A53" s="484" t="s">
        <v>222</v>
      </c>
      <c r="B53" s="225">
        <f>'[4]DC Forecast'!$C55</f>
        <v>46105</v>
      </c>
      <c r="C53" s="157">
        <f>'[4]DC Forecast'!$D55</f>
        <v>13239.987508460241</v>
      </c>
    </row>
    <row r="54" spans="1:3" customFormat="1" ht="15">
      <c r="A54" s="484" t="s">
        <v>223</v>
      </c>
      <c r="B54" s="225">
        <f>'[4]DC Forecast'!$C56</f>
        <v>46106</v>
      </c>
      <c r="C54" s="157">
        <f>'[4]DC Forecast'!$D56</f>
        <v>11388.007843745891</v>
      </c>
    </row>
    <row r="55" spans="1:3" customFormat="1" ht="15">
      <c r="A55" s="484" t="s">
        <v>224</v>
      </c>
      <c r="B55" s="225">
        <f>'[4]DC Forecast'!$C57</f>
        <v>46107</v>
      </c>
      <c r="C55" s="157">
        <f>'[4]DC Forecast'!$D57</f>
        <v>11204.998972146681</v>
      </c>
    </row>
    <row r="56" spans="1:3" customFormat="1" ht="15">
      <c r="A56" s="484" t="s">
        <v>225</v>
      </c>
      <c r="B56" s="225">
        <f>'[4]DC Forecast'!$C58</f>
        <v>46108</v>
      </c>
      <c r="C56" s="157">
        <f>'[4]DC Forecast'!$D58</f>
        <v>10497.990175147979</v>
      </c>
    </row>
    <row r="57" spans="1:3" customFormat="1" ht="15">
      <c r="A57" s="484" t="s">
        <v>226</v>
      </c>
      <c r="B57" s="225">
        <f>'[4]DC Forecast'!$C59</f>
        <v>46109</v>
      </c>
      <c r="C57" s="157">
        <f>'[4]DC Forecast'!$D59</f>
        <v>11713.00751504045</v>
      </c>
    </row>
    <row r="58" spans="1:3" customFormat="1" ht="15">
      <c r="A58" s="484" t="s">
        <v>220</v>
      </c>
      <c r="B58" s="225">
        <f>'[4]DC Forecast'!$C60</f>
        <v>46110</v>
      </c>
      <c r="C58" s="157">
        <f>'[4]DC Forecast'!$D60</f>
        <v>13571.006712911971</v>
      </c>
    </row>
    <row r="59" spans="1:3" customFormat="1" ht="15">
      <c r="A59" s="484" t="s">
        <v>221</v>
      </c>
      <c r="B59" s="225">
        <f>'[4]DC Forecast'!$C61</f>
        <v>46111</v>
      </c>
      <c r="C59" s="157">
        <f>'[4]DC Forecast'!$D61</f>
        <v>10138.994216191661</v>
      </c>
    </row>
    <row r="60" spans="1:3" customFormat="1" ht="15">
      <c r="A60" s="484" t="s">
        <v>222</v>
      </c>
      <c r="B60" s="225">
        <f>'[4]DC Forecast'!$C62</f>
        <v>46112</v>
      </c>
      <c r="C60" s="157">
        <f>'[4]DC Forecast'!$D62</f>
        <v>11896.997992964451</v>
      </c>
    </row>
    <row r="61" spans="1:3" customFormat="1" ht="15">
      <c r="A61" s="484" t="s">
        <v>223</v>
      </c>
      <c r="B61" s="225">
        <f>'[4]DC Forecast'!$C63</f>
        <v>46113</v>
      </c>
      <c r="C61" s="157">
        <f>'[4]DC Forecast'!$D63</f>
        <v>10743.003345468889</v>
      </c>
    </row>
    <row r="62" spans="1:3" customFormat="1" ht="15">
      <c r="A62" s="484" t="s">
        <v>224</v>
      </c>
      <c r="B62" s="225">
        <f>'[4]DC Forecast'!$C64</f>
        <v>46114</v>
      </c>
      <c r="C62" s="157">
        <f>'[4]DC Forecast'!$D64</f>
        <v>8044.9966044241601</v>
      </c>
    </row>
    <row r="63" spans="1:3" customFormat="1" ht="15">
      <c r="A63" s="484" t="s">
        <v>225</v>
      </c>
      <c r="B63" s="225">
        <f>'[4]DC Forecast'!$C65</f>
        <v>46115</v>
      </c>
      <c r="C63" s="157">
        <f>'[4]DC Forecast'!$D65</f>
        <v>8541.0018402207916</v>
      </c>
    </row>
    <row r="64" spans="1:3" customFormat="1" ht="15">
      <c r="A64" s="484" t="s">
        <v>226</v>
      </c>
      <c r="B64" s="225">
        <f>'[4]DC Forecast'!$C66</f>
        <v>46116</v>
      </c>
      <c r="C64" s="157">
        <f>'[4]DC Forecast'!$D66</f>
        <v>11972.99437291202</v>
      </c>
    </row>
    <row r="65" spans="1:3" customFormat="1" ht="15">
      <c r="A65" s="484" t="s">
        <v>220</v>
      </c>
      <c r="B65" s="225">
        <f>'[4]DC Forecast'!$C67</f>
        <v>46117</v>
      </c>
      <c r="C65" s="157">
        <f>'[4]DC Forecast'!$D67</f>
        <v>12532.001157459221</v>
      </c>
    </row>
    <row r="66" spans="1:3" customFormat="1" ht="15">
      <c r="A66" s="484" t="s">
        <v>221</v>
      </c>
      <c r="B66" s="225">
        <f>'[4]DC Forecast'!$C68</f>
        <v>46118</v>
      </c>
      <c r="C66" s="157">
        <f>'[4]DC Forecast'!$D68</f>
        <v>10414.000339874799</v>
      </c>
    </row>
    <row r="67" spans="1:3" customFormat="1" ht="15">
      <c r="A67" s="484" t="s">
        <v>222</v>
      </c>
      <c r="B67" s="225">
        <f>'[4]DC Forecast'!$C69</f>
        <v>46119</v>
      </c>
      <c r="C67" s="157">
        <f>'[4]DC Forecast'!$D69</f>
        <v>8862.9971823453798</v>
      </c>
    </row>
    <row r="68" spans="1:3" customFormat="1" ht="15">
      <c r="A68" s="484" t="s">
        <v>223</v>
      </c>
      <c r="B68" s="225">
        <f>'[4]DC Forecast'!$C70</f>
        <v>46120</v>
      </c>
      <c r="C68" s="157">
        <f>'[4]DC Forecast'!$D70</f>
        <v>9091.0114182259022</v>
      </c>
    </row>
    <row r="69" spans="1:3" customFormat="1" ht="15">
      <c r="A69" s="484" t="s">
        <v>224</v>
      </c>
      <c r="B69" s="225">
        <f>'[4]DC Forecast'!$C71</f>
        <v>46121</v>
      </c>
      <c r="C69" s="157">
        <f>'[4]DC Forecast'!$D71</f>
        <v>8622.9972367112368</v>
      </c>
    </row>
    <row r="70" spans="1:3" customFormat="1" ht="15">
      <c r="A70" s="484" t="s">
        <v>225</v>
      </c>
      <c r="B70" s="225">
        <f>'[4]DC Forecast'!$C72</f>
        <v>46122</v>
      </c>
      <c r="C70" s="157">
        <f>'[4]DC Forecast'!$D72</f>
        <v>9251.0081808575778</v>
      </c>
    </row>
    <row r="71" spans="1:3" customFormat="1" ht="15">
      <c r="A71" s="484" t="s">
        <v>226</v>
      </c>
      <c r="B71" s="225">
        <f>'[4]DC Forecast'!$C73</f>
        <v>46123</v>
      </c>
      <c r="C71" s="157">
        <f>'[4]DC Forecast'!$D73</f>
        <v>15522.990860767861</v>
      </c>
    </row>
    <row r="72" spans="1:3" customFormat="1" ht="15">
      <c r="A72" s="484" t="s">
        <v>220</v>
      </c>
      <c r="B72" s="225">
        <f>'[4]DC Forecast'!$C74</f>
        <v>46124</v>
      </c>
      <c r="C72" s="157">
        <f>'[4]DC Forecast'!$D74</f>
        <v>15542.9846799311</v>
      </c>
    </row>
    <row r="73" spans="1:3" customFormat="1" ht="15">
      <c r="A73" s="484" t="s">
        <v>221</v>
      </c>
      <c r="B73" s="225">
        <f>'[4]DC Forecast'!$C75</f>
        <v>46125</v>
      </c>
      <c r="C73" s="157">
        <f>'[4]DC Forecast'!$D75</f>
        <v>14796.99886079813</v>
      </c>
    </row>
    <row r="74" spans="1:3" customFormat="1" ht="15">
      <c r="A74" s="484" t="s">
        <v>222</v>
      </c>
      <c r="B74" s="225">
        <f>'[4]DC Forecast'!$C76</f>
        <v>46126</v>
      </c>
      <c r="C74" s="157">
        <f>'[4]DC Forecast'!$D76</f>
        <v>11428.006828855639</v>
      </c>
    </row>
    <row r="75" spans="1:3" customFormat="1" ht="15">
      <c r="A75" s="484" t="s">
        <v>223</v>
      </c>
      <c r="B75" s="225">
        <f>'[4]DC Forecast'!$C77</f>
        <v>46127</v>
      </c>
      <c r="C75" s="157">
        <f>'[4]DC Forecast'!$D77</f>
        <v>11555.99737722365</v>
      </c>
    </row>
    <row r="76" spans="1:3" customFormat="1" ht="15">
      <c r="A76" s="484" t="s">
        <v>224</v>
      </c>
      <c r="B76" s="225">
        <f>'[4]DC Forecast'!$C78</f>
        <v>46128</v>
      </c>
      <c r="C76" s="157">
        <f>'[4]DC Forecast'!$D78</f>
        <v>12797.99487956677</v>
      </c>
    </row>
    <row r="77" spans="1:3" customFormat="1" ht="15">
      <c r="A77" s="484" t="s">
        <v>225</v>
      </c>
      <c r="B77" s="225">
        <f>'[4]DC Forecast'!$C79</f>
        <v>46129</v>
      </c>
      <c r="C77" s="157">
        <f>'[4]DC Forecast'!$D79</f>
        <v>11037.99616663497</v>
      </c>
    </row>
    <row r="78" spans="1:3" customFormat="1" ht="15">
      <c r="A78" s="484" t="s">
        <v>226</v>
      </c>
      <c r="B78" s="225">
        <f>'[4]DC Forecast'!$C80</f>
        <v>46130</v>
      </c>
      <c r="C78" s="157">
        <f>'[4]DC Forecast'!$D80</f>
        <v>13346.002825170041</v>
      </c>
    </row>
    <row r="79" spans="1:3" customFormat="1" ht="15">
      <c r="A79" s="484" t="s">
        <v>220</v>
      </c>
      <c r="B79" s="225">
        <f>'[4]DC Forecast'!$C81</f>
        <v>46131</v>
      </c>
      <c r="C79" s="157">
        <f>'[4]DC Forecast'!$D81</f>
        <v>15949.989648643261</v>
      </c>
    </row>
    <row r="80" spans="1:3" customFormat="1" ht="15">
      <c r="A80" s="484" t="s">
        <v>221</v>
      </c>
      <c r="B80" s="225">
        <f>'[4]DC Forecast'!$C82</f>
        <v>46132</v>
      </c>
      <c r="C80" s="157">
        <f>'[4]DC Forecast'!$D82</f>
        <v>10568.00155905853</v>
      </c>
    </row>
    <row r="81" spans="1:3" customFormat="1" ht="15">
      <c r="A81" s="484" t="s">
        <v>222</v>
      </c>
      <c r="B81" s="225">
        <f>'[4]DC Forecast'!$C83</f>
        <v>46133</v>
      </c>
      <c r="C81" s="157">
        <f>'[4]DC Forecast'!$D83</f>
        <v>31224.975963183271</v>
      </c>
    </row>
    <row r="82" spans="1:3" customFormat="1" ht="15">
      <c r="A82" s="484" t="s">
        <v>223</v>
      </c>
      <c r="B82" s="225">
        <f>'[4]DC Forecast'!$C84</f>
        <v>46134</v>
      </c>
      <c r="C82" s="157">
        <f>'[4]DC Forecast'!$D84</f>
        <v>22438.015387425701</v>
      </c>
    </row>
    <row r="83" spans="1:3" customFormat="1" ht="15">
      <c r="A83" s="484" t="s">
        <v>224</v>
      </c>
      <c r="B83" s="225">
        <f>'[4]DC Forecast'!$C85</f>
        <v>46135</v>
      </c>
      <c r="C83" s="157">
        <f>'[4]DC Forecast'!$D85</f>
        <v>21701.978605439381</v>
      </c>
    </row>
    <row r="84" spans="1:3" customFormat="1" ht="15">
      <c r="A84" s="484" t="s">
        <v>225</v>
      </c>
      <c r="B84" s="225">
        <f>'[4]DC Forecast'!$C86</f>
        <v>46136</v>
      </c>
      <c r="C84" s="157">
        <f>'[4]DC Forecast'!$D86</f>
        <v>19722.02751095012</v>
      </c>
    </row>
    <row r="85" spans="1:3" customFormat="1" ht="15">
      <c r="A85" s="484" t="s">
        <v>226</v>
      </c>
      <c r="B85" s="225">
        <f>'[4]DC Forecast'!$C87</f>
        <v>46137</v>
      </c>
      <c r="C85" s="157">
        <f>'[4]DC Forecast'!$D87</f>
        <v>26177.00493830812</v>
      </c>
    </row>
    <row r="86" spans="1:3" customFormat="1" ht="15">
      <c r="A86" s="484" t="s">
        <v>220</v>
      </c>
      <c r="B86" s="225">
        <f>'[4]DC Forecast'!$C88</f>
        <v>46138</v>
      </c>
      <c r="C86" s="157">
        <f>'[4]DC Forecast'!$D88</f>
        <v>25851.007984929951</v>
      </c>
    </row>
    <row r="87" spans="1:3" customFormat="1" ht="15">
      <c r="A87" s="484" t="s">
        <v>221</v>
      </c>
      <c r="B87" s="225">
        <f>'[4]DC Forecast'!$C89</f>
        <v>46139</v>
      </c>
      <c r="C87" s="157">
        <f>'[4]DC Forecast'!$D89</f>
        <v>51854.96407673855</v>
      </c>
    </row>
    <row r="88" spans="1:3" customFormat="1" ht="15">
      <c r="A88" s="484" t="s">
        <v>222</v>
      </c>
      <c r="B88" s="225">
        <f>'[4]DC Forecast'!$C90</f>
        <v>46140</v>
      </c>
      <c r="C88" s="157">
        <f>'[4]DC Forecast'!$D90</f>
        <v>31606.974320894231</v>
      </c>
    </row>
    <row r="89" spans="1:3" customFormat="1" ht="15">
      <c r="A89" s="484" t="s">
        <v>223</v>
      </c>
      <c r="B89" s="225">
        <f>'[4]DC Forecast'!$C91</f>
        <v>46141</v>
      </c>
      <c r="C89" s="157">
        <f>'[4]DC Forecast'!$D91</f>
        <v>26572.013231595149</v>
      </c>
    </row>
    <row r="90" spans="1:3" customFormat="1" ht="15">
      <c r="A90" s="484" t="s">
        <v>224</v>
      </c>
      <c r="B90" s="225">
        <f>'[4]DC Forecast'!$C92</f>
        <v>46142</v>
      </c>
      <c r="C90" s="157">
        <f>'[4]DC Forecast'!$D92</f>
        <v>45129.995439362901</v>
      </c>
    </row>
    <row r="91" spans="1:3" customFormat="1" ht="15">
      <c r="A91" s="484" t="s">
        <v>225</v>
      </c>
      <c r="B91" s="225">
        <f>'[4]DC Forecast'!$C93</f>
        <v>46143</v>
      </c>
      <c r="C91" s="157">
        <f>'[4]DC Forecast'!$D93</f>
        <v>15645.01042446091</v>
      </c>
    </row>
    <row r="92" spans="1:3" customFormat="1" ht="15">
      <c r="A92" s="484" t="s">
        <v>226</v>
      </c>
      <c r="B92" s="225">
        <f>'[4]DC Forecast'!$C94</f>
        <v>46144</v>
      </c>
      <c r="C92" s="157">
        <f>'[4]DC Forecast'!$D94</f>
        <v>21990.00476873924</v>
      </c>
    </row>
    <row r="93" spans="1:3" customFormat="1" ht="15">
      <c r="A93" s="484" t="s">
        <v>220</v>
      </c>
      <c r="B93" s="225">
        <f>'[4]DC Forecast'!$C95</f>
        <v>46145</v>
      </c>
      <c r="C93" s="157">
        <f>'[4]DC Forecast'!$D95</f>
        <v>31436.985726424002</v>
      </c>
    </row>
    <row r="94" spans="1:3" customFormat="1" ht="15">
      <c r="A94" s="484" t="s">
        <v>221</v>
      </c>
      <c r="B94" s="225">
        <f>'[4]DC Forecast'!$C96</f>
        <v>46146</v>
      </c>
      <c r="C94" s="157">
        <f>'[4]DC Forecast'!$D96</f>
        <v>21817.002183651311</v>
      </c>
    </row>
    <row r="95" spans="1:3" customFormat="1" ht="15">
      <c r="A95" s="484" t="s">
        <v>222</v>
      </c>
      <c r="B95" s="225">
        <f>'[4]DC Forecast'!$C97</f>
        <v>46147</v>
      </c>
      <c r="C95" s="157">
        <f>'[4]DC Forecast'!$D97</f>
        <v>9860.9911385509567</v>
      </c>
    </row>
    <row r="96" spans="1:3" customFormat="1" ht="15">
      <c r="A96" s="484" t="s">
        <v>223</v>
      </c>
      <c r="B96" s="225">
        <f>'[4]DC Forecast'!$C98</f>
        <v>46148</v>
      </c>
      <c r="C96" s="157">
        <f>'[4]DC Forecast'!$D98</f>
        <v>8706.0048635428793</v>
      </c>
    </row>
    <row r="97" spans="1:3" customFormat="1" ht="15">
      <c r="A97" s="484" t="s">
        <v>224</v>
      </c>
      <c r="B97" s="225">
        <f>'[4]DC Forecast'!$C99</f>
        <v>46149</v>
      </c>
      <c r="C97" s="157">
        <f>'[4]DC Forecast'!$D99</f>
        <v>7737.0022115715101</v>
      </c>
    </row>
    <row r="98" spans="1:3" customFormat="1" ht="15">
      <c r="A98" s="484" t="s">
        <v>225</v>
      </c>
      <c r="B98" s="225">
        <f>'[4]DC Forecast'!$C100</f>
        <v>46150</v>
      </c>
      <c r="C98" s="157">
        <f>'[4]DC Forecast'!$D100</f>
        <v>8368.0073246192787</v>
      </c>
    </row>
    <row r="99" spans="1:3" customFormat="1" ht="15">
      <c r="A99" s="484" t="s">
        <v>226</v>
      </c>
      <c r="B99" s="225">
        <f>'[4]DC Forecast'!$C101</f>
        <v>46151</v>
      </c>
      <c r="C99" s="157">
        <f>'[4]DC Forecast'!$D101</f>
        <v>10184.00829618633</v>
      </c>
    </row>
    <row r="100" spans="1:3" customFormat="1" ht="15">
      <c r="A100" s="484" t="s">
        <v>220</v>
      </c>
      <c r="B100" s="225">
        <f>'[4]DC Forecast'!$C102</f>
        <v>46152</v>
      </c>
      <c r="C100" s="157">
        <f>'[4]DC Forecast'!$D102</f>
        <v>10473.006066252079</v>
      </c>
    </row>
    <row r="101" spans="1:3" customFormat="1" ht="15">
      <c r="A101" s="484" t="s">
        <v>221</v>
      </c>
      <c r="B101" s="225">
        <f>'[4]DC Forecast'!$C103</f>
        <v>46153</v>
      </c>
      <c r="C101" s="157">
        <f>'[4]DC Forecast'!$D103</f>
        <v>11269.98623964802</v>
      </c>
    </row>
    <row r="102" spans="1:3" customFormat="1" ht="15">
      <c r="A102" s="484" t="s">
        <v>222</v>
      </c>
      <c r="B102" s="225">
        <f>'[4]DC Forecast'!$C104</f>
        <v>46154</v>
      </c>
      <c r="C102" s="157">
        <f>'[4]DC Forecast'!$D104</f>
        <v>9589.000104850822</v>
      </c>
    </row>
    <row r="103" spans="1:3" customFormat="1" ht="15">
      <c r="A103" s="484" t="s">
        <v>223</v>
      </c>
      <c r="B103" s="225">
        <f>'[4]DC Forecast'!$C105</f>
        <v>46155</v>
      </c>
      <c r="C103" s="157">
        <f>'[4]DC Forecast'!$D105</f>
        <v>9942.0015134010027</v>
      </c>
    </row>
    <row r="104" spans="1:3" customFormat="1" ht="15">
      <c r="A104" s="484" t="s">
        <v>224</v>
      </c>
      <c r="B104" s="225">
        <f>'[4]DC Forecast'!$C106</f>
        <v>46156</v>
      </c>
      <c r="C104" s="157">
        <f>'[4]DC Forecast'!$D106</f>
        <v>22957.01358897024</v>
      </c>
    </row>
    <row r="105" spans="1:3" customFormat="1" ht="15">
      <c r="A105" s="484" t="s">
        <v>225</v>
      </c>
      <c r="B105" s="225">
        <f>'[4]DC Forecast'!$C107</f>
        <v>46157</v>
      </c>
      <c r="C105" s="157">
        <f>'[4]DC Forecast'!$D107</f>
        <v>20007.99624199</v>
      </c>
    </row>
    <row r="106" spans="1:3" customFormat="1" ht="15">
      <c r="A106" s="484" t="s">
        <v>226</v>
      </c>
      <c r="B106" s="225">
        <f>'[4]DC Forecast'!$C108</f>
        <v>46158</v>
      </c>
      <c r="C106" s="157">
        <f>'[4]DC Forecast'!$D108</f>
        <v>24111.025054207639</v>
      </c>
    </row>
    <row r="107" spans="1:3" customFormat="1" ht="15">
      <c r="A107" s="484" t="s">
        <v>220</v>
      </c>
      <c r="B107" s="225">
        <f>'[4]DC Forecast'!$C109</f>
        <v>46159</v>
      </c>
      <c r="C107" s="157">
        <f>'[4]DC Forecast'!$D109</f>
        <v>32435.981560825399</v>
      </c>
    </row>
    <row r="108" spans="1:3" customFormat="1" ht="15">
      <c r="A108" s="484" t="s">
        <v>221</v>
      </c>
      <c r="B108" s="225">
        <f>'[4]DC Forecast'!$C110</f>
        <v>46160</v>
      </c>
      <c r="C108" s="157">
        <f>'[4]DC Forecast'!$D110</f>
        <v>22814.013732615229</v>
      </c>
    </row>
    <row r="109" spans="1:3" customFormat="1" ht="15">
      <c r="A109" s="484" t="s">
        <v>222</v>
      </c>
      <c r="B109" s="225">
        <f>'[4]DC Forecast'!$C111</f>
        <v>46161</v>
      </c>
      <c r="C109" s="157">
        <f>'[4]DC Forecast'!$D111</f>
        <v>21790.976813338872</v>
      </c>
    </row>
    <row r="110" spans="1:3" customFormat="1" ht="15">
      <c r="A110" s="484" t="s">
        <v>223</v>
      </c>
      <c r="B110" s="225">
        <f>'[4]DC Forecast'!$C112</f>
        <v>46162</v>
      </c>
      <c r="C110" s="157">
        <f>'[4]DC Forecast'!$D112</f>
        <v>49252.973008165587</v>
      </c>
    </row>
    <row r="111" spans="1:3" customFormat="1" ht="15">
      <c r="A111" s="484" t="s">
        <v>224</v>
      </c>
      <c r="B111" s="225">
        <f>'[4]DC Forecast'!$C113</f>
        <v>46163</v>
      </c>
      <c r="C111" s="157">
        <f>'[4]DC Forecast'!$D113</f>
        <v>35538.968088267393</v>
      </c>
    </row>
    <row r="112" spans="1:3" customFormat="1" ht="15">
      <c r="A112" s="484" t="s">
        <v>225</v>
      </c>
      <c r="B112" s="225">
        <f>'[4]DC Forecast'!$C114</f>
        <v>46164</v>
      </c>
      <c r="C112" s="157">
        <f>'[4]DC Forecast'!$D114</f>
        <v>32428.002154011851</v>
      </c>
    </row>
    <row r="113" spans="1:3" customFormat="1" ht="15">
      <c r="A113" s="484" t="s">
        <v>226</v>
      </c>
      <c r="B113" s="225">
        <f>'[4]DC Forecast'!$C115</f>
        <v>46165</v>
      </c>
      <c r="C113" s="157">
        <f>'[4]DC Forecast'!$D115</f>
        <v>36334.986255500778</v>
      </c>
    </row>
    <row r="114" spans="1:3" customFormat="1" ht="15">
      <c r="A114" s="484" t="s">
        <v>220</v>
      </c>
      <c r="B114" s="225">
        <f>'[4]DC Forecast'!$C116</f>
        <v>46166</v>
      </c>
      <c r="C114" s="157">
        <f>'[4]DC Forecast'!$D116</f>
        <v>54106.058910177562</v>
      </c>
    </row>
    <row r="115" spans="1:3" customFormat="1" ht="15">
      <c r="A115" s="484" t="s">
        <v>221</v>
      </c>
      <c r="B115" s="225">
        <f>'[4]DC Forecast'!$C117</f>
        <v>46167</v>
      </c>
      <c r="C115" s="157">
        <f>'[4]DC Forecast'!$D117</f>
        <v>49129.035689925913</v>
      </c>
    </row>
    <row r="116" spans="1:3" customFormat="1" ht="15">
      <c r="A116" s="484" t="s">
        <v>222</v>
      </c>
      <c r="B116" s="225">
        <f>'[4]DC Forecast'!$C118</f>
        <v>46168</v>
      </c>
      <c r="C116" s="157">
        <f>'[4]DC Forecast'!$D118</f>
        <v>12152.009246048079</v>
      </c>
    </row>
    <row r="117" spans="1:3" customFormat="1" ht="15">
      <c r="A117" s="484" t="s">
        <v>223</v>
      </c>
      <c r="B117" s="225">
        <f>'[4]DC Forecast'!$C119</f>
        <v>46169</v>
      </c>
      <c r="C117" s="157">
        <f>'[4]DC Forecast'!$D119</f>
        <v>9533.0034569897925</v>
      </c>
    </row>
    <row r="118" spans="1:3" customFormat="1" ht="15">
      <c r="A118" s="484" t="s">
        <v>224</v>
      </c>
      <c r="B118" s="225">
        <f>'[4]DC Forecast'!$C120</f>
        <v>46170</v>
      </c>
      <c r="C118" s="157">
        <f>'[4]DC Forecast'!$D120</f>
        <v>9485.9926146731541</v>
      </c>
    </row>
    <row r="119" spans="1:3" customFormat="1" ht="15">
      <c r="A119" s="484" t="s">
        <v>225</v>
      </c>
      <c r="B119" s="225">
        <f>'[4]DC Forecast'!$C121</f>
        <v>46171</v>
      </c>
      <c r="C119" s="157">
        <f>'[4]DC Forecast'!$D121</f>
        <v>8742.0100435498662</v>
      </c>
    </row>
    <row r="120" spans="1:3" customFormat="1" ht="15">
      <c r="A120" s="484" t="s">
        <v>226</v>
      </c>
      <c r="B120" s="225">
        <f>'[4]DC Forecast'!$C122</f>
        <v>46172</v>
      </c>
      <c r="C120" s="157">
        <f>'[4]DC Forecast'!$D122</f>
        <v>9685.9942529387736</v>
      </c>
    </row>
    <row r="121" spans="1:3" customFormat="1" ht="15">
      <c r="A121" s="484" t="s">
        <v>220</v>
      </c>
      <c r="B121" s="225">
        <f>'[4]DC Forecast'!$C123</f>
        <v>46173</v>
      </c>
      <c r="C121" s="157">
        <f>'[4]DC Forecast'!$D123</f>
        <v>13601.01026386915</v>
      </c>
    </row>
    <row r="122" spans="1:3" customFormat="1" ht="15">
      <c r="A122" s="484" t="s">
        <v>221</v>
      </c>
      <c r="B122" s="225">
        <f>'[4]DC Forecast'!$C124</f>
        <v>46174</v>
      </c>
      <c r="C122" s="157">
        <f>'[4]DC Forecast'!$D124</f>
        <v>10396.003272446849</v>
      </c>
    </row>
    <row r="123" spans="1:3" customFormat="1" ht="15">
      <c r="A123" s="484" t="s">
        <v>222</v>
      </c>
      <c r="B123" s="225">
        <f>'[4]DC Forecast'!$C125</f>
        <v>46175</v>
      </c>
      <c r="C123" s="157">
        <f>'[4]DC Forecast'!$D125</f>
        <v>9380.0046873102656</v>
      </c>
    </row>
    <row r="124" spans="1:3" customFormat="1" ht="15">
      <c r="A124" s="484" t="s">
        <v>223</v>
      </c>
      <c r="B124" s="225">
        <f>'[4]DC Forecast'!$C126</f>
        <v>46176</v>
      </c>
      <c r="C124" s="157">
        <f>'[4]DC Forecast'!$D126</f>
        <v>9018.988628884983</v>
      </c>
    </row>
    <row r="125" spans="1:3" customFormat="1" ht="15">
      <c r="A125" s="484" t="s">
        <v>224</v>
      </c>
      <c r="B125" s="225">
        <f>'[4]DC Forecast'!$C127</f>
        <v>46177</v>
      </c>
      <c r="C125" s="157">
        <f>'[4]DC Forecast'!$D127</f>
        <v>8229.9921668165352</v>
      </c>
    </row>
    <row r="126" spans="1:3" customFormat="1" ht="15">
      <c r="A126" s="484" t="s">
        <v>225</v>
      </c>
      <c r="B126" s="225">
        <f>'[4]DC Forecast'!$C128</f>
        <v>46178</v>
      </c>
      <c r="C126" s="157">
        <f>'[4]DC Forecast'!$D128</f>
        <v>8411.9911949648813</v>
      </c>
    </row>
    <row r="127" spans="1:3" customFormat="1" ht="15">
      <c r="A127" s="484" t="s">
        <v>226</v>
      </c>
      <c r="B127" s="225">
        <f>'[4]DC Forecast'!$C129</f>
        <v>46179</v>
      </c>
      <c r="C127" s="157">
        <f>'[4]DC Forecast'!$D129</f>
        <v>11438.997581932501</v>
      </c>
    </row>
    <row r="128" spans="1:3" customFormat="1" ht="15">
      <c r="A128" s="484" t="s">
        <v>220</v>
      </c>
      <c r="B128" s="225">
        <f>'[4]DC Forecast'!$C130</f>
        <v>46180</v>
      </c>
      <c r="C128" s="157">
        <f>'[4]DC Forecast'!$D130</f>
        <v>14091.23376623376</v>
      </c>
    </row>
    <row r="129" spans="1:3" customFormat="1" ht="15">
      <c r="A129" s="484" t="s">
        <v>221</v>
      </c>
      <c r="B129" s="225">
        <f>'[4]DC Forecast'!$C131</f>
        <v>46181</v>
      </c>
      <c r="C129" s="157">
        <f>'[4]DC Forecast'!$D131</f>
        <v>12976.190476190481</v>
      </c>
    </row>
    <row r="130" spans="1:3" customFormat="1" ht="15">
      <c r="A130" s="484" t="s">
        <v>222</v>
      </c>
      <c r="B130" s="225">
        <f>'[4]DC Forecast'!$C132</f>
        <v>46182</v>
      </c>
      <c r="C130" s="157">
        <f>'[4]DC Forecast'!$D132</f>
        <v>9132.8188897976597</v>
      </c>
    </row>
    <row r="131" spans="1:3" customFormat="1" ht="15">
      <c r="A131" s="484" t="s">
        <v>223</v>
      </c>
      <c r="B131" s="225">
        <f>'[4]DC Forecast'!$C133</f>
        <v>46183</v>
      </c>
      <c r="C131" s="157">
        <f>'[4]DC Forecast'!$D133</f>
        <v>8817.8941004942935</v>
      </c>
    </row>
    <row r="132" spans="1:3" customFormat="1" ht="15">
      <c r="A132" s="484" t="s">
        <v>224</v>
      </c>
      <c r="B132" s="225">
        <f>'[4]DC Forecast'!$C134</f>
        <v>46184</v>
      </c>
      <c r="C132" s="157">
        <f>'[4]DC Forecast'!$D134</f>
        <v>8502.9693111909255</v>
      </c>
    </row>
    <row r="133" spans="1:3" customFormat="1" ht="15">
      <c r="A133" s="484" t="s">
        <v>225</v>
      </c>
      <c r="B133" s="225">
        <f>'[4]DC Forecast'!$C135</f>
        <v>46185</v>
      </c>
      <c r="C133" s="157">
        <f>'[4]DC Forecast'!$D135</f>
        <v>7558.1949432808224</v>
      </c>
    </row>
    <row r="134" spans="1:3" customFormat="1" ht="15">
      <c r="A134" s="484" t="s">
        <v>226</v>
      </c>
      <c r="B134" s="225">
        <f>'[4]DC Forecast'!$C136</f>
        <v>46186</v>
      </c>
      <c r="C134" s="157">
        <f>'[4]DC Forecast'!$D136</f>
        <v>14365.816723284081</v>
      </c>
    </row>
    <row r="135" spans="1:3" customFormat="1" ht="15">
      <c r="A135" s="484" t="s">
        <v>220</v>
      </c>
      <c r="B135" s="225">
        <f>'[4]DC Forecast'!$C137</f>
        <v>46187</v>
      </c>
      <c r="C135" s="157">
        <f>'[4]DC Forecast'!$D137</f>
        <v>14439.487578275281</v>
      </c>
    </row>
    <row r="136" spans="1:3" customFormat="1" ht="15">
      <c r="A136" s="484" t="s">
        <v>221</v>
      </c>
      <c r="B136" s="225">
        <f>'[4]DC Forecast'!$C138</f>
        <v>46188</v>
      </c>
      <c r="C136" s="157">
        <f>'[4]DC Forecast'!$D138</f>
        <v>15179.14296238693</v>
      </c>
    </row>
    <row r="137" spans="1:3" customFormat="1" ht="15">
      <c r="A137" s="484" t="s">
        <v>222</v>
      </c>
      <c r="B137" s="225">
        <f>'[4]DC Forecast'!$C139</f>
        <v>46189</v>
      </c>
      <c r="C137" s="157">
        <f>'[4]DC Forecast'!$D139</f>
        <v>9551.4659575956885</v>
      </c>
    </row>
    <row r="138" spans="1:3" customFormat="1" ht="15">
      <c r="A138" s="484" t="s">
        <v>223</v>
      </c>
      <c r="B138" s="225">
        <f>'[4]DC Forecast'!$C140</f>
        <v>46190</v>
      </c>
      <c r="C138" s="157">
        <f>'[4]DC Forecast'!$D140</f>
        <v>8816.7378070114064</v>
      </c>
    </row>
    <row r="139" spans="1:3" customFormat="1" ht="15">
      <c r="A139" s="484" t="s">
        <v>224</v>
      </c>
      <c r="B139" s="225">
        <f>'[4]DC Forecast'!$C141</f>
        <v>46191</v>
      </c>
      <c r="C139" s="157">
        <f>'[4]DC Forecast'!$D141</f>
        <v>36157.26681127982</v>
      </c>
    </row>
    <row r="140" spans="1:3" customFormat="1" ht="15">
      <c r="A140" s="484" t="s">
        <v>225</v>
      </c>
      <c r="B140" s="225">
        <f>'[4]DC Forecast'!$C142</f>
        <v>46192</v>
      </c>
      <c r="C140" s="157">
        <f>'[4]DC Forecast'!$D142</f>
        <v>26873.644251626902</v>
      </c>
    </row>
    <row r="141" spans="1:3" customFormat="1" ht="15">
      <c r="A141" s="484" t="s">
        <v>226</v>
      </c>
      <c r="B141" s="225">
        <f>'[4]DC Forecast'!$C143</f>
        <v>46193</v>
      </c>
      <c r="C141" s="157">
        <f>'[4]DC Forecast'!$D143</f>
        <v>27228.308026030369</v>
      </c>
    </row>
    <row r="142" spans="1:3" customFormat="1" ht="15">
      <c r="A142" s="484" t="s">
        <v>220</v>
      </c>
      <c r="B142" s="225">
        <f>'[4]DC Forecast'!$C144</f>
        <v>46194</v>
      </c>
      <c r="C142" s="157">
        <f>'[4]DC Forecast'!$D144</f>
        <v>35894.658351409969</v>
      </c>
    </row>
    <row r="143" spans="1:3" customFormat="1" ht="15">
      <c r="A143" s="484" t="s">
        <v>221</v>
      </c>
      <c r="B143" s="225">
        <f>'[4]DC Forecast'!$C145</f>
        <v>46195</v>
      </c>
      <c r="C143" s="157">
        <f>'[4]DC Forecast'!$D145</f>
        <v>21713.66594360087</v>
      </c>
    </row>
    <row r="144" spans="1:3" customFormat="1" ht="15">
      <c r="A144" s="484" t="s">
        <v>222</v>
      </c>
      <c r="B144" s="225">
        <f>'[4]DC Forecast'!$C146</f>
        <v>46196</v>
      </c>
      <c r="C144" s="157">
        <f>'[4]DC Forecast'!$D146</f>
        <v>40470.16092417897</v>
      </c>
    </row>
    <row r="145" spans="1:3" customFormat="1" ht="15">
      <c r="A145" s="484" t="s">
        <v>223</v>
      </c>
      <c r="B145" s="225">
        <f>'[4]DC Forecast'!$C147</f>
        <v>46197</v>
      </c>
      <c r="C145" s="157">
        <f>'[4]DC Forecast'!$D147</f>
        <v>32102.445277065672</v>
      </c>
    </row>
    <row r="146" spans="1:3" customFormat="1" ht="15">
      <c r="A146" s="484" t="s">
        <v>224</v>
      </c>
      <c r="B146" s="225">
        <f>'[4]DC Forecast'!$C148</f>
        <v>46198</v>
      </c>
      <c r="C146" s="157">
        <f>'[4]DC Forecast'!$D148</f>
        <v>37322.163213404128</v>
      </c>
    </row>
    <row r="147" spans="1:3" customFormat="1" ht="15">
      <c r="A147" s="484" t="s">
        <v>225</v>
      </c>
      <c r="B147" s="225">
        <f>'[4]DC Forecast'!$C149</f>
        <v>46199</v>
      </c>
      <c r="C147" s="157">
        <f>'[4]DC Forecast'!$D149</f>
        <v>31563.00532439362</v>
      </c>
    </row>
    <row r="148" spans="1:3" customFormat="1" ht="15">
      <c r="A148" s="484" t="s">
        <v>226</v>
      </c>
      <c r="B148" s="225">
        <f>'[4]DC Forecast'!$C150</f>
        <v>46200</v>
      </c>
      <c r="C148" s="157">
        <f>'[4]DC Forecast'!$D150</f>
        <v>32274.572186068941</v>
      </c>
    </row>
    <row r="149" spans="1:3" customFormat="1" ht="15">
      <c r="A149" s="484" t="s">
        <v>220</v>
      </c>
      <c r="B149" s="225">
        <f>'[4]DC Forecast'!$C151</f>
        <v>46201</v>
      </c>
      <c r="C149" s="157">
        <f>'[4]DC Forecast'!$D151</f>
        <v>36375.97796680397</v>
      </c>
    </row>
    <row r="150" spans="1:3" customFormat="1" ht="15">
      <c r="A150" s="484" t="s">
        <v>221</v>
      </c>
      <c r="B150" s="225">
        <f>'[4]DC Forecast'!$C152</f>
        <v>46202</v>
      </c>
      <c r="C150" s="157">
        <f>'[4]DC Forecast'!$D152</f>
        <v>29377.87418655098</v>
      </c>
    </row>
    <row r="151" spans="1:3" customFormat="1" ht="15">
      <c r="A151" s="484" t="s">
        <v>222</v>
      </c>
      <c r="B151" s="225">
        <f>'[4]DC Forecast'!$C153</f>
        <v>46203</v>
      </c>
      <c r="C151" s="157">
        <f>'[4]DC Forecast'!$D153</f>
        <v>26578.436747634139</v>
      </c>
    </row>
    <row r="152" spans="1:3" customFormat="1" ht="15">
      <c r="A152" s="484" t="s">
        <v>223</v>
      </c>
      <c r="B152" s="225">
        <f>'[4]DC Forecast'!$C154</f>
        <v>46204</v>
      </c>
      <c r="C152" s="157">
        <f>'[4]DC Forecast'!$D154</f>
        <v>42164.187583927283</v>
      </c>
    </row>
    <row r="153" spans="1:3" customFormat="1" ht="15">
      <c r="A153" s="484" t="s">
        <v>224</v>
      </c>
      <c r="B153" s="225">
        <f>'[4]DC Forecast'!$C155</f>
        <v>46205</v>
      </c>
      <c r="C153" s="157">
        <f>'[4]DC Forecast'!$D155</f>
        <v>45125.31286500916</v>
      </c>
    </row>
    <row r="154" spans="1:3" customFormat="1" ht="15">
      <c r="A154" s="484" t="s">
        <v>225</v>
      </c>
      <c r="B154" s="225">
        <f>'[4]DC Forecast'!$C156</f>
        <v>46206</v>
      </c>
      <c r="C154" s="157">
        <f>'[4]DC Forecast'!$D156</f>
        <v>36122.50542299349</v>
      </c>
    </row>
    <row r="155" spans="1:3" customFormat="1" ht="15">
      <c r="A155" s="484" t="s">
        <v>226</v>
      </c>
      <c r="B155" s="225">
        <f>'[4]DC Forecast'!$C157</f>
        <v>46207</v>
      </c>
      <c r="C155" s="157">
        <f>'[4]DC Forecast'!$D157</f>
        <v>35387.016559970361</v>
      </c>
    </row>
    <row r="156" spans="1:3" customFormat="1" ht="15">
      <c r="A156" s="484" t="s">
        <v>220</v>
      </c>
      <c r="B156" s="225">
        <f>'[4]DC Forecast'!$C158</f>
        <v>46208</v>
      </c>
      <c r="C156" s="157">
        <f>'[4]DC Forecast'!$D158</f>
        <v>40495.816547877279</v>
      </c>
    </row>
    <row r="157" spans="1:3" customFormat="1" ht="15">
      <c r="A157" s="484" t="s">
        <v>221</v>
      </c>
      <c r="B157" s="225">
        <f>'[4]DC Forecast'!$C159</f>
        <v>46209</v>
      </c>
      <c r="C157" s="157">
        <f>'[4]DC Forecast'!$D159</f>
        <v>31239.79491224611</v>
      </c>
    </row>
    <row r="158" spans="1:3" customFormat="1" ht="15">
      <c r="A158" s="484" t="s">
        <v>222</v>
      </c>
      <c r="B158" s="225">
        <f>'[4]DC Forecast'!$C160</f>
        <v>46210</v>
      </c>
      <c r="C158" s="157">
        <f>'[4]DC Forecast'!$D160</f>
        <v>16459.973875723081</v>
      </c>
    </row>
    <row r="159" spans="1:3" customFormat="1" ht="15">
      <c r="A159" s="484" t="s">
        <v>223</v>
      </c>
      <c r="B159" s="225">
        <f>'[4]DC Forecast'!$C161</f>
        <v>46211</v>
      </c>
      <c r="C159" s="157">
        <f>'[4]DC Forecast'!$D161</f>
        <v>15850.34521365927</v>
      </c>
    </row>
    <row r="160" spans="1:3" customFormat="1" ht="15">
      <c r="A160" s="484" t="s">
        <v>224</v>
      </c>
      <c r="B160" s="225">
        <f>'[4]DC Forecast'!$C162</f>
        <v>46212</v>
      </c>
      <c r="C160" s="157">
        <f>'[4]DC Forecast'!$D162</f>
        <v>14760.40306027244</v>
      </c>
    </row>
    <row r="161" spans="1:3" customFormat="1" ht="15">
      <c r="A161" s="484" t="s">
        <v>225</v>
      </c>
      <c r="B161" s="225">
        <f>'[4]DC Forecast'!$C163</f>
        <v>46213</v>
      </c>
      <c r="C161" s="157">
        <f>'[4]DC Forecast'!$D163</f>
        <v>14547.956708341109</v>
      </c>
    </row>
    <row r="162" spans="1:3" customFormat="1" ht="15">
      <c r="A162" s="484" t="s">
        <v>226</v>
      </c>
      <c r="B162" s="225">
        <f>'[4]DC Forecast'!$C164</f>
        <v>46214</v>
      </c>
      <c r="C162" s="157">
        <f>'[4]DC Forecast'!$D164</f>
        <v>17512.339055793989</v>
      </c>
    </row>
    <row r="163" spans="1:3" customFormat="1" ht="15">
      <c r="A163" s="484" t="s">
        <v>220</v>
      </c>
      <c r="B163" s="225">
        <f>'[4]DC Forecast'!$C165</f>
        <v>46215</v>
      </c>
      <c r="C163" s="157">
        <f>'[4]DC Forecast'!$D165</f>
        <v>17618.562231759661</v>
      </c>
    </row>
    <row r="164" spans="1:3" customFormat="1" ht="15">
      <c r="A164" s="484" t="s">
        <v>221</v>
      </c>
      <c r="B164" s="225">
        <f>'[4]DC Forecast'!$C166</f>
        <v>46216</v>
      </c>
      <c r="C164" s="157">
        <f>'[4]DC Forecast'!$D166</f>
        <v>16995.708154506439</v>
      </c>
    </row>
    <row r="165" spans="1:3" customFormat="1" ht="15">
      <c r="A165" s="484" t="s">
        <v>222</v>
      </c>
      <c r="B165" s="225">
        <f>'[4]DC Forecast'!$C167</f>
        <v>46217</v>
      </c>
      <c r="C165" s="157">
        <f>'[4]DC Forecast'!$D167</f>
        <v>11191.640231386449</v>
      </c>
    </row>
    <row r="166" spans="1:3" customFormat="1" ht="15">
      <c r="A166" s="484" t="s">
        <v>223</v>
      </c>
      <c r="B166" s="225">
        <f>'[4]DC Forecast'!$C168</f>
        <v>46218</v>
      </c>
      <c r="C166" s="157">
        <f>'[4]DC Forecast'!$D168</f>
        <v>10382.200135531961</v>
      </c>
    </row>
    <row r="167" spans="1:3" customFormat="1" ht="15">
      <c r="A167" s="484" t="s">
        <v>224</v>
      </c>
      <c r="B167" s="225">
        <f>'[4]DC Forecast'!$C169</f>
        <v>46219</v>
      </c>
      <c r="C167" s="157">
        <f>'[4]DC Forecast'!$D169</f>
        <v>9967.3640915593714</v>
      </c>
    </row>
    <row r="168" spans="1:3" customFormat="1" ht="15">
      <c r="A168" s="484" t="s">
        <v>225</v>
      </c>
      <c r="B168" s="225">
        <f>'[4]DC Forecast'!$C170</f>
        <v>46220</v>
      </c>
      <c r="C168" s="157">
        <f>'[4]DC Forecast'!$D170</f>
        <v>9561.0813680810588</v>
      </c>
    </row>
    <row r="169" spans="1:3" customFormat="1" ht="15">
      <c r="A169" s="484" t="s">
        <v>226</v>
      </c>
      <c r="B169" s="225">
        <f>'[4]DC Forecast'!$C171</f>
        <v>46221</v>
      </c>
      <c r="C169" s="157">
        <f>'[4]DC Forecast'!$D171</f>
        <v>14684.291845493561</v>
      </c>
    </row>
    <row r="170" spans="1:3" customFormat="1" ht="15">
      <c r="A170" s="484" t="s">
        <v>220</v>
      </c>
      <c r="B170" s="225">
        <f>'[4]DC Forecast'!$C172</f>
        <v>46222</v>
      </c>
      <c r="C170" s="157">
        <f>'[4]DC Forecast'!$D172</f>
        <v>15296.137339055789</v>
      </c>
    </row>
    <row r="171" spans="1:3" customFormat="1" ht="15">
      <c r="A171" s="484" t="s">
        <v>221</v>
      </c>
      <c r="B171" s="225">
        <f>'[4]DC Forecast'!$C173</f>
        <v>46223</v>
      </c>
      <c r="C171" s="157">
        <f>'[4]DC Forecast'!$D173</f>
        <v>14350.557939914161</v>
      </c>
    </row>
    <row r="172" spans="1:3" customFormat="1" ht="15">
      <c r="A172" s="484" t="s">
        <v>222</v>
      </c>
      <c r="B172" s="225">
        <f>'[4]DC Forecast'!$C174</f>
        <v>46224</v>
      </c>
      <c r="C172" s="157">
        <f>'[4]DC Forecast'!$D174</f>
        <v>10960.41964711493</v>
      </c>
    </row>
    <row r="173" spans="1:3" customFormat="1" ht="15">
      <c r="A173" s="484" t="s">
        <v>223</v>
      </c>
      <c r="B173" s="225">
        <f>'[4]DC Forecast'!$C175</f>
        <v>46225</v>
      </c>
      <c r="C173" s="157">
        <f>'[4]DC Forecast'!$D175</f>
        <v>10151.43520888294</v>
      </c>
    </row>
    <row r="174" spans="1:3" customFormat="1" ht="15">
      <c r="A174" s="484" t="s">
        <v>224</v>
      </c>
      <c r="B174" s="225">
        <f>'[4]DC Forecast'!$C176</f>
        <v>46226</v>
      </c>
      <c r="C174" s="157">
        <f>'[4]DC Forecast'!$D176</f>
        <v>8943.2696059305508</v>
      </c>
    </row>
    <row r="175" spans="1:3" customFormat="1" ht="15">
      <c r="A175" s="484" t="s">
        <v>225</v>
      </c>
      <c r="B175" s="225">
        <f>'[4]DC Forecast'!$C177</f>
        <v>46227</v>
      </c>
      <c r="C175" s="157">
        <f>'[4]DC Forecast'!$D177</f>
        <v>8709.8944438000235</v>
      </c>
    </row>
    <row r="176" spans="1:3" customFormat="1" ht="15">
      <c r="A176" s="484" t="s">
        <v>226</v>
      </c>
      <c r="B176" s="225">
        <f>'[4]DC Forecast'!$C178</f>
        <v>46228</v>
      </c>
      <c r="C176" s="157">
        <f>'[4]DC Forecast'!$D178</f>
        <v>15209.227467811161</v>
      </c>
    </row>
    <row r="177" spans="1:3" customFormat="1" ht="15">
      <c r="A177" s="484" t="s">
        <v>220</v>
      </c>
      <c r="B177" s="225">
        <f>'[4]DC Forecast'!$C179</f>
        <v>46229</v>
      </c>
      <c r="C177" s="157">
        <f>'[4]DC Forecast'!$D179</f>
        <v>16112.814224402209</v>
      </c>
    </row>
    <row r="178" spans="1:3" customFormat="1" ht="15">
      <c r="A178" s="484" t="s">
        <v>221</v>
      </c>
      <c r="B178" s="225">
        <f>'[4]DC Forecast'!$C180</f>
        <v>46230</v>
      </c>
      <c r="C178" s="157">
        <f>'[4]DC Forecast'!$D180</f>
        <v>10297.97670141018</v>
      </c>
    </row>
    <row r="179" spans="1:3" customFormat="1" ht="15">
      <c r="A179" s="484" t="s">
        <v>222</v>
      </c>
      <c r="B179" s="225">
        <f>'[4]DC Forecast'!$C181</f>
        <v>46231</v>
      </c>
      <c r="C179" s="157">
        <f>'[4]DC Forecast'!$D181</f>
        <v>10480.458809677541</v>
      </c>
    </row>
    <row r="180" spans="1:3" customFormat="1" ht="15">
      <c r="A180" s="484" t="s">
        <v>223</v>
      </c>
      <c r="B180" s="225">
        <f>'[4]DC Forecast'!$C182</f>
        <v>46232</v>
      </c>
      <c r="C180" s="157">
        <f>'[4]DC Forecast'!$D182</f>
        <v>9961.5992771628607</v>
      </c>
    </row>
    <row r="181" spans="1:3" customFormat="1" ht="15">
      <c r="A181" s="484" t="s">
        <v>224</v>
      </c>
      <c r="B181" s="225">
        <f>'[4]DC Forecast'!$C183</f>
        <v>46233</v>
      </c>
      <c r="C181" s="157">
        <f>'[4]DC Forecast'!$D183</f>
        <v>9592.834484045532</v>
      </c>
    </row>
    <row r="182" spans="1:3" customFormat="1" ht="15">
      <c r="A182" s="484" t="s">
        <v>225</v>
      </c>
      <c r="B182" s="225">
        <f>'[4]DC Forecast'!$C184</f>
        <v>46234</v>
      </c>
      <c r="C182" s="157">
        <f>'[4]DC Forecast'!$D184</f>
        <v>10021.607222140001</v>
      </c>
    </row>
    <row r="183" spans="1:3" customFormat="1" ht="15">
      <c r="A183" s="484" t="s">
        <v>226</v>
      </c>
      <c r="B183" s="225">
        <f>'[4]DC Forecast'!$C185</f>
        <v>46235</v>
      </c>
      <c r="C183" s="157">
        <f>'[4]DC Forecast'!$D185</f>
        <v>13071.24463519313</v>
      </c>
    </row>
    <row r="184" spans="1:3" customFormat="1" ht="15">
      <c r="A184" s="484" t="s">
        <v>220</v>
      </c>
      <c r="B184" s="225">
        <f>'[4]DC Forecast'!$C186</f>
        <v>46236</v>
      </c>
      <c r="C184" s="157">
        <f>'[4]DC Forecast'!$D186</f>
        <v>15879.047990635971</v>
      </c>
    </row>
    <row r="185" spans="1:3" customFormat="1" ht="15">
      <c r="A185" s="484" t="s">
        <v>221</v>
      </c>
      <c r="B185" s="225">
        <f>'[4]DC Forecast'!$C187</f>
        <v>46237</v>
      </c>
      <c r="C185" s="157">
        <f>'[4]DC Forecast'!$D187</f>
        <v>11716.738197424889</v>
      </c>
    </row>
    <row r="186" spans="1:3" customFormat="1" ht="15">
      <c r="A186" s="484" t="s">
        <v>222</v>
      </c>
      <c r="B186" s="225">
        <f>'[4]DC Forecast'!$C188</f>
        <v>46238</v>
      </c>
      <c r="C186" s="157">
        <f>'[4]DC Forecast'!$D188</f>
        <v>13275.12103966703</v>
      </c>
    </row>
    <row r="187" spans="1:3" customFormat="1" ht="15">
      <c r="A187" s="484" t="s">
        <v>223</v>
      </c>
      <c r="B187" s="225">
        <f>'[4]DC Forecast'!$C189</f>
        <v>46239</v>
      </c>
      <c r="C187" s="157">
        <f>'[4]DC Forecast'!$D189</f>
        <v>13046.802004586771</v>
      </c>
    </row>
    <row r="188" spans="1:3" customFormat="1" ht="15">
      <c r="A188" s="484" t="s">
        <v>224</v>
      </c>
      <c r="B188" s="225">
        <f>'[4]DC Forecast'!$C190</f>
        <v>46240</v>
      </c>
      <c r="C188" s="157">
        <f>'[4]DC Forecast'!$D190</f>
        <v>12720.631954472099</v>
      </c>
    </row>
    <row r="189" spans="1:3" customFormat="1" ht="15">
      <c r="A189" s="484" t="s">
        <v>225</v>
      </c>
      <c r="B189" s="225">
        <f>'[4]DC Forecast'!$C191</f>
        <v>46241</v>
      </c>
      <c r="C189" s="157">
        <f>'[4]DC Forecast'!$D191</f>
        <v>12720.631954472099</v>
      </c>
    </row>
    <row r="190" spans="1:3" customFormat="1" ht="15">
      <c r="A190" s="484" t="s">
        <v>226</v>
      </c>
      <c r="B190" s="225">
        <f>'[4]DC Forecast'!$C192</f>
        <v>46242</v>
      </c>
      <c r="C190" s="157">
        <f>'[4]DC Forecast'!$D192</f>
        <v>23760.86090075727</v>
      </c>
    </row>
    <row r="191" spans="1:3" customFormat="1" ht="15">
      <c r="A191" s="484" t="s">
        <v>220</v>
      </c>
      <c r="B191" s="225">
        <f>'[4]DC Forecast'!$C193</f>
        <v>46243</v>
      </c>
      <c r="C191" s="157">
        <f>'[4]DC Forecast'!$D193</f>
        <v>24966.121960940611</v>
      </c>
    </row>
    <row r="192" spans="1:3" customFormat="1" ht="15">
      <c r="A192" s="484" t="s">
        <v>221</v>
      </c>
      <c r="B192" s="225">
        <f>'[4]DC Forecast'!$C194</f>
        <v>46244</v>
      </c>
      <c r="C192" s="157">
        <f>'[4]DC Forecast'!$D194</f>
        <v>23932.801913112791</v>
      </c>
    </row>
    <row r="193" spans="1:3" customFormat="1" ht="15">
      <c r="A193" s="484" t="s">
        <v>222</v>
      </c>
      <c r="B193" s="225">
        <f>'[4]DC Forecast'!$C195</f>
        <v>46245</v>
      </c>
      <c r="C193" s="157">
        <f>'[4]DC Forecast'!$D195</f>
        <v>13411.332107638311</v>
      </c>
    </row>
    <row r="194" spans="1:3" customFormat="1" ht="15">
      <c r="A194" s="484" t="s">
        <v>223</v>
      </c>
      <c r="B194" s="225">
        <f>'[4]DC Forecast'!$C196</f>
        <v>46246</v>
      </c>
      <c r="C194" s="157">
        <f>'[4]DC Forecast'!$D196</f>
        <v>13253.55172990139</v>
      </c>
    </row>
    <row r="195" spans="1:3" customFormat="1" ht="15">
      <c r="A195" s="484" t="s">
        <v>224</v>
      </c>
      <c r="B195" s="225">
        <f>'[4]DC Forecast'!$C197</f>
        <v>46247</v>
      </c>
      <c r="C195" s="157">
        <f>'[4]DC Forecast'!$D197</f>
        <v>12977.43606886178</v>
      </c>
    </row>
    <row r="196" spans="1:3" customFormat="1" ht="15">
      <c r="A196" s="484" t="s">
        <v>225</v>
      </c>
      <c r="B196" s="225">
        <f>'[4]DC Forecast'!$C198</f>
        <v>46248</v>
      </c>
      <c r="C196" s="157">
        <f>'[4]DC Forecast'!$D198</f>
        <v>12922.21293665385</v>
      </c>
    </row>
    <row r="197" spans="1:3" customFormat="1" ht="15">
      <c r="A197" s="484" t="s">
        <v>226</v>
      </c>
      <c r="B197" s="225">
        <f>'[4]DC Forecast'!$C199</f>
        <v>46249</v>
      </c>
      <c r="C197" s="157">
        <f>'[4]DC Forecast'!$D199</f>
        <v>15121.379427503611</v>
      </c>
    </row>
    <row r="198" spans="1:3" customFormat="1" ht="15">
      <c r="A198" s="484" t="s">
        <v>220</v>
      </c>
      <c r="B198" s="225">
        <f>'[4]DC Forecast'!$C200</f>
        <v>46250</v>
      </c>
      <c r="C198" s="157">
        <f>'[4]DC Forecast'!$D200</f>
        <v>14708.978170389881</v>
      </c>
    </row>
    <row r="199" spans="1:3" customFormat="1" ht="15">
      <c r="A199" s="484" t="s">
        <v>221</v>
      </c>
      <c r="B199" s="225">
        <f>'[4]DC Forecast'!$C201</f>
        <v>46251</v>
      </c>
      <c r="C199" s="157">
        <f>'[4]DC Forecast'!$D201</f>
        <v>13827.571562048761</v>
      </c>
    </row>
    <row r="200" spans="1:3" customFormat="1" ht="15">
      <c r="A200" s="484" t="s">
        <v>222</v>
      </c>
      <c r="B200" s="225">
        <f>'[4]DC Forecast'!$C202</f>
        <v>46252</v>
      </c>
      <c r="C200" s="157">
        <f>'[4]DC Forecast'!$D202</f>
        <v>12772.30952178714</v>
      </c>
    </row>
    <row r="201" spans="1:3" customFormat="1" ht="15">
      <c r="A201" s="484" t="s">
        <v>223</v>
      </c>
      <c r="B201" s="225">
        <f>'[4]DC Forecast'!$C203</f>
        <v>46253</v>
      </c>
      <c r="C201" s="157">
        <f>'[4]DC Forecast'!$D203</f>
        <v>12614.62668818483</v>
      </c>
    </row>
    <row r="202" spans="1:3" customFormat="1" ht="15">
      <c r="A202" s="484" t="s">
        <v>224</v>
      </c>
      <c r="B202" s="225">
        <f>'[4]DC Forecast'!$C204</f>
        <v>46254</v>
      </c>
      <c r="C202" s="157">
        <f>'[4]DC Forecast'!$D204</f>
        <v>12614.62668818483</v>
      </c>
    </row>
    <row r="203" spans="1:3" customFormat="1" ht="15">
      <c r="A203" s="484" t="s">
        <v>225</v>
      </c>
      <c r="B203" s="225">
        <f>'[4]DC Forecast'!$C205</f>
        <v>46255</v>
      </c>
      <c r="C203" s="157">
        <f>'[4]DC Forecast'!$D205</f>
        <v>12614.62668818483</v>
      </c>
    </row>
    <row r="204" spans="1:3" customFormat="1" ht="15">
      <c r="A204" s="484" t="s">
        <v>226</v>
      </c>
      <c r="B204" s="225">
        <f>'[4]DC Forecast'!$C206</f>
        <v>46256</v>
      </c>
      <c r="C204" s="157">
        <f>'[4]DC Forecast'!$D206</f>
        <v>14839.03281519862</v>
      </c>
    </row>
    <row r="205" spans="1:3" customFormat="1" ht="15">
      <c r="A205" s="484" t="s">
        <v>220</v>
      </c>
      <c r="B205" s="225">
        <f>'[4]DC Forecast'!$C207</f>
        <v>46257</v>
      </c>
      <c r="C205" s="157">
        <f>'[4]DC Forecast'!$D207</f>
        <v>14839.03281519862</v>
      </c>
    </row>
    <row r="206" spans="1:3" customFormat="1" ht="15">
      <c r="A206" s="484" t="s">
        <v>221</v>
      </c>
      <c r="B206" s="225">
        <f>'[4]DC Forecast'!$C208</f>
        <v>46258</v>
      </c>
      <c r="C206" s="157">
        <f>'[4]DC Forecast'!$D208</f>
        <v>17292.227979274609</v>
      </c>
    </row>
    <row r="207" spans="1:3" customFormat="1" ht="15">
      <c r="A207" s="484" t="s">
        <v>222</v>
      </c>
      <c r="B207" s="225">
        <f>'[4]DC Forecast'!$C209</f>
        <v>46259</v>
      </c>
      <c r="C207" s="157">
        <f>'[4]DC Forecast'!$D209</f>
        <v>13626.42487046632</v>
      </c>
    </row>
    <row r="208" spans="1:3" customFormat="1" ht="15">
      <c r="A208" s="484" t="s">
        <v>223</v>
      </c>
      <c r="B208" s="225">
        <f>'[4]DC Forecast'!$C210</f>
        <v>46260</v>
      </c>
      <c r="C208" s="157">
        <f>'[4]DC Forecast'!$D210</f>
        <v>33070.998459599497</v>
      </c>
    </row>
    <row r="209" spans="1:3" customFormat="1" ht="15">
      <c r="A209" s="484" t="s">
        <v>224</v>
      </c>
      <c r="B209" s="225">
        <f>'[4]DC Forecast'!$C211</f>
        <v>46261</v>
      </c>
      <c r="C209" s="157">
        <f>'[4]DC Forecast'!$D211</f>
        <v>26456.7987676796</v>
      </c>
    </row>
    <row r="210" spans="1:3" customFormat="1" ht="15">
      <c r="A210" s="484" t="s">
        <v>225</v>
      </c>
      <c r="B210" s="225">
        <f>'[4]DC Forecast'!$C212</f>
        <v>46262</v>
      </c>
      <c r="C210" s="157">
        <f>'[4]DC Forecast'!$D212</f>
        <v>23811.118890911639</v>
      </c>
    </row>
    <row r="211" spans="1:3" customFormat="1" ht="15">
      <c r="A211" s="484" t="s">
        <v>226</v>
      </c>
      <c r="B211" s="225">
        <f>'[4]DC Forecast'!$C213</f>
        <v>46263</v>
      </c>
      <c r="C211" s="157">
        <f>'[4]DC Forecast'!$D213</f>
        <v>27931.4008308827</v>
      </c>
    </row>
    <row r="212" spans="1:3" customFormat="1" ht="15">
      <c r="A212" s="484" t="s">
        <v>220</v>
      </c>
      <c r="B212" s="225">
        <f>'[4]DC Forecast'!$C214</f>
        <v>46264</v>
      </c>
      <c r="C212" s="157">
        <f>'[4]DC Forecast'!$D214</f>
        <v>37029.958455865199</v>
      </c>
    </row>
    <row r="213" spans="1:3" customFormat="1" ht="15">
      <c r="A213" s="484" t="s">
        <v>221</v>
      </c>
      <c r="B213" s="225">
        <f>'[4]DC Forecast'!$C215</f>
        <v>46265</v>
      </c>
      <c r="C213" s="157">
        <f>'[4]DC Forecast'!$D215</f>
        <v>31465.745538284391</v>
      </c>
    </row>
    <row r="214" spans="1:3" customFormat="1" ht="15">
      <c r="A214" s="484" t="s">
        <v>222</v>
      </c>
      <c r="B214" s="225">
        <f>'[4]DC Forecast'!$C216</f>
        <v>46266</v>
      </c>
      <c r="C214" s="157">
        <f>'[4]DC Forecast'!$D216</f>
        <v>25542.89004029936</v>
      </c>
    </row>
    <row r="215" spans="1:3" customFormat="1" ht="15">
      <c r="A215" s="484" t="s">
        <v>223</v>
      </c>
      <c r="B215" s="225">
        <f>'[4]DC Forecast'!$C217</f>
        <v>46267</v>
      </c>
      <c r="C215" s="157">
        <f>'[4]DC Forecast'!$D217</f>
        <v>27532.527345998849</v>
      </c>
    </row>
    <row r="216" spans="1:3" customFormat="1" ht="15">
      <c r="A216" s="484" t="s">
        <v>224</v>
      </c>
      <c r="B216" s="225">
        <f>'[4]DC Forecast'!$C218</f>
        <v>46268</v>
      </c>
      <c r="C216" s="157">
        <f>'[4]DC Forecast'!$D218</f>
        <v>54317.098445595861</v>
      </c>
    </row>
    <row r="217" spans="1:3" customFormat="1" ht="15">
      <c r="A217" s="484" t="s">
        <v>225</v>
      </c>
      <c r="B217" s="225">
        <f>'[4]DC Forecast'!$C219</f>
        <v>46269</v>
      </c>
      <c r="C217" s="157">
        <f>'[4]DC Forecast'!$D219</f>
        <v>42074.196891191707</v>
      </c>
    </row>
    <row r="218" spans="1:3" customFormat="1" ht="15">
      <c r="A218" s="484" t="s">
        <v>226</v>
      </c>
      <c r="B218" s="225">
        <f>'[4]DC Forecast'!$C220</f>
        <v>46270</v>
      </c>
      <c r="C218" s="157">
        <f>'[4]DC Forecast'!$D220</f>
        <v>44768.497409326417</v>
      </c>
    </row>
    <row r="219" spans="1:3" customFormat="1" ht="15">
      <c r="A219" s="484" t="s">
        <v>220</v>
      </c>
      <c r="B219" s="225">
        <f>'[4]DC Forecast'!$C221</f>
        <v>46271</v>
      </c>
      <c r="C219" s="157">
        <f>'[4]DC Forecast'!$D221</f>
        <v>59082.095567069657</v>
      </c>
    </row>
    <row r="220" spans="1:3" customFormat="1" ht="15">
      <c r="A220" s="484" t="s">
        <v>221</v>
      </c>
      <c r="B220" s="225">
        <f>'[4]DC Forecast'!$C222</f>
        <v>46272</v>
      </c>
      <c r="C220" s="157">
        <f>'[4]DC Forecast'!$D222</f>
        <v>55824.985607369032</v>
      </c>
    </row>
    <row r="221" spans="1:3" customFormat="1" ht="15">
      <c r="A221" s="484" t="s">
        <v>222</v>
      </c>
      <c r="B221" s="225">
        <f>'[4]DC Forecast'!$C223</f>
        <v>46273</v>
      </c>
      <c r="C221" s="157">
        <f>'[4]DC Forecast'!$D223</f>
        <v>40071.540971022827</v>
      </c>
    </row>
    <row r="222" spans="1:3" customFormat="1" ht="15">
      <c r="A222" s="484" t="s">
        <v>223</v>
      </c>
      <c r="B222" s="225">
        <f>'[4]DC Forecast'!$C224</f>
        <v>46274</v>
      </c>
      <c r="C222" s="157">
        <f>'[4]DC Forecast'!$D224</f>
        <v>11715.14423076923</v>
      </c>
    </row>
    <row r="223" spans="1:3" customFormat="1" ht="15">
      <c r="A223" s="484" t="s">
        <v>224</v>
      </c>
      <c r="B223" s="225">
        <f>'[4]DC Forecast'!$C225</f>
        <v>46275</v>
      </c>
      <c r="C223" s="157">
        <f>'[4]DC Forecast'!$D225</f>
        <v>10358.653846153849</v>
      </c>
    </row>
    <row r="224" spans="1:3" customFormat="1" ht="15">
      <c r="A224" s="484" t="s">
        <v>225</v>
      </c>
      <c r="B224" s="225">
        <f>'[4]DC Forecast'!$C226</f>
        <v>46276</v>
      </c>
      <c r="C224" s="157">
        <f>'[4]DC Forecast'!$D226</f>
        <v>10235.336538461541</v>
      </c>
    </row>
    <row r="225" spans="1:3" customFormat="1" ht="15">
      <c r="A225" s="484" t="s">
        <v>226</v>
      </c>
      <c r="B225" s="225">
        <f>'[4]DC Forecast'!$C227</f>
        <v>46277</v>
      </c>
      <c r="C225" s="157">
        <f>'[4]DC Forecast'!$D227</f>
        <v>11135.81730769231</v>
      </c>
    </row>
    <row r="226" spans="1:3" customFormat="1" ht="15">
      <c r="A226" s="484" t="s">
        <v>220</v>
      </c>
      <c r="B226" s="225">
        <f>'[4]DC Forecast'!$C228</f>
        <v>46278</v>
      </c>
      <c r="C226" s="157">
        <f>'[4]DC Forecast'!$D228</f>
        <v>12620.913461538459</v>
      </c>
    </row>
    <row r="227" spans="1:3" customFormat="1" ht="15">
      <c r="A227" s="484" t="s">
        <v>221</v>
      </c>
      <c r="B227" s="225">
        <f>'[4]DC Forecast'!$C229</f>
        <v>46279</v>
      </c>
      <c r="C227" s="157">
        <f>'[4]DC Forecast'!$D229</f>
        <v>11163.461538461541</v>
      </c>
    </row>
    <row r="228" spans="1:3" customFormat="1" ht="15">
      <c r="A228" s="484" t="s">
        <v>222</v>
      </c>
      <c r="B228" s="225">
        <f>'[4]DC Forecast'!$C230</f>
        <v>46280</v>
      </c>
      <c r="C228" s="157">
        <f>'[4]DC Forecast'!$D230</f>
        <v>10806.490384615379</v>
      </c>
    </row>
    <row r="229" spans="1:3" customFormat="1" ht="15">
      <c r="A229" s="484" t="s">
        <v>223</v>
      </c>
      <c r="B229" s="225">
        <f>'[4]DC Forecast'!$C231</f>
        <v>46281</v>
      </c>
      <c r="C229" s="157">
        <f>'[4]DC Forecast'!$D231</f>
        <v>9865.3846153846152</v>
      </c>
    </row>
    <row r="230" spans="1:3" customFormat="1" ht="15">
      <c r="A230" s="484" t="s">
        <v>224</v>
      </c>
      <c r="B230" s="225">
        <f>'[4]DC Forecast'!$C232</f>
        <v>46282</v>
      </c>
      <c r="C230" s="157">
        <f>'[4]DC Forecast'!$D232</f>
        <v>20278.846153846149</v>
      </c>
    </row>
    <row r="231" spans="1:3" customFormat="1" ht="15">
      <c r="A231" s="484" t="s">
        <v>225</v>
      </c>
      <c r="B231" s="225">
        <f>'[4]DC Forecast'!$C233</f>
        <v>46283</v>
      </c>
      <c r="C231" s="157">
        <f>'[4]DC Forecast'!$D233</f>
        <v>15938.461538461541</v>
      </c>
    </row>
    <row r="232" spans="1:3" customFormat="1" ht="15">
      <c r="A232" s="484" t="s">
        <v>226</v>
      </c>
      <c r="B232" s="225">
        <f>'[4]DC Forecast'!$C234</f>
        <v>46284</v>
      </c>
      <c r="C232" s="157">
        <f>'[4]DC Forecast'!$D234</f>
        <v>20138.428381962862</v>
      </c>
    </row>
    <row r="233" spans="1:3" customFormat="1" ht="15">
      <c r="A233" s="484" t="s">
        <v>220</v>
      </c>
      <c r="B233" s="225">
        <f>'[4]DC Forecast'!$C235</f>
        <v>46285</v>
      </c>
      <c r="C233" s="157">
        <f>'[4]DC Forecast'!$D235</f>
        <v>27757.051282051281</v>
      </c>
    </row>
    <row r="234" spans="1:3" customFormat="1" ht="15">
      <c r="A234" s="484" t="s">
        <v>221</v>
      </c>
      <c r="B234" s="225">
        <f>'[4]DC Forecast'!$C236</f>
        <v>46286</v>
      </c>
      <c r="C234" s="157">
        <f>'[4]DC Forecast'!$D236</f>
        <v>31516.981132075471</v>
      </c>
    </row>
    <row r="235" spans="1:3" customFormat="1" ht="15">
      <c r="A235" s="484" t="s">
        <v>222</v>
      </c>
      <c r="B235" s="225">
        <f>'[4]DC Forecast'!$C237</f>
        <v>46287</v>
      </c>
      <c r="C235" s="157">
        <f>'[4]DC Forecast'!$D237</f>
        <v>14406.92640692641</v>
      </c>
    </row>
    <row r="236" spans="1:3" customFormat="1" ht="15">
      <c r="A236" s="484" t="s">
        <v>223</v>
      </c>
      <c r="B236" s="225">
        <f>'[4]DC Forecast'!$C238</f>
        <v>46288</v>
      </c>
      <c r="C236" s="157">
        <f>'[4]DC Forecast'!$D238</f>
        <v>13485.71428571429</v>
      </c>
    </row>
    <row r="237" spans="1:3" customFormat="1" ht="15">
      <c r="A237" s="484" t="s">
        <v>224</v>
      </c>
      <c r="B237" s="225">
        <f>'[4]DC Forecast'!$C239</f>
        <v>46289</v>
      </c>
      <c r="C237" s="157">
        <f>'[4]DC Forecast'!$D239</f>
        <v>12481.385281385281</v>
      </c>
    </row>
    <row r="238" spans="1:3" customFormat="1" ht="15">
      <c r="A238" s="484" t="s">
        <v>225</v>
      </c>
      <c r="B238" s="225">
        <f>'[4]DC Forecast'!$C240</f>
        <v>46290</v>
      </c>
      <c r="C238" s="157">
        <f>'[4]DC Forecast'!$D240</f>
        <v>11636.36363636364</v>
      </c>
    </row>
    <row r="239" spans="1:3" customFormat="1" ht="15">
      <c r="A239" s="484" t="s">
        <v>226</v>
      </c>
      <c r="B239" s="225">
        <f>'[4]DC Forecast'!$C241</f>
        <v>46291</v>
      </c>
      <c r="C239" s="157">
        <f>'[4]DC Forecast'!$D241</f>
        <v>15764.75694444444</v>
      </c>
    </row>
    <row r="240" spans="1:3" customFormat="1" ht="15">
      <c r="A240" s="484" t="s">
        <v>220</v>
      </c>
      <c r="B240" s="225">
        <f>'[4]DC Forecast'!$C242</f>
        <v>46292</v>
      </c>
      <c r="C240" s="157">
        <f>'[4]DC Forecast'!$D242</f>
        <v>17733.333333333328</v>
      </c>
    </row>
    <row r="241" spans="1:3" customFormat="1" ht="15">
      <c r="A241" s="484" t="s">
        <v>221</v>
      </c>
      <c r="B241" s="225">
        <f>'[4]DC Forecast'!$C243</f>
        <v>46293</v>
      </c>
      <c r="C241" s="157">
        <f>'[4]DC Forecast'!$D243</f>
        <v>17788.020833333328</v>
      </c>
    </row>
    <row r="242" spans="1:3" customFormat="1" ht="15">
      <c r="A242" s="484" t="s">
        <v>222</v>
      </c>
      <c r="B242" s="225">
        <f>'[4]DC Forecast'!$C244</f>
        <v>46294</v>
      </c>
      <c r="C242" s="157">
        <f>'[4]DC Forecast'!$D244</f>
        <v>14250</v>
      </c>
    </row>
    <row r="243" spans="1:3" customFormat="1" ht="15">
      <c r="A243" s="484" t="s">
        <v>223</v>
      </c>
      <c r="B243" s="225">
        <f>'[4]DC Forecast'!$C245</f>
        <v>46295</v>
      </c>
      <c r="C243" s="157">
        <f>'[4]DC Forecast'!$D245</f>
        <v>13875</v>
      </c>
    </row>
    <row r="244" spans="1:3" customFormat="1" ht="15">
      <c r="A244" s="484" t="s">
        <v>224</v>
      </c>
      <c r="B244" s="225">
        <f>'[4]DC Forecast'!$C246</f>
        <v>46296</v>
      </c>
      <c r="C244" s="157">
        <f>'[4]DC Forecast'!$D246</f>
        <v>13625</v>
      </c>
    </row>
    <row r="245" spans="1:3" customFormat="1" ht="15">
      <c r="A245" s="484" t="s">
        <v>225</v>
      </c>
      <c r="B245" s="225">
        <f>'[4]DC Forecast'!$C247</f>
        <v>46297</v>
      </c>
      <c r="C245" s="157">
        <f>'[4]DC Forecast'!$D247</f>
        <v>13500</v>
      </c>
    </row>
    <row r="246" spans="1:3" customFormat="1" ht="15">
      <c r="A246" s="484" t="s">
        <v>226</v>
      </c>
      <c r="B246" s="225">
        <f>'[4]DC Forecast'!$C248</f>
        <v>46298</v>
      </c>
      <c r="C246" s="157">
        <f>'[4]DC Forecast'!$D248</f>
        <v>14000</v>
      </c>
    </row>
    <row r="247" spans="1:3" customFormat="1" ht="15">
      <c r="A247" s="484" t="s">
        <v>220</v>
      </c>
      <c r="B247" s="225">
        <f>'[4]DC Forecast'!$C249</f>
        <v>46299</v>
      </c>
      <c r="C247" s="157">
        <f>'[4]DC Forecast'!$D249</f>
        <v>14857.14285714285</v>
      </c>
    </row>
    <row r="248" spans="1:3" customFormat="1" ht="15">
      <c r="A248" s="484" t="s">
        <v>221</v>
      </c>
      <c r="B248" s="225">
        <f>'[4]DC Forecast'!$C250</f>
        <v>46300</v>
      </c>
      <c r="C248" s="157">
        <f>'[4]DC Forecast'!$D250</f>
        <v>13714.28571428571</v>
      </c>
    </row>
    <row r="249" spans="1:3" customFormat="1" ht="15">
      <c r="A249" s="484" t="s">
        <v>222</v>
      </c>
      <c r="B249" s="225">
        <f>'[4]DC Forecast'!$C251</f>
        <v>46301</v>
      </c>
      <c r="C249" s="157">
        <f>'[4]DC Forecast'!$D251</f>
        <v>47844.382691544262</v>
      </c>
    </row>
    <row r="250" spans="1:3" customFormat="1" ht="15">
      <c r="A250" s="484" t="s">
        <v>223</v>
      </c>
      <c r="B250" s="225">
        <f>'[4]DC Forecast'!$C252</f>
        <v>46302</v>
      </c>
      <c r="C250" s="157">
        <f>'[4]DC Forecast'!$D252</f>
        <v>45764.192139737992</v>
      </c>
    </row>
    <row r="251" spans="1:3" customFormat="1" ht="15">
      <c r="A251" s="484" t="s">
        <v>224</v>
      </c>
      <c r="B251" s="225">
        <f>'[4]DC Forecast'!$C253</f>
        <v>46303</v>
      </c>
      <c r="C251" s="157">
        <f>'[4]DC Forecast'!$D253</f>
        <v>63277.580950811564</v>
      </c>
    </row>
    <row r="252" spans="1:3" customFormat="1" ht="15">
      <c r="A252" s="484" t="s">
        <v>225</v>
      </c>
      <c r="B252" s="225">
        <f>'[4]DC Forecast'!$C254</f>
        <v>46304</v>
      </c>
      <c r="C252" s="157">
        <f>'[4]DC Forecast'!$D254</f>
        <v>49270.824750762127</v>
      </c>
    </row>
    <row r="253" spans="1:3" customFormat="1" ht="15">
      <c r="A253" s="484" t="s">
        <v>226</v>
      </c>
      <c r="B253" s="225">
        <f>'[4]DC Forecast'!$C255</f>
        <v>46305</v>
      </c>
      <c r="C253" s="157">
        <f>'[4]DC Forecast'!$D255</f>
        <v>61620.572537603097</v>
      </c>
    </row>
    <row r="254" spans="1:3" customFormat="1" ht="15">
      <c r="A254" s="484" t="s">
        <v>220</v>
      </c>
      <c r="B254" s="225">
        <f>'[4]DC Forecast'!$C256</f>
        <v>46306</v>
      </c>
      <c r="C254" s="157">
        <f>'[4]DC Forecast'!$D256</f>
        <v>66175.172013728865</v>
      </c>
    </row>
    <row r="255" spans="1:3" customFormat="1" ht="15">
      <c r="A255" s="484" t="s">
        <v>221</v>
      </c>
      <c r="B255" s="225">
        <f>'[4]DC Forecast'!$C257</f>
        <v>46307</v>
      </c>
      <c r="C255" s="157">
        <f>'[4]DC Forecast'!$D257</f>
        <v>54585.152838427952</v>
      </c>
    </row>
    <row r="256" spans="1:3" customFormat="1" ht="15">
      <c r="A256" s="484" t="s">
        <v>222</v>
      </c>
      <c r="B256" s="225">
        <f>'[4]DC Forecast'!$C258</f>
        <v>46308</v>
      </c>
      <c r="C256" s="157">
        <f>'[4]DC Forecast'!$D258</f>
        <v>48286.865972455496</v>
      </c>
    </row>
    <row r="257" spans="1:3" customFormat="1" ht="15">
      <c r="A257" s="484" t="s">
        <v>223</v>
      </c>
      <c r="B257" s="225">
        <f>'[4]DC Forecast'!$C259</f>
        <v>46309</v>
      </c>
      <c r="C257" s="157">
        <f>'[4]DC Forecast'!$D259</f>
        <v>45628.731842081812</v>
      </c>
    </row>
    <row r="258" spans="1:3" customFormat="1" ht="15">
      <c r="A258" s="484" t="s">
        <v>224</v>
      </c>
      <c r="B258" s="225">
        <f>'[4]DC Forecast'!$C260</f>
        <v>46310</v>
      </c>
      <c r="C258" s="157">
        <f>'[4]DC Forecast'!$D260</f>
        <v>64700.115854201948</v>
      </c>
    </row>
    <row r="259" spans="1:3" customFormat="1" ht="15">
      <c r="A259" s="484" t="s">
        <v>225</v>
      </c>
      <c r="B259" s="225">
        <f>'[4]DC Forecast'!$C261</f>
        <v>46311</v>
      </c>
      <c r="C259" s="157">
        <f>'[4]DC Forecast'!$D261</f>
        <v>64700.115854201948</v>
      </c>
    </row>
    <row r="260" spans="1:3" customFormat="1" ht="15">
      <c r="A260" s="484" t="s">
        <v>226</v>
      </c>
      <c r="B260" s="225">
        <f>'[4]DC Forecast'!$C262</f>
        <v>46312</v>
      </c>
      <c r="C260" s="157">
        <f>'[4]DC Forecast'!$D262</f>
        <v>54362.356296230297</v>
      </c>
    </row>
    <row r="261" spans="1:3" customFormat="1" ht="15">
      <c r="A261" s="484" t="s">
        <v>220</v>
      </c>
      <c r="B261" s="225">
        <f>'[4]DC Forecast'!$C263</f>
        <v>46313</v>
      </c>
      <c r="C261" s="157">
        <f>'[4]DC Forecast'!$D263</f>
        <v>50797.611621067641</v>
      </c>
    </row>
    <row r="262" spans="1:3" customFormat="1" ht="15">
      <c r="A262" s="484" t="s">
        <v>221</v>
      </c>
      <c r="B262" s="225">
        <f>'[4]DC Forecast'!$C264</f>
        <v>46314</v>
      </c>
      <c r="C262" s="157">
        <f>'[4]DC Forecast'!$D264</f>
        <v>51754.811580139089</v>
      </c>
    </row>
    <row r="263" spans="1:3" customFormat="1" ht="15">
      <c r="A263" s="484" t="s">
        <v>222</v>
      </c>
      <c r="B263" s="225">
        <f>'[4]DC Forecast'!$C265</f>
        <v>46315</v>
      </c>
      <c r="C263" s="157">
        <f>'[4]DC Forecast'!$D265</f>
        <v>33964.095099466278</v>
      </c>
    </row>
    <row r="264" spans="1:3" customFormat="1" ht="15">
      <c r="A264" s="484" t="s">
        <v>223</v>
      </c>
      <c r="B264" s="225">
        <f>'[4]DC Forecast'!$C266</f>
        <v>46316</v>
      </c>
      <c r="C264" s="157">
        <f>'[4]DC Forecast'!$D266</f>
        <v>17083.551673944679</v>
      </c>
    </row>
    <row r="265" spans="1:3" customFormat="1" ht="15">
      <c r="A265" s="484" t="s">
        <v>224</v>
      </c>
      <c r="B265" s="225">
        <f>'[4]DC Forecast'!$C267</f>
        <v>46317</v>
      </c>
      <c r="C265" s="157">
        <f>'[4]DC Forecast'!$D267</f>
        <v>16426.491994177581</v>
      </c>
    </row>
    <row r="266" spans="1:3" customFormat="1" ht="15">
      <c r="A266" s="484" t="s">
        <v>225</v>
      </c>
      <c r="B266" s="225">
        <f>'[4]DC Forecast'!$C268</f>
        <v>46318</v>
      </c>
      <c r="C266" s="157">
        <f>'[4]DC Forecast'!$D268</f>
        <v>16415.72052401747</v>
      </c>
    </row>
    <row r="267" spans="1:3" customFormat="1" ht="15">
      <c r="A267" s="484" t="s">
        <v>226</v>
      </c>
      <c r="B267" s="225">
        <f>'[4]DC Forecast'!$C269</f>
        <v>46319</v>
      </c>
      <c r="C267" s="157">
        <f>'[4]DC Forecast'!$D269</f>
        <v>20867.540029112079</v>
      </c>
    </row>
    <row r="268" spans="1:3" customFormat="1" ht="15">
      <c r="A268" s="484" t="s">
        <v>220</v>
      </c>
      <c r="B268" s="225">
        <f>'[4]DC Forecast'!$C270</f>
        <v>46320</v>
      </c>
      <c r="C268" s="157">
        <f>'[4]DC Forecast'!$D270</f>
        <v>22358.078602620091</v>
      </c>
    </row>
    <row r="269" spans="1:3" customFormat="1" ht="15">
      <c r="A269" s="484" t="s">
        <v>221</v>
      </c>
      <c r="B269" s="225">
        <f>'[4]DC Forecast'!$C271</f>
        <v>46321</v>
      </c>
      <c r="C269" s="157">
        <f>'[4]DC Forecast'!$D271</f>
        <v>18120.524017467251</v>
      </c>
    </row>
    <row r="270" spans="1:3" customFormat="1" ht="15">
      <c r="A270" s="484" t="s">
        <v>222</v>
      </c>
      <c r="B270" s="225">
        <f>'[4]DC Forecast'!$C272</f>
        <v>46322</v>
      </c>
      <c r="C270" s="157">
        <f>'[4]DC Forecast'!$D272</f>
        <v>17832.89665211063</v>
      </c>
    </row>
    <row r="271" spans="1:3" customFormat="1" ht="15">
      <c r="A271" s="484" t="s">
        <v>223</v>
      </c>
      <c r="B271" s="225">
        <f>'[4]DC Forecast'!$C273</f>
        <v>46323</v>
      </c>
      <c r="C271" s="157">
        <f>'[4]DC Forecast'!$D273</f>
        <v>16581.79367685589</v>
      </c>
    </row>
    <row r="272" spans="1:3" customFormat="1" ht="15">
      <c r="A272" s="484" t="s">
        <v>224</v>
      </c>
      <c r="B272" s="225">
        <f>'[4]DC Forecast'!$C274</f>
        <v>46324</v>
      </c>
      <c r="C272" s="157">
        <f>'[4]DC Forecast'!$D274</f>
        <v>33967.560823456013</v>
      </c>
    </row>
    <row r="273" spans="1:3" customFormat="1" ht="15">
      <c r="A273" s="484" t="s">
        <v>225</v>
      </c>
      <c r="B273" s="225">
        <f>'[4]DC Forecast'!$C275</f>
        <v>46325</v>
      </c>
      <c r="C273" s="157">
        <f>'[4]DC Forecast'!$D275</f>
        <v>30318.153462258259</v>
      </c>
    </row>
    <row r="274" spans="1:3" customFormat="1" ht="15">
      <c r="A274" s="484" t="s">
        <v>226</v>
      </c>
      <c r="B274" s="225">
        <f>'[4]DC Forecast'!$C276</f>
        <v>46326</v>
      </c>
      <c r="C274" s="157">
        <f>'[4]DC Forecast'!$D276</f>
        <v>51091.703056768572</v>
      </c>
    </row>
    <row r="275" spans="1:3" customFormat="1" ht="15">
      <c r="A275" s="484" t="s">
        <v>220</v>
      </c>
      <c r="B275" s="225">
        <f>'[4]DC Forecast'!$C277</f>
        <v>46327</v>
      </c>
      <c r="C275" s="157">
        <f>'[4]DC Forecast'!$D277</f>
        <v>62543.512107441667</v>
      </c>
    </row>
    <row r="276" spans="1:3" customFormat="1" ht="15">
      <c r="A276" s="484" t="s">
        <v>221</v>
      </c>
      <c r="B276" s="225">
        <f>'[4]DC Forecast'!$C278</f>
        <v>46328</v>
      </c>
      <c r="C276" s="157">
        <f>'[4]DC Forecast'!$D278</f>
        <v>41986.177390159617</v>
      </c>
    </row>
    <row r="277" spans="1:3" customFormat="1" ht="15">
      <c r="A277" s="484" t="s">
        <v>222</v>
      </c>
      <c r="B277" s="225">
        <f>'[4]DC Forecast'!$C279</f>
        <v>46329</v>
      </c>
      <c r="C277" s="157">
        <f>'[4]DC Forecast'!$D279</f>
        <v>25798.800451674761</v>
      </c>
    </row>
    <row r="278" spans="1:3" customFormat="1" ht="15">
      <c r="A278" s="484" t="s">
        <v>223</v>
      </c>
      <c r="B278" s="225">
        <f>'[4]DC Forecast'!$C280</f>
        <v>46330</v>
      </c>
      <c r="C278" s="157">
        <f>'[4]DC Forecast'!$D280</f>
        <v>21763.2339005748</v>
      </c>
    </row>
    <row r="279" spans="1:3" customFormat="1" ht="15">
      <c r="A279" s="484" t="s">
        <v>224</v>
      </c>
      <c r="B279" s="225">
        <f>'[4]DC Forecast'!$C281</f>
        <v>46331</v>
      </c>
      <c r="C279" s="157">
        <f>'[4]DC Forecast'!$D281</f>
        <v>20177.832755499821</v>
      </c>
    </row>
    <row r="280" spans="1:3" customFormat="1" ht="15">
      <c r="A280" s="484" t="s">
        <v>225</v>
      </c>
      <c r="B280" s="225">
        <f>'[4]DC Forecast'!$C282</f>
        <v>46332</v>
      </c>
      <c r="C280" s="157">
        <f>'[4]DC Forecast'!$D282</f>
        <v>19168.941117724818</v>
      </c>
    </row>
    <row r="281" spans="1:3" customFormat="1" ht="15">
      <c r="A281" s="484" t="s">
        <v>226</v>
      </c>
      <c r="B281" s="225">
        <f>'[4]DC Forecast'!$C283</f>
        <v>46333</v>
      </c>
      <c r="C281" s="157">
        <f>'[4]DC Forecast'!$D283</f>
        <v>32903.027499293647</v>
      </c>
    </row>
    <row r="282" spans="1:3" customFormat="1" ht="15">
      <c r="A282" s="484" t="s">
        <v>220</v>
      </c>
      <c r="B282" s="225">
        <f>'[4]DC Forecast'!$C284</f>
        <v>46334</v>
      </c>
      <c r="C282" s="157">
        <f>'[4]DC Forecast'!$D284</f>
        <v>45367.283385235387</v>
      </c>
    </row>
    <row r="283" spans="1:3" customFormat="1" ht="15">
      <c r="A283" s="484" t="s">
        <v>221</v>
      </c>
      <c r="B283" s="225">
        <f>'[4]DC Forecast'!$C285</f>
        <v>46335</v>
      </c>
      <c r="C283" s="157">
        <f>'[4]DC Forecast'!$D285</f>
        <v>30987.38601737472</v>
      </c>
    </row>
    <row r="284" spans="1:3" customFormat="1" ht="15">
      <c r="A284" s="484" t="s">
        <v>222</v>
      </c>
      <c r="B284" s="225">
        <f>'[4]DC Forecast'!$C286</f>
        <v>46336</v>
      </c>
      <c r="C284" s="157">
        <f>'[4]DC Forecast'!$D286</f>
        <v>24501.654060249781</v>
      </c>
    </row>
    <row r="285" spans="1:3" customFormat="1" ht="15">
      <c r="A285" s="484" t="s">
        <v>223</v>
      </c>
      <c r="B285" s="225">
        <f>'[4]DC Forecast'!$C287</f>
        <v>46337</v>
      </c>
      <c r="C285" s="157">
        <f>'[4]DC Forecast'!$D287</f>
        <v>22519.902628906049</v>
      </c>
    </row>
    <row r="286" spans="1:3" customFormat="1" ht="15">
      <c r="A286" s="484" t="s">
        <v>224</v>
      </c>
      <c r="B286" s="225">
        <f>'[4]DC Forecast'!$C288</f>
        <v>46338</v>
      </c>
      <c r="C286" s="157">
        <f>'[4]DC Forecast'!$D288</f>
        <v>45049.501099525784</v>
      </c>
    </row>
    <row r="287" spans="1:3" customFormat="1" ht="15">
      <c r="A287" s="484" t="s">
        <v>225</v>
      </c>
      <c r="B287" s="225">
        <f>'[4]DC Forecast'!$C289</f>
        <v>46339</v>
      </c>
      <c r="C287" s="157">
        <f>'[4]DC Forecast'!$D289</f>
        <v>38768.561042380359</v>
      </c>
    </row>
    <row r="288" spans="1:3" customFormat="1" ht="15">
      <c r="A288" s="484" t="s">
        <v>226</v>
      </c>
      <c r="B288" s="225">
        <f>'[4]DC Forecast'!$C290</f>
        <v>46340</v>
      </c>
      <c r="C288" s="157">
        <f>'[4]DC Forecast'!$D290</f>
        <v>46565.590078836743</v>
      </c>
    </row>
    <row r="289" spans="1:3" customFormat="1" ht="15">
      <c r="A289" s="484" t="s">
        <v>220</v>
      </c>
      <c r="B289" s="225">
        <f>'[4]DC Forecast'!$C291</f>
        <v>46341</v>
      </c>
      <c r="C289" s="157">
        <f>'[4]DC Forecast'!$D291</f>
        <v>46782.174218738299</v>
      </c>
    </row>
    <row r="290" spans="1:3" customFormat="1" ht="15">
      <c r="A290" s="484" t="s">
        <v>221</v>
      </c>
      <c r="B290" s="225">
        <f>'[4]DC Forecast'!$C292</f>
        <v>46342</v>
      </c>
      <c r="C290" s="157">
        <f>'[4]DC Forecast'!$D292</f>
        <v>36857.301000792853</v>
      </c>
    </row>
    <row r="291" spans="1:3" customFormat="1" ht="15">
      <c r="A291" s="484" t="s">
        <v>222</v>
      </c>
      <c r="B291" s="225">
        <f>'[4]DC Forecast'!$C293</f>
        <v>46343</v>
      </c>
      <c r="C291" s="157">
        <f>'[4]DC Forecast'!$D293</f>
        <v>70400.103434495395</v>
      </c>
    </row>
    <row r="292" spans="1:3" customFormat="1" ht="15">
      <c r="A292" s="484" t="s">
        <v>223</v>
      </c>
      <c r="B292" s="225">
        <f>'[4]DC Forecast'!$C294</f>
        <v>46344</v>
      </c>
      <c r="C292" s="157">
        <f>'[4]DC Forecast'!$D294</f>
        <v>53569.665483438723</v>
      </c>
    </row>
    <row r="293" spans="1:3" customFormat="1" ht="15">
      <c r="A293" s="484" t="s">
        <v>224</v>
      </c>
      <c r="B293" s="225">
        <f>'[4]DC Forecast'!$C295</f>
        <v>46345</v>
      </c>
      <c r="C293" s="157">
        <f>'[4]DC Forecast'!$D295</f>
        <v>51373.563083288267</v>
      </c>
    </row>
    <row r="294" spans="1:3" customFormat="1" ht="15">
      <c r="A294" s="484" t="s">
        <v>225</v>
      </c>
      <c r="B294" s="225">
        <f>'[4]DC Forecast'!$C296</f>
        <v>46346</v>
      </c>
      <c r="C294" s="157">
        <f>'[4]DC Forecast'!$D296</f>
        <v>43600.460753661348</v>
      </c>
    </row>
    <row r="295" spans="1:3" customFormat="1" ht="15">
      <c r="A295" s="484" t="s">
        <v>226</v>
      </c>
      <c r="B295" s="225">
        <f>'[4]DC Forecast'!$C297</f>
        <v>46347</v>
      </c>
      <c r="C295" s="157">
        <f>'[4]DC Forecast'!$D297</f>
        <v>57554.994590695998</v>
      </c>
    </row>
    <row r="296" spans="1:3" customFormat="1" ht="15">
      <c r="A296" s="484" t="s">
        <v>220</v>
      </c>
      <c r="B296" s="225">
        <f>'[4]DC Forecast'!$C298</f>
        <v>46348</v>
      </c>
      <c r="C296" s="157">
        <f>'[4]DC Forecast'!$D298</f>
        <v>60907.712722192853</v>
      </c>
    </row>
    <row r="297" spans="1:3" customFormat="1" ht="15">
      <c r="A297" s="484" t="s">
        <v>221</v>
      </c>
      <c r="B297" s="225">
        <f>'[4]DC Forecast'!$C299</f>
        <v>46349</v>
      </c>
      <c r="C297" s="157">
        <f>'[4]DC Forecast'!$D299</f>
        <v>67442.1842761484</v>
      </c>
    </row>
    <row r="298" spans="1:3" customFormat="1" ht="15">
      <c r="A298" s="484" t="s">
        <v>222</v>
      </c>
      <c r="B298" s="225">
        <f>'[4]DC Forecast'!$C300</f>
        <v>46350</v>
      </c>
      <c r="C298" s="157">
        <f>'[4]DC Forecast'!$D300</f>
        <v>52910.722649080402</v>
      </c>
    </row>
    <row r="299" spans="1:3" customFormat="1" ht="15">
      <c r="A299" s="484" t="s">
        <v>223</v>
      </c>
      <c r="B299" s="225">
        <f>'[4]DC Forecast'!$C301</f>
        <v>46351</v>
      </c>
      <c r="C299" s="157">
        <f>'[4]DC Forecast'!$D301</f>
        <v>47186.74447158898</v>
      </c>
    </row>
    <row r="300" spans="1:3" customFormat="1" ht="15">
      <c r="A300" s="484" t="s">
        <v>224</v>
      </c>
      <c r="B300" s="225">
        <f>'[4]DC Forecast'!$C302</f>
        <v>46352</v>
      </c>
      <c r="C300" s="157">
        <f>'[4]DC Forecast'!$D302</f>
        <v>53165.060193592268</v>
      </c>
    </row>
    <row r="301" spans="1:3" customFormat="1" ht="15">
      <c r="A301" s="484" t="s">
        <v>225</v>
      </c>
      <c r="B301" s="225">
        <f>'[4]DC Forecast'!$C303</f>
        <v>46353</v>
      </c>
      <c r="C301" s="157">
        <f>'[4]DC Forecast'!$D303</f>
        <v>125725.9745143811</v>
      </c>
    </row>
    <row r="302" spans="1:3" customFormat="1" ht="15">
      <c r="A302" s="484" t="s">
        <v>226</v>
      </c>
      <c r="B302" s="225">
        <f>'[4]DC Forecast'!$C304</f>
        <v>46354</v>
      </c>
      <c r="C302" s="157">
        <f>'[4]DC Forecast'!$D304</f>
        <v>97323.445686893567</v>
      </c>
    </row>
    <row r="303" spans="1:3" customFormat="1" ht="15">
      <c r="A303" s="484" t="s">
        <v>220</v>
      </c>
      <c r="B303" s="225">
        <f>'[4]DC Forecast'!$C305</f>
        <v>46355</v>
      </c>
      <c r="C303" s="157">
        <f>'[4]DC Forecast'!$D305</f>
        <v>98895.951567289536</v>
      </c>
    </row>
    <row r="304" spans="1:3" customFormat="1" ht="15">
      <c r="A304" s="484" t="s">
        <v>221</v>
      </c>
      <c r="B304" s="225">
        <f>'[4]DC Forecast'!$C306</f>
        <v>46356</v>
      </c>
      <c r="C304" s="157">
        <f>'[4]DC Forecast'!$D306</f>
        <v>117107.14096230159</v>
      </c>
    </row>
    <row r="305" spans="1:3" customFormat="1" ht="15">
      <c r="A305" s="484" t="s">
        <v>222</v>
      </c>
      <c r="B305" s="225">
        <f>'[4]DC Forecast'!$C307</f>
        <v>46357</v>
      </c>
      <c r="C305" s="157">
        <f>'[4]DC Forecast'!$D307</f>
        <v>59990.624198751677</v>
      </c>
    </row>
    <row r="306" spans="1:3" customFormat="1" ht="15">
      <c r="A306" s="484" t="s">
        <v>223</v>
      </c>
      <c r="B306" s="225">
        <f>'[4]DC Forecast'!$C308</f>
        <v>46358</v>
      </c>
      <c r="C306" s="157">
        <f>'[4]DC Forecast'!$D308</f>
        <v>27630.508474576269</v>
      </c>
    </row>
    <row r="307" spans="1:3" customFormat="1" ht="15">
      <c r="A307" s="484" t="s">
        <v>224</v>
      </c>
      <c r="B307" s="225">
        <f>'[4]DC Forecast'!$C309</f>
        <v>46359</v>
      </c>
      <c r="C307" s="157">
        <f>'[4]DC Forecast'!$D309</f>
        <v>24762.218199769621</v>
      </c>
    </row>
    <row r="308" spans="1:3" customFormat="1" ht="15">
      <c r="A308" s="484" t="s">
        <v>225</v>
      </c>
      <c r="B308" s="225">
        <f>'[4]DC Forecast'!$C310</f>
        <v>46360</v>
      </c>
      <c r="C308" s="157">
        <f>'[4]DC Forecast'!$D310</f>
        <v>24328.879381273651</v>
      </c>
    </row>
    <row r="309" spans="1:3" customFormat="1" ht="15">
      <c r="A309" s="484" t="s">
        <v>226</v>
      </c>
      <c r="B309" s="225">
        <f>'[4]DC Forecast'!$C311</f>
        <v>46361</v>
      </c>
      <c r="C309" s="157">
        <f>'[4]DC Forecast'!$D311</f>
        <v>45787.91867997068</v>
      </c>
    </row>
    <row r="310" spans="1:3" customFormat="1" ht="15">
      <c r="A310" s="484" t="s">
        <v>220</v>
      </c>
      <c r="B310" s="225">
        <f>'[4]DC Forecast'!$C312</f>
        <v>46362</v>
      </c>
      <c r="C310" s="157">
        <f>'[4]DC Forecast'!$D312</f>
        <v>55550.200803212858</v>
      </c>
    </row>
    <row r="311" spans="1:3" customFormat="1" ht="15">
      <c r="A311" s="484" t="s">
        <v>221</v>
      </c>
      <c r="B311" s="225">
        <f>'[4]DC Forecast'!$C313</f>
        <v>46363</v>
      </c>
      <c r="C311" s="157">
        <f>'[4]DC Forecast'!$D313</f>
        <v>44254.655566047557</v>
      </c>
    </row>
    <row r="312" spans="1:3" customFormat="1" ht="15">
      <c r="A312" s="484" t="s">
        <v>222</v>
      </c>
      <c r="B312" s="225">
        <f>'[4]DC Forecast'!$C314</f>
        <v>46364</v>
      </c>
      <c r="C312" s="157">
        <f>'[4]DC Forecast'!$D314</f>
        <v>35215.146299483647</v>
      </c>
    </row>
    <row r="313" spans="1:3" customFormat="1" ht="15">
      <c r="A313" s="484" t="s">
        <v>223</v>
      </c>
      <c r="B313" s="225">
        <f>'[4]DC Forecast'!$C315</f>
        <v>46365</v>
      </c>
      <c r="C313" s="157">
        <f>'[4]DC Forecast'!$D315</f>
        <v>28959.75903614458</v>
      </c>
    </row>
    <row r="314" spans="1:3" customFormat="1" ht="15">
      <c r="A314" s="484" t="s">
        <v>224</v>
      </c>
      <c r="B314" s="225">
        <f>'[4]DC Forecast'!$C316</f>
        <v>46366</v>
      </c>
      <c r="C314" s="157">
        <f>'[4]DC Forecast'!$D316</f>
        <v>26906.43717728055</v>
      </c>
    </row>
    <row r="315" spans="1:3" customFormat="1" ht="15">
      <c r="A315" s="484" t="s">
        <v>225</v>
      </c>
      <c r="B315" s="225">
        <f>'[4]DC Forecast'!$C317</f>
        <v>46367</v>
      </c>
      <c r="C315" s="157">
        <f>'[4]DC Forecast'!$D317</f>
        <v>26004.681583476759</v>
      </c>
    </row>
    <row r="316" spans="1:3" customFormat="1" ht="15">
      <c r="A316" s="484" t="s">
        <v>226</v>
      </c>
      <c r="B316" s="225">
        <f>'[4]DC Forecast'!$C318</f>
        <v>46368</v>
      </c>
      <c r="C316" s="157">
        <f>'[4]DC Forecast'!$D318</f>
        <v>43021.288160159427</v>
      </c>
    </row>
    <row r="317" spans="1:3" customFormat="1" ht="15">
      <c r="A317" s="484" t="s">
        <v>220</v>
      </c>
      <c r="B317" s="225">
        <f>'[4]DC Forecast'!$C319</f>
        <v>46369</v>
      </c>
      <c r="C317" s="157">
        <f>'[4]DC Forecast'!$D319</f>
        <v>47782.58900262705</v>
      </c>
    </row>
    <row r="318" spans="1:3" customFormat="1" ht="15">
      <c r="A318" s="484" t="s">
        <v>221</v>
      </c>
      <c r="B318" s="225">
        <f>'[4]DC Forecast'!$C320</f>
        <v>46370</v>
      </c>
      <c r="C318" s="157">
        <f>'[4]DC Forecast'!$D320</f>
        <v>37020.744632665999</v>
      </c>
    </row>
    <row r="319" spans="1:3" customFormat="1" ht="15">
      <c r="A319" s="484" t="s">
        <v>222</v>
      </c>
      <c r="B319" s="225">
        <f>'[4]DC Forecast'!$C321</f>
        <v>46371</v>
      </c>
      <c r="C319" s="157">
        <f>'[4]DC Forecast'!$D321</f>
        <v>38065.509938141913</v>
      </c>
    </row>
    <row r="320" spans="1:3" customFormat="1" ht="15">
      <c r="A320" s="484" t="s">
        <v>223</v>
      </c>
      <c r="B320" s="225">
        <f>'[4]DC Forecast'!$C322</f>
        <v>46372</v>
      </c>
      <c r="C320" s="157">
        <f>'[4]DC Forecast'!$D322</f>
        <v>19645.641389085751</v>
      </c>
    </row>
    <row r="321" spans="1:3" customFormat="1" ht="15">
      <c r="A321" s="484" t="s">
        <v>224</v>
      </c>
      <c r="B321" s="225">
        <f>'[4]DC Forecast'!$C323</f>
        <v>46373</v>
      </c>
      <c r="C321" s="157">
        <f>'[4]DC Forecast'!$D323</f>
        <v>17588.336539435051</v>
      </c>
    </row>
    <row r="322" spans="1:3" customFormat="1" ht="15">
      <c r="A322" s="484" t="s">
        <v>225</v>
      </c>
      <c r="B322" s="225">
        <f>'[4]DC Forecast'!$C324</f>
        <v>46374</v>
      </c>
      <c r="C322" s="157">
        <f>'[4]DC Forecast'!$D324</f>
        <v>17039.58691910499</v>
      </c>
    </row>
    <row r="323" spans="1:3" customFormat="1" ht="15">
      <c r="A323" s="484" t="s">
        <v>226</v>
      </c>
      <c r="B323" s="225">
        <f>'[4]DC Forecast'!$C325</f>
        <v>46375</v>
      </c>
      <c r="C323" s="157">
        <f>'[4]DC Forecast'!$D325</f>
        <v>12629.340892983701</v>
      </c>
    </row>
    <row r="324" spans="1:3" customFormat="1" ht="15">
      <c r="A324" s="484" t="s">
        <v>220</v>
      </c>
      <c r="B324" s="225">
        <f>'[4]DC Forecast'!$C326</f>
        <v>46376</v>
      </c>
      <c r="C324" s="157">
        <f>'[4]DC Forecast'!$D326</f>
        <v>11997.873848334521</v>
      </c>
    </row>
    <row r="325" spans="1:3" customFormat="1" ht="15">
      <c r="A325" s="484" t="s">
        <v>221</v>
      </c>
      <c r="B325" s="225">
        <f>'[4]DC Forecast'!$C327</f>
        <v>46377</v>
      </c>
      <c r="C325" s="157">
        <f>'[4]DC Forecast'!$D327</f>
        <v>11075.731497418241</v>
      </c>
    </row>
    <row r="326" spans="1:3" customFormat="1" ht="15">
      <c r="A326" s="484" t="s">
        <v>222</v>
      </c>
      <c r="B326" s="225">
        <f>'[4]DC Forecast'!$C328</f>
        <v>46378</v>
      </c>
      <c r="C326" s="157">
        <f>'[4]DC Forecast'!$D328</f>
        <v>6909.3854409233563</v>
      </c>
    </row>
    <row r="327" spans="1:3" customFormat="1" ht="15">
      <c r="A327" s="484" t="s">
        <v>223</v>
      </c>
      <c r="B327" s="225">
        <f>'[4]DC Forecast'!$C329</f>
        <v>46379</v>
      </c>
      <c r="C327" s="157">
        <f>'[4]DC Forecast'!$D329</f>
        <v>6337.6868819817082</v>
      </c>
    </row>
    <row r="328" spans="1:3" customFormat="1" ht="15">
      <c r="A328" s="484" t="s">
        <v>224</v>
      </c>
      <c r="B328" s="225">
        <f>'[4]DC Forecast'!$C330</f>
        <v>46380</v>
      </c>
      <c r="C328" s="157">
        <f>'[4]DC Forecast'!$D330</f>
        <v>8980.8646350106301</v>
      </c>
    </row>
    <row r="329" spans="1:3" customFormat="1" ht="15">
      <c r="A329" s="484" t="s">
        <v>225</v>
      </c>
      <c r="B329" s="225">
        <f>'[4]DC Forecast'!$C331</f>
        <v>46381</v>
      </c>
      <c r="C329" s="157">
        <f>'[4]DC Forecast'!$D331</f>
        <v>44031.153084161648</v>
      </c>
    </row>
    <row r="330" spans="1:3" customFormat="1" ht="15">
      <c r="A330" s="484" t="s">
        <v>226</v>
      </c>
      <c r="B330" s="225">
        <f>'[4]DC Forecast'!$C332</f>
        <v>46382</v>
      </c>
      <c r="C330" s="157">
        <f>'[4]DC Forecast'!$D332</f>
        <v>32607.02384004102</v>
      </c>
    </row>
    <row r="331" spans="1:3" customFormat="1" ht="15">
      <c r="A331" s="484" t="s">
        <v>220</v>
      </c>
      <c r="B331" s="225">
        <f>'[4]DC Forecast'!$C333</f>
        <v>46383</v>
      </c>
      <c r="C331" s="157">
        <f>'[4]DC Forecast'!$D333</f>
        <v>39174.456066022321</v>
      </c>
    </row>
    <row r="332" spans="1:3" customFormat="1" ht="15">
      <c r="A332" s="484" t="s">
        <v>221</v>
      </c>
      <c r="B332" s="225">
        <f>'[4]DC Forecast'!$C334</f>
        <v>46384</v>
      </c>
      <c r="C332" s="157">
        <f>'[4]DC Forecast'!$D334</f>
        <v>41308.08950086058</v>
      </c>
    </row>
    <row r="333" spans="1:3" customFormat="1" ht="15">
      <c r="A333" s="484" t="s">
        <v>222</v>
      </c>
      <c r="B333" s="225">
        <f>'[4]DC Forecast'!$C335</f>
        <v>46385</v>
      </c>
      <c r="C333" s="157">
        <f>'[4]DC Forecast'!$D335</f>
        <v>36320.893329415223</v>
      </c>
    </row>
    <row r="334" spans="1:3" customFormat="1" ht="15">
      <c r="A334" s="484" t="s">
        <v>223</v>
      </c>
      <c r="B334" s="225">
        <f>'[4]DC Forecast'!$C336</f>
        <v>46386</v>
      </c>
      <c r="C334" s="157">
        <f>'[4]DC Forecast'!$D336</f>
        <v>38705.822473567743</v>
      </c>
    </row>
    <row r="335" spans="1:3" customFormat="1" ht="15">
      <c r="A335" s="484" t="s">
        <v>224</v>
      </c>
      <c r="B335" s="225">
        <f>'[4]DC Forecast'!$C337</f>
        <v>46387</v>
      </c>
      <c r="C335" s="157">
        <f>'[4]DC Forecast'!$D337</f>
        <v>36488.812392426829</v>
      </c>
    </row>
    <row r="336" spans="1:3" customFormat="1" ht="15">
      <c r="A336" s="484" t="s">
        <v>225</v>
      </c>
      <c r="B336" s="225">
        <f>'[4]DC Forecast'!$C338</f>
        <v>46388</v>
      </c>
      <c r="C336" s="157">
        <f>'[4]DC Forecast'!$D338</f>
        <v>31964.593066142119</v>
      </c>
    </row>
    <row r="337" spans="1:3" customFormat="1" ht="15">
      <c r="A337" s="484" t="s">
        <v>226</v>
      </c>
      <c r="B337" s="225">
        <f>'[4]DC Forecast'!$C339</f>
        <v>46389</v>
      </c>
      <c r="C337" s="157">
        <f>'[4]DC Forecast'!$D339</f>
        <v>36543.143699123117</v>
      </c>
    </row>
    <row r="338" spans="1:3" customFormat="1" ht="15">
      <c r="A338" s="484" t="s">
        <v>220</v>
      </c>
      <c r="B338" s="225">
        <f>'[4]DC Forecast'!$C340</f>
        <v>46390</v>
      </c>
      <c r="C338" s="157">
        <f>'[4]DC Forecast'!$D340</f>
        <v>38239.831239717889</v>
      </c>
    </row>
    <row r="339" spans="1:3" customFormat="1" ht="15">
      <c r="A339" s="484" t="s">
        <v>221</v>
      </c>
      <c r="B339" s="225">
        <f>'[4]DC Forecast'!$C341</f>
        <v>46391</v>
      </c>
      <c r="C339" s="157">
        <f>'[4]DC Forecast'!$D341</f>
        <v>26873.5853192184</v>
      </c>
    </row>
    <row r="340" spans="1:3" customFormat="1" ht="15">
      <c r="A340" s="484" t="s">
        <v>222</v>
      </c>
      <c r="B340" s="225">
        <f>'[4]DC Forecast'!$C342</f>
        <v>46392</v>
      </c>
      <c r="C340" s="157">
        <f>'[4]DC Forecast'!$D342</f>
        <v>25497.13193116635</v>
      </c>
    </row>
    <row r="341" spans="1:3" customFormat="1" ht="15">
      <c r="A341" s="484" t="s">
        <v>223</v>
      </c>
      <c r="B341" s="225">
        <f>'[4]DC Forecast'!$C343</f>
        <v>46393</v>
      </c>
      <c r="C341" s="157">
        <f>'[4]DC Forecast'!$D343</f>
        <v>21570.545600071149</v>
      </c>
    </row>
    <row r="342" spans="1:3" customFormat="1" ht="15">
      <c r="A342" s="484" t="s">
        <v>224</v>
      </c>
      <c r="B342" s="225">
        <f>'[4]DC Forecast'!$C344</f>
        <v>46394</v>
      </c>
      <c r="C342" s="157">
        <f>'[4]DC Forecast'!$D344</f>
        <v>18014.079610637931</v>
      </c>
    </row>
    <row r="343" spans="1:3" customFormat="1" ht="15">
      <c r="A343" s="484" t="s">
        <v>225</v>
      </c>
      <c r="B343" s="225">
        <f>'[4]DC Forecast'!$C345</f>
        <v>46395</v>
      </c>
      <c r="C343" s="157">
        <f>'[4]DC Forecast'!$D345</f>
        <v>14990.4397705545</v>
      </c>
    </row>
    <row r="344" spans="1:3" customFormat="1" ht="15">
      <c r="A344" s="484" t="s">
        <v>226</v>
      </c>
      <c r="B344" s="225">
        <f>'[4]DC Forecast'!$C346</f>
        <v>46396</v>
      </c>
      <c r="C344" s="157">
        <f>'[4]DC Forecast'!$D346</f>
        <v>16680.937733809958</v>
      </c>
    </row>
    <row r="345" spans="1:3" customFormat="1" ht="15">
      <c r="A345" s="484" t="s">
        <v>220</v>
      </c>
      <c r="B345" s="225">
        <f>'[4]DC Forecast'!$C347</f>
        <v>46397</v>
      </c>
      <c r="C345" s="157">
        <f>'[4]DC Forecast'!$D347</f>
        <v>14499.00329522802</v>
      </c>
    </row>
    <row r="346" spans="1:3" customFormat="1" ht="15">
      <c r="A346" s="484" t="s">
        <v>221</v>
      </c>
      <c r="B346" s="225">
        <f>'[4]DC Forecast'!$C348</f>
        <v>46398</v>
      </c>
      <c r="C346" s="157">
        <f>'[4]DC Forecast'!$D348</f>
        <v>13907.20724236157</v>
      </c>
    </row>
    <row r="347" spans="1:3" customFormat="1" ht="15">
      <c r="A347" s="484" t="s">
        <v>222</v>
      </c>
      <c r="B347" s="225">
        <f>'[4]DC Forecast'!$C349</f>
        <v>46399</v>
      </c>
      <c r="C347" s="157">
        <f>'[4]DC Forecast'!$D349</f>
        <v>12947.609942638621</v>
      </c>
    </row>
    <row r="348" spans="1:3" customFormat="1" ht="15">
      <c r="A348" s="484" t="s">
        <v>223</v>
      </c>
      <c r="B348" s="225">
        <f>'[4]DC Forecast'!$C350</f>
        <v>46400</v>
      </c>
      <c r="C348" s="157">
        <f>'[4]DC Forecast'!$D350</f>
        <v>9901.4560964847788</v>
      </c>
    </row>
    <row r="349" spans="1:3" customFormat="1" ht="15">
      <c r="A349" s="484" t="s">
        <v>224</v>
      </c>
      <c r="B349" s="225">
        <f>'[4]DC Forecast'!$C351</f>
        <v>46401</v>
      </c>
      <c r="C349" s="157">
        <f>'[4]DC Forecast'!$D351</f>
        <v>9286.0492802770641</v>
      </c>
    </row>
    <row r="350" spans="1:3" customFormat="1" ht="15">
      <c r="A350" s="484" t="s">
        <v>225</v>
      </c>
      <c r="B350" s="225">
        <f>'[4]DC Forecast'!$C352</f>
        <v>46402</v>
      </c>
      <c r="C350" s="157">
        <f>'[4]DC Forecast'!$D352</f>
        <v>8916.2095030467663</v>
      </c>
    </row>
    <row r="351" spans="1:3" customFormat="1" ht="15">
      <c r="A351" s="484" t="s">
        <v>226</v>
      </c>
      <c r="B351" s="225">
        <f>'[4]DC Forecast'!$C353</f>
        <v>46403</v>
      </c>
      <c r="C351" s="157">
        <f>'[4]DC Forecast'!$D353</f>
        <v>16405.353728489481</v>
      </c>
    </row>
    <row r="352" spans="1:3" customFormat="1" ht="15">
      <c r="A352" s="484" t="s">
        <v>220</v>
      </c>
      <c r="B352" s="225">
        <f>'[4]DC Forecast'!$C354</f>
        <v>46404</v>
      </c>
      <c r="C352" s="157">
        <f>'[4]DC Forecast'!$D354</f>
        <v>16321.68093773381</v>
      </c>
    </row>
    <row r="353" spans="1:3" customFormat="1" ht="15">
      <c r="A353" s="484" t="s">
        <v>221</v>
      </c>
      <c r="B353" s="225">
        <f>'[4]DC Forecast'!$C355</f>
        <v>46405</v>
      </c>
      <c r="C353" s="157">
        <f>'[4]DC Forecast'!$D355</f>
        <v>18387.338009031369</v>
      </c>
    </row>
    <row r="354" spans="1:3" customFormat="1" ht="15">
      <c r="A354" s="484" t="s">
        <v>222</v>
      </c>
      <c r="B354" s="225">
        <f>'[4]DC Forecast'!$C356</f>
        <v>46406</v>
      </c>
      <c r="C354" s="157">
        <f>'[4]DC Forecast'!$D356</f>
        <v>8604.2065009560229</v>
      </c>
    </row>
    <row r="355" spans="1:3" customFormat="1" ht="15">
      <c r="A355" s="484" t="s">
        <v>223</v>
      </c>
      <c r="B355" s="225">
        <f>'[4]DC Forecast'!$C357</f>
        <v>46407</v>
      </c>
      <c r="C355" s="157">
        <f>'[4]DC Forecast'!$D357</f>
        <v>8184.8981919425714</v>
      </c>
    </row>
    <row r="356" spans="1:3" customFormat="1" ht="15">
      <c r="A356" s="484" t="s">
        <v>224</v>
      </c>
      <c r="B356" s="225">
        <f>'[4]DC Forecast'!$C358</f>
        <v>46408</v>
      </c>
      <c r="C356" s="157">
        <f>'[4]DC Forecast'!$D358</f>
        <v>8175.6444913298601</v>
      </c>
    </row>
    <row r="357" spans="1:3" customFormat="1" ht="15">
      <c r="A357" s="484" t="s">
        <v>225</v>
      </c>
      <c r="B357" s="225">
        <f>'[4]DC Forecast'!$C359</f>
        <v>46409</v>
      </c>
      <c r="C357" s="157">
        <f>'[4]DC Forecast'!$D359</f>
        <v>8166.7044754836816</v>
      </c>
    </row>
    <row r="358" spans="1:3" customFormat="1" ht="15">
      <c r="A358" s="484" t="s">
        <v>226</v>
      </c>
      <c r="B358" s="225">
        <f>'[4]DC Forecast'!$C360</f>
        <v>46410</v>
      </c>
      <c r="C358" s="157">
        <f>'[4]DC Forecast'!$D360</f>
        <v>11875.543194854859</v>
      </c>
    </row>
    <row r="359" spans="1:3" customFormat="1" ht="15">
      <c r="A359" s="484" t="s">
        <v>220</v>
      </c>
      <c r="B359" s="225">
        <f>'[4]DC Forecast'!$C361</f>
        <v>46411</v>
      </c>
      <c r="C359" s="157">
        <f>'[4]DC Forecast'!$D361</f>
        <v>11055.10168607683</v>
      </c>
    </row>
    <row r="360" spans="1:3" customFormat="1" ht="15">
      <c r="A360" s="484" t="s">
        <v>221</v>
      </c>
      <c r="B360" s="225">
        <f>'[4]DC Forecast'!$C362</f>
        <v>46412</v>
      </c>
      <c r="C360" s="157">
        <f>'[4]DC Forecast'!$D362</f>
        <v>9734.0517990613589</v>
      </c>
    </row>
    <row r="361" spans="1:3" customFormat="1" ht="15">
      <c r="A361" s="484" t="s">
        <v>222</v>
      </c>
      <c r="B361" s="225">
        <f>'[4]DC Forecast'!$C363</f>
        <v>46413</v>
      </c>
      <c r="C361" s="157">
        <f>'[4]DC Forecast'!$D363</f>
        <v>6735.3358416085857</v>
      </c>
    </row>
    <row r="362" spans="1:3" customFormat="1" ht="15">
      <c r="A362" s="484" t="s">
        <v>223</v>
      </c>
      <c r="B362" s="225">
        <f>'[4]DC Forecast'!$C364</f>
        <v>46414</v>
      </c>
      <c r="C362" s="157">
        <f>'[4]DC Forecast'!$D364</f>
        <v>6735.3358416085857</v>
      </c>
    </row>
    <row r="363" spans="1:3" customFormat="1" ht="15">
      <c r="A363" s="484" t="s">
        <v>224</v>
      </c>
      <c r="B363" s="225">
        <f>'[4]DC Forecast'!$C365</f>
        <v>46415</v>
      </c>
      <c r="C363" s="157">
        <f>'[4]DC Forecast'!$D365</f>
        <v>6735.3358416085857</v>
      </c>
    </row>
    <row r="364" spans="1:3" customFormat="1" ht="15">
      <c r="A364" s="484" t="s">
        <v>225</v>
      </c>
      <c r="B364" s="225">
        <f>'[4]DC Forecast'!$C366</f>
        <v>46416</v>
      </c>
      <c r="C364" s="157">
        <f>'[4]DC Forecast'!$D366</f>
        <v>6735.3358416085857</v>
      </c>
    </row>
    <row r="365" spans="1:3" customFormat="1" ht="15">
      <c r="A365" s="484" t="s">
        <v>226</v>
      </c>
      <c r="B365" s="225">
        <f>'[4]DC Forecast'!$C367</f>
        <v>46417</v>
      </c>
      <c r="C365" s="157">
        <f>'[4]DC Forecast'!$D367</f>
        <v>8289.6441127490307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D17E-20DB-406F-9F48-D1614D0E2CDC}">
  <sheetPr>
    <tabColor rgb="FFC6E0B4"/>
    <pageSetUpPr fitToPage="1"/>
  </sheetPr>
  <dimension ref="A1:WPW105"/>
  <sheetViews>
    <sheetView topLeftCell="D1" workbookViewId="0">
      <selection activeCell="M50" sqref="M50"/>
    </sheetView>
  </sheetViews>
  <sheetFormatPr defaultColWidth="9.140625" defaultRowHeight="12.75"/>
  <cols>
    <col min="1" max="1" width="29.28515625" hidden="1" customWidth="1"/>
    <col min="2" max="2" width="5.85546875" hidden="1" customWidth="1"/>
    <col min="3" max="3" width="13.140625" hidden="1" customWidth="1"/>
    <col min="4" max="4" width="29.140625" bestFit="1" customWidth="1"/>
    <col min="5" max="5" width="13" hidden="1" customWidth="1"/>
    <col min="6" max="6" width="16.5703125" style="54" customWidth="1"/>
    <col min="7" max="7" width="35.5703125" customWidth="1"/>
    <col min="8" max="8" width="4" hidden="1" customWidth="1"/>
    <col min="9" max="9" width="9.140625" style="54" customWidth="1"/>
    <col min="10" max="11" width="17.42578125" customWidth="1"/>
    <col min="12" max="12" width="17.42578125" style="104" customWidth="1"/>
    <col min="13" max="13" width="19.85546875" style="54" bestFit="1" customWidth="1"/>
    <col min="14" max="14" width="9.140625" customWidth="1"/>
    <col min="15" max="15" width="9.140625" style="55" customWidth="1"/>
    <col min="16" max="16" width="20.28515625" bestFit="1" customWidth="1"/>
    <col min="17" max="17" width="14.28515625" customWidth="1"/>
    <col min="18" max="19" width="9.140625" customWidth="1"/>
    <col min="20" max="20" width="9.140625" style="56" customWidth="1"/>
    <col min="21" max="21" width="17.85546875" style="56" bestFit="1" customWidth="1"/>
    <col min="22" max="22" width="15.140625" style="56" bestFit="1" customWidth="1"/>
    <col min="23" max="26" width="9.140625" style="56" customWidth="1"/>
    <col min="27" max="27" width="30" style="56" bestFit="1" customWidth="1"/>
    <col min="28" max="28" width="31.42578125" bestFit="1" customWidth="1"/>
    <col min="29" max="29" width="32.85546875" bestFit="1" customWidth="1"/>
    <col min="30" max="30" width="22.85546875" bestFit="1" customWidth="1"/>
    <col min="31" max="31" width="32.85546875" bestFit="1" customWidth="1"/>
    <col min="32" max="32" width="38.140625" bestFit="1" customWidth="1"/>
    <col min="33" max="34" width="39.42578125" bestFit="1" customWidth="1"/>
    <col min="35" max="35" width="38.140625" bestFit="1" customWidth="1"/>
    <col min="36" max="36" width="9.140625" customWidth="1"/>
  </cols>
  <sheetData>
    <row r="1" spans="1:43" ht="15.75" customHeight="1">
      <c r="A1" s="209" t="str" cm="1">
        <f t="array" ref="A1">_xlfn.IFS(D5=0,"",D5&gt;0,D5)</f>
        <v/>
      </c>
      <c r="B1" s="248" t="str" cm="1">
        <f t="array" ref="B1">_xlfn.IFS(F5=0,"",F5&gt;0,F5)</f>
        <v>x</v>
      </c>
      <c r="C1" s="56"/>
      <c r="D1" s="2193" t="s">
        <v>5873</v>
      </c>
      <c r="E1" s="2193"/>
      <c r="F1" s="2193"/>
      <c r="G1" s="2193"/>
      <c r="H1" s="2193"/>
      <c r="I1" s="2193"/>
      <c r="J1" s="2193"/>
      <c r="K1" s="2193"/>
      <c r="L1" s="2193"/>
      <c r="M1" s="2193"/>
      <c r="N1" s="812"/>
      <c r="O1" s="108"/>
      <c r="P1" s="132" t="s">
        <v>218</v>
      </c>
      <c r="Q1" s="133">
        <f ca="1">LOOKUP(TODAY(),'Deployment needs'!$2:$2,'Deployment needs'!$5:$5)</f>
        <v>13000</v>
      </c>
      <c r="R1" s="109" t="s">
        <v>407</v>
      </c>
      <c r="S1" s="109"/>
      <c r="T1" s="812"/>
      <c r="U1" s="812"/>
      <c r="V1" s="812"/>
      <c r="W1" s="812"/>
      <c r="X1" s="812"/>
      <c r="Y1" s="812"/>
      <c r="Z1" s="1699" t="s">
        <v>178</v>
      </c>
      <c r="AA1" s="331" t="s">
        <v>202</v>
      </c>
      <c r="AB1" s="331" t="s">
        <v>203</v>
      </c>
      <c r="AC1" s="331" t="s">
        <v>204</v>
      </c>
      <c r="AD1" s="331" t="s">
        <v>205</v>
      </c>
      <c r="AE1" s="808" t="s">
        <v>206</v>
      </c>
      <c r="AF1" s="808" t="s">
        <v>207</v>
      </c>
      <c r="AG1" s="332" t="s">
        <v>208</v>
      </c>
      <c r="AH1" s="332" t="str">
        <f>"Picking"&amp;"  "&amp;COUNTA(AH2:AH30)-COUNTBLANK(AH2:AH30)</f>
        <v>Picking  0</v>
      </c>
      <c r="AI1" s="332" t="str">
        <f>"Picking"&amp;"  "&amp;COUNTA(AI2:AI30)-COUNTBLANK(AI2:AI30)</f>
        <v>Picking  0</v>
      </c>
      <c r="AL1" s="1816" t="s">
        <v>480</v>
      </c>
      <c r="AM1" s="1816"/>
      <c r="AN1" s="1816"/>
      <c r="AO1" s="1816"/>
      <c r="AP1" s="1816"/>
      <c r="AQ1" s="1816"/>
    </row>
    <row r="2" spans="1:43" ht="14.25" customHeight="1">
      <c r="A2" s="209" t="str" cm="1">
        <f t="array" ref="A2">_xlfn.IFS(D6=0,"",D6&gt;0,D6)</f>
        <v/>
      </c>
      <c r="B2" s="248" t="str" cm="1">
        <f t="array" ref="B2">_xlfn.IFS(F6=0,"",F6&gt;0,F6)</f>
        <v>x</v>
      </c>
      <c r="C2" s="56"/>
      <c r="D2" s="2193"/>
      <c r="E2" s="2193"/>
      <c r="F2" s="2193"/>
      <c r="G2" s="2193"/>
      <c r="H2" s="2193"/>
      <c r="I2" s="2193"/>
      <c r="J2" s="2193"/>
      <c r="K2" s="2193"/>
      <c r="L2" s="2193"/>
      <c r="M2" s="2193"/>
      <c r="O2" s="108" t="s">
        <v>407</v>
      </c>
      <c r="P2" s="99" t="s">
        <v>5874</v>
      </c>
      <c r="Q2" s="100">
        <f ca="1">LOOKUP(TODAY(),'Deployment needs'!$2:$2,'Deployment needs'!$101:$101)</f>
        <v>5850</v>
      </c>
      <c r="R2" s="109" t="s">
        <v>407</v>
      </c>
      <c r="S2" s="109"/>
      <c r="T2" s="812"/>
      <c r="U2" s="2194" t="s">
        <v>5300</v>
      </c>
      <c r="V2" s="2194"/>
      <c r="W2" s="812" t="s">
        <v>491</v>
      </c>
      <c r="Y2" s="812"/>
      <c r="Z2" s="1699"/>
      <c r="AA2" s="326" t="str" cm="1">
        <f t="array" ref="AA2">IFERROR(INDEX($A$1:$A$504,SMALL(IF($O$5=$B$1:$B$504,ROW($B$1:$B$504)-MIN(ROW($A$1:$A$504))+1,""), ROW()-1)),"")</f>
        <v/>
      </c>
      <c r="AB2" s="328" t="str" cm="1">
        <f t="array" ref="AB2">IFERROR(INDEX($A$1:$A$504,SMALL(IF($O$12=$B$1:$B$504,ROW($B$1:$B$504)-MIN(ROW($A$1:$A$504))+1,""), ROW()-1)),"")</f>
        <v/>
      </c>
      <c r="AC2" s="326" t="str" cm="1">
        <f t="array" ref="AC2">IFERROR(INDEX($A$1:$A$504,SMALL(IF($O$11=$B$1:$B$504,ROW($B$1:$B$504)-MIN(ROW($A$1:$A$504))+1,""), ROW()-1)),"")</f>
        <v/>
      </c>
      <c r="AD2" s="326" t="str" cm="1">
        <f t="array" ref="AD2">IFERROR(INDEX($A$1:$A$504,SMALL(IF($O$8=$B$1:$B$504,ROW($B$1:$B$504)-MIN(ROW($A$1:$A$504))+1,""), ROW()-1)),"")</f>
        <v/>
      </c>
      <c r="AE2" s="328" t="str" cm="1">
        <f t="array" ref="AE2">IFERROR(INDEX($A$1:$A$504,SMALL(IF($O$10=$B$1:$B$504,ROW($B$1:$B$504)-MIN(ROW($A$1:$A$504))+1,""), ROW()-1)),"")</f>
        <v/>
      </c>
      <c r="AF2" s="328" t="str" cm="1">
        <f t="array" ref="AF2">IFERROR(INDEX($A$1:$A$504,SMALL(IF($O$30=$B$1:$B$504,ROW($B$1:$B$504)-MIN(ROW($A$1:$A$504))+1,""), ROW()-1)),"")</f>
        <v/>
      </c>
      <c r="AG2" s="326" t="str" cm="1">
        <f t="array" ref="AG2">IFERROR(INDEX($A$1:$A$504,SMALL(IF($O$22=$B$1:$B$504,ROW($B$1:$B$504)-MIN(ROW($A$1:$A$504))+1,""), ROW()-1)),"")</f>
        <v/>
      </c>
      <c r="AH2" s="558" t="str" cm="1">
        <f t="array" ref="AH2">IFERROR(INDEX($A$1:$A$41,SMALL(IF($O$6=$B$1:$B$41,ROW($B$1:$B$41)-MIN(ROW($A$1:$A$41))+1,""), ROW()-1)),"")</f>
        <v/>
      </c>
      <c r="AI2" s="529" t="str" cm="1">
        <f t="array" ref="AI2">IFERROR(INDEX($A$45:$A$101,SMALL(IF($O$6=$B$45:$B$101,ROW($B$45:$B$101)-MIN(ROW($A$45:$A$101))+1,""), ROW()-1)),"")</f>
        <v/>
      </c>
      <c r="AL2" s="815" t="s">
        <v>219</v>
      </c>
      <c r="AM2" s="815" t="s">
        <v>220</v>
      </c>
      <c r="AN2" s="815" t="s">
        <v>221</v>
      </c>
      <c r="AO2" s="815" t="s">
        <v>222</v>
      </c>
      <c r="AP2" s="815" t="s">
        <v>223</v>
      </c>
      <c r="AQ2" s="815" t="s">
        <v>224</v>
      </c>
    </row>
    <row r="3" spans="1:43" ht="13.5" customHeight="1">
      <c r="A3" s="209" t="str" cm="1">
        <f t="array" ref="A3">_xlfn.IFS(D7=0,"",D7&gt;0,D7)</f>
        <v/>
      </c>
      <c r="B3" s="248" t="str" cm="1">
        <f t="array" ref="B3">_xlfn.IFS(F7=0,"",F7&gt;0,F7)</f>
        <v>x</v>
      </c>
      <c r="C3" s="56"/>
      <c r="D3" s="2195" t="s">
        <v>214</v>
      </c>
      <c r="E3" s="2195"/>
      <c r="F3" s="2195"/>
      <c r="G3" s="2195"/>
      <c r="H3" s="2195"/>
      <c r="I3" s="2195"/>
      <c r="J3" s="2196" t="s">
        <v>215</v>
      </c>
      <c r="K3" s="2196"/>
      <c r="L3" s="2196"/>
      <c r="M3" s="2196"/>
      <c r="N3" s="812"/>
      <c r="O3" s="108"/>
      <c r="P3" s="150" t="s">
        <v>5875</v>
      </c>
      <c r="Q3" s="145">
        <f>X25+X26</f>
        <v>11280</v>
      </c>
      <c r="R3" s="109" t="s">
        <v>407</v>
      </c>
      <c r="S3" s="109" t="s">
        <v>407</v>
      </c>
      <c r="T3" s="111" t="s">
        <v>496</v>
      </c>
      <c r="U3" s="518">
        <v>85</v>
      </c>
      <c r="V3" s="112" t="s">
        <v>301</v>
      </c>
      <c r="W3" s="812"/>
      <c r="X3" s="812"/>
      <c r="Y3" s="812"/>
      <c r="Z3" s="1699"/>
      <c r="AA3" s="326" t="str" cm="1">
        <f t="array" ref="AA3">IFERROR(INDEX($A$1:$A$504,SMALL(IF($O$5=$B$1:$B$504,ROW($B$1:$B$504)-MIN(ROW($A$1:$A$504))+1,""), ROW()-1)),"")</f>
        <v/>
      </c>
      <c r="AB3" s="328" t="str" cm="1">
        <f t="array" ref="AB3">IFERROR(INDEX($A$1:$A$504,SMALL(IF($O$12=$B$1:$B$504,ROW($B$1:$B$504)-MIN(ROW($A$1:$A$504))+1,""), ROW()-1)),"")</f>
        <v/>
      </c>
      <c r="AC3" s="326" t="str" cm="1">
        <f t="array" ref="AC3">IFERROR(INDEX($A$1:$A$504,SMALL(IF($O$11=$B$1:$B$504,ROW($B$1:$B$504)-MIN(ROW($A$1:$A$504))+1,""), ROW()-1)),"")</f>
        <v/>
      </c>
      <c r="AD3" s="326" t="str" cm="1">
        <f t="array" ref="AD3">IFERROR(INDEX($A$1:$A$504,SMALL(IF($O$8=$B$1:$B$504,ROW($B$1:$B$504)-MIN(ROW($A$1:$A$504))+1,""), ROW()-1)),"")</f>
        <v/>
      </c>
      <c r="AE3" s="328" t="str" cm="1">
        <f t="array" ref="AE3">IFERROR(INDEX($A$1:$A$504,SMALL(IF($O$10=$B$1:$B$504,ROW($B$1:$B$504)-MIN(ROW($A$1:$A$504))+1,""), ROW()-1)),"")</f>
        <v/>
      </c>
      <c r="AF3" s="328" t="str" cm="1">
        <f t="array" ref="AF3">IFERROR(INDEX($A$1:$A$504,SMALL(IF($O$30=$B$1:$B$504,ROW($B$1:$B$504)-MIN(ROW($A$1:$A$504))+1,""), ROW()-1)),"")</f>
        <v/>
      </c>
      <c r="AG3" s="326" t="str" cm="1">
        <f t="array" ref="AG3">IFERROR(INDEX($A$1:$A$504,SMALL(IF($O$22=$B$1:$B$504,ROW($B$1:$B$504)-MIN(ROW($A$1:$A$504))+1,""), ROW()-1)),"")</f>
        <v/>
      </c>
      <c r="AH3" s="558" t="str" cm="1">
        <f t="array" ref="AH3">IFERROR(INDEX($A$1:$A$44,SMALL(IF($O$6=$B$1:$B$44,ROW($B$1:$B$44)-MIN(ROW($A$1:$A$44))+1,""), ROW()-1)),"")</f>
        <v/>
      </c>
      <c r="AI3" s="529" t="str" cm="1">
        <f t="array" ref="AI3">IFERROR(INDEX($A$45:$A$507,SMALL(IF($O$6=$B$45:$B$507,ROW($B$45:$B$507)-MIN(ROW($A$45:$A$507))+1,""), ROW()-1)),"")</f>
        <v/>
      </c>
      <c r="AL3" s="1820" t="s">
        <v>234</v>
      </c>
      <c r="AM3" s="306" t="s">
        <v>498</v>
      </c>
      <c r="AN3" s="306" t="s">
        <v>499</v>
      </c>
      <c r="AO3" s="306" t="s">
        <v>500</v>
      </c>
      <c r="AP3" s="306" t="s">
        <v>501</v>
      </c>
      <c r="AQ3" s="306"/>
    </row>
    <row r="4" spans="1:43" ht="15.75" customHeight="1">
      <c r="A4" s="209" t="str" cm="1">
        <f t="array" ref="A4">_xlfn.IFS(D8=0,"",D8&gt;0,D8)</f>
        <v/>
      </c>
      <c r="B4" s="248" t="str" cm="1">
        <f t="array" ref="B4">_xlfn.IFS(F8=0,"",F8&gt;0,F8)</f>
        <v>x</v>
      </c>
      <c r="C4" s="56"/>
      <c r="D4" s="2197" t="s">
        <v>5876</v>
      </c>
      <c r="E4" s="2198"/>
      <c r="F4" s="499"/>
      <c r="G4" s="1717" t="s">
        <v>230</v>
      </c>
      <c r="H4" s="1717"/>
      <c r="I4" s="462" t="s">
        <v>407</v>
      </c>
      <c r="J4" s="1773" t="s">
        <v>230</v>
      </c>
      <c r="K4" s="1773"/>
      <c r="L4" s="463" t="s">
        <v>228</v>
      </c>
      <c r="M4" s="499" t="s">
        <v>505</v>
      </c>
      <c r="N4" s="812"/>
      <c r="O4" s="106" t="s">
        <v>209</v>
      </c>
      <c r="P4" s="818" t="s">
        <v>506</v>
      </c>
      <c r="Q4" s="152">
        <f ca="1">TODAY()</f>
        <v>46189</v>
      </c>
      <c r="R4" s="154" t="s">
        <v>211</v>
      </c>
      <c r="S4" s="143" t="s">
        <v>212</v>
      </c>
      <c r="T4" s="111" t="s">
        <v>496</v>
      </c>
      <c r="U4" s="519">
        <v>45617</v>
      </c>
      <c r="V4" s="112" t="s">
        <v>507</v>
      </c>
      <c r="W4" s="812">
        <v>1</v>
      </c>
      <c r="X4" s="812"/>
      <c r="Y4" s="812"/>
      <c r="Z4" s="1699"/>
      <c r="AA4" s="326" t="str" cm="1">
        <f t="array" ref="AA4">IFERROR(INDEX($A$1:$A$504,SMALL(IF($O$5=$B$1:$B$504,ROW($B$1:$B$504)-MIN(ROW($A$1:$A$504))+1,""), ROW()-1)),"")</f>
        <v/>
      </c>
      <c r="AB4" s="328" t="str" cm="1">
        <f t="array" ref="AB4">IFERROR(INDEX($A$1:$A$504,SMALL(IF($O$12=$B$1:$B$504,ROW($B$1:$B$504)-MIN(ROW($A$1:$A$504))+1,""), ROW()-1)),"")</f>
        <v/>
      </c>
      <c r="AC4" s="326" t="str" cm="1">
        <f t="array" ref="AC4">IFERROR(INDEX($A$1:$A$504,SMALL(IF($O$11=$B$1:$B$504,ROW($B$1:$B$504)-MIN(ROW($A$1:$A$504))+1,""), ROW()-1)),"")</f>
        <v/>
      </c>
      <c r="AD4" s="326" t="str" cm="1">
        <f t="array" ref="AD4">IFERROR(INDEX($A$1:$A$504,SMALL(IF($O$8=$B$1:$B$504,ROW($B$1:$B$504)-MIN(ROW($A$1:$A$504))+1,""), ROW()-1)),"")</f>
        <v/>
      </c>
      <c r="AE4" s="328" t="str" cm="1">
        <f t="array" ref="AE4">IFERROR(INDEX($A$1:$A$504,SMALL(IF($O$10=$B$1:$B$504,ROW($B$1:$B$504)-MIN(ROW($A$1:$A$504))+1,""), ROW()-1)),"")</f>
        <v/>
      </c>
      <c r="AF4" s="328" t="str" cm="1">
        <f t="array" ref="AF4">IFERROR(INDEX($A$1:$A$504,SMALL(IF($O$30=$B$1:$B$504,ROW($B$1:$B$504)-MIN(ROW($A$1:$A$504))+1,""), ROW()-1)),"")</f>
        <v/>
      </c>
      <c r="AG4" s="326" t="str" cm="1">
        <f t="array" ref="AG4">IFERROR(INDEX($A$1:$A$504,SMALL(IF($O$22=$B$1:$B$504,ROW($B$1:$B$504)-MIN(ROW($A$1:$A$504))+1,""), ROW()-1)),"")</f>
        <v/>
      </c>
      <c r="AH4" s="558" t="str" cm="1">
        <f t="array" ref="AH4">IFERROR(INDEX($A$1:$A$44,SMALL(IF($O$6=$B$1:$B$44,ROW($B$1:$B$44)-MIN(ROW($A$1:$A$44))+1,""), ROW()-1)),"")</f>
        <v/>
      </c>
      <c r="AI4" s="529" t="str" cm="1">
        <f t="array" ref="AI4">IFERROR(INDEX($A$45:$A$507,SMALL(IF($O$6=$B$45:$B$507,ROW($B$45:$B$507)-MIN(ROW($A$45:$A$507))+1,""), ROW()-1)),"")</f>
        <v/>
      </c>
      <c r="AL4" s="1820"/>
      <c r="AM4" s="306" t="s">
        <v>508</v>
      </c>
      <c r="AN4" s="306" t="s">
        <v>509</v>
      </c>
      <c r="AO4" s="306" t="s">
        <v>510</v>
      </c>
      <c r="AP4" s="306" t="s">
        <v>498</v>
      </c>
      <c r="AQ4" s="306"/>
    </row>
    <row r="5" spans="1:43" ht="22.5" customHeight="1">
      <c r="A5" s="209" t="str" cm="1">
        <f t="array" ref="A5">_xlfn.IFS(D9=0,"",D9&gt;0,D9)</f>
        <v/>
      </c>
      <c r="B5" s="248" t="str" cm="1">
        <f t="array" ref="B5">_xlfn.IFS(F9=0,"",F9&gt;0,F9)</f>
        <v>x</v>
      </c>
      <c r="C5" s="56"/>
      <c r="D5" s="664"/>
      <c r="E5" s="665"/>
      <c r="F5" s="666" t="s">
        <v>252</v>
      </c>
      <c r="G5" s="667"/>
      <c r="H5" s="668"/>
      <c r="I5" s="669" t="s">
        <v>252</v>
      </c>
      <c r="J5" s="2199" t="s">
        <v>230</v>
      </c>
      <c r="K5" s="349"/>
      <c r="L5" s="498"/>
      <c r="M5" s="227" t="str">
        <f t="shared" ref="M5:M10" si="0">IF(L5&lt;&gt;0,_xlfn.XLOOKUP(L5,$O$5:$O$45,$P$5:$P$45),"")</f>
        <v/>
      </c>
      <c r="N5" s="812"/>
      <c r="O5" s="258" t="s">
        <v>216</v>
      </c>
      <c r="P5" s="147" t="s">
        <v>217</v>
      </c>
      <c r="Q5" s="153">
        <f t="shared" ref="Q5:Q21" si="1">COUNTIFS($F$5:$L$43,O5)</f>
        <v>0</v>
      </c>
      <c r="R5" s="400">
        <f>'1st Shift'!R3</f>
        <v>1921</v>
      </c>
      <c r="S5" s="144">
        <f ca="1">LOOKUP(TODAY(),'Deployment needs'!$2:$2,'Deployment needs'!106:106)</f>
        <v>0.39583333333333331</v>
      </c>
      <c r="T5" s="111" t="s">
        <v>496</v>
      </c>
      <c r="U5" s="519">
        <v>45617</v>
      </c>
      <c r="V5" s="112" t="s">
        <v>517</v>
      </c>
      <c r="W5" s="56">
        <v>1</v>
      </c>
      <c r="X5" s="812"/>
      <c r="Y5" s="812"/>
      <c r="Z5" s="1699"/>
      <c r="AA5" s="326" t="str" cm="1">
        <f t="array" ref="AA5">IFERROR(INDEX($A$1:$A$504,SMALL(IF($O$5=$B$1:$B$504,ROW($B$1:$B$504)-MIN(ROW($A$1:$A$504))+1,""), ROW()-1)),"")</f>
        <v/>
      </c>
      <c r="AB5" s="331" t="s">
        <v>256</v>
      </c>
      <c r="AC5" s="326" t="str" cm="1">
        <f t="array" ref="AC5">IFERROR(INDEX($A$1:$A$504,SMALL(IF($O$11=$B$1:$B$504,ROW($B$1:$B$504)-MIN(ROW($A$1:$A$504))+1,""), ROW()-1)),"")</f>
        <v/>
      </c>
      <c r="AD5" s="326" t="str" cm="1">
        <f t="array" ref="AD5">IFERROR(INDEX($A$1:$A$504,SMALL(IF($O$8=$B$1:$B$504,ROW($B$1:$B$504)-MIN(ROW($A$1:$A$504))+1,""), ROW()-1)),"")</f>
        <v/>
      </c>
      <c r="AE5" s="328" t="str" cm="1">
        <f t="array" ref="AE5">IFERROR(INDEX($A$1:$A$504,SMALL(IF($O$10=$B$1:$B$504,ROW($B$1:$B$504)-MIN(ROW($A$1:$A$504))+1,""), ROW()-1)),"")</f>
        <v/>
      </c>
      <c r="AF5" s="328" t="str" cm="1">
        <f t="array" ref="AF5">IFERROR(INDEX($A$1:$A$504,SMALL(IF($O$30=$B$1:$B$504,ROW($B$1:$B$504)-MIN(ROW($A$1:$A$504))+1,""), ROW()-1)),"")</f>
        <v/>
      </c>
      <c r="AG5" s="326" t="str" cm="1">
        <f t="array" ref="AG5">IFERROR(INDEX($A$1:$A$504,SMALL(IF($O$22=$B$1:$B$504,ROW($B$1:$B$504)-MIN(ROW($A$1:$A$504))+1,""), ROW()-1)),"")</f>
        <v/>
      </c>
      <c r="AH5" s="558" t="str" cm="1">
        <f t="array" ref="AH5">IFERROR(INDEX($A$1:$A$44,SMALL(IF($O$6=$B$1:$B$44,ROW($B$1:$B$44)-MIN(ROW($A$1:$A$44))+1,""), ROW()-1)),"")</f>
        <v/>
      </c>
      <c r="AI5" s="529" t="str" cm="1">
        <f t="array" ref="AI5">IFERROR(INDEX($A$45:$A$507,SMALL(IF($O$6=$B$45:$B$507,ROW($B$45:$B$507)-MIN(ROW($A$45:$A$507))+1,""), ROW()-1)),"")</f>
        <v/>
      </c>
      <c r="AL5" s="1820"/>
      <c r="AM5" s="306"/>
      <c r="AN5" s="306"/>
      <c r="AO5" s="306"/>
      <c r="AP5" s="306"/>
      <c r="AQ5" s="306"/>
    </row>
    <row r="6" spans="1:43" ht="22.5" customHeight="1">
      <c r="A6" s="209" t="str" cm="1">
        <f t="array" ref="A6">_xlfn.IFS(D10=0,"",D10&gt;0,D10)</f>
        <v/>
      </c>
      <c r="B6" s="248" t="str" cm="1">
        <f t="array" ref="B6">_xlfn.IFS(F10=0,"",F10&gt;0,F10)</f>
        <v>x</v>
      </c>
      <c r="C6" s="56"/>
      <c r="D6" s="670"/>
      <c r="E6" s="670"/>
      <c r="F6" s="671" t="s">
        <v>252</v>
      </c>
      <c r="G6" s="672"/>
      <c r="H6" s="672"/>
      <c r="I6" s="669" t="s">
        <v>252</v>
      </c>
      <c r="J6" s="2199"/>
      <c r="K6" s="349"/>
      <c r="L6" s="498"/>
      <c r="M6" s="227" t="str">
        <f t="shared" si="0"/>
        <v/>
      </c>
      <c r="N6" s="812" t="s">
        <v>407</v>
      </c>
      <c r="O6" s="258" t="s">
        <v>231</v>
      </c>
      <c r="P6" s="147" t="s">
        <v>232</v>
      </c>
      <c r="Q6" s="153">
        <f t="shared" si="1"/>
        <v>0</v>
      </c>
      <c r="R6" s="380">
        <f>'1st Shift'!R4</f>
        <v>1086</v>
      </c>
      <c r="S6" s="144">
        <f ca="1">LOOKUP(TODAY(),'Deployment needs'!$2:$2,'Deployment needs'!102:102)</f>
        <v>3.1666666666666665</v>
      </c>
      <c r="T6" s="111" t="s">
        <v>496</v>
      </c>
      <c r="U6" s="519">
        <v>45617</v>
      </c>
      <c r="V6" s="112" t="s">
        <v>523</v>
      </c>
      <c r="W6" s="56">
        <v>1</v>
      </c>
      <c r="X6" s="812" t="s">
        <v>407</v>
      </c>
      <c r="Y6" s="812"/>
      <c r="Z6" s="1699"/>
      <c r="AA6" s="326" t="str" cm="1">
        <f t="array" ref="AA6">IFERROR(INDEX($A$1:$A$504,SMALL(IF($O$5=$B$1:$B$504,ROW($B$1:$B$504)-MIN(ROW($A$1:$A$504))+1,""), ROW()-1)),"")</f>
        <v/>
      </c>
      <c r="AB6" s="326" t="str" cm="1">
        <f t="array" ref="AB6">IFERROR(INDEX($A$1:$A$504,SMALL(IF($O$7=$B$1:$B$504,ROW($B$1:$B$504)-MIN(ROW($A$1:$A$504))+1,""), ROW()-5)),"")</f>
        <v/>
      </c>
      <c r="AC6" s="326" t="str" cm="1">
        <f t="array" ref="AC6">IFERROR(INDEX($A$1:$A$504,SMALL(IF($O$11=$B$1:$B$504,ROW($B$1:$B$504)-MIN(ROW($A$1:$A$504))+1,""), ROW()-1)),"")</f>
        <v/>
      </c>
      <c r="AD6" s="326" t="str" cm="1">
        <f t="array" ref="AD6">IFERROR(INDEX($A$1:$A$504,SMALL(IF($O$8=$B$1:$B$504,ROW($B$1:$B$504)-MIN(ROW($A$1:$A$504))+1,""), ROW()-1)),"")</f>
        <v/>
      </c>
      <c r="AE6" s="816" t="s">
        <v>248</v>
      </c>
      <c r="AF6" s="328" t="str" cm="1">
        <f t="array" ref="AF6">IFERROR(INDEX($A$1:$A$504,SMALL(IF($O$30=$B$1:$B$504,ROW($B$1:$B$504)-MIN(ROW($A$1:$A$504))+1,""), ROW()-1)),"")</f>
        <v/>
      </c>
      <c r="AG6" s="326" t="str" cm="1">
        <f t="array" ref="AG6">IFERROR(INDEX($A$1:$A$504,SMALL(IF($O$22=$B$1:$B$504,ROW($B$1:$B$504)-MIN(ROW($A$1:$A$504))+1,""), ROW()-1)),"")</f>
        <v/>
      </c>
      <c r="AH6" s="558" t="str" cm="1">
        <f t="array" ref="AH6">IFERROR(INDEX($A$1:$A$44,SMALL(IF($O$6=$B$1:$B$44,ROW($B$1:$B$44)-MIN(ROW($A$1:$A$44))+1,""), ROW()-1)),"")</f>
        <v/>
      </c>
      <c r="AI6" s="529" t="str" cm="1">
        <f t="array" ref="AI6">IFERROR(INDEX($A$45:$A$507,SMALL(IF($O$6=$B$45:$B$507,ROW($B$45:$B$507)-MIN(ROW($A$45:$A$507))+1,""), ROW()-1)),"")</f>
        <v/>
      </c>
      <c r="AL6" s="1820"/>
      <c r="AM6" s="306"/>
      <c r="AN6" s="306"/>
      <c r="AO6" s="306"/>
      <c r="AP6" s="306"/>
      <c r="AQ6" s="306"/>
    </row>
    <row r="7" spans="1:43" ht="22.5" customHeight="1">
      <c r="A7" s="209" t="str" cm="1">
        <f t="array" ref="A7">_xlfn.IFS(D11=0,"",D11&gt;0,D11)</f>
        <v/>
      </c>
      <c r="B7" s="248" t="str" cm="1">
        <f t="array" ref="B7">_xlfn.IFS(F11=0,"",F11&gt;0,F11)</f>
        <v>x</v>
      </c>
      <c r="C7" s="56"/>
      <c r="D7" s="670"/>
      <c r="E7" s="670"/>
      <c r="F7" s="673" t="s">
        <v>252</v>
      </c>
      <c r="G7" s="2200"/>
      <c r="H7" s="2200"/>
      <c r="I7" s="669" t="s">
        <v>252</v>
      </c>
      <c r="J7" s="2199"/>
      <c r="K7" s="349"/>
      <c r="L7" s="498"/>
      <c r="M7" s="227" t="str">
        <f t="shared" si="0"/>
        <v/>
      </c>
      <c r="O7" s="258" t="s">
        <v>239</v>
      </c>
      <c r="P7" s="147" t="s">
        <v>240</v>
      </c>
      <c r="Q7" s="153">
        <f t="shared" si="1"/>
        <v>0</v>
      </c>
      <c r="R7" s="97">
        <f>COUNTIFS($F$5:$L$43,P7)</f>
        <v>0</v>
      </c>
      <c r="S7" s="144">
        <f ca="1">LOOKUP(TODAY(),'Deployment needs'!$2:$2,'Deployment needs'!103:103)</f>
        <v>0.16250000000000001</v>
      </c>
      <c r="T7" s="111" t="s">
        <v>496</v>
      </c>
      <c r="U7" s="519">
        <v>45617</v>
      </c>
      <c r="V7" s="112" t="s">
        <v>5877</v>
      </c>
      <c r="W7" s="56">
        <v>1</v>
      </c>
      <c r="X7" s="812" t="s">
        <v>407</v>
      </c>
      <c r="Y7" s="812"/>
      <c r="Z7" s="1699"/>
      <c r="AA7" s="326" t="str" cm="1">
        <f t="array" ref="AA7">IFERROR(INDEX($A$1:$A$504,SMALL(IF($O$5=$B$1:$B$504,ROW($B$1:$B$504)-MIN(ROW($A$1:$A$504))+1,""), ROW()-1)),"")</f>
        <v/>
      </c>
      <c r="AB7" s="326" t="str" cm="1">
        <f t="array" ref="AB7">IFERROR(INDEX($A$1:$A$504,SMALL(IF($O$7=$B$1:$B$504,ROW($B$1:$B$504)-MIN(ROW($A$1:$A$504))+1,""), ROW()-5)),"")</f>
        <v/>
      </c>
      <c r="AC7" s="326" t="str" cm="1">
        <f t="array" ref="AC7">IFERROR(INDEX($A$1:$A$504,SMALL(IF($O$11=$B$1:$B$504,ROW($B$1:$B$504)-MIN(ROW($A$1:$A$504))+1,""), ROW()-1)),"")</f>
        <v/>
      </c>
      <c r="AD7" s="326" t="str" cm="1">
        <f t="array" ref="AD7">IFERROR(INDEX($A$1:$A$504,SMALL(IF($O$8=$B$1:$B$504,ROW($B$1:$B$504)-MIN(ROW($A$1:$A$504))+1,""), ROW()-1)),"")</f>
        <v/>
      </c>
      <c r="AE7" s="327" t="str" cm="1">
        <f t="array" ref="AE7">IFERROR(INDEX($A$1:$A$504,SMALL(IF($O$9=$B$1:$B$504,ROW($B$1:$B$504)-MIN(ROW($A$1:$A$504))+1,""), ROW()-6)),"")</f>
        <v/>
      </c>
      <c r="AF7" s="328" t="str" cm="1">
        <f t="array" ref="AF7">IFERROR(INDEX($A$1:$A$504,SMALL(IF($O$30=$B$1:$B$504,ROW($B$1:$B$504)-MIN(ROW($A$1:$A$504))+1,""), ROW()-1)),"")</f>
        <v/>
      </c>
      <c r="AG7" s="326" t="str" cm="1">
        <f t="array" ref="AG7">IFERROR(INDEX($A$1:$A$504,SMALL(IF($O$22=$B$1:$B$504,ROW($B$1:$B$504)-MIN(ROW($A$1:$A$504))+1,""), ROW()-1)),"")</f>
        <v/>
      </c>
      <c r="AH7" s="558" t="str" cm="1">
        <f t="array" ref="AH7">IFERROR(INDEX($A$1:$A$44,SMALL(IF($O$6=$B$1:$B$44,ROW($B$1:$B$44)-MIN(ROW($A$1:$A$44))+1,""), ROW()-1)),"")</f>
        <v/>
      </c>
      <c r="AI7" s="529" t="str" cm="1">
        <f t="array" ref="AI7">IFERROR(INDEX($A$45:$A$507,SMALL(IF($O$6=$B$45:$B$507,ROW($B$45:$B$507)-MIN(ROW($A$45:$A$507))+1,""), ROW()-1)),"")</f>
        <v/>
      </c>
      <c r="AL7" s="1821" t="s">
        <v>272</v>
      </c>
      <c r="AM7" s="307" t="s">
        <v>531</v>
      </c>
      <c r="AN7" s="307" t="s">
        <v>532</v>
      </c>
      <c r="AO7" s="307" t="s">
        <v>533</v>
      </c>
      <c r="AP7" s="307" t="s">
        <v>534</v>
      </c>
      <c r="AQ7" s="307"/>
    </row>
    <row r="8" spans="1:43" ht="22.5" customHeight="1">
      <c r="A8" s="209" t="str" cm="1">
        <f t="array" ref="A8">_xlfn.IFS(D12=0,"",D12&gt;0,D12)</f>
        <v/>
      </c>
      <c r="B8" s="248" t="str" cm="1">
        <f t="array" ref="B8">_xlfn.IFS(F12=0,"",F12&gt;0,F12)</f>
        <v>x</v>
      </c>
      <c r="C8" s="56"/>
      <c r="D8" s="670"/>
      <c r="E8" s="670"/>
      <c r="F8" s="674" t="s">
        <v>252</v>
      </c>
      <c r="G8" s="672"/>
      <c r="H8" s="672"/>
      <c r="I8" s="669" t="s">
        <v>252</v>
      </c>
      <c r="J8" s="2199"/>
      <c r="K8" s="349"/>
      <c r="L8" s="498"/>
      <c r="M8" s="227" t="str">
        <f t="shared" si="0"/>
        <v/>
      </c>
      <c r="N8" s="812"/>
      <c r="O8" s="258" t="s">
        <v>246</v>
      </c>
      <c r="P8" s="147" t="s">
        <v>205</v>
      </c>
      <c r="Q8" s="153">
        <f t="shared" si="1"/>
        <v>0</v>
      </c>
      <c r="R8" s="2201"/>
      <c r="S8" s="144" cm="1">
        <f t="array" aca="1" ref="S8" ca="1">LOOKUP(TODAY(),'Deployment needs'!$2:$2,('Deployment needs'!105:105+'Deployment needs'!104:104))</f>
        <v>0.88833333333333331</v>
      </c>
      <c r="T8" s="111" t="s">
        <v>496</v>
      </c>
      <c r="U8" s="522">
        <v>4.0999999999999996</v>
      </c>
      <c r="V8" s="116" t="s">
        <v>317</v>
      </c>
      <c r="W8" s="812"/>
      <c r="X8" s="812"/>
      <c r="Y8" s="812"/>
      <c r="Z8" s="1699"/>
      <c r="AA8" s="816" t="s">
        <v>262</v>
      </c>
      <c r="AB8" s="326" t="str" cm="1">
        <f t="array" ref="AB8">IFERROR(INDEX($A$1:$A$504,SMALL(IF($O$7=$B$1:$B$504,ROW($B$1:$B$504)-MIN(ROW($A$1:$A$504))+1,""), ROW()-5)),"")</f>
        <v/>
      </c>
      <c r="AC8" s="326" t="str" cm="1">
        <f t="array" ref="AC8">IFERROR(INDEX($A$1:$A$504,SMALL(IF($O$11=$B$1:$B$504,ROW($B$1:$B$504)-MIN(ROW($A$1:$A$504))+1,""), ROW()-1)),"")</f>
        <v/>
      </c>
      <c r="AD8" s="326" t="str" cm="1">
        <f t="array" ref="AD8">IFERROR(INDEX($A$1:$A$504,SMALL(IF($O$8=$B$1:$B$504,ROW($B$1:$B$504)-MIN(ROW($A$1:$A$504))+1,""), ROW()-1)),"")</f>
        <v/>
      </c>
      <c r="AE8" s="327" t="str" cm="1">
        <f t="array" ref="AE8">IFERROR(INDEX($A$1:$A$504,SMALL(IF($O$9=$B$1:$B$504,ROW($B$1:$B$504)-MIN(ROW($A$1:$A$504))+1,""), ROW()-6)),"")</f>
        <v/>
      </c>
      <c r="AF8" s="328" t="str" cm="1">
        <f t="array" ref="AF8">IFERROR(INDEX($A$1:$A$504,SMALL(IF($O$30=$B$1:$B$504,ROW($B$1:$B$504)-MIN(ROW($A$1:$A$504))+1,""), ROW()-1)),"")</f>
        <v/>
      </c>
      <c r="AG8" s="326" t="str" cm="1">
        <f t="array" ref="AG8">IFERROR(INDEX($A$1:$A$504,SMALL(IF($O$22=$B$1:$B$504,ROW($B$1:$B$504)-MIN(ROW($A$1:$A$504))+1,""), ROW()-1)),"")</f>
        <v/>
      </c>
      <c r="AH8" s="558" t="str" cm="1">
        <f t="array" ref="AH8">IFERROR(INDEX($A$1:$A$44,SMALL(IF($O$6=$B$1:$B$44,ROW($B$1:$B$44)-MIN(ROW($A$1:$A$44))+1,""), ROW()-1)),"")</f>
        <v/>
      </c>
      <c r="AI8" s="529" t="str" cm="1">
        <f t="array" ref="AI8">IFERROR(INDEX($A$45:$A$507,SMALL(IF($O$6=$B$45:$B$507,ROW($B$45:$B$507)-MIN(ROW($A$45:$A$507))+1,""), ROW()-1)),"")</f>
        <v/>
      </c>
      <c r="AL8" s="1821"/>
      <c r="AM8" s="307" t="s">
        <v>525</v>
      </c>
      <c r="AN8" s="307" t="s">
        <v>540</v>
      </c>
      <c r="AO8" s="307" t="s">
        <v>541</v>
      </c>
      <c r="AP8" s="307" t="s">
        <v>508</v>
      </c>
      <c r="AQ8" s="307"/>
    </row>
    <row r="9" spans="1:43" ht="22.5" customHeight="1">
      <c r="A9" s="209" t="str" cm="1">
        <f t="array" ref="A9">_xlfn.IFS(D13=0,"",D13&gt;0,D13)</f>
        <v/>
      </c>
      <c r="B9" s="248" t="str" cm="1">
        <f t="array" ref="B9">_xlfn.IFS(F13=0,"",F13&gt;0,F13)</f>
        <v>x</v>
      </c>
      <c r="C9" s="56"/>
      <c r="D9" s="670"/>
      <c r="E9" s="670"/>
      <c r="F9" s="674" t="s">
        <v>252</v>
      </c>
      <c r="G9" s="670"/>
      <c r="H9" s="670"/>
      <c r="I9" s="669" t="s">
        <v>252</v>
      </c>
      <c r="J9" s="2199"/>
      <c r="K9" s="349"/>
      <c r="L9" s="498"/>
      <c r="M9" s="227" t="str">
        <f t="shared" si="0"/>
        <v/>
      </c>
      <c r="N9" s="812"/>
      <c r="O9" s="258" t="s">
        <v>253</v>
      </c>
      <c r="P9" s="147" t="s">
        <v>254</v>
      </c>
      <c r="Q9" s="153">
        <f t="shared" si="1"/>
        <v>0</v>
      </c>
      <c r="R9" s="2201"/>
      <c r="S9" s="144">
        <f ca="1">LOOKUP(TODAY(),'Deployment needs'!$2:$2,'Deployment needs'!108:108)</f>
        <v>0.15437499999999998</v>
      </c>
      <c r="T9" s="111"/>
      <c r="U9" s="521">
        <v>60000</v>
      </c>
      <c r="V9" s="476" t="s">
        <v>218</v>
      </c>
      <c r="W9" s="812"/>
      <c r="X9" s="812"/>
      <c r="Y9" s="812"/>
      <c r="Z9" s="1699"/>
      <c r="AA9" s="326" t="str" cm="1">
        <f t="array" ref="AA9">IFERROR(INDEX($A$1:$A$504,SMALL(IF($O$29=$B$1:$B$504,ROW($B$1:$B$504)-MIN(ROW($A$1:$A$504))+1,""), ROW()-8)),"")</f>
        <v/>
      </c>
      <c r="AB9" s="326" t="str" cm="1">
        <f t="array" ref="AB9">IFERROR(INDEX($A$1:$A$504,SMALL(IF($O$7=$B$1:$B$504,ROW($B$1:$B$504)-MIN(ROW($A$1:$A$504))+1,""), ROW()-5)),"")</f>
        <v/>
      </c>
      <c r="AC9" s="326" t="str" cm="1">
        <f t="array" ref="AC9">IFERROR(INDEX($A$1:$A$504,SMALL(IF($O$11=$B$1:$B$504,ROW($B$1:$B$504)-MIN(ROW($A$1:$A$504))+1,""), ROW()-1)),"")</f>
        <v/>
      </c>
      <c r="AD9" s="326" t="str" cm="1">
        <f t="array" ref="AD9">IFERROR(INDEX($A$1:$A$504,SMALL(IF($O$8=$B$1:$B$504,ROW($B$1:$B$504)-MIN(ROW($A$1:$A$504))+1,""), ROW()-1)),"")</f>
        <v/>
      </c>
      <c r="AE9" s="327" t="str" cm="1">
        <f t="array" ref="AE9">IFERROR(INDEX($A$1:$A$504,SMALL(IF($O$9=$B$1:$B$504,ROW($B$1:$B$504)-MIN(ROW($A$1:$A$504))+1,""), ROW()-6)),"")</f>
        <v/>
      </c>
      <c r="AF9" s="328" t="str" cm="1">
        <f t="array" ref="AF9">IFERROR(INDEX($A$1:$A$504,SMALL(IF($O$30=$B$1:$B$504,ROW($B$1:$B$504)-MIN(ROW($A$1:$A$504))+1,""), ROW()-1)),"")</f>
        <v/>
      </c>
      <c r="AG9" s="326" t="str" cm="1">
        <f t="array" ref="AG9">IFERROR(INDEX($A$1:$A$504,SMALL(IF($O$22=$B$1:$B$504,ROW($B$1:$B$504)-MIN(ROW($A$1:$A$504))+1,""), ROW()-1)),"")</f>
        <v/>
      </c>
      <c r="AH9" s="558" t="str" cm="1">
        <f t="array" ref="AH9">IFERROR(INDEX($A$1:$A$44,SMALL(IF($O$6=$B$1:$B$44,ROW($B$1:$B$44)-MIN(ROW($A$1:$A$44))+1,""), ROW()-1)),"")</f>
        <v/>
      </c>
      <c r="AI9" s="529" t="str" cm="1">
        <f t="array" ref="AI9">IFERROR(INDEX($A$45:$A$507,SMALL(IF($O$6=$B$45:$B$507,ROW($B$45:$B$507)-MIN(ROW($A$45:$A$507))+1,""), ROW()-1)),"")</f>
        <v/>
      </c>
      <c r="AL9" s="1821"/>
      <c r="AM9" s="307"/>
      <c r="AN9" s="307"/>
      <c r="AO9" s="307"/>
      <c r="AP9" s="307"/>
      <c r="AQ9" s="307"/>
    </row>
    <row r="10" spans="1:43" ht="22.5" customHeight="1">
      <c r="A10" s="209" t="str" cm="1">
        <f t="array" ref="A10">_xlfn.IFS(D14=0,"",D14&gt;0,D14)</f>
        <v/>
      </c>
      <c r="B10" s="248" t="str" cm="1">
        <f t="array" ref="B10">_xlfn.IFS(F14=0,"",F14&gt;0,F14)</f>
        <v>x</v>
      </c>
      <c r="C10" s="56"/>
      <c r="D10" s="670"/>
      <c r="E10" s="675"/>
      <c r="F10" s="674" t="s">
        <v>252</v>
      </c>
      <c r="G10" s="676"/>
      <c r="H10" s="675"/>
      <c r="I10" s="669" t="s">
        <v>252</v>
      </c>
      <c r="J10" s="2199"/>
      <c r="K10" s="349"/>
      <c r="L10" s="498"/>
      <c r="M10" s="227" t="str">
        <f t="shared" si="0"/>
        <v/>
      </c>
      <c r="N10" s="812"/>
      <c r="O10" s="258" t="s">
        <v>259</v>
      </c>
      <c r="P10" s="147" t="s">
        <v>260</v>
      </c>
      <c r="Q10" s="153">
        <f t="shared" si="1"/>
        <v>0</v>
      </c>
      <c r="R10" s="2201"/>
      <c r="S10" s="144" cm="1">
        <f t="array" aca="1" ref="S10" ca="1">LOOKUP(TODAY(),'Deployment needs'!$2:$2,('Deployment needs'!107:107+'Deployment needs'!110:110))</f>
        <v>0.16175</v>
      </c>
      <c r="T10" s="111" t="s">
        <v>496</v>
      </c>
      <c r="U10" s="523">
        <f>63489+127</f>
        <v>63616</v>
      </c>
      <c r="V10" s="117" t="s">
        <v>548</v>
      </c>
      <c r="W10" s="812"/>
      <c r="X10" s="812"/>
      <c r="Y10" s="812"/>
      <c r="Z10" s="1699"/>
      <c r="AA10" s="326" t="str" cm="1">
        <f t="array" ref="AA10">IFERROR(INDEX($A$1:$A$504,SMALL(IF($O$29=$B$1:$B$504,ROW($B$1:$B$504)-MIN(ROW($A$1:$A$504))+1,""), ROW()-8)),"")</f>
        <v/>
      </c>
      <c r="AB10" s="326" t="str" cm="1">
        <f t="array" ref="AB10">IFERROR(INDEX($A$1:$A$504,SMALL(IF($O$7=$B$1:$B$504,ROW($B$1:$B$504)-MIN(ROW($A$1:$A$504))+1,""), ROW()-5)),"")</f>
        <v/>
      </c>
      <c r="AC10" s="326" t="str" cm="1">
        <f t="array" ref="AC10">IFERROR(INDEX($A$1:$A$504,SMALL(IF($O$11=$B$1:$B$504,ROW($B$1:$B$504)-MIN(ROW($A$1:$A$504))+1,""), ROW()-1)),"")</f>
        <v/>
      </c>
      <c r="AD10" s="326" t="str" cm="1">
        <f t="array" ref="AD10">IFERROR(INDEX($A$1:$A$504,SMALL(IF($O$8=$B$1:$B$504,ROW($B$1:$B$504)-MIN(ROW($A$1:$A$504))+1,""), ROW()-1)),"")</f>
        <v/>
      </c>
      <c r="AE10" s="327" t="str" cm="1">
        <f t="array" ref="AE10">IFERROR(INDEX($A$1:$A$504,SMALL(IF($O$9=$B$1:$B$504,ROW($B$1:$B$504)-MIN(ROW($A$1:$A$504))+1,""), ROW()-6)),"")</f>
        <v/>
      </c>
      <c r="AF10" s="328" t="str" cm="1">
        <f t="array" ref="AF10">IFERROR(INDEX($A$1:$A$504,SMALL(IF($O$30=$B$1:$B$504,ROW($B$1:$B$504)-MIN(ROW($A$1:$A$504))+1,""), ROW()-1)),"")</f>
        <v/>
      </c>
      <c r="AG10" s="326" t="str" cm="1">
        <f t="array" ref="AG10">IFERROR(INDEX($A$1:$A$504,SMALL(IF($O$22=$B$1:$B$504,ROW($B$1:$B$504)-MIN(ROW($A$1:$A$504))+1,""), ROW()-1)),"")</f>
        <v/>
      </c>
      <c r="AH10" s="558" t="str" cm="1">
        <f t="array" ref="AH10">IFERROR(INDEX($A$1:$A$44,SMALL(IF($O$6=$B$1:$B$44,ROW($B$1:$B$44)-MIN(ROW($A$1:$A$44))+1,""), ROW()-1)),"")</f>
        <v/>
      </c>
      <c r="AI10" s="529" t="str" cm="1">
        <f t="array" ref="AI10">IFERROR(INDEX($A$45:$A$507,SMALL(IF($O$6=$B$45:$B$507,ROW($B$45:$B$507)-MIN(ROW($A$45:$A$507))+1,""), ROW()-1)),"")</f>
        <v/>
      </c>
      <c r="AL10" s="1821"/>
      <c r="AM10" s="307"/>
      <c r="AN10" s="307"/>
      <c r="AO10" s="307"/>
      <c r="AP10" s="307"/>
      <c r="AQ10" s="307"/>
    </row>
    <row r="11" spans="1:43" ht="22.5" customHeight="1">
      <c r="A11" s="209" t="str" cm="1">
        <f t="array" ref="A11">_xlfn.IFS(D15=0,"",D15&gt;0,D15)</f>
        <v/>
      </c>
      <c r="B11" s="248" t="str" cm="1">
        <f t="array" ref="B11">_xlfn.IFS(F15=0,"",F15&gt;0,F15)</f>
        <v>x</v>
      </c>
      <c r="C11" s="56"/>
      <c r="D11" s="672"/>
      <c r="E11" s="672"/>
      <c r="F11" s="674" t="s">
        <v>252</v>
      </c>
      <c r="G11" s="677"/>
      <c r="H11" s="672"/>
      <c r="I11" s="669" t="s">
        <v>252</v>
      </c>
      <c r="J11" s="2199"/>
      <c r="K11" s="349"/>
      <c r="L11" s="498"/>
      <c r="M11" s="227" t="str">
        <f t="shared" ref="M11:M16" si="2">IF(L11&lt;&gt;0,_xlfn.XLOOKUP(L11,$O$5:$O$45,$P$5:$P$45),"")</f>
        <v/>
      </c>
      <c r="N11" s="812"/>
      <c r="O11" s="258" t="s">
        <v>265</v>
      </c>
      <c r="P11" s="147" t="s">
        <v>213</v>
      </c>
      <c r="Q11" s="153">
        <f t="shared" si="1"/>
        <v>0</v>
      </c>
      <c r="R11" s="2202">
        <f>'1st Shift'!R9</f>
        <v>0</v>
      </c>
      <c r="S11" s="144">
        <f ca="1">LOOKUP(TODAY(),'Deployment needs'!$2:$2,'Deployment needs'!111:111)</f>
        <v>0.94791666666666663</v>
      </c>
      <c r="T11" s="91" t="s">
        <v>496</v>
      </c>
      <c r="U11" s="524">
        <v>33444</v>
      </c>
      <c r="V11" s="805" t="s">
        <v>552</v>
      </c>
      <c r="X11" s="812"/>
      <c r="Y11" s="812"/>
      <c r="Z11" s="1699"/>
      <c r="AA11" s="326" t="str" cm="1">
        <f t="array" ref="AA11">IFERROR(INDEX($A$1:$A$504,SMALL(IF($O$29=$B$1:$B$504,ROW($B$1:$B$504)-MIN(ROW($A$1:$A$504))+1,""), ROW()-8)),"")</f>
        <v/>
      </c>
      <c r="AB11" s="326" t="str" cm="1">
        <f t="array" ref="AB11">IFERROR(INDEX($A$1:$A$504,SMALL(IF($O$7=$B$1:$B$504,ROW($B$1:$B$504)-MIN(ROW($A$1:$A$504))+1,""), ROW()-5)),"")</f>
        <v/>
      </c>
      <c r="AC11" s="326" t="str" cm="1">
        <f t="array" ref="AC11">IFERROR(INDEX($A$1:$A$504,SMALL(IF($O$11=$B$1:$B$504,ROW($B$1:$B$504)-MIN(ROW($A$1:$A$504))+1,""), ROW()-1)),"")</f>
        <v/>
      </c>
      <c r="AD11" s="326" t="str" cm="1">
        <f t="array" ref="AD11">IFERROR(INDEX($A$1:$A$504,SMALL(IF($O$8=$B$1:$B$504,ROW($B$1:$B$504)-MIN(ROW($A$1:$A$504))+1,""), ROW()-1)),"")</f>
        <v/>
      </c>
      <c r="AE11" s="327" t="str" cm="1">
        <f t="array" ref="AE11">IFERROR(INDEX($A$1:$A$504,SMALL(IF($O$9=$B$1:$B$504,ROW($B$1:$B$504)-MIN(ROW($A$1:$A$504))+1,""), ROW()-6)),"")</f>
        <v/>
      </c>
      <c r="AF11" s="328" t="str" cm="1">
        <f t="array" ref="AF11">IFERROR(INDEX($A$1:$A$504,SMALL(IF($O$30=$B$1:$B$504,ROW($B$1:$B$504)-MIN(ROW($A$1:$A$504))+1,""), ROW()-1)),"")</f>
        <v/>
      </c>
      <c r="AG11" s="326" t="str" cm="1">
        <f t="array" ref="AG11">IFERROR(INDEX($A$1:$A$504,SMALL(IF($O$22=$B$1:$B$504,ROW($B$1:$B$504)-MIN(ROW($A$1:$A$504))+1,""), ROW()-1)),"")</f>
        <v/>
      </c>
      <c r="AH11" s="558" t="str" cm="1">
        <f t="array" ref="AH11">IFERROR(INDEX($A$1:$A$44,SMALL(IF($O$6=$B$1:$B$44,ROW($B$1:$B$44)-MIN(ROW($A$1:$A$44))+1,""), ROW()-1)),"")</f>
        <v/>
      </c>
      <c r="AI11" s="529" t="str" cm="1">
        <f t="array" ref="AI11">IFERROR(INDEX($A$45:$A$507,SMALL(IF($O$6=$B$45:$B$507,ROW($B$45:$B$507)-MIN(ROW($A$45:$A$507))+1,""), ROW()-1)),"")</f>
        <v/>
      </c>
    </row>
    <row r="12" spans="1:43" ht="22.5" customHeight="1">
      <c r="A12" s="209" t="str" cm="1">
        <f t="array" ref="A12">_xlfn.IFS(D16=0,"",D16&gt;0,D16)</f>
        <v/>
      </c>
      <c r="B12" s="248" t="str" cm="1">
        <f t="array" ref="B12">_xlfn.IFS(F16=0,"",F16&gt;0,F16)</f>
        <v>x</v>
      </c>
      <c r="C12" s="56"/>
      <c r="D12" s="670"/>
      <c r="E12" s="670"/>
      <c r="F12" s="673" t="s">
        <v>252</v>
      </c>
      <c r="G12" s="672"/>
      <c r="H12" s="672"/>
      <c r="I12" s="669" t="s">
        <v>252</v>
      </c>
      <c r="J12" s="2199"/>
      <c r="K12" s="349"/>
      <c r="L12" s="498"/>
      <c r="M12" s="227" t="str">
        <f t="shared" si="2"/>
        <v/>
      </c>
      <c r="O12" s="258" t="s">
        <v>269</v>
      </c>
      <c r="P12" s="147" t="s">
        <v>270</v>
      </c>
      <c r="Q12" s="153">
        <f t="shared" si="1"/>
        <v>0</v>
      </c>
      <c r="R12" s="2202"/>
      <c r="S12" s="144">
        <f ca="1">LOOKUP(Q4,'Deployment needs'!$2:$2,'Deployment needs'!112:112)</f>
        <v>1</v>
      </c>
      <c r="U12" s="520">
        <v>30000</v>
      </c>
      <c r="V12" s="476" t="s">
        <v>557</v>
      </c>
      <c r="W12" s="486"/>
      <c r="X12" s="812"/>
      <c r="Y12" s="812"/>
      <c r="Z12" s="1686" t="s">
        <v>284</v>
      </c>
      <c r="AA12" s="333" t="s">
        <v>285</v>
      </c>
      <c r="AB12" s="333" t="s">
        <v>567</v>
      </c>
      <c r="AC12" s="331" t="s">
        <v>287</v>
      </c>
      <c r="AD12" s="214" t="s">
        <v>288</v>
      </c>
      <c r="AE12" s="334" t="str">
        <f ca="1">"Returns"&amp;"  "&amp;R23&amp;"  "&amp;"orders"&amp;"      "&amp;COUNTA(AE13:AE25)-COUNTBLANK(AE13:AE25)</f>
        <v>Returns  0  orders      0</v>
      </c>
      <c r="AF12" s="332" t="s">
        <v>289</v>
      </c>
      <c r="AG12" s="326" t="str" cm="1">
        <f t="array" ref="AG12">IFERROR(INDEX($A$1:$A$504,SMALL(IF($O$22=$B$1:$B$504,ROW($B$1:$B$504)-MIN(ROW($A$1:$A$504))+1,""), ROW()-1)),"")</f>
        <v/>
      </c>
      <c r="AH12" s="558" t="str" cm="1">
        <f t="array" ref="AH12">IFERROR(INDEX($A$1:$A$44,SMALL(IF($O$6=$B$1:$B$44,ROW($B$1:$B$44)-MIN(ROW($A$1:$A$44))+1,""), ROW()-1)),"")</f>
        <v/>
      </c>
      <c r="AI12" s="529" t="str" cm="1">
        <f t="array" ref="AI12">IFERROR(INDEX($A$45:$A$507,SMALL(IF($O$6=$B$45:$B$507,ROW($B$45:$B$507)-MIN(ROW($A$45:$A$507))+1,""), ROW()-1)),"")</f>
        <v/>
      </c>
    </row>
    <row r="13" spans="1:43" ht="22.5" customHeight="1">
      <c r="A13" s="209" t="str" cm="1">
        <f t="array" ref="A13">_xlfn.IFS(D17=0,"",D17&gt;0,D17)</f>
        <v/>
      </c>
      <c r="B13" s="248" t="str" cm="1">
        <f t="array" ref="B13">_xlfn.IFS(F17=0,"",F17&gt;0,F17)</f>
        <v>x</v>
      </c>
      <c r="C13" s="56"/>
      <c r="D13" s="670"/>
      <c r="E13" s="672"/>
      <c r="F13" s="673" t="s">
        <v>252</v>
      </c>
      <c r="G13" s="670"/>
      <c r="H13" s="670"/>
      <c r="I13" s="669" t="s">
        <v>252</v>
      </c>
      <c r="J13" s="2199"/>
      <c r="K13" s="349"/>
      <c r="L13" s="498"/>
      <c r="M13" s="227" t="str">
        <f t="shared" si="2"/>
        <v/>
      </c>
      <c r="N13" s="812"/>
      <c r="O13" s="258" t="s">
        <v>275</v>
      </c>
      <c r="P13" s="147" t="s">
        <v>276</v>
      </c>
      <c r="Q13" s="153">
        <f t="shared" si="1"/>
        <v>0</v>
      </c>
      <c r="R13" s="201"/>
      <c r="S13" s="144">
        <f ca="1">LOOKUP(Q4,'Deployment needs'!$2:$2,'Deployment needs'!141:141)</f>
        <v>0.18055555555555555</v>
      </c>
      <c r="T13" s="812"/>
      <c r="U13" s="525">
        <f>U10-U11</f>
        <v>30172</v>
      </c>
      <c r="V13" s="117" t="s">
        <v>561</v>
      </c>
      <c r="W13" s="487"/>
      <c r="Y13" s="812"/>
      <c r="Z13" s="1686"/>
      <c r="AA13" s="326" t="str" cm="1">
        <f t="array" ref="AA13">IFERROR(INDEX($A$1:$A$504,SMALL(IF($O$13=$B$1:$B$504,ROW($B$1:$B$504)-MIN(ROW($A$1:$A$504))+1,""), ROW()-12)),"")</f>
        <v/>
      </c>
      <c r="AB13" s="326" t="str" cm="1">
        <f t="array" ref="AB13">IFERROR(INDEX($A$1:$A$504,SMALL(IF($O$14=$B$1:$B$504,ROW($B$1:$B$504)-MIN(ROW($A$1:$A$504))+1,""), ROW()-12)),"")</f>
        <v/>
      </c>
      <c r="AC13" s="326" t="str" cm="1">
        <f t="array" ref="AC13">IFERROR(INDEX($A$1:$A$504,SMALL(IF($O$15=$B$1:$B$504,ROW($B$1:$B$504)-MIN(ROW($A$1:$A$504))+1,""), ROW()-12)),"")</f>
        <v/>
      </c>
      <c r="AD13" s="329" t="s">
        <v>302</v>
      </c>
      <c r="AE13" s="326" t="str" cm="1">
        <f t="array" ref="AE13">IFERROR(INDEX($A$1:$A$504,SMALL(IF($O$23=$B$1:$B$504,ROW($B$1:$B$504)-MIN(ROW($A$1:$A$504))+1,""), ROW()-12)),"")</f>
        <v/>
      </c>
      <c r="AF13" s="212" t="str" cm="1">
        <f t="array" ref="AF13">IFERROR(INDEX($A$1:$A$504,SMALL(IF($O$25=$B$1:$B$504,ROW($B$1:$B$504)-MIN(ROW($A$1:$A$504))+1,""), ROW()-12)),"")</f>
        <v/>
      </c>
      <c r="AG13" s="326" t="str" cm="1">
        <f t="array" ref="AG13">IFERROR(INDEX($A$1:$A$504,SMALL(IF($O$22=$B$1:$B$504,ROW($B$1:$B$504)-MIN(ROW($A$1:$A$504))+1,""), ROW()-1)),"")</f>
        <v/>
      </c>
      <c r="AH13" s="558" t="str" cm="1">
        <f t="array" ref="AH13">IFERROR(INDEX($A$1:$A$44,SMALL(IF($O$6=$B$1:$B$44,ROW($B$1:$B$44)-MIN(ROW($A$1:$A$44))+1,""), ROW()-1)),"")</f>
        <v/>
      </c>
      <c r="AI13" s="529" t="str" cm="1">
        <f t="array" ref="AI13">IFERROR(INDEX($A$45:$A$507,SMALL(IF($O$6=$B$45:$B$507,ROW($B$45:$B$507)-MIN(ROW($A$45:$A$507))+1,""), ROW()-1)),"")</f>
        <v/>
      </c>
    </row>
    <row r="14" spans="1:43" ht="22.5" customHeight="1">
      <c r="A14" s="209" t="str" cm="1">
        <f t="array" ref="A14">_xlfn.IFS(D18=0,"",D18&gt;0,D18)</f>
        <v/>
      </c>
      <c r="B14" s="248" t="str" cm="1">
        <f t="array" ref="B14">_xlfn.IFS(F18=0,"",F18&gt;0,F18)</f>
        <v>x</v>
      </c>
      <c r="C14" s="56"/>
      <c r="D14" s="670"/>
      <c r="E14" s="670"/>
      <c r="F14" s="673" t="s">
        <v>252</v>
      </c>
      <c r="G14" s="678"/>
      <c r="H14" s="678"/>
      <c r="I14" s="669" t="s">
        <v>252</v>
      </c>
      <c r="J14" s="2199"/>
      <c r="K14" s="349"/>
      <c r="L14" s="498"/>
      <c r="M14" s="227" t="str">
        <f>IF(L14&lt;&gt;0,_xlfn.XLOOKUP(L14,$O$5:$O$45,$P$5:$P$45),"")</f>
        <v/>
      </c>
      <c r="N14" s="812"/>
      <c r="O14" s="258" t="s">
        <v>566</v>
      </c>
      <c r="P14" s="147" t="s">
        <v>567</v>
      </c>
      <c r="Q14" s="153">
        <f t="shared" si="1"/>
        <v>0</v>
      </c>
      <c r="R14" s="201"/>
      <c r="S14" s="144" cm="1">
        <f t="array" aca="1" ref="S14" ca="1">LOOKUP(TODAY(),'Deployment needs'!$2:$2,('Deployment needs'!109:109+'Deployment needs'!139:139+'Deployment needs'!140:140))</f>
        <v>0.5541666666666667</v>
      </c>
      <c r="U14" s="515"/>
      <c r="V14" s="515"/>
      <c r="W14" s="812"/>
      <c r="Y14" s="812"/>
      <c r="Z14" s="1686"/>
      <c r="AA14" s="326" t="str" cm="1">
        <f t="array" ref="AA14">IFERROR(INDEX($A$1:$A$504,SMALL(IF($O$13=$B$1:$B$504,ROW($B$1:$B$504)-MIN(ROW($A$1:$A$504))+1,""), ROW()-12)),"")</f>
        <v/>
      </c>
      <c r="AB14" s="326" t="str" cm="1">
        <f t="array" ref="AB14">IFERROR(INDEX($A$1:$A$504,SMALL(IF($O$14=$B$1:$B$504,ROW($B$1:$B$504)-MIN(ROW($A$1:$A$504))+1,""), ROW()-12)),"")</f>
        <v/>
      </c>
      <c r="AC14" s="326" t="str" cm="1">
        <f t="array" ref="AC14">IFERROR(INDEX($A$1:$A$504,SMALL(IF($O$15=$B$1:$B$504,ROW($B$1:$B$504)-MIN(ROW($A$1:$A$504))+1,""), ROW()-12)),"")</f>
        <v/>
      </c>
      <c r="AD14" s="247" t="s">
        <v>297</v>
      </c>
      <c r="AE14" s="326" t="str" cm="1">
        <f t="array" ref="AE14">IFERROR(INDEX($A$1:$A$504,SMALL(IF($O$23=$B$1:$B$504,ROW($B$1:$B$504)-MIN(ROW($A$1:$A$504))+1,""), ROW()-12)),"")</f>
        <v/>
      </c>
      <c r="AF14" s="212" t="str" cm="1">
        <f t="array" ref="AF14">IFERROR(INDEX($A$1:$A$504,SMALL(IF($O$25=$B$1:$B$504,ROW($B$1:$B$504)-MIN(ROW($A$1:$A$504))+1,""), ROW()-12)),"")</f>
        <v/>
      </c>
      <c r="AG14" s="326" t="str" cm="1">
        <f t="array" ref="AG14">IFERROR(INDEX($A$1:$A$504,SMALL(IF($O$22=$B$1:$B$504,ROW($B$1:$B$504)-MIN(ROW($A$1:$A$504))+1,""), ROW()-1)),"")</f>
        <v/>
      </c>
      <c r="AH14" s="558" t="str" cm="1">
        <f t="array" ref="AH14">IFERROR(INDEX($A$1:$A$44,SMALL(IF($O$6=$B$1:$B$44,ROW($B$1:$B$44)-MIN(ROW($A$1:$A$44))+1,""), ROW()-1)),"")</f>
        <v/>
      </c>
      <c r="AI14" s="529" t="str" cm="1">
        <f t="array" ref="AI14">IFERROR(INDEX($A$45:$A$507,SMALL(IF($O$6=$B$45:$B$507,ROW($B$45:$B$507)-MIN(ROW($A$45:$A$507))+1,""), ROW()-1)),"")</f>
        <v/>
      </c>
    </row>
    <row r="15" spans="1:43" ht="22.5" customHeight="1">
      <c r="A15" s="209" t="str" cm="1">
        <f t="array" ref="A15">_xlfn.IFS(D19=0,"",D19&gt;0,D19)</f>
        <v/>
      </c>
      <c r="B15" s="248" t="str" cm="1">
        <f t="array" ref="B15">_xlfn.IFS(F19=0,"",F19&gt;0,F19)</f>
        <v>x</v>
      </c>
      <c r="C15" s="56"/>
      <c r="D15" s="672"/>
      <c r="E15" s="670"/>
      <c r="F15" s="673" t="s">
        <v>252</v>
      </c>
      <c r="G15" s="679"/>
      <c r="H15" s="670"/>
      <c r="I15" s="669" t="s">
        <v>252</v>
      </c>
      <c r="J15" s="2199"/>
      <c r="K15" s="349"/>
      <c r="L15" s="498"/>
      <c r="M15" s="227" t="str">
        <f t="shared" si="2"/>
        <v/>
      </c>
      <c r="N15" s="812"/>
      <c r="O15" s="258" t="s">
        <v>300</v>
      </c>
      <c r="P15" s="174" t="s">
        <v>287</v>
      </c>
      <c r="Q15" s="153">
        <f t="shared" si="1"/>
        <v>0</v>
      </c>
      <c r="R15" s="359"/>
      <c r="S15" s="144">
        <f ca="1">LOOKUP(Q4,'Deployment needs'!$2:$2,'Deployment needs'!95:95)</f>
        <v>0.25</v>
      </c>
      <c r="U15" s="515"/>
      <c r="V15" s="515"/>
      <c r="W15" s="812"/>
      <c r="X15" s="474"/>
      <c r="Y15" s="812"/>
      <c r="Z15" s="1686"/>
      <c r="AA15" s="326" t="str" cm="1">
        <f t="array" ref="AA15">IFERROR(INDEX($A$1:$A$504,SMALL(IF($O$13=$B$1:$B$504,ROW($B$1:$B$504)-MIN(ROW($A$1:$A$504))+1,""), ROW()-12)),"")</f>
        <v/>
      </c>
      <c r="AB15" s="326" t="str" cm="1">
        <f t="array" ref="AB15">IFERROR(INDEX($A$1:$A$504,SMALL(IF($O$14=$B$1:$B$504,ROW($B$1:$B$504)-MIN(ROW($A$1:$A$504))+1,""), ROW()-12)),"")</f>
        <v/>
      </c>
      <c r="AC15" s="326" t="str" cm="1">
        <f t="array" ref="AC15">IFERROR(INDEX($A$1:$A$504,SMALL(IF($O$15=$B$1:$B$504,ROW($B$1:$B$504)-MIN(ROW($A$1:$A$504))+1,""), ROW()-12)),"")</f>
        <v/>
      </c>
      <c r="AD15" s="247"/>
      <c r="AE15" s="326" t="str" cm="1">
        <f t="array" ref="AE15">IFERROR(INDEX($A$1:$A$504,SMALL(IF($O$23=$B$1:$B$504,ROW($B$1:$B$504)-MIN(ROW($A$1:$A$504))+1,""), ROW()-12)),"")</f>
        <v/>
      </c>
      <c r="AF15" s="212" t="str" cm="1">
        <f t="array" ref="AF15">IFERROR(INDEX($A$1:$A$504,SMALL(IF($O$25=$B$1:$B$504,ROW($B$1:$B$504)-MIN(ROW($A$1:$A$504))+1,""), ROW()-12)),"")</f>
        <v/>
      </c>
      <c r="AG15" s="334" t="s">
        <v>290</v>
      </c>
      <c r="AH15" s="558" t="str" cm="1">
        <f t="array" ref="AH15">IFERROR(INDEX($A$1:$A$44,SMALL(IF($O$6=$B$1:$B$44,ROW($B$1:$B$44)-MIN(ROW($A$1:$A$44))+1,""), ROW()-1)),"")</f>
        <v/>
      </c>
      <c r="AI15" s="529" t="str" cm="1">
        <f t="array" ref="AI15">IFERROR(INDEX($A$45:$A$507,SMALL(IF($O$6=$B$45:$B$507,ROW($B$45:$B$507)-MIN(ROW($A$45:$A$507))+1,""), ROW()-1)),"")</f>
        <v/>
      </c>
    </row>
    <row r="16" spans="1:43" ht="22.5" customHeight="1">
      <c r="A16" s="209" t="str" cm="1">
        <f t="array" ref="A16">_xlfn.IFS(D20=0,"",D20&gt;0,D20)</f>
        <v/>
      </c>
      <c r="B16" s="248" t="str" cm="1">
        <f t="array" ref="B16">_xlfn.IFS(F20=0,"",F20&gt;0,F20)</f>
        <v>x</v>
      </c>
      <c r="C16" s="56"/>
      <c r="D16" s="670"/>
      <c r="E16" s="670"/>
      <c r="F16" s="674" t="s">
        <v>252</v>
      </c>
      <c r="G16" s="670"/>
      <c r="H16" s="680"/>
      <c r="I16" s="669" t="s">
        <v>252</v>
      </c>
      <c r="J16" s="2199"/>
      <c r="K16" s="349"/>
      <c r="L16" s="286"/>
      <c r="M16" s="227" t="str">
        <f t="shared" si="2"/>
        <v/>
      </c>
      <c r="N16" s="812"/>
      <c r="O16" s="258" t="s">
        <v>305</v>
      </c>
      <c r="P16" s="147" t="s">
        <v>306</v>
      </c>
      <c r="Q16" s="153">
        <f t="shared" si="1"/>
        <v>0</v>
      </c>
      <c r="R16" s="360"/>
      <c r="S16" s="144">
        <f ca="1">LOOKUP(TODAY(),'Deployment needs'!$2:$2,'Deployment needs'!75:75)</f>
        <v>1.0126111111111111</v>
      </c>
      <c r="T16" s="812"/>
      <c r="U16" s="564"/>
      <c r="V16" s="564"/>
      <c r="W16" s="812"/>
      <c r="Y16" s="812"/>
      <c r="Z16" s="1686"/>
      <c r="AA16" s="326" t="str" cm="1">
        <f t="array" ref="AA16">IFERROR(INDEX($A$1:$A$504,SMALL(IF($O$13=$B$1:$B$504,ROW($B$1:$B$504)-MIN(ROW($A$1:$A$504))+1,""), ROW()-12)),"")</f>
        <v/>
      </c>
      <c r="AB16" s="331" t="s">
        <v>5878</v>
      </c>
      <c r="AC16" s="335" t="str">
        <f ca="1">"CubiScan - in / out"&amp;"  "&amp;R28</f>
        <v>CubiScan - in / out  0</v>
      </c>
      <c r="AD16" s="332" t="s">
        <v>313</v>
      </c>
      <c r="AE16" s="326" t="str" cm="1">
        <f t="array" ref="AE16">IFERROR(INDEX($A$1:$A$504,SMALL(IF($O$23=$B$1:$B$504,ROW($B$1:$B$504)-MIN(ROW($A$1:$A$504))+1,""), ROW()-12)),"")</f>
        <v/>
      </c>
      <c r="AF16" s="212" t="str" cm="1">
        <f t="array" ref="AF16">IFERROR(INDEX($A$1:$A$504,SMALL(IF($O$25=$B$1:$B$504,ROW($B$1:$B$504)-MIN(ROW($A$1:$A$504))+1,""), ROW()-12)),"")</f>
        <v/>
      </c>
      <c r="AG16" s="326" t="str" cm="1">
        <f t="array" ref="AG16">IFERROR(INDEX($A$1:$A$504,SMALL(IF($O$31=$B$1:$B$504,ROW($B$1:$B$504)-MIN(ROW($A$1:$A$504))+1,""), ROW()-15)),"")</f>
        <v/>
      </c>
      <c r="AH16" s="330" t="str" cm="1">
        <f t="array" ref="AH16">IFERROR(INDEX($A$1:$A$44,SMALL(IF($O$6=$B$1:$B$44,ROW($B$1:$B$44)-MIN(ROW($A$1:$A$44))+1,""), ROW()-1)),"")</f>
        <v/>
      </c>
      <c r="AI16" s="529" t="str" cm="1">
        <f t="array" ref="AI16">IFERROR(INDEX($A$45:$A$507,SMALL(IF($O$6=$B$45:$B$507,ROW($B$45:$B$507)-MIN(ROW($A$45:$A$507))+1,""), ROW()-1)),"")</f>
        <v/>
      </c>
    </row>
    <row r="17" spans="1:36 15987:15987" ht="22.5" customHeight="1">
      <c r="A17" s="209" t="str" cm="1">
        <f t="array" ref="A17">_xlfn.IFS(D21=0,"",D21&gt;0,D21)</f>
        <v/>
      </c>
      <c r="B17" s="248" t="str" cm="1">
        <f t="array" ref="B17">_xlfn.IFS(F21=0,"",F21&gt;0,F21)</f>
        <v>x</v>
      </c>
      <c r="C17" s="56"/>
      <c r="D17" s="670"/>
      <c r="E17" s="670"/>
      <c r="F17" s="673" t="s">
        <v>252</v>
      </c>
      <c r="G17" s="670"/>
      <c r="H17" s="680"/>
      <c r="I17" s="669" t="s">
        <v>252</v>
      </c>
      <c r="J17" s="2199"/>
      <c r="K17" s="349"/>
      <c r="L17" s="286"/>
      <c r="M17" s="227" t="str">
        <f>IF(L17&lt;&gt;0,_xlfn.XLOOKUP(L17,$O$5:$O$45,$P$5:$P$45),"")</f>
        <v/>
      </c>
      <c r="N17" s="812"/>
      <c r="O17" s="258" t="s">
        <v>310</v>
      </c>
      <c r="P17" s="147" t="s">
        <v>574</v>
      </c>
      <c r="Q17" s="153">
        <f t="shared" si="1"/>
        <v>0</v>
      </c>
      <c r="R17" s="360"/>
      <c r="S17" s="144">
        <f ca="1">LOOKUP(TODAY(),'Deployment needs'!$2:$2,'Deployment needs'!89:89)</f>
        <v>0.25</v>
      </c>
      <c r="T17" s="812"/>
      <c r="U17" s="2203" t="s">
        <v>209</v>
      </c>
      <c r="V17" s="2203"/>
      <c r="W17" s="812"/>
      <c r="X17" s="812"/>
      <c r="Y17" s="812"/>
      <c r="Z17" s="1686"/>
      <c r="AA17" s="326" t="str" cm="1">
        <f t="array" ref="AA17">IFERROR(INDEX($A$1:$A$504,SMALL(IF($O$13=$B$1:$B$504,ROW($B$1:$B$504)-MIN(ROW($A$1:$A$504))+1,""), ROW()-12)),"")</f>
        <v/>
      </c>
      <c r="AB17" s="326" t="str" cm="1">
        <f t="array" ref="AB17">IFERROR(INDEX($A$1:$A$504,SMALL(IF($O$17=$B$1:$B$504,ROW($B$1:$B$504)-MIN(ROW($A$1:$A$504))+1,""), ROW()-16)),"")</f>
        <v/>
      </c>
      <c r="AC17" s="215" t="str" cm="1">
        <f t="array" ref="AC17">IFERROR(INDEX($A$1:$A$504,SMALL(IF($O$28=$B$1:$B$504,ROW($B$1:$B$504)-MIN(ROW($A$1:$A$504))+1,""), ROW()-16)),"")</f>
        <v/>
      </c>
      <c r="AD17" s="326" t="str" cm="1">
        <f t="array" ref="AD17">IFERROR(INDEX($A$1:$A$504,SMALL(IF($O$16=$B$1:$B$504,ROW($B$1:$B$504)-MIN(ROW($A$1:$A$504))+1,""), ROW()-16)),"")</f>
        <v/>
      </c>
      <c r="AE17" s="326" t="str" cm="1">
        <f t="array" ref="AE17">IFERROR(INDEX($A$1:$A$504,SMALL(IF($O$23=$B$1:$B$504,ROW($B$1:$B$504)-MIN(ROW($A$1:$A$504))+1,""), ROW()-12)),"")</f>
        <v/>
      </c>
      <c r="AF17" s="332" t="str">
        <f ca="1">"Returns Putaway"&amp;" "&amp;R25</f>
        <v>Returns Putaway 0</v>
      </c>
      <c r="AG17" s="326" t="str" cm="1">
        <f t="array" ref="AG17">IFERROR(INDEX($A$1:$A$504,SMALL(IF($O$31=$B$1:$B$504,ROW($B$1:$B$504)-MIN(ROW($A$1:$A$504))+1,""), ROW()-15)),"")</f>
        <v/>
      </c>
      <c r="AH17" s="330" t="str" cm="1">
        <f t="array" ref="AH17">IFERROR(INDEX($A$1:$A$44,SMALL(IF($O$6=$B$1:$B$44,ROW($B$1:$B$44)-MIN(ROW($A$1:$A$44))+1,""), ROW()-1)),"")</f>
        <v/>
      </c>
      <c r="AI17" s="529" t="str" cm="1">
        <f t="array" ref="AI17">IFERROR(INDEX($A$45:$A$507,SMALL(IF($O$6=$B$45:$B$507,ROW($B$45:$B$507)-MIN(ROW($A$45:$A$507))+1,""), ROW()-1)),"")</f>
        <v/>
      </c>
    </row>
    <row r="18" spans="1:36 15987:15987" ht="22.5" customHeight="1">
      <c r="A18" s="209" t="str" cm="1">
        <f t="array" ref="A18">_xlfn.IFS(D22=0,"",D22&gt;0,D22)</f>
        <v/>
      </c>
      <c r="B18" s="248" t="str" cm="1">
        <f t="array" ref="B18">_xlfn.IFS(F22=0,"",F22&gt;0,F22)</f>
        <v>x</v>
      </c>
      <c r="C18" s="56"/>
      <c r="D18" s="672"/>
      <c r="E18" s="672"/>
      <c r="F18" s="674" t="s">
        <v>252</v>
      </c>
      <c r="G18" s="672"/>
      <c r="H18" s="681"/>
      <c r="I18" s="669" t="s">
        <v>252</v>
      </c>
      <c r="J18" s="2199"/>
      <c r="K18" s="349"/>
      <c r="L18" s="286"/>
      <c r="M18" s="227" t="str">
        <f>IF(L18&lt;&gt;0,_xlfn.XLOOKUP(L18,$O$5:$O$45,$P$5:$P$45),"")</f>
        <v/>
      </c>
      <c r="N18" s="89"/>
      <c r="O18" s="258" t="s">
        <v>315</v>
      </c>
      <c r="P18" s="147" t="s">
        <v>316</v>
      </c>
      <c r="Q18" s="153">
        <f t="shared" si="1"/>
        <v>0</v>
      </c>
      <c r="R18" s="361"/>
      <c r="S18" s="144">
        <f ca="1">LOOKUP(TODAY(),'Deployment needs'!$2:$2,'Deployment needs'!72:72)</f>
        <v>4.4217777777777778</v>
      </c>
      <c r="T18" s="812"/>
      <c r="U18" s="516" t="s">
        <v>577</v>
      </c>
      <c r="V18" s="514" t="s">
        <v>578</v>
      </c>
      <c r="W18" s="812"/>
      <c r="X18" s="812"/>
      <c r="Y18" s="812"/>
      <c r="Z18" s="1686"/>
      <c r="AA18" s="326" t="str" cm="1">
        <f t="array" ref="AA18">IFERROR(INDEX($A$1:$A$504,SMALL(IF($O$13=$B$1:$B$504,ROW($B$1:$B$504)-MIN(ROW($A$1:$A$504))+1,""), ROW()-12)),"")</f>
        <v/>
      </c>
      <c r="AB18" s="326" t="str" cm="1">
        <f t="array" ref="AB18">IFERROR(INDEX($A$1:$A$504,SMALL(IF($O$17=$B$1:$B$504,ROW($B$1:$B$504)-MIN(ROW($A$1:$A$504))+1,""), ROW()-16)),"")</f>
        <v/>
      </c>
      <c r="AC18" s="215"/>
      <c r="AD18" s="326" t="str" cm="1">
        <f t="array" ref="AD18">IFERROR(INDEX($A$1:$A$504,SMALL(IF($O$16=$B$1:$B$504,ROW($B$1:$B$504)-MIN(ROW($A$1:$A$504))+1,""), ROW()-16)),"")</f>
        <v/>
      </c>
      <c r="AE18" s="326" t="str" cm="1">
        <f t="array" ref="AE18">IFERROR(INDEX($A$1:$A$504,SMALL(IF($O$23=$B$1:$B$504,ROW($B$1:$B$504)-MIN(ROW($A$1:$A$504))+1,""), ROW()-12)),"")</f>
        <v/>
      </c>
      <c r="AF18" s="326" t="str" cm="1">
        <f t="array" ref="AF18">IFERROR(INDEX($A$1:$A$504,SMALL(IF($O$26=$B$1:$B$504,ROW($B$1:$B$504)-MIN(ROW($A$1:$A$504))+1,""), ROW()-17)),"")</f>
        <v/>
      </c>
      <c r="AG18" s="326" t="str" cm="1">
        <f t="array" ref="AG18">IFERROR(INDEX($A$1:$A$504,SMALL(IF($O$31=$B$1:$B$504,ROW($B$1:$B$504)-MIN(ROW($A$1:$A$504))+1,""), ROW()-15)),"")</f>
        <v/>
      </c>
      <c r="AH18" s="330" t="str" cm="1">
        <f t="array" ref="AH18">IFERROR(INDEX($A$1:$A$44,SMALL(IF($O$6=$B$1:$B$44,ROW($B$1:$B$44)-MIN(ROW($A$1:$A$44))+1,""), ROW()-1)),"")</f>
        <v/>
      </c>
      <c r="AI18" s="529" t="str" cm="1">
        <f t="array" ref="AI18">IFERROR(INDEX($A$45:$A$507,SMALL(IF($O$6=$B$45:$B$507,ROW($B$45:$B$507)-MIN(ROW($A$45:$A$507))+1,""), ROW()-1)),"")</f>
        <v/>
      </c>
    </row>
    <row r="19" spans="1:36 15987:15987" ht="22.5" customHeight="1">
      <c r="A19" s="209" t="str" cm="1">
        <f t="array" ref="A19">_xlfn.IFS(D23=0,"",D23&gt;0,D23)</f>
        <v/>
      </c>
      <c r="B19" s="248" t="str" cm="1">
        <f t="array" ref="B19">_xlfn.IFS(F23=0,"",F23&gt;0,F23)</f>
        <v>x</v>
      </c>
      <c r="C19" s="56"/>
      <c r="D19" s="670"/>
      <c r="E19" s="670"/>
      <c r="F19" s="674" t="s">
        <v>252</v>
      </c>
      <c r="G19" s="672"/>
      <c r="H19" s="681"/>
      <c r="I19" s="669" t="s">
        <v>252</v>
      </c>
      <c r="J19" s="2199"/>
      <c r="K19" s="349"/>
      <c r="L19" s="286"/>
      <c r="M19" s="227" t="str">
        <f t="shared" ref="M19:M23" si="3">IF(L19&lt;&gt;0,_xlfn.XLOOKUP(L19,$O$5:$O$45,$P$5:$P$45),"")</f>
        <v/>
      </c>
      <c r="N19" s="89"/>
      <c r="O19" s="258" t="s">
        <v>322</v>
      </c>
      <c r="P19" s="173" t="s">
        <v>323</v>
      </c>
      <c r="Q19" s="153">
        <f t="shared" si="1"/>
        <v>0</v>
      </c>
      <c r="R19" s="205">
        <f ca="1">_xlfn.IFNA(LOOKUP(TODAY(),'Inbound SOS &amp; EOD'!1:1,'Inbound SOS &amp; EOD'!51:51),0)</f>
        <v>0</v>
      </c>
      <c r="S19" s="144">
        <f ca="1">LOOKUP(TODAY(),'Deployment needs'!$2:$2,'Deployment needs'!70:70)</f>
        <v>0.30895061728395062</v>
      </c>
      <c r="T19" s="812"/>
      <c r="U19" s="517" t="s">
        <v>581</v>
      </c>
      <c r="V19" s="565" t="s">
        <v>582</v>
      </c>
      <c r="W19" s="812"/>
      <c r="Y19" s="812"/>
      <c r="Z19" s="1699" t="s">
        <v>179</v>
      </c>
      <c r="AA19" s="809" t="str">
        <f ca="1">"Receiving"&amp;"  "&amp;R27</f>
        <v>Receiving  0</v>
      </c>
      <c r="AB19" s="326" t="str" cm="1">
        <f t="array" ref="AB19">IFERROR(INDEX($A$1:$A$504,SMALL(IF($O$17=$B$1:$B$504,ROW($B$1:$B$504)-MIN(ROW($A$1:$A$504))+1,""), ROW()-16)),"")</f>
        <v/>
      </c>
      <c r="AC19" s="215" t="str" cm="1">
        <f t="array" ref="AC19">IFERROR(INDEX($A$1:$A$504,SMALL(IF($O$28=$B$1:$B$504,ROW($B$1:$B$504)-MIN(ROW($A$1:$A$504))+1,""), ROW()-16)),"")</f>
        <v/>
      </c>
      <c r="AD19" s="326" t="str" cm="1">
        <f t="array" ref="AD19">IFERROR(INDEX($A$1:$A$504,SMALL(IF($O$16=$B$1:$B$504,ROW($B$1:$B$504)-MIN(ROW($A$1:$A$504))+1,""), ROW()-16)),"")</f>
        <v/>
      </c>
      <c r="AE19" s="326" t="str" cm="1">
        <f t="array" ref="AE19">IFERROR(INDEX($A$1:$A$504,SMALL(IF($O$23=$B$1:$B$504,ROW($B$1:$B$504)-MIN(ROW($A$1:$A$504))+1,""), ROW()-12)),"")</f>
        <v/>
      </c>
      <c r="AF19" s="326" t="str" cm="1">
        <f t="array" ref="AF19">IFERROR(INDEX($A$1:$A$504,SMALL(IF($O$26=$B$1:$B$504,ROW($B$1:$B$504)-MIN(ROW($A$1:$A$504))+1,""), ROW()-17)),"")</f>
        <v/>
      </c>
      <c r="AG19" s="326" t="str" cm="1">
        <f t="array" ref="AG19">IFERROR(INDEX($A$1:$A$504,SMALL(IF($O$31=$B$1:$B$504,ROW($B$1:$B$504)-MIN(ROW($A$1:$A$504))+1,""), ROW()-15)),"")</f>
        <v/>
      </c>
      <c r="AH19" s="330" t="str" cm="1">
        <f t="array" ref="AH19">IFERROR(INDEX($A$1:$A$44,SMALL(IF($O$6=$B$1:$B$44,ROW($B$1:$B$44)-MIN(ROW($A$1:$A$44))+1,""), ROW()-1)),"")</f>
        <v/>
      </c>
      <c r="AI19" s="529" t="str" cm="1">
        <f t="array" ref="AI19">IFERROR(INDEX($A$45:$A$507,SMALL(IF($O$6=$B$45:$B$507,ROW($B$45:$B$507)-MIN(ROW($A$45:$A$507))+1,""), ROW()-1)),"")</f>
        <v/>
      </c>
    </row>
    <row r="20" spans="1:36 15987:15987" ht="22.5" customHeight="1">
      <c r="A20" s="248" t="str" cm="1">
        <f t="array" ref="A20">_xlfn.IFS(D24=0,"",D24&gt;0,D24)</f>
        <v/>
      </c>
      <c r="B20" s="248" t="str" cm="1">
        <f t="array" ref="B20">_xlfn.IFS(F24=0,"",F24&gt;0,F24)</f>
        <v>x</v>
      </c>
      <c r="C20" s="56"/>
      <c r="D20" s="670"/>
      <c r="E20" s="670"/>
      <c r="F20" s="673" t="s">
        <v>252</v>
      </c>
      <c r="G20" s="672"/>
      <c r="H20" s="681"/>
      <c r="I20" s="669" t="s">
        <v>252</v>
      </c>
      <c r="J20" s="2199"/>
      <c r="K20" s="349"/>
      <c r="L20" s="286"/>
      <c r="M20" s="227" t="str">
        <f t="shared" si="3"/>
        <v/>
      </c>
      <c r="N20" s="89"/>
      <c r="O20" s="258" t="s">
        <v>325</v>
      </c>
      <c r="P20" s="173" t="s">
        <v>326</v>
      </c>
      <c r="Q20" s="153">
        <f t="shared" si="1"/>
        <v>0</v>
      </c>
      <c r="R20" s="205">
        <f ca="1">_xlfn.IFNA(LOOKUP(TODAY(),'Inbound SOS &amp; EOD'!1:1,'Inbound SOS &amp; EOD'!61:61),0)</f>
        <v>0</v>
      </c>
      <c r="S20" s="144">
        <f ca="1">LOOKUP(TODAY(),'Deployment needs'!$2:$2,'Deployment needs'!71:71)</f>
        <v>0.39722222222222225</v>
      </c>
      <c r="T20" s="812"/>
      <c r="U20" s="812"/>
      <c r="W20" s="812"/>
      <c r="X20" s="812" t="s">
        <v>407</v>
      </c>
      <c r="Y20" s="812"/>
      <c r="Z20" s="1699"/>
      <c r="AA20" s="296" t="str" cm="1">
        <f t="array" ref="AA20">IFERROR(INDEX($A$1:$A$504,SMALL(IF($O$27=$B$1:$B$504,ROW($B$1:$B$504)-MIN(ROW($A$1:$A$504))+1,""), ROW()-19)),"")</f>
        <v/>
      </c>
      <c r="AB20" s="326" t="str" cm="1">
        <f t="array" ref="AB20">IFERROR(INDEX($A$1:$A$504,SMALL(IF($O$17=$B$1:$B$504,ROW($B$1:$B$504)-MIN(ROW($A$1:$A$504))+1,""), ROW()-16)),"")</f>
        <v/>
      </c>
      <c r="AC20" s="331" t="str">
        <f ca="1">"Pull"&amp;"   "&amp;R20</f>
        <v>Pull   0</v>
      </c>
      <c r="AD20" s="334" t="str">
        <f ca="1">"Throw"&amp;"   "&amp;R21</f>
        <v>Throw   0</v>
      </c>
      <c r="AE20" s="326" t="str" cm="1">
        <f t="array" ref="AE20">IFERROR(INDEX($A$1:$A$504,SMALL(IF($O$23=$B$1:$B$504,ROW($B$1:$B$504)-MIN(ROW($A$1:$A$504))+1,""), ROW()-12)),"")</f>
        <v/>
      </c>
      <c r="AF20" s="326" t="str" cm="1">
        <f t="array" ref="AF20">IFERROR(INDEX($A$1:$A$504,SMALL(IF($O$26=$B$1:$B$504,ROW($B$1:$B$504)-MIN(ROW($A$1:$A$504))+1,""), ROW()-17)),"")</f>
        <v/>
      </c>
      <c r="AG20" s="326" t="str" cm="1">
        <f t="array" ref="AG20">IFERROR(INDEX($A$1:$A$504,SMALL(IF($O$31=$B$1:$B$504,ROW($B$1:$B$504)-MIN(ROW($A$1:$A$504))+1,""), ROW()-15)),"")</f>
        <v/>
      </c>
      <c r="AH20" s="330" t="str" cm="1">
        <f t="array" ref="AH20">IFERROR(INDEX($A$1:$A$44,SMALL(IF($O$6=$B$1:$B$44,ROW($B$1:$B$44)-MIN(ROW($A$1:$A$44))+1,""), ROW()-1)),"")</f>
        <v/>
      </c>
      <c r="AI20" s="529" t="str" cm="1">
        <f t="array" ref="AI20">IFERROR(INDEX($A$45:$A$507,SMALL(IF($O$6=$B$45:$B$507,ROW($B$45:$B$507)-MIN(ROW($A$45:$A$507))+1,""), ROW()-1)),"")</f>
        <v/>
      </c>
    </row>
    <row r="21" spans="1:36 15987:15987" ht="22.5" customHeight="1">
      <c r="A21" s="248" t="str" cm="1">
        <f t="array" ref="A21">_xlfn.IFS(D25=0,"",D25&gt;0,D25)</f>
        <v/>
      </c>
      <c r="B21" s="248" t="str" cm="1">
        <f t="array" ref="B21">_xlfn.IFS(F25=0,"",F25&gt;0,F25)</f>
        <v>x</v>
      </c>
      <c r="C21" s="56"/>
      <c r="D21" s="670"/>
      <c r="E21" s="670"/>
      <c r="F21" s="673" t="s">
        <v>252</v>
      </c>
      <c r="G21" s="675"/>
      <c r="H21" s="682"/>
      <c r="I21" s="669" t="s">
        <v>252</v>
      </c>
      <c r="J21" s="2199"/>
      <c r="K21" s="349"/>
      <c r="L21" s="286"/>
      <c r="M21" s="227" t="str">
        <f t="shared" si="3"/>
        <v/>
      </c>
      <c r="N21" s="89"/>
      <c r="O21" s="258" t="s">
        <v>330</v>
      </c>
      <c r="P21" s="173" t="s">
        <v>331</v>
      </c>
      <c r="Q21" s="153">
        <f t="shared" si="1"/>
        <v>0</v>
      </c>
      <c r="R21" s="205">
        <f ca="1">_xlfn.IFNA(LOOKUP(TODAY(),'Inbound SOS &amp; EOD'!1:1,'Inbound SOS &amp; EOD'!62:62),0)+R22</f>
        <v>0</v>
      </c>
      <c r="S21" s="144">
        <f ca="1">LOOKUP(TODAY(),'Deployment needs'!$2:$2,'Deployment needs'!94:94)</f>
        <v>0</v>
      </c>
      <c r="T21" s="812"/>
      <c r="U21" s="812"/>
      <c r="W21" s="812"/>
      <c r="X21" s="812"/>
      <c r="Y21" s="812"/>
      <c r="Z21" s="1699"/>
      <c r="AA21" s="296" t="str" cm="1">
        <f t="array" ref="AA21">IFERROR(INDEX($A$1:$A$504,SMALL(IF($O$27=$B$1:$B$504,ROW($B$1:$B$504)-MIN(ROW($A$1:$A$504))+1,""), ROW()-19)),"")</f>
        <v/>
      </c>
      <c r="AB21" s="326" t="str" cm="1">
        <f t="array" ref="AB21">IFERROR(INDEX($A$1:$A$504,SMALL(IF($O$17=$B$1:$B$504,ROW($B$1:$B$504)-MIN(ROW($A$1:$A$504))+1,""), ROW()-16)),"")</f>
        <v/>
      </c>
      <c r="AC21" s="326" t="str" cm="1">
        <f t="array" ref="AC21">IFERROR(INDEX($A$1:$A$504,SMALL(IF($O$20=$B$1:$B$504,ROW($B$1:$B$504)-MIN(ROW($A$1:$A$504))+1,""), ROW()-20)),"")</f>
        <v/>
      </c>
      <c r="AD21" s="326" t="str" cm="1">
        <f t="array" ref="AD21">IFERROR(INDEX($A$1:$A$504,SMALL(IF($O$21=$B$1:$B$504,ROW($B$1:$B$504)-MIN(ROW($A$1:$A$504))+1,""), ROW()-20)),"")</f>
        <v/>
      </c>
      <c r="AE21" s="326" t="str" cm="1">
        <f t="array" ref="AE21">IFERROR(INDEX($A$1:$A$504,SMALL(IF($O$23=$B$1:$B$504,ROW($B$1:$B$504)-MIN(ROW($A$1:$A$504))+1,""), ROW()-12)),"")</f>
        <v/>
      </c>
      <c r="AF21" s="326" t="str" cm="1">
        <f t="array" ref="AF21">IFERROR(INDEX($A$1:$A$504,SMALL(IF($O$26=$B$1:$B$504,ROW($B$1:$B$504)-MIN(ROW($A$1:$A$504))+1,""), ROW()-17)),"")</f>
        <v/>
      </c>
      <c r="AG21" s="326" t="str" cm="1">
        <f t="array" ref="AG21">IFERROR(INDEX($A$1:$A$504,SMALL(IF($O$31=$B$1:$B$504,ROW($B$1:$B$504)-MIN(ROW($A$1:$A$504))+1,""), ROW()-15)),"")</f>
        <v/>
      </c>
      <c r="AH21" s="330" t="str" cm="1">
        <f t="array" ref="AH21">IFERROR(INDEX($A$1:$A$44,SMALL(IF($O$6=$B$1:$B$44,ROW($B$1:$B$44)-MIN(ROW($A$1:$A$44))+1,""), ROW()-1)),"")</f>
        <v/>
      </c>
      <c r="AI21" s="529" t="str" cm="1">
        <f t="array" ref="AI21">IFERROR(INDEX($A$45:$A$507,SMALL(IF($O$6=$B$45:$B$507,ROW($B$45:$B$507)-MIN(ROW($A$45:$A$507))+1,""), ROW()-1)),"")</f>
        <v/>
      </c>
    </row>
    <row r="22" spans="1:36 15987:15987" ht="22.5" customHeight="1">
      <c r="A22" s="248" t="str" cm="1">
        <f t="array" ref="A22">_xlfn.IFS(D26=0,"",D26&gt;0,D26)</f>
        <v/>
      </c>
      <c r="B22" s="248" t="str" cm="1">
        <f t="array" ref="B22">_xlfn.IFS(F26=0,"",F26&gt;0,F26)</f>
        <v>x</v>
      </c>
      <c r="C22" s="56"/>
      <c r="D22" s="670"/>
      <c r="E22" s="670"/>
      <c r="F22" s="674" t="s">
        <v>252</v>
      </c>
      <c r="G22" s="670"/>
      <c r="H22" s="680"/>
      <c r="I22" s="669" t="s">
        <v>252</v>
      </c>
      <c r="J22" s="2199"/>
      <c r="K22" s="349"/>
      <c r="L22" s="286"/>
      <c r="M22" s="227" t="str">
        <f t="shared" si="3"/>
        <v/>
      </c>
      <c r="N22" s="812"/>
      <c r="O22" s="258" t="s">
        <v>334</v>
      </c>
      <c r="P22" s="173" t="s">
        <v>208</v>
      </c>
      <c r="Q22" s="153">
        <v>0</v>
      </c>
      <c r="R22" s="237">
        <f ca="1">_xlfn.IFNA(LOOKUP(TODAY(),'Inbound SOS &amp; EOD'!1:1,'Inbound SOS &amp; EOD'!52:52),0)</f>
        <v>0</v>
      </c>
      <c r="S22" s="144">
        <f ca="1">LOOKUP(TODAY(),'Deployment needs'!$2:$2,'Deployment needs'!81:81)</f>
        <v>0.70271339978334679</v>
      </c>
      <c r="T22" s="812"/>
      <c r="U22" s="1831" t="s">
        <v>5879</v>
      </c>
      <c r="V22" s="1831"/>
      <c r="W22" s="1831"/>
      <c r="X22" s="224" t="str">
        <f ca="1">"Goal"&amp;" "&amp;Q2</f>
        <v>Goal 5850</v>
      </c>
      <c r="Y22" s="135"/>
      <c r="Z22" s="1699"/>
      <c r="AA22" s="296" t="str" cm="1">
        <f t="array" ref="AA22">IFERROR(INDEX($A$1:$A$504,SMALL(IF($O$27=$B$1:$B$504,ROW($B$1:$B$504)-MIN(ROW($A$1:$A$504))+1,""), ROW()-19)),"")</f>
        <v/>
      </c>
      <c r="AB22" s="326" t="str" cm="1">
        <f t="array" ref="AB22">IFERROR(INDEX($A$1:$A$504,SMALL(IF($O$17=$B$1:$B$504,ROW($B$1:$B$504)-MIN(ROW($A$1:$A$504))+1,""), ROW()-16)),"")</f>
        <v/>
      </c>
      <c r="AC22" s="326" t="str" cm="1">
        <f t="array" ref="AC22">IFERROR(INDEX($A$1:$A$504,SMALL(IF($O$20=$B$1:$B$504,ROW($B$1:$B$504)-MIN(ROW($A$1:$A$504))+1,""), ROW()-20)),"")</f>
        <v/>
      </c>
      <c r="AD22" s="326" t="str" cm="1">
        <f t="array" ref="AD22">IFERROR(INDEX($A$1:$A$504,SMALL(IF($O$21=$B$1:$B$504,ROW($B$1:$B$504)-MIN(ROW($A$1:$A$504))+1,""), ROW()-20)),"")</f>
        <v/>
      </c>
      <c r="AE22" s="326" t="str" cm="1">
        <f t="array" ref="AE22">IFERROR(INDEX($A$1:$A$504,SMALL(IF($O$23=$B$1:$B$504,ROW($B$1:$B$504)-MIN(ROW($A$1:$A$504))+1,""), ROW()-12)),"")</f>
        <v/>
      </c>
      <c r="AF22" s="326" t="str" cm="1">
        <f t="array" ref="AF22">IFERROR(INDEX($A$1:$A$504,SMALL(IF($O$26=$B$1:$B$504,ROW($B$1:$B$504)-MIN(ROW($A$1:$A$504))+1,""), ROW()-17)),"")</f>
        <v/>
      </c>
      <c r="AG22" s="326" t="str" cm="1">
        <f t="array" ref="AG22">IFERROR(INDEX($A$1:$A$504,SMALL(IF($O$31=$B$1:$B$504,ROW($B$1:$B$504)-MIN(ROW($A$1:$A$504))+1,""), ROW()-15)),"")</f>
        <v/>
      </c>
      <c r="AH22" s="330" t="str" cm="1">
        <f t="array" ref="AH22">IFERROR(INDEX($A$1:$A$44,SMALL(IF($O$6=$B$1:$B$44,ROW($B$1:$B$44)-MIN(ROW($A$1:$A$44))+1,""), ROW()-1)),"")</f>
        <v/>
      </c>
      <c r="AI22" s="529" t="str" cm="1">
        <f t="array" ref="AI22">IFERROR(INDEX($A$45:$A$507,SMALL(IF($O$6=$B$45:$B$507,ROW($B$45:$B$507)-MIN(ROW($A$45:$A$507))+1,""), ROW()-1)),"")</f>
        <v/>
      </c>
      <c r="WPW22" s="311"/>
    </row>
    <row r="23" spans="1:36 15987:15987" ht="22.5" customHeight="1">
      <c r="A23" s="248" t="str" cm="1">
        <f t="array" ref="A23">_xlfn.IFS(D27=0,"",D27&gt;0,D27)</f>
        <v/>
      </c>
      <c r="B23" s="248" t="str" cm="1">
        <f t="array" ref="B23">_xlfn.IFS(F27=0,"",F27&gt;0,F27)</f>
        <v>x</v>
      </c>
      <c r="C23" s="56"/>
      <c r="D23" s="670"/>
      <c r="E23" s="670"/>
      <c r="F23" s="674" t="s">
        <v>252</v>
      </c>
      <c r="G23" s="672"/>
      <c r="H23" s="683"/>
      <c r="I23" s="669" t="s">
        <v>252</v>
      </c>
      <c r="J23" s="2199"/>
      <c r="K23" s="349"/>
      <c r="L23" s="286"/>
      <c r="M23" s="227" t="str">
        <f t="shared" si="3"/>
        <v/>
      </c>
      <c r="N23" s="812"/>
      <c r="O23" s="258" t="s">
        <v>337</v>
      </c>
      <c r="P23" s="173" t="s">
        <v>338</v>
      </c>
      <c r="Q23" s="153">
        <f t="shared" ref="Q23:Q32" si="4">COUNTIFS($F$5:$L$43,O23)</f>
        <v>0</v>
      </c>
      <c r="R23" s="205">
        <f ca="1">_xlfn.IFNA(LOOKUP(TODAY()+1,'Inbound SOS &amp; EOD'!$1:$1,'Inbound SOS &amp; EOD'!41:41),0)</f>
        <v>0</v>
      </c>
      <c r="S23" s="144">
        <f ca="1">LOOKUP(TODAY(),'Deployment needs'!$2:$2,'Deployment needs'!82:82)</f>
        <v>6.2215433563218403E-2</v>
      </c>
      <c r="T23" s="812" t="s">
        <v>407</v>
      </c>
      <c r="U23" s="217" t="s">
        <v>360</v>
      </c>
      <c r="V23" s="113">
        <v>4</v>
      </c>
      <c r="W23" s="547">
        <v>4.2</v>
      </c>
      <c r="X23" s="218">
        <f>W23/1.75</f>
        <v>2.4</v>
      </c>
      <c r="Z23" s="1699"/>
      <c r="AA23" s="296" t="str" cm="1">
        <f t="array" ref="AA23">IFERROR(INDEX($A$1:$A$504,SMALL(IF($O$27=$B$1:$B$504,ROW($B$1:$B$504)-MIN(ROW($A$1:$A$504))+1,""), ROW()-19)),"")</f>
        <v/>
      </c>
      <c r="AB23" s="326" t="str" cm="1">
        <f t="array" ref="AB23">IFERROR(INDEX($A$1:$A$504,SMALL(IF($O$17=$B$1:$B$504,ROW($B$1:$B$504)-MIN(ROW($A$1:$A$504))+1,""), ROW()-16)),"")</f>
        <v/>
      </c>
      <c r="AC23" s="326" t="str" cm="1">
        <f t="array" ref="AC23">IFERROR(INDEX($A$1:$A$504,SMALL(IF($O$20=$B$1:$B$504,ROW($B$1:$B$504)-MIN(ROW($A$1:$A$504))+1,""), ROW()-20)),"")</f>
        <v/>
      </c>
      <c r="AD23" s="326" t="str" cm="1">
        <f t="array" ref="AD23">IFERROR(INDEX($A$1:$A$504,SMALL(IF($O$21=$B$1:$B$504,ROW($B$1:$B$504)-MIN(ROW($A$1:$A$504))+1,""), ROW()-20)),"")</f>
        <v/>
      </c>
      <c r="AE23" s="326" t="str" cm="1">
        <f t="array" ref="AE23">IFERROR(INDEX($A$1:$A$504,SMALL(IF($O$23=$B$1:$B$504,ROW($B$1:$B$504)-MIN(ROW($A$1:$A$504))+1,""), ROW()-12)),"")</f>
        <v/>
      </c>
      <c r="AF23" s="326" t="str" cm="1">
        <f t="array" ref="AF23">IFERROR(INDEX($A$1:$A$504,SMALL(IF($O$26=$B$1:$B$504,ROW($B$1:$B$504)-MIN(ROW($A$1:$A$504))+1,""), ROW()-17)),"")</f>
        <v/>
      </c>
      <c r="AG23" s="326" t="str" cm="1">
        <f t="array" ref="AG23">IFERROR(INDEX($A$1:$A$504,SMALL(IF($O$31=$B$1:$B$504,ROW($B$1:$B$504)-MIN(ROW($A$1:$A$504))+1,""), ROW()-15)),"")</f>
        <v/>
      </c>
      <c r="AH23" s="330" t="str" cm="1">
        <f t="array" ref="AH23">IFERROR(INDEX($A$1:$A$44,SMALL(IF($O$6=$B$1:$B$44,ROW($B$1:$B$44)-MIN(ROW($A$1:$A$44))+1,""), ROW()-1)),"")</f>
        <v/>
      </c>
      <c r="AI23" s="529" t="str" cm="1">
        <f t="array" ref="AI23">IFERROR(INDEX($A$45:$A$507,SMALL(IF($O$6=$B$45:$B$507,ROW($B$45:$B$507)-MIN(ROW($A$45:$A$507))+1,""), ROW()-1)),"")</f>
        <v/>
      </c>
    </row>
    <row r="24" spans="1:36 15987:15987" ht="22.5" customHeight="1">
      <c r="A24" s="248" t="str" cm="1">
        <f t="array" ref="A24">_xlfn.IFS(D28=0,"",D28&gt;0,D28)</f>
        <v/>
      </c>
      <c r="B24" s="248" t="str" cm="1">
        <f t="array" ref="B24">_xlfn.IFS(F28=0,"",F28&gt;0,F28)</f>
        <v>x</v>
      </c>
      <c r="C24" s="56"/>
      <c r="D24" s="670"/>
      <c r="E24" s="670"/>
      <c r="F24" s="674" t="s">
        <v>252</v>
      </c>
      <c r="G24" s="672"/>
      <c r="H24" s="681"/>
      <c r="I24" s="669" t="s">
        <v>252</v>
      </c>
      <c r="J24" s="2204"/>
      <c r="K24" s="464"/>
      <c r="L24" s="286"/>
      <c r="M24" s="500" t="str">
        <f>IF(L24&lt;&gt;0,_xlfn.XLOOKUP(L24,$O$5:$O$45,$P$5:$P$45),"")</f>
        <v/>
      </c>
      <c r="N24" s="812"/>
      <c r="O24" s="258" t="s">
        <v>342</v>
      </c>
      <c r="P24" s="173" t="s">
        <v>343</v>
      </c>
      <c r="Q24" s="153">
        <f t="shared" si="4"/>
        <v>0</v>
      </c>
      <c r="R24" s="205">
        <f ca="1">_xlfn.IFNA(LOOKUP(TODAY()+1,'Inbound SOS &amp; EOD'!$1:$1,'Inbound SOS &amp; EOD'!42:42),0)</f>
        <v>0</v>
      </c>
      <c r="S24" s="144">
        <f ca="1">LOOKUP(TODAY(),'Deployment needs'!$2:$2,'Deployment needs'!83:83)*0.25</f>
        <v>5.5549494252873567E-2</v>
      </c>
      <c r="T24" s="812"/>
      <c r="U24" s="217" t="s">
        <v>363</v>
      </c>
      <c r="V24" s="114" t="s">
        <v>364</v>
      </c>
      <c r="W24" s="114" t="s">
        <v>365</v>
      </c>
      <c r="X24" s="219" t="s">
        <v>366</v>
      </c>
      <c r="Z24" s="1699"/>
      <c r="AA24" s="296" t="str" cm="1">
        <f t="array" ref="AA24">IFERROR(INDEX($A$1:$A$504,SMALL(IF($O$27=$B$1:$B$504,ROW($B$1:$B$504)-MIN(ROW($A$1:$A$504))+1,""), ROW()-19)),"")</f>
        <v/>
      </c>
      <c r="AB24" s="326" t="str" cm="1">
        <f t="array" ref="AB24">IFERROR(INDEX($A$1:$A$504,SMALL(IF($O$17=$B$1:$B$504,ROW($B$1:$B$504)-MIN(ROW($A$1:$A$504))+1,""), ROW()-16)),"")</f>
        <v/>
      </c>
      <c r="AC24" s="326" t="str" cm="1">
        <f t="array" ref="AC24">IFERROR(INDEX($A$1:$A$504,SMALL(IF($O$20=$B$1:$B$504,ROW($B$1:$B$504)-MIN(ROW($A$1:$A$504))+1,""), ROW()-20)),"")</f>
        <v/>
      </c>
      <c r="AD24" s="326" t="str" cm="1">
        <f t="array" ref="AD24">IFERROR(INDEX($A$1:$A$504,SMALL(IF($O$21=$B$1:$B$504,ROW($B$1:$B$504)-MIN(ROW($A$1:$A$504))+1,""), ROW()-20)),"")</f>
        <v/>
      </c>
      <c r="AE24" s="326" t="str" cm="1">
        <f t="array" ref="AE24">IFERROR(INDEX($A$1:$A$504,SMALL(IF($O$23=$B$1:$B$504,ROW($B$1:$B$504)-MIN(ROW($A$1:$A$504))+1,""), ROW()-12)),"")</f>
        <v/>
      </c>
      <c r="AF24" s="326" t="str" cm="1">
        <f t="array" ref="AF24">IFERROR(INDEX($A$1:$A$504,SMALL(IF($O$26=$B$1:$B$504,ROW($B$1:$B$504)-MIN(ROW($A$1:$A$504))+1,""), ROW()-17)),"")</f>
        <v/>
      </c>
      <c r="AG24" s="326" t="str" cm="1">
        <f t="array" ref="AG24">IFERROR(INDEX($A$1:$A$504,SMALL(IF($O$31=$B$1:$B$504,ROW($B$1:$B$504)-MIN(ROW($A$1:$A$504))+1,""), ROW()-15)),"")</f>
        <v/>
      </c>
      <c r="AH24" s="330" t="str" cm="1">
        <f t="array" ref="AH24">IFERROR(INDEX($A$1:$A$44,SMALL(IF($O$6=$B$1:$B$44,ROW($B$1:$B$44)-MIN(ROW($A$1:$A$44))+1,""), ROW()-1)),"")</f>
        <v/>
      </c>
      <c r="AI24" s="529" t="str" cm="1">
        <f t="array" ref="AI24">IFERROR(INDEX($A$45:$A$507,SMALL(IF($O$6=$B$45:$B$507,ROW($B$45:$B$507)-MIN(ROW($A$45:$A$507))+1,""), ROW()-1)),"")</f>
        <v/>
      </c>
    </row>
    <row r="25" spans="1:36 15987:15987" ht="22.5" customHeight="1">
      <c r="A25" s="248" t="str" cm="1">
        <f t="array" ref="A25">_xlfn.IFS(D29=0,"",D29&gt;0,D29)</f>
        <v/>
      </c>
      <c r="B25" s="248" t="str" cm="1">
        <f t="array" ref="B25">_xlfn.IFS(F29=0,"",F29&gt;0,F29)</f>
        <v>x</v>
      </c>
      <c r="C25" s="56"/>
      <c r="D25" s="679"/>
      <c r="E25" s="684"/>
      <c r="F25" s="685" t="s">
        <v>252</v>
      </c>
      <c r="G25" s="675"/>
      <c r="H25" s="682"/>
      <c r="I25" s="669" t="s">
        <v>252</v>
      </c>
      <c r="J25" s="2204"/>
      <c r="K25" s="465"/>
      <c r="L25" s="286"/>
      <c r="M25" s="227"/>
      <c r="N25" s="812"/>
      <c r="O25" s="258" t="s">
        <v>347</v>
      </c>
      <c r="P25" s="173" t="s">
        <v>348</v>
      </c>
      <c r="Q25" s="153">
        <f t="shared" si="4"/>
        <v>0</v>
      </c>
      <c r="R25" s="1852">
        <f ca="1">_xlfn.IFNA(LOOKUP(TODAY(),'Inbound SOS &amp; EOD'!$1:$1,'Inbound SOS &amp; EOD'!59:59),0)</f>
        <v>0</v>
      </c>
      <c r="S25" s="144">
        <f ca="1">LOOKUP(TODAY(),'Deployment needs'!$2:$2,'Deployment needs'!83:83)</f>
        <v>0.22219797701149427</v>
      </c>
      <c r="U25" s="220" t="s">
        <v>232</v>
      </c>
      <c r="V25" s="113">
        <v>16</v>
      </c>
      <c r="W25" s="113">
        <v>165</v>
      </c>
      <c r="X25" s="221">
        <f>W25*V25*$V$23</f>
        <v>10560</v>
      </c>
      <c r="Z25" s="1699"/>
      <c r="AA25" s="296" t="str" cm="1">
        <f t="array" ref="AA25">IFERROR(INDEX($A$1:$A$504,SMALL(IF($O$27=$B$1:$B$504,ROW($B$1:$B$504)-MIN(ROW($A$1:$A$504))+1,""), ROW()-19)),"")</f>
        <v/>
      </c>
      <c r="AB25" s="326" t="str" cm="1">
        <f t="array" ref="AB25">IFERROR(INDEX($A$1:$A$504,SMALL(IF($O$17=$B$1:$B$504,ROW($B$1:$B$504)-MIN(ROW($A$1:$A$504))+1,""), ROW()-16)),"")</f>
        <v/>
      </c>
      <c r="AC25" s="326" t="str" cm="1">
        <f t="array" ref="AC25">IFERROR(INDEX($A$1:$A$504,SMALL(IF($O$20=$B$1:$B$504,ROW($B$1:$B$504)-MIN(ROW($A$1:$A$504))+1,""), ROW()-20)),"")</f>
        <v/>
      </c>
      <c r="AD25" s="326" t="str" cm="1">
        <f t="array" ref="AD25">IFERROR(INDEX($A$1:$A$504,SMALL(IF($O$21=$B$1:$B$504,ROW($B$1:$B$504)-MIN(ROW($A$1:$A$504))+1,""), ROW()-20)),"")</f>
        <v/>
      </c>
      <c r="AE25" s="326" t="str" cm="1">
        <f t="array" ref="AE25">IFERROR(INDEX($A$1:$A$504,SMALL(IF($O$23=$B$1:$B$504,ROW($B$1:$B$504)-MIN(ROW($A$1:$A$504))+1,""), ROW()-12)),"")</f>
        <v/>
      </c>
      <c r="AF25" s="326" t="str" cm="1">
        <f t="array" ref="AF25">IFERROR(INDEX($A$1:$A$504,SMALL(IF($O$26=$B$1:$B$504,ROW($B$1:$B$504)-MIN(ROW($A$1:$A$504))+1,""), ROW()-17)),"")</f>
        <v/>
      </c>
      <c r="AG25" s="326" t="str" cm="1">
        <f t="array" ref="AG25">IFERROR(INDEX($A$1:$A$504,SMALL(IF($O$31=$B$1:$B$504,ROW($B$1:$B$504)-MIN(ROW($A$1:$A$504))+1,""), ROW()-15)),"")</f>
        <v/>
      </c>
      <c r="AH25" s="330" t="str" cm="1">
        <f t="array" ref="AH25">IFERROR(INDEX($A$1:$A$44,SMALL(IF($O$6=$B$1:$B$44,ROW($B$1:$B$44)-MIN(ROW($A$1:$A$44))+1,""), ROW()-1)),"")</f>
        <v/>
      </c>
      <c r="AI25" s="529" t="str" cm="1">
        <f t="array" ref="AI25">IFERROR(INDEX($A$45:$A$507,SMALL(IF($O$6=$B$45:$B$507,ROW($B$45:$B$507)-MIN(ROW($A$45:$A$507))+1,""), ROW()-1)),"")</f>
        <v/>
      </c>
    </row>
    <row r="26" spans="1:36 15987:15987" ht="22.5" customHeight="1">
      <c r="A26" s="248" t="str" cm="1">
        <f t="array" ref="A26">_xlfn.IFS(D30=0,"",D30&gt;0,D30)</f>
        <v/>
      </c>
      <c r="B26" s="248" t="str" cm="1">
        <f t="array" ref="B26">_xlfn.IFS(F30=0,"",F30&gt;0,F30)</f>
        <v>x</v>
      </c>
      <c r="C26" s="56"/>
      <c r="D26" s="670"/>
      <c r="E26" s="680"/>
      <c r="F26" s="674" t="s">
        <v>252</v>
      </c>
      <c r="G26" s="670"/>
      <c r="H26" s="686"/>
      <c r="I26" s="669" t="s">
        <v>252</v>
      </c>
      <c r="J26" s="2204"/>
      <c r="K26" s="465"/>
      <c r="L26" s="286"/>
      <c r="M26" s="227"/>
      <c r="N26" s="812"/>
      <c r="O26" s="258" t="s">
        <v>350</v>
      </c>
      <c r="P26" s="173" t="s">
        <v>351</v>
      </c>
      <c r="Q26" s="153">
        <f t="shared" si="4"/>
        <v>0</v>
      </c>
      <c r="R26" s="1852"/>
      <c r="S26" s="144">
        <f ca="1">LOOKUP(TODAY(),'Deployment needs'!$2:$2,'Deployment needs'!73:73)</f>
        <v>1.4739259259259259</v>
      </c>
      <c r="T26" s="812"/>
      <c r="U26" s="220" t="s">
        <v>240</v>
      </c>
      <c r="V26" s="113">
        <v>1.5</v>
      </c>
      <c r="W26" s="113">
        <v>200</v>
      </c>
      <c r="X26" s="221">
        <f>W26*V26*$X$23</f>
        <v>720</v>
      </c>
      <c r="Z26" s="1699"/>
      <c r="AA26" s="809" t="s">
        <v>5880</v>
      </c>
      <c r="AB26" s="331" t="str">
        <f>"Overstock Putaway"&amp;"   "&amp;T18</f>
        <v xml:space="preserve">Overstock Putaway   </v>
      </c>
      <c r="AC26" s="331" t="s">
        <v>367</v>
      </c>
      <c r="AD26" s="326" t="str" cm="1">
        <f t="array" ref="AD26">IFERROR(INDEX($A$1:$A$504,SMALL(IF($O$21=$B$1:$B$504,ROW($B$1:$B$504)-MIN(ROW($A$1:$A$504))+1,""), ROW()-20)),"")</f>
        <v/>
      </c>
      <c r="AE26" s="334" t="str">
        <f ca="1">"Returns Exceptions"&amp;"   "&amp;$R$24</f>
        <v>Returns Exceptions   0</v>
      </c>
      <c r="AF26" s="326" t="str" cm="1">
        <f t="array" ref="AF26">IFERROR(INDEX($A$1:$A$504,SMALL(IF($O$26=$B$1:$B$504,ROW($B$1:$B$504)-MIN(ROW($A$1:$A$504))+1,""), ROW()-17)),"")</f>
        <v/>
      </c>
      <c r="AG26" s="326" t="str" cm="1">
        <f t="array" ref="AG26">IFERROR(INDEX($A$1:$A$504,SMALL(IF($O$31=$B$1:$B$504,ROW($B$1:$B$504)-MIN(ROW($A$1:$A$504))+1,""), ROW()-15)),"")</f>
        <v/>
      </c>
      <c r="AH26" s="330" t="str" cm="1">
        <f t="array" ref="AH26">IFERROR(INDEX($A$1:$A$44,SMALL(IF($O$6=$B$1:$B$44,ROW($B$1:$B$44)-MIN(ROW($A$1:$A$44))+1,""), ROW()-1)),"")</f>
        <v/>
      </c>
      <c r="AI26" s="529" t="str" cm="1">
        <f t="array" ref="AI26">IFERROR(INDEX($A$45:$A$507,SMALL(IF($O$6=$B$45:$B$507,ROW($B$45:$B$507)-MIN(ROW($A$45:$A$507))+1,""), ROW()-1)),"")</f>
        <v/>
      </c>
    </row>
    <row r="27" spans="1:36 15987:15987" ht="22.5" customHeight="1">
      <c r="A27" s="248" t="str" cm="1">
        <f t="array" ref="A27">_xlfn.IFS(D31=0,"",D31&gt;0,D31)</f>
        <v/>
      </c>
      <c r="B27" s="248" t="str" cm="1">
        <f t="array" ref="B27">_xlfn.IFS(F31=0,"",F31&gt;0,F31)</f>
        <v>x</v>
      </c>
      <c r="C27" s="56"/>
      <c r="D27" s="687"/>
      <c r="E27" s="686"/>
      <c r="F27" s="671" t="s">
        <v>252</v>
      </c>
      <c r="G27" s="672"/>
      <c r="H27" s="681"/>
      <c r="I27" s="669" t="s">
        <v>252</v>
      </c>
      <c r="J27" s="2204"/>
      <c r="K27" s="465"/>
      <c r="L27" s="286"/>
      <c r="M27" s="227"/>
      <c r="N27" s="812"/>
      <c r="O27" s="258" t="s">
        <v>354</v>
      </c>
      <c r="P27" s="173" t="s">
        <v>355</v>
      </c>
      <c r="Q27" s="153">
        <f t="shared" si="4"/>
        <v>0</v>
      </c>
      <c r="R27" s="205">
        <f ca="1">_xlfn.IFNA(LOOKUP(TODAY(),'Inbound SOS &amp; EOD'!$1:$1,'Inbound SOS &amp; EOD'!56:56),0)</f>
        <v>0</v>
      </c>
      <c r="S27" s="144">
        <f ca="1">LOOKUP(TODAY(),'Deployment needs'!$2:$2,'Deployment needs'!74:74)</f>
        <v>1.6581666666666666</v>
      </c>
      <c r="T27" s="812"/>
      <c r="U27" s="220"/>
      <c r="V27" s="113"/>
      <c r="W27" s="113"/>
      <c r="X27" s="221"/>
      <c r="Z27" s="1699"/>
      <c r="AA27" s="296" t="str" cm="1">
        <f t="array" ref="AA27">IFERROR(INDEX($A$1:$A$504,SMALL(IF($O$18=$B$1:$B$504,ROW($B$1:$B$504)-MIN(ROW($A$1:$A$504))+1,""), ROW()-26)),"")</f>
        <v/>
      </c>
      <c r="AB27" s="213" t="str" cm="1">
        <f t="array" ref="AB27">IFERROR(INDEX($A$1:$A$504,SMALL(IF($O$19=$B$1:$B$504,ROW($B$1:$B$504)-MIN(ROW($A$1:$A$504))+1,""), ROW()-26)),"")</f>
        <v/>
      </c>
      <c r="AC27" s="213" t="str" cm="1">
        <f t="array" ref="AC27">IFERROR(INDEX($A$1:$A$504,SMALL(IF($O$32=$B$1:$B$504,ROW($B$1:$B$504)-MIN(ROW($A$1:$A$504))+1,""), ROW()-26)),"")</f>
        <v/>
      </c>
      <c r="AD27" s="326" t="str" cm="1">
        <f t="array" ref="AD27">IFERROR(INDEX($A$1:$A$504,SMALL(IF($O$21=$B$1:$B$504,ROW($B$1:$B$504)-MIN(ROW($A$1:$A$504))+1,""), ROW()-20)),"")</f>
        <v/>
      </c>
      <c r="AE27" s="212" t="str" cm="1">
        <f t="array" ref="AE27">IFERROR(INDEX($A$1:$A$504,SMALL(IF($O$24=$B$1:$B$504,ROW($B$1:$B$504)-MIN(ROW($A$1:$A$504))+1,""), ROW()-26)),"")</f>
        <v/>
      </c>
      <c r="AF27" s="326" t="str" cm="1">
        <f t="array" ref="AF27">IFERROR(INDEX($A$1:$A$504,SMALL(IF($O$26=$B$1:$B$504,ROW($B$1:$B$504)-MIN(ROW($A$1:$A$504))+1,""), ROW()-17)),"")</f>
        <v/>
      </c>
      <c r="AG27" s="326" t="str" cm="1">
        <f t="array" ref="AG27">IFERROR(INDEX($A$1:$A$504,SMALL(IF($O$31=$B$1:$B$504,ROW($B$1:$B$504)-MIN(ROW($A$1:$A$504))+1,""), ROW()-15)),"")</f>
        <v/>
      </c>
      <c r="AH27" s="330" t="str" cm="1">
        <f t="array" ref="AH27">IFERROR(INDEX($A$1:$A$44,SMALL(IF($O$6=$B$1:$B$44,ROW($B$1:$B$44)-MIN(ROW($A$1:$A$44))+1,""), ROW()-1)),"")</f>
        <v/>
      </c>
      <c r="AI27" s="529" t="str" cm="1">
        <f t="array" ref="AI27">IFERROR(INDEX($A$45:$A$507,SMALL(IF($O$6=$B$45:$B$507,ROW($B$45:$B$507)-MIN(ROW($A$45:$A$507))+1,""), ROW()-1)),"")</f>
        <v/>
      </c>
    </row>
    <row r="28" spans="1:36 15987:15987" ht="22.5" customHeight="1">
      <c r="A28" s="248" t="str" cm="1">
        <f t="array" ref="A28">_xlfn.IFS(D32=0,"",D32&gt;0,D32)</f>
        <v/>
      </c>
      <c r="B28" s="248" t="str" cm="1">
        <f t="array" ref="B28">_xlfn.IFS(F32=0,"",F32&gt;0,F32)</f>
        <v>x</v>
      </c>
      <c r="C28" s="56"/>
      <c r="D28" s="670"/>
      <c r="E28" s="680"/>
      <c r="F28" s="673" t="s">
        <v>252</v>
      </c>
      <c r="G28" s="672"/>
      <c r="H28" s="681"/>
      <c r="I28" s="669" t="s">
        <v>252</v>
      </c>
      <c r="J28" s="2204"/>
      <c r="K28" s="465"/>
      <c r="L28" s="286"/>
      <c r="M28" s="227" t="str">
        <f t="shared" ref="M28:M41" si="5">IF(L28&lt;&gt;0,_xlfn.XLOOKUP(L28,$O$5:$O$45,$P$5:$P$45),"")</f>
        <v/>
      </c>
      <c r="N28" s="812" t="s">
        <v>407</v>
      </c>
      <c r="O28" s="258" t="s">
        <v>357</v>
      </c>
      <c r="P28" s="173" t="s">
        <v>358</v>
      </c>
      <c r="Q28" s="153">
        <f t="shared" si="4"/>
        <v>0</v>
      </c>
      <c r="R28" s="206" cm="1">
        <f t="array" aca="1" ref="R28" ca="1">_xlfn.IFNA(LOOKUP(TODAY(),'Inbound SOS &amp; EOD'!$1:$1,('Inbound SOS &amp; EOD'!57:57+'Inbound SOS &amp; EOD'!58:58)),0)</f>
        <v>0</v>
      </c>
      <c r="S28" s="144"/>
      <c r="T28" s="812"/>
      <c r="U28" s="1828" t="s">
        <v>375</v>
      </c>
      <c r="V28" s="1828"/>
      <c r="W28" s="1828"/>
      <c r="X28" s="222">
        <f>SUM(X25:X27)</f>
        <v>11280</v>
      </c>
      <c r="Z28" s="1699"/>
      <c r="AA28" s="296" t="str" cm="1">
        <f t="array" ref="AA28">IFERROR(INDEX($A$1:$A$504,SMALL(IF($O$18=$B$1:$B$504,ROW($B$1:$B$504)-MIN(ROW($A$1:$A$504))+1,""), ROW()-26)),"")</f>
        <v/>
      </c>
      <c r="AB28" s="213" t="str" cm="1">
        <f t="array" ref="AB28">IFERROR(INDEX($A$1:$A$504,SMALL(IF($O$19=$B$1:$B$504,ROW($B$1:$B$504)-MIN(ROW($A$1:$A$504))+1,""), ROW()-26)),"")</f>
        <v/>
      </c>
      <c r="AC28" s="213" t="str" cm="1">
        <f t="array" ref="AC28">IFERROR(INDEX($A$1:$A$504,SMALL(IF($O$32=$B$1:$B$504,ROW($B$1:$B$504)-MIN(ROW($A$1:$A$504))+1,""), ROW()-26)),"")</f>
        <v/>
      </c>
      <c r="AD28" s="326" t="str" cm="1">
        <f t="array" ref="AD28">IFERROR(INDEX($A$1:$A$504,SMALL(IF($O$21=$B$1:$B$504,ROW($B$1:$B$504)-MIN(ROW($A$1:$A$504))+1,""), ROW()-20)),"")</f>
        <v/>
      </c>
      <c r="AE28" s="212" t="str" cm="1">
        <f t="array" ref="AE28">IFERROR(INDEX($A$1:$A$504,SMALL(IF($O$24=$B$1:$B$504,ROW($B$1:$B$504)-MIN(ROW($A$1:$A$504))+1,""), ROW()-26)),"")</f>
        <v/>
      </c>
      <c r="AF28" s="326" t="str" cm="1">
        <f t="array" ref="AF28">IFERROR(INDEX($A$1:$A$504,SMALL(IF($O$26=$B$1:$B$504,ROW($B$1:$B$504)-MIN(ROW($A$1:$A$504))+1,""), ROW()-17)),"")</f>
        <v/>
      </c>
      <c r="AG28" s="326" t="str" cm="1">
        <f t="array" ref="AG28">IFERROR(INDEX($A$1:$A$504,SMALL(IF($O$31=$B$1:$B$504,ROW($B$1:$B$504)-MIN(ROW($A$1:$A$504))+1,""), ROW()-15)),"")</f>
        <v/>
      </c>
      <c r="AH28" s="330" t="str" cm="1">
        <f t="array" ref="AH28">IFERROR(INDEX($A$1:$A$44,SMALL(IF($O$6=$B$1:$B$44,ROW($B$1:$B$44)-MIN(ROW($A$1:$A$44))+1,""), ROW()-1)),"")</f>
        <v/>
      </c>
      <c r="AI28" s="529" t="str" cm="1">
        <f t="array" ref="AI28">IFERROR(INDEX($A$45:$A$507,SMALL(IF($O$6=$B$45:$B$507,ROW($B$45:$B$507)-MIN(ROW($A$45:$A$507))+1,""), ROW()-1)),"")</f>
        <v/>
      </c>
    </row>
    <row r="29" spans="1:36 15987:15987" ht="22.5" customHeight="1">
      <c r="A29" s="248" t="str" cm="1">
        <f t="array" ref="A29">_xlfn.IFS(D33=0,"",D33&gt;0,D33)</f>
        <v/>
      </c>
      <c r="B29" s="248" t="str" cm="1">
        <f t="array" ref="B29">_xlfn.IFS(F33=0,"",F33&gt;0,F33)</f>
        <v>x</v>
      </c>
      <c r="C29" s="56"/>
      <c r="D29" s="670"/>
      <c r="E29" s="680"/>
      <c r="F29" s="674" t="s">
        <v>252</v>
      </c>
      <c r="G29" s="672"/>
      <c r="H29" s="683"/>
      <c r="I29" s="669" t="s">
        <v>252</v>
      </c>
      <c r="J29" s="2204"/>
      <c r="K29" s="465"/>
      <c r="L29" s="286"/>
      <c r="M29" s="227" t="str">
        <f t="shared" si="5"/>
        <v/>
      </c>
      <c r="N29" s="812"/>
      <c r="O29" s="258" t="s">
        <v>236</v>
      </c>
      <c r="P29" s="173" t="s">
        <v>368</v>
      </c>
      <c r="Q29" s="153">
        <f t="shared" si="4"/>
        <v>0</v>
      </c>
      <c r="R29" s="2206"/>
      <c r="S29" s="144">
        <f ca="1">LOOKUP(TODAY(),'Deployment needs'!$2:$2,'Deployment needs'!96:96)</f>
        <v>0</v>
      </c>
      <c r="T29" s="812"/>
      <c r="U29" s="812"/>
      <c r="V29" s="812"/>
      <c r="W29" s="812"/>
      <c r="X29" s="812"/>
      <c r="Z29" s="1699"/>
      <c r="AA29" s="296" t="str" cm="1">
        <f t="array" ref="AA29">IFERROR(INDEX($A$1:$A$504,SMALL(IF($O$18=$B$1:$B$504,ROW($B$1:$B$504)-MIN(ROW($A$1:$A$504))+1,""), ROW()-26)),"")</f>
        <v/>
      </c>
      <c r="AB29" s="213" t="str" cm="1">
        <f t="array" ref="AB29">IFERROR(INDEX($A$1:$A$504,SMALL(IF($O$19=$B$1:$B$504,ROW($B$1:$B$504)-MIN(ROW($A$1:$A$504))+1,""), ROW()-26)),"")</f>
        <v/>
      </c>
      <c r="AC29" s="213" t="str" cm="1">
        <f t="array" ref="AC29">IFERROR(INDEX($A$1:$A$504,SMALL(IF($O$32=$B$1:$B$504,ROW($B$1:$B$504)-MIN(ROW($A$1:$A$504))+1,""), ROW()-26)),"")</f>
        <v/>
      </c>
      <c r="AD29" s="326" t="str" cm="1">
        <f t="array" ref="AD29">IFERROR(INDEX($A$1:$A$504,SMALL(IF($O$21=$B$1:$B$504,ROW($B$1:$B$504)-MIN(ROW($A$1:$A$504))+1,""), ROW()-20)),"")</f>
        <v/>
      </c>
      <c r="AE29" s="212" t="str" cm="1">
        <f t="array" ref="AE29">IFERROR(INDEX($A$1:$A$504,SMALL(IF($O$24=$B$1:$B$504,ROW($B$1:$B$504)-MIN(ROW($A$1:$A$504))+1,""), ROW()-26)),"")</f>
        <v/>
      </c>
      <c r="AF29" s="326" t="str" cm="1">
        <f t="array" ref="AF29">IFERROR(INDEX($A$1:$A$504,SMALL(IF($O$26=$B$1:$B$504,ROW($B$1:$B$504)-MIN(ROW($A$1:$A$504))+1,""), ROW()-17)),"")</f>
        <v/>
      </c>
      <c r="AG29" s="326" t="str" cm="1">
        <f t="array" ref="AG29">IFERROR(INDEX($A$1:$A$504,SMALL(IF($O$31=$B$1:$B$504,ROW($B$1:$B$504)-MIN(ROW($A$1:$A$504))+1,""), ROW()-15)),"")</f>
        <v/>
      </c>
      <c r="AH29" s="330" t="str" cm="1">
        <f t="array" ref="AH29">IFERROR(INDEX($A$1:$A$44,SMALL(IF($O$6=$B$1:$B$44,ROW($B$1:$B$44)-MIN(ROW($A$1:$A$44))+1,""), ROW()-1)),"")</f>
        <v/>
      </c>
      <c r="AI29" s="529" t="str" cm="1">
        <f t="array" ref="AI29">IFERROR(INDEX($A$45:$A$507,SMALL(IF($O$6=$B$45:$B$507,ROW($B$45:$B$507)-MIN(ROW($A$45:$A$507))+1,""), ROW()-1)),"")</f>
        <v/>
      </c>
    </row>
    <row r="30" spans="1:36 15987:15987" ht="22.5" customHeight="1">
      <c r="A30" s="248" t="str" cm="1">
        <f t="array" ref="A30">_xlfn.IFS(D34=0,"",D34&gt;0,D34)</f>
        <v/>
      </c>
      <c r="B30" s="248" t="str" cm="1">
        <f t="array" ref="B30">_xlfn.IFS(F34=0,"",F34&gt;0,F34)</f>
        <v>x</v>
      </c>
      <c r="C30" s="56"/>
      <c r="D30" s="672"/>
      <c r="E30" s="681"/>
      <c r="F30" s="674" t="s">
        <v>252</v>
      </c>
      <c r="G30" s="672"/>
      <c r="H30" s="681"/>
      <c r="I30" s="669" t="s">
        <v>252</v>
      </c>
      <c r="J30" s="2204"/>
      <c r="K30" s="465"/>
      <c r="L30" s="286"/>
      <c r="M30" s="227" t="str">
        <f t="shared" si="5"/>
        <v/>
      </c>
      <c r="N30" s="812"/>
      <c r="O30" s="258" t="s">
        <v>370</v>
      </c>
      <c r="P30" s="175" t="s">
        <v>207</v>
      </c>
      <c r="Q30" s="153">
        <f t="shared" si="4"/>
        <v>0</v>
      </c>
      <c r="R30" s="2206"/>
      <c r="S30" s="144">
        <f ca="1">LOOKUP(TODAY(),'Deployment needs'!$2:$2,'Deployment needs'!42:42)</f>
        <v>0.5</v>
      </c>
      <c r="T30" s="812" t="s">
        <v>407</v>
      </c>
      <c r="U30" s="2207" t="s">
        <v>381</v>
      </c>
      <c r="V30" s="2207"/>
      <c r="W30" s="2207"/>
      <c r="X30" s="2207"/>
      <c r="Z30" s="1699"/>
      <c r="AA30" s="296" t="str" cm="1">
        <f t="array" ref="AA30">IFERROR(INDEX($A$1:$A$504,SMALL(IF($O$18=$B$1:$B$504,ROW($B$1:$B$504)-MIN(ROW($A$1:$A$504))+1,""), ROW()-26)),"")</f>
        <v/>
      </c>
      <c r="AB30" s="213" t="str" cm="1">
        <f t="array" ref="AB30">IFERROR(INDEX($A$1:$A$504,SMALL(IF($O$19=$B$1:$B$504,ROW($B$1:$B$504)-MIN(ROW($A$1:$A$504))+1,""), ROW()-26)),"")</f>
        <v/>
      </c>
      <c r="AC30" s="213" t="str" cm="1">
        <f t="array" ref="AC30">IFERROR(INDEX($A$1:$A$504,SMALL(IF($O$32=$B$1:$B$504,ROW($B$1:$B$504)-MIN(ROW($A$1:$A$504))+1,""), ROW()-26)),"")</f>
        <v/>
      </c>
      <c r="AD30" s="326" t="str" cm="1">
        <f t="array" ref="AD30">IFERROR(INDEX($A$1:$A$504,SMALL(IF($O$21=$B$1:$B$504,ROW($B$1:$B$504)-MIN(ROW($A$1:$A$504))+1,""), ROW()-20)),"")</f>
        <v/>
      </c>
      <c r="AE30" s="212" t="str" cm="1">
        <f t="array" ref="AE30">IFERROR(INDEX($A$1:$A$504,SMALL(IF($O$24=$B$1:$B$504,ROW($B$1:$B$504)-MIN(ROW($A$1:$A$504))+1,""), ROW()-26)),"")</f>
        <v/>
      </c>
      <c r="AF30" s="326" t="str" cm="1">
        <f t="array" ref="AF30">IFERROR(INDEX($A$1:$A$504,SMALL(IF($O$26=$B$1:$B$504,ROW($B$1:$B$504)-MIN(ROW($A$1:$A$504))+1,""), ROW()-17)),"")</f>
        <v/>
      </c>
      <c r="AG30" s="326" t="str" cm="1">
        <f t="array" ref="AG30">IFERROR(INDEX($A$1:$A$504,SMALL(IF($O$31=$B$1:$B$504,ROW($B$1:$B$504)-MIN(ROW($A$1:$A$504))+1,""), ROW()-15)),"")</f>
        <v/>
      </c>
      <c r="AH30" s="330" t="str" cm="1">
        <f t="array" ref="AH30">IFERROR(INDEX($A$1:$A$44,SMALL(IF($O$6=$B$1:$B$44,ROW($B$1:$B$44)-MIN(ROW($A$1:$A$44))+1,""), ROW()-1)),"")</f>
        <v/>
      </c>
      <c r="AI30" s="529" t="str" cm="1">
        <f t="array" ref="AI30">IFERROR(INDEX($A$45:$A$507,SMALL(IF($O$6=$B$45:$B$507,ROW($B$45:$B$507)-MIN(ROW($A$45:$A$507))+1,""), ROW()-1)),"")</f>
        <v/>
      </c>
    </row>
    <row r="31" spans="1:36 15987:15987" ht="22.5" customHeight="1">
      <c r="A31" s="248" t="str" cm="1">
        <f t="array" ref="A31">_xlfn.IFS(D35=0,"",D35&gt;0,D35)</f>
        <v/>
      </c>
      <c r="B31" s="248" t="str" cm="1">
        <f t="array" ref="B31">_xlfn.IFS(F35=0,"",F35&gt;0,F35)</f>
        <v>x</v>
      </c>
      <c r="C31" s="56"/>
      <c r="D31" s="670"/>
      <c r="E31" s="681"/>
      <c r="F31" s="673" t="s">
        <v>252</v>
      </c>
      <c r="G31" s="670"/>
      <c r="H31" s="680"/>
      <c r="I31" s="669" t="s">
        <v>252</v>
      </c>
      <c r="J31" s="2204"/>
      <c r="K31" s="465"/>
      <c r="L31" s="286"/>
      <c r="M31" s="227" t="str">
        <f t="shared" si="5"/>
        <v/>
      </c>
      <c r="N31" s="812"/>
      <c r="O31" s="258" t="s">
        <v>245</v>
      </c>
      <c r="P31" s="147" t="s">
        <v>371</v>
      </c>
      <c r="Q31" s="153">
        <f t="shared" si="4"/>
        <v>0</v>
      </c>
      <c r="R31" s="2206"/>
      <c r="S31" s="251">
        <f ca="1">LOOKUP(TODAY(),'Deployment needs'!$2:$2,'Deployment needs'!77:77)</f>
        <v>1</v>
      </c>
      <c r="T31" s="812"/>
      <c r="U31" s="139" t="s">
        <v>383</v>
      </c>
      <c r="V31" s="136" t="s">
        <v>384</v>
      </c>
      <c r="W31" s="136" t="s">
        <v>365</v>
      </c>
      <c r="X31" s="140" t="s">
        <v>385</v>
      </c>
      <c r="AA31" s="207"/>
      <c r="AB31" s="207"/>
      <c r="AC31" s="207"/>
      <c r="AD31" s="207" t="str" cm="1">
        <f t="array" ref="AD31">IFERROR(INDEX($A$1:$A$504,SMALL(IF($O$21=$B$1:$B$504,ROW($B$1:$B$504)-MIN(ROW($A$1:$A$504))+1,""), ROW()-20)),"")</f>
        <v/>
      </c>
      <c r="AE31" s="210"/>
      <c r="AF31" s="207"/>
      <c r="AG31" s="207"/>
      <c r="AH31" s="330" t="str" cm="1">
        <f t="array" ref="AH31">IFERROR(INDEX($A$1:$A$44,SMALL(IF($O$6=$B$1:$B$44,ROW($B$1:$B$44)-MIN(ROW($A$1:$A$44))+1,""), ROW()-1)),"")</f>
        <v/>
      </c>
      <c r="AI31" s="529" t="str" cm="1">
        <f t="array" ref="AI31">IFERROR(INDEX($A$45:$A$507,SMALL(IF($O$6=$B$45:$B$507,ROW($B$45:$B$507)-MIN(ROW($A$45:$A$507))+1,""), ROW()-1)),"")</f>
        <v/>
      </c>
      <c r="AJ31" s="207"/>
    </row>
    <row r="32" spans="1:36 15987:15987" ht="22.5" customHeight="1">
      <c r="A32" s="248" t="str" cm="1">
        <f t="array" ref="A32">_xlfn.IFS(D36=0,"",D36&gt;0,D36)</f>
        <v/>
      </c>
      <c r="B32" s="248" t="str" cm="1">
        <f t="array" ref="B32">_xlfn.IFS(F36=0,"",F36&gt;0,F36)</f>
        <v>x</v>
      </c>
      <c r="C32" s="56"/>
      <c r="D32" s="672"/>
      <c r="E32" s="681"/>
      <c r="F32" s="674" t="s">
        <v>252</v>
      </c>
      <c r="G32" s="672"/>
      <c r="H32" s="681"/>
      <c r="I32" s="669" t="s">
        <v>252</v>
      </c>
      <c r="J32" s="2204"/>
      <c r="K32" s="465"/>
      <c r="L32" s="286"/>
      <c r="M32" s="227" t="str">
        <f t="shared" si="5"/>
        <v/>
      </c>
      <c r="N32" s="812"/>
      <c r="O32" s="259" t="s">
        <v>373</v>
      </c>
      <c r="P32" s="255" t="s">
        <v>374</v>
      </c>
      <c r="Q32" s="153">
        <f t="shared" si="4"/>
        <v>0</v>
      </c>
      <c r="R32" s="2206"/>
      <c r="S32" s="250">
        <f ca="1">SUM(S5:S31)</f>
        <v>19.927427847820812</v>
      </c>
      <c r="T32" s="812"/>
      <c r="U32" s="141" t="s">
        <v>338</v>
      </c>
      <c r="V32" s="137">
        <f>Q23</f>
        <v>0</v>
      </c>
      <c r="W32" s="137">
        <f>Narvar</f>
        <v>34</v>
      </c>
      <c r="X32" s="115">
        <f>(W32*V32*$V$23)/2.45</f>
        <v>0</v>
      </c>
      <c r="AA32" s="207"/>
      <c r="AB32" s="207"/>
      <c r="AC32" s="207"/>
      <c r="AD32" s="207" t="str" cm="1">
        <f t="array" ref="AD32">IFERROR(INDEX($A$1:$A$504,SMALL(IF($O$21=$B$1:$B$504,ROW($B$1:$B$504)-MIN(ROW($A$1:$A$504))+1,""), ROW()-20)),"")</f>
        <v/>
      </c>
      <c r="AE32" s="210"/>
      <c r="AF32" s="207"/>
      <c r="AG32" s="207"/>
      <c r="AH32" s="330" t="str" cm="1">
        <f t="array" ref="AH32">IFERROR(INDEX($A$1:$A$44,SMALL(IF($O$6=$B$1:$B$44,ROW($B$1:$B$44)-MIN(ROW($A$1:$A$44))+1,""), ROW()-1)),"")</f>
        <v/>
      </c>
      <c r="AI32" s="529" t="str" cm="1">
        <f t="array" ref="AI32">IFERROR(INDEX($A$45:$A$507,SMALL(IF($O$6=$B$45:$B$507,ROW($B$45:$B$507)-MIN(ROW($A$45:$A$507))+1,""), ROW()-1)),"")</f>
        <v/>
      </c>
      <c r="AJ32" s="207"/>
    </row>
    <row r="33" spans="1:36" s="56" customFormat="1" ht="22.5" customHeight="1">
      <c r="A33" s="248" t="str" cm="1">
        <f t="array" ref="A33">_xlfn.IFS(D37=0,"",D37&gt;0,D37)</f>
        <v/>
      </c>
      <c r="B33" s="248" t="str" cm="1">
        <f t="array" ref="B33">_xlfn.IFS(F37=0,"",F37&gt;0,F37)</f>
        <v>x</v>
      </c>
      <c r="D33" s="670"/>
      <c r="E33" s="682"/>
      <c r="F33" s="674" t="s">
        <v>252</v>
      </c>
      <c r="G33" s="672"/>
      <c r="H33" s="681"/>
      <c r="I33" s="669" t="s">
        <v>252</v>
      </c>
      <c r="J33" s="2204"/>
      <c r="K33" s="465"/>
      <c r="L33" s="286"/>
      <c r="M33" s="227" t="str">
        <f t="shared" si="5"/>
        <v/>
      </c>
      <c r="N33" s="812"/>
      <c r="O33" s="812"/>
      <c r="P33" s="252" t="s">
        <v>376</v>
      </c>
      <c r="Q33" s="119">
        <f>D44+G44+J44</f>
        <v>0</v>
      </c>
      <c r="R33" s="180"/>
      <c r="S33" s="204">
        <f ca="1">LOOKUP($Q$4,'Deployment needs'!2:2,'Deployment needs'!100:100)</f>
        <v>22.503842651744669</v>
      </c>
      <c r="T33" s="812"/>
      <c r="U33" s="141" t="s">
        <v>343</v>
      </c>
      <c r="V33" s="137">
        <f>Q24</f>
        <v>0</v>
      </c>
      <c r="W33" s="137">
        <f>Exceptions</f>
        <v>25</v>
      </c>
      <c r="X33" s="115">
        <f t="shared" ref="X33:X41" si="6">W33*V33*$V$23</f>
        <v>0</v>
      </c>
      <c r="Y33" s="812"/>
      <c r="Z33"/>
      <c r="AA33" s="207"/>
      <c r="AB33" s="207"/>
      <c r="AC33" s="207"/>
      <c r="AD33" s="207" t="str" cm="1">
        <f t="array" ref="AD33">IFERROR(INDEX($A$1:$A$504,SMALL(IF($O$21=$B$1:$B$504,ROW($B$1:$B$504)-MIN(ROW($A$1:$A$504))+1,""), ROW()-20)),"")</f>
        <v/>
      </c>
      <c r="AE33" s="210"/>
      <c r="AF33" s="207"/>
      <c r="AG33" s="207"/>
      <c r="AH33" s="330" t="str" cm="1">
        <f t="array" ref="AH33">IFERROR(INDEX($A$1:$A$44,SMALL(IF($O$6=$B$1:$B$44,ROW($B$1:$B$44)-MIN(ROW($A$1:$A$44))+1,""), ROW()-1)),"")</f>
        <v/>
      </c>
      <c r="AI33" s="529" t="str" cm="1">
        <f t="array" ref="AI33">IFERROR(INDEX($A$45:$A$507,SMALL(IF($O$6=$B$45:$B$507,ROW($B$45:$B$507)-MIN(ROW($A$45:$A$507))+1,""), ROW()-1)),"")</f>
        <v/>
      </c>
      <c r="AJ33" s="207"/>
    </row>
    <row r="34" spans="1:36" s="56" customFormat="1" ht="22.5" customHeight="1">
      <c r="A34" s="248" t="str" cm="1">
        <f t="array" ref="A34">_xlfn.IFS(D38=0,"",D38&gt;0,D38)</f>
        <v/>
      </c>
      <c r="B34" s="248" t="str" cm="1">
        <f t="array" ref="B34">_xlfn.IFS(F38=0,"",F38&gt;0,F38)</f>
        <v>x</v>
      </c>
      <c r="D34" s="672"/>
      <c r="E34" s="681"/>
      <c r="F34" s="674" t="s">
        <v>252</v>
      </c>
      <c r="G34" s="678"/>
      <c r="H34" s="683"/>
      <c r="I34" s="669" t="s">
        <v>252</v>
      </c>
      <c r="J34" s="2204"/>
      <c r="K34" s="465"/>
      <c r="L34" s="286"/>
      <c r="M34" s="227" t="str">
        <f t="shared" si="5"/>
        <v/>
      </c>
      <c r="N34" s="812"/>
      <c r="O34" s="812"/>
      <c r="P34" s="118" t="s">
        <v>378</v>
      </c>
      <c r="Q34" s="119">
        <f>Q33-Q35</f>
        <v>0</v>
      </c>
      <c r="R34" s="180"/>
      <c r="S34" s="811"/>
      <c r="T34" s="812"/>
      <c r="U34" s="141" t="s">
        <v>351</v>
      </c>
      <c r="V34" s="137">
        <f>Q26</f>
        <v>0</v>
      </c>
      <c r="W34" s="137">
        <f>Returns_put_away</f>
        <v>100</v>
      </c>
      <c r="X34" s="115">
        <f t="shared" si="6"/>
        <v>0</v>
      </c>
      <c r="Z34"/>
      <c r="AA34" s="497" t="str">
        <f>P37</f>
        <v>NC/NS</v>
      </c>
      <c r="AB34" s="497" t="s">
        <v>391</v>
      </c>
      <c r="AC34" s="497" t="s">
        <v>395</v>
      </c>
      <c r="AD34" s="497" t="s">
        <v>393</v>
      </c>
      <c r="AE34" s="497" t="s">
        <v>403</v>
      </c>
      <c r="AF34" s="497" t="s">
        <v>5405</v>
      </c>
      <c r="AG34" s="207"/>
      <c r="AH34" s="330" t="str" cm="1">
        <f t="array" ref="AH34">IFERROR(INDEX($A$1:$A$44,SMALL(IF($O$6=$B$1:$B$44,ROW($B$1:$B$44)-MIN(ROW($A$1:$A$44))+1,""), ROW()-1)),"")</f>
        <v/>
      </c>
      <c r="AI34" s="529" t="str" cm="1">
        <f t="array" ref="AI34">IFERROR(INDEX($A$45:$A$507,SMALL(IF($O$6=$B$45:$B$507,ROW($B$45:$B$507)-MIN(ROW($A$45:$A$507))+1,""), ROW()-1)),"")</f>
        <v/>
      </c>
      <c r="AJ34" s="207"/>
    </row>
    <row r="35" spans="1:36" s="56" customFormat="1" ht="22.5" customHeight="1">
      <c r="A35" s="248" t="str" cm="1">
        <f t="array" ref="A35">_xlfn.IFS(D39=0,"",D39&gt;0,D39)</f>
        <v/>
      </c>
      <c r="B35" s="248" t="str" cm="1">
        <f t="array" ref="B35">_xlfn.IFS(F39=0,"",F39&gt;0,F39)</f>
        <v>x</v>
      </c>
      <c r="D35" s="670"/>
      <c r="E35" s="684"/>
      <c r="F35" s="674" t="s">
        <v>252</v>
      </c>
      <c r="G35" s="678"/>
      <c r="H35" s="688"/>
      <c r="I35" s="669" t="s">
        <v>252</v>
      </c>
      <c r="J35" s="2204"/>
      <c r="K35" s="465"/>
      <c r="L35" s="286"/>
      <c r="M35" s="227" t="str">
        <f t="shared" si="5"/>
        <v/>
      </c>
      <c r="N35" s="812"/>
      <c r="O35" s="812"/>
      <c r="P35" s="121" t="s">
        <v>380</v>
      </c>
      <c r="Q35" s="122">
        <f>SUM(Q37:Q46)</f>
        <v>0</v>
      </c>
      <c r="R35" s="548" t="e">
        <f>Q34/Q33</f>
        <v>#DIV/0!</v>
      </c>
      <c r="S35" s="811"/>
      <c r="U35" s="141" t="s">
        <v>597</v>
      </c>
      <c r="V35" s="137">
        <f>Q27</f>
        <v>0</v>
      </c>
      <c r="W35" s="137">
        <f>Receiving</f>
        <v>75</v>
      </c>
      <c r="X35" s="115">
        <f t="shared" si="6"/>
        <v>0</v>
      </c>
      <c r="Z35" s="56">
        <v>1</v>
      </c>
      <c r="AA35" s="496" t="str" cm="1">
        <f t="array" ref="AA35">IFERROR(INDEX($A$1:$A$504,SMALL(IF($O$37=$B$1:$B$504,ROW($B$1:$B$504)-MIN(ROW($A$1:$A$504))+1,""), ROW()-34)),"")</f>
        <v/>
      </c>
      <c r="AB35" s="213" t="str" cm="1">
        <f t="array" ref="AB35">IFERROR(INDEX($A$1:$A$504,SMALL(IF($O$38=$B$1:$B$504,ROW($B$1:$B$504)-MIN(ROW($A$1:$A$504))+1,""), ROW()-34)),"")</f>
        <v/>
      </c>
      <c r="AC35" s="296" t="str" cm="1">
        <f t="array" ref="AC35">IFERROR(INDEX($A$1:$A$504,SMALL(IF($O$40=$B$1:$B$504,ROW($B$1:$B$504)-MIN(ROW($A$1:$A$504))+1,""), ROW()-34)),"")</f>
        <v/>
      </c>
      <c r="AD35" s="296" t="str" cm="1">
        <f t="array" ref="AD35">IFERROR(INDEX($A$1:$A$504,SMALL(IF($O$39=$B$1:$B$504,ROW($B$1:$B$504)-MIN(ROW($A$1:$A$504))+1,""), ROW()-34)),"")</f>
        <v/>
      </c>
      <c r="AE35" s="296" t="str" cm="1">
        <f t="array" ref="AE35">IFERROR(INDEX($A$1:$A$504,SMALL(IF($O$43=$B$1:$B$504,ROW($B$1:$B$504)-MIN(ROW($A$1:$A$504))+1,""), ROW()-34)),"")</f>
        <v/>
      </c>
      <c r="AF35" s="296" t="str" cm="1">
        <f t="array" ref="AF35">IFERROR(INDEX($A$1:$A$504,SMALL(IF($O$44=$B$1:$B$504,ROW($B$1:$B$504)-MIN(ROW($A$1:$A$504))+1,""), ROW()-34)),"")</f>
        <v/>
      </c>
      <c r="AG35" s="228">
        <v>4</v>
      </c>
      <c r="AH35" s="330" t="str" cm="1">
        <f t="array" ref="AH35">IFERROR(INDEX($A$1:$A$44,SMALL(IF($O$6=$B$1:$B$44,ROW($B$1:$B$44)-MIN(ROW($A$1:$A$44))+1,""), ROW()-1)),"")</f>
        <v/>
      </c>
      <c r="AI35" s="529" t="str" cm="1">
        <f t="array" ref="AI35">IFERROR(INDEX($A$45:$A$507,SMALL(IF($O$6=$B$45:$B$507,ROW($B$45:$B$507)-MIN(ROW($A$45:$A$507))+1,""), ROW()-1)),"")</f>
        <v/>
      </c>
      <c r="AJ35" s="207"/>
    </row>
    <row r="36" spans="1:36" s="56" customFormat="1" ht="22.5" customHeight="1">
      <c r="A36" s="248" t="str" cm="1">
        <f t="array" ref="A36">_xlfn.IFS(D40=0,"",D40&gt;0,D40)</f>
        <v/>
      </c>
      <c r="B36" s="248" t="str" cm="1">
        <f t="array" ref="B36">_xlfn.IFS(F40=0,"",F40&gt;0,F40)</f>
        <v>x</v>
      </c>
      <c r="D36" s="679"/>
      <c r="E36" s="689"/>
      <c r="F36" s="674" t="s">
        <v>252</v>
      </c>
      <c r="G36" s="678"/>
      <c r="H36" s="690"/>
      <c r="I36" s="669" t="s">
        <v>252</v>
      </c>
      <c r="J36" s="2204"/>
      <c r="K36" s="465"/>
      <c r="L36" s="286"/>
      <c r="M36" s="227" t="str">
        <f t="shared" si="5"/>
        <v/>
      </c>
      <c r="O36" s="812"/>
      <c r="P36" s="253" t="s">
        <v>598</v>
      </c>
      <c r="Q36" s="254" t="s">
        <v>689</v>
      </c>
      <c r="R36" s="811"/>
      <c r="S36" s="811"/>
      <c r="U36" s="141" t="s">
        <v>276</v>
      </c>
      <c r="V36" s="137">
        <v>1</v>
      </c>
      <c r="W36" s="137">
        <f>Resets_per_hour</f>
        <v>20</v>
      </c>
      <c r="X36" s="115">
        <f t="shared" si="6"/>
        <v>80</v>
      </c>
      <c r="Z36" s="56">
        <v>2</v>
      </c>
      <c r="AA36" s="496" t="str" cm="1">
        <f t="array" ref="AA36">IFERROR(INDEX($A$1:$A$504,SMALL(IF($O$37=$B$1:$B$504,ROW($B$1:$B$504)-MIN(ROW($A$1:$A$504))+1,""), ROW()-34)),"")</f>
        <v/>
      </c>
      <c r="AB36" s="213" t="str" cm="1">
        <f t="array" ref="AB36">IFERROR(INDEX($A$1:$A$504,SMALL(IF($O$38=$B$1:$B$504,ROW($B$1:$B$504)-MIN(ROW($A$1:$A$504))+1,""), ROW()-34)),"")</f>
        <v/>
      </c>
      <c r="AC36" s="296" t="str" cm="1">
        <f t="array" ref="AC36">IFERROR(INDEX($A$1:$A$504,SMALL(IF($O$40=$B$1:$B$504,ROW($B$1:$B$504)-MIN(ROW($A$1:$A$504))+1,""), ROW()-34)),"")</f>
        <v/>
      </c>
      <c r="AD36" s="296" t="str" cm="1">
        <f t="array" ref="AD36">IFERROR(INDEX($A$1:$A$504,SMALL(IF($O$39=$B$1:$B$504,ROW($B$1:$B$504)-MIN(ROW($A$1:$A$504))+1,""), ROW()-34)),"")</f>
        <v/>
      </c>
      <c r="AE36" s="296" t="str" cm="1">
        <f t="array" ref="AE36">IFERROR(INDEX($A$1:$A$504,SMALL(IF($O$43=$B$1:$B$504,ROW($B$1:$B$504)-MIN(ROW($A$1:$A$504))+1,""), ROW()-34)),"")</f>
        <v/>
      </c>
      <c r="AF36" s="296"/>
      <c r="AG36" s="228">
        <v>5</v>
      </c>
      <c r="AH36" s="330" t="str" cm="1">
        <f t="array" ref="AH36">IFERROR(INDEX($A$1:$A$44,SMALL(IF($O$6=$B$1:$B$44,ROW($B$1:$B$44)-MIN(ROW($A$1:$A$44))+1,""), ROW()-1)),"")</f>
        <v/>
      </c>
      <c r="AI36" s="529" t="str" cm="1">
        <f t="array" ref="AI36">IFERROR(INDEX($A$45:$A$507,SMALL(IF($O$6=$B$45:$B$507,ROW($B$45:$B$507)-MIN(ROW($A$45:$A$507))+1,""), ROW()-1)),"")</f>
        <v/>
      </c>
      <c r="AJ36" s="207"/>
    </row>
    <row r="37" spans="1:36" s="56" customFormat="1" ht="22.5" customHeight="1">
      <c r="A37" s="248" t="str" cm="1">
        <f t="array" ref="A37">_xlfn.IFS(D41=0,"",D41&gt;0,D41)</f>
        <v/>
      </c>
      <c r="B37" s="248" t="str" cm="1">
        <f t="array" ref="B37">_xlfn.IFS(F41=0,"",F41&gt;0,F41)</f>
        <v>x</v>
      </c>
      <c r="D37" s="679"/>
      <c r="E37" s="678"/>
      <c r="F37" s="673" t="s">
        <v>252</v>
      </c>
      <c r="G37" s="672"/>
      <c r="H37" s="683"/>
      <c r="I37" s="669" t="s">
        <v>252</v>
      </c>
      <c r="J37" s="2204"/>
      <c r="K37" s="465"/>
      <c r="L37" s="286"/>
      <c r="M37" s="227" t="str">
        <f t="shared" si="5"/>
        <v/>
      </c>
      <c r="N37" s="57"/>
      <c r="O37" s="129" t="s">
        <v>387</v>
      </c>
      <c r="P37" s="256" t="s">
        <v>388</v>
      </c>
      <c r="Q37" s="257">
        <f>COUNTIFS($F$5:$L$43,O37)</f>
        <v>0</v>
      </c>
      <c r="R37" s="811"/>
      <c r="S37" s="811" t="s">
        <v>407</v>
      </c>
      <c r="U37" s="141" t="s">
        <v>213</v>
      </c>
      <c r="V37" s="137">
        <v>6</v>
      </c>
      <c r="W37" s="138">
        <f>Autobagger_Bander</f>
        <v>120</v>
      </c>
      <c r="X37" s="115">
        <f t="shared" si="6"/>
        <v>2880</v>
      </c>
      <c r="Z37" s="56">
        <v>3</v>
      </c>
      <c r="AA37" s="496" t="str" cm="1">
        <f t="array" ref="AA37">IFERROR(INDEX($A$1:$A$504,SMALL(IF($O$37=$B$1:$B$504,ROW($B$1:$B$504)-MIN(ROW($A$1:$A$504))+1,""), ROW()-34)),"")</f>
        <v/>
      </c>
      <c r="AB37" s="213" t="str" cm="1">
        <f t="array" ref="AB37">IFERROR(INDEX($A$1:$A$504,SMALL(IF($O$38=$B$1:$B$504,ROW($B$1:$B$504)-MIN(ROW($A$1:$A$504))+1,""), ROW()-34)),"")</f>
        <v/>
      </c>
      <c r="AC37" s="296" t="str" cm="1">
        <f t="array" ref="AC37">IFERROR(INDEX($A$1:$A$504,SMALL(IF($O$40=$B$1:$B$504,ROW($B$1:$B$504)-MIN(ROW($A$1:$A$504))+1,""), ROW()-34)),"")</f>
        <v/>
      </c>
      <c r="AD37" s="296" t="str" cm="1">
        <f t="array" ref="AD37">IFERROR(INDEX($A$1:$A$504,SMALL(IF($O$39=$B$1:$B$504,ROW($B$1:$B$504)-MIN(ROW($A$1:$A$504))+1,""), ROW()-34)),"")</f>
        <v/>
      </c>
      <c r="AE37" s="296" t="str" cm="1">
        <f t="array" ref="AE37">IFERROR(INDEX($A$1:$A$504,SMALL(IF($O$43=$B$1:$B$504,ROW($B$1:$B$504)-MIN(ROW($A$1:$A$504))+1,""), ROW()-34)),"")</f>
        <v/>
      </c>
      <c r="AF37" s="296" t="str" cm="1">
        <f t="array" ref="AF37">IFERROR(INDEX($A$1:$A$504,SMALL(IF($O$44=$B$1:$B$504,ROW($B$1:$B$504)-MIN(ROW($A$1:$A$504))+1,""), ROW()-34)),"")</f>
        <v/>
      </c>
      <c r="AG37" s="228">
        <v>6</v>
      </c>
      <c r="AH37" s="330" t="str" cm="1">
        <f t="array" ref="AH37">IFERROR(INDEX($A$1:$A$44,SMALL(IF($O$6=$B$1:$B$44,ROW($B$1:$B$44)-MIN(ROW($A$1:$A$44))+1,""), ROW()-1)),"")</f>
        <v/>
      </c>
      <c r="AI37" s="529" t="str" cm="1">
        <f t="array" ref="AI37">IFERROR(INDEX($A$45:$A$507,SMALL(IF($O$6=$B$45:$B$507,ROW($B$45:$B$507)-MIN(ROW($A$45:$A$507))+1,""), ROW()-1)),"")</f>
        <v/>
      </c>
      <c r="AJ37" s="207"/>
    </row>
    <row r="38" spans="1:36" s="56" customFormat="1" ht="22.5" customHeight="1">
      <c r="A38" s="248" t="str" cm="1">
        <f t="array" ref="A38">_xlfn.IFS(D42=0,"",D42&gt;0,D42)</f>
        <v/>
      </c>
      <c r="B38" s="248" t="str" cm="1">
        <f t="array" ref="B38">_xlfn.IFS(F42=0,"",F42&gt;0,F42)</f>
        <v/>
      </c>
      <c r="D38" s="679"/>
      <c r="E38" s="689"/>
      <c r="F38" s="674" t="s">
        <v>252</v>
      </c>
      <c r="G38" s="670"/>
      <c r="H38" s="680"/>
      <c r="I38" s="669" t="s">
        <v>252</v>
      </c>
      <c r="J38" s="2204"/>
      <c r="K38" s="465"/>
      <c r="L38" s="286"/>
      <c r="M38" s="227" t="str">
        <f t="shared" si="5"/>
        <v/>
      </c>
      <c r="O38" s="129" t="s">
        <v>390</v>
      </c>
      <c r="P38" s="126" t="s">
        <v>391</v>
      </c>
      <c r="Q38" s="127">
        <f>COUNTIFS($F$5:$L$43,O38)</f>
        <v>0</v>
      </c>
      <c r="R38" s="811" t="s">
        <v>407</v>
      </c>
      <c r="S38" s="811"/>
      <c r="U38" s="141" t="s">
        <v>270</v>
      </c>
      <c r="V38" s="137">
        <v>2</v>
      </c>
      <c r="W38" s="138">
        <f>Autobagger_Operator</f>
        <v>600</v>
      </c>
      <c r="X38" s="115">
        <f t="shared" si="6"/>
        <v>4800</v>
      </c>
      <c r="Z38" s="56">
        <v>4</v>
      </c>
      <c r="AA38" s="296" t="str" cm="1">
        <f t="array" ref="AA38">IFERROR(INDEX($A$1:$A$504,SMALL(IF($O$37=$B$1:$B$504,ROW($B$1:$B$504)-MIN(ROW($A$1:$A$504))+1,""), ROW()-34)),"")</f>
        <v/>
      </c>
      <c r="AB38" s="213" t="str" cm="1">
        <f t="array" ref="AB38">IFERROR(INDEX($A$1:$A$504,SMALL(IF($O$38=$B$1:$B$504,ROW($B$1:$B$504)-MIN(ROW($A$1:$A$504))+1,""), ROW()-34)),"")</f>
        <v/>
      </c>
      <c r="AC38" s="296" t="str" cm="1">
        <f t="array" ref="AC38">IFERROR(INDEX($A$1:$A$504,SMALL(IF($O$40=$B$1:$B$504,ROW($B$1:$B$504)-MIN(ROW($A$1:$A$504))+1,""), ROW()-34)),"")</f>
        <v/>
      </c>
      <c r="AD38" s="296" t="str" cm="1">
        <f t="array" ref="AD38">IFERROR(INDEX($A$1:$A$504,SMALL(IF($O$39=$B$1:$B$504,ROW($B$1:$B$504)-MIN(ROW($A$1:$A$504))+1,""), ROW()-34)),"")</f>
        <v/>
      </c>
      <c r="AE38" s="296" t="str" cm="1">
        <f t="array" ref="AE38">IFERROR(INDEX($A$1:$A$504,SMALL(IF($O$43=$B$1:$B$504,ROW($B$1:$B$504)-MIN(ROW($A$1:$A$504))+1,""), ROW()-34)),"")</f>
        <v/>
      </c>
      <c r="AF38" s="296" t="str" cm="1">
        <f t="array" ref="AF38">IFERROR(INDEX($A$1:$A$504,SMALL(IF($O$44=$B$1:$B$504,ROW($B$1:$B$504)-MIN(ROW($A$1:$A$504))+1,""), ROW()-34)),"")</f>
        <v/>
      </c>
      <c r="AG38" s="228">
        <v>7</v>
      </c>
      <c r="AH38" s="330" t="str" cm="1">
        <f t="array" ref="AH38">IFERROR(INDEX($A$1:$A$44,SMALL(IF($O$6=$B$1:$B$44,ROW($B$1:$B$44)-MIN(ROW($A$1:$A$44))+1,""), ROW()-1)),"")</f>
        <v/>
      </c>
      <c r="AI38" s="529" t="str" cm="1">
        <f t="array" ref="AI38">IFERROR(INDEX($A$45:$A$507,SMALL(IF($O$6=$B$45:$B$507,ROW($B$45:$B$507)-MIN(ROW($A$45:$A$507))+1,""), ROW()-1)),"")</f>
        <v/>
      </c>
      <c r="AJ38" s="207"/>
    </row>
    <row r="39" spans="1:36" s="56" customFormat="1" ht="22.5" customHeight="1">
      <c r="A39" s="248" t="str" cm="1">
        <f t="array" ref="A39">_xlfn.IFS(D43=0,"",D43&gt;0,D43)</f>
        <v/>
      </c>
      <c r="B39" s="248" t="str" cm="1">
        <f t="array" ref="B39">_xlfn.IFS(F43=0,"",F43&gt;0,F43)</f>
        <v/>
      </c>
      <c r="D39" s="672"/>
      <c r="E39" s="672"/>
      <c r="F39" s="674" t="s">
        <v>252</v>
      </c>
      <c r="G39" s="691"/>
      <c r="H39" s="692"/>
      <c r="I39" s="669" t="s">
        <v>252</v>
      </c>
      <c r="J39" s="2204"/>
      <c r="K39" s="465"/>
      <c r="L39" s="286"/>
      <c r="M39" s="227" t="str">
        <f t="shared" si="5"/>
        <v/>
      </c>
      <c r="O39" s="129" t="s">
        <v>393</v>
      </c>
      <c r="P39" s="126" t="s">
        <v>393</v>
      </c>
      <c r="Q39" s="127">
        <f>COUNTIFS($F$5:$L$43,O39)</f>
        <v>0</v>
      </c>
      <c r="R39" s="811"/>
      <c r="S39" s="811"/>
      <c r="U39" s="173" t="s">
        <v>323</v>
      </c>
      <c r="V39" s="153">
        <f>Q19</f>
        <v>0</v>
      </c>
      <c r="W39" s="138">
        <f>Overstock</f>
        <v>50</v>
      </c>
      <c r="X39" s="115">
        <f t="shared" si="6"/>
        <v>0</v>
      </c>
      <c r="Z39" s="56">
        <v>5</v>
      </c>
      <c r="AA39" s="296" t="str" cm="1">
        <f t="array" ref="AA39">IFERROR(INDEX($A$1:$A$504,SMALL(IF($O$37=$B$1:$B$504,ROW($B$1:$B$504)-MIN(ROW($A$1:$A$504))+1,""), ROW()-34)),"")</f>
        <v/>
      </c>
      <c r="AB39" s="296" t="str" cm="1">
        <f t="array" ref="AB39">IFERROR(INDEX($A$1:$A$504,SMALL(IF($O$38=$B$1:$B$504,ROW($B$1:$B$504)-MIN(ROW($A$1:$A$504))+1,""), ROW()-34)),"")</f>
        <v/>
      </c>
      <c r="AC39" s="296" t="str" cm="1">
        <f t="array" ref="AC39">IFERROR(INDEX($A$1:$A$504,SMALL(IF($O$40=$B$1:$B$504,ROW($B$1:$B$504)-MIN(ROW($A$1:$A$504))+1,""), ROW()-34)),"")</f>
        <v/>
      </c>
      <c r="AD39" s="296" t="str" cm="1">
        <f t="array" ref="AD39">IFERROR(INDEX($A$1:$A$504,SMALL(IF($O$39=$B$1:$B$504,ROW($B$1:$B$504)-MIN(ROW($A$1:$A$504))+1,""), ROW()-34)),"")</f>
        <v/>
      </c>
      <c r="AE39" s="296" t="str" cm="1">
        <f t="array" ref="AE39">IFERROR(INDEX($A$1:$A$504,SMALL(IF($O$43=$B$1:$B$504,ROW($B$1:$B$504)-MIN(ROW($A$1:$A$504))+1,""), ROW()-34)),"")</f>
        <v/>
      </c>
      <c r="AF39" s="296" t="str" cm="1">
        <f t="array" ref="AF39">IFERROR(INDEX($A$1:$A$504,SMALL(IF($O$44=$B$1:$B$504,ROW($B$1:$B$504)-MIN(ROW($A$1:$A$504))+1,""), ROW()-34)),"")</f>
        <v/>
      </c>
      <c r="AG39" s="228">
        <v>8</v>
      </c>
      <c r="AH39" s="330" t="str" cm="1">
        <f t="array" ref="AH39">IFERROR(INDEX($A$1:$A$44,SMALL(IF($O$6=$B$1:$B$44,ROW($B$1:$B$44)-MIN(ROW($A$1:$A$44))+1,""), ROW()-1)),"")</f>
        <v/>
      </c>
      <c r="AI39" s="529" t="str" cm="1">
        <f t="array" ref="AI39">IFERROR(INDEX($A$45:$A$507,SMALL(IF($O$6=$B$45:$B$507,ROW($B$45:$B$507)-MIN(ROW($A$45:$A$507))+1,""), ROW()-1)),"")</f>
        <v/>
      </c>
      <c r="AJ39" s="207"/>
    </row>
    <row r="40" spans="1:36" s="56" customFormat="1" ht="22.5" customHeight="1">
      <c r="A40" s="248" t="str" cm="1">
        <f t="array" ref="A40">_xlfn.IFS(D44=0,"",D44&gt;0,D44)</f>
        <v/>
      </c>
      <c r="B40" s="248" t="str" cm="1">
        <f t="array" ref="B40">_xlfn.IFS(F43=0,"",F43&gt;0,F43)</f>
        <v/>
      </c>
      <c r="D40" s="670"/>
      <c r="E40" s="670"/>
      <c r="F40" s="673" t="s">
        <v>252</v>
      </c>
      <c r="G40" s="675"/>
      <c r="H40" s="693"/>
      <c r="I40" s="669" t="s">
        <v>252</v>
      </c>
      <c r="J40" s="2204"/>
      <c r="K40" s="465"/>
      <c r="L40" s="286"/>
      <c r="M40" s="227" t="str">
        <f t="shared" si="5"/>
        <v/>
      </c>
      <c r="O40" s="129" t="s">
        <v>395</v>
      </c>
      <c r="P40" s="126" t="s">
        <v>395</v>
      </c>
      <c r="Q40" s="127">
        <f>COUNTIFS($F$5:$L$43,O40)</f>
        <v>0</v>
      </c>
      <c r="R40" s="811"/>
      <c r="S40" s="811"/>
      <c r="U40" s="173" t="s">
        <v>326</v>
      </c>
      <c r="V40" s="153">
        <f>Q20</f>
        <v>0</v>
      </c>
      <c r="W40" s="138">
        <f>Replenishment_pull</f>
        <v>45</v>
      </c>
      <c r="X40" s="115">
        <f t="shared" si="6"/>
        <v>0</v>
      </c>
      <c r="Z40" s="56">
        <v>6</v>
      </c>
      <c r="AA40" s="296" t="str" cm="1">
        <f t="array" ref="AA40">IFERROR(INDEX($A$1:$A$504,SMALL(IF($O$37=$B$1:$B$504,ROW($B$1:$B$504)-MIN(ROW($A$1:$A$504))+1,""), ROW()-34)),"")</f>
        <v/>
      </c>
      <c r="AB40" s="296" t="str" cm="1">
        <f t="array" ref="AB40">IFERROR(INDEX($A$1:$A$504,SMALL(IF($O$38=$B$1:$B$504,ROW($B$1:$B$504)-MIN(ROW($A$1:$A$504))+1,""), ROW()-34)),"")</f>
        <v/>
      </c>
      <c r="AC40" s="296" t="str" cm="1">
        <f t="array" ref="AC40">IFERROR(INDEX($A$1:$A$504,SMALL(IF($O$40=$B$1:$B$504,ROW($B$1:$B$504)-MIN(ROW($A$1:$A$504))+1,""), ROW()-34)),"")</f>
        <v/>
      </c>
      <c r="AD40" s="296" t="str" cm="1">
        <f t="array" ref="AD40">IFERROR(INDEX($A$1:$A$504,SMALL(IF($O$39=$B$1:$B$504,ROW($B$1:$B$504)-MIN(ROW($A$1:$A$504))+1,""), ROW()-34)),"")</f>
        <v/>
      </c>
      <c r="AE40" s="296" t="str" cm="1">
        <f t="array" ref="AE40">IFERROR(INDEX($A$1:$A$504,SMALL(IF($O$43=$B$1:$B$504,ROW($B$1:$B$504)-MIN(ROW($A$1:$A$504))+1,""), ROW()-34)),"")</f>
        <v/>
      </c>
      <c r="AF40" s="296" t="str" cm="1">
        <f t="array" ref="AF40">IFERROR(INDEX($A$1:$A$504,SMALL(IF($O$44=$B$1:$B$504,ROW($B$1:$B$504)-MIN(ROW($A$1:$A$504))+1,""), ROW()-34)),"")</f>
        <v/>
      </c>
      <c r="AG40" s="228">
        <v>9</v>
      </c>
      <c r="AH40" s="330" t="str" cm="1">
        <f t="array" ref="AH40">IFERROR(INDEX($A$1:$A$44,SMALL(IF($O$6=$B$1:$B$44,ROW($B$1:$B$44)-MIN(ROW($A$1:$A$44))+1,""), ROW()-1)),"")</f>
        <v/>
      </c>
      <c r="AI40" s="529" t="str" cm="1">
        <f t="array" ref="AI40">IFERROR(INDEX($A$45:$A$507,SMALL(IF($O$6=$B$45:$B$507,ROW($B$45:$B$507)-MIN(ROW($A$45:$A$507))+1,""), ROW()-1)),"")</f>
        <v/>
      </c>
      <c r="AJ40" s="207"/>
    </row>
    <row r="41" spans="1:36" s="56" customFormat="1" ht="22.5" customHeight="1">
      <c r="A41" s="248"/>
      <c r="B41" s="248"/>
      <c r="D41" s="672"/>
      <c r="E41" s="670"/>
      <c r="F41" s="674" t="s">
        <v>252</v>
      </c>
      <c r="G41" s="672"/>
      <c r="H41" s="688"/>
      <c r="I41" s="669" t="s">
        <v>252</v>
      </c>
      <c r="J41" s="2204"/>
      <c r="K41" s="465"/>
      <c r="L41" s="286"/>
      <c r="M41" s="227" t="str">
        <f t="shared" si="5"/>
        <v/>
      </c>
      <c r="O41" s="129" t="s">
        <v>402</v>
      </c>
      <c r="P41" s="126" t="s">
        <v>604</v>
      </c>
      <c r="Q41" s="127">
        <f>COUNTIFS($F$5:$L$43,O41)</f>
        <v>0</v>
      </c>
      <c r="R41" s="811"/>
      <c r="S41" s="811"/>
      <c r="U41" s="173" t="s">
        <v>331</v>
      </c>
      <c r="V41" s="153">
        <f>Q21</f>
        <v>0</v>
      </c>
      <c r="W41" s="138">
        <f>Replenishment_throw</f>
        <v>35</v>
      </c>
      <c r="X41" s="115">
        <f t="shared" si="6"/>
        <v>0</v>
      </c>
      <c r="Z41" s="56">
        <v>7</v>
      </c>
      <c r="AA41" s="296" t="str" cm="1">
        <f t="array" ref="AA41">IFERROR(INDEX($A$1:$A$504,SMALL(IF($O$37=$B$1:$B$504,ROW($B$1:$B$504)-MIN(ROW($A$1:$A$504))+1,""), ROW()-34)),"")</f>
        <v/>
      </c>
      <c r="AB41" s="296" t="str" cm="1">
        <f t="array" ref="AB41">IFERROR(INDEX($A$1:$A$504,SMALL(IF($O$38=$B$1:$B$504,ROW($B$1:$B$504)-MIN(ROW($A$1:$A$504))+1,""), ROW()-34)),"")</f>
        <v/>
      </c>
      <c r="AC41" s="296" t="str" cm="1">
        <f t="array" ref="AC41">IFERROR(INDEX($A$1:$A$504,SMALL(IF($O$40=$B$1:$B$504,ROW($B$1:$B$504)-MIN(ROW($A$1:$A$504))+1,""), ROW()-34)),"")</f>
        <v/>
      </c>
      <c r="AD41" s="296" t="str" cm="1">
        <f t="array" ref="AD41">IFERROR(INDEX($A$1:$A$504,SMALL(IF($O$39=$B$1:$B$504,ROW($B$1:$B$504)-MIN(ROW($A$1:$A$504))+1,""), ROW()-34)),"")</f>
        <v/>
      </c>
      <c r="AE41" s="296" t="str" cm="1">
        <f t="array" ref="AE41">IFERROR(INDEX($A$1:$A$504,SMALL(IF($O$43=$B$1:$B$504,ROW($B$1:$B$504)-MIN(ROW($A$1:$A$504))+1,""), ROW()-34)),"")</f>
        <v/>
      </c>
      <c r="AF41" s="296" t="str" cm="1">
        <f t="array" ref="AF41">IFERROR(INDEX($A$1:$A$504,SMALL(IF($O$44=$B$1:$B$504,ROW($B$1:$B$504)-MIN(ROW($A$1:$A$504))+1,""), ROW()-34)),"")</f>
        <v/>
      </c>
      <c r="AG41" s="228">
        <v>10</v>
      </c>
      <c r="AH41" s="330" t="str" cm="1">
        <f t="array" ref="AH41">IFERROR(INDEX($A$1:$A$44,SMALL(IF($O$6=$B$1:$B$44,ROW($B$1:$B$44)-MIN(ROW($A$1:$A$44))+1,""), ROW()-1)),"")</f>
        <v/>
      </c>
      <c r="AI41" s="529" t="str" cm="1">
        <f t="array" ref="AI41">IFERROR(INDEX($A$45:$A$507,SMALL(IF($O$6=$B$45:$B$507,ROW($B$45:$B$507)-MIN(ROW($A$45:$A$507))+1,""), ROW()-1)),"")</f>
        <v/>
      </c>
      <c r="AJ41" s="207"/>
    </row>
    <row r="42" spans="1:36" s="56" customFormat="1" ht="22.5" customHeight="1">
      <c r="A42" s="248"/>
      <c r="B42" s="248"/>
      <c r="D42" s="2200"/>
      <c r="E42" s="2200"/>
      <c r="F42" s="674"/>
      <c r="G42" s="694"/>
      <c r="H42" s="688"/>
      <c r="I42" s="695"/>
      <c r="J42" s="2204"/>
      <c r="K42" s="465"/>
      <c r="L42" s="286"/>
      <c r="M42" s="227"/>
      <c r="O42" s="129"/>
      <c r="P42" s="126"/>
      <c r="Q42" s="127"/>
      <c r="R42" s="811"/>
      <c r="S42" s="811"/>
      <c r="U42" s="124"/>
      <c r="V42" s="575"/>
      <c r="W42" s="811"/>
      <c r="X42" s="576"/>
      <c r="AA42" s="296"/>
      <c r="AB42" s="296"/>
      <c r="AC42" s="296"/>
      <c r="AD42" s="296"/>
      <c r="AE42" s="296"/>
      <c r="AF42" s="296"/>
      <c r="AG42" s="228"/>
      <c r="AH42" s="577"/>
      <c r="AI42" s="577"/>
      <c r="AJ42" s="207"/>
    </row>
    <row r="43" spans="1:36" s="56" customFormat="1" ht="12.75" customHeight="1">
      <c r="A43" s="209" t="str" cm="1">
        <f t="array" ref="A43">_xlfn.IFS(G5=0,"",G5&gt;0,G5)</f>
        <v/>
      </c>
      <c r="B43" s="248" t="str" cm="1">
        <f t="array" ref="B43">_xlfn.IFS(I5=0,"",I5&gt;0,I5)</f>
        <v>x</v>
      </c>
      <c r="D43" s="2208"/>
      <c r="E43" s="2208"/>
      <c r="F43" s="531"/>
      <c r="G43" s="2209"/>
      <c r="H43" s="2209"/>
      <c r="I43" s="546"/>
      <c r="J43" s="2204"/>
      <c r="K43" s="466"/>
      <c r="L43" s="286"/>
      <c r="M43" s="227" t="str">
        <f>IF(L43&lt;&gt;0,_xlfn.XLOOKUP(L43,$O$5:$O$45,$P$5:$P$45),"")</f>
        <v/>
      </c>
      <c r="O43" s="129" t="s">
        <v>399</v>
      </c>
      <c r="P43" s="126" t="s">
        <v>5881</v>
      </c>
      <c r="Q43" s="127">
        <f>COUNTIFS($F$5:$L$43,O43)</f>
        <v>0</v>
      </c>
      <c r="R43" s="811"/>
      <c r="S43" s="811"/>
      <c r="U43" s="812"/>
      <c r="Z43" s="56">
        <v>8</v>
      </c>
      <c r="AA43" s="296" t="str" cm="1">
        <f t="array" ref="AA43">IFERROR(INDEX($A$1:$A$504,SMALL(IF($O$37=$B$1:$B$504,ROW($B$1:$B$504)-MIN(ROW($A$1:$A$504))+1,""), ROW()-34)),"")</f>
        <v/>
      </c>
      <c r="AB43" s="296" t="str" cm="1">
        <f t="array" ref="AB43">IFERROR(INDEX($A$1:$A$504,SMALL(IF($O$38=$B$1:$B$504,ROW($B$1:$B$504)-MIN(ROW($A$1:$A$504))+1,""), ROW()-34)),"")</f>
        <v/>
      </c>
      <c r="AC43" s="296" t="str" cm="1">
        <f t="array" ref="AC43">IFERROR(INDEX($A$1:$A$504,SMALL(IF($O$40=$B$1:$B$504,ROW($B$1:$B$504)-MIN(ROW($A$1:$A$504))+1,""), ROW()-34)),"")</f>
        <v/>
      </c>
      <c r="AD43" s="296" t="str" cm="1">
        <f t="array" ref="AD43">IFERROR(INDEX($A$1:$A$504,SMALL(IF($O$39=$B$1:$B$504,ROW($B$1:$B$504)-MIN(ROW($A$1:$A$504))+1,""), ROW()-34)),"")</f>
        <v/>
      </c>
      <c r="AE43" s="296" t="str" cm="1">
        <f t="array" ref="AE43">IFERROR(INDEX($A$1:$A$504,SMALL(IF($O$43=$B$1:$B$504,ROW($B$1:$B$504)-MIN(ROW($A$1:$A$504))+1,""), ROW()-34)),"")</f>
        <v/>
      </c>
      <c r="AF43" s="296" t="str" cm="1">
        <f t="array" ref="AF43">IFERROR(INDEX($A$1:$A$504,SMALL(IF($O$44=$B$1:$B$504,ROW($B$1:$B$504)-MIN(ROW($A$1:$A$504))+1,""), ROW()-34)),"")</f>
        <v/>
      </c>
      <c r="AG43" s="228">
        <v>11</v>
      </c>
      <c r="AI43" s="207"/>
      <c r="AJ43" s="207"/>
    </row>
    <row r="44" spans="1:36" s="56" customFormat="1" ht="12.75" customHeight="1">
      <c r="A44" s="209" t="str" cm="1">
        <f t="array" ref="A44">_xlfn.IFS(G6=0,"",G6&gt;0,G6)</f>
        <v/>
      </c>
      <c r="B44" s="248" t="str" cm="1">
        <f t="array" ref="B44">_xlfn.IFS(I6=0,"",I6&gt;0,I6)</f>
        <v>x</v>
      </c>
      <c r="D44" s="1681">
        <f>COUNTIFS(D5:E43,"*")</f>
        <v>0</v>
      </c>
      <c r="E44" s="1681"/>
      <c r="F44" s="531"/>
      <c r="G44" s="2210">
        <f>COUNTIFS(G5:H41,"*")</f>
        <v>0</v>
      </c>
      <c r="H44" s="2210"/>
      <c r="I44" s="546"/>
      <c r="J44" s="123">
        <f>COUNT(K5:K43)</f>
        <v>0</v>
      </c>
      <c r="L44" s="130">
        <f ca="1">COUNTIFS(L4:L44,$P$37)+COUNTIFS(L4:L44,$P$38)+COUNTIFS(L4:L44,$P$39)+COUNTIFS(L4:L44,$P$40)+COUNTIFS(L4:L44,$P$41)+COUNTIFS(L4:L44,$P$43)+COUNTIFS(L4:L44,$P$45)+COUNTIFS(L4:L44,$P$46)</f>
        <v>0</v>
      </c>
      <c r="M44" s="287"/>
      <c r="O44" s="129" t="s">
        <v>608</v>
      </c>
      <c r="P44" s="126" t="s">
        <v>467</v>
      </c>
      <c r="Q44" s="127">
        <f>COUNTIFS($F$5:$L$43,O44)</f>
        <v>0</v>
      </c>
      <c r="R44" s="811"/>
      <c r="U44" s="812"/>
      <c r="Z44" s="56">
        <v>9</v>
      </c>
      <c r="AA44" s="296" t="str" cm="1">
        <f t="array" ref="AA44">IFERROR(INDEX($A$1:$A$504,SMALL(IF($O$37=$B$1:$B$504,ROW($B$1:$B$504)-MIN(ROW($A$1:$A$504))+1,""), ROW()-34)),"")</f>
        <v/>
      </c>
      <c r="AB44" s="296" t="str" cm="1">
        <f t="array" ref="AB44">IFERROR(INDEX($A$1:$A$504,SMALL(IF($O$38=$B$1:$B$504,ROW($B$1:$B$504)-MIN(ROW($A$1:$A$504))+1,""), ROW()-34)),"")</f>
        <v/>
      </c>
      <c r="AC44" s="296" t="str" cm="1">
        <f t="array" ref="AC44">IFERROR(INDEX($A$1:$A$504,SMALL(IF($O$40=$B$1:$B$504,ROW($B$1:$B$504)-MIN(ROW($A$1:$A$504))+1,""), ROW()-34)),"")</f>
        <v/>
      </c>
      <c r="AD44" s="296" t="str" cm="1">
        <f t="array" ref="AD44">IFERROR(INDEX($A$1:$A$504,SMALL(IF($O$39=$B$1:$B$504,ROW($B$1:$B$504)-MIN(ROW($A$1:$A$504))+1,""), ROW()-34)),"")</f>
        <v/>
      </c>
      <c r="AE44" s="296" t="str" cm="1">
        <f t="array" ref="AE44">IFERROR(INDEX($A$1:$A$504,SMALL(IF($O$43=$B$1:$B$504,ROW($B$1:$B$504)-MIN(ROW($A$1:$A$504))+1,""), ROW()-34)),"")</f>
        <v/>
      </c>
      <c r="AF44" s="296" t="str" cm="1">
        <f t="array" ref="AF44">IFERROR(INDEX($A$1:$A$504,SMALL(IF($O$44=$B$1:$B$504,ROW($B$1:$B$504)-MIN(ROW($A$1:$A$504))+1,""), ROW()-34)),"")</f>
        <v/>
      </c>
      <c r="AG44" s="228">
        <v>12</v>
      </c>
      <c r="AI44" s="207"/>
      <c r="AJ44" s="207"/>
    </row>
    <row r="45" spans="1:36" s="56" customFormat="1" ht="12.75" customHeight="1">
      <c r="A45" s="209" t="str" cm="1">
        <f t="array" ref="A45">_xlfn.IFS(G7=0,"",G7&gt;0,G7)</f>
        <v/>
      </c>
      <c r="B45" s="248" t="str" cm="1">
        <f t="array" ref="B45">_xlfn.IFS(I7=0,"",I7&gt;0,I7)</f>
        <v>x</v>
      </c>
      <c r="D45" s="2211"/>
      <c r="E45" s="2211"/>
      <c r="F45" s="130">
        <f>COUNTIFS(F5:F44,$O$37)+COUNTIFS(F5:F44,$O$38)+COUNTIFS(F5:F44,$O$39)+COUNTIFS(F5:F44,$O$40)+COUNTIFS(F5:F44,$O$41)+COUNTIFS(F5:F44,$O$43)+COUNTIFS(F5:F44,$O$44)+COUNTIFS(F5:F44,$O$45)</f>
        <v>0</v>
      </c>
      <c r="G45" s="2212"/>
      <c r="H45" s="2212"/>
      <c r="I45" s="235">
        <f>COUNTIFS(I5:I28,$O$37)+COUNTIFS(I5:I28,$O$38)+COUNTIFS(I5:I28,$O$39)+COUNTIFS(I5:I28,$O$40)+COUNTIFS(I5:I28,$O$41)+COUNTIFS(I5:I28,$O$43)+COUNTIFS(I5:I28,$O$44)+COUNTIFS(I5:I44,$O$45)</f>
        <v>0</v>
      </c>
      <c r="J45" s="812"/>
      <c r="K45" s="812" t="s">
        <v>407</v>
      </c>
      <c r="L45" s="287"/>
      <c r="M45" s="287"/>
      <c r="O45" s="129" t="s">
        <v>609</v>
      </c>
      <c r="P45" s="126" t="s">
        <v>610</v>
      </c>
      <c r="Q45" s="127">
        <f>COUNTIFS($F$5:$L$43,O45)</f>
        <v>0</v>
      </c>
      <c r="U45" s="812"/>
      <c r="Z45" s="56">
        <v>10</v>
      </c>
      <c r="AA45" s="296" t="str" cm="1">
        <f t="array" ref="AA45">IFERROR(INDEX($A$1:$A$504,SMALL(IF($O$37=$B$1:$B$504,ROW($B$1:$B$504)-MIN(ROW($A$1:$A$504))+1,""), ROW()-34)),"")</f>
        <v/>
      </c>
      <c r="AB45" s="296" t="str" cm="1">
        <f t="array" ref="AB45">IFERROR(INDEX($A$1:$A$504,SMALL(IF($O$38=$B$1:$B$504,ROW($B$1:$B$504)-MIN(ROW($A$1:$A$504))+1,""), ROW()-34)),"")</f>
        <v/>
      </c>
      <c r="AC45" s="296" t="str" cm="1">
        <f t="array" ref="AC45">IFERROR(INDEX($A$1:$A$504,SMALL(IF($O$40=$B$1:$B$504,ROW($B$1:$B$504)-MIN(ROW($A$1:$A$504))+1,""), ROW()-34)),"")</f>
        <v/>
      </c>
      <c r="AD45" s="296" t="str" cm="1">
        <f t="array" ref="AD45">IFERROR(INDEX($A$1:$A$504,SMALL(IF($O$39=$B$1:$B$504,ROW($B$1:$B$504)-MIN(ROW($A$1:$A$504))+1,""), ROW()-34)),"")</f>
        <v/>
      </c>
      <c r="AE45" s="296" t="str" cm="1">
        <f t="array" ref="AE45">IFERROR(INDEX($A$1:$A$504,SMALL(IF($O$43=$B$1:$B$504,ROW($B$1:$B$504)-MIN(ROW($A$1:$A$504))+1,""), ROW()-34)),"")</f>
        <v/>
      </c>
      <c r="AF45" s="296" t="str" cm="1">
        <f t="array" ref="AF45">IFERROR(INDEX($A$1:$A$504,SMALL(IF($O$44=$B$1:$B$504,ROW($B$1:$B$504)-MIN(ROW($A$1:$A$504))+1,""), ROW()-34)),"")</f>
        <v/>
      </c>
      <c r="AG45" s="228">
        <v>13</v>
      </c>
      <c r="AI45" s="207"/>
      <c r="AJ45" s="207"/>
    </row>
    <row r="46" spans="1:36" s="56" customFormat="1" ht="12.75" customHeight="1">
      <c r="A46" s="209" t="str" cm="1">
        <f t="array" ref="A46">_xlfn.IFS(G8=0,"",G8&gt;0,G8)</f>
        <v/>
      </c>
      <c r="B46" s="248" t="str" cm="1">
        <f t="array" ref="B46">_xlfn.IFS(I8=0,"",I8&gt;0,I8)</f>
        <v>x</v>
      </c>
      <c r="D46" s="2213" t="s">
        <v>5882</v>
      </c>
      <c r="E46" s="2213"/>
      <c r="F46" s="131"/>
      <c r="I46" s="124"/>
      <c r="J46" s="56" t="s">
        <v>407</v>
      </c>
      <c r="L46" s="57"/>
      <c r="M46" s="57"/>
      <c r="O46" s="129" t="s">
        <v>5883</v>
      </c>
      <c r="P46" s="126" t="s">
        <v>5884</v>
      </c>
      <c r="Q46" s="127">
        <f>COUNTIFS($F$5:$L$43,O46)</f>
        <v>0</v>
      </c>
      <c r="Z46" s="56">
        <v>11</v>
      </c>
      <c r="AA46" s="296" t="str" cm="1">
        <f t="array" ref="AA46">IFERROR(INDEX($A$1:$A$504,SMALL(IF($O$37=$B$1:$B$504,ROW($B$1:$B$504)-MIN(ROW($A$1:$A$504))+1,""), ROW()-34)),"")</f>
        <v/>
      </c>
      <c r="AB46" s="296" t="str" cm="1">
        <f t="array" ref="AB46">IFERROR(INDEX($A$1:$A$504,SMALL(IF($O$38=$B$1:$B$504,ROW($B$1:$B$504)-MIN(ROW($A$1:$A$504))+1,""), ROW()-34)),"")</f>
        <v/>
      </c>
      <c r="AC46" s="296" t="str" cm="1">
        <f t="array" ref="AC46">IFERROR(INDEX($A$1:$A$504,SMALL(IF($O$40=$B$1:$B$504,ROW($B$1:$B$504)-MIN(ROW($A$1:$A$504))+1,""), ROW()-34)),"")</f>
        <v/>
      </c>
      <c r="AD46" s="296" t="str" cm="1">
        <f t="array" ref="AD46">IFERROR(INDEX($A$1:$A$504,SMALL(IF($O$39=$B$1:$B$504,ROW($B$1:$B$504)-MIN(ROW($A$1:$A$504))+1,""), ROW()-34)),"")</f>
        <v/>
      </c>
      <c r="AE46" s="296" t="str" cm="1">
        <f t="array" ref="AE46">IFERROR(INDEX($A$1:$A$504,SMALL(IF($O$43=$B$1:$B$504,ROW($B$1:$B$504)-MIN(ROW($A$1:$A$504))+1,""), ROW()-34)),"")</f>
        <v/>
      </c>
      <c r="AF46" s="296" t="str" cm="1">
        <f t="array" ref="AF46">IFERROR(INDEX($A$1:$A$504,SMALL(IF($O$44=$B$1:$B$504,ROW($B$1:$B$504)-MIN(ROW($A$1:$A$504))+1,""), ROW()-34)),"")</f>
        <v/>
      </c>
      <c r="AG46" s="228">
        <v>14</v>
      </c>
      <c r="AI46" s="207"/>
      <c r="AJ46" s="207"/>
    </row>
    <row r="47" spans="1:36" s="56" customFormat="1" ht="12.75" customHeight="1">
      <c r="A47" s="209" t="str" cm="1">
        <f t="array" ref="A47">_xlfn.IFS(G9=0,"",G9&gt;0,G9)</f>
        <v/>
      </c>
      <c r="B47" s="248" t="str" cm="1">
        <f t="array" ref="B47">_xlfn.IFS(I9=0,"",I9&gt;0,I9)</f>
        <v>x</v>
      </c>
      <c r="D47" s="2205" t="s">
        <v>5885</v>
      </c>
      <c r="E47" s="2205"/>
      <c r="F47" s="57"/>
      <c r="I47" s="57"/>
      <c r="L47" s="57"/>
      <c r="M47" s="57"/>
      <c r="O47" s="58"/>
      <c r="Z47" s="56">
        <v>12</v>
      </c>
      <c r="AA47" s="296" t="str" cm="1">
        <f t="array" ref="AA47">IFERROR(INDEX($A$1:$A$504,SMALL(IF($O$37=$B$1:$B$504,ROW($B$1:$B$504)-MIN(ROW($A$1:$A$504))+1,""), ROW()-34)),"")</f>
        <v/>
      </c>
      <c r="AB47" s="296" t="str" cm="1">
        <f t="array" ref="AB47">IFERROR(INDEX($A$1:$A$504,SMALL(IF($O$38=$B$1:$B$504,ROW($B$1:$B$504)-MIN(ROW($A$1:$A$504))+1,""), ROW()-34)),"")</f>
        <v/>
      </c>
      <c r="AC47" s="296" t="str" cm="1">
        <f t="array" ref="AC47">IFERROR(INDEX($A$1:$A$504,SMALL(IF($O$40=$B$1:$B$504,ROW($B$1:$B$504)-MIN(ROW($A$1:$A$504))+1,""), ROW()-34)),"")</f>
        <v/>
      </c>
      <c r="AD47" s="296" t="str" cm="1">
        <f t="array" ref="AD47">IFERROR(INDEX($A$1:$A$504,SMALL(IF($O$39=$B$1:$B$504,ROW($B$1:$B$504)-MIN(ROW($A$1:$A$504))+1,""), ROW()-34)),"")</f>
        <v/>
      </c>
      <c r="AE47" s="296" t="str" cm="1">
        <f t="array" ref="AE47">IFERROR(INDEX($A$1:$A$504,SMALL(IF($O$43=$B$1:$B$504,ROW($B$1:$B$504)-MIN(ROW($A$1:$A$504))+1,""), ROW()-34)),"")</f>
        <v/>
      </c>
      <c r="AF47" s="296" t="str" cm="1">
        <f t="array" ref="AF47">IFERROR(INDEX($A$1:$A$504,SMALL(IF($O$44=$B$1:$B$504,ROW($B$1:$B$504)-MIN(ROW($A$1:$A$504))+1,""), ROW()-34)),"")</f>
        <v/>
      </c>
      <c r="AG47" s="228">
        <v>16</v>
      </c>
      <c r="AI47" s="207"/>
      <c r="AJ47" s="207"/>
    </row>
    <row r="48" spans="1:36" s="56" customFormat="1" ht="12.75" customHeight="1">
      <c r="A48" s="209" t="str" cm="1">
        <f t="array" ref="A48">_xlfn.IFS(G10=0,"",G10&gt;0,G10)</f>
        <v/>
      </c>
      <c r="B48" s="248" t="str" cm="1">
        <f t="array" ref="B48">_xlfn.IFS(I10=0,"",I10&gt;0,I10)</f>
        <v>x</v>
      </c>
      <c r="D48" s="2214" t="s">
        <v>5886</v>
      </c>
      <c r="E48" s="2214"/>
      <c r="F48" s="57"/>
      <c r="I48" s="57"/>
      <c r="K48" s="56" t="s">
        <v>407</v>
      </c>
      <c r="L48" s="57"/>
      <c r="M48" s="57"/>
      <c r="O48" s="58"/>
      <c r="Z48" s="56">
        <v>13</v>
      </c>
      <c r="AA48" s="296" t="str" cm="1">
        <f t="array" ref="AA48">IFERROR(INDEX($A$1:$A$504,SMALL(IF($O$37=$B$1:$B$504,ROW($B$1:$B$504)-MIN(ROW($A$1:$A$504))+1,""), ROW()-34)),"")</f>
        <v/>
      </c>
      <c r="AB48" s="296" t="str" cm="1">
        <f t="array" ref="AB48">IFERROR(INDEX($A$1:$A$504,SMALL(IF($O$38=$B$1:$B$504,ROW($B$1:$B$504)-MIN(ROW($A$1:$A$504))+1,""), ROW()-34)),"")</f>
        <v/>
      </c>
      <c r="AC48" s="296" t="str" cm="1">
        <f t="array" ref="AC48">IFERROR(INDEX($A$1:$A$504,SMALL(IF($O$40=$B$1:$B$504,ROW($B$1:$B$504)-MIN(ROW($A$1:$A$504))+1,""), ROW()-34)),"")</f>
        <v/>
      </c>
      <c r="AD48" s="296" t="str" cm="1">
        <f t="array" ref="AD48">IFERROR(INDEX($A$1:$A$504,SMALL(IF($O$39=$B$1:$B$504,ROW($B$1:$B$504)-MIN(ROW($A$1:$A$504))+1,""), ROW()-34)),"")</f>
        <v/>
      </c>
      <c r="AE48" s="296" t="str" cm="1">
        <f t="array" ref="AE48">IFERROR(INDEX($A$1:$A$504,SMALL(IF($O$43=$B$1:$B$504,ROW($B$1:$B$504)-MIN(ROW($A$1:$A$504))+1,""), ROW()-34)),"")</f>
        <v/>
      </c>
      <c r="AF48" s="296" t="str" cm="1">
        <f t="array" ref="AF48">IFERROR(INDEX($A$1:$A$504,SMALL(IF($O$44=$B$1:$B$504,ROW($B$1:$B$504)-MIN(ROW($A$1:$A$504))+1,""), ROW()-34)),"")</f>
        <v/>
      </c>
      <c r="AG48" s="305">
        <v>12</v>
      </c>
      <c r="AI48" s="207"/>
      <c r="AJ48" s="207"/>
    </row>
    <row r="49" spans="1:36" s="56" customFormat="1" ht="12.75" customHeight="1">
      <c r="A49" s="209" t="str" cm="1">
        <f t="array" ref="A49">_xlfn.IFS(G11=0,"",G11&gt;0,G11)</f>
        <v/>
      </c>
      <c r="B49" s="248" t="str" cm="1">
        <f t="array" ref="B49">_xlfn.IFS(I11=0,"",I11&gt;0,I11)</f>
        <v>x</v>
      </c>
      <c r="D49" s="2215"/>
      <c r="E49" s="2215"/>
      <c r="F49" s="57"/>
      <c r="I49" s="57"/>
      <c r="L49" s="57"/>
      <c r="M49" s="57"/>
      <c r="O49" s="58"/>
      <c r="Z49" s="56">
        <v>14</v>
      </c>
      <c r="AA49" s="296" t="str" cm="1">
        <f t="array" ref="AA49">IFERROR(INDEX($A$1:$A$504,SMALL(IF($O$37=$B$1:$B$504,ROW($B$1:$B$504)-MIN(ROW($A$1:$A$504))+1,""), ROW()-34)),"")</f>
        <v/>
      </c>
      <c r="AB49" s="296" t="str" cm="1">
        <f t="array" ref="AB49">IFERROR(INDEX($A$1:$A$504,SMALL(IF($O$38=$B$1:$B$504,ROW($B$1:$B$504)-MIN(ROW($A$1:$A$504))+1,""), ROW()-34)),"")</f>
        <v/>
      </c>
      <c r="AC49" s="296" t="str" cm="1">
        <f t="array" ref="AC49">IFERROR(INDEX($A$1:$A$504,SMALL(IF($O$40=$B$1:$B$504,ROW($B$1:$B$504)-MIN(ROW($A$1:$A$504))+1,""), ROW()-34)),"")</f>
        <v/>
      </c>
      <c r="AD49" s="296" t="str" cm="1">
        <f t="array" ref="AD49">IFERROR(INDEX($A$1:$A$504,SMALL(IF($O$39=$B$1:$B$504,ROW($B$1:$B$504)-MIN(ROW($A$1:$A$504))+1,""), ROW()-34)),"")</f>
        <v/>
      </c>
      <c r="AE49" s="296" t="str" cm="1">
        <f t="array" ref="AE49">IFERROR(INDEX($A$1:$A$504,SMALL(IF($O$43=$B$1:$B$504,ROW($B$1:$B$504)-MIN(ROW($A$1:$A$504))+1,""), ROW()-34)),"")</f>
        <v/>
      </c>
      <c r="AF49" s="296" t="str" cm="1">
        <f t="array" ref="AF49">IFERROR(INDEX($A$1:$A$504,SMALL(IF($O$44=$B$1:$B$504,ROW($B$1:$B$504)-MIN(ROW($A$1:$A$504))+1,""), ROW()-34)),"")</f>
        <v/>
      </c>
      <c r="AG49" s="305">
        <v>13</v>
      </c>
      <c r="AI49" s="207"/>
      <c r="AJ49" s="207"/>
    </row>
    <row r="50" spans="1:36" s="56" customFormat="1" ht="12.75" customHeight="1">
      <c r="A50" s="209" t="str" cm="1">
        <f t="array" ref="A50">_xlfn.IFS(G12=0,"",G12&gt;0,G12)</f>
        <v/>
      </c>
      <c r="B50" s="248" t="str" cm="1">
        <f t="array" ref="B50">_xlfn.IFS(I12=0,"",I12&gt;0,I12)</f>
        <v>x</v>
      </c>
      <c r="D50" s="2215"/>
      <c r="E50" s="2215"/>
      <c r="F50" s="57"/>
      <c r="I50" s="57"/>
      <c r="J50" s="2216"/>
      <c r="K50" s="2216"/>
      <c r="L50" s="110"/>
      <c r="M50" s="110"/>
      <c r="O50" s="58"/>
      <c r="Z50" s="56">
        <v>16</v>
      </c>
      <c r="AA50" s="296" t="str" cm="1">
        <f t="array" ref="AA50">IFERROR(INDEX($A$1:$A$504,SMALL(IF($O$37=$B$1:$B$504,ROW($B$1:$B$504)-MIN(ROW($A$1:$A$504))+1,""), ROW()-34)),"")</f>
        <v/>
      </c>
      <c r="AB50" s="296" t="str" cm="1">
        <f t="array" ref="AB50">IFERROR(INDEX($A$1:$A$504,SMALL(IF($O$38=$B$1:$B$504,ROW($B$1:$B$504)-MIN(ROW($A$1:$A$504))+1,""), ROW()-34)),"")</f>
        <v/>
      </c>
      <c r="AC50" s="296" t="str" cm="1">
        <f t="array" ref="AC50">IFERROR(INDEX($A$1:$A$504,SMALL(IF($O$40=$B$1:$B$504,ROW($B$1:$B$504)-MIN(ROW($A$1:$A$504))+1,""), ROW()-34)),"")</f>
        <v/>
      </c>
      <c r="AD50" s="296" t="str" cm="1">
        <f t="array" ref="AD50">IFERROR(INDEX($A$1:$A$504,SMALL(IF($O$39=$B$1:$B$504,ROW($B$1:$B$504)-MIN(ROW($A$1:$A$504))+1,""), ROW()-34)),"")</f>
        <v/>
      </c>
      <c r="AE50" s="296" t="str" cm="1">
        <f t="array" ref="AE50">IFERROR(INDEX($A$1:$A$504,SMALL(IF($O$43=$B$1:$B$504,ROW($B$1:$B$504)-MIN(ROW($A$1:$A$504))+1,""), ROW()-34)),"")</f>
        <v/>
      </c>
      <c r="AF50" s="296" t="str" cm="1">
        <f t="array" ref="AF50">IFERROR(INDEX($A$1:$A$504,SMALL(IF($O$44=$B$1:$B$504,ROW($B$1:$B$504)-MIN(ROW($A$1:$A$504))+1,""), ROW()-34)),"")</f>
        <v/>
      </c>
      <c r="AG50" s="305">
        <v>14</v>
      </c>
      <c r="AI50" s="207"/>
      <c r="AJ50" s="207"/>
    </row>
    <row r="51" spans="1:36" s="56" customFormat="1" ht="12.75" customHeight="1">
      <c r="A51" s="209" t="str" cm="1">
        <f t="array" ref="A51">_xlfn.IFS(G13=0,"",G13&gt;0,G13)</f>
        <v/>
      </c>
      <c r="B51" s="248" t="str" cm="1">
        <f t="array" ref="B51">_xlfn.IFS(I13=0,"",I13&gt;0,I13)</f>
        <v>x</v>
      </c>
      <c r="D51" s="2215"/>
      <c r="E51" s="2215"/>
      <c r="F51" s="57"/>
      <c r="I51" s="57"/>
      <c r="J51" s="2216"/>
      <c r="K51" s="2216"/>
      <c r="L51" s="811"/>
      <c r="M51" s="811"/>
      <c r="O51" s="58"/>
      <c r="Z51" s="56">
        <v>12</v>
      </c>
      <c r="AA51" s="296" t="str" cm="1">
        <f t="array" ref="AA51">IFERROR(INDEX($A$1:$A$504,SMALL(IF($O$37=$B$1:$B$504,ROW($B$1:$B$504)-MIN(ROW($A$1:$A$504))+1,""), ROW()-34)),"")</f>
        <v/>
      </c>
      <c r="AB51" s="296" t="str" cm="1">
        <f t="array" ref="AB51">IFERROR(INDEX($A$1:$A$504,SMALL(IF($O$38=$B$1:$B$504,ROW($B$1:$B$504)-MIN(ROW($A$1:$A$504))+1,""), ROW()-34)),"")</f>
        <v/>
      </c>
      <c r="AC51" s="296" t="str" cm="1">
        <f t="array" ref="AC51">IFERROR(INDEX($A$1:$A$504,SMALL(IF($O$40=$B$1:$B$504,ROW($B$1:$B$504)-MIN(ROW($A$1:$A$504))+1,""), ROW()-34)),"")</f>
        <v/>
      </c>
      <c r="AD51" s="296" t="str" cm="1">
        <f t="array" ref="AD51">IFERROR(INDEX($A$1:$A$504,SMALL(IF($O$39=$B$1:$B$504,ROW($B$1:$B$504)-MIN(ROW($A$1:$A$504))+1,""), ROW()-34)),"")</f>
        <v/>
      </c>
      <c r="AE51" s="296" t="str" cm="1">
        <f t="array" ref="AE51">IFERROR(INDEX($A$1:$A$504,SMALL(IF($O$43=$B$1:$B$504,ROW($B$1:$B$504)-MIN(ROW($A$1:$A$504))+1,""), ROW()-34)),"")</f>
        <v/>
      </c>
      <c r="AF51" s="296" t="str" cm="1">
        <f t="array" ref="AF51">IFERROR(INDEX($A$1:$A$504,SMALL(IF($O$44=$B$1:$B$504,ROW($B$1:$B$504)-MIN(ROW($A$1:$A$504))+1,""), ROW()-34)),"")</f>
        <v/>
      </c>
      <c r="AG51" s="305">
        <v>15</v>
      </c>
      <c r="AI51" s="207"/>
      <c r="AJ51" s="207"/>
    </row>
    <row r="52" spans="1:36" s="56" customFormat="1" ht="12.75" customHeight="1">
      <c r="A52" s="209" t="str" cm="1">
        <f t="array" ref="A52">_xlfn.IFS(G14=0,"",G14&gt;0,G14)</f>
        <v/>
      </c>
      <c r="B52" s="248" t="str" cm="1">
        <f t="array" ref="B52">_xlfn.IFS(I14=0,"",I14&gt;0,I14)</f>
        <v>x</v>
      </c>
      <c r="F52" s="57"/>
      <c r="I52" s="57"/>
      <c r="J52" s="2216"/>
      <c r="K52" s="2216"/>
      <c r="L52" s="811"/>
      <c r="M52" s="811"/>
      <c r="O52" s="58"/>
      <c r="Z52" s="56">
        <v>13</v>
      </c>
      <c r="AA52" s="296" t="str" cm="1">
        <f t="array" ref="AA52">IFERROR(INDEX($A$1:$A$504,SMALL(IF($O$37=$B$1:$B$504,ROW($B$1:$B$504)-MIN(ROW($A$1:$A$504))+1,""), ROW()-34)),"")</f>
        <v/>
      </c>
      <c r="AB52" s="296" t="str" cm="1">
        <f t="array" ref="AB52">IFERROR(INDEX($A$1:$A$504,SMALL(IF($O$38=$B$1:$B$504,ROW($B$1:$B$504)-MIN(ROW($A$1:$A$504))+1,""), ROW()-34)),"")</f>
        <v/>
      </c>
      <c r="AC52" s="296" t="str" cm="1">
        <f t="array" ref="AC52">IFERROR(INDEX($A$1:$A$504,SMALL(IF($O$40=$B$1:$B$504,ROW($B$1:$B$504)-MIN(ROW($A$1:$A$504))+1,""), ROW()-34)),"")</f>
        <v/>
      </c>
      <c r="AD52" s="296" t="str" cm="1">
        <f t="array" ref="AD52">IFERROR(INDEX($A$1:$A$504,SMALL(IF($O$39=$B$1:$B$504,ROW($B$1:$B$504)-MIN(ROW($A$1:$A$504))+1,""), ROW()-34)),"")</f>
        <v/>
      </c>
      <c r="AE52" s="296" t="str" cm="1">
        <f t="array" ref="AE52">IFERROR(INDEX($A$1:$A$504,SMALL(IF($O$43=$B$1:$B$504,ROW($B$1:$B$504)-MIN(ROW($A$1:$A$504))+1,""), ROW()-34)),"")</f>
        <v/>
      </c>
      <c r="AF52" s="296" t="str" cm="1">
        <f t="array" ref="AF52">IFERROR(INDEX($A$1:$A$504,SMALL(IF($O$44=$B$1:$B$504,ROW($B$1:$B$504)-MIN(ROW($A$1:$A$504))+1,""), ROW()-34)),"")</f>
        <v/>
      </c>
      <c r="AI52" s="207"/>
      <c r="AJ52" s="207"/>
    </row>
    <row r="53" spans="1:36" s="56" customFormat="1" ht="12.75" customHeight="1">
      <c r="A53" s="209" t="str" cm="1">
        <f t="array" ref="A53">_xlfn.IFS(G15=0,"",G15&gt;0,G15)</f>
        <v/>
      </c>
      <c r="B53" s="248" t="str" cm="1">
        <f t="array" ref="B53">_xlfn.IFS(I15=0,"",I15&gt;0,I15)</f>
        <v>x</v>
      </c>
      <c r="F53" s="57"/>
      <c r="I53" s="57"/>
      <c r="J53" s="2216"/>
      <c r="K53" s="2216"/>
      <c r="L53" s="811"/>
      <c r="M53" s="811"/>
      <c r="O53" s="58"/>
      <c r="Z53" s="56">
        <v>14</v>
      </c>
      <c r="AA53" s="296" t="str" cm="1">
        <f t="array" ref="AA53">IFERROR(INDEX($A$1:$A$504,SMALL(IF($O$37=$B$1:$B$504,ROW($B$1:$B$504)-MIN(ROW($A$1:$A$504))+1,""), ROW()-34)),"")</f>
        <v/>
      </c>
      <c r="AB53" s="296" t="str" cm="1">
        <f t="array" ref="AB53">IFERROR(INDEX($A$1:$A$504,SMALL(IF($O$38=$B$1:$B$504,ROW($B$1:$B$504)-MIN(ROW($A$1:$A$504))+1,""), ROW()-34)),"")</f>
        <v/>
      </c>
      <c r="AC53" s="296" t="str" cm="1">
        <f t="array" ref="AC53">IFERROR(INDEX($A$1:$A$504,SMALL(IF($O$40=$B$1:$B$504,ROW($B$1:$B$504)-MIN(ROW($A$1:$A$504))+1,""), ROW()-34)),"")</f>
        <v/>
      </c>
      <c r="AD53" s="296" t="str" cm="1">
        <f t="array" ref="AD53">IFERROR(INDEX($A$1:$A$504,SMALL(IF($O$39=$B$1:$B$504,ROW($B$1:$B$504)-MIN(ROW($A$1:$A$504))+1,""), ROW()-34)),"")</f>
        <v/>
      </c>
      <c r="AE53" s="296" t="str" cm="1">
        <f t="array" ref="AE53">IFERROR(INDEX($A$1:$A$504,SMALL(IF($O$43=$B$1:$B$504,ROW($B$1:$B$504)-MIN(ROW($A$1:$A$504))+1,""), ROW()-34)),"")</f>
        <v/>
      </c>
      <c r="AF53" s="296" t="str" cm="1">
        <f t="array" ref="AF53">IFERROR(INDEX($A$1:$A$504,SMALL(IF($O$44=$B$1:$B$504,ROW($B$1:$B$504)-MIN(ROW($A$1:$A$504))+1,""), ROW()-34)),"")</f>
        <v/>
      </c>
      <c r="AI53" s="207"/>
      <c r="AJ53" s="207"/>
    </row>
    <row r="54" spans="1:36" s="56" customFormat="1" ht="12.75" customHeight="1">
      <c r="A54" s="209" t="str" cm="1">
        <f t="array" ref="A54">_xlfn.IFS(G16=0,"",G16&gt;0,G16)</f>
        <v/>
      </c>
      <c r="B54" s="248" t="str" cm="1">
        <f t="array" ref="B54">_xlfn.IFS(I16=0,"",I16&gt;0,I16)</f>
        <v>x</v>
      </c>
      <c r="F54" s="57"/>
      <c r="J54" s="2216"/>
      <c r="K54" s="2216"/>
      <c r="L54" s="811"/>
      <c r="M54" s="811"/>
      <c r="O54" s="58"/>
      <c r="Z54" s="56">
        <v>15</v>
      </c>
      <c r="AA54" s="296" t="str" cm="1">
        <f t="array" ref="AA54">IFERROR(INDEX($A$1:$A$504,SMALL(IF($O$37=$B$1:$B$504,ROW($B$1:$B$504)-MIN(ROW($A$1:$A$504))+1,""), ROW()-34)),"")</f>
        <v/>
      </c>
      <c r="AB54" s="296" t="str" cm="1">
        <f t="array" ref="AB54">IFERROR(INDEX($A$1:$A$504,SMALL(IF($O$38=$B$1:$B$504,ROW($B$1:$B$504)-MIN(ROW($A$1:$A$504))+1,""), ROW()-34)),"")</f>
        <v/>
      </c>
      <c r="AC54" s="296" t="str" cm="1">
        <f t="array" ref="AC54">IFERROR(INDEX($A$1:$A$504,SMALL(IF($O$40=$B$1:$B$504,ROW($B$1:$B$504)-MIN(ROW($A$1:$A$504))+1,""), ROW()-34)),"")</f>
        <v/>
      </c>
      <c r="AD54" s="296" t="str" cm="1">
        <f t="array" ref="AD54">IFERROR(INDEX($A$1:$A$504,SMALL(IF($O$39=$B$1:$B$504,ROW($B$1:$B$504)-MIN(ROW($A$1:$A$504))+1,""), ROW()-34)),"")</f>
        <v/>
      </c>
      <c r="AE54" s="296" t="str" cm="1">
        <f t="array" ref="AE54">IFERROR(INDEX($A$1:$A$504,SMALL(IF($O$43=$B$1:$B$504,ROW($B$1:$B$504)-MIN(ROW($A$1:$A$504))+1,""), ROW()-34)),"")</f>
        <v/>
      </c>
      <c r="AF54" s="296" t="str" cm="1">
        <f t="array" ref="AF54">IFERROR(INDEX($A$1:$A$504,SMALL(IF($O$44=$B$1:$B$504,ROW($B$1:$B$504)-MIN(ROW($A$1:$A$504))+1,""), ROW()-34)),"")</f>
        <v/>
      </c>
      <c r="AI54" s="207"/>
      <c r="AJ54" s="207"/>
    </row>
    <row r="55" spans="1:36" s="56" customFormat="1" ht="12.75" customHeight="1">
      <c r="A55" s="209" t="str" cm="1">
        <f t="array" ref="A55">_xlfn.IFS(G17=0,"",G17&gt;0,G17)</f>
        <v/>
      </c>
      <c r="B55" s="248" t="str" cm="1">
        <f t="array" ref="B55">_xlfn.IFS(I17=0,"",I17&gt;0,I17)</f>
        <v>x</v>
      </c>
      <c r="F55" s="57"/>
      <c r="I55" s="57"/>
      <c r="J55" s="2216"/>
      <c r="K55" s="2216"/>
      <c r="L55" s="811"/>
      <c r="M55" s="811"/>
      <c r="O55" s="58"/>
    </row>
    <row r="56" spans="1:36" s="56" customFormat="1" ht="15" customHeight="1">
      <c r="A56" s="209" t="str" cm="1">
        <f t="array" ref="A56">_xlfn.IFS(G18=0,"",G18&gt;0,G18)</f>
        <v/>
      </c>
      <c r="B56" s="248" t="str" cm="1">
        <f t="array" ref="B56">_xlfn.IFS(I18=0,"",I18&gt;0,I18)</f>
        <v>x</v>
      </c>
      <c r="F56" s="57"/>
      <c r="I56" s="57"/>
      <c r="L56" s="57"/>
      <c r="M56" s="57"/>
      <c r="O56" s="58"/>
    </row>
    <row r="57" spans="1:36" s="56" customFormat="1" ht="15" customHeight="1">
      <c r="A57" s="209" t="str" cm="1">
        <f t="array" ref="A57">_xlfn.IFS(G19=0,"",G19&gt;0,G19)</f>
        <v/>
      </c>
      <c r="B57" s="248" t="str" cm="1">
        <f t="array" ref="B57">_xlfn.IFS(I19=0,"",I19&gt;0,I19)</f>
        <v>x</v>
      </c>
      <c r="F57" s="57"/>
      <c r="I57" s="57"/>
      <c r="L57" s="57"/>
      <c r="M57" s="57"/>
      <c r="O57" s="58"/>
    </row>
    <row r="58" spans="1:36" s="56" customFormat="1" ht="12.75" customHeight="1">
      <c r="A58" s="209" t="str" cm="1">
        <f t="array" ref="A58">_xlfn.IFS(G20=0,"",G20&gt;0,G20)</f>
        <v/>
      </c>
      <c r="B58" s="248" t="str" cm="1">
        <f t="array" ref="B58">_xlfn.IFS(I20=0,"",I20&gt;0,I20)</f>
        <v>x</v>
      </c>
      <c r="F58" s="57"/>
      <c r="I58" s="57"/>
      <c r="L58" s="57"/>
      <c r="M58" s="57"/>
      <c r="O58" s="58"/>
      <c r="AG58" s="228"/>
    </row>
    <row r="59" spans="1:36" s="56" customFormat="1" ht="12.75" customHeight="1">
      <c r="A59" s="209" t="str" cm="1">
        <f t="array" ref="A59">_xlfn.IFS(G21=0,"",G21&gt;0,G21)</f>
        <v/>
      </c>
      <c r="B59" s="248" t="str" cm="1">
        <f t="array" ref="B59">_xlfn.IFS(I21=0,"",I21&gt;0,I21)</f>
        <v>x</v>
      </c>
      <c r="F59" s="57"/>
      <c r="I59" s="57"/>
      <c r="L59" s="57"/>
      <c r="M59" s="57"/>
      <c r="O59" s="58"/>
    </row>
    <row r="60" spans="1:36" s="56" customFormat="1" ht="12.75" customHeight="1">
      <c r="A60" s="209" t="str" cm="1">
        <f t="array" ref="A60">_xlfn.IFS(G22=0,"",G22&gt;0,G22)</f>
        <v/>
      </c>
      <c r="B60" s="248" t="str" cm="1">
        <f t="array" ref="B60">_xlfn.IFS(I22=0,"",I22&gt;0,I22)</f>
        <v>x</v>
      </c>
      <c r="D60" s="2217"/>
      <c r="E60" s="2217"/>
      <c r="F60" s="559"/>
      <c r="G60" s="813"/>
      <c r="I60" s="57"/>
      <c r="L60" s="57"/>
      <c r="M60" s="57"/>
      <c r="O60" s="58"/>
    </row>
    <row r="61" spans="1:36" s="56" customFormat="1" ht="12.75" customHeight="1">
      <c r="A61" s="209" t="str" cm="1">
        <f t="array" ref="A61">_xlfn.IFS(G23=0,"",G23&gt;0,G23)</f>
        <v/>
      </c>
      <c r="B61" s="248" t="str" cm="1">
        <f t="array" ref="B61">_xlfn.IFS(I23=0,"",I23&gt;0,I23)</f>
        <v>x</v>
      </c>
      <c r="D61" s="2217"/>
      <c r="E61" s="2217"/>
      <c r="F61" s="559"/>
      <c r="G61" s="813"/>
      <c r="I61" s="57"/>
      <c r="L61" s="57"/>
      <c r="M61" s="57"/>
      <c r="O61" s="58"/>
    </row>
    <row r="62" spans="1:36" s="56" customFormat="1" ht="12.75" customHeight="1">
      <c r="A62" s="248" t="str" cm="1">
        <f t="array" ref="A62">_xlfn.IFS(G24=0,"",G24&gt;0,G24)</f>
        <v/>
      </c>
      <c r="B62" s="248" t="str" cm="1">
        <f t="array" ref="B62">_xlfn.IFS(I24=0,"",I24&gt;0,I24)</f>
        <v>x</v>
      </c>
      <c r="D62" s="2217"/>
      <c r="E62" s="2217"/>
      <c r="F62" s="559"/>
      <c r="G62" s="560"/>
      <c r="I62" s="57"/>
      <c r="L62" s="57"/>
      <c r="M62" s="57"/>
      <c r="O62" s="58"/>
    </row>
    <row r="63" spans="1:36" s="56" customFormat="1" ht="12.75" customHeight="1">
      <c r="A63" s="248" t="str" cm="1">
        <f t="array" ref="A63">_xlfn.IFS(G25=0,"",G25&gt;0,G25)</f>
        <v/>
      </c>
      <c r="B63" s="248" t="str" cm="1">
        <f t="array" ref="B63">_xlfn.IFS(I25=0,"",I25&gt;0,I25)</f>
        <v>x</v>
      </c>
      <c r="F63" s="57"/>
      <c r="I63" s="57"/>
      <c r="L63" s="57"/>
      <c r="M63" s="57"/>
      <c r="O63" s="58"/>
    </row>
    <row r="64" spans="1:36" s="56" customFormat="1" ht="12.75" customHeight="1">
      <c r="A64" s="248" t="str" cm="1">
        <f t="array" ref="A64">_xlfn.IFS(G26=0,"",G26&gt;0,G26)</f>
        <v/>
      </c>
      <c r="B64" s="248" t="str" cm="1">
        <f t="array" ref="B64">_xlfn.IFS(I26=0,"",I26&gt;0,I26)</f>
        <v>x</v>
      </c>
      <c r="F64" s="57"/>
      <c r="I64" s="57"/>
      <c r="L64" s="57"/>
      <c r="M64" s="57"/>
      <c r="O64" s="58"/>
    </row>
    <row r="65" spans="1:34" s="56" customFormat="1" ht="12.75" customHeight="1">
      <c r="A65" s="248" t="str" cm="1">
        <f t="array" ref="A65">_xlfn.IFS(G27=0,"",G27&gt;0,G27)</f>
        <v/>
      </c>
      <c r="B65" s="248" t="str" cm="1">
        <f t="array" ref="B65">_xlfn.IFS(I27=0,"",I27&gt;0,I27)</f>
        <v>x</v>
      </c>
      <c r="F65" s="57"/>
      <c r="I65" s="57"/>
      <c r="L65" s="57"/>
      <c r="M65" s="57"/>
      <c r="O65" s="58"/>
    </row>
    <row r="66" spans="1:34" s="56" customFormat="1" ht="12.75" customHeight="1">
      <c r="A66" s="248" t="str" cm="1">
        <f t="array" ref="A66">_xlfn.IFS(G28=0,"",G28&gt;0,G28)</f>
        <v/>
      </c>
      <c r="B66" s="248" t="str" cm="1">
        <f t="array" ref="B66">_xlfn.IFS(I28=0,"",I28&gt;0,I28)</f>
        <v>x</v>
      </c>
      <c r="F66" s="57"/>
      <c r="I66" s="57"/>
      <c r="L66" s="57"/>
      <c r="M66" s="57"/>
      <c r="O66" s="58"/>
    </row>
    <row r="67" spans="1:34" s="56" customFormat="1" ht="12.75" customHeight="1">
      <c r="A67" s="248" t="str" cm="1">
        <f t="array" ref="A67">_xlfn.IFS(G29=0,"",G29&gt;0,G29)</f>
        <v/>
      </c>
      <c r="B67" s="248" t="str" cm="1">
        <f t="array" ref="B67">_xlfn.IFS(I29=0,"",I29&gt;0,I29)</f>
        <v>x</v>
      </c>
      <c r="F67" s="57"/>
      <c r="I67" s="57"/>
      <c r="L67" s="57"/>
      <c r="M67" s="57"/>
      <c r="O67" s="58"/>
    </row>
    <row r="68" spans="1:34" s="56" customFormat="1" ht="12.75" customHeight="1">
      <c r="A68" s="248" t="str" cm="1">
        <f t="array" ref="A68">_xlfn.IFS(G30=0,"",G30&gt;0,G30)</f>
        <v/>
      </c>
      <c r="B68" s="248" t="str" cm="1">
        <f t="array" ref="B68">_xlfn.IFS(I30=0,"",I30&gt;0,I30)</f>
        <v>x</v>
      </c>
      <c r="F68" s="57"/>
      <c r="I68" s="57"/>
      <c r="L68" s="57"/>
      <c r="M68" s="57"/>
      <c r="O68" s="58"/>
    </row>
    <row r="69" spans="1:34" s="56" customFormat="1" ht="15" customHeight="1">
      <c r="A69" s="248" t="str" cm="1">
        <f t="array" ref="A69">_xlfn.IFS(G31=0,"",G31&gt;0,G31)</f>
        <v/>
      </c>
      <c r="B69" s="248" t="str" cm="1">
        <f t="array" ref="B69">_xlfn.IFS(I31=0,"",I31&gt;0,I31)</f>
        <v>x</v>
      </c>
      <c r="E69" s="295" t="str" cm="1">
        <f t="array" ref="E69">IFERROR(INDEX($G20:$G61,SMALL(IF($O$38=$I$4:$I$28,ROW($G$4:$G$28)- MIN(ROW($G$4:$G$28))+1,""), ROW()-2)),"")</f>
        <v/>
      </c>
      <c r="F69" s="57"/>
      <c r="I69" s="57"/>
      <c r="L69" s="57"/>
      <c r="M69" s="57"/>
      <c r="O69" s="58"/>
    </row>
    <row r="70" spans="1:34" s="56" customFormat="1" ht="12.75" customHeight="1">
      <c r="A70" s="248" t="str" cm="1">
        <f t="array" ref="A70">_xlfn.IFS(G32=0,"",G32&gt;0,G32)</f>
        <v/>
      </c>
      <c r="B70" s="248" t="str" cm="1">
        <f t="array" ref="B70">_xlfn.IFS(I32=0,"",I32&gt;0,I32)</f>
        <v>x</v>
      </c>
      <c r="E70" s="295" t="str" cm="1">
        <f t="array" ref="E70">IFERROR(INDEX($G20:$G62,SMALL(IF($O$38=$I$4:$I$28,ROW($G$4:$G$28)- MIN(ROW($G$4:$G$28))+1,""), ROW()-2)),"")</f>
        <v/>
      </c>
      <c r="F70" s="57"/>
      <c r="I70" s="57"/>
      <c r="L70" s="57"/>
      <c r="M70" s="57"/>
      <c r="O70" s="58"/>
    </row>
    <row r="71" spans="1:34" s="56" customFormat="1" ht="12.75" customHeight="1">
      <c r="A71" s="248" t="str" cm="1">
        <f t="array" ref="A71">_xlfn.IFS(G33=0,"",G33&gt;0,G33)</f>
        <v/>
      </c>
      <c r="B71" s="248" t="str" cm="1">
        <f t="array" ref="B71">_xlfn.IFS(I33=0,"",I33&gt;0,I33)</f>
        <v>x</v>
      </c>
      <c r="F71" s="57"/>
      <c r="I71" s="57"/>
      <c r="L71" s="57"/>
      <c r="M71" s="57"/>
      <c r="O71" s="58"/>
    </row>
    <row r="72" spans="1:34" s="56" customFormat="1" ht="12.75" customHeight="1">
      <c r="A72" s="248" t="str" cm="1">
        <f t="array" ref="A72">_xlfn.IFS(G34=0,"",G34&gt;0,G34)</f>
        <v/>
      </c>
      <c r="B72" s="248" t="str" cm="1">
        <f t="array" ref="B72">_xlfn.IFS(I34=0,"",I34&gt;0,I34)</f>
        <v>x</v>
      </c>
      <c r="F72" s="57"/>
      <c r="I72" s="57"/>
      <c r="L72" s="57"/>
      <c r="M72" s="57"/>
      <c r="O72" s="58"/>
    </row>
    <row r="73" spans="1:34" s="56" customFormat="1" ht="12.75" customHeight="1">
      <c r="A73" s="248" t="str" cm="1">
        <f t="array" ref="A73">_xlfn.IFS(G35=0,"",G35&gt;0,G35)</f>
        <v/>
      </c>
      <c r="B73" s="248" t="str" cm="1">
        <f t="array" ref="B73">_xlfn.IFS(I35=0,"",I35&gt;0,I35)</f>
        <v>x</v>
      </c>
      <c r="F73" s="57"/>
      <c r="I73" s="57"/>
      <c r="L73" s="57"/>
      <c r="M73" s="57"/>
      <c r="O73" s="58"/>
    </row>
    <row r="74" spans="1:34" s="56" customFormat="1" ht="12.75" customHeight="1">
      <c r="A74" s="248" t="str" cm="1">
        <f t="array" ref="A74">_xlfn.IFS(G36=0,"",G36&gt;0,G36)</f>
        <v/>
      </c>
      <c r="B74" s="248" t="str" cm="1">
        <f t="array" ref="B74">_xlfn.IFS(I36=0,"",I36&gt;0,I36)</f>
        <v>x</v>
      </c>
      <c r="F74" s="57"/>
      <c r="I74" s="57"/>
      <c r="L74" s="57"/>
      <c r="M74" s="57"/>
      <c r="O74" s="58"/>
    </row>
    <row r="75" spans="1:34" s="56" customFormat="1" ht="12.75" customHeight="1">
      <c r="A75" s="248" t="str" cm="1">
        <f t="array" ref="A75">_xlfn.IFS(G37=0,"",G37&gt;0,G37)</f>
        <v/>
      </c>
      <c r="B75" s="248" t="str" cm="1">
        <f t="array" ref="B75">_xlfn.IFS(I37=0,"",I37&gt;0,I37)</f>
        <v>x</v>
      </c>
      <c r="F75" s="57"/>
      <c r="I75" s="57"/>
      <c r="L75" s="57"/>
      <c r="M75" s="57"/>
      <c r="O75" s="58"/>
    </row>
    <row r="76" spans="1:34" ht="12.75" customHeight="1">
      <c r="A76" s="248" t="str" cm="1">
        <f t="array" ref="A76">_xlfn.IFS(G38=0,"",G38&gt;0,G38)</f>
        <v/>
      </c>
      <c r="B76" s="248" t="str" cm="1">
        <f t="array" ref="B76">_xlfn.IFS(I38=0,"",I38&gt;0,I38)</f>
        <v>x</v>
      </c>
      <c r="C76" s="56"/>
      <c r="D76" s="56"/>
      <c r="E76" s="56"/>
      <c r="F76" s="57"/>
      <c r="G76" s="56"/>
      <c r="H76" s="56"/>
      <c r="I76" s="57"/>
      <c r="J76" s="56"/>
      <c r="K76" s="56"/>
      <c r="L76" s="57"/>
      <c r="M76" s="57"/>
      <c r="N76" s="56"/>
      <c r="O76" s="58"/>
      <c r="P76" s="56"/>
      <c r="Q76" s="56"/>
      <c r="R76" s="56"/>
      <c r="S76" s="56"/>
      <c r="AB76" s="56"/>
      <c r="AC76" s="56"/>
      <c r="AD76" s="56"/>
      <c r="AE76" s="56"/>
      <c r="AF76" s="56"/>
      <c r="AG76" s="56"/>
      <c r="AH76" s="56"/>
    </row>
    <row r="77" spans="1:34" ht="12.75" customHeight="1">
      <c r="A77" s="248" t="str" cm="1">
        <f t="array" ref="A77">_xlfn.IFS(G39=0,"",G39&gt;0,G39)</f>
        <v/>
      </c>
      <c r="B77" s="248" t="str" cm="1">
        <f t="array" ref="B77">_xlfn.IFS(I39=0,"",I39&gt;0,I39)</f>
        <v>x</v>
      </c>
      <c r="C77" s="56"/>
      <c r="D77" s="56"/>
      <c r="E77" s="56"/>
      <c r="F77" s="57"/>
      <c r="G77" s="56"/>
      <c r="H77" s="56"/>
      <c r="I77" s="57"/>
      <c r="J77" s="56"/>
      <c r="K77" s="56"/>
      <c r="L77" s="57"/>
      <c r="M77" s="57"/>
      <c r="N77" s="56"/>
      <c r="O77" s="58"/>
      <c r="P77" s="56"/>
      <c r="Q77" s="56"/>
      <c r="R77" s="56"/>
      <c r="S77" s="56"/>
      <c r="AB77" s="56"/>
      <c r="AC77" s="56"/>
      <c r="AD77" s="56"/>
      <c r="AE77" s="56"/>
      <c r="AF77" s="56"/>
      <c r="AG77" s="56"/>
      <c r="AH77" s="56"/>
    </row>
    <row r="78" spans="1:34" ht="12.75" customHeight="1">
      <c r="A78" s="248" t="str" cm="1">
        <f t="array" ref="A78">_xlfn.IFS(G40=0,"",G40&gt;0,G40)</f>
        <v/>
      </c>
      <c r="B78" s="248" t="str" cm="1">
        <f t="array" ref="B78">_xlfn.IFS(I40=0,"",I40&gt;0,I40)</f>
        <v>x</v>
      </c>
      <c r="C78" s="56"/>
      <c r="D78" s="56"/>
      <c r="E78" s="56"/>
      <c r="F78" s="57"/>
      <c r="G78" s="56"/>
      <c r="H78" s="56"/>
      <c r="I78" s="57"/>
      <c r="J78" s="56"/>
      <c r="K78" s="56"/>
      <c r="L78" s="57"/>
      <c r="M78" s="57"/>
      <c r="N78" s="56"/>
      <c r="O78" s="58"/>
      <c r="P78" s="56"/>
      <c r="Q78" s="56"/>
      <c r="R78" s="56"/>
      <c r="S78" s="56"/>
      <c r="AB78" s="56"/>
      <c r="AC78" s="56"/>
      <c r="AD78" s="56"/>
      <c r="AE78" s="56"/>
      <c r="AF78" s="56"/>
      <c r="AG78" s="56"/>
      <c r="AH78" s="56"/>
    </row>
    <row r="79" spans="1:34" ht="12.75" customHeight="1">
      <c r="A79" s="248" t="str" cm="1">
        <f t="array" ref="A79">_xlfn.IFS(G41=0,"",G41&gt;0,G41)</f>
        <v/>
      </c>
      <c r="B79" s="248" t="str" cm="1">
        <f t="array" ref="B79">_xlfn.IFS(I41=0,"",I41&gt;0,I41)</f>
        <v>x</v>
      </c>
      <c r="C79" s="56"/>
      <c r="D79" s="56"/>
      <c r="E79" s="56"/>
      <c r="F79" s="57"/>
      <c r="G79" s="56"/>
      <c r="H79" s="56"/>
      <c r="I79" s="57"/>
      <c r="J79" s="56"/>
      <c r="K79" s="56"/>
      <c r="L79" s="57"/>
      <c r="M79" s="57"/>
      <c r="N79" s="56"/>
      <c r="O79" s="58"/>
      <c r="P79" s="56"/>
      <c r="Q79" s="56"/>
      <c r="R79" s="56"/>
      <c r="S79" s="56"/>
      <c r="AB79" s="56"/>
      <c r="AC79" s="56"/>
      <c r="AD79" s="56"/>
      <c r="AE79" s="56"/>
      <c r="AF79" s="56"/>
      <c r="AG79" s="56"/>
      <c r="AH79" s="56"/>
    </row>
    <row r="80" spans="1:34" ht="12.75" customHeight="1">
      <c r="A80" s="248" t="str" cm="1">
        <f t="array" ref="A80">_xlfn.IFS(G43=0,"",G43&gt;0,G43)</f>
        <v/>
      </c>
      <c r="B80" s="248" t="str" cm="1">
        <f t="array" ref="B80">_xlfn.IFS(I43=0,"",I43&gt;0,I43)</f>
        <v/>
      </c>
      <c r="C80" s="56"/>
      <c r="D80" s="56"/>
      <c r="E80" s="56"/>
      <c r="F80" s="57"/>
      <c r="G80" s="56"/>
      <c r="H80" s="56"/>
      <c r="I80" s="57"/>
      <c r="J80" s="56"/>
      <c r="K80" s="56"/>
      <c r="L80" s="57"/>
      <c r="M80" s="57"/>
      <c r="N80" s="56"/>
      <c r="O80" s="58"/>
      <c r="P80" s="56"/>
      <c r="Q80" s="56"/>
      <c r="R80" s="56"/>
      <c r="S80" s="56"/>
      <c r="AB80" s="56"/>
      <c r="AC80" s="56"/>
      <c r="AD80" s="56"/>
      <c r="AE80" s="56"/>
      <c r="AF80" s="56"/>
      <c r="AG80" s="56"/>
      <c r="AH80" s="56"/>
    </row>
    <row r="81" spans="1:33" ht="12.75" customHeight="1">
      <c r="A81" s="209" t="str" cm="1">
        <f t="array" ref="A81">_xlfn.IFS(G44=0,"",G44&gt;0,G44)</f>
        <v/>
      </c>
      <c r="B81" s="248" t="str" cm="1">
        <f t="array" ref="B81">_xlfn.IFS(I44=0,"",I44&gt;0,I44)</f>
        <v/>
      </c>
      <c r="C81" s="56"/>
      <c r="D81" s="56"/>
      <c r="E81" s="56"/>
      <c r="F81" s="57"/>
      <c r="G81" s="56"/>
      <c r="H81" s="56"/>
      <c r="I81" s="57"/>
      <c r="J81" s="56"/>
      <c r="K81" s="56"/>
      <c r="L81" s="57"/>
      <c r="M81" s="57"/>
      <c r="N81" s="56"/>
      <c r="O81" s="58"/>
      <c r="P81" s="56"/>
      <c r="Q81" s="56"/>
      <c r="R81" s="56"/>
      <c r="S81" s="56"/>
      <c r="AB81" s="56"/>
      <c r="AD81" s="56"/>
      <c r="AG81" s="56"/>
    </row>
    <row r="82" spans="1:33" ht="12.75" customHeight="1">
      <c r="A82" s="209" t="str" cm="1">
        <f t="array" ref="A82">_xlfn.IFS(G45=0,"",G45&gt;0,G45)</f>
        <v/>
      </c>
      <c r="B82" s="248" t="str" cm="1">
        <f t="array" ref="B82">_xlfn.IFS(I45=0,"",I45&gt;0,I45)</f>
        <v/>
      </c>
      <c r="C82" s="56"/>
      <c r="D82" s="56"/>
      <c r="E82" s="56"/>
      <c r="F82" s="57"/>
      <c r="G82" s="56"/>
      <c r="H82" s="56"/>
      <c r="I82" s="57"/>
      <c r="J82" s="56"/>
      <c r="K82" s="56"/>
      <c r="L82" s="57"/>
      <c r="M82" s="57"/>
      <c r="N82" s="56"/>
      <c r="O82" s="58"/>
      <c r="P82" s="56"/>
      <c r="Q82" s="56"/>
      <c r="R82" s="56"/>
      <c r="S82" s="56"/>
      <c r="AB82" s="56"/>
      <c r="AD82" s="56"/>
      <c r="AG82" s="56"/>
    </row>
    <row r="83" spans="1:33" ht="12.75" customHeight="1">
      <c r="A83" s="248"/>
      <c r="B83" s="248"/>
      <c r="C83" s="56"/>
      <c r="D83" s="56"/>
      <c r="E83" s="56"/>
      <c r="F83" s="57"/>
      <c r="G83" s="56"/>
      <c r="H83" s="56"/>
      <c r="I83" s="57"/>
      <c r="J83" s="56"/>
      <c r="K83" s="56"/>
      <c r="L83" s="57"/>
      <c r="M83" s="57"/>
      <c r="N83" s="56"/>
      <c r="O83" s="58"/>
      <c r="P83" s="56"/>
      <c r="Q83" s="56"/>
      <c r="R83" s="56"/>
      <c r="S83" s="56"/>
      <c r="AB83" s="56"/>
      <c r="AG83" s="56"/>
    </row>
    <row r="84" spans="1:33" ht="12.75" customHeight="1">
      <c r="A84" s="248" t="str" cm="1">
        <f t="array" ref="A84">_xlfn.IFS(G45=0,"",G45&gt;0,G45)</f>
        <v/>
      </c>
      <c r="B84" s="248"/>
      <c r="C84" s="56"/>
      <c r="D84" s="56"/>
      <c r="E84" s="56"/>
      <c r="F84" s="57"/>
      <c r="G84" s="56"/>
      <c r="H84" s="56"/>
      <c r="I84" s="57"/>
      <c r="J84" s="56"/>
      <c r="K84" s="56"/>
      <c r="L84" s="57"/>
      <c r="M84" s="57"/>
      <c r="N84" s="56"/>
      <c r="O84" s="58"/>
      <c r="P84" s="56"/>
      <c r="Q84" s="56"/>
      <c r="R84" s="56"/>
      <c r="S84" s="56"/>
    </row>
    <row r="85" spans="1:33" ht="15">
      <c r="A85" s="248" t="str" cm="1">
        <f t="array" ref="A85">_xlfn.IFS(G46=0,"",G46&gt;0,G46)</f>
        <v/>
      </c>
      <c r="B85" s="248" t="str" cm="1">
        <f t="array" ref="B85">_xlfn.IFS(I46=0,"",I46&gt;0,I46)</f>
        <v/>
      </c>
      <c r="C85" s="56"/>
      <c r="D85" s="56"/>
      <c r="E85" s="56"/>
      <c r="F85" s="57"/>
      <c r="G85" s="56"/>
      <c r="H85" s="56"/>
      <c r="I85" s="57"/>
      <c r="J85" s="56"/>
      <c r="K85" s="56"/>
      <c r="L85" s="57"/>
      <c r="M85" s="57"/>
      <c r="N85" s="56"/>
      <c r="O85" s="58"/>
      <c r="P85" s="56"/>
      <c r="Q85" s="56"/>
      <c r="R85" s="56"/>
      <c r="S85" s="56"/>
    </row>
    <row r="86" spans="1:33" ht="15">
      <c r="A86" s="209" t="str" cm="1">
        <f t="array" ref="A86">_xlfn.IFS(G47=0,"",G47&gt;0,G47)</f>
        <v/>
      </c>
      <c r="B86" s="248" t="str" cm="1">
        <f t="array" ref="B86">_xlfn.IFS(F87=0,"",F87&gt;0,F87)</f>
        <v/>
      </c>
      <c r="C86" s="56"/>
      <c r="D86" s="56"/>
      <c r="E86" s="56"/>
      <c r="F86" s="57"/>
      <c r="G86" s="56"/>
      <c r="H86" s="56"/>
      <c r="I86" s="57"/>
      <c r="J86" s="56"/>
      <c r="K86" s="56"/>
      <c r="L86" s="57"/>
      <c r="M86" s="57"/>
      <c r="N86" s="56"/>
      <c r="O86" s="58"/>
      <c r="P86" s="56"/>
      <c r="Q86" s="56"/>
      <c r="R86" s="56"/>
      <c r="S86" s="56"/>
    </row>
    <row r="87" spans="1:33" ht="15">
      <c r="A87" s="209" t="str" cm="1">
        <f t="array" ref="A87">_xlfn.IFS(G48=0,"",G48&gt;0,G48)</f>
        <v/>
      </c>
      <c r="B87" s="248" t="str" cm="1">
        <f t="array" ref="B87">_xlfn.IFS(F88=0,"",F88&gt;0,F88)</f>
        <v/>
      </c>
      <c r="C87" s="56"/>
      <c r="D87" s="56"/>
      <c r="E87" s="56"/>
      <c r="F87" s="57"/>
      <c r="G87" s="56"/>
      <c r="H87" s="56"/>
      <c r="I87" s="57"/>
      <c r="J87" s="56"/>
      <c r="K87" s="56"/>
      <c r="L87" s="57"/>
      <c r="M87" s="57"/>
      <c r="N87" s="56"/>
      <c r="O87" s="58"/>
      <c r="P87" s="56"/>
      <c r="Q87" s="56"/>
      <c r="R87" s="56"/>
      <c r="S87" s="56"/>
    </row>
    <row r="88" spans="1:33" ht="15">
      <c r="A88" s="209" t="str" cm="1">
        <f t="array" ref="A88">_xlfn.IFS(G49=0,"",G49&gt;0,G49)</f>
        <v/>
      </c>
      <c r="B88" s="248" t="str" cm="1">
        <f t="array" ref="B88">_xlfn.IFS(F89=0,"",F89&gt;0,F89)</f>
        <v/>
      </c>
      <c r="C88" s="56"/>
      <c r="D88" s="56"/>
      <c r="E88" s="56"/>
      <c r="F88" s="57"/>
      <c r="G88" s="56"/>
      <c r="H88" s="56"/>
      <c r="I88" s="57"/>
      <c r="J88" s="56"/>
      <c r="K88" s="56"/>
      <c r="L88" s="57"/>
      <c r="M88" s="57"/>
      <c r="N88" s="56"/>
      <c r="O88" s="58"/>
      <c r="P88" s="56"/>
      <c r="Q88" s="56"/>
      <c r="R88" s="56"/>
      <c r="S88" s="56"/>
    </row>
    <row r="89" spans="1:33" ht="15">
      <c r="A89" s="209" t="str" cm="1">
        <f t="array" ref="A89">_xlfn.IFS(G50=0,"",G50&gt;0,G50)</f>
        <v/>
      </c>
      <c r="B89" s="248" t="str" cm="1">
        <f t="array" ref="B89">_xlfn.IFS(F90=0,"",F90&gt;0,F90)</f>
        <v/>
      </c>
      <c r="C89" s="56"/>
      <c r="D89" s="56"/>
      <c r="E89" s="56"/>
      <c r="F89" s="57"/>
      <c r="G89" s="56"/>
      <c r="H89" s="56"/>
      <c r="I89" s="57"/>
      <c r="J89" s="56"/>
      <c r="K89" s="56"/>
      <c r="L89" s="57"/>
      <c r="M89" s="57"/>
      <c r="N89" s="56"/>
      <c r="O89" s="58"/>
      <c r="P89" s="56"/>
      <c r="Q89" s="56"/>
      <c r="R89" s="56"/>
      <c r="S89" s="56"/>
    </row>
    <row r="90" spans="1:33" ht="15">
      <c r="A90" s="209" t="str" cm="1">
        <f t="array" ref="A90">_xlfn.IFS(G51=0,"",G51&gt;0,G51)</f>
        <v/>
      </c>
      <c r="B90" s="248" t="str" cm="1">
        <f t="array" ref="B90">_xlfn.IFS(F91=0,"",F91&gt;0,F91)</f>
        <v/>
      </c>
      <c r="C90" s="56"/>
      <c r="D90" s="56"/>
      <c r="E90" s="56"/>
      <c r="F90" s="57"/>
      <c r="G90" s="56"/>
      <c r="H90" s="56"/>
      <c r="I90" s="57"/>
      <c r="J90" s="56"/>
      <c r="K90" s="56"/>
      <c r="L90" s="57"/>
      <c r="M90" s="57"/>
      <c r="N90" s="56"/>
      <c r="O90" s="58"/>
      <c r="P90" s="56"/>
      <c r="Q90" s="56"/>
      <c r="R90" s="56"/>
      <c r="S90" s="56"/>
    </row>
    <row r="91" spans="1:33" ht="15">
      <c r="A91" s="248" t="str" cm="1">
        <f t="array" ref="A91">_xlfn.IFS(J25=0,"",J25&gt;0,J25)</f>
        <v/>
      </c>
      <c r="B91" s="248" t="str" cm="1">
        <f t="array" ref="B91">_xlfn.IFS(F92=0,"",F92&gt;0,F92)</f>
        <v/>
      </c>
      <c r="C91" s="56"/>
      <c r="D91" s="56"/>
      <c r="E91" s="56"/>
      <c r="F91" s="57"/>
      <c r="G91" s="56"/>
      <c r="H91" s="56"/>
      <c r="I91" s="57"/>
      <c r="J91" s="56"/>
      <c r="K91" s="56"/>
      <c r="L91" s="57"/>
      <c r="M91" s="57"/>
      <c r="N91" s="56"/>
      <c r="O91" s="58"/>
      <c r="P91" s="56"/>
      <c r="Q91" s="56"/>
      <c r="R91" s="56"/>
      <c r="S91" s="56"/>
    </row>
    <row r="92" spans="1:33" ht="15">
      <c r="A92" s="248" t="str" cm="1">
        <f t="array" ref="A92">_xlfn.IFS(J26=0,"",J26&gt;0,J26)</f>
        <v/>
      </c>
      <c r="B92" s="248" t="str" cm="1">
        <f t="array" ref="B92">_xlfn.IFS(F93=0,"",F93&gt;0,F93)</f>
        <v/>
      </c>
      <c r="C92" s="56"/>
      <c r="D92" s="56"/>
      <c r="E92" s="56"/>
      <c r="F92" s="57"/>
      <c r="G92" s="56"/>
      <c r="H92" s="56"/>
      <c r="I92" s="57"/>
      <c r="J92" s="56"/>
      <c r="K92" s="56"/>
      <c r="L92" s="57"/>
      <c r="M92" s="57"/>
      <c r="N92" s="56"/>
      <c r="O92" s="58"/>
      <c r="P92" s="56"/>
      <c r="Q92" s="56"/>
      <c r="R92" s="56"/>
      <c r="S92" s="56"/>
    </row>
    <row r="93" spans="1:33" ht="15">
      <c r="A93" s="248" t="str" cm="1">
        <f t="array" ref="A93">_xlfn.IFS(J27=0,"",J27&gt;0,J27)</f>
        <v/>
      </c>
      <c r="B93" s="248" t="str" cm="1">
        <f t="array" ref="B93">_xlfn.IFS(F94=0,"",F94&gt;0,F94)</f>
        <v/>
      </c>
      <c r="C93" s="56"/>
      <c r="D93" s="56"/>
      <c r="E93" s="56"/>
      <c r="F93" s="57"/>
      <c r="G93" s="56"/>
      <c r="H93" s="56"/>
      <c r="I93" s="57"/>
      <c r="J93" s="56"/>
      <c r="K93" s="56"/>
      <c r="L93" s="57"/>
      <c r="M93" s="57"/>
      <c r="N93" s="56"/>
      <c r="O93" s="58"/>
      <c r="P93" s="56"/>
      <c r="Q93" s="56"/>
      <c r="R93" s="56"/>
      <c r="S93" s="56"/>
    </row>
    <row r="94" spans="1:33" ht="15">
      <c r="A94" s="248" t="str" cm="1">
        <f t="array" ref="A94">_xlfn.IFS(J28=0,"",J28&gt;0,J28)</f>
        <v/>
      </c>
      <c r="B94" s="248" t="str" cm="1">
        <f t="array" ref="B94">_xlfn.IFS(F95=0,"",F95&gt;0,F95)</f>
        <v/>
      </c>
      <c r="C94" s="56"/>
      <c r="D94" s="56"/>
      <c r="E94" s="56"/>
      <c r="F94" s="57"/>
      <c r="G94" s="56"/>
      <c r="H94" s="56"/>
      <c r="I94" s="57"/>
      <c r="J94" s="56"/>
      <c r="K94" s="56"/>
      <c r="L94" s="57"/>
      <c r="M94" s="57"/>
      <c r="N94" s="56"/>
      <c r="O94" s="58"/>
      <c r="P94" s="56"/>
      <c r="Q94" s="56"/>
      <c r="R94" s="56"/>
      <c r="S94" s="56"/>
    </row>
    <row r="95" spans="1:33" ht="15">
      <c r="A95" s="248" t="str" cm="1">
        <f t="array" ref="A95">_xlfn.IFS(J29=0,"",J29&gt;0,J29)</f>
        <v/>
      </c>
      <c r="B95" s="248" t="str" cm="1">
        <f t="array" ref="B95">_xlfn.IFS(F96=0,"",F96&gt;0,F96)</f>
        <v/>
      </c>
      <c r="C95" s="56"/>
      <c r="D95" s="56"/>
      <c r="E95" s="56"/>
      <c r="F95" s="57"/>
      <c r="G95" s="56"/>
      <c r="H95" s="56"/>
      <c r="I95" s="57"/>
      <c r="J95" s="56"/>
      <c r="K95" s="56"/>
      <c r="L95" s="57"/>
      <c r="M95" s="57"/>
      <c r="N95" s="56"/>
      <c r="O95" s="58"/>
      <c r="P95" s="56"/>
      <c r="Q95" s="56"/>
      <c r="R95" s="56"/>
      <c r="S95" s="56"/>
    </row>
    <row r="96" spans="1:33" ht="15">
      <c r="A96" s="248" t="str" cm="1">
        <f t="array" ref="A96">_xlfn.IFS(J30=0,"",J30&gt;0,J30)</f>
        <v/>
      </c>
      <c r="B96" s="248" t="str" cm="1">
        <f t="array" ref="B96">_xlfn.IFS(F97=0,"",F97&gt;0,F97)</f>
        <v/>
      </c>
      <c r="D96" s="56"/>
      <c r="E96" s="56"/>
      <c r="F96" s="57"/>
      <c r="G96" s="56"/>
      <c r="H96" s="56"/>
      <c r="I96" s="57"/>
      <c r="J96" s="56"/>
      <c r="K96" s="56"/>
      <c r="L96" s="57"/>
      <c r="M96" s="57"/>
      <c r="O96" s="58"/>
      <c r="P96" s="56"/>
      <c r="Q96" s="56"/>
      <c r="R96" s="56"/>
    </row>
    <row r="97" spans="1:13" ht="15">
      <c r="A97" s="248" t="str" cm="1">
        <f t="array" ref="A97">_xlfn.IFS(J31=0,"",J31&gt;0,J31)</f>
        <v/>
      </c>
      <c r="B97" s="248" t="str" cm="1">
        <f t="array" ref="B97">_xlfn.IFS(F98=0,"",F98&gt;0,F98)</f>
        <v/>
      </c>
      <c r="D97" s="56"/>
      <c r="E97" s="56"/>
      <c r="F97" s="57"/>
      <c r="G97" s="56"/>
      <c r="H97" s="56"/>
      <c r="I97" s="57"/>
      <c r="J97" s="56"/>
      <c r="K97" s="56"/>
      <c r="L97" s="57"/>
      <c r="M97" s="57"/>
    </row>
    <row r="98" spans="1:13" ht="15">
      <c r="A98" s="248" t="str" cm="1">
        <f t="array" ref="A98">_xlfn.IFS(J32=0,"",J32&gt;0,J32)</f>
        <v/>
      </c>
      <c r="B98" s="248" t="str" cm="1">
        <f t="array" ref="B98">_xlfn.IFS(F99=0,"",F99&gt;0,F99)</f>
        <v/>
      </c>
      <c r="D98" s="56"/>
      <c r="E98" s="56"/>
      <c r="F98" s="57"/>
      <c r="G98" s="56"/>
      <c r="H98" s="56"/>
      <c r="I98" s="57"/>
      <c r="J98" s="56"/>
      <c r="K98" s="56"/>
      <c r="L98" s="57"/>
      <c r="M98" s="57"/>
    </row>
    <row r="99" spans="1:13" ht="15">
      <c r="A99" s="248" t="str" cm="1">
        <f t="array" ref="A99">_xlfn.IFS(J38=0,"",J38&gt;0,J38)</f>
        <v/>
      </c>
      <c r="B99" s="248" t="str" cm="1">
        <f t="array" ref="B99">_xlfn.IFS(F100=0,"",F100&gt;0,F100)</f>
        <v/>
      </c>
      <c r="D99" s="56"/>
      <c r="E99" s="56"/>
      <c r="F99" s="57"/>
      <c r="G99" s="56"/>
      <c r="H99" s="56"/>
      <c r="I99" s="57"/>
      <c r="J99" s="56"/>
      <c r="K99" s="56"/>
      <c r="L99" s="57"/>
      <c r="M99" s="57"/>
    </row>
    <row r="100" spans="1:13" ht="15">
      <c r="A100" s="248" t="str" cm="1">
        <f t="array" ref="A100">_xlfn.IFS(J39=0,"",J39&gt;0,J39)</f>
        <v/>
      </c>
      <c r="B100" s="248" t="str" cm="1">
        <f t="array" ref="B100">_xlfn.IFS(F101=0,"",F101&gt;0,F101)</f>
        <v/>
      </c>
      <c r="D100" s="56"/>
      <c r="E100" s="56"/>
      <c r="F100" s="57"/>
      <c r="G100" s="56"/>
      <c r="H100" s="56"/>
      <c r="I100" s="57"/>
      <c r="J100" s="56"/>
      <c r="K100" s="56"/>
      <c r="L100" s="57"/>
      <c r="M100" s="57"/>
    </row>
    <row r="101" spans="1:13" ht="15">
      <c r="A101" s="248" t="str" cm="1">
        <f t="array" ref="A101">_xlfn.IFS(J40=0,"",J40&gt;0,J40)</f>
        <v/>
      </c>
      <c r="B101" s="248" t="str" cm="1">
        <f t="array" ref="B101">_xlfn.IFS(F102=0,"",F102&gt;0,F102)</f>
        <v/>
      </c>
      <c r="D101" s="56"/>
      <c r="E101" s="56"/>
      <c r="F101" s="57"/>
      <c r="G101" s="56"/>
      <c r="H101" s="56"/>
      <c r="I101" s="57"/>
      <c r="J101" s="56"/>
      <c r="K101" s="56"/>
      <c r="L101" s="57"/>
      <c r="M101" s="57"/>
    </row>
    <row r="102" spans="1:13" ht="15">
      <c r="A102" s="248" t="str" cm="1">
        <f t="array" ref="A102">_xlfn.IFS(J41=0,"",J41&gt;0,J41)</f>
        <v/>
      </c>
      <c r="B102" s="248" t="str" cm="1">
        <f t="array" ref="B102">_xlfn.IFS(F103=0,"",F103&gt;0,F103)</f>
        <v/>
      </c>
      <c r="D102" s="56"/>
      <c r="E102" s="56"/>
      <c r="F102" s="57"/>
      <c r="G102" s="56"/>
      <c r="H102" s="56"/>
      <c r="I102" s="57"/>
      <c r="J102" s="56"/>
      <c r="K102" s="56"/>
      <c r="L102" s="57"/>
      <c r="M102" s="57"/>
    </row>
    <row r="103" spans="1:13" ht="15">
      <c r="A103" s="248" t="str" cm="1">
        <f t="array" ref="A103">_xlfn.IFS(J43=0,"",J43&gt;0,J43)</f>
        <v/>
      </c>
      <c r="B103" s="248" t="str" cm="1">
        <f t="array" ref="B103">_xlfn.IFS(F104=0,"",F104&gt;0,F104)</f>
        <v/>
      </c>
      <c r="D103" s="56"/>
      <c r="E103" s="56"/>
      <c r="F103" s="57"/>
      <c r="G103" s="56"/>
      <c r="H103" s="56"/>
      <c r="I103" s="57"/>
      <c r="J103" s="56"/>
      <c r="K103" s="56"/>
      <c r="L103" s="57"/>
      <c r="M103" s="57"/>
    </row>
    <row r="104" spans="1:13" ht="15">
      <c r="A104" s="209"/>
      <c r="B104" s="209"/>
      <c r="D104" s="56"/>
      <c r="E104" s="56"/>
      <c r="F104" s="57"/>
      <c r="G104" s="56"/>
      <c r="H104" s="56"/>
      <c r="I104" s="57"/>
      <c r="J104" s="56"/>
      <c r="K104" s="56"/>
      <c r="L104" s="57"/>
      <c r="M104" s="57"/>
    </row>
    <row r="105" spans="1:13" ht="15">
      <c r="A105" s="209" t="str" cm="1">
        <f t="array" ref="A105">_xlfn.IFS(J45=0,"",J45&gt;0,J45)</f>
        <v/>
      </c>
      <c r="B105" s="209" t="str" cm="1">
        <f t="array" ref="B105">_xlfn.IFS(L45=0,"",L45&gt;0,L5\)</f>
        <v/>
      </c>
      <c r="F105" s="57"/>
      <c r="I105" s="57"/>
    </row>
  </sheetData>
  <protectedRanges>
    <protectedRange sqref="K37" name="Range1_3"/>
    <protectedRange sqref="K5:K19" name="Range1_2_2"/>
    <protectedRange sqref="K24:K36" name="Range1_5"/>
    <protectedRange sqref="L5:M43" name="Range1_1"/>
    <protectedRange sqref="J44:L44" name="Range1_6"/>
  </protectedRanges>
  <mergeCells count="46">
    <mergeCell ref="D51:E51"/>
    <mergeCell ref="J51:K51"/>
    <mergeCell ref="D62:E62"/>
    <mergeCell ref="J52:K52"/>
    <mergeCell ref="J53:K53"/>
    <mergeCell ref="J54:K54"/>
    <mergeCell ref="J55:K55"/>
    <mergeCell ref="D60:E60"/>
    <mergeCell ref="D61:E61"/>
    <mergeCell ref="D46:E46"/>
    <mergeCell ref="D48:E48"/>
    <mergeCell ref="D49:E49"/>
    <mergeCell ref="D50:E50"/>
    <mergeCell ref="J50:K50"/>
    <mergeCell ref="U17:V17"/>
    <mergeCell ref="Z19:Z30"/>
    <mergeCell ref="U22:W22"/>
    <mergeCell ref="J24:J43"/>
    <mergeCell ref="D47:E47"/>
    <mergeCell ref="R25:R26"/>
    <mergeCell ref="U28:W28"/>
    <mergeCell ref="R29:R32"/>
    <mergeCell ref="U30:X30"/>
    <mergeCell ref="D42:E42"/>
    <mergeCell ref="D43:E43"/>
    <mergeCell ref="G43:H43"/>
    <mergeCell ref="D44:E44"/>
    <mergeCell ref="G44:H44"/>
    <mergeCell ref="D45:E45"/>
    <mergeCell ref="G45:H45"/>
    <mergeCell ref="D1:M2"/>
    <mergeCell ref="Z1:Z11"/>
    <mergeCell ref="AL1:AQ1"/>
    <mergeCell ref="U2:V2"/>
    <mergeCell ref="D3:I3"/>
    <mergeCell ref="J3:M3"/>
    <mergeCell ref="AL3:AL6"/>
    <mergeCell ref="D4:E4"/>
    <mergeCell ref="G4:H4"/>
    <mergeCell ref="J4:K4"/>
    <mergeCell ref="J5:J23"/>
    <mergeCell ref="G7:H7"/>
    <mergeCell ref="AL7:AL10"/>
    <mergeCell ref="R8:R10"/>
    <mergeCell ref="R11:R12"/>
    <mergeCell ref="Z12:Z18"/>
  </mergeCells>
  <conditionalFormatting sqref="S5:S31">
    <cfRule type="cellIs" dxfId="11" priority="1" operator="lessThan">
      <formula>Q5</formula>
    </cfRule>
    <cfRule type="cellIs" dxfId="10" priority="2" operator="greaterThan">
      <formula>Q5</formula>
    </cfRule>
  </conditionalFormatting>
  <conditionalFormatting sqref="U4:U7">
    <cfRule type="cellIs" dxfId="9" priority="3" operator="greaterThanOrEqual">
      <formula>TODAY()-2</formula>
    </cfRule>
    <cfRule type="cellIs" dxfId="8" priority="8" operator="lessThan">
      <formula>TODAY()-2</formula>
    </cfRule>
  </conditionalFormatting>
  <conditionalFormatting sqref="U10">
    <cfRule type="cellIs" dxfId="7" priority="11" operator="lessThan">
      <formula>$U$9</formula>
    </cfRule>
    <cfRule type="cellIs" dxfId="6" priority="12" operator="greaterThan">
      <formula>$U$9</formula>
    </cfRule>
  </conditionalFormatting>
  <conditionalFormatting sqref="U13">
    <cfRule type="cellIs" dxfId="5" priority="9" operator="lessThan">
      <formula>$U$12</formula>
    </cfRule>
    <cfRule type="cellIs" dxfId="4" priority="10" operator="greaterThan">
      <formula>$U$12</formula>
    </cfRule>
  </conditionalFormatting>
  <dataValidations count="1">
    <dataValidation type="date" operator="greaterThan" showInputMessage="1" showErrorMessage="1" sqref="U4:U7" xr:uid="{028536AB-67E8-41F9-BCD1-D9E6E2F8E078}">
      <formula1>44737</formula1>
    </dataValidation>
  </dataValidations>
  <pageMargins left="0.25" right="0.25"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containsText" priority="7" operator="containsText" id="{D0470E0A-9466-43F8-9E64-A15A802AEDFB}">
            <xm:f>NOT(ISERROR(SEARCH($U$18,U18)))</xm:f>
            <xm:f>$U$18</xm:f>
            <x14:dxf>
              <font>
                <color rgb="FF006100"/>
              </font>
              <fill>
                <patternFill>
                  <bgColor rgb="FFC6EFCE"/>
                </patternFill>
              </fill>
            </x14:dxf>
          </x14:cfRule>
          <xm:sqref>U18:U19</xm:sqref>
        </x14:conditionalFormatting>
        <x14:conditionalFormatting xmlns:xm="http://schemas.microsoft.com/office/excel/2006/main">
          <x14:cfRule type="containsText" priority="6" operator="containsText" id="{AE1F0A89-9AC1-4D0A-A0A4-0246AC7E2D77}">
            <xm:f>NOT(ISERROR(SEARCH($U$19,U19)))</xm:f>
            <xm:f>$U$19</xm:f>
            <x14:dxf>
              <font>
                <color rgb="FF006100"/>
              </font>
              <fill>
                <patternFill>
                  <bgColor rgb="FFC6EFCE"/>
                </patternFill>
              </fill>
            </x14:dxf>
          </x14:cfRule>
          <xm:sqref>U19</xm:sqref>
        </x14:conditionalFormatting>
        <x14:conditionalFormatting xmlns:xm="http://schemas.microsoft.com/office/excel/2006/main">
          <x14:cfRule type="containsText" priority="5" operator="containsText" id="{196F9C4F-0FB0-40B4-89A6-85F7F96C6BAF}">
            <xm:f>NOT(ISERROR(SEARCH($V$18,V18)))</xm:f>
            <xm:f>$V$18</xm:f>
            <x14:dxf>
              <font>
                <color rgb="FF9C0006"/>
              </font>
              <fill>
                <patternFill>
                  <bgColor rgb="FFFFC7CE"/>
                </patternFill>
              </fill>
            </x14:dxf>
          </x14:cfRule>
          <xm:sqref>V18</xm:sqref>
        </x14:conditionalFormatting>
        <x14:conditionalFormatting xmlns:xm="http://schemas.microsoft.com/office/excel/2006/main">
          <x14:cfRule type="containsText" priority="4" operator="containsText" id="{2EF921B4-AC98-425E-8A0D-24372FBE5C77}">
            <xm:f>NOT(ISERROR(SEARCH($V$19,V19)))</xm:f>
            <xm:f>$V$19</xm:f>
            <x14:dxf>
              <font>
                <color rgb="FF9C0006"/>
              </font>
              <fill>
                <patternFill>
                  <bgColor rgb="FFFFC7CE"/>
                </patternFill>
              </fill>
            </x14:dxf>
          </x14:cfRule>
          <xm:sqref>V19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F91C29BC-C35C-49DA-9046-1AE1DFADE718}">
          <x14:formula1>
            <xm:f>Data!$A$72:$A$80</xm:f>
          </x14:formula1>
          <xm:sqref>AD13:AD15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EA3E54C4CF357543A86E212CA1516C4F" ma:contentTypeVersion="14" ma:contentTypeDescription="Create a new document." ma:contentTypeScope="" ma:versionID="7955f5a568a2cb4aa2601f364fe3e9d6">
  <xsd:schema xmlns:xsd="http://www.w3.org/2001/XMLSchema" xmlns:xs="http://www.w3.org/2001/XMLSchema" xmlns:p="http://schemas.microsoft.com/office/2006/metadata/properties" xmlns:ns3="685ece9e-6bd0-4acc-aac0-7af764594a64" xmlns:ns4="627c11b1-dbca-4d25-8e17-ce239fba99f6" targetNamespace="http://schemas.microsoft.com/office/2006/metadata/properties" ma:root="true" ma:fieldsID="948616d8ce5feca3885a52a568aeb729" ns3:_="" ns4:_="">
    <xsd:import namespace="685ece9e-6bd0-4acc-aac0-7af764594a64"/>
    <xsd:import namespace="627c11b1-dbca-4d25-8e17-ce239fba99f6"/>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4:SharedWithUsers" minOccurs="0"/>
                <xsd:element ref="ns4:SharedWithDetails" minOccurs="0"/>
                <xsd:element ref="ns4:SharingHintHash"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5ece9e-6bd0-4acc-aac0-7af764594a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7c11b1-dbca-4d25-8e17-ce239fba99f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685ece9e-6bd0-4acc-aac0-7af764594a64" xsi:nil="true"/>
  </documentManagement>
</p:properties>
</file>

<file path=customXml/itemProps1.xml><?xml version="1.0" encoding="utf-8"?>
<ds:datastoreItem xmlns:ds="http://schemas.openxmlformats.org/officeDocument/2006/customXml" ds:itemID="{2575FBD1-F5C0-47FF-A2BD-59BAAF4AFBAD}">
  <ds:schemaRefs>
    <ds:schemaRef ds:uri="http://schemas.microsoft.com/DataMashup"/>
  </ds:schemaRefs>
</ds:datastoreItem>
</file>

<file path=customXml/itemProps2.xml><?xml version="1.0" encoding="utf-8"?>
<ds:datastoreItem xmlns:ds="http://schemas.openxmlformats.org/officeDocument/2006/customXml" ds:itemID="{BAB77725-C898-4D66-B885-EE1FE291B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5ece9e-6bd0-4acc-aac0-7af764594a64"/>
    <ds:schemaRef ds:uri="627c11b1-dbca-4d25-8e17-ce239fba99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F10D09-EEC5-46B2-81F1-579ADEC1CE7D}">
  <ds:schemaRefs>
    <ds:schemaRef ds:uri="http://schemas.microsoft.com/sharepoint/v3/contenttype/forms"/>
  </ds:schemaRefs>
</ds:datastoreItem>
</file>

<file path=customXml/itemProps4.xml><?xml version="1.0" encoding="utf-8"?>
<ds:datastoreItem xmlns:ds="http://schemas.openxmlformats.org/officeDocument/2006/customXml" ds:itemID="{453A35AE-7160-4D07-ABB3-FD9B8216A87C}">
  <ds:schemaRefs>
    <ds:schemaRef ds:uri="http://schemas.microsoft.com/office/2006/metadata/properties"/>
    <ds:schemaRef ds:uri="http://schemas.microsoft.com/office/infopath/2007/PartnerControls"/>
    <ds:schemaRef ds:uri="685ece9e-6bd0-4acc-aac0-7af764594a6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54</vt:i4>
      </vt:variant>
    </vt:vector>
  </HeadingPairs>
  <TitlesOfParts>
    <vt:vector size="90" baseType="lpstr">
      <vt:lpstr>SOS Topics &amp; Reminders</vt:lpstr>
      <vt:lpstr>Sheet1</vt:lpstr>
      <vt:lpstr>Monday Deployment</vt:lpstr>
      <vt:lpstr>1st Shift</vt:lpstr>
      <vt:lpstr>2nd Shift</vt:lpstr>
      <vt:lpstr>Wknd Shift</vt:lpstr>
      <vt:lpstr>Inbound SOS &amp; EOD</vt:lpstr>
      <vt:lpstr>5S Projects To-Do!</vt:lpstr>
      <vt:lpstr>2026 Matrix</vt:lpstr>
      <vt:lpstr>D4MT Scorecard</vt:lpstr>
      <vt:lpstr>Weekend Scorecard</vt:lpstr>
      <vt:lpstr>2NDST Scorecard</vt:lpstr>
      <vt:lpstr>Outbound</vt:lpstr>
      <vt:lpstr>Sheet2</vt:lpstr>
      <vt:lpstr>Inbound</vt:lpstr>
      <vt:lpstr>Data</vt:lpstr>
      <vt:lpstr>Deployment needs</vt:lpstr>
      <vt:lpstr>Cycle count &amp; Return errors</vt:lpstr>
      <vt:lpstr>Adjustment journal data</vt:lpstr>
      <vt:lpstr>Device Mgmt</vt:lpstr>
      <vt:lpstr>VTO Tracking</vt:lpstr>
      <vt:lpstr>Inventory</vt:lpstr>
      <vt:lpstr>Peak Deployment</vt:lpstr>
      <vt:lpstr>2025 Audits</vt:lpstr>
      <vt:lpstr>GIG Attendance</vt:lpstr>
      <vt:lpstr>DC Links</vt:lpstr>
      <vt:lpstr>Returns</vt:lpstr>
      <vt:lpstr>Outbound EOD</vt:lpstr>
      <vt:lpstr>Project Hours</vt:lpstr>
      <vt:lpstr>FiscalCalendar</vt:lpstr>
      <vt:lpstr>IT downtime reporting</vt:lpstr>
      <vt:lpstr>Flue Space Audit</vt:lpstr>
      <vt:lpstr>SLA Impact</vt:lpstr>
      <vt:lpstr>Accessories Mgmt</vt:lpstr>
      <vt:lpstr>KPI DC Forecast link file</vt:lpstr>
      <vt:lpstr>2nd Shift Peak </vt:lpstr>
      <vt:lpstr>_1st_shift_percentage</vt:lpstr>
      <vt:lpstr>_2nd_shift_percentage</vt:lpstr>
      <vt:lpstr>Amazon_Replen</vt:lpstr>
      <vt:lpstr>Autobagger_Bander</vt:lpstr>
      <vt:lpstr>Autobagger_Operator</vt:lpstr>
      <vt:lpstr>Average_units_per_bin</vt:lpstr>
      <vt:lpstr>Cartbuilding</vt:lpstr>
      <vt:lpstr>Cartons_per_hour_Cubiscan</vt:lpstr>
      <vt:lpstr>Cubiscan</vt:lpstr>
      <vt:lpstr>DTC</vt:lpstr>
      <vt:lpstr>DTC_to_replen</vt:lpstr>
      <vt:lpstr>Exceptions</vt:lpstr>
      <vt:lpstr>Gift_cards</vt:lpstr>
      <vt:lpstr>Gift_cards_per_hour</vt:lpstr>
      <vt:lpstr>Hours_1st</vt:lpstr>
      <vt:lpstr>Hours_2nd</vt:lpstr>
      <vt:lpstr>Inventory</vt:lpstr>
      <vt:lpstr>Narvar</vt:lpstr>
      <vt:lpstr>Open_orders</vt:lpstr>
      <vt:lpstr>Overstock</vt:lpstr>
      <vt:lpstr>Overstock_cycle_count</vt:lpstr>
      <vt:lpstr>Pecentage_of_goal_2nd</vt:lpstr>
      <vt:lpstr>Percentage_1st_Goal</vt:lpstr>
      <vt:lpstr>Percentage_2nd_Goal</vt:lpstr>
      <vt:lpstr>Percentage_Exceptions</vt:lpstr>
      <vt:lpstr>Percentage_Narvar</vt:lpstr>
      <vt:lpstr>Percentage_Non_Narvar</vt:lpstr>
      <vt:lpstr>Percentage_of_goal_1st</vt:lpstr>
      <vt:lpstr>Percentage_regular</vt:lpstr>
      <vt:lpstr>Percentage_singles</vt:lpstr>
      <vt:lpstr>Picking_cycle_count</vt:lpstr>
      <vt:lpstr>Pieces_per_package</vt:lpstr>
      <vt:lpstr>Planning</vt:lpstr>
      <vt:lpstr>'SOS Topics &amp; Reminders'!Print_Area</vt:lpstr>
      <vt:lpstr>Receiving</vt:lpstr>
      <vt:lpstr>Region_1</vt:lpstr>
      <vt:lpstr>Region_2</vt:lpstr>
      <vt:lpstr>Region_7</vt:lpstr>
      <vt:lpstr>Repack</vt:lpstr>
      <vt:lpstr>Repack_goal</vt:lpstr>
      <vt:lpstr>Replenishment_pull</vt:lpstr>
      <vt:lpstr>Replenishment_throw</vt:lpstr>
      <vt:lpstr>Resets</vt:lpstr>
      <vt:lpstr>Resets_per_hour</vt:lpstr>
      <vt:lpstr>Returns</vt:lpstr>
      <vt:lpstr>Returns_put_away</vt:lpstr>
      <vt:lpstr>Ship_bulk</vt:lpstr>
      <vt:lpstr>Ship_singles</vt:lpstr>
      <vt:lpstr>Stocking</vt:lpstr>
      <vt:lpstr>Taper</vt:lpstr>
      <vt:lpstr>Truck_loader</vt:lpstr>
      <vt:lpstr>Units_per_carton</vt:lpstr>
      <vt:lpstr>UPT</vt:lpstr>
      <vt:lpstr>Wholesale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Leonardo Abreu</dc:creator>
  <cp:keywords/>
  <dc:description/>
  <cp:lastModifiedBy>Leonardo Abreu</cp:lastModifiedBy>
  <cp:revision/>
  <dcterms:created xsi:type="dcterms:W3CDTF">2022-01-21T20:26:44Z</dcterms:created>
  <dcterms:modified xsi:type="dcterms:W3CDTF">2026-06-16T17:57:01Z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0x010100EA3E54C4CF357543A86E212CA1516C4F</vt:lpwstr>
  </property>
</Properties>
</file>